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F:\游戏\WSGR_simulation\depend\ship\"/>
    </mc:Choice>
  </mc:AlternateContent>
  <xr:revisionPtr revIDLastSave="0" documentId="13_ncr:1_{71F0C07B-0A57-4AD2-828E-2031CD9B4380}" xr6:coauthVersionLast="47" xr6:coauthVersionMax="47" xr10:uidLastSave="{00000000-0000-0000-0000-000000000000}"/>
  <workbookProtection workbookAlgorithmName="SHA-512" workbookHashValue="ihqxYQ88aqcGzqUIGrvP1SDVYJFubDNv0GjcHNx3NVO/gy4rF9N+p6pE3Lz8j/uJf400sz07y7A2VHV4YeXBKQ==" workbookSaltValue="3xv5at6xNigKQ24rXxZFpg==" workbookSpinCount="100000" lockStructure="1"/>
  <bookViews>
    <workbookView xWindow="-120" yWindow="-120" windowWidth="29040" windowHeight="15720" tabRatio="574" firstSheet="10" activeTab="11" xr2:uid="{00000000-000D-0000-FFFF-FFFF00000000}"/>
  </bookViews>
  <sheets>
    <sheet name="出征表" sheetId="1" r:id="rId1"/>
    <sheet name="远征表" sheetId="2" r:id="rId2"/>
    <sheet name="公式表" sheetId="3" r:id="rId3"/>
    <sheet name="建造开发表" sheetId="4" r:id="rId4"/>
    <sheet name="打捞表" sheetId="5" r:id="rId5"/>
    <sheet name="深海装备" sheetId="7" state="hidden" r:id="rId6"/>
    <sheet name="特殊、深海" sheetId="8" state="hidden" r:id="rId7"/>
    <sheet name="舰种可用装备类型" sheetId="9" r:id="rId8"/>
    <sheet name="学院技能表" sheetId="10" r:id="rId9"/>
    <sheet name="菜单" sheetId="11" r:id="rId10"/>
    <sheet name="舰娘属性-未改造" sheetId="12" r:id="rId11"/>
    <sheet name="舰娘属性-改造" sheetId="13" r:id="rId12"/>
    <sheet name="舰娘属性-特殊" sheetId="14" r:id="rId13"/>
    <sheet name="普通装备" sheetId="16" r:id="rId14"/>
    <sheet name="深海-装备" sheetId="17" r:id="rId15"/>
    <sheet name="未改造舰娘" sheetId="15" state="hidden" r:id="rId16"/>
    <sheet name="改造舰娘" sheetId="18" state="hidden" r:id="rId17"/>
    <sheet name="装备" sheetId="19" state="hidden" r:id="rId18"/>
    <sheet name="舰队模拟用表" sheetId="20" r:id="rId19"/>
    <sheet name="其他资料" sheetId="21" r:id="rId20"/>
    <sheet name="测试页面" sheetId="6" state="hidden" r:id="rId21"/>
    <sheet name="制作者列表" sheetId="22" r:id="rId22"/>
    <sheet name="基础表1" sheetId="23" state="hidden" r:id="rId23"/>
    <sheet name="Sheet1" sheetId="24" state="hidden" r:id="rId24"/>
  </sheets>
  <definedNames>
    <definedName name="_?tn_80035161_1_dg" localSheetId="21">制作者列表!$R$12:$R$50</definedName>
    <definedName name="_1" localSheetId="21">制作者列表!$I$17:$I$18</definedName>
    <definedName name="_xlnm._FilterDatabase" localSheetId="3" hidden="1">建造开发表!$A$2:$E$216</definedName>
    <definedName name="_xlnm._FilterDatabase" localSheetId="11" hidden="1">'舰娘属性-改造'!$A$5:$DT$183</definedName>
    <definedName name="_xlnm._FilterDatabase" localSheetId="12" hidden="1">'舰娘属性-特殊'!$A$5:$DP$5</definedName>
    <definedName name="_xlnm._FilterDatabase" localSheetId="10" hidden="1">'舰娘属性-未改造'!$A$5:$BH$444</definedName>
    <definedName name="_xlnm._FilterDatabase" localSheetId="7" hidden="1">舰种可用装备类型!$A$1:$AA$38</definedName>
    <definedName name="_xlnm._FilterDatabase" localSheetId="13" hidden="1">普通装备!$A$2:$AI$642</definedName>
    <definedName name="_xlnm._FilterDatabase" localSheetId="14" hidden="1">'深海-装备'!$A$2:$AI$2</definedName>
    <definedName name="_xlnm._FilterDatabase" localSheetId="1" hidden="1">远征表!$A$3:$A$3</definedName>
    <definedName name="_xlnm._FilterDatabase" localSheetId="17" hidden="1">装备!$A$1:$AD$479</definedName>
    <definedName name="download" localSheetId="21">制作者列表!$J$8:$J$9</definedName>
    <definedName name="version" localSheetId="20">测试页面!$B$27:$B$31</definedName>
    <definedName name="version" localSheetId="21">制作者列表!$I$5:$I$8</definedName>
    <definedName name="version_1" localSheetId="20">测试页面!$E$28:$E$29</definedName>
    <definedName name="Z_35D06118_2AA7_4F0A_8D8F_9C671AEEE044_.wvu.Cols" localSheetId="12" hidden="1">'舰娘属性-特殊'!$AZ:$BC</definedName>
    <definedName name="Z_35D06118_2AA7_4F0A_8D8F_9C671AEEE044_.wvu.FilterData" localSheetId="3" hidden="1">建造开发表!$A$2:$E$216</definedName>
    <definedName name="Z_35D06118_2AA7_4F0A_8D8F_9C671AEEE044_.wvu.FilterData" localSheetId="11" hidden="1">'舰娘属性-改造'!$A$5:$DT$5</definedName>
    <definedName name="Z_35D06118_2AA7_4F0A_8D8F_9C671AEEE044_.wvu.FilterData" localSheetId="12" hidden="1">'舰娘属性-特殊'!$A$5:$DP$5</definedName>
    <definedName name="Z_35D06118_2AA7_4F0A_8D8F_9C671AEEE044_.wvu.FilterData" localSheetId="10" hidden="1">'舰娘属性-未改造'!$A$5:$BH$5</definedName>
    <definedName name="Z_35D06118_2AA7_4F0A_8D8F_9C671AEEE044_.wvu.FilterData" localSheetId="7" hidden="1">舰种可用装备类型!$A$1:$AA$38</definedName>
    <definedName name="Z_35D06118_2AA7_4F0A_8D8F_9C671AEEE044_.wvu.FilterData" localSheetId="13" hidden="1">普通装备!$A$2:$AI$2</definedName>
    <definedName name="Z_35D06118_2AA7_4F0A_8D8F_9C671AEEE044_.wvu.FilterData" localSheetId="14" hidden="1">'深海-装备'!$A$2:$AI$2</definedName>
    <definedName name="Z_35D06118_2AA7_4F0A_8D8F_9C671AEEE044_.wvu.FilterData" localSheetId="1" hidden="1">远征表!$A$3</definedName>
    <definedName name="Z_35D06118_2AA7_4F0A_8D8F_9C671AEEE044_.wvu.FilterData" localSheetId="17" hidden="1">装备!$A$1:$AD$479</definedName>
  </definedNames>
  <calcPr calcId="191029" calcOnSave="0"/>
  <customWorkbookViews>
    <customWorkbookView name="Jason AN - 个人视图" guid="{35D06118-2AA7-4F0A-8D8F-9C671AEEE044}" mergeInterval="0" personalView="1" maximized="1" windowWidth="1916" windowHeight="805" tabRatio="574" activeSheetId="12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81" i="13" l="1"/>
  <c r="D181" i="13"/>
  <c r="E181" i="13"/>
  <c r="F181" i="13"/>
  <c r="G181" i="13"/>
  <c r="H181" i="13"/>
  <c r="I181" i="13"/>
  <c r="J181" i="13"/>
  <c r="L181" i="13"/>
  <c r="M181" i="13"/>
  <c r="N181" i="13"/>
  <c r="P181" i="13"/>
  <c r="Q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BX181" i="13" s="1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AZ181" i="13"/>
  <c r="BA181" i="13"/>
  <c r="BB181" i="13"/>
  <c r="BC181" i="13"/>
  <c r="BE181" i="13"/>
  <c r="BF181" i="13"/>
  <c r="BG181" i="13"/>
  <c r="BH181" i="13"/>
  <c r="CH181" i="13"/>
  <c r="CI181" i="13"/>
  <c r="CJ181" i="13"/>
  <c r="CK181" i="13"/>
  <c r="CL181" i="13"/>
  <c r="CM181" i="13"/>
  <c r="CN181" i="13"/>
  <c r="CO181" i="13"/>
  <c r="CP181" i="13"/>
  <c r="CQ181" i="13"/>
  <c r="CR181" i="13"/>
  <c r="CS181" i="13"/>
  <c r="CT181" i="13"/>
  <c r="CU181" i="13"/>
  <c r="CV181" i="13"/>
  <c r="CW181" i="13"/>
  <c r="CX181" i="13"/>
  <c r="CY181" i="13"/>
  <c r="CZ181" i="13"/>
  <c r="DA181" i="13"/>
  <c r="DB181" i="13"/>
  <c r="DC181" i="13"/>
  <c r="DD181" i="13"/>
  <c r="DE181" i="13"/>
  <c r="DF181" i="13"/>
  <c r="DG181" i="13"/>
  <c r="DH181" i="13"/>
  <c r="DI181" i="13"/>
  <c r="DJ181" i="13"/>
  <c r="DK181" i="13"/>
  <c r="DL181" i="13"/>
  <c r="DM181" i="13"/>
  <c r="DN181" i="13"/>
  <c r="DO181" i="13"/>
  <c r="DP181" i="13"/>
  <c r="DQ181" i="13"/>
  <c r="DR181" i="13"/>
  <c r="DS181" i="13"/>
  <c r="DT181" i="13"/>
  <c r="A182" i="13"/>
  <c r="D182" i="13"/>
  <c r="E182" i="13"/>
  <c r="F182" i="13"/>
  <c r="G182" i="13"/>
  <c r="H182" i="13"/>
  <c r="I182" i="13"/>
  <c r="J182" i="13"/>
  <c r="L182" i="13"/>
  <c r="M182" i="13"/>
  <c r="N182" i="13"/>
  <c r="P182" i="13"/>
  <c r="Q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BX182" i="13" s="1"/>
  <c r="AM182" i="13"/>
  <c r="CL182" i="13" s="1"/>
  <c r="AN182" i="13"/>
  <c r="CX182" i="13" s="1"/>
  <c r="AO182" i="13"/>
  <c r="DI182" i="13" s="1"/>
  <c r="AP182" i="13"/>
  <c r="AQ182" i="13"/>
  <c r="AR182" i="13"/>
  <c r="AS182" i="13"/>
  <c r="AT182" i="13"/>
  <c r="AU182" i="13"/>
  <c r="AV182" i="13"/>
  <c r="AW182" i="13"/>
  <c r="AX182" i="13"/>
  <c r="AY182" i="13"/>
  <c r="AZ182" i="13"/>
  <c r="BA182" i="13"/>
  <c r="BB182" i="13"/>
  <c r="BC182" i="13"/>
  <c r="BE182" i="13"/>
  <c r="BF182" i="13"/>
  <c r="BG182" i="13"/>
  <c r="BH182" i="13"/>
  <c r="CH182" i="13"/>
  <c r="CI182" i="13"/>
  <c r="CJ182" i="13"/>
  <c r="CK182" i="13"/>
  <c r="CM182" i="13"/>
  <c r="CN182" i="13"/>
  <c r="CT182" i="13"/>
  <c r="CU182" i="13"/>
  <c r="CV182" i="13"/>
  <c r="CW182" i="13"/>
  <c r="CY182" i="13"/>
  <c r="CZ182" i="13"/>
  <c r="DA182" i="13"/>
  <c r="DB182" i="13"/>
  <c r="DC182" i="13"/>
  <c r="DN182" i="13"/>
  <c r="A183" i="13"/>
  <c r="D183" i="13"/>
  <c r="E183" i="13"/>
  <c r="F183" i="13"/>
  <c r="G183" i="13"/>
  <c r="H183" i="13"/>
  <c r="I183" i="13"/>
  <c r="J183" i="13"/>
  <c r="L183" i="13"/>
  <c r="M183" i="13"/>
  <c r="N183" i="13"/>
  <c r="P183" i="13"/>
  <c r="Q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BX183" i="13" s="1"/>
  <c r="AM183" i="13"/>
  <c r="CK183" i="13" s="1"/>
  <c r="AN183" i="13"/>
  <c r="DC183" i="13" s="1"/>
  <c r="AO183" i="13"/>
  <c r="DI183" i="13" s="1"/>
  <c r="AP183" i="13"/>
  <c r="AQ183" i="13"/>
  <c r="AR183" i="13"/>
  <c r="AS183" i="13"/>
  <c r="AT183" i="13"/>
  <c r="AU183" i="13"/>
  <c r="AV183" i="13"/>
  <c r="AW183" i="13"/>
  <c r="AX183" i="13"/>
  <c r="AY183" i="13"/>
  <c r="AZ183" i="13"/>
  <c r="BA183" i="13"/>
  <c r="BB183" i="13"/>
  <c r="BC183" i="13"/>
  <c r="BE183" i="13"/>
  <c r="BF183" i="13"/>
  <c r="BG183" i="13"/>
  <c r="BH183" i="13"/>
  <c r="BW183" i="13"/>
  <c r="CB183" i="13"/>
  <c r="CG183" i="13"/>
  <c r="CO183" i="13"/>
  <c r="D6" i="12"/>
  <c r="E6" i="12"/>
  <c r="F6" i="12"/>
  <c r="G6" i="12"/>
  <c r="H6" i="12"/>
  <c r="I6" i="12"/>
  <c r="J6" i="12"/>
  <c r="L6" i="12"/>
  <c r="M6" i="12"/>
  <c r="N6" i="12"/>
  <c r="P6" i="12"/>
  <c r="Q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CA6" i="12" s="1"/>
  <c r="AM6" i="12"/>
  <c r="CM6" i="12" s="1"/>
  <c r="AN6" i="12"/>
  <c r="CZ6" i="12" s="1"/>
  <c r="AO6" i="12"/>
  <c r="DH6" i="12" s="1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F6" i="12"/>
  <c r="BG6" i="12"/>
  <c r="CL6" i="12"/>
  <c r="CS6" i="12"/>
  <c r="CT6" i="12"/>
  <c r="CV6" i="12"/>
  <c r="DJ6" i="12"/>
  <c r="DK6" i="12"/>
  <c r="DM6" i="12"/>
  <c r="A439" i="12"/>
  <c r="D439" i="12"/>
  <c r="E439" i="12"/>
  <c r="F439" i="12"/>
  <c r="G439" i="12"/>
  <c r="H439" i="12"/>
  <c r="I439" i="12"/>
  <c r="J439" i="12"/>
  <c r="L439" i="12"/>
  <c r="M439" i="12"/>
  <c r="N439" i="12"/>
  <c r="P439" i="12"/>
  <c r="Q439" i="12"/>
  <c r="Z439" i="12"/>
  <c r="AA439" i="12"/>
  <c r="AB439" i="12"/>
  <c r="AC439" i="12"/>
  <c r="AD439" i="12"/>
  <c r="AE439" i="12"/>
  <c r="AF439" i="12"/>
  <c r="AG439" i="12"/>
  <c r="AH439" i="12"/>
  <c r="AI439" i="12"/>
  <c r="AJ439" i="12"/>
  <c r="AK439" i="12"/>
  <c r="AL439" i="12"/>
  <c r="BZ439" i="12" s="1"/>
  <c r="AM439" i="12"/>
  <c r="CP439" i="12" s="1"/>
  <c r="AN439" i="12"/>
  <c r="DB439" i="12" s="1"/>
  <c r="AO439" i="12"/>
  <c r="DS439" i="12" s="1"/>
  <c r="AP439" i="12"/>
  <c r="AQ439" i="12"/>
  <c r="AR439" i="12"/>
  <c r="AS439" i="12"/>
  <c r="AT439" i="12"/>
  <c r="AU439" i="12"/>
  <c r="AV439" i="12"/>
  <c r="AW439" i="12"/>
  <c r="AX439" i="12"/>
  <c r="AY439" i="12"/>
  <c r="AZ439" i="12"/>
  <c r="BA439" i="12"/>
  <c r="BB439" i="12"/>
  <c r="BC439" i="12"/>
  <c r="BF439" i="12"/>
  <c r="BG439" i="12"/>
  <c r="CI439" i="12"/>
  <c r="CJ439" i="12"/>
  <c r="CL439" i="12"/>
  <c r="CV439" i="12"/>
  <c r="CW439" i="12"/>
  <c r="CX439" i="12"/>
  <c r="CY439" i="12"/>
  <c r="CZ439" i="12"/>
  <c r="DA439" i="12"/>
  <c r="DL439" i="12"/>
  <c r="A440" i="12"/>
  <c r="D440" i="12"/>
  <c r="E440" i="12"/>
  <c r="F440" i="12"/>
  <c r="G440" i="12"/>
  <c r="H440" i="12"/>
  <c r="I440" i="12"/>
  <c r="J440" i="12"/>
  <c r="L440" i="12"/>
  <c r="M440" i="12"/>
  <c r="N440" i="12"/>
  <c r="P440" i="12"/>
  <c r="Q440" i="12"/>
  <c r="Z440" i="12"/>
  <c r="AA440" i="12"/>
  <c r="AB440" i="12"/>
  <c r="AC440" i="12"/>
  <c r="AD440" i="12"/>
  <c r="AE440" i="12"/>
  <c r="AF440" i="12"/>
  <c r="AG440" i="12"/>
  <c r="AH440" i="12"/>
  <c r="AI440" i="12"/>
  <c r="AJ440" i="12"/>
  <c r="AK440" i="12"/>
  <c r="AL440" i="12"/>
  <c r="CA440" i="12" s="1"/>
  <c r="AM440" i="12"/>
  <c r="CM440" i="12" s="1"/>
  <c r="AN440" i="12"/>
  <c r="DC440" i="12" s="1"/>
  <c r="AO440" i="12"/>
  <c r="DK440" i="12" s="1"/>
  <c r="AP440" i="12"/>
  <c r="AQ440" i="12"/>
  <c r="AR440" i="12"/>
  <c r="AS440" i="12"/>
  <c r="AT440" i="12"/>
  <c r="AU440" i="12"/>
  <c r="AV440" i="12"/>
  <c r="AW440" i="12"/>
  <c r="AX440" i="12"/>
  <c r="AY440" i="12"/>
  <c r="AZ440" i="12"/>
  <c r="BA440" i="12"/>
  <c r="BB440" i="12"/>
  <c r="BC440" i="12"/>
  <c r="BF440" i="12"/>
  <c r="BG440" i="12"/>
  <c r="CL440" i="12"/>
  <c r="DH440" i="12"/>
  <c r="DI440" i="12"/>
  <c r="DJ440" i="12"/>
  <c r="DL440" i="12"/>
  <c r="DP440" i="12"/>
  <c r="A441" i="12"/>
  <c r="D441" i="12"/>
  <c r="E441" i="12"/>
  <c r="F441" i="12"/>
  <c r="G441" i="12"/>
  <c r="H441" i="12"/>
  <c r="I441" i="12"/>
  <c r="J441" i="12"/>
  <c r="L441" i="12"/>
  <c r="M441" i="12"/>
  <c r="N441" i="12"/>
  <c r="P441" i="12"/>
  <c r="Q441" i="12"/>
  <c r="Z441" i="12"/>
  <c r="AA441" i="12"/>
  <c r="AB441" i="12"/>
  <c r="AC441" i="12"/>
  <c r="AD441" i="12"/>
  <c r="AE441" i="12"/>
  <c r="AF441" i="12"/>
  <c r="AG441" i="12"/>
  <c r="AH441" i="12"/>
  <c r="AI441" i="12"/>
  <c r="AJ441" i="12"/>
  <c r="AK441" i="12"/>
  <c r="AL441" i="12"/>
  <c r="CB441" i="12" s="1"/>
  <c r="AM441" i="12"/>
  <c r="CN441" i="12" s="1"/>
  <c r="AN441" i="12"/>
  <c r="CZ441" i="12" s="1"/>
  <c r="AO441" i="12"/>
  <c r="DP441" i="12" s="1"/>
  <c r="AP441" i="12"/>
  <c r="AQ441" i="12"/>
  <c r="AR441" i="12"/>
  <c r="AS441" i="12"/>
  <c r="AT441" i="12"/>
  <c r="AU441" i="12"/>
  <c r="AV441" i="12"/>
  <c r="AW441" i="12"/>
  <c r="AX441" i="12"/>
  <c r="AY441" i="12"/>
  <c r="AZ441" i="12"/>
  <c r="BA441" i="12"/>
  <c r="BB441" i="12"/>
  <c r="BC441" i="12"/>
  <c r="BF441" i="12"/>
  <c r="BG441" i="12"/>
  <c r="DH441" i="12"/>
  <c r="DI441" i="12"/>
  <c r="DJ441" i="12"/>
  <c r="DK441" i="12"/>
  <c r="A442" i="12"/>
  <c r="D442" i="12"/>
  <c r="E442" i="12"/>
  <c r="F442" i="12"/>
  <c r="G442" i="12"/>
  <c r="H442" i="12"/>
  <c r="I442" i="12"/>
  <c r="J442" i="12"/>
  <c r="L442" i="12"/>
  <c r="M442" i="12"/>
  <c r="N442" i="12"/>
  <c r="P442" i="12"/>
  <c r="Q442" i="12"/>
  <c r="Z442" i="12"/>
  <c r="AA442" i="12"/>
  <c r="AB442" i="12"/>
  <c r="AC442" i="12"/>
  <c r="AD442" i="12"/>
  <c r="AE442" i="12"/>
  <c r="AF442" i="12"/>
  <c r="AG442" i="12"/>
  <c r="AH442" i="12"/>
  <c r="AI442" i="12"/>
  <c r="AJ442" i="12"/>
  <c r="AK442" i="12"/>
  <c r="AL442" i="12"/>
  <c r="CC442" i="12" s="1"/>
  <c r="AM442" i="12"/>
  <c r="CO442" i="12" s="1"/>
  <c r="AN442" i="12"/>
  <c r="DA442" i="12" s="1"/>
  <c r="AO442" i="12"/>
  <c r="DM442" i="12" s="1"/>
  <c r="AP442" i="12"/>
  <c r="AQ442" i="12"/>
  <c r="AR442" i="12"/>
  <c r="AS442" i="12"/>
  <c r="AT442" i="12"/>
  <c r="AU442" i="12"/>
  <c r="AV442" i="12"/>
  <c r="AW442" i="12"/>
  <c r="AX442" i="12"/>
  <c r="AY442" i="12"/>
  <c r="AZ442" i="12"/>
  <c r="BA442" i="12"/>
  <c r="BB442" i="12"/>
  <c r="BC442" i="12"/>
  <c r="BF442" i="12"/>
  <c r="BG442" i="12"/>
  <c r="CD442" i="12"/>
  <c r="CL442" i="12"/>
  <c r="CM442" i="12"/>
  <c r="A443" i="12"/>
  <c r="D443" i="12"/>
  <c r="E443" i="12"/>
  <c r="F443" i="12"/>
  <c r="G443" i="12"/>
  <c r="H443" i="12"/>
  <c r="I443" i="12"/>
  <c r="J443" i="12"/>
  <c r="L443" i="12"/>
  <c r="M443" i="12"/>
  <c r="N443" i="12"/>
  <c r="P443" i="12"/>
  <c r="Q443" i="12"/>
  <c r="Z443" i="12"/>
  <c r="AA443" i="12"/>
  <c r="AB443" i="12"/>
  <c r="AC443" i="12"/>
  <c r="AD443" i="12"/>
  <c r="AE443" i="12"/>
  <c r="AF443" i="12"/>
  <c r="AG443" i="12"/>
  <c r="AH443" i="12"/>
  <c r="AI443" i="12"/>
  <c r="AJ443" i="12"/>
  <c r="AK443" i="12"/>
  <c r="AL443" i="12"/>
  <c r="CD443" i="12" s="1"/>
  <c r="AM443" i="12"/>
  <c r="CP443" i="12" s="1"/>
  <c r="AN443" i="12"/>
  <c r="DB443" i="12" s="1"/>
  <c r="AO443" i="12"/>
  <c r="DN443" i="12" s="1"/>
  <c r="AP443" i="12"/>
  <c r="AQ443" i="12"/>
  <c r="AR443" i="12"/>
  <c r="AS443" i="12"/>
  <c r="AT443" i="12"/>
  <c r="AU443" i="12"/>
  <c r="AV443" i="12"/>
  <c r="AW443" i="12"/>
  <c r="AX443" i="12"/>
  <c r="AY443" i="12"/>
  <c r="AZ443" i="12"/>
  <c r="BA443" i="12"/>
  <c r="BB443" i="12"/>
  <c r="BC443" i="12"/>
  <c r="BF443" i="12"/>
  <c r="BG443" i="12"/>
  <c r="CB443" i="12"/>
  <c r="CC443" i="12"/>
  <c r="CE443" i="12"/>
  <c r="CL443" i="12"/>
  <c r="CM443" i="12"/>
  <c r="CN443" i="12"/>
  <c r="CO443" i="12"/>
  <c r="CQ443" i="12"/>
  <c r="A444" i="12"/>
  <c r="D444" i="12"/>
  <c r="E444" i="12"/>
  <c r="F444" i="12"/>
  <c r="G444" i="12"/>
  <c r="H444" i="12"/>
  <c r="I444" i="12"/>
  <c r="J444" i="12"/>
  <c r="L444" i="12"/>
  <c r="M444" i="12"/>
  <c r="N444" i="12"/>
  <c r="P444" i="12"/>
  <c r="Q444" i="12"/>
  <c r="Z444" i="12"/>
  <c r="AA444" i="12"/>
  <c r="AB444" i="12"/>
  <c r="AC444" i="12"/>
  <c r="AD444" i="12"/>
  <c r="AE444" i="12"/>
  <c r="AF444" i="12"/>
  <c r="AG444" i="12"/>
  <c r="AH444" i="12"/>
  <c r="AI444" i="12"/>
  <c r="AJ444" i="12"/>
  <c r="AK444" i="12"/>
  <c r="AL444" i="12"/>
  <c r="CE444" i="12" s="1"/>
  <c r="AM444" i="12"/>
  <c r="CQ444" i="12" s="1"/>
  <c r="AN444" i="12"/>
  <c r="DC444" i="12" s="1"/>
  <c r="AO444" i="12"/>
  <c r="DO444" i="12" s="1"/>
  <c r="AP444" i="12"/>
  <c r="AQ444" i="12"/>
  <c r="AR444" i="12"/>
  <c r="AS444" i="12"/>
  <c r="AT444" i="12"/>
  <c r="AU444" i="12"/>
  <c r="AV444" i="12"/>
  <c r="AW444" i="12"/>
  <c r="AX444" i="12"/>
  <c r="AY444" i="12"/>
  <c r="AZ444" i="12"/>
  <c r="BA444" i="12"/>
  <c r="BB444" i="12"/>
  <c r="BC444" i="12"/>
  <c r="BF444" i="12"/>
  <c r="BG444" i="12"/>
  <c r="CD444" i="12"/>
  <c r="CF444" i="12"/>
  <c r="CL444" i="12"/>
  <c r="CM444" i="12"/>
  <c r="CN444" i="12"/>
  <c r="CO444" i="12"/>
  <c r="DN444" i="12"/>
  <c r="DP444" i="12"/>
  <c r="K15" i="22"/>
  <c r="CB442" i="12" l="1"/>
  <c r="DR441" i="12"/>
  <c r="CL441" i="12"/>
  <c r="DD440" i="12"/>
  <c r="CS439" i="12"/>
  <c r="DG6" i="12"/>
  <c r="BU183" i="13"/>
  <c r="DT182" i="13"/>
  <c r="CZ444" i="12"/>
  <c r="CA443" i="12"/>
  <c r="DL442" i="12"/>
  <c r="DQ441" i="12"/>
  <c r="CA441" i="12"/>
  <c r="DS440" i="12"/>
  <c r="DB440" i="12"/>
  <c r="DQ439" i="12"/>
  <c r="DE439" i="12"/>
  <c r="CR439" i="12"/>
  <c r="BW439" i="12"/>
  <c r="DR6" i="12"/>
  <c r="DF6" i="12"/>
  <c r="CI6" i="12"/>
  <c r="DL183" i="13"/>
  <c r="DS182" i="13"/>
  <c r="DG182" i="13"/>
  <c r="CS182" i="13"/>
  <c r="CU440" i="12"/>
  <c r="DL444" i="12"/>
  <c r="DK182" i="13"/>
  <c r="T182" i="13" s="1"/>
  <c r="DA444" i="12"/>
  <c r="CB444" i="12"/>
  <c r="DM443" i="12"/>
  <c r="BY442" i="12"/>
  <c r="DT440" i="12"/>
  <c r="BY440" i="12"/>
  <c r="DR439" i="12"/>
  <c r="DF439" i="12"/>
  <c r="BX439" i="12"/>
  <c r="DS6" i="12"/>
  <c r="CJ6" i="12"/>
  <c r="DM183" i="13"/>
  <c r="DH182" i="13"/>
  <c r="CA444" i="12"/>
  <c r="X444" i="12" s="1"/>
  <c r="DL443" i="12"/>
  <c r="CY444" i="12"/>
  <c r="BZ444" i="12"/>
  <c r="DA443" i="12"/>
  <c r="BZ443" i="12"/>
  <c r="Y443" i="12" s="1"/>
  <c r="DK442" i="12"/>
  <c r="DO441" i="12"/>
  <c r="BZ441" i="12"/>
  <c r="DR440" i="12"/>
  <c r="DA440" i="12"/>
  <c r="DP439" i="12"/>
  <c r="DD439" i="12"/>
  <c r="CQ439" i="12"/>
  <c r="DQ6" i="12"/>
  <c r="DE6" i="12"/>
  <c r="CH6" i="12"/>
  <c r="DK183" i="13"/>
  <c r="T183" i="13" s="1"/>
  <c r="DR182" i="13"/>
  <c r="DF182" i="13"/>
  <c r="CP182" i="13"/>
  <c r="DD444" i="12"/>
  <c r="DT441" i="12"/>
  <c r="CK440" i="12"/>
  <c r="DH439" i="12"/>
  <c r="DI6" i="12"/>
  <c r="DB444" i="12"/>
  <c r="CC444" i="12"/>
  <c r="CR444" i="12"/>
  <c r="CZ443" i="12"/>
  <c r="BY443" i="12"/>
  <c r="CZ442" i="12"/>
  <c r="DN441" i="12"/>
  <c r="DQ440" i="12"/>
  <c r="CZ440" i="12"/>
  <c r="DO439" i="12"/>
  <c r="DC439" i="12"/>
  <c r="CO439" i="12"/>
  <c r="DP6" i="12"/>
  <c r="CY6" i="12"/>
  <c r="BY6" i="12"/>
  <c r="DE183" i="13"/>
  <c r="DQ182" i="13"/>
  <c r="DE182" i="13"/>
  <c r="CO182" i="13"/>
  <c r="DJ439" i="12"/>
  <c r="DG440" i="12"/>
  <c r="DI439" i="12"/>
  <c r="CP444" i="12"/>
  <c r="CY443" i="12"/>
  <c r="CY442" i="12"/>
  <c r="DM441" i="12"/>
  <c r="CY440" i="12"/>
  <c r="DN439" i="12"/>
  <c r="CN439" i="12"/>
  <c r="DO6" i="12"/>
  <c r="CX6" i="12"/>
  <c r="CY183" i="13"/>
  <c r="DP182" i="13"/>
  <c r="CN442" i="12"/>
  <c r="DL441" i="12"/>
  <c r="CX440" i="12"/>
  <c r="DM439" i="12"/>
  <c r="CM439" i="12"/>
  <c r="Y439" i="12" s="1"/>
  <c r="DN6" i="12"/>
  <c r="CW6" i="12"/>
  <c r="CX183" i="13"/>
  <c r="DO182" i="13"/>
  <c r="CW440" i="12"/>
  <c r="CV440" i="12"/>
  <c r="DK439" i="12"/>
  <c r="CK439" i="12"/>
  <c r="DL6" i="12"/>
  <c r="CU6" i="12"/>
  <c r="CH183" i="13"/>
  <c r="DM182" i="13"/>
  <c r="DM444" i="12"/>
  <c r="DL182" i="13"/>
  <c r="DT439" i="12"/>
  <c r="CH439" i="12"/>
  <c r="DJ182" i="13"/>
  <c r="R182" i="13" s="1"/>
  <c r="BW182" i="13"/>
  <c r="CA442" i="12"/>
  <c r="CY441" i="12"/>
  <c r="DF440" i="12"/>
  <c r="CU439" i="12"/>
  <c r="BZ442" i="12"/>
  <c r="Y442" i="12" s="1"/>
  <c r="DS441" i="12"/>
  <c r="CX441" i="12"/>
  <c r="DE440" i="12"/>
  <c r="CJ440" i="12"/>
  <c r="DG439" i="12"/>
  <c r="CT439" i="12"/>
  <c r="BY439" i="12"/>
  <c r="S439" i="12" s="1"/>
  <c r="DT6" i="12"/>
  <c r="CK6" i="12"/>
  <c r="BV183" i="13"/>
  <c r="BV182" i="13"/>
  <c r="K182" i="13" s="1"/>
  <c r="CW183" i="13"/>
  <c r="DG183" i="13"/>
  <c r="CT183" i="13"/>
  <c r="DF183" i="13"/>
  <c r="CS183" i="13"/>
  <c r="DT183" i="13"/>
  <c r="DD183" i="13"/>
  <c r="CN183" i="13"/>
  <c r="DS183" i="13"/>
  <c r="DB183" i="13"/>
  <c r="CM183" i="13"/>
  <c r="DR183" i="13"/>
  <c r="DA183" i="13"/>
  <c r="CJ183" i="13"/>
  <c r="DQ183" i="13"/>
  <c r="CZ183" i="13"/>
  <c r="CI183" i="13"/>
  <c r="K183" i="13" s="1"/>
  <c r="DJ183" i="13"/>
  <c r="CV183" i="13"/>
  <c r="DH183" i="13"/>
  <c r="CU183" i="13"/>
  <c r="T181" i="13"/>
  <c r="DP183" i="13"/>
  <c r="CG182" i="13"/>
  <c r="BU182" i="13"/>
  <c r="BV181" i="13"/>
  <c r="K181" i="13" s="1"/>
  <c r="CR183" i="13"/>
  <c r="DO183" i="13"/>
  <c r="CQ183" i="13"/>
  <c r="CE183" i="13"/>
  <c r="DD182" i="13"/>
  <c r="CR182" i="13"/>
  <c r="CF182" i="13"/>
  <c r="CG181" i="13"/>
  <c r="U181" i="13" s="1"/>
  <c r="BU181" i="13"/>
  <c r="BW181" i="13"/>
  <c r="R181" i="13" s="1"/>
  <c r="CF183" i="13"/>
  <c r="DN183" i="13"/>
  <c r="CP183" i="13"/>
  <c r="CD183" i="13"/>
  <c r="CQ182" i="13"/>
  <c r="CE182" i="13"/>
  <c r="CF181" i="13"/>
  <c r="CC183" i="13"/>
  <c r="CD182" i="13"/>
  <c r="CE181" i="13"/>
  <c r="O181" i="13" s="1"/>
  <c r="CC182" i="13"/>
  <c r="CD181" i="13"/>
  <c r="W181" i="13" s="1"/>
  <c r="CA183" i="13"/>
  <c r="CB182" i="13"/>
  <c r="CC181" i="13"/>
  <c r="CA182" i="13"/>
  <c r="X182" i="13" s="1"/>
  <c r="CB181" i="13"/>
  <c r="V181" i="13" s="1"/>
  <c r="CL183" i="13"/>
  <c r="BZ183" i="13"/>
  <c r="BY183" i="13"/>
  <c r="BZ182" i="13"/>
  <c r="Y182" i="13" s="1"/>
  <c r="CA181" i="13"/>
  <c r="X181" i="13" s="1"/>
  <c r="BY182" i="13"/>
  <c r="BZ181" i="13"/>
  <c r="Y181" i="13" s="1"/>
  <c r="BY181" i="13"/>
  <c r="S181" i="13" s="1"/>
  <c r="BZ6" i="12"/>
  <c r="Y6" i="12" s="1"/>
  <c r="BX6" i="12"/>
  <c r="BW6" i="12"/>
  <c r="BV6" i="12"/>
  <c r="CG6" i="12"/>
  <c r="BU6" i="12"/>
  <c r="DD6" i="12"/>
  <c r="CR6" i="12"/>
  <c r="CF6" i="12"/>
  <c r="DC6" i="12"/>
  <c r="CQ6" i="12"/>
  <c r="CE6" i="12"/>
  <c r="DB6" i="12"/>
  <c r="CP6" i="12"/>
  <c r="CD6" i="12"/>
  <c r="DA6" i="12"/>
  <c r="CO6" i="12"/>
  <c r="CC6" i="12"/>
  <c r="CN6" i="12"/>
  <c r="X6" i="12" s="1"/>
  <c r="CB6" i="12"/>
  <c r="V444" i="12"/>
  <c r="CM441" i="12"/>
  <c r="Y441" i="12" s="1"/>
  <c r="BZ440" i="12"/>
  <c r="DJ443" i="12"/>
  <c r="CJ441" i="12"/>
  <c r="BX441" i="12"/>
  <c r="CI440" i="12"/>
  <c r="BW440" i="12"/>
  <c r="R440" i="12" s="1"/>
  <c r="BV439" i="12"/>
  <c r="K439" i="12" s="1"/>
  <c r="DK443" i="12"/>
  <c r="CX443" i="12"/>
  <c r="DJ444" i="12"/>
  <c r="CX444" i="12"/>
  <c r="DG441" i="12"/>
  <c r="CU441" i="12"/>
  <c r="CI441" i="12"/>
  <c r="BW441" i="12"/>
  <c r="CT440" i="12"/>
  <c r="CH440" i="12"/>
  <c r="BV440" i="12"/>
  <c r="CG439" i="12"/>
  <c r="U439" i="12" s="1"/>
  <c r="BU439" i="12"/>
  <c r="DJ442" i="12"/>
  <c r="CV441" i="12"/>
  <c r="DF441" i="12"/>
  <c r="CT441" i="12"/>
  <c r="CH441" i="12"/>
  <c r="BV441" i="12"/>
  <c r="CS440" i="12"/>
  <c r="CG440" i="12"/>
  <c r="U440" i="12" s="1"/>
  <c r="BU440" i="12"/>
  <c r="CF439" i="12"/>
  <c r="BX440" i="12"/>
  <c r="T440" i="12" s="1"/>
  <c r="CE439" i="12"/>
  <c r="O439" i="12" s="1"/>
  <c r="DK444" i="12"/>
  <c r="DT442" i="12"/>
  <c r="CJ442" i="12"/>
  <c r="DE441" i="12"/>
  <c r="CS441" i="12"/>
  <c r="CG441" i="12"/>
  <c r="BU441" i="12"/>
  <c r="CR440" i="12"/>
  <c r="CF440" i="12"/>
  <c r="DS444" i="12"/>
  <c r="DG444" i="12"/>
  <c r="CU444" i="12"/>
  <c r="CI444" i="12"/>
  <c r="BW444" i="12"/>
  <c r="DR443" i="12"/>
  <c r="DF443" i="12"/>
  <c r="CT443" i="12"/>
  <c r="CH443" i="12"/>
  <c r="BV443" i="12"/>
  <c r="DQ442" i="12"/>
  <c r="DE442" i="12"/>
  <c r="CS442" i="12"/>
  <c r="CG442" i="12"/>
  <c r="BU442" i="12"/>
  <c r="DD441" i="12"/>
  <c r="CR441" i="12"/>
  <c r="CF441" i="12"/>
  <c r="DO440" i="12"/>
  <c r="CQ440" i="12"/>
  <c r="CE440" i="12"/>
  <c r="CD439" i="12"/>
  <c r="W439" i="12" s="1"/>
  <c r="CW441" i="12"/>
  <c r="BY441" i="12"/>
  <c r="S441" i="12" s="1"/>
  <c r="CW443" i="12"/>
  <c r="CV442" i="12"/>
  <c r="BX442" i="12"/>
  <c r="DI444" i="12"/>
  <c r="DH443" i="12"/>
  <c r="CJ443" i="12"/>
  <c r="BX443" i="12"/>
  <c r="DS442" i="12"/>
  <c r="DT444" i="12"/>
  <c r="Y444" i="12"/>
  <c r="X443" i="12"/>
  <c r="DR442" i="12"/>
  <c r="DR444" i="12"/>
  <c r="DF444" i="12"/>
  <c r="CT444" i="12"/>
  <c r="CH444" i="12"/>
  <c r="BV444" i="12"/>
  <c r="DQ443" i="12"/>
  <c r="DE443" i="12"/>
  <c r="CS443" i="12"/>
  <c r="CG443" i="12"/>
  <c r="BU443" i="12"/>
  <c r="DP442" i="12"/>
  <c r="DD442" i="12"/>
  <c r="CR442" i="12"/>
  <c r="CF442" i="12"/>
  <c r="DC441" i="12"/>
  <c r="CQ441" i="12"/>
  <c r="CE441" i="12"/>
  <c r="DN440" i="12"/>
  <c r="CP440" i="12"/>
  <c r="CD440" i="12"/>
  <c r="W440" i="12" s="1"/>
  <c r="CC439" i="12"/>
  <c r="CX442" i="12"/>
  <c r="CK441" i="12"/>
  <c r="DI442" i="12"/>
  <c r="CW442" i="12"/>
  <c r="CK442" i="12"/>
  <c r="DI443" i="12"/>
  <c r="CK443" i="12"/>
  <c r="DH442" i="12"/>
  <c r="CW444" i="12"/>
  <c r="CK444" i="12"/>
  <c r="BY444" i="12"/>
  <c r="S444" i="12" s="1"/>
  <c r="DT443" i="12"/>
  <c r="CV443" i="12"/>
  <c r="DG442" i="12"/>
  <c r="CU442" i="12"/>
  <c r="CI442" i="12"/>
  <c r="BW442" i="12"/>
  <c r="DH444" i="12"/>
  <c r="CV444" i="12"/>
  <c r="CJ444" i="12"/>
  <c r="BX444" i="12"/>
  <c r="DS443" i="12"/>
  <c r="DG443" i="12"/>
  <c r="CU443" i="12"/>
  <c r="CI443" i="12"/>
  <c r="BW443" i="12"/>
  <c r="DF442" i="12"/>
  <c r="CT442" i="12"/>
  <c r="CH442" i="12"/>
  <c r="BV442" i="12"/>
  <c r="DQ444" i="12"/>
  <c r="W444" i="12" s="1"/>
  <c r="DE444" i="12"/>
  <c r="CS444" i="12"/>
  <c r="CG444" i="12"/>
  <c r="BU444" i="12"/>
  <c r="DP443" i="12"/>
  <c r="DD443" i="12"/>
  <c r="W443" i="12" s="1"/>
  <c r="CR443" i="12"/>
  <c r="CF443" i="12"/>
  <c r="DO442" i="12"/>
  <c r="DC442" i="12"/>
  <c r="CQ442" i="12"/>
  <c r="CE442" i="12"/>
  <c r="DB441" i="12"/>
  <c r="CP441" i="12"/>
  <c r="CD441" i="12"/>
  <c r="DM440" i="12"/>
  <c r="CO440" i="12"/>
  <c r="CC440" i="12"/>
  <c r="CB439" i="12"/>
  <c r="V439" i="12" s="1"/>
  <c r="DA441" i="12"/>
  <c r="X441" i="12" s="1"/>
  <c r="CO441" i="12"/>
  <c r="CC441" i="12"/>
  <c r="CN440" i="12"/>
  <c r="X440" i="12" s="1"/>
  <c r="CB440" i="12"/>
  <c r="CA439" i="12"/>
  <c r="X439" i="12" s="1"/>
  <c r="DO443" i="12"/>
  <c r="V443" i="12" s="1"/>
  <c r="DC443" i="12"/>
  <c r="DN442" i="12"/>
  <c r="X442" i="12" s="1"/>
  <c r="DB442" i="12"/>
  <c r="V442" i="12" s="1"/>
  <c r="CP442" i="12"/>
  <c r="A70" i="14"/>
  <c r="D70" i="14"/>
  <c r="E70" i="14"/>
  <c r="F70" i="14"/>
  <c r="G70" i="14"/>
  <c r="H70" i="14"/>
  <c r="I70" i="14"/>
  <c r="J70" i="14"/>
  <c r="L70" i="14"/>
  <c r="M70" i="14"/>
  <c r="N70" i="14"/>
  <c r="Q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BW70" i="14" s="1"/>
  <c r="AM70" i="14"/>
  <c r="CL70" i="14" s="1"/>
  <c r="AN70" i="14"/>
  <c r="DA70" i="14" s="1"/>
  <c r="AO70" i="14"/>
  <c r="DH70" i="14" s="1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U70" i="14"/>
  <c r="CG70" i="14"/>
  <c r="CK70" i="14"/>
  <c r="CQ70" i="14"/>
  <c r="CS70" i="14"/>
  <c r="CT70" i="14"/>
  <c r="CU70" i="14"/>
  <c r="CV70" i="14"/>
  <c r="CW70" i="14"/>
  <c r="CX70" i="14"/>
  <c r="CY70" i="14"/>
  <c r="CZ70" i="14"/>
  <c r="DC70" i="14"/>
  <c r="DD70" i="14"/>
  <c r="DF70" i="14"/>
  <c r="DG70" i="14"/>
  <c r="DI70" i="14"/>
  <c r="DL70" i="14"/>
  <c r="DP70" i="14"/>
  <c r="A71" i="14"/>
  <c r="D71" i="14"/>
  <c r="E71" i="14"/>
  <c r="F71" i="14"/>
  <c r="G71" i="14"/>
  <c r="H71" i="14"/>
  <c r="I71" i="14"/>
  <c r="J71" i="14"/>
  <c r="L71" i="14"/>
  <c r="M71" i="14"/>
  <c r="N71" i="14"/>
  <c r="Q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BW71" i="14" s="1"/>
  <c r="AM71" i="14"/>
  <c r="AN71" i="14"/>
  <c r="DA71" i="14" s="1"/>
  <c r="AO71" i="14"/>
  <c r="DG71" i="14" s="1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Z71" i="14"/>
  <c r="CW71" i="14"/>
  <c r="CZ71" i="14"/>
  <c r="A72" i="14"/>
  <c r="D72" i="14"/>
  <c r="E72" i="14"/>
  <c r="F72" i="14"/>
  <c r="G72" i="14"/>
  <c r="H72" i="14"/>
  <c r="I72" i="14"/>
  <c r="J72" i="14"/>
  <c r="L72" i="14"/>
  <c r="M72" i="14"/>
  <c r="N72" i="14"/>
  <c r="Q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CB72" i="14" s="1"/>
  <c r="AM72" i="14"/>
  <c r="CI72" i="14" s="1"/>
  <c r="AN72" i="14"/>
  <c r="AO72" i="14"/>
  <c r="DH72" i="14" s="1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Y72" i="14"/>
  <c r="CD72" i="14"/>
  <c r="CE72" i="14"/>
  <c r="CF72" i="14"/>
  <c r="CG72" i="14"/>
  <c r="CH72" i="14"/>
  <c r="CJ72" i="14"/>
  <c r="CK72" i="14"/>
  <c r="CL72" i="14"/>
  <c r="CM72" i="14"/>
  <c r="CO72" i="14"/>
  <c r="CP72" i="14"/>
  <c r="DJ72" i="14"/>
  <c r="DL72" i="14"/>
  <c r="A73" i="14"/>
  <c r="D73" i="14"/>
  <c r="E73" i="14"/>
  <c r="F73" i="14"/>
  <c r="G73" i="14"/>
  <c r="H73" i="14"/>
  <c r="I73" i="14"/>
  <c r="J73" i="14"/>
  <c r="L73" i="14"/>
  <c r="M73" i="14"/>
  <c r="N73" i="14"/>
  <c r="Q73" i="14"/>
  <c r="T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BU73" i="14" s="1"/>
  <c r="AM73" i="14"/>
  <c r="CF73" i="14" s="1"/>
  <c r="AN73" i="14"/>
  <c r="AO73" i="14"/>
  <c r="DH73" i="14" s="1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BR73" i="14"/>
  <c r="BS73" i="14"/>
  <c r="BT73" i="14"/>
  <c r="BV73" i="14"/>
  <c r="BW73" i="14"/>
  <c r="CA73" i="14"/>
  <c r="CC73" i="14"/>
  <c r="CD73" i="14"/>
  <c r="CG73" i="14"/>
  <c r="CK73" i="14"/>
  <c r="CP73" i="14"/>
  <c r="CQ73" i="14"/>
  <c r="CS73" i="14"/>
  <c r="CT73" i="14"/>
  <c r="CV73" i="14"/>
  <c r="CW73" i="14"/>
  <c r="CY73" i="14"/>
  <c r="CZ73" i="14"/>
  <c r="DA73" i="14"/>
  <c r="DC73" i="14"/>
  <c r="DD73" i="14"/>
  <c r="DE73" i="14"/>
  <c r="DF73" i="14"/>
  <c r="DG73" i="14"/>
  <c r="DI73" i="14"/>
  <c r="DJ73" i="14"/>
  <c r="DK73" i="14"/>
  <c r="DL73" i="14"/>
  <c r="DM73" i="14"/>
  <c r="DN73" i="14"/>
  <c r="DO73" i="14"/>
  <c r="DP73" i="14"/>
  <c r="A74" i="14"/>
  <c r="D74" i="14"/>
  <c r="E74" i="14"/>
  <c r="F74" i="14"/>
  <c r="G74" i="14"/>
  <c r="H74" i="14"/>
  <c r="I74" i="14"/>
  <c r="J74" i="14"/>
  <c r="L74" i="14"/>
  <c r="M74" i="14"/>
  <c r="N74" i="14"/>
  <c r="Q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CL74" i="14" s="1"/>
  <c r="AN74" i="14"/>
  <c r="AO74" i="14"/>
  <c r="DM74" i="14" s="1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R74" i="14"/>
  <c r="BS74" i="14"/>
  <c r="BU74" i="14"/>
  <c r="BW74" i="14"/>
  <c r="BX74" i="14"/>
  <c r="BY74" i="14"/>
  <c r="DD74" i="14"/>
  <c r="DE74" i="14"/>
  <c r="DF74" i="14"/>
  <c r="DG74" i="14"/>
  <c r="DH74" i="14"/>
  <c r="DJ74" i="14"/>
  <c r="DK74" i="14"/>
  <c r="DL74" i="14"/>
  <c r="DN74" i="14"/>
  <c r="DO74" i="14"/>
  <c r="DP74" i="14"/>
  <c r="A75" i="14"/>
  <c r="D75" i="14"/>
  <c r="E75" i="14"/>
  <c r="F75" i="14"/>
  <c r="G75" i="14"/>
  <c r="H75" i="14"/>
  <c r="I75" i="14"/>
  <c r="J75" i="14"/>
  <c r="L75" i="14"/>
  <c r="M75" i="14"/>
  <c r="N75" i="14"/>
  <c r="Q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BT75" i="14" s="1"/>
  <c r="AM75" i="14"/>
  <c r="AN75" i="14"/>
  <c r="DC75" i="14" s="1"/>
  <c r="AO75" i="14"/>
  <c r="DE75" i="14" s="1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BU75" i="14"/>
  <c r="BV75" i="14"/>
  <c r="BW75" i="14"/>
  <c r="BX75" i="14"/>
  <c r="CA75" i="14"/>
  <c r="CB75" i="14"/>
  <c r="CC75" i="14"/>
  <c r="CD75" i="14"/>
  <c r="CH75" i="14"/>
  <c r="CI75" i="14"/>
  <c r="CK75" i="14"/>
  <c r="CL75" i="14"/>
  <c r="CM75" i="14"/>
  <c r="CN75" i="14"/>
  <c r="CO75" i="14"/>
  <c r="CU75" i="14"/>
  <c r="DB75" i="14"/>
  <c r="DF75" i="14"/>
  <c r="DH75" i="14"/>
  <c r="DI75" i="14"/>
  <c r="DJ75" i="14"/>
  <c r="DN75" i="14"/>
  <c r="DO75" i="14"/>
  <c r="A76" i="14"/>
  <c r="D76" i="14"/>
  <c r="E76" i="14"/>
  <c r="F76" i="14"/>
  <c r="G76" i="14"/>
  <c r="H76" i="14"/>
  <c r="I76" i="14"/>
  <c r="J76" i="14"/>
  <c r="L76" i="14"/>
  <c r="M76" i="14"/>
  <c r="N76" i="14"/>
  <c r="Q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CU76" i="14" s="1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CD76" i="14"/>
  <c r="CJ76" i="14"/>
  <c r="CK76" i="14"/>
  <c r="CO76" i="14"/>
  <c r="CP76" i="14"/>
  <c r="CQ76" i="14"/>
  <c r="CR76" i="14"/>
  <c r="CS76" i="14"/>
  <c r="CT76" i="14"/>
  <c r="CV76" i="14"/>
  <c r="CW76" i="14"/>
  <c r="CX76" i="14"/>
  <c r="CY76" i="14"/>
  <c r="CZ76" i="14"/>
  <c r="DB76" i="14"/>
  <c r="DC76" i="14"/>
  <c r="DI76" i="14"/>
  <c r="DK76" i="14"/>
  <c r="DM76" i="14"/>
  <c r="DP76" i="14"/>
  <c r="A77" i="14"/>
  <c r="D77" i="14"/>
  <c r="E77" i="14"/>
  <c r="F77" i="14"/>
  <c r="G77" i="14"/>
  <c r="H77" i="14"/>
  <c r="I77" i="14"/>
  <c r="J77" i="14"/>
  <c r="L77" i="14"/>
  <c r="M77" i="14"/>
  <c r="N77" i="14"/>
  <c r="Q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CX77" i="14" s="1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CD77" i="14"/>
  <c r="CI77" i="14"/>
  <c r="CK77" i="14"/>
  <c r="CQ77" i="14"/>
  <c r="CR77" i="14"/>
  <c r="CV77" i="14"/>
  <c r="CW77" i="14"/>
  <c r="CZ77" i="14"/>
  <c r="DC77" i="14"/>
  <c r="DD77" i="14"/>
  <c r="DE77" i="14"/>
  <c r="DF77" i="14"/>
  <c r="DH77" i="14"/>
  <c r="DI77" i="14"/>
  <c r="DK77" i="14"/>
  <c r="DL77" i="14"/>
  <c r="DN77" i="14"/>
  <c r="DO77" i="14"/>
  <c r="DP77" i="14"/>
  <c r="A78" i="14"/>
  <c r="D78" i="14"/>
  <c r="E78" i="14"/>
  <c r="F78" i="14"/>
  <c r="G78" i="14"/>
  <c r="H78" i="14"/>
  <c r="I78" i="14"/>
  <c r="J78" i="14"/>
  <c r="L78" i="14"/>
  <c r="M78" i="14"/>
  <c r="N78" i="14"/>
  <c r="Q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BS78" i="14" s="1"/>
  <c r="AM78" i="14"/>
  <c r="CM78" i="14" s="1"/>
  <c r="AN78" i="14"/>
  <c r="CR78" i="14" s="1"/>
  <c r="AO78" i="14"/>
  <c r="DF78" i="14" s="1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BY78" i="14"/>
  <c r="CF78" i="14"/>
  <c r="CK78" i="14"/>
  <c r="CL78" i="14"/>
  <c r="CP78" i="14"/>
  <c r="CT78" i="14"/>
  <c r="DE78" i="14"/>
  <c r="DH78" i="14"/>
  <c r="DK78" i="14"/>
  <c r="DN78" i="14"/>
  <c r="A79" i="14"/>
  <c r="D79" i="14"/>
  <c r="E79" i="14"/>
  <c r="F79" i="14"/>
  <c r="G79" i="14"/>
  <c r="H79" i="14"/>
  <c r="I79" i="14"/>
  <c r="J79" i="14"/>
  <c r="L79" i="14"/>
  <c r="M79" i="14"/>
  <c r="N79" i="14"/>
  <c r="Q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CB79" i="14" s="1"/>
  <c r="AM79" i="14"/>
  <c r="CF79" i="14" s="1"/>
  <c r="AN79" i="14"/>
  <c r="AO79" i="14"/>
  <c r="DI79" i="14" s="1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Q79" i="14"/>
  <c r="BX79" i="14"/>
  <c r="CD79" i="14"/>
  <c r="CE79" i="14"/>
  <c r="CH79" i="14"/>
  <c r="CI79" i="14"/>
  <c r="CK79" i="14"/>
  <c r="CL79" i="14"/>
  <c r="CM79" i="14"/>
  <c r="CO79" i="14"/>
  <c r="CP79" i="14"/>
  <c r="CV79" i="14"/>
  <c r="CZ79" i="14"/>
  <c r="DE79" i="14"/>
  <c r="DH79" i="14"/>
  <c r="DL79" i="14"/>
  <c r="DO79" i="14"/>
  <c r="A80" i="14"/>
  <c r="D80" i="14"/>
  <c r="E80" i="14"/>
  <c r="F80" i="14"/>
  <c r="G80" i="14"/>
  <c r="H80" i="14"/>
  <c r="I80" i="14"/>
  <c r="J80" i="14"/>
  <c r="L80" i="14"/>
  <c r="M80" i="14"/>
  <c r="N80" i="14"/>
  <c r="Q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CD80" i="14" s="1"/>
  <c r="AN80" i="14"/>
  <c r="CQ80" i="14" s="1"/>
  <c r="AO80" i="14"/>
  <c r="DE80" i="14" s="1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Q80" i="14"/>
  <c r="BR80" i="14"/>
  <c r="BS80" i="14"/>
  <c r="BT80" i="14"/>
  <c r="BU80" i="14"/>
  <c r="BV80" i="14"/>
  <c r="BW80" i="14"/>
  <c r="BX80" i="14"/>
  <c r="BY80" i="14"/>
  <c r="BZ80" i="14"/>
  <c r="CA80" i="14"/>
  <c r="CB80" i="14"/>
  <c r="CC80" i="14"/>
  <c r="CK80" i="14"/>
  <c r="CO80" i="14"/>
  <c r="CW80" i="14"/>
  <c r="CY80" i="14"/>
  <c r="DB80" i="14"/>
  <c r="A81" i="14"/>
  <c r="D81" i="14"/>
  <c r="E81" i="14"/>
  <c r="F81" i="14"/>
  <c r="G81" i="14"/>
  <c r="H81" i="14"/>
  <c r="I81" i="14"/>
  <c r="J81" i="14"/>
  <c r="L81" i="14"/>
  <c r="M81" i="14"/>
  <c r="N81" i="14"/>
  <c r="Q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BV81" i="14" s="1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C81" i="14"/>
  <c r="CD81" i="14"/>
  <c r="CF81" i="14"/>
  <c r="CG81" i="14"/>
  <c r="CI81" i="14"/>
  <c r="CJ81" i="14"/>
  <c r="CK81" i="14"/>
  <c r="CO81" i="14"/>
  <c r="DD81" i="14"/>
  <c r="DE81" i="14"/>
  <c r="DG81" i="14"/>
  <c r="DH81" i="14"/>
  <c r="DI81" i="14"/>
  <c r="DJ81" i="14"/>
  <c r="DK81" i="14"/>
  <c r="DM81" i="14"/>
  <c r="DN81" i="14"/>
  <c r="DP81" i="14"/>
  <c r="A82" i="14"/>
  <c r="D82" i="14"/>
  <c r="E82" i="14"/>
  <c r="F82" i="14"/>
  <c r="G82" i="14"/>
  <c r="H82" i="14"/>
  <c r="I82" i="14"/>
  <c r="J82" i="14"/>
  <c r="L82" i="14"/>
  <c r="M82" i="14"/>
  <c r="N82" i="14"/>
  <c r="Q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BX82" i="14" s="1"/>
  <c r="AM82" i="14"/>
  <c r="AN82" i="14"/>
  <c r="CZ82" i="14" s="1"/>
  <c r="AO82" i="14"/>
  <c r="DL82" i="14" s="1"/>
  <c r="AP82" i="14"/>
  <c r="AQ82" i="14"/>
  <c r="AR82" i="14"/>
  <c r="AS82" i="14"/>
  <c r="AT82" i="14"/>
  <c r="AU82" i="14"/>
  <c r="AV82" i="14"/>
  <c r="AW82" i="14"/>
  <c r="AX82" i="14"/>
  <c r="AY82" i="14"/>
  <c r="AZ82" i="14"/>
  <c r="BA82" i="14"/>
  <c r="BB82" i="14"/>
  <c r="BC82" i="14"/>
  <c r="CA82" i="14"/>
  <c r="CE82" i="14"/>
  <c r="CG82" i="14"/>
  <c r="CH82" i="14"/>
  <c r="CI82" i="14"/>
  <c r="CJ82" i="14"/>
  <c r="CL82" i="14"/>
  <c r="CM82" i="14"/>
  <c r="CN82" i="14"/>
  <c r="CP82" i="14"/>
  <c r="CT82" i="14"/>
  <c r="CW82" i="14"/>
  <c r="DB82" i="14"/>
  <c r="DC82" i="14"/>
  <c r="A83" i="14"/>
  <c r="D83" i="14"/>
  <c r="E83" i="14"/>
  <c r="F83" i="14"/>
  <c r="G83" i="14"/>
  <c r="H83" i="14"/>
  <c r="I83" i="14"/>
  <c r="J83" i="14"/>
  <c r="L83" i="14"/>
  <c r="M83" i="14"/>
  <c r="N83" i="14"/>
  <c r="Q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CX83" i="14" s="1"/>
  <c r="AO83" i="14"/>
  <c r="DO83" i="14" s="1"/>
  <c r="AP83" i="14"/>
  <c r="AQ83" i="14"/>
  <c r="AR83" i="14"/>
  <c r="AS83" i="14"/>
  <c r="AT83" i="14"/>
  <c r="AU83" i="14"/>
  <c r="AV83" i="14"/>
  <c r="AW83" i="14"/>
  <c r="AX83" i="14"/>
  <c r="AY83" i="14"/>
  <c r="AZ83" i="14"/>
  <c r="BA83" i="14"/>
  <c r="BB83" i="14"/>
  <c r="BC83" i="14"/>
  <c r="BQ83" i="14"/>
  <c r="BU83" i="14"/>
  <c r="BW83" i="14"/>
  <c r="BY83" i="14"/>
  <c r="BZ83" i="14"/>
  <c r="CC83" i="14"/>
  <c r="CP83" i="14"/>
  <c r="CQ83" i="14"/>
  <c r="CS83" i="14"/>
  <c r="CT83" i="14"/>
  <c r="CU83" i="14"/>
  <c r="CW83" i="14"/>
  <c r="CY83" i="14"/>
  <c r="CZ83" i="14"/>
  <c r="DC83" i="14"/>
  <c r="DE83" i="14"/>
  <c r="DG83" i="14"/>
  <c r="DH83" i="14"/>
  <c r="DJ83" i="14"/>
  <c r="DK83" i="14"/>
  <c r="DL83" i="14"/>
  <c r="DN83" i="14"/>
  <c r="A84" i="14"/>
  <c r="D84" i="14"/>
  <c r="E84" i="14"/>
  <c r="F84" i="14"/>
  <c r="G84" i="14"/>
  <c r="H84" i="14"/>
  <c r="I84" i="14"/>
  <c r="J84" i="14"/>
  <c r="L84" i="14"/>
  <c r="M84" i="14"/>
  <c r="N84" i="14"/>
  <c r="Q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BZ84" i="14" s="1"/>
  <c r="AM84" i="14"/>
  <c r="AN84" i="14"/>
  <c r="CS84" i="14" s="1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C84" i="14"/>
  <c r="BQ84" i="14"/>
  <c r="BR84" i="14"/>
  <c r="BS84" i="14"/>
  <c r="BT84" i="14"/>
  <c r="BU84" i="14"/>
  <c r="BV84" i="14"/>
  <c r="BW84" i="14"/>
  <c r="BX84" i="14"/>
  <c r="BY84" i="14"/>
  <c r="CA84" i="14"/>
  <c r="CB84" i="14"/>
  <c r="CC84" i="14"/>
  <c r="CD84" i="14"/>
  <c r="CQ84" i="14"/>
  <c r="CW84" i="14"/>
  <c r="CZ84" i="14"/>
  <c r="DD84" i="14"/>
  <c r="DH84" i="14"/>
  <c r="DI84" i="14"/>
  <c r="DJ84" i="14"/>
  <c r="DM84" i="14"/>
  <c r="DO84" i="14"/>
  <c r="A85" i="14"/>
  <c r="D85" i="14"/>
  <c r="E85" i="14"/>
  <c r="F85" i="14"/>
  <c r="G85" i="14"/>
  <c r="H85" i="14"/>
  <c r="I85" i="14"/>
  <c r="J85" i="14"/>
  <c r="L85" i="14"/>
  <c r="M85" i="14"/>
  <c r="N85" i="14"/>
  <c r="Q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BZ85" i="14" s="1"/>
  <c r="AM85" i="14"/>
  <c r="AN85" i="14"/>
  <c r="AO85" i="14"/>
  <c r="AP85" i="14"/>
  <c r="AQ85" i="14"/>
  <c r="AR85" i="14"/>
  <c r="AS85" i="14"/>
  <c r="AT85" i="14"/>
  <c r="AU85" i="14"/>
  <c r="AV85" i="14"/>
  <c r="AW85" i="14"/>
  <c r="AX85" i="14"/>
  <c r="AY85" i="14"/>
  <c r="AZ85" i="14"/>
  <c r="BA85" i="14"/>
  <c r="BB85" i="14"/>
  <c r="BC85" i="14"/>
  <c r="BQ85" i="14"/>
  <c r="BR85" i="14"/>
  <c r="BS85" i="14"/>
  <c r="BT85" i="14"/>
  <c r="BU85" i="14"/>
  <c r="BV85" i="14"/>
  <c r="BW85" i="14"/>
  <c r="BX85" i="14"/>
  <c r="BY85" i="14"/>
  <c r="CB85" i="14"/>
  <c r="CC85" i="14"/>
  <c r="CE85" i="14"/>
  <c r="CF85" i="14"/>
  <c r="CH85" i="14"/>
  <c r="CI85" i="14"/>
  <c r="CM85" i="14"/>
  <c r="CN85" i="14"/>
  <c r="CP85" i="14"/>
  <c r="DD85" i="14"/>
  <c r="DE85" i="14"/>
  <c r="DF85" i="14"/>
  <c r="DG85" i="14"/>
  <c r="DH85" i="14"/>
  <c r="DI85" i="14"/>
  <c r="DJ85" i="14"/>
  <c r="DK85" i="14"/>
  <c r="DL85" i="14"/>
  <c r="DM85" i="14"/>
  <c r="DN85" i="14"/>
  <c r="DO85" i="14"/>
  <c r="DP85" i="14"/>
  <c r="A86" i="14"/>
  <c r="D86" i="14"/>
  <c r="E86" i="14"/>
  <c r="F86" i="14"/>
  <c r="G86" i="14"/>
  <c r="H86" i="14"/>
  <c r="I86" i="14"/>
  <c r="J86" i="14"/>
  <c r="L86" i="14"/>
  <c r="M86" i="14"/>
  <c r="N86" i="14"/>
  <c r="Q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CE86" i="14" s="1"/>
  <c r="AN86" i="14"/>
  <c r="CV86" i="14" s="1"/>
  <c r="AO86" i="14"/>
  <c r="DH86" i="14" s="1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CD86" i="14"/>
  <c r="CH86" i="14"/>
  <c r="CI86" i="14"/>
  <c r="CM86" i="14"/>
  <c r="CN86" i="14"/>
  <c r="CP86" i="14"/>
  <c r="CR86" i="14"/>
  <c r="CW86" i="14"/>
  <c r="DB86" i="14"/>
  <c r="DE86" i="14"/>
  <c r="DG86" i="14"/>
  <c r="DK86" i="14"/>
  <c r="A87" i="14"/>
  <c r="D87" i="14"/>
  <c r="E87" i="14"/>
  <c r="F87" i="14"/>
  <c r="G87" i="14"/>
  <c r="H87" i="14"/>
  <c r="I87" i="14"/>
  <c r="J87" i="14"/>
  <c r="L87" i="14"/>
  <c r="M87" i="14"/>
  <c r="N87" i="14"/>
  <c r="Q87" i="14"/>
  <c r="Z87" i="14"/>
  <c r="AA87" i="14"/>
  <c r="AB87" i="14"/>
  <c r="AC87" i="14"/>
  <c r="AD87" i="14"/>
  <c r="AE87" i="14"/>
  <c r="AF87" i="14"/>
  <c r="AG87" i="14"/>
  <c r="AH87" i="14"/>
  <c r="AI87" i="14"/>
  <c r="AJ87" i="14"/>
  <c r="AK87" i="14"/>
  <c r="AL87" i="14"/>
  <c r="AM87" i="14"/>
  <c r="AN87" i="14"/>
  <c r="DA87" i="14" s="1"/>
  <c r="AO87" i="14"/>
  <c r="DF87" i="14" s="1"/>
  <c r="AP87" i="14"/>
  <c r="AQ87" i="14"/>
  <c r="AR87" i="14"/>
  <c r="AS87" i="14"/>
  <c r="AT87" i="14"/>
  <c r="AU87" i="14"/>
  <c r="AV87" i="14"/>
  <c r="AW87" i="14"/>
  <c r="AX87" i="14"/>
  <c r="AY87" i="14"/>
  <c r="AZ87" i="14"/>
  <c r="BA87" i="14"/>
  <c r="BB87" i="14"/>
  <c r="BC87" i="14"/>
  <c r="BX87" i="14"/>
  <c r="CD87" i="14"/>
  <c r="CL87" i="14"/>
  <c r="CN87" i="14"/>
  <c r="CQ87" i="14"/>
  <c r="CR87" i="14"/>
  <c r="CS87" i="14"/>
  <c r="CT87" i="14"/>
  <c r="CU87" i="14"/>
  <c r="CV87" i="14"/>
  <c r="CW87" i="14"/>
  <c r="CX87" i="14"/>
  <c r="CY87" i="14"/>
  <c r="CZ87" i="14"/>
  <c r="DB87" i="14"/>
  <c r="DC87" i="14"/>
  <c r="A88" i="14"/>
  <c r="D88" i="14"/>
  <c r="E88" i="14"/>
  <c r="F88" i="14"/>
  <c r="G88" i="14"/>
  <c r="H88" i="14"/>
  <c r="I88" i="14"/>
  <c r="J88" i="14"/>
  <c r="L88" i="14"/>
  <c r="M88" i="14"/>
  <c r="N88" i="14"/>
  <c r="Q88" i="14"/>
  <c r="Z88" i="14"/>
  <c r="AA88" i="14"/>
  <c r="AB88" i="14"/>
  <c r="AC88" i="14"/>
  <c r="AD88" i="14"/>
  <c r="AE88" i="14"/>
  <c r="AF88" i="14"/>
  <c r="AG88" i="14"/>
  <c r="AH88" i="14"/>
  <c r="AI88" i="14"/>
  <c r="AJ88" i="14"/>
  <c r="AK88" i="14"/>
  <c r="AL88" i="14"/>
  <c r="BQ88" i="14" s="1"/>
  <c r="AM88" i="14"/>
  <c r="CG88" i="14" s="1"/>
  <c r="AN88" i="14"/>
  <c r="DC88" i="14" s="1"/>
  <c r="AO88" i="14"/>
  <c r="DJ88" i="14" s="1"/>
  <c r="AP88" i="14"/>
  <c r="AQ88" i="14"/>
  <c r="AR88" i="14"/>
  <c r="AS88" i="14"/>
  <c r="AT88" i="14"/>
  <c r="AU88" i="14"/>
  <c r="AV88" i="14"/>
  <c r="AW88" i="14"/>
  <c r="AX88" i="14"/>
  <c r="AY88" i="14"/>
  <c r="AZ88" i="14"/>
  <c r="BA88" i="14"/>
  <c r="BB88" i="14"/>
  <c r="BC88" i="14"/>
  <c r="BU88" i="14"/>
  <c r="CD88" i="14"/>
  <c r="CH88" i="14"/>
  <c r="CJ88" i="14"/>
  <c r="CL88" i="14"/>
  <c r="CM88" i="14"/>
  <c r="CN88" i="14"/>
  <c r="CO88" i="14"/>
  <c r="CP88" i="14"/>
  <c r="CQ88" i="14"/>
  <c r="CW88" i="14"/>
  <c r="CY88" i="14"/>
  <c r="DA88" i="14"/>
  <c r="DB88" i="14"/>
  <c r="DM88" i="14"/>
  <c r="A89" i="14"/>
  <c r="D89" i="14"/>
  <c r="E89" i="14"/>
  <c r="F89" i="14"/>
  <c r="G89" i="14"/>
  <c r="H89" i="14"/>
  <c r="I89" i="14"/>
  <c r="J89" i="14"/>
  <c r="L89" i="14"/>
  <c r="M89" i="14"/>
  <c r="N89" i="14"/>
  <c r="Q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BV89" i="14" s="1"/>
  <c r="AM89" i="14"/>
  <c r="CM89" i="14" s="1"/>
  <c r="AN89" i="14"/>
  <c r="CS89" i="14" s="1"/>
  <c r="AO89" i="14"/>
  <c r="DD89" i="14" s="1"/>
  <c r="AP89" i="14"/>
  <c r="AQ89" i="14"/>
  <c r="AR89" i="14"/>
  <c r="AS89" i="14"/>
  <c r="AT89" i="14"/>
  <c r="AU89" i="14"/>
  <c r="AV89" i="14"/>
  <c r="AW89" i="14"/>
  <c r="AX89" i="14"/>
  <c r="AY89" i="14"/>
  <c r="AZ89" i="14"/>
  <c r="BA89" i="14"/>
  <c r="BB89" i="14"/>
  <c r="BC89" i="14"/>
  <c r="BY89" i="14"/>
  <c r="CL89" i="14"/>
  <c r="CQ89" i="14"/>
  <c r="DA89" i="14"/>
  <c r="DF89" i="14"/>
  <c r="DJ89" i="14"/>
  <c r="DL89" i="14"/>
  <c r="DM89" i="14"/>
  <c r="DO89" i="14"/>
  <c r="DP89" i="14"/>
  <c r="A90" i="14"/>
  <c r="D90" i="14"/>
  <c r="E90" i="14"/>
  <c r="F90" i="14"/>
  <c r="G90" i="14"/>
  <c r="H90" i="14"/>
  <c r="I90" i="14"/>
  <c r="J90" i="14"/>
  <c r="L90" i="14"/>
  <c r="M90" i="14"/>
  <c r="N90" i="14"/>
  <c r="Q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CV90" i="14" s="1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A90" i="14"/>
  <c r="BB90" i="14"/>
  <c r="BC90" i="14"/>
  <c r="BW90" i="14"/>
  <c r="CC90" i="14"/>
  <c r="CN90" i="14"/>
  <c r="CQ90" i="14"/>
  <c r="CR90" i="14"/>
  <c r="CT90" i="14"/>
  <c r="CU90" i="14"/>
  <c r="CW90" i="14"/>
  <c r="DA90" i="14"/>
  <c r="DD90" i="14"/>
  <c r="DE90" i="14"/>
  <c r="DF90" i="14"/>
  <c r="DG90" i="14"/>
  <c r="DH90" i="14"/>
  <c r="DI90" i="14"/>
  <c r="DJ90" i="14"/>
  <c r="DK90" i="14"/>
  <c r="DL90" i="14"/>
  <c r="DM90" i="14"/>
  <c r="DN90" i="14"/>
  <c r="DO90" i="14"/>
  <c r="DP90" i="14"/>
  <c r="A91" i="14"/>
  <c r="D91" i="14"/>
  <c r="E91" i="14"/>
  <c r="F91" i="14"/>
  <c r="G91" i="14"/>
  <c r="H91" i="14"/>
  <c r="I91" i="14"/>
  <c r="J91" i="14"/>
  <c r="L91" i="14"/>
  <c r="M91" i="14"/>
  <c r="N91" i="14"/>
  <c r="Q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BV91" i="14" s="1"/>
  <c r="AM91" i="14"/>
  <c r="CK91" i="14" s="1"/>
  <c r="AN91" i="14"/>
  <c r="CZ91" i="14" s="1"/>
  <c r="AO91" i="14"/>
  <c r="DE91" i="14" s="1"/>
  <c r="AP91" i="14"/>
  <c r="AQ91" i="14"/>
  <c r="AR91" i="14"/>
  <c r="AS91" i="14"/>
  <c r="AT91" i="14"/>
  <c r="AU91" i="14"/>
  <c r="AV91" i="14"/>
  <c r="AW91" i="14"/>
  <c r="AX91" i="14"/>
  <c r="AY91" i="14"/>
  <c r="AZ91" i="14"/>
  <c r="BA91" i="14"/>
  <c r="BB91" i="14"/>
  <c r="BC91" i="14"/>
  <c r="BX91" i="14"/>
  <c r="CA91" i="14"/>
  <c r="CJ91" i="14"/>
  <c r="CX91" i="14"/>
  <c r="CY91" i="14"/>
  <c r="DD91" i="14"/>
  <c r="A92" i="14"/>
  <c r="D92" i="14"/>
  <c r="E92" i="14"/>
  <c r="F92" i="14"/>
  <c r="G92" i="14"/>
  <c r="H92" i="14"/>
  <c r="I92" i="14"/>
  <c r="J92" i="14"/>
  <c r="L92" i="14"/>
  <c r="M92" i="14"/>
  <c r="N92" i="14"/>
  <c r="Q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CX92" i="14" s="1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BU92" i="14"/>
  <c r="BX92" i="14"/>
  <c r="BY92" i="14"/>
  <c r="BZ92" i="14"/>
  <c r="CA92" i="14"/>
  <c r="CH92" i="14"/>
  <c r="CJ92" i="14"/>
  <c r="CK92" i="14"/>
  <c r="CM92" i="14"/>
  <c r="A93" i="14"/>
  <c r="D93" i="14"/>
  <c r="E93" i="14"/>
  <c r="F93" i="14"/>
  <c r="G93" i="14"/>
  <c r="H93" i="14"/>
  <c r="I93" i="14"/>
  <c r="J93" i="14"/>
  <c r="L93" i="14"/>
  <c r="M93" i="14"/>
  <c r="N93" i="14"/>
  <c r="Q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BR93" i="14" s="1"/>
  <c r="AM93" i="14"/>
  <c r="CE93" i="14" s="1"/>
  <c r="AN93" i="14"/>
  <c r="DA93" i="14" s="1"/>
  <c r="AO93" i="14"/>
  <c r="AP93" i="14"/>
  <c r="AQ93" i="14"/>
  <c r="AR93" i="14"/>
  <c r="AS93" i="14"/>
  <c r="AT93" i="14"/>
  <c r="AU93" i="14"/>
  <c r="AV93" i="14"/>
  <c r="AW93" i="14"/>
  <c r="AX93" i="14"/>
  <c r="AY93" i="14"/>
  <c r="AZ93" i="14"/>
  <c r="BA93" i="14"/>
  <c r="BB93" i="14"/>
  <c r="BC93" i="14"/>
  <c r="BV93" i="14"/>
  <c r="BW93" i="14"/>
  <c r="CD93" i="14"/>
  <c r="CF93" i="14"/>
  <c r="CG93" i="14"/>
  <c r="CH93" i="14"/>
  <c r="CJ93" i="14"/>
  <c r="CK93" i="14"/>
  <c r="CL93" i="14"/>
  <c r="CN93" i="14"/>
  <c r="CO93" i="14"/>
  <c r="CR93" i="14"/>
  <c r="CS93" i="14"/>
  <c r="CT93" i="14"/>
  <c r="CV93" i="14"/>
  <c r="CW93" i="14"/>
  <c r="CY93" i="14"/>
  <c r="CZ93" i="14"/>
  <c r="DB93" i="14"/>
  <c r="A94" i="14"/>
  <c r="D94" i="14"/>
  <c r="E94" i="14"/>
  <c r="F94" i="14"/>
  <c r="G94" i="14"/>
  <c r="H94" i="14"/>
  <c r="I94" i="14"/>
  <c r="J94" i="14"/>
  <c r="L94" i="14"/>
  <c r="M94" i="14"/>
  <c r="N94" i="14"/>
  <c r="Q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CP94" i="14" s="1"/>
  <c r="AN94" i="14"/>
  <c r="AO94" i="14"/>
  <c r="AP94" i="14"/>
  <c r="AQ94" i="14"/>
  <c r="AR94" i="14"/>
  <c r="AS94" i="14"/>
  <c r="AT94" i="14"/>
  <c r="AU94" i="14"/>
  <c r="AV94" i="14"/>
  <c r="AW94" i="14"/>
  <c r="AX94" i="14"/>
  <c r="AY94" i="14"/>
  <c r="AZ94" i="14"/>
  <c r="BA94" i="14"/>
  <c r="BB94" i="14"/>
  <c r="BC94" i="14"/>
  <c r="BR94" i="14"/>
  <c r="BS94" i="14"/>
  <c r="BX94" i="14"/>
  <c r="BY94" i="14"/>
  <c r="CA94" i="14"/>
  <c r="CB94" i="14"/>
  <c r="CC94" i="14"/>
  <c r="CD94" i="14"/>
  <c r="CF94" i="14"/>
  <c r="CQ94" i="14"/>
  <c r="CR94" i="14"/>
  <c r="CS94" i="14"/>
  <c r="CU94" i="14"/>
  <c r="CV94" i="14"/>
  <c r="CW94" i="14"/>
  <c r="CY94" i="14"/>
  <c r="CZ94" i="14"/>
  <c r="DC94" i="14"/>
  <c r="DH94" i="14"/>
  <c r="A95" i="14"/>
  <c r="D95" i="14"/>
  <c r="E95" i="14"/>
  <c r="F95" i="14"/>
  <c r="G95" i="14"/>
  <c r="H95" i="14"/>
  <c r="I95" i="14"/>
  <c r="J95" i="14"/>
  <c r="L95" i="14"/>
  <c r="M95" i="14"/>
  <c r="N95" i="14"/>
  <c r="Q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CB95" i="14" s="1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BA95" i="14"/>
  <c r="BB95" i="14"/>
  <c r="BC95" i="14"/>
  <c r="BS95" i="14"/>
  <c r="BV95" i="14"/>
  <c r="BZ95" i="14"/>
  <c r="CA95" i="14"/>
  <c r="CQ95" i="14"/>
  <c r="CR95" i="14"/>
  <c r="CT95" i="14"/>
  <c r="CU95" i="14"/>
  <c r="CV95" i="14"/>
  <c r="CW95" i="14"/>
  <c r="CX95" i="14"/>
  <c r="CZ95" i="14"/>
  <c r="DA95" i="14"/>
  <c r="DC95" i="14"/>
  <c r="DH95" i="14"/>
  <c r="DJ95" i="14"/>
  <c r="DK95" i="14"/>
  <c r="DL95" i="14"/>
  <c r="DN95" i="14"/>
  <c r="A96" i="14"/>
  <c r="D96" i="14"/>
  <c r="E96" i="14"/>
  <c r="F96" i="14"/>
  <c r="G96" i="14"/>
  <c r="H96" i="14"/>
  <c r="I96" i="14"/>
  <c r="J96" i="14"/>
  <c r="L96" i="14"/>
  <c r="M96" i="14"/>
  <c r="N96" i="14"/>
  <c r="Q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BZ96" i="14" s="1"/>
  <c r="AM96" i="14"/>
  <c r="AN96" i="14"/>
  <c r="CZ96" i="14" s="1"/>
  <c r="AO96" i="14"/>
  <c r="DE96" i="14" s="1"/>
  <c r="AP96" i="14"/>
  <c r="AQ96" i="14"/>
  <c r="AR96" i="14"/>
  <c r="AS96" i="14"/>
  <c r="AT96" i="14"/>
  <c r="AU96" i="14"/>
  <c r="AV96" i="14"/>
  <c r="AW96" i="14"/>
  <c r="AX96" i="14"/>
  <c r="AY96" i="14"/>
  <c r="AZ96" i="14"/>
  <c r="BA96" i="14"/>
  <c r="BB96" i="14"/>
  <c r="BC96" i="14"/>
  <c r="BT96" i="14"/>
  <c r="BV96" i="14"/>
  <c r="BX96" i="14"/>
  <c r="CR96" i="14"/>
  <c r="CS96" i="14"/>
  <c r="CT96" i="14"/>
  <c r="CU96" i="14"/>
  <c r="CV96" i="14"/>
  <c r="CW96" i="14"/>
  <c r="CX96" i="14"/>
  <c r="CY96" i="14"/>
  <c r="DA96" i="14"/>
  <c r="DB96" i="14"/>
  <c r="DD96" i="14"/>
  <c r="DF96" i="14"/>
  <c r="DG96" i="14"/>
  <c r="DJ96" i="14"/>
  <c r="DN96" i="14"/>
  <c r="A97" i="14"/>
  <c r="D97" i="14"/>
  <c r="E97" i="14"/>
  <c r="F97" i="14"/>
  <c r="G97" i="14"/>
  <c r="H97" i="14"/>
  <c r="I97" i="14"/>
  <c r="J97" i="14"/>
  <c r="L97" i="14"/>
  <c r="M97" i="14"/>
  <c r="N97" i="14"/>
  <c r="Q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CC97" i="14" s="1"/>
  <c r="AM97" i="14"/>
  <c r="CI97" i="14" s="1"/>
  <c r="AN97" i="14"/>
  <c r="AO97" i="14"/>
  <c r="AP97" i="14"/>
  <c r="AQ97" i="14"/>
  <c r="AR97" i="14"/>
  <c r="AS97" i="14"/>
  <c r="AT97" i="14"/>
  <c r="AU97" i="14"/>
  <c r="AV97" i="14"/>
  <c r="AW97" i="14"/>
  <c r="AX97" i="14"/>
  <c r="AY97" i="14"/>
  <c r="AZ97" i="14"/>
  <c r="BA97" i="14"/>
  <c r="BB97" i="14"/>
  <c r="BC97" i="14"/>
  <c r="BQ97" i="14"/>
  <c r="BR97" i="14"/>
  <c r="BT97" i="14"/>
  <c r="BU97" i="14"/>
  <c r="BW97" i="14"/>
  <c r="BX97" i="14"/>
  <c r="BZ97" i="14"/>
  <c r="CA97" i="14"/>
  <c r="CB97" i="14"/>
  <c r="CD97" i="14"/>
  <c r="CF97" i="14"/>
  <c r="CG97" i="14"/>
  <c r="CH97" i="14"/>
  <c r="CJ97" i="14"/>
  <c r="CL97" i="14"/>
  <c r="CO97" i="14"/>
  <c r="DD97" i="14"/>
  <c r="DE97" i="14"/>
  <c r="DF97" i="14"/>
  <c r="DG97" i="14"/>
  <c r="DJ97" i="14"/>
  <c r="A98" i="14"/>
  <c r="D98" i="14"/>
  <c r="E98" i="14"/>
  <c r="F98" i="14"/>
  <c r="G98" i="14"/>
  <c r="H98" i="14"/>
  <c r="I98" i="14"/>
  <c r="J98" i="14"/>
  <c r="L98" i="14"/>
  <c r="M98" i="14"/>
  <c r="N98" i="14"/>
  <c r="Q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CS98" i="14" s="1"/>
  <c r="AO98" i="14"/>
  <c r="AP98" i="14"/>
  <c r="AQ98" i="14"/>
  <c r="AR98" i="14"/>
  <c r="AS98" i="14"/>
  <c r="AT98" i="14"/>
  <c r="AU98" i="14"/>
  <c r="AV98" i="14"/>
  <c r="AW98" i="14"/>
  <c r="AX98" i="14"/>
  <c r="AY98" i="14"/>
  <c r="AZ98" i="14"/>
  <c r="BA98" i="14"/>
  <c r="BB98" i="14"/>
  <c r="BC98" i="14"/>
  <c r="BS98" i="14"/>
  <c r="CD98" i="14"/>
  <c r="CF98" i="14"/>
  <c r="CN98" i="14"/>
  <c r="CQ98" i="14"/>
  <c r="CU98" i="14"/>
  <c r="CW98" i="14"/>
  <c r="CX98" i="14"/>
  <c r="CY98" i="14"/>
  <c r="CZ98" i="14"/>
  <c r="DA98" i="14"/>
  <c r="DB98" i="14"/>
  <c r="DC98" i="14"/>
  <c r="DM98" i="14"/>
  <c r="DP98" i="14"/>
  <c r="A99" i="14"/>
  <c r="D99" i="14"/>
  <c r="E99" i="14"/>
  <c r="F99" i="14"/>
  <c r="G99" i="14"/>
  <c r="H99" i="14"/>
  <c r="I99" i="14"/>
  <c r="J99" i="14"/>
  <c r="L99" i="14"/>
  <c r="M99" i="14"/>
  <c r="N99" i="14"/>
  <c r="Q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CO99" i="14" s="1"/>
  <c r="AN99" i="14"/>
  <c r="DB99" i="14" s="1"/>
  <c r="AO99" i="14"/>
  <c r="AP99" i="14"/>
  <c r="AQ99" i="14"/>
  <c r="AR99" i="14"/>
  <c r="AS99" i="14"/>
  <c r="AT99" i="14"/>
  <c r="AU99" i="14"/>
  <c r="AV99" i="14"/>
  <c r="AW99" i="14"/>
  <c r="AX99" i="14"/>
  <c r="AY99" i="14"/>
  <c r="AZ99" i="14"/>
  <c r="BA99" i="14"/>
  <c r="BB99" i="14"/>
  <c r="BC99" i="14"/>
  <c r="CE99" i="14"/>
  <c r="CI99" i="14"/>
  <c r="CK99" i="14"/>
  <c r="CN99" i="14"/>
  <c r="CP99" i="14"/>
  <c r="DD99" i="14"/>
  <c r="DO99" i="14"/>
  <c r="A100" i="14"/>
  <c r="D100" i="14"/>
  <c r="E100" i="14"/>
  <c r="F100" i="14"/>
  <c r="G100" i="14"/>
  <c r="H100" i="14"/>
  <c r="I100" i="14"/>
  <c r="J100" i="14"/>
  <c r="L100" i="14"/>
  <c r="M100" i="14"/>
  <c r="N100" i="14"/>
  <c r="Q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CW100" i="14" s="1"/>
  <c r="AO100" i="14"/>
  <c r="DN100" i="14" s="1"/>
  <c r="AP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B100" i="14"/>
  <c r="BC100" i="14"/>
  <c r="CJ100" i="14"/>
  <c r="CS100" i="14"/>
  <c r="CY100" i="14"/>
  <c r="DC100" i="14"/>
  <c r="DF100" i="14"/>
  <c r="DG100" i="14"/>
  <c r="DH100" i="14"/>
  <c r="DJ100" i="14"/>
  <c r="DL100" i="14"/>
  <c r="DM100" i="14"/>
  <c r="DO100" i="14"/>
  <c r="DP100" i="14"/>
  <c r="A101" i="14"/>
  <c r="D101" i="14"/>
  <c r="E101" i="14"/>
  <c r="F101" i="14"/>
  <c r="G101" i="14"/>
  <c r="H101" i="14"/>
  <c r="I101" i="14"/>
  <c r="J101" i="14"/>
  <c r="L101" i="14"/>
  <c r="M101" i="14"/>
  <c r="N101" i="14"/>
  <c r="Q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BB101" i="14"/>
  <c r="BC101" i="14"/>
  <c r="BQ101" i="14"/>
  <c r="BT101" i="14"/>
  <c r="BV101" i="14"/>
  <c r="BW101" i="14"/>
  <c r="BX101" i="14"/>
  <c r="BY101" i="14"/>
  <c r="CB101" i="14"/>
  <c r="CC101" i="14"/>
  <c r="CI101" i="14"/>
  <c r="CQ101" i="14"/>
  <c r="CT101" i="14"/>
  <c r="CU101" i="14"/>
  <c r="CV101" i="14"/>
  <c r="CW101" i="14"/>
  <c r="CX101" i="14"/>
  <c r="CY101" i="14"/>
  <c r="DB101" i="14"/>
  <c r="DC101" i="14"/>
  <c r="DJ101" i="14"/>
  <c r="DK101" i="14"/>
  <c r="DM101" i="14"/>
  <c r="A102" i="14"/>
  <c r="D102" i="14"/>
  <c r="E102" i="14"/>
  <c r="F102" i="14"/>
  <c r="G102" i="14"/>
  <c r="H102" i="14"/>
  <c r="I102" i="14"/>
  <c r="J102" i="14"/>
  <c r="L102" i="14"/>
  <c r="M102" i="14"/>
  <c r="N102" i="14"/>
  <c r="Q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CB102" i="14" s="1"/>
  <c r="AM102" i="14"/>
  <c r="CO102" i="14" s="1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BQ102" i="14"/>
  <c r="BR102" i="14"/>
  <c r="BS102" i="14"/>
  <c r="BT102" i="14"/>
  <c r="BW102" i="14"/>
  <c r="BZ102" i="14"/>
  <c r="CC102" i="14"/>
  <c r="CD102" i="14"/>
  <c r="CE102" i="14"/>
  <c r="CG102" i="14"/>
  <c r="CH102" i="14"/>
  <c r="CI102" i="14"/>
  <c r="CJ102" i="14"/>
  <c r="CK102" i="14"/>
  <c r="CL102" i="14"/>
  <c r="CM102" i="14"/>
  <c r="CN102" i="14"/>
  <c r="CP102" i="14"/>
  <c r="CR102" i="14"/>
  <c r="CY102" i="14"/>
  <c r="DA102" i="14"/>
  <c r="DD102" i="14"/>
  <c r="DE102" i="14"/>
  <c r="DF102" i="14"/>
  <c r="DI102" i="14"/>
  <c r="DJ102" i="14"/>
  <c r="DK102" i="14"/>
  <c r="DL102" i="14"/>
  <c r="DM102" i="14"/>
  <c r="DN102" i="14"/>
  <c r="DO102" i="14"/>
  <c r="DP102" i="14"/>
  <c r="A103" i="14"/>
  <c r="D103" i="14"/>
  <c r="E103" i="14"/>
  <c r="F103" i="14"/>
  <c r="G103" i="14"/>
  <c r="H103" i="14"/>
  <c r="I103" i="14"/>
  <c r="J103" i="14"/>
  <c r="L103" i="14"/>
  <c r="M103" i="14"/>
  <c r="N103" i="14"/>
  <c r="Q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BY103" i="14" s="1"/>
  <c r="AM103" i="14"/>
  <c r="AN103" i="14"/>
  <c r="AO103" i="14"/>
  <c r="DN103" i="14" s="1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B103" i="14"/>
  <c r="BC103" i="14"/>
  <c r="DF103" i="14"/>
  <c r="DG103" i="14"/>
  <c r="DI103" i="14"/>
  <c r="DJ103" i="14"/>
  <c r="DL103" i="14"/>
  <c r="DM103" i="14"/>
  <c r="A104" i="14"/>
  <c r="D104" i="14"/>
  <c r="E104" i="14"/>
  <c r="F104" i="14"/>
  <c r="G104" i="14"/>
  <c r="H104" i="14"/>
  <c r="I104" i="14"/>
  <c r="J104" i="14"/>
  <c r="L104" i="14"/>
  <c r="M104" i="14"/>
  <c r="N104" i="14"/>
  <c r="Q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CF104" i="14" s="1"/>
  <c r="AN104" i="14"/>
  <c r="CT104" i="14" s="1"/>
  <c r="AO104" i="14"/>
  <c r="DK104" i="14" s="1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B104" i="14"/>
  <c r="BC104" i="14"/>
  <c r="BQ104" i="14"/>
  <c r="BR104" i="14"/>
  <c r="BS104" i="14"/>
  <c r="BU104" i="14"/>
  <c r="BV104" i="14"/>
  <c r="BW104" i="14"/>
  <c r="BY104" i="14"/>
  <c r="BZ104" i="14"/>
  <c r="CC104" i="14"/>
  <c r="CE104" i="14"/>
  <c r="CI104" i="14"/>
  <c r="CL104" i="14"/>
  <c r="CN104" i="14"/>
  <c r="CP104" i="14"/>
  <c r="CQ104" i="14"/>
  <c r="CR104" i="14"/>
  <c r="CS104" i="14"/>
  <c r="CW104" i="14"/>
  <c r="CX104" i="14"/>
  <c r="CY104" i="14"/>
  <c r="DA104" i="14"/>
  <c r="DB104" i="14"/>
  <c r="DC104" i="14"/>
  <c r="DD104" i="14"/>
  <c r="DF104" i="14"/>
  <c r="DJ104" i="14"/>
  <c r="DM104" i="14"/>
  <c r="DN104" i="14"/>
  <c r="DO104" i="14"/>
  <c r="A105" i="14"/>
  <c r="D105" i="14"/>
  <c r="E105" i="14"/>
  <c r="F105" i="14"/>
  <c r="G105" i="14"/>
  <c r="H105" i="14"/>
  <c r="I105" i="14"/>
  <c r="J105" i="14"/>
  <c r="L105" i="14"/>
  <c r="M105" i="14"/>
  <c r="N105" i="14"/>
  <c r="Q105" i="14"/>
  <c r="Z105" i="14"/>
  <c r="AA105" i="14"/>
  <c r="AB105" i="14"/>
  <c r="AC105" i="14"/>
  <c r="AD105" i="14"/>
  <c r="AE105" i="14"/>
  <c r="AF105" i="14"/>
  <c r="AG105" i="14"/>
  <c r="AH105" i="14"/>
  <c r="AI105" i="14"/>
  <c r="AJ105" i="14"/>
  <c r="AK105" i="14"/>
  <c r="AL105" i="14"/>
  <c r="AM105" i="14"/>
  <c r="AN105" i="14"/>
  <c r="AO105" i="14"/>
  <c r="AP105" i="14"/>
  <c r="AQ105" i="14"/>
  <c r="AR105" i="14"/>
  <c r="AS105" i="14"/>
  <c r="AT105" i="14"/>
  <c r="AU105" i="14"/>
  <c r="AV105" i="14"/>
  <c r="AW105" i="14"/>
  <c r="AX105" i="14"/>
  <c r="AY105" i="14"/>
  <c r="AZ105" i="14"/>
  <c r="BA105" i="14"/>
  <c r="BB105" i="14"/>
  <c r="BC105" i="14"/>
  <c r="BV105" i="14"/>
  <c r="BX105" i="14"/>
  <c r="CI105" i="14"/>
  <c r="CJ105" i="14"/>
  <c r="CK105" i="14"/>
  <c r="CP105" i="14"/>
  <c r="CR105" i="14"/>
  <c r="CS105" i="14"/>
  <c r="CV105" i="14"/>
  <c r="CZ105" i="14"/>
  <c r="DA105" i="14"/>
  <c r="DB105" i="14"/>
  <c r="DD105" i="14"/>
  <c r="DE105" i="14"/>
  <c r="DH105" i="14"/>
  <c r="DJ105" i="14"/>
  <c r="A106" i="14"/>
  <c r="D106" i="14"/>
  <c r="E106" i="14"/>
  <c r="F106" i="14"/>
  <c r="G106" i="14"/>
  <c r="H106" i="14"/>
  <c r="I106" i="14"/>
  <c r="J106" i="14"/>
  <c r="L106" i="14"/>
  <c r="M106" i="14"/>
  <c r="N106" i="14"/>
  <c r="Q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CF106" i="14" s="1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BB106" i="14"/>
  <c r="BC106" i="14"/>
  <c r="BS106" i="14"/>
  <c r="BZ106" i="14"/>
  <c r="CI106" i="14"/>
  <c r="CJ106" i="14"/>
  <c r="CU106" i="14"/>
  <c r="CX106" i="14"/>
  <c r="DO106" i="14"/>
  <c r="A107" i="14"/>
  <c r="D107" i="14"/>
  <c r="E107" i="14"/>
  <c r="F107" i="14"/>
  <c r="G107" i="14"/>
  <c r="H107" i="14"/>
  <c r="I107" i="14"/>
  <c r="J107" i="14"/>
  <c r="L107" i="14"/>
  <c r="M107" i="14"/>
  <c r="N107" i="14"/>
  <c r="Q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CA107" i="14" s="1"/>
  <c r="AM107" i="14"/>
  <c r="AN107" i="14"/>
  <c r="AO107" i="14"/>
  <c r="AP107" i="14"/>
  <c r="AQ107" i="14"/>
  <c r="AR107" i="14"/>
  <c r="AS107" i="14"/>
  <c r="AT107" i="14"/>
  <c r="AU107" i="14"/>
  <c r="AV107" i="14"/>
  <c r="AW107" i="14"/>
  <c r="AX107" i="14"/>
  <c r="AY107" i="14"/>
  <c r="AZ107" i="14"/>
  <c r="BA107" i="14"/>
  <c r="BB107" i="14"/>
  <c r="BC107" i="14"/>
  <c r="BZ107" i="14"/>
  <c r="CC107" i="14"/>
  <c r="DC107" i="14"/>
  <c r="DG107" i="14"/>
  <c r="A108" i="14"/>
  <c r="D108" i="14"/>
  <c r="E108" i="14"/>
  <c r="F108" i="14"/>
  <c r="G108" i="14"/>
  <c r="H108" i="14"/>
  <c r="I108" i="14"/>
  <c r="J108" i="14"/>
  <c r="L108" i="14"/>
  <c r="M108" i="14"/>
  <c r="N108" i="14"/>
  <c r="Q108" i="14"/>
  <c r="Z108" i="14"/>
  <c r="AA108" i="14"/>
  <c r="AB108" i="14"/>
  <c r="AC108" i="14"/>
  <c r="AD108" i="14"/>
  <c r="AE108" i="14"/>
  <c r="AF108" i="14"/>
  <c r="AG108" i="14"/>
  <c r="AH108" i="14"/>
  <c r="AI108" i="14"/>
  <c r="AJ108" i="14"/>
  <c r="AK108" i="14"/>
  <c r="AL108" i="14"/>
  <c r="BX108" i="14" s="1"/>
  <c r="AM108" i="14"/>
  <c r="AN108" i="14"/>
  <c r="DB108" i="14" s="1"/>
  <c r="AO108" i="14"/>
  <c r="DF108" i="14" s="1"/>
  <c r="AP108" i="14"/>
  <c r="AQ108" i="14"/>
  <c r="AR108" i="14"/>
  <c r="AS108" i="14"/>
  <c r="AT108" i="14"/>
  <c r="AU108" i="14"/>
  <c r="AV108" i="14"/>
  <c r="AW108" i="14"/>
  <c r="AX108" i="14"/>
  <c r="AY108" i="14"/>
  <c r="AZ108" i="14"/>
  <c r="BA108" i="14"/>
  <c r="BB108" i="14"/>
  <c r="BC108" i="14"/>
  <c r="BR108" i="14"/>
  <c r="BT108" i="14"/>
  <c r="BV108" i="14"/>
  <c r="BW108" i="14"/>
  <c r="BY108" i="14"/>
  <c r="BZ108" i="14"/>
  <c r="CA108" i="14"/>
  <c r="CC108" i="14"/>
  <c r="CF108" i="14"/>
  <c r="CM108" i="14"/>
  <c r="DC108" i="14"/>
  <c r="DE108" i="14"/>
  <c r="DP108" i="14"/>
  <c r="A109" i="14"/>
  <c r="D109" i="14"/>
  <c r="E109" i="14"/>
  <c r="F109" i="14"/>
  <c r="G109" i="14"/>
  <c r="H109" i="14"/>
  <c r="I109" i="14"/>
  <c r="J109" i="14"/>
  <c r="L109" i="14"/>
  <c r="M109" i="14"/>
  <c r="N109" i="14"/>
  <c r="Q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BX109" i="14" s="1"/>
  <c r="AM109" i="14"/>
  <c r="CP109" i="14" s="1"/>
  <c r="AN109" i="14"/>
  <c r="AO109" i="14"/>
  <c r="DH109" i="14" s="1"/>
  <c r="AP109" i="14"/>
  <c r="AQ109" i="14"/>
  <c r="AR109" i="14"/>
  <c r="AS109" i="14"/>
  <c r="AT109" i="14"/>
  <c r="AU109" i="14"/>
  <c r="AV109" i="14"/>
  <c r="AW109" i="14"/>
  <c r="AX109" i="14"/>
  <c r="AY109" i="14"/>
  <c r="AZ109" i="14"/>
  <c r="BA109" i="14"/>
  <c r="BB109" i="14"/>
  <c r="BC109" i="14"/>
  <c r="BR109" i="14"/>
  <c r="BZ109" i="14"/>
  <c r="CB109" i="14"/>
  <c r="CD109" i="14"/>
  <c r="CF109" i="14"/>
  <c r="CL109" i="14"/>
  <c r="CO109" i="14"/>
  <c r="CS109" i="14"/>
  <c r="CT109" i="14"/>
  <c r="DD109" i="14"/>
  <c r="DE109" i="14"/>
  <c r="DF109" i="14"/>
  <c r="DG109" i="14"/>
  <c r="A110" i="14"/>
  <c r="D110" i="14"/>
  <c r="E110" i="14"/>
  <c r="F110" i="14"/>
  <c r="G110" i="14"/>
  <c r="H110" i="14"/>
  <c r="I110" i="14"/>
  <c r="J110" i="14"/>
  <c r="L110" i="14"/>
  <c r="M110" i="14"/>
  <c r="N110" i="14"/>
  <c r="Q110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CC110" i="14" s="1"/>
  <c r="AM110" i="14"/>
  <c r="CO110" i="14" s="1"/>
  <c r="AN110" i="14"/>
  <c r="CQ110" i="14" s="1"/>
  <c r="AO110" i="14"/>
  <c r="DE110" i="14" s="1"/>
  <c r="AP110" i="14"/>
  <c r="AQ110" i="14"/>
  <c r="AR110" i="14"/>
  <c r="AS110" i="14"/>
  <c r="AT110" i="14"/>
  <c r="AU110" i="14"/>
  <c r="AV110" i="14"/>
  <c r="AW110" i="14"/>
  <c r="AX110" i="14"/>
  <c r="AY110" i="14"/>
  <c r="AZ110" i="14"/>
  <c r="BA110" i="14"/>
  <c r="BB110" i="14"/>
  <c r="BC110" i="14"/>
  <c r="BQ110" i="14"/>
  <c r="BS110" i="14"/>
  <c r="BT110" i="14"/>
  <c r="BU110" i="14"/>
  <c r="BW110" i="14"/>
  <c r="BX110" i="14"/>
  <c r="BY110" i="14"/>
  <c r="BZ110" i="14"/>
  <c r="CB110" i="14"/>
  <c r="CE110" i="14"/>
  <c r="CG110" i="14"/>
  <c r="CI110" i="14"/>
  <c r="CL110" i="14"/>
  <c r="CN110" i="14"/>
  <c r="CR110" i="14"/>
  <c r="CS110" i="14"/>
  <c r="CU110" i="14"/>
  <c r="CW110" i="14"/>
  <c r="CX110" i="14"/>
  <c r="DD110" i="14"/>
  <c r="DG110" i="14"/>
  <c r="DK110" i="14"/>
  <c r="A111" i="14"/>
  <c r="D111" i="14"/>
  <c r="E111" i="14"/>
  <c r="F111" i="14"/>
  <c r="G111" i="14"/>
  <c r="H111" i="14"/>
  <c r="I111" i="14"/>
  <c r="J111" i="14"/>
  <c r="L111" i="14"/>
  <c r="M111" i="14"/>
  <c r="N111" i="14"/>
  <c r="Q111" i="14"/>
  <c r="Z111" i="14"/>
  <c r="AA111" i="14"/>
  <c r="AB111" i="14"/>
  <c r="AC111" i="14"/>
  <c r="AD111" i="14"/>
  <c r="AE111" i="14"/>
  <c r="AF111" i="14"/>
  <c r="AG111" i="14"/>
  <c r="AH111" i="14"/>
  <c r="AI111" i="14"/>
  <c r="AJ111" i="14"/>
  <c r="AK111" i="14"/>
  <c r="AL111" i="14"/>
  <c r="AM111" i="14"/>
  <c r="CO111" i="14" s="1"/>
  <c r="AN111" i="14"/>
  <c r="AO111" i="14"/>
  <c r="DF111" i="14" s="1"/>
  <c r="AP111" i="14"/>
  <c r="AQ111" i="14"/>
  <c r="AR111" i="14"/>
  <c r="AS111" i="14"/>
  <c r="AT111" i="14"/>
  <c r="AU111" i="14"/>
  <c r="AV111" i="14"/>
  <c r="AW111" i="14"/>
  <c r="AX111" i="14"/>
  <c r="AY111" i="14"/>
  <c r="AZ111" i="14"/>
  <c r="BA111" i="14"/>
  <c r="BB111" i="14"/>
  <c r="BC111" i="14"/>
  <c r="CC111" i="14"/>
  <c r="CD111" i="14"/>
  <c r="CE111" i="14"/>
  <c r="CF111" i="14"/>
  <c r="CH111" i="14"/>
  <c r="CI111" i="14"/>
  <c r="CJ111" i="14"/>
  <c r="CL111" i="14"/>
  <c r="CN111" i="14"/>
  <c r="CU111" i="14"/>
  <c r="CV111" i="14"/>
  <c r="CX111" i="14"/>
  <c r="CY111" i="14"/>
  <c r="A112" i="14"/>
  <c r="D112" i="14"/>
  <c r="E112" i="14"/>
  <c r="F112" i="14"/>
  <c r="G112" i="14"/>
  <c r="H112" i="14"/>
  <c r="I112" i="14"/>
  <c r="J112" i="14"/>
  <c r="L112" i="14"/>
  <c r="M112" i="14"/>
  <c r="N112" i="14"/>
  <c r="Q112" i="14"/>
  <c r="Z112" i="14"/>
  <c r="AA112" i="14"/>
  <c r="AB112" i="14"/>
  <c r="AC112" i="14"/>
  <c r="AD112" i="14"/>
  <c r="AE112" i="14"/>
  <c r="AF112" i="14"/>
  <c r="AG112" i="14"/>
  <c r="AH112" i="14"/>
  <c r="AI112" i="14"/>
  <c r="AJ112" i="14"/>
  <c r="AK112" i="14"/>
  <c r="AL112" i="14"/>
  <c r="BZ112" i="14" s="1"/>
  <c r="AM112" i="14"/>
  <c r="AN112" i="14"/>
  <c r="AO112" i="14"/>
  <c r="DD112" i="14" s="1"/>
  <c r="AP112" i="14"/>
  <c r="AQ112" i="14"/>
  <c r="AR112" i="14"/>
  <c r="AS112" i="14"/>
  <c r="AT112" i="14"/>
  <c r="AU112" i="14"/>
  <c r="AV112" i="14"/>
  <c r="AW112" i="14"/>
  <c r="AX112" i="14"/>
  <c r="AY112" i="14"/>
  <c r="AZ112" i="14"/>
  <c r="BA112" i="14"/>
  <c r="BB112" i="14"/>
  <c r="BC112" i="14"/>
  <c r="BQ112" i="14"/>
  <c r="BR112" i="14"/>
  <c r="BS112" i="14"/>
  <c r="BT112" i="14"/>
  <c r="BU112" i="14"/>
  <c r="BV112" i="14"/>
  <c r="BW112" i="14"/>
  <c r="BY112" i="14"/>
  <c r="CC112" i="14"/>
  <c r="CQ112" i="14"/>
  <c r="CR112" i="14"/>
  <c r="CS112" i="14"/>
  <c r="CT112" i="14"/>
  <c r="CU112" i="14"/>
  <c r="CW112" i="14"/>
  <c r="CX112" i="14"/>
  <c r="CY112" i="14"/>
  <c r="DA112" i="14"/>
  <c r="DB112" i="14"/>
  <c r="DC112" i="14"/>
  <c r="DE112" i="14"/>
  <c r="DF112" i="14"/>
  <c r="DI112" i="14"/>
  <c r="DJ112" i="14"/>
  <c r="DN112" i="14"/>
  <c r="A113" i="14"/>
  <c r="D113" i="14"/>
  <c r="E113" i="14"/>
  <c r="F113" i="14"/>
  <c r="G113" i="14"/>
  <c r="H113" i="14"/>
  <c r="I113" i="14"/>
  <c r="J113" i="14"/>
  <c r="L113" i="14"/>
  <c r="M113" i="14"/>
  <c r="N113" i="14"/>
  <c r="Q113" i="14"/>
  <c r="Z113" i="14"/>
  <c r="AA113" i="14"/>
  <c r="AB113" i="14"/>
  <c r="AC113" i="14"/>
  <c r="AD113" i="14"/>
  <c r="AE113" i="14"/>
  <c r="AF113" i="14"/>
  <c r="AG113" i="14"/>
  <c r="AH113" i="14"/>
  <c r="AI113" i="14"/>
  <c r="AJ113" i="14"/>
  <c r="AK113" i="14"/>
  <c r="AL113" i="14"/>
  <c r="AM113" i="14"/>
  <c r="CF113" i="14" s="1"/>
  <c r="AN113" i="14"/>
  <c r="CX113" i="14" s="1"/>
  <c r="AO113" i="14"/>
  <c r="DF113" i="14" s="1"/>
  <c r="AP113" i="14"/>
  <c r="AQ113" i="14"/>
  <c r="AR113" i="14"/>
  <c r="AS113" i="14"/>
  <c r="AT113" i="14"/>
  <c r="AU113" i="14"/>
  <c r="AV113" i="14"/>
  <c r="AW113" i="14"/>
  <c r="AX113" i="14"/>
  <c r="AY113" i="14"/>
  <c r="AZ113" i="14"/>
  <c r="BA113" i="14"/>
  <c r="BB113" i="14"/>
  <c r="BC113" i="14"/>
  <c r="BQ113" i="14"/>
  <c r="BR113" i="14"/>
  <c r="BT113" i="14"/>
  <c r="BU113" i="14"/>
  <c r="BV113" i="14"/>
  <c r="BX113" i="14"/>
  <c r="CB113" i="14"/>
  <c r="CD113" i="14"/>
  <c r="CG113" i="14"/>
  <c r="CH113" i="14"/>
  <c r="CI113" i="14"/>
  <c r="CJ113" i="14"/>
  <c r="CK113" i="14"/>
  <c r="CL113" i="14"/>
  <c r="CN113" i="14"/>
  <c r="CO113" i="14"/>
  <c r="CP113" i="14"/>
  <c r="CW113" i="14"/>
  <c r="DE113" i="14"/>
  <c r="DG113" i="14"/>
  <c r="DH113" i="14"/>
  <c r="DI113" i="14"/>
  <c r="DJ113" i="14"/>
  <c r="DL113" i="14"/>
  <c r="DM113" i="14"/>
  <c r="A114" i="14"/>
  <c r="D114" i="14"/>
  <c r="E114" i="14"/>
  <c r="F114" i="14"/>
  <c r="G114" i="14"/>
  <c r="H114" i="14"/>
  <c r="I114" i="14"/>
  <c r="J114" i="14"/>
  <c r="L114" i="14"/>
  <c r="M114" i="14"/>
  <c r="N114" i="14"/>
  <c r="Q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CN114" i="14" s="1"/>
  <c r="AN114" i="14"/>
  <c r="AO114" i="14"/>
  <c r="DJ114" i="14" s="1"/>
  <c r="AP114" i="14"/>
  <c r="AQ114" i="14"/>
  <c r="AR114" i="14"/>
  <c r="AS114" i="14"/>
  <c r="AT114" i="14"/>
  <c r="AU114" i="14"/>
  <c r="AV114" i="14"/>
  <c r="AW114" i="14"/>
  <c r="AX114" i="14"/>
  <c r="AY114" i="14"/>
  <c r="AZ114" i="14"/>
  <c r="BA114" i="14"/>
  <c r="BB114" i="14"/>
  <c r="BC114" i="14"/>
  <c r="BS114" i="14"/>
  <c r="BT114" i="14"/>
  <c r="BU114" i="14"/>
  <c r="BX114" i="14"/>
  <c r="CI114" i="14"/>
  <c r="CJ114" i="14"/>
  <c r="CM114" i="14"/>
  <c r="DA114" i="14"/>
  <c r="DD114" i="14"/>
  <c r="DE114" i="14"/>
  <c r="DG114" i="14"/>
  <c r="DI114" i="14"/>
  <c r="DK114" i="14"/>
  <c r="DM114" i="14"/>
  <c r="A115" i="14"/>
  <c r="D115" i="14"/>
  <c r="E115" i="14"/>
  <c r="F115" i="14"/>
  <c r="G115" i="14"/>
  <c r="H115" i="14"/>
  <c r="I115" i="14"/>
  <c r="J115" i="14"/>
  <c r="L115" i="14"/>
  <c r="M115" i="14"/>
  <c r="N115" i="14"/>
  <c r="Q115" i="14"/>
  <c r="Z115" i="14"/>
  <c r="AA115" i="14"/>
  <c r="AB115" i="14"/>
  <c r="AC115" i="14"/>
  <c r="AD115" i="14"/>
  <c r="AE115" i="14"/>
  <c r="AF115" i="14"/>
  <c r="AG115" i="14"/>
  <c r="AH115" i="14"/>
  <c r="AI115" i="14"/>
  <c r="AJ115" i="14"/>
  <c r="AK115" i="14"/>
  <c r="AL115" i="14"/>
  <c r="BT115" i="14" s="1"/>
  <c r="AM115" i="14"/>
  <c r="CM115" i="14" s="1"/>
  <c r="AN115" i="14"/>
  <c r="AO115" i="14"/>
  <c r="AP115" i="14"/>
  <c r="AQ115" i="14"/>
  <c r="AR115" i="14"/>
  <c r="AS115" i="14"/>
  <c r="AT115" i="14"/>
  <c r="AU115" i="14"/>
  <c r="AV115" i="14"/>
  <c r="AW115" i="14"/>
  <c r="AX115" i="14"/>
  <c r="AY115" i="14"/>
  <c r="AZ115" i="14"/>
  <c r="BA115" i="14"/>
  <c r="BB115" i="14"/>
  <c r="BC115" i="14"/>
  <c r="CO115" i="14"/>
  <c r="CQ115" i="14"/>
  <c r="CR115" i="14"/>
  <c r="CT115" i="14"/>
  <c r="CW115" i="14"/>
  <c r="CX115" i="14"/>
  <c r="CZ115" i="14"/>
  <c r="DC115" i="14"/>
  <c r="DD115" i="14"/>
  <c r="DH115" i="14"/>
  <c r="DK115" i="14"/>
  <c r="DN115" i="14"/>
  <c r="DP115" i="14"/>
  <c r="A116" i="14"/>
  <c r="D116" i="14"/>
  <c r="E116" i="14"/>
  <c r="F116" i="14"/>
  <c r="G116" i="14"/>
  <c r="H116" i="14"/>
  <c r="I116" i="14"/>
  <c r="J116" i="14"/>
  <c r="L116" i="14"/>
  <c r="M116" i="14"/>
  <c r="N116" i="14"/>
  <c r="Q116" i="14"/>
  <c r="Z116" i="14"/>
  <c r="AA116" i="14"/>
  <c r="AB116" i="14"/>
  <c r="AC116" i="14"/>
  <c r="AD116" i="14"/>
  <c r="AE116" i="14"/>
  <c r="AF116" i="14"/>
  <c r="AG116" i="14"/>
  <c r="AH116" i="14"/>
  <c r="AI116" i="14"/>
  <c r="AJ116" i="14"/>
  <c r="AK116" i="14"/>
  <c r="AL116" i="14"/>
  <c r="AM116" i="14"/>
  <c r="CM116" i="14" s="1"/>
  <c r="AN116" i="14"/>
  <c r="CW116" i="14" s="1"/>
  <c r="AO116" i="14"/>
  <c r="DK116" i="14" s="1"/>
  <c r="AP116" i="14"/>
  <c r="AQ116" i="14"/>
  <c r="AR116" i="14"/>
  <c r="AS116" i="14"/>
  <c r="AT116" i="14"/>
  <c r="AU116" i="14"/>
  <c r="AV116" i="14"/>
  <c r="AW116" i="14"/>
  <c r="AX116" i="14"/>
  <c r="AY116" i="14"/>
  <c r="AZ116" i="14"/>
  <c r="BA116" i="14"/>
  <c r="BB116" i="14"/>
  <c r="BC116" i="14"/>
  <c r="BY116" i="14"/>
  <c r="BZ116" i="14"/>
  <c r="CD116" i="14"/>
  <c r="CE116" i="14"/>
  <c r="CF116" i="14"/>
  <c r="CG116" i="14"/>
  <c r="CH116" i="14"/>
  <c r="CI116" i="14"/>
  <c r="CJ116" i="14"/>
  <c r="CK116" i="14"/>
  <c r="CL116" i="14"/>
  <c r="CN116" i="14"/>
  <c r="CO116" i="14"/>
  <c r="CP116" i="14"/>
  <c r="DA116" i="14"/>
  <c r="DI116" i="14"/>
  <c r="DN116" i="14"/>
  <c r="A117" i="14"/>
  <c r="D117" i="14"/>
  <c r="E117" i="14"/>
  <c r="F117" i="14"/>
  <c r="G117" i="14"/>
  <c r="H117" i="14"/>
  <c r="I117" i="14"/>
  <c r="J117" i="14"/>
  <c r="L117" i="14"/>
  <c r="M117" i="14"/>
  <c r="N117" i="14"/>
  <c r="Q117" i="14"/>
  <c r="Z117" i="14"/>
  <c r="AA117" i="14"/>
  <c r="AB117" i="14"/>
  <c r="AC117" i="14"/>
  <c r="AD117" i="14"/>
  <c r="AE117" i="14"/>
  <c r="AF117" i="14"/>
  <c r="AG117" i="14"/>
  <c r="AH117" i="14"/>
  <c r="AI117" i="14"/>
  <c r="AJ117" i="14"/>
  <c r="AK117" i="14"/>
  <c r="AL117" i="14"/>
  <c r="AM117" i="14"/>
  <c r="CJ117" i="14" s="1"/>
  <c r="AN117" i="14"/>
  <c r="CZ117" i="14" s="1"/>
  <c r="AO117" i="14"/>
  <c r="DF117" i="14" s="1"/>
  <c r="AP117" i="14"/>
  <c r="AQ117" i="14"/>
  <c r="AR117" i="14"/>
  <c r="AS117" i="14"/>
  <c r="AT117" i="14"/>
  <c r="AU117" i="14"/>
  <c r="AV117" i="14"/>
  <c r="AW117" i="14"/>
  <c r="AX117" i="14"/>
  <c r="AY117" i="14"/>
  <c r="AZ117" i="14"/>
  <c r="BA117" i="14"/>
  <c r="BB117" i="14"/>
  <c r="BC117" i="14"/>
  <c r="CH117" i="14"/>
  <c r="CI117" i="14"/>
  <c r="CK117" i="14"/>
  <c r="CS117" i="14"/>
  <c r="CX117" i="14"/>
  <c r="DE117" i="14"/>
  <c r="DH117" i="14"/>
  <c r="DI117" i="14"/>
  <c r="DJ117" i="14"/>
  <c r="DL117" i="14"/>
  <c r="DM117" i="14"/>
  <c r="DN117" i="14"/>
  <c r="DP117" i="14"/>
  <c r="A118" i="14"/>
  <c r="D118" i="14"/>
  <c r="E118" i="14"/>
  <c r="F118" i="14"/>
  <c r="G118" i="14"/>
  <c r="H118" i="14"/>
  <c r="I118" i="14"/>
  <c r="J118" i="14"/>
  <c r="L118" i="14"/>
  <c r="M118" i="14"/>
  <c r="N118" i="14"/>
  <c r="Q118" i="14"/>
  <c r="Z118" i="14"/>
  <c r="AA118" i="14"/>
  <c r="AB118" i="14"/>
  <c r="AC118" i="14"/>
  <c r="AD118" i="14"/>
  <c r="AE118" i="14"/>
  <c r="AF118" i="14"/>
  <c r="AG118" i="14"/>
  <c r="AH118" i="14"/>
  <c r="AI118" i="14"/>
  <c r="AJ118" i="14"/>
  <c r="AK118" i="14"/>
  <c r="AL118" i="14"/>
  <c r="AM118" i="14"/>
  <c r="CM118" i="14" s="1"/>
  <c r="AN118" i="14"/>
  <c r="CZ118" i="14" s="1"/>
  <c r="AO118" i="14"/>
  <c r="AP118" i="14"/>
  <c r="AQ118" i="14"/>
  <c r="AR118" i="14"/>
  <c r="AS118" i="14"/>
  <c r="AT118" i="14"/>
  <c r="AU118" i="14"/>
  <c r="AV118" i="14"/>
  <c r="AW118" i="14"/>
  <c r="AX118" i="14"/>
  <c r="AY118" i="14"/>
  <c r="AZ118" i="14"/>
  <c r="BA118" i="14"/>
  <c r="BB118" i="14"/>
  <c r="BC118" i="14"/>
  <c r="BZ118" i="14"/>
  <c r="CL118" i="14"/>
  <c r="CQ118" i="14"/>
  <c r="CY118" i="14"/>
  <c r="DA118" i="14"/>
  <c r="DC118" i="14"/>
  <c r="A119" i="14"/>
  <c r="D119" i="14"/>
  <c r="E119" i="14"/>
  <c r="F119" i="14"/>
  <c r="G119" i="14"/>
  <c r="H119" i="14"/>
  <c r="I119" i="14"/>
  <c r="J119" i="14"/>
  <c r="L119" i="14"/>
  <c r="M119" i="14"/>
  <c r="N119" i="14"/>
  <c r="Q119" i="14"/>
  <c r="Z119" i="14"/>
  <c r="AA119" i="14"/>
  <c r="AB119" i="14"/>
  <c r="AC119" i="14"/>
  <c r="AD119" i="14"/>
  <c r="AE119" i="14"/>
  <c r="AF119" i="14"/>
  <c r="AG119" i="14"/>
  <c r="AH119" i="14"/>
  <c r="AI119" i="14"/>
  <c r="AJ119" i="14"/>
  <c r="AK119" i="14"/>
  <c r="AL119" i="14"/>
  <c r="CA119" i="14" s="1"/>
  <c r="AM119" i="14"/>
  <c r="CP119" i="14" s="1"/>
  <c r="AN119" i="14"/>
  <c r="CU119" i="14" s="1"/>
  <c r="AO119" i="14"/>
  <c r="DP119" i="14" s="1"/>
  <c r="AP119" i="14"/>
  <c r="AQ119" i="14"/>
  <c r="AR119" i="14"/>
  <c r="AS119" i="14"/>
  <c r="AT119" i="14"/>
  <c r="AU119" i="14"/>
  <c r="AV119" i="14"/>
  <c r="AW119" i="14"/>
  <c r="AX119" i="14"/>
  <c r="AY119" i="14"/>
  <c r="AZ119" i="14"/>
  <c r="BA119" i="14"/>
  <c r="BB119" i="14"/>
  <c r="BC119" i="14"/>
  <c r="BX119" i="14"/>
  <c r="BZ119" i="14"/>
  <c r="CC119" i="14"/>
  <c r="CN119" i="14"/>
  <c r="CT119" i="14"/>
  <c r="CW119" i="14"/>
  <c r="DN119" i="14"/>
  <c r="DO119" i="14"/>
  <c r="A120" i="14"/>
  <c r="D120" i="14"/>
  <c r="E120" i="14"/>
  <c r="F120" i="14"/>
  <c r="G120" i="14"/>
  <c r="H120" i="14"/>
  <c r="I120" i="14"/>
  <c r="J120" i="14"/>
  <c r="L120" i="14"/>
  <c r="M120" i="14"/>
  <c r="N120" i="14"/>
  <c r="Q120" i="14"/>
  <c r="Z120" i="14"/>
  <c r="AA120" i="14"/>
  <c r="AB120" i="14"/>
  <c r="AC120" i="14"/>
  <c r="AD120" i="14"/>
  <c r="AE120" i="14"/>
  <c r="AF120" i="14"/>
  <c r="AG120" i="14"/>
  <c r="AH120" i="14"/>
  <c r="AI120" i="14"/>
  <c r="AJ120" i="14"/>
  <c r="AK120" i="14"/>
  <c r="AL120" i="14"/>
  <c r="BY120" i="14" s="1"/>
  <c r="AM120" i="14"/>
  <c r="CL120" i="14" s="1"/>
  <c r="AN120" i="14"/>
  <c r="CY120" i="14" s="1"/>
  <c r="AO120" i="14"/>
  <c r="AP120" i="14"/>
  <c r="AQ120" i="14"/>
  <c r="AR120" i="14"/>
  <c r="AS120" i="14"/>
  <c r="AT120" i="14"/>
  <c r="AU120" i="14"/>
  <c r="AV120" i="14"/>
  <c r="AW120" i="14"/>
  <c r="AX120" i="14"/>
  <c r="AY120" i="14"/>
  <c r="AZ120" i="14"/>
  <c r="BA120" i="14"/>
  <c r="BB120" i="14"/>
  <c r="BC120" i="14"/>
  <c r="BZ120" i="14"/>
  <c r="CD120" i="14"/>
  <c r="CE120" i="14"/>
  <c r="CG120" i="14"/>
  <c r="CH120" i="14"/>
  <c r="CK120" i="14"/>
  <c r="CN120" i="14"/>
  <c r="DD120" i="14"/>
  <c r="DM120" i="14"/>
  <c r="DN120" i="14"/>
  <c r="A121" i="14"/>
  <c r="D121" i="14"/>
  <c r="E121" i="14"/>
  <c r="F121" i="14"/>
  <c r="G121" i="14"/>
  <c r="H121" i="14"/>
  <c r="I121" i="14"/>
  <c r="J121" i="14"/>
  <c r="L121" i="14"/>
  <c r="M121" i="14"/>
  <c r="N121" i="14"/>
  <c r="Q121" i="14"/>
  <c r="Z121" i="14"/>
  <c r="AA121" i="14"/>
  <c r="AB121" i="14"/>
  <c r="AC121" i="14"/>
  <c r="AD121" i="14"/>
  <c r="AE121" i="14"/>
  <c r="AF121" i="14"/>
  <c r="AG121" i="14"/>
  <c r="AH121" i="14"/>
  <c r="AI121" i="14"/>
  <c r="AJ121" i="14"/>
  <c r="AK121" i="14"/>
  <c r="AL121" i="14"/>
  <c r="BY121" i="14" s="1"/>
  <c r="AM121" i="14"/>
  <c r="CN121" i="14" s="1"/>
  <c r="AN121" i="14"/>
  <c r="DA121" i="14" s="1"/>
  <c r="AO121" i="14"/>
  <c r="DN121" i="14" s="1"/>
  <c r="AP121" i="14"/>
  <c r="AQ121" i="14"/>
  <c r="AR121" i="14"/>
  <c r="AS121" i="14"/>
  <c r="AT121" i="14"/>
  <c r="AU121" i="14"/>
  <c r="AV121" i="14"/>
  <c r="AW121" i="14"/>
  <c r="AX121" i="14"/>
  <c r="AY121" i="14"/>
  <c r="AZ121" i="14"/>
  <c r="BA121" i="14"/>
  <c r="BB121" i="14"/>
  <c r="BC121" i="14"/>
  <c r="BW121" i="14"/>
  <c r="CC121" i="14"/>
  <c r="CL121" i="14"/>
  <c r="CO121" i="14"/>
  <c r="CP121" i="14"/>
  <c r="CZ121" i="14"/>
  <c r="DD121" i="14"/>
  <c r="A122" i="14"/>
  <c r="D122" i="14"/>
  <c r="E122" i="14"/>
  <c r="F122" i="14"/>
  <c r="G122" i="14"/>
  <c r="H122" i="14"/>
  <c r="I122" i="14"/>
  <c r="J122" i="14"/>
  <c r="L122" i="14"/>
  <c r="M122" i="14"/>
  <c r="N122" i="14"/>
  <c r="Q122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CF122" i="14" s="1"/>
  <c r="AN122" i="14"/>
  <c r="CR122" i="14" s="1"/>
  <c r="AO122" i="14"/>
  <c r="DD122" i="14" s="1"/>
  <c r="AP122" i="14"/>
  <c r="AQ122" i="14"/>
  <c r="AR122" i="14"/>
  <c r="AS122" i="14"/>
  <c r="AT122" i="14"/>
  <c r="AU122" i="14"/>
  <c r="AV122" i="14"/>
  <c r="AW122" i="14"/>
  <c r="AX122" i="14"/>
  <c r="AY122" i="14"/>
  <c r="AZ122" i="14"/>
  <c r="BA122" i="14"/>
  <c r="BB122" i="14"/>
  <c r="BC122" i="14"/>
  <c r="BQ122" i="14"/>
  <c r="BX122" i="14"/>
  <c r="BY122" i="14"/>
  <c r="BZ122" i="14"/>
  <c r="CA122" i="14"/>
  <c r="CB122" i="14"/>
  <c r="CC122" i="14"/>
  <c r="CO122" i="14"/>
  <c r="DC122" i="14"/>
  <c r="DE122" i="14"/>
  <c r="DG122" i="14"/>
  <c r="DI122" i="14"/>
  <c r="A123" i="14"/>
  <c r="D123" i="14"/>
  <c r="E123" i="14"/>
  <c r="F123" i="14"/>
  <c r="G123" i="14"/>
  <c r="H123" i="14"/>
  <c r="I123" i="14"/>
  <c r="J123" i="14"/>
  <c r="L123" i="14"/>
  <c r="M123" i="14"/>
  <c r="N123" i="14"/>
  <c r="Q123" i="14"/>
  <c r="Z123" i="14"/>
  <c r="AA123" i="14"/>
  <c r="AB123" i="14"/>
  <c r="AC123" i="14"/>
  <c r="AD123" i="14"/>
  <c r="AE123" i="14"/>
  <c r="AF123" i="14"/>
  <c r="AG123" i="14"/>
  <c r="AH123" i="14"/>
  <c r="AI123" i="14"/>
  <c r="AJ123" i="14"/>
  <c r="AK123" i="14"/>
  <c r="AL123" i="14"/>
  <c r="BX123" i="14" s="1"/>
  <c r="AM123" i="14"/>
  <c r="CO123" i="14" s="1"/>
  <c r="AN123" i="14"/>
  <c r="CS123" i="14" s="1"/>
  <c r="AO123" i="14"/>
  <c r="AP123" i="14"/>
  <c r="AQ123" i="14"/>
  <c r="AR123" i="14"/>
  <c r="AS123" i="14"/>
  <c r="AT123" i="14"/>
  <c r="AU123" i="14"/>
  <c r="AV123" i="14"/>
  <c r="AW123" i="14"/>
  <c r="AX123" i="14"/>
  <c r="AY123" i="14"/>
  <c r="AZ123" i="14"/>
  <c r="BA123" i="14"/>
  <c r="BB123" i="14"/>
  <c r="BC123" i="14"/>
  <c r="BQ123" i="14"/>
  <c r="BR123" i="14"/>
  <c r="BS123" i="14"/>
  <c r="BV123" i="14"/>
  <c r="BZ123" i="14"/>
  <c r="CA123" i="14"/>
  <c r="CC123" i="14"/>
  <c r="CD123" i="14"/>
  <c r="CE123" i="14"/>
  <c r="CF123" i="14"/>
  <c r="CH123" i="14"/>
  <c r="CN123" i="14"/>
  <c r="CP123" i="14"/>
  <c r="CT123" i="14"/>
  <c r="CW123" i="14"/>
  <c r="CX123" i="14"/>
  <c r="DA123" i="14"/>
  <c r="A124" i="14"/>
  <c r="D124" i="14"/>
  <c r="E124" i="14"/>
  <c r="F124" i="14"/>
  <c r="G124" i="14"/>
  <c r="H124" i="14"/>
  <c r="I124" i="14"/>
  <c r="J124" i="14"/>
  <c r="L124" i="14"/>
  <c r="M124" i="14"/>
  <c r="N124" i="14"/>
  <c r="Q124" i="14"/>
  <c r="Z124" i="14"/>
  <c r="AA124" i="14"/>
  <c r="AB124" i="14"/>
  <c r="AC124" i="14"/>
  <c r="AD124" i="14"/>
  <c r="AE124" i="14"/>
  <c r="AF124" i="14"/>
  <c r="AG124" i="14"/>
  <c r="AH124" i="14"/>
  <c r="AI124" i="14"/>
  <c r="AJ124" i="14"/>
  <c r="AK124" i="14"/>
  <c r="AL124" i="14"/>
  <c r="BW124" i="14" s="1"/>
  <c r="AM124" i="14"/>
  <c r="CE124" i="14" s="1"/>
  <c r="AN124" i="14"/>
  <c r="CV124" i="14" s="1"/>
  <c r="AO124" i="14"/>
  <c r="DN124" i="14" s="1"/>
  <c r="AP124" i="14"/>
  <c r="AQ124" i="14"/>
  <c r="AR124" i="14"/>
  <c r="AS124" i="14"/>
  <c r="AT124" i="14"/>
  <c r="AU124" i="14"/>
  <c r="AV124" i="14"/>
  <c r="AW124" i="14"/>
  <c r="AX124" i="14"/>
  <c r="AY124" i="14"/>
  <c r="AZ124" i="14"/>
  <c r="BA124" i="14"/>
  <c r="BB124" i="14"/>
  <c r="BC124" i="14"/>
  <c r="BQ124" i="14"/>
  <c r="BU124" i="14"/>
  <c r="BZ124" i="14"/>
  <c r="CC124" i="14"/>
  <c r="CD124" i="14"/>
  <c r="CF124" i="14"/>
  <c r="CG124" i="14"/>
  <c r="CH124" i="14"/>
  <c r="CI124" i="14"/>
  <c r="CJ124" i="14"/>
  <c r="CK124" i="14"/>
  <c r="CL124" i="14"/>
  <c r="CM124" i="14"/>
  <c r="CN124" i="14"/>
  <c r="CO124" i="14"/>
  <c r="CP124" i="14"/>
  <c r="CS124" i="14"/>
  <c r="DA124" i="14"/>
  <c r="DE124" i="14"/>
  <c r="DO124" i="14"/>
  <c r="DP124" i="14"/>
  <c r="A125" i="14"/>
  <c r="D125" i="14"/>
  <c r="E125" i="14"/>
  <c r="F125" i="14"/>
  <c r="G125" i="14"/>
  <c r="H125" i="14"/>
  <c r="I125" i="14"/>
  <c r="J125" i="14"/>
  <c r="L125" i="14"/>
  <c r="M125" i="14"/>
  <c r="N125" i="14"/>
  <c r="Q125" i="14"/>
  <c r="Z125" i="14"/>
  <c r="AA125" i="14"/>
  <c r="AB125" i="14"/>
  <c r="AC125" i="14"/>
  <c r="AD125" i="14"/>
  <c r="AE125" i="14"/>
  <c r="AF125" i="14"/>
  <c r="AG125" i="14"/>
  <c r="AH125" i="14"/>
  <c r="AI125" i="14"/>
  <c r="AJ125" i="14"/>
  <c r="AK125" i="14"/>
  <c r="AL125" i="14"/>
  <c r="AM125" i="14"/>
  <c r="CO125" i="14" s="1"/>
  <c r="AN125" i="14"/>
  <c r="DB125" i="14" s="1"/>
  <c r="AO125" i="14"/>
  <c r="DH125" i="14" s="1"/>
  <c r="AP125" i="14"/>
  <c r="AQ125" i="14"/>
  <c r="AR125" i="14"/>
  <c r="AS125" i="14"/>
  <c r="AT125" i="14"/>
  <c r="AU125" i="14"/>
  <c r="AV125" i="14"/>
  <c r="AW125" i="14"/>
  <c r="AX125" i="14"/>
  <c r="AY125" i="14"/>
  <c r="AZ125" i="14"/>
  <c r="BA125" i="14"/>
  <c r="BB125" i="14"/>
  <c r="BC125" i="14"/>
  <c r="BT125" i="14"/>
  <c r="BV125" i="14"/>
  <c r="BW125" i="14"/>
  <c r="BX125" i="14"/>
  <c r="BY125" i="14"/>
  <c r="BZ125" i="14"/>
  <c r="CB125" i="14"/>
  <c r="CG125" i="14"/>
  <c r="CI125" i="14"/>
  <c r="CN125" i="14"/>
  <c r="DG125" i="14"/>
  <c r="DI125" i="14"/>
  <c r="DM125" i="14"/>
  <c r="DN125" i="14"/>
  <c r="DO125" i="14"/>
  <c r="A126" i="14"/>
  <c r="D126" i="14"/>
  <c r="E126" i="14"/>
  <c r="F126" i="14"/>
  <c r="G126" i="14"/>
  <c r="H126" i="14"/>
  <c r="I126" i="14"/>
  <c r="J126" i="14"/>
  <c r="L126" i="14"/>
  <c r="M126" i="14"/>
  <c r="N126" i="14"/>
  <c r="Q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BV126" i="14" s="1"/>
  <c r="AM126" i="14"/>
  <c r="CN126" i="14" s="1"/>
  <c r="AN126" i="14"/>
  <c r="DB126" i="14" s="1"/>
  <c r="AO126" i="14"/>
  <c r="DN126" i="14" s="1"/>
  <c r="AP126" i="14"/>
  <c r="AQ126" i="14"/>
  <c r="AR126" i="14"/>
  <c r="AS126" i="14"/>
  <c r="AT126" i="14"/>
  <c r="AU126" i="14"/>
  <c r="AV126" i="14"/>
  <c r="AW126" i="14"/>
  <c r="AX126" i="14"/>
  <c r="AY126" i="14"/>
  <c r="AZ126" i="14"/>
  <c r="BA126" i="14"/>
  <c r="BB126" i="14"/>
  <c r="BC126" i="14"/>
  <c r="BS126" i="14"/>
  <c r="CJ126" i="14"/>
  <c r="CQ126" i="14"/>
  <c r="CT126" i="14"/>
  <c r="CU126" i="14"/>
  <c r="CV126" i="14"/>
  <c r="CW126" i="14"/>
  <c r="CX126" i="14"/>
  <c r="CZ126" i="14"/>
  <c r="DD126" i="14"/>
  <c r="DE126" i="14"/>
  <c r="DG126" i="14"/>
  <c r="DJ126" i="14"/>
  <c r="DK126" i="14"/>
  <c r="DM126" i="14"/>
  <c r="DO126" i="14"/>
  <c r="A127" i="14"/>
  <c r="D127" i="14"/>
  <c r="E127" i="14"/>
  <c r="F127" i="14"/>
  <c r="G127" i="14"/>
  <c r="H127" i="14"/>
  <c r="I127" i="14"/>
  <c r="J127" i="14"/>
  <c r="L127" i="14"/>
  <c r="M127" i="14"/>
  <c r="N127" i="14"/>
  <c r="Q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BU127" i="14" s="1"/>
  <c r="AM127" i="14"/>
  <c r="CG127" i="14" s="1"/>
  <c r="AN127" i="14"/>
  <c r="AO127" i="14"/>
  <c r="DD127" i="14" s="1"/>
  <c r="AP127" i="14"/>
  <c r="AQ127" i="14"/>
  <c r="AR127" i="14"/>
  <c r="AS127" i="14"/>
  <c r="AT127" i="14"/>
  <c r="AU127" i="14"/>
  <c r="AV127" i="14"/>
  <c r="AW127" i="14"/>
  <c r="AX127" i="14"/>
  <c r="AY127" i="14"/>
  <c r="AZ127" i="14"/>
  <c r="BA127" i="14"/>
  <c r="BB127" i="14"/>
  <c r="BC127" i="14"/>
  <c r="BQ127" i="14"/>
  <c r="BR127" i="14"/>
  <c r="BT127" i="14"/>
  <c r="BV127" i="14"/>
  <c r="BX127" i="14"/>
  <c r="BY127" i="14"/>
  <c r="CA127" i="14"/>
  <c r="CE127" i="14"/>
  <c r="CJ127" i="14"/>
  <c r="CN127" i="14"/>
  <c r="CP127" i="14"/>
  <c r="CR127" i="14"/>
  <c r="CT127" i="14"/>
  <c r="CU127" i="14"/>
  <c r="CZ127" i="14"/>
  <c r="DA127" i="14"/>
  <c r="DB127" i="14"/>
  <c r="DC127" i="14"/>
  <c r="A128" i="14"/>
  <c r="D128" i="14"/>
  <c r="E128" i="14"/>
  <c r="F128" i="14"/>
  <c r="G128" i="14"/>
  <c r="H128" i="14"/>
  <c r="I128" i="14"/>
  <c r="J128" i="14"/>
  <c r="L128" i="14"/>
  <c r="M128" i="14"/>
  <c r="N128" i="14"/>
  <c r="Q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BZ128" i="14" s="1"/>
  <c r="AM128" i="14"/>
  <c r="CL128" i="14" s="1"/>
  <c r="AN128" i="14"/>
  <c r="CZ128" i="14" s="1"/>
  <c r="AO128" i="14"/>
  <c r="DD128" i="14" s="1"/>
  <c r="AP128" i="14"/>
  <c r="AQ128" i="14"/>
  <c r="AR128" i="14"/>
  <c r="AS128" i="14"/>
  <c r="AT128" i="14"/>
  <c r="AU128" i="14"/>
  <c r="AV128" i="14"/>
  <c r="AW128" i="14"/>
  <c r="AX128" i="14"/>
  <c r="AY128" i="14"/>
  <c r="AZ128" i="14"/>
  <c r="BA128" i="14"/>
  <c r="BB128" i="14"/>
  <c r="BC128" i="14"/>
  <c r="BR128" i="14"/>
  <c r="BU128" i="14"/>
  <c r="BW128" i="14"/>
  <c r="BY128" i="14"/>
  <c r="CA128" i="14"/>
  <c r="CB128" i="14"/>
  <c r="CD128" i="14"/>
  <c r="CH128" i="14"/>
  <c r="CK128" i="14"/>
  <c r="CN128" i="14"/>
  <c r="CP128" i="14"/>
  <c r="CQ128" i="14"/>
  <c r="CT128" i="14"/>
  <c r="CU128" i="14"/>
  <c r="CW128" i="14"/>
  <c r="CX128" i="14"/>
  <c r="CY128" i="14"/>
  <c r="DA128" i="14"/>
  <c r="DM128" i="14"/>
  <c r="A129" i="14"/>
  <c r="D129" i="14"/>
  <c r="E129" i="14"/>
  <c r="F129" i="14"/>
  <c r="G129" i="14"/>
  <c r="H129" i="14"/>
  <c r="I129" i="14"/>
  <c r="J129" i="14"/>
  <c r="L129" i="14"/>
  <c r="M129" i="14"/>
  <c r="N129" i="14"/>
  <c r="Q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CM129" i="14" s="1"/>
  <c r="AN129" i="14"/>
  <c r="CR129" i="14" s="1"/>
  <c r="AO129" i="14"/>
  <c r="DK129" i="14" s="1"/>
  <c r="AP129" i="14"/>
  <c r="AQ129" i="14"/>
  <c r="AR129" i="14"/>
  <c r="AS129" i="14"/>
  <c r="AT129" i="14"/>
  <c r="AU129" i="14"/>
  <c r="AV129" i="14"/>
  <c r="AW129" i="14"/>
  <c r="AX129" i="14"/>
  <c r="AY129" i="14"/>
  <c r="AZ129" i="14"/>
  <c r="BA129" i="14"/>
  <c r="BB129" i="14"/>
  <c r="BC129" i="14"/>
  <c r="CF129" i="14"/>
  <c r="CH129" i="14"/>
  <c r="CK129" i="14"/>
  <c r="CL129" i="14"/>
  <c r="CQ129" i="14"/>
  <c r="DD129" i="14"/>
  <c r="DG129" i="14"/>
  <c r="DH129" i="14"/>
  <c r="DI129" i="14"/>
  <c r="DJ129" i="14"/>
  <c r="DL129" i="14"/>
  <c r="DN129" i="14"/>
  <c r="DO129" i="14"/>
  <c r="A130" i="14"/>
  <c r="D130" i="14"/>
  <c r="E130" i="14"/>
  <c r="F130" i="14"/>
  <c r="G130" i="14"/>
  <c r="H130" i="14"/>
  <c r="I130" i="14"/>
  <c r="J130" i="14"/>
  <c r="L130" i="14"/>
  <c r="M130" i="14"/>
  <c r="N130" i="14"/>
  <c r="Q130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BR130" i="14" s="1"/>
  <c r="AM130" i="14"/>
  <c r="CH130" i="14" s="1"/>
  <c r="AN130" i="14"/>
  <c r="CY130" i="14" s="1"/>
  <c r="AO130" i="14"/>
  <c r="DN130" i="14" s="1"/>
  <c r="AP130" i="14"/>
  <c r="AQ130" i="14"/>
  <c r="AR130" i="14"/>
  <c r="AS130" i="14"/>
  <c r="AT130" i="14"/>
  <c r="AU130" i="14"/>
  <c r="AV130" i="14"/>
  <c r="AW130" i="14"/>
  <c r="AX130" i="14"/>
  <c r="AY130" i="14"/>
  <c r="AZ130" i="14"/>
  <c r="BA130" i="14"/>
  <c r="BB130" i="14"/>
  <c r="BC130" i="14"/>
  <c r="BS130" i="14"/>
  <c r="BZ130" i="14"/>
  <c r="CD130" i="14"/>
  <c r="CE130" i="14"/>
  <c r="CF130" i="14"/>
  <c r="CL130" i="14"/>
  <c r="CP130" i="14"/>
  <c r="CQ130" i="14"/>
  <c r="CR130" i="14"/>
  <c r="CW130" i="14"/>
  <c r="CX130" i="14"/>
  <c r="DA130" i="14"/>
  <c r="DJ130" i="14"/>
  <c r="DK130" i="14"/>
  <c r="DP130" i="14"/>
  <c r="A131" i="14"/>
  <c r="D131" i="14"/>
  <c r="E131" i="14"/>
  <c r="F131" i="14"/>
  <c r="G131" i="14"/>
  <c r="H131" i="14"/>
  <c r="I131" i="14"/>
  <c r="J131" i="14"/>
  <c r="L131" i="14"/>
  <c r="M131" i="14"/>
  <c r="N131" i="14"/>
  <c r="Q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AK131" i="14"/>
  <c r="AL131" i="14"/>
  <c r="BY131" i="14" s="1"/>
  <c r="AM131" i="14"/>
  <c r="CL131" i="14" s="1"/>
  <c r="AN131" i="14"/>
  <c r="CZ131" i="14" s="1"/>
  <c r="AO131" i="14"/>
  <c r="AP131" i="14"/>
  <c r="AQ131" i="14"/>
  <c r="AR131" i="14"/>
  <c r="AS131" i="14"/>
  <c r="AT131" i="14"/>
  <c r="AU131" i="14"/>
  <c r="AV131" i="14"/>
  <c r="AW131" i="14"/>
  <c r="AX131" i="14"/>
  <c r="AY131" i="14"/>
  <c r="AZ131" i="14"/>
  <c r="BA131" i="14"/>
  <c r="BB131" i="14"/>
  <c r="BC131" i="14"/>
  <c r="BR131" i="14"/>
  <c r="BS131" i="14"/>
  <c r="BT131" i="14"/>
  <c r="BU131" i="14"/>
  <c r="BV131" i="14"/>
  <c r="BW131" i="14"/>
  <c r="CB131" i="14"/>
  <c r="CD131" i="14"/>
  <c r="CF131" i="14"/>
  <c r="CI131" i="14"/>
  <c r="CJ131" i="14"/>
  <c r="CM131" i="14"/>
  <c r="CN131" i="14"/>
  <c r="CP131" i="14"/>
  <c r="CW131" i="14"/>
  <c r="DA131" i="14"/>
  <c r="DD131" i="14"/>
  <c r="DE131" i="14"/>
  <c r="DF131" i="14"/>
  <c r="DG131" i="14"/>
  <c r="DH131" i="14"/>
  <c r="DI131" i="14"/>
  <c r="DJ131" i="14"/>
  <c r="DK131" i="14"/>
  <c r="DL131" i="14"/>
  <c r="DM131" i="14"/>
  <c r="DN131" i="14"/>
  <c r="DO131" i="14"/>
  <c r="DP131" i="14"/>
  <c r="A132" i="14"/>
  <c r="D132" i="14"/>
  <c r="E132" i="14"/>
  <c r="F132" i="14"/>
  <c r="G132" i="14"/>
  <c r="H132" i="14"/>
  <c r="I132" i="14"/>
  <c r="J132" i="14"/>
  <c r="L132" i="14"/>
  <c r="M132" i="14"/>
  <c r="N132" i="14"/>
  <c r="Q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CE132" i="14" s="1"/>
  <c r="AN132" i="14"/>
  <c r="CX132" i="14" s="1"/>
  <c r="AO132" i="14"/>
  <c r="DD132" i="14" s="1"/>
  <c r="AP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B132" i="14"/>
  <c r="BC132" i="14"/>
  <c r="CJ132" i="14"/>
  <c r="CL132" i="14"/>
  <c r="CW132" i="14"/>
  <c r="A133" i="14"/>
  <c r="D133" i="14"/>
  <c r="E133" i="14"/>
  <c r="F133" i="14"/>
  <c r="G133" i="14"/>
  <c r="H133" i="14"/>
  <c r="I133" i="14"/>
  <c r="J133" i="14"/>
  <c r="L133" i="14"/>
  <c r="M133" i="14"/>
  <c r="N133" i="14"/>
  <c r="Q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BW133" i="14" s="1"/>
  <c r="AM133" i="14"/>
  <c r="CH133" i="14" s="1"/>
  <c r="AN133" i="14"/>
  <c r="CX133" i="14" s="1"/>
  <c r="AO133" i="14"/>
  <c r="DF133" i="14" s="1"/>
  <c r="AP133" i="14"/>
  <c r="AQ133" i="14"/>
  <c r="AR133" i="14"/>
  <c r="AS133" i="14"/>
  <c r="AT133" i="14"/>
  <c r="AU133" i="14"/>
  <c r="AV133" i="14"/>
  <c r="AW133" i="14"/>
  <c r="AX133" i="14"/>
  <c r="AY133" i="14"/>
  <c r="AZ133" i="14"/>
  <c r="BA133" i="14"/>
  <c r="BB133" i="14"/>
  <c r="BC133" i="14"/>
  <c r="BV133" i="14"/>
  <c r="CE133" i="14"/>
  <c r="CI133" i="14"/>
  <c r="CJ133" i="14"/>
  <c r="CL133" i="14"/>
  <c r="CM133" i="14"/>
  <c r="CN133" i="14"/>
  <c r="CO133" i="14"/>
  <c r="CT133" i="14"/>
  <c r="CU133" i="14"/>
  <c r="CV133" i="14"/>
  <c r="CW133" i="14"/>
  <c r="CY133" i="14"/>
  <c r="CZ133" i="14"/>
  <c r="DA133" i="14"/>
  <c r="DC133" i="14"/>
  <c r="DG133" i="14"/>
  <c r="DL133" i="14"/>
  <c r="A134" i="14"/>
  <c r="D134" i="14"/>
  <c r="E134" i="14"/>
  <c r="F134" i="14"/>
  <c r="G134" i="14"/>
  <c r="H134" i="14"/>
  <c r="I134" i="14"/>
  <c r="J134" i="14"/>
  <c r="L134" i="14"/>
  <c r="M134" i="14"/>
  <c r="N134" i="14"/>
  <c r="Q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BU134" i="14" s="1"/>
  <c r="AM134" i="14"/>
  <c r="CG134" i="14" s="1"/>
  <c r="AN134" i="14"/>
  <c r="DA134" i="14" s="1"/>
  <c r="AO134" i="14"/>
  <c r="AP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BQ134" i="14"/>
  <c r="BT134" i="14"/>
  <c r="BW134" i="14"/>
  <c r="BY134" i="14"/>
  <c r="CC134" i="14"/>
  <c r="CD134" i="14"/>
  <c r="CE134" i="14"/>
  <c r="CF134" i="14"/>
  <c r="CH134" i="14"/>
  <c r="CJ134" i="14"/>
  <c r="CK134" i="14"/>
  <c r="CL134" i="14"/>
  <c r="CM134" i="14"/>
  <c r="CN134" i="14"/>
  <c r="CO134" i="14"/>
  <c r="CP134" i="14"/>
  <c r="CR134" i="14"/>
  <c r="DC134" i="14"/>
  <c r="DJ134" i="14"/>
  <c r="DP134" i="14"/>
  <c r="A178" i="13"/>
  <c r="D178" i="13"/>
  <c r="E178" i="13"/>
  <c r="F178" i="13"/>
  <c r="G178" i="13"/>
  <c r="H178" i="13"/>
  <c r="I178" i="13"/>
  <c r="J178" i="13"/>
  <c r="L178" i="13"/>
  <c r="M178" i="13"/>
  <c r="N178" i="13"/>
  <c r="P178" i="13"/>
  <c r="Q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BX178" i="13" s="1"/>
  <c r="AM178" i="13"/>
  <c r="CL178" i="13" s="1"/>
  <c r="AN178" i="13"/>
  <c r="DF178" i="13" s="1"/>
  <c r="AO178" i="13"/>
  <c r="AP178" i="13"/>
  <c r="AQ178" i="13"/>
  <c r="AR178" i="13"/>
  <c r="AS178" i="13"/>
  <c r="AT178" i="13"/>
  <c r="AU178" i="13"/>
  <c r="AV178" i="13"/>
  <c r="AW178" i="13"/>
  <c r="AX178" i="13"/>
  <c r="AY178" i="13"/>
  <c r="AZ178" i="13"/>
  <c r="BA178" i="13"/>
  <c r="BB178" i="13"/>
  <c r="BC178" i="13"/>
  <c r="BE178" i="13"/>
  <c r="BF178" i="13"/>
  <c r="BG178" i="13"/>
  <c r="BH178" i="13"/>
  <c r="BU178" i="13"/>
  <c r="BW178" i="13"/>
  <c r="CG178" i="13"/>
  <c r="CH178" i="13"/>
  <c r="CM178" i="13"/>
  <c r="CP178" i="13"/>
  <c r="CU178" i="13"/>
  <c r="CV178" i="13"/>
  <c r="CX178" i="13"/>
  <c r="CY178" i="13"/>
  <c r="CZ178" i="13"/>
  <c r="DA178" i="13"/>
  <c r="DB178" i="13"/>
  <c r="DC178" i="13"/>
  <c r="DD178" i="13"/>
  <c r="DE178" i="13"/>
  <c r="DG178" i="13"/>
  <c r="DH178" i="13"/>
  <c r="DI178" i="13"/>
  <c r="DJ178" i="13"/>
  <c r="DK178" i="13"/>
  <c r="DL178" i="13"/>
  <c r="DM178" i="13"/>
  <c r="DN178" i="13"/>
  <c r="DO178" i="13"/>
  <c r="DP178" i="13"/>
  <c r="DQ178" i="13"/>
  <c r="DR178" i="13"/>
  <c r="DS178" i="13"/>
  <c r="DT178" i="13"/>
  <c r="A179" i="13"/>
  <c r="D179" i="13"/>
  <c r="E179" i="13"/>
  <c r="F179" i="13"/>
  <c r="G179" i="13"/>
  <c r="H179" i="13"/>
  <c r="I179" i="13"/>
  <c r="J179" i="13"/>
  <c r="L179" i="13"/>
  <c r="M179" i="13"/>
  <c r="N179" i="13"/>
  <c r="P179" i="13"/>
  <c r="Q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BX179" i="13" s="1"/>
  <c r="AM179" i="13"/>
  <c r="CL179" i="13" s="1"/>
  <c r="AN179" i="13"/>
  <c r="CU179" i="13" s="1"/>
  <c r="AO179" i="13"/>
  <c r="DK179" i="13" s="1"/>
  <c r="AP179" i="13"/>
  <c r="AQ179" i="13"/>
  <c r="AR179" i="13"/>
  <c r="AS179" i="13"/>
  <c r="AT179" i="13"/>
  <c r="AU179" i="13"/>
  <c r="AV179" i="13"/>
  <c r="AW179" i="13"/>
  <c r="AX179" i="13"/>
  <c r="AY179" i="13"/>
  <c r="AZ179" i="13"/>
  <c r="BA179" i="13"/>
  <c r="BB179" i="13"/>
  <c r="BC179" i="13"/>
  <c r="BE179" i="13"/>
  <c r="BF179" i="13"/>
  <c r="BG179" i="13"/>
  <c r="BH179" i="13"/>
  <c r="CP179" i="13"/>
  <c r="DN179" i="13"/>
  <c r="A180" i="13"/>
  <c r="D180" i="13"/>
  <c r="E180" i="13"/>
  <c r="F180" i="13"/>
  <c r="G180" i="13"/>
  <c r="H180" i="13"/>
  <c r="I180" i="13"/>
  <c r="J180" i="13"/>
  <c r="L180" i="13"/>
  <c r="M180" i="13"/>
  <c r="N180" i="13"/>
  <c r="P180" i="13"/>
  <c r="Q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BY180" i="13" s="1"/>
  <c r="AM180" i="13"/>
  <c r="CH180" i="13" s="1"/>
  <c r="AN180" i="13"/>
  <c r="DD180" i="13" s="1"/>
  <c r="AO180" i="13"/>
  <c r="DP180" i="13" s="1"/>
  <c r="AP180" i="13"/>
  <c r="AQ180" i="13"/>
  <c r="AR180" i="13"/>
  <c r="AS180" i="13"/>
  <c r="AT180" i="13"/>
  <c r="AU180" i="13"/>
  <c r="AV180" i="13"/>
  <c r="AW180" i="13"/>
  <c r="AX180" i="13"/>
  <c r="AY180" i="13"/>
  <c r="AZ180" i="13"/>
  <c r="BA180" i="13"/>
  <c r="BB180" i="13"/>
  <c r="BC180" i="13"/>
  <c r="BE180" i="13"/>
  <c r="BF180" i="13"/>
  <c r="BG180" i="13"/>
  <c r="BH180" i="13"/>
  <c r="CY180" i="13"/>
  <c r="CZ180" i="13"/>
  <c r="DC180" i="13"/>
  <c r="DE180" i="13"/>
  <c r="DF180" i="13"/>
  <c r="DS180" i="13"/>
  <c r="A434" i="12"/>
  <c r="D434" i="12"/>
  <c r="E434" i="12"/>
  <c r="F434" i="12"/>
  <c r="G434" i="12"/>
  <c r="H434" i="12"/>
  <c r="I434" i="12"/>
  <c r="J434" i="12"/>
  <c r="L434" i="12"/>
  <c r="M434" i="12"/>
  <c r="N434" i="12"/>
  <c r="P434" i="12"/>
  <c r="Q434" i="12"/>
  <c r="Z434" i="12"/>
  <c r="AA434" i="12"/>
  <c r="AB434" i="12"/>
  <c r="AC434" i="12"/>
  <c r="AD434" i="12"/>
  <c r="AE434" i="12"/>
  <c r="AF434" i="12"/>
  <c r="AG434" i="12"/>
  <c r="AH434" i="12"/>
  <c r="AI434" i="12"/>
  <c r="AJ434" i="12"/>
  <c r="AK434" i="12"/>
  <c r="AL434" i="12"/>
  <c r="BZ434" i="12" s="1"/>
  <c r="AM434" i="12"/>
  <c r="CH434" i="12" s="1"/>
  <c r="AN434" i="12"/>
  <c r="DC434" i="12" s="1"/>
  <c r="AO434" i="12"/>
  <c r="DR434" i="12" s="1"/>
  <c r="AP434" i="12"/>
  <c r="AQ434" i="12"/>
  <c r="AR434" i="12"/>
  <c r="AS434" i="12"/>
  <c r="AT434" i="12"/>
  <c r="AU434" i="12"/>
  <c r="AV434" i="12"/>
  <c r="AW434" i="12"/>
  <c r="AX434" i="12"/>
  <c r="AY434" i="12"/>
  <c r="AZ434" i="12"/>
  <c r="BA434" i="12"/>
  <c r="BB434" i="12"/>
  <c r="BC434" i="12"/>
  <c r="BF434" i="12"/>
  <c r="BG434" i="12"/>
  <c r="CI434" i="12"/>
  <c r="CJ434" i="12"/>
  <c r="CK434" i="12"/>
  <c r="CL434" i="12"/>
  <c r="CM434" i="12"/>
  <c r="CO434" i="12"/>
  <c r="CQ434" i="12"/>
  <c r="CR434" i="12"/>
  <c r="CS434" i="12"/>
  <c r="CT434" i="12"/>
  <c r="CW434" i="12"/>
  <c r="DN434" i="12"/>
  <c r="DQ434" i="12"/>
  <c r="A435" i="12"/>
  <c r="D435" i="12"/>
  <c r="E435" i="12"/>
  <c r="F435" i="12"/>
  <c r="G435" i="12"/>
  <c r="H435" i="12"/>
  <c r="I435" i="12"/>
  <c r="J435" i="12"/>
  <c r="L435" i="12"/>
  <c r="M435" i="12"/>
  <c r="N435" i="12"/>
  <c r="P435" i="12"/>
  <c r="Q435" i="12"/>
  <c r="Z435" i="12"/>
  <c r="AA435" i="12"/>
  <c r="AB435" i="12"/>
  <c r="AC435" i="12"/>
  <c r="AD435" i="12"/>
  <c r="AE435" i="12"/>
  <c r="AF435" i="12"/>
  <c r="AG435" i="12"/>
  <c r="AH435" i="12"/>
  <c r="AI435" i="12"/>
  <c r="AJ435" i="12"/>
  <c r="AK435" i="12"/>
  <c r="AL435" i="12"/>
  <c r="CA435" i="12" s="1"/>
  <c r="AM435" i="12"/>
  <c r="CM435" i="12" s="1"/>
  <c r="AN435" i="12"/>
  <c r="DE435" i="12" s="1"/>
  <c r="AO435" i="12"/>
  <c r="DQ435" i="12" s="1"/>
  <c r="AP435" i="12"/>
  <c r="AQ435" i="12"/>
  <c r="AR435" i="12"/>
  <c r="AS435" i="12"/>
  <c r="AT435" i="12"/>
  <c r="AU435" i="12"/>
  <c r="AV435" i="12"/>
  <c r="AW435" i="12"/>
  <c r="AX435" i="12"/>
  <c r="AY435" i="12"/>
  <c r="AZ435" i="12"/>
  <c r="BA435" i="12"/>
  <c r="BB435" i="12"/>
  <c r="BC435" i="12"/>
  <c r="BF435" i="12"/>
  <c r="BG435" i="12"/>
  <c r="CU435" i="12"/>
  <c r="CV435" i="12"/>
  <c r="CW435" i="12"/>
  <c r="CX435" i="12"/>
  <c r="CY435" i="12"/>
  <c r="CZ435" i="12"/>
  <c r="DB435" i="12"/>
  <c r="DC435" i="12"/>
  <c r="A436" i="12"/>
  <c r="D436" i="12"/>
  <c r="E436" i="12"/>
  <c r="F436" i="12"/>
  <c r="G436" i="12"/>
  <c r="H436" i="12"/>
  <c r="I436" i="12"/>
  <c r="J436" i="12"/>
  <c r="L436" i="12"/>
  <c r="M436" i="12"/>
  <c r="N436" i="12"/>
  <c r="P436" i="12"/>
  <c r="Q436" i="12"/>
  <c r="Z436" i="12"/>
  <c r="AA436" i="12"/>
  <c r="AB436" i="12"/>
  <c r="AC436" i="12"/>
  <c r="AD436" i="12"/>
  <c r="AE436" i="12"/>
  <c r="AF436" i="12"/>
  <c r="AG436" i="12"/>
  <c r="AH436" i="12"/>
  <c r="AI436" i="12"/>
  <c r="AJ436" i="12"/>
  <c r="AK436" i="12"/>
  <c r="AL436" i="12"/>
  <c r="CB436" i="12" s="1"/>
  <c r="AM436" i="12"/>
  <c r="CN436" i="12" s="1"/>
  <c r="AN436" i="12"/>
  <c r="CZ436" i="12" s="1"/>
  <c r="AO436" i="12"/>
  <c r="DM436" i="12" s="1"/>
  <c r="AP436" i="12"/>
  <c r="AQ436" i="12"/>
  <c r="AR436" i="12"/>
  <c r="AS436" i="12"/>
  <c r="AT436" i="12"/>
  <c r="AU436" i="12"/>
  <c r="AV436" i="12"/>
  <c r="AW436" i="12"/>
  <c r="AX436" i="12"/>
  <c r="AY436" i="12"/>
  <c r="AZ436" i="12"/>
  <c r="BA436" i="12"/>
  <c r="BB436" i="12"/>
  <c r="BC436" i="12"/>
  <c r="BF436" i="12"/>
  <c r="BG436" i="12"/>
  <c r="DJ436" i="12"/>
  <c r="DL436" i="12"/>
  <c r="A437" i="12"/>
  <c r="D437" i="12"/>
  <c r="E437" i="12"/>
  <c r="F437" i="12"/>
  <c r="G437" i="12"/>
  <c r="H437" i="12"/>
  <c r="I437" i="12"/>
  <c r="J437" i="12"/>
  <c r="L437" i="12"/>
  <c r="M437" i="12"/>
  <c r="N437" i="12"/>
  <c r="P437" i="12"/>
  <c r="Q437" i="12"/>
  <c r="Z437" i="12"/>
  <c r="AA437" i="12"/>
  <c r="AB437" i="12"/>
  <c r="AC437" i="12"/>
  <c r="AD437" i="12"/>
  <c r="AE437" i="12"/>
  <c r="AF437" i="12"/>
  <c r="AG437" i="12"/>
  <c r="AH437" i="12"/>
  <c r="AI437" i="12"/>
  <c r="AJ437" i="12"/>
  <c r="AK437" i="12"/>
  <c r="AL437" i="12"/>
  <c r="CD437" i="12" s="1"/>
  <c r="AM437" i="12"/>
  <c r="CO437" i="12" s="1"/>
  <c r="AN437" i="12"/>
  <c r="DA437" i="12" s="1"/>
  <c r="AO437" i="12"/>
  <c r="DM437" i="12" s="1"/>
  <c r="AP437" i="12"/>
  <c r="AQ437" i="12"/>
  <c r="AR437" i="12"/>
  <c r="AS437" i="12"/>
  <c r="AT437" i="12"/>
  <c r="AU437" i="12"/>
  <c r="AV437" i="12"/>
  <c r="AW437" i="12"/>
  <c r="AX437" i="12"/>
  <c r="AY437" i="12"/>
  <c r="AZ437" i="12"/>
  <c r="BA437" i="12"/>
  <c r="BB437" i="12"/>
  <c r="BC437" i="12"/>
  <c r="BF437" i="12"/>
  <c r="BG437" i="12"/>
  <c r="CL437" i="12"/>
  <c r="A438" i="12"/>
  <c r="D438" i="12"/>
  <c r="E438" i="12"/>
  <c r="F438" i="12"/>
  <c r="G438" i="12"/>
  <c r="H438" i="12"/>
  <c r="I438" i="12"/>
  <c r="J438" i="12"/>
  <c r="L438" i="12"/>
  <c r="M438" i="12"/>
  <c r="N438" i="12"/>
  <c r="P438" i="12"/>
  <c r="Q438" i="12"/>
  <c r="Z438" i="12"/>
  <c r="AA438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BX438" i="12" s="1"/>
  <c r="AM438" i="12"/>
  <c r="CJ438" i="12" s="1"/>
  <c r="AN438" i="12"/>
  <c r="CV438" i="12" s="1"/>
  <c r="AO438" i="12"/>
  <c r="DN438" i="12" s="1"/>
  <c r="AP438" i="12"/>
  <c r="AQ438" i="12"/>
  <c r="AR438" i="12"/>
  <c r="AS438" i="12"/>
  <c r="AT438" i="12"/>
  <c r="AU438" i="12"/>
  <c r="AV438" i="12"/>
  <c r="AW438" i="12"/>
  <c r="AX438" i="12"/>
  <c r="AY438" i="12"/>
  <c r="AZ438" i="12"/>
  <c r="BA438" i="12"/>
  <c r="BB438" i="12"/>
  <c r="BC438" i="12"/>
  <c r="BF438" i="12"/>
  <c r="BG438" i="12"/>
  <c r="CB438" i="12"/>
  <c r="DB438" i="12"/>
  <c r="DC438" i="12"/>
  <c r="DD438" i="12"/>
  <c r="DF438" i="12"/>
  <c r="S182" i="13" l="1"/>
  <c r="O6" i="12"/>
  <c r="O444" i="12"/>
  <c r="R439" i="12"/>
  <c r="W442" i="12"/>
  <c r="R442" i="12"/>
  <c r="U6" i="12"/>
  <c r="K440" i="12"/>
  <c r="R6" i="12"/>
  <c r="T439" i="12"/>
  <c r="X183" i="13"/>
  <c r="CD112" i="14"/>
  <c r="CP112" i="14"/>
  <c r="CN112" i="14"/>
  <c r="CD96" i="14"/>
  <c r="CJ96" i="14"/>
  <c r="CH96" i="14"/>
  <c r="CK96" i="14"/>
  <c r="CO96" i="14"/>
  <c r="DP434" i="12"/>
  <c r="CN179" i="13"/>
  <c r="BS133" i="14"/>
  <c r="CV132" i="14"/>
  <c r="DM130" i="14"/>
  <c r="BQ130" i="14"/>
  <c r="CP129" i="14"/>
  <c r="CJ128" i="14"/>
  <c r="CH127" i="14"/>
  <c r="CI126" i="14"/>
  <c r="CL125" i="14"/>
  <c r="CZ124" i="14"/>
  <c r="BS124" i="14"/>
  <c r="CZ123" i="14"/>
  <c r="CU122" i="14"/>
  <c r="BZ121" i="14"/>
  <c r="DC120" i="14"/>
  <c r="CV119" i="14"/>
  <c r="CK118" i="14"/>
  <c r="DM116" i="14"/>
  <c r="DF115" i="14"/>
  <c r="DJ115" i="14"/>
  <c r="CL114" i="14"/>
  <c r="DA113" i="14"/>
  <c r="CO112" i="14"/>
  <c r="X112" i="14"/>
  <c r="CS111" i="14"/>
  <c r="CR111" i="14"/>
  <c r="DA111" i="14"/>
  <c r="DC111" i="14"/>
  <c r="CI108" i="14"/>
  <c r="CD108" i="14"/>
  <c r="CP108" i="14"/>
  <c r="U108" i="14" s="1"/>
  <c r="CE108" i="14"/>
  <c r="CG108" i="14"/>
  <c r="CB437" i="12"/>
  <c r="CY108" i="14"/>
  <c r="CQ108" i="14"/>
  <c r="CS108" i="14"/>
  <c r="CQ85" i="14"/>
  <c r="CR85" i="14"/>
  <c r="CA437" i="12"/>
  <c r="CO178" i="13"/>
  <c r="DB134" i="14"/>
  <c r="BS134" i="14"/>
  <c r="DK133" i="14"/>
  <c r="BZ437" i="12"/>
  <c r="DO434" i="12"/>
  <c r="CJ179" i="13"/>
  <c r="CN178" i="13"/>
  <c r="BR134" i="14"/>
  <c r="DJ133" i="14"/>
  <c r="CT132" i="14"/>
  <c r="CK131" i="14"/>
  <c r="DL130" i="14"/>
  <c r="CO129" i="14"/>
  <c r="CI128" i="14"/>
  <c r="BV128" i="14"/>
  <c r="CF127" i="14"/>
  <c r="BS127" i="14"/>
  <c r="DL126" i="14"/>
  <c r="CH126" i="14"/>
  <c r="CK125" i="14"/>
  <c r="CY124" i="14"/>
  <c r="BR124" i="14"/>
  <c r="CY123" i="14"/>
  <c r="BX121" i="14"/>
  <c r="DB120" i="14"/>
  <c r="CF120" i="14"/>
  <c r="DG115" i="14"/>
  <c r="CS115" i="14"/>
  <c r="CU115" i="14"/>
  <c r="CK114" i="14"/>
  <c r="CM112" i="14"/>
  <c r="DO111" i="14"/>
  <c r="CW111" i="14"/>
  <c r="DA108" i="14"/>
  <c r="DE101" i="14"/>
  <c r="DN101" i="14"/>
  <c r="DD101" i="14"/>
  <c r="DG101" i="14"/>
  <c r="DH101" i="14"/>
  <c r="DI101" i="14"/>
  <c r="DL101" i="14"/>
  <c r="DO101" i="14"/>
  <c r="DP101" i="14"/>
  <c r="CI95" i="14"/>
  <c r="CP95" i="14"/>
  <c r="CF95" i="14"/>
  <c r="CG95" i="14"/>
  <c r="CJ95" i="14"/>
  <c r="DL94" i="14"/>
  <c r="DG94" i="14"/>
  <c r="DK94" i="14"/>
  <c r="DN94" i="14"/>
  <c r="DO94" i="14"/>
  <c r="DP94" i="14"/>
  <c r="CS85" i="14"/>
  <c r="R85" i="14" s="1"/>
  <c r="DA120" i="14"/>
  <c r="CS119" i="14"/>
  <c r="DC119" i="14"/>
  <c r="DD116" i="14"/>
  <c r="DJ116" i="14"/>
  <c r="CQ114" i="14"/>
  <c r="CU114" i="14"/>
  <c r="CT113" i="14"/>
  <c r="CR113" i="14"/>
  <c r="CL112" i="14"/>
  <c r="DM111" i="14"/>
  <c r="CA111" i="14"/>
  <c r="BZ111" i="14"/>
  <c r="BT111" i="14"/>
  <c r="BW111" i="14"/>
  <c r="CU108" i="14"/>
  <c r="DH107" i="14"/>
  <c r="DF107" i="14"/>
  <c r="BV76" i="14"/>
  <c r="BY76" i="14"/>
  <c r="BS76" i="14"/>
  <c r="CA76" i="14"/>
  <c r="CB76" i="14"/>
  <c r="CC76" i="14"/>
  <c r="BQ76" i="14"/>
  <c r="BR76" i="14"/>
  <c r="BT76" i="14"/>
  <c r="BU76" i="14"/>
  <c r="BX76" i="14"/>
  <c r="CG126" i="14"/>
  <c r="DM434" i="12"/>
  <c r="CF126" i="14"/>
  <c r="CR119" i="14"/>
  <c r="CN115" i="14"/>
  <c r="CZ114" i="14"/>
  <c r="CV113" i="14"/>
  <c r="CK112" i="14"/>
  <c r="DL111" i="14"/>
  <c r="CB111" i="14"/>
  <c r="CR108" i="14"/>
  <c r="CS107" i="14"/>
  <c r="CQ107" i="14"/>
  <c r="CT107" i="14"/>
  <c r="CY107" i="14"/>
  <c r="CZ107" i="14"/>
  <c r="DB107" i="14"/>
  <c r="CH101" i="14"/>
  <c r="CL101" i="14"/>
  <c r="CJ101" i="14"/>
  <c r="CO101" i="14"/>
  <c r="CF101" i="14"/>
  <c r="CI96" i="14"/>
  <c r="CH94" i="14"/>
  <c r="CG94" i="14"/>
  <c r="CN94" i="14"/>
  <c r="CK94" i="14"/>
  <c r="CL94" i="14"/>
  <c r="CO94" i="14"/>
  <c r="CE94" i="14"/>
  <c r="DO93" i="14"/>
  <c r="DI93" i="14"/>
  <c r="DL93" i="14"/>
  <c r="DE93" i="14"/>
  <c r="DF93" i="14"/>
  <c r="DG93" i="14"/>
  <c r="DJ93" i="14"/>
  <c r="DK93" i="14"/>
  <c r="DN93" i="14"/>
  <c r="DP93" i="14"/>
  <c r="CP438" i="12"/>
  <c r="BV437" i="12"/>
  <c r="CB134" i="14"/>
  <c r="CE122" i="14"/>
  <c r="DG116" i="14"/>
  <c r="CO438" i="12"/>
  <c r="BZ436" i="12"/>
  <c r="DL434" i="12"/>
  <c r="CX180" i="13"/>
  <c r="CF179" i="13"/>
  <c r="CW178" i="13"/>
  <c r="CJ178" i="13"/>
  <c r="R178" i="13" s="1"/>
  <c r="CA134" i="14"/>
  <c r="CK133" i="14"/>
  <c r="CQ132" i="14"/>
  <c r="CH131" i="14"/>
  <c r="BQ131" i="14"/>
  <c r="CB130" i="14"/>
  <c r="DF129" i="14"/>
  <c r="CJ129" i="14"/>
  <c r="CF128" i="14"/>
  <c r="CC127" i="14"/>
  <c r="DI126" i="14"/>
  <c r="CS126" i="14"/>
  <c r="CE126" i="14"/>
  <c r="DL125" i="14"/>
  <c r="CQ124" i="14"/>
  <c r="CV123" i="14"/>
  <c r="CB123" i="14"/>
  <c r="CP120" i="14"/>
  <c r="CC120" i="14"/>
  <c r="DF119" i="14"/>
  <c r="CQ119" i="14"/>
  <c r="DA117" i="14"/>
  <c r="DF116" i="14"/>
  <c r="DB115" i="14"/>
  <c r="CL115" i="14"/>
  <c r="DP114" i="14"/>
  <c r="CY114" i="14"/>
  <c r="CG114" i="14"/>
  <c r="BZ114" i="14"/>
  <c r="BY114" i="14"/>
  <c r="BW114" i="14"/>
  <c r="CU113" i="14"/>
  <c r="S113" i="14" s="1"/>
  <c r="BY113" i="14"/>
  <c r="CC113" i="14"/>
  <c r="CJ112" i="14"/>
  <c r="DK111" i="14"/>
  <c r="CT111" i="14"/>
  <c r="BX111" i="14"/>
  <c r="DI110" i="14"/>
  <c r="CJ110" i="14"/>
  <c r="CO108" i="14"/>
  <c r="DA107" i="14"/>
  <c r="BZ103" i="14"/>
  <c r="DF101" i="14"/>
  <c r="CM95" i="14"/>
  <c r="CT81" i="14"/>
  <c r="CS81" i="14"/>
  <c r="CQ81" i="14"/>
  <c r="CB86" i="14"/>
  <c r="CA86" i="14"/>
  <c r="CQ438" i="12"/>
  <c r="CI179" i="13"/>
  <c r="CY436" i="12"/>
  <c r="CH179" i="13"/>
  <c r="CK178" i="13"/>
  <c r="CR132" i="14"/>
  <c r="CC130" i="14"/>
  <c r="CG128" i="14"/>
  <c r="CD127" i="14"/>
  <c r="CR124" i="14"/>
  <c r="CC438" i="12"/>
  <c r="DL437" i="12"/>
  <c r="BY436" i="12"/>
  <c r="DK434" i="12"/>
  <c r="CJ180" i="13"/>
  <c r="DP179" i="13"/>
  <c r="BV179" i="13"/>
  <c r="CI178" i="13"/>
  <c r="BZ134" i="14"/>
  <c r="CN132" i="14"/>
  <c r="CG131" i="14"/>
  <c r="CA130" i="14"/>
  <c r="DE129" i="14"/>
  <c r="CI129" i="14"/>
  <c r="DN128" i="14"/>
  <c r="CE128" i="14"/>
  <c r="CB127" i="14"/>
  <c r="DH126" i="14"/>
  <c r="CR126" i="14"/>
  <c r="CC126" i="14"/>
  <c r="DJ125" i="14"/>
  <c r="CU123" i="14"/>
  <c r="CO120" i="14"/>
  <c r="CA120" i="14"/>
  <c r="DD119" i="14"/>
  <c r="CO119" i="14"/>
  <c r="DE116" i="14"/>
  <c r="DA115" i="14"/>
  <c r="CI115" i="14"/>
  <c r="DO114" i="14"/>
  <c r="CX114" i="14"/>
  <c r="CF114" i="14"/>
  <c r="CS113" i="14"/>
  <c r="DP112" i="14"/>
  <c r="CI112" i="14"/>
  <c r="DJ111" i="14"/>
  <c r="CQ111" i="14"/>
  <c r="BV111" i="14"/>
  <c r="DH110" i="14"/>
  <c r="CN108" i="14"/>
  <c r="CX107" i="14"/>
  <c r="DK105" i="14"/>
  <c r="DM105" i="14"/>
  <c r="DL105" i="14"/>
  <c r="DP105" i="14"/>
  <c r="DF105" i="14"/>
  <c r="DG105" i="14"/>
  <c r="DI105" i="14"/>
  <c r="DJ98" i="14"/>
  <c r="DD98" i="14"/>
  <c r="DN98" i="14"/>
  <c r="DI98" i="14"/>
  <c r="DO98" i="14"/>
  <c r="DH93" i="14"/>
  <c r="BZ87" i="14"/>
  <c r="BW87" i="14"/>
  <c r="CA87" i="14"/>
  <c r="BS87" i="14"/>
  <c r="BQ87" i="14"/>
  <c r="BR87" i="14"/>
  <c r="BU87" i="14"/>
  <c r="BV87" i="14"/>
  <c r="BY87" i="14"/>
  <c r="CR117" i="14"/>
  <c r="DB117" i="14"/>
  <c r="BZ115" i="14"/>
  <c r="CW114" i="14"/>
  <c r="CE114" i="14"/>
  <c r="CH112" i="14"/>
  <c r="DH111" i="14"/>
  <c r="BS111" i="14"/>
  <c r="CW107" i="14"/>
  <c r="DJ106" i="14"/>
  <c r="DL106" i="14"/>
  <c r="DI106" i="14"/>
  <c r="BT88" i="14"/>
  <c r="CB88" i="14"/>
  <c r="BR88" i="14"/>
  <c r="BY88" i="14"/>
  <c r="BV88" i="14"/>
  <c r="BW88" i="14"/>
  <c r="BX88" i="14"/>
  <c r="CA88" i="14"/>
  <c r="CC88" i="14"/>
  <c r="BS88" i="14"/>
  <c r="BV82" i="14"/>
  <c r="BY82" i="14"/>
  <c r="BS82" i="14"/>
  <c r="CB82" i="14"/>
  <c r="BR82" i="14"/>
  <c r="BT82" i="14"/>
  <c r="BU82" i="14"/>
  <c r="BW82" i="14"/>
  <c r="BZ82" i="14"/>
  <c r="BY81" i="14"/>
  <c r="BX81" i="14"/>
  <c r="CB81" i="14"/>
  <c r="DA74" i="14"/>
  <c r="CS74" i="14"/>
  <c r="DC74" i="14"/>
  <c r="CY74" i="14"/>
  <c r="CZ74" i="14"/>
  <c r="CQ74" i="14"/>
  <c r="CR74" i="14"/>
  <c r="CW74" i="14"/>
  <c r="CU72" i="14"/>
  <c r="CX72" i="14"/>
  <c r="DA72" i="14"/>
  <c r="CT72" i="14"/>
  <c r="CQ72" i="14"/>
  <c r="CR72" i="14"/>
  <c r="CS72" i="14"/>
  <c r="CV72" i="14"/>
  <c r="CW72" i="14"/>
  <c r="CY72" i="14"/>
  <c r="CZ72" i="14"/>
  <c r="DB72" i="14"/>
  <c r="DC72" i="14"/>
  <c r="DB119" i="14"/>
  <c r="CA438" i="12"/>
  <c r="CG437" i="12"/>
  <c r="DI434" i="12"/>
  <c r="DT180" i="13"/>
  <c r="CW179" i="13"/>
  <c r="CT178" i="13"/>
  <c r="U178" i="13" s="1"/>
  <c r="BX134" i="14"/>
  <c r="DI132" i="14"/>
  <c r="CK132" i="14"/>
  <c r="CE131" i="14"/>
  <c r="CT130" i="14"/>
  <c r="BY130" i="14"/>
  <c r="DP129" i="14"/>
  <c r="DC129" i="14"/>
  <c r="CG129" i="14"/>
  <c r="DL128" i="14"/>
  <c r="CO128" i="14"/>
  <c r="CC128" i="14"/>
  <c r="CO127" i="14"/>
  <c r="BZ127" i="14"/>
  <c r="DF126" i="14"/>
  <c r="CO126" i="14"/>
  <c r="DL124" i="14"/>
  <c r="CA124" i="14"/>
  <c r="O124" i="14" s="1"/>
  <c r="CR123" i="14"/>
  <c r="DH122" i="14"/>
  <c r="CR121" i="14"/>
  <c r="CM120" i="14"/>
  <c r="BW120" i="14"/>
  <c r="DA119" i="14"/>
  <c r="CM119" i="14"/>
  <c r="CW117" i="14"/>
  <c r="CX116" i="14"/>
  <c r="DO115" i="14"/>
  <c r="CY115" i="14"/>
  <c r="BX115" i="14"/>
  <c r="DL114" i="14"/>
  <c r="CV114" i="14"/>
  <c r="DK112" i="14"/>
  <c r="CG112" i="14"/>
  <c r="DG111" i="14"/>
  <c r="BR111" i="14"/>
  <c r="CF110" i="14"/>
  <c r="CL108" i="14"/>
  <c r="CV107" i="14"/>
  <c r="DK106" i="14"/>
  <c r="CV106" i="14"/>
  <c r="CW106" i="14"/>
  <c r="CD105" i="14"/>
  <c r="CN105" i="14"/>
  <c r="CO105" i="14"/>
  <c r="CH104" i="14"/>
  <c r="CO104" i="14"/>
  <c r="CD104" i="14"/>
  <c r="CG104" i="14"/>
  <c r="CJ104" i="14"/>
  <c r="X104" i="14" s="1"/>
  <c r="CK104" i="14"/>
  <c r="CM104" i="14"/>
  <c r="CG98" i="14"/>
  <c r="CO98" i="14"/>
  <c r="CJ98" i="14"/>
  <c r="CK98" i="14"/>
  <c r="CL98" i="14"/>
  <c r="CM98" i="14"/>
  <c r="CP98" i="14"/>
  <c r="BX89" i="14"/>
  <c r="CA89" i="14"/>
  <c r="BU89" i="14"/>
  <c r="BZ89" i="14"/>
  <c r="CB89" i="14"/>
  <c r="CC89" i="14"/>
  <c r="BQ89" i="14"/>
  <c r="BR89" i="14"/>
  <c r="BS89" i="14"/>
  <c r="BT89" i="14"/>
  <c r="BW89" i="14"/>
  <c r="BZ76" i="14"/>
  <c r="CX74" i="14"/>
  <c r="DT434" i="12"/>
  <c r="DH434" i="12"/>
  <c r="DK128" i="14"/>
  <c r="CM126" i="14"/>
  <c r="CQ123" i="14"/>
  <c r="CZ119" i="14"/>
  <c r="CV117" i="14"/>
  <c r="BW117" i="14"/>
  <c r="BT117" i="14"/>
  <c r="CU116" i="14"/>
  <c r="BW115" i="14"/>
  <c r="CS114" i="14"/>
  <c r="CF112" i="14"/>
  <c r="DD111" i="14"/>
  <c r="BQ111" i="14"/>
  <c r="DJ110" i="14"/>
  <c r="DL110" i="14"/>
  <c r="BY109" i="14"/>
  <c r="BQ109" i="14"/>
  <c r="CK108" i="14"/>
  <c r="CU107" i="14"/>
  <c r="CE106" i="14"/>
  <c r="CG106" i="14"/>
  <c r="CV103" i="14"/>
  <c r="CR103" i="14"/>
  <c r="CS103" i="14"/>
  <c r="CT103" i="14"/>
  <c r="DE99" i="14"/>
  <c r="DI99" i="14"/>
  <c r="DG99" i="14"/>
  <c r="DJ99" i="14"/>
  <c r="DM99" i="14"/>
  <c r="DN99" i="14"/>
  <c r="DP99" i="14"/>
  <c r="CV92" i="14"/>
  <c r="CW92" i="14"/>
  <c r="DA92" i="14"/>
  <c r="DB92" i="14"/>
  <c r="BW76" i="14"/>
  <c r="CU74" i="14"/>
  <c r="BX72" i="14"/>
  <c r="CA72" i="14"/>
  <c r="BU72" i="14"/>
  <c r="CC72" i="14"/>
  <c r="BQ72" i="14"/>
  <c r="BR72" i="14"/>
  <c r="BS72" i="14"/>
  <c r="BT72" i="14"/>
  <c r="BV72" i="14"/>
  <c r="BW72" i="14"/>
  <c r="BZ72" i="14"/>
  <c r="DJ434" i="12"/>
  <c r="CF437" i="12"/>
  <c r="DC132" i="14"/>
  <c r="BX130" i="14"/>
  <c r="CE437" i="12"/>
  <c r="DS434" i="12"/>
  <c r="DA434" i="12"/>
  <c r="CR178" i="13"/>
  <c r="DO133" i="14"/>
  <c r="CI132" i="14"/>
  <c r="BV130" i="14"/>
  <c r="CW129" i="14"/>
  <c r="CE129" i="14"/>
  <c r="DJ128" i="14"/>
  <c r="CM128" i="14"/>
  <c r="CM127" i="14"/>
  <c r="CL126" i="14"/>
  <c r="DC124" i="14"/>
  <c r="U124" i="14" s="1"/>
  <c r="BY124" i="14"/>
  <c r="DC123" i="14"/>
  <c r="CJ120" i="14"/>
  <c r="CY119" i="14"/>
  <c r="CU117" i="14"/>
  <c r="DP116" i="14"/>
  <c r="CT116" i="14"/>
  <c r="DM115" i="14"/>
  <c r="BV115" i="14"/>
  <c r="CO114" i="14"/>
  <c r="CE112" i="14"/>
  <c r="DB111" i="14"/>
  <c r="CJ108" i="14"/>
  <c r="CR107" i="14"/>
  <c r="CA106" i="14"/>
  <c r="CB106" i="14"/>
  <c r="BT106" i="14"/>
  <c r="CR97" i="14"/>
  <c r="CT97" i="14"/>
  <c r="BY437" i="12"/>
  <c r="S437" i="12" s="1"/>
  <c r="CS132" i="14"/>
  <c r="CT179" i="13"/>
  <c r="CS178" i="13"/>
  <c r="CZ129" i="14"/>
  <c r="DM180" i="13"/>
  <c r="CS179" i="13"/>
  <c r="BV134" i="14"/>
  <c r="BZ133" i="14"/>
  <c r="CZ132" i="14"/>
  <c r="DE438" i="12"/>
  <c r="CC437" i="12"/>
  <c r="CY434" i="12"/>
  <c r="DG180" i="13"/>
  <c r="CR179" i="13"/>
  <c r="CQ178" i="13"/>
  <c r="DM133" i="14"/>
  <c r="CO131" i="14"/>
  <c r="X131" i="14"/>
  <c r="BT130" i="14"/>
  <c r="DM129" i="14"/>
  <c r="CS129" i="14"/>
  <c r="CD129" i="14"/>
  <c r="DI128" i="14"/>
  <c r="DH127" i="14"/>
  <c r="S127" i="14" s="1"/>
  <c r="CL127" i="14"/>
  <c r="BW127" i="14"/>
  <c r="DP126" i="14"/>
  <c r="CK126" i="14"/>
  <c r="DB124" i="14"/>
  <c r="DB123" i="14"/>
  <c r="CI120" i="14"/>
  <c r="DP120" i="14"/>
  <c r="DO120" i="14"/>
  <c r="CX119" i="14"/>
  <c r="CN118" i="14"/>
  <c r="CT117" i="14"/>
  <c r="DO116" i="14"/>
  <c r="DL115" i="14"/>
  <c r="CV115" i="14"/>
  <c r="DH114" i="14"/>
  <c r="DG112" i="14"/>
  <c r="U112" i="14"/>
  <c r="CZ111" i="14"/>
  <c r="CC109" i="14"/>
  <c r="CH108" i="14"/>
  <c r="CS106" i="14"/>
  <c r="DN105" i="14"/>
  <c r="K104" i="14"/>
  <c r="CS102" i="14"/>
  <c r="CW102" i="14"/>
  <c r="CX102" i="14"/>
  <c r="CQ102" i="14"/>
  <c r="BZ88" i="14"/>
  <c r="CB87" i="14"/>
  <c r="BV77" i="14"/>
  <c r="BQ77" i="14"/>
  <c r="BR77" i="14"/>
  <c r="K77" i="14" s="1"/>
  <c r="BX77" i="14"/>
  <c r="CC77" i="14"/>
  <c r="CA112" i="14"/>
  <c r="CA110" i="14"/>
  <c r="CN109" i="14"/>
  <c r="BS108" i="14"/>
  <c r="CB107" i="14"/>
  <c r="CT105" i="14"/>
  <c r="CW105" i="14"/>
  <c r="BX104" i="14"/>
  <c r="BT104" i="14"/>
  <c r="CS101" i="14"/>
  <c r="CZ101" i="14"/>
  <c r="CZ100" i="14"/>
  <c r="CJ99" i="14"/>
  <c r="CK97" i="14"/>
  <c r="DK96" i="14"/>
  <c r="BU96" i="14"/>
  <c r="CY95" i="14"/>
  <c r="DB95" i="14"/>
  <c r="CT94" i="14"/>
  <c r="CX94" i="14"/>
  <c r="DA94" i="14"/>
  <c r="CN92" i="14"/>
  <c r="CI92" i="14"/>
  <c r="CL92" i="14"/>
  <c r="BY91" i="14"/>
  <c r="CY90" i="14"/>
  <c r="DI89" i="14"/>
  <c r="DO88" i="14"/>
  <c r="DN86" i="14"/>
  <c r="CX84" i="14"/>
  <c r="CR82" i="14"/>
  <c r="CE81" i="14"/>
  <c r="CM81" i="14"/>
  <c r="CL80" i="14"/>
  <c r="DN79" i="14"/>
  <c r="BW79" i="14"/>
  <c r="DJ78" i="14"/>
  <c r="CS75" i="14"/>
  <c r="S6" i="12"/>
  <c r="S440" i="12"/>
  <c r="CG109" i="14"/>
  <c r="BQ108" i="14"/>
  <c r="BX107" i="14"/>
  <c r="BY105" i="14"/>
  <c r="BW105" i="14"/>
  <c r="X105" i="14" s="1"/>
  <c r="BU101" i="14"/>
  <c r="BS101" i="14"/>
  <c r="CX100" i="14"/>
  <c r="CH99" i="14"/>
  <c r="DI96" i="14"/>
  <c r="BS96" i="14"/>
  <c r="BV94" i="14"/>
  <c r="BQ94" i="14"/>
  <c r="BT94" i="14"/>
  <c r="CU93" i="14"/>
  <c r="CX93" i="14"/>
  <c r="DO91" i="14"/>
  <c r="CK85" i="14"/>
  <c r="CO85" i="14"/>
  <c r="CG85" i="14"/>
  <c r="CT84" i="14"/>
  <c r="DI83" i="14"/>
  <c r="DF83" i="14"/>
  <c r="DM83" i="14"/>
  <c r="DP80" i="14"/>
  <c r="CG80" i="14"/>
  <c r="DK79" i="14"/>
  <c r="CN73" i="14"/>
  <c r="DH71" i="14"/>
  <c r="CP70" i="14"/>
  <c r="DM70" i="14"/>
  <c r="DO70" i="14"/>
  <c r="DE70" i="14"/>
  <c r="DK70" i="14"/>
  <c r="S183" i="13"/>
  <c r="S442" i="12"/>
  <c r="DP104" i="14"/>
  <c r="U104" i="14" s="1"/>
  <c r="CF99" i="14"/>
  <c r="DH96" i="14"/>
  <c r="DL91" i="14"/>
  <c r="CX90" i="14"/>
  <c r="DC90" i="14"/>
  <c r="CS90" i="14"/>
  <c r="CZ90" i="14"/>
  <c r="DB89" i="14"/>
  <c r="DL80" i="14"/>
  <c r="DM78" i="14"/>
  <c r="DG78" i="14"/>
  <c r="DO78" i="14"/>
  <c r="CM73" i="14"/>
  <c r="CO90" i="14"/>
  <c r="CP90" i="14"/>
  <c r="CJ90" i="14"/>
  <c r="X90" i="14" s="1"/>
  <c r="DL88" i="14"/>
  <c r="DN88" i="14"/>
  <c r="DK80" i="14"/>
  <c r="DM79" i="14"/>
  <c r="DJ79" i="14"/>
  <c r="DB71" i="14"/>
  <c r="CS71" i="14"/>
  <c r="CV71" i="14"/>
  <c r="DC71" i="14"/>
  <c r="CM70" i="14"/>
  <c r="CN70" i="14"/>
  <c r="CD70" i="14"/>
  <c r="CJ70" i="14"/>
  <c r="BX93" i="14"/>
  <c r="DC91" i="14"/>
  <c r="CT88" i="14"/>
  <c r="CU88" i="14"/>
  <c r="CZ88" i="14"/>
  <c r="DC86" i="14"/>
  <c r="BX83" i="14"/>
  <c r="CB83" i="14"/>
  <c r="BS83" i="14"/>
  <c r="DH80" i="14"/>
  <c r="DG79" i="14"/>
  <c r="CX79" i="14"/>
  <c r="DC79" i="14"/>
  <c r="CQ79" i="14"/>
  <c r="CJ73" i="14"/>
  <c r="CY71" i="14"/>
  <c r="CI70" i="14"/>
  <c r="O443" i="12"/>
  <c r="R443" i="12"/>
  <c r="K6" i="12"/>
  <c r="X93" i="14"/>
  <c r="DF79" i="14"/>
  <c r="BR78" i="14"/>
  <c r="CB78" i="14"/>
  <c r="CI73" i="14"/>
  <c r="CX71" i="14"/>
  <c r="CA71" i="14"/>
  <c r="BX71" i="14"/>
  <c r="CH70" i="14"/>
  <c r="DJ80" i="14"/>
  <c r="DM80" i="14"/>
  <c r="DD80" i="14"/>
  <c r="CR75" i="14"/>
  <c r="CV75" i="14"/>
  <c r="Y75" i="14" s="1"/>
  <c r="CZ75" i="14"/>
  <c r="DI104" i="14"/>
  <c r="CE97" i="14"/>
  <c r="CM97" i="14"/>
  <c r="CP97" i="14"/>
  <c r="BU93" i="14"/>
  <c r="S93" i="14" s="1"/>
  <c r="CQ91" i="14"/>
  <c r="BZ91" i="14"/>
  <c r="BW91" i="14"/>
  <c r="CK90" i="14"/>
  <c r="DG89" i="14"/>
  <c r="DH89" i="14"/>
  <c r="DN89" i="14"/>
  <c r="DD86" i="14"/>
  <c r="DP86" i="14"/>
  <c r="DJ86" i="14"/>
  <c r="CY82" i="14"/>
  <c r="DB79" i="14"/>
  <c r="DP78" i="14"/>
  <c r="CG78" i="14"/>
  <c r="DJ77" i="14"/>
  <c r="DM77" i="14"/>
  <c r="DG77" i="14"/>
  <c r="DO76" i="14"/>
  <c r="DJ76" i="14"/>
  <c r="DA75" i="14"/>
  <c r="CF75" i="14"/>
  <c r="CE75" i="14"/>
  <c r="CJ75" i="14"/>
  <c r="CP75" i="14"/>
  <c r="CX73" i="14"/>
  <c r="CR73" i="14"/>
  <c r="CU73" i="14"/>
  <c r="DB73" i="14"/>
  <c r="CU71" i="14"/>
  <c r="DN70" i="14"/>
  <c r="CF70" i="14"/>
  <c r="O440" i="12"/>
  <c r="K441" i="12"/>
  <c r="V182" i="13"/>
  <c r="CM99" i="14"/>
  <c r="CD99" i="14"/>
  <c r="CG99" i="14"/>
  <c r="BT93" i="14"/>
  <c r="T93" i="14" s="1"/>
  <c r="CD90" i="14"/>
  <c r="DC89" i="14"/>
  <c r="CZ89" i="14"/>
  <c r="CT86" i="14"/>
  <c r="CY86" i="14"/>
  <c r="DB84" i="14"/>
  <c r="CV84" i="14"/>
  <c r="CY84" i="14"/>
  <c r="CR84" i="14"/>
  <c r="CP80" i="14"/>
  <c r="CJ80" i="14"/>
  <c r="CM80" i="14"/>
  <c r="CC79" i="14"/>
  <c r="CX75" i="14"/>
  <c r="CL73" i="14"/>
  <c r="CE73" i="14"/>
  <c r="K73" i="14" s="1"/>
  <c r="CH73" i="14"/>
  <c r="CO73" i="14"/>
  <c r="CT71" i="14"/>
  <c r="CE70" i="14"/>
  <c r="W441" i="12"/>
  <c r="O119" i="14"/>
  <c r="CV110" i="14"/>
  <c r="BU108" i="14"/>
  <c r="CU105" i="14"/>
  <c r="DE104" i="14"/>
  <c r="CA104" i="14"/>
  <c r="CF102" i="14"/>
  <c r="R102" i="14" s="1"/>
  <c r="DH102" i="14"/>
  <c r="DG102" i="14"/>
  <c r="CK100" i="14"/>
  <c r="CF100" i="14"/>
  <c r="CL99" i="14"/>
  <c r="CN97" i="14"/>
  <c r="DO96" i="14"/>
  <c r="BW96" i="14"/>
  <c r="X96" i="14" s="1"/>
  <c r="CS95" i="14"/>
  <c r="DB94" i="14"/>
  <c r="BQ93" i="14"/>
  <c r="CO92" i="14"/>
  <c r="CB91" i="14"/>
  <c r="DB90" i="14"/>
  <c r="U90" i="14"/>
  <c r="DK89" i="14"/>
  <c r="CQ86" i="14"/>
  <c r="CD85" i="14"/>
  <c r="DA84" i="14"/>
  <c r="BR83" i="14"/>
  <c r="CV82" i="14"/>
  <c r="DO81" i="14"/>
  <c r="DF81" i="14"/>
  <c r="DL81" i="14"/>
  <c r="CR80" i="14"/>
  <c r="CW79" i="14"/>
  <c r="BZ79" i="14"/>
  <c r="DL78" i="14"/>
  <c r="CE78" i="14"/>
  <c r="CE77" i="14"/>
  <c r="CP77" i="14"/>
  <c r="CI76" i="14"/>
  <c r="CM76" i="14"/>
  <c r="CH76" i="14"/>
  <c r="CW75" i="14"/>
  <c r="CQ71" i="14"/>
  <c r="DJ70" i="14"/>
  <c r="T444" i="12"/>
  <c r="V441" i="12"/>
  <c r="V183" i="13"/>
  <c r="DK100" i="14"/>
  <c r="CQ96" i="14"/>
  <c r="CI93" i="14"/>
  <c r="CA85" i="14"/>
  <c r="CJ79" i="14"/>
  <c r="CY77" i="14"/>
  <c r="BR75" i="14"/>
  <c r="BQ73" i="14"/>
  <c r="CN72" i="14"/>
  <c r="CR70" i="14"/>
  <c r="U441" i="12"/>
  <c r="R441" i="12"/>
  <c r="T441" i="12"/>
  <c r="T6" i="12"/>
  <c r="R183" i="13"/>
  <c r="U183" i="13"/>
  <c r="DC78" i="14"/>
  <c r="CT77" i="14"/>
  <c r="DB70" i="14"/>
  <c r="U182" i="13"/>
  <c r="S443" i="12"/>
  <c r="DM179" i="13"/>
  <c r="W183" i="13"/>
  <c r="DL179" i="13"/>
  <c r="DR180" i="13"/>
  <c r="CG180" i="13"/>
  <c r="DJ179" i="13"/>
  <c r="DQ180" i="13"/>
  <c r="CE180" i="13"/>
  <c r="DH179" i="13"/>
  <c r="BY179" i="13"/>
  <c r="BX180" i="13"/>
  <c r="BW180" i="13"/>
  <c r="W182" i="13"/>
  <c r="DS179" i="13"/>
  <c r="DR179" i="13"/>
  <c r="Y183" i="13"/>
  <c r="BU180" i="13"/>
  <c r="DT179" i="13"/>
  <c r="DB180" i="13"/>
  <c r="DQ179" i="13"/>
  <c r="CO179" i="13"/>
  <c r="O183" i="13"/>
  <c r="O182" i="13"/>
  <c r="V6" i="12"/>
  <c r="W6" i="12"/>
  <c r="T442" i="12"/>
  <c r="R444" i="12"/>
  <c r="Y440" i="12"/>
  <c r="U442" i="12"/>
  <c r="U443" i="12"/>
  <c r="U444" i="12"/>
  <c r="O441" i="12"/>
  <c r="V440" i="12"/>
  <c r="O442" i="12"/>
  <c r="T443" i="12"/>
  <c r="K443" i="12"/>
  <c r="K442" i="12"/>
  <c r="K444" i="12"/>
  <c r="DO180" i="13"/>
  <c r="DN180" i="13"/>
  <c r="DA180" i="13"/>
  <c r="BV180" i="13"/>
  <c r="DI179" i="13"/>
  <c r="CK179" i="13"/>
  <c r="DL180" i="13"/>
  <c r="DK180" i="13"/>
  <c r="CW180" i="13"/>
  <c r="CV180" i="13"/>
  <c r="DJ180" i="13"/>
  <c r="DI180" i="13"/>
  <c r="DH180" i="13"/>
  <c r="CU180" i="13"/>
  <c r="DO179" i="13"/>
  <c r="CQ179" i="13"/>
  <c r="BW179" i="13"/>
  <c r="CM179" i="13"/>
  <c r="DQ436" i="12"/>
  <c r="DM438" i="12"/>
  <c r="CT438" i="12"/>
  <c r="CF438" i="12"/>
  <c r="CQ437" i="12"/>
  <c r="DG438" i="12"/>
  <c r="CR438" i="12"/>
  <c r="CD438" i="12"/>
  <c r="CM437" i="12"/>
  <c r="DN436" i="12"/>
  <c r="DN435" i="12"/>
  <c r="DB434" i="12"/>
  <c r="CP434" i="12"/>
  <c r="DM435" i="12"/>
  <c r="DK436" i="12"/>
  <c r="DL435" i="12"/>
  <c r="CZ434" i="12"/>
  <c r="CN434" i="12"/>
  <c r="DK435" i="12"/>
  <c r="DI436" i="12"/>
  <c r="DJ435" i="12"/>
  <c r="CX434" i="12"/>
  <c r="DI435" i="12"/>
  <c r="CM436" i="12"/>
  <c r="DH435" i="12"/>
  <c r="CL435" i="12"/>
  <c r="CV434" i="12"/>
  <c r="BZ438" i="12"/>
  <c r="Y438" i="12" s="1"/>
  <c r="CM438" i="12"/>
  <c r="CL436" i="12"/>
  <c r="S436" i="12" s="1"/>
  <c r="DG435" i="12"/>
  <c r="BZ435" i="12"/>
  <c r="Y435" i="12" s="1"/>
  <c r="DG434" i="12"/>
  <c r="CU434" i="12"/>
  <c r="DA438" i="12"/>
  <c r="BW438" i="12"/>
  <c r="CZ438" i="12"/>
  <c r="CI438" i="12"/>
  <c r="BV438" i="12"/>
  <c r="CZ437" i="12"/>
  <c r="CY438" i="12"/>
  <c r="CH438" i="12"/>
  <c r="BU438" i="12"/>
  <c r="CY437" i="12"/>
  <c r="CA436" i="12"/>
  <c r="DT435" i="12"/>
  <c r="DD435" i="12"/>
  <c r="BY435" i="12"/>
  <c r="DF434" i="12"/>
  <c r="CN438" i="12"/>
  <c r="CL438" i="12"/>
  <c r="DS435" i="12"/>
  <c r="DE434" i="12"/>
  <c r="BY434" i="12"/>
  <c r="S434" i="12" s="1"/>
  <c r="BY438" i="12"/>
  <c r="CU438" i="12"/>
  <c r="DP436" i="12"/>
  <c r="DD434" i="12"/>
  <c r="CG438" i="12"/>
  <c r="CS437" i="12"/>
  <c r="DP435" i="12"/>
  <c r="DL438" i="12"/>
  <c r="CS438" i="12"/>
  <c r="CE438" i="12"/>
  <c r="CN437" i="12"/>
  <c r="BU437" i="12"/>
  <c r="DO436" i="12"/>
  <c r="DO435" i="12"/>
  <c r="DA435" i="12"/>
  <c r="R108" i="14"/>
  <c r="R101" i="14"/>
  <c r="P80" i="14"/>
  <c r="Y105" i="14"/>
  <c r="R104" i="14"/>
  <c r="T94" i="14"/>
  <c r="R73" i="14"/>
  <c r="T178" i="13"/>
  <c r="R126" i="14"/>
  <c r="W114" i="14"/>
  <c r="X114" i="14"/>
  <c r="T113" i="14"/>
  <c r="R111" i="14"/>
  <c r="R112" i="14"/>
  <c r="X128" i="14"/>
  <c r="T112" i="14"/>
  <c r="Y77" i="14"/>
  <c r="U76" i="14"/>
  <c r="X70" i="14"/>
  <c r="K102" i="14"/>
  <c r="K93" i="14"/>
  <c r="X79" i="14"/>
  <c r="P128" i="14"/>
  <c r="O88" i="14"/>
  <c r="T97" i="14"/>
  <c r="Y126" i="14"/>
  <c r="V114" i="14"/>
  <c r="Y96" i="14"/>
  <c r="Y93" i="14"/>
  <c r="U77" i="14"/>
  <c r="U134" i="14"/>
  <c r="P130" i="14"/>
  <c r="S96" i="14"/>
  <c r="O75" i="14"/>
  <c r="S73" i="14"/>
  <c r="Y101" i="14"/>
  <c r="Y73" i="14"/>
  <c r="DF132" i="14"/>
  <c r="X117" i="14"/>
  <c r="W115" i="14"/>
  <c r="T131" i="14"/>
  <c r="CA129" i="14"/>
  <c r="BX129" i="14"/>
  <c r="BZ129" i="14"/>
  <c r="W129" i="14" s="1"/>
  <c r="CB129" i="14"/>
  <c r="BQ129" i="14"/>
  <c r="BU129" i="14"/>
  <c r="BR129" i="14"/>
  <c r="K129" i="14" s="1"/>
  <c r="BS129" i="14"/>
  <c r="R129" i="14" s="1"/>
  <c r="BT129" i="14"/>
  <c r="CC129" i="14"/>
  <c r="U129" i="14" s="1"/>
  <c r="DE132" i="14"/>
  <c r="CA132" i="14"/>
  <c r="BQ132" i="14"/>
  <c r="CC132" i="14"/>
  <c r="BR132" i="14"/>
  <c r="BS132" i="14"/>
  <c r="BT132" i="14"/>
  <c r="BU132" i="14"/>
  <c r="BV132" i="14"/>
  <c r="Y132" i="14" s="1"/>
  <c r="BZ132" i="14"/>
  <c r="CB132" i="14"/>
  <c r="DE134" i="14"/>
  <c r="K134" i="14" s="1"/>
  <c r="DG134" i="14"/>
  <c r="DH134" i="14"/>
  <c r="S134" i="14" s="1"/>
  <c r="DK134" i="14"/>
  <c r="DM134" i="14"/>
  <c r="W134" i="14" s="1"/>
  <c r="DN134" i="14"/>
  <c r="O134" i="14" s="1"/>
  <c r="DL134" i="14"/>
  <c r="DO134" i="14"/>
  <c r="DF134" i="14"/>
  <c r="DI134" i="14"/>
  <c r="CS134" i="14"/>
  <c r="CU134" i="14"/>
  <c r="CV134" i="14"/>
  <c r="CT134" i="14"/>
  <c r="T134" i="14" s="1"/>
  <c r="CX134" i="14"/>
  <c r="V134" i="14" s="1"/>
  <c r="CY134" i="14"/>
  <c r="CW134" i="14"/>
  <c r="X134" i="14" s="1"/>
  <c r="CZ134" i="14"/>
  <c r="CQ134" i="14"/>
  <c r="BR133" i="14"/>
  <c r="BT133" i="14"/>
  <c r="BU133" i="14"/>
  <c r="CA133" i="14"/>
  <c r="CC133" i="14"/>
  <c r="BQ133" i="14"/>
  <c r="CB133" i="14"/>
  <c r="BX133" i="14"/>
  <c r="V133" i="14" s="1"/>
  <c r="BY133" i="14"/>
  <c r="P133" i="14" s="1"/>
  <c r="BX132" i="14"/>
  <c r="BY129" i="14"/>
  <c r="CY125" i="14"/>
  <c r="P125" i="14" s="1"/>
  <c r="DC125" i="14"/>
  <c r="CQ125" i="14"/>
  <c r="CR125" i="14"/>
  <c r="CS125" i="14"/>
  <c r="CU125" i="14"/>
  <c r="CT125" i="14"/>
  <c r="CV125" i="14"/>
  <c r="Y125" i="14" s="1"/>
  <c r="CW125" i="14"/>
  <c r="CX125" i="14"/>
  <c r="CZ125" i="14"/>
  <c r="DA125" i="14"/>
  <c r="DK132" i="14"/>
  <c r="DM132" i="14"/>
  <c r="DN132" i="14"/>
  <c r="DJ132" i="14"/>
  <c r="DO132" i="14"/>
  <c r="DL132" i="14"/>
  <c r="DP132" i="14"/>
  <c r="DG132" i="14"/>
  <c r="DH132" i="14"/>
  <c r="BW129" i="14"/>
  <c r="BY132" i="14"/>
  <c r="BW132" i="14"/>
  <c r="DD134" i="14"/>
  <c r="CV131" i="14"/>
  <c r="Y131" i="14" s="1"/>
  <c r="CX131" i="14"/>
  <c r="CY131" i="14"/>
  <c r="P131" i="14" s="1"/>
  <c r="CT131" i="14"/>
  <c r="CQ131" i="14"/>
  <c r="CS131" i="14"/>
  <c r="R131" i="14" s="1"/>
  <c r="CR131" i="14"/>
  <c r="K131" i="14" s="1"/>
  <c r="CU131" i="14"/>
  <c r="S131" i="14" s="1"/>
  <c r="DB131" i="14"/>
  <c r="DC131" i="14"/>
  <c r="BV129" i="14"/>
  <c r="DE127" i="14"/>
  <c r="DI127" i="14"/>
  <c r="DK127" i="14"/>
  <c r="DL127" i="14"/>
  <c r="DJ127" i="14"/>
  <c r="DP127" i="14"/>
  <c r="U127" i="14" s="1"/>
  <c r="DM127" i="14"/>
  <c r="W127" i="14" s="1"/>
  <c r="DO127" i="14"/>
  <c r="DN127" i="14"/>
  <c r="O127" i="14" s="1"/>
  <c r="DF127" i="14"/>
  <c r="DG127" i="14"/>
  <c r="T127" i="14" s="1"/>
  <c r="U119" i="14"/>
  <c r="DN118" i="14"/>
  <c r="DF118" i="14"/>
  <c r="DG118" i="14"/>
  <c r="DH118" i="14"/>
  <c r="DI118" i="14"/>
  <c r="DJ118" i="14"/>
  <c r="DK118" i="14"/>
  <c r="DL118" i="14"/>
  <c r="X110" i="14"/>
  <c r="CY132" i="14"/>
  <c r="DA132" i="14"/>
  <c r="DB132" i="14"/>
  <c r="DO130" i="14"/>
  <c r="CZ130" i="14"/>
  <c r="CK130" i="14"/>
  <c r="V130" i="14" s="1"/>
  <c r="CS127" i="14"/>
  <c r="R127" i="14" s="1"/>
  <c r="CV127" i="14"/>
  <c r="CW127" i="14"/>
  <c r="CX127" i="14"/>
  <c r="CY127" i="14"/>
  <c r="BQ126" i="14"/>
  <c r="CM125" i="14"/>
  <c r="CP125" i="14"/>
  <c r="CD125" i="14"/>
  <c r="CE125" i="14"/>
  <c r="CF125" i="14"/>
  <c r="CH125" i="14"/>
  <c r="DD124" i="14"/>
  <c r="CN122" i="14"/>
  <c r="DN122" i="14"/>
  <c r="DF122" i="14"/>
  <c r="DJ122" i="14"/>
  <c r="DK122" i="14"/>
  <c r="DL122" i="14"/>
  <c r="DO122" i="14"/>
  <c r="DM122" i="14"/>
  <c r="DP122" i="14"/>
  <c r="DB121" i="14"/>
  <c r="U120" i="14"/>
  <c r="CB119" i="14"/>
  <c r="DP118" i="14"/>
  <c r="DB118" i="14"/>
  <c r="CT118" i="14"/>
  <c r="CR118" i="14"/>
  <c r="CS118" i="14"/>
  <c r="CU118" i="14"/>
  <c r="CV118" i="14"/>
  <c r="CW118" i="14"/>
  <c r="CX118" i="14"/>
  <c r="CN117" i="14"/>
  <c r="DK109" i="14"/>
  <c r="DO109" i="14"/>
  <c r="DI109" i="14"/>
  <c r="DJ109" i="14"/>
  <c r="DL109" i="14"/>
  <c r="DM109" i="14"/>
  <c r="DN109" i="14"/>
  <c r="DP109" i="14"/>
  <c r="CM132" i="14"/>
  <c r="CO132" i="14"/>
  <c r="CD132" i="14"/>
  <c r="CP132" i="14"/>
  <c r="BX131" i="14"/>
  <c r="V131" i="14" s="1"/>
  <c r="BZ131" i="14"/>
  <c r="W131" i="14" s="1"/>
  <c r="CA131" i="14"/>
  <c r="O131" i="14" s="1"/>
  <c r="CY129" i="14"/>
  <c r="CX129" i="14"/>
  <c r="DA129" i="14"/>
  <c r="DB129" i="14"/>
  <c r="DO128" i="14"/>
  <c r="CA125" i="14"/>
  <c r="O125" i="14" s="1"/>
  <c r="CC125" i="14"/>
  <c r="BQ125" i="14"/>
  <c r="BR125" i="14"/>
  <c r="BS125" i="14"/>
  <c r="BU125" i="14"/>
  <c r="DB122" i="14"/>
  <c r="CT122" i="14"/>
  <c r="CV122" i="14"/>
  <c r="CW122" i="14"/>
  <c r="CX122" i="14"/>
  <c r="CZ122" i="14"/>
  <c r="CY122" i="14"/>
  <c r="DA122" i="14"/>
  <c r="O120" i="14"/>
  <c r="DO118" i="14"/>
  <c r="CD118" i="14"/>
  <c r="CP118" i="14"/>
  <c r="CH118" i="14"/>
  <c r="CE118" i="14"/>
  <c r="CF118" i="14"/>
  <c r="CG118" i="14"/>
  <c r="CI118" i="14"/>
  <c r="CJ118" i="14"/>
  <c r="CL117" i="14"/>
  <c r="CV116" i="14"/>
  <c r="CZ116" i="14"/>
  <c r="W116" i="14" s="1"/>
  <c r="DB116" i="14"/>
  <c r="DC116" i="14"/>
  <c r="CQ116" i="14"/>
  <c r="CR116" i="14"/>
  <c r="CS116" i="14"/>
  <c r="CY109" i="14"/>
  <c r="P109" i="14" s="1"/>
  <c r="CQ109" i="14"/>
  <c r="DC109" i="14"/>
  <c r="U109" i="14" s="1"/>
  <c r="CU109" i="14"/>
  <c r="CV109" i="14"/>
  <c r="CW109" i="14"/>
  <c r="CX109" i="14"/>
  <c r="CZ109" i="14"/>
  <c r="DA109" i="14"/>
  <c r="DB109" i="14"/>
  <c r="V104" i="14"/>
  <c r="DL92" i="14"/>
  <c r="DP92" i="14"/>
  <c r="DD92" i="14"/>
  <c r="DE92" i="14"/>
  <c r="DF92" i="14"/>
  <c r="DG92" i="14"/>
  <c r="DI92" i="14"/>
  <c r="DJ92" i="14"/>
  <c r="DK92" i="14"/>
  <c r="V92" i="14" s="1"/>
  <c r="DM92" i="14"/>
  <c r="DN92" i="14"/>
  <c r="DO92" i="14"/>
  <c r="DH92" i="14"/>
  <c r="CD122" i="14"/>
  <c r="CP122" i="14"/>
  <c r="CH122" i="14"/>
  <c r="CG122" i="14"/>
  <c r="CI122" i="14"/>
  <c r="CJ122" i="14"/>
  <c r="CL122" i="14"/>
  <c r="P122" i="14" s="1"/>
  <c r="CK122" i="14"/>
  <c r="V122" i="14" s="1"/>
  <c r="CM122" i="14"/>
  <c r="DM118" i="14"/>
  <c r="W118" i="14" s="1"/>
  <c r="BR118" i="14"/>
  <c r="BV118" i="14"/>
  <c r="Y118" i="14" s="1"/>
  <c r="CC118" i="14"/>
  <c r="U118" i="14" s="1"/>
  <c r="BQ118" i="14"/>
  <c r="BS118" i="14"/>
  <c r="BT118" i="14"/>
  <c r="BU118" i="14"/>
  <c r="DE118" i="14"/>
  <c r="CB118" i="14"/>
  <c r="BX116" i="14"/>
  <c r="V116" i="14" s="1"/>
  <c r="CB116" i="14"/>
  <c r="CA116" i="14"/>
  <c r="O116" i="14" s="1"/>
  <c r="CC116" i="14"/>
  <c r="BQ116" i="14"/>
  <c r="BR116" i="14"/>
  <c r="BS116" i="14"/>
  <c r="K112" i="14"/>
  <c r="W128" i="14"/>
  <c r="DE123" i="14"/>
  <c r="K123" i="14" s="1"/>
  <c r="DI123" i="14"/>
  <c r="DK123" i="14"/>
  <c r="DL123" i="14"/>
  <c r="DM123" i="14"/>
  <c r="DN123" i="14"/>
  <c r="O123" i="14" s="1"/>
  <c r="DO123" i="14"/>
  <c r="DP123" i="14"/>
  <c r="U123" i="14" s="1"/>
  <c r="DD118" i="14"/>
  <c r="CA118" i="14"/>
  <c r="CM117" i="14"/>
  <c r="CE117" i="14"/>
  <c r="CO117" i="14"/>
  <c r="CP117" i="14"/>
  <c r="CD117" i="14"/>
  <c r="CF117" i="14"/>
  <c r="CG117" i="14"/>
  <c r="BR100" i="14"/>
  <c r="CA100" i="14"/>
  <c r="CC100" i="14"/>
  <c r="BQ100" i="14"/>
  <c r="BT100" i="14"/>
  <c r="BU100" i="14"/>
  <c r="BV100" i="14"/>
  <c r="BS100" i="14"/>
  <c r="BW100" i="14"/>
  <c r="X100" i="14" s="1"/>
  <c r="BX100" i="14"/>
  <c r="BY100" i="14"/>
  <c r="BZ100" i="14"/>
  <c r="DE130" i="14"/>
  <c r="K130" i="14" s="1"/>
  <c r="DG130" i="14"/>
  <c r="DH130" i="14"/>
  <c r="K108" i="14"/>
  <c r="CF107" i="14"/>
  <c r="CG107" i="14"/>
  <c r="CK107" i="14"/>
  <c r="CD107" i="14"/>
  <c r="CE107" i="14"/>
  <c r="CH107" i="14"/>
  <c r="CI107" i="14"/>
  <c r="CJ107" i="14"/>
  <c r="CL107" i="14"/>
  <c r="CM107" i="14"/>
  <c r="CN107" i="14"/>
  <c r="CO107" i="14"/>
  <c r="V96" i="14"/>
  <c r="BX126" i="14"/>
  <c r="V126" i="14" s="1"/>
  <c r="DJ123" i="14"/>
  <c r="CY121" i="14"/>
  <c r="CQ121" i="14"/>
  <c r="DC121" i="14"/>
  <c r="U121" i="14" s="1"/>
  <c r="CS121" i="14"/>
  <c r="CT121" i="14"/>
  <c r="CU121" i="14"/>
  <c r="CV121" i="14"/>
  <c r="CW121" i="14"/>
  <c r="CX121" i="14"/>
  <c r="DE119" i="14"/>
  <c r="DI119" i="14"/>
  <c r="DG119" i="14"/>
  <c r="DH119" i="14"/>
  <c r="DJ119" i="14"/>
  <c r="DK119" i="14"/>
  <c r="DL119" i="14"/>
  <c r="DM119" i="14"/>
  <c r="W119" i="14" s="1"/>
  <c r="BY118" i="14"/>
  <c r="P118" i="14" s="1"/>
  <c r="BY117" i="14"/>
  <c r="BW116" i="14"/>
  <c r="X116" i="14" s="1"/>
  <c r="CV99" i="14"/>
  <c r="CY99" i="14"/>
  <c r="DC99" i="14"/>
  <c r="CQ99" i="14"/>
  <c r="CR99" i="14"/>
  <c r="CS99" i="14"/>
  <c r="CT99" i="14"/>
  <c r="CU99" i="14"/>
  <c r="CW99" i="14"/>
  <c r="CX99" i="14"/>
  <c r="CZ99" i="14"/>
  <c r="DA99" i="14"/>
  <c r="W133" i="14"/>
  <c r="X133" i="14"/>
  <c r="K124" i="14"/>
  <c r="CG130" i="14"/>
  <c r="T130" i="14" s="1"/>
  <c r="CI130" i="14"/>
  <c r="CJ130" i="14"/>
  <c r="BW126" i="14"/>
  <c r="X126" i="14" s="1"/>
  <c r="T125" i="14"/>
  <c r="DH123" i="14"/>
  <c r="DP121" i="14"/>
  <c r="CM121" i="14"/>
  <c r="CE121" i="14"/>
  <c r="CD121" i="14"/>
  <c r="CF121" i="14"/>
  <c r="CG121" i="14"/>
  <c r="CH121" i="14"/>
  <c r="CI121" i="14"/>
  <c r="CJ121" i="14"/>
  <c r="DH120" i="14"/>
  <c r="DL120" i="14"/>
  <c r="P120" i="14" s="1"/>
  <c r="DE120" i="14"/>
  <c r="DF120" i="14"/>
  <c r="DG120" i="14"/>
  <c r="DI120" i="14"/>
  <c r="DJ120" i="14"/>
  <c r="DK120" i="14"/>
  <c r="BX118" i="14"/>
  <c r="BX117" i="14"/>
  <c r="BV116" i="14"/>
  <c r="Y116" i="14" s="1"/>
  <c r="CP107" i="14"/>
  <c r="CM103" i="14"/>
  <c r="CP103" i="14"/>
  <c r="CD103" i="14"/>
  <c r="CH103" i="14"/>
  <c r="CE103" i="14"/>
  <c r="CF103" i="14"/>
  <c r="CG103" i="14"/>
  <c r="CI103" i="14"/>
  <c r="CJ103" i="14"/>
  <c r="CK103" i="14"/>
  <c r="CL103" i="14"/>
  <c r="CN103" i="14"/>
  <c r="CO103" i="14"/>
  <c r="DI130" i="14"/>
  <c r="CS130" i="14"/>
  <c r="CU130" i="14"/>
  <c r="CV130" i="14"/>
  <c r="DF130" i="14"/>
  <c r="DD130" i="14"/>
  <c r="CO130" i="14"/>
  <c r="CV129" i="14"/>
  <c r="DG128" i="14"/>
  <c r="CV128" i="14"/>
  <c r="Y128" i="14" s="1"/>
  <c r="DC128" i="14"/>
  <c r="CR128" i="14"/>
  <c r="CS128" i="14"/>
  <c r="X127" i="14"/>
  <c r="DG123" i="14"/>
  <c r="CS122" i="14"/>
  <c r="CK121" i="14"/>
  <c r="CA121" i="14"/>
  <c r="O121" i="14" s="1"/>
  <c r="BS121" i="14"/>
  <c r="BQ121" i="14"/>
  <c r="BR121" i="14"/>
  <c r="BT121" i="14"/>
  <c r="BU121" i="14"/>
  <c r="BV121" i="14"/>
  <c r="CV120" i="14"/>
  <c r="CZ120" i="14"/>
  <c r="W120" i="14" s="1"/>
  <c r="CQ120" i="14"/>
  <c r="CR120" i="14"/>
  <c r="CS120" i="14"/>
  <c r="CT120" i="14"/>
  <c r="CU120" i="14"/>
  <c r="CW120" i="14"/>
  <c r="CG119" i="14"/>
  <c r="CK119" i="14"/>
  <c r="CE119" i="14"/>
  <c r="CF119" i="14"/>
  <c r="CH119" i="14"/>
  <c r="CI119" i="14"/>
  <c r="CJ119" i="14"/>
  <c r="CL119" i="14"/>
  <c r="BW118" i="14"/>
  <c r="BU116" i="14"/>
  <c r="P114" i="14"/>
  <c r="CR109" i="14"/>
  <c r="CA103" i="14"/>
  <c r="CC103" i="14"/>
  <c r="BQ103" i="14"/>
  <c r="BU103" i="14"/>
  <c r="CB103" i="14"/>
  <c r="BR103" i="14"/>
  <c r="BS103" i="14"/>
  <c r="BT103" i="14"/>
  <c r="BV103" i="14"/>
  <c r="Y103" i="14" s="1"/>
  <c r="BW103" i="14"/>
  <c r="BX103" i="14"/>
  <c r="DK121" i="14"/>
  <c r="DO121" i="14"/>
  <c r="DG121" i="14"/>
  <c r="DH121" i="14"/>
  <c r="DI121" i="14"/>
  <c r="DJ121" i="14"/>
  <c r="DL121" i="14"/>
  <c r="DM121" i="14"/>
  <c r="CA117" i="14"/>
  <c r="BS117" i="14"/>
  <c r="R117" i="14" s="1"/>
  <c r="BZ117" i="14"/>
  <c r="W117" i="14" s="1"/>
  <c r="CB117" i="14"/>
  <c r="CC117" i="14"/>
  <c r="BQ117" i="14"/>
  <c r="BR117" i="14"/>
  <c r="K117" i="14" s="1"/>
  <c r="BR126" i="14"/>
  <c r="K126" i="14" s="1"/>
  <c r="BY126" i="14"/>
  <c r="BZ126" i="14"/>
  <c r="W126" i="14" s="1"/>
  <c r="CA126" i="14"/>
  <c r="CB126" i="14"/>
  <c r="K127" i="14"/>
  <c r="DB133" i="14"/>
  <c r="CR133" i="14"/>
  <c r="CS133" i="14"/>
  <c r="CG132" i="14"/>
  <c r="DC130" i="14"/>
  <c r="U130" i="14" s="1"/>
  <c r="CN130" i="14"/>
  <c r="O130" i="14" s="1"/>
  <c r="BT116" i="14"/>
  <c r="T116" i="14" s="1"/>
  <c r="DH108" i="14"/>
  <c r="DL108" i="14"/>
  <c r="P108" i="14" s="1"/>
  <c r="DG108" i="14"/>
  <c r="DI108" i="14"/>
  <c r="DJ108" i="14"/>
  <c r="DK108" i="14"/>
  <c r="DM108" i="14"/>
  <c r="DN108" i="14"/>
  <c r="O108" i="14" s="1"/>
  <c r="DO108" i="14"/>
  <c r="DH128" i="14"/>
  <c r="S128" i="14" s="1"/>
  <c r="DP128" i="14"/>
  <c r="DE128" i="14"/>
  <c r="DF128" i="14"/>
  <c r="DN133" i="14"/>
  <c r="DD133" i="14"/>
  <c r="DP133" i="14"/>
  <c r="DE133" i="14"/>
  <c r="CH132" i="14"/>
  <c r="DI133" i="14"/>
  <c r="Y133" i="14" s="1"/>
  <c r="CU129" i="14"/>
  <c r="BU126" i="14"/>
  <c r="S126" i="14" s="1"/>
  <c r="DH124" i="14"/>
  <c r="DG124" i="14"/>
  <c r="DI124" i="14"/>
  <c r="DJ124" i="14"/>
  <c r="DK124" i="14"/>
  <c r="DM124" i="14"/>
  <c r="W124" i="14" s="1"/>
  <c r="DF123" i="14"/>
  <c r="R123" i="14" s="1"/>
  <c r="DF121" i="14"/>
  <c r="BU119" i="14"/>
  <c r="BY119" i="14"/>
  <c r="BQ119" i="14"/>
  <c r="BR119" i="14"/>
  <c r="BS119" i="14"/>
  <c r="R119" i="14" s="1"/>
  <c r="BT119" i="14"/>
  <c r="BV119" i="14"/>
  <c r="Y119" i="14" s="1"/>
  <c r="BW119" i="14"/>
  <c r="BV117" i="14"/>
  <c r="Y117" i="14" s="1"/>
  <c r="CG115" i="14"/>
  <c r="T115" i="14" s="1"/>
  <c r="CK115" i="14"/>
  <c r="V115" i="14" s="1"/>
  <c r="CP115" i="14"/>
  <c r="CD115" i="14"/>
  <c r="CE115" i="14"/>
  <c r="CF115" i="14"/>
  <c r="CH115" i="14"/>
  <c r="DH133" i="14"/>
  <c r="CQ133" i="14"/>
  <c r="CD133" i="14"/>
  <c r="CP133" i="14"/>
  <c r="CF133" i="14"/>
  <c r="CG133" i="14"/>
  <c r="CU132" i="14"/>
  <c r="CF132" i="14"/>
  <c r="CC131" i="14"/>
  <c r="U131" i="14" s="1"/>
  <c r="DB130" i="14"/>
  <c r="CM130" i="14"/>
  <c r="CT129" i="14"/>
  <c r="DB128" i="14"/>
  <c r="O128" i="14"/>
  <c r="BX128" i="14"/>
  <c r="V128" i="14" s="1"/>
  <c r="BQ128" i="14"/>
  <c r="BS128" i="14"/>
  <c r="BT128" i="14"/>
  <c r="T128" i="14" s="1"/>
  <c r="CQ127" i="14"/>
  <c r="BT126" i="14"/>
  <c r="T126" i="14" s="1"/>
  <c r="CJ125" i="14"/>
  <c r="DK125" i="14"/>
  <c r="V125" i="14" s="1"/>
  <c r="DP125" i="14"/>
  <c r="DD125" i="14"/>
  <c r="DE125" i="14"/>
  <c r="DF125" i="14"/>
  <c r="DF124" i="14"/>
  <c r="R124" i="14" s="1"/>
  <c r="DD123" i="14"/>
  <c r="CQ122" i="14"/>
  <c r="DE121" i="14"/>
  <c r="CB121" i="14"/>
  <c r="CX120" i="14"/>
  <c r="BX120" i="14"/>
  <c r="V120" i="14" s="1"/>
  <c r="CB120" i="14"/>
  <c r="BQ120" i="14"/>
  <c r="BR120" i="14"/>
  <c r="BS120" i="14"/>
  <c r="BT120" i="14"/>
  <c r="T120" i="14" s="1"/>
  <c r="BU120" i="14"/>
  <c r="S120" i="14" s="1"/>
  <c r="BV120" i="14"/>
  <c r="CD119" i="14"/>
  <c r="CO118" i="14"/>
  <c r="BU117" i="14"/>
  <c r="S117" i="14" s="1"/>
  <c r="CY116" i="14"/>
  <c r="CJ115" i="14"/>
  <c r="X115" i="14" s="1"/>
  <c r="BU115" i="14"/>
  <c r="BY115" i="14"/>
  <c r="P115" i="14" s="1"/>
  <c r="CA115" i="14"/>
  <c r="O115" i="14" s="1"/>
  <c r="CB115" i="14"/>
  <c r="CC115" i="14"/>
  <c r="BQ115" i="14"/>
  <c r="BR115" i="14"/>
  <c r="BS115" i="14"/>
  <c r="R115" i="14" s="1"/>
  <c r="DD108" i="14"/>
  <c r="CB100" i="14"/>
  <c r="BT107" i="14"/>
  <c r="T107" i="14" s="1"/>
  <c r="BU107" i="14"/>
  <c r="S107" i="14" s="1"/>
  <c r="BY107" i="14"/>
  <c r="DM106" i="14"/>
  <c r="DN106" i="14"/>
  <c r="DF106" i="14"/>
  <c r="R106" i="14" s="1"/>
  <c r="BU105" i="14"/>
  <c r="DA106" i="14"/>
  <c r="DB106" i="14"/>
  <c r="CT106" i="14"/>
  <c r="BT105" i="14"/>
  <c r="V100" i="14"/>
  <c r="BX99" i="14"/>
  <c r="CA99" i="14"/>
  <c r="CB99" i="14"/>
  <c r="BQ99" i="14"/>
  <c r="BR99" i="14"/>
  <c r="K99" i="14" s="1"/>
  <c r="BS99" i="14"/>
  <c r="BT99" i="14"/>
  <c r="T99" i="14" s="1"/>
  <c r="BU99" i="14"/>
  <c r="BR122" i="14"/>
  <c r="K122" i="14" s="1"/>
  <c r="BV122" i="14"/>
  <c r="BQ114" i="14"/>
  <c r="DN110" i="14"/>
  <c r="DF110" i="14"/>
  <c r="R110" i="14" s="1"/>
  <c r="CM109" i="14"/>
  <c r="CE109" i="14"/>
  <c r="CV108" i="14"/>
  <c r="Y108" i="14" s="1"/>
  <c r="CZ108" i="14"/>
  <c r="W108" i="14" s="1"/>
  <c r="DO107" i="14"/>
  <c r="BW107" i="14"/>
  <c r="DH106" i="14"/>
  <c r="CR106" i="14"/>
  <c r="CO106" i="14"/>
  <c r="CD106" i="14"/>
  <c r="CP106" i="14"/>
  <c r="CH106" i="14"/>
  <c r="CH105" i="14"/>
  <c r="BR105" i="14"/>
  <c r="DE103" i="14"/>
  <c r="CG123" i="14"/>
  <c r="CK123" i="14"/>
  <c r="DK113" i="14"/>
  <c r="V113" i="14" s="1"/>
  <c r="DO113" i="14"/>
  <c r="X111" i="14"/>
  <c r="DB110" i="14"/>
  <c r="CT110" i="14"/>
  <c r="T110" i="14" s="1"/>
  <c r="CA109" i="14"/>
  <c r="O109" i="14" s="1"/>
  <c r="BS109" i="14"/>
  <c r="R109" i="14" s="1"/>
  <c r="DN107" i="14"/>
  <c r="BV107" i="14"/>
  <c r="DG106" i="14"/>
  <c r="CQ106" i="14"/>
  <c r="BQ106" i="14"/>
  <c r="CC106" i="14"/>
  <c r="BR106" i="14"/>
  <c r="BV106" i="14"/>
  <c r="Y106" i="14" s="1"/>
  <c r="CG105" i="14"/>
  <c r="BQ105" i="14"/>
  <c r="DB103" i="14"/>
  <c r="CC99" i="14"/>
  <c r="U99" i="14" s="1"/>
  <c r="BV98" i="14"/>
  <c r="BR98" i="14"/>
  <c r="BU98" i="14"/>
  <c r="BY98" i="14"/>
  <c r="CA98" i="14"/>
  <c r="O98" i="14" s="1"/>
  <c r="CB98" i="14"/>
  <c r="CC98" i="14"/>
  <c r="U98" i="14" s="1"/>
  <c r="BQ98" i="14"/>
  <c r="DO97" i="14"/>
  <c r="DI97" i="14"/>
  <c r="DL97" i="14"/>
  <c r="DH97" i="14"/>
  <c r="DK97" i="14"/>
  <c r="DM97" i="14"/>
  <c r="DN97" i="14"/>
  <c r="DP97" i="14"/>
  <c r="U94" i="14"/>
  <c r="DC126" i="14"/>
  <c r="BX124" i="14"/>
  <c r="CB124" i="14"/>
  <c r="CM123" i="14"/>
  <c r="BU123" i="14"/>
  <c r="BY123" i="14"/>
  <c r="BW122" i="14"/>
  <c r="X122" i="14" s="1"/>
  <c r="DG117" i="14"/>
  <c r="CR114" i="14"/>
  <c r="CC114" i="14"/>
  <c r="DD113" i="14"/>
  <c r="BZ113" i="14"/>
  <c r="CY113" i="14"/>
  <c r="P113" i="14" s="1"/>
  <c r="CQ113" i="14"/>
  <c r="DC113" i="14"/>
  <c r="O112" i="14"/>
  <c r="DH112" i="14"/>
  <c r="S112" i="14" s="1"/>
  <c r="DL112" i="14"/>
  <c r="P112" i="14" s="1"/>
  <c r="CP111" i="14"/>
  <c r="DE111" i="14"/>
  <c r="K111" i="14" s="1"/>
  <c r="DI111" i="14"/>
  <c r="Y111" i="14" s="1"/>
  <c r="DC110" i="14"/>
  <c r="CD110" i="14"/>
  <c r="CP110" i="14"/>
  <c r="CH110" i="14"/>
  <c r="S110" i="14" s="1"/>
  <c r="CK109" i="14"/>
  <c r="V109" i="14" s="1"/>
  <c r="BW109" i="14"/>
  <c r="CX108" i="14"/>
  <c r="DM107" i="14"/>
  <c r="W107" i="14" s="1"/>
  <c r="BS107" i="14"/>
  <c r="R107" i="14" s="1"/>
  <c r="DE106" i="14"/>
  <c r="CN106" i="14"/>
  <c r="BY106" i="14"/>
  <c r="CF105" i="14"/>
  <c r="DA103" i="14"/>
  <c r="CV102" i="14"/>
  <c r="CT102" i="14"/>
  <c r="T102" i="14" s="1"/>
  <c r="CU102" i="14"/>
  <c r="CZ102" i="14"/>
  <c r="W102" i="14" s="1"/>
  <c r="BZ99" i="14"/>
  <c r="W99" i="14" s="1"/>
  <c r="CQ97" i="14"/>
  <c r="DC97" i="14"/>
  <c r="U97" i="14" s="1"/>
  <c r="CV97" i="14"/>
  <c r="CY97" i="14"/>
  <c r="CS97" i="14"/>
  <c r="CU97" i="14"/>
  <c r="CW97" i="14"/>
  <c r="CX97" i="14"/>
  <c r="CZ97" i="14"/>
  <c r="W97" i="14" s="1"/>
  <c r="DA97" i="14"/>
  <c r="O97" i="14" s="1"/>
  <c r="DB97" i="14"/>
  <c r="O92" i="14"/>
  <c r="CX124" i="14"/>
  <c r="CI134" i="14"/>
  <c r="Y134" i="14" s="1"/>
  <c r="BW130" i="14"/>
  <c r="CN129" i="14"/>
  <c r="CK127" i="14"/>
  <c r="DA126" i="14"/>
  <c r="CW124" i="14"/>
  <c r="BV124" i="14"/>
  <c r="CL123" i="14"/>
  <c r="BW123" i="14"/>
  <c r="X123" i="14" s="1"/>
  <c r="BU122" i="14"/>
  <c r="S122" i="14" s="1"/>
  <c r="CB114" i="14"/>
  <c r="DN114" i="14"/>
  <c r="DF114" i="14"/>
  <c r="R114" i="14" s="1"/>
  <c r="DB113" i="14"/>
  <c r="CM113" i="14"/>
  <c r="CE113" i="14"/>
  <c r="K113" i="14" s="1"/>
  <c r="DO112" i="14"/>
  <c r="CV112" i="14"/>
  <c r="Y112" i="14" s="1"/>
  <c r="CZ112" i="14"/>
  <c r="DP111" i="14"/>
  <c r="DP110" i="14"/>
  <c r="DA110" i="14"/>
  <c r="CM110" i="14"/>
  <c r="BR110" i="14"/>
  <c r="K110" i="14" s="1"/>
  <c r="BV110" i="14"/>
  <c r="Y110" i="14" s="1"/>
  <c r="CJ109" i="14"/>
  <c r="BV109" i="14"/>
  <c r="CW108" i="14"/>
  <c r="DL107" i="14"/>
  <c r="BR107" i="14"/>
  <c r="DD106" i="14"/>
  <c r="CM106" i="14"/>
  <c r="BX106" i="14"/>
  <c r="O104" i="14"/>
  <c r="DG104" i="14"/>
  <c r="T104" i="14" s="1"/>
  <c r="DH104" i="14"/>
  <c r="DL104" i="14"/>
  <c r="P104" i="14" s="1"/>
  <c r="CZ103" i="14"/>
  <c r="CO100" i="14"/>
  <c r="BY99" i="14"/>
  <c r="BZ98" i="14"/>
  <c r="CU124" i="14"/>
  <c r="CJ123" i="14"/>
  <c r="BT122" i="14"/>
  <c r="T122" i="14" s="1"/>
  <c r="DK117" i="14"/>
  <c r="V117" i="14" s="1"/>
  <c r="DO117" i="14"/>
  <c r="CA114" i="14"/>
  <c r="O114" i="14" s="1"/>
  <c r="DB114" i="14"/>
  <c r="CT114" i="14"/>
  <c r="T114" i="14" s="1"/>
  <c r="DP113" i="14"/>
  <c r="CA113" i="14"/>
  <c r="BS113" i="14"/>
  <c r="R113" i="14" s="1"/>
  <c r="CG111" i="14"/>
  <c r="T111" i="14" s="1"/>
  <c r="CK111" i="14"/>
  <c r="V111" i="14" s="1"/>
  <c r="DO110" i="14"/>
  <c r="CZ110" i="14"/>
  <c r="CI109" i="14"/>
  <c r="BU109" i="14"/>
  <c r="S108" i="14"/>
  <c r="DK107" i="14"/>
  <c r="BQ107" i="14"/>
  <c r="DC106" i="14"/>
  <c r="CL106" i="14"/>
  <c r="BW106" i="14"/>
  <c r="X106" i="14" s="1"/>
  <c r="CC105" i="14"/>
  <c r="CU104" i="14"/>
  <c r="CV104" i="14"/>
  <c r="Y104" i="14" s="1"/>
  <c r="CZ104" i="14"/>
  <c r="W104" i="14" s="1"/>
  <c r="DO103" i="14"/>
  <c r="CX103" i="14"/>
  <c r="DC102" i="14"/>
  <c r="U102" i="14" s="1"/>
  <c r="BX102" i="14"/>
  <c r="V102" i="14" s="1"/>
  <c r="BU102" i="14"/>
  <c r="BV102" i="14"/>
  <c r="CA102" i="14"/>
  <c r="O102" i="14" s="1"/>
  <c r="CM100" i="14"/>
  <c r="BW99" i="14"/>
  <c r="BX98" i="14"/>
  <c r="P94" i="14"/>
  <c r="BU130" i="14"/>
  <c r="S130" i="14" s="1"/>
  <c r="CI127" i="14"/>
  <c r="CY126" i="14"/>
  <c r="CD126" i="14"/>
  <c r="CP126" i="14"/>
  <c r="U126" i="14" s="1"/>
  <c r="CT124" i="14"/>
  <c r="BT124" i="14"/>
  <c r="CI123" i="14"/>
  <c r="Y123" i="14" s="1"/>
  <c r="BT123" i="14"/>
  <c r="T123" i="14" s="1"/>
  <c r="BS122" i="14"/>
  <c r="DD117" i="14"/>
  <c r="CY117" i="14"/>
  <c r="CQ117" i="14"/>
  <c r="DC117" i="14"/>
  <c r="DH116" i="14"/>
  <c r="DL116" i="14"/>
  <c r="DE115" i="14"/>
  <c r="DI115" i="14"/>
  <c r="Y115" i="14" s="1"/>
  <c r="DC114" i="14"/>
  <c r="CD114" i="14"/>
  <c r="CP114" i="14"/>
  <c r="CH114" i="14"/>
  <c r="S114" i="14" s="1"/>
  <c r="DN113" i="14"/>
  <c r="CZ113" i="14"/>
  <c r="BW113" i="14"/>
  <c r="X113" i="14" s="1"/>
  <c r="Y113" i="14"/>
  <c r="DM112" i="14"/>
  <c r="BX112" i="14"/>
  <c r="V112" i="14" s="1"/>
  <c r="CB112" i="14"/>
  <c r="DN111" i="14"/>
  <c r="O111" i="14" s="1"/>
  <c r="CM111" i="14"/>
  <c r="W111" i="14" s="1"/>
  <c r="BU111" i="14"/>
  <c r="S111" i="14" s="1"/>
  <c r="BY111" i="14"/>
  <c r="P111" i="14" s="1"/>
  <c r="DM110" i="14"/>
  <c r="CY110" i="14"/>
  <c r="P110" i="14" s="1"/>
  <c r="CK110" i="14"/>
  <c r="V110" i="14" s="1"/>
  <c r="CH109" i="14"/>
  <c r="BT109" i="14"/>
  <c r="T109" i="14" s="1"/>
  <c r="CT108" i="14"/>
  <c r="T108" i="14" s="1"/>
  <c r="DJ107" i="14"/>
  <c r="X107" i="14" s="1"/>
  <c r="CZ106" i="14"/>
  <c r="CK106" i="14"/>
  <c r="BU106" i="14"/>
  <c r="CB105" i="14"/>
  <c r="CX105" i="14"/>
  <c r="V105" i="14" s="1"/>
  <c r="CY105" i="14"/>
  <c r="CQ105" i="14"/>
  <c r="DC105" i="14"/>
  <c r="CW103" i="14"/>
  <c r="DB102" i="14"/>
  <c r="BY102" i="14"/>
  <c r="P102" i="14" s="1"/>
  <c r="CG101" i="14"/>
  <c r="T101" i="14" s="1"/>
  <c r="CK101" i="14"/>
  <c r="V101" i="14" s="1"/>
  <c r="CM101" i="14"/>
  <c r="CN101" i="14"/>
  <c r="CP101" i="14"/>
  <c r="U101" i="14" s="1"/>
  <c r="CD101" i="14"/>
  <c r="CE101" i="14"/>
  <c r="CL100" i="14"/>
  <c r="BV99" i="14"/>
  <c r="Y99" i="14" s="1"/>
  <c r="BW98" i="14"/>
  <c r="X98" i="14" s="1"/>
  <c r="BR114" i="14"/>
  <c r="K114" i="14" s="1"/>
  <c r="BV114" i="14"/>
  <c r="Y114" i="14" s="1"/>
  <c r="DP106" i="14"/>
  <c r="CY106" i="14"/>
  <c r="T106" i="14"/>
  <c r="CL105" i="14"/>
  <c r="CM105" i="14"/>
  <c r="CE105" i="14"/>
  <c r="DK103" i="14"/>
  <c r="DP103" i="14"/>
  <c r="DD103" i="14"/>
  <c r="DH103" i="14"/>
  <c r="X102" i="14"/>
  <c r="P101" i="14"/>
  <c r="S101" i="14"/>
  <c r="DB100" i="14"/>
  <c r="DA100" i="14"/>
  <c r="CQ100" i="14"/>
  <c r="CR100" i="14"/>
  <c r="CT100" i="14"/>
  <c r="CU100" i="14"/>
  <c r="CV100" i="14"/>
  <c r="BT98" i="14"/>
  <c r="DD107" i="14"/>
  <c r="DP107" i="14"/>
  <c r="DE107" i="14"/>
  <c r="DI107" i="14"/>
  <c r="BZ105" i="14"/>
  <c r="CA105" i="14"/>
  <c r="O105" i="14" s="1"/>
  <c r="BS105" i="14"/>
  <c r="R105" i="14" s="1"/>
  <c r="CY103" i="14"/>
  <c r="DC103" i="14"/>
  <c r="CQ103" i="14"/>
  <c r="CU103" i="14"/>
  <c r="CD100" i="14"/>
  <c r="CP100" i="14"/>
  <c r="CN100" i="14"/>
  <c r="CE100" i="14"/>
  <c r="CG100" i="14"/>
  <c r="CH100" i="14"/>
  <c r="CI100" i="14"/>
  <c r="S97" i="14"/>
  <c r="CZ92" i="14"/>
  <c r="DC92" i="14"/>
  <c r="CQ92" i="14"/>
  <c r="CR92" i="14"/>
  <c r="CS92" i="14"/>
  <c r="CT92" i="14"/>
  <c r="DI95" i="14"/>
  <c r="Y95" i="14" s="1"/>
  <c r="DD95" i="14"/>
  <c r="DG95" i="14"/>
  <c r="CB108" i="14"/>
  <c r="DO105" i="14"/>
  <c r="CB104" i="14"/>
  <c r="CR101" i="14"/>
  <c r="BR101" i="14"/>
  <c r="DI100" i="14"/>
  <c r="DL99" i="14"/>
  <c r="DL98" i="14"/>
  <c r="W98" i="14"/>
  <c r="BS97" i="14"/>
  <c r="R97" i="14" s="1"/>
  <c r="BV97" i="14"/>
  <c r="BY97" i="14"/>
  <c r="CG96" i="14"/>
  <c r="T96" i="14" s="1"/>
  <c r="BR96" i="14"/>
  <c r="DF95" i="14"/>
  <c r="R95" i="14" s="1"/>
  <c r="CC95" i="14"/>
  <c r="CY92" i="14"/>
  <c r="CB92" i="14"/>
  <c r="CC92" i="14"/>
  <c r="BQ92" i="14"/>
  <c r="BR92" i="14"/>
  <c r="BS92" i="14"/>
  <c r="BT92" i="14"/>
  <c r="DK98" i="14"/>
  <c r="CF96" i="14"/>
  <c r="R96" i="14" s="1"/>
  <c r="BQ96" i="14"/>
  <c r="DE95" i="14"/>
  <c r="CK95" i="14"/>
  <c r="CD95" i="14"/>
  <c r="CE95" i="14"/>
  <c r="CH95" i="14"/>
  <c r="P88" i="14"/>
  <c r="CE96" i="14"/>
  <c r="BY95" i="14"/>
  <c r="BQ95" i="14"/>
  <c r="BR95" i="14"/>
  <c r="BU95" i="14"/>
  <c r="DF94" i="14"/>
  <c r="R94" i="14" s="1"/>
  <c r="DI94" i="14"/>
  <c r="DJ94" i="14"/>
  <c r="DM94" i="14"/>
  <c r="DG87" i="14"/>
  <c r="DE98" i="14"/>
  <c r="DH98" i="14"/>
  <c r="DA101" i="14"/>
  <c r="CA101" i="14"/>
  <c r="X101" i="14"/>
  <c r="DE100" i="14"/>
  <c r="DF99" i="14"/>
  <c r="DG98" i="14"/>
  <c r="CT98" i="14"/>
  <c r="CR98" i="14"/>
  <c r="CV98" i="14"/>
  <c r="CA96" i="14"/>
  <c r="DL96" i="14"/>
  <c r="DM96" i="14"/>
  <c r="DP96" i="14"/>
  <c r="DP95" i="14"/>
  <c r="CO95" i="14"/>
  <c r="BX95" i="14"/>
  <c r="DE94" i="14"/>
  <c r="K94" i="14" s="1"/>
  <c r="CU92" i="14"/>
  <c r="BW92" i="14"/>
  <c r="X92" i="14" s="1"/>
  <c r="CP91" i="14"/>
  <c r="BZ90" i="14"/>
  <c r="BY90" i="14"/>
  <c r="BQ90" i="14"/>
  <c r="BR90" i="14"/>
  <c r="BS90" i="14"/>
  <c r="BT90" i="14"/>
  <c r="BU90" i="14"/>
  <c r="BV90" i="14"/>
  <c r="BX90" i="14"/>
  <c r="V90" i="14" s="1"/>
  <c r="CA90" i="14"/>
  <c r="O90" i="14" s="1"/>
  <c r="CB90" i="14"/>
  <c r="BQ86" i="14"/>
  <c r="CC86" i="14"/>
  <c r="U86" i="14" s="1"/>
  <c r="BS86" i="14"/>
  <c r="BV86" i="14"/>
  <c r="BX86" i="14"/>
  <c r="BR86" i="14"/>
  <c r="K86" i="14" s="1"/>
  <c r="BT86" i="14"/>
  <c r="BU86" i="14"/>
  <c r="BW86" i="14"/>
  <c r="BY86" i="14"/>
  <c r="BZ86" i="14"/>
  <c r="BZ101" i="14"/>
  <c r="DD100" i="14"/>
  <c r="DF98" i="14"/>
  <c r="R98" i="14" s="1"/>
  <c r="CH98" i="14"/>
  <c r="CE98" i="14"/>
  <c r="CI98" i="14"/>
  <c r="Y98" i="14" s="1"/>
  <c r="K97" i="14"/>
  <c r="DO95" i="14"/>
  <c r="CN95" i="14"/>
  <c r="O95" i="14" s="1"/>
  <c r="BW95" i="14"/>
  <c r="X95" i="14" s="1"/>
  <c r="DD94" i="14"/>
  <c r="O94" i="14"/>
  <c r="BV92" i="14"/>
  <c r="Y92" i="14" s="1"/>
  <c r="CN91" i="14"/>
  <c r="CN96" i="14"/>
  <c r="CL96" i="14"/>
  <c r="CP96" i="14"/>
  <c r="CL91" i="14"/>
  <c r="P91" i="14" s="1"/>
  <c r="DM91" i="14"/>
  <c r="DH91" i="14"/>
  <c r="DF91" i="14"/>
  <c r="DG91" i="14"/>
  <c r="DI91" i="14"/>
  <c r="DJ91" i="14"/>
  <c r="DK91" i="14"/>
  <c r="V91" i="14" s="1"/>
  <c r="DP91" i="14"/>
  <c r="DH99" i="14"/>
  <c r="DK99" i="14"/>
  <c r="X97" i="14"/>
  <c r="CM96" i="14"/>
  <c r="CB96" i="14"/>
  <c r="BY96" i="14"/>
  <c r="CC96" i="14"/>
  <c r="DM95" i="14"/>
  <c r="W95" i="14" s="1"/>
  <c r="CL95" i="14"/>
  <c r="BT95" i="14"/>
  <c r="BS93" i="14"/>
  <c r="R93" i="14" s="1"/>
  <c r="BY93" i="14"/>
  <c r="P93" i="14" s="1"/>
  <c r="BZ93" i="14"/>
  <c r="CA93" i="14"/>
  <c r="O93" i="14" s="1"/>
  <c r="CB93" i="14"/>
  <c r="CC93" i="14"/>
  <c r="DN91" i="14"/>
  <c r="DA91" i="14"/>
  <c r="CU91" i="14"/>
  <c r="CR91" i="14"/>
  <c r="CS91" i="14"/>
  <c r="CT91" i="14"/>
  <c r="CV91" i="14"/>
  <c r="CW91" i="14"/>
  <c r="X91" i="14" s="1"/>
  <c r="DB91" i="14"/>
  <c r="DM87" i="14"/>
  <c r="DK87" i="14"/>
  <c r="DN87" i="14"/>
  <c r="O87" i="14" s="1"/>
  <c r="DH87" i="14"/>
  <c r="DI87" i="14"/>
  <c r="DJ87" i="14"/>
  <c r="DL87" i="14"/>
  <c r="P87" i="14" s="1"/>
  <c r="DO87" i="14"/>
  <c r="DP87" i="14"/>
  <c r="DD87" i="14"/>
  <c r="DE87" i="14"/>
  <c r="CO91" i="14"/>
  <c r="CH91" i="14"/>
  <c r="CD91" i="14"/>
  <c r="CE91" i="14"/>
  <c r="CF91" i="14"/>
  <c r="CG91" i="14"/>
  <c r="CI91" i="14"/>
  <c r="CM91" i="14"/>
  <c r="W91" i="14" s="1"/>
  <c r="K85" i="14"/>
  <c r="CO89" i="14"/>
  <c r="CF83" i="14"/>
  <c r="R83" i="14" s="1"/>
  <c r="CN83" i="14"/>
  <c r="CI83" i="14"/>
  <c r="CL83" i="14"/>
  <c r="CO83" i="14"/>
  <c r="CD83" i="14"/>
  <c r="CE83" i="14"/>
  <c r="CH83" i="14"/>
  <c r="S83" i="14" s="1"/>
  <c r="CJ83" i="14"/>
  <c r="X83" i="14" s="1"/>
  <c r="BQ91" i="14"/>
  <c r="CC91" i="14"/>
  <c r="BU91" i="14"/>
  <c r="CN89" i="14"/>
  <c r="O89" i="14" s="1"/>
  <c r="CO87" i="14"/>
  <c r="CK87" i="14"/>
  <c r="CM87" i="14"/>
  <c r="W87" i="14" s="1"/>
  <c r="CH87" i="14"/>
  <c r="CL90" i="14"/>
  <c r="CM90" i="14"/>
  <c r="CU89" i="14"/>
  <c r="CR89" i="14"/>
  <c r="CP87" i="14"/>
  <c r="DG84" i="14"/>
  <c r="DP84" i="14"/>
  <c r="DN84" i="14"/>
  <c r="DE84" i="14"/>
  <c r="DK84" i="14"/>
  <c r="DL84" i="14"/>
  <c r="CI89" i="14"/>
  <c r="CP89" i="14"/>
  <c r="U89" i="14" s="1"/>
  <c r="CE89" i="14"/>
  <c r="W88" i="14"/>
  <c r="X88" i="14"/>
  <c r="CX85" i="14"/>
  <c r="V85" i="14" s="1"/>
  <c r="CW85" i="14"/>
  <c r="CY85" i="14"/>
  <c r="DA85" i="14"/>
  <c r="O85" i="14" s="1"/>
  <c r="CT85" i="14"/>
  <c r="T85" i="14" s="1"/>
  <c r="DM82" i="14"/>
  <c r="W82" i="14" s="1"/>
  <c r="DD82" i="14"/>
  <c r="DK82" i="14"/>
  <c r="DH82" i="14"/>
  <c r="DJ82" i="14"/>
  <c r="X82" i="14" s="1"/>
  <c r="DN82" i="14"/>
  <c r="DP82" i="14"/>
  <c r="DE82" i="14"/>
  <c r="K82" i="14" s="1"/>
  <c r="DF82" i="14"/>
  <c r="CK89" i="14"/>
  <c r="CI84" i="14"/>
  <c r="Y84" i="14" s="1"/>
  <c r="CP84" i="14"/>
  <c r="CL84" i="14"/>
  <c r="CN84" i="14"/>
  <c r="CF84" i="14"/>
  <c r="CH84" i="14"/>
  <c r="CJ84" i="14"/>
  <c r="X84" i="14" s="1"/>
  <c r="DC96" i="14"/>
  <c r="CM94" i="14"/>
  <c r="BZ94" i="14"/>
  <c r="DD93" i="14"/>
  <c r="CP93" i="14"/>
  <c r="CG92" i="14"/>
  <c r="BT91" i="14"/>
  <c r="CI90" i="14"/>
  <c r="CY89" i="14"/>
  <c r="P89" i="14" s="1"/>
  <c r="CJ89" i="14"/>
  <c r="CJ87" i="14"/>
  <c r="CK86" i="14"/>
  <c r="DC85" i="14"/>
  <c r="U85" i="14" s="1"/>
  <c r="DF84" i="14"/>
  <c r="CO84" i="14"/>
  <c r="DO82" i="14"/>
  <c r="K78" i="14"/>
  <c r="CF92" i="14"/>
  <c r="BS91" i="14"/>
  <c r="CH90" i="14"/>
  <c r="CX89" i="14"/>
  <c r="CH89" i="14"/>
  <c r="DD88" i="14"/>
  <c r="DP88" i="14"/>
  <c r="U88" i="14" s="1"/>
  <c r="DI88" i="14"/>
  <c r="DK88" i="14"/>
  <c r="DF88" i="14"/>
  <c r="CI87" i="14"/>
  <c r="DB85" i="14"/>
  <c r="CM84" i="14"/>
  <c r="W84" i="14" s="1"/>
  <c r="V93" i="14"/>
  <c r="CE92" i="14"/>
  <c r="BR91" i="14"/>
  <c r="K91" i="14" s="1"/>
  <c r="CG90" i="14"/>
  <c r="CW89" i="14"/>
  <c r="CG89" i="14"/>
  <c r="W89" i="14"/>
  <c r="DH88" i="14"/>
  <c r="S88" i="14" s="1"/>
  <c r="CR88" i="14"/>
  <c r="CV88" i="14"/>
  <c r="CX88" i="14"/>
  <c r="CS88" i="14"/>
  <c r="CG87" i="14"/>
  <c r="DM86" i="14"/>
  <c r="DF86" i="14"/>
  <c r="DL86" i="14"/>
  <c r="DO86" i="14"/>
  <c r="DI86" i="14"/>
  <c r="Y86" i="14" s="1"/>
  <c r="CZ85" i="14"/>
  <c r="W85" i="14" s="1"/>
  <c r="CK84" i="14"/>
  <c r="CM83" i="14"/>
  <c r="W83" i="14" s="1"/>
  <c r="DI82" i="14"/>
  <c r="Y82" i="14" s="1"/>
  <c r="CJ94" i="14"/>
  <c r="BW94" i="14"/>
  <c r="X94" i="14" s="1"/>
  <c r="DM93" i="14"/>
  <c r="CM93" i="14"/>
  <c r="CQ93" i="14"/>
  <c r="DC93" i="14"/>
  <c r="CD92" i="14"/>
  <c r="CF90" i="14"/>
  <c r="CV89" i="14"/>
  <c r="Y89" i="14" s="1"/>
  <c r="CF89" i="14"/>
  <c r="R89" i="14" s="1"/>
  <c r="DG88" i="14"/>
  <c r="T88" i="14" s="1"/>
  <c r="CF88" i="14"/>
  <c r="CI88" i="14"/>
  <c r="CK88" i="14"/>
  <c r="CE88" i="14"/>
  <c r="K88" i="14" s="1"/>
  <c r="CF87" i="14"/>
  <c r="R87" i="14" s="1"/>
  <c r="DA86" i="14"/>
  <c r="O86" i="14" s="1"/>
  <c r="CS86" i="14"/>
  <c r="CX86" i="14"/>
  <c r="CZ86" i="14"/>
  <c r="CU86" i="14"/>
  <c r="CV85" i="14"/>
  <c r="Y85" i="14" s="1"/>
  <c r="CG84" i="14"/>
  <c r="CK83" i="14"/>
  <c r="V83" i="14" s="1"/>
  <c r="DG82" i="14"/>
  <c r="P82" i="14"/>
  <c r="CI94" i="14"/>
  <c r="Y94" i="14" s="1"/>
  <c r="BU94" i="14"/>
  <c r="S94" i="14" s="1"/>
  <c r="CP92" i="14"/>
  <c r="CE90" i="14"/>
  <c r="CT89" i="14"/>
  <c r="T89" i="14" s="1"/>
  <c r="CD89" i="14"/>
  <c r="DE88" i="14"/>
  <c r="CE87" i="14"/>
  <c r="K87" i="14" s="1"/>
  <c r="CO86" i="14"/>
  <c r="CF86" i="14"/>
  <c r="CJ86" i="14"/>
  <c r="CL86" i="14"/>
  <c r="CG86" i="14"/>
  <c r="CU85" i="14"/>
  <c r="S85" i="14" s="1"/>
  <c r="CE84" i="14"/>
  <c r="CG83" i="14"/>
  <c r="DA82" i="14"/>
  <c r="O82" i="14" s="1"/>
  <c r="CQ82" i="14"/>
  <c r="CX82" i="14"/>
  <c r="BT81" i="14"/>
  <c r="T81" i="14" s="1"/>
  <c r="CS78" i="14"/>
  <c r="R78" i="14" s="1"/>
  <c r="BX78" i="14"/>
  <c r="V77" i="14"/>
  <c r="X76" i="14"/>
  <c r="CO82" i="14"/>
  <c r="CD82" i="14"/>
  <c r="CK82" i="14"/>
  <c r="DB81" i="14"/>
  <c r="BS81" i="14"/>
  <c r="R81" i="14" s="1"/>
  <c r="DG80" i="14"/>
  <c r="DN80" i="14"/>
  <c r="DF80" i="14"/>
  <c r="DI80" i="14"/>
  <c r="CR79" i="14"/>
  <c r="CS79" i="14"/>
  <c r="CT79" i="14"/>
  <c r="CU79" i="14"/>
  <c r="CY79" i="14"/>
  <c r="DA79" i="14"/>
  <c r="BT78" i="14"/>
  <c r="T78" i="14" s="1"/>
  <c r="CJ77" i="14"/>
  <c r="X77" i="14" s="1"/>
  <c r="CZ81" i="14"/>
  <c r="BR81" i="14"/>
  <c r="CU80" i="14"/>
  <c r="DA80" i="14"/>
  <c r="CS80" i="14"/>
  <c r="CV80" i="14"/>
  <c r="CO74" i="14"/>
  <c r="CM74" i="14"/>
  <c r="CN74" i="14"/>
  <c r="CP74" i="14"/>
  <c r="CD74" i="14"/>
  <c r="CE74" i="14"/>
  <c r="K74" i="14" s="1"/>
  <c r="CF74" i="14"/>
  <c r="R74" i="14" s="1"/>
  <c r="CG74" i="14"/>
  <c r="CH74" i="14"/>
  <c r="S74" i="14" s="1"/>
  <c r="CI74" i="14"/>
  <c r="CK74" i="14"/>
  <c r="V74" i="14" s="1"/>
  <c r="CY81" i="14"/>
  <c r="BQ81" i="14"/>
  <c r="CI80" i="14"/>
  <c r="CN80" i="14"/>
  <c r="CF80" i="14"/>
  <c r="CH80" i="14"/>
  <c r="BT79" i="14"/>
  <c r="BR79" i="14"/>
  <c r="BS79" i="14"/>
  <c r="BU79" i="14"/>
  <c r="BY79" i="14"/>
  <c r="P79" i="14" s="1"/>
  <c r="CA79" i="14"/>
  <c r="CG77" i="14"/>
  <c r="CJ74" i="14"/>
  <c r="X74" i="14" s="1"/>
  <c r="CW81" i="14"/>
  <c r="DC80" i="14"/>
  <c r="U80" i="14" s="1"/>
  <c r="X75" i="14"/>
  <c r="P74" i="14"/>
  <c r="CV81" i="14"/>
  <c r="Y81" i="14" s="1"/>
  <c r="X80" i="14"/>
  <c r="CL77" i="14"/>
  <c r="CM77" i="14"/>
  <c r="CN77" i="14"/>
  <c r="CO77" i="14"/>
  <c r="CF77" i="14"/>
  <c r="CH77" i="14"/>
  <c r="CR83" i="14"/>
  <c r="DA83" i="14"/>
  <c r="CV83" i="14"/>
  <c r="T82" i="14"/>
  <c r="CZ80" i="14"/>
  <c r="W80" i="14" s="1"/>
  <c r="BZ77" i="14"/>
  <c r="W77" i="14" s="1"/>
  <c r="BY77" i="14"/>
  <c r="CA77" i="14"/>
  <c r="CB77" i="14"/>
  <c r="BS77" i="14"/>
  <c r="BU77" i="14"/>
  <c r="W76" i="14"/>
  <c r="DG76" i="14"/>
  <c r="DE76" i="14"/>
  <c r="DF76" i="14"/>
  <c r="DH76" i="14"/>
  <c r="S76" i="14" s="1"/>
  <c r="DL76" i="14"/>
  <c r="P76" i="14" s="1"/>
  <c r="DN76" i="14"/>
  <c r="U73" i="14"/>
  <c r="CX81" i="14"/>
  <c r="V81" i="14" s="1"/>
  <c r="CU81" i="14"/>
  <c r="DA81" i="14"/>
  <c r="DC81" i="14"/>
  <c r="W79" i="14"/>
  <c r="V79" i="14"/>
  <c r="DA78" i="14"/>
  <c r="CU78" i="14"/>
  <c r="CV78" i="14"/>
  <c r="CW78" i="14"/>
  <c r="DB78" i="14"/>
  <c r="CQ78" i="14"/>
  <c r="O73" i="14"/>
  <c r="S72" i="14"/>
  <c r="DE89" i="14"/>
  <c r="CL85" i="14"/>
  <c r="CJ85" i="14"/>
  <c r="X85" i="14" s="1"/>
  <c r="P83" i="14"/>
  <c r="BT83" i="14"/>
  <c r="CA83" i="14"/>
  <c r="BV83" i="14"/>
  <c r="Y83" i="14" s="1"/>
  <c r="CU82" i="14"/>
  <c r="CF82" i="14"/>
  <c r="CR81" i="14"/>
  <c r="CL81" i="14"/>
  <c r="CH81" i="14"/>
  <c r="CN81" i="14"/>
  <c r="CP81" i="14"/>
  <c r="DO80" i="14"/>
  <c r="CX80" i="14"/>
  <c r="V80" i="14" s="1"/>
  <c r="CE80" i="14"/>
  <c r="K80" i="14" s="1"/>
  <c r="BV79" i="14"/>
  <c r="Y79" i="14" s="1"/>
  <c r="CZ78" i="14"/>
  <c r="CO78" i="14"/>
  <c r="CH78" i="14"/>
  <c r="CI78" i="14"/>
  <c r="CJ78" i="14"/>
  <c r="CN78" i="14"/>
  <c r="CD78" i="14"/>
  <c r="BW77" i="14"/>
  <c r="DD76" i="14"/>
  <c r="V76" i="14"/>
  <c r="S75" i="14"/>
  <c r="BZ81" i="14"/>
  <c r="W81" i="14" s="1"/>
  <c r="BU81" i="14"/>
  <c r="CA81" i="14"/>
  <c r="CC81" i="14"/>
  <c r="CY78" i="14"/>
  <c r="P78" i="14" s="1"/>
  <c r="BQ78" i="14"/>
  <c r="CC78" i="14"/>
  <c r="U78" i="14" s="1"/>
  <c r="BU78" i="14"/>
  <c r="BV78" i="14"/>
  <c r="BW78" i="14"/>
  <c r="CA78" i="14"/>
  <c r="BT87" i="14"/>
  <c r="CC87" i="14"/>
  <c r="U87" i="14" s="1"/>
  <c r="CU84" i="14"/>
  <c r="DC84" i="14"/>
  <c r="DB83" i="14"/>
  <c r="CS82" i="14"/>
  <c r="BW81" i="14"/>
  <c r="CT80" i="14"/>
  <c r="CX78" i="14"/>
  <c r="BZ78" i="14"/>
  <c r="BT77" i="14"/>
  <c r="Y76" i="14"/>
  <c r="BQ74" i="14"/>
  <c r="CC74" i="14"/>
  <c r="DK72" i="14"/>
  <c r="V72" i="14" s="1"/>
  <c r="DJ71" i="14"/>
  <c r="X71" i="14" s="1"/>
  <c r="CM71" i="14"/>
  <c r="CN71" i="14"/>
  <c r="CO71" i="14"/>
  <c r="CD71" i="14"/>
  <c r="CP71" i="14"/>
  <c r="CE71" i="14"/>
  <c r="CF71" i="14"/>
  <c r="CG71" i="14"/>
  <c r="CH71" i="14"/>
  <c r="CK71" i="14"/>
  <c r="BQ82" i="14"/>
  <c r="CC82" i="14"/>
  <c r="U82" i="14" s="1"/>
  <c r="CN79" i="14"/>
  <c r="DD79" i="14"/>
  <c r="DP79" i="14"/>
  <c r="U79" i="14" s="1"/>
  <c r="DD78" i="14"/>
  <c r="CU77" i="14"/>
  <c r="DA76" i="14"/>
  <c r="CN76" i="14"/>
  <c r="DG75" i="14"/>
  <c r="CT75" i="14"/>
  <c r="CG75" i="14"/>
  <c r="BS75" i="14"/>
  <c r="R75" i="14" s="1"/>
  <c r="DI74" i="14"/>
  <c r="CV74" i="14"/>
  <c r="BV74" i="14"/>
  <c r="X73" i="14"/>
  <c r="K72" i="14"/>
  <c r="CL71" i="14"/>
  <c r="K75" i="14"/>
  <c r="CJ71" i="14"/>
  <c r="S70" i="14"/>
  <c r="CS77" i="14"/>
  <c r="CL76" i="14"/>
  <c r="CQ75" i="14"/>
  <c r="BQ75" i="14"/>
  <c r="CT74" i="14"/>
  <c r="BT74" i="14"/>
  <c r="CI71" i="14"/>
  <c r="DN72" i="14"/>
  <c r="O72" i="14" s="1"/>
  <c r="DD72" i="14"/>
  <c r="DP72" i="14"/>
  <c r="U72" i="14" s="1"/>
  <c r="DE72" i="14"/>
  <c r="DF72" i="14"/>
  <c r="R72" i="14" s="1"/>
  <c r="DG72" i="14"/>
  <c r="T72" i="14" s="1"/>
  <c r="DI72" i="14"/>
  <c r="Y72" i="14" s="1"/>
  <c r="DD75" i="14"/>
  <c r="DP75" i="14"/>
  <c r="U75" i="14" s="1"/>
  <c r="P72" i="14"/>
  <c r="DB77" i="14"/>
  <c r="CG76" i="14"/>
  <c r="DM75" i="14"/>
  <c r="BZ75" i="14"/>
  <c r="W75" i="14" s="1"/>
  <c r="CB74" i="14"/>
  <c r="DD83" i="14"/>
  <c r="DP83" i="14"/>
  <c r="U83" i="14" s="1"/>
  <c r="CG79" i="14"/>
  <c r="DI78" i="14"/>
  <c r="DA77" i="14"/>
  <c r="CF76" i="14"/>
  <c r="DL75" i="14"/>
  <c r="CY75" i="14"/>
  <c r="BY75" i="14"/>
  <c r="DB74" i="14"/>
  <c r="CA74" i="14"/>
  <c r="O74" i="14" s="1"/>
  <c r="DO72" i="14"/>
  <c r="BX70" i="14"/>
  <c r="V70" i="14" s="1"/>
  <c r="BY70" i="14"/>
  <c r="P70" i="14" s="1"/>
  <c r="BZ70" i="14"/>
  <c r="W70" i="14" s="1"/>
  <c r="CA70" i="14"/>
  <c r="O70" i="14" s="1"/>
  <c r="CB70" i="14"/>
  <c r="BQ70" i="14"/>
  <c r="CC70" i="14"/>
  <c r="U70" i="14" s="1"/>
  <c r="BR70" i="14"/>
  <c r="K70" i="14" s="1"/>
  <c r="BS70" i="14"/>
  <c r="R70" i="14" s="1"/>
  <c r="BT70" i="14"/>
  <c r="T70" i="14" s="1"/>
  <c r="BV70" i="14"/>
  <c r="Y70" i="14" s="1"/>
  <c r="CE76" i="14"/>
  <c r="DK75" i="14"/>
  <c r="V75" i="14" s="1"/>
  <c r="BZ74" i="14"/>
  <c r="W74" i="14" s="1"/>
  <c r="DM72" i="14"/>
  <c r="W72" i="14" s="1"/>
  <c r="X72" i="14"/>
  <c r="DK71" i="14"/>
  <c r="V71" i="14" s="1"/>
  <c r="DL71" i="14"/>
  <c r="DM71" i="14"/>
  <c r="DN71" i="14"/>
  <c r="DO71" i="14"/>
  <c r="DD71" i="14"/>
  <c r="DP71" i="14"/>
  <c r="DE71" i="14"/>
  <c r="DF71" i="14"/>
  <c r="DI71" i="14"/>
  <c r="BY71" i="14"/>
  <c r="CB73" i="14"/>
  <c r="BV71" i="14"/>
  <c r="BU71" i="14"/>
  <c r="S71" i="14" s="1"/>
  <c r="BZ73" i="14"/>
  <c r="W73" i="14" s="1"/>
  <c r="CR71" i="14"/>
  <c r="BT71" i="14"/>
  <c r="T71" i="14" s="1"/>
  <c r="CO70" i="14"/>
  <c r="BY73" i="14"/>
  <c r="P73" i="14" s="1"/>
  <c r="BS71" i="14"/>
  <c r="BX73" i="14"/>
  <c r="V73" i="14" s="1"/>
  <c r="BR71" i="14"/>
  <c r="CC71" i="14"/>
  <c r="BQ71" i="14"/>
  <c r="CB71" i="14"/>
  <c r="CR180" i="13"/>
  <c r="CF180" i="13"/>
  <c r="DE179" i="13"/>
  <c r="CG179" i="13"/>
  <c r="BU179" i="13"/>
  <c r="BV178" i="13"/>
  <c r="K178" i="13" s="1"/>
  <c r="CS180" i="13"/>
  <c r="CP180" i="13"/>
  <c r="CD180" i="13"/>
  <c r="DC179" i="13"/>
  <c r="CE179" i="13"/>
  <c r="CF178" i="13"/>
  <c r="CO180" i="13"/>
  <c r="CC180" i="13"/>
  <c r="DB179" i="13"/>
  <c r="CD179" i="13"/>
  <c r="CE178" i="13"/>
  <c r="CN180" i="13"/>
  <c r="CB180" i="13"/>
  <c r="DA179" i="13"/>
  <c r="CC179" i="13"/>
  <c r="CD178" i="13"/>
  <c r="W178" i="13" s="1"/>
  <c r="CM180" i="13"/>
  <c r="CA180" i="13"/>
  <c r="CZ179" i="13"/>
  <c r="CB179" i="13"/>
  <c r="CC178" i="13"/>
  <c r="DD179" i="13"/>
  <c r="CL180" i="13"/>
  <c r="BZ180" i="13"/>
  <c r="CY179" i="13"/>
  <c r="CA179" i="13"/>
  <c r="CB178" i="13"/>
  <c r="V178" i="13" s="1"/>
  <c r="DF179" i="13"/>
  <c r="CQ180" i="13"/>
  <c r="CK180" i="13"/>
  <c r="CX179" i="13"/>
  <c r="BZ179" i="13"/>
  <c r="CA178" i="13"/>
  <c r="BZ178" i="13"/>
  <c r="Y178" i="13" s="1"/>
  <c r="CI180" i="13"/>
  <c r="CV179" i="13"/>
  <c r="BY178" i="13"/>
  <c r="S178" i="13" s="1"/>
  <c r="CT180" i="13"/>
  <c r="DG179" i="13"/>
  <c r="CX436" i="12"/>
  <c r="DJ437" i="12"/>
  <c r="CX437" i="12"/>
  <c r="CJ435" i="12"/>
  <c r="BX435" i="12"/>
  <c r="BW434" i="12"/>
  <c r="BX434" i="12"/>
  <c r="T434" i="12" s="1"/>
  <c r="DK438" i="12"/>
  <c r="DI437" i="12"/>
  <c r="CW437" i="12"/>
  <c r="CK437" i="12"/>
  <c r="DT436" i="12"/>
  <c r="DH436" i="12"/>
  <c r="CV436" i="12"/>
  <c r="CJ436" i="12"/>
  <c r="BX436" i="12"/>
  <c r="CI435" i="12"/>
  <c r="BW435" i="12"/>
  <c r="BV434" i="12"/>
  <c r="K434" i="12" s="1"/>
  <c r="CW436" i="12"/>
  <c r="CK436" i="12"/>
  <c r="DJ438" i="12"/>
  <c r="CX438" i="12"/>
  <c r="DT437" i="12"/>
  <c r="DH437" i="12"/>
  <c r="CV437" i="12"/>
  <c r="CJ437" i="12"/>
  <c r="BX437" i="12"/>
  <c r="Y437" i="12"/>
  <c r="DS436" i="12"/>
  <c r="DG436" i="12"/>
  <c r="CU436" i="12"/>
  <c r="CI436" i="12"/>
  <c r="BW436" i="12"/>
  <c r="DR435" i="12"/>
  <c r="DF435" i="12"/>
  <c r="CT435" i="12"/>
  <c r="CH435" i="12"/>
  <c r="BV435" i="12"/>
  <c r="CG434" i="12"/>
  <c r="U434" i="12" s="1"/>
  <c r="BU434" i="12"/>
  <c r="CK435" i="12"/>
  <c r="DI438" i="12"/>
  <c r="K438" i="12" s="1"/>
  <c r="CW438" i="12"/>
  <c r="CK438" i="12"/>
  <c r="DT438" i="12"/>
  <c r="DH438" i="12"/>
  <c r="DS437" i="12"/>
  <c r="DG437" i="12"/>
  <c r="CU437" i="12"/>
  <c r="CI437" i="12"/>
  <c r="BW437" i="12"/>
  <c r="DR436" i="12"/>
  <c r="DF436" i="12"/>
  <c r="CT436" i="12"/>
  <c r="CH436" i="12"/>
  <c r="BV436" i="12"/>
  <c r="CS435" i="12"/>
  <c r="CG435" i="12"/>
  <c r="BU435" i="12"/>
  <c r="CF434" i="12"/>
  <c r="DK437" i="12"/>
  <c r="DS438" i="12"/>
  <c r="X438" i="12"/>
  <c r="DR437" i="12"/>
  <c r="DF437" i="12"/>
  <c r="CT437" i="12"/>
  <c r="CH437" i="12"/>
  <c r="DE436" i="12"/>
  <c r="CS436" i="12"/>
  <c r="CG436" i="12"/>
  <c r="BU436" i="12"/>
  <c r="CR435" i="12"/>
  <c r="CF435" i="12"/>
  <c r="CE434" i="12"/>
  <c r="O434" i="12" s="1"/>
  <c r="DQ437" i="12"/>
  <c r="DE437" i="12"/>
  <c r="DD436" i="12"/>
  <c r="CR436" i="12"/>
  <c r="CF436" i="12"/>
  <c r="CQ435" i="12"/>
  <c r="CE435" i="12"/>
  <c r="CD434" i="12"/>
  <c r="W434" i="12" s="1"/>
  <c r="DP437" i="12"/>
  <c r="DD437" i="12"/>
  <c r="CR437" i="12"/>
  <c r="DC436" i="12"/>
  <c r="CQ436" i="12"/>
  <c r="CE436" i="12"/>
  <c r="CP435" i="12"/>
  <c r="CD435" i="12"/>
  <c r="CC434" i="12"/>
  <c r="DQ438" i="12"/>
  <c r="W438" i="12" s="1"/>
  <c r="DO437" i="12"/>
  <c r="DC437" i="12"/>
  <c r="DB436" i="12"/>
  <c r="CP436" i="12"/>
  <c r="CD436" i="12"/>
  <c r="CO435" i="12"/>
  <c r="CC435" i="12"/>
  <c r="CB434" i="12"/>
  <c r="DO438" i="12"/>
  <c r="V438" i="12" s="1"/>
  <c r="DN437" i="12"/>
  <c r="DB437" i="12"/>
  <c r="CP437" i="12"/>
  <c r="DA436" i="12"/>
  <c r="X436" i="12" s="1"/>
  <c r="CO436" i="12"/>
  <c r="CC436" i="12"/>
  <c r="CN435" i="12"/>
  <c r="CB435" i="12"/>
  <c r="V435" i="12" s="1"/>
  <c r="CA434" i="12"/>
  <c r="DR438" i="12"/>
  <c r="O438" i="12" s="1"/>
  <c r="DP438" i="12"/>
  <c r="X179" i="13" l="1"/>
  <c r="S179" i="13"/>
  <c r="K179" i="13"/>
  <c r="S180" i="13"/>
  <c r="O178" i="13"/>
  <c r="X178" i="13"/>
  <c r="U180" i="13"/>
  <c r="R179" i="13"/>
  <c r="K180" i="13"/>
  <c r="X435" i="12"/>
  <c r="S438" i="12"/>
  <c r="Y436" i="12"/>
  <c r="U438" i="12"/>
  <c r="X437" i="12"/>
  <c r="R434" i="12"/>
  <c r="X434" i="12"/>
  <c r="Y434" i="12"/>
  <c r="T179" i="13"/>
  <c r="O180" i="13"/>
  <c r="X180" i="13"/>
  <c r="O437" i="12"/>
  <c r="W437" i="12"/>
  <c r="X81" i="14"/>
  <c r="P81" i="14"/>
  <c r="S80" i="14"/>
  <c r="W94" i="14"/>
  <c r="P105" i="14"/>
  <c r="S106" i="14"/>
  <c r="X108" i="14"/>
  <c r="V127" i="14"/>
  <c r="K109" i="14"/>
  <c r="T118" i="14"/>
  <c r="W125" i="14"/>
  <c r="V87" i="14"/>
  <c r="O71" i="14"/>
  <c r="S92" i="14"/>
  <c r="O106" i="14"/>
  <c r="O99" i="14"/>
  <c r="X125" i="14"/>
  <c r="S119" i="14"/>
  <c r="X120" i="14"/>
  <c r="S95" i="14"/>
  <c r="P116" i="14"/>
  <c r="V103" i="14"/>
  <c r="O118" i="14"/>
  <c r="R116" i="14"/>
  <c r="U122" i="14"/>
  <c r="P127" i="14"/>
  <c r="X129" i="14"/>
  <c r="X87" i="14"/>
  <c r="R80" i="14"/>
  <c r="V82" i="14"/>
  <c r="K84" i="14"/>
  <c r="S89" i="14"/>
  <c r="X89" i="14"/>
  <c r="S84" i="14"/>
  <c r="V108" i="14"/>
  <c r="W123" i="14"/>
  <c r="T103" i="14"/>
  <c r="V94" i="14"/>
  <c r="U437" i="12"/>
  <c r="T83" i="14"/>
  <c r="W96" i="14"/>
  <c r="X103" i="14"/>
  <c r="R103" i="14"/>
  <c r="R130" i="14"/>
  <c r="R91" i="14"/>
  <c r="V179" i="13"/>
  <c r="Y124" i="14"/>
  <c r="U110" i="14"/>
  <c r="R120" i="14"/>
  <c r="S435" i="12"/>
  <c r="R88" i="14"/>
  <c r="P92" i="14"/>
  <c r="R122" i="14"/>
  <c r="X99" i="14"/>
  <c r="X124" i="14"/>
  <c r="U128" i="14"/>
  <c r="U107" i="14"/>
  <c r="X121" i="14"/>
  <c r="X119" i="14"/>
  <c r="O122" i="14"/>
  <c r="X78" i="14"/>
  <c r="K435" i="12"/>
  <c r="V89" i="14"/>
  <c r="W101" i="14"/>
  <c r="W92" i="14"/>
  <c r="W100" i="14"/>
  <c r="V119" i="14"/>
  <c r="R100" i="14"/>
  <c r="P124" i="14"/>
  <c r="T180" i="13"/>
  <c r="Y179" i="13"/>
  <c r="R180" i="13"/>
  <c r="U435" i="12"/>
  <c r="V436" i="12"/>
  <c r="W435" i="12"/>
  <c r="R438" i="12"/>
  <c r="V434" i="12"/>
  <c r="O78" i="14"/>
  <c r="S87" i="14"/>
  <c r="Y97" i="14"/>
  <c r="S121" i="14"/>
  <c r="W103" i="14"/>
  <c r="R125" i="14"/>
  <c r="R76" i="14"/>
  <c r="K92" i="14"/>
  <c r="W110" i="14"/>
  <c r="K121" i="14"/>
  <c r="P103" i="14"/>
  <c r="Y130" i="14"/>
  <c r="O435" i="12"/>
  <c r="V437" i="12"/>
  <c r="T438" i="12"/>
  <c r="R436" i="12"/>
  <c r="T80" i="14"/>
  <c r="S78" i="14"/>
  <c r="P85" i="14"/>
  <c r="Y87" i="14"/>
  <c r="Y127" i="14"/>
  <c r="Y109" i="14"/>
  <c r="O110" i="14"/>
  <c r="X109" i="14"/>
  <c r="U113" i="14"/>
  <c r="V107" i="14"/>
  <c r="W122" i="14"/>
  <c r="P71" i="14"/>
  <c r="Y74" i="14"/>
  <c r="W86" i="14"/>
  <c r="V84" i="14"/>
  <c r="V106" i="14"/>
  <c r="V124" i="14"/>
  <c r="Y122" i="14"/>
  <c r="O80" i="14"/>
  <c r="T84" i="14"/>
  <c r="W93" i="14"/>
  <c r="W106" i="14"/>
  <c r="R128" i="14"/>
  <c r="R133" i="14"/>
  <c r="W180" i="13"/>
  <c r="K71" i="14"/>
  <c r="O436" i="12"/>
  <c r="W71" i="14"/>
  <c r="K101" i="14"/>
  <c r="S104" i="14"/>
  <c r="V97" i="14"/>
  <c r="V123" i="14"/>
  <c r="Y120" i="14"/>
  <c r="V121" i="14"/>
  <c r="R118" i="14"/>
  <c r="Y180" i="13"/>
  <c r="R435" i="12"/>
  <c r="R71" i="14"/>
  <c r="S124" i="14"/>
  <c r="U115" i="14"/>
  <c r="O117" i="14"/>
  <c r="O107" i="14"/>
  <c r="P129" i="14"/>
  <c r="K437" i="12"/>
  <c r="W179" i="13"/>
  <c r="K76" i="14"/>
  <c r="T75" i="14"/>
  <c r="O81" i="14"/>
  <c r="R82" i="14"/>
  <c r="P77" i="14"/>
  <c r="W121" i="14"/>
  <c r="W436" i="12"/>
  <c r="S81" i="14"/>
  <c r="S82" i="14"/>
  <c r="K89" i="14"/>
  <c r="P99" i="14"/>
  <c r="K105" i="14"/>
  <c r="V99" i="14"/>
  <c r="K83" i="14"/>
  <c r="W109" i="14"/>
  <c r="K118" i="14"/>
  <c r="P75" i="14"/>
  <c r="O83" i="14"/>
  <c r="S79" i="14"/>
  <c r="Y80" i="14"/>
  <c r="R84" i="14"/>
  <c r="Y91" i="14"/>
  <c r="S86" i="14"/>
  <c r="S90" i="14"/>
  <c r="V95" i="14"/>
  <c r="P97" i="14"/>
  <c r="X130" i="14"/>
  <c r="S115" i="14"/>
  <c r="W130" i="14"/>
  <c r="Y121" i="14"/>
  <c r="K128" i="14"/>
  <c r="P100" i="14"/>
  <c r="T117" i="14"/>
  <c r="T74" i="14"/>
  <c r="Y78" i="14"/>
  <c r="K81" i="14"/>
  <c r="T86" i="14"/>
  <c r="T90" i="14"/>
  <c r="W113" i="14"/>
  <c r="S105" i="14"/>
  <c r="O126" i="14"/>
  <c r="K103" i="14"/>
  <c r="P117" i="14"/>
  <c r="K125" i="14"/>
  <c r="X132" i="14"/>
  <c r="V132" i="14"/>
  <c r="S132" i="14"/>
  <c r="V78" i="14"/>
  <c r="R90" i="14"/>
  <c r="U92" i="14"/>
  <c r="R121" i="14"/>
  <c r="T132" i="14"/>
  <c r="T129" i="14"/>
  <c r="O79" i="14"/>
  <c r="T95" i="14"/>
  <c r="V86" i="14"/>
  <c r="K90" i="14"/>
  <c r="O101" i="14"/>
  <c r="S109" i="14"/>
  <c r="K106" i="14"/>
  <c r="K115" i="14"/>
  <c r="P126" i="14"/>
  <c r="S103" i="14"/>
  <c r="S116" i="14"/>
  <c r="U125" i="14"/>
  <c r="R132" i="14"/>
  <c r="P106" i="14"/>
  <c r="U114" i="14"/>
  <c r="U106" i="14"/>
  <c r="X118" i="14"/>
  <c r="Y100" i="14"/>
  <c r="K132" i="14"/>
  <c r="R86" i="14"/>
  <c r="P90" i="14"/>
  <c r="K95" i="14"/>
  <c r="U95" i="14"/>
  <c r="P107" i="14"/>
  <c r="U103" i="14"/>
  <c r="S100" i="14"/>
  <c r="U132" i="14"/>
  <c r="S129" i="14"/>
  <c r="R79" i="14"/>
  <c r="V88" i="14"/>
  <c r="O84" i="14"/>
  <c r="S91" i="14"/>
  <c r="U96" i="14"/>
  <c r="W90" i="14"/>
  <c r="W105" i="14"/>
  <c r="V98" i="14"/>
  <c r="U111" i="14"/>
  <c r="P98" i="14"/>
  <c r="O103" i="14"/>
  <c r="V118" i="14"/>
  <c r="T100" i="14"/>
  <c r="P132" i="14"/>
  <c r="U133" i="14"/>
  <c r="P134" i="14"/>
  <c r="T76" i="14"/>
  <c r="U74" i="14"/>
  <c r="K79" i="14"/>
  <c r="Y88" i="14"/>
  <c r="T91" i="14"/>
  <c r="P84" i="14"/>
  <c r="U91" i="14"/>
  <c r="P96" i="14"/>
  <c r="O91" i="14"/>
  <c r="O96" i="14"/>
  <c r="P95" i="14"/>
  <c r="K96" i="14"/>
  <c r="T124" i="14"/>
  <c r="U105" i="14"/>
  <c r="S98" i="14"/>
  <c r="T119" i="14"/>
  <c r="U117" i="14"/>
  <c r="P121" i="14"/>
  <c r="O133" i="14"/>
  <c r="O132" i="14"/>
  <c r="S77" i="14"/>
  <c r="T79" i="14"/>
  <c r="U84" i="14"/>
  <c r="P123" i="14"/>
  <c r="K98" i="14"/>
  <c r="Y107" i="14"/>
  <c r="T105" i="14"/>
  <c r="K120" i="14"/>
  <c r="U100" i="14"/>
  <c r="S133" i="14"/>
  <c r="Y71" i="14"/>
  <c r="O76" i="14"/>
  <c r="T87" i="14"/>
  <c r="U81" i="14"/>
  <c r="R77" i="14"/>
  <c r="U93" i="14"/>
  <c r="S123" i="14"/>
  <c r="S99" i="14"/>
  <c r="K119" i="14"/>
  <c r="O100" i="14"/>
  <c r="K116" i="14"/>
  <c r="T133" i="14"/>
  <c r="V129" i="14"/>
  <c r="T77" i="14"/>
  <c r="P86" i="14"/>
  <c r="T92" i="14"/>
  <c r="Y102" i="14"/>
  <c r="O113" i="14"/>
  <c r="W112" i="14"/>
  <c r="K100" i="14"/>
  <c r="K133" i="14"/>
  <c r="O129" i="14"/>
  <c r="U71" i="14"/>
  <c r="W78" i="14"/>
  <c r="O77" i="14"/>
  <c r="X86" i="14"/>
  <c r="Y90" i="14"/>
  <c r="R92" i="14"/>
  <c r="T98" i="14"/>
  <c r="S102" i="14"/>
  <c r="K107" i="14"/>
  <c r="R99" i="14"/>
  <c r="P119" i="14"/>
  <c r="T121" i="14"/>
  <c r="U116" i="14"/>
  <c r="S118" i="14"/>
  <c r="S125" i="14"/>
  <c r="Y129" i="14"/>
  <c r="R134" i="14"/>
  <c r="W132" i="14"/>
  <c r="O179" i="13"/>
  <c r="V180" i="13"/>
  <c r="U179" i="13"/>
  <c r="U436" i="12"/>
  <c r="T437" i="12"/>
  <c r="T435" i="12"/>
  <c r="T436" i="12"/>
  <c r="K436" i="12"/>
  <c r="R437" i="12"/>
  <c r="A176" i="13"/>
  <c r="D176" i="13"/>
  <c r="E176" i="13"/>
  <c r="F176" i="13"/>
  <c r="G176" i="13"/>
  <c r="H176" i="13"/>
  <c r="I176" i="13"/>
  <c r="J176" i="13"/>
  <c r="L176" i="13"/>
  <c r="M176" i="13"/>
  <c r="N176" i="13"/>
  <c r="P176" i="13"/>
  <c r="Q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BY176" i="13" s="1"/>
  <c r="AM176" i="13"/>
  <c r="CK176" i="13" s="1"/>
  <c r="AN176" i="13"/>
  <c r="CV176" i="13" s="1"/>
  <c r="AO176" i="13"/>
  <c r="DH176" i="13" s="1"/>
  <c r="AP176" i="13"/>
  <c r="AQ176" i="13"/>
  <c r="AR176" i="13"/>
  <c r="AS176" i="13"/>
  <c r="AT176" i="13"/>
  <c r="AU176" i="13"/>
  <c r="AV176" i="13"/>
  <c r="AW176" i="13"/>
  <c r="AX176" i="13"/>
  <c r="AY176" i="13"/>
  <c r="AZ176" i="13"/>
  <c r="BA176" i="13"/>
  <c r="BB176" i="13"/>
  <c r="BC176" i="13"/>
  <c r="BE176" i="13"/>
  <c r="BF176" i="13"/>
  <c r="BG176" i="13"/>
  <c r="BH176" i="13"/>
  <c r="CH176" i="13"/>
  <c r="CJ176" i="13"/>
  <c r="CS176" i="13"/>
  <c r="CT176" i="13"/>
  <c r="DB176" i="13"/>
  <c r="DC176" i="13"/>
  <c r="DD176" i="13"/>
  <c r="DE176" i="13"/>
  <c r="DF176" i="13"/>
  <c r="DG176" i="13"/>
  <c r="DK176" i="13"/>
  <c r="DL176" i="13"/>
  <c r="A177" i="13"/>
  <c r="D177" i="13"/>
  <c r="E177" i="13"/>
  <c r="F177" i="13"/>
  <c r="G177" i="13"/>
  <c r="H177" i="13"/>
  <c r="I177" i="13"/>
  <c r="J177" i="13"/>
  <c r="L177" i="13"/>
  <c r="M177" i="13"/>
  <c r="N177" i="13"/>
  <c r="P177" i="13"/>
  <c r="Q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BX177" i="13" s="1"/>
  <c r="AM177" i="13"/>
  <c r="CJ177" i="13" s="1"/>
  <c r="AN177" i="13"/>
  <c r="CV177" i="13" s="1"/>
  <c r="AO177" i="13"/>
  <c r="DJ177" i="13" s="1"/>
  <c r="AP177" i="13"/>
  <c r="AQ177" i="13"/>
  <c r="AR177" i="13"/>
  <c r="AS177" i="13"/>
  <c r="AT177" i="13"/>
  <c r="AU177" i="13"/>
  <c r="AV177" i="13"/>
  <c r="AW177" i="13"/>
  <c r="AX177" i="13"/>
  <c r="AY177" i="13"/>
  <c r="AZ177" i="13"/>
  <c r="BA177" i="13"/>
  <c r="BB177" i="13"/>
  <c r="BC177" i="13"/>
  <c r="BE177" i="13"/>
  <c r="BF177" i="13"/>
  <c r="BG177" i="13"/>
  <c r="BH177" i="13"/>
  <c r="CP177" i="13"/>
  <c r="CR177" i="13"/>
  <c r="DP177" i="13"/>
  <c r="A429" i="12"/>
  <c r="D429" i="12"/>
  <c r="E429" i="12"/>
  <c r="F429" i="12"/>
  <c r="G429" i="12"/>
  <c r="H429" i="12"/>
  <c r="I429" i="12"/>
  <c r="J429" i="12"/>
  <c r="L429" i="12"/>
  <c r="M429" i="12"/>
  <c r="N429" i="12"/>
  <c r="P429" i="12"/>
  <c r="Q429" i="12"/>
  <c r="Z429" i="12"/>
  <c r="AA429" i="12"/>
  <c r="AB429" i="12"/>
  <c r="AC429" i="12"/>
  <c r="AD429" i="12"/>
  <c r="AE429" i="12"/>
  <c r="AF429" i="12"/>
  <c r="AG429" i="12"/>
  <c r="AH429" i="12"/>
  <c r="AI429" i="12"/>
  <c r="AJ429" i="12"/>
  <c r="AK429" i="12"/>
  <c r="AL429" i="12"/>
  <c r="BZ429" i="12" s="1"/>
  <c r="AM429" i="12"/>
  <c r="CH429" i="12" s="1"/>
  <c r="AN429" i="12"/>
  <c r="CW429" i="12" s="1"/>
  <c r="AO429" i="12"/>
  <c r="DI429" i="12" s="1"/>
  <c r="AP429" i="12"/>
  <c r="AQ429" i="12"/>
  <c r="AR429" i="12"/>
  <c r="AS429" i="12"/>
  <c r="AT429" i="12"/>
  <c r="AU429" i="12"/>
  <c r="AV429" i="12"/>
  <c r="AW429" i="12"/>
  <c r="AX429" i="12"/>
  <c r="AY429" i="12"/>
  <c r="AZ429" i="12"/>
  <c r="BA429" i="12"/>
  <c r="BB429" i="12"/>
  <c r="BC429" i="12"/>
  <c r="BF429" i="12"/>
  <c r="BG429" i="12"/>
  <c r="CI429" i="12"/>
  <c r="CJ429" i="12"/>
  <c r="CL429" i="12"/>
  <c r="CM429" i="12"/>
  <c r="CN429" i="12"/>
  <c r="CO429" i="12"/>
  <c r="CP429" i="12"/>
  <c r="CQ429" i="12"/>
  <c r="CR429" i="12"/>
  <c r="CS429" i="12"/>
  <c r="CT429" i="12"/>
  <c r="CU429" i="12"/>
  <c r="CX429" i="12"/>
  <c r="CY429" i="12"/>
  <c r="DA429" i="12"/>
  <c r="DB429" i="12"/>
  <c r="DC429" i="12"/>
  <c r="DD429" i="12"/>
  <c r="DG429" i="12"/>
  <c r="DH429" i="12"/>
  <c r="DJ429" i="12"/>
  <c r="DK429" i="12"/>
  <c r="DL429" i="12"/>
  <c r="DM429" i="12"/>
  <c r="DN429" i="12"/>
  <c r="DO429" i="12"/>
  <c r="DP429" i="12"/>
  <c r="DQ429" i="12"/>
  <c r="DR429" i="12"/>
  <c r="DS429" i="12"/>
  <c r="DT429" i="12"/>
  <c r="A430" i="12"/>
  <c r="D430" i="12"/>
  <c r="E430" i="12"/>
  <c r="F430" i="12"/>
  <c r="G430" i="12"/>
  <c r="H430" i="12"/>
  <c r="I430" i="12"/>
  <c r="J430" i="12"/>
  <c r="L430" i="12"/>
  <c r="M430" i="12"/>
  <c r="N430" i="12"/>
  <c r="P430" i="12"/>
  <c r="Q430" i="12"/>
  <c r="Z430" i="12"/>
  <c r="AA430" i="12"/>
  <c r="AB430" i="12"/>
  <c r="AC430" i="12"/>
  <c r="AD430" i="12"/>
  <c r="AE430" i="12"/>
  <c r="AF430" i="12"/>
  <c r="AG430" i="12"/>
  <c r="AH430" i="12"/>
  <c r="AI430" i="12"/>
  <c r="AJ430" i="12"/>
  <c r="AK430" i="12"/>
  <c r="AL430" i="12"/>
  <c r="CA430" i="12" s="1"/>
  <c r="AM430" i="12"/>
  <c r="CQ430" i="12" s="1"/>
  <c r="AN430" i="12"/>
  <c r="DC430" i="12" s="1"/>
  <c r="AO430" i="12"/>
  <c r="DO430" i="12" s="1"/>
  <c r="AP430" i="12"/>
  <c r="AQ430" i="12"/>
  <c r="AR430" i="12"/>
  <c r="AS430" i="12"/>
  <c r="AT430" i="12"/>
  <c r="AU430" i="12"/>
  <c r="AV430" i="12"/>
  <c r="AW430" i="12"/>
  <c r="AX430" i="12"/>
  <c r="AY430" i="12"/>
  <c r="AZ430" i="12"/>
  <c r="BA430" i="12"/>
  <c r="BB430" i="12"/>
  <c r="BC430" i="12"/>
  <c r="BF430" i="12"/>
  <c r="BG430" i="12"/>
  <c r="CZ430" i="12"/>
  <c r="A431" i="12"/>
  <c r="D431" i="12"/>
  <c r="E431" i="12"/>
  <c r="F431" i="12"/>
  <c r="G431" i="12"/>
  <c r="H431" i="12"/>
  <c r="I431" i="12"/>
  <c r="J431" i="12"/>
  <c r="L431" i="12"/>
  <c r="M431" i="12"/>
  <c r="N431" i="12"/>
  <c r="P431" i="12"/>
  <c r="Q431" i="12"/>
  <c r="Z431" i="12"/>
  <c r="AA431" i="12"/>
  <c r="AB431" i="12"/>
  <c r="AC431" i="12"/>
  <c r="AD431" i="12"/>
  <c r="AE431" i="12"/>
  <c r="AF431" i="12"/>
  <c r="AG431" i="12"/>
  <c r="AH431" i="12"/>
  <c r="AI431" i="12"/>
  <c r="AJ431" i="12"/>
  <c r="AK431" i="12"/>
  <c r="AL431" i="12"/>
  <c r="CB431" i="12" s="1"/>
  <c r="AM431" i="12"/>
  <c r="CN431" i="12" s="1"/>
  <c r="AN431" i="12"/>
  <c r="DD431" i="12" s="1"/>
  <c r="AO431" i="12"/>
  <c r="DP431" i="12" s="1"/>
  <c r="AP431" i="12"/>
  <c r="AQ431" i="12"/>
  <c r="AR431" i="12"/>
  <c r="AS431" i="12"/>
  <c r="AT431" i="12"/>
  <c r="AU431" i="12"/>
  <c r="AV431" i="12"/>
  <c r="AW431" i="12"/>
  <c r="AX431" i="12"/>
  <c r="AY431" i="12"/>
  <c r="AZ431" i="12"/>
  <c r="BA431" i="12"/>
  <c r="BB431" i="12"/>
  <c r="BC431" i="12"/>
  <c r="BF431" i="12"/>
  <c r="BG431" i="12"/>
  <c r="A432" i="12"/>
  <c r="D432" i="12"/>
  <c r="E432" i="12"/>
  <c r="F432" i="12"/>
  <c r="G432" i="12"/>
  <c r="H432" i="12"/>
  <c r="I432" i="12"/>
  <c r="J432" i="12"/>
  <c r="L432" i="12"/>
  <c r="M432" i="12"/>
  <c r="N432" i="12"/>
  <c r="P432" i="12"/>
  <c r="Q432" i="12"/>
  <c r="Z432" i="12"/>
  <c r="AA432" i="12"/>
  <c r="AB432" i="12"/>
  <c r="AC432" i="12"/>
  <c r="AD432" i="12"/>
  <c r="AE432" i="12"/>
  <c r="AF432" i="12"/>
  <c r="AG432" i="12"/>
  <c r="AH432" i="12"/>
  <c r="AI432" i="12"/>
  <c r="AJ432" i="12"/>
  <c r="AK432" i="12"/>
  <c r="AL432" i="12"/>
  <c r="CC432" i="12" s="1"/>
  <c r="AM432" i="12"/>
  <c r="CO432" i="12" s="1"/>
  <c r="AN432" i="12"/>
  <c r="DA432" i="12" s="1"/>
  <c r="AO432" i="12"/>
  <c r="DQ432" i="12" s="1"/>
  <c r="AP432" i="12"/>
  <c r="AQ432" i="12"/>
  <c r="AR432" i="12"/>
  <c r="AS432" i="12"/>
  <c r="AT432" i="12"/>
  <c r="AU432" i="12"/>
  <c r="AV432" i="12"/>
  <c r="AW432" i="12"/>
  <c r="AX432" i="12"/>
  <c r="AY432" i="12"/>
  <c r="AZ432" i="12"/>
  <c r="BA432" i="12"/>
  <c r="BB432" i="12"/>
  <c r="BC432" i="12"/>
  <c r="BF432" i="12"/>
  <c r="BG432" i="12"/>
  <c r="A433" i="12"/>
  <c r="D433" i="12"/>
  <c r="E433" i="12"/>
  <c r="F433" i="12"/>
  <c r="G433" i="12"/>
  <c r="H433" i="12"/>
  <c r="I433" i="12"/>
  <c r="J433" i="12"/>
  <c r="L433" i="12"/>
  <c r="M433" i="12"/>
  <c r="N433" i="12"/>
  <c r="P433" i="12"/>
  <c r="Q433" i="12"/>
  <c r="Z433" i="12"/>
  <c r="AA433" i="12"/>
  <c r="AB433" i="12"/>
  <c r="AC433" i="12"/>
  <c r="AD433" i="12"/>
  <c r="AE433" i="12"/>
  <c r="AF433" i="12"/>
  <c r="AG433" i="12"/>
  <c r="AH433" i="12"/>
  <c r="AI433" i="12"/>
  <c r="AJ433" i="12"/>
  <c r="AK433" i="12"/>
  <c r="AL433" i="12"/>
  <c r="BV433" i="12" s="1"/>
  <c r="AM433" i="12"/>
  <c r="CH433" i="12" s="1"/>
  <c r="AN433" i="12"/>
  <c r="DF433" i="12" s="1"/>
  <c r="AO433" i="12"/>
  <c r="DN433" i="12" s="1"/>
  <c r="AP433" i="12"/>
  <c r="AQ433" i="12"/>
  <c r="AR433" i="12"/>
  <c r="AS433" i="12"/>
  <c r="AT433" i="12"/>
  <c r="AU433" i="12"/>
  <c r="AV433" i="12"/>
  <c r="AW433" i="12"/>
  <c r="AX433" i="12"/>
  <c r="AY433" i="12"/>
  <c r="AZ433" i="12"/>
  <c r="BA433" i="12"/>
  <c r="BB433" i="12"/>
  <c r="BC433" i="12"/>
  <c r="BF433" i="12"/>
  <c r="BG433" i="12"/>
  <c r="CB433" i="12"/>
  <c r="CD433" i="12"/>
  <c r="B533" i="16"/>
  <c r="B534" i="16"/>
  <c r="B535" i="16"/>
  <c r="B536" i="16"/>
  <c r="B537" i="16"/>
  <c r="CZ429" i="12" l="1"/>
  <c r="CG176" i="13"/>
  <c r="BX176" i="13"/>
  <c r="CV429" i="12"/>
  <c r="CQ177" i="13"/>
  <c r="CU430" i="12"/>
  <c r="DF429" i="12"/>
  <c r="BW176" i="13"/>
  <c r="DG431" i="12"/>
  <c r="CN430" i="12"/>
  <c r="DE429" i="12"/>
  <c r="DO177" i="13"/>
  <c r="DM177" i="13"/>
  <c r="CI176" i="13"/>
  <c r="DL177" i="13"/>
  <c r="CH177" i="13"/>
  <c r="CG177" i="13"/>
  <c r="DN177" i="13"/>
  <c r="CI177" i="13"/>
  <c r="DS176" i="13"/>
  <c r="DH177" i="13"/>
  <c r="DB177" i="13"/>
  <c r="DP176" i="13"/>
  <c r="DA176" i="13"/>
  <c r="DI177" i="13"/>
  <c r="DR176" i="13"/>
  <c r="CU177" i="13"/>
  <c r="DO176" i="13"/>
  <c r="CZ176" i="13"/>
  <c r="DG177" i="13"/>
  <c r="DQ176" i="13"/>
  <c r="CT177" i="13"/>
  <c r="DN176" i="13"/>
  <c r="CY176" i="13"/>
  <c r="CS177" i="13"/>
  <c r="DM176" i="13"/>
  <c r="CU176" i="13"/>
  <c r="DT177" i="13"/>
  <c r="DJ176" i="13"/>
  <c r="CX176" i="13"/>
  <c r="BV176" i="13"/>
  <c r="DS177" i="13"/>
  <c r="DE177" i="13"/>
  <c r="DR177" i="13"/>
  <c r="DD177" i="13"/>
  <c r="BW177" i="13"/>
  <c r="DI176" i="13"/>
  <c r="CW176" i="13"/>
  <c r="BU176" i="13"/>
  <c r="DF177" i="13"/>
  <c r="DQ177" i="13"/>
  <c r="DC177" i="13"/>
  <c r="BU177" i="13"/>
  <c r="DT176" i="13"/>
  <c r="CT430" i="12"/>
  <c r="CP430" i="12"/>
  <c r="CO430" i="12"/>
  <c r="CM430" i="12"/>
  <c r="CL430" i="12"/>
  <c r="CK429" i="12"/>
  <c r="CI430" i="12"/>
  <c r="CH430" i="12"/>
  <c r="DK431" i="12"/>
  <c r="DE430" i="12"/>
  <c r="BY430" i="12"/>
  <c r="DT431" i="12"/>
  <c r="DH431" i="12"/>
  <c r="DA430" i="12"/>
  <c r="DA177" i="13"/>
  <c r="CO177" i="13"/>
  <c r="CZ177" i="13"/>
  <c r="CN177" i="13"/>
  <c r="DK177" i="13"/>
  <c r="CY177" i="13"/>
  <c r="CM177" i="13"/>
  <c r="CX177" i="13"/>
  <c r="CL177" i="13"/>
  <c r="CW177" i="13"/>
  <c r="CK177" i="13"/>
  <c r="CR430" i="12"/>
  <c r="DM431" i="12"/>
  <c r="DL431" i="12"/>
  <c r="CK430" i="12"/>
  <c r="BY429" i="12"/>
  <c r="DF431" i="12"/>
  <c r="CX431" i="12"/>
  <c r="CW431" i="12"/>
  <c r="DN430" i="12"/>
  <c r="CU431" i="12"/>
  <c r="DL433" i="12"/>
  <c r="CY433" i="12"/>
  <c r="DN431" i="12"/>
  <c r="BY431" i="12"/>
  <c r="CJ430" i="12"/>
  <c r="DT432" i="12"/>
  <c r="CA433" i="12"/>
  <c r="DJ431" i="12"/>
  <c r="CS430" i="12"/>
  <c r="CZ431" i="12"/>
  <c r="CQ433" i="12"/>
  <c r="CM432" i="12"/>
  <c r="CL431" i="12"/>
  <c r="CL432" i="12"/>
  <c r="DQ430" i="12"/>
  <c r="DD430" i="12"/>
  <c r="CO433" i="12"/>
  <c r="DI431" i="12"/>
  <c r="DP430" i="12"/>
  <c r="DB430" i="12"/>
  <c r="DL430" i="12"/>
  <c r="CY430" i="12"/>
  <c r="DP432" i="12"/>
  <c r="DK430" i="12"/>
  <c r="CX430" i="12"/>
  <c r="DM430" i="12"/>
  <c r="DL432" i="12"/>
  <c r="DI432" i="12"/>
  <c r="CY432" i="12"/>
  <c r="DJ430" i="12"/>
  <c r="CW430" i="12"/>
  <c r="DI430" i="12"/>
  <c r="CV430" i="12"/>
  <c r="CS433" i="12"/>
  <c r="CK432" i="12"/>
  <c r="DT430" i="12"/>
  <c r="DG430" i="12"/>
  <c r="DH430" i="12"/>
  <c r="CR433" i="12"/>
  <c r="BZ431" i="12"/>
  <c r="DS430" i="12"/>
  <c r="DF430" i="12"/>
  <c r="S429" i="12"/>
  <c r="BX429" i="12"/>
  <c r="T429" i="12" s="1"/>
  <c r="DR430" i="12"/>
  <c r="CP433" i="12"/>
  <c r="BV177" i="13"/>
  <c r="CE177" i="13"/>
  <c r="CR176" i="13"/>
  <c r="CF176" i="13"/>
  <c r="CD177" i="13"/>
  <c r="CQ176" i="13"/>
  <c r="CE176" i="13"/>
  <c r="CC177" i="13"/>
  <c r="CP176" i="13"/>
  <c r="CD176" i="13"/>
  <c r="CB177" i="13"/>
  <c r="CO176" i="13"/>
  <c r="CC176" i="13"/>
  <c r="CA177" i="13"/>
  <c r="CN176" i="13"/>
  <c r="CB176" i="13"/>
  <c r="CF177" i="13"/>
  <c r="BZ177" i="13"/>
  <c r="CM176" i="13"/>
  <c r="CA176" i="13"/>
  <c r="BY177" i="13"/>
  <c r="CL176" i="13"/>
  <c r="BZ176" i="13"/>
  <c r="BZ433" i="12"/>
  <c r="DE433" i="12"/>
  <c r="CN433" i="12"/>
  <c r="BU433" i="12"/>
  <c r="DO432" i="12"/>
  <c r="CA432" i="12"/>
  <c r="DS431" i="12"/>
  <c r="DC431" i="12"/>
  <c r="BX431" i="12"/>
  <c r="BY433" i="12"/>
  <c r="DD433" i="12"/>
  <c r="CM433" i="12"/>
  <c r="DN432" i="12"/>
  <c r="BY432" i="12"/>
  <c r="DR431" i="12"/>
  <c r="DB431" i="12"/>
  <c r="DC433" i="12"/>
  <c r="CL433" i="12"/>
  <c r="DM432" i="12"/>
  <c r="DO431" i="12"/>
  <c r="DA431" i="12"/>
  <c r="DB433" i="12"/>
  <c r="CG433" i="12"/>
  <c r="DA433" i="12"/>
  <c r="CF433" i="12"/>
  <c r="DK432" i="12"/>
  <c r="CY431" i="12"/>
  <c r="CZ433" i="12"/>
  <c r="CE433" i="12"/>
  <c r="DJ432" i="12"/>
  <c r="CC433" i="12"/>
  <c r="DH432" i="12"/>
  <c r="CV431" i="12"/>
  <c r="Y429" i="12"/>
  <c r="DM433" i="12"/>
  <c r="CZ432" i="12"/>
  <c r="CN432" i="12"/>
  <c r="CB432" i="12"/>
  <c r="CM431" i="12"/>
  <c r="CA431" i="12"/>
  <c r="BZ430" i="12"/>
  <c r="CX432" i="12"/>
  <c r="BZ432" i="12"/>
  <c r="CK431" i="12"/>
  <c r="BX430" i="12"/>
  <c r="BW429" i="12"/>
  <c r="R429" i="12" s="1"/>
  <c r="CW432" i="12"/>
  <c r="CJ431" i="12"/>
  <c r="BW430" i="12"/>
  <c r="BV429" i="12"/>
  <c r="K429" i="12" s="1"/>
  <c r="DJ433" i="12"/>
  <c r="CX433" i="12"/>
  <c r="CI431" i="12"/>
  <c r="BW431" i="12"/>
  <c r="BV430" i="12"/>
  <c r="CG429" i="12"/>
  <c r="U429" i="12" s="1"/>
  <c r="BU429" i="12"/>
  <c r="DI433" i="12"/>
  <c r="CW433" i="12"/>
  <c r="CK433" i="12"/>
  <c r="CH431" i="12"/>
  <c r="BV431" i="12"/>
  <c r="CG430" i="12"/>
  <c r="BU430" i="12"/>
  <c r="CF429" i="12"/>
  <c r="CV432" i="12"/>
  <c r="BX432" i="12"/>
  <c r="CV433" i="12"/>
  <c r="CT431" i="12"/>
  <c r="DG433" i="12"/>
  <c r="CU433" i="12"/>
  <c r="DF432" i="12"/>
  <c r="CT432" i="12"/>
  <c r="CH432" i="12"/>
  <c r="BV432" i="12"/>
  <c r="DQ431" i="12"/>
  <c r="DE431" i="12"/>
  <c r="CS431" i="12"/>
  <c r="CG431" i="12"/>
  <c r="BU431" i="12"/>
  <c r="CF430" i="12"/>
  <c r="CE429" i="12"/>
  <c r="DK433" i="12"/>
  <c r="CJ432" i="12"/>
  <c r="DT433" i="12"/>
  <c r="DH433" i="12"/>
  <c r="CJ433" i="12"/>
  <c r="BX433" i="12"/>
  <c r="DS432" i="12"/>
  <c r="DG432" i="12"/>
  <c r="CU432" i="12"/>
  <c r="CI432" i="12"/>
  <c r="BW432" i="12"/>
  <c r="DS433" i="12"/>
  <c r="CI433" i="12"/>
  <c r="BW433" i="12"/>
  <c r="DR432" i="12"/>
  <c r="DR433" i="12"/>
  <c r="CT433" i="12"/>
  <c r="DE432" i="12"/>
  <c r="CS432" i="12"/>
  <c r="CG432" i="12"/>
  <c r="BU432" i="12"/>
  <c r="CR431" i="12"/>
  <c r="CF431" i="12"/>
  <c r="CE430" i="12"/>
  <c r="CD429" i="12"/>
  <c r="W429" i="12" s="1"/>
  <c r="DQ433" i="12"/>
  <c r="DD432" i="12"/>
  <c r="CR432" i="12"/>
  <c r="CF432" i="12"/>
  <c r="CQ431" i="12"/>
  <c r="CE431" i="12"/>
  <c r="CD430" i="12"/>
  <c r="CC429" i="12"/>
  <c r="DP433" i="12"/>
  <c r="DC432" i="12"/>
  <c r="CQ432" i="12"/>
  <c r="CE432" i="12"/>
  <c r="CP431" i="12"/>
  <c r="CD431" i="12"/>
  <c r="CC430" i="12"/>
  <c r="CB429" i="12"/>
  <c r="V429" i="12" s="1"/>
  <c r="DO433" i="12"/>
  <c r="DB432" i="12"/>
  <c r="CP432" i="12"/>
  <c r="CD432" i="12"/>
  <c r="CO431" i="12"/>
  <c r="CC431" i="12"/>
  <c r="CB430" i="12"/>
  <c r="V430" i="12" s="1"/>
  <c r="CA429" i="12"/>
  <c r="X429" i="12" s="1"/>
  <c r="N31" i="23"/>
  <c r="Q31" i="23" s="1"/>
  <c r="T31" i="23" s="1"/>
  <c r="W31" i="23" s="1"/>
  <c r="Z31" i="23" s="1"/>
  <c r="AC31" i="23" s="1"/>
  <c r="AF31" i="23" s="1"/>
  <c r="AI31" i="23" s="1"/>
  <c r="AL31" i="23" s="1"/>
  <c r="AO31" i="23" s="1"/>
  <c r="AR31" i="23" s="1"/>
  <c r="AU31" i="23" s="1"/>
  <c r="AX31" i="23" s="1"/>
  <c r="BA31" i="23" s="1"/>
  <c r="BD31" i="23" s="1"/>
  <c r="BG31" i="23" s="1"/>
  <c r="BJ31" i="23" s="1"/>
  <c r="BM31" i="23" s="1"/>
  <c r="B31" i="23"/>
  <c r="E31" i="23" s="1"/>
  <c r="H31" i="23" s="1"/>
  <c r="K31" i="23" s="1"/>
  <c r="A31" i="23"/>
  <c r="D31" i="23" s="1"/>
  <c r="G31" i="23" s="1"/>
  <c r="N30" i="23"/>
  <c r="Q30" i="23" s="1"/>
  <c r="T30" i="23" s="1"/>
  <c r="W30" i="23" s="1"/>
  <c r="Z30" i="23" s="1"/>
  <c r="AC30" i="23" s="1"/>
  <c r="AF30" i="23" s="1"/>
  <c r="AI30" i="23" s="1"/>
  <c r="AL30" i="23" s="1"/>
  <c r="AO30" i="23" s="1"/>
  <c r="AR30" i="23" s="1"/>
  <c r="AU30" i="23" s="1"/>
  <c r="AX30" i="23" s="1"/>
  <c r="BA30" i="23" s="1"/>
  <c r="BD30" i="23" s="1"/>
  <c r="BG30" i="23" s="1"/>
  <c r="BJ30" i="23" s="1"/>
  <c r="BM30" i="23" s="1"/>
  <c r="B30" i="23"/>
  <c r="E30" i="23" s="1"/>
  <c r="H30" i="23" s="1"/>
  <c r="K30" i="23" s="1"/>
  <c r="A30" i="23"/>
  <c r="D30" i="23" s="1"/>
  <c r="G30" i="23" s="1"/>
  <c r="J30" i="23" s="1"/>
  <c r="N29" i="23"/>
  <c r="Q29" i="23" s="1"/>
  <c r="T29" i="23" s="1"/>
  <c r="W29" i="23" s="1"/>
  <c r="Z29" i="23" s="1"/>
  <c r="AC29" i="23" s="1"/>
  <c r="AF29" i="23" s="1"/>
  <c r="AI29" i="23" s="1"/>
  <c r="AL29" i="23" s="1"/>
  <c r="AO29" i="23" s="1"/>
  <c r="AR29" i="23" s="1"/>
  <c r="AU29" i="23" s="1"/>
  <c r="AX29" i="23" s="1"/>
  <c r="BA29" i="23" s="1"/>
  <c r="BD29" i="23" s="1"/>
  <c r="BG29" i="23" s="1"/>
  <c r="BJ29" i="23" s="1"/>
  <c r="BM29" i="23" s="1"/>
  <c r="B29" i="23"/>
  <c r="E29" i="23" s="1"/>
  <c r="H29" i="23" s="1"/>
  <c r="K29" i="23" s="1"/>
  <c r="A29" i="23"/>
  <c r="N28" i="23"/>
  <c r="Q28" i="23" s="1"/>
  <c r="T28" i="23" s="1"/>
  <c r="W28" i="23" s="1"/>
  <c r="Z28" i="23" s="1"/>
  <c r="AC28" i="23" s="1"/>
  <c r="AF28" i="23" s="1"/>
  <c r="AI28" i="23" s="1"/>
  <c r="AL28" i="23" s="1"/>
  <c r="AO28" i="23" s="1"/>
  <c r="AR28" i="23" s="1"/>
  <c r="AU28" i="23" s="1"/>
  <c r="AX28" i="23" s="1"/>
  <c r="BA28" i="23" s="1"/>
  <c r="BD28" i="23" s="1"/>
  <c r="BG28" i="23" s="1"/>
  <c r="BJ28" i="23" s="1"/>
  <c r="BM28" i="23" s="1"/>
  <c r="B28" i="23"/>
  <c r="E28" i="23" s="1"/>
  <c r="H28" i="23" s="1"/>
  <c r="K28" i="23" s="1"/>
  <c r="A28" i="23"/>
  <c r="N27" i="23"/>
  <c r="Q27" i="23" s="1"/>
  <c r="T27" i="23" s="1"/>
  <c r="W27" i="23" s="1"/>
  <c r="Z27" i="23" s="1"/>
  <c r="AC27" i="23" s="1"/>
  <c r="AF27" i="23" s="1"/>
  <c r="AI27" i="23" s="1"/>
  <c r="AL27" i="23" s="1"/>
  <c r="AO27" i="23" s="1"/>
  <c r="AR27" i="23" s="1"/>
  <c r="AU27" i="23" s="1"/>
  <c r="AX27" i="23" s="1"/>
  <c r="BA27" i="23" s="1"/>
  <c r="BD27" i="23" s="1"/>
  <c r="BG27" i="23" s="1"/>
  <c r="BJ27" i="23" s="1"/>
  <c r="BM27" i="23" s="1"/>
  <c r="B27" i="23"/>
  <c r="E27" i="23" s="1"/>
  <c r="H27" i="23" s="1"/>
  <c r="K27" i="23" s="1"/>
  <c r="A27" i="23"/>
  <c r="N26" i="23"/>
  <c r="Q26" i="23" s="1"/>
  <c r="T26" i="23" s="1"/>
  <c r="W26" i="23" s="1"/>
  <c r="Z26" i="23" s="1"/>
  <c r="AC26" i="23" s="1"/>
  <c r="AF26" i="23" s="1"/>
  <c r="AI26" i="23" s="1"/>
  <c r="AL26" i="23" s="1"/>
  <c r="AO26" i="23" s="1"/>
  <c r="AR26" i="23" s="1"/>
  <c r="AU26" i="23" s="1"/>
  <c r="AX26" i="23" s="1"/>
  <c r="BA26" i="23" s="1"/>
  <c r="BD26" i="23" s="1"/>
  <c r="BG26" i="23" s="1"/>
  <c r="BJ26" i="23" s="1"/>
  <c r="BM26" i="23" s="1"/>
  <c r="B26" i="23"/>
  <c r="E26" i="23" s="1"/>
  <c r="H26" i="23" s="1"/>
  <c r="K26" i="23" s="1"/>
  <c r="A26" i="23"/>
  <c r="N25" i="23"/>
  <c r="Q25" i="23" s="1"/>
  <c r="T25" i="23" s="1"/>
  <c r="W25" i="23" s="1"/>
  <c r="Z25" i="23" s="1"/>
  <c r="AC25" i="23" s="1"/>
  <c r="AF25" i="23" s="1"/>
  <c r="AI25" i="23" s="1"/>
  <c r="AL25" i="23" s="1"/>
  <c r="AO25" i="23" s="1"/>
  <c r="AR25" i="23" s="1"/>
  <c r="AU25" i="23" s="1"/>
  <c r="AX25" i="23" s="1"/>
  <c r="BA25" i="23" s="1"/>
  <c r="BD25" i="23" s="1"/>
  <c r="BG25" i="23" s="1"/>
  <c r="BJ25" i="23" s="1"/>
  <c r="BM25" i="23" s="1"/>
  <c r="B25" i="23"/>
  <c r="E25" i="23" s="1"/>
  <c r="H25" i="23" s="1"/>
  <c r="K25" i="23" s="1"/>
  <c r="A25" i="23"/>
  <c r="N24" i="23"/>
  <c r="Q24" i="23" s="1"/>
  <c r="T24" i="23" s="1"/>
  <c r="W24" i="23" s="1"/>
  <c r="Z24" i="23" s="1"/>
  <c r="AC24" i="23" s="1"/>
  <c r="AF24" i="23" s="1"/>
  <c r="AI24" i="23" s="1"/>
  <c r="AL24" i="23" s="1"/>
  <c r="AO24" i="23" s="1"/>
  <c r="AR24" i="23" s="1"/>
  <c r="AU24" i="23" s="1"/>
  <c r="AX24" i="23" s="1"/>
  <c r="BA24" i="23" s="1"/>
  <c r="BD24" i="23" s="1"/>
  <c r="BG24" i="23" s="1"/>
  <c r="BJ24" i="23" s="1"/>
  <c r="BM24" i="23" s="1"/>
  <c r="B24" i="23"/>
  <c r="E24" i="23" s="1"/>
  <c r="H24" i="23" s="1"/>
  <c r="K24" i="23" s="1"/>
  <c r="A24" i="23"/>
  <c r="N23" i="23"/>
  <c r="Q23" i="23" s="1"/>
  <c r="T23" i="23" s="1"/>
  <c r="W23" i="23" s="1"/>
  <c r="Z23" i="23" s="1"/>
  <c r="AC23" i="23" s="1"/>
  <c r="AF23" i="23" s="1"/>
  <c r="AI23" i="23" s="1"/>
  <c r="AL23" i="23" s="1"/>
  <c r="AO23" i="23" s="1"/>
  <c r="AR23" i="23" s="1"/>
  <c r="AU23" i="23" s="1"/>
  <c r="AX23" i="23" s="1"/>
  <c r="BA23" i="23" s="1"/>
  <c r="BD23" i="23" s="1"/>
  <c r="BG23" i="23" s="1"/>
  <c r="BJ23" i="23" s="1"/>
  <c r="BM23" i="23" s="1"/>
  <c r="B23" i="23"/>
  <c r="E23" i="23" s="1"/>
  <c r="H23" i="23" s="1"/>
  <c r="K23" i="23" s="1"/>
  <c r="A23" i="23"/>
  <c r="N22" i="23"/>
  <c r="Q22" i="23" s="1"/>
  <c r="T22" i="23" s="1"/>
  <c r="W22" i="23" s="1"/>
  <c r="Z22" i="23" s="1"/>
  <c r="AC22" i="23" s="1"/>
  <c r="AF22" i="23" s="1"/>
  <c r="AI22" i="23" s="1"/>
  <c r="AL22" i="23" s="1"/>
  <c r="AO22" i="23" s="1"/>
  <c r="AR22" i="23" s="1"/>
  <c r="AU22" i="23" s="1"/>
  <c r="AX22" i="23" s="1"/>
  <c r="BA22" i="23" s="1"/>
  <c r="BD22" i="23" s="1"/>
  <c r="BG22" i="23" s="1"/>
  <c r="BJ22" i="23" s="1"/>
  <c r="BM22" i="23" s="1"/>
  <c r="B22" i="23"/>
  <c r="E22" i="23" s="1"/>
  <c r="H22" i="23" s="1"/>
  <c r="K22" i="23" s="1"/>
  <c r="A22" i="23"/>
  <c r="N21" i="23"/>
  <c r="Q21" i="23" s="1"/>
  <c r="T21" i="23" s="1"/>
  <c r="W21" i="23" s="1"/>
  <c r="Z21" i="23" s="1"/>
  <c r="AC21" i="23" s="1"/>
  <c r="AF21" i="23" s="1"/>
  <c r="AI21" i="23" s="1"/>
  <c r="AL21" i="23" s="1"/>
  <c r="AO21" i="23" s="1"/>
  <c r="AR21" i="23" s="1"/>
  <c r="AU21" i="23" s="1"/>
  <c r="AX21" i="23" s="1"/>
  <c r="BA21" i="23" s="1"/>
  <c r="BD21" i="23" s="1"/>
  <c r="BG21" i="23" s="1"/>
  <c r="BJ21" i="23" s="1"/>
  <c r="BM21" i="23" s="1"/>
  <c r="B21" i="23"/>
  <c r="A21" i="23"/>
  <c r="N20" i="23"/>
  <c r="Q20" i="23" s="1"/>
  <c r="T20" i="23" s="1"/>
  <c r="W20" i="23" s="1"/>
  <c r="Z20" i="23" s="1"/>
  <c r="AC20" i="23" s="1"/>
  <c r="AF20" i="23" s="1"/>
  <c r="AI20" i="23" s="1"/>
  <c r="AL20" i="23" s="1"/>
  <c r="AO20" i="23" s="1"/>
  <c r="AR20" i="23" s="1"/>
  <c r="AU20" i="23" s="1"/>
  <c r="AX20" i="23" s="1"/>
  <c r="BA20" i="23" s="1"/>
  <c r="BD20" i="23" s="1"/>
  <c r="BG20" i="23" s="1"/>
  <c r="BJ20" i="23" s="1"/>
  <c r="BM20" i="23" s="1"/>
  <c r="B20" i="23"/>
  <c r="E20" i="23" s="1"/>
  <c r="H20" i="23" s="1"/>
  <c r="K20" i="23" s="1"/>
  <c r="A20" i="23"/>
  <c r="N19" i="23"/>
  <c r="Q19" i="23" s="1"/>
  <c r="T19" i="23" s="1"/>
  <c r="W19" i="23" s="1"/>
  <c r="Z19" i="23" s="1"/>
  <c r="AC19" i="23" s="1"/>
  <c r="AF19" i="23" s="1"/>
  <c r="AI19" i="23" s="1"/>
  <c r="AL19" i="23" s="1"/>
  <c r="AO19" i="23" s="1"/>
  <c r="AR19" i="23" s="1"/>
  <c r="AU19" i="23" s="1"/>
  <c r="AX19" i="23" s="1"/>
  <c r="BA19" i="23" s="1"/>
  <c r="BD19" i="23" s="1"/>
  <c r="BG19" i="23" s="1"/>
  <c r="BJ19" i="23" s="1"/>
  <c r="BM19" i="23" s="1"/>
  <c r="B19" i="23"/>
  <c r="E19" i="23" s="1"/>
  <c r="H19" i="23" s="1"/>
  <c r="K19" i="23" s="1"/>
  <c r="A19" i="23"/>
  <c r="N18" i="23"/>
  <c r="Q18" i="23" s="1"/>
  <c r="T18" i="23" s="1"/>
  <c r="W18" i="23" s="1"/>
  <c r="Z18" i="23" s="1"/>
  <c r="AC18" i="23" s="1"/>
  <c r="AF18" i="23" s="1"/>
  <c r="AI18" i="23" s="1"/>
  <c r="AL18" i="23" s="1"/>
  <c r="AO18" i="23" s="1"/>
  <c r="AR18" i="23" s="1"/>
  <c r="AU18" i="23" s="1"/>
  <c r="AX18" i="23" s="1"/>
  <c r="BA18" i="23" s="1"/>
  <c r="BD18" i="23" s="1"/>
  <c r="BG18" i="23" s="1"/>
  <c r="BJ18" i="23" s="1"/>
  <c r="BM18" i="23" s="1"/>
  <c r="A18" i="23"/>
  <c r="N17" i="23"/>
  <c r="Q17" i="23" s="1"/>
  <c r="T17" i="23" s="1"/>
  <c r="W17" i="23" s="1"/>
  <c r="Z17" i="23" s="1"/>
  <c r="AC17" i="23" s="1"/>
  <c r="AF17" i="23" s="1"/>
  <c r="AI17" i="23" s="1"/>
  <c r="AL17" i="23" s="1"/>
  <c r="AO17" i="23" s="1"/>
  <c r="AR17" i="23" s="1"/>
  <c r="AU17" i="23" s="1"/>
  <c r="AX17" i="23" s="1"/>
  <c r="BA17" i="23" s="1"/>
  <c r="BD17" i="23" s="1"/>
  <c r="BG17" i="23" s="1"/>
  <c r="BJ17" i="23" s="1"/>
  <c r="BM17" i="23" s="1"/>
  <c r="A17" i="23"/>
  <c r="C17" i="23" s="1"/>
  <c r="F17" i="23" s="1"/>
  <c r="I17" i="23" s="1"/>
  <c r="L17" i="23" s="1"/>
  <c r="O17" i="23" s="1"/>
  <c r="R17" i="23" s="1"/>
  <c r="U17" i="23" s="1"/>
  <c r="X17" i="23" s="1"/>
  <c r="AA17" i="23" s="1"/>
  <c r="AD17" i="23" s="1"/>
  <c r="AG17" i="23" s="1"/>
  <c r="AJ17" i="23" s="1"/>
  <c r="AM17" i="23" s="1"/>
  <c r="AP17" i="23" s="1"/>
  <c r="AS17" i="23" s="1"/>
  <c r="AV17" i="23" s="1"/>
  <c r="AY17" i="23" s="1"/>
  <c r="BB17" i="23" s="1"/>
  <c r="BE17" i="23" s="1"/>
  <c r="BH17" i="23" s="1"/>
  <c r="BK17" i="23" s="1"/>
  <c r="BN17" i="23" s="1"/>
  <c r="N16" i="23"/>
  <c r="Q16" i="23" s="1"/>
  <c r="T16" i="23" s="1"/>
  <c r="W16" i="23" s="1"/>
  <c r="Z16" i="23" s="1"/>
  <c r="AC16" i="23" s="1"/>
  <c r="AF16" i="23" s="1"/>
  <c r="AI16" i="23" s="1"/>
  <c r="AL16" i="23" s="1"/>
  <c r="AO16" i="23" s="1"/>
  <c r="AR16" i="23" s="1"/>
  <c r="AU16" i="23" s="1"/>
  <c r="AX16" i="23" s="1"/>
  <c r="BA16" i="23" s="1"/>
  <c r="BD16" i="23" s="1"/>
  <c r="BG16" i="23" s="1"/>
  <c r="BJ16" i="23" s="1"/>
  <c r="BM16" i="23" s="1"/>
  <c r="A16" i="23"/>
  <c r="D16" i="23" s="1"/>
  <c r="G16" i="23" s="1"/>
  <c r="J16" i="23" s="1"/>
  <c r="N15" i="23"/>
  <c r="Q15" i="23" s="1"/>
  <c r="T15" i="23" s="1"/>
  <c r="W15" i="23" s="1"/>
  <c r="Z15" i="23" s="1"/>
  <c r="AC15" i="23" s="1"/>
  <c r="AF15" i="23" s="1"/>
  <c r="AI15" i="23" s="1"/>
  <c r="AL15" i="23" s="1"/>
  <c r="AO15" i="23" s="1"/>
  <c r="AR15" i="23" s="1"/>
  <c r="AU15" i="23" s="1"/>
  <c r="AX15" i="23" s="1"/>
  <c r="BA15" i="23" s="1"/>
  <c r="BD15" i="23" s="1"/>
  <c r="BG15" i="23" s="1"/>
  <c r="BJ15" i="23" s="1"/>
  <c r="BM15" i="23" s="1"/>
  <c r="A15" i="23"/>
  <c r="C15" i="23" s="1"/>
  <c r="F15" i="23" s="1"/>
  <c r="I15" i="23" s="1"/>
  <c r="L15" i="23" s="1"/>
  <c r="O15" i="23" s="1"/>
  <c r="R15" i="23" s="1"/>
  <c r="U15" i="23" s="1"/>
  <c r="X15" i="23" s="1"/>
  <c r="AA15" i="23" s="1"/>
  <c r="AD15" i="23" s="1"/>
  <c r="AG15" i="23" s="1"/>
  <c r="AJ15" i="23" s="1"/>
  <c r="AM15" i="23" s="1"/>
  <c r="AP15" i="23" s="1"/>
  <c r="AS15" i="23" s="1"/>
  <c r="AV15" i="23" s="1"/>
  <c r="AY15" i="23" s="1"/>
  <c r="BB15" i="23" s="1"/>
  <c r="BE15" i="23" s="1"/>
  <c r="BH15" i="23" s="1"/>
  <c r="BK15" i="23" s="1"/>
  <c r="BN15" i="23" s="1"/>
  <c r="N14" i="23"/>
  <c r="Q14" i="23" s="1"/>
  <c r="T14" i="23" s="1"/>
  <c r="W14" i="23" s="1"/>
  <c r="Z14" i="23" s="1"/>
  <c r="AC14" i="23" s="1"/>
  <c r="AF14" i="23" s="1"/>
  <c r="AI14" i="23" s="1"/>
  <c r="AL14" i="23" s="1"/>
  <c r="AO14" i="23" s="1"/>
  <c r="AR14" i="23" s="1"/>
  <c r="AU14" i="23" s="1"/>
  <c r="AX14" i="23" s="1"/>
  <c r="BA14" i="23" s="1"/>
  <c r="BD14" i="23" s="1"/>
  <c r="BG14" i="23" s="1"/>
  <c r="BJ14" i="23" s="1"/>
  <c r="BM14" i="23" s="1"/>
  <c r="A14" i="23"/>
  <c r="N13" i="23"/>
  <c r="Q13" i="23" s="1"/>
  <c r="T13" i="23" s="1"/>
  <c r="W13" i="23" s="1"/>
  <c r="Z13" i="23" s="1"/>
  <c r="AC13" i="23" s="1"/>
  <c r="AF13" i="23" s="1"/>
  <c r="AI13" i="23" s="1"/>
  <c r="AL13" i="23" s="1"/>
  <c r="AO13" i="23" s="1"/>
  <c r="AR13" i="23" s="1"/>
  <c r="AU13" i="23" s="1"/>
  <c r="AX13" i="23" s="1"/>
  <c r="BA13" i="23" s="1"/>
  <c r="BD13" i="23" s="1"/>
  <c r="BG13" i="23" s="1"/>
  <c r="BJ13" i="23" s="1"/>
  <c r="BM13" i="23" s="1"/>
  <c r="A13" i="23"/>
  <c r="D13" i="23" s="1"/>
  <c r="G13" i="23" s="1"/>
  <c r="J13" i="23" s="1"/>
  <c r="N12" i="23"/>
  <c r="Q12" i="23" s="1"/>
  <c r="T12" i="23" s="1"/>
  <c r="W12" i="23" s="1"/>
  <c r="Z12" i="23" s="1"/>
  <c r="AC12" i="23" s="1"/>
  <c r="AF12" i="23" s="1"/>
  <c r="AI12" i="23" s="1"/>
  <c r="AL12" i="23" s="1"/>
  <c r="AO12" i="23" s="1"/>
  <c r="AR12" i="23" s="1"/>
  <c r="AU12" i="23" s="1"/>
  <c r="AX12" i="23" s="1"/>
  <c r="BA12" i="23" s="1"/>
  <c r="BD12" i="23" s="1"/>
  <c r="BG12" i="23" s="1"/>
  <c r="BJ12" i="23" s="1"/>
  <c r="BM12" i="23" s="1"/>
  <c r="B12" i="23"/>
  <c r="E12" i="23" s="1"/>
  <c r="H12" i="23" s="1"/>
  <c r="K12" i="23" s="1"/>
  <c r="A12" i="23"/>
  <c r="D12" i="23" s="1"/>
  <c r="G12" i="23" s="1"/>
  <c r="J12" i="23" s="1"/>
  <c r="N11" i="23"/>
  <c r="Q11" i="23" s="1"/>
  <c r="T11" i="23" s="1"/>
  <c r="W11" i="23" s="1"/>
  <c r="Z11" i="23" s="1"/>
  <c r="AC11" i="23" s="1"/>
  <c r="AF11" i="23" s="1"/>
  <c r="AI11" i="23" s="1"/>
  <c r="AL11" i="23" s="1"/>
  <c r="AO11" i="23" s="1"/>
  <c r="AR11" i="23" s="1"/>
  <c r="AU11" i="23" s="1"/>
  <c r="AX11" i="23" s="1"/>
  <c r="BA11" i="23" s="1"/>
  <c r="BD11" i="23" s="1"/>
  <c r="BG11" i="23" s="1"/>
  <c r="BJ11" i="23" s="1"/>
  <c r="BM11" i="23" s="1"/>
  <c r="B11" i="23"/>
  <c r="E11" i="23" s="1"/>
  <c r="H11" i="23" s="1"/>
  <c r="K11" i="23" s="1"/>
  <c r="A11" i="23"/>
  <c r="N10" i="23"/>
  <c r="Q10" i="23" s="1"/>
  <c r="T10" i="23" s="1"/>
  <c r="W10" i="23" s="1"/>
  <c r="Z10" i="23" s="1"/>
  <c r="AC10" i="23" s="1"/>
  <c r="AF10" i="23" s="1"/>
  <c r="AI10" i="23" s="1"/>
  <c r="AL10" i="23" s="1"/>
  <c r="AO10" i="23" s="1"/>
  <c r="AR10" i="23" s="1"/>
  <c r="AU10" i="23" s="1"/>
  <c r="AX10" i="23" s="1"/>
  <c r="BA10" i="23" s="1"/>
  <c r="BD10" i="23" s="1"/>
  <c r="BG10" i="23" s="1"/>
  <c r="BJ10" i="23" s="1"/>
  <c r="BM10" i="23" s="1"/>
  <c r="B10" i="23"/>
  <c r="E10" i="23" s="1"/>
  <c r="H10" i="23" s="1"/>
  <c r="K10" i="23" s="1"/>
  <c r="A10" i="23"/>
  <c r="N9" i="23"/>
  <c r="Q9" i="23" s="1"/>
  <c r="T9" i="23" s="1"/>
  <c r="W9" i="23" s="1"/>
  <c r="Z9" i="23" s="1"/>
  <c r="AC9" i="23" s="1"/>
  <c r="AF9" i="23" s="1"/>
  <c r="AI9" i="23" s="1"/>
  <c r="AL9" i="23" s="1"/>
  <c r="AO9" i="23" s="1"/>
  <c r="AR9" i="23" s="1"/>
  <c r="AU9" i="23" s="1"/>
  <c r="AX9" i="23" s="1"/>
  <c r="BA9" i="23" s="1"/>
  <c r="BD9" i="23" s="1"/>
  <c r="BG9" i="23" s="1"/>
  <c r="BJ9" i="23" s="1"/>
  <c r="BM9" i="23" s="1"/>
  <c r="B9" i="23"/>
  <c r="E9" i="23" s="1"/>
  <c r="H9" i="23" s="1"/>
  <c r="K9" i="23" s="1"/>
  <c r="A9" i="23"/>
  <c r="N8" i="23"/>
  <c r="Q8" i="23" s="1"/>
  <c r="T8" i="23" s="1"/>
  <c r="W8" i="23" s="1"/>
  <c r="Z8" i="23" s="1"/>
  <c r="AC8" i="23" s="1"/>
  <c r="AF8" i="23" s="1"/>
  <c r="AI8" i="23" s="1"/>
  <c r="AL8" i="23" s="1"/>
  <c r="AO8" i="23" s="1"/>
  <c r="AR8" i="23" s="1"/>
  <c r="AU8" i="23" s="1"/>
  <c r="AX8" i="23" s="1"/>
  <c r="BA8" i="23" s="1"/>
  <c r="BD8" i="23" s="1"/>
  <c r="BG8" i="23" s="1"/>
  <c r="BJ8" i="23" s="1"/>
  <c r="BM8" i="23" s="1"/>
  <c r="B8" i="23"/>
  <c r="A8" i="23"/>
  <c r="B7" i="23"/>
  <c r="A7" i="23"/>
  <c r="B6" i="23"/>
  <c r="A6" i="23"/>
  <c r="B5" i="23"/>
  <c r="A5" i="23"/>
  <c r="B4" i="23"/>
  <c r="A4" i="23"/>
  <c r="AT4" i="23" s="1"/>
  <c r="B3" i="23"/>
  <c r="A3" i="23"/>
  <c r="B2" i="23"/>
  <c r="A2" i="23"/>
  <c r="O429" i="12" l="1"/>
  <c r="X430" i="12"/>
  <c r="S431" i="12"/>
  <c r="T176" i="13"/>
  <c r="R176" i="13"/>
  <c r="W430" i="12"/>
  <c r="K176" i="13"/>
  <c r="BI2" i="23"/>
  <c r="W177" i="13"/>
  <c r="S432" i="12"/>
  <c r="U176" i="13"/>
  <c r="U177" i="13"/>
  <c r="K177" i="13"/>
  <c r="D25" i="23"/>
  <c r="G25" i="23" s="1"/>
  <c r="C29" i="23"/>
  <c r="F29" i="23" s="1"/>
  <c r="I29" i="23" s="1"/>
  <c r="L29" i="23" s="1"/>
  <c r="O29" i="23" s="1"/>
  <c r="R29" i="23" s="1"/>
  <c r="U29" i="23" s="1"/>
  <c r="X29" i="23" s="1"/>
  <c r="AA29" i="23" s="1"/>
  <c r="AD29" i="23" s="1"/>
  <c r="AG29" i="23" s="1"/>
  <c r="AJ29" i="23" s="1"/>
  <c r="AM29" i="23" s="1"/>
  <c r="AP29" i="23" s="1"/>
  <c r="AS29" i="23" s="1"/>
  <c r="AV29" i="23" s="1"/>
  <c r="AY29" i="23" s="1"/>
  <c r="BB29" i="23" s="1"/>
  <c r="BE29" i="23" s="1"/>
  <c r="BH29" i="23" s="1"/>
  <c r="BK29" i="23" s="1"/>
  <c r="BN29" i="23" s="1"/>
  <c r="S177" i="13"/>
  <c r="K7" i="23"/>
  <c r="N9" i="20" s="1"/>
  <c r="O177" i="13"/>
  <c r="R177" i="13"/>
  <c r="V177" i="13"/>
  <c r="S176" i="13"/>
  <c r="X177" i="13"/>
  <c r="T177" i="13"/>
  <c r="W176" i="13"/>
  <c r="Y177" i="13"/>
  <c r="X433" i="12"/>
  <c r="X176" i="13"/>
  <c r="O176" i="13"/>
  <c r="Y431" i="12"/>
  <c r="V176" i="13"/>
  <c r="Y176" i="13"/>
  <c r="T431" i="12"/>
  <c r="O430" i="12"/>
  <c r="U432" i="12"/>
  <c r="S430" i="12"/>
  <c r="S433" i="12"/>
  <c r="U433" i="12"/>
  <c r="W433" i="12"/>
  <c r="X432" i="12"/>
  <c r="Y433" i="12"/>
  <c r="R430" i="12"/>
  <c r="V433" i="12"/>
  <c r="K430" i="12"/>
  <c r="Y432" i="12"/>
  <c r="O433" i="12"/>
  <c r="T433" i="12"/>
  <c r="Y430" i="12"/>
  <c r="X431" i="12"/>
  <c r="T430" i="12"/>
  <c r="R433" i="12"/>
  <c r="U430" i="12"/>
  <c r="U431" i="12"/>
  <c r="K431" i="12"/>
  <c r="R431" i="12"/>
  <c r="K433" i="12"/>
  <c r="V432" i="12"/>
  <c r="V431" i="12"/>
  <c r="W432" i="12"/>
  <c r="R432" i="12"/>
  <c r="W431" i="12"/>
  <c r="K432" i="12"/>
  <c r="O432" i="12"/>
  <c r="T432" i="12"/>
  <c r="O431" i="12"/>
  <c r="C9" i="23"/>
  <c r="F9" i="23" s="1"/>
  <c r="I9" i="23" s="1"/>
  <c r="L9" i="23" s="1"/>
  <c r="O9" i="23" s="1"/>
  <c r="R9" i="23" s="1"/>
  <c r="U9" i="23" s="1"/>
  <c r="X9" i="23" s="1"/>
  <c r="AA9" i="23" s="1"/>
  <c r="AD9" i="23" s="1"/>
  <c r="AG9" i="23" s="1"/>
  <c r="AJ9" i="23" s="1"/>
  <c r="AM9" i="23" s="1"/>
  <c r="AP9" i="23" s="1"/>
  <c r="AS9" i="23" s="1"/>
  <c r="AV9" i="23" s="1"/>
  <c r="AY9" i="23" s="1"/>
  <c r="BB9" i="23" s="1"/>
  <c r="BE9" i="23" s="1"/>
  <c r="BH9" i="23" s="1"/>
  <c r="BK9" i="23" s="1"/>
  <c r="BN9" i="23" s="1"/>
  <c r="S2" i="23"/>
  <c r="AB2" i="23"/>
  <c r="BA3" i="23"/>
  <c r="BL2" i="23"/>
  <c r="BE5" i="23"/>
  <c r="BM6" i="23"/>
  <c r="BC2" i="23"/>
  <c r="E5" i="23"/>
  <c r="D23" i="23"/>
  <c r="G23" i="23" s="1"/>
  <c r="AF5" i="23"/>
  <c r="AH5" i="23"/>
  <c r="D20" i="23"/>
  <c r="G20" i="23" s="1"/>
  <c r="J20" i="23" s="1"/>
  <c r="M20" i="23" s="1"/>
  <c r="P20" i="23" s="1"/>
  <c r="S20" i="23" s="1"/>
  <c r="V20" i="23" s="1"/>
  <c r="Y20" i="23" s="1"/>
  <c r="AB20" i="23" s="1"/>
  <c r="AE20" i="23" s="1"/>
  <c r="AH20" i="23" s="1"/>
  <c r="AK20" i="23" s="1"/>
  <c r="AN20" i="23" s="1"/>
  <c r="AQ20" i="23" s="1"/>
  <c r="AT20" i="23" s="1"/>
  <c r="AW20" i="23" s="1"/>
  <c r="AZ20" i="23" s="1"/>
  <c r="BC20" i="23" s="1"/>
  <c r="BF20" i="23" s="1"/>
  <c r="BI20" i="23" s="1"/>
  <c r="BL20" i="23" s="1"/>
  <c r="F5" i="23"/>
  <c r="D9" i="23"/>
  <c r="G9" i="23" s="1"/>
  <c r="J9" i="23" s="1"/>
  <c r="M9" i="23" s="1"/>
  <c r="P9" i="23" s="1"/>
  <c r="S9" i="23" s="1"/>
  <c r="V9" i="23" s="1"/>
  <c r="Y9" i="23" s="1"/>
  <c r="AB9" i="23" s="1"/>
  <c r="AE9" i="23" s="1"/>
  <c r="AH9" i="23" s="1"/>
  <c r="AK9" i="23" s="1"/>
  <c r="AN9" i="23" s="1"/>
  <c r="AQ9" i="23" s="1"/>
  <c r="AT9" i="23" s="1"/>
  <c r="AW9" i="23" s="1"/>
  <c r="AZ9" i="23" s="1"/>
  <c r="BC9" i="23" s="1"/>
  <c r="BF9" i="23" s="1"/>
  <c r="BI9" i="23" s="1"/>
  <c r="BL9" i="23" s="1"/>
  <c r="J2" i="23"/>
  <c r="P4" i="23"/>
  <c r="AB4" i="23"/>
  <c r="BH7" i="23"/>
  <c r="AD4" i="23"/>
  <c r="N2" i="23"/>
  <c r="AH4" i="23"/>
  <c r="J25" i="23"/>
  <c r="M25" i="23" s="1"/>
  <c r="P25" i="23" s="1"/>
  <c r="S25" i="23" s="1"/>
  <c r="V25" i="23" s="1"/>
  <c r="Y25" i="23" s="1"/>
  <c r="AB25" i="23" s="1"/>
  <c r="AE25" i="23" s="1"/>
  <c r="AH25" i="23" s="1"/>
  <c r="AK25" i="23" s="1"/>
  <c r="AN25" i="23" s="1"/>
  <c r="AQ25" i="23" s="1"/>
  <c r="AT25" i="23" s="1"/>
  <c r="AW25" i="23" s="1"/>
  <c r="AZ25" i="23" s="1"/>
  <c r="BC25" i="23" s="1"/>
  <c r="BF25" i="23" s="1"/>
  <c r="BI25" i="23" s="1"/>
  <c r="BL25" i="23" s="1"/>
  <c r="C7" i="23"/>
  <c r="K4" i="23"/>
  <c r="N6" i="20" s="1"/>
  <c r="J3" i="23"/>
  <c r="AI3" i="23"/>
  <c r="AK4" i="23"/>
  <c r="BF5" i="23"/>
  <c r="P7" i="23"/>
  <c r="BC3" i="23"/>
  <c r="AN4" i="23"/>
  <c r="BI5" i="23"/>
  <c r="W7" i="23"/>
  <c r="J4" i="23"/>
  <c r="J5" i="23"/>
  <c r="AV4" i="23"/>
  <c r="J6" i="23"/>
  <c r="BK7" i="23"/>
  <c r="M7" i="23"/>
  <c r="M12" i="23"/>
  <c r="P12" i="23" s="1"/>
  <c r="S12" i="23" s="1"/>
  <c r="V12" i="23" s="1"/>
  <c r="Y12" i="23" s="1"/>
  <c r="AB12" i="23" s="1"/>
  <c r="AE12" i="23" s="1"/>
  <c r="AH12" i="23" s="1"/>
  <c r="AK12" i="23" s="1"/>
  <c r="AN12" i="23" s="1"/>
  <c r="AQ12" i="23" s="1"/>
  <c r="AT12" i="23" s="1"/>
  <c r="AW12" i="23" s="1"/>
  <c r="AZ12" i="23" s="1"/>
  <c r="BC12" i="23" s="1"/>
  <c r="BF12" i="23" s="1"/>
  <c r="BI12" i="23" s="1"/>
  <c r="BL12" i="23" s="1"/>
  <c r="AE7" i="23"/>
  <c r="M16" i="23"/>
  <c r="P16" i="23" s="1"/>
  <c r="S16" i="23" s="1"/>
  <c r="V16" i="23" s="1"/>
  <c r="Y16" i="23" s="1"/>
  <c r="AB16" i="23" s="1"/>
  <c r="AE16" i="23" s="1"/>
  <c r="AH16" i="23" s="1"/>
  <c r="AK16" i="23" s="1"/>
  <c r="AN16" i="23" s="1"/>
  <c r="AQ16" i="23" s="1"/>
  <c r="AT16" i="23" s="1"/>
  <c r="AW16" i="23" s="1"/>
  <c r="AZ16" i="23" s="1"/>
  <c r="BC16" i="23" s="1"/>
  <c r="BF16" i="23" s="1"/>
  <c r="BI16" i="23" s="1"/>
  <c r="BL16" i="23" s="1"/>
  <c r="AY4" i="23"/>
  <c r="AI7" i="23"/>
  <c r="C21" i="23"/>
  <c r="F21" i="23" s="1"/>
  <c r="I21" i="23" s="1"/>
  <c r="L21" i="23" s="1"/>
  <c r="O21" i="23" s="1"/>
  <c r="R21" i="23" s="1"/>
  <c r="U21" i="23" s="1"/>
  <c r="X21" i="23" s="1"/>
  <c r="AA21" i="23" s="1"/>
  <c r="AD21" i="23" s="1"/>
  <c r="AG21" i="23" s="1"/>
  <c r="AJ21" i="23" s="1"/>
  <c r="AM21" i="23" s="1"/>
  <c r="AP21" i="23" s="1"/>
  <c r="AS21" i="23" s="1"/>
  <c r="AV21" i="23" s="1"/>
  <c r="AY21" i="23" s="1"/>
  <c r="BB21" i="23" s="1"/>
  <c r="BE21" i="23" s="1"/>
  <c r="BH21" i="23" s="1"/>
  <c r="BK21" i="23" s="1"/>
  <c r="BN21" i="23" s="1"/>
  <c r="F4" i="23"/>
  <c r="BF4" i="23"/>
  <c r="U6" i="23"/>
  <c r="AJ7" i="23"/>
  <c r="C13" i="23"/>
  <c r="F13" i="23" s="1"/>
  <c r="I13" i="23" s="1"/>
  <c r="L13" i="23" s="1"/>
  <c r="O13" i="23" s="1"/>
  <c r="R13" i="23" s="1"/>
  <c r="U13" i="23" s="1"/>
  <c r="X13" i="23" s="1"/>
  <c r="AA13" i="23" s="1"/>
  <c r="AD13" i="23" s="1"/>
  <c r="AG13" i="23" s="1"/>
  <c r="AJ13" i="23" s="1"/>
  <c r="AM13" i="23" s="1"/>
  <c r="AP13" i="23" s="1"/>
  <c r="AS13" i="23" s="1"/>
  <c r="AV13" i="23" s="1"/>
  <c r="AY13" i="23" s="1"/>
  <c r="BB13" i="23" s="1"/>
  <c r="BE13" i="23" s="1"/>
  <c r="BH13" i="23" s="1"/>
  <c r="BK13" i="23" s="1"/>
  <c r="BN13" i="23" s="1"/>
  <c r="C16" i="23"/>
  <c r="F16" i="23" s="1"/>
  <c r="I16" i="23" s="1"/>
  <c r="L16" i="23" s="1"/>
  <c r="O16" i="23" s="1"/>
  <c r="R16" i="23" s="1"/>
  <c r="U16" i="23" s="1"/>
  <c r="X16" i="23" s="1"/>
  <c r="AA16" i="23" s="1"/>
  <c r="AD16" i="23" s="1"/>
  <c r="AG16" i="23" s="1"/>
  <c r="AJ16" i="23" s="1"/>
  <c r="AM16" i="23" s="1"/>
  <c r="AP16" i="23" s="1"/>
  <c r="AS16" i="23" s="1"/>
  <c r="AV16" i="23" s="1"/>
  <c r="AY16" i="23" s="1"/>
  <c r="BB16" i="23" s="1"/>
  <c r="BE16" i="23" s="1"/>
  <c r="BH16" i="23" s="1"/>
  <c r="BK16" i="23" s="1"/>
  <c r="BN16" i="23" s="1"/>
  <c r="J7" i="23"/>
  <c r="J31" i="23"/>
  <c r="M31" i="23" s="1"/>
  <c r="P31" i="23" s="1"/>
  <c r="S31" i="23" s="1"/>
  <c r="V31" i="23" s="1"/>
  <c r="Y31" i="23" s="1"/>
  <c r="AB31" i="23" s="1"/>
  <c r="AE31" i="23" s="1"/>
  <c r="AH31" i="23" s="1"/>
  <c r="AK31" i="23" s="1"/>
  <c r="AN31" i="23" s="1"/>
  <c r="AQ31" i="23" s="1"/>
  <c r="AT31" i="23" s="1"/>
  <c r="AW31" i="23" s="1"/>
  <c r="AZ31" i="23" s="1"/>
  <c r="BC31" i="23" s="1"/>
  <c r="BF31" i="23" s="1"/>
  <c r="BI31" i="23" s="1"/>
  <c r="BL31" i="23" s="1"/>
  <c r="D17" i="23"/>
  <c r="G17" i="23" s="1"/>
  <c r="M30" i="23"/>
  <c r="P30" i="23" s="1"/>
  <c r="S30" i="23" s="1"/>
  <c r="V30" i="23" s="1"/>
  <c r="Y30" i="23" s="1"/>
  <c r="AB30" i="23" s="1"/>
  <c r="AE30" i="23" s="1"/>
  <c r="AH30" i="23" s="1"/>
  <c r="AK30" i="23" s="1"/>
  <c r="AN30" i="23" s="1"/>
  <c r="AQ30" i="23" s="1"/>
  <c r="AT30" i="23" s="1"/>
  <c r="AW30" i="23" s="1"/>
  <c r="AZ30" i="23" s="1"/>
  <c r="BC30" i="23" s="1"/>
  <c r="BF30" i="23" s="1"/>
  <c r="BI30" i="23" s="1"/>
  <c r="BL30" i="23" s="1"/>
  <c r="I4" i="23"/>
  <c r="BG4" i="23"/>
  <c r="AP6" i="23"/>
  <c r="AV7" i="23"/>
  <c r="D22" i="23"/>
  <c r="G22" i="23" s="1"/>
  <c r="J22" i="23" s="1"/>
  <c r="M22" i="23" s="1"/>
  <c r="P22" i="23" s="1"/>
  <c r="S22" i="23" s="1"/>
  <c r="V22" i="23" s="1"/>
  <c r="Y22" i="23" s="1"/>
  <c r="AB22" i="23" s="1"/>
  <c r="AE22" i="23" s="1"/>
  <c r="AH22" i="23" s="1"/>
  <c r="AK22" i="23" s="1"/>
  <c r="AN22" i="23" s="1"/>
  <c r="AQ22" i="23" s="1"/>
  <c r="AT22" i="23" s="1"/>
  <c r="AW22" i="23" s="1"/>
  <c r="AZ22" i="23" s="1"/>
  <c r="BC22" i="23" s="1"/>
  <c r="BF22" i="23" s="1"/>
  <c r="BI22" i="23" s="1"/>
  <c r="BL22" i="23" s="1"/>
  <c r="K2" i="23"/>
  <c r="N4" i="20" s="1"/>
  <c r="AR6" i="23"/>
  <c r="BB7" i="23"/>
  <c r="G7" i="23"/>
  <c r="K3" i="23"/>
  <c r="N5" i="20" s="1"/>
  <c r="M4" i="23"/>
  <c r="O4" i="23"/>
  <c r="AQ7" i="23"/>
  <c r="BG7" i="23"/>
  <c r="K6" i="23"/>
  <c r="N8" i="20" s="1"/>
  <c r="K5" i="23"/>
  <c r="N7" i="20" s="1"/>
  <c r="J23" i="23"/>
  <c r="M23" i="23" s="1"/>
  <c r="P23" i="23" s="1"/>
  <c r="S23" i="23" s="1"/>
  <c r="V23" i="23" s="1"/>
  <c r="Y23" i="23" s="1"/>
  <c r="AB23" i="23" s="1"/>
  <c r="AE23" i="23" s="1"/>
  <c r="AH23" i="23" s="1"/>
  <c r="AK23" i="23" s="1"/>
  <c r="AN23" i="23" s="1"/>
  <c r="AQ23" i="23" s="1"/>
  <c r="AT23" i="23" s="1"/>
  <c r="AW23" i="23" s="1"/>
  <c r="AZ23" i="23" s="1"/>
  <c r="BC23" i="23" s="1"/>
  <c r="BF23" i="23" s="1"/>
  <c r="BI23" i="23" s="1"/>
  <c r="BL23" i="23" s="1"/>
  <c r="M13" i="23"/>
  <c r="P13" i="23" s="1"/>
  <c r="S13" i="23" s="1"/>
  <c r="V13" i="23" s="1"/>
  <c r="Y13" i="23" s="1"/>
  <c r="AB13" i="23" s="1"/>
  <c r="AE13" i="23" s="1"/>
  <c r="AH13" i="23" s="1"/>
  <c r="AK13" i="23" s="1"/>
  <c r="AN13" i="23" s="1"/>
  <c r="AQ13" i="23" s="1"/>
  <c r="AT13" i="23" s="1"/>
  <c r="AW13" i="23" s="1"/>
  <c r="AZ13" i="23" s="1"/>
  <c r="BC13" i="23" s="1"/>
  <c r="BF13" i="23" s="1"/>
  <c r="BI13" i="23" s="1"/>
  <c r="BL13" i="23" s="1"/>
  <c r="G5" i="23"/>
  <c r="AI5" i="23"/>
  <c r="BL5" i="23"/>
  <c r="AS6" i="23"/>
  <c r="S7" i="23"/>
  <c r="AM7" i="23"/>
  <c r="BN7" i="23"/>
  <c r="AF2" i="23"/>
  <c r="R4" i="23"/>
  <c r="AZ4" i="23"/>
  <c r="H5" i="23"/>
  <c r="AK5" i="23"/>
  <c r="BM5" i="23"/>
  <c r="T7" i="23"/>
  <c r="AE2" i="23"/>
  <c r="AH2" i="23"/>
  <c r="S3" i="23"/>
  <c r="S4" i="23"/>
  <c r="BC4" i="23"/>
  <c r="N5" i="23"/>
  <c r="AL5" i="23"/>
  <c r="BN5" i="23"/>
  <c r="BM7" i="23"/>
  <c r="U7" i="23"/>
  <c r="AR7" i="23"/>
  <c r="P5" i="23"/>
  <c r="AQ5" i="23"/>
  <c r="AX6" i="23"/>
  <c r="V7" i="23"/>
  <c r="AT7" i="23"/>
  <c r="AK2" i="23"/>
  <c r="BH4" i="23"/>
  <c r="AT5" i="23"/>
  <c r="E7" i="23"/>
  <c r="AA7" i="23"/>
  <c r="AY7" i="23"/>
  <c r="AJ2" i="23"/>
  <c r="R5" i="23"/>
  <c r="AR5" i="23"/>
  <c r="L2" i="23"/>
  <c r="AV2" i="23"/>
  <c r="AE4" i="23"/>
  <c r="T5" i="23"/>
  <c r="O6" i="23"/>
  <c r="M2" i="23"/>
  <c r="AW2" i="23"/>
  <c r="AG4" i="23"/>
  <c r="BI4" i="23"/>
  <c r="U5" i="23"/>
  <c r="AX5" i="23"/>
  <c r="P6" i="23"/>
  <c r="F7" i="23"/>
  <c r="AB7" i="23"/>
  <c r="AZ7" i="23"/>
  <c r="D26" i="23"/>
  <c r="G26" i="23" s="1"/>
  <c r="AX2" i="23"/>
  <c r="AC5" i="23"/>
  <c r="H7" i="23"/>
  <c r="BC7" i="23"/>
  <c r="W5" i="23"/>
  <c r="AZ5" i="23"/>
  <c r="O2" i="23"/>
  <c r="AY2" i="23"/>
  <c r="BA5" i="23"/>
  <c r="W6" i="23"/>
  <c r="AG7" i="23"/>
  <c r="C26" i="23"/>
  <c r="F26" i="23" s="1"/>
  <c r="I26" i="23" s="1"/>
  <c r="L26" i="23" s="1"/>
  <c r="O26" i="23" s="1"/>
  <c r="R26" i="23" s="1"/>
  <c r="U26" i="23" s="1"/>
  <c r="X26" i="23" s="1"/>
  <c r="AA26" i="23" s="1"/>
  <c r="AD26" i="23" s="1"/>
  <c r="AG26" i="23" s="1"/>
  <c r="AJ26" i="23" s="1"/>
  <c r="AM26" i="23" s="1"/>
  <c r="AP26" i="23" s="1"/>
  <c r="AS26" i="23" s="1"/>
  <c r="AV26" i="23" s="1"/>
  <c r="AY26" i="23" s="1"/>
  <c r="BB26" i="23" s="1"/>
  <c r="BE26" i="23" s="1"/>
  <c r="BH26" i="23" s="1"/>
  <c r="BK26" i="23" s="1"/>
  <c r="BN26" i="23" s="1"/>
  <c r="P2" i="23"/>
  <c r="AZ2" i="23"/>
  <c r="AL4" i="23"/>
  <c r="C5" i="23"/>
  <c r="AD5" i="23"/>
  <c r="AO6" i="23"/>
  <c r="L7" i="23"/>
  <c r="AH7" i="23"/>
  <c r="BF7" i="23"/>
  <c r="C22" i="23"/>
  <c r="F22" i="23" s="1"/>
  <c r="I22" i="23" s="1"/>
  <c r="L22" i="23" s="1"/>
  <c r="O22" i="23" s="1"/>
  <c r="R22" i="23" s="1"/>
  <c r="U22" i="23" s="1"/>
  <c r="X22" i="23" s="1"/>
  <c r="AA22" i="23" s="1"/>
  <c r="AD22" i="23" s="1"/>
  <c r="AG22" i="23" s="1"/>
  <c r="AJ22" i="23" s="1"/>
  <c r="AM22" i="23" s="1"/>
  <c r="AP22" i="23" s="1"/>
  <c r="AS22" i="23" s="1"/>
  <c r="AV22" i="23" s="1"/>
  <c r="AY22" i="23" s="1"/>
  <c r="BB22" i="23" s="1"/>
  <c r="BE22" i="23" s="1"/>
  <c r="BH22" i="23" s="1"/>
  <c r="BK22" i="23" s="1"/>
  <c r="BN22" i="23" s="1"/>
  <c r="D29" i="23"/>
  <c r="G29" i="23" s="1"/>
  <c r="C20" i="23"/>
  <c r="F20" i="23" s="1"/>
  <c r="I20" i="23" s="1"/>
  <c r="L20" i="23" s="1"/>
  <c r="O20" i="23" s="1"/>
  <c r="R20" i="23" s="1"/>
  <c r="U20" i="23" s="1"/>
  <c r="X20" i="23" s="1"/>
  <c r="AA20" i="23" s="1"/>
  <c r="AD20" i="23" s="1"/>
  <c r="AG20" i="23" s="1"/>
  <c r="AJ20" i="23" s="1"/>
  <c r="AM20" i="23" s="1"/>
  <c r="AP20" i="23" s="1"/>
  <c r="AS20" i="23" s="1"/>
  <c r="AV20" i="23" s="1"/>
  <c r="AY20" i="23" s="1"/>
  <c r="BB20" i="23" s="1"/>
  <c r="BE20" i="23" s="1"/>
  <c r="BH20" i="23" s="1"/>
  <c r="BK20" i="23" s="1"/>
  <c r="BN20" i="23" s="1"/>
  <c r="N6" i="23"/>
  <c r="AM6" i="23"/>
  <c r="BL6" i="23"/>
  <c r="D3" i="23"/>
  <c r="V3" i="23"/>
  <c r="AO3" i="23"/>
  <c r="BF3" i="23"/>
  <c r="F3" i="23"/>
  <c r="W3" i="23"/>
  <c r="AQ3" i="23"/>
  <c r="BG3" i="23"/>
  <c r="D8" i="23"/>
  <c r="G8" i="23" s="1"/>
  <c r="E8" i="23"/>
  <c r="H8" i="23" s="1"/>
  <c r="K8" i="23" s="1"/>
  <c r="U3" i="23"/>
  <c r="AM3" i="23"/>
  <c r="G3" i="23"/>
  <c r="Z3" i="23"/>
  <c r="AR3" i="23"/>
  <c r="BJ3" i="23"/>
  <c r="C8" i="23"/>
  <c r="F8" i="23" s="1"/>
  <c r="I8" i="23" s="1"/>
  <c r="L8" i="23" s="1"/>
  <c r="O8" i="23" s="1"/>
  <c r="R8" i="23" s="1"/>
  <c r="U8" i="23" s="1"/>
  <c r="X8" i="23" s="1"/>
  <c r="AA8" i="23" s="1"/>
  <c r="AD8" i="23" s="1"/>
  <c r="AG8" i="23" s="1"/>
  <c r="AJ8" i="23" s="1"/>
  <c r="AM8" i="23" s="1"/>
  <c r="AP8" i="23" s="1"/>
  <c r="AS8" i="23" s="1"/>
  <c r="AV8" i="23" s="1"/>
  <c r="AY8" i="23" s="1"/>
  <c r="BB8" i="23" s="1"/>
  <c r="BE8" i="23" s="1"/>
  <c r="BH8" i="23" s="1"/>
  <c r="BK8" i="23" s="1"/>
  <c r="BN8" i="23" s="1"/>
  <c r="D14" i="23"/>
  <c r="G14" i="23" s="1"/>
  <c r="C14" i="23"/>
  <c r="F14" i="23" s="1"/>
  <c r="I14" i="23" s="1"/>
  <c r="L14" i="23" s="1"/>
  <c r="O14" i="23" s="1"/>
  <c r="R14" i="23" s="1"/>
  <c r="U14" i="23" s="1"/>
  <c r="X14" i="23" s="1"/>
  <c r="AA14" i="23" s="1"/>
  <c r="AD14" i="23" s="1"/>
  <c r="AG14" i="23" s="1"/>
  <c r="AJ14" i="23" s="1"/>
  <c r="AM14" i="23" s="1"/>
  <c r="AP14" i="23" s="1"/>
  <c r="AS14" i="23" s="1"/>
  <c r="AV14" i="23" s="1"/>
  <c r="AY14" i="23" s="1"/>
  <c r="BB14" i="23" s="1"/>
  <c r="BE14" i="23" s="1"/>
  <c r="BH14" i="23" s="1"/>
  <c r="BK14" i="23" s="1"/>
  <c r="BN14" i="23" s="1"/>
  <c r="T2" i="23"/>
  <c r="BD2" i="23"/>
  <c r="H3" i="23"/>
  <c r="AA3" i="23"/>
  <c r="AS3" i="23"/>
  <c r="BK3" i="23"/>
  <c r="Y6" i="23"/>
  <c r="BF6" i="23"/>
  <c r="AT6" i="23"/>
  <c r="AH6" i="23"/>
  <c r="V6" i="23"/>
  <c r="I6" i="23"/>
  <c r="BC6" i="23"/>
  <c r="AQ6" i="23"/>
  <c r="AE6" i="23"/>
  <c r="S6" i="23"/>
  <c r="F6" i="23"/>
  <c r="BB6" i="23"/>
  <c r="AN6" i="23"/>
  <c r="Z6" i="23"/>
  <c r="L6" i="23"/>
  <c r="BN6" i="23"/>
  <c r="AZ6" i="23"/>
  <c r="AL6" i="23"/>
  <c r="X6" i="23"/>
  <c r="H6" i="23"/>
  <c r="BK6" i="23"/>
  <c r="AW6" i="23"/>
  <c r="AI6" i="23"/>
  <c r="T6" i="23"/>
  <c r="D6" i="23"/>
  <c r="BI6" i="23"/>
  <c r="AU6" i="23"/>
  <c r="AF6" i="23"/>
  <c r="Q6" i="23"/>
  <c r="BJ6" i="23"/>
  <c r="AV6" i="23"/>
  <c r="AG6" i="23"/>
  <c r="R6" i="23"/>
  <c r="C6" i="23"/>
  <c r="AA6" i="23"/>
  <c r="AY6" i="23"/>
  <c r="BE3" i="23"/>
  <c r="F2" i="23"/>
  <c r="Y2" i="23"/>
  <c r="AQ2" i="23"/>
  <c r="N3" i="23"/>
  <c r="AF3" i="23"/>
  <c r="AX3" i="23"/>
  <c r="W4" i="23"/>
  <c r="AS4" i="23"/>
  <c r="BN4" i="23"/>
  <c r="BG2" i="23"/>
  <c r="AU2" i="23"/>
  <c r="AI2" i="23"/>
  <c r="W2" i="23"/>
  <c r="BE2" i="23"/>
  <c r="AS2" i="23"/>
  <c r="AG2" i="23"/>
  <c r="U2" i="23"/>
  <c r="H2" i="23"/>
  <c r="BN2" i="23"/>
  <c r="BB2" i="23"/>
  <c r="AP2" i="23"/>
  <c r="AD2" i="23"/>
  <c r="R2" i="23"/>
  <c r="E2" i="23"/>
  <c r="D2" i="23"/>
  <c r="BM2" i="23"/>
  <c r="BA2" i="23"/>
  <c r="AO2" i="23"/>
  <c r="AC2" i="23"/>
  <c r="Q2" i="23"/>
  <c r="AL2" i="23"/>
  <c r="AB6" i="23"/>
  <c r="BA6" i="23"/>
  <c r="G2" i="23"/>
  <c r="Z2" i="23"/>
  <c r="AR2" i="23"/>
  <c r="BJ2" i="23"/>
  <c r="O3" i="23"/>
  <c r="AG3" i="23"/>
  <c r="AY3" i="23"/>
  <c r="C4" i="23"/>
  <c r="X4" i="23"/>
  <c r="BK5" i="23"/>
  <c r="AY5" i="23"/>
  <c r="AM5" i="23"/>
  <c r="AA5" i="23"/>
  <c r="O5" i="23"/>
  <c r="BH5" i="23"/>
  <c r="AV5" i="23"/>
  <c r="AJ5" i="23"/>
  <c r="X5" i="23"/>
  <c r="L5" i="23"/>
  <c r="BJ5" i="23"/>
  <c r="AU5" i="23"/>
  <c r="AG5" i="23"/>
  <c r="S5" i="23"/>
  <c r="D5" i="23"/>
  <c r="BG5" i="23"/>
  <c r="AS5" i="23"/>
  <c r="AE5" i="23"/>
  <c r="Q5" i="23"/>
  <c r="BD5" i="23"/>
  <c r="AP5" i="23"/>
  <c r="AB5" i="23"/>
  <c r="M5" i="23"/>
  <c r="BB5" i="23"/>
  <c r="AN5" i="23"/>
  <c r="Y5" i="23"/>
  <c r="I5" i="23"/>
  <c r="BC5" i="23"/>
  <c r="AO5" i="23"/>
  <c r="Z5" i="23"/>
  <c r="V5" i="23"/>
  <c r="AW5" i="23"/>
  <c r="E6" i="23"/>
  <c r="AC6" i="23"/>
  <c r="BD6" i="23"/>
  <c r="V2" i="23"/>
  <c r="AM2" i="23"/>
  <c r="BF2" i="23"/>
  <c r="I3" i="23"/>
  <c r="AC3" i="23"/>
  <c r="AT3" i="23"/>
  <c r="BM3" i="23"/>
  <c r="C2" i="23"/>
  <c r="X2" i="23"/>
  <c r="AN2" i="23"/>
  <c r="BH2" i="23"/>
  <c r="AE3" i="23"/>
  <c r="AU3" i="23"/>
  <c r="BD4" i="23"/>
  <c r="AR4" i="23"/>
  <c r="AF4" i="23"/>
  <c r="BM4" i="23"/>
  <c r="BA4" i="23"/>
  <c r="AO4" i="23"/>
  <c r="AC4" i="23"/>
  <c r="Q4" i="23"/>
  <c r="D4" i="23"/>
  <c r="BE4" i="23"/>
  <c r="AP4" i="23"/>
  <c r="AA4" i="23"/>
  <c r="N4" i="23"/>
  <c r="BB4" i="23"/>
  <c r="AM4" i="23"/>
  <c r="Y4" i="23"/>
  <c r="L4" i="23"/>
  <c r="BL4" i="23"/>
  <c r="AX4" i="23"/>
  <c r="AJ4" i="23"/>
  <c r="V4" i="23"/>
  <c r="H4" i="23"/>
  <c r="BK4" i="23"/>
  <c r="AW4" i="23"/>
  <c r="AI4" i="23"/>
  <c r="U4" i="23"/>
  <c r="G4" i="23"/>
  <c r="T4" i="23"/>
  <c r="AQ4" i="23"/>
  <c r="BJ4" i="23"/>
  <c r="I2" i="23"/>
  <c r="AA2" i="23"/>
  <c r="AT2" i="23"/>
  <c r="BK2" i="23"/>
  <c r="Q3" i="23"/>
  <c r="AH3" i="23"/>
  <c r="E4" i="23"/>
  <c r="Z4" i="23"/>
  <c r="AU4" i="23"/>
  <c r="G6" i="23"/>
  <c r="AD6" i="23"/>
  <c r="BE6" i="23"/>
  <c r="AJ6" i="23"/>
  <c r="BG6" i="23"/>
  <c r="BN3" i="23"/>
  <c r="BB3" i="23"/>
  <c r="AP3" i="23"/>
  <c r="AD3" i="23"/>
  <c r="R3" i="23"/>
  <c r="E3" i="23"/>
  <c r="BL3" i="23"/>
  <c r="AZ3" i="23"/>
  <c r="AN3" i="23"/>
  <c r="AB3" i="23"/>
  <c r="P3" i="23"/>
  <c r="C3" i="23"/>
  <c r="BI3" i="23"/>
  <c r="AW3" i="23"/>
  <c r="AK3" i="23"/>
  <c r="Y3" i="23"/>
  <c r="M3" i="23"/>
  <c r="BH3" i="23"/>
  <c r="AV3" i="23"/>
  <c r="AJ3" i="23"/>
  <c r="X3" i="23"/>
  <c r="L3" i="23"/>
  <c r="T3" i="23"/>
  <c r="AL3" i="23"/>
  <c r="BD3" i="23"/>
  <c r="M6" i="23"/>
  <c r="AK6" i="23"/>
  <c r="BH6" i="23"/>
  <c r="I7" i="23"/>
  <c r="X7" i="23"/>
  <c r="AN7" i="23"/>
  <c r="BD7" i="23"/>
  <c r="Y7" i="23"/>
  <c r="AP7" i="23"/>
  <c r="BE7" i="23"/>
  <c r="C12" i="23"/>
  <c r="F12" i="23" s="1"/>
  <c r="I12" i="23" s="1"/>
  <c r="L12" i="23" s="1"/>
  <c r="O12" i="23" s="1"/>
  <c r="R12" i="23" s="1"/>
  <c r="U12" i="23" s="1"/>
  <c r="X12" i="23" s="1"/>
  <c r="AA12" i="23" s="1"/>
  <c r="AD12" i="23" s="1"/>
  <c r="AG12" i="23" s="1"/>
  <c r="AJ12" i="23" s="1"/>
  <c r="AM12" i="23" s="1"/>
  <c r="AP12" i="23" s="1"/>
  <c r="AS12" i="23" s="1"/>
  <c r="AV12" i="23" s="1"/>
  <c r="AY12" i="23" s="1"/>
  <c r="BB12" i="23" s="1"/>
  <c r="BE12" i="23" s="1"/>
  <c r="BH12" i="23" s="1"/>
  <c r="BK12" i="23" s="1"/>
  <c r="BN12" i="23" s="1"/>
  <c r="C10" i="23"/>
  <c r="F10" i="23" s="1"/>
  <c r="I10" i="23" s="1"/>
  <c r="L10" i="23" s="1"/>
  <c r="O10" i="23" s="1"/>
  <c r="R10" i="23" s="1"/>
  <c r="U10" i="23" s="1"/>
  <c r="X10" i="23" s="1"/>
  <c r="AA10" i="23" s="1"/>
  <c r="AD10" i="23" s="1"/>
  <c r="AG10" i="23" s="1"/>
  <c r="AJ10" i="23" s="1"/>
  <c r="AM10" i="23" s="1"/>
  <c r="AP10" i="23" s="1"/>
  <c r="AS10" i="23" s="1"/>
  <c r="AV10" i="23" s="1"/>
  <c r="AY10" i="23" s="1"/>
  <c r="BB10" i="23" s="1"/>
  <c r="BE10" i="23" s="1"/>
  <c r="BH10" i="23" s="1"/>
  <c r="BK10" i="23" s="1"/>
  <c r="BN10" i="23" s="1"/>
  <c r="O7" i="23"/>
  <c r="AD7" i="23"/>
  <c r="AS7" i="23"/>
  <c r="BI7" i="23"/>
  <c r="AW7" i="23"/>
  <c r="AK7" i="23"/>
  <c r="R7" i="23"/>
  <c r="AF7" i="23"/>
  <c r="AU7" i="23"/>
  <c r="BL7" i="23"/>
  <c r="D11" i="23"/>
  <c r="G11" i="23" s="1"/>
  <c r="C11" i="23"/>
  <c r="F11" i="23" s="1"/>
  <c r="I11" i="23" s="1"/>
  <c r="L11" i="23" s="1"/>
  <c r="O11" i="23" s="1"/>
  <c r="R11" i="23" s="1"/>
  <c r="U11" i="23" s="1"/>
  <c r="X11" i="23" s="1"/>
  <c r="AA11" i="23" s="1"/>
  <c r="AD11" i="23" s="1"/>
  <c r="AG11" i="23" s="1"/>
  <c r="AJ11" i="23" s="1"/>
  <c r="AM11" i="23" s="1"/>
  <c r="AP11" i="23" s="1"/>
  <c r="AS11" i="23" s="1"/>
  <c r="AV11" i="23" s="1"/>
  <c r="AY11" i="23" s="1"/>
  <c r="BB11" i="23" s="1"/>
  <c r="BE11" i="23" s="1"/>
  <c r="BH11" i="23" s="1"/>
  <c r="BK11" i="23" s="1"/>
  <c r="BN11" i="23" s="1"/>
  <c r="D18" i="23"/>
  <c r="G18" i="23" s="1"/>
  <c r="C18" i="23"/>
  <c r="F18" i="23" s="1"/>
  <c r="I18" i="23" s="1"/>
  <c r="L18" i="23" s="1"/>
  <c r="O18" i="23" s="1"/>
  <c r="R18" i="23" s="1"/>
  <c r="U18" i="23" s="1"/>
  <c r="X18" i="23" s="1"/>
  <c r="AA18" i="23" s="1"/>
  <c r="AD18" i="23" s="1"/>
  <c r="AG18" i="23" s="1"/>
  <c r="AJ18" i="23" s="1"/>
  <c r="AM18" i="23" s="1"/>
  <c r="AP18" i="23" s="1"/>
  <c r="AS18" i="23" s="1"/>
  <c r="AV18" i="23" s="1"/>
  <c r="AY18" i="23" s="1"/>
  <c r="BB18" i="23" s="1"/>
  <c r="BE18" i="23" s="1"/>
  <c r="BH18" i="23" s="1"/>
  <c r="BK18" i="23" s="1"/>
  <c r="BN18" i="23" s="1"/>
  <c r="N7" i="23"/>
  <c r="Z7" i="23"/>
  <c r="AL7" i="23"/>
  <c r="AX7" i="23"/>
  <c r="BJ7" i="23"/>
  <c r="D19" i="23"/>
  <c r="G19" i="23" s="1"/>
  <c r="C19" i="23"/>
  <c r="F19" i="23" s="1"/>
  <c r="I19" i="23" s="1"/>
  <c r="L19" i="23" s="1"/>
  <c r="O19" i="23" s="1"/>
  <c r="R19" i="23" s="1"/>
  <c r="U19" i="23" s="1"/>
  <c r="X19" i="23" s="1"/>
  <c r="AA19" i="23" s="1"/>
  <c r="AD19" i="23" s="1"/>
  <c r="AG19" i="23" s="1"/>
  <c r="AJ19" i="23" s="1"/>
  <c r="AM19" i="23" s="1"/>
  <c r="AP19" i="23" s="1"/>
  <c r="AS19" i="23" s="1"/>
  <c r="AV19" i="23" s="1"/>
  <c r="AY19" i="23" s="1"/>
  <c r="BB19" i="23" s="1"/>
  <c r="BE19" i="23" s="1"/>
  <c r="BH19" i="23" s="1"/>
  <c r="BK19" i="23" s="1"/>
  <c r="BN19" i="23" s="1"/>
  <c r="E21" i="23"/>
  <c r="H21" i="23" s="1"/>
  <c r="K21" i="23" s="1"/>
  <c r="D21" i="23"/>
  <c r="G21" i="23" s="1"/>
  <c r="D7" i="23"/>
  <c r="Q7" i="23"/>
  <c r="AC7" i="23"/>
  <c r="AO7" i="23"/>
  <c r="BA7" i="23"/>
  <c r="D10" i="23"/>
  <c r="G10" i="23" s="1"/>
  <c r="D15" i="23"/>
  <c r="G15" i="23" s="1"/>
  <c r="D28" i="23"/>
  <c r="G28" i="23" s="1"/>
  <c r="C28" i="23"/>
  <c r="F28" i="23" s="1"/>
  <c r="I28" i="23" s="1"/>
  <c r="L28" i="23" s="1"/>
  <c r="O28" i="23" s="1"/>
  <c r="R28" i="23" s="1"/>
  <c r="U28" i="23" s="1"/>
  <c r="X28" i="23" s="1"/>
  <c r="AA28" i="23" s="1"/>
  <c r="AD28" i="23" s="1"/>
  <c r="AG28" i="23" s="1"/>
  <c r="AJ28" i="23" s="1"/>
  <c r="AM28" i="23" s="1"/>
  <c r="AP28" i="23" s="1"/>
  <c r="AS28" i="23" s="1"/>
  <c r="AV28" i="23" s="1"/>
  <c r="AY28" i="23" s="1"/>
  <c r="BB28" i="23" s="1"/>
  <c r="BE28" i="23" s="1"/>
  <c r="BH28" i="23" s="1"/>
  <c r="BK28" i="23" s="1"/>
  <c r="BN28" i="23" s="1"/>
  <c r="C30" i="23"/>
  <c r="F30" i="23" s="1"/>
  <c r="I30" i="23" s="1"/>
  <c r="L30" i="23" s="1"/>
  <c r="O30" i="23" s="1"/>
  <c r="R30" i="23" s="1"/>
  <c r="U30" i="23" s="1"/>
  <c r="X30" i="23" s="1"/>
  <c r="AA30" i="23" s="1"/>
  <c r="AD30" i="23" s="1"/>
  <c r="AG30" i="23" s="1"/>
  <c r="AJ30" i="23" s="1"/>
  <c r="AM30" i="23" s="1"/>
  <c r="AP30" i="23" s="1"/>
  <c r="AS30" i="23" s="1"/>
  <c r="AV30" i="23" s="1"/>
  <c r="AY30" i="23" s="1"/>
  <c r="BB30" i="23" s="1"/>
  <c r="BE30" i="23" s="1"/>
  <c r="BH30" i="23" s="1"/>
  <c r="BK30" i="23" s="1"/>
  <c r="BN30" i="23" s="1"/>
  <c r="D24" i="23"/>
  <c r="G24" i="23" s="1"/>
  <c r="C24" i="23"/>
  <c r="F24" i="23" s="1"/>
  <c r="I24" i="23" s="1"/>
  <c r="L24" i="23" s="1"/>
  <c r="O24" i="23" s="1"/>
  <c r="R24" i="23" s="1"/>
  <c r="U24" i="23" s="1"/>
  <c r="X24" i="23" s="1"/>
  <c r="AA24" i="23" s="1"/>
  <c r="AD24" i="23" s="1"/>
  <c r="AG24" i="23" s="1"/>
  <c r="AJ24" i="23" s="1"/>
  <c r="AM24" i="23" s="1"/>
  <c r="AP24" i="23" s="1"/>
  <c r="AS24" i="23" s="1"/>
  <c r="AV24" i="23" s="1"/>
  <c r="AY24" i="23" s="1"/>
  <c r="BB24" i="23" s="1"/>
  <c r="BE24" i="23" s="1"/>
  <c r="BH24" i="23" s="1"/>
  <c r="BK24" i="23" s="1"/>
  <c r="BN24" i="23" s="1"/>
  <c r="C23" i="23"/>
  <c r="F23" i="23" s="1"/>
  <c r="I23" i="23" s="1"/>
  <c r="L23" i="23" s="1"/>
  <c r="O23" i="23" s="1"/>
  <c r="R23" i="23" s="1"/>
  <c r="U23" i="23" s="1"/>
  <c r="X23" i="23" s="1"/>
  <c r="AA23" i="23" s="1"/>
  <c r="AD23" i="23" s="1"/>
  <c r="AG23" i="23" s="1"/>
  <c r="AJ23" i="23" s="1"/>
  <c r="AM23" i="23" s="1"/>
  <c r="AP23" i="23" s="1"/>
  <c r="AS23" i="23" s="1"/>
  <c r="AV23" i="23" s="1"/>
  <c r="AY23" i="23" s="1"/>
  <c r="BB23" i="23" s="1"/>
  <c r="BE23" i="23" s="1"/>
  <c r="BH23" i="23" s="1"/>
  <c r="BK23" i="23" s="1"/>
  <c r="BN23" i="23" s="1"/>
  <c r="C27" i="23"/>
  <c r="F27" i="23" s="1"/>
  <c r="I27" i="23" s="1"/>
  <c r="L27" i="23" s="1"/>
  <c r="O27" i="23" s="1"/>
  <c r="R27" i="23" s="1"/>
  <c r="U27" i="23" s="1"/>
  <c r="X27" i="23" s="1"/>
  <c r="AA27" i="23" s="1"/>
  <c r="AD27" i="23" s="1"/>
  <c r="AG27" i="23" s="1"/>
  <c r="AJ27" i="23" s="1"/>
  <c r="AM27" i="23" s="1"/>
  <c r="AP27" i="23" s="1"/>
  <c r="AS27" i="23" s="1"/>
  <c r="AV27" i="23" s="1"/>
  <c r="AY27" i="23" s="1"/>
  <c r="BB27" i="23" s="1"/>
  <c r="BE27" i="23" s="1"/>
  <c r="BH27" i="23" s="1"/>
  <c r="BK27" i="23" s="1"/>
  <c r="BN27" i="23" s="1"/>
  <c r="C25" i="23"/>
  <c r="F25" i="23" s="1"/>
  <c r="I25" i="23" s="1"/>
  <c r="L25" i="23" s="1"/>
  <c r="O25" i="23" s="1"/>
  <c r="R25" i="23" s="1"/>
  <c r="U25" i="23" s="1"/>
  <c r="X25" i="23" s="1"/>
  <c r="AA25" i="23" s="1"/>
  <c r="AD25" i="23" s="1"/>
  <c r="AG25" i="23" s="1"/>
  <c r="AJ25" i="23" s="1"/>
  <c r="AM25" i="23" s="1"/>
  <c r="AP25" i="23" s="1"/>
  <c r="AS25" i="23" s="1"/>
  <c r="AV25" i="23" s="1"/>
  <c r="AY25" i="23" s="1"/>
  <c r="BB25" i="23" s="1"/>
  <c r="BE25" i="23" s="1"/>
  <c r="BH25" i="23" s="1"/>
  <c r="BK25" i="23" s="1"/>
  <c r="BN25" i="23" s="1"/>
  <c r="D27" i="23"/>
  <c r="G27" i="23" s="1"/>
  <c r="C31" i="23"/>
  <c r="F31" i="23" s="1"/>
  <c r="I31" i="23" s="1"/>
  <c r="L31" i="23" s="1"/>
  <c r="O31" i="23" s="1"/>
  <c r="R31" i="23" s="1"/>
  <c r="U31" i="23" s="1"/>
  <c r="X31" i="23" s="1"/>
  <c r="AA31" i="23" s="1"/>
  <c r="AD31" i="23" s="1"/>
  <c r="AG31" i="23" s="1"/>
  <c r="AJ31" i="23" s="1"/>
  <c r="AM31" i="23" s="1"/>
  <c r="AP31" i="23" s="1"/>
  <c r="AS31" i="23" s="1"/>
  <c r="AV31" i="23" s="1"/>
  <c r="AY31" i="23" s="1"/>
  <c r="BB31" i="23" s="1"/>
  <c r="BE31" i="23" s="1"/>
  <c r="BH31" i="23" s="1"/>
  <c r="BK31" i="23" s="1"/>
  <c r="BN31" i="23" s="1"/>
  <c r="A67" i="14"/>
  <c r="D67" i="14"/>
  <c r="E67" i="14"/>
  <c r="F67" i="14"/>
  <c r="G67" i="14"/>
  <c r="H67" i="14"/>
  <c r="I67" i="14"/>
  <c r="J67" i="14"/>
  <c r="L67" i="14"/>
  <c r="M67" i="14"/>
  <c r="N67" i="14"/>
  <c r="Q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BX67" i="14" s="1"/>
  <c r="AM67" i="14"/>
  <c r="CL67" i="14" s="1"/>
  <c r="AN67" i="14"/>
  <c r="CX67" i="14" s="1"/>
  <c r="AO67" i="14"/>
  <c r="DJ67" i="14" s="1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V67" i="14"/>
  <c r="BW67" i="14"/>
  <c r="CD67" i="14"/>
  <c r="CF67" i="14"/>
  <c r="CG67" i="14"/>
  <c r="CH67" i="14"/>
  <c r="CJ67" i="14"/>
  <c r="CK67" i="14"/>
  <c r="CM67" i="14"/>
  <c r="CN67" i="14"/>
  <c r="CP67" i="14"/>
  <c r="CQ67" i="14"/>
  <c r="CR67" i="14"/>
  <c r="CS67" i="14"/>
  <c r="CT67" i="14"/>
  <c r="CU67" i="14"/>
  <c r="CV67" i="14"/>
  <c r="CZ67" i="14"/>
  <c r="DA67" i="14"/>
  <c r="DB67" i="14"/>
  <c r="DC67" i="14"/>
  <c r="DD67" i="14"/>
  <c r="DE67" i="14"/>
  <c r="DF67" i="14"/>
  <c r="DG67" i="14"/>
  <c r="DH67" i="14"/>
  <c r="DI67" i="14"/>
  <c r="DM67" i="14"/>
  <c r="DN67" i="14"/>
  <c r="DO67" i="14"/>
  <c r="DP67" i="14"/>
  <c r="A68" i="14"/>
  <c r="D68" i="14"/>
  <c r="E68" i="14"/>
  <c r="F68" i="14"/>
  <c r="G68" i="14"/>
  <c r="H68" i="14"/>
  <c r="I68" i="14"/>
  <c r="J68" i="14"/>
  <c r="L68" i="14"/>
  <c r="M68" i="14"/>
  <c r="N68" i="14"/>
  <c r="Q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CA68" i="14" s="1"/>
  <c r="AM68" i="14"/>
  <c r="CO68" i="14" s="1"/>
  <c r="AN68" i="14"/>
  <c r="CY68" i="14" s="1"/>
  <c r="AO68" i="14"/>
  <c r="DM68" i="14" s="1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A69" i="14"/>
  <c r="D69" i="14"/>
  <c r="E69" i="14"/>
  <c r="F69" i="14"/>
  <c r="G69" i="14"/>
  <c r="H69" i="14"/>
  <c r="I69" i="14"/>
  <c r="J69" i="14"/>
  <c r="L69" i="14"/>
  <c r="M69" i="14"/>
  <c r="N69" i="14"/>
  <c r="Q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BT69" i="14" s="1"/>
  <c r="AM69" i="14"/>
  <c r="CD69" i="14" s="1"/>
  <c r="AN69" i="14"/>
  <c r="CR69" i="14" s="1"/>
  <c r="AO69" i="14"/>
  <c r="DD69" i="14" s="1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CU69" i="14"/>
  <c r="CW69" i="14"/>
  <c r="CX69" i="14"/>
  <c r="DM69" i="14"/>
  <c r="DN69" i="14"/>
  <c r="A58" i="14"/>
  <c r="D58" i="14"/>
  <c r="E58" i="14"/>
  <c r="F58" i="14"/>
  <c r="G58" i="14"/>
  <c r="H58" i="14"/>
  <c r="I58" i="14"/>
  <c r="J58" i="14"/>
  <c r="L58" i="14"/>
  <c r="M58" i="14"/>
  <c r="N58" i="14"/>
  <c r="Q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BX58" i="14" s="1"/>
  <c r="AM58" i="14"/>
  <c r="CK58" i="14" s="1"/>
  <c r="AN58" i="14"/>
  <c r="CY58" i="14" s="1"/>
  <c r="AO58" i="14"/>
  <c r="DK58" i="14" s="1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BC58" i="14"/>
  <c r="DI58" i="14"/>
  <c r="A59" i="14"/>
  <c r="D59" i="14"/>
  <c r="E59" i="14"/>
  <c r="F59" i="14"/>
  <c r="G59" i="14"/>
  <c r="H59" i="14"/>
  <c r="I59" i="14"/>
  <c r="J59" i="14"/>
  <c r="L59" i="14"/>
  <c r="M59" i="14"/>
  <c r="N59" i="14"/>
  <c r="Q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CA59" i="14" s="1"/>
  <c r="AM59" i="14"/>
  <c r="CM59" i="14" s="1"/>
  <c r="AN59" i="14"/>
  <c r="CY59" i="14" s="1"/>
  <c r="AO59" i="14"/>
  <c r="DK59" i="14" s="1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DI59" i="14"/>
  <c r="DJ59" i="14"/>
  <c r="A60" i="14"/>
  <c r="D60" i="14"/>
  <c r="E60" i="14"/>
  <c r="F60" i="14"/>
  <c r="G60" i="14"/>
  <c r="H60" i="14"/>
  <c r="I60" i="14"/>
  <c r="J60" i="14"/>
  <c r="L60" i="14"/>
  <c r="M60" i="14"/>
  <c r="N60" i="14"/>
  <c r="Q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BR60" i="14" s="1"/>
  <c r="AM60" i="14"/>
  <c r="CD60" i="14" s="1"/>
  <c r="AN60" i="14"/>
  <c r="DB60" i="14" s="1"/>
  <c r="AO60" i="14"/>
  <c r="DN60" i="14" s="1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CH60" i="14"/>
  <c r="CO60" i="14"/>
  <c r="CU60" i="14"/>
  <c r="CV60" i="14"/>
  <c r="A61" i="14"/>
  <c r="D61" i="14"/>
  <c r="E61" i="14"/>
  <c r="F61" i="14"/>
  <c r="G61" i="14"/>
  <c r="H61" i="14"/>
  <c r="I61" i="14"/>
  <c r="J61" i="14"/>
  <c r="L61" i="14"/>
  <c r="M61" i="14"/>
  <c r="N61" i="14"/>
  <c r="Q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BU61" i="14" s="1"/>
  <c r="AM61" i="14"/>
  <c r="CG61" i="14" s="1"/>
  <c r="AN61" i="14"/>
  <c r="CS61" i="14" s="1"/>
  <c r="AO61" i="14"/>
  <c r="DE61" i="14" s="1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CL61" i="14"/>
  <c r="CP61" i="14"/>
  <c r="DA61" i="14"/>
  <c r="A62" i="14"/>
  <c r="D62" i="14"/>
  <c r="E62" i="14"/>
  <c r="F62" i="14"/>
  <c r="G62" i="14"/>
  <c r="H62" i="14"/>
  <c r="I62" i="14"/>
  <c r="J62" i="14"/>
  <c r="L62" i="14"/>
  <c r="M62" i="14"/>
  <c r="N62" i="14"/>
  <c r="Q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BX62" i="14" s="1"/>
  <c r="AM62" i="14"/>
  <c r="CJ62" i="14" s="1"/>
  <c r="AN62" i="14"/>
  <c r="CV62" i="14" s="1"/>
  <c r="AO62" i="14"/>
  <c r="DH62" i="14" s="1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CT62" i="14"/>
  <c r="A63" i="14"/>
  <c r="D63" i="14"/>
  <c r="E63" i="14"/>
  <c r="F63" i="14"/>
  <c r="G63" i="14"/>
  <c r="H63" i="14"/>
  <c r="I63" i="14"/>
  <c r="J63" i="14"/>
  <c r="L63" i="14"/>
  <c r="M63" i="14"/>
  <c r="N63" i="14"/>
  <c r="Q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CA63" i="14" s="1"/>
  <c r="AM63" i="14"/>
  <c r="CM63" i="14" s="1"/>
  <c r="AN63" i="14"/>
  <c r="CY63" i="14" s="1"/>
  <c r="AO63" i="14"/>
  <c r="DK63" i="14" s="1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CX63" i="14"/>
  <c r="DP63" i="14"/>
  <c r="A64" i="14"/>
  <c r="D64" i="14"/>
  <c r="E64" i="14"/>
  <c r="F64" i="14"/>
  <c r="G64" i="14"/>
  <c r="H64" i="14"/>
  <c r="I64" i="14"/>
  <c r="J64" i="14"/>
  <c r="L64" i="14"/>
  <c r="M64" i="14"/>
  <c r="N64" i="14"/>
  <c r="Q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BR64" i="14" s="1"/>
  <c r="AM64" i="14"/>
  <c r="CD64" i="14" s="1"/>
  <c r="AN64" i="14"/>
  <c r="DB64" i="14" s="1"/>
  <c r="AO64" i="14"/>
  <c r="DN64" i="14" s="1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DE64" i="14"/>
  <c r="DG64" i="14"/>
  <c r="DJ64" i="14"/>
  <c r="DK64" i="14"/>
  <c r="DL64" i="14"/>
  <c r="DM64" i="14"/>
  <c r="A65" i="14"/>
  <c r="D65" i="14"/>
  <c r="E65" i="14"/>
  <c r="F65" i="14"/>
  <c r="G65" i="14"/>
  <c r="H65" i="14"/>
  <c r="I65" i="14"/>
  <c r="J65" i="14"/>
  <c r="L65" i="14"/>
  <c r="M65" i="14"/>
  <c r="N65" i="14"/>
  <c r="Q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BU65" i="14" s="1"/>
  <c r="AM65" i="14"/>
  <c r="CG65" i="14" s="1"/>
  <c r="AN65" i="14"/>
  <c r="CS65" i="14" s="1"/>
  <c r="AO65" i="14"/>
  <c r="DE65" i="14" s="1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DB65" i="14"/>
  <c r="DC65" i="14"/>
  <c r="A66" i="14"/>
  <c r="D66" i="14"/>
  <c r="E66" i="14"/>
  <c r="F66" i="14"/>
  <c r="G66" i="14"/>
  <c r="H66" i="14"/>
  <c r="I66" i="14"/>
  <c r="J66" i="14"/>
  <c r="L66" i="14"/>
  <c r="M66" i="14"/>
  <c r="N66" i="14"/>
  <c r="Q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BX66" i="14" s="1"/>
  <c r="AM66" i="14"/>
  <c r="CE66" i="14" s="1"/>
  <c r="AN66" i="14"/>
  <c r="CQ66" i="14" s="1"/>
  <c r="AO66" i="14"/>
  <c r="DH66" i="14" s="1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CV66" i="14"/>
  <c r="CW66" i="14"/>
  <c r="A49" i="14"/>
  <c r="D49" i="14"/>
  <c r="E49" i="14"/>
  <c r="F49" i="14"/>
  <c r="G49" i="14"/>
  <c r="H49" i="14"/>
  <c r="I49" i="14"/>
  <c r="J49" i="14"/>
  <c r="L49" i="14"/>
  <c r="M49" i="14"/>
  <c r="N49" i="14"/>
  <c r="Q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BZ49" i="14" s="1"/>
  <c r="AM49" i="14"/>
  <c r="CL49" i="14" s="1"/>
  <c r="AN49" i="14"/>
  <c r="DA49" i="14" s="1"/>
  <c r="AO49" i="14"/>
  <c r="DE49" i="14" s="1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CQ49" i="14"/>
  <c r="CT49" i="14"/>
  <c r="CY49" i="14"/>
  <c r="DB49" i="14"/>
  <c r="DC49" i="14"/>
  <c r="DD49" i="14"/>
  <c r="DH49" i="14"/>
  <c r="DM49" i="14"/>
  <c r="DO49" i="14"/>
  <c r="A50" i="14"/>
  <c r="D50" i="14"/>
  <c r="E50" i="14"/>
  <c r="F50" i="14"/>
  <c r="G50" i="14"/>
  <c r="H50" i="14"/>
  <c r="I50" i="14"/>
  <c r="J50" i="14"/>
  <c r="L50" i="14"/>
  <c r="M50" i="14"/>
  <c r="N50" i="14"/>
  <c r="Q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BQ50" i="14" s="1"/>
  <c r="AM50" i="14"/>
  <c r="CE50" i="14" s="1"/>
  <c r="AN50" i="14"/>
  <c r="DA50" i="14" s="1"/>
  <c r="AO50" i="14"/>
  <c r="DM50" i="14" s="1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Z50" i="14"/>
  <c r="A51" i="14"/>
  <c r="D51" i="14"/>
  <c r="E51" i="14"/>
  <c r="F51" i="14"/>
  <c r="G51" i="14"/>
  <c r="H51" i="14"/>
  <c r="I51" i="14"/>
  <c r="J51" i="14"/>
  <c r="L51" i="14"/>
  <c r="M51" i="14"/>
  <c r="N51" i="14"/>
  <c r="Q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CA51" i="14" s="1"/>
  <c r="AM51" i="14"/>
  <c r="CD51" i="14" s="1"/>
  <c r="AN51" i="14"/>
  <c r="CR51" i="14" s="1"/>
  <c r="AO51" i="14"/>
  <c r="DD51" i="14" s="1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DC51" i="14"/>
  <c r="DH51" i="14"/>
  <c r="A52" i="14"/>
  <c r="D52" i="14"/>
  <c r="E52" i="14"/>
  <c r="F52" i="14"/>
  <c r="G52" i="14"/>
  <c r="H52" i="14"/>
  <c r="I52" i="14"/>
  <c r="J52" i="14"/>
  <c r="L52" i="14"/>
  <c r="M52" i="14"/>
  <c r="N52" i="14"/>
  <c r="Q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BR52" i="14" s="1"/>
  <c r="AM52" i="14"/>
  <c r="CD52" i="14" s="1"/>
  <c r="AN52" i="14"/>
  <c r="DB52" i="14" s="1"/>
  <c r="AO52" i="14"/>
  <c r="DN52" i="14" s="1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CI52" i="14"/>
  <c r="CJ52" i="14"/>
  <c r="CK52" i="14"/>
  <c r="DC52" i="14"/>
  <c r="A53" i="14"/>
  <c r="D53" i="14"/>
  <c r="E53" i="14"/>
  <c r="F53" i="14"/>
  <c r="G53" i="14"/>
  <c r="H53" i="14"/>
  <c r="I53" i="14"/>
  <c r="J53" i="14"/>
  <c r="L53" i="14"/>
  <c r="M53" i="14"/>
  <c r="N53" i="14"/>
  <c r="Q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BU53" i="14" s="1"/>
  <c r="AM53" i="14"/>
  <c r="CJ53" i="14" s="1"/>
  <c r="AN53" i="14"/>
  <c r="CR53" i="14" s="1"/>
  <c r="AO53" i="14"/>
  <c r="DD53" i="14" s="1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Z53" i="14"/>
  <c r="CA53" i="14"/>
  <c r="A54" i="14"/>
  <c r="D54" i="14"/>
  <c r="E54" i="14"/>
  <c r="F54" i="14"/>
  <c r="G54" i="14"/>
  <c r="H54" i="14"/>
  <c r="I54" i="14"/>
  <c r="J54" i="14"/>
  <c r="L54" i="14"/>
  <c r="M54" i="14"/>
  <c r="N54" i="14"/>
  <c r="Q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CB54" i="14" s="1"/>
  <c r="AM54" i="14"/>
  <c r="CK54" i="14" s="1"/>
  <c r="AN54" i="14"/>
  <c r="CV54" i="14" s="1"/>
  <c r="AO54" i="14"/>
  <c r="DH54" i="14" s="1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BC54" i="14"/>
  <c r="CF54" i="14"/>
  <c r="CG54" i="14"/>
  <c r="CR54" i="14"/>
  <c r="DE54" i="14"/>
  <c r="DF54" i="14"/>
  <c r="DG54" i="14"/>
  <c r="DJ54" i="14"/>
  <c r="DK54" i="14"/>
  <c r="DN54" i="14"/>
  <c r="A55" i="14"/>
  <c r="D55" i="14"/>
  <c r="E55" i="14"/>
  <c r="F55" i="14"/>
  <c r="G55" i="14"/>
  <c r="H55" i="14"/>
  <c r="I55" i="14"/>
  <c r="J55" i="14"/>
  <c r="L55" i="14"/>
  <c r="M55" i="14"/>
  <c r="N55" i="14"/>
  <c r="Q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BZ55" i="14" s="1"/>
  <c r="AM55" i="14"/>
  <c r="CD55" i="14" s="1"/>
  <c r="AN55" i="14"/>
  <c r="CQ55" i="14" s="1"/>
  <c r="AO55" i="14"/>
  <c r="DJ55" i="14" s="1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CE55" i="14"/>
  <c r="CG55" i="14"/>
  <c r="CH55" i="14"/>
  <c r="CJ55" i="14"/>
  <c r="CK55" i="14"/>
  <c r="DF55" i="14"/>
  <c r="A56" i="14"/>
  <c r="D56" i="14"/>
  <c r="E56" i="14"/>
  <c r="F56" i="14"/>
  <c r="G56" i="14"/>
  <c r="H56" i="14"/>
  <c r="I56" i="14"/>
  <c r="J56" i="14"/>
  <c r="L56" i="14"/>
  <c r="M56" i="14"/>
  <c r="N56" i="14"/>
  <c r="Q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CA56" i="14" s="1"/>
  <c r="AM56" i="14"/>
  <c r="CG56" i="14" s="1"/>
  <c r="AN56" i="14"/>
  <c r="CU56" i="14" s="1"/>
  <c r="AO56" i="14"/>
  <c r="DD56" i="14" s="1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CS56" i="14"/>
  <c r="A57" i="14"/>
  <c r="D57" i="14"/>
  <c r="E57" i="14"/>
  <c r="F57" i="14"/>
  <c r="G57" i="14"/>
  <c r="H57" i="14"/>
  <c r="I57" i="14"/>
  <c r="J57" i="14"/>
  <c r="L57" i="14"/>
  <c r="M57" i="14"/>
  <c r="N57" i="14"/>
  <c r="Q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CB57" i="14" s="1"/>
  <c r="AM57" i="14"/>
  <c r="CP57" i="14" s="1"/>
  <c r="AN57" i="14"/>
  <c r="CQ57" i="14" s="1"/>
  <c r="AO57" i="14"/>
  <c r="DM57" i="14" s="1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CR57" i="14"/>
  <c r="CV57" i="14"/>
  <c r="DL57" i="14"/>
  <c r="CH52" i="14" l="1"/>
  <c r="CP66" i="14"/>
  <c r="CB52" i="14"/>
  <c r="CA49" i="14"/>
  <c r="BR63" i="14"/>
  <c r="BW60" i="14"/>
  <c r="BY59" i="14"/>
  <c r="CL58" i="14"/>
  <c r="DF69" i="14"/>
  <c r="DD55" i="14"/>
  <c r="CW54" i="14"/>
  <c r="CJ66" i="14"/>
  <c r="BX69" i="14"/>
  <c r="CK68" i="14"/>
  <c r="DC55" i="14"/>
  <c r="CU54" i="14"/>
  <c r="DF52" i="14"/>
  <c r="BQ52" i="14"/>
  <c r="CZ66" i="14"/>
  <c r="BW66" i="14"/>
  <c r="BZ61" i="14"/>
  <c r="DA60" i="14"/>
  <c r="DB69" i="14"/>
  <c r="CX55" i="14"/>
  <c r="DG49" i="14"/>
  <c r="CY66" i="14"/>
  <c r="DD61" i="14"/>
  <c r="DL66" i="14"/>
  <c r="CX58" i="14"/>
  <c r="CB60" i="14"/>
  <c r="CW58" i="14"/>
  <c r="DL69" i="14"/>
  <c r="DD54" i="14"/>
  <c r="DA54" i="14"/>
  <c r="DB66" i="14"/>
  <c r="DJ60" i="14"/>
  <c r="BY69" i="14"/>
  <c r="CL68" i="14"/>
  <c r="BS52" i="14"/>
  <c r="DA66" i="14"/>
  <c r="CD61" i="14"/>
  <c r="DE60" i="14"/>
  <c r="BV60" i="14"/>
  <c r="DE69" i="14"/>
  <c r="CD53" i="14"/>
  <c r="DI61" i="14"/>
  <c r="BQ60" i="14"/>
  <c r="BS69" i="14"/>
  <c r="CJ68" i="14"/>
  <c r="DL67" i="14"/>
  <c r="CT54" i="14"/>
  <c r="CC53" i="14"/>
  <c r="DE52" i="14"/>
  <c r="CZ60" i="14"/>
  <c r="DA69" i="14"/>
  <c r="BR69" i="14"/>
  <c r="CI68" i="14"/>
  <c r="DK67" i="14"/>
  <c r="CY67" i="14"/>
  <c r="CT56" i="14"/>
  <c r="CL55" i="14"/>
  <c r="DO54" i="14"/>
  <c r="CS54" i="14"/>
  <c r="CB53" i="14"/>
  <c r="DD52" i="14"/>
  <c r="DF49" i="14"/>
  <c r="CX66" i="14"/>
  <c r="DB61" i="14"/>
  <c r="CX60" i="14"/>
  <c r="CZ69" i="14"/>
  <c r="BQ69" i="14"/>
  <c r="CW67" i="14"/>
  <c r="CI67" i="14"/>
  <c r="DP66" i="14"/>
  <c r="CS66" i="14"/>
  <c r="CT60" i="14"/>
  <c r="CV69" i="14"/>
  <c r="CW61" i="14"/>
  <c r="CT69" i="14"/>
  <c r="CG52" i="14"/>
  <c r="DJ66" i="14"/>
  <c r="CO66" i="14"/>
  <c r="CB49" i="14"/>
  <c r="DF66" i="14"/>
  <c r="CN66" i="14"/>
  <c r="CD65" i="14"/>
  <c r="BZ63" i="14"/>
  <c r="CI61" i="14"/>
  <c r="DK60" i="14"/>
  <c r="CA60" i="14"/>
  <c r="CW59" i="14"/>
  <c r="CV58" i="14"/>
  <c r="DH69" i="14"/>
  <c r="CQ69" i="14"/>
  <c r="DO68" i="14"/>
  <c r="DM66" i="14"/>
  <c r="CR66" i="14"/>
  <c r="CJ63" i="14"/>
  <c r="CK61" i="14"/>
  <c r="DM60" i="14"/>
  <c r="CF63" i="14"/>
  <c r="CJ61" i="14"/>
  <c r="DL60" i="14"/>
  <c r="CS69" i="14"/>
  <c r="BY52" i="14"/>
  <c r="CM66" i="14"/>
  <c r="CC65" i="14"/>
  <c r="CF61" i="14"/>
  <c r="DG52" i="14"/>
  <c r="BW59" i="14"/>
  <c r="CJ58" i="14"/>
  <c r="CQ51" i="14"/>
  <c r="DJ50" i="14"/>
  <c r="CN57" i="14"/>
  <c r="CJ56" i="14"/>
  <c r="CI54" i="14"/>
  <c r="CF53" i="14"/>
  <c r="BQ53" i="14"/>
  <c r="DI52" i="14"/>
  <c r="Y52" i="14" s="1"/>
  <c r="CO52" i="14"/>
  <c r="BU52" i="14"/>
  <c r="DL51" i="14"/>
  <c r="BQ51" i="14"/>
  <c r="CB50" i="14"/>
  <c r="DK49" i="14"/>
  <c r="CV49" i="14"/>
  <c r="CT66" i="14"/>
  <c r="CJ64" i="14"/>
  <c r="CL63" i="14"/>
  <c r="DG62" i="14"/>
  <c r="DN61" i="14"/>
  <c r="CR61" i="14"/>
  <c r="BT61" i="14"/>
  <c r="CL60" i="14"/>
  <c r="CI58" i="14"/>
  <c r="DK69" i="14"/>
  <c r="BV69" i="14"/>
  <c r="CA54" i="14"/>
  <c r="BQ54" i="14"/>
  <c r="CQ53" i="14"/>
  <c r="DM52" i="14"/>
  <c r="CV52" i="14"/>
  <c r="BU56" i="14"/>
  <c r="S56" i="14" s="1"/>
  <c r="BQ56" i="14"/>
  <c r="CH54" i="14"/>
  <c r="CE53" i="14"/>
  <c r="DH52" i="14"/>
  <c r="CN52" i="14"/>
  <c r="BT52" i="14"/>
  <c r="DJ51" i="14"/>
  <c r="CA50" i="14"/>
  <c r="DI49" i="14"/>
  <c r="CU49" i="14"/>
  <c r="CK63" i="14"/>
  <c r="CU62" i="14"/>
  <c r="DJ61" i="14"/>
  <c r="CQ61" i="14"/>
  <c r="BS61" i="14"/>
  <c r="CJ60" i="14"/>
  <c r="CH58" i="14"/>
  <c r="DJ69" i="14"/>
  <c r="BU69" i="14"/>
  <c r="DI51" i="14"/>
  <c r="BR61" i="14"/>
  <c r="CI62" i="14"/>
  <c r="DH61" i="14"/>
  <c r="BQ61" i="14"/>
  <c r="CE54" i="14"/>
  <c r="DI53" i="14"/>
  <c r="DF51" i="14"/>
  <c r="CH62" i="14"/>
  <c r="CN69" i="14"/>
  <c r="DC61" i="14"/>
  <c r="BX60" i="14"/>
  <c r="DJ58" i="14"/>
  <c r="DC69" i="14"/>
  <c r="CJ69" i="14"/>
  <c r="CD54" i="14"/>
  <c r="DC53" i="14"/>
  <c r="CP54" i="14"/>
  <c r="CX53" i="14"/>
  <c r="CS51" i="14"/>
  <c r="CC69" i="14"/>
  <c r="CN56" i="14"/>
  <c r="BT54" i="14"/>
  <c r="T54" i="14" s="1"/>
  <c r="BY53" i="14"/>
  <c r="CA69" i="14"/>
  <c r="CO57" i="14"/>
  <c r="CL56" i="14"/>
  <c r="BR55" i="14"/>
  <c r="CN54" i="14"/>
  <c r="BR54" i="14"/>
  <c r="K54" i="14" s="1"/>
  <c r="CV53" i="14"/>
  <c r="BX53" i="14"/>
  <c r="DO52" i="14"/>
  <c r="CW52" i="14"/>
  <c r="BZ52" i="14"/>
  <c r="CJ51" i="14"/>
  <c r="CP50" i="14"/>
  <c r="CZ49" i="14"/>
  <c r="CD66" i="14"/>
  <c r="BZ65" i="14"/>
  <c r="DF64" i="14"/>
  <c r="DC63" i="14"/>
  <c r="CX61" i="14"/>
  <c r="BU60" i="14"/>
  <c r="BX59" i="14"/>
  <c r="DO69" i="14"/>
  <c r="BZ69" i="14"/>
  <c r="CO56" i="14"/>
  <c r="BY55" i="14"/>
  <c r="CL54" i="14"/>
  <c r="CP53" i="14"/>
  <c r="BT53" i="14"/>
  <c r="DK52" i="14"/>
  <c r="CU52" i="14"/>
  <c r="BX52" i="14"/>
  <c r="DN51" i="14"/>
  <c r="BS51" i="14"/>
  <c r="CN50" i="14"/>
  <c r="CZ64" i="14"/>
  <c r="CR63" i="14"/>
  <c r="CV61" i="14"/>
  <c r="BY61" i="14"/>
  <c r="CN60" i="14"/>
  <c r="BR59" i="14"/>
  <c r="CO54" i="14"/>
  <c r="CW53" i="14"/>
  <c r="DP52" i="14"/>
  <c r="CX52" i="14"/>
  <c r="CM54" i="14"/>
  <c r="BW53" i="14"/>
  <c r="CC51" i="14"/>
  <c r="CO50" i="14"/>
  <c r="CC56" i="14"/>
  <c r="CX49" i="14"/>
  <c r="CB56" i="14"/>
  <c r="DB55" i="14"/>
  <c r="DC54" i="14"/>
  <c r="CJ54" i="14"/>
  <c r="CN53" i="14"/>
  <c r="BR53" i="14"/>
  <c r="DJ52" i="14"/>
  <c r="CT52" i="14"/>
  <c r="BV52" i="14"/>
  <c r="DM51" i="14"/>
  <c r="BR51" i="14"/>
  <c r="CD50" i="14"/>
  <c r="DL49" i="14"/>
  <c r="CW49" i="14"/>
  <c r="CL64" i="14"/>
  <c r="CQ63" i="14"/>
  <c r="DP61" i="14"/>
  <c r="CU61" i="14"/>
  <c r="BX61" i="14"/>
  <c r="CM60" i="14"/>
  <c r="BW69" i="14"/>
  <c r="X69" i="14" s="1"/>
  <c r="N11" i="20"/>
  <c r="N10" i="20"/>
  <c r="X67" i="14"/>
  <c r="J10" i="23"/>
  <c r="M10" i="23" s="1"/>
  <c r="P10" i="23" s="1"/>
  <c r="S10" i="23" s="1"/>
  <c r="V10" i="23" s="1"/>
  <c r="Y10" i="23" s="1"/>
  <c r="AB10" i="23" s="1"/>
  <c r="AE10" i="23" s="1"/>
  <c r="AH10" i="23" s="1"/>
  <c r="AK10" i="23" s="1"/>
  <c r="AN10" i="23" s="1"/>
  <c r="AQ10" i="23" s="1"/>
  <c r="AT10" i="23" s="1"/>
  <c r="AW10" i="23" s="1"/>
  <c r="AZ10" i="23" s="1"/>
  <c r="BC10" i="23" s="1"/>
  <c r="BF10" i="23" s="1"/>
  <c r="BI10" i="23" s="1"/>
  <c r="BL10" i="23" s="1"/>
  <c r="J19" i="23"/>
  <c r="M19" i="23" s="1"/>
  <c r="P19" i="23" s="1"/>
  <c r="S19" i="23" s="1"/>
  <c r="V19" i="23" s="1"/>
  <c r="Y19" i="23" s="1"/>
  <c r="AB19" i="23" s="1"/>
  <c r="AE19" i="23" s="1"/>
  <c r="AH19" i="23" s="1"/>
  <c r="AK19" i="23" s="1"/>
  <c r="AN19" i="23" s="1"/>
  <c r="AQ19" i="23" s="1"/>
  <c r="AT19" i="23" s="1"/>
  <c r="AW19" i="23" s="1"/>
  <c r="AZ19" i="23" s="1"/>
  <c r="BC19" i="23" s="1"/>
  <c r="BF19" i="23" s="1"/>
  <c r="BI19" i="23" s="1"/>
  <c r="BL19" i="23" s="1"/>
  <c r="J15" i="23"/>
  <c r="M15" i="23" s="1"/>
  <c r="P15" i="23" s="1"/>
  <c r="S15" i="23" s="1"/>
  <c r="V15" i="23" s="1"/>
  <c r="Y15" i="23" s="1"/>
  <c r="AB15" i="23" s="1"/>
  <c r="AE15" i="23" s="1"/>
  <c r="AH15" i="23" s="1"/>
  <c r="AK15" i="23" s="1"/>
  <c r="AN15" i="23" s="1"/>
  <c r="AQ15" i="23" s="1"/>
  <c r="AT15" i="23" s="1"/>
  <c r="AW15" i="23" s="1"/>
  <c r="AZ15" i="23" s="1"/>
  <c r="BC15" i="23" s="1"/>
  <c r="BF15" i="23" s="1"/>
  <c r="BI15" i="23" s="1"/>
  <c r="BL15" i="23" s="1"/>
  <c r="J8" i="23"/>
  <c r="M8" i="23" s="1"/>
  <c r="P8" i="23" s="1"/>
  <c r="S8" i="23" s="1"/>
  <c r="V8" i="23" s="1"/>
  <c r="Y8" i="23" s="1"/>
  <c r="AB8" i="23" s="1"/>
  <c r="AE8" i="23" s="1"/>
  <c r="AH8" i="23" s="1"/>
  <c r="AK8" i="23" s="1"/>
  <c r="AN8" i="23" s="1"/>
  <c r="AQ8" i="23" s="1"/>
  <c r="AT8" i="23" s="1"/>
  <c r="AW8" i="23" s="1"/>
  <c r="AZ8" i="23" s="1"/>
  <c r="BC8" i="23" s="1"/>
  <c r="BF8" i="23" s="1"/>
  <c r="BI8" i="23" s="1"/>
  <c r="BL8" i="23" s="1"/>
  <c r="J26" i="23"/>
  <c r="M26" i="23" s="1"/>
  <c r="P26" i="23" s="1"/>
  <c r="S26" i="23" s="1"/>
  <c r="V26" i="23" s="1"/>
  <c r="Y26" i="23" s="1"/>
  <c r="AB26" i="23" s="1"/>
  <c r="AE26" i="23" s="1"/>
  <c r="AH26" i="23" s="1"/>
  <c r="AK26" i="23" s="1"/>
  <c r="AN26" i="23" s="1"/>
  <c r="AQ26" i="23" s="1"/>
  <c r="AT26" i="23" s="1"/>
  <c r="AW26" i="23" s="1"/>
  <c r="AZ26" i="23" s="1"/>
  <c r="BC26" i="23" s="1"/>
  <c r="BF26" i="23" s="1"/>
  <c r="BI26" i="23" s="1"/>
  <c r="BL26" i="23" s="1"/>
  <c r="J29" i="23"/>
  <c r="M29" i="23" s="1"/>
  <c r="P29" i="23" s="1"/>
  <c r="S29" i="23" s="1"/>
  <c r="V29" i="23" s="1"/>
  <c r="Y29" i="23" s="1"/>
  <c r="AB29" i="23" s="1"/>
  <c r="AE29" i="23" s="1"/>
  <c r="AH29" i="23" s="1"/>
  <c r="AK29" i="23" s="1"/>
  <c r="AN29" i="23" s="1"/>
  <c r="AQ29" i="23" s="1"/>
  <c r="AT29" i="23" s="1"/>
  <c r="AW29" i="23" s="1"/>
  <c r="AZ29" i="23" s="1"/>
  <c r="BC29" i="23" s="1"/>
  <c r="BF29" i="23" s="1"/>
  <c r="BI29" i="23" s="1"/>
  <c r="BL29" i="23" s="1"/>
  <c r="J18" i="23"/>
  <c r="M18" i="23" s="1"/>
  <c r="P18" i="23" s="1"/>
  <c r="S18" i="23" s="1"/>
  <c r="V18" i="23" s="1"/>
  <c r="Y18" i="23" s="1"/>
  <c r="AB18" i="23" s="1"/>
  <c r="AE18" i="23" s="1"/>
  <c r="AH18" i="23" s="1"/>
  <c r="AK18" i="23" s="1"/>
  <c r="AN18" i="23" s="1"/>
  <c r="AQ18" i="23" s="1"/>
  <c r="AT18" i="23" s="1"/>
  <c r="AW18" i="23" s="1"/>
  <c r="AZ18" i="23" s="1"/>
  <c r="BC18" i="23" s="1"/>
  <c r="BF18" i="23" s="1"/>
  <c r="BI18" i="23" s="1"/>
  <c r="BL18" i="23" s="1"/>
  <c r="J14" i="23"/>
  <c r="M14" i="23" s="1"/>
  <c r="P14" i="23" s="1"/>
  <c r="S14" i="23" s="1"/>
  <c r="V14" i="23" s="1"/>
  <c r="Y14" i="23" s="1"/>
  <c r="AB14" i="23" s="1"/>
  <c r="AE14" i="23" s="1"/>
  <c r="AH14" i="23" s="1"/>
  <c r="AK14" i="23" s="1"/>
  <c r="AN14" i="23" s="1"/>
  <c r="AQ14" i="23" s="1"/>
  <c r="AT14" i="23" s="1"/>
  <c r="AW14" i="23" s="1"/>
  <c r="AZ14" i="23" s="1"/>
  <c r="BC14" i="23" s="1"/>
  <c r="BF14" i="23" s="1"/>
  <c r="BI14" i="23" s="1"/>
  <c r="BL14" i="23" s="1"/>
  <c r="J27" i="23"/>
  <c r="M27" i="23" s="1"/>
  <c r="P27" i="23" s="1"/>
  <c r="S27" i="23" s="1"/>
  <c r="V27" i="23" s="1"/>
  <c r="Y27" i="23" s="1"/>
  <c r="AB27" i="23" s="1"/>
  <c r="AE27" i="23" s="1"/>
  <c r="AH27" i="23" s="1"/>
  <c r="AK27" i="23" s="1"/>
  <c r="AN27" i="23" s="1"/>
  <c r="AQ27" i="23" s="1"/>
  <c r="AT27" i="23" s="1"/>
  <c r="AW27" i="23" s="1"/>
  <c r="AZ27" i="23" s="1"/>
  <c r="BC27" i="23" s="1"/>
  <c r="BF27" i="23" s="1"/>
  <c r="BI27" i="23" s="1"/>
  <c r="BL27" i="23" s="1"/>
  <c r="J21" i="23"/>
  <c r="M21" i="23" s="1"/>
  <c r="P21" i="23" s="1"/>
  <c r="S21" i="23" s="1"/>
  <c r="V21" i="23" s="1"/>
  <c r="Y21" i="23" s="1"/>
  <c r="AB21" i="23" s="1"/>
  <c r="AE21" i="23" s="1"/>
  <c r="AH21" i="23" s="1"/>
  <c r="AK21" i="23" s="1"/>
  <c r="AN21" i="23" s="1"/>
  <c r="AQ21" i="23" s="1"/>
  <c r="AT21" i="23" s="1"/>
  <c r="AW21" i="23" s="1"/>
  <c r="AZ21" i="23" s="1"/>
  <c r="BC21" i="23" s="1"/>
  <c r="BF21" i="23" s="1"/>
  <c r="BI21" i="23" s="1"/>
  <c r="BL21" i="23" s="1"/>
  <c r="J11" i="23"/>
  <c r="M11" i="23" s="1"/>
  <c r="P11" i="23" s="1"/>
  <c r="S11" i="23" s="1"/>
  <c r="V11" i="23" s="1"/>
  <c r="Y11" i="23" s="1"/>
  <c r="AB11" i="23" s="1"/>
  <c r="AE11" i="23" s="1"/>
  <c r="AH11" i="23" s="1"/>
  <c r="AK11" i="23" s="1"/>
  <c r="AN11" i="23" s="1"/>
  <c r="AQ11" i="23" s="1"/>
  <c r="AT11" i="23" s="1"/>
  <c r="AW11" i="23" s="1"/>
  <c r="AZ11" i="23" s="1"/>
  <c r="BC11" i="23" s="1"/>
  <c r="BF11" i="23" s="1"/>
  <c r="BI11" i="23" s="1"/>
  <c r="BL11" i="23" s="1"/>
  <c r="J17" i="23"/>
  <c r="M17" i="23" s="1"/>
  <c r="P17" i="23" s="1"/>
  <c r="S17" i="23" s="1"/>
  <c r="V17" i="23" s="1"/>
  <c r="Y17" i="23" s="1"/>
  <c r="AB17" i="23" s="1"/>
  <c r="AE17" i="23" s="1"/>
  <c r="AH17" i="23" s="1"/>
  <c r="AK17" i="23" s="1"/>
  <c r="AN17" i="23" s="1"/>
  <c r="AQ17" i="23" s="1"/>
  <c r="AT17" i="23" s="1"/>
  <c r="AW17" i="23" s="1"/>
  <c r="AZ17" i="23" s="1"/>
  <c r="BC17" i="23" s="1"/>
  <c r="BF17" i="23" s="1"/>
  <c r="BI17" i="23" s="1"/>
  <c r="BL17" i="23" s="1"/>
  <c r="J28" i="23"/>
  <c r="M28" i="23" s="1"/>
  <c r="P28" i="23" s="1"/>
  <c r="S28" i="23" s="1"/>
  <c r="V28" i="23" s="1"/>
  <c r="Y28" i="23" s="1"/>
  <c r="AB28" i="23" s="1"/>
  <c r="AE28" i="23" s="1"/>
  <c r="AH28" i="23" s="1"/>
  <c r="AK28" i="23" s="1"/>
  <c r="AN28" i="23" s="1"/>
  <c r="AQ28" i="23" s="1"/>
  <c r="AT28" i="23" s="1"/>
  <c r="AW28" i="23" s="1"/>
  <c r="AZ28" i="23" s="1"/>
  <c r="BC28" i="23" s="1"/>
  <c r="BF28" i="23" s="1"/>
  <c r="BI28" i="23" s="1"/>
  <c r="BL28" i="23" s="1"/>
  <c r="J24" i="23"/>
  <c r="M24" i="23" s="1"/>
  <c r="P24" i="23" s="1"/>
  <c r="S24" i="23" s="1"/>
  <c r="V24" i="23" s="1"/>
  <c r="Y24" i="23" s="1"/>
  <c r="AB24" i="23" s="1"/>
  <c r="AE24" i="23" s="1"/>
  <c r="AH24" i="23" s="1"/>
  <c r="AK24" i="23" s="1"/>
  <c r="AN24" i="23" s="1"/>
  <c r="AQ24" i="23" s="1"/>
  <c r="AT24" i="23" s="1"/>
  <c r="AW24" i="23" s="1"/>
  <c r="AZ24" i="23" s="1"/>
  <c r="BC24" i="23" s="1"/>
  <c r="BF24" i="23" s="1"/>
  <c r="BI24" i="23" s="1"/>
  <c r="BL24" i="23" s="1"/>
  <c r="DC50" i="14"/>
  <c r="DD62" i="14"/>
  <c r="CR62" i="14"/>
  <c r="CF62" i="14"/>
  <c r="DG58" i="14"/>
  <c r="CU58" i="14"/>
  <c r="DK68" i="14"/>
  <c r="DH58" i="14"/>
  <c r="CB51" i="14"/>
  <c r="DB50" i="14"/>
  <c r="CL50" i="14"/>
  <c r="BY50" i="14"/>
  <c r="CN49" i="14"/>
  <c r="BW49" i="14"/>
  <c r="CL66" i="14"/>
  <c r="CR65" i="14"/>
  <c r="BX65" i="14"/>
  <c r="CV64" i="14"/>
  <c r="CG64" i="14"/>
  <c r="DJ63" i="14"/>
  <c r="DC62" i="14"/>
  <c r="CQ62" i="14"/>
  <c r="CE62" i="14"/>
  <c r="CV59" i="14"/>
  <c r="DF58" i="14"/>
  <c r="CT58" i="14"/>
  <c r="CG58" i="14"/>
  <c r="DJ68" i="14"/>
  <c r="CG68" i="14"/>
  <c r="DF62" i="14"/>
  <c r="CP49" i="14"/>
  <c r="BY65" i="14"/>
  <c r="DG57" i="14"/>
  <c r="CL57" i="14"/>
  <c r="DL56" i="14"/>
  <c r="CK56" i="14"/>
  <c r="CW55" i="14"/>
  <c r="CQ54" i="14"/>
  <c r="CS52" i="14"/>
  <c r="CC52" i="14"/>
  <c r="BZ51" i="14"/>
  <c r="CZ50" i="14"/>
  <c r="CK50" i="14"/>
  <c r="BW50" i="14"/>
  <c r="DP49" i="14"/>
  <c r="CM49" i="14"/>
  <c r="BV49" i="14"/>
  <c r="DK66" i="14"/>
  <c r="CK66" i="14"/>
  <c r="V66" i="14" s="1"/>
  <c r="CQ65" i="14"/>
  <c r="BW65" i="14"/>
  <c r="CU64" i="14"/>
  <c r="CF64" i="14"/>
  <c r="DI63" i="14"/>
  <c r="DB62" i="14"/>
  <c r="CP62" i="14"/>
  <c r="CD62" i="14"/>
  <c r="DO61" i="14"/>
  <c r="CE61" i="14"/>
  <c r="CY60" i="14"/>
  <c r="CI60" i="14"/>
  <c r="CK59" i="14"/>
  <c r="DE58" i="14"/>
  <c r="CS58" i="14"/>
  <c r="CF58" i="14"/>
  <c r="CG69" i="14"/>
  <c r="DI68" i="14"/>
  <c r="CE68" i="14"/>
  <c r="Y67" i="14"/>
  <c r="CX65" i="14"/>
  <c r="CX64" i="14"/>
  <c r="CI64" i="14"/>
  <c r="DE62" i="14"/>
  <c r="CS62" i="14"/>
  <c r="CG62" i="14"/>
  <c r="DH59" i="14"/>
  <c r="BY51" i="14"/>
  <c r="CJ59" i="14"/>
  <c r="DP58" i="14"/>
  <c r="DD58" i="14"/>
  <c r="CR58" i="14"/>
  <c r="CE58" i="14"/>
  <c r="DH68" i="14"/>
  <c r="CD68" i="14"/>
  <c r="DK57" i="14"/>
  <c r="BY49" i="14"/>
  <c r="P49" i="14" s="1"/>
  <c r="DL68" i="14"/>
  <c r="CM50" i="14"/>
  <c r="CK57" i="14"/>
  <c r="DK56" i="14"/>
  <c r="CR52" i="14"/>
  <c r="CY50" i="14"/>
  <c r="CJ50" i="14"/>
  <c r="BV50" i="14"/>
  <c r="CK49" i="14"/>
  <c r="BS49" i="14"/>
  <c r="CP65" i="14"/>
  <c r="BT65" i="14"/>
  <c r="CT64" i="14"/>
  <c r="CC64" i="14"/>
  <c r="DH63" i="14"/>
  <c r="DA62" i="14"/>
  <c r="CO62" i="14"/>
  <c r="CC62" i="14"/>
  <c r="DC57" i="14"/>
  <c r="CI57" i="14"/>
  <c r="DJ56" i="14"/>
  <c r="CI56" i="14"/>
  <c r="CU55" i="14"/>
  <c r="BX55" i="14"/>
  <c r="DP54" i="14"/>
  <c r="DB54" i="14"/>
  <c r="CC54" i="14"/>
  <c r="CO53" i="14"/>
  <c r="CQ52" i="14"/>
  <c r="CA52" i="14"/>
  <c r="DE51" i="14"/>
  <c r="BX51" i="14"/>
  <c r="CX50" i="14"/>
  <c r="CI50" i="14"/>
  <c r="BU50" i="14"/>
  <c r="DN49" i="14"/>
  <c r="CJ49" i="14"/>
  <c r="BR49" i="14"/>
  <c r="DG66" i="14"/>
  <c r="CU66" i="14"/>
  <c r="CI66" i="14"/>
  <c r="CL65" i="14"/>
  <c r="BS65" i="14"/>
  <c r="CS64" i="14"/>
  <c r="CB64" i="14"/>
  <c r="DD63" i="14"/>
  <c r="BY63" i="14"/>
  <c r="DP62" i="14"/>
  <c r="CZ62" i="14"/>
  <c r="CN62" i="14"/>
  <c r="BW62" i="14"/>
  <c r="DM61" i="14"/>
  <c r="CC61" i="14"/>
  <c r="CW60" i="14"/>
  <c r="CG60" i="14"/>
  <c r="BZ59" i="14"/>
  <c r="DO58" i="14"/>
  <c r="DC58" i="14"/>
  <c r="CQ58" i="14"/>
  <c r="CD58" i="14"/>
  <c r="CY69" i="14"/>
  <c r="CB69" i="14"/>
  <c r="DG68" i="14"/>
  <c r="BY68" i="14"/>
  <c r="BW51" i="14"/>
  <c r="CW50" i="14"/>
  <c r="CH50" i="14"/>
  <c r="CI49" i="14"/>
  <c r="CH66" i="14"/>
  <c r="DP65" i="14"/>
  <c r="CK65" i="14"/>
  <c r="BR65" i="14"/>
  <c r="CR64" i="14"/>
  <c r="BQ64" i="14"/>
  <c r="BX63" i="14"/>
  <c r="DM62" i="14"/>
  <c r="CY62" i="14"/>
  <c r="CM62" i="14"/>
  <c r="BU62" i="14"/>
  <c r="CC60" i="14"/>
  <c r="DN58" i="14"/>
  <c r="DB58" i="14"/>
  <c r="CP58" i="14"/>
  <c r="BW58" i="14"/>
  <c r="X58" i="14" s="1"/>
  <c r="DE68" i="14"/>
  <c r="BW68" i="14"/>
  <c r="DJ57" i="14"/>
  <c r="CH64" i="14"/>
  <c r="DD57" i="14"/>
  <c r="CV55" i="14"/>
  <c r="CS55" i="14"/>
  <c r="DB51" i="14"/>
  <c r="DN50" i="14"/>
  <c r="CG50" i="14"/>
  <c r="BR50" i="14"/>
  <c r="CH49" i="14"/>
  <c r="DE66" i="14"/>
  <c r="CG66" i="14"/>
  <c r="DO65" i="14"/>
  <c r="CJ65" i="14"/>
  <c r="BQ65" i="14"/>
  <c r="CO64" i="14"/>
  <c r="BW63" i="14"/>
  <c r="DL62" i="14"/>
  <c r="CX62" i="14"/>
  <c r="CL62" i="14"/>
  <c r="BQ62" i="14"/>
  <c r="DM58" i="14"/>
  <c r="DA58" i="14"/>
  <c r="CO58" i="14"/>
  <c r="BV58" i="14"/>
  <c r="CP68" i="14"/>
  <c r="BU68" i="14"/>
  <c r="DF50" i="14"/>
  <c r="CY64" i="14"/>
  <c r="DN68" i="14"/>
  <c r="DE50" i="14"/>
  <c r="DI57" i="14"/>
  <c r="CW65" i="14"/>
  <c r="DH57" i="14"/>
  <c r="DP57" i="14"/>
  <c r="DA57" i="14"/>
  <c r="CF57" i="14"/>
  <c r="DH56" i="14"/>
  <c r="CH56" i="14"/>
  <c r="DO55" i="14"/>
  <c r="CT55" i="14"/>
  <c r="BW55" i="14"/>
  <c r="CD57" i="14"/>
  <c r="CZ54" i="14"/>
  <c r="DN57" i="14"/>
  <c r="BY57" i="14"/>
  <c r="P57" i="14" s="1"/>
  <c r="DI55" i="14"/>
  <c r="CR55" i="14"/>
  <c r="BU55" i="14"/>
  <c r="DM54" i="14"/>
  <c r="CY54" i="14"/>
  <c r="CW51" i="14"/>
  <c r="DL50" i="14"/>
  <c r="CS50" i="14"/>
  <c r="CE49" i="14"/>
  <c r="DD66" i="14"/>
  <c r="CF66" i="14"/>
  <c r="CN64" i="14"/>
  <c r="CW63" i="14"/>
  <c r="BT63" i="14"/>
  <c r="DK62" i="14"/>
  <c r="CW62" i="14"/>
  <c r="CK62" i="14"/>
  <c r="DL58" i="14"/>
  <c r="CZ58" i="14"/>
  <c r="CN58" i="14"/>
  <c r="BU58" i="14"/>
  <c r="CN68" i="14"/>
  <c r="BR68" i="14"/>
  <c r="BX49" i="14"/>
  <c r="V49" i="14" s="1"/>
  <c r="CW64" i="14"/>
  <c r="CM57" i="14"/>
  <c r="BS50" i="14"/>
  <c r="DO57" i="14"/>
  <c r="CZ57" i="14"/>
  <c r="CX56" i="14"/>
  <c r="DN55" i="14"/>
  <c r="BV55" i="14"/>
  <c r="BW54" i="14"/>
  <c r="DM53" i="14"/>
  <c r="CM53" i="14"/>
  <c r="DA52" i="14"/>
  <c r="BV51" i="14"/>
  <c r="CT50" i="14"/>
  <c r="CY57" i="14"/>
  <c r="CW56" i="14"/>
  <c r="BV54" i="14"/>
  <c r="DL53" i="14"/>
  <c r="CK53" i="14"/>
  <c r="CZ52" i="14"/>
  <c r="CM52" i="14"/>
  <c r="BU51" i="14"/>
  <c r="CF50" i="14"/>
  <c r="DJ65" i="14"/>
  <c r="CF65" i="14"/>
  <c r="CW57" i="14"/>
  <c r="CV56" i="14"/>
  <c r="BZ56" i="14"/>
  <c r="DH55" i="14"/>
  <c r="BS55" i="14"/>
  <c r="DL54" i="14"/>
  <c r="CX54" i="14"/>
  <c r="BU54" i="14"/>
  <c r="DK53" i="14"/>
  <c r="BS53" i="14"/>
  <c r="DL52" i="14"/>
  <c r="P52" i="14" s="1"/>
  <c r="CY52" i="14"/>
  <c r="CL52" i="14"/>
  <c r="BW52" i="14"/>
  <c r="DO51" i="14"/>
  <c r="CV51" i="14"/>
  <c r="BT51" i="14"/>
  <c r="DK50" i="14"/>
  <c r="CQ50" i="14"/>
  <c r="DJ49" i="14"/>
  <c r="CD49" i="14"/>
  <c r="DC66" i="14"/>
  <c r="DD65" i="14"/>
  <c r="CE65" i="14"/>
  <c r="DA64" i="14"/>
  <c r="CM64" i="14"/>
  <c r="CV63" i="14"/>
  <c r="BS63" i="14"/>
  <c r="DJ62" i="14"/>
  <c r="DG61" i="14"/>
  <c r="CO61" i="14"/>
  <c r="BW61" i="14"/>
  <c r="X61" i="14" s="1"/>
  <c r="CS60" i="14"/>
  <c r="BZ60" i="14"/>
  <c r="W60" i="14" s="1"/>
  <c r="DN59" i="14"/>
  <c r="CM58" i="14"/>
  <c r="CM68" i="14"/>
  <c r="O50" i="14"/>
  <c r="O69" i="14"/>
  <c r="Y49" i="14"/>
  <c r="S54" i="14"/>
  <c r="O60" i="14"/>
  <c r="Y58" i="14"/>
  <c r="U61" i="14"/>
  <c r="W49" i="14"/>
  <c r="X66" i="14"/>
  <c r="P68" i="14"/>
  <c r="V67" i="14"/>
  <c r="CO69" i="14"/>
  <c r="CX68" i="14"/>
  <c r="BZ68" i="14"/>
  <c r="CM69" i="14"/>
  <c r="W69" i="14" s="1"/>
  <c r="CV68" i="14"/>
  <c r="BX68" i="14"/>
  <c r="BU67" i="14"/>
  <c r="S67" i="14" s="1"/>
  <c r="CL69" i="14"/>
  <c r="P69" i="14" s="1"/>
  <c r="CU68" i="14"/>
  <c r="BT67" i="14"/>
  <c r="T67" i="14" s="1"/>
  <c r="CW68" i="14"/>
  <c r="X68" i="14" s="1"/>
  <c r="DI69" i="14"/>
  <c r="CK69" i="14"/>
  <c r="V69" i="14" s="1"/>
  <c r="DF68" i="14"/>
  <c r="CT68" i="14"/>
  <c r="CH68" i="14"/>
  <c r="BV68" i="14"/>
  <c r="Y68" i="14" s="1"/>
  <c r="CE67" i="14"/>
  <c r="BS67" i="14"/>
  <c r="R67" i="14" s="1"/>
  <c r="CS68" i="14"/>
  <c r="BR67" i="14"/>
  <c r="DG69" i="14"/>
  <c r="T69" i="14" s="1"/>
  <c r="CI69" i="14"/>
  <c r="DP68" i="14"/>
  <c r="DD68" i="14"/>
  <c r="CR68" i="14"/>
  <c r="CF68" i="14"/>
  <c r="BT68" i="14"/>
  <c r="CO67" i="14"/>
  <c r="CC67" i="14"/>
  <c r="U67" i="14" s="1"/>
  <c r="BQ67" i="14"/>
  <c r="CH69" i="14"/>
  <c r="S69" i="14" s="1"/>
  <c r="DC68" i="14"/>
  <c r="CQ68" i="14"/>
  <c r="BS68" i="14"/>
  <c r="CB67" i="14"/>
  <c r="CA67" i="14"/>
  <c r="O67" i="14" s="1"/>
  <c r="DB68" i="14"/>
  <c r="DP69" i="14"/>
  <c r="CF69" i="14"/>
  <c r="R69" i="14" s="1"/>
  <c r="DA68" i="14"/>
  <c r="O68" i="14" s="1"/>
  <c r="CC68" i="14"/>
  <c r="BQ68" i="14"/>
  <c r="BZ67" i="14"/>
  <c r="W67" i="14" s="1"/>
  <c r="CE69" i="14"/>
  <c r="K69" i="14" s="1"/>
  <c r="CZ68" i="14"/>
  <c r="CB68" i="14"/>
  <c r="BY67" i="14"/>
  <c r="CP69" i="14"/>
  <c r="K61" i="14"/>
  <c r="V63" i="14"/>
  <c r="V58" i="14"/>
  <c r="CX59" i="14"/>
  <c r="V59" i="14" s="1"/>
  <c r="CL59" i="14"/>
  <c r="BV62" i="14"/>
  <c r="BV66" i="14"/>
  <c r="BU66" i="14"/>
  <c r="S66" i="14" s="1"/>
  <c r="DN65" i="14"/>
  <c r="BT62" i="14"/>
  <c r="T62" i="14" s="1"/>
  <c r="DG59" i="14"/>
  <c r="CU59" i="14"/>
  <c r="CI59" i="14"/>
  <c r="BT58" i="14"/>
  <c r="T58" i="14" s="1"/>
  <c r="BS66" i="14"/>
  <c r="DL65" i="14"/>
  <c r="CZ65" i="14"/>
  <c r="CN65" i="14"/>
  <c r="CB65" i="14"/>
  <c r="DI64" i="14"/>
  <c r="CK64" i="14"/>
  <c r="BY64" i="14"/>
  <c r="DF63" i="14"/>
  <c r="CT63" i="14"/>
  <c r="CH63" i="14"/>
  <c r="BV63" i="14"/>
  <c r="DO62" i="14"/>
  <c r="BS62" i="14"/>
  <c r="R62" i="14" s="1"/>
  <c r="DL61" i="14"/>
  <c r="CZ61" i="14"/>
  <c r="CN61" i="14"/>
  <c r="CB61" i="14"/>
  <c r="DI60" i="14"/>
  <c r="CK60" i="14"/>
  <c r="V60" i="14" s="1"/>
  <c r="BY60" i="14"/>
  <c r="DF59" i="14"/>
  <c r="CT59" i="14"/>
  <c r="CH59" i="14"/>
  <c r="BV59" i="14"/>
  <c r="BS58" i="14"/>
  <c r="CA64" i="14"/>
  <c r="BT66" i="14"/>
  <c r="T66" i="14" s="1"/>
  <c r="DM65" i="14"/>
  <c r="DA65" i="14"/>
  <c r="CO65" i="14"/>
  <c r="BZ64" i="14"/>
  <c r="DG63" i="14"/>
  <c r="CU63" i="14"/>
  <c r="CI63" i="14"/>
  <c r="DO66" i="14"/>
  <c r="DN66" i="14"/>
  <c r="BR66" i="14"/>
  <c r="K66" i="14" s="1"/>
  <c r="DK65" i="14"/>
  <c r="CY65" i="14"/>
  <c r="CM65" i="14"/>
  <c r="CA65" i="14"/>
  <c r="DH64" i="14"/>
  <c r="BX64" i="14"/>
  <c r="DE63" i="14"/>
  <c r="CS63" i="14"/>
  <c r="CG63" i="14"/>
  <c r="BU63" i="14"/>
  <c r="DN62" i="14"/>
  <c r="BR62" i="14"/>
  <c r="DK61" i="14"/>
  <c r="V61" i="14" s="1"/>
  <c r="CY61" i="14"/>
  <c r="CM61" i="14"/>
  <c r="CA61" i="14"/>
  <c r="DH60" i="14"/>
  <c r="DE59" i="14"/>
  <c r="CS59" i="14"/>
  <c r="CG59" i="14"/>
  <c r="BU59" i="14"/>
  <c r="X59" i="14"/>
  <c r="BR58" i="14"/>
  <c r="CC66" i="14"/>
  <c r="DG60" i="14"/>
  <c r="DP59" i="14"/>
  <c r="DD59" i="14"/>
  <c r="CR59" i="14"/>
  <c r="CF59" i="14"/>
  <c r="BT59" i="14"/>
  <c r="CC58" i="14"/>
  <c r="BQ58" i="14"/>
  <c r="CB62" i="14"/>
  <c r="DF60" i="14"/>
  <c r="DO59" i="14"/>
  <c r="DC59" i="14"/>
  <c r="CQ59" i="14"/>
  <c r="CE59" i="14"/>
  <c r="BS59" i="14"/>
  <c r="CB58" i="14"/>
  <c r="DB59" i="14"/>
  <c r="CP59" i="14"/>
  <c r="CD59" i="14"/>
  <c r="CA58" i="14"/>
  <c r="O58" i="14" s="1"/>
  <c r="DI65" i="14"/>
  <c r="BV64" i="14"/>
  <c r="DO63" i="14"/>
  <c r="CE63" i="14"/>
  <c r="DP64" i="14"/>
  <c r="DD64" i="14"/>
  <c r="DM63" i="14"/>
  <c r="DA63" i="14"/>
  <c r="CC63" i="14"/>
  <c r="BQ63" i="14"/>
  <c r="BZ62" i="14"/>
  <c r="DP60" i="14"/>
  <c r="DD60" i="14"/>
  <c r="CR60" i="14"/>
  <c r="CF60" i="14"/>
  <c r="BT60" i="14"/>
  <c r="DM59" i="14"/>
  <c r="DA59" i="14"/>
  <c r="CO59" i="14"/>
  <c r="CC59" i="14"/>
  <c r="BQ59" i="14"/>
  <c r="BZ58" i="14"/>
  <c r="CA66" i="14"/>
  <c r="DH65" i="14"/>
  <c r="CV65" i="14"/>
  <c r="BU64" i="14"/>
  <c r="DN63" i="14"/>
  <c r="DB63" i="14"/>
  <c r="CP63" i="14"/>
  <c r="CD63" i="14"/>
  <c r="BZ66" i="14"/>
  <c r="W66" i="14" s="1"/>
  <c r="DG65" i="14"/>
  <c r="CI65" i="14"/>
  <c r="DI66" i="14"/>
  <c r="BY66" i="14"/>
  <c r="P66" i="14" s="1"/>
  <c r="DF65" i="14"/>
  <c r="CT65" i="14"/>
  <c r="CH65" i="14"/>
  <c r="BV65" i="14"/>
  <c r="DO64" i="14"/>
  <c r="DC64" i="14"/>
  <c r="CQ64" i="14"/>
  <c r="CE64" i="14"/>
  <c r="K64" i="14" s="1"/>
  <c r="BS64" i="14"/>
  <c r="DL63" i="14"/>
  <c r="CZ63" i="14"/>
  <c r="W63" i="14" s="1"/>
  <c r="CN63" i="14"/>
  <c r="CB63" i="14"/>
  <c r="DI62" i="14"/>
  <c r="BY62" i="14"/>
  <c r="P62" i="14" s="1"/>
  <c r="DF61" i="14"/>
  <c r="CT61" i="14"/>
  <c r="CH61" i="14"/>
  <c r="S61" i="14" s="1"/>
  <c r="BV61" i="14"/>
  <c r="Y61" i="14" s="1"/>
  <c r="DO60" i="14"/>
  <c r="DC60" i="14"/>
  <c r="CQ60" i="14"/>
  <c r="CE60" i="14"/>
  <c r="BS60" i="14"/>
  <c r="DL59" i="14"/>
  <c r="CZ59" i="14"/>
  <c r="CN59" i="14"/>
  <c r="CB59" i="14"/>
  <c r="BY58" i="14"/>
  <c r="BQ66" i="14"/>
  <c r="BW64" i="14"/>
  <c r="X64" i="14" s="1"/>
  <c r="CB66" i="14"/>
  <c r="CA62" i="14"/>
  <c r="CU65" i="14"/>
  <c r="BT64" i="14"/>
  <c r="T64" i="14" s="1"/>
  <c r="CO63" i="14"/>
  <c r="CP64" i="14"/>
  <c r="CP60" i="14"/>
  <c r="CX57" i="14"/>
  <c r="CJ57" i="14"/>
  <c r="BT57" i="14"/>
  <c r="DI56" i="14"/>
  <c r="DP55" i="14"/>
  <c r="CI55" i="14"/>
  <c r="BT55" i="14"/>
  <c r="BS54" i="14"/>
  <c r="R54" i="14" s="1"/>
  <c r="DJ53" i="14"/>
  <c r="X53" i="14" s="1"/>
  <c r="BS57" i="14"/>
  <c r="DH53" i="14"/>
  <c r="CS53" i="14"/>
  <c r="CT53" i="14"/>
  <c r="CU53" i="14"/>
  <c r="W52" i="14"/>
  <c r="BR57" i="14"/>
  <c r="DG56" i="14"/>
  <c r="DB56" i="14"/>
  <c r="CQ56" i="14"/>
  <c r="DC56" i="14"/>
  <c r="CU57" i="14"/>
  <c r="CE57" i="14"/>
  <c r="BQ57" i="14"/>
  <c r="DF56" i="14"/>
  <c r="CR56" i="14"/>
  <c r="CD56" i="14"/>
  <c r="CP56" i="14"/>
  <c r="CE56" i="14"/>
  <c r="CF56" i="14"/>
  <c r="CF55" i="14"/>
  <c r="CG53" i="14"/>
  <c r="CH53" i="14"/>
  <c r="CI53" i="14"/>
  <c r="DE56" i="14"/>
  <c r="BR56" i="14"/>
  <c r="BS56" i="14"/>
  <c r="BT56" i="14"/>
  <c r="DK55" i="14"/>
  <c r="V55" i="14" s="1"/>
  <c r="DL55" i="14"/>
  <c r="DM55" i="14"/>
  <c r="DB53" i="14"/>
  <c r="X52" i="14"/>
  <c r="DE53" i="14"/>
  <c r="DF53" i="14"/>
  <c r="DG53" i="14"/>
  <c r="CC57" i="14"/>
  <c r="BY56" i="14"/>
  <c r="DE57" i="14"/>
  <c r="DF57" i="14"/>
  <c r="DA56" i="14"/>
  <c r="CM56" i="14"/>
  <c r="BX56" i="14"/>
  <c r="DG55" i="14"/>
  <c r="CY55" i="14"/>
  <c r="CZ55" i="14"/>
  <c r="DA55" i="14"/>
  <c r="DP53" i="14"/>
  <c r="DA53" i="14"/>
  <c r="CL53" i="14"/>
  <c r="DN56" i="14"/>
  <c r="DO56" i="14"/>
  <c r="CM55" i="14"/>
  <c r="CN55" i="14"/>
  <c r="CO55" i="14"/>
  <c r="O54" i="14"/>
  <c r="DO53" i="14"/>
  <c r="CZ53" i="14"/>
  <c r="S52" i="14"/>
  <c r="BU57" i="14"/>
  <c r="BV57" i="14"/>
  <c r="Y57" i="14" s="1"/>
  <c r="BX57" i="14"/>
  <c r="BW57" i="14"/>
  <c r="CA57" i="14"/>
  <c r="CS57" i="14"/>
  <c r="CT57" i="14"/>
  <c r="DP56" i="14"/>
  <c r="CZ56" i="14"/>
  <c r="BW56" i="14"/>
  <c r="X56" i="14" s="1"/>
  <c r="DB57" i="14"/>
  <c r="BZ57" i="14"/>
  <c r="W57" i="14" s="1"/>
  <c r="CG57" i="14"/>
  <c r="CH57" i="14"/>
  <c r="DM56" i="14"/>
  <c r="CY56" i="14"/>
  <c r="BV56" i="14"/>
  <c r="DE55" i="14"/>
  <c r="K55" i="14" s="1"/>
  <c r="CP55" i="14"/>
  <c r="CA55" i="14"/>
  <c r="CB55" i="14"/>
  <c r="BQ55" i="14"/>
  <c r="CC55" i="14"/>
  <c r="BX54" i="14"/>
  <c r="V54" i="14" s="1"/>
  <c r="BY54" i="14"/>
  <c r="BZ54" i="14"/>
  <c r="W54" i="14" s="1"/>
  <c r="DN53" i="14"/>
  <c r="CY53" i="14"/>
  <c r="T52" i="14"/>
  <c r="DA51" i="14"/>
  <c r="CO51" i="14"/>
  <c r="CZ51" i="14"/>
  <c r="CN51" i="14"/>
  <c r="DI50" i="14"/>
  <c r="CF52" i="14"/>
  <c r="R52" i="14" s="1"/>
  <c r="DI54" i="14"/>
  <c r="Y54" i="14" s="1"/>
  <c r="BV53" i="14"/>
  <c r="CE52" i="14"/>
  <c r="K52" i="14" s="1"/>
  <c r="CP52" i="14"/>
  <c r="U52" i="14" s="1"/>
  <c r="DK51" i="14"/>
  <c r="CY51" i="14"/>
  <c r="CM51" i="14"/>
  <c r="DH50" i="14"/>
  <c r="CV50" i="14"/>
  <c r="BX50" i="14"/>
  <c r="CS49" i="14"/>
  <c r="CG49" i="14"/>
  <c r="BU49" i="14"/>
  <c r="S49" i="14" s="1"/>
  <c r="CX51" i="14"/>
  <c r="CL51" i="14"/>
  <c r="DG50" i="14"/>
  <c r="CU50" i="14"/>
  <c r="CR49" i="14"/>
  <c r="K49" i="14" s="1"/>
  <c r="CF49" i="14"/>
  <c r="BT49" i="14"/>
  <c r="CK51" i="14"/>
  <c r="DG51" i="14"/>
  <c r="CU51" i="14"/>
  <c r="CI51" i="14"/>
  <c r="Y51" i="14" s="1"/>
  <c r="DP50" i="14"/>
  <c r="DD50" i="14"/>
  <c r="CR50" i="14"/>
  <c r="BT50" i="14"/>
  <c r="W50" i="14"/>
  <c r="CO49" i="14"/>
  <c r="CC49" i="14"/>
  <c r="U49" i="14" s="1"/>
  <c r="BQ49" i="14"/>
  <c r="CT51" i="14"/>
  <c r="CH51" i="14"/>
  <c r="DO50" i="14"/>
  <c r="CG51" i="14"/>
  <c r="DP51" i="14"/>
  <c r="CF51" i="14"/>
  <c r="CC50" i="14"/>
  <c r="CE51" i="14"/>
  <c r="CP51" i="14"/>
  <c r="A427" i="12"/>
  <c r="D427" i="12"/>
  <c r="E427" i="12"/>
  <c r="F427" i="12"/>
  <c r="G427" i="12"/>
  <c r="H427" i="12"/>
  <c r="I427" i="12"/>
  <c r="J427" i="12"/>
  <c r="L427" i="12"/>
  <c r="M427" i="12"/>
  <c r="N427" i="12"/>
  <c r="P427" i="12"/>
  <c r="Q427" i="12"/>
  <c r="Z427" i="12"/>
  <c r="AA427" i="12"/>
  <c r="AB427" i="12"/>
  <c r="AC427" i="12"/>
  <c r="AD427" i="12"/>
  <c r="AE427" i="12"/>
  <c r="AF427" i="12"/>
  <c r="AG427" i="12"/>
  <c r="AH427" i="12"/>
  <c r="AI427" i="12"/>
  <c r="AJ427" i="12"/>
  <c r="AK427" i="12"/>
  <c r="AL427" i="12"/>
  <c r="BZ427" i="12" s="1"/>
  <c r="AM427" i="12"/>
  <c r="CN427" i="12" s="1"/>
  <c r="AN427" i="12"/>
  <c r="CZ427" i="12" s="1"/>
  <c r="AO427" i="12"/>
  <c r="DK427" i="12" s="1"/>
  <c r="AP427" i="12"/>
  <c r="AQ427" i="12"/>
  <c r="AR427" i="12"/>
  <c r="AS427" i="12"/>
  <c r="AT427" i="12"/>
  <c r="AU427" i="12"/>
  <c r="AV427" i="12"/>
  <c r="AW427" i="12"/>
  <c r="AX427" i="12"/>
  <c r="AY427" i="12"/>
  <c r="AZ427" i="12"/>
  <c r="BA427" i="12"/>
  <c r="BB427" i="12"/>
  <c r="BC427" i="12"/>
  <c r="BF427" i="12"/>
  <c r="BG427" i="12"/>
  <c r="CR427" i="12"/>
  <c r="DI427" i="12"/>
  <c r="A428" i="12"/>
  <c r="D428" i="12"/>
  <c r="E428" i="12"/>
  <c r="F428" i="12"/>
  <c r="G428" i="12"/>
  <c r="H428" i="12"/>
  <c r="I428" i="12"/>
  <c r="J428" i="12"/>
  <c r="L428" i="12"/>
  <c r="M428" i="12"/>
  <c r="N428" i="12"/>
  <c r="P428" i="12"/>
  <c r="Q428" i="12"/>
  <c r="Z428" i="12"/>
  <c r="AA428" i="12"/>
  <c r="AB428" i="12"/>
  <c r="AC428" i="12"/>
  <c r="AD428" i="12"/>
  <c r="AE428" i="12"/>
  <c r="AF428" i="12"/>
  <c r="AG428" i="12"/>
  <c r="AH428" i="12"/>
  <c r="AI428" i="12"/>
  <c r="AJ428" i="12"/>
  <c r="AK428" i="12"/>
  <c r="AL428" i="12"/>
  <c r="CA428" i="12" s="1"/>
  <c r="AM428" i="12"/>
  <c r="CR428" i="12" s="1"/>
  <c r="AN428" i="12"/>
  <c r="DB428" i="12" s="1"/>
  <c r="AO428" i="12"/>
  <c r="DN428" i="12" s="1"/>
  <c r="AP428" i="12"/>
  <c r="AQ428" i="12"/>
  <c r="AR428" i="12"/>
  <c r="AS428" i="12"/>
  <c r="AT428" i="12"/>
  <c r="AU428" i="12"/>
  <c r="AV428" i="12"/>
  <c r="AW428" i="12"/>
  <c r="AX428" i="12"/>
  <c r="AY428" i="12"/>
  <c r="AZ428" i="12"/>
  <c r="BA428" i="12"/>
  <c r="BB428" i="12"/>
  <c r="BC428" i="12"/>
  <c r="BF428" i="12"/>
  <c r="BG428" i="12"/>
  <c r="CH428" i="12"/>
  <c r="DM428" i="12"/>
  <c r="R64" i="14" l="1"/>
  <c r="X54" i="14"/>
  <c r="DG427" i="12"/>
  <c r="DF427" i="12"/>
  <c r="O57" i="14"/>
  <c r="V65" i="14"/>
  <c r="DH427" i="12"/>
  <c r="CU427" i="12"/>
  <c r="U51" i="14"/>
  <c r="S62" i="14"/>
  <c r="CW427" i="12"/>
  <c r="CS427" i="12"/>
  <c r="S64" i="14"/>
  <c r="U53" i="14"/>
  <c r="DM427" i="12"/>
  <c r="P67" i="14"/>
  <c r="V52" i="14"/>
  <c r="DJ427" i="12"/>
  <c r="CX427" i="12"/>
  <c r="CV427" i="12"/>
  <c r="DD427" i="12"/>
  <c r="CO427" i="12"/>
  <c r="DC427" i="12"/>
  <c r="CM427" i="12"/>
  <c r="DE427" i="12"/>
  <c r="CP427" i="12"/>
  <c r="DA427" i="12"/>
  <c r="CI427" i="12"/>
  <c r="DB427" i="12"/>
  <c r="CJ427" i="12"/>
  <c r="CY427" i="12"/>
  <c r="P61" i="14"/>
  <c r="X65" i="14"/>
  <c r="O49" i="14"/>
  <c r="X57" i="14"/>
  <c r="R61" i="14"/>
  <c r="U66" i="14"/>
  <c r="K62" i="14"/>
  <c r="R58" i="14"/>
  <c r="R66" i="14"/>
  <c r="K50" i="14"/>
  <c r="X55" i="14"/>
  <c r="V53" i="14"/>
  <c r="P59" i="14"/>
  <c r="R51" i="14"/>
  <c r="W53" i="14"/>
  <c r="U58" i="14"/>
  <c r="P60" i="14"/>
  <c r="S55" i="14"/>
  <c r="K53" i="14"/>
  <c r="P63" i="14"/>
  <c r="O62" i="14"/>
  <c r="S60" i="14"/>
  <c r="Y60" i="14"/>
  <c r="T63" i="14"/>
  <c r="K60" i="14"/>
  <c r="X51" i="14"/>
  <c r="X60" i="14"/>
  <c r="W61" i="14"/>
  <c r="O64" i="14"/>
  <c r="T50" i="14"/>
  <c r="O59" i="14"/>
  <c r="CZ428" i="12"/>
  <c r="CL427" i="12"/>
  <c r="DL428" i="12"/>
  <c r="CY428" i="12"/>
  <c r="CP428" i="12"/>
  <c r="DT427" i="12"/>
  <c r="CO428" i="12"/>
  <c r="DS427" i="12"/>
  <c r="CK427" i="12"/>
  <c r="O66" i="14"/>
  <c r="V56" i="14"/>
  <c r="R50" i="14"/>
  <c r="O52" i="14"/>
  <c r="U62" i="14"/>
  <c r="S58" i="14"/>
  <c r="W51" i="14"/>
  <c r="DA428" i="12"/>
  <c r="CT428" i="12"/>
  <c r="CT427" i="12"/>
  <c r="CH427" i="12"/>
  <c r="CN428" i="12"/>
  <c r="CQ427" i="12"/>
  <c r="CM428" i="12"/>
  <c r="CJ428" i="12"/>
  <c r="CI428" i="12"/>
  <c r="CL428" i="12"/>
  <c r="CK428" i="12"/>
  <c r="DQ427" i="12"/>
  <c r="DP427" i="12"/>
  <c r="DR427" i="12"/>
  <c r="CS428" i="12"/>
  <c r="CQ428" i="12"/>
  <c r="DO427" i="12"/>
  <c r="DN427" i="12"/>
  <c r="DL427" i="12"/>
  <c r="P58" i="14"/>
  <c r="V62" i="14"/>
  <c r="O63" i="14"/>
  <c r="K68" i="14"/>
  <c r="P55" i="14"/>
  <c r="W62" i="14"/>
  <c r="T53" i="14"/>
  <c r="Y65" i="14"/>
  <c r="V64" i="14"/>
  <c r="W64" i="14"/>
  <c r="Y55" i="14"/>
  <c r="R49" i="14"/>
  <c r="W56" i="14"/>
  <c r="P51" i="14"/>
  <c r="X63" i="14"/>
  <c r="K51" i="14"/>
  <c r="R65" i="14"/>
  <c r="S59" i="14"/>
  <c r="T68" i="14"/>
  <c r="V68" i="14"/>
  <c r="X50" i="14"/>
  <c r="R55" i="14"/>
  <c r="P64" i="14"/>
  <c r="U50" i="14"/>
  <c r="X62" i="14"/>
  <c r="U54" i="14"/>
  <c r="W68" i="14"/>
  <c r="S50" i="14"/>
  <c r="K65" i="14"/>
  <c r="T61" i="14"/>
  <c r="W58" i="14"/>
  <c r="U57" i="14"/>
  <c r="K56" i="14"/>
  <c r="T60" i="14"/>
  <c r="S68" i="14"/>
  <c r="U65" i="14"/>
  <c r="X49" i="14"/>
  <c r="P54" i="14"/>
  <c r="K58" i="14"/>
  <c r="V50" i="14"/>
  <c r="O51" i="14"/>
  <c r="V51" i="14"/>
  <c r="Y59" i="14"/>
  <c r="P50" i="14"/>
  <c r="DJ428" i="12"/>
  <c r="CX428" i="12"/>
  <c r="DH428" i="12"/>
  <c r="CV428" i="12"/>
  <c r="DI428" i="12"/>
  <c r="CW428" i="12"/>
  <c r="DQ428" i="12"/>
  <c r="DE428" i="12"/>
  <c r="DS428" i="12"/>
  <c r="DG428" i="12"/>
  <c r="CU428" i="12"/>
  <c r="DR428" i="12"/>
  <c r="DF428" i="12"/>
  <c r="BY428" i="12"/>
  <c r="DP428" i="12"/>
  <c r="DD428" i="12"/>
  <c r="BY427" i="12"/>
  <c r="DK428" i="12"/>
  <c r="DT428" i="12"/>
  <c r="DC428" i="12"/>
  <c r="BX427" i="12"/>
  <c r="T427" i="12" s="1"/>
  <c r="DO428" i="12"/>
  <c r="BW427" i="12"/>
  <c r="R427" i="12" s="1"/>
  <c r="Y427" i="12"/>
  <c r="T49" i="14"/>
  <c r="O55" i="14"/>
  <c r="R56" i="14"/>
  <c r="T65" i="14"/>
  <c r="Y63" i="14"/>
  <c r="Y56" i="14"/>
  <c r="W55" i="14"/>
  <c r="R63" i="14"/>
  <c r="U68" i="14"/>
  <c r="Y53" i="14"/>
  <c r="S53" i="14"/>
  <c r="U56" i="14"/>
  <c r="T59" i="14"/>
  <c r="V57" i="14"/>
  <c r="O56" i="14"/>
  <c r="P53" i="14"/>
  <c r="P56" i="14"/>
  <c r="K59" i="14"/>
  <c r="U69" i="14"/>
  <c r="U55" i="14"/>
  <c r="P65" i="14"/>
  <c r="Y66" i="14"/>
  <c r="S51" i="14"/>
  <c r="T55" i="14"/>
  <c r="U60" i="14"/>
  <c r="W59" i="14"/>
  <c r="K63" i="14"/>
  <c r="Y69" i="14"/>
  <c r="R53" i="14"/>
  <c r="Y50" i="14"/>
  <c r="U64" i="14"/>
  <c r="S65" i="14"/>
  <c r="K67" i="14"/>
  <c r="R68" i="14"/>
  <c r="R60" i="14"/>
  <c r="Y64" i="14"/>
  <c r="Y62" i="14"/>
  <c r="S63" i="14"/>
  <c r="U63" i="14"/>
  <c r="W65" i="14"/>
  <c r="U59" i="14"/>
  <c r="R59" i="14"/>
  <c r="O61" i="14"/>
  <c r="O65" i="14"/>
  <c r="T51" i="14"/>
  <c r="S57" i="14"/>
  <c r="T56" i="14"/>
  <c r="O53" i="14"/>
  <c r="T57" i="14"/>
  <c r="R57" i="14"/>
  <c r="K57" i="14"/>
  <c r="BZ428" i="12"/>
  <c r="Y428" i="12" s="1"/>
  <c r="BX428" i="12"/>
  <c r="BW428" i="12"/>
  <c r="BV427" i="12"/>
  <c r="K427" i="12" s="1"/>
  <c r="BV428" i="12"/>
  <c r="CG427" i="12"/>
  <c r="BU427" i="12"/>
  <c r="CG428" i="12"/>
  <c r="BU428" i="12"/>
  <c r="CF427" i="12"/>
  <c r="CF428" i="12"/>
  <c r="CE427" i="12"/>
  <c r="O427" i="12" s="1"/>
  <c r="CE428" i="12"/>
  <c r="CD427" i="12"/>
  <c r="CD428" i="12"/>
  <c r="CC427" i="12"/>
  <c r="CC428" i="12"/>
  <c r="CB427" i="12"/>
  <c r="CB428" i="12"/>
  <c r="CA427" i="12"/>
  <c r="A425" i="12"/>
  <c r="D425" i="12"/>
  <c r="E425" i="12"/>
  <c r="F425" i="12"/>
  <c r="G425" i="12"/>
  <c r="H425" i="12"/>
  <c r="I425" i="12"/>
  <c r="J425" i="12"/>
  <c r="L425" i="12"/>
  <c r="M425" i="12"/>
  <c r="N425" i="12"/>
  <c r="P425" i="12"/>
  <c r="Q425" i="12"/>
  <c r="Z425" i="12"/>
  <c r="AA425" i="12"/>
  <c r="AB425" i="12"/>
  <c r="AC425" i="12"/>
  <c r="AD425" i="12"/>
  <c r="AE425" i="12"/>
  <c r="AF425" i="12"/>
  <c r="AG425" i="12"/>
  <c r="AH425" i="12"/>
  <c r="AI425" i="12"/>
  <c r="AJ425" i="12"/>
  <c r="AK425" i="12"/>
  <c r="AL425" i="12"/>
  <c r="BZ425" i="12" s="1"/>
  <c r="AM425" i="12"/>
  <c r="CN425" i="12" s="1"/>
  <c r="AN425" i="12"/>
  <c r="CV425" i="12" s="1"/>
  <c r="AO425" i="12"/>
  <c r="DJ425" i="12" s="1"/>
  <c r="AP425" i="12"/>
  <c r="AQ425" i="12"/>
  <c r="AR425" i="12"/>
  <c r="AS425" i="12"/>
  <c r="AT425" i="12"/>
  <c r="AU425" i="12"/>
  <c r="AV425" i="12"/>
  <c r="AW425" i="12"/>
  <c r="AX425" i="12"/>
  <c r="AY425" i="12"/>
  <c r="AZ425" i="12"/>
  <c r="BA425" i="12"/>
  <c r="BB425" i="12"/>
  <c r="BC425" i="12"/>
  <c r="BF425" i="12"/>
  <c r="BG425" i="12"/>
  <c r="BV425" i="12"/>
  <c r="BX425" i="12"/>
  <c r="CR425" i="12"/>
  <c r="DR425" i="12"/>
  <c r="A426" i="12"/>
  <c r="D426" i="12"/>
  <c r="E426" i="12"/>
  <c r="F426" i="12"/>
  <c r="G426" i="12"/>
  <c r="H426" i="12"/>
  <c r="I426" i="12"/>
  <c r="J426" i="12"/>
  <c r="L426" i="12"/>
  <c r="M426" i="12"/>
  <c r="N426" i="12"/>
  <c r="P426" i="12"/>
  <c r="Q426" i="12"/>
  <c r="Z426" i="12"/>
  <c r="AA426" i="12"/>
  <c r="AB426" i="12"/>
  <c r="AC426" i="12"/>
  <c r="AD426" i="12"/>
  <c r="AE426" i="12"/>
  <c r="AF426" i="12"/>
  <c r="AG426" i="12"/>
  <c r="AH426" i="12"/>
  <c r="AI426" i="12"/>
  <c r="AJ426" i="12"/>
  <c r="AK426" i="12"/>
  <c r="AL426" i="12"/>
  <c r="CA426" i="12" s="1"/>
  <c r="AM426" i="12"/>
  <c r="CN426" i="12" s="1"/>
  <c r="AN426" i="12"/>
  <c r="CZ426" i="12" s="1"/>
  <c r="AO426" i="12"/>
  <c r="DH426" i="12" s="1"/>
  <c r="AP426" i="12"/>
  <c r="AQ426" i="12"/>
  <c r="AR426" i="12"/>
  <c r="AS426" i="12"/>
  <c r="AT426" i="12"/>
  <c r="AU426" i="12"/>
  <c r="AV426" i="12"/>
  <c r="AW426" i="12"/>
  <c r="AX426" i="12"/>
  <c r="AY426" i="12"/>
  <c r="AZ426" i="12"/>
  <c r="BA426" i="12"/>
  <c r="BB426" i="12"/>
  <c r="BC426" i="12"/>
  <c r="BF426" i="12"/>
  <c r="BG426" i="12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6" i="14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6" i="13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X427" i="12" l="1"/>
  <c r="X428" i="12"/>
  <c r="U427" i="12"/>
  <c r="V427" i="12"/>
  <c r="CT425" i="12"/>
  <c r="CQ425" i="12"/>
  <c r="CP425" i="12"/>
  <c r="CM425" i="12"/>
  <c r="DS426" i="12"/>
  <c r="DP426" i="12"/>
  <c r="DN426" i="12"/>
  <c r="CO425" i="12"/>
  <c r="DQ426" i="12"/>
  <c r="DM426" i="12"/>
  <c r="DL426" i="12"/>
  <c r="CV426" i="12"/>
  <c r="W427" i="12"/>
  <c r="S428" i="12"/>
  <c r="R428" i="12"/>
  <c r="V428" i="12"/>
  <c r="CW426" i="12"/>
  <c r="DS425" i="12"/>
  <c r="DP425" i="12"/>
  <c r="DO425" i="12"/>
  <c r="DN425" i="12"/>
  <c r="DR426" i="12"/>
  <c r="DM425" i="12"/>
  <c r="CJ425" i="12"/>
  <c r="DK425" i="12"/>
  <c r="BY425" i="12"/>
  <c r="DI425" i="12"/>
  <c r="DH425" i="12"/>
  <c r="CU425" i="12"/>
  <c r="DI426" i="12"/>
  <c r="DT425" i="12"/>
  <c r="CS425" i="12"/>
  <c r="T428" i="12"/>
  <c r="CQ426" i="12"/>
  <c r="DG425" i="12"/>
  <c r="S427" i="12"/>
  <c r="DJ426" i="12"/>
  <c r="CJ426" i="12"/>
  <c r="DE425" i="12"/>
  <c r="DF425" i="12"/>
  <c r="CI426" i="12"/>
  <c r="DC425" i="12"/>
  <c r="CU426" i="12"/>
  <c r="DG426" i="12"/>
  <c r="DQ425" i="12"/>
  <c r="DB425" i="12"/>
  <c r="CI425" i="12"/>
  <c r="CM426" i="12"/>
  <c r="DE426" i="12"/>
  <c r="DA425" i="12"/>
  <c r="DC426" i="12"/>
  <c r="CY425" i="12"/>
  <c r="CY426" i="12"/>
  <c r="CX426" i="12"/>
  <c r="K428" i="12"/>
  <c r="W428" i="12"/>
  <c r="DO426" i="12"/>
  <c r="DD425" i="12"/>
  <c r="O428" i="12"/>
  <c r="DK426" i="12"/>
  <c r="CS426" i="12"/>
  <c r="DL425" i="12"/>
  <c r="CZ425" i="12"/>
  <c r="CX425" i="12"/>
  <c r="DT426" i="12"/>
  <c r="CL426" i="12"/>
  <c r="CW425" i="12"/>
  <c r="CK426" i="12"/>
  <c r="U428" i="12"/>
  <c r="CL425" i="12"/>
  <c r="CK425" i="12"/>
  <c r="CH425" i="12"/>
  <c r="BZ426" i="12"/>
  <c r="BW425" i="12"/>
  <c r="BW426" i="12"/>
  <c r="BY426" i="12"/>
  <c r="DF426" i="12"/>
  <c r="CT426" i="12"/>
  <c r="CH426" i="12"/>
  <c r="BV426" i="12"/>
  <c r="CG425" i="12"/>
  <c r="BU425" i="12"/>
  <c r="CG426" i="12"/>
  <c r="BU426" i="12"/>
  <c r="CF425" i="12"/>
  <c r="DD426" i="12"/>
  <c r="CR426" i="12"/>
  <c r="CF426" i="12"/>
  <c r="CE425" i="12"/>
  <c r="O425" i="12" s="1"/>
  <c r="CE426" i="12"/>
  <c r="CD425" i="12"/>
  <c r="BX426" i="12"/>
  <c r="DB426" i="12"/>
  <c r="CP426" i="12"/>
  <c r="CD426" i="12"/>
  <c r="CC425" i="12"/>
  <c r="DA426" i="12"/>
  <c r="X426" i="12" s="1"/>
  <c r="CO426" i="12"/>
  <c r="CC426" i="12"/>
  <c r="CB425" i="12"/>
  <c r="CB426" i="12"/>
  <c r="CA425" i="12"/>
  <c r="K426" i="12" l="1"/>
  <c r="Y426" i="12"/>
  <c r="Y425" i="12"/>
  <c r="U425" i="12"/>
  <c r="W425" i="12"/>
  <c r="V425" i="12"/>
  <c r="S426" i="12"/>
  <c r="K425" i="12"/>
  <c r="X425" i="12"/>
  <c r="R426" i="12"/>
  <c r="W426" i="12"/>
  <c r="O426" i="12"/>
  <c r="R425" i="12"/>
  <c r="T425" i="12"/>
  <c r="S425" i="12"/>
  <c r="T426" i="12"/>
  <c r="V426" i="12"/>
  <c r="U426" i="12"/>
  <c r="A174" i="13"/>
  <c r="D174" i="13"/>
  <c r="E174" i="13"/>
  <c r="F174" i="13"/>
  <c r="G174" i="13"/>
  <c r="H174" i="13"/>
  <c r="I174" i="13"/>
  <c r="J174" i="13"/>
  <c r="L174" i="13"/>
  <c r="M174" i="13"/>
  <c r="P174" i="13"/>
  <c r="Q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BY174" i="13" s="1"/>
  <c r="AM174" i="13"/>
  <c r="CK174" i="13" s="1"/>
  <c r="AN174" i="13"/>
  <c r="DB174" i="13" s="1"/>
  <c r="AO174" i="13"/>
  <c r="DN174" i="13" s="1"/>
  <c r="AP174" i="13"/>
  <c r="AQ174" i="13"/>
  <c r="AR174" i="13"/>
  <c r="AS174" i="13"/>
  <c r="AT174" i="13"/>
  <c r="AU174" i="13"/>
  <c r="AV174" i="13"/>
  <c r="AW174" i="13"/>
  <c r="AX174" i="13"/>
  <c r="AY174" i="13"/>
  <c r="AZ174" i="13"/>
  <c r="BA174" i="13"/>
  <c r="BB174" i="13"/>
  <c r="BC174" i="13"/>
  <c r="BE174" i="13"/>
  <c r="BF174" i="13"/>
  <c r="BG174" i="13"/>
  <c r="BH174" i="13"/>
  <c r="A175" i="13"/>
  <c r="D175" i="13"/>
  <c r="E175" i="13"/>
  <c r="F175" i="13"/>
  <c r="G175" i="13"/>
  <c r="H175" i="13"/>
  <c r="I175" i="13"/>
  <c r="J175" i="13"/>
  <c r="L175" i="13"/>
  <c r="M175" i="13"/>
  <c r="P175" i="13"/>
  <c r="Q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BY175" i="13" s="1"/>
  <c r="AM175" i="13"/>
  <c r="CK175" i="13" s="1"/>
  <c r="AN175" i="13"/>
  <c r="DF175" i="13" s="1"/>
  <c r="AO175" i="13"/>
  <c r="DR175" i="13" s="1"/>
  <c r="AP175" i="13"/>
  <c r="AQ175" i="13"/>
  <c r="AR175" i="13"/>
  <c r="AS175" i="13"/>
  <c r="AT175" i="13"/>
  <c r="AU175" i="13"/>
  <c r="AV175" i="13"/>
  <c r="AW175" i="13"/>
  <c r="AX175" i="13"/>
  <c r="AY175" i="13"/>
  <c r="AZ175" i="13"/>
  <c r="BA175" i="13"/>
  <c r="BB175" i="13"/>
  <c r="BC175" i="13"/>
  <c r="BE175" i="13"/>
  <c r="BF175" i="13"/>
  <c r="BG175" i="13"/>
  <c r="BH175" i="13"/>
  <c r="CZ174" i="13" l="1"/>
  <c r="DS175" i="13"/>
  <c r="DD175" i="13"/>
  <c r="DC175" i="13"/>
  <c r="DE175" i="13"/>
  <c r="DA174" i="13"/>
  <c r="CV174" i="13"/>
  <c r="CX174" i="13"/>
  <c r="DM174" i="13"/>
  <c r="CY174" i="13"/>
  <c r="CW174" i="13"/>
  <c r="DL174" i="13"/>
  <c r="DK174" i="13"/>
  <c r="DN175" i="13"/>
  <c r="DI174" i="13"/>
  <c r="DS174" i="13"/>
  <c r="DG174" i="13"/>
  <c r="CU174" i="13"/>
  <c r="DQ175" i="13"/>
  <c r="DK175" i="13"/>
  <c r="CJ174" i="13"/>
  <c r="DH174" i="13"/>
  <c r="DL175" i="13"/>
  <c r="CI175" i="13"/>
  <c r="DF174" i="13"/>
  <c r="DJ175" i="13"/>
  <c r="DQ174" i="13"/>
  <c r="DE174" i="13"/>
  <c r="DO175" i="13"/>
  <c r="CW175" i="13"/>
  <c r="DJ174" i="13"/>
  <c r="CU175" i="13"/>
  <c r="DM175" i="13"/>
  <c r="DI175" i="13"/>
  <c r="DP174" i="13"/>
  <c r="DD174" i="13"/>
  <c r="CJ175" i="13"/>
  <c r="DR174" i="13"/>
  <c r="DH175" i="13"/>
  <c r="DO174" i="13"/>
  <c r="DC174" i="13"/>
  <c r="DP175" i="13"/>
  <c r="DT174" i="13"/>
  <c r="DT175" i="13"/>
  <c r="DG175" i="13"/>
  <c r="CI174" i="13"/>
  <c r="BW174" i="13"/>
  <c r="DB175" i="13"/>
  <c r="CY175" i="13"/>
  <c r="CX175" i="13"/>
  <c r="CV175" i="13"/>
  <c r="DA175" i="13"/>
  <c r="CZ175" i="13"/>
  <c r="BX175" i="13"/>
  <c r="BX174" i="13"/>
  <c r="CT175" i="13"/>
  <c r="CH175" i="13"/>
  <c r="BV175" i="13"/>
  <c r="CT174" i="13"/>
  <c r="CH174" i="13"/>
  <c r="BV174" i="13"/>
  <c r="CS175" i="13"/>
  <c r="CG175" i="13"/>
  <c r="BU175" i="13"/>
  <c r="CS174" i="13"/>
  <c r="CG174" i="13"/>
  <c r="BU174" i="13"/>
  <c r="CR175" i="13"/>
  <c r="CF175" i="13"/>
  <c r="CR174" i="13"/>
  <c r="CF174" i="13"/>
  <c r="CQ175" i="13"/>
  <c r="CE175" i="13"/>
  <c r="CQ174" i="13"/>
  <c r="CE174" i="13"/>
  <c r="CP175" i="13"/>
  <c r="CD175" i="13"/>
  <c r="CP174" i="13"/>
  <c r="CD174" i="13"/>
  <c r="CO175" i="13"/>
  <c r="CC175" i="13"/>
  <c r="CO174" i="13"/>
  <c r="CC174" i="13"/>
  <c r="CN175" i="13"/>
  <c r="CB175" i="13"/>
  <c r="CN174" i="13"/>
  <c r="CB174" i="13"/>
  <c r="CM175" i="13"/>
  <c r="CA175" i="13"/>
  <c r="CM174" i="13"/>
  <c r="CA174" i="13"/>
  <c r="BW175" i="13"/>
  <c r="CL175" i="13"/>
  <c r="BZ175" i="13"/>
  <c r="CL174" i="13"/>
  <c r="BZ174" i="13"/>
  <c r="H13" i="22"/>
  <c r="H11" i="22"/>
  <c r="J7" i="22"/>
  <c r="S174" i="13" l="1"/>
  <c r="X174" i="13"/>
  <c r="T174" i="13"/>
  <c r="R174" i="13"/>
  <c r="K174" i="13"/>
  <c r="T175" i="13"/>
  <c r="K175" i="13"/>
  <c r="S175" i="13"/>
  <c r="R175" i="13"/>
  <c r="U174" i="13"/>
  <c r="U175" i="13"/>
  <c r="V174" i="13"/>
  <c r="V175" i="13"/>
  <c r="O175" i="13"/>
  <c r="Y174" i="13"/>
  <c r="O174" i="13"/>
  <c r="W174" i="13"/>
  <c r="Y175" i="13"/>
  <c r="X175" i="13"/>
  <c r="W175" i="13"/>
  <c r="AZ7" i="13"/>
  <c r="BA7" i="13"/>
  <c r="BB7" i="13"/>
  <c r="BC7" i="13"/>
  <c r="AZ8" i="13"/>
  <c r="BA8" i="13"/>
  <c r="BB8" i="13"/>
  <c r="BC8" i="13"/>
  <c r="AZ9" i="13"/>
  <c r="BA9" i="13"/>
  <c r="BB9" i="13"/>
  <c r="BC9" i="13"/>
  <c r="AZ10" i="13"/>
  <c r="BA10" i="13"/>
  <c r="BB10" i="13"/>
  <c r="BC10" i="13"/>
  <c r="AZ11" i="13"/>
  <c r="BA11" i="13"/>
  <c r="BB11" i="13"/>
  <c r="BC11" i="13"/>
  <c r="AZ12" i="13"/>
  <c r="BA12" i="13"/>
  <c r="BB12" i="13"/>
  <c r="BC12" i="13"/>
  <c r="AZ13" i="13"/>
  <c r="BA13" i="13"/>
  <c r="BB13" i="13"/>
  <c r="BC13" i="13"/>
  <c r="AZ14" i="13"/>
  <c r="BA14" i="13"/>
  <c r="BB14" i="13"/>
  <c r="BC14" i="13"/>
  <c r="AZ15" i="13"/>
  <c r="BA15" i="13"/>
  <c r="BB15" i="13"/>
  <c r="BC15" i="13"/>
  <c r="AZ16" i="13"/>
  <c r="BA16" i="13"/>
  <c r="BB16" i="13"/>
  <c r="BC16" i="13"/>
  <c r="AZ17" i="13"/>
  <c r="BA17" i="13"/>
  <c r="BB17" i="13"/>
  <c r="BC17" i="13"/>
  <c r="AZ18" i="13"/>
  <c r="BA18" i="13"/>
  <c r="BB18" i="13"/>
  <c r="BC18" i="13"/>
  <c r="AZ19" i="13"/>
  <c r="BA19" i="13"/>
  <c r="BB19" i="13"/>
  <c r="BC19" i="13"/>
  <c r="AZ20" i="13"/>
  <c r="BA20" i="13"/>
  <c r="BB20" i="13"/>
  <c r="BC20" i="13"/>
  <c r="AZ21" i="13"/>
  <c r="BA21" i="13"/>
  <c r="BB21" i="13"/>
  <c r="BC21" i="13"/>
  <c r="AZ22" i="13"/>
  <c r="BA22" i="13"/>
  <c r="BB22" i="13"/>
  <c r="BC22" i="13"/>
  <c r="AZ23" i="13"/>
  <c r="BA23" i="13"/>
  <c r="BB23" i="13"/>
  <c r="BC23" i="13"/>
  <c r="AZ24" i="13"/>
  <c r="BA24" i="13"/>
  <c r="BB24" i="13"/>
  <c r="BC24" i="13"/>
  <c r="AZ25" i="13"/>
  <c r="BA25" i="13"/>
  <c r="BB25" i="13"/>
  <c r="BC25" i="13"/>
  <c r="AZ26" i="13"/>
  <c r="BA26" i="13"/>
  <c r="BB26" i="13"/>
  <c r="BC26" i="13"/>
  <c r="AZ27" i="13"/>
  <c r="BA27" i="13"/>
  <c r="BB27" i="13"/>
  <c r="BC27" i="13"/>
  <c r="AZ28" i="13"/>
  <c r="BA28" i="13"/>
  <c r="BB28" i="13"/>
  <c r="BC28" i="13"/>
  <c r="AZ29" i="13"/>
  <c r="BA29" i="13"/>
  <c r="BB29" i="13"/>
  <c r="BC29" i="13"/>
  <c r="AZ30" i="13"/>
  <c r="BA30" i="13"/>
  <c r="BB30" i="13"/>
  <c r="BC30" i="13"/>
  <c r="AZ31" i="13"/>
  <c r="BA31" i="13"/>
  <c r="BB31" i="13"/>
  <c r="BC31" i="13"/>
  <c r="AZ32" i="13"/>
  <c r="BA32" i="13"/>
  <c r="BB32" i="13"/>
  <c r="BC32" i="13"/>
  <c r="AZ33" i="13"/>
  <c r="BA33" i="13"/>
  <c r="BB33" i="13"/>
  <c r="BC33" i="13"/>
  <c r="AZ34" i="13"/>
  <c r="BA34" i="13"/>
  <c r="BB34" i="13"/>
  <c r="BC34" i="13"/>
  <c r="AZ35" i="13"/>
  <c r="BA35" i="13"/>
  <c r="BB35" i="13"/>
  <c r="BC35" i="13"/>
  <c r="AZ36" i="13"/>
  <c r="BA36" i="13"/>
  <c r="BB36" i="13"/>
  <c r="BC36" i="13"/>
  <c r="AZ37" i="13"/>
  <c r="BA37" i="13"/>
  <c r="BB37" i="13"/>
  <c r="BC37" i="13"/>
  <c r="AZ38" i="13"/>
  <c r="BA38" i="13"/>
  <c r="BB38" i="13"/>
  <c r="BC38" i="13"/>
  <c r="AZ39" i="13"/>
  <c r="BA39" i="13"/>
  <c r="BB39" i="13"/>
  <c r="BC39" i="13"/>
  <c r="AZ40" i="13"/>
  <c r="BA40" i="13"/>
  <c r="BB40" i="13"/>
  <c r="BC40" i="13"/>
  <c r="AZ41" i="13"/>
  <c r="BA41" i="13"/>
  <c r="BB41" i="13"/>
  <c r="BC41" i="13"/>
  <c r="AZ42" i="13"/>
  <c r="BA42" i="13"/>
  <c r="BB42" i="13"/>
  <c r="BC42" i="13"/>
  <c r="AZ43" i="13"/>
  <c r="BA43" i="13"/>
  <c r="BB43" i="13"/>
  <c r="BC43" i="13"/>
  <c r="AZ44" i="13"/>
  <c r="BA44" i="13"/>
  <c r="BB44" i="13"/>
  <c r="BC44" i="13"/>
  <c r="AZ45" i="13"/>
  <c r="BA45" i="13"/>
  <c r="BB45" i="13"/>
  <c r="BC45" i="13"/>
  <c r="AZ46" i="13"/>
  <c r="BA46" i="13"/>
  <c r="BB46" i="13"/>
  <c r="BC46" i="13"/>
  <c r="AZ47" i="13"/>
  <c r="BA47" i="13"/>
  <c r="BB47" i="13"/>
  <c r="BC47" i="13"/>
  <c r="AZ48" i="13"/>
  <c r="BA48" i="13"/>
  <c r="BB48" i="13"/>
  <c r="BC48" i="13"/>
  <c r="AZ49" i="13"/>
  <c r="BA49" i="13"/>
  <c r="BB49" i="13"/>
  <c r="BC49" i="13"/>
  <c r="AZ50" i="13"/>
  <c r="BA50" i="13"/>
  <c r="BB50" i="13"/>
  <c r="BC50" i="13"/>
  <c r="AZ51" i="13"/>
  <c r="BA51" i="13"/>
  <c r="BB51" i="13"/>
  <c r="BC51" i="13"/>
  <c r="AZ52" i="13"/>
  <c r="BA52" i="13"/>
  <c r="BB52" i="13"/>
  <c r="BC52" i="13"/>
  <c r="AZ53" i="13"/>
  <c r="BA53" i="13"/>
  <c r="BB53" i="13"/>
  <c r="BC53" i="13"/>
  <c r="AZ54" i="13"/>
  <c r="BA54" i="13"/>
  <c r="BB54" i="13"/>
  <c r="BC54" i="13"/>
  <c r="AZ55" i="13"/>
  <c r="BA55" i="13"/>
  <c r="BB55" i="13"/>
  <c r="BC55" i="13"/>
  <c r="AZ56" i="13"/>
  <c r="BA56" i="13"/>
  <c r="BB56" i="13"/>
  <c r="BC56" i="13"/>
  <c r="AZ57" i="13"/>
  <c r="BA57" i="13"/>
  <c r="BB57" i="13"/>
  <c r="BC57" i="13"/>
  <c r="AZ58" i="13"/>
  <c r="BA58" i="13"/>
  <c r="BB58" i="13"/>
  <c r="BC58" i="13"/>
  <c r="AZ59" i="13"/>
  <c r="BA59" i="13"/>
  <c r="BB59" i="13"/>
  <c r="BC59" i="13"/>
  <c r="AZ60" i="13"/>
  <c r="BA60" i="13"/>
  <c r="BB60" i="13"/>
  <c r="BC60" i="13"/>
  <c r="AZ61" i="13"/>
  <c r="BA61" i="13"/>
  <c r="BB61" i="13"/>
  <c r="BC61" i="13"/>
  <c r="AZ62" i="13"/>
  <c r="BA62" i="13"/>
  <c r="BB62" i="13"/>
  <c r="BC62" i="13"/>
  <c r="AZ63" i="13"/>
  <c r="BA63" i="13"/>
  <c r="BB63" i="13"/>
  <c r="BC63" i="13"/>
  <c r="AZ64" i="13"/>
  <c r="BA64" i="13"/>
  <c r="BB64" i="13"/>
  <c r="BC64" i="13"/>
  <c r="AZ65" i="13"/>
  <c r="BA65" i="13"/>
  <c r="BB65" i="13"/>
  <c r="BC65" i="13"/>
  <c r="AZ66" i="13"/>
  <c r="BA66" i="13"/>
  <c r="BB66" i="13"/>
  <c r="BC66" i="13"/>
  <c r="AZ67" i="13"/>
  <c r="BA67" i="13"/>
  <c r="BB67" i="13"/>
  <c r="BC67" i="13"/>
  <c r="AZ68" i="13"/>
  <c r="BA68" i="13"/>
  <c r="BB68" i="13"/>
  <c r="BC68" i="13"/>
  <c r="AZ69" i="13"/>
  <c r="BA69" i="13"/>
  <c r="BB69" i="13"/>
  <c r="BC69" i="13"/>
  <c r="AZ70" i="13"/>
  <c r="BA70" i="13"/>
  <c r="BB70" i="13"/>
  <c r="BC70" i="13"/>
  <c r="AZ71" i="13"/>
  <c r="BA71" i="13"/>
  <c r="BB71" i="13"/>
  <c r="BC71" i="13"/>
  <c r="AZ72" i="13"/>
  <c r="BA72" i="13"/>
  <c r="BB72" i="13"/>
  <c r="BC72" i="13"/>
  <c r="AZ73" i="13"/>
  <c r="BA73" i="13"/>
  <c r="BB73" i="13"/>
  <c r="BC73" i="13"/>
  <c r="AZ74" i="13"/>
  <c r="BA74" i="13"/>
  <c r="BB74" i="13"/>
  <c r="BC74" i="13"/>
  <c r="AZ75" i="13"/>
  <c r="BA75" i="13"/>
  <c r="BB75" i="13"/>
  <c r="BC75" i="13"/>
  <c r="AZ76" i="13"/>
  <c r="BA76" i="13"/>
  <c r="BB76" i="13"/>
  <c r="BC76" i="13"/>
  <c r="AZ77" i="13"/>
  <c r="BA77" i="13"/>
  <c r="BB77" i="13"/>
  <c r="BC77" i="13"/>
  <c r="AZ78" i="13"/>
  <c r="BA78" i="13"/>
  <c r="BB78" i="13"/>
  <c r="BC78" i="13"/>
  <c r="AZ79" i="13"/>
  <c r="BA79" i="13"/>
  <c r="BB79" i="13"/>
  <c r="BC79" i="13"/>
  <c r="AZ80" i="13"/>
  <c r="BA80" i="13"/>
  <c r="BB80" i="13"/>
  <c r="BC80" i="13"/>
  <c r="AZ81" i="13"/>
  <c r="BA81" i="13"/>
  <c r="BB81" i="13"/>
  <c r="BC81" i="13"/>
  <c r="AZ82" i="13"/>
  <c r="BA82" i="13"/>
  <c r="BB82" i="13"/>
  <c r="BC82" i="13"/>
  <c r="AZ83" i="13"/>
  <c r="BA83" i="13"/>
  <c r="BB83" i="13"/>
  <c r="BC83" i="13"/>
  <c r="AZ84" i="13"/>
  <c r="BA84" i="13"/>
  <c r="BB84" i="13"/>
  <c r="BC84" i="13"/>
  <c r="AZ85" i="13"/>
  <c r="BA85" i="13"/>
  <c r="BB85" i="13"/>
  <c r="BC85" i="13"/>
  <c r="AZ86" i="13"/>
  <c r="BA86" i="13"/>
  <c r="BB86" i="13"/>
  <c r="BC86" i="13"/>
  <c r="AZ87" i="13"/>
  <c r="BA87" i="13"/>
  <c r="BB87" i="13"/>
  <c r="BC87" i="13"/>
  <c r="AZ88" i="13"/>
  <c r="BA88" i="13"/>
  <c r="BB88" i="13"/>
  <c r="BC88" i="13"/>
  <c r="AZ89" i="13"/>
  <c r="BA89" i="13"/>
  <c r="BB89" i="13"/>
  <c r="BC89" i="13"/>
  <c r="AZ90" i="13"/>
  <c r="BA90" i="13"/>
  <c r="BB90" i="13"/>
  <c r="BC90" i="13"/>
  <c r="AZ91" i="13"/>
  <c r="BA91" i="13"/>
  <c r="BB91" i="13"/>
  <c r="BC91" i="13"/>
  <c r="AZ92" i="13"/>
  <c r="BA92" i="13"/>
  <c r="BB92" i="13"/>
  <c r="BC92" i="13"/>
  <c r="AZ93" i="13"/>
  <c r="BA93" i="13"/>
  <c r="BB93" i="13"/>
  <c r="BC93" i="13"/>
  <c r="AZ94" i="13"/>
  <c r="BA94" i="13"/>
  <c r="BB94" i="13"/>
  <c r="BC94" i="13"/>
  <c r="AZ95" i="13"/>
  <c r="BA95" i="13"/>
  <c r="BB95" i="13"/>
  <c r="BC95" i="13"/>
  <c r="AZ96" i="13"/>
  <c r="BA96" i="13"/>
  <c r="BB96" i="13"/>
  <c r="BC96" i="13"/>
  <c r="AZ97" i="13"/>
  <c r="BA97" i="13"/>
  <c r="BB97" i="13"/>
  <c r="BC97" i="13"/>
  <c r="AZ98" i="13"/>
  <c r="BA98" i="13"/>
  <c r="BB98" i="13"/>
  <c r="BC98" i="13"/>
  <c r="AZ99" i="13"/>
  <c r="BA99" i="13"/>
  <c r="BB99" i="13"/>
  <c r="BC99" i="13"/>
  <c r="AZ100" i="13"/>
  <c r="BA100" i="13"/>
  <c r="BB100" i="13"/>
  <c r="BC100" i="13"/>
  <c r="AZ101" i="13"/>
  <c r="BA101" i="13"/>
  <c r="BB101" i="13"/>
  <c r="BC101" i="13"/>
  <c r="AZ102" i="13"/>
  <c r="BA102" i="13"/>
  <c r="BB102" i="13"/>
  <c r="BC102" i="13"/>
  <c r="AZ103" i="13"/>
  <c r="BA103" i="13"/>
  <c r="BB103" i="13"/>
  <c r="BC103" i="13"/>
  <c r="AZ104" i="13"/>
  <c r="BA104" i="13"/>
  <c r="BB104" i="13"/>
  <c r="BC104" i="13"/>
  <c r="AZ105" i="13"/>
  <c r="BA105" i="13"/>
  <c r="BB105" i="13"/>
  <c r="BC105" i="13"/>
  <c r="AZ106" i="13"/>
  <c r="BA106" i="13"/>
  <c r="BB106" i="13"/>
  <c r="BC106" i="13"/>
  <c r="AZ107" i="13"/>
  <c r="BA107" i="13"/>
  <c r="BB107" i="13"/>
  <c r="BC107" i="13"/>
  <c r="AZ108" i="13"/>
  <c r="BA108" i="13"/>
  <c r="BB108" i="13"/>
  <c r="BC108" i="13"/>
  <c r="AZ109" i="13"/>
  <c r="BA109" i="13"/>
  <c r="BB109" i="13"/>
  <c r="BC109" i="13"/>
  <c r="AZ110" i="13"/>
  <c r="BA110" i="13"/>
  <c r="BB110" i="13"/>
  <c r="BC110" i="13"/>
  <c r="AZ111" i="13"/>
  <c r="BA111" i="13"/>
  <c r="BB111" i="13"/>
  <c r="BC111" i="13"/>
  <c r="AZ112" i="13"/>
  <c r="BA112" i="13"/>
  <c r="BB112" i="13"/>
  <c r="BC112" i="13"/>
  <c r="AZ113" i="13"/>
  <c r="BA113" i="13"/>
  <c r="BB113" i="13"/>
  <c r="BC113" i="13"/>
  <c r="AZ114" i="13"/>
  <c r="BA114" i="13"/>
  <c r="BB114" i="13"/>
  <c r="BC114" i="13"/>
  <c r="AZ115" i="13"/>
  <c r="BA115" i="13"/>
  <c r="BB115" i="13"/>
  <c r="BC115" i="13"/>
  <c r="AZ116" i="13"/>
  <c r="BA116" i="13"/>
  <c r="BB116" i="13"/>
  <c r="BC116" i="13"/>
  <c r="AZ117" i="13"/>
  <c r="BA117" i="13"/>
  <c r="BB117" i="13"/>
  <c r="BC117" i="13"/>
  <c r="AZ118" i="13"/>
  <c r="BA118" i="13"/>
  <c r="BB118" i="13"/>
  <c r="BC118" i="13"/>
  <c r="AZ119" i="13"/>
  <c r="BA119" i="13"/>
  <c r="BB119" i="13"/>
  <c r="BC119" i="13"/>
  <c r="AZ120" i="13"/>
  <c r="BA120" i="13"/>
  <c r="BB120" i="13"/>
  <c r="BC120" i="13"/>
  <c r="AZ121" i="13"/>
  <c r="BA121" i="13"/>
  <c r="BB121" i="13"/>
  <c r="BC121" i="13"/>
  <c r="AZ122" i="13"/>
  <c r="BA122" i="13"/>
  <c r="BB122" i="13"/>
  <c r="BC122" i="13"/>
  <c r="AZ123" i="13"/>
  <c r="BA123" i="13"/>
  <c r="BB123" i="13"/>
  <c r="BC123" i="13"/>
  <c r="AZ124" i="13"/>
  <c r="BA124" i="13"/>
  <c r="BB124" i="13"/>
  <c r="BC124" i="13"/>
  <c r="AZ125" i="13"/>
  <c r="BA125" i="13"/>
  <c r="BB125" i="13"/>
  <c r="BC125" i="13"/>
  <c r="AZ126" i="13"/>
  <c r="BA126" i="13"/>
  <c r="BB126" i="13"/>
  <c r="BC126" i="13"/>
  <c r="AZ127" i="13"/>
  <c r="BA127" i="13"/>
  <c r="BB127" i="13"/>
  <c r="BC127" i="13"/>
  <c r="AZ128" i="13"/>
  <c r="BA128" i="13"/>
  <c r="BB128" i="13"/>
  <c r="BC128" i="13"/>
  <c r="AZ129" i="13"/>
  <c r="BA129" i="13"/>
  <c r="BB129" i="13"/>
  <c r="BC129" i="13"/>
  <c r="AZ130" i="13"/>
  <c r="BA130" i="13"/>
  <c r="BB130" i="13"/>
  <c r="BC130" i="13"/>
  <c r="AZ131" i="13"/>
  <c r="BA131" i="13"/>
  <c r="BB131" i="13"/>
  <c r="BC131" i="13"/>
  <c r="AZ132" i="13"/>
  <c r="BA132" i="13"/>
  <c r="BB132" i="13"/>
  <c r="BC132" i="13"/>
  <c r="AZ133" i="13"/>
  <c r="BA133" i="13"/>
  <c r="BB133" i="13"/>
  <c r="BC133" i="13"/>
  <c r="AZ134" i="13"/>
  <c r="BA134" i="13"/>
  <c r="BB134" i="13"/>
  <c r="BC134" i="13"/>
  <c r="AZ135" i="13"/>
  <c r="BA135" i="13"/>
  <c r="BB135" i="13"/>
  <c r="BC135" i="13"/>
  <c r="AZ136" i="13"/>
  <c r="BA136" i="13"/>
  <c r="BB136" i="13"/>
  <c r="BC136" i="13"/>
  <c r="AZ137" i="13"/>
  <c r="BA137" i="13"/>
  <c r="BB137" i="13"/>
  <c r="BC137" i="13"/>
  <c r="AZ138" i="13"/>
  <c r="BA138" i="13"/>
  <c r="BB138" i="13"/>
  <c r="BC138" i="13"/>
  <c r="AZ139" i="13"/>
  <c r="BA139" i="13"/>
  <c r="BB139" i="13"/>
  <c r="BC139" i="13"/>
  <c r="AZ140" i="13"/>
  <c r="BA140" i="13"/>
  <c r="BB140" i="13"/>
  <c r="BC140" i="13"/>
  <c r="AZ141" i="13"/>
  <c r="BA141" i="13"/>
  <c r="BB141" i="13"/>
  <c r="BC141" i="13"/>
  <c r="AZ142" i="13"/>
  <c r="BA142" i="13"/>
  <c r="BB142" i="13"/>
  <c r="BC142" i="13"/>
  <c r="AZ143" i="13"/>
  <c r="BA143" i="13"/>
  <c r="BB143" i="13"/>
  <c r="BC143" i="13"/>
  <c r="AZ144" i="13"/>
  <c r="BA144" i="13"/>
  <c r="BB144" i="13"/>
  <c r="BC144" i="13"/>
  <c r="AZ145" i="13"/>
  <c r="BA145" i="13"/>
  <c r="BB145" i="13"/>
  <c r="BC145" i="13"/>
  <c r="AZ146" i="13"/>
  <c r="BA146" i="13"/>
  <c r="BB146" i="13"/>
  <c r="BC146" i="13"/>
  <c r="AZ147" i="13"/>
  <c r="BA147" i="13"/>
  <c r="BB147" i="13"/>
  <c r="BC147" i="13"/>
  <c r="AZ148" i="13"/>
  <c r="BA148" i="13"/>
  <c r="BB148" i="13"/>
  <c r="BC148" i="13"/>
  <c r="AZ149" i="13"/>
  <c r="BA149" i="13"/>
  <c r="BB149" i="13"/>
  <c r="BC149" i="13"/>
  <c r="AZ150" i="13"/>
  <c r="BA150" i="13"/>
  <c r="BB150" i="13"/>
  <c r="BC150" i="13"/>
  <c r="AZ151" i="13"/>
  <c r="BA151" i="13"/>
  <c r="BB151" i="13"/>
  <c r="BC151" i="13"/>
  <c r="AZ152" i="13"/>
  <c r="BA152" i="13"/>
  <c r="BB152" i="13"/>
  <c r="BC152" i="13"/>
  <c r="AZ153" i="13"/>
  <c r="BA153" i="13"/>
  <c r="BB153" i="13"/>
  <c r="BC153" i="13"/>
  <c r="AZ154" i="13"/>
  <c r="BA154" i="13"/>
  <c r="BB154" i="13"/>
  <c r="BC154" i="13"/>
  <c r="AZ155" i="13"/>
  <c r="BA155" i="13"/>
  <c r="BB155" i="13"/>
  <c r="BC155" i="13"/>
  <c r="AZ156" i="13"/>
  <c r="BA156" i="13"/>
  <c r="BB156" i="13"/>
  <c r="BC156" i="13"/>
  <c r="AZ157" i="13"/>
  <c r="BA157" i="13"/>
  <c r="BB157" i="13"/>
  <c r="BC157" i="13"/>
  <c r="AZ158" i="13"/>
  <c r="BA158" i="13"/>
  <c r="BB158" i="13"/>
  <c r="BC158" i="13"/>
  <c r="AZ159" i="13"/>
  <c r="BA159" i="13"/>
  <c r="BB159" i="13"/>
  <c r="BC159" i="13"/>
  <c r="AZ160" i="13"/>
  <c r="BA160" i="13"/>
  <c r="BB160" i="13"/>
  <c r="BC160" i="13"/>
  <c r="AZ161" i="13"/>
  <c r="BA161" i="13"/>
  <c r="BB161" i="13"/>
  <c r="BC161" i="13"/>
  <c r="AZ162" i="13"/>
  <c r="BA162" i="13"/>
  <c r="BB162" i="13"/>
  <c r="BC162" i="13"/>
  <c r="AZ163" i="13"/>
  <c r="BA163" i="13"/>
  <c r="BB163" i="13"/>
  <c r="BC163" i="13"/>
  <c r="AZ164" i="13"/>
  <c r="BA164" i="13"/>
  <c r="BB164" i="13"/>
  <c r="BC164" i="13"/>
  <c r="AZ165" i="13"/>
  <c r="BA165" i="13"/>
  <c r="BB165" i="13"/>
  <c r="BC165" i="13"/>
  <c r="AZ166" i="13"/>
  <c r="BA166" i="13"/>
  <c r="BB166" i="13"/>
  <c r="BC166" i="13"/>
  <c r="AZ167" i="13"/>
  <c r="BA167" i="13"/>
  <c r="BB167" i="13"/>
  <c r="BC167" i="13"/>
  <c r="AZ168" i="13"/>
  <c r="BA168" i="13"/>
  <c r="BB168" i="13"/>
  <c r="BC168" i="13"/>
  <c r="AZ169" i="13"/>
  <c r="BA169" i="13"/>
  <c r="BB169" i="13"/>
  <c r="BC169" i="13"/>
  <c r="AZ170" i="13"/>
  <c r="BA170" i="13"/>
  <c r="BB170" i="13"/>
  <c r="BC170" i="13"/>
  <c r="AZ171" i="13"/>
  <c r="BA171" i="13"/>
  <c r="BB171" i="13"/>
  <c r="BC171" i="13"/>
  <c r="AZ172" i="13"/>
  <c r="BA172" i="13"/>
  <c r="BB172" i="13"/>
  <c r="BC172" i="13"/>
  <c r="AZ173" i="13"/>
  <c r="BA173" i="13"/>
  <c r="BB173" i="13"/>
  <c r="BC173" i="13"/>
  <c r="BA6" i="13"/>
  <c r="BB6" i="13"/>
  <c r="BC6" i="13"/>
  <c r="AZ6" i="13"/>
  <c r="AZ7" i="12"/>
  <c r="BA7" i="12"/>
  <c r="BB7" i="12"/>
  <c r="BC7" i="12"/>
  <c r="AZ8" i="12"/>
  <c r="BA8" i="12"/>
  <c r="BB8" i="12"/>
  <c r="BC8" i="12"/>
  <c r="AZ9" i="12"/>
  <c r="BA9" i="12"/>
  <c r="BB9" i="12"/>
  <c r="BC9" i="12"/>
  <c r="AZ10" i="12"/>
  <c r="BA10" i="12"/>
  <c r="BB10" i="12"/>
  <c r="BC10" i="12"/>
  <c r="AZ11" i="12"/>
  <c r="BA11" i="12"/>
  <c r="BB11" i="12"/>
  <c r="BC11" i="12"/>
  <c r="AZ12" i="12"/>
  <c r="BA12" i="12"/>
  <c r="BB12" i="12"/>
  <c r="BC12" i="12"/>
  <c r="AZ13" i="12"/>
  <c r="BA13" i="12"/>
  <c r="BB13" i="12"/>
  <c r="BC13" i="12"/>
  <c r="AZ14" i="12"/>
  <c r="BA14" i="12"/>
  <c r="BB14" i="12"/>
  <c r="BC14" i="12"/>
  <c r="AZ15" i="12"/>
  <c r="BA15" i="12"/>
  <c r="BB15" i="12"/>
  <c r="BC15" i="12"/>
  <c r="AZ16" i="12"/>
  <c r="BA16" i="12"/>
  <c r="BB16" i="12"/>
  <c r="BC16" i="12"/>
  <c r="AZ17" i="12"/>
  <c r="BA17" i="12"/>
  <c r="BB17" i="12"/>
  <c r="BC17" i="12"/>
  <c r="AZ18" i="12"/>
  <c r="BA18" i="12"/>
  <c r="BB18" i="12"/>
  <c r="BC18" i="12"/>
  <c r="AZ19" i="12"/>
  <c r="BA19" i="12"/>
  <c r="BB19" i="12"/>
  <c r="BC19" i="12"/>
  <c r="AZ20" i="12"/>
  <c r="BA20" i="12"/>
  <c r="BB20" i="12"/>
  <c r="BC20" i="12"/>
  <c r="AZ21" i="12"/>
  <c r="BA21" i="12"/>
  <c r="BB21" i="12"/>
  <c r="BC21" i="12"/>
  <c r="AZ22" i="12"/>
  <c r="BA22" i="12"/>
  <c r="BB22" i="12"/>
  <c r="BC22" i="12"/>
  <c r="AZ23" i="12"/>
  <c r="BA23" i="12"/>
  <c r="BB23" i="12"/>
  <c r="BC23" i="12"/>
  <c r="AZ24" i="12"/>
  <c r="BA24" i="12"/>
  <c r="BB24" i="12"/>
  <c r="BC24" i="12"/>
  <c r="AZ25" i="12"/>
  <c r="BA25" i="12"/>
  <c r="BB25" i="12"/>
  <c r="BC25" i="12"/>
  <c r="AZ26" i="12"/>
  <c r="BA26" i="12"/>
  <c r="BB26" i="12"/>
  <c r="BC26" i="12"/>
  <c r="AZ27" i="12"/>
  <c r="BA27" i="12"/>
  <c r="BB27" i="12"/>
  <c r="BC27" i="12"/>
  <c r="AZ28" i="12"/>
  <c r="BA28" i="12"/>
  <c r="BB28" i="12"/>
  <c r="BC28" i="12"/>
  <c r="AZ29" i="12"/>
  <c r="BA29" i="12"/>
  <c r="BB29" i="12"/>
  <c r="BC29" i="12"/>
  <c r="AZ30" i="12"/>
  <c r="BA30" i="12"/>
  <c r="BB30" i="12"/>
  <c r="BC30" i="12"/>
  <c r="AZ31" i="12"/>
  <c r="BA31" i="12"/>
  <c r="BB31" i="12"/>
  <c r="BC31" i="12"/>
  <c r="AZ32" i="12"/>
  <c r="BA32" i="12"/>
  <c r="BB32" i="12"/>
  <c r="BC32" i="12"/>
  <c r="AZ33" i="12"/>
  <c r="BA33" i="12"/>
  <c r="BB33" i="12"/>
  <c r="BC33" i="12"/>
  <c r="AZ34" i="12"/>
  <c r="BA34" i="12"/>
  <c r="BB34" i="12"/>
  <c r="BC34" i="12"/>
  <c r="AZ35" i="12"/>
  <c r="BA35" i="12"/>
  <c r="BB35" i="12"/>
  <c r="BC35" i="12"/>
  <c r="AZ36" i="12"/>
  <c r="BA36" i="12"/>
  <c r="BB36" i="12"/>
  <c r="BC36" i="12"/>
  <c r="AZ37" i="12"/>
  <c r="BA37" i="12"/>
  <c r="BB37" i="12"/>
  <c r="BC37" i="12"/>
  <c r="AZ38" i="12"/>
  <c r="BA38" i="12"/>
  <c r="BB38" i="12"/>
  <c r="BC38" i="12"/>
  <c r="AZ39" i="12"/>
  <c r="BA39" i="12"/>
  <c r="BB39" i="12"/>
  <c r="BC39" i="12"/>
  <c r="AZ40" i="12"/>
  <c r="BA40" i="12"/>
  <c r="BB40" i="12"/>
  <c r="BC40" i="12"/>
  <c r="AZ41" i="12"/>
  <c r="BA41" i="12"/>
  <c r="BB41" i="12"/>
  <c r="BC41" i="12"/>
  <c r="AZ42" i="12"/>
  <c r="BA42" i="12"/>
  <c r="BB42" i="12"/>
  <c r="BC42" i="12"/>
  <c r="AZ43" i="12"/>
  <c r="BA43" i="12"/>
  <c r="BB43" i="12"/>
  <c r="BC43" i="12"/>
  <c r="AZ44" i="12"/>
  <c r="BA44" i="12"/>
  <c r="BB44" i="12"/>
  <c r="BC44" i="12"/>
  <c r="AZ45" i="12"/>
  <c r="BA45" i="12"/>
  <c r="BB45" i="12"/>
  <c r="BC45" i="12"/>
  <c r="AZ46" i="12"/>
  <c r="BA46" i="12"/>
  <c r="BB46" i="12"/>
  <c r="BC46" i="12"/>
  <c r="AZ47" i="12"/>
  <c r="BA47" i="12"/>
  <c r="BB47" i="12"/>
  <c r="BC47" i="12"/>
  <c r="AZ48" i="12"/>
  <c r="BA48" i="12"/>
  <c r="BB48" i="12"/>
  <c r="BC48" i="12"/>
  <c r="AZ49" i="12"/>
  <c r="BA49" i="12"/>
  <c r="BB49" i="12"/>
  <c r="BC49" i="12"/>
  <c r="AZ50" i="12"/>
  <c r="BA50" i="12"/>
  <c r="BB50" i="12"/>
  <c r="BC50" i="12"/>
  <c r="AZ51" i="12"/>
  <c r="BA51" i="12"/>
  <c r="BB51" i="12"/>
  <c r="BC51" i="12"/>
  <c r="AZ52" i="12"/>
  <c r="BA52" i="12"/>
  <c r="BB52" i="12"/>
  <c r="BC52" i="12"/>
  <c r="AZ53" i="12"/>
  <c r="BA53" i="12"/>
  <c r="BB53" i="12"/>
  <c r="BC53" i="12"/>
  <c r="AZ54" i="12"/>
  <c r="BA54" i="12"/>
  <c r="BB54" i="12"/>
  <c r="BC54" i="12"/>
  <c r="AZ55" i="12"/>
  <c r="BA55" i="12"/>
  <c r="BB55" i="12"/>
  <c r="BC55" i="12"/>
  <c r="AZ56" i="12"/>
  <c r="BA56" i="12"/>
  <c r="BB56" i="12"/>
  <c r="BC56" i="12"/>
  <c r="AZ57" i="12"/>
  <c r="BA57" i="12"/>
  <c r="BB57" i="12"/>
  <c r="BC57" i="12"/>
  <c r="AZ58" i="12"/>
  <c r="BA58" i="12"/>
  <c r="BB58" i="12"/>
  <c r="BC58" i="12"/>
  <c r="AZ59" i="12"/>
  <c r="BA59" i="12"/>
  <c r="BB59" i="12"/>
  <c r="BC59" i="12"/>
  <c r="AZ60" i="12"/>
  <c r="BA60" i="12"/>
  <c r="BB60" i="12"/>
  <c r="BC60" i="12"/>
  <c r="AZ61" i="12"/>
  <c r="BA61" i="12"/>
  <c r="BB61" i="12"/>
  <c r="BC61" i="12"/>
  <c r="AZ62" i="12"/>
  <c r="BA62" i="12"/>
  <c r="BB62" i="12"/>
  <c r="BC62" i="12"/>
  <c r="AZ63" i="12"/>
  <c r="BA63" i="12"/>
  <c r="BB63" i="12"/>
  <c r="BC63" i="12"/>
  <c r="AZ64" i="12"/>
  <c r="BA64" i="12"/>
  <c r="BB64" i="12"/>
  <c r="BC64" i="12"/>
  <c r="AZ65" i="12"/>
  <c r="BA65" i="12"/>
  <c r="BB65" i="12"/>
  <c r="BC65" i="12"/>
  <c r="AZ66" i="12"/>
  <c r="BA66" i="12"/>
  <c r="BB66" i="12"/>
  <c r="BC66" i="12"/>
  <c r="AZ67" i="12"/>
  <c r="BA67" i="12"/>
  <c r="BB67" i="12"/>
  <c r="BC67" i="12"/>
  <c r="AZ68" i="12"/>
  <c r="BA68" i="12"/>
  <c r="BB68" i="12"/>
  <c r="BC68" i="12"/>
  <c r="AZ69" i="12"/>
  <c r="BA69" i="12"/>
  <c r="BB69" i="12"/>
  <c r="BC69" i="12"/>
  <c r="AZ70" i="12"/>
  <c r="BA70" i="12"/>
  <c r="BB70" i="12"/>
  <c r="BC70" i="12"/>
  <c r="AZ71" i="12"/>
  <c r="BA71" i="12"/>
  <c r="BB71" i="12"/>
  <c r="BC71" i="12"/>
  <c r="AZ72" i="12"/>
  <c r="BA72" i="12"/>
  <c r="BB72" i="12"/>
  <c r="BC72" i="12"/>
  <c r="AZ73" i="12"/>
  <c r="BA73" i="12"/>
  <c r="BB73" i="12"/>
  <c r="BC73" i="12"/>
  <c r="AZ74" i="12"/>
  <c r="BA74" i="12"/>
  <c r="BB74" i="12"/>
  <c r="BC74" i="12"/>
  <c r="AZ75" i="12"/>
  <c r="BA75" i="12"/>
  <c r="BB75" i="12"/>
  <c r="BC75" i="12"/>
  <c r="AZ76" i="12"/>
  <c r="BA76" i="12"/>
  <c r="BB76" i="12"/>
  <c r="BC76" i="12"/>
  <c r="AZ77" i="12"/>
  <c r="BA77" i="12"/>
  <c r="BB77" i="12"/>
  <c r="BC77" i="12"/>
  <c r="AZ78" i="12"/>
  <c r="BA78" i="12"/>
  <c r="BB78" i="12"/>
  <c r="BC78" i="12"/>
  <c r="AZ79" i="12"/>
  <c r="BA79" i="12"/>
  <c r="BB79" i="12"/>
  <c r="BC79" i="12"/>
  <c r="AZ80" i="12"/>
  <c r="BA80" i="12"/>
  <c r="BB80" i="12"/>
  <c r="BC80" i="12"/>
  <c r="AZ81" i="12"/>
  <c r="BA81" i="12"/>
  <c r="BB81" i="12"/>
  <c r="BC81" i="12"/>
  <c r="AZ82" i="12"/>
  <c r="BA82" i="12"/>
  <c r="BB82" i="12"/>
  <c r="BC82" i="12"/>
  <c r="AZ83" i="12"/>
  <c r="BA83" i="12"/>
  <c r="BB83" i="12"/>
  <c r="BC83" i="12"/>
  <c r="AZ84" i="12"/>
  <c r="BA84" i="12"/>
  <c r="BB84" i="12"/>
  <c r="BC84" i="12"/>
  <c r="AZ85" i="12"/>
  <c r="BA85" i="12"/>
  <c r="BB85" i="12"/>
  <c r="BC85" i="12"/>
  <c r="AZ86" i="12"/>
  <c r="BA86" i="12"/>
  <c r="BB86" i="12"/>
  <c r="BC86" i="12"/>
  <c r="AZ87" i="12"/>
  <c r="BA87" i="12"/>
  <c r="BB87" i="12"/>
  <c r="BC87" i="12"/>
  <c r="AZ88" i="12"/>
  <c r="BA88" i="12"/>
  <c r="BB88" i="12"/>
  <c r="BC88" i="12"/>
  <c r="AZ89" i="12"/>
  <c r="BA89" i="12"/>
  <c r="BB89" i="12"/>
  <c r="BC89" i="12"/>
  <c r="AZ90" i="12"/>
  <c r="BA90" i="12"/>
  <c r="BB90" i="12"/>
  <c r="BC90" i="12"/>
  <c r="AZ91" i="12"/>
  <c r="BA91" i="12"/>
  <c r="BB91" i="12"/>
  <c r="BC91" i="12"/>
  <c r="AZ92" i="12"/>
  <c r="BA92" i="12"/>
  <c r="BB92" i="12"/>
  <c r="BC92" i="12"/>
  <c r="AZ93" i="12"/>
  <c r="BA93" i="12"/>
  <c r="BB93" i="12"/>
  <c r="BC93" i="12"/>
  <c r="AZ94" i="12"/>
  <c r="BA94" i="12"/>
  <c r="BB94" i="12"/>
  <c r="BC94" i="12"/>
  <c r="AZ95" i="12"/>
  <c r="BA95" i="12"/>
  <c r="BB95" i="12"/>
  <c r="BC95" i="12"/>
  <c r="AZ96" i="12"/>
  <c r="BA96" i="12"/>
  <c r="BB96" i="12"/>
  <c r="BC96" i="12"/>
  <c r="AZ97" i="12"/>
  <c r="BA97" i="12"/>
  <c r="BB97" i="12"/>
  <c r="BC97" i="12"/>
  <c r="AZ98" i="12"/>
  <c r="BA98" i="12"/>
  <c r="BB98" i="12"/>
  <c r="BC98" i="12"/>
  <c r="AZ99" i="12"/>
  <c r="BA99" i="12"/>
  <c r="BB99" i="12"/>
  <c r="BC99" i="12"/>
  <c r="AZ100" i="12"/>
  <c r="BA100" i="12"/>
  <c r="BB100" i="12"/>
  <c r="BC100" i="12"/>
  <c r="AZ101" i="12"/>
  <c r="BA101" i="12"/>
  <c r="BB101" i="12"/>
  <c r="BC101" i="12"/>
  <c r="AZ102" i="12"/>
  <c r="BA102" i="12"/>
  <c r="BB102" i="12"/>
  <c r="BC102" i="12"/>
  <c r="AZ103" i="12"/>
  <c r="BA103" i="12"/>
  <c r="BB103" i="12"/>
  <c r="BC103" i="12"/>
  <c r="AZ104" i="12"/>
  <c r="BA104" i="12"/>
  <c r="BB104" i="12"/>
  <c r="BC104" i="12"/>
  <c r="AZ105" i="12"/>
  <c r="BA105" i="12"/>
  <c r="BB105" i="12"/>
  <c r="BC105" i="12"/>
  <c r="AZ106" i="12"/>
  <c r="BA106" i="12"/>
  <c r="BB106" i="12"/>
  <c r="BC106" i="12"/>
  <c r="AZ107" i="12"/>
  <c r="BA107" i="12"/>
  <c r="BB107" i="12"/>
  <c r="BC107" i="12"/>
  <c r="AZ108" i="12"/>
  <c r="BA108" i="12"/>
  <c r="BB108" i="12"/>
  <c r="BC108" i="12"/>
  <c r="AZ109" i="12"/>
  <c r="BA109" i="12"/>
  <c r="BB109" i="12"/>
  <c r="BC109" i="12"/>
  <c r="AZ110" i="12"/>
  <c r="BA110" i="12"/>
  <c r="BB110" i="12"/>
  <c r="BC110" i="12"/>
  <c r="AZ111" i="12"/>
  <c r="BA111" i="12"/>
  <c r="BB111" i="12"/>
  <c r="BC111" i="12"/>
  <c r="AZ112" i="12"/>
  <c r="BA112" i="12"/>
  <c r="BB112" i="12"/>
  <c r="BC112" i="12"/>
  <c r="AZ113" i="12"/>
  <c r="BA113" i="12"/>
  <c r="BB113" i="12"/>
  <c r="BC113" i="12"/>
  <c r="AZ114" i="12"/>
  <c r="BA114" i="12"/>
  <c r="BB114" i="12"/>
  <c r="BC114" i="12"/>
  <c r="AZ115" i="12"/>
  <c r="BA115" i="12"/>
  <c r="BB115" i="12"/>
  <c r="BC115" i="12"/>
  <c r="AZ116" i="12"/>
  <c r="BA116" i="12"/>
  <c r="BB116" i="12"/>
  <c r="BC116" i="12"/>
  <c r="AZ117" i="12"/>
  <c r="BA117" i="12"/>
  <c r="BB117" i="12"/>
  <c r="BC117" i="12"/>
  <c r="AZ118" i="12"/>
  <c r="BA118" i="12"/>
  <c r="BB118" i="12"/>
  <c r="BC118" i="12"/>
  <c r="AZ119" i="12"/>
  <c r="BA119" i="12"/>
  <c r="BB119" i="12"/>
  <c r="BC119" i="12"/>
  <c r="AZ120" i="12"/>
  <c r="BA120" i="12"/>
  <c r="BB120" i="12"/>
  <c r="BC120" i="12"/>
  <c r="AZ121" i="12"/>
  <c r="BA121" i="12"/>
  <c r="BB121" i="12"/>
  <c r="BC121" i="12"/>
  <c r="AZ122" i="12"/>
  <c r="BA122" i="12"/>
  <c r="BB122" i="12"/>
  <c r="BC122" i="12"/>
  <c r="AZ123" i="12"/>
  <c r="BA123" i="12"/>
  <c r="BB123" i="12"/>
  <c r="BC123" i="12"/>
  <c r="AZ124" i="12"/>
  <c r="BA124" i="12"/>
  <c r="BB124" i="12"/>
  <c r="BC124" i="12"/>
  <c r="AZ125" i="12"/>
  <c r="BA125" i="12"/>
  <c r="BB125" i="12"/>
  <c r="BC125" i="12"/>
  <c r="AZ126" i="12"/>
  <c r="BA126" i="12"/>
  <c r="BB126" i="12"/>
  <c r="BC126" i="12"/>
  <c r="AZ127" i="12"/>
  <c r="BA127" i="12"/>
  <c r="BB127" i="12"/>
  <c r="BC127" i="12"/>
  <c r="AZ128" i="12"/>
  <c r="BA128" i="12"/>
  <c r="BB128" i="12"/>
  <c r="BC128" i="12"/>
  <c r="AZ129" i="12"/>
  <c r="BA129" i="12"/>
  <c r="BB129" i="12"/>
  <c r="BC129" i="12"/>
  <c r="AZ130" i="12"/>
  <c r="BA130" i="12"/>
  <c r="BB130" i="12"/>
  <c r="BC130" i="12"/>
  <c r="AZ131" i="12"/>
  <c r="BA131" i="12"/>
  <c r="BB131" i="12"/>
  <c r="BC131" i="12"/>
  <c r="AZ132" i="12"/>
  <c r="BA132" i="12"/>
  <c r="BB132" i="12"/>
  <c r="BC132" i="12"/>
  <c r="AZ133" i="12"/>
  <c r="BA133" i="12"/>
  <c r="BB133" i="12"/>
  <c r="BC133" i="12"/>
  <c r="AZ134" i="12"/>
  <c r="BA134" i="12"/>
  <c r="BB134" i="12"/>
  <c r="BC134" i="12"/>
  <c r="AZ135" i="12"/>
  <c r="BA135" i="12"/>
  <c r="BB135" i="12"/>
  <c r="BC135" i="12"/>
  <c r="AZ136" i="12"/>
  <c r="BA136" i="12"/>
  <c r="BB136" i="12"/>
  <c r="BC136" i="12"/>
  <c r="AZ137" i="12"/>
  <c r="BA137" i="12"/>
  <c r="BB137" i="12"/>
  <c r="BC137" i="12"/>
  <c r="AZ138" i="12"/>
  <c r="BA138" i="12"/>
  <c r="BB138" i="12"/>
  <c r="BC138" i="12"/>
  <c r="AZ139" i="12"/>
  <c r="BA139" i="12"/>
  <c r="BB139" i="12"/>
  <c r="BC139" i="12"/>
  <c r="AZ140" i="12"/>
  <c r="BA140" i="12"/>
  <c r="BB140" i="12"/>
  <c r="BC140" i="12"/>
  <c r="AZ141" i="12"/>
  <c r="BA141" i="12"/>
  <c r="BB141" i="12"/>
  <c r="BC141" i="12"/>
  <c r="AZ142" i="12"/>
  <c r="BA142" i="12"/>
  <c r="BB142" i="12"/>
  <c r="BC142" i="12"/>
  <c r="AZ143" i="12"/>
  <c r="BA143" i="12"/>
  <c r="BB143" i="12"/>
  <c r="BC143" i="12"/>
  <c r="AZ144" i="12"/>
  <c r="BA144" i="12"/>
  <c r="BB144" i="12"/>
  <c r="BC144" i="12"/>
  <c r="AZ145" i="12"/>
  <c r="BA145" i="12"/>
  <c r="BB145" i="12"/>
  <c r="BC145" i="12"/>
  <c r="AZ146" i="12"/>
  <c r="BA146" i="12"/>
  <c r="BB146" i="12"/>
  <c r="BC146" i="12"/>
  <c r="AZ147" i="12"/>
  <c r="BA147" i="12"/>
  <c r="BB147" i="12"/>
  <c r="BC147" i="12"/>
  <c r="AZ148" i="12"/>
  <c r="BA148" i="12"/>
  <c r="BB148" i="12"/>
  <c r="BC148" i="12"/>
  <c r="AZ149" i="12"/>
  <c r="BA149" i="12"/>
  <c r="BB149" i="12"/>
  <c r="BC149" i="12"/>
  <c r="AZ150" i="12"/>
  <c r="BA150" i="12"/>
  <c r="BB150" i="12"/>
  <c r="BC150" i="12"/>
  <c r="AZ151" i="12"/>
  <c r="BA151" i="12"/>
  <c r="BB151" i="12"/>
  <c r="BC151" i="12"/>
  <c r="AZ152" i="12"/>
  <c r="BA152" i="12"/>
  <c r="BB152" i="12"/>
  <c r="BC152" i="12"/>
  <c r="AZ153" i="12"/>
  <c r="BA153" i="12"/>
  <c r="BB153" i="12"/>
  <c r="BC153" i="12"/>
  <c r="AZ154" i="12"/>
  <c r="BA154" i="12"/>
  <c r="BB154" i="12"/>
  <c r="BC154" i="12"/>
  <c r="AZ155" i="12"/>
  <c r="BA155" i="12"/>
  <c r="BB155" i="12"/>
  <c r="BC155" i="12"/>
  <c r="AZ156" i="12"/>
  <c r="BA156" i="12"/>
  <c r="BB156" i="12"/>
  <c r="BC156" i="12"/>
  <c r="AZ157" i="12"/>
  <c r="BA157" i="12"/>
  <c r="BB157" i="12"/>
  <c r="BC157" i="12"/>
  <c r="AZ158" i="12"/>
  <c r="BA158" i="12"/>
  <c r="BB158" i="12"/>
  <c r="BC158" i="12"/>
  <c r="AZ159" i="12"/>
  <c r="BA159" i="12"/>
  <c r="BB159" i="12"/>
  <c r="BC159" i="12"/>
  <c r="AZ160" i="12"/>
  <c r="BA160" i="12"/>
  <c r="BB160" i="12"/>
  <c r="BC160" i="12"/>
  <c r="AZ161" i="12"/>
  <c r="BA161" i="12"/>
  <c r="BB161" i="12"/>
  <c r="BC161" i="12"/>
  <c r="AZ162" i="12"/>
  <c r="BA162" i="12"/>
  <c r="BB162" i="12"/>
  <c r="BC162" i="12"/>
  <c r="AZ163" i="12"/>
  <c r="BA163" i="12"/>
  <c r="BB163" i="12"/>
  <c r="BC163" i="12"/>
  <c r="AZ164" i="12"/>
  <c r="BA164" i="12"/>
  <c r="BB164" i="12"/>
  <c r="BC164" i="12"/>
  <c r="AZ165" i="12"/>
  <c r="BA165" i="12"/>
  <c r="BB165" i="12"/>
  <c r="BC165" i="12"/>
  <c r="AZ166" i="12"/>
  <c r="BA166" i="12"/>
  <c r="BB166" i="12"/>
  <c r="BC166" i="12"/>
  <c r="AZ167" i="12"/>
  <c r="BA167" i="12"/>
  <c r="BB167" i="12"/>
  <c r="BC167" i="12"/>
  <c r="AZ168" i="12"/>
  <c r="BA168" i="12"/>
  <c r="BB168" i="12"/>
  <c r="BC168" i="12"/>
  <c r="AZ169" i="12"/>
  <c r="BA169" i="12"/>
  <c r="BB169" i="12"/>
  <c r="BC169" i="12"/>
  <c r="AZ170" i="12"/>
  <c r="BA170" i="12"/>
  <c r="BB170" i="12"/>
  <c r="BC170" i="12"/>
  <c r="AZ171" i="12"/>
  <c r="BA171" i="12"/>
  <c r="BB171" i="12"/>
  <c r="BC171" i="12"/>
  <c r="AZ172" i="12"/>
  <c r="BA172" i="12"/>
  <c r="BB172" i="12"/>
  <c r="BC172" i="12"/>
  <c r="AZ173" i="12"/>
  <c r="BA173" i="12"/>
  <c r="BB173" i="12"/>
  <c r="BC173" i="12"/>
  <c r="AZ174" i="12"/>
  <c r="BA174" i="12"/>
  <c r="BB174" i="12"/>
  <c r="BC174" i="12"/>
  <c r="AZ175" i="12"/>
  <c r="BA175" i="12"/>
  <c r="BB175" i="12"/>
  <c r="BC175" i="12"/>
  <c r="AZ176" i="12"/>
  <c r="BA176" i="12"/>
  <c r="BB176" i="12"/>
  <c r="BC176" i="12"/>
  <c r="AZ177" i="12"/>
  <c r="BA177" i="12"/>
  <c r="BB177" i="12"/>
  <c r="BC177" i="12"/>
  <c r="AZ178" i="12"/>
  <c r="BA178" i="12"/>
  <c r="BB178" i="12"/>
  <c r="BC178" i="12"/>
  <c r="AZ179" i="12"/>
  <c r="BA179" i="12"/>
  <c r="BB179" i="12"/>
  <c r="BC179" i="12"/>
  <c r="AZ180" i="12"/>
  <c r="BA180" i="12"/>
  <c r="BB180" i="12"/>
  <c r="BC180" i="12"/>
  <c r="AZ181" i="12"/>
  <c r="BA181" i="12"/>
  <c r="BB181" i="12"/>
  <c r="BC181" i="12"/>
  <c r="AZ182" i="12"/>
  <c r="BA182" i="12"/>
  <c r="BB182" i="12"/>
  <c r="BC182" i="12"/>
  <c r="AZ183" i="12"/>
  <c r="BA183" i="12"/>
  <c r="BB183" i="12"/>
  <c r="BC183" i="12"/>
  <c r="AZ184" i="12"/>
  <c r="BA184" i="12"/>
  <c r="BB184" i="12"/>
  <c r="BC184" i="12"/>
  <c r="AZ185" i="12"/>
  <c r="BA185" i="12"/>
  <c r="BB185" i="12"/>
  <c r="BC185" i="12"/>
  <c r="AZ186" i="12"/>
  <c r="BA186" i="12"/>
  <c r="BB186" i="12"/>
  <c r="BC186" i="12"/>
  <c r="AZ187" i="12"/>
  <c r="BA187" i="12"/>
  <c r="BB187" i="12"/>
  <c r="BC187" i="12"/>
  <c r="AZ188" i="12"/>
  <c r="BA188" i="12"/>
  <c r="BB188" i="12"/>
  <c r="BC188" i="12"/>
  <c r="AZ189" i="12"/>
  <c r="BA189" i="12"/>
  <c r="BB189" i="12"/>
  <c r="BC189" i="12"/>
  <c r="AZ190" i="12"/>
  <c r="BA190" i="12"/>
  <c r="BB190" i="12"/>
  <c r="BC190" i="12"/>
  <c r="AZ191" i="12"/>
  <c r="BA191" i="12"/>
  <c r="BB191" i="12"/>
  <c r="BC191" i="12"/>
  <c r="AZ192" i="12"/>
  <c r="BA192" i="12"/>
  <c r="BB192" i="12"/>
  <c r="BC192" i="12"/>
  <c r="AZ193" i="12"/>
  <c r="BA193" i="12"/>
  <c r="BB193" i="12"/>
  <c r="BC193" i="12"/>
  <c r="AZ194" i="12"/>
  <c r="BA194" i="12"/>
  <c r="BB194" i="12"/>
  <c r="BC194" i="12"/>
  <c r="AZ195" i="12"/>
  <c r="BA195" i="12"/>
  <c r="BB195" i="12"/>
  <c r="BC195" i="12"/>
  <c r="AZ196" i="12"/>
  <c r="BA196" i="12"/>
  <c r="BB196" i="12"/>
  <c r="BC196" i="12"/>
  <c r="AZ197" i="12"/>
  <c r="BA197" i="12"/>
  <c r="BB197" i="12"/>
  <c r="BC197" i="12"/>
  <c r="AZ198" i="12"/>
  <c r="BA198" i="12"/>
  <c r="BB198" i="12"/>
  <c r="BC198" i="12"/>
  <c r="AZ199" i="12"/>
  <c r="BA199" i="12"/>
  <c r="BB199" i="12"/>
  <c r="BC199" i="12"/>
  <c r="AZ200" i="12"/>
  <c r="BA200" i="12"/>
  <c r="BB200" i="12"/>
  <c r="BC200" i="12"/>
  <c r="AZ201" i="12"/>
  <c r="BA201" i="12"/>
  <c r="BB201" i="12"/>
  <c r="BC201" i="12"/>
  <c r="AZ202" i="12"/>
  <c r="BA202" i="12"/>
  <c r="BB202" i="12"/>
  <c r="BC202" i="12"/>
  <c r="AZ203" i="12"/>
  <c r="BA203" i="12"/>
  <c r="BB203" i="12"/>
  <c r="BC203" i="12"/>
  <c r="AZ204" i="12"/>
  <c r="BA204" i="12"/>
  <c r="BB204" i="12"/>
  <c r="BC204" i="12"/>
  <c r="AZ205" i="12"/>
  <c r="BA205" i="12"/>
  <c r="BB205" i="12"/>
  <c r="BC205" i="12"/>
  <c r="AZ206" i="12"/>
  <c r="BA206" i="12"/>
  <c r="BB206" i="12"/>
  <c r="BC206" i="12"/>
  <c r="AZ207" i="12"/>
  <c r="BA207" i="12"/>
  <c r="BB207" i="12"/>
  <c r="BC207" i="12"/>
  <c r="AZ208" i="12"/>
  <c r="BA208" i="12"/>
  <c r="BB208" i="12"/>
  <c r="BC208" i="12"/>
  <c r="AZ209" i="12"/>
  <c r="BA209" i="12"/>
  <c r="BB209" i="12"/>
  <c r="BC209" i="12"/>
  <c r="AZ210" i="12"/>
  <c r="BA210" i="12"/>
  <c r="BB210" i="12"/>
  <c r="BC210" i="12"/>
  <c r="AZ211" i="12"/>
  <c r="BA211" i="12"/>
  <c r="BB211" i="12"/>
  <c r="BC211" i="12"/>
  <c r="AZ212" i="12"/>
  <c r="BA212" i="12"/>
  <c r="BB212" i="12"/>
  <c r="BC212" i="12"/>
  <c r="AZ213" i="12"/>
  <c r="BA213" i="12"/>
  <c r="BB213" i="12"/>
  <c r="BC213" i="12"/>
  <c r="AZ214" i="12"/>
  <c r="BA214" i="12"/>
  <c r="BB214" i="12"/>
  <c r="BC214" i="12"/>
  <c r="AZ215" i="12"/>
  <c r="BA215" i="12"/>
  <c r="BB215" i="12"/>
  <c r="BC215" i="12"/>
  <c r="AZ216" i="12"/>
  <c r="BA216" i="12"/>
  <c r="BB216" i="12"/>
  <c r="BC216" i="12"/>
  <c r="AZ217" i="12"/>
  <c r="BA217" i="12"/>
  <c r="BB217" i="12"/>
  <c r="BC217" i="12"/>
  <c r="AZ218" i="12"/>
  <c r="BA218" i="12"/>
  <c r="BB218" i="12"/>
  <c r="BC218" i="12"/>
  <c r="AZ219" i="12"/>
  <c r="BA219" i="12"/>
  <c r="BB219" i="12"/>
  <c r="BC219" i="12"/>
  <c r="AZ220" i="12"/>
  <c r="BA220" i="12"/>
  <c r="BB220" i="12"/>
  <c r="BC220" i="12"/>
  <c r="AZ221" i="12"/>
  <c r="BA221" i="12"/>
  <c r="BB221" i="12"/>
  <c r="BC221" i="12"/>
  <c r="AZ222" i="12"/>
  <c r="BA222" i="12"/>
  <c r="BB222" i="12"/>
  <c r="BC222" i="12"/>
  <c r="AZ223" i="12"/>
  <c r="BA223" i="12"/>
  <c r="BB223" i="12"/>
  <c r="BC223" i="12"/>
  <c r="AZ224" i="12"/>
  <c r="BA224" i="12"/>
  <c r="BB224" i="12"/>
  <c r="BC224" i="12"/>
  <c r="AZ225" i="12"/>
  <c r="BA225" i="12"/>
  <c r="BB225" i="12"/>
  <c r="BC225" i="12"/>
  <c r="AZ226" i="12"/>
  <c r="BA226" i="12"/>
  <c r="BB226" i="12"/>
  <c r="BC226" i="12"/>
  <c r="AZ227" i="12"/>
  <c r="BA227" i="12"/>
  <c r="BB227" i="12"/>
  <c r="BC227" i="12"/>
  <c r="AZ228" i="12"/>
  <c r="BA228" i="12"/>
  <c r="BB228" i="12"/>
  <c r="BC228" i="12"/>
  <c r="AZ229" i="12"/>
  <c r="BA229" i="12"/>
  <c r="BB229" i="12"/>
  <c r="BC229" i="12"/>
  <c r="AZ230" i="12"/>
  <c r="BA230" i="12"/>
  <c r="BB230" i="12"/>
  <c r="BC230" i="12"/>
  <c r="AZ231" i="12"/>
  <c r="BA231" i="12"/>
  <c r="BB231" i="12"/>
  <c r="BC231" i="12"/>
  <c r="AZ232" i="12"/>
  <c r="BA232" i="12"/>
  <c r="BB232" i="12"/>
  <c r="BC232" i="12"/>
  <c r="AZ233" i="12"/>
  <c r="BA233" i="12"/>
  <c r="BB233" i="12"/>
  <c r="BC233" i="12"/>
  <c r="AZ234" i="12"/>
  <c r="BA234" i="12"/>
  <c r="BB234" i="12"/>
  <c r="BC234" i="12"/>
  <c r="AZ235" i="12"/>
  <c r="BA235" i="12"/>
  <c r="BB235" i="12"/>
  <c r="BC235" i="12"/>
  <c r="AZ236" i="12"/>
  <c r="BA236" i="12"/>
  <c r="BB236" i="12"/>
  <c r="BC236" i="12"/>
  <c r="AZ237" i="12"/>
  <c r="BA237" i="12"/>
  <c r="BB237" i="12"/>
  <c r="BC237" i="12"/>
  <c r="AZ238" i="12"/>
  <c r="BA238" i="12"/>
  <c r="BB238" i="12"/>
  <c r="BC238" i="12"/>
  <c r="AZ239" i="12"/>
  <c r="BA239" i="12"/>
  <c r="BB239" i="12"/>
  <c r="BC239" i="12"/>
  <c r="AZ240" i="12"/>
  <c r="BA240" i="12"/>
  <c r="BB240" i="12"/>
  <c r="BC240" i="12"/>
  <c r="AZ241" i="12"/>
  <c r="BA241" i="12"/>
  <c r="BB241" i="12"/>
  <c r="BC241" i="12"/>
  <c r="AZ242" i="12"/>
  <c r="BA242" i="12"/>
  <c r="BB242" i="12"/>
  <c r="BC242" i="12"/>
  <c r="AZ243" i="12"/>
  <c r="BA243" i="12"/>
  <c r="BB243" i="12"/>
  <c r="BC243" i="12"/>
  <c r="AZ244" i="12"/>
  <c r="BA244" i="12"/>
  <c r="BB244" i="12"/>
  <c r="BC244" i="12"/>
  <c r="AZ245" i="12"/>
  <c r="BA245" i="12"/>
  <c r="BB245" i="12"/>
  <c r="BC245" i="12"/>
  <c r="AZ246" i="12"/>
  <c r="BA246" i="12"/>
  <c r="BB246" i="12"/>
  <c r="BC246" i="12"/>
  <c r="AZ247" i="12"/>
  <c r="BA247" i="12"/>
  <c r="BB247" i="12"/>
  <c r="BC247" i="12"/>
  <c r="AZ248" i="12"/>
  <c r="BA248" i="12"/>
  <c r="BB248" i="12"/>
  <c r="BC248" i="12"/>
  <c r="AZ249" i="12"/>
  <c r="BA249" i="12"/>
  <c r="BB249" i="12"/>
  <c r="BC249" i="12"/>
  <c r="AZ250" i="12"/>
  <c r="BA250" i="12"/>
  <c r="BB250" i="12"/>
  <c r="BC250" i="12"/>
  <c r="AZ251" i="12"/>
  <c r="BA251" i="12"/>
  <c r="BB251" i="12"/>
  <c r="BC251" i="12"/>
  <c r="AZ252" i="12"/>
  <c r="BA252" i="12"/>
  <c r="BB252" i="12"/>
  <c r="BC252" i="12"/>
  <c r="AZ253" i="12"/>
  <c r="BA253" i="12"/>
  <c r="BB253" i="12"/>
  <c r="BC253" i="12"/>
  <c r="AZ254" i="12"/>
  <c r="BA254" i="12"/>
  <c r="BB254" i="12"/>
  <c r="BC254" i="12"/>
  <c r="AZ255" i="12"/>
  <c r="BA255" i="12"/>
  <c r="BB255" i="12"/>
  <c r="BC255" i="12"/>
  <c r="AZ256" i="12"/>
  <c r="BA256" i="12"/>
  <c r="BB256" i="12"/>
  <c r="BC256" i="12"/>
  <c r="AZ257" i="12"/>
  <c r="BA257" i="12"/>
  <c r="BB257" i="12"/>
  <c r="BC257" i="12"/>
  <c r="AZ258" i="12"/>
  <c r="BA258" i="12"/>
  <c r="BB258" i="12"/>
  <c r="BC258" i="12"/>
  <c r="AZ259" i="12"/>
  <c r="BA259" i="12"/>
  <c r="BB259" i="12"/>
  <c r="BC259" i="12"/>
  <c r="AZ260" i="12"/>
  <c r="BA260" i="12"/>
  <c r="BB260" i="12"/>
  <c r="BC260" i="12"/>
  <c r="AZ261" i="12"/>
  <c r="BA261" i="12"/>
  <c r="BB261" i="12"/>
  <c r="BC261" i="12"/>
  <c r="AZ262" i="12"/>
  <c r="BA262" i="12"/>
  <c r="BB262" i="12"/>
  <c r="BC262" i="12"/>
  <c r="AZ263" i="12"/>
  <c r="BA263" i="12"/>
  <c r="BB263" i="12"/>
  <c r="BC263" i="12"/>
  <c r="AZ264" i="12"/>
  <c r="BA264" i="12"/>
  <c r="BB264" i="12"/>
  <c r="BC264" i="12"/>
  <c r="AZ265" i="12"/>
  <c r="BA265" i="12"/>
  <c r="BB265" i="12"/>
  <c r="BC265" i="12"/>
  <c r="AZ266" i="12"/>
  <c r="BA266" i="12"/>
  <c r="BB266" i="12"/>
  <c r="BC266" i="12"/>
  <c r="AZ267" i="12"/>
  <c r="BA267" i="12"/>
  <c r="BB267" i="12"/>
  <c r="BC267" i="12"/>
  <c r="AZ268" i="12"/>
  <c r="BA268" i="12"/>
  <c r="BB268" i="12"/>
  <c r="BC268" i="12"/>
  <c r="AZ269" i="12"/>
  <c r="BA269" i="12"/>
  <c r="BB269" i="12"/>
  <c r="BC269" i="12"/>
  <c r="AZ270" i="12"/>
  <c r="BA270" i="12"/>
  <c r="BB270" i="12"/>
  <c r="BC270" i="12"/>
  <c r="AZ271" i="12"/>
  <c r="BA271" i="12"/>
  <c r="BB271" i="12"/>
  <c r="BC271" i="12"/>
  <c r="AZ272" i="12"/>
  <c r="BA272" i="12"/>
  <c r="BB272" i="12"/>
  <c r="BC272" i="12"/>
  <c r="AZ273" i="12"/>
  <c r="BA273" i="12"/>
  <c r="BB273" i="12"/>
  <c r="BC273" i="12"/>
  <c r="AZ274" i="12"/>
  <c r="BA274" i="12"/>
  <c r="BB274" i="12"/>
  <c r="BC274" i="12"/>
  <c r="AZ275" i="12"/>
  <c r="BA275" i="12"/>
  <c r="BB275" i="12"/>
  <c r="BC275" i="12"/>
  <c r="AZ276" i="12"/>
  <c r="BA276" i="12"/>
  <c r="BB276" i="12"/>
  <c r="BC276" i="12"/>
  <c r="AZ277" i="12"/>
  <c r="BA277" i="12"/>
  <c r="BB277" i="12"/>
  <c r="BC277" i="12"/>
  <c r="AZ278" i="12"/>
  <c r="BA278" i="12"/>
  <c r="BB278" i="12"/>
  <c r="BC278" i="12"/>
  <c r="AZ279" i="12"/>
  <c r="BA279" i="12"/>
  <c r="BB279" i="12"/>
  <c r="BC279" i="12"/>
  <c r="AZ280" i="12"/>
  <c r="BA280" i="12"/>
  <c r="BB280" i="12"/>
  <c r="BC280" i="12"/>
  <c r="AZ281" i="12"/>
  <c r="BA281" i="12"/>
  <c r="BB281" i="12"/>
  <c r="BC281" i="12"/>
  <c r="AZ282" i="12"/>
  <c r="BA282" i="12"/>
  <c r="BB282" i="12"/>
  <c r="BC282" i="12"/>
  <c r="AZ283" i="12"/>
  <c r="BA283" i="12"/>
  <c r="BB283" i="12"/>
  <c r="BC283" i="12"/>
  <c r="AZ284" i="12"/>
  <c r="BA284" i="12"/>
  <c r="BB284" i="12"/>
  <c r="BC284" i="12"/>
  <c r="AZ285" i="12"/>
  <c r="BA285" i="12"/>
  <c r="BB285" i="12"/>
  <c r="BC285" i="12"/>
  <c r="AZ286" i="12"/>
  <c r="BA286" i="12"/>
  <c r="BB286" i="12"/>
  <c r="BC286" i="12"/>
  <c r="AZ287" i="12"/>
  <c r="BA287" i="12"/>
  <c r="BB287" i="12"/>
  <c r="BC287" i="12"/>
  <c r="AZ288" i="12"/>
  <c r="BA288" i="12"/>
  <c r="BB288" i="12"/>
  <c r="BC288" i="12"/>
  <c r="AZ289" i="12"/>
  <c r="BA289" i="12"/>
  <c r="BB289" i="12"/>
  <c r="BC289" i="12"/>
  <c r="AZ290" i="12"/>
  <c r="BA290" i="12"/>
  <c r="BB290" i="12"/>
  <c r="BC290" i="12"/>
  <c r="AZ291" i="12"/>
  <c r="BA291" i="12"/>
  <c r="BB291" i="12"/>
  <c r="BC291" i="12"/>
  <c r="AZ292" i="12"/>
  <c r="BA292" i="12"/>
  <c r="BB292" i="12"/>
  <c r="BC292" i="12"/>
  <c r="AZ293" i="12"/>
  <c r="BA293" i="12"/>
  <c r="BB293" i="12"/>
  <c r="BC293" i="12"/>
  <c r="AZ294" i="12"/>
  <c r="BA294" i="12"/>
  <c r="BB294" i="12"/>
  <c r="BC294" i="12"/>
  <c r="AZ295" i="12"/>
  <c r="BA295" i="12"/>
  <c r="BB295" i="12"/>
  <c r="BC295" i="12"/>
  <c r="AZ296" i="12"/>
  <c r="BA296" i="12"/>
  <c r="BB296" i="12"/>
  <c r="BC296" i="12"/>
  <c r="AZ297" i="12"/>
  <c r="BA297" i="12"/>
  <c r="BB297" i="12"/>
  <c r="BC297" i="12"/>
  <c r="AZ298" i="12"/>
  <c r="BA298" i="12"/>
  <c r="BB298" i="12"/>
  <c r="BC298" i="12"/>
  <c r="AZ299" i="12"/>
  <c r="BA299" i="12"/>
  <c r="BB299" i="12"/>
  <c r="BC299" i="12"/>
  <c r="AZ300" i="12"/>
  <c r="BA300" i="12"/>
  <c r="BB300" i="12"/>
  <c r="BC300" i="12"/>
  <c r="AZ301" i="12"/>
  <c r="BA301" i="12"/>
  <c r="BB301" i="12"/>
  <c r="BC301" i="12"/>
  <c r="AZ302" i="12"/>
  <c r="BA302" i="12"/>
  <c r="BB302" i="12"/>
  <c r="BC302" i="12"/>
  <c r="AZ303" i="12"/>
  <c r="BA303" i="12"/>
  <c r="BB303" i="12"/>
  <c r="BC303" i="12"/>
  <c r="AZ304" i="12"/>
  <c r="BA304" i="12"/>
  <c r="BB304" i="12"/>
  <c r="BC304" i="12"/>
  <c r="AZ305" i="12"/>
  <c r="BA305" i="12"/>
  <c r="BB305" i="12"/>
  <c r="BC305" i="12"/>
  <c r="AZ306" i="12"/>
  <c r="BA306" i="12"/>
  <c r="BB306" i="12"/>
  <c r="BC306" i="12"/>
  <c r="AZ307" i="12"/>
  <c r="BA307" i="12"/>
  <c r="BB307" i="12"/>
  <c r="BC307" i="12"/>
  <c r="AZ308" i="12"/>
  <c r="BA308" i="12"/>
  <c r="BB308" i="12"/>
  <c r="BC308" i="12"/>
  <c r="AZ309" i="12"/>
  <c r="BA309" i="12"/>
  <c r="BB309" i="12"/>
  <c r="BC309" i="12"/>
  <c r="AZ310" i="12"/>
  <c r="BA310" i="12"/>
  <c r="BB310" i="12"/>
  <c r="BC310" i="12"/>
  <c r="AZ311" i="12"/>
  <c r="BA311" i="12"/>
  <c r="BB311" i="12"/>
  <c r="BC311" i="12"/>
  <c r="AZ312" i="12"/>
  <c r="BA312" i="12"/>
  <c r="BB312" i="12"/>
  <c r="BC312" i="12"/>
  <c r="AZ313" i="12"/>
  <c r="BA313" i="12"/>
  <c r="BB313" i="12"/>
  <c r="BC313" i="12"/>
  <c r="AZ314" i="12"/>
  <c r="BA314" i="12"/>
  <c r="BB314" i="12"/>
  <c r="BC314" i="12"/>
  <c r="AZ315" i="12"/>
  <c r="BA315" i="12"/>
  <c r="BB315" i="12"/>
  <c r="BC315" i="12"/>
  <c r="AZ316" i="12"/>
  <c r="BA316" i="12"/>
  <c r="BB316" i="12"/>
  <c r="BC316" i="12"/>
  <c r="AZ317" i="12"/>
  <c r="BA317" i="12"/>
  <c r="BB317" i="12"/>
  <c r="BC317" i="12"/>
  <c r="AZ318" i="12"/>
  <c r="BA318" i="12"/>
  <c r="BB318" i="12"/>
  <c r="BC318" i="12"/>
  <c r="AZ319" i="12"/>
  <c r="BA319" i="12"/>
  <c r="BB319" i="12"/>
  <c r="BC319" i="12"/>
  <c r="AZ320" i="12"/>
  <c r="BA320" i="12"/>
  <c r="BB320" i="12"/>
  <c r="BC320" i="12"/>
  <c r="AZ321" i="12"/>
  <c r="BA321" i="12"/>
  <c r="BB321" i="12"/>
  <c r="BC321" i="12"/>
  <c r="AZ322" i="12"/>
  <c r="BA322" i="12"/>
  <c r="BB322" i="12"/>
  <c r="BC322" i="12"/>
  <c r="AZ323" i="12"/>
  <c r="BA323" i="12"/>
  <c r="BB323" i="12"/>
  <c r="BC323" i="12"/>
  <c r="AZ324" i="12"/>
  <c r="BA324" i="12"/>
  <c r="BB324" i="12"/>
  <c r="BC324" i="12"/>
  <c r="AZ325" i="12"/>
  <c r="BA325" i="12"/>
  <c r="BB325" i="12"/>
  <c r="BC325" i="12"/>
  <c r="AZ326" i="12"/>
  <c r="BA326" i="12"/>
  <c r="BB326" i="12"/>
  <c r="BC326" i="12"/>
  <c r="AZ327" i="12"/>
  <c r="BA327" i="12"/>
  <c r="BB327" i="12"/>
  <c r="BC327" i="12"/>
  <c r="AZ328" i="12"/>
  <c r="BA328" i="12"/>
  <c r="BB328" i="12"/>
  <c r="BC328" i="12"/>
  <c r="AZ329" i="12"/>
  <c r="BA329" i="12"/>
  <c r="BB329" i="12"/>
  <c r="BC329" i="12"/>
  <c r="AZ330" i="12"/>
  <c r="BA330" i="12"/>
  <c r="BB330" i="12"/>
  <c r="BC330" i="12"/>
  <c r="AZ331" i="12"/>
  <c r="BA331" i="12"/>
  <c r="BB331" i="12"/>
  <c r="BC331" i="12"/>
  <c r="AZ332" i="12"/>
  <c r="BA332" i="12"/>
  <c r="BB332" i="12"/>
  <c r="BC332" i="12"/>
  <c r="AZ333" i="12"/>
  <c r="BA333" i="12"/>
  <c r="BB333" i="12"/>
  <c r="BC333" i="12"/>
  <c r="AZ334" i="12"/>
  <c r="BA334" i="12"/>
  <c r="BB334" i="12"/>
  <c r="BC334" i="12"/>
  <c r="AZ335" i="12"/>
  <c r="BA335" i="12"/>
  <c r="BB335" i="12"/>
  <c r="BC335" i="12"/>
  <c r="AZ336" i="12"/>
  <c r="BA336" i="12"/>
  <c r="BB336" i="12"/>
  <c r="BC336" i="12"/>
  <c r="AZ337" i="12"/>
  <c r="BA337" i="12"/>
  <c r="BB337" i="12"/>
  <c r="BC337" i="12"/>
  <c r="AZ338" i="12"/>
  <c r="BA338" i="12"/>
  <c r="BB338" i="12"/>
  <c r="BC338" i="12"/>
  <c r="AZ339" i="12"/>
  <c r="BA339" i="12"/>
  <c r="BB339" i="12"/>
  <c r="BC339" i="12"/>
  <c r="AZ340" i="12"/>
  <c r="BA340" i="12"/>
  <c r="BB340" i="12"/>
  <c r="BC340" i="12"/>
  <c r="AZ341" i="12"/>
  <c r="BA341" i="12"/>
  <c r="BB341" i="12"/>
  <c r="BC341" i="12"/>
  <c r="AZ342" i="12"/>
  <c r="BA342" i="12"/>
  <c r="BB342" i="12"/>
  <c r="BC342" i="12"/>
  <c r="AZ343" i="12"/>
  <c r="BA343" i="12"/>
  <c r="BB343" i="12"/>
  <c r="BC343" i="12"/>
  <c r="AZ344" i="12"/>
  <c r="BA344" i="12"/>
  <c r="BB344" i="12"/>
  <c r="BC344" i="12"/>
  <c r="AZ345" i="12"/>
  <c r="BA345" i="12"/>
  <c r="BB345" i="12"/>
  <c r="BC345" i="12"/>
  <c r="AZ346" i="12"/>
  <c r="BA346" i="12"/>
  <c r="BB346" i="12"/>
  <c r="BC346" i="12"/>
  <c r="AZ347" i="12"/>
  <c r="BA347" i="12"/>
  <c r="BB347" i="12"/>
  <c r="BC347" i="12"/>
  <c r="AZ348" i="12"/>
  <c r="BA348" i="12"/>
  <c r="BB348" i="12"/>
  <c r="BC348" i="12"/>
  <c r="AZ349" i="12"/>
  <c r="BA349" i="12"/>
  <c r="BB349" i="12"/>
  <c r="BC349" i="12"/>
  <c r="AZ350" i="12"/>
  <c r="BA350" i="12"/>
  <c r="BB350" i="12"/>
  <c r="BC350" i="12"/>
  <c r="AZ351" i="12"/>
  <c r="BA351" i="12"/>
  <c r="BB351" i="12"/>
  <c r="BC351" i="12"/>
  <c r="AZ352" i="12"/>
  <c r="BA352" i="12"/>
  <c r="BB352" i="12"/>
  <c r="BC352" i="12"/>
  <c r="AZ353" i="12"/>
  <c r="BA353" i="12"/>
  <c r="BB353" i="12"/>
  <c r="BC353" i="12"/>
  <c r="AZ354" i="12"/>
  <c r="BA354" i="12"/>
  <c r="BB354" i="12"/>
  <c r="BC354" i="12"/>
  <c r="AZ355" i="12"/>
  <c r="BA355" i="12"/>
  <c r="BB355" i="12"/>
  <c r="BC355" i="12"/>
  <c r="AZ356" i="12"/>
  <c r="BA356" i="12"/>
  <c r="BB356" i="12"/>
  <c r="BC356" i="12"/>
  <c r="AZ357" i="12"/>
  <c r="BA357" i="12"/>
  <c r="BB357" i="12"/>
  <c r="BC357" i="12"/>
  <c r="AZ358" i="12"/>
  <c r="BA358" i="12"/>
  <c r="BB358" i="12"/>
  <c r="BC358" i="12"/>
  <c r="AZ359" i="12"/>
  <c r="BA359" i="12"/>
  <c r="BB359" i="12"/>
  <c r="BC359" i="12"/>
  <c r="AZ360" i="12"/>
  <c r="BA360" i="12"/>
  <c r="BB360" i="12"/>
  <c r="BC360" i="12"/>
  <c r="AZ361" i="12"/>
  <c r="BA361" i="12"/>
  <c r="BB361" i="12"/>
  <c r="BC361" i="12"/>
  <c r="AZ362" i="12"/>
  <c r="BA362" i="12"/>
  <c r="BB362" i="12"/>
  <c r="BC362" i="12"/>
  <c r="AZ363" i="12"/>
  <c r="BA363" i="12"/>
  <c r="BB363" i="12"/>
  <c r="BC363" i="12"/>
  <c r="AZ364" i="12"/>
  <c r="BA364" i="12"/>
  <c r="BB364" i="12"/>
  <c r="BC364" i="12"/>
  <c r="AZ365" i="12"/>
  <c r="BA365" i="12"/>
  <c r="BB365" i="12"/>
  <c r="BC365" i="12"/>
  <c r="AZ366" i="12"/>
  <c r="BA366" i="12"/>
  <c r="BB366" i="12"/>
  <c r="BC366" i="12"/>
  <c r="AZ367" i="12"/>
  <c r="BA367" i="12"/>
  <c r="BB367" i="12"/>
  <c r="BC367" i="12"/>
  <c r="AZ368" i="12"/>
  <c r="BA368" i="12"/>
  <c r="BB368" i="12"/>
  <c r="BC368" i="12"/>
  <c r="AZ369" i="12"/>
  <c r="BA369" i="12"/>
  <c r="BB369" i="12"/>
  <c r="BC369" i="12"/>
  <c r="AZ370" i="12"/>
  <c r="BA370" i="12"/>
  <c r="BB370" i="12"/>
  <c r="BC370" i="12"/>
  <c r="AZ371" i="12"/>
  <c r="BA371" i="12"/>
  <c r="BB371" i="12"/>
  <c r="BC371" i="12"/>
  <c r="AZ372" i="12"/>
  <c r="BA372" i="12"/>
  <c r="BB372" i="12"/>
  <c r="BC372" i="12"/>
  <c r="AZ373" i="12"/>
  <c r="BA373" i="12"/>
  <c r="BB373" i="12"/>
  <c r="BC373" i="12"/>
  <c r="AZ374" i="12"/>
  <c r="BA374" i="12"/>
  <c r="BB374" i="12"/>
  <c r="BC374" i="12"/>
  <c r="AZ375" i="12"/>
  <c r="BA375" i="12"/>
  <c r="BB375" i="12"/>
  <c r="BC375" i="12"/>
  <c r="AZ376" i="12"/>
  <c r="BA376" i="12"/>
  <c r="BB376" i="12"/>
  <c r="BC376" i="12"/>
  <c r="AZ377" i="12"/>
  <c r="BA377" i="12"/>
  <c r="BB377" i="12"/>
  <c r="BC377" i="12"/>
  <c r="AZ378" i="12"/>
  <c r="BA378" i="12"/>
  <c r="BB378" i="12"/>
  <c r="BC378" i="12"/>
  <c r="AZ379" i="12"/>
  <c r="BA379" i="12"/>
  <c r="BB379" i="12"/>
  <c r="BC379" i="12"/>
  <c r="AZ380" i="12"/>
  <c r="BA380" i="12"/>
  <c r="BB380" i="12"/>
  <c r="BC380" i="12"/>
  <c r="AZ381" i="12"/>
  <c r="BA381" i="12"/>
  <c r="BB381" i="12"/>
  <c r="BC381" i="12"/>
  <c r="AZ382" i="12"/>
  <c r="BA382" i="12"/>
  <c r="BB382" i="12"/>
  <c r="BC382" i="12"/>
  <c r="AZ383" i="12"/>
  <c r="BA383" i="12"/>
  <c r="BB383" i="12"/>
  <c r="BC383" i="12"/>
  <c r="AZ384" i="12"/>
  <c r="BA384" i="12"/>
  <c r="BB384" i="12"/>
  <c r="BC384" i="12"/>
  <c r="AZ385" i="12"/>
  <c r="BA385" i="12"/>
  <c r="BB385" i="12"/>
  <c r="BC385" i="12"/>
  <c r="AZ386" i="12"/>
  <c r="BA386" i="12"/>
  <c r="BB386" i="12"/>
  <c r="BC386" i="12"/>
  <c r="AZ387" i="12"/>
  <c r="BA387" i="12"/>
  <c r="BB387" i="12"/>
  <c r="BC387" i="12"/>
  <c r="AZ388" i="12"/>
  <c r="BA388" i="12"/>
  <c r="BB388" i="12"/>
  <c r="BC388" i="12"/>
  <c r="AZ389" i="12"/>
  <c r="BA389" i="12"/>
  <c r="BB389" i="12"/>
  <c r="BC389" i="12"/>
  <c r="AZ390" i="12"/>
  <c r="BA390" i="12"/>
  <c r="BB390" i="12"/>
  <c r="BC390" i="12"/>
  <c r="AZ391" i="12"/>
  <c r="BA391" i="12"/>
  <c r="BB391" i="12"/>
  <c r="BC391" i="12"/>
  <c r="AZ392" i="12"/>
  <c r="BA392" i="12"/>
  <c r="BB392" i="12"/>
  <c r="BC392" i="12"/>
  <c r="AZ393" i="12"/>
  <c r="BA393" i="12"/>
  <c r="BB393" i="12"/>
  <c r="BC393" i="12"/>
  <c r="AZ394" i="12"/>
  <c r="BA394" i="12"/>
  <c r="BB394" i="12"/>
  <c r="BC394" i="12"/>
  <c r="AZ395" i="12"/>
  <c r="BA395" i="12"/>
  <c r="BB395" i="12"/>
  <c r="BC395" i="12"/>
  <c r="AZ396" i="12"/>
  <c r="BA396" i="12"/>
  <c r="BB396" i="12"/>
  <c r="BC396" i="12"/>
  <c r="AZ397" i="12"/>
  <c r="BA397" i="12"/>
  <c r="BB397" i="12"/>
  <c r="BC397" i="12"/>
  <c r="AZ398" i="12"/>
  <c r="BA398" i="12"/>
  <c r="BB398" i="12"/>
  <c r="BC398" i="12"/>
  <c r="AZ399" i="12"/>
  <c r="BA399" i="12"/>
  <c r="BB399" i="12"/>
  <c r="BC399" i="12"/>
  <c r="AZ400" i="12"/>
  <c r="BA400" i="12"/>
  <c r="BB400" i="12"/>
  <c r="BC400" i="12"/>
  <c r="AZ401" i="12"/>
  <c r="BA401" i="12"/>
  <c r="BB401" i="12"/>
  <c r="BC401" i="12"/>
  <c r="AZ402" i="12"/>
  <c r="BA402" i="12"/>
  <c r="BB402" i="12"/>
  <c r="BC402" i="12"/>
  <c r="AZ403" i="12"/>
  <c r="BA403" i="12"/>
  <c r="BB403" i="12"/>
  <c r="BC403" i="12"/>
  <c r="AZ404" i="12"/>
  <c r="BA404" i="12"/>
  <c r="BB404" i="12"/>
  <c r="BC404" i="12"/>
  <c r="AZ405" i="12"/>
  <c r="BA405" i="12"/>
  <c r="BB405" i="12"/>
  <c r="BC405" i="12"/>
  <c r="AZ406" i="12"/>
  <c r="BA406" i="12"/>
  <c r="BB406" i="12"/>
  <c r="BC406" i="12"/>
  <c r="AZ407" i="12"/>
  <c r="BA407" i="12"/>
  <c r="BB407" i="12"/>
  <c r="BC407" i="12"/>
  <c r="AZ408" i="12"/>
  <c r="BA408" i="12"/>
  <c r="BB408" i="12"/>
  <c r="BC408" i="12"/>
  <c r="AZ409" i="12"/>
  <c r="BA409" i="12"/>
  <c r="BB409" i="12"/>
  <c r="BC409" i="12"/>
  <c r="AZ410" i="12"/>
  <c r="BA410" i="12"/>
  <c r="BB410" i="12"/>
  <c r="BC410" i="12"/>
  <c r="AZ411" i="12"/>
  <c r="BA411" i="12"/>
  <c r="BB411" i="12"/>
  <c r="BC411" i="12"/>
  <c r="AZ412" i="12"/>
  <c r="BA412" i="12"/>
  <c r="BB412" i="12"/>
  <c r="BC412" i="12"/>
  <c r="AZ413" i="12"/>
  <c r="BA413" i="12"/>
  <c r="BB413" i="12"/>
  <c r="BC413" i="12"/>
  <c r="AZ414" i="12"/>
  <c r="BA414" i="12"/>
  <c r="BB414" i="12"/>
  <c r="BC414" i="12"/>
  <c r="AZ415" i="12"/>
  <c r="BA415" i="12"/>
  <c r="BB415" i="12"/>
  <c r="BC415" i="12"/>
  <c r="AZ416" i="12"/>
  <c r="BA416" i="12"/>
  <c r="BB416" i="12"/>
  <c r="BC416" i="12"/>
  <c r="AZ417" i="12"/>
  <c r="BA417" i="12"/>
  <c r="BB417" i="12"/>
  <c r="BC417" i="12"/>
  <c r="AZ418" i="12"/>
  <c r="BA418" i="12"/>
  <c r="BB418" i="12"/>
  <c r="BC418" i="12"/>
  <c r="AZ419" i="12"/>
  <c r="BA419" i="12"/>
  <c r="BB419" i="12"/>
  <c r="BC419" i="12"/>
  <c r="AZ420" i="12"/>
  <c r="BA420" i="12"/>
  <c r="BB420" i="12"/>
  <c r="BC420" i="12"/>
  <c r="AZ421" i="12"/>
  <c r="BA421" i="12"/>
  <c r="BB421" i="12"/>
  <c r="BC421" i="12"/>
  <c r="AZ422" i="12"/>
  <c r="BA422" i="12"/>
  <c r="BB422" i="12"/>
  <c r="BC422" i="12"/>
  <c r="AZ423" i="12"/>
  <c r="BA423" i="12"/>
  <c r="BB423" i="12"/>
  <c r="BC423" i="12"/>
  <c r="AZ424" i="12"/>
  <c r="BA424" i="12"/>
  <c r="BB424" i="12"/>
  <c r="BC424" i="12"/>
  <c r="BF419" i="12"/>
  <c r="A421" i="12"/>
  <c r="D421" i="12"/>
  <c r="E421" i="12"/>
  <c r="F421" i="12"/>
  <c r="G421" i="12"/>
  <c r="H421" i="12"/>
  <c r="I421" i="12"/>
  <c r="J421" i="12"/>
  <c r="L421" i="12"/>
  <c r="M421" i="12"/>
  <c r="P421" i="12"/>
  <c r="Q421" i="12"/>
  <c r="Z421" i="12"/>
  <c r="AA421" i="12"/>
  <c r="AB421" i="12"/>
  <c r="AC421" i="12"/>
  <c r="AD421" i="12"/>
  <c r="AE421" i="12"/>
  <c r="AF421" i="12"/>
  <c r="AG421" i="12"/>
  <c r="AH421" i="12"/>
  <c r="AI421" i="12"/>
  <c r="AJ421" i="12"/>
  <c r="AK421" i="12"/>
  <c r="AL421" i="12"/>
  <c r="CE421" i="12" s="1"/>
  <c r="AM421" i="12"/>
  <c r="CQ421" i="12" s="1"/>
  <c r="AN421" i="12"/>
  <c r="DD421" i="12" s="1"/>
  <c r="AO421" i="12"/>
  <c r="DN421" i="12" s="1"/>
  <c r="AP421" i="12"/>
  <c r="AQ421" i="12"/>
  <c r="AR421" i="12"/>
  <c r="AS421" i="12"/>
  <c r="AT421" i="12"/>
  <c r="AU421" i="12"/>
  <c r="AV421" i="12"/>
  <c r="AW421" i="12"/>
  <c r="AX421" i="12"/>
  <c r="AY421" i="12"/>
  <c r="BF421" i="12"/>
  <c r="BG421" i="12"/>
  <c r="A422" i="12"/>
  <c r="D422" i="12"/>
  <c r="E422" i="12"/>
  <c r="F422" i="12"/>
  <c r="G422" i="12"/>
  <c r="H422" i="12"/>
  <c r="I422" i="12"/>
  <c r="J422" i="12"/>
  <c r="L422" i="12"/>
  <c r="M422" i="12"/>
  <c r="P422" i="12"/>
  <c r="Q422" i="12"/>
  <c r="Z422" i="12"/>
  <c r="AA422" i="12"/>
  <c r="AB422" i="12"/>
  <c r="AC422" i="12"/>
  <c r="AD422" i="12"/>
  <c r="AE422" i="12"/>
  <c r="AF422" i="12"/>
  <c r="AG422" i="12"/>
  <c r="AH422" i="12"/>
  <c r="AI422" i="12"/>
  <c r="AJ422" i="12"/>
  <c r="AK422" i="12"/>
  <c r="AL422" i="12"/>
  <c r="BZ422" i="12" s="1"/>
  <c r="AM422" i="12"/>
  <c r="CL422" i="12" s="1"/>
  <c r="AN422" i="12"/>
  <c r="CX422" i="12" s="1"/>
  <c r="AO422" i="12"/>
  <c r="DJ422" i="12" s="1"/>
  <c r="AP422" i="12"/>
  <c r="AQ422" i="12"/>
  <c r="AR422" i="12"/>
  <c r="AS422" i="12"/>
  <c r="AT422" i="12"/>
  <c r="AU422" i="12"/>
  <c r="AV422" i="12"/>
  <c r="AW422" i="12"/>
  <c r="AX422" i="12"/>
  <c r="AY422" i="12"/>
  <c r="BF422" i="12"/>
  <c r="BG422" i="12"/>
  <c r="A423" i="12"/>
  <c r="D423" i="12"/>
  <c r="E423" i="12"/>
  <c r="F423" i="12"/>
  <c r="G423" i="12"/>
  <c r="H423" i="12"/>
  <c r="I423" i="12"/>
  <c r="J423" i="12"/>
  <c r="L423" i="12"/>
  <c r="M423" i="12"/>
  <c r="P423" i="12"/>
  <c r="Q423" i="12"/>
  <c r="Z423" i="12"/>
  <c r="AA423" i="12"/>
  <c r="AB423" i="12"/>
  <c r="AC423" i="12"/>
  <c r="AD423" i="12"/>
  <c r="AE423" i="12"/>
  <c r="AF423" i="12"/>
  <c r="AG423" i="12"/>
  <c r="AH423" i="12"/>
  <c r="AI423" i="12"/>
  <c r="AJ423" i="12"/>
  <c r="AK423" i="12"/>
  <c r="AL423" i="12"/>
  <c r="CE423" i="12" s="1"/>
  <c r="AM423" i="12"/>
  <c r="CQ423" i="12" s="1"/>
  <c r="AN423" i="12"/>
  <c r="DD423" i="12" s="1"/>
  <c r="AO423" i="12"/>
  <c r="DQ423" i="12" s="1"/>
  <c r="AP423" i="12"/>
  <c r="AQ423" i="12"/>
  <c r="AR423" i="12"/>
  <c r="AS423" i="12"/>
  <c r="AT423" i="12"/>
  <c r="AU423" i="12"/>
  <c r="AV423" i="12"/>
  <c r="AW423" i="12"/>
  <c r="AX423" i="12"/>
  <c r="AY423" i="12"/>
  <c r="BF423" i="12"/>
  <c r="BG423" i="12"/>
  <c r="A424" i="12"/>
  <c r="D424" i="12"/>
  <c r="E424" i="12"/>
  <c r="F424" i="12"/>
  <c r="G424" i="12"/>
  <c r="H424" i="12"/>
  <c r="I424" i="12"/>
  <c r="J424" i="12"/>
  <c r="L424" i="12"/>
  <c r="M424" i="12"/>
  <c r="P424" i="12"/>
  <c r="Q424" i="12"/>
  <c r="Z424" i="12"/>
  <c r="AA424" i="12"/>
  <c r="AB424" i="12"/>
  <c r="AC424" i="12"/>
  <c r="AD424" i="12"/>
  <c r="AE424" i="12"/>
  <c r="AF424" i="12"/>
  <c r="AG424" i="12"/>
  <c r="AH424" i="12"/>
  <c r="AI424" i="12"/>
  <c r="AJ424" i="12"/>
  <c r="AK424" i="12"/>
  <c r="AL424" i="12"/>
  <c r="BZ424" i="12" s="1"/>
  <c r="AM424" i="12"/>
  <c r="CL424" i="12" s="1"/>
  <c r="AN424" i="12"/>
  <c r="CX424" i="12" s="1"/>
  <c r="AO424" i="12"/>
  <c r="DJ424" i="12" s="1"/>
  <c r="AP424" i="12"/>
  <c r="AQ424" i="12"/>
  <c r="AR424" i="12"/>
  <c r="AS424" i="12"/>
  <c r="AT424" i="12"/>
  <c r="AU424" i="12"/>
  <c r="AV424" i="12"/>
  <c r="AW424" i="12"/>
  <c r="AX424" i="12"/>
  <c r="AY424" i="12"/>
  <c r="BF424" i="12"/>
  <c r="BG424" i="12"/>
  <c r="DI421" i="12" l="1"/>
  <c r="DQ421" i="12"/>
  <c r="DM421" i="12"/>
  <c r="DL421" i="12"/>
  <c r="CM423" i="12"/>
  <c r="DK421" i="12"/>
  <c r="DJ421" i="12"/>
  <c r="DB421" i="12"/>
  <c r="DT421" i="12"/>
  <c r="DH421" i="12"/>
  <c r="DS421" i="12"/>
  <c r="DF421" i="12"/>
  <c r="DR421" i="12"/>
  <c r="DC421" i="12"/>
  <c r="DP421" i="12"/>
  <c r="DA421" i="12"/>
  <c r="DO421" i="12"/>
  <c r="CZ421" i="12"/>
  <c r="CY421" i="12"/>
  <c r="CN422" i="12"/>
  <c r="CK422" i="12"/>
  <c r="CH422" i="12"/>
  <c r="CT421" i="12"/>
  <c r="CN421" i="12"/>
  <c r="CH421" i="12"/>
  <c r="CP424" i="12"/>
  <c r="CD422" i="12"/>
  <c r="CC422" i="12"/>
  <c r="CP421" i="12"/>
  <c r="CO421" i="12"/>
  <c r="CM421" i="12"/>
  <c r="CL421" i="12"/>
  <c r="BV424" i="12"/>
  <c r="CG422" i="12"/>
  <c r="CJ422" i="12"/>
  <c r="DL423" i="12"/>
  <c r="DK423" i="12"/>
  <c r="DJ423" i="12"/>
  <c r="CF422" i="12"/>
  <c r="DF423" i="12"/>
  <c r="CR424" i="12"/>
  <c r="DM423" i="12"/>
  <c r="CW422" i="12"/>
  <c r="BX422" i="12"/>
  <c r="DS423" i="12"/>
  <c r="CE422" i="12"/>
  <c r="DR423" i="12"/>
  <c r="DP423" i="12"/>
  <c r="CU424" i="12"/>
  <c r="DO423" i="12"/>
  <c r="DA422" i="12"/>
  <c r="CB422" i="12"/>
  <c r="CT424" i="12"/>
  <c r="DN423" i="12"/>
  <c r="CY422" i="12"/>
  <c r="BY422" i="12"/>
  <c r="CK424" i="12"/>
  <c r="DA423" i="12"/>
  <c r="CJ424" i="12"/>
  <c r="CZ423" i="12"/>
  <c r="DT422" i="12"/>
  <c r="CU422" i="12"/>
  <c r="DC423" i="12"/>
  <c r="CX423" i="12"/>
  <c r="DF422" i="12"/>
  <c r="CS422" i="12"/>
  <c r="DN424" i="12"/>
  <c r="CV423" i="12"/>
  <c r="DE422" i="12"/>
  <c r="CR422" i="12"/>
  <c r="CI424" i="12"/>
  <c r="CY423" i="12"/>
  <c r="DI424" i="12"/>
  <c r="CF424" i="12"/>
  <c r="DH424" i="12"/>
  <c r="CE424" i="12"/>
  <c r="DF424" i="12"/>
  <c r="BY424" i="12"/>
  <c r="CP423" i="12"/>
  <c r="DD422" i="12"/>
  <c r="CQ422" i="12"/>
  <c r="DG422" i="12"/>
  <c r="CT422" i="12"/>
  <c r="DE424" i="12"/>
  <c r="BX424" i="12"/>
  <c r="CO423" i="12"/>
  <c r="DC422" i="12"/>
  <c r="CP422" i="12"/>
  <c r="CV422" i="12"/>
  <c r="DD424" i="12"/>
  <c r="BW424" i="12"/>
  <c r="CN423" i="12"/>
  <c r="DB422" i="12"/>
  <c r="CO422" i="12"/>
  <c r="CZ422" i="12"/>
  <c r="CM422" i="12"/>
  <c r="BU422" i="12"/>
  <c r="CX421" i="12"/>
  <c r="DH422" i="12"/>
  <c r="DC424" i="12"/>
  <c r="DT424" i="12"/>
  <c r="DB424" i="12"/>
  <c r="CH424" i="12"/>
  <c r="DI423" i="12"/>
  <c r="DS424" i="12"/>
  <c r="DA424" i="12"/>
  <c r="CG424" i="12"/>
  <c r="DT423" i="12"/>
  <c r="DH423" i="12"/>
  <c r="CA422" i="12"/>
  <c r="DR424" i="12"/>
  <c r="CZ424" i="12"/>
  <c r="DQ424" i="12"/>
  <c r="CW424" i="12"/>
  <c r="DP424" i="12"/>
  <c r="CV424" i="12"/>
  <c r="CD424" i="12"/>
  <c r="DB423" i="12"/>
  <c r="BW422" i="12"/>
  <c r="BU424" i="12"/>
  <c r="DS422" i="12"/>
  <c r="DR422" i="12"/>
  <c r="DQ422" i="12"/>
  <c r="DP422" i="12"/>
  <c r="DO422" i="12"/>
  <c r="DN422" i="12"/>
  <c r="CC424" i="12"/>
  <c r="CC423" i="12"/>
  <c r="DM422" i="12"/>
  <c r="DG424" i="12"/>
  <c r="CS424" i="12"/>
  <c r="CB424" i="12"/>
  <c r="DL422" i="12"/>
  <c r="DK422" i="12"/>
  <c r="DI422" i="12"/>
  <c r="CI422" i="12"/>
  <c r="BV422" i="12"/>
  <c r="CD423" i="12"/>
  <c r="W423" i="12" s="1"/>
  <c r="CD421" i="12"/>
  <c r="CA423" i="12"/>
  <c r="CA421" i="12"/>
  <c r="CL423" i="12"/>
  <c r="BZ423" i="12"/>
  <c r="BZ421" i="12"/>
  <c r="CC421" i="12"/>
  <c r="CB423" i="12"/>
  <c r="CB421" i="12"/>
  <c r="DO424" i="12"/>
  <c r="CQ424" i="12"/>
  <c r="CW423" i="12"/>
  <c r="CK423" i="12"/>
  <c r="BY423" i="12"/>
  <c r="CW421" i="12"/>
  <c r="CK421" i="12"/>
  <c r="BY421" i="12"/>
  <c r="CJ423" i="12"/>
  <c r="BX423" i="12"/>
  <c r="CV421" i="12"/>
  <c r="CJ421" i="12"/>
  <c r="BX421" i="12"/>
  <c r="DM424" i="12"/>
  <c r="CO424" i="12"/>
  <c r="DG423" i="12"/>
  <c r="CU423" i="12"/>
  <c r="CI423" i="12"/>
  <c r="BW423" i="12"/>
  <c r="DG421" i="12"/>
  <c r="CU421" i="12"/>
  <c r="CI421" i="12"/>
  <c r="BW421" i="12"/>
  <c r="BV421" i="12"/>
  <c r="CN424" i="12"/>
  <c r="CT423" i="12"/>
  <c r="CH423" i="12"/>
  <c r="BV423" i="12"/>
  <c r="DK424" i="12"/>
  <c r="CY424" i="12"/>
  <c r="CM424" i="12"/>
  <c r="CA424" i="12"/>
  <c r="DE421" i="12"/>
  <c r="CS421" i="12"/>
  <c r="CG421" i="12"/>
  <c r="BU421" i="12"/>
  <c r="DL424" i="12"/>
  <c r="DE423" i="12"/>
  <c r="CS423" i="12"/>
  <c r="CG423" i="12"/>
  <c r="BU423" i="12"/>
  <c r="CR423" i="12"/>
  <c r="CF423" i="12"/>
  <c r="CR421" i="12"/>
  <c r="CF421" i="12"/>
  <c r="W421" i="12" l="1"/>
  <c r="V421" i="12"/>
  <c r="X421" i="12"/>
  <c r="S421" i="12"/>
  <c r="Y421" i="12"/>
  <c r="K424" i="12"/>
  <c r="V424" i="12"/>
  <c r="Y423" i="12"/>
  <c r="R424" i="12"/>
  <c r="T423" i="12"/>
  <c r="R422" i="12"/>
  <c r="U422" i="12"/>
  <c r="W424" i="12"/>
  <c r="V422" i="12"/>
  <c r="T424" i="12"/>
  <c r="T422" i="12"/>
  <c r="O422" i="12"/>
  <c r="S422" i="12"/>
  <c r="O424" i="12"/>
  <c r="O421" i="12"/>
  <c r="Y422" i="12"/>
  <c r="W422" i="12"/>
  <c r="X422" i="12"/>
  <c r="X424" i="12"/>
  <c r="U424" i="12"/>
  <c r="U423" i="12"/>
  <c r="X423" i="12"/>
  <c r="K423" i="12"/>
  <c r="V423" i="12"/>
  <c r="O423" i="12"/>
  <c r="Y424" i="12"/>
  <c r="R423" i="12"/>
  <c r="S424" i="12"/>
  <c r="S423" i="12"/>
  <c r="U421" i="12"/>
  <c r="K422" i="12"/>
  <c r="T421" i="12"/>
  <c r="R421" i="12"/>
  <c r="K421" i="12"/>
  <c r="A419" i="12"/>
  <c r="D419" i="12"/>
  <c r="E419" i="12"/>
  <c r="F419" i="12"/>
  <c r="G419" i="12"/>
  <c r="H419" i="12"/>
  <c r="I419" i="12"/>
  <c r="J419" i="12"/>
  <c r="L419" i="12"/>
  <c r="M419" i="12"/>
  <c r="P419" i="12"/>
  <c r="Q419" i="12"/>
  <c r="Z419" i="12"/>
  <c r="AA419" i="12"/>
  <c r="AB419" i="12"/>
  <c r="AC419" i="12"/>
  <c r="AD419" i="12"/>
  <c r="AE419" i="12"/>
  <c r="AF419" i="12"/>
  <c r="AG419" i="12"/>
  <c r="AH419" i="12"/>
  <c r="AI419" i="12"/>
  <c r="AJ419" i="12"/>
  <c r="AK419" i="12"/>
  <c r="AL419" i="12"/>
  <c r="CE419" i="12" s="1"/>
  <c r="AM419" i="12"/>
  <c r="CQ419" i="12" s="1"/>
  <c r="AN419" i="12"/>
  <c r="DE419" i="12" s="1"/>
  <c r="AO419" i="12"/>
  <c r="DQ419" i="12" s="1"/>
  <c r="AP419" i="12"/>
  <c r="AQ419" i="12"/>
  <c r="AR419" i="12"/>
  <c r="AS419" i="12"/>
  <c r="AT419" i="12"/>
  <c r="AU419" i="12"/>
  <c r="AV419" i="12"/>
  <c r="AW419" i="12"/>
  <c r="AX419" i="12"/>
  <c r="AY419" i="12"/>
  <c r="BG419" i="12"/>
  <c r="A420" i="12"/>
  <c r="D420" i="12"/>
  <c r="E420" i="12"/>
  <c r="F420" i="12"/>
  <c r="G420" i="12"/>
  <c r="H420" i="12"/>
  <c r="I420" i="12"/>
  <c r="J420" i="12"/>
  <c r="L420" i="12"/>
  <c r="M420" i="12"/>
  <c r="P420" i="12"/>
  <c r="Q420" i="12"/>
  <c r="Z420" i="12"/>
  <c r="AA420" i="12"/>
  <c r="AB420" i="12"/>
  <c r="AC420" i="12"/>
  <c r="AD420" i="12"/>
  <c r="AE420" i="12"/>
  <c r="AF420" i="12"/>
  <c r="AG420" i="12"/>
  <c r="AH420" i="12"/>
  <c r="AI420" i="12"/>
  <c r="AJ420" i="12"/>
  <c r="AK420" i="12"/>
  <c r="AL420" i="12"/>
  <c r="BV420" i="12" s="1"/>
  <c r="AM420" i="12"/>
  <c r="CM420" i="12" s="1"/>
  <c r="AN420" i="12"/>
  <c r="CY420" i="12" s="1"/>
  <c r="AO420" i="12"/>
  <c r="DK420" i="12" s="1"/>
  <c r="AP420" i="12"/>
  <c r="AQ420" i="12"/>
  <c r="AR420" i="12"/>
  <c r="AS420" i="12"/>
  <c r="AT420" i="12"/>
  <c r="AU420" i="12"/>
  <c r="AV420" i="12"/>
  <c r="AW420" i="12"/>
  <c r="AX420" i="12"/>
  <c r="AY420" i="12"/>
  <c r="BF420" i="12"/>
  <c r="BG420" i="12"/>
  <c r="DH419" i="12" l="1"/>
  <c r="DI419" i="12"/>
  <c r="DF419" i="12"/>
  <c r="CP419" i="12"/>
  <c r="DH420" i="12"/>
  <c r="DD419" i="12"/>
  <c r="DC419" i="12"/>
  <c r="DT419" i="12"/>
  <c r="DR419" i="12"/>
  <c r="DB419" i="12"/>
  <c r="DO419" i="12"/>
  <c r="DA419" i="12"/>
  <c r="DN419" i="12"/>
  <c r="CZ419" i="12"/>
  <c r="DM419" i="12"/>
  <c r="CY419" i="12"/>
  <c r="CW420" i="12"/>
  <c r="DL419" i="12"/>
  <c r="CX419" i="12"/>
  <c r="DP419" i="12"/>
  <c r="CR420" i="12"/>
  <c r="DK419" i="12"/>
  <c r="CW419" i="12"/>
  <c r="DJ419" i="12"/>
  <c r="CV419" i="12"/>
  <c r="DE420" i="12"/>
  <c r="CA419" i="12"/>
  <c r="CD420" i="12"/>
  <c r="DG420" i="12"/>
  <c r="DF420" i="12"/>
  <c r="CD419" i="12"/>
  <c r="DC420" i="12"/>
  <c r="CC419" i="12"/>
  <c r="CZ420" i="12"/>
  <c r="BY419" i="12"/>
  <c r="DD420" i="12"/>
  <c r="DB420" i="12"/>
  <c r="CX420" i="12"/>
  <c r="BV419" i="12"/>
  <c r="CV420" i="12"/>
  <c r="CU420" i="12"/>
  <c r="CG420" i="12"/>
  <c r="BU420" i="12"/>
  <c r="CT420" i="12"/>
  <c r="CF420" i="12"/>
  <c r="CN420" i="12"/>
  <c r="CA420" i="12"/>
  <c r="CS420" i="12"/>
  <c r="CE420" i="12"/>
  <c r="CQ420" i="12"/>
  <c r="CP420" i="12"/>
  <c r="CB420" i="12"/>
  <c r="CC420" i="12"/>
  <c r="CL420" i="12"/>
  <c r="BZ420" i="12"/>
  <c r="CJ420" i="12"/>
  <c r="BX420" i="12"/>
  <c r="CI420" i="12"/>
  <c r="BW420" i="12"/>
  <c r="CK420" i="12"/>
  <c r="BY420" i="12"/>
  <c r="CH420" i="12"/>
  <c r="DO420" i="12"/>
  <c r="DI420" i="12"/>
  <c r="DT420" i="12"/>
  <c r="DS420" i="12"/>
  <c r="DR420" i="12"/>
  <c r="DQ420" i="12"/>
  <c r="DP420" i="12"/>
  <c r="DN420" i="12"/>
  <c r="DL420" i="12"/>
  <c r="DJ420" i="12"/>
  <c r="CO419" i="12"/>
  <c r="CN419" i="12"/>
  <c r="CB419" i="12"/>
  <c r="CM419" i="12"/>
  <c r="CL419" i="12"/>
  <c r="BZ419" i="12"/>
  <c r="CK419" i="12"/>
  <c r="CJ419" i="12"/>
  <c r="BX419" i="12"/>
  <c r="DM420" i="12"/>
  <c r="DA420" i="12"/>
  <c r="CO420" i="12"/>
  <c r="DS419" i="12"/>
  <c r="DG419" i="12"/>
  <c r="CU419" i="12"/>
  <c r="CI419" i="12"/>
  <c r="BW419" i="12"/>
  <c r="CT419" i="12"/>
  <c r="CH419" i="12"/>
  <c r="CS419" i="12"/>
  <c r="CG419" i="12"/>
  <c r="BU419" i="12"/>
  <c r="CR419" i="12"/>
  <c r="CF419" i="12"/>
  <c r="O419" i="12" l="1"/>
  <c r="W419" i="12"/>
  <c r="U420" i="12"/>
  <c r="X419" i="12"/>
  <c r="S419" i="12"/>
  <c r="K420" i="12"/>
  <c r="T420" i="12"/>
  <c r="Y420" i="12"/>
  <c r="S420" i="12"/>
  <c r="W420" i="12"/>
  <c r="O420" i="12"/>
  <c r="K419" i="12"/>
  <c r="V420" i="12"/>
  <c r="X420" i="12"/>
  <c r="R420" i="12"/>
  <c r="Y419" i="12"/>
  <c r="T419" i="12"/>
  <c r="U419" i="12"/>
  <c r="V419" i="12"/>
  <c r="R419" i="12"/>
  <c r="A418" i="12"/>
  <c r="D418" i="12"/>
  <c r="E418" i="12"/>
  <c r="F418" i="12"/>
  <c r="G418" i="12"/>
  <c r="H418" i="12"/>
  <c r="I418" i="12"/>
  <c r="J418" i="12"/>
  <c r="L418" i="12"/>
  <c r="M418" i="12"/>
  <c r="P418" i="12"/>
  <c r="Q418" i="12"/>
  <c r="Z418" i="12"/>
  <c r="AA418" i="12"/>
  <c r="AB418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BF418" i="12"/>
  <c r="BG418" i="12"/>
  <c r="A171" i="13" l="1"/>
  <c r="D171" i="13"/>
  <c r="E171" i="13"/>
  <c r="F171" i="13"/>
  <c r="G171" i="13"/>
  <c r="H171" i="13"/>
  <c r="I171" i="13"/>
  <c r="J171" i="13"/>
  <c r="L171" i="13"/>
  <c r="M171" i="13"/>
  <c r="P171" i="13"/>
  <c r="Q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CC171" i="13" s="1"/>
  <c r="AM171" i="13"/>
  <c r="CO171" i="13" s="1"/>
  <c r="AN171" i="13"/>
  <c r="DD171" i="13" s="1"/>
  <c r="AO171" i="13"/>
  <c r="DQ171" i="13" s="1"/>
  <c r="AP171" i="13"/>
  <c r="AQ171" i="13"/>
  <c r="AR171" i="13"/>
  <c r="AS171" i="13"/>
  <c r="AT171" i="13"/>
  <c r="AU171" i="13"/>
  <c r="AV171" i="13"/>
  <c r="AW171" i="13"/>
  <c r="AX171" i="13"/>
  <c r="AY171" i="13"/>
  <c r="BE171" i="13"/>
  <c r="BF171" i="13"/>
  <c r="BG171" i="13"/>
  <c r="BH171" i="13"/>
  <c r="DH171" i="13"/>
  <c r="DI171" i="13"/>
  <c r="DO171" i="13"/>
  <c r="DP171" i="13"/>
  <c r="DR171" i="13"/>
  <c r="DS171" i="13"/>
  <c r="DT171" i="13"/>
  <c r="A172" i="13"/>
  <c r="D172" i="13"/>
  <c r="E172" i="13"/>
  <c r="F172" i="13"/>
  <c r="G172" i="13"/>
  <c r="H172" i="13"/>
  <c r="I172" i="13"/>
  <c r="J172" i="13"/>
  <c r="L172" i="13"/>
  <c r="M172" i="13"/>
  <c r="P172" i="13"/>
  <c r="Q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BU172" i="13" s="1"/>
  <c r="AM172" i="13"/>
  <c r="CS172" i="13" s="1"/>
  <c r="AN172" i="13"/>
  <c r="CV172" i="13" s="1"/>
  <c r="AO172" i="13"/>
  <c r="DH172" i="13" s="1"/>
  <c r="AP172" i="13"/>
  <c r="AQ172" i="13"/>
  <c r="AR172" i="13"/>
  <c r="AS172" i="13"/>
  <c r="AT172" i="13"/>
  <c r="AU172" i="13"/>
  <c r="AV172" i="13"/>
  <c r="AW172" i="13"/>
  <c r="AX172" i="13"/>
  <c r="AY172" i="13"/>
  <c r="BE172" i="13"/>
  <c r="BF172" i="13"/>
  <c r="BG172" i="13"/>
  <c r="BH172" i="13"/>
  <c r="A173" i="13"/>
  <c r="D173" i="13"/>
  <c r="E173" i="13"/>
  <c r="F173" i="13"/>
  <c r="G173" i="13"/>
  <c r="H173" i="13"/>
  <c r="I173" i="13"/>
  <c r="J173" i="13"/>
  <c r="L173" i="13"/>
  <c r="M173" i="13"/>
  <c r="P173" i="13"/>
  <c r="Q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BY173" i="13" s="1"/>
  <c r="AM173" i="13"/>
  <c r="CO173" i="13" s="1"/>
  <c r="AN173" i="13"/>
  <c r="CU173" i="13" s="1"/>
  <c r="AO173" i="13"/>
  <c r="DM173" i="13" s="1"/>
  <c r="AP173" i="13"/>
  <c r="AQ173" i="13"/>
  <c r="AR173" i="13"/>
  <c r="AS173" i="13"/>
  <c r="AT173" i="13"/>
  <c r="AU173" i="13"/>
  <c r="AV173" i="13"/>
  <c r="AW173" i="13"/>
  <c r="AX173" i="13"/>
  <c r="AY173" i="13"/>
  <c r="BE173" i="13"/>
  <c r="BF173" i="13"/>
  <c r="BG173" i="13"/>
  <c r="BH173" i="13"/>
  <c r="DN173" i="13"/>
  <c r="DC171" i="13" l="1"/>
  <c r="DB171" i="13"/>
  <c r="DA171" i="13"/>
  <c r="CV171" i="13"/>
  <c r="CZ171" i="13"/>
  <c r="CY171" i="13"/>
  <c r="CX171" i="13"/>
  <c r="CN171" i="13"/>
  <c r="DN172" i="13"/>
  <c r="DG172" i="13"/>
  <c r="DN171" i="13"/>
  <c r="DM171" i="13"/>
  <c r="DL171" i="13"/>
  <c r="DJ171" i="13"/>
  <c r="CR173" i="13"/>
  <c r="DE172" i="13"/>
  <c r="DD172" i="13"/>
  <c r="CQ173" i="13"/>
  <c r="CZ172" i="13"/>
  <c r="CP173" i="13"/>
  <c r="CN173" i="13"/>
  <c r="DC173" i="13"/>
  <c r="CY172" i="13"/>
  <c r="CU172" i="13"/>
  <c r="DF172" i="13"/>
  <c r="DK171" i="13"/>
  <c r="CL173" i="13"/>
  <c r="DS173" i="13"/>
  <c r="CA172" i="13"/>
  <c r="DB173" i="13"/>
  <c r="CJ173" i="13"/>
  <c r="CW171" i="13"/>
  <c r="CI173" i="13"/>
  <c r="CU171" i="13"/>
  <c r="CX173" i="13"/>
  <c r="BW173" i="13"/>
  <c r="DC172" i="13"/>
  <c r="CT173" i="13"/>
  <c r="DB172" i="13"/>
  <c r="DG171" i="13"/>
  <c r="CK173" i="13"/>
  <c r="CW173" i="13"/>
  <c r="CH173" i="13"/>
  <c r="CV173" i="13"/>
  <c r="CS173" i="13"/>
  <c r="DA172" i="13"/>
  <c r="DF171" i="13"/>
  <c r="DT173" i="13"/>
  <c r="CB171" i="13"/>
  <c r="V171" i="13" s="1"/>
  <c r="DL173" i="13"/>
  <c r="DI173" i="13"/>
  <c r="DF173" i="13"/>
  <c r="CM173" i="13"/>
  <c r="CR172" i="13"/>
  <c r="CF172" i="13"/>
  <c r="CB172" i="13"/>
  <c r="DE173" i="13"/>
  <c r="DD173" i="13"/>
  <c r="DQ173" i="13"/>
  <c r="DA173" i="13"/>
  <c r="DP173" i="13"/>
  <c r="CZ173" i="13"/>
  <c r="DO173" i="13"/>
  <c r="CY173" i="13"/>
  <c r="CQ172" i="13"/>
  <c r="DG173" i="13"/>
  <c r="DM172" i="13"/>
  <c r="DK172" i="13"/>
  <c r="DK173" i="13"/>
  <c r="CN172" i="13"/>
  <c r="DL172" i="13"/>
  <c r="DJ173" i="13"/>
  <c r="CM172" i="13"/>
  <c r="CA171" i="13"/>
  <c r="DH173" i="13"/>
  <c r="DS172" i="13"/>
  <c r="CE172" i="13"/>
  <c r="DR172" i="13"/>
  <c r="CF173" i="13"/>
  <c r="DQ172" i="13"/>
  <c r="DR173" i="13"/>
  <c r="CA173" i="13"/>
  <c r="DP172" i="13"/>
  <c r="BX173" i="13"/>
  <c r="DO172" i="13"/>
  <c r="BV173" i="13"/>
  <c r="CP172" i="13"/>
  <c r="CD172" i="13"/>
  <c r="CL171" i="13"/>
  <c r="BZ171" i="13"/>
  <c r="CG173" i="13"/>
  <c r="BU173" i="13"/>
  <c r="CO172" i="13"/>
  <c r="CC172" i="13"/>
  <c r="CK171" i="13"/>
  <c r="BY171" i="13"/>
  <c r="CJ171" i="13"/>
  <c r="BX171" i="13"/>
  <c r="CI171" i="13"/>
  <c r="BW171" i="13"/>
  <c r="CT171" i="13"/>
  <c r="CH171" i="13"/>
  <c r="BV171" i="13"/>
  <c r="CM171" i="13"/>
  <c r="CE173" i="13"/>
  <c r="CD173" i="13"/>
  <c r="DJ172" i="13"/>
  <c r="CX172" i="13"/>
  <c r="CL172" i="13"/>
  <c r="BZ172" i="13"/>
  <c r="CC173" i="13"/>
  <c r="DI172" i="13"/>
  <c r="CW172" i="13"/>
  <c r="CK172" i="13"/>
  <c r="BY172" i="13"/>
  <c r="DE171" i="13"/>
  <c r="CS171" i="13"/>
  <c r="CG171" i="13"/>
  <c r="BU171" i="13"/>
  <c r="CB173" i="13"/>
  <c r="DT172" i="13"/>
  <c r="CJ172" i="13"/>
  <c r="BX172" i="13"/>
  <c r="CR171" i="13"/>
  <c r="CF171" i="13"/>
  <c r="CI172" i="13"/>
  <c r="BW172" i="13"/>
  <c r="CQ171" i="13"/>
  <c r="CE171" i="13"/>
  <c r="BZ173" i="13"/>
  <c r="CT172" i="13"/>
  <c r="CH172" i="13"/>
  <c r="BV172" i="13"/>
  <c r="CP171" i="13"/>
  <c r="CD171" i="13"/>
  <c r="CG172" i="13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6" i="14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6" i="13"/>
  <c r="X171" i="13" l="1"/>
  <c r="X172" i="13"/>
  <c r="V173" i="13"/>
  <c r="X173" i="13"/>
  <c r="R173" i="13"/>
  <c r="S173" i="13"/>
  <c r="V172" i="13"/>
  <c r="K173" i="13"/>
  <c r="O173" i="13"/>
  <c r="Y173" i="13"/>
  <c r="W172" i="13"/>
  <c r="R171" i="13"/>
  <c r="W173" i="13"/>
  <c r="T173" i="13"/>
  <c r="O172" i="13"/>
  <c r="U173" i="13"/>
  <c r="Y172" i="13"/>
  <c r="S172" i="13"/>
  <c r="K171" i="13"/>
  <c r="U172" i="13"/>
  <c r="T171" i="13"/>
  <c r="T172" i="13"/>
  <c r="U171" i="13"/>
  <c r="R172" i="13"/>
  <c r="Y171" i="13"/>
  <c r="W171" i="13"/>
  <c r="K172" i="13"/>
  <c r="S171" i="13"/>
  <c r="O171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0" i="13"/>
  <c r="Z71" i="13"/>
  <c r="Z72" i="13"/>
  <c r="Z73" i="13"/>
  <c r="Z74" i="13"/>
  <c r="Z75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Z90" i="13"/>
  <c r="Z91" i="13"/>
  <c r="Z92" i="13"/>
  <c r="Z93" i="13"/>
  <c r="Z94" i="13"/>
  <c r="Z95" i="13"/>
  <c r="Z96" i="13"/>
  <c r="Z97" i="13"/>
  <c r="Z98" i="13"/>
  <c r="Z99" i="13"/>
  <c r="Z100" i="13"/>
  <c r="Z101" i="13"/>
  <c r="Z102" i="13"/>
  <c r="Z103" i="13"/>
  <c r="Z104" i="13"/>
  <c r="Z105" i="13"/>
  <c r="Z106" i="13"/>
  <c r="Z107" i="13"/>
  <c r="Z108" i="13"/>
  <c r="Z109" i="13"/>
  <c r="Z110" i="13"/>
  <c r="Z111" i="13"/>
  <c r="Z112" i="13"/>
  <c r="Z113" i="13"/>
  <c r="Z114" i="13"/>
  <c r="Z115" i="13"/>
  <c r="Z116" i="13"/>
  <c r="Z117" i="13"/>
  <c r="Z118" i="13"/>
  <c r="Z119" i="13"/>
  <c r="Z120" i="13"/>
  <c r="Z121" i="13"/>
  <c r="Z122" i="13"/>
  <c r="Z123" i="13"/>
  <c r="Z124" i="13"/>
  <c r="Z125" i="13"/>
  <c r="Z126" i="13"/>
  <c r="Z127" i="13"/>
  <c r="Z128" i="13"/>
  <c r="Z129" i="13"/>
  <c r="Z130" i="13"/>
  <c r="Z131" i="13"/>
  <c r="Z132" i="13"/>
  <c r="Z133" i="13"/>
  <c r="Z134" i="13"/>
  <c r="Z135" i="13"/>
  <c r="Z136" i="13"/>
  <c r="Z137" i="13"/>
  <c r="Z138" i="13"/>
  <c r="Z139" i="13"/>
  <c r="Z140" i="13"/>
  <c r="Z141" i="13"/>
  <c r="Z142" i="13"/>
  <c r="Z143" i="13"/>
  <c r="Z144" i="13"/>
  <c r="Z145" i="13"/>
  <c r="Z146" i="13"/>
  <c r="Z147" i="13"/>
  <c r="Z148" i="13"/>
  <c r="Z149" i="13"/>
  <c r="Z150" i="13"/>
  <c r="Z151" i="13"/>
  <c r="Z152" i="13"/>
  <c r="Z153" i="13"/>
  <c r="Z154" i="13"/>
  <c r="Z155" i="13"/>
  <c r="Z156" i="13"/>
  <c r="Z157" i="13"/>
  <c r="Z158" i="13"/>
  <c r="Z159" i="13"/>
  <c r="Z160" i="13"/>
  <c r="Z161" i="13"/>
  <c r="Z162" i="13"/>
  <c r="Z163" i="13"/>
  <c r="Z164" i="13"/>
  <c r="Z165" i="13"/>
  <c r="Z166" i="13"/>
  <c r="Z167" i="13"/>
  <c r="Z168" i="13"/>
  <c r="Z169" i="13"/>
  <c r="Z170" i="13"/>
  <c r="Z13" i="13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04" i="12"/>
  <c r="Z305" i="12"/>
  <c r="Z306" i="12"/>
  <c r="Z307" i="12"/>
  <c r="Z308" i="12"/>
  <c r="Z309" i="12"/>
  <c r="Z310" i="12"/>
  <c r="Z311" i="12"/>
  <c r="Z312" i="12"/>
  <c r="Z313" i="12"/>
  <c r="Z314" i="12"/>
  <c r="Z315" i="12"/>
  <c r="Z316" i="12"/>
  <c r="Z317" i="12"/>
  <c r="Z318" i="12"/>
  <c r="Z319" i="12"/>
  <c r="Z320" i="12"/>
  <c r="Z321" i="12"/>
  <c r="Z322" i="12"/>
  <c r="Z323" i="12"/>
  <c r="Z324" i="12"/>
  <c r="Z325" i="12"/>
  <c r="Z326" i="12"/>
  <c r="Z327" i="12"/>
  <c r="Z328" i="12"/>
  <c r="Z329" i="12"/>
  <c r="Z330" i="12"/>
  <c r="Z331" i="12"/>
  <c r="Z332" i="12"/>
  <c r="Z333" i="12"/>
  <c r="Z334" i="12"/>
  <c r="Z335" i="12"/>
  <c r="Z336" i="12"/>
  <c r="Z337" i="12"/>
  <c r="Z338" i="12"/>
  <c r="Z339" i="12"/>
  <c r="Z340" i="12"/>
  <c r="Z341" i="12"/>
  <c r="Z342" i="12"/>
  <c r="Z343" i="12"/>
  <c r="Z344" i="12"/>
  <c r="Z345" i="12"/>
  <c r="Z346" i="12"/>
  <c r="Z347" i="12"/>
  <c r="Z348" i="12"/>
  <c r="Z349" i="12"/>
  <c r="Z350" i="12"/>
  <c r="Z351" i="12"/>
  <c r="Z352" i="12"/>
  <c r="Z353" i="12"/>
  <c r="Z354" i="12"/>
  <c r="Z355" i="12"/>
  <c r="Z356" i="12"/>
  <c r="Z357" i="12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7" i="12"/>
  <c r="Z8" i="12"/>
  <c r="Z9" i="12"/>
  <c r="Z10" i="12"/>
  <c r="Z11" i="12"/>
  <c r="Z12" i="12"/>
  <c r="Z13" i="12"/>
  <c r="Z14" i="12"/>
  <c r="Z15" i="12"/>
  <c r="B1" i="16"/>
  <c r="B2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A417" i="12"/>
  <c r="E417" i="12"/>
  <c r="F417" i="12"/>
  <c r="G417" i="12"/>
  <c r="H417" i="12"/>
  <c r="I417" i="12"/>
  <c r="J417" i="12"/>
  <c r="L417" i="12"/>
  <c r="M417" i="12"/>
  <c r="P417" i="12"/>
  <c r="Q417" i="12"/>
  <c r="AA417" i="12"/>
  <c r="AB417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BF417" i="12"/>
  <c r="BG417" i="12"/>
  <c r="A416" i="12" l="1"/>
  <c r="E416" i="12"/>
  <c r="F416" i="12"/>
  <c r="G416" i="12"/>
  <c r="H416" i="12"/>
  <c r="I416" i="12"/>
  <c r="J416" i="12"/>
  <c r="L416" i="12"/>
  <c r="M416" i="12"/>
  <c r="P416" i="12"/>
  <c r="Q416" i="12"/>
  <c r="AA416" i="12"/>
  <c r="AB416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BF416" i="12"/>
  <c r="BG416" i="12"/>
  <c r="A413" i="12"/>
  <c r="E413" i="12"/>
  <c r="F413" i="12"/>
  <c r="G413" i="12"/>
  <c r="H413" i="12"/>
  <c r="I413" i="12"/>
  <c r="J413" i="12"/>
  <c r="L413" i="12"/>
  <c r="M413" i="12"/>
  <c r="P413" i="12"/>
  <c r="Q413" i="12"/>
  <c r="AA413" i="12"/>
  <c r="AB413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BF413" i="12"/>
  <c r="BG413" i="12"/>
  <c r="A414" i="12"/>
  <c r="E414" i="12"/>
  <c r="F414" i="12"/>
  <c r="G414" i="12"/>
  <c r="H414" i="12"/>
  <c r="I414" i="12"/>
  <c r="J414" i="12"/>
  <c r="L414" i="12"/>
  <c r="M414" i="12"/>
  <c r="P414" i="12"/>
  <c r="Q414" i="12"/>
  <c r="AA414" i="12"/>
  <c r="AB414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BF414" i="12"/>
  <c r="BG414" i="12"/>
  <c r="A415" i="12"/>
  <c r="E415" i="12"/>
  <c r="F415" i="12"/>
  <c r="G415" i="12"/>
  <c r="H415" i="12"/>
  <c r="I415" i="12"/>
  <c r="J415" i="12"/>
  <c r="L415" i="12"/>
  <c r="M415" i="12"/>
  <c r="P415" i="12"/>
  <c r="Q415" i="12"/>
  <c r="AA415" i="12"/>
  <c r="AB415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BF415" i="12"/>
  <c r="BG415" i="12"/>
  <c r="K4" i="22" l="1"/>
  <c r="I29" i="6" l="1"/>
  <c r="I28" i="6"/>
  <c r="J5" i="22" l="1"/>
  <c r="N27" i="17" l="1"/>
  <c r="I7" i="12" l="1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X4" i="20" l="1"/>
  <c r="BW4" i="20" s="1"/>
  <c r="Y4" i="20"/>
  <c r="CE4" i="20" s="1"/>
  <c r="Z4" i="20"/>
  <c r="CU4" i="20" s="1"/>
  <c r="AA4" i="20"/>
  <c r="DK4" i="20" s="1"/>
  <c r="CI4" i="20"/>
  <c r="CK4" i="20"/>
  <c r="CR4" i="20"/>
  <c r="CT4" i="20"/>
  <c r="CW4" i="20"/>
  <c r="CX4" i="20"/>
  <c r="CY4" i="20"/>
  <c r="DB4" i="20"/>
  <c r="DE4" i="20"/>
  <c r="DF4" i="20"/>
  <c r="DG4" i="20"/>
  <c r="DH4" i="20"/>
  <c r="DI4" i="20"/>
  <c r="DJ4" i="20"/>
  <c r="DM4" i="20"/>
  <c r="DN4" i="20"/>
  <c r="DO4" i="20"/>
  <c r="DP4" i="20"/>
  <c r="DQ4" i="20"/>
  <c r="X5" i="20"/>
  <c r="BX5" i="20" s="1"/>
  <c r="Y5" i="20"/>
  <c r="CF5" i="20" s="1"/>
  <c r="Z5" i="20"/>
  <c r="CV5" i="20" s="1"/>
  <c r="AA5" i="20"/>
  <c r="DL5" i="20" s="1"/>
  <c r="X6" i="20"/>
  <c r="BY6" i="20" s="1"/>
  <c r="Y6" i="20"/>
  <c r="CG6" i="20" s="1"/>
  <c r="Z6" i="20"/>
  <c r="CW6" i="20" s="1"/>
  <c r="AA6" i="20"/>
  <c r="DE6" i="20" s="1"/>
  <c r="X7" i="20"/>
  <c r="BX7" i="20" s="1"/>
  <c r="Y7" i="20"/>
  <c r="CF7" i="20" s="1"/>
  <c r="Z7" i="20"/>
  <c r="CX7" i="20" s="1"/>
  <c r="AA7" i="20"/>
  <c r="DF7" i="20" s="1"/>
  <c r="X8" i="20"/>
  <c r="BS8" i="20" s="1"/>
  <c r="Y8" i="20"/>
  <c r="CJ8" i="20" s="1"/>
  <c r="Z8" i="20"/>
  <c r="DB8" i="20" s="1"/>
  <c r="AA8" i="20"/>
  <c r="DG8" i="20" s="1"/>
  <c r="X9" i="20"/>
  <c r="BT9" i="20" s="1"/>
  <c r="Y9" i="20"/>
  <c r="CJ9" i="20" s="1"/>
  <c r="Z9" i="20"/>
  <c r="CY9" i="20" s="1"/>
  <c r="AA9" i="20"/>
  <c r="DJ9" i="20" s="1"/>
  <c r="CS9" i="20"/>
  <c r="CT9" i="20"/>
  <c r="B11" i="20"/>
  <c r="A15" i="20"/>
  <c r="B13" i="23" s="1"/>
  <c r="E13" i="23" s="1"/>
  <c r="H13" i="23" s="1"/>
  <c r="K13" i="23" s="1"/>
  <c r="AA15" i="20"/>
  <c r="AB15" i="20"/>
  <c r="AC15" i="20"/>
  <c r="AD15" i="20"/>
  <c r="A16" i="20"/>
  <c r="B14" i="23" s="1"/>
  <c r="E14" i="23" s="1"/>
  <c r="H14" i="23" s="1"/>
  <c r="K14" i="23" s="1"/>
  <c r="AA16" i="20"/>
  <c r="AB16" i="20"/>
  <c r="AC16" i="20"/>
  <c r="AD16" i="20"/>
  <c r="A17" i="20"/>
  <c r="B15" i="23" s="1"/>
  <c r="E15" i="23" s="1"/>
  <c r="H15" i="23" s="1"/>
  <c r="K15" i="23" s="1"/>
  <c r="AA17" i="20"/>
  <c r="AB17" i="20"/>
  <c r="AC17" i="20"/>
  <c r="AD17" i="20"/>
  <c r="A18" i="20"/>
  <c r="B16" i="23" s="1"/>
  <c r="E16" i="23" s="1"/>
  <c r="H16" i="23" s="1"/>
  <c r="K16" i="23" s="1"/>
  <c r="AA18" i="20"/>
  <c r="AB18" i="20"/>
  <c r="AC18" i="20"/>
  <c r="AD18" i="20"/>
  <c r="A19" i="20"/>
  <c r="B17" i="23" s="1"/>
  <c r="E17" i="23" s="1"/>
  <c r="H17" i="23" s="1"/>
  <c r="K17" i="23" s="1"/>
  <c r="AA19" i="20"/>
  <c r="AB19" i="20"/>
  <c r="AC19" i="20"/>
  <c r="AD19" i="20"/>
  <c r="A20" i="20"/>
  <c r="B18" i="23" s="1"/>
  <c r="E18" i="23" s="1"/>
  <c r="H18" i="23" s="1"/>
  <c r="K18" i="23" s="1"/>
  <c r="AA20" i="20"/>
  <c r="AB20" i="20"/>
  <c r="AC20" i="20"/>
  <c r="AD20" i="20"/>
  <c r="A411" i="12"/>
  <c r="E411" i="12"/>
  <c r="F411" i="12"/>
  <c r="G411" i="12"/>
  <c r="H411" i="12"/>
  <c r="J411" i="12"/>
  <c r="L411" i="12"/>
  <c r="M411" i="12"/>
  <c r="P411" i="12"/>
  <c r="Q411" i="12"/>
  <c r="AA411" i="12"/>
  <c r="AB411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BF411" i="12"/>
  <c r="BG411" i="12"/>
  <c r="A412" i="12"/>
  <c r="E412" i="12"/>
  <c r="F412" i="12"/>
  <c r="G412" i="12"/>
  <c r="H412" i="12"/>
  <c r="J412" i="12"/>
  <c r="L412" i="12"/>
  <c r="M412" i="12"/>
  <c r="P412" i="12"/>
  <c r="Q412" i="12"/>
  <c r="AA412" i="12"/>
  <c r="AB412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BF412" i="12"/>
  <c r="BG412" i="12"/>
  <c r="CA4" i="20" l="1"/>
  <c r="BZ4" i="20"/>
  <c r="BY4" i="20"/>
  <c r="BV4" i="20"/>
  <c r="CH8" i="20"/>
  <c r="CP5" i="20"/>
  <c r="CI5" i="20"/>
  <c r="CS5" i="20"/>
  <c r="CU7" i="20"/>
  <c r="CJ5" i="20"/>
  <c r="DQ8" i="20"/>
  <c r="CR7" i="20"/>
  <c r="CZ8" i="20"/>
  <c r="BR5" i="20"/>
  <c r="CD8" i="20"/>
  <c r="CC8" i="20"/>
  <c r="BX8" i="20"/>
  <c r="CN9" i="20"/>
  <c r="BW8" i="20"/>
  <c r="CL9" i="20"/>
  <c r="DH9" i="20"/>
  <c r="DM8" i="20"/>
  <c r="CZ7" i="20"/>
  <c r="CO9" i="20"/>
  <c r="CG8" i="20"/>
  <c r="CB5" i="20"/>
  <c r="BX9" i="20"/>
  <c r="BR8" i="20"/>
  <c r="CH5" i="20"/>
  <c r="CS6" i="20"/>
  <c r="CR6" i="20"/>
  <c r="DK7" i="20"/>
  <c r="DJ7" i="20"/>
  <c r="CY8" i="20"/>
  <c r="DB9" i="20"/>
  <c r="CI8" i="20"/>
  <c r="CT8" i="20"/>
  <c r="CF8" i="20"/>
  <c r="CO8" i="20"/>
  <c r="CN8" i="20"/>
  <c r="CM8" i="20"/>
  <c r="DG9" i="20"/>
  <c r="CL8" i="20"/>
  <c r="BV8" i="20"/>
  <c r="CB7" i="20"/>
  <c r="DQ5" i="20"/>
  <c r="CP8" i="20"/>
  <c r="DD9" i="20"/>
  <c r="CK8" i="20"/>
  <c r="BU8" i="20"/>
  <c r="BW7" i="20"/>
  <c r="CQ8" i="20"/>
  <c r="CE8" i="20"/>
  <c r="DC9" i="20"/>
  <c r="DI9" i="20"/>
  <c r="CU9" i="20"/>
  <c r="BY9" i="20"/>
  <c r="DA8" i="20"/>
  <c r="DL7" i="20"/>
  <c r="CC7" i="20"/>
  <c r="CT6" i="20"/>
  <c r="DF9" i="20"/>
  <c r="CP9" i="20"/>
  <c r="CX8" i="20"/>
  <c r="DB7" i="20"/>
  <c r="BT7" i="20"/>
  <c r="DQ9" i="20"/>
  <c r="DE9" i="20"/>
  <c r="CW8" i="20"/>
  <c r="DP9" i="20"/>
  <c r="CV8" i="20"/>
  <c r="DO9" i="20"/>
  <c r="CM9" i="20"/>
  <c r="CU8" i="20"/>
  <c r="CT7" i="20"/>
  <c r="DN9" i="20"/>
  <c r="DM9" i="20"/>
  <c r="DA9" i="20"/>
  <c r="CI9" i="20"/>
  <c r="DL8" i="20"/>
  <c r="CS8" i="20"/>
  <c r="CM7" i="20"/>
  <c r="DQ6" i="20"/>
  <c r="DG5" i="20"/>
  <c r="DL9" i="20"/>
  <c r="CX9" i="20"/>
  <c r="CF9" i="20"/>
  <c r="DD8" i="20"/>
  <c r="CR8" i="20"/>
  <c r="CJ7" i="20"/>
  <c r="DG6" i="20"/>
  <c r="DF5" i="20"/>
  <c r="DK9" i="20"/>
  <c r="CW9" i="20"/>
  <c r="CE9" i="20"/>
  <c r="DC8" i="20"/>
  <c r="DQ7" i="20"/>
  <c r="CE7" i="20"/>
  <c r="DC6" i="20"/>
  <c r="CV9" i="20"/>
  <c r="BZ9" i="20"/>
  <c r="DP7" i="20"/>
  <c r="CD7" i="20"/>
  <c r="DB6" i="20"/>
  <c r="DI7" i="20"/>
  <c r="CL7" i="20"/>
  <c r="BV7" i="20"/>
  <c r="DP6" i="20"/>
  <c r="CQ6" i="20"/>
  <c r="DC7" i="20"/>
  <c r="CK7" i="20"/>
  <c r="BU7" i="20"/>
  <c r="DH6" i="20"/>
  <c r="CI6" i="20"/>
  <c r="DP5" i="20"/>
  <c r="DO5" i="20"/>
  <c r="DN5" i="20"/>
  <c r="DJ5" i="20"/>
  <c r="DI5" i="20"/>
  <c r="DH5" i="20"/>
  <c r="CT5" i="20"/>
  <c r="CR5" i="20"/>
  <c r="DB5" i="20"/>
  <c r="DA5" i="20"/>
  <c r="CZ5" i="20"/>
  <c r="CY5" i="20"/>
  <c r="CX5" i="20"/>
  <c r="CC5" i="20"/>
  <c r="BZ5" i="20"/>
  <c r="BU5" i="20"/>
  <c r="BT5" i="20"/>
  <c r="CQ5" i="20"/>
  <c r="CL5" i="20"/>
  <c r="CK5" i="20"/>
  <c r="BX6" i="20"/>
  <c r="BW6" i="20"/>
  <c r="BV6" i="20"/>
  <c r="CC6" i="20"/>
  <c r="BU6" i="20"/>
  <c r="CB6" i="20"/>
  <c r="BT6" i="20"/>
  <c r="CA6" i="20"/>
  <c r="BS6" i="20"/>
  <c r="CD6" i="20"/>
  <c r="BZ6" i="20"/>
  <c r="BR6" i="20"/>
  <c r="CS4" i="20"/>
  <c r="DA4" i="20"/>
  <c r="CZ4" i="20"/>
  <c r="CJ4" i="20"/>
  <c r="CH4" i="20"/>
  <c r="BW9" i="20"/>
  <c r="CZ9" i="20"/>
  <c r="CR9" i="20"/>
  <c r="CH9" i="20"/>
  <c r="BR9" i="20"/>
  <c r="DK8" i="20"/>
  <c r="BZ8" i="20"/>
  <c r="CQ7" i="20"/>
  <c r="CI7" i="20"/>
  <c r="CA7" i="20"/>
  <c r="BS7" i="20"/>
  <c r="DO6" i="20"/>
  <c r="DA6" i="20"/>
  <c r="CQ4" i="20"/>
  <c r="CG4" i="20"/>
  <c r="BU4" i="20"/>
  <c r="CQ9" i="20"/>
  <c r="CG9" i="20"/>
  <c r="DJ8" i="20"/>
  <c r="BY8" i="20"/>
  <c r="DH7" i="20"/>
  <c r="CP7" i="20"/>
  <c r="CH7" i="20"/>
  <c r="BZ7" i="20"/>
  <c r="BR7" i="20"/>
  <c r="DK6" i="20"/>
  <c r="CZ6" i="20"/>
  <c r="CP4" i="20"/>
  <c r="CD4" i="20"/>
  <c r="BT4" i="20"/>
  <c r="DI8" i="20"/>
  <c r="CO7" i="20"/>
  <c r="CG7" i="20"/>
  <c r="BY7" i="20"/>
  <c r="DJ6" i="20"/>
  <c r="CY6" i="20"/>
  <c r="CO4" i="20"/>
  <c r="CC4" i="20"/>
  <c r="BS4" i="20"/>
  <c r="DE8" i="20"/>
  <c r="CN7" i="20"/>
  <c r="DI6" i="20"/>
  <c r="CU6" i="20"/>
  <c r="CL4" i="20"/>
  <c r="CB4" i="20"/>
  <c r="BR4" i="20"/>
  <c r="CA9" i="20"/>
  <c r="BS9" i="20"/>
  <c r="DN8" i="20"/>
  <c r="DF8" i="20"/>
  <c r="DM7" i="20"/>
  <c r="DE7" i="20"/>
  <c r="CW7" i="20"/>
  <c r="DL6" i="20"/>
  <c r="DD6" i="20"/>
  <c r="CV6" i="20"/>
  <c r="CN6" i="20"/>
  <c r="CF6" i="20"/>
  <c r="DK5" i="20"/>
  <c r="DC5" i="20"/>
  <c r="CU5" i="20"/>
  <c r="CM5" i="20"/>
  <c r="CE5" i="20"/>
  <c r="BW5" i="20"/>
  <c r="DD7" i="20"/>
  <c r="CV7" i="20"/>
  <c r="CM6" i="20"/>
  <c r="CE6" i="20"/>
  <c r="CD5" i="20"/>
  <c r="BV5" i="20"/>
  <c r="CL6" i="20"/>
  <c r="CK6" i="20"/>
  <c r="DA7" i="20"/>
  <c r="CS7" i="20"/>
  <c r="CJ6" i="20"/>
  <c r="CA5" i="20"/>
  <c r="BS5" i="20"/>
  <c r="CK9" i="20"/>
  <c r="CC9" i="20"/>
  <c r="BU9" i="20"/>
  <c r="DP8" i="20"/>
  <c r="DH8" i="20"/>
  <c r="CB8" i="20"/>
  <c r="BT8" i="20"/>
  <c r="DO7" i="20"/>
  <c r="DG7" i="20"/>
  <c r="CY7" i="20"/>
  <c r="DN6" i="20"/>
  <c r="DF6" i="20"/>
  <c r="CX6" i="20"/>
  <c r="CP6" i="20"/>
  <c r="CH6" i="20"/>
  <c r="DM5" i="20"/>
  <c r="DE5" i="20"/>
  <c r="CW5" i="20"/>
  <c r="CO5" i="20"/>
  <c r="CG5" i="20"/>
  <c r="BY5" i="20"/>
  <c r="DL4" i="20"/>
  <c r="DD4" i="20"/>
  <c r="CV4" i="20"/>
  <c r="CN4" i="20"/>
  <c r="CF4" i="20"/>
  <c r="BX4" i="20"/>
  <c r="CD9" i="20"/>
  <c r="BV9" i="20"/>
  <c r="CB9" i="20"/>
  <c r="DO8" i="20"/>
  <c r="CA8" i="20"/>
  <c r="DN7" i="20"/>
  <c r="DM6" i="20"/>
  <c r="CO6" i="20"/>
  <c r="DD5" i="20"/>
  <c r="CN5" i="20"/>
  <c r="DC4" i="20"/>
  <c r="CM4" i="20"/>
  <c r="I7" i="13" l="1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6" i="13"/>
  <c r="M4" i="20" l="1"/>
  <c r="L4" i="20"/>
  <c r="Q7" i="20"/>
  <c r="T9" i="20"/>
  <c r="L5" i="20"/>
  <c r="Q4" i="20"/>
  <c r="L6" i="20"/>
  <c r="T4" i="20"/>
  <c r="V4" i="20"/>
  <c r="U4" i="20"/>
  <c r="O6" i="20"/>
  <c r="R7" i="20"/>
  <c r="Q6" i="20"/>
  <c r="O4" i="20"/>
  <c r="P4" i="20"/>
  <c r="R6" i="20"/>
  <c r="L9" i="20"/>
  <c r="R4" i="20"/>
  <c r="G4" i="20"/>
  <c r="R5" i="20"/>
  <c r="T5" i="20"/>
  <c r="P6" i="20"/>
  <c r="S6" i="20"/>
  <c r="S4" i="20"/>
  <c r="T6" i="20"/>
  <c r="M8" i="20"/>
  <c r="U5" i="20"/>
  <c r="O5" i="20"/>
  <c r="P5" i="20"/>
  <c r="U6" i="20"/>
  <c r="S7" i="20"/>
  <c r="R8" i="20"/>
  <c r="O9" i="20"/>
  <c r="P9" i="20"/>
  <c r="M5" i="20"/>
  <c r="I5" i="20"/>
  <c r="V5" i="20"/>
  <c r="Q5" i="20"/>
  <c r="J5" i="20"/>
  <c r="M6" i="20"/>
  <c r="V6" i="20"/>
  <c r="L7" i="20"/>
  <c r="H7" i="20"/>
  <c r="T7" i="20"/>
  <c r="K8" i="20"/>
  <c r="Q9" i="20"/>
  <c r="J9" i="20"/>
  <c r="U7" i="20"/>
  <c r="S8" i="20"/>
  <c r="R9" i="20"/>
  <c r="M7" i="20"/>
  <c r="V7" i="20"/>
  <c r="L8" i="20"/>
  <c r="H8" i="20"/>
  <c r="T8" i="20"/>
  <c r="S5" i="20"/>
  <c r="O7" i="20"/>
  <c r="F7" i="20"/>
  <c r="P7" i="20"/>
  <c r="U8" i="20"/>
  <c r="S9" i="20"/>
  <c r="V8" i="20"/>
  <c r="O8" i="20"/>
  <c r="P8" i="20"/>
  <c r="U9" i="20"/>
  <c r="Q8" i="20"/>
  <c r="M9" i="20"/>
  <c r="V9" i="20"/>
  <c r="I6" i="20" l="1"/>
  <c r="K9" i="20"/>
  <c r="I7" i="20"/>
  <c r="J6" i="20"/>
  <c r="H6" i="20"/>
  <c r="W21" i="20"/>
  <c r="Y21" i="20"/>
  <c r="X21" i="20"/>
  <c r="Z21" i="20"/>
  <c r="W22" i="20"/>
  <c r="Y22" i="20"/>
  <c r="Z22" i="20"/>
  <c r="X22" i="20"/>
  <c r="W23" i="20"/>
  <c r="X23" i="20"/>
  <c r="Y23" i="20"/>
  <c r="Z23" i="20"/>
  <c r="O25" i="20"/>
  <c r="G6" i="20"/>
  <c r="J8" i="20"/>
  <c r="K7" i="20"/>
  <c r="J7" i="20"/>
  <c r="F6" i="20"/>
  <c r="I9" i="20"/>
  <c r="D9" i="20"/>
  <c r="E8" i="20"/>
  <c r="D4" i="20"/>
  <c r="Z15" i="20" s="1"/>
  <c r="F4" i="20"/>
  <c r="E4" i="20"/>
  <c r="J4" i="20"/>
  <c r="K6" i="20"/>
  <c r="E5" i="20"/>
  <c r="V10" i="20"/>
  <c r="Q10" i="20"/>
  <c r="AC8" i="20"/>
  <c r="AK8" i="20"/>
  <c r="AL8" i="20"/>
  <c r="AJ8" i="20" s="1"/>
  <c r="P10" i="20"/>
  <c r="P11" i="20"/>
  <c r="T10" i="20"/>
  <c r="G5" i="20"/>
  <c r="K4" i="20"/>
  <c r="G9" i="20"/>
  <c r="F9" i="20"/>
  <c r="G8" i="20"/>
  <c r="F5" i="20"/>
  <c r="S10" i="20"/>
  <c r="D6" i="20"/>
  <c r="AC7" i="20"/>
  <c r="AK7" i="20"/>
  <c r="AL7" i="20"/>
  <c r="AJ7" i="20" s="1"/>
  <c r="F8" i="20"/>
  <c r="G7" i="20"/>
  <c r="D5" i="20"/>
  <c r="Z16" i="20" s="1"/>
  <c r="D8" i="20"/>
  <c r="E7" i="20"/>
  <c r="D7" i="20"/>
  <c r="Z18" i="20" s="1"/>
  <c r="E6" i="20"/>
  <c r="H9" i="20"/>
  <c r="AL6" i="20"/>
  <c r="AJ6" i="20" s="1"/>
  <c r="AC6" i="20"/>
  <c r="AK6" i="20"/>
  <c r="I4" i="20"/>
  <c r="E9" i="20"/>
  <c r="AC9" i="20"/>
  <c r="AK9" i="20"/>
  <c r="AL9" i="20"/>
  <c r="AJ9" i="20" s="1"/>
  <c r="AK5" i="20"/>
  <c r="AL5" i="20"/>
  <c r="AJ5" i="20" s="1"/>
  <c r="AC5" i="20"/>
  <c r="U10" i="20"/>
  <c r="H5" i="20"/>
  <c r="AK4" i="20"/>
  <c r="AL4" i="20"/>
  <c r="AJ4" i="20" s="1"/>
  <c r="AC4" i="20"/>
  <c r="M11" i="20"/>
  <c r="M10" i="20"/>
  <c r="R10" i="20"/>
  <c r="R11" i="20"/>
  <c r="R13" i="20"/>
  <c r="R12" i="20"/>
  <c r="O11" i="20"/>
  <c r="O10" i="20"/>
  <c r="I8" i="20"/>
  <c r="K5" i="20"/>
  <c r="L10" i="20"/>
  <c r="L11" i="20"/>
  <c r="H4" i="20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6" i="14"/>
  <c r="J11" i="20" l="1"/>
  <c r="Z20" i="20"/>
  <c r="Y20" i="20"/>
  <c r="X20" i="20"/>
  <c r="W20" i="20"/>
  <c r="Y19" i="20"/>
  <c r="W19" i="20"/>
  <c r="Z19" i="20"/>
  <c r="X19" i="20"/>
  <c r="W18" i="20"/>
  <c r="X18" i="20"/>
  <c r="Y18" i="20"/>
  <c r="Y15" i="20"/>
  <c r="X15" i="20"/>
  <c r="W15" i="20"/>
  <c r="W17" i="20"/>
  <c r="X17" i="20"/>
  <c r="Z17" i="20"/>
  <c r="Y17" i="20"/>
  <c r="X16" i="20"/>
  <c r="W16" i="20"/>
  <c r="Y16" i="20"/>
  <c r="J10" i="20"/>
  <c r="F10" i="20"/>
  <c r="G11" i="20"/>
  <c r="E11" i="20"/>
  <c r="F11" i="20"/>
  <c r="D10" i="20"/>
  <c r="E10" i="20"/>
  <c r="K10" i="20"/>
  <c r="K11" i="20"/>
  <c r="I10" i="20"/>
  <c r="I11" i="20"/>
  <c r="H11" i="20"/>
  <c r="H10" i="20"/>
  <c r="G10" i="20"/>
  <c r="B10" i="20"/>
  <c r="D11" i="20"/>
  <c r="A168" i="13"/>
  <c r="E168" i="13"/>
  <c r="F168" i="13"/>
  <c r="G168" i="13"/>
  <c r="H168" i="13"/>
  <c r="J168" i="13"/>
  <c r="L168" i="13"/>
  <c r="M168" i="13"/>
  <c r="P168" i="13"/>
  <c r="Q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BX168" i="13" s="1"/>
  <c r="AM168" i="13"/>
  <c r="CN168" i="13" s="1"/>
  <c r="AN168" i="13"/>
  <c r="CY168" i="13" s="1"/>
  <c r="AO168" i="13"/>
  <c r="DO168" i="13" s="1"/>
  <c r="AP168" i="13"/>
  <c r="AQ168" i="13"/>
  <c r="AR168" i="13"/>
  <c r="AS168" i="13"/>
  <c r="AT168" i="13"/>
  <c r="AU168" i="13"/>
  <c r="AV168" i="13"/>
  <c r="AW168" i="13"/>
  <c r="AX168" i="13"/>
  <c r="AY168" i="13"/>
  <c r="BE168" i="13"/>
  <c r="BF168" i="13"/>
  <c r="BG168" i="13"/>
  <c r="BH168" i="13"/>
  <c r="A169" i="13"/>
  <c r="E169" i="13"/>
  <c r="F169" i="13"/>
  <c r="G169" i="13"/>
  <c r="H169" i="13"/>
  <c r="J169" i="13"/>
  <c r="L169" i="13"/>
  <c r="M169" i="13"/>
  <c r="P169" i="13"/>
  <c r="Q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CB169" i="13" s="1"/>
  <c r="AM169" i="13"/>
  <c r="CN169" i="13" s="1"/>
  <c r="AN169" i="13"/>
  <c r="DB169" i="13" s="1"/>
  <c r="AO169" i="13"/>
  <c r="DH169" i="13" s="1"/>
  <c r="AP169" i="13"/>
  <c r="AQ169" i="13"/>
  <c r="AR169" i="13"/>
  <c r="AS169" i="13"/>
  <c r="AT169" i="13"/>
  <c r="AU169" i="13"/>
  <c r="AV169" i="13"/>
  <c r="AW169" i="13"/>
  <c r="AX169" i="13"/>
  <c r="AY169" i="13"/>
  <c r="BE169" i="13"/>
  <c r="BF169" i="13"/>
  <c r="BG169" i="13"/>
  <c r="BH169" i="13"/>
  <c r="A170" i="13"/>
  <c r="E170" i="13"/>
  <c r="F170" i="13"/>
  <c r="G170" i="13"/>
  <c r="H170" i="13"/>
  <c r="J170" i="13"/>
  <c r="L170" i="13"/>
  <c r="M170" i="13"/>
  <c r="P170" i="13"/>
  <c r="Q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BY170" i="13" s="1"/>
  <c r="AM170" i="13"/>
  <c r="CO170" i="13" s="1"/>
  <c r="AN170" i="13"/>
  <c r="CW170" i="13" s="1"/>
  <c r="AO170" i="13"/>
  <c r="DM170" i="13" s="1"/>
  <c r="AP170" i="13"/>
  <c r="AQ170" i="13"/>
  <c r="AR170" i="13"/>
  <c r="AS170" i="13"/>
  <c r="AT170" i="13"/>
  <c r="AU170" i="13"/>
  <c r="AV170" i="13"/>
  <c r="AW170" i="13"/>
  <c r="AX170" i="13"/>
  <c r="AY170" i="13"/>
  <c r="BE170" i="13"/>
  <c r="BF170" i="13"/>
  <c r="BG170" i="13"/>
  <c r="BH170" i="13"/>
  <c r="CW169" i="13" l="1"/>
  <c r="DJ168" i="13"/>
  <c r="DN168" i="13"/>
  <c r="DG169" i="13"/>
  <c r="CY169" i="13"/>
  <c r="CX169" i="13"/>
  <c r="W4" i="20"/>
  <c r="W9" i="20"/>
  <c r="W6" i="20"/>
  <c r="W8" i="20"/>
  <c r="W5" i="20"/>
  <c r="W7" i="20"/>
  <c r="DP168" i="13"/>
  <c r="DR168" i="13"/>
  <c r="DL169" i="13"/>
  <c r="DR169" i="13"/>
  <c r="DI169" i="13"/>
  <c r="CT168" i="13"/>
  <c r="CF169" i="13"/>
  <c r="DI168" i="13"/>
  <c r="BU169" i="13"/>
  <c r="CZ169" i="13"/>
  <c r="DQ168" i="13"/>
  <c r="DT169" i="13"/>
  <c r="DK169" i="13"/>
  <c r="DS169" i="13"/>
  <c r="DJ169" i="13"/>
  <c r="DO169" i="13"/>
  <c r="DF169" i="13"/>
  <c r="CE169" i="13"/>
  <c r="DQ169" i="13"/>
  <c r="DN169" i="13"/>
  <c r="DE169" i="13"/>
  <c r="CA169" i="13"/>
  <c r="CJ170" i="13"/>
  <c r="DM169" i="13"/>
  <c r="DA169" i="13"/>
  <c r="BZ169" i="13"/>
  <c r="CD169" i="13"/>
  <c r="DD169" i="13"/>
  <c r="CV169" i="13"/>
  <c r="BX169" i="13"/>
  <c r="DC169" i="13"/>
  <c r="CU169" i="13"/>
  <c r="BW169" i="13"/>
  <c r="CG169" i="13"/>
  <c r="BV169" i="13"/>
  <c r="DT170" i="13"/>
  <c r="DJ170" i="13"/>
  <c r="DL168" i="13"/>
  <c r="CY170" i="13"/>
  <c r="CM170" i="13"/>
  <c r="CL170" i="13"/>
  <c r="CK170" i="13"/>
  <c r="DS168" i="13"/>
  <c r="DH168" i="13"/>
  <c r="CC169" i="13"/>
  <c r="DK170" i="13"/>
  <c r="BY169" i="13"/>
  <c r="CZ168" i="13"/>
  <c r="CX168" i="13"/>
  <c r="DE168" i="13"/>
  <c r="CV168" i="13"/>
  <c r="CI170" i="13"/>
  <c r="CT170" i="13"/>
  <c r="BZ170" i="13"/>
  <c r="DM168" i="13"/>
  <c r="DD168" i="13"/>
  <c r="CU168" i="13"/>
  <c r="DF168" i="13"/>
  <c r="CS170" i="13"/>
  <c r="BX170" i="13"/>
  <c r="DC168" i="13"/>
  <c r="CW168" i="13"/>
  <c r="CR170" i="13"/>
  <c r="DT168" i="13"/>
  <c r="DK168" i="13"/>
  <c r="DB168" i="13"/>
  <c r="BZ168" i="13"/>
  <c r="DA168" i="13"/>
  <c r="BV168" i="13"/>
  <c r="DR170" i="13"/>
  <c r="DH170" i="13"/>
  <c r="DQ170" i="13"/>
  <c r="CC170" i="13"/>
  <c r="CQ169" i="13"/>
  <c r="DP170" i="13"/>
  <c r="DO170" i="13"/>
  <c r="CB170" i="13"/>
  <c r="CI169" i="13"/>
  <c r="CK168" i="13"/>
  <c r="DL170" i="13"/>
  <c r="CA170" i="13"/>
  <c r="CD168" i="13"/>
  <c r="DS170" i="13"/>
  <c r="DI170" i="13"/>
  <c r="DD170" i="13"/>
  <c r="DC170" i="13"/>
  <c r="CT169" i="13"/>
  <c r="CL169" i="13"/>
  <c r="CS168" i="13"/>
  <c r="CJ168" i="13"/>
  <c r="DG170" i="13"/>
  <c r="CU170" i="13"/>
  <c r="DB170" i="13"/>
  <c r="CF170" i="13"/>
  <c r="DA170" i="13"/>
  <c r="CQ170" i="13"/>
  <c r="CE170" i="13"/>
  <c r="BV170" i="13"/>
  <c r="CR168" i="13"/>
  <c r="CI168" i="13"/>
  <c r="CM169" i="13"/>
  <c r="BW170" i="13"/>
  <c r="CS169" i="13"/>
  <c r="CK169" i="13"/>
  <c r="CZ170" i="13"/>
  <c r="CN170" i="13"/>
  <c r="CD170" i="13"/>
  <c r="BU170" i="13"/>
  <c r="DP169" i="13"/>
  <c r="CR169" i="13"/>
  <c r="CJ169" i="13"/>
  <c r="DG168" i="13"/>
  <c r="CQ168" i="13"/>
  <c r="CH168" i="13"/>
  <c r="CP168" i="13"/>
  <c r="CV170" i="13"/>
  <c r="CP169" i="13"/>
  <c r="CH169" i="13"/>
  <c r="CO168" i="13"/>
  <c r="CO169" i="13"/>
  <c r="CM168" i="13"/>
  <c r="CL168" i="13"/>
  <c r="CE168" i="13"/>
  <c r="BW168" i="13"/>
  <c r="CC168" i="13"/>
  <c r="BU168" i="13"/>
  <c r="CB168" i="13"/>
  <c r="DN170" i="13"/>
  <c r="DF170" i="13"/>
  <c r="CX170" i="13"/>
  <c r="CP170" i="13"/>
  <c r="CH170" i="13"/>
  <c r="DE170" i="13"/>
  <c r="CG170" i="13"/>
  <c r="CA168" i="13"/>
  <c r="CG168" i="13"/>
  <c r="BY168" i="13"/>
  <c r="CF168" i="13"/>
  <c r="BG7" i="12"/>
  <c r="BG8" i="12"/>
  <c r="BG9" i="12"/>
  <c r="BG10" i="12"/>
  <c r="BG11" i="12"/>
  <c r="BG12" i="12"/>
  <c r="BG13" i="12"/>
  <c r="BG14" i="12"/>
  <c r="BG15" i="12"/>
  <c r="BG16" i="12"/>
  <c r="BG17" i="12"/>
  <c r="BG18" i="12"/>
  <c r="BG19" i="12"/>
  <c r="BG20" i="12"/>
  <c r="BG21" i="12"/>
  <c r="BG22" i="12"/>
  <c r="BG23" i="12"/>
  <c r="BG24" i="12"/>
  <c r="BG25" i="12"/>
  <c r="BG26" i="12"/>
  <c r="BG27" i="12"/>
  <c r="BG28" i="12"/>
  <c r="BG29" i="12"/>
  <c r="BG30" i="12"/>
  <c r="BG31" i="12"/>
  <c r="BG32" i="12"/>
  <c r="BG33" i="12"/>
  <c r="BG34" i="12"/>
  <c r="BG35" i="12"/>
  <c r="BG36" i="12"/>
  <c r="BG37" i="12"/>
  <c r="BG38" i="12"/>
  <c r="BG39" i="12"/>
  <c r="BG40" i="12"/>
  <c r="BG41" i="12"/>
  <c r="BG42" i="12"/>
  <c r="BG43" i="12"/>
  <c r="BG44" i="12"/>
  <c r="BG45" i="12"/>
  <c r="BG46" i="12"/>
  <c r="BG47" i="12"/>
  <c r="BG48" i="12"/>
  <c r="BG49" i="12"/>
  <c r="BG50" i="12"/>
  <c r="BG51" i="12"/>
  <c r="BG52" i="12"/>
  <c r="BG53" i="12"/>
  <c r="BG54" i="12"/>
  <c r="BG55" i="12"/>
  <c r="BG56" i="12"/>
  <c r="BG57" i="12"/>
  <c r="BG58" i="12"/>
  <c r="BG59" i="12"/>
  <c r="BG60" i="12"/>
  <c r="BG61" i="12"/>
  <c r="BG62" i="12"/>
  <c r="BG63" i="12"/>
  <c r="BG64" i="12"/>
  <c r="BG65" i="12"/>
  <c r="BG66" i="12"/>
  <c r="BG67" i="12"/>
  <c r="BG68" i="12"/>
  <c r="BG69" i="12"/>
  <c r="BG70" i="12"/>
  <c r="BG71" i="12"/>
  <c r="BG72" i="12"/>
  <c r="BG73" i="12"/>
  <c r="BG74" i="12"/>
  <c r="BG75" i="12"/>
  <c r="BG76" i="12"/>
  <c r="BG77" i="12"/>
  <c r="BG78" i="12"/>
  <c r="BG79" i="12"/>
  <c r="BG80" i="12"/>
  <c r="BG81" i="12"/>
  <c r="BG82" i="12"/>
  <c r="BG83" i="12"/>
  <c r="BG84" i="12"/>
  <c r="BG85" i="12"/>
  <c r="BG86" i="12"/>
  <c r="BG87" i="12"/>
  <c r="BG88" i="12"/>
  <c r="BG89" i="12"/>
  <c r="BG90" i="12"/>
  <c r="BG91" i="12"/>
  <c r="BG92" i="12"/>
  <c r="BG93" i="12"/>
  <c r="BG94" i="12"/>
  <c r="BG95" i="12"/>
  <c r="BG96" i="12"/>
  <c r="BG97" i="12"/>
  <c r="BG98" i="12"/>
  <c r="BG99" i="12"/>
  <c r="BG100" i="12"/>
  <c r="BG101" i="12"/>
  <c r="BG102" i="12"/>
  <c r="BG103" i="12"/>
  <c r="BG104" i="12"/>
  <c r="BG105" i="12"/>
  <c r="BG106" i="12"/>
  <c r="BG107" i="12"/>
  <c r="BG108" i="12"/>
  <c r="BG109" i="12"/>
  <c r="BG110" i="12"/>
  <c r="BG111" i="12"/>
  <c r="BG112" i="12"/>
  <c r="BG113" i="12"/>
  <c r="BG114" i="12"/>
  <c r="BG115" i="12"/>
  <c r="BG116" i="12"/>
  <c r="BG117" i="12"/>
  <c r="BG118" i="12"/>
  <c r="BG119" i="12"/>
  <c r="BG120" i="12"/>
  <c r="BG121" i="12"/>
  <c r="BG122" i="12"/>
  <c r="BG123" i="12"/>
  <c r="BG124" i="12"/>
  <c r="BG125" i="12"/>
  <c r="BG126" i="12"/>
  <c r="BG127" i="12"/>
  <c r="BG128" i="12"/>
  <c r="BG129" i="12"/>
  <c r="BG130" i="12"/>
  <c r="BG131" i="12"/>
  <c r="BG132" i="12"/>
  <c r="BG133" i="12"/>
  <c r="BG134" i="12"/>
  <c r="BG135" i="12"/>
  <c r="BG136" i="12"/>
  <c r="BG137" i="12"/>
  <c r="BG138" i="12"/>
  <c r="BG139" i="12"/>
  <c r="BG140" i="12"/>
  <c r="BG141" i="12"/>
  <c r="BG142" i="12"/>
  <c r="BG143" i="12"/>
  <c r="BG144" i="12"/>
  <c r="BG145" i="12"/>
  <c r="BG146" i="12"/>
  <c r="BG147" i="12"/>
  <c r="BG148" i="12"/>
  <c r="BG149" i="12"/>
  <c r="BG150" i="12"/>
  <c r="BG151" i="12"/>
  <c r="BG152" i="12"/>
  <c r="BG153" i="12"/>
  <c r="BG154" i="12"/>
  <c r="BG155" i="12"/>
  <c r="BG156" i="12"/>
  <c r="BG157" i="12"/>
  <c r="BG158" i="12"/>
  <c r="BG159" i="12"/>
  <c r="BG160" i="12"/>
  <c r="BG161" i="12"/>
  <c r="BG162" i="12"/>
  <c r="BG163" i="12"/>
  <c r="BG164" i="12"/>
  <c r="BG165" i="12"/>
  <c r="BG166" i="12"/>
  <c r="BG167" i="12"/>
  <c r="BG168" i="12"/>
  <c r="BG169" i="12"/>
  <c r="BG170" i="12"/>
  <c r="BG171" i="12"/>
  <c r="BG172" i="12"/>
  <c r="BG173" i="12"/>
  <c r="BG174" i="12"/>
  <c r="BG175" i="12"/>
  <c r="BG176" i="12"/>
  <c r="BG177" i="12"/>
  <c r="BG178" i="12"/>
  <c r="BG179" i="12"/>
  <c r="BG180" i="12"/>
  <c r="BG181" i="12"/>
  <c r="BG182" i="12"/>
  <c r="BG183" i="12"/>
  <c r="BG184" i="12"/>
  <c r="BG185" i="12"/>
  <c r="BG186" i="12"/>
  <c r="BG187" i="12"/>
  <c r="BG188" i="12"/>
  <c r="BG189" i="12"/>
  <c r="BG190" i="12"/>
  <c r="BG191" i="12"/>
  <c r="BG192" i="12"/>
  <c r="BG193" i="12"/>
  <c r="BG194" i="12"/>
  <c r="BG195" i="12"/>
  <c r="BG196" i="12"/>
  <c r="BG197" i="12"/>
  <c r="BG198" i="12"/>
  <c r="BG199" i="12"/>
  <c r="BG200" i="12"/>
  <c r="BG201" i="12"/>
  <c r="BG202" i="12"/>
  <c r="BG203" i="12"/>
  <c r="BG204" i="12"/>
  <c r="BG205" i="12"/>
  <c r="BG206" i="12"/>
  <c r="BG207" i="12"/>
  <c r="BG208" i="12"/>
  <c r="BG209" i="12"/>
  <c r="BG210" i="12"/>
  <c r="BG211" i="12"/>
  <c r="BG212" i="12"/>
  <c r="BG213" i="12"/>
  <c r="BG214" i="12"/>
  <c r="BG215" i="12"/>
  <c r="BG216" i="12"/>
  <c r="BG217" i="12"/>
  <c r="BG218" i="12"/>
  <c r="BG219" i="12"/>
  <c r="BG220" i="12"/>
  <c r="BG221" i="12"/>
  <c r="BG222" i="12"/>
  <c r="BG223" i="12"/>
  <c r="BG224" i="12"/>
  <c r="BG225" i="12"/>
  <c r="BG226" i="12"/>
  <c r="BG227" i="12"/>
  <c r="BG228" i="12"/>
  <c r="BG229" i="12"/>
  <c r="BG230" i="12"/>
  <c r="BG231" i="12"/>
  <c r="BG232" i="12"/>
  <c r="BG233" i="12"/>
  <c r="BG234" i="12"/>
  <c r="BG235" i="12"/>
  <c r="BG236" i="12"/>
  <c r="BG237" i="12"/>
  <c r="BG238" i="12"/>
  <c r="BG239" i="12"/>
  <c r="BG240" i="12"/>
  <c r="BG241" i="12"/>
  <c r="BG242" i="12"/>
  <c r="BG243" i="12"/>
  <c r="BG244" i="12"/>
  <c r="BG245" i="12"/>
  <c r="BG246" i="12"/>
  <c r="BG247" i="12"/>
  <c r="BG248" i="12"/>
  <c r="BG249" i="12"/>
  <c r="BG250" i="12"/>
  <c r="BG251" i="12"/>
  <c r="BG252" i="12"/>
  <c r="BG253" i="12"/>
  <c r="BG254" i="12"/>
  <c r="BG255" i="12"/>
  <c r="BG256" i="12"/>
  <c r="BG257" i="12"/>
  <c r="BG258" i="12"/>
  <c r="BG259" i="12"/>
  <c r="BG260" i="12"/>
  <c r="BG261" i="12"/>
  <c r="BG262" i="12"/>
  <c r="BG263" i="12"/>
  <c r="BG264" i="12"/>
  <c r="BG265" i="12"/>
  <c r="BG266" i="12"/>
  <c r="BG267" i="12"/>
  <c r="BG268" i="12"/>
  <c r="BG269" i="12"/>
  <c r="BG270" i="12"/>
  <c r="BG271" i="12"/>
  <c r="BG272" i="12"/>
  <c r="BG273" i="12"/>
  <c r="BG274" i="12"/>
  <c r="BG275" i="12"/>
  <c r="BG276" i="12"/>
  <c r="BG277" i="12"/>
  <c r="BG278" i="12"/>
  <c r="BG279" i="12"/>
  <c r="BG280" i="12"/>
  <c r="BG281" i="12"/>
  <c r="BG282" i="12"/>
  <c r="BG283" i="12"/>
  <c r="BG284" i="12"/>
  <c r="BG285" i="12"/>
  <c r="BG286" i="12"/>
  <c r="BG287" i="12"/>
  <c r="BG288" i="12"/>
  <c r="BG289" i="12"/>
  <c r="BG290" i="12"/>
  <c r="BG291" i="12"/>
  <c r="BG292" i="12"/>
  <c r="BG293" i="12"/>
  <c r="BG294" i="12"/>
  <c r="BG295" i="12"/>
  <c r="BG296" i="12"/>
  <c r="BG297" i="12"/>
  <c r="BG298" i="12"/>
  <c r="BG299" i="12"/>
  <c r="BG300" i="12"/>
  <c r="BG301" i="12"/>
  <c r="BG302" i="12"/>
  <c r="BG303" i="12"/>
  <c r="BG304" i="12"/>
  <c r="BG305" i="12"/>
  <c r="BG306" i="12"/>
  <c r="BG307" i="12"/>
  <c r="BG308" i="12"/>
  <c r="BG309" i="12"/>
  <c r="BG310" i="12"/>
  <c r="BG311" i="12"/>
  <c r="BG312" i="12"/>
  <c r="BG313" i="12"/>
  <c r="BG314" i="12"/>
  <c r="BG315" i="12"/>
  <c r="BG316" i="12"/>
  <c r="BG317" i="12"/>
  <c r="BG318" i="12"/>
  <c r="BG319" i="12"/>
  <c r="BG320" i="12"/>
  <c r="BG321" i="12"/>
  <c r="BG322" i="12"/>
  <c r="BG323" i="12"/>
  <c r="BG324" i="12"/>
  <c r="BG325" i="12"/>
  <c r="BG326" i="12"/>
  <c r="BG327" i="12"/>
  <c r="BG328" i="12"/>
  <c r="BG329" i="12"/>
  <c r="BG330" i="12"/>
  <c r="BG331" i="12"/>
  <c r="BG332" i="12"/>
  <c r="BG333" i="12"/>
  <c r="BG334" i="12"/>
  <c r="BG335" i="12"/>
  <c r="BG336" i="12"/>
  <c r="BG337" i="12"/>
  <c r="BG338" i="12"/>
  <c r="BG339" i="12"/>
  <c r="BG340" i="12"/>
  <c r="BG341" i="12"/>
  <c r="BG342" i="12"/>
  <c r="BG343" i="12"/>
  <c r="BG344" i="12"/>
  <c r="BG345" i="12"/>
  <c r="BG346" i="12"/>
  <c r="BG347" i="12"/>
  <c r="BG348" i="12"/>
  <c r="BG349" i="12"/>
  <c r="BG350" i="12"/>
  <c r="BG351" i="12"/>
  <c r="BG352" i="12"/>
  <c r="BG353" i="12"/>
  <c r="BG354" i="12"/>
  <c r="BG355" i="12"/>
  <c r="BG356" i="12"/>
  <c r="BG357" i="12"/>
  <c r="BG358" i="12"/>
  <c r="BG359" i="12"/>
  <c r="BG360" i="12"/>
  <c r="BG361" i="12"/>
  <c r="BG362" i="12"/>
  <c r="BG363" i="12"/>
  <c r="BG364" i="12"/>
  <c r="BG365" i="12"/>
  <c r="BG366" i="12"/>
  <c r="BG367" i="12"/>
  <c r="BG368" i="12"/>
  <c r="BG369" i="12"/>
  <c r="BG370" i="12"/>
  <c r="BG371" i="12"/>
  <c r="BG372" i="12"/>
  <c r="BG373" i="12"/>
  <c r="BG374" i="12"/>
  <c r="BG375" i="12"/>
  <c r="BG376" i="12"/>
  <c r="BG377" i="12"/>
  <c r="BG378" i="12"/>
  <c r="BG379" i="12"/>
  <c r="BG380" i="12"/>
  <c r="BG381" i="12"/>
  <c r="BG382" i="12"/>
  <c r="BG383" i="12"/>
  <c r="BG384" i="12"/>
  <c r="BG385" i="12"/>
  <c r="BG386" i="12"/>
  <c r="BG387" i="12"/>
  <c r="BG388" i="12"/>
  <c r="BG389" i="12"/>
  <c r="BG390" i="12"/>
  <c r="BG391" i="12"/>
  <c r="BG392" i="12"/>
  <c r="BG393" i="12"/>
  <c r="BG394" i="12"/>
  <c r="BG395" i="12"/>
  <c r="BG396" i="12"/>
  <c r="BG397" i="12"/>
  <c r="BG398" i="12"/>
  <c r="BG399" i="12"/>
  <c r="BG400" i="12"/>
  <c r="BG401" i="12"/>
  <c r="BG402" i="12"/>
  <c r="BG403" i="12"/>
  <c r="BG404" i="12"/>
  <c r="BG405" i="12"/>
  <c r="BG406" i="12"/>
  <c r="BG407" i="12"/>
  <c r="BG408" i="12"/>
  <c r="BG409" i="12"/>
  <c r="BG410" i="12"/>
  <c r="BF7" i="12"/>
  <c r="BF8" i="12"/>
  <c r="BF9" i="12"/>
  <c r="BF10" i="12"/>
  <c r="BF11" i="12"/>
  <c r="BF12" i="12"/>
  <c r="BF13" i="12"/>
  <c r="BF14" i="12"/>
  <c r="BF15" i="12"/>
  <c r="BF16" i="12"/>
  <c r="BF17" i="12"/>
  <c r="BF18" i="12"/>
  <c r="BF19" i="12"/>
  <c r="BF20" i="12"/>
  <c r="BF21" i="12"/>
  <c r="BF22" i="12"/>
  <c r="BF23" i="12"/>
  <c r="BF24" i="12"/>
  <c r="BF25" i="12"/>
  <c r="BF26" i="12"/>
  <c r="BF27" i="12"/>
  <c r="BF28" i="12"/>
  <c r="BF29" i="12"/>
  <c r="BF30" i="12"/>
  <c r="BF31" i="12"/>
  <c r="BF32" i="12"/>
  <c r="BF33" i="12"/>
  <c r="BF34" i="12"/>
  <c r="BF35" i="12"/>
  <c r="BF36" i="12"/>
  <c r="BF37" i="12"/>
  <c r="BF38" i="12"/>
  <c r="BF39" i="12"/>
  <c r="BF40" i="12"/>
  <c r="BF41" i="12"/>
  <c r="BF42" i="12"/>
  <c r="BF43" i="12"/>
  <c r="BF44" i="12"/>
  <c r="BF45" i="12"/>
  <c r="BF46" i="12"/>
  <c r="BF47" i="12"/>
  <c r="BF48" i="12"/>
  <c r="BF49" i="12"/>
  <c r="BF50" i="12"/>
  <c r="BF51" i="12"/>
  <c r="BF52" i="12"/>
  <c r="BF53" i="12"/>
  <c r="BF54" i="12"/>
  <c r="BF55" i="12"/>
  <c r="BF56" i="12"/>
  <c r="BF57" i="12"/>
  <c r="BF58" i="12"/>
  <c r="BF59" i="12"/>
  <c r="BF60" i="12"/>
  <c r="BF61" i="12"/>
  <c r="BF62" i="12"/>
  <c r="BF63" i="12"/>
  <c r="BF64" i="12"/>
  <c r="BF65" i="12"/>
  <c r="BF66" i="12"/>
  <c r="BF67" i="12"/>
  <c r="BF68" i="12"/>
  <c r="BF69" i="12"/>
  <c r="BF70" i="12"/>
  <c r="BF71" i="12"/>
  <c r="BF72" i="12"/>
  <c r="BF73" i="12"/>
  <c r="BF74" i="12"/>
  <c r="BF75" i="12"/>
  <c r="BF76" i="12"/>
  <c r="BF77" i="12"/>
  <c r="BF78" i="12"/>
  <c r="BF79" i="12"/>
  <c r="BF80" i="12"/>
  <c r="BF81" i="12"/>
  <c r="BF82" i="12"/>
  <c r="BF83" i="12"/>
  <c r="BF84" i="12"/>
  <c r="BF85" i="12"/>
  <c r="BF86" i="12"/>
  <c r="BF87" i="12"/>
  <c r="BF88" i="12"/>
  <c r="BF89" i="12"/>
  <c r="BF90" i="12"/>
  <c r="BF91" i="12"/>
  <c r="BF92" i="12"/>
  <c r="BF93" i="12"/>
  <c r="BF94" i="12"/>
  <c r="BF95" i="12"/>
  <c r="BF96" i="12"/>
  <c r="BF97" i="12"/>
  <c r="BF98" i="12"/>
  <c r="BF99" i="12"/>
  <c r="BF100" i="12"/>
  <c r="BF101" i="12"/>
  <c r="BF102" i="12"/>
  <c r="BF103" i="12"/>
  <c r="BF104" i="12"/>
  <c r="BF105" i="12"/>
  <c r="BF106" i="12"/>
  <c r="BF107" i="12"/>
  <c r="BF108" i="12"/>
  <c r="BF109" i="12"/>
  <c r="BF110" i="12"/>
  <c r="BF111" i="12"/>
  <c r="BF112" i="12"/>
  <c r="BF113" i="12"/>
  <c r="BF114" i="12"/>
  <c r="BF115" i="12"/>
  <c r="BF116" i="12"/>
  <c r="BF117" i="12"/>
  <c r="BF118" i="12"/>
  <c r="BF119" i="12"/>
  <c r="BF120" i="12"/>
  <c r="BF121" i="12"/>
  <c r="BF122" i="12"/>
  <c r="BF123" i="12"/>
  <c r="BF124" i="12"/>
  <c r="BF125" i="12"/>
  <c r="BF126" i="12"/>
  <c r="BF127" i="12"/>
  <c r="BF128" i="12"/>
  <c r="BF129" i="12"/>
  <c r="BF130" i="12"/>
  <c r="BF131" i="12"/>
  <c r="BF132" i="12"/>
  <c r="BF133" i="12"/>
  <c r="BF134" i="12"/>
  <c r="BF135" i="12"/>
  <c r="BF136" i="12"/>
  <c r="BF137" i="12"/>
  <c r="BF138" i="12"/>
  <c r="BF139" i="12"/>
  <c r="BF140" i="12"/>
  <c r="BF141" i="12"/>
  <c r="BF142" i="12"/>
  <c r="BF143" i="12"/>
  <c r="BF144" i="12"/>
  <c r="BF145" i="12"/>
  <c r="BF146" i="12"/>
  <c r="BF147" i="12"/>
  <c r="BF148" i="12"/>
  <c r="BF149" i="12"/>
  <c r="BF150" i="12"/>
  <c r="BF151" i="12"/>
  <c r="BF152" i="12"/>
  <c r="BF153" i="12"/>
  <c r="BF154" i="12"/>
  <c r="BF155" i="12"/>
  <c r="BF156" i="12"/>
  <c r="BF157" i="12"/>
  <c r="BF158" i="12"/>
  <c r="BF159" i="12"/>
  <c r="BF160" i="12"/>
  <c r="BF161" i="12"/>
  <c r="BF162" i="12"/>
  <c r="BF163" i="12"/>
  <c r="BF164" i="12"/>
  <c r="BF165" i="12"/>
  <c r="BF166" i="12"/>
  <c r="BF167" i="12"/>
  <c r="BF168" i="12"/>
  <c r="BF169" i="12"/>
  <c r="BF170" i="12"/>
  <c r="BF171" i="12"/>
  <c r="BF172" i="12"/>
  <c r="BF173" i="12"/>
  <c r="BF174" i="12"/>
  <c r="BF175" i="12"/>
  <c r="BF176" i="12"/>
  <c r="BF177" i="12"/>
  <c r="BF178" i="12"/>
  <c r="BF179" i="12"/>
  <c r="BF180" i="12"/>
  <c r="BF181" i="12"/>
  <c r="BF182" i="12"/>
  <c r="BF183" i="12"/>
  <c r="BF184" i="12"/>
  <c r="BF185" i="12"/>
  <c r="BF186" i="12"/>
  <c r="BF187" i="12"/>
  <c r="BF188" i="12"/>
  <c r="BF189" i="12"/>
  <c r="BF190" i="12"/>
  <c r="BF191" i="12"/>
  <c r="BF192" i="12"/>
  <c r="BF193" i="12"/>
  <c r="BF194" i="12"/>
  <c r="BF195" i="12"/>
  <c r="BF196" i="12"/>
  <c r="BF197" i="12"/>
  <c r="BF198" i="12"/>
  <c r="BF199" i="12"/>
  <c r="BF200" i="12"/>
  <c r="BF201" i="12"/>
  <c r="BF202" i="12"/>
  <c r="BF203" i="12"/>
  <c r="BF204" i="12"/>
  <c r="BF205" i="12"/>
  <c r="BF206" i="12"/>
  <c r="BF207" i="12"/>
  <c r="BF208" i="12"/>
  <c r="BF209" i="12"/>
  <c r="BF210" i="12"/>
  <c r="BF211" i="12"/>
  <c r="BF212" i="12"/>
  <c r="BF213" i="12"/>
  <c r="BF214" i="12"/>
  <c r="BF215" i="12"/>
  <c r="BF216" i="12"/>
  <c r="BF217" i="12"/>
  <c r="BF218" i="12"/>
  <c r="BF219" i="12"/>
  <c r="BF220" i="12"/>
  <c r="BF221" i="12"/>
  <c r="BF222" i="12"/>
  <c r="BF223" i="12"/>
  <c r="BF224" i="12"/>
  <c r="BF225" i="12"/>
  <c r="BF226" i="12"/>
  <c r="BF227" i="12"/>
  <c r="BF228" i="12"/>
  <c r="BF229" i="12"/>
  <c r="BF230" i="12"/>
  <c r="BF231" i="12"/>
  <c r="BF232" i="12"/>
  <c r="BF233" i="12"/>
  <c r="BF234" i="12"/>
  <c r="BF235" i="12"/>
  <c r="BF236" i="12"/>
  <c r="BF237" i="12"/>
  <c r="BF238" i="12"/>
  <c r="BF239" i="12"/>
  <c r="BF240" i="12"/>
  <c r="BF241" i="12"/>
  <c r="BF242" i="12"/>
  <c r="BF243" i="12"/>
  <c r="BF244" i="12"/>
  <c r="BF245" i="12"/>
  <c r="BF246" i="12"/>
  <c r="BF247" i="12"/>
  <c r="BF248" i="12"/>
  <c r="BF249" i="12"/>
  <c r="BF250" i="12"/>
  <c r="BF251" i="12"/>
  <c r="BF252" i="12"/>
  <c r="BF253" i="12"/>
  <c r="BF254" i="12"/>
  <c r="BF255" i="12"/>
  <c r="BF256" i="12"/>
  <c r="BF257" i="12"/>
  <c r="BF258" i="12"/>
  <c r="BF259" i="12"/>
  <c r="BF260" i="12"/>
  <c r="BF261" i="12"/>
  <c r="BF262" i="12"/>
  <c r="BF263" i="12"/>
  <c r="BF264" i="12"/>
  <c r="BF265" i="12"/>
  <c r="BF266" i="12"/>
  <c r="BF267" i="12"/>
  <c r="BF268" i="12"/>
  <c r="BF269" i="12"/>
  <c r="BF270" i="12"/>
  <c r="BF271" i="12"/>
  <c r="BF272" i="12"/>
  <c r="BF273" i="12"/>
  <c r="BF274" i="12"/>
  <c r="BF275" i="12"/>
  <c r="BF276" i="12"/>
  <c r="BF277" i="12"/>
  <c r="BF278" i="12"/>
  <c r="BF279" i="12"/>
  <c r="BF280" i="12"/>
  <c r="BF281" i="12"/>
  <c r="BF282" i="12"/>
  <c r="BF283" i="12"/>
  <c r="BF284" i="12"/>
  <c r="BF285" i="12"/>
  <c r="BF286" i="12"/>
  <c r="BF287" i="12"/>
  <c r="BF288" i="12"/>
  <c r="BF289" i="12"/>
  <c r="BF290" i="12"/>
  <c r="BF291" i="12"/>
  <c r="BF292" i="12"/>
  <c r="BF293" i="12"/>
  <c r="BF294" i="12"/>
  <c r="BF295" i="12"/>
  <c r="BF296" i="12"/>
  <c r="BF297" i="12"/>
  <c r="BF298" i="12"/>
  <c r="BF299" i="12"/>
  <c r="BF300" i="12"/>
  <c r="BF301" i="12"/>
  <c r="BF302" i="12"/>
  <c r="BF303" i="12"/>
  <c r="BF304" i="12"/>
  <c r="BF305" i="12"/>
  <c r="BF306" i="12"/>
  <c r="BF307" i="12"/>
  <c r="BF308" i="12"/>
  <c r="BF309" i="12"/>
  <c r="BF310" i="12"/>
  <c r="BF311" i="12"/>
  <c r="BF312" i="12"/>
  <c r="BF313" i="12"/>
  <c r="BF314" i="12"/>
  <c r="BF315" i="12"/>
  <c r="BF316" i="12"/>
  <c r="BF317" i="12"/>
  <c r="BF318" i="12"/>
  <c r="BF319" i="12"/>
  <c r="BF320" i="12"/>
  <c r="BF321" i="12"/>
  <c r="BF322" i="12"/>
  <c r="BF323" i="12"/>
  <c r="BF324" i="12"/>
  <c r="BF325" i="12"/>
  <c r="BF326" i="12"/>
  <c r="BF327" i="12"/>
  <c r="BF328" i="12"/>
  <c r="BF329" i="12"/>
  <c r="BF330" i="12"/>
  <c r="BF331" i="12"/>
  <c r="BF332" i="12"/>
  <c r="BF333" i="12"/>
  <c r="BF334" i="12"/>
  <c r="BF335" i="12"/>
  <c r="BF336" i="12"/>
  <c r="BF337" i="12"/>
  <c r="BF338" i="12"/>
  <c r="BF339" i="12"/>
  <c r="BF340" i="12"/>
  <c r="BF341" i="12"/>
  <c r="BF342" i="12"/>
  <c r="BF343" i="12"/>
  <c r="BF344" i="12"/>
  <c r="BF345" i="12"/>
  <c r="BF346" i="12"/>
  <c r="BF347" i="12"/>
  <c r="BF348" i="12"/>
  <c r="BF349" i="12"/>
  <c r="BF350" i="12"/>
  <c r="BF351" i="12"/>
  <c r="BF352" i="12"/>
  <c r="BF353" i="12"/>
  <c r="BF354" i="12"/>
  <c r="BF355" i="12"/>
  <c r="BF356" i="12"/>
  <c r="BF357" i="12"/>
  <c r="BF358" i="12"/>
  <c r="BF359" i="12"/>
  <c r="BF360" i="12"/>
  <c r="BF361" i="12"/>
  <c r="BF362" i="12"/>
  <c r="BF363" i="12"/>
  <c r="BF364" i="12"/>
  <c r="BF365" i="12"/>
  <c r="BF366" i="12"/>
  <c r="BF367" i="12"/>
  <c r="BF368" i="12"/>
  <c r="BF369" i="12"/>
  <c r="BF370" i="12"/>
  <c r="BF371" i="12"/>
  <c r="BF372" i="12"/>
  <c r="BF373" i="12"/>
  <c r="BF374" i="12"/>
  <c r="BF375" i="12"/>
  <c r="BF376" i="12"/>
  <c r="BF377" i="12"/>
  <c r="BF378" i="12"/>
  <c r="BF379" i="12"/>
  <c r="BF380" i="12"/>
  <c r="BF381" i="12"/>
  <c r="BF382" i="12"/>
  <c r="BF383" i="12"/>
  <c r="BF384" i="12"/>
  <c r="BF385" i="12"/>
  <c r="BF386" i="12"/>
  <c r="BF387" i="12"/>
  <c r="BF388" i="12"/>
  <c r="BF389" i="12"/>
  <c r="BF390" i="12"/>
  <c r="BF391" i="12"/>
  <c r="BF392" i="12"/>
  <c r="BF393" i="12"/>
  <c r="BF394" i="12"/>
  <c r="BF395" i="12"/>
  <c r="BF396" i="12"/>
  <c r="BF397" i="12"/>
  <c r="BF398" i="12"/>
  <c r="BF399" i="12"/>
  <c r="BF400" i="12"/>
  <c r="BF401" i="12"/>
  <c r="BF402" i="12"/>
  <c r="BF403" i="12"/>
  <c r="BF404" i="12"/>
  <c r="BF405" i="12"/>
  <c r="BF406" i="12"/>
  <c r="BF407" i="12"/>
  <c r="BF408" i="12"/>
  <c r="BF409" i="12"/>
  <c r="BF410" i="12"/>
  <c r="T169" i="13" l="1"/>
  <c r="S169" i="13"/>
  <c r="W10" i="20"/>
  <c r="O169" i="13"/>
  <c r="T170" i="13"/>
  <c r="U170" i="13"/>
  <c r="U169" i="13"/>
  <c r="R170" i="13"/>
  <c r="K169" i="13"/>
  <c r="O168" i="13"/>
  <c r="K168" i="13"/>
  <c r="S170" i="13"/>
  <c r="R169" i="13"/>
  <c r="T168" i="13"/>
  <c r="O170" i="13"/>
  <c r="R168" i="13"/>
  <c r="U168" i="13"/>
  <c r="K170" i="13"/>
  <c r="S168" i="13"/>
  <c r="BE7" i="13"/>
  <c r="BF7" i="13"/>
  <c r="BG7" i="13"/>
  <c r="BH7" i="13"/>
  <c r="BE8" i="13"/>
  <c r="BG8" i="13"/>
  <c r="BH8" i="13"/>
  <c r="BE9" i="13"/>
  <c r="BF9" i="13"/>
  <c r="BG9" i="13"/>
  <c r="BH9" i="13"/>
  <c r="BE10" i="13"/>
  <c r="BF10" i="13"/>
  <c r="BG10" i="13"/>
  <c r="BH10" i="13"/>
  <c r="BE11" i="13"/>
  <c r="BF11" i="13"/>
  <c r="BG11" i="13"/>
  <c r="BH11" i="13"/>
  <c r="BE12" i="13"/>
  <c r="BF12" i="13"/>
  <c r="BG12" i="13"/>
  <c r="BH12" i="13"/>
  <c r="BE13" i="13"/>
  <c r="BF13" i="13"/>
  <c r="BG13" i="13"/>
  <c r="BH13" i="13"/>
  <c r="BE14" i="13"/>
  <c r="BF14" i="13"/>
  <c r="BG14" i="13"/>
  <c r="BH14" i="13"/>
  <c r="BE15" i="13"/>
  <c r="BF15" i="13"/>
  <c r="BG15" i="13"/>
  <c r="BH15" i="13"/>
  <c r="BE16" i="13"/>
  <c r="BF16" i="13"/>
  <c r="BG16" i="13"/>
  <c r="BH16" i="13"/>
  <c r="BE17" i="13"/>
  <c r="BF17" i="13"/>
  <c r="BG17" i="13"/>
  <c r="BH17" i="13"/>
  <c r="BE18" i="13"/>
  <c r="BG18" i="13"/>
  <c r="BH18" i="13"/>
  <c r="BE19" i="13"/>
  <c r="BF19" i="13"/>
  <c r="BG19" i="13"/>
  <c r="BH19" i="13"/>
  <c r="BE20" i="13"/>
  <c r="BF20" i="13"/>
  <c r="BG20" i="13"/>
  <c r="BH20" i="13"/>
  <c r="BE21" i="13"/>
  <c r="BF21" i="13"/>
  <c r="BG21" i="13"/>
  <c r="BH21" i="13"/>
  <c r="BE22" i="13"/>
  <c r="BF22" i="13"/>
  <c r="BG22" i="13"/>
  <c r="BH22" i="13"/>
  <c r="BE23" i="13"/>
  <c r="BF23" i="13"/>
  <c r="BG23" i="13"/>
  <c r="BH23" i="13"/>
  <c r="BE24" i="13"/>
  <c r="BF24" i="13"/>
  <c r="BG24" i="13"/>
  <c r="BH24" i="13"/>
  <c r="BE25" i="13"/>
  <c r="BF25" i="13"/>
  <c r="BG25" i="13"/>
  <c r="BH25" i="13"/>
  <c r="BE26" i="13"/>
  <c r="BF26" i="13"/>
  <c r="BG26" i="13"/>
  <c r="BH26" i="13"/>
  <c r="BE27" i="13"/>
  <c r="BF27" i="13"/>
  <c r="BG27" i="13"/>
  <c r="BH27" i="13"/>
  <c r="BE28" i="13"/>
  <c r="BF28" i="13"/>
  <c r="BG28" i="13"/>
  <c r="BH28" i="13"/>
  <c r="BE29" i="13"/>
  <c r="BF29" i="13"/>
  <c r="BG29" i="13"/>
  <c r="BH29" i="13"/>
  <c r="BE30" i="13"/>
  <c r="BF30" i="13"/>
  <c r="BG30" i="13"/>
  <c r="BH30" i="13"/>
  <c r="BE31" i="13"/>
  <c r="BF31" i="13"/>
  <c r="BG31" i="13"/>
  <c r="BH31" i="13"/>
  <c r="BE32" i="13"/>
  <c r="BF32" i="13"/>
  <c r="BG32" i="13"/>
  <c r="BH32" i="13"/>
  <c r="BE33" i="13"/>
  <c r="BF33" i="13"/>
  <c r="BG33" i="13"/>
  <c r="BH33" i="13"/>
  <c r="BE34" i="13"/>
  <c r="BF34" i="13"/>
  <c r="BG34" i="13"/>
  <c r="BH34" i="13"/>
  <c r="BE35" i="13"/>
  <c r="BF35" i="13"/>
  <c r="BG35" i="13"/>
  <c r="BH35" i="13"/>
  <c r="BE36" i="13"/>
  <c r="BF36" i="13"/>
  <c r="BG36" i="13"/>
  <c r="BH36" i="13"/>
  <c r="BE37" i="13"/>
  <c r="BF37" i="13"/>
  <c r="BG37" i="13"/>
  <c r="BH37" i="13"/>
  <c r="BE38" i="13"/>
  <c r="BF38" i="13"/>
  <c r="BG38" i="13"/>
  <c r="BH38" i="13"/>
  <c r="BE39" i="13"/>
  <c r="BF39" i="13"/>
  <c r="BG39" i="13"/>
  <c r="BH39" i="13"/>
  <c r="BE40" i="13"/>
  <c r="BF40" i="13"/>
  <c r="BG40" i="13"/>
  <c r="BH40" i="13"/>
  <c r="BE41" i="13"/>
  <c r="BF41" i="13"/>
  <c r="BG41" i="13"/>
  <c r="BH41" i="13"/>
  <c r="BE42" i="13"/>
  <c r="BF42" i="13"/>
  <c r="BG42" i="13"/>
  <c r="BH42" i="13"/>
  <c r="BE43" i="13"/>
  <c r="BF43" i="13"/>
  <c r="BG43" i="13"/>
  <c r="BH43" i="13"/>
  <c r="BE44" i="13"/>
  <c r="BF44" i="13"/>
  <c r="BG44" i="13"/>
  <c r="BH44" i="13"/>
  <c r="BE45" i="13"/>
  <c r="BF45" i="13"/>
  <c r="BG45" i="13"/>
  <c r="BH45" i="13"/>
  <c r="BE46" i="13"/>
  <c r="BF46" i="13"/>
  <c r="BG46" i="13"/>
  <c r="BH46" i="13"/>
  <c r="BE47" i="13"/>
  <c r="BF47" i="13"/>
  <c r="BG47" i="13"/>
  <c r="BH47" i="13"/>
  <c r="BE48" i="13"/>
  <c r="BF48" i="13"/>
  <c r="BG48" i="13"/>
  <c r="BH48" i="13"/>
  <c r="BE49" i="13"/>
  <c r="BF49" i="13"/>
  <c r="BG49" i="13"/>
  <c r="BH49" i="13"/>
  <c r="BE50" i="13"/>
  <c r="BF50" i="13"/>
  <c r="BG50" i="13"/>
  <c r="BH50" i="13"/>
  <c r="BE51" i="13"/>
  <c r="BF51" i="13"/>
  <c r="BG51" i="13"/>
  <c r="BH51" i="13"/>
  <c r="BE52" i="13"/>
  <c r="BF52" i="13"/>
  <c r="BG52" i="13"/>
  <c r="BH52" i="13"/>
  <c r="BE53" i="13"/>
  <c r="BF53" i="13"/>
  <c r="BG53" i="13"/>
  <c r="BH53" i="13"/>
  <c r="BE54" i="13"/>
  <c r="BF54" i="13"/>
  <c r="BG54" i="13"/>
  <c r="BH54" i="13"/>
  <c r="BE55" i="13"/>
  <c r="BF55" i="13"/>
  <c r="BG55" i="13"/>
  <c r="BH55" i="13"/>
  <c r="BE56" i="13"/>
  <c r="BF56" i="13"/>
  <c r="BG56" i="13"/>
  <c r="BH56" i="13"/>
  <c r="BE57" i="13"/>
  <c r="BF57" i="13"/>
  <c r="BG57" i="13"/>
  <c r="BH57" i="13"/>
  <c r="BE58" i="13"/>
  <c r="BF58" i="13"/>
  <c r="BG58" i="13"/>
  <c r="BH58" i="13"/>
  <c r="BE59" i="13"/>
  <c r="BF59" i="13"/>
  <c r="BG59" i="13"/>
  <c r="BH59" i="13"/>
  <c r="BE60" i="13"/>
  <c r="BF60" i="13"/>
  <c r="BG60" i="13"/>
  <c r="BH60" i="13"/>
  <c r="BE61" i="13"/>
  <c r="BF61" i="13"/>
  <c r="BG61" i="13"/>
  <c r="BH61" i="13"/>
  <c r="BE62" i="13"/>
  <c r="BF62" i="13"/>
  <c r="BG62" i="13"/>
  <c r="BH62" i="13"/>
  <c r="BE63" i="13"/>
  <c r="BF63" i="13"/>
  <c r="BG63" i="13"/>
  <c r="BH63" i="13"/>
  <c r="BE64" i="13"/>
  <c r="BF64" i="13"/>
  <c r="BG64" i="13"/>
  <c r="BH64" i="13"/>
  <c r="BE65" i="13"/>
  <c r="BF65" i="13"/>
  <c r="BG65" i="13"/>
  <c r="BH65" i="13"/>
  <c r="BE66" i="13"/>
  <c r="BF66" i="13"/>
  <c r="BG66" i="13"/>
  <c r="BH66" i="13"/>
  <c r="BE67" i="13"/>
  <c r="BF67" i="13"/>
  <c r="BG67" i="13"/>
  <c r="BH67" i="13"/>
  <c r="BE68" i="13"/>
  <c r="BF68" i="13"/>
  <c r="BG68" i="13"/>
  <c r="BH68" i="13"/>
  <c r="BE69" i="13"/>
  <c r="BF69" i="13"/>
  <c r="BG69" i="13"/>
  <c r="BH69" i="13"/>
  <c r="BE70" i="13"/>
  <c r="BF70" i="13"/>
  <c r="BG70" i="13"/>
  <c r="BH70" i="13"/>
  <c r="BE71" i="13"/>
  <c r="BF71" i="13"/>
  <c r="BG71" i="13"/>
  <c r="BH71" i="13"/>
  <c r="BE72" i="13"/>
  <c r="BF72" i="13"/>
  <c r="BG72" i="13"/>
  <c r="BH72" i="13"/>
  <c r="BE73" i="13"/>
  <c r="BF73" i="13"/>
  <c r="BG73" i="13"/>
  <c r="BH73" i="13"/>
  <c r="BE74" i="13"/>
  <c r="BF74" i="13"/>
  <c r="BG74" i="13"/>
  <c r="BH74" i="13"/>
  <c r="BE75" i="13"/>
  <c r="BF75" i="13"/>
  <c r="BG75" i="13"/>
  <c r="BH75" i="13"/>
  <c r="BE76" i="13"/>
  <c r="BF76" i="13"/>
  <c r="BG76" i="13"/>
  <c r="BH76" i="13"/>
  <c r="BE77" i="13"/>
  <c r="BF77" i="13"/>
  <c r="BG77" i="13"/>
  <c r="BH77" i="13"/>
  <c r="BE78" i="13"/>
  <c r="BF78" i="13"/>
  <c r="BG78" i="13"/>
  <c r="BH78" i="13"/>
  <c r="BE79" i="13"/>
  <c r="BF79" i="13"/>
  <c r="BG79" i="13"/>
  <c r="BH79" i="13"/>
  <c r="BE80" i="13"/>
  <c r="BF80" i="13"/>
  <c r="BG80" i="13"/>
  <c r="BH80" i="13"/>
  <c r="BE81" i="13"/>
  <c r="BF81" i="13"/>
  <c r="BG81" i="13"/>
  <c r="BH81" i="13"/>
  <c r="BE82" i="13"/>
  <c r="BF82" i="13"/>
  <c r="BG82" i="13"/>
  <c r="BH82" i="13"/>
  <c r="BE83" i="13"/>
  <c r="BF83" i="13"/>
  <c r="BG83" i="13"/>
  <c r="BH83" i="13"/>
  <c r="BE84" i="13"/>
  <c r="BF84" i="13"/>
  <c r="BG84" i="13"/>
  <c r="BH84" i="13"/>
  <c r="BE85" i="13"/>
  <c r="BF85" i="13"/>
  <c r="BG85" i="13"/>
  <c r="BH85" i="13"/>
  <c r="BE86" i="13"/>
  <c r="BF86" i="13"/>
  <c r="BG86" i="13"/>
  <c r="BH86" i="13"/>
  <c r="BE87" i="13"/>
  <c r="BF87" i="13"/>
  <c r="BG87" i="13"/>
  <c r="BH87" i="13"/>
  <c r="BE88" i="13"/>
  <c r="BF88" i="13"/>
  <c r="BG88" i="13"/>
  <c r="BH88" i="13"/>
  <c r="BE89" i="13"/>
  <c r="BF89" i="13"/>
  <c r="BG89" i="13"/>
  <c r="BH89" i="13"/>
  <c r="BE90" i="13"/>
  <c r="BF90" i="13"/>
  <c r="BG90" i="13"/>
  <c r="BH90" i="13"/>
  <c r="BE91" i="13"/>
  <c r="BF91" i="13"/>
  <c r="BG91" i="13"/>
  <c r="BH91" i="13"/>
  <c r="BE92" i="13"/>
  <c r="BF92" i="13"/>
  <c r="BG92" i="13"/>
  <c r="BH92" i="13"/>
  <c r="BE93" i="13"/>
  <c r="BF93" i="13"/>
  <c r="BG93" i="13"/>
  <c r="BH93" i="13"/>
  <c r="BE94" i="13"/>
  <c r="BF94" i="13"/>
  <c r="BG94" i="13"/>
  <c r="BH94" i="13"/>
  <c r="BE95" i="13"/>
  <c r="BF95" i="13"/>
  <c r="BG95" i="13"/>
  <c r="BH95" i="13"/>
  <c r="BE96" i="13"/>
  <c r="BF96" i="13"/>
  <c r="BG96" i="13"/>
  <c r="BH96" i="13"/>
  <c r="BE97" i="13"/>
  <c r="BF97" i="13"/>
  <c r="BG97" i="13"/>
  <c r="BH97" i="13"/>
  <c r="BE98" i="13"/>
  <c r="BF98" i="13"/>
  <c r="BG98" i="13"/>
  <c r="BH98" i="13"/>
  <c r="BE99" i="13"/>
  <c r="BF99" i="13"/>
  <c r="BG99" i="13"/>
  <c r="BH99" i="13"/>
  <c r="BE100" i="13"/>
  <c r="BF100" i="13"/>
  <c r="BG100" i="13"/>
  <c r="BH100" i="13"/>
  <c r="BE101" i="13"/>
  <c r="BF101" i="13"/>
  <c r="BG101" i="13"/>
  <c r="BH101" i="13"/>
  <c r="BE102" i="13"/>
  <c r="BF102" i="13"/>
  <c r="BG102" i="13"/>
  <c r="BH102" i="13"/>
  <c r="BE103" i="13"/>
  <c r="BF103" i="13"/>
  <c r="BG103" i="13"/>
  <c r="BH103" i="13"/>
  <c r="BE104" i="13"/>
  <c r="BF104" i="13"/>
  <c r="BG104" i="13"/>
  <c r="BH104" i="13"/>
  <c r="BE105" i="13"/>
  <c r="BF105" i="13"/>
  <c r="BG105" i="13"/>
  <c r="BH105" i="13"/>
  <c r="BE106" i="13"/>
  <c r="BF106" i="13"/>
  <c r="BG106" i="13"/>
  <c r="BH106" i="13"/>
  <c r="BE107" i="13"/>
  <c r="BF107" i="13"/>
  <c r="BG107" i="13"/>
  <c r="BH107" i="13"/>
  <c r="BE108" i="13"/>
  <c r="BF108" i="13"/>
  <c r="BG108" i="13"/>
  <c r="BH108" i="13"/>
  <c r="BE109" i="13"/>
  <c r="BF109" i="13"/>
  <c r="BG109" i="13"/>
  <c r="BH109" i="13"/>
  <c r="BE110" i="13"/>
  <c r="BF110" i="13"/>
  <c r="BG110" i="13"/>
  <c r="BH110" i="13"/>
  <c r="BE111" i="13"/>
  <c r="BF111" i="13"/>
  <c r="BG111" i="13"/>
  <c r="BH111" i="13"/>
  <c r="BE112" i="13"/>
  <c r="BF112" i="13"/>
  <c r="BG112" i="13"/>
  <c r="BH112" i="13"/>
  <c r="BE113" i="13"/>
  <c r="BF113" i="13"/>
  <c r="BG113" i="13"/>
  <c r="BH113" i="13"/>
  <c r="BE114" i="13"/>
  <c r="BF114" i="13"/>
  <c r="BG114" i="13"/>
  <c r="BH114" i="13"/>
  <c r="BE115" i="13"/>
  <c r="BF115" i="13"/>
  <c r="BG115" i="13"/>
  <c r="BH115" i="13"/>
  <c r="BE116" i="13"/>
  <c r="BF116" i="13"/>
  <c r="BG116" i="13"/>
  <c r="BH116" i="13"/>
  <c r="BE117" i="13"/>
  <c r="BF117" i="13"/>
  <c r="BG117" i="13"/>
  <c r="BH117" i="13"/>
  <c r="BE118" i="13"/>
  <c r="BF118" i="13"/>
  <c r="BG118" i="13"/>
  <c r="BH118" i="13"/>
  <c r="BE119" i="13"/>
  <c r="BF119" i="13"/>
  <c r="BG119" i="13"/>
  <c r="BH119" i="13"/>
  <c r="BE120" i="13"/>
  <c r="BF120" i="13"/>
  <c r="BG120" i="13"/>
  <c r="BH120" i="13"/>
  <c r="BE121" i="13"/>
  <c r="BF121" i="13"/>
  <c r="BG121" i="13"/>
  <c r="BH121" i="13"/>
  <c r="BE122" i="13"/>
  <c r="BF122" i="13"/>
  <c r="BG122" i="13"/>
  <c r="BH122" i="13"/>
  <c r="BE123" i="13"/>
  <c r="BF123" i="13"/>
  <c r="BG123" i="13"/>
  <c r="BH123" i="13"/>
  <c r="BE124" i="13"/>
  <c r="BF124" i="13"/>
  <c r="BG124" i="13"/>
  <c r="BH124" i="13"/>
  <c r="BE125" i="13"/>
  <c r="BF125" i="13"/>
  <c r="BG125" i="13"/>
  <c r="BH125" i="13"/>
  <c r="BE126" i="13"/>
  <c r="BF126" i="13"/>
  <c r="BG126" i="13"/>
  <c r="BH126" i="13"/>
  <c r="BE127" i="13"/>
  <c r="BF127" i="13"/>
  <c r="BG127" i="13"/>
  <c r="BH127" i="13"/>
  <c r="BE128" i="13"/>
  <c r="BF128" i="13"/>
  <c r="BG128" i="13"/>
  <c r="BH128" i="13"/>
  <c r="BE129" i="13"/>
  <c r="BF129" i="13"/>
  <c r="BG129" i="13"/>
  <c r="BH129" i="13"/>
  <c r="BE130" i="13"/>
  <c r="BF130" i="13"/>
  <c r="BG130" i="13"/>
  <c r="BH130" i="13"/>
  <c r="BE131" i="13"/>
  <c r="BF131" i="13"/>
  <c r="BG131" i="13"/>
  <c r="BH131" i="13"/>
  <c r="BE132" i="13"/>
  <c r="BF132" i="13"/>
  <c r="BG132" i="13"/>
  <c r="BH132" i="13"/>
  <c r="BE133" i="13"/>
  <c r="BF133" i="13"/>
  <c r="BG133" i="13"/>
  <c r="BH133" i="13"/>
  <c r="BE134" i="13"/>
  <c r="BF134" i="13"/>
  <c r="BG134" i="13"/>
  <c r="BH134" i="13"/>
  <c r="BE135" i="13"/>
  <c r="BF135" i="13"/>
  <c r="BG135" i="13"/>
  <c r="BH135" i="13"/>
  <c r="BE136" i="13"/>
  <c r="BF136" i="13"/>
  <c r="BG136" i="13"/>
  <c r="BH136" i="13"/>
  <c r="BE137" i="13"/>
  <c r="BF137" i="13"/>
  <c r="BG137" i="13"/>
  <c r="BH137" i="13"/>
  <c r="BE138" i="13"/>
  <c r="BF138" i="13"/>
  <c r="BG138" i="13"/>
  <c r="BH138" i="13"/>
  <c r="BE139" i="13"/>
  <c r="BF139" i="13"/>
  <c r="BG139" i="13"/>
  <c r="BH139" i="13"/>
  <c r="BE140" i="13"/>
  <c r="BF140" i="13"/>
  <c r="BG140" i="13"/>
  <c r="BH140" i="13"/>
  <c r="BE141" i="13"/>
  <c r="BF141" i="13"/>
  <c r="BG141" i="13"/>
  <c r="BH141" i="13"/>
  <c r="BE142" i="13"/>
  <c r="BF142" i="13"/>
  <c r="BG142" i="13"/>
  <c r="BH142" i="13"/>
  <c r="BE143" i="13"/>
  <c r="BF143" i="13"/>
  <c r="BG143" i="13"/>
  <c r="BH143" i="13"/>
  <c r="BE144" i="13"/>
  <c r="BF144" i="13"/>
  <c r="BG144" i="13"/>
  <c r="BH144" i="13"/>
  <c r="BE145" i="13"/>
  <c r="BF145" i="13"/>
  <c r="BG145" i="13"/>
  <c r="BH145" i="13"/>
  <c r="BE146" i="13"/>
  <c r="BF146" i="13"/>
  <c r="BG146" i="13"/>
  <c r="BH146" i="13"/>
  <c r="BE147" i="13"/>
  <c r="BF147" i="13"/>
  <c r="BG147" i="13"/>
  <c r="BH147" i="13"/>
  <c r="BE148" i="13"/>
  <c r="BF148" i="13"/>
  <c r="BG148" i="13"/>
  <c r="BH148" i="13"/>
  <c r="BE149" i="13"/>
  <c r="BF149" i="13"/>
  <c r="BG149" i="13"/>
  <c r="BH149" i="13"/>
  <c r="BE150" i="13"/>
  <c r="BF150" i="13"/>
  <c r="BG150" i="13"/>
  <c r="BH150" i="13"/>
  <c r="BE151" i="13"/>
  <c r="BF151" i="13"/>
  <c r="BG151" i="13"/>
  <c r="BH151" i="13"/>
  <c r="BE152" i="13"/>
  <c r="BF152" i="13"/>
  <c r="BG152" i="13"/>
  <c r="BH152" i="13"/>
  <c r="BE153" i="13"/>
  <c r="BF153" i="13"/>
  <c r="BG153" i="13"/>
  <c r="BH153" i="13"/>
  <c r="BE154" i="13"/>
  <c r="BF154" i="13"/>
  <c r="BG154" i="13"/>
  <c r="BH154" i="13"/>
  <c r="BE155" i="13"/>
  <c r="BF155" i="13"/>
  <c r="BG155" i="13"/>
  <c r="BH155" i="13"/>
  <c r="BE156" i="13"/>
  <c r="BF156" i="13"/>
  <c r="BG156" i="13"/>
  <c r="BH156" i="13"/>
  <c r="BE157" i="13"/>
  <c r="BF157" i="13"/>
  <c r="BG157" i="13"/>
  <c r="BH157" i="13"/>
  <c r="BE158" i="13"/>
  <c r="BF158" i="13"/>
  <c r="BG158" i="13"/>
  <c r="BH158" i="13"/>
  <c r="BE159" i="13"/>
  <c r="BF159" i="13"/>
  <c r="BG159" i="13"/>
  <c r="BH159" i="13"/>
  <c r="BE160" i="13"/>
  <c r="BF160" i="13"/>
  <c r="BG160" i="13"/>
  <c r="BH160" i="13"/>
  <c r="BE161" i="13"/>
  <c r="BF161" i="13"/>
  <c r="BG161" i="13"/>
  <c r="BH161" i="13"/>
  <c r="BE162" i="13"/>
  <c r="BF162" i="13"/>
  <c r="BG162" i="13"/>
  <c r="BH162" i="13"/>
  <c r="BE163" i="13"/>
  <c r="BF163" i="13"/>
  <c r="BG163" i="13"/>
  <c r="BH163" i="13"/>
  <c r="BE164" i="13"/>
  <c r="BF164" i="13"/>
  <c r="BG164" i="13"/>
  <c r="BH164" i="13"/>
  <c r="BE165" i="13"/>
  <c r="BF165" i="13"/>
  <c r="BG165" i="13"/>
  <c r="BH165" i="13"/>
  <c r="BE166" i="13"/>
  <c r="BF166" i="13"/>
  <c r="BG166" i="13"/>
  <c r="BH166" i="13"/>
  <c r="BE167" i="13"/>
  <c r="BF167" i="13"/>
  <c r="BG167" i="13"/>
  <c r="BH167" i="13"/>
  <c r="BH6" i="13"/>
  <c r="BG6" i="13"/>
  <c r="AD642" i="16" l="1"/>
  <c r="AC642" i="16"/>
  <c r="AB642" i="16"/>
  <c r="AA642" i="16"/>
  <c r="Z642" i="16"/>
  <c r="Y642" i="16"/>
  <c r="X642" i="16"/>
  <c r="W642" i="16"/>
  <c r="V642" i="16"/>
  <c r="U642" i="16"/>
  <c r="T642" i="16"/>
  <c r="S642" i="16"/>
  <c r="R642" i="16"/>
  <c r="Q642" i="16"/>
  <c r="P642" i="16"/>
  <c r="O642" i="16"/>
  <c r="N642" i="16"/>
  <c r="M642" i="16"/>
  <c r="L642" i="16"/>
  <c r="K642" i="16"/>
  <c r="J642" i="16"/>
  <c r="I642" i="16"/>
  <c r="H642" i="16"/>
  <c r="G642" i="16"/>
  <c r="F642" i="16"/>
  <c r="E642" i="16"/>
  <c r="D642" i="16"/>
  <c r="C642" i="16"/>
  <c r="A642" i="16"/>
  <c r="AD641" i="16"/>
  <c r="AC641" i="16"/>
  <c r="AB641" i="16"/>
  <c r="AA641" i="16"/>
  <c r="Z641" i="16"/>
  <c r="Y641" i="16"/>
  <c r="X641" i="16"/>
  <c r="W641" i="16"/>
  <c r="V641" i="16"/>
  <c r="U641" i="16"/>
  <c r="T641" i="16"/>
  <c r="S641" i="16"/>
  <c r="R641" i="16"/>
  <c r="Q641" i="16"/>
  <c r="P641" i="16"/>
  <c r="O641" i="16"/>
  <c r="N641" i="16"/>
  <c r="M641" i="16"/>
  <c r="L641" i="16"/>
  <c r="K641" i="16"/>
  <c r="J641" i="16"/>
  <c r="I641" i="16"/>
  <c r="H641" i="16"/>
  <c r="G641" i="16"/>
  <c r="F641" i="16"/>
  <c r="E641" i="16"/>
  <c r="D641" i="16"/>
  <c r="C641" i="16"/>
  <c r="A641" i="16"/>
  <c r="AD640" i="16"/>
  <c r="AC640" i="16"/>
  <c r="AB640" i="16"/>
  <c r="AA640" i="16"/>
  <c r="Z640" i="16"/>
  <c r="Y640" i="16"/>
  <c r="X640" i="16"/>
  <c r="W640" i="16"/>
  <c r="V640" i="16"/>
  <c r="U640" i="16"/>
  <c r="T640" i="16"/>
  <c r="S640" i="16"/>
  <c r="R640" i="16"/>
  <c r="Q640" i="16"/>
  <c r="P640" i="16"/>
  <c r="O640" i="16"/>
  <c r="N640" i="16"/>
  <c r="M640" i="16"/>
  <c r="L640" i="16"/>
  <c r="K640" i="16"/>
  <c r="J640" i="16"/>
  <c r="I640" i="16"/>
  <c r="H640" i="16"/>
  <c r="G640" i="16"/>
  <c r="F640" i="16"/>
  <c r="E640" i="16"/>
  <c r="D640" i="16"/>
  <c r="C640" i="16"/>
  <c r="A640" i="16"/>
  <c r="AD639" i="16"/>
  <c r="AC639" i="16"/>
  <c r="AB639" i="16"/>
  <c r="AA639" i="16"/>
  <c r="Z639" i="16"/>
  <c r="Y639" i="16"/>
  <c r="X639" i="16"/>
  <c r="W639" i="16"/>
  <c r="V639" i="16"/>
  <c r="U639" i="16"/>
  <c r="T639" i="16"/>
  <c r="S639" i="16"/>
  <c r="R639" i="16"/>
  <c r="Q639" i="16"/>
  <c r="P639" i="16"/>
  <c r="O639" i="16"/>
  <c r="N639" i="16"/>
  <c r="M639" i="16"/>
  <c r="L639" i="16"/>
  <c r="K639" i="16"/>
  <c r="J639" i="16"/>
  <c r="I639" i="16"/>
  <c r="H639" i="16"/>
  <c r="G639" i="16"/>
  <c r="F639" i="16"/>
  <c r="E639" i="16"/>
  <c r="D639" i="16"/>
  <c r="C639" i="16"/>
  <c r="A639" i="16"/>
  <c r="AD638" i="16"/>
  <c r="AC638" i="16"/>
  <c r="AB638" i="16"/>
  <c r="AA638" i="16"/>
  <c r="Z638" i="16"/>
  <c r="Y638" i="16"/>
  <c r="X638" i="16"/>
  <c r="W638" i="16"/>
  <c r="V638" i="16"/>
  <c r="U638" i="16"/>
  <c r="T638" i="16"/>
  <c r="S638" i="16"/>
  <c r="R638" i="16"/>
  <c r="Q638" i="16"/>
  <c r="P638" i="16"/>
  <c r="O638" i="16"/>
  <c r="N638" i="16"/>
  <c r="M638" i="16"/>
  <c r="L638" i="16"/>
  <c r="K638" i="16"/>
  <c r="J638" i="16"/>
  <c r="I638" i="16"/>
  <c r="H638" i="16"/>
  <c r="G638" i="16"/>
  <c r="F638" i="16"/>
  <c r="E638" i="16"/>
  <c r="D638" i="16"/>
  <c r="C638" i="16"/>
  <c r="A638" i="16"/>
  <c r="AD637" i="16"/>
  <c r="AC637" i="16"/>
  <c r="AB637" i="16"/>
  <c r="AA637" i="16"/>
  <c r="Z637" i="16"/>
  <c r="Y637" i="16"/>
  <c r="X637" i="16"/>
  <c r="W637" i="16"/>
  <c r="V637" i="16"/>
  <c r="U637" i="16"/>
  <c r="T637" i="16"/>
  <c r="S637" i="16"/>
  <c r="R637" i="16"/>
  <c r="Q637" i="16"/>
  <c r="P637" i="16"/>
  <c r="O637" i="16"/>
  <c r="N637" i="16"/>
  <c r="M637" i="16"/>
  <c r="L637" i="16"/>
  <c r="K637" i="16"/>
  <c r="J637" i="16"/>
  <c r="I637" i="16"/>
  <c r="H637" i="16"/>
  <c r="G637" i="16"/>
  <c r="F637" i="16"/>
  <c r="E637" i="16"/>
  <c r="D637" i="16"/>
  <c r="C637" i="16"/>
  <c r="A637" i="16"/>
  <c r="AD636" i="16"/>
  <c r="AC636" i="16"/>
  <c r="AB636" i="16"/>
  <c r="AA636" i="16"/>
  <c r="Z636" i="16"/>
  <c r="Y636" i="16"/>
  <c r="X636" i="16"/>
  <c r="W636" i="16"/>
  <c r="V636" i="16"/>
  <c r="U636" i="16"/>
  <c r="T636" i="16"/>
  <c r="S636" i="16"/>
  <c r="R636" i="16"/>
  <c r="Q636" i="16"/>
  <c r="P636" i="16"/>
  <c r="O636" i="16"/>
  <c r="N636" i="16"/>
  <c r="M636" i="16"/>
  <c r="L636" i="16"/>
  <c r="K636" i="16"/>
  <c r="J636" i="16"/>
  <c r="I636" i="16"/>
  <c r="H636" i="16"/>
  <c r="G636" i="16"/>
  <c r="F636" i="16"/>
  <c r="E636" i="16"/>
  <c r="D636" i="16"/>
  <c r="C636" i="16"/>
  <c r="A636" i="16"/>
  <c r="AD635" i="16"/>
  <c r="AC635" i="16"/>
  <c r="AB635" i="16"/>
  <c r="AA635" i="16"/>
  <c r="Z635" i="16"/>
  <c r="Y635" i="16"/>
  <c r="X635" i="16"/>
  <c r="W635" i="16"/>
  <c r="V635" i="16"/>
  <c r="U635" i="16"/>
  <c r="T635" i="16"/>
  <c r="S635" i="16"/>
  <c r="R635" i="16"/>
  <c r="Q635" i="16"/>
  <c r="P635" i="16"/>
  <c r="O635" i="16"/>
  <c r="N635" i="16"/>
  <c r="M635" i="16"/>
  <c r="L635" i="16"/>
  <c r="K635" i="16"/>
  <c r="J635" i="16"/>
  <c r="I635" i="16"/>
  <c r="H635" i="16"/>
  <c r="G635" i="16"/>
  <c r="F635" i="16"/>
  <c r="E635" i="16"/>
  <c r="D635" i="16"/>
  <c r="C635" i="16"/>
  <c r="A635" i="16"/>
  <c r="AD634" i="16"/>
  <c r="AC634" i="16"/>
  <c r="AB634" i="16"/>
  <c r="AA634" i="16"/>
  <c r="Z634" i="16"/>
  <c r="Y634" i="16"/>
  <c r="X634" i="16"/>
  <c r="W634" i="16"/>
  <c r="V634" i="16"/>
  <c r="U634" i="16"/>
  <c r="T634" i="16"/>
  <c r="S634" i="16"/>
  <c r="R634" i="16"/>
  <c r="Q634" i="16"/>
  <c r="P634" i="16"/>
  <c r="O634" i="16"/>
  <c r="N634" i="16"/>
  <c r="M634" i="16"/>
  <c r="L634" i="16"/>
  <c r="K634" i="16"/>
  <c r="J634" i="16"/>
  <c r="I634" i="16"/>
  <c r="H634" i="16"/>
  <c r="G634" i="16"/>
  <c r="F634" i="16"/>
  <c r="E634" i="16"/>
  <c r="D634" i="16"/>
  <c r="C634" i="16"/>
  <c r="A634" i="16"/>
  <c r="AD633" i="16"/>
  <c r="AC633" i="16"/>
  <c r="AB633" i="16"/>
  <c r="AA633" i="16"/>
  <c r="Z633" i="16"/>
  <c r="Y633" i="16"/>
  <c r="X633" i="16"/>
  <c r="W633" i="16"/>
  <c r="V633" i="16"/>
  <c r="U633" i="16"/>
  <c r="T633" i="16"/>
  <c r="S633" i="16"/>
  <c r="R633" i="16"/>
  <c r="Q633" i="16"/>
  <c r="P633" i="16"/>
  <c r="O633" i="16"/>
  <c r="N633" i="16"/>
  <c r="M633" i="16"/>
  <c r="L633" i="16"/>
  <c r="K633" i="16"/>
  <c r="J633" i="16"/>
  <c r="I633" i="16"/>
  <c r="H633" i="16"/>
  <c r="G633" i="16"/>
  <c r="F633" i="16"/>
  <c r="E633" i="16"/>
  <c r="D633" i="16"/>
  <c r="C633" i="16"/>
  <c r="A633" i="16"/>
  <c r="AD632" i="16"/>
  <c r="AC632" i="16"/>
  <c r="AB632" i="16"/>
  <c r="AA632" i="16"/>
  <c r="Z632" i="16"/>
  <c r="Y632" i="16"/>
  <c r="X632" i="16"/>
  <c r="W632" i="16"/>
  <c r="V632" i="16"/>
  <c r="U632" i="16"/>
  <c r="T632" i="16"/>
  <c r="S632" i="16"/>
  <c r="R632" i="16"/>
  <c r="Q632" i="16"/>
  <c r="P632" i="16"/>
  <c r="O632" i="16"/>
  <c r="N632" i="16"/>
  <c r="M632" i="16"/>
  <c r="L632" i="16"/>
  <c r="K632" i="16"/>
  <c r="J632" i="16"/>
  <c r="I632" i="16"/>
  <c r="H632" i="16"/>
  <c r="G632" i="16"/>
  <c r="F632" i="16"/>
  <c r="E632" i="16"/>
  <c r="D632" i="16"/>
  <c r="C632" i="16"/>
  <c r="A632" i="16"/>
  <c r="AD631" i="16"/>
  <c r="AC631" i="16"/>
  <c r="AB631" i="16"/>
  <c r="AA631" i="16"/>
  <c r="Z631" i="16"/>
  <c r="Y631" i="16"/>
  <c r="X631" i="16"/>
  <c r="W631" i="16"/>
  <c r="V631" i="16"/>
  <c r="U631" i="16"/>
  <c r="T631" i="16"/>
  <c r="S631" i="16"/>
  <c r="R631" i="16"/>
  <c r="Q631" i="16"/>
  <c r="P631" i="16"/>
  <c r="O631" i="16"/>
  <c r="N631" i="16"/>
  <c r="M631" i="16"/>
  <c r="L631" i="16"/>
  <c r="K631" i="16"/>
  <c r="J631" i="16"/>
  <c r="I631" i="16"/>
  <c r="H631" i="16"/>
  <c r="G631" i="16"/>
  <c r="F631" i="16"/>
  <c r="E631" i="16"/>
  <c r="D631" i="16"/>
  <c r="C631" i="16"/>
  <c r="A631" i="16"/>
  <c r="AD630" i="16"/>
  <c r="AC630" i="16"/>
  <c r="AB630" i="16"/>
  <c r="AA630" i="16"/>
  <c r="Z630" i="16"/>
  <c r="Y630" i="16"/>
  <c r="X630" i="16"/>
  <c r="W630" i="16"/>
  <c r="V630" i="16"/>
  <c r="U630" i="16"/>
  <c r="T630" i="16"/>
  <c r="S630" i="16"/>
  <c r="R630" i="16"/>
  <c r="Q630" i="16"/>
  <c r="P630" i="16"/>
  <c r="O630" i="16"/>
  <c r="N630" i="16"/>
  <c r="M630" i="16"/>
  <c r="L630" i="16"/>
  <c r="K630" i="16"/>
  <c r="J630" i="16"/>
  <c r="I630" i="16"/>
  <c r="H630" i="16"/>
  <c r="G630" i="16"/>
  <c r="F630" i="16"/>
  <c r="E630" i="16"/>
  <c r="D630" i="16"/>
  <c r="C630" i="16"/>
  <c r="A630" i="16"/>
  <c r="AD629" i="16"/>
  <c r="AC629" i="16"/>
  <c r="AB629" i="16"/>
  <c r="AA629" i="16"/>
  <c r="Z629" i="16"/>
  <c r="Y629" i="16"/>
  <c r="X629" i="16"/>
  <c r="W629" i="16"/>
  <c r="V629" i="16"/>
  <c r="U629" i="16"/>
  <c r="T629" i="16"/>
  <c r="S629" i="16"/>
  <c r="R629" i="16"/>
  <c r="Q629" i="16"/>
  <c r="P629" i="16"/>
  <c r="O629" i="16"/>
  <c r="N629" i="16"/>
  <c r="M629" i="16"/>
  <c r="L629" i="16"/>
  <c r="K629" i="16"/>
  <c r="J629" i="16"/>
  <c r="I629" i="16"/>
  <c r="H629" i="16"/>
  <c r="G629" i="16"/>
  <c r="F629" i="16"/>
  <c r="E629" i="16"/>
  <c r="D629" i="16"/>
  <c r="C629" i="16"/>
  <c r="A629" i="16"/>
  <c r="AD628" i="16"/>
  <c r="AC628" i="16"/>
  <c r="AB628" i="16"/>
  <c r="AA628" i="16"/>
  <c r="Z628" i="16"/>
  <c r="Y628" i="16"/>
  <c r="X628" i="16"/>
  <c r="W628" i="16"/>
  <c r="V628" i="16"/>
  <c r="U628" i="16"/>
  <c r="T628" i="16"/>
  <c r="S628" i="16"/>
  <c r="R628" i="16"/>
  <c r="Q628" i="16"/>
  <c r="P628" i="16"/>
  <c r="O628" i="16"/>
  <c r="N628" i="16"/>
  <c r="M628" i="16"/>
  <c r="L628" i="16"/>
  <c r="K628" i="16"/>
  <c r="J628" i="16"/>
  <c r="I628" i="16"/>
  <c r="H628" i="16"/>
  <c r="G628" i="16"/>
  <c r="F628" i="16"/>
  <c r="E628" i="16"/>
  <c r="D628" i="16"/>
  <c r="C628" i="16"/>
  <c r="A628" i="16"/>
  <c r="AD627" i="16"/>
  <c r="AC627" i="16"/>
  <c r="AB627" i="16"/>
  <c r="AA627" i="16"/>
  <c r="Z627" i="16"/>
  <c r="Y627" i="16"/>
  <c r="X627" i="16"/>
  <c r="W627" i="16"/>
  <c r="V627" i="16"/>
  <c r="U627" i="16"/>
  <c r="T627" i="16"/>
  <c r="S627" i="16"/>
  <c r="R627" i="16"/>
  <c r="Q627" i="16"/>
  <c r="P627" i="16"/>
  <c r="O627" i="16"/>
  <c r="N627" i="16"/>
  <c r="M627" i="16"/>
  <c r="L627" i="16"/>
  <c r="K627" i="16"/>
  <c r="J627" i="16"/>
  <c r="I627" i="16"/>
  <c r="H627" i="16"/>
  <c r="G627" i="16"/>
  <c r="F627" i="16"/>
  <c r="E627" i="16"/>
  <c r="D627" i="16"/>
  <c r="C627" i="16"/>
  <c r="A627" i="16"/>
  <c r="AD626" i="16"/>
  <c r="AC626" i="16"/>
  <c r="AB626" i="16"/>
  <c r="AA626" i="16"/>
  <c r="Z626" i="16"/>
  <c r="Y626" i="16"/>
  <c r="X626" i="16"/>
  <c r="W626" i="16"/>
  <c r="V626" i="16"/>
  <c r="U626" i="16"/>
  <c r="T626" i="16"/>
  <c r="S626" i="16"/>
  <c r="R626" i="16"/>
  <c r="Q626" i="16"/>
  <c r="P626" i="16"/>
  <c r="O626" i="16"/>
  <c r="N626" i="16"/>
  <c r="M626" i="16"/>
  <c r="L626" i="16"/>
  <c r="K626" i="16"/>
  <c r="J626" i="16"/>
  <c r="I626" i="16"/>
  <c r="H626" i="16"/>
  <c r="G626" i="16"/>
  <c r="F626" i="16"/>
  <c r="E626" i="16"/>
  <c r="D626" i="16"/>
  <c r="C626" i="16"/>
  <c r="A626" i="16"/>
  <c r="AD625" i="16"/>
  <c r="AC625" i="16"/>
  <c r="AB625" i="16"/>
  <c r="AA625" i="16"/>
  <c r="Z625" i="16"/>
  <c r="Y625" i="16"/>
  <c r="X625" i="16"/>
  <c r="W625" i="16"/>
  <c r="V625" i="16"/>
  <c r="U625" i="16"/>
  <c r="T625" i="16"/>
  <c r="S625" i="16"/>
  <c r="R625" i="16"/>
  <c r="Q625" i="16"/>
  <c r="P625" i="16"/>
  <c r="O625" i="16"/>
  <c r="N625" i="16"/>
  <c r="M625" i="16"/>
  <c r="L625" i="16"/>
  <c r="K625" i="16"/>
  <c r="J625" i="16"/>
  <c r="I625" i="16"/>
  <c r="H625" i="16"/>
  <c r="G625" i="16"/>
  <c r="F625" i="16"/>
  <c r="E625" i="16"/>
  <c r="D625" i="16"/>
  <c r="C625" i="16"/>
  <c r="A625" i="16"/>
  <c r="AD624" i="16"/>
  <c r="AC624" i="16"/>
  <c r="AB624" i="16"/>
  <c r="AA624" i="16"/>
  <c r="Z624" i="16"/>
  <c r="Y624" i="16"/>
  <c r="X624" i="16"/>
  <c r="W624" i="16"/>
  <c r="V624" i="16"/>
  <c r="U624" i="16"/>
  <c r="T624" i="16"/>
  <c r="S624" i="16"/>
  <c r="R624" i="16"/>
  <c r="Q624" i="16"/>
  <c r="P624" i="16"/>
  <c r="O624" i="16"/>
  <c r="N624" i="16"/>
  <c r="M624" i="16"/>
  <c r="L624" i="16"/>
  <c r="K624" i="16"/>
  <c r="J624" i="16"/>
  <c r="I624" i="16"/>
  <c r="H624" i="16"/>
  <c r="G624" i="16"/>
  <c r="F624" i="16"/>
  <c r="E624" i="16"/>
  <c r="D624" i="16"/>
  <c r="C624" i="16"/>
  <c r="A624" i="16"/>
  <c r="AD623" i="16"/>
  <c r="AC623" i="16"/>
  <c r="AB623" i="16"/>
  <c r="AA623" i="16"/>
  <c r="Z623" i="16"/>
  <c r="Y623" i="16"/>
  <c r="X623" i="16"/>
  <c r="W623" i="16"/>
  <c r="V623" i="16"/>
  <c r="U623" i="16"/>
  <c r="T623" i="16"/>
  <c r="S623" i="16"/>
  <c r="R623" i="16"/>
  <c r="Q623" i="16"/>
  <c r="P623" i="16"/>
  <c r="O623" i="16"/>
  <c r="N623" i="16"/>
  <c r="M623" i="16"/>
  <c r="L623" i="16"/>
  <c r="K623" i="16"/>
  <c r="J623" i="16"/>
  <c r="I623" i="16"/>
  <c r="H623" i="16"/>
  <c r="G623" i="16"/>
  <c r="F623" i="16"/>
  <c r="E623" i="16"/>
  <c r="D623" i="16"/>
  <c r="C623" i="16"/>
  <c r="A623" i="16"/>
  <c r="AD622" i="16"/>
  <c r="AC622" i="16"/>
  <c r="AB622" i="16"/>
  <c r="AA622" i="16"/>
  <c r="Z622" i="16"/>
  <c r="Y622" i="16"/>
  <c r="X622" i="16"/>
  <c r="W622" i="16"/>
  <c r="V622" i="16"/>
  <c r="U622" i="16"/>
  <c r="T622" i="16"/>
  <c r="S622" i="16"/>
  <c r="R622" i="16"/>
  <c r="Q622" i="16"/>
  <c r="P622" i="16"/>
  <c r="O622" i="16"/>
  <c r="N622" i="16"/>
  <c r="M622" i="16"/>
  <c r="L622" i="16"/>
  <c r="K622" i="16"/>
  <c r="J622" i="16"/>
  <c r="I622" i="16"/>
  <c r="H622" i="16"/>
  <c r="G622" i="16"/>
  <c r="F622" i="16"/>
  <c r="E622" i="16"/>
  <c r="D622" i="16"/>
  <c r="C622" i="16"/>
  <c r="A622" i="16"/>
  <c r="AD621" i="16"/>
  <c r="AC621" i="16"/>
  <c r="AB621" i="16"/>
  <c r="AA621" i="16"/>
  <c r="Z621" i="16"/>
  <c r="Y621" i="16"/>
  <c r="X621" i="16"/>
  <c r="W621" i="16"/>
  <c r="V621" i="16"/>
  <c r="U621" i="16"/>
  <c r="T621" i="16"/>
  <c r="S621" i="16"/>
  <c r="R621" i="16"/>
  <c r="Q621" i="16"/>
  <c r="P621" i="16"/>
  <c r="O621" i="16"/>
  <c r="N621" i="16"/>
  <c r="M621" i="16"/>
  <c r="L621" i="16"/>
  <c r="K621" i="16"/>
  <c r="J621" i="16"/>
  <c r="I621" i="16"/>
  <c r="H621" i="16"/>
  <c r="G621" i="16"/>
  <c r="F621" i="16"/>
  <c r="E621" i="16"/>
  <c r="D621" i="16"/>
  <c r="C621" i="16"/>
  <c r="A621" i="16"/>
  <c r="AD620" i="16"/>
  <c r="AC620" i="16"/>
  <c r="AB620" i="16"/>
  <c r="AA620" i="16"/>
  <c r="Z620" i="16"/>
  <c r="Y620" i="16"/>
  <c r="X620" i="16"/>
  <c r="W620" i="16"/>
  <c r="V620" i="16"/>
  <c r="U620" i="16"/>
  <c r="T620" i="16"/>
  <c r="S620" i="16"/>
  <c r="R620" i="16"/>
  <c r="Q620" i="16"/>
  <c r="P620" i="16"/>
  <c r="O620" i="16"/>
  <c r="N620" i="16"/>
  <c r="M620" i="16"/>
  <c r="L620" i="16"/>
  <c r="K620" i="16"/>
  <c r="J620" i="16"/>
  <c r="I620" i="16"/>
  <c r="H620" i="16"/>
  <c r="G620" i="16"/>
  <c r="F620" i="16"/>
  <c r="E620" i="16"/>
  <c r="D620" i="16"/>
  <c r="C620" i="16"/>
  <c r="A620" i="16"/>
  <c r="AD619" i="16"/>
  <c r="AC619" i="16"/>
  <c r="AB619" i="16"/>
  <c r="AA619" i="16"/>
  <c r="Z619" i="16"/>
  <c r="Y619" i="16"/>
  <c r="X619" i="16"/>
  <c r="W619" i="16"/>
  <c r="V619" i="16"/>
  <c r="U619" i="16"/>
  <c r="T619" i="16"/>
  <c r="S619" i="16"/>
  <c r="R619" i="16"/>
  <c r="Q619" i="16"/>
  <c r="P619" i="16"/>
  <c r="O619" i="16"/>
  <c r="N619" i="16"/>
  <c r="M619" i="16"/>
  <c r="L619" i="16"/>
  <c r="K619" i="16"/>
  <c r="J619" i="16"/>
  <c r="I619" i="16"/>
  <c r="H619" i="16"/>
  <c r="G619" i="16"/>
  <c r="F619" i="16"/>
  <c r="E619" i="16"/>
  <c r="D619" i="16"/>
  <c r="C619" i="16"/>
  <c r="A619" i="16"/>
  <c r="AD618" i="16"/>
  <c r="AC618" i="16"/>
  <c r="AB618" i="16"/>
  <c r="AA618" i="16"/>
  <c r="Z618" i="16"/>
  <c r="Y618" i="16"/>
  <c r="X618" i="16"/>
  <c r="W618" i="16"/>
  <c r="V618" i="16"/>
  <c r="U618" i="16"/>
  <c r="T618" i="16"/>
  <c r="S618" i="16"/>
  <c r="R618" i="16"/>
  <c r="Q618" i="16"/>
  <c r="P618" i="16"/>
  <c r="O618" i="16"/>
  <c r="N618" i="16"/>
  <c r="M618" i="16"/>
  <c r="L618" i="16"/>
  <c r="K618" i="16"/>
  <c r="J618" i="16"/>
  <c r="I618" i="16"/>
  <c r="H618" i="16"/>
  <c r="G618" i="16"/>
  <c r="F618" i="16"/>
  <c r="E618" i="16"/>
  <c r="D618" i="16"/>
  <c r="C618" i="16"/>
  <c r="A618" i="16"/>
  <c r="AD617" i="16"/>
  <c r="AC617" i="16"/>
  <c r="AB617" i="16"/>
  <c r="AA617" i="16"/>
  <c r="Z617" i="16"/>
  <c r="Y617" i="16"/>
  <c r="X617" i="16"/>
  <c r="W617" i="16"/>
  <c r="V617" i="16"/>
  <c r="U617" i="16"/>
  <c r="T617" i="16"/>
  <c r="S617" i="16"/>
  <c r="R617" i="16"/>
  <c r="Q617" i="16"/>
  <c r="P617" i="16"/>
  <c r="O617" i="16"/>
  <c r="N617" i="16"/>
  <c r="M617" i="16"/>
  <c r="L617" i="16"/>
  <c r="K617" i="16"/>
  <c r="J617" i="16"/>
  <c r="I617" i="16"/>
  <c r="H617" i="16"/>
  <c r="G617" i="16"/>
  <c r="F617" i="16"/>
  <c r="E617" i="16"/>
  <c r="D617" i="16"/>
  <c r="C617" i="16"/>
  <c r="A617" i="16"/>
  <c r="AD616" i="16"/>
  <c r="AC616" i="16"/>
  <c r="AB616" i="16"/>
  <c r="AA616" i="16"/>
  <c r="Z616" i="16"/>
  <c r="Y616" i="16"/>
  <c r="X616" i="16"/>
  <c r="W616" i="16"/>
  <c r="V616" i="16"/>
  <c r="U616" i="16"/>
  <c r="T616" i="16"/>
  <c r="S616" i="16"/>
  <c r="R616" i="16"/>
  <c r="Q616" i="16"/>
  <c r="P616" i="16"/>
  <c r="O616" i="16"/>
  <c r="N616" i="16"/>
  <c r="M616" i="16"/>
  <c r="L616" i="16"/>
  <c r="K616" i="16"/>
  <c r="J616" i="16"/>
  <c r="I616" i="16"/>
  <c r="H616" i="16"/>
  <c r="G616" i="16"/>
  <c r="F616" i="16"/>
  <c r="E616" i="16"/>
  <c r="D616" i="16"/>
  <c r="C616" i="16"/>
  <c r="A616" i="16"/>
  <c r="AD615" i="16"/>
  <c r="AC615" i="16"/>
  <c r="AB615" i="16"/>
  <c r="AA615" i="16"/>
  <c r="Z615" i="16"/>
  <c r="Y615" i="16"/>
  <c r="X615" i="16"/>
  <c r="W615" i="16"/>
  <c r="V615" i="16"/>
  <c r="U615" i="16"/>
  <c r="T615" i="16"/>
  <c r="S615" i="16"/>
  <c r="R615" i="16"/>
  <c r="Q615" i="16"/>
  <c r="P615" i="16"/>
  <c r="O615" i="16"/>
  <c r="N615" i="16"/>
  <c r="M615" i="16"/>
  <c r="L615" i="16"/>
  <c r="K615" i="16"/>
  <c r="J615" i="16"/>
  <c r="I615" i="16"/>
  <c r="H615" i="16"/>
  <c r="G615" i="16"/>
  <c r="F615" i="16"/>
  <c r="E615" i="16"/>
  <c r="D615" i="16"/>
  <c r="C615" i="16"/>
  <c r="A615" i="16"/>
  <c r="AD614" i="16"/>
  <c r="AC614" i="16"/>
  <c r="AB614" i="16"/>
  <c r="AA614" i="16"/>
  <c r="Z614" i="16"/>
  <c r="Y614" i="16"/>
  <c r="X614" i="16"/>
  <c r="W614" i="16"/>
  <c r="V614" i="16"/>
  <c r="U614" i="16"/>
  <c r="T614" i="16"/>
  <c r="S614" i="16"/>
  <c r="R614" i="16"/>
  <c r="Q614" i="16"/>
  <c r="P614" i="16"/>
  <c r="O614" i="16"/>
  <c r="N614" i="16"/>
  <c r="M614" i="16"/>
  <c r="L614" i="16"/>
  <c r="K614" i="16"/>
  <c r="J614" i="16"/>
  <c r="I614" i="16"/>
  <c r="H614" i="16"/>
  <c r="G614" i="16"/>
  <c r="F614" i="16"/>
  <c r="E614" i="16"/>
  <c r="D614" i="16"/>
  <c r="C614" i="16"/>
  <c r="A614" i="16"/>
  <c r="AD613" i="16"/>
  <c r="AC613" i="16"/>
  <c r="AB613" i="16"/>
  <c r="AA613" i="16"/>
  <c r="Z613" i="16"/>
  <c r="Y613" i="16"/>
  <c r="X613" i="16"/>
  <c r="W613" i="16"/>
  <c r="V613" i="16"/>
  <c r="U613" i="16"/>
  <c r="T613" i="16"/>
  <c r="S613" i="16"/>
  <c r="R613" i="16"/>
  <c r="Q613" i="16"/>
  <c r="P613" i="16"/>
  <c r="O613" i="16"/>
  <c r="N613" i="16"/>
  <c r="M613" i="16"/>
  <c r="L613" i="16"/>
  <c r="K613" i="16"/>
  <c r="J613" i="16"/>
  <c r="I613" i="16"/>
  <c r="H613" i="16"/>
  <c r="G613" i="16"/>
  <c r="F613" i="16"/>
  <c r="E613" i="16"/>
  <c r="D613" i="16"/>
  <c r="C613" i="16"/>
  <c r="A613" i="16"/>
  <c r="AD612" i="16"/>
  <c r="AC612" i="16"/>
  <c r="AB612" i="16"/>
  <c r="AA612" i="16"/>
  <c r="Z612" i="16"/>
  <c r="Y612" i="16"/>
  <c r="X612" i="16"/>
  <c r="W612" i="16"/>
  <c r="V612" i="16"/>
  <c r="U612" i="16"/>
  <c r="T612" i="16"/>
  <c r="S612" i="16"/>
  <c r="R612" i="16"/>
  <c r="Q612" i="16"/>
  <c r="P612" i="16"/>
  <c r="O612" i="16"/>
  <c r="N612" i="16"/>
  <c r="M612" i="16"/>
  <c r="L612" i="16"/>
  <c r="K612" i="16"/>
  <c r="J612" i="16"/>
  <c r="I612" i="16"/>
  <c r="H612" i="16"/>
  <c r="G612" i="16"/>
  <c r="F612" i="16"/>
  <c r="E612" i="16"/>
  <c r="D612" i="16"/>
  <c r="C612" i="16"/>
  <c r="A612" i="16"/>
  <c r="AD611" i="16"/>
  <c r="AC611" i="16"/>
  <c r="AB611" i="16"/>
  <c r="AA611" i="16"/>
  <c r="Z611" i="16"/>
  <c r="Y611" i="16"/>
  <c r="X611" i="16"/>
  <c r="W611" i="16"/>
  <c r="V611" i="16"/>
  <c r="U611" i="16"/>
  <c r="T611" i="16"/>
  <c r="S611" i="16"/>
  <c r="R611" i="16"/>
  <c r="Q611" i="16"/>
  <c r="P611" i="16"/>
  <c r="O611" i="16"/>
  <c r="N611" i="16"/>
  <c r="M611" i="16"/>
  <c r="L611" i="16"/>
  <c r="K611" i="16"/>
  <c r="J611" i="16"/>
  <c r="I611" i="16"/>
  <c r="H611" i="16"/>
  <c r="G611" i="16"/>
  <c r="F611" i="16"/>
  <c r="E611" i="16"/>
  <c r="D611" i="16"/>
  <c r="C611" i="16"/>
  <c r="A611" i="16"/>
  <c r="AD610" i="16"/>
  <c r="AC610" i="16"/>
  <c r="AB610" i="16"/>
  <c r="AA610" i="16"/>
  <c r="Z610" i="16"/>
  <c r="Y610" i="16"/>
  <c r="X610" i="16"/>
  <c r="W610" i="16"/>
  <c r="V610" i="16"/>
  <c r="U610" i="16"/>
  <c r="T610" i="16"/>
  <c r="S610" i="16"/>
  <c r="R610" i="16"/>
  <c r="Q610" i="16"/>
  <c r="P610" i="16"/>
  <c r="O610" i="16"/>
  <c r="N610" i="16"/>
  <c r="M610" i="16"/>
  <c r="L610" i="16"/>
  <c r="K610" i="16"/>
  <c r="J610" i="16"/>
  <c r="I610" i="16"/>
  <c r="H610" i="16"/>
  <c r="G610" i="16"/>
  <c r="F610" i="16"/>
  <c r="E610" i="16"/>
  <c r="D610" i="16"/>
  <c r="C610" i="16"/>
  <c r="A610" i="16"/>
  <c r="AD609" i="16"/>
  <c r="AC609" i="16"/>
  <c r="AB609" i="16"/>
  <c r="AA609" i="16"/>
  <c r="Z609" i="16"/>
  <c r="Y609" i="16"/>
  <c r="X609" i="16"/>
  <c r="W609" i="16"/>
  <c r="V609" i="16"/>
  <c r="U609" i="16"/>
  <c r="T609" i="16"/>
  <c r="S609" i="16"/>
  <c r="R609" i="16"/>
  <c r="Q609" i="16"/>
  <c r="P609" i="16"/>
  <c r="O609" i="16"/>
  <c r="N609" i="16"/>
  <c r="M609" i="16"/>
  <c r="L609" i="16"/>
  <c r="K609" i="16"/>
  <c r="J609" i="16"/>
  <c r="I609" i="16"/>
  <c r="H609" i="16"/>
  <c r="G609" i="16"/>
  <c r="F609" i="16"/>
  <c r="E609" i="16"/>
  <c r="D609" i="16"/>
  <c r="C609" i="16"/>
  <c r="A609" i="16"/>
  <c r="AD608" i="16"/>
  <c r="AC608" i="16"/>
  <c r="AB608" i="16"/>
  <c r="AA608" i="16"/>
  <c r="Z608" i="16"/>
  <c r="Y608" i="16"/>
  <c r="X608" i="16"/>
  <c r="W608" i="16"/>
  <c r="V608" i="16"/>
  <c r="U608" i="16"/>
  <c r="T608" i="16"/>
  <c r="S608" i="16"/>
  <c r="R608" i="16"/>
  <c r="Q608" i="16"/>
  <c r="P608" i="16"/>
  <c r="O608" i="16"/>
  <c r="N608" i="16"/>
  <c r="M608" i="16"/>
  <c r="L608" i="16"/>
  <c r="K608" i="16"/>
  <c r="J608" i="16"/>
  <c r="I608" i="16"/>
  <c r="H608" i="16"/>
  <c r="G608" i="16"/>
  <c r="F608" i="16"/>
  <c r="E608" i="16"/>
  <c r="D608" i="16"/>
  <c r="C608" i="16"/>
  <c r="A608" i="16"/>
  <c r="AD607" i="16"/>
  <c r="AC607" i="16"/>
  <c r="AB607" i="16"/>
  <c r="AA607" i="16"/>
  <c r="Z607" i="16"/>
  <c r="Y607" i="16"/>
  <c r="X607" i="16"/>
  <c r="W607" i="16"/>
  <c r="V607" i="16"/>
  <c r="U607" i="16"/>
  <c r="T607" i="16"/>
  <c r="S607" i="16"/>
  <c r="R607" i="16"/>
  <c r="Q607" i="16"/>
  <c r="P607" i="16"/>
  <c r="O607" i="16"/>
  <c r="N607" i="16"/>
  <c r="M607" i="16"/>
  <c r="L607" i="16"/>
  <c r="K607" i="16"/>
  <c r="J607" i="16"/>
  <c r="I607" i="16"/>
  <c r="H607" i="16"/>
  <c r="G607" i="16"/>
  <c r="F607" i="16"/>
  <c r="E607" i="16"/>
  <c r="D607" i="16"/>
  <c r="C607" i="16"/>
  <c r="A607" i="16"/>
  <c r="AD606" i="16"/>
  <c r="AC606" i="16"/>
  <c r="AB606" i="16"/>
  <c r="AA606" i="16"/>
  <c r="Z606" i="16"/>
  <c r="Y606" i="16"/>
  <c r="X606" i="16"/>
  <c r="W606" i="16"/>
  <c r="V606" i="16"/>
  <c r="U606" i="16"/>
  <c r="T606" i="16"/>
  <c r="S606" i="16"/>
  <c r="R606" i="16"/>
  <c r="Q606" i="16"/>
  <c r="P606" i="16"/>
  <c r="O606" i="16"/>
  <c r="N606" i="16"/>
  <c r="M606" i="16"/>
  <c r="L606" i="16"/>
  <c r="K606" i="16"/>
  <c r="J606" i="16"/>
  <c r="I606" i="16"/>
  <c r="H606" i="16"/>
  <c r="G606" i="16"/>
  <c r="F606" i="16"/>
  <c r="E606" i="16"/>
  <c r="D606" i="16"/>
  <c r="C606" i="16"/>
  <c r="A606" i="16"/>
  <c r="AD605" i="16"/>
  <c r="AC605" i="16"/>
  <c r="AB605" i="16"/>
  <c r="AA605" i="16"/>
  <c r="Z605" i="16"/>
  <c r="Y605" i="16"/>
  <c r="X605" i="16"/>
  <c r="W605" i="16"/>
  <c r="V605" i="16"/>
  <c r="U605" i="16"/>
  <c r="T605" i="16"/>
  <c r="S605" i="16"/>
  <c r="R605" i="16"/>
  <c r="Q605" i="16"/>
  <c r="P605" i="16"/>
  <c r="O605" i="16"/>
  <c r="N605" i="16"/>
  <c r="M605" i="16"/>
  <c r="L605" i="16"/>
  <c r="K605" i="16"/>
  <c r="J605" i="16"/>
  <c r="I605" i="16"/>
  <c r="H605" i="16"/>
  <c r="G605" i="16"/>
  <c r="F605" i="16"/>
  <c r="E605" i="16"/>
  <c r="D605" i="16"/>
  <c r="C605" i="16"/>
  <c r="A605" i="16"/>
  <c r="AD604" i="16"/>
  <c r="AC604" i="16"/>
  <c r="AB604" i="16"/>
  <c r="AA604" i="16"/>
  <c r="Z604" i="16"/>
  <c r="Y604" i="16"/>
  <c r="X604" i="16"/>
  <c r="W604" i="16"/>
  <c r="V604" i="16"/>
  <c r="U604" i="16"/>
  <c r="T604" i="16"/>
  <c r="S604" i="16"/>
  <c r="R604" i="16"/>
  <c r="Q604" i="16"/>
  <c r="P604" i="16"/>
  <c r="O604" i="16"/>
  <c r="N604" i="16"/>
  <c r="M604" i="16"/>
  <c r="L604" i="16"/>
  <c r="K604" i="16"/>
  <c r="J604" i="16"/>
  <c r="I604" i="16"/>
  <c r="H604" i="16"/>
  <c r="G604" i="16"/>
  <c r="F604" i="16"/>
  <c r="E604" i="16"/>
  <c r="D604" i="16"/>
  <c r="C604" i="16"/>
  <c r="A604" i="16"/>
  <c r="AD603" i="16"/>
  <c r="AC603" i="16"/>
  <c r="AB603" i="16"/>
  <c r="AA603" i="16"/>
  <c r="Z603" i="16"/>
  <c r="Y603" i="16"/>
  <c r="X603" i="16"/>
  <c r="W603" i="16"/>
  <c r="V603" i="16"/>
  <c r="U603" i="16"/>
  <c r="T603" i="16"/>
  <c r="S603" i="16"/>
  <c r="R603" i="16"/>
  <c r="Q603" i="16"/>
  <c r="P603" i="16"/>
  <c r="O603" i="16"/>
  <c r="N603" i="16"/>
  <c r="M603" i="16"/>
  <c r="L603" i="16"/>
  <c r="K603" i="16"/>
  <c r="J603" i="16"/>
  <c r="I603" i="16"/>
  <c r="H603" i="16"/>
  <c r="G603" i="16"/>
  <c r="F603" i="16"/>
  <c r="E603" i="16"/>
  <c r="D603" i="16"/>
  <c r="C603" i="16"/>
  <c r="A603" i="16"/>
  <c r="AD602" i="16"/>
  <c r="AC602" i="16"/>
  <c r="AB602" i="16"/>
  <c r="AA602" i="16"/>
  <c r="Z602" i="16"/>
  <c r="Y602" i="16"/>
  <c r="X602" i="16"/>
  <c r="W602" i="16"/>
  <c r="V602" i="16"/>
  <c r="U602" i="16"/>
  <c r="T602" i="16"/>
  <c r="S602" i="16"/>
  <c r="R602" i="16"/>
  <c r="Q602" i="16"/>
  <c r="P602" i="16"/>
  <c r="O602" i="16"/>
  <c r="N602" i="16"/>
  <c r="M602" i="16"/>
  <c r="L602" i="16"/>
  <c r="K602" i="16"/>
  <c r="J602" i="16"/>
  <c r="I602" i="16"/>
  <c r="H602" i="16"/>
  <c r="G602" i="16"/>
  <c r="F602" i="16"/>
  <c r="E602" i="16"/>
  <c r="D602" i="16"/>
  <c r="C602" i="16"/>
  <c r="A602" i="16"/>
  <c r="AD601" i="16"/>
  <c r="AC601" i="16"/>
  <c r="AB601" i="16"/>
  <c r="AA601" i="16"/>
  <c r="Z601" i="16"/>
  <c r="Y601" i="16"/>
  <c r="X601" i="16"/>
  <c r="W601" i="16"/>
  <c r="V601" i="16"/>
  <c r="U601" i="16"/>
  <c r="T601" i="16"/>
  <c r="S601" i="16"/>
  <c r="R601" i="16"/>
  <c r="Q601" i="16"/>
  <c r="P601" i="16"/>
  <c r="O601" i="16"/>
  <c r="N601" i="16"/>
  <c r="M601" i="16"/>
  <c r="L601" i="16"/>
  <c r="K601" i="16"/>
  <c r="J601" i="16"/>
  <c r="I601" i="16"/>
  <c r="H601" i="16"/>
  <c r="G601" i="16"/>
  <c r="F601" i="16"/>
  <c r="E601" i="16"/>
  <c r="D601" i="16"/>
  <c r="C601" i="16"/>
  <c r="A601" i="16"/>
  <c r="AD600" i="16"/>
  <c r="AC600" i="16"/>
  <c r="AB600" i="16"/>
  <c r="AA600" i="16"/>
  <c r="Z600" i="16"/>
  <c r="Y600" i="16"/>
  <c r="X600" i="16"/>
  <c r="W600" i="16"/>
  <c r="V600" i="16"/>
  <c r="U600" i="16"/>
  <c r="T600" i="16"/>
  <c r="S600" i="16"/>
  <c r="R600" i="16"/>
  <c r="Q600" i="16"/>
  <c r="P600" i="16"/>
  <c r="O600" i="16"/>
  <c r="N600" i="16"/>
  <c r="M600" i="16"/>
  <c r="L600" i="16"/>
  <c r="K600" i="16"/>
  <c r="J600" i="16"/>
  <c r="I600" i="16"/>
  <c r="H600" i="16"/>
  <c r="G600" i="16"/>
  <c r="F600" i="16"/>
  <c r="E600" i="16"/>
  <c r="D600" i="16"/>
  <c r="C600" i="16"/>
  <c r="A600" i="16"/>
  <c r="AD599" i="16"/>
  <c r="AC599" i="16"/>
  <c r="AB599" i="16"/>
  <c r="AA599" i="16"/>
  <c r="Z599" i="16"/>
  <c r="Y599" i="16"/>
  <c r="X599" i="16"/>
  <c r="W599" i="16"/>
  <c r="V599" i="16"/>
  <c r="U599" i="16"/>
  <c r="T599" i="16"/>
  <c r="S599" i="16"/>
  <c r="R599" i="16"/>
  <c r="Q599" i="16"/>
  <c r="P599" i="16"/>
  <c r="O599" i="16"/>
  <c r="N599" i="16"/>
  <c r="M599" i="16"/>
  <c r="L599" i="16"/>
  <c r="K599" i="16"/>
  <c r="J599" i="16"/>
  <c r="I599" i="16"/>
  <c r="H599" i="16"/>
  <c r="G599" i="16"/>
  <c r="F599" i="16"/>
  <c r="E599" i="16"/>
  <c r="D599" i="16"/>
  <c r="C599" i="16"/>
  <c r="A599" i="16"/>
  <c r="AD598" i="16"/>
  <c r="AC598" i="16"/>
  <c r="AB598" i="16"/>
  <c r="AA598" i="16"/>
  <c r="Z598" i="16"/>
  <c r="Y598" i="16"/>
  <c r="X598" i="16"/>
  <c r="W598" i="16"/>
  <c r="V598" i="16"/>
  <c r="U598" i="16"/>
  <c r="T598" i="16"/>
  <c r="S598" i="16"/>
  <c r="R598" i="16"/>
  <c r="Q598" i="16"/>
  <c r="P598" i="16"/>
  <c r="O598" i="16"/>
  <c r="N598" i="16"/>
  <c r="M598" i="16"/>
  <c r="L598" i="16"/>
  <c r="K598" i="16"/>
  <c r="J598" i="16"/>
  <c r="I598" i="16"/>
  <c r="H598" i="16"/>
  <c r="G598" i="16"/>
  <c r="F598" i="16"/>
  <c r="E598" i="16"/>
  <c r="D598" i="16"/>
  <c r="C598" i="16"/>
  <c r="A598" i="16"/>
  <c r="AD597" i="16"/>
  <c r="AC597" i="16"/>
  <c r="AB597" i="16"/>
  <c r="AA597" i="16"/>
  <c r="Z597" i="16"/>
  <c r="Y597" i="16"/>
  <c r="X597" i="16"/>
  <c r="W597" i="16"/>
  <c r="V597" i="16"/>
  <c r="U597" i="16"/>
  <c r="T597" i="16"/>
  <c r="S597" i="16"/>
  <c r="R597" i="16"/>
  <c r="Q597" i="16"/>
  <c r="P597" i="16"/>
  <c r="O597" i="16"/>
  <c r="N597" i="16"/>
  <c r="M597" i="16"/>
  <c r="L597" i="16"/>
  <c r="K597" i="16"/>
  <c r="J597" i="16"/>
  <c r="I597" i="16"/>
  <c r="H597" i="16"/>
  <c r="G597" i="16"/>
  <c r="F597" i="16"/>
  <c r="E597" i="16"/>
  <c r="D597" i="16"/>
  <c r="C597" i="16"/>
  <c r="A597" i="16"/>
  <c r="AD596" i="16"/>
  <c r="AC596" i="16"/>
  <c r="AB596" i="16"/>
  <c r="AA596" i="16"/>
  <c r="Z596" i="16"/>
  <c r="Y596" i="16"/>
  <c r="X596" i="16"/>
  <c r="W596" i="16"/>
  <c r="V596" i="16"/>
  <c r="U596" i="16"/>
  <c r="T596" i="16"/>
  <c r="S596" i="16"/>
  <c r="R596" i="16"/>
  <c r="Q596" i="16"/>
  <c r="P596" i="16"/>
  <c r="O596" i="16"/>
  <c r="N596" i="16"/>
  <c r="M596" i="16"/>
  <c r="L596" i="16"/>
  <c r="K596" i="16"/>
  <c r="J596" i="16"/>
  <c r="I596" i="16"/>
  <c r="H596" i="16"/>
  <c r="G596" i="16"/>
  <c r="F596" i="16"/>
  <c r="E596" i="16"/>
  <c r="D596" i="16"/>
  <c r="C596" i="16"/>
  <c r="A596" i="16"/>
  <c r="AD595" i="16"/>
  <c r="AC595" i="16"/>
  <c r="AB595" i="16"/>
  <c r="AA595" i="16"/>
  <c r="Z595" i="16"/>
  <c r="Y595" i="16"/>
  <c r="X595" i="16"/>
  <c r="W595" i="16"/>
  <c r="V595" i="16"/>
  <c r="U595" i="16"/>
  <c r="T595" i="16"/>
  <c r="S595" i="16"/>
  <c r="R595" i="16"/>
  <c r="Q595" i="16"/>
  <c r="P595" i="16"/>
  <c r="O595" i="16"/>
  <c r="N595" i="16"/>
  <c r="M595" i="16"/>
  <c r="L595" i="16"/>
  <c r="K595" i="16"/>
  <c r="J595" i="16"/>
  <c r="I595" i="16"/>
  <c r="H595" i="16"/>
  <c r="G595" i="16"/>
  <c r="F595" i="16"/>
  <c r="E595" i="16"/>
  <c r="D595" i="16"/>
  <c r="C595" i="16"/>
  <c r="A595" i="16"/>
  <c r="AD594" i="16"/>
  <c r="AC594" i="16"/>
  <c r="AB594" i="16"/>
  <c r="AA594" i="16"/>
  <c r="Z594" i="16"/>
  <c r="Y594" i="16"/>
  <c r="X594" i="16"/>
  <c r="W594" i="16"/>
  <c r="V594" i="16"/>
  <c r="U594" i="16"/>
  <c r="T594" i="16"/>
  <c r="S594" i="16"/>
  <c r="R594" i="16"/>
  <c r="Q594" i="16"/>
  <c r="P594" i="16"/>
  <c r="O594" i="16"/>
  <c r="N594" i="16"/>
  <c r="M594" i="16"/>
  <c r="L594" i="16"/>
  <c r="K594" i="16"/>
  <c r="J594" i="16"/>
  <c r="I594" i="16"/>
  <c r="H594" i="16"/>
  <c r="G594" i="16"/>
  <c r="F594" i="16"/>
  <c r="E594" i="16"/>
  <c r="D594" i="16"/>
  <c r="C594" i="16"/>
  <c r="A594" i="16"/>
  <c r="AD593" i="16"/>
  <c r="AC593" i="16"/>
  <c r="AB593" i="16"/>
  <c r="AA593" i="16"/>
  <c r="Z593" i="16"/>
  <c r="Y593" i="16"/>
  <c r="X593" i="16"/>
  <c r="W593" i="16"/>
  <c r="V593" i="16"/>
  <c r="U593" i="16"/>
  <c r="T593" i="16"/>
  <c r="S593" i="16"/>
  <c r="R593" i="16"/>
  <c r="Q593" i="16"/>
  <c r="P593" i="16"/>
  <c r="O593" i="16"/>
  <c r="N593" i="16"/>
  <c r="M593" i="16"/>
  <c r="L593" i="16"/>
  <c r="K593" i="16"/>
  <c r="J593" i="16"/>
  <c r="I593" i="16"/>
  <c r="H593" i="16"/>
  <c r="G593" i="16"/>
  <c r="F593" i="16"/>
  <c r="E593" i="16"/>
  <c r="D593" i="16"/>
  <c r="C593" i="16"/>
  <c r="A593" i="16"/>
  <c r="AD592" i="16"/>
  <c r="AC592" i="16"/>
  <c r="AB592" i="16"/>
  <c r="AA592" i="16"/>
  <c r="Z592" i="16"/>
  <c r="Y592" i="16"/>
  <c r="X592" i="16"/>
  <c r="W592" i="16"/>
  <c r="V592" i="16"/>
  <c r="U592" i="16"/>
  <c r="T592" i="16"/>
  <c r="S592" i="16"/>
  <c r="R592" i="16"/>
  <c r="Q592" i="16"/>
  <c r="P592" i="16"/>
  <c r="O592" i="16"/>
  <c r="N592" i="16"/>
  <c r="M592" i="16"/>
  <c r="L592" i="16"/>
  <c r="K592" i="16"/>
  <c r="J592" i="16"/>
  <c r="I592" i="16"/>
  <c r="H592" i="16"/>
  <c r="G592" i="16"/>
  <c r="F592" i="16"/>
  <c r="E592" i="16"/>
  <c r="D592" i="16"/>
  <c r="C592" i="16"/>
  <c r="A592" i="16"/>
  <c r="AD591" i="16"/>
  <c r="AC591" i="16"/>
  <c r="AB591" i="16"/>
  <c r="AA591" i="16"/>
  <c r="Z591" i="16"/>
  <c r="Y591" i="16"/>
  <c r="X591" i="16"/>
  <c r="W591" i="16"/>
  <c r="V591" i="16"/>
  <c r="U591" i="16"/>
  <c r="T591" i="16"/>
  <c r="S591" i="16"/>
  <c r="R591" i="16"/>
  <c r="Q591" i="16"/>
  <c r="P591" i="16"/>
  <c r="O591" i="16"/>
  <c r="N591" i="16"/>
  <c r="M591" i="16"/>
  <c r="L591" i="16"/>
  <c r="K591" i="16"/>
  <c r="J591" i="16"/>
  <c r="I591" i="16"/>
  <c r="H591" i="16"/>
  <c r="G591" i="16"/>
  <c r="F591" i="16"/>
  <c r="E591" i="16"/>
  <c r="D591" i="16"/>
  <c r="C591" i="16"/>
  <c r="A591" i="16"/>
  <c r="AD590" i="16"/>
  <c r="AC590" i="16"/>
  <c r="AB590" i="16"/>
  <c r="AA590" i="16"/>
  <c r="Z590" i="16"/>
  <c r="Y590" i="16"/>
  <c r="X590" i="16"/>
  <c r="W590" i="16"/>
  <c r="V590" i="16"/>
  <c r="U590" i="16"/>
  <c r="T590" i="16"/>
  <c r="S590" i="16"/>
  <c r="R590" i="16"/>
  <c r="Q590" i="16"/>
  <c r="P590" i="16"/>
  <c r="O590" i="16"/>
  <c r="N590" i="16"/>
  <c r="M590" i="16"/>
  <c r="L590" i="16"/>
  <c r="K590" i="16"/>
  <c r="J590" i="16"/>
  <c r="I590" i="16"/>
  <c r="H590" i="16"/>
  <c r="G590" i="16"/>
  <c r="F590" i="16"/>
  <c r="E590" i="16"/>
  <c r="D590" i="16"/>
  <c r="C590" i="16"/>
  <c r="A590" i="16"/>
  <c r="AD589" i="16"/>
  <c r="AC589" i="16"/>
  <c r="AB589" i="16"/>
  <c r="AA589" i="16"/>
  <c r="Z589" i="16"/>
  <c r="Y589" i="16"/>
  <c r="X589" i="16"/>
  <c r="W589" i="16"/>
  <c r="V589" i="16"/>
  <c r="U589" i="16"/>
  <c r="T589" i="16"/>
  <c r="S589" i="16"/>
  <c r="R589" i="16"/>
  <c r="Q589" i="16"/>
  <c r="P589" i="16"/>
  <c r="O589" i="16"/>
  <c r="N589" i="16"/>
  <c r="M589" i="16"/>
  <c r="L589" i="16"/>
  <c r="K589" i="16"/>
  <c r="J589" i="16"/>
  <c r="I589" i="16"/>
  <c r="H589" i="16"/>
  <c r="G589" i="16"/>
  <c r="F589" i="16"/>
  <c r="E589" i="16"/>
  <c r="D589" i="16"/>
  <c r="C589" i="16"/>
  <c r="A589" i="16"/>
  <c r="AD588" i="16"/>
  <c r="AC588" i="16"/>
  <c r="AB588" i="16"/>
  <c r="AA588" i="16"/>
  <c r="Z588" i="16"/>
  <c r="Y588" i="16"/>
  <c r="X588" i="16"/>
  <c r="W588" i="16"/>
  <c r="V588" i="16"/>
  <c r="U588" i="16"/>
  <c r="T588" i="16"/>
  <c r="S588" i="16"/>
  <c r="R588" i="16"/>
  <c r="Q588" i="16"/>
  <c r="P588" i="16"/>
  <c r="O588" i="16"/>
  <c r="N588" i="16"/>
  <c r="M588" i="16"/>
  <c r="L588" i="16"/>
  <c r="K588" i="16"/>
  <c r="J588" i="16"/>
  <c r="I588" i="16"/>
  <c r="H588" i="16"/>
  <c r="G588" i="16"/>
  <c r="F588" i="16"/>
  <c r="E588" i="16"/>
  <c r="D588" i="16"/>
  <c r="C588" i="16"/>
  <c r="A588" i="16"/>
  <c r="AD587" i="16"/>
  <c r="AC587" i="16"/>
  <c r="AB587" i="16"/>
  <c r="AA587" i="16"/>
  <c r="Z587" i="16"/>
  <c r="Y587" i="16"/>
  <c r="X587" i="16"/>
  <c r="W587" i="16"/>
  <c r="V587" i="16"/>
  <c r="U587" i="16"/>
  <c r="T587" i="16"/>
  <c r="S587" i="16"/>
  <c r="R587" i="16"/>
  <c r="Q587" i="16"/>
  <c r="P587" i="16"/>
  <c r="O587" i="16"/>
  <c r="N587" i="16"/>
  <c r="M587" i="16"/>
  <c r="L587" i="16"/>
  <c r="K587" i="16"/>
  <c r="J587" i="16"/>
  <c r="I587" i="16"/>
  <c r="H587" i="16"/>
  <c r="G587" i="16"/>
  <c r="F587" i="16"/>
  <c r="E587" i="16"/>
  <c r="D587" i="16"/>
  <c r="C587" i="16"/>
  <c r="A587" i="16"/>
  <c r="AD586" i="16"/>
  <c r="AC586" i="16"/>
  <c r="AB586" i="16"/>
  <c r="AA586" i="16"/>
  <c r="Z586" i="16"/>
  <c r="Y586" i="16"/>
  <c r="X586" i="16"/>
  <c r="W586" i="16"/>
  <c r="V586" i="16"/>
  <c r="U586" i="16"/>
  <c r="T586" i="16"/>
  <c r="S586" i="16"/>
  <c r="R586" i="16"/>
  <c r="Q586" i="16"/>
  <c r="P586" i="16"/>
  <c r="O586" i="16"/>
  <c r="N586" i="16"/>
  <c r="M586" i="16"/>
  <c r="L586" i="16"/>
  <c r="K586" i="16"/>
  <c r="J586" i="16"/>
  <c r="I586" i="16"/>
  <c r="H586" i="16"/>
  <c r="G586" i="16"/>
  <c r="F586" i="16"/>
  <c r="E586" i="16"/>
  <c r="D586" i="16"/>
  <c r="C586" i="16"/>
  <c r="A586" i="16"/>
  <c r="AD585" i="16"/>
  <c r="AC585" i="16"/>
  <c r="AB585" i="16"/>
  <c r="AA585" i="16"/>
  <c r="Z585" i="16"/>
  <c r="Y585" i="16"/>
  <c r="X585" i="16"/>
  <c r="W585" i="16"/>
  <c r="V585" i="16"/>
  <c r="U585" i="16"/>
  <c r="T585" i="16"/>
  <c r="S585" i="16"/>
  <c r="R585" i="16"/>
  <c r="Q585" i="16"/>
  <c r="P585" i="16"/>
  <c r="O585" i="16"/>
  <c r="N585" i="16"/>
  <c r="M585" i="16"/>
  <c r="L585" i="16"/>
  <c r="K585" i="16"/>
  <c r="J585" i="16"/>
  <c r="I585" i="16"/>
  <c r="H585" i="16"/>
  <c r="G585" i="16"/>
  <c r="F585" i="16"/>
  <c r="E585" i="16"/>
  <c r="D585" i="16"/>
  <c r="C585" i="16"/>
  <c r="A585" i="16"/>
  <c r="AD584" i="16"/>
  <c r="AC584" i="16"/>
  <c r="AB584" i="16"/>
  <c r="AA584" i="16"/>
  <c r="Z584" i="16"/>
  <c r="Y584" i="16"/>
  <c r="X584" i="16"/>
  <c r="W584" i="16"/>
  <c r="V584" i="16"/>
  <c r="U584" i="16"/>
  <c r="T584" i="16"/>
  <c r="S584" i="16"/>
  <c r="R584" i="16"/>
  <c r="Q584" i="16"/>
  <c r="P584" i="16"/>
  <c r="O584" i="16"/>
  <c r="N584" i="16"/>
  <c r="M584" i="16"/>
  <c r="L584" i="16"/>
  <c r="K584" i="16"/>
  <c r="J584" i="16"/>
  <c r="I584" i="16"/>
  <c r="H584" i="16"/>
  <c r="G584" i="16"/>
  <c r="F584" i="16"/>
  <c r="E584" i="16"/>
  <c r="D584" i="16"/>
  <c r="C584" i="16"/>
  <c r="A584" i="16"/>
  <c r="AD583" i="16"/>
  <c r="AC583" i="16"/>
  <c r="AB583" i="16"/>
  <c r="AA583" i="16"/>
  <c r="Z583" i="16"/>
  <c r="Y583" i="16"/>
  <c r="X583" i="16"/>
  <c r="W583" i="16"/>
  <c r="V583" i="16"/>
  <c r="U583" i="16"/>
  <c r="T583" i="16"/>
  <c r="S583" i="16"/>
  <c r="R583" i="16"/>
  <c r="Q583" i="16"/>
  <c r="P583" i="16"/>
  <c r="O583" i="16"/>
  <c r="N583" i="16"/>
  <c r="M583" i="16"/>
  <c r="L583" i="16"/>
  <c r="K583" i="16"/>
  <c r="J583" i="16"/>
  <c r="I583" i="16"/>
  <c r="H583" i="16"/>
  <c r="G583" i="16"/>
  <c r="F583" i="16"/>
  <c r="E583" i="16"/>
  <c r="D583" i="16"/>
  <c r="C583" i="16"/>
  <c r="A583" i="16"/>
  <c r="AD582" i="16"/>
  <c r="AC582" i="16"/>
  <c r="AB582" i="16"/>
  <c r="AA582" i="16"/>
  <c r="Z582" i="16"/>
  <c r="Y582" i="16"/>
  <c r="X582" i="16"/>
  <c r="W582" i="16"/>
  <c r="V582" i="16"/>
  <c r="U582" i="16"/>
  <c r="T582" i="16"/>
  <c r="S582" i="16"/>
  <c r="R582" i="16"/>
  <c r="Q582" i="16"/>
  <c r="P582" i="16"/>
  <c r="O582" i="16"/>
  <c r="N582" i="16"/>
  <c r="M582" i="16"/>
  <c r="L582" i="16"/>
  <c r="K582" i="16"/>
  <c r="J582" i="16"/>
  <c r="I582" i="16"/>
  <c r="H582" i="16"/>
  <c r="G582" i="16"/>
  <c r="F582" i="16"/>
  <c r="E582" i="16"/>
  <c r="D582" i="16"/>
  <c r="C582" i="16"/>
  <c r="A582" i="16"/>
  <c r="AD581" i="16"/>
  <c r="AC581" i="16"/>
  <c r="AB581" i="16"/>
  <c r="AA581" i="16"/>
  <c r="Z581" i="16"/>
  <c r="Y581" i="16"/>
  <c r="X581" i="16"/>
  <c r="W581" i="16"/>
  <c r="V581" i="16"/>
  <c r="U581" i="16"/>
  <c r="T581" i="16"/>
  <c r="S581" i="16"/>
  <c r="R581" i="16"/>
  <c r="Q581" i="16"/>
  <c r="P581" i="16"/>
  <c r="O581" i="16"/>
  <c r="N581" i="16"/>
  <c r="M581" i="16"/>
  <c r="L581" i="16"/>
  <c r="K581" i="16"/>
  <c r="J581" i="16"/>
  <c r="I581" i="16"/>
  <c r="H581" i="16"/>
  <c r="G581" i="16"/>
  <c r="F581" i="16"/>
  <c r="E581" i="16"/>
  <c r="D581" i="16"/>
  <c r="C581" i="16"/>
  <c r="A581" i="16"/>
  <c r="AD580" i="16"/>
  <c r="AC580" i="16"/>
  <c r="AB580" i="16"/>
  <c r="AA580" i="16"/>
  <c r="Z580" i="16"/>
  <c r="Y580" i="16"/>
  <c r="X580" i="16"/>
  <c r="W580" i="16"/>
  <c r="V580" i="16"/>
  <c r="U580" i="16"/>
  <c r="T580" i="16"/>
  <c r="S580" i="16"/>
  <c r="R580" i="16"/>
  <c r="Q580" i="16"/>
  <c r="P580" i="16"/>
  <c r="O580" i="16"/>
  <c r="N580" i="16"/>
  <c r="M580" i="16"/>
  <c r="L580" i="16"/>
  <c r="K580" i="16"/>
  <c r="J580" i="16"/>
  <c r="I580" i="16"/>
  <c r="H580" i="16"/>
  <c r="G580" i="16"/>
  <c r="F580" i="16"/>
  <c r="E580" i="16"/>
  <c r="D580" i="16"/>
  <c r="C580" i="16"/>
  <c r="A580" i="16"/>
  <c r="AD579" i="16"/>
  <c r="AC579" i="16"/>
  <c r="AB579" i="16"/>
  <c r="AA579" i="16"/>
  <c r="Z579" i="16"/>
  <c r="Y579" i="16"/>
  <c r="X579" i="16"/>
  <c r="W579" i="16"/>
  <c r="V579" i="16"/>
  <c r="U579" i="16"/>
  <c r="T579" i="16"/>
  <c r="S579" i="16"/>
  <c r="R579" i="16"/>
  <c r="Q579" i="16"/>
  <c r="P579" i="16"/>
  <c r="O579" i="16"/>
  <c r="N579" i="16"/>
  <c r="M579" i="16"/>
  <c r="L579" i="16"/>
  <c r="K579" i="16"/>
  <c r="J579" i="16"/>
  <c r="I579" i="16"/>
  <c r="H579" i="16"/>
  <c r="G579" i="16"/>
  <c r="F579" i="16"/>
  <c r="E579" i="16"/>
  <c r="D579" i="16"/>
  <c r="C579" i="16"/>
  <c r="A579" i="16"/>
  <c r="AD578" i="16"/>
  <c r="AC578" i="16"/>
  <c r="AB578" i="16"/>
  <c r="AA578" i="16"/>
  <c r="Z578" i="16"/>
  <c r="Y578" i="16"/>
  <c r="X578" i="16"/>
  <c r="W578" i="16"/>
  <c r="V578" i="16"/>
  <c r="U578" i="16"/>
  <c r="T578" i="16"/>
  <c r="S578" i="16"/>
  <c r="R578" i="16"/>
  <c r="Q578" i="16"/>
  <c r="P578" i="16"/>
  <c r="O578" i="16"/>
  <c r="N578" i="16"/>
  <c r="M578" i="16"/>
  <c r="L578" i="16"/>
  <c r="K578" i="16"/>
  <c r="J578" i="16"/>
  <c r="I578" i="16"/>
  <c r="H578" i="16"/>
  <c r="G578" i="16"/>
  <c r="F578" i="16"/>
  <c r="E578" i="16"/>
  <c r="D578" i="16"/>
  <c r="C578" i="16"/>
  <c r="A578" i="16"/>
  <c r="AD577" i="16"/>
  <c r="AC577" i="16"/>
  <c r="AB577" i="16"/>
  <c r="AA577" i="16"/>
  <c r="Z577" i="16"/>
  <c r="Y577" i="16"/>
  <c r="X577" i="16"/>
  <c r="W577" i="16"/>
  <c r="V577" i="16"/>
  <c r="U577" i="16"/>
  <c r="T577" i="16"/>
  <c r="S577" i="16"/>
  <c r="R577" i="16"/>
  <c r="Q577" i="16"/>
  <c r="P577" i="16"/>
  <c r="O577" i="16"/>
  <c r="N577" i="16"/>
  <c r="M577" i="16"/>
  <c r="L577" i="16"/>
  <c r="K577" i="16"/>
  <c r="J577" i="16"/>
  <c r="I577" i="16"/>
  <c r="H577" i="16"/>
  <c r="G577" i="16"/>
  <c r="F577" i="16"/>
  <c r="E577" i="16"/>
  <c r="D577" i="16"/>
  <c r="C577" i="16"/>
  <c r="A577" i="16"/>
  <c r="AD576" i="16"/>
  <c r="AC576" i="16"/>
  <c r="AB576" i="16"/>
  <c r="AA576" i="16"/>
  <c r="Z576" i="16"/>
  <c r="Y576" i="16"/>
  <c r="X576" i="16"/>
  <c r="W576" i="16"/>
  <c r="V576" i="16"/>
  <c r="U576" i="16"/>
  <c r="T576" i="16"/>
  <c r="S576" i="16"/>
  <c r="R576" i="16"/>
  <c r="Q576" i="16"/>
  <c r="P576" i="16"/>
  <c r="O576" i="16"/>
  <c r="N576" i="16"/>
  <c r="M576" i="16"/>
  <c r="L576" i="16"/>
  <c r="K576" i="16"/>
  <c r="J576" i="16"/>
  <c r="I576" i="16"/>
  <c r="H576" i="16"/>
  <c r="G576" i="16"/>
  <c r="F576" i="16"/>
  <c r="E576" i="16"/>
  <c r="D576" i="16"/>
  <c r="C576" i="16"/>
  <c r="A576" i="16"/>
  <c r="AD575" i="16"/>
  <c r="AC575" i="16"/>
  <c r="AB575" i="16"/>
  <c r="AA575" i="16"/>
  <c r="Z575" i="16"/>
  <c r="Y575" i="16"/>
  <c r="X575" i="16"/>
  <c r="W575" i="16"/>
  <c r="V575" i="16"/>
  <c r="U575" i="16"/>
  <c r="T575" i="16"/>
  <c r="S575" i="16"/>
  <c r="R575" i="16"/>
  <c r="Q575" i="16"/>
  <c r="P575" i="16"/>
  <c r="O575" i="16"/>
  <c r="N575" i="16"/>
  <c r="M575" i="16"/>
  <c r="L575" i="16"/>
  <c r="K575" i="16"/>
  <c r="J575" i="16"/>
  <c r="I575" i="16"/>
  <c r="H575" i="16"/>
  <c r="G575" i="16"/>
  <c r="F575" i="16"/>
  <c r="E575" i="16"/>
  <c r="D575" i="16"/>
  <c r="C575" i="16"/>
  <c r="A575" i="16"/>
  <c r="AD574" i="16"/>
  <c r="AC574" i="16"/>
  <c r="AB574" i="16"/>
  <c r="AA574" i="16"/>
  <c r="Z574" i="16"/>
  <c r="Y574" i="16"/>
  <c r="X574" i="16"/>
  <c r="W574" i="16"/>
  <c r="V574" i="16"/>
  <c r="U574" i="16"/>
  <c r="T574" i="16"/>
  <c r="S574" i="16"/>
  <c r="R574" i="16"/>
  <c r="Q574" i="16"/>
  <c r="P574" i="16"/>
  <c r="O574" i="16"/>
  <c r="N574" i="16"/>
  <c r="M574" i="16"/>
  <c r="L574" i="16"/>
  <c r="K574" i="16"/>
  <c r="J574" i="16"/>
  <c r="I574" i="16"/>
  <c r="H574" i="16"/>
  <c r="G574" i="16"/>
  <c r="F574" i="16"/>
  <c r="E574" i="16"/>
  <c r="D574" i="16"/>
  <c r="C574" i="16"/>
  <c r="A574" i="16"/>
  <c r="AD573" i="16"/>
  <c r="AC573" i="16"/>
  <c r="AB573" i="16"/>
  <c r="AA573" i="16"/>
  <c r="Z573" i="16"/>
  <c r="Y573" i="16"/>
  <c r="X573" i="16"/>
  <c r="W573" i="16"/>
  <c r="V573" i="16"/>
  <c r="U573" i="16"/>
  <c r="T573" i="16"/>
  <c r="S573" i="16"/>
  <c r="R573" i="16"/>
  <c r="Q573" i="16"/>
  <c r="P573" i="16"/>
  <c r="O573" i="16"/>
  <c r="N573" i="16"/>
  <c r="M573" i="16"/>
  <c r="L573" i="16"/>
  <c r="K573" i="16"/>
  <c r="J573" i="16"/>
  <c r="I573" i="16"/>
  <c r="H573" i="16"/>
  <c r="G573" i="16"/>
  <c r="F573" i="16"/>
  <c r="E573" i="16"/>
  <c r="D573" i="16"/>
  <c r="C573" i="16"/>
  <c r="A573" i="16"/>
  <c r="AD572" i="16"/>
  <c r="AC572" i="16"/>
  <c r="AB572" i="16"/>
  <c r="AA572" i="16"/>
  <c r="Z572" i="16"/>
  <c r="Y572" i="16"/>
  <c r="X572" i="16"/>
  <c r="W572" i="16"/>
  <c r="V572" i="16"/>
  <c r="U572" i="16"/>
  <c r="T572" i="16"/>
  <c r="S572" i="16"/>
  <c r="R572" i="16"/>
  <c r="Q572" i="16"/>
  <c r="P572" i="16"/>
  <c r="O572" i="16"/>
  <c r="N572" i="16"/>
  <c r="M572" i="16"/>
  <c r="L572" i="16"/>
  <c r="K572" i="16"/>
  <c r="J572" i="16"/>
  <c r="I572" i="16"/>
  <c r="H572" i="16"/>
  <c r="G572" i="16"/>
  <c r="F572" i="16"/>
  <c r="E572" i="16"/>
  <c r="D572" i="16"/>
  <c r="C572" i="16"/>
  <c r="A572" i="16"/>
  <c r="AD571" i="16"/>
  <c r="AC571" i="16"/>
  <c r="AB571" i="16"/>
  <c r="AA571" i="16"/>
  <c r="Z571" i="16"/>
  <c r="Y571" i="16"/>
  <c r="X571" i="16"/>
  <c r="W571" i="16"/>
  <c r="V571" i="16"/>
  <c r="U571" i="16"/>
  <c r="T571" i="16"/>
  <c r="S571" i="16"/>
  <c r="R571" i="16"/>
  <c r="Q571" i="16"/>
  <c r="P571" i="16"/>
  <c r="O571" i="16"/>
  <c r="N571" i="16"/>
  <c r="M571" i="16"/>
  <c r="L571" i="16"/>
  <c r="K571" i="16"/>
  <c r="J571" i="16"/>
  <c r="I571" i="16"/>
  <c r="H571" i="16"/>
  <c r="G571" i="16"/>
  <c r="F571" i="16"/>
  <c r="E571" i="16"/>
  <c r="D571" i="16"/>
  <c r="C571" i="16"/>
  <c r="A571" i="16"/>
  <c r="AD570" i="16"/>
  <c r="AC570" i="16"/>
  <c r="AB570" i="16"/>
  <c r="AA570" i="16"/>
  <c r="Z570" i="16"/>
  <c r="Y570" i="16"/>
  <c r="X570" i="16"/>
  <c r="W570" i="16"/>
  <c r="V570" i="16"/>
  <c r="U570" i="16"/>
  <c r="T570" i="16"/>
  <c r="S570" i="16"/>
  <c r="R570" i="16"/>
  <c r="Q570" i="16"/>
  <c r="P570" i="16"/>
  <c r="O570" i="16"/>
  <c r="N570" i="16"/>
  <c r="M570" i="16"/>
  <c r="L570" i="16"/>
  <c r="K570" i="16"/>
  <c r="J570" i="16"/>
  <c r="I570" i="16"/>
  <c r="H570" i="16"/>
  <c r="G570" i="16"/>
  <c r="F570" i="16"/>
  <c r="E570" i="16"/>
  <c r="D570" i="16"/>
  <c r="C570" i="16"/>
  <c r="A570" i="16"/>
  <c r="AD569" i="16"/>
  <c r="AC569" i="16"/>
  <c r="AB569" i="16"/>
  <c r="AA569" i="16"/>
  <c r="Z569" i="16"/>
  <c r="Y569" i="16"/>
  <c r="X569" i="16"/>
  <c r="W569" i="16"/>
  <c r="V569" i="16"/>
  <c r="U569" i="16"/>
  <c r="T569" i="16"/>
  <c r="S569" i="16"/>
  <c r="R569" i="16"/>
  <c r="Q569" i="16"/>
  <c r="P569" i="16"/>
  <c r="O569" i="16"/>
  <c r="N569" i="16"/>
  <c r="M569" i="16"/>
  <c r="L569" i="16"/>
  <c r="K569" i="16"/>
  <c r="J569" i="16"/>
  <c r="I569" i="16"/>
  <c r="H569" i="16"/>
  <c r="G569" i="16"/>
  <c r="F569" i="16"/>
  <c r="E569" i="16"/>
  <c r="D569" i="16"/>
  <c r="C569" i="16"/>
  <c r="A569" i="16"/>
  <c r="AD568" i="16"/>
  <c r="AC568" i="16"/>
  <c r="AB568" i="16"/>
  <c r="AA568" i="16"/>
  <c r="Z568" i="16"/>
  <c r="Y568" i="16"/>
  <c r="X568" i="16"/>
  <c r="W568" i="16"/>
  <c r="V568" i="16"/>
  <c r="U568" i="16"/>
  <c r="T568" i="16"/>
  <c r="S568" i="16"/>
  <c r="R568" i="16"/>
  <c r="Q568" i="16"/>
  <c r="P568" i="16"/>
  <c r="O568" i="16"/>
  <c r="N568" i="16"/>
  <c r="M568" i="16"/>
  <c r="L568" i="16"/>
  <c r="K568" i="16"/>
  <c r="J568" i="16"/>
  <c r="I568" i="16"/>
  <c r="H568" i="16"/>
  <c r="G568" i="16"/>
  <c r="F568" i="16"/>
  <c r="E568" i="16"/>
  <c r="D568" i="16"/>
  <c r="C568" i="16"/>
  <c r="A568" i="16"/>
  <c r="AD567" i="16"/>
  <c r="AC567" i="16"/>
  <c r="AB567" i="16"/>
  <c r="AA567" i="16"/>
  <c r="Z567" i="16"/>
  <c r="Y567" i="16"/>
  <c r="X567" i="16"/>
  <c r="W567" i="16"/>
  <c r="V567" i="16"/>
  <c r="U567" i="16"/>
  <c r="T567" i="16"/>
  <c r="S567" i="16"/>
  <c r="R567" i="16"/>
  <c r="Q567" i="16"/>
  <c r="P567" i="16"/>
  <c r="O567" i="16"/>
  <c r="N567" i="16"/>
  <c r="M567" i="16"/>
  <c r="L567" i="16"/>
  <c r="K567" i="16"/>
  <c r="J567" i="16"/>
  <c r="I567" i="16"/>
  <c r="H567" i="16"/>
  <c r="G567" i="16"/>
  <c r="F567" i="16"/>
  <c r="E567" i="16"/>
  <c r="D567" i="16"/>
  <c r="C567" i="16"/>
  <c r="A567" i="16"/>
  <c r="AD566" i="16"/>
  <c r="AC566" i="16"/>
  <c r="AB566" i="16"/>
  <c r="AA566" i="16"/>
  <c r="Z566" i="16"/>
  <c r="Y566" i="16"/>
  <c r="X566" i="16"/>
  <c r="W566" i="16"/>
  <c r="V566" i="16"/>
  <c r="U566" i="16"/>
  <c r="T566" i="16"/>
  <c r="S566" i="16"/>
  <c r="R566" i="16"/>
  <c r="Q566" i="16"/>
  <c r="P566" i="16"/>
  <c r="O566" i="16"/>
  <c r="N566" i="16"/>
  <c r="M566" i="16"/>
  <c r="L566" i="16"/>
  <c r="K566" i="16"/>
  <c r="J566" i="16"/>
  <c r="I566" i="16"/>
  <c r="H566" i="16"/>
  <c r="G566" i="16"/>
  <c r="F566" i="16"/>
  <c r="E566" i="16"/>
  <c r="D566" i="16"/>
  <c r="C566" i="16"/>
  <c r="A566" i="16"/>
  <c r="AD565" i="16"/>
  <c r="AC565" i="16"/>
  <c r="AB565" i="16"/>
  <c r="AA565" i="16"/>
  <c r="Z565" i="16"/>
  <c r="Y565" i="16"/>
  <c r="X565" i="16"/>
  <c r="W565" i="16"/>
  <c r="V565" i="16"/>
  <c r="U565" i="16"/>
  <c r="T565" i="16"/>
  <c r="S565" i="16"/>
  <c r="R565" i="16"/>
  <c r="Q565" i="16"/>
  <c r="P565" i="16"/>
  <c r="O565" i="16"/>
  <c r="N565" i="16"/>
  <c r="M565" i="16"/>
  <c r="L565" i="16"/>
  <c r="K565" i="16"/>
  <c r="J565" i="16"/>
  <c r="I565" i="16"/>
  <c r="H565" i="16"/>
  <c r="G565" i="16"/>
  <c r="F565" i="16"/>
  <c r="E565" i="16"/>
  <c r="D565" i="16"/>
  <c r="C565" i="16"/>
  <c r="A565" i="16"/>
  <c r="AD564" i="16"/>
  <c r="AC564" i="16"/>
  <c r="AB564" i="16"/>
  <c r="AA564" i="16"/>
  <c r="Z564" i="16"/>
  <c r="Y564" i="16"/>
  <c r="X564" i="16"/>
  <c r="W564" i="16"/>
  <c r="V564" i="16"/>
  <c r="U564" i="16"/>
  <c r="T564" i="16"/>
  <c r="S564" i="16"/>
  <c r="R564" i="16"/>
  <c r="Q564" i="16"/>
  <c r="P564" i="16"/>
  <c r="O564" i="16"/>
  <c r="N564" i="16"/>
  <c r="M564" i="16"/>
  <c r="L564" i="16"/>
  <c r="K564" i="16"/>
  <c r="J564" i="16"/>
  <c r="I564" i="16"/>
  <c r="H564" i="16"/>
  <c r="G564" i="16"/>
  <c r="F564" i="16"/>
  <c r="E564" i="16"/>
  <c r="D564" i="16"/>
  <c r="C564" i="16"/>
  <c r="A564" i="16"/>
  <c r="AD563" i="16"/>
  <c r="AC563" i="16"/>
  <c r="AB563" i="16"/>
  <c r="AA563" i="16"/>
  <c r="Z563" i="16"/>
  <c r="Y563" i="16"/>
  <c r="X563" i="16"/>
  <c r="W563" i="16"/>
  <c r="V563" i="16"/>
  <c r="U563" i="16"/>
  <c r="T563" i="16"/>
  <c r="S563" i="16"/>
  <c r="R563" i="16"/>
  <c r="Q563" i="16"/>
  <c r="P563" i="16"/>
  <c r="O563" i="16"/>
  <c r="N563" i="16"/>
  <c r="M563" i="16"/>
  <c r="L563" i="16"/>
  <c r="K563" i="16"/>
  <c r="J563" i="16"/>
  <c r="I563" i="16"/>
  <c r="H563" i="16"/>
  <c r="G563" i="16"/>
  <c r="F563" i="16"/>
  <c r="E563" i="16"/>
  <c r="D563" i="16"/>
  <c r="C563" i="16"/>
  <c r="A563" i="16"/>
  <c r="AD562" i="16"/>
  <c r="AC562" i="16"/>
  <c r="AB562" i="16"/>
  <c r="AA562" i="16"/>
  <c r="Z562" i="16"/>
  <c r="Y562" i="16"/>
  <c r="X562" i="16"/>
  <c r="W562" i="16"/>
  <c r="V562" i="16"/>
  <c r="U562" i="16"/>
  <c r="T562" i="16"/>
  <c r="S562" i="16"/>
  <c r="R562" i="16"/>
  <c r="Q562" i="16"/>
  <c r="P562" i="16"/>
  <c r="O562" i="16"/>
  <c r="N562" i="16"/>
  <c r="M562" i="16"/>
  <c r="L562" i="16"/>
  <c r="K562" i="16"/>
  <c r="J562" i="16"/>
  <c r="I562" i="16"/>
  <c r="H562" i="16"/>
  <c r="G562" i="16"/>
  <c r="F562" i="16"/>
  <c r="E562" i="16"/>
  <c r="D562" i="16"/>
  <c r="C562" i="16"/>
  <c r="A562" i="16"/>
  <c r="AD561" i="16"/>
  <c r="AC561" i="16"/>
  <c r="AB561" i="16"/>
  <c r="AA561" i="16"/>
  <c r="Z561" i="16"/>
  <c r="Y561" i="16"/>
  <c r="X561" i="16"/>
  <c r="W561" i="16"/>
  <c r="V561" i="16"/>
  <c r="U561" i="16"/>
  <c r="T561" i="16"/>
  <c r="S561" i="16"/>
  <c r="R561" i="16"/>
  <c r="Q561" i="16"/>
  <c r="P561" i="16"/>
  <c r="O561" i="16"/>
  <c r="N561" i="16"/>
  <c r="M561" i="16"/>
  <c r="L561" i="16"/>
  <c r="K561" i="16"/>
  <c r="J561" i="16"/>
  <c r="I561" i="16"/>
  <c r="H561" i="16"/>
  <c r="G561" i="16"/>
  <c r="F561" i="16"/>
  <c r="E561" i="16"/>
  <c r="D561" i="16"/>
  <c r="C561" i="16"/>
  <c r="A561" i="16"/>
  <c r="AD560" i="16"/>
  <c r="AC560" i="16"/>
  <c r="AB560" i="16"/>
  <c r="AA560" i="16"/>
  <c r="Z560" i="16"/>
  <c r="Y560" i="16"/>
  <c r="X560" i="16"/>
  <c r="W560" i="16"/>
  <c r="V560" i="16"/>
  <c r="U560" i="16"/>
  <c r="T560" i="16"/>
  <c r="S560" i="16"/>
  <c r="R560" i="16"/>
  <c r="Q560" i="16"/>
  <c r="P560" i="16"/>
  <c r="O560" i="16"/>
  <c r="N560" i="16"/>
  <c r="M560" i="16"/>
  <c r="L560" i="16"/>
  <c r="K560" i="16"/>
  <c r="J560" i="16"/>
  <c r="I560" i="16"/>
  <c r="H560" i="16"/>
  <c r="G560" i="16"/>
  <c r="F560" i="16"/>
  <c r="E560" i="16"/>
  <c r="D560" i="16"/>
  <c r="C560" i="16"/>
  <c r="A560" i="16"/>
  <c r="AD559" i="16"/>
  <c r="AC559" i="16"/>
  <c r="AB559" i="16"/>
  <c r="AA559" i="16"/>
  <c r="Z559" i="16"/>
  <c r="Y559" i="16"/>
  <c r="X559" i="16"/>
  <c r="W559" i="16"/>
  <c r="V559" i="16"/>
  <c r="U559" i="16"/>
  <c r="T559" i="16"/>
  <c r="S559" i="16"/>
  <c r="R559" i="16"/>
  <c r="Q559" i="16"/>
  <c r="P559" i="16"/>
  <c r="O559" i="16"/>
  <c r="N559" i="16"/>
  <c r="M559" i="16"/>
  <c r="L559" i="16"/>
  <c r="K559" i="16"/>
  <c r="J559" i="16"/>
  <c r="I559" i="16"/>
  <c r="H559" i="16"/>
  <c r="G559" i="16"/>
  <c r="F559" i="16"/>
  <c r="E559" i="16"/>
  <c r="D559" i="16"/>
  <c r="C559" i="16"/>
  <c r="A559" i="16"/>
  <c r="AD558" i="16"/>
  <c r="AC558" i="16"/>
  <c r="AB558" i="16"/>
  <c r="AA558" i="16"/>
  <c r="Z558" i="16"/>
  <c r="Y558" i="16"/>
  <c r="X558" i="16"/>
  <c r="W558" i="16"/>
  <c r="V558" i="16"/>
  <c r="U558" i="16"/>
  <c r="T558" i="16"/>
  <c r="S558" i="16"/>
  <c r="R558" i="16"/>
  <c r="Q558" i="16"/>
  <c r="P558" i="16"/>
  <c r="O558" i="16"/>
  <c r="N558" i="16"/>
  <c r="M558" i="16"/>
  <c r="L558" i="16"/>
  <c r="K558" i="16"/>
  <c r="J558" i="16"/>
  <c r="I558" i="16"/>
  <c r="H558" i="16"/>
  <c r="G558" i="16"/>
  <c r="F558" i="16"/>
  <c r="E558" i="16"/>
  <c r="D558" i="16"/>
  <c r="C558" i="16"/>
  <c r="A558" i="16"/>
  <c r="AD557" i="16"/>
  <c r="AC557" i="16"/>
  <c r="AB557" i="16"/>
  <c r="AA557" i="16"/>
  <c r="Z557" i="16"/>
  <c r="Y557" i="16"/>
  <c r="X557" i="16"/>
  <c r="W557" i="16"/>
  <c r="V557" i="16"/>
  <c r="U557" i="16"/>
  <c r="T557" i="16"/>
  <c r="S557" i="16"/>
  <c r="R557" i="16"/>
  <c r="Q557" i="16"/>
  <c r="P557" i="16"/>
  <c r="O557" i="16"/>
  <c r="N557" i="16"/>
  <c r="M557" i="16"/>
  <c r="L557" i="16"/>
  <c r="K557" i="16"/>
  <c r="J557" i="16"/>
  <c r="I557" i="16"/>
  <c r="H557" i="16"/>
  <c r="G557" i="16"/>
  <c r="F557" i="16"/>
  <c r="E557" i="16"/>
  <c r="D557" i="16"/>
  <c r="C557" i="16"/>
  <c r="A557" i="16"/>
  <c r="AD556" i="16"/>
  <c r="AC556" i="16"/>
  <c r="AB556" i="16"/>
  <c r="AA556" i="16"/>
  <c r="Z556" i="16"/>
  <c r="Y556" i="16"/>
  <c r="X556" i="16"/>
  <c r="W556" i="16"/>
  <c r="V556" i="16"/>
  <c r="U556" i="16"/>
  <c r="T556" i="16"/>
  <c r="S556" i="16"/>
  <c r="R556" i="16"/>
  <c r="Q556" i="16"/>
  <c r="P556" i="16"/>
  <c r="O556" i="16"/>
  <c r="N556" i="16"/>
  <c r="M556" i="16"/>
  <c r="L556" i="16"/>
  <c r="K556" i="16"/>
  <c r="J556" i="16"/>
  <c r="I556" i="16"/>
  <c r="H556" i="16"/>
  <c r="G556" i="16"/>
  <c r="F556" i="16"/>
  <c r="E556" i="16"/>
  <c r="D556" i="16"/>
  <c r="C556" i="16"/>
  <c r="A556" i="16"/>
  <c r="AD555" i="16"/>
  <c r="AC555" i="16"/>
  <c r="AB555" i="16"/>
  <c r="AA555" i="16"/>
  <c r="Z555" i="16"/>
  <c r="Y555" i="16"/>
  <c r="X555" i="16"/>
  <c r="W555" i="16"/>
  <c r="V555" i="16"/>
  <c r="U555" i="16"/>
  <c r="T555" i="16"/>
  <c r="S555" i="16"/>
  <c r="R555" i="16"/>
  <c r="Q555" i="16"/>
  <c r="P555" i="16"/>
  <c r="O555" i="16"/>
  <c r="N555" i="16"/>
  <c r="M555" i="16"/>
  <c r="L555" i="16"/>
  <c r="K555" i="16"/>
  <c r="J555" i="16"/>
  <c r="I555" i="16"/>
  <c r="H555" i="16"/>
  <c r="G555" i="16"/>
  <c r="F555" i="16"/>
  <c r="E555" i="16"/>
  <c r="D555" i="16"/>
  <c r="C555" i="16"/>
  <c r="A555" i="16"/>
  <c r="AD554" i="16"/>
  <c r="AC554" i="16"/>
  <c r="AB554" i="16"/>
  <c r="AA554" i="16"/>
  <c r="Z554" i="16"/>
  <c r="Y554" i="16"/>
  <c r="X554" i="16"/>
  <c r="W554" i="16"/>
  <c r="V554" i="16"/>
  <c r="U554" i="16"/>
  <c r="T554" i="16"/>
  <c r="S554" i="16"/>
  <c r="R554" i="16"/>
  <c r="Q554" i="16"/>
  <c r="P554" i="16"/>
  <c r="O554" i="16"/>
  <c r="N554" i="16"/>
  <c r="M554" i="16"/>
  <c r="L554" i="16"/>
  <c r="K554" i="16"/>
  <c r="J554" i="16"/>
  <c r="I554" i="16"/>
  <c r="H554" i="16"/>
  <c r="G554" i="16"/>
  <c r="F554" i="16"/>
  <c r="E554" i="16"/>
  <c r="D554" i="16"/>
  <c r="C554" i="16"/>
  <c r="A554" i="16"/>
  <c r="AD553" i="16"/>
  <c r="AC553" i="16"/>
  <c r="AB553" i="16"/>
  <c r="AA553" i="16"/>
  <c r="Z553" i="16"/>
  <c r="Y553" i="16"/>
  <c r="X553" i="16"/>
  <c r="W553" i="16"/>
  <c r="V553" i="16"/>
  <c r="U553" i="16"/>
  <c r="T553" i="16"/>
  <c r="S553" i="16"/>
  <c r="R553" i="16"/>
  <c r="Q553" i="16"/>
  <c r="P553" i="16"/>
  <c r="O553" i="16"/>
  <c r="N553" i="16"/>
  <c r="M553" i="16"/>
  <c r="L553" i="16"/>
  <c r="K553" i="16"/>
  <c r="J553" i="16"/>
  <c r="I553" i="16"/>
  <c r="H553" i="16"/>
  <c r="G553" i="16"/>
  <c r="F553" i="16"/>
  <c r="E553" i="16"/>
  <c r="D553" i="16"/>
  <c r="C553" i="16"/>
  <c r="A553" i="16"/>
  <c r="AD552" i="16"/>
  <c r="AC552" i="16"/>
  <c r="AB552" i="16"/>
  <c r="AA552" i="16"/>
  <c r="Z552" i="16"/>
  <c r="Y552" i="16"/>
  <c r="X552" i="16"/>
  <c r="W552" i="16"/>
  <c r="V552" i="16"/>
  <c r="U552" i="16"/>
  <c r="T552" i="16"/>
  <c r="S552" i="16"/>
  <c r="R552" i="16"/>
  <c r="Q552" i="16"/>
  <c r="P552" i="16"/>
  <c r="O552" i="16"/>
  <c r="N552" i="16"/>
  <c r="M552" i="16"/>
  <c r="L552" i="16"/>
  <c r="K552" i="16"/>
  <c r="J552" i="16"/>
  <c r="I552" i="16"/>
  <c r="H552" i="16"/>
  <c r="G552" i="16"/>
  <c r="F552" i="16"/>
  <c r="E552" i="16"/>
  <c r="D552" i="16"/>
  <c r="C552" i="16"/>
  <c r="A552" i="16"/>
  <c r="AD551" i="16"/>
  <c r="AC551" i="16"/>
  <c r="AB551" i="16"/>
  <c r="AA551" i="16"/>
  <c r="Z551" i="16"/>
  <c r="Y551" i="16"/>
  <c r="X551" i="16"/>
  <c r="W551" i="16"/>
  <c r="V551" i="16"/>
  <c r="U551" i="16"/>
  <c r="T551" i="16"/>
  <c r="S551" i="16"/>
  <c r="R551" i="16"/>
  <c r="Q551" i="16"/>
  <c r="P551" i="16"/>
  <c r="O551" i="16"/>
  <c r="N551" i="16"/>
  <c r="M551" i="16"/>
  <c r="L551" i="16"/>
  <c r="K551" i="16"/>
  <c r="J551" i="16"/>
  <c r="I551" i="16"/>
  <c r="H551" i="16"/>
  <c r="G551" i="16"/>
  <c r="F551" i="16"/>
  <c r="E551" i="16"/>
  <c r="D551" i="16"/>
  <c r="C551" i="16"/>
  <c r="A551" i="16"/>
  <c r="AD550" i="16"/>
  <c r="AC550" i="16"/>
  <c r="AB550" i="16"/>
  <c r="AA550" i="16"/>
  <c r="Z550" i="16"/>
  <c r="Y550" i="16"/>
  <c r="X550" i="16"/>
  <c r="W550" i="16"/>
  <c r="V550" i="16"/>
  <c r="U550" i="16"/>
  <c r="T550" i="16"/>
  <c r="S550" i="16"/>
  <c r="R550" i="16"/>
  <c r="Q550" i="16"/>
  <c r="P550" i="16"/>
  <c r="O550" i="16"/>
  <c r="N550" i="16"/>
  <c r="M550" i="16"/>
  <c r="L550" i="16"/>
  <c r="K550" i="16"/>
  <c r="J550" i="16"/>
  <c r="I550" i="16"/>
  <c r="H550" i="16"/>
  <c r="G550" i="16"/>
  <c r="F550" i="16"/>
  <c r="E550" i="16"/>
  <c r="D550" i="16"/>
  <c r="C550" i="16"/>
  <c r="A550" i="16"/>
  <c r="AD549" i="16"/>
  <c r="AC549" i="16"/>
  <c r="AB549" i="16"/>
  <c r="AA549" i="16"/>
  <c r="Z549" i="16"/>
  <c r="Y549" i="16"/>
  <c r="X549" i="16"/>
  <c r="W549" i="16"/>
  <c r="V549" i="16"/>
  <c r="U549" i="16"/>
  <c r="T549" i="16"/>
  <c r="S549" i="16"/>
  <c r="R549" i="16"/>
  <c r="Q549" i="16"/>
  <c r="P549" i="16"/>
  <c r="O549" i="16"/>
  <c r="N549" i="16"/>
  <c r="M549" i="16"/>
  <c r="L549" i="16"/>
  <c r="K549" i="16"/>
  <c r="J549" i="16"/>
  <c r="I549" i="16"/>
  <c r="H549" i="16"/>
  <c r="G549" i="16"/>
  <c r="F549" i="16"/>
  <c r="E549" i="16"/>
  <c r="D549" i="16"/>
  <c r="C549" i="16"/>
  <c r="A549" i="16"/>
  <c r="AD548" i="16"/>
  <c r="AC548" i="16"/>
  <c r="AB548" i="16"/>
  <c r="AA548" i="16"/>
  <c r="Z548" i="16"/>
  <c r="Y548" i="16"/>
  <c r="X548" i="16"/>
  <c r="W548" i="16"/>
  <c r="V548" i="16"/>
  <c r="U548" i="16"/>
  <c r="T548" i="16"/>
  <c r="S548" i="16"/>
  <c r="R548" i="16"/>
  <c r="Q548" i="16"/>
  <c r="P548" i="16"/>
  <c r="O548" i="16"/>
  <c r="N548" i="16"/>
  <c r="M548" i="16"/>
  <c r="L548" i="16"/>
  <c r="K548" i="16"/>
  <c r="J548" i="16"/>
  <c r="I548" i="16"/>
  <c r="H548" i="16"/>
  <c r="G548" i="16"/>
  <c r="F548" i="16"/>
  <c r="E548" i="16"/>
  <c r="D548" i="16"/>
  <c r="C548" i="16"/>
  <c r="A548" i="16"/>
  <c r="AD547" i="16"/>
  <c r="AC547" i="16"/>
  <c r="AB547" i="16"/>
  <c r="AA547" i="16"/>
  <c r="Z547" i="16"/>
  <c r="Y547" i="16"/>
  <c r="X547" i="16"/>
  <c r="W547" i="16"/>
  <c r="V547" i="16"/>
  <c r="U547" i="16"/>
  <c r="T547" i="16"/>
  <c r="S547" i="16"/>
  <c r="R547" i="16"/>
  <c r="Q547" i="16"/>
  <c r="P547" i="16"/>
  <c r="O547" i="16"/>
  <c r="N547" i="16"/>
  <c r="M547" i="16"/>
  <c r="L547" i="16"/>
  <c r="K547" i="16"/>
  <c r="J547" i="16"/>
  <c r="I547" i="16"/>
  <c r="H547" i="16"/>
  <c r="G547" i="16"/>
  <c r="F547" i="16"/>
  <c r="E547" i="16"/>
  <c r="D547" i="16"/>
  <c r="C547" i="16"/>
  <c r="A547" i="16"/>
  <c r="AD546" i="16"/>
  <c r="AC546" i="16"/>
  <c r="AB546" i="16"/>
  <c r="AA546" i="16"/>
  <c r="Z546" i="16"/>
  <c r="Y546" i="16"/>
  <c r="X546" i="16"/>
  <c r="W546" i="16"/>
  <c r="V546" i="16"/>
  <c r="U546" i="16"/>
  <c r="T546" i="16"/>
  <c r="S546" i="16"/>
  <c r="R546" i="16"/>
  <c r="Q546" i="16"/>
  <c r="P546" i="16"/>
  <c r="O546" i="16"/>
  <c r="N546" i="16"/>
  <c r="M546" i="16"/>
  <c r="L546" i="16"/>
  <c r="K546" i="16"/>
  <c r="J546" i="16"/>
  <c r="I546" i="16"/>
  <c r="H546" i="16"/>
  <c r="G546" i="16"/>
  <c r="F546" i="16"/>
  <c r="E546" i="16"/>
  <c r="D546" i="16"/>
  <c r="C546" i="16"/>
  <c r="A546" i="16"/>
  <c r="AD545" i="16"/>
  <c r="AC545" i="16"/>
  <c r="AB545" i="16"/>
  <c r="AA545" i="16"/>
  <c r="Z545" i="16"/>
  <c r="Y545" i="16"/>
  <c r="X545" i="16"/>
  <c r="W545" i="16"/>
  <c r="V545" i="16"/>
  <c r="U545" i="16"/>
  <c r="T545" i="16"/>
  <c r="S545" i="16"/>
  <c r="R545" i="16"/>
  <c r="Q545" i="16"/>
  <c r="P545" i="16"/>
  <c r="O545" i="16"/>
  <c r="N545" i="16"/>
  <c r="M545" i="16"/>
  <c r="L545" i="16"/>
  <c r="K545" i="16"/>
  <c r="J545" i="16"/>
  <c r="I545" i="16"/>
  <c r="H545" i="16"/>
  <c r="G545" i="16"/>
  <c r="F545" i="16"/>
  <c r="E545" i="16"/>
  <c r="D545" i="16"/>
  <c r="C545" i="16"/>
  <c r="A545" i="16"/>
  <c r="AD544" i="16"/>
  <c r="AC544" i="16"/>
  <c r="AB544" i="16"/>
  <c r="AA544" i="16"/>
  <c r="Z544" i="16"/>
  <c r="Y544" i="16"/>
  <c r="X544" i="16"/>
  <c r="W544" i="16"/>
  <c r="V544" i="16"/>
  <c r="U544" i="16"/>
  <c r="T544" i="16"/>
  <c r="S544" i="16"/>
  <c r="R544" i="16"/>
  <c r="Q544" i="16"/>
  <c r="P544" i="16"/>
  <c r="O544" i="16"/>
  <c r="N544" i="16"/>
  <c r="M544" i="16"/>
  <c r="L544" i="16"/>
  <c r="K544" i="16"/>
  <c r="J544" i="16"/>
  <c r="I544" i="16"/>
  <c r="H544" i="16"/>
  <c r="G544" i="16"/>
  <c r="F544" i="16"/>
  <c r="E544" i="16"/>
  <c r="D544" i="16"/>
  <c r="C544" i="16"/>
  <c r="A544" i="16"/>
  <c r="AD543" i="16"/>
  <c r="AC543" i="16"/>
  <c r="AB543" i="16"/>
  <c r="AA543" i="16"/>
  <c r="Z543" i="16"/>
  <c r="Y543" i="16"/>
  <c r="X543" i="16"/>
  <c r="W543" i="16"/>
  <c r="V543" i="16"/>
  <c r="U543" i="16"/>
  <c r="T543" i="16"/>
  <c r="S543" i="16"/>
  <c r="R543" i="16"/>
  <c r="Q543" i="16"/>
  <c r="P543" i="16"/>
  <c r="O543" i="16"/>
  <c r="N543" i="16"/>
  <c r="M543" i="16"/>
  <c r="L543" i="16"/>
  <c r="K543" i="16"/>
  <c r="J543" i="16"/>
  <c r="I543" i="16"/>
  <c r="H543" i="16"/>
  <c r="G543" i="16"/>
  <c r="F543" i="16"/>
  <c r="E543" i="16"/>
  <c r="D543" i="16"/>
  <c r="C543" i="16"/>
  <c r="A543" i="16"/>
  <c r="AD542" i="16"/>
  <c r="AC542" i="16"/>
  <c r="AB542" i="16"/>
  <c r="AA542" i="16"/>
  <c r="Z542" i="16"/>
  <c r="Y542" i="16"/>
  <c r="X542" i="16"/>
  <c r="W542" i="16"/>
  <c r="V542" i="16"/>
  <c r="U542" i="16"/>
  <c r="T542" i="16"/>
  <c r="S542" i="16"/>
  <c r="R542" i="16"/>
  <c r="Q542" i="16"/>
  <c r="P542" i="16"/>
  <c r="O542" i="16"/>
  <c r="N542" i="16"/>
  <c r="M542" i="16"/>
  <c r="L542" i="16"/>
  <c r="K542" i="16"/>
  <c r="J542" i="16"/>
  <c r="I542" i="16"/>
  <c r="H542" i="16"/>
  <c r="G542" i="16"/>
  <c r="F542" i="16"/>
  <c r="E542" i="16"/>
  <c r="D542" i="16"/>
  <c r="C542" i="16"/>
  <c r="A542" i="16"/>
  <c r="AD541" i="16"/>
  <c r="AC541" i="16"/>
  <c r="AB541" i="16"/>
  <c r="AA541" i="16"/>
  <c r="Z541" i="16"/>
  <c r="Y541" i="16"/>
  <c r="X541" i="16"/>
  <c r="W541" i="16"/>
  <c r="V541" i="16"/>
  <c r="U541" i="16"/>
  <c r="T541" i="16"/>
  <c r="S541" i="16"/>
  <c r="R541" i="16"/>
  <c r="Q541" i="16"/>
  <c r="P541" i="16"/>
  <c r="O541" i="16"/>
  <c r="N541" i="16"/>
  <c r="M541" i="16"/>
  <c r="L541" i="16"/>
  <c r="K541" i="16"/>
  <c r="J541" i="16"/>
  <c r="I541" i="16"/>
  <c r="H541" i="16"/>
  <c r="G541" i="16"/>
  <c r="F541" i="16"/>
  <c r="E541" i="16"/>
  <c r="D541" i="16"/>
  <c r="C541" i="16"/>
  <c r="A541" i="16"/>
  <c r="AD540" i="16"/>
  <c r="AC540" i="16"/>
  <c r="AB540" i="16"/>
  <c r="AA540" i="16"/>
  <c r="Z540" i="16"/>
  <c r="Y540" i="16"/>
  <c r="X540" i="16"/>
  <c r="W540" i="16"/>
  <c r="V540" i="16"/>
  <c r="U540" i="16"/>
  <c r="T540" i="16"/>
  <c r="S540" i="16"/>
  <c r="R540" i="16"/>
  <c r="Q540" i="16"/>
  <c r="P540" i="16"/>
  <c r="O540" i="16"/>
  <c r="N540" i="16"/>
  <c r="M540" i="16"/>
  <c r="L540" i="16"/>
  <c r="K540" i="16"/>
  <c r="J540" i="16"/>
  <c r="I540" i="16"/>
  <c r="H540" i="16"/>
  <c r="G540" i="16"/>
  <c r="F540" i="16"/>
  <c r="E540" i="16"/>
  <c r="D540" i="16"/>
  <c r="C540" i="16"/>
  <c r="A540" i="16"/>
  <c r="AD539" i="16"/>
  <c r="AC539" i="16"/>
  <c r="AB539" i="16"/>
  <c r="AA539" i="16"/>
  <c r="Z539" i="16"/>
  <c r="Y539" i="16"/>
  <c r="X539" i="16"/>
  <c r="W539" i="16"/>
  <c r="V539" i="16"/>
  <c r="U539" i="16"/>
  <c r="T539" i="16"/>
  <c r="S539" i="16"/>
  <c r="R539" i="16"/>
  <c r="Q539" i="16"/>
  <c r="P539" i="16"/>
  <c r="O539" i="16"/>
  <c r="N539" i="16"/>
  <c r="M539" i="16"/>
  <c r="L539" i="16"/>
  <c r="K539" i="16"/>
  <c r="J539" i="16"/>
  <c r="I539" i="16"/>
  <c r="H539" i="16"/>
  <c r="G539" i="16"/>
  <c r="F539" i="16"/>
  <c r="E539" i="16"/>
  <c r="D539" i="16"/>
  <c r="C539" i="16"/>
  <c r="A539" i="16"/>
  <c r="AD538" i="16"/>
  <c r="AC538" i="16"/>
  <c r="AB538" i="16"/>
  <c r="AA538" i="16"/>
  <c r="Z538" i="16"/>
  <c r="Y538" i="16"/>
  <c r="X538" i="16"/>
  <c r="W538" i="16"/>
  <c r="V538" i="16"/>
  <c r="U538" i="16"/>
  <c r="T538" i="16"/>
  <c r="S538" i="16"/>
  <c r="R538" i="16"/>
  <c r="Q538" i="16"/>
  <c r="P538" i="16"/>
  <c r="O538" i="16"/>
  <c r="N538" i="16"/>
  <c r="M538" i="16"/>
  <c r="L538" i="16"/>
  <c r="K538" i="16"/>
  <c r="J538" i="16"/>
  <c r="I538" i="16"/>
  <c r="H538" i="16"/>
  <c r="G538" i="16"/>
  <c r="F538" i="16"/>
  <c r="E538" i="16"/>
  <c r="D538" i="16"/>
  <c r="C538" i="16"/>
  <c r="A538" i="16"/>
  <c r="AD537" i="16"/>
  <c r="AC537" i="16"/>
  <c r="AB537" i="16"/>
  <c r="AA537" i="16"/>
  <c r="Z537" i="16"/>
  <c r="Y537" i="16"/>
  <c r="X537" i="16"/>
  <c r="W537" i="16"/>
  <c r="V537" i="16"/>
  <c r="U537" i="16"/>
  <c r="T537" i="16"/>
  <c r="S537" i="16"/>
  <c r="R537" i="16"/>
  <c r="Q537" i="16"/>
  <c r="P537" i="16"/>
  <c r="O537" i="16"/>
  <c r="N537" i="16"/>
  <c r="M537" i="16"/>
  <c r="L537" i="16"/>
  <c r="K537" i="16"/>
  <c r="J537" i="16"/>
  <c r="I537" i="16"/>
  <c r="H537" i="16"/>
  <c r="G537" i="16"/>
  <c r="F537" i="16"/>
  <c r="E537" i="16"/>
  <c r="D537" i="16"/>
  <c r="C537" i="16"/>
  <c r="A537" i="16"/>
  <c r="AD536" i="16"/>
  <c r="AC536" i="16"/>
  <c r="AB536" i="16"/>
  <c r="AA536" i="16"/>
  <c r="Z536" i="16"/>
  <c r="Y536" i="16"/>
  <c r="X536" i="16"/>
  <c r="W536" i="16"/>
  <c r="V536" i="16"/>
  <c r="U536" i="16"/>
  <c r="T536" i="16"/>
  <c r="S536" i="16"/>
  <c r="R536" i="16"/>
  <c r="Q536" i="16"/>
  <c r="P536" i="16"/>
  <c r="O536" i="16"/>
  <c r="N536" i="16"/>
  <c r="M536" i="16"/>
  <c r="L536" i="16"/>
  <c r="K536" i="16"/>
  <c r="J536" i="16"/>
  <c r="I536" i="16"/>
  <c r="H536" i="16"/>
  <c r="G536" i="16"/>
  <c r="F536" i="16"/>
  <c r="E536" i="16"/>
  <c r="D536" i="16"/>
  <c r="C536" i="16"/>
  <c r="A536" i="16"/>
  <c r="AD535" i="16"/>
  <c r="AC535" i="16"/>
  <c r="AB535" i="16"/>
  <c r="AA535" i="16"/>
  <c r="Z535" i="16"/>
  <c r="Y535" i="16"/>
  <c r="X535" i="16"/>
  <c r="W535" i="16"/>
  <c r="V535" i="16"/>
  <c r="U535" i="16"/>
  <c r="T535" i="16"/>
  <c r="S535" i="16"/>
  <c r="R535" i="16"/>
  <c r="Q535" i="16"/>
  <c r="P535" i="16"/>
  <c r="O535" i="16"/>
  <c r="N535" i="16"/>
  <c r="M535" i="16"/>
  <c r="L535" i="16"/>
  <c r="K535" i="16"/>
  <c r="J535" i="16"/>
  <c r="I535" i="16"/>
  <c r="H535" i="16"/>
  <c r="G535" i="16"/>
  <c r="F535" i="16"/>
  <c r="E535" i="16"/>
  <c r="D535" i="16"/>
  <c r="C535" i="16"/>
  <c r="A535" i="16"/>
  <c r="AD534" i="16"/>
  <c r="AC534" i="16"/>
  <c r="AB534" i="16"/>
  <c r="AA534" i="16"/>
  <c r="Z534" i="16"/>
  <c r="Y534" i="16"/>
  <c r="X534" i="16"/>
  <c r="W534" i="16"/>
  <c r="V534" i="16"/>
  <c r="U534" i="16"/>
  <c r="T534" i="16"/>
  <c r="S534" i="16"/>
  <c r="R534" i="16"/>
  <c r="Q534" i="16"/>
  <c r="P534" i="16"/>
  <c r="O534" i="16"/>
  <c r="N534" i="16"/>
  <c r="M534" i="16"/>
  <c r="L534" i="16"/>
  <c r="K534" i="16"/>
  <c r="J534" i="16"/>
  <c r="I534" i="16"/>
  <c r="H534" i="16"/>
  <c r="G534" i="16"/>
  <c r="F534" i="16"/>
  <c r="E534" i="16"/>
  <c r="D534" i="16"/>
  <c r="C534" i="16"/>
  <c r="A534" i="16"/>
  <c r="AD533" i="16"/>
  <c r="AC533" i="16"/>
  <c r="AB533" i="16"/>
  <c r="AA533" i="16"/>
  <c r="Z533" i="16"/>
  <c r="Y533" i="16"/>
  <c r="X533" i="16"/>
  <c r="W533" i="16"/>
  <c r="V533" i="16"/>
  <c r="U533" i="16"/>
  <c r="T533" i="16"/>
  <c r="S533" i="16"/>
  <c r="R533" i="16"/>
  <c r="Q533" i="16"/>
  <c r="P533" i="16"/>
  <c r="O533" i="16"/>
  <c r="N533" i="16"/>
  <c r="M533" i="16"/>
  <c r="L533" i="16"/>
  <c r="K533" i="16"/>
  <c r="J533" i="16"/>
  <c r="I533" i="16"/>
  <c r="H533" i="16"/>
  <c r="G533" i="16"/>
  <c r="F533" i="16"/>
  <c r="E533" i="16"/>
  <c r="D533" i="16"/>
  <c r="C533" i="16"/>
  <c r="A533" i="16"/>
  <c r="AD532" i="16"/>
  <c r="AC532" i="16"/>
  <c r="AB532" i="16"/>
  <c r="AA532" i="16"/>
  <c r="Z532" i="16"/>
  <c r="Y532" i="16"/>
  <c r="X532" i="16"/>
  <c r="W532" i="16"/>
  <c r="V532" i="16"/>
  <c r="U532" i="16"/>
  <c r="T532" i="16"/>
  <c r="S532" i="16"/>
  <c r="R532" i="16"/>
  <c r="Q532" i="16"/>
  <c r="P532" i="16"/>
  <c r="O532" i="16"/>
  <c r="N532" i="16"/>
  <c r="M532" i="16"/>
  <c r="L532" i="16"/>
  <c r="K532" i="16"/>
  <c r="J532" i="16"/>
  <c r="I532" i="16"/>
  <c r="H532" i="16"/>
  <c r="G532" i="16"/>
  <c r="F532" i="16"/>
  <c r="E532" i="16"/>
  <c r="D532" i="16"/>
  <c r="C532" i="16"/>
  <c r="A532" i="16"/>
  <c r="AD531" i="16"/>
  <c r="AC531" i="16"/>
  <c r="AB531" i="16"/>
  <c r="AA531" i="16"/>
  <c r="Z531" i="16"/>
  <c r="Y531" i="16"/>
  <c r="X531" i="16"/>
  <c r="W531" i="16"/>
  <c r="V531" i="16"/>
  <c r="U531" i="16"/>
  <c r="T531" i="16"/>
  <c r="S531" i="16"/>
  <c r="R531" i="16"/>
  <c r="Q531" i="16"/>
  <c r="P531" i="16"/>
  <c r="O531" i="16"/>
  <c r="N531" i="16"/>
  <c r="M531" i="16"/>
  <c r="L531" i="16"/>
  <c r="K531" i="16"/>
  <c r="J531" i="16"/>
  <c r="I531" i="16"/>
  <c r="H531" i="16"/>
  <c r="G531" i="16"/>
  <c r="F531" i="16"/>
  <c r="E531" i="16"/>
  <c r="D531" i="16"/>
  <c r="C531" i="16"/>
  <c r="A531" i="16"/>
  <c r="AD530" i="16"/>
  <c r="AC530" i="16"/>
  <c r="AB530" i="16"/>
  <c r="AA530" i="16"/>
  <c r="Z530" i="16"/>
  <c r="Y530" i="16"/>
  <c r="X530" i="16"/>
  <c r="W530" i="16"/>
  <c r="V530" i="16"/>
  <c r="U530" i="16"/>
  <c r="T530" i="16"/>
  <c r="S530" i="16"/>
  <c r="R530" i="16"/>
  <c r="Q530" i="16"/>
  <c r="P530" i="16"/>
  <c r="O530" i="16"/>
  <c r="N530" i="16"/>
  <c r="M530" i="16"/>
  <c r="L530" i="16"/>
  <c r="K530" i="16"/>
  <c r="J530" i="16"/>
  <c r="I530" i="16"/>
  <c r="H530" i="16"/>
  <c r="G530" i="16"/>
  <c r="F530" i="16"/>
  <c r="E530" i="16"/>
  <c r="D530" i="16"/>
  <c r="C530" i="16"/>
  <c r="A530" i="16"/>
  <c r="AD529" i="16"/>
  <c r="AC529" i="16"/>
  <c r="AB529" i="16"/>
  <c r="AA529" i="16"/>
  <c r="Z529" i="16"/>
  <c r="Y529" i="16"/>
  <c r="X529" i="16"/>
  <c r="W529" i="16"/>
  <c r="V529" i="16"/>
  <c r="U529" i="16"/>
  <c r="T529" i="16"/>
  <c r="S529" i="16"/>
  <c r="R529" i="16"/>
  <c r="Q529" i="16"/>
  <c r="P529" i="16"/>
  <c r="O529" i="16"/>
  <c r="N529" i="16"/>
  <c r="M529" i="16"/>
  <c r="L529" i="16"/>
  <c r="K529" i="16"/>
  <c r="J529" i="16"/>
  <c r="I529" i="16"/>
  <c r="H529" i="16"/>
  <c r="G529" i="16"/>
  <c r="F529" i="16"/>
  <c r="E529" i="16"/>
  <c r="D529" i="16"/>
  <c r="C529" i="16"/>
  <c r="A529" i="16"/>
  <c r="AD528" i="16"/>
  <c r="AC528" i="16"/>
  <c r="AB528" i="16"/>
  <c r="AA528" i="16"/>
  <c r="Z528" i="16"/>
  <c r="Y528" i="16"/>
  <c r="X528" i="16"/>
  <c r="W528" i="16"/>
  <c r="V528" i="16"/>
  <c r="U528" i="16"/>
  <c r="T528" i="16"/>
  <c r="S528" i="16"/>
  <c r="R528" i="16"/>
  <c r="Q528" i="16"/>
  <c r="P528" i="16"/>
  <c r="O528" i="16"/>
  <c r="N528" i="16"/>
  <c r="M528" i="16"/>
  <c r="L528" i="16"/>
  <c r="K528" i="16"/>
  <c r="J528" i="16"/>
  <c r="I528" i="16"/>
  <c r="H528" i="16"/>
  <c r="G528" i="16"/>
  <c r="F528" i="16"/>
  <c r="E528" i="16"/>
  <c r="D528" i="16"/>
  <c r="C528" i="16"/>
  <c r="A528" i="16"/>
  <c r="AD527" i="16"/>
  <c r="AC527" i="16"/>
  <c r="AB527" i="16"/>
  <c r="AA527" i="16"/>
  <c r="Z527" i="16"/>
  <c r="Y527" i="16"/>
  <c r="X527" i="16"/>
  <c r="W527" i="16"/>
  <c r="V527" i="16"/>
  <c r="U527" i="16"/>
  <c r="T527" i="16"/>
  <c r="S527" i="16"/>
  <c r="R527" i="16"/>
  <c r="Q527" i="16"/>
  <c r="P527" i="16"/>
  <c r="O527" i="16"/>
  <c r="N527" i="16"/>
  <c r="M527" i="16"/>
  <c r="L527" i="16"/>
  <c r="K527" i="16"/>
  <c r="J527" i="16"/>
  <c r="I527" i="16"/>
  <c r="H527" i="16"/>
  <c r="G527" i="16"/>
  <c r="F527" i="16"/>
  <c r="E527" i="16"/>
  <c r="D527" i="16"/>
  <c r="C527" i="16"/>
  <c r="A527" i="16"/>
  <c r="AD526" i="16"/>
  <c r="AC526" i="16"/>
  <c r="AB526" i="16"/>
  <c r="AA526" i="16"/>
  <c r="Z526" i="16"/>
  <c r="Y526" i="16"/>
  <c r="X526" i="16"/>
  <c r="W526" i="16"/>
  <c r="V526" i="16"/>
  <c r="U526" i="16"/>
  <c r="T526" i="16"/>
  <c r="S526" i="16"/>
  <c r="R526" i="16"/>
  <c r="Q526" i="16"/>
  <c r="P526" i="16"/>
  <c r="O526" i="16"/>
  <c r="N526" i="16"/>
  <c r="M526" i="16"/>
  <c r="L526" i="16"/>
  <c r="K526" i="16"/>
  <c r="J526" i="16"/>
  <c r="I526" i="16"/>
  <c r="H526" i="16"/>
  <c r="G526" i="16"/>
  <c r="F526" i="16"/>
  <c r="E526" i="16"/>
  <c r="D526" i="16"/>
  <c r="C526" i="16"/>
  <c r="A526" i="16"/>
  <c r="AD525" i="16"/>
  <c r="AC525" i="16"/>
  <c r="AB525" i="16"/>
  <c r="AA525" i="16"/>
  <c r="Z525" i="16"/>
  <c r="Y525" i="16"/>
  <c r="X525" i="16"/>
  <c r="W525" i="16"/>
  <c r="V525" i="16"/>
  <c r="U525" i="16"/>
  <c r="T525" i="16"/>
  <c r="S525" i="16"/>
  <c r="R525" i="16"/>
  <c r="Q525" i="16"/>
  <c r="P525" i="16"/>
  <c r="O525" i="16"/>
  <c r="N525" i="16"/>
  <c r="M525" i="16"/>
  <c r="L525" i="16"/>
  <c r="K525" i="16"/>
  <c r="J525" i="16"/>
  <c r="I525" i="16"/>
  <c r="H525" i="16"/>
  <c r="G525" i="16"/>
  <c r="F525" i="16"/>
  <c r="E525" i="16"/>
  <c r="D525" i="16"/>
  <c r="C525" i="16"/>
  <c r="A525" i="16"/>
  <c r="AD524" i="16"/>
  <c r="AC524" i="16"/>
  <c r="AB524" i="16"/>
  <c r="AA524" i="16"/>
  <c r="Z524" i="16"/>
  <c r="Y524" i="16"/>
  <c r="X524" i="16"/>
  <c r="W524" i="16"/>
  <c r="V524" i="16"/>
  <c r="U524" i="16"/>
  <c r="T524" i="16"/>
  <c r="S524" i="16"/>
  <c r="R524" i="16"/>
  <c r="Q524" i="16"/>
  <c r="P524" i="16"/>
  <c r="O524" i="16"/>
  <c r="N524" i="16"/>
  <c r="M524" i="16"/>
  <c r="L524" i="16"/>
  <c r="K524" i="16"/>
  <c r="J524" i="16"/>
  <c r="I524" i="16"/>
  <c r="H524" i="16"/>
  <c r="G524" i="16"/>
  <c r="F524" i="16"/>
  <c r="E524" i="16"/>
  <c r="D524" i="16"/>
  <c r="C524" i="16"/>
  <c r="A524" i="16"/>
  <c r="AD523" i="16"/>
  <c r="AC523" i="16"/>
  <c r="AB523" i="16"/>
  <c r="AA523" i="16"/>
  <c r="Z523" i="16"/>
  <c r="Y523" i="16"/>
  <c r="X523" i="16"/>
  <c r="W523" i="16"/>
  <c r="V523" i="16"/>
  <c r="U523" i="16"/>
  <c r="T523" i="16"/>
  <c r="S523" i="16"/>
  <c r="R523" i="16"/>
  <c r="Q523" i="16"/>
  <c r="P523" i="16"/>
  <c r="O523" i="16"/>
  <c r="N523" i="16"/>
  <c r="M523" i="16"/>
  <c r="L523" i="16"/>
  <c r="K523" i="16"/>
  <c r="J523" i="16"/>
  <c r="I523" i="16"/>
  <c r="H523" i="16"/>
  <c r="G523" i="16"/>
  <c r="F523" i="16"/>
  <c r="E523" i="16"/>
  <c r="D523" i="16"/>
  <c r="C523" i="16"/>
  <c r="A523" i="16"/>
  <c r="AD522" i="16"/>
  <c r="AC522" i="16"/>
  <c r="AB522" i="16"/>
  <c r="AA522" i="16"/>
  <c r="Z522" i="16"/>
  <c r="Y522" i="16"/>
  <c r="X522" i="16"/>
  <c r="W522" i="16"/>
  <c r="V522" i="16"/>
  <c r="U522" i="16"/>
  <c r="T522" i="16"/>
  <c r="S522" i="16"/>
  <c r="R522" i="16"/>
  <c r="Q522" i="16"/>
  <c r="P522" i="16"/>
  <c r="O522" i="16"/>
  <c r="N522" i="16"/>
  <c r="M522" i="16"/>
  <c r="L522" i="16"/>
  <c r="K522" i="16"/>
  <c r="J522" i="16"/>
  <c r="I522" i="16"/>
  <c r="H522" i="16"/>
  <c r="G522" i="16"/>
  <c r="F522" i="16"/>
  <c r="E522" i="16"/>
  <c r="D522" i="16"/>
  <c r="C522" i="16"/>
  <c r="A522" i="16"/>
  <c r="AD521" i="16"/>
  <c r="AC521" i="16"/>
  <c r="AB521" i="16"/>
  <c r="AA521" i="16"/>
  <c r="Z521" i="16"/>
  <c r="Y521" i="16"/>
  <c r="X521" i="16"/>
  <c r="W521" i="16"/>
  <c r="V521" i="16"/>
  <c r="U521" i="16"/>
  <c r="T521" i="16"/>
  <c r="S521" i="16"/>
  <c r="R521" i="16"/>
  <c r="Q521" i="16"/>
  <c r="P521" i="16"/>
  <c r="O521" i="16"/>
  <c r="N521" i="16"/>
  <c r="M521" i="16"/>
  <c r="L521" i="16"/>
  <c r="K521" i="16"/>
  <c r="J521" i="16"/>
  <c r="I521" i="16"/>
  <c r="H521" i="16"/>
  <c r="G521" i="16"/>
  <c r="F521" i="16"/>
  <c r="E521" i="16"/>
  <c r="D521" i="16"/>
  <c r="C521" i="16"/>
  <c r="A521" i="16"/>
  <c r="AD520" i="16"/>
  <c r="AC520" i="16"/>
  <c r="AB520" i="16"/>
  <c r="AA520" i="16"/>
  <c r="Z520" i="16"/>
  <c r="Y520" i="16"/>
  <c r="X520" i="16"/>
  <c r="W520" i="16"/>
  <c r="V520" i="16"/>
  <c r="U520" i="16"/>
  <c r="T520" i="16"/>
  <c r="S520" i="16"/>
  <c r="R520" i="16"/>
  <c r="Q520" i="16"/>
  <c r="P520" i="16"/>
  <c r="O520" i="16"/>
  <c r="N520" i="16"/>
  <c r="M520" i="16"/>
  <c r="L520" i="16"/>
  <c r="K520" i="16"/>
  <c r="J520" i="16"/>
  <c r="I520" i="16"/>
  <c r="H520" i="16"/>
  <c r="G520" i="16"/>
  <c r="F520" i="16"/>
  <c r="E520" i="16"/>
  <c r="D520" i="16"/>
  <c r="C520" i="16"/>
  <c r="A520" i="16"/>
  <c r="AD519" i="16"/>
  <c r="AC519" i="16"/>
  <c r="AB519" i="16"/>
  <c r="AA519" i="16"/>
  <c r="Z519" i="16"/>
  <c r="Y519" i="16"/>
  <c r="X519" i="16"/>
  <c r="W519" i="16"/>
  <c r="V519" i="16"/>
  <c r="U519" i="16"/>
  <c r="T519" i="16"/>
  <c r="S519" i="16"/>
  <c r="R519" i="16"/>
  <c r="Q519" i="16"/>
  <c r="P519" i="16"/>
  <c r="O519" i="16"/>
  <c r="N519" i="16"/>
  <c r="M519" i="16"/>
  <c r="L519" i="16"/>
  <c r="K519" i="16"/>
  <c r="J519" i="16"/>
  <c r="I519" i="16"/>
  <c r="H519" i="16"/>
  <c r="G519" i="16"/>
  <c r="F519" i="16"/>
  <c r="E519" i="16"/>
  <c r="D519" i="16"/>
  <c r="C519" i="16"/>
  <c r="A519" i="16"/>
  <c r="AD518" i="16"/>
  <c r="AC518" i="16"/>
  <c r="AB518" i="16"/>
  <c r="AA518" i="16"/>
  <c r="Z518" i="16"/>
  <c r="Y518" i="16"/>
  <c r="X518" i="16"/>
  <c r="W518" i="16"/>
  <c r="V518" i="16"/>
  <c r="U518" i="16"/>
  <c r="T518" i="16"/>
  <c r="S518" i="16"/>
  <c r="R518" i="16"/>
  <c r="Q518" i="16"/>
  <c r="P518" i="16"/>
  <c r="O518" i="16"/>
  <c r="N518" i="16"/>
  <c r="M518" i="16"/>
  <c r="L518" i="16"/>
  <c r="K518" i="16"/>
  <c r="J518" i="16"/>
  <c r="I518" i="16"/>
  <c r="H518" i="16"/>
  <c r="G518" i="16"/>
  <c r="F518" i="16"/>
  <c r="E518" i="16"/>
  <c r="D518" i="16"/>
  <c r="C518" i="16"/>
  <c r="A518" i="16"/>
  <c r="AD517" i="16"/>
  <c r="AC517" i="16"/>
  <c r="AB517" i="16"/>
  <c r="AA517" i="16"/>
  <c r="Z517" i="16"/>
  <c r="Y517" i="16"/>
  <c r="X517" i="16"/>
  <c r="W517" i="16"/>
  <c r="V517" i="16"/>
  <c r="U517" i="16"/>
  <c r="T517" i="16"/>
  <c r="S517" i="16"/>
  <c r="R517" i="16"/>
  <c r="Q517" i="16"/>
  <c r="P517" i="16"/>
  <c r="O517" i="16"/>
  <c r="N517" i="16"/>
  <c r="M517" i="16"/>
  <c r="L517" i="16"/>
  <c r="K517" i="16"/>
  <c r="J517" i="16"/>
  <c r="I517" i="16"/>
  <c r="H517" i="16"/>
  <c r="G517" i="16"/>
  <c r="F517" i="16"/>
  <c r="E517" i="16"/>
  <c r="D517" i="16"/>
  <c r="C517" i="16"/>
  <c r="A517" i="16"/>
  <c r="AD516" i="16"/>
  <c r="AC516" i="16"/>
  <c r="AB516" i="16"/>
  <c r="AA516" i="16"/>
  <c r="Z516" i="16"/>
  <c r="Y516" i="16"/>
  <c r="X516" i="16"/>
  <c r="W516" i="16"/>
  <c r="V516" i="16"/>
  <c r="U516" i="16"/>
  <c r="T516" i="16"/>
  <c r="S516" i="16"/>
  <c r="R516" i="16"/>
  <c r="Q516" i="16"/>
  <c r="P516" i="16"/>
  <c r="O516" i="16"/>
  <c r="N516" i="16"/>
  <c r="M516" i="16"/>
  <c r="L516" i="16"/>
  <c r="K516" i="16"/>
  <c r="J516" i="16"/>
  <c r="I516" i="16"/>
  <c r="H516" i="16"/>
  <c r="G516" i="16"/>
  <c r="F516" i="16"/>
  <c r="E516" i="16"/>
  <c r="D516" i="16"/>
  <c r="C516" i="16"/>
  <c r="A516" i="16"/>
  <c r="AD515" i="16"/>
  <c r="AC515" i="16"/>
  <c r="AB515" i="16"/>
  <c r="AA515" i="16"/>
  <c r="Z515" i="16"/>
  <c r="Y515" i="16"/>
  <c r="X515" i="16"/>
  <c r="W515" i="16"/>
  <c r="V515" i="16"/>
  <c r="U515" i="16"/>
  <c r="T515" i="16"/>
  <c r="S515" i="16"/>
  <c r="R515" i="16"/>
  <c r="Q515" i="16"/>
  <c r="P515" i="16"/>
  <c r="O515" i="16"/>
  <c r="N515" i="16"/>
  <c r="M515" i="16"/>
  <c r="L515" i="16"/>
  <c r="K515" i="16"/>
  <c r="J515" i="16"/>
  <c r="I515" i="16"/>
  <c r="H515" i="16"/>
  <c r="G515" i="16"/>
  <c r="F515" i="16"/>
  <c r="E515" i="16"/>
  <c r="D515" i="16"/>
  <c r="C515" i="16"/>
  <c r="A515" i="16"/>
  <c r="AD514" i="16"/>
  <c r="AC514" i="16"/>
  <c r="AB514" i="16"/>
  <c r="AA514" i="16"/>
  <c r="Z514" i="16"/>
  <c r="Y514" i="16"/>
  <c r="X514" i="16"/>
  <c r="W514" i="16"/>
  <c r="V514" i="16"/>
  <c r="U514" i="16"/>
  <c r="T514" i="16"/>
  <c r="S514" i="16"/>
  <c r="R514" i="16"/>
  <c r="Q514" i="16"/>
  <c r="P514" i="16"/>
  <c r="O514" i="16"/>
  <c r="N514" i="16"/>
  <c r="M514" i="16"/>
  <c r="L514" i="16"/>
  <c r="K514" i="16"/>
  <c r="J514" i="16"/>
  <c r="I514" i="16"/>
  <c r="H514" i="16"/>
  <c r="G514" i="16"/>
  <c r="F514" i="16"/>
  <c r="E514" i="16"/>
  <c r="D514" i="16"/>
  <c r="C514" i="16"/>
  <c r="A514" i="16"/>
  <c r="AD513" i="16"/>
  <c r="AC513" i="16"/>
  <c r="AB513" i="16"/>
  <c r="AA513" i="16"/>
  <c r="Z513" i="16"/>
  <c r="Y513" i="16"/>
  <c r="X513" i="16"/>
  <c r="W513" i="16"/>
  <c r="V513" i="16"/>
  <c r="U513" i="16"/>
  <c r="T513" i="16"/>
  <c r="S513" i="16"/>
  <c r="R513" i="16"/>
  <c r="Q513" i="16"/>
  <c r="P513" i="16"/>
  <c r="O513" i="16"/>
  <c r="N513" i="16"/>
  <c r="M513" i="16"/>
  <c r="L513" i="16"/>
  <c r="K513" i="16"/>
  <c r="J513" i="16"/>
  <c r="I513" i="16"/>
  <c r="H513" i="16"/>
  <c r="G513" i="16"/>
  <c r="F513" i="16"/>
  <c r="E513" i="16"/>
  <c r="D513" i="16"/>
  <c r="C513" i="16"/>
  <c r="A513" i="16"/>
  <c r="AD512" i="16"/>
  <c r="AC512" i="16"/>
  <c r="AB512" i="16"/>
  <c r="AA512" i="16"/>
  <c r="Z512" i="16"/>
  <c r="Y512" i="16"/>
  <c r="X512" i="16"/>
  <c r="W512" i="16"/>
  <c r="V512" i="16"/>
  <c r="U512" i="16"/>
  <c r="T512" i="16"/>
  <c r="S512" i="16"/>
  <c r="R512" i="16"/>
  <c r="Q512" i="16"/>
  <c r="P512" i="16"/>
  <c r="O512" i="16"/>
  <c r="N512" i="16"/>
  <c r="M512" i="16"/>
  <c r="L512" i="16"/>
  <c r="K512" i="16"/>
  <c r="J512" i="16"/>
  <c r="I512" i="16"/>
  <c r="H512" i="16"/>
  <c r="G512" i="16"/>
  <c r="F512" i="16"/>
  <c r="E512" i="16"/>
  <c r="D512" i="16"/>
  <c r="C512" i="16"/>
  <c r="A512" i="16"/>
  <c r="AD511" i="16"/>
  <c r="AC511" i="16"/>
  <c r="AB511" i="16"/>
  <c r="AA511" i="16"/>
  <c r="Z511" i="16"/>
  <c r="Y511" i="16"/>
  <c r="X511" i="16"/>
  <c r="W511" i="16"/>
  <c r="V511" i="16"/>
  <c r="U511" i="16"/>
  <c r="T511" i="16"/>
  <c r="S511" i="16"/>
  <c r="R511" i="16"/>
  <c r="Q511" i="16"/>
  <c r="P511" i="16"/>
  <c r="O511" i="16"/>
  <c r="N511" i="16"/>
  <c r="M511" i="16"/>
  <c r="L511" i="16"/>
  <c r="K511" i="16"/>
  <c r="J511" i="16"/>
  <c r="I511" i="16"/>
  <c r="H511" i="16"/>
  <c r="G511" i="16"/>
  <c r="F511" i="16"/>
  <c r="E511" i="16"/>
  <c r="D511" i="16"/>
  <c r="C511" i="16"/>
  <c r="A511" i="16"/>
  <c r="AD510" i="16"/>
  <c r="AC510" i="16"/>
  <c r="AB510" i="16"/>
  <c r="AA510" i="16"/>
  <c r="Z510" i="16"/>
  <c r="Y510" i="16"/>
  <c r="X510" i="16"/>
  <c r="W510" i="16"/>
  <c r="V510" i="16"/>
  <c r="U510" i="16"/>
  <c r="T510" i="16"/>
  <c r="S510" i="16"/>
  <c r="R510" i="16"/>
  <c r="Q510" i="16"/>
  <c r="P510" i="16"/>
  <c r="O510" i="16"/>
  <c r="N510" i="16"/>
  <c r="M510" i="16"/>
  <c r="L510" i="16"/>
  <c r="K510" i="16"/>
  <c r="J510" i="16"/>
  <c r="I510" i="16"/>
  <c r="H510" i="16"/>
  <c r="G510" i="16"/>
  <c r="F510" i="16"/>
  <c r="E510" i="16"/>
  <c r="D510" i="16"/>
  <c r="C510" i="16"/>
  <c r="A510" i="16"/>
  <c r="AD509" i="16"/>
  <c r="AC509" i="16"/>
  <c r="AB509" i="16"/>
  <c r="AA509" i="16"/>
  <c r="Z509" i="16"/>
  <c r="Y509" i="16"/>
  <c r="X509" i="16"/>
  <c r="W509" i="16"/>
  <c r="V509" i="16"/>
  <c r="U509" i="16"/>
  <c r="T509" i="16"/>
  <c r="S509" i="16"/>
  <c r="R509" i="16"/>
  <c r="Q509" i="16"/>
  <c r="P509" i="16"/>
  <c r="O509" i="16"/>
  <c r="N509" i="16"/>
  <c r="M509" i="16"/>
  <c r="L509" i="16"/>
  <c r="K509" i="16"/>
  <c r="J509" i="16"/>
  <c r="I509" i="16"/>
  <c r="H509" i="16"/>
  <c r="G509" i="16"/>
  <c r="F509" i="16"/>
  <c r="E509" i="16"/>
  <c r="D509" i="16"/>
  <c r="C509" i="16"/>
  <c r="A509" i="16"/>
  <c r="AD508" i="16"/>
  <c r="AC508" i="16"/>
  <c r="AB508" i="16"/>
  <c r="AA508" i="16"/>
  <c r="Z508" i="16"/>
  <c r="Y508" i="16"/>
  <c r="X508" i="16"/>
  <c r="W508" i="16"/>
  <c r="V508" i="16"/>
  <c r="U508" i="16"/>
  <c r="T508" i="16"/>
  <c r="S508" i="16"/>
  <c r="R508" i="16"/>
  <c r="Q508" i="16"/>
  <c r="P508" i="16"/>
  <c r="O508" i="16"/>
  <c r="N508" i="16"/>
  <c r="M508" i="16"/>
  <c r="L508" i="16"/>
  <c r="K508" i="16"/>
  <c r="J508" i="16"/>
  <c r="I508" i="16"/>
  <c r="H508" i="16"/>
  <c r="G508" i="16"/>
  <c r="F508" i="16"/>
  <c r="E508" i="16"/>
  <c r="D508" i="16"/>
  <c r="C508" i="16"/>
  <c r="A508" i="16"/>
  <c r="AD507" i="16"/>
  <c r="AC507" i="16"/>
  <c r="AB507" i="16"/>
  <c r="AA507" i="16"/>
  <c r="Z507" i="16"/>
  <c r="Y507" i="16"/>
  <c r="X507" i="16"/>
  <c r="W507" i="16"/>
  <c r="V507" i="16"/>
  <c r="U507" i="16"/>
  <c r="T507" i="16"/>
  <c r="S507" i="16"/>
  <c r="R507" i="16"/>
  <c r="Q507" i="16"/>
  <c r="P507" i="16"/>
  <c r="O507" i="16"/>
  <c r="N507" i="16"/>
  <c r="M507" i="16"/>
  <c r="L507" i="16"/>
  <c r="K507" i="16"/>
  <c r="J507" i="16"/>
  <c r="I507" i="16"/>
  <c r="H507" i="16"/>
  <c r="G507" i="16"/>
  <c r="F507" i="16"/>
  <c r="E507" i="16"/>
  <c r="D507" i="16"/>
  <c r="C507" i="16"/>
  <c r="A507" i="16"/>
  <c r="AD506" i="16"/>
  <c r="AC506" i="16"/>
  <c r="AB506" i="16"/>
  <c r="AA506" i="16"/>
  <c r="Z506" i="16"/>
  <c r="Y506" i="16"/>
  <c r="X506" i="16"/>
  <c r="W506" i="16"/>
  <c r="V506" i="16"/>
  <c r="U506" i="16"/>
  <c r="T506" i="16"/>
  <c r="S506" i="16"/>
  <c r="R506" i="16"/>
  <c r="Q506" i="16"/>
  <c r="P506" i="16"/>
  <c r="O506" i="16"/>
  <c r="N506" i="16"/>
  <c r="M506" i="16"/>
  <c r="L506" i="16"/>
  <c r="K506" i="16"/>
  <c r="J506" i="16"/>
  <c r="I506" i="16"/>
  <c r="H506" i="16"/>
  <c r="G506" i="16"/>
  <c r="F506" i="16"/>
  <c r="E506" i="16"/>
  <c r="D506" i="16"/>
  <c r="C506" i="16"/>
  <c r="A506" i="16"/>
  <c r="AD505" i="16"/>
  <c r="AC505" i="16"/>
  <c r="AB505" i="16"/>
  <c r="AA505" i="16"/>
  <c r="Z505" i="16"/>
  <c r="Y505" i="16"/>
  <c r="X505" i="16"/>
  <c r="W505" i="16"/>
  <c r="V505" i="16"/>
  <c r="U505" i="16"/>
  <c r="T505" i="16"/>
  <c r="S505" i="16"/>
  <c r="R505" i="16"/>
  <c r="Q505" i="16"/>
  <c r="P505" i="16"/>
  <c r="O505" i="16"/>
  <c r="N505" i="16"/>
  <c r="M505" i="16"/>
  <c r="L505" i="16"/>
  <c r="K505" i="16"/>
  <c r="J505" i="16"/>
  <c r="I505" i="16"/>
  <c r="H505" i="16"/>
  <c r="G505" i="16"/>
  <c r="F505" i="16"/>
  <c r="E505" i="16"/>
  <c r="D505" i="16"/>
  <c r="C505" i="16"/>
  <c r="A505" i="16"/>
  <c r="AD504" i="16"/>
  <c r="AC504" i="16"/>
  <c r="AB504" i="16"/>
  <c r="AA504" i="16"/>
  <c r="Z504" i="16"/>
  <c r="Y504" i="16"/>
  <c r="X504" i="16"/>
  <c r="W504" i="16"/>
  <c r="V504" i="16"/>
  <c r="U504" i="16"/>
  <c r="T504" i="16"/>
  <c r="S504" i="16"/>
  <c r="R504" i="16"/>
  <c r="Q504" i="16"/>
  <c r="P504" i="16"/>
  <c r="O504" i="16"/>
  <c r="N504" i="16"/>
  <c r="M504" i="16"/>
  <c r="L504" i="16"/>
  <c r="K504" i="16"/>
  <c r="J504" i="16"/>
  <c r="I504" i="16"/>
  <c r="H504" i="16"/>
  <c r="G504" i="16"/>
  <c r="F504" i="16"/>
  <c r="E504" i="16"/>
  <c r="D504" i="16"/>
  <c r="C504" i="16"/>
  <c r="A504" i="16"/>
  <c r="AD503" i="16"/>
  <c r="AC503" i="16"/>
  <c r="AB503" i="16"/>
  <c r="AA503" i="16"/>
  <c r="Z503" i="16"/>
  <c r="Y503" i="16"/>
  <c r="X503" i="16"/>
  <c r="W503" i="16"/>
  <c r="V503" i="16"/>
  <c r="U503" i="16"/>
  <c r="T503" i="16"/>
  <c r="S503" i="16"/>
  <c r="R503" i="16"/>
  <c r="Q503" i="16"/>
  <c r="P503" i="16"/>
  <c r="O503" i="16"/>
  <c r="N503" i="16"/>
  <c r="M503" i="16"/>
  <c r="L503" i="16"/>
  <c r="K503" i="16"/>
  <c r="J503" i="16"/>
  <c r="I503" i="16"/>
  <c r="H503" i="16"/>
  <c r="G503" i="16"/>
  <c r="F503" i="16"/>
  <c r="E503" i="16"/>
  <c r="D503" i="16"/>
  <c r="C503" i="16"/>
  <c r="A503" i="16"/>
  <c r="AD502" i="16"/>
  <c r="AC502" i="16"/>
  <c r="AB502" i="16"/>
  <c r="AA502" i="16"/>
  <c r="Z502" i="16"/>
  <c r="Y502" i="16"/>
  <c r="X502" i="16"/>
  <c r="W502" i="16"/>
  <c r="V502" i="16"/>
  <c r="U502" i="16"/>
  <c r="T502" i="16"/>
  <c r="S502" i="16"/>
  <c r="R502" i="16"/>
  <c r="Q502" i="16"/>
  <c r="P502" i="16"/>
  <c r="O502" i="16"/>
  <c r="N502" i="16"/>
  <c r="M502" i="16"/>
  <c r="L502" i="16"/>
  <c r="K502" i="16"/>
  <c r="J502" i="16"/>
  <c r="I502" i="16"/>
  <c r="H502" i="16"/>
  <c r="G502" i="16"/>
  <c r="F502" i="16"/>
  <c r="E502" i="16"/>
  <c r="D502" i="16"/>
  <c r="C502" i="16"/>
  <c r="A502" i="16"/>
  <c r="AD501" i="16"/>
  <c r="AC501" i="16"/>
  <c r="AB501" i="16"/>
  <c r="AA501" i="16"/>
  <c r="Z501" i="16"/>
  <c r="Y501" i="16"/>
  <c r="X501" i="16"/>
  <c r="W501" i="16"/>
  <c r="V501" i="16"/>
  <c r="U501" i="16"/>
  <c r="T501" i="16"/>
  <c r="S501" i="16"/>
  <c r="R501" i="16"/>
  <c r="Q501" i="16"/>
  <c r="P501" i="16"/>
  <c r="O501" i="16"/>
  <c r="N501" i="16"/>
  <c r="M501" i="16"/>
  <c r="L501" i="16"/>
  <c r="K501" i="16"/>
  <c r="J501" i="16"/>
  <c r="I501" i="16"/>
  <c r="H501" i="16"/>
  <c r="G501" i="16"/>
  <c r="F501" i="16"/>
  <c r="E501" i="16"/>
  <c r="D501" i="16"/>
  <c r="C501" i="16"/>
  <c r="A501" i="16"/>
  <c r="AD500" i="16"/>
  <c r="AC500" i="16"/>
  <c r="AB500" i="16"/>
  <c r="AA500" i="16"/>
  <c r="Z500" i="16"/>
  <c r="Y500" i="16"/>
  <c r="X500" i="16"/>
  <c r="W500" i="16"/>
  <c r="V500" i="16"/>
  <c r="U500" i="16"/>
  <c r="T500" i="16"/>
  <c r="S500" i="16"/>
  <c r="R500" i="16"/>
  <c r="Q500" i="16"/>
  <c r="P500" i="16"/>
  <c r="O500" i="16"/>
  <c r="N500" i="16"/>
  <c r="M500" i="16"/>
  <c r="L500" i="16"/>
  <c r="K500" i="16"/>
  <c r="J500" i="16"/>
  <c r="I500" i="16"/>
  <c r="H500" i="16"/>
  <c r="G500" i="16"/>
  <c r="F500" i="16"/>
  <c r="E500" i="16"/>
  <c r="D500" i="16"/>
  <c r="C500" i="16"/>
  <c r="A500" i="16"/>
  <c r="AD499" i="16"/>
  <c r="AC499" i="16"/>
  <c r="AB499" i="16"/>
  <c r="AA499" i="16"/>
  <c r="Z499" i="16"/>
  <c r="Y499" i="16"/>
  <c r="X499" i="16"/>
  <c r="W499" i="16"/>
  <c r="V499" i="16"/>
  <c r="U499" i="16"/>
  <c r="T499" i="16"/>
  <c r="S499" i="16"/>
  <c r="R499" i="16"/>
  <c r="Q499" i="16"/>
  <c r="P499" i="16"/>
  <c r="O499" i="16"/>
  <c r="N499" i="16"/>
  <c r="M499" i="16"/>
  <c r="L499" i="16"/>
  <c r="K499" i="16"/>
  <c r="J499" i="16"/>
  <c r="I499" i="16"/>
  <c r="H499" i="16"/>
  <c r="G499" i="16"/>
  <c r="F499" i="16"/>
  <c r="E499" i="16"/>
  <c r="D499" i="16"/>
  <c r="C499" i="16"/>
  <c r="A499" i="16"/>
  <c r="AD498" i="16"/>
  <c r="AC498" i="16"/>
  <c r="AB498" i="16"/>
  <c r="AA498" i="16"/>
  <c r="Z498" i="16"/>
  <c r="Y498" i="16"/>
  <c r="X498" i="16"/>
  <c r="W498" i="16"/>
  <c r="V498" i="16"/>
  <c r="U498" i="16"/>
  <c r="T498" i="16"/>
  <c r="S498" i="16"/>
  <c r="R498" i="16"/>
  <c r="Q498" i="16"/>
  <c r="P498" i="16"/>
  <c r="O498" i="16"/>
  <c r="N498" i="16"/>
  <c r="M498" i="16"/>
  <c r="L498" i="16"/>
  <c r="K498" i="16"/>
  <c r="J498" i="16"/>
  <c r="I498" i="16"/>
  <c r="H498" i="16"/>
  <c r="G498" i="16"/>
  <c r="F498" i="16"/>
  <c r="E498" i="16"/>
  <c r="D498" i="16"/>
  <c r="C498" i="16"/>
  <c r="A498" i="16"/>
  <c r="AD497" i="16"/>
  <c r="AC497" i="16"/>
  <c r="AB497" i="16"/>
  <c r="AA497" i="16"/>
  <c r="Z497" i="16"/>
  <c r="Y497" i="16"/>
  <c r="X497" i="16"/>
  <c r="W497" i="16"/>
  <c r="V497" i="16"/>
  <c r="U497" i="16"/>
  <c r="T497" i="16"/>
  <c r="S497" i="16"/>
  <c r="R497" i="16"/>
  <c r="Q497" i="16"/>
  <c r="P497" i="16"/>
  <c r="O497" i="16"/>
  <c r="N497" i="16"/>
  <c r="M497" i="16"/>
  <c r="L497" i="16"/>
  <c r="K497" i="16"/>
  <c r="J497" i="16"/>
  <c r="I497" i="16"/>
  <c r="H497" i="16"/>
  <c r="G497" i="16"/>
  <c r="F497" i="16"/>
  <c r="E497" i="16"/>
  <c r="D497" i="16"/>
  <c r="C497" i="16"/>
  <c r="A497" i="16"/>
  <c r="AD496" i="16"/>
  <c r="AC496" i="16"/>
  <c r="AB496" i="16"/>
  <c r="AA496" i="16"/>
  <c r="Z496" i="16"/>
  <c r="Y496" i="16"/>
  <c r="X496" i="16"/>
  <c r="W496" i="16"/>
  <c r="V496" i="16"/>
  <c r="U496" i="16"/>
  <c r="T496" i="16"/>
  <c r="S496" i="16"/>
  <c r="R496" i="16"/>
  <c r="Q496" i="16"/>
  <c r="P496" i="16"/>
  <c r="O496" i="16"/>
  <c r="N496" i="16"/>
  <c r="M496" i="16"/>
  <c r="L496" i="16"/>
  <c r="K496" i="16"/>
  <c r="J496" i="16"/>
  <c r="I496" i="16"/>
  <c r="H496" i="16"/>
  <c r="G496" i="16"/>
  <c r="F496" i="16"/>
  <c r="E496" i="16"/>
  <c r="D496" i="16"/>
  <c r="C496" i="16"/>
  <c r="A496" i="16"/>
  <c r="AD495" i="16"/>
  <c r="AC495" i="16"/>
  <c r="AB495" i="16"/>
  <c r="AA495" i="16"/>
  <c r="Z495" i="16"/>
  <c r="Y495" i="16"/>
  <c r="X495" i="16"/>
  <c r="W495" i="16"/>
  <c r="V495" i="16"/>
  <c r="U495" i="16"/>
  <c r="T495" i="16"/>
  <c r="S495" i="16"/>
  <c r="R495" i="16"/>
  <c r="Q495" i="16"/>
  <c r="P495" i="16"/>
  <c r="O495" i="16"/>
  <c r="N495" i="16"/>
  <c r="M495" i="16"/>
  <c r="L495" i="16"/>
  <c r="K495" i="16"/>
  <c r="J495" i="16"/>
  <c r="I495" i="16"/>
  <c r="H495" i="16"/>
  <c r="G495" i="16"/>
  <c r="F495" i="16"/>
  <c r="E495" i="16"/>
  <c r="D495" i="16"/>
  <c r="C495" i="16"/>
  <c r="A495" i="16"/>
  <c r="AD494" i="16"/>
  <c r="AC494" i="16"/>
  <c r="AB494" i="16"/>
  <c r="AA494" i="16"/>
  <c r="Z494" i="16"/>
  <c r="Y494" i="16"/>
  <c r="X494" i="16"/>
  <c r="W494" i="16"/>
  <c r="V494" i="16"/>
  <c r="U494" i="16"/>
  <c r="T494" i="16"/>
  <c r="S494" i="16"/>
  <c r="R494" i="16"/>
  <c r="Q494" i="16"/>
  <c r="P494" i="16"/>
  <c r="O494" i="16"/>
  <c r="N494" i="16"/>
  <c r="M494" i="16"/>
  <c r="L494" i="16"/>
  <c r="K494" i="16"/>
  <c r="J494" i="16"/>
  <c r="I494" i="16"/>
  <c r="H494" i="16"/>
  <c r="G494" i="16"/>
  <c r="F494" i="16"/>
  <c r="E494" i="16"/>
  <c r="D494" i="16"/>
  <c r="C494" i="16"/>
  <c r="A494" i="16"/>
  <c r="AD493" i="16"/>
  <c r="AC493" i="16"/>
  <c r="AB493" i="16"/>
  <c r="AA493" i="16"/>
  <c r="Z493" i="16"/>
  <c r="Y493" i="16"/>
  <c r="X493" i="16"/>
  <c r="W493" i="16"/>
  <c r="V493" i="16"/>
  <c r="U493" i="16"/>
  <c r="T493" i="16"/>
  <c r="S493" i="16"/>
  <c r="R493" i="16"/>
  <c r="Q493" i="16"/>
  <c r="P493" i="16"/>
  <c r="O493" i="16"/>
  <c r="N493" i="16"/>
  <c r="M493" i="16"/>
  <c r="L493" i="16"/>
  <c r="K493" i="16"/>
  <c r="J493" i="16"/>
  <c r="I493" i="16"/>
  <c r="H493" i="16"/>
  <c r="G493" i="16"/>
  <c r="F493" i="16"/>
  <c r="E493" i="16"/>
  <c r="D493" i="16"/>
  <c r="C493" i="16"/>
  <c r="A493" i="16"/>
  <c r="AD492" i="16"/>
  <c r="AC492" i="16"/>
  <c r="AB492" i="16"/>
  <c r="AA492" i="16"/>
  <c r="Z492" i="16"/>
  <c r="Y492" i="16"/>
  <c r="X492" i="16"/>
  <c r="W492" i="16"/>
  <c r="V492" i="16"/>
  <c r="U492" i="16"/>
  <c r="T492" i="16"/>
  <c r="S492" i="16"/>
  <c r="R492" i="16"/>
  <c r="Q492" i="16"/>
  <c r="P492" i="16"/>
  <c r="O492" i="16"/>
  <c r="N492" i="16"/>
  <c r="M492" i="16"/>
  <c r="L492" i="16"/>
  <c r="K492" i="16"/>
  <c r="J492" i="16"/>
  <c r="I492" i="16"/>
  <c r="H492" i="16"/>
  <c r="G492" i="16"/>
  <c r="F492" i="16"/>
  <c r="E492" i="16"/>
  <c r="D492" i="16"/>
  <c r="C492" i="16"/>
  <c r="A492" i="16"/>
  <c r="AD491" i="16"/>
  <c r="AC491" i="16"/>
  <c r="AB491" i="16"/>
  <c r="AA491" i="16"/>
  <c r="Z491" i="16"/>
  <c r="Y491" i="16"/>
  <c r="X491" i="16"/>
  <c r="W491" i="16"/>
  <c r="V491" i="16"/>
  <c r="U491" i="16"/>
  <c r="T491" i="16"/>
  <c r="S491" i="16"/>
  <c r="R491" i="16"/>
  <c r="Q491" i="16"/>
  <c r="P491" i="16"/>
  <c r="O491" i="16"/>
  <c r="N491" i="16"/>
  <c r="M491" i="16"/>
  <c r="L491" i="16"/>
  <c r="K491" i="16"/>
  <c r="J491" i="16"/>
  <c r="I491" i="16"/>
  <c r="H491" i="16"/>
  <c r="G491" i="16"/>
  <c r="F491" i="16"/>
  <c r="E491" i="16"/>
  <c r="D491" i="16"/>
  <c r="C491" i="16"/>
  <c r="A491" i="16"/>
  <c r="AD490" i="16"/>
  <c r="AC490" i="16"/>
  <c r="AB490" i="16"/>
  <c r="AA490" i="16"/>
  <c r="Z490" i="16"/>
  <c r="Y490" i="16"/>
  <c r="X490" i="16"/>
  <c r="W490" i="16"/>
  <c r="V490" i="16"/>
  <c r="U490" i="16"/>
  <c r="T490" i="16"/>
  <c r="S490" i="16"/>
  <c r="R490" i="16"/>
  <c r="Q490" i="16"/>
  <c r="P490" i="16"/>
  <c r="O490" i="16"/>
  <c r="N490" i="16"/>
  <c r="M490" i="16"/>
  <c r="L490" i="16"/>
  <c r="K490" i="16"/>
  <c r="J490" i="16"/>
  <c r="I490" i="16"/>
  <c r="H490" i="16"/>
  <c r="G490" i="16"/>
  <c r="F490" i="16"/>
  <c r="E490" i="16"/>
  <c r="D490" i="16"/>
  <c r="C490" i="16"/>
  <c r="A490" i="16"/>
  <c r="AD489" i="16"/>
  <c r="AC489" i="16"/>
  <c r="AB489" i="16"/>
  <c r="AA489" i="16"/>
  <c r="Z489" i="16"/>
  <c r="Y489" i="16"/>
  <c r="X489" i="16"/>
  <c r="W489" i="16"/>
  <c r="V489" i="16"/>
  <c r="U489" i="16"/>
  <c r="T489" i="16"/>
  <c r="S489" i="16"/>
  <c r="R489" i="16"/>
  <c r="Q489" i="16"/>
  <c r="P489" i="16"/>
  <c r="O489" i="16"/>
  <c r="N489" i="16"/>
  <c r="M489" i="16"/>
  <c r="L489" i="16"/>
  <c r="K489" i="16"/>
  <c r="J489" i="16"/>
  <c r="I489" i="16"/>
  <c r="H489" i="16"/>
  <c r="G489" i="16"/>
  <c r="F489" i="16"/>
  <c r="E489" i="16"/>
  <c r="D489" i="16"/>
  <c r="C489" i="16"/>
  <c r="A489" i="16"/>
  <c r="AD488" i="16"/>
  <c r="AC488" i="16"/>
  <c r="AB488" i="16"/>
  <c r="AA488" i="16"/>
  <c r="Z488" i="16"/>
  <c r="Y488" i="16"/>
  <c r="X488" i="16"/>
  <c r="W488" i="16"/>
  <c r="V488" i="16"/>
  <c r="U488" i="16"/>
  <c r="T488" i="16"/>
  <c r="S488" i="16"/>
  <c r="R488" i="16"/>
  <c r="Q488" i="16"/>
  <c r="P488" i="16"/>
  <c r="O488" i="16"/>
  <c r="N488" i="16"/>
  <c r="M488" i="16"/>
  <c r="L488" i="16"/>
  <c r="K488" i="16"/>
  <c r="J488" i="16"/>
  <c r="I488" i="16"/>
  <c r="H488" i="16"/>
  <c r="G488" i="16"/>
  <c r="F488" i="16"/>
  <c r="E488" i="16"/>
  <c r="D488" i="16"/>
  <c r="C488" i="16"/>
  <c r="A488" i="16"/>
  <c r="AD487" i="16"/>
  <c r="AC487" i="16"/>
  <c r="AB487" i="16"/>
  <c r="AA487" i="16"/>
  <c r="Z487" i="16"/>
  <c r="Y487" i="16"/>
  <c r="X487" i="16"/>
  <c r="W487" i="16"/>
  <c r="V487" i="16"/>
  <c r="U487" i="16"/>
  <c r="T487" i="16"/>
  <c r="S487" i="16"/>
  <c r="R487" i="16"/>
  <c r="Q487" i="16"/>
  <c r="P487" i="16"/>
  <c r="O487" i="16"/>
  <c r="N487" i="16"/>
  <c r="M487" i="16"/>
  <c r="L487" i="16"/>
  <c r="K487" i="16"/>
  <c r="J487" i="16"/>
  <c r="I487" i="16"/>
  <c r="H487" i="16"/>
  <c r="G487" i="16"/>
  <c r="F487" i="16"/>
  <c r="E487" i="16"/>
  <c r="D487" i="16"/>
  <c r="C487" i="16"/>
  <c r="A487" i="16"/>
  <c r="AD486" i="16"/>
  <c r="AC486" i="16"/>
  <c r="AB486" i="16"/>
  <c r="AA486" i="16"/>
  <c r="Z486" i="16"/>
  <c r="Y486" i="16"/>
  <c r="X486" i="16"/>
  <c r="W486" i="16"/>
  <c r="V486" i="16"/>
  <c r="U486" i="16"/>
  <c r="T486" i="16"/>
  <c r="S486" i="16"/>
  <c r="R486" i="16"/>
  <c r="Q486" i="16"/>
  <c r="P486" i="16"/>
  <c r="O486" i="16"/>
  <c r="N486" i="16"/>
  <c r="M486" i="16"/>
  <c r="L486" i="16"/>
  <c r="K486" i="16"/>
  <c r="J486" i="16"/>
  <c r="I486" i="16"/>
  <c r="H486" i="16"/>
  <c r="G486" i="16"/>
  <c r="F486" i="16"/>
  <c r="E486" i="16"/>
  <c r="D486" i="16"/>
  <c r="C486" i="16"/>
  <c r="A486" i="16"/>
  <c r="AD485" i="16"/>
  <c r="AC485" i="16"/>
  <c r="AB485" i="16"/>
  <c r="AA485" i="16"/>
  <c r="Z485" i="16"/>
  <c r="Y485" i="16"/>
  <c r="X485" i="16"/>
  <c r="W485" i="16"/>
  <c r="V485" i="16"/>
  <c r="U485" i="16"/>
  <c r="T485" i="16"/>
  <c r="S485" i="16"/>
  <c r="R485" i="16"/>
  <c r="Q485" i="16"/>
  <c r="P485" i="16"/>
  <c r="O485" i="16"/>
  <c r="N485" i="16"/>
  <c r="M485" i="16"/>
  <c r="L485" i="16"/>
  <c r="K485" i="16"/>
  <c r="J485" i="16"/>
  <c r="I485" i="16"/>
  <c r="H485" i="16"/>
  <c r="G485" i="16"/>
  <c r="F485" i="16"/>
  <c r="E485" i="16"/>
  <c r="D485" i="16"/>
  <c r="C485" i="16"/>
  <c r="A485" i="16"/>
  <c r="AD484" i="16"/>
  <c r="AC484" i="16"/>
  <c r="AB484" i="16"/>
  <c r="AA484" i="16"/>
  <c r="Z484" i="16"/>
  <c r="Y484" i="16"/>
  <c r="X484" i="16"/>
  <c r="W484" i="16"/>
  <c r="V484" i="16"/>
  <c r="U484" i="16"/>
  <c r="T484" i="16"/>
  <c r="S484" i="16"/>
  <c r="R484" i="16"/>
  <c r="Q484" i="16"/>
  <c r="P484" i="16"/>
  <c r="O484" i="16"/>
  <c r="N484" i="16"/>
  <c r="M484" i="16"/>
  <c r="L484" i="16"/>
  <c r="K484" i="16"/>
  <c r="J484" i="16"/>
  <c r="I484" i="16"/>
  <c r="H484" i="16"/>
  <c r="G484" i="16"/>
  <c r="F484" i="16"/>
  <c r="E484" i="16"/>
  <c r="D484" i="16"/>
  <c r="C484" i="16"/>
  <c r="A484" i="16"/>
  <c r="AD483" i="16"/>
  <c r="AC483" i="16"/>
  <c r="AB483" i="16"/>
  <c r="AA483" i="16"/>
  <c r="Z483" i="16"/>
  <c r="Y483" i="16"/>
  <c r="X483" i="16"/>
  <c r="W483" i="16"/>
  <c r="V483" i="16"/>
  <c r="U483" i="16"/>
  <c r="T483" i="16"/>
  <c r="S483" i="16"/>
  <c r="R483" i="16"/>
  <c r="Q483" i="16"/>
  <c r="P483" i="16"/>
  <c r="O483" i="16"/>
  <c r="N483" i="16"/>
  <c r="M483" i="16"/>
  <c r="L483" i="16"/>
  <c r="K483" i="16"/>
  <c r="J483" i="16"/>
  <c r="I483" i="16"/>
  <c r="H483" i="16"/>
  <c r="G483" i="16"/>
  <c r="F483" i="16"/>
  <c r="E483" i="16"/>
  <c r="D483" i="16"/>
  <c r="C483" i="16"/>
  <c r="A483" i="16"/>
  <c r="AD482" i="16"/>
  <c r="AC482" i="16"/>
  <c r="AB482" i="16"/>
  <c r="AA482" i="16"/>
  <c r="Z482" i="16"/>
  <c r="Y482" i="16"/>
  <c r="X482" i="16"/>
  <c r="W482" i="16"/>
  <c r="V482" i="16"/>
  <c r="U482" i="16"/>
  <c r="T482" i="16"/>
  <c r="S482" i="16"/>
  <c r="R482" i="16"/>
  <c r="Q482" i="16"/>
  <c r="P482" i="16"/>
  <c r="O482" i="16"/>
  <c r="N482" i="16"/>
  <c r="M482" i="16"/>
  <c r="L482" i="16"/>
  <c r="K482" i="16"/>
  <c r="J482" i="16"/>
  <c r="I482" i="16"/>
  <c r="H482" i="16"/>
  <c r="G482" i="16"/>
  <c r="F482" i="16"/>
  <c r="E482" i="16"/>
  <c r="D482" i="16"/>
  <c r="C482" i="16"/>
  <c r="A482" i="16"/>
  <c r="AD481" i="16"/>
  <c r="AC481" i="16"/>
  <c r="AB481" i="16"/>
  <c r="AA481" i="16"/>
  <c r="Z481" i="16"/>
  <c r="Y481" i="16"/>
  <c r="X481" i="16"/>
  <c r="W481" i="16"/>
  <c r="V481" i="16"/>
  <c r="U481" i="16"/>
  <c r="T481" i="16"/>
  <c r="S481" i="16"/>
  <c r="R481" i="16"/>
  <c r="Q481" i="16"/>
  <c r="P481" i="16"/>
  <c r="O481" i="16"/>
  <c r="N481" i="16"/>
  <c r="M481" i="16"/>
  <c r="L481" i="16"/>
  <c r="K481" i="16"/>
  <c r="J481" i="16"/>
  <c r="I481" i="16"/>
  <c r="H481" i="16"/>
  <c r="G481" i="16"/>
  <c r="F481" i="16"/>
  <c r="E481" i="16"/>
  <c r="D481" i="16"/>
  <c r="C481" i="16"/>
  <c r="A481" i="16"/>
  <c r="AD480" i="16"/>
  <c r="AC480" i="16"/>
  <c r="AB480" i="16"/>
  <c r="AA480" i="16"/>
  <c r="Z480" i="16"/>
  <c r="Y480" i="16"/>
  <c r="X480" i="16"/>
  <c r="W480" i="16"/>
  <c r="V480" i="16"/>
  <c r="U480" i="16"/>
  <c r="T480" i="16"/>
  <c r="S480" i="16"/>
  <c r="R480" i="16"/>
  <c r="Q480" i="16"/>
  <c r="P480" i="16"/>
  <c r="O480" i="16"/>
  <c r="N480" i="16"/>
  <c r="M480" i="16"/>
  <c r="L480" i="16"/>
  <c r="K480" i="16"/>
  <c r="J480" i="16"/>
  <c r="I480" i="16"/>
  <c r="H480" i="16"/>
  <c r="G480" i="16"/>
  <c r="F480" i="16"/>
  <c r="E480" i="16"/>
  <c r="D480" i="16"/>
  <c r="C480" i="16"/>
  <c r="A480" i="16"/>
  <c r="AD479" i="16"/>
  <c r="AC479" i="16"/>
  <c r="AB479" i="16"/>
  <c r="AA479" i="16"/>
  <c r="Z479" i="16"/>
  <c r="Y479" i="16"/>
  <c r="X479" i="16"/>
  <c r="W479" i="16"/>
  <c r="V479" i="16"/>
  <c r="U479" i="16"/>
  <c r="T479" i="16"/>
  <c r="S479" i="16"/>
  <c r="R479" i="16"/>
  <c r="Q479" i="16"/>
  <c r="P479" i="16"/>
  <c r="O479" i="16"/>
  <c r="N479" i="16"/>
  <c r="M479" i="16"/>
  <c r="L479" i="16"/>
  <c r="K479" i="16"/>
  <c r="J479" i="16"/>
  <c r="I479" i="16"/>
  <c r="H479" i="16"/>
  <c r="G479" i="16"/>
  <c r="F479" i="16"/>
  <c r="E479" i="16"/>
  <c r="D479" i="16"/>
  <c r="C479" i="16"/>
  <c r="A479" i="16"/>
  <c r="AD478" i="16"/>
  <c r="AC478" i="16"/>
  <c r="AB478" i="16"/>
  <c r="AA478" i="16"/>
  <c r="Z478" i="16"/>
  <c r="Y478" i="16"/>
  <c r="X478" i="16"/>
  <c r="W478" i="16"/>
  <c r="V478" i="16"/>
  <c r="U478" i="16"/>
  <c r="T478" i="16"/>
  <c r="S478" i="16"/>
  <c r="R478" i="16"/>
  <c r="Q478" i="16"/>
  <c r="P478" i="16"/>
  <c r="O478" i="16"/>
  <c r="N478" i="16"/>
  <c r="M478" i="16"/>
  <c r="L478" i="16"/>
  <c r="K478" i="16"/>
  <c r="J478" i="16"/>
  <c r="I478" i="16"/>
  <c r="H478" i="16"/>
  <c r="G478" i="16"/>
  <c r="F478" i="16"/>
  <c r="E478" i="16"/>
  <c r="D478" i="16"/>
  <c r="C478" i="16"/>
  <c r="A478" i="16"/>
  <c r="AD477" i="16"/>
  <c r="AC477" i="16"/>
  <c r="AB477" i="16"/>
  <c r="AA477" i="16"/>
  <c r="Z477" i="16"/>
  <c r="Y477" i="16"/>
  <c r="X477" i="16"/>
  <c r="W477" i="16"/>
  <c r="V477" i="16"/>
  <c r="U477" i="16"/>
  <c r="T477" i="16"/>
  <c r="S477" i="16"/>
  <c r="R477" i="16"/>
  <c r="Q477" i="16"/>
  <c r="P477" i="16"/>
  <c r="O477" i="16"/>
  <c r="N477" i="16"/>
  <c r="M477" i="16"/>
  <c r="L477" i="16"/>
  <c r="K477" i="16"/>
  <c r="J477" i="16"/>
  <c r="I477" i="16"/>
  <c r="H477" i="16"/>
  <c r="G477" i="16"/>
  <c r="F477" i="16"/>
  <c r="E477" i="16"/>
  <c r="D477" i="16"/>
  <c r="C477" i="16"/>
  <c r="A477" i="16"/>
  <c r="AD476" i="16"/>
  <c r="AC476" i="16"/>
  <c r="AB476" i="16"/>
  <c r="AA476" i="16"/>
  <c r="Z476" i="16"/>
  <c r="Y476" i="16"/>
  <c r="X476" i="16"/>
  <c r="W476" i="16"/>
  <c r="V476" i="16"/>
  <c r="U476" i="16"/>
  <c r="T476" i="16"/>
  <c r="S476" i="16"/>
  <c r="R476" i="16"/>
  <c r="Q476" i="16"/>
  <c r="P476" i="16"/>
  <c r="O476" i="16"/>
  <c r="N476" i="16"/>
  <c r="M476" i="16"/>
  <c r="L476" i="16"/>
  <c r="K476" i="16"/>
  <c r="J476" i="16"/>
  <c r="I476" i="16"/>
  <c r="H476" i="16"/>
  <c r="G476" i="16"/>
  <c r="F476" i="16"/>
  <c r="E476" i="16"/>
  <c r="D476" i="16"/>
  <c r="C476" i="16"/>
  <c r="A476" i="16"/>
  <c r="AD475" i="16"/>
  <c r="AC475" i="16"/>
  <c r="AB475" i="16"/>
  <c r="AA475" i="16"/>
  <c r="Z475" i="16"/>
  <c r="Y475" i="16"/>
  <c r="X475" i="16"/>
  <c r="W475" i="16"/>
  <c r="V475" i="16"/>
  <c r="U475" i="16"/>
  <c r="T475" i="16"/>
  <c r="S475" i="16"/>
  <c r="R475" i="16"/>
  <c r="Q475" i="16"/>
  <c r="P475" i="16"/>
  <c r="O475" i="16"/>
  <c r="N475" i="16"/>
  <c r="M475" i="16"/>
  <c r="L475" i="16"/>
  <c r="K475" i="16"/>
  <c r="J475" i="16"/>
  <c r="I475" i="16"/>
  <c r="H475" i="16"/>
  <c r="G475" i="16"/>
  <c r="F475" i="16"/>
  <c r="E475" i="16"/>
  <c r="D475" i="16"/>
  <c r="C475" i="16"/>
  <c r="A475" i="16"/>
  <c r="AD474" i="16"/>
  <c r="AC474" i="16"/>
  <c r="AB474" i="16"/>
  <c r="AA474" i="16"/>
  <c r="Z474" i="16"/>
  <c r="Y474" i="16"/>
  <c r="X474" i="16"/>
  <c r="W474" i="16"/>
  <c r="V474" i="16"/>
  <c r="U474" i="16"/>
  <c r="T474" i="16"/>
  <c r="S474" i="16"/>
  <c r="R474" i="16"/>
  <c r="Q474" i="16"/>
  <c r="P474" i="16"/>
  <c r="O474" i="16"/>
  <c r="N474" i="16"/>
  <c r="M474" i="16"/>
  <c r="L474" i="16"/>
  <c r="K474" i="16"/>
  <c r="J474" i="16"/>
  <c r="I474" i="16"/>
  <c r="H474" i="16"/>
  <c r="G474" i="16"/>
  <c r="F474" i="16"/>
  <c r="E474" i="16"/>
  <c r="D474" i="16"/>
  <c r="C474" i="16"/>
  <c r="A474" i="16"/>
  <c r="AD473" i="16"/>
  <c r="AC473" i="16"/>
  <c r="AB473" i="16"/>
  <c r="AA473" i="16"/>
  <c r="Z473" i="16"/>
  <c r="Y473" i="16"/>
  <c r="X473" i="16"/>
  <c r="W473" i="16"/>
  <c r="V473" i="16"/>
  <c r="U473" i="16"/>
  <c r="T473" i="16"/>
  <c r="S473" i="16"/>
  <c r="R473" i="16"/>
  <c r="Q473" i="16"/>
  <c r="P473" i="16"/>
  <c r="O473" i="16"/>
  <c r="N473" i="16"/>
  <c r="M473" i="16"/>
  <c r="L473" i="16"/>
  <c r="K473" i="16"/>
  <c r="J473" i="16"/>
  <c r="I473" i="16"/>
  <c r="H473" i="16"/>
  <c r="G473" i="16"/>
  <c r="F473" i="16"/>
  <c r="E473" i="16"/>
  <c r="D473" i="16"/>
  <c r="C473" i="16"/>
  <c r="A473" i="16"/>
  <c r="AD472" i="16"/>
  <c r="AC472" i="16"/>
  <c r="AB472" i="16"/>
  <c r="AA472" i="16"/>
  <c r="Z472" i="16"/>
  <c r="Y472" i="16"/>
  <c r="X472" i="16"/>
  <c r="W472" i="16"/>
  <c r="V472" i="16"/>
  <c r="U472" i="16"/>
  <c r="T472" i="16"/>
  <c r="S472" i="16"/>
  <c r="R472" i="16"/>
  <c r="Q472" i="16"/>
  <c r="P472" i="16"/>
  <c r="O472" i="16"/>
  <c r="N472" i="16"/>
  <c r="M472" i="16"/>
  <c r="L472" i="16"/>
  <c r="K472" i="16"/>
  <c r="J472" i="16"/>
  <c r="I472" i="16"/>
  <c r="H472" i="16"/>
  <c r="G472" i="16"/>
  <c r="F472" i="16"/>
  <c r="E472" i="16"/>
  <c r="D472" i="16"/>
  <c r="C472" i="16"/>
  <c r="A472" i="16"/>
  <c r="AD471" i="16"/>
  <c r="AC471" i="16"/>
  <c r="AB471" i="16"/>
  <c r="AA471" i="16"/>
  <c r="Z471" i="16"/>
  <c r="Y471" i="16"/>
  <c r="X471" i="16"/>
  <c r="W471" i="16"/>
  <c r="V471" i="16"/>
  <c r="U471" i="16"/>
  <c r="T471" i="16"/>
  <c r="S471" i="16"/>
  <c r="R471" i="16"/>
  <c r="Q471" i="16"/>
  <c r="P471" i="16"/>
  <c r="O471" i="16"/>
  <c r="N471" i="16"/>
  <c r="M471" i="16"/>
  <c r="L471" i="16"/>
  <c r="K471" i="16"/>
  <c r="J471" i="16"/>
  <c r="I471" i="16"/>
  <c r="H471" i="16"/>
  <c r="G471" i="16"/>
  <c r="F471" i="16"/>
  <c r="E471" i="16"/>
  <c r="D471" i="16"/>
  <c r="C471" i="16"/>
  <c r="A471" i="16"/>
  <c r="AD470" i="16"/>
  <c r="AC470" i="16"/>
  <c r="AB470" i="16"/>
  <c r="AA470" i="16"/>
  <c r="Z470" i="16"/>
  <c r="Y470" i="16"/>
  <c r="X470" i="16"/>
  <c r="W470" i="16"/>
  <c r="V470" i="16"/>
  <c r="U470" i="16"/>
  <c r="T470" i="16"/>
  <c r="S470" i="16"/>
  <c r="R470" i="16"/>
  <c r="Q470" i="16"/>
  <c r="P470" i="16"/>
  <c r="O470" i="16"/>
  <c r="N470" i="16"/>
  <c r="M470" i="16"/>
  <c r="L470" i="16"/>
  <c r="K470" i="16"/>
  <c r="J470" i="16"/>
  <c r="I470" i="16"/>
  <c r="H470" i="16"/>
  <c r="G470" i="16"/>
  <c r="F470" i="16"/>
  <c r="E470" i="16"/>
  <c r="D470" i="16"/>
  <c r="C470" i="16"/>
  <c r="A470" i="16"/>
  <c r="AD469" i="16"/>
  <c r="AC469" i="16"/>
  <c r="AB469" i="16"/>
  <c r="AA469" i="16"/>
  <c r="Z469" i="16"/>
  <c r="Y469" i="16"/>
  <c r="X469" i="16"/>
  <c r="W469" i="16"/>
  <c r="V469" i="16"/>
  <c r="U469" i="16"/>
  <c r="T469" i="16"/>
  <c r="S469" i="16"/>
  <c r="R469" i="16"/>
  <c r="Q469" i="16"/>
  <c r="P469" i="16"/>
  <c r="O469" i="16"/>
  <c r="N469" i="16"/>
  <c r="M469" i="16"/>
  <c r="L469" i="16"/>
  <c r="K469" i="16"/>
  <c r="J469" i="16"/>
  <c r="I469" i="16"/>
  <c r="H469" i="16"/>
  <c r="G469" i="16"/>
  <c r="F469" i="16"/>
  <c r="E469" i="16"/>
  <c r="D469" i="16"/>
  <c r="C469" i="16"/>
  <c r="A469" i="16"/>
  <c r="AD468" i="16"/>
  <c r="AC468" i="16"/>
  <c r="AB468" i="16"/>
  <c r="AA468" i="16"/>
  <c r="Z468" i="16"/>
  <c r="Y468" i="16"/>
  <c r="X468" i="16"/>
  <c r="W468" i="16"/>
  <c r="V468" i="16"/>
  <c r="U468" i="16"/>
  <c r="T468" i="16"/>
  <c r="S468" i="16"/>
  <c r="R468" i="16"/>
  <c r="Q468" i="16"/>
  <c r="P468" i="16"/>
  <c r="O468" i="16"/>
  <c r="N468" i="16"/>
  <c r="M468" i="16"/>
  <c r="L468" i="16"/>
  <c r="K468" i="16"/>
  <c r="J468" i="16"/>
  <c r="I468" i="16"/>
  <c r="H468" i="16"/>
  <c r="G468" i="16"/>
  <c r="F468" i="16"/>
  <c r="E468" i="16"/>
  <c r="D468" i="16"/>
  <c r="C468" i="16"/>
  <c r="A468" i="16"/>
  <c r="AD467" i="16"/>
  <c r="AC467" i="16"/>
  <c r="AB467" i="16"/>
  <c r="AA467" i="16"/>
  <c r="Z467" i="16"/>
  <c r="Y467" i="16"/>
  <c r="X467" i="16"/>
  <c r="W467" i="16"/>
  <c r="V467" i="16"/>
  <c r="U467" i="16"/>
  <c r="T467" i="16"/>
  <c r="S467" i="16"/>
  <c r="R467" i="16"/>
  <c r="Q467" i="16"/>
  <c r="P467" i="16"/>
  <c r="O467" i="16"/>
  <c r="N467" i="16"/>
  <c r="M467" i="16"/>
  <c r="L467" i="16"/>
  <c r="K467" i="16"/>
  <c r="J467" i="16"/>
  <c r="I467" i="16"/>
  <c r="H467" i="16"/>
  <c r="G467" i="16"/>
  <c r="F467" i="16"/>
  <c r="E467" i="16"/>
  <c r="D467" i="16"/>
  <c r="C467" i="16"/>
  <c r="A467" i="16"/>
  <c r="AD466" i="16"/>
  <c r="AC466" i="16"/>
  <c r="AB466" i="16"/>
  <c r="AA466" i="16"/>
  <c r="Z466" i="16"/>
  <c r="Y466" i="16"/>
  <c r="X466" i="16"/>
  <c r="W466" i="16"/>
  <c r="V466" i="16"/>
  <c r="U466" i="16"/>
  <c r="T466" i="16"/>
  <c r="S466" i="16"/>
  <c r="R466" i="16"/>
  <c r="Q466" i="16"/>
  <c r="P466" i="16"/>
  <c r="O466" i="16"/>
  <c r="N466" i="16"/>
  <c r="M466" i="16"/>
  <c r="L466" i="16"/>
  <c r="K466" i="16"/>
  <c r="J466" i="16"/>
  <c r="I466" i="16"/>
  <c r="H466" i="16"/>
  <c r="G466" i="16"/>
  <c r="F466" i="16"/>
  <c r="E466" i="16"/>
  <c r="D466" i="16"/>
  <c r="C466" i="16"/>
  <c r="A466" i="16"/>
  <c r="AD465" i="16"/>
  <c r="AC465" i="16"/>
  <c r="AB465" i="16"/>
  <c r="AA465" i="16"/>
  <c r="Z465" i="16"/>
  <c r="Y465" i="16"/>
  <c r="X465" i="16"/>
  <c r="W465" i="16"/>
  <c r="V465" i="16"/>
  <c r="U465" i="16"/>
  <c r="T465" i="16"/>
  <c r="S465" i="16"/>
  <c r="R465" i="16"/>
  <c r="Q465" i="16"/>
  <c r="P465" i="16"/>
  <c r="O465" i="16"/>
  <c r="N465" i="16"/>
  <c r="M465" i="16"/>
  <c r="L465" i="16"/>
  <c r="K465" i="16"/>
  <c r="J465" i="16"/>
  <c r="I465" i="16"/>
  <c r="H465" i="16"/>
  <c r="G465" i="16"/>
  <c r="F465" i="16"/>
  <c r="E465" i="16"/>
  <c r="D465" i="16"/>
  <c r="C465" i="16"/>
  <c r="A465" i="16"/>
  <c r="AD464" i="16"/>
  <c r="AC464" i="16"/>
  <c r="AB464" i="16"/>
  <c r="AA464" i="16"/>
  <c r="Z464" i="16"/>
  <c r="Y464" i="16"/>
  <c r="X464" i="16"/>
  <c r="W464" i="16"/>
  <c r="V464" i="16"/>
  <c r="U464" i="16"/>
  <c r="T464" i="16"/>
  <c r="S464" i="16"/>
  <c r="R464" i="16"/>
  <c r="Q464" i="16"/>
  <c r="P464" i="16"/>
  <c r="O464" i="16"/>
  <c r="N464" i="16"/>
  <c r="M464" i="16"/>
  <c r="L464" i="16"/>
  <c r="K464" i="16"/>
  <c r="J464" i="16"/>
  <c r="I464" i="16"/>
  <c r="H464" i="16"/>
  <c r="G464" i="16"/>
  <c r="F464" i="16"/>
  <c r="E464" i="16"/>
  <c r="D464" i="16"/>
  <c r="C464" i="16"/>
  <c r="A464" i="16"/>
  <c r="AD463" i="16"/>
  <c r="AC463" i="16"/>
  <c r="AB463" i="16"/>
  <c r="AA463" i="16"/>
  <c r="Z463" i="16"/>
  <c r="Y463" i="16"/>
  <c r="X463" i="16"/>
  <c r="W463" i="16"/>
  <c r="V463" i="16"/>
  <c r="U463" i="16"/>
  <c r="T463" i="16"/>
  <c r="S463" i="16"/>
  <c r="R463" i="16"/>
  <c r="Q463" i="16"/>
  <c r="P463" i="16"/>
  <c r="O463" i="16"/>
  <c r="N463" i="16"/>
  <c r="M463" i="16"/>
  <c r="L463" i="16"/>
  <c r="K463" i="16"/>
  <c r="J463" i="16"/>
  <c r="I463" i="16"/>
  <c r="H463" i="16"/>
  <c r="G463" i="16"/>
  <c r="F463" i="16"/>
  <c r="E463" i="16"/>
  <c r="D463" i="16"/>
  <c r="C463" i="16"/>
  <c r="A463" i="16"/>
  <c r="AD462" i="16"/>
  <c r="AC462" i="16"/>
  <c r="AB462" i="16"/>
  <c r="AA462" i="16"/>
  <c r="Z462" i="16"/>
  <c r="Y462" i="16"/>
  <c r="X462" i="16"/>
  <c r="W462" i="16"/>
  <c r="V462" i="16"/>
  <c r="U462" i="16"/>
  <c r="T462" i="16"/>
  <c r="S462" i="16"/>
  <c r="R462" i="16"/>
  <c r="Q462" i="16"/>
  <c r="P462" i="16"/>
  <c r="O462" i="16"/>
  <c r="N462" i="16"/>
  <c r="M462" i="16"/>
  <c r="L462" i="16"/>
  <c r="K462" i="16"/>
  <c r="J462" i="16"/>
  <c r="I462" i="16"/>
  <c r="H462" i="16"/>
  <c r="G462" i="16"/>
  <c r="F462" i="16"/>
  <c r="E462" i="16"/>
  <c r="D462" i="16"/>
  <c r="C462" i="16"/>
  <c r="A462" i="16"/>
  <c r="AD461" i="16"/>
  <c r="AC461" i="16"/>
  <c r="AB461" i="16"/>
  <c r="AA461" i="16"/>
  <c r="Z461" i="16"/>
  <c r="Y461" i="16"/>
  <c r="X461" i="16"/>
  <c r="W461" i="16"/>
  <c r="V461" i="16"/>
  <c r="U461" i="16"/>
  <c r="T461" i="16"/>
  <c r="S461" i="16"/>
  <c r="R461" i="16"/>
  <c r="Q461" i="16"/>
  <c r="P461" i="16"/>
  <c r="O461" i="16"/>
  <c r="N461" i="16"/>
  <c r="M461" i="16"/>
  <c r="L461" i="16"/>
  <c r="K461" i="16"/>
  <c r="J461" i="16"/>
  <c r="I461" i="16"/>
  <c r="H461" i="16"/>
  <c r="G461" i="16"/>
  <c r="F461" i="16"/>
  <c r="E461" i="16"/>
  <c r="D461" i="16"/>
  <c r="C461" i="16"/>
  <c r="A461" i="16"/>
  <c r="AD460" i="16"/>
  <c r="AC460" i="16"/>
  <c r="AB460" i="16"/>
  <c r="AA460" i="16"/>
  <c r="Z460" i="16"/>
  <c r="Y460" i="16"/>
  <c r="X460" i="16"/>
  <c r="W460" i="16"/>
  <c r="V460" i="16"/>
  <c r="U460" i="16"/>
  <c r="T460" i="16"/>
  <c r="S460" i="16"/>
  <c r="R460" i="16"/>
  <c r="Q460" i="16"/>
  <c r="P460" i="16"/>
  <c r="O460" i="16"/>
  <c r="N460" i="16"/>
  <c r="M460" i="16"/>
  <c r="L460" i="16"/>
  <c r="K460" i="16"/>
  <c r="J460" i="16"/>
  <c r="I460" i="16"/>
  <c r="H460" i="16"/>
  <c r="G460" i="16"/>
  <c r="F460" i="16"/>
  <c r="E460" i="16"/>
  <c r="D460" i="16"/>
  <c r="C460" i="16"/>
  <c r="A460" i="16"/>
  <c r="AD459" i="16"/>
  <c r="AC459" i="16"/>
  <c r="AB459" i="16"/>
  <c r="AA459" i="16"/>
  <c r="Z459" i="16"/>
  <c r="Y459" i="16"/>
  <c r="X459" i="16"/>
  <c r="W459" i="16"/>
  <c r="V459" i="16"/>
  <c r="U459" i="16"/>
  <c r="T459" i="16"/>
  <c r="S459" i="16"/>
  <c r="R459" i="16"/>
  <c r="Q459" i="16"/>
  <c r="P459" i="16"/>
  <c r="O459" i="16"/>
  <c r="N459" i="16"/>
  <c r="M459" i="16"/>
  <c r="L459" i="16"/>
  <c r="K459" i="16"/>
  <c r="J459" i="16"/>
  <c r="I459" i="16"/>
  <c r="H459" i="16"/>
  <c r="G459" i="16"/>
  <c r="F459" i="16"/>
  <c r="E459" i="16"/>
  <c r="D459" i="16"/>
  <c r="C459" i="16"/>
  <c r="A459" i="16"/>
  <c r="AD458" i="16"/>
  <c r="AC458" i="16"/>
  <c r="AB458" i="16"/>
  <c r="AA458" i="16"/>
  <c r="Z458" i="16"/>
  <c r="Y458" i="16"/>
  <c r="X458" i="16"/>
  <c r="W458" i="16"/>
  <c r="V458" i="16"/>
  <c r="U458" i="16"/>
  <c r="T458" i="16"/>
  <c r="S458" i="16"/>
  <c r="R458" i="16"/>
  <c r="Q458" i="16"/>
  <c r="P458" i="16"/>
  <c r="O458" i="16"/>
  <c r="N458" i="16"/>
  <c r="M458" i="16"/>
  <c r="L458" i="16"/>
  <c r="K458" i="16"/>
  <c r="J458" i="16"/>
  <c r="I458" i="16"/>
  <c r="H458" i="16"/>
  <c r="G458" i="16"/>
  <c r="F458" i="16"/>
  <c r="E458" i="16"/>
  <c r="D458" i="16"/>
  <c r="C458" i="16"/>
  <c r="A458" i="16"/>
  <c r="AD457" i="16"/>
  <c r="AC457" i="16"/>
  <c r="AB457" i="16"/>
  <c r="AA457" i="16"/>
  <c r="Z457" i="16"/>
  <c r="Y457" i="16"/>
  <c r="X457" i="16"/>
  <c r="W457" i="16"/>
  <c r="V457" i="16"/>
  <c r="U457" i="16"/>
  <c r="T457" i="16"/>
  <c r="S457" i="16"/>
  <c r="R457" i="16"/>
  <c r="Q457" i="16"/>
  <c r="P457" i="16"/>
  <c r="O457" i="16"/>
  <c r="N457" i="16"/>
  <c r="M457" i="16"/>
  <c r="L457" i="16"/>
  <c r="K457" i="16"/>
  <c r="J457" i="16"/>
  <c r="I457" i="16"/>
  <c r="H457" i="16"/>
  <c r="G457" i="16"/>
  <c r="F457" i="16"/>
  <c r="E457" i="16"/>
  <c r="D457" i="16"/>
  <c r="C457" i="16"/>
  <c r="A457" i="16"/>
  <c r="AD456" i="16"/>
  <c r="AC456" i="16"/>
  <c r="AB456" i="16"/>
  <c r="AA456" i="16"/>
  <c r="Z456" i="16"/>
  <c r="Y456" i="16"/>
  <c r="X456" i="16"/>
  <c r="W456" i="16"/>
  <c r="V456" i="16"/>
  <c r="U456" i="16"/>
  <c r="T456" i="16"/>
  <c r="S456" i="16"/>
  <c r="R456" i="16"/>
  <c r="Q456" i="16"/>
  <c r="P456" i="16"/>
  <c r="O456" i="16"/>
  <c r="N456" i="16"/>
  <c r="M456" i="16"/>
  <c r="L456" i="16"/>
  <c r="K456" i="16"/>
  <c r="J456" i="16"/>
  <c r="I456" i="16"/>
  <c r="H456" i="16"/>
  <c r="G456" i="16"/>
  <c r="F456" i="16"/>
  <c r="E456" i="16"/>
  <c r="D456" i="16"/>
  <c r="C456" i="16"/>
  <c r="A456" i="16"/>
  <c r="AD455" i="16"/>
  <c r="AC455" i="16"/>
  <c r="AB455" i="16"/>
  <c r="AA455" i="16"/>
  <c r="Z455" i="16"/>
  <c r="Y455" i="16"/>
  <c r="X455" i="16"/>
  <c r="W455" i="16"/>
  <c r="V455" i="16"/>
  <c r="U455" i="16"/>
  <c r="T455" i="16"/>
  <c r="S455" i="16"/>
  <c r="R455" i="16"/>
  <c r="Q455" i="16"/>
  <c r="P455" i="16"/>
  <c r="O455" i="16"/>
  <c r="N455" i="16"/>
  <c r="M455" i="16"/>
  <c r="L455" i="16"/>
  <c r="K455" i="16"/>
  <c r="J455" i="16"/>
  <c r="I455" i="16"/>
  <c r="H455" i="16"/>
  <c r="G455" i="16"/>
  <c r="F455" i="16"/>
  <c r="E455" i="16"/>
  <c r="D455" i="16"/>
  <c r="C455" i="16"/>
  <c r="A455" i="16"/>
  <c r="AD454" i="16"/>
  <c r="AC454" i="16"/>
  <c r="AB454" i="16"/>
  <c r="AA454" i="16"/>
  <c r="Z454" i="16"/>
  <c r="Y454" i="16"/>
  <c r="X454" i="16"/>
  <c r="W454" i="16"/>
  <c r="V454" i="16"/>
  <c r="U454" i="16"/>
  <c r="T454" i="16"/>
  <c r="S454" i="16"/>
  <c r="R454" i="16"/>
  <c r="Q454" i="16"/>
  <c r="P454" i="16"/>
  <c r="O454" i="16"/>
  <c r="N454" i="16"/>
  <c r="M454" i="16"/>
  <c r="L454" i="16"/>
  <c r="K454" i="16"/>
  <c r="J454" i="16"/>
  <c r="I454" i="16"/>
  <c r="H454" i="16"/>
  <c r="G454" i="16"/>
  <c r="F454" i="16"/>
  <c r="E454" i="16"/>
  <c r="D454" i="16"/>
  <c r="C454" i="16"/>
  <c r="A454" i="16"/>
  <c r="AD453" i="16"/>
  <c r="AC453" i="16"/>
  <c r="AB453" i="16"/>
  <c r="AA453" i="16"/>
  <c r="Z453" i="16"/>
  <c r="Y453" i="16"/>
  <c r="X453" i="16"/>
  <c r="W453" i="16"/>
  <c r="V453" i="16"/>
  <c r="U453" i="16"/>
  <c r="T453" i="16"/>
  <c r="S453" i="16"/>
  <c r="R453" i="16"/>
  <c r="Q453" i="16"/>
  <c r="P453" i="16"/>
  <c r="O453" i="16"/>
  <c r="N453" i="16"/>
  <c r="M453" i="16"/>
  <c r="L453" i="16"/>
  <c r="K453" i="16"/>
  <c r="J453" i="16"/>
  <c r="I453" i="16"/>
  <c r="H453" i="16"/>
  <c r="G453" i="16"/>
  <c r="F453" i="16"/>
  <c r="E453" i="16"/>
  <c r="D453" i="16"/>
  <c r="C453" i="16"/>
  <c r="A453" i="16"/>
  <c r="AD452" i="16"/>
  <c r="AC452" i="16"/>
  <c r="AB452" i="16"/>
  <c r="AA452" i="16"/>
  <c r="Z452" i="16"/>
  <c r="Y452" i="16"/>
  <c r="X452" i="16"/>
  <c r="W452" i="16"/>
  <c r="V452" i="16"/>
  <c r="U452" i="16"/>
  <c r="T452" i="16"/>
  <c r="S452" i="16"/>
  <c r="R452" i="16"/>
  <c r="Q452" i="16"/>
  <c r="P452" i="16"/>
  <c r="O452" i="16"/>
  <c r="N452" i="16"/>
  <c r="M452" i="16"/>
  <c r="L452" i="16"/>
  <c r="K452" i="16"/>
  <c r="J452" i="16"/>
  <c r="I452" i="16"/>
  <c r="H452" i="16"/>
  <c r="G452" i="16"/>
  <c r="F452" i="16"/>
  <c r="E452" i="16"/>
  <c r="D452" i="16"/>
  <c r="C452" i="16"/>
  <c r="A452" i="16"/>
  <c r="AD451" i="16"/>
  <c r="AC451" i="16"/>
  <c r="AB451" i="16"/>
  <c r="AA451" i="16"/>
  <c r="Z451" i="16"/>
  <c r="Y451" i="16"/>
  <c r="X451" i="16"/>
  <c r="W451" i="16"/>
  <c r="V451" i="16"/>
  <c r="U451" i="16"/>
  <c r="T451" i="16"/>
  <c r="S451" i="16"/>
  <c r="R451" i="16"/>
  <c r="Q451" i="16"/>
  <c r="P451" i="16"/>
  <c r="O451" i="16"/>
  <c r="N451" i="16"/>
  <c r="M451" i="16"/>
  <c r="L451" i="16"/>
  <c r="K451" i="16"/>
  <c r="J451" i="16"/>
  <c r="I451" i="16"/>
  <c r="H451" i="16"/>
  <c r="G451" i="16"/>
  <c r="F451" i="16"/>
  <c r="E451" i="16"/>
  <c r="D451" i="16"/>
  <c r="C451" i="16"/>
  <c r="A451" i="16"/>
  <c r="AD450" i="16"/>
  <c r="AC450" i="16"/>
  <c r="AB450" i="16"/>
  <c r="AA450" i="16"/>
  <c r="Z450" i="16"/>
  <c r="Y450" i="16"/>
  <c r="X450" i="16"/>
  <c r="W450" i="16"/>
  <c r="V450" i="16"/>
  <c r="U450" i="16"/>
  <c r="T450" i="16"/>
  <c r="S450" i="16"/>
  <c r="R450" i="16"/>
  <c r="Q450" i="16"/>
  <c r="P450" i="16"/>
  <c r="O450" i="16"/>
  <c r="N450" i="16"/>
  <c r="M450" i="16"/>
  <c r="L450" i="16"/>
  <c r="K450" i="16"/>
  <c r="J450" i="16"/>
  <c r="I450" i="16"/>
  <c r="H450" i="16"/>
  <c r="G450" i="16"/>
  <c r="F450" i="16"/>
  <c r="E450" i="16"/>
  <c r="D450" i="16"/>
  <c r="C450" i="16"/>
  <c r="A450" i="16"/>
  <c r="AD449" i="16"/>
  <c r="AC449" i="16"/>
  <c r="AB449" i="16"/>
  <c r="AA449" i="16"/>
  <c r="Z449" i="16"/>
  <c r="Y449" i="16"/>
  <c r="X449" i="16"/>
  <c r="W449" i="16"/>
  <c r="V449" i="16"/>
  <c r="U449" i="16"/>
  <c r="T449" i="16"/>
  <c r="S449" i="16"/>
  <c r="R449" i="16"/>
  <c r="Q449" i="16"/>
  <c r="P449" i="16"/>
  <c r="O449" i="16"/>
  <c r="N449" i="16"/>
  <c r="M449" i="16"/>
  <c r="L449" i="16"/>
  <c r="K449" i="16"/>
  <c r="J449" i="16"/>
  <c r="I449" i="16"/>
  <c r="H449" i="16"/>
  <c r="G449" i="16"/>
  <c r="F449" i="16"/>
  <c r="E449" i="16"/>
  <c r="D449" i="16"/>
  <c r="C449" i="16"/>
  <c r="A449" i="16"/>
  <c r="AD448" i="16"/>
  <c r="AC448" i="16"/>
  <c r="AB448" i="16"/>
  <c r="AA448" i="16"/>
  <c r="Z448" i="16"/>
  <c r="Y448" i="16"/>
  <c r="X448" i="16"/>
  <c r="W448" i="16"/>
  <c r="V448" i="16"/>
  <c r="U448" i="16"/>
  <c r="T448" i="16"/>
  <c r="S448" i="16"/>
  <c r="R448" i="16"/>
  <c r="Q448" i="16"/>
  <c r="P448" i="16"/>
  <c r="O448" i="16"/>
  <c r="N448" i="16"/>
  <c r="M448" i="16"/>
  <c r="L448" i="16"/>
  <c r="K448" i="16"/>
  <c r="J448" i="16"/>
  <c r="I448" i="16"/>
  <c r="H448" i="16"/>
  <c r="G448" i="16"/>
  <c r="F448" i="16"/>
  <c r="E448" i="16"/>
  <c r="D448" i="16"/>
  <c r="C448" i="16"/>
  <c r="A448" i="16"/>
  <c r="AD447" i="16"/>
  <c r="AC447" i="16"/>
  <c r="AB447" i="16"/>
  <c r="AA447" i="16"/>
  <c r="Z447" i="16"/>
  <c r="Y447" i="16"/>
  <c r="X447" i="16"/>
  <c r="W447" i="16"/>
  <c r="V447" i="16"/>
  <c r="U447" i="16"/>
  <c r="T447" i="16"/>
  <c r="S447" i="16"/>
  <c r="R447" i="16"/>
  <c r="Q447" i="16"/>
  <c r="P447" i="16"/>
  <c r="O447" i="16"/>
  <c r="N447" i="16"/>
  <c r="M447" i="16"/>
  <c r="L447" i="16"/>
  <c r="K447" i="16"/>
  <c r="J447" i="16"/>
  <c r="I447" i="16"/>
  <c r="H447" i="16"/>
  <c r="G447" i="16"/>
  <c r="F447" i="16"/>
  <c r="E447" i="16"/>
  <c r="D447" i="16"/>
  <c r="C447" i="16"/>
  <c r="A447" i="16"/>
  <c r="AD446" i="16"/>
  <c r="AC446" i="16"/>
  <c r="AB446" i="16"/>
  <c r="AA446" i="16"/>
  <c r="Z446" i="16"/>
  <c r="Y446" i="16"/>
  <c r="X446" i="16"/>
  <c r="W446" i="16"/>
  <c r="V446" i="16"/>
  <c r="U446" i="16"/>
  <c r="T446" i="16"/>
  <c r="S446" i="16"/>
  <c r="R446" i="16"/>
  <c r="Q446" i="16"/>
  <c r="P446" i="16"/>
  <c r="O446" i="16"/>
  <c r="N446" i="16"/>
  <c r="M446" i="16"/>
  <c r="L446" i="16"/>
  <c r="K446" i="16"/>
  <c r="J446" i="16"/>
  <c r="I446" i="16"/>
  <c r="H446" i="16"/>
  <c r="G446" i="16"/>
  <c r="F446" i="16"/>
  <c r="E446" i="16"/>
  <c r="D446" i="16"/>
  <c r="C446" i="16"/>
  <c r="A446" i="16"/>
  <c r="AD445" i="16"/>
  <c r="AC445" i="16"/>
  <c r="AB445" i="16"/>
  <c r="AA445" i="16"/>
  <c r="Z445" i="16"/>
  <c r="Y445" i="16"/>
  <c r="X445" i="16"/>
  <c r="W445" i="16"/>
  <c r="V445" i="16"/>
  <c r="U445" i="16"/>
  <c r="T445" i="16"/>
  <c r="S445" i="16"/>
  <c r="R445" i="16"/>
  <c r="Q445" i="16"/>
  <c r="P445" i="16"/>
  <c r="O445" i="16"/>
  <c r="N445" i="16"/>
  <c r="M445" i="16"/>
  <c r="L445" i="16"/>
  <c r="K445" i="16"/>
  <c r="J445" i="16"/>
  <c r="I445" i="16"/>
  <c r="H445" i="16"/>
  <c r="G445" i="16"/>
  <c r="F445" i="16"/>
  <c r="E445" i="16"/>
  <c r="D445" i="16"/>
  <c r="C445" i="16"/>
  <c r="A445" i="16"/>
  <c r="AD444" i="16"/>
  <c r="AC444" i="16"/>
  <c r="AB444" i="16"/>
  <c r="AA444" i="16"/>
  <c r="Z444" i="16"/>
  <c r="Y444" i="16"/>
  <c r="X444" i="16"/>
  <c r="W444" i="16"/>
  <c r="V444" i="16"/>
  <c r="U444" i="16"/>
  <c r="T444" i="16"/>
  <c r="S444" i="16"/>
  <c r="R444" i="16"/>
  <c r="Q444" i="16"/>
  <c r="P444" i="16"/>
  <c r="O444" i="16"/>
  <c r="N444" i="16"/>
  <c r="M444" i="16"/>
  <c r="L444" i="16"/>
  <c r="K444" i="16"/>
  <c r="J444" i="16"/>
  <c r="I444" i="16"/>
  <c r="H444" i="16"/>
  <c r="G444" i="16"/>
  <c r="F444" i="16"/>
  <c r="E444" i="16"/>
  <c r="D444" i="16"/>
  <c r="C444" i="16"/>
  <c r="A444" i="16"/>
  <c r="AD443" i="16"/>
  <c r="AC443" i="16"/>
  <c r="AB443" i="16"/>
  <c r="AA443" i="16"/>
  <c r="Z443" i="16"/>
  <c r="Y443" i="16"/>
  <c r="X443" i="16"/>
  <c r="W443" i="16"/>
  <c r="V443" i="16"/>
  <c r="U443" i="16"/>
  <c r="T443" i="16"/>
  <c r="S443" i="16"/>
  <c r="R443" i="16"/>
  <c r="Q443" i="16"/>
  <c r="P443" i="16"/>
  <c r="O443" i="16"/>
  <c r="N443" i="16"/>
  <c r="M443" i="16"/>
  <c r="L443" i="16"/>
  <c r="K443" i="16"/>
  <c r="J443" i="16"/>
  <c r="I443" i="16"/>
  <c r="H443" i="16"/>
  <c r="G443" i="16"/>
  <c r="F443" i="16"/>
  <c r="E443" i="16"/>
  <c r="D443" i="16"/>
  <c r="C443" i="16"/>
  <c r="A443" i="16"/>
  <c r="AD442" i="16"/>
  <c r="AC442" i="16"/>
  <c r="AB442" i="16"/>
  <c r="AA442" i="16"/>
  <c r="Z442" i="16"/>
  <c r="Y442" i="16"/>
  <c r="X442" i="16"/>
  <c r="W442" i="16"/>
  <c r="V442" i="16"/>
  <c r="U442" i="16"/>
  <c r="T442" i="16"/>
  <c r="S442" i="16"/>
  <c r="R442" i="16"/>
  <c r="Q442" i="16"/>
  <c r="P442" i="16"/>
  <c r="O442" i="16"/>
  <c r="N442" i="16"/>
  <c r="M442" i="16"/>
  <c r="L442" i="16"/>
  <c r="K442" i="16"/>
  <c r="J442" i="16"/>
  <c r="I442" i="16"/>
  <c r="H442" i="16"/>
  <c r="G442" i="16"/>
  <c r="F442" i="16"/>
  <c r="E442" i="16"/>
  <c r="D442" i="16"/>
  <c r="C442" i="16"/>
  <c r="A442" i="16"/>
  <c r="AD441" i="16"/>
  <c r="AC441" i="16"/>
  <c r="AB441" i="16"/>
  <c r="AA441" i="16"/>
  <c r="Z441" i="16"/>
  <c r="Y441" i="16"/>
  <c r="X441" i="16"/>
  <c r="W441" i="16"/>
  <c r="V441" i="16"/>
  <c r="U441" i="16"/>
  <c r="T441" i="16"/>
  <c r="S441" i="16"/>
  <c r="R441" i="16"/>
  <c r="Q441" i="16"/>
  <c r="P441" i="16"/>
  <c r="O441" i="16"/>
  <c r="N441" i="16"/>
  <c r="M441" i="16"/>
  <c r="L441" i="16"/>
  <c r="K441" i="16"/>
  <c r="J441" i="16"/>
  <c r="I441" i="16"/>
  <c r="H441" i="16"/>
  <c r="G441" i="16"/>
  <c r="F441" i="16"/>
  <c r="E441" i="16"/>
  <c r="D441" i="16"/>
  <c r="C441" i="16"/>
  <c r="A441" i="16"/>
  <c r="AD440" i="16"/>
  <c r="AC440" i="16"/>
  <c r="AB440" i="16"/>
  <c r="AA440" i="16"/>
  <c r="Z440" i="16"/>
  <c r="Y440" i="16"/>
  <c r="X440" i="16"/>
  <c r="W440" i="16"/>
  <c r="V440" i="16"/>
  <c r="U440" i="16"/>
  <c r="T440" i="16"/>
  <c r="S440" i="16"/>
  <c r="R440" i="16"/>
  <c r="Q440" i="16"/>
  <c r="P440" i="16"/>
  <c r="O440" i="16"/>
  <c r="N440" i="16"/>
  <c r="M440" i="16"/>
  <c r="L440" i="16"/>
  <c r="K440" i="16"/>
  <c r="J440" i="16"/>
  <c r="I440" i="16"/>
  <c r="H440" i="16"/>
  <c r="G440" i="16"/>
  <c r="F440" i="16"/>
  <c r="E440" i="16"/>
  <c r="D440" i="16"/>
  <c r="C440" i="16"/>
  <c r="A440" i="16"/>
  <c r="AD439" i="16"/>
  <c r="AC439" i="16"/>
  <c r="AB439" i="16"/>
  <c r="AA439" i="16"/>
  <c r="Z439" i="16"/>
  <c r="Y439" i="16"/>
  <c r="X439" i="16"/>
  <c r="W439" i="16"/>
  <c r="V439" i="16"/>
  <c r="U439" i="16"/>
  <c r="T439" i="16"/>
  <c r="S439" i="16"/>
  <c r="R439" i="16"/>
  <c r="Q439" i="16"/>
  <c r="P439" i="16"/>
  <c r="O439" i="16"/>
  <c r="N439" i="16"/>
  <c r="M439" i="16"/>
  <c r="L439" i="16"/>
  <c r="K439" i="16"/>
  <c r="J439" i="16"/>
  <c r="I439" i="16"/>
  <c r="H439" i="16"/>
  <c r="G439" i="16"/>
  <c r="F439" i="16"/>
  <c r="E439" i="16"/>
  <c r="D439" i="16"/>
  <c r="C439" i="16"/>
  <c r="A439" i="16"/>
  <c r="AD438" i="16"/>
  <c r="AC438" i="16"/>
  <c r="AB438" i="16"/>
  <c r="AA438" i="16"/>
  <c r="Z438" i="16"/>
  <c r="Y438" i="16"/>
  <c r="X438" i="16"/>
  <c r="W438" i="16"/>
  <c r="V438" i="16"/>
  <c r="U438" i="16"/>
  <c r="T438" i="16"/>
  <c r="S438" i="16"/>
  <c r="R438" i="16"/>
  <c r="Q438" i="16"/>
  <c r="P438" i="16"/>
  <c r="O438" i="16"/>
  <c r="N438" i="16"/>
  <c r="M438" i="16"/>
  <c r="L438" i="16"/>
  <c r="K438" i="16"/>
  <c r="J438" i="16"/>
  <c r="I438" i="16"/>
  <c r="H438" i="16"/>
  <c r="G438" i="16"/>
  <c r="F438" i="16"/>
  <c r="E438" i="16"/>
  <c r="D438" i="16"/>
  <c r="C438" i="16"/>
  <c r="A438" i="16"/>
  <c r="AD437" i="16"/>
  <c r="AC437" i="16"/>
  <c r="AB437" i="16"/>
  <c r="AA437" i="16"/>
  <c r="Z437" i="16"/>
  <c r="Y437" i="16"/>
  <c r="X437" i="16"/>
  <c r="W437" i="16"/>
  <c r="V437" i="16"/>
  <c r="U437" i="16"/>
  <c r="T437" i="16"/>
  <c r="S437" i="16"/>
  <c r="R437" i="16"/>
  <c r="Q437" i="16"/>
  <c r="P437" i="16"/>
  <c r="O437" i="16"/>
  <c r="N437" i="16"/>
  <c r="M437" i="16"/>
  <c r="L437" i="16"/>
  <c r="K437" i="16"/>
  <c r="J437" i="16"/>
  <c r="I437" i="16"/>
  <c r="H437" i="16"/>
  <c r="G437" i="16"/>
  <c r="F437" i="16"/>
  <c r="E437" i="16"/>
  <c r="D437" i="16"/>
  <c r="C437" i="16"/>
  <c r="A437" i="16"/>
  <c r="AD436" i="16"/>
  <c r="AC436" i="16"/>
  <c r="AB436" i="16"/>
  <c r="AA436" i="16"/>
  <c r="Z436" i="16"/>
  <c r="Y436" i="16"/>
  <c r="X436" i="16"/>
  <c r="W436" i="16"/>
  <c r="V436" i="16"/>
  <c r="U436" i="16"/>
  <c r="T436" i="16"/>
  <c r="S436" i="16"/>
  <c r="R436" i="16"/>
  <c r="Q436" i="16"/>
  <c r="P436" i="16"/>
  <c r="O436" i="16"/>
  <c r="N436" i="16"/>
  <c r="M436" i="16"/>
  <c r="L436" i="16"/>
  <c r="K436" i="16"/>
  <c r="J436" i="16"/>
  <c r="I436" i="16"/>
  <c r="H436" i="16"/>
  <c r="G436" i="16"/>
  <c r="F436" i="16"/>
  <c r="E436" i="16"/>
  <c r="D436" i="16"/>
  <c r="C436" i="16"/>
  <c r="A436" i="16"/>
  <c r="AD435" i="16"/>
  <c r="AC435" i="16"/>
  <c r="AB435" i="16"/>
  <c r="AA435" i="16"/>
  <c r="Z435" i="16"/>
  <c r="Y435" i="16"/>
  <c r="X435" i="16"/>
  <c r="W435" i="16"/>
  <c r="V435" i="16"/>
  <c r="U435" i="16"/>
  <c r="T435" i="16"/>
  <c r="S435" i="16"/>
  <c r="R435" i="16"/>
  <c r="Q435" i="16"/>
  <c r="P435" i="16"/>
  <c r="O435" i="16"/>
  <c r="N435" i="16"/>
  <c r="M435" i="16"/>
  <c r="L435" i="16"/>
  <c r="K435" i="16"/>
  <c r="J435" i="16"/>
  <c r="I435" i="16"/>
  <c r="H435" i="16"/>
  <c r="G435" i="16"/>
  <c r="F435" i="16"/>
  <c r="E435" i="16"/>
  <c r="D435" i="16"/>
  <c r="C435" i="16"/>
  <c r="A435" i="16"/>
  <c r="AD434" i="16"/>
  <c r="AC434" i="16"/>
  <c r="AB434" i="16"/>
  <c r="AA434" i="16"/>
  <c r="Z434" i="16"/>
  <c r="Y434" i="16"/>
  <c r="X434" i="16"/>
  <c r="W434" i="16"/>
  <c r="V434" i="16"/>
  <c r="U434" i="16"/>
  <c r="T434" i="16"/>
  <c r="S434" i="16"/>
  <c r="R434" i="16"/>
  <c r="Q434" i="16"/>
  <c r="P434" i="16"/>
  <c r="O434" i="16"/>
  <c r="N434" i="16"/>
  <c r="M434" i="16"/>
  <c r="L434" i="16"/>
  <c r="K434" i="16"/>
  <c r="J434" i="16"/>
  <c r="I434" i="16"/>
  <c r="H434" i="16"/>
  <c r="G434" i="16"/>
  <c r="F434" i="16"/>
  <c r="E434" i="16"/>
  <c r="D434" i="16"/>
  <c r="C434" i="16"/>
  <c r="A434" i="16"/>
  <c r="AD433" i="16"/>
  <c r="AC433" i="16"/>
  <c r="AB433" i="16"/>
  <c r="AA433" i="16"/>
  <c r="Z433" i="16"/>
  <c r="Y433" i="16"/>
  <c r="X433" i="16"/>
  <c r="W433" i="16"/>
  <c r="V433" i="16"/>
  <c r="U433" i="16"/>
  <c r="T433" i="16"/>
  <c r="S433" i="16"/>
  <c r="R433" i="16"/>
  <c r="Q433" i="16"/>
  <c r="P433" i="16"/>
  <c r="O433" i="16"/>
  <c r="N433" i="16"/>
  <c r="M433" i="16"/>
  <c r="L433" i="16"/>
  <c r="K433" i="16"/>
  <c r="J433" i="16"/>
  <c r="I433" i="16"/>
  <c r="H433" i="16"/>
  <c r="G433" i="16"/>
  <c r="F433" i="16"/>
  <c r="E433" i="16"/>
  <c r="D433" i="16"/>
  <c r="C433" i="16"/>
  <c r="A433" i="16"/>
  <c r="AD432" i="16"/>
  <c r="AC432" i="16"/>
  <c r="AB432" i="16"/>
  <c r="AA432" i="16"/>
  <c r="Z432" i="16"/>
  <c r="Y432" i="16"/>
  <c r="X432" i="16"/>
  <c r="W432" i="16"/>
  <c r="V432" i="16"/>
  <c r="U432" i="16"/>
  <c r="T432" i="16"/>
  <c r="S432" i="16"/>
  <c r="R432" i="16"/>
  <c r="Q432" i="16"/>
  <c r="P432" i="16"/>
  <c r="O432" i="16"/>
  <c r="N432" i="16"/>
  <c r="M432" i="16"/>
  <c r="L432" i="16"/>
  <c r="K432" i="16"/>
  <c r="J432" i="16"/>
  <c r="I432" i="16"/>
  <c r="H432" i="16"/>
  <c r="G432" i="16"/>
  <c r="F432" i="16"/>
  <c r="E432" i="16"/>
  <c r="D432" i="16"/>
  <c r="C432" i="16"/>
  <c r="A432" i="16"/>
  <c r="AD431" i="16"/>
  <c r="AC431" i="16"/>
  <c r="AB431" i="16"/>
  <c r="AA431" i="16"/>
  <c r="Z431" i="16"/>
  <c r="Y431" i="16"/>
  <c r="X431" i="16"/>
  <c r="W431" i="16"/>
  <c r="V431" i="16"/>
  <c r="U431" i="16"/>
  <c r="T431" i="16"/>
  <c r="S431" i="16"/>
  <c r="R431" i="16"/>
  <c r="Q431" i="16"/>
  <c r="P431" i="16"/>
  <c r="O431" i="16"/>
  <c r="N431" i="16"/>
  <c r="M431" i="16"/>
  <c r="L431" i="16"/>
  <c r="K431" i="16"/>
  <c r="J431" i="16"/>
  <c r="I431" i="16"/>
  <c r="H431" i="16"/>
  <c r="G431" i="16"/>
  <c r="F431" i="16"/>
  <c r="E431" i="16"/>
  <c r="D431" i="16"/>
  <c r="C431" i="16"/>
  <c r="A431" i="16"/>
  <c r="AD430" i="16"/>
  <c r="AC430" i="16"/>
  <c r="AB430" i="16"/>
  <c r="AA430" i="16"/>
  <c r="Z430" i="16"/>
  <c r="Y430" i="16"/>
  <c r="X430" i="16"/>
  <c r="W430" i="16"/>
  <c r="V430" i="16"/>
  <c r="U430" i="16"/>
  <c r="T430" i="16"/>
  <c r="S430" i="16"/>
  <c r="R430" i="16"/>
  <c r="Q430" i="16"/>
  <c r="P430" i="16"/>
  <c r="O430" i="16"/>
  <c r="N430" i="16"/>
  <c r="M430" i="16"/>
  <c r="L430" i="16"/>
  <c r="K430" i="16"/>
  <c r="J430" i="16"/>
  <c r="I430" i="16"/>
  <c r="H430" i="16"/>
  <c r="G430" i="16"/>
  <c r="F430" i="16"/>
  <c r="E430" i="16"/>
  <c r="D430" i="16"/>
  <c r="C430" i="16"/>
  <c r="A430" i="16"/>
  <c r="AD429" i="16"/>
  <c r="AC429" i="16"/>
  <c r="AB429" i="16"/>
  <c r="AA429" i="16"/>
  <c r="Z429" i="16"/>
  <c r="Y429" i="16"/>
  <c r="X429" i="16"/>
  <c r="W429" i="16"/>
  <c r="V429" i="16"/>
  <c r="U429" i="16"/>
  <c r="T429" i="16"/>
  <c r="S429" i="16"/>
  <c r="R429" i="16"/>
  <c r="Q429" i="16"/>
  <c r="P429" i="16"/>
  <c r="O429" i="16"/>
  <c r="N429" i="16"/>
  <c r="M429" i="16"/>
  <c r="L429" i="16"/>
  <c r="K429" i="16"/>
  <c r="J429" i="16"/>
  <c r="I429" i="16"/>
  <c r="H429" i="16"/>
  <c r="G429" i="16"/>
  <c r="F429" i="16"/>
  <c r="E429" i="16"/>
  <c r="D429" i="16"/>
  <c r="C429" i="16"/>
  <c r="A429" i="16"/>
  <c r="AD428" i="16"/>
  <c r="AC428" i="16"/>
  <c r="AB428" i="16"/>
  <c r="AA428" i="16"/>
  <c r="Z428" i="16"/>
  <c r="Y428" i="16"/>
  <c r="X428" i="16"/>
  <c r="W428" i="16"/>
  <c r="V428" i="16"/>
  <c r="U428" i="16"/>
  <c r="T428" i="16"/>
  <c r="S428" i="16"/>
  <c r="R428" i="16"/>
  <c r="Q428" i="16"/>
  <c r="P428" i="16"/>
  <c r="O428" i="16"/>
  <c r="N428" i="16"/>
  <c r="M428" i="16"/>
  <c r="L428" i="16"/>
  <c r="K428" i="16"/>
  <c r="J428" i="16"/>
  <c r="I428" i="16"/>
  <c r="H428" i="16"/>
  <c r="G428" i="16"/>
  <c r="F428" i="16"/>
  <c r="E428" i="16"/>
  <c r="D428" i="16"/>
  <c r="C428" i="16"/>
  <c r="A428" i="16"/>
  <c r="AD427" i="16"/>
  <c r="AC427" i="16"/>
  <c r="AB427" i="16"/>
  <c r="AA427" i="16"/>
  <c r="Z427" i="16"/>
  <c r="Y427" i="16"/>
  <c r="X427" i="16"/>
  <c r="W427" i="16"/>
  <c r="V427" i="16"/>
  <c r="U427" i="16"/>
  <c r="T427" i="16"/>
  <c r="S427" i="16"/>
  <c r="R427" i="16"/>
  <c r="Q427" i="16"/>
  <c r="P427" i="16"/>
  <c r="O427" i="16"/>
  <c r="N427" i="16"/>
  <c r="M427" i="16"/>
  <c r="L427" i="16"/>
  <c r="K427" i="16"/>
  <c r="J427" i="16"/>
  <c r="I427" i="16"/>
  <c r="H427" i="16"/>
  <c r="G427" i="16"/>
  <c r="F427" i="16"/>
  <c r="E427" i="16"/>
  <c r="D427" i="16"/>
  <c r="C427" i="16"/>
  <c r="A427" i="16"/>
  <c r="AD426" i="16"/>
  <c r="AC426" i="16"/>
  <c r="AB426" i="16"/>
  <c r="AA426" i="16"/>
  <c r="Z426" i="16"/>
  <c r="Y426" i="16"/>
  <c r="X426" i="16"/>
  <c r="W426" i="16"/>
  <c r="V426" i="16"/>
  <c r="U426" i="16"/>
  <c r="T426" i="16"/>
  <c r="S426" i="16"/>
  <c r="R426" i="16"/>
  <c r="Q426" i="16"/>
  <c r="P426" i="16"/>
  <c r="O426" i="16"/>
  <c r="N426" i="16"/>
  <c r="M426" i="16"/>
  <c r="L426" i="16"/>
  <c r="K426" i="16"/>
  <c r="J426" i="16"/>
  <c r="I426" i="16"/>
  <c r="H426" i="16"/>
  <c r="G426" i="16"/>
  <c r="F426" i="16"/>
  <c r="E426" i="16"/>
  <c r="D426" i="16"/>
  <c r="C426" i="16"/>
  <c r="A426" i="16"/>
  <c r="AD425" i="16"/>
  <c r="AC425" i="16"/>
  <c r="AB425" i="16"/>
  <c r="AA425" i="16"/>
  <c r="Z425" i="16"/>
  <c r="Y425" i="16"/>
  <c r="X425" i="16"/>
  <c r="W425" i="16"/>
  <c r="V425" i="16"/>
  <c r="U425" i="16"/>
  <c r="T425" i="16"/>
  <c r="S425" i="16"/>
  <c r="R425" i="16"/>
  <c r="Q425" i="16"/>
  <c r="P425" i="16"/>
  <c r="O425" i="16"/>
  <c r="N425" i="16"/>
  <c r="M425" i="16"/>
  <c r="L425" i="16"/>
  <c r="K425" i="16"/>
  <c r="J425" i="16"/>
  <c r="I425" i="16"/>
  <c r="H425" i="16"/>
  <c r="G425" i="16"/>
  <c r="F425" i="16"/>
  <c r="E425" i="16"/>
  <c r="D425" i="16"/>
  <c r="C425" i="16"/>
  <c r="A425" i="16"/>
  <c r="AD424" i="16"/>
  <c r="AC424" i="16"/>
  <c r="AB424" i="16"/>
  <c r="AA424" i="16"/>
  <c r="Z424" i="16"/>
  <c r="Y424" i="16"/>
  <c r="X424" i="16"/>
  <c r="W424" i="16"/>
  <c r="V424" i="16"/>
  <c r="U424" i="16"/>
  <c r="T424" i="16"/>
  <c r="S424" i="16"/>
  <c r="R424" i="16"/>
  <c r="Q424" i="16"/>
  <c r="P424" i="16"/>
  <c r="O424" i="16"/>
  <c r="N424" i="16"/>
  <c r="M424" i="16"/>
  <c r="L424" i="16"/>
  <c r="K424" i="16"/>
  <c r="J424" i="16"/>
  <c r="I424" i="16"/>
  <c r="H424" i="16"/>
  <c r="G424" i="16"/>
  <c r="F424" i="16"/>
  <c r="E424" i="16"/>
  <c r="D424" i="16"/>
  <c r="C424" i="16"/>
  <c r="A424" i="16"/>
  <c r="AD423" i="16"/>
  <c r="AC423" i="16"/>
  <c r="AB423" i="16"/>
  <c r="AA423" i="16"/>
  <c r="Z423" i="16"/>
  <c r="Y423" i="16"/>
  <c r="X423" i="16"/>
  <c r="W423" i="16"/>
  <c r="V423" i="16"/>
  <c r="U423" i="16"/>
  <c r="T423" i="16"/>
  <c r="S423" i="16"/>
  <c r="R423" i="16"/>
  <c r="Q423" i="16"/>
  <c r="P423" i="16"/>
  <c r="O423" i="16"/>
  <c r="N423" i="16"/>
  <c r="M423" i="16"/>
  <c r="L423" i="16"/>
  <c r="K423" i="16"/>
  <c r="J423" i="16"/>
  <c r="I423" i="16"/>
  <c r="H423" i="16"/>
  <c r="G423" i="16"/>
  <c r="F423" i="16"/>
  <c r="E423" i="16"/>
  <c r="D423" i="16"/>
  <c r="C423" i="16"/>
  <c r="A423" i="16"/>
  <c r="AD422" i="16"/>
  <c r="AC422" i="16"/>
  <c r="AB422" i="16"/>
  <c r="AA422" i="16"/>
  <c r="Z422" i="16"/>
  <c r="Y422" i="16"/>
  <c r="X422" i="16"/>
  <c r="W422" i="16"/>
  <c r="V422" i="16"/>
  <c r="U422" i="16"/>
  <c r="T422" i="16"/>
  <c r="S422" i="16"/>
  <c r="R422" i="16"/>
  <c r="Q422" i="16"/>
  <c r="P422" i="16"/>
  <c r="O422" i="16"/>
  <c r="N422" i="16"/>
  <c r="M422" i="16"/>
  <c r="L422" i="16"/>
  <c r="K422" i="16"/>
  <c r="J422" i="16"/>
  <c r="I422" i="16"/>
  <c r="H422" i="16"/>
  <c r="G422" i="16"/>
  <c r="F422" i="16"/>
  <c r="E422" i="16"/>
  <c r="D422" i="16"/>
  <c r="C422" i="16"/>
  <c r="A422" i="16"/>
  <c r="AD421" i="16"/>
  <c r="AC421" i="16"/>
  <c r="AB421" i="16"/>
  <c r="AA421" i="16"/>
  <c r="Z421" i="16"/>
  <c r="Y421" i="16"/>
  <c r="X421" i="16"/>
  <c r="W421" i="16"/>
  <c r="V421" i="16"/>
  <c r="U421" i="16"/>
  <c r="T421" i="16"/>
  <c r="S421" i="16"/>
  <c r="R421" i="16"/>
  <c r="Q421" i="16"/>
  <c r="P421" i="16"/>
  <c r="O421" i="16"/>
  <c r="N421" i="16"/>
  <c r="M421" i="16"/>
  <c r="L421" i="16"/>
  <c r="K421" i="16"/>
  <c r="J421" i="16"/>
  <c r="I421" i="16"/>
  <c r="H421" i="16"/>
  <c r="G421" i="16"/>
  <c r="F421" i="16"/>
  <c r="E421" i="16"/>
  <c r="D421" i="16"/>
  <c r="C421" i="16"/>
  <c r="A421" i="16"/>
  <c r="AD420" i="16"/>
  <c r="AC420" i="16"/>
  <c r="AB420" i="16"/>
  <c r="AA420" i="16"/>
  <c r="Z420" i="16"/>
  <c r="Y420" i="16"/>
  <c r="X420" i="16"/>
  <c r="W420" i="16"/>
  <c r="V420" i="16"/>
  <c r="U420" i="16"/>
  <c r="T420" i="16"/>
  <c r="S420" i="16"/>
  <c r="R420" i="16"/>
  <c r="Q420" i="16"/>
  <c r="P420" i="16"/>
  <c r="O420" i="16"/>
  <c r="N420" i="16"/>
  <c r="M420" i="16"/>
  <c r="L420" i="16"/>
  <c r="K420" i="16"/>
  <c r="J420" i="16"/>
  <c r="I420" i="16"/>
  <c r="H420" i="16"/>
  <c r="G420" i="16"/>
  <c r="F420" i="16"/>
  <c r="E420" i="16"/>
  <c r="D420" i="16"/>
  <c r="C420" i="16"/>
  <c r="A420" i="16"/>
  <c r="AD419" i="16"/>
  <c r="AC419" i="16"/>
  <c r="AB419" i="16"/>
  <c r="AA419" i="16"/>
  <c r="Z419" i="16"/>
  <c r="Y419" i="16"/>
  <c r="X419" i="16"/>
  <c r="W419" i="16"/>
  <c r="V419" i="16"/>
  <c r="U419" i="16"/>
  <c r="T419" i="16"/>
  <c r="S419" i="16"/>
  <c r="R419" i="16"/>
  <c r="Q419" i="16"/>
  <c r="P419" i="16"/>
  <c r="O419" i="16"/>
  <c r="N419" i="16"/>
  <c r="M419" i="16"/>
  <c r="L419" i="16"/>
  <c r="K419" i="16"/>
  <c r="J419" i="16"/>
  <c r="I419" i="16"/>
  <c r="H419" i="16"/>
  <c r="G419" i="16"/>
  <c r="F419" i="16"/>
  <c r="E419" i="16"/>
  <c r="D419" i="16"/>
  <c r="C419" i="16"/>
  <c r="A419" i="16"/>
  <c r="AD418" i="16"/>
  <c r="AC418" i="16"/>
  <c r="AB418" i="16"/>
  <c r="AA418" i="16"/>
  <c r="Z418" i="16"/>
  <c r="Y418" i="16"/>
  <c r="X418" i="16"/>
  <c r="W418" i="16"/>
  <c r="V418" i="16"/>
  <c r="U418" i="16"/>
  <c r="T418" i="16"/>
  <c r="S418" i="16"/>
  <c r="R418" i="16"/>
  <c r="Q418" i="16"/>
  <c r="P418" i="16"/>
  <c r="O418" i="16"/>
  <c r="N418" i="16"/>
  <c r="M418" i="16"/>
  <c r="L418" i="16"/>
  <c r="K418" i="16"/>
  <c r="J418" i="16"/>
  <c r="I418" i="16"/>
  <c r="H418" i="16"/>
  <c r="G418" i="16"/>
  <c r="F418" i="16"/>
  <c r="E418" i="16"/>
  <c r="D418" i="16"/>
  <c r="C418" i="16"/>
  <c r="A418" i="16"/>
  <c r="AD417" i="16"/>
  <c r="AC417" i="16"/>
  <c r="AB417" i="16"/>
  <c r="AA417" i="16"/>
  <c r="Z417" i="16"/>
  <c r="Y417" i="16"/>
  <c r="X417" i="16"/>
  <c r="W417" i="16"/>
  <c r="V417" i="16"/>
  <c r="U417" i="16"/>
  <c r="T417" i="16"/>
  <c r="S417" i="16"/>
  <c r="R417" i="16"/>
  <c r="Q417" i="16"/>
  <c r="P417" i="16"/>
  <c r="O417" i="16"/>
  <c r="N417" i="16"/>
  <c r="M417" i="16"/>
  <c r="L417" i="16"/>
  <c r="K417" i="16"/>
  <c r="J417" i="16"/>
  <c r="I417" i="16"/>
  <c r="H417" i="16"/>
  <c r="G417" i="16"/>
  <c r="F417" i="16"/>
  <c r="E417" i="16"/>
  <c r="D417" i="16"/>
  <c r="C417" i="16"/>
  <c r="A417" i="16"/>
  <c r="AD416" i="16"/>
  <c r="AC416" i="16"/>
  <c r="AB416" i="16"/>
  <c r="AA416" i="16"/>
  <c r="Z416" i="16"/>
  <c r="Y416" i="16"/>
  <c r="X416" i="16"/>
  <c r="W416" i="16"/>
  <c r="V416" i="16"/>
  <c r="U416" i="16"/>
  <c r="T416" i="16"/>
  <c r="S416" i="16"/>
  <c r="R416" i="16"/>
  <c r="Q416" i="16"/>
  <c r="P416" i="16"/>
  <c r="O416" i="16"/>
  <c r="N416" i="16"/>
  <c r="M416" i="16"/>
  <c r="L416" i="16"/>
  <c r="K416" i="16"/>
  <c r="J416" i="16"/>
  <c r="I416" i="16"/>
  <c r="H416" i="16"/>
  <c r="G416" i="16"/>
  <c r="F416" i="16"/>
  <c r="E416" i="16"/>
  <c r="D416" i="16"/>
  <c r="C416" i="16"/>
  <c r="A416" i="16"/>
  <c r="AD415" i="16"/>
  <c r="AC415" i="16"/>
  <c r="AB415" i="16"/>
  <c r="AA415" i="16"/>
  <c r="Z415" i="16"/>
  <c r="Y415" i="16"/>
  <c r="X415" i="16"/>
  <c r="W415" i="16"/>
  <c r="V415" i="16"/>
  <c r="U415" i="16"/>
  <c r="T415" i="16"/>
  <c r="S415" i="16"/>
  <c r="R415" i="16"/>
  <c r="Q415" i="16"/>
  <c r="P415" i="16"/>
  <c r="O415" i="16"/>
  <c r="N415" i="16"/>
  <c r="M415" i="16"/>
  <c r="L415" i="16"/>
  <c r="K415" i="16"/>
  <c r="J415" i="16"/>
  <c r="I415" i="16"/>
  <c r="H415" i="16"/>
  <c r="G415" i="16"/>
  <c r="F415" i="16"/>
  <c r="E415" i="16"/>
  <c r="D415" i="16"/>
  <c r="C415" i="16"/>
  <c r="A415" i="16"/>
  <c r="AD414" i="16"/>
  <c r="AC414" i="16"/>
  <c r="AB414" i="16"/>
  <c r="AA414" i="16"/>
  <c r="Z414" i="16"/>
  <c r="Y414" i="16"/>
  <c r="X414" i="16"/>
  <c r="W414" i="16"/>
  <c r="V414" i="16"/>
  <c r="U414" i="16"/>
  <c r="T414" i="16"/>
  <c r="S414" i="16"/>
  <c r="R414" i="16"/>
  <c r="Q414" i="16"/>
  <c r="P414" i="16"/>
  <c r="O414" i="16"/>
  <c r="N414" i="16"/>
  <c r="M414" i="16"/>
  <c r="L414" i="16"/>
  <c r="K414" i="16"/>
  <c r="J414" i="16"/>
  <c r="I414" i="16"/>
  <c r="H414" i="16"/>
  <c r="G414" i="16"/>
  <c r="F414" i="16"/>
  <c r="E414" i="16"/>
  <c r="D414" i="16"/>
  <c r="C414" i="16"/>
  <c r="A414" i="16"/>
  <c r="AD413" i="16"/>
  <c r="AC413" i="16"/>
  <c r="AB413" i="16"/>
  <c r="AA413" i="16"/>
  <c r="Z413" i="16"/>
  <c r="Y413" i="16"/>
  <c r="X413" i="16"/>
  <c r="W413" i="16"/>
  <c r="V413" i="16"/>
  <c r="U413" i="16"/>
  <c r="T413" i="16"/>
  <c r="S413" i="16"/>
  <c r="R413" i="16"/>
  <c r="Q413" i="16"/>
  <c r="P413" i="16"/>
  <c r="O413" i="16"/>
  <c r="N413" i="16"/>
  <c r="M413" i="16"/>
  <c r="L413" i="16"/>
  <c r="K413" i="16"/>
  <c r="J413" i="16"/>
  <c r="I413" i="16"/>
  <c r="H413" i="16"/>
  <c r="G413" i="16"/>
  <c r="F413" i="16"/>
  <c r="E413" i="16"/>
  <c r="D413" i="16"/>
  <c r="C413" i="16"/>
  <c r="A413" i="16"/>
  <c r="AD412" i="16"/>
  <c r="AC412" i="16"/>
  <c r="AB412" i="16"/>
  <c r="AA412" i="16"/>
  <c r="Z412" i="16"/>
  <c r="Y412" i="16"/>
  <c r="X412" i="16"/>
  <c r="W412" i="16"/>
  <c r="V412" i="16"/>
  <c r="U412" i="16"/>
  <c r="T412" i="16"/>
  <c r="S412" i="16"/>
  <c r="R412" i="16"/>
  <c r="Q412" i="16"/>
  <c r="P412" i="16"/>
  <c r="O412" i="16"/>
  <c r="N412" i="16"/>
  <c r="M412" i="16"/>
  <c r="L412" i="16"/>
  <c r="K412" i="16"/>
  <c r="J412" i="16"/>
  <c r="I412" i="16"/>
  <c r="H412" i="16"/>
  <c r="G412" i="16"/>
  <c r="F412" i="16"/>
  <c r="E412" i="16"/>
  <c r="D412" i="16"/>
  <c r="C412" i="16"/>
  <c r="A412" i="16"/>
  <c r="AD411" i="16"/>
  <c r="AC411" i="16"/>
  <c r="AB411" i="16"/>
  <c r="AA411" i="16"/>
  <c r="Z411" i="16"/>
  <c r="Y411" i="16"/>
  <c r="X411" i="16"/>
  <c r="W411" i="16"/>
  <c r="V411" i="16"/>
  <c r="U411" i="16"/>
  <c r="T411" i="16"/>
  <c r="S411" i="16"/>
  <c r="R411" i="16"/>
  <c r="Q411" i="16"/>
  <c r="P411" i="16"/>
  <c r="O411" i="16"/>
  <c r="N411" i="16"/>
  <c r="M411" i="16"/>
  <c r="L411" i="16"/>
  <c r="K411" i="16"/>
  <c r="J411" i="16"/>
  <c r="I411" i="16"/>
  <c r="H411" i="16"/>
  <c r="G411" i="16"/>
  <c r="F411" i="16"/>
  <c r="E411" i="16"/>
  <c r="D411" i="16"/>
  <c r="C411" i="16"/>
  <c r="A411" i="16"/>
  <c r="AD410" i="16"/>
  <c r="AC410" i="16"/>
  <c r="AB410" i="16"/>
  <c r="AA410" i="16"/>
  <c r="Z410" i="16"/>
  <c r="Y410" i="16"/>
  <c r="X410" i="16"/>
  <c r="W410" i="16"/>
  <c r="V410" i="16"/>
  <c r="U410" i="16"/>
  <c r="T410" i="16"/>
  <c r="S410" i="16"/>
  <c r="R410" i="16"/>
  <c r="Q410" i="16"/>
  <c r="P410" i="16"/>
  <c r="O410" i="16"/>
  <c r="N410" i="16"/>
  <c r="M410" i="16"/>
  <c r="L410" i="16"/>
  <c r="K410" i="16"/>
  <c r="J410" i="16"/>
  <c r="I410" i="16"/>
  <c r="H410" i="16"/>
  <c r="G410" i="16"/>
  <c r="F410" i="16"/>
  <c r="E410" i="16"/>
  <c r="D410" i="16"/>
  <c r="C410" i="16"/>
  <c r="A410" i="16"/>
  <c r="AD409" i="16"/>
  <c r="AC409" i="16"/>
  <c r="AB409" i="16"/>
  <c r="AA409" i="16"/>
  <c r="Z409" i="16"/>
  <c r="Y409" i="16"/>
  <c r="X409" i="16"/>
  <c r="W409" i="16"/>
  <c r="V409" i="16"/>
  <c r="U409" i="16"/>
  <c r="T409" i="16"/>
  <c r="S409" i="16"/>
  <c r="R409" i="16"/>
  <c r="Q409" i="16"/>
  <c r="P409" i="16"/>
  <c r="O409" i="16"/>
  <c r="N409" i="16"/>
  <c r="M409" i="16"/>
  <c r="L409" i="16"/>
  <c r="K409" i="16"/>
  <c r="J409" i="16"/>
  <c r="I409" i="16"/>
  <c r="H409" i="16"/>
  <c r="G409" i="16"/>
  <c r="F409" i="16"/>
  <c r="E409" i="16"/>
  <c r="D409" i="16"/>
  <c r="C409" i="16"/>
  <c r="A409" i="16"/>
  <c r="AD408" i="16"/>
  <c r="AC408" i="16"/>
  <c r="AB408" i="16"/>
  <c r="AA408" i="16"/>
  <c r="Z408" i="16"/>
  <c r="Y408" i="16"/>
  <c r="X408" i="16"/>
  <c r="W408" i="16"/>
  <c r="V408" i="16"/>
  <c r="U408" i="16"/>
  <c r="T408" i="16"/>
  <c r="S408" i="16"/>
  <c r="R408" i="16"/>
  <c r="Q408" i="16"/>
  <c r="P408" i="16"/>
  <c r="O408" i="16"/>
  <c r="N408" i="16"/>
  <c r="M408" i="16"/>
  <c r="L408" i="16"/>
  <c r="K408" i="16"/>
  <c r="J408" i="16"/>
  <c r="I408" i="16"/>
  <c r="H408" i="16"/>
  <c r="G408" i="16"/>
  <c r="F408" i="16"/>
  <c r="E408" i="16"/>
  <c r="D408" i="16"/>
  <c r="C408" i="16"/>
  <c r="A408" i="16"/>
  <c r="AD407" i="16"/>
  <c r="AC407" i="16"/>
  <c r="AB407" i="16"/>
  <c r="AA407" i="16"/>
  <c r="Z407" i="16"/>
  <c r="Y407" i="16"/>
  <c r="X407" i="16"/>
  <c r="W407" i="16"/>
  <c r="V407" i="16"/>
  <c r="U407" i="16"/>
  <c r="T407" i="16"/>
  <c r="S407" i="16"/>
  <c r="R407" i="16"/>
  <c r="Q407" i="16"/>
  <c r="P407" i="16"/>
  <c r="O407" i="16"/>
  <c r="N407" i="16"/>
  <c r="M407" i="16"/>
  <c r="L407" i="16"/>
  <c r="K407" i="16"/>
  <c r="J407" i="16"/>
  <c r="I407" i="16"/>
  <c r="H407" i="16"/>
  <c r="G407" i="16"/>
  <c r="F407" i="16"/>
  <c r="E407" i="16"/>
  <c r="D407" i="16"/>
  <c r="C407" i="16"/>
  <c r="A407" i="16"/>
  <c r="AD406" i="16"/>
  <c r="AC406" i="16"/>
  <c r="AB406" i="16"/>
  <c r="AA406" i="16"/>
  <c r="Z406" i="16"/>
  <c r="Y406" i="16"/>
  <c r="X406" i="16"/>
  <c r="W406" i="16"/>
  <c r="V406" i="16"/>
  <c r="U406" i="16"/>
  <c r="T406" i="16"/>
  <c r="S406" i="16"/>
  <c r="R406" i="16"/>
  <c r="Q406" i="16"/>
  <c r="P406" i="16"/>
  <c r="O406" i="16"/>
  <c r="N406" i="16"/>
  <c r="M406" i="16"/>
  <c r="L406" i="16"/>
  <c r="K406" i="16"/>
  <c r="J406" i="16"/>
  <c r="I406" i="16"/>
  <c r="H406" i="16"/>
  <c r="G406" i="16"/>
  <c r="F406" i="16"/>
  <c r="E406" i="16"/>
  <c r="D406" i="16"/>
  <c r="C406" i="16"/>
  <c r="A406" i="16"/>
  <c r="AD405" i="16"/>
  <c r="AC405" i="16"/>
  <c r="AB405" i="16"/>
  <c r="AA405" i="16"/>
  <c r="Z405" i="16"/>
  <c r="Y405" i="16"/>
  <c r="X405" i="16"/>
  <c r="W405" i="16"/>
  <c r="V405" i="16"/>
  <c r="U405" i="16"/>
  <c r="T405" i="16"/>
  <c r="S405" i="16"/>
  <c r="R405" i="16"/>
  <c r="Q405" i="16"/>
  <c r="P405" i="16"/>
  <c r="O405" i="16"/>
  <c r="N405" i="16"/>
  <c r="M405" i="16"/>
  <c r="L405" i="16"/>
  <c r="K405" i="16"/>
  <c r="J405" i="16"/>
  <c r="I405" i="16"/>
  <c r="H405" i="16"/>
  <c r="G405" i="16"/>
  <c r="F405" i="16"/>
  <c r="E405" i="16"/>
  <c r="D405" i="16"/>
  <c r="C405" i="16"/>
  <c r="A405" i="16"/>
  <c r="AD404" i="16"/>
  <c r="AC404" i="16"/>
  <c r="AB404" i="16"/>
  <c r="AA404" i="16"/>
  <c r="Z404" i="16"/>
  <c r="Y404" i="16"/>
  <c r="X404" i="16"/>
  <c r="W404" i="16"/>
  <c r="V404" i="16"/>
  <c r="U404" i="16"/>
  <c r="T404" i="16"/>
  <c r="S404" i="16"/>
  <c r="R404" i="16"/>
  <c r="Q404" i="16"/>
  <c r="P404" i="16"/>
  <c r="O404" i="16"/>
  <c r="N404" i="16"/>
  <c r="M404" i="16"/>
  <c r="L404" i="16"/>
  <c r="K404" i="16"/>
  <c r="J404" i="16"/>
  <c r="I404" i="16"/>
  <c r="H404" i="16"/>
  <c r="G404" i="16"/>
  <c r="F404" i="16"/>
  <c r="E404" i="16"/>
  <c r="D404" i="16"/>
  <c r="C404" i="16"/>
  <c r="A404" i="16"/>
  <c r="AD403" i="16"/>
  <c r="AC403" i="16"/>
  <c r="AB403" i="16"/>
  <c r="AA403" i="16"/>
  <c r="Z403" i="16"/>
  <c r="Y403" i="16"/>
  <c r="X403" i="16"/>
  <c r="W403" i="16"/>
  <c r="V403" i="16"/>
  <c r="U403" i="16"/>
  <c r="T403" i="16"/>
  <c r="S403" i="16"/>
  <c r="R403" i="16"/>
  <c r="Q403" i="16"/>
  <c r="P403" i="16"/>
  <c r="O403" i="16"/>
  <c r="N403" i="16"/>
  <c r="M403" i="16"/>
  <c r="L403" i="16"/>
  <c r="K403" i="16"/>
  <c r="J403" i="16"/>
  <c r="I403" i="16"/>
  <c r="H403" i="16"/>
  <c r="G403" i="16"/>
  <c r="F403" i="16"/>
  <c r="E403" i="16"/>
  <c r="D403" i="16"/>
  <c r="C403" i="16"/>
  <c r="A403" i="16"/>
  <c r="AD402" i="16"/>
  <c r="AC402" i="16"/>
  <c r="AB402" i="16"/>
  <c r="AA402" i="16"/>
  <c r="Z402" i="16"/>
  <c r="Y402" i="16"/>
  <c r="X402" i="16"/>
  <c r="W402" i="16"/>
  <c r="V402" i="16"/>
  <c r="U402" i="16"/>
  <c r="T402" i="16"/>
  <c r="S402" i="16"/>
  <c r="R402" i="16"/>
  <c r="Q402" i="16"/>
  <c r="P402" i="16"/>
  <c r="O402" i="16"/>
  <c r="N402" i="16"/>
  <c r="M402" i="16"/>
  <c r="L402" i="16"/>
  <c r="K402" i="16"/>
  <c r="J402" i="16"/>
  <c r="I402" i="16"/>
  <c r="H402" i="16"/>
  <c r="G402" i="16"/>
  <c r="F402" i="16"/>
  <c r="E402" i="16"/>
  <c r="D402" i="16"/>
  <c r="C402" i="16"/>
  <c r="A402" i="16"/>
  <c r="AD401" i="16"/>
  <c r="AC401" i="16"/>
  <c r="AB401" i="16"/>
  <c r="AA401" i="16"/>
  <c r="Z401" i="16"/>
  <c r="Y401" i="16"/>
  <c r="X401" i="16"/>
  <c r="W401" i="16"/>
  <c r="V401" i="16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D401" i="16"/>
  <c r="C401" i="16"/>
  <c r="A401" i="16"/>
  <c r="AD400" i="16"/>
  <c r="AC400" i="16"/>
  <c r="AB400" i="16"/>
  <c r="AA400" i="16"/>
  <c r="Z400" i="16"/>
  <c r="Y400" i="16"/>
  <c r="X400" i="16"/>
  <c r="W400" i="16"/>
  <c r="V400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D400" i="16"/>
  <c r="C400" i="16"/>
  <c r="A400" i="16"/>
  <c r="AD399" i="16"/>
  <c r="AC399" i="16"/>
  <c r="AB399" i="16"/>
  <c r="AA399" i="16"/>
  <c r="Z399" i="16"/>
  <c r="Y399" i="16"/>
  <c r="X399" i="16"/>
  <c r="W399" i="16"/>
  <c r="V399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D399" i="16"/>
  <c r="C399" i="16"/>
  <c r="A399" i="16"/>
  <c r="AD398" i="16"/>
  <c r="AC398" i="16"/>
  <c r="AB398" i="16"/>
  <c r="AA398" i="16"/>
  <c r="Z398" i="16"/>
  <c r="Y398" i="16"/>
  <c r="X398" i="16"/>
  <c r="W398" i="16"/>
  <c r="V398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D398" i="16"/>
  <c r="C398" i="16"/>
  <c r="A398" i="16"/>
  <c r="AD397" i="16"/>
  <c r="AC397" i="16"/>
  <c r="AB397" i="16"/>
  <c r="AA397" i="16"/>
  <c r="Z397" i="16"/>
  <c r="Y397" i="16"/>
  <c r="X397" i="16"/>
  <c r="W397" i="16"/>
  <c r="V397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D397" i="16"/>
  <c r="C397" i="16"/>
  <c r="A397" i="16"/>
  <c r="AD396" i="16"/>
  <c r="AC396" i="16"/>
  <c r="AB396" i="16"/>
  <c r="AA396" i="16"/>
  <c r="Z396" i="16"/>
  <c r="Y396" i="16"/>
  <c r="X396" i="16"/>
  <c r="W396" i="16"/>
  <c r="V396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D396" i="16"/>
  <c r="C396" i="16"/>
  <c r="A396" i="16"/>
  <c r="AD395" i="16"/>
  <c r="AC395" i="16"/>
  <c r="AB395" i="16"/>
  <c r="AA395" i="16"/>
  <c r="Z395" i="16"/>
  <c r="Y395" i="16"/>
  <c r="X395" i="16"/>
  <c r="W395" i="16"/>
  <c r="V395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D395" i="16"/>
  <c r="C395" i="16"/>
  <c r="A395" i="16"/>
  <c r="AD394" i="16"/>
  <c r="AC394" i="16"/>
  <c r="AB394" i="16"/>
  <c r="AA394" i="16"/>
  <c r="Z394" i="16"/>
  <c r="Y394" i="16"/>
  <c r="X394" i="16"/>
  <c r="W394" i="16"/>
  <c r="V394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D394" i="16"/>
  <c r="C394" i="16"/>
  <c r="A394" i="16"/>
  <c r="AD393" i="16"/>
  <c r="AC393" i="16"/>
  <c r="AB393" i="16"/>
  <c r="AA393" i="16"/>
  <c r="Z393" i="16"/>
  <c r="Y393" i="16"/>
  <c r="X393" i="16"/>
  <c r="W393" i="16"/>
  <c r="V393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D393" i="16"/>
  <c r="C393" i="16"/>
  <c r="A393" i="16"/>
  <c r="AD392" i="16"/>
  <c r="AC392" i="16"/>
  <c r="AB392" i="16"/>
  <c r="AA392" i="16"/>
  <c r="Z392" i="16"/>
  <c r="Y392" i="16"/>
  <c r="X392" i="16"/>
  <c r="W392" i="16"/>
  <c r="V392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D392" i="16"/>
  <c r="C392" i="16"/>
  <c r="A392" i="16"/>
  <c r="AD391" i="16"/>
  <c r="AC391" i="16"/>
  <c r="AB391" i="16"/>
  <c r="AA391" i="16"/>
  <c r="Z391" i="16"/>
  <c r="Y391" i="16"/>
  <c r="X391" i="16"/>
  <c r="W391" i="16"/>
  <c r="V391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D391" i="16"/>
  <c r="C391" i="16"/>
  <c r="A391" i="16"/>
  <c r="AD390" i="16"/>
  <c r="AC390" i="16"/>
  <c r="AB390" i="16"/>
  <c r="AA390" i="16"/>
  <c r="Z390" i="16"/>
  <c r="Y390" i="16"/>
  <c r="X390" i="16"/>
  <c r="W390" i="16"/>
  <c r="V390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D390" i="16"/>
  <c r="C390" i="16"/>
  <c r="A390" i="16"/>
  <c r="AD389" i="16"/>
  <c r="AC389" i="16"/>
  <c r="AB389" i="16"/>
  <c r="AA389" i="16"/>
  <c r="Z389" i="16"/>
  <c r="Y389" i="16"/>
  <c r="X389" i="16"/>
  <c r="W389" i="16"/>
  <c r="V389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D389" i="16"/>
  <c r="C389" i="16"/>
  <c r="A389" i="16"/>
  <c r="AD388" i="16"/>
  <c r="AC388" i="16"/>
  <c r="AB388" i="16"/>
  <c r="AA388" i="16"/>
  <c r="Z388" i="16"/>
  <c r="Y388" i="16"/>
  <c r="X388" i="16"/>
  <c r="W388" i="16"/>
  <c r="V388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D388" i="16"/>
  <c r="C388" i="16"/>
  <c r="A388" i="16"/>
  <c r="AD387" i="16"/>
  <c r="AC387" i="16"/>
  <c r="AB387" i="16"/>
  <c r="AA387" i="16"/>
  <c r="Z387" i="16"/>
  <c r="Y387" i="16"/>
  <c r="X387" i="16"/>
  <c r="W387" i="16"/>
  <c r="V387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D387" i="16"/>
  <c r="C387" i="16"/>
  <c r="A387" i="16"/>
  <c r="AD386" i="16"/>
  <c r="AC386" i="16"/>
  <c r="AB386" i="16"/>
  <c r="AA386" i="16"/>
  <c r="Z386" i="16"/>
  <c r="Y386" i="16"/>
  <c r="X386" i="16"/>
  <c r="W386" i="16"/>
  <c r="V386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D386" i="16"/>
  <c r="C386" i="16"/>
  <c r="A386" i="16"/>
  <c r="AD385" i="16"/>
  <c r="AC385" i="16"/>
  <c r="AB385" i="16"/>
  <c r="AA385" i="16"/>
  <c r="Z385" i="16"/>
  <c r="Y385" i="16"/>
  <c r="X385" i="16"/>
  <c r="W385" i="16"/>
  <c r="V385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D385" i="16"/>
  <c r="C385" i="16"/>
  <c r="A385" i="16"/>
  <c r="AD384" i="16"/>
  <c r="AC384" i="16"/>
  <c r="AB384" i="16"/>
  <c r="AA384" i="16"/>
  <c r="Z384" i="16"/>
  <c r="Y384" i="16"/>
  <c r="X384" i="16"/>
  <c r="W384" i="16"/>
  <c r="V384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D384" i="16"/>
  <c r="C384" i="16"/>
  <c r="A384" i="16"/>
  <c r="AD383" i="16"/>
  <c r="AC383" i="16"/>
  <c r="AB383" i="16"/>
  <c r="AA383" i="16"/>
  <c r="Z383" i="16"/>
  <c r="Y383" i="16"/>
  <c r="X383" i="16"/>
  <c r="W383" i="16"/>
  <c r="V383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D383" i="16"/>
  <c r="C383" i="16"/>
  <c r="A383" i="16"/>
  <c r="AD382" i="16"/>
  <c r="AC382" i="16"/>
  <c r="AB382" i="16"/>
  <c r="AA382" i="16"/>
  <c r="Z382" i="16"/>
  <c r="Y382" i="16"/>
  <c r="X382" i="16"/>
  <c r="W382" i="16"/>
  <c r="V382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D382" i="16"/>
  <c r="C382" i="16"/>
  <c r="A382" i="16"/>
  <c r="AD381" i="16"/>
  <c r="AC381" i="16"/>
  <c r="AB381" i="16"/>
  <c r="AA381" i="16"/>
  <c r="Z381" i="16"/>
  <c r="Y381" i="16"/>
  <c r="X381" i="16"/>
  <c r="W381" i="16"/>
  <c r="V381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D381" i="16"/>
  <c r="C381" i="16"/>
  <c r="A381" i="16"/>
  <c r="AD380" i="16"/>
  <c r="AC380" i="16"/>
  <c r="AB380" i="16"/>
  <c r="AA380" i="16"/>
  <c r="Z380" i="16"/>
  <c r="Y380" i="16"/>
  <c r="X380" i="16"/>
  <c r="W380" i="16"/>
  <c r="V380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D380" i="16"/>
  <c r="C380" i="16"/>
  <c r="A380" i="16"/>
  <c r="AD379" i="16"/>
  <c r="AC379" i="16"/>
  <c r="AB379" i="16"/>
  <c r="AA379" i="16"/>
  <c r="Z379" i="16"/>
  <c r="Y379" i="16"/>
  <c r="X379" i="16"/>
  <c r="W379" i="16"/>
  <c r="V379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D379" i="16"/>
  <c r="C379" i="16"/>
  <c r="A379" i="16"/>
  <c r="AD378" i="16"/>
  <c r="AC378" i="16"/>
  <c r="AB378" i="16"/>
  <c r="AA378" i="16"/>
  <c r="Z378" i="16"/>
  <c r="Y378" i="16"/>
  <c r="X378" i="16"/>
  <c r="W378" i="16"/>
  <c r="V378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D378" i="16"/>
  <c r="C378" i="16"/>
  <c r="A378" i="16"/>
  <c r="AD377" i="16"/>
  <c r="AC377" i="16"/>
  <c r="AB377" i="16"/>
  <c r="AA377" i="16"/>
  <c r="Z377" i="16"/>
  <c r="Y377" i="16"/>
  <c r="X377" i="16"/>
  <c r="W377" i="16"/>
  <c r="V377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D377" i="16"/>
  <c r="C377" i="16"/>
  <c r="A377" i="16"/>
  <c r="AD376" i="16"/>
  <c r="AC376" i="16"/>
  <c r="AB376" i="16"/>
  <c r="AA376" i="16"/>
  <c r="Z376" i="16"/>
  <c r="Y376" i="16"/>
  <c r="X376" i="16"/>
  <c r="W376" i="16"/>
  <c r="V376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D376" i="16"/>
  <c r="C376" i="16"/>
  <c r="A376" i="16"/>
  <c r="AD375" i="16"/>
  <c r="AC375" i="16"/>
  <c r="AB375" i="16"/>
  <c r="AA375" i="16"/>
  <c r="Z375" i="16"/>
  <c r="Y375" i="16"/>
  <c r="X375" i="16"/>
  <c r="W375" i="16"/>
  <c r="V375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D375" i="16"/>
  <c r="C375" i="16"/>
  <c r="A375" i="16"/>
  <c r="AD374" i="16"/>
  <c r="AC374" i="16"/>
  <c r="AB374" i="16"/>
  <c r="AA374" i="16"/>
  <c r="Z374" i="16"/>
  <c r="Y374" i="16"/>
  <c r="X374" i="16"/>
  <c r="W374" i="16"/>
  <c r="V374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D374" i="16"/>
  <c r="C374" i="16"/>
  <c r="A374" i="16"/>
  <c r="AD373" i="16"/>
  <c r="AC373" i="16"/>
  <c r="AB373" i="16"/>
  <c r="AA373" i="16"/>
  <c r="Z373" i="16"/>
  <c r="Y373" i="16"/>
  <c r="X373" i="16"/>
  <c r="W373" i="16"/>
  <c r="V373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D373" i="16"/>
  <c r="C373" i="16"/>
  <c r="A373" i="16"/>
  <c r="AD372" i="16"/>
  <c r="AC372" i="16"/>
  <c r="AB372" i="16"/>
  <c r="AA372" i="16"/>
  <c r="Z372" i="16"/>
  <c r="Y372" i="16"/>
  <c r="X372" i="16"/>
  <c r="W372" i="16"/>
  <c r="V372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D372" i="16"/>
  <c r="C372" i="16"/>
  <c r="A372" i="16"/>
  <c r="AD371" i="16"/>
  <c r="AC371" i="16"/>
  <c r="AB371" i="16"/>
  <c r="AA371" i="16"/>
  <c r="Z371" i="16"/>
  <c r="Y371" i="16"/>
  <c r="X371" i="16"/>
  <c r="W371" i="16"/>
  <c r="V371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D371" i="16"/>
  <c r="C371" i="16"/>
  <c r="A371" i="16"/>
  <c r="AD370" i="16"/>
  <c r="AC370" i="16"/>
  <c r="AB370" i="16"/>
  <c r="AA370" i="16"/>
  <c r="Z370" i="16"/>
  <c r="Y370" i="16"/>
  <c r="X370" i="16"/>
  <c r="W370" i="16"/>
  <c r="V370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D370" i="16"/>
  <c r="C370" i="16"/>
  <c r="A370" i="16"/>
  <c r="AD369" i="16"/>
  <c r="AC369" i="16"/>
  <c r="AB369" i="16"/>
  <c r="AA369" i="16"/>
  <c r="Z369" i="16"/>
  <c r="Y369" i="16"/>
  <c r="X369" i="16"/>
  <c r="W369" i="16"/>
  <c r="V369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D369" i="16"/>
  <c r="C369" i="16"/>
  <c r="A369" i="16"/>
  <c r="AD368" i="16"/>
  <c r="AC368" i="16"/>
  <c r="AB368" i="16"/>
  <c r="AA368" i="16"/>
  <c r="Z368" i="16"/>
  <c r="Y368" i="16"/>
  <c r="X368" i="16"/>
  <c r="W368" i="16"/>
  <c r="V368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D368" i="16"/>
  <c r="C368" i="16"/>
  <c r="A368" i="16"/>
  <c r="AD367" i="16"/>
  <c r="AC367" i="16"/>
  <c r="AB367" i="16"/>
  <c r="AA367" i="16"/>
  <c r="Z367" i="16"/>
  <c r="Y367" i="16"/>
  <c r="X367" i="16"/>
  <c r="W367" i="16"/>
  <c r="V367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D367" i="16"/>
  <c r="C367" i="16"/>
  <c r="A367" i="16"/>
  <c r="AD366" i="16"/>
  <c r="AC366" i="16"/>
  <c r="AB366" i="16"/>
  <c r="AA366" i="16"/>
  <c r="Z366" i="16"/>
  <c r="Y366" i="16"/>
  <c r="X366" i="16"/>
  <c r="W366" i="16"/>
  <c r="V366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D366" i="16"/>
  <c r="C366" i="16"/>
  <c r="A366" i="16"/>
  <c r="AD365" i="16"/>
  <c r="AC365" i="16"/>
  <c r="AB365" i="16"/>
  <c r="AA365" i="16"/>
  <c r="Z365" i="16"/>
  <c r="Y365" i="16"/>
  <c r="X365" i="16"/>
  <c r="W365" i="16"/>
  <c r="V365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D365" i="16"/>
  <c r="C365" i="16"/>
  <c r="A365" i="16"/>
  <c r="AD364" i="16"/>
  <c r="AC364" i="16"/>
  <c r="AB364" i="16"/>
  <c r="AA364" i="16"/>
  <c r="Z364" i="16"/>
  <c r="Y364" i="16"/>
  <c r="X364" i="16"/>
  <c r="W364" i="16"/>
  <c r="V364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D364" i="16"/>
  <c r="C364" i="16"/>
  <c r="A364" i="16"/>
  <c r="AD363" i="16"/>
  <c r="AC363" i="16"/>
  <c r="AB363" i="16"/>
  <c r="AA363" i="16"/>
  <c r="Z363" i="16"/>
  <c r="Y363" i="16"/>
  <c r="X363" i="16"/>
  <c r="W363" i="16"/>
  <c r="V363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D363" i="16"/>
  <c r="C363" i="16"/>
  <c r="A363" i="16"/>
  <c r="AD362" i="16"/>
  <c r="AC362" i="16"/>
  <c r="AB362" i="16"/>
  <c r="AA362" i="16"/>
  <c r="Z362" i="16"/>
  <c r="Y362" i="16"/>
  <c r="X362" i="16"/>
  <c r="W362" i="16"/>
  <c r="V362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D362" i="16"/>
  <c r="C362" i="16"/>
  <c r="A362" i="16"/>
  <c r="AD361" i="16"/>
  <c r="AC361" i="16"/>
  <c r="AB361" i="16"/>
  <c r="AA361" i="16"/>
  <c r="Z361" i="16"/>
  <c r="Y361" i="16"/>
  <c r="X361" i="16"/>
  <c r="W361" i="16"/>
  <c r="V361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D361" i="16"/>
  <c r="C361" i="16"/>
  <c r="A361" i="16"/>
  <c r="AD360" i="16"/>
  <c r="AC360" i="16"/>
  <c r="AB360" i="16"/>
  <c r="AA360" i="16"/>
  <c r="Z360" i="16"/>
  <c r="Y360" i="16"/>
  <c r="X360" i="16"/>
  <c r="W360" i="16"/>
  <c r="V360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D360" i="16"/>
  <c r="C360" i="16"/>
  <c r="A360" i="16"/>
  <c r="AD359" i="16"/>
  <c r="AC359" i="16"/>
  <c r="AB359" i="16"/>
  <c r="AA359" i="16"/>
  <c r="Z359" i="16"/>
  <c r="Y359" i="16"/>
  <c r="X359" i="16"/>
  <c r="W359" i="16"/>
  <c r="V359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D359" i="16"/>
  <c r="C359" i="16"/>
  <c r="A359" i="16"/>
  <c r="AD358" i="16"/>
  <c r="AC358" i="16"/>
  <c r="AB358" i="16"/>
  <c r="AA358" i="16"/>
  <c r="Z358" i="16"/>
  <c r="Y358" i="16"/>
  <c r="X358" i="16"/>
  <c r="W358" i="16"/>
  <c r="V358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D358" i="16"/>
  <c r="C358" i="16"/>
  <c r="A358" i="16"/>
  <c r="AD357" i="16"/>
  <c r="AC357" i="16"/>
  <c r="AB357" i="16"/>
  <c r="AA357" i="16"/>
  <c r="Z357" i="16"/>
  <c r="Y357" i="16"/>
  <c r="X357" i="16"/>
  <c r="W357" i="16"/>
  <c r="V357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D357" i="16"/>
  <c r="C357" i="16"/>
  <c r="A357" i="16"/>
  <c r="AD356" i="16"/>
  <c r="AC356" i="16"/>
  <c r="AB356" i="16"/>
  <c r="AA356" i="16"/>
  <c r="Z356" i="16"/>
  <c r="Y356" i="16"/>
  <c r="X356" i="16"/>
  <c r="W356" i="16"/>
  <c r="V356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D356" i="16"/>
  <c r="C356" i="16"/>
  <c r="A356" i="16"/>
  <c r="AD355" i="16"/>
  <c r="AC355" i="16"/>
  <c r="AB355" i="16"/>
  <c r="AA355" i="16"/>
  <c r="Z355" i="16"/>
  <c r="Y355" i="16"/>
  <c r="X355" i="16"/>
  <c r="W355" i="16"/>
  <c r="V355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D355" i="16"/>
  <c r="C355" i="16"/>
  <c r="A355" i="16"/>
  <c r="AD354" i="16"/>
  <c r="AC354" i="16"/>
  <c r="AB354" i="16"/>
  <c r="AA354" i="16"/>
  <c r="Z354" i="16"/>
  <c r="Y354" i="16"/>
  <c r="X354" i="16"/>
  <c r="W354" i="16"/>
  <c r="V354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D354" i="16"/>
  <c r="C354" i="16"/>
  <c r="A354" i="16"/>
  <c r="AD353" i="16"/>
  <c r="AC353" i="16"/>
  <c r="AB353" i="16"/>
  <c r="AA353" i="16"/>
  <c r="Z353" i="16"/>
  <c r="Y353" i="16"/>
  <c r="X353" i="16"/>
  <c r="W353" i="16"/>
  <c r="V353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D353" i="16"/>
  <c r="C353" i="16"/>
  <c r="A353" i="16"/>
  <c r="AD352" i="16"/>
  <c r="AC352" i="16"/>
  <c r="AB352" i="16"/>
  <c r="AA352" i="16"/>
  <c r="Z352" i="16"/>
  <c r="Y352" i="16"/>
  <c r="X352" i="16"/>
  <c r="W352" i="16"/>
  <c r="V352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D352" i="16"/>
  <c r="C352" i="16"/>
  <c r="A352" i="16"/>
  <c r="AD351" i="16"/>
  <c r="AC351" i="16"/>
  <c r="AB351" i="16"/>
  <c r="AA351" i="16"/>
  <c r="Z351" i="16"/>
  <c r="Y351" i="16"/>
  <c r="X351" i="16"/>
  <c r="W351" i="16"/>
  <c r="V351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D351" i="16"/>
  <c r="C351" i="16"/>
  <c r="A351" i="16"/>
  <c r="AD350" i="16"/>
  <c r="AC350" i="16"/>
  <c r="AB350" i="16"/>
  <c r="AA350" i="16"/>
  <c r="Z350" i="16"/>
  <c r="Y350" i="16"/>
  <c r="X350" i="16"/>
  <c r="W350" i="16"/>
  <c r="V350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D350" i="16"/>
  <c r="C350" i="16"/>
  <c r="A350" i="16"/>
  <c r="AD349" i="16"/>
  <c r="AC349" i="16"/>
  <c r="AB349" i="16"/>
  <c r="AA349" i="16"/>
  <c r="Z349" i="16"/>
  <c r="Y349" i="16"/>
  <c r="X349" i="16"/>
  <c r="W349" i="16"/>
  <c r="V349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D349" i="16"/>
  <c r="C349" i="16"/>
  <c r="A349" i="16"/>
  <c r="AD348" i="16"/>
  <c r="AC348" i="16"/>
  <c r="AB348" i="16"/>
  <c r="AA348" i="16"/>
  <c r="Z348" i="16"/>
  <c r="Y348" i="16"/>
  <c r="X348" i="16"/>
  <c r="W348" i="16"/>
  <c r="V348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D348" i="16"/>
  <c r="C348" i="16"/>
  <c r="A348" i="16"/>
  <c r="AD347" i="16"/>
  <c r="AC347" i="16"/>
  <c r="AB347" i="16"/>
  <c r="AA347" i="16"/>
  <c r="Z347" i="16"/>
  <c r="Y347" i="16"/>
  <c r="X347" i="16"/>
  <c r="W347" i="16"/>
  <c r="V347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D347" i="16"/>
  <c r="C347" i="16"/>
  <c r="A347" i="16"/>
  <c r="AD346" i="16"/>
  <c r="AC346" i="16"/>
  <c r="AB346" i="16"/>
  <c r="AA346" i="16"/>
  <c r="Z346" i="16"/>
  <c r="Y346" i="16"/>
  <c r="X346" i="16"/>
  <c r="W346" i="16"/>
  <c r="V346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D346" i="16"/>
  <c r="C346" i="16"/>
  <c r="A346" i="16"/>
  <c r="AD345" i="16"/>
  <c r="AC345" i="16"/>
  <c r="AB345" i="16"/>
  <c r="AA345" i="16"/>
  <c r="Z345" i="16"/>
  <c r="Y345" i="16"/>
  <c r="X345" i="16"/>
  <c r="W345" i="16"/>
  <c r="V345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D345" i="16"/>
  <c r="C345" i="16"/>
  <c r="A345" i="16"/>
  <c r="AD344" i="16"/>
  <c r="AC344" i="16"/>
  <c r="AB344" i="16"/>
  <c r="AA344" i="16"/>
  <c r="Z344" i="16"/>
  <c r="Y344" i="16"/>
  <c r="X344" i="16"/>
  <c r="W344" i="16"/>
  <c r="V344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D344" i="16"/>
  <c r="C344" i="16"/>
  <c r="A344" i="16"/>
  <c r="AD343" i="16"/>
  <c r="AC343" i="16"/>
  <c r="AB343" i="16"/>
  <c r="AA343" i="16"/>
  <c r="Z343" i="16"/>
  <c r="Y343" i="16"/>
  <c r="X343" i="16"/>
  <c r="W343" i="16"/>
  <c r="V343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D343" i="16"/>
  <c r="C343" i="16"/>
  <c r="A343" i="16"/>
  <c r="AD342" i="16"/>
  <c r="AC342" i="16"/>
  <c r="AB342" i="16"/>
  <c r="AA342" i="16"/>
  <c r="Z342" i="16"/>
  <c r="Y342" i="16"/>
  <c r="X342" i="16"/>
  <c r="W342" i="16"/>
  <c r="V342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D342" i="16"/>
  <c r="C342" i="16"/>
  <c r="A342" i="16"/>
  <c r="AD341" i="16"/>
  <c r="AC341" i="16"/>
  <c r="AB341" i="16"/>
  <c r="AA341" i="16"/>
  <c r="Z341" i="16"/>
  <c r="Y341" i="16"/>
  <c r="X341" i="16"/>
  <c r="W341" i="16"/>
  <c r="V341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D341" i="16"/>
  <c r="C341" i="16"/>
  <c r="A341" i="16"/>
  <c r="AD340" i="16"/>
  <c r="AC340" i="16"/>
  <c r="AB340" i="16"/>
  <c r="AA340" i="16"/>
  <c r="Z340" i="16"/>
  <c r="Y340" i="16"/>
  <c r="X340" i="16"/>
  <c r="W340" i="16"/>
  <c r="V340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D340" i="16"/>
  <c r="C340" i="16"/>
  <c r="A340" i="16"/>
  <c r="AD339" i="16"/>
  <c r="AC339" i="16"/>
  <c r="AB339" i="16"/>
  <c r="AA339" i="16"/>
  <c r="Z339" i="16"/>
  <c r="Y339" i="16"/>
  <c r="X339" i="16"/>
  <c r="W339" i="16"/>
  <c r="V339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D339" i="16"/>
  <c r="C339" i="16"/>
  <c r="A339" i="16"/>
  <c r="AD338" i="16"/>
  <c r="AC338" i="16"/>
  <c r="AB338" i="16"/>
  <c r="AA338" i="16"/>
  <c r="Z338" i="16"/>
  <c r="Y338" i="16"/>
  <c r="X338" i="16"/>
  <c r="W338" i="16"/>
  <c r="V338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D338" i="16"/>
  <c r="C338" i="16"/>
  <c r="A338" i="16"/>
  <c r="AD337" i="16"/>
  <c r="AC337" i="16"/>
  <c r="AB337" i="16"/>
  <c r="AA337" i="16"/>
  <c r="Z337" i="16"/>
  <c r="Y337" i="16"/>
  <c r="X337" i="16"/>
  <c r="W337" i="16"/>
  <c r="V337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D337" i="16"/>
  <c r="C337" i="16"/>
  <c r="A337" i="16"/>
  <c r="AD336" i="16"/>
  <c r="AC336" i="16"/>
  <c r="AB336" i="16"/>
  <c r="AA336" i="16"/>
  <c r="Z336" i="16"/>
  <c r="Y336" i="16"/>
  <c r="X336" i="16"/>
  <c r="W336" i="16"/>
  <c r="V336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D336" i="16"/>
  <c r="C336" i="16"/>
  <c r="A336" i="16"/>
  <c r="AD335" i="16"/>
  <c r="AC335" i="16"/>
  <c r="AB335" i="16"/>
  <c r="AA335" i="16"/>
  <c r="Z335" i="16"/>
  <c r="Y335" i="16"/>
  <c r="X335" i="16"/>
  <c r="W335" i="16"/>
  <c r="V335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D335" i="16"/>
  <c r="C335" i="16"/>
  <c r="A335" i="16"/>
  <c r="AD334" i="16"/>
  <c r="AC334" i="16"/>
  <c r="AB334" i="16"/>
  <c r="AA334" i="16"/>
  <c r="Z334" i="16"/>
  <c r="Y334" i="16"/>
  <c r="X334" i="16"/>
  <c r="W334" i="16"/>
  <c r="V334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D334" i="16"/>
  <c r="C334" i="16"/>
  <c r="A334" i="16"/>
  <c r="AD333" i="16"/>
  <c r="AC333" i="16"/>
  <c r="AB333" i="16"/>
  <c r="AA333" i="16"/>
  <c r="Z333" i="16"/>
  <c r="Y333" i="16"/>
  <c r="X333" i="16"/>
  <c r="W333" i="16"/>
  <c r="V333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D333" i="16"/>
  <c r="C333" i="16"/>
  <c r="A333" i="16"/>
  <c r="AD332" i="16"/>
  <c r="AC332" i="16"/>
  <c r="AB332" i="16"/>
  <c r="AA332" i="16"/>
  <c r="Z332" i="16"/>
  <c r="Y332" i="16"/>
  <c r="X332" i="16"/>
  <c r="W332" i="16"/>
  <c r="V332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D332" i="16"/>
  <c r="C332" i="16"/>
  <c r="A332" i="16"/>
  <c r="AD331" i="16"/>
  <c r="AC331" i="16"/>
  <c r="AB331" i="16"/>
  <c r="AA331" i="16"/>
  <c r="Z331" i="16"/>
  <c r="Y331" i="16"/>
  <c r="X331" i="16"/>
  <c r="W331" i="16"/>
  <c r="V331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D331" i="16"/>
  <c r="C331" i="16"/>
  <c r="A331" i="16"/>
  <c r="AD330" i="16"/>
  <c r="AC330" i="16"/>
  <c r="AB330" i="16"/>
  <c r="AA330" i="16"/>
  <c r="Z330" i="16"/>
  <c r="Y330" i="16"/>
  <c r="X330" i="16"/>
  <c r="W330" i="16"/>
  <c r="V330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D330" i="16"/>
  <c r="C330" i="16"/>
  <c r="A330" i="16"/>
  <c r="AD329" i="16"/>
  <c r="AC329" i="16"/>
  <c r="AB329" i="16"/>
  <c r="AA329" i="16"/>
  <c r="Z329" i="16"/>
  <c r="Y329" i="16"/>
  <c r="X329" i="16"/>
  <c r="W329" i="16"/>
  <c r="V329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D329" i="16"/>
  <c r="C329" i="16"/>
  <c r="A329" i="16"/>
  <c r="AD328" i="16"/>
  <c r="AC328" i="16"/>
  <c r="AB328" i="16"/>
  <c r="AA328" i="16"/>
  <c r="Z328" i="16"/>
  <c r="Y328" i="16"/>
  <c r="X328" i="16"/>
  <c r="W328" i="16"/>
  <c r="V328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D328" i="16"/>
  <c r="C328" i="16"/>
  <c r="A328" i="16"/>
  <c r="AD327" i="16"/>
  <c r="AC327" i="16"/>
  <c r="AB327" i="16"/>
  <c r="AA327" i="16"/>
  <c r="Z327" i="16"/>
  <c r="Y327" i="16"/>
  <c r="X327" i="16"/>
  <c r="W327" i="16"/>
  <c r="V327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D327" i="16"/>
  <c r="C327" i="16"/>
  <c r="A327" i="16"/>
  <c r="AD326" i="16"/>
  <c r="AC326" i="16"/>
  <c r="AB326" i="16"/>
  <c r="AA326" i="16"/>
  <c r="Z326" i="16"/>
  <c r="Y326" i="16"/>
  <c r="X326" i="16"/>
  <c r="W326" i="16"/>
  <c r="V326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D326" i="16"/>
  <c r="C326" i="16"/>
  <c r="A326" i="16"/>
  <c r="AD325" i="16"/>
  <c r="AC325" i="16"/>
  <c r="AB325" i="16"/>
  <c r="AA325" i="16"/>
  <c r="Z325" i="16"/>
  <c r="Y325" i="16"/>
  <c r="X325" i="16"/>
  <c r="W325" i="16"/>
  <c r="V325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D325" i="16"/>
  <c r="C325" i="16"/>
  <c r="A325" i="16"/>
  <c r="AD324" i="16"/>
  <c r="AC324" i="16"/>
  <c r="AB324" i="16"/>
  <c r="AA324" i="16"/>
  <c r="Z324" i="16"/>
  <c r="Y324" i="16"/>
  <c r="X324" i="16"/>
  <c r="W324" i="16"/>
  <c r="V324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D324" i="16"/>
  <c r="C324" i="16"/>
  <c r="A324" i="16"/>
  <c r="AD323" i="16"/>
  <c r="AC323" i="16"/>
  <c r="AB323" i="16"/>
  <c r="AA323" i="16"/>
  <c r="Z323" i="16"/>
  <c r="Y323" i="16"/>
  <c r="X323" i="16"/>
  <c r="W323" i="16"/>
  <c r="V323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D323" i="16"/>
  <c r="C323" i="16"/>
  <c r="A323" i="16"/>
  <c r="AD322" i="16"/>
  <c r="AC322" i="16"/>
  <c r="AB322" i="16"/>
  <c r="AA322" i="16"/>
  <c r="Z322" i="16"/>
  <c r="Y322" i="16"/>
  <c r="X322" i="16"/>
  <c r="W322" i="16"/>
  <c r="V322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D322" i="16"/>
  <c r="C322" i="16"/>
  <c r="A322" i="16"/>
  <c r="AD321" i="16"/>
  <c r="AC321" i="16"/>
  <c r="AB321" i="16"/>
  <c r="AA321" i="16"/>
  <c r="Z321" i="16"/>
  <c r="Y321" i="16"/>
  <c r="X321" i="16"/>
  <c r="W321" i="16"/>
  <c r="V321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D321" i="16"/>
  <c r="C321" i="16"/>
  <c r="A321" i="16"/>
  <c r="AD320" i="16"/>
  <c r="AC320" i="16"/>
  <c r="AB320" i="16"/>
  <c r="AA320" i="16"/>
  <c r="Z320" i="16"/>
  <c r="Y320" i="16"/>
  <c r="X320" i="16"/>
  <c r="W320" i="16"/>
  <c r="V320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D320" i="16"/>
  <c r="C320" i="16"/>
  <c r="A320" i="16"/>
  <c r="AD319" i="16"/>
  <c r="AC319" i="16"/>
  <c r="AB319" i="16"/>
  <c r="AA319" i="16"/>
  <c r="Z319" i="16"/>
  <c r="Y319" i="16"/>
  <c r="X319" i="16"/>
  <c r="W319" i="16"/>
  <c r="V319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D319" i="16"/>
  <c r="C319" i="16"/>
  <c r="A319" i="16"/>
  <c r="AD318" i="16"/>
  <c r="AC318" i="16"/>
  <c r="AB318" i="16"/>
  <c r="AA318" i="16"/>
  <c r="Z318" i="16"/>
  <c r="Y318" i="16"/>
  <c r="X318" i="16"/>
  <c r="W318" i="16"/>
  <c r="V318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D318" i="16"/>
  <c r="C318" i="16"/>
  <c r="A318" i="16"/>
  <c r="AD317" i="16"/>
  <c r="AC317" i="16"/>
  <c r="AB317" i="16"/>
  <c r="AA317" i="16"/>
  <c r="Z317" i="16"/>
  <c r="Y317" i="16"/>
  <c r="X317" i="16"/>
  <c r="W317" i="16"/>
  <c r="V317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D317" i="16"/>
  <c r="C317" i="16"/>
  <c r="A317" i="16"/>
  <c r="AD316" i="16"/>
  <c r="AC316" i="16"/>
  <c r="AB316" i="16"/>
  <c r="AA316" i="16"/>
  <c r="Z316" i="16"/>
  <c r="Y316" i="16"/>
  <c r="X316" i="16"/>
  <c r="W316" i="16"/>
  <c r="V316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D316" i="16"/>
  <c r="C316" i="16"/>
  <c r="A316" i="16"/>
  <c r="AD315" i="16"/>
  <c r="AC315" i="16"/>
  <c r="AB315" i="16"/>
  <c r="AA315" i="16"/>
  <c r="Z315" i="16"/>
  <c r="Y315" i="16"/>
  <c r="X315" i="16"/>
  <c r="W315" i="16"/>
  <c r="V315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D315" i="16"/>
  <c r="C315" i="16"/>
  <c r="A315" i="16"/>
  <c r="AD314" i="16"/>
  <c r="AC314" i="16"/>
  <c r="AB314" i="16"/>
  <c r="AA314" i="16"/>
  <c r="Z314" i="16"/>
  <c r="Y314" i="16"/>
  <c r="X314" i="16"/>
  <c r="W314" i="16"/>
  <c r="V314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D314" i="16"/>
  <c r="C314" i="16"/>
  <c r="A314" i="16"/>
  <c r="AD313" i="16"/>
  <c r="AC313" i="16"/>
  <c r="AB313" i="16"/>
  <c r="AA313" i="16"/>
  <c r="Z313" i="16"/>
  <c r="Y313" i="16"/>
  <c r="X313" i="16"/>
  <c r="W313" i="16"/>
  <c r="V313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D313" i="16"/>
  <c r="C313" i="16"/>
  <c r="A313" i="16"/>
  <c r="AD312" i="16"/>
  <c r="AC312" i="16"/>
  <c r="AB312" i="16"/>
  <c r="AA312" i="16"/>
  <c r="Z312" i="16"/>
  <c r="Y312" i="16"/>
  <c r="X312" i="16"/>
  <c r="W312" i="16"/>
  <c r="V312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D312" i="16"/>
  <c r="C312" i="16"/>
  <c r="A312" i="16"/>
  <c r="AD311" i="16"/>
  <c r="AC311" i="16"/>
  <c r="AB311" i="16"/>
  <c r="AA311" i="16"/>
  <c r="Z311" i="16"/>
  <c r="Y311" i="16"/>
  <c r="X311" i="16"/>
  <c r="W311" i="16"/>
  <c r="V311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D311" i="16"/>
  <c r="C311" i="16"/>
  <c r="A311" i="16"/>
  <c r="AD310" i="16"/>
  <c r="AC310" i="16"/>
  <c r="AB310" i="16"/>
  <c r="AA310" i="16"/>
  <c r="Z310" i="16"/>
  <c r="Y310" i="16"/>
  <c r="X310" i="16"/>
  <c r="W310" i="16"/>
  <c r="V310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D310" i="16"/>
  <c r="C310" i="16"/>
  <c r="A310" i="16"/>
  <c r="AD309" i="16"/>
  <c r="AC309" i="16"/>
  <c r="AB309" i="16"/>
  <c r="AA309" i="16"/>
  <c r="Z309" i="16"/>
  <c r="Y309" i="16"/>
  <c r="X309" i="16"/>
  <c r="W309" i="16"/>
  <c r="V309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D309" i="16"/>
  <c r="C309" i="16"/>
  <c r="A309" i="16"/>
  <c r="AD308" i="16"/>
  <c r="AC308" i="16"/>
  <c r="AB308" i="16"/>
  <c r="AA308" i="16"/>
  <c r="Z308" i="16"/>
  <c r="Y308" i="16"/>
  <c r="X308" i="16"/>
  <c r="W308" i="16"/>
  <c r="V308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D308" i="16"/>
  <c r="C308" i="16"/>
  <c r="A308" i="16"/>
  <c r="AD307" i="16"/>
  <c r="AC307" i="16"/>
  <c r="AB307" i="16"/>
  <c r="AA307" i="16"/>
  <c r="Z307" i="16"/>
  <c r="Y307" i="16"/>
  <c r="X307" i="16"/>
  <c r="W307" i="16"/>
  <c r="V307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D307" i="16"/>
  <c r="C307" i="16"/>
  <c r="A307" i="16"/>
  <c r="AD306" i="16"/>
  <c r="AC306" i="16"/>
  <c r="AB306" i="16"/>
  <c r="AA306" i="16"/>
  <c r="Z306" i="16"/>
  <c r="Y306" i="16"/>
  <c r="X306" i="16"/>
  <c r="W306" i="16"/>
  <c r="V306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D306" i="16"/>
  <c r="C306" i="16"/>
  <c r="A306" i="16"/>
  <c r="AD305" i="16"/>
  <c r="AC305" i="16"/>
  <c r="AB305" i="16"/>
  <c r="AA305" i="16"/>
  <c r="Z305" i="16"/>
  <c r="Y305" i="16"/>
  <c r="X305" i="16"/>
  <c r="W305" i="16"/>
  <c r="V305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D305" i="16"/>
  <c r="C305" i="16"/>
  <c r="A305" i="16"/>
  <c r="AD304" i="16"/>
  <c r="AC304" i="16"/>
  <c r="AB304" i="16"/>
  <c r="AA304" i="16"/>
  <c r="Z304" i="16"/>
  <c r="Y304" i="16"/>
  <c r="X304" i="16"/>
  <c r="W304" i="16"/>
  <c r="V304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D304" i="16"/>
  <c r="C304" i="16"/>
  <c r="A304" i="16"/>
  <c r="AD303" i="16"/>
  <c r="AC303" i="16"/>
  <c r="AB303" i="16"/>
  <c r="AA303" i="16"/>
  <c r="Z303" i="16"/>
  <c r="Y303" i="16"/>
  <c r="X303" i="16"/>
  <c r="W303" i="16"/>
  <c r="V303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D303" i="16"/>
  <c r="C303" i="16"/>
  <c r="A303" i="16"/>
  <c r="AD302" i="16"/>
  <c r="AC302" i="16"/>
  <c r="AB302" i="16"/>
  <c r="AA302" i="16"/>
  <c r="Z302" i="16"/>
  <c r="Y302" i="16"/>
  <c r="X302" i="16"/>
  <c r="W302" i="16"/>
  <c r="V302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D302" i="16"/>
  <c r="C302" i="16"/>
  <c r="A302" i="16"/>
  <c r="AD301" i="16"/>
  <c r="AC301" i="16"/>
  <c r="AB301" i="16"/>
  <c r="AA301" i="16"/>
  <c r="Z301" i="16"/>
  <c r="Y301" i="16"/>
  <c r="X301" i="16"/>
  <c r="W301" i="16"/>
  <c r="V301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D301" i="16"/>
  <c r="C301" i="16"/>
  <c r="A301" i="16"/>
  <c r="AD300" i="16"/>
  <c r="AC300" i="16"/>
  <c r="AB300" i="16"/>
  <c r="AA300" i="16"/>
  <c r="Z300" i="16"/>
  <c r="Y300" i="16"/>
  <c r="X300" i="16"/>
  <c r="W300" i="16"/>
  <c r="V300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D300" i="16"/>
  <c r="C300" i="16"/>
  <c r="A300" i="16"/>
  <c r="AD299" i="16"/>
  <c r="AC299" i="16"/>
  <c r="AB299" i="16"/>
  <c r="AA299" i="16"/>
  <c r="Z299" i="16"/>
  <c r="Y299" i="16"/>
  <c r="X299" i="16"/>
  <c r="W299" i="16"/>
  <c r="V299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D299" i="16"/>
  <c r="C299" i="16"/>
  <c r="A299" i="16"/>
  <c r="AD298" i="16"/>
  <c r="AC298" i="16"/>
  <c r="AB298" i="16"/>
  <c r="AA298" i="16"/>
  <c r="Z298" i="16"/>
  <c r="Y298" i="16"/>
  <c r="X298" i="16"/>
  <c r="W298" i="16"/>
  <c r="V298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D298" i="16"/>
  <c r="C298" i="16"/>
  <c r="A298" i="16"/>
  <c r="AD297" i="16"/>
  <c r="AC297" i="16"/>
  <c r="AB297" i="16"/>
  <c r="AA297" i="16"/>
  <c r="Z297" i="16"/>
  <c r="Y297" i="16"/>
  <c r="X297" i="16"/>
  <c r="W297" i="16"/>
  <c r="V297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D297" i="16"/>
  <c r="C297" i="16"/>
  <c r="A297" i="16"/>
  <c r="AD296" i="16"/>
  <c r="AC296" i="16"/>
  <c r="AB296" i="16"/>
  <c r="AA296" i="16"/>
  <c r="Z296" i="16"/>
  <c r="Y296" i="16"/>
  <c r="X296" i="16"/>
  <c r="W296" i="16"/>
  <c r="V296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D296" i="16"/>
  <c r="C296" i="16"/>
  <c r="A296" i="16"/>
  <c r="AD295" i="16"/>
  <c r="AC295" i="16"/>
  <c r="AB295" i="16"/>
  <c r="AA295" i="16"/>
  <c r="Z295" i="16"/>
  <c r="Y295" i="16"/>
  <c r="X295" i="16"/>
  <c r="W295" i="16"/>
  <c r="V295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D295" i="16"/>
  <c r="C295" i="16"/>
  <c r="A295" i="16"/>
  <c r="AD294" i="16"/>
  <c r="AC294" i="16"/>
  <c r="AB294" i="16"/>
  <c r="AA294" i="16"/>
  <c r="Z294" i="16"/>
  <c r="Y294" i="16"/>
  <c r="X294" i="16"/>
  <c r="W294" i="16"/>
  <c r="V294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D294" i="16"/>
  <c r="C294" i="16"/>
  <c r="A294" i="16"/>
  <c r="AD293" i="16"/>
  <c r="AC293" i="16"/>
  <c r="AB293" i="16"/>
  <c r="AA293" i="16"/>
  <c r="Z293" i="16"/>
  <c r="Y293" i="16"/>
  <c r="X293" i="16"/>
  <c r="W293" i="16"/>
  <c r="V293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D293" i="16"/>
  <c r="C293" i="16"/>
  <c r="A293" i="16"/>
  <c r="AD292" i="16"/>
  <c r="AC292" i="16"/>
  <c r="AB292" i="16"/>
  <c r="AA292" i="16"/>
  <c r="Z292" i="16"/>
  <c r="Y292" i="16"/>
  <c r="X292" i="16"/>
  <c r="W292" i="16"/>
  <c r="V292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D292" i="16"/>
  <c r="C292" i="16"/>
  <c r="A292" i="16"/>
  <c r="AD291" i="16"/>
  <c r="AC291" i="16"/>
  <c r="AB291" i="16"/>
  <c r="AA291" i="16"/>
  <c r="Z291" i="16"/>
  <c r="Y291" i="16"/>
  <c r="X291" i="16"/>
  <c r="W291" i="16"/>
  <c r="V291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D291" i="16"/>
  <c r="C291" i="16"/>
  <c r="A291" i="16"/>
  <c r="AD290" i="16"/>
  <c r="AC290" i="16"/>
  <c r="AB290" i="16"/>
  <c r="AA290" i="16"/>
  <c r="Z290" i="16"/>
  <c r="Y290" i="16"/>
  <c r="X290" i="16"/>
  <c r="W290" i="16"/>
  <c r="V290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D290" i="16"/>
  <c r="C290" i="16"/>
  <c r="A290" i="16"/>
  <c r="AD289" i="16"/>
  <c r="AC289" i="16"/>
  <c r="AB289" i="16"/>
  <c r="AA289" i="16"/>
  <c r="Z289" i="16"/>
  <c r="Y289" i="16"/>
  <c r="X289" i="16"/>
  <c r="W289" i="16"/>
  <c r="V289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D289" i="16"/>
  <c r="C289" i="16"/>
  <c r="A289" i="16"/>
  <c r="AD288" i="16"/>
  <c r="AC288" i="16"/>
  <c r="AB288" i="16"/>
  <c r="AA288" i="16"/>
  <c r="Z288" i="16"/>
  <c r="Y288" i="16"/>
  <c r="X288" i="16"/>
  <c r="W288" i="16"/>
  <c r="V288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D288" i="16"/>
  <c r="C288" i="16"/>
  <c r="A288" i="16"/>
  <c r="AD287" i="16"/>
  <c r="AC287" i="16"/>
  <c r="AB287" i="16"/>
  <c r="AA287" i="16"/>
  <c r="Z287" i="16"/>
  <c r="Y287" i="16"/>
  <c r="X287" i="16"/>
  <c r="W287" i="16"/>
  <c r="V287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D287" i="16"/>
  <c r="C287" i="16"/>
  <c r="A287" i="16"/>
  <c r="AD286" i="16"/>
  <c r="AC286" i="16"/>
  <c r="AB286" i="16"/>
  <c r="AA286" i="16"/>
  <c r="Z286" i="16"/>
  <c r="Y286" i="16"/>
  <c r="X286" i="16"/>
  <c r="W286" i="16"/>
  <c r="V286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D286" i="16"/>
  <c r="C286" i="16"/>
  <c r="A286" i="16"/>
  <c r="AD285" i="16"/>
  <c r="AC285" i="16"/>
  <c r="AB285" i="16"/>
  <c r="AA285" i="16"/>
  <c r="Z285" i="16"/>
  <c r="Y285" i="16"/>
  <c r="X285" i="16"/>
  <c r="W285" i="16"/>
  <c r="V285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A285" i="16"/>
  <c r="AD284" i="16"/>
  <c r="AC284" i="16"/>
  <c r="AB284" i="16"/>
  <c r="AA284" i="16"/>
  <c r="Z284" i="16"/>
  <c r="Y284" i="16"/>
  <c r="X284" i="16"/>
  <c r="W284" i="16"/>
  <c r="V284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D284" i="16"/>
  <c r="C284" i="16"/>
  <c r="A284" i="16"/>
  <c r="AD283" i="16"/>
  <c r="AC283" i="16"/>
  <c r="AB283" i="16"/>
  <c r="AA283" i="16"/>
  <c r="Z283" i="16"/>
  <c r="Y283" i="16"/>
  <c r="X283" i="16"/>
  <c r="W283" i="16"/>
  <c r="V283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D283" i="16"/>
  <c r="C283" i="16"/>
  <c r="A283" i="16"/>
  <c r="AD282" i="16"/>
  <c r="AC282" i="16"/>
  <c r="AB282" i="16"/>
  <c r="AA282" i="16"/>
  <c r="Z282" i="16"/>
  <c r="Y282" i="16"/>
  <c r="X282" i="16"/>
  <c r="W282" i="16"/>
  <c r="V282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A282" i="16"/>
  <c r="AD281" i="16"/>
  <c r="AC281" i="16"/>
  <c r="AB281" i="16"/>
  <c r="AA281" i="16"/>
  <c r="Z281" i="16"/>
  <c r="Y281" i="16"/>
  <c r="X281" i="16"/>
  <c r="W281" i="16"/>
  <c r="V281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D281" i="16"/>
  <c r="C281" i="16"/>
  <c r="A281" i="16"/>
  <c r="AD280" i="16"/>
  <c r="AC280" i="16"/>
  <c r="AB280" i="16"/>
  <c r="AA280" i="16"/>
  <c r="Z280" i="16"/>
  <c r="Y280" i="16"/>
  <c r="X280" i="16"/>
  <c r="W280" i="16"/>
  <c r="V280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D280" i="16"/>
  <c r="C280" i="16"/>
  <c r="A280" i="16"/>
  <c r="AD279" i="16"/>
  <c r="AC279" i="16"/>
  <c r="AB279" i="16"/>
  <c r="AA279" i="16"/>
  <c r="Z279" i="16"/>
  <c r="Y279" i="16"/>
  <c r="X279" i="16"/>
  <c r="W279" i="16"/>
  <c r="V279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D279" i="16"/>
  <c r="C279" i="16"/>
  <c r="A279" i="16"/>
  <c r="AD278" i="16"/>
  <c r="AC278" i="16"/>
  <c r="AB278" i="16"/>
  <c r="AA278" i="16"/>
  <c r="Z278" i="16"/>
  <c r="Y278" i="16"/>
  <c r="X278" i="16"/>
  <c r="W278" i="16"/>
  <c r="V278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D278" i="16"/>
  <c r="C278" i="16"/>
  <c r="A278" i="16"/>
  <c r="AD277" i="16"/>
  <c r="AC277" i="16"/>
  <c r="AB277" i="16"/>
  <c r="AA277" i="16"/>
  <c r="Z277" i="16"/>
  <c r="Y277" i="16"/>
  <c r="X277" i="16"/>
  <c r="W277" i="16"/>
  <c r="V277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D277" i="16"/>
  <c r="C277" i="16"/>
  <c r="A277" i="16"/>
  <c r="AD276" i="16"/>
  <c r="AC276" i="16"/>
  <c r="AB276" i="16"/>
  <c r="AA276" i="16"/>
  <c r="Z276" i="16"/>
  <c r="Y276" i="16"/>
  <c r="X276" i="16"/>
  <c r="W276" i="16"/>
  <c r="V276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A276" i="16"/>
  <c r="AD275" i="16"/>
  <c r="AC275" i="16"/>
  <c r="AB275" i="16"/>
  <c r="AA275" i="16"/>
  <c r="Z275" i="16"/>
  <c r="Y275" i="16"/>
  <c r="X275" i="16"/>
  <c r="W275" i="16"/>
  <c r="V275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D275" i="16"/>
  <c r="C275" i="16"/>
  <c r="A275" i="16"/>
  <c r="AD274" i="16"/>
  <c r="AC274" i="16"/>
  <c r="AB274" i="16"/>
  <c r="AA274" i="16"/>
  <c r="Z274" i="16"/>
  <c r="Y274" i="16"/>
  <c r="X274" i="16"/>
  <c r="W274" i="16"/>
  <c r="V274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C274" i="16"/>
  <c r="A274" i="16"/>
  <c r="AD273" i="16"/>
  <c r="AC273" i="16"/>
  <c r="AB273" i="16"/>
  <c r="AA273" i="16"/>
  <c r="Z273" i="16"/>
  <c r="Y273" i="16"/>
  <c r="X273" i="16"/>
  <c r="W273" i="16"/>
  <c r="V273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C273" i="16"/>
  <c r="A273" i="16"/>
  <c r="AD272" i="16"/>
  <c r="AC272" i="16"/>
  <c r="AB272" i="16"/>
  <c r="AA272" i="16"/>
  <c r="Z272" i="16"/>
  <c r="Y272" i="16"/>
  <c r="X272" i="16"/>
  <c r="W272" i="16"/>
  <c r="V272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C272" i="16"/>
  <c r="A272" i="16"/>
  <c r="AD271" i="16"/>
  <c r="AC271" i="16"/>
  <c r="AB271" i="16"/>
  <c r="AA271" i="16"/>
  <c r="Z271" i="16"/>
  <c r="Y271" i="16"/>
  <c r="X271" i="16"/>
  <c r="W271" i="16"/>
  <c r="V271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D271" i="16"/>
  <c r="C271" i="16"/>
  <c r="A271" i="16"/>
  <c r="AD270" i="16"/>
  <c r="AC270" i="16"/>
  <c r="AB270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A270" i="16"/>
  <c r="AD269" i="16"/>
  <c r="AC269" i="16"/>
  <c r="AB269" i="16"/>
  <c r="AA269" i="16"/>
  <c r="Z269" i="16"/>
  <c r="Y269" i="16"/>
  <c r="X269" i="16"/>
  <c r="W269" i="16"/>
  <c r="V269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D269" i="16"/>
  <c r="C269" i="16"/>
  <c r="A269" i="16"/>
  <c r="AD268" i="16"/>
  <c r="AC268" i="16"/>
  <c r="AB268" i="16"/>
  <c r="AA268" i="16"/>
  <c r="Z268" i="16"/>
  <c r="Y268" i="16"/>
  <c r="X268" i="16"/>
  <c r="W268" i="16"/>
  <c r="V268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D268" i="16"/>
  <c r="C268" i="16"/>
  <c r="A268" i="16"/>
  <c r="AD267" i="16"/>
  <c r="AC267" i="16"/>
  <c r="AB267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C267" i="16"/>
  <c r="A267" i="16"/>
  <c r="AD266" i="16"/>
  <c r="AC266" i="16"/>
  <c r="AB266" i="16"/>
  <c r="AA266" i="16"/>
  <c r="Z266" i="16"/>
  <c r="Y266" i="16"/>
  <c r="X266" i="16"/>
  <c r="W266" i="16"/>
  <c r="V266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D266" i="16"/>
  <c r="C266" i="16"/>
  <c r="A266" i="16"/>
  <c r="AD265" i="16"/>
  <c r="AC265" i="16"/>
  <c r="AB265" i="16"/>
  <c r="AA265" i="16"/>
  <c r="Z265" i="16"/>
  <c r="Y265" i="16"/>
  <c r="X265" i="16"/>
  <c r="W265" i="16"/>
  <c r="V265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D265" i="16"/>
  <c r="C265" i="16"/>
  <c r="A265" i="16"/>
  <c r="AD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D264" i="16"/>
  <c r="C264" i="16"/>
  <c r="A264" i="16"/>
  <c r="AD263" i="16"/>
  <c r="AC263" i="16"/>
  <c r="AB263" i="16"/>
  <c r="AA263" i="16"/>
  <c r="Z263" i="16"/>
  <c r="Y263" i="16"/>
  <c r="X263" i="16"/>
  <c r="W263" i="16"/>
  <c r="V263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D263" i="16"/>
  <c r="C263" i="16"/>
  <c r="A263" i="16"/>
  <c r="AD262" i="16"/>
  <c r="AC262" i="16"/>
  <c r="AB262" i="16"/>
  <c r="AA262" i="16"/>
  <c r="Z262" i="16"/>
  <c r="Y262" i="16"/>
  <c r="X262" i="16"/>
  <c r="W262" i="16"/>
  <c r="V262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D262" i="16"/>
  <c r="C262" i="16"/>
  <c r="A262" i="16"/>
  <c r="AD261" i="16"/>
  <c r="AC261" i="16"/>
  <c r="AB261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A261" i="16"/>
  <c r="AD260" i="16"/>
  <c r="AC260" i="16"/>
  <c r="AB260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D260" i="16"/>
  <c r="C260" i="16"/>
  <c r="A260" i="16"/>
  <c r="AD259" i="16"/>
  <c r="AC259" i="16"/>
  <c r="AB259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D259" i="16"/>
  <c r="C259" i="16"/>
  <c r="A259" i="16"/>
  <c r="AD258" i="16"/>
  <c r="AC258" i="16"/>
  <c r="AB258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D258" i="16"/>
  <c r="C258" i="16"/>
  <c r="A258" i="16"/>
  <c r="AD257" i="16"/>
  <c r="AC257" i="16"/>
  <c r="AB257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57" i="16"/>
  <c r="C257" i="16"/>
  <c r="A257" i="16"/>
  <c r="AD256" i="16"/>
  <c r="AC256" i="16"/>
  <c r="AB256" i="16"/>
  <c r="AA256" i="16"/>
  <c r="Z256" i="16"/>
  <c r="Y256" i="16"/>
  <c r="X256" i="16"/>
  <c r="W256" i="16"/>
  <c r="V256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D256" i="16"/>
  <c r="C256" i="16"/>
  <c r="A256" i="16"/>
  <c r="AD255" i="16"/>
  <c r="AC255" i="16"/>
  <c r="AB255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C255" i="16"/>
  <c r="A255" i="16"/>
  <c r="AD254" i="16"/>
  <c r="AC254" i="16"/>
  <c r="AB254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D254" i="16"/>
  <c r="C254" i="16"/>
  <c r="A254" i="16"/>
  <c r="AD253" i="16"/>
  <c r="AC253" i="16"/>
  <c r="AB253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D253" i="16"/>
  <c r="C253" i="16"/>
  <c r="A253" i="16"/>
  <c r="AD252" i="16"/>
  <c r="AC252" i="16"/>
  <c r="AB252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A252" i="16"/>
  <c r="AD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A251" i="16"/>
  <c r="AD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A250" i="16"/>
  <c r="AD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A249" i="16"/>
  <c r="AD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A248" i="16"/>
  <c r="AD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A247" i="16"/>
  <c r="AD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A246" i="16"/>
  <c r="AD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A245" i="16"/>
  <c r="AD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A244" i="16"/>
  <c r="AD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A243" i="16"/>
  <c r="AD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A242" i="16"/>
  <c r="AD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A241" i="16"/>
  <c r="AD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A240" i="16"/>
  <c r="AD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A239" i="16"/>
  <c r="AD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A238" i="16"/>
  <c r="AD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A237" i="16"/>
  <c r="AD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A236" i="16"/>
  <c r="AD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A235" i="16"/>
  <c r="AD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A234" i="16"/>
  <c r="AD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A233" i="16"/>
  <c r="AD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A232" i="16"/>
  <c r="AD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A231" i="16"/>
  <c r="AD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A230" i="16"/>
  <c r="AD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A229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A228" i="16"/>
  <c r="AD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A227" i="16"/>
  <c r="AD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A226" i="16"/>
  <c r="AD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A225" i="16"/>
  <c r="AD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A224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A223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A222" i="16"/>
  <c r="AD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A221" i="16"/>
  <c r="AD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A220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A219" i="16"/>
  <c r="AD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A218" i="16"/>
  <c r="AD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A217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A216" i="16"/>
  <c r="AD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A215" i="16"/>
  <c r="AD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A214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A213" i="16"/>
  <c r="AD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A212" i="16"/>
  <c r="AD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A211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A210" i="16"/>
  <c r="AD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A209" i="16"/>
  <c r="AD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A208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A207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A206" i="16"/>
  <c r="AD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A205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A204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A203" i="16"/>
  <c r="AD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A202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A201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A200" i="16"/>
  <c r="AD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A199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A198" i="16"/>
  <c r="AD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A197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A196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A195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A194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A193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A192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A191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A190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A189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A188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A187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A186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A185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A184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A183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A182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A181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A180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A179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A178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A177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A176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A175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A174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A173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A172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A171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A170" i="16"/>
  <c r="AD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A169" i="16"/>
  <c r="AD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A168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A167" i="16"/>
  <c r="AD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A166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A165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A164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A163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A162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A161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A160" i="16"/>
  <c r="AD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A159" i="16"/>
  <c r="AD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A158" i="16"/>
  <c r="AD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A157" i="16"/>
  <c r="AD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A156" i="16"/>
  <c r="AD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A155" i="16"/>
  <c r="AD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A154" i="16"/>
  <c r="AD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A153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A152" i="16"/>
  <c r="AD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A151" i="16"/>
  <c r="AD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A150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A149" i="16"/>
  <c r="AD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A148" i="16"/>
  <c r="AD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A147" i="16"/>
  <c r="AD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A146" i="16"/>
  <c r="AD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A145" i="16"/>
  <c r="AD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A144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A143" i="16"/>
  <c r="AD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A142" i="16"/>
  <c r="AD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A141" i="16"/>
  <c r="AD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A140" i="16"/>
  <c r="AD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A139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A138" i="16"/>
  <c r="AD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A137" i="16"/>
  <c r="AD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A136" i="16"/>
  <c r="AD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A135" i="16"/>
  <c r="AD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A134" i="16"/>
  <c r="AD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A133" i="16"/>
  <c r="AD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A132" i="16"/>
  <c r="AD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A131" i="16"/>
  <c r="AD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A130" i="16"/>
  <c r="AD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A129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C128" i="16"/>
  <c r="A128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C127" i="16"/>
  <c r="A127" i="16"/>
  <c r="AD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A126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A125" i="16"/>
  <c r="AD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A124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A123" i="16"/>
  <c r="AD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A122" i="16"/>
  <c r="AD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A121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A120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A119" i="16"/>
  <c r="AD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A118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A117" i="16"/>
  <c r="AD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A116" i="16"/>
  <c r="AD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A115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A114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A113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A112" i="16"/>
  <c r="AD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A111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A110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A109" i="16"/>
  <c r="AD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A108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A107" i="16"/>
  <c r="AD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A106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A105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A104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A103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A102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A101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A100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A99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A98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A97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A96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A95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A94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A93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A92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A91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A90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A89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A88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A87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A86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A85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A84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A83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A82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A81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A80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A79" i="16"/>
  <c r="AD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A78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A77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A76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A75" i="16"/>
  <c r="AD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A74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A73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A72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A71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A70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A69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A68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A67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A66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A65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A64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A63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A62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A61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A60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A59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A58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A57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A56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A55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A54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A53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A52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A51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A50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A49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A48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A47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A46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A45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A44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A43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A42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A41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A40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A39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A38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A37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A36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A35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A34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A33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A32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A31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A30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A29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A28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A27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A26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A25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A24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A23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A22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A21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A20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A19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A18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A17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A16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A15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A14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A13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A12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A11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A10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A9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A8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A7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A6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A5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A4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A3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A2" i="16"/>
  <c r="AI1" i="16"/>
  <c r="AH1" i="16"/>
  <c r="AG1" i="16"/>
  <c r="AF1" i="16"/>
  <c r="AE1" i="16"/>
  <c r="AD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1" i="16"/>
  <c r="G1" i="16"/>
  <c r="F1" i="16"/>
  <c r="E1" i="16"/>
  <c r="D1" i="16"/>
  <c r="C1" i="16"/>
  <c r="A1" i="16"/>
  <c r="B1" i="17"/>
  <c r="C1" i="17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D1" i="17"/>
  <c r="AE1" i="17"/>
  <c r="AF1" i="17"/>
  <c r="AG1" i="17"/>
  <c r="AH1" i="17"/>
  <c r="AI1" i="17"/>
  <c r="A1" i="17"/>
  <c r="AD642" i="17"/>
  <c r="AC642" i="17"/>
  <c r="AB642" i="17"/>
  <c r="AA642" i="17"/>
  <c r="Z642" i="17"/>
  <c r="Y642" i="17"/>
  <c r="X642" i="17"/>
  <c r="W642" i="17"/>
  <c r="V642" i="17"/>
  <c r="U642" i="17"/>
  <c r="T642" i="17"/>
  <c r="S642" i="17"/>
  <c r="R642" i="17"/>
  <c r="Q642" i="17"/>
  <c r="P642" i="17"/>
  <c r="O642" i="17"/>
  <c r="N642" i="17"/>
  <c r="M642" i="17"/>
  <c r="L642" i="17"/>
  <c r="K642" i="17"/>
  <c r="J642" i="17"/>
  <c r="I642" i="17"/>
  <c r="H642" i="17"/>
  <c r="G642" i="17"/>
  <c r="F642" i="17"/>
  <c r="E642" i="17"/>
  <c r="D642" i="17"/>
  <c r="C642" i="17"/>
  <c r="B642" i="17"/>
  <c r="A642" i="17"/>
  <c r="AD641" i="17"/>
  <c r="AC641" i="17"/>
  <c r="AB641" i="17"/>
  <c r="AA641" i="17"/>
  <c r="Z641" i="17"/>
  <c r="Y641" i="17"/>
  <c r="X641" i="17"/>
  <c r="W641" i="17"/>
  <c r="V641" i="17"/>
  <c r="U641" i="17"/>
  <c r="T641" i="17"/>
  <c r="S641" i="17"/>
  <c r="R641" i="17"/>
  <c r="Q641" i="17"/>
  <c r="P641" i="17"/>
  <c r="O641" i="17"/>
  <c r="N641" i="17"/>
  <c r="M641" i="17"/>
  <c r="L641" i="17"/>
  <c r="K641" i="17"/>
  <c r="J641" i="17"/>
  <c r="I641" i="17"/>
  <c r="H641" i="17"/>
  <c r="G641" i="17"/>
  <c r="F641" i="17"/>
  <c r="E641" i="17"/>
  <c r="D641" i="17"/>
  <c r="C641" i="17"/>
  <c r="B641" i="17"/>
  <c r="A641" i="17"/>
  <c r="AD640" i="17"/>
  <c r="AC640" i="17"/>
  <c r="AB640" i="17"/>
  <c r="AA640" i="17"/>
  <c r="Z640" i="17"/>
  <c r="Y640" i="17"/>
  <c r="X640" i="17"/>
  <c r="W640" i="17"/>
  <c r="V640" i="17"/>
  <c r="U640" i="17"/>
  <c r="T640" i="17"/>
  <c r="S640" i="17"/>
  <c r="R640" i="17"/>
  <c r="Q640" i="17"/>
  <c r="P640" i="17"/>
  <c r="O640" i="17"/>
  <c r="N640" i="17"/>
  <c r="M640" i="17"/>
  <c r="L640" i="17"/>
  <c r="K640" i="17"/>
  <c r="J640" i="17"/>
  <c r="I640" i="17"/>
  <c r="H640" i="17"/>
  <c r="G640" i="17"/>
  <c r="F640" i="17"/>
  <c r="E640" i="17"/>
  <c r="D640" i="17"/>
  <c r="C640" i="17"/>
  <c r="B640" i="17"/>
  <c r="A640" i="17"/>
  <c r="AD639" i="17"/>
  <c r="AC639" i="17"/>
  <c r="AB639" i="17"/>
  <c r="AA639" i="17"/>
  <c r="Z639" i="17"/>
  <c r="Y639" i="17"/>
  <c r="X639" i="17"/>
  <c r="W639" i="17"/>
  <c r="V639" i="17"/>
  <c r="U639" i="17"/>
  <c r="T639" i="17"/>
  <c r="S639" i="17"/>
  <c r="R639" i="17"/>
  <c r="Q639" i="17"/>
  <c r="P639" i="17"/>
  <c r="O639" i="17"/>
  <c r="N639" i="17"/>
  <c r="M639" i="17"/>
  <c r="L639" i="17"/>
  <c r="K639" i="17"/>
  <c r="J639" i="17"/>
  <c r="I639" i="17"/>
  <c r="H639" i="17"/>
  <c r="G639" i="17"/>
  <c r="F639" i="17"/>
  <c r="E639" i="17"/>
  <c r="D639" i="17"/>
  <c r="C639" i="17"/>
  <c r="B639" i="17"/>
  <c r="A639" i="17"/>
  <c r="AD638" i="17"/>
  <c r="AC638" i="17"/>
  <c r="AB638" i="17"/>
  <c r="AA638" i="17"/>
  <c r="Z638" i="17"/>
  <c r="Y638" i="17"/>
  <c r="X638" i="17"/>
  <c r="W638" i="17"/>
  <c r="V638" i="17"/>
  <c r="U638" i="17"/>
  <c r="T638" i="17"/>
  <c r="S638" i="17"/>
  <c r="R638" i="17"/>
  <c r="Q638" i="17"/>
  <c r="P638" i="17"/>
  <c r="O638" i="17"/>
  <c r="N638" i="17"/>
  <c r="M638" i="17"/>
  <c r="L638" i="17"/>
  <c r="K638" i="17"/>
  <c r="J638" i="17"/>
  <c r="I638" i="17"/>
  <c r="H638" i="17"/>
  <c r="G638" i="17"/>
  <c r="F638" i="17"/>
  <c r="E638" i="17"/>
  <c r="D638" i="17"/>
  <c r="C638" i="17"/>
  <c r="B638" i="17"/>
  <c r="A638" i="17"/>
  <c r="AD637" i="17"/>
  <c r="AC637" i="17"/>
  <c r="AB637" i="17"/>
  <c r="AA637" i="17"/>
  <c r="Z637" i="17"/>
  <c r="Y637" i="17"/>
  <c r="X637" i="17"/>
  <c r="W637" i="17"/>
  <c r="V637" i="17"/>
  <c r="U637" i="17"/>
  <c r="T637" i="17"/>
  <c r="S637" i="17"/>
  <c r="R637" i="17"/>
  <c r="Q637" i="17"/>
  <c r="P637" i="17"/>
  <c r="O637" i="17"/>
  <c r="N637" i="17"/>
  <c r="M637" i="17"/>
  <c r="L637" i="17"/>
  <c r="K637" i="17"/>
  <c r="J637" i="17"/>
  <c r="I637" i="17"/>
  <c r="H637" i="17"/>
  <c r="G637" i="17"/>
  <c r="F637" i="17"/>
  <c r="E637" i="17"/>
  <c r="D637" i="17"/>
  <c r="C637" i="17"/>
  <c r="B637" i="17"/>
  <c r="A637" i="17"/>
  <c r="AD636" i="17"/>
  <c r="AC636" i="17"/>
  <c r="AB636" i="17"/>
  <c r="AA636" i="17"/>
  <c r="Z636" i="17"/>
  <c r="Y636" i="17"/>
  <c r="X636" i="17"/>
  <c r="W636" i="17"/>
  <c r="V636" i="17"/>
  <c r="U636" i="17"/>
  <c r="T636" i="17"/>
  <c r="S636" i="17"/>
  <c r="R636" i="17"/>
  <c r="Q636" i="17"/>
  <c r="P636" i="17"/>
  <c r="O636" i="17"/>
  <c r="N636" i="17"/>
  <c r="M636" i="17"/>
  <c r="L636" i="17"/>
  <c r="K636" i="17"/>
  <c r="J636" i="17"/>
  <c r="I636" i="17"/>
  <c r="H636" i="17"/>
  <c r="G636" i="17"/>
  <c r="F636" i="17"/>
  <c r="E636" i="17"/>
  <c r="D636" i="17"/>
  <c r="C636" i="17"/>
  <c r="B636" i="17"/>
  <c r="A636" i="17"/>
  <c r="AD635" i="17"/>
  <c r="AC635" i="17"/>
  <c r="AB635" i="17"/>
  <c r="AA635" i="17"/>
  <c r="Z635" i="17"/>
  <c r="Y635" i="17"/>
  <c r="X635" i="17"/>
  <c r="W635" i="17"/>
  <c r="V635" i="17"/>
  <c r="U635" i="17"/>
  <c r="T635" i="17"/>
  <c r="S635" i="17"/>
  <c r="R635" i="17"/>
  <c r="Q635" i="17"/>
  <c r="P635" i="17"/>
  <c r="O635" i="17"/>
  <c r="N635" i="17"/>
  <c r="M635" i="17"/>
  <c r="L635" i="17"/>
  <c r="K635" i="17"/>
  <c r="J635" i="17"/>
  <c r="I635" i="17"/>
  <c r="H635" i="17"/>
  <c r="G635" i="17"/>
  <c r="F635" i="17"/>
  <c r="E635" i="17"/>
  <c r="D635" i="17"/>
  <c r="C635" i="17"/>
  <c r="B635" i="17"/>
  <c r="A635" i="17"/>
  <c r="AD634" i="17"/>
  <c r="AC634" i="17"/>
  <c r="AB634" i="17"/>
  <c r="AA634" i="17"/>
  <c r="Z634" i="17"/>
  <c r="Y634" i="17"/>
  <c r="X634" i="17"/>
  <c r="W634" i="17"/>
  <c r="V634" i="17"/>
  <c r="U634" i="17"/>
  <c r="T634" i="17"/>
  <c r="S634" i="17"/>
  <c r="R634" i="17"/>
  <c r="Q634" i="17"/>
  <c r="P634" i="17"/>
  <c r="O634" i="17"/>
  <c r="N634" i="17"/>
  <c r="M634" i="17"/>
  <c r="L634" i="17"/>
  <c r="K634" i="17"/>
  <c r="J634" i="17"/>
  <c r="I634" i="17"/>
  <c r="H634" i="17"/>
  <c r="G634" i="17"/>
  <c r="F634" i="17"/>
  <c r="E634" i="17"/>
  <c r="D634" i="17"/>
  <c r="C634" i="17"/>
  <c r="B634" i="17"/>
  <c r="A634" i="17"/>
  <c r="AD633" i="17"/>
  <c r="AC633" i="17"/>
  <c r="AB633" i="17"/>
  <c r="AA633" i="17"/>
  <c r="Z633" i="17"/>
  <c r="Y633" i="17"/>
  <c r="X633" i="17"/>
  <c r="W633" i="17"/>
  <c r="V633" i="17"/>
  <c r="U633" i="17"/>
  <c r="T633" i="17"/>
  <c r="S633" i="17"/>
  <c r="R633" i="17"/>
  <c r="Q633" i="17"/>
  <c r="P633" i="17"/>
  <c r="O633" i="17"/>
  <c r="N633" i="17"/>
  <c r="M633" i="17"/>
  <c r="L633" i="17"/>
  <c r="K633" i="17"/>
  <c r="J633" i="17"/>
  <c r="I633" i="17"/>
  <c r="H633" i="17"/>
  <c r="G633" i="17"/>
  <c r="F633" i="17"/>
  <c r="E633" i="17"/>
  <c r="D633" i="17"/>
  <c r="C633" i="17"/>
  <c r="B633" i="17"/>
  <c r="A633" i="17"/>
  <c r="AD632" i="17"/>
  <c r="AC632" i="17"/>
  <c r="AB632" i="17"/>
  <c r="AA632" i="17"/>
  <c r="Z632" i="17"/>
  <c r="Y632" i="17"/>
  <c r="X632" i="17"/>
  <c r="W632" i="17"/>
  <c r="V632" i="17"/>
  <c r="U632" i="17"/>
  <c r="T632" i="17"/>
  <c r="S632" i="17"/>
  <c r="R632" i="17"/>
  <c r="Q632" i="17"/>
  <c r="P632" i="17"/>
  <c r="O632" i="17"/>
  <c r="N632" i="17"/>
  <c r="M632" i="17"/>
  <c r="L632" i="17"/>
  <c r="K632" i="17"/>
  <c r="J632" i="17"/>
  <c r="I632" i="17"/>
  <c r="H632" i="17"/>
  <c r="G632" i="17"/>
  <c r="F632" i="17"/>
  <c r="E632" i="17"/>
  <c r="D632" i="17"/>
  <c r="C632" i="17"/>
  <c r="B632" i="17"/>
  <c r="A632" i="17"/>
  <c r="AD631" i="17"/>
  <c r="AC631" i="17"/>
  <c r="AB631" i="17"/>
  <c r="AA631" i="17"/>
  <c r="Z631" i="17"/>
  <c r="Y631" i="17"/>
  <c r="X631" i="17"/>
  <c r="W631" i="17"/>
  <c r="V631" i="17"/>
  <c r="U631" i="17"/>
  <c r="T631" i="17"/>
  <c r="S631" i="17"/>
  <c r="R631" i="17"/>
  <c r="Q631" i="17"/>
  <c r="P631" i="17"/>
  <c r="O631" i="17"/>
  <c r="N631" i="17"/>
  <c r="M631" i="17"/>
  <c r="L631" i="17"/>
  <c r="K631" i="17"/>
  <c r="J631" i="17"/>
  <c r="I631" i="17"/>
  <c r="H631" i="17"/>
  <c r="G631" i="17"/>
  <c r="F631" i="17"/>
  <c r="E631" i="17"/>
  <c r="D631" i="17"/>
  <c r="C631" i="17"/>
  <c r="B631" i="17"/>
  <c r="A631" i="17"/>
  <c r="AD630" i="17"/>
  <c r="AC630" i="17"/>
  <c r="AB630" i="17"/>
  <c r="AA630" i="17"/>
  <c r="Z630" i="17"/>
  <c r="Y630" i="17"/>
  <c r="X630" i="17"/>
  <c r="W630" i="17"/>
  <c r="V630" i="17"/>
  <c r="U630" i="17"/>
  <c r="T630" i="17"/>
  <c r="S630" i="17"/>
  <c r="R630" i="17"/>
  <c r="Q630" i="17"/>
  <c r="P630" i="17"/>
  <c r="O630" i="17"/>
  <c r="N630" i="17"/>
  <c r="M630" i="17"/>
  <c r="L630" i="17"/>
  <c r="K630" i="17"/>
  <c r="J630" i="17"/>
  <c r="I630" i="17"/>
  <c r="H630" i="17"/>
  <c r="G630" i="17"/>
  <c r="F630" i="17"/>
  <c r="E630" i="17"/>
  <c r="D630" i="17"/>
  <c r="C630" i="17"/>
  <c r="B630" i="17"/>
  <c r="A630" i="17"/>
  <c r="AD629" i="17"/>
  <c r="AC629" i="17"/>
  <c r="AB629" i="17"/>
  <c r="AA629" i="17"/>
  <c r="Z629" i="17"/>
  <c r="Y629" i="17"/>
  <c r="X629" i="17"/>
  <c r="W629" i="17"/>
  <c r="V629" i="17"/>
  <c r="U629" i="17"/>
  <c r="T629" i="17"/>
  <c r="S629" i="17"/>
  <c r="R629" i="17"/>
  <c r="Q629" i="17"/>
  <c r="P629" i="17"/>
  <c r="O629" i="17"/>
  <c r="N629" i="17"/>
  <c r="M629" i="17"/>
  <c r="L629" i="17"/>
  <c r="K629" i="17"/>
  <c r="J629" i="17"/>
  <c r="I629" i="17"/>
  <c r="H629" i="17"/>
  <c r="G629" i="17"/>
  <c r="F629" i="17"/>
  <c r="E629" i="17"/>
  <c r="D629" i="17"/>
  <c r="C629" i="17"/>
  <c r="B629" i="17"/>
  <c r="A629" i="17"/>
  <c r="AD628" i="17"/>
  <c r="AC628" i="17"/>
  <c r="AB628" i="17"/>
  <c r="AA628" i="17"/>
  <c r="Z628" i="17"/>
  <c r="Y628" i="17"/>
  <c r="X628" i="17"/>
  <c r="W628" i="17"/>
  <c r="V628" i="17"/>
  <c r="U628" i="17"/>
  <c r="T628" i="17"/>
  <c r="S628" i="17"/>
  <c r="R628" i="17"/>
  <c r="Q628" i="17"/>
  <c r="P628" i="17"/>
  <c r="O628" i="17"/>
  <c r="N628" i="17"/>
  <c r="M628" i="17"/>
  <c r="L628" i="17"/>
  <c r="K628" i="17"/>
  <c r="J628" i="17"/>
  <c r="I628" i="17"/>
  <c r="H628" i="17"/>
  <c r="G628" i="17"/>
  <c r="F628" i="17"/>
  <c r="E628" i="17"/>
  <c r="D628" i="17"/>
  <c r="C628" i="17"/>
  <c r="B628" i="17"/>
  <c r="A628" i="17"/>
  <c r="AD627" i="17"/>
  <c r="AC627" i="17"/>
  <c r="AB627" i="17"/>
  <c r="AA627" i="17"/>
  <c r="Z627" i="17"/>
  <c r="Y627" i="17"/>
  <c r="X627" i="17"/>
  <c r="W627" i="17"/>
  <c r="V627" i="17"/>
  <c r="U627" i="17"/>
  <c r="T627" i="17"/>
  <c r="S627" i="17"/>
  <c r="R627" i="17"/>
  <c r="Q627" i="17"/>
  <c r="P627" i="17"/>
  <c r="O627" i="17"/>
  <c r="N627" i="17"/>
  <c r="M627" i="17"/>
  <c r="L627" i="17"/>
  <c r="K627" i="17"/>
  <c r="J627" i="17"/>
  <c r="I627" i="17"/>
  <c r="H627" i="17"/>
  <c r="G627" i="17"/>
  <c r="F627" i="17"/>
  <c r="E627" i="17"/>
  <c r="D627" i="17"/>
  <c r="C627" i="17"/>
  <c r="B627" i="17"/>
  <c r="A627" i="17"/>
  <c r="AD626" i="17"/>
  <c r="AC626" i="17"/>
  <c r="AB626" i="17"/>
  <c r="AA626" i="17"/>
  <c r="Z626" i="17"/>
  <c r="Y626" i="17"/>
  <c r="X626" i="17"/>
  <c r="W626" i="17"/>
  <c r="V626" i="17"/>
  <c r="U626" i="17"/>
  <c r="T626" i="17"/>
  <c r="S626" i="17"/>
  <c r="R626" i="17"/>
  <c r="Q626" i="17"/>
  <c r="P626" i="17"/>
  <c r="O626" i="17"/>
  <c r="N626" i="17"/>
  <c r="M626" i="17"/>
  <c r="L626" i="17"/>
  <c r="K626" i="17"/>
  <c r="J626" i="17"/>
  <c r="I626" i="17"/>
  <c r="H626" i="17"/>
  <c r="G626" i="17"/>
  <c r="F626" i="17"/>
  <c r="E626" i="17"/>
  <c r="D626" i="17"/>
  <c r="C626" i="17"/>
  <c r="B626" i="17"/>
  <c r="A626" i="17"/>
  <c r="AD625" i="17"/>
  <c r="AC625" i="17"/>
  <c r="AB625" i="17"/>
  <c r="AA625" i="17"/>
  <c r="Z625" i="17"/>
  <c r="Y625" i="17"/>
  <c r="X625" i="17"/>
  <c r="W625" i="17"/>
  <c r="V625" i="17"/>
  <c r="U625" i="17"/>
  <c r="T625" i="17"/>
  <c r="S625" i="17"/>
  <c r="R625" i="17"/>
  <c r="Q625" i="17"/>
  <c r="P625" i="17"/>
  <c r="O625" i="17"/>
  <c r="N625" i="17"/>
  <c r="M625" i="17"/>
  <c r="L625" i="17"/>
  <c r="K625" i="17"/>
  <c r="J625" i="17"/>
  <c r="I625" i="17"/>
  <c r="H625" i="17"/>
  <c r="G625" i="17"/>
  <c r="F625" i="17"/>
  <c r="E625" i="17"/>
  <c r="D625" i="17"/>
  <c r="C625" i="17"/>
  <c r="B625" i="17"/>
  <c r="A625" i="17"/>
  <c r="AD624" i="17"/>
  <c r="AC624" i="17"/>
  <c r="AB624" i="17"/>
  <c r="AA624" i="17"/>
  <c r="Z624" i="17"/>
  <c r="Y624" i="17"/>
  <c r="X624" i="17"/>
  <c r="W624" i="17"/>
  <c r="V624" i="17"/>
  <c r="U624" i="17"/>
  <c r="T624" i="17"/>
  <c r="S624" i="17"/>
  <c r="R624" i="17"/>
  <c r="Q624" i="17"/>
  <c r="P624" i="17"/>
  <c r="O624" i="17"/>
  <c r="N624" i="17"/>
  <c r="M624" i="17"/>
  <c r="L624" i="17"/>
  <c r="K624" i="17"/>
  <c r="J624" i="17"/>
  <c r="I624" i="17"/>
  <c r="H624" i="17"/>
  <c r="G624" i="17"/>
  <c r="F624" i="17"/>
  <c r="E624" i="17"/>
  <c r="D624" i="17"/>
  <c r="C624" i="17"/>
  <c r="B624" i="17"/>
  <c r="A624" i="17"/>
  <c r="AD623" i="17"/>
  <c r="AC623" i="17"/>
  <c r="AB623" i="17"/>
  <c r="AA623" i="17"/>
  <c r="Z623" i="17"/>
  <c r="Y623" i="17"/>
  <c r="X623" i="17"/>
  <c r="W623" i="17"/>
  <c r="V623" i="17"/>
  <c r="U623" i="17"/>
  <c r="T623" i="17"/>
  <c r="S623" i="17"/>
  <c r="R623" i="17"/>
  <c r="Q623" i="17"/>
  <c r="P623" i="17"/>
  <c r="O623" i="17"/>
  <c r="N623" i="17"/>
  <c r="M623" i="17"/>
  <c r="L623" i="17"/>
  <c r="K623" i="17"/>
  <c r="J623" i="17"/>
  <c r="I623" i="17"/>
  <c r="H623" i="17"/>
  <c r="G623" i="17"/>
  <c r="F623" i="17"/>
  <c r="E623" i="17"/>
  <c r="D623" i="17"/>
  <c r="C623" i="17"/>
  <c r="B623" i="17"/>
  <c r="A623" i="17"/>
  <c r="AD622" i="17"/>
  <c r="AC622" i="17"/>
  <c r="AB622" i="17"/>
  <c r="AA622" i="17"/>
  <c r="Z622" i="17"/>
  <c r="Y622" i="17"/>
  <c r="X622" i="17"/>
  <c r="W622" i="17"/>
  <c r="V622" i="17"/>
  <c r="U622" i="17"/>
  <c r="T622" i="17"/>
  <c r="S622" i="17"/>
  <c r="R622" i="17"/>
  <c r="Q622" i="17"/>
  <c r="P622" i="17"/>
  <c r="O622" i="17"/>
  <c r="N622" i="17"/>
  <c r="M622" i="17"/>
  <c r="L622" i="17"/>
  <c r="K622" i="17"/>
  <c r="J622" i="17"/>
  <c r="I622" i="17"/>
  <c r="H622" i="17"/>
  <c r="G622" i="17"/>
  <c r="F622" i="17"/>
  <c r="E622" i="17"/>
  <c r="D622" i="17"/>
  <c r="C622" i="17"/>
  <c r="B622" i="17"/>
  <c r="A622" i="17"/>
  <c r="AD621" i="17"/>
  <c r="AC621" i="17"/>
  <c r="AB621" i="17"/>
  <c r="AA621" i="17"/>
  <c r="Z621" i="17"/>
  <c r="Y621" i="17"/>
  <c r="X621" i="17"/>
  <c r="W621" i="17"/>
  <c r="V621" i="17"/>
  <c r="U621" i="17"/>
  <c r="T621" i="17"/>
  <c r="S621" i="17"/>
  <c r="R621" i="17"/>
  <c r="Q621" i="17"/>
  <c r="P621" i="17"/>
  <c r="O621" i="17"/>
  <c r="N621" i="17"/>
  <c r="M621" i="17"/>
  <c r="L621" i="17"/>
  <c r="K621" i="17"/>
  <c r="J621" i="17"/>
  <c r="I621" i="17"/>
  <c r="H621" i="17"/>
  <c r="G621" i="17"/>
  <c r="F621" i="17"/>
  <c r="E621" i="17"/>
  <c r="D621" i="17"/>
  <c r="C621" i="17"/>
  <c r="B621" i="17"/>
  <c r="A621" i="17"/>
  <c r="AD620" i="17"/>
  <c r="AC620" i="17"/>
  <c r="AB620" i="17"/>
  <c r="AA620" i="17"/>
  <c r="Z620" i="17"/>
  <c r="Y620" i="17"/>
  <c r="X620" i="17"/>
  <c r="W620" i="17"/>
  <c r="V620" i="17"/>
  <c r="U620" i="17"/>
  <c r="T620" i="17"/>
  <c r="S620" i="17"/>
  <c r="R620" i="17"/>
  <c r="Q620" i="17"/>
  <c r="P620" i="17"/>
  <c r="O620" i="17"/>
  <c r="N620" i="17"/>
  <c r="M620" i="17"/>
  <c r="L620" i="17"/>
  <c r="K620" i="17"/>
  <c r="J620" i="17"/>
  <c r="I620" i="17"/>
  <c r="H620" i="17"/>
  <c r="G620" i="17"/>
  <c r="F620" i="17"/>
  <c r="E620" i="17"/>
  <c r="D620" i="17"/>
  <c r="C620" i="17"/>
  <c r="B620" i="17"/>
  <c r="A620" i="17"/>
  <c r="AD619" i="17"/>
  <c r="AC619" i="17"/>
  <c r="AB619" i="17"/>
  <c r="AA619" i="17"/>
  <c r="Z619" i="17"/>
  <c r="Y619" i="17"/>
  <c r="X619" i="17"/>
  <c r="W619" i="17"/>
  <c r="V619" i="17"/>
  <c r="U619" i="17"/>
  <c r="T619" i="17"/>
  <c r="S619" i="17"/>
  <c r="R619" i="17"/>
  <c r="Q619" i="17"/>
  <c r="P619" i="17"/>
  <c r="O619" i="17"/>
  <c r="N619" i="17"/>
  <c r="M619" i="17"/>
  <c r="L619" i="17"/>
  <c r="K619" i="17"/>
  <c r="J619" i="17"/>
  <c r="I619" i="17"/>
  <c r="H619" i="17"/>
  <c r="G619" i="17"/>
  <c r="F619" i="17"/>
  <c r="E619" i="17"/>
  <c r="D619" i="17"/>
  <c r="C619" i="17"/>
  <c r="B619" i="17"/>
  <c r="A619" i="17"/>
  <c r="AD618" i="17"/>
  <c r="AC618" i="17"/>
  <c r="AB618" i="17"/>
  <c r="AA618" i="17"/>
  <c r="Z618" i="17"/>
  <c r="Y618" i="17"/>
  <c r="X618" i="17"/>
  <c r="W618" i="17"/>
  <c r="V618" i="17"/>
  <c r="U618" i="17"/>
  <c r="T618" i="17"/>
  <c r="S618" i="17"/>
  <c r="R618" i="17"/>
  <c r="Q618" i="17"/>
  <c r="P618" i="17"/>
  <c r="O618" i="17"/>
  <c r="N618" i="17"/>
  <c r="M618" i="17"/>
  <c r="L618" i="17"/>
  <c r="K618" i="17"/>
  <c r="J618" i="17"/>
  <c r="I618" i="17"/>
  <c r="H618" i="17"/>
  <c r="G618" i="17"/>
  <c r="F618" i="17"/>
  <c r="E618" i="17"/>
  <c r="D618" i="17"/>
  <c r="C618" i="17"/>
  <c r="B618" i="17"/>
  <c r="A618" i="17"/>
  <c r="AD617" i="17"/>
  <c r="AC617" i="17"/>
  <c r="AB617" i="17"/>
  <c r="AA617" i="17"/>
  <c r="Z617" i="17"/>
  <c r="Y617" i="17"/>
  <c r="X617" i="17"/>
  <c r="W617" i="17"/>
  <c r="V617" i="17"/>
  <c r="U617" i="17"/>
  <c r="T617" i="17"/>
  <c r="S617" i="17"/>
  <c r="R617" i="17"/>
  <c r="Q617" i="17"/>
  <c r="P617" i="17"/>
  <c r="O617" i="17"/>
  <c r="N617" i="17"/>
  <c r="M617" i="17"/>
  <c r="L617" i="17"/>
  <c r="K617" i="17"/>
  <c r="J617" i="17"/>
  <c r="I617" i="17"/>
  <c r="H617" i="17"/>
  <c r="G617" i="17"/>
  <c r="F617" i="17"/>
  <c r="E617" i="17"/>
  <c r="D617" i="17"/>
  <c r="C617" i="17"/>
  <c r="B617" i="17"/>
  <c r="A617" i="17"/>
  <c r="AD616" i="17"/>
  <c r="AC616" i="17"/>
  <c r="AB616" i="17"/>
  <c r="AA616" i="17"/>
  <c r="Z616" i="17"/>
  <c r="Y616" i="17"/>
  <c r="X616" i="17"/>
  <c r="W616" i="17"/>
  <c r="V616" i="17"/>
  <c r="U616" i="17"/>
  <c r="T616" i="17"/>
  <c r="S616" i="17"/>
  <c r="R616" i="17"/>
  <c r="Q616" i="17"/>
  <c r="P616" i="17"/>
  <c r="O616" i="17"/>
  <c r="N616" i="17"/>
  <c r="M616" i="17"/>
  <c r="L616" i="17"/>
  <c r="K616" i="17"/>
  <c r="J616" i="17"/>
  <c r="I616" i="17"/>
  <c r="H616" i="17"/>
  <c r="G616" i="17"/>
  <c r="F616" i="17"/>
  <c r="E616" i="17"/>
  <c r="D616" i="17"/>
  <c r="C616" i="17"/>
  <c r="B616" i="17"/>
  <c r="A616" i="17"/>
  <c r="AD615" i="17"/>
  <c r="AC615" i="17"/>
  <c r="AB615" i="17"/>
  <c r="AA615" i="17"/>
  <c r="Z615" i="17"/>
  <c r="Y615" i="17"/>
  <c r="X615" i="17"/>
  <c r="W615" i="17"/>
  <c r="V615" i="17"/>
  <c r="U615" i="17"/>
  <c r="T615" i="17"/>
  <c r="S615" i="17"/>
  <c r="R615" i="17"/>
  <c r="Q615" i="17"/>
  <c r="P615" i="17"/>
  <c r="O615" i="17"/>
  <c r="N615" i="17"/>
  <c r="M615" i="17"/>
  <c r="L615" i="17"/>
  <c r="K615" i="17"/>
  <c r="J615" i="17"/>
  <c r="I615" i="17"/>
  <c r="H615" i="17"/>
  <c r="G615" i="17"/>
  <c r="F615" i="17"/>
  <c r="E615" i="17"/>
  <c r="D615" i="17"/>
  <c r="C615" i="17"/>
  <c r="B615" i="17"/>
  <c r="A615" i="17"/>
  <c r="AD614" i="17"/>
  <c r="AC614" i="17"/>
  <c r="AB614" i="17"/>
  <c r="AA614" i="17"/>
  <c r="Z614" i="17"/>
  <c r="Y614" i="17"/>
  <c r="X614" i="17"/>
  <c r="W614" i="17"/>
  <c r="V614" i="17"/>
  <c r="U614" i="17"/>
  <c r="T614" i="17"/>
  <c r="S614" i="17"/>
  <c r="R614" i="17"/>
  <c r="Q614" i="17"/>
  <c r="P614" i="17"/>
  <c r="O614" i="17"/>
  <c r="N614" i="17"/>
  <c r="M614" i="17"/>
  <c r="L614" i="17"/>
  <c r="K614" i="17"/>
  <c r="J614" i="17"/>
  <c r="I614" i="17"/>
  <c r="H614" i="17"/>
  <c r="G614" i="17"/>
  <c r="F614" i="17"/>
  <c r="E614" i="17"/>
  <c r="D614" i="17"/>
  <c r="C614" i="17"/>
  <c r="B614" i="17"/>
  <c r="A614" i="17"/>
  <c r="AD613" i="17"/>
  <c r="AC613" i="17"/>
  <c r="AB613" i="17"/>
  <c r="AA613" i="17"/>
  <c r="Z613" i="17"/>
  <c r="Y613" i="17"/>
  <c r="X613" i="17"/>
  <c r="W613" i="17"/>
  <c r="V613" i="17"/>
  <c r="U613" i="17"/>
  <c r="T613" i="17"/>
  <c r="S613" i="17"/>
  <c r="R613" i="17"/>
  <c r="Q613" i="17"/>
  <c r="P613" i="17"/>
  <c r="O613" i="17"/>
  <c r="N613" i="17"/>
  <c r="M613" i="17"/>
  <c r="L613" i="17"/>
  <c r="K613" i="17"/>
  <c r="J613" i="17"/>
  <c r="I613" i="17"/>
  <c r="H613" i="17"/>
  <c r="G613" i="17"/>
  <c r="F613" i="17"/>
  <c r="E613" i="17"/>
  <c r="D613" i="17"/>
  <c r="C613" i="17"/>
  <c r="B613" i="17"/>
  <c r="A613" i="17"/>
  <c r="AD612" i="17"/>
  <c r="AC612" i="17"/>
  <c r="AB612" i="17"/>
  <c r="AA612" i="17"/>
  <c r="Z612" i="17"/>
  <c r="Y612" i="17"/>
  <c r="X612" i="17"/>
  <c r="W612" i="17"/>
  <c r="V612" i="17"/>
  <c r="U612" i="17"/>
  <c r="T612" i="17"/>
  <c r="S612" i="17"/>
  <c r="R612" i="17"/>
  <c r="Q612" i="17"/>
  <c r="P612" i="17"/>
  <c r="O612" i="17"/>
  <c r="N612" i="17"/>
  <c r="M612" i="17"/>
  <c r="L612" i="17"/>
  <c r="K612" i="17"/>
  <c r="J612" i="17"/>
  <c r="I612" i="17"/>
  <c r="H612" i="17"/>
  <c r="G612" i="17"/>
  <c r="F612" i="17"/>
  <c r="E612" i="17"/>
  <c r="D612" i="17"/>
  <c r="C612" i="17"/>
  <c r="B612" i="17"/>
  <c r="A612" i="17"/>
  <c r="AD611" i="17"/>
  <c r="AC611" i="17"/>
  <c r="AB611" i="17"/>
  <c r="AA611" i="17"/>
  <c r="Z611" i="17"/>
  <c r="Y611" i="17"/>
  <c r="X611" i="17"/>
  <c r="W611" i="17"/>
  <c r="V611" i="17"/>
  <c r="U611" i="17"/>
  <c r="T611" i="17"/>
  <c r="S611" i="17"/>
  <c r="R611" i="17"/>
  <c r="Q611" i="17"/>
  <c r="P611" i="17"/>
  <c r="O611" i="17"/>
  <c r="N611" i="17"/>
  <c r="M611" i="17"/>
  <c r="L611" i="17"/>
  <c r="K611" i="17"/>
  <c r="J611" i="17"/>
  <c r="I611" i="17"/>
  <c r="H611" i="17"/>
  <c r="G611" i="17"/>
  <c r="F611" i="17"/>
  <c r="E611" i="17"/>
  <c r="D611" i="17"/>
  <c r="C611" i="17"/>
  <c r="B611" i="17"/>
  <c r="A611" i="17"/>
  <c r="AD610" i="17"/>
  <c r="AC610" i="17"/>
  <c r="AB610" i="17"/>
  <c r="AA610" i="17"/>
  <c r="Z610" i="17"/>
  <c r="Y610" i="17"/>
  <c r="X610" i="17"/>
  <c r="W610" i="17"/>
  <c r="V610" i="17"/>
  <c r="U610" i="17"/>
  <c r="T610" i="17"/>
  <c r="S610" i="17"/>
  <c r="R610" i="17"/>
  <c r="Q610" i="17"/>
  <c r="P610" i="17"/>
  <c r="O610" i="17"/>
  <c r="N610" i="17"/>
  <c r="M610" i="17"/>
  <c r="L610" i="17"/>
  <c r="K610" i="17"/>
  <c r="J610" i="17"/>
  <c r="I610" i="17"/>
  <c r="H610" i="17"/>
  <c r="G610" i="17"/>
  <c r="F610" i="17"/>
  <c r="E610" i="17"/>
  <c r="D610" i="17"/>
  <c r="C610" i="17"/>
  <c r="B610" i="17"/>
  <c r="A610" i="17"/>
  <c r="AD609" i="17"/>
  <c r="AC609" i="17"/>
  <c r="AB609" i="17"/>
  <c r="AA609" i="17"/>
  <c r="Z609" i="17"/>
  <c r="Y609" i="17"/>
  <c r="X609" i="17"/>
  <c r="W609" i="17"/>
  <c r="V609" i="17"/>
  <c r="U609" i="17"/>
  <c r="T609" i="17"/>
  <c r="S609" i="17"/>
  <c r="R609" i="17"/>
  <c r="Q609" i="17"/>
  <c r="P609" i="17"/>
  <c r="O609" i="17"/>
  <c r="N609" i="17"/>
  <c r="M609" i="17"/>
  <c r="L609" i="17"/>
  <c r="K609" i="17"/>
  <c r="J609" i="17"/>
  <c r="I609" i="17"/>
  <c r="H609" i="17"/>
  <c r="G609" i="17"/>
  <c r="F609" i="17"/>
  <c r="E609" i="17"/>
  <c r="D609" i="17"/>
  <c r="C609" i="17"/>
  <c r="B609" i="17"/>
  <c r="A609" i="17"/>
  <c r="AD608" i="17"/>
  <c r="AC608" i="17"/>
  <c r="AB608" i="17"/>
  <c r="AA608" i="17"/>
  <c r="Z608" i="17"/>
  <c r="Y608" i="17"/>
  <c r="X608" i="17"/>
  <c r="W608" i="17"/>
  <c r="V608" i="17"/>
  <c r="U608" i="17"/>
  <c r="T608" i="17"/>
  <c r="S608" i="17"/>
  <c r="R608" i="17"/>
  <c r="Q608" i="17"/>
  <c r="P608" i="17"/>
  <c r="O608" i="17"/>
  <c r="N608" i="17"/>
  <c r="M608" i="17"/>
  <c r="L608" i="17"/>
  <c r="K608" i="17"/>
  <c r="J608" i="17"/>
  <c r="I608" i="17"/>
  <c r="H608" i="17"/>
  <c r="G608" i="17"/>
  <c r="F608" i="17"/>
  <c r="E608" i="17"/>
  <c r="D608" i="17"/>
  <c r="C608" i="17"/>
  <c r="B608" i="17"/>
  <c r="A608" i="17"/>
  <c r="AD607" i="17"/>
  <c r="AC607" i="17"/>
  <c r="AB607" i="17"/>
  <c r="AA607" i="17"/>
  <c r="Z607" i="17"/>
  <c r="Y607" i="17"/>
  <c r="X607" i="17"/>
  <c r="W607" i="17"/>
  <c r="V607" i="17"/>
  <c r="U607" i="17"/>
  <c r="T607" i="17"/>
  <c r="S607" i="17"/>
  <c r="R607" i="17"/>
  <c r="Q607" i="17"/>
  <c r="P607" i="17"/>
  <c r="O607" i="17"/>
  <c r="N607" i="17"/>
  <c r="M607" i="17"/>
  <c r="L607" i="17"/>
  <c r="K607" i="17"/>
  <c r="J607" i="17"/>
  <c r="I607" i="17"/>
  <c r="H607" i="17"/>
  <c r="G607" i="17"/>
  <c r="F607" i="17"/>
  <c r="E607" i="17"/>
  <c r="D607" i="17"/>
  <c r="C607" i="17"/>
  <c r="B607" i="17"/>
  <c r="A607" i="17"/>
  <c r="AD606" i="17"/>
  <c r="AC606" i="17"/>
  <c r="AB606" i="17"/>
  <c r="AA606" i="17"/>
  <c r="Z606" i="17"/>
  <c r="Y606" i="17"/>
  <c r="X606" i="17"/>
  <c r="W606" i="17"/>
  <c r="V606" i="17"/>
  <c r="U606" i="17"/>
  <c r="T606" i="17"/>
  <c r="S606" i="17"/>
  <c r="R606" i="17"/>
  <c r="Q606" i="17"/>
  <c r="P606" i="17"/>
  <c r="O606" i="17"/>
  <c r="N606" i="17"/>
  <c r="M606" i="17"/>
  <c r="L606" i="17"/>
  <c r="K606" i="17"/>
  <c r="J606" i="17"/>
  <c r="I606" i="17"/>
  <c r="H606" i="17"/>
  <c r="G606" i="17"/>
  <c r="F606" i="17"/>
  <c r="E606" i="17"/>
  <c r="D606" i="17"/>
  <c r="C606" i="17"/>
  <c r="B606" i="17"/>
  <c r="A606" i="17"/>
  <c r="AD605" i="17"/>
  <c r="AC605" i="17"/>
  <c r="AB605" i="17"/>
  <c r="AA605" i="17"/>
  <c r="Z605" i="17"/>
  <c r="Y605" i="17"/>
  <c r="X605" i="17"/>
  <c r="W605" i="17"/>
  <c r="V605" i="17"/>
  <c r="U605" i="17"/>
  <c r="T605" i="17"/>
  <c r="S605" i="17"/>
  <c r="R605" i="17"/>
  <c r="Q605" i="17"/>
  <c r="P605" i="17"/>
  <c r="O605" i="17"/>
  <c r="N605" i="17"/>
  <c r="M605" i="17"/>
  <c r="L605" i="17"/>
  <c r="K605" i="17"/>
  <c r="J605" i="17"/>
  <c r="I605" i="17"/>
  <c r="H605" i="17"/>
  <c r="G605" i="17"/>
  <c r="F605" i="17"/>
  <c r="E605" i="17"/>
  <c r="D605" i="17"/>
  <c r="C605" i="17"/>
  <c r="B605" i="17"/>
  <c r="A605" i="17"/>
  <c r="AD604" i="17"/>
  <c r="AC604" i="17"/>
  <c r="AB604" i="17"/>
  <c r="AA604" i="17"/>
  <c r="Z604" i="17"/>
  <c r="Y604" i="17"/>
  <c r="X604" i="17"/>
  <c r="W604" i="17"/>
  <c r="V604" i="17"/>
  <c r="U604" i="17"/>
  <c r="T604" i="17"/>
  <c r="S604" i="17"/>
  <c r="R604" i="17"/>
  <c r="Q604" i="17"/>
  <c r="P604" i="17"/>
  <c r="O604" i="17"/>
  <c r="N604" i="17"/>
  <c r="M604" i="17"/>
  <c r="L604" i="17"/>
  <c r="K604" i="17"/>
  <c r="J604" i="17"/>
  <c r="I604" i="17"/>
  <c r="H604" i="17"/>
  <c r="G604" i="17"/>
  <c r="F604" i="17"/>
  <c r="E604" i="17"/>
  <c r="D604" i="17"/>
  <c r="C604" i="17"/>
  <c r="B604" i="17"/>
  <c r="A604" i="17"/>
  <c r="AD603" i="17"/>
  <c r="AC603" i="17"/>
  <c r="AB603" i="17"/>
  <c r="AA603" i="17"/>
  <c r="Z603" i="17"/>
  <c r="Y603" i="17"/>
  <c r="X603" i="17"/>
  <c r="W603" i="17"/>
  <c r="V603" i="17"/>
  <c r="U603" i="17"/>
  <c r="T603" i="17"/>
  <c r="S603" i="17"/>
  <c r="R603" i="17"/>
  <c r="Q603" i="17"/>
  <c r="P603" i="17"/>
  <c r="O603" i="17"/>
  <c r="N603" i="17"/>
  <c r="M603" i="17"/>
  <c r="L603" i="17"/>
  <c r="K603" i="17"/>
  <c r="J603" i="17"/>
  <c r="I603" i="17"/>
  <c r="H603" i="17"/>
  <c r="G603" i="17"/>
  <c r="F603" i="17"/>
  <c r="E603" i="17"/>
  <c r="D603" i="17"/>
  <c r="C603" i="17"/>
  <c r="B603" i="17"/>
  <c r="A603" i="17"/>
  <c r="AD602" i="17"/>
  <c r="AC602" i="17"/>
  <c r="AB602" i="17"/>
  <c r="AA602" i="17"/>
  <c r="Z602" i="17"/>
  <c r="Y602" i="17"/>
  <c r="X602" i="17"/>
  <c r="W602" i="17"/>
  <c r="V602" i="17"/>
  <c r="U602" i="17"/>
  <c r="T602" i="17"/>
  <c r="S602" i="17"/>
  <c r="R602" i="17"/>
  <c r="Q602" i="17"/>
  <c r="P602" i="17"/>
  <c r="O602" i="17"/>
  <c r="N602" i="17"/>
  <c r="M602" i="17"/>
  <c r="L602" i="17"/>
  <c r="K602" i="17"/>
  <c r="J602" i="17"/>
  <c r="I602" i="17"/>
  <c r="H602" i="17"/>
  <c r="G602" i="17"/>
  <c r="F602" i="17"/>
  <c r="E602" i="17"/>
  <c r="D602" i="17"/>
  <c r="C602" i="17"/>
  <c r="B602" i="17"/>
  <c r="A602" i="17"/>
  <c r="AD601" i="17"/>
  <c r="AC601" i="17"/>
  <c r="AB601" i="17"/>
  <c r="AA601" i="17"/>
  <c r="Z601" i="17"/>
  <c r="Y601" i="17"/>
  <c r="X601" i="17"/>
  <c r="W601" i="17"/>
  <c r="V601" i="17"/>
  <c r="U601" i="17"/>
  <c r="T601" i="17"/>
  <c r="S601" i="17"/>
  <c r="R601" i="17"/>
  <c r="Q601" i="17"/>
  <c r="P601" i="17"/>
  <c r="O601" i="17"/>
  <c r="N601" i="17"/>
  <c r="M601" i="17"/>
  <c r="L601" i="17"/>
  <c r="K601" i="17"/>
  <c r="J601" i="17"/>
  <c r="I601" i="17"/>
  <c r="H601" i="17"/>
  <c r="G601" i="17"/>
  <c r="F601" i="17"/>
  <c r="E601" i="17"/>
  <c r="D601" i="17"/>
  <c r="C601" i="17"/>
  <c r="B601" i="17"/>
  <c r="A601" i="17"/>
  <c r="AD600" i="17"/>
  <c r="AC600" i="17"/>
  <c r="AB600" i="17"/>
  <c r="AA600" i="17"/>
  <c r="Z600" i="17"/>
  <c r="Y600" i="17"/>
  <c r="X600" i="17"/>
  <c r="W600" i="17"/>
  <c r="V600" i="17"/>
  <c r="U600" i="17"/>
  <c r="T600" i="17"/>
  <c r="S600" i="17"/>
  <c r="R600" i="17"/>
  <c r="Q600" i="17"/>
  <c r="P600" i="17"/>
  <c r="O600" i="17"/>
  <c r="N600" i="17"/>
  <c r="M600" i="17"/>
  <c r="L600" i="17"/>
  <c r="K600" i="17"/>
  <c r="J600" i="17"/>
  <c r="I600" i="17"/>
  <c r="H600" i="17"/>
  <c r="G600" i="17"/>
  <c r="F600" i="17"/>
  <c r="E600" i="17"/>
  <c r="D600" i="17"/>
  <c r="C600" i="17"/>
  <c r="B600" i="17"/>
  <c r="A600" i="17"/>
  <c r="AD599" i="17"/>
  <c r="AC599" i="17"/>
  <c r="AB599" i="17"/>
  <c r="AA599" i="17"/>
  <c r="Z599" i="17"/>
  <c r="Y599" i="17"/>
  <c r="X599" i="17"/>
  <c r="W599" i="17"/>
  <c r="V599" i="17"/>
  <c r="U599" i="17"/>
  <c r="T599" i="17"/>
  <c r="S599" i="17"/>
  <c r="R599" i="17"/>
  <c r="Q599" i="17"/>
  <c r="P599" i="17"/>
  <c r="O599" i="17"/>
  <c r="N599" i="17"/>
  <c r="M599" i="17"/>
  <c r="L599" i="17"/>
  <c r="K599" i="17"/>
  <c r="J599" i="17"/>
  <c r="I599" i="17"/>
  <c r="H599" i="17"/>
  <c r="G599" i="17"/>
  <c r="F599" i="17"/>
  <c r="E599" i="17"/>
  <c r="D599" i="17"/>
  <c r="C599" i="17"/>
  <c r="B599" i="17"/>
  <c r="A599" i="17"/>
  <c r="AD598" i="17"/>
  <c r="AC598" i="17"/>
  <c r="AB598" i="17"/>
  <c r="AA598" i="17"/>
  <c r="Z598" i="17"/>
  <c r="Y598" i="17"/>
  <c r="X598" i="17"/>
  <c r="W598" i="17"/>
  <c r="V598" i="17"/>
  <c r="U598" i="17"/>
  <c r="T598" i="17"/>
  <c r="S598" i="17"/>
  <c r="R598" i="17"/>
  <c r="Q598" i="17"/>
  <c r="P598" i="17"/>
  <c r="O598" i="17"/>
  <c r="N598" i="17"/>
  <c r="M598" i="17"/>
  <c r="L598" i="17"/>
  <c r="K598" i="17"/>
  <c r="J598" i="17"/>
  <c r="I598" i="17"/>
  <c r="H598" i="17"/>
  <c r="G598" i="17"/>
  <c r="F598" i="17"/>
  <c r="E598" i="17"/>
  <c r="D598" i="17"/>
  <c r="C598" i="17"/>
  <c r="B598" i="17"/>
  <c r="A598" i="17"/>
  <c r="AD597" i="17"/>
  <c r="AC597" i="17"/>
  <c r="AB597" i="17"/>
  <c r="AA597" i="17"/>
  <c r="Z597" i="17"/>
  <c r="Y597" i="17"/>
  <c r="X597" i="17"/>
  <c r="W597" i="17"/>
  <c r="V597" i="17"/>
  <c r="U597" i="17"/>
  <c r="T597" i="17"/>
  <c r="S597" i="17"/>
  <c r="R597" i="17"/>
  <c r="Q597" i="17"/>
  <c r="P597" i="17"/>
  <c r="O597" i="17"/>
  <c r="N597" i="17"/>
  <c r="M597" i="17"/>
  <c r="L597" i="17"/>
  <c r="K597" i="17"/>
  <c r="J597" i="17"/>
  <c r="I597" i="17"/>
  <c r="H597" i="17"/>
  <c r="G597" i="17"/>
  <c r="F597" i="17"/>
  <c r="E597" i="17"/>
  <c r="D597" i="17"/>
  <c r="C597" i="17"/>
  <c r="B597" i="17"/>
  <c r="A597" i="17"/>
  <c r="AD596" i="17"/>
  <c r="AC596" i="17"/>
  <c r="AB596" i="17"/>
  <c r="AA596" i="17"/>
  <c r="Z596" i="17"/>
  <c r="Y596" i="17"/>
  <c r="X596" i="17"/>
  <c r="W596" i="17"/>
  <c r="V596" i="17"/>
  <c r="U596" i="17"/>
  <c r="T596" i="17"/>
  <c r="S596" i="17"/>
  <c r="R596" i="17"/>
  <c r="Q596" i="17"/>
  <c r="P596" i="17"/>
  <c r="O596" i="17"/>
  <c r="N596" i="17"/>
  <c r="M596" i="17"/>
  <c r="L596" i="17"/>
  <c r="K596" i="17"/>
  <c r="J596" i="17"/>
  <c r="I596" i="17"/>
  <c r="H596" i="17"/>
  <c r="G596" i="17"/>
  <c r="F596" i="17"/>
  <c r="E596" i="17"/>
  <c r="D596" i="17"/>
  <c r="C596" i="17"/>
  <c r="B596" i="17"/>
  <c r="A596" i="17"/>
  <c r="AD595" i="17"/>
  <c r="AC595" i="17"/>
  <c r="AB595" i="17"/>
  <c r="AA595" i="17"/>
  <c r="Z595" i="17"/>
  <c r="Y595" i="17"/>
  <c r="X595" i="17"/>
  <c r="W595" i="17"/>
  <c r="V595" i="17"/>
  <c r="U595" i="17"/>
  <c r="T595" i="17"/>
  <c r="S595" i="17"/>
  <c r="R595" i="17"/>
  <c r="Q595" i="17"/>
  <c r="P595" i="17"/>
  <c r="O595" i="17"/>
  <c r="N595" i="17"/>
  <c r="M595" i="17"/>
  <c r="L595" i="17"/>
  <c r="K595" i="17"/>
  <c r="J595" i="17"/>
  <c r="I595" i="17"/>
  <c r="H595" i="17"/>
  <c r="G595" i="17"/>
  <c r="F595" i="17"/>
  <c r="E595" i="17"/>
  <c r="D595" i="17"/>
  <c r="C595" i="17"/>
  <c r="B595" i="17"/>
  <c r="A595" i="17"/>
  <c r="AD594" i="17"/>
  <c r="AC594" i="17"/>
  <c r="AB594" i="17"/>
  <c r="AA594" i="17"/>
  <c r="Z594" i="17"/>
  <c r="Y594" i="17"/>
  <c r="X594" i="17"/>
  <c r="W594" i="17"/>
  <c r="V594" i="17"/>
  <c r="U594" i="17"/>
  <c r="T594" i="17"/>
  <c r="S594" i="17"/>
  <c r="R594" i="17"/>
  <c r="Q594" i="17"/>
  <c r="P594" i="17"/>
  <c r="O594" i="17"/>
  <c r="N594" i="17"/>
  <c r="M594" i="17"/>
  <c r="L594" i="17"/>
  <c r="K594" i="17"/>
  <c r="J594" i="17"/>
  <c r="I594" i="17"/>
  <c r="H594" i="17"/>
  <c r="G594" i="17"/>
  <c r="F594" i="17"/>
  <c r="E594" i="17"/>
  <c r="D594" i="17"/>
  <c r="C594" i="17"/>
  <c r="B594" i="17"/>
  <c r="A594" i="17"/>
  <c r="AD593" i="17"/>
  <c r="AC593" i="17"/>
  <c r="AB593" i="17"/>
  <c r="AA593" i="17"/>
  <c r="Z593" i="17"/>
  <c r="Y593" i="17"/>
  <c r="X593" i="17"/>
  <c r="W593" i="17"/>
  <c r="V593" i="17"/>
  <c r="U593" i="17"/>
  <c r="T593" i="17"/>
  <c r="S593" i="17"/>
  <c r="R593" i="17"/>
  <c r="Q593" i="17"/>
  <c r="P593" i="17"/>
  <c r="O593" i="17"/>
  <c r="N593" i="17"/>
  <c r="M593" i="17"/>
  <c r="L593" i="17"/>
  <c r="K593" i="17"/>
  <c r="J593" i="17"/>
  <c r="I593" i="17"/>
  <c r="H593" i="17"/>
  <c r="G593" i="17"/>
  <c r="F593" i="17"/>
  <c r="E593" i="17"/>
  <c r="D593" i="17"/>
  <c r="C593" i="17"/>
  <c r="B593" i="17"/>
  <c r="A593" i="17"/>
  <c r="AD592" i="17"/>
  <c r="AC592" i="17"/>
  <c r="AB592" i="17"/>
  <c r="AA592" i="17"/>
  <c r="Z592" i="17"/>
  <c r="Y592" i="17"/>
  <c r="X592" i="17"/>
  <c r="W592" i="17"/>
  <c r="V592" i="17"/>
  <c r="U592" i="17"/>
  <c r="T592" i="17"/>
  <c r="S592" i="17"/>
  <c r="R592" i="17"/>
  <c r="Q592" i="17"/>
  <c r="P592" i="17"/>
  <c r="O592" i="17"/>
  <c r="N592" i="17"/>
  <c r="M592" i="17"/>
  <c r="L592" i="17"/>
  <c r="K592" i="17"/>
  <c r="J592" i="17"/>
  <c r="I592" i="17"/>
  <c r="H592" i="17"/>
  <c r="G592" i="17"/>
  <c r="F592" i="17"/>
  <c r="E592" i="17"/>
  <c r="D592" i="17"/>
  <c r="C592" i="17"/>
  <c r="B592" i="17"/>
  <c r="A592" i="17"/>
  <c r="AD591" i="17"/>
  <c r="AC591" i="17"/>
  <c r="AB591" i="17"/>
  <c r="AA591" i="17"/>
  <c r="Z591" i="17"/>
  <c r="Y591" i="17"/>
  <c r="X591" i="17"/>
  <c r="W591" i="17"/>
  <c r="V591" i="17"/>
  <c r="U591" i="17"/>
  <c r="T591" i="17"/>
  <c r="S591" i="17"/>
  <c r="R591" i="17"/>
  <c r="Q591" i="17"/>
  <c r="P591" i="17"/>
  <c r="O591" i="17"/>
  <c r="N591" i="17"/>
  <c r="M591" i="17"/>
  <c r="L591" i="17"/>
  <c r="K591" i="17"/>
  <c r="J591" i="17"/>
  <c r="I591" i="17"/>
  <c r="H591" i="17"/>
  <c r="G591" i="17"/>
  <c r="F591" i="17"/>
  <c r="E591" i="17"/>
  <c r="D591" i="17"/>
  <c r="C591" i="17"/>
  <c r="B591" i="17"/>
  <c r="A591" i="17"/>
  <c r="AD590" i="17"/>
  <c r="AC590" i="17"/>
  <c r="AB590" i="17"/>
  <c r="AA590" i="17"/>
  <c r="Z590" i="17"/>
  <c r="Y590" i="17"/>
  <c r="X590" i="17"/>
  <c r="W590" i="17"/>
  <c r="V590" i="17"/>
  <c r="U590" i="17"/>
  <c r="T590" i="17"/>
  <c r="S590" i="17"/>
  <c r="R590" i="17"/>
  <c r="Q590" i="17"/>
  <c r="P590" i="17"/>
  <c r="O590" i="17"/>
  <c r="N590" i="17"/>
  <c r="M590" i="17"/>
  <c r="L590" i="17"/>
  <c r="K590" i="17"/>
  <c r="J590" i="17"/>
  <c r="I590" i="17"/>
  <c r="H590" i="17"/>
  <c r="G590" i="17"/>
  <c r="F590" i="17"/>
  <c r="E590" i="17"/>
  <c r="D590" i="17"/>
  <c r="C590" i="17"/>
  <c r="B590" i="17"/>
  <c r="A590" i="17"/>
  <c r="AD589" i="17"/>
  <c r="AC589" i="17"/>
  <c r="AB589" i="17"/>
  <c r="AA589" i="17"/>
  <c r="Z589" i="17"/>
  <c r="Y589" i="17"/>
  <c r="X589" i="17"/>
  <c r="W589" i="17"/>
  <c r="V589" i="17"/>
  <c r="U589" i="17"/>
  <c r="T589" i="17"/>
  <c r="S589" i="17"/>
  <c r="R589" i="17"/>
  <c r="Q589" i="17"/>
  <c r="P589" i="17"/>
  <c r="O589" i="17"/>
  <c r="N589" i="17"/>
  <c r="M589" i="17"/>
  <c r="L589" i="17"/>
  <c r="K589" i="17"/>
  <c r="J589" i="17"/>
  <c r="I589" i="17"/>
  <c r="H589" i="17"/>
  <c r="G589" i="17"/>
  <c r="F589" i="17"/>
  <c r="E589" i="17"/>
  <c r="D589" i="17"/>
  <c r="C589" i="17"/>
  <c r="B589" i="17"/>
  <c r="A589" i="17"/>
  <c r="AD588" i="17"/>
  <c r="AC588" i="17"/>
  <c r="AB588" i="17"/>
  <c r="AA588" i="17"/>
  <c r="Z588" i="17"/>
  <c r="Y588" i="17"/>
  <c r="X588" i="17"/>
  <c r="W588" i="17"/>
  <c r="V588" i="17"/>
  <c r="U588" i="17"/>
  <c r="T588" i="17"/>
  <c r="S588" i="17"/>
  <c r="R588" i="17"/>
  <c r="Q588" i="17"/>
  <c r="P588" i="17"/>
  <c r="O588" i="17"/>
  <c r="N588" i="17"/>
  <c r="M588" i="17"/>
  <c r="L588" i="17"/>
  <c r="K588" i="17"/>
  <c r="J588" i="17"/>
  <c r="I588" i="17"/>
  <c r="H588" i="17"/>
  <c r="G588" i="17"/>
  <c r="F588" i="17"/>
  <c r="E588" i="17"/>
  <c r="D588" i="17"/>
  <c r="C588" i="17"/>
  <c r="B588" i="17"/>
  <c r="A588" i="17"/>
  <c r="AD587" i="17"/>
  <c r="AC587" i="17"/>
  <c r="AB587" i="17"/>
  <c r="AA587" i="17"/>
  <c r="Z587" i="17"/>
  <c r="Y587" i="17"/>
  <c r="X587" i="17"/>
  <c r="W587" i="17"/>
  <c r="V587" i="17"/>
  <c r="U587" i="17"/>
  <c r="T587" i="17"/>
  <c r="S587" i="17"/>
  <c r="R587" i="17"/>
  <c r="Q587" i="17"/>
  <c r="P587" i="17"/>
  <c r="O587" i="17"/>
  <c r="N587" i="17"/>
  <c r="M587" i="17"/>
  <c r="L587" i="17"/>
  <c r="K587" i="17"/>
  <c r="J587" i="17"/>
  <c r="I587" i="17"/>
  <c r="H587" i="17"/>
  <c r="G587" i="17"/>
  <c r="F587" i="17"/>
  <c r="E587" i="17"/>
  <c r="D587" i="17"/>
  <c r="C587" i="17"/>
  <c r="B587" i="17"/>
  <c r="A587" i="17"/>
  <c r="AD586" i="17"/>
  <c r="AC586" i="17"/>
  <c r="AB586" i="17"/>
  <c r="AA586" i="17"/>
  <c r="Z586" i="17"/>
  <c r="Y586" i="17"/>
  <c r="X586" i="17"/>
  <c r="W586" i="17"/>
  <c r="V586" i="17"/>
  <c r="U586" i="17"/>
  <c r="T586" i="17"/>
  <c r="S586" i="17"/>
  <c r="R586" i="17"/>
  <c r="Q586" i="17"/>
  <c r="P586" i="17"/>
  <c r="O586" i="17"/>
  <c r="N586" i="17"/>
  <c r="M586" i="17"/>
  <c r="L586" i="17"/>
  <c r="K586" i="17"/>
  <c r="J586" i="17"/>
  <c r="I586" i="17"/>
  <c r="H586" i="17"/>
  <c r="G586" i="17"/>
  <c r="F586" i="17"/>
  <c r="E586" i="17"/>
  <c r="D586" i="17"/>
  <c r="C586" i="17"/>
  <c r="B586" i="17"/>
  <c r="A586" i="17"/>
  <c r="AD585" i="17"/>
  <c r="AC585" i="17"/>
  <c r="AB585" i="17"/>
  <c r="AA585" i="17"/>
  <c r="Z585" i="17"/>
  <c r="Y585" i="17"/>
  <c r="X585" i="17"/>
  <c r="W585" i="17"/>
  <c r="V585" i="17"/>
  <c r="U585" i="17"/>
  <c r="T585" i="17"/>
  <c r="S585" i="17"/>
  <c r="R585" i="17"/>
  <c r="Q585" i="17"/>
  <c r="P585" i="17"/>
  <c r="O585" i="17"/>
  <c r="N585" i="17"/>
  <c r="M585" i="17"/>
  <c r="L585" i="17"/>
  <c r="K585" i="17"/>
  <c r="J585" i="17"/>
  <c r="I585" i="17"/>
  <c r="H585" i="17"/>
  <c r="G585" i="17"/>
  <c r="F585" i="17"/>
  <c r="E585" i="17"/>
  <c r="D585" i="17"/>
  <c r="C585" i="17"/>
  <c r="B585" i="17"/>
  <c r="A585" i="17"/>
  <c r="AD584" i="17"/>
  <c r="AC584" i="17"/>
  <c r="AB584" i="17"/>
  <c r="AA584" i="17"/>
  <c r="Z584" i="17"/>
  <c r="Y584" i="17"/>
  <c r="X584" i="17"/>
  <c r="W584" i="17"/>
  <c r="V584" i="17"/>
  <c r="U584" i="17"/>
  <c r="T584" i="17"/>
  <c r="S584" i="17"/>
  <c r="R584" i="17"/>
  <c r="Q584" i="17"/>
  <c r="P584" i="17"/>
  <c r="O584" i="17"/>
  <c r="N584" i="17"/>
  <c r="M584" i="17"/>
  <c r="L584" i="17"/>
  <c r="K584" i="17"/>
  <c r="J584" i="17"/>
  <c r="I584" i="17"/>
  <c r="H584" i="17"/>
  <c r="G584" i="17"/>
  <c r="F584" i="17"/>
  <c r="E584" i="17"/>
  <c r="D584" i="17"/>
  <c r="C584" i="17"/>
  <c r="B584" i="17"/>
  <c r="A584" i="17"/>
  <c r="AD583" i="17"/>
  <c r="AC583" i="17"/>
  <c r="AB583" i="17"/>
  <c r="AA583" i="17"/>
  <c r="Z583" i="17"/>
  <c r="Y583" i="17"/>
  <c r="X583" i="17"/>
  <c r="W583" i="17"/>
  <c r="V583" i="17"/>
  <c r="U583" i="17"/>
  <c r="T583" i="17"/>
  <c r="S583" i="17"/>
  <c r="R583" i="17"/>
  <c r="Q583" i="17"/>
  <c r="P583" i="17"/>
  <c r="O583" i="17"/>
  <c r="N583" i="17"/>
  <c r="M583" i="17"/>
  <c r="L583" i="17"/>
  <c r="K583" i="17"/>
  <c r="J583" i="17"/>
  <c r="I583" i="17"/>
  <c r="H583" i="17"/>
  <c r="G583" i="17"/>
  <c r="F583" i="17"/>
  <c r="E583" i="17"/>
  <c r="D583" i="17"/>
  <c r="C583" i="17"/>
  <c r="B583" i="17"/>
  <c r="A583" i="17"/>
  <c r="AD582" i="17"/>
  <c r="AC582" i="17"/>
  <c r="AB582" i="17"/>
  <c r="AA582" i="17"/>
  <c r="Z582" i="17"/>
  <c r="Y582" i="17"/>
  <c r="X582" i="17"/>
  <c r="W582" i="17"/>
  <c r="V582" i="17"/>
  <c r="U582" i="17"/>
  <c r="T582" i="17"/>
  <c r="S582" i="17"/>
  <c r="R582" i="17"/>
  <c r="Q582" i="17"/>
  <c r="P582" i="17"/>
  <c r="O582" i="17"/>
  <c r="N582" i="17"/>
  <c r="M582" i="17"/>
  <c r="L582" i="17"/>
  <c r="K582" i="17"/>
  <c r="J582" i="17"/>
  <c r="I582" i="17"/>
  <c r="H582" i="17"/>
  <c r="G582" i="17"/>
  <c r="F582" i="17"/>
  <c r="E582" i="17"/>
  <c r="D582" i="17"/>
  <c r="C582" i="17"/>
  <c r="B582" i="17"/>
  <c r="A582" i="17"/>
  <c r="AD581" i="17"/>
  <c r="AC581" i="17"/>
  <c r="AB581" i="17"/>
  <c r="AA581" i="17"/>
  <c r="Z581" i="17"/>
  <c r="Y581" i="17"/>
  <c r="X581" i="17"/>
  <c r="W581" i="17"/>
  <c r="V581" i="17"/>
  <c r="U581" i="17"/>
  <c r="T581" i="17"/>
  <c r="S581" i="17"/>
  <c r="R581" i="17"/>
  <c r="Q581" i="17"/>
  <c r="P581" i="17"/>
  <c r="O581" i="17"/>
  <c r="N581" i="17"/>
  <c r="M581" i="17"/>
  <c r="L581" i="17"/>
  <c r="K581" i="17"/>
  <c r="J581" i="17"/>
  <c r="I581" i="17"/>
  <c r="H581" i="17"/>
  <c r="G581" i="17"/>
  <c r="F581" i="17"/>
  <c r="E581" i="17"/>
  <c r="D581" i="17"/>
  <c r="C581" i="17"/>
  <c r="B581" i="17"/>
  <c r="A581" i="17"/>
  <c r="AD580" i="17"/>
  <c r="AC580" i="17"/>
  <c r="AB580" i="17"/>
  <c r="AA580" i="17"/>
  <c r="Z580" i="17"/>
  <c r="Y580" i="17"/>
  <c r="X580" i="17"/>
  <c r="W580" i="17"/>
  <c r="V580" i="17"/>
  <c r="U580" i="17"/>
  <c r="T580" i="17"/>
  <c r="S580" i="17"/>
  <c r="R580" i="17"/>
  <c r="Q580" i="17"/>
  <c r="P580" i="17"/>
  <c r="O580" i="17"/>
  <c r="N580" i="17"/>
  <c r="M580" i="17"/>
  <c r="L580" i="17"/>
  <c r="K580" i="17"/>
  <c r="J580" i="17"/>
  <c r="I580" i="17"/>
  <c r="H580" i="17"/>
  <c r="G580" i="17"/>
  <c r="F580" i="17"/>
  <c r="E580" i="17"/>
  <c r="D580" i="17"/>
  <c r="C580" i="17"/>
  <c r="B580" i="17"/>
  <c r="A580" i="17"/>
  <c r="AD579" i="17"/>
  <c r="AC579" i="17"/>
  <c r="AB579" i="17"/>
  <c r="AA579" i="17"/>
  <c r="Z579" i="17"/>
  <c r="Y579" i="17"/>
  <c r="X579" i="17"/>
  <c r="W579" i="17"/>
  <c r="V579" i="17"/>
  <c r="U579" i="17"/>
  <c r="T579" i="17"/>
  <c r="S579" i="17"/>
  <c r="R579" i="17"/>
  <c r="Q579" i="17"/>
  <c r="P579" i="17"/>
  <c r="O579" i="17"/>
  <c r="N579" i="17"/>
  <c r="M579" i="17"/>
  <c r="L579" i="17"/>
  <c r="K579" i="17"/>
  <c r="J579" i="17"/>
  <c r="I579" i="17"/>
  <c r="H579" i="17"/>
  <c r="G579" i="17"/>
  <c r="F579" i="17"/>
  <c r="E579" i="17"/>
  <c r="D579" i="17"/>
  <c r="C579" i="17"/>
  <c r="B579" i="17"/>
  <c r="A579" i="17"/>
  <c r="AD578" i="17"/>
  <c r="AC578" i="17"/>
  <c r="AB578" i="17"/>
  <c r="AA578" i="17"/>
  <c r="Z578" i="17"/>
  <c r="Y578" i="17"/>
  <c r="X578" i="17"/>
  <c r="W578" i="17"/>
  <c r="V578" i="17"/>
  <c r="U578" i="17"/>
  <c r="T578" i="17"/>
  <c r="S578" i="17"/>
  <c r="R578" i="17"/>
  <c r="Q578" i="17"/>
  <c r="P578" i="17"/>
  <c r="O578" i="17"/>
  <c r="N578" i="17"/>
  <c r="M578" i="17"/>
  <c r="L578" i="17"/>
  <c r="K578" i="17"/>
  <c r="J578" i="17"/>
  <c r="I578" i="17"/>
  <c r="H578" i="17"/>
  <c r="G578" i="17"/>
  <c r="F578" i="17"/>
  <c r="E578" i="17"/>
  <c r="D578" i="17"/>
  <c r="C578" i="17"/>
  <c r="B578" i="17"/>
  <c r="A578" i="17"/>
  <c r="AD577" i="17"/>
  <c r="AC577" i="17"/>
  <c r="AB577" i="17"/>
  <c r="AA577" i="17"/>
  <c r="Z577" i="17"/>
  <c r="Y577" i="17"/>
  <c r="X577" i="17"/>
  <c r="W577" i="17"/>
  <c r="V577" i="17"/>
  <c r="U577" i="17"/>
  <c r="T577" i="17"/>
  <c r="S577" i="17"/>
  <c r="R577" i="17"/>
  <c r="Q577" i="17"/>
  <c r="P577" i="17"/>
  <c r="O577" i="17"/>
  <c r="N577" i="17"/>
  <c r="M577" i="17"/>
  <c r="L577" i="17"/>
  <c r="K577" i="17"/>
  <c r="J577" i="17"/>
  <c r="I577" i="17"/>
  <c r="H577" i="17"/>
  <c r="G577" i="17"/>
  <c r="F577" i="17"/>
  <c r="E577" i="17"/>
  <c r="D577" i="17"/>
  <c r="C577" i="17"/>
  <c r="B577" i="17"/>
  <c r="A577" i="17"/>
  <c r="AD576" i="17"/>
  <c r="AC576" i="17"/>
  <c r="AB576" i="17"/>
  <c r="AA576" i="17"/>
  <c r="Z576" i="17"/>
  <c r="Y576" i="17"/>
  <c r="X576" i="17"/>
  <c r="W576" i="17"/>
  <c r="V576" i="17"/>
  <c r="U576" i="17"/>
  <c r="T576" i="17"/>
  <c r="S576" i="17"/>
  <c r="R576" i="17"/>
  <c r="Q576" i="17"/>
  <c r="P576" i="17"/>
  <c r="O576" i="17"/>
  <c r="N576" i="17"/>
  <c r="M576" i="17"/>
  <c r="L576" i="17"/>
  <c r="K576" i="17"/>
  <c r="J576" i="17"/>
  <c r="I576" i="17"/>
  <c r="H576" i="17"/>
  <c r="G576" i="17"/>
  <c r="F576" i="17"/>
  <c r="E576" i="17"/>
  <c r="D576" i="17"/>
  <c r="C576" i="17"/>
  <c r="B576" i="17"/>
  <c r="A576" i="17"/>
  <c r="AD575" i="17"/>
  <c r="AC575" i="17"/>
  <c r="AB575" i="17"/>
  <c r="AA575" i="17"/>
  <c r="Z575" i="17"/>
  <c r="Y575" i="17"/>
  <c r="X575" i="17"/>
  <c r="W575" i="17"/>
  <c r="V575" i="17"/>
  <c r="U575" i="17"/>
  <c r="T575" i="17"/>
  <c r="S575" i="17"/>
  <c r="R575" i="17"/>
  <c r="Q575" i="17"/>
  <c r="P575" i="17"/>
  <c r="O575" i="17"/>
  <c r="N575" i="17"/>
  <c r="M575" i="17"/>
  <c r="L575" i="17"/>
  <c r="K575" i="17"/>
  <c r="J575" i="17"/>
  <c r="I575" i="17"/>
  <c r="H575" i="17"/>
  <c r="G575" i="17"/>
  <c r="F575" i="17"/>
  <c r="E575" i="17"/>
  <c r="D575" i="17"/>
  <c r="C575" i="17"/>
  <c r="B575" i="17"/>
  <c r="A575" i="17"/>
  <c r="AD574" i="17"/>
  <c r="AC574" i="17"/>
  <c r="AB574" i="17"/>
  <c r="AA574" i="17"/>
  <c r="Z574" i="17"/>
  <c r="Y574" i="17"/>
  <c r="X574" i="17"/>
  <c r="W574" i="17"/>
  <c r="V574" i="17"/>
  <c r="U574" i="17"/>
  <c r="T574" i="17"/>
  <c r="S574" i="17"/>
  <c r="R574" i="17"/>
  <c r="Q574" i="17"/>
  <c r="P574" i="17"/>
  <c r="O574" i="17"/>
  <c r="N574" i="17"/>
  <c r="M574" i="17"/>
  <c r="L574" i="17"/>
  <c r="K574" i="17"/>
  <c r="J574" i="17"/>
  <c r="I574" i="17"/>
  <c r="H574" i="17"/>
  <c r="G574" i="17"/>
  <c r="F574" i="17"/>
  <c r="E574" i="17"/>
  <c r="D574" i="17"/>
  <c r="C574" i="17"/>
  <c r="B574" i="17"/>
  <c r="A574" i="17"/>
  <c r="AD573" i="17"/>
  <c r="AC573" i="17"/>
  <c r="AB573" i="17"/>
  <c r="AA573" i="17"/>
  <c r="Z573" i="17"/>
  <c r="Y573" i="17"/>
  <c r="X573" i="17"/>
  <c r="W573" i="17"/>
  <c r="V573" i="17"/>
  <c r="U573" i="17"/>
  <c r="T573" i="17"/>
  <c r="S573" i="17"/>
  <c r="R573" i="17"/>
  <c r="Q573" i="17"/>
  <c r="P573" i="17"/>
  <c r="O573" i="17"/>
  <c r="N573" i="17"/>
  <c r="M573" i="17"/>
  <c r="L573" i="17"/>
  <c r="K573" i="17"/>
  <c r="J573" i="17"/>
  <c r="I573" i="17"/>
  <c r="H573" i="17"/>
  <c r="G573" i="17"/>
  <c r="F573" i="17"/>
  <c r="E573" i="17"/>
  <c r="D573" i="17"/>
  <c r="C573" i="17"/>
  <c r="B573" i="17"/>
  <c r="A573" i="17"/>
  <c r="AD572" i="17"/>
  <c r="AC572" i="17"/>
  <c r="AB572" i="17"/>
  <c r="AA572" i="17"/>
  <c r="Z572" i="17"/>
  <c r="Y572" i="17"/>
  <c r="X572" i="17"/>
  <c r="W572" i="17"/>
  <c r="V572" i="17"/>
  <c r="U572" i="17"/>
  <c r="T572" i="17"/>
  <c r="S572" i="17"/>
  <c r="R572" i="17"/>
  <c r="Q572" i="17"/>
  <c r="P572" i="17"/>
  <c r="O572" i="17"/>
  <c r="N572" i="17"/>
  <c r="M572" i="17"/>
  <c r="L572" i="17"/>
  <c r="K572" i="17"/>
  <c r="J572" i="17"/>
  <c r="I572" i="17"/>
  <c r="H572" i="17"/>
  <c r="G572" i="17"/>
  <c r="F572" i="17"/>
  <c r="E572" i="17"/>
  <c r="D572" i="17"/>
  <c r="C572" i="17"/>
  <c r="B572" i="17"/>
  <c r="A572" i="17"/>
  <c r="AD571" i="17"/>
  <c r="AC571" i="17"/>
  <c r="AB571" i="17"/>
  <c r="AA571" i="17"/>
  <c r="Z571" i="17"/>
  <c r="Y571" i="17"/>
  <c r="X571" i="17"/>
  <c r="W571" i="17"/>
  <c r="V571" i="17"/>
  <c r="U571" i="17"/>
  <c r="T571" i="17"/>
  <c r="S571" i="17"/>
  <c r="R571" i="17"/>
  <c r="Q571" i="17"/>
  <c r="P571" i="17"/>
  <c r="O571" i="17"/>
  <c r="N571" i="17"/>
  <c r="M571" i="17"/>
  <c r="L571" i="17"/>
  <c r="K571" i="17"/>
  <c r="J571" i="17"/>
  <c r="I571" i="17"/>
  <c r="H571" i="17"/>
  <c r="G571" i="17"/>
  <c r="F571" i="17"/>
  <c r="E571" i="17"/>
  <c r="D571" i="17"/>
  <c r="C571" i="17"/>
  <c r="B571" i="17"/>
  <c r="A571" i="17"/>
  <c r="AD570" i="17"/>
  <c r="AC570" i="17"/>
  <c r="AB570" i="17"/>
  <c r="AA570" i="17"/>
  <c r="Z570" i="17"/>
  <c r="Y570" i="17"/>
  <c r="X570" i="17"/>
  <c r="W570" i="17"/>
  <c r="V570" i="17"/>
  <c r="U570" i="17"/>
  <c r="T570" i="17"/>
  <c r="S570" i="17"/>
  <c r="R570" i="17"/>
  <c r="Q570" i="17"/>
  <c r="P570" i="17"/>
  <c r="O570" i="17"/>
  <c r="N570" i="17"/>
  <c r="M570" i="17"/>
  <c r="L570" i="17"/>
  <c r="K570" i="17"/>
  <c r="J570" i="17"/>
  <c r="I570" i="17"/>
  <c r="H570" i="17"/>
  <c r="G570" i="17"/>
  <c r="F570" i="17"/>
  <c r="E570" i="17"/>
  <c r="D570" i="17"/>
  <c r="C570" i="17"/>
  <c r="B570" i="17"/>
  <c r="A570" i="17"/>
  <c r="AD569" i="17"/>
  <c r="AC569" i="17"/>
  <c r="AB569" i="17"/>
  <c r="AA569" i="17"/>
  <c r="Z569" i="17"/>
  <c r="Y569" i="17"/>
  <c r="X569" i="17"/>
  <c r="W569" i="17"/>
  <c r="V569" i="17"/>
  <c r="U569" i="17"/>
  <c r="T569" i="17"/>
  <c r="S569" i="17"/>
  <c r="R569" i="17"/>
  <c r="Q569" i="17"/>
  <c r="P569" i="17"/>
  <c r="O569" i="17"/>
  <c r="N569" i="17"/>
  <c r="M569" i="17"/>
  <c r="L569" i="17"/>
  <c r="K569" i="17"/>
  <c r="J569" i="17"/>
  <c r="I569" i="17"/>
  <c r="H569" i="17"/>
  <c r="G569" i="17"/>
  <c r="F569" i="17"/>
  <c r="E569" i="17"/>
  <c r="D569" i="17"/>
  <c r="C569" i="17"/>
  <c r="B569" i="17"/>
  <c r="A569" i="17"/>
  <c r="AD568" i="17"/>
  <c r="AC568" i="17"/>
  <c r="AB568" i="17"/>
  <c r="AA568" i="17"/>
  <c r="Z568" i="17"/>
  <c r="Y568" i="17"/>
  <c r="X568" i="17"/>
  <c r="W568" i="17"/>
  <c r="V568" i="17"/>
  <c r="U568" i="17"/>
  <c r="T568" i="17"/>
  <c r="S568" i="17"/>
  <c r="R568" i="17"/>
  <c r="Q568" i="17"/>
  <c r="P568" i="17"/>
  <c r="O568" i="17"/>
  <c r="N568" i="17"/>
  <c r="M568" i="17"/>
  <c r="L568" i="17"/>
  <c r="K568" i="17"/>
  <c r="J568" i="17"/>
  <c r="I568" i="17"/>
  <c r="H568" i="17"/>
  <c r="G568" i="17"/>
  <c r="F568" i="17"/>
  <c r="E568" i="17"/>
  <c r="D568" i="17"/>
  <c r="C568" i="17"/>
  <c r="B568" i="17"/>
  <c r="A568" i="17"/>
  <c r="AD567" i="17"/>
  <c r="AC567" i="17"/>
  <c r="AB567" i="17"/>
  <c r="AA567" i="17"/>
  <c r="Z567" i="17"/>
  <c r="Y567" i="17"/>
  <c r="X567" i="17"/>
  <c r="W567" i="17"/>
  <c r="V567" i="17"/>
  <c r="U567" i="17"/>
  <c r="T567" i="17"/>
  <c r="S567" i="17"/>
  <c r="R567" i="17"/>
  <c r="Q567" i="17"/>
  <c r="P567" i="17"/>
  <c r="O567" i="17"/>
  <c r="N567" i="17"/>
  <c r="M567" i="17"/>
  <c r="L567" i="17"/>
  <c r="K567" i="17"/>
  <c r="J567" i="17"/>
  <c r="I567" i="17"/>
  <c r="H567" i="17"/>
  <c r="G567" i="17"/>
  <c r="F567" i="17"/>
  <c r="E567" i="17"/>
  <c r="D567" i="17"/>
  <c r="C567" i="17"/>
  <c r="B567" i="17"/>
  <c r="A567" i="17"/>
  <c r="AD566" i="17"/>
  <c r="AC566" i="17"/>
  <c r="AB566" i="17"/>
  <c r="AA566" i="17"/>
  <c r="Z566" i="17"/>
  <c r="Y566" i="17"/>
  <c r="X566" i="17"/>
  <c r="W566" i="17"/>
  <c r="V566" i="17"/>
  <c r="U566" i="17"/>
  <c r="T566" i="17"/>
  <c r="S566" i="17"/>
  <c r="R566" i="17"/>
  <c r="Q566" i="17"/>
  <c r="P566" i="17"/>
  <c r="O566" i="17"/>
  <c r="N566" i="17"/>
  <c r="M566" i="17"/>
  <c r="L566" i="17"/>
  <c r="K566" i="17"/>
  <c r="J566" i="17"/>
  <c r="I566" i="17"/>
  <c r="H566" i="17"/>
  <c r="G566" i="17"/>
  <c r="F566" i="17"/>
  <c r="E566" i="17"/>
  <c r="D566" i="17"/>
  <c r="C566" i="17"/>
  <c r="B566" i="17"/>
  <c r="A566" i="17"/>
  <c r="AD565" i="17"/>
  <c r="AC565" i="17"/>
  <c r="AB565" i="17"/>
  <c r="AA565" i="17"/>
  <c r="Z565" i="17"/>
  <c r="Y565" i="17"/>
  <c r="X565" i="17"/>
  <c r="W565" i="17"/>
  <c r="V565" i="17"/>
  <c r="U565" i="17"/>
  <c r="T565" i="17"/>
  <c r="S565" i="17"/>
  <c r="R565" i="17"/>
  <c r="Q565" i="17"/>
  <c r="P565" i="17"/>
  <c r="O565" i="17"/>
  <c r="N565" i="17"/>
  <c r="M565" i="17"/>
  <c r="L565" i="17"/>
  <c r="K565" i="17"/>
  <c r="J565" i="17"/>
  <c r="I565" i="17"/>
  <c r="H565" i="17"/>
  <c r="G565" i="17"/>
  <c r="F565" i="17"/>
  <c r="E565" i="17"/>
  <c r="D565" i="17"/>
  <c r="C565" i="17"/>
  <c r="B565" i="17"/>
  <c r="A565" i="17"/>
  <c r="AD564" i="17"/>
  <c r="AC564" i="17"/>
  <c r="AB564" i="17"/>
  <c r="AA564" i="17"/>
  <c r="Z564" i="17"/>
  <c r="Y564" i="17"/>
  <c r="X564" i="17"/>
  <c r="W564" i="17"/>
  <c r="V564" i="17"/>
  <c r="U564" i="17"/>
  <c r="T564" i="17"/>
  <c r="S564" i="17"/>
  <c r="R564" i="17"/>
  <c r="Q564" i="17"/>
  <c r="P564" i="17"/>
  <c r="O564" i="17"/>
  <c r="N564" i="17"/>
  <c r="M564" i="17"/>
  <c r="L564" i="17"/>
  <c r="K564" i="17"/>
  <c r="J564" i="17"/>
  <c r="I564" i="17"/>
  <c r="H564" i="17"/>
  <c r="G564" i="17"/>
  <c r="F564" i="17"/>
  <c r="E564" i="17"/>
  <c r="D564" i="17"/>
  <c r="C564" i="17"/>
  <c r="B564" i="17"/>
  <c r="A564" i="17"/>
  <c r="AD563" i="17"/>
  <c r="AC563" i="17"/>
  <c r="AB563" i="17"/>
  <c r="AA563" i="17"/>
  <c r="Z563" i="17"/>
  <c r="Y563" i="17"/>
  <c r="X563" i="17"/>
  <c r="W563" i="17"/>
  <c r="V563" i="17"/>
  <c r="U563" i="17"/>
  <c r="T563" i="17"/>
  <c r="S563" i="17"/>
  <c r="R563" i="17"/>
  <c r="Q563" i="17"/>
  <c r="P563" i="17"/>
  <c r="O563" i="17"/>
  <c r="N563" i="17"/>
  <c r="M563" i="17"/>
  <c r="L563" i="17"/>
  <c r="K563" i="17"/>
  <c r="J563" i="17"/>
  <c r="I563" i="17"/>
  <c r="H563" i="17"/>
  <c r="G563" i="17"/>
  <c r="F563" i="17"/>
  <c r="E563" i="17"/>
  <c r="D563" i="17"/>
  <c r="C563" i="17"/>
  <c r="B563" i="17"/>
  <c r="A563" i="17"/>
  <c r="AD562" i="17"/>
  <c r="AC562" i="17"/>
  <c r="AB562" i="17"/>
  <c r="AA562" i="17"/>
  <c r="Z562" i="17"/>
  <c r="Y562" i="17"/>
  <c r="X562" i="17"/>
  <c r="W562" i="17"/>
  <c r="V562" i="17"/>
  <c r="U562" i="17"/>
  <c r="T562" i="17"/>
  <c r="S562" i="17"/>
  <c r="R562" i="17"/>
  <c r="Q562" i="17"/>
  <c r="P562" i="17"/>
  <c r="O562" i="17"/>
  <c r="N562" i="17"/>
  <c r="M562" i="17"/>
  <c r="L562" i="17"/>
  <c r="K562" i="17"/>
  <c r="J562" i="17"/>
  <c r="I562" i="17"/>
  <c r="H562" i="17"/>
  <c r="G562" i="17"/>
  <c r="F562" i="17"/>
  <c r="E562" i="17"/>
  <c r="D562" i="17"/>
  <c r="C562" i="17"/>
  <c r="B562" i="17"/>
  <c r="A562" i="17"/>
  <c r="AD561" i="17"/>
  <c r="AC561" i="17"/>
  <c r="AB561" i="17"/>
  <c r="AA561" i="17"/>
  <c r="Z561" i="17"/>
  <c r="Y561" i="17"/>
  <c r="X561" i="17"/>
  <c r="W561" i="17"/>
  <c r="V561" i="17"/>
  <c r="U561" i="17"/>
  <c r="T561" i="17"/>
  <c r="S561" i="17"/>
  <c r="R561" i="17"/>
  <c r="Q561" i="17"/>
  <c r="P561" i="17"/>
  <c r="O561" i="17"/>
  <c r="N561" i="17"/>
  <c r="M561" i="17"/>
  <c r="L561" i="17"/>
  <c r="K561" i="17"/>
  <c r="J561" i="17"/>
  <c r="I561" i="17"/>
  <c r="H561" i="17"/>
  <c r="G561" i="17"/>
  <c r="F561" i="17"/>
  <c r="E561" i="17"/>
  <c r="D561" i="17"/>
  <c r="C561" i="17"/>
  <c r="B561" i="17"/>
  <c r="A561" i="17"/>
  <c r="AD560" i="17"/>
  <c r="AC560" i="17"/>
  <c r="AB560" i="17"/>
  <c r="AA560" i="17"/>
  <c r="Z560" i="17"/>
  <c r="Y560" i="17"/>
  <c r="X560" i="17"/>
  <c r="W560" i="17"/>
  <c r="V560" i="17"/>
  <c r="U560" i="17"/>
  <c r="T560" i="17"/>
  <c r="S560" i="17"/>
  <c r="R560" i="17"/>
  <c r="Q560" i="17"/>
  <c r="P560" i="17"/>
  <c r="O560" i="17"/>
  <c r="N560" i="17"/>
  <c r="M560" i="17"/>
  <c r="L560" i="17"/>
  <c r="K560" i="17"/>
  <c r="J560" i="17"/>
  <c r="I560" i="17"/>
  <c r="H560" i="17"/>
  <c r="G560" i="17"/>
  <c r="F560" i="17"/>
  <c r="E560" i="17"/>
  <c r="D560" i="17"/>
  <c r="C560" i="17"/>
  <c r="B560" i="17"/>
  <c r="A560" i="17"/>
  <c r="AD559" i="17"/>
  <c r="AC559" i="17"/>
  <c r="AB559" i="17"/>
  <c r="AA559" i="17"/>
  <c r="Z559" i="17"/>
  <c r="Y559" i="17"/>
  <c r="X559" i="17"/>
  <c r="W559" i="17"/>
  <c r="V559" i="17"/>
  <c r="U559" i="17"/>
  <c r="T559" i="17"/>
  <c r="S559" i="17"/>
  <c r="R559" i="17"/>
  <c r="Q559" i="17"/>
  <c r="P559" i="17"/>
  <c r="O559" i="17"/>
  <c r="N559" i="17"/>
  <c r="M559" i="17"/>
  <c r="L559" i="17"/>
  <c r="K559" i="17"/>
  <c r="J559" i="17"/>
  <c r="I559" i="17"/>
  <c r="H559" i="17"/>
  <c r="G559" i="17"/>
  <c r="F559" i="17"/>
  <c r="E559" i="17"/>
  <c r="D559" i="17"/>
  <c r="C559" i="17"/>
  <c r="B559" i="17"/>
  <c r="A559" i="17"/>
  <c r="AD558" i="17"/>
  <c r="AC558" i="17"/>
  <c r="AB558" i="17"/>
  <c r="AA558" i="17"/>
  <c r="Z558" i="17"/>
  <c r="Y558" i="17"/>
  <c r="X558" i="17"/>
  <c r="W558" i="17"/>
  <c r="V558" i="17"/>
  <c r="U558" i="17"/>
  <c r="T558" i="17"/>
  <c r="S558" i="17"/>
  <c r="R558" i="17"/>
  <c r="Q558" i="17"/>
  <c r="P558" i="17"/>
  <c r="O558" i="17"/>
  <c r="N558" i="17"/>
  <c r="M558" i="17"/>
  <c r="L558" i="17"/>
  <c r="K558" i="17"/>
  <c r="J558" i="17"/>
  <c r="I558" i="17"/>
  <c r="H558" i="17"/>
  <c r="G558" i="17"/>
  <c r="F558" i="17"/>
  <c r="E558" i="17"/>
  <c r="D558" i="17"/>
  <c r="C558" i="17"/>
  <c r="B558" i="17"/>
  <c r="A558" i="17"/>
  <c r="AD557" i="17"/>
  <c r="AC557" i="17"/>
  <c r="AB557" i="17"/>
  <c r="AA557" i="17"/>
  <c r="Z557" i="17"/>
  <c r="Y557" i="17"/>
  <c r="X557" i="17"/>
  <c r="W557" i="17"/>
  <c r="V557" i="17"/>
  <c r="U557" i="17"/>
  <c r="T557" i="17"/>
  <c r="S557" i="17"/>
  <c r="R557" i="17"/>
  <c r="Q557" i="17"/>
  <c r="P557" i="17"/>
  <c r="O557" i="17"/>
  <c r="N557" i="17"/>
  <c r="M557" i="17"/>
  <c r="L557" i="17"/>
  <c r="K557" i="17"/>
  <c r="J557" i="17"/>
  <c r="I557" i="17"/>
  <c r="H557" i="17"/>
  <c r="G557" i="17"/>
  <c r="F557" i="17"/>
  <c r="E557" i="17"/>
  <c r="D557" i="17"/>
  <c r="C557" i="17"/>
  <c r="B557" i="17"/>
  <c r="A557" i="17"/>
  <c r="AD556" i="17"/>
  <c r="AC556" i="17"/>
  <c r="AB556" i="17"/>
  <c r="AA556" i="17"/>
  <c r="Z556" i="17"/>
  <c r="Y556" i="17"/>
  <c r="X556" i="17"/>
  <c r="W556" i="17"/>
  <c r="V556" i="17"/>
  <c r="U556" i="17"/>
  <c r="T556" i="17"/>
  <c r="S556" i="17"/>
  <c r="R556" i="17"/>
  <c r="Q556" i="17"/>
  <c r="P556" i="17"/>
  <c r="O556" i="17"/>
  <c r="N556" i="17"/>
  <c r="M556" i="17"/>
  <c r="L556" i="17"/>
  <c r="K556" i="17"/>
  <c r="J556" i="17"/>
  <c r="I556" i="17"/>
  <c r="H556" i="17"/>
  <c r="G556" i="17"/>
  <c r="F556" i="17"/>
  <c r="E556" i="17"/>
  <c r="D556" i="17"/>
  <c r="C556" i="17"/>
  <c r="B556" i="17"/>
  <c r="A556" i="17"/>
  <c r="AD555" i="17"/>
  <c r="AC555" i="17"/>
  <c r="AB555" i="17"/>
  <c r="AA555" i="17"/>
  <c r="Z555" i="17"/>
  <c r="Y555" i="17"/>
  <c r="X555" i="17"/>
  <c r="W555" i="17"/>
  <c r="V555" i="17"/>
  <c r="U555" i="17"/>
  <c r="T555" i="17"/>
  <c r="S555" i="17"/>
  <c r="R555" i="17"/>
  <c r="Q555" i="17"/>
  <c r="P555" i="17"/>
  <c r="O555" i="17"/>
  <c r="N555" i="17"/>
  <c r="M555" i="17"/>
  <c r="L555" i="17"/>
  <c r="K555" i="17"/>
  <c r="J555" i="17"/>
  <c r="I555" i="17"/>
  <c r="H555" i="17"/>
  <c r="G555" i="17"/>
  <c r="F555" i="17"/>
  <c r="E555" i="17"/>
  <c r="D555" i="17"/>
  <c r="C555" i="17"/>
  <c r="B555" i="17"/>
  <c r="A555" i="17"/>
  <c r="AD554" i="17"/>
  <c r="AC554" i="17"/>
  <c r="AB554" i="17"/>
  <c r="AA554" i="17"/>
  <c r="Z554" i="17"/>
  <c r="Y554" i="17"/>
  <c r="X554" i="17"/>
  <c r="W554" i="17"/>
  <c r="V554" i="17"/>
  <c r="U554" i="17"/>
  <c r="T554" i="17"/>
  <c r="S554" i="17"/>
  <c r="R554" i="17"/>
  <c r="Q554" i="17"/>
  <c r="P554" i="17"/>
  <c r="O554" i="17"/>
  <c r="N554" i="17"/>
  <c r="M554" i="17"/>
  <c r="L554" i="17"/>
  <c r="K554" i="17"/>
  <c r="J554" i="17"/>
  <c r="I554" i="17"/>
  <c r="H554" i="17"/>
  <c r="G554" i="17"/>
  <c r="F554" i="17"/>
  <c r="E554" i="17"/>
  <c r="D554" i="17"/>
  <c r="C554" i="17"/>
  <c r="B554" i="17"/>
  <c r="A554" i="17"/>
  <c r="AD553" i="17"/>
  <c r="AC553" i="17"/>
  <c r="AB553" i="17"/>
  <c r="AA553" i="17"/>
  <c r="Z553" i="17"/>
  <c r="Y553" i="17"/>
  <c r="X553" i="17"/>
  <c r="W553" i="17"/>
  <c r="V553" i="17"/>
  <c r="U553" i="17"/>
  <c r="T553" i="17"/>
  <c r="S553" i="17"/>
  <c r="R553" i="17"/>
  <c r="Q553" i="17"/>
  <c r="P553" i="17"/>
  <c r="O553" i="17"/>
  <c r="N553" i="17"/>
  <c r="M553" i="17"/>
  <c r="L553" i="17"/>
  <c r="K553" i="17"/>
  <c r="J553" i="17"/>
  <c r="I553" i="17"/>
  <c r="H553" i="17"/>
  <c r="G553" i="17"/>
  <c r="F553" i="17"/>
  <c r="E553" i="17"/>
  <c r="D553" i="17"/>
  <c r="C553" i="17"/>
  <c r="B553" i="17"/>
  <c r="A553" i="17"/>
  <c r="AD552" i="17"/>
  <c r="AC552" i="17"/>
  <c r="AB552" i="17"/>
  <c r="AA552" i="17"/>
  <c r="Z552" i="17"/>
  <c r="Y552" i="17"/>
  <c r="X552" i="17"/>
  <c r="W552" i="17"/>
  <c r="V552" i="17"/>
  <c r="U552" i="17"/>
  <c r="T552" i="17"/>
  <c r="S552" i="17"/>
  <c r="R552" i="17"/>
  <c r="Q552" i="17"/>
  <c r="P552" i="17"/>
  <c r="O552" i="17"/>
  <c r="N552" i="17"/>
  <c r="M552" i="17"/>
  <c r="L552" i="17"/>
  <c r="K552" i="17"/>
  <c r="J552" i="17"/>
  <c r="I552" i="17"/>
  <c r="H552" i="17"/>
  <c r="G552" i="17"/>
  <c r="F552" i="17"/>
  <c r="E552" i="17"/>
  <c r="D552" i="17"/>
  <c r="C552" i="17"/>
  <c r="B552" i="17"/>
  <c r="A552" i="17"/>
  <c r="AD551" i="17"/>
  <c r="AC551" i="17"/>
  <c r="AB551" i="17"/>
  <c r="AA551" i="17"/>
  <c r="Z551" i="17"/>
  <c r="Y551" i="17"/>
  <c r="X551" i="17"/>
  <c r="W551" i="17"/>
  <c r="V551" i="17"/>
  <c r="U551" i="17"/>
  <c r="T551" i="17"/>
  <c r="S551" i="17"/>
  <c r="R551" i="17"/>
  <c r="Q551" i="17"/>
  <c r="P551" i="17"/>
  <c r="O551" i="17"/>
  <c r="N551" i="17"/>
  <c r="M551" i="17"/>
  <c r="L551" i="17"/>
  <c r="K551" i="17"/>
  <c r="J551" i="17"/>
  <c r="I551" i="17"/>
  <c r="H551" i="17"/>
  <c r="G551" i="17"/>
  <c r="F551" i="17"/>
  <c r="E551" i="17"/>
  <c r="D551" i="17"/>
  <c r="C551" i="17"/>
  <c r="B551" i="17"/>
  <c r="A551" i="17"/>
  <c r="AD550" i="17"/>
  <c r="AC550" i="17"/>
  <c r="AB550" i="17"/>
  <c r="AA550" i="17"/>
  <c r="Z550" i="17"/>
  <c r="Y550" i="17"/>
  <c r="X550" i="17"/>
  <c r="W550" i="17"/>
  <c r="V550" i="17"/>
  <c r="U550" i="17"/>
  <c r="T550" i="17"/>
  <c r="S550" i="17"/>
  <c r="R550" i="17"/>
  <c r="Q550" i="17"/>
  <c r="P550" i="17"/>
  <c r="O550" i="17"/>
  <c r="N550" i="17"/>
  <c r="M550" i="17"/>
  <c r="L550" i="17"/>
  <c r="K550" i="17"/>
  <c r="J550" i="17"/>
  <c r="I550" i="17"/>
  <c r="H550" i="17"/>
  <c r="G550" i="17"/>
  <c r="F550" i="17"/>
  <c r="E550" i="17"/>
  <c r="D550" i="17"/>
  <c r="C550" i="17"/>
  <c r="B550" i="17"/>
  <c r="A550" i="17"/>
  <c r="AD549" i="17"/>
  <c r="AC549" i="17"/>
  <c r="AB549" i="17"/>
  <c r="AA549" i="17"/>
  <c r="Z549" i="17"/>
  <c r="Y549" i="17"/>
  <c r="X549" i="17"/>
  <c r="W549" i="17"/>
  <c r="V549" i="17"/>
  <c r="U549" i="17"/>
  <c r="T549" i="17"/>
  <c r="S549" i="17"/>
  <c r="R549" i="17"/>
  <c r="Q549" i="17"/>
  <c r="P549" i="17"/>
  <c r="O549" i="17"/>
  <c r="N549" i="17"/>
  <c r="M549" i="17"/>
  <c r="L549" i="17"/>
  <c r="K549" i="17"/>
  <c r="J549" i="17"/>
  <c r="I549" i="17"/>
  <c r="H549" i="17"/>
  <c r="G549" i="17"/>
  <c r="F549" i="17"/>
  <c r="E549" i="17"/>
  <c r="D549" i="17"/>
  <c r="C549" i="17"/>
  <c r="B549" i="17"/>
  <c r="A549" i="17"/>
  <c r="AD548" i="17"/>
  <c r="AC548" i="17"/>
  <c r="AB548" i="17"/>
  <c r="AA548" i="17"/>
  <c r="Z548" i="17"/>
  <c r="Y548" i="17"/>
  <c r="X548" i="17"/>
  <c r="W548" i="17"/>
  <c r="V548" i="17"/>
  <c r="U548" i="17"/>
  <c r="T548" i="17"/>
  <c r="S548" i="17"/>
  <c r="R548" i="17"/>
  <c r="Q548" i="17"/>
  <c r="P548" i="17"/>
  <c r="O548" i="17"/>
  <c r="N548" i="17"/>
  <c r="M548" i="17"/>
  <c r="L548" i="17"/>
  <c r="K548" i="17"/>
  <c r="J548" i="17"/>
  <c r="I548" i="17"/>
  <c r="H548" i="17"/>
  <c r="G548" i="17"/>
  <c r="F548" i="17"/>
  <c r="E548" i="17"/>
  <c r="D548" i="17"/>
  <c r="C548" i="17"/>
  <c r="B548" i="17"/>
  <c r="A548" i="17"/>
  <c r="AD547" i="17"/>
  <c r="AC547" i="17"/>
  <c r="AB547" i="17"/>
  <c r="AA547" i="17"/>
  <c r="Z547" i="17"/>
  <c r="Y547" i="17"/>
  <c r="X547" i="17"/>
  <c r="W547" i="17"/>
  <c r="V547" i="17"/>
  <c r="U547" i="17"/>
  <c r="T547" i="17"/>
  <c r="S547" i="17"/>
  <c r="R547" i="17"/>
  <c r="Q547" i="17"/>
  <c r="P547" i="17"/>
  <c r="O547" i="17"/>
  <c r="N547" i="17"/>
  <c r="M547" i="17"/>
  <c r="L547" i="17"/>
  <c r="K547" i="17"/>
  <c r="J547" i="17"/>
  <c r="I547" i="17"/>
  <c r="H547" i="17"/>
  <c r="G547" i="17"/>
  <c r="F547" i="17"/>
  <c r="E547" i="17"/>
  <c r="D547" i="17"/>
  <c r="C547" i="17"/>
  <c r="B547" i="17"/>
  <c r="A547" i="17"/>
  <c r="AD546" i="17"/>
  <c r="AC546" i="17"/>
  <c r="AB546" i="17"/>
  <c r="AA546" i="17"/>
  <c r="Z546" i="17"/>
  <c r="Y546" i="17"/>
  <c r="X546" i="17"/>
  <c r="W546" i="17"/>
  <c r="V546" i="17"/>
  <c r="U546" i="17"/>
  <c r="T546" i="17"/>
  <c r="S546" i="17"/>
  <c r="R546" i="17"/>
  <c r="Q546" i="17"/>
  <c r="P546" i="17"/>
  <c r="O546" i="17"/>
  <c r="N546" i="17"/>
  <c r="M546" i="17"/>
  <c r="L546" i="17"/>
  <c r="K546" i="17"/>
  <c r="J546" i="17"/>
  <c r="I546" i="17"/>
  <c r="H546" i="17"/>
  <c r="G546" i="17"/>
  <c r="F546" i="17"/>
  <c r="E546" i="17"/>
  <c r="D546" i="17"/>
  <c r="C546" i="17"/>
  <c r="B546" i="17"/>
  <c r="A546" i="17"/>
  <c r="AD545" i="17"/>
  <c r="AC545" i="17"/>
  <c r="AB545" i="17"/>
  <c r="AA545" i="17"/>
  <c r="Z545" i="17"/>
  <c r="Y545" i="17"/>
  <c r="X545" i="17"/>
  <c r="W545" i="17"/>
  <c r="V545" i="17"/>
  <c r="U545" i="17"/>
  <c r="T545" i="17"/>
  <c r="S545" i="17"/>
  <c r="R545" i="17"/>
  <c r="Q545" i="17"/>
  <c r="P545" i="17"/>
  <c r="O545" i="17"/>
  <c r="N545" i="17"/>
  <c r="M545" i="17"/>
  <c r="L545" i="17"/>
  <c r="K545" i="17"/>
  <c r="J545" i="17"/>
  <c r="I545" i="17"/>
  <c r="H545" i="17"/>
  <c r="G545" i="17"/>
  <c r="F545" i="17"/>
  <c r="E545" i="17"/>
  <c r="D545" i="17"/>
  <c r="C545" i="17"/>
  <c r="B545" i="17"/>
  <c r="A545" i="17"/>
  <c r="AD544" i="17"/>
  <c r="AC544" i="17"/>
  <c r="AB544" i="17"/>
  <c r="AA544" i="17"/>
  <c r="Z544" i="17"/>
  <c r="Y544" i="17"/>
  <c r="X544" i="17"/>
  <c r="W544" i="17"/>
  <c r="V544" i="17"/>
  <c r="U544" i="17"/>
  <c r="T544" i="17"/>
  <c r="S544" i="17"/>
  <c r="R544" i="17"/>
  <c r="Q544" i="17"/>
  <c r="P544" i="17"/>
  <c r="O544" i="17"/>
  <c r="N544" i="17"/>
  <c r="M544" i="17"/>
  <c r="L544" i="17"/>
  <c r="K544" i="17"/>
  <c r="J544" i="17"/>
  <c r="I544" i="17"/>
  <c r="H544" i="17"/>
  <c r="G544" i="17"/>
  <c r="F544" i="17"/>
  <c r="E544" i="17"/>
  <c r="D544" i="17"/>
  <c r="C544" i="17"/>
  <c r="B544" i="17"/>
  <c r="A544" i="17"/>
  <c r="AD543" i="17"/>
  <c r="AC543" i="17"/>
  <c r="AB543" i="17"/>
  <c r="AA543" i="17"/>
  <c r="Z543" i="17"/>
  <c r="Y543" i="17"/>
  <c r="X543" i="17"/>
  <c r="W543" i="17"/>
  <c r="V543" i="17"/>
  <c r="U543" i="17"/>
  <c r="T543" i="17"/>
  <c r="S543" i="17"/>
  <c r="R543" i="17"/>
  <c r="Q543" i="17"/>
  <c r="P543" i="17"/>
  <c r="O543" i="17"/>
  <c r="N543" i="17"/>
  <c r="M543" i="17"/>
  <c r="L543" i="17"/>
  <c r="K543" i="17"/>
  <c r="J543" i="17"/>
  <c r="I543" i="17"/>
  <c r="H543" i="17"/>
  <c r="G543" i="17"/>
  <c r="F543" i="17"/>
  <c r="E543" i="17"/>
  <c r="D543" i="17"/>
  <c r="C543" i="17"/>
  <c r="B543" i="17"/>
  <c r="A543" i="17"/>
  <c r="AD542" i="17"/>
  <c r="AC542" i="17"/>
  <c r="AB542" i="17"/>
  <c r="AA542" i="17"/>
  <c r="Z542" i="17"/>
  <c r="Y542" i="17"/>
  <c r="X542" i="17"/>
  <c r="W542" i="17"/>
  <c r="V542" i="17"/>
  <c r="U542" i="17"/>
  <c r="T542" i="17"/>
  <c r="S542" i="17"/>
  <c r="R542" i="17"/>
  <c r="Q542" i="17"/>
  <c r="P542" i="17"/>
  <c r="O542" i="17"/>
  <c r="N542" i="17"/>
  <c r="M542" i="17"/>
  <c r="L542" i="17"/>
  <c r="K542" i="17"/>
  <c r="J542" i="17"/>
  <c r="I542" i="17"/>
  <c r="H542" i="17"/>
  <c r="G542" i="17"/>
  <c r="F542" i="17"/>
  <c r="E542" i="17"/>
  <c r="D542" i="17"/>
  <c r="C542" i="17"/>
  <c r="B542" i="17"/>
  <c r="A542" i="17"/>
  <c r="AD541" i="17"/>
  <c r="AC541" i="17"/>
  <c r="AB541" i="17"/>
  <c r="AA541" i="17"/>
  <c r="Z541" i="17"/>
  <c r="Y541" i="17"/>
  <c r="X541" i="17"/>
  <c r="W541" i="17"/>
  <c r="V541" i="17"/>
  <c r="U541" i="17"/>
  <c r="T541" i="17"/>
  <c r="S541" i="17"/>
  <c r="R541" i="17"/>
  <c r="Q541" i="17"/>
  <c r="P541" i="17"/>
  <c r="O541" i="17"/>
  <c r="N541" i="17"/>
  <c r="M541" i="17"/>
  <c r="L541" i="17"/>
  <c r="K541" i="17"/>
  <c r="J541" i="17"/>
  <c r="I541" i="17"/>
  <c r="H541" i="17"/>
  <c r="G541" i="17"/>
  <c r="F541" i="17"/>
  <c r="E541" i="17"/>
  <c r="D541" i="17"/>
  <c r="C541" i="17"/>
  <c r="B541" i="17"/>
  <c r="A541" i="17"/>
  <c r="AD540" i="17"/>
  <c r="AC540" i="17"/>
  <c r="AB540" i="17"/>
  <c r="AA540" i="17"/>
  <c r="Z540" i="17"/>
  <c r="Y540" i="17"/>
  <c r="X540" i="17"/>
  <c r="W540" i="17"/>
  <c r="V540" i="17"/>
  <c r="U540" i="17"/>
  <c r="T540" i="17"/>
  <c r="S540" i="17"/>
  <c r="R540" i="17"/>
  <c r="Q540" i="17"/>
  <c r="P540" i="17"/>
  <c r="O540" i="17"/>
  <c r="N540" i="17"/>
  <c r="M540" i="17"/>
  <c r="L540" i="17"/>
  <c r="K540" i="17"/>
  <c r="J540" i="17"/>
  <c r="I540" i="17"/>
  <c r="H540" i="17"/>
  <c r="G540" i="17"/>
  <c r="F540" i="17"/>
  <c r="E540" i="17"/>
  <c r="D540" i="17"/>
  <c r="C540" i="17"/>
  <c r="B540" i="17"/>
  <c r="A540" i="17"/>
  <c r="AD539" i="17"/>
  <c r="AC539" i="17"/>
  <c r="AB539" i="17"/>
  <c r="AA539" i="17"/>
  <c r="Z539" i="17"/>
  <c r="Y539" i="17"/>
  <c r="X539" i="17"/>
  <c r="W539" i="17"/>
  <c r="V539" i="17"/>
  <c r="U539" i="17"/>
  <c r="T539" i="17"/>
  <c r="S539" i="17"/>
  <c r="R539" i="17"/>
  <c r="Q539" i="17"/>
  <c r="P539" i="17"/>
  <c r="O539" i="17"/>
  <c r="N539" i="17"/>
  <c r="M539" i="17"/>
  <c r="L539" i="17"/>
  <c r="K539" i="17"/>
  <c r="J539" i="17"/>
  <c r="I539" i="17"/>
  <c r="H539" i="17"/>
  <c r="G539" i="17"/>
  <c r="F539" i="17"/>
  <c r="E539" i="17"/>
  <c r="D539" i="17"/>
  <c r="C539" i="17"/>
  <c r="B539" i="17"/>
  <c r="A539" i="17"/>
  <c r="AD538" i="17"/>
  <c r="AC538" i="17"/>
  <c r="AB538" i="17"/>
  <c r="AA538" i="17"/>
  <c r="Z538" i="17"/>
  <c r="Y538" i="17"/>
  <c r="X538" i="17"/>
  <c r="W538" i="17"/>
  <c r="V538" i="17"/>
  <c r="U538" i="17"/>
  <c r="T538" i="17"/>
  <c r="S538" i="17"/>
  <c r="R538" i="17"/>
  <c r="Q538" i="17"/>
  <c r="P538" i="17"/>
  <c r="O538" i="17"/>
  <c r="N538" i="17"/>
  <c r="M538" i="17"/>
  <c r="L538" i="17"/>
  <c r="K538" i="17"/>
  <c r="J538" i="17"/>
  <c r="I538" i="17"/>
  <c r="H538" i="17"/>
  <c r="G538" i="17"/>
  <c r="F538" i="17"/>
  <c r="E538" i="17"/>
  <c r="D538" i="17"/>
  <c r="C538" i="17"/>
  <c r="B538" i="17"/>
  <c r="A538" i="17"/>
  <c r="AD537" i="17"/>
  <c r="AC537" i="17"/>
  <c r="AB537" i="17"/>
  <c r="AA537" i="17"/>
  <c r="Z537" i="17"/>
  <c r="Y537" i="17"/>
  <c r="X537" i="17"/>
  <c r="W537" i="17"/>
  <c r="V537" i="17"/>
  <c r="U537" i="17"/>
  <c r="T537" i="17"/>
  <c r="S537" i="17"/>
  <c r="R537" i="17"/>
  <c r="Q537" i="17"/>
  <c r="P537" i="17"/>
  <c r="O537" i="17"/>
  <c r="N537" i="17"/>
  <c r="M537" i="17"/>
  <c r="L537" i="17"/>
  <c r="K537" i="17"/>
  <c r="J537" i="17"/>
  <c r="I537" i="17"/>
  <c r="H537" i="17"/>
  <c r="G537" i="17"/>
  <c r="F537" i="17"/>
  <c r="E537" i="17"/>
  <c r="D537" i="17"/>
  <c r="C537" i="17"/>
  <c r="B537" i="17"/>
  <c r="A537" i="17"/>
  <c r="AD536" i="17"/>
  <c r="AC536" i="17"/>
  <c r="AB536" i="17"/>
  <c r="AA536" i="17"/>
  <c r="Z536" i="17"/>
  <c r="Y536" i="17"/>
  <c r="X536" i="17"/>
  <c r="W536" i="17"/>
  <c r="V536" i="17"/>
  <c r="U536" i="17"/>
  <c r="T536" i="17"/>
  <c r="S536" i="17"/>
  <c r="R536" i="17"/>
  <c r="Q536" i="17"/>
  <c r="P536" i="17"/>
  <c r="O536" i="17"/>
  <c r="N536" i="17"/>
  <c r="M536" i="17"/>
  <c r="L536" i="17"/>
  <c r="K536" i="17"/>
  <c r="J536" i="17"/>
  <c r="I536" i="17"/>
  <c r="H536" i="17"/>
  <c r="G536" i="17"/>
  <c r="F536" i="17"/>
  <c r="E536" i="17"/>
  <c r="D536" i="17"/>
  <c r="C536" i="17"/>
  <c r="B536" i="17"/>
  <c r="A536" i="17"/>
  <c r="AD535" i="17"/>
  <c r="AC535" i="17"/>
  <c r="AB535" i="17"/>
  <c r="AA535" i="17"/>
  <c r="Z535" i="17"/>
  <c r="Y535" i="17"/>
  <c r="X535" i="17"/>
  <c r="W535" i="17"/>
  <c r="V535" i="17"/>
  <c r="U535" i="17"/>
  <c r="T535" i="17"/>
  <c r="S535" i="17"/>
  <c r="R535" i="17"/>
  <c r="Q535" i="17"/>
  <c r="P535" i="17"/>
  <c r="O535" i="17"/>
  <c r="N535" i="17"/>
  <c r="M535" i="17"/>
  <c r="L535" i="17"/>
  <c r="K535" i="17"/>
  <c r="J535" i="17"/>
  <c r="I535" i="17"/>
  <c r="H535" i="17"/>
  <c r="G535" i="17"/>
  <c r="F535" i="17"/>
  <c r="E535" i="17"/>
  <c r="D535" i="17"/>
  <c r="C535" i="17"/>
  <c r="B535" i="17"/>
  <c r="A535" i="17"/>
  <c r="AD534" i="17"/>
  <c r="AC534" i="17"/>
  <c r="AB534" i="17"/>
  <c r="AA534" i="17"/>
  <c r="Z534" i="17"/>
  <c r="Y534" i="17"/>
  <c r="X534" i="17"/>
  <c r="W534" i="17"/>
  <c r="V534" i="17"/>
  <c r="U534" i="17"/>
  <c r="T534" i="17"/>
  <c r="S534" i="17"/>
  <c r="R534" i="17"/>
  <c r="Q534" i="17"/>
  <c r="P534" i="17"/>
  <c r="O534" i="17"/>
  <c r="N534" i="17"/>
  <c r="M534" i="17"/>
  <c r="L534" i="17"/>
  <c r="K534" i="17"/>
  <c r="J534" i="17"/>
  <c r="I534" i="17"/>
  <c r="H534" i="17"/>
  <c r="G534" i="17"/>
  <c r="F534" i="17"/>
  <c r="E534" i="17"/>
  <c r="D534" i="17"/>
  <c r="C534" i="17"/>
  <c r="B534" i="17"/>
  <c r="A534" i="17"/>
  <c r="AD533" i="17"/>
  <c r="AC533" i="17"/>
  <c r="AB533" i="17"/>
  <c r="AA533" i="17"/>
  <c r="Z533" i="17"/>
  <c r="Y533" i="17"/>
  <c r="X533" i="17"/>
  <c r="W533" i="17"/>
  <c r="V533" i="17"/>
  <c r="U533" i="17"/>
  <c r="T533" i="17"/>
  <c r="S533" i="17"/>
  <c r="R533" i="17"/>
  <c r="Q533" i="17"/>
  <c r="P533" i="17"/>
  <c r="O533" i="17"/>
  <c r="N533" i="17"/>
  <c r="M533" i="17"/>
  <c r="L533" i="17"/>
  <c r="K533" i="17"/>
  <c r="J533" i="17"/>
  <c r="I533" i="17"/>
  <c r="H533" i="17"/>
  <c r="G533" i="17"/>
  <c r="F533" i="17"/>
  <c r="E533" i="17"/>
  <c r="D533" i="17"/>
  <c r="C533" i="17"/>
  <c r="B533" i="17"/>
  <c r="A533" i="17"/>
  <c r="AD532" i="17"/>
  <c r="AC532" i="17"/>
  <c r="AB532" i="17"/>
  <c r="AA532" i="17"/>
  <c r="Z532" i="17"/>
  <c r="Y532" i="17"/>
  <c r="X532" i="17"/>
  <c r="W532" i="17"/>
  <c r="V532" i="17"/>
  <c r="U532" i="17"/>
  <c r="T532" i="17"/>
  <c r="S532" i="17"/>
  <c r="R532" i="17"/>
  <c r="Q532" i="17"/>
  <c r="P532" i="17"/>
  <c r="O532" i="17"/>
  <c r="N532" i="17"/>
  <c r="M532" i="17"/>
  <c r="L532" i="17"/>
  <c r="K532" i="17"/>
  <c r="J532" i="17"/>
  <c r="I532" i="17"/>
  <c r="H532" i="17"/>
  <c r="G532" i="17"/>
  <c r="F532" i="17"/>
  <c r="E532" i="17"/>
  <c r="D532" i="17"/>
  <c r="C532" i="17"/>
  <c r="B532" i="17"/>
  <c r="A532" i="17"/>
  <c r="AD531" i="17"/>
  <c r="AC531" i="17"/>
  <c r="AB531" i="17"/>
  <c r="AA531" i="17"/>
  <c r="Z531" i="17"/>
  <c r="Y531" i="17"/>
  <c r="X531" i="17"/>
  <c r="W531" i="17"/>
  <c r="V531" i="17"/>
  <c r="U531" i="17"/>
  <c r="T531" i="17"/>
  <c r="S531" i="17"/>
  <c r="R531" i="17"/>
  <c r="Q531" i="17"/>
  <c r="P531" i="17"/>
  <c r="O531" i="17"/>
  <c r="N531" i="17"/>
  <c r="M531" i="17"/>
  <c r="L531" i="17"/>
  <c r="K531" i="17"/>
  <c r="J531" i="17"/>
  <c r="I531" i="17"/>
  <c r="H531" i="17"/>
  <c r="G531" i="17"/>
  <c r="F531" i="17"/>
  <c r="E531" i="17"/>
  <c r="D531" i="17"/>
  <c r="C531" i="17"/>
  <c r="B531" i="17"/>
  <c r="A531" i="17"/>
  <c r="AD530" i="17"/>
  <c r="AC530" i="17"/>
  <c r="AB530" i="17"/>
  <c r="AA530" i="17"/>
  <c r="Z530" i="17"/>
  <c r="Y530" i="17"/>
  <c r="X530" i="17"/>
  <c r="W530" i="17"/>
  <c r="V530" i="17"/>
  <c r="U530" i="17"/>
  <c r="T530" i="17"/>
  <c r="S530" i="17"/>
  <c r="R530" i="17"/>
  <c r="Q530" i="17"/>
  <c r="P530" i="17"/>
  <c r="O530" i="17"/>
  <c r="N530" i="17"/>
  <c r="M530" i="17"/>
  <c r="L530" i="17"/>
  <c r="K530" i="17"/>
  <c r="J530" i="17"/>
  <c r="I530" i="17"/>
  <c r="H530" i="17"/>
  <c r="G530" i="17"/>
  <c r="F530" i="17"/>
  <c r="E530" i="17"/>
  <c r="D530" i="17"/>
  <c r="C530" i="17"/>
  <c r="B530" i="17"/>
  <c r="A530" i="17"/>
  <c r="AD529" i="17"/>
  <c r="AC529" i="17"/>
  <c r="AB529" i="17"/>
  <c r="AA529" i="17"/>
  <c r="Z529" i="17"/>
  <c r="Y529" i="17"/>
  <c r="X529" i="17"/>
  <c r="W529" i="17"/>
  <c r="V529" i="17"/>
  <c r="U529" i="17"/>
  <c r="T529" i="17"/>
  <c r="S529" i="17"/>
  <c r="R529" i="17"/>
  <c r="Q529" i="17"/>
  <c r="P529" i="17"/>
  <c r="O529" i="17"/>
  <c r="N529" i="17"/>
  <c r="M529" i="17"/>
  <c r="L529" i="17"/>
  <c r="K529" i="17"/>
  <c r="J529" i="17"/>
  <c r="I529" i="17"/>
  <c r="H529" i="17"/>
  <c r="G529" i="17"/>
  <c r="F529" i="17"/>
  <c r="E529" i="17"/>
  <c r="D529" i="17"/>
  <c r="C529" i="17"/>
  <c r="B529" i="17"/>
  <c r="A529" i="17"/>
  <c r="AD528" i="17"/>
  <c r="AC528" i="17"/>
  <c r="AB528" i="17"/>
  <c r="AA528" i="17"/>
  <c r="Z528" i="17"/>
  <c r="Y528" i="17"/>
  <c r="X528" i="17"/>
  <c r="W528" i="17"/>
  <c r="V528" i="17"/>
  <c r="U528" i="17"/>
  <c r="T528" i="17"/>
  <c r="S528" i="17"/>
  <c r="R528" i="17"/>
  <c r="Q528" i="17"/>
  <c r="P528" i="17"/>
  <c r="O528" i="17"/>
  <c r="N528" i="17"/>
  <c r="M528" i="17"/>
  <c r="L528" i="17"/>
  <c r="K528" i="17"/>
  <c r="J528" i="17"/>
  <c r="I528" i="17"/>
  <c r="H528" i="17"/>
  <c r="G528" i="17"/>
  <c r="F528" i="17"/>
  <c r="E528" i="17"/>
  <c r="D528" i="17"/>
  <c r="C528" i="17"/>
  <c r="B528" i="17"/>
  <c r="A528" i="17"/>
  <c r="AD527" i="17"/>
  <c r="AC527" i="17"/>
  <c r="AB527" i="17"/>
  <c r="AA527" i="17"/>
  <c r="Z527" i="17"/>
  <c r="Y527" i="17"/>
  <c r="X527" i="17"/>
  <c r="W527" i="17"/>
  <c r="V527" i="17"/>
  <c r="U527" i="17"/>
  <c r="T527" i="17"/>
  <c r="S527" i="17"/>
  <c r="R527" i="17"/>
  <c r="Q527" i="17"/>
  <c r="P527" i="17"/>
  <c r="O527" i="17"/>
  <c r="N527" i="17"/>
  <c r="M527" i="17"/>
  <c r="L527" i="17"/>
  <c r="K527" i="17"/>
  <c r="J527" i="17"/>
  <c r="I527" i="17"/>
  <c r="H527" i="17"/>
  <c r="G527" i="17"/>
  <c r="F527" i="17"/>
  <c r="E527" i="17"/>
  <c r="D527" i="17"/>
  <c r="C527" i="17"/>
  <c r="B527" i="17"/>
  <c r="A527" i="17"/>
  <c r="AD526" i="17"/>
  <c r="AC526" i="17"/>
  <c r="AB526" i="17"/>
  <c r="AA526" i="17"/>
  <c r="Z526" i="17"/>
  <c r="Y526" i="17"/>
  <c r="X526" i="17"/>
  <c r="W526" i="17"/>
  <c r="V526" i="17"/>
  <c r="U526" i="17"/>
  <c r="T526" i="17"/>
  <c r="S526" i="17"/>
  <c r="R526" i="17"/>
  <c r="Q526" i="17"/>
  <c r="P526" i="17"/>
  <c r="O526" i="17"/>
  <c r="N526" i="17"/>
  <c r="M526" i="17"/>
  <c r="L526" i="17"/>
  <c r="K526" i="17"/>
  <c r="J526" i="17"/>
  <c r="I526" i="17"/>
  <c r="H526" i="17"/>
  <c r="G526" i="17"/>
  <c r="F526" i="17"/>
  <c r="E526" i="17"/>
  <c r="D526" i="17"/>
  <c r="C526" i="17"/>
  <c r="B526" i="17"/>
  <c r="A526" i="17"/>
  <c r="AD525" i="17"/>
  <c r="AC525" i="17"/>
  <c r="AB525" i="17"/>
  <c r="AA525" i="17"/>
  <c r="Z525" i="17"/>
  <c r="Y525" i="17"/>
  <c r="X525" i="17"/>
  <c r="W525" i="17"/>
  <c r="V525" i="17"/>
  <c r="U525" i="17"/>
  <c r="T525" i="17"/>
  <c r="S525" i="17"/>
  <c r="R525" i="17"/>
  <c r="Q525" i="17"/>
  <c r="P525" i="17"/>
  <c r="O525" i="17"/>
  <c r="N525" i="17"/>
  <c r="M525" i="17"/>
  <c r="L525" i="17"/>
  <c r="K525" i="17"/>
  <c r="J525" i="17"/>
  <c r="I525" i="17"/>
  <c r="H525" i="17"/>
  <c r="G525" i="17"/>
  <c r="F525" i="17"/>
  <c r="E525" i="17"/>
  <c r="D525" i="17"/>
  <c r="C525" i="17"/>
  <c r="B525" i="17"/>
  <c r="A525" i="17"/>
  <c r="AD524" i="17"/>
  <c r="AC524" i="17"/>
  <c r="AB524" i="17"/>
  <c r="AA524" i="17"/>
  <c r="Z524" i="17"/>
  <c r="Y524" i="17"/>
  <c r="X524" i="17"/>
  <c r="W524" i="17"/>
  <c r="V524" i="17"/>
  <c r="U524" i="17"/>
  <c r="T524" i="17"/>
  <c r="S524" i="17"/>
  <c r="R524" i="17"/>
  <c r="Q524" i="17"/>
  <c r="P524" i="17"/>
  <c r="O524" i="17"/>
  <c r="N524" i="17"/>
  <c r="M524" i="17"/>
  <c r="L524" i="17"/>
  <c r="K524" i="17"/>
  <c r="J524" i="17"/>
  <c r="I524" i="17"/>
  <c r="H524" i="17"/>
  <c r="G524" i="17"/>
  <c r="F524" i="17"/>
  <c r="E524" i="17"/>
  <c r="D524" i="17"/>
  <c r="C524" i="17"/>
  <c r="B524" i="17"/>
  <c r="A524" i="17"/>
  <c r="AD523" i="17"/>
  <c r="AC523" i="17"/>
  <c r="AB523" i="17"/>
  <c r="AA523" i="17"/>
  <c r="Z523" i="17"/>
  <c r="Y523" i="17"/>
  <c r="X523" i="17"/>
  <c r="W523" i="17"/>
  <c r="V523" i="17"/>
  <c r="U523" i="17"/>
  <c r="T523" i="17"/>
  <c r="S523" i="17"/>
  <c r="R523" i="17"/>
  <c r="Q523" i="17"/>
  <c r="P523" i="17"/>
  <c r="O523" i="17"/>
  <c r="N523" i="17"/>
  <c r="M523" i="17"/>
  <c r="L523" i="17"/>
  <c r="K523" i="17"/>
  <c r="J523" i="17"/>
  <c r="I523" i="17"/>
  <c r="H523" i="17"/>
  <c r="G523" i="17"/>
  <c r="F523" i="17"/>
  <c r="E523" i="17"/>
  <c r="D523" i="17"/>
  <c r="C523" i="17"/>
  <c r="B523" i="17"/>
  <c r="A523" i="17"/>
  <c r="AD522" i="17"/>
  <c r="AC522" i="17"/>
  <c r="AB522" i="17"/>
  <c r="AA522" i="17"/>
  <c r="Z522" i="17"/>
  <c r="Y522" i="17"/>
  <c r="X522" i="17"/>
  <c r="W522" i="17"/>
  <c r="V522" i="17"/>
  <c r="U522" i="17"/>
  <c r="T522" i="17"/>
  <c r="S522" i="17"/>
  <c r="R522" i="17"/>
  <c r="Q522" i="17"/>
  <c r="P522" i="17"/>
  <c r="O522" i="17"/>
  <c r="N522" i="17"/>
  <c r="M522" i="17"/>
  <c r="L522" i="17"/>
  <c r="K522" i="17"/>
  <c r="J522" i="17"/>
  <c r="I522" i="17"/>
  <c r="H522" i="17"/>
  <c r="G522" i="17"/>
  <c r="F522" i="17"/>
  <c r="E522" i="17"/>
  <c r="D522" i="17"/>
  <c r="C522" i="17"/>
  <c r="B522" i="17"/>
  <c r="A522" i="17"/>
  <c r="AD521" i="17"/>
  <c r="AC521" i="17"/>
  <c r="AB521" i="17"/>
  <c r="AA521" i="17"/>
  <c r="Z521" i="17"/>
  <c r="Y521" i="17"/>
  <c r="X521" i="17"/>
  <c r="W521" i="17"/>
  <c r="V521" i="17"/>
  <c r="U521" i="17"/>
  <c r="T521" i="17"/>
  <c r="S521" i="17"/>
  <c r="R521" i="17"/>
  <c r="Q521" i="17"/>
  <c r="P521" i="17"/>
  <c r="O521" i="17"/>
  <c r="N521" i="17"/>
  <c r="M521" i="17"/>
  <c r="L521" i="17"/>
  <c r="K521" i="17"/>
  <c r="J521" i="17"/>
  <c r="I521" i="17"/>
  <c r="H521" i="17"/>
  <c r="G521" i="17"/>
  <c r="F521" i="17"/>
  <c r="E521" i="17"/>
  <c r="D521" i="17"/>
  <c r="C521" i="17"/>
  <c r="B521" i="17"/>
  <c r="A521" i="17"/>
  <c r="AD520" i="17"/>
  <c r="AC520" i="17"/>
  <c r="AB520" i="17"/>
  <c r="AA520" i="17"/>
  <c r="Z520" i="17"/>
  <c r="Y520" i="17"/>
  <c r="X520" i="17"/>
  <c r="W520" i="17"/>
  <c r="V520" i="17"/>
  <c r="U520" i="17"/>
  <c r="T520" i="17"/>
  <c r="S520" i="17"/>
  <c r="R520" i="17"/>
  <c r="Q520" i="17"/>
  <c r="P520" i="17"/>
  <c r="O520" i="17"/>
  <c r="N520" i="17"/>
  <c r="M520" i="17"/>
  <c r="L520" i="17"/>
  <c r="K520" i="17"/>
  <c r="J520" i="17"/>
  <c r="I520" i="17"/>
  <c r="H520" i="17"/>
  <c r="G520" i="17"/>
  <c r="F520" i="17"/>
  <c r="E520" i="17"/>
  <c r="D520" i="17"/>
  <c r="C520" i="17"/>
  <c r="B520" i="17"/>
  <c r="A520" i="17"/>
  <c r="AD519" i="17"/>
  <c r="AC519" i="17"/>
  <c r="AB519" i="17"/>
  <c r="AA519" i="17"/>
  <c r="Z519" i="17"/>
  <c r="Y519" i="17"/>
  <c r="X519" i="17"/>
  <c r="W519" i="17"/>
  <c r="V519" i="17"/>
  <c r="U519" i="17"/>
  <c r="T519" i="17"/>
  <c r="S519" i="17"/>
  <c r="R519" i="17"/>
  <c r="Q519" i="17"/>
  <c r="P519" i="17"/>
  <c r="O519" i="17"/>
  <c r="N519" i="17"/>
  <c r="M519" i="17"/>
  <c r="L519" i="17"/>
  <c r="K519" i="17"/>
  <c r="J519" i="17"/>
  <c r="I519" i="17"/>
  <c r="H519" i="17"/>
  <c r="G519" i="17"/>
  <c r="F519" i="17"/>
  <c r="E519" i="17"/>
  <c r="D519" i="17"/>
  <c r="C519" i="17"/>
  <c r="B519" i="17"/>
  <c r="A519" i="17"/>
  <c r="AD518" i="17"/>
  <c r="AC518" i="17"/>
  <c r="AB518" i="17"/>
  <c r="AA518" i="17"/>
  <c r="Z518" i="17"/>
  <c r="Y518" i="17"/>
  <c r="X518" i="17"/>
  <c r="W518" i="17"/>
  <c r="V518" i="17"/>
  <c r="U518" i="17"/>
  <c r="T518" i="17"/>
  <c r="S518" i="17"/>
  <c r="R518" i="17"/>
  <c r="Q518" i="17"/>
  <c r="P518" i="17"/>
  <c r="O518" i="17"/>
  <c r="N518" i="17"/>
  <c r="M518" i="17"/>
  <c r="L518" i="17"/>
  <c r="K518" i="17"/>
  <c r="J518" i="17"/>
  <c r="I518" i="17"/>
  <c r="H518" i="17"/>
  <c r="G518" i="17"/>
  <c r="F518" i="17"/>
  <c r="E518" i="17"/>
  <c r="D518" i="17"/>
  <c r="C518" i="17"/>
  <c r="B518" i="17"/>
  <c r="A518" i="17"/>
  <c r="AD517" i="17"/>
  <c r="AC517" i="17"/>
  <c r="AB517" i="17"/>
  <c r="AA517" i="17"/>
  <c r="Z517" i="17"/>
  <c r="Y517" i="17"/>
  <c r="X517" i="17"/>
  <c r="W517" i="17"/>
  <c r="V517" i="17"/>
  <c r="U517" i="17"/>
  <c r="T517" i="17"/>
  <c r="S517" i="17"/>
  <c r="R517" i="17"/>
  <c r="Q517" i="17"/>
  <c r="P517" i="17"/>
  <c r="O517" i="17"/>
  <c r="N517" i="17"/>
  <c r="M517" i="17"/>
  <c r="L517" i="17"/>
  <c r="K517" i="17"/>
  <c r="J517" i="17"/>
  <c r="I517" i="17"/>
  <c r="H517" i="17"/>
  <c r="G517" i="17"/>
  <c r="F517" i="17"/>
  <c r="E517" i="17"/>
  <c r="D517" i="17"/>
  <c r="C517" i="17"/>
  <c r="B517" i="17"/>
  <c r="A517" i="17"/>
  <c r="AD516" i="17"/>
  <c r="AC516" i="17"/>
  <c r="AB516" i="17"/>
  <c r="AA516" i="17"/>
  <c r="Z516" i="17"/>
  <c r="Y516" i="17"/>
  <c r="X516" i="17"/>
  <c r="W516" i="17"/>
  <c r="V516" i="17"/>
  <c r="U516" i="17"/>
  <c r="T516" i="17"/>
  <c r="S516" i="17"/>
  <c r="R516" i="17"/>
  <c r="Q516" i="17"/>
  <c r="P516" i="17"/>
  <c r="O516" i="17"/>
  <c r="N516" i="17"/>
  <c r="M516" i="17"/>
  <c r="L516" i="17"/>
  <c r="K516" i="17"/>
  <c r="J516" i="17"/>
  <c r="I516" i="17"/>
  <c r="H516" i="17"/>
  <c r="G516" i="17"/>
  <c r="F516" i="17"/>
  <c r="E516" i="17"/>
  <c r="D516" i="17"/>
  <c r="C516" i="17"/>
  <c r="B516" i="17"/>
  <c r="A516" i="17"/>
  <c r="AD515" i="17"/>
  <c r="AC515" i="17"/>
  <c r="AB515" i="17"/>
  <c r="AA515" i="17"/>
  <c r="Z515" i="17"/>
  <c r="Y515" i="17"/>
  <c r="X515" i="17"/>
  <c r="W515" i="17"/>
  <c r="V515" i="17"/>
  <c r="U515" i="17"/>
  <c r="T515" i="17"/>
  <c r="S515" i="17"/>
  <c r="R515" i="17"/>
  <c r="Q515" i="17"/>
  <c r="P515" i="17"/>
  <c r="O515" i="17"/>
  <c r="N515" i="17"/>
  <c r="M515" i="17"/>
  <c r="L515" i="17"/>
  <c r="K515" i="17"/>
  <c r="J515" i="17"/>
  <c r="I515" i="17"/>
  <c r="H515" i="17"/>
  <c r="G515" i="17"/>
  <c r="F515" i="17"/>
  <c r="E515" i="17"/>
  <c r="D515" i="17"/>
  <c r="C515" i="17"/>
  <c r="B515" i="17"/>
  <c r="A515" i="17"/>
  <c r="AD514" i="17"/>
  <c r="AC514" i="17"/>
  <c r="AB514" i="17"/>
  <c r="AA514" i="17"/>
  <c r="Z514" i="17"/>
  <c r="Y514" i="17"/>
  <c r="X514" i="17"/>
  <c r="W514" i="17"/>
  <c r="V514" i="17"/>
  <c r="U514" i="17"/>
  <c r="T514" i="17"/>
  <c r="S514" i="17"/>
  <c r="R514" i="17"/>
  <c r="Q514" i="17"/>
  <c r="P514" i="17"/>
  <c r="O514" i="17"/>
  <c r="N514" i="17"/>
  <c r="M514" i="17"/>
  <c r="L514" i="17"/>
  <c r="K514" i="17"/>
  <c r="J514" i="17"/>
  <c r="I514" i="17"/>
  <c r="H514" i="17"/>
  <c r="G514" i="17"/>
  <c r="F514" i="17"/>
  <c r="E514" i="17"/>
  <c r="D514" i="17"/>
  <c r="C514" i="17"/>
  <c r="B514" i="17"/>
  <c r="A514" i="17"/>
  <c r="AD513" i="17"/>
  <c r="AC513" i="17"/>
  <c r="AB513" i="17"/>
  <c r="AA513" i="17"/>
  <c r="Z513" i="17"/>
  <c r="Y513" i="17"/>
  <c r="X513" i="17"/>
  <c r="W513" i="17"/>
  <c r="V513" i="17"/>
  <c r="U513" i="17"/>
  <c r="T513" i="17"/>
  <c r="S513" i="17"/>
  <c r="R513" i="17"/>
  <c r="Q513" i="17"/>
  <c r="P513" i="17"/>
  <c r="O513" i="17"/>
  <c r="N513" i="17"/>
  <c r="M513" i="17"/>
  <c r="L513" i="17"/>
  <c r="K513" i="17"/>
  <c r="J513" i="17"/>
  <c r="I513" i="17"/>
  <c r="H513" i="17"/>
  <c r="G513" i="17"/>
  <c r="F513" i="17"/>
  <c r="E513" i="17"/>
  <c r="D513" i="17"/>
  <c r="C513" i="17"/>
  <c r="B513" i="17"/>
  <c r="A513" i="17"/>
  <c r="AD512" i="17"/>
  <c r="AC512" i="17"/>
  <c r="AB512" i="17"/>
  <c r="AA512" i="17"/>
  <c r="Z512" i="17"/>
  <c r="Y512" i="17"/>
  <c r="X512" i="17"/>
  <c r="W512" i="17"/>
  <c r="V512" i="17"/>
  <c r="U512" i="17"/>
  <c r="T512" i="17"/>
  <c r="S512" i="17"/>
  <c r="R512" i="17"/>
  <c r="Q512" i="17"/>
  <c r="P512" i="17"/>
  <c r="O512" i="17"/>
  <c r="N512" i="17"/>
  <c r="M512" i="17"/>
  <c r="L512" i="17"/>
  <c r="K512" i="17"/>
  <c r="J512" i="17"/>
  <c r="I512" i="17"/>
  <c r="H512" i="17"/>
  <c r="G512" i="17"/>
  <c r="F512" i="17"/>
  <c r="E512" i="17"/>
  <c r="D512" i="17"/>
  <c r="C512" i="17"/>
  <c r="B512" i="17"/>
  <c r="A512" i="17"/>
  <c r="AD511" i="17"/>
  <c r="AC511" i="17"/>
  <c r="AB511" i="17"/>
  <c r="AA511" i="17"/>
  <c r="Z511" i="17"/>
  <c r="Y511" i="17"/>
  <c r="X511" i="17"/>
  <c r="W511" i="17"/>
  <c r="V511" i="17"/>
  <c r="U511" i="17"/>
  <c r="T511" i="17"/>
  <c r="S511" i="17"/>
  <c r="R511" i="17"/>
  <c r="Q511" i="17"/>
  <c r="P511" i="17"/>
  <c r="O511" i="17"/>
  <c r="N511" i="17"/>
  <c r="M511" i="17"/>
  <c r="L511" i="17"/>
  <c r="K511" i="17"/>
  <c r="J511" i="17"/>
  <c r="I511" i="17"/>
  <c r="H511" i="17"/>
  <c r="G511" i="17"/>
  <c r="F511" i="17"/>
  <c r="E511" i="17"/>
  <c r="D511" i="17"/>
  <c r="C511" i="17"/>
  <c r="B511" i="17"/>
  <c r="A511" i="17"/>
  <c r="AD510" i="17"/>
  <c r="AC510" i="17"/>
  <c r="AB510" i="17"/>
  <c r="AA510" i="17"/>
  <c r="Z510" i="17"/>
  <c r="Y510" i="17"/>
  <c r="X510" i="17"/>
  <c r="W510" i="17"/>
  <c r="V510" i="17"/>
  <c r="U510" i="17"/>
  <c r="T510" i="17"/>
  <c r="S510" i="17"/>
  <c r="R510" i="17"/>
  <c r="Q510" i="17"/>
  <c r="P510" i="17"/>
  <c r="O510" i="17"/>
  <c r="N510" i="17"/>
  <c r="M510" i="17"/>
  <c r="L510" i="17"/>
  <c r="K510" i="17"/>
  <c r="J510" i="17"/>
  <c r="I510" i="17"/>
  <c r="H510" i="17"/>
  <c r="G510" i="17"/>
  <c r="F510" i="17"/>
  <c r="E510" i="17"/>
  <c r="D510" i="17"/>
  <c r="C510" i="17"/>
  <c r="B510" i="17"/>
  <c r="A510" i="17"/>
  <c r="AD509" i="17"/>
  <c r="AC509" i="17"/>
  <c r="AB509" i="17"/>
  <c r="AA509" i="17"/>
  <c r="Z509" i="17"/>
  <c r="Y509" i="17"/>
  <c r="X509" i="17"/>
  <c r="W509" i="17"/>
  <c r="V509" i="17"/>
  <c r="U509" i="17"/>
  <c r="T509" i="17"/>
  <c r="S509" i="17"/>
  <c r="R509" i="17"/>
  <c r="Q509" i="17"/>
  <c r="P509" i="17"/>
  <c r="O509" i="17"/>
  <c r="N509" i="17"/>
  <c r="M509" i="17"/>
  <c r="L509" i="17"/>
  <c r="K509" i="17"/>
  <c r="J509" i="17"/>
  <c r="I509" i="17"/>
  <c r="H509" i="17"/>
  <c r="G509" i="17"/>
  <c r="F509" i="17"/>
  <c r="E509" i="17"/>
  <c r="D509" i="17"/>
  <c r="C509" i="17"/>
  <c r="B509" i="17"/>
  <c r="A509" i="17"/>
  <c r="AD508" i="17"/>
  <c r="AC508" i="17"/>
  <c r="AB508" i="17"/>
  <c r="AA508" i="17"/>
  <c r="Z508" i="17"/>
  <c r="Y508" i="17"/>
  <c r="X508" i="17"/>
  <c r="W508" i="17"/>
  <c r="V508" i="17"/>
  <c r="U508" i="17"/>
  <c r="T508" i="17"/>
  <c r="S508" i="17"/>
  <c r="R508" i="17"/>
  <c r="Q508" i="17"/>
  <c r="P508" i="17"/>
  <c r="O508" i="17"/>
  <c r="N508" i="17"/>
  <c r="M508" i="17"/>
  <c r="L508" i="17"/>
  <c r="K508" i="17"/>
  <c r="J508" i="17"/>
  <c r="I508" i="17"/>
  <c r="H508" i="17"/>
  <c r="G508" i="17"/>
  <c r="F508" i="17"/>
  <c r="E508" i="17"/>
  <c r="D508" i="17"/>
  <c r="C508" i="17"/>
  <c r="B508" i="17"/>
  <c r="A508" i="17"/>
  <c r="AD507" i="17"/>
  <c r="AC507" i="17"/>
  <c r="AB507" i="17"/>
  <c r="AA507" i="17"/>
  <c r="Z507" i="17"/>
  <c r="Y507" i="17"/>
  <c r="X507" i="17"/>
  <c r="W507" i="17"/>
  <c r="V507" i="17"/>
  <c r="U507" i="17"/>
  <c r="T507" i="17"/>
  <c r="S507" i="17"/>
  <c r="R507" i="17"/>
  <c r="Q507" i="17"/>
  <c r="P507" i="17"/>
  <c r="O507" i="17"/>
  <c r="N507" i="17"/>
  <c r="M507" i="17"/>
  <c r="L507" i="17"/>
  <c r="K507" i="17"/>
  <c r="J507" i="17"/>
  <c r="I507" i="17"/>
  <c r="H507" i="17"/>
  <c r="G507" i="17"/>
  <c r="F507" i="17"/>
  <c r="E507" i="17"/>
  <c r="D507" i="17"/>
  <c r="C507" i="17"/>
  <c r="B507" i="17"/>
  <c r="A507" i="17"/>
  <c r="AD506" i="17"/>
  <c r="AC506" i="17"/>
  <c r="AB506" i="17"/>
  <c r="AA506" i="17"/>
  <c r="Z506" i="17"/>
  <c r="Y506" i="17"/>
  <c r="X506" i="17"/>
  <c r="W506" i="17"/>
  <c r="V506" i="17"/>
  <c r="U506" i="17"/>
  <c r="T506" i="17"/>
  <c r="S506" i="17"/>
  <c r="R506" i="17"/>
  <c r="Q506" i="17"/>
  <c r="P506" i="17"/>
  <c r="O506" i="17"/>
  <c r="N506" i="17"/>
  <c r="M506" i="17"/>
  <c r="L506" i="17"/>
  <c r="K506" i="17"/>
  <c r="J506" i="17"/>
  <c r="I506" i="17"/>
  <c r="H506" i="17"/>
  <c r="G506" i="17"/>
  <c r="F506" i="17"/>
  <c r="E506" i="17"/>
  <c r="D506" i="17"/>
  <c r="C506" i="17"/>
  <c r="B506" i="17"/>
  <c r="A506" i="17"/>
  <c r="AD505" i="17"/>
  <c r="AC505" i="17"/>
  <c r="AB505" i="17"/>
  <c r="AA505" i="17"/>
  <c r="Z505" i="17"/>
  <c r="Y505" i="17"/>
  <c r="X505" i="17"/>
  <c r="W505" i="17"/>
  <c r="V505" i="17"/>
  <c r="U505" i="17"/>
  <c r="T505" i="17"/>
  <c r="S505" i="17"/>
  <c r="R505" i="17"/>
  <c r="Q505" i="17"/>
  <c r="P505" i="17"/>
  <c r="O505" i="17"/>
  <c r="N505" i="17"/>
  <c r="M505" i="17"/>
  <c r="L505" i="17"/>
  <c r="K505" i="17"/>
  <c r="J505" i="17"/>
  <c r="I505" i="17"/>
  <c r="H505" i="17"/>
  <c r="G505" i="17"/>
  <c r="F505" i="17"/>
  <c r="E505" i="17"/>
  <c r="D505" i="17"/>
  <c r="C505" i="17"/>
  <c r="B505" i="17"/>
  <c r="A505" i="17"/>
  <c r="AD504" i="17"/>
  <c r="AC504" i="17"/>
  <c r="AB504" i="17"/>
  <c r="AA504" i="17"/>
  <c r="Z504" i="17"/>
  <c r="Y504" i="17"/>
  <c r="X504" i="17"/>
  <c r="W504" i="17"/>
  <c r="V504" i="17"/>
  <c r="U504" i="17"/>
  <c r="T504" i="17"/>
  <c r="S504" i="17"/>
  <c r="R504" i="17"/>
  <c r="Q504" i="17"/>
  <c r="P504" i="17"/>
  <c r="O504" i="17"/>
  <c r="N504" i="17"/>
  <c r="M504" i="17"/>
  <c r="L504" i="17"/>
  <c r="K504" i="17"/>
  <c r="J504" i="17"/>
  <c r="I504" i="17"/>
  <c r="H504" i="17"/>
  <c r="G504" i="17"/>
  <c r="F504" i="17"/>
  <c r="E504" i="17"/>
  <c r="D504" i="17"/>
  <c r="C504" i="17"/>
  <c r="B504" i="17"/>
  <c r="A504" i="17"/>
  <c r="AD503" i="17"/>
  <c r="AC503" i="17"/>
  <c r="AB503" i="17"/>
  <c r="AA503" i="17"/>
  <c r="Z503" i="17"/>
  <c r="Y503" i="17"/>
  <c r="X503" i="17"/>
  <c r="W503" i="17"/>
  <c r="V503" i="17"/>
  <c r="U503" i="17"/>
  <c r="T503" i="17"/>
  <c r="S503" i="17"/>
  <c r="R503" i="17"/>
  <c r="Q503" i="17"/>
  <c r="P503" i="17"/>
  <c r="O503" i="17"/>
  <c r="N503" i="17"/>
  <c r="M503" i="17"/>
  <c r="L503" i="17"/>
  <c r="K503" i="17"/>
  <c r="J503" i="17"/>
  <c r="I503" i="17"/>
  <c r="H503" i="17"/>
  <c r="G503" i="17"/>
  <c r="F503" i="17"/>
  <c r="E503" i="17"/>
  <c r="D503" i="17"/>
  <c r="C503" i="17"/>
  <c r="B503" i="17"/>
  <c r="A503" i="17"/>
  <c r="AD502" i="17"/>
  <c r="AC502" i="17"/>
  <c r="AB502" i="17"/>
  <c r="AA502" i="17"/>
  <c r="Z502" i="17"/>
  <c r="Y502" i="17"/>
  <c r="X502" i="17"/>
  <c r="W502" i="17"/>
  <c r="V502" i="17"/>
  <c r="U502" i="17"/>
  <c r="T502" i="17"/>
  <c r="S502" i="17"/>
  <c r="R502" i="17"/>
  <c r="Q502" i="17"/>
  <c r="P502" i="17"/>
  <c r="O502" i="17"/>
  <c r="N502" i="17"/>
  <c r="M502" i="17"/>
  <c r="L502" i="17"/>
  <c r="K502" i="17"/>
  <c r="J502" i="17"/>
  <c r="I502" i="17"/>
  <c r="H502" i="17"/>
  <c r="G502" i="17"/>
  <c r="F502" i="17"/>
  <c r="E502" i="17"/>
  <c r="D502" i="17"/>
  <c r="C502" i="17"/>
  <c r="B502" i="17"/>
  <c r="A502" i="17"/>
  <c r="AD501" i="17"/>
  <c r="AC501" i="17"/>
  <c r="AB501" i="17"/>
  <c r="AA501" i="17"/>
  <c r="Z501" i="17"/>
  <c r="Y501" i="17"/>
  <c r="X501" i="17"/>
  <c r="W501" i="17"/>
  <c r="V501" i="17"/>
  <c r="U501" i="17"/>
  <c r="T501" i="17"/>
  <c r="S501" i="17"/>
  <c r="R501" i="17"/>
  <c r="Q501" i="17"/>
  <c r="P501" i="17"/>
  <c r="O501" i="17"/>
  <c r="N501" i="17"/>
  <c r="M501" i="17"/>
  <c r="L501" i="17"/>
  <c r="K501" i="17"/>
  <c r="J501" i="17"/>
  <c r="I501" i="17"/>
  <c r="H501" i="17"/>
  <c r="G501" i="17"/>
  <c r="F501" i="17"/>
  <c r="E501" i="17"/>
  <c r="D501" i="17"/>
  <c r="C501" i="17"/>
  <c r="B501" i="17"/>
  <c r="A501" i="17"/>
  <c r="AD500" i="17"/>
  <c r="AC500" i="17"/>
  <c r="AB500" i="17"/>
  <c r="AA500" i="17"/>
  <c r="Z500" i="17"/>
  <c r="Y500" i="17"/>
  <c r="X500" i="17"/>
  <c r="W500" i="17"/>
  <c r="V500" i="17"/>
  <c r="U500" i="17"/>
  <c r="T500" i="17"/>
  <c r="S500" i="17"/>
  <c r="R500" i="17"/>
  <c r="Q500" i="17"/>
  <c r="P500" i="17"/>
  <c r="O500" i="17"/>
  <c r="N500" i="17"/>
  <c r="M500" i="17"/>
  <c r="L500" i="17"/>
  <c r="K500" i="17"/>
  <c r="J500" i="17"/>
  <c r="I500" i="17"/>
  <c r="H500" i="17"/>
  <c r="G500" i="17"/>
  <c r="F500" i="17"/>
  <c r="E500" i="17"/>
  <c r="D500" i="17"/>
  <c r="C500" i="17"/>
  <c r="B500" i="17"/>
  <c r="A500" i="17"/>
  <c r="AD499" i="17"/>
  <c r="AC499" i="17"/>
  <c r="AB499" i="17"/>
  <c r="AA499" i="17"/>
  <c r="Z499" i="17"/>
  <c r="Y499" i="17"/>
  <c r="X499" i="17"/>
  <c r="W499" i="17"/>
  <c r="V499" i="17"/>
  <c r="U499" i="17"/>
  <c r="T499" i="17"/>
  <c r="S499" i="17"/>
  <c r="R499" i="17"/>
  <c r="Q499" i="17"/>
  <c r="P499" i="17"/>
  <c r="O499" i="17"/>
  <c r="N499" i="17"/>
  <c r="M499" i="17"/>
  <c r="L499" i="17"/>
  <c r="K499" i="17"/>
  <c r="J499" i="17"/>
  <c r="I499" i="17"/>
  <c r="H499" i="17"/>
  <c r="G499" i="17"/>
  <c r="F499" i="17"/>
  <c r="E499" i="17"/>
  <c r="D499" i="17"/>
  <c r="C499" i="17"/>
  <c r="B499" i="17"/>
  <c r="A499" i="17"/>
  <c r="AD498" i="17"/>
  <c r="AC498" i="17"/>
  <c r="AB498" i="17"/>
  <c r="AA498" i="17"/>
  <c r="Z498" i="17"/>
  <c r="Y498" i="17"/>
  <c r="X498" i="17"/>
  <c r="W498" i="17"/>
  <c r="V498" i="17"/>
  <c r="U498" i="17"/>
  <c r="T498" i="17"/>
  <c r="S498" i="17"/>
  <c r="R498" i="17"/>
  <c r="Q498" i="17"/>
  <c r="P498" i="17"/>
  <c r="O498" i="17"/>
  <c r="N498" i="17"/>
  <c r="M498" i="17"/>
  <c r="L498" i="17"/>
  <c r="K498" i="17"/>
  <c r="J498" i="17"/>
  <c r="I498" i="17"/>
  <c r="H498" i="17"/>
  <c r="G498" i="17"/>
  <c r="F498" i="17"/>
  <c r="E498" i="17"/>
  <c r="D498" i="17"/>
  <c r="C498" i="17"/>
  <c r="B498" i="17"/>
  <c r="A498" i="17"/>
  <c r="AD497" i="17"/>
  <c r="AC497" i="17"/>
  <c r="AB497" i="17"/>
  <c r="AA497" i="17"/>
  <c r="Z497" i="17"/>
  <c r="Y497" i="17"/>
  <c r="X497" i="17"/>
  <c r="W497" i="17"/>
  <c r="V497" i="17"/>
  <c r="U497" i="17"/>
  <c r="T497" i="17"/>
  <c r="S497" i="17"/>
  <c r="R497" i="17"/>
  <c r="Q497" i="17"/>
  <c r="P497" i="17"/>
  <c r="O497" i="17"/>
  <c r="N497" i="17"/>
  <c r="M497" i="17"/>
  <c r="L497" i="17"/>
  <c r="K497" i="17"/>
  <c r="J497" i="17"/>
  <c r="I497" i="17"/>
  <c r="H497" i="17"/>
  <c r="G497" i="17"/>
  <c r="F497" i="17"/>
  <c r="E497" i="17"/>
  <c r="D497" i="17"/>
  <c r="C497" i="17"/>
  <c r="B497" i="17"/>
  <c r="A497" i="17"/>
  <c r="AD496" i="17"/>
  <c r="AC496" i="17"/>
  <c r="AB496" i="17"/>
  <c r="AA496" i="17"/>
  <c r="Z496" i="17"/>
  <c r="Y496" i="17"/>
  <c r="X496" i="17"/>
  <c r="W496" i="17"/>
  <c r="V496" i="17"/>
  <c r="U496" i="17"/>
  <c r="T496" i="17"/>
  <c r="S496" i="17"/>
  <c r="R496" i="17"/>
  <c r="Q496" i="17"/>
  <c r="P496" i="17"/>
  <c r="O496" i="17"/>
  <c r="N496" i="17"/>
  <c r="M496" i="17"/>
  <c r="L496" i="17"/>
  <c r="K496" i="17"/>
  <c r="J496" i="17"/>
  <c r="I496" i="17"/>
  <c r="H496" i="17"/>
  <c r="G496" i="17"/>
  <c r="F496" i="17"/>
  <c r="E496" i="17"/>
  <c r="D496" i="17"/>
  <c r="C496" i="17"/>
  <c r="B496" i="17"/>
  <c r="A496" i="17"/>
  <c r="AD495" i="17"/>
  <c r="AC495" i="17"/>
  <c r="AB495" i="17"/>
  <c r="AA495" i="17"/>
  <c r="Z495" i="17"/>
  <c r="Y495" i="17"/>
  <c r="X495" i="17"/>
  <c r="W495" i="17"/>
  <c r="V495" i="17"/>
  <c r="U495" i="17"/>
  <c r="T495" i="17"/>
  <c r="S495" i="17"/>
  <c r="R495" i="17"/>
  <c r="Q495" i="17"/>
  <c r="P495" i="17"/>
  <c r="O495" i="17"/>
  <c r="N495" i="17"/>
  <c r="M495" i="17"/>
  <c r="L495" i="17"/>
  <c r="K495" i="17"/>
  <c r="J495" i="17"/>
  <c r="I495" i="17"/>
  <c r="H495" i="17"/>
  <c r="G495" i="17"/>
  <c r="F495" i="17"/>
  <c r="E495" i="17"/>
  <c r="D495" i="17"/>
  <c r="C495" i="17"/>
  <c r="B495" i="17"/>
  <c r="A495" i="17"/>
  <c r="AD494" i="17"/>
  <c r="AC494" i="17"/>
  <c r="AB494" i="17"/>
  <c r="AA494" i="17"/>
  <c r="Z494" i="17"/>
  <c r="Y494" i="17"/>
  <c r="X494" i="17"/>
  <c r="W494" i="17"/>
  <c r="V494" i="17"/>
  <c r="U494" i="17"/>
  <c r="T494" i="17"/>
  <c r="S494" i="17"/>
  <c r="R494" i="17"/>
  <c r="Q494" i="17"/>
  <c r="P494" i="17"/>
  <c r="O494" i="17"/>
  <c r="N494" i="17"/>
  <c r="M494" i="17"/>
  <c r="L494" i="17"/>
  <c r="K494" i="17"/>
  <c r="J494" i="17"/>
  <c r="I494" i="17"/>
  <c r="H494" i="17"/>
  <c r="G494" i="17"/>
  <c r="F494" i="17"/>
  <c r="E494" i="17"/>
  <c r="D494" i="17"/>
  <c r="C494" i="17"/>
  <c r="B494" i="17"/>
  <c r="A494" i="17"/>
  <c r="AD493" i="17"/>
  <c r="AC493" i="17"/>
  <c r="AB493" i="17"/>
  <c r="AA493" i="17"/>
  <c r="Z493" i="17"/>
  <c r="Y493" i="17"/>
  <c r="X493" i="17"/>
  <c r="W493" i="17"/>
  <c r="V493" i="17"/>
  <c r="U493" i="17"/>
  <c r="T493" i="17"/>
  <c r="S493" i="17"/>
  <c r="R493" i="17"/>
  <c r="Q493" i="17"/>
  <c r="P493" i="17"/>
  <c r="O493" i="17"/>
  <c r="N493" i="17"/>
  <c r="M493" i="17"/>
  <c r="L493" i="17"/>
  <c r="K493" i="17"/>
  <c r="J493" i="17"/>
  <c r="I493" i="17"/>
  <c r="H493" i="17"/>
  <c r="G493" i="17"/>
  <c r="F493" i="17"/>
  <c r="E493" i="17"/>
  <c r="D493" i="17"/>
  <c r="C493" i="17"/>
  <c r="B493" i="17"/>
  <c r="A493" i="17"/>
  <c r="AD492" i="17"/>
  <c r="AC492" i="17"/>
  <c r="AB492" i="17"/>
  <c r="AA492" i="17"/>
  <c r="Z492" i="17"/>
  <c r="Y492" i="17"/>
  <c r="X492" i="17"/>
  <c r="W492" i="17"/>
  <c r="V492" i="17"/>
  <c r="U492" i="17"/>
  <c r="T492" i="17"/>
  <c r="S492" i="17"/>
  <c r="R492" i="17"/>
  <c r="Q492" i="17"/>
  <c r="P492" i="17"/>
  <c r="O492" i="17"/>
  <c r="N492" i="17"/>
  <c r="M492" i="17"/>
  <c r="L492" i="17"/>
  <c r="K492" i="17"/>
  <c r="J492" i="17"/>
  <c r="I492" i="17"/>
  <c r="H492" i="17"/>
  <c r="G492" i="17"/>
  <c r="F492" i="17"/>
  <c r="E492" i="17"/>
  <c r="D492" i="17"/>
  <c r="C492" i="17"/>
  <c r="B492" i="17"/>
  <c r="A492" i="17"/>
  <c r="AD491" i="17"/>
  <c r="AC491" i="17"/>
  <c r="AB491" i="17"/>
  <c r="AA491" i="17"/>
  <c r="Z491" i="17"/>
  <c r="Y491" i="17"/>
  <c r="X491" i="17"/>
  <c r="W491" i="17"/>
  <c r="V491" i="17"/>
  <c r="U491" i="17"/>
  <c r="T491" i="17"/>
  <c r="S491" i="17"/>
  <c r="R491" i="17"/>
  <c r="Q491" i="17"/>
  <c r="P491" i="17"/>
  <c r="O491" i="17"/>
  <c r="N491" i="17"/>
  <c r="M491" i="17"/>
  <c r="L491" i="17"/>
  <c r="K491" i="17"/>
  <c r="J491" i="17"/>
  <c r="I491" i="17"/>
  <c r="H491" i="17"/>
  <c r="G491" i="17"/>
  <c r="F491" i="17"/>
  <c r="E491" i="17"/>
  <c r="D491" i="17"/>
  <c r="C491" i="17"/>
  <c r="B491" i="17"/>
  <c r="A491" i="17"/>
  <c r="AD490" i="17"/>
  <c r="AC490" i="17"/>
  <c r="AB490" i="17"/>
  <c r="AA490" i="17"/>
  <c r="Z490" i="17"/>
  <c r="Y490" i="17"/>
  <c r="X490" i="17"/>
  <c r="W490" i="17"/>
  <c r="V490" i="17"/>
  <c r="U490" i="17"/>
  <c r="T490" i="17"/>
  <c r="S490" i="17"/>
  <c r="R490" i="17"/>
  <c r="Q490" i="17"/>
  <c r="P490" i="17"/>
  <c r="O490" i="17"/>
  <c r="N490" i="17"/>
  <c r="M490" i="17"/>
  <c r="L490" i="17"/>
  <c r="K490" i="17"/>
  <c r="J490" i="17"/>
  <c r="I490" i="17"/>
  <c r="H490" i="17"/>
  <c r="G490" i="17"/>
  <c r="F490" i="17"/>
  <c r="E490" i="17"/>
  <c r="D490" i="17"/>
  <c r="C490" i="17"/>
  <c r="B490" i="17"/>
  <c r="A490" i="17"/>
  <c r="AD489" i="17"/>
  <c r="AC489" i="17"/>
  <c r="AB489" i="17"/>
  <c r="AA489" i="17"/>
  <c r="Z489" i="17"/>
  <c r="Y489" i="17"/>
  <c r="X489" i="17"/>
  <c r="W489" i="17"/>
  <c r="V489" i="17"/>
  <c r="U489" i="17"/>
  <c r="T489" i="17"/>
  <c r="S489" i="17"/>
  <c r="R489" i="17"/>
  <c r="Q489" i="17"/>
  <c r="P489" i="17"/>
  <c r="O489" i="17"/>
  <c r="N489" i="17"/>
  <c r="M489" i="17"/>
  <c r="L489" i="17"/>
  <c r="K489" i="17"/>
  <c r="J489" i="17"/>
  <c r="I489" i="17"/>
  <c r="H489" i="17"/>
  <c r="G489" i="17"/>
  <c r="F489" i="17"/>
  <c r="E489" i="17"/>
  <c r="D489" i="17"/>
  <c r="C489" i="17"/>
  <c r="B489" i="17"/>
  <c r="A489" i="17"/>
  <c r="AD488" i="17"/>
  <c r="AC488" i="17"/>
  <c r="AB488" i="17"/>
  <c r="AA488" i="17"/>
  <c r="Z488" i="17"/>
  <c r="Y488" i="17"/>
  <c r="X488" i="17"/>
  <c r="W488" i="17"/>
  <c r="V488" i="17"/>
  <c r="U488" i="17"/>
  <c r="T488" i="17"/>
  <c r="S488" i="17"/>
  <c r="R488" i="17"/>
  <c r="Q488" i="17"/>
  <c r="P488" i="17"/>
  <c r="O488" i="17"/>
  <c r="N488" i="17"/>
  <c r="M488" i="17"/>
  <c r="L488" i="17"/>
  <c r="K488" i="17"/>
  <c r="J488" i="17"/>
  <c r="I488" i="17"/>
  <c r="H488" i="17"/>
  <c r="G488" i="17"/>
  <c r="F488" i="17"/>
  <c r="E488" i="17"/>
  <c r="D488" i="17"/>
  <c r="C488" i="17"/>
  <c r="B488" i="17"/>
  <c r="A488" i="17"/>
  <c r="AD487" i="17"/>
  <c r="AC487" i="17"/>
  <c r="AB487" i="17"/>
  <c r="AA487" i="17"/>
  <c r="Z487" i="17"/>
  <c r="Y487" i="17"/>
  <c r="X487" i="17"/>
  <c r="W487" i="17"/>
  <c r="V487" i="17"/>
  <c r="U487" i="17"/>
  <c r="T487" i="17"/>
  <c r="S487" i="17"/>
  <c r="R487" i="17"/>
  <c r="Q487" i="17"/>
  <c r="P487" i="17"/>
  <c r="O487" i="17"/>
  <c r="N487" i="17"/>
  <c r="M487" i="17"/>
  <c r="L487" i="17"/>
  <c r="K487" i="17"/>
  <c r="J487" i="17"/>
  <c r="I487" i="17"/>
  <c r="H487" i="17"/>
  <c r="G487" i="17"/>
  <c r="F487" i="17"/>
  <c r="E487" i="17"/>
  <c r="D487" i="17"/>
  <c r="C487" i="17"/>
  <c r="B487" i="17"/>
  <c r="A487" i="17"/>
  <c r="AD486" i="17"/>
  <c r="AC486" i="17"/>
  <c r="AB486" i="17"/>
  <c r="AA486" i="17"/>
  <c r="Z486" i="17"/>
  <c r="Y486" i="17"/>
  <c r="X486" i="17"/>
  <c r="W486" i="17"/>
  <c r="V486" i="17"/>
  <c r="U486" i="17"/>
  <c r="T486" i="17"/>
  <c r="S486" i="17"/>
  <c r="R486" i="17"/>
  <c r="Q486" i="17"/>
  <c r="P486" i="17"/>
  <c r="O486" i="17"/>
  <c r="N486" i="17"/>
  <c r="M486" i="17"/>
  <c r="L486" i="17"/>
  <c r="K486" i="17"/>
  <c r="J486" i="17"/>
  <c r="I486" i="17"/>
  <c r="H486" i="17"/>
  <c r="G486" i="17"/>
  <c r="F486" i="17"/>
  <c r="E486" i="17"/>
  <c r="D486" i="17"/>
  <c r="C486" i="17"/>
  <c r="B486" i="17"/>
  <c r="A486" i="17"/>
  <c r="AD485" i="17"/>
  <c r="AC485" i="17"/>
  <c r="AB485" i="17"/>
  <c r="AA485" i="17"/>
  <c r="Z485" i="17"/>
  <c r="Y485" i="17"/>
  <c r="X485" i="17"/>
  <c r="W485" i="17"/>
  <c r="V485" i="17"/>
  <c r="U485" i="17"/>
  <c r="T485" i="17"/>
  <c r="S485" i="17"/>
  <c r="R485" i="17"/>
  <c r="Q485" i="17"/>
  <c r="P485" i="17"/>
  <c r="O485" i="17"/>
  <c r="N485" i="17"/>
  <c r="M485" i="17"/>
  <c r="L485" i="17"/>
  <c r="K485" i="17"/>
  <c r="J485" i="17"/>
  <c r="I485" i="17"/>
  <c r="H485" i="17"/>
  <c r="G485" i="17"/>
  <c r="F485" i="17"/>
  <c r="E485" i="17"/>
  <c r="D485" i="17"/>
  <c r="C485" i="17"/>
  <c r="B485" i="17"/>
  <c r="A485" i="17"/>
  <c r="AD484" i="17"/>
  <c r="AC484" i="17"/>
  <c r="AB484" i="17"/>
  <c r="AA484" i="17"/>
  <c r="Z484" i="17"/>
  <c r="Y484" i="17"/>
  <c r="X484" i="17"/>
  <c r="W484" i="17"/>
  <c r="V484" i="17"/>
  <c r="U484" i="17"/>
  <c r="T484" i="17"/>
  <c r="S484" i="17"/>
  <c r="R484" i="17"/>
  <c r="Q484" i="17"/>
  <c r="P484" i="17"/>
  <c r="O484" i="17"/>
  <c r="N484" i="17"/>
  <c r="M484" i="17"/>
  <c r="L484" i="17"/>
  <c r="K484" i="17"/>
  <c r="J484" i="17"/>
  <c r="I484" i="17"/>
  <c r="H484" i="17"/>
  <c r="G484" i="17"/>
  <c r="F484" i="17"/>
  <c r="E484" i="17"/>
  <c r="D484" i="17"/>
  <c r="C484" i="17"/>
  <c r="B484" i="17"/>
  <c r="A484" i="17"/>
  <c r="AD483" i="17"/>
  <c r="AC483" i="17"/>
  <c r="AB483" i="17"/>
  <c r="AA483" i="17"/>
  <c r="Z483" i="17"/>
  <c r="Y483" i="17"/>
  <c r="X483" i="17"/>
  <c r="W483" i="17"/>
  <c r="V483" i="17"/>
  <c r="U483" i="17"/>
  <c r="T483" i="17"/>
  <c r="S483" i="17"/>
  <c r="R483" i="17"/>
  <c r="Q483" i="17"/>
  <c r="P483" i="17"/>
  <c r="O483" i="17"/>
  <c r="N483" i="17"/>
  <c r="M483" i="17"/>
  <c r="L483" i="17"/>
  <c r="K483" i="17"/>
  <c r="J483" i="17"/>
  <c r="I483" i="17"/>
  <c r="H483" i="17"/>
  <c r="G483" i="17"/>
  <c r="F483" i="17"/>
  <c r="E483" i="17"/>
  <c r="D483" i="17"/>
  <c r="C483" i="17"/>
  <c r="B483" i="17"/>
  <c r="A483" i="17"/>
  <c r="AD482" i="17"/>
  <c r="AC482" i="17"/>
  <c r="AB482" i="17"/>
  <c r="AA482" i="17"/>
  <c r="Z482" i="17"/>
  <c r="Y482" i="17"/>
  <c r="X482" i="17"/>
  <c r="W482" i="17"/>
  <c r="V482" i="17"/>
  <c r="U482" i="17"/>
  <c r="T482" i="17"/>
  <c r="S482" i="17"/>
  <c r="R482" i="17"/>
  <c r="Q482" i="17"/>
  <c r="P482" i="17"/>
  <c r="O482" i="17"/>
  <c r="N482" i="17"/>
  <c r="M482" i="17"/>
  <c r="L482" i="17"/>
  <c r="K482" i="17"/>
  <c r="J482" i="17"/>
  <c r="I482" i="17"/>
  <c r="H482" i="17"/>
  <c r="G482" i="17"/>
  <c r="F482" i="17"/>
  <c r="E482" i="17"/>
  <c r="D482" i="17"/>
  <c r="C482" i="17"/>
  <c r="B482" i="17"/>
  <c r="A482" i="17"/>
  <c r="AD481" i="17"/>
  <c r="AC481" i="17"/>
  <c r="AB481" i="17"/>
  <c r="AA481" i="17"/>
  <c r="Z481" i="17"/>
  <c r="Y481" i="17"/>
  <c r="X481" i="17"/>
  <c r="W481" i="17"/>
  <c r="V481" i="17"/>
  <c r="U481" i="17"/>
  <c r="T481" i="17"/>
  <c r="S481" i="17"/>
  <c r="R481" i="17"/>
  <c r="Q481" i="17"/>
  <c r="P481" i="17"/>
  <c r="O481" i="17"/>
  <c r="N481" i="17"/>
  <c r="M481" i="17"/>
  <c r="L481" i="17"/>
  <c r="K481" i="17"/>
  <c r="J481" i="17"/>
  <c r="I481" i="17"/>
  <c r="H481" i="17"/>
  <c r="G481" i="17"/>
  <c r="F481" i="17"/>
  <c r="E481" i="17"/>
  <c r="D481" i="17"/>
  <c r="C481" i="17"/>
  <c r="B481" i="17"/>
  <c r="A481" i="17"/>
  <c r="AD480" i="17"/>
  <c r="AC480" i="17"/>
  <c r="AB480" i="17"/>
  <c r="AA480" i="17"/>
  <c r="Z480" i="17"/>
  <c r="Y480" i="17"/>
  <c r="X480" i="17"/>
  <c r="W480" i="17"/>
  <c r="V480" i="17"/>
  <c r="U480" i="17"/>
  <c r="T480" i="17"/>
  <c r="S480" i="17"/>
  <c r="R480" i="17"/>
  <c r="Q480" i="17"/>
  <c r="P480" i="17"/>
  <c r="O480" i="17"/>
  <c r="N480" i="17"/>
  <c r="M480" i="17"/>
  <c r="L480" i="17"/>
  <c r="K480" i="17"/>
  <c r="J480" i="17"/>
  <c r="I480" i="17"/>
  <c r="H480" i="17"/>
  <c r="G480" i="17"/>
  <c r="F480" i="17"/>
  <c r="E480" i="17"/>
  <c r="D480" i="17"/>
  <c r="C480" i="17"/>
  <c r="B480" i="17"/>
  <c r="A480" i="17"/>
  <c r="AD479" i="17"/>
  <c r="AC479" i="17"/>
  <c r="AB479" i="17"/>
  <c r="AA479" i="17"/>
  <c r="Z479" i="17"/>
  <c r="Y479" i="17"/>
  <c r="X479" i="17"/>
  <c r="W479" i="17"/>
  <c r="V479" i="17"/>
  <c r="U479" i="17"/>
  <c r="T479" i="17"/>
  <c r="S479" i="17"/>
  <c r="R479" i="17"/>
  <c r="Q479" i="17"/>
  <c r="P479" i="17"/>
  <c r="O479" i="17"/>
  <c r="N479" i="17"/>
  <c r="M479" i="17"/>
  <c r="L479" i="17"/>
  <c r="K479" i="17"/>
  <c r="J479" i="17"/>
  <c r="I479" i="17"/>
  <c r="H479" i="17"/>
  <c r="G479" i="17"/>
  <c r="F479" i="17"/>
  <c r="E479" i="17"/>
  <c r="D479" i="17"/>
  <c r="C479" i="17"/>
  <c r="B479" i="17"/>
  <c r="A479" i="17"/>
  <c r="AD478" i="17"/>
  <c r="AC478" i="17"/>
  <c r="AB478" i="17"/>
  <c r="AA478" i="17"/>
  <c r="Z478" i="17"/>
  <c r="Y478" i="17"/>
  <c r="X478" i="17"/>
  <c r="W478" i="17"/>
  <c r="V478" i="17"/>
  <c r="U478" i="17"/>
  <c r="T478" i="17"/>
  <c r="S478" i="17"/>
  <c r="R478" i="17"/>
  <c r="Q478" i="17"/>
  <c r="P478" i="17"/>
  <c r="O478" i="17"/>
  <c r="N478" i="17"/>
  <c r="M478" i="17"/>
  <c r="L478" i="17"/>
  <c r="K478" i="17"/>
  <c r="J478" i="17"/>
  <c r="I478" i="17"/>
  <c r="H478" i="17"/>
  <c r="G478" i="17"/>
  <c r="F478" i="17"/>
  <c r="E478" i="17"/>
  <c r="D478" i="17"/>
  <c r="C478" i="17"/>
  <c r="B478" i="17"/>
  <c r="A478" i="17"/>
  <c r="AD477" i="17"/>
  <c r="AC477" i="17"/>
  <c r="AB477" i="17"/>
  <c r="AA477" i="17"/>
  <c r="Z477" i="17"/>
  <c r="Y477" i="17"/>
  <c r="X477" i="17"/>
  <c r="W477" i="17"/>
  <c r="V477" i="17"/>
  <c r="U477" i="17"/>
  <c r="T477" i="17"/>
  <c r="S477" i="17"/>
  <c r="R477" i="17"/>
  <c r="Q477" i="17"/>
  <c r="P477" i="17"/>
  <c r="O477" i="17"/>
  <c r="N477" i="17"/>
  <c r="M477" i="17"/>
  <c r="L477" i="17"/>
  <c r="K477" i="17"/>
  <c r="J477" i="17"/>
  <c r="I477" i="17"/>
  <c r="H477" i="17"/>
  <c r="G477" i="17"/>
  <c r="F477" i="17"/>
  <c r="E477" i="17"/>
  <c r="D477" i="17"/>
  <c r="C477" i="17"/>
  <c r="B477" i="17"/>
  <c r="A477" i="17"/>
  <c r="AD476" i="17"/>
  <c r="AC476" i="17"/>
  <c r="AB476" i="17"/>
  <c r="AA476" i="17"/>
  <c r="Z476" i="17"/>
  <c r="Y476" i="17"/>
  <c r="X476" i="17"/>
  <c r="W476" i="17"/>
  <c r="V476" i="17"/>
  <c r="U476" i="17"/>
  <c r="T476" i="17"/>
  <c r="S476" i="17"/>
  <c r="R476" i="17"/>
  <c r="Q476" i="17"/>
  <c r="P476" i="17"/>
  <c r="O476" i="17"/>
  <c r="N476" i="17"/>
  <c r="M476" i="17"/>
  <c r="L476" i="17"/>
  <c r="K476" i="17"/>
  <c r="J476" i="17"/>
  <c r="I476" i="17"/>
  <c r="H476" i="17"/>
  <c r="G476" i="17"/>
  <c r="F476" i="17"/>
  <c r="E476" i="17"/>
  <c r="D476" i="17"/>
  <c r="C476" i="17"/>
  <c r="B476" i="17"/>
  <c r="A476" i="17"/>
  <c r="AD475" i="17"/>
  <c r="AC475" i="17"/>
  <c r="AB475" i="17"/>
  <c r="AA475" i="17"/>
  <c r="Z475" i="17"/>
  <c r="Y475" i="17"/>
  <c r="X475" i="17"/>
  <c r="W475" i="17"/>
  <c r="V475" i="17"/>
  <c r="U475" i="17"/>
  <c r="T475" i="17"/>
  <c r="S475" i="17"/>
  <c r="R475" i="17"/>
  <c r="Q475" i="17"/>
  <c r="P475" i="17"/>
  <c r="O475" i="17"/>
  <c r="N475" i="17"/>
  <c r="M475" i="17"/>
  <c r="L475" i="17"/>
  <c r="K475" i="17"/>
  <c r="J475" i="17"/>
  <c r="I475" i="17"/>
  <c r="H475" i="17"/>
  <c r="G475" i="17"/>
  <c r="F475" i="17"/>
  <c r="E475" i="17"/>
  <c r="D475" i="17"/>
  <c r="C475" i="17"/>
  <c r="B475" i="17"/>
  <c r="A475" i="17"/>
  <c r="AD474" i="17"/>
  <c r="AC474" i="17"/>
  <c r="AB474" i="17"/>
  <c r="AA474" i="17"/>
  <c r="Z474" i="17"/>
  <c r="Y474" i="17"/>
  <c r="X474" i="17"/>
  <c r="W474" i="17"/>
  <c r="V474" i="17"/>
  <c r="U474" i="17"/>
  <c r="T474" i="17"/>
  <c r="S474" i="17"/>
  <c r="R474" i="17"/>
  <c r="Q474" i="17"/>
  <c r="P474" i="17"/>
  <c r="O474" i="17"/>
  <c r="N474" i="17"/>
  <c r="M474" i="17"/>
  <c r="L474" i="17"/>
  <c r="K474" i="17"/>
  <c r="J474" i="17"/>
  <c r="I474" i="17"/>
  <c r="H474" i="17"/>
  <c r="G474" i="17"/>
  <c r="F474" i="17"/>
  <c r="E474" i="17"/>
  <c r="D474" i="17"/>
  <c r="C474" i="17"/>
  <c r="B474" i="17"/>
  <c r="A474" i="17"/>
  <c r="AD473" i="17"/>
  <c r="AC473" i="17"/>
  <c r="AB473" i="17"/>
  <c r="AA473" i="17"/>
  <c r="Z473" i="17"/>
  <c r="Y473" i="17"/>
  <c r="X473" i="17"/>
  <c r="W473" i="17"/>
  <c r="V473" i="17"/>
  <c r="U473" i="17"/>
  <c r="T473" i="17"/>
  <c r="S473" i="17"/>
  <c r="R473" i="17"/>
  <c r="Q473" i="17"/>
  <c r="P473" i="17"/>
  <c r="O473" i="17"/>
  <c r="N473" i="17"/>
  <c r="M473" i="17"/>
  <c r="L473" i="17"/>
  <c r="K473" i="17"/>
  <c r="J473" i="17"/>
  <c r="I473" i="17"/>
  <c r="H473" i="17"/>
  <c r="G473" i="17"/>
  <c r="F473" i="17"/>
  <c r="E473" i="17"/>
  <c r="D473" i="17"/>
  <c r="C473" i="17"/>
  <c r="B473" i="17"/>
  <c r="A473" i="17"/>
  <c r="AD472" i="17"/>
  <c r="AC472" i="17"/>
  <c r="AB472" i="17"/>
  <c r="AA472" i="17"/>
  <c r="Z472" i="17"/>
  <c r="Y472" i="17"/>
  <c r="X472" i="17"/>
  <c r="W472" i="17"/>
  <c r="V472" i="17"/>
  <c r="U472" i="17"/>
  <c r="T472" i="17"/>
  <c r="S472" i="17"/>
  <c r="R472" i="17"/>
  <c r="Q472" i="17"/>
  <c r="P472" i="17"/>
  <c r="O472" i="17"/>
  <c r="N472" i="17"/>
  <c r="M472" i="17"/>
  <c r="L472" i="17"/>
  <c r="K472" i="17"/>
  <c r="J472" i="17"/>
  <c r="I472" i="17"/>
  <c r="H472" i="17"/>
  <c r="G472" i="17"/>
  <c r="F472" i="17"/>
  <c r="E472" i="17"/>
  <c r="D472" i="17"/>
  <c r="C472" i="17"/>
  <c r="B472" i="17"/>
  <c r="A472" i="17"/>
  <c r="AD471" i="17"/>
  <c r="AC471" i="17"/>
  <c r="AB471" i="17"/>
  <c r="AA471" i="17"/>
  <c r="Z471" i="17"/>
  <c r="Y471" i="17"/>
  <c r="X471" i="17"/>
  <c r="W471" i="17"/>
  <c r="V471" i="17"/>
  <c r="U471" i="17"/>
  <c r="T471" i="17"/>
  <c r="S471" i="17"/>
  <c r="R471" i="17"/>
  <c r="Q471" i="17"/>
  <c r="P471" i="17"/>
  <c r="O471" i="17"/>
  <c r="N471" i="17"/>
  <c r="M471" i="17"/>
  <c r="L471" i="17"/>
  <c r="K471" i="17"/>
  <c r="J471" i="17"/>
  <c r="I471" i="17"/>
  <c r="H471" i="17"/>
  <c r="G471" i="17"/>
  <c r="F471" i="17"/>
  <c r="E471" i="17"/>
  <c r="D471" i="17"/>
  <c r="C471" i="17"/>
  <c r="B471" i="17"/>
  <c r="A471" i="17"/>
  <c r="AD470" i="17"/>
  <c r="AC470" i="17"/>
  <c r="AB470" i="17"/>
  <c r="AA470" i="17"/>
  <c r="Z470" i="17"/>
  <c r="Y470" i="17"/>
  <c r="X470" i="17"/>
  <c r="W470" i="17"/>
  <c r="V470" i="17"/>
  <c r="U470" i="17"/>
  <c r="T470" i="17"/>
  <c r="S470" i="17"/>
  <c r="R470" i="17"/>
  <c r="Q470" i="17"/>
  <c r="P470" i="17"/>
  <c r="O470" i="17"/>
  <c r="N470" i="17"/>
  <c r="M470" i="17"/>
  <c r="L470" i="17"/>
  <c r="K470" i="17"/>
  <c r="J470" i="17"/>
  <c r="I470" i="17"/>
  <c r="H470" i="17"/>
  <c r="G470" i="17"/>
  <c r="F470" i="17"/>
  <c r="E470" i="17"/>
  <c r="D470" i="17"/>
  <c r="C470" i="17"/>
  <c r="B470" i="17"/>
  <c r="A470" i="17"/>
  <c r="AD469" i="17"/>
  <c r="AC469" i="17"/>
  <c r="AB469" i="17"/>
  <c r="AA469" i="17"/>
  <c r="Z469" i="17"/>
  <c r="Y469" i="17"/>
  <c r="X469" i="17"/>
  <c r="W469" i="17"/>
  <c r="V469" i="17"/>
  <c r="U469" i="17"/>
  <c r="T469" i="17"/>
  <c r="S469" i="17"/>
  <c r="R469" i="17"/>
  <c r="Q469" i="17"/>
  <c r="P469" i="17"/>
  <c r="O469" i="17"/>
  <c r="N469" i="17"/>
  <c r="M469" i="17"/>
  <c r="L469" i="17"/>
  <c r="K469" i="17"/>
  <c r="J469" i="17"/>
  <c r="I469" i="17"/>
  <c r="H469" i="17"/>
  <c r="G469" i="17"/>
  <c r="F469" i="17"/>
  <c r="E469" i="17"/>
  <c r="D469" i="17"/>
  <c r="C469" i="17"/>
  <c r="B469" i="17"/>
  <c r="A469" i="17"/>
  <c r="AD468" i="17"/>
  <c r="AC468" i="17"/>
  <c r="AB468" i="17"/>
  <c r="AA468" i="17"/>
  <c r="Z468" i="17"/>
  <c r="Y468" i="17"/>
  <c r="X468" i="17"/>
  <c r="W468" i="17"/>
  <c r="V468" i="17"/>
  <c r="U468" i="17"/>
  <c r="T468" i="17"/>
  <c r="S468" i="17"/>
  <c r="R468" i="17"/>
  <c r="Q468" i="17"/>
  <c r="P468" i="17"/>
  <c r="O468" i="17"/>
  <c r="N468" i="17"/>
  <c r="M468" i="17"/>
  <c r="L468" i="17"/>
  <c r="K468" i="17"/>
  <c r="J468" i="17"/>
  <c r="I468" i="17"/>
  <c r="H468" i="17"/>
  <c r="G468" i="17"/>
  <c r="F468" i="17"/>
  <c r="E468" i="17"/>
  <c r="D468" i="17"/>
  <c r="C468" i="17"/>
  <c r="B468" i="17"/>
  <c r="A468" i="17"/>
  <c r="AD467" i="17"/>
  <c r="AC467" i="17"/>
  <c r="AB467" i="17"/>
  <c r="AA467" i="17"/>
  <c r="Z467" i="17"/>
  <c r="Y467" i="17"/>
  <c r="X467" i="17"/>
  <c r="W467" i="17"/>
  <c r="V467" i="17"/>
  <c r="U467" i="17"/>
  <c r="T467" i="17"/>
  <c r="S467" i="17"/>
  <c r="R467" i="17"/>
  <c r="Q467" i="17"/>
  <c r="P467" i="17"/>
  <c r="O467" i="17"/>
  <c r="N467" i="17"/>
  <c r="M467" i="17"/>
  <c r="L467" i="17"/>
  <c r="K467" i="17"/>
  <c r="J467" i="17"/>
  <c r="I467" i="17"/>
  <c r="H467" i="17"/>
  <c r="G467" i="17"/>
  <c r="F467" i="17"/>
  <c r="E467" i="17"/>
  <c r="D467" i="17"/>
  <c r="C467" i="17"/>
  <c r="B467" i="17"/>
  <c r="A467" i="17"/>
  <c r="AD466" i="17"/>
  <c r="AC466" i="17"/>
  <c r="AB466" i="17"/>
  <c r="AA466" i="17"/>
  <c r="Z466" i="17"/>
  <c r="Y466" i="17"/>
  <c r="X466" i="17"/>
  <c r="W466" i="17"/>
  <c r="V466" i="17"/>
  <c r="U466" i="17"/>
  <c r="T466" i="17"/>
  <c r="S466" i="17"/>
  <c r="R466" i="17"/>
  <c r="Q466" i="17"/>
  <c r="P466" i="17"/>
  <c r="O466" i="17"/>
  <c r="N466" i="17"/>
  <c r="M466" i="17"/>
  <c r="L466" i="17"/>
  <c r="K466" i="17"/>
  <c r="J466" i="17"/>
  <c r="I466" i="17"/>
  <c r="H466" i="17"/>
  <c r="G466" i="17"/>
  <c r="F466" i="17"/>
  <c r="E466" i="17"/>
  <c r="D466" i="17"/>
  <c r="C466" i="17"/>
  <c r="B466" i="17"/>
  <c r="A466" i="17"/>
  <c r="AD465" i="17"/>
  <c r="AC465" i="17"/>
  <c r="AB465" i="17"/>
  <c r="AA465" i="17"/>
  <c r="Z465" i="17"/>
  <c r="Y465" i="17"/>
  <c r="X465" i="17"/>
  <c r="W465" i="17"/>
  <c r="V465" i="17"/>
  <c r="U465" i="17"/>
  <c r="T465" i="17"/>
  <c r="S465" i="17"/>
  <c r="R465" i="17"/>
  <c r="Q465" i="17"/>
  <c r="P465" i="17"/>
  <c r="O465" i="17"/>
  <c r="N465" i="17"/>
  <c r="M465" i="17"/>
  <c r="L465" i="17"/>
  <c r="K465" i="17"/>
  <c r="J465" i="17"/>
  <c r="I465" i="17"/>
  <c r="H465" i="17"/>
  <c r="G465" i="17"/>
  <c r="F465" i="17"/>
  <c r="E465" i="17"/>
  <c r="D465" i="17"/>
  <c r="C465" i="17"/>
  <c r="B465" i="17"/>
  <c r="A465" i="17"/>
  <c r="AD464" i="17"/>
  <c r="AC464" i="17"/>
  <c r="AB464" i="17"/>
  <c r="AA464" i="17"/>
  <c r="Z464" i="17"/>
  <c r="Y464" i="17"/>
  <c r="X464" i="17"/>
  <c r="W464" i="17"/>
  <c r="V464" i="17"/>
  <c r="U464" i="17"/>
  <c r="T464" i="17"/>
  <c r="S464" i="17"/>
  <c r="R464" i="17"/>
  <c r="Q464" i="17"/>
  <c r="P464" i="17"/>
  <c r="O464" i="17"/>
  <c r="N464" i="17"/>
  <c r="M464" i="17"/>
  <c r="L464" i="17"/>
  <c r="K464" i="17"/>
  <c r="J464" i="17"/>
  <c r="I464" i="17"/>
  <c r="H464" i="17"/>
  <c r="G464" i="17"/>
  <c r="F464" i="17"/>
  <c r="E464" i="17"/>
  <c r="D464" i="17"/>
  <c r="C464" i="17"/>
  <c r="B464" i="17"/>
  <c r="A464" i="17"/>
  <c r="AD463" i="17"/>
  <c r="AC463" i="17"/>
  <c r="AB463" i="17"/>
  <c r="AA463" i="17"/>
  <c r="Z463" i="17"/>
  <c r="Y463" i="17"/>
  <c r="X463" i="17"/>
  <c r="W463" i="17"/>
  <c r="V463" i="17"/>
  <c r="U463" i="17"/>
  <c r="T463" i="17"/>
  <c r="S463" i="17"/>
  <c r="R463" i="17"/>
  <c r="Q463" i="17"/>
  <c r="P463" i="17"/>
  <c r="O463" i="17"/>
  <c r="N463" i="17"/>
  <c r="M463" i="17"/>
  <c r="L463" i="17"/>
  <c r="K463" i="17"/>
  <c r="J463" i="17"/>
  <c r="I463" i="17"/>
  <c r="H463" i="17"/>
  <c r="G463" i="17"/>
  <c r="F463" i="17"/>
  <c r="E463" i="17"/>
  <c r="D463" i="17"/>
  <c r="C463" i="17"/>
  <c r="B463" i="17"/>
  <c r="A463" i="17"/>
  <c r="AD462" i="17"/>
  <c r="AC462" i="17"/>
  <c r="AB462" i="17"/>
  <c r="AA462" i="17"/>
  <c r="Z462" i="17"/>
  <c r="Y462" i="17"/>
  <c r="X462" i="17"/>
  <c r="W462" i="17"/>
  <c r="V462" i="17"/>
  <c r="U462" i="17"/>
  <c r="T462" i="17"/>
  <c r="S462" i="17"/>
  <c r="R462" i="17"/>
  <c r="Q462" i="17"/>
  <c r="P462" i="17"/>
  <c r="O462" i="17"/>
  <c r="N462" i="17"/>
  <c r="M462" i="17"/>
  <c r="L462" i="17"/>
  <c r="K462" i="17"/>
  <c r="J462" i="17"/>
  <c r="I462" i="17"/>
  <c r="H462" i="17"/>
  <c r="G462" i="17"/>
  <c r="F462" i="17"/>
  <c r="E462" i="17"/>
  <c r="D462" i="17"/>
  <c r="C462" i="17"/>
  <c r="B462" i="17"/>
  <c r="A462" i="17"/>
  <c r="AD461" i="17"/>
  <c r="AC461" i="17"/>
  <c r="AB461" i="17"/>
  <c r="AA461" i="17"/>
  <c r="Z461" i="17"/>
  <c r="Y461" i="17"/>
  <c r="X461" i="17"/>
  <c r="W461" i="17"/>
  <c r="V461" i="17"/>
  <c r="U461" i="17"/>
  <c r="T461" i="17"/>
  <c r="S461" i="17"/>
  <c r="R461" i="17"/>
  <c r="Q461" i="17"/>
  <c r="P461" i="17"/>
  <c r="O461" i="17"/>
  <c r="N461" i="17"/>
  <c r="M461" i="17"/>
  <c r="L461" i="17"/>
  <c r="K461" i="17"/>
  <c r="J461" i="17"/>
  <c r="I461" i="17"/>
  <c r="H461" i="17"/>
  <c r="G461" i="17"/>
  <c r="F461" i="17"/>
  <c r="E461" i="17"/>
  <c r="D461" i="17"/>
  <c r="C461" i="17"/>
  <c r="B461" i="17"/>
  <c r="A461" i="17"/>
  <c r="AD460" i="17"/>
  <c r="AC460" i="17"/>
  <c r="AB460" i="17"/>
  <c r="AA460" i="17"/>
  <c r="Z460" i="17"/>
  <c r="Y460" i="17"/>
  <c r="X460" i="17"/>
  <c r="W460" i="17"/>
  <c r="V460" i="17"/>
  <c r="U460" i="17"/>
  <c r="T460" i="17"/>
  <c r="S460" i="17"/>
  <c r="R460" i="17"/>
  <c r="Q460" i="17"/>
  <c r="P460" i="17"/>
  <c r="O460" i="17"/>
  <c r="N460" i="17"/>
  <c r="M460" i="17"/>
  <c r="L460" i="17"/>
  <c r="K460" i="17"/>
  <c r="J460" i="17"/>
  <c r="I460" i="17"/>
  <c r="H460" i="17"/>
  <c r="G460" i="17"/>
  <c r="F460" i="17"/>
  <c r="E460" i="17"/>
  <c r="D460" i="17"/>
  <c r="C460" i="17"/>
  <c r="B460" i="17"/>
  <c r="A460" i="17"/>
  <c r="AD459" i="17"/>
  <c r="AC459" i="17"/>
  <c r="AB459" i="17"/>
  <c r="AA459" i="17"/>
  <c r="Z459" i="17"/>
  <c r="Y459" i="17"/>
  <c r="X459" i="17"/>
  <c r="W459" i="17"/>
  <c r="V459" i="17"/>
  <c r="U459" i="17"/>
  <c r="T459" i="17"/>
  <c r="S459" i="17"/>
  <c r="R459" i="17"/>
  <c r="Q459" i="17"/>
  <c r="P459" i="17"/>
  <c r="O459" i="17"/>
  <c r="N459" i="17"/>
  <c r="M459" i="17"/>
  <c r="L459" i="17"/>
  <c r="K459" i="17"/>
  <c r="J459" i="17"/>
  <c r="I459" i="17"/>
  <c r="H459" i="17"/>
  <c r="G459" i="17"/>
  <c r="F459" i="17"/>
  <c r="E459" i="17"/>
  <c r="D459" i="17"/>
  <c r="C459" i="17"/>
  <c r="B459" i="17"/>
  <c r="A459" i="17"/>
  <c r="AD458" i="17"/>
  <c r="AC458" i="17"/>
  <c r="AB458" i="17"/>
  <c r="AA458" i="17"/>
  <c r="Z458" i="17"/>
  <c r="Y458" i="17"/>
  <c r="X458" i="17"/>
  <c r="W458" i="17"/>
  <c r="V458" i="17"/>
  <c r="U458" i="17"/>
  <c r="T458" i="17"/>
  <c r="S458" i="17"/>
  <c r="R458" i="17"/>
  <c r="Q458" i="17"/>
  <c r="P458" i="17"/>
  <c r="O458" i="17"/>
  <c r="N458" i="17"/>
  <c r="M458" i="17"/>
  <c r="L458" i="17"/>
  <c r="K458" i="17"/>
  <c r="J458" i="17"/>
  <c r="I458" i="17"/>
  <c r="H458" i="17"/>
  <c r="G458" i="17"/>
  <c r="F458" i="17"/>
  <c r="E458" i="17"/>
  <c r="D458" i="17"/>
  <c r="C458" i="17"/>
  <c r="B458" i="17"/>
  <c r="A458" i="17"/>
  <c r="AD457" i="17"/>
  <c r="AC457" i="17"/>
  <c r="AB457" i="17"/>
  <c r="AA457" i="17"/>
  <c r="Z457" i="17"/>
  <c r="Y457" i="17"/>
  <c r="X457" i="17"/>
  <c r="W457" i="17"/>
  <c r="V457" i="17"/>
  <c r="U457" i="17"/>
  <c r="T457" i="17"/>
  <c r="S457" i="17"/>
  <c r="R457" i="17"/>
  <c r="Q457" i="17"/>
  <c r="P457" i="17"/>
  <c r="O457" i="17"/>
  <c r="N457" i="17"/>
  <c r="M457" i="17"/>
  <c r="L457" i="17"/>
  <c r="K457" i="17"/>
  <c r="J457" i="17"/>
  <c r="I457" i="17"/>
  <c r="H457" i="17"/>
  <c r="G457" i="17"/>
  <c r="F457" i="17"/>
  <c r="E457" i="17"/>
  <c r="D457" i="17"/>
  <c r="C457" i="17"/>
  <c r="B457" i="17"/>
  <c r="A457" i="17"/>
  <c r="AD456" i="17"/>
  <c r="AC456" i="17"/>
  <c r="AB456" i="17"/>
  <c r="AA456" i="17"/>
  <c r="Z456" i="17"/>
  <c r="Y456" i="17"/>
  <c r="X456" i="17"/>
  <c r="W456" i="17"/>
  <c r="V456" i="17"/>
  <c r="U456" i="17"/>
  <c r="T456" i="17"/>
  <c r="S456" i="17"/>
  <c r="R456" i="17"/>
  <c r="Q456" i="17"/>
  <c r="P456" i="17"/>
  <c r="O456" i="17"/>
  <c r="N456" i="17"/>
  <c r="M456" i="17"/>
  <c r="L456" i="17"/>
  <c r="K456" i="17"/>
  <c r="J456" i="17"/>
  <c r="I456" i="17"/>
  <c r="H456" i="17"/>
  <c r="G456" i="17"/>
  <c r="F456" i="17"/>
  <c r="E456" i="17"/>
  <c r="D456" i="17"/>
  <c r="C456" i="17"/>
  <c r="B456" i="17"/>
  <c r="A456" i="17"/>
  <c r="AD455" i="17"/>
  <c r="AC455" i="17"/>
  <c r="AB455" i="17"/>
  <c r="AA455" i="17"/>
  <c r="Z455" i="17"/>
  <c r="Y455" i="17"/>
  <c r="X455" i="17"/>
  <c r="W455" i="17"/>
  <c r="V455" i="17"/>
  <c r="U455" i="17"/>
  <c r="T455" i="17"/>
  <c r="S455" i="17"/>
  <c r="R455" i="17"/>
  <c r="Q455" i="17"/>
  <c r="P455" i="17"/>
  <c r="O455" i="17"/>
  <c r="N455" i="17"/>
  <c r="M455" i="17"/>
  <c r="L455" i="17"/>
  <c r="K455" i="17"/>
  <c r="J455" i="17"/>
  <c r="I455" i="17"/>
  <c r="H455" i="17"/>
  <c r="G455" i="17"/>
  <c r="F455" i="17"/>
  <c r="E455" i="17"/>
  <c r="D455" i="17"/>
  <c r="C455" i="17"/>
  <c r="B455" i="17"/>
  <c r="A455" i="17"/>
  <c r="AD454" i="17"/>
  <c r="AC454" i="17"/>
  <c r="AB454" i="17"/>
  <c r="AA454" i="17"/>
  <c r="Z454" i="17"/>
  <c r="Y454" i="17"/>
  <c r="X454" i="17"/>
  <c r="W454" i="17"/>
  <c r="V454" i="17"/>
  <c r="U454" i="17"/>
  <c r="T454" i="17"/>
  <c r="S454" i="17"/>
  <c r="R454" i="17"/>
  <c r="Q454" i="17"/>
  <c r="P454" i="17"/>
  <c r="O454" i="17"/>
  <c r="N454" i="17"/>
  <c r="M454" i="17"/>
  <c r="L454" i="17"/>
  <c r="K454" i="17"/>
  <c r="J454" i="17"/>
  <c r="I454" i="17"/>
  <c r="H454" i="17"/>
  <c r="G454" i="17"/>
  <c r="F454" i="17"/>
  <c r="E454" i="17"/>
  <c r="D454" i="17"/>
  <c r="C454" i="17"/>
  <c r="B454" i="17"/>
  <c r="A454" i="17"/>
  <c r="AD453" i="17"/>
  <c r="AC453" i="17"/>
  <c r="AB453" i="17"/>
  <c r="AA453" i="17"/>
  <c r="Z453" i="17"/>
  <c r="Y453" i="17"/>
  <c r="X453" i="17"/>
  <c r="W453" i="17"/>
  <c r="V453" i="17"/>
  <c r="U453" i="17"/>
  <c r="T453" i="17"/>
  <c r="S453" i="17"/>
  <c r="R453" i="17"/>
  <c r="Q453" i="17"/>
  <c r="P453" i="17"/>
  <c r="O453" i="17"/>
  <c r="N453" i="17"/>
  <c r="M453" i="17"/>
  <c r="L453" i="17"/>
  <c r="K453" i="17"/>
  <c r="J453" i="17"/>
  <c r="I453" i="17"/>
  <c r="H453" i="17"/>
  <c r="G453" i="17"/>
  <c r="F453" i="17"/>
  <c r="E453" i="17"/>
  <c r="D453" i="17"/>
  <c r="C453" i="17"/>
  <c r="B453" i="17"/>
  <c r="A453" i="17"/>
  <c r="AD452" i="17"/>
  <c r="AC452" i="17"/>
  <c r="AB452" i="17"/>
  <c r="AA452" i="17"/>
  <c r="Z452" i="17"/>
  <c r="Y452" i="17"/>
  <c r="X452" i="17"/>
  <c r="W452" i="17"/>
  <c r="V452" i="17"/>
  <c r="U452" i="17"/>
  <c r="T452" i="17"/>
  <c r="S452" i="17"/>
  <c r="R452" i="17"/>
  <c r="Q452" i="17"/>
  <c r="P452" i="17"/>
  <c r="O452" i="17"/>
  <c r="N452" i="17"/>
  <c r="M452" i="17"/>
  <c r="L452" i="17"/>
  <c r="K452" i="17"/>
  <c r="J452" i="17"/>
  <c r="I452" i="17"/>
  <c r="H452" i="17"/>
  <c r="G452" i="17"/>
  <c r="F452" i="17"/>
  <c r="E452" i="17"/>
  <c r="D452" i="17"/>
  <c r="C452" i="17"/>
  <c r="B452" i="17"/>
  <c r="A452" i="17"/>
  <c r="AD451" i="17"/>
  <c r="AC451" i="17"/>
  <c r="AB451" i="17"/>
  <c r="AA451" i="17"/>
  <c r="Z451" i="17"/>
  <c r="Y451" i="17"/>
  <c r="X451" i="17"/>
  <c r="W451" i="17"/>
  <c r="V451" i="17"/>
  <c r="U451" i="17"/>
  <c r="T451" i="17"/>
  <c r="S451" i="17"/>
  <c r="R451" i="17"/>
  <c r="Q451" i="17"/>
  <c r="P451" i="17"/>
  <c r="O451" i="17"/>
  <c r="N451" i="17"/>
  <c r="M451" i="17"/>
  <c r="L451" i="17"/>
  <c r="K451" i="17"/>
  <c r="J451" i="17"/>
  <c r="I451" i="17"/>
  <c r="H451" i="17"/>
  <c r="G451" i="17"/>
  <c r="F451" i="17"/>
  <c r="E451" i="17"/>
  <c r="D451" i="17"/>
  <c r="C451" i="17"/>
  <c r="B451" i="17"/>
  <c r="A451" i="17"/>
  <c r="AD450" i="17"/>
  <c r="AC450" i="17"/>
  <c r="AB450" i="17"/>
  <c r="AA450" i="17"/>
  <c r="Z450" i="17"/>
  <c r="Y450" i="17"/>
  <c r="X450" i="17"/>
  <c r="W450" i="17"/>
  <c r="V450" i="17"/>
  <c r="U450" i="17"/>
  <c r="T450" i="17"/>
  <c r="S450" i="17"/>
  <c r="R450" i="17"/>
  <c r="Q450" i="17"/>
  <c r="P450" i="17"/>
  <c r="O450" i="17"/>
  <c r="N450" i="17"/>
  <c r="M450" i="17"/>
  <c r="L450" i="17"/>
  <c r="K450" i="17"/>
  <c r="J450" i="17"/>
  <c r="I450" i="17"/>
  <c r="H450" i="17"/>
  <c r="G450" i="17"/>
  <c r="F450" i="17"/>
  <c r="E450" i="17"/>
  <c r="D450" i="17"/>
  <c r="C450" i="17"/>
  <c r="B450" i="17"/>
  <c r="A450" i="17"/>
  <c r="AD449" i="17"/>
  <c r="AC449" i="17"/>
  <c r="AB449" i="17"/>
  <c r="AA449" i="17"/>
  <c r="Z449" i="17"/>
  <c r="Y449" i="17"/>
  <c r="X449" i="17"/>
  <c r="W449" i="17"/>
  <c r="V449" i="17"/>
  <c r="U449" i="17"/>
  <c r="T449" i="17"/>
  <c r="S449" i="17"/>
  <c r="R449" i="17"/>
  <c r="Q449" i="17"/>
  <c r="P449" i="17"/>
  <c r="O449" i="17"/>
  <c r="N449" i="17"/>
  <c r="M449" i="17"/>
  <c r="L449" i="17"/>
  <c r="K449" i="17"/>
  <c r="J449" i="17"/>
  <c r="I449" i="17"/>
  <c r="H449" i="17"/>
  <c r="G449" i="17"/>
  <c r="F449" i="17"/>
  <c r="E449" i="17"/>
  <c r="D449" i="17"/>
  <c r="C449" i="17"/>
  <c r="B449" i="17"/>
  <c r="A449" i="17"/>
  <c r="AD448" i="17"/>
  <c r="AC448" i="17"/>
  <c r="AB448" i="17"/>
  <c r="AA448" i="17"/>
  <c r="Z448" i="17"/>
  <c r="Y448" i="17"/>
  <c r="X448" i="17"/>
  <c r="W448" i="17"/>
  <c r="V448" i="17"/>
  <c r="U448" i="17"/>
  <c r="T448" i="17"/>
  <c r="S448" i="17"/>
  <c r="R448" i="17"/>
  <c r="Q448" i="17"/>
  <c r="P448" i="17"/>
  <c r="O448" i="17"/>
  <c r="N448" i="17"/>
  <c r="M448" i="17"/>
  <c r="L448" i="17"/>
  <c r="K448" i="17"/>
  <c r="J448" i="17"/>
  <c r="I448" i="17"/>
  <c r="H448" i="17"/>
  <c r="G448" i="17"/>
  <c r="F448" i="17"/>
  <c r="E448" i="17"/>
  <c r="D448" i="17"/>
  <c r="C448" i="17"/>
  <c r="B448" i="17"/>
  <c r="A448" i="17"/>
  <c r="AD447" i="17"/>
  <c r="AC447" i="17"/>
  <c r="AB447" i="17"/>
  <c r="AA447" i="17"/>
  <c r="Z447" i="17"/>
  <c r="Y447" i="17"/>
  <c r="X447" i="17"/>
  <c r="W447" i="17"/>
  <c r="V447" i="17"/>
  <c r="U447" i="17"/>
  <c r="T447" i="17"/>
  <c r="S447" i="17"/>
  <c r="R447" i="17"/>
  <c r="Q447" i="17"/>
  <c r="P447" i="17"/>
  <c r="O447" i="17"/>
  <c r="N447" i="17"/>
  <c r="M447" i="17"/>
  <c r="L447" i="17"/>
  <c r="K447" i="17"/>
  <c r="J447" i="17"/>
  <c r="I447" i="17"/>
  <c r="H447" i="17"/>
  <c r="G447" i="17"/>
  <c r="F447" i="17"/>
  <c r="E447" i="17"/>
  <c r="D447" i="17"/>
  <c r="C447" i="17"/>
  <c r="B447" i="17"/>
  <c r="A447" i="17"/>
  <c r="AD446" i="17"/>
  <c r="AC446" i="17"/>
  <c r="AB446" i="17"/>
  <c r="AA446" i="17"/>
  <c r="Z446" i="17"/>
  <c r="Y446" i="17"/>
  <c r="X446" i="17"/>
  <c r="W446" i="17"/>
  <c r="V446" i="17"/>
  <c r="U446" i="17"/>
  <c r="T446" i="17"/>
  <c r="S446" i="17"/>
  <c r="R446" i="17"/>
  <c r="Q446" i="17"/>
  <c r="P446" i="17"/>
  <c r="O446" i="17"/>
  <c r="N446" i="17"/>
  <c r="M446" i="17"/>
  <c r="L446" i="17"/>
  <c r="K446" i="17"/>
  <c r="J446" i="17"/>
  <c r="I446" i="17"/>
  <c r="H446" i="17"/>
  <c r="G446" i="17"/>
  <c r="F446" i="17"/>
  <c r="E446" i="17"/>
  <c r="D446" i="17"/>
  <c r="C446" i="17"/>
  <c r="B446" i="17"/>
  <c r="A446" i="17"/>
  <c r="AD445" i="17"/>
  <c r="AC445" i="17"/>
  <c r="AB445" i="17"/>
  <c r="AA445" i="17"/>
  <c r="Z445" i="17"/>
  <c r="Y445" i="17"/>
  <c r="X445" i="17"/>
  <c r="W445" i="17"/>
  <c r="V445" i="17"/>
  <c r="U445" i="17"/>
  <c r="T445" i="17"/>
  <c r="S445" i="17"/>
  <c r="R445" i="17"/>
  <c r="Q445" i="17"/>
  <c r="P445" i="17"/>
  <c r="O445" i="17"/>
  <c r="N445" i="17"/>
  <c r="M445" i="17"/>
  <c r="L445" i="17"/>
  <c r="K445" i="17"/>
  <c r="J445" i="17"/>
  <c r="I445" i="17"/>
  <c r="H445" i="17"/>
  <c r="G445" i="17"/>
  <c r="F445" i="17"/>
  <c r="E445" i="17"/>
  <c r="D445" i="17"/>
  <c r="C445" i="17"/>
  <c r="B445" i="17"/>
  <c r="A445" i="17"/>
  <c r="AD444" i="17"/>
  <c r="AC444" i="17"/>
  <c r="AB444" i="17"/>
  <c r="AA444" i="17"/>
  <c r="Z444" i="17"/>
  <c r="Y444" i="17"/>
  <c r="X444" i="17"/>
  <c r="W444" i="17"/>
  <c r="V444" i="17"/>
  <c r="U444" i="17"/>
  <c r="T444" i="17"/>
  <c r="S444" i="17"/>
  <c r="R444" i="17"/>
  <c r="Q444" i="17"/>
  <c r="P444" i="17"/>
  <c r="O444" i="17"/>
  <c r="N444" i="17"/>
  <c r="M444" i="17"/>
  <c r="L444" i="17"/>
  <c r="K444" i="17"/>
  <c r="J444" i="17"/>
  <c r="I444" i="17"/>
  <c r="H444" i="17"/>
  <c r="G444" i="17"/>
  <c r="F444" i="17"/>
  <c r="E444" i="17"/>
  <c r="D444" i="17"/>
  <c r="C444" i="17"/>
  <c r="B444" i="17"/>
  <c r="A444" i="17"/>
  <c r="AD443" i="17"/>
  <c r="AC443" i="17"/>
  <c r="AB443" i="17"/>
  <c r="AA443" i="17"/>
  <c r="Z443" i="17"/>
  <c r="Y443" i="17"/>
  <c r="X443" i="17"/>
  <c r="W443" i="17"/>
  <c r="V443" i="17"/>
  <c r="U443" i="17"/>
  <c r="T443" i="17"/>
  <c r="S443" i="17"/>
  <c r="R443" i="17"/>
  <c r="Q443" i="17"/>
  <c r="P443" i="17"/>
  <c r="O443" i="17"/>
  <c r="N443" i="17"/>
  <c r="M443" i="17"/>
  <c r="L443" i="17"/>
  <c r="K443" i="17"/>
  <c r="J443" i="17"/>
  <c r="I443" i="17"/>
  <c r="H443" i="17"/>
  <c r="G443" i="17"/>
  <c r="F443" i="17"/>
  <c r="E443" i="17"/>
  <c r="D443" i="17"/>
  <c r="C443" i="17"/>
  <c r="B443" i="17"/>
  <c r="A443" i="17"/>
  <c r="AD442" i="17"/>
  <c r="AC442" i="17"/>
  <c r="AB442" i="17"/>
  <c r="AA442" i="17"/>
  <c r="Z442" i="17"/>
  <c r="Y442" i="17"/>
  <c r="X442" i="17"/>
  <c r="W442" i="17"/>
  <c r="V442" i="17"/>
  <c r="U442" i="17"/>
  <c r="T442" i="17"/>
  <c r="S442" i="17"/>
  <c r="R442" i="17"/>
  <c r="Q442" i="17"/>
  <c r="P442" i="17"/>
  <c r="O442" i="17"/>
  <c r="N442" i="17"/>
  <c r="M442" i="17"/>
  <c r="L442" i="17"/>
  <c r="K442" i="17"/>
  <c r="J442" i="17"/>
  <c r="I442" i="17"/>
  <c r="H442" i="17"/>
  <c r="G442" i="17"/>
  <c r="F442" i="17"/>
  <c r="E442" i="17"/>
  <c r="D442" i="17"/>
  <c r="C442" i="17"/>
  <c r="B442" i="17"/>
  <c r="A442" i="17"/>
  <c r="AD441" i="17"/>
  <c r="AC441" i="17"/>
  <c r="AB441" i="17"/>
  <c r="AA441" i="17"/>
  <c r="Z441" i="17"/>
  <c r="Y441" i="17"/>
  <c r="X441" i="17"/>
  <c r="W441" i="17"/>
  <c r="V441" i="17"/>
  <c r="U441" i="17"/>
  <c r="T441" i="17"/>
  <c r="S441" i="17"/>
  <c r="R441" i="17"/>
  <c r="Q441" i="17"/>
  <c r="P441" i="17"/>
  <c r="O441" i="17"/>
  <c r="N441" i="17"/>
  <c r="M441" i="17"/>
  <c r="L441" i="17"/>
  <c r="K441" i="17"/>
  <c r="J441" i="17"/>
  <c r="I441" i="17"/>
  <c r="H441" i="17"/>
  <c r="G441" i="17"/>
  <c r="F441" i="17"/>
  <c r="E441" i="17"/>
  <c r="D441" i="17"/>
  <c r="C441" i="17"/>
  <c r="B441" i="17"/>
  <c r="A441" i="17"/>
  <c r="AD440" i="17"/>
  <c r="AC440" i="17"/>
  <c r="AB440" i="17"/>
  <c r="AA440" i="17"/>
  <c r="Z440" i="17"/>
  <c r="Y440" i="17"/>
  <c r="X440" i="17"/>
  <c r="W440" i="17"/>
  <c r="V440" i="17"/>
  <c r="U440" i="17"/>
  <c r="T440" i="17"/>
  <c r="S440" i="17"/>
  <c r="R440" i="17"/>
  <c r="Q440" i="17"/>
  <c r="P440" i="17"/>
  <c r="O440" i="17"/>
  <c r="N440" i="17"/>
  <c r="M440" i="17"/>
  <c r="L440" i="17"/>
  <c r="K440" i="17"/>
  <c r="J440" i="17"/>
  <c r="I440" i="17"/>
  <c r="H440" i="17"/>
  <c r="G440" i="17"/>
  <c r="F440" i="17"/>
  <c r="E440" i="17"/>
  <c r="D440" i="17"/>
  <c r="C440" i="17"/>
  <c r="B440" i="17"/>
  <c r="A440" i="17"/>
  <c r="AD439" i="17"/>
  <c r="AC439" i="17"/>
  <c r="AB439" i="17"/>
  <c r="AA439" i="17"/>
  <c r="Z439" i="17"/>
  <c r="Y439" i="17"/>
  <c r="X439" i="17"/>
  <c r="W439" i="17"/>
  <c r="V439" i="17"/>
  <c r="U439" i="17"/>
  <c r="T439" i="17"/>
  <c r="S439" i="17"/>
  <c r="R439" i="17"/>
  <c r="Q439" i="17"/>
  <c r="P439" i="17"/>
  <c r="O439" i="17"/>
  <c r="N439" i="17"/>
  <c r="M439" i="17"/>
  <c r="L439" i="17"/>
  <c r="K439" i="17"/>
  <c r="J439" i="17"/>
  <c r="I439" i="17"/>
  <c r="H439" i="17"/>
  <c r="G439" i="17"/>
  <c r="F439" i="17"/>
  <c r="E439" i="17"/>
  <c r="D439" i="17"/>
  <c r="C439" i="17"/>
  <c r="B439" i="17"/>
  <c r="A439" i="17"/>
  <c r="AD438" i="17"/>
  <c r="AC438" i="17"/>
  <c r="AB438" i="17"/>
  <c r="AA438" i="17"/>
  <c r="Z438" i="17"/>
  <c r="Y438" i="17"/>
  <c r="X438" i="17"/>
  <c r="W438" i="17"/>
  <c r="V438" i="17"/>
  <c r="U438" i="17"/>
  <c r="T438" i="17"/>
  <c r="S438" i="17"/>
  <c r="R438" i="17"/>
  <c r="Q438" i="17"/>
  <c r="P438" i="17"/>
  <c r="O438" i="17"/>
  <c r="N438" i="17"/>
  <c r="M438" i="17"/>
  <c r="L438" i="17"/>
  <c r="K438" i="17"/>
  <c r="J438" i="17"/>
  <c r="I438" i="17"/>
  <c r="H438" i="17"/>
  <c r="G438" i="17"/>
  <c r="F438" i="17"/>
  <c r="E438" i="17"/>
  <c r="D438" i="17"/>
  <c r="C438" i="17"/>
  <c r="B438" i="17"/>
  <c r="A438" i="17"/>
  <c r="AD437" i="17"/>
  <c r="AC437" i="17"/>
  <c r="AB437" i="17"/>
  <c r="AA437" i="17"/>
  <c r="Z437" i="17"/>
  <c r="Y437" i="17"/>
  <c r="X437" i="17"/>
  <c r="W437" i="17"/>
  <c r="V437" i="17"/>
  <c r="U437" i="17"/>
  <c r="T437" i="17"/>
  <c r="S437" i="17"/>
  <c r="R437" i="17"/>
  <c r="Q437" i="17"/>
  <c r="P437" i="17"/>
  <c r="O437" i="17"/>
  <c r="N437" i="17"/>
  <c r="M437" i="17"/>
  <c r="L437" i="17"/>
  <c r="K437" i="17"/>
  <c r="J437" i="17"/>
  <c r="I437" i="17"/>
  <c r="H437" i="17"/>
  <c r="G437" i="17"/>
  <c r="F437" i="17"/>
  <c r="E437" i="17"/>
  <c r="D437" i="17"/>
  <c r="C437" i="17"/>
  <c r="B437" i="17"/>
  <c r="A437" i="17"/>
  <c r="AD436" i="17"/>
  <c r="AC436" i="17"/>
  <c r="AB436" i="17"/>
  <c r="AA436" i="17"/>
  <c r="Z436" i="17"/>
  <c r="Y436" i="17"/>
  <c r="X436" i="17"/>
  <c r="W436" i="17"/>
  <c r="V436" i="17"/>
  <c r="U436" i="17"/>
  <c r="T436" i="17"/>
  <c r="S436" i="17"/>
  <c r="R436" i="17"/>
  <c r="Q436" i="17"/>
  <c r="P436" i="17"/>
  <c r="O436" i="17"/>
  <c r="N436" i="17"/>
  <c r="M436" i="17"/>
  <c r="L436" i="17"/>
  <c r="K436" i="17"/>
  <c r="J436" i="17"/>
  <c r="I436" i="17"/>
  <c r="H436" i="17"/>
  <c r="G436" i="17"/>
  <c r="F436" i="17"/>
  <c r="E436" i="17"/>
  <c r="D436" i="17"/>
  <c r="C436" i="17"/>
  <c r="B436" i="17"/>
  <c r="A436" i="17"/>
  <c r="AD435" i="17"/>
  <c r="AC435" i="17"/>
  <c r="AB435" i="17"/>
  <c r="AA435" i="17"/>
  <c r="Z435" i="17"/>
  <c r="Y435" i="17"/>
  <c r="X435" i="17"/>
  <c r="W435" i="17"/>
  <c r="V435" i="17"/>
  <c r="U435" i="17"/>
  <c r="T435" i="17"/>
  <c r="S435" i="17"/>
  <c r="R435" i="17"/>
  <c r="Q435" i="17"/>
  <c r="P435" i="17"/>
  <c r="O435" i="17"/>
  <c r="N435" i="17"/>
  <c r="M435" i="17"/>
  <c r="L435" i="17"/>
  <c r="K435" i="17"/>
  <c r="J435" i="17"/>
  <c r="I435" i="17"/>
  <c r="H435" i="17"/>
  <c r="G435" i="17"/>
  <c r="F435" i="17"/>
  <c r="E435" i="17"/>
  <c r="D435" i="17"/>
  <c r="C435" i="17"/>
  <c r="B435" i="17"/>
  <c r="A435" i="17"/>
  <c r="AD434" i="17"/>
  <c r="AC434" i="17"/>
  <c r="AB434" i="17"/>
  <c r="AA434" i="17"/>
  <c r="Z434" i="17"/>
  <c r="Y434" i="17"/>
  <c r="X434" i="17"/>
  <c r="W434" i="17"/>
  <c r="V434" i="17"/>
  <c r="U434" i="17"/>
  <c r="T434" i="17"/>
  <c r="S434" i="17"/>
  <c r="R434" i="17"/>
  <c r="Q434" i="17"/>
  <c r="P434" i="17"/>
  <c r="O434" i="17"/>
  <c r="N434" i="17"/>
  <c r="M434" i="17"/>
  <c r="L434" i="17"/>
  <c r="K434" i="17"/>
  <c r="J434" i="17"/>
  <c r="I434" i="17"/>
  <c r="H434" i="17"/>
  <c r="G434" i="17"/>
  <c r="F434" i="17"/>
  <c r="E434" i="17"/>
  <c r="D434" i="17"/>
  <c r="C434" i="17"/>
  <c r="B434" i="17"/>
  <c r="A434" i="17"/>
  <c r="AD433" i="17"/>
  <c r="AC433" i="17"/>
  <c r="AB433" i="17"/>
  <c r="AA433" i="17"/>
  <c r="Z433" i="17"/>
  <c r="Y433" i="17"/>
  <c r="X433" i="17"/>
  <c r="W433" i="17"/>
  <c r="V433" i="17"/>
  <c r="U433" i="17"/>
  <c r="T433" i="17"/>
  <c r="S433" i="17"/>
  <c r="R433" i="17"/>
  <c r="Q433" i="17"/>
  <c r="P433" i="17"/>
  <c r="O433" i="17"/>
  <c r="N433" i="17"/>
  <c r="M433" i="17"/>
  <c r="L433" i="17"/>
  <c r="K433" i="17"/>
  <c r="J433" i="17"/>
  <c r="I433" i="17"/>
  <c r="H433" i="17"/>
  <c r="G433" i="17"/>
  <c r="F433" i="17"/>
  <c r="E433" i="17"/>
  <c r="D433" i="17"/>
  <c r="C433" i="17"/>
  <c r="B433" i="17"/>
  <c r="A433" i="17"/>
  <c r="AD432" i="17"/>
  <c r="AC432" i="17"/>
  <c r="AB432" i="17"/>
  <c r="AA432" i="17"/>
  <c r="Z432" i="17"/>
  <c r="Y432" i="17"/>
  <c r="X432" i="17"/>
  <c r="W432" i="17"/>
  <c r="V432" i="17"/>
  <c r="U432" i="17"/>
  <c r="T432" i="17"/>
  <c r="S432" i="17"/>
  <c r="R432" i="17"/>
  <c r="Q432" i="17"/>
  <c r="P432" i="17"/>
  <c r="O432" i="17"/>
  <c r="N432" i="17"/>
  <c r="M432" i="17"/>
  <c r="L432" i="17"/>
  <c r="K432" i="17"/>
  <c r="J432" i="17"/>
  <c r="I432" i="17"/>
  <c r="H432" i="17"/>
  <c r="G432" i="17"/>
  <c r="F432" i="17"/>
  <c r="E432" i="17"/>
  <c r="D432" i="17"/>
  <c r="C432" i="17"/>
  <c r="B432" i="17"/>
  <c r="A432" i="17"/>
  <c r="AD431" i="17"/>
  <c r="AC431" i="17"/>
  <c r="AB431" i="17"/>
  <c r="AA431" i="17"/>
  <c r="Z431" i="17"/>
  <c r="Y431" i="17"/>
  <c r="X431" i="17"/>
  <c r="W431" i="17"/>
  <c r="V431" i="17"/>
  <c r="U431" i="17"/>
  <c r="T431" i="17"/>
  <c r="S431" i="17"/>
  <c r="R431" i="17"/>
  <c r="Q431" i="17"/>
  <c r="P431" i="17"/>
  <c r="O431" i="17"/>
  <c r="N431" i="17"/>
  <c r="M431" i="17"/>
  <c r="L431" i="17"/>
  <c r="K431" i="17"/>
  <c r="J431" i="17"/>
  <c r="I431" i="17"/>
  <c r="H431" i="17"/>
  <c r="G431" i="17"/>
  <c r="F431" i="17"/>
  <c r="E431" i="17"/>
  <c r="D431" i="17"/>
  <c r="C431" i="17"/>
  <c r="B431" i="17"/>
  <c r="A431" i="17"/>
  <c r="AD430" i="17"/>
  <c r="AC430" i="17"/>
  <c r="AB430" i="17"/>
  <c r="AA430" i="17"/>
  <c r="Z430" i="17"/>
  <c r="Y430" i="17"/>
  <c r="X430" i="17"/>
  <c r="W430" i="17"/>
  <c r="V430" i="17"/>
  <c r="U430" i="17"/>
  <c r="T430" i="17"/>
  <c r="S430" i="17"/>
  <c r="R430" i="17"/>
  <c r="Q430" i="17"/>
  <c r="P430" i="17"/>
  <c r="O430" i="17"/>
  <c r="N430" i="17"/>
  <c r="M430" i="17"/>
  <c r="L430" i="17"/>
  <c r="K430" i="17"/>
  <c r="J430" i="17"/>
  <c r="I430" i="17"/>
  <c r="H430" i="17"/>
  <c r="G430" i="17"/>
  <c r="F430" i="17"/>
  <c r="E430" i="17"/>
  <c r="D430" i="17"/>
  <c r="C430" i="17"/>
  <c r="B430" i="17"/>
  <c r="A430" i="17"/>
  <c r="AD429" i="17"/>
  <c r="AC429" i="17"/>
  <c r="AB429" i="17"/>
  <c r="AA429" i="17"/>
  <c r="Z429" i="17"/>
  <c r="Y429" i="17"/>
  <c r="X429" i="17"/>
  <c r="W429" i="17"/>
  <c r="V429" i="17"/>
  <c r="U429" i="17"/>
  <c r="T429" i="17"/>
  <c r="S429" i="17"/>
  <c r="R429" i="17"/>
  <c r="Q429" i="17"/>
  <c r="P429" i="17"/>
  <c r="O429" i="17"/>
  <c r="N429" i="17"/>
  <c r="M429" i="17"/>
  <c r="L429" i="17"/>
  <c r="K429" i="17"/>
  <c r="J429" i="17"/>
  <c r="I429" i="17"/>
  <c r="H429" i="17"/>
  <c r="G429" i="17"/>
  <c r="F429" i="17"/>
  <c r="E429" i="17"/>
  <c r="D429" i="17"/>
  <c r="C429" i="17"/>
  <c r="B429" i="17"/>
  <c r="A429" i="17"/>
  <c r="AD428" i="17"/>
  <c r="AC428" i="17"/>
  <c r="AB428" i="17"/>
  <c r="AA428" i="17"/>
  <c r="Z428" i="17"/>
  <c r="Y428" i="17"/>
  <c r="X428" i="17"/>
  <c r="W428" i="17"/>
  <c r="V428" i="17"/>
  <c r="U428" i="17"/>
  <c r="T428" i="17"/>
  <c r="S428" i="17"/>
  <c r="R428" i="17"/>
  <c r="Q428" i="17"/>
  <c r="P428" i="17"/>
  <c r="O428" i="17"/>
  <c r="N428" i="17"/>
  <c r="M428" i="17"/>
  <c r="L428" i="17"/>
  <c r="K428" i="17"/>
  <c r="J428" i="17"/>
  <c r="I428" i="17"/>
  <c r="H428" i="17"/>
  <c r="G428" i="17"/>
  <c r="F428" i="17"/>
  <c r="E428" i="17"/>
  <c r="D428" i="17"/>
  <c r="C428" i="17"/>
  <c r="B428" i="17"/>
  <c r="A428" i="17"/>
  <c r="AD427" i="17"/>
  <c r="AC427" i="17"/>
  <c r="AB427" i="17"/>
  <c r="AA427" i="17"/>
  <c r="Z427" i="17"/>
  <c r="Y427" i="17"/>
  <c r="X427" i="17"/>
  <c r="W427" i="17"/>
  <c r="V427" i="17"/>
  <c r="U427" i="17"/>
  <c r="T427" i="17"/>
  <c r="S427" i="17"/>
  <c r="R427" i="17"/>
  <c r="Q427" i="17"/>
  <c r="P427" i="17"/>
  <c r="O427" i="17"/>
  <c r="N427" i="17"/>
  <c r="M427" i="17"/>
  <c r="L427" i="17"/>
  <c r="K427" i="17"/>
  <c r="J427" i="17"/>
  <c r="I427" i="17"/>
  <c r="H427" i="17"/>
  <c r="G427" i="17"/>
  <c r="F427" i="17"/>
  <c r="E427" i="17"/>
  <c r="D427" i="17"/>
  <c r="C427" i="17"/>
  <c r="B427" i="17"/>
  <c r="A427" i="17"/>
  <c r="AD426" i="17"/>
  <c r="AC426" i="17"/>
  <c r="AB426" i="17"/>
  <c r="AA426" i="17"/>
  <c r="Z426" i="17"/>
  <c r="Y426" i="17"/>
  <c r="X426" i="17"/>
  <c r="W426" i="17"/>
  <c r="V426" i="17"/>
  <c r="U426" i="17"/>
  <c r="T426" i="17"/>
  <c r="S426" i="17"/>
  <c r="R426" i="17"/>
  <c r="Q426" i="17"/>
  <c r="P426" i="17"/>
  <c r="O426" i="17"/>
  <c r="N426" i="17"/>
  <c r="M426" i="17"/>
  <c r="L426" i="17"/>
  <c r="K426" i="17"/>
  <c r="J426" i="17"/>
  <c r="I426" i="17"/>
  <c r="H426" i="17"/>
  <c r="G426" i="17"/>
  <c r="F426" i="17"/>
  <c r="E426" i="17"/>
  <c r="D426" i="17"/>
  <c r="C426" i="17"/>
  <c r="B426" i="17"/>
  <c r="A426" i="17"/>
  <c r="AD425" i="17"/>
  <c r="AC425" i="17"/>
  <c r="AB425" i="17"/>
  <c r="AA425" i="17"/>
  <c r="Z425" i="17"/>
  <c r="Y425" i="17"/>
  <c r="X425" i="17"/>
  <c r="W425" i="17"/>
  <c r="V425" i="17"/>
  <c r="U425" i="17"/>
  <c r="T425" i="17"/>
  <c r="S425" i="17"/>
  <c r="R425" i="17"/>
  <c r="Q425" i="17"/>
  <c r="P425" i="17"/>
  <c r="O425" i="17"/>
  <c r="N425" i="17"/>
  <c r="M425" i="17"/>
  <c r="L425" i="17"/>
  <c r="K425" i="17"/>
  <c r="J425" i="17"/>
  <c r="I425" i="17"/>
  <c r="H425" i="17"/>
  <c r="G425" i="17"/>
  <c r="F425" i="17"/>
  <c r="E425" i="17"/>
  <c r="D425" i="17"/>
  <c r="C425" i="17"/>
  <c r="B425" i="17"/>
  <c r="A425" i="17"/>
  <c r="AD424" i="17"/>
  <c r="AC424" i="17"/>
  <c r="AB424" i="17"/>
  <c r="AA424" i="17"/>
  <c r="Z424" i="17"/>
  <c r="Y424" i="17"/>
  <c r="X424" i="17"/>
  <c r="W424" i="17"/>
  <c r="V424" i="17"/>
  <c r="U424" i="17"/>
  <c r="T424" i="17"/>
  <c r="S424" i="17"/>
  <c r="R424" i="17"/>
  <c r="Q424" i="17"/>
  <c r="P424" i="17"/>
  <c r="O424" i="17"/>
  <c r="N424" i="17"/>
  <c r="M424" i="17"/>
  <c r="L424" i="17"/>
  <c r="K424" i="17"/>
  <c r="J424" i="17"/>
  <c r="I424" i="17"/>
  <c r="H424" i="17"/>
  <c r="G424" i="17"/>
  <c r="F424" i="17"/>
  <c r="E424" i="17"/>
  <c r="D424" i="17"/>
  <c r="C424" i="17"/>
  <c r="B424" i="17"/>
  <c r="A424" i="17"/>
  <c r="AD423" i="17"/>
  <c r="AC423" i="17"/>
  <c r="AB423" i="17"/>
  <c r="AA423" i="17"/>
  <c r="Z423" i="17"/>
  <c r="Y423" i="17"/>
  <c r="X423" i="17"/>
  <c r="W423" i="17"/>
  <c r="V423" i="17"/>
  <c r="U423" i="17"/>
  <c r="T423" i="17"/>
  <c r="S423" i="17"/>
  <c r="R423" i="17"/>
  <c r="Q423" i="17"/>
  <c r="P423" i="17"/>
  <c r="O423" i="17"/>
  <c r="N423" i="17"/>
  <c r="M423" i="17"/>
  <c r="L423" i="17"/>
  <c r="K423" i="17"/>
  <c r="J423" i="17"/>
  <c r="I423" i="17"/>
  <c r="H423" i="17"/>
  <c r="G423" i="17"/>
  <c r="F423" i="17"/>
  <c r="E423" i="17"/>
  <c r="D423" i="17"/>
  <c r="C423" i="17"/>
  <c r="B423" i="17"/>
  <c r="A423" i="17"/>
  <c r="AD422" i="17"/>
  <c r="AC422" i="17"/>
  <c r="AB422" i="17"/>
  <c r="AA422" i="17"/>
  <c r="Z422" i="17"/>
  <c r="Y422" i="17"/>
  <c r="X422" i="17"/>
  <c r="W422" i="17"/>
  <c r="V422" i="17"/>
  <c r="U422" i="17"/>
  <c r="T422" i="17"/>
  <c r="S422" i="17"/>
  <c r="R422" i="17"/>
  <c r="Q422" i="17"/>
  <c r="P422" i="17"/>
  <c r="O422" i="17"/>
  <c r="N422" i="17"/>
  <c r="M422" i="17"/>
  <c r="L422" i="17"/>
  <c r="K422" i="17"/>
  <c r="J422" i="17"/>
  <c r="I422" i="17"/>
  <c r="H422" i="17"/>
  <c r="G422" i="17"/>
  <c r="F422" i="17"/>
  <c r="E422" i="17"/>
  <c r="D422" i="17"/>
  <c r="C422" i="17"/>
  <c r="B422" i="17"/>
  <c r="A422" i="17"/>
  <c r="AD421" i="17"/>
  <c r="AC421" i="17"/>
  <c r="AB421" i="17"/>
  <c r="AA421" i="17"/>
  <c r="Z421" i="17"/>
  <c r="Y421" i="17"/>
  <c r="X421" i="17"/>
  <c r="W421" i="17"/>
  <c r="V421" i="17"/>
  <c r="U421" i="17"/>
  <c r="T421" i="17"/>
  <c r="S421" i="17"/>
  <c r="R421" i="17"/>
  <c r="Q421" i="17"/>
  <c r="P421" i="17"/>
  <c r="O421" i="17"/>
  <c r="N421" i="17"/>
  <c r="M421" i="17"/>
  <c r="L421" i="17"/>
  <c r="K421" i="17"/>
  <c r="J421" i="17"/>
  <c r="I421" i="17"/>
  <c r="H421" i="17"/>
  <c r="G421" i="17"/>
  <c r="F421" i="17"/>
  <c r="E421" i="17"/>
  <c r="D421" i="17"/>
  <c r="C421" i="17"/>
  <c r="B421" i="17"/>
  <c r="A421" i="17"/>
  <c r="AD420" i="17"/>
  <c r="AC420" i="17"/>
  <c r="AB420" i="17"/>
  <c r="AA420" i="17"/>
  <c r="Z420" i="17"/>
  <c r="Y420" i="17"/>
  <c r="X420" i="17"/>
  <c r="W420" i="17"/>
  <c r="V420" i="17"/>
  <c r="U420" i="17"/>
  <c r="T420" i="17"/>
  <c r="S420" i="17"/>
  <c r="R420" i="17"/>
  <c r="Q420" i="17"/>
  <c r="P420" i="17"/>
  <c r="O420" i="17"/>
  <c r="N420" i="17"/>
  <c r="M420" i="17"/>
  <c r="L420" i="17"/>
  <c r="K420" i="17"/>
  <c r="J420" i="17"/>
  <c r="I420" i="17"/>
  <c r="H420" i="17"/>
  <c r="G420" i="17"/>
  <c r="F420" i="17"/>
  <c r="E420" i="17"/>
  <c r="D420" i="17"/>
  <c r="C420" i="17"/>
  <c r="B420" i="17"/>
  <c r="A420" i="17"/>
  <c r="AD419" i="17"/>
  <c r="AC419" i="17"/>
  <c r="AB419" i="17"/>
  <c r="AA419" i="17"/>
  <c r="Z419" i="17"/>
  <c r="Y419" i="17"/>
  <c r="X419" i="17"/>
  <c r="W419" i="17"/>
  <c r="V419" i="17"/>
  <c r="U419" i="17"/>
  <c r="T419" i="17"/>
  <c r="S419" i="17"/>
  <c r="R419" i="17"/>
  <c r="Q419" i="17"/>
  <c r="P419" i="17"/>
  <c r="O419" i="17"/>
  <c r="N419" i="17"/>
  <c r="M419" i="17"/>
  <c r="L419" i="17"/>
  <c r="K419" i="17"/>
  <c r="J419" i="17"/>
  <c r="I419" i="17"/>
  <c r="H419" i="17"/>
  <c r="G419" i="17"/>
  <c r="F419" i="17"/>
  <c r="E419" i="17"/>
  <c r="D419" i="17"/>
  <c r="C419" i="17"/>
  <c r="B419" i="17"/>
  <c r="A419" i="17"/>
  <c r="AD418" i="17"/>
  <c r="AC418" i="17"/>
  <c r="AB418" i="17"/>
  <c r="AA418" i="17"/>
  <c r="Z418" i="17"/>
  <c r="Y418" i="17"/>
  <c r="X418" i="17"/>
  <c r="W418" i="17"/>
  <c r="V418" i="17"/>
  <c r="U418" i="17"/>
  <c r="T418" i="17"/>
  <c r="S418" i="17"/>
  <c r="R418" i="17"/>
  <c r="Q418" i="17"/>
  <c r="P418" i="17"/>
  <c r="O418" i="17"/>
  <c r="N418" i="17"/>
  <c r="M418" i="17"/>
  <c r="L418" i="17"/>
  <c r="K418" i="17"/>
  <c r="J418" i="17"/>
  <c r="I418" i="17"/>
  <c r="H418" i="17"/>
  <c r="G418" i="17"/>
  <c r="F418" i="17"/>
  <c r="E418" i="17"/>
  <c r="D418" i="17"/>
  <c r="C418" i="17"/>
  <c r="B418" i="17"/>
  <c r="A418" i="17"/>
  <c r="AD417" i="17"/>
  <c r="AC417" i="17"/>
  <c r="AB417" i="17"/>
  <c r="AA417" i="17"/>
  <c r="Z417" i="17"/>
  <c r="Y417" i="17"/>
  <c r="X417" i="17"/>
  <c r="W417" i="17"/>
  <c r="V417" i="17"/>
  <c r="U417" i="17"/>
  <c r="T417" i="17"/>
  <c r="S417" i="17"/>
  <c r="R417" i="17"/>
  <c r="Q417" i="17"/>
  <c r="P417" i="17"/>
  <c r="O417" i="17"/>
  <c r="N417" i="17"/>
  <c r="M417" i="17"/>
  <c r="L417" i="17"/>
  <c r="K417" i="17"/>
  <c r="J417" i="17"/>
  <c r="I417" i="17"/>
  <c r="H417" i="17"/>
  <c r="G417" i="17"/>
  <c r="F417" i="17"/>
  <c r="E417" i="17"/>
  <c r="D417" i="17"/>
  <c r="C417" i="17"/>
  <c r="B417" i="17"/>
  <c r="A417" i="17"/>
  <c r="AD416" i="17"/>
  <c r="AC416" i="17"/>
  <c r="AB416" i="17"/>
  <c r="AA416" i="17"/>
  <c r="Z416" i="17"/>
  <c r="Y416" i="17"/>
  <c r="X416" i="17"/>
  <c r="W416" i="17"/>
  <c r="V416" i="17"/>
  <c r="U416" i="17"/>
  <c r="T416" i="17"/>
  <c r="S416" i="17"/>
  <c r="R416" i="17"/>
  <c r="Q416" i="17"/>
  <c r="P416" i="17"/>
  <c r="O416" i="17"/>
  <c r="N416" i="17"/>
  <c r="M416" i="17"/>
  <c r="L416" i="17"/>
  <c r="K416" i="17"/>
  <c r="J416" i="17"/>
  <c r="I416" i="17"/>
  <c r="H416" i="17"/>
  <c r="G416" i="17"/>
  <c r="F416" i="17"/>
  <c r="E416" i="17"/>
  <c r="D416" i="17"/>
  <c r="C416" i="17"/>
  <c r="B416" i="17"/>
  <c r="A416" i="17"/>
  <c r="AD415" i="17"/>
  <c r="AC415" i="17"/>
  <c r="AB415" i="17"/>
  <c r="AA415" i="17"/>
  <c r="Z415" i="17"/>
  <c r="Y415" i="17"/>
  <c r="X415" i="17"/>
  <c r="W415" i="17"/>
  <c r="V415" i="17"/>
  <c r="U415" i="17"/>
  <c r="T415" i="17"/>
  <c r="S415" i="17"/>
  <c r="R415" i="17"/>
  <c r="Q415" i="17"/>
  <c r="P415" i="17"/>
  <c r="O415" i="17"/>
  <c r="N415" i="17"/>
  <c r="M415" i="17"/>
  <c r="L415" i="17"/>
  <c r="K415" i="17"/>
  <c r="J415" i="17"/>
  <c r="I415" i="17"/>
  <c r="H415" i="17"/>
  <c r="G415" i="17"/>
  <c r="F415" i="17"/>
  <c r="E415" i="17"/>
  <c r="D415" i="17"/>
  <c r="C415" i="17"/>
  <c r="B415" i="17"/>
  <c r="A415" i="17"/>
  <c r="AD414" i="17"/>
  <c r="AC414" i="17"/>
  <c r="AB414" i="17"/>
  <c r="AA414" i="17"/>
  <c r="Z414" i="17"/>
  <c r="Y414" i="17"/>
  <c r="X414" i="17"/>
  <c r="W414" i="17"/>
  <c r="V414" i="17"/>
  <c r="U414" i="17"/>
  <c r="T414" i="17"/>
  <c r="S414" i="17"/>
  <c r="R414" i="17"/>
  <c r="Q414" i="17"/>
  <c r="P414" i="17"/>
  <c r="O414" i="17"/>
  <c r="N414" i="17"/>
  <c r="M414" i="17"/>
  <c r="L414" i="17"/>
  <c r="K414" i="17"/>
  <c r="J414" i="17"/>
  <c r="I414" i="17"/>
  <c r="H414" i="17"/>
  <c r="G414" i="17"/>
  <c r="F414" i="17"/>
  <c r="E414" i="17"/>
  <c r="D414" i="17"/>
  <c r="C414" i="17"/>
  <c r="B414" i="17"/>
  <c r="A414" i="17"/>
  <c r="AD413" i="17"/>
  <c r="AC413" i="17"/>
  <c r="AB413" i="17"/>
  <c r="AA413" i="17"/>
  <c r="Z413" i="17"/>
  <c r="Y413" i="17"/>
  <c r="X413" i="17"/>
  <c r="W413" i="17"/>
  <c r="V413" i="17"/>
  <c r="U413" i="17"/>
  <c r="T413" i="17"/>
  <c r="S413" i="17"/>
  <c r="R413" i="17"/>
  <c r="Q413" i="17"/>
  <c r="P413" i="17"/>
  <c r="O413" i="17"/>
  <c r="N413" i="17"/>
  <c r="M413" i="17"/>
  <c r="L413" i="17"/>
  <c r="K413" i="17"/>
  <c r="J413" i="17"/>
  <c r="I413" i="17"/>
  <c r="H413" i="17"/>
  <c r="G413" i="17"/>
  <c r="F413" i="17"/>
  <c r="E413" i="17"/>
  <c r="D413" i="17"/>
  <c r="C413" i="17"/>
  <c r="B413" i="17"/>
  <c r="A413" i="17"/>
  <c r="AD412" i="17"/>
  <c r="AC412" i="17"/>
  <c r="AB412" i="17"/>
  <c r="AA412" i="17"/>
  <c r="Z412" i="17"/>
  <c r="Y412" i="17"/>
  <c r="X412" i="17"/>
  <c r="W412" i="17"/>
  <c r="V412" i="17"/>
  <c r="U412" i="17"/>
  <c r="T412" i="17"/>
  <c r="S412" i="17"/>
  <c r="R412" i="17"/>
  <c r="Q412" i="17"/>
  <c r="P412" i="17"/>
  <c r="O412" i="17"/>
  <c r="N412" i="17"/>
  <c r="M412" i="17"/>
  <c r="L412" i="17"/>
  <c r="K412" i="17"/>
  <c r="J412" i="17"/>
  <c r="I412" i="17"/>
  <c r="H412" i="17"/>
  <c r="G412" i="17"/>
  <c r="F412" i="17"/>
  <c r="E412" i="17"/>
  <c r="D412" i="17"/>
  <c r="C412" i="17"/>
  <c r="B412" i="17"/>
  <c r="A412" i="17"/>
  <c r="AD411" i="17"/>
  <c r="AC411" i="17"/>
  <c r="AB411" i="17"/>
  <c r="AA411" i="17"/>
  <c r="Z411" i="17"/>
  <c r="Y411" i="17"/>
  <c r="X411" i="17"/>
  <c r="W411" i="17"/>
  <c r="V411" i="17"/>
  <c r="U411" i="17"/>
  <c r="T411" i="17"/>
  <c r="S411" i="17"/>
  <c r="R411" i="17"/>
  <c r="Q411" i="17"/>
  <c r="P411" i="17"/>
  <c r="O411" i="17"/>
  <c r="N411" i="17"/>
  <c r="M411" i="17"/>
  <c r="L411" i="17"/>
  <c r="K411" i="17"/>
  <c r="J411" i="17"/>
  <c r="I411" i="17"/>
  <c r="H411" i="17"/>
  <c r="G411" i="17"/>
  <c r="F411" i="17"/>
  <c r="E411" i="17"/>
  <c r="D411" i="17"/>
  <c r="C411" i="17"/>
  <c r="B411" i="17"/>
  <c r="A411" i="17"/>
  <c r="AD410" i="17"/>
  <c r="AC410" i="17"/>
  <c r="AB410" i="17"/>
  <c r="AA410" i="17"/>
  <c r="Z410" i="17"/>
  <c r="Y410" i="17"/>
  <c r="X410" i="17"/>
  <c r="W410" i="17"/>
  <c r="V410" i="17"/>
  <c r="U410" i="17"/>
  <c r="T410" i="17"/>
  <c r="S410" i="17"/>
  <c r="R410" i="17"/>
  <c r="Q410" i="17"/>
  <c r="P410" i="17"/>
  <c r="O410" i="17"/>
  <c r="N410" i="17"/>
  <c r="M410" i="17"/>
  <c r="L410" i="17"/>
  <c r="K410" i="17"/>
  <c r="J410" i="17"/>
  <c r="I410" i="17"/>
  <c r="H410" i="17"/>
  <c r="G410" i="17"/>
  <c r="F410" i="17"/>
  <c r="E410" i="17"/>
  <c r="D410" i="17"/>
  <c r="C410" i="17"/>
  <c r="B410" i="17"/>
  <c r="A410" i="17"/>
  <c r="AD409" i="17"/>
  <c r="AC409" i="17"/>
  <c r="AB409" i="17"/>
  <c r="AA409" i="17"/>
  <c r="Z409" i="17"/>
  <c r="Y409" i="17"/>
  <c r="X409" i="17"/>
  <c r="W409" i="17"/>
  <c r="V409" i="17"/>
  <c r="U409" i="17"/>
  <c r="T409" i="17"/>
  <c r="S409" i="17"/>
  <c r="R409" i="17"/>
  <c r="Q409" i="17"/>
  <c r="P409" i="17"/>
  <c r="O409" i="17"/>
  <c r="N409" i="17"/>
  <c r="M409" i="17"/>
  <c r="L409" i="17"/>
  <c r="K409" i="17"/>
  <c r="J409" i="17"/>
  <c r="I409" i="17"/>
  <c r="H409" i="17"/>
  <c r="G409" i="17"/>
  <c r="F409" i="17"/>
  <c r="E409" i="17"/>
  <c r="D409" i="17"/>
  <c r="C409" i="17"/>
  <c r="B409" i="17"/>
  <c r="A409" i="17"/>
  <c r="AD408" i="17"/>
  <c r="AC408" i="17"/>
  <c r="AB408" i="17"/>
  <c r="AA408" i="17"/>
  <c r="Z408" i="17"/>
  <c r="Y408" i="17"/>
  <c r="X408" i="17"/>
  <c r="W408" i="17"/>
  <c r="V408" i="17"/>
  <c r="U408" i="17"/>
  <c r="T408" i="17"/>
  <c r="S408" i="17"/>
  <c r="R408" i="17"/>
  <c r="Q408" i="17"/>
  <c r="P408" i="17"/>
  <c r="O408" i="17"/>
  <c r="N408" i="17"/>
  <c r="M408" i="17"/>
  <c r="L408" i="17"/>
  <c r="K408" i="17"/>
  <c r="J408" i="17"/>
  <c r="I408" i="17"/>
  <c r="H408" i="17"/>
  <c r="G408" i="17"/>
  <c r="F408" i="17"/>
  <c r="E408" i="17"/>
  <c r="D408" i="17"/>
  <c r="C408" i="17"/>
  <c r="B408" i="17"/>
  <c r="A408" i="17"/>
  <c r="AD407" i="17"/>
  <c r="AC407" i="17"/>
  <c r="AB407" i="17"/>
  <c r="AA407" i="17"/>
  <c r="Z407" i="17"/>
  <c r="Y407" i="17"/>
  <c r="X407" i="17"/>
  <c r="W407" i="17"/>
  <c r="V407" i="17"/>
  <c r="U407" i="17"/>
  <c r="T407" i="17"/>
  <c r="S407" i="17"/>
  <c r="R407" i="17"/>
  <c r="Q407" i="17"/>
  <c r="P407" i="17"/>
  <c r="O407" i="17"/>
  <c r="N407" i="17"/>
  <c r="M407" i="17"/>
  <c r="L407" i="17"/>
  <c r="K407" i="17"/>
  <c r="J407" i="17"/>
  <c r="I407" i="17"/>
  <c r="H407" i="17"/>
  <c r="G407" i="17"/>
  <c r="F407" i="17"/>
  <c r="E407" i="17"/>
  <c r="D407" i="17"/>
  <c r="C407" i="17"/>
  <c r="B407" i="17"/>
  <c r="A407" i="17"/>
  <c r="AD406" i="17"/>
  <c r="AC406" i="17"/>
  <c r="AB406" i="17"/>
  <c r="AA406" i="17"/>
  <c r="Z406" i="17"/>
  <c r="Y406" i="17"/>
  <c r="X406" i="17"/>
  <c r="W406" i="17"/>
  <c r="V406" i="17"/>
  <c r="U406" i="17"/>
  <c r="T406" i="17"/>
  <c r="S406" i="17"/>
  <c r="R406" i="17"/>
  <c r="Q406" i="17"/>
  <c r="P406" i="17"/>
  <c r="O406" i="17"/>
  <c r="N406" i="17"/>
  <c r="M406" i="17"/>
  <c r="L406" i="17"/>
  <c r="K406" i="17"/>
  <c r="J406" i="17"/>
  <c r="I406" i="17"/>
  <c r="H406" i="17"/>
  <c r="G406" i="17"/>
  <c r="F406" i="17"/>
  <c r="E406" i="17"/>
  <c r="D406" i="17"/>
  <c r="C406" i="17"/>
  <c r="B406" i="17"/>
  <c r="A406" i="17"/>
  <c r="AD405" i="17"/>
  <c r="AC405" i="17"/>
  <c r="AB405" i="17"/>
  <c r="AA405" i="17"/>
  <c r="Z405" i="17"/>
  <c r="Y405" i="17"/>
  <c r="X405" i="17"/>
  <c r="W405" i="17"/>
  <c r="V405" i="17"/>
  <c r="U405" i="17"/>
  <c r="T405" i="17"/>
  <c r="S405" i="17"/>
  <c r="R405" i="17"/>
  <c r="Q405" i="17"/>
  <c r="P405" i="17"/>
  <c r="O405" i="17"/>
  <c r="N405" i="17"/>
  <c r="M405" i="17"/>
  <c r="L405" i="17"/>
  <c r="K405" i="17"/>
  <c r="J405" i="17"/>
  <c r="I405" i="17"/>
  <c r="H405" i="17"/>
  <c r="G405" i="17"/>
  <c r="F405" i="17"/>
  <c r="E405" i="17"/>
  <c r="D405" i="17"/>
  <c r="C405" i="17"/>
  <c r="B405" i="17"/>
  <c r="A405" i="17"/>
  <c r="AD404" i="17"/>
  <c r="AC404" i="17"/>
  <c r="AB404" i="17"/>
  <c r="AA404" i="17"/>
  <c r="Z404" i="17"/>
  <c r="Y404" i="17"/>
  <c r="X404" i="17"/>
  <c r="W404" i="17"/>
  <c r="V404" i="17"/>
  <c r="U404" i="17"/>
  <c r="T404" i="17"/>
  <c r="S404" i="17"/>
  <c r="R404" i="17"/>
  <c r="Q404" i="17"/>
  <c r="P404" i="17"/>
  <c r="O404" i="17"/>
  <c r="N404" i="17"/>
  <c r="M404" i="17"/>
  <c r="L404" i="17"/>
  <c r="K404" i="17"/>
  <c r="J404" i="17"/>
  <c r="I404" i="17"/>
  <c r="H404" i="17"/>
  <c r="G404" i="17"/>
  <c r="F404" i="17"/>
  <c r="E404" i="17"/>
  <c r="D404" i="17"/>
  <c r="C404" i="17"/>
  <c r="B404" i="17"/>
  <c r="A404" i="17"/>
  <c r="AD403" i="17"/>
  <c r="AC403" i="17"/>
  <c r="AB403" i="17"/>
  <c r="AA403" i="17"/>
  <c r="Z403" i="17"/>
  <c r="Y403" i="17"/>
  <c r="X403" i="17"/>
  <c r="W403" i="17"/>
  <c r="V403" i="17"/>
  <c r="U403" i="17"/>
  <c r="T403" i="17"/>
  <c r="S403" i="17"/>
  <c r="R403" i="17"/>
  <c r="Q403" i="17"/>
  <c r="P403" i="17"/>
  <c r="O403" i="17"/>
  <c r="N403" i="17"/>
  <c r="M403" i="17"/>
  <c r="L403" i="17"/>
  <c r="K403" i="17"/>
  <c r="J403" i="17"/>
  <c r="I403" i="17"/>
  <c r="H403" i="17"/>
  <c r="G403" i="17"/>
  <c r="F403" i="17"/>
  <c r="E403" i="17"/>
  <c r="D403" i="17"/>
  <c r="C403" i="17"/>
  <c r="B403" i="17"/>
  <c r="A403" i="17"/>
  <c r="AD402" i="17"/>
  <c r="AC402" i="17"/>
  <c r="AB402" i="17"/>
  <c r="AA402" i="17"/>
  <c r="Z402" i="17"/>
  <c r="Y402" i="17"/>
  <c r="X402" i="17"/>
  <c r="W402" i="17"/>
  <c r="V402" i="17"/>
  <c r="U402" i="17"/>
  <c r="T402" i="17"/>
  <c r="S402" i="17"/>
  <c r="R402" i="17"/>
  <c r="Q402" i="17"/>
  <c r="P402" i="17"/>
  <c r="O402" i="17"/>
  <c r="N402" i="17"/>
  <c r="M402" i="17"/>
  <c r="L402" i="17"/>
  <c r="K402" i="17"/>
  <c r="J402" i="17"/>
  <c r="I402" i="17"/>
  <c r="H402" i="17"/>
  <c r="G402" i="17"/>
  <c r="F402" i="17"/>
  <c r="E402" i="17"/>
  <c r="D402" i="17"/>
  <c r="C402" i="17"/>
  <c r="B402" i="17"/>
  <c r="A402" i="17"/>
  <c r="AD401" i="17"/>
  <c r="AC401" i="17"/>
  <c r="AB401" i="17"/>
  <c r="AA401" i="17"/>
  <c r="Z401" i="17"/>
  <c r="Y401" i="17"/>
  <c r="X401" i="17"/>
  <c r="W401" i="17"/>
  <c r="V401" i="17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D401" i="17"/>
  <c r="C401" i="17"/>
  <c r="B401" i="17"/>
  <c r="A401" i="17"/>
  <c r="AD400" i="17"/>
  <c r="AC400" i="17"/>
  <c r="AB400" i="17"/>
  <c r="AA400" i="17"/>
  <c r="Z400" i="17"/>
  <c r="Y400" i="17"/>
  <c r="X400" i="17"/>
  <c r="W400" i="17"/>
  <c r="V400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D400" i="17"/>
  <c r="C400" i="17"/>
  <c r="B400" i="17"/>
  <c r="A400" i="17"/>
  <c r="AD399" i="17"/>
  <c r="AC399" i="17"/>
  <c r="AB399" i="17"/>
  <c r="AA399" i="17"/>
  <c r="Z399" i="17"/>
  <c r="Y399" i="17"/>
  <c r="X399" i="17"/>
  <c r="W399" i="17"/>
  <c r="V399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D399" i="17"/>
  <c r="C399" i="17"/>
  <c r="B399" i="17"/>
  <c r="A399" i="17"/>
  <c r="AD398" i="17"/>
  <c r="AC398" i="17"/>
  <c r="AB398" i="17"/>
  <c r="AA398" i="17"/>
  <c r="Z398" i="17"/>
  <c r="Y398" i="17"/>
  <c r="X398" i="17"/>
  <c r="W398" i="17"/>
  <c r="V398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D398" i="17"/>
  <c r="C398" i="17"/>
  <c r="B398" i="17"/>
  <c r="A398" i="17"/>
  <c r="AD397" i="17"/>
  <c r="AC397" i="17"/>
  <c r="AB397" i="17"/>
  <c r="AA397" i="17"/>
  <c r="Z397" i="17"/>
  <c r="Y397" i="17"/>
  <c r="X397" i="17"/>
  <c r="W397" i="17"/>
  <c r="V397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D397" i="17"/>
  <c r="C397" i="17"/>
  <c r="B397" i="17"/>
  <c r="A397" i="17"/>
  <c r="AD396" i="17"/>
  <c r="AC396" i="17"/>
  <c r="AB396" i="17"/>
  <c r="AA396" i="17"/>
  <c r="Z396" i="17"/>
  <c r="Y396" i="17"/>
  <c r="X396" i="17"/>
  <c r="W396" i="17"/>
  <c r="V396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D396" i="17"/>
  <c r="C396" i="17"/>
  <c r="B396" i="17"/>
  <c r="A396" i="17"/>
  <c r="AD395" i="17"/>
  <c r="AC395" i="17"/>
  <c r="AB395" i="17"/>
  <c r="AA395" i="17"/>
  <c r="Z395" i="17"/>
  <c r="Y395" i="17"/>
  <c r="X395" i="17"/>
  <c r="W395" i="17"/>
  <c r="V395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D395" i="17"/>
  <c r="C395" i="17"/>
  <c r="B395" i="17"/>
  <c r="A395" i="17"/>
  <c r="AD394" i="17"/>
  <c r="AC394" i="17"/>
  <c r="AB394" i="17"/>
  <c r="AA394" i="17"/>
  <c r="Z394" i="17"/>
  <c r="Y394" i="17"/>
  <c r="X394" i="17"/>
  <c r="W394" i="17"/>
  <c r="V394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D394" i="17"/>
  <c r="C394" i="17"/>
  <c r="B394" i="17"/>
  <c r="A394" i="17"/>
  <c r="AD393" i="17"/>
  <c r="AC393" i="17"/>
  <c r="AB393" i="17"/>
  <c r="AA393" i="17"/>
  <c r="Z393" i="17"/>
  <c r="Y393" i="17"/>
  <c r="X393" i="17"/>
  <c r="W393" i="17"/>
  <c r="V393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D393" i="17"/>
  <c r="C393" i="17"/>
  <c r="B393" i="17"/>
  <c r="A393" i="17"/>
  <c r="AD392" i="17"/>
  <c r="AC392" i="17"/>
  <c r="AB392" i="17"/>
  <c r="AA392" i="17"/>
  <c r="Z392" i="17"/>
  <c r="Y392" i="17"/>
  <c r="X392" i="17"/>
  <c r="W392" i="17"/>
  <c r="V392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D392" i="17"/>
  <c r="C392" i="17"/>
  <c r="B392" i="17"/>
  <c r="A392" i="17"/>
  <c r="AD391" i="17"/>
  <c r="AC391" i="17"/>
  <c r="AB391" i="17"/>
  <c r="AA391" i="17"/>
  <c r="Z391" i="17"/>
  <c r="Y391" i="17"/>
  <c r="X391" i="17"/>
  <c r="W391" i="17"/>
  <c r="V391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D391" i="17"/>
  <c r="C391" i="17"/>
  <c r="B391" i="17"/>
  <c r="A391" i="17"/>
  <c r="AD390" i="17"/>
  <c r="AC390" i="17"/>
  <c r="AB390" i="17"/>
  <c r="AA390" i="17"/>
  <c r="Z390" i="17"/>
  <c r="Y390" i="17"/>
  <c r="X390" i="17"/>
  <c r="W390" i="17"/>
  <c r="V390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D390" i="17"/>
  <c r="C390" i="17"/>
  <c r="B390" i="17"/>
  <c r="A390" i="17"/>
  <c r="AD389" i="17"/>
  <c r="AC389" i="17"/>
  <c r="AB389" i="17"/>
  <c r="AA389" i="17"/>
  <c r="Z389" i="17"/>
  <c r="Y389" i="17"/>
  <c r="X389" i="17"/>
  <c r="W389" i="17"/>
  <c r="V389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D389" i="17"/>
  <c r="C389" i="17"/>
  <c r="B389" i="17"/>
  <c r="A389" i="17"/>
  <c r="AD388" i="17"/>
  <c r="AC388" i="17"/>
  <c r="AB388" i="17"/>
  <c r="AA388" i="17"/>
  <c r="Z388" i="17"/>
  <c r="Y388" i="17"/>
  <c r="X388" i="17"/>
  <c r="W388" i="17"/>
  <c r="V388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D388" i="17"/>
  <c r="C388" i="17"/>
  <c r="B388" i="17"/>
  <c r="A388" i="17"/>
  <c r="AD387" i="17"/>
  <c r="AC387" i="17"/>
  <c r="AB387" i="17"/>
  <c r="AA387" i="17"/>
  <c r="Z387" i="17"/>
  <c r="Y387" i="17"/>
  <c r="X387" i="17"/>
  <c r="W387" i="17"/>
  <c r="V387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D387" i="17"/>
  <c r="C387" i="17"/>
  <c r="B387" i="17"/>
  <c r="A387" i="17"/>
  <c r="AD386" i="17"/>
  <c r="AC386" i="17"/>
  <c r="AB386" i="17"/>
  <c r="AA386" i="17"/>
  <c r="Z386" i="17"/>
  <c r="Y386" i="17"/>
  <c r="X386" i="17"/>
  <c r="W386" i="17"/>
  <c r="V386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D386" i="17"/>
  <c r="C386" i="17"/>
  <c r="B386" i="17"/>
  <c r="A386" i="17"/>
  <c r="AD385" i="17"/>
  <c r="AC385" i="17"/>
  <c r="AB385" i="17"/>
  <c r="AA385" i="17"/>
  <c r="Z385" i="17"/>
  <c r="Y385" i="17"/>
  <c r="X385" i="17"/>
  <c r="W385" i="17"/>
  <c r="V385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D385" i="17"/>
  <c r="C385" i="17"/>
  <c r="B385" i="17"/>
  <c r="A385" i="17"/>
  <c r="AD384" i="17"/>
  <c r="AC384" i="17"/>
  <c r="AB384" i="17"/>
  <c r="AA384" i="17"/>
  <c r="Z384" i="17"/>
  <c r="Y384" i="17"/>
  <c r="X384" i="17"/>
  <c r="W384" i="17"/>
  <c r="V384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D384" i="17"/>
  <c r="C384" i="17"/>
  <c r="B384" i="17"/>
  <c r="A384" i="17"/>
  <c r="AD383" i="17"/>
  <c r="AC383" i="17"/>
  <c r="AB383" i="17"/>
  <c r="AA383" i="17"/>
  <c r="Z383" i="17"/>
  <c r="Y383" i="17"/>
  <c r="X383" i="17"/>
  <c r="W383" i="17"/>
  <c r="V383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D383" i="17"/>
  <c r="C383" i="17"/>
  <c r="B383" i="17"/>
  <c r="A383" i="17"/>
  <c r="AD382" i="17"/>
  <c r="AC382" i="17"/>
  <c r="AB382" i="17"/>
  <c r="AA382" i="17"/>
  <c r="Z382" i="17"/>
  <c r="Y382" i="17"/>
  <c r="X382" i="17"/>
  <c r="W382" i="17"/>
  <c r="V382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D382" i="17"/>
  <c r="C382" i="17"/>
  <c r="B382" i="17"/>
  <c r="A382" i="17"/>
  <c r="AD381" i="17"/>
  <c r="AC381" i="17"/>
  <c r="AB381" i="17"/>
  <c r="AA381" i="17"/>
  <c r="Z381" i="17"/>
  <c r="Y381" i="17"/>
  <c r="X381" i="17"/>
  <c r="W381" i="17"/>
  <c r="V381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D381" i="17"/>
  <c r="C381" i="17"/>
  <c r="B381" i="17"/>
  <c r="A381" i="17"/>
  <c r="AD380" i="17"/>
  <c r="AC380" i="17"/>
  <c r="AB380" i="17"/>
  <c r="AA380" i="17"/>
  <c r="Z380" i="17"/>
  <c r="Y380" i="17"/>
  <c r="X380" i="17"/>
  <c r="W380" i="17"/>
  <c r="V380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D380" i="17"/>
  <c r="C380" i="17"/>
  <c r="B380" i="17"/>
  <c r="A380" i="17"/>
  <c r="AD379" i="17"/>
  <c r="AC379" i="17"/>
  <c r="AB379" i="17"/>
  <c r="AA379" i="17"/>
  <c r="Z379" i="17"/>
  <c r="Y379" i="17"/>
  <c r="X379" i="17"/>
  <c r="W379" i="17"/>
  <c r="V379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D379" i="17"/>
  <c r="C379" i="17"/>
  <c r="B379" i="17"/>
  <c r="A379" i="17"/>
  <c r="AD378" i="17"/>
  <c r="AC378" i="17"/>
  <c r="AB378" i="17"/>
  <c r="AA378" i="17"/>
  <c r="Z378" i="17"/>
  <c r="Y378" i="17"/>
  <c r="X378" i="17"/>
  <c r="W378" i="17"/>
  <c r="V378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D378" i="17"/>
  <c r="C378" i="17"/>
  <c r="B378" i="17"/>
  <c r="A378" i="17"/>
  <c r="AD377" i="17"/>
  <c r="AC377" i="17"/>
  <c r="AB377" i="17"/>
  <c r="AA377" i="17"/>
  <c r="Z377" i="17"/>
  <c r="Y377" i="17"/>
  <c r="X377" i="17"/>
  <c r="W377" i="17"/>
  <c r="V377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D377" i="17"/>
  <c r="C377" i="17"/>
  <c r="B377" i="17"/>
  <c r="A377" i="17"/>
  <c r="AD376" i="17"/>
  <c r="AC376" i="17"/>
  <c r="AB376" i="17"/>
  <c r="AA376" i="17"/>
  <c r="Z376" i="17"/>
  <c r="Y376" i="17"/>
  <c r="X376" i="17"/>
  <c r="W376" i="17"/>
  <c r="V376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D376" i="17"/>
  <c r="C376" i="17"/>
  <c r="B376" i="17"/>
  <c r="A376" i="17"/>
  <c r="AD375" i="17"/>
  <c r="AC375" i="17"/>
  <c r="AB375" i="17"/>
  <c r="AA375" i="17"/>
  <c r="Z375" i="17"/>
  <c r="Y375" i="17"/>
  <c r="X375" i="17"/>
  <c r="W375" i="17"/>
  <c r="V375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D375" i="17"/>
  <c r="C375" i="17"/>
  <c r="B375" i="17"/>
  <c r="A375" i="17"/>
  <c r="AD374" i="17"/>
  <c r="AC374" i="17"/>
  <c r="AB374" i="17"/>
  <c r="AA374" i="17"/>
  <c r="Z374" i="17"/>
  <c r="Y374" i="17"/>
  <c r="X374" i="17"/>
  <c r="W374" i="17"/>
  <c r="V374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D374" i="17"/>
  <c r="C374" i="17"/>
  <c r="B374" i="17"/>
  <c r="A374" i="17"/>
  <c r="AD373" i="17"/>
  <c r="AC373" i="17"/>
  <c r="AB373" i="17"/>
  <c r="AA373" i="17"/>
  <c r="Z373" i="17"/>
  <c r="Y373" i="17"/>
  <c r="X373" i="17"/>
  <c r="W373" i="17"/>
  <c r="V373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D373" i="17"/>
  <c r="C373" i="17"/>
  <c r="B373" i="17"/>
  <c r="A373" i="17"/>
  <c r="AD372" i="17"/>
  <c r="AC372" i="17"/>
  <c r="AB372" i="17"/>
  <c r="AA372" i="17"/>
  <c r="Z372" i="17"/>
  <c r="Y372" i="17"/>
  <c r="X372" i="17"/>
  <c r="W372" i="17"/>
  <c r="V372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D372" i="17"/>
  <c r="C372" i="17"/>
  <c r="B372" i="17"/>
  <c r="A372" i="17"/>
  <c r="AD371" i="17"/>
  <c r="AC371" i="17"/>
  <c r="AB371" i="17"/>
  <c r="AA371" i="17"/>
  <c r="Z371" i="17"/>
  <c r="Y371" i="17"/>
  <c r="X371" i="17"/>
  <c r="W371" i="17"/>
  <c r="V371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D371" i="17"/>
  <c r="C371" i="17"/>
  <c r="B371" i="17"/>
  <c r="A371" i="17"/>
  <c r="AD370" i="17"/>
  <c r="AC370" i="17"/>
  <c r="AB370" i="17"/>
  <c r="AA370" i="17"/>
  <c r="Z370" i="17"/>
  <c r="Y370" i="17"/>
  <c r="X370" i="17"/>
  <c r="W370" i="17"/>
  <c r="V370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D370" i="17"/>
  <c r="C370" i="17"/>
  <c r="B370" i="17"/>
  <c r="A370" i="17"/>
  <c r="AD369" i="17"/>
  <c r="AC369" i="17"/>
  <c r="AB369" i="17"/>
  <c r="AA369" i="17"/>
  <c r="Z369" i="17"/>
  <c r="Y369" i="17"/>
  <c r="X369" i="17"/>
  <c r="W369" i="17"/>
  <c r="V369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D369" i="17"/>
  <c r="C369" i="17"/>
  <c r="B369" i="17"/>
  <c r="A369" i="17"/>
  <c r="AD368" i="17"/>
  <c r="AC368" i="17"/>
  <c r="AB368" i="17"/>
  <c r="AA368" i="17"/>
  <c r="Z368" i="17"/>
  <c r="Y368" i="17"/>
  <c r="X368" i="17"/>
  <c r="W368" i="17"/>
  <c r="V368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D368" i="17"/>
  <c r="C368" i="17"/>
  <c r="B368" i="17"/>
  <c r="A368" i="17"/>
  <c r="AD367" i="17"/>
  <c r="AC367" i="17"/>
  <c r="AB367" i="17"/>
  <c r="AA367" i="17"/>
  <c r="Z367" i="17"/>
  <c r="Y367" i="17"/>
  <c r="X367" i="17"/>
  <c r="W367" i="17"/>
  <c r="V367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D367" i="17"/>
  <c r="C367" i="17"/>
  <c r="B367" i="17"/>
  <c r="A367" i="17"/>
  <c r="AD366" i="17"/>
  <c r="AC366" i="17"/>
  <c r="AB366" i="17"/>
  <c r="AA366" i="17"/>
  <c r="Z366" i="17"/>
  <c r="Y366" i="17"/>
  <c r="X366" i="17"/>
  <c r="W366" i="17"/>
  <c r="V366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D366" i="17"/>
  <c r="C366" i="17"/>
  <c r="B366" i="17"/>
  <c r="A366" i="17"/>
  <c r="AD365" i="17"/>
  <c r="AC365" i="17"/>
  <c r="AB365" i="17"/>
  <c r="AA365" i="17"/>
  <c r="Z365" i="17"/>
  <c r="Y365" i="17"/>
  <c r="X365" i="17"/>
  <c r="W365" i="17"/>
  <c r="V365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D365" i="17"/>
  <c r="C365" i="17"/>
  <c r="B365" i="17"/>
  <c r="A365" i="17"/>
  <c r="AD364" i="17"/>
  <c r="AC364" i="17"/>
  <c r="AB364" i="17"/>
  <c r="AA364" i="17"/>
  <c r="Z364" i="17"/>
  <c r="Y364" i="17"/>
  <c r="X364" i="17"/>
  <c r="W364" i="17"/>
  <c r="V364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D364" i="17"/>
  <c r="C364" i="17"/>
  <c r="B364" i="17"/>
  <c r="A364" i="17"/>
  <c r="AD363" i="17"/>
  <c r="AC363" i="17"/>
  <c r="AB363" i="17"/>
  <c r="AA363" i="17"/>
  <c r="Z363" i="17"/>
  <c r="Y363" i="17"/>
  <c r="X363" i="17"/>
  <c r="W363" i="17"/>
  <c r="V363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D363" i="17"/>
  <c r="C363" i="17"/>
  <c r="B363" i="17"/>
  <c r="A363" i="17"/>
  <c r="AD362" i="17"/>
  <c r="AC362" i="17"/>
  <c r="AB362" i="17"/>
  <c r="AA362" i="17"/>
  <c r="Z362" i="17"/>
  <c r="Y362" i="17"/>
  <c r="X362" i="17"/>
  <c r="W362" i="17"/>
  <c r="V362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D362" i="17"/>
  <c r="C362" i="17"/>
  <c r="B362" i="17"/>
  <c r="A362" i="17"/>
  <c r="AD361" i="17"/>
  <c r="AC361" i="17"/>
  <c r="AB361" i="17"/>
  <c r="AA361" i="17"/>
  <c r="Z361" i="17"/>
  <c r="Y361" i="17"/>
  <c r="X361" i="17"/>
  <c r="W361" i="17"/>
  <c r="V361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D361" i="17"/>
  <c r="C361" i="17"/>
  <c r="B361" i="17"/>
  <c r="A361" i="17"/>
  <c r="AD360" i="17"/>
  <c r="AC360" i="17"/>
  <c r="AB360" i="17"/>
  <c r="AA360" i="17"/>
  <c r="Z360" i="17"/>
  <c r="Y360" i="17"/>
  <c r="X360" i="17"/>
  <c r="W360" i="17"/>
  <c r="V360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D360" i="17"/>
  <c r="C360" i="17"/>
  <c r="B360" i="17"/>
  <c r="A360" i="17"/>
  <c r="AD359" i="17"/>
  <c r="AC359" i="17"/>
  <c r="AB359" i="17"/>
  <c r="AA359" i="17"/>
  <c r="Z359" i="17"/>
  <c r="Y359" i="17"/>
  <c r="X359" i="17"/>
  <c r="W359" i="17"/>
  <c r="V359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D359" i="17"/>
  <c r="C359" i="17"/>
  <c r="B359" i="17"/>
  <c r="A359" i="17"/>
  <c r="AD358" i="17"/>
  <c r="AC358" i="17"/>
  <c r="AB358" i="17"/>
  <c r="AA358" i="17"/>
  <c r="Z358" i="17"/>
  <c r="Y358" i="17"/>
  <c r="X358" i="17"/>
  <c r="W358" i="17"/>
  <c r="V358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D358" i="17"/>
  <c r="C358" i="17"/>
  <c r="B358" i="17"/>
  <c r="A358" i="17"/>
  <c r="AD357" i="17"/>
  <c r="AC357" i="17"/>
  <c r="AB357" i="17"/>
  <c r="AA357" i="17"/>
  <c r="Z357" i="17"/>
  <c r="Y357" i="17"/>
  <c r="X357" i="17"/>
  <c r="W357" i="17"/>
  <c r="V357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D357" i="17"/>
  <c r="C357" i="17"/>
  <c r="B357" i="17"/>
  <c r="A357" i="17"/>
  <c r="AD356" i="17"/>
  <c r="AC356" i="17"/>
  <c r="AB356" i="17"/>
  <c r="AA356" i="17"/>
  <c r="Z356" i="17"/>
  <c r="Y356" i="17"/>
  <c r="X356" i="17"/>
  <c r="W356" i="17"/>
  <c r="V356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D356" i="17"/>
  <c r="C356" i="17"/>
  <c r="B356" i="17"/>
  <c r="A356" i="17"/>
  <c r="AD355" i="17"/>
  <c r="AC355" i="17"/>
  <c r="AB355" i="17"/>
  <c r="AA355" i="17"/>
  <c r="Z355" i="17"/>
  <c r="Y355" i="17"/>
  <c r="X355" i="17"/>
  <c r="W355" i="17"/>
  <c r="V355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D355" i="17"/>
  <c r="C355" i="17"/>
  <c r="B355" i="17"/>
  <c r="A355" i="17"/>
  <c r="AD354" i="17"/>
  <c r="AC354" i="17"/>
  <c r="AB354" i="17"/>
  <c r="AA354" i="17"/>
  <c r="Z354" i="17"/>
  <c r="Y354" i="17"/>
  <c r="X354" i="17"/>
  <c r="W354" i="17"/>
  <c r="V354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D354" i="17"/>
  <c r="C354" i="17"/>
  <c r="B354" i="17"/>
  <c r="A354" i="17"/>
  <c r="AD353" i="17"/>
  <c r="AC353" i="17"/>
  <c r="AB353" i="17"/>
  <c r="AA353" i="17"/>
  <c r="Z353" i="17"/>
  <c r="Y353" i="17"/>
  <c r="X353" i="17"/>
  <c r="W353" i="17"/>
  <c r="V353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D353" i="17"/>
  <c r="C353" i="17"/>
  <c r="B353" i="17"/>
  <c r="A353" i="17"/>
  <c r="AD352" i="17"/>
  <c r="AC352" i="17"/>
  <c r="AB352" i="17"/>
  <c r="AA352" i="17"/>
  <c r="Z352" i="17"/>
  <c r="Y352" i="17"/>
  <c r="X352" i="17"/>
  <c r="W352" i="17"/>
  <c r="V352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D352" i="17"/>
  <c r="C352" i="17"/>
  <c r="B352" i="17"/>
  <c r="A352" i="17"/>
  <c r="AD351" i="17"/>
  <c r="AC351" i="17"/>
  <c r="AB351" i="17"/>
  <c r="AA351" i="17"/>
  <c r="Z351" i="17"/>
  <c r="Y351" i="17"/>
  <c r="X351" i="17"/>
  <c r="W351" i="17"/>
  <c r="V351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D351" i="17"/>
  <c r="C351" i="17"/>
  <c r="B351" i="17"/>
  <c r="A351" i="17"/>
  <c r="AD350" i="17"/>
  <c r="AC350" i="17"/>
  <c r="AB350" i="17"/>
  <c r="AA350" i="17"/>
  <c r="Z350" i="17"/>
  <c r="Y350" i="17"/>
  <c r="X350" i="17"/>
  <c r="W350" i="17"/>
  <c r="V350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D350" i="17"/>
  <c r="C350" i="17"/>
  <c r="B350" i="17"/>
  <c r="A350" i="17"/>
  <c r="AD349" i="17"/>
  <c r="AC349" i="17"/>
  <c r="AB349" i="17"/>
  <c r="AA349" i="17"/>
  <c r="Z349" i="17"/>
  <c r="Y349" i="17"/>
  <c r="X349" i="17"/>
  <c r="W349" i="17"/>
  <c r="V349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D349" i="17"/>
  <c r="C349" i="17"/>
  <c r="B349" i="17"/>
  <c r="A349" i="17"/>
  <c r="AD348" i="17"/>
  <c r="AC348" i="17"/>
  <c r="AB348" i="17"/>
  <c r="AA348" i="17"/>
  <c r="Z348" i="17"/>
  <c r="Y348" i="17"/>
  <c r="X348" i="17"/>
  <c r="W348" i="17"/>
  <c r="V348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D348" i="17"/>
  <c r="C348" i="17"/>
  <c r="B348" i="17"/>
  <c r="A348" i="17"/>
  <c r="AD347" i="17"/>
  <c r="AC347" i="17"/>
  <c r="AB347" i="17"/>
  <c r="AA347" i="17"/>
  <c r="Z347" i="17"/>
  <c r="Y347" i="17"/>
  <c r="X347" i="17"/>
  <c r="W347" i="17"/>
  <c r="V347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D347" i="17"/>
  <c r="C347" i="17"/>
  <c r="B347" i="17"/>
  <c r="A347" i="17"/>
  <c r="AD346" i="17"/>
  <c r="AC346" i="17"/>
  <c r="AB346" i="17"/>
  <c r="AA346" i="17"/>
  <c r="Z346" i="17"/>
  <c r="Y346" i="17"/>
  <c r="X346" i="17"/>
  <c r="W346" i="17"/>
  <c r="V346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D346" i="17"/>
  <c r="C346" i="17"/>
  <c r="B346" i="17"/>
  <c r="A346" i="17"/>
  <c r="AD345" i="17"/>
  <c r="AC345" i="17"/>
  <c r="AB345" i="17"/>
  <c r="AA345" i="17"/>
  <c r="Z345" i="17"/>
  <c r="Y345" i="17"/>
  <c r="X345" i="17"/>
  <c r="W345" i="17"/>
  <c r="V345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D345" i="17"/>
  <c r="C345" i="17"/>
  <c r="B345" i="17"/>
  <c r="A345" i="17"/>
  <c r="AD344" i="17"/>
  <c r="AC344" i="17"/>
  <c r="AB344" i="17"/>
  <c r="AA344" i="17"/>
  <c r="Z344" i="17"/>
  <c r="Y344" i="17"/>
  <c r="X344" i="17"/>
  <c r="W344" i="17"/>
  <c r="V344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D344" i="17"/>
  <c r="C344" i="17"/>
  <c r="B344" i="17"/>
  <c r="A344" i="17"/>
  <c r="AD343" i="17"/>
  <c r="AC343" i="17"/>
  <c r="AB343" i="17"/>
  <c r="AA343" i="17"/>
  <c r="Z343" i="17"/>
  <c r="Y343" i="17"/>
  <c r="X343" i="17"/>
  <c r="W343" i="17"/>
  <c r="V343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D343" i="17"/>
  <c r="C343" i="17"/>
  <c r="B343" i="17"/>
  <c r="A343" i="17"/>
  <c r="AD342" i="17"/>
  <c r="AC342" i="17"/>
  <c r="AB342" i="17"/>
  <c r="AA342" i="17"/>
  <c r="Z342" i="17"/>
  <c r="Y342" i="17"/>
  <c r="X342" i="17"/>
  <c r="W342" i="17"/>
  <c r="V342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D342" i="17"/>
  <c r="C342" i="17"/>
  <c r="B342" i="17"/>
  <c r="A342" i="17"/>
  <c r="AD341" i="17"/>
  <c r="AC341" i="17"/>
  <c r="AB341" i="17"/>
  <c r="AA341" i="17"/>
  <c r="Z341" i="17"/>
  <c r="Y341" i="17"/>
  <c r="X341" i="17"/>
  <c r="W341" i="17"/>
  <c r="V341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D341" i="17"/>
  <c r="C341" i="17"/>
  <c r="B341" i="17"/>
  <c r="A341" i="17"/>
  <c r="AD340" i="17"/>
  <c r="AC340" i="17"/>
  <c r="AB340" i="17"/>
  <c r="AA340" i="17"/>
  <c r="Z340" i="17"/>
  <c r="Y340" i="17"/>
  <c r="X340" i="17"/>
  <c r="W340" i="17"/>
  <c r="V340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D340" i="17"/>
  <c r="C340" i="17"/>
  <c r="B340" i="17"/>
  <c r="A340" i="17"/>
  <c r="AD339" i="17"/>
  <c r="AC339" i="17"/>
  <c r="AB339" i="17"/>
  <c r="AA339" i="17"/>
  <c r="Z339" i="17"/>
  <c r="Y339" i="17"/>
  <c r="X339" i="17"/>
  <c r="W339" i="17"/>
  <c r="V339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D339" i="17"/>
  <c r="C339" i="17"/>
  <c r="B339" i="17"/>
  <c r="A339" i="17"/>
  <c r="AD338" i="17"/>
  <c r="AC338" i="17"/>
  <c r="AB338" i="17"/>
  <c r="AA338" i="17"/>
  <c r="Z338" i="17"/>
  <c r="Y338" i="17"/>
  <c r="X338" i="17"/>
  <c r="W338" i="17"/>
  <c r="V338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D338" i="17"/>
  <c r="C338" i="17"/>
  <c r="B338" i="17"/>
  <c r="A338" i="17"/>
  <c r="AD337" i="17"/>
  <c r="AC337" i="17"/>
  <c r="AB337" i="17"/>
  <c r="AA337" i="17"/>
  <c r="Z337" i="17"/>
  <c r="Y337" i="17"/>
  <c r="X337" i="17"/>
  <c r="W337" i="17"/>
  <c r="V337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D337" i="17"/>
  <c r="C337" i="17"/>
  <c r="B337" i="17"/>
  <c r="A337" i="17"/>
  <c r="AD336" i="17"/>
  <c r="AC336" i="17"/>
  <c r="AB336" i="17"/>
  <c r="AA336" i="17"/>
  <c r="Z336" i="17"/>
  <c r="Y336" i="17"/>
  <c r="X336" i="17"/>
  <c r="W336" i="17"/>
  <c r="V336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D336" i="17"/>
  <c r="C336" i="17"/>
  <c r="B336" i="17"/>
  <c r="A336" i="17"/>
  <c r="AD335" i="17"/>
  <c r="AC335" i="17"/>
  <c r="AB335" i="17"/>
  <c r="AA335" i="17"/>
  <c r="Z335" i="17"/>
  <c r="Y335" i="17"/>
  <c r="X335" i="17"/>
  <c r="W335" i="17"/>
  <c r="V335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D335" i="17"/>
  <c r="C335" i="17"/>
  <c r="B335" i="17"/>
  <c r="A335" i="17"/>
  <c r="AD334" i="17"/>
  <c r="AC334" i="17"/>
  <c r="AB334" i="17"/>
  <c r="AA334" i="17"/>
  <c r="Z334" i="17"/>
  <c r="Y334" i="17"/>
  <c r="X334" i="17"/>
  <c r="W334" i="17"/>
  <c r="V334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D334" i="17"/>
  <c r="C334" i="17"/>
  <c r="B334" i="17"/>
  <c r="A334" i="17"/>
  <c r="AD333" i="17"/>
  <c r="AC333" i="17"/>
  <c r="AB333" i="17"/>
  <c r="AA333" i="17"/>
  <c r="Z333" i="17"/>
  <c r="Y333" i="17"/>
  <c r="X333" i="17"/>
  <c r="W333" i="17"/>
  <c r="V333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D333" i="17"/>
  <c r="C333" i="17"/>
  <c r="B333" i="17"/>
  <c r="A333" i="17"/>
  <c r="AD332" i="17"/>
  <c r="AC332" i="17"/>
  <c r="AB332" i="17"/>
  <c r="AA332" i="17"/>
  <c r="Z332" i="17"/>
  <c r="Y332" i="17"/>
  <c r="X332" i="17"/>
  <c r="W332" i="17"/>
  <c r="V332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D332" i="17"/>
  <c r="C332" i="17"/>
  <c r="B332" i="17"/>
  <c r="A332" i="17"/>
  <c r="AD331" i="17"/>
  <c r="AC331" i="17"/>
  <c r="AB331" i="17"/>
  <c r="AA331" i="17"/>
  <c r="Z331" i="17"/>
  <c r="Y331" i="17"/>
  <c r="X331" i="17"/>
  <c r="W331" i="17"/>
  <c r="V331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D331" i="17"/>
  <c r="C331" i="17"/>
  <c r="B331" i="17"/>
  <c r="A331" i="17"/>
  <c r="AD330" i="17"/>
  <c r="AC330" i="17"/>
  <c r="AB330" i="17"/>
  <c r="AA330" i="17"/>
  <c r="Z330" i="17"/>
  <c r="Y330" i="17"/>
  <c r="X330" i="17"/>
  <c r="W330" i="17"/>
  <c r="V330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D330" i="17"/>
  <c r="C330" i="17"/>
  <c r="B330" i="17"/>
  <c r="A330" i="17"/>
  <c r="AD329" i="17"/>
  <c r="AC329" i="17"/>
  <c r="AB329" i="17"/>
  <c r="AA329" i="17"/>
  <c r="Z329" i="17"/>
  <c r="Y329" i="17"/>
  <c r="X329" i="17"/>
  <c r="W329" i="17"/>
  <c r="V329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D329" i="17"/>
  <c r="C329" i="17"/>
  <c r="B329" i="17"/>
  <c r="A329" i="17"/>
  <c r="AD328" i="17"/>
  <c r="AC328" i="17"/>
  <c r="AB328" i="17"/>
  <c r="AA328" i="17"/>
  <c r="Z328" i="17"/>
  <c r="Y328" i="17"/>
  <c r="X328" i="17"/>
  <c r="W328" i="17"/>
  <c r="V328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D328" i="17"/>
  <c r="C328" i="17"/>
  <c r="B328" i="17"/>
  <c r="A328" i="17"/>
  <c r="AD327" i="17"/>
  <c r="AC327" i="17"/>
  <c r="AB327" i="17"/>
  <c r="AA327" i="17"/>
  <c r="Z327" i="17"/>
  <c r="Y327" i="17"/>
  <c r="X327" i="17"/>
  <c r="W327" i="17"/>
  <c r="V327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D327" i="17"/>
  <c r="C327" i="17"/>
  <c r="B327" i="17"/>
  <c r="A327" i="17"/>
  <c r="AD326" i="17"/>
  <c r="AC326" i="17"/>
  <c r="AB326" i="17"/>
  <c r="AA326" i="17"/>
  <c r="Z326" i="17"/>
  <c r="Y326" i="17"/>
  <c r="X326" i="17"/>
  <c r="W326" i="17"/>
  <c r="V326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D326" i="17"/>
  <c r="C326" i="17"/>
  <c r="B326" i="17"/>
  <c r="A326" i="17"/>
  <c r="AD325" i="17"/>
  <c r="AC325" i="17"/>
  <c r="AB325" i="17"/>
  <c r="AA325" i="17"/>
  <c r="Z325" i="17"/>
  <c r="Y325" i="17"/>
  <c r="X325" i="17"/>
  <c r="W325" i="17"/>
  <c r="V325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D325" i="17"/>
  <c r="C325" i="17"/>
  <c r="B325" i="17"/>
  <c r="A325" i="17"/>
  <c r="AD324" i="17"/>
  <c r="AC324" i="17"/>
  <c r="AB324" i="17"/>
  <c r="AA324" i="17"/>
  <c r="Z324" i="17"/>
  <c r="Y324" i="17"/>
  <c r="X324" i="17"/>
  <c r="W324" i="17"/>
  <c r="V324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D324" i="17"/>
  <c r="C324" i="17"/>
  <c r="B324" i="17"/>
  <c r="A324" i="17"/>
  <c r="AD323" i="17"/>
  <c r="AC323" i="17"/>
  <c r="AB323" i="17"/>
  <c r="AA323" i="17"/>
  <c r="Z323" i="17"/>
  <c r="Y323" i="17"/>
  <c r="X323" i="17"/>
  <c r="W323" i="17"/>
  <c r="V323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D323" i="17"/>
  <c r="C323" i="17"/>
  <c r="B323" i="17"/>
  <c r="A323" i="17"/>
  <c r="AD322" i="17"/>
  <c r="AC322" i="17"/>
  <c r="AB322" i="17"/>
  <c r="AA322" i="17"/>
  <c r="Z322" i="17"/>
  <c r="Y322" i="17"/>
  <c r="X322" i="17"/>
  <c r="W322" i="17"/>
  <c r="V322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D322" i="17"/>
  <c r="C322" i="17"/>
  <c r="B322" i="17"/>
  <c r="A322" i="17"/>
  <c r="AD321" i="17"/>
  <c r="AC321" i="17"/>
  <c r="AB321" i="17"/>
  <c r="AA321" i="17"/>
  <c r="Z321" i="17"/>
  <c r="Y321" i="17"/>
  <c r="X321" i="17"/>
  <c r="W321" i="17"/>
  <c r="V321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D321" i="17"/>
  <c r="C321" i="17"/>
  <c r="B321" i="17"/>
  <c r="A321" i="17"/>
  <c r="AD320" i="17"/>
  <c r="AC320" i="17"/>
  <c r="AB320" i="17"/>
  <c r="AA320" i="17"/>
  <c r="Z320" i="17"/>
  <c r="Y320" i="17"/>
  <c r="X320" i="17"/>
  <c r="W320" i="17"/>
  <c r="V320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D320" i="17"/>
  <c r="C320" i="17"/>
  <c r="B320" i="17"/>
  <c r="A320" i="17"/>
  <c r="AD319" i="17"/>
  <c r="AC319" i="17"/>
  <c r="AB319" i="17"/>
  <c r="AA319" i="17"/>
  <c r="Z319" i="17"/>
  <c r="Y319" i="17"/>
  <c r="X319" i="17"/>
  <c r="W319" i="17"/>
  <c r="V319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D319" i="17"/>
  <c r="C319" i="17"/>
  <c r="B319" i="17"/>
  <c r="A319" i="17"/>
  <c r="AD318" i="17"/>
  <c r="AC318" i="17"/>
  <c r="AB318" i="17"/>
  <c r="AA318" i="17"/>
  <c r="Z318" i="17"/>
  <c r="Y318" i="17"/>
  <c r="X318" i="17"/>
  <c r="W318" i="17"/>
  <c r="V318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D318" i="17"/>
  <c r="C318" i="17"/>
  <c r="B318" i="17"/>
  <c r="A318" i="17"/>
  <c r="AD317" i="17"/>
  <c r="AC317" i="17"/>
  <c r="AB317" i="17"/>
  <c r="AA317" i="17"/>
  <c r="Z317" i="17"/>
  <c r="Y317" i="17"/>
  <c r="X317" i="17"/>
  <c r="W317" i="17"/>
  <c r="V317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D317" i="17"/>
  <c r="C317" i="17"/>
  <c r="B317" i="17"/>
  <c r="A317" i="17"/>
  <c r="AD316" i="17"/>
  <c r="AC316" i="17"/>
  <c r="AB316" i="17"/>
  <c r="AA316" i="17"/>
  <c r="Z316" i="17"/>
  <c r="Y316" i="17"/>
  <c r="X316" i="17"/>
  <c r="W316" i="17"/>
  <c r="V316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D316" i="17"/>
  <c r="C316" i="17"/>
  <c r="B316" i="17"/>
  <c r="A316" i="17"/>
  <c r="AD315" i="17"/>
  <c r="AC315" i="17"/>
  <c r="AB315" i="17"/>
  <c r="AA315" i="17"/>
  <c r="Z315" i="17"/>
  <c r="Y315" i="17"/>
  <c r="X315" i="17"/>
  <c r="W315" i="17"/>
  <c r="V315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D315" i="17"/>
  <c r="C315" i="17"/>
  <c r="B315" i="17"/>
  <c r="A315" i="17"/>
  <c r="AD314" i="17"/>
  <c r="AC314" i="17"/>
  <c r="AB314" i="17"/>
  <c r="AA314" i="17"/>
  <c r="Z314" i="17"/>
  <c r="Y314" i="17"/>
  <c r="X314" i="17"/>
  <c r="W314" i="17"/>
  <c r="V314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D314" i="17"/>
  <c r="C314" i="17"/>
  <c r="B314" i="17"/>
  <c r="A314" i="17"/>
  <c r="AD313" i="17"/>
  <c r="AC313" i="17"/>
  <c r="AB313" i="17"/>
  <c r="AA313" i="17"/>
  <c r="Z313" i="17"/>
  <c r="Y313" i="17"/>
  <c r="X313" i="17"/>
  <c r="W313" i="17"/>
  <c r="V313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D313" i="17"/>
  <c r="C313" i="17"/>
  <c r="B313" i="17"/>
  <c r="A313" i="17"/>
  <c r="AD312" i="17"/>
  <c r="AC312" i="17"/>
  <c r="AB312" i="17"/>
  <c r="AA312" i="17"/>
  <c r="Z312" i="17"/>
  <c r="Y312" i="17"/>
  <c r="X312" i="17"/>
  <c r="W312" i="17"/>
  <c r="V312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D312" i="17"/>
  <c r="C312" i="17"/>
  <c r="B312" i="17"/>
  <c r="A312" i="17"/>
  <c r="AD311" i="17"/>
  <c r="AC311" i="17"/>
  <c r="AB311" i="17"/>
  <c r="AA311" i="17"/>
  <c r="Z311" i="17"/>
  <c r="Y311" i="17"/>
  <c r="X311" i="17"/>
  <c r="W311" i="17"/>
  <c r="V311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D311" i="17"/>
  <c r="C311" i="17"/>
  <c r="B311" i="17"/>
  <c r="A311" i="17"/>
  <c r="AD310" i="17"/>
  <c r="AC310" i="17"/>
  <c r="AB310" i="17"/>
  <c r="AA310" i="17"/>
  <c r="Z310" i="17"/>
  <c r="Y310" i="17"/>
  <c r="X310" i="17"/>
  <c r="W310" i="17"/>
  <c r="V310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D310" i="17"/>
  <c r="C310" i="17"/>
  <c r="B310" i="17"/>
  <c r="A310" i="17"/>
  <c r="AD309" i="17"/>
  <c r="AC309" i="17"/>
  <c r="AB309" i="17"/>
  <c r="AA309" i="17"/>
  <c r="Z309" i="17"/>
  <c r="Y309" i="17"/>
  <c r="X309" i="17"/>
  <c r="W309" i="17"/>
  <c r="V309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D309" i="17"/>
  <c r="C309" i="17"/>
  <c r="B309" i="17"/>
  <c r="A309" i="17"/>
  <c r="AD308" i="17"/>
  <c r="AC308" i="17"/>
  <c r="AB308" i="17"/>
  <c r="AA308" i="17"/>
  <c r="Z308" i="17"/>
  <c r="Y308" i="17"/>
  <c r="X308" i="17"/>
  <c r="W308" i="17"/>
  <c r="V308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D308" i="17"/>
  <c r="C308" i="17"/>
  <c r="B308" i="17"/>
  <c r="A308" i="17"/>
  <c r="AD307" i="17"/>
  <c r="AC307" i="17"/>
  <c r="AB307" i="17"/>
  <c r="AA307" i="17"/>
  <c r="Z307" i="17"/>
  <c r="Y307" i="17"/>
  <c r="X307" i="17"/>
  <c r="W307" i="17"/>
  <c r="V307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D307" i="17"/>
  <c r="C307" i="17"/>
  <c r="B307" i="17"/>
  <c r="A307" i="17"/>
  <c r="AD306" i="17"/>
  <c r="AC306" i="17"/>
  <c r="AB306" i="17"/>
  <c r="AA306" i="17"/>
  <c r="Z306" i="17"/>
  <c r="Y306" i="17"/>
  <c r="X306" i="17"/>
  <c r="W306" i="17"/>
  <c r="V306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D306" i="17"/>
  <c r="C306" i="17"/>
  <c r="B306" i="17"/>
  <c r="A306" i="17"/>
  <c r="AD305" i="17"/>
  <c r="AC305" i="17"/>
  <c r="AB305" i="17"/>
  <c r="AA305" i="17"/>
  <c r="Z305" i="17"/>
  <c r="Y305" i="17"/>
  <c r="X305" i="17"/>
  <c r="W305" i="17"/>
  <c r="V305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D305" i="17"/>
  <c r="C305" i="17"/>
  <c r="B305" i="17"/>
  <c r="A305" i="17"/>
  <c r="AD304" i="17"/>
  <c r="AC304" i="17"/>
  <c r="AB304" i="17"/>
  <c r="AA304" i="17"/>
  <c r="Z304" i="17"/>
  <c r="Y304" i="17"/>
  <c r="X304" i="17"/>
  <c r="W304" i="17"/>
  <c r="V304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D304" i="17"/>
  <c r="C304" i="17"/>
  <c r="B304" i="17"/>
  <c r="A304" i="17"/>
  <c r="AD303" i="17"/>
  <c r="AC303" i="17"/>
  <c r="AB303" i="17"/>
  <c r="AA303" i="17"/>
  <c r="Z303" i="17"/>
  <c r="Y303" i="17"/>
  <c r="X303" i="17"/>
  <c r="W303" i="17"/>
  <c r="V303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D303" i="17"/>
  <c r="C303" i="17"/>
  <c r="B303" i="17"/>
  <c r="A303" i="17"/>
  <c r="AD302" i="17"/>
  <c r="AC302" i="17"/>
  <c r="AB302" i="17"/>
  <c r="AA302" i="17"/>
  <c r="Z302" i="17"/>
  <c r="Y302" i="17"/>
  <c r="X302" i="17"/>
  <c r="W302" i="17"/>
  <c r="V302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D302" i="17"/>
  <c r="C302" i="17"/>
  <c r="B302" i="17"/>
  <c r="A302" i="17"/>
  <c r="AD301" i="17"/>
  <c r="AC301" i="17"/>
  <c r="AB301" i="17"/>
  <c r="AA301" i="17"/>
  <c r="Z301" i="17"/>
  <c r="Y301" i="17"/>
  <c r="X301" i="17"/>
  <c r="W301" i="17"/>
  <c r="V301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D301" i="17"/>
  <c r="C301" i="17"/>
  <c r="B301" i="17"/>
  <c r="A301" i="17"/>
  <c r="AD300" i="17"/>
  <c r="AC300" i="17"/>
  <c r="AB300" i="17"/>
  <c r="AA300" i="17"/>
  <c r="Z300" i="17"/>
  <c r="Y300" i="17"/>
  <c r="X300" i="17"/>
  <c r="W300" i="17"/>
  <c r="V300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D300" i="17"/>
  <c r="C300" i="17"/>
  <c r="B300" i="17"/>
  <c r="A300" i="17"/>
  <c r="AD299" i="17"/>
  <c r="AC299" i="17"/>
  <c r="AB299" i="17"/>
  <c r="AA299" i="17"/>
  <c r="Z299" i="17"/>
  <c r="Y299" i="17"/>
  <c r="X299" i="17"/>
  <c r="W299" i="17"/>
  <c r="V299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D299" i="17"/>
  <c r="C299" i="17"/>
  <c r="B299" i="17"/>
  <c r="A299" i="17"/>
  <c r="AD298" i="17"/>
  <c r="AC298" i="17"/>
  <c r="AB298" i="17"/>
  <c r="AA298" i="17"/>
  <c r="Z298" i="17"/>
  <c r="Y298" i="17"/>
  <c r="X298" i="17"/>
  <c r="W298" i="17"/>
  <c r="V298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D298" i="17"/>
  <c r="C298" i="17"/>
  <c r="B298" i="17"/>
  <c r="A298" i="17"/>
  <c r="AD297" i="17"/>
  <c r="AC297" i="17"/>
  <c r="AB297" i="17"/>
  <c r="AA297" i="17"/>
  <c r="Z297" i="17"/>
  <c r="Y297" i="17"/>
  <c r="X297" i="17"/>
  <c r="W297" i="17"/>
  <c r="V297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D297" i="17"/>
  <c r="C297" i="17"/>
  <c r="B297" i="17"/>
  <c r="A297" i="17"/>
  <c r="AD296" i="17"/>
  <c r="AC296" i="17"/>
  <c r="AB296" i="17"/>
  <c r="AA296" i="17"/>
  <c r="Z296" i="17"/>
  <c r="Y296" i="17"/>
  <c r="X296" i="17"/>
  <c r="W296" i="17"/>
  <c r="V296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D296" i="17"/>
  <c r="C296" i="17"/>
  <c r="B296" i="17"/>
  <c r="A296" i="17"/>
  <c r="AD295" i="17"/>
  <c r="AC295" i="17"/>
  <c r="AB295" i="17"/>
  <c r="AA295" i="17"/>
  <c r="Z295" i="17"/>
  <c r="Y295" i="17"/>
  <c r="X295" i="17"/>
  <c r="W295" i="17"/>
  <c r="V295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D295" i="17"/>
  <c r="C295" i="17"/>
  <c r="B295" i="17"/>
  <c r="A295" i="17"/>
  <c r="AD294" i="17"/>
  <c r="AC294" i="17"/>
  <c r="AB294" i="17"/>
  <c r="AA294" i="17"/>
  <c r="Z294" i="17"/>
  <c r="Y294" i="17"/>
  <c r="X294" i="17"/>
  <c r="W294" i="17"/>
  <c r="V294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D294" i="17"/>
  <c r="C294" i="17"/>
  <c r="B294" i="17"/>
  <c r="A294" i="17"/>
  <c r="AD293" i="17"/>
  <c r="AC293" i="17"/>
  <c r="AB293" i="17"/>
  <c r="AA293" i="17"/>
  <c r="Z293" i="17"/>
  <c r="Y293" i="17"/>
  <c r="X293" i="17"/>
  <c r="W293" i="17"/>
  <c r="V293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D293" i="17"/>
  <c r="C293" i="17"/>
  <c r="B293" i="17"/>
  <c r="A293" i="17"/>
  <c r="AD292" i="17"/>
  <c r="AC292" i="17"/>
  <c r="AB292" i="17"/>
  <c r="AA292" i="17"/>
  <c r="Z292" i="17"/>
  <c r="Y292" i="17"/>
  <c r="X292" i="17"/>
  <c r="W292" i="17"/>
  <c r="V292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D292" i="17"/>
  <c r="C292" i="17"/>
  <c r="B292" i="17"/>
  <c r="A292" i="17"/>
  <c r="AD291" i="17"/>
  <c r="AC291" i="17"/>
  <c r="AB291" i="17"/>
  <c r="AA291" i="17"/>
  <c r="Z291" i="17"/>
  <c r="Y291" i="17"/>
  <c r="X291" i="17"/>
  <c r="W291" i="17"/>
  <c r="V291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D291" i="17"/>
  <c r="C291" i="17"/>
  <c r="B291" i="17"/>
  <c r="A291" i="17"/>
  <c r="AD290" i="17"/>
  <c r="AC290" i="17"/>
  <c r="AB290" i="17"/>
  <c r="AA290" i="17"/>
  <c r="Z290" i="17"/>
  <c r="Y290" i="17"/>
  <c r="X290" i="17"/>
  <c r="W290" i="17"/>
  <c r="V290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D290" i="17"/>
  <c r="C290" i="17"/>
  <c r="B290" i="17"/>
  <c r="A290" i="17"/>
  <c r="AD289" i="17"/>
  <c r="AC289" i="17"/>
  <c r="AB289" i="17"/>
  <c r="AA289" i="17"/>
  <c r="Z289" i="17"/>
  <c r="Y289" i="17"/>
  <c r="X289" i="17"/>
  <c r="W289" i="17"/>
  <c r="V289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D289" i="17"/>
  <c r="C289" i="17"/>
  <c r="B289" i="17"/>
  <c r="A289" i="17"/>
  <c r="AD288" i="17"/>
  <c r="AC288" i="17"/>
  <c r="AB288" i="17"/>
  <c r="AA288" i="17"/>
  <c r="Z288" i="17"/>
  <c r="Y288" i="17"/>
  <c r="X288" i="17"/>
  <c r="W288" i="17"/>
  <c r="V288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D288" i="17"/>
  <c r="C288" i="17"/>
  <c r="B288" i="17"/>
  <c r="A288" i="17"/>
  <c r="AD287" i="17"/>
  <c r="AC287" i="17"/>
  <c r="AB287" i="17"/>
  <c r="AA287" i="17"/>
  <c r="Z287" i="17"/>
  <c r="Y287" i="17"/>
  <c r="X287" i="17"/>
  <c r="W287" i="17"/>
  <c r="V287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D287" i="17"/>
  <c r="C287" i="17"/>
  <c r="B287" i="17"/>
  <c r="A287" i="17"/>
  <c r="AD286" i="17"/>
  <c r="AC286" i="17"/>
  <c r="AB286" i="17"/>
  <c r="AA286" i="17"/>
  <c r="Z286" i="17"/>
  <c r="Y286" i="17"/>
  <c r="X286" i="17"/>
  <c r="W286" i="17"/>
  <c r="V286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D286" i="17"/>
  <c r="C286" i="17"/>
  <c r="B286" i="17"/>
  <c r="A286" i="17"/>
  <c r="AD285" i="17"/>
  <c r="AC285" i="17"/>
  <c r="AB285" i="17"/>
  <c r="AA285" i="17"/>
  <c r="Z285" i="17"/>
  <c r="Y285" i="17"/>
  <c r="X285" i="17"/>
  <c r="W285" i="17"/>
  <c r="V285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D285" i="17"/>
  <c r="C285" i="17"/>
  <c r="B285" i="17"/>
  <c r="A285" i="17"/>
  <c r="AD284" i="17"/>
  <c r="AC284" i="17"/>
  <c r="AB284" i="17"/>
  <c r="AA284" i="17"/>
  <c r="Z284" i="17"/>
  <c r="Y284" i="17"/>
  <c r="X284" i="17"/>
  <c r="W284" i="17"/>
  <c r="V284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D284" i="17"/>
  <c r="C284" i="17"/>
  <c r="B284" i="17"/>
  <c r="A284" i="17"/>
  <c r="AD283" i="17"/>
  <c r="AC283" i="17"/>
  <c r="AB283" i="17"/>
  <c r="AA283" i="17"/>
  <c r="Z283" i="17"/>
  <c r="Y283" i="17"/>
  <c r="X283" i="17"/>
  <c r="W283" i="17"/>
  <c r="V283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D283" i="17"/>
  <c r="C283" i="17"/>
  <c r="B283" i="17"/>
  <c r="A283" i="17"/>
  <c r="AD282" i="17"/>
  <c r="AC282" i="17"/>
  <c r="AB282" i="17"/>
  <c r="AA282" i="17"/>
  <c r="Z282" i="17"/>
  <c r="Y282" i="17"/>
  <c r="X282" i="17"/>
  <c r="W282" i="17"/>
  <c r="V282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D282" i="17"/>
  <c r="C282" i="17"/>
  <c r="B282" i="17"/>
  <c r="A282" i="17"/>
  <c r="AD281" i="17"/>
  <c r="AC281" i="17"/>
  <c r="AB281" i="17"/>
  <c r="AA281" i="17"/>
  <c r="Z281" i="17"/>
  <c r="Y281" i="17"/>
  <c r="X281" i="17"/>
  <c r="W281" i="17"/>
  <c r="V281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D281" i="17"/>
  <c r="C281" i="17"/>
  <c r="B281" i="17"/>
  <c r="A281" i="17"/>
  <c r="AD280" i="17"/>
  <c r="AC280" i="17"/>
  <c r="AB280" i="17"/>
  <c r="AA280" i="17"/>
  <c r="Z280" i="17"/>
  <c r="Y280" i="17"/>
  <c r="X280" i="17"/>
  <c r="W280" i="17"/>
  <c r="V280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D280" i="17"/>
  <c r="C280" i="17"/>
  <c r="B280" i="17"/>
  <c r="A280" i="17"/>
  <c r="AD279" i="17"/>
  <c r="AC279" i="17"/>
  <c r="AB279" i="17"/>
  <c r="AA279" i="17"/>
  <c r="Z279" i="17"/>
  <c r="Y279" i="17"/>
  <c r="X279" i="17"/>
  <c r="W279" i="17"/>
  <c r="V279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D279" i="17"/>
  <c r="C279" i="17"/>
  <c r="B279" i="17"/>
  <c r="A279" i="17"/>
  <c r="AD278" i="17"/>
  <c r="AC278" i="17"/>
  <c r="AB278" i="17"/>
  <c r="AA278" i="17"/>
  <c r="Z278" i="17"/>
  <c r="Y278" i="17"/>
  <c r="X278" i="17"/>
  <c r="W278" i="17"/>
  <c r="V278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D278" i="17"/>
  <c r="C278" i="17"/>
  <c r="B278" i="17"/>
  <c r="A278" i="17"/>
  <c r="AD277" i="17"/>
  <c r="AC277" i="17"/>
  <c r="AB277" i="17"/>
  <c r="AA277" i="17"/>
  <c r="Z277" i="17"/>
  <c r="Y277" i="17"/>
  <c r="X277" i="17"/>
  <c r="W277" i="17"/>
  <c r="V277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D277" i="17"/>
  <c r="C277" i="17"/>
  <c r="B277" i="17"/>
  <c r="A277" i="17"/>
  <c r="AD276" i="17"/>
  <c r="AC276" i="17"/>
  <c r="AB276" i="17"/>
  <c r="AA276" i="17"/>
  <c r="Z276" i="17"/>
  <c r="Y276" i="17"/>
  <c r="X276" i="17"/>
  <c r="W276" i="17"/>
  <c r="V276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D276" i="17"/>
  <c r="C276" i="17"/>
  <c r="B276" i="17"/>
  <c r="A276" i="17"/>
  <c r="AD275" i="17"/>
  <c r="AC275" i="17"/>
  <c r="AB275" i="17"/>
  <c r="AA275" i="17"/>
  <c r="Z275" i="17"/>
  <c r="Y275" i="17"/>
  <c r="X275" i="17"/>
  <c r="W275" i="17"/>
  <c r="V275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D275" i="17"/>
  <c r="C275" i="17"/>
  <c r="B275" i="17"/>
  <c r="A275" i="17"/>
  <c r="AD274" i="17"/>
  <c r="AC274" i="17"/>
  <c r="AB274" i="17"/>
  <c r="AA274" i="17"/>
  <c r="Z274" i="17"/>
  <c r="Y274" i="17"/>
  <c r="X274" i="17"/>
  <c r="W274" i="17"/>
  <c r="V274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D274" i="17"/>
  <c r="C274" i="17"/>
  <c r="B274" i="17"/>
  <c r="A274" i="17"/>
  <c r="AD273" i="17"/>
  <c r="AC273" i="17"/>
  <c r="AB273" i="17"/>
  <c r="AA273" i="17"/>
  <c r="Z273" i="17"/>
  <c r="Y273" i="17"/>
  <c r="X273" i="17"/>
  <c r="W273" i="17"/>
  <c r="V273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D273" i="17"/>
  <c r="C273" i="17"/>
  <c r="B273" i="17"/>
  <c r="A273" i="17"/>
  <c r="AD272" i="17"/>
  <c r="AC272" i="17"/>
  <c r="AB272" i="17"/>
  <c r="AA272" i="17"/>
  <c r="Z272" i="17"/>
  <c r="Y272" i="17"/>
  <c r="X272" i="17"/>
  <c r="W272" i="17"/>
  <c r="V272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D272" i="17"/>
  <c r="C272" i="17"/>
  <c r="B272" i="17"/>
  <c r="A272" i="17"/>
  <c r="AD271" i="17"/>
  <c r="AC271" i="17"/>
  <c r="AB271" i="17"/>
  <c r="AA271" i="17"/>
  <c r="Z271" i="17"/>
  <c r="Y271" i="17"/>
  <c r="X271" i="17"/>
  <c r="W271" i="17"/>
  <c r="V271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D271" i="17"/>
  <c r="C271" i="17"/>
  <c r="B271" i="17"/>
  <c r="A271" i="17"/>
  <c r="AD270" i="17"/>
  <c r="AC270" i="17"/>
  <c r="AB270" i="17"/>
  <c r="AA270" i="17"/>
  <c r="Z270" i="17"/>
  <c r="Y270" i="17"/>
  <c r="X270" i="17"/>
  <c r="W270" i="17"/>
  <c r="V270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D270" i="17"/>
  <c r="C270" i="17"/>
  <c r="B270" i="17"/>
  <c r="A270" i="17"/>
  <c r="AD269" i="17"/>
  <c r="AC269" i="17"/>
  <c r="AB269" i="17"/>
  <c r="AA269" i="17"/>
  <c r="Z269" i="17"/>
  <c r="Y269" i="17"/>
  <c r="X269" i="17"/>
  <c r="W269" i="17"/>
  <c r="V269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D269" i="17"/>
  <c r="C269" i="17"/>
  <c r="B269" i="17"/>
  <c r="A269" i="17"/>
  <c r="AD268" i="17"/>
  <c r="AC268" i="17"/>
  <c r="AB268" i="17"/>
  <c r="AA268" i="17"/>
  <c r="Z268" i="17"/>
  <c r="Y268" i="17"/>
  <c r="X268" i="17"/>
  <c r="W268" i="17"/>
  <c r="V268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D268" i="17"/>
  <c r="C268" i="17"/>
  <c r="B268" i="17"/>
  <c r="A268" i="17"/>
  <c r="AD267" i="17"/>
  <c r="AC267" i="17"/>
  <c r="AB267" i="17"/>
  <c r="AA267" i="17"/>
  <c r="Z267" i="17"/>
  <c r="Y267" i="17"/>
  <c r="X267" i="17"/>
  <c r="W267" i="17"/>
  <c r="V267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D267" i="17"/>
  <c r="C267" i="17"/>
  <c r="B267" i="17"/>
  <c r="A267" i="17"/>
  <c r="AD266" i="17"/>
  <c r="AC266" i="17"/>
  <c r="AB266" i="17"/>
  <c r="AA266" i="17"/>
  <c r="Z266" i="17"/>
  <c r="Y266" i="17"/>
  <c r="X266" i="17"/>
  <c r="W266" i="17"/>
  <c r="V266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D266" i="17"/>
  <c r="C266" i="17"/>
  <c r="B266" i="17"/>
  <c r="A266" i="17"/>
  <c r="AD265" i="17"/>
  <c r="AC265" i="17"/>
  <c r="AB265" i="17"/>
  <c r="AA265" i="17"/>
  <c r="Z265" i="17"/>
  <c r="Y265" i="17"/>
  <c r="X265" i="17"/>
  <c r="W265" i="17"/>
  <c r="V265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D265" i="17"/>
  <c r="C265" i="17"/>
  <c r="B265" i="17"/>
  <c r="A265" i="17"/>
  <c r="AD264" i="17"/>
  <c r="AC264" i="17"/>
  <c r="AB264" i="17"/>
  <c r="AA264" i="17"/>
  <c r="Z264" i="17"/>
  <c r="Y264" i="17"/>
  <c r="X264" i="17"/>
  <c r="W264" i="17"/>
  <c r="V264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D264" i="17"/>
  <c r="C264" i="17"/>
  <c r="B264" i="17"/>
  <c r="A264" i="17"/>
  <c r="AD263" i="17"/>
  <c r="AC263" i="17"/>
  <c r="AB263" i="17"/>
  <c r="AA263" i="17"/>
  <c r="Z263" i="17"/>
  <c r="Y263" i="17"/>
  <c r="X263" i="17"/>
  <c r="W263" i="17"/>
  <c r="V263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D263" i="17"/>
  <c r="C263" i="17"/>
  <c r="B263" i="17"/>
  <c r="A263" i="17"/>
  <c r="AD262" i="17"/>
  <c r="AC262" i="17"/>
  <c r="AB262" i="17"/>
  <c r="AA262" i="17"/>
  <c r="Z262" i="17"/>
  <c r="Y262" i="17"/>
  <c r="X262" i="17"/>
  <c r="W262" i="17"/>
  <c r="V262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D262" i="17"/>
  <c r="C262" i="17"/>
  <c r="B262" i="17"/>
  <c r="A262" i="17"/>
  <c r="AD261" i="17"/>
  <c r="AC261" i="17"/>
  <c r="AB261" i="17"/>
  <c r="AA261" i="17"/>
  <c r="Z261" i="17"/>
  <c r="Y261" i="17"/>
  <c r="X261" i="17"/>
  <c r="W261" i="17"/>
  <c r="V261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D261" i="17"/>
  <c r="C261" i="17"/>
  <c r="B261" i="17"/>
  <c r="A261" i="17"/>
  <c r="AD260" i="17"/>
  <c r="AC260" i="17"/>
  <c r="AB260" i="17"/>
  <c r="AA260" i="17"/>
  <c r="Z260" i="17"/>
  <c r="Y260" i="17"/>
  <c r="X260" i="17"/>
  <c r="W260" i="17"/>
  <c r="V260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D260" i="17"/>
  <c r="C260" i="17"/>
  <c r="B260" i="17"/>
  <c r="A260" i="17"/>
  <c r="AD259" i="17"/>
  <c r="AC259" i="17"/>
  <c r="AB259" i="17"/>
  <c r="AA259" i="17"/>
  <c r="Z259" i="17"/>
  <c r="Y259" i="17"/>
  <c r="X259" i="17"/>
  <c r="W259" i="17"/>
  <c r="V259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D259" i="17"/>
  <c r="C259" i="17"/>
  <c r="B259" i="17"/>
  <c r="A259" i="17"/>
  <c r="AD258" i="17"/>
  <c r="AC258" i="17"/>
  <c r="AB258" i="17"/>
  <c r="AA258" i="17"/>
  <c r="Z258" i="17"/>
  <c r="Y258" i="17"/>
  <c r="X258" i="17"/>
  <c r="W258" i="17"/>
  <c r="V258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D258" i="17"/>
  <c r="C258" i="17"/>
  <c r="B258" i="17"/>
  <c r="A258" i="17"/>
  <c r="AD257" i="17"/>
  <c r="AC257" i="17"/>
  <c r="AB257" i="17"/>
  <c r="AA257" i="17"/>
  <c r="Z257" i="17"/>
  <c r="Y257" i="17"/>
  <c r="X257" i="17"/>
  <c r="W257" i="17"/>
  <c r="V257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D257" i="17"/>
  <c r="C257" i="17"/>
  <c r="B257" i="17"/>
  <c r="A257" i="17"/>
  <c r="AD256" i="17"/>
  <c r="AC256" i="17"/>
  <c r="AB256" i="17"/>
  <c r="AA256" i="17"/>
  <c r="Z256" i="17"/>
  <c r="Y256" i="17"/>
  <c r="X256" i="17"/>
  <c r="W256" i="17"/>
  <c r="V256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D256" i="17"/>
  <c r="C256" i="17"/>
  <c r="B256" i="17"/>
  <c r="A256" i="17"/>
  <c r="AD255" i="17"/>
  <c r="AC255" i="17"/>
  <c r="AB255" i="17"/>
  <c r="AA255" i="17"/>
  <c r="Z255" i="17"/>
  <c r="Y255" i="17"/>
  <c r="X255" i="17"/>
  <c r="W255" i="17"/>
  <c r="V255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D255" i="17"/>
  <c r="C255" i="17"/>
  <c r="B255" i="17"/>
  <c r="A255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D254" i="17"/>
  <c r="C254" i="17"/>
  <c r="B254" i="17"/>
  <c r="A254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D253" i="17"/>
  <c r="C253" i="17"/>
  <c r="B253" i="17"/>
  <c r="A253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D252" i="17"/>
  <c r="C252" i="17"/>
  <c r="B252" i="17"/>
  <c r="A252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D251" i="17"/>
  <c r="C251" i="17"/>
  <c r="B251" i="17"/>
  <c r="A251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D250" i="17"/>
  <c r="C250" i="17"/>
  <c r="B250" i="17"/>
  <c r="A250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A249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D248" i="17"/>
  <c r="C248" i="17"/>
  <c r="B248" i="17"/>
  <c r="A248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A247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D246" i="17"/>
  <c r="C246" i="17"/>
  <c r="B246" i="17"/>
  <c r="A246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A245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A244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A243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A242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A241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D240" i="17"/>
  <c r="C240" i="17"/>
  <c r="B240" i="17"/>
  <c r="A240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D239" i="17"/>
  <c r="C239" i="17"/>
  <c r="B239" i="17"/>
  <c r="A239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A238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D237" i="17"/>
  <c r="C237" i="17"/>
  <c r="B237" i="17"/>
  <c r="A237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A236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D235" i="17"/>
  <c r="C235" i="17"/>
  <c r="B235" i="17"/>
  <c r="A235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A234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A233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A232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A231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A230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D229" i="17"/>
  <c r="C229" i="17"/>
  <c r="B229" i="17"/>
  <c r="A229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D228" i="17"/>
  <c r="C228" i="17"/>
  <c r="B228" i="17"/>
  <c r="A228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A227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D226" i="17"/>
  <c r="C226" i="17"/>
  <c r="B226" i="17"/>
  <c r="A226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A225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A224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A223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A222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A221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A220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A219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A218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D217" i="17"/>
  <c r="C217" i="17"/>
  <c r="B217" i="17"/>
  <c r="A217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D216" i="17"/>
  <c r="C216" i="17"/>
  <c r="B216" i="17"/>
  <c r="A216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D215" i="17"/>
  <c r="C215" i="17"/>
  <c r="B215" i="17"/>
  <c r="A215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D214" i="17"/>
  <c r="C214" i="17"/>
  <c r="B214" i="17"/>
  <c r="A214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A213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A212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A211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A210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D209" i="17"/>
  <c r="C209" i="17"/>
  <c r="B209" i="17"/>
  <c r="A209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A208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A207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A206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A205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A204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D203" i="17"/>
  <c r="C203" i="17"/>
  <c r="B203" i="17"/>
  <c r="A203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A202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A201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A200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A199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A198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D197" i="17"/>
  <c r="C197" i="17"/>
  <c r="B197" i="17"/>
  <c r="A197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D196" i="17"/>
  <c r="C196" i="17"/>
  <c r="B196" i="17"/>
  <c r="A196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D195" i="17"/>
  <c r="C195" i="17"/>
  <c r="B195" i="17"/>
  <c r="A195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A194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A193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A192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A191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D190" i="17"/>
  <c r="C190" i="17"/>
  <c r="B190" i="17"/>
  <c r="A190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A189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A188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A187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A186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A185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B184" i="17"/>
  <c r="A184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A183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A182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A181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A180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A179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D178" i="17"/>
  <c r="C178" i="17"/>
  <c r="B178" i="17"/>
  <c r="A178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D177" i="17"/>
  <c r="C177" i="17"/>
  <c r="B177" i="17"/>
  <c r="A177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D176" i="17"/>
  <c r="C176" i="17"/>
  <c r="B176" i="17"/>
  <c r="A176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A175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A174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A173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A172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D171" i="17"/>
  <c r="C171" i="17"/>
  <c r="B171" i="17"/>
  <c r="A171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170" i="17"/>
  <c r="A170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D169" i="17"/>
  <c r="C169" i="17"/>
  <c r="B169" i="17"/>
  <c r="A169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168" i="17"/>
  <c r="A168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167" i="17"/>
  <c r="A167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166" i="17"/>
  <c r="A166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165" i="17"/>
  <c r="A165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164" i="17"/>
  <c r="A164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D163" i="17"/>
  <c r="C163" i="17"/>
  <c r="B163" i="17"/>
  <c r="A163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162" i="17"/>
  <c r="A162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D161" i="17"/>
  <c r="C161" i="17"/>
  <c r="B161" i="17"/>
  <c r="A161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D160" i="17"/>
  <c r="C160" i="17"/>
  <c r="B160" i="17"/>
  <c r="A160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D159" i="17"/>
  <c r="C159" i="17"/>
  <c r="B159" i="17"/>
  <c r="A159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D158" i="17"/>
  <c r="C158" i="17"/>
  <c r="B158" i="17"/>
  <c r="A158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D157" i="17"/>
  <c r="C157" i="17"/>
  <c r="B157" i="17"/>
  <c r="A157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D156" i="17"/>
  <c r="C156" i="17"/>
  <c r="B156" i="17"/>
  <c r="A156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D155" i="17"/>
  <c r="C155" i="17"/>
  <c r="B155" i="17"/>
  <c r="A155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D154" i="17"/>
  <c r="C154" i="17"/>
  <c r="B154" i="17"/>
  <c r="A154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D153" i="17"/>
  <c r="C153" i="17"/>
  <c r="B153" i="17"/>
  <c r="A153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D152" i="17"/>
  <c r="C152" i="17"/>
  <c r="B152" i="17"/>
  <c r="A152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C151" i="17"/>
  <c r="B151" i="17"/>
  <c r="A151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D150" i="17"/>
  <c r="C150" i="17"/>
  <c r="B150" i="17"/>
  <c r="A150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D149" i="17"/>
  <c r="C149" i="17"/>
  <c r="B149" i="17"/>
  <c r="A149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D148" i="17"/>
  <c r="C148" i="17"/>
  <c r="B148" i="17"/>
  <c r="A148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D147" i="17"/>
  <c r="C147" i="17"/>
  <c r="B147" i="17"/>
  <c r="A147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C146" i="17"/>
  <c r="B146" i="17"/>
  <c r="A146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D145" i="17"/>
  <c r="C145" i="17"/>
  <c r="B145" i="17"/>
  <c r="A145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D144" i="17"/>
  <c r="C144" i="17"/>
  <c r="B144" i="17"/>
  <c r="A144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D143" i="17"/>
  <c r="C143" i="17"/>
  <c r="B143" i="17"/>
  <c r="A143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D142" i="17"/>
  <c r="C142" i="17"/>
  <c r="B142" i="17"/>
  <c r="A142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D141" i="17"/>
  <c r="C141" i="17"/>
  <c r="B141" i="17"/>
  <c r="A141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D140" i="17"/>
  <c r="C140" i="17"/>
  <c r="B140" i="17"/>
  <c r="A140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D139" i="17"/>
  <c r="C139" i="17"/>
  <c r="B139" i="17"/>
  <c r="A139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D138" i="17"/>
  <c r="C138" i="17"/>
  <c r="B138" i="17"/>
  <c r="A138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D137" i="17"/>
  <c r="C137" i="17"/>
  <c r="B137" i="17"/>
  <c r="A137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D136" i="17"/>
  <c r="C136" i="17"/>
  <c r="B136" i="17"/>
  <c r="A136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D135" i="17"/>
  <c r="C135" i="17"/>
  <c r="B135" i="17"/>
  <c r="A135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D134" i="17"/>
  <c r="C134" i="17"/>
  <c r="B134" i="17"/>
  <c r="A134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D133" i="17"/>
  <c r="C133" i="17"/>
  <c r="B133" i="17"/>
  <c r="A133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D132" i="17"/>
  <c r="C132" i="17"/>
  <c r="B132" i="17"/>
  <c r="A132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D131" i="17"/>
  <c r="C131" i="17"/>
  <c r="B131" i="17"/>
  <c r="A131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D130" i="17"/>
  <c r="C130" i="17"/>
  <c r="B130" i="17"/>
  <c r="A130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D129" i="17"/>
  <c r="C129" i="17"/>
  <c r="B129" i="17"/>
  <c r="A129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D128" i="17"/>
  <c r="C128" i="17"/>
  <c r="B128" i="17"/>
  <c r="A128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D127" i="17"/>
  <c r="C127" i="17"/>
  <c r="B127" i="17"/>
  <c r="A127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D126" i="17"/>
  <c r="C126" i="17"/>
  <c r="B126" i="17"/>
  <c r="A126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D125" i="17"/>
  <c r="C125" i="17"/>
  <c r="B125" i="17"/>
  <c r="A125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D124" i="17"/>
  <c r="C124" i="17"/>
  <c r="B124" i="17"/>
  <c r="A124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D123" i="17"/>
  <c r="C123" i="17"/>
  <c r="B123" i="17"/>
  <c r="A123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D122" i="17"/>
  <c r="C122" i="17"/>
  <c r="B122" i="17"/>
  <c r="A122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B121" i="17"/>
  <c r="A121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D120" i="17"/>
  <c r="C120" i="17"/>
  <c r="B120" i="17"/>
  <c r="A120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D119" i="17"/>
  <c r="C119" i="17"/>
  <c r="B119" i="17"/>
  <c r="A119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D118" i="17"/>
  <c r="C118" i="17"/>
  <c r="B118" i="17"/>
  <c r="A118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D117" i="17"/>
  <c r="C117" i="17"/>
  <c r="B117" i="17"/>
  <c r="A117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D116" i="17"/>
  <c r="C116" i="17"/>
  <c r="B116" i="17"/>
  <c r="A116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B115" i="17"/>
  <c r="A115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C114" i="17"/>
  <c r="B114" i="17"/>
  <c r="A114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C113" i="17"/>
  <c r="B113" i="17"/>
  <c r="A113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C112" i="17"/>
  <c r="B112" i="17"/>
  <c r="A112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C111" i="17"/>
  <c r="B111" i="17"/>
  <c r="A111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C110" i="17"/>
  <c r="B110" i="17"/>
  <c r="A110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109" i="17"/>
  <c r="B109" i="17"/>
  <c r="A109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C108" i="17"/>
  <c r="B108" i="17"/>
  <c r="A108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C107" i="17"/>
  <c r="B107" i="17"/>
  <c r="A107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C106" i="17"/>
  <c r="B106" i="17"/>
  <c r="A106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5" i="17"/>
  <c r="B105" i="17"/>
  <c r="A105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C104" i="17"/>
  <c r="B104" i="17"/>
  <c r="A104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C103" i="17"/>
  <c r="B103" i="17"/>
  <c r="A103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C102" i="17"/>
  <c r="B102" i="17"/>
  <c r="A102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C101" i="17"/>
  <c r="B101" i="17"/>
  <c r="A101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100" i="17"/>
  <c r="A100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A99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A98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A97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96" i="17"/>
  <c r="A96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A95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A94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A93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92" i="17"/>
  <c r="A92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A91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A90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A89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A88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A87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/>
  <c r="A86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/>
  <c r="A85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A84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A83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A82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A81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A80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A79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A78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77" i="17"/>
  <c r="A77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76" i="17"/>
  <c r="A76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75" i="17"/>
  <c r="A75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A74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73" i="17"/>
  <c r="A73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72" i="17"/>
  <c r="A72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71" i="17"/>
  <c r="A71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A70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69" i="17"/>
  <c r="A69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68" i="17"/>
  <c r="A68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67" i="17"/>
  <c r="A67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A66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65" i="17"/>
  <c r="A65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A64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A63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A62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A61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A60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A59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A58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A57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A56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55" i="17"/>
  <c r="A55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A54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A53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A52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A51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A50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A49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A48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A47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A46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A45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A44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A43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A42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A41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A40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A39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A38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A37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A36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A35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A34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A33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A32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A31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A30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A29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A28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M27" i="17"/>
  <c r="L27" i="17"/>
  <c r="K27" i="17"/>
  <c r="J27" i="17"/>
  <c r="I27" i="17"/>
  <c r="H27" i="17"/>
  <c r="G27" i="17"/>
  <c r="F27" i="17"/>
  <c r="E27" i="17"/>
  <c r="D27" i="17"/>
  <c r="C27" i="17"/>
  <c r="A27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A26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A25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A24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A23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A22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A21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A20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A19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A18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A17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A16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A15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A14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A13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A12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A11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A10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A9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A8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A7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A6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A5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A4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A3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2" i="17"/>
  <c r="P7" i="13" l="1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6" i="13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DJ48" i="14" s="1"/>
  <c r="AN48" i="14"/>
  <c r="DA48" i="14" s="1"/>
  <c r="AM48" i="14"/>
  <c r="CL48" i="14" s="1"/>
  <c r="AL48" i="14"/>
  <c r="BU48" i="14" s="1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Q48" i="14"/>
  <c r="M48" i="14"/>
  <c r="L48" i="14"/>
  <c r="J48" i="14"/>
  <c r="H48" i="14"/>
  <c r="G48" i="14"/>
  <c r="F48" i="14"/>
  <c r="E48" i="14"/>
  <c r="A48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DH47" i="14" s="1"/>
  <c r="AN47" i="14"/>
  <c r="AM47" i="14"/>
  <c r="AL47" i="14"/>
  <c r="BW47" i="14" s="1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Q47" i="14"/>
  <c r="M47" i="14"/>
  <c r="L47" i="14"/>
  <c r="J47" i="14"/>
  <c r="H47" i="14"/>
  <c r="G47" i="14"/>
  <c r="F47" i="14"/>
  <c r="E47" i="14"/>
  <c r="A47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DH46" i="14" s="1"/>
  <c r="AN46" i="14"/>
  <c r="CY46" i="14" s="1"/>
  <c r="AM46" i="14"/>
  <c r="CF46" i="14" s="1"/>
  <c r="AL46" i="14"/>
  <c r="BS46" i="14" s="1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Q46" i="14"/>
  <c r="M46" i="14"/>
  <c r="L46" i="14"/>
  <c r="J46" i="14"/>
  <c r="H46" i="14"/>
  <c r="G46" i="14"/>
  <c r="F46" i="14"/>
  <c r="E46" i="14"/>
  <c r="A46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DO45" i="14" s="1"/>
  <c r="AN45" i="14"/>
  <c r="CY45" i="14" s="1"/>
  <c r="AM45" i="14"/>
  <c r="CP45" i="14" s="1"/>
  <c r="AL45" i="14"/>
  <c r="CA45" i="14" s="1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Q45" i="14"/>
  <c r="M45" i="14"/>
  <c r="L45" i="14"/>
  <c r="J45" i="14"/>
  <c r="H45" i="14"/>
  <c r="G45" i="14"/>
  <c r="F45" i="14"/>
  <c r="E45" i="14"/>
  <c r="A45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DB44" i="14" s="1"/>
  <c r="AM44" i="14"/>
  <c r="CJ44" i="14" s="1"/>
  <c r="AL44" i="14"/>
  <c r="BV44" i="14" s="1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Q44" i="14"/>
  <c r="M44" i="14"/>
  <c r="L44" i="14"/>
  <c r="J44" i="14"/>
  <c r="H44" i="14"/>
  <c r="G44" i="14"/>
  <c r="F44" i="14"/>
  <c r="E44" i="14"/>
  <c r="A44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DH43" i="14" s="1"/>
  <c r="AN43" i="14"/>
  <c r="DC43" i="14" s="1"/>
  <c r="AM43" i="14"/>
  <c r="CN43" i="14" s="1"/>
  <c r="AL43" i="14"/>
  <c r="CC43" i="14" s="1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Q43" i="14"/>
  <c r="M43" i="14"/>
  <c r="L43" i="14"/>
  <c r="J43" i="14"/>
  <c r="H43" i="14"/>
  <c r="G43" i="14"/>
  <c r="F43" i="14"/>
  <c r="E43" i="14"/>
  <c r="A43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DN42" i="14" s="1"/>
  <c r="AN42" i="14"/>
  <c r="CV42" i="14" s="1"/>
  <c r="AM42" i="14"/>
  <c r="CJ42" i="14" s="1"/>
  <c r="AL42" i="14"/>
  <c r="CB42" i="14" s="1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Q42" i="14"/>
  <c r="M42" i="14"/>
  <c r="L42" i="14"/>
  <c r="J42" i="14"/>
  <c r="H42" i="14"/>
  <c r="G42" i="14"/>
  <c r="F42" i="14"/>
  <c r="E42" i="14"/>
  <c r="A42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DK41" i="14" s="1"/>
  <c r="AN41" i="14"/>
  <c r="CX41" i="14" s="1"/>
  <c r="AM41" i="14"/>
  <c r="CK41" i="14" s="1"/>
  <c r="AL41" i="14"/>
  <c r="BQ41" i="14" s="1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Q41" i="14"/>
  <c r="M41" i="14"/>
  <c r="L41" i="14"/>
  <c r="J41" i="14"/>
  <c r="H41" i="14"/>
  <c r="G41" i="14"/>
  <c r="F41" i="14"/>
  <c r="E41" i="14"/>
  <c r="A41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DJ40" i="14" s="1"/>
  <c r="AN40" i="14"/>
  <c r="CS40" i="14" s="1"/>
  <c r="AM40" i="14"/>
  <c r="CL40" i="14" s="1"/>
  <c r="AL40" i="14"/>
  <c r="CB40" i="14" s="1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Q40" i="14"/>
  <c r="M40" i="14"/>
  <c r="L40" i="14"/>
  <c r="J40" i="14"/>
  <c r="H40" i="14"/>
  <c r="G40" i="14"/>
  <c r="F40" i="14"/>
  <c r="E40" i="14"/>
  <c r="A40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DN39" i="14" s="1"/>
  <c r="AN39" i="14"/>
  <c r="AM39" i="14"/>
  <c r="AL39" i="14"/>
  <c r="BW39" i="14" s="1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Q39" i="14"/>
  <c r="M39" i="14"/>
  <c r="L39" i="14"/>
  <c r="J39" i="14"/>
  <c r="H39" i="14"/>
  <c r="G39" i="14"/>
  <c r="F39" i="14"/>
  <c r="E39" i="14"/>
  <c r="A39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DN38" i="14" s="1"/>
  <c r="AN38" i="14"/>
  <c r="CZ38" i="14" s="1"/>
  <c r="AM38" i="14"/>
  <c r="CI38" i="14" s="1"/>
  <c r="AL38" i="14"/>
  <c r="CB38" i="14" s="1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Q38" i="14"/>
  <c r="M38" i="14"/>
  <c r="L38" i="14"/>
  <c r="J38" i="14"/>
  <c r="H38" i="14"/>
  <c r="G38" i="14"/>
  <c r="F38" i="14"/>
  <c r="E38" i="14"/>
  <c r="A38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DO37" i="14" s="1"/>
  <c r="AN37" i="14"/>
  <c r="CV37" i="14" s="1"/>
  <c r="AM37" i="14"/>
  <c r="CM37" i="14" s="1"/>
  <c r="AL37" i="14"/>
  <c r="CA37" i="14" s="1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Q37" i="14"/>
  <c r="M37" i="14"/>
  <c r="L37" i="14"/>
  <c r="J37" i="14"/>
  <c r="H37" i="14"/>
  <c r="G37" i="14"/>
  <c r="F37" i="14"/>
  <c r="E37" i="14"/>
  <c r="A37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DF36" i="14" s="1"/>
  <c r="AN36" i="14"/>
  <c r="CR36" i="14" s="1"/>
  <c r="AM36" i="14"/>
  <c r="CL36" i="14" s="1"/>
  <c r="AL36" i="14"/>
  <c r="BW36" i="14" s="1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Q36" i="14"/>
  <c r="M36" i="14"/>
  <c r="L36" i="14"/>
  <c r="J36" i="14"/>
  <c r="H36" i="14"/>
  <c r="G36" i="14"/>
  <c r="F36" i="14"/>
  <c r="E36" i="14"/>
  <c r="A36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CT35" i="14" s="1"/>
  <c r="AM35" i="14"/>
  <c r="CL35" i="14" s="1"/>
  <c r="AL35" i="14"/>
  <c r="CA35" i="14" s="1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Q35" i="14"/>
  <c r="M35" i="14"/>
  <c r="L35" i="14"/>
  <c r="J35" i="14"/>
  <c r="H35" i="14"/>
  <c r="G35" i="14"/>
  <c r="F35" i="14"/>
  <c r="E35" i="14"/>
  <c r="A35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DP34" i="14" s="1"/>
  <c r="AN34" i="14"/>
  <c r="CU34" i="14" s="1"/>
  <c r="AM34" i="14"/>
  <c r="CF34" i="14" s="1"/>
  <c r="AL34" i="14"/>
  <c r="BX34" i="14" s="1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Q34" i="14"/>
  <c r="M34" i="14"/>
  <c r="L34" i="14"/>
  <c r="J34" i="14"/>
  <c r="H34" i="14"/>
  <c r="G34" i="14"/>
  <c r="F34" i="14"/>
  <c r="E34" i="14"/>
  <c r="A34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DN33" i="14" s="1"/>
  <c r="AN33" i="14"/>
  <c r="CW33" i="14" s="1"/>
  <c r="AM33" i="14"/>
  <c r="AL33" i="14"/>
  <c r="BX33" i="14" s="1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Q33" i="14"/>
  <c r="M33" i="14"/>
  <c r="L33" i="14"/>
  <c r="J33" i="14"/>
  <c r="H33" i="14"/>
  <c r="G33" i="14"/>
  <c r="F33" i="14"/>
  <c r="E33" i="14"/>
  <c r="A33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DM32" i="14" s="1"/>
  <c r="AN32" i="14"/>
  <c r="CU32" i="14" s="1"/>
  <c r="AM32" i="14"/>
  <c r="CI32" i="14" s="1"/>
  <c r="AL32" i="14"/>
  <c r="CC32" i="14" s="1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Q32" i="14"/>
  <c r="M32" i="14"/>
  <c r="L32" i="14"/>
  <c r="J32" i="14"/>
  <c r="H32" i="14"/>
  <c r="G32" i="14"/>
  <c r="F32" i="14"/>
  <c r="E32" i="14"/>
  <c r="A32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DH31" i="14" s="1"/>
  <c r="AN31" i="14"/>
  <c r="CY31" i="14" s="1"/>
  <c r="AM31" i="14"/>
  <c r="CH31" i="14" s="1"/>
  <c r="AL31" i="14"/>
  <c r="CB31" i="14" s="1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Q31" i="14"/>
  <c r="M31" i="14"/>
  <c r="L31" i="14"/>
  <c r="J31" i="14"/>
  <c r="H31" i="14"/>
  <c r="G31" i="14"/>
  <c r="F31" i="14"/>
  <c r="E31" i="14"/>
  <c r="A31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DG30" i="14" s="1"/>
  <c r="AN30" i="14"/>
  <c r="CW30" i="14" s="1"/>
  <c r="AM30" i="14"/>
  <c r="CJ30" i="14" s="1"/>
  <c r="AL30" i="14"/>
  <c r="BZ30" i="14" s="1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Q30" i="14"/>
  <c r="M30" i="14"/>
  <c r="L30" i="14"/>
  <c r="J30" i="14"/>
  <c r="H30" i="14"/>
  <c r="G30" i="14"/>
  <c r="F30" i="14"/>
  <c r="E30" i="14"/>
  <c r="A30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DO29" i="14" s="1"/>
  <c r="AN29" i="14"/>
  <c r="CV29" i="14" s="1"/>
  <c r="AM29" i="14"/>
  <c r="CK29" i="14" s="1"/>
  <c r="AL29" i="14"/>
  <c r="BY29" i="14" s="1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Q29" i="14"/>
  <c r="M29" i="14"/>
  <c r="L29" i="14"/>
  <c r="J29" i="14"/>
  <c r="H29" i="14"/>
  <c r="G29" i="14"/>
  <c r="F29" i="14"/>
  <c r="E29" i="14"/>
  <c r="A29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DP28" i="14" s="1"/>
  <c r="AN28" i="14"/>
  <c r="CT28" i="14" s="1"/>
  <c r="AM28" i="14"/>
  <c r="CP28" i="14" s="1"/>
  <c r="AL28" i="14"/>
  <c r="BQ28" i="14" s="1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Q28" i="14"/>
  <c r="M28" i="14"/>
  <c r="L28" i="14"/>
  <c r="J28" i="14"/>
  <c r="H28" i="14"/>
  <c r="G28" i="14"/>
  <c r="F28" i="14"/>
  <c r="E28" i="14"/>
  <c r="A28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DM27" i="14" s="1"/>
  <c r="AN27" i="14"/>
  <c r="CV27" i="14" s="1"/>
  <c r="AM27" i="14"/>
  <c r="AL27" i="14"/>
  <c r="BV27" i="14" s="1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Q27" i="14"/>
  <c r="M27" i="14"/>
  <c r="L27" i="14"/>
  <c r="J27" i="14"/>
  <c r="H27" i="14"/>
  <c r="G27" i="14"/>
  <c r="F27" i="14"/>
  <c r="E27" i="14"/>
  <c r="A27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DK26" i="14" s="1"/>
  <c r="AN26" i="14"/>
  <c r="DB26" i="14" s="1"/>
  <c r="AM26" i="14"/>
  <c r="CK26" i="14" s="1"/>
  <c r="AL26" i="14"/>
  <c r="CB26" i="14" s="1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Q26" i="14"/>
  <c r="M26" i="14"/>
  <c r="L26" i="14"/>
  <c r="J26" i="14"/>
  <c r="H26" i="14"/>
  <c r="G26" i="14"/>
  <c r="F26" i="14"/>
  <c r="E26" i="14"/>
  <c r="A26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DN25" i="14" s="1"/>
  <c r="AN25" i="14"/>
  <c r="CW25" i="14" s="1"/>
  <c r="AM25" i="14"/>
  <c r="CK25" i="14" s="1"/>
  <c r="AL25" i="14"/>
  <c r="BS25" i="14" s="1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Q25" i="14"/>
  <c r="M25" i="14"/>
  <c r="L25" i="14"/>
  <c r="J25" i="14"/>
  <c r="H25" i="14"/>
  <c r="G25" i="14"/>
  <c r="F25" i="14"/>
  <c r="E25" i="14"/>
  <c r="A25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DP24" i="14" s="1"/>
  <c r="AN24" i="14"/>
  <c r="AM24" i="14"/>
  <c r="CO24" i="14" s="1"/>
  <c r="AL24" i="14"/>
  <c r="BU24" i="14" s="1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Q24" i="14"/>
  <c r="M24" i="14"/>
  <c r="L24" i="14"/>
  <c r="J24" i="14"/>
  <c r="H24" i="14"/>
  <c r="G24" i="14"/>
  <c r="F24" i="14"/>
  <c r="E24" i="14"/>
  <c r="A24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DN23" i="14" s="1"/>
  <c r="AN23" i="14"/>
  <c r="CS23" i="14" s="1"/>
  <c r="AM23" i="14"/>
  <c r="CI23" i="14" s="1"/>
  <c r="AL23" i="14"/>
  <c r="BR23" i="14" s="1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Q23" i="14"/>
  <c r="M23" i="14"/>
  <c r="L23" i="14"/>
  <c r="J23" i="14"/>
  <c r="H23" i="14"/>
  <c r="G23" i="14"/>
  <c r="F23" i="14"/>
  <c r="E23" i="14"/>
  <c r="A23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DN22" i="14" s="1"/>
  <c r="AN22" i="14"/>
  <c r="CR22" i="14" s="1"/>
  <c r="AM22" i="14"/>
  <c r="CL22" i="14" s="1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Q22" i="14"/>
  <c r="M22" i="14"/>
  <c r="L22" i="14"/>
  <c r="J22" i="14"/>
  <c r="H22" i="14"/>
  <c r="G22" i="14"/>
  <c r="F22" i="14"/>
  <c r="E22" i="14"/>
  <c r="A22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DO21" i="14" s="1"/>
  <c r="AN21" i="14"/>
  <c r="AM21" i="14"/>
  <c r="CE21" i="14" s="1"/>
  <c r="AL21" i="14"/>
  <c r="BY21" i="14" s="1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Q21" i="14"/>
  <c r="M21" i="14"/>
  <c r="L21" i="14"/>
  <c r="J21" i="14"/>
  <c r="H21" i="14"/>
  <c r="G21" i="14"/>
  <c r="F21" i="14"/>
  <c r="E21" i="14"/>
  <c r="A21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DO20" i="14" s="1"/>
  <c r="AN20" i="14"/>
  <c r="CV20" i="14" s="1"/>
  <c r="AM20" i="14"/>
  <c r="CK20" i="14" s="1"/>
  <c r="AL20" i="14"/>
  <c r="BZ20" i="14" s="1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Q20" i="14"/>
  <c r="M20" i="14"/>
  <c r="L20" i="14"/>
  <c r="J20" i="14"/>
  <c r="H20" i="14"/>
  <c r="G20" i="14"/>
  <c r="F20" i="14"/>
  <c r="E20" i="14"/>
  <c r="A20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DM19" i="14" s="1"/>
  <c r="AN19" i="14"/>
  <c r="CZ19" i="14" s="1"/>
  <c r="AM19" i="14"/>
  <c r="CF19" i="14" s="1"/>
  <c r="AL19" i="14"/>
  <c r="BS19" i="14" s="1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Q19" i="14"/>
  <c r="M19" i="14"/>
  <c r="L19" i="14"/>
  <c r="J19" i="14"/>
  <c r="H19" i="14"/>
  <c r="G19" i="14"/>
  <c r="F19" i="14"/>
  <c r="E19" i="14"/>
  <c r="A19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DP18" i="14" s="1"/>
  <c r="AN18" i="14"/>
  <c r="CV18" i="14" s="1"/>
  <c r="AM18" i="14"/>
  <c r="CF18" i="14" s="1"/>
  <c r="AL18" i="14"/>
  <c r="BS18" i="14" s="1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Q18" i="14"/>
  <c r="M18" i="14"/>
  <c r="L18" i="14"/>
  <c r="J18" i="14"/>
  <c r="H18" i="14"/>
  <c r="G18" i="14"/>
  <c r="F18" i="14"/>
  <c r="E18" i="14"/>
  <c r="A18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DG17" i="14" s="1"/>
  <c r="AN17" i="14"/>
  <c r="DB17" i="14" s="1"/>
  <c r="AM17" i="14"/>
  <c r="CI17" i="14" s="1"/>
  <c r="AL17" i="14"/>
  <c r="BR17" i="14" s="1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Q17" i="14"/>
  <c r="M17" i="14"/>
  <c r="L17" i="14"/>
  <c r="J17" i="14"/>
  <c r="H17" i="14"/>
  <c r="G17" i="14"/>
  <c r="F17" i="14"/>
  <c r="E17" i="14"/>
  <c r="A17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DM16" i="14" s="1"/>
  <c r="AN16" i="14"/>
  <c r="CZ16" i="14" s="1"/>
  <c r="AM16" i="14"/>
  <c r="CL16" i="14" s="1"/>
  <c r="AL16" i="14"/>
  <c r="BY16" i="14" s="1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Q16" i="14"/>
  <c r="M16" i="14"/>
  <c r="L16" i="14"/>
  <c r="J16" i="14"/>
  <c r="H16" i="14"/>
  <c r="G16" i="14"/>
  <c r="F16" i="14"/>
  <c r="E16" i="14"/>
  <c r="A16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DL15" i="14" s="1"/>
  <c r="AN15" i="14"/>
  <c r="CY15" i="14" s="1"/>
  <c r="AM15" i="14"/>
  <c r="CK15" i="14" s="1"/>
  <c r="AL15" i="14"/>
  <c r="CB15" i="14" s="1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Q15" i="14"/>
  <c r="M15" i="14"/>
  <c r="L15" i="14"/>
  <c r="J15" i="14"/>
  <c r="H15" i="14"/>
  <c r="G15" i="14"/>
  <c r="F15" i="14"/>
  <c r="E15" i="14"/>
  <c r="A15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DG14" i="14" s="1"/>
  <c r="AN14" i="14"/>
  <c r="CS14" i="14" s="1"/>
  <c r="AM14" i="14"/>
  <c r="CI14" i="14" s="1"/>
  <c r="AL14" i="14"/>
  <c r="CA14" i="14" s="1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Q14" i="14"/>
  <c r="M14" i="14"/>
  <c r="L14" i="14"/>
  <c r="J14" i="14"/>
  <c r="H14" i="14"/>
  <c r="G14" i="14"/>
  <c r="F14" i="14"/>
  <c r="E14" i="14"/>
  <c r="A14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DM13" i="14" s="1"/>
  <c r="AN13" i="14"/>
  <c r="CT13" i="14" s="1"/>
  <c r="AM13" i="14"/>
  <c r="CL13" i="14" s="1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Q13" i="14"/>
  <c r="M13" i="14"/>
  <c r="L13" i="14"/>
  <c r="J13" i="14"/>
  <c r="H13" i="14"/>
  <c r="G13" i="14"/>
  <c r="F13" i="14"/>
  <c r="E13" i="14"/>
  <c r="A13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DP12" i="14" s="1"/>
  <c r="AN12" i="14"/>
  <c r="AM12" i="14"/>
  <c r="CP12" i="14" s="1"/>
  <c r="AL12" i="14"/>
  <c r="BY12" i="14" s="1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Q12" i="14"/>
  <c r="M12" i="14"/>
  <c r="L12" i="14"/>
  <c r="J12" i="14"/>
  <c r="H12" i="14"/>
  <c r="G12" i="14"/>
  <c r="F12" i="14"/>
  <c r="E12" i="14"/>
  <c r="A12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DP11" i="14" s="1"/>
  <c r="AN11" i="14"/>
  <c r="CR11" i="14" s="1"/>
  <c r="AM11" i="14"/>
  <c r="CL11" i="14" s="1"/>
  <c r="AL11" i="14"/>
  <c r="CB11" i="14" s="1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Q11" i="14"/>
  <c r="M11" i="14"/>
  <c r="L11" i="14"/>
  <c r="J11" i="14"/>
  <c r="H11" i="14"/>
  <c r="G11" i="14"/>
  <c r="F11" i="14"/>
  <c r="E11" i="14"/>
  <c r="A11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DE10" i="14" s="1"/>
  <c r="AN10" i="14"/>
  <c r="DB10" i="14" s="1"/>
  <c r="AM10" i="14"/>
  <c r="CM10" i="14" s="1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Q10" i="14"/>
  <c r="M10" i="14"/>
  <c r="L10" i="14"/>
  <c r="J10" i="14"/>
  <c r="H10" i="14"/>
  <c r="G10" i="14"/>
  <c r="F10" i="14"/>
  <c r="E10" i="14"/>
  <c r="A10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CZ9" i="14" s="1"/>
  <c r="AM9" i="14"/>
  <c r="CP9" i="14" s="1"/>
  <c r="AL9" i="14"/>
  <c r="BY9" i="14" s="1"/>
  <c r="AK9" i="14"/>
  <c r="AJ9" i="14"/>
  <c r="AI9" i="14"/>
  <c r="AH9" i="14"/>
  <c r="AG9" i="14"/>
  <c r="AF9" i="14"/>
  <c r="AE9" i="14"/>
  <c r="AD9" i="14"/>
  <c r="AC9" i="14"/>
  <c r="AB9" i="14"/>
  <c r="AA9" i="14"/>
  <c r="Z9" i="14"/>
  <c r="Q9" i="14"/>
  <c r="M9" i="14"/>
  <c r="L9" i="14"/>
  <c r="J9" i="14"/>
  <c r="H9" i="14"/>
  <c r="G9" i="14"/>
  <c r="F9" i="14"/>
  <c r="E9" i="14"/>
  <c r="A9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DP8" i="14" s="1"/>
  <c r="AN8" i="14"/>
  <c r="CS8" i="14" s="1"/>
  <c r="AM8" i="14"/>
  <c r="CN8" i="14" s="1"/>
  <c r="AL8" i="14"/>
  <c r="CC8" i="14" s="1"/>
  <c r="AK8" i="14"/>
  <c r="AJ8" i="14"/>
  <c r="AI8" i="14"/>
  <c r="AH8" i="14"/>
  <c r="AG8" i="14"/>
  <c r="AF8" i="14"/>
  <c r="AE8" i="14"/>
  <c r="AD8" i="14"/>
  <c r="AC8" i="14"/>
  <c r="AB8" i="14"/>
  <c r="AA8" i="14"/>
  <c r="Z8" i="14"/>
  <c r="Q8" i="14"/>
  <c r="M8" i="14"/>
  <c r="L8" i="14"/>
  <c r="J8" i="14"/>
  <c r="H8" i="14"/>
  <c r="G8" i="14"/>
  <c r="F8" i="14"/>
  <c r="E8" i="14"/>
  <c r="A8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DM7" i="14" s="1"/>
  <c r="AN7" i="14"/>
  <c r="CW7" i="14" s="1"/>
  <c r="AM7" i="14"/>
  <c r="AL7" i="14"/>
  <c r="BW7" i="14" s="1"/>
  <c r="AK7" i="14"/>
  <c r="AJ7" i="14"/>
  <c r="AI7" i="14"/>
  <c r="AH7" i="14"/>
  <c r="AG7" i="14"/>
  <c r="AF7" i="14"/>
  <c r="AE7" i="14"/>
  <c r="AD7" i="14"/>
  <c r="AC7" i="14"/>
  <c r="AB7" i="14"/>
  <c r="AA7" i="14"/>
  <c r="Z7" i="14"/>
  <c r="Q7" i="14"/>
  <c r="M7" i="14"/>
  <c r="L7" i="14"/>
  <c r="J7" i="14"/>
  <c r="H7" i="14"/>
  <c r="G7" i="14"/>
  <c r="F7" i="14"/>
  <c r="E7" i="14"/>
  <c r="A7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DD6" i="14" s="1"/>
  <c r="AN6" i="14"/>
  <c r="CV6" i="14" s="1"/>
  <c r="AM6" i="14"/>
  <c r="CI6" i="14" s="1"/>
  <c r="AL6" i="14"/>
  <c r="BZ6" i="14" s="1"/>
  <c r="AK6" i="14"/>
  <c r="AJ6" i="14"/>
  <c r="AI6" i="14"/>
  <c r="AH6" i="14"/>
  <c r="AG6" i="14"/>
  <c r="AF6" i="14"/>
  <c r="AE6" i="14"/>
  <c r="AD6" i="14"/>
  <c r="AC6" i="14"/>
  <c r="AB6" i="14"/>
  <c r="AA6" i="14"/>
  <c r="Z6" i="14"/>
  <c r="Q6" i="14"/>
  <c r="M6" i="14"/>
  <c r="L6" i="14"/>
  <c r="J6" i="14"/>
  <c r="H6" i="14"/>
  <c r="G6" i="14"/>
  <c r="F6" i="14"/>
  <c r="E6" i="14"/>
  <c r="A6" i="14"/>
  <c r="AY167" i="13"/>
  <c r="AX167" i="13"/>
  <c r="AW167" i="13"/>
  <c r="AV167" i="13"/>
  <c r="AU167" i="13"/>
  <c r="AT167" i="13"/>
  <c r="AS167" i="13"/>
  <c r="AR167" i="13"/>
  <c r="AQ167" i="13"/>
  <c r="AP167" i="13"/>
  <c r="AO167" i="13"/>
  <c r="DP167" i="13" s="1"/>
  <c r="AN167" i="13"/>
  <c r="DB167" i="13" s="1"/>
  <c r="AM167" i="13"/>
  <c r="CM167" i="13" s="1"/>
  <c r="AL167" i="13"/>
  <c r="CD167" i="13" s="1"/>
  <c r="AK167" i="13"/>
  <c r="AJ167" i="13"/>
  <c r="AI167" i="13"/>
  <c r="AH167" i="13"/>
  <c r="AG167" i="13"/>
  <c r="AF167" i="13"/>
  <c r="AE167" i="13"/>
  <c r="AD167" i="13"/>
  <c r="AC167" i="13"/>
  <c r="AB167" i="13"/>
  <c r="AA167" i="13"/>
  <c r="Q167" i="13"/>
  <c r="M167" i="13"/>
  <c r="L167" i="13"/>
  <c r="J167" i="13"/>
  <c r="H167" i="13"/>
  <c r="G167" i="13"/>
  <c r="F167" i="13"/>
  <c r="E167" i="13"/>
  <c r="A167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DR166" i="13" s="1"/>
  <c r="AN166" i="13"/>
  <c r="DE166" i="13" s="1"/>
  <c r="AM166" i="13"/>
  <c r="CJ166" i="13" s="1"/>
  <c r="AL166" i="13"/>
  <c r="BX166" i="13" s="1"/>
  <c r="AK166" i="13"/>
  <c r="AJ166" i="13"/>
  <c r="AI166" i="13"/>
  <c r="AH166" i="13"/>
  <c r="AG166" i="13"/>
  <c r="AF166" i="13"/>
  <c r="AE166" i="13"/>
  <c r="AD166" i="13"/>
  <c r="AC166" i="13"/>
  <c r="AB166" i="13"/>
  <c r="AA166" i="13"/>
  <c r="Q166" i="13"/>
  <c r="M166" i="13"/>
  <c r="L166" i="13"/>
  <c r="J166" i="13"/>
  <c r="H166" i="13"/>
  <c r="G166" i="13"/>
  <c r="F166" i="13"/>
  <c r="E166" i="13"/>
  <c r="A166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DN165" i="13" s="1"/>
  <c r="AN165" i="13"/>
  <c r="DG165" i="13" s="1"/>
  <c r="AM165" i="13"/>
  <c r="CT165" i="13" s="1"/>
  <c r="AL165" i="13"/>
  <c r="CG165" i="13" s="1"/>
  <c r="AK165" i="13"/>
  <c r="AJ165" i="13"/>
  <c r="AI165" i="13"/>
  <c r="AH165" i="13"/>
  <c r="AG165" i="13"/>
  <c r="AF165" i="13"/>
  <c r="AE165" i="13"/>
  <c r="AD165" i="13"/>
  <c r="AC165" i="13"/>
  <c r="AB165" i="13"/>
  <c r="AA165" i="13"/>
  <c r="Q165" i="13"/>
  <c r="M165" i="13"/>
  <c r="L165" i="13"/>
  <c r="J165" i="13"/>
  <c r="H165" i="13"/>
  <c r="G165" i="13"/>
  <c r="F165" i="13"/>
  <c r="E165" i="13"/>
  <c r="A165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DJ164" i="13" s="1"/>
  <c r="AN164" i="13"/>
  <c r="CV164" i="13" s="1"/>
  <c r="AM164" i="13"/>
  <c r="CL164" i="13" s="1"/>
  <c r="AL164" i="13"/>
  <c r="BZ164" i="13" s="1"/>
  <c r="AK164" i="13"/>
  <c r="AJ164" i="13"/>
  <c r="AI164" i="13"/>
  <c r="AH164" i="13"/>
  <c r="AG164" i="13"/>
  <c r="AF164" i="13"/>
  <c r="AE164" i="13"/>
  <c r="AD164" i="13"/>
  <c r="AC164" i="13"/>
  <c r="AB164" i="13"/>
  <c r="AA164" i="13"/>
  <c r="Q164" i="13"/>
  <c r="M164" i="13"/>
  <c r="L164" i="13"/>
  <c r="J164" i="13"/>
  <c r="H164" i="13"/>
  <c r="G164" i="13"/>
  <c r="F164" i="13"/>
  <c r="E164" i="13"/>
  <c r="A164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DL163" i="13" s="1"/>
  <c r="AN163" i="13"/>
  <c r="CV163" i="13" s="1"/>
  <c r="AM163" i="13"/>
  <c r="CT163" i="13" s="1"/>
  <c r="AL163" i="13"/>
  <c r="CF163" i="13" s="1"/>
  <c r="AK163" i="13"/>
  <c r="AJ163" i="13"/>
  <c r="AI163" i="13"/>
  <c r="AH163" i="13"/>
  <c r="AG163" i="13"/>
  <c r="AF163" i="13"/>
  <c r="AE163" i="13"/>
  <c r="AD163" i="13"/>
  <c r="AC163" i="13"/>
  <c r="AB163" i="13"/>
  <c r="AA163" i="13"/>
  <c r="Q163" i="13"/>
  <c r="M163" i="13"/>
  <c r="L163" i="13"/>
  <c r="J163" i="13"/>
  <c r="H163" i="13"/>
  <c r="G163" i="13"/>
  <c r="F163" i="13"/>
  <c r="E163" i="13"/>
  <c r="A163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DF162" i="13" s="1"/>
  <c r="AM162" i="13"/>
  <c r="AL162" i="13"/>
  <c r="CE162" i="13" s="1"/>
  <c r="AK162" i="13"/>
  <c r="AJ162" i="13"/>
  <c r="AI162" i="13"/>
  <c r="AH162" i="13"/>
  <c r="AG162" i="13"/>
  <c r="AF162" i="13"/>
  <c r="AE162" i="13"/>
  <c r="AD162" i="13"/>
  <c r="AC162" i="13"/>
  <c r="AB162" i="13"/>
  <c r="AA162" i="13"/>
  <c r="Q162" i="13"/>
  <c r="M162" i="13"/>
  <c r="L162" i="13"/>
  <c r="J162" i="13"/>
  <c r="H162" i="13"/>
  <c r="G162" i="13"/>
  <c r="F162" i="13"/>
  <c r="E162" i="13"/>
  <c r="A162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DR161" i="13" s="1"/>
  <c r="AN161" i="13"/>
  <c r="AM161" i="13"/>
  <c r="CJ161" i="13" s="1"/>
  <c r="AL161" i="13"/>
  <c r="CG161" i="13" s="1"/>
  <c r="AK161" i="13"/>
  <c r="AJ161" i="13"/>
  <c r="AI161" i="13"/>
  <c r="AH161" i="13"/>
  <c r="AG161" i="13"/>
  <c r="AF161" i="13"/>
  <c r="AE161" i="13"/>
  <c r="AD161" i="13"/>
  <c r="AC161" i="13"/>
  <c r="AB161" i="13"/>
  <c r="AA161" i="13"/>
  <c r="Q161" i="13"/>
  <c r="M161" i="13"/>
  <c r="L161" i="13"/>
  <c r="J161" i="13"/>
  <c r="H161" i="13"/>
  <c r="G161" i="13"/>
  <c r="F161" i="13"/>
  <c r="E161" i="13"/>
  <c r="A161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DK160" i="13" s="1"/>
  <c r="AN160" i="13"/>
  <c r="DC160" i="13" s="1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Q160" i="13"/>
  <c r="M160" i="13"/>
  <c r="L160" i="13"/>
  <c r="J160" i="13"/>
  <c r="H160" i="13"/>
  <c r="G160" i="13"/>
  <c r="F160" i="13"/>
  <c r="E160" i="13"/>
  <c r="A160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DO159" i="13" s="1"/>
  <c r="AN159" i="13"/>
  <c r="CZ159" i="13" s="1"/>
  <c r="AM159" i="13"/>
  <c r="CR159" i="13" s="1"/>
  <c r="AL159" i="13"/>
  <c r="CE159" i="13" s="1"/>
  <c r="AK159" i="13"/>
  <c r="AJ159" i="13"/>
  <c r="AI159" i="13"/>
  <c r="AH159" i="13"/>
  <c r="AG159" i="13"/>
  <c r="AF159" i="13"/>
  <c r="AE159" i="13"/>
  <c r="AD159" i="13"/>
  <c r="AC159" i="13"/>
  <c r="AB159" i="13"/>
  <c r="AA159" i="13"/>
  <c r="Q159" i="13"/>
  <c r="M159" i="13"/>
  <c r="L159" i="13"/>
  <c r="J159" i="13"/>
  <c r="H159" i="13"/>
  <c r="G159" i="13"/>
  <c r="F159" i="13"/>
  <c r="E159" i="13"/>
  <c r="A159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DI158" i="13" s="1"/>
  <c r="AN158" i="13"/>
  <c r="DF158" i="13" s="1"/>
  <c r="AM158" i="13"/>
  <c r="CL158" i="13" s="1"/>
  <c r="AL158" i="13"/>
  <c r="BX158" i="13" s="1"/>
  <c r="AK158" i="13"/>
  <c r="AJ158" i="13"/>
  <c r="AI158" i="13"/>
  <c r="AH158" i="13"/>
  <c r="AG158" i="13"/>
  <c r="AF158" i="13"/>
  <c r="AE158" i="13"/>
  <c r="AD158" i="13"/>
  <c r="AC158" i="13"/>
  <c r="AB158" i="13"/>
  <c r="AA158" i="13"/>
  <c r="Q158" i="13"/>
  <c r="M158" i="13"/>
  <c r="L158" i="13"/>
  <c r="J158" i="13"/>
  <c r="H158" i="13"/>
  <c r="G158" i="13"/>
  <c r="F158" i="13"/>
  <c r="E158" i="13"/>
  <c r="A158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DD157" i="13" s="1"/>
  <c r="AM157" i="13"/>
  <c r="CK157" i="13" s="1"/>
  <c r="AL157" i="13"/>
  <c r="BU157" i="13" s="1"/>
  <c r="AK157" i="13"/>
  <c r="AJ157" i="13"/>
  <c r="AI157" i="13"/>
  <c r="AH157" i="13"/>
  <c r="AG157" i="13"/>
  <c r="AF157" i="13"/>
  <c r="AE157" i="13"/>
  <c r="AD157" i="13"/>
  <c r="AC157" i="13"/>
  <c r="AB157" i="13"/>
  <c r="AA157" i="13"/>
  <c r="Q157" i="13"/>
  <c r="M157" i="13"/>
  <c r="L157" i="13"/>
  <c r="J157" i="13"/>
  <c r="H157" i="13"/>
  <c r="G157" i="13"/>
  <c r="F157" i="13"/>
  <c r="E157" i="13"/>
  <c r="A157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DS156" i="13" s="1"/>
  <c r="AN156" i="13"/>
  <c r="DB156" i="13" s="1"/>
  <c r="AM156" i="13"/>
  <c r="CR156" i="13" s="1"/>
  <c r="AL156" i="13"/>
  <c r="BX156" i="13" s="1"/>
  <c r="AK156" i="13"/>
  <c r="AJ156" i="13"/>
  <c r="AI156" i="13"/>
  <c r="AH156" i="13"/>
  <c r="AG156" i="13"/>
  <c r="AF156" i="13"/>
  <c r="AE156" i="13"/>
  <c r="AD156" i="13"/>
  <c r="AC156" i="13"/>
  <c r="AB156" i="13"/>
  <c r="AA156" i="13"/>
  <c r="Q156" i="13"/>
  <c r="M156" i="13"/>
  <c r="L156" i="13"/>
  <c r="J156" i="13"/>
  <c r="H156" i="13"/>
  <c r="G156" i="13"/>
  <c r="F156" i="13"/>
  <c r="E156" i="13"/>
  <c r="A156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DN155" i="13" s="1"/>
  <c r="AN155" i="13"/>
  <c r="DB155" i="13" s="1"/>
  <c r="AM155" i="13"/>
  <c r="AL155" i="13"/>
  <c r="CE155" i="13" s="1"/>
  <c r="AK155" i="13"/>
  <c r="AJ155" i="13"/>
  <c r="AI155" i="13"/>
  <c r="AH155" i="13"/>
  <c r="AG155" i="13"/>
  <c r="AF155" i="13"/>
  <c r="AE155" i="13"/>
  <c r="AD155" i="13"/>
  <c r="AC155" i="13"/>
  <c r="AB155" i="13"/>
  <c r="AA155" i="13"/>
  <c r="Q155" i="13"/>
  <c r="M155" i="13"/>
  <c r="L155" i="13"/>
  <c r="J155" i="13"/>
  <c r="H155" i="13"/>
  <c r="G155" i="13"/>
  <c r="F155" i="13"/>
  <c r="E155" i="13"/>
  <c r="A155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DR154" i="13" s="1"/>
  <c r="AN154" i="13"/>
  <c r="DA154" i="13" s="1"/>
  <c r="AM154" i="13"/>
  <c r="CK154" i="13" s="1"/>
  <c r="AL154" i="13"/>
  <c r="CC154" i="13" s="1"/>
  <c r="AK154" i="13"/>
  <c r="AJ154" i="13"/>
  <c r="AI154" i="13"/>
  <c r="AH154" i="13"/>
  <c r="AG154" i="13"/>
  <c r="AF154" i="13"/>
  <c r="AE154" i="13"/>
  <c r="AD154" i="13"/>
  <c r="AC154" i="13"/>
  <c r="AB154" i="13"/>
  <c r="AA154" i="13"/>
  <c r="Q154" i="13"/>
  <c r="M154" i="13"/>
  <c r="L154" i="13"/>
  <c r="J154" i="13"/>
  <c r="H154" i="13"/>
  <c r="G154" i="13"/>
  <c r="F154" i="13"/>
  <c r="E154" i="13"/>
  <c r="A154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DL153" i="13" s="1"/>
  <c r="AN153" i="13"/>
  <c r="DE153" i="13" s="1"/>
  <c r="AM153" i="13"/>
  <c r="CJ153" i="13" s="1"/>
  <c r="AL153" i="13"/>
  <c r="BX153" i="13" s="1"/>
  <c r="AK153" i="13"/>
  <c r="AJ153" i="13"/>
  <c r="AI153" i="13"/>
  <c r="AH153" i="13"/>
  <c r="AG153" i="13"/>
  <c r="AF153" i="13"/>
  <c r="AE153" i="13"/>
  <c r="AD153" i="13"/>
  <c r="AC153" i="13"/>
  <c r="AB153" i="13"/>
  <c r="AA153" i="13"/>
  <c r="Q153" i="13"/>
  <c r="M153" i="13"/>
  <c r="L153" i="13"/>
  <c r="J153" i="13"/>
  <c r="H153" i="13"/>
  <c r="G153" i="13"/>
  <c r="F153" i="13"/>
  <c r="E153" i="13"/>
  <c r="A153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DS152" i="13" s="1"/>
  <c r="AN152" i="13"/>
  <c r="DF152" i="13" s="1"/>
  <c r="AM152" i="13"/>
  <c r="CP152" i="13" s="1"/>
  <c r="AL152" i="13"/>
  <c r="CF152" i="13" s="1"/>
  <c r="AK152" i="13"/>
  <c r="AJ152" i="13"/>
  <c r="AI152" i="13"/>
  <c r="AH152" i="13"/>
  <c r="AG152" i="13"/>
  <c r="AF152" i="13"/>
  <c r="AE152" i="13"/>
  <c r="AD152" i="13"/>
  <c r="AC152" i="13"/>
  <c r="AB152" i="13"/>
  <c r="AA152" i="13"/>
  <c r="Q152" i="13"/>
  <c r="M152" i="13"/>
  <c r="L152" i="13"/>
  <c r="J152" i="13"/>
  <c r="H152" i="13"/>
  <c r="G152" i="13"/>
  <c r="F152" i="13"/>
  <c r="E152" i="13"/>
  <c r="A152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DJ151" i="13" s="1"/>
  <c r="AN151" i="13"/>
  <c r="CX151" i="13" s="1"/>
  <c r="AM151" i="13"/>
  <c r="CS151" i="13" s="1"/>
  <c r="AL151" i="13"/>
  <c r="CB151" i="13" s="1"/>
  <c r="AK151" i="13"/>
  <c r="AJ151" i="13"/>
  <c r="AI151" i="13"/>
  <c r="AH151" i="13"/>
  <c r="AG151" i="13"/>
  <c r="AF151" i="13"/>
  <c r="AE151" i="13"/>
  <c r="AD151" i="13"/>
  <c r="AC151" i="13"/>
  <c r="AB151" i="13"/>
  <c r="AA151" i="13"/>
  <c r="Q151" i="13"/>
  <c r="M151" i="13"/>
  <c r="L151" i="13"/>
  <c r="J151" i="13"/>
  <c r="H151" i="13"/>
  <c r="G151" i="13"/>
  <c r="F151" i="13"/>
  <c r="E151" i="13"/>
  <c r="A151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DB150" i="13" s="1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Q150" i="13"/>
  <c r="M150" i="13"/>
  <c r="L150" i="13"/>
  <c r="J150" i="13"/>
  <c r="H150" i="13"/>
  <c r="G150" i="13"/>
  <c r="F150" i="13"/>
  <c r="E150" i="13"/>
  <c r="A150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CB149" i="13" s="1"/>
  <c r="AK149" i="13"/>
  <c r="AJ149" i="13"/>
  <c r="AI149" i="13"/>
  <c r="AH149" i="13"/>
  <c r="AG149" i="13"/>
  <c r="AF149" i="13"/>
  <c r="AE149" i="13"/>
  <c r="AD149" i="13"/>
  <c r="AC149" i="13"/>
  <c r="AB149" i="13"/>
  <c r="AA149" i="13"/>
  <c r="Q149" i="13"/>
  <c r="M149" i="13"/>
  <c r="L149" i="13"/>
  <c r="J149" i="13"/>
  <c r="H149" i="13"/>
  <c r="G149" i="13"/>
  <c r="F149" i="13"/>
  <c r="E149" i="13"/>
  <c r="A149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DJ148" i="13" s="1"/>
  <c r="AN148" i="13"/>
  <c r="DB148" i="13" s="1"/>
  <c r="AM148" i="13"/>
  <c r="AL148" i="13"/>
  <c r="CE148" i="13" s="1"/>
  <c r="AK148" i="13"/>
  <c r="AJ148" i="13"/>
  <c r="AI148" i="13"/>
  <c r="AH148" i="13"/>
  <c r="AG148" i="13"/>
  <c r="AF148" i="13"/>
  <c r="AE148" i="13"/>
  <c r="AD148" i="13"/>
  <c r="AC148" i="13"/>
  <c r="AB148" i="13"/>
  <c r="AA148" i="13"/>
  <c r="Q148" i="13"/>
  <c r="M148" i="13"/>
  <c r="L148" i="13"/>
  <c r="J148" i="13"/>
  <c r="H148" i="13"/>
  <c r="G148" i="13"/>
  <c r="F148" i="13"/>
  <c r="E148" i="13"/>
  <c r="A148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DK147" i="13" s="1"/>
  <c r="AN147" i="13"/>
  <c r="DB147" i="13" s="1"/>
  <c r="AM147" i="13"/>
  <c r="CT147" i="13" s="1"/>
  <c r="AL147" i="13"/>
  <c r="CF147" i="13" s="1"/>
  <c r="AK147" i="13"/>
  <c r="AJ147" i="13"/>
  <c r="AI147" i="13"/>
  <c r="AH147" i="13"/>
  <c r="AG147" i="13"/>
  <c r="AF147" i="13"/>
  <c r="AE147" i="13"/>
  <c r="AD147" i="13"/>
  <c r="AC147" i="13"/>
  <c r="AB147" i="13"/>
  <c r="AA147" i="13"/>
  <c r="Q147" i="13"/>
  <c r="M147" i="13"/>
  <c r="L147" i="13"/>
  <c r="J147" i="13"/>
  <c r="H147" i="13"/>
  <c r="G147" i="13"/>
  <c r="F147" i="13"/>
  <c r="E147" i="13"/>
  <c r="A147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DN146" i="13" s="1"/>
  <c r="AN146" i="13"/>
  <c r="DG146" i="13" s="1"/>
  <c r="AM146" i="13"/>
  <c r="CM146" i="13" s="1"/>
  <c r="AL146" i="13"/>
  <c r="CA146" i="13" s="1"/>
  <c r="AK146" i="13"/>
  <c r="AJ146" i="13"/>
  <c r="AI146" i="13"/>
  <c r="AH146" i="13"/>
  <c r="AG146" i="13"/>
  <c r="AF146" i="13"/>
  <c r="AE146" i="13"/>
  <c r="AD146" i="13"/>
  <c r="AC146" i="13"/>
  <c r="AB146" i="13"/>
  <c r="AA146" i="13"/>
  <c r="Q146" i="13"/>
  <c r="M146" i="13"/>
  <c r="L146" i="13"/>
  <c r="J146" i="13"/>
  <c r="H146" i="13"/>
  <c r="G146" i="13"/>
  <c r="F146" i="13"/>
  <c r="E146" i="13"/>
  <c r="A146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DT145" i="13" s="1"/>
  <c r="AN145" i="13"/>
  <c r="CV145" i="13" s="1"/>
  <c r="AM145" i="13"/>
  <c r="CK145" i="13" s="1"/>
  <c r="AL145" i="13"/>
  <c r="CB145" i="13" s="1"/>
  <c r="AK145" i="13"/>
  <c r="AJ145" i="13"/>
  <c r="AI145" i="13"/>
  <c r="AH145" i="13"/>
  <c r="AG145" i="13"/>
  <c r="AF145" i="13"/>
  <c r="AE145" i="13"/>
  <c r="AD145" i="13"/>
  <c r="AC145" i="13"/>
  <c r="AB145" i="13"/>
  <c r="AA145" i="13"/>
  <c r="Q145" i="13"/>
  <c r="M145" i="13"/>
  <c r="L145" i="13"/>
  <c r="J145" i="13"/>
  <c r="H145" i="13"/>
  <c r="G145" i="13"/>
  <c r="F145" i="13"/>
  <c r="E145" i="13"/>
  <c r="A145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DO144" i="13" s="1"/>
  <c r="AN144" i="13"/>
  <c r="CU144" i="13" s="1"/>
  <c r="AM144" i="13"/>
  <c r="CR144" i="13" s="1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Q144" i="13"/>
  <c r="M144" i="13"/>
  <c r="L144" i="13"/>
  <c r="J144" i="13"/>
  <c r="H144" i="13"/>
  <c r="G144" i="13"/>
  <c r="F144" i="13"/>
  <c r="E144" i="13"/>
  <c r="A144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DN143" i="13" s="1"/>
  <c r="AN143" i="13"/>
  <c r="DD143" i="13" s="1"/>
  <c r="AM143" i="13"/>
  <c r="CM143" i="13" s="1"/>
  <c r="AL143" i="13"/>
  <c r="BW143" i="13" s="1"/>
  <c r="AK143" i="13"/>
  <c r="AJ143" i="13"/>
  <c r="AI143" i="13"/>
  <c r="AH143" i="13"/>
  <c r="AG143" i="13"/>
  <c r="AF143" i="13"/>
  <c r="AE143" i="13"/>
  <c r="AD143" i="13"/>
  <c r="AC143" i="13"/>
  <c r="AB143" i="13"/>
  <c r="AA143" i="13"/>
  <c r="Q143" i="13"/>
  <c r="M143" i="13"/>
  <c r="L143" i="13"/>
  <c r="J143" i="13"/>
  <c r="H143" i="13"/>
  <c r="G143" i="13"/>
  <c r="F143" i="13"/>
  <c r="E143" i="13"/>
  <c r="A143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DS142" i="13" s="1"/>
  <c r="AN142" i="13"/>
  <c r="DF142" i="13" s="1"/>
  <c r="AM142" i="13"/>
  <c r="CT142" i="13" s="1"/>
  <c r="AL142" i="13"/>
  <c r="CC142" i="13" s="1"/>
  <c r="AK142" i="13"/>
  <c r="AJ142" i="13"/>
  <c r="AI142" i="13"/>
  <c r="AH142" i="13"/>
  <c r="AG142" i="13"/>
  <c r="AF142" i="13"/>
  <c r="AE142" i="13"/>
  <c r="AD142" i="13"/>
  <c r="AC142" i="13"/>
  <c r="AB142" i="13"/>
  <c r="AA142" i="13"/>
  <c r="Q142" i="13"/>
  <c r="M142" i="13"/>
  <c r="L142" i="13"/>
  <c r="J142" i="13"/>
  <c r="H142" i="13"/>
  <c r="G142" i="13"/>
  <c r="F142" i="13"/>
  <c r="E142" i="13"/>
  <c r="A142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DL141" i="13" s="1"/>
  <c r="AN141" i="13"/>
  <c r="DA141" i="13" s="1"/>
  <c r="AM141" i="13"/>
  <c r="CO141" i="13" s="1"/>
  <c r="AL141" i="13"/>
  <c r="CD141" i="13" s="1"/>
  <c r="AK141" i="13"/>
  <c r="AJ141" i="13"/>
  <c r="AI141" i="13"/>
  <c r="AH141" i="13"/>
  <c r="AG141" i="13"/>
  <c r="AF141" i="13"/>
  <c r="AE141" i="13"/>
  <c r="AD141" i="13"/>
  <c r="AC141" i="13"/>
  <c r="AB141" i="13"/>
  <c r="AA141" i="13"/>
  <c r="Q141" i="13"/>
  <c r="M141" i="13"/>
  <c r="L141" i="13"/>
  <c r="J141" i="13"/>
  <c r="H141" i="13"/>
  <c r="G141" i="13"/>
  <c r="F141" i="13"/>
  <c r="E141" i="13"/>
  <c r="A141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DI140" i="13" s="1"/>
  <c r="AN140" i="13"/>
  <c r="CZ140" i="13" s="1"/>
  <c r="AM140" i="13"/>
  <c r="CI140" i="13" s="1"/>
  <c r="AL140" i="13"/>
  <c r="BX140" i="13" s="1"/>
  <c r="AK140" i="13"/>
  <c r="AJ140" i="13"/>
  <c r="AI140" i="13"/>
  <c r="AH140" i="13"/>
  <c r="AG140" i="13"/>
  <c r="AF140" i="13"/>
  <c r="AE140" i="13"/>
  <c r="AD140" i="13"/>
  <c r="AC140" i="13"/>
  <c r="AB140" i="13"/>
  <c r="AA140" i="13"/>
  <c r="Q140" i="13"/>
  <c r="M140" i="13"/>
  <c r="L140" i="13"/>
  <c r="J140" i="13"/>
  <c r="H140" i="13"/>
  <c r="G140" i="13"/>
  <c r="F140" i="13"/>
  <c r="E140" i="13"/>
  <c r="A140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DS139" i="13" s="1"/>
  <c r="AN139" i="13"/>
  <c r="AM139" i="13"/>
  <c r="CT139" i="13" s="1"/>
  <c r="AL139" i="13"/>
  <c r="CA139" i="13" s="1"/>
  <c r="AK139" i="13"/>
  <c r="AJ139" i="13"/>
  <c r="AI139" i="13"/>
  <c r="AH139" i="13"/>
  <c r="AG139" i="13"/>
  <c r="AF139" i="13"/>
  <c r="AE139" i="13"/>
  <c r="AD139" i="13"/>
  <c r="AC139" i="13"/>
  <c r="AB139" i="13"/>
  <c r="AA139" i="13"/>
  <c r="Q139" i="13"/>
  <c r="M139" i="13"/>
  <c r="L139" i="13"/>
  <c r="J139" i="13"/>
  <c r="H139" i="13"/>
  <c r="G139" i="13"/>
  <c r="F139" i="13"/>
  <c r="E139" i="13"/>
  <c r="A139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DB138" i="13" s="1"/>
  <c r="AM138" i="13"/>
  <c r="AL138" i="13"/>
  <c r="CG138" i="13" s="1"/>
  <c r="AK138" i="13"/>
  <c r="AJ138" i="13"/>
  <c r="AI138" i="13"/>
  <c r="AH138" i="13"/>
  <c r="AG138" i="13"/>
  <c r="AF138" i="13"/>
  <c r="AE138" i="13"/>
  <c r="AD138" i="13"/>
  <c r="AC138" i="13"/>
  <c r="AB138" i="13"/>
  <c r="AA138" i="13"/>
  <c r="Q138" i="13"/>
  <c r="M138" i="13"/>
  <c r="L138" i="13"/>
  <c r="J138" i="13"/>
  <c r="H138" i="13"/>
  <c r="G138" i="13"/>
  <c r="F138" i="13"/>
  <c r="E138" i="13"/>
  <c r="A138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DQ137" i="13" s="1"/>
  <c r="AN137" i="13"/>
  <c r="AM137" i="13"/>
  <c r="CS137" i="13" s="1"/>
  <c r="AL137" i="13"/>
  <c r="BU137" i="13" s="1"/>
  <c r="AK137" i="13"/>
  <c r="AJ137" i="13"/>
  <c r="AI137" i="13"/>
  <c r="AH137" i="13"/>
  <c r="AG137" i="13"/>
  <c r="AF137" i="13"/>
  <c r="AE137" i="13"/>
  <c r="AD137" i="13"/>
  <c r="AC137" i="13"/>
  <c r="AB137" i="13"/>
  <c r="AA137" i="13"/>
  <c r="Q137" i="13"/>
  <c r="M137" i="13"/>
  <c r="L137" i="13"/>
  <c r="J137" i="13"/>
  <c r="H137" i="13"/>
  <c r="G137" i="13"/>
  <c r="F137" i="13"/>
  <c r="E137" i="13"/>
  <c r="A137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DS136" i="13" s="1"/>
  <c r="AN136" i="13"/>
  <c r="DE136" i="13" s="1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Q136" i="13"/>
  <c r="M136" i="13"/>
  <c r="L136" i="13"/>
  <c r="J136" i="13"/>
  <c r="H136" i="13"/>
  <c r="G136" i="13"/>
  <c r="F136" i="13"/>
  <c r="E136" i="13"/>
  <c r="A136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DP135" i="13" s="1"/>
  <c r="AN135" i="13"/>
  <c r="DG135" i="13" s="1"/>
  <c r="AM135" i="13"/>
  <c r="CQ135" i="13" s="1"/>
  <c r="AL135" i="13"/>
  <c r="CE135" i="13" s="1"/>
  <c r="AK135" i="13"/>
  <c r="AJ135" i="13"/>
  <c r="AI135" i="13"/>
  <c r="AH135" i="13"/>
  <c r="AG135" i="13"/>
  <c r="AF135" i="13"/>
  <c r="AE135" i="13"/>
  <c r="AD135" i="13"/>
  <c r="AC135" i="13"/>
  <c r="AB135" i="13"/>
  <c r="AA135" i="13"/>
  <c r="Q135" i="13"/>
  <c r="M135" i="13"/>
  <c r="L135" i="13"/>
  <c r="J135" i="13"/>
  <c r="H135" i="13"/>
  <c r="G135" i="13"/>
  <c r="F135" i="13"/>
  <c r="E135" i="13"/>
  <c r="A135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DS134" i="13" s="1"/>
  <c r="AN134" i="13"/>
  <c r="DA134" i="13" s="1"/>
  <c r="AM134" i="13"/>
  <c r="CT134" i="13" s="1"/>
  <c r="AL134" i="13"/>
  <c r="CG134" i="13" s="1"/>
  <c r="AK134" i="13"/>
  <c r="AJ134" i="13"/>
  <c r="AI134" i="13"/>
  <c r="AH134" i="13"/>
  <c r="AG134" i="13"/>
  <c r="AF134" i="13"/>
  <c r="AE134" i="13"/>
  <c r="AD134" i="13"/>
  <c r="AC134" i="13"/>
  <c r="AB134" i="13"/>
  <c r="AA134" i="13"/>
  <c r="Q134" i="13"/>
  <c r="M134" i="13"/>
  <c r="L134" i="13"/>
  <c r="J134" i="13"/>
  <c r="H134" i="13"/>
  <c r="G134" i="13"/>
  <c r="F134" i="13"/>
  <c r="E134" i="13"/>
  <c r="A134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DF133" i="13" s="1"/>
  <c r="AM133" i="13"/>
  <c r="CH133" i="13" s="1"/>
  <c r="AL133" i="13"/>
  <c r="BV133" i="13" s="1"/>
  <c r="AK133" i="13"/>
  <c r="AJ133" i="13"/>
  <c r="AI133" i="13"/>
  <c r="AH133" i="13"/>
  <c r="AG133" i="13"/>
  <c r="AF133" i="13"/>
  <c r="AE133" i="13"/>
  <c r="AD133" i="13"/>
  <c r="AC133" i="13"/>
  <c r="AB133" i="13"/>
  <c r="AA133" i="13"/>
  <c r="Q133" i="13"/>
  <c r="M133" i="13"/>
  <c r="L133" i="13"/>
  <c r="J133" i="13"/>
  <c r="H133" i="13"/>
  <c r="G133" i="13"/>
  <c r="F133" i="13"/>
  <c r="E133" i="13"/>
  <c r="A133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DJ132" i="13" s="1"/>
  <c r="AN132" i="13"/>
  <c r="DC132" i="13" s="1"/>
  <c r="AM132" i="13"/>
  <c r="CT132" i="13" s="1"/>
  <c r="AL132" i="13"/>
  <c r="BX132" i="13" s="1"/>
  <c r="AK132" i="13"/>
  <c r="AJ132" i="13"/>
  <c r="AI132" i="13"/>
  <c r="AH132" i="13"/>
  <c r="AG132" i="13"/>
  <c r="AF132" i="13"/>
  <c r="AE132" i="13"/>
  <c r="AD132" i="13"/>
  <c r="AC132" i="13"/>
  <c r="AB132" i="13"/>
  <c r="AA132" i="13"/>
  <c r="Q132" i="13"/>
  <c r="M132" i="13"/>
  <c r="L132" i="13"/>
  <c r="J132" i="13"/>
  <c r="H132" i="13"/>
  <c r="G132" i="13"/>
  <c r="F132" i="13"/>
  <c r="E132" i="13"/>
  <c r="A132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DS131" i="13" s="1"/>
  <c r="AN131" i="13"/>
  <c r="DE131" i="13" s="1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Q131" i="13"/>
  <c r="M131" i="13"/>
  <c r="L131" i="13"/>
  <c r="J131" i="13"/>
  <c r="H131" i="13"/>
  <c r="G131" i="13"/>
  <c r="F131" i="13"/>
  <c r="E131" i="13"/>
  <c r="A131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DG130" i="13" s="1"/>
  <c r="AM130" i="13"/>
  <c r="CQ130" i="13" s="1"/>
  <c r="AL130" i="13"/>
  <c r="CG130" i="13" s="1"/>
  <c r="AK130" i="13"/>
  <c r="AJ130" i="13"/>
  <c r="AI130" i="13"/>
  <c r="AH130" i="13"/>
  <c r="AG130" i="13"/>
  <c r="AF130" i="13"/>
  <c r="AE130" i="13"/>
  <c r="AD130" i="13"/>
  <c r="AC130" i="13"/>
  <c r="AB130" i="13"/>
  <c r="AA130" i="13"/>
  <c r="Q130" i="13"/>
  <c r="M130" i="13"/>
  <c r="L130" i="13"/>
  <c r="J130" i="13"/>
  <c r="H130" i="13"/>
  <c r="G130" i="13"/>
  <c r="F130" i="13"/>
  <c r="E130" i="13"/>
  <c r="A130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DL129" i="13" s="1"/>
  <c r="AN129" i="13"/>
  <c r="DE129" i="13" s="1"/>
  <c r="AM129" i="13"/>
  <c r="CJ129" i="13" s="1"/>
  <c r="AL129" i="13"/>
  <c r="CG129" i="13" s="1"/>
  <c r="AK129" i="13"/>
  <c r="AJ129" i="13"/>
  <c r="AI129" i="13"/>
  <c r="AH129" i="13"/>
  <c r="AG129" i="13"/>
  <c r="AF129" i="13"/>
  <c r="AE129" i="13"/>
  <c r="AD129" i="13"/>
  <c r="AC129" i="13"/>
  <c r="AB129" i="13"/>
  <c r="AA129" i="13"/>
  <c r="Q129" i="13"/>
  <c r="M129" i="13"/>
  <c r="L129" i="13"/>
  <c r="J129" i="13"/>
  <c r="H129" i="13"/>
  <c r="G129" i="13"/>
  <c r="F129" i="13"/>
  <c r="E129" i="13"/>
  <c r="A129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DI128" i="13" s="1"/>
  <c r="AN128" i="13"/>
  <c r="CY128" i="13" s="1"/>
  <c r="AM128" i="13"/>
  <c r="CQ128" i="13" s="1"/>
  <c r="AL128" i="13"/>
  <c r="CG128" i="13" s="1"/>
  <c r="AK128" i="13"/>
  <c r="AJ128" i="13"/>
  <c r="AI128" i="13"/>
  <c r="AH128" i="13"/>
  <c r="AG128" i="13"/>
  <c r="AF128" i="13"/>
  <c r="AE128" i="13"/>
  <c r="AD128" i="13"/>
  <c r="AC128" i="13"/>
  <c r="AB128" i="13"/>
  <c r="AA128" i="13"/>
  <c r="Q128" i="13"/>
  <c r="M128" i="13"/>
  <c r="L128" i="13"/>
  <c r="J128" i="13"/>
  <c r="H128" i="13"/>
  <c r="G128" i="13"/>
  <c r="F128" i="13"/>
  <c r="E128" i="13"/>
  <c r="A128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DN127" i="13" s="1"/>
  <c r="AN127" i="13"/>
  <c r="DD127" i="13" s="1"/>
  <c r="AM127" i="13"/>
  <c r="CP127" i="13" s="1"/>
  <c r="AL127" i="13"/>
  <c r="CC127" i="13" s="1"/>
  <c r="AK127" i="13"/>
  <c r="AJ127" i="13"/>
  <c r="AI127" i="13"/>
  <c r="AH127" i="13"/>
  <c r="AG127" i="13"/>
  <c r="AF127" i="13"/>
  <c r="AE127" i="13"/>
  <c r="AD127" i="13"/>
  <c r="AC127" i="13"/>
  <c r="AB127" i="13"/>
  <c r="AA127" i="13"/>
  <c r="Q127" i="13"/>
  <c r="M127" i="13"/>
  <c r="L127" i="13"/>
  <c r="J127" i="13"/>
  <c r="H127" i="13"/>
  <c r="G127" i="13"/>
  <c r="F127" i="13"/>
  <c r="E127" i="13"/>
  <c r="A127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CY126" i="13" s="1"/>
  <c r="AM126" i="13"/>
  <c r="AL126" i="13"/>
  <c r="BV126" i="13" s="1"/>
  <c r="AK126" i="13"/>
  <c r="AJ126" i="13"/>
  <c r="AI126" i="13"/>
  <c r="AH126" i="13"/>
  <c r="AG126" i="13"/>
  <c r="AF126" i="13"/>
  <c r="AE126" i="13"/>
  <c r="AD126" i="13"/>
  <c r="AC126" i="13"/>
  <c r="AB126" i="13"/>
  <c r="AA126" i="13"/>
  <c r="Q126" i="13"/>
  <c r="M126" i="13"/>
  <c r="L126" i="13"/>
  <c r="J126" i="13"/>
  <c r="H126" i="13"/>
  <c r="G126" i="13"/>
  <c r="F126" i="13"/>
  <c r="E126" i="13"/>
  <c r="A126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CG125" i="13" s="1"/>
  <c r="AK125" i="13"/>
  <c r="AJ125" i="13"/>
  <c r="AI125" i="13"/>
  <c r="AH125" i="13"/>
  <c r="AG125" i="13"/>
  <c r="AF125" i="13"/>
  <c r="AE125" i="13"/>
  <c r="AD125" i="13"/>
  <c r="AC125" i="13"/>
  <c r="AB125" i="13"/>
  <c r="AA125" i="13"/>
  <c r="Q125" i="13"/>
  <c r="M125" i="13"/>
  <c r="L125" i="13"/>
  <c r="J125" i="13"/>
  <c r="H125" i="13"/>
  <c r="G125" i="13"/>
  <c r="F125" i="13"/>
  <c r="E125" i="13"/>
  <c r="A125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DO124" i="13" s="1"/>
  <c r="AN124" i="13"/>
  <c r="DE124" i="13" s="1"/>
  <c r="AM124" i="13"/>
  <c r="AL124" i="13"/>
  <c r="BU124" i="13" s="1"/>
  <c r="AK124" i="13"/>
  <c r="AJ124" i="13"/>
  <c r="AI124" i="13"/>
  <c r="AH124" i="13"/>
  <c r="AG124" i="13"/>
  <c r="AF124" i="13"/>
  <c r="AE124" i="13"/>
  <c r="AD124" i="13"/>
  <c r="AC124" i="13"/>
  <c r="AB124" i="13"/>
  <c r="AA124" i="13"/>
  <c r="Q124" i="13"/>
  <c r="M124" i="13"/>
  <c r="L124" i="13"/>
  <c r="J124" i="13"/>
  <c r="H124" i="13"/>
  <c r="G124" i="13"/>
  <c r="F124" i="13"/>
  <c r="E124" i="13"/>
  <c r="A124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DL123" i="13" s="1"/>
  <c r="AN123" i="13"/>
  <c r="DA123" i="13" s="1"/>
  <c r="AM123" i="13"/>
  <c r="CT123" i="13" s="1"/>
  <c r="AL123" i="13"/>
  <c r="CF123" i="13" s="1"/>
  <c r="AK123" i="13"/>
  <c r="AJ123" i="13"/>
  <c r="AI123" i="13"/>
  <c r="AH123" i="13"/>
  <c r="AG123" i="13"/>
  <c r="AF123" i="13"/>
  <c r="AE123" i="13"/>
  <c r="AD123" i="13"/>
  <c r="AC123" i="13"/>
  <c r="AB123" i="13"/>
  <c r="AA123" i="13"/>
  <c r="Q123" i="13"/>
  <c r="M123" i="13"/>
  <c r="L123" i="13"/>
  <c r="J123" i="13"/>
  <c r="H123" i="13"/>
  <c r="G123" i="13"/>
  <c r="F123" i="13"/>
  <c r="E123" i="13"/>
  <c r="A123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DI122" i="13" s="1"/>
  <c r="AN122" i="13"/>
  <c r="DE122" i="13" s="1"/>
  <c r="AM122" i="13"/>
  <c r="CJ122" i="13" s="1"/>
  <c r="AL122" i="13"/>
  <c r="CC122" i="13" s="1"/>
  <c r="AK122" i="13"/>
  <c r="AJ122" i="13"/>
  <c r="AI122" i="13"/>
  <c r="AH122" i="13"/>
  <c r="AG122" i="13"/>
  <c r="AF122" i="13"/>
  <c r="AE122" i="13"/>
  <c r="AD122" i="13"/>
  <c r="AC122" i="13"/>
  <c r="AB122" i="13"/>
  <c r="AA122" i="13"/>
  <c r="Q122" i="13"/>
  <c r="M122" i="13"/>
  <c r="L122" i="13"/>
  <c r="J122" i="13"/>
  <c r="H122" i="13"/>
  <c r="G122" i="13"/>
  <c r="F122" i="13"/>
  <c r="E122" i="13"/>
  <c r="A122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DQ121" i="13" s="1"/>
  <c r="AN121" i="13"/>
  <c r="DC121" i="13" s="1"/>
  <c r="AM121" i="13"/>
  <c r="CM121" i="13" s="1"/>
  <c r="AL121" i="13"/>
  <c r="CA121" i="13" s="1"/>
  <c r="AK121" i="13"/>
  <c r="AJ121" i="13"/>
  <c r="AI121" i="13"/>
  <c r="AH121" i="13"/>
  <c r="AG121" i="13"/>
  <c r="AF121" i="13"/>
  <c r="AE121" i="13"/>
  <c r="AD121" i="13"/>
  <c r="AC121" i="13"/>
  <c r="AB121" i="13"/>
  <c r="AA121" i="13"/>
  <c r="Q121" i="13"/>
  <c r="M121" i="13"/>
  <c r="L121" i="13"/>
  <c r="J121" i="13"/>
  <c r="H121" i="13"/>
  <c r="G121" i="13"/>
  <c r="F121" i="13"/>
  <c r="E121" i="13"/>
  <c r="A121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DQ120" i="13" s="1"/>
  <c r="AN120" i="13"/>
  <c r="DG120" i="13" s="1"/>
  <c r="AM120" i="13"/>
  <c r="CQ120" i="13" s="1"/>
  <c r="AL120" i="13"/>
  <c r="CG120" i="13" s="1"/>
  <c r="AK120" i="13"/>
  <c r="AJ120" i="13"/>
  <c r="AI120" i="13"/>
  <c r="AH120" i="13"/>
  <c r="AG120" i="13"/>
  <c r="AF120" i="13"/>
  <c r="AE120" i="13"/>
  <c r="AD120" i="13"/>
  <c r="AC120" i="13"/>
  <c r="AB120" i="13"/>
  <c r="AA120" i="13"/>
  <c r="Q120" i="13"/>
  <c r="M120" i="13"/>
  <c r="L120" i="13"/>
  <c r="J120" i="13"/>
  <c r="H120" i="13"/>
  <c r="G120" i="13"/>
  <c r="F120" i="13"/>
  <c r="E120" i="13"/>
  <c r="A120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DT119" i="13" s="1"/>
  <c r="AN119" i="13"/>
  <c r="CZ119" i="13" s="1"/>
  <c r="AM119" i="13"/>
  <c r="CR119" i="13" s="1"/>
  <c r="AL119" i="13"/>
  <c r="BZ119" i="13" s="1"/>
  <c r="AK119" i="13"/>
  <c r="AJ119" i="13"/>
  <c r="AI119" i="13"/>
  <c r="AH119" i="13"/>
  <c r="AG119" i="13"/>
  <c r="AF119" i="13"/>
  <c r="AE119" i="13"/>
  <c r="AD119" i="13"/>
  <c r="AC119" i="13"/>
  <c r="AB119" i="13"/>
  <c r="AA119" i="13"/>
  <c r="Q119" i="13"/>
  <c r="M119" i="13"/>
  <c r="L119" i="13"/>
  <c r="J119" i="13"/>
  <c r="H119" i="13"/>
  <c r="G119" i="13"/>
  <c r="F119" i="13"/>
  <c r="E119" i="13"/>
  <c r="A119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DM118" i="13" s="1"/>
  <c r="AN118" i="13"/>
  <c r="CY118" i="13" s="1"/>
  <c r="AM118" i="13"/>
  <c r="CP118" i="13" s="1"/>
  <c r="AL118" i="13"/>
  <c r="CG118" i="13" s="1"/>
  <c r="AK118" i="13"/>
  <c r="AJ118" i="13"/>
  <c r="AI118" i="13"/>
  <c r="AH118" i="13"/>
  <c r="AG118" i="13"/>
  <c r="AF118" i="13"/>
  <c r="AE118" i="13"/>
  <c r="AD118" i="13"/>
  <c r="AC118" i="13"/>
  <c r="AB118" i="13"/>
  <c r="AA118" i="13"/>
  <c r="Q118" i="13"/>
  <c r="M118" i="13"/>
  <c r="L118" i="13"/>
  <c r="J118" i="13"/>
  <c r="H118" i="13"/>
  <c r="G118" i="13"/>
  <c r="F118" i="13"/>
  <c r="E118" i="13"/>
  <c r="A118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DI117" i="13" s="1"/>
  <c r="AN117" i="13"/>
  <c r="CZ117" i="13" s="1"/>
  <c r="AM117" i="13"/>
  <c r="CO117" i="13" s="1"/>
  <c r="AL117" i="13"/>
  <c r="CC117" i="13" s="1"/>
  <c r="AK117" i="13"/>
  <c r="AJ117" i="13"/>
  <c r="AI117" i="13"/>
  <c r="AH117" i="13"/>
  <c r="AG117" i="13"/>
  <c r="AF117" i="13"/>
  <c r="AE117" i="13"/>
  <c r="AD117" i="13"/>
  <c r="AC117" i="13"/>
  <c r="AB117" i="13"/>
  <c r="AA117" i="13"/>
  <c r="Q117" i="13"/>
  <c r="M117" i="13"/>
  <c r="L117" i="13"/>
  <c r="J117" i="13"/>
  <c r="H117" i="13"/>
  <c r="G117" i="13"/>
  <c r="F117" i="13"/>
  <c r="E117" i="13"/>
  <c r="A117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DH116" i="13" s="1"/>
  <c r="AN116" i="13"/>
  <c r="DC116" i="13" s="1"/>
  <c r="AM116" i="13"/>
  <c r="CS116" i="13" s="1"/>
  <c r="AL116" i="13"/>
  <c r="CC116" i="13" s="1"/>
  <c r="AK116" i="13"/>
  <c r="AJ116" i="13"/>
  <c r="AI116" i="13"/>
  <c r="AH116" i="13"/>
  <c r="AG116" i="13"/>
  <c r="AF116" i="13"/>
  <c r="AE116" i="13"/>
  <c r="AD116" i="13"/>
  <c r="AC116" i="13"/>
  <c r="AB116" i="13"/>
  <c r="AA116" i="13"/>
  <c r="Q116" i="13"/>
  <c r="M116" i="13"/>
  <c r="L116" i="13"/>
  <c r="J116" i="13"/>
  <c r="H116" i="13"/>
  <c r="G116" i="13"/>
  <c r="F116" i="13"/>
  <c r="E116" i="13"/>
  <c r="A116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DT115" i="13" s="1"/>
  <c r="AN115" i="13"/>
  <c r="DF115" i="13" s="1"/>
  <c r="AM115" i="13"/>
  <c r="CQ115" i="13" s="1"/>
  <c r="AL115" i="13"/>
  <c r="CG115" i="13" s="1"/>
  <c r="AK115" i="13"/>
  <c r="AJ115" i="13"/>
  <c r="AI115" i="13"/>
  <c r="AH115" i="13"/>
  <c r="AG115" i="13"/>
  <c r="AF115" i="13"/>
  <c r="AE115" i="13"/>
  <c r="AD115" i="13"/>
  <c r="AC115" i="13"/>
  <c r="AB115" i="13"/>
  <c r="AA115" i="13"/>
  <c r="Q115" i="13"/>
  <c r="M115" i="13"/>
  <c r="L115" i="13"/>
  <c r="J115" i="13"/>
  <c r="H115" i="13"/>
  <c r="G115" i="13"/>
  <c r="F115" i="13"/>
  <c r="E115" i="13"/>
  <c r="A115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CX114" i="13" s="1"/>
  <c r="AM114" i="13"/>
  <c r="CI114" i="13" s="1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Q114" i="13"/>
  <c r="M114" i="13"/>
  <c r="L114" i="13"/>
  <c r="J114" i="13"/>
  <c r="H114" i="13"/>
  <c r="G114" i="13"/>
  <c r="F114" i="13"/>
  <c r="E114" i="13"/>
  <c r="A114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DT113" i="13" s="1"/>
  <c r="AN113" i="13"/>
  <c r="AM113" i="13"/>
  <c r="CH113" i="13" s="1"/>
  <c r="AL113" i="13"/>
  <c r="BZ113" i="13" s="1"/>
  <c r="AK113" i="13"/>
  <c r="AJ113" i="13"/>
  <c r="AI113" i="13"/>
  <c r="AH113" i="13"/>
  <c r="AG113" i="13"/>
  <c r="AF113" i="13"/>
  <c r="AE113" i="13"/>
  <c r="AD113" i="13"/>
  <c r="AC113" i="13"/>
  <c r="AB113" i="13"/>
  <c r="AA113" i="13"/>
  <c r="Q113" i="13"/>
  <c r="M113" i="13"/>
  <c r="L113" i="13"/>
  <c r="J113" i="13"/>
  <c r="H113" i="13"/>
  <c r="G113" i="13"/>
  <c r="F113" i="13"/>
  <c r="E113" i="13"/>
  <c r="A113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DI112" i="13" s="1"/>
  <c r="AN112" i="13"/>
  <c r="CZ112" i="13" s="1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Q112" i="13"/>
  <c r="M112" i="13"/>
  <c r="L112" i="13"/>
  <c r="J112" i="13"/>
  <c r="H112" i="13"/>
  <c r="G112" i="13"/>
  <c r="F112" i="13"/>
  <c r="E112" i="13"/>
  <c r="A112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DT111" i="13" s="1"/>
  <c r="AN111" i="13"/>
  <c r="DC111" i="13" s="1"/>
  <c r="AM111" i="13"/>
  <c r="CR111" i="13" s="1"/>
  <c r="AL111" i="13"/>
  <c r="BW111" i="13" s="1"/>
  <c r="AK111" i="13"/>
  <c r="AJ111" i="13"/>
  <c r="AI111" i="13"/>
  <c r="AH111" i="13"/>
  <c r="AG111" i="13"/>
  <c r="AF111" i="13"/>
  <c r="AE111" i="13"/>
  <c r="AD111" i="13"/>
  <c r="AC111" i="13"/>
  <c r="AB111" i="13"/>
  <c r="AA111" i="13"/>
  <c r="Q111" i="13"/>
  <c r="M111" i="13"/>
  <c r="L111" i="13"/>
  <c r="J111" i="13"/>
  <c r="H111" i="13"/>
  <c r="G111" i="13"/>
  <c r="F111" i="13"/>
  <c r="E111" i="13"/>
  <c r="A111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DL110" i="13" s="1"/>
  <c r="AN110" i="13"/>
  <c r="DG110" i="13" s="1"/>
  <c r="AM110" i="13"/>
  <c r="CN110" i="13" s="1"/>
  <c r="AL110" i="13"/>
  <c r="CD110" i="13" s="1"/>
  <c r="AK110" i="13"/>
  <c r="AJ110" i="13"/>
  <c r="AI110" i="13"/>
  <c r="AH110" i="13"/>
  <c r="AG110" i="13"/>
  <c r="AF110" i="13"/>
  <c r="AE110" i="13"/>
  <c r="AD110" i="13"/>
  <c r="AC110" i="13"/>
  <c r="AB110" i="13"/>
  <c r="AA110" i="13"/>
  <c r="Q110" i="13"/>
  <c r="M110" i="13"/>
  <c r="L110" i="13"/>
  <c r="J110" i="13"/>
  <c r="H110" i="13"/>
  <c r="G110" i="13"/>
  <c r="F110" i="13"/>
  <c r="E110" i="13"/>
  <c r="A110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DT109" i="13" s="1"/>
  <c r="AN109" i="13"/>
  <c r="CX109" i="13" s="1"/>
  <c r="AM109" i="13"/>
  <c r="CP109" i="13" s="1"/>
  <c r="AL109" i="13"/>
  <c r="CG109" i="13" s="1"/>
  <c r="AK109" i="13"/>
  <c r="AJ109" i="13"/>
  <c r="AI109" i="13"/>
  <c r="AH109" i="13"/>
  <c r="AG109" i="13"/>
  <c r="AF109" i="13"/>
  <c r="AE109" i="13"/>
  <c r="AD109" i="13"/>
  <c r="AC109" i="13"/>
  <c r="AB109" i="13"/>
  <c r="AA109" i="13"/>
  <c r="Q109" i="13"/>
  <c r="M109" i="13"/>
  <c r="L109" i="13"/>
  <c r="J109" i="13"/>
  <c r="H109" i="13"/>
  <c r="G109" i="13"/>
  <c r="F109" i="13"/>
  <c r="E109" i="13"/>
  <c r="A109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DM108" i="13" s="1"/>
  <c r="AN108" i="13"/>
  <c r="DE108" i="13" s="1"/>
  <c r="AM108" i="13"/>
  <c r="CL108" i="13" s="1"/>
  <c r="AL108" i="13"/>
  <c r="CD108" i="13" s="1"/>
  <c r="AK108" i="13"/>
  <c r="AJ108" i="13"/>
  <c r="AI108" i="13"/>
  <c r="AH108" i="13"/>
  <c r="AG108" i="13"/>
  <c r="AF108" i="13"/>
  <c r="AE108" i="13"/>
  <c r="AD108" i="13"/>
  <c r="AC108" i="13"/>
  <c r="AB108" i="13"/>
  <c r="AA108" i="13"/>
  <c r="Q108" i="13"/>
  <c r="M108" i="13"/>
  <c r="L108" i="13"/>
  <c r="J108" i="13"/>
  <c r="H108" i="13"/>
  <c r="G108" i="13"/>
  <c r="F108" i="13"/>
  <c r="E108" i="13"/>
  <c r="A108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DL107" i="13" s="1"/>
  <c r="AN107" i="13"/>
  <c r="CY107" i="13" s="1"/>
  <c r="AM107" i="13"/>
  <c r="AL107" i="13"/>
  <c r="CG107" i="13" s="1"/>
  <c r="AK107" i="13"/>
  <c r="AJ107" i="13"/>
  <c r="AI107" i="13"/>
  <c r="AH107" i="13"/>
  <c r="AG107" i="13"/>
  <c r="AF107" i="13"/>
  <c r="AE107" i="13"/>
  <c r="AD107" i="13"/>
  <c r="AC107" i="13"/>
  <c r="AB107" i="13"/>
  <c r="AA107" i="13"/>
  <c r="Q107" i="13"/>
  <c r="M107" i="13"/>
  <c r="L107" i="13"/>
  <c r="J107" i="13"/>
  <c r="H107" i="13"/>
  <c r="G107" i="13"/>
  <c r="F107" i="13"/>
  <c r="E107" i="13"/>
  <c r="A107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DN106" i="13" s="1"/>
  <c r="AN106" i="13"/>
  <c r="CZ106" i="13" s="1"/>
  <c r="AM106" i="13"/>
  <c r="CR106" i="13" s="1"/>
  <c r="AL106" i="13"/>
  <c r="BU106" i="13" s="1"/>
  <c r="AK106" i="13"/>
  <c r="AJ106" i="13"/>
  <c r="AI106" i="13"/>
  <c r="AH106" i="13"/>
  <c r="AG106" i="13"/>
  <c r="AF106" i="13"/>
  <c r="AE106" i="13"/>
  <c r="AD106" i="13"/>
  <c r="AC106" i="13"/>
  <c r="AB106" i="13"/>
  <c r="AA106" i="13"/>
  <c r="Q106" i="13"/>
  <c r="M106" i="13"/>
  <c r="L106" i="13"/>
  <c r="J106" i="13"/>
  <c r="H106" i="13"/>
  <c r="G106" i="13"/>
  <c r="F106" i="13"/>
  <c r="E106" i="13"/>
  <c r="A106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DS105" i="13" s="1"/>
  <c r="AN105" i="13"/>
  <c r="DE105" i="13" s="1"/>
  <c r="AM105" i="13"/>
  <c r="CT105" i="13" s="1"/>
  <c r="AL105" i="13"/>
  <c r="CC105" i="13" s="1"/>
  <c r="AK105" i="13"/>
  <c r="AJ105" i="13"/>
  <c r="AI105" i="13"/>
  <c r="AH105" i="13"/>
  <c r="AG105" i="13"/>
  <c r="AF105" i="13"/>
  <c r="AE105" i="13"/>
  <c r="AD105" i="13"/>
  <c r="AC105" i="13"/>
  <c r="AB105" i="13"/>
  <c r="AA105" i="13"/>
  <c r="Q105" i="13"/>
  <c r="M105" i="13"/>
  <c r="L105" i="13"/>
  <c r="J105" i="13"/>
  <c r="H105" i="13"/>
  <c r="G105" i="13"/>
  <c r="F105" i="13"/>
  <c r="E105" i="13"/>
  <c r="A105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DP104" i="13" s="1"/>
  <c r="AN104" i="13"/>
  <c r="CY104" i="13" s="1"/>
  <c r="AM104" i="13"/>
  <c r="CO104" i="13" s="1"/>
  <c r="AL104" i="13"/>
  <c r="CG104" i="13" s="1"/>
  <c r="AK104" i="13"/>
  <c r="AJ104" i="13"/>
  <c r="AI104" i="13"/>
  <c r="AH104" i="13"/>
  <c r="AG104" i="13"/>
  <c r="AF104" i="13"/>
  <c r="AE104" i="13"/>
  <c r="AD104" i="13"/>
  <c r="AC104" i="13"/>
  <c r="AB104" i="13"/>
  <c r="AA104" i="13"/>
  <c r="Q104" i="13"/>
  <c r="M104" i="13"/>
  <c r="L104" i="13"/>
  <c r="J104" i="13"/>
  <c r="H104" i="13"/>
  <c r="G104" i="13"/>
  <c r="F104" i="13"/>
  <c r="E104" i="13"/>
  <c r="A104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DO103" i="13" s="1"/>
  <c r="AN103" i="13"/>
  <c r="CX103" i="13" s="1"/>
  <c r="AM103" i="13"/>
  <c r="CT103" i="13" s="1"/>
  <c r="AL103" i="13"/>
  <c r="CD103" i="13" s="1"/>
  <c r="AK103" i="13"/>
  <c r="AJ103" i="13"/>
  <c r="AI103" i="13"/>
  <c r="AH103" i="13"/>
  <c r="AG103" i="13"/>
  <c r="AF103" i="13"/>
  <c r="AE103" i="13"/>
  <c r="AD103" i="13"/>
  <c r="AC103" i="13"/>
  <c r="AB103" i="13"/>
  <c r="AA103" i="13"/>
  <c r="Q103" i="13"/>
  <c r="M103" i="13"/>
  <c r="L103" i="13"/>
  <c r="J103" i="13"/>
  <c r="H103" i="13"/>
  <c r="G103" i="13"/>
  <c r="F103" i="13"/>
  <c r="E103" i="13"/>
  <c r="A103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DD102" i="13" s="1"/>
  <c r="AM102" i="13"/>
  <c r="CT102" i="13" s="1"/>
  <c r="AL102" i="13"/>
  <c r="BV102" i="13" s="1"/>
  <c r="AK102" i="13"/>
  <c r="AJ102" i="13"/>
  <c r="AI102" i="13"/>
  <c r="AH102" i="13"/>
  <c r="AG102" i="13"/>
  <c r="AF102" i="13"/>
  <c r="AE102" i="13"/>
  <c r="AD102" i="13"/>
  <c r="AC102" i="13"/>
  <c r="AB102" i="13"/>
  <c r="AA102" i="13"/>
  <c r="Q102" i="13"/>
  <c r="M102" i="13"/>
  <c r="L102" i="13"/>
  <c r="J102" i="13"/>
  <c r="H102" i="13"/>
  <c r="G102" i="13"/>
  <c r="F102" i="13"/>
  <c r="E102" i="13"/>
  <c r="A102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BV101" i="13" s="1"/>
  <c r="AK101" i="13"/>
  <c r="AJ101" i="13"/>
  <c r="AI101" i="13"/>
  <c r="AH101" i="13"/>
  <c r="AG101" i="13"/>
  <c r="AF101" i="13"/>
  <c r="AE101" i="13"/>
  <c r="AD101" i="13"/>
  <c r="AC101" i="13"/>
  <c r="AB101" i="13"/>
  <c r="AA101" i="13"/>
  <c r="Q101" i="13"/>
  <c r="M101" i="13"/>
  <c r="L101" i="13"/>
  <c r="J101" i="13"/>
  <c r="H101" i="13"/>
  <c r="G101" i="13"/>
  <c r="F101" i="13"/>
  <c r="E101" i="13"/>
  <c r="A101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DJ100" i="13" s="1"/>
  <c r="AN100" i="13"/>
  <c r="DD100" i="13" s="1"/>
  <c r="AM100" i="13"/>
  <c r="AL100" i="13"/>
  <c r="BX100" i="13" s="1"/>
  <c r="AK100" i="13"/>
  <c r="AJ100" i="13"/>
  <c r="AI100" i="13"/>
  <c r="AH100" i="13"/>
  <c r="AG100" i="13"/>
  <c r="AF100" i="13"/>
  <c r="AE100" i="13"/>
  <c r="AD100" i="13"/>
  <c r="AC100" i="13"/>
  <c r="AB100" i="13"/>
  <c r="AA100" i="13"/>
  <c r="Q100" i="13"/>
  <c r="M100" i="13"/>
  <c r="L100" i="13"/>
  <c r="J100" i="13"/>
  <c r="H100" i="13"/>
  <c r="G100" i="13"/>
  <c r="F100" i="13"/>
  <c r="E100" i="13"/>
  <c r="A100" i="13"/>
  <c r="AY99" i="13"/>
  <c r="AX99" i="13"/>
  <c r="AW99" i="13"/>
  <c r="AV99" i="13"/>
  <c r="AU99" i="13"/>
  <c r="AT99" i="13"/>
  <c r="AS99" i="13"/>
  <c r="AR99" i="13"/>
  <c r="AQ99" i="13"/>
  <c r="AP99" i="13"/>
  <c r="AO99" i="13"/>
  <c r="DT99" i="13" s="1"/>
  <c r="AN99" i="13"/>
  <c r="DE99" i="13" s="1"/>
  <c r="AM99" i="13"/>
  <c r="CQ99" i="13" s="1"/>
  <c r="AL99" i="13"/>
  <c r="BV99" i="13" s="1"/>
  <c r="AK99" i="13"/>
  <c r="AJ99" i="13"/>
  <c r="AI99" i="13"/>
  <c r="AH99" i="13"/>
  <c r="AG99" i="13"/>
  <c r="AF99" i="13"/>
  <c r="AE99" i="13"/>
  <c r="AD99" i="13"/>
  <c r="AC99" i="13"/>
  <c r="AB99" i="13"/>
  <c r="AA99" i="13"/>
  <c r="Q99" i="13"/>
  <c r="M99" i="13"/>
  <c r="L99" i="13"/>
  <c r="J99" i="13"/>
  <c r="H99" i="13"/>
  <c r="G99" i="13"/>
  <c r="F99" i="13"/>
  <c r="E99" i="13"/>
  <c r="A99" i="13"/>
  <c r="AY98" i="13"/>
  <c r="AX98" i="13"/>
  <c r="AW98" i="13"/>
  <c r="AV98" i="13"/>
  <c r="AU98" i="13"/>
  <c r="AT98" i="13"/>
  <c r="AS98" i="13"/>
  <c r="AR98" i="13"/>
  <c r="AQ98" i="13"/>
  <c r="AP98" i="13"/>
  <c r="AO98" i="13"/>
  <c r="DO98" i="13" s="1"/>
  <c r="AN98" i="13"/>
  <c r="CY98" i="13" s="1"/>
  <c r="AM98" i="13"/>
  <c r="CK98" i="13" s="1"/>
  <c r="AL98" i="13"/>
  <c r="BW98" i="13" s="1"/>
  <c r="AK98" i="13"/>
  <c r="AJ98" i="13"/>
  <c r="AI98" i="13"/>
  <c r="AH98" i="13"/>
  <c r="AG98" i="13"/>
  <c r="AF98" i="13"/>
  <c r="AE98" i="13"/>
  <c r="AD98" i="13"/>
  <c r="AC98" i="13"/>
  <c r="AB98" i="13"/>
  <c r="AA98" i="13"/>
  <c r="Q98" i="13"/>
  <c r="M98" i="13"/>
  <c r="L98" i="13"/>
  <c r="J98" i="13"/>
  <c r="H98" i="13"/>
  <c r="G98" i="13"/>
  <c r="F98" i="13"/>
  <c r="E98" i="13"/>
  <c r="A98" i="13"/>
  <c r="AY97" i="13"/>
  <c r="AX97" i="13"/>
  <c r="AW97" i="13"/>
  <c r="AV97" i="13"/>
  <c r="AU97" i="13"/>
  <c r="AT97" i="13"/>
  <c r="AS97" i="13"/>
  <c r="AR97" i="13"/>
  <c r="AQ97" i="13"/>
  <c r="AP97" i="13"/>
  <c r="AO97" i="13"/>
  <c r="DR97" i="13" s="1"/>
  <c r="AN97" i="13"/>
  <c r="CV97" i="13" s="1"/>
  <c r="AM97" i="13"/>
  <c r="CT97" i="13" s="1"/>
  <c r="AL97" i="13"/>
  <c r="BZ97" i="13" s="1"/>
  <c r="AK97" i="13"/>
  <c r="AJ97" i="13"/>
  <c r="AI97" i="13"/>
  <c r="AH97" i="13"/>
  <c r="AG97" i="13"/>
  <c r="AF97" i="13"/>
  <c r="AE97" i="13"/>
  <c r="AD97" i="13"/>
  <c r="AC97" i="13"/>
  <c r="AB97" i="13"/>
  <c r="AA97" i="13"/>
  <c r="Q97" i="13"/>
  <c r="M97" i="13"/>
  <c r="L97" i="13"/>
  <c r="J97" i="13"/>
  <c r="H97" i="13"/>
  <c r="G97" i="13"/>
  <c r="F97" i="13"/>
  <c r="E97" i="13"/>
  <c r="A97" i="13"/>
  <c r="AY96" i="13"/>
  <c r="AX96" i="13"/>
  <c r="AW96" i="13"/>
  <c r="AV96" i="13"/>
  <c r="AU96" i="13"/>
  <c r="AT96" i="13"/>
  <c r="AS96" i="13"/>
  <c r="AR96" i="13"/>
  <c r="AQ96" i="13"/>
  <c r="AP96" i="13"/>
  <c r="AO96" i="13"/>
  <c r="DQ96" i="13" s="1"/>
  <c r="AN96" i="13"/>
  <c r="DE96" i="13" s="1"/>
  <c r="AM96" i="13"/>
  <c r="CP96" i="13" s="1"/>
  <c r="AL96" i="13"/>
  <c r="BU96" i="13" s="1"/>
  <c r="AK96" i="13"/>
  <c r="AJ96" i="13"/>
  <c r="AI96" i="13"/>
  <c r="AH96" i="13"/>
  <c r="AG96" i="13"/>
  <c r="AF96" i="13"/>
  <c r="AE96" i="13"/>
  <c r="AD96" i="13"/>
  <c r="AC96" i="13"/>
  <c r="AB96" i="13"/>
  <c r="AA96" i="13"/>
  <c r="Q96" i="13"/>
  <c r="M96" i="13"/>
  <c r="L96" i="13"/>
  <c r="J96" i="13"/>
  <c r="H96" i="13"/>
  <c r="G96" i="13"/>
  <c r="F96" i="13"/>
  <c r="E96" i="13"/>
  <c r="A96" i="13"/>
  <c r="AY95" i="13"/>
  <c r="AX95" i="13"/>
  <c r="AW95" i="13"/>
  <c r="AV95" i="13"/>
  <c r="AU95" i="13"/>
  <c r="AT95" i="13"/>
  <c r="AS95" i="13"/>
  <c r="AR95" i="13"/>
  <c r="AQ95" i="13"/>
  <c r="AP95" i="13"/>
  <c r="AO95" i="13"/>
  <c r="DP95" i="13" s="1"/>
  <c r="AN95" i="13"/>
  <c r="CV95" i="13" s="1"/>
  <c r="AM95" i="13"/>
  <c r="AL95" i="13"/>
  <c r="BU95" i="13" s="1"/>
  <c r="AK95" i="13"/>
  <c r="AJ95" i="13"/>
  <c r="AI95" i="13"/>
  <c r="AH95" i="13"/>
  <c r="AG95" i="13"/>
  <c r="AF95" i="13"/>
  <c r="AE95" i="13"/>
  <c r="AD95" i="13"/>
  <c r="AC95" i="13"/>
  <c r="AB95" i="13"/>
  <c r="AA95" i="13"/>
  <c r="Q95" i="13"/>
  <c r="M95" i="13"/>
  <c r="L95" i="13"/>
  <c r="J95" i="13"/>
  <c r="H95" i="13"/>
  <c r="G95" i="13"/>
  <c r="F95" i="13"/>
  <c r="E95" i="13"/>
  <c r="A95" i="13"/>
  <c r="AY94" i="13"/>
  <c r="AX94" i="13"/>
  <c r="AW94" i="13"/>
  <c r="AV94" i="13"/>
  <c r="AU94" i="13"/>
  <c r="AT94" i="13"/>
  <c r="AS94" i="13"/>
  <c r="AR94" i="13"/>
  <c r="AQ94" i="13"/>
  <c r="AP94" i="13"/>
  <c r="AO94" i="13"/>
  <c r="DJ94" i="13" s="1"/>
  <c r="AN94" i="13"/>
  <c r="CY94" i="13" s="1"/>
  <c r="AM94" i="13"/>
  <c r="CT94" i="13" s="1"/>
  <c r="AL94" i="13"/>
  <c r="BX94" i="13" s="1"/>
  <c r="AK94" i="13"/>
  <c r="AJ94" i="13"/>
  <c r="AI94" i="13"/>
  <c r="AH94" i="13"/>
  <c r="AG94" i="13"/>
  <c r="AF94" i="13"/>
  <c r="AE94" i="13"/>
  <c r="AD94" i="13"/>
  <c r="AC94" i="13"/>
  <c r="AB94" i="13"/>
  <c r="AA94" i="13"/>
  <c r="Q94" i="13"/>
  <c r="M94" i="13"/>
  <c r="L94" i="13"/>
  <c r="J94" i="13"/>
  <c r="H94" i="13"/>
  <c r="G94" i="13"/>
  <c r="F94" i="13"/>
  <c r="E94" i="13"/>
  <c r="A94" i="13"/>
  <c r="AY93" i="13"/>
  <c r="AX93" i="13"/>
  <c r="AW93" i="13"/>
  <c r="AV93" i="13"/>
  <c r="AU93" i="13"/>
  <c r="AT93" i="13"/>
  <c r="AS93" i="13"/>
  <c r="AR93" i="13"/>
  <c r="AQ93" i="13"/>
  <c r="AP93" i="13"/>
  <c r="AO93" i="13"/>
  <c r="DT93" i="13" s="1"/>
  <c r="AN93" i="13"/>
  <c r="DB93" i="13" s="1"/>
  <c r="AM93" i="13"/>
  <c r="CT93" i="13" s="1"/>
  <c r="AL93" i="13"/>
  <c r="CG93" i="13" s="1"/>
  <c r="AK93" i="13"/>
  <c r="AJ93" i="13"/>
  <c r="AI93" i="13"/>
  <c r="AH93" i="13"/>
  <c r="AG93" i="13"/>
  <c r="AF93" i="13"/>
  <c r="AE93" i="13"/>
  <c r="AD93" i="13"/>
  <c r="AC93" i="13"/>
  <c r="AB93" i="13"/>
  <c r="AA93" i="13"/>
  <c r="Q93" i="13"/>
  <c r="M93" i="13"/>
  <c r="L93" i="13"/>
  <c r="J93" i="13"/>
  <c r="H93" i="13"/>
  <c r="G93" i="13"/>
  <c r="F93" i="13"/>
  <c r="E93" i="13"/>
  <c r="A93" i="13"/>
  <c r="AY92" i="13"/>
  <c r="AX92" i="13"/>
  <c r="AW92" i="13"/>
  <c r="AV92" i="13"/>
  <c r="AU92" i="13"/>
  <c r="AT92" i="13"/>
  <c r="AS92" i="13"/>
  <c r="AR92" i="13"/>
  <c r="AQ92" i="13"/>
  <c r="AP92" i="13"/>
  <c r="AO92" i="13"/>
  <c r="DJ92" i="13" s="1"/>
  <c r="AN92" i="13"/>
  <c r="DG92" i="13" s="1"/>
  <c r="AM92" i="13"/>
  <c r="CI92" i="13" s="1"/>
  <c r="AL92" i="13"/>
  <c r="CG92" i="13" s="1"/>
  <c r="AK92" i="13"/>
  <c r="AJ92" i="13"/>
  <c r="AI92" i="13"/>
  <c r="AH92" i="13"/>
  <c r="AG92" i="13"/>
  <c r="AF92" i="13"/>
  <c r="AE92" i="13"/>
  <c r="AD92" i="13"/>
  <c r="AC92" i="13"/>
  <c r="AB92" i="13"/>
  <c r="AA92" i="13"/>
  <c r="Q92" i="13"/>
  <c r="M92" i="13"/>
  <c r="L92" i="13"/>
  <c r="J92" i="13"/>
  <c r="H92" i="13"/>
  <c r="G92" i="13"/>
  <c r="F92" i="13"/>
  <c r="E92" i="13"/>
  <c r="A92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CX91" i="13" s="1"/>
  <c r="AM91" i="13"/>
  <c r="CT91" i="13" s="1"/>
  <c r="AL91" i="13"/>
  <c r="BX91" i="13" s="1"/>
  <c r="AK91" i="13"/>
  <c r="AJ91" i="13"/>
  <c r="AI91" i="13"/>
  <c r="AH91" i="13"/>
  <c r="AG91" i="13"/>
  <c r="AF91" i="13"/>
  <c r="AE91" i="13"/>
  <c r="AD91" i="13"/>
  <c r="AC91" i="13"/>
  <c r="AB91" i="13"/>
  <c r="AA91" i="13"/>
  <c r="Q91" i="13"/>
  <c r="M91" i="13"/>
  <c r="L91" i="13"/>
  <c r="J91" i="13"/>
  <c r="H91" i="13"/>
  <c r="G91" i="13"/>
  <c r="F91" i="13"/>
  <c r="E91" i="13"/>
  <c r="A91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DG90" i="13" s="1"/>
  <c r="AM90" i="13"/>
  <c r="CL90" i="13" s="1"/>
  <c r="AL90" i="13"/>
  <c r="CA90" i="13" s="1"/>
  <c r="AK90" i="13"/>
  <c r="AJ90" i="13"/>
  <c r="AI90" i="13"/>
  <c r="AH90" i="13"/>
  <c r="AG90" i="13"/>
  <c r="AF90" i="13"/>
  <c r="AE90" i="13"/>
  <c r="AD90" i="13"/>
  <c r="AC90" i="13"/>
  <c r="AB90" i="13"/>
  <c r="AA90" i="13"/>
  <c r="Q90" i="13"/>
  <c r="M90" i="13"/>
  <c r="L90" i="13"/>
  <c r="J90" i="13"/>
  <c r="H90" i="13"/>
  <c r="G90" i="13"/>
  <c r="F90" i="13"/>
  <c r="E90" i="13"/>
  <c r="A90" i="13"/>
  <c r="AY89" i="13"/>
  <c r="AX89" i="13"/>
  <c r="AW89" i="13"/>
  <c r="AV89" i="13"/>
  <c r="AU89" i="13"/>
  <c r="AT89" i="13"/>
  <c r="AS89" i="13"/>
  <c r="AR89" i="13"/>
  <c r="AQ89" i="13"/>
  <c r="AP89" i="13"/>
  <c r="AO89" i="13"/>
  <c r="DR89" i="13" s="1"/>
  <c r="AN89" i="13"/>
  <c r="AM89" i="13"/>
  <c r="CM89" i="13" s="1"/>
  <c r="AL89" i="13"/>
  <c r="BY89" i="13" s="1"/>
  <c r="AK89" i="13"/>
  <c r="AJ89" i="13"/>
  <c r="AI89" i="13"/>
  <c r="AH89" i="13"/>
  <c r="AG89" i="13"/>
  <c r="AF89" i="13"/>
  <c r="AE89" i="13"/>
  <c r="AD89" i="13"/>
  <c r="AC89" i="13"/>
  <c r="AB89" i="13"/>
  <c r="AA89" i="13"/>
  <c r="Q89" i="13"/>
  <c r="M89" i="13"/>
  <c r="L89" i="13"/>
  <c r="J89" i="13"/>
  <c r="H89" i="13"/>
  <c r="G89" i="13"/>
  <c r="F89" i="13"/>
  <c r="E89" i="13"/>
  <c r="A89" i="13"/>
  <c r="AY88" i="13"/>
  <c r="AX88" i="13"/>
  <c r="AW88" i="13"/>
  <c r="AV88" i="13"/>
  <c r="AU88" i="13"/>
  <c r="AT88" i="13"/>
  <c r="AS88" i="13"/>
  <c r="AR88" i="13"/>
  <c r="AQ88" i="13"/>
  <c r="AP88" i="13"/>
  <c r="AO88" i="13"/>
  <c r="DK88" i="13" s="1"/>
  <c r="AN88" i="13"/>
  <c r="DC88" i="13" s="1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Q88" i="13"/>
  <c r="M88" i="13"/>
  <c r="L88" i="13"/>
  <c r="J88" i="13"/>
  <c r="H88" i="13"/>
  <c r="G88" i="13"/>
  <c r="F88" i="13"/>
  <c r="E88" i="13"/>
  <c r="A88" i="13"/>
  <c r="AY87" i="13"/>
  <c r="AX87" i="13"/>
  <c r="AW87" i="13"/>
  <c r="AV87" i="13"/>
  <c r="AU87" i="13"/>
  <c r="AT87" i="13"/>
  <c r="AS87" i="13"/>
  <c r="AR87" i="13"/>
  <c r="AQ87" i="13"/>
  <c r="AP87" i="13"/>
  <c r="AO87" i="13"/>
  <c r="DN87" i="13" s="1"/>
  <c r="AN87" i="13"/>
  <c r="DC87" i="13" s="1"/>
  <c r="AM87" i="13"/>
  <c r="CJ87" i="13" s="1"/>
  <c r="AL87" i="13"/>
  <c r="CB87" i="13" s="1"/>
  <c r="AK87" i="13"/>
  <c r="AJ87" i="13"/>
  <c r="AI87" i="13"/>
  <c r="AH87" i="13"/>
  <c r="AG87" i="13"/>
  <c r="AF87" i="13"/>
  <c r="AE87" i="13"/>
  <c r="AD87" i="13"/>
  <c r="AC87" i="13"/>
  <c r="AB87" i="13"/>
  <c r="AA87" i="13"/>
  <c r="Q87" i="13"/>
  <c r="M87" i="13"/>
  <c r="L87" i="13"/>
  <c r="J87" i="13"/>
  <c r="H87" i="13"/>
  <c r="G87" i="13"/>
  <c r="F87" i="13"/>
  <c r="E87" i="13"/>
  <c r="A87" i="13"/>
  <c r="AY86" i="13"/>
  <c r="AX86" i="13"/>
  <c r="AW86" i="13"/>
  <c r="AV86" i="13"/>
  <c r="AU86" i="13"/>
  <c r="AT86" i="13"/>
  <c r="AS86" i="13"/>
  <c r="AR86" i="13"/>
  <c r="AQ86" i="13"/>
  <c r="AP86" i="13"/>
  <c r="AO86" i="13"/>
  <c r="DS86" i="13" s="1"/>
  <c r="AN86" i="13"/>
  <c r="DE86" i="13" s="1"/>
  <c r="AM86" i="13"/>
  <c r="CR86" i="13" s="1"/>
  <c r="AL86" i="13"/>
  <c r="CB86" i="13" s="1"/>
  <c r="AK86" i="13"/>
  <c r="AJ86" i="13"/>
  <c r="AI86" i="13"/>
  <c r="AH86" i="13"/>
  <c r="AG86" i="13"/>
  <c r="AF86" i="13"/>
  <c r="AE86" i="13"/>
  <c r="AD86" i="13"/>
  <c r="AC86" i="13"/>
  <c r="AB86" i="13"/>
  <c r="AA86" i="13"/>
  <c r="Q86" i="13"/>
  <c r="M86" i="13"/>
  <c r="L86" i="13"/>
  <c r="J86" i="13"/>
  <c r="H86" i="13"/>
  <c r="G86" i="13"/>
  <c r="F86" i="13"/>
  <c r="E86" i="13"/>
  <c r="A86" i="13"/>
  <c r="AY85" i="13"/>
  <c r="AX85" i="13"/>
  <c r="AW85" i="13"/>
  <c r="AV85" i="13"/>
  <c r="AU85" i="13"/>
  <c r="AT85" i="13"/>
  <c r="AS85" i="13"/>
  <c r="AR85" i="13"/>
  <c r="AQ85" i="13"/>
  <c r="AP85" i="13"/>
  <c r="AO85" i="13"/>
  <c r="DL85" i="13" s="1"/>
  <c r="AN85" i="13"/>
  <c r="CX85" i="13" s="1"/>
  <c r="AM85" i="13"/>
  <c r="CT85" i="13" s="1"/>
  <c r="AL85" i="13"/>
  <c r="CF85" i="13" s="1"/>
  <c r="AK85" i="13"/>
  <c r="AJ85" i="13"/>
  <c r="AI85" i="13"/>
  <c r="AH85" i="13"/>
  <c r="AG85" i="13"/>
  <c r="AF85" i="13"/>
  <c r="AE85" i="13"/>
  <c r="AD85" i="13"/>
  <c r="AC85" i="13"/>
  <c r="AB85" i="13"/>
  <c r="AA85" i="13"/>
  <c r="Q85" i="13"/>
  <c r="M85" i="13"/>
  <c r="L85" i="13"/>
  <c r="J85" i="13"/>
  <c r="H85" i="13"/>
  <c r="G85" i="13"/>
  <c r="F85" i="13"/>
  <c r="E85" i="13"/>
  <c r="A85" i="13"/>
  <c r="AY84" i="13"/>
  <c r="AX84" i="13"/>
  <c r="AW84" i="13"/>
  <c r="AV84" i="13"/>
  <c r="AU84" i="13"/>
  <c r="AT84" i="13"/>
  <c r="AS84" i="13"/>
  <c r="AR84" i="13"/>
  <c r="AQ84" i="13"/>
  <c r="AP84" i="13"/>
  <c r="AO84" i="13"/>
  <c r="DT84" i="13" s="1"/>
  <c r="AN84" i="13"/>
  <c r="AM84" i="13"/>
  <c r="CO84" i="13" s="1"/>
  <c r="AL84" i="13"/>
  <c r="CE84" i="13" s="1"/>
  <c r="AK84" i="13"/>
  <c r="AJ84" i="13"/>
  <c r="AI84" i="13"/>
  <c r="AH84" i="13"/>
  <c r="AG84" i="13"/>
  <c r="AF84" i="13"/>
  <c r="AE84" i="13"/>
  <c r="AD84" i="13"/>
  <c r="AC84" i="13"/>
  <c r="AB84" i="13"/>
  <c r="AA84" i="13"/>
  <c r="Q84" i="13"/>
  <c r="M84" i="13"/>
  <c r="L84" i="13"/>
  <c r="J84" i="13"/>
  <c r="H84" i="13"/>
  <c r="G84" i="13"/>
  <c r="F84" i="13"/>
  <c r="E84" i="13"/>
  <c r="A84" i="13"/>
  <c r="AY83" i="13"/>
  <c r="AX83" i="13"/>
  <c r="AW83" i="13"/>
  <c r="AV83" i="13"/>
  <c r="AU83" i="13"/>
  <c r="AT83" i="13"/>
  <c r="AS83" i="13"/>
  <c r="AR83" i="13"/>
  <c r="AQ83" i="13"/>
  <c r="AP83" i="13"/>
  <c r="AO83" i="13"/>
  <c r="DL83" i="13" s="1"/>
  <c r="AN83" i="13"/>
  <c r="DE83" i="13" s="1"/>
  <c r="AM83" i="13"/>
  <c r="AL83" i="13"/>
  <c r="BZ83" i="13" s="1"/>
  <c r="AK83" i="13"/>
  <c r="AJ83" i="13"/>
  <c r="AI83" i="13"/>
  <c r="AH83" i="13"/>
  <c r="AG83" i="13"/>
  <c r="AF83" i="13"/>
  <c r="AE83" i="13"/>
  <c r="AD83" i="13"/>
  <c r="AC83" i="13"/>
  <c r="AB83" i="13"/>
  <c r="AA83" i="13"/>
  <c r="Q83" i="13"/>
  <c r="M83" i="13"/>
  <c r="L83" i="13"/>
  <c r="J83" i="13"/>
  <c r="H83" i="13"/>
  <c r="G83" i="13"/>
  <c r="F83" i="13"/>
  <c r="E83" i="13"/>
  <c r="A83" i="13"/>
  <c r="AY82" i="13"/>
  <c r="AX82" i="13"/>
  <c r="AW82" i="13"/>
  <c r="AV82" i="13"/>
  <c r="AU82" i="13"/>
  <c r="AT82" i="13"/>
  <c r="AS82" i="13"/>
  <c r="AR82" i="13"/>
  <c r="AQ82" i="13"/>
  <c r="AP82" i="13"/>
  <c r="AO82" i="13"/>
  <c r="DK82" i="13" s="1"/>
  <c r="AN82" i="13"/>
  <c r="CV82" i="13" s="1"/>
  <c r="AM82" i="13"/>
  <c r="CQ82" i="13" s="1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Q82" i="13"/>
  <c r="M82" i="13"/>
  <c r="L82" i="13"/>
  <c r="J82" i="13"/>
  <c r="H82" i="13"/>
  <c r="G82" i="13"/>
  <c r="F82" i="13"/>
  <c r="E82" i="13"/>
  <c r="A82" i="13"/>
  <c r="AY81" i="13"/>
  <c r="AX81" i="13"/>
  <c r="AW81" i="13"/>
  <c r="AV81" i="13"/>
  <c r="AU81" i="13"/>
  <c r="AT81" i="13"/>
  <c r="AS81" i="13"/>
  <c r="AR81" i="13"/>
  <c r="AQ81" i="13"/>
  <c r="AP81" i="13"/>
  <c r="AO81" i="13"/>
  <c r="DP81" i="13" s="1"/>
  <c r="AN81" i="13"/>
  <c r="DG81" i="13" s="1"/>
  <c r="AM81" i="13"/>
  <c r="CH81" i="13" s="1"/>
  <c r="AL81" i="13"/>
  <c r="CG81" i="13" s="1"/>
  <c r="AK81" i="13"/>
  <c r="AJ81" i="13"/>
  <c r="AI81" i="13"/>
  <c r="AH81" i="13"/>
  <c r="AG81" i="13"/>
  <c r="AF81" i="13"/>
  <c r="AE81" i="13"/>
  <c r="AD81" i="13"/>
  <c r="AC81" i="13"/>
  <c r="AB81" i="13"/>
  <c r="AA81" i="13"/>
  <c r="Q81" i="13"/>
  <c r="M81" i="13"/>
  <c r="L81" i="13"/>
  <c r="J81" i="13"/>
  <c r="H81" i="13"/>
  <c r="G81" i="13"/>
  <c r="F81" i="13"/>
  <c r="E81" i="13"/>
  <c r="A81" i="13"/>
  <c r="AY80" i="13"/>
  <c r="AX80" i="13"/>
  <c r="AW80" i="13"/>
  <c r="AV80" i="13"/>
  <c r="AU80" i="13"/>
  <c r="AT80" i="13"/>
  <c r="AS80" i="13"/>
  <c r="AR80" i="13"/>
  <c r="AQ80" i="13"/>
  <c r="AP80" i="13"/>
  <c r="AO80" i="13"/>
  <c r="DS80" i="13" s="1"/>
  <c r="AN80" i="13"/>
  <c r="DE80" i="13" s="1"/>
  <c r="AM80" i="13"/>
  <c r="CH80" i="13" s="1"/>
  <c r="AL80" i="13"/>
  <c r="BU80" i="13" s="1"/>
  <c r="AK80" i="13"/>
  <c r="AJ80" i="13"/>
  <c r="AI80" i="13"/>
  <c r="AH80" i="13"/>
  <c r="AG80" i="13"/>
  <c r="AF80" i="13"/>
  <c r="AE80" i="13"/>
  <c r="AD80" i="13"/>
  <c r="AC80" i="13"/>
  <c r="AB80" i="13"/>
  <c r="AA80" i="13"/>
  <c r="Q80" i="13"/>
  <c r="M80" i="13"/>
  <c r="L80" i="13"/>
  <c r="J80" i="13"/>
  <c r="H80" i="13"/>
  <c r="G80" i="13"/>
  <c r="F80" i="13"/>
  <c r="E80" i="13"/>
  <c r="A80" i="13"/>
  <c r="AY79" i="13"/>
  <c r="AX79" i="13"/>
  <c r="AW79" i="13"/>
  <c r="AV79" i="13"/>
  <c r="AU79" i="13"/>
  <c r="AT79" i="13"/>
  <c r="AS79" i="13"/>
  <c r="AR79" i="13"/>
  <c r="AQ79" i="13"/>
  <c r="AP79" i="13"/>
  <c r="AO79" i="13"/>
  <c r="DQ79" i="13" s="1"/>
  <c r="AN79" i="13"/>
  <c r="CZ79" i="13" s="1"/>
  <c r="AM79" i="13"/>
  <c r="CN79" i="13" s="1"/>
  <c r="AL79" i="13"/>
  <c r="CA79" i="13" s="1"/>
  <c r="AK79" i="13"/>
  <c r="AJ79" i="13"/>
  <c r="AI79" i="13"/>
  <c r="AH79" i="13"/>
  <c r="AG79" i="13"/>
  <c r="AF79" i="13"/>
  <c r="AE79" i="13"/>
  <c r="AD79" i="13"/>
  <c r="AC79" i="13"/>
  <c r="AB79" i="13"/>
  <c r="AA79" i="13"/>
  <c r="Q79" i="13"/>
  <c r="M79" i="13"/>
  <c r="L79" i="13"/>
  <c r="J79" i="13"/>
  <c r="H79" i="13"/>
  <c r="G79" i="13"/>
  <c r="F79" i="13"/>
  <c r="E79" i="13"/>
  <c r="A79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DG78" i="13" s="1"/>
  <c r="AM78" i="13"/>
  <c r="CO78" i="13" s="1"/>
  <c r="AL78" i="13"/>
  <c r="CE78" i="13" s="1"/>
  <c r="AK78" i="13"/>
  <c r="AJ78" i="13"/>
  <c r="AI78" i="13"/>
  <c r="AH78" i="13"/>
  <c r="AG78" i="13"/>
  <c r="AF78" i="13"/>
  <c r="AE78" i="13"/>
  <c r="AD78" i="13"/>
  <c r="AC78" i="13"/>
  <c r="AB78" i="13"/>
  <c r="AA78" i="13"/>
  <c r="Q78" i="13"/>
  <c r="M78" i="13"/>
  <c r="L78" i="13"/>
  <c r="J78" i="13"/>
  <c r="H78" i="13"/>
  <c r="G78" i="13"/>
  <c r="F78" i="13"/>
  <c r="E78" i="13"/>
  <c r="A78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CF77" i="13" s="1"/>
  <c r="AK77" i="13"/>
  <c r="AJ77" i="13"/>
  <c r="AI77" i="13"/>
  <c r="AH77" i="13"/>
  <c r="AG77" i="13"/>
  <c r="AF77" i="13"/>
  <c r="AE77" i="13"/>
  <c r="AD77" i="13"/>
  <c r="AC77" i="13"/>
  <c r="AB77" i="13"/>
  <c r="AA77" i="13"/>
  <c r="Q77" i="13"/>
  <c r="M77" i="13"/>
  <c r="L77" i="13"/>
  <c r="J77" i="13"/>
  <c r="H77" i="13"/>
  <c r="G77" i="13"/>
  <c r="F77" i="13"/>
  <c r="E77" i="13"/>
  <c r="A77" i="13"/>
  <c r="AY76" i="13"/>
  <c r="AX76" i="13"/>
  <c r="AW76" i="13"/>
  <c r="AV76" i="13"/>
  <c r="AU76" i="13"/>
  <c r="AT76" i="13"/>
  <c r="AS76" i="13"/>
  <c r="AR76" i="13"/>
  <c r="AQ76" i="13"/>
  <c r="AP76" i="13"/>
  <c r="AO76" i="13"/>
  <c r="DN76" i="13" s="1"/>
  <c r="AN76" i="13"/>
  <c r="DD76" i="13" s="1"/>
  <c r="AM76" i="13"/>
  <c r="AL76" i="13"/>
  <c r="CG76" i="13" s="1"/>
  <c r="AK76" i="13"/>
  <c r="AJ76" i="13"/>
  <c r="AI76" i="13"/>
  <c r="AH76" i="13"/>
  <c r="AG76" i="13"/>
  <c r="AF76" i="13"/>
  <c r="AE76" i="13"/>
  <c r="AD76" i="13"/>
  <c r="AC76" i="13"/>
  <c r="AB76" i="13"/>
  <c r="AA76" i="13"/>
  <c r="Q76" i="13"/>
  <c r="M76" i="13"/>
  <c r="L76" i="13"/>
  <c r="J76" i="13"/>
  <c r="H76" i="13"/>
  <c r="G76" i="13"/>
  <c r="F76" i="13"/>
  <c r="E76" i="13"/>
  <c r="A76" i="13"/>
  <c r="AY75" i="13"/>
  <c r="AX75" i="13"/>
  <c r="AW75" i="13"/>
  <c r="AV75" i="13"/>
  <c r="AU75" i="13"/>
  <c r="AT75" i="13"/>
  <c r="AS75" i="13"/>
  <c r="AR75" i="13"/>
  <c r="AQ75" i="13"/>
  <c r="AP75" i="13"/>
  <c r="AO75" i="13"/>
  <c r="DQ75" i="13" s="1"/>
  <c r="AN75" i="13"/>
  <c r="DG75" i="13" s="1"/>
  <c r="AM75" i="13"/>
  <c r="CO75" i="13" s="1"/>
  <c r="AL75" i="13"/>
  <c r="BV75" i="13" s="1"/>
  <c r="AK75" i="13"/>
  <c r="AJ75" i="13"/>
  <c r="AI75" i="13"/>
  <c r="AH75" i="13"/>
  <c r="AG75" i="13"/>
  <c r="AF75" i="13"/>
  <c r="AE75" i="13"/>
  <c r="AD75" i="13"/>
  <c r="AC75" i="13"/>
  <c r="AB75" i="13"/>
  <c r="AA75" i="13"/>
  <c r="Q75" i="13"/>
  <c r="M75" i="13"/>
  <c r="L75" i="13"/>
  <c r="J75" i="13"/>
  <c r="H75" i="13"/>
  <c r="G75" i="13"/>
  <c r="F75" i="13"/>
  <c r="E75" i="13"/>
  <c r="A75" i="13"/>
  <c r="AY74" i="13"/>
  <c r="AX74" i="13"/>
  <c r="AW74" i="13"/>
  <c r="AV74" i="13"/>
  <c r="AU74" i="13"/>
  <c r="AT74" i="13"/>
  <c r="AS74" i="13"/>
  <c r="AR74" i="13"/>
  <c r="AQ74" i="13"/>
  <c r="AP74" i="13"/>
  <c r="AO74" i="13"/>
  <c r="DQ74" i="13" s="1"/>
  <c r="AN74" i="13"/>
  <c r="CU74" i="13" s="1"/>
  <c r="AM74" i="13"/>
  <c r="CO74" i="13" s="1"/>
  <c r="AL74" i="13"/>
  <c r="CF74" i="13" s="1"/>
  <c r="AK74" i="13"/>
  <c r="AJ74" i="13"/>
  <c r="AI74" i="13"/>
  <c r="AH74" i="13"/>
  <c r="AG74" i="13"/>
  <c r="AF74" i="13"/>
  <c r="AE74" i="13"/>
  <c r="AD74" i="13"/>
  <c r="AC74" i="13"/>
  <c r="AB74" i="13"/>
  <c r="AA74" i="13"/>
  <c r="Q74" i="13"/>
  <c r="M74" i="13"/>
  <c r="L74" i="13"/>
  <c r="J74" i="13"/>
  <c r="H74" i="13"/>
  <c r="G74" i="13"/>
  <c r="F74" i="13"/>
  <c r="E74" i="13"/>
  <c r="A74" i="13"/>
  <c r="AY73" i="13"/>
  <c r="AX73" i="13"/>
  <c r="AW73" i="13"/>
  <c r="AV73" i="13"/>
  <c r="AU73" i="13"/>
  <c r="AT73" i="13"/>
  <c r="AS73" i="13"/>
  <c r="AR73" i="13"/>
  <c r="AQ73" i="13"/>
  <c r="AP73" i="13"/>
  <c r="AO73" i="13"/>
  <c r="DJ73" i="13" s="1"/>
  <c r="AN73" i="13"/>
  <c r="DE73" i="13" s="1"/>
  <c r="AM73" i="13"/>
  <c r="AL73" i="13"/>
  <c r="CE73" i="13" s="1"/>
  <c r="AK73" i="13"/>
  <c r="AJ73" i="13"/>
  <c r="AI73" i="13"/>
  <c r="AH73" i="13"/>
  <c r="AG73" i="13"/>
  <c r="AF73" i="13"/>
  <c r="AE73" i="13"/>
  <c r="AD73" i="13"/>
  <c r="AC73" i="13"/>
  <c r="AB73" i="13"/>
  <c r="AA73" i="13"/>
  <c r="Q73" i="13"/>
  <c r="M73" i="13"/>
  <c r="L73" i="13"/>
  <c r="J73" i="13"/>
  <c r="H73" i="13"/>
  <c r="G73" i="13"/>
  <c r="F73" i="13"/>
  <c r="E73" i="13"/>
  <c r="A73" i="13"/>
  <c r="AY72" i="13"/>
  <c r="AX72" i="13"/>
  <c r="AW72" i="13"/>
  <c r="AV72" i="13"/>
  <c r="AU72" i="13"/>
  <c r="AT72" i="13"/>
  <c r="AS72" i="13"/>
  <c r="AR72" i="13"/>
  <c r="AQ72" i="13"/>
  <c r="AP72" i="13"/>
  <c r="AO72" i="13"/>
  <c r="DQ72" i="13" s="1"/>
  <c r="AN72" i="13"/>
  <c r="DG72" i="13" s="1"/>
  <c r="AM72" i="13"/>
  <c r="CL72" i="13" s="1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Q72" i="13"/>
  <c r="M72" i="13"/>
  <c r="L72" i="13"/>
  <c r="J72" i="13"/>
  <c r="H72" i="13"/>
  <c r="G72" i="13"/>
  <c r="F72" i="13"/>
  <c r="E72" i="13"/>
  <c r="A72" i="13"/>
  <c r="AY71" i="13"/>
  <c r="AX71" i="13"/>
  <c r="AW71" i="13"/>
  <c r="AV71" i="13"/>
  <c r="AU71" i="13"/>
  <c r="AT71" i="13"/>
  <c r="AS71" i="13"/>
  <c r="AR71" i="13"/>
  <c r="AQ71" i="13"/>
  <c r="AP71" i="13"/>
  <c r="AO71" i="13"/>
  <c r="DS71" i="13" s="1"/>
  <c r="AN71" i="13"/>
  <c r="AM71" i="13"/>
  <c r="AL71" i="13"/>
  <c r="CE71" i="13" s="1"/>
  <c r="AK71" i="13"/>
  <c r="AJ71" i="13"/>
  <c r="AI71" i="13"/>
  <c r="AH71" i="13"/>
  <c r="AG71" i="13"/>
  <c r="AF71" i="13"/>
  <c r="AE71" i="13"/>
  <c r="AD71" i="13"/>
  <c r="AC71" i="13"/>
  <c r="AB71" i="13"/>
  <c r="AA71" i="13"/>
  <c r="Q71" i="13"/>
  <c r="M71" i="13"/>
  <c r="L71" i="13"/>
  <c r="J71" i="13"/>
  <c r="H71" i="13"/>
  <c r="G71" i="13"/>
  <c r="F71" i="13"/>
  <c r="E71" i="13"/>
  <c r="A71" i="13"/>
  <c r="AY70" i="13"/>
  <c r="AX70" i="13"/>
  <c r="AW70" i="13"/>
  <c r="AV70" i="13"/>
  <c r="AU70" i="13"/>
  <c r="AT70" i="13"/>
  <c r="AS70" i="13"/>
  <c r="AR70" i="13"/>
  <c r="AQ70" i="13"/>
  <c r="AP70" i="13"/>
  <c r="AO70" i="13"/>
  <c r="DP70" i="13" s="1"/>
  <c r="AN70" i="13"/>
  <c r="DE70" i="13" s="1"/>
  <c r="AM70" i="13"/>
  <c r="CH70" i="13" s="1"/>
  <c r="AL70" i="13"/>
  <c r="CB70" i="13" s="1"/>
  <c r="AK70" i="13"/>
  <c r="AJ70" i="13"/>
  <c r="AI70" i="13"/>
  <c r="AH70" i="13"/>
  <c r="AG70" i="13"/>
  <c r="AF70" i="13"/>
  <c r="AE70" i="13"/>
  <c r="AD70" i="13"/>
  <c r="AC70" i="13"/>
  <c r="AB70" i="13"/>
  <c r="AA70" i="13"/>
  <c r="Q70" i="13"/>
  <c r="M70" i="13"/>
  <c r="L70" i="13"/>
  <c r="J70" i="13"/>
  <c r="H70" i="13"/>
  <c r="G70" i="13"/>
  <c r="F70" i="13"/>
  <c r="E70" i="13"/>
  <c r="A70" i="13"/>
  <c r="AY69" i="13"/>
  <c r="AX69" i="13"/>
  <c r="AW69" i="13"/>
  <c r="AV69" i="13"/>
  <c r="AU69" i="13"/>
  <c r="AT69" i="13"/>
  <c r="AS69" i="13"/>
  <c r="AR69" i="13"/>
  <c r="AQ69" i="13"/>
  <c r="AP69" i="13"/>
  <c r="AO69" i="13"/>
  <c r="DN69" i="13" s="1"/>
  <c r="AN69" i="13"/>
  <c r="DF69" i="13" s="1"/>
  <c r="AM69" i="13"/>
  <c r="CI69" i="13" s="1"/>
  <c r="AL69" i="13"/>
  <c r="BW69" i="13" s="1"/>
  <c r="AK69" i="13"/>
  <c r="AJ69" i="13"/>
  <c r="AI69" i="13"/>
  <c r="AH69" i="13"/>
  <c r="AG69" i="13"/>
  <c r="AF69" i="13"/>
  <c r="AE69" i="13"/>
  <c r="AD69" i="13"/>
  <c r="AC69" i="13"/>
  <c r="AB69" i="13"/>
  <c r="AA69" i="13"/>
  <c r="Q69" i="13"/>
  <c r="M69" i="13"/>
  <c r="L69" i="13"/>
  <c r="J69" i="13"/>
  <c r="H69" i="13"/>
  <c r="G69" i="13"/>
  <c r="F69" i="13"/>
  <c r="E69" i="13"/>
  <c r="A69" i="13"/>
  <c r="AY68" i="13"/>
  <c r="AX68" i="13"/>
  <c r="AW68" i="13"/>
  <c r="AV68" i="13"/>
  <c r="AU68" i="13"/>
  <c r="AT68" i="13"/>
  <c r="AS68" i="13"/>
  <c r="AR68" i="13"/>
  <c r="AQ68" i="13"/>
  <c r="AP68" i="13"/>
  <c r="AO68" i="13"/>
  <c r="DO68" i="13" s="1"/>
  <c r="AN68" i="13"/>
  <c r="DG68" i="13" s="1"/>
  <c r="AM68" i="13"/>
  <c r="CI68" i="13" s="1"/>
  <c r="AL68" i="13"/>
  <c r="BV68" i="13" s="1"/>
  <c r="AK68" i="13"/>
  <c r="AJ68" i="13"/>
  <c r="AI68" i="13"/>
  <c r="AH68" i="13"/>
  <c r="AG68" i="13"/>
  <c r="AF68" i="13"/>
  <c r="AE68" i="13"/>
  <c r="AD68" i="13"/>
  <c r="AC68" i="13"/>
  <c r="AB68" i="13"/>
  <c r="AA68" i="13"/>
  <c r="Q68" i="13"/>
  <c r="M68" i="13"/>
  <c r="L68" i="13"/>
  <c r="J68" i="13"/>
  <c r="H68" i="13"/>
  <c r="G68" i="13"/>
  <c r="F68" i="13"/>
  <c r="E68" i="13"/>
  <c r="A68" i="13"/>
  <c r="AY67" i="13"/>
  <c r="AX67" i="13"/>
  <c r="AW67" i="13"/>
  <c r="AV67" i="13"/>
  <c r="AU67" i="13"/>
  <c r="AT67" i="13"/>
  <c r="AS67" i="13"/>
  <c r="AR67" i="13"/>
  <c r="AQ67" i="13"/>
  <c r="AP67" i="13"/>
  <c r="AO67" i="13"/>
  <c r="DN67" i="13" s="1"/>
  <c r="AN67" i="13"/>
  <c r="CZ67" i="13" s="1"/>
  <c r="AM67" i="13"/>
  <c r="CL67" i="13" s="1"/>
  <c r="AL67" i="13"/>
  <c r="CE67" i="13" s="1"/>
  <c r="AK67" i="13"/>
  <c r="AJ67" i="13"/>
  <c r="AI67" i="13"/>
  <c r="AH67" i="13"/>
  <c r="AG67" i="13"/>
  <c r="AF67" i="13"/>
  <c r="AE67" i="13"/>
  <c r="AD67" i="13"/>
  <c r="AC67" i="13"/>
  <c r="AB67" i="13"/>
  <c r="AA67" i="13"/>
  <c r="Q67" i="13"/>
  <c r="M67" i="13"/>
  <c r="L67" i="13"/>
  <c r="J67" i="13"/>
  <c r="H67" i="13"/>
  <c r="G67" i="13"/>
  <c r="F67" i="13"/>
  <c r="E67" i="13"/>
  <c r="A67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DE66" i="13" s="1"/>
  <c r="AM66" i="13"/>
  <c r="CM66" i="13" s="1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Q66" i="13"/>
  <c r="M66" i="13"/>
  <c r="L66" i="13"/>
  <c r="J66" i="13"/>
  <c r="H66" i="13"/>
  <c r="G66" i="13"/>
  <c r="F66" i="13"/>
  <c r="E66" i="13"/>
  <c r="A66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CN65" i="13" s="1"/>
  <c r="AL65" i="13"/>
  <c r="CE65" i="13" s="1"/>
  <c r="AK65" i="13"/>
  <c r="AJ65" i="13"/>
  <c r="AI65" i="13"/>
  <c r="AH65" i="13"/>
  <c r="AG65" i="13"/>
  <c r="AF65" i="13"/>
  <c r="AE65" i="13"/>
  <c r="AD65" i="13"/>
  <c r="AC65" i="13"/>
  <c r="AB65" i="13"/>
  <c r="AA65" i="13"/>
  <c r="Q65" i="13"/>
  <c r="M65" i="13"/>
  <c r="L65" i="13"/>
  <c r="J65" i="13"/>
  <c r="H65" i="13"/>
  <c r="G65" i="13"/>
  <c r="F65" i="13"/>
  <c r="E65" i="13"/>
  <c r="A65" i="13"/>
  <c r="AY64" i="13"/>
  <c r="AX64" i="13"/>
  <c r="AW64" i="13"/>
  <c r="AV64" i="13"/>
  <c r="AU64" i="13"/>
  <c r="AT64" i="13"/>
  <c r="AS64" i="13"/>
  <c r="AR64" i="13"/>
  <c r="AQ64" i="13"/>
  <c r="AP64" i="13"/>
  <c r="AO64" i="13"/>
  <c r="DJ64" i="13" s="1"/>
  <c r="AN64" i="13"/>
  <c r="CX64" i="13" s="1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Q64" i="13"/>
  <c r="M64" i="13"/>
  <c r="L64" i="13"/>
  <c r="J64" i="13"/>
  <c r="H64" i="13"/>
  <c r="G64" i="13"/>
  <c r="F64" i="13"/>
  <c r="E64" i="13"/>
  <c r="A64" i="13"/>
  <c r="AY63" i="13"/>
  <c r="AX63" i="13"/>
  <c r="AW63" i="13"/>
  <c r="AV63" i="13"/>
  <c r="AU63" i="13"/>
  <c r="AT63" i="13"/>
  <c r="AS63" i="13"/>
  <c r="AR63" i="13"/>
  <c r="AQ63" i="13"/>
  <c r="AP63" i="13"/>
  <c r="AO63" i="13"/>
  <c r="DM63" i="13" s="1"/>
  <c r="AN63" i="13"/>
  <c r="AM63" i="13"/>
  <c r="CP63" i="13" s="1"/>
  <c r="AL63" i="13"/>
  <c r="CC63" i="13" s="1"/>
  <c r="AK63" i="13"/>
  <c r="AJ63" i="13"/>
  <c r="AI63" i="13"/>
  <c r="AH63" i="13"/>
  <c r="AG63" i="13"/>
  <c r="AF63" i="13"/>
  <c r="AE63" i="13"/>
  <c r="AD63" i="13"/>
  <c r="AC63" i="13"/>
  <c r="AB63" i="13"/>
  <c r="AA63" i="13"/>
  <c r="Q63" i="13"/>
  <c r="M63" i="13"/>
  <c r="L63" i="13"/>
  <c r="J63" i="13"/>
  <c r="H63" i="13"/>
  <c r="G63" i="13"/>
  <c r="F63" i="13"/>
  <c r="E63" i="13"/>
  <c r="A63" i="13"/>
  <c r="AY62" i="13"/>
  <c r="AX62" i="13"/>
  <c r="AW62" i="13"/>
  <c r="AV62" i="13"/>
  <c r="AU62" i="13"/>
  <c r="AT62" i="13"/>
  <c r="AS62" i="13"/>
  <c r="AR62" i="13"/>
  <c r="AQ62" i="13"/>
  <c r="AP62" i="13"/>
  <c r="AO62" i="13"/>
  <c r="DT62" i="13" s="1"/>
  <c r="AN62" i="13"/>
  <c r="CW62" i="13" s="1"/>
  <c r="AM62" i="13"/>
  <c r="CO62" i="13" s="1"/>
  <c r="AL62" i="13"/>
  <c r="BZ62" i="13" s="1"/>
  <c r="AK62" i="13"/>
  <c r="AJ62" i="13"/>
  <c r="AI62" i="13"/>
  <c r="AH62" i="13"/>
  <c r="AG62" i="13"/>
  <c r="AF62" i="13"/>
  <c r="AE62" i="13"/>
  <c r="AD62" i="13"/>
  <c r="AC62" i="13"/>
  <c r="AB62" i="13"/>
  <c r="AA62" i="13"/>
  <c r="Q62" i="13"/>
  <c r="M62" i="13"/>
  <c r="L62" i="13"/>
  <c r="J62" i="13"/>
  <c r="H62" i="13"/>
  <c r="G62" i="13"/>
  <c r="F62" i="13"/>
  <c r="E62" i="13"/>
  <c r="A62" i="13"/>
  <c r="AY61" i="13"/>
  <c r="AX61" i="13"/>
  <c r="AW61" i="13"/>
  <c r="AV61" i="13"/>
  <c r="AU61" i="13"/>
  <c r="AT61" i="13"/>
  <c r="AS61" i="13"/>
  <c r="AR61" i="13"/>
  <c r="AQ61" i="13"/>
  <c r="AP61" i="13"/>
  <c r="AO61" i="13"/>
  <c r="DS61" i="13" s="1"/>
  <c r="AN61" i="13"/>
  <c r="CV61" i="13" s="1"/>
  <c r="AM61" i="13"/>
  <c r="CJ61" i="13" s="1"/>
  <c r="AL61" i="13"/>
  <c r="BV61" i="13" s="1"/>
  <c r="AK61" i="13"/>
  <c r="AJ61" i="13"/>
  <c r="AI61" i="13"/>
  <c r="AH61" i="13"/>
  <c r="AG61" i="13"/>
  <c r="AF61" i="13"/>
  <c r="AE61" i="13"/>
  <c r="AD61" i="13"/>
  <c r="AC61" i="13"/>
  <c r="AB61" i="13"/>
  <c r="AA61" i="13"/>
  <c r="Q61" i="13"/>
  <c r="M61" i="13"/>
  <c r="L61" i="13"/>
  <c r="J61" i="13"/>
  <c r="H61" i="13"/>
  <c r="G61" i="13"/>
  <c r="F61" i="13"/>
  <c r="E61" i="13"/>
  <c r="A61" i="13"/>
  <c r="AY60" i="13"/>
  <c r="AX60" i="13"/>
  <c r="AW60" i="13"/>
  <c r="AV60" i="13"/>
  <c r="AU60" i="13"/>
  <c r="AT60" i="13"/>
  <c r="AS60" i="13"/>
  <c r="AR60" i="13"/>
  <c r="AQ60" i="13"/>
  <c r="AP60" i="13"/>
  <c r="AO60" i="13"/>
  <c r="DS60" i="13" s="1"/>
  <c r="AN60" i="13"/>
  <c r="CW60" i="13" s="1"/>
  <c r="AM60" i="13"/>
  <c r="CM60" i="13" s="1"/>
  <c r="AL60" i="13"/>
  <c r="CC60" i="13" s="1"/>
  <c r="AK60" i="13"/>
  <c r="AJ60" i="13"/>
  <c r="AI60" i="13"/>
  <c r="AH60" i="13"/>
  <c r="AG60" i="13"/>
  <c r="AF60" i="13"/>
  <c r="AE60" i="13"/>
  <c r="AD60" i="13"/>
  <c r="AC60" i="13"/>
  <c r="AB60" i="13"/>
  <c r="AA60" i="13"/>
  <c r="Q60" i="13"/>
  <c r="M60" i="13"/>
  <c r="L60" i="13"/>
  <c r="J60" i="13"/>
  <c r="H60" i="13"/>
  <c r="G60" i="13"/>
  <c r="F60" i="13"/>
  <c r="E60" i="13"/>
  <c r="A60" i="13"/>
  <c r="AY59" i="13"/>
  <c r="AX59" i="13"/>
  <c r="AW59" i="13"/>
  <c r="AV59" i="13"/>
  <c r="AU59" i="13"/>
  <c r="AT59" i="13"/>
  <c r="AS59" i="13"/>
  <c r="AR59" i="13"/>
  <c r="AQ59" i="13"/>
  <c r="AP59" i="13"/>
  <c r="AO59" i="13"/>
  <c r="DL59" i="13" s="1"/>
  <c r="AN59" i="13"/>
  <c r="CX59" i="13" s="1"/>
  <c r="AM59" i="13"/>
  <c r="AL59" i="13"/>
  <c r="CE59" i="13" s="1"/>
  <c r="AK59" i="13"/>
  <c r="AJ59" i="13"/>
  <c r="AI59" i="13"/>
  <c r="AH59" i="13"/>
  <c r="AG59" i="13"/>
  <c r="AF59" i="13"/>
  <c r="AE59" i="13"/>
  <c r="AD59" i="13"/>
  <c r="AC59" i="13"/>
  <c r="AB59" i="13"/>
  <c r="AA59" i="13"/>
  <c r="Q59" i="13"/>
  <c r="M59" i="13"/>
  <c r="L59" i="13"/>
  <c r="J59" i="13"/>
  <c r="H59" i="13"/>
  <c r="G59" i="13"/>
  <c r="F59" i="13"/>
  <c r="E59" i="13"/>
  <c r="A59" i="13"/>
  <c r="AY58" i="13"/>
  <c r="AX58" i="13"/>
  <c r="AW58" i="13"/>
  <c r="AV58" i="13"/>
  <c r="AU58" i="13"/>
  <c r="AT58" i="13"/>
  <c r="AS58" i="13"/>
  <c r="AR58" i="13"/>
  <c r="AQ58" i="13"/>
  <c r="AP58" i="13"/>
  <c r="AO58" i="13"/>
  <c r="DT58" i="13" s="1"/>
  <c r="AN58" i="13"/>
  <c r="DG58" i="13" s="1"/>
  <c r="AM58" i="13"/>
  <c r="CN58" i="13" s="1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Q58" i="13"/>
  <c r="M58" i="13"/>
  <c r="L58" i="13"/>
  <c r="J58" i="13"/>
  <c r="H58" i="13"/>
  <c r="G58" i="13"/>
  <c r="F58" i="13"/>
  <c r="E58" i="13"/>
  <c r="A58" i="13"/>
  <c r="AY57" i="13"/>
  <c r="AX57" i="13"/>
  <c r="AW57" i="13"/>
  <c r="AV57" i="13"/>
  <c r="AU57" i="13"/>
  <c r="AT57" i="13"/>
  <c r="AS57" i="13"/>
  <c r="AR57" i="13"/>
  <c r="AQ57" i="13"/>
  <c r="AP57" i="13"/>
  <c r="AO57" i="13"/>
  <c r="DL57" i="13" s="1"/>
  <c r="AN57" i="13"/>
  <c r="CX57" i="13" s="1"/>
  <c r="AM57" i="13"/>
  <c r="CM57" i="13" s="1"/>
  <c r="AL57" i="13"/>
  <c r="CE57" i="13" s="1"/>
  <c r="AK57" i="13"/>
  <c r="AJ57" i="13"/>
  <c r="AI57" i="13"/>
  <c r="AH57" i="13"/>
  <c r="AG57" i="13"/>
  <c r="AF57" i="13"/>
  <c r="AE57" i="13"/>
  <c r="AD57" i="13"/>
  <c r="AC57" i="13"/>
  <c r="AB57" i="13"/>
  <c r="AA57" i="13"/>
  <c r="Q57" i="13"/>
  <c r="M57" i="13"/>
  <c r="L57" i="13"/>
  <c r="J57" i="13"/>
  <c r="H57" i="13"/>
  <c r="G57" i="13"/>
  <c r="F57" i="13"/>
  <c r="E57" i="13"/>
  <c r="A57" i="13"/>
  <c r="AY56" i="13"/>
  <c r="AX56" i="13"/>
  <c r="AW56" i="13"/>
  <c r="AV56" i="13"/>
  <c r="AU56" i="13"/>
  <c r="AT56" i="13"/>
  <c r="AS56" i="13"/>
  <c r="AR56" i="13"/>
  <c r="AQ56" i="13"/>
  <c r="AP56" i="13"/>
  <c r="AO56" i="13"/>
  <c r="DI56" i="13" s="1"/>
  <c r="AN56" i="13"/>
  <c r="DG56" i="13" s="1"/>
  <c r="AM56" i="13"/>
  <c r="CI56" i="13" s="1"/>
  <c r="AL56" i="13"/>
  <c r="BW56" i="13" s="1"/>
  <c r="AK56" i="13"/>
  <c r="AJ56" i="13"/>
  <c r="AI56" i="13"/>
  <c r="AH56" i="13"/>
  <c r="AG56" i="13"/>
  <c r="AF56" i="13"/>
  <c r="AE56" i="13"/>
  <c r="AD56" i="13"/>
  <c r="AC56" i="13"/>
  <c r="AB56" i="13"/>
  <c r="AA56" i="13"/>
  <c r="Q56" i="13"/>
  <c r="M56" i="13"/>
  <c r="L56" i="13"/>
  <c r="J56" i="13"/>
  <c r="H56" i="13"/>
  <c r="G56" i="13"/>
  <c r="F56" i="13"/>
  <c r="E56" i="13"/>
  <c r="A56" i="13"/>
  <c r="AY55" i="13"/>
  <c r="AX55" i="13"/>
  <c r="AW55" i="13"/>
  <c r="AV55" i="13"/>
  <c r="AU55" i="13"/>
  <c r="AT55" i="13"/>
  <c r="AS55" i="13"/>
  <c r="AR55" i="13"/>
  <c r="AQ55" i="13"/>
  <c r="AP55" i="13"/>
  <c r="AO55" i="13"/>
  <c r="DP55" i="13" s="1"/>
  <c r="AN55" i="13"/>
  <c r="DB55" i="13" s="1"/>
  <c r="AM55" i="13"/>
  <c r="CS55" i="13" s="1"/>
  <c r="AL55" i="13"/>
  <c r="CA55" i="13" s="1"/>
  <c r="AK55" i="13"/>
  <c r="AJ55" i="13"/>
  <c r="AI55" i="13"/>
  <c r="AH55" i="13"/>
  <c r="AG55" i="13"/>
  <c r="AF55" i="13"/>
  <c r="AE55" i="13"/>
  <c r="AD55" i="13"/>
  <c r="AC55" i="13"/>
  <c r="AB55" i="13"/>
  <c r="AA55" i="13"/>
  <c r="Q55" i="13"/>
  <c r="M55" i="13"/>
  <c r="L55" i="13"/>
  <c r="J55" i="13"/>
  <c r="H55" i="13"/>
  <c r="G55" i="13"/>
  <c r="F55" i="13"/>
  <c r="E55" i="13"/>
  <c r="A55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DD54" i="13" s="1"/>
  <c r="AM54" i="13"/>
  <c r="CS54" i="13" s="1"/>
  <c r="AL54" i="13"/>
  <c r="BZ54" i="13" s="1"/>
  <c r="AK54" i="13"/>
  <c r="AJ54" i="13"/>
  <c r="AI54" i="13"/>
  <c r="AH54" i="13"/>
  <c r="AG54" i="13"/>
  <c r="AF54" i="13"/>
  <c r="AE54" i="13"/>
  <c r="AD54" i="13"/>
  <c r="AC54" i="13"/>
  <c r="AB54" i="13"/>
  <c r="AA54" i="13"/>
  <c r="Q54" i="13"/>
  <c r="M54" i="13"/>
  <c r="L54" i="13"/>
  <c r="J54" i="13"/>
  <c r="H54" i="13"/>
  <c r="G54" i="13"/>
  <c r="F54" i="13"/>
  <c r="E54" i="13"/>
  <c r="A54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BX53" i="13" s="1"/>
  <c r="AK53" i="13"/>
  <c r="AJ53" i="13"/>
  <c r="AI53" i="13"/>
  <c r="AH53" i="13"/>
  <c r="AG53" i="13"/>
  <c r="AF53" i="13"/>
  <c r="AE53" i="13"/>
  <c r="AD53" i="13"/>
  <c r="AC53" i="13"/>
  <c r="AB53" i="13"/>
  <c r="AA53" i="13"/>
  <c r="Q53" i="13"/>
  <c r="M53" i="13"/>
  <c r="L53" i="13"/>
  <c r="J53" i="13"/>
  <c r="H53" i="13"/>
  <c r="G53" i="13"/>
  <c r="F53" i="13"/>
  <c r="E53" i="13"/>
  <c r="A53" i="13"/>
  <c r="AY52" i="13"/>
  <c r="AX52" i="13"/>
  <c r="AW52" i="13"/>
  <c r="AV52" i="13"/>
  <c r="AU52" i="13"/>
  <c r="AT52" i="13"/>
  <c r="AS52" i="13"/>
  <c r="AR52" i="13"/>
  <c r="AQ52" i="13"/>
  <c r="AP52" i="13"/>
  <c r="AO52" i="13"/>
  <c r="DL52" i="13" s="1"/>
  <c r="AN52" i="13"/>
  <c r="CZ52" i="13" s="1"/>
  <c r="AM52" i="13"/>
  <c r="AL52" i="13"/>
  <c r="CC52" i="13" s="1"/>
  <c r="AK52" i="13"/>
  <c r="AJ52" i="13"/>
  <c r="AI52" i="13"/>
  <c r="AH52" i="13"/>
  <c r="AG52" i="13"/>
  <c r="AF52" i="13"/>
  <c r="AE52" i="13"/>
  <c r="AD52" i="13"/>
  <c r="AC52" i="13"/>
  <c r="AB52" i="13"/>
  <c r="AA52" i="13"/>
  <c r="Q52" i="13"/>
  <c r="M52" i="13"/>
  <c r="L52" i="13"/>
  <c r="J52" i="13"/>
  <c r="H52" i="13"/>
  <c r="G52" i="13"/>
  <c r="F52" i="13"/>
  <c r="E52" i="13"/>
  <c r="A52" i="13"/>
  <c r="AY51" i="13"/>
  <c r="AX51" i="13"/>
  <c r="AW51" i="13"/>
  <c r="AV51" i="13"/>
  <c r="AU51" i="13"/>
  <c r="AT51" i="13"/>
  <c r="AS51" i="13"/>
  <c r="AR51" i="13"/>
  <c r="AQ51" i="13"/>
  <c r="AP51" i="13"/>
  <c r="AO51" i="13"/>
  <c r="DT51" i="13" s="1"/>
  <c r="AN51" i="13"/>
  <c r="DE51" i="13" s="1"/>
  <c r="AM51" i="13"/>
  <c r="CN51" i="13" s="1"/>
  <c r="AL51" i="13"/>
  <c r="BZ51" i="13" s="1"/>
  <c r="AK51" i="13"/>
  <c r="AJ51" i="13"/>
  <c r="AI51" i="13"/>
  <c r="AH51" i="13"/>
  <c r="AG51" i="13"/>
  <c r="AF51" i="13"/>
  <c r="AE51" i="13"/>
  <c r="AD51" i="13"/>
  <c r="AC51" i="13"/>
  <c r="AB51" i="13"/>
  <c r="AA51" i="13"/>
  <c r="Q51" i="13"/>
  <c r="M51" i="13"/>
  <c r="L51" i="13"/>
  <c r="J51" i="13"/>
  <c r="H51" i="13"/>
  <c r="G51" i="13"/>
  <c r="F51" i="13"/>
  <c r="E51" i="13"/>
  <c r="A51" i="13"/>
  <c r="AY50" i="13"/>
  <c r="AX50" i="13"/>
  <c r="AW50" i="13"/>
  <c r="AV50" i="13"/>
  <c r="AU50" i="13"/>
  <c r="AT50" i="13"/>
  <c r="AS50" i="13"/>
  <c r="AR50" i="13"/>
  <c r="AQ50" i="13"/>
  <c r="AP50" i="13"/>
  <c r="AO50" i="13"/>
  <c r="DH50" i="13" s="1"/>
  <c r="AN50" i="13"/>
  <c r="DE50" i="13" s="1"/>
  <c r="AM50" i="13"/>
  <c r="CR50" i="13" s="1"/>
  <c r="AL50" i="13"/>
  <c r="BZ50" i="13" s="1"/>
  <c r="AK50" i="13"/>
  <c r="AJ50" i="13"/>
  <c r="AI50" i="13"/>
  <c r="AH50" i="13"/>
  <c r="AG50" i="13"/>
  <c r="AF50" i="13"/>
  <c r="AE50" i="13"/>
  <c r="AD50" i="13"/>
  <c r="AC50" i="13"/>
  <c r="AB50" i="13"/>
  <c r="AA50" i="13"/>
  <c r="Q50" i="13"/>
  <c r="M50" i="13"/>
  <c r="L50" i="13"/>
  <c r="J50" i="13"/>
  <c r="H50" i="13"/>
  <c r="G50" i="13"/>
  <c r="F50" i="13"/>
  <c r="E50" i="13"/>
  <c r="A50" i="13"/>
  <c r="AY49" i="13"/>
  <c r="AX49" i="13"/>
  <c r="AW49" i="13"/>
  <c r="AV49" i="13"/>
  <c r="AU49" i="13"/>
  <c r="AT49" i="13"/>
  <c r="AS49" i="13"/>
  <c r="AR49" i="13"/>
  <c r="AQ49" i="13"/>
  <c r="AP49" i="13"/>
  <c r="AO49" i="13"/>
  <c r="DT49" i="13" s="1"/>
  <c r="AN49" i="13"/>
  <c r="DD49" i="13" s="1"/>
  <c r="AM49" i="13"/>
  <c r="CP49" i="13" s="1"/>
  <c r="AL49" i="13"/>
  <c r="CB49" i="13" s="1"/>
  <c r="AK49" i="13"/>
  <c r="AJ49" i="13"/>
  <c r="AI49" i="13"/>
  <c r="AH49" i="13"/>
  <c r="AG49" i="13"/>
  <c r="AF49" i="13"/>
  <c r="AE49" i="13"/>
  <c r="AD49" i="13"/>
  <c r="AC49" i="13"/>
  <c r="AB49" i="13"/>
  <c r="AA49" i="13"/>
  <c r="Q49" i="13"/>
  <c r="M49" i="13"/>
  <c r="L49" i="13"/>
  <c r="J49" i="13"/>
  <c r="H49" i="13"/>
  <c r="G49" i="13"/>
  <c r="F49" i="13"/>
  <c r="E49" i="13"/>
  <c r="A49" i="13"/>
  <c r="AY48" i="13"/>
  <c r="AX48" i="13"/>
  <c r="AW48" i="13"/>
  <c r="AV48" i="13"/>
  <c r="AU48" i="13"/>
  <c r="AT48" i="13"/>
  <c r="AS48" i="13"/>
  <c r="AR48" i="13"/>
  <c r="AQ48" i="13"/>
  <c r="AP48" i="13"/>
  <c r="AO48" i="13"/>
  <c r="DP48" i="13" s="1"/>
  <c r="AN48" i="13"/>
  <c r="DF48" i="13" s="1"/>
  <c r="AM48" i="13"/>
  <c r="CS48" i="13" s="1"/>
  <c r="AL48" i="13"/>
  <c r="CC48" i="13" s="1"/>
  <c r="AK48" i="13"/>
  <c r="AJ48" i="13"/>
  <c r="AI48" i="13"/>
  <c r="AH48" i="13"/>
  <c r="AG48" i="13"/>
  <c r="AF48" i="13"/>
  <c r="AE48" i="13"/>
  <c r="AD48" i="13"/>
  <c r="AC48" i="13"/>
  <c r="AB48" i="13"/>
  <c r="AA48" i="13"/>
  <c r="Q48" i="13"/>
  <c r="M48" i="13"/>
  <c r="L48" i="13"/>
  <c r="J48" i="13"/>
  <c r="H48" i="13"/>
  <c r="G48" i="13"/>
  <c r="F48" i="13"/>
  <c r="E48" i="13"/>
  <c r="A48" i="13"/>
  <c r="AY47" i="13"/>
  <c r="AX47" i="13"/>
  <c r="AW47" i="13"/>
  <c r="AV47" i="13"/>
  <c r="AU47" i="13"/>
  <c r="AT47" i="13"/>
  <c r="AS47" i="13"/>
  <c r="AR47" i="13"/>
  <c r="AQ47" i="13"/>
  <c r="AP47" i="13"/>
  <c r="AO47" i="13"/>
  <c r="DR47" i="13" s="1"/>
  <c r="AN47" i="13"/>
  <c r="CX47" i="13" s="1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Q47" i="13"/>
  <c r="M47" i="13"/>
  <c r="L47" i="13"/>
  <c r="J47" i="13"/>
  <c r="H47" i="13"/>
  <c r="G47" i="13"/>
  <c r="F47" i="13"/>
  <c r="E47" i="13"/>
  <c r="A47" i="13"/>
  <c r="AY46" i="13"/>
  <c r="AX46" i="13"/>
  <c r="AW46" i="13"/>
  <c r="AV46" i="13"/>
  <c r="AU46" i="13"/>
  <c r="AT46" i="13"/>
  <c r="AS46" i="13"/>
  <c r="AR46" i="13"/>
  <c r="AQ46" i="13"/>
  <c r="AP46" i="13"/>
  <c r="AO46" i="13"/>
  <c r="DL46" i="13" s="1"/>
  <c r="AN46" i="13"/>
  <c r="DC46" i="13" s="1"/>
  <c r="AM46" i="13"/>
  <c r="CS46" i="13" s="1"/>
  <c r="AL46" i="13"/>
  <c r="BW46" i="13" s="1"/>
  <c r="AK46" i="13"/>
  <c r="AJ46" i="13"/>
  <c r="AI46" i="13"/>
  <c r="AH46" i="13"/>
  <c r="AG46" i="13"/>
  <c r="AF46" i="13"/>
  <c r="AE46" i="13"/>
  <c r="AD46" i="13"/>
  <c r="AC46" i="13"/>
  <c r="AB46" i="13"/>
  <c r="AA46" i="13"/>
  <c r="Q46" i="13"/>
  <c r="M46" i="13"/>
  <c r="L46" i="13"/>
  <c r="J46" i="13"/>
  <c r="H46" i="13"/>
  <c r="G46" i="13"/>
  <c r="F46" i="13"/>
  <c r="E46" i="13"/>
  <c r="A46" i="13"/>
  <c r="AY45" i="13"/>
  <c r="AX45" i="13"/>
  <c r="AW45" i="13"/>
  <c r="AV45" i="13"/>
  <c r="AU45" i="13"/>
  <c r="AT45" i="13"/>
  <c r="AS45" i="13"/>
  <c r="AR45" i="13"/>
  <c r="AQ45" i="13"/>
  <c r="AP45" i="13"/>
  <c r="AO45" i="13"/>
  <c r="DH45" i="13" s="1"/>
  <c r="AN45" i="13"/>
  <c r="CV45" i="13" s="1"/>
  <c r="AM45" i="13"/>
  <c r="CT45" i="13" s="1"/>
  <c r="AL45" i="13"/>
  <c r="CA45" i="13" s="1"/>
  <c r="AK45" i="13"/>
  <c r="AJ45" i="13"/>
  <c r="AI45" i="13"/>
  <c r="AH45" i="13"/>
  <c r="AG45" i="13"/>
  <c r="AF45" i="13"/>
  <c r="AE45" i="13"/>
  <c r="AD45" i="13"/>
  <c r="AC45" i="13"/>
  <c r="AB45" i="13"/>
  <c r="AA45" i="13"/>
  <c r="Q45" i="13"/>
  <c r="M45" i="13"/>
  <c r="L45" i="13"/>
  <c r="J45" i="13"/>
  <c r="H45" i="13"/>
  <c r="G45" i="13"/>
  <c r="F45" i="13"/>
  <c r="E45" i="13"/>
  <c r="A45" i="13"/>
  <c r="AY44" i="13"/>
  <c r="AX44" i="13"/>
  <c r="AW44" i="13"/>
  <c r="AV44" i="13"/>
  <c r="AU44" i="13"/>
  <c r="AT44" i="13"/>
  <c r="AS44" i="13"/>
  <c r="AR44" i="13"/>
  <c r="AQ44" i="13"/>
  <c r="AP44" i="13"/>
  <c r="AO44" i="13"/>
  <c r="DS44" i="13" s="1"/>
  <c r="AN44" i="13"/>
  <c r="CX44" i="13" s="1"/>
  <c r="AM44" i="13"/>
  <c r="CO44" i="13" s="1"/>
  <c r="AL44" i="13"/>
  <c r="CB44" i="13" s="1"/>
  <c r="AK44" i="13"/>
  <c r="AJ44" i="13"/>
  <c r="AI44" i="13"/>
  <c r="AH44" i="13"/>
  <c r="AG44" i="13"/>
  <c r="AF44" i="13"/>
  <c r="AE44" i="13"/>
  <c r="AD44" i="13"/>
  <c r="AC44" i="13"/>
  <c r="AB44" i="13"/>
  <c r="AA44" i="13"/>
  <c r="Q44" i="13"/>
  <c r="M44" i="13"/>
  <c r="L44" i="13"/>
  <c r="J44" i="13"/>
  <c r="H44" i="13"/>
  <c r="G44" i="13"/>
  <c r="F44" i="13"/>
  <c r="E44" i="13"/>
  <c r="A44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CT43" i="13" s="1"/>
  <c r="AL43" i="13"/>
  <c r="CC43" i="13" s="1"/>
  <c r="AK43" i="13"/>
  <c r="AJ43" i="13"/>
  <c r="AI43" i="13"/>
  <c r="AH43" i="13"/>
  <c r="AG43" i="13"/>
  <c r="AF43" i="13"/>
  <c r="AE43" i="13"/>
  <c r="AD43" i="13"/>
  <c r="AC43" i="13"/>
  <c r="AB43" i="13"/>
  <c r="AA43" i="13"/>
  <c r="Q43" i="13"/>
  <c r="M43" i="13"/>
  <c r="L43" i="13"/>
  <c r="J43" i="13"/>
  <c r="H43" i="13"/>
  <c r="G43" i="13"/>
  <c r="F43" i="13"/>
  <c r="E43" i="13"/>
  <c r="A43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CV42" i="13" s="1"/>
  <c r="AM42" i="13"/>
  <c r="CN42" i="13" s="1"/>
  <c r="AL42" i="13"/>
  <c r="BU42" i="13" s="1"/>
  <c r="AK42" i="13"/>
  <c r="AJ42" i="13"/>
  <c r="AI42" i="13"/>
  <c r="AH42" i="13"/>
  <c r="AG42" i="13"/>
  <c r="AF42" i="13"/>
  <c r="AE42" i="13"/>
  <c r="AD42" i="13"/>
  <c r="AC42" i="13"/>
  <c r="AB42" i="13"/>
  <c r="AA42" i="13"/>
  <c r="Q42" i="13"/>
  <c r="M42" i="13"/>
  <c r="L42" i="13"/>
  <c r="J42" i="13"/>
  <c r="H42" i="13"/>
  <c r="G42" i="13"/>
  <c r="F42" i="13"/>
  <c r="E42" i="13"/>
  <c r="A42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CI41" i="13" s="1"/>
  <c r="AL41" i="13"/>
  <c r="CG41" i="13" s="1"/>
  <c r="AK41" i="13"/>
  <c r="AJ41" i="13"/>
  <c r="AI41" i="13"/>
  <c r="AH41" i="13"/>
  <c r="AG41" i="13"/>
  <c r="AF41" i="13"/>
  <c r="AE41" i="13"/>
  <c r="AD41" i="13"/>
  <c r="AC41" i="13"/>
  <c r="AB41" i="13"/>
  <c r="AA41" i="13"/>
  <c r="Q41" i="13"/>
  <c r="M41" i="13"/>
  <c r="L41" i="13"/>
  <c r="J41" i="13"/>
  <c r="H41" i="13"/>
  <c r="G41" i="13"/>
  <c r="F41" i="13"/>
  <c r="E41" i="13"/>
  <c r="A41" i="13"/>
  <c r="AY40" i="13"/>
  <c r="AX40" i="13"/>
  <c r="AW40" i="13"/>
  <c r="AV40" i="13"/>
  <c r="AU40" i="13"/>
  <c r="AT40" i="13"/>
  <c r="AS40" i="13"/>
  <c r="AR40" i="13"/>
  <c r="AQ40" i="13"/>
  <c r="AP40" i="13"/>
  <c r="AO40" i="13"/>
  <c r="DS40" i="13" s="1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Q40" i="13"/>
  <c r="M40" i="13"/>
  <c r="L40" i="13"/>
  <c r="J40" i="13"/>
  <c r="H40" i="13"/>
  <c r="G40" i="13"/>
  <c r="F40" i="13"/>
  <c r="E40" i="13"/>
  <c r="A40" i="13"/>
  <c r="AY39" i="13"/>
  <c r="AX39" i="13"/>
  <c r="AW39" i="13"/>
  <c r="AV39" i="13"/>
  <c r="AU39" i="13"/>
  <c r="AT39" i="13"/>
  <c r="AS39" i="13"/>
  <c r="AR39" i="13"/>
  <c r="AQ39" i="13"/>
  <c r="AP39" i="13"/>
  <c r="AO39" i="13"/>
  <c r="DQ39" i="13" s="1"/>
  <c r="AN39" i="13"/>
  <c r="CV39" i="13" s="1"/>
  <c r="AM39" i="13"/>
  <c r="CK39" i="13" s="1"/>
  <c r="AL39" i="13"/>
  <c r="BU39" i="13" s="1"/>
  <c r="AK39" i="13"/>
  <c r="AJ39" i="13"/>
  <c r="AI39" i="13"/>
  <c r="AH39" i="13"/>
  <c r="AG39" i="13"/>
  <c r="AF39" i="13"/>
  <c r="AE39" i="13"/>
  <c r="AD39" i="13"/>
  <c r="AC39" i="13"/>
  <c r="AB39" i="13"/>
  <c r="AA39" i="13"/>
  <c r="Q39" i="13"/>
  <c r="M39" i="13"/>
  <c r="L39" i="13"/>
  <c r="J39" i="13"/>
  <c r="H39" i="13"/>
  <c r="G39" i="13"/>
  <c r="F39" i="13"/>
  <c r="E39" i="13"/>
  <c r="A39" i="13"/>
  <c r="AY38" i="13"/>
  <c r="AX38" i="13"/>
  <c r="AW38" i="13"/>
  <c r="AV38" i="13"/>
  <c r="AU38" i="13"/>
  <c r="AT38" i="13"/>
  <c r="AS38" i="13"/>
  <c r="AR38" i="13"/>
  <c r="AQ38" i="13"/>
  <c r="AP38" i="13"/>
  <c r="AO38" i="13"/>
  <c r="DQ38" i="13" s="1"/>
  <c r="AN38" i="13"/>
  <c r="CV38" i="13" s="1"/>
  <c r="AM38" i="13"/>
  <c r="CQ38" i="13" s="1"/>
  <c r="AL38" i="13"/>
  <c r="BW38" i="13" s="1"/>
  <c r="AK38" i="13"/>
  <c r="AJ38" i="13"/>
  <c r="AI38" i="13"/>
  <c r="AH38" i="13"/>
  <c r="AG38" i="13"/>
  <c r="AF38" i="13"/>
  <c r="AE38" i="13"/>
  <c r="AD38" i="13"/>
  <c r="AC38" i="13"/>
  <c r="AB38" i="13"/>
  <c r="AA38" i="13"/>
  <c r="Q38" i="13"/>
  <c r="M38" i="13"/>
  <c r="L38" i="13"/>
  <c r="J38" i="13"/>
  <c r="H38" i="13"/>
  <c r="G38" i="13"/>
  <c r="F38" i="13"/>
  <c r="E38" i="13"/>
  <c r="A38" i="13"/>
  <c r="AY37" i="13"/>
  <c r="AX37" i="13"/>
  <c r="AW37" i="13"/>
  <c r="AV37" i="13"/>
  <c r="AU37" i="13"/>
  <c r="AT37" i="13"/>
  <c r="AS37" i="13"/>
  <c r="AR37" i="13"/>
  <c r="AQ37" i="13"/>
  <c r="AP37" i="13"/>
  <c r="AO37" i="13"/>
  <c r="DT37" i="13" s="1"/>
  <c r="AN37" i="13"/>
  <c r="CZ37" i="13" s="1"/>
  <c r="AM37" i="13"/>
  <c r="CM37" i="13" s="1"/>
  <c r="AL37" i="13"/>
  <c r="CA37" i="13" s="1"/>
  <c r="AK37" i="13"/>
  <c r="AJ37" i="13"/>
  <c r="AI37" i="13"/>
  <c r="AH37" i="13"/>
  <c r="AG37" i="13"/>
  <c r="AF37" i="13"/>
  <c r="AE37" i="13"/>
  <c r="AD37" i="13"/>
  <c r="AC37" i="13"/>
  <c r="AB37" i="13"/>
  <c r="AA37" i="13"/>
  <c r="Q37" i="13"/>
  <c r="M37" i="13"/>
  <c r="L37" i="13"/>
  <c r="J37" i="13"/>
  <c r="H37" i="13"/>
  <c r="G37" i="13"/>
  <c r="F37" i="13"/>
  <c r="E37" i="13"/>
  <c r="A37" i="13"/>
  <c r="AY36" i="13"/>
  <c r="AX36" i="13"/>
  <c r="AW36" i="13"/>
  <c r="AV36" i="13"/>
  <c r="AU36" i="13"/>
  <c r="AT36" i="13"/>
  <c r="AS36" i="13"/>
  <c r="AR36" i="13"/>
  <c r="AQ36" i="13"/>
  <c r="AP36" i="13"/>
  <c r="AO36" i="13"/>
  <c r="DL36" i="13" s="1"/>
  <c r="AN36" i="13"/>
  <c r="DG36" i="13" s="1"/>
  <c r="AM36" i="13"/>
  <c r="CT36" i="13" s="1"/>
  <c r="AL36" i="13"/>
  <c r="CD36" i="13" s="1"/>
  <c r="AK36" i="13"/>
  <c r="AJ36" i="13"/>
  <c r="AI36" i="13"/>
  <c r="AH36" i="13"/>
  <c r="AG36" i="13"/>
  <c r="AF36" i="13"/>
  <c r="AE36" i="13"/>
  <c r="AD36" i="13"/>
  <c r="AC36" i="13"/>
  <c r="AB36" i="13"/>
  <c r="AA36" i="13"/>
  <c r="Q36" i="13"/>
  <c r="M36" i="13"/>
  <c r="L36" i="13"/>
  <c r="J36" i="13"/>
  <c r="H36" i="13"/>
  <c r="G36" i="13"/>
  <c r="F36" i="13"/>
  <c r="E36" i="13"/>
  <c r="A36" i="13"/>
  <c r="AY35" i="13"/>
  <c r="AX35" i="13"/>
  <c r="AW35" i="13"/>
  <c r="AV35" i="13"/>
  <c r="AU35" i="13"/>
  <c r="AT35" i="13"/>
  <c r="AS35" i="13"/>
  <c r="AR35" i="13"/>
  <c r="AQ35" i="13"/>
  <c r="AP35" i="13"/>
  <c r="AO35" i="13"/>
  <c r="DH35" i="13" s="1"/>
  <c r="AN35" i="13"/>
  <c r="AM35" i="13"/>
  <c r="AL35" i="13"/>
  <c r="BY35" i="13" s="1"/>
  <c r="AK35" i="13"/>
  <c r="AJ35" i="13"/>
  <c r="AI35" i="13"/>
  <c r="AH35" i="13"/>
  <c r="AG35" i="13"/>
  <c r="AF35" i="13"/>
  <c r="AE35" i="13"/>
  <c r="AD35" i="13"/>
  <c r="AC35" i="13"/>
  <c r="AB35" i="13"/>
  <c r="AA35" i="13"/>
  <c r="Q35" i="13"/>
  <c r="M35" i="13"/>
  <c r="L35" i="13"/>
  <c r="J35" i="13"/>
  <c r="H35" i="13"/>
  <c r="G35" i="13"/>
  <c r="F35" i="13"/>
  <c r="E35" i="13"/>
  <c r="A35" i="13"/>
  <c r="AY34" i="13"/>
  <c r="AX34" i="13"/>
  <c r="AW34" i="13"/>
  <c r="AV34" i="13"/>
  <c r="AU34" i="13"/>
  <c r="AT34" i="13"/>
  <c r="AS34" i="13"/>
  <c r="AR34" i="13"/>
  <c r="AQ34" i="13"/>
  <c r="AP34" i="13"/>
  <c r="AO34" i="13"/>
  <c r="DH34" i="13" s="1"/>
  <c r="AN34" i="13"/>
  <c r="DG34" i="13" s="1"/>
  <c r="AM34" i="13"/>
  <c r="CM34" i="13" s="1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Q34" i="13"/>
  <c r="M34" i="13"/>
  <c r="L34" i="13"/>
  <c r="J34" i="13"/>
  <c r="H34" i="13"/>
  <c r="G34" i="13"/>
  <c r="F34" i="13"/>
  <c r="E34" i="13"/>
  <c r="A34" i="13"/>
  <c r="AY33" i="13"/>
  <c r="AX33" i="13"/>
  <c r="AW33" i="13"/>
  <c r="AV33" i="13"/>
  <c r="AU33" i="13"/>
  <c r="AT33" i="13"/>
  <c r="AS33" i="13"/>
  <c r="AR33" i="13"/>
  <c r="AQ33" i="13"/>
  <c r="AP33" i="13"/>
  <c r="AO33" i="13"/>
  <c r="DP33" i="13" s="1"/>
  <c r="AN33" i="13"/>
  <c r="CW33" i="13" s="1"/>
  <c r="AM33" i="13"/>
  <c r="CO33" i="13" s="1"/>
  <c r="AL33" i="13"/>
  <c r="CG33" i="13" s="1"/>
  <c r="AK33" i="13"/>
  <c r="AJ33" i="13"/>
  <c r="AI33" i="13"/>
  <c r="AH33" i="13"/>
  <c r="AG33" i="13"/>
  <c r="AF33" i="13"/>
  <c r="AE33" i="13"/>
  <c r="AD33" i="13"/>
  <c r="AC33" i="13"/>
  <c r="AB33" i="13"/>
  <c r="AA33" i="13"/>
  <c r="Q33" i="13"/>
  <c r="M33" i="13"/>
  <c r="L33" i="13"/>
  <c r="J33" i="13"/>
  <c r="H33" i="13"/>
  <c r="G33" i="13"/>
  <c r="F33" i="13"/>
  <c r="E33" i="13"/>
  <c r="A33" i="13"/>
  <c r="AY32" i="13"/>
  <c r="AX32" i="13"/>
  <c r="AW32" i="13"/>
  <c r="AV32" i="13"/>
  <c r="AU32" i="13"/>
  <c r="AT32" i="13"/>
  <c r="AS32" i="13"/>
  <c r="AR32" i="13"/>
  <c r="AQ32" i="13"/>
  <c r="AP32" i="13"/>
  <c r="AO32" i="13"/>
  <c r="DQ32" i="13" s="1"/>
  <c r="AN32" i="13"/>
  <c r="AM32" i="13"/>
  <c r="CQ32" i="13" s="1"/>
  <c r="AL32" i="13"/>
  <c r="BW32" i="13" s="1"/>
  <c r="AK32" i="13"/>
  <c r="AJ32" i="13"/>
  <c r="AI32" i="13"/>
  <c r="AH32" i="13"/>
  <c r="AG32" i="13"/>
  <c r="AF32" i="13"/>
  <c r="AE32" i="13"/>
  <c r="AD32" i="13"/>
  <c r="AC32" i="13"/>
  <c r="AB32" i="13"/>
  <c r="AA32" i="13"/>
  <c r="Q32" i="13"/>
  <c r="M32" i="13"/>
  <c r="L32" i="13"/>
  <c r="J32" i="13"/>
  <c r="H32" i="13"/>
  <c r="G32" i="13"/>
  <c r="F32" i="13"/>
  <c r="E32" i="13"/>
  <c r="A32" i="13"/>
  <c r="AY31" i="13"/>
  <c r="AX31" i="13"/>
  <c r="AW31" i="13"/>
  <c r="AV31" i="13"/>
  <c r="AU31" i="13"/>
  <c r="AT31" i="13"/>
  <c r="AS31" i="13"/>
  <c r="AR31" i="13"/>
  <c r="AQ31" i="13"/>
  <c r="AP31" i="13"/>
  <c r="AO31" i="13"/>
  <c r="DT31" i="13" s="1"/>
  <c r="AN31" i="13"/>
  <c r="DE31" i="13" s="1"/>
  <c r="AM31" i="13"/>
  <c r="CT31" i="13" s="1"/>
  <c r="AL31" i="13"/>
  <c r="CC31" i="13" s="1"/>
  <c r="AK31" i="13"/>
  <c r="AJ31" i="13"/>
  <c r="AI31" i="13"/>
  <c r="AH31" i="13"/>
  <c r="AG31" i="13"/>
  <c r="AF31" i="13"/>
  <c r="AE31" i="13"/>
  <c r="AD31" i="13"/>
  <c r="AC31" i="13"/>
  <c r="AB31" i="13"/>
  <c r="AA31" i="13"/>
  <c r="Q31" i="13"/>
  <c r="M31" i="13"/>
  <c r="L31" i="13"/>
  <c r="J31" i="13"/>
  <c r="H31" i="13"/>
  <c r="G31" i="13"/>
  <c r="F31" i="13"/>
  <c r="E31" i="13"/>
  <c r="A31" i="13"/>
  <c r="AY30" i="13"/>
  <c r="AX30" i="13"/>
  <c r="AW30" i="13"/>
  <c r="AV30" i="13"/>
  <c r="AU30" i="13"/>
  <c r="AT30" i="13"/>
  <c r="AS30" i="13"/>
  <c r="AR30" i="13"/>
  <c r="AQ30" i="13"/>
  <c r="AP30" i="13"/>
  <c r="AO30" i="13"/>
  <c r="DN30" i="13" s="1"/>
  <c r="AN30" i="13"/>
  <c r="CX30" i="13" s="1"/>
  <c r="AM30" i="13"/>
  <c r="CS30" i="13" s="1"/>
  <c r="AL30" i="13"/>
  <c r="CC30" i="13" s="1"/>
  <c r="AK30" i="13"/>
  <c r="AJ30" i="13"/>
  <c r="AI30" i="13"/>
  <c r="AH30" i="13"/>
  <c r="AG30" i="13"/>
  <c r="AF30" i="13"/>
  <c r="AE30" i="13"/>
  <c r="AD30" i="13"/>
  <c r="AC30" i="13"/>
  <c r="AB30" i="13"/>
  <c r="AA30" i="13"/>
  <c r="Q30" i="13"/>
  <c r="M30" i="13"/>
  <c r="L30" i="13"/>
  <c r="J30" i="13"/>
  <c r="H30" i="13"/>
  <c r="G30" i="13"/>
  <c r="F30" i="13"/>
  <c r="E30" i="13"/>
  <c r="A30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CN29" i="13" s="1"/>
  <c r="AL29" i="13"/>
  <c r="BX29" i="13" s="1"/>
  <c r="AK29" i="13"/>
  <c r="AJ29" i="13"/>
  <c r="AI29" i="13"/>
  <c r="AH29" i="13"/>
  <c r="AG29" i="13"/>
  <c r="AF29" i="13"/>
  <c r="AE29" i="13"/>
  <c r="AD29" i="13"/>
  <c r="AC29" i="13"/>
  <c r="AB29" i="13"/>
  <c r="AA29" i="13"/>
  <c r="Q29" i="13"/>
  <c r="M29" i="13"/>
  <c r="L29" i="13"/>
  <c r="J29" i="13"/>
  <c r="H29" i="13"/>
  <c r="G29" i="13"/>
  <c r="F29" i="13"/>
  <c r="E29" i="13"/>
  <c r="A29" i="13"/>
  <c r="AY28" i="13"/>
  <c r="AX28" i="13"/>
  <c r="AW28" i="13"/>
  <c r="AV28" i="13"/>
  <c r="AU28" i="13"/>
  <c r="AT28" i="13"/>
  <c r="AS28" i="13"/>
  <c r="AR28" i="13"/>
  <c r="AQ28" i="13"/>
  <c r="AP28" i="13"/>
  <c r="AO28" i="13"/>
  <c r="DJ28" i="13" s="1"/>
  <c r="AN28" i="13"/>
  <c r="DD28" i="13" s="1"/>
  <c r="AM28" i="13"/>
  <c r="AL28" i="13"/>
  <c r="BZ28" i="13" s="1"/>
  <c r="AK28" i="13"/>
  <c r="AJ28" i="13"/>
  <c r="AI28" i="13"/>
  <c r="AH28" i="13"/>
  <c r="AG28" i="13"/>
  <c r="AF28" i="13"/>
  <c r="AE28" i="13"/>
  <c r="AD28" i="13"/>
  <c r="AC28" i="13"/>
  <c r="AB28" i="13"/>
  <c r="AA28" i="13"/>
  <c r="Q28" i="13"/>
  <c r="M28" i="13"/>
  <c r="L28" i="13"/>
  <c r="J28" i="13"/>
  <c r="H28" i="13"/>
  <c r="G28" i="13"/>
  <c r="F28" i="13"/>
  <c r="E28" i="13"/>
  <c r="A28" i="13"/>
  <c r="AY27" i="13"/>
  <c r="AX27" i="13"/>
  <c r="AW27" i="13"/>
  <c r="AV27" i="13"/>
  <c r="AU27" i="13"/>
  <c r="AT27" i="13"/>
  <c r="AS27" i="13"/>
  <c r="AR27" i="13"/>
  <c r="AQ27" i="13"/>
  <c r="AP27" i="13"/>
  <c r="AO27" i="13"/>
  <c r="DQ27" i="13" s="1"/>
  <c r="AN27" i="13"/>
  <c r="CW27" i="13" s="1"/>
  <c r="AM27" i="13"/>
  <c r="CT27" i="13" s="1"/>
  <c r="AL27" i="13"/>
  <c r="CG27" i="13" s="1"/>
  <c r="AK27" i="13"/>
  <c r="AJ27" i="13"/>
  <c r="AI27" i="13"/>
  <c r="AH27" i="13"/>
  <c r="AG27" i="13"/>
  <c r="AF27" i="13"/>
  <c r="AE27" i="13"/>
  <c r="AD27" i="13"/>
  <c r="AC27" i="13"/>
  <c r="AB27" i="13"/>
  <c r="AA27" i="13"/>
  <c r="Q27" i="13"/>
  <c r="M27" i="13"/>
  <c r="L27" i="13"/>
  <c r="J27" i="13"/>
  <c r="H27" i="13"/>
  <c r="G27" i="13"/>
  <c r="F27" i="13"/>
  <c r="E27" i="13"/>
  <c r="A27" i="13"/>
  <c r="AY26" i="13"/>
  <c r="AX26" i="13"/>
  <c r="AW26" i="13"/>
  <c r="AV26" i="13"/>
  <c r="AU26" i="13"/>
  <c r="AT26" i="13"/>
  <c r="AS26" i="13"/>
  <c r="AR26" i="13"/>
  <c r="AQ26" i="13"/>
  <c r="AP26" i="13"/>
  <c r="AO26" i="13"/>
  <c r="DQ26" i="13" s="1"/>
  <c r="AN26" i="13"/>
  <c r="DA26" i="13" s="1"/>
  <c r="AM26" i="13"/>
  <c r="CQ26" i="13" s="1"/>
  <c r="AL26" i="13"/>
  <c r="CB26" i="13" s="1"/>
  <c r="AK26" i="13"/>
  <c r="AJ26" i="13"/>
  <c r="AI26" i="13"/>
  <c r="AH26" i="13"/>
  <c r="AG26" i="13"/>
  <c r="AF26" i="13"/>
  <c r="AE26" i="13"/>
  <c r="AD26" i="13"/>
  <c r="AC26" i="13"/>
  <c r="AB26" i="13"/>
  <c r="AA26" i="13"/>
  <c r="Q26" i="13"/>
  <c r="M26" i="13"/>
  <c r="L26" i="13"/>
  <c r="J26" i="13"/>
  <c r="H26" i="13"/>
  <c r="G26" i="13"/>
  <c r="F26" i="13"/>
  <c r="E26" i="13"/>
  <c r="A26" i="13"/>
  <c r="AY25" i="13"/>
  <c r="AX25" i="13"/>
  <c r="AW25" i="13"/>
  <c r="AV25" i="13"/>
  <c r="AU25" i="13"/>
  <c r="AT25" i="13"/>
  <c r="AS25" i="13"/>
  <c r="AR25" i="13"/>
  <c r="AQ25" i="13"/>
  <c r="AP25" i="13"/>
  <c r="AO25" i="13"/>
  <c r="DL25" i="13" s="1"/>
  <c r="AN25" i="13"/>
  <c r="DG25" i="13" s="1"/>
  <c r="AM25" i="13"/>
  <c r="CT25" i="13" s="1"/>
  <c r="AL25" i="13"/>
  <c r="CE25" i="13" s="1"/>
  <c r="AK25" i="13"/>
  <c r="AJ25" i="13"/>
  <c r="AI25" i="13"/>
  <c r="AH25" i="13"/>
  <c r="AG25" i="13"/>
  <c r="AF25" i="13"/>
  <c r="AE25" i="13"/>
  <c r="AD25" i="13"/>
  <c r="AC25" i="13"/>
  <c r="AB25" i="13"/>
  <c r="AA25" i="13"/>
  <c r="Q25" i="13"/>
  <c r="M25" i="13"/>
  <c r="L25" i="13"/>
  <c r="J25" i="13"/>
  <c r="H25" i="13"/>
  <c r="G25" i="13"/>
  <c r="F25" i="13"/>
  <c r="E25" i="13"/>
  <c r="A25" i="13"/>
  <c r="AY24" i="13"/>
  <c r="AX24" i="13"/>
  <c r="AW24" i="13"/>
  <c r="AV24" i="13"/>
  <c r="AU24" i="13"/>
  <c r="AT24" i="13"/>
  <c r="AS24" i="13"/>
  <c r="AR24" i="13"/>
  <c r="AQ24" i="13"/>
  <c r="AP24" i="13"/>
  <c r="AO24" i="13"/>
  <c r="DI24" i="13" s="1"/>
  <c r="AN24" i="13"/>
  <c r="CZ24" i="13" s="1"/>
  <c r="AM24" i="13"/>
  <c r="CM24" i="13" s="1"/>
  <c r="AL24" i="13"/>
  <c r="CE24" i="13" s="1"/>
  <c r="AK24" i="13"/>
  <c r="AJ24" i="13"/>
  <c r="AI24" i="13"/>
  <c r="AH24" i="13"/>
  <c r="AG24" i="13"/>
  <c r="AF24" i="13"/>
  <c r="AE24" i="13"/>
  <c r="AD24" i="13"/>
  <c r="AC24" i="13"/>
  <c r="AB24" i="13"/>
  <c r="AA24" i="13"/>
  <c r="Q24" i="13"/>
  <c r="M24" i="13"/>
  <c r="L24" i="13"/>
  <c r="J24" i="13"/>
  <c r="H24" i="13"/>
  <c r="G24" i="13"/>
  <c r="F24" i="13"/>
  <c r="E24" i="13"/>
  <c r="A24" i="13"/>
  <c r="AY23" i="13"/>
  <c r="AX23" i="13"/>
  <c r="AW23" i="13"/>
  <c r="AV23" i="13"/>
  <c r="AU23" i="13"/>
  <c r="AT23" i="13"/>
  <c r="AS23" i="13"/>
  <c r="AR23" i="13"/>
  <c r="AQ23" i="13"/>
  <c r="AP23" i="13"/>
  <c r="AO23" i="13"/>
  <c r="DJ23" i="13" s="1"/>
  <c r="AN23" i="13"/>
  <c r="CW23" i="13" s="1"/>
  <c r="AM23" i="13"/>
  <c r="CT23" i="13" s="1"/>
  <c r="AL23" i="13"/>
  <c r="BX23" i="13" s="1"/>
  <c r="AK23" i="13"/>
  <c r="AJ23" i="13"/>
  <c r="AI23" i="13"/>
  <c r="AH23" i="13"/>
  <c r="AG23" i="13"/>
  <c r="AF23" i="13"/>
  <c r="AE23" i="13"/>
  <c r="AD23" i="13"/>
  <c r="AC23" i="13"/>
  <c r="AB23" i="13"/>
  <c r="AA23" i="13"/>
  <c r="Q23" i="13"/>
  <c r="M23" i="13"/>
  <c r="L23" i="13"/>
  <c r="J23" i="13"/>
  <c r="H23" i="13"/>
  <c r="G23" i="13"/>
  <c r="F23" i="13"/>
  <c r="E23" i="13"/>
  <c r="A23" i="13"/>
  <c r="AY22" i="13"/>
  <c r="AX22" i="13"/>
  <c r="AW22" i="13"/>
  <c r="AV22" i="13"/>
  <c r="AU22" i="13"/>
  <c r="AT22" i="13"/>
  <c r="AS22" i="13"/>
  <c r="AR22" i="13"/>
  <c r="AQ22" i="13"/>
  <c r="AP22" i="13"/>
  <c r="AO22" i="13"/>
  <c r="DI22" i="13" s="1"/>
  <c r="AN22" i="13"/>
  <c r="CV22" i="13" s="1"/>
  <c r="AM22" i="13"/>
  <c r="CH22" i="13" s="1"/>
  <c r="AL22" i="13"/>
  <c r="BY22" i="13" s="1"/>
  <c r="AK22" i="13"/>
  <c r="AJ22" i="13"/>
  <c r="AI22" i="13"/>
  <c r="AH22" i="13"/>
  <c r="AG22" i="13"/>
  <c r="AF22" i="13"/>
  <c r="AE22" i="13"/>
  <c r="AD22" i="13"/>
  <c r="AC22" i="13"/>
  <c r="AB22" i="13"/>
  <c r="AA22" i="13"/>
  <c r="Q22" i="13"/>
  <c r="M22" i="13"/>
  <c r="L22" i="13"/>
  <c r="J22" i="13"/>
  <c r="H22" i="13"/>
  <c r="G22" i="13"/>
  <c r="F22" i="13"/>
  <c r="E22" i="13"/>
  <c r="A22" i="13"/>
  <c r="AY21" i="13"/>
  <c r="AX21" i="13"/>
  <c r="AW21" i="13"/>
  <c r="AV21" i="13"/>
  <c r="AU21" i="13"/>
  <c r="AT21" i="13"/>
  <c r="AS21" i="13"/>
  <c r="AR21" i="13"/>
  <c r="AQ21" i="13"/>
  <c r="AP21" i="13"/>
  <c r="AO21" i="13"/>
  <c r="DQ21" i="13" s="1"/>
  <c r="AN21" i="13"/>
  <c r="DG21" i="13" s="1"/>
  <c r="AM21" i="13"/>
  <c r="CP21" i="13" s="1"/>
  <c r="AL21" i="13"/>
  <c r="BW21" i="13" s="1"/>
  <c r="AK21" i="13"/>
  <c r="AJ21" i="13"/>
  <c r="AI21" i="13"/>
  <c r="AH21" i="13"/>
  <c r="AG21" i="13"/>
  <c r="AF21" i="13"/>
  <c r="AE21" i="13"/>
  <c r="AD21" i="13"/>
  <c r="AC21" i="13"/>
  <c r="AB21" i="13"/>
  <c r="AA21" i="13"/>
  <c r="Q21" i="13"/>
  <c r="M21" i="13"/>
  <c r="L21" i="13"/>
  <c r="J21" i="13"/>
  <c r="H21" i="13"/>
  <c r="G21" i="13"/>
  <c r="F21" i="13"/>
  <c r="E21" i="13"/>
  <c r="A21" i="13"/>
  <c r="AY20" i="13"/>
  <c r="AX20" i="13"/>
  <c r="AW20" i="13"/>
  <c r="AV20" i="13"/>
  <c r="AU20" i="13"/>
  <c r="AT20" i="13"/>
  <c r="AS20" i="13"/>
  <c r="AR20" i="13"/>
  <c r="AQ20" i="13"/>
  <c r="AP20" i="13"/>
  <c r="AO20" i="13"/>
  <c r="DN20" i="13" s="1"/>
  <c r="AN20" i="13"/>
  <c r="DF20" i="13" s="1"/>
  <c r="AM20" i="13"/>
  <c r="CS20" i="13" s="1"/>
  <c r="AL20" i="13"/>
  <c r="CG20" i="13" s="1"/>
  <c r="AK20" i="13"/>
  <c r="AJ20" i="13"/>
  <c r="AI20" i="13"/>
  <c r="AH20" i="13"/>
  <c r="AG20" i="13"/>
  <c r="AF20" i="13"/>
  <c r="AE20" i="13"/>
  <c r="AD20" i="13"/>
  <c r="AC20" i="13"/>
  <c r="AB20" i="13"/>
  <c r="AA20" i="13"/>
  <c r="Q20" i="13"/>
  <c r="M20" i="13"/>
  <c r="L20" i="13"/>
  <c r="J20" i="13"/>
  <c r="H20" i="13"/>
  <c r="G20" i="13"/>
  <c r="F20" i="13"/>
  <c r="E20" i="13"/>
  <c r="A20" i="13"/>
  <c r="AY19" i="13"/>
  <c r="AX19" i="13"/>
  <c r="AW19" i="13"/>
  <c r="AV19" i="13"/>
  <c r="AU19" i="13"/>
  <c r="AT19" i="13"/>
  <c r="AS19" i="13"/>
  <c r="AR19" i="13"/>
  <c r="AQ19" i="13"/>
  <c r="AP19" i="13"/>
  <c r="AO19" i="13"/>
  <c r="DQ19" i="13" s="1"/>
  <c r="AN19" i="13"/>
  <c r="CW19" i="13" s="1"/>
  <c r="AM19" i="13"/>
  <c r="CN19" i="13" s="1"/>
  <c r="AL19" i="13"/>
  <c r="CA19" i="13" s="1"/>
  <c r="AK19" i="13"/>
  <c r="AJ19" i="13"/>
  <c r="AI19" i="13"/>
  <c r="AH19" i="13"/>
  <c r="AG19" i="13"/>
  <c r="AF19" i="13"/>
  <c r="AE19" i="13"/>
  <c r="AD19" i="13"/>
  <c r="AC19" i="13"/>
  <c r="AB19" i="13"/>
  <c r="AA19" i="13"/>
  <c r="Q19" i="13"/>
  <c r="M19" i="13"/>
  <c r="L19" i="13"/>
  <c r="J19" i="13"/>
  <c r="H19" i="13"/>
  <c r="G19" i="13"/>
  <c r="F19" i="13"/>
  <c r="E19" i="13"/>
  <c r="A19" i="13"/>
  <c r="AY18" i="13"/>
  <c r="AX18" i="13"/>
  <c r="AW18" i="13"/>
  <c r="AV18" i="13"/>
  <c r="AU18" i="13"/>
  <c r="AT18" i="13"/>
  <c r="AS18" i="13"/>
  <c r="AR18" i="13"/>
  <c r="AQ18" i="13"/>
  <c r="AP18" i="13"/>
  <c r="AO18" i="13"/>
  <c r="DR18" i="13" s="1"/>
  <c r="AN18" i="13"/>
  <c r="DG18" i="13" s="1"/>
  <c r="AM18" i="13"/>
  <c r="CK18" i="13" s="1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Q18" i="13"/>
  <c r="M18" i="13"/>
  <c r="L18" i="13"/>
  <c r="J18" i="13"/>
  <c r="H18" i="13"/>
  <c r="G18" i="13"/>
  <c r="F18" i="13"/>
  <c r="E18" i="13"/>
  <c r="A18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CM17" i="13" s="1"/>
  <c r="AL17" i="13"/>
  <c r="BV17" i="13" s="1"/>
  <c r="AK17" i="13"/>
  <c r="AJ17" i="13"/>
  <c r="AI17" i="13"/>
  <c r="AH17" i="13"/>
  <c r="AG17" i="13"/>
  <c r="AF17" i="13"/>
  <c r="AE17" i="13"/>
  <c r="AD17" i="13"/>
  <c r="AC17" i="13"/>
  <c r="AB17" i="13"/>
  <c r="AA17" i="13"/>
  <c r="Q17" i="13"/>
  <c r="M17" i="13"/>
  <c r="L17" i="13"/>
  <c r="J17" i="13"/>
  <c r="H17" i="13"/>
  <c r="G17" i="13"/>
  <c r="F17" i="13"/>
  <c r="E17" i="13"/>
  <c r="A17" i="13"/>
  <c r="AY16" i="13"/>
  <c r="AX16" i="13"/>
  <c r="AW16" i="13"/>
  <c r="AV16" i="13"/>
  <c r="AU16" i="13"/>
  <c r="AT16" i="13"/>
  <c r="AS16" i="13"/>
  <c r="AR16" i="13"/>
  <c r="AQ16" i="13"/>
  <c r="AP16" i="13"/>
  <c r="AO16" i="13"/>
  <c r="DR16" i="13" s="1"/>
  <c r="AN16" i="13"/>
  <c r="DB16" i="13" s="1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Q16" i="13"/>
  <c r="M16" i="13"/>
  <c r="L16" i="13"/>
  <c r="J16" i="13"/>
  <c r="H16" i="13"/>
  <c r="G16" i="13"/>
  <c r="F16" i="13"/>
  <c r="E16" i="13"/>
  <c r="A16" i="13"/>
  <c r="AY15" i="13"/>
  <c r="AX15" i="13"/>
  <c r="AW15" i="13"/>
  <c r="AV15" i="13"/>
  <c r="AU15" i="13"/>
  <c r="AT15" i="13"/>
  <c r="AS15" i="13"/>
  <c r="AR15" i="13"/>
  <c r="AQ15" i="13"/>
  <c r="AP15" i="13"/>
  <c r="AO15" i="13"/>
  <c r="DR15" i="13" s="1"/>
  <c r="AN15" i="13"/>
  <c r="CW15" i="13" s="1"/>
  <c r="AM15" i="13"/>
  <c r="CT15" i="13" s="1"/>
  <c r="AL15" i="13"/>
  <c r="BY15" i="13" s="1"/>
  <c r="AK15" i="13"/>
  <c r="AJ15" i="13"/>
  <c r="AI15" i="13"/>
  <c r="AH15" i="13"/>
  <c r="AG15" i="13"/>
  <c r="AF15" i="13"/>
  <c r="AE15" i="13"/>
  <c r="AD15" i="13"/>
  <c r="AC15" i="13"/>
  <c r="AB15" i="13"/>
  <c r="AA15" i="13"/>
  <c r="Q15" i="13"/>
  <c r="M15" i="13"/>
  <c r="L15" i="13"/>
  <c r="J15" i="13"/>
  <c r="H15" i="13"/>
  <c r="G15" i="13"/>
  <c r="F15" i="13"/>
  <c r="E15" i="13"/>
  <c r="A15" i="13"/>
  <c r="AY14" i="13"/>
  <c r="AX14" i="13"/>
  <c r="AW14" i="13"/>
  <c r="AV14" i="13"/>
  <c r="AU14" i="13"/>
  <c r="AT14" i="13"/>
  <c r="AS14" i="13"/>
  <c r="AR14" i="13"/>
  <c r="AQ14" i="13"/>
  <c r="AP14" i="13"/>
  <c r="AO14" i="13"/>
  <c r="DM14" i="13" s="1"/>
  <c r="AN14" i="13"/>
  <c r="DD14" i="13" s="1"/>
  <c r="AM14" i="13"/>
  <c r="CS14" i="13" s="1"/>
  <c r="AL14" i="13"/>
  <c r="CB14" i="13" s="1"/>
  <c r="AK14" i="13"/>
  <c r="AJ14" i="13"/>
  <c r="AI14" i="13"/>
  <c r="AH14" i="13"/>
  <c r="AG14" i="13"/>
  <c r="AF14" i="13"/>
  <c r="AE14" i="13"/>
  <c r="AD14" i="13"/>
  <c r="AC14" i="13"/>
  <c r="AB14" i="13"/>
  <c r="AA14" i="13"/>
  <c r="Q14" i="13"/>
  <c r="M14" i="13"/>
  <c r="L14" i="13"/>
  <c r="J14" i="13"/>
  <c r="H14" i="13"/>
  <c r="G14" i="13"/>
  <c r="F14" i="13"/>
  <c r="E14" i="13"/>
  <c r="A14" i="13"/>
  <c r="AY13" i="13"/>
  <c r="AX13" i="13"/>
  <c r="AW13" i="13"/>
  <c r="AV13" i="13"/>
  <c r="AU13" i="13"/>
  <c r="AT13" i="13"/>
  <c r="AS13" i="13"/>
  <c r="AR13" i="13"/>
  <c r="AQ13" i="13"/>
  <c r="AP13" i="13"/>
  <c r="AO13" i="13"/>
  <c r="DP13" i="13" s="1"/>
  <c r="AN13" i="13"/>
  <c r="CU13" i="13" s="1"/>
  <c r="AM13" i="13"/>
  <c r="CP13" i="13" s="1"/>
  <c r="AL13" i="13"/>
  <c r="BW13" i="13" s="1"/>
  <c r="AK13" i="13"/>
  <c r="AJ13" i="13"/>
  <c r="AI13" i="13"/>
  <c r="AH13" i="13"/>
  <c r="AG13" i="13"/>
  <c r="AF13" i="13"/>
  <c r="AE13" i="13"/>
  <c r="AD13" i="13"/>
  <c r="AC13" i="13"/>
  <c r="AB13" i="13"/>
  <c r="AA13" i="13"/>
  <c r="Q13" i="13"/>
  <c r="M13" i="13"/>
  <c r="L13" i="13"/>
  <c r="J13" i="13"/>
  <c r="H13" i="13"/>
  <c r="G13" i="13"/>
  <c r="F13" i="13"/>
  <c r="E13" i="13"/>
  <c r="A13" i="13"/>
  <c r="AY12" i="13"/>
  <c r="AX12" i="13"/>
  <c r="AW12" i="13"/>
  <c r="AV12" i="13"/>
  <c r="AU12" i="13"/>
  <c r="AT12" i="13"/>
  <c r="AS12" i="13"/>
  <c r="AR12" i="13"/>
  <c r="AQ12" i="13"/>
  <c r="AP12" i="13"/>
  <c r="AO12" i="13"/>
  <c r="DK12" i="13" s="1"/>
  <c r="AN12" i="13"/>
  <c r="CZ12" i="13" s="1"/>
  <c r="AM12" i="13"/>
  <c r="CI12" i="13" s="1"/>
  <c r="AL12" i="13"/>
  <c r="CA12" i="13" s="1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Q12" i="13"/>
  <c r="M12" i="13"/>
  <c r="L12" i="13"/>
  <c r="J12" i="13"/>
  <c r="H12" i="13"/>
  <c r="G12" i="13"/>
  <c r="F12" i="13"/>
  <c r="E12" i="13"/>
  <c r="A12" i="13"/>
  <c r="AY11" i="13"/>
  <c r="AX11" i="13"/>
  <c r="AW11" i="13"/>
  <c r="AV11" i="13"/>
  <c r="AU11" i="13"/>
  <c r="AT11" i="13"/>
  <c r="AS11" i="13"/>
  <c r="AR11" i="13"/>
  <c r="AQ11" i="13"/>
  <c r="AP11" i="13"/>
  <c r="AO11" i="13"/>
  <c r="DP11" i="13" s="1"/>
  <c r="AN11" i="13"/>
  <c r="DG11" i="13" s="1"/>
  <c r="AM11" i="13"/>
  <c r="CO11" i="13" s="1"/>
  <c r="AL11" i="13"/>
  <c r="CB11" i="13" s="1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Q11" i="13"/>
  <c r="M11" i="13"/>
  <c r="L11" i="13"/>
  <c r="J11" i="13"/>
  <c r="H11" i="13"/>
  <c r="G11" i="13"/>
  <c r="F11" i="13"/>
  <c r="E11" i="13"/>
  <c r="A11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CS10" i="13" s="1"/>
  <c r="AL10" i="13"/>
  <c r="BZ10" i="13" s="1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Q10" i="13"/>
  <c r="M10" i="13"/>
  <c r="L10" i="13"/>
  <c r="J10" i="13"/>
  <c r="H10" i="13"/>
  <c r="G10" i="13"/>
  <c r="F10" i="13"/>
  <c r="E10" i="13"/>
  <c r="A10" i="13"/>
  <c r="AY9" i="13"/>
  <c r="AX9" i="13"/>
  <c r="AW9" i="13"/>
  <c r="AV9" i="13"/>
  <c r="AU9" i="13"/>
  <c r="AT9" i="13"/>
  <c r="AS9" i="13"/>
  <c r="AR9" i="13"/>
  <c r="AQ9" i="13"/>
  <c r="AP9" i="13"/>
  <c r="AO9" i="13"/>
  <c r="DT9" i="13" s="1"/>
  <c r="AN9" i="13"/>
  <c r="AM9" i="13"/>
  <c r="CR9" i="13" s="1"/>
  <c r="AL9" i="13"/>
  <c r="CF9" i="13" s="1"/>
  <c r="AK9" i="13"/>
  <c r="AJ9" i="13"/>
  <c r="AI9" i="13"/>
  <c r="AH9" i="13"/>
  <c r="AG9" i="13"/>
  <c r="AF9" i="13"/>
  <c r="AE9" i="13"/>
  <c r="AD9" i="13"/>
  <c r="AC9" i="13"/>
  <c r="AB9" i="13"/>
  <c r="AA9" i="13"/>
  <c r="Z9" i="13"/>
  <c r="Q9" i="13"/>
  <c r="M9" i="13"/>
  <c r="L9" i="13"/>
  <c r="J9" i="13"/>
  <c r="H9" i="13"/>
  <c r="G9" i="13"/>
  <c r="F9" i="13"/>
  <c r="E9" i="13"/>
  <c r="A9" i="13"/>
  <c r="AY8" i="13"/>
  <c r="AX8" i="13"/>
  <c r="AW8" i="13"/>
  <c r="AV8" i="13"/>
  <c r="AU8" i="13"/>
  <c r="AT8" i="13"/>
  <c r="AS8" i="13"/>
  <c r="AR8" i="13"/>
  <c r="AQ8" i="13"/>
  <c r="AP8" i="13"/>
  <c r="AO8" i="13"/>
  <c r="DH8" i="13" s="1"/>
  <c r="AN8" i="13"/>
  <c r="CY8" i="13" s="1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Q8" i="13"/>
  <c r="M8" i="13"/>
  <c r="L8" i="13"/>
  <c r="J8" i="13"/>
  <c r="H8" i="13"/>
  <c r="G8" i="13"/>
  <c r="F8" i="13"/>
  <c r="E8" i="13"/>
  <c r="A8" i="13"/>
  <c r="AY7" i="13"/>
  <c r="AX7" i="13"/>
  <c r="AW7" i="13"/>
  <c r="AV7" i="13"/>
  <c r="AU7" i="13"/>
  <c r="AT7" i="13"/>
  <c r="AS7" i="13"/>
  <c r="AR7" i="13"/>
  <c r="AQ7" i="13"/>
  <c r="AP7" i="13"/>
  <c r="AO7" i="13"/>
  <c r="DS7" i="13" s="1"/>
  <c r="AN7" i="13"/>
  <c r="DA7" i="13" s="1"/>
  <c r="AM7" i="13"/>
  <c r="CO7" i="13" s="1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Q7" i="13"/>
  <c r="M7" i="13"/>
  <c r="L7" i="13"/>
  <c r="J7" i="13"/>
  <c r="H7" i="13"/>
  <c r="G7" i="13"/>
  <c r="F7" i="13"/>
  <c r="E7" i="13"/>
  <c r="A7" i="13"/>
  <c r="BF6" i="13"/>
  <c r="BE6" i="13"/>
  <c r="AY6" i="13"/>
  <c r="AX6" i="13"/>
  <c r="AW6" i="13"/>
  <c r="AV6" i="13"/>
  <c r="AU6" i="13"/>
  <c r="AT6" i="13"/>
  <c r="AS6" i="13"/>
  <c r="AR6" i="13"/>
  <c r="AQ6" i="13"/>
  <c r="AP6" i="13"/>
  <c r="AO6" i="13"/>
  <c r="DI6" i="13" s="1"/>
  <c r="AN6" i="13"/>
  <c r="DB6" i="13" s="1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Q6" i="13"/>
  <c r="M6" i="13"/>
  <c r="L6" i="13"/>
  <c r="J6" i="13"/>
  <c r="H6" i="13"/>
  <c r="G6" i="13"/>
  <c r="F6" i="13"/>
  <c r="E6" i="13"/>
  <c r="A6" i="13"/>
  <c r="CN47" i="14"/>
  <c r="CJ47" i="14"/>
  <c r="CI47" i="14"/>
  <c r="CF47" i="14"/>
  <c r="DC46" i="14"/>
  <c r="CR46" i="14"/>
  <c r="CA46" i="14"/>
  <c r="BT46" i="14"/>
  <c r="BQ45" i="14"/>
  <c r="CO43" i="14"/>
  <c r="CY42" i="14"/>
  <c r="CC40" i="14"/>
  <c r="CW39" i="14"/>
  <c r="DC38" i="14"/>
  <c r="CS38" i="14"/>
  <c r="BZ38" i="14"/>
  <c r="BX38" i="14"/>
  <c r="BW37" i="14"/>
  <c r="BX35" i="14"/>
  <c r="CX34" i="14"/>
  <c r="DA34" i="14"/>
  <c r="CP31" i="14"/>
  <c r="CJ31" i="14"/>
  <c r="CG31" i="14"/>
  <c r="BU30" i="14"/>
  <c r="BS30" i="14"/>
  <c r="BX29" i="14"/>
  <c r="CV26" i="14"/>
  <c r="CJ23" i="14"/>
  <c r="CA21" i="14"/>
  <c r="BW21" i="14"/>
  <c r="CG19" i="14"/>
  <c r="CC19" i="14"/>
  <c r="CY18" i="14"/>
  <c r="CJ18" i="14"/>
  <c r="DA18" i="14"/>
  <c r="BU17" i="14"/>
  <c r="CM15" i="14"/>
  <c r="CJ15" i="14"/>
  <c r="CI15" i="14"/>
  <c r="CF15" i="14"/>
  <c r="DK14" i="14"/>
  <c r="DC14" i="14"/>
  <c r="BS14" i="14"/>
  <c r="CV10" i="14"/>
  <c r="CQ167" i="13"/>
  <c r="BZ166" i="13"/>
  <c r="DG163" i="13"/>
  <c r="DE163" i="13"/>
  <c r="DD163" i="13"/>
  <c r="DC163" i="13"/>
  <c r="CY163" i="13"/>
  <c r="CX163" i="13"/>
  <c r="CW163" i="13"/>
  <c r="CA163" i="13"/>
  <c r="DA163" i="13"/>
  <c r="DS162" i="13"/>
  <c r="DR162" i="13"/>
  <c r="DQ162" i="13"/>
  <c r="DP162" i="13"/>
  <c r="DO162" i="13"/>
  <c r="DN162" i="13"/>
  <c r="DJ162" i="13"/>
  <c r="DI162" i="13"/>
  <c r="DH162" i="13"/>
  <c r="CT162" i="13"/>
  <c r="CS162" i="13"/>
  <c r="CR162" i="13"/>
  <c r="CQ162" i="13"/>
  <c r="CP162" i="13"/>
  <c r="CO162" i="13"/>
  <c r="CM162" i="13"/>
  <c r="CL162" i="13"/>
  <c r="CK162" i="13"/>
  <c r="CJ162" i="13"/>
  <c r="CI162" i="13"/>
  <c r="CH162" i="13"/>
  <c r="BU162" i="13"/>
  <c r="CN162" i="13"/>
  <c r="DQ161" i="13"/>
  <c r="DD161" i="13"/>
  <c r="DC161" i="13"/>
  <c r="CZ161" i="13"/>
  <c r="CX161" i="13"/>
  <c r="CU161" i="13"/>
  <c r="DO161" i="13"/>
  <c r="DA161" i="13"/>
  <c r="CF161" i="13"/>
  <c r="CS160" i="13"/>
  <c r="CR160" i="13"/>
  <c r="CO160" i="13"/>
  <c r="CN160" i="13"/>
  <c r="CM160" i="13"/>
  <c r="CK160" i="13"/>
  <c r="CJ160" i="13"/>
  <c r="CI160" i="13"/>
  <c r="CF160" i="13"/>
  <c r="CE160" i="13"/>
  <c r="CC160" i="13"/>
  <c r="CB160" i="13"/>
  <c r="CA160" i="13"/>
  <c r="BZ160" i="13"/>
  <c r="BW160" i="13"/>
  <c r="BU160" i="13"/>
  <c r="CP160" i="13"/>
  <c r="DT157" i="13"/>
  <c r="DQ157" i="13"/>
  <c r="DP157" i="13"/>
  <c r="DO157" i="13"/>
  <c r="DM157" i="13"/>
  <c r="DL157" i="13"/>
  <c r="DI157" i="13"/>
  <c r="DH157" i="13"/>
  <c r="CD157" i="13"/>
  <c r="CB157" i="13"/>
  <c r="BZ157" i="13"/>
  <c r="DS157" i="13"/>
  <c r="DH156" i="13"/>
  <c r="DF155" i="13"/>
  <c r="CQ155" i="13"/>
  <c r="CP155" i="13"/>
  <c r="DA155" i="13"/>
  <c r="CM154" i="13"/>
  <c r="CD154" i="13"/>
  <c r="BY154" i="13"/>
  <c r="DK151" i="13"/>
  <c r="DG151" i="13"/>
  <c r="DD151" i="13"/>
  <c r="DC151" i="13"/>
  <c r="DB151" i="13"/>
  <c r="DA151" i="13"/>
  <c r="CZ151" i="13"/>
  <c r="CY151" i="13"/>
  <c r="CD151" i="13"/>
  <c r="DE151" i="13"/>
  <c r="DR150" i="13"/>
  <c r="DQ150" i="13"/>
  <c r="DK150" i="13"/>
  <c r="CK150" i="13"/>
  <c r="CT150" i="13"/>
  <c r="BX150" i="13"/>
  <c r="DT149" i="13"/>
  <c r="DO149" i="13"/>
  <c r="DN149" i="13"/>
  <c r="DM149" i="13"/>
  <c r="DI149" i="13"/>
  <c r="DH149" i="13"/>
  <c r="DD149" i="13"/>
  <c r="DA149" i="13"/>
  <c r="CY149" i="13"/>
  <c r="CX149" i="13"/>
  <c r="CO149" i="13"/>
  <c r="CN149" i="13"/>
  <c r="CQ149" i="13"/>
  <c r="CK148" i="13"/>
  <c r="DP145" i="13"/>
  <c r="DL145" i="13"/>
  <c r="DK145" i="13"/>
  <c r="CF145" i="13"/>
  <c r="DO145" i="13"/>
  <c r="DS144" i="13"/>
  <c r="CY144" i="13"/>
  <c r="CF144" i="13"/>
  <c r="CE144" i="13"/>
  <c r="BX144" i="13"/>
  <c r="DO143" i="13"/>
  <c r="DG143" i="13"/>
  <c r="CS143" i="13"/>
  <c r="CQ143" i="13"/>
  <c r="CP143" i="13"/>
  <c r="CI143" i="13"/>
  <c r="CO143" i="13"/>
  <c r="CD142" i="13"/>
  <c r="DD139" i="13"/>
  <c r="DC139" i="13"/>
  <c r="CD139" i="13"/>
  <c r="DF139" i="13"/>
  <c r="DR138" i="13"/>
  <c r="DP138" i="13"/>
  <c r="DO138" i="13"/>
  <c r="DJ138" i="13"/>
  <c r="DI138" i="13"/>
  <c r="DH138" i="13"/>
  <c r="CT138" i="13"/>
  <c r="CS138" i="13"/>
  <c r="CR138" i="13"/>
  <c r="CQ138" i="13"/>
  <c r="CP138" i="13"/>
  <c r="CO138" i="13"/>
  <c r="CM138" i="13"/>
  <c r="CL138" i="13"/>
  <c r="CK138" i="13"/>
  <c r="CJ138" i="13"/>
  <c r="CI138" i="13"/>
  <c r="CH138" i="13"/>
  <c r="DN138" i="13"/>
  <c r="CN138" i="13"/>
  <c r="DS137" i="13"/>
  <c r="DR137" i="13"/>
  <c r="DK137" i="13"/>
  <c r="DI137" i="13"/>
  <c r="DH137" i="13"/>
  <c r="DE137" i="13"/>
  <c r="DD137" i="13"/>
  <c r="DC137" i="13"/>
  <c r="DB137" i="13"/>
  <c r="DA137" i="13"/>
  <c r="CZ137" i="13"/>
  <c r="CV137" i="13"/>
  <c r="CU137" i="13"/>
  <c r="BW137" i="13"/>
  <c r="CR136" i="13"/>
  <c r="CQ136" i="13"/>
  <c r="CM136" i="13"/>
  <c r="CI136" i="13"/>
  <c r="CH136" i="13"/>
  <c r="CG136" i="13"/>
  <c r="CC133" i="13"/>
  <c r="CB133" i="13"/>
  <c r="BZ133" i="13"/>
  <c r="DP133" i="13"/>
  <c r="DL132" i="13"/>
  <c r="CM131" i="13"/>
  <c r="CL131" i="13"/>
  <c r="CS130" i="13"/>
  <c r="CA130" i="13"/>
  <c r="BY130" i="13"/>
  <c r="BV130" i="13"/>
  <c r="DA128" i="13"/>
  <c r="DO127" i="13"/>
  <c r="DG127" i="13"/>
  <c r="DF127" i="13"/>
  <c r="DA127" i="13"/>
  <c r="CZ127" i="13"/>
  <c r="CX127" i="13"/>
  <c r="CV127" i="13"/>
  <c r="CU127" i="13"/>
  <c r="BV127" i="13"/>
  <c r="BU127" i="13"/>
  <c r="DT126" i="13"/>
  <c r="DS126" i="13"/>
  <c r="DR126" i="13"/>
  <c r="DQ126" i="13"/>
  <c r="DO126" i="13"/>
  <c r="DK126" i="13"/>
  <c r="DJ126" i="13"/>
  <c r="DI126" i="13"/>
  <c r="CS126" i="13"/>
  <c r="CP126" i="13"/>
  <c r="CO126" i="13"/>
  <c r="CN126" i="13"/>
  <c r="CI126" i="13"/>
  <c r="BW126" i="13"/>
  <c r="DE125" i="13"/>
  <c r="DA125" i="13"/>
  <c r="BU125" i="13"/>
  <c r="DT125" i="13"/>
  <c r="CZ125" i="13"/>
  <c r="CH125" i="13"/>
  <c r="CQ124" i="13"/>
  <c r="CO124" i="13"/>
  <c r="CN124" i="13"/>
  <c r="CM124" i="13"/>
  <c r="CL124" i="13"/>
  <c r="DL121" i="13"/>
  <c r="DE121" i="13"/>
  <c r="CC121" i="13"/>
  <c r="CB121" i="13"/>
  <c r="BV121" i="13"/>
  <c r="DT120" i="13"/>
  <c r="CF120" i="13"/>
  <c r="BZ120" i="13"/>
  <c r="BX120" i="13"/>
  <c r="BW120" i="13"/>
  <c r="BU120" i="13"/>
  <c r="DB119" i="13"/>
  <c r="BU118" i="13"/>
  <c r="DD116" i="13"/>
  <c r="DG115" i="13"/>
  <c r="DE115" i="13"/>
  <c r="CZ115" i="13"/>
  <c r="CY115" i="13"/>
  <c r="CX115" i="13"/>
  <c r="CW115" i="13"/>
  <c r="CV115" i="13"/>
  <c r="BX115" i="13"/>
  <c r="BV115" i="13"/>
  <c r="DA115" i="13"/>
  <c r="DS114" i="13"/>
  <c r="DM114" i="13"/>
  <c r="DJ114" i="13"/>
  <c r="DI114" i="13"/>
  <c r="DH114" i="13"/>
  <c r="CR114" i="13"/>
  <c r="CK114" i="13"/>
  <c r="CJ114" i="13"/>
  <c r="DR114" i="13"/>
  <c r="BY114" i="13"/>
  <c r="DJ113" i="13"/>
  <c r="DN113" i="13"/>
  <c r="CV113" i="13"/>
  <c r="DD112" i="13"/>
  <c r="CQ112" i="13"/>
  <c r="CM112" i="13"/>
  <c r="CK112" i="13"/>
  <c r="CH112" i="13"/>
  <c r="CG112" i="13"/>
  <c r="CF112" i="13"/>
  <c r="CC112" i="13"/>
  <c r="BY112" i="13"/>
  <c r="BX112" i="13"/>
  <c r="BW112" i="13"/>
  <c r="BU112" i="13"/>
  <c r="CE112" i="13"/>
  <c r="BX111" i="13"/>
  <c r="DP109" i="13"/>
  <c r="CW109" i="13"/>
  <c r="CE109" i="13"/>
  <c r="DP108" i="13"/>
  <c r="DC107" i="13"/>
  <c r="CT107" i="13"/>
  <c r="CP107" i="13"/>
  <c r="CO107" i="13"/>
  <c r="CN107" i="13"/>
  <c r="CM107" i="13"/>
  <c r="CL107" i="13"/>
  <c r="CJ107" i="13"/>
  <c r="DA106" i="13"/>
  <c r="CT106" i="13"/>
  <c r="CG106" i="13"/>
  <c r="BW106" i="13"/>
  <c r="BV106" i="13"/>
  <c r="DA104" i="13"/>
  <c r="CU104" i="13"/>
  <c r="DG103" i="13"/>
  <c r="DD103" i="13"/>
  <c r="DC103" i="13"/>
  <c r="DB103" i="13"/>
  <c r="DA103" i="13"/>
  <c r="CZ103" i="13"/>
  <c r="CY103" i="13"/>
  <c r="CA103" i="13"/>
  <c r="BX103" i="13"/>
  <c r="BU103" i="13"/>
  <c r="DE103" i="13"/>
  <c r="DT102" i="13"/>
  <c r="DR102" i="13"/>
  <c r="DO102" i="13"/>
  <c r="DN102" i="13"/>
  <c r="DM102" i="13"/>
  <c r="DL102" i="13"/>
  <c r="DK102" i="13"/>
  <c r="DJ102" i="13"/>
  <c r="CH102" i="13"/>
  <c r="CP102" i="13"/>
  <c r="DQ101" i="13"/>
  <c r="DO101" i="13"/>
  <c r="DI101" i="13"/>
  <c r="DG101" i="13"/>
  <c r="DF101" i="13"/>
  <c r="DE101" i="13"/>
  <c r="DD101" i="13"/>
  <c r="DB101" i="13"/>
  <c r="CZ101" i="13"/>
  <c r="CY101" i="13"/>
  <c r="CX101" i="13"/>
  <c r="CW101" i="13"/>
  <c r="CV101" i="13"/>
  <c r="CT101" i="13"/>
  <c r="CQ101" i="13"/>
  <c r="CO101" i="13"/>
  <c r="CN101" i="13"/>
  <c r="CL101" i="13"/>
  <c r="CK101" i="13"/>
  <c r="CJ101" i="13"/>
  <c r="DN101" i="13"/>
  <c r="CT100" i="13"/>
  <c r="CS100" i="13"/>
  <c r="CR100" i="13"/>
  <c r="CL100" i="13"/>
  <c r="CJ100" i="13"/>
  <c r="CI100" i="13"/>
  <c r="CQ100" i="13"/>
  <c r="BW99" i="13"/>
  <c r="DC98" i="13"/>
  <c r="DB98" i="13"/>
  <c r="CX98" i="13"/>
  <c r="DQ97" i="13"/>
  <c r="DF97" i="13"/>
  <c r="DA97" i="13"/>
  <c r="CD97" i="13"/>
  <c r="CB97" i="13"/>
  <c r="BW97" i="13"/>
  <c r="DM96" i="13"/>
  <c r="CI96" i="13"/>
  <c r="CG96" i="13"/>
  <c r="BX96" i="13"/>
  <c r="CY95" i="13"/>
  <c r="CK95" i="13"/>
  <c r="BW94" i="13"/>
  <c r="CS94" i="13"/>
  <c r="DE91" i="13"/>
  <c r="DD91" i="13"/>
  <c r="DC91" i="13"/>
  <c r="DB91" i="13"/>
  <c r="CZ91" i="13"/>
  <c r="CB91" i="13"/>
  <c r="CG91" i="13"/>
  <c r="DN90" i="13"/>
  <c r="DK90" i="13"/>
  <c r="CO90" i="13"/>
  <c r="CM90" i="13"/>
  <c r="CH90" i="13"/>
  <c r="CE90" i="13"/>
  <c r="CC90" i="13"/>
  <c r="CB90" i="13"/>
  <c r="DO90" i="13"/>
  <c r="DL89" i="13"/>
  <c r="DJ89" i="13"/>
  <c r="DF89" i="13"/>
  <c r="DE89" i="13"/>
  <c r="DD89" i="13"/>
  <c r="DC89" i="13"/>
  <c r="DA89" i="13"/>
  <c r="CZ89" i="13"/>
  <c r="CX89" i="13"/>
  <c r="CW89" i="13"/>
  <c r="CV89" i="13"/>
  <c r="CU89" i="13"/>
  <c r="DD88" i="13"/>
  <c r="CS88" i="13"/>
  <c r="CR88" i="13"/>
  <c r="CQ88" i="13"/>
  <c r="CP88" i="13"/>
  <c r="CO88" i="13"/>
  <c r="CN88" i="13"/>
  <c r="CI88" i="13"/>
  <c r="CH88" i="13"/>
  <c r="CF88" i="13"/>
  <c r="CE88" i="13"/>
  <c r="CB88" i="13"/>
  <c r="BX88" i="13"/>
  <c r="BU88" i="13"/>
  <c r="CG88" i="13"/>
  <c r="CC87" i="13"/>
  <c r="CZ85" i="13"/>
  <c r="CY85" i="13"/>
  <c r="BU85" i="13"/>
  <c r="DQ85" i="13"/>
  <c r="CT84" i="13"/>
  <c r="CL83" i="13"/>
  <c r="CY83" i="13"/>
  <c r="CH83" i="13"/>
  <c r="CW82" i="13"/>
  <c r="CD82" i="13"/>
  <c r="CC82" i="13"/>
  <c r="BX82" i="13"/>
  <c r="BU82" i="13"/>
  <c r="DA79" i="13"/>
  <c r="CF79" i="13"/>
  <c r="CC79" i="13"/>
  <c r="CR78" i="13"/>
  <c r="CP78" i="13"/>
  <c r="DO78" i="13"/>
  <c r="BW78" i="13"/>
  <c r="DT77" i="13"/>
  <c r="DP77" i="13"/>
  <c r="DO77" i="13"/>
  <c r="DK77" i="13"/>
  <c r="DJ77" i="13"/>
  <c r="DG77" i="13"/>
  <c r="DF77" i="13"/>
  <c r="DD77" i="13"/>
  <c r="DC77" i="13"/>
  <c r="DB77" i="13"/>
  <c r="DA77" i="13"/>
  <c r="CZ77" i="13"/>
  <c r="CY77" i="13"/>
  <c r="CX77" i="13"/>
  <c r="CV77" i="13"/>
  <c r="CU77" i="13"/>
  <c r="DE77" i="13"/>
  <c r="CH76" i="13"/>
  <c r="CQ76" i="13"/>
  <c r="BX75" i="13"/>
  <c r="DG74" i="13"/>
  <c r="CW74" i="13"/>
  <c r="DN73" i="13"/>
  <c r="DK73" i="13"/>
  <c r="DF73" i="13"/>
  <c r="CF73" i="13"/>
  <c r="DP72" i="13"/>
  <c r="CO72" i="13"/>
  <c r="CM72" i="13"/>
  <c r="CG72" i="13"/>
  <c r="CA72" i="13"/>
  <c r="CN71" i="13"/>
  <c r="CK71" i="13"/>
  <c r="CJ71" i="13"/>
  <c r="CM70" i="13"/>
  <c r="CX67" i="13"/>
  <c r="CW67" i="13"/>
  <c r="BY67" i="13"/>
  <c r="BX67" i="13"/>
  <c r="BU67" i="13"/>
  <c r="DT66" i="13"/>
  <c r="DS66" i="13"/>
  <c r="DR66" i="13"/>
  <c r="DQ66" i="13"/>
  <c r="DP66" i="13"/>
  <c r="DO66" i="13"/>
  <c r="DM66" i="13"/>
  <c r="DL66" i="13"/>
  <c r="DK66" i="13"/>
  <c r="DJ66" i="13"/>
  <c r="DI66" i="13"/>
  <c r="DH66" i="13"/>
  <c r="CB66" i="13"/>
  <c r="BY66" i="13"/>
  <c r="DN66" i="13"/>
  <c r="BX66" i="13"/>
  <c r="DP65" i="13"/>
  <c r="DG65" i="13"/>
  <c r="DF65" i="13"/>
  <c r="DE65" i="13"/>
  <c r="DD65" i="13"/>
  <c r="DC65" i="13"/>
  <c r="CZ65" i="13"/>
  <c r="CY65" i="13"/>
  <c r="CX65" i="13"/>
  <c r="CW65" i="13"/>
  <c r="CV65" i="13"/>
  <c r="CU65" i="13"/>
  <c r="DM65" i="13"/>
  <c r="DA65" i="13"/>
  <c r="CY64" i="13"/>
  <c r="CT64" i="13"/>
  <c r="CS64" i="13"/>
  <c r="CR64" i="13"/>
  <c r="CQ64" i="13"/>
  <c r="CP64" i="13"/>
  <c r="CO64" i="13"/>
  <c r="CM64" i="13"/>
  <c r="CL64" i="13"/>
  <c r="CK64" i="13"/>
  <c r="CJ64" i="13"/>
  <c r="CI64" i="13"/>
  <c r="CH64" i="13"/>
  <c r="CG64" i="13"/>
  <c r="CE64" i="13"/>
  <c r="CD64" i="13"/>
  <c r="BZ64" i="13"/>
  <c r="BW64" i="13"/>
  <c r="BV64" i="13"/>
  <c r="BU64" i="13"/>
  <c r="CN64" i="13"/>
  <c r="BY63" i="13"/>
  <c r="DT61" i="13"/>
  <c r="DK61" i="13"/>
  <c r="DF61" i="13"/>
  <c r="DD61" i="13"/>
  <c r="DC61" i="13"/>
  <c r="DB61" i="13"/>
  <c r="DA61" i="13"/>
  <c r="CZ61" i="13"/>
  <c r="CD60" i="13"/>
  <c r="CZ59" i="13"/>
  <c r="CQ59" i="13"/>
  <c r="CP59" i="13"/>
  <c r="CO59" i="13"/>
  <c r="CN59" i="13"/>
  <c r="CK59" i="13"/>
  <c r="CF58" i="13"/>
  <c r="CE58" i="13"/>
  <c r="CC58" i="13"/>
  <c r="CB58" i="13"/>
  <c r="CA58" i="13"/>
  <c r="BX58" i="13"/>
  <c r="BV58" i="13"/>
  <c r="CG58" i="13"/>
  <c r="DR55" i="13"/>
  <c r="BZ55" i="13"/>
  <c r="DN54" i="13"/>
  <c r="CM54" i="13"/>
  <c r="CA54" i="13"/>
  <c r="DT54" i="13"/>
  <c r="DT53" i="13"/>
  <c r="DS53" i="13"/>
  <c r="DR53" i="13"/>
  <c r="DQ53" i="13"/>
  <c r="DP53" i="13"/>
  <c r="DO53" i="13"/>
  <c r="DN53" i="13"/>
  <c r="DK53" i="13"/>
  <c r="DJ53" i="13"/>
  <c r="DI53" i="13"/>
  <c r="DH53" i="13"/>
  <c r="DG53" i="13"/>
  <c r="DF53" i="13"/>
  <c r="DD53" i="13"/>
  <c r="DC53" i="13"/>
  <c r="DB53" i="13"/>
  <c r="DA53" i="13"/>
  <c r="CZ53" i="13"/>
  <c r="CY53" i="13"/>
  <c r="CX53" i="13"/>
  <c r="CV53" i="13"/>
  <c r="CU53" i="13"/>
  <c r="CQ53" i="13"/>
  <c r="CP53" i="13"/>
  <c r="CN53" i="13"/>
  <c r="CH53" i="13"/>
  <c r="DM53" i="13"/>
  <c r="DE53" i="13"/>
  <c r="CO53" i="13"/>
  <c r="CT52" i="13"/>
  <c r="CK52" i="13"/>
  <c r="CP52" i="13"/>
  <c r="CA51" i="13"/>
  <c r="CU49" i="13"/>
  <c r="DS49" i="13"/>
  <c r="DA49" i="13"/>
  <c r="CT48" i="13"/>
  <c r="CP48" i="13"/>
  <c r="CI48" i="13"/>
  <c r="CH48" i="13"/>
  <c r="CE48" i="13"/>
  <c r="CD48" i="13"/>
  <c r="BV48" i="13"/>
  <c r="BU48" i="13"/>
  <c r="CN48" i="13"/>
  <c r="DS47" i="13"/>
  <c r="DI47" i="13"/>
  <c r="CZ47" i="13"/>
  <c r="CP47" i="13"/>
  <c r="CO47" i="13"/>
  <c r="CN47" i="13"/>
  <c r="CL47" i="13"/>
  <c r="BY46" i="13"/>
  <c r="CZ44" i="13"/>
  <c r="CG43" i="13"/>
  <c r="CD43" i="13"/>
  <c r="DB43" i="13"/>
  <c r="CE43" i="13"/>
  <c r="DT42" i="13"/>
  <c r="DS42" i="13"/>
  <c r="DR42" i="13"/>
  <c r="DQ42" i="13"/>
  <c r="DP42" i="13"/>
  <c r="DO42" i="13"/>
  <c r="DM42" i="13"/>
  <c r="DL42" i="13"/>
  <c r="DK42" i="13"/>
  <c r="DJ42" i="13"/>
  <c r="DI42" i="13"/>
  <c r="DH42" i="13"/>
  <c r="CF42" i="13"/>
  <c r="CE42" i="13"/>
  <c r="CD42" i="13"/>
  <c r="CB42" i="13"/>
  <c r="BW42" i="13"/>
  <c r="BV42" i="13"/>
  <c r="DN42" i="13"/>
  <c r="BZ42" i="13"/>
  <c r="DT41" i="13"/>
  <c r="DS41" i="13"/>
  <c r="DR41" i="13"/>
  <c r="DO41" i="13"/>
  <c r="DK41" i="13"/>
  <c r="DJ41" i="13"/>
  <c r="DH41" i="13"/>
  <c r="BX41" i="13"/>
  <c r="CT40" i="13"/>
  <c r="CS40" i="13"/>
  <c r="CR40" i="13"/>
  <c r="CQ40" i="13"/>
  <c r="CP40" i="13"/>
  <c r="CO40" i="13"/>
  <c r="CM40" i="13"/>
  <c r="CL40" i="13"/>
  <c r="CK40" i="13"/>
  <c r="CJ40" i="13"/>
  <c r="CI40" i="13"/>
  <c r="CH40" i="13"/>
  <c r="CB40" i="13"/>
  <c r="CA40" i="13"/>
  <c r="BZ40" i="13"/>
  <c r="CN40" i="13"/>
  <c r="CE40" i="13"/>
  <c r="BV39" i="13"/>
  <c r="DG37" i="13"/>
  <c r="DF37" i="13"/>
  <c r="DD37" i="13"/>
  <c r="DC37" i="13"/>
  <c r="DB37" i="13"/>
  <c r="DA37" i="13"/>
  <c r="CX37" i="13"/>
  <c r="CV37" i="13"/>
  <c r="DE37" i="13"/>
  <c r="CN36" i="13"/>
  <c r="CE36" i="13"/>
  <c r="CR35" i="13"/>
  <c r="CQ35" i="13"/>
  <c r="CP35" i="13"/>
  <c r="CH35" i="13"/>
  <c r="CA35" i="13"/>
  <c r="CI35" i="13"/>
  <c r="CF34" i="13"/>
  <c r="CE34" i="13"/>
  <c r="CD34" i="13"/>
  <c r="CC34" i="13"/>
  <c r="CB34" i="13"/>
  <c r="CA34" i="13"/>
  <c r="BY34" i="13"/>
  <c r="BW34" i="13"/>
  <c r="BV34" i="13"/>
  <c r="BU34" i="13"/>
  <c r="BZ34" i="13"/>
  <c r="BW33" i="13"/>
  <c r="DD31" i="13"/>
  <c r="CY30" i="13"/>
  <c r="CP30" i="13"/>
  <c r="CE30" i="13"/>
  <c r="DT29" i="13"/>
  <c r="DS29" i="13"/>
  <c r="DL29" i="13"/>
  <c r="DK29" i="13"/>
  <c r="DJ29" i="13"/>
  <c r="DI29" i="13"/>
  <c r="DG29" i="13"/>
  <c r="DF29" i="13"/>
  <c r="DD29" i="13"/>
  <c r="DC29" i="13"/>
  <c r="DB29" i="13"/>
  <c r="DA29" i="13"/>
  <c r="CZ29" i="13"/>
  <c r="CY29" i="13"/>
  <c r="CX29" i="13"/>
  <c r="CV29" i="13"/>
  <c r="CU29" i="13"/>
  <c r="CR29" i="13"/>
  <c r="CQ29" i="13"/>
  <c r="DP29" i="13"/>
  <c r="DE29" i="13"/>
  <c r="CT28" i="13"/>
  <c r="CK28" i="13"/>
  <c r="CH28" i="13"/>
  <c r="CE27" i="13"/>
  <c r="DT25" i="13"/>
  <c r="DF25" i="13"/>
  <c r="CV25" i="13"/>
  <c r="BV25" i="13"/>
  <c r="DE24" i="13"/>
  <c r="CQ24" i="13"/>
  <c r="CP24" i="13"/>
  <c r="CO24" i="13"/>
  <c r="CJ24" i="13"/>
  <c r="CG24" i="13"/>
  <c r="CD24" i="13"/>
  <c r="CC24" i="13"/>
  <c r="CB24" i="13"/>
  <c r="BV24" i="13"/>
  <c r="BU24" i="13"/>
  <c r="BW24" i="13"/>
  <c r="DK23" i="13"/>
  <c r="CK23" i="13"/>
  <c r="CH23" i="13"/>
  <c r="BW23" i="13"/>
  <c r="CK22" i="13"/>
  <c r="BZ22" i="13"/>
  <c r="DG19" i="13"/>
  <c r="DF19" i="13"/>
  <c r="DA19" i="13"/>
  <c r="CZ19" i="13"/>
  <c r="CY19" i="13"/>
  <c r="CX19" i="13"/>
  <c r="CV19" i="13"/>
  <c r="CF19" i="13"/>
  <c r="CD19" i="13"/>
  <c r="CB19" i="13"/>
  <c r="DD19" i="13"/>
  <c r="DS18" i="13"/>
  <c r="DP18" i="13"/>
  <c r="DO18" i="13"/>
  <c r="DH18" i="13"/>
  <c r="CT18" i="13"/>
  <c r="BX18" i="13"/>
  <c r="CX17" i="13"/>
  <c r="DS17" i="13"/>
  <c r="CT16" i="13"/>
  <c r="CS16" i="13"/>
  <c r="CR16" i="13"/>
  <c r="CQ16" i="13"/>
  <c r="CP16" i="13"/>
  <c r="CO16" i="13"/>
  <c r="CM16" i="13"/>
  <c r="CL16" i="13"/>
  <c r="CK16" i="13"/>
  <c r="CJ16" i="13"/>
  <c r="CI16" i="13"/>
  <c r="CH16" i="13"/>
  <c r="CG16" i="13"/>
  <c r="CD16" i="13"/>
  <c r="CC16" i="13"/>
  <c r="CB16" i="13"/>
  <c r="CA16" i="13"/>
  <c r="BZ16" i="13"/>
  <c r="BY16" i="13"/>
  <c r="BV16" i="13"/>
  <c r="BU16" i="13"/>
  <c r="CN16" i="13"/>
  <c r="CF16" i="13"/>
  <c r="DS13" i="13"/>
  <c r="DR13" i="13"/>
  <c r="DQ13" i="13"/>
  <c r="DH13" i="13"/>
  <c r="DG13" i="13"/>
  <c r="DF13" i="13"/>
  <c r="DC13" i="13"/>
  <c r="DB13" i="13"/>
  <c r="DA13" i="13"/>
  <c r="CZ13" i="13"/>
  <c r="CY13" i="13"/>
  <c r="CX13" i="13"/>
  <c r="CV13" i="13"/>
  <c r="DE13" i="13"/>
  <c r="CS12" i="13"/>
  <c r="CC12" i="13"/>
  <c r="DQ11" i="13"/>
  <c r="CV11" i="13"/>
  <c r="CF11" i="13"/>
  <c r="CD11" i="13"/>
  <c r="CC11" i="13"/>
  <c r="BY11" i="13"/>
  <c r="DT11" i="13"/>
  <c r="DT10" i="13"/>
  <c r="DS10" i="13"/>
  <c r="DR10" i="13"/>
  <c r="DQ10" i="13"/>
  <c r="DP10" i="13"/>
  <c r="DO10" i="13"/>
  <c r="DM10" i="13"/>
  <c r="DL10" i="13"/>
  <c r="DK10" i="13"/>
  <c r="DJ10" i="13"/>
  <c r="DI10" i="13"/>
  <c r="DH10" i="13"/>
  <c r="DB10" i="13"/>
  <c r="CZ10" i="13"/>
  <c r="CY10" i="13"/>
  <c r="DN10" i="13"/>
  <c r="DA10" i="13"/>
  <c r="DC9" i="13"/>
  <c r="DA9" i="13"/>
  <c r="CZ8" i="13"/>
  <c r="CT8" i="13"/>
  <c r="CS8" i="13"/>
  <c r="CR8" i="13"/>
  <c r="CQ8" i="13"/>
  <c r="CP8" i="13"/>
  <c r="CO8" i="13"/>
  <c r="CM8" i="13"/>
  <c r="CL8" i="13"/>
  <c r="CK8" i="13"/>
  <c r="CJ8" i="13"/>
  <c r="CI8" i="13"/>
  <c r="CH8" i="13"/>
  <c r="CE8" i="13"/>
  <c r="CD8" i="13"/>
  <c r="CC8" i="13"/>
  <c r="CB8" i="13"/>
  <c r="BY8" i="13"/>
  <c r="BV8" i="13"/>
  <c r="BU8" i="13"/>
  <c r="CN8" i="13"/>
  <c r="CF7" i="13"/>
  <c r="CE7" i="13"/>
  <c r="BY7" i="13"/>
  <c r="BW7" i="13"/>
  <c r="BV7" i="13"/>
  <c r="CA7" i="13"/>
  <c r="CR6" i="13"/>
  <c r="CI6" i="13"/>
  <c r="CE6" i="13"/>
  <c r="CC6" i="13"/>
  <c r="CB6" i="13"/>
  <c r="CA6" i="13"/>
  <c r="BZ6" i="13"/>
  <c r="BY6" i="13"/>
  <c r="BU6" i="13"/>
  <c r="CF6" i="13"/>
  <c r="A7" i="12"/>
  <c r="E7" i="12"/>
  <c r="F7" i="12"/>
  <c r="G7" i="12"/>
  <c r="H7" i="12"/>
  <c r="J7" i="12"/>
  <c r="L7" i="12"/>
  <c r="M7" i="12"/>
  <c r="Q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8" i="12"/>
  <c r="E8" i="12"/>
  <c r="F8" i="12"/>
  <c r="G8" i="12"/>
  <c r="H8" i="12"/>
  <c r="J8" i="12"/>
  <c r="L8" i="12"/>
  <c r="M8" i="12"/>
  <c r="Q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9" i="12"/>
  <c r="E9" i="12"/>
  <c r="F9" i="12"/>
  <c r="G9" i="12"/>
  <c r="H9" i="12"/>
  <c r="J9" i="12"/>
  <c r="L9" i="12"/>
  <c r="M9" i="12"/>
  <c r="Q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10" i="12"/>
  <c r="E10" i="12"/>
  <c r="F10" i="12"/>
  <c r="G10" i="12"/>
  <c r="H10" i="12"/>
  <c r="J10" i="12"/>
  <c r="L10" i="12"/>
  <c r="M10" i="12"/>
  <c r="Q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11" i="12"/>
  <c r="E11" i="12"/>
  <c r="F11" i="12"/>
  <c r="G11" i="12"/>
  <c r="H11" i="12"/>
  <c r="J11" i="12"/>
  <c r="L11" i="12"/>
  <c r="M11" i="12"/>
  <c r="Q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12" i="12"/>
  <c r="E12" i="12"/>
  <c r="F12" i="12"/>
  <c r="G12" i="12"/>
  <c r="H12" i="12"/>
  <c r="J12" i="12"/>
  <c r="L12" i="12"/>
  <c r="M12" i="12"/>
  <c r="Q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13" i="12"/>
  <c r="E13" i="12"/>
  <c r="F13" i="12"/>
  <c r="G13" i="12"/>
  <c r="H13" i="12"/>
  <c r="J13" i="12"/>
  <c r="L13" i="12"/>
  <c r="M13" i="12"/>
  <c r="Q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14" i="12"/>
  <c r="E14" i="12"/>
  <c r="F14" i="12"/>
  <c r="G14" i="12"/>
  <c r="H14" i="12"/>
  <c r="J14" i="12"/>
  <c r="L14" i="12"/>
  <c r="M14" i="12"/>
  <c r="Q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15" i="12"/>
  <c r="E15" i="12"/>
  <c r="F15" i="12"/>
  <c r="G15" i="12"/>
  <c r="H15" i="12"/>
  <c r="J15" i="12"/>
  <c r="L15" i="12"/>
  <c r="M15" i="12"/>
  <c r="Q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16" i="12"/>
  <c r="E16" i="12"/>
  <c r="F16" i="12"/>
  <c r="G16" i="12"/>
  <c r="H16" i="12"/>
  <c r="J16" i="12"/>
  <c r="L16" i="12"/>
  <c r="M16" i="12"/>
  <c r="Q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17" i="12"/>
  <c r="E17" i="12"/>
  <c r="F17" i="12"/>
  <c r="G17" i="12"/>
  <c r="H17" i="12"/>
  <c r="J17" i="12"/>
  <c r="L17" i="12"/>
  <c r="M17" i="12"/>
  <c r="Q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18" i="12"/>
  <c r="E18" i="12"/>
  <c r="F18" i="12"/>
  <c r="G18" i="12"/>
  <c r="H18" i="12"/>
  <c r="J18" i="12"/>
  <c r="L18" i="12"/>
  <c r="M18" i="12"/>
  <c r="Q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19" i="12"/>
  <c r="E19" i="12"/>
  <c r="F19" i="12"/>
  <c r="G19" i="12"/>
  <c r="H19" i="12"/>
  <c r="J19" i="12"/>
  <c r="L19" i="12"/>
  <c r="M19" i="12"/>
  <c r="Q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20" i="12"/>
  <c r="E20" i="12"/>
  <c r="F20" i="12"/>
  <c r="G20" i="12"/>
  <c r="H20" i="12"/>
  <c r="J20" i="12"/>
  <c r="L20" i="12"/>
  <c r="M20" i="12"/>
  <c r="Q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21" i="12"/>
  <c r="E21" i="12"/>
  <c r="F21" i="12"/>
  <c r="G21" i="12"/>
  <c r="H21" i="12"/>
  <c r="J21" i="12"/>
  <c r="L21" i="12"/>
  <c r="M21" i="12"/>
  <c r="Q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22" i="12"/>
  <c r="E22" i="12"/>
  <c r="F22" i="12"/>
  <c r="G22" i="12"/>
  <c r="H22" i="12"/>
  <c r="J22" i="12"/>
  <c r="L22" i="12"/>
  <c r="M22" i="12"/>
  <c r="Q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23" i="12"/>
  <c r="E23" i="12"/>
  <c r="F23" i="12"/>
  <c r="G23" i="12"/>
  <c r="H23" i="12"/>
  <c r="J23" i="12"/>
  <c r="L23" i="12"/>
  <c r="M23" i="12"/>
  <c r="Q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24" i="12"/>
  <c r="E24" i="12"/>
  <c r="F24" i="12"/>
  <c r="G24" i="12"/>
  <c r="H24" i="12"/>
  <c r="J24" i="12"/>
  <c r="L24" i="12"/>
  <c r="M24" i="12"/>
  <c r="Q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25" i="12"/>
  <c r="E25" i="12"/>
  <c r="F25" i="12"/>
  <c r="G25" i="12"/>
  <c r="H25" i="12"/>
  <c r="J25" i="12"/>
  <c r="L25" i="12"/>
  <c r="M25" i="12"/>
  <c r="Q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26" i="12"/>
  <c r="E26" i="12"/>
  <c r="F26" i="12"/>
  <c r="G26" i="12"/>
  <c r="H26" i="12"/>
  <c r="J26" i="12"/>
  <c r="L26" i="12"/>
  <c r="M26" i="12"/>
  <c r="Q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27" i="12"/>
  <c r="E27" i="12"/>
  <c r="F27" i="12"/>
  <c r="G27" i="12"/>
  <c r="H27" i="12"/>
  <c r="J27" i="12"/>
  <c r="L27" i="12"/>
  <c r="M27" i="12"/>
  <c r="Q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28" i="12"/>
  <c r="E28" i="12"/>
  <c r="F28" i="12"/>
  <c r="G28" i="12"/>
  <c r="H28" i="12"/>
  <c r="J28" i="12"/>
  <c r="L28" i="12"/>
  <c r="M28" i="12"/>
  <c r="Q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29" i="12"/>
  <c r="E29" i="12"/>
  <c r="F29" i="12"/>
  <c r="G29" i="12"/>
  <c r="H29" i="12"/>
  <c r="J29" i="12"/>
  <c r="L29" i="12"/>
  <c r="M29" i="12"/>
  <c r="Q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30" i="12"/>
  <c r="E30" i="12"/>
  <c r="F30" i="12"/>
  <c r="G30" i="12"/>
  <c r="H30" i="12"/>
  <c r="J30" i="12"/>
  <c r="L30" i="12"/>
  <c r="M30" i="12"/>
  <c r="Q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31" i="12"/>
  <c r="E31" i="12"/>
  <c r="F31" i="12"/>
  <c r="G31" i="12"/>
  <c r="H31" i="12"/>
  <c r="J31" i="12"/>
  <c r="L31" i="12"/>
  <c r="M31" i="12"/>
  <c r="Q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32" i="12"/>
  <c r="E32" i="12"/>
  <c r="F32" i="12"/>
  <c r="G32" i="12"/>
  <c r="H32" i="12"/>
  <c r="J32" i="12"/>
  <c r="L32" i="12"/>
  <c r="M32" i="12"/>
  <c r="Q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33" i="12"/>
  <c r="E33" i="12"/>
  <c r="F33" i="12"/>
  <c r="G33" i="12"/>
  <c r="H33" i="12"/>
  <c r="J33" i="12"/>
  <c r="L33" i="12"/>
  <c r="M33" i="12"/>
  <c r="Q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34" i="12"/>
  <c r="E34" i="12"/>
  <c r="F34" i="12"/>
  <c r="G34" i="12"/>
  <c r="H34" i="12"/>
  <c r="J34" i="12"/>
  <c r="L34" i="12"/>
  <c r="M34" i="12"/>
  <c r="Q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35" i="12"/>
  <c r="E35" i="12"/>
  <c r="F35" i="12"/>
  <c r="G35" i="12"/>
  <c r="H35" i="12"/>
  <c r="J35" i="12"/>
  <c r="L35" i="12"/>
  <c r="M35" i="12"/>
  <c r="Q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36" i="12"/>
  <c r="E36" i="12"/>
  <c r="F36" i="12"/>
  <c r="G36" i="12"/>
  <c r="H36" i="12"/>
  <c r="J36" i="12"/>
  <c r="L36" i="12"/>
  <c r="M36" i="12"/>
  <c r="Q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37" i="12"/>
  <c r="E37" i="12"/>
  <c r="F37" i="12"/>
  <c r="G37" i="12"/>
  <c r="H37" i="12"/>
  <c r="J37" i="12"/>
  <c r="L37" i="12"/>
  <c r="M37" i="12"/>
  <c r="Q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38" i="12"/>
  <c r="E38" i="12"/>
  <c r="F38" i="12"/>
  <c r="G38" i="12"/>
  <c r="H38" i="12"/>
  <c r="J38" i="12"/>
  <c r="L38" i="12"/>
  <c r="M38" i="12"/>
  <c r="Q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39" i="12"/>
  <c r="E39" i="12"/>
  <c r="F39" i="12"/>
  <c r="G39" i="12"/>
  <c r="H39" i="12"/>
  <c r="J39" i="12"/>
  <c r="L39" i="12"/>
  <c r="M39" i="12"/>
  <c r="Q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40" i="12"/>
  <c r="E40" i="12"/>
  <c r="F40" i="12"/>
  <c r="G40" i="12"/>
  <c r="H40" i="12"/>
  <c r="J40" i="12"/>
  <c r="L40" i="12"/>
  <c r="M40" i="12"/>
  <c r="Q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41" i="12"/>
  <c r="E41" i="12"/>
  <c r="F41" i="12"/>
  <c r="G41" i="12"/>
  <c r="H41" i="12"/>
  <c r="J41" i="12"/>
  <c r="L41" i="12"/>
  <c r="M41" i="12"/>
  <c r="Q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42" i="12"/>
  <c r="E42" i="12"/>
  <c r="F42" i="12"/>
  <c r="G42" i="12"/>
  <c r="H42" i="12"/>
  <c r="J42" i="12"/>
  <c r="L42" i="12"/>
  <c r="M42" i="12"/>
  <c r="Q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43" i="12"/>
  <c r="E43" i="12"/>
  <c r="F43" i="12"/>
  <c r="G43" i="12"/>
  <c r="H43" i="12"/>
  <c r="J43" i="12"/>
  <c r="L43" i="12"/>
  <c r="M43" i="12"/>
  <c r="Q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44" i="12"/>
  <c r="E44" i="12"/>
  <c r="F44" i="12"/>
  <c r="G44" i="12"/>
  <c r="H44" i="12"/>
  <c r="J44" i="12"/>
  <c r="L44" i="12"/>
  <c r="M44" i="12"/>
  <c r="Q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45" i="12"/>
  <c r="E45" i="12"/>
  <c r="F45" i="12"/>
  <c r="G45" i="12"/>
  <c r="H45" i="12"/>
  <c r="J45" i="12"/>
  <c r="L45" i="12"/>
  <c r="M45" i="12"/>
  <c r="Q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46" i="12"/>
  <c r="E46" i="12"/>
  <c r="F46" i="12"/>
  <c r="G46" i="12"/>
  <c r="H46" i="12"/>
  <c r="J46" i="12"/>
  <c r="L46" i="12"/>
  <c r="M46" i="12"/>
  <c r="Q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47" i="12"/>
  <c r="E47" i="12"/>
  <c r="F47" i="12"/>
  <c r="G47" i="12"/>
  <c r="H47" i="12"/>
  <c r="J47" i="12"/>
  <c r="L47" i="12"/>
  <c r="M47" i="12"/>
  <c r="Q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48" i="12"/>
  <c r="E48" i="12"/>
  <c r="F48" i="12"/>
  <c r="G48" i="12"/>
  <c r="H48" i="12"/>
  <c r="J48" i="12"/>
  <c r="L48" i="12"/>
  <c r="M48" i="12"/>
  <c r="Q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49" i="12"/>
  <c r="E49" i="12"/>
  <c r="F49" i="12"/>
  <c r="G49" i="12"/>
  <c r="H49" i="12"/>
  <c r="J49" i="12"/>
  <c r="L49" i="12"/>
  <c r="M49" i="12"/>
  <c r="Q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50" i="12"/>
  <c r="E50" i="12"/>
  <c r="F50" i="12"/>
  <c r="G50" i="12"/>
  <c r="H50" i="12"/>
  <c r="J50" i="12"/>
  <c r="L50" i="12"/>
  <c r="M50" i="12"/>
  <c r="Q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51" i="12"/>
  <c r="E51" i="12"/>
  <c r="F51" i="12"/>
  <c r="G51" i="12"/>
  <c r="H51" i="12"/>
  <c r="J51" i="12"/>
  <c r="L51" i="12"/>
  <c r="M51" i="12"/>
  <c r="Q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52" i="12"/>
  <c r="E52" i="12"/>
  <c r="F52" i="12"/>
  <c r="G52" i="12"/>
  <c r="H52" i="12"/>
  <c r="J52" i="12"/>
  <c r="L52" i="12"/>
  <c r="M52" i="12"/>
  <c r="Q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53" i="12"/>
  <c r="E53" i="12"/>
  <c r="F53" i="12"/>
  <c r="G53" i="12"/>
  <c r="H53" i="12"/>
  <c r="J53" i="12"/>
  <c r="L53" i="12"/>
  <c r="M53" i="12"/>
  <c r="Q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54" i="12"/>
  <c r="E54" i="12"/>
  <c r="F54" i="12"/>
  <c r="G54" i="12"/>
  <c r="H54" i="12"/>
  <c r="J54" i="12"/>
  <c r="L54" i="12"/>
  <c r="M54" i="12"/>
  <c r="Q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55" i="12"/>
  <c r="E55" i="12"/>
  <c r="F55" i="12"/>
  <c r="G55" i="12"/>
  <c r="H55" i="12"/>
  <c r="J55" i="12"/>
  <c r="L55" i="12"/>
  <c r="M55" i="12"/>
  <c r="Q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56" i="12"/>
  <c r="E56" i="12"/>
  <c r="F56" i="12"/>
  <c r="G56" i="12"/>
  <c r="H56" i="12"/>
  <c r="J56" i="12"/>
  <c r="L56" i="12"/>
  <c r="M56" i="12"/>
  <c r="Q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57" i="12"/>
  <c r="E57" i="12"/>
  <c r="F57" i="12"/>
  <c r="G57" i="12"/>
  <c r="H57" i="12"/>
  <c r="J57" i="12"/>
  <c r="L57" i="12"/>
  <c r="M57" i="12"/>
  <c r="Q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58" i="12"/>
  <c r="E58" i="12"/>
  <c r="F58" i="12"/>
  <c r="G58" i="12"/>
  <c r="H58" i="12"/>
  <c r="J58" i="12"/>
  <c r="L58" i="12"/>
  <c r="M58" i="12"/>
  <c r="Q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59" i="12"/>
  <c r="E59" i="12"/>
  <c r="F59" i="12"/>
  <c r="G59" i="12"/>
  <c r="H59" i="12"/>
  <c r="J59" i="12"/>
  <c r="L59" i="12"/>
  <c r="M59" i="12"/>
  <c r="Q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60" i="12"/>
  <c r="E60" i="12"/>
  <c r="F60" i="12"/>
  <c r="G60" i="12"/>
  <c r="H60" i="12"/>
  <c r="J60" i="12"/>
  <c r="L60" i="12"/>
  <c r="M60" i="12"/>
  <c r="Q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61" i="12"/>
  <c r="E61" i="12"/>
  <c r="F61" i="12"/>
  <c r="G61" i="12"/>
  <c r="H61" i="12"/>
  <c r="J61" i="12"/>
  <c r="L61" i="12"/>
  <c r="M61" i="12"/>
  <c r="Q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62" i="12"/>
  <c r="E62" i="12"/>
  <c r="F62" i="12"/>
  <c r="G62" i="12"/>
  <c r="H62" i="12"/>
  <c r="J62" i="12"/>
  <c r="L62" i="12"/>
  <c r="M62" i="12"/>
  <c r="Q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63" i="12"/>
  <c r="E63" i="12"/>
  <c r="F63" i="12"/>
  <c r="G63" i="12"/>
  <c r="H63" i="12"/>
  <c r="J63" i="12"/>
  <c r="L63" i="12"/>
  <c r="M63" i="12"/>
  <c r="Q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64" i="12"/>
  <c r="E64" i="12"/>
  <c r="F64" i="12"/>
  <c r="G64" i="12"/>
  <c r="H64" i="12"/>
  <c r="J64" i="12"/>
  <c r="L64" i="12"/>
  <c r="M64" i="12"/>
  <c r="Q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65" i="12"/>
  <c r="E65" i="12"/>
  <c r="F65" i="12"/>
  <c r="G65" i="12"/>
  <c r="H65" i="12"/>
  <c r="J65" i="12"/>
  <c r="L65" i="12"/>
  <c r="M65" i="12"/>
  <c r="Q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66" i="12"/>
  <c r="E66" i="12"/>
  <c r="F66" i="12"/>
  <c r="G66" i="12"/>
  <c r="H66" i="12"/>
  <c r="J66" i="12"/>
  <c r="L66" i="12"/>
  <c r="M66" i="12"/>
  <c r="Q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CN66" i="12" s="1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67" i="12"/>
  <c r="E67" i="12"/>
  <c r="F67" i="12"/>
  <c r="G67" i="12"/>
  <c r="H67" i="12"/>
  <c r="J67" i="12"/>
  <c r="L67" i="12"/>
  <c r="M67" i="12"/>
  <c r="Q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68" i="12"/>
  <c r="E68" i="12"/>
  <c r="F68" i="12"/>
  <c r="G68" i="12"/>
  <c r="H68" i="12"/>
  <c r="J68" i="12"/>
  <c r="L68" i="12"/>
  <c r="M68" i="12"/>
  <c r="Q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69" i="12"/>
  <c r="E69" i="12"/>
  <c r="F69" i="12"/>
  <c r="G69" i="12"/>
  <c r="H69" i="12"/>
  <c r="J69" i="12"/>
  <c r="L69" i="12"/>
  <c r="M69" i="12"/>
  <c r="Q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70" i="12"/>
  <c r="E70" i="12"/>
  <c r="F70" i="12"/>
  <c r="G70" i="12"/>
  <c r="H70" i="12"/>
  <c r="J70" i="12"/>
  <c r="L70" i="12"/>
  <c r="M70" i="12"/>
  <c r="Q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71" i="12"/>
  <c r="E71" i="12"/>
  <c r="F71" i="12"/>
  <c r="G71" i="12"/>
  <c r="H71" i="12"/>
  <c r="J71" i="12"/>
  <c r="L71" i="12"/>
  <c r="M71" i="12"/>
  <c r="Q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72" i="12"/>
  <c r="E72" i="12"/>
  <c r="F72" i="12"/>
  <c r="G72" i="12"/>
  <c r="H72" i="12"/>
  <c r="J72" i="12"/>
  <c r="L72" i="12"/>
  <c r="M72" i="12"/>
  <c r="Q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73" i="12"/>
  <c r="E73" i="12"/>
  <c r="F73" i="12"/>
  <c r="G73" i="12"/>
  <c r="H73" i="12"/>
  <c r="J73" i="12"/>
  <c r="L73" i="12"/>
  <c r="M73" i="12"/>
  <c r="Q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74" i="12"/>
  <c r="E74" i="12"/>
  <c r="F74" i="12"/>
  <c r="G74" i="12"/>
  <c r="H74" i="12"/>
  <c r="J74" i="12"/>
  <c r="L74" i="12"/>
  <c r="M74" i="12"/>
  <c r="Q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75" i="12"/>
  <c r="E75" i="12"/>
  <c r="F75" i="12"/>
  <c r="G75" i="12"/>
  <c r="H75" i="12"/>
  <c r="J75" i="12"/>
  <c r="L75" i="12"/>
  <c r="M75" i="12"/>
  <c r="Q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76" i="12"/>
  <c r="E76" i="12"/>
  <c r="F76" i="12"/>
  <c r="G76" i="12"/>
  <c r="H76" i="12"/>
  <c r="J76" i="12"/>
  <c r="L76" i="12"/>
  <c r="M76" i="12"/>
  <c r="Q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77" i="12"/>
  <c r="E77" i="12"/>
  <c r="F77" i="12"/>
  <c r="G77" i="12"/>
  <c r="H77" i="12"/>
  <c r="J77" i="12"/>
  <c r="L77" i="12"/>
  <c r="M77" i="12"/>
  <c r="Q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78" i="12"/>
  <c r="E78" i="12"/>
  <c r="F78" i="12"/>
  <c r="G78" i="12"/>
  <c r="H78" i="12"/>
  <c r="J78" i="12"/>
  <c r="L78" i="12"/>
  <c r="M78" i="12"/>
  <c r="Q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79" i="12"/>
  <c r="E79" i="12"/>
  <c r="F79" i="12"/>
  <c r="G79" i="12"/>
  <c r="H79" i="12"/>
  <c r="J79" i="12"/>
  <c r="L79" i="12"/>
  <c r="M79" i="12"/>
  <c r="Q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80" i="12"/>
  <c r="E80" i="12"/>
  <c r="F80" i="12"/>
  <c r="G80" i="12"/>
  <c r="H80" i="12"/>
  <c r="J80" i="12"/>
  <c r="L80" i="12"/>
  <c r="M80" i="12"/>
  <c r="Q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81" i="12"/>
  <c r="E81" i="12"/>
  <c r="F81" i="12"/>
  <c r="G81" i="12"/>
  <c r="H81" i="12"/>
  <c r="J81" i="12"/>
  <c r="L81" i="12"/>
  <c r="M81" i="12"/>
  <c r="Q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82" i="12"/>
  <c r="E82" i="12"/>
  <c r="F82" i="12"/>
  <c r="G82" i="12"/>
  <c r="H82" i="12"/>
  <c r="J82" i="12"/>
  <c r="L82" i="12"/>
  <c r="M82" i="12"/>
  <c r="Q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83" i="12"/>
  <c r="E83" i="12"/>
  <c r="F83" i="12"/>
  <c r="G83" i="12"/>
  <c r="H83" i="12"/>
  <c r="J83" i="12"/>
  <c r="L83" i="12"/>
  <c r="M83" i="12"/>
  <c r="Q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84" i="12"/>
  <c r="E84" i="12"/>
  <c r="F84" i="12"/>
  <c r="G84" i="12"/>
  <c r="H84" i="12"/>
  <c r="J84" i="12"/>
  <c r="L84" i="12"/>
  <c r="M84" i="12"/>
  <c r="Q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85" i="12"/>
  <c r="E85" i="12"/>
  <c r="F85" i="12"/>
  <c r="G85" i="12"/>
  <c r="H85" i="12"/>
  <c r="J85" i="12"/>
  <c r="L85" i="12"/>
  <c r="M85" i="12"/>
  <c r="Q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86" i="12"/>
  <c r="E86" i="12"/>
  <c r="F86" i="12"/>
  <c r="G86" i="12"/>
  <c r="H86" i="12"/>
  <c r="J86" i="12"/>
  <c r="L86" i="12"/>
  <c r="M86" i="12"/>
  <c r="Q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87" i="12"/>
  <c r="E87" i="12"/>
  <c r="F87" i="12"/>
  <c r="G87" i="12"/>
  <c r="H87" i="12"/>
  <c r="J87" i="12"/>
  <c r="L87" i="12"/>
  <c r="M87" i="12"/>
  <c r="Q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88" i="12"/>
  <c r="E88" i="12"/>
  <c r="F88" i="12"/>
  <c r="G88" i="12"/>
  <c r="H88" i="12"/>
  <c r="J88" i="12"/>
  <c r="L88" i="12"/>
  <c r="M88" i="12"/>
  <c r="Q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89" i="12"/>
  <c r="E89" i="12"/>
  <c r="F89" i="12"/>
  <c r="G89" i="12"/>
  <c r="H89" i="12"/>
  <c r="J89" i="12"/>
  <c r="L89" i="12"/>
  <c r="M89" i="12"/>
  <c r="Q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90" i="12"/>
  <c r="E90" i="12"/>
  <c r="F90" i="12"/>
  <c r="G90" i="12"/>
  <c r="H90" i="12"/>
  <c r="J90" i="12"/>
  <c r="L90" i="12"/>
  <c r="M90" i="12"/>
  <c r="Q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91" i="12"/>
  <c r="E91" i="12"/>
  <c r="F91" i="12"/>
  <c r="G91" i="12"/>
  <c r="H91" i="12"/>
  <c r="J91" i="12"/>
  <c r="L91" i="12"/>
  <c r="M91" i="12"/>
  <c r="Q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92" i="12"/>
  <c r="E92" i="12"/>
  <c r="F92" i="12"/>
  <c r="G92" i="12"/>
  <c r="H92" i="12"/>
  <c r="J92" i="12"/>
  <c r="L92" i="12"/>
  <c r="M92" i="12"/>
  <c r="Q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93" i="12"/>
  <c r="E93" i="12"/>
  <c r="F93" i="12"/>
  <c r="G93" i="12"/>
  <c r="H93" i="12"/>
  <c r="J93" i="12"/>
  <c r="L93" i="12"/>
  <c r="M93" i="12"/>
  <c r="Q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94" i="12"/>
  <c r="E94" i="12"/>
  <c r="F94" i="12"/>
  <c r="G94" i="12"/>
  <c r="H94" i="12"/>
  <c r="J94" i="12"/>
  <c r="L94" i="12"/>
  <c r="M94" i="12"/>
  <c r="Q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95" i="12"/>
  <c r="E95" i="12"/>
  <c r="F95" i="12"/>
  <c r="G95" i="12"/>
  <c r="H95" i="12"/>
  <c r="J95" i="12"/>
  <c r="L95" i="12"/>
  <c r="M95" i="12"/>
  <c r="Q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96" i="12"/>
  <c r="E96" i="12"/>
  <c r="F96" i="12"/>
  <c r="G96" i="12"/>
  <c r="H96" i="12"/>
  <c r="J96" i="12"/>
  <c r="L96" i="12"/>
  <c r="M96" i="12"/>
  <c r="Q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97" i="12"/>
  <c r="E97" i="12"/>
  <c r="F97" i="12"/>
  <c r="G97" i="12"/>
  <c r="H97" i="12"/>
  <c r="J97" i="12"/>
  <c r="L97" i="12"/>
  <c r="M97" i="12"/>
  <c r="Q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98" i="12"/>
  <c r="E98" i="12"/>
  <c r="F98" i="12"/>
  <c r="G98" i="12"/>
  <c r="H98" i="12"/>
  <c r="J98" i="12"/>
  <c r="L98" i="12"/>
  <c r="M98" i="12"/>
  <c r="Q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99" i="12"/>
  <c r="E99" i="12"/>
  <c r="F99" i="12"/>
  <c r="G99" i="12"/>
  <c r="H99" i="12"/>
  <c r="J99" i="12"/>
  <c r="L99" i="12"/>
  <c r="M99" i="12"/>
  <c r="Q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100" i="12"/>
  <c r="E100" i="12"/>
  <c r="F100" i="12"/>
  <c r="G100" i="12"/>
  <c r="H100" i="12"/>
  <c r="J100" i="12"/>
  <c r="L100" i="12"/>
  <c r="M100" i="12"/>
  <c r="Q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101" i="12"/>
  <c r="E101" i="12"/>
  <c r="F101" i="12"/>
  <c r="G101" i="12"/>
  <c r="H101" i="12"/>
  <c r="J101" i="12"/>
  <c r="L101" i="12"/>
  <c r="M101" i="12"/>
  <c r="Q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102" i="12"/>
  <c r="E102" i="12"/>
  <c r="F102" i="12"/>
  <c r="G102" i="12"/>
  <c r="H102" i="12"/>
  <c r="J102" i="12"/>
  <c r="L102" i="12"/>
  <c r="M102" i="12"/>
  <c r="Q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103" i="12"/>
  <c r="E103" i="12"/>
  <c r="F103" i="12"/>
  <c r="G103" i="12"/>
  <c r="H103" i="12"/>
  <c r="J103" i="12"/>
  <c r="L103" i="12"/>
  <c r="M103" i="12"/>
  <c r="Q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104" i="12"/>
  <c r="E104" i="12"/>
  <c r="F104" i="12"/>
  <c r="G104" i="12"/>
  <c r="H104" i="12"/>
  <c r="J104" i="12"/>
  <c r="L104" i="12"/>
  <c r="M104" i="12"/>
  <c r="Q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105" i="12"/>
  <c r="E105" i="12"/>
  <c r="F105" i="12"/>
  <c r="G105" i="12"/>
  <c r="H105" i="12"/>
  <c r="J105" i="12"/>
  <c r="L105" i="12"/>
  <c r="M105" i="12"/>
  <c r="Q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106" i="12"/>
  <c r="E106" i="12"/>
  <c r="F106" i="12"/>
  <c r="G106" i="12"/>
  <c r="H106" i="12"/>
  <c r="J106" i="12"/>
  <c r="L106" i="12"/>
  <c r="M106" i="12"/>
  <c r="Q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107" i="12"/>
  <c r="E107" i="12"/>
  <c r="F107" i="12"/>
  <c r="G107" i="12"/>
  <c r="H107" i="12"/>
  <c r="J107" i="12"/>
  <c r="L107" i="12"/>
  <c r="M107" i="12"/>
  <c r="Q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108" i="12"/>
  <c r="E108" i="12"/>
  <c r="F108" i="12"/>
  <c r="G108" i="12"/>
  <c r="H108" i="12"/>
  <c r="J108" i="12"/>
  <c r="L108" i="12"/>
  <c r="M108" i="12"/>
  <c r="Q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109" i="12"/>
  <c r="E109" i="12"/>
  <c r="F109" i="12"/>
  <c r="G109" i="12"/>
  <c r="H109" i="12"/>
  <c r="J109" i="12"/>
  <c r="L109" i="12"/>
  <c r="M109" i="12"/>
  <c r="Q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110" i="12"/>
  <c r="E110" i="12"/>
  <c r="F110" i="12"/>
  <c r="G110" i="12"/>
  <c r="H110" i="12"/>
  <c r="J110" i="12"/>
  <c r="L110" i="12"/>
  <c r="M110" i="12"/>
  <c r="Q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111" i="12"/>
  <c r="E111" i="12"/>
  <c r="F111" i="12"/>
  <c r="G111" i="12"/>
  <c r="H111" i="12"/>
  <c r="J111" i="12"/>
  <c r="L111" i="12"/>
  <c r="M111" i="12"/>
  <c r="Q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112" i="12"/>
  <c r="E112" i="12"/>
  <c r="F112" i="12"/>
  <c r="G112" i="12"/>
  <c r="H112" i="12"/>
  <c r="J112" i="12"/>
  <c r="L112" i="12"/>
  <c r="M112" i="12"/>
  <c r="Q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113" i="12"/>
  <c r="E113" i="12"/>
  <c r="F113" i="12"/>
  <c r="G113" i="12"/>
  <c r="H113" i="12"/>
  <c r="J113" i="12"/>
  <c r="L113" i="12"/>
  <c r="M113" i="12"/>
  <c r="Q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114" i="12"/>
  <c r="E114" i="12"/>
  <c r="F114" i="12"/>
  <c r="G114" i="12"/>
  <c r="H114" i="12"/>
  <c r="J114" i="12"/>
  <c r="L114" i="12"/>
  <c r="M114" i="12"/>
  <c r="Q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115" i="12"/>
  <c r="E115" i="12"/>
  <c r="F115" i="12"/>
  <c r="G115" i="12"/>
  <c r="H115" i="12"/>
  <c r="J115" i="12"/>
  <c r="L115" i="12"/>
  <c r="M115" i="12"/>
  <c r="Q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116" i="12"/>
  <c r="E116" i="12"/>
  <c r="F116" i="12"/>
  <c r="G116" i="12"/>
  <c r="H116" i="12"/>
  <c r="J116" i="12"/>
  <c r="L116" i="12"/>
  <c r="M116" i="12"/>
  <c r="Q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117" i="12"/>
  <c r="E117" i="12"/>
  <c r="F117" i="12"/>
  <c r="G117" i="12"/>
  <c r="H117" i="12"/>
  <c r="J117" i="12"/>
  <c r="L117" i="12"/>
  <c r="M117" i="12"/>
  <c r="Q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118" i="12"/>
  <c r="E118" i="12"/>
  <c r="F118" i="12"/>
  <c r="G118" i="12"/>
  <c r="H118" i="12"/>
  <c r="J118" i="12"/>
  <c r="L118" i="12"/>
  <c r="M118" i="12"/>
  <c r="Q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119" i="12"/>
  <c r="E119" i="12"/>
  <c r="F119" i="12"/>
  <c r="G119" i="12"/>
  <c r="H119" i="12"/>
  <c r="J119" i="12"/>
  <c r="L119" i="12"/>
  <c r="M119" i="12"/>
  <c r="Q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120" i="12"/>
  <c r="E120" i="12"/>
  <c r="F120" i="12"/>
  <c r="G120" i="12"/>
  <c r="H120" i="12"/>
  <c r="J120" i="12"/>
  <c r="L120" i="12"/>
  <c r="M120" i="12"/>
  <c r="Q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121" i="12"/>
  <c r="E121" i="12"/>
  <c r="F121" i="12"/>
  <c r="G121" i="12"/>
  <c r="H121" i="12"/>
  <c r="J121" i="12"/>
  <c r="L121" i="12"/>
  <c r="M121" i="12"/>
  <c r="Q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122" i="12"/>
  <c r="E122" i="12"/>
  <c r="F122" i="12"/>
  <c r="G122" i="12"/>
  <c r="H122" i="12"/>
  <c r="J122" i="12"/>
  <c r="L122" i="12"/>
  <c r="M122" i="12"/>
  <c r="Q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123" i="12"/>
  <c r="E123" i="12"/>
  <c r="F123" i="12"/>
  <c r="G123" i="12"/>
  <c r="H123" i="12"/>
  <c r="J123" i="12"/>
  <c r="L123" i="12"/>
  <c r="M123" i="12"/>
  <c r="Q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124" i="12"/>
  <c r="E124" i="12"/>
  <c r="F124" i="12"/>
  <c r="G124" i="12"/>
  <c r="H124" i="12"/>
  <c r="J124" i="12"/>
  <c r="L124" i="12"/>
  <c r="M124" i="12"/>
  <c r="Q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125" i="12"/>
  <c r="E125" i="12"/>
  <c r="F125" i="12"/>
  <c r="G125" i="12"/>
  <c r="H125" i="12"/>
  <c r="J125" i="12"/>
  <c r="L125" i="12"/>
  <c r="M125" i="12"/>
  <c r="Q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126" i="12"/>
  <c r="E126" i="12"/>
  <c r="F126" i="12"/>
  <c r="G126" i="12"/>
  <c r="H126" i="12"/>
  <c r="J126" i="12"/>
  <c r="L126" i="12"/>
  <c r="M126" i="12"/>
  <c r="Q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127" i="12"/>
  <c r="E127" i="12"/>
  <c r="F127" i="12"/>
  <c r="G127" i="12"/>
  <c r="H127" i="12"/>
  <c r="J127" i="12"/>
  <c r="L127" i="12"/>
  <c r="M127" i="12"/>
  <c r="Q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128" i="12"/>
  <c r="E128" i="12"/>
  <c r="F128" i="12"/>
  <c r="G128" i="12"/>
  <c r="H128" i="12"/>
  <c r="J128" i="12"/>
  <c r="L128" i="12"/>
  <c r="M128" i="12"/>
  <c r="Q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129" i="12"/>
  <c r="E129" i="12"/>
  <c r="F129" i="12"/>
  <c r="G129" i="12"/>
  <c r="H129" i="12"/>
  <c r="J129" i="12"/>
  <c r="L129" i="12"/>
  <c r="M129" i="12"/>
  <c r="Q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130" i="12"/>
  <c r="E130" i="12"/>
  <c r="F130" i="12"/>
  <c r="G130" i="12"/>
  <c r="H130" i="12"/>
  <c r="J130" i="12"/>
  <c r="L130" i="12"/>
  <c r="M130" i="12"/>
  <c r="Q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131" i="12"/>
  <c r="E131" i="12"/>
  <c r="F131" i="12"/>
  <c r="G131" i="12"/>
  <c r="H131" i="12"/>
  <c r="J131" i="12"/>
  <c r="L131" i="12"/>
  <c r="M131" i="12"/>
  <c r="Q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132" i="12"/>
  <c r="E132" i="12"/>
  <c r="F132" i="12"/>
  <c r="G132" i="12"/>
  <c r="H132" i="12"/>
  <c r="J132" i="12"/>
  <c r="L132" i="12"/>
  <c r="M132" i="12"/>
  <c r="Q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133" i="12"/>
  <c r="E133" i="12"/>
  <c r="F133" i="12"/>
  <c r="G133" i="12"/>
  <c r="H133" i="12"/>
  <c r="J133" i="12"/>
  <c r="L133" i="12"/>
  <c r="M133" i="12"/>
  <c r="Q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134" i="12"/>
  <c r="E134" i="12"/>
  <c r="F134" i="12"/>
  <c r="G134" i="12"/>
  <c r="H134" i="12"/>
  <c r="J134" i="12"/>
  <c r="L134" i="12"/>
  <c r="M134" i="12"/>
  <c r="Q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135" i="12"/>
  <c r="E135" i="12"/>
  <c r="F135" i="12"/>
  <c r="G135" i="12"/>
  <c r="H135" i="12"/>
  <c r="J135" i="12"/>
  <c r="L135" i="12"/>
  <c r="M135" i="12"/>
  <c r="Q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136" i="12"/>
  <c r="E136" i="12"/>
  <c r="F136" i="12"/>
  <c r="G136" i="12"/>
  <c r="H136" i="12"/>
  <c r="J136" i="12"/>
  <c r="L136" i="12"/>
  <c r="M136" i="12"/>
  <c r="Q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137" i="12"/>
  <c r="E137" i="12"/>
  <c r="F137" i="12"/>
  <c r="G137" i="12"/>
  <c r="H137" i="12"/>
  <c r="J137" i="12"/>
  <c r="L137" i="12"/>
  <c r="M137" i="12"/>
  <c r="Q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138" i="12"/>
  <c r="E138" i="12"/>
  <c r="F138" i="12"/>
  <c r="G138" i="12"/>
  <c r="H138" i="12"/>
  <c r="J138" i="12"/>
  <c r="L138" i="12"/>
  <c r="M138" i="12"/>
  <c r="Q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139" i="12"/>
  <c r="E139" i="12"/>
  <c r="F139" i="12"/>
  <c r="G139" i="12"/>
  <c r="H139" i="12"/>
  <c r="J139" i="12"/>
  <c r="L139" i="12"/>
  <c r="M139" i="12"/>
  <c r="Q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140" i="12"/>
  <c r="E140" i="12"/>
  <c r="F140" i="12"/>
  <c r="G140" i="12"/>
  <c r="H140" i="12"/>
  <c r="J140" i="12"/>
  <c r="L140" i="12"/>
  <c r="M140" i="12"/>
  <c r="Q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141" i="12"/>
  <c r="E141" i="12"/>
  <c r="F141" i="12"/>
  <c r="G141" i="12"/>
  <c r="H141" i="12"/>
  <c r="J141" i="12"/>
  <c r="L141" i="12"/>
  <c r="M141" i="12"/>
  <c r="Q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BZ141" i="12" s="1"/>
  <c r="AM141" i="12"/>
  <c r="CR141" i="12" s="1"/>
  <c r="AN141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142" i="12"/>
  <c r="E142" i="12"/>
  <c r="F142" i="12"/>
  <c r="G142" i="12"/>
  <c r="H142" i="12"/>
  <c r="J142" i="12"/>
  <c r="L142" i="12"/>
  <c r="M142" i="12"/>
  <c r="Q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143" i="12"/>
  <c r="E143" i="12"/>
  <c r="F143" i="12"/>
  <c r="G143" i="12"/>
  <c r="H143" i="12"/>
  <c r="J143" i="12"/>
  <c r="L143" i="12"/>
  <c r="M143" i="12"/>
  <c r="Q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144" i="12"/>
  <c r="E144" i="12"/>
  <c r="F144" i="12"/>
  <c r="G144" i="12"/>
  <c r="H144" i="12"/>
  <c r="J144" i="12"/>
  <c r="L144" i="12"/>
  <c r="M144" i="12"/>
  <c r="Q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145" i="12"/>
  <c r="E145" i="12"/>
  <c r="F145" i="12"/>
  <c r="G145" i="12"/>
  <c r="H145" i="12"/>
  <c r="J145" i="12"/>
  <c r="L145" i="12"/>
  <c r="M145" i="12"/>
  <c r="Q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146" i="12"/>
  <c r="E146" i="12"/>
  <c r="F146" i="12"/>
  <c r="G146" i="12"/>
  <c r="H146" i="12"/>
  <c r="J146" i="12"/>
  <c r="L146" i="12"/>
  <c r="M146" i="12"/>
  <c r="Q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147" i="12"/>
  <c r="E147" i="12"/>
  <c r="F147" i="12"/>
  <c r="G147" i="12"/>
  <c r="H147" i="12"/>
  <c r="J147" i="12"/>
  <c r="L147" i="12"/>
  <c r="M147" i="12"/>
  <c r="Q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148" i="12"/>
  <c r="E148" i="12"/>
  <c r="F148" i="12"/>
  <c r="G148" i="12"/>
  <c r="H148" i="12"/>
  <c r="J148" i="12"/>
  <c r="L148" i="12"/>
  <c r="M148" i="12"/>
  <c r="Q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149" i="12"/>
  <c r="E149" i="12"/>
  <c r="F149" i="12"/>
  <c r="G149" i="12"/>
  <c r="H149" i="12"/>
  <c r="J149" i="12"/>
  <c r="L149" i="12"/>
  <c r="M149" i="12"/>
  <c r="Q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150" i="12"/>
  <c r="E150" i="12"/>
  <c r="F150" i="12"/>
  <c r="G150" i="12"/>
  <c r="H150" i="12"/>
  <c r="J150" i="12"/>
  <c r="L150" i="12"/>
  <c r="M150" i="12"/>
  <c r="Q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151" i="12"/>
  <c r="E151" i="12"/>
  <c r="F151" i="12"/>
  <c r="G151" i="12"/>
  <c r="H151" i="12"/>
  <c r="J151" i="12"/>
  <c r="L151" i="12"/>
  <c r="M151" i="12"/>
  <c r="Q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152" i="12"/>
  <c r="E152" i="12"/>
  <c r="F152" i="12"/>
  <c r="G152" i="12"/>
  <c r="H152" i="12"/>
  <c r="J152" i="12"/>
  <c r="L152" i="12"/>
  <c r="M152" i="12"/>
  <c r="Q152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153" i="12"/>
  <c r="E153" i="12"/>
  <c r="F153" i="12"/>
  <c r="G153" i="12"/>
  <c r="H153" i="12"/>
  <c r="J153" i="12"/>
  <c r="L153" i="12"/>
  <c r="M153" i="12"/>
  <c r="Q153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154" i="12"/>
  <c r="E154" i="12"/>
  <c r="F154" i="12"/>
  <c r="G154" i="12"/>
  <c r="H154" i="12"/>
  <c r="J154" i="12"/>
  <c r="L154" i="12"/>
  <c r="M154" i="12"/>
  <c r="Q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155" i="12"/>
  <c r="E155" i="12"/>
  <c r="F155" i="12"/>
  <c r="G155" i="12"/>
  <c r="H155" i="12"/>
  <c r="J155" i="12"/>
  <c r="L155" i="12"/>
  <c r="M155" i="12"/>
  <c r="Q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156" i="12"/>
  <c r="E156" i="12"/>
  <c r="F156" i="12"/>
  <c r="G156" i="12"/>
  <c r="H156" i="12"/>
  <c r="J156" i="12"/>
  <c r="L156" i="12"/>
  <c r="M156" i="12"/>
  <c r="Q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157" i="12"/>
  <c r="E157" i="12"/>
  <c r="F157" i="12"/>
  <c r="G157" i="12"/>
  <c r="H157" i="12"/>
  <c r="J157" i="12"/>
  <c r="L157" i="12"/>
  <c r="M157" i="12"/>
  <c r="Q157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158" i="12"/>
  <c r="E158" i="12"/>
  <c r="F158" i="12"/>
  <c r="G158" i="12"/>
  <c r="H158" i="12"/>
  <c r="J158" i="12"/>
  <c r="L158" i="12"/>
  <c r="M158" i="12"/>
  <c r="Q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159" i="12"/>
  <c r="E159" i="12"/>
  <c r="F159" i="12"/>
  <c r="G159" i="12"/>
  <c r="H159" i="12"/>
  <c r="J159" i="12"/>
  <c r="L159" i="12"/>
  <c r="M159" i="12"/>
  <c r="Q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160" i="12"/>
  <c r="E160" i="12"/>
  <c r="F160" i="12"/>
  <c r="G160" i="12"/>
  <c r="H160" i="12"/>
  <c r="J160" i="12"/>
  <c r="L160" i="12"/>
  <c r="M160" i="12"/>
  <c r="Q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161" i="12"/>
  <c r="E161" i="12"/>
  <c r="F161" i="12"/>
  <c r="G161" i="12"/>
  <c r="H161" i="12"/>
  <c r="J161" i="12"/>
  <c r="L161" i="12"/>
  <c r="M161" i="12"/>
  <c r="Q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162" i="12"/>
  <c r="E162" i="12"/>
  <c r="F162" i="12"/>
  <c r="G162" i="12"/>
  <c r="H162" i="12"/>
  <c r="J162" i="12"/>
  <c r="L162" i="12"/>
  <c r="M162" i="12"/>
  <c r="Q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163" i="12"/>
  <c r="E163" i="12"/>
  <c r="F163" i="12"/>
  <c r="G163" i="12"/>
  <c r="H163" i="12"/>
  <c r="J163" i="12"/>
  <c r="L163" i="12"/>
  <c r="M163" i="12"/>
  <c r="Q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164" i="12"/>
  <c r="E164" i="12"/>
  <c r="F164" i="12"/>
  <c r="G164" i="12"/>
  <c r="H164" i="12"/>
  <c r="J164" i="12"/>
  <c r="L164" i="12"/>
  <c r="M164" i="12"/>
  <c r="Q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165" i="12"/>
  <c r="E165" i="12"/>
  <c r="F165" i="12"/>
  <c r="G165" i="12"/>
  <c r="H165" i="12"/>
  <c r="J165" i="12"/>
  <c r="L165" i="12"/>
  <c r="M165" i="12"/>
  <c r="Q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CZ165" i="12" s="1"/>
  <c r="AO165" i="12"/>
  <c r="DQ165" i="12" s="1"/>
  <c r="AP165" i="12"/>
  <c r="AQ165" i="12"/>
  <c r="AR165" i="12"/>
  <c r="AS165" i="12"/>
  <c r="AT165" i="12"/>
  <c r="AU165" i="12"/>
  <c r="AV165" i="12"/>
  <c r="AW165" i="12"/>
  <c r="AX165" i="12"/>
  <c r="AY165" i="12"/>
  <c r="A166" i="12"/>
  <c r="E166" i="12"/>
  <c r="F166" i="12"/>
  <c r="G166" i="12"/>
  <c r="H166" i="12"/>
  <c r="J166" i="12"/>
  <c r="L166" i="12"/>
  <c r="M166" i="12"/>
  <c r="Q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CJ166" i="12" s="1"/>
  <c r="AN166" i="12"/>
  <c r="CX166" i="12" s="1"/>
  <c r="AO166" i="12"/>
  <c r="DL166" i="12" s="1"/>
  <c r="AP166" i="12"/>
  <c r="AQ166" i="12"/>
  <c r="AR166" i="12"/>
  <c r="AS166" i="12"/>
  <c r="AT166" i="12"/>
  <c r="AU166" i="12"/>
  <c r="AV166" i="12"/>
  <c r="AW166" i="12"/>
  <c r="AX166" i="12"/>
  <c r="AY166" i="12"/>
  <c r="A167" i="12"/>
  <c r="E167" i="12"/>
  <c r="F167" i="12"/>
  <c r="G167" i="12"/>
  <c r="H167" i="12"/>
  <c r="J167" i="12"/>
  <c r="L167" i="12"/>
  <c r="M167" i="12"/>
  <c r="Q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BX167" i="12" s="1"/>
  <c r="AM167" i="12"/>
  <c r="CO167" i="12" s="1"/>
  <c r="AN167" i="12"/>
  <c r="CU167" i="12" s="1"/>
  <c r="AO167" i="12"/>
  <c r="DL167" i="12" s="1"/>
  <c r="AP167" i="12"/>
  <c r="AQ167" i="12"/>
  <c r="AR167" i="12"/>
  <c r="AS167" i="12"/>
  <c r="AT167" i="12"/>
  <c r="AU167" i="12"/>
  <c r="AV167" i="12"/>
  <c r="AW167" i="12"/>
  <c r="AX167" i="12"/>
  <c r="AY167" i="12"/>
  <c r="A168" i="12"/>
  <c r="E168" i="12"/>
  <c r="F168" i="12"/>
  <c r="G168" i="12"/>
  <c r="H168" i="12"/>
  <c r="J168" i="12"/>
  <c r="L168" i="12"/>
  <c r="M168" i="12"/>
  <c r="Q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CF168" i="12" s="1"/>
  <c r="AM168" i="12"/>
  <c r="CI168" i="12" s="1"/>
  <c r="AN168" i="12"/>
  <c r="DA168" i="12" s="1"/>
  <c r="AO168" i="12"/>
  <c r="DP168" i="12" s="1"/>
  <c r="AP168" i="12"/>
  <c r="AQ168" i="12"/>
  <c r="AR168" i="12"/>
  <c r="AS168" i="12"/>
  <c r="AT168" i="12"/>
  <c r="AU168" i="12"/>
  <c r="AV168" i="12"/>
  <c r="AW168" i="12"/>
  <c r="AX168" i="12"/>
  <c r="AY168" i="12"/>
  <c r="A169" i="12"/>
  <c r="E169" i="12"/>
  <c r="F169" i="12"/>
  <c r="G169" i="12"/>
  <c r="H169" i="12"/>
  <c r="J169" i="12"/>
  <c r="L169" i="12"/>
  <c r="M169" i="12"/>
  <c r="Q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170" i="12"/>
  <c r="E170" i="12"/>
  <c r="F170" i="12"/>
  <c r="G170" i="12"/>
  <c r="H170" i="12"/>
  <c r="J170" i="12"/>
  <c r="L170" i="12"/>
  <c r="M170" i="12"/>
  <c r="Q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171" i="12"/>
  <c r="E171" i="12"/>
  <c r="F171" i="12"/>
  <c r="G171" i="12"/>
  <c r="H171" i="12"/>
  <c r="J171" i="12"/>
  <c r="L171" i="12"/>
  <c r="M171" i="12"/>
  <c r="Q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172" i="12"/>
  <c r="E172" i="12"/>
  <c r="F172" i="12"/>
  <c r="G172" i="12"/>
  <c r="H172" i="12"/>
  <c r="J172" i="12"/>
  <c r="L172" i="12"/>
  <c r="M172" i="12"/>
  <c r="Q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173" i="12"/>
  <c r="E173" i="12"/>
  <c r="F173" i="12"/>
  <c r="G173" i="12"/>
  <c r="H173" i="12"/>
  <c r="J173" i="12"/>
  <c r="L173" i="12"/>
  <c r="M173" i="12"/>
  <c r="Q173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174" i="12"/>
  <c r="E174" i="12"/>
  <c r="F174" i="12"/>
  <c r="G174" i="12"/>
  <c r="H174" i="12"/>
  <c r="J174" i="12"/>
  <c r="L174" i="12"/>
  <c r="M174" i="12"/>
  <c r="Q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175" i="12"/>
  <c r="E175" i="12"/>
  <c r="F175" i="12"/>
  <c r="G175" i="12"/>
  <c r="H175" i="12"/>
  <c r="J175" i="12"/>
  <c r="L175" i="12"/>
  <c r="M175" i="12"/>
  <c r="Q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176" i="12"/>
  <c r="E176" i="12"/>
  <c r="F176" i="12"/>
  <c r="G176" i="12"/>
  <c r="H176" i="12"/>
  <c r="J176" i="12"/>
  <c r="L176" i="12"/>
  <c r="M176" i="12"/>
  <c r="Q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177" i="12"/>
  <c r="E177" i="12"/>
  <c r="F177" i="12"/>
  <c r="G177" i="12"/>
  <c r="H177" i="12"/>
  <c r="J177" i="12"/>
  <c r="L177" i="12"/>
  <c r="M177" i="12"/>
  <c r="Q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178" i="12"/>
  <c r="E178" i="12"/>
  <c r="F178" i="12"/>
  <c r="G178" i="12"/>
  <c r="H178" i="12"/>
  <c r="J178" i="12"/>
  <c r="L178" i="12"/>
  <c r="M178" i="12"/>
  <c r="Q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179" i="12"/>
  <c r="E179" i="12"/>
  <c r="F179" i="12"/>
  <c r="G179" i="12"/>
  <c r="H179" i="12"/>
  <c r="J179" i="12"/>
  <c r="L179" i="12"/>
  <c r="M179" i="12"/>
  <c r="Q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180" i="12"/>
  <c r="E180" i="12"/>
  <c r="F180" i="12"/>
  <c r="G180" i="12"/>
  <c r="H180" i="12"/>
  <c r="J180" i="12"/>
  <c r="L180" i="12"/>
  <c r="M180" i="12"/>
  <c r="Q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181" i="12"/>
  <c r="E181" i="12"/>
  <c r="F181" i="12"/>
  <c r="G181" i="12"/>
  <c r="H181" i="12"/>
  <c r="J181" i="12"/>
  <c r="L181" i="12"/>
  <c r="M181" i="12"/>
  <c r="Q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182" i="12"/>
  <c r="E182" i="12"/>
  <c r="F182" i="12"/>
  <c r="G182" i="12"/>
  <c r="H182" i="12"/>
  <c r="J182" i="12"/>
  <c r="L182" i="12"/>
  <c r="M182" i="12"/>
  <c r="Q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183" i="12"/>
  <c r="E183" i="12"/>
  <c r="F183" i="12"/>
  <c r="G183" i="12"/>
  <c r="H183" i="12"/>
  <c r="J183" i="12"/>
  <c r="L183" i="12"/>
  <c r="M183" i="12"/>
  <c r="Q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184" i="12"/>
  <c r="E184" i="12"/>
  <c r="F184" i="12"/>
  <c r="G184" i="12"/>
  <c r="H184" i="12"/>
  <c r="J184" i="12"/>
  <c r="L184" i="12"/>
  <c r="M184" i="12"/>
  <c r="Q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185" i="12"/>
  <c r="E185" i="12"/>
  <c r="F185" i="12"/>
  <c r="G185" i="12"/>
  <c r="H185" i="12"/>
  <c r="J185" i="12"/>
  <c r="L185" i="12"/>
  <c r="M185" i="12"/>
  <c r="Q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186" i="12"/>
  <c r="E186" i="12"/>
  <c r="F186" i="12"/>
  <c r="G186" i="12"/>
  <c r="H186" i="12"/>
  <c r="J186" i="12"/>
  <c r="L186" i="12"/>
  <c r="M186" i="12"/>
  <c r="Q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187" i="12"/>
  <c r="E187" i="12"/>
  <c r="F187" i="12"/>
  <c r="G187" i="12"/>
  <c r="H187" i="12"/>
  <c r="J187" i="12"/>
  <c r="L187" i="12"/>
  <c r="M187" i="12"/>
  <c r="Q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188" i="12"/>
  <c r="E188" i="12"/>
  <c r="F188" i="12"/>
  <c r="G188" i="12"/>
  <c r="H188" i="12"/>
  <c r="J188" i="12"/>
  <c r="L188" i="12"/>
  <c r="M188" i="12"/>
  <c r="Q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189" i="12"/>
  <c r="E189" i="12"/>
  <c r="F189" i="12"/>
  <c r="G189" i="12"/>
  <c r="H189" i="12"/>
  <c r="J189" i="12"/>
  <c r="L189" i="12"/>
  <c r="M189" i="12"/>
  <c r="Q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BU189" i="12" s="1"/>
  <c r="AM189" i="12"/>
  <c r="CN189" i="12" s="1"/>
  <c r="AN189" i="12"/>
  <c r="AO189" i="12"/>
  <c r="DM189" i="12" s="1"/>
  <c r="AP189" i="12"/>
  <c r="AQ189" i="12"/>
  <c r="AR189" i="12"/>
  <c r="AS189" i="12"/>
  <c r="AT189" i="12"/>
  <c r="AU189" i="12"/>
  <c r="AV189" i="12"/>
  <c r="AW189" i="12"/>
  <c r="AX189" i="12"/>
  <c r="AY189" i="12"/>
  <c r="A190" i="12"/>
  <c r="E190" i="12"/>
  <c r="F190" i="12"/>
  <c r="G190" i="12"/>
  <c r="H190" i="12"/>
  <c r="J190" i="12"/>
  <c r="L190" i="12"/>
  <c r="M190" i="12"/>
  <c r="Q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191" i="12"/>
  <c r="E191" i="12"/>
  <c r="F191" i="12"/>
  <c r="G191" i="12"/>
  <c r="H191" i="12"/>
  <c r="J191" i="12"/>
  <c r="L191" i="12"/>
  <c r="M191" i="12"/>
  <c r="Q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192" i="12"/>
  <c r="E192" i="12"/>
  <c r="F192" i="12"/>
  <c r="G192" i="12"/>
  <c r="H192" i="12"/>
  <c r="J192" i="12"/>
  <c r="L192" i="12"/>
  <c r="M192" i="12"/>
  <c r="Q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193" i="12"/>
  <c r="E193" i="12"/>
  <c r="F193" i="12"/>
  <c r="G193" i="12"/>
  <c r="H193" i="12"/>
  <c r="J193" i="12"/>
  <c r="L193" i="12"/>
  <c r="M193" i="12"/>
  <c r="Q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194" i="12"/>
  <c r="E194" i="12"/>
  <c r="F194" i="12"/>
  <c r="G194" i="12"/>
  <c r="H194" i="12"/>
  <c r="J194" i="12"/>
  <c r="L194" i="12"/>
  <c r="M194" i="12"/>
  <c r="Q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195" i="12"/>
  <c r="E195" i="12"/>
  <c r="F195" i="12"/>
  <c r="G195" i="12"/>
  <c r="H195" i="12"/>
  <c r="J195" i="12"/>
  <c r="L195" i="12"/>
  <c r="M195" i="12"/>
  <c r="Q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196" i="12"/>
  <c r="E196" i="12"/>
  <c r="F196" i="12"/>
  <c r="G196" i="12"/>
  <c r="H196" i="12"/>
  <c r="J196" i="12"/>
  <c r="L196" i="12"/>
  <c r="M196" i="12"/>
  <c r="Q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197" i="12"/>
  <c r="E197" i="12"/>
  <c r="F197" i="12"/>
  <c r="G197" i="12"/>
  <c r="H197" i="12"/>
  <c r="J197" i="12"/>
  <c r="L197" i="12"/>
  <c r="M197" i="12"/>
  <c r="Q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198" i="12"/>
  <c r="E198" i="12"/>
  <c r="F198" i="12"/>
  <c r="G198" i="12"/>
  <c r="H198" i="12"/>
  <c r="J198" i="12"/>
  <c r="L198" i="12"/>
  <c r="M198" i="12"/>
  <c r="Q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199" i="12"/>
  <c r="E199" i="12"/>
  <c r="F199" i="12"/>
  <c r="G199" i="12"/>
  <c r="H199" i="12"/>
  <c r="J199" i="12"/>
  <c r="L199" i="12"/>
  <c r="M199" i="12"/>
  <c r="Q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200" i="12"/>
  <c r="E200" i="12"/>
  <c r="F200" i="12"/>
  <c r="G200" i="12"/>
  <c r="H200" i="12"/>
  <c r="J200" i="12"/>
  <c r="L200" i="12"/>
  <c r="M200" i="12"/>
  <c r="Q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201" i="12"/>
  <c r="E201" i="12"/>
  <c r="F201" i="12"/>
  <c r="G201" i="12"/>
  <c r="H201" i="12"/>
  <c r="J201" i="12"/>
  <c r="L201" i="12"/>
  <c r="M201" i="12"/>
  <c r="Q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202" i="12"/>
  <c r="E202" i="12"/>
  <c r="F202" i="12"/>
  <c r="G202" i="12"/>
  <c r="H202" i="12"/>
  <c r="J202" i="12"/>
  <c r="L202" i="12"/>
  <c r="M202" i="12"/>
  <c r="Q202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203" i="12"/>
  <c r="E203" i="12"/>
  <c r="F203" i="12"/>
  <c r="G203" i="12"/>
  <c r="H203" i="12"/>
  <c r="J203" i="12"/>
  <c r="L203" i="12"/>
  <c r="M203" i="12"/>
  <c r="Q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204" i="12"/>
  <c r="E204" i="12"/>
  <c r="F204" i="12"/>
  <c r="G204" i="12"/>
  <c r="H204" i="12"/>
  <c r="J204" i="12"/>
  <c r="L204" i="12"/>
  <c r="M204" i="12"/>
  <c r="Q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205" i="12"/>
  <c r="E205" i="12"/>
  <c r="F205" i="12"/>
  <c r="G205" i="12"/>
  <c r="H205" i="12"/>
  <c r="J205" i="12"/>
  <c r="L205" i="12"/>
  <c r="M205" i="12"/>
  <c r="Q205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206" i="12"/>
  <c r="E206" i="12"/>
  <c r="F206" i="12"/>
  <c r="G206" i="12"/>
  <c r="H206" i="12"/>
  <c r="J206" i="12"/>
  <c r="L206" i="12"/>
  <c r="M206" i="12"/>
  <c r="Q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207" i="12"/>
  <c r="E207" i="12"/>
  <c r="F207" i="12"/>
  <c r="G207" i="12"/>
  <c r="H207" i="12"/>
  <c r="J207" i="12"/>
  <c r="L207" i="12"/>
  <c r="M207" i="12"/>
  <c r="Q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208" i="12"/>
  <c r="E208" i="12"/>
  <c r="F208" i="12"/>
  <c r="G208" i="12"/>
  <c r="H208" i="12"/>
  <c r="J208" i="12"/>
  <c r="L208" i="12"/>
  <c r="M208" i="12"/>
  <c r="Q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209" i="12"/>
  <c r="E209" i="12"/>
  <c r="F209" i="12"/>
  <c r="G209" i="12"/>
  <c r="H209" i="12"/>
  <c r="J209" i="12"/>
  <c r="L209" i="12"/>
  <c r="M209" i="12"/>
  <c r="Q209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210" i="12"/>
  <c r="E210" i="12"/>
  <c r="F210" i="12"/>
  <c r="G210" i="12"/>
  <c r="H210" i="12"/>
  <c r="J210" i="12"/>
  <c r="L210" i="12"/>
  <c r="M210" i="12"/>
  <c r="Q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211" i="12"/>
  <c r="E211" i="12"/>
  <c r="F211" i="12"/>
  <c r="G211" i="12"/>
  <c r="H211" i="12"/>
  <c r="J211" i="12"/>
  <c r="L211" i="12"/>
  <c r="M211" i="12"/>
  <c r="Q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212" i="12"/>
  <c r="E212" i="12"/>
  <c r="F212" i="12"/>
  <c r="G212" i="12"/>
  <c r="H212" i="12"/>
  <c r="J212" i="12"/>
  <c r="L212" i="12"/>
  <c r="M212" i="12"/>
  <c r="Q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213" i="12"/>
  <c r="E213" i="12"/>
  <c r="F213" i="12"/>
  <c r="G213" i="12"/>
  <c r="H213" i="12"/>
  <c r="J213" i="12"/>
  <c r="L213" i="12"/>
  <c r="M213" i="12"/>
  <c r="Q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214" i="12"/>
  <c r="E214" i="12"/>
  <c r="F214" i="12"/>
  <c r="G214" i="12"/>
  <c r="H214" i="12"/>
  <c r="J214" i="12"/>
  <c r="L214" i="12"/>
  <c r="M214" i="12"/>
  <c r="Q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215" i="12"/>
  <c r="E215" i="12"/>
  <c r="F215" i="12"/>
  <c r="G215" i="12"/>
  <c r="H215" i="12"/>
  <c r="J215" i="12"/>
  <c r="L215" i="12"/>
  <c r="M215" i="12"/>
  <c r="Q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216" i="12"/>
  <c r="E216" i="12"/>
  <c r="F216" i="12"/>
  <c r="G216" i="12"/>
  <c r="H216" i="12"/>
  <c r="J216" i="12"/>
  <c r="L216" i="12"/>
  <c r="M216" i="12"/>
  <c r="Q216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217" i="12"/>
  <c r="E217" i="12"/>
  <c r="F217" i="12"/>
  <c r="G217" i="12"/>
  <c r="H217" i="12"/>
  <c r="J217" i="12"/>
  <c r="L217" i="12"/>
  <c r="M217" i="12"/>
  <c r="Q217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218" i="12"/>
  <c r="E218" i="12"/>
  <c r="F218" i="12"/>
  <c r="G218" i="12"/>
  <c r="H218" i="12"/>
  <c r="J218" i="12"/>
  <c r="L218" i="12"/>
  <c r="M218" i="12"/>
  <c r="Q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219" i="12"/>
  <c r="E219" i="12"/>
  <c r="F219" i="12"/>
  <c r="G219" i="12"/>
  <c r="H219" i="12"/>
  <c r="J219" i="12"/>
  <c r="L219" i="12"/>
  <c r="M219" i="12"/>
  <c r="Q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220" i="12"/>
  <c r="E220" i="12"/>
  <c r="F220" i="12"/>
  <c r="G220" i="12"/>
  <c r="H220" i="12"/>
  <c r="J220" i="12"/>
  <c r="L220" i="12"/>
  <c r="M220" i="12"/>
  <c r="Q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221" i="12"/>
  <c r="E221" i="12"/>
  <c r="F221" i="12"/>
  <c r="G221" i="12"/>
  <c r="H221" i="12"/>
  <c r="J221" i="12"/>
  <c r="L221" i="12"/>
  <c r="M221" i="12"/>
  <c r="Q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BU221" i="12" s="1"/>
  <c r="AM221" i="12"/>
  <c r="AN221" i="12"/>
  <c r="DB221" i="12" s="1"/>
  <c r="AO221" i="12"/>
  <c r="DI221" i="12" s="1"/>
  <c r="AP221" i="12"/>
  <c r="AQ221" i="12"/>
  <c r="AR221" i="12"/>
  <c r="AS221" i="12"/>
  <c r="AT221" i="12"/>
  <c r="AU221" i="12"/>
  <c r="AV221" i="12"/>
  <c r="AW221" i="12"/>
  <c r="AX221" i="12"/>
  <c r="AY221" i="12"/>
  <c r="A222" i="12"/>
  <c r="E222" i="12"/>
  <c r="F222" i="12"/>
  <c r="G222" i="12"/>
  <c r="H222" i="12"/>
  <c r="J222" i="12"/>
  <c r="L222" i="12"/>
  <c r="M222" i="12"/>
  <c r="Q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CR222" i="12" s="1"/>
  <c r="AN222" i="12"/>
  <c r="DE222" i="12" s="1"/>
  <c r="AO222" i="12"/>
  <c r="DH222" i="12" s="1"/>
  <c r="AP222" i="12"/>
  <c r="AQ222" i="12"/>
  <c r="AR222" i="12"/>
  <c r="AS222" i="12"/>
  <c r="AT222" i="12"/>
  <c r="AU222" i="12"/>
  <c r="AV222" i="12"/>
  <c r="AW222" i="12"/>
  <c r="AX222" i="12"/>
  <c r="AY222" i="12"/>
  <c r="A223" i="12"/>
  <c r="E223" i="12"/>
  <c r="F223" i="12"/>
  <c r="G223" i="12"/>
  <c r="H223" i="12"/>
  <c r="J223" i="12"/>
  <c r="L223" i="12"/>
  <c r="M223" i="12"/>
  <c r="Q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BW223" i="12" s="1"/>
  <c r="AM223" i="12"/>
  <c r="AN223" i="12"/>
  <c r="CW223" i="12" s="1"/>
  <c r="AO223" i="12"/>
  <c r="DL223" i="12" s="1"/>
  <c r="AP223" i="12"/>
  <c r="AQ223" i="12"/>
  <c r="AR223" i="12"/>
  <c r="AS223" i="12"/>
  <c r="AT223" i="12"/>
  <c r="AU223" i="12"/>
  <c r="AV223" i="12"/>
  <c r="AW223" i="12"/>
  <c r="AX223" i="12"/>
  <c r="AY223" i="12"/>
  <c r="A224" i="12"/>
  <c r="E224" i="12"/>
  <c r="F224" i="12"/>
  <c r="G224" i="12"/>
  <c r="H224" i="12"/>
  <c r="J224" i="12"/>
  <c r="L224" i="12"/>
  <c r="M224" i="12"/>
  <c r="Q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CD224" i="12" s="1"/>
  <c r="AM224" i="12"/>
  <c r="CM224" i="12" s="1"/>
  <c r="AN224" i="12"/>
  <c r="CY224" i="12" s="1"/>
  <c r="AO224" i="12"/>
  <c r="AP224" i="12"/>
  <c r="AQ224" i="12"/>
  <c r="AR224" i="12"/>
  <c r="AS224" i="12"/>
  <c r="AT224" i="12"/>
  <c r="AU224" i="12"/>
  <c r="AV224" i="12"/>
  <c r="AW224" i="12"/>
  <c r="AX224" i="12"/>
  <c r="AY224" i="12"/>
  <c r="A225" i="12"/>
  <c r="E225" i="12"/>
  <c r="F225" i="12"/>
  <c r="G225" i="12"/>
  <c r="H225" i="12"/>
  <c r="J225" i="12"/>
  <c r="L225" i="12"/>
  <c r="M225" i="12"/>
  <c r="Q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CX225" i="12" s="1"/>
  <c r="AO225" i="12"/>
  <c r="AP225" i="12"/>
  <c r="AQ225" i="12"/>
  <c r="AR225" i="12"/>
  <c r="AS225" i="12"/>
  <c r="AT225" i="12"/>
  <c r="AU225" i="12"/>
  <c r="AV225" i="12"/>
  <c r="AW225" i="12"/>
  <c r="AX225" i="12"/>
  <c r="AY225" i="12"/>
  <c r="A226" i="12"/>
  <c r="E226" i="12"/>
  <c r="F226" i="12"/>
  <c r="G226" i="12"/>
  <c r="H226" i="12"/>
  <c r="J226" i="12"/>
  <c r="L226" i="12"/>
  <c r="M226" i="12"/>
  <c r="Q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DE226" i="12" s="1"/>
  <c r="AO226" i="12"/>
  <c r="AP226" i="12"/>
  <c r="AQ226" i="12"/>
  <c r="AR226" i="12"/>
  <c r="AS226" i="12"/>
  <c r="AT226" i="12"/>
  <c r="AU226" i="12"/>
  <c r="AV226" i="12"/>
  <c r="AW226" i="12"/>
  <c r="AX226" i="12"/>
  <c r="AY226" i="12"/>
  <c r="A227" i="12"/>
  <c r="E227" i="12"/>
  <c r="F227" i="12"/>
  <c r="G227" i="12"/>
  <c r="H227" i="12"/>
  <c r="J227" i="12"/>
  <c r="L227" i="12"/>
  <c r="M227" i="12"/>
  <c r="Q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228" i="12"/>
  <c r="E228" i="12"/>
  <c r="F228" i="12"/>
  <c r="G228" i="12"/>
  <c r="H228" i="12"/>
  <c r="J228" i="12"/>
  <c r="L228" i="12"/>
  <c r="M228" i="12"/>
  <c r="Q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229" i="12"/>
  <c r="E229" i="12"/>
  <c r="F229" i="12"/>
  <c r="G229" i="12"/>
  <c r="H229" i="12"/>
  <c r="J229" i="12"/>
  <c r="L229" i="12"/>
  <c r="M229" i="12"/>
  <c r="Q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230" i="12"/>
  <c r="E230" i="12"/>
  <c r="F230" i="12"/>
  <c r="G230" i="12"/>
  <c r="H230" i="12"/>
  <c r="J230" i="12"/>
  <c r="L230" i="12"/>
  <c r="M230" i="12"/>
  <c r="Q230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231" i="12"/>
  <c r="E231" i="12"/>
  <c r="F231" i="12"/>
  <c r="G231" i="12"/>
  <c r="H231" i="12"/>
  <c r="J231" i="12"/>
  <c r="L231" i="12"/>
  <c r="M231" i="12"/>
  <c r="Q231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232" i="12"/>
  <c r="E232" i="12"/>
  <c r="F232" i="12"/>
  <c r="G232" i="12"/>
  <c r="H232" i="12"/>
  <c r="J232" i="12"/>
  <c r="L232" i="12"/>
  <c r="M232" i="12"/>
  <c r="Q232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233" i="12"/>
  <c r="E233" i="12"/>
  <c r="F233" i="12"/>
  <c r="G233" i="12"/>
  <c r="H233" i="12"/>
  <c r="J233" i="12"/>
  <c r="L233" i="12"/>
  <c r="M233" i="12"/>
  <c r="Q233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234" i="12"/>
  <c r="E234" i="12"/>
  <c r="F234" i="12"/>
  <c r="G234" i="12"/>
  <c r="H234" i="12"/>
  <c r="J234" i="12"/>
  <c r="L234" i="12"/>
  <c r="M234" i="12"/>
  <c r="Q234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235" i="12"/>
  <c r="E235" i="12"/>
  <c r="F235" i="12"/>
  <c r="G235" i="12"/>
  <c r="H235" i="12"/>
  <c r="J235" i="12"/>
  <c r="L235" i="12"/>
  <c r="M235" i="12"/>
  <c r="Q235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236" i="12"/>
  <c r="E236" i="12"/>
  <c r="F236" i="12"/>
  <c r="G236" i="12"/>
  <c r="H236" i="12"/>
  <c r="J236" i="12"/>
  <c r="L236" i="12"/>
  <c r="M236" i="12"/>
  <c r="Q236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CD236" i="12" s="1"/>
  <c r="AM236" i="12"/>
  <c r="CQ236" i="12" s="1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237" i="12"/>
  <c r="E237" i="12"/>
  <c r="F237" i="12"/>
  <c r="G237" i="12"/>
  <c r="H237" i="12"/>
  <c r="J237" i="12"/>
  <c r="L237" i="12"/>
  <c r="M237" i="12"/>
  <c r="Q237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BU237" i="12" s="1"/>
  <c r="AM237" i="12"/>
  <c r="AN237" i="12"/>
  <c r="CZ237" i="12" s="1"/>
  <c r="AO237" i="12"/>
  <c r="DI237" i="12" s="1"/>
  <c r="AP237" i="12"/>
  <c r="AQ237" i="12"/>
  <c r="AR237" i="12"/>
  <c r="AS237" i="12"/>
  <c r="AT237" i="12"/>
  <c r="AU237" i="12"/>
  <c r="AV237" i="12"/>
  <c r="AW237" i="12"/>
  <c r="AX237" i="12"/>
  <c r="AY237" i="12"/>
  <c r="A238" i="12"/>
  <c r="E238" i="12"/>
  <c r="F238" i="12"/>
  <c r="G238" i="12"/>
  <c r="H238" i="12"/>
  <c r="J238" i="12"/>
  <c r="L238" i="12"/>
  <c r="M238" i="12"/>
  <c r="Q238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DB238" i="12" s="1"/>
  <c r="AO238" i="12"/>
  <c r="AP238" i="12"/>
  <c r="AQ238" i="12"/>
  <c r="AR238" i="12"/>
  <c r="AS238" i="12"/>
  <c r="AT238" i="12"/>
  <c r="AU238" i="12"/>
  <c r="AV238" i="12"/>
  <c r="AW238" i="12"/>
  <c r="AX238" i="12"/>
  <c r="AY238" i="12"/>
  <c r="A239" i="12"/>
  <c r="E239" i="12"/>
  <c r="F239" i="12"/>
  <c r="G239" i="12"/>
  <c r="H239" i="12"/>
  <c r="J239" i="12"/>
  <c r="L239" i="12"/>
  <c r="M239" i="12"/>
  <c r="Q239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240" i="12"/>
  <c r="E240" i="12"/>
  <c r="F240" i="12"/>
  <c r="G240" i="12"/>
  <c r="H240" i="12"/>
  <c r="J240" i="12"/>
  <c r="L240" i="12"/>
  <c r="M240" i="12"/>
  <c r="Q240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241" i="12"/>
  <c r="E241" i="12"/>
  <c r="F241" i="12"/>
  <c r="G241" i="12"/>
  <c r="H241" i="12"/>
  <c r="J241" i="12"/>
  <c r="L241" i="12"/>
  <c r="M241" i="12"/>
  <c r="Q241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242" i="12"/>
  <c r="E242" i="12"/>
  <c r="F242" i="12"/>
  <c r="G242" i="12"/>
  <c r="H242" i="12"/>
  <c r="J242" i="12"/>
  <c r="L242" i="12"/>
  <c r="M242" i="12"/>
  <c r="Q242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243" i="12"/>
  <c r="E243" i="12"/>
  <c r="F243" i="12"/>
  <c r="G243" i="12"/>
  <c r="H243" i="12"/>
  <c r="J243" i="12"/>
  <c r="L243" i="12"/>
  <c r="M243" i="12"/>
  <c r="Q243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244" i="12"/>
  <c r="E244" i="12"/>
  <c r="F244" i="12"/>
  <c r="G244" i="12"/>
  <c r="H244" i="12"/>
  <c r="J244" i="12"/>
  <c r="L244" i="12"/>
  <c r="M244" i="12"/>
  <c r="Q244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245" i="12"/>
  <c r="E245" i="12"/>
  <c r="F245" i="12"/>
  <c r="G245" i="12"/>
  <c r="H245" i="12"/>
  <c r="J245" i="12"/>
  <c r="L245" i="12"/>
  <c r="M245" i="12"/>
  <c r="Q245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246" i="12"/>
  <c r="E246" i="12"/>
  <c r="F246" i="12"/>
  <c r="G246" i="12"/>
  <c r="H246" i="12"/>
  <c r="J246" i="12"/>
  <c r="L246" i="12"/>
  <c r="M246" i="12"/>
  <c r="Q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247" i="12"/>
  <c r="E247" i="12"/>
  <c r="F247" i="12"/>
  <c r="G247" i="12"/>
  <c r="H247" i="12"/>
  <c r="J247" i="12"/>
  <c r="L247" i="12"/>
  <c r="M247" i="12"/>
  <c r="Q247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CL247" i="12" s="1"/>
  <c r="AN247" i="12"/>
  <c r="CZ247" i="12" s="1"/>
  <c r="AO247" i="12"/>
  <c r="DO247" i="12" s="1"/>
  <c r="AP247" i="12"/>
  <c r="AQ247" i="12"/>
  <c r="AR247" i="12"/>
  <c r="AS247" i="12"/>
  <c r="AT247" i="12"/>
  <c r="AU247" i="12"/>
  <c r="AV247" i="12"/>
  <c r="AW247" i="12"/>
  <c r="AX247" i="12"/>
  <c r="AY247" i="12"/>
  <c r="A248" i="12"/>
  <c r="E248" i="12"/>
  <c r="F248" i="12"/>
  <c r="G248" i="12"/>
  <c r="H248" i="12"/>
  <c r="J248" i="12"/>
  <c r="L248" i="12"/>
  <c r="M248" i="12"/>
  <c r="Q248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249" i="12"/>
  <c r="E249" i="12"/>
  <c r="F249" i="12"/>
  <c r="G249" i="12"/>
  <c r="H249" i="12"/>
  <c r="J249" i="12"/>
  <c r="L249" i="12"/>
  <c r="M249" i="12"/>
  <c r="Q249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BW249" i="12" s="1"/>
  <c r="AM249" i="12"/>
  <c r="CJ249" i="12" s="1"/>
  <c r="AN249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250" i="12"/>
  <c r="E250" i="12"/>
  <c r="F250" i="12"/>
  <c r="G250" i="12"/>
  <c r="H250" i="12"/>
  <c r="J250" i="12"/>
  <c r="L250" i="12"/>
  <c r="M250" i="12"/>
  <c r="Q250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CP250" i="12" s="1"/>
  <c r="AN250" i="12"/>
  <c r="DA250" i="12" s="1"/>
  <c r="AO250" i="12"/>
  <c r="DH250" i="12" s="1"/>
  <c r="AP250" i="12"/>
  <c r="AQ250" i="12"/>
  <c r="AR250" i="12"/>
  <c r="AS250" i="12"/>
  <c r="AT250" i="12"/>
  <c r="AU250" i="12"/>
  <c r="AV250" i="12"/>
  <c r="AW250" i="12"/>
  <c r="AX250" i="12"/>
  <c r="AY250" i="12"/>
  <c r="A251" i="12"/>
  <c r="E251" i="12"/>
  <c r="F251" i="12"/>
  <c r="G251" i="12"/>
  <c r="H251" i="12"/>
  <c r="J251" i="12"/>
  <c r="L251" i="12"/>
  <c r="M251" i="12"/>
  <c r="Q251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BW251" i="12" s="1"/>
  <c r="AM251" i="12"/>
  <c r="CH251" i="12" s="1"/>
  <c r="AN251" i="12"/>
  <c r="CX251" i="12" s="1"/>
  <c r="AO251" i="12"/>
  <c r="DM251" i="12" s="1"/>
  <c r="AP251" i="12"/>
  <c r="AQ251" i="12"/>
  <c r="AR251" i="12"/>
  <c r="AS251" i="12"/>
  <c r="AT251" i="12"/>
  <c r="AU251" i="12"/>
  <c r="AV251" i="12"/>
  <c r="AW251" i="12"/>
  <c r="AX251" i="12"/>
  <c r="AY251" i="12"/>
  <c r="A252" i="12"/>
  <c r="E252" i="12"/>
  <c r="F252" i="12"/>
  <c r="G252" i="12"/>
  <c r="H252" i="12"/>
  <c r="J252" i="12"/>
  <c r="L252" i="12"/>
  <c r="M252" i="12"/>
  <c r="Q252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253" i="12"/>
  <c r="E253" i="12"/>
  <c r="F253" i="12"/>
  <c r="G253" i="12"/>
  <c r="H253" i="12"/>
  <c r="J253" i="12"/>
  <c r="L253" i="12"/>
  <c r="M253" i="12"/>
  <c r="Q253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254" i="12"/>
  <c r="E254" i="12"/>
  <c r="F254" i="12"/>
  <c r="G254" i="12"/>
  <c r="H254" i="12"/>
  <c r="J254" i="12"/>
  <c r="L254" i="12"/>
  <c r="M254" i="12"/>
  <c r="Q254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255" i="12"/>
  <c r="E255" i="12"/>
  <c r="F255" i="12"/>
  <c r="G255" i="12"/>
  <c r="H255" i="12"/>
  <c r="J255" i="12"/>
  <c r="L255" i="12"/>
  <c r="M255" i="12"/>
  <c r="Q255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256" i="12"/>
  <c r="E256" i="12"/>
  <c r="F256" i="12"/>
  <c r="G256" i="12"/>
  <c r="H256" i="12"/>
  <c r="J256" i="12"/>
  <c r="L256" i="12"/>
  <c r="M256" i="12"/>
  <c r="Q256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257" i="12"/>
  <c r="E257" i="12"/>
  <c r="F257" i="12"/>
  <c r="G257" i="12"/>
  <c r="H257" i="12"/>
  <c r="J257" i="12"/>
  <c r="L257" i="12"/>
  <c r="M257" i="12"/>
  <c r="Q257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258" i="12"/>
  <c r="E258" i="12"/>
  <c r="F258" i="12"/>
  <c r="G258" i="12"/>
  <c r="H258" i="12"/>
  <c r="J258" i="12"/>
  <c r="L258" i="12"/>
  <c r="M258" i="12"/>
  <c r="Q258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259" i="12"/>
  <c r="E259" i="12"/>
  <c r="F259" i="12"/>
  <c r="G259" i="12"/>
  <c r="H259" i="12"/>
  <c r="J259" i="12"/>
  <c r="L259" i="12"/>
  <c r="M259" i="12"/>
  <c r="Q259" i="12"/>
  <c r="AA259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260" i="12"/>
  <c r="E260" i="12"/>
  <c r="F260" i="12"/>
  <c r="G260" i="12"/>
  <c r="H260" i="12"/>
  <c r="J260" i="12"/>
  <c r="L260" i="12"/>
  <c r="M260" i="12"/>
  <c r="Q260" i="12"/>
  <c r="AA260" i="12"/>
  <c r="AB26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261" i="12"/>
  <c r="E261" i="12"/>
  <c r="F261" i="12"/>
  <c r="G261" i="12"/>
  <c r="H261" i="12"/>
  <c r="J261" i="12"/>
  <c r="L261" i="12"/>
  <c r="M261" i="12"/>
  <c r="Q261" i="12"/>
  <c r="AA261" i="12"/>
  <c r="AB26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262" i="12"/>
  <c r="E262" i="12"/>
  <c r="F262" i="12"/>
  <c r="G262" i="12"/>
  <c r="H262" i="12"/>
  <c r="J262" i="12"/>
  <c r="L262" i="12"/>
  <c r="M262" i="12"/>
  <c r="Q262" i="12"/>
  <c r="AA262" i="12"/>
  <c r="AB26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263" i="12"/>
  <c r="E263" i="12"/>
  <c r="F263" i="12"/>
  <c r="G263" i="12"/>
  <c r="H263" i="12"/>
  <c r="J263" i="12"/>
  <c r="L263" i="12"/>
  <c r="M263" i="12"/>
  <c r="Q263" i="12"/>
  <c r="AA263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264" i="12"/>
  <c r="E264" i="12"/>
  <c r="F264" i="12"/>
  <c r="G264" i="12"/>
  <c r="H264" i="12"/>
  <c r="J264" i="12"/>
  <c r="L264" i="12"/>
  <c r="M264" i="12"/>
  <c r="Q264" i="12"/>
  <c r="AA264" i="12"/>
  <c r="AB264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265" i="12"/>
  <c r="E265" i="12"/>
  <c r="F265" i="12"/>
  <c r="G265" i="12"/>
  <c r="H265" i="12"/>
  <c r="J265" i="12"/>
  <c r="L265" i="12"/>
  <c r="M265" i="12"/>
  <c r="Q265" i="12"/>
  <c r="AA265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266" i="12"/>
  <c r="E266" i="12"/>
  <c r="F266" i="12"/>
  <c r="G266" i="12"/>
  <c r="H266" i="12"/>
  <c r="J266" i="12"/>
  <c r="L266" i="12"/>
  <c r="M266" i="12"/>
  <c r="Q266" i="12"/>
  <c r="AA266" i="12"/>
  <c r="AB266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CJ266" i="12" s="1"/>
  <c r="AN266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267" i="12"/>
  <c r="E267" i="12"/>
  <c r="F267" i="12"/>
  <c r="G267" i="12"/>
  <c r="H267" i="12"/>
  <c r="J267" i="12"/>
  <c r="L267" i="12"/>
  <c r="M267" i="12"/>
  <c r="Q267" i="12"/>
  <c r="AA267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268" i="12"/>
  <c r="E268" i="12"/>
  <c r="F268" i="12"/>
  <c r="G268" i="12"/>
  <c r="H268" i="12"/>
  <c r="J268" i="12"/>
  <c r="L268" i="12"/>
  <c r="M268" i="12"/>
  <c r="Q268" i="12"/>
  <c r="AA268" i="12"/>
  <c r="AB268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269" i="12"/>
  <c r="E269" i="12"/>
  <c r="F269" i="12"/>
  <c r="G269" i="12"/>
  <c r="H269" i="12"/>
  <c r="J269" i="12"/>
  <c r="L269" i="12"/>
  <c r="M269" i="12"/>
  <c r="Q269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270" i="12"/>
  <c r="E270" i="12"/>
  <c r="F270" i="12"/>
  <c r="G270" i="12"/>
  <c r="H270" i="12"/>
  <c r="J270" i="12"/>
  <c r="L270" i="12"/>
  <c r="M270" i="12"/>
  <c r="Q270" i="12"/>
  <c r="AA270" i="12"/>
  <c r="AB270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271" i="12"/>
  <c r="E271" i="12"/>
  <c r="F271" i="12"/>
  <c r="G271" i="12"/>
  <c r="H271" i="12"/>
  <c r="J271" i="12"/>
  <c r="L271" i="12"/>
  <c r="M271" i="12"/>
  <c r="Q271" i="12"/>
  <c r="AA271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272" i="12"/>
  <c r="E272" i="12"/>
  <c r="F272" i="12"/>
  <c r="G272" i="12"/>
  <c r="H272" i="12"/>
  <c r="J272" i="12"/>
  <c r="L272" i="12"/>
  <c r="M272" i="12"/>
  <c r="Q272" i="12"/>
  <c r="AA272" i="12"/>
  <c r="AB272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273" i="12"/>
  <c r="E273" i="12"/>
  <c r="F273" i="12"/>
  <c r="G273" i="12"/>
  <c r="H273" i="12"/>
  <c r="J273" i="12"/>
  <c r="L273" i="12"/>
  <c r="M273" i="12"/>
  <c r="Q273" i="12"/>
  <c r="AA273" i="12"/>
  <c r="AB273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274" i="12"/>
  <c r="E274" i="12"/>
  <c r="F274" i="12"/>
  <c r="G274" i="12"/>
  <c r="H274" i="12"/>
  <c r="J274" i="12"/>
  <c r="L274" i="12"/>
  <c r="M274" i="12"/>
  <c r="Q274" i="12"/>
  <c r="AA274" i="12"/>
  <c r="AB27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275" i="12"/>
  <c r="E275" i="12"/>
  <c r="F275" i="12"/>
  <c r="G275" i="12"/>
  <c r="H275" i="12"/>
  <c r="J275" i="12"/>
  <c r="L275" i="12"/>
  <c r="M275" i="12"/>
  <c r="Q275" i="12"/>
  <c r="AA275" i="12"/>
  <c r="AB275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276" i="12"/>
  <c r="E276" i="12"/>
  <c r="F276" i="12"/>
  <c r="G276" i="12"/>
  <c r="H276" i="12"/>
  <c r="J276" i="12"/>
  <c r="L276" i="12"/>
  <c r="M276" i="12"/>
  <c r="Q276" i="12"/>
  <c r="AA276" i="12"/>
  <c r="AB276" i="12"/>
  <c r="AC276" i="12"/>
  <c r="AD276" i="12"/>
  <c r="AE276" i="12"/>
  <c r="AF276" i="12"/>
  <c r="AG276" i="12"/>
  <c r="AH276" i="12"/>
  <c r="AI276" i="12"/>
  <c r="AJ276" i="12"/>
  <c r="AK276" i="12"/>
  <c r="AL276" i="12"/>
  <c r="BV276" i="12" s="1"/>
  <c r="AM276" i="12"/>
  <c r="CP276" i="12" s="1"/>
  <c r="AN276" i="12"/>
  <c r="DE276" i="12" s="1"/>
  <c r="AO276" i="12"/>
  <c r="DH276" i="12" s="1"/>
  <c r="AP276" i="12"/>
  <c r="AQ276" i="12"/>
  <c r="AR276" i="12"/>
  <c r="AS276" i="12"/>
  <c r="AT276" i="12"/>
  <c r="AU276" i="12"/>
  <c r="AV276" i="12"/>
  <c r="AW276" i="12"/>
  <c r="AX276" i="12"/>
  <c r="AY276" i="12"/>
  <c r="A277" i="12"/>
  <c r="E277" i="12"/>
  <c r="F277" i="12"/>
  <c r="G277" i="12"/>
  <c r="H277" i="12"/>
  <c r="J277" i="12"/>
  <c r="L277" i="12"/>
  <c r="M277" i="12"/>
  <c r="Q277" i="12"/>
  <c r="AA277" i="12"/>
  <c r="AB277" i="12"/>
  <c r="AC277" i="12"/>
  <c r="AD277" i="12"/>
  <c r="AE277" i="12"/>
  <c r="AF277" i="12"/>
  <c r="AG277" i="12"/>
  <c r="AH277" i="12"/>
  <c r="AI277" i="12"/>
  <c r="AJ277" i="12"/>
  <c r="AK277" i="12"/>
  <c r="AL277" i="12"/>
  <c r="CG277" i="12" s="1"/>
  <c r="AM277" i="12"/>
  <c r="AN277" i="12"/>
  <c r="CU277" i="12" s="1"/>
  <c r="AO277" i="12"/>
  <c r="DS277" i="12" s="1"/>
  <c r="AP277" i="12"/>
  <c r="AQ277" i="12"/>
  <c r="AR277" i="12"/>
  <c r="AS277" i="12"/>
  <c r="AT277" i="12"/>
  <c r="AU277" i="12"/>
  <c r="AV277" i="12"/>
  <c r="AW277" i="12"/>
  <c r="AX277" i="12"/>
  <c r="AY277" i="12"/>
  <c r="A278" i="12"/>
  <c r="E278" i="12"/>
  <c r="F278" i="12"/>
  <c r="G278" i="12"/>
  <c r="H278" i="12"/>
  <c r="J278" i="12"/>
  <c r="L278" i="12"/>
  <c r="M278" i="12"/>
  <c r="Q278" i="12"/>
  <c r="AA278" i="12"/>
  <c r="AB278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CI278" i="12" s="1"/>
  <c r="AN278" i="12"/>
  <c r="DD278" i="12" s="1"/>
  <c r="AO278" i="12"/>
  <c r="DR278" i="12" s="1"/>
  <c r="AP278" i="12"/>
  <c r="AQ278" i="12"/>
  <c r="AR278" i="12"/>
  <c r="AS278" i="12"/>
  <c r="AT278" i="12"/>
  <c r="AU278" i="12"/>
  <c r="AV278" i="12"/>
  <c r="AW278" i="12"/>
  <c r="AX278" i="12"/>
  <c r="AY278" i="12"/>
  <c r="A279" i="12"/>
  <c r="E279" i="12"/>
  <c r="F279" i="12"/>
  <c r="G279" i="12"/>
  <c r="H279" i="12"/>
  <c r="J279" i="12"/>
  <c r="L279" i="12"/>
  <c r="M279" i="12"/>
  <c r="Q279" i="12"/>
  <c r="AA279" i="12"/>
  <c r="AB279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280" i="12"/>
  <c r="E280" i="12"/>
  <c r="F280" i="12"/>
  <c r="G280" i="12"/>
  <c r="H280" i="12"/>
  <c r="J280" i="12"/>
  <c r="L280" i="12"/>
  <c r="M280" i="12"/>
  <c r="Q280" i="12"/>
  <c r="AA280" i="12"/>
  <c r="AB280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281" i="12"/>
  <c r="E281" i="12"/>
  <c r="F281" i="12"/>
  <c r="G281" i="12"/>
  <c r="H281" i="12"/>
  <c r="J281" i="12"/>
  <c r="L281" i="12"/>
  <c r="M281" i="12"/>
  <c r="Q281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282" i="12"/>
  <c r="E282" i="12"/>
  <c r="F282" i="12"/>
  <c r="G282" i="12"/>
  <c r="H282" i="12"/>
  <c r="J282" i="12"/>
  <c r="L282" i="12"/>
  <c r="M282" i="12"/>
  <c r="Q282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283" i="12"/>
  <c r="E283" i="12"/>
  <c r="F283" i="12"/>
  <c r="G283" i="12"/>
  <c r="H283" i="12"/>
  <c r="J283" i="12"/>
  <c r="L283" i="12"/>
  <c r="M283" i="12"/>
  <c r="Q283" i="12"/>
  <c r="AA283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284" i="12"/>
  <c r="E284" i="12"/>
  <c r="F284" i="12"/>
  <c r="G284" i="12"/>
  <c r="H284" i="12"/>
  <c r="J284" i="12"/>
  <c r="L284" i="12"/>
  <c r="M284" i="12"/>
  <c r="Q284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CN284" i="12" s="1"/>
  <c r="AN284" i="12"/>
  <c r="CW284" i="12" s="1"/>
  <c r="AO284" i="12"/>
  <c r="DH284" i="12" s="1"/>
  <c r="AP284" i="12"/>
  <c r="AQ284" i="12"/>
  <c r="AR284" i="12"/>
  <c r="AS284" i="12"/>
  <c r="AT284" i="12"/>
  <c r="AU284" i="12"/>
  <c r="AV284" i="12"/>
  <c r="AW284" i="12"/>
  <c r="AX284" i="12"/>
  <c r="AY284" i="12"/>
  <c r="A285" i="12"/>
  <c r="E285" i="12"/>
  <c r="F285" i="12"/>
  <c r="G285" i="12"/>
  <c r="H285" i="12"/>
  <c r="J285" i="12"/>
  <c r="L285" i="12"/>
  <c r="M285" i="12"/>
  <c r="Q285" i="12"/>
  <c r="AA285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286" i="12"/>
  <c r="E286" i="12"/>
  <c r="F286" i="12"/>
  <c r="G286" i="12"/>
  <c r="H286" i="12"/>
  <c r="J286" i="12"/>
  <c r="L286" i="12"/>
  <c r="M286" i="12"/>
  <c r="Q286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287" i="12"/>
  <c r="E287" i="12"/>
  <c r="F287" i="12"/>
  <c r="G287" i="12"/>
  <c r="H287" i="12"/>
  <c r="J287" i="12"/>
  <c r="L287" i="12"/>
  <c r="M287" i="12"/>
  <c r="Q287" i="12"/>
  <c r="AA287" i="12"/>
  <c r="AB287" i="12"/>
  <c r="AC287" i="12"/>
  <c r="AD287" i="12"/>
  <c r="AE287" i="12"/>
  <c r="AF287" i="12"/>
  <c r="AG287" i="12"/>
  <c r="AH287" i="12"/>
  <c r="AI287" i="12"/>
  <c r="AJ287" i="12"/>
  <c r="AK287" i="12"/>
  <c r="AL287" i="12"/>
  <c r="CG287" i="12" s="1"/>
  <c r="AM287" i="12"/>
  <c r="CK287" i="12" s="1"/>
  <c r="AN287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288" i="12"/>
  <c r="E288" i="12"/>
  <c r="F288" i="12"/>
  <c r="G288" i="12"/>
  <c r="H288" i="12"/>
  <c r="J288" i="12"/>
  <c r="L288" i="12"/>
  <c r="M288" i="12"/>
  <c r="Q288" i="12"/>
  <c r="AA288" i="12"/>
  <c r="AB288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CH288" i="12" s="1"/>
  <c r="AN288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289" i="12"/>
  <c r="E289" i="12"/>
  <c r="F289" i="12"/>
  <c r="G289" i="12"/>
  <c r="H289" i="12"/>
  <c r="J289" i="12"/>
  <c r="L289" i="12"/>
  <c r="M289" i="12"/>
  <c r="Q289" i="12"/>
  <c r="AA289" i="12"/>
  <c r="AB289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290" i="12"/>
  <c r="E290" i="12"/>
  <c r="F290" i="12"/>
  <c r="G290" i="12"/>
  <c r="H290" i="12"/>
  <c r="J290" i="12"/>
  <c r="L290" i="12"/>
  <c r="M290" i="12"/>
  <c r="Q290" i="12"/>
  <c r="AA290" i="12"/>
  <c r="AB29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291" i="12"/>
  <c r="E291" i="12"/>
  <c r="F291" i="12"/>
  <c r="G291" i="12"/>
  <c r="H291" i="12"/>
  <c r="J291" i="12"/>
  <c r="L291" i="12"/>
  <c r="M291" i="12"/>
  <c r="Q291" i="12"/>
  <c r="AA291" i="12"/>
  <c r="AB291" i="12"/>
  <c r="AC291" i="12"/>
  <c r="AD291" i="12"/>
  <c r="AE291" i="12"/>
  <c r="AF291" i="12"/>
  <c r="AG291" i="12"/>
  <c r="AH291" i="12"/>
  <c r="AI291" i="12"/>
  <c r="AJ291" i="12"/>
  <c r="AK291" i="12"/>
  <c r="AL291" i="12"/>
  <c r="CA291" i="12" s="1"/>
  <c r="AM291" i="12"/>
  <c r="CR291" i="12" s="1"/>
  <c r="AN291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292" i="12"/>
  <c r="E292" i="12"/>
  <c r="F292" i="12"/>
  <c r="G292" i="12"/>
  <c r="H292" i="12"/>
  <c r="J292" i="12"/>
  <c r="L292" i="12"/>
  <c r="M292" i="12"/>
  <c r="Q292" i="12"/>
  <c r="AA292" i="12"/>
  <c r="AB292" i="12"/>
  <c r="AC292" i="12"/>
  <c r="AD292" i="12"/>
  <c r="AE292" i="12"/>
  <c r="AF292" i="12"/>
  <c r="AG292" i="12"/>
  <c r="AH292" i="12"/>
  <c r="AI292" i="12"/>
  <c r="AJ292" i="12"/>
  <c r="AK292" i="12"/>
  <c r="AL292" i="12"/>
  <c r="BZ292" i="12" s="1"/>
  <c r="AM292" i="12"/>
  <c r="CS292" i="12" s="1"/>
  <c r="AN292" i="12"/>
  <c r="DB292" i="12" s="1"/>
  <c r="AO292" i="12"/>
  <c r="DI292" i="12" s="1"/>
  <c r="AP292" i="12"/>
  <c r="AQ292" i="12"/>
  <c r="AR292" i="12"/>
  <c r="AS292" i="12"/>
  <c r="AT292" i="12"/>
  <c r="AU292" i="12"/>
  <c r="AV292" i="12"/>
  <c r="AW292" i="12"/>
  <c r="AX292" i="12"/>
  <c r="AY292" i="12"/>
  <c r="A293" i="12"/>
  <c r="E293" i="12"/>
  <c r="F293" i="12"/>
  <c r="G293" i="12"/>
  <c r="H293" i="12"/>
  <c r="J293" i="12"/>
  <c r="L293" i="12"/>
  <c r="M293" i="12"/>
  <c r="Q293" i="12"/>
  <c r="AA293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DK293" i="12" s="1"/>
  <c r="AP293" i="12"/>
  <c r="AQ293" i="12"/>
  <c r="AR293" i="12"/>
  <c r="AS293" i="12"/>
  <c r="AT293" i="12"/>
  <c r="AU293" i="12"/>
  <c r="AV293" i="12"/>
  <c r="AW293" i="12"/>
  <c r="AX293" i="12"/>
  <c r="AY293" i="12"/>
  <c r="A294" i="12"/>
  <c r="E294" i="12"/>
  <c r="F294" i="12"/>
  <c r="G294" i="12"/>
  <c r="H294" i="12"/>
  <c r="J294" i="12"/>
  <c r="L294" i="12"/>
  <c r="M294" i="12"/>
  <c r="Q294" i="12"/>
  <c r="AA294" i="12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CK294" i="12" s="1"/>
  <c r="AN294" i="12"/>
  <c r="CY294" i="12" s="1"/>
  <c r="AO294" i="12"/>
  <c r="DL294" i="12" s="1"/>
  <c r="AP294" i="12"/>
  <c r="AQ294" i="12"/>
  <c r="AR294" i="12"/>
  <c r="AS294" i="12"/>
  <c r="AT294" i="12"/>
  <c r="AU294" i="12"/>
  <c r="AV294" i="12"/>
  <c r="AW294" i="12"/>
  <c r="AX294" i="12"/>
  <c r="AY294" i="12"/>
  <c r="A295" i="12"/>
  <c r="E295" i="12"/>
  <c r="F295" i="12"/>
  <c r="G295" i="12"/>
  <c r="H295" i="12"/>
  <c r="J295" i="12"/>
  <c r="L295" i="12"/>
  <c r="M295" i="12"/>
  <c r="Q295" i="12"/>
  <c r="AA295" i="12"/>
  <c r="AB295" i="12"/>
  <c r="AC295" i="12"/>
  <c r="AD295" i="12"/>
  <c r="AE295" i="12"/>
  <c r="AF295" i="12"/>
  <c r="AG295" i="12"/>
  <c r="AH295" i="12"/>
  <c r="AI295" i="12"/>
  <c r="AJ295" i="12"/>
  <c r="AK295" i="12"/>
  <c r="AL295" i="12"/>
  <c r="BY295" i="12" s="1"/>
  <c r="AM295" i="12"/>
  <c r="AN295" i="12"/>
  <c r="AO295" i="12"/>
  <c r="DP295" i="12" s="1"/>
  <c r="AP295" i="12"/>
  <c r="AQ295" i="12"/>
  <c r="AR295" i="12"/>
  <c r="AS295" i="12"/>
  <c r="AT295" i="12"/>
  <c r="AU295" i="12"/>
  <c r="AV295" i="12"/>
  <c r="AW295" i="12"/>
  <c r="AX295" i="12"/>
  <c r="AY295" i="12"/>
  <c r="A296" i="12"/>
  <c r="E296" i="12"/>
  <c r="F296" i="12"/>
  <c r="G296" i="12"/>
  <c r="H296" i="12"/>
  <c r="J296" i="12"/>
  <c r="L296" i="12"/>
  <c r="M296" i="12"/>
  <c r="Q296" i="12"/>
  <c r="AA296" i="12"/>
  <c r="AB296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CV296" i="12" s="1"/>
  <c r="AO296" i="12"/>
  <c r="DO296" i="12" s="1"/>
  <c r="AP296" i="12"/>
  <c r="AQ296" i="12"/>
  <c r="AR296" i="12"/>
  <c r="AS296" i="12"/>
  <c r="AT296" i="12"/>
  <c r="AU296" i="12"/>
  <c r="AV296" i="12"/>
  <c r="AW296" i="12"/>
  <c r="AX296" i="12"/>
  <c r="AY296" i="12"/>
  <c r="A297" i="12"/>
  <c r="E297" i="12"/>
  <c r="F297" i="12"/>
  <c r="G297" i="12"/>
  <c r="H297" i="12"/>
  <c r="J297" i="12"/>
  <c r="L297" i="12"/>
  <c r="M297" i="12"/>
  <c r="Q297" i="12"/>
  <c r="AA297" i="12"/>
  <c r="AB297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298" i="12"/>
  <c r="E298" i="12"/>
  <c r="F298" i="12"/>
  <c r="G298" i="12"/>
  <c r="H298" i="12"/>
  <c r="J298" i="12"/>
  <c r="L298" i="12"/>
  <c r="M298" i="12"/>
  <c r="Q298" i="12"/>
  <c r="AA298" i="12"/>
  <c r="AB298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299" i="12"/>
  <c r="E299" i="12"/>
  <c r="F299" i="12"/>
  <c r="G299" i="12"/>
  <c r="H299" i="12"/>
  <c r="J299" i="12"/>
  <c r="L299" i="12"/>
  <c r="M299" i="12"/>
  <c r="Q299" i="12"/>
  <c r="AA299" i="12"/>
  <c r="AB299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CP299" i="12" s="1"/>
  <c r="AN299" i="12"/>
  <c r="CX299" i="12" s="1"/>
  <c r="AO299" i="12"/>
  <c r="DS299" i="12" s="1"/>
  <c r="AP299" i="12"/>
  <c r="AQ299" i="12"/>
  <c r="AR299" i="12"/>
  <c r="AS299" i="12"/>
  <c r="AT299" i="12"/>
  <c r="AU299" i="12"/>
  <c r="AV299" i="12"/>
  <c r="AW299" i="12"/>
  <c r="AX299" i="12"/>
  <c r="AY299" i="12"/>
  <c r="A300" i="12"/>
  <c r="E300" i="12"/>
  <c r="F300" i="12"/>
  <c r="G300" i="12"/>
  <c r="H300" i="12"/>
  <c r="J300" i="12"/>
  <c r="L300" i="12"/>
  <c r="M300" i="12"/>
  <c r="Q300" i="12"/>
  <c r="AA300" i="12"/>
  <c r="AB300" i="12"/>
  <c r="AC300" i="12"/>
  <c r="AD300" i="12"/>
  <c r="AE300" i="12"/>
  <c r="AF300" i="12"/>
  <c r="AG300" i="12"/>
  <c r="AH300" i="12"/>
  <c r="AI300" i="12"/>
  <c r="AJ300" i="12"/>
  <c r="AK300" i="12"/>
  <c r="AL300" i="12"/>
  <c r="CG300" i="12" s="1"/>
  <c r="AM300" i="12"/>
  <c r="CH300" i="12" s="1"/>
  <c r="AN300" i="12"/>
  <c r="CU300" i="12" s="1"/>
  <c r="AO300" i="12"/>
  <c r="DN300" i="12" s="1"/>
  <c r="AP300" i="12"/>
  <c r="AQ300" i="12"/>
  <c r="AR300" i="12"/>
  <c r="AS300" i="12"/>
  <c r="AT300" i="12"/>
  <c r="AU300" i="12"/>
  <c r="AV300" i="12"/>
  <c r="AW300" i="12"/>
  <c r="AX300" i="12"/>
  <c r="AY300" i="12"/>
  <c r="A301" i="12"/>
  <c r="E301" i="12"/>
  <c r="F301" i="12"/>
  <c r="G301" i="12"/>
  <c r="H301" i="12"/>
  <c r="J301" i="12"/>
  <c r="L301" i="12"/>
  <c r="M301" i="12"/>
  <c r="Q301" i="12"/>
  <c r="AA301" i="12"/>
  <c r="AB301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CT301" i="12" s="1"/>
  <c r="AN301" i="12"/>
  <c r="CU301" i="12" s="1"/>
  <c r="AO301" i="12"/>
  <c r="AP301" i="12"/>
  <c r="AQ301" i="12"/>
  <c r="AR301" i="12"/>
  <c r="AS301" i="12"/>
  <c r="AT301" i="12"/>
  <c r="AU301" i="12"/>
  <c r="AV301" i="12"/>
  <c r="AW301" i="12"/>
  <c r="AX301" i="12"/>
  <c r="AY301" i="12"/>
  <c r="A302" i="12"/>
  <c r="E302" i="12"/>
  <c r="F302" i="12"/>
  <c r="G302" i="12"/>
  <c r="H302" i="12"/>
  <c r="J302" i="12"/>
  <c r="L302" i="12"/>
  <c r="M302" i="12"/>
  <c r="Q302" i="12"/>
  <c r="AA302" i="12"/>
  <c r="AB302" i="12"/>
  <c r="AC302" i="12"/>
  <c r="AD302" i="12"/>
  <c r="AE302" i="12"/>
  <c r="AF302" i="12"/>
  <c r="AG302" i="12"/>
  <c r="AH302" i="12"/>
  <c r="AI302" i="12"/>
  <c r="AJ302" i="12"/>
  <c r="AK302" i="12"/>
  <c r="AL302" i="12"/>
  <c r="BX302" i="12" s="1"/>
  <c r="AM302" i="12"/>
  <c r="CJ302" i="12" s="1"/>
  <c r="AN302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303" i="12"/>
  <c r="E303" i="12"/>
  <c r="F303" i="12"/>
  <c r="G303" i="12"/>
  <c r="H303" i="12"/>
  <c r="J303" i="12"/>
  <c r="L303" i="12"/>
  <c r="M303" i="12"/>
  <c r="Q303" i="12"/>
  <c r="AA303" i="12"/>
  <c r="AB303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304" i="12"/>
  <c r="E304" i="12"/>
  <c r="F304" i="12"/>
  <c r="G304" i="12"/>
  <c r="H304" i="12"/>
  <c r="J304" i="12"/>
  <c r="L304" i="12"/>
  <c r="M304" i="12"/>
  <c r="Q304" i="12"/>
  <c r="AA304" i="12"/>
  <c r="AB30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305" i="12"/>
  <c r="E305" i="12"/>
  <c r="F305" i="12"/>
  <c r="G305" i="12"/>
  <c r="H305" i="12"/>
  <c r="J305" i="12"/>
  <c r="L305" i="12"/>
  <c r="M305" i="12"/>
  <c r="Q305" i="12"/>
  <c r="AA305" i="12"/>
  <c r="AB30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306" i="12"/>
  <c r="E306" i="12"/>
  <c r="F306" i="12"/>
  <c r="G306" i="12"/>
  <c r="H306" i="12"/>
  <c r="J306" i="12"/>
  <c r="L306" i="12"/>
  <c r="M306" i="12"/>
  <c r="Q306" i="12"/>
  <c r="AA306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307" i="12"/>
  <c r="E307" i="12"/>
  <c r="F307" i="12"/>
  <c r="G307" i="12"/>
  <c r="H307" i="12"/>
  <c r="J307" i="12"/>
  <c r="L307" i="12"/>
  <c r="M307" i="12"/>
  <c r="Q307" i="12"/>
  <c r="AA307" i="12"/>
  <c r="AB307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308" i="12"/>
  <c r="E308" i="12"/>
  <c r="F308" i="12"/>
  <c r="G308" i="12"/>
  <c r="H308" i="12"/>
  <c r="J308" i="12"/>
  <c r="L308" i="12"/>
  <c r="M308" i="12"/>
  <c r="Q308" i="12"/>
  <c r="AA308" i="12"/>
  <c r="AB30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309" i="12"/>
  <c r="E309" i="12"/>
  <c r="F309" i="12"/>
  <c r="G309" i="12"/>
  <c r="H309" i="12"/>
  <c r="J309" i="12"/>
  <c r="L309" i="12"/>
  <c r="M309" i="12"/>
  <c r="Q309" i="12"/>
  <c r="AA309" i="12"/>
  <c r="AB309" i="12"/>
  <c r="AC309" i="12"/>
  <c r="AD309" i="12"/>
  <c r="AE309" i="12"/>
  <c r="AF309" i="12"/>
  <c r="AG309" i="12"/>
  <c r="AH309" i="12"/>
  <c r="AI309" i="12"/>
  <c r="AJ309" i="12"/>
  <c r="AK309" i="12"/>
  <c r="AL309" i="12"/>
  <c r="BZ309" i="12" s="1"/>
  <c r="AM309" i="12"/>
  <c r="CT309" i="12" s="1"/>
  <c r="AN309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310" i="12"/>
  <c r="E310" i="12"/>
  <c r="F310" i="12"/>
  <c r="G310" i="12"/>
  <c r="H310" i="12"/>
  <c r="J310" i="12"/>
  <c r="L310" i="12"/>
  <c r="M310" i="12"/>
  <c r="Q310" i="12"/>
  <c r="AA310" i="12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CP310" i="12" s="1"/>
  <c r="AN310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311" i="12"/>
  <c r="E311" i="12"/>
  <c r="F311" i="12"/>
  <c r="G311" i="12"/>
  <c r="H311" i="12"/>
  <c r="J311" i="12"/>
  <c r="L311" i="12"/>
  <c r="M311" i="12"/>
  <c r="Q311" i="12"/>
  <c r="AA311" i="12"/>
  <c r="AB311" i="12"/>
  <c r="AC311" i="12"/>
  <c r="AD311" i="12"/>
  <c r="AE311" i="12"/>
  <c r="AF311" i="12"/>
  <c r="AG311" i="12"/>
  <c r="AH311" i="12"/>
  <c r="AI311" i="12"/>
  <c r="AJ311" i="12"/>
  <c r="AK311" i="12"/>
  <c r="AL311" i="12"/>
  <c r="BU311" i="12" s="1"/>
  <c r="AM311" i="12"/>
  <c r="AN311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312" i="12"/>
  <c r="E312" i="12"/>
  <c r="F312" i="12"/>
  <c r="G312" i="12"/>
  <c r="H312" i="12"/>
  <c r="J312" i="12"/>
  <c r="L312" i="12"/>
  <c r="M312" i="12"/>
  <c r="Q312" i="12"/>
  <c r="AA312" i="12"/>
  <c r="AB312" i="12"/>
  <c r="AC312" i="12"/>
  <c r="AD312" i="12"/>
  <c r="AE312" i="12"/>
  <c r="AF312" i="12"/>
  <c r="AG312" i="12"/>
  <c r="AH312" i="12"/>
  <c r="AI312" i="12"/>
  <c r="AJ312" i="12"/>
  <c r="AK312" i="12"/>
  <c r="AL312" i="12"/>
  <c r="CB312" i="12" s="1"/>
  <c r="AM312" i="12"/>
  <c r="AN312" i="12"/>
  <c r="CY312" i="12" s="1"/>
  <c r="AO312" i="12"/>
  <c r="AP312" i="12"/>
  <c r="AQ312" i="12"/>
  <c r="AR312" i="12"/>
  <c r="AS312" i="12"/>
  <c r="AT312" i="12"/>
  <c r="AU312" i="12"/>
  <c r="AV312" i="12"/>
  <c r="AW312" i="12"/>
  <c r="AX312" i="12"/>
  <c r="AY312" i="12"/>
  <c r="A313" i="12"/>
  <c r="E313" i="12"/>
  <c r="F313" i="12"/>
  <c r="G313" i="12"/>
  <c r="H313" i="12"/>
  <c r="J313" i="12"/>
  <c r="L313" i="12"/>
  <c r="M313" i="12"/>
  <c r="Q313" i="12"/>
  <c r="AA313" i="12"/>
  <c r="AB313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314" i="12"/>
  <c r="E314" i="12"/>
  <c r="F314" i="12"/>
  <c r="G314" i="12"/>
  <c r="H314" i="12"/>
  <c r="J314" i="12"/>
  <c r="L314" i="12"/>
  <c r="M314" i="12"/>
  <c r="Q314" i="12"/>
  <c r="AA314" i="12"/>
  <c r="AB314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315" i="12"/>
  <c r="E315" i="12"/>
  <c r="F315" i="12"/>
  <c r="G315" i="12"/>
  <c r="H315" i="12"/>
  <c r="J315" i="12"/>
  <c r="L315" i="12"/>
  <c r="M315" i="12"/>
  <c r="Q315" i="12"/>
  <c r="AA315" i="12"/>
  <c r="AB31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316" i="12"/>
  <c r="E316" i="12"/>
  <c r="F316" i="12"/>
  <c r="G316" i="12"/>
  <c r="H316" i="12"/>
  <c r="J316" i="12"/>
  <c r="L316" i="12"/>
  <c r="M316" i="12"/>
  <c r="Q316" i="12"/>
  <c r="AA316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317" i="12"/>
  <c r="E317" i="12"/>
  <c r="F317" i="12"/>
  <c r="G317" i="12"/>
  <c r="H317" i="12"/>
  <c r="J317" i="12"/>
  <c r="L317" i="12"/>
  <c r="M317" i="12"/>
  <c r="Q317" i="12"/>
  <c r="AA317" i="12"/>
  <c r="AB317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318" i="12"/>
  <c r="E318" i="12"/>
  <c r="F318" i="12"/>
  <c r="G318" i="12"/>
  <c r="H318" i="12"/>
  <c r="J318" i="12"/>
  <c r="L318" i="12"/>
  <c r="M318" i="12"/>
  <c r="Q318" i="12"/>
  <c r="AA318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319" i="12"/>
  <c r="E319" i="12"/>
  <c r="F319" i="12"/>
  <c r="G319" i="12"/>
  <c r="H319" i="12"/>
  <c r="J319" i="12"/>
  <c r="L319" i="12"/>
  <c r="M319" i="12"/>
  <c r="Q319" i="12"/>
  <c r="AA319" i="12"/>
  <c r="AB319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DC319" i="12" s="1"/>
  <c r="AO319" i="12"/>
  <c r="AP319" i="12"/>
  <c r="AQ319" i="12"/>
  <c r="AR319" i="12"/>
  <c r="AS319" i="12"/>
  <c r="AT319" i="12"/>
  <c r="AU319" i="12"/>
  <c r="AV319" i="12"/>
  <c r="AW319" i="12"/>
  <c r="AX319" i="12"/>
  <c r="AY319" i="12"/>
  <c r="A320" i="12"/>
  <c r="E320" i="12"/>
  <c r="F320" i="12"/>
  <c r="G320" i="12"/>
  <c r="H320" i="12"/>
  <c r="J320" i="12"/>
  <c r="L320" i="12"/>
  <c r="M320" i="12"/>
  <c r="Q320" i="12"/>
  <c r="AA320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CW320" i="12" s="1"/>
  <c r="AO320" i="12"/>
  <c r="DI320" i="12" s="1"/>
  <c r="AP320" i="12"/>
  <c r="AQ320" i="12"/>
  <c r="AR320" i="12"/>
  <c r="AS320" i="12"/>
  <c r="AT320" i="12"/>
  <c r="AU320" i="12"/>
  <c r="AV320" i="12"/>
  <c r="AW320" i="12"/>
  <c r="AX320" i="12"/>
  <c r="AY320" i="12"/>
  <c r="A321" i="12"/>
  <c r="E321" i="12"/>
  <c r="F321" i="12"/>
  <c r="G321" i="12"/>
  <c r="H321" i="12"/>
  <c r="J321" i="12"/>
  <c r="L321" i="12"/>
  <c r="M321" i="12"/>
  <c r="Q321" i="12"/>
  <c r="AA321" i="12"/>
  <c r="AB321" i="12"/>
  <c r="AC321" i="12"/>
  <c r="AD321" i="12"/>
  <c r="AE321" i="12"/>
  <c r="AF321" i="12"/>
  <c r="AG321" i="12"/>
  <c r="AH321" i="12"/>
  <c r="AI321" i="12"/>
  <c r="AJ321" i="12"/>
  <c r="AK321" i="12"/>
  <c r="AL321" i="12"/>
  <c r="CG321" i="12" s="1"/>
  <c r="AM321" i="12"/>
  <c r="CP321" i="12" s="1"/>
  <c r="AN321" i="12"/>
  <c r="AO321" i="12"/>
  <c r="DM321" i="12" s="1"/>
  <c r="AP321" i="12"/>
  <c r="AQ321" i="12"/>
  <c r="AR321" i="12"/>
  <c r="AS321" i="12"/>
  <c r="AT321" i="12"/>
  <c r="AU321" i="12"/>
  <c r="AV321" i="12"/>
  <c r="AW321" i="12"/>
  <c r="AX321" i="12"/>
  <c r="AY321" i="12"/>
  <c r="A322" i="12"/>
  <c r="E322" i="12"/>
  <c r="F322" i="12"/>
  <c r="G322" i="12"/>
  <c r="H322" i="12"/>
  <c r="J322" i="12"/>
  <c r="L322" i="12"/>
  <c r="M322" i="12"/>
  <c r="Q322" i="12"/>
  <c r="AA322" i="12"/>
  <c r="AB322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323" i="12"/>
  <c r="E323" i="12"/>
  <c r="F323" i="12"/>
  <c r="G323" i="12"/>
  <c r="H323" i="12"/>
  <c r="J323" i="12"/>
  <c r="L323" i="12"/>
  <c r="M323" i="12"/>
  <c r="Q323" i="12"/>
  <c r="AA323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BU323" i="12" s="1"/>
  <c r="AM323" i="12"/>
  <c r="AN323" i="12"/>
  <c r="DB323" i="12" s="1"/>
  <c r="AO323" i="12"/>
  <c r="AP323" i="12"/>
  <c r="AQ323" i="12"/>
  <c r="AR323" i="12"/>
  <c r="AS323" i="12"/>
  <c r="AT323" i="12"/>
  <c r="AU323" i="12"/>
  <c r="AV323" i="12"/>
  <c r="AW323" i="12"/>
  <c r="AX323" i="12"/>
  <c r="AY323" i="12"/>
  <c r="A324" i="12"/>
  <c r="E324" i="12"/>
  <c r="F324" i="12"/>
  <c r="G324" i="12"/>
  <c r="H324" i="12"/>
  <c r="J324" i="12"/>
  <c r="L324" i="12"/>
  <c r="M324" i="12"/>
  <c r="Q324" i="12"/>
  <c r="AA324" i="12"/>
  <c r="AB324" i="12"/>
  <c r="AC324" i="12"/>
  <c r="AD324" i="12"/>
  <c r="AE324" i="12"/>
  <c r="AF324" i="12"/>
  <c r="AG324" i="12"/>
  <c r="AH324" i="12"/>
  <c r="AI324" i="12"/>
  <c r="AJ324" i="12"/>
  <c r="AK324" i="12"/>
  <c r="AL324" i="12"/>
  <c r="CB324" i="12" s="1"/>
  <c r="AM324" i="12"/>
  <c r="CH324" i="12" s="1"/>
  <c r="AN324" i="12"/>
  <c r="CU324" i="12" s="1"/>
  <c r="AO324" i="12"/>
  <c r="DO324" i="12" s="1"/>
  <c r="AP324" i="12"/>
  <c r="AQ324" i="12"/>
  <c r="AR324" i="12"/>
  <c r="AS324" i="12"/>
  <c r="AT324" i="12"/>
  <c r="AU324" i="12"/>
  <c r="AV324" i="12"/>
  <c r="AW324" i="12"/>
  <c r="AX324" i="12"/>
  <c r="AY324" i="12"/>
  <c r="A325" i="12"/>
  <c r="E325" i="12"/>
  <c r="F325" i="12"/>
  <c r="G325" i="12"/>
  <c r="H325" i="12"/>
  <c r="J325" i="12"/>
  <c r="L325" i="12"/>
  <c r="M325" i="12"/>
  <c r="Q325" i="12"/>
  <c r="AA325" i="12"/>
  <c r="AB325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CS325" i="12" s="1"/>
  <c r="AN325" i="12"/>
  <c r="CZ325" i="12" s="1"/>
  <c r="AO325" i="12"/>
  <c r="DJ325" i="12" s="1"/>
  <c r="AP325" i="12"/>
  <c r="AQ325" i="12"/>
  <c r="AR325" i="12"/>
  <c r="AS325" i="12"/>
  <c r="AT325" i="12"/>
  <c r="AU325" i="12"/>
  <c r="AV325" i="12"/>
  <c r="AW325" i="12"/>
  <c r="AX325" i="12"/>
  <c r="AY325" i="12"/>
  <c r="A326" i="12"/>
  <c r="E326" i="12"/>
  <c r="F326" i="12"/>
  <c r="G326" i="12"/>
  <c r="H326" i="12"/>
  <c r="J326" i="12"/>
  <c r="L326" i="12"/>
  <c r="M326" i="12"/>
  <c r="Q326" i="12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BY326" i="12" s="1"/>
  <c r="AM326" i="12"/>
  <c r="CM326" i="12" s="1"/>
  <c r="AN326" i="12"/>
  <c r="DC326" i="12" s="1"/>
  <c r="AO326" i="12"/>
  <c r="AP326" i="12"/>
  <c r="AQ326" i="12"/>
  <c r="AR326" i="12"/>
  <c r="AS326" i="12"/>
  <c r="AT326" i="12"/>
  <c r="AU326" i="12"/>
  <c r="AV326" i="12"/>
  <c r="AW326" i="12"/>
  <c r="AX326" i="12"/>
  <c r="AY326" i="12"/>
  <c r="A327" i="12"/>
  <c r="E327" i="12"/>
  <c r="F327" i="12"/>
  <c r="G327" i="12"/>
  <c r="H327" i="12"/>
  <c r="J327" i="12"/>
  <c r="L327" i="12"/>
  <c r="M327" i="12"/>
  <c r="Q327" i="12"/>
  <c r="AA327" i="12"/>
  <c r="AB327" i="12"/>
  <c r="AC327" i="12"/>
  <c r="AD327" i="12"/>
  <c r="AE327" i="12"/>
  <c r="AF327" i="12"/>
  <c r="AG327" i="12"/>
  <c r="AH327" i="12"/>
  <c r="AI327" i="12"/>
  <c r="AJ327" i="12"/>
  <c r="AK327" i="12"/>
  <c r="AL327" i="12"/>
  <c r="CB327" i="12" s="1"/>
  <c r="AM327" i="12"/>
  <c r="AN327" i="12"/>
  <c r="CU327" i="12" s="1"/>
  <c r="AO327" i="12"/>
  <c r="DL327" i="12" s="1"/>
  <c r="AP327" i="12"/>
  <c r="AQ327" i="12"/>
  <c r="AR327" i="12"/>
  <c r="AS327" i="12"/>
  <c r="AT327" i="12"/>
  <c r="AU327" i="12"/>
  <c r="AV327" i="12"/>
  <c r="AW327" i="12"/>
  <c r="AX327" i="12"/>
  <c r="AY327" i="12"/>
  <c r="A328" i="12"/>
  <c r="E328" i="12"/>
  <c r="F328" i="12"/>
  <c r="G328" i="12"/>
  <c r="H328" i="12"/>
  <c r="J328" i="12"/>
  <c r="L328" i="12"/>
  <c r="M328" i="12"/>
  <c r="Q328" i="12"/>
  <c r="AA328" i="12"/>
  <c r="AB32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329" i="12"/>
  <c r="E329" i="12"/>
  <c r="F329" i="12"/>
  <c r="G329" i="12"/>
  <c r="H329" i="12"/>
  <c r="J329" i="12"/>
  <c r="L329" i="12"/>
  <c r="M329" i="12"/>
  <c r="Q329" i="12"/>
  <c r="AA329" i="12"/>
  <c r="AB32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330" i="12"/>
  <c r="E330" i="12"/>
  <c r="F330" i="12"/>
  <c r="G330" i="12"/>
  <c r="H330" i="12"/>
  <c r="J330" i="12"/>
  <c r="L330" i="12"/>
  <c r="M330" i="12"/>
  <c r="Q330" i="12"/>
  <c r="AA330" i="12"/>
  <c r="AB330" i="12"/>
  <c r="AC330" i="12"/>
  <c r="AD330" i="12"/>
  <c r="AE330" i="12"/>
  <c r="AF330" i="12"/>
  <c r="AG330" i="12"/>
  <c r="AH330" i="12"/>
  <c r="AI330" i="12"/>
  <c r="AJ330" i="12"/>
  <c r="AK330" i="12"/>
  <c r="AL330" i="12"/>
  <c r="CF330" i="12" s="1"/>
  <c r="AM330" i="12"/>
  <c r="CH330" i="12" s="1"/>
  <c r="AN330" i="12"/>
  <c r="AO330" i="12"/>
  <c r="DO330" i="12" s="1"/>
  <c r="AP330" i="12"/>
  <c r="AQ330" i="12"/>
  <c r="AR330" i="12"/>
  <c r="AS330" i="12"/>
  <c r="AT330" i="12"/>
  <c r="AU330" i="12"/>
  <c r="AV330" i="12"/>
  <c r="AW330" i="12"/>
  <c r="AX330" i="12"/>
  <c r="AY330" i="12"/>
  <c r="A331" i="12"/>
  <c r="E331" i="12"/>
  <c r="F331" i="12"/>
  <c r="G331" i="12"/>
  <c r="H331" i="12"/>
  <c r="J331" i="12"/>
  <c r="L331" i="12"/>
  <c r="M331" i="12"/>
  <c r="Q331" i="12"/>
  <c r="AA331" i="12"/>
  <c r="AB331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332" i="12"/>
  <c r="E332" i="12"/>
  <c r="F332" i="12"/>
  <c r="G332" i="12"/>
  <c r="H332" i="12"/>
  <c r="J332" i="12"/>
  <c r="L332" i="12"/>
  <c r="M332" i="12"/>
  <c r="Q332" i="12"/>
  <c r="AA332" i="12"/>
  <c r="AB332" i="12"/>
  <c r="AC332" i="12"/>
  <c r="AD332" i="12"/>
  <c r="AE332" i="12"/>
  <c r="AF332" i="12"/>
  <c r="AG332" i="12"/>
  <c r="AH332" i="12"/>
  <c r="AI332" i="12"/>
  <c r="AJ332" i="12"/>
  <c r="AK332" i="12"/>
  <c r="AL332" i="12"/>
  <c r="BW332" i="12" s="1"/>
  <c r="AM332" i="12"/>
  <c r="CT332" i="12" s="1"/>
  <c r="AN332" i="12"/>
  <c r="CU332" i="12" s="1"/>
  <c r="AO332" i="12"/>
  <c r="DN332" i="12" s="1"/>
  <c r="AP332" i="12"/>
  <c r="AQ332" i="12"/>
  <c r="AR332" i="12"/>
  <c r="AS332" i="12"/>
  <c r="AT332" i="12"/>
  <c r="AU332" i="12"/>
  <c r="AV332" i="12"/>
  <c r="AW332" i="12"/>
  <c r="AX332" i="12"/>
  <c r="AY332" i="12"/>
  <c r="A333" i="12"/>
  <c r="E333" i="12"/>
  <c r="F333" i="12"/>
  <c r="G333" i="12"/>
  <c r="H333" i="12"/>
  <c r="J333" i="12"/>
  <c r="L333" i="12"/>
  <c r="M333" i="12"/>
  <c r="Q333" i="12"/>
  <c r="AA333" i="12"/>
  <c r="AB333" i="12"/>
  <c r="AC333" i="12"/>
  <c r="AD333" i="12"/>
  <c r="AE333" i="12"/>
  <c r="AF333" i="12"/>
  <c r="AG333" i="12"/>
  <c r="AH333" i="12"/>
  <c r="AI333" i="12"/>
  <c r="AJ333" i="12"/>
  <c r="AK333" i="12"/>
  <c r="AL333" i="12"/>
  <c r="CD333" i="12" s="1"/>
  <c r="AM333" i="12"/>
  <c r="AN333" i="12"/>
  <c r="DC333" i="12" s="1"/>
  <c r="AO333" i="12"/>
  <c r="DJ333" i="12" s="1"/>
  <c r="AP333" i="12"/>
  <c r="AQ333" i="12"/>
  <c r="AR333" i="12"/>
  <c r="AS333" i="12"/>
  <c r="AT333" i="12"/>
  <c r="AU333" i="12"/>
  <c r="AV333" i="12"/>
  <c r="AW333" i="12"/>
  <c r="AX333" i="12"/>
  <c r="AY333" i="12"/>
  <c r="A334" i="12"/>
  <c r="E334" i="12"/>
  <c r="F334" i="12"/>
  <c r="G334" i="12"/>
  <c r="H334" i="12"/>
  <c r="J334" i="12"/>
  <c r="L334" i="12"/>
  <c r="M334" i="12"/>
  <c r="Q334" i="12"/>
  <c r="AA334" i="12"/>
  <c r="AB334" i="12"/>
  <c r="AC334" i="12"/>
  <c r="AD334" i="12"/>
  <c r="AE334" i="12"/>
  <c r="AF334" i="12"/>
  <c r="AG334" i="12"/>
  <c r="AH334" i="12"/>
  <c r="AI334" i="12"/>
  <c r="AJ334" i="12"/>
  <c r="AK334" i="12"/>
  <c r="AL334" i="12"/>
  <c r="CF334" i="12" s="1"/>
  <c r="AM334" i="12"/>
  <c r="CQ334" i="12" s="1"/>
  <c r="AN334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335" i="12"/>
  <c r="E335" i="12"/>
  <c r="F335" i="12"/>
  <c r="G335" i="12"/>
  <c r="H335" i="12"/>
  <c r="J335" i="12"/>
  <c r="L335" i="12"/>
  <c r="M335" i="12"/>
  <c r="Q335" i="12"/>
  <c r="AA335" i="12"/>
  <c r="AB335" i="12"/>
  <c r="AC335" i="12"/>
  <c r="AD335" i="12"/>
  <c r="AE335" i="12"/>
  <c r="AF335" i="12"/>
  <c r="AG335" i="12"/>
  <c r="AH335" i="12"/>
  <c r="AI335" i="12"/>
  <c r="AJ335" i="12"/>
  <c r="AK335" i="12"/>
  <c r="AL335" i="12"/>
  <c r="CG335" i="12" s="1"/>
  <c r="AM335" i="12"/>
  <c r="CR335" i="12" s="1"/>
  <c r="AN335" i="12"/>
  <c r="AO335" i="12"/>
  <c r="DK335" i="12" s="1"/>
  <c r="AP335" i="12"/>
  <c r="AQ335" i="12"/>
  <c r="AR335" i="12"/>
  <c r="AS335" i="12"/>
  <c r="AT335" i="12"/>
  <c r="AU335" i="12"/>
  <c r="AV335" i="12"/>
  <c r="AW335" i="12"/>
  <c r="AX335" i="12"/>
  <c r="AY335" i="12"/>
  <c r="A336" i="12"/>
  <c r="E336" i="12"/>
  <c r="F336" i="12"/>
  <c r="G336" i="12"/>
  <c r="H336" i="12"/>
  <c r="J336" i="12"/>
  <c r="L336" i="12"/>
  <c r="M336" i="12"/>
  <c r="Q336" i="12"/>
  <c r="AA336" i="12"/>
  <c r="AB336" i="12"/>
  <c r="AC336" i="12"/>
  <c r="AD336" i="12"/>
  <c r="AE336" i="12"/>
  <c r="AF336" i="12"/>
  <c r="AG336" i="12"/>
  <c r="AH336" i="12"/>
  <c r="AI336" i="12"/>
  <c r="AJ336" i="12"/>
  <c r="AK336" i="12"/>
  <c r="AL336" i="12"/>
  <c r="BX336" i="12" s="1"/>
  <c r="AM336" i="12"/>
  <c r="CP336" i="12" s="1"/>
  <c r="AN336" i="12"/>
  <c r="CY336" i="12" s="1"/>
  <c r="AO336" i="12"/>
  <c r="DR336" i="12" s="1"/>
  <c r="AP336" i="12"/>
  <c r="AQ336" i="12"/>
  <c r="AR336" i="12"/>
  <c r="AS336" i="12"/>
  <c r="AT336" i="12"/>
  <c r="AU336" i="12"/>
  <c r="AV336" i="12"/>
  <c r="AW336" i="12"/>
  <c r="AX336" i="12"/>
  <c r="AY336" i="12"/>
  <c r="A337" i="12"/>
  <c r="E337" i="12"/>
  <c r="F337" i="12"/>
  <c r="G337" i="12"/>
  <c r="H337" i="12"/>
  <c r="J337" i="12"/>
  <c r="L337" i="12"/>
  <c r="M337" i="12"/>
  <c r="Q337" i="12"/>
  <c r="AA337" i="12"/>
  <c r="AB337" i="12"/>
  <c r="AC337" i="12"/>
  <c r="AD337" i="12"/>
  <c r="AE337" i="12"/>
  <c r="AF337" i="12"/>
  <c r="AG337" i="12"/>
  <c r="AH337" i="12"/>
  <c r="AI337" i="12"/>
  <c r="AJ337" i="12"/>
  <c r="AK337" i="12"/>
  <c r="AL337" i="12"/>
  <c r="BU337" i="12" s="1"/>
  <c r="AM337" i="12"/>
  <c r="CO337" i="12" s="1"/>
  <c r="AN337" i="12"/>
  <c r="CV337" i="12" s="1"/>
  <c r="AO337" i="12"/>
  <c r="DL337" i="12" s="1"/>
  <c r="AP337" i="12"/>
  <c r="AQ337" i="12"/>
  <c r="AR337" i="12"/>
  <c r="AS337" i="12"/>
  <c r="AT337" i="12"/>
  <c r="AU337" i="12"/>
  <c r="AV337" i="12"/>
  <c r="AW337" i="12"/>
  <c r="AX337" i="12"/>
  <c r="AY337" i="12"/>
  <c r="A338" i="12"/>
  <c r="E338" i="12"/>
  <c r="F338" i="12"/>
  <c r="G338" i="12"/>
  <c r="H338" i="12"/>
  <c r="J338" i="12"/>
  <c r="L338" i="12"/>
  <c r="M338" i="12"/>
  <c r="Q338" i="12"/>
  <c r="AA338" i="12"/>
  <c r="AB338" i="12"/>
  <c r="AC338" i="12"/>
  <c r="AD338" i="12"/>
  <c r="AE338" i="12"/>
  <c r="AF338" i="12"/>
  <c r="AG338" i="12"/>
  <c r="AH338" i="12"/>
  <c r="AI338" i="12"/>
  <c r="AJ338" i="12"/>
  <c r="AK338" i="12"/>
  <c r="AL338" i="12"/>
  <c r="CC338" i="12" s="1"/>
  <c r="AM338" i="12"/>
  <c r="CT338" i="12" s="1"/>
  <c r="AN338" i="12"/>
  <c r="CW338" i="12" s="1"/>
  <c r="AO338" i="12"/>
  <c r="DK338" i="12" s="1"/>
  <c r="AP338" i="12"/>
  <c r="AQ338" i="12"/>
  <c r="AR338" i="12"/>
  <c r="AS338" i="12"/>
  <c r="AT338" i="12"/>
  <c r="AU338" i="12"/>
  <c r="AV338" i="12"/>
  <c r="AW338" i="12"/>
  <c r="AX338" i="12"/>
  <c r="AY338" i="12"/>
  <c r="A339" i="12"/>
  <c r="E339" i="12"/>
  <c r="F339" i="12"/>
  <c r="G339" i="12"/>
  <c r="H339" i="12"/>
  <c r="J339" i="12"/>
  <c r="L339" i="12"/>
  <c r="M339" i="12"/>
  <c r="Q339" i="12"/>
  <c r="AA339" i="12"/>
  <c r="AB339" i="12"/>
  <c r="AC339" i="12"/>
  <c r="AD339" i="12"/>
  <c r="AE339" i="12"/>
  <c r="AF339" i="12"/>
  <c r="AG339" i="12"/>
  <c r="AH339" i="12"/>
  <c r="AI339" i="12"/>
  <c r="AJ339" i="12"/>
  <c r="AK339" i="12"/>
  <c r="AL339" i="12"/>
  <c r="BY339" i="12" s="1"/>
  <c r="AM339" i="12"/>
  <c r="CJ339" i="12" s="1"/>
  <c r="AN339" i="12"/>
  <c r="DB339" i="12" s="1"/>
  <c r="AO339" i="12"/>
  <c r="DN339" i="12" s="1"/>
  <c r="AP339" i="12"/>
  <c r="AQ339" i="12"/>
  <c r="AR339" i="12"/>
  <c r="AS339" i="12"/>
  <c r="AT339" i="12"/>
  <c r="AU339" i="12"/>
  <c r="AV339" i="12"/>
  <c r="AW339" i="12"/>
  <c r="AX339" i="12"/>
  <c r="AY339" i="12"/>
  <c r="A340" i="12"/>
  <c r="E340" i="12"/>
  <c r="F340" i="12"/>
  <c r="G340" i="12"/>
  <c r="H340" i="12"/>
  <c r="J340" i="12"/>
  <c r="L340" i="12"/>
  <c r="M340" i="12"/>
  <c r="Q340" i="12"/>
  <c r="AA340" i="12"/>
  <c r="AB340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CO340" i="12" s="1"/>
  <c r="AN340" i="12"/>
  <c r="CZ340" i="12" s="1"/>
  <c r="AO340" i="12"/>
  <c r="DR340" i="12" s="1"/>
  <c r="AP340" i="12"/>
  <c r="AQ340" i="12"/>
  <c r="AR340" i="12"/>
  <c r="AS340" i="12"/>
  <c r="AT340" i="12"/>
  <c r="AU340" i="12"/>
  <c r="AV340" i="12"/>
  <c r="AW340" i="12"/>
  <c r="AX340" i="12"/>
  <c r="AY340" i="12"/>
  <c r="A341" i="12"/>
  <c r="E341" i="12"/>
  <c r="F341" i="12"/>
  <c r="G341" i="12"/>
  <c r="H341" i="12"/>
  <c r="J341" i="12"/>
  <c r="L341" i="12"/>
  <c r="M341" i="12"/>
  <c r="Q341" i="12"/>
  <c r="AA341" i="12"/>
  <c r="AB34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342" i="12"/>
  <c r="E342" i="12"/>
  <c r="F342" i="12"/>
  <c r="G342" i="12"/>
  <c r="H342" i="12"/>
  <c r="J342" i="12"/>
  <c r="L342" i="12"/>
  <c r="M342" i="12"/>
  <c r="Q342" i="12"/>
  <c r="AA342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CM342" i="12" s="1"/>
  <c r="AN342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343" i="12"/>
  <c r="E343" i="12"/>
  <c r="F343" i="12"/>
  <c r="G343" i="12"/>
  <c r="H343" i="12"/>
  <c r="J343" i="12"/>
  <c r="L343" i="12"/>
  <c r="M343" i="12"/>
  <c r="Q343" i="12"/>
  <c r="AA343" i="12"/>
  <c r="AB343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CT343" i="12" s="1"/>
  <c r="AN343" i="12"/>
  <c r="DC343" i="12" s="1"/>
  <c r="AO343" i="12"/>
  <c r="DJ343" i="12" s="1"/>
  <c r="AP343" i="12"/>
  <c r="AQ343" i="12"/>
  <c r="AR343" i="12"/>
  <c r="AS343" i="12"/>
  <c r="AT343" i="12"/>
  <c r="AU343" i="12"/>
  <c r="AV343" i="12"/>
  <c r="AW343" i="12"/>
  <c r="AX343" i="12"/>
  <c r="AY343" i="12"/>
  <c r="A344" i="12"/>
  <c r="E344" i="12"/>
  <c r="F344" i="12"/>
  <c r="G344" i="12"/>
  <c r="H344" i="12"/>
  <c r="J344" i="12"/>
  <c r="L344" i="12"/>
  <c r="M344" i="12"/>
  <c r="Q344" i="12"/>
  <c r="AA344" i="12"/>
  <c r="AB344" i="12"/>
  <c r="AC344" i="12"/>
  <c r="AD344" i="12"/>
  <c r="AE344" i="12"/>
  <c r="AF344" i="12"/>
  <c r="AG344" i="12"/>
  <c r="AH344" i="12"/>
  <c r="AI344" i="12"/>
  <c r="AJ344" i="12"/>
  <c r="AK344" i="12"/>
  <c r="AL344" i="12"/>
  <c r="BU344" i="12" s="1"/>
  <c r="AM344" i="12"/>
  <c r="CI344" i="12" s="1"/>
  <c r="AN344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345" i="12"/>
  <c r="E345" i="12"/>
  <c r="F345" i="12"/>
  <c r="G345" i="12"/>
  <c r="H345" i="12"/>
  <c r="J345" i="12"/>
  <c r="L345" i="12"/>
  <c r="M345" i="12"/>
  <c r="Q345" i="12"/>
  <c r="AA345" i="12"/>
  <c r="AB345" i="12"/>
  <c r="AC345" i="12"/>
  <c r="AD345" i="12"/>
  <c r="AE345" i="12"/>
  <c r="AF345" i="12"/>
  <c r="AG345" i="12"/>
  <c r="AH345" i="12"/>
  <c r="AI345" i="12"/>
  <c r="AJ345" i="12"/>
  <c r="AK345" i="12"/>
  <c r="AL345" i="12"/>
  <c r="BX345" i="12" s="1"/>
  <c r="AM345" i="12"/>
  <c r="AN345" i="12"/>
  <c r="DG345" i="12" s="1"/>
  <c r="AO345" i="12"/>
  <c r="DT345" i="12" s="1"/>
  <c r="AP345" i="12"/>
  <c r="AQ345" i="12"/>
  <c r="AR345" i="12"/>
  <c r="AS345" i="12"/>
  <c r="AT345" i="12"/>
  <c r="AU345" i="12"/>
  <c r="AV345" i="12"/>
  <c r="AW345" i="12"/>
  <c r="AX345" i="12"/>
  <c r="AY345" i="12"/>
  <c r="A346" i="12"/>
  <c r="E346" i="12"/>
  <c r="F346" i="12"/>
  <c r="G346" i="12"/>
  <c r="H346" i="12"/>
  <c r="J346" i="12"/>
  <c r="L346" i="12"/>
  <c r="M346" i="12"/>
  <c r="Q346" i="12"/>
  <c r="AA346" i="12"/>
  <c r="AB346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DE346" i="12" s="1"/>
  <c r="AO346" i="12"/>
  <c r="DJ346" i="12" s="1"/>
  <c r="AP346" i="12"/>
  <c r="AQ346" i="12"/>
  <c r="AR346" i="12"/>
  <c r="AS346" i="12"/>
  <c r="AT346" i="12"/>
  <c r="AU346" i="12"/>
  <c r="AV346" i="12"/>
  <c r="AW346" i="12"/>
  <c r="AX346" i="12"/>
  <c r="AY346" i="12"/>
  <c r="A347" i="12"/>
  <c r="E347" i="12"/>
  <c r="F347" i="12"/>
  <c r="G347" i="12"/>
  <c r="H347" i="12"/>
  <c r="J347" i="12"/>
  <c r="L347" i="12"/>
  <c r="M347" i="12"/>
  <c r="Q347" i="12"/>
  <c r="AA347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BU347" i="12" s="1"/>
  <c r="AM347" i="12"/>
  <c r="CJ347" i="12" s="1"/>
  <c r="AN347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348" i="12"/>
  <c r="E348" i="12"/>
  <c r="F348" i="12"/>
  <c r="G348" i="12"/>
  <c r="H348" i="12"/>
  <c r="J348" i="12"/>
  <c r="L348" i="12"/>
  <c r="M348" i="12"/>
  <c r="Q348" i="12"/>
  <c r="AA348" i="12"/>
  <c r="AB348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CJ348" i="12" s="1"/>
  <c r="AN348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349" i="12"/>
  <c r="E349" i="12"/>
  <c r="F349" i="12"/>
  <c r="G349" i="12"/>
  <c r="H349" i="12"/>
  <c r="J349" i="12"/>
  <c r="L349" i="12"/>
  <c r="M349" i="12"/>
  <c r="Q349" i="12"/>
  <c r="AA349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DM349" i="12" s="1"/>
  <c r="AP349" i="12"/>
  <c r="AQ349" i="12"/>
  <c r="AR349" i="12"/>
  <c r="AS349" i="12"/>
  <c r="AT349" i="12"/>
  <c r="AU349" i="12"/>
  <c r="AV349" i="12"/>
  <c r="AW349" i="12"/>
  <c r="AX349" i="12"/>
  <c r="AY349" i="12"/>
  <c r="A350" i="12"/>
  <c r="E350" i="12"/>
  <c r="F350" i="12"/>
  <c r="G350" i="12"/>
  <c r="H350" i="12"/>
  <c r="J350" i="12"/>
  <c r="L350" i="12"/>
  <c r="M350" i="12"/>
  <c r="Q350" i="12"/>
  <c r="AA350" i="12"/>
  <c r="AB350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CN350" i="12" s="1"/>
  <c r="AN350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351" i="12"/>
  <c r="E351" i="12"/>
  <c r="F351" i="12"/>
  <c r="G351" i="12"/>
  <c r="H351" i="12"/>
  <c r="J351" i="12"/>
  <c r="L351" i="12"/>
  <c r="M351" i="12"/>
  <c r="Q351" i="12"/>
  <c r="AA351" i="12"/>
  <c r="AB351" i="12"/>
  <c r="AC351" i="12"/>
  <c r="AD351" i="12"/>
  <c r="AE351" i="12"/>
  <c r="AF351" i="12"/>
  <c r="AG351" i="12"/>
  <c r="AH351" i="12"/>
  <c r="AI351" i="12"/>
  <c r="AJ351" i="12"/>
  <c r="AK351" i="12"/>
  <c r="AL351" i="12"/>
  <c r="CE351" i="12" s="1"/>
  <c r="AM351" i="12"/>
  <c r="AN351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352" i="12"/>
  <c r="E352" i="12"/>
  <c r="F352" i="12"/>
  <c r="G352" i="12"/>
  <c r="H352" i="12"/>
  <c r="J352" i="12"/>
  <c r="L352" i="12"/>
  <c r="M352" i="12"/>
  <c r="Q352" i="12"/>
  <c r="AA352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CB352" i="12" s="1"/>
  <c r="AM352" i="12"/>
  <c r="CH352" i="12" s="1"/>
  <c r="AN352" i="12"/>
  <c r="CY352" i="12" s="1"/>
  <c r="AO352" i="12"/>
  <c r="DP352" i="12" s="1"/>
  <c r="AP352" i="12"/>
  <c r="AQ352" i="12"/>
  <c r="AR352" i="12"/>
  <c r="AS352" i="12"/>
  <c r="AT352" i="12"/>
  <c r="AU352" i="12"/>
  <c r="AV352" i="12"/>
  <c r="AW352" i="12"/>
  <c r="AX352" i="12"/>
  <c r="AY352" i="12"/>
  <c r="A353" i="12"/>
  <c r="E353" i="12"/>
  <c r="F353" i="12"/>
  <c r="G353" i="12"/>
  <c r="H353" i="12"/>
  <c r="J353" i="12"/>
  <c r="L353" i="12"/>
  <c r="M353" i="12"/>
  <c r="Q353" i="12"/>
  <c r="AA353" i="12"/>
  <c r="AB353" i="12"/>
  <c r="AC353" i="12"/>
  <c r="AD353" i="12"/>
  <c r="AE353" i="12"/>
  <c r="AF353" i="12"/>
  <c r="AG353" i="12"/>
  <c r="AH353" i="12"/>
  <c r="AI353" i="12"/>
  <c r="AJ353" i="12"/>
  <c r="AK353" i="12"/>
  <c r="AL353" i="12"/>
  <c r="CD353" i="12" s="1"/>
  <c r="AM353" i="12"/>
  <c r="CN353" i="12" s="1"/>
  <c r="AN353" i="12"/>
  <c r="DC353" i="12" s="1"/>
  <c r="AO353" i="12"/>
  <c r="DT353" i="12" s="1"/>
  <c r="AP353" i="12"/>
  <c r="AQ353" i="12"/>
  <c r="AR353" i="12"/>
  <c r="AS353" i="12"/>
  <c r="AT353" i="12"/>
  <c r="AU353" i="12"/>
  <c r="AV353" i="12"/>
  <c r="AW353" i="12"/>
  <c r="AX353" i="12"/>
  <c r="AY353" i="12"/>
  <c r="A354" i="12"/>
  <c r="E354" i="12"/>
  <c r="F354" i="12"/>
  <c r="G354" i="12"/>
  <c r="H354" i="12"/>
  <c r="J354" i="12"/>
  <c r="L354" i="12"/>
  <c r="M354" i="12"/>
  <c r="Q354" i="12"/>
  <c r="AA354" i="12"/>
  <c r="AB354" i="12"/>
  <c r="AC354" i="12"/>
  <c r="AD354" i="12"/>
  <c r="AE354" i="12"/>
  <c r="AF354" i="12"/>
  <c r="AG354" i="12"/>
  <c r="AH354" i="12"/>
  <c r="AI354" i="12"/>
  <c r="AJ354" i="12"/>
  <c r="AK354" i="12"/>
  <c r="AL354" i="12"/>
  <c r="CA354" i="12" s="1"/>
  <c r="AM354" i="12"/>
  <c r="CP354" i="12" s="1"/>
  <c r="AN354" i="12"/>
  <c r="AO354" i="12"/>
  <c r="DH354" i="12" s="1"/>
  <c r="AP354" i="12"/>
  <c r="AQ354" i="12"/>
  <c r="AR354" i="12"/>
  <c r="AS354" i="12"/>
  <c r="AT354" i="12"/>
  <c r="AU354" i="12"/>
  <c r="AV354" i="12"/>
  <c r="AW354" i="12"/>
  <c r="AX354" i="12"/>
  <c r="AY354" i="12"/>
  <c r="A355" i="12"/>
  <c r="E355" i="12"/>
  <c r="F355" i="12"/>
  <c r="G355" i="12"/>
  <c r="H355" i="12"/>
  <c r="J355" i="12"/>
  <c r="L355" i="12"/>
  <c r="M355" i="12"/>
  <c r="Q355" i="12"/>
  <c r="AA355" i="12"/>
  <c r="AB355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CI355" i="12" s="1"/>
  <c r="AN355" i="12"/>
  <c r="DC355" i="12" s="1"/>
  <c r="AO355" i="12"/>
  <c r="DL355" i="12" s="1"/>
  <c r="AP355" i="12"/>
  <c r="AQ355" i="12"/>
  <c r="AR355" i="12"/>
  <c r="AS355" i="12"/>
  <c r="AT355" i="12"/>
  <c r="AU355" i="12"/>
  <c r="AV355" i="12"/>
  <c r="AW355" i="12"/>
  <c r="AX355" i="12"/>
  <c r="AY355" i="12"/>
  <c r="A356" i="12"/>
  <c r="E356" i="12"/>
  <c r="F356" i="12"/>
  <c r="G356" i="12"/>
  <c r="H356" i="12"/>
  <c r="J356" i="12"/>
  <c r="L356" i="12"/>
  <c r="M356" i="12"/>
  <c r="Q356" i="12"/>
  <c r="AA356" i="12"/>
  <c r="AB356" i="12"/>
  <c r="AC356" i="12"/>
  <c r="AD356" i="12"/>
  <c r="AE356" i="12"/>
  <c r="AF356" i="12"/>
  <c r="AG356" i="12"/>
  <c r="AH356" i="12"/>
  <c r="AI356" i="12"/>
  <c r="AJ356" i="12"/>
  <c r="AK356" i="12"/>
  <c r="AL356" i="12"/>
  <c r="BW356" i="12" s="1"/>
  <c r="AM356" i="12"/>
  <c r="AN356" i="12"/>
  <c r="AO356" i="12"/>
  <c r="DI356" i="12" s="1"/>
  <c r="AP356" i="12"/>
  <c r="AQ356" i="12"/>
  <c r="AR356" i="12"/>
  <c r="AS356" i="12"/>
  <c r="AT356" i="12"/>
  <c r="AU356" i="12"/>
  <c r="AV356" i="12"/>
  <c r="AW356" i="12"/>
  <c r="AX356" i="12"/>
  <c r="AY356" i="12"/>
  <c r="A357" i="12"/>
  <c r="E357" i="12"/>
  <c r="F357" i="12"/>
  <c r="G357" i="12"/>
  <c r="H357" i="12"/>
  <c r="J357" i="12"/>
  <c r="L357" i="12"/>
  <c r="M357" i="12"/>
  <c r="Q357" i="12"/>
  <c r="AA357" i="12"/>
  <c r="AB357" i="12"/>
  <c r="AC357" i="12"/>
  <c r="AD357" i="12"/>
  <c r="AE357" i="12"/>
  <c r="AF357" i="12"/>
  <c r="AG357" i="12"/>
  <c r="AH357" i="12"/>
  <c r="AI357" i="12"/>
  <c r="AJ357" i="12"/>
  <c r="AK357" i="12"/>
  <c r="AL357" i="12"/>
  <c r="BY357" i="12" s="1"/>
  <c r="AM357" i="12"/>
  <c r="CS357" i="12" s="1"/>
  <c r="AN357" i="12"/>
  <c r="CX357" i="12" s="1"/>
  <c r="AO357" i="12"/>
  <c r="AP357" i="12"/>
  <c r="AQ357" i="12"/>
  <c r="AR357" i="12"/>
  <c r="AS357" i="12"/>
  <c r="AT357" i="12"/>
  <c r="AU357" i="12"/>
  <c r="AV357" i="12"/>
  <c r="AW357" i="12"/>
  <c r="AX357" i="12"/>
  <c r="AY357" i="12"/>
  <c r="A358" i="12"/>
  <c r="E358" i="12"/>
  <c r="F358" i="12"/>
  <c r="G358" i="12"/>
  <c r="H358" i="12"/>
  <c r="J358" i="12"/>
  <c r="L358" i="12"/>
  <c r="M358" i="12"/>
  <c r="Q358" i="12"/>
  <c r="AA358" i="12"/>
  <c r="AB358" i="12"/>
  <c r="AC358" i="12"/>
  <c r="AD358" i="12"/>
  <c r="AE358" i="12"/>
  <c r="AF358" i="12"/>
  <c r="AG358" i="12"/>
  <c r="AH358" i="12"/>
  <c r="AI358" i="12"/>
  <c r="AJ358" i="12"/>
  <c r="AK358" i="12"/>
  <c r="AL358" i="12"/>
  <c r="CF358" i="12" s="1"/>
  <c r="AM358" i="12"/>
  <c r="CN358" i="12" s="1"/>
  <c r="AN358" i="12"/>
  <c r="CV358" i="12" s="1"/>
  <c r="AO358" i="12"/>
  <c r="DM358" i="12" s="1"/>
  <c r="AP358" i="12"/>
  <c r="AQ358" i="12"/>
  <c r="AR358" i="12"/>
  <c r="AS358" i="12"/>
  <c r="AT358" i="12"/>
  <c r="AU358" i="12"/>
  <c r="AV358" i="12"/>
  <c r="AW358" i="12"/>
  <c r="AX358" i="12"/>
  <c r="AY358" i="12"/>
  <c r="A359" i="12"/>
  <c r="E359" i="12"/>
  <c r="F359" i="12"/>
  <c r="G359" i="12"/>
  <c r="H359" i="12"/>
  <c r="J359" i="12"/>
  <c r="L359" i="12"/>
  <c r="M359" i="12"/>
  <c r="Q359" i="12"/>
  <c r="AA359" i="12"/>
  <c r="AB359" i="12"/>
  <c r="AC359" i="12"/>
  <c r="AD359" i="12"/>
  <c r="AE359" i="12"/>
  <c r="AF359" i="12"/>
  <c r="AG359" i="12"/>
  <c r="AH359" i="12"/>
  <c r="AI359" i="12"/>
  <c r="AJ359" i="12"/>
  <c r="AK359" i="12"/>
  <c r="AL359" i="12"/>
  <c r="CA359" i="12" s="1"/>
  <c r="AM359" i="12"/>
  <c r="CO359" i="12" s="1"/>
  <c r="AN359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360" i="12"/>
  <c r="E360" i="12"/>
  <c r="F360" i="12"/>
  <c r="G360" i="12"/>
  <c r="H360" i="12"/>
  <c r="J360" i="12"/>
  <c r="L360" i="12"/>
  <c r="M360" i="12"/>
  <c r="Q360" i="12"/>
  <c r="AA360" i="12"/>
  <c r="AB360" i="12"/>
  <c r="AC360" i="12"/>
  <c r="AD360" i="12"/>
  <c r="AE360" i="12"/>
  <c r="AF360" i="12"/>
  <c r="AG360" i="12"/>
  <c r="AH360" i="12"/>
  <c r="AI360" i="12"/>
  <c r="AJ360" i="12"/>
  <c r="AK360" i="12"/>
  <c r="AL360" i="12"/>
  <c r="BV360" i="12" s="1"/>
  <c r="AM360" i="12"/>
  <c r="CP360" i="12" s="1"/>
  <c r="AN360" i="12"/>
  <c r="AO360" i="12"/>
  <c r="DQ360" i="12" s="1"/>
  <c r="AP360" i="12"/>
  <c r="AQ360" i="12"/>
  <c r="AR360" i="12"/>
  <c r="AS360" i="12"/>
  <c r="AT360" i="12"/>
  <c r="AU360" i="12"/>
  <c r="AV360" i="12"/>
  <c r="AW360" i="12"/>
  <c r="AX360" i="12"/>
  <c r="AY360" i="12"/>
  <c r="A361" i="12"/>
  <c r="E361" i="12"/>
  <c r="F361" i="12"/>
  <c r="G361" i="12"/>
  <c r="H361" i="12"/>
  <c r="J361" i="12"/>
  <c r="L361" i="12"/>
  <c r="M361" i="12"/>
  <c r="Q361" i="12"/>
  <c r="AA361" i="12"/>
  <c r="AB36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CM361" i="12" s="1"/>
  <c r="AN361" i="12"/>
  <c r="CX361" i="12" s="1"/>
  <c r="AO361" i="12"/>
  <c r="AP361" i="12"/>
  <c r="AQ361" i="12"/>
  <c r="AR361" i="12"/>
  <c r="AS361" i="12"/>
  <c r="AT361" i="12"/>
  <c r="AU361" i="12"/>
  <c r="AV361" i="12"/>
  <c r="AW361" i="12"/>
  <c r="AX361" i="12"/>
  <c r="AY361" i="12"/>
  <c r="A362" i="12"/>
  <c r="E362" i="12"/>
  <c r="F362" i="12"/>
  <c r="G362" i="12"/>
  <c r="H362" i="12"/>
  <c r="J362" i="12"/>
  <c r="L362" i="12"/>
  <c r="M362" i="12"/>
  <c r="Q362" i="12"/>
  <c r="AA362" i="12"/>
  <c r="AB362" i="12"/>
  <c r="AC362" i="12"/>
  <c r="AD362" i="12"/>
  <c r="AE362" i="12"/>
  <c r="AF362" i="12"/>
  <c r="AG362" i="12"/>
  <c r="AH362" i="12"/>
  <c r="AI362" i="12"/>
  <c r="AJ362" i="12"/>
  <c r="AK362" i="12"/>
  <c r="AL362" i="12"/>
  <c r="CE362" i="12" s="1"/>
  <c r="AM362" i="12"/>
  <c r="CT362" i="12" s="1"/>
  <c r="AN362" i="12"/>
  <c r="CW362" i="12" s="1"/>
  <c r="AO362" i="12"/>
  <c r="DO362" i="12" s="1"/>
  <c r="AP362" i="12"/>
  <c r="AQ362" i="12"/>
  <c r="AR362" i="12"/>
  <c r="AS362" i="12"/>
  <c r="AT362" i="12"/>
  <c r="AU362" i="12"/>
  <c r="AV362" i="12"/>
  <c r="AW362" i="12"/>
  <c r="AX362" i="12"/>
  <c r="AY362" i="12"/>
  <c r="A363" i="12"/>
  <c r="E363" i="12"/>
  <c r="F363" i="12"/>
  <c r="G363" i="12"/>
  <c r="H363" i="12"/>
  <c r="J363" i="12"/>
  <c r="L363" i="12"/>
  <c r="M363" i="12"/>
  <c r="Q363" i="12"/>
  <c r="AA363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DA363" i="12" s="1"/>
  <c r="AO363" i="12"/>
  <c r="DM363" i="12" s="1"/>
  <c r="AP363" i="12"/>
  <c r="AQ363" i="12"/>
  <c r="AR363" i="12"/>
  <c r="AS363" i="12"/>
  <c r="AT363" i="12"/>
  <c r="AU363" i="12"/>
  <c r="AV363" i="12"/>
  <c r="AW363" i="12"/>
  <c r="AX363" i="12"/>
  <c r="AY363" i="12"/>
  <c r="A364" i="12"/>
  <c r="E364" i="12"/>
  <c r="F364" i="12"/>
  <c r="G364" i="12"/>
  <c r="H364" i="12"/>
  <c r="J364" i="12"/>
  <c r="L364" i="12"/>
  <c r="M364" i="12"/>
  <c r="Q364" i="12"/>
  <c r="AA364" i="12"/>
  <c r="AB364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365" i="12"/>
  <c r="E365" i="12"/>
  <c r="F365" i="12"/>
  <c r="G365" i="12"/>
  <c r="H365" i="12"/>
  <c r="J365" i="12"/>
  <c r="L365" i="12"/>
  <c r="M365" i="12"/>
  <c r="Q365" i="12"/>
  <c r="AA365" i="12"/>
  <c r="AB365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366" i="12"/>
  <c r="E366" i="12"/>
  <c r="F366" i="12"/>
  <c r="G366" i="12"/>
  <c r="H366" i="12"/>
  <c r="J366" i="12"/>
  <c r="L366" i="12"/>
  <c r="M366" i="12"/>
  <c r="Q366" i="12"/>
  <c r="AA366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367" i="12"/>
  <c r="E367" i="12"/>
  <c r="F367" i="12"/>
  <c r="G367" i="12"/>
  <c r="H367" i="12"/>
  <c r="J367" i="12"/>
  <c r="L367" i="12"/>
  <c r="M367" i="12"/>
  <c r="Q367" i="12"/>
  <c r="AA367" i="12"/>
  <c r="AB367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CM367" i="12" s="1"/>
  <c r="AN367" i="12"/>
  <c r="CW367" i="12" s="1"/>
  <c r="AO367" i="12"/>
  <c r="DJ367" i="12" s="1"/>
  <c r="AP367" i="12"/>
  <c r="AQ367" i="12"/>
  <c r="AR367" i="12"/>
  <c r="AS367" i="12"/>
  <c r="AT367" i="12"/>
  <c r="AU367" i="12"/>
  <c r="AV367" i="12"/>
  <c r="AW367" i="12"/>
  <c r="AX367" i="12"/>
  <c r="AY367" i="12"/>
  <c r="A368" i="12"/>
  <c r="E368" i="12"/>
  <c r="F368" i="12"/>
  <c r="G368" i="12"/>
  <c r="H368" i="12"/>
  <c r="J368" i="12"/>
  <c r="L368" i="12"/>
  <c r="M368" i="12"/>
  <c r="Q368" i="12"/>
  <c r="AA368" i="12"/>
  <c r="AB368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CH368" i="12" s="1"/>
  <c r="AN368" i="12"/>
  <c r="CY368" i="12" s="1"/>
  <c r="AO368" i="12"/>
  <c r="DK368" i="12" s="1"/>
  <c r="AP368" i="12"/>
  <c r="AQ368" i="12"/>
  <c r="AR368" i="12"/>
  <c r="AS368" i="12"/>
  <c r="AT368" i="12"/>
  <c r="AU368" i="12"/>
  <c r="AV368" i="12"/>
  <c r="AW368" i="12"/>
  <c r="AX368" i="12"/>
  <c r="AY368" i="12"/>
  <c r="A369" i="12"/>
  <c r="E369" i="12"/>
  <c r="F369" i="12"/>
  <c r="G369" i="12"/>
  <c r="H369" i="12"/>
  <c r="J369" i="12"/>
  <c r="L369" i="12"/>
  <c r="M369" i="12"/>
  <c r="Q369" i="12"/>
  <c r="AA369" i="12"/>
  <c r="AB369" i="12"/>
  <c r="AC369" i="12"/>
  <c r="AD369" i="12"/>
  <c r="AE369" i="12"/>
  <c r="AF369" i="12"/>
  <c r="AG369" i="12"/>
  <c r="AH369" i="12"/>
  <c r="AI369" i="12"/>
  <c r="AJ369" i="12"/>
  <c r="AK369" i="12"/>
  <c r="AL369" i="12"/>
  <c r="CG369" i="12" s="1"/>
  <c r="AM369" i="12"/>
  <c r="AN369" i="12"/>
  <c r="CY369" i="12" s="1"/>
  <c r="AO369" i="12"/>
  <c r="DI369" i="12" s="1"/>
  <c r="AP369" i="12"/>
  <c r="AQ369" i="12"/>
  <c r="AR369" i="12"/>
  <c r="AS369" i="12"/>
  <c r="AT369" i="12"/>
  <c r="AU369" i="12"/>
  <c r="AV369" i="12"/>
  <c r="AW369" i="12"/>
  <c r="AX369" i="12"/>
  <c r="AY369" i="12"/>
  <c r="A370" i="12"/>
  <c r="E370" i="12"/>
  <c r="F370" i="12"/>
  <c r="G370" i="12"/>
  <c r="H370" i="12"/>
  <c r="J370" i="12"/>
  <c r="L370" i="12"/>
  <c r="M370" i="12"/>
  <c r="Q370" i="12"/>
  <c r="AA370" i="12"/>
  <c r="AB370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CN370" i="12" s="1"/>
  <c r="AN370" i="12"/>
  <c r="CW370" i="12" s="1"/>
  <c r="AO370" i="12"/>
  <c r="DI370" i="12" s="1"/>
  <c r="AP370" i="12"/>
  <c r="AQ370" i="12"/>
  <c r="AR370" i="12"/>
  <c r="AS370" i="12"/>
  <c r="AT370" i="12"/>
  <c r="AU370" i="12"/>
  <c r="AV370" i="12"/>
  <c r="AW370" i="12"/>
  <c r="AX370" i="12"/>
  <c r="AY370" i="12"/>
  <c r="A371" i="12"/>
  <c r="E371" i="12"/>
  <c r="F371" i="12"/>
  <c r="G371" i="12"/>
  <c r="H371" i="12"/>
  <c r="J371" i="12"/>
  <c r="L371" i="12"/>
  <c r="M371" i="12"/>
  <c r="Q371" i="12"/>
  <c r="AA371" i="12"/>
  <c r="AB371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DK371" i="12" s="1"/>
  <c r="AP371" i="12"/>
  <c r="AQ371" i="12"/>
  <c r="AR371" i="12"/>
  <c r="AS371" i="12"/>
  <c r="AT371" i="12"/>
  <c r="AU371" i="12"/>
  <c r="AV371" i="12"/>
  <c r="AW371" i="12"/>
  <c r="AX371" i="12"/>
  <c r="AY371" i="12"/>
  <c r="A372" i="12"/>
  <c r="E372" i="12"/>
  <c r="F372" i="12"/>
  <c r="G372" i="12"/>
  <c r="H372" i="12"/>
  <c r="J372" i="12"/>
  <c r="L372" i="12"/>
  <c r="M372" i="12"/>
  <c r="Q372" i="12"/>
  <c r="AA372" i="12"/>
  <c r="AB372" i="12"/>
  <c r="AC372" i="12"/>
  <c r="AD372" i="12"/>
  <c r="AE372" i="12"/>
  <c r="AF372" i="12"/>
  <c r="AG372" i="12"/>
  <c r="AH372" i="12"/>
  <c r="AI372" i="12"/>
  <c r="AJ372" i="12"/>
  <c r="AK372" i="12"/>
  <c r="AL372" i="12"/>
  <c r="BY372" i="12" s="1"/>
  <c r="AM372" i="12"/>
  <c r="AN372" i="12"/>
  <c r="DA372" i="12" s="1"/>
  <c r="AO372" i="12"/>
  <c r="AP372" i="12"/>
  <c r="AQ372" i="12"/>
  <c r="AR372" i="12"/>
  <c r="AS372" i="12"/>
  <c r="AT372" i="12"/>
  <c r="AU372" i="12"/>
  <c r="AV372" i="12"/>
  <c r="AW372" i="12"/>
  <c r="AX372" i="12"/>
  <c r="AY372" i="12"/>
  <c r="A373" i="12"/>
  <c r="E373" i="12"/>
  <c r="F373" i="12"/>
  <c r="G373" i="12"/>
  <c r="H373" i="12"/>
  <c r="J373" i="12"/>
  <c r="L373" i="12"/>
  <c r="M373" i="12"/>
  <c r="Q373" i="12"/>
  <c r="AA373" i="12"/>
  <c r="AB373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374" i="12"/>
  <c r="E374" i="12"/>
  <c r="F374" i="12"/>
  <c r="G374" i="12"/>
  <c r="H374" i="12"/>
  <c r="J374" i="12"/>
  <c r="L374" i="12"/>
  <c r="M374" i="12"/>
  <c r="Q374" i="12"/>
  <c r="AA374" i="12"/>
  <c r="AB374" i="12"/>
  <c r="AC374" i="12"/>
  <c r="AD374" i="12"/>
  <c r="AE374" i="12"/>
  <c r="AF374" i="12"/>
  <c r="AG374" i="12"/>
  <c r="AH374" i="12"/>
  <c r="AI374" i="12"/>
  <c r="AJ374" i="12"/>
  <c r="AK374" i="12"/>
  <c r="AL374" i="12"/>
  <c r="BW374" i="12" s="1"/>
  <c r="AM374" i="12"/>
  <c r="CP374" i="12" s="1"/>
  <c r="AN374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375" i="12"/>
  <c r="E375" i="12"/>
  <c r="F375" i="12"/>
  <c r="G375" i="12"/>
  <c r="H375" i="12"/>
  <c r="J375" i="12"/>
  <c r="L375" i="12"/>
  <c r="M375" i="12"/>
  <c r="Q375" i="12"/>
  <c r="AA375" i="12"/>
  <c r="AB375" i="12"/>
  <c r="AC375" i="12"/>
  <c r="AD375" i="12"/>
  <c r="AE375" i="12"/>
  <c r="AF375" i="12"/>
  <c r="AG375" i="12"/>
  <c r="AH375" i="12"/>
  <c r="AI375" i="12"/>
  <c r="AJ375" i="12"/>
  <c r="AK375" i="12"/>
  <c r="AL375" i="12"/>
  <c r="CG375" i="12" s="1"/>
  <c r="AM375" i="12"/>
  <c r="CP375" i="12" s="1"/>
  <c r="AN375" i="12"/>
  <c r="CY375" i="12" s="1"/>
  <c r="AO375" i="12"/>
  <c r="DO375" i="12" s="1"/>
  <c r="AP375" i="12"/>
  <c r="AQ375" i="12"/>
  <c r="AR375" i="12"/>
  <c r="AS375" i="12"/>
  <c r="AT375" i="12"/>
  <c r="AU375" i="12"/>
  <c r="AV375" i="12"/>
  <c r="AW375" i="12"/>
  <c r="AX375" i="12"/>
  <c r="AY375" i="12"/>
  <c r="A376" i="12"/>
  <c r="E376" i="12"/>
  <c r="F376" i="12"/>
  <c r="G376" i="12"/>
  <c r="H376" i="12"/>
  <c r="J376" i="12"/>
  <c r="L376" i="12"/>
  <c r="M376" i="12"/>
  <c r="Q376" i="12"/>
  <c r="AA376" i="12"/>
  <c r="AB376" i="12"/>
  <c r="AC376" i="12"/>
  <c r="AD376" i="12"/>
  <c r="AE376" i="12"/>
  <c r="AF376" i="12"/>
  <c r="AG376" i="12"/>
  <c r="AH376" i="12"/>
  <c r="AI376" i="12"/>
  <c r="AJ376" i="12"/>
  <c r="AK376" i="12"/>
  <c r="AL376" i="12"/>
  <c r="BV376" i="12" s="1"/>
  <c r="AM376" i="12"/>
  <c r="CI376" i="12" s="1"/>
  <c r="AN376" i="12"/>
  <c r="CU376" i="12" s="1"/>
  <c r="AO376" i="12"/>
  <c r="AP376" i="12"/>
  <c r="AQ376" i="12"/>
  <c r="AR376" i="12"/>
  <c r="AS376" i="12"/>
  <c r="AT376" i="12"/>
  <c r="AU376" i="12"/>
  <c r="AV376" i="12"/>
  <c r="AW376" i="12"/>
  <c r="AX376" i="12"/>
  <c r="AY376" i="12"/>
  <c r="A377" i="12"/>
  <c r="E377" i="12"/>
  <c r="F377" i="12"/>
  <c r="G377" i="12"/>
  <c r="H377" i="12"/>
  <c r="J377" i="12"/>
  <c r="L377" i="12"/>
  <c r="M377" i="12"/>
  <c r="Q377" i="12"/>
  <c r="AA377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CH377" i="12" s="1"/>
  <c r="AN377" i="12"/>
  <c r="DE377" i="12" s="1"/>
  <c r="AO377" i="12"/>
  <c r="DI377" i="12" s="1"/>
  <c r="AP377" i="12"/>
  <c r="AQ377" i="12"/>
  <c r="AR377" i="12"/>
  <c r="AS377" i="12"/>
  <c r="AT377" i="12"/>
  <c r="AU377" i="12"/>
  <c r="AV377" i="12"/>
  <c r="AW377" i="12"/>
  <c r="AX377" i="12"/>
  <c r="AY377" i="12"/>
  <c r="A378" i="12"/>
  <c r="E378" i="12"/>
  <c r="F378" i="12"/>
  <c r="G378" i="12"/>
  <c r="H378" i="12"/>
  <c r="J378" i="12"/>
  <c r="L378" i="12"/>
  <c r="M378" i="12"/>
  <c r="Q378" i="12"/>
  <c r="AA378" i="12"/>
  <c r="AB378" i="12"/>
  <c r="AC378" i="12"/>
  <c r="AD378" i="12"/>
  <c r="AE378" i="12"/>
  <c r="AF378" i="12"/>
  <c r="AG378" i="12"/>
  <c r="AH378" i="12"/>
  <c r="AI378" i="12"/>
  <c r="AJ378" i="12"/>
  <c r="AK378" i="12"/>
  <c r="AL378" i="12"/>
  <c r="CD378" i="12" s="1"/>
  <c r="AM378" i="12"/>
  <c r="AN378" i="12"/>
  <c r="DA378" i="12" s="1"/>
  <c r="AO378" i="12"/>
  <c r="DS378" i="12" s="1"/>
  <c r="AP378" i="12"/>
  <c r="AQ378" i="12"/>
  <c r="AR378" i="12"/>
  <c r="AS378" i="12"/>
  <c r="AT378" i="12"/>
  <c r="AU378" i="12"/>
  <c r="AV378" i="12"/>
  <c r="AW378" i="12"/>
  <c r="AX378" i="12"/>
  <c r="AY378" i="12"/>
  <c r="A379" i="12"/>
  <c r="E379" i="12"/>
  <c r="F379" i="12"/>
  <c r="G379" i="12"/>
  <c r="H379" i="12"/>
  <c r="J379" i="12"/>
  <c r="L379" i="12"/>
  <c r="M379" i="12"/>
  <c r="Q379" i="12"/>
  <c r="AA379" i="12"/>
  <c r="AB379" i="12"/>
  <c r="AC379" i="12"/>
  <c r="AD379" i="12"/>
  <c r="AE379" i="12"/>
  <c r="AF379" i="12"/>
  <c r="AG379" i="12"/>
  <c r="AH379" i="12"/>
  <c r="AI379" i="12"/>
  <c r="AJ379" i="12"/>
  <c r="AK379" i="12"/>
  <c r="AL379" i="12"/>
  <c r="BY379" i="12" s="1"/>
  <c r="AM379" i="12"/>
  <c r="AN379" i="12"/>
  <c r="CZ379" i="12" s="1"/>
  <c r="AO379" i="12"/>
  <c r="AP379" i="12"/>
  <c r="AQ379" i="12"/>
  <c r="AR379" i="12"/>
  <c r="AS379" i="12"/>
  <c r="AT379" i="12"/>
  <c r="AU379" i="12"/>
  <c r="AV379" i="12"/>
  <c r="AW379" i="12"/>
  <c r="AX379" i="12"/>
  <c r="AY379" i="12"/>
  <c r="A380" i="12"/>
  <c r="E380" i="12"/>
  <c r="F380" i="12"/>
  <c r="G380" i="12"/>
  <c r="H380" i="12"/>
  <c r="J380" i="12"/>
  <c r="L380" i="12"/>
  <c r="M380" i="12"/>
  <c r="Q380" i="12"/>
  <c r="AA380" i="12"/>
  <c r="AB380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CU380" i="12" s="1"/>
  <c r="AO380" i="12"/>
  <c r="AP380" i="12"/>
  <c r="AQ380" i="12"/>
  <c r="AR380" i="12"/>
  <c r="AS380" i="12"/>
  <c r="AT380" i="12"/>
  <c r="AU380" i="12"/>
  <c r="AV380" i="12"/>
  <c r="AW380" i="12"/>
  <c r="AX380" i="12"/>
  <c r="AY380" i="12"/>
  <c r="A381" i="12"/>
  <c r="E381" i="12"/>
  <c r="F381" i="12"/>
  <c r="G381" i="12"/>
  <c r="H381" i="12"/>
  <c r="J381" i="12"/>
  <c r="L381" i="12"/>
  <c r="M381" i="12"/>
  <c r="Q381" i="12"/>
  <c r="AA381" i="12"/>
  <c r="AB381" i="12"/>
  <c r="AC381" i="12"/>
  <c r="AD381" i="12"/>
  <c r="AE381" i="12"/>
  <c r="AF381" i="12"/>
  <c r="AG381" i="12"/>
  <c r="AH381" i="12"/>
  <c r="AI381" i="12"/>
  <c r="AJ381" i="12"/>
  <c r="AK381" i="12"/>
  <c r="AL381" i="12"/>
  <c r="CE381" i="12" s="1"/>
  <c r="AM381" i="12"/>
  <c r="AN381" i="12"/>
  <c r="DB381" i="12" s="1"/>
  <c r="AO381" i="12"/>
  <c r="DI381" i="12" s="1"/>
  <c r="AP381" i="12"/>
  <c r="AQ381" i="12"/>
  <c r="AR381" i="12"/>
  <c r="AS381" i="12"/>
  <c r="AT381" i="12"/>
  <c r="AU381" i="12"/>
  <c r="AV381" i="12"/>
  <c r="AW381" i="12"/>
  <c r="AX381" i="12"/>
  <c r="AY381" i="12"/>
  <c r="A382" i="12"/>
  <c r="E382" i="12"/>
  <c r="F382" i="12"/>
  <c r="G382" i="12"/>
  <c r="H382" i="12"/>
  <c r="J382" i="12"/>
  <c r="L382" i="12"/>
  <c r="M382" i="12"/>
  <c r="Q382" i="12"/>
  <c r="AA382" i="12"/>
  <c r="AB382" i="12"/>
  <c r="AC382" i="12"/>
  <c r="AD382" i="12"/>
  <c r="AE382" i="12"/>
  <c r="AF382" i="12"/>
  <c r="AG382" i="12"/>
  <c r="AH382" i="12"/>
  <c r="AI382" i="12"/>
  <c r="AJ382" i="12"/>
  <c r="AK382" i="12"/>
  <c r="AL382" i="12"/>
  <c r="CC382" i="12" s="1"/>
  <c r="AM382" i="12"/>
  <c r="CN382" i="12" s="1"/>
  <c r="AN382" i="12"/>
  <c r="CX382" i="12" s="1"/>
  <c r="AO382" i="12"/>
  <c r="DH382" i="12" s="1"/>
  <c r="AP382" i="12"/>
  <c r="AQ382" i="12"/>
  <c r="AR382" i="12"/>
  <c r="AS382" i="12"/>
  <c r="AT382" i="12"/>
  <c r="AU382" i="12"/>
  <c r="AV382" i="12"/>
  <c r="AW382" i="12"/>
  <c r="AX382" i="12"/>
  <c r="AY382" i="12"/>
  <c r="A383" i="12"/>
  <c r="E383" i="12"/>
  <c r="F383" i="12"/>
  <c r="G383" i="12"/>
  <c r="H383" i="12"/>
  <c r="J383" i="12"/>
  <c r="L383" i="12"/>
  <c r="M383" i="12"/>
  <c r="Q383" i="12"/>
  <c r="AA383" i="12"/>
  <c r="AB383" i="12"/>
  <c r="AC383" i="12"/>
  <c r="AD383" i="12"/>
  <c r="AE383" i="12"/>
  <c r="AF383" i="12"/>
  <c r="AG383" i="12"/>
  <c r="AH383" i="12"/>
  <c r="AI383" i="12"/>
  <c r="AJ383" i="12"/>
  <c r="AK383" i="12"/>
  <c r="AL383" i="12"/>
  <c r="BZ383" i="12" s="1"/>
  <c r="AM383" i="12"/>
  <c r="CS383" i="12" s="1"/>
  <c r="AN383" i="12"/>
  <c r="AO383" i="12"/>
  <c r="DJ383" i="12" s="1"/>
  <c r="AP383" i="12"/>
  <c r="AQ383" i="12"/>
  <c r="AR383" i="12"/>
  <c r="AS383" i="12"/>
  <c r="AT383" i="12"/>
  <c r="AU383" i="12"/>
  <c r="AV383" i="12"/>
  <c r="AW383" i="12"/>
  <c r="AX383" i="12"/>
  <c r="AY383" i="12"/>
  <c r="A384" i="12"/>
  <c r="E384" i="12"/>
  <c r="F384" i="12"/>
  <c r="G384" i="12"/>
  <c r="H384" i="12"/>
  <c r="J384" i="12"/>
  <c r="L384" i="12"/>
  <c r="M384" i="12"/>
  <c r="Q384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385" i="12"/>
  <c r="E385" i="12"/>
  <c r="F385" i="12"/>
  <c r="G385" i="12"/>
  <c r="H385" i="12"/>
  <c r="J385" i="12"/>
  <c r="L385" i="12"/>
  <c r="M385" i="12"/>
  <c r="Q385" i="12"/>
  <c r="AA385" i="12"/>
  <c r="AB385" i="12"/>
  <c r="AC385" i="12"/>
  <c r="AD385" i="12"/>
  <c r="AE385" i="12"/>
  <c r="AF385" i="12"/>
  <c r="AG385" i="12"/>
  <c r="AH385" i="12"/>
  <c r="AI385" i="12"/>
  <c r="AJ385" i="12"/>
  <c r="AK385" i="12"/>
  <c r="AL385" i="12"/>
  <c r="CA385" i="12" s="1"/>
  <c r="AM385" i="12"/>
  <c r="AN385" i="12"/>
  <c r="DE385" i="12" s="1"/>
  <c r="AO385" i="12"/>
  <c r="DN385" i="12" s="1"/>
  <c r="AP385" i="12"/>
  <c r="AQ385" i="12"/>
  <c r="AR385" i="12"/>
  <c r="AS385" i="12"/>
  <c r="AT385" i="12"/>
  <c r="AU385" i="12"/>
  <c r="AV385" i="12"/>
  <c r="AW385" i="12"/>
  <c r="AX385" i="12"/>
  <c r="AY385" i="12"/>
  <c r="A386" i="12"/>
  <c r="E386" i="12"/>
  <c r="F386" i="12"/>
  <c r="G386" i="12"/>
  <c r="H386" i="12"/>
  <c r="J386" i="12"/>
  <c r="L386" i="12"/>
  <c r="M386" i="12"/>
  <c r="Q386" i="12"/>
  <c r="AA386" i="12"/>
  <c r="AB386" i="12"/>
  <c r="AC386" i="12"/>
  <c r="AD386" i="12"/>
  <c r="AE386" i="12"/>
  <c r="AF386" i="12"/>
  <c r="AG386" i="12"/>
  <c r="AH386" i="12"/>
  <c r="AI386" i="12"/>
  <c r="AJ386" i="12"/>
  <c r="AK386" i="12"/>
  <c r="AL386" i="12"/>
  <c r="CF386" i="12" s="1"/>
  <c r="AM386" i="12"/>
  <c r="CJ386" i="12" s="1"/>
  <c r="AN386" i="12"/>
  <c r="DE386" i="12" s="1"/>
  <c r="AO386" i="12"/>
  <c r="DL386" i="12" s="1"/>
  <c r="AP386" i="12"/>
  <c r="AQ386" i="12"/>
  <c r="AR386" i="12"/>
  <c r="AS386" i="12"/>
  <c r="AT386" i="12"/>
  <c r="AU386" i="12"/>
  <c r="AV386" i="12"/>
  <c r="AW386" i="12"/>
  <c r="AX386" i="12"/>
  <c r="AY386" i="12"/>
  <c r="A387" i="12"/>
  <c r="E387" i="12"/>
  <c r="F387" i="12"/>
  <c r="G387" i="12"/>
  <c r="H387" i="12"/>
  <c r="J387" i="12"/>
  <c r="L387" i="12"/>
  <c r="M387" i="12"/>
  <c r="Q387" i="12"/>
  <c r="AA387" i="12"/>
  <c r="AB387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388" i="12"/>
  <c r="E388" i="12"/>
  <c r="F388" i="12"/>
  <c r="G388" i="12"/>
  <c r="H388" i="12"/>
  <c r="J388" i="12"/>
  <c r="L388" i="12"/>
  <c r="M388" i="12"/>
  <c r="Q388" i="12"/>
  <c r="AA388" i="12"/>
  <c r="AB388" i="12"/>
  <c r="AC388" i="12"/>
  <c r="AD388" i="12"/>
  <c r="AE388" i="12"/>
  <c r="AF388" i="12"/>
  <c r="AG388" i="12"/>
  <c r="AH388" i="12"/>
  <c r="AI388" i="12"/>
  <c r="AJ388" i="12"/>
  <c r="AK388" i="12"/>
  <c r="AL388" i="12"/>
  <c r="CA388" i="12" s="1"/>
  <c r="AM388" i="12"/>
  <c r="CJ388" i="12" s="1"/>
  <c r="AN388" i="12"/>
  <c r="AO388" i="12"/>
  <c r="DT388" i="12" s="1"/>
  <c r="AP388" i="12"/>
  <c r="AQ388" i="12"/>
  <c r="AR388" i="12"/>
  <c r="AS388" i="12"/>
  <c r="AT388" i="12"/>
  <c r="AU388" i="12"/>
  <c r="AV388" i="12"/>
  <c r="AW388" i="12"/>
  <c r="AX388" i="12"/>
  <c r="AY388" i="12"/>
  <c r="A389" i="12"/>
  <c r="E389" i="12"/>
  <c r="F389" i="12"/>
  <c r="G389" i="12"/>
  <c r="H389" i="12"/>
  <c r="J389" i="12"/>
  <c r="L389" i="12"/>
  <c r="M389" i="12"/>
  <c r="Q389" i="12"/>
  <c r="AA389" i="12"/>
  <c r="AB389" i="12"/>
  <c r="AC389" i="12"/>
  <c r="AD389" i="12"/>
  <c r="AE389" i="12"/>
  <c r="AF389" i="12"/>
  <c r="AG389" i="12"/>
  <c r="AH389" i="12"/>
  <c r="AI389" i="12"/>
  <c r="AJ389" i="12"/>
  <c r="AK389" i="12"/>
  <c r="AL389" i="12"/>
  <c r="BU389" i="12" s="1"/>
  <c r="AM389" i="12"/>
  <c r="AN389" i="12"/>
  <c r="DG389" i="12" s="1"/>
  <c r="AO389" i="12"/>
  <c r="DN389" i="12" s="1"/>
  <c r="AP389" i="12"/>
  <c r="AQ389" i="12"/>
  <c r="AR389" i="12"/>
  <c r="AS389" i="12"/>
  <c r="AT389" i="12"/>
  <c r="AU389" i="12"/>
  <c r="AV389" i="12"/>
  <c r="AW389" i="12"/>
  <c r="AX389" i="12"/>
  <c r="AY389" i="12"/>
  <c r="A390" i="12"/>
  <c r="E390" i="12"/>
  <c r="F390" i="12"/>
  <c r="G390" i="12"/>
  <c r="H390" i="12"/>
  <c r="J390" i="12"/>
  <c r="L390" i="12"/>
  <c r="M390" i="12"/>
  <c r="Q390" i="12"/>
  <c r="AA390" i="12"/>
  <c r="AB390" i="12"/>
  <c r="AC390" i="12"/>
  <c r="AD390" i="12"/>
  <c r="AE390" i="12"/>
  <c r="AF390" i="12"/>
  <c r="AG390" i="12"/>
  <c r="AH390" i="12"/>
  <c r="AI390" i="12"/>
  <c r="AJ390" i="12"/>
  <c r="AK390" i="12"/>
  <c r="AL390" i="12"/>
  <c r="BV390" i="12" s="1"/>
  <c r="AM390" i="12"/>
  <c r="CR390" i="12" s="1"/>
  <c r="AN390" i="12"/>
  <c r="DA390" i="12" s="1"/>
  <c r="AO390" i="12"/>
  <c r="DM390" i="12" s="1"/>
  <c r="AP390" i="12"/>
  <c r="AQ390" i="12"/>
  <c r="AR390" i="12"/>
  <c r="AS390" i="12"/>
  <c r="AT390" i="12"/>
  <c r="AU390" i="12"/>
  <c r="AV390" i="12"/>
  <c r="AW390" i="12"/>
  <c r="AX390" i="12"/>
  <c r="AY390" i="12"/>
  <c r="A391" i="12"/>
  <c r="E391" i="12"/>
  <c r="F391" i="12"/>
  <c r="G391" i="12"/>
  <c r="H391" i="12"/>
  <c r="J391" i="12"/>
  <c r="L391" i="12"/>
  <c r="M391" i="12"/>
  <c r="Q391" i="12"/>
  <c r="AA391" i="12"/>
  <c r="AB391" i="12"/>
  <c r="AC391" i="12"/>
  <c r="AD391" i="12"/>
  <c r="AE391" i="12"/>
  <c r="AF391" i="12"/>
  <c r="AG391" i="12"/>
  <c r="AH391" i="12"/>
  <c r="AI391" i="12"/>
  <c r="AJ391" i="12"/>
  <c r="AK391" i="12"/>
  <c r="AL391" i="12"/>
  <c r="BY391" i="12" s="1"/>
  <c r="AM391" i="12"/>
  <c r="AN391" i="12"/>
  <c r="CX391" i="12" s="1"/>
  <c r="AO391" i="12"/>
  <c r="DQ391" i="12" s="1"/>
  <c r="AP391" i="12"/>
  <c r="AQ391" i="12"/>
  <c r="AR391" i="12"/>
  <c r="AS391" i="12"/>
  <c r="AT391" i="12"/>
  <c r="AU391" i="12"/>
  <c r="AV391" i="12"/>
  <c r="AW391" i="12"/>
  <c r="AX391" i="12"/>
  <c r="AY391" i="12"/>
  <c r="A392" i="12"/>
  <c r="E392" i="12"/>
  <c r="F392" i="12"/>
  <c r="G392" i="12"/>
  <c r="H392" i="12"/>
  <c r="J392" i="12"/>
  <c r="L392" i="12"/>
  <c r="M392" i="12"/>
  <c r="Q392" i="12"/>
  <c r="AA392" i="12"/>
  <c r="AB392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393" i="12"/>
  <c r="E393" i="12"/>
  <c r="F393" i="12"/>
  <c r="G393" i="12"/>
  <c r="H393" i="12"/>
  <c r="J393" i="12"/>
  <c r="L393" i="12"/>
  <c r="M393" i="12"/>
  <c r="Q393" i="12"/>
  <c r="AA393" i="12"/>
  <c r="AB393" i="12"/>
  <c r="AC393" i="12"/>
  <c r="AD393" i="12"/>
  <c r="AE393" i="12"/>
  <c r="AF393" i="12"/>
  <c r="AG393" i="12"/>
  <c r="AH393" i="12"/>
  <c r="AI393" i="12"/>
  <c r="AJ393" i="12"/>
  <c r="AK393" i="12"/>
  <c r="AL393" i="12"/>
  <c r="BY393" i="12" s="1"/>
  <c r="AM393" i="12"/>
  <c r="CH393" i="12" s="1"/>
  <c r="AN393" i="12"/>
  <c r="DB393" i="12" s="1"/>
  <c r="AO393" i="12"/>
  <c r="DP393" i="12" s="1"/>
  <c r="AP393" i="12"/>
  <c r="AQ393" i="12"/>
  <c r="AR393" i="12"/>
  <c r="AS393" i="12"/>
  <c r="AT393" i="12"/>
  <c r="AU393" i="12"/>
  <c r="AV393" i="12"/>
  <c r="AW393" i="12"/>
  <c r="AX393" i="12"/>
  <c r="AY393" i="12"/>
  <c r="A394" i="12"/>
  <c r="E394" i="12"/>
  <c r="F394" i="12"/>
  <c r="G394" i="12"/>
  <c r="H394" i="12"/>
  <c r="J394" i="12"/>
  <c r="L394" i="12"/>
  <c r="M394" i="12"/>
  <c r="Q394" i="12"/>
  <c r="AA394" i="12"/>
  <c r="AB39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395" i="12"/>
  <c r="E395" i="12"/>
  <c r="F395" i="12"/>
  <c r="G395" i="12"/>
  <c r="H395" i="12"/>
  <c r="J395" i="12"/>
  <c r="L395" i="12"/>
  <c r="M395" i="12"/>
  <c r="Q395" i="12"/>
  <c r="AA395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DF395" i="12" s="1"/>
  <c r="AO395" i="12"/>
  <c r="AP395" i="12"/>
  <c r="AQ395" i="12"/>
  <c r="AR395" i="12"/>
  <c r="AS395" i="12"/>
  <c r="AT395" i="12"/>
  <c r="AU395" i="12"/>
  <c r="AV395" i="12"/>
  <c r="AW395" i="12"/>
  <c r="AX395" i="12"/>
  <c r="AY395" i="12"/>
  <c r="A396" i="12"/>
  <c r="E396" i="12"/>
  <c r="F396" i="12"/>
  <c r="H396" i="12"/>
  <c r="J396" i="12"/>
  <c r="L396" i="12"/>
  <c r="M396" i="12"/>
  <c r="Q396" i="12"/>
  <c r="AA396" i="12"/>
  <c r="AB396" i="12"/>
  <c r="AC396" i="12"/>
  <c r="AD396" i="12"/>
  <c r="AE396" i="12"/>
  <c r="AF396" i="12"/>
  <c r="AG396" i="12"/>
  <c r="AH396" i="12"/>
  <c r="AI396" i="12"/>
  <c r="AJ396" i="12"/>
  <c r="AK396" i="12"/>
  <c r="AL396" i="12"/>
  <c r="BY396" i="12" s="1"/>
  <c r="AM396" i="12"/>
  <c r="CH396" i="12" s="1"/>
  <c r="AN396" i="12"/>
  <c r="CU396" i="12" s="1"/>
  <c r="AO396" i="12"/>
  <c r="DO396" i="12" s="1"/>
  <c r="AP396" i="12"/>
  <c r="AQ396" i="12"/>
  <c r="AR396" i="12"/>
  <c r="AS396" i="12"/>
  <c r="AT396" i="12"/>
  <c r="AU396" i="12"/>
  <c r="AV396" i="12"/>
  <c r="AW396" i="12"/>
  <c r="AX396" i="12"/>
  <c r="AY396" i="12"/>
  <c r="A397" i="12"/>
  <c r="E397" i="12"/>
  <c r="F397" i="12"/>
  <c r="H397" i="12"/>
  <c r="J397" i="12"/>
  <c r="L397" i="12"/>
  <c r="M397" i="12"/>
  <c r="Q397" i="12"/>
  <c r="AA397" i="12"/>
  <c r="AB397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CL397" i="12" s="1"/>
  <c r="AN397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398" i="12"/>
  <c r="E398" i="12"/>
  <c r="F398" i="12"/>
  <c r="H398" i="12"/>
  <c r="J398" i="12"/>
  <c r="L398" i="12"/>
  <c r="M398" i="12"/>
  <c r="Q398" i="12"/>
  <c r="AA398" i="12"/>
  <c r="AB398" i="12"/>
  <c r="AC398" i="12"/>
  <c r="AD398" i="12"/>
  <c r="AE398" i="12"/>
  <c r="AF398" i="12"/>
  <c r="AG398" i="12"/>
  <c r="AH398" i="12"/>
  <c r="AI398" i="12"/>
  <c r="AJ398" i="12"/>
  <c r="AK398" i="12"/>
  <c r="AL398" i="12"/>
  <c r="BX398" i="12" s="1"/>
  <c r="AM398" i="12"/>
  <c r="CH398" i="12" s="1"/>
  <c r="AN398" i="12"/>
  <c r="CY398" i="12" s="1"/>
  <c r="AO398" i="12"/>
  <c r="DI398" i="12" s="1"/>
  <c r="AP398" i="12"/>
  <c r="AQ398" i="12"/>
  <c r="AR398" i="12"/>
  <c r="AS398" i="12"/>
  <c r="AT398" i="12"/>
  <c r="AU398" i="12"/>
  <c r="AV398" i="12"/>
  <c r="AW398" i="12"/>
  <c r="AX398" i="12"/>
  <c r="AY398" i="12"/>
  <c r="A399" i="12"/>
  <c r="E399" i="12"/>
  <c r="F399" i="12"/>
  <c r="H399" i="12"/>
  <c r="J399" i="12"/>
  <c r="L399" i="12"/>
  <c r="M399" i="12"/>
  <c r="Q399" i="12"/>
  <c r="AA399" i="12"/>
  <c r="AB399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CI399" i="12" s="1"/>
  <c r="AN399" i="12"/>
  <c r="DA399" i="12" s="1"/>
  <c r="AO399" i="12"/>
  <c r="DK399" i="12" s="1"/>
  <c r="AP399" i="12"/>
  <c r="AQ399" i="12"/>
  <c r="AR399" i="12"/>
  <c r="AS399" i="12"/>
  <c r="AT399" i="12"/>
  <c r="AU399" i="12"/>
  <c r="AV399" i="12"/>
  <c r="AW399" i="12"/>
  <c r="AX399" i="12"/>
  <c r="AY399" i="12"/>
  <c r="A400" i="12"/>
  <c r="E400" i="12"/>
  <c r="F400" i="12"/>
  <c r="H400" i="12"/>
  <c r="J400" i="12"/>
  <c r="L400" i="12"/>
  <c r="M400" i="12"/>
  <c r="Q400" i="12"/>
  <c r="AA400" i="12"/>
  <c r="AB400" i="12"/>
  <c r="AC400" i="12"/>
  <c r="AD400" i="12"/>
  <c r="AE400" i="12"/>
  <c r="AF400" i="12"/>
  <c r="AG400" i="12"/>
  <c r="AH400" i="12"/>
  <c r="AI400" i="12"/>
  <c r="AJ400" i="12"/>
  <c r="AK400" i="12"/>
  <c r="AL400" i="12"/>
  <c r="CF400" i="12" s="1"/>
  <c r="AM400" i="12"/>
  <c r="AN400" i="12"/>
  <c r="CY400" i="12" s="1"/>
  <c r="AO400" i="12"/>
  <c r="DQ400" i="12" s="1"/>
  <c r="AP400" i="12"/>
  <c r="AQ400" i="12"/>
  <c r="AR400" i="12"/>
  <c r="AS400" i="12"/>
  <c r="AT400" i="12"/>
  <c r="AU400" i="12"/>
  <c r="AV400" i="12"/>
  <c r="AW400" i="12"/>
  <c r="AX400" i="12"/>
  <c r="AY400" i="12"/>
  <c r="A401" i="12"/>
  <c r="E401" i="12"/>
  <c r="F401" i="12"/>
  <c r="H401" i="12"/>
  <c r="J401" i="12"/>
  <c r="L401" i="12"/>
  <c r="M401" i="12"/>
  <c r="Q401" i="12"/>
  <c r="AA401" i="12"/>
  <c r="AB401" i="12"/>
  <c r="AC401" i="12"/>
  <c r="AD401" i="12"/>
  <c r="AE401" i="12"/>
  <c r="AF401" i="12"/>
  <c r="AG401" i="12"/>
  <c r="AH401" i="12"/>
  <c r="AI401" i="12"/>
  <c r="AJ401" i="12"/>
  <c r="AK401" i="12"/>
  <c r="AL401" i="12"/>
  <c r="BY401" i="12" s="1"/>
  <c r="AM401" i="12"/>
  <c r="CH401" i="12" s="1"/>
  <c r="AN401" i="12"/>
  <c r="CW401" i="12" s="1"/>
  <c r="AO401" i="12"/>
  <c r="DK401" i="12" s="1"/>
  <c r="AP401" i="12"/>
  <c r="AQ401" i="12"/>
  <c r="AR401" i="12"/>
  <c r="AS401" i="12"/>
  <c r="AT401" i="12"/>
  <c r="AU401" i="12"/>
  <c r="AV401" i="12"/>
  <c r="AW401" i="12"/>
  <c r="AX401" i="12"/>
  <c r="AY401" i="12"/>
  <c r="A402" i="12"/>
  <c r="E402" i="12"/>
  <c r="F402" i="12"/>
  <c r="H402" i="12"/>
  <c r="J402" i="12"/>
  <c r="L402" i="12"/>
  <c r="M402" i="12"/>
  <c r="Q402" i="12"/>
  <c r="AA402" i="12"/>
  <c r="AB402" i="12"/>
  <c r="AC402" i="12"/>
  <c r="AD402" i="12"/>
  <c r="AE402" i="12"/>
  <c r="AF402" i="12"/>
  <c r="AG402" i="12"/>
  <c r="AH402" i="12"/>
  <c r="AI402" i="12"/>
  <c r="AJ402" i="12"/>
  <c r="AK402" i="12"/>
  <c r="AL402" i="12"/>
  <c r="BV402" i="12" s="1"/>
  <c r="AM402" i="12"/>
  <c r="CT402" i="12" s="1"/>
  <c r="AN402" i="12"/>
  <c r="DD402" i="12" s="1"/>
  <c r="AO402" i="12"/>
  <c r="DM402" i="12" s="1"/>
  <c r="AP402" i="12"/>
  <c r="AQ402" i="12"/>
  <c r="AR402" i="12"/>
  <c r="AS402" i="12"/>
  <c r="AT402" i="12"/>
  <c r="AU402" i="12"/>
  <c r="AV402" i="12"/>
  <c r="AW402" i="12"/>
  <c r="AX402" i="12"/>
  <c r="AY402" i="12"/>
  <c r="A403" i="12"/>
  <c r="E403" i="12"/>
  <c r="F403" i="12"/>
  <c r="H403" i="12"/>
  <c r="J403" i="12"/>
  <c r="L403" i="12"/>
  <c r="M403" i="12"/>
  <c r="Q403" i="12"/>
  <c r="AA403" i="12"/>
  <c r="AB403" i="12"/>
  <c r="AC403" i="12"/>
  <c r="AD403" i="12"/>
  <c r="AE403" i="12"/>
  <c r="AF403" i="12"/>
  <c r="AG403" i="12"/>
  <c r="AH403" i="12"/>
  <c r="AI403" i="12"/>
  <c r="AJ403" i="12"/>
  <c r="AK403" i="12"/>
  <c r="AL403" i="12"/>
  <c r="BZ403" i="12" s="1"/>
  <c r="AM403" i="12"/>
  <c r="CQ403" i="12" s="1"/>
  <c r="AN403" i="12"/>
  <c r="DB403" i="12" s="1"/>
  <c r="AO403" i="12"/>
  <c r="DM403" i="12" s="1"/>
  <c r="AP403" i="12"/>
  <c r="AQ403" i="12"/>
  <c r="AR403" i="12"/>
  <c r="AS403" i="12"/>
  <c r="AT403" i="12"/>
  <c r="AU403" i="12"/>
  <c r="AV403" i="12"/>
  <c r="AW403" i="12"/>
  <c r="AX403" i="12"/>
  <c r="AY403" i="12"/>
  <c r="A404" i="12"/>
  <c r="E404" i="12"/>
  <c r="F404" i="12"/>
  <c r="H404" i="12"/>
  <c r="J404" i="12"/>
  <c r="L404" i="12"/>
  <c r="M404" i="12"/>
  <c r="Q404" i="12"/>
  <c r="AA404" i="12"/>
  <c r="AB404" i="12"/>
  <c r="AC404" i="12"/>
  <c r="AD404" i="12"/>
  <c r="AE404" i="12"/>
  <c r="AF404" i="12"/>
  <c r="AG404" i="12"/>
  <c r="AH404" i="12"/>
  <c r="AI404" i="12"/>
  <c r="AJ404" i="12"/>
  <c r="AK404" i="12"/>
  <c r="AL404" i="12"/>
  <c r="BV404" i="12" s="1"/>
  <c r="AM404" i="12"/>
  <c r="CL404" i="12" s="1"/>
  <c r="AN404" i="12"/>
  <c r="CU404" i="12" s="1"/>
  <c r="AO404" i="12"/>
  <c r="AP404" i="12"/>
  <c r="AQ404" i="12"/>
  <c r="AR404" i="12"/>
  <c r="AS404" i="12"/>
  <c r="AT404" i="12"/>
  <c r="AU404" i="12"/>
  <c r="AV404" i="12"/>
  <c r="AW404" i="12"/>
  <c r="AX404" i="12"/>
  <c r="AY404" i="12"/>
  <c r="A405" i="12"/>
  <c r="E405" i="12"/>
  <c r="F405" i="12"/>
  <c r="H405" i="12"/>
  <c r="J405" i="12"/>
  <c r="L405" i="12"/>
  <c r="M405" i="12"/>
  <c r="Q405" i="12"/>
  <c r="AA405" i="12"/>
  <c r="AB405" i="12"/>
  <c r="AC405" i="12"/>
  <c r="AD405" i="12"/>
  <c r="AE405" i="12"/>
  <c r="AF405" i="12"/>
  <c r="AG405" i="12"/>
  <c r="AH405" i="12"/>
  <c r="AI405" i="12"/>
  <c r="AJ405" i="12"/>
  <c r="AK405" i="12"/>
  <c r="AL405" i="12"/>
  <c r="BW405" i="12" s="1"/>
  <c r="AM405" i="12"/>
  <c r="CI405" i="12" s="1"/>
  <c r="AN405" i="12"/>
  <c r="DB405" i="12" s="1"/>
  <c r="AO405" i="12"/>
  <c r="DQ405" i="12" s="1"/>
  <c r="AP405" i="12"/>
  <c r="AQ405" i="12"/>
  <c r="AR405" i="12"/>
  <c r="AS405" i="12"/>
  <c r="AT405" i="12"/>
  <c r="AU405" i="12"/>
  <c r="AV405" i="12"/>
  <c r="AW405" i="12"/>
  <c r="AX405" i="12"/>
  <c r="AY405" i="12"/>
  <c r="A406" i="12"/>
  <c r="E406" i="12"/>
  <c r="F406" i="12"/>
  <c r="H406" i="12"/>
  <c r="J406" i="12"/>
  <c r="L406" i="12"/>
  <c r="M406" i="12"/>
  <c r="Q406" i="12"/>
  <c r="AA406" i="12"/>
  <c r="AB406" i="12"/>
  <c r="AC406" i="12"/>
  <c r="AD406" i="12"/>
  <c r="AE406" i="12"/>
  <c r="AF406" i="12"/>
  <c r="AG406" i="12"/>
  <c r="AH406" i="12"/>
  <c r="AI406" i="12"/>
  <c r="AJ406" i="12"/>
  <c r="AK406" i="12"/>
  <c r="AL406" i="12"/>
  <c r="CE406" i="12" s="1"/>
  <c r="AM406" i="12"/>
  <c r="CK406" i="12" s="1"/>
  <c r="AN406" i="12"/>
  <c r="CZ406" i="12" s="1"/>
  <c r="AO406" i="12"/>
  <c r="DI406" i="12" s="1"/>
  <c r="AP406" i="12"/>
  <c r="AQ406" i="12"/>
  <c r="AR406" i="12"/>
  <c r="AS406" i="12"/>
  <c r="AT406" i="12"/>
  <c r="AU406" i="12"/>
  <c r="AV406" i="12"/>
  <c r="AW406" i="12"/>
  <c r="AX406" i="12"/>
  <c r="AY406" i="12"/>
  <c r="A407" i="12"/>
  <c r="E407" i="12"/>
  <c r="F407" i="12"/>
  <c r="H407" i="12"/>
  <c r="J407" i="12"/>
  <c r="L407" i="12"/>
  <c r="M407" i="12"/>
  <c r="Q407" i="12"/>
  <c r="AA407" i="12"/>
  <c r="AB407" i="12"/>
  <c r="AC407" i="12"/>
  <c r="AD407" i="12"/>
  <c r="AE407" i="12"/>
  <c r="AF407" i="12"/>
  <c r="AG407" i="12"/>
  <c r="AH407" i="12"/>
  <c r="AI407" i="12"/>
  <c r="AJ407" i="12"/>
  <c r="AK407" i="12"/>
  <c r="AL407" i="12"/>
  <c r="BZ407" i="12" s="1"/>
  <c r="AM407" i="12"/>
  <c r="CN407" i="12" s="1"/>
  <c r="AN407" i="12"/>
  <c r="CX407" i="12" s="1"/>
  <c r="AO407" i="12"/>
  <c r="AP407" i="12"/>
  <c r="AQ407" i="12"/>
  <c r="AR407" i="12"/>
  <c r="AS407" i="12"/>
  <c r="AT407" i="12"/>
  <c r="AU407" i="12"/>
  <c r="AV407" i="12"/>
  <c r="AW407" i="12"/>
  <c r="AX407" i="12"/>
  <c r="AY407" i="12"/>
  <c r="A408" i="12"/>
  <c r="E408" i="12"/>
  <c r="F408" i="12"/>
  <c r="H408" i="12"/>
  <c r="J408" i="12"/>
  <c r="L408" i="12"/>
  <c r="M408" i="12"/>
  <c r="Q408" i="12"/>
  <c r="AA408" i="12"/>
  <c r="AB408" i="12"/>
  <c r="AC408" i="12"/>
  <c r="AD408" i="12"/>
  <c r="AE408" i="12"/>
  <c r="AF408" i="12"/>
  <c r="AG408" i="12"/>
  <c r="AH408" i="12"/>
  <c r="AI408" i="12"/>
  <c r="AJ408" i="12"/>
  <c r="AK408" i="12"/>
  <c r="AL408" i="12"/>
  <c r="BZ408" i="12" s="1"/>
  <c r="AM408" i="12"/>
  <c r="CM408" i="12" s="1"/>
  <c r="AN408" i="12"/>
  <c r="DD408" i="12" s="1"/>
  <c r="AO408" i="12"/>
  <c r="DR408" i="12" s="1"/>
  <c r="AP408" i="12"/>
  <c r="AQ408" i="12"/>
  <c r="AR408" i="12"/>
  <c r="AS408" i="12"/>
  <c r="AT408" i="12"/>
  <c r="AU408" i="12"/>
  <c r="AV408" i="12"/>
  <c r="AW408" i="12"/>
  <c r="AX408" i="12"/>
  <c r="AY408" i="12"/>
  <c r="A409" i="12"/>
  <c r="E409" i="12"/>
  <c r="F409" i="12"/>
  <c r="H409" i="12"/>
  <c r="J409" i="12"/>
  <c r="L409" i="12"/>
  <c r="M409" i="12"/>
  <c r="Q409" i="12"/>
  <c r="AA409" i="12"/>
  <c r="AB409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CM409" i="12" s="1"/>
  <c r="AN409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410" i="12"/>
  <c r="E410" i="12"/>
  <c r="F410" i="12"/>
  <c r="H410" i="12"/>
  <c r="J410" i="12"/>
  <c r="L410" i="12"/>
  <c r="M410" i="12"/>
  <c r="Q410" i="12"/>
  <c r="AA410" i="12"/>
  <c r="AB410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CO410" i="12" s="1"/>
  <c r="AN410" i="12"/>
  <c r="AO410" i="12"/>
  <c r="DM410" i="12" s="1"/>
  <c r="AP410" i="12"/>
  <c r="AQ410" i="12"/>
  <c r="AR410" i="12"/>
  <c r="AS410" i="12"/>
  <c r="AT410" i="12"/>
  <c r="AU410" i="12"/>
  <c r="AV410" i="12"/>
  <c r="AW410" i="12"/>
  <c r="AX410" i="12"/>
  <c r="AY410" i="12"/>
  <c r="BU27" i="13" l="1"/>
  <c r="CZ64" i="13"/>
  <c r="BY75" i="13"/>
  <c r="CG141" i="13"/>
  <c r="DC8" i="13"/>
  <c r="CE11" i="13"/>
  <c r="CG11" i="13"/>
  <c r="CR24" i="13"/>
  <c r="BV27" i="13"/>
  <c r="CJ30" i="13"/>
  <c r="CZ34" i="13"/>
  <c r="CV34" i="13"/>
  <c r="BZ39" i="13"/>
  <c r="CJ48" i="13"/>
  <c r="CC51" i="13"/>
  <c r="CP54" i="13"/>
  <c r="DA64" i="13"/>
  <c r="CP72" i="13"/>
  <c r="DO73" i="13"/>
  <c r="BZ75" i="13"/>
  <c r="CS78" i="13"/>
  <c r="CZ82" i="13"/>
  <c r="CE87" i="13"/>
  <c r="CN90" i="13"/>
  <c r="CP90" i="13"/>
  <c r="BZ99" i="13"/>
  <c r="CI102" i="13"/>
  <c r="DF106" i="13"/>
  <c r="DH109" i="13"/>
  <c r="CB111" i="13"/>
  <c r="DF112" i="13"/>
  <c r="CL114" i="13"/>
  <c r="CE117" i="13"/>
  <c r="CU124" i="13"/>
  <c r="CW130" i="13"/>
  <c r="DB8" i="13"/>
  <c r="CU34" i="13"/>
  <c r="CB51" i="13"/>
  <c r="DE8" i="13"/>
  <c r="CY16" i="13"/>
  <c r="CS24" i="13"/>
  <c r="BX27" i="13"/>
  <c r="DE28" i="13"/>
  <c r="CK30" i="13"/>
  <c r="CW34" i="13"/>
  <c r="CB39" i="13"/>
  <c r="CK48" i="13"/>
  <c r="DK49" i="13"/>
  <c r="CD51" i="13"/>
  <c r="DE64" i="13"/>
  <c r="CQ72" i="13"/>
  <c r="DP73" i="13"/>
  <c r="CA75" i="13"/>
  <c r="DA82" i="13"/>
  <c r="CF87" i="13"/>
  <c r="CQ90" i="13"/>
  <c r="CA99" i="13"/>
  <c r="CL102" i="13"/>
  <c r="DI109" i="13"/>
  <c r="CC111" i="13"/>
  <c r="DG112" i="13"/>
  <c r="CM114" i="13"/>
  <c r="CF117" i="13"/>
  <c r="CX130" i="13"/>
  <c r="CQ31" i="14"/>
  <c r="DF88" i="13"/>
  <c r="BZ111" i="13"/>
  <c r="DE112" i="13"/>
  <c r="CP7" i="13"/>
  <c r="DF8" i="13"/>
  <c r="BU11" i="13"/>
  <c r="CZ16" i="13"/>
  <c r="CT24" i="13"/>
  <c r="BY27" i="13"/>
  <c r="CM30" i="13"/>
  <c r="DA34" i="13"/>
  <c r="CK36" i="13"/>
  <c r="CC39" i="13"/>
  <c r="CL48" i="13"/>
  <c r="DM49" i="13"/>
  <c r="CF51" i="13"/>
  <c r="DH61" i="13"/>
  <c r="DF64" i="13"/>
  <c r="CR72" i="13"/>
  <c r="DR73" i="13"/>
  <c r="CB75" i="13"/>
  <c r="DD82" i="13"/>
  <c r="CR90" i="13"/>
  <c r="BU93" i="13"/>
  <c r="CB99" i="13"/>
  <c r="CQ102" i="13"/>
  <c r="CX106" i="13"/>
  <c r="DJ109" i="13"/>
  <c r="CF111" i="13"/>
  <c r="CO114" i="13"/>
  <c r="CY130" i="13"/>
  <c r="BY99" i="13"/>
  <c r="DE106" i="13"/>
  <c r="DF136" i="13"/>
  <c r="DG8" i="13"/>
  <c r="BV11" i="13"/>
  <c r="DE16" i="13"/>
  <c r="DA16" i="13"/>
  <c r="CH24" i="13"/>
  <c r="BZ27" i="13"/>
  <c r="CN30" i="13"/>
  <c r="DC34" i="13"/>
  <c r="CL36" i="13"/>
  <c r="CD39" i="13"/>
  <c r="CO42" i="13"/>
  <c r="CM48" i="13"/>
  <c r="CG51" i="13"/>
  <c r="CJ54" i="13"/>
  <c r="DI61" i="13"/>
  <c r="CS72" i="13"/>
  <c r="DS73" i="13"/>
  <c r="CC75" i="13"/>
  <c r="DE82" i="13"/>
  <c r="CS90" i="13"/>
  <c r="CD99" i="13"/>
  <c r="CS102" i="13"/>
  <c r="DN109" i="13"/>
  <c r="CP114" i="13"/>
  <c r="BX123" i="13"/>
  <c r="CZ130" i="13"/>
  <c r="BU135" i="13"/>
  <c r="CF159" i="13"/>
  <c r="CV23" i="14"/>
  <c r="BW39" i="13"/>
  <c r="DD58" i="13"/>
  <c r="CY82" i="13"/>
  <c r="CD87" i="13"/>
  <c r="BX11" i="13"/>
  <c r="CI24" i="13"/>
  <c r="CA27" i="13"/>
  <c r="CO30" i="13"/>
  <c r="DD34" i="13"/>
  <c r="CM36" i="13"/>
  <c r="CE39" i="13"/>
  <c r="CO48" i="13"/>
  <c r="CE51" i="13"/>
  <c r="CK54" i="13"/>
  <c r="CT60" i="13"/>
  <c r="DJ61" i="13"/>
  <c r="CT72" i="13"/>
  <c r="DT73" i="13"/>
  <c r="CD75" i="13"/>
  <c r="CM78" i="13"/>
  <c r="DG82" i="13"/>
  <c r="BU87" i="13"/>
  <c r="CU88" i="13"/>
  <c r="CT90" i="13"/>
  <c r="CE99" i="13"/>
  <c r="DO109" i="13"/>
  <c r="DB112" i="13"/>
  <c r="CU112" i="13"/>
  <c r="CQ114" i="13"/>
  <c r="BY123" i="13"/>
  <c r="DA130" i="13"/>
  <c r="BV135" i="13"/>
  <c r="CG153" i="13"/>
  <c r="BU159" i="13"/>
  <c r="CB27" i="13"/>
  <c r="DE34" i="13"/>
  <c r="CF39" i="13"/>
  <c r="BU51" i="13"/>
  <c r="CF75" i="13"/>
  <c r="BV87" i="13"/>
  <c r="CX88" i="13"/>
  <c r="CF99" i="13"/>
  <c r="CV112" i="13"/>
  <c r="CA123" i="13"/>
  <c r="DB130" i="13"/>
  <c r="BW135" i="13"/>
  <c r="CU136" i="13"/>
  <c r="DF154" i="13"/>
  <c r="BV159" i="13"/>
  <c r="DC23" i="14"/>
  <c r="CU8" i="13"/>
  <c r="BZ11" i="13"/>
  <c r="DI13" i="13"/>
  <c r="CK24" i="13"/>
  <c r="CC27" i="13"/>
  <c r="CO36" i="13"/>
  <c r="DI37" i="13"/>
  <c r="CQ48" i="13"/>
  <c r="BV51" i="13"/>
  <c r="DP61" i="13"/>
  <c r="CG75" i="13"/>
  <c r="CI78" i="13"/>
  <c r="BW87" i="13"/>
  <c r="CY88" i="13"/>
  <c r="CI90" i="13"/>
  <c r="DQ109" i="13"/>
  <c r="CW112" i="13"/>
  <c r="CN114" i="13"/>
  <c r="CS114" i="13"/>
  <c r="DE130" i="13"/>
  <c r="CB135" i="13"/>
  <c r="DC136" i="13"/>
  <c r="BX147" i="13"/>
  <c r="BZ159" i="13"/>
  <c r="CW8" i="13"/>
  <c r="CA11" i="13"/>
  <c r="DM13" i="13"/>
  <c r="DJ13" i="13"/>
  <c r="CL24" i="13"/>
  <c r="DK25" i="13"/>
  <c r="CD27" i="13"/>
  <c r="CP36" i="13"/>
  <c r="CR48" i="13"/>
  <c r="BX51" i="13"/>
  <c r="CU58" i="13"/>
  <c r="DO61" i="13"/>
  <c r="DR61" i="13"/>
  <c r="CN72" i="13"/>
  <c r="CE75" i="13"/>
  <c r="CJ78" i="13"/>
  <c r="BZ87" i="13"/>
  <c r="CZ88" i="13"/>
  <c r="CJ90" i="13"/>
  <c r="CW106" i="13"/>
  <c r="DR109" i="13"/>
  <c r="CX112" i="13"/>
  <c r="CT114" i="13"/>
  <c r="CC135" i="13"/>
  <c r="DD136" i="13"/>
  <c r="BV147" i="13"/>
  <c r="CA159" i="13"/>
  <c r="CN7" i="13"/>
  <c r="CX8" i="13"/>
  <c r="CM18" i="13"/>
  <c r="CN24" i="13"/>
  <c r="CF27" i="13"/>
  <c r="DI31" i="13"/>
  <c r="CA39" i="13"/>
  <c r="BY51" i="13"/>
  <c r="CY58" i="13"/>
  <c r="CW64" i="13"/>
  <c r="R64" i="13" s="1"/>
  <c r="DH73" i="13"/>
  <c r="BU75" i="13"/>
  <c r="CN78" i="13"/>
  <c r="CU82" i="13"/>
  <c r="CP84" i="13"/>
  <c r="CA87" i="13"/>
  <c r="DA88" i="13"/>
  <c r="CK90" i="13"/>
  <c r="CY106" i="13"/>
  <c r="CY112" i="13"/>
  <c r="CH114" i="13"/>
  <c r="CD135" i="13"/>
  <c r="CE147" i="13"/>
  <c r="CD159" i="13"/>
  <c r="CI72" i="13"/>
  <c r="DE76" i="13"/>
  <c r="CS84" i="13"/>
  <c r="CH96" i="13"/>
  <c r="CY154" i="13"/>
  <c r="DN26" i="13"/>
  <c r="BU23" i="14"/>
  <c r="BZ16" i="14"/>
  <c r="DE14" i="13"/>
  <c r="CC19" i="13"/>
  <c r="CF43" i="13"/>
  <c r="BV67" i="13"/>
  <c r="CY74" i="13"/>
  <c r="CD79" i="13"/>
  <c r="CE85" i="13"/>
  <c r="BX97" i="13"/>
  <c r="CZ98" i="13"/>
  <c r="BV103" i="13"/>
  <c r="BW121" i="13"/>
  <c r="CA133" i="13"/>
  <c r="CG139" i="13"/>
  <c r="CG145" i="13"/>
  <c r="CA157" i="13"/>
  <c r="CE19" i="13"/>
  <c r="CG19" i="13"/>
  <c r="BW25" i="13"/>
  <c r="BU43" i="13"/>
  <c r="CY44" i="13"/>
  <c r="CV50" i="13"/>
  <c r="CW56" i="13"/>
  <c r="BZ67" i="13"/>
  <c r="DA80" i="13"/>
  <c r="BW85" i="13"/>
  <c r="CD91" i="13"/>
  <c r="CE97" i="13"/>
  <c r="DE98" i="13"/>
  <c r="CB103" i="13"/>
  <c r="DC104" i="13"/>
  <c r="BU109" i="13"/>
  <c r="BY115" i="13"/>
  <c r="CD121" i="13"/>
  <c r="CD127" i="13"/>
  <c r="CF133" i="13"/>
  <c r="CF157" i="13"/>
  <c r="CX38" i="13"/>
  <c r="BV43" i="13"/>
  <c r="CY50" i="13"/>
  <c r="CX56" i="13"/>
  <c r="CB73" i="13"/>
  <c r="CB85" i="13"/>
  <c r="CF91" i="13"/>
  <c r="CF97" i="13"/>
  <c r="DF98" i="13"/>
  <c r="CE103" i="13"/>
  <c r="DE104" i="13"/>
  <c r="BV109" i="13"/>
  <c r="CF121" i="13"/>
  <c r="CE127" i="13"/>
  <c r="CG133" i="13"/>
  <c r="CW146" i="13"/>
  <c r="BZ25" i="13"/>
  <c r="CA67" i="13"/>
  <c r="BU19" i="13"/>
  <c r="CA25" i="13"/>
  <c r="BX43" i="13"/>
  <c r="CF49" i="13"/>
  <c r="CZ50" i="13"/>
  <c r="CY56" i="13"/>
  <c r="CB67" i="13"/>
  <c r="BV73" i="13"/>
  <c r="CC85" i="13"/>
  <c r="CY91" i="13"/>
  <c r="CG97" i="13"/>
  <c r="DG98" i="13"/>
  <c r="CF103" i="13"/>
  <c r="DG104" i="13"/>
  <c r="BX109" i="13"/>
  <c r="CF127" i="13"/>
  <c r="CE151" i="13"/>
  <c r="BV19" i="13"/>
  <c r="CB25" i="13"/>
  <c r="BY43" i="13"/>
  <c r="DA50" i="13"/>
  <c r="CZ56" i="13"/>
  <c r="CC67" i="13"/>
  <c r="BW73" i="13"/>
  <c r="CD85" i="13"/>
  <c r="BY109" i="13"/>
  <c r="BU145" i="13"/>
  <c r="BZ13" i="13"/>
  <c r="CE13" i="13"/>
  <c r="BX19" i="13"/>
  <c r="CD25" i="13"/>
  <c r="BZ43" i="13"/>
  <c r="DC56" i="13"/>
  <c r="CD67" i="13"/>
  <c r="BY73" i="13"/>
  <c r="BZ109" i="13"/>
  <c r="CE133" i="13"/>
  <c r="BV145" i="13"/>
  <c r="BV151" i="13"/>
  <c r="CA43" i="13"/>
  <c r="BZ49" i="13"/>
  <c r="DF56" i="13"/>
  <c r="BW61" i="13"/>
  <c r="CF67" i="13"/>
  <c r="BZ73" i="13"/>
  <c r="BU79" i="13"/>
  <c r="CB109" i="13"/>
  <c r="CC145" i="13"/>
  <c r="BW151" i="13"/>
  <c r="BV157" i="13"/>
  <c r="BZ19" i="13"/>
  <c r="CF25" i="13"/>
  <c r="CB43" i="13"/>
  <c r="CA49" i="13"/>
  <c r="CG67" i="13"/>
  <c r="CD73" i="13"/>
  <c r="BW79" i="13"/>
  <c r="CU98" i="13"/>
  <c r="CC109" i="13"/>
  <c r="BX133" i="13"/>
  <c r="CD145" i="13"/>
  <c r="CA151" i="13"/>
  <c r="BX157" i="13"/>
  <c r="CE163" i="13"/>
  <c r="BY19" i="13"/>
  <c r="CB79" i="13"/>
  <c r="BV97" i="13"/>
  <c r="CW98" i="13"/>
  <c r="BU121" i="13"/>
  <c r="BY133" i="13"/>
  <c r="BW139" i="13"/>
  <c r="CE145" i="13"/>
  <c r="CC151" i="13"/>
  <c r="BY157" i="13"/>
  <c r="CA8" i="14"/>
  <c r="BU32" i="14"/>
  <c r="BX24" i="14"/>
  <c r="BV32" i="14"/>
  <c r="BW12" i="14"/>
  <c r="BZ24" i="14"/>
  <c r="BZ28" i="14"/>
  <c r="BY20" i="14"/>
  <c r="BR16" i="14"/>
  <c r="DI34" i="13"/>
  <c r="DH112" i="13"/>
  <c r="DO136" i="13"/>
  <c r="DN64" i="13"/>
  <c r="CS117" i="13"/>
  <c r="BQ8" i="14"/>
  <c r="BW14" i="14"/>
  <c r="CO15" i="14"/>
  <c r="CA28" i="14"/>
  <c r="CK31" i="14"/>
  <c r="BR8" i="14"/>
  <c r="BZ14" i="14"/>
  <c r="CP15" i="14"/>
  <c r="DF23" i="14"/>
  <c r="CB28" i="14"/>
  <c r="CM31" i="14"/>
  <c r="CN35" i="14"/>
  <c r="BU8" i="14"/>
  <c r="CB14" i="14"/>
  <c r="DO15" i="14"/>
  <c r="BV24" i="14"/>
  <c r="BV8" i="14"/>
  <c r="BQ16" i="14"/>
  <c r="BQ20" i="14"/>
  <c r="BW24" i="14"/>
  <c r="BR30" i="14"/>
  <c r="BQ12" i="14"/>
  <c r="CG15" i="14"/>
  <c r="CB16" i="14"/>
  <c r="CB24" i="14"/>
  <c r="BV30" i="14"/>
  <c r="BW32" i="14"/>
  <c r="BZ12" i="14"/>
  <c r="CH15" i="14"/>
  <c r="CC16" i="14"/>
  <c r="CM23" i="14"/>
  <c r="DB25" i="14"/>
  <c r="CA30" i="14"/>
  <c r="BY32" i="14"/>
  <c r="CA12" i="14"/>
  <c r="BQ26" i="14"/>
  <c r="CB30" i="14"/>
  <c r="BZ32" i="14"/>
  <c r="CB12" i="14"/>
  <c r="DK17" i="14"/>
  <c r="DO33" i="14"/>
  <c r="BW40" i="14"/>
  <c r="BZ7" i="14"/>
  <c r="BR14" i="14"/>
  <c r="DD27" i="14"/>
  <c r="BX40" i="14"/>
  <c r="CQ37" i="13"/>
  <c r="DD13" i="13"/>
  <c r="CU25" i="13"/>
  <c r="CU37" i="13"/>
  <c r="CL39" i="13"/>
  <c r="CY42" i="13"/>
  <c r="CO51" i="13"/>
  <c r="DG61" i="13"/>
  <c r="CU92" i="13"/>
  <c r="BU97" i="13"/>
  <c r="DF103" i="13"/>
  <c r="CA109" i="13"/>
  <c r="CC113" i="13"/>
  <c r="BW115" i="13"/>
  <c r="BY120" i="13"/>
  <c r="CE121" i="13"/>
  <c r="DE127" i="13"/>
  <c r="CY127" i="13"/>
  <c r="CD133" i="13"/>
  <c r="CF138" i="13"/>
  <c r="CF139" i="13"/>
  <c r="CD149" i="13"/>
  <c r="DF151" i="13"/>
  <c r="CC157" i="13"/>
  <c r="CC162" i="13"/>
  <c r="BW163" i="13"/>
  <c r="DF163" i="13"/>
  <c r="CB163" i="13"/>
  <c r="CP165" i="13"/>
  <c r="CW25" i="13"/>
  <c r="CY37" i="13"/>
  <c r="BZ48" i="13"/>
  <c r="CA59" i="13"/>
  <c r="CU61" i="13"/>
  <c r="BY71" i="13"/>
  <c r="DG73" i="13"/>
  <c r="DA85" i="13"/>
  <c r="DK100" i="13"/>
  <c r="CG102" i="13"/>
  <c r="CU103" i="13"/>
  <c r="CW104" i="13"/>
  <c r="CD109" i="13"/>
  <c r="CD115" i="13"/>
  <c r="DK116" i="13"/>
  <c r="DL124" i="13"/>
  <c r="BW127" i="13"/>
  <c r="DB127" i="13"/>
  <c r="BV138" i="13"/>
  <c r="BX139" i="13"/>
  <c r="BW145" i="13"/>
  <c r="DA146" i="13"/>
  <c r="CU151" i="13"/>
  <c r="CE157" i="13"/>
  <c r="CG157" i="13"/>
  <c r="CB48" i="13"/>
  <c r="CX61" i="13"/>
  <c r="CF78" i="13"/>
  <c r="DB85" i="13"/>
  <c r="BU90" i="13"/>
  <c r="CU91" i="13"/>
  <c r="CV103" i="13"/>
  <c r="CX104" i="13"/>
  <c r="CF109" i="13"/>
  <c r="CF115" i="13"/>
  <c r="CB127" i="13"/>
  <c r="DC127" i="13"/>
  <c r="BU133" i="13"/>
  <c r="BY138" i="13"/>
  <c r="BZ139" i="13"/>
  <c r="BX145" i="13"/>
  <c r="DB146" i="13"/>
  <c r="CV151" i="13"/>
  <c r="CU163" i="13"/>
  <c r="BX17" i="13"/>
  <c r="CY61" i="13"/>
  <c r="CG65" i="13"/>
  <c r="BV90" i="13"/>
  <c r="BY101" i="13"/>
  <c r="CA138" i="13"/>
  <c r="DL140" i="13"/>
  <c r="DQ20" i="13"/>
  <c r="CP79" i="13"/>
  <c r="DM116" i="13"/>
  <c r="CT37" i="13"/>
  <c r="CO157" i="13"/>
  <c r="DK164" i="13"/>
  <c r="CS157" i="13"/>
  <c r="DI44" i="13"/>
  <c r="CR61" i="13"/>
  <c r="CK85" i="13"/>
  <c r="DL92" i="13"/>
  <c r="DT128" i="13"/>
  <c r="DJ140" i="13"/>
  <c r="CO13" i="13"/>
  <c r="CH32" i="13"/>
  <c r="DT50" i="13"/>
  <c r="CP61" i="13"/>
  <c r="DS74" i="13"/>
  <c r="DJ116" i="13"/>
  <c r="DQ128" i="13"/>
  <c r="CJ151" i="13"/>
  <c r="CS37" i="13"/>
  <c r="CL68" i="13"/>
  <c r="CO79" i="13"/>
  <c r="DK92" i="13"/>
  <c r="DK140" i="13"/>
  <c r="CR157" i="13"/>
  <c r="CM68" i="13"/>
  <c r="CO19" i="13"/>
  <c r="DR20" i="13"/>
  <c r="DI26" i="13"/>
  <c r="CT79" i="13"/>
  <c r="CI91" i="13"/>
  <c r="DM92" i="13"/>
  <c r="DO140" i="13"/>
  <c r="CL163" i="13"/>
  <c r="DM164" i="13"/>
  <c r="CP19" i="13"/>
  <c r="DS21" i="13"/>
  <c r="DR26" i="13"/>
  <c r="DJ56" i="13"/>
  <c r="DP92" i="13"/>
  <c r="DN164" i="13"/>
  <c r="CQ19" i="13"/>
  <c r="DS26" i="13"/>
  <c r="CO31" i="13"/>
  <c r="DS38" i="13"/>
  <c r="DM56" i="13"/>
  <c r="DK80" i="13"/>
  <c r="DQ164" i="13"/>
  <c r="DT26" i="13"/>
  <c r="DT38" i="13"/>
  <c r="DN56" i="13"/>
  <c r="CP62" i="13"/>
  <c r="CM43" i="13"/>
  <c r="CJ56" i="13"/>
  <c r="DP56" i="13"/>
  <c r="CS62" i="13"/>
  <c r="DJ74" i="13"/>
  <c r="CJ43" i="13"/>
  <c r="DI50" i="13"/>
  <c r="CK56" i="13"/>
  <c r="CM61" i="13"/>
  <c r="DL62" i="13"/>
  <c r="DK74" i="13"/>
  <c r="DK128" i="13"/>
  <c r="DP146" i="13"/>
  <c r="CI14" i="13"/>
  <c r="DK50" i="13"/>
  <c r="CN61" i="13"/>
  <c r="DM74" i="13"/>
  <c r="DI116" i="13"/>
  <c r="DM128" i="13"/>
  <c r="CH139" i="13"/>
  <c r="CS19" i="13"/>
  <c r="DT21" i="13"/>
  <c r="DH26" i="13"/>
  <c r="DR27" i="13"/>
  <c r="CI43" i="13"/>
  <c r="DT44" i="13"/>
  <c r="DJ50" i="13"/>
  <c r="DO56" i="13"/>
  <c r="CQ61" i="13"/>
  <c r="DK62" i="13"/>
  <c r="CK69" i="13"/>
  <c r="DR74" i="13"/>
  <c r="CH85" i="13"/>
  <c r="CH91" i="13"/>
  <c r="DO92" i="13"/>
  <c r="DL116" i="13"/>
  <c r="DS128" i="13"/>
  <c r="DM140" i="13"/>
  <c r="CJ163" i="13"/>
  <c r="DP164" i="13"/>
  <c r="CN13" i="13"/>
  <c r="DJ26" i="13"/>
  <c r="CJ31" i="13"/>
  <c r="DN33" i="13"/>
  <c r="CO37" i="13"/>
  <c r="DH38" i="13"/>
  <c r="CK43" i="13"/>
  <c r="DL50" i="13"/>
  <c r="DQ56" i="13"/>
  <c r="CS61" i="13"/>
  <c r="DN62" i="13"/>
  <c r="DQ70" i="13"/>
  <c r="DN74" i="13"/>
  <c r="DT74" i="13"/>
  <c r="CL85" i="13"/>
  <c r="CM91" i="13"/>
  <c r="DQ92" i="13"/>
  <c r="DO116" i="13"/>
  <c r="CK127" i="13"/>
  <c r="CQ139" i="13"/>
  <c r="DP140" i="13"/>
  <c r="CM151" i="13"/>
  <c r="CM163" i="13"/>
  <c r="DR164" i="13"/>
  <c r="CO86" i="13"/>
  <c r="DK6" i="13"/>
  <c r="DK22" i="13"/>
  <c r="DK26" i="13"/>
  <c r="CK31" i="13"/>
  <c r="DI38" i="13"/>
  <c r="CL43" i="13"/>
  <c r="DM50" i="13"/>
  <c r="DR56" i="13"/>
  <c r="CT61" i="13"/>
  <c r="DP62" i="13"/>
  <c r="CM85" i="13"/>
  <c r="CO91" i="13"/>
  <c r="DR92" i="13"/>
  <c r="CT99" i="13"/>
  <c r="DP116" i="13"/>
  <c r="CQ127" i="13"/>
  <c r="DQ140" i="13"/>
  <c r="CT151" i="13"/>
  <c r="CN163" i="13"/>
  <c r="DS164" i="13"/>
  <c r="DL26" i="13"/>
  <c r="CL31" i="13"/>
  <c r="CH37" i="13"/>
  <c r="DK38" i="13"/>
  <c r="CP43" i="13"/>
  <c r="DO50" i="13"/>
  <c r="CO55" i="13"/>
  <c r="DS56" i="13"/>
  <c r="DI80" i="13"/>
  <c r="CO85" i="13"/>
  <c r="CN85" i="13"/>
  <c r="CP91" i="13"/>
  <c r="DN92" i="13"/>
  <c r="DS92" i="13"/>
  <c r="DQ116" i="13"/>
  <c r="CO127" i="13"/>
  <c r="CT127" i="13"/>
  <c r="DR140" i="13"/>
  <c r="CO163" i="13"/>
  <c r="DT164" i="13"/>
  <c r="CI19" i="13"/>
  <c r="DM26" i="13"/>
  <c r="CM31" i="13"/>
  <c r="CJ37" i="13"/>
  <c r="DN38" i="13"/>
  <c r="CR43" i="13"/>
  <c r="DN50" i="13"/>
  <c r="DP50" i="13"/>
  <c r="DH58" i="13"/>
  <c r="CK79" i="13"/>
  <c r="DN80" i="13"/>
  <c r="CP85" i="13"/>
  <c r="CQ91" i="13"/>
  <c r="DT92" i="13"/>
  <c r="DR116" i="13"/>
  <c r="DS140" i="13"/>
  <c r="DP152" i="13"/>
  <c r="CP163" i="13"/>
  <c r="DO164" i="13"/>
  <c r="DT45" i="13"/>
  <c r="CJ19" i="13"/>
  <c r="DO26" i="13"/>
  <c r="CP31" i="13"/>
  <c r="CK37" i="13"/>
  <c r="DO38" i="13"/>
  <c r="CS43" i="13"/>
  <c r="DQ50" i="13"/>
  <c r="CJ55" i="13"/>
  <c r="CH61" i="13"/>
  <c r="CL79" i="13"/>
  <c r="CQ85" i="13"/>
  <c r="CR91" i="13"/>
  <c r="DH92" i="13"/>
  <c r="CQ98" i="13"/>
  <c r="CH109" i="13"/>
  <c r="CI109" i="13"/>
  <c r="DN116" i="13"/>
  <c r="DS116" i="13"/>
  <c r="CJ133" i="13"/>
  <c r="DN140" i="13"/>
  <c r="DT140" i="13"/>
  <c r="DH164" i="13"/>
  <c r="DM33" i="13"/>
  <c r="CK19" i="13"/>
  <c r="DP26" i="13"/>
  <c r="CS31" i="13"/>
  <c r="CL37" i="13"/>
  <c r="DP38" i="13"/>
  <c r="DR50" i="13"/>
  <c r="CP55" i="13"/>
  <c r="DH56" i="13"/>
  <c r="CI61" i="13"/>
  <c r="DH74" i="13"/>
  <c r="CM79" i="13"/>
  <c r="DI92" i="13"/>
  <c r="CT98" i="13"/>
  <c r="DR106" i="13"/>
  <c r="CN109" i="13"/>
  <c r="DT116" i="13"/>
  <c r="DH128" i="13"/>
  <c r="DH140" i="13"/>
  <c r="CJ157" i="13"/>
  <c r="DI164" i="13"/>
  <c r="CQ44" i="13"/>
  <c r="DS50" i="13"/>
  <c r="DI74" i="13"/>
  <c r="DL82" i="13"/>
  <c r="DR135" i="13"/>
  <c r="DH153" i="13"/>
  <c r="CN29" i="14"/>
  <c r="CE45" i="14"/>
  <c r="CH21" i="14"/>
  <c r="CB9" i="14"/>
  <c r="DF15" i="14"/>
  <c r="CQ9" i="14"/>
  <c r="DM15" i="14"/>
  <c r="CJ37" i="14"/>
  <c r="CM41" i="14"/>
  <c r="CG9" i="14"/>
  <c r="CY13" i="14"/>
  <c r="CG21" i="14"/>
  <c r="CM29" i="14"/>
  <c r="CK21" i="14"/>
  <c r="CP29" i="14"/>
  <c r="CF45" i="14"/>
  <c r="BS11" i="14"/>
  <c r="CP25" i="14"/>
  <c r="DA29" i="14"/>
  <c r="CH45" i="14"/>
  <c r="CX40" i="14"/>
  <c r="CE37" i="14"/>
  <c r="CO37" i="14"/>
  <c r="CO41" i="14"/>
  <c r="CD13" i="14"/>
  <c r="CP37" i="14"/>
  <c r="DB41" i="14"/>
  <c r="DC8" i="14"/>
  <c r="CN13" i="14"/>
  <c r="BV31" i="14"/>
  <c r="CO13" i="14"/>
  <c r="CO8" i="14"/>
  <c r="CM13" i="14"/>
  <c r="CF21" i="14"/>
  <c r="CL25" i="14"/>
  <c r="CL29" i="14"/>
  <c r="CN37" i="14"/>
  <c r="CL41" i="14"/>
  <c r="CD45" i="14"/>
  <c r="BT8" i="14"/>
  <c r="CE9" i="14"/>
  <c r="DG11" i="14"/>
  <c r="CJ13" i="14"/>
  <c r="CP13" i="14"/>
  <c r="CA16" i="14"/>
  <c r="CL17" i="14"/>
  <c r="BW20" i="14"/>
  <c r="CI21" i="14"/>
  <c r="BY24" i="14"/>
  <c r="CJ29" i="14"/>
  <c r="CO29" i="14"/>
  <c r="BX32" i="14"/>
  <c r="CD37" i="14"/>
  <c r="CN40" i="14"/>
  <c r="CP41" i="14"/>
  <c r="CG45" i="14"/>
  <c r="BW8" i="14"/>
  <c r="CI9" i="14"/>
  <c r="BR12" i="14"/>
  <c r="CF13" i="14"/>
  <c r="BT16" i="14"/>
  <c r="CJ17" i="14"/>
  <c r="CM21" i="14"/>
  <c r="DH23" i="14"/>
  <c r="CC24" i="14"/>
  <c r="DO27" i="14"/>
  <c r="CE29" i="14"/>
  <c r="CZ32" i="14"/>
  <c r="CG37" i="14"/>
  <c r="CD41" i="14"/>
  <c r="CK45" i="14"/>
  <c r="CN41" i="14"/>
  <c r="DA6" i="14"/>
  <c r="BX8" i="14"/>
  <c r="CJ9" i="14"/>
  <c r="BS12" i="14"/>
  <c r="CG13" i="14"/>
  <c r="BV14" i="14"/>
  <c r="BU16" i="14"/>
  <c r="CR17" i="14"/>
  <c r="CJ21" i="14"/>
  <c r="CN21" i="14"/>
  <c r="CA24" i="14"/>
  <c r="CV25" i="14"/>
  <c r="BW28" i="14"/>
  <c r="CF29" i="14"/>
  <c r="CH37" i="14"/>
  <c r="CE41" i="14"/>
  <c r="DI43" i="14"/>
  <c r="CL45" i="14"/>
  <c r="CD29" i="14"/>
  <c r="BY8" i="14"/>
  <c r="CK9" i="14"/>
  <c r="BU12" i="14"/>
  <c r="CH13" i="14"/>
  <c r="BV16" i="14"/>
  <c r="CO21" i="14"/>
  <c r="BQ24" i="14"/>
  <c r="CG25" i="14"/>
  <c r="BR28" i="14"/>
  <c r="CG29" i="14"/>
  <c r="CI37" i="14"/>
  <c r="DF39" i="14"/>
  <c r="CG41" i="14"/>
  <c r="BQ44" i="14"/>
  <c r="CM45" i="14"/>
  <c r="DI47" i="14"/>
  <c r="CH9" i="14"/>
  <c r="CE13" i="14"/>
  <c r="CL21" i="14"/>
  <c r="CF37" i="14"/>
  <c r="CI45" i="14"/>
  <c r="DG7" i="14"/>
  <c r="BZ8" i="14"/>
  <c r="CL9" i="14"/>
  <c r="BV12" i="14"/>
  <c r="CI13" i="14"/>
  <c r="BW16" i="14"/>
  <c r="CP21" i="14"/>
  <c r="BR24" i="14"/>
  <c r="CH25" i="14"/>
  <c r="BS28" i="14"/>
  <c r="CH29" i="14"/>
  <c r="DI31" i="14"/>
  <c r="CK37" i="14"/>
  <c r="DO39" i="14"/>
  <c r="CH41" i="14"/>
  <c r="CK44" i="14"/>
  <c r="CN45" i="14"/>
  <c r="BV48" i="14"/>
  <c r="DN7" i="14"/>
  <c r="CB8" i="14"/>
  <c r="CO9" i="14"/>
  <c r="BX12" i="14"/>
  <c r="CK13" i="14"/>
  <c r="BX16" i="14"/>
  <c r="BV18" i="14"/>
  <c r="CD21" i="14"/>
  <c r="CV22" i="14"/>
  <c r="BT24" i="14"/>
  <c r="CJ25" i="14"/>
  <c r="BV28" i="14"/>
  <c r="CI29" i="14"/>
  <c r="BW30" i="14"/>
  <c r="CA32" i="14"/>
  <c r="CL37" i="14"/>
  <c r="BT40" i="14"/>
  <c r="CI41" i="14"/>
  <c r="CJ45" i="14"/>
  <c r="CO45" i="14"/>
  <c r="BY48" i="14"/>
  <c r="DP7" i="14"/>
  <c r="DD15" i="14"/>
  <c r="BX28" i="14"/>
  <c r="BQ32" i="14"/>
  <c r="BV40" i="14"/>
  <c r="CV48" i="14"/>
  <c r="CT20" i="13"/>
  <c r="DR21" i="13"/>
  <c r="CN32" i="13"/>
  <c r="DK33" i="13"/>
  <c r="DQ45" i="13"/>
  <c r="CH56" i="13"/>
  <c r="CM62" i="13"/>
  <c r="CR80" i="13"/>
  <c r="CO98" i="13"/>
  <c r="CP122" i="13"/>
  <c r="CJ14" i="13"/>
  <c r="DM21" i="13"/>
  <c r="CJ32" i="13"/>
  <c r="DR33" i="13"/>
  <c r="CH44" i="13"/>
  <c r="CL56" i="13"/>
  <c r="CO68" i="13"/>
  <c r="CK86" i="13"/>
  <c r="CP146" i="13"/>
  <c r="CP158" i="13"/>
  <c r="DS165" i="13"/>
  <c r="CK14" i="13"/>
  <c r="DH21" i="13"/>
  <c r="CL32" i="13"/>
  <c r="DS33" i="13"/>
  <c r="CO38" i="13"/>
  <c r="CM56" i="13"/>
  <c r="DP57" i="13"/>
  <c r="CT68" i="13"/>
  <c r="CP110" i="13"/>
  <c r="CK134" i="13"/>
  <c r="CQ146" i="13"/>
  <c r="CS158" i="13"/>
  <c r="CM14" i="13"/>
  <c r="DI21" i="13"/>
  <c r="CM32" i="13"/>
  <c r="DT33" i="13"/>
  <c r="CP38" i="13"/>
  <c r="CO56" i="13"/>
  <c r="DM57" i="13"/>
  <c r="CS110" i="13"/>
  <c r="CO134" i="13"/>
  <c r="CN14" i="13"/>
  <c r="DJ21" i="13"/>
  <c r="CO32" i="13"/>
  <c r="CI50" i="13"/>
  <c r="CP56" i="13"/>
  <c r="CN80" i="13"/>
  <c r="DL81" i="13"/>
  <c r="CJ92" i="13"/>
  <c r="CJ116" i="13"/>
  <c r="CS134" i="13"/>
  <c r="CQ56" i="13"/>
  <c r="DS81" i="13"/>
  <c r="CR104" i="13"/>
  <c r="CK140" i="13"/>
  <c r="DK21" i="13"/>
  <c r="CR32" i="13"/>
  <c r="CP14" i="13"/>
  <c r="DN21" i="13"/>
  <c r="CS32" i="13"/>
  <c r="DK45" i="13"/>
  <c r="CR56" i="13"/>
  <c r="CJ80" i="13"/>
  <c r="CS92" i="13"/>
  <c r="CS104" i="13"/>
  <c r="DH129" i="13"/>
  <c r="CN140" i="13"/>
  <c r="CO14" i="13"/>
  <c r="CR14" i="13"/>
  <c r="CK20" i="13"/>
  <c r="DO21" i="13"/>
  <c r="CT32" i="13"/>
  <c r="DN45" i="13"/>
  <c r="CS56" i="13"/>
  <c r="CK80" i="13"/>
  <c r="CH128" i="13"/>
  <c r="DP129" i="13"/>
  <c r="CR140" i="13"/>
  <c r="CH20" i="13"/>
  <c r="DP21" i="13"/>
  <c r="DO45" i="13"/>
  <c r="CT56" i="13"/>
  <c r="CM80" i="13"/>
  <c r="CN98" i="13"/>
  <c r="CL122" i="13"/>
  <c r="DH33" i="13"/>
  <c r="DP45" i="13"/>
  <c r="CN56" i="13"/>
  <c r="CK62" i="13"/>
  <c r="CQ80" i="13"/>
  <c r="CM98" i="13"/>
  <c r="DT117" i="13"/>
  <c r="CM122" i="13"/>
  <c r="CI128" i="13"/>
  <c r="CR152" i="13"/>
  <c r="DD111" i="13"/>
  <c r="DP136" i="13"/>
  <c r="CH27" i="13"/>
  <c r="DL28" i="13"/>
  <c r="DK34" i="13"/>
  <c r="CN39" i="13"/>
  <c r="CH45" i="13"/>
  <c r="CR51" i="13"/>
  <c r="DJ58" i="13"/>
  <c r="CK63" i="13"/>
  <c r="DP64" i="13"/>
  <c r="CQ69" i="13"/>
  <c r="DT70" i="13"/>
  <c r="DO82" i="13"/>
  <c r="CS87" i="13"/>
  <c r="CN87" i="13"/>
  <c r="CI93" i="13"/>
  <c r="DK94" i="13"/>
  <c r="DN100" i="13"/>
  <c r="DM100" i="13"/>
  <c r="DM112" i="13"/>
  <c r="DP124" i="13"/>
  <c r="CH147" i="13"/>
  <c r="DM154" i="13"/>
  <c r="DN22" i="13"/>
  <c r="DO22" i="13"/>
  <c r="CL27" i="13"/>
  <c r="DL34" i="13"/>
  <c r="CO39" i="13"/>
  <c r="CJ45" i="13"/>
  <c r="CS51" i="13"/>
  <c r="DK58" i="13"/>
  <c r="DQ64" i="13"/>
  <c r="CR69" i="13"/>
  <c r="DP82" i="13"/>
  <c r="CT87" i="13"/>
  <c r="CJ93" i="13"/>
  <c r="DL94" i="13"/>
  <c r="DO100" i="13"/>
  <c r="DN112" i="13"/>
  <c r="DI118" i="13"/>
  <c r="CQ123" i="13"/>
  <c r="DQ124" i="13"/>
  <c r="DJ166" i="13"/>
  <c r="DM22" i="13"/>
  <c r="DI8" i="13"/>
  <c r="DS22" i="13"/>
  <c r="CN27" i="13"/>
  <c r="DN34" i="13"/>
  <c r="DM34" i="13"/>
  <c r="CP39" i="13"/>
  <c r="CK45" i="13"/>
  <c r="CT51" i="13"/>
  <c r="DL58" i="13"/>
  <c r="CL63" i="13"/>
  <c r="DR64" i="13"/>
  <c r="O64" i="13" s="1"/>
  <c r="CH75" i="13"/>
  <c r="DQ82" i="13"/>
  <c r="CK93" i="13"/>
  <c r="DM94" i="13"/>
  <c r="DP100" i="13"/>
  <c r="DO112" i="13"/>
  <c r="DJ118" i="13"/>
  <c r="DN124" i="13"/>
  <c r="DR124" i="13"/>
  <c r="DK148" i="13"/>
  <c r="DK166" i="13"/>
  <c r="CP51" i="13"/>
  <c r="DT22" i="13"/>
  <c r="CO27" i="13"/>
  <c r="DO34" i="13"/>
  <c r="CS39" i="13"/>
  <c r="CL45" i="13"/>
  <c r="DM58" i="13"/>
  <c r="DS64" i="13"/>
  <c r="DH70" i="13"/>
  <c r="DR82" i="13"/>
  <c r="CL93" i="13"/>
  <c r="DO94" i="13"/>
  <c r="DQ100" i="13"/>
  <c r="DP112" i="13"/>
  <c r="DK118" i="13"/>
  <c r="DS124" i="13"/>
  <c r="DL148" i="13"/>
  <c r="CL87" i="13"/>
  <c r="DL100" i="13"/>
  <c r="DS106" i="13"/>
  <c r="DK112" i="13"/>
  <c r="T112" i="13" s="1"/>
  <c r="CP27" i="13"/>
  <c r="DP34" i="13"/>
  <c r="CT39" i="13"/>
  <c r="CM45" i="13"/>
  <c r="DS46" i="13"/>
  <c r="DO58" i="13"/>
  <c r="DI70" i="13"/>
  <c r="DN82" i="13"/>
  <c r="DS82" i="13"/>
  <c r="CN93" i="13"/>
  <c r="DQ94" i="13"/>
  <c r="CI99" i="13"/>
  <c r="DR100" i="13"/>
  <c r="DH106" i="13"/>
  <c r="DQ112" i="13"/>
  <c r="DN118" i="13"/>
  <c r="DT124" i="13"/>
  <c r="DR148" i="13"/>
  <c r="CL69" i="13"/>
  <c r="DS70" i="13"/>
  <c r="DM82" i="13"/>
  <c r="CQ27" i="13"/>
  <c r="DQ34" i="13"/>
  <c r="CN45" i="13"/>
  <c r="CM51" i="13"/>
  <c r="CI51" i="13"/>
  <c r="DP58" i="13"/>
  <c r="DK70" i="13"/>
  <c r="DT82" i="13"/>
  <c r="CO93" i="13"/>
  <c r="DR94" i="13"/>
  <c r="CL99" i="13"/>
  <c r="DS100" i="13"/>
  <c r="DI106" i="13"/>
  <c r="DS112" i="13"/>
  <c r="CH117" i="13"/>
  <c r="DO118" i="13"/>
  <c r="DS148" i="13"/>
  <c r="CM159" i="13"/>
  <c r="DR34" i="13"/>
  <c r="CP45" i="13"/>
  <c r="DI46" i="13"/>
  <c r="CJ51" i="13"/>
  <c r="DQ58" i="13"/>
  <c r="DM70" i="13"/>
  <c r="DO76" i="13"/>
  <c r="DH82" i="13"/>
  <c r="CQ93" i="13"/>
  <c r="DT94" i="13"/>
  <c r="CM99" i="13"/>
  <c r="DT100" i="13"/>
  <c r="DJ106" i="13"/>
  <c r="DT112" i="13"/>
  <c r="CI117" i="13"/>
  <c r="DQ118" i="13"/>
  <c r="CM39" i="13"/>
  <c r="CO45" i="13"/>
  <c r="DO64" i="13"/>
  <c r="DS34" i="13"/>
  <c r="CQ45" i="13"/>
  <c r="CK51" i="13"/>
  <c r="DR58" i="13"/>
  <c r="DH64" i="13"/>
  <c r="CP69" i="13"/>
  <c r="DN70" i="13"/>
  <c r="DI82" i="13"/>
  <c r="CS93" i="13"/>
  <c r="CN99" i="13"/>
  <c r="DH100" i="13"/>
  <c r="DO106" i="13"/>
  <c r="CH111" i="13"/>
  <c r="CP117" i="13"/>
  <c r="DR118" i="13"/>
  <c r="CI135" i="13"/>
  <c r="DM124" i="13"/>
  <c r="DT34" i="13"/>
  <c r="CJ39" i="13"/>
  <c r="CS45" i="13"/>
  <c r="CL51" i="13"/>
  <c r="DS58" i="13"/>
  <c r="DI64" i="13"/>
  <c r="CH69" i="13"/>
  <c r="DO70" i="13"/>
  <c r="DJ82" i="13"/>
  <c r="CO99" i="13"/>
  <c r="DI100" i="13"/>
  <c r="DP106" i="13"/>
  <c r="CS111" i="13"/>
  <c r="CQ117" i="13"/>
  <c r="DS118" i="13"/>
  <c r="CK135" i="13"/>
  <c r="CI141" i="13"/>
  <c r="DT160" i="13"/>
  <c r="DJ34" i="13"/>
  <c r="DN58" i="13"/>
  <c r="DI58" i="13"/>
  <c r="DQ106" i="13"/>
  <c r="CT111" i="13"/>
  <c r="CR117" i="13"/>
  <c r="DK124" i="13"/>
  <c r="DN136" i="13"/>
  <c r="CJ141" i="13"/>
  <c r="CL165" i="13"/>
  <c r="CX27" i="13"/>
  <c r="CM38" i="13"/>
  <c r="DF51" i="13"/>
  <c r="CG56" i="13"/>
  <c r="CR62" i="13"/>
  <c r="CK68" i="13"/>
  <c r="CI80" i="13"/>
  <c r="CL98" i="13"/>
  <c r="CP104" i="13"/>
  <c r="DR105" i="13"/>
  <c r="CO110" i="13"/>
  <c r="CT116" i="13"/>
  <c r="DQ117" i="13"/>
  <c r="CK122" i="13"/>
  <c r="CH134" i="13"/>
  <c r="CJ140" i="13"/>
  <c r="DM141" i="13"/>
  <c r="CO146" i="13"/>
  <c r="CQ152" i="13"/>
  <c r="CO158" i="13"/>
  <c r="DP159" i="13"/>
  <c r="DQ165" i="13"/>
  <c r="CI32" i="13"/>
  <c r="CX33" i="13"/>
  <c r="CN68" i="13"/>
  <c r="CL80" i="13"/>
  <c r="CI86" i="13"/>
  <c r="CP98" i="13"/>
  <c r="CT110" i="13"/>
  <c r="DP117" i="13"/>
  <c r="CO122" i="13"/>
  <c r="DM129" i="13"/>
  <c r="CP134" i="13"/>
  <c r="CQ140" i="13"/>
  <c r="CR146" i="13"/>
  <c r="DD147" i="13"/>
  <c r="CT158" i="13"/>
  <c r="CC26" i="13"/>
  <c r="DG69" i="13"/>
  <c r="CN146" i="13"/>
  <c r="CS146" i="13"/>
  <c r="CX45" i="13"/>
  <c r="CK32" i="13"/>
  <c r="DJ33" i="13"/>
  <c r="DM45" i="13"/>
  <c r="CI62" i="13"/>
  <c r="CP68" i="13"/>
  <c r="DQ69" i="13"/>
  <c r="CO80" i="13"/>
  <c r="DH81" i="13"/>
  <c r="CP86" i="13"/>
  <c r="CR98" i="13"/>
  <c r="CK116" i="13"/>
  <c r="CQ122" i="13"/>
  <c r="DR129" i="13"/>
  <c r="CS140" i="13"/>
  <c r="CT146" i="13"/>
  <c r="DM153" i="13"/>
  <c r="CJ62" i="13"/>
  <c r="CS68" i="13"/>
  <c r="DS69" i="13"/>
  <c r="CQ74" i="13"/>
  <c r="CP80" i="13"/>
  <c r="CS98" i="13"/>
  <c r="CI104" i="13"/>
  <c r="CL116" i="13"/>
  <c r="CR122" i="13"/>
  <c r="DO135" i="13"/>
  <c r="CT140" i="13"/>
  <c r="CH146" i="13"/>
  <c r="CH152" i="13"/>
  <c r="DR153" i="13"/>
  <c r="BW50" i="13"/>
  <c r="CJ104" i="13"/>
  <c r="CI110" i="13"/>
  <c r="CM116" i="13"/>
  <c r="CN122" i="13"/>
  <c r="CS122" i="13"/>
  <c r="DO141" i="13"/>
  <c r="CI146" i="13"/>
  <c r="CI152" i="13"/>
  <c r="DH165" i="13"/>
  <c r="CZ57" i="13"/>
  <c r="DI93" i="13"/>
  <c r="CH98" i="13"/>
  <c r="CK104" i="13"/>
  <c r="CK110" i="13"/>
  <c r="CN116" i="13"/>
  <c r="CT122" i="13"/>
  <c r="CJ146" i="13"/>
  <c r="CM152" i="13"/>
  <c r="CR158" i="13"/>
  <c r="DJ165" i="13"/>
  <c r="CP32" i="13"/>
  <c r="DO33" i="13"/>
  <c r="DT39" i="13"/>
  <c r="DK57" i="13"/>
  <c r="CN62" i="13"/>
  <c r="CS80" i="13"/>
  <c r="DD87" i="13"/>
  <c r="DM93" i="13"/>
  <c r="DN93" i="13"/>
  <c r="CI98" i="13"/>
  <c r="CM104" i="13"/>
  <c r="CL110" i="13"/>
  <c r="CO116" i="13"/>
  <c r="CH122" i="13"/>
  <c r="CK146" i="13"/>
  <c r="CN152" i="13"/>
  <c r="CH158" i="13"/>
  <c r="DK165" i="13"/>
  <c r="DI7" i="13"/>
  <c r="BV80" i="13"/>
  <c r="CT80" i="13"/>
  <c r="DO87" i="13"/>
  <c r="DP93" i="13"/>
  <c r="CJ98" i="13"/>
  <c r="CN104" i="13"/>
  <c r="CM110" i="13"/>
  <c r="CQ116" i="13"/>
  <c r="CI122" i="13"/>
  <c r="CL146" i="13"/>
  <c r="CO152" i="13"/>
  <c r="CK158" i="13"/>
  <c r="DM165" i="13"/>
  <c r="CU21" i="13"/>
  <c r="DM105" i="13"/>
  <c r="BV9" i="13"/>
  <c r="DT18" i="13"/>
  <c r="CJ23" i="13"/>
  <c r="R23" i="13" s="1"/>
  <c r="DO30" i="13"/>
  <c r="DI18" i="13"/>
  <c r="CN23" i="13"/>
  <c r="DJ18" i="13"/>
  <c r="CP23" i="13"/>
  <c r="DK18" i="13"/>
  <c r="DM24" i="13"/>
  <c r="CJ29" i="13"/>
  <c r="DL18" i="13"/>
  <c r="CK29" i="13"/>
  <c r="T29" i="13" s="1"/>
  <c r="DM18" i="13"/>
  <c r="DQ18" i="13"/>
  <c r="DN18" i="13"/>
  <c r="CE267" i="12"/>
  <c r="DT305" i="12"/>
  <c r="DJ269" i="12"/>
  <c r="CK148" i="12"/>
  <c r="CU305" i="12"/>
  <c r="DA269" i="12"/>
  <c r="BY268" i="12"/>
  <c r="CF166" i="12"/>
  <c r="CY161" i="12"/>
  <c r="BZ160" i="12"/>
  <c r="CF148" i="12"/>
  <c r="DS306" i="12"/>
  <c r="DL270" i="12"/>
  <c r="DL252" i="12"/>
  <c r="DL192" i="12"/>
  <c r="DM162" i="12"/>
  <c r="CH161" i="12"/>
  <c r="CV360" i="12"/>
  <c r="CX306" i="12"/>
  <c r="BY305" i="12"/>
  <c r="DG270" i="12"/>
  <c r="CD269" i="12"/>
  <c r="CV252" i="12"/>
  <c r="DI373" i="12"/>
  <c r="DM418" i="12"/>
  <c r="DN418" i="12"/>
  <c r="DO418" i="12"/>
  <c r="DP418" i="12"/>
  <c r="DQ418" i="12"/>
  <c r="DI418" i="12"/>
  <c r="DK418" i="12"/>
  <c r="DL418" i="12"/>
  <c r="DR418" i="12"/>
  <c r="DS418" i="12"/>
  <c r="DH418" i="12"/>
  <c r="DT418" i="12"/>
  <c r="DJ418" i="12"/>
  <c r="CP366" i="12"/>
  <c r="DO307" i="12"/>
  <c r="CN306" i="12"/>
  <c r="DK271" i="12"/>
  <c r="CQ270" i="12"/>
  <c r="DQ265" i="12"/>
  <c r="DJ253" i="12"/>
  <c r="CI252" i="12"/>
  <c r="DO241" i="12"/>
  <c r="DJ193" i="12"/>
  <c r="CK54" i="12"/>
  <c r="DC349" i="12"/>
  <c r="CC306" i="12"/>
  <c r="DF295" i="12"/>
  <c r="BU294" i="12"/>
  <c r="CW271" i="12"/>
  <c r="CB270" i="12"/>
  <c r="CV265" i="12"/>
  <c r="CY253" i="12"/>
  <c r="BX252" i="12"/>
  <c r="BV192" i="12"/>
  <c r="CU169" i="12"/>
  <c r="DJ409" i="12"/>
  <c r="DI397" i="12"/>
  <c r="CP418" i="12"/>
  <c r="CQ418" i="12"/>
  <c r="CI418" i="12"/>
  <c r="CM418" i="12"/>
  <c r="CN418" i="12"/>
  <c r="CT418" i="12"/>
  <c r="CJ418" i="12"/>
  <c r="CH418" i="12"/>
  <c r="CL418" i="12"/>
  <c r="CS418" i="12"/>
  <c r="CR418" i="12"/>
  <c r="CO418" i="12"/>
  <c r="CK418" i="12"/>
  <c r="DJ350" i="12"/>
  <c r="CI349" i="12"/>
  <c r="DJ308" i="12"/>
  <c r="CI307" i="12"/>
  <c r="CN271" i="12"/>
  <c r="DP266" i="12"/>
  <c r="CN265" i="12"/>
  <c r="CP253" i="12"/>
  <c r="CT169" i="12"/>
  <c r="DI140" i="12"/>
  <c r="DA373" i="12"/>
  <c r="DA418" i="12"/>
  <c r="DD418" i="12"/>
  <c r="DB418" i="12"/>
  <c r="DC418" i="12"/>
  <c r="DE418" i="12"/>
  <c r="CZ418" i="12"/>
  <c r="DF418" i="12"/>
  <c r="DG418" i="12"/>
  <c r="CU418" i="12"/>
  <c r="CV418" i="12"/>
  <c r="CW418" i="12"/>
  <c r="CY418" i="12"/>
  <c r="CX418" i="12"/>
  <c r="CU397" i="12"/>
  <c r="CD418" i="12"/>
  <c r="BX418" i="12"/>
  <c r="CF418" i="12"/>
  <c r="CC418" i="12"/>
  <c r="CE418" i="12"/>
  <c r="BW418" i="12"/>
  <c r="CG418" i="12"/>
  <c r="CB418" i="12"/>
  <c r="BU418" i="12"/>
  <c r="CA418" i="12"/>
  <c r="BV418" i="12"/>
  <c r="BZ418" i="12"/>
  <c r="BY418" i="12"/>
  <c r="DB356" i="12"/>
  <c r="BW355" i="12"/>
  <c r="DB350" i="12"/>
  <c r="CA349" i="12"/>
  <c r="CZ344" i="12"/>
  <c r="CG343" i="12"/>
  <c r="CD325" i="12"/>
  <c r="DA308" i="12"/>
  <c r="CC307" i="12"/>
  <c r="DB266" i="12"/>
  <c r="BZ253" i="12"/>
  <c r="BW169" i="12"/>
  <c r="CX140" i="12"/>
  <c r="DK351" i="12"/>
  <c r="DM285" i="12"/>
  <c r="DN267" i="12"/>
  <c r="DP159" i="12"/>
  <c r="DJ141" i="12"/>
  <c r="CM140" i="12"/>
  <c r="CB397" i="12"/>
  <c r="CY351" i="12"/>
  <c r="BY350" i="12"/>
  <c r="CV285" i="12"/>
  <c r="DE267" i="12"/>
  <c r="BY182" i="12"/>
  <c r="DA159" i="12"/>
  <c r="DA141" i="12"/>
  <c r="CA140" i="12"/>
  <c r="CN351" i="12"/>
  <c r="DM286" i="12"/>
  <c r="CQ285" i="12"/>
  <c r="DJ268" i="12"/>
  <c r="CH267" i="12"/>
  <c r="DJ226" i="12"/>
  <c r="DK148" i="12"/>
  <c r="DT118" i="13"/>
  <c r="DH124" i="13"/>
  <c r="CR135" i="13"/>
  <c r="CK141" i="13"/>
  <c r="CF146" i="13"/>
  <c r="CI147" i="13"/>
  <c r="DM148" i="13"/>
  <c r="DN154" i="13"/>
  <c r="DA159" i="13"/>
  <c r="CQ165" i="13"/>
  <c r="DN166" i="13"/>
  <c r="DI124" i="13"/>
  <c r="CS135" i="13"/>
  <c r="CP141" i="13"/>
  <c r="CO147" i="13"/>
  <c r="DO148" i="13"/>
  <c r="DO166" i="13"/>
  <c r="DJ124" i="13"/>
  <c r="DM136" i="13"/>
  <c r="CQ141" i="13"/>
  <c r="CP147" i="13"/>
  <c r="DP148" i="13"/>
  <c r="DT166" i="13"/>
  <c r="CS141" i="13"/>
  <c r="DQ148" i="13"/>
  <c r="DR142" i="13"/>
  <c r="DN148" i="13"/>
  <c r="DT148" i="13"/>
  <c r="DH148" i="13"/>
  <c r="DB165" i="13"/>
  <c r="DI142" i="13"/>
  <c r="DI148" i="13"/>
  <c r="CJ165" i="13"/>
  <c r="CH135" i="13"/>
  <c r="CK165" i="13"/>
  <c r="DM6" i="13"/>
  <c r="DC7" i="13"/>
  <c r="DM8" i="13"/>
  <c r="DS6" i="13"/>
  <c r="DF7" i="13"/>
  <c r="DN8" i="13"/>
  <c r="DO8" i="13"/>
  <c r="DP8" i="13"/>
  <c r="DH16" i="13"/>
  <c r="DS8" i="13"/>
  <c r="DQ8" i="13"/>
  <c r="DI16" i="13"/>
  <c r="DT6" i="13"/>
  <c r="DR8" i="13"/>
  <c r="O8" i="13" s="1"/>
  <c r="DJ16" i="13"/>
  <c r="CH21" i="13"/>
  <c r="DM16" i="13"/>
  <c r="DN16" i="13"/>
  <c r="CI21" i="13"/>
  <c r="DO16" i="13"/>
  <c r="CL21" i="13"/>
  <c r="DP16" i="13"/>
  <c r="CM21" i="13"/>
  <c r="CI246" i="12"/>
  <c r="CI204" i="12"/>
  <c r="DN181" i="12"/>
  <c r="CI180" i="12"/>
  <c r="DJ175" i="12"/>
  <c r="DR157" i="12"/>
  <c r="CP120" i="12"/>
  <c r="CM84" i="12"/>
  <c r="CF366" i="12"/>
  <c r="BV348" i="12"/>
  <c r="BY342" i="12"/>
  <c r="CW313" i="12"/>
  <c r="DG289" i="12"/>
  <c r="CF246" i="12"/>
  <c r="DD241" i="12"/>
  <c r="BZ204" i="12"/>
  <c r="BX198" i="12"/>
  <c r="CV193" i="12"/>
  <c r="DE175" i="12"/>
  <c r="DD151" i="12"/>
  <c r="CZ67" i="12"/>
  <c r="CD54" i="12"/>
  <c r="DS170" i="12"/>
  <c r="CZ149" i="12"/>
  <c r="CY330" i="12"/>
  <c r="DF150" i="12"/>
  <c r="BW149" i="12"/>
  <c r="DA54" i="12"/>
  <c r="CI384" i="12"/>
  <c r="DQ133" i="12"/>
  <c r="DL121" i="12"/>
  <c r="CX181" i="12"/>
  <c r="CZ133" i="12"/>
  <c r="CZ121" i="12"/>
  <c r="BV120" i="12"/>
  <c r="DB31" i="12"/>
  <c r="DJ392" i="12"/>
  <c r="DI374" i="12"/>
  <c r="CI373" i="12"/>
  <c r="DN344" i="12"/>
  <c r="CI331" i="12"/>
  <c r="DH290" i="12"/>
  <c r="CK277" i="12"/>
  <c r="DR272" i="12"/>
  <c r="DI242" i="12"/>
  <c r="CJ241" i="12"/>
  <c r="DT236" i="12"/>
  <c r="CK193" i="12"/>
  <c r="DS182" i="12"/>
  <c r="DK176" i="12"/>
  <c r="CT157" i="12"/>
  <c r="CI151" i="12"/>
  <c r="DN134" i="12"/>
  <c r="CR133" i="12"/>
  <c r="CM121" i="12"/>
  <c r="CL67" i="12"/>
  <c r="DO38" i="12"/>
  <c r="CW392" i="12"/>
  <c r="DG374" i="12"/>
  <c r="DE302" i="12"/>
  <c r="BU301" i="12"/>
  <c r="DG290" i="12"/>
  <c r="BW289" i="12"/>
  <c r="CG283" i="12"/>
  <c r="CY272" i="12"/>
  <c r="CB241" i="12"/>
  <c r="CU236" i="12"/>
  <c r="DB194" i="12"/>
  <c r="BU193" i="12"/>
  <c r="DE182" i="12"/>
  <c r="BX181" i="12"/>
  <c r="DC176" i="12"/>
  <c r="CD175" i="12"/>
  <c r="DA170" i="12"/>
  <c r="CX158" i="12"/>
  <c r="BW157" i="12"/>
  <c r="DE134" i="12"/>
  <c r="BW133" i="12"/>
  <c r="DD122" i="12"/>
  <c r="CA67" i="12"/>
  <c r="CW38" i="12"/>
  <c r="CS392" i="12"/>
  <c r="DQ357" i="12"/>
  <c r="CH356" i="12"/>
  <c r="CK320" i="12"/>
  <c r="DQ315" i="12"/>
  <c r="DR309" i="12"/>
  <c r="CT308" i="12"/>
  <c r="DI303" i="12"/>
  <c r="DH291" i="12"/>
  <c r="CO290" i="12"/>
  <c r="DL273" i="12"/>
  <c r="CJ272" i="12"/>
  <c r="DO249" i="12"/>
  <c r="DK243" i="12"/>
  <c r="CJ242" i="12"/>
  <c r="DL195" i="12"/>
  <c r="DI177" i="12"/>
  <c r="DS171" i="12"/>
  <c r="CI170" i="12"/>
  <c r="CH158" i="12"/>
  <c r="CS134" i="12"/>
  <c r="CQ122" i="12"/>
  <c r="DH81" i="12"/>
  <c r="DM51" i="12"/>
  <c r="DH39" i="12"/>
  <c r="BZ392" i="12"/>
  <c r="CE320" i="12"/>
  <c r="CU309" i="12"/>
  <c r="BV308" i="12"/>
  <c r="DE303" i="12"/>
  <c r="BW290" i="12"/>
  <c r="CW273" i="12"/>
  <c r="CB272" i="12"/>
  <c r="CA266" i="12"/>
  <c r="CX243" i="12"/>
  <c r="CG242" i="12"/>
  <c r="BZ194" i="12"/>
  <c r="BW170" i="12"/>
  <c r="CB158" i="12"/>
  <c r="CB134" i="12"/>
  <c r="CB122" i="12"/>
  <c r="DE81" i="12"/>
  <c r="DG75" i="12"/>
  <c r="CW51" i="12"/>
  <c r="DK364" i="12"/>
  <c r="CH363" i="12"/>
  <c r="DL334" i="12"/>
  <c r="CO333" i="12"/>
  <c r="CN303" i="12"/>
  <c r="DQ274" i="12"/>
  <c r="CI273" i="12"/>
  <c r="DQ244" i="12"/>
  <c r="CH243" i="12"/>
  <c r="CO225" i="12"/>
  <c r="DJ196" i="12"/>
  <c r="CS195" i="12"/>
  <c r="DN178" i="12"/>
  <c r="CK177" i="12"/>
  <c r="CS171" i="12"/>
  <c r="DI160" i="12"/>
  <c r="CI159" i="12"/>
  <c r="CH81" i="12"/>
  <c r="CO75" i="12"/>
  <c r="DN64" i="12"/>
  <c r="CM51" i="12"/>
  <c r="BX363" i="12"/>
  <c r="CY328" i="12"/>
  <c r="CV322" i="12"/>
  <c r="DG304" i="12"/>
  <c r="CC273" i="12"/>
  <c r="BW225" i="12"/>
  <c r="BY195" i="12"/>
  <c r="CB177" i="12"/>
  <c r="BW171" i="12"/>
  <c r="DF160" i="12"/>
  <c r="BX159" i="12"/>
  <c r="DE82" i="12"/>
  <c r="BX81" i="12"/>
  <c r="CE75" i="12"/>
  <c r="DA64" i="12"/>
  <c r="CZ40" i="12"/>
  <c r="CG39" i="12"/>
  <c r="CA384" i="12"/>
  <c r="DI407" i="12"/>
  <c r="DR395" i="12"/>
  <c r="CQ364" i="12"/>
  <c r="DQ359" i="12"/>
  <c r="CO346" i="12"/>
  <c r="DQ341" i="12"/>
  <c r="DQ329" i="12"/>
  <c r="CM328" i="12"/>
  <c r="CQ322" i="12"/>
  <c r="CM304" i="12"/>
  <c r="CI286" i="12"/>
  <c r="DP275" i="12"/>
  <c r="CK274" i="12"/>
  <c r="DJ245" i="12"/>
  <c r="CS244" i="12"/>
  <c r="CI226" i="12"/>
  <c r="DS412" i="12"/>
  <c r="DH412" i="12"/>
  <c r="DQ412" i="12"/>
  <c r="DK412" i="12"/>
  <c r="DI412" i="12"/>
  <c r="DR412" i="12"/>
  <c r="DP412" i="12"/>
  <c r="DN412" i="12"/>
  <c r="DO412" i="12"/>
  <c r="DM412" i="12"/>
  <c r="DL412" i="12"/>
  <c r="DT412" i="12"/>
  <c r="DJ412" i="12"/>
  <c r="DT209" i="12"/>
  <c r="DI203" i="12"/>
  <c r="DM197" i="12"/>
  <c r="DR179" i="12"/>
  <c r="CP178" i="12"/>
  <c r="DQ149" i="12"/>
  <c r="DO119" i="12"/>
  <c r="DK83" i="12"/>
  <c r="CH82" i="12"/>
  <c r="DR65" i="12"/>
  <c r="DA365" i="12"/>
  <c r="BV364" i="12"/>
  <c r="CE346" i="12"/>
  <c r="CY341" i="12"/>
  <c r="DG329" i="12"/>
  <c r="BZ328" i="12"/>
  <c r="BZ322" i="12"/>
  <c r="BU304" i="12"/>
  <c r="BZ286" i="12"/>
  <c r="CW245" i="12"/>
  <c r="BW244" i="12"/>
  <c r="DA412" i="12"/>
  <c r="DD412" i="12"/>
  <c r="DG412" i="12"/>
  <c r="DF412" i="12"/>
  <c r="CZ412" i="12"/>
  <c r="DC412" i="12"/>
  <c r="CY412" i="12"/>
  <c r="DB412" i="12"/>
  <c r="CX412" i="12"/>
  <c r="CW412" i="12"/>
  <c r="CV412" i="12"/>
  <c r="CU412" i="12"/>
  <c r="DE412" i="12"/>
  <c r="CX209" i="12"/>
  <c r="CY203" i="12"/>
  <c r="CV179" i="12"/>
  <c r="CA178" i="12"/>
  <c r="DB119" i="12"/>
  <c r="CU83" i="12"/>
  <c r="DC65" i="12"/>
  <c r="BZ64" i="12"/>
  <c r="CE40" i="12"/>
  <c r="DG331" i="12"/>
  <c r="CN395" i="12"/>
  <c r="DQ384" i="12"/>
  <c r="DM366" i="12"/>
  <c r="CL365" i="12"/>
  <c r="DM348" i="12"/>
  <c r="CS341" i="12"/>
  <c r="CQ329" i="12"/>
  <c r="DK288" i="12"/>
  <c r="CL281" i="12"/>
  <c r="CK275" i="12"/>
  <c r="DJ246" i="12"/>
  <c r="CH245" i="12"/>
  <c r="CT412" i="12"/>
  <c r="CS412" i="12"/>
  <c r="CR412" i="12"/>
  <c r="CQ412" i="12"/>
  <c r="CK412" i="12"/>
  <c r="CL412" i="12"/>
  <c r="CP412" i="12"/>
  <c r="CO412" i="12"/>
  <c r="CN412" i="12"/>
  <c r="CJ412" i="12"/>
  <c r="CI412" i="12"/>
  <c r="CM412" i="12"/>
  <c r="CH412" i="12"/>
  <c r="DS204" i="12"/>
  <c r="CN203" i="12"/>
  <c r="DN180" i="12"/>
  <c r="CT179" i="12"/>
  <c r="CO149" i="12"/>
  <c r="DL120" i="12"/>
  <c r="CH119" i="12"/>
  <c r="DO84" i="12"/>
  <c r="CP83" i="12"/>
  <c r="CJ65" i="12"/>
  <c r="DO54" i="12"/>
  <c r="DK18" i="12"/>
  <c r="CN11" i="12"/>
  <c r="DO404" i="12"/>
  <c r="DB384" i="12"/>
  <c r="DA366" i="12"/>
  <c r="CA365" i="12"/>
  <c r="CW348" i="12"/>
  <c r="DA342" i="12"/>
  <c r="CG341" i="12"/>
  <c r="BV329" i="12"/>
  <c r="CZ288" i="12"/>
  <c r="BZ275" i="12"/>
  <c r="CZ246" i="12"/>
  <c r="CE245" i="12"/>
  <c r="BV412" i="12"/>
  <c r="CA412" i="12"/>
  <c r="BU412" i="12"/>
  <c r="CD412" i="12"/>
  <c r="CC412" i="12"/>
  <c r="CB412" i="12"/>
  <c r="BW412" i="12"/>
  <c r="BX412" i="12"/>
  <c r="BY412" i="12"/>
  <c r="BZ412" i="12"/>
  <c r="CG412" i="12"/>
  <c r="CF412" i="12"/>
  <c r="CE412" i="12"/>
  <c r="DA204" i="12"/>
  <c r="CE203" i="12"/>
  <c r="CB197" i="12"/>
  <c r="DD180" i="12"/>
  <c r="DC120" i="12"/>
  <c r="CE119" i="12"/>
  <c r="DC84" i="12"/>
  <c r="BX83" i="12"/>
  <c r="DQ379" i="12"/>
  <c r="CS378" i="12"/>
  <c r="DT319" i="12"/>
  <c r="CJ318" i="12"/>
  <c r="DR313" i="12"/>
  <c r="CL312" i="12"/>
  <c r="DP283" i="12"/>
  <c r="CI264" i="12"/>
  <c r="DK259" i="12"/>
  <c r="CN258" i="12"/>
  <c r="CH240" i="12"/>
  <c r="DN235" i="12"/>
  <c r="CQ234" i="12"/>
  <c r="DH229" i="12"/>
  <c r="CI228" i="12"/>
  <c r="DI217" i="12"/>
  <c r="DJ211" i="12"/>
  <c r="DS199" i="12"/>
  <c r="CO186" i="12"/>
  <c r="CM174" i="12"/>
  <c r="DM163" i="12"/>
  <c r="CS162" i="12"/>
  <c r="CR156" i="12"/>
  <c r="CP150" i="12"/>
  <c r="DM145" i="12"/>
  <c r="CI144" i="12"/>
  <c r="DQ139" i="12"/>
  <c r="CQ138" i="12"/>
  <c r="CN132" i="12"/>
  <c r="DL127" i="12"/>
  <c r="CN126" i="12"/>
  <c r="DQ115" i="12"/>
  <c r="CN114" i="12"/>
  <c r="DH109" i="12"/>
  <c r="CO108" i="12"/>
  <c r="DI97" i="12"/>
  <c r="CH96" i="12"/>
  <c r="DR91" i="12"/>
  <c r="CK90" i="12"/>
  <c r="DM79" i="12"/>
  <c r="CM78" i="12"/>
  <c r="DH73" i="12"/>
  <c r="DT61" i="12"/>
  <c r="CQ60" i="12"/>
  <c r="DN55" i="12"/>
  <c r="DM49" i="12"/>
  <c r="CH48" i="12"/>
  <c r="DJ43" i="12"/>
  <c r="CM42" i="12"/>
  <c r="DP37" i="12"/>
  <c r="CK36" i="12"/>
  <c r="DN31" i="12"/>
  <c r="CM30" i="12"/>
  <c r="DM25" i="12"/>
  <c r="CM24" i="12"/>
  <c r="DP19" i="12"/>
  <c r="CI18" i="12"/>
  <c r="DN13" i="12"/>
  <c r="CM12" i="12"/>
  <c r="DI7" i="12"/>
  <c r="CU283" i="12"/>
  <c r="CB282" i="12"/>
  <c r="CG264" i="12"/>
  <c r="CW259" i="12"/>
  <c r="BY258" i="12"/>
  <c r="DC235" i="12"/>
  <c r="BY234" i="12"/>
  <c r="CW217" i="12"/>
  <c r="CG216" i="12"/>
  <c r="CC210" i="12"/>
  <c r="DA205" i="12"/>
  <c r="CU199" i="12"/>
  <c r="CW187" i="12"/>
  <c r="CA186" i="12"/>
  <c r="BU174" i="12"/>
  <c r="CG156" i="12"/>
  <c r="CV145" i="12"/>
  <c r="DB139" i="12"/>
  <c r="CD138" i="12"/>
  <c r="DB127" i="12"/>
  <c r="CZ115" i="12"/>
  <c r="CF114" i="12"/>
  <c r="DG109" i="12"/>
  <c r="BZ108" i="12"/>
  <c r="CE102" i="12"/>
  <c r="CW97" i="12"/>
  <c r="BU96" i="12"/>
  <c r="DG91" i="12"/>
  <c r="BY90" i="12"/>
  <c r="DG85" i="12"/>
  <c r="DB79" i="12"/>
  <c r="BZ78" i="12"/>
  <c r="CX73" i="12"/>
  <c r="CG72" i="12"/>
  <c r="DD61" i="12"/>
  <c r="CE60" i="12"/>
  <c r="CD48" i="12"/>
  <c r="DB43" i="12"/>
  <c r="CA42" i="12"/>
  <c r="CD30" i="12"/>
  <c r="CW25" i="12"/>
  <c r="CB24" i="12"/>
  <c r="DB19" i="12"/>
  <c r="BY18" i="12"/>
  <c r="CX13" i="12"/>
  <c r="CF12" i="12"/>
  <c r="CX7" i="12"/>
  <c r="DJ380" i="12"/>
  <c r="CJ379" i="12"/>
  <c r="CL319" i="12"/>
  <c r="DP314" i="12"/>
  <c r="CR283" i="12"/>
  <c r="DQ260" i="12"/>
  <c r="CL259" i="12"/>
  <c r="DM254" i="12"/>
  <c r="DH414" i="12"/>
  <c r="DS414" i="12"/>
  <c r="DN414" i="12"/>
  <c r="DQ414" i="12"/>
  <c r="DR414" i="12"/>
  <c r="DP414" i="12"/>
  <c r="DM414" i="12"/>
  <c r="DL414" i="12"/>
  <c r="DJ414" i="12"/>
  <c r="DT414" i="12"/>
  <c r="DI414" i="12"/>
  <c r="DO414" i="12"/>
  <c r="DK414" i="12"/>
  <c r="CN235" i="12"/>
  <c r="DQ230" i="12"/>
  <c r="CK229" i="12"/>
  <c r="DR218" i="12"/>
  <c r="DL212" i="12"/>
  <c r="CH211" i="12"/>
  <c r="CO205" i="12"/>
  <c r="DJ200" i="12"/>
  <c r="CH199" i="12"/>
  <c r="DL188" i="12"/>
  <c r="CP187" i="12"/>
  <c r="CQ163" i="12"/>
  <c r="DR152" i="12"/>
  <c r="CQ145" i="12"/>
  <c r="CQ139" i="12"/>
  <c r="DS128" i="12"/>
  <c r="CQ127" i="12"/>
  <c r="DQ116" i="12"/>
  <c r="CH115" i="12"/>
  <c r="DH110" i="12"/>
  <c r="CH109" i="12"/>
  <c r="CM103" i="12"/>
  <c r="DI98" i="12"/>
  <c r="CS97" i="12"/>
  <c r="DS92" i="12"/>
  <c r="CM91" i="12"/>
  <c r="DT86" i="12"/>
  <c r="DI413" i="12"/>
  <c r="DM413" i="12"/>
  <c r="DJ413" i="12"/>
  <c r="DH413" i="12"/>
  <c r="DS413" i="12"/>
  <c r="DO413" i="12"/>
  <c r="DK413" i="12"/>
  <c r="DR413" i="12"/>
  <c r="DL413" i="12"/>
  <c r="DN413" i="12"/>
  <c r="DP413" i="12"/>
  <c r="DT413" i="12"/>
  <c r="DQ413" i="12"/>
  <c r="DI80" i="12"/>
  <c r="DM74" i="12"/>
  <c r="CT73" i="12"/>
  <c r="DI68" i="12"/>
  <c r="DS62" i="12"/>
  <c r="CN61" i="12"/>
  <c r="CH55" i="12"/>
  <c r="DK50" i="12"/>
  <c r="CS49" i="12"/>
  <c r="CL43" i="12"/>
  <c r="CN37" i="12"/>
  <c r="DK32" i="12"/>
  <c r="CP31" i="12"/>
  <c r="DM26" i="12"/>
  <c r="CQ25" i="12"/>
  <c r="DK20" i="12"/>
  <c r="CL19" i="12"/>
  <c r="DK14" i="12"/>
  <c r="CJ13" i="12"/>
  <c r="DN8" i="12"/>
  <c r="CK7" i="12"/>
  <c r="BV373" i="12"/>
  <c r="BW319" i="12"/>
  <c r="CY314" i="12"/>
  <c r="CU260" i="12"/>
  <c r="CE259" i="12"/>
  <c r="CZ254" i="12"/>
  <c r="DA414" i="12"/>
  <c r="CW414" i="12"/>
  <c r="CV414" i="12"/>
  <c r="CX414" i="12"/>
  <c r="DG414" i="12"/>
  <c r="CY414" i="12"/>
  <c r="DB414" i="12"/>
  <c r="CU414" i="12"/>
  <c r="DD414" i="12"/>
  <c r="CZ414" i="12"/>
  <c r="DF414" i="12"/>
  <c r="DE414" i="12"/>
  <c r="DC414" i="12"/>
  <c r="BZ235" i="12"/>
  <c r="CW230" i="12"/>
  <c r="BZ229" i="12"/>
  <c r="CA217" i="12"/>
  <c r="BX211" i="12"/>
  <c r="DB206" i="12"/>
  <c r="CE205" i="12"/>
  <c r="CU200" i="12"/>
  <c r="BY199" i="12"/>
  <c r="CA163" i="12"/>
  <c r="DB152" i="12"/>
  <c r="CY146" i="12"/>
  <c r="CA145" i="12"/>
  <c r="BU139" i="12"/>
  <c r="CV128" i="12"/>
  <c r="BX127" i="12"/>
  <c r="CW116" i="12"/>
  <c r="CV110" i="12"/>
  <c r="CE109" i="12"/>
  <c r="CC103" i="12"/>
  <c r="CU98" i="12"/>
  <c r="CG97" i="12"/>
  <c r="CU92" i="12"/>
  <c r="BW91" i="12"/>
  <c r="DD86" i="12"/>
  <c r="DE413" i="12"/>
  <c r="CY413" i="12"/>
  <c r="DA413" i="12"/>
  <c r="CW413" i="12"/>
  <c r="CX413" i="12"/>
  <c r="CZ413" i="12"/>
  <c r="DD413" i="12"/>
  <c r="DG413" i="12"/>
  <c r="DC413" i="12"/>
  <c r="DF413" i="12"/>
  <c r="DB413" i="12"/>
  <c r="CV413" i="12"/>
  <c r="CU413" i="12"/>
  <c r="BX85" i="12"/>
  <c r="CW80" i="12"/>
  <c r="BZ79" i="12"/>
  <c r="CD73" i="12"/>
  <c r="DE68" i="12"/>
  <c r="CX62" i="12"/>
  <c r="CE61" i="12"/>
  <c r="BZ55" i="12"/>
  <c r="CU50" i="12"/>
  <c r="CE37" i="12"/>
  <c r="DC32" i="12"/>
  <c r="CG31" i="12"/>
  <c r="CV26" i="12"/>
  <c r="CB25" i="12"/>
  <c r="CV20" i="12"/>
  <c r="CD19" i="12"/>
  <c r="CV14" i="12"/>
  <c r="CB13" i="12"/>
  <c r="CV8" i="12"/>
  <c r="BV7" i="12"/>
  <c r="CZ409" i="12"/>
  <c r="DS387" i="12"/>
  <c r="DJ411" i="12"/>
  <c r="DS411" i="12"/>
  <c r="DK411" i="12"/>
  <c r="DR411" i="12"/>
  <c r="DM411" i="12"/>
  <c r="DP411" i="12"/>
  <c r="DN411" i="12"/>
  <c r="DH411" i="12"/>
  <c r="DI411" i="12"/>
  <c r="DO411" i="12"/>
  <c r="DT411" i="12"/>
  <c r="DQ411" i="12"/>
  <c r="DL411" i="12"/>
  <c r="CN314" i="12"/>
  <c r="DI297" i="12"/>
  <c r="DK279" i="12"/>
  <c r="DT261" i="12"/>
  <c r="CR260" i="12"/>
  <c r="DS255" i="12"/>
  <c r="DT415" i="12"/>
  <c r="DR415" i="12"/>
  <c r="DP415" i="12"/>
  <c r="DJ415" i="12"/>
  <c r="DS415" i="12"/>
  <c r="DQ415" i="12"/>
  <c r="DM415" i="12"/>
  <c r="DN415" i="12"/>
  <c r="DK415" i="12"/>
  <c r="DI415" i="12"/>
  <c r="DH415" i="12"/>
  <c r="DL415" i="12"/>
  <c r="DO415" i="12"/>
  <c r="CH254" i="12"/>
  <c r="CI414" i="12"/>
  <c r="CH414" i="12"/>
  <c r="CJ414" i="12"/>
  <c r="CO414" i="12"/>
  <c r="CM414" i="12"/>
  <c r="CL414" i="12"/>
  <c r="CN414" i="12"/>
  <c r="CP414" i="12"/>
  <c r="CT414" i="12"/>
  <c r="CS414" i="12"/>
  <c r="CK414" i="12"/>
  <c r="CQ414" i="12"/>
  <c r="CR414" i="12"/>
  <c r="CK230" i="12"/>
  <c r="DT219" i="12"/>
  <c r="CI218" i="12"/>
  <c r="DR213" i="12"/>
  <c r="CM212" i="12"/>
  <c r="DL207" i="12"/>
  <c r="DP201" i="12"/>
  <c r="CT200" i="12"/>
  <c r="CO188" i="12"/>
  <c r="DP183" i="12"/>
  <c r="DJ153" i="12"/>
  <c r="CL152" i="12"/>
  <c r="DQ147" i="12"/>
  <c r="CP146" i="12"/>
  <c r="DK135" i="12"/>
  <c r="DJ129" i="12"/>
  <c r="CI128" i="12"/>
  <c r="DH123" i="12"/>
  <c r="DK117" i="12"/>
  <c r="DJ111" i="12"/>
  <c r="CL110" i="12"/>
  <c r="DO105" i="12"/>
  <c r="DO99" i="12"/>
  <c r="CH98" i="12"/>
  <c r="DH93" i="12"/>
  <c r="CP86" i="12"/>
  <c r="CK413" i="12"/>
  <c r="CM413" i="12"/>
  <c r="CN413" i="12"/>
  <c r="CL413" i="12"/>
  <c r="CH413" i="12"/>
  <c r="CO413" i="12"/>
  <c r="CI413" i="12"/>
  <c r="CJ413" i="12"/>
  <c r="CQ413" i="12"/>
  <c r="CR413" i="12"/>
  <c r="CT413" i="12"/>
  <c r="CP413" i="12"/>
  <c r="CS413" i="12"/>
  <c r="CI74" i="12"/>
  <c r="DJ69" i="12"/>
  <c r="CT68" i="12"/>
  <c r="DT63" i="12"/>
  <c r="CI62" i="12"/>
  <c r="CR56" i="12"/>
  <c r="CM50" i="12"/>
  <c r="DI45" i="12"/>
  <c r="CQ44" i="12"/>
  <c r="DO33" i="12"/>
  <c r="CR32" i="12"/>
  <c r="DP27" i="12"/>
  <c r="DJ21" i="12"/>
  <c r="DJ15" i="12"/>
  <c r="CK14" i="12"/>
  <c r="DL9" i="12"/>
  <c r="CI8" i="12"/>
  <c r="CN380" i="12"/>
  <c r="CE409" i="12"/>
  <c r="DB387" i="12"/>
  <c r="DF411" i="12"/>
  <c r="CZ411" i="12"/>
  <c r="CX411" i="12"/>
  <c r="DG411" i="12"/>
  <c r="DE411" i="12"/>
  <c r="CW411" i="12"/>
  <c r="DD411" i="12"/>
  <c r="CY411" i="12"/>
  <c r="DC411" i="12"/>
  <c r="CU411" i="12"/>
  <c r="DB411" i="12"/>
  <c r="DA411" i="12"/>
  <c r="CV411" i="12"/>
  <c r="CE380" i="12"/>
  <c r="CY315" i="12"/>
  <c r="DB297" i="12"/>
  <c r="BU296" i="12"/>
  <c r="DG279" i="12"/>
  <c r="CE278" i="12"/>
  <c r="DB261" i="12"/>
  <c r="BX260" i="12"/>
  <c r="DA255" i="12"/>
  <c r="DG415" i="12"/>
  <c r="DD415" i="12"/>
  <c r="CY415" i="12"/>
  <c r="CW415" i="12"/>
  <c r="CX415" i="12"/>
  <c r="DA415" i="12"/>
  <c r="DF415" i="12"/>
  <c r="CZ415" i="12"/>
  <c r="CV415" i="12"/>
  <c r="DB415" i="12"/>
  <c r="CU415" i="12"/>
  <c r="DE415" i="12"/>
  <c r="DC415" i="12"/>
  <c r="CE414" i="12"/>
  <c r="BY414" i="12"/>
  <c r="BV414" i="12"/>
  <c r="CB414" i="12"/>
  <c r="BU414" i="12"/>
  <c r="BZ414" i="12"/>
  <c r="CC414" i="12"/>
  <c r="CF414" i="12"/>
  <c r="CA414" i="12"/>
  <c r="BX414" i="12"/>
  <c r="BW414" i="12"/>
  <c r="CG414" i="12"/>
  <c r="CD414" i="12"/>
  <c r="CZ231" i="12"/>
  <c r="BW230" i="12"/>
  <c r="DE219" i="12"/>
  <c r="BW218" i="12"/>
  <c r="DC213" i="12"/>
  <c r="BU212" i="12"/>
  <c r="DG207" i="12"/>
  <c r="CD206" i="12"/>
  <c r="CW201" i="12"/>
  <c r="BW200" i="12"/>
  <c r="CB188" i="12"/>
  <c r="DB183" i="12"/>
  <c r="DD153" i="12"/>
  <c r="CE152" i="12"/>
  <c r="DB147" i="12"/>
  <c r="BU146" i="12"/>
  <c r="CU129" i="12"/>
  <c r="BY128" i="12"/>
  <c r="DA123" i="12"/>
  <c r="DC117" i="12"/>
  <c r="BU116" i="12"/>
  <c r="DA111" i="12"/>
  <c r="BU110" i="12"/>
  <c r="DB105" i="12"/>
  <c r="BX104" i="12"/>
  <c r="CY99" i="12"/>
  <c r="DE93" i="12"/>
  <c r="BW92" i="12"/>
  <c r="CU87" i="12"/>
  <c r="CC413" i="12"/>
  <c r="BZ413" i="12"/>
  <c r="BV413" i="12"/>
  <c r="CA413" i="12"/>
  <c r="CD413" i="12"/>
  <c r="BW413" i="12"/>
  <c r="CF413" i="12"/>
  <c r="CE413" i="12"/>
  <c r="BX413" i="12"/>
  <c r="BU413" i="12"/>
  <c r="BY413" i="12"/>
  <c r="CG413" i="12"/>
  <c r="CB413" i="12"/>
  <c r="BY80" i="12"/>
  <c r="CV69" i="12"/>
  <c r="CD68" i="12"/>
  <c r="CC62" i="12"/>
  <c r="DC57" i="12"/>
  <c r="CW45" i="12"/>
  <c r="CC44" i="12"/>
  <c r="CU33" i="12"/>
  <c r="BU32" i="12"/>
  <c r="CX27" i="12"/>
  <c r="CA20" i="12"/>
  <c r="DE15" i="12"/>
  <c r="CE14" i="12"/>
  <c r="CV9" i="12"/>
  <c r="BZ8" i="12"/>
  <c r="CZ410" i="12"/>
  <c r="DH394" i="12"/>
  <c r="DK416" i="12"/>
  <c r="DL416" i="12"/>
  <c r="DM416" i="12"/>
  <c r="DN416" i="12"/>
  <c r="DO416" i="12"/>
  <c r="DP416" i="12"/>
  <c r="DQ416" i="12"/>
  <c r="DR416" i="12"/>
  <c r="DS416" i="12"/>
  <c r="DH416" i="12"/>
  <c r="DT416" i="12"/>
  <c r="DI416" i="12"/>
  <c r="DJ416" i="12"/>
  <c r="CH387" i="12"/>
  <c r="CR411" i="12"/>
  <c r="CJ411" i="12"/>
  <c r="CN411" i="12"/>
  <c r="CQ411" i="12"/>
  <c r="CP411" i="12"/>
  <c r="CM411" i="12"/>
  <c r="CI411" i="12"/>
  <c r="CT411" i="12"/>
  <c r="CH411" i="12"/>
  <c r="CL411" i="12"/>
  <c r="CS411" i="12"/>
  <c r="CO411" i="12"/>
  <c r="CK411" i="12"/>
  <c r="DI316" i="12"/>
  <c r="CJ315" i="12"/>
  <c r="DO310" i="12"/>
  <c r="DO298" i="12"/>
  <c r="DI280" i="12"/>
  <c r="CI279" i="12"/>
  <c r="DJ262" i="12"/>
  <c r="CM261" i="12"/>
  <c r="DT256" i="12"/>
  <c r="CQ255" i="12"/>
  <c r="CP415" i="12"/>
  <c r="CR415" i="12"/>
  <c r="CT415" i="12"/>
  <c r="CM415" i="12"/>
  <c r="CO415" i="12"/>
  <c r="CJ415" i="12"/>
  <c r="CS415" i="12"/>
  <c r="CI415" i="12"/>
  <c r="CN415" i="12"/>
  <c r="CK415" i="12"/>
  <c r="CL415" i="12"/>
  <c r="CH415" i="12"/>
  <c r="CQ415" i="12"/>
  <c r="DL238" i="12"/>
  <c r="DN232" i="12"/>
  <c r="CT231" i="12"/>
  <c r="DQ220" i="12"/>
  <c r="CJ219" i="12"/>
  <c r="DR214" i="12"/>
  <c r="DS208" i="12"/>
  <c r="CR207" i="12"/>
  <c r="DL202" i="12"/>
  <c r="CR201" i="12"/>
  <c r="DL190" i="12"/>
  <c r="DH184" i="12"/>
  <c r="DI417" i="12"/>
  <c r="DJ417" i="12"/>
  <c r="DS417" i="12"/>
  <c r="DK417" i="12"/>
  <c r="DL417" i="12"/>
  <c r="DM417" i="12"/>
  <c r="DH417" i="12"/>
  <c r="DN417" i="12"/>
  <c r="DT417" i="12"/>
  <c r="DO417" i="12"/>
  <c r="DQ417" i="12"/>
  <c r="DP417" i="12"/>
  <c r="DR417" i="12"/>
  <c r="CL183" i="12"/>
  <c r="DT154" i="12"/>
  <c r="CR147" i="12"/>
  <c r="DR142" i="12"/>
  <c r="DM136" i="12"/>
  <c r="CJ135" i="12"/>
  <c r="DL130" i="12"/>
  <c r="CM129" i="12"/>
  <c r="CN123" i="12"/>
  <c r="CQ117" i="12"/>
  <c r="DT112" i="12"/>
  <c r="CO111" i="12"/>
  <c r="DO106" i="12"/>
  <c r="CQ105" i="12"/>
  <c r="CH99" i="12"/>
  <c r="DO94" i="12"/>
  <c r="CH93" i="12"/>
  <c r="CK87" i="12"/>
  <c r="DI76" i="12"/>
  <c r="DQ70" i="12"/>
  <c r="CQ69" i="12"/>
  <c r="CJ63" i="12"/>
  <c r="DQ58" i="12"/>
  <c r="CK57" i="12"/>
  <c r="DL52" i="12"/>
  <c r="DT46" i="12"/>
  <c r="CN45" i="12"/>
  <c r="DM40" i="12"/>
  <c r="CL39" i="12"/>
  <c r="DN34" i="12"/>
  <c r="CS33" i="12"/>
  <c r="DJ22" i="12"/>
  <c r="CI21" i="12"/>
  <c r="DJ16" i="12"/>
  <c r="CI15" i="12"/>
  <c r="DI10" i="12"/>
  <c r="CU394" i="12"/>
  <c r="CY416" i="12"/>
  <c r="CZ416" i="12"/>
  <c r="DA416" i="12"/>
  <c r="DB416" i="12"/>
  <c r="DC416" i="12"/>
  <c r="DD416" i="12"/>
  <c r="DE416" i="12"/>
  <c r="DF416" i="12"/>
  <c r="CU416" i="12"/>
  <c r="DG416" i="12"/>
  <c r="CV416" i="12"/>
  <c r="CW416" i="12"/>
  <c r="CX416" i="12"/>
  <c r="DD316" i="12"/>
  <c r="BU315" i="12"/>
  <c r="BZ279" i="12"/>
  <c r="CW262" i="12"/>
  <c r="CD261" i="12"/>
  <c r="DA256" i="12"/>
  <c r="BX255" i="12"/>
  <c r="CD415" i="12"/>
  <c r="CG415" i="12"/>
  <c r="CF415" i="12"/>
  <c r="BX415" i="12"/>
  <c r="CC415" i="12"/>
  <c r="CA415" i="12"/>
  <c r="BU415" i="12"/>
  <c r="BV415" i="12"/>
  <c r="CB415" i="12"/>
  <c r="BW415" i="12"/>
  <c r="BY415" i="12"/>
  <c r="BZ415" i="12"/>
  <c r="CE415" i="12"/>
  <c r="DG232" i="12"/>
  <c r="DC220" i="12"/>
  <c r="CC219" i="12"/>
  <c r="DE214" i="12"/>
  <c r="CC213" i="12"/>
  <c r="CU208" i="12"/>
  <c r="BW207" i="12"/>
  <c r="CX202" i="12"/>
  <c r="CX417" i="12"/>
  <c r="CY417" i="12"/>
  <c r="CZ417" i="12"/>
  <c r="DA417" i="12"/>
  <c r="DF417" i="12"/>
  <c r="DB417" i="12"/>
  <c r="DC417" i="12"/>
  <c r="DE417" i="12"/>
  <c r="CW417" i="12"/>
  <c r="DD417" i="12"/>
  <c r="CV417" i="12"/>
  <c r="DG417" i="12"/>
  <c r="CU417" i="12"/>
  <c r="CU172" i="12"/>
  <c r="DB154" i="12"/>
  <c r="CA147" i="12"/>
  <c r="CV136" i="12"/>
  <c r="CU130" i="12"/>
  <c r="CB123" i="12"/>
  <c r="CV118" i="12"/>
  <c r="BX117" i="12"/>
  <c r="DG112" i="12"/>
  <c r="CG111" i="12"/>
  <c r="DD106" i="12"/>
  <c r="DE100" i="12"/>
  <c r="CB99" i="12"/>
  <c r="DC94" i="12"/>
  <c r="CE93" i="12"/>
  <c r="CY88" i="12"/>
  <c r="BW87" i="12"/>
  <c r="CY76" i="12"/>
  <c r="CY70" i="12"/>
  <c r="BU69" i="12"/>
  <c r="CE63" i="12"/>
  <c r="DD52" i="12"/>
  <c r="CY46" i="12"/>
  <c r="BU45" i="12"/>
  <c r="CU34" i="12"/>
  <c r="CA27" i="12"/>
  <c r="CG21" i="12"/>
  <c r="DD16" i="12"/>
  <c r="DA10" i="12"/>
  <c r="CE9" i="12"/>
  <c r="DI317" i="12"/>
  <c r="DS311" i="12"/>
  <c r="CH298" i="12"/>
  <c r="CQ280" i="12"/>
  <c r="DN263" i="12"/>
  <c r="CH262" i="12"/>
  <c r="CH256" i="12"/>
  <c r="DR239" i="12"/>
  <c r="CN238" i="12"/>
  <c r="DR233" i="12"/>
  <c r="CP232" i="12"/>
  <c r="DM227" i="12"/>
  <c r="CI220" i="12"/>
  <c r="DN215" i="12"/>
  <c r="CP214" i="12"/>
  <c r="CJ208" i="12"/>
  <c r="CR202" i="12"/>
  <c r="DS191" i="12"/>
  <c r="CR190" i="12"/>
  <c r="CM184" i="12"/>
  <c r="CP417" i="12"/>
  <c r="CK417" i="12"/>
  <c r="CS417" i="12"/>
  <c r="CQ417" i="12"/>
  <c r="CJ417" i="12"/>
  <c r="CR417" i="12"/>
  <c r="CO417" i="12"/>
  <c r="CN417" i="12"/>
  <c r="CM417" i="12"/>
  <c r="CI417" i="12"/>
  <c r="CL417" i="12"/>
  <c r="CT417" i="12"/>
  <c r="CH417" i="12"/>
  <c r="DH173" i="12"/>
  <c r="DM161" i="12"/>
  <c r="DP155" i="12"/>
  <c r="CL154" i="12"/>
  <c r="DJ143" i="12"/>
  <c r="CK142" i="12"/>
  <c r="DR137" i="12"/>
  <c r="CI136" i="12"/>
  <c r="CH130" i="12"/>
  <c r="DH125" i="12"/>
  <c r="CI124" i="12"/>
  <c r="CR118" i="12"/>
  <c r="DJ113" i="12"/>
  <c r="CI112" i="12"/>
  <c r="DL107" i="12"/>
  <c r="CH106" i="12"/>
  <c r="CM100" i="12"/>
  <c r="DJ95" i="12"/>
  <c r="CS94" i="12"/>
  <c r="DH89" i="12"/>
  <c r="DH77" i="12"/>
  <c r="CR76" i="12"/>
  <c r="DO71" i="12"/>
  <c r="CQ70" i="12"/>
  <c r="DS59" i="12"/>
  <c r="CR58" i="12"/>
  <c r="DI53" i="12"/>
  <c r="CO52" i="12"/>
  <c r="DN47" i="12"/>
  <c r="CT46" i="12"/>
  <c r="DO41" i="12"/>
  <c r="DP35" i="12"/>
  <c r="DL29" i="12"/>
  <c r="DR17" i="12"/>
  <c r="DN11" i="12"/>
  <c r="CK10" i="12"/>
  <c r="CE387" i="12"/>
  <c r="BW411" i="12"/>
  <c r="BZ411" i="12"/>
  <c r="BV411" i="12"/>
  <c r="CF411" i="12"/>
  <c r="CE411" i="12"/>
  <c r="CC411" i="12"/>
  <c r="CD411" i="12"/>
  <c r="CB411" i="12"/>
  <c r="CA411" i="12"/>
  <c r="BX411" i="12"/>
  <c r="BU411" i="12"/>
  <c r="BY411" i="12"/>
  <c r="CG411" i="12"/>
  <c r="BW410" i="12"/>
  <c r="CO416" i="12"/>
  <c r="CL416" i="12"/>
  <c r="CJ416" i="12"/>
  <c r="CT416" i="12"/>
  <c r="CN416" i="12"/>
  <c r="CK416" i="12"/>
  <c r="CR416" i="12"/>
  <c r="CH416" i="12"/>
  <c r="CI416" i="12"/>
  <c r="CM416" i="12"/>
  <c r="CP416" i="12"/>
  <c r="CQ416" i="12"/>
  <c r="CS416" i="12"/>
  <c r="CA394" i="12"/>
  <c r="CG416" i="12"/>
  <c r="CD416" i="12"/>
  <c r="CF416" i="12"/>
  <c r="BX416" i="12"/>
  <c r="BW416" i="12"/>
  <c r="BZ416" i="12"/>
  <c r="BU416" i="12"/>
  <c r="CB416" i="12"/>
  <c r="BY416" i="12"/>
  <c r="BV416" i="12"/>
  <c r="CC416" i="12"/>
  <c r="CA416" i="12"/>
  <c r="CE416" i="12"/>
  <c r="DG317" i="12"/>
  <c r="CZ311" i="12"/>
  <c r="BZ310" i="12"/>
  <c r="CC298" i="12"/>
  <c r="CX263" i="12"/>
  <c r="CB262" i="12"/>
  <c r="CZ257" i="12"/>
  <c r="BU256" i="12"/>
  <c r="DE239" i="12"/>
  <c r="CG238" i="12"/>
  <c r="CU233" i="12"/>
  <c r="BX232" i="12"/>
  <c r="DF227" i="12"/>
  <c r="CA220" i="12"/>
  <c r="DA215" i="12"/>
  <c r="BY214" i="12"/>
  <c r="BX208" i="12"/>
  <c r="CF190" i="12"/>
  <c r="DB185" i="12"/>
  <c r="CE417" i="12"/>
  <c r="BV417" i="12"/>
  <c r="BY417" i="12"/>
  <c r="CG417" i="12"/>
  <c r="CD417" i="12"/>
  <c r="BU417" i="12"/>
  <c r="CC417" i="12"/>
  <c r="BX417" i="12"/>
  <c r="CF417" i="12"/>
  <c r="CB417" i="12"/>
  <c r="CA417" i="12"/>
  <c r="BW417" i="12"/>
  <c r="BZ417" i="12"/>
  <c r="DE173" i="12"/>
  <c r="CF172" i="12"/>
  <c r="CV155" i="12"/>
  <c r="CF154" i="12"/>
  <c r="CV143" i="12"/>
  <c r="CE142" i="12"/>
  <c r="CW137" i="12"/>
  <c r="DE131" i="12"/>
  <c r="BZ130" i="12"/>
  <c r="DB125" i="12"/>
  <c r="BV124" i="12"/>
  <c r="BU118" i="12"/>
  <c r="DB113" i="12"/>
  <c r="CG112" i="12"/>
  <c r="DE107" i="12"/>
  <c r="CA106" i="12"/>
  <c r="DE101" i="12"/>
  <c r="CD100" i="12"/>
  <c r="CU95" i="12"/>
  <c r="BZ94" i="12"/>
  <c r="CU89" i="12"/>
  <c r="CB88" i="12"/>
  <c r="DG77" i="12"/>
  <c r="BX76" i="12"/>
  <c r="DG71" i="12"/>
  <c r="CE70" i="12"/>
  <c r="CW59" i="12"/>
  <c r="BZ58" i="12"/>
  <c r="CU53" i="12"/>
  <c r="CV47" i="12"/>
  <c r="BZ46" i="12"/>
  <c r="CX41" i="12"/>
  <c r="DB35" i="12"/>
  <c r="CZ29" i="12"/>
  <c r="BY22" i="12"/>
  <c r="CZ17" i="12"/>
  <c r="CZ11" i="12"/>
  <c r="BU10" i="12"/>
  <c r="DS318" i="12"/>
  <c r="DH312" i="12"/>
  <c r="DQ282" i="12"/>
  <c r="DN264" i="12"/>
  <c r="CI263" i="12"/>
  <c r="DQ258" i="12"/>
  <c r="CM257" i="12"/>
  <c r="CK239" i="12"/>
  <c r="DQ234" i="12"/>
  <c r="CK233" i="12"/>
  <c r="DM228" i="12"/>
  <c r="CH227" i="12"/>
  <c r="DK216" i="12"/>
  <c r="CN215" i="12"/>
  <c r="DL210" i="12"/>
  <c r="DP198" i="12"/>
  <c r="DN186" i="12"/>
  <c r="DM174" i="12"/>
  <c r="CK173" i="12"/>
  <c r="DO156" i="12"/>
  <c r="CI155" i="12"/>
  <c r="DK144" i="12"/>
  <c r="CM143" i="12"/>
  <c r="DO138" i="12"/>
  <c r="CM137" i="12"/>
  <c r="DL132" i="12"/>
  <c r="DK126" i="12"/>
  <c r="CH125" i="12"/>
  <c r="DM114" i="12"/>
  <c r="DK108" i="12"/>
  <c r="CP107" i="12"/>
  <c r="CR101" i="12"/>
  <c r="DN96" i="12"/>
  <c r="CM95" i="12"/>
  <c r="CL89" i="12"/>
  <c r="DN78" i="12"/>
  <c r="DN72" i="12"/>
  <c r="CM71" i="12"/>
  <c r="DN60" i="12"/>
  <c r="CO59" i="12"/>
  <c r="CN53" i="12"/>
  <c r="DS42" i="12"/>
  <c r="CN41" i="12"/>
  <c r="CR35" i="12"/>
  <c r="DO30" i="12"/>
  <c r="CL29" i="12"/>
  <c r="CJ23" i="12"/>
  <c r="DK12" i="12"/>
  <c r="CW318" i="12"/>
  <c r="CE317" i="12"/>
  <c r="DB282" i="12"/>
  <c r="CZ264" i="12"/>
  <c r="BW263" i="12"/>
  <c r="DG258" i="12"/>
  <c r="CW240" i="12"/>
  <c r="CC239" i="12"/>
  <c r="CF233" i="12"/>
  <c r="CU228" i="12"/>
  <c r="DB216" i="12"/>
  <c r="CB215" i="12"/>
  <c r="DF210" i="12"/>
  <c r="CV198" i="12"/>
  <c r="CG191" i="12"/>
  <c r="CA185" i="12"/>
  <c r="DB174" i="12"/>
  <c r="CC173" i="12"/>
  <c r="DD162" i="12"/>
  <c r="CA161" i="12"/>
  <c r="DD156" i="12"/>
  <c r="BZ155" i="12"/>
  <c r="DA144" i="12"/>
  <c r="BX143" i="12"/>
  <c r="BZ137" i="12"/>
  <c r="DB132" i="12"/>
  <c r="BZ131" i="12"/>
  <c r="DA126" i="12"/>
  <c r="CA125" i="12"/>
  <c r="CV114" i="12"/>
  <c r="CC113" i="12"/>
  <c r="CX108" i="12"/>
  <c r="DB102" i="12"/>
  <c r="CB101" i="12"/>
  <c r="BZ95" i="12"/>
  <c r="CE89" i="12"/>
  <c r="DC78" i="12"/>
  <c r="BY77" i="12"/>
  <c r="DD72" i="12"/>
  <c r="BY59" i="12"/>
  <c r="BY53" i="12"/>
  <c r="DC48" i="12"/>
  <c r="CF47" i="12"/>
  <c r="CV42" i="12"/>
  <c r="CF35" i="12"/>
  <c r="CZ30" i="12"/>
  <c r="BX29" i="12"/>
  <c r="CX18" i="12"/>
  <c r="CC17" i="12"/>
  <c r="CU12" i="12"/>
  <c r="BZ11" i="12"/>
  <c r="BS17" i="14"/>
  <c r="BZ21" i="14"/>
  <c r="CI24" i="14"/>
  <c r="CE24" i="14"/>
  <c r="CO40" i="14"/>
  <c r="CL44" i="14"/>
  <c r="CN44" i="14"/>
  <c r="DK20" i="14"/>
  <c r="CJ24" i="14"/>
  <c r="CF28" i="14"/>
  <c r="CG32" i="14"/>
  <c r="CO44" i="14"/>
  <c r="CF12" i="14"/>
  <c r="CK24" i="14"/>
  <c r="CG28" i="14"/>
  <c r="CH32" i="14"/>
  <c r="BQ37" i="14"/>
  <c r="CA41" i="14"/>
  <c r="CP44" i="14"/>
  <c r="CO48" i="14"/>
  <c r="CL12" i="14"/>
  <c r="CG12" i="14"/>
  <c r="CN24" i="14"/>
  <c r="CI28" i="14"/>
  <c r="CL32" i="14"/>
  <c r="BV37" i="14"/>
  <c r="CF24" i="14"/>
  <c r="CJ12" i="14"/>
  <c r="CJ28" i="14"/>
  <c r="CP32" i="14"/>
  <c r="CI8" i="14"/>
  <c r="CE8" i="14"/>
  <c r="CK12" i="14"/>
  <c r="CH20" i="14"/>
  <c r="CK28" i="14"/>
  <c r="BY37" i="14"/>
  <c r="CK48" i="14"/>
  <c r="CF8" i="14"/>
  <c r="CO12" i="14"/>
  <c r="CI20" i="14"/>
  <c r="CL28" i="14"/>
  <c r="CD40" i="14"/>
  <c r="CD44" i="14"/>
  <c r="CJ8" i="14"/>
  <c r="CL20" i="14"/>
  <c r="CO28" i="14"/>
  <c r="CH40" i="14"/>
  <c r="CF44" i="14"/>
  <c r="CK8" i="14"/>
  <c r="CJ40" i="14"/>
  <c r="CH44" i="14"/>
  <c r="DL48" i="14"/>
  <c r="CI16" i="14"/>
  <c r="BQ21" i="14"/>
  <c r="CV21" i="13"/>
  <c r="CF26" i="13"/>
  <c r="CY27" i="13"/>
  <c r="BU32" i="13"/>
  <c r="CY33" i="13"/>
  <c r="CW39" i="13"/>
  <c r="CY45" i="13"/>
  <c r="BY50" i="13"/>
  <c r="DB57" i="13"/>
  <c r="BZ74" i="13"/>
  <c r="BY80" i="13"/>
  <c r="DA81" i="13"/>
  <c r="DF87" i="13"/>
  <c r="DF111" i="13"/>
  <c r="CU129" i="13"/>
  <c r="CU135" i="13"/>
  <c r="DE147" i="13"/>
  <c r="DB159" i="13"/>
  <c r="CU69" i="13"/>
  <c r="BZ80" i="13"/>
  <c r="DE87" i="13"/>
  <c r="DG87" i="13"/>
  <c r="BV98" i="13"/>
  <c r="DG111" i="13"/>
  <c r="CX123" i="13"/>
  <c r="BY128" i="13"/>
  <c r="CV129" i="13"/>
  <c r="CV135" i="13"/>
  <c r="CZ141" i="13"/>
  <c r="DF147" i="13"/>
  <c r="BX152" i="13"/>
  <c r="BY158" i="13"/>
  <c r="DC159" i="13"/>
  <c r="DC57" i="13"/>
  <c r="CY21" i="13"/>
  <c r="DD27" i="13"/>
  <c r="BY32" i="13"/>
  <c r="DD33" i="13"/>
  <c r="BX38" i="13"/>
  <c r="DA45" i="13"/>
  <c r="DD57" i="13"/>
  <c r="CV69" i="13"/>
  <c r="BU74" i="13"/>
  <c r="DF75" i="13"/>
  <c r="CA80" i="13"/>
  <c r="CU81" i="13"/>
  <c r="CG98" i="13"/>
  <c r="BU104" i="13"/>
  <c r="BU122" i="13"/>
  <c r="CY123" i="13"/>
  <c r="DB129" i="13"/>
  <c r="CX135" i="13"/>
  <c r="BU146" i="13"/>
  <c r="CA152" i="13"/>
  <c r="DD159" i="13"/>
  <c r="CZ33" i="13"/>
  <c r="CZ21" i="13"/>
  <c r="DE27" i="13"/>
  <c r="BZ32" i="13"/>
  <c r="DE33" i="13"/>
  <c r="DB45" i="13"/>
  <c r="DE57" i="13"/>
  <c r="CX69" i="13"/>
  <c r="BV74" i="13"/>
  <c r="CX75" i="13"/>
  <c r="CB80" i="13"/>
  <c r="CX81" i="13"/>
  <c r="CU87" i="13"/>
  <c r="BW104" i="13"/>
  <c r="CU111" i="13"/>
  <c r="BY122" i="13"/>
  <c r="CZ123" i="13"/>
  <c r="DC129" i="13"/>
  <c r="CY135" i="13"/>
  <c r="CB146" i="13"/>
  <c r="CB152" i="13"/>
  <c r="CU153" i="13"/>
  <c r="DF159" i="13"/>
  <c r="DE21" i="13"/>
  <c r="DA21" i="13"/>
  <c r="DF27" i="13"/>
  <c r="CD32" i="13"/>
  <c r="DF33" i="13"/>
  <c r="DC45" i="13"/>
  <c r="DG57" i="13"/>
  <c r="CY69" i="13"/>
  <c r="BW74" i="13"/>
  <c r="CY75" i="13"/>
  <c r="CC80" i="13"/>
  <c r="CY81" i="13"/>
  <c r="CV87" i="13"/>
  <c r="BZ104" i="13"/>
  <c r="DB105" i="13"/>
  <c r="CV111" i="13"/>
  <c r="CD122" i="13"/>
  <c r="DC123" i="13"/>
  <c r="DD129" i="13"/>
  <c r="CZ135" i="13"/>
  <c r="CC146" i="13"/>
  <c r="CG152" i="13"/>
  <c r="DD153" i="13"/>
  <c r="DG159" i="13"/>
  <c r="CZ27" i="13"/>
  <c r="DB21" i="13"/>
  <c r="BY26" i="13"/>
  <c r="DG27" i="13"/>
  <c r="CG32" i="13"/>
  <c r="DG33" i="13"/>
  <c r="DD45" i="13"/>
  <c r="DE69" i="13"/>
  <c r="CZ69" i="13"/>
  <c r="CA74" i="13"/>
  <c r="CZ75" i="13"/>
  <c r="CD80" i="13"/>
  <c r="CZ81" i="13"/>
  <c r="CX87" i="13"/>
  <c r="CA104" i="13"/>
  <c r="CU105" i="13"/>
  <c r="DE111" i="13"/>
  <c r="CX111" i="13"/>
  <c r="CE122" i="13"/>
  <c r="DG123" i="13"/>
  <c r="DA135" i="13"/>
  <c r="CG146" i="13"/>
  <c r="CW165" i="13"/>
  <c r="CF50" i="13"/>
  <c r="DC21" i="13"/>
  <c r="DA33" i="13"/>
  <c r="DF45" i="13"/>
  <c r="DA69" i="13"/>
  <c r="CB74" i="13"/>
  <c r="DB75" i="13"/>
  <c r="CE80" i="13"/>
  <c r="DC81" i="13"/>
  <c r="BZ86" i="13"/>
  <c r="CY87" i="13"/>
  <c r="CB104" i="13"/>
  <c r="CX105" i="13"/>
  <c r="CY111" i="13"/>
  <c r="DB135" i="13"/>
  <c r="CU159" i="13"/>
  <c r="CX165" i="13"/>
  <c r="CX21" i="13"/>
  <c r="CC14" i="13"/>
  <c r="DD21" i="13"/>
  <c r="DG45" i="13"/>
  <c r="CV51" i="13"/>
  <c r="DB69" i="13"/>
  <c r="CC74" i="13"/>
  <c r="DD75" i="13"/>
  <c r="DD81" i="13"/>
  <c r="CZ87" i="13"/>
  <c r="CC104" i="13"/>
  <c r="DC105" i="13"/>
  <c r="CE110" i="13"/>
  <c r="CZ111" i="13"/>
  <c r="DC135" i="13"/>
  <c r="CU147" i="13"/>
  <c r="CV159" i="13"/>
  <c r="CG26" i="13"/>
  <c r="CZ45" i="13"/>
  <c r="DF21" i="13"/>
  <c r="BW26" i="13"/>
  <c r="CU33" i="13"/>
  <c r="CW51" i="13"/>
  <c r="CU57" i="13"/>
  <c r="DC69" i="13"/>
  <c r="CD74" i="13"/>
  <c r="DA87" i="13"/>
  <c r="CE104" i="13"/>
  <c r="DD105" i="13"/>
  <c r="DA111" i="13"/>
  <c r="DD135" i="13"/>
  <c r="CV147" i="13"/>
  <c r="CX159" i="13"/>
  <c r="DD15" i="13"/>
  <c r="BX26" i="13"/>
  <c r="CV27" i="13"/>
  <c r="CV33" i="13"/>
  <c r="DE45" i="13"/>
  <c r="CU45" i="13"/>
  <c r="CZ51" i="13"/>
  <c r="DD51" i="13"/>
  <c r="CW57" i="13"/>
  <c r="DD69" i="13"/>
  <c r="CE74" i="13"/>
  <c r="DB87" i="13"/>
  <c r="CF104" i="13"/>
  <c r="DB111" i="13"/>
  <c r="DF135" i="13"/>
  <c r="CY147" i="13"/>
  <c r="CY159" i="13"/>
  <c r="DH7" i="13"/>
  <c r="DE135" i="13"/>
  <c r="DE159" i="13"/>
  <c r="CT11" i="13"/>
  <c r="U11" i="13" s="1"/>
  <c r="BW17" i="13"/>
  <c r="BY23" i="13"/>
  <c r="DC24" i="13"/>
  <c r="BZ35" i="13"/>
  <c r="CW42" i="13"/>
  <c r="BZ59" i="13"/>
  <c r="CF65" i="13"/>
  <c r="BW71" i="13"/>
  <c r="BX101" i="13"/>
  <c r="CB113" i="13"/>
  <c r="BV137" i="13"/>
  <c r="CV144" i="13"/>
  <c r="CC149" i="13"/>
  <c r="BZ17" i="13"/>
  <c r="CU18" i="13"/>
  <c r="DF24" i="13"/>
  <c r="CB35" i="13"/>
  <c r="BY41" i="13"/>
  <c r="CZ42" i="13"/>
  <c r="CB59" i="13"/>
  <c r="CB71" i="13"/>
  <c r="CA83" i="13"/>
  <c r="CU90" i="13"/>
  <c r="DA96" i="13"/>
  <c r="BZ101" i="13"/>
  <c r="CD113" i="13"/>
  <c r="BV125" i="13"/>
  <c r="BX137" i="13"/>
  <c r="CZ144" i="13"/>
  <c r="CF149" i="13"/>
  <c r="CY162" i="13"/>
  <c r="CA17" i="13"/>
  <c r="CV18" i="13"/>
  <c r="DG24" i="13"/>
  <c r="CC35" i="13"/>
  <c r="BZ41" i="13"/>
  <c r="DA42" i="13"/>
  <c r="CC59" i="13"/>
  <c r="DE60" i="13"/>
  <c r="CF71" i="13"/>
  <c r="CB83" i="13"/>
  <c r="CW90" i="13"/>
  <c r="DD96" i="13"/>
  <c r="CA101" i="13"/>
  <c r="CE113" i="13"/>
  <c r="BX125" i="13"/>
  <c r="CD137" i="13"/>
  <c r="DE138" i="13"/>
  <c r="DC144" i="13"/>
  <c r="CE149" i="13"/>
  <c r="CG149" i="13"/>
  <c r="CD17" i="13"/>
  <c r="CY18" i="13"/>
  <c r="CD35" i="13"/>
  <c r="DC42" i="13"/>
  <c r="CU48" i="13"/>
  <c r="CD59" i="13"/>
  <c r="CC83" i="13"/>
  <c r="DA90" i="13"/>
  <c r="BW95" i="13"/>
  <c r="CB101" i="13"/>
  <c r="CA113" i="13"/>
  <c r="CF113" i="13"/>
  <c r="BY125" i="13"/>
  <c r="CE137" i="13"/>
  <c r="DD144" i="13"/>
  <c r="BW161" i="13"/>
  <c r="CE17" i="13"/>
  <c r="CZ18" i="13"/>
  <c r="CF35" i="13"/>
  <c r="DD42" i="13"/>
  <c r="CW48" i="13"/>
  <c r="CG59" i="13"/>
  <c r="BX65" i="13"/>
  <c r="CD83" i="13"/>
  <c r="DB90" i="13"/>
  <c r="BX95" i="13"/>
  <c r="CC101" i="13"/>
  <c r="BZ125" i="13"/>
  <c r="CF137" i="13"/>
  <c r="DE144" i="13"/>
  <c r="BU149" i="13"/>
  <c r="BX161" i="13"/>
  <c r="CU162" i="13"/>
  <c r="CF17" i="13"/>
  <c r="DA18" i="13"/>
  <c r="BZ29" i="13"/>
  <c r="CE35" i="13"/>
  <c r="CG35" i="13"/>
  <c r="DE42" i="13"/>
  <c r="DC48" i="13"/>
  <c r="CV66" i="13"/>
  <c r="CX72" i="13"/>
  <c r="CF83" i="13"/>
  <c r="DC90" i="13"/>
  <c r="CB95" i="13"/>
  <c r="CD101" i="13"/>
  <c r="CX120" i="13"/>
  <c r="CA125" i="13"/>
  <c r="CG137" i="13"/>
  <c r="DF144" i="13"/>
  <c r="BV149" i="13"/>
  <c r="CW162" i="13"/>
  <c r="CG17" i="13"/>
  <c r="DB18" i="13"/>
  <c r="CU24" i="13"/>
  <c r="CX36" i="13"/>
  <c r="DG42" i="13"/>
  <c r="DE48" i="13"/>
  <c r="CZ66" i="13"/>
  <c r="CY72" i="13"/>
  <c r="CZ90" i="13"/>
  <c r="DF90" i="13"/>
  <c r="CF101" i="13"/>
  <c r="BU113" i="13"/>
  <c r="CZ120" i="13"/>
  <c r="CB125" i="13"/>
  <c r="BX149" i="13"/>
  <c r="DC156" i="13"/>
  <c r="CZ162" i="13"/>
  <c r="CK11" i="13"/>
  <c r="DC18" i="13"/>
  <c r="CW24" i="13"/>
  <c r="BU35" i="13"/>
  <c r="CZ48" i="13"/>
  <c r="BU59" i="13"/>
  <c r="BV65" i="13"/>
  <c r="DA66" i="13"/>
  <c r="CA71" i="13"/>
  <c r="DF72" i="13"/>
  <c r="CZ72" i="13"/>
  <c r="CE101" i="13"/>
  <c r="CG101" i="13"/>
  <c r="BV113" i="13"/>
  <c r="CB119" i="13"/>
  <c r="CC125" i="13"/>
  <c r="BY149" i="13"/>
  <c r="DE162" i="13"/>
  <c r="O162" i="13" s="1"/>
  <c r="CM11" i="13"/>
  <c r="CL11" i="13"/>
  <c r="DD18" i="13"/>
  <c r="CX24" i="13"/>
  <c r="BV35" i="13"/>
  <c r="BV59" i="13"/>
  <c r="BW65" i="13"/>
  <c r="DB72" i="13"/>
  <c r="BW113" i="13"/>
  <c r="CE125" i="13"/>
  <c r="CD125" i="13"/>
  <c r="BZ149" i="13"/>
  <c r="CN11" i="13"/>
  <c r="DF18" i="13"/>
  <c r="CY24" i="13"/>
  <c r="BX35" i="13"/>
  <c r="CU42" i="13"/>
  <c r="BX59" i="13"/>
  <c r="CB65" i="13"/>
  <c r="BU71" i="13"/>
  <c r="DC72" i="13"/>
  <c r="BW77" i="13"/>
  <c r="BU101" i="13"/>
  <c r="BY113" i="13"/>
  <c r="CF125" i="13"/>
  <c r="CA149" i="13"/>
  <c r="BY59" i="13"/>
  <c r="BV71" i="13"/>
  <c r="CE83" i="13"/>
  <c r="BV95" i="13"/>
  <c r="DE97" i="13"/>
  <c r="CX97" i="13"/>
  <c r="CA119" i="13"/>
  <c r="DD121" i="13"/>
  <c r="DK122" i="13"/>
  <c r="CP6" i="14"/>
  <c r="CG18" i="14"/>
  <c r="CL38" i="14"/>
  <c r="CC119" i="13"/>
  <c r="DF121" i="13"/>
  <c r="DI134" i="13"/>
  <c r="CE30" i="14"/>
  <c r="CD46" i="14"/>
  <c r="CD119" i="13"/>
  <c r="DA133" i="13"/>
  <c r="DK134" i="13"/>
  <c r="CM156" i="13"/>
  <c r="CF30" i="14"/>
  <c r="CM46" i="14"/>
  <c r="DC85" i="13"/>
  <c r="DJ86" i="13"/>
  <c r="CC95" i="13"/>
  <c r="CK96" i="13"/>
  <c r="CF107" i="13"/>
  <c r="CE119" i="13"/>
  <c r="CH120" i="13"/>
  <c r="DL134" i="13"/>
  <c r="CN156" i="13"/>
  <c r="CK30" i="14"/>
  <c r="CN46" i="14"/>
  <c r="CF59" i="13"/>
  <c r="DE61" i="13"/>
  <c r="BZ71" i="13"/>
  <c r="CH72" i="13"/>
  <c r="DL74" i="13"/>
  <c r="CG83" i="13"/>
  <c r="DE85" i="13"/>
  <c r="DD85" i="13"/>
  <c r="DK86" i="13"/>
  <c r="CD95" i="13"/>
  <c r="CM96" i="13"/>
  <c r="DN98" i="13"/>
  <c r="BV107" i="13"/>
  <c r="CF119" i="13"/>
  <c r="CU121" i="13"/>
  <c r="CV133" i="13"/>
  <c r="DM134" i="13"/>
  <c r="CH144" i="13"/>
  <c r="CN30" i="14"/>
  <c r="DF85" i="13"/>
  <c r="DM86" i="13"/>
  <c r="CE95" i="13"/>
  <c r="CQ96" i="13"/>
  <c r="DI98" i="13"/>
  <c r="BW107" i="13"/>
  <c r="CV121" i="13"/>
  <c r="DJ122" i="13"/>
  <c r="CK132" i="13"/>
  <c r="DD133" i="13"/>
  <c r="DN134" i="13"/>
  <c r="CI144" i="13"/>
  <c r="BW155" i="13"/>
  <c r="CL30" i="14"/>
  <c r="CC71" i="13"/>
  <c r="CJ72" i="13"/>
  <c r="DO74" i="13"/>
  <c r="BU83" i="13"/>
  <c r="CM84" i="13"/>
  <c r="DG85" i="13"/>
  <c r="DO86" i="13"/>
  <c r="CF95" i="13"/>
  <c r="CR96" i="13"/>
  <c r="DK98" i="13"/>
  <c r="BX107" i="13"/>
  <c r="CW121" i="13"/>
  <c r="CI132" i="13"/>
  <c r="DQ134" i="13"/>
  <c r="CO144" i="13"/>
  <c r="DE145" i="13"/>
  <c r="CG167" i="13"/>
  <c r="CE14" i="14"/>
  <c r="CG34" i="14"/>
  <c r="CK38" i="14"/>
  <c r="CN42" i="14"/>
  <c r="CD71" i="13"/>
  <c r="CK72" i="13"/>
  <c r="CZ73" i="13"/>
  <c r="DP74" i="13"/>
  <c r="BV83" i="13"/>
  <c r="CI84" i="13"/>
  <c r="DQ86" i="13"/>
  <c r="CS96" i="13"/>
  <c r="DM98" i="13"/>
  <c r="CB107" i="13"/>
  <c r="BU119" i="13"/>
  <c r="CX121" i="13"/>
  <c r="CJ132" i="13"/>
  <c r="DR134" i="13"/>
  <c r="CP144" i="13"/>
  <c r="BV155" i="13"/>
  <c r="CB167" i="13"/>
  <c r="CJ14" i="14"/>
  <c r="CI34" i="14"/>
  <c r="BX83" i="13"/>
  <c r="CK84" i="13"/>
  <c r="CU85" i="13"/>
  <c r="DT86" i="13"/>
  <c r="BV119" i="13"/>
  <c r="CZ121" i="13"/>
  <c r="CR132" i="13"/>
  <c r="BZ155" i="13"/>
  <c r="CK14" i="14"/>
  <c r="BY83" i="13"/>
  <c r="CN84" i="13"/>
  <c r="CV85" i="13"/>
  <c r="BW119" i="13"/>
  <c r="DA121" i="13"/>
  <c r="CS132" i="13"/>
  <c r="DM146" i="13"/>
  <c r="CA155" i="13"/>
  <c r="CH38" i="14"/>
  <c r="CH165" i="13"/>
  <c r="BW152" i="13"/>
  <c r="CI165" i="13"/>
  <c r="CM165" i="13"/>
  <c r="CO165" i="13"/>
  <c r="CR165" i="13"/>
  <c r="DH167" i="13"/>
  <c r="CN165" i="13"/>
  <c r="CS165" i="13"/>
  <c r="DQ167" i="13"/>
  <c r="DF7" i="12"/>
  <c r="DE7" i="12"/>
  <c r="DG7" i="12"/>
  <c r="BW20" i="13"/>
  <c r="CA28" i="13"/>
  <c r="DO99" i="13"/>
  <c r="CD116" i="13"/>
  <c r="DR131" i="13"/>
  <c r="CP33" i="13"/>
  <c r="DP107" i="13"/>
  <c r="DC134" i="13"/>
  <c r="CD140" i="13"/>
  <c r="DL147" i="13"/>
  <c r="CB52" i="13"/>
  <c r="DC62" i="13"/>
  <c r="DO67" i="13"/>
  <c r="BW100" i="13"/>
  <c r="CG108" i="13"/>
  <c r="DE54" i="13"/>
  <c r="BW68" i="13"/>
  <c r="BX76" i="13"/>
  <c r="CO89" i="13"/>
  <c r="CD52" i="13"/>
  <c r="DR59" i="13"/>
  <c r="CU70" i="13"/>
  <c r="DJ115" i="13"/>
  <c r="DH27" i="13"/>
  <c r="DF70" i="13"/>
  <c r="DA94" i="13"/>
  <c r="BZ116" i="13"/>
  <c r="DF118" i="13"/>
  <c r="DP123" i="13"/>
  <c r="DC148" i="13"/>
  <c r="CK151" i="13"/>
  <c r="DP153" i="13"/>
  <c r="BU154" i="13"/>
  <c r="CG154" i="13"/>
  <c r="DH161" i="13"/>
  <c r="BY162" i="13"/>
  <c r="CN167" i="13"/>
  <c r="DH89" i="13"/>
  <c r="CD90" i="13"/>
  <c r="BZ106" i="13"/>
  <c r="CI119" i="13"/>
  <c r="DH121" i="13"/>
  <c r="BV122" i="13"/>
  <c r="CH127" i="13"/>
  <c r="DQ129" i="13"/>
  <c r="BZ130" i="13"/>
  <c r="DD132" i="13"/>
  <c r="CJ135" i="13"/>
  <c r="CT135" i="13"/>
  <c r="DJ137" i="13"/>
  <c r="DT137" i="13"/>
  <c r="BZ138" i="13"/>
  <c r="DA140" i="13"/>
  <c r="CH143" i="13"/>
  <c r="CR143" i="13"/>
  <c r="DM145" i="13"/>
  <c r="CD146" i="13"/>
  <c r="CL151" i="13"/>
  <c r="DQ153" i="13"/>
  <c r="BV154" i="13"/>
  <c r="CI159" i="13"/>
  <c r="DI161" i="13"/>
  <c r="BZ162" i="13"/>
  <c r="CO167" i="13"/>
  <c r="CI111" i="13"/>
  <c r="DK113" i="13"/>
  <c r="DM121" i="13"/>
  <c r="BZ122" i="13"/>
  <c r="DG124" i="13"/>
  <c r="CL127" i="13"/>
  <c r="DO129" i="13"/>
  <c r="DI129" i="13"/>
  <c r="DS129" i="13"/>
  <c r="CB130" i="13"/>
  <c r="CL135" i="13"/>
  <c r="DL137" i="13"/>
  <c r="CB138" i="13"/>
  <c r="CJ143" i="13"/>
  <c r="CT143" i="13"/>
  <c r="DQ145" i="13"/>
  <c r="BV146" i="13"/>
  <c r="CP151" i="13"/>
  <c r="DI153" i="13"/>
  <c r="DS153" i="13"/>
  <c r="BZ154" i="13"/>
  <c r="CN159" i="13"/>
  <c r="CD162" i="13"/>
  <c r="CR167" i="13"/>
  <c r="DN89" i="13"/>
  <c r="DP89" i="13"/>
  <c r="BY90" i="13"/>
  <c r="CE106" i="13"/>
  <c r="O106" i="13" s="1"/>
  <c r="CJ111" i="13"/>
  <c r="DP113" i="13"/>
  <c r="CJ119" i="13"/>
  <c r="DN121" i="13"/>
  <c r="CA122" i="13"/>
  <c r="CM127" i="13"/>
  <c r="DJ129" i="13"/>
  <c r="DT129" i="13"/>
  <c r="CC130" i="13"/>
  <c r="CM135" i="13"/>
  <c r="DM137" i="13"/>
  <c r="CC138" i="13"/>
  <c r="CK143" i="13"/>
  <c r="DH145" i="13"/>
  <c r="DR145" i="13"/>
  <c r="BY146" i="13"/>
  <c r="CQ151" i="13"/>
  <c r="DJ153" i="13"/>
  <c r="DT153" i="13"/>
  <c r="CA154" i="13"/>
  <c r="CS167" i="13"/>
  <c r="DQ89" i="13"/>
  <c r="BZ90" i="13"/>
  <c r="CK111" i="13"/>
  <c r="DS113" i="13"/>
  <c r="CL119" i="13"/>
  <c r="CB122" i="13"/>
  <c r="CN127" i="13"/>
  <c r="DK129" i="13"/>
  <c r="CF130" i="13"/>
  <c r="CD130" i="13"/>
  <c r="CO135" i="13"/>
  <c r="CP135" i="13"/>
  <c r="DP137" i="13"/>
  <c r="CD138" i="13"/>
  <c r="CL143" i="13"/>
  <c r="DI145" i="13"/>
  <c r="DS145" i="13"/>
  <c r="BZ146" i="13"/>
  <c r="CO151" i="13"/>
  <c r="CH151" i="13"/>
  <c r="CR151" i="13"/>
  <c r="DK153" i="13"/>
  <c r="CF154" i="13"/>
  <c r="CB154" i="13"/>
  <c r="CI167" i="13"/>
  <c r="BU130" i="13"/>
  <c r="DO137" i="13"/>
  <c r="BU138" i="13"/>
  <c r="DJ145" i="13"/>
  <c r="CI151" i="13"/>
  <c r="DO153" i="13"/>
  <c r="CK167" i="13"/>
  <c r="CX164" i="13"/>
  <c r="DD7" i="12"/>
  <c r="CV7" i="12"/>
  <c r="DR11" i="13"/>
  <c r="CD12" i="13"/>
  <c r="CU14" i="13"/>
  <c r="DF14" i="13"/>
  <c r="BX20" i="13"/>
  <c r="CU22" i="13"/>
  <c r="DI27" i="13"/>
  <c r="DT27" i="13"/>
  <c r="CC28" i="13"/>
  <c r="CZ30" i="13"/>
  <c r="CF36" i="13"/>
  <c r="DB38" i="13"/>
  <c r="CY38" i="13"/>
  <c r="CH41" i="13"/>
  <c r="DB46" i="13"/>
  <c r="CF52" i="13"/>
  <c r="CU54" i="13"/>
  <c r="DF54" i="13"/>
  <c r="CG60" i="13"/>
  <c r="CE60" i="13"/>
  <c r="DE62" i="13"/>
  <c r="DP67" i="13"/>
  <c r="BZ68" i="13"/>
  <c r="CV70" i="13"/>
  <c r="DG70" i="13"/>
  <c r="CW78" i="13"/>
  <c r="DB94" i="13"/>
  <c r="DJ99" i="13"/>
  <c r="CG100" i="13"/>
  <c r="DR107" i="13"/>
  <c r="CW110" i="13"/>
  <c r="DK115" i="13"/>
  <c r="CE116" i="13"/>
  <c r="CU118" i="13"/>
  <c r="DG118" i="13"/>
  <c r="DS123" i="13"/>
  <c r="DF134" i="13"/>
  <c r="CE140" i="13"/>
  <c r="CT9" i="13"/>
  <c r="DH11" i="13"/>
  <c r="CB12" i="13"/>
  <c r="CE12" i="13"/>
  <c r="CV14" i="13"/>
  <c r="DG14" i="13"/>
  <c r="BZ20" i="13"/>
  <c r="DC22" i="13"/>
  <c r="DJ27" i="13"/>
  <c r="CB28" i="13"/>
  <c r="CD28" i="13"/>
  <c r="DC30" i="13"/>
  <c r="CB36" i="13"/>
  <c r="CZ38" i="13"/>
  <c r="BW44" i="13"/>
  <c r="DJ51" i="13"/>
  <c r="BU52" i="13"/>
  <c r="DB54" i="13"/>
  <c r="CV54" i="13"/>
  <c r="DG54" i="13"/>
  <c r="DF62" i="13"/>
  <c r="DQ67" i="13"/>
  <c r="CA68" i="13"/>
  <c r="CW70" i="13"/>
  <c r="BU76" i="13"/>
  <c r="BX92" i="13"/>
  <c r="DC94" i="13"/>
  <c r="DL99" i="13"/>
  <c r="DB110" i="13"/>
  <c r="DN115" i="13"/>
  <c r="BU116" i="13"/>
  <c r="CF116" i="13"/>
  <c r="CV118" i="13"/>
  <c r="CN121" i="13"/>
  <c r="BV132" i="13"/>
  <c r="DI11" i="13"/>
  <c r="BU12" i="13"/>
  <c r="CW14" i="13"/>
  <c r="DM27" i="13"/>
  <c r="BU28" i="13"/>
  <c r="CE28" i="13"/>
  <c r="DB30" i="13"/>
  <c r="DD30" i="13"/>
  <c r="BU36" i="13"/>
  <c r="DE38" i="13"/>
  <c r="BY44" i="13"/>
  <c r="DM51" i="13"/>
  <c r="BW52" i="13"/>
  <c r="CW54" i="13"/>
  <c r="DO59" i="13"/>
  <c r="BU60" i="13"/>
  <c r="DG62" i="13"/>
  <c r="CO65" i="13"/>
  <c r="DR67" i="13"/>
  <c r="CC68" i="13"/>
  <c r="CX70" i="13"/>
  <c r="BV76" i="13"/>
  <c r="DI83" i="13"/>
  <c r="CA92" i="13"/>
  <c r="DD94" i="13"/>
  <c r="DP99" i="13"/>
  <c r="BU108" i="13"/>
  <c r="DD110" i="13"/>
  <c r="CJ113" i="13"/>
  <c r="DO115" i="13"/>
  <c r="BV116" i="13"/>
  <c r="CW118" i="13"/>
  <c r="BV124" i="13"/>
  <c r="BW132" i="13"/>
  <c r="BU148" i="13"/>
  <c r="DD22" i="13"/>
  <c r="DM11" i="13"/>
  <c r="BV12" i="13"/>
  <c r="CX14" i="13"/>
  <c r="DE22" i="13"/>
  <c r="DN27" i="13"/>
  <c r="BV28" i="13"/>
  <c r="CF28" i="13"/>
  <c r="CU30" i="13"/>
  <c r="DE30" i="13"/>
  <c r="BV36" i="13"/>
  <c r="DG38" i="13"/>
  <c r="CF44" i="13"/>
  <c r="CZ46" i="13"/>
  <c r="DN51" i="13"/>
  <c r="BY52" i="13"/>
  <c r="CX54" i="13"/>
  <c r="CO57" i="13"/>
  <c r="BX60" i="13"/>
  <c r="DH67" i="13"/>
  <c r="DT67" i="13"/>
  <c r="CD68" i="13"/>
  <c r="CY70" i="13"/>
  <c r="BY76" i="13"/>
  <c r="DB86" i="13"/>
  <c r="CD92" i="13"/>
  <c r="DF94" i="13"/>
  <c r="BY108" i="13"/>
  <c r="DP115" i="13"/>
  <c r="BW116" i="13"/>
  <c r="CX118" i="13"/>
  <c r="BX124" i="13"/>
  <c r="CB132" i="13"/>
  <c r="DM139" i="13"/>
  <c r="CF148" i="13"/>
  <c r="BY164" i="13"/>
  <c r="CU166" i="13"/>
  <c r="DN11" i="13"/>
  <c r="BY12" i="13"/>
  <c r="CY14" i="13"/>
  <c r="CN17" i="13"/>
  <c r="DF22" i="13"/>
  <c r="DO27" i="13"/>
  <c r="BW28" i="13"/>
  <c r="CV30" i="13"/>
  <c r="DF30" i="13"/>
  <c r="BW36" i="13"/>
  <c r="DO51" i="13"/>
  <c r="BZ52" i="13"/>
  <c r="CZ54" i="13"/>
  <c r="DH59" i="13"/>
  <c r="BZ60" i="13"/>
  <c r="CU62" i="13"/>
  <c r="DI67" i="13"/>
  <c r="CB68" i="13"/>
  <c r="CE68" i="13"/>
  <c r="CZ70" i="13"/>
  <c r="CC76" i="13"/>
  <c r="CB108" i="13"/>
  <c r="DR115" i="13"/>
  <c r="CA116" i="13"/>
  <c r="DA118" i="13"/>
  <c r="CC124" i="13"/>
  <c r="CF132" i="13"/>
  <c r="DN139" i="13"/>
  <c r="DO11" i="13"/>
  <c r="BZ12" i="13"/>
  <c r="DB14" i="13"/>
  <c r="DC14" i="13"/>
  <c r="DP27" i="13"/>
  <c r="BY28" i="13"/>
  <c r="CW30" i="13"/>
  <c r="DG30" i="13"/>
  <c r="CA36" i="13"/>
  <c r="DP51" i="13"/>
  <c r="CA52" i="13"/>
  <c r="DC54" i="13"/>
  <c r="DI59" i="13"/>
  <c r="CA60" i="13"/>
  <c r="CV62" i="13"/>
  <c r="DJ67" i="13"/>
  <c r="BU68" i="13"/>
  <c r="CF68" i="13"/>
  <c r="DB70" i="13"/>
  <c r="DD70" i="13"/>
  <c r="CE76" i="13"/>
  <c r="CU94" i="13"/>
  <c r="DE102" i="13"/>
  <c r="DB102" i="13"/>
  <c r="DH107" i="13"/>
  <c r="CC108" i="13"/>
  <c r="DS115" i="13"/>
  <c r="CB116" i="13"/>
  <c r="DD118" i="13"/>
  <c r="CG124" i="13"/>
  <c r="DK131" i="13"/>
  <c r="CU134" i="13"/>
  <c r="DC150" i="13"/>
  <c r="CJ25" i="13"/>
  <c r="CR49" i="13"/>
  <c r="DR51" i="13"/>
  <c r="CO81" i="13"/>
  <c r="DH115" i="13"/>
  <c r="CZ118" i="13"/>
  <c r="DE118" i="13"/>
  <c r="DJ123" i="13"/>
  <c r="CR129" i="13"/>
  <c r="DO131" i="13"/>
  <c r="DB134" i="13"/>
  <c r="BU140" i="13"/>
  <c r="CI11" i="14"/>
  <c r="BW18" i="14"/>
  <c r="CJ19" i="14"/>
  <c r="CJ11" i="14"/>
  <c r="CL14" i="14"/>
  <c r="DE16" i="14"/>
  <c r="BV17" i="14"/>
  <c r="BX18" i="14"/>
  <c r="CL18" i="14"/>
  <c r="CK19" i="14"/>
  <c r="BR21" i="14"/>
  <c r="BZ26" i="14"/>
  <c r="DD28" i="14"/>
  <c r="CP30" i="14"/>
  <c r="BR33" i="14"/>
  <c r="BR34" i="14"/>
  <c r="CJ34" i="14"/>
  <c r="CF35" i="14"/>
  <c r="CZ35" i="14"/>
  <c r="CE43" i="14"/>
  <c r="BY26" i="14"/>
  <c r="BQ34" i="14"/>
  <c r="CO35" i="14"/>
  <c r="CK10" i="14"/>
  <c r="DA11" i="14"/>
  <c r="CN14" i="14"/>
  <c r="DN16" i="14"/>
  <c r="BY17" i="14"/>
  <c r="CK18" i="14"/>
  <c r="BY18" i="14"/>
  <c r="CO18" i="14"/>
  <c r="CL19" i="14"/>
  <c r="BU21" i="14"/>
  <c r="BX25" i="14"/>
  <c r="CD26" i="14"/>
  <c r="DL28" i="14"/>
  <c r="BU33" i="14"/>
  <c r="BS34" i="14"/>
  <c r="CL34" i="14"/>
  <c r="CG35" i="14"/>
  <c r="CF43" i="14"/>
  <c r="CE35" i="14"/>
  <c r="BX9" i="14"/>
  <c r="CD10" i="14"/>
  <c r="CP14" i="14"/>
  <c r="BX17" i="14"/>
  <c r="BZ17" i="14"/>
  <c r="BZ18" i="14"/>
  <c r="CP18" i="14"/>
  <c r="CO19" i="14"/>
  <c r="BV21" i="14"/>
  <c r="CH26" i="14"/>
  <c r="CA29" i="14"/>
  <c r="DD29" i="14"/>
  <c r="BV33" i="14"/>
  <c r="BZ34" i="14"/>
  <c r="CM34" i="14"/>
  <c r="CI35" i="14"/>
  <c r="CF42" i="14"/>
  <c r="CI43" i="14"/>
  <c r="CZ44" i="14"/>
  <c r="BQ18" i="14"/>
  <c r="CD42" i="14"/>
  <c r="CJ43" i="14"/>
  <c r="CA17" i="14"/>
  <c r="CA18" i="14"/>
  <c r="CI26" i="14"/>
  <c r="CF14" i="14"/>
  <c r="BQ17" i="14"/>
  <c r="CB17" i="14"/>
  <c r="BR18" i="14"/>
  <c r="CB18" i="14"/>
  <c r="BX21" i="14"/>
  <c r="CB25" i="14"/>
  <c r="CM26" i="14"/>
  <c r="CD34" i="14"/>
  <c r="CP34" i="14"/>
  <c r="CK35" i="14"/>
  <c r="DG36" i="14"/>
  <c r="CI42" i="14"/>
  <c r="CM43" i="14"/>
  <c r="BS9" i="14"/>
  <c r="CS19" i="14"/>
  <c r="BZ33" i="14"/>
  <c r="CB34" i="14"/>
  <c r="CO34" i="14"/>
  <c r="CJ35" i="14"/>
  <c r="CW36" i="14"/>
  <c r="BW9" i="14"/>
  <c r="DK12" i="14"/>
  <c r="CZ20" i="14"/>
  <c r="CK34" i="14"/>
  <c r="CD124" i="13"/>
  <c r="DD134" i="13"/>
  <c r="DR139" i="13"/>
  <c r="DM147" i="13"/>
  <c r="BV148" i="13"/>
  <c r="DD150" i="13"/>
  <c r="DE150" i="13"/>
  <c r="CK153" i="13"/>
  <c r="CW158" i="13"/>
  <c r="CK161" i="13"/>
  <c r="CW166" i="13"/>
  <c r="DE134" i="13"/>
  <c r="DN147" i="13"/>
  <c r="BW148" i="13"/>
  <c r="DF150" i="13"/>
  <c r="DK155" i="13"/>
  <c r="CX158" i="13"/>
  <c r="CY166" i="13"/>
  <c r="DO147" i="13"/>
  <c r="BX148" i="13"/>
  <c r="CU150" i="13"/>
  <c r="DA158" i="13"/>
  <c r="CZ166" i="13"/>
  <c r="DR147" i="13"/>
  <c r="CB148" i="13"/>
  <c r="CV150" i="13"/>
  <c r="CB156" i="13"/>
  <c r="DB158" i="13"/>
  <c r="DD166" i="13"/>
  <c r="CV134" i="13"/>
  <c r="BW140" i="13"/>
  <c r="DS147" i="13"/>
  <c r="CC148" i="13"/>
  <c r="CX150" i="13"/>
  <c r="T150" i="13" s="1"/>
  <c r="BW156" i="13"/>
  <c r="DE158" i="13"/>
  <c r="DM163" i="13"/>
  <c r="CT137" i="13"/>
  <c r="CD148" i="13"/>
  <c r="DA150" i="13"/>
  <c r="CI22" i="13"/>
  <c r="DJ24" i="13"/>
  <c r="BV33" i="13"/>
  <c r="DS48" i="13"/>
  <c r="CF57" i="13"/>
  <c r="CY59" i="13"/>
  <c r="CK70" i="13"/>
  <c r="DM72" i="13"/>
  <c r="DE95" i="13"/>
  <c r="CX95" i="13"/>
  <c r="DO96" i="13"/>
  <c r="DL96" i="13"/>
  <c r="CS106" i="13"/>
  <c r="CZ107" i="13"/>
  <c r="DO108" i="13"/>
  <c r="CD117" i="13"/>
  <c r="DA119" i="13"/>
  <c r="DS120" i="13"/>
  <c r="CR130" i="13"/>
  <c r="DG131" i="13"/>
  <c r="DK132" i="13"/>
  <c r="CE141" i="13"/>
  <c r="CF141" i="13"/>
  <c r="DF143" i="13"/>
  <c r="DP144" i="13"/>
  <c r="CL154" i="13"/>
  <c r="DC155" i="13"/>
  <c r="DT156" i="13"/>
  <c r="BY7" i="14"/>
  <c r="BQ11" i="14"/>
  <c r="CB19" i="14"/>
  <c r="BS23" i="14"/>
  <c r="DP30" i="14"/>
  <c r="BW35" i="14"/>
  <c r="BW9" i="13"/>
  <c r="CW11" i="13"/>
  <c r="CQ22" i="13"/>
  <c r="CX23" i="13"/>
  <c r="T23" i="13" s="1"/>
  <c r="DN24" i="13"/>
  <c r="BX33" i="13"/>
  <c r="DB59" i="13"/>
  <c r="CP70" i="13"/>
  <c r="CV83" i="13"/>
  <c r="BV93" i="13"/>
  <c r="CZ95" i="13"/>
  <c r="DN96" i="13"/>
  <c r="CH106" i="13"/>
  <c r="DD107" i="13"/>
  <c r="DQ108" i="13"/>
  <c r="CG117" i="13"/>
  <c r="DC119" i="13"/>
  <c r="CT130" i="13"/>
  <c r="CU131" i="13"/>
  <c r="DM132" i="13"/>
  <c r="CO154" i="13"/>
  <c r="DG155" i="13"/>
  <c r="DI156" i="13"/>
  <c r="BU165" i="13"/>
  <c r="CA7" i="14"/>
  <c r="BU11" i="14"/>
  <c r="DP14" i="14"/>
  <c r="BW23" i="14"/>
  <c r="BS31" i="14"/>
  <c r="CB35" i="14"/>
  <c r="DJ46" i="14"/>
  <c r="BY9" i="13"/>
  <c r="CX11" i="13"/>
  <c r="CR22" i="13"/>
  <c r="DO24" i="13"/>
  <c r="BY33" i="13"/>
  <c r="CQ46" i="13"/>
  <c r="DD59" i="13"/>
  <c r="CQ70" i="13"/>
  <c r="CZ83" i="13"/>
  <c r="BX93" i="13"/>
  <c r="CI94" i="13"/>
  <c r="DA95" i="13"/>
  <c r="CI106" i="13"/>
  <c r="DE107" i="13"/>
  <c r="DR108" i="13"/>
  <c r="CL118" i="13"/>
  <c r="DD119" i="13"/>
  <c r="CH130" i="13"/>
  <c r="DO132" i="13"/>
  <c r="BU141" i="13"/>
  <c r="CH142" i="13"/>
  <c r="DE143" i="13"/>
  <c r="CU143" i="13"/>
  <c r="CP154" i="13"/>
  <c r="DJ156" i="13"/>
  <c r="BZ165" i="13"/>
  <c r="BV11" i="14"/>
  <c r="BV15" i="14"/>
  <c r="BY23" i="14"/>
  <c r="BZ9" i="13"/>
  <c r="CY11" i="13"/>
  <c r="CS22" i="13"/>
  <c r="DP24" i="13"/>
  <c r="CE33" i="13"/>
  <c r="BV57" i="13"/>
  <c r="DE59" i="13"/>
  <c r="DB83" i="13"/>
  <c r="BY93" i="13"/>
  <c r="CO94" i="13"/>
  <c r="DB95" i="13"/>
  <c r="CJ106" i="13"/>
  <c r="DF107" i="13"/>
  <c r="DS108" i="13"/>
  <c r="BU117" i="13"/>
  <c r="CM118" i="13"/>
  <c r="DF119" i="13"/>
  <c r="BV129" i="13"/>
  <c r="CI130" i="13"/>
  <c r="DP132" i="13"/>
  <c r="BV141" i="13"/>
  <c r="CK142" i="13"/>
  <c r="CV143" i="13"/>
  <c r="CQ154" i="13"/>
  <c r="DK156" i="13"/>
  <c r="CA165" i="13"/>
  <c r="BX11" i="14"/>
  <c r="BS15" i="14"/>
  <c r="BZ23" i="14"/>
  <c r="CB27" i="14"/>
  <c r="BX47" i="14"/>
  <c r="CA9" i="13"/>
  <c r="CZ11" i="13"/>
  <c r="DQ24" i="13"/>
  <c r="CF33" i="13"/>
  <c r="BW57" i="13"/>
  <c r="DF59" i="13"/>
  <c r="BW81" i="13"/>
  <c r="BZ93" i="13"/>
  <c r="CP94" i="13"/>
  <c r="DC95" i="13"/>
  <c r="CG105" i="13"/>
  <c r="CK106" i="13"/>
  <c r="DG107" i="13"/>
  <c r="DT108" i="13"/>
  <c r="BV117" i="13"/>
  <c r="CN118" i="13"/>
  <c r="DE119" i="13"/>
  <c r="DG119" i="13"/>
  <c r="BW129" i="13"/>
  <c r="CN130" i="13"/>
  <c r="CJ130" i="13"/>
  <c r="DQ132" i="13"/>
  <c r="BX141" i="13"/>
  <c r="CM142" i="13"/>
  <c r="CX143" i="13"/>
  <c r="CR154" i="13"/>
  <c r="DL156" i="13"/>
  <c r="CD165" i="13"/>
  <c r="DF6" i="14"/>
  <c r="BY11" i="14"/>
  <c r="BX15" i="14"/>
  <c r="CA23" i="14"/>
  <c r="BQ27" i="14"/>
  <c r="CB47" i="14"/>
  <c r="CB9" i="13"/>
  <c r="DB11" i="13"/>
  <c r="DM12" i="13"/>
  <c r="DR24" i="13"/>
  <c r="O24" i="13" s="1"/>
  <c r="DR48" i="13"/>
  <c r="BY57" i="13"/>
  <c r="DG59" i="13"/>
  <c r="BX81" i="13"/>
  <c r="DI84" i="13"/>
  <c r="CA93" i="13"/>
  <c r="CQ94" i="13"/>
  <c r="DD95" i="13"/>
  <c r="CL106" i="13"/>
  <c r="DA107" i="13"/>
  <c r="DH108" i="13"/>
  <c r="BX117" i="13"/>
  <c r="CO118" i="13"/>
  <c r="DH120" i="13"/>
  <c r="BX129" i="13"/>
  <c r="CK130" i="13"/>
  <c r="DR132" i="13"/>
  <c r="BY141" i="13"/>
  <c r="CN142" i="13"/>
  <c r="CY143" i="13"/>
  <c r="CS154" i="13"/>
  <c r="DN156" i="13"/>
  <c r="DM156" i="13"/>
  <c r="CE165" i="13"/>
  <c r="DJ6" i="14"/>
  <c r="CA11" i="14"/>
  <c r="BY15" i="14"/>
  <c r="CB23" i="14"/>
  <c r="BU27" i="14"/>
  <c r="CD9" i="13"/>
  <c r="DD11" i="13"/>
  <c r="DS12" i="13"/>
  <c r="DS24" i="13"/>
  <c r="CC45" i="13"/>
  <c r="DJ48" i="13"/>
  <c r="BZ57" i="13"/>
  <c r="BY81" i="13"/>
  <c r="DK84" i="13"/>
  <c r="CB93" i="13"/>
  <c r="DF95" i="13"/>
  <c r="CN106" i="13"/>
  <c r="CM106" i="13"/>
  <c r="CU107" i="13"/>
  <c r="DI108" i="13"/>
  <c r="BY117" i="13"/>
  <c r="CU119" i="13"/>
  <c r="DI120" i="13"/>
  <c r="CB129" i="13"/>
  <c r="CL130" i="13"/>
  <c r="DS132" i="13"/>
  <c r="BZ141" i="13"/>
  <c r="CO142" i="13"/>
  <c r="CZ143" i="13"/>
  <c r="DK144" i="13"/>
  <c r="CT154" i="13"/>
  <c r="DO156" i="13"/>
  <c r="CW167" i="13"/>
  <c r="BV7" i="14"/>
  <c r="BV23" i="14"/>
  <c r="BY27" i="14"/>
  <c r="BV39" i="14"/>
  <c r="CE9" i="13"/>
  <c r="DE11" i="13"/>
  <c r="DM48" i="13"/>
  <c r="CA57" i="13"/>
  <c r="CA81" i="13"/>
  <c r="DO84" i="13"/>
  <c r="CC93" i="13"/>
  <c r="DG95" i="13"/>
  <c r="BX105" i="13"/>
  <c r="CO106" i="13"/>
  <c r="CV107" i="13"/>
  <c r="DJ108" i="13"/>
  <c r="BZ117" i="13"/>
  <c r="CV119" i="13"/>
  <c r="DK120" i="13"/>
  <c r="CF129" i="13"/>
  <c r="CM130" i="13"/>
  <c r="DT132" i="13"/>
  <c r="CA141" i="13"/>
  <c r="CP142" i="13"/>
  <c r="DA143" i="13"/>
  <c r="DL144" i="13"/>
  <c r="CN154" i="13"/>
  <c r="CH154" i="13"/>
  <c r="CU155" i="13"/>
  <c r="DP156" i="13"/>
  <c r="DE167" i="13"/>
  <c r="CY167" i="13"/>
  <c r="BQ7" i="14"/>
  <c r="CA27" i="14"/>
  <c r="BQ39" i="14"/>
  <c r="BX43" i="14"/>
  <c r="DF11" i="13"/>
  <c r="DN48" i="13"/>
  <c r="CB57" i="13"/>
  <c r="CV59" i="13"/>
  <c r="CN70" i="13"/>
  <c r="DQ84" i="13"/>
  <c r="CD93" i="13"/>
  <c r="BZ105" i="13"/>
  <c r="CP106" i="13"/>
  <c r="CW107" i="13"/>
  <c r="DK108" i="13"/>
  <c r="CA117" i="13"/>
  <c r="CX119" i="13"/>
  <c r="DO120" i="13"/>
  <c r="CO130" i="13"/>
  <c r="DN132" i="13"/>
  <c r="DH132" i="13"/>
  <c r="CB141" i="13"/>
  <c r="CS142" i="13"/>
  <c r="DB143" i="13"/>
  <c r="DM144" i="13"/>
  <c r="CI154" i="13"/>
  <c r="CX155" i="13"/>
  <c r="DQ156" i="13"/>
  <c r="DA167" i="13"/>
  <c r="BR7" i="14"/>
  <c r="DF10" i="14"/>
  <c r="BZ39" i="14"/>
  <c r="DH24" i="13"/>
  <c r="DO48" i="13"/>
  <c r="CD57" i="13"/>
  <c r="CW59" i="13"/>
  <c r="CB69" i="13"/>
  <c r="DS84" i="13"/>
  <c r="DR84" i="13"/>
  <c r="CE93" i="13"/>
  <c r="CF93" i="13"/>
  <c r="CU95" i="13"/>
  <c r="CQ106" i="13"/>
  <c r="CX107" i="13"/>
  <c r="DL108" i="13"/>
  <c r="CB117" i="13"/>
  <c r="CY119" i="13"/>
  <c r="DP120" i="13"/>
  <c r="CP130" i="13"/>
  <c r="DI132" i="13"/>
  <c r="CC141" i="13"/>
  <c r="DC143" i="13"/>
  <c r="DN144" i="13"/>
  <c r="CJ154" i="13"/>
  <c r="CY155" i="13"/>
  <c r="DR156" i="13"/>
  <c r="DC167" i="13"/>
  <c r="BU7" i="14"/>
  <c r="DK10" i="14"/>
  <c r="BQ23" i="14"/>
  <c r="DN36" i="13"/>
  <c r="DN108" i="13"/>
  <c r="DP38" i="14"/>
  <c r="DT12" i="13"/>
  <c r="CF13" i="13"/>
  <c r="DE15" i="13"/>
  <c r="BX21" i="13"/>
  <c r="CZ23" i="13"/>
  <c r="DM28" i="13"/>
  <c r="CA29" i="13"/>
  <c r="DO36" i="13"/>
  <c r="DD39" i="13"/>
  <c r="CQ42" i="13"/>
  <c r="DJ44" i="13"/>
  <c r="CD45" i="13"/>
  <c r="DA47" i="13"/>
  <c r="BX61" i="13"/>
  <c r="CS74" i="13"/>
  <c r="DQ76" i="13"/>
  <c r="BZ77" i="13"/>
  <c r="DC79" i="13"/>
  <c r="CL82" i="13"/>
  <c r="CJ10" i="13"/>
  <c r="DN28" i="13"/>
  <c r="DQ36" i="13"/>
  <c r="DE39" i="13"/>
  <c r="CT42" i="13"/>
  <c r="DK44" i="13"/>
  <c r="CE45" i="13"/>
  <c r="DD47" i="13"/>
  <c r="DI60" i="13"/>
  <c r="CB61" i="13"/>
  <c r="CJ74" i="13"/>
  <c r="CT74" i="13"/>
  <c r="DR76" i="13"/>
  <c r="CA77" i="13"/>
  <c r="DD79" i="13"/>
  <c r="CM82" i="13"/>
  <c r="CW7" i="13"/>
  <c r="CO10" i="13"/>
  <c r="DO28" i="13"/>
  <c r="CB37" i="13"/>
  <c r="DA39" i="13"/>
  <c r="DF39" i="13"/>
  <c r="DN44" i="13"/>
  <c r="CF45" i="13"/>
  <c r="DF47" i="13"/>
  <c r="CE61" i="13"/>
  <c r="CK74" i="13"/>
  <c r="DI76" i="13"/>
  <c r="DS76" i="13"/>
  <c r="CB77" i="13"/>
  <c r="CU79" i="13"/>
  <c r="DE79" i="13"/>
  <c r="CO82" i="13"/>
  <c r="CN82" i="13"/>
  <c r="CX7" i="13"/>
  <c r="CQ10" i="13"/>
  <c r="BV21" i="13"/>
  <c r="CK42" i="13"/>
  <c r="DO44" i="13"/>
  <c r="BU45" i="13"/>
  <c r="CF61" i="13"/>
  <c r="CL74" i="13"/>
  <c r="DJ76" i="13"/>
  <c r="DT76" i="13"/>
  <c r="CC77" i="13"/>
  <c r="CV79" i="13"/>
  <c r="DF79" i="13"/>
  <c r="CZ7" i="13"/>
  <c r="DJ12" i="13"/>
  <c r="BV13" i="13"/>
  <c r="CJ18" i="13"/>
  <c r="DS20" i="13"/>
  <c r="DM20" i="13"/>
  <c r="CL42" i="13"/>
  <c r="DQ44" i="13"/>
  <c r="BV45" i="13"/>
  <c r="CU47" i="13"/>
  <c r="CT58" i="13"/>
  <c r="U58" i="13" s="1"/>
  <c r="CM74" i="13"/>
  <c r="DK76" i="13"/>
  <c r="CD77" i="13"/>
  <c r="CW79" i="13"/>
  <c r="CU15" i="13"/>
  <c r="DA23" i="13"/>
  <c r="BV29" i="13"/>
  <c r="BX37" i="13"/>
  <c r="CU39" i="13"/>
  <c r="CM42" i="13"/>
  <c r="DR44" i="13"/>
  <c r="BW45" i="13"/>
  <c r="CW47" i="13"/>
  <c r="BU61" i="13"/>
  <c r="CN74" i="13"/>
  <c r="DM76" i="13"/>
  <c r="BU77" i="13"/>
  <c r="CE77" i="13"/>
  <c r="CX79" i="13"/>
  <c r="BV77" i="13"/>
  <c r="CZ167" i="13"/>
  <c r="DO7" i="13"/>
  <c r="DJ7" i="13"/>
  <c r="CI9" i="13"/>
  <c r="DB12" i="13"/>
  <c r="CE14" i="13"/>
  <c r="CO17" i="13"/>
  <c r="CU20" i="13"/>
  <c r="CA22" i="13"/>
  <c r="DL23" i="13"/>
  <c r="CL25" i="13"/>
  <c r="DF28" i="13"/>
  <c r="CF30" i="13"/>
  <c r="CH33" i="13"/>
  <c r="CY36" i="13"/>
  <c r="BY38" i="13"/>
  <c r="DO39" i="13"/>
  <c r="CQ41" i="13"/>
  <c r="DA44" i="13"/>
  <c r="BZ46" i="13"/>
  <c r="DJ47" i="13"/>
  <c r="DT47" i="13"/>
  <c r="CT49" i="13"/>
  <c r="DA52" i="13"/>
  <c r="CB54" i="13"/>
  <c r="DS55" i="13"/>
  <c r="CQ57" i="13"/>
  <c r="CP65" i="13"/>
  <c r="CZ76" i="13"/>
  <c r="CU76" i="13"/>
  <c r="DF76" i="13"/>
  <c r="CG78" i="13"/>
  <c r="CP81" i="13"/>
  <c r="DP87" i="13"/>
  <c r="DB92" i="13"/>
  <c r="CV92" i="13"/>
  <c r="CE94" i="13"/>
  <c r="DQ95" i="13"/>
  <c r="BU110" i="13"/>
  <c r="CF110" i="13"/>
  <c r="CL113" i="13"/>
  <c r="DE116" i="13"/>
  <c r="BV118" i="13"/>
  <c r="CO121" i="13"/>
  <c r="CV124" i="13"/>
  <c r="BX126" i="13"/>
  <c r="CS129" i="13"/>
  <c r="CU132" i="13"/>
  <c r="DG132" i="13"/>
  <c r="BX134" i="13"/>
  <c r="DB140" i="13"/>
  <c r="CE142" i="13"/>
  <c r="DD148" i="13"/>
  <c r="DP151" i="13"/>
  <c r="CM153" i="13"/>
  <c r="DD156" i="13"/>
  <c r="BZ158" i="13"/>
  <c r="DQ159" i="13"/>
  <c r="CL161" i="13"/>
  <c r="CZ164" i="13"/>
  <c r="DI167" i="13"/>
  <c r="DR167" i="13"/>
  <c r="DP7" i="13"/>
  <c r="CJ9" i="13"/>
  <c r="CP17" i="13"/>
  <c r="CV20" i="13"/>
  <c r="CB22" i="13"/>
  <c r="DP23" i="13"/>
  <c r="CM25" i="13"/>
  <c r="CU28" i="13"/>
  <c r="CG30" i="13"/>
  <c r="CL33" i="13"/>
  <c r="DA36" i="13"/>
  <c r="CC38" i="13"/>
  <c r="DH39" i="13"/>
  <c r="CR41" i="13"/>
  <c r="DE44" i="13"/>
  <c r="CA46" i="13"/>
  <c r="DK47" i="13"/>
  <c r="CI49" i="13"/>
  <c r="DC52" i="13"/>
  <c r="CC54" i="13"/>
  <c r="DT55" i="13"/>
  <c r="CR57" i="13"/>
  <c r="CT65" i="13"/>
  <c r="CX68" i="13"/>
  <c r="BU70" i="13"/>
  <c r="CV76" i="13"/>
  <c r="DG76" i="13"/>
  <c r="DM79" i="13"/>
  <c r="CQ81" i="13"/>
  <c r="DS87" i="13"/>
  <c r="CY92" i="13"/>
  <c r="CG94" i="13"/>
  <c r="CH105" i="13"/>
  <c r="BV110" i="13"/>
  <c r="CR113" i="13"/>
  <c r="CS113" i="13"/>
  <c r="DG116" i="13"/>
  <c r="BW118" i="13"/>
  <c r="CP121" i="13"/>
  <c r="CW124" i="13"/>
  <c r="BZ126" i="13"/>
  <c r="CT129" i="13"/>
  <c r="CV132" i="13"/>
  <c r="BU134" i="13"/>
  <c r="CJ137" i="13"/>
  <c r="DC140" i="13"/>
  <c r="CF142" i="13"/>
  <c r="CU148" i="13"/>
  <c r="DG148" i="13"/>
  <c r="DO151" i="13"/>
  <c r="CN153" i="13"/>
  <c r="CU156" i="13"/>
  <c r="DG156" i="13"/>
  <c r="CB158" i="13"/>
  <c r="CC158" i="13"/>
  <c r="DR159" i="13"/>
  <c r="CO161" i="13"/>
  <c r="DA164" i="13"/>
  <c r="DJ167" i="13"/>
  <c r="DS167" i="13"/>
  <c r="CF14" i="13"/>
  <c r="CQ17" i="13"/>
  <c r="CX20" i="13"/>
  <c r="BX30" i="13"/>
  <c r="CN33" i="13"/>
  <c r="DC36" i="13"/>
  <c r="CF38" i="13"/>
  <c r="DK39" i="13"/>
  <c r="DG44" i="13"/>
  <c r="CB46" i="13"/>
  <c r="DO47" i="13"/>
  <c r="DM47" i="13"/>
  <c r="CJ49" i="13"/>
  <c r="CE54" i="13"/>
  <c r="CT57" i="13"/>
  <c r="DC68" i="13"/>
  <c r="CG70" i="13"/>
  <c r="DK71" i="13"/>
  <c r="CW76" i="13"/>
  <c r="CT81" i="13"/>
  <c r="DL87" i="13"/>
  <c r="DT87" i="13"/>
  <c r="CT89" i="13"/>
  <c r="CZ92" i="13"/>
  <c r="DG100" i="13"/>
  <c r="DP103" i="13"/>
  <c r="CS105" i="13"/>
  <c r="BW110" i="13"/>
  <c r="CT113" i="13"/>
  <c r="BX118" i="13"/>
  <c r="DS119" i="13"/>
  <c r="CT121" i="13"/>
  <c r="CY124" i="13"/>
  <c r="CE126" i="13"/>
  <c r="CY132" i="13"/>
  <c r="BV134" i="13"/>
  <c r="CK137" i="13"/>
  <c r="DD140" i="13"/>
  <c r="BU142" i="13"/>
  <c r="CG142" i="13"/>
  <c r="CV148" i="13"/>
  <c r="CO153" i="13"/>
  <c r="DF156" i="13"/>
  <c r="CV156" i="13"/>
  <c r="CD158" i="13"/>
  <c r="DH159" i="13"/>
  <c r="DS159" i="13"/>
  <c r="CP161" i="13"/>
  <c r="DE164" i="13"/>
  <c r="DK167" i="13"/>
  <c r="DT167" i="13"/>
  <c r="DQ7" i="13"/>
  <c r="CL9" i="13"/>
  <c r="CN25" i="13"/>
  <c r="DR7" i="13"/>
  <c r="CM9" i="13"/>
  <c r="CT17" i="13"/>
  <c r="DC20" i="13"/>
  <c r="CE22" i="13"/>
  <c r="DS23" i="13"/>
  <c r="CO25" i="13"/>
  <c r="CZ28" i="13"/>
  <c r="CW28" i="13"/>
  <c r="DD36" i="13"/>
  <c r="DM39" i="13"/>
  <c r="CE46" i="13"/>
  <c r="CF46" i="13"/>
  <c r="DN47" i="13"/>
  <c r="CO49" i="13"/>
  <c r="CL49" i="13"/>
  <c r="BU54" i="13"/>
  <c r="CF54" i="13"/>
  <c r="DI55" i="13"/>
  <c r="DK63" i="13"/>
  <c r="CJ65" i="13"/>
  <c r="DD68" i="13"/>
  <c r="DN71" i="13"/>
  <c r="CX76" i="13"/>
  <c r="BU78" i="13"/>
  <c r="BX86" i="13"/>
  <c r="DD92" i="13"/>
  <c r="BX102" i="13"/>
  <c r="CZ108" i="13"/>
  <c r="DA108" i="13"/>
  <c r="BZ110" i="13"/>
  <c r="CU116" i="13"/>
  <c r="CC118" i="13"/>
  <c r="DJ119" i="13"/>
  <c r="CZ124" i="13"/>
  <c r="CZ132" i="13"/>
  <c r="BW134" i="13"/>
  <c r="CN137" i="13"/>
  <c r="CU140" i="13"/>
  <c r="DG140" i="13"/>
  <c r="BV142" i="13"/>
  <c r="CY148" i="13"/>
  <c r="CS153" i="13"/>
  <c r="CR153" i="13"/>
  <c r="CY156" i="13"/>
  <c r="CF158" i="13"/>
  <c r="DI159" i="13"/>
  <c r="DT159" i="13"/>
  <c r="CS161" i="13"/>
  <c r="DF164" i="13"/>
  <c r="DL167" i="13"/>
  <c r="CC22" i="13"/>
  <c r="CP9" i="13"/>
  <c r="CN9" i="13"/>
  <c r="BU14" i="13"/>
  <c r="DP15" i="13"/>
  <c r="DD20" i="13"/>
  <c r="BU22" i="13"/>
  <c r="CF22" i="13"/>
  <c r="DH23" i="13"/>
  <c r="DT23" i="13"/>
  <c r="CP25" i="13"/>
  <c r="DA28" i="13"/>
  <c r="BU30" i="13"/>
  <c r="CU36" i="13"/>
  <c r="DE36" i="13"/>
  <c r="DN39" i="13"/>
  <c r="DP47" i="13"/>
  <c r="CM49" i="13"/>
  <c r="BW54" i="13"/>
  <c r="DJ55" i="13"/>
  <c r="CH57" i="13"/>
  <c r="DD60" i="13"/>
  <c r="DL63" i="13"/>
  <c r="CL65" i="13"/>
  <c r="DF68" i="13"/>
  <c r="DP71" i="13"/>
  <c r="CY76" i="13"/>
  <c r="BX78" i="13"/>
  <c r="DH87" i="13"/>
  <c r="DE92" i="13"/>
  <c r="DB100" i="13"/>
  <c r="DC108" i="13"/>
  <c r="CA110" i="13"/>
  <c r="CV116" i="13"/>
  <c r="CE118" i="13"/>
  <c r="DL119" i="13"/>
  <c r="CK121" i="13"/>
  <c r="DA124" i="13"/>
  <c r="DF132" i="13"/>
  <c r="DA132" i="13"/>
  <c r="CE134" i="13"/>
  <c r="CO137" i="13"/>
  <c r="DF140" i="13"/>
  <c r="CV140" i="13"/>
  <c r="BW142" i="13"/>
  <c r="CZ148" i="13"/>
  <c r="CT153" i="13"/>
  <c r="CZ156" i="13"/>
  <c r="BU158" i="13"/>
  <c r="CG158" i="13"/>
  <c r="DM159" i="13"/>
  <c r="DJ159" i="13"/>
  <c r="CT161" i="13"/>
  <c r="DM167" i="13"/>
  <c r="CI17" i="13"/>
  <c r="DR23" i="13"/>
  <c r="CV28" i="13"/>
  <c r="CO9" i="13"/>
  <c r="CA14" i="13"/>
  <c r="DQ15" i="13"/>
  <c r="CH17" i="13"/>
  <c r="DE20" i="13"/>
  <c r="BW22" i="13"/>
  <c r="DI23" i="13"/>
  <c r="CR25" i="13"/>
  <c r="DC28" i="13"/>
  <c r="BW30" i="13"/>
  <c r="CZ36" i="13"/>
  <c r="CV36" i="13"/>
  <c r="DF36" i="13"/>
  <c r="DP39" i="13"/>
  <c r="CV44" i="13"/>
  <c r="DQ47" i="13"/>
  <c r="CN49" i="13"/>
  <c r="BY54" i="13"/>
  <c r="DK55" i="13"/>
  <c r="CI57" i="13"/>
  <c r="CU60" i="13"/>
  <c r="CM65" i="13"/>
  <c r="CW68" i="13"/>
  <c r="DA76" i="13"/>
  <c r="BZ78" i="13"/>
  <c r="DJ87" i="13"/>
  <c r="CK89" i="13"/>
  <c r="CB110" i="13"/>
  <c r="CC110" i="13"/>
  <c r="CW116" i="13"/>
  <c r="CF118" i="13"/>
  <c r="CL121" i="13"/>
  <c r="DD124" i="13"/>
  <c r="DL127" i="13"/>
  <c r="DB132" i="13"/>
  <c r="CF134" i="13"/>
  <c r="DH135" i="13"/>
  <c r="CR137" i="13"/>
  <c r="CY140" i="13"/>
  <c r="BX142" i="13"/>
  <c r="DA148" i="13"/>
  <c r="DA156" i="13"/>
  <c r="BV158" i="13"/>
  <c r="DK159" i="13"/>
  <c r="CU164" i="13"/>
  <c r="DO167" i="13"/>
  <c r="CI25" i="13"/>
  <c r="CW36" i="13"/>
  <c r="DH47" i="13"/>
  <c r="DO55" i="13"/>
  <c r="CK129" i="13"/>
  <c r="DF148" i="13"/>
  <c r="DN167" i="13"/>
  <c r="CS17" i="14"/>
  <c r="CW26" i="14"/>
  <c r="CR6" i="14"/>
  <c r="CV9" i="14"/>
  <c r="CT9" i="14"/>
  <c r="CX10" i="14"/>
  <c r="CR20" i="14"/>
  <c r="DB20" i="14"/>
  <c r="CW22" i="14"/>
  <c r="DA22" i="14"/>
  <c r="CY6" i="14"/>
  <c r="CT8" i="14"/>
  <c r="DB9" i="14"/>
  <c r="CT10" i="14"/>
  <c r="DC10" i="14"/>
  <c r="CS11" i="14"/>
  <c r="CU13" i="14"/>
  <c r="CT14" i="14"/>
  <c r="CZ15" i="14"/>
  <c r="DA16" i="14"/>
  <c r="CW18" i="14"/>
  <c r="DB19" i="14"/>
  <c r="CW20" i="14"/>
  <c r="CT22" i="14"/>
  <c r="CW23" i="14"/>
  <c r="CY25" i="14"/>
  <c r="CT26" i="14"/>
  <c r="DC26" i="14"/>
  <c r="DB28" i="14"/>
  <c r="CX29" i="14"/>
  <c r="CZ31" i="14"/>
  <c r="CV32" i="14"/>
  <c r="CV33" i="14"/>
  <c r="CV34" i="14"/>
  <c r="CX35" i="14"/>
  <c r="CU35" i="14"/>
  <c r="CT36" i="14"/>
  <c r="CQ38" i="14"/>
  <c r="DA38" i="14"/>
  <c r="CT40" i="14"/>
  <c r="CY41" i="14"/>
  <c r="CW42" i="14"/>
  <c r="CY43" i="14"/>
  <c r="CT44" i="14"/>
  <c r="CZ46" i="14"/>
  <c r="CX27" i="14"/>
  <c r="CQ15" i="14"/>
  <c r="CT16" i="14"/>
  <c r="CW17" i="14"/>
  <c r="CR18" i="14"/>
  <c r="DB18" i="14"/>
  <c r="CU19" i="14"/>
  <c r="CR32" i="14"/>
  <c r="CW6" i="14"/>
  <c r="CZ6" i="14"/>
  <c r="DB8" i="14"/>
  <c r="DC9" i="14"/>
  <c r="CU10" i="14"/>
  <c r="CV11" i="14"/>
  <c r="CV13" i="14"/>
  <c r="DB14" i="14"/>
  <c r="DC16" i="14"/>
  <c r="CX18" i="14"/>
  <c r="CQ19" i="14"/>
  <c r="DC19" i="14"/>
  <c r="CY20" i="14"/>
  <c r="CU22" i="14"/>
  <c r="DA23" i="14"/>
  <c r="CZ25" i="14"/>
  <c r="CU26" i="14"/>
  <c r="DN26" i="14"/>
  <c r="CY29" i="14"/>
  <c r="DC31" i="14"/>
  <c r="CX32" i="14"/>
  <c r="BQ33" i="14"/>
  <c r="CA34" i="14"/>
  <c r="CW34" i="14"/>
  <c r="BS35" i="14"/>
  <c r="CY35" i="14"/>
  <c r="CV36" i="14"/>
  <c r="BR37" i="14"/>
  <c r="CW38" i="14"/>
  <c r="CR38" i="14"/>
  <c r="DB38" i="14"/>
  <c r="CA39" i="14"/>
  <c r="BU40" i="14"/>
  <c r="CW40" i="14"/>
  <c r="DA41" i="14"/>
  <c r="CX42" i="14"/>
  <c r="CZ43" i="14"/>
  <c r="CV44" i="14"/>
  <c r="CQ46" i="14"/>
  <c r="DB46" i="14"/>
  <c r="CT48" i="14"/>
  <c r="CQ6" i="14"/>
  <c r="DC6" i="14"/>
  <c r="CR16" i="14"/>
  <c r="CQ18" i="14"/>
  <c r="CZ18" i="14"/>
  <c r="CT19" i="14"/>
  <c r="CQ25" i="14"/>
  <c r="CQ29" i="14"/>
  <c r="DB29" i="14"/>
  <c r="CS31" i="14"/>
  <c r="DA32" i="14"/>
  <c r="CY34" i="14"/>
  <c r="DC35" i="14"/>
  <c r="CZ36" i="14"/>
  <c r="CS37" i="14"/>
  <c r="CT38" i="14"/>
  <c r="CZ40" i="14"/>
  <c r="CQ41" i="14"/>
  <c r="CQ42" i="14"/>
  <c r="CZ42" i="14"/>
  <c r="CW46" i="14"/>
  <c r="CT46" i="14"/>
  <c r="CW48" i="14"/>
  <c r="CU46" i="14"/>
  <c r="CZ48" i="14"/>
  <c r="CS9" i="14"/>
  <c r="DA10" i="14"/>
  <c r="CW10" i="14"/>
  <c r="DB11" i="14"/>
  <c r="DA13" i="14"/>
  <c r="DC25" i="14"/>
  <c r="CX11" i="14"/>
  <c r="DA36" i="14"/>
  <c r="CT37" i="14"/>
  <c r="CU38" i="14"/>
  <c r="CT41" i="14"/>
  <c r="DA42" i="14"/>
  <c r="CR42" i="14"/>
  <c r="DB42" i="14"/>
  <c r="CT6" i="14"/>
  <c r="CV8" i="14"/>
  <c r="CU9" i="14"/>
  <c r="CY10" i="14"/>
  <c r="DJ11" i="14"/>
  <c r="DE13" i="14"/>
  <c r="CU15" i="14"/>
  <c r="CU16" i="14"/>
  <c r="DA17" i="14"/>
  <c r="CT18" i="14"/>
  <c r="DC18" i="14"/>
  <c r="CV19" i="14"/>
  <c r="CS20" i="14"/>
  <c r="DF20" i="14"/>
  <c r="DC22" i="14"/>
  <c r="DO23" i="14"/>
  <c r="CT25" i="14"/>
  <c r="CY26" i="14"/>
  <c r="CW28" i="14"/>
  <c r="CT29" i="14"/>
  <c r="CV31" i="14"/>
  <c r="CS32" i="14"/>
  <c r="DC32" i="14"/>
  <c r="CR34" i="14"/>
  <c r="DB34" i="14"/>
  <c r="BZ37" i="14"/>
  <c r="DB37" i="14"/>
  <c r="CV38" i="14"/>
  <c r="BR39" i="14"/>
  <c r="CA40" i="14"/>
  <c r="BY40" i="14"/>
  <c r="BS41" i="14"/>
  <c r="CU41" i="14"/>
  <c r="BR42" i="14"/>
  <c r="CT42" i="14"/>
  <c r="DC42" i="14"/>
  <c r="BX44" i="14"/>
  <c r="CV46" i="14"/>
  <c r="CU6" i="14"/>
  <c r="CY9" i="14"/>
  <c r="CQ10" i="14"/>
  <c r="CZ10" i="14"/>
  <c r="CQ13" i="14"/>
  <c r="DN13" i="14"/>
  <c r="CW15" i="14"/>
  <c r="CV15" i="14"/>
  <c r="CV16" i="14"/>
  <c r="CV17" i="14"/>
  <c r="CU18" i="14"/>
  <c r="CX19" i="14"/>
  <c r="CY19" i="14"/>
  <c r="CT20" i="14"/>
  <c r="CQ22" i="14"/>
  <c r="DF22" i="14"/>
  <c r="CR23" i="14"/>
  <c r="CU25" i="14"/>
  <c r="DA26" i="14"/>
  <c r="CQ26" i="14"/>
  <c r="CZ26" i="14"/>
  <c r="CS28" i="14"/>
  <c r="CU29" i="14"/>
  <c r="DI29" i="14"/>
  <c r="BX30" i="14"/>
  <c r="CW31" i="14"/>
  <c r="BR32" i="14"/>
  <c r="CB32" i="14"/>
  <c r="CT32" i="14"/>
  <c r="DN32" i="14"/>
  <c r="CA33" i="14"/>
  <c r="BW34" i="14"/>
  <c r="CT34" i="14"/>
  <c r="DC34" i="14"/>
  <c r="CQ35" i="14"/>
  <c r="CQ36" i="14"/>
  <c r="DC37" i="14"/>
  <c r="CY38" i="14"/>
  <c r="BU39" i="14"/>
  <c r="BQ40" i="14"/>
  <c r="BZ40" i="14"/>
  <c r="CW41" i="14"/>
  <c r="BW42" i="14"/>
  <c r="CU42" i="14"/>
  <c r="CB44" i="14"/>
  <c r="CX46" i="14"/>
  <c r="CQ20" i="14"/>
  <c r="DA20" i="14"/>
  <c r="CZ22" i="14"/>
  <c r="DC13" i="14"/>
  <c r="CS25" i="14"/>
  <c r="CX26" i="14"/>
  <c r="CS29" i="14"/>
  <c r="DC29" i="14"/>
  <c r="CU31" i="14"/>
  <c r="DB32" i="14"/>
  <c r="CQ34" i="14"/>
  <c r="CZ34" i="14"/>
  <c r="DA40" i="14"/>
  <c r="DE7" i="14"/>
  <c r="CR10" i="14"/>
  <c r="CW14" i="14"/>
  <c r="DI17" i="14"/>
  <c r="DP19" i="14"/>
  <c r="DO22" i="14"/>
  <c r="CR26" i="14"/>
  <c r="BT32" i="14"/>
  <c r="BR40" i="14"/>
  <c r="BZ41" i="14"/>
  <c r="BQ43" i="14"/>
  <c r="BS42" i="14"/>
  <c r="BS43" i="14"/>
  <c r="BW44" i="14"/>
  <c r="BY44" i="14"/>
  <c r="BS45" i="14"/>
  <c r="BW46" i="14"/>
  <c r="BY47" i="14"/>
  <c r="CA48" i="14"/>
  <c r="BW48" i="14"/>
  <c r="BT42" i="14"/>
  <c r="BT43" i="14"/>
  <c r="BZ44" i="14"/>
  <c r="BX46" i="14"/>
  <c r="CA47" i="14"/>
  <c r="BX48" i="14"/>
  <c r="BX42" i="14"/>
  <c r="BY43" i="14"/>
  <c r="BR44" i="14"/>
  <c r="CC44" i="14"/>
  <c r="BV45" i="14"/>
  <c r="CB46" i="14"/>
  <c r="BQ47" i="14"/>
  <c r="CC47" i="14"/>
  <c r="BQ48" i="14"/>
  <c r="BZ48" i="14"/>
  <c r="BZ42" i="14"/>
  <c r="CB43" i="14"/>
  <c r="BT44" i="14"/>
  <c r="BW45" i="14"/>
  <c r="BS47" i="14"/>
  <c r="BR48" i="14"/>
  <c r="CB48" i="14"/>
  <c r="CA42" i="14"/>
  <c r="BU44" i="14"/>
  <c r="BR46" i="14"/>
  <c r="BT47" i="14"/>
  <c r="BT48" i="14"/>
  <c r="CC48" i="14"/>
  <c r="DI6" i="14"/>
  <c r="DF7" i="14"/>
  <c r="DO7" i="14"/>
  <c r="DI10" i="14"/>
  <c r="DJ10" i="14"/>
  <c r="DI11" i="14"/>
  <c r="DD13" i="14"/>
  <c r="DO13" i="14"/>
  <c r="DL14" i="14"/>
  <c r="DE15" i="14"/>
  <c r="DN15" i="14"/>
  <c r="DD16" i="14"/>
  <c r="DP16" i="14"/>
  <c r="DJ17" i="14"/>
  <c r="DI18" i="14"/>
  <c r="DE20" i="14"/>
  <c r="DD22" i="14"/>
  <c r="DP22" i="14"/>
  <c r="DG23" i="14"/>
  <c r="DP23" i="14"/>
  <c r="DP25" i="14"/>
  <c r="DI26" i="14"/>
  <c r="DO26" i="14"/>
  <c r="DP27" i="14"/>
  <c r="DG28" i="14"/>
  <c r="DE29" i="14"/>
  <c r="DK31" i="14"/>
  <c r="DP32" i="14"/>
  <c r="DP33" i="14"/>
  <c r="DD34" i="14"/>
  <c r="DI36" i="14"/>
  <c r="DN37" i="14"/>
  <c r="DF37" i="14"/>
  <c r="DD38" i="14"/>
  <c r="DG39" i="14"/>
  <c r="DP39" i="14"/>
  <c r="DK43" i="14"/>
  <c r="DE45" i="14"/>
  <c r="DK46" i="14"/>
  <c r="DK47" i="14"/>
  <c r="DM48" i="14"/>
  <c r="DJ31" i="14"/>
  <c r="DL31" i="14"/>
  <c r="DE33" i="14"/>
  <c r="DG34" i="14"/>
  <c r="DJ36" i="14"/>
  <c r="DK37" i="14"/>
  <c r="DI38" i="14"/>
  <c r="DH39" i="14"/>
  <c r="DL43" i="14"/>
  <c r="DF45" i="14"/>
  <c r="DL46" i="14"/>
  <c r="DL47" i="14"/>
  <c r="DP48" i="14"/>
  <c r="DH7" i="14"/>
  <c r="DN10" i="14"/>
  <c r="DK11" i="14"/>
  <c r="DG12" i="14"/>
  <c r="DF13" i="14"/>
  <c r="DO14" i="14"/>
  <c r="DG15" i="14"/>
  <c r="DP15" i="14"/>
  <c r="DF16" i="14"/>
  <c r="DM17" i="14"/>
  <c r="DD19" i="14"/>
  <c r="DI20" i="14"/>
  <c r="DG22" i="14"/>
  <c r="DI23" i="14"/>
  <c r="DE25" i="14"/>
  <c r="DE27" i="14"/>
  <c r="DM28" i="14"/>
  <c r="DJ29" i="14"/>
  <c r="DD31" i="14"/>
  <c r="DM31" i="14"/>
  <c r="DD32" i="14"/>
  <c r="DF33" i="14"/>
  <c r="DL34" i="14"/>
  <c r="DM36" i="14"/>
  <c r="DL37" i="14"/>
  <c r="DJ38" i="14"/>
  <c r="DI39" i="14"/>
  <c r="DM40" i="14"/>
  <c r="DI40" i="14"/>
  <c r="DN43" i="14"/>
  <c r="DM43" i="14"/>
  <c r="DI45" i="14"/>
  <c r="DN46" i="14"/>
  <c r="DD47" i="14"/>
  <c r="DM47" i="14"/>
  <c r="DE48" i="14"/>
  <c r="DK6" i="14"/>
  <c r="DO6" i="14"/>
  <c r="DF8" i="14"/>
  <c r="DO10" i="14"/>
  <c r="DL11" i="14"/>
  <c r="DI13" i="14"/>
  <c r="DH15" i="14"/>
  <c r="DI16" i="14"/>
  <c r="DN17" i="14"/>
  <c r="DL19" i="14"/>
  <c r="DJ20" i="14"/>
  <c r="DI22" i="14"/>
  <c r="DK23" i="14"/>
  <c r="DM25" i="14"/>
  <c r="DE26" i="14"/>
  <c r="DG27" i="14"/>
  <c r="DK28" i="14"/>
  <c r="DM29" i="14"/>
  <c r="DE31" i="14"/>
  <c r="DN31" i="14"/>
  <c r="DE32" i="14"/>
  <c r="DG33" i="14"/>
  <c r="DI34" i="14"/>
  <c r="DM34" i="14"/>
  <c r="DK36" i="14"/>
  <c r="DN36" i="14"/>
  <c r="DK39" i="14"/>
  <c r="DD43" i="14"/>
  <c r="DO43" i="14"/>
  <c r="DJ45" i="14"/>
  <c r="DO46" i="14"/>
  <c r="DE47" i="14"/>
  <c r="DN47" i="14"/>
  <c r="DF48" i="14"/>
  <c r="DK7" i="14"/>
  <c r="DK8" i="14"/>
  <c r="DM11" i="14"/>
  <c r="DJ13" i="14"/>
  <c r="DJ15" i="14"/>
  <c r="DI15" i="14"/>
  <c r="DJ16" i="14"/>
  <c r="DE17" i="14"/>
  <c r="DO17" i="14"/>
  <c r="DG18" i="14"/>
  <c r="DN20" i="14"/>
  <c r="DF21" i="14"/>
  <c r="DJ22" i="14"/>
  <c r="DJ23" i="14"/>
  <c r="DL23" i="14"/>
  <c r="DF24" i="14"/>
  <c r="DF26" i="14"/>
  <c r="DJ27" i="14"/>
  <c r="DN29" i="14"/>
  <c r="DF31" i="14"/>
  <c r="DO31" i="14"/>
  <c r="DI32" i="14"/>
  <c r="DJ33" i="14"/>
  <c r="DD36" i="14"/>
  <c r="DO36" i="14"/>
  <c r="DL39" i="14"/>
  <c r="DF41" i="14"/>
  <c r="DE43" i="14"/>
  <c r="DP43" i="14"/>
  <c r="DK45" i="14"/>
  <c r="DD46" i="14"/>
  <c r="DF47" i="14"/>
  <c r="DO47" i="14"/>
  <c r="DH48" i="14"/>
  <c r="DN6" i="14"/>
  <c r="DI7" i="14"/>
  <c r="DJ7" i="14"/>
  <c r="DL7" i="14"/>
  <c r="DN8" i="14"/>
  <c r="DL8" i="14"/>
  <c r="DD11" i="14"/>
  <c r="DO11" i="14"/>
  <c r="DL13" i="14"/>
  <c r="DK15" i="14"/>
  <c r="DL16" i="14"/>
  <c r="DF17" i="14"/>
  <c r="DP17" i="14"/>
  <c r="DL22" i="14"/>
  <c r="DD23" i="14"/>
  <c r="DM23" i="14"/>
  <c r="DJ26" i="14"/>
  <c r="DK27" i="14"/>
  <c r="DG31" i="14"/>
  <c r="DP31" i="14"/>
  <c r="DJ32" i="14"/>
  <c r="DK33" i="14"/>
  <c r="DE36" i="14"/>
  <c r="DP36" i="14"/>
  <c r="DJ39" i="14"/>
  <c r="DD39" i="14"/>
  <c r="DM39" i="14"/>
  <c r="DG41" i="14"/>
  <c r="DG43" i="14"/>
  <c r="DG46" i="14"/>
  <c r="DJ47" i="14"/>
  <c r="DG47" i="14"/>
  <c r="DP47" i="14"/>
  <c r="DI48" i="14"/>
  <c r="DD7" i="14"/>
  <c r="DE11" i="14"/>
  <c r="DE23" i="14"/>
  <c r="DE39" i="14"/>
  <c r="DN41" i="14"/>
  <c r="DB7" i="12"/>
  <c r="DO8" i="12"/>
  <c r="K61" i="13"/>
  <c r="DC7" i="12"/>
  <c r="CY7" i="12"/>
  <c r="CU7" i="12"/>
  <c r="DA7" i="12"/>
  <c r="CQ103" i="12"/>
  <c r="CH103" i="12"/>
  <c r="CI360" i="12"/>
  <c r="CZ7" i="12"/>
  <c r="DL8" i="12"/>
  <c r="CO409" i="12"/>
  <c r="CG199" i="12"/>
  <c r="CP142" i="12"/>
  <c r="CS241" i="12"/>
  <c r="CL142" i="12"/>
  <c r="CL328" i="12"/>
  <c r="CB390" i="12"/>
  <c r="CP156" i="12"/>
  <c r="CL156" i="12"/>
  <c r="CZ330" i="12"/>
  <c r="CR108" i="12"/>
  <c r="CR81" i="12"/>
  <c r="DJ17" i="12"/>
  <c r="DC351" i="12"/>
  <c r="CQ130" i="12"/>
  <c r="CI409" i="12"/>
  <c r="DS393" i="12"/>
  <c r="BX390" i="12"/>
  <c r="DQ393" i="12"/>
  <c r="CW382" i="12"/>
  <c r="CT214" i="12"/>
  <c r="CX75" i="12"/>
  <c r="DJ7" i="12"/>
  <c r="CW7" i="12"/>
  <c r="DH7" i="12"/>
  <c r="DN217" i="12"/>
  <c r="DT147" i="12"/>
  <c r="DJ78" i="12"/>
  <c r="DK27" i="12"/>
  <c r="CI342" i="12"/>
  <c r="CY252" i="12"/>
  <c r="DB143" i="12"/>
  <c r="DM8" i="12"/>
  <c r="DK58" i="12"/>
  <c r="CX395" i="12"/>
  <c r="DI8" i="12"/>
  <c r="CX26" i="12"/>
  <c r="BZ333" i="12"/>
  <c r="CB294" i="12"/>
  <c r="CC160" i="12"/>
  <c r="DT7" i="12"/>
  <c r="DF336" i="12"/>
  <c r="DS7" i="12"/>
  <c r="DP7" i="12"/>
  <c r="DJ168" i="12"/>
  <c r="DS154" i="12"/>
  <c r="DN149" i="12"/>
  <c r="CS353" i="12"/>
  <c r="DP338" i="12"/>
  <c r="DI154" i="12"/>
  <c r="CN103" i="12"/>
  <c r="BZ376" i="12"/>
  <c r="DI114" i="12"/>
  <c r="DT27" i="12"/>
  <c r="CF103" i="12"/>
  <c r="CG59" i="12"/>
  <c r="DM16" i="12"/>
  <c r="DB330" i="12"/>
  <c r="CI256" i="12"/>
  <c r="CQ53" i="12"/>
  <c r="BY279" i="12"/>
  <c r="DL181" i="12"/>
  <c r="CB181" i="12"/>
  <c r="DO17" i="12"/>
  <c r="BV321" i="12"/>
  <c r="DS149" i="12"/>
  <c r="DP149" i="12"/>
  <c r="DB296" i="12"/>
  <c r="CG118" i="12"/>
  <c r="CW88" i="12"/>
  <c r="DH389" i="12"/>
  <c r="DK227" i="12"/>
  <c r="DR123" i="12"/>
  <c r="CD118" i="12"/>
  <c r="CC27" i="12"/>
  <c r="CO351" i="12"/>
  <c r="BZ212" i="12"/>
  <c r="BU148" i="12"/>
  <c r="DR120" i="12"/>
  <c r="CC96" i="12"/>
  <c r="DA82" i="12"/>
  <c r="DJ40" i="12"/>
  <c r="DR10" i="12"/>
  <c r="CE172" i="12"/>
  <c r="CT120" i="12"/>
  <c r="DM109" i="12"/>
  <c r="DR31" i="12"/>
  <c r="DG10" i="12"/>
  <c r="DA336" i="12"/>
  <c r="DK109" i="12"/>
  <c r="CU79" i="12"/>
  <c r="CQ68" i="12"/>
  <c r="DQ31" i="12"/>
  <c r="DG381" i="12"/>
  <c r="DO405" i="12"/>
  <c r="CZ336" i="12"/>
  <c r="BY310" i="12"/>
  <c r="DG245" i="12"/>
  <c r="CI222" i="12"/>
  <c r="DG160" i="12"/>
  <c r="DH84" i="12"/>
  <c r="DI62" i="12"/>
  <c r="DJ31" i="12"/>
  <c r="DQ267" i="12"/>
  <c r="CD59" i="12"/>
  <c r="BY341" i="12"/>
  <c r="DL30" i="12"/>
  <c r="CB289" i="12"/>
  <c r="CQ262" i="12"/>
  <c r="CW75" i="12"/>
  <c r="CW400" i="12"/>
  <c r="CM379" i="12"/>
  <c r="CY372" i="12"/>
  <c r="DA351" i="12"/>
  <c r="DC348" i="12"/>
  <c r="DO341" i="12"/>
  <c r="CW336" i="12"/>
  <c r="BV333" i="12"/>
  <c r="CB307" i="12"/>
  <c r="DF296" i="12"/>
  <c r="CZ228" i="12"/>
  <c r="DT217" i="12"/>
  <c r="CT215" i="12"/>
  <c r="CE168" i="12"/>
  <c r="DM115" i="12"/>
  <c r="CK103" i="12"/>
  <c r="CT98" i="12"/>
  <c r="CB47" i="12"/>
  <c r="BZ47" i="12"/>
  <c r="CP409" i="12"/>
  <c r="CL395" i="12"/>
  <c r="DL375" i="12"/>
  <c r="DJ338" i="12"/>
  <c r="DG313" i="12"/>
  <c r="CW278" i="12"/>
  <c r="DM217" i="12"/>
  <c r="BV186" i="12"/>
  <c r="DR61" i="12"/>
  <c r="BW47" i="12"/>
  <c r="DG19" i="12"/>
  <c r="DE8" i="12"/>
  <c r="DF353" i="12"/>
  <c r="DK329" i="12"/>
  <c r="CN326" i="12"/>
  <c r="CF198" i="12"/>
  <c r="CS188" i="12"/>
  <c r="BU186" i="12"/>
  <c r="DI178" i="12"/>
  <c r="DG159" i="12"/>
  <c r="DA132" i="12"/>
  <c r="CG127" i="12"/>
  <c r="CD104" i="12"/>
  <c r="CE87" i="12"/>
  <c r="DJ61" i="12"/>
  <c r="BW59" i="12"/>
  <c r="CT49" i="12"/>
  <c r="DR41" i="12"/>
  <c r="DA19" i="12"/>
  <c r="CW8" i="12"/>
  <c r="CJ326" i="12"/>
  <c r="CX207" i="12"/>
  <c r="CK188" i="12"/>
  <c r="CX147" i="12"/>
  <c r="BY127" i="12"/>
  <c r="DQ71" i="12"/>
  <c r="CI66" i="12"/>
  <c r="DD51" i="12"/>
  <c r="DN41" i="12"/>
  <c r="CW33" i="12"/>
  <c r="DG26" i="12"/>
  <c r="CG24" i="12"/>
  <c r="CV19" i="12"/>
  <c r="DJ9" i="12"/>
  <c r="BW384" i="12"/>
  <c r="CL367" i="12"/>
  <c r="DL356" i="12"/>
  <c r="BX350" i="12"/>
  <c r="DD340" i="12"/>
  <c r="CI326" i="12"/>
  <c r="DB319" i="12"/>
  <c r="CS309" i="12"/>
  <c r="CI302" i="12"/>
  <c r="CJ188" i="12"/>
  <c r="DE172" i="12"/>
  <c r="DJ156" i="12"/>
  <c r="CR134" i="12"/>
  <c r="BW109" i="12"/>
  <c r="CQ97" i="12"/>
  <c r="CS89" i="12"/>
  <c r="CP71" i="12"/>
  <c r="DF26" i="12"/>
  <c r="BW21" i="12"/>
  <c r="DQ11" i="12"/>
  <c r="CD9" i="12"/>
  <c r="DF398" i="12"/>
  <c r="BY398" i="12"/>
  <c r="BU384" i="12"/>
  <c r="CL340" i="12"/>
  <c r="CA326" i="12"/>
  <c r="CZ319" i="12"/>
  <c r="DK277" i="12"/>
  <c r="DR270" i="12"/>
  <c r="CG259" i="12"/>
  <c r="DQ233" i="12"/>
  <c r="DT216" i="12"/>
  <c r="CY151" i="12"/>
  <c r="CQ134" i="12"/>
  <c r="DF129" i="12"/>
  <c r="CJ71" i="12"/>
  <c r="DD53" i="12"/>
  <c r="CZ26" i="12"/>
  <c r="CO370" i="12"/>
  <c r="CK346" i="12"/>
  <c r="CO334" i="12"/>
  <c r="CW328" i="12"/>
  <c r="CO315" i="12"/>
  <c r="DC277" i="12"/>
  <c r="CG229" i="12"/>
  <c r="DI216" i="12"/>
  <c r="DI144" i="12"/>
  <c r="DS116" i="12"/>
  <c r="CU99" i="12"/>
  <c r="CX91" i="12"/>
  <c r="DS283" i="12"/>
  <c r="CE229" i="12"/>
  <c r="CC216" i="12"/>
  <c r="DE206" i="12"/>
  <c r="DE203" i="12"/>
  <c r="DT193" i="12"/>
  <c r="CO174" i="12"/>
  <c r="CK136" i="12"/>
  <c r="CT103" i="12"/>
  <c r="DI16" i="12"/>
  <c r="DQ362" i="12"/>
  <c r="DL283" i="12"/>
  <c r="DA206" i="12"/>
  <c r="CS103" i="12"/>
  <c r="CQ58" i="12"/>
  <c r="DL50" i="12"/>
  <c r="DQ40" i="12"/>
  <c r="DF304" i="12"/>
  <c r="DJ50" i="12"/>
  <c r="DN40" i="12"/>
  <c r="DM272" i="12"/>
  <c r="DO235" i="12"/>
  <c r="CW396" i="12"/>
  <c r="CN408" i="12"/>
  <c r="CU387" i="12"/>
  <c r="DQ381" i="12"/>
  <c r="DM291" i="12"/>
  <c r="DO260" i="12"/>
  <c r="DT246" i="12"/>
  <c r="DS243" i="12"/>
  <c r="DJ236" i="12"/>
  <c r="DT233" i="12"/>
  <c r="CP225" i="12"/>
  <c r="CU222" i="12"/>
  <c r="CK219" i="12"/>
  <c r="DN199" i="12"/>
  <c r="CU165" i="12"/>
  <c r="DH49" i="12"/>
  <c r="DK199" i="12"/>
  <c r="DJ170" i="12"/>
  <c r="DG398" i="12"/>
  <c r="BY381" i="12"/>
  <c r="DN378" i="12"/>
  <c r="BU366" i="12"/>
  <c r="CA333" i="12"/>
  <c r="DD330" i="12"/>
  <c r="CT328" i="12"/>
  <c r="BX326" i="12"/>
  <c r="DD319" i="12"/>
  <c r="CF310" i="12"/>
  <c r="DK269" i="12"/>
  <c r="DS266" i="12"/>
  <c r="DS239" i="12"/>
  <c r="CN229" i="12"/>
  <c r="DN216" i="12"/>
  <c r="DA145" i="12"/>
  <c r="CT136" i="12"/>
  <c r="CZ127" i="12"/>
  <c r="CW109" i="12"/>
  <c r="CJ103" i="12"/>
  <c r="CG96" i="12"/>
  <c r="CZ91" i="12"/>
  <c r="CK89" i="12"/>
  <c r="DM61" i="12"/>
  <c r="DA26" i="12"/>
  <c r="BX24" i="12"/>
  <c r="DC19" i="12"/>
  <c r="DN17" i="12"/>
  <c r="DK8" i="12"/>
  <c r="DR7" i="12"/>
  <c r="CT304" i="12"/>
  <c r="CG109" i="12"/>
  <c r="CD21" i="12"/>
  <c r="DJ8" i="12"/>
  <c r="DQ7" i="12"/>
  <c r="CR304" i="12"/>
  <c r="CY374" i="12"/>
  <c r="DL362" i="12"/>
  <c r="CB359" i="12"/>
  <c r="CK353" i="12"/>
  <c r="CX330" i="12"/>
  <c r="BX319" i="12"/>
  <c r="CQ304" i="12"/>
  <c r="CM298" i="12"/>
  <c r="CG286" i="12"/>
  <c r="DK283" i="12"/>
  <c r="DQ271" i="12"/>
  <c r="CG245" i="12"/>
  <c r="BY229" i="12"/>
  <c r="DQ226" i="12"/>
  <c r="DN221" i="12"/>
  <c r="CA216" i="12"/>
  <c r="DT195" i="12"/>
  <c r="CG192" i="12"/>
  <c r="CA160" i="12"/>
  <c r="BU127" i="12"/>
  <c r="CA118" i="12"/>
  <c r="DD77" i="12"/>
  <c r="DM72" i="12"/>
  <c r="DE65" i="12"/>
  <c r="DH50" i="12"/>
  <c r="CB27" i="12"/>
  <c r="DF10" i="12"/>
  <c r="DT8" i="12"/>
  <c r="DH8" i="12"/>
  <c r="DO7" i="12"/>
  <c r="DB401" i="12"/>
  <c r="DE380" i="12"/>
  <c r="CC374" i="12"/>
  <c r="DH362" i="12"/>
  <c r="DT335" i="12"/>
  <c r="CG325" i="12"/>
  <c r="DP315" i="12"/>
  <c r="CP304" i="12"/>
  <c r="DH271" i="12"/>
  <c r="CR265" i="12"/>
  <c r="DL226" i="12"/>
  <c r="DI195" i="12"/>
  <c r="DO178" i="12"/>
  <c r="DL176" i="12"/>
  <c r="CW140" i="12"/>
  <c r="BX118" i="12"/>
  <c r="DA79" i="12"/>
  <c r="CY77" i="12"/>
  <c r="CX65" i="12"/>
  <c r="CY54" i="12"/>
  <c r="BZ27" i="12"/>
  <c r="CY10" i="12"/>
  <c r="DS8" i="12"/>
  <c r="DN7" i="12"/>
  <c r="CY385" i="12"/>
  <c r="DR382" i="12"/>
  <c r="CB374" i="12"/>
  <c r="CL304" i="12"/>
  <c r="CC292" i="12"/>
  <c r="DK226" i="12"/>
  <c r="DF180" i="12"/>
  <c r="DJ178" i="12"/>
  <c r="DM142" i="12"/>
  <c r="DF137" i="12"/>
  <c r="DA119" i="12"/>
  <c r="CD67" i="12"/>
  <c r="CK65" i="12"/>
  <c r="BW27" i="12"/>
  <c r="DR8" i="12"/>
  <c r="DM7" i="12"/>
  <c r="DF387" i="12"/>
  <c r="BZ374" i="12"/>
  <c r="CX367" i="12"/>
  <c r="CJ304" i="12"/>
  <c r="CY279" i="12"/>
  <c r="DH234" i="12"/>
  <c r="BX203" i="12"/>
  <c r="DB180" i="12"/>
  <c r="CN171" i="12"/>
  <c r="CG161" i="12"/>
  <c r="CS157" i="12"/>
  <c r="DB146" i="12"/>
  <c r="DB137" i="12"/>
  <c r="DM130" i="12"/>
  <c r="DR128" i="12"/>
  <c r="DA121" i="12"/>
  <c r="CY119" i="12"/>
  <c r="DK92" i="12"/>
  <c r="DS58" i="12"/>
  <c r="DT16" i="12"/>
  <c r="DQ8" i="12"/>
  <c r="DL7" i="12"/>
  <c r="CH405" i="12"/>
  <c r="CX396" i="12"/>
  <c r="DE387" i="12"/>
  <c r="CI364" i="12"/>
  <c r="CI358" i="12"/>
  <c r="DE342" i="12"/>
  <c r="CI304" i="12"/>
  <c r="DG282" i="12"/>
  <c r="CN279" i="12"/>
  <c r="DS188" i="12"/>
  <c r="DA180" i="12"/>
  <c r="CE178" i="12"/>
  <c r="CF161" i="12"/>
  <c r="CU146" i="12"/>
  <c r="BY137" i="12"/>
  <c r="DG128" i="12"/>
  <c r="CW119" i="12"/>
  <c r="CE97" i="12"/>
  <c r="DJ92" i="12"/>
  <c r="DJ83" i="12"/>
  <c r="CN81" i="12"/>
  <c r="DE69" i="12"/>
  <c r="DL58" i="12"/>
  <c r="CT56" i="12"/>
  <c r="DP40" i="12"/>
  <c r="CX30" i="12"/>
  <c r="DS16" i="12"/>
  <c r="DG14" i="12"/>
  <c r="DP8" i="12"/>
  <c r="DK7" i="12"/>
  <c r="CT405" i="12"/>
  <c r="CX282" i="12"/>
  <c r="CL279" i="12"/>
  <c r="CX267" i="12"/>
  <c r="CY250" i="12"/>
  <c r="DB222" i="12"/>
  <c r="BX215" i="12"/>
  <c r="DM186" i="12"/>
  <c r="DN184" i="12"/>
  <c r="BX161" i="12"/>
  <c r="DQ105" i="12"/>
  <c r="BY83" i="12"/>
  <c r="DO49" i="12"/>
  <c r="DH47" i="12"/>
  <c r="CT30" i="12"/>
  <c r="CY387" i="12"/>
  <c r="CW408" i="12"/>
  <c r="CX387" i="12"/>
  <c r="DK314" i="12"/>
  <c r="DM308" i="12"/>
  <c r="CV294" i="12"/>
  <c r="CK279" i="12"/>
  <c r="DT260" i="12"/>
  <c r="DA222" i="12"/>
  <c r="CZ208" i="12"/>
  <c r="CR188" i="12"/>
  <c r="CC186" i="12"/>
  <c r="DP175" i="12"/>
  <c r="CO163" i="12"/>
  <c r="CU132" i="12"/>
  <c r="DI123" i="12"/>
  <c r="CL112" i="12"/>
  <c r="CO103" i="12"/>
  <c r="CZ85" i="12"/>
  <c r="DJ58" i="12"/>
  <c r="DJ49" i="12"/>
  <c r="CS30" i="12"/>
  <c r="DL16" i="12"/>
  <c r="CA409" i="12"/>
  <c r="DH407" i="12"/>
  <c r="CZ390" i="12"/>
  <c r="CR407" i="12"/>
  <c r="DO397" i="12"/>
  <c r="CX390" i="12"/>
  <c r="DJ388" i="12"/>
  <c r="CN377" i="12"/>
  <c r="BV363" i="12"/>
  <c r="CO353" i="12"/>
  <c r="CT346" i="12"/>
  <c r="CB344" i="12"/>
  <c r="DC339" i="12"/>
  <c r="CW330" i="12"/>
  <c r="CC321" i="12"/>
  <c r="BX320" i="12"/>
  <c r="DL315" i="12"/>
  <c r="DK305" i="12"/>
  <c r="CL294" i="12"/>
  <c r="CI292" i="12"/>
  <c r="BW291" i="12"/>
  <c r="DA288" i="12"/>
  <c r="DF277" i="12"/>
  <c r="DO274" i="12"/>
  <c r="DK262" i="12"/>
  <c r="DR260" i="12"/>
  <c r="DT251" i="12"/>
  <c r="DN241" i="12"/>
  <c r="DM236" i="12"/>
  <c r="BU229" i="12"/>
  <c r="CN222" i="12"/>
  <c r="CK190" i="12"/>
  <c r="DE165" i="12"/>
  <c r="CC156" i="12"/>
  <c r="DG151" i="12"/>
  <c r="DD145" i="12"/>
  <c r="DL144" i="12"/>
  <c r="CD137" i="12"/>
  <c r="DM99" i="12"/>
  <c r="BV85" i="12"/>
  <c r="CX81" i="12"/>
  <c r="DS79" i="12"/>
  <c r="CG69" i="12"/>
  <c r="DM407" i="12"/>
  <c r="BY405" i="12"/>
  <c r="CL375" i="12"/>
  <c r="BV409" i="12"/>
  <c r="DM388" i="12"/>
  <c r="CL409" i="12"/>
  <c r="BU409" i="12"/>
  <c r="DS399" i="12"/>
  <c r="CK409" i="12"/>
  <c r="DJ399" i="12"/>
  <c r="DR381" i="12"/>
  <c r="CK377" i="12"/>
  <c r="BU363" i="12"/>
  <c r="CM353" i="12"/>
  <c r="DE348" i="12"/>
  <c r="CR346" i="12"/>
  <c r="BX344" i="12"/>
  <c r="BW321" i="12"/>
  <c r="BV320" i="12"/>
  <c r="CG294" i="12"/>
  <c r="BU291" i="12"/>
  <c r="CS262" i="12"/>
  <c r="DL241" i="12"/>
  <c r="BV239" i="12"/>
  <c r="CK222" i="12"/>
  <c r="DF203" i="12"/>
  <c r="DA199" i="12"/>
  <c r="CH190" i="12"/>
  <c r="DB145" i="12"/>
  <c r="DJ144" i="12"/>
  <c r="CO141" i="12"/>
  <c r="CC137" i="12"/>
  <c r="CH124" i="12"/>
  <c r="CW120" i="12"/>
  <c r="DT115" i="12"/>
  <c r="CP101" i="12"/>
  <c r="DK99" i="12"/>
  <c r="DN79" i="12"/>
  <c r="CS65" i="12"/>
  <c r="CW30" i="12"/>
  <c r="DH16" i="12"/>
  <c r="DP408" i="12"/>
  <c r="DP381" i="12"/>
  <c r="CX374" i="12"/>
  <c r="CI353" i="12"/>
  <c r="CV348" i="12"/>
  <c r="CE334" i="12"/>
  <c r="BU321" i="12"/>
  <c r="CQ309" i="12"/>
  <c r="BY294" i="12"/>
  <c r="DD282" i="12"/>
  <c r="DJ278" i="12"/>
  <c r="DP271" i="12"/>
  <c r="CZ266" i="12"/>
  <c r="DG264" i="12"/>
  <c r="CO262" i="12"/>
  <c r="DT245" i="12"/>
  <c r="CN241" i="12"/>
  <c r="CR215" i="12"/>
  <c r="DL213" i="12"/>
  <c r="CX203" i="12"/>
  <c r="DE194" i="12"/>
  <c r="CE192" i="12"/>
  <c r="CG177" i="12"/>
  <c r="CK171" i="12"/>
  <c r="CS169" i="12"/>
  <c r="DD159" i="12"/>
  <c r="DA146" i="12"/>
  <c r="CY145" i="12"/>
  <c r="DH144" i="12"/>
  <c r="DJ142" i="12"/>
  <c r="BV137" i="12"/>
  <c r="DM117" i="12"/>
  <c r="DL115" i="12"/>
  <c r="DT113" i="12"/>
  <c r="CP108" i="12"/>
  <c r="BY55" i="12"/>
  <c r="CF409" i="12"/>
  <c r="CC409" i="12"/>
  <c r="DO408" i="12"/>
  <c r="DM398" i="12"/>
  <c r="DT393" i="12"/>
  <c r="CG383" i="12"/>
  <c r="DN381" i="12"/>
  <c r="CM360" i="12"/>
  <c r="CH353" i="12"/>
  <c r="CO348" i="12"/>
  <c r="DS329" i="12"/>
  <c r="DE325" i="12"/>
  <c r="CI309" i="12"/>
  <c r="CE301" i="12"/>
  <c r="BX294" i="12"/>
  <c r="CE287" i="12"/>
  <c r="DC282" i="12"/>
  <c r="DH278" i="12"/>
  <c r="BX273" i="12"/>
  <c r="DM271" i="12"/>
  <c r="CY266" i="12"/>
  <c r="CN262" i="12"/>
  <c r="DC256" i="12"/>
  <c r="CJ253" i="12"/>
  <c r="DR250" i="12"/>
  <c r="DR245" i="12"/>
  <c r="CM241" i="12"/>
  <c r="DQ228" i="12"/>
  <c r="DR216" i="12"/>
  <c r="DI213" i="12"/>
  <c r="DG205" i="12"/>
  <c r="CP203" i="12"/>
  <c r="CP186" i="12"/>
  <c r="CH171" i="12"/>
  <c r="CK169" i="12"/>
  <c r="CZ159" i="12"/>
  <c r="DK147" i="12"/>
  <c r="CW146" i="12"/>
  <c r="CX145" i="12"/>
  <c r="CT142" i="12"/>
  <c r="CP133" i="12"/>
  <c r="CZ131" i="12"/>
  <c r="CW126" i="12"/>
  <c r="CY118" i="12"/>
  <c r="DJ115" i="12"/>
  <c r="DN113" i="12"/>
  <c r="DF109" i="12"/>
  <c r="CN108" i="12"/>
  <c r="CS90" i="12"/>
  <c r="DB53" i="12"/>
  <c r="DI32" i="12"/>
  <c r="CP30" i="12"/>
  <c r="DM11" i="12"/>
  <c r="BZ366" i="12"/>
  <c r="DT362" i="12"/>
  <c r="CJ360" i="12"/>
  <c r="CH348" i="12"/>
  <c r="DL329" i="12"/>
  <c r="CU325" i="12"/>
  <c r="DI319" i="12"/>
  <c r="CH309" i="12"/>
  <c r="CW304" i="12"/>
  <c r="BV294" i="12"/>
  <c r="CY282" i="12"/>
  <c r="DR279" i="12"/>
  <c r="DC278" i="12"/>
  <c r="CH276" i="12"/>
  <c r="DL271" i="12"/>
  <c r="CK266" i="12"/>
  <c r="CT259" i="12"/>
  <c r="CS256" i="12"/>
  <c r="DN250" i="12"/>
  <c r="DI245" i="12"/>
  <c r="DR235" i="12"/>
  <c r="CM233" i="12"/>
  <c r="DL228" i="12"/>
  <c r="DO216" i="12"/>
  <c r="CE215" i="12"/>
  <c r="DQ210" i="12"/>
  <c r="DC207" i="12"/>
  <c r="CD203" i="12"/>
  <c r="CC194" i="12"/>
  <c r="CH186" i="12"/>
  <c r="CW182" i="12"/>
  <c r="DC147" i="12"/>
  <c r="CV146" i="12"/>
  <c r="CS145" i="12"/>
  <c r="CQ142" i="12"/>
  <c r="CH133" i="12"/>
  <c r="CU131" i="12"/>
  <c r="DG129" i="12"/>
  <c r="DD121" i="12"/>
  <c r="DI115" i="12"/>
  <c r="DH113" i="12"/>
  <c r="CY109" i="12"/>
  <c r="CB108" i="12"/>
  <c r="CP90" i="12"/>
  <c r="DD88" i="12"/>
  <c r="DP84" i="12"/>
  <c r="CL62" i="12"/>
  <c r="CT57" i="12"/>
  <c r="DB48" i="12"/>
  <c r="DQ34" i="12"/>
  <c r="DH32" i="12"/>
  <c r="CO30" i="12"/>
  <c r="BV27" i="12"/>
  <c r="CC19" i="12"/>
  <c r="DL11" i="12"/>
  <c r="CQ325" i="12"/>
  <c r="DN127" i="12"/>
  <c r="DM34" i="12"/>
  <c r="CZ32" i="12"/>
  <c r="CK30" i="12"/>
  <c r="DK11" i="12"/>
  <c r="CH10" i="12"/>
  <c r="BZ409" i="12"/>
  <c r="CB398" i="12"/>
  <c r="DM395" i="12"/>
  <c r="DL393" i="12"/>
  <c r="DG390" i="12"/>
  <c r="CZ387" i="12"/>
  <c r="DL378" i="12"/>
  <c r="BU374" i="12"/>
  <c r="CN368" i="12"/>
  <c r="CG363" i="12"/>
  <c r="DN362" i="12"/>
  <c r="CH360" i="12"/>
  <c r="CP340" i="12"/>
  <c r="DM333" i="12"/>
  <c r="CR326" i="12"/>
  <c r="CP325" i="12"/>
  <c r="CY320" i="12"/>
  <c r="CS304" i="12"/>
  <c r="CG291" i="12"/>
  <c r="CE282" i="12"/>
  <c r="CR279" i="12"/>
  <c r="CN278" i="12"/>
  <c r="DG247" i="12"/>
  <c r="DD245" i="12"/>
  <c r="DO242" i="12"/>
  <c r="DM235" i="12"/>
  <c r="CO229" i="12"/>
  <c r="DM221" i="12"/>
  <c r="DM216" i="12"/>
  <c r="DF187" i="12"/>
  <c r="DM178" i="12"/>
  <c r="CE160" i="12"/>
  <c r="DQ156" i="12"/>
  <c r="DP152" i="12"/>
  <c r="CT150" i="12"/>
  <c r="CQ147" i="12"/>
  <c r="CO142" i="12"/>
  <c r="CE140" i="12"/>
  <c r="CV129" i="12"/>
  <c r="DN123" i="12"/>
  <c r="CX121" i="12"/>
  <c r="DR119" i="12"/>
  <c r="CU109" i="12"/>
  <c r="DR105" i="12"/>
  <c r="CG102" i="12"/>
  <c r="DI96" i="12"/>
  <c r="BU88" i="12"/>
  <c r="CK84" i="12"/>
  <c r="DH80" i="12"/>
  <c r="CC68" i="12"/>
  <c r="DO58" i="12"/>
  <c r="CK53" i="12"/>
  <c r="DC51" i="12"/>
  <c r="CL36" i="12"/>
  <c r="DT30" i="12"/>
  <c r="CJ30" i="12"/>
  <c r="DJ11" i="12"/>
  <c r="CB393" i="12"/>
  <c r="DD390" i="12"/>
  <c r="CE363" i="12"/>
  <c r="DI352" i="12"/>
  <c r="CM325" i="12"/>
  <c r="CB320" i="12"/>
  <c r="CD291" i="12"/>
  <c r="DH242" i="12"/>
  <c r="DM237" i="12"/>
  <c r="CK212" i="12"/>
  <c r="DF198" i="12"/>
  <c r="DC187" i="12"/>
  <c r="CN150" i="12"/>
  <c r="CM147" i="12"/>
  <c r="BW140" i="12"/>
  <c r="DO136" i="12"/>
  <c r="DP119" i="12"/>
  <c r="CD102" i="12"/>
  <c r="CL76" i="12"/>
  <c r="CS74" i="12"/>
  <c r="CA68" i="12"/>
  <c r="DN58" i="12"/>
  <c r="CI53" i="12"/>
  <c r="CI51" i="12"/>
  <c r="DR49" i="12"/>
  <c r="CI30" i="12"/>
  <c r="DF11" i="12"/>
  <c r="DB390" i="12"/>
  <c r="DF384" i="12"/>
  <c r="CD363" i="12"/>
  <c r="CE344" i="12"/>
  <c r="CT335" i="12"/>
  <c r="CJ325" i="12"/>
  <c r="CA320" i="12"/>
  <c r="CW302" i="12"/>
  <c r="CC291" i="12"/>
  <c r="CQ272" i="12"/>
  <c r="DB265" i="12"/>
  <c r="BZ232" i="12"/>
  <c r="CJ212" i="12"/>
  <c r="CA204" i="12"/>
  <c r="DB198" i="12"/>
  <c r="DA187" i="12"/>
  <c r="CH150" i="12"/>
  <c r="DN136" i="12"/>
  <c r="CM110" i="12"/>
  <c r="DH91" i="12"/>
  <c r="CJ76" i="12"/>
  <c r="CN74" i="12"/>
  <c r="DQ22" i="12"/>
  <c r="DH12" i="12"/>
  <c r="CY11" i="12"/>
  <c r="BY409" i="12"/>
  <c r="CD344" i="12"/>
  <c r="CN335" i="12"/>
  <c r="BZ320" i="12"/>
  <c r="DM305" i="12"/>
  <c r="CV302" i="12"/>
  <c r="CB291" i="12"/>
  <c r="CI272" i="12"/>
  <c r="CW265" i="12"/>
  <c r="CQ222" i="12"/>
  <c r="CZ214" i="12"/>
  <c r="CM193" i="12"/>
  <c r="CU170" i="12"/>
  <c r="DF107" i="12"/>
  <c r="DD93" i="12"/>
  <c r="CN59" i="12"/>
  <c r="DR40" i="12"/>
  <c r="DG30" i="12"/>
  <c r="CA22" i="12"/>
  <c r="DE12" i="12"/>
  <c r="CB409" i="12"/>
  <c r="BX409" i="12"/>
  <c r="BW409" i="12"/>
  <c r="DK370" i="12"/>
  <c r="DE365" i="12"/>
  <c r="CC363" i="12"/>
  <c r="DG407" i="12"/>
  <c r="DR397" i="12"/>
  <c r="CY390" i="12"/>
  <c r="CP377" i="12"/>
  <c r="DC365" i="12"/>
  <c r="BZ363" i="12"/>
  <c r="CQ353" i="12"/>
  <c r="CC344" i="12"/>
  <c r="BY320" i="12"/>
  <c r="DL305" i="12"/>
  <c r="CS294" i="12"/>
  <c r="BX291" i="12"/>
  <c r="DN262" i="12"/>
  <c r="CP222" i="12"/>
  <c r="CS190" i="12"/>
  <c r="DE145" i="12"/>
  <c r="DM144" i="12"/>
  <c r="DI42" i="12"/>
  <c r="DS31" i="12"/>
  <c r="DD30" i="12"/>
  <c r="DJ14" i="12"/>
  <c r="DG409" i="12"/>
  <c r="CS397" i="12"/>
  <c r="CT409" i="12"/>
  <c r="CS409" i="12"/>
  <c r="CQ409" i="12"/>
  <c r="DE408" i="12"/>
  <c r="DT399" i="12"/>
  <c r="CD398" i="12"/>
  <c r="DB396" i="12"/>
  <c r="DL389" i="12"/>
  <c r="CD384" i="12"/>
  <c r="CB381" i="12"/>
  <c r="DR370" i="12"/>
  <c r="CT368" i="12"/>
  <c r="CA366" i="12"/>
  <c r="DJ364" i="12"/>
  <c r="BW363" i="12"/>
  <c r="DI362" i="12"/>
  <c r="CG359" i="12"/>
  <c r="CL353" i="12"/>
  <c r="BW352" i="12"/>
  <c r="CF350" i="12"/>
  <c r="CY344" i="12"/>
  <c r="DF342" i="12"/>
  <c r="CS340" i="12"/>
  <c r="BU339" i="12"/>
  <c r="BX337" i="12"/>
  <c r="CI334" i="12"/>
  <c r="CO331" i="12"/>
  <c r="CN328" i="12"/>
  <c r="CX326" i="12"/>
  <c r="CC320" i="12"/>
  <c r="DM319" i="12"/>
  <c r="CH310" i="12"/>
  <c r="CJ309" i="12"/>
  <c r="CU308" i="12"/>
  <c r="DD303" i="12"/>
  <c r="DC299" i="12"/>
  <c r="CM292" i="12"/>
  <c r="DA279" i="12"/>
  <c r="DR277" i="12"/>
  <c r="DJ273" i="12"/>
  <c r="DS270" i="12"/>
  <c r="CA264" i="12"/>
  <c r="CZ261" i="12"/>
  <c r="BY249" i="12"/>
  <c r="DJ247" i="12"/>
  <c r="DH236" i="12"/>
  <c r="DJ234" i="12"/>
  <c r="CE232" i="12"/>
  <c r="BW229" i="12"/>
  <c r="DH228" i="12"/>
  <c r="BY215" i="12"/>
  <c r="CA212" i="12"/>
  <c r="DE208" i="12"/>
  <c r="CI205" i="12"/>
  <c r="CS203" i="12"/>
  <c r="DH201" i="12"/>
  <c r="DR200" i="12"/>
  <c r="DP200" i="12"/>
  <c r="BX189" i="12"/>
  <c r="CF186" i="12"/>
  <c r="BY186" i="12"/>
  <c r="CC185" i="12"/>
  <c r="CN179" i="12"/>
  <c r="BV178" i="12"/>
  <c r="CI174" i="12"/>
  <c r="CJ174" i="12"/>
  <c r="CR174" i="12"/>
  <c r="DI173" i="12"/>
  <c r="CZ152" i="12"/>
  <c r="CB145" i="12"/>
  <c r="CC145" i="12"/>
  <c r="CD145" i="12"/>
  <c r="CE145" i="12"/>
  <c r="BV145" i="12"/>
  <c r="BX145" i="12"/>
  <c r="CX138" i="12"/>
  <c r="DC138" i="12"/>
  <c r="CB185" i="12"/>
  <c r="DO183" i="12"/>
  <c r="CG152" i="12"/>
  <c r="DK151" i="12"/>
  <c r="DQ151" i="12"/>
  <c r="CG149" i="12"/>
  <c r="CX148" i="12"/>
  <c r="CZ148" i="12"/>
  <c r="DF148" i="12"/>
  <c r="DT137" i="12"/>
  <c r="BU132" i="12"/>
  <c r="CG132" i="12"/>
  <c r="BW132" i="12"/>
  <c r="CA132" i="12"/>
  <c r="CZ130" i="12"/>
  <c r="DB130" i="12"/>
  <c r="DD130" i="12"/>
  <c r="DS118" i="12"/>
  <c r="DL118" i="12"/>
  <c r="CJ102" i="12"/>
  <c r="CL102" i="12"/>
  <c r="CO102" i="12"/>
  <c r="DP382" i="12"/>
  <c r="BX381" i="12"/>
  <c r="DG375" i="12"/>
  <c r="DE362" i="12"/>
  <c r="DC342" i="12"/>
  <c r="DP335" i="12"/>
  <c r="CA334" i="12"/>
  <c r="CJ328" i="12"/>
  <c r="CC301" i="12"/>
  <c r="DK294" i="12"/>
  <c r="CH292" i="12"/>
  <c r="DP278" i="12"/>
  <c r="CC275" i="12"/>
  <c r="DT271" i="12"/>
  <c r="DQ270" i="12"/>
  <c r="DS268" i="12"/>
  <c r="DK266" i="12"/>
  <c r="CT265" i="12"/>
  <c r="CA259" i="12"/>
  <c r="DO252" i="12"/>
  <c r="DE247" i="12"/>
  <c r="DL237" i="12"/>
  <c r="CV228" i="12"/>
  <c r="DR217" i="12"/>
  <c r="DQ216" i="12"/>
  <c r="DO215" i="12"/>
  <c r="BW215" i="12"/>
  <c r="BX212" i="12"/>
  <c r="CU210" i="12"/>
  <c r="CH203" i="12"/>
  <c r="CJ200" i="12"/>
  <c r="CI200" i="12"/>
  <c r="CG190" i="12"/>
  <c r="CD186" i="12"/>
  <c r="DQ182" i="12"/>
  <c r="DN182" i="12"/>
  <c r="DT180" i="12"/>
  <c r="DH175" i="12"/>
  <c r="DR175" i="12"/>
  <c r="CG173" i="12"/>
  <c r="DC170" i="12"/>
  <c r="CF163" i="12"/>
  <c r="CU118" i="12"/>
  <c r="CZ118" i="12"/>
  <c r="DA118" i="12"/>
  <c r="DB118" i="12"/>
  <c r="DC118" i="12"/>
  <c r="DE118" i="12"/>
  <c r="DD391" i="12"/>
  <c r="DO382" i="12"/>
  <c r="BV381" i="12"/>
  <c r="DE375" i="12"/>
  <c r="DB362" i="12"/>
  <c r="CX342" i="12"/>
  <c r="CR341" i="12"/>
  <c r="DJ335" i="12"/>
  <c r="BV334" i="12"/>
  <c r="CI328" i="12"/>
  <c r="CB301" i="12"/>
  <c r="DH294" i="12"/>
  <c r="BU275" i="12"/>
  <c r="DO270" i="12"/>
  <c r="CS265" i="12"/>
  <c r="BY259" i="12"/>
  <c r="DT254" i="12"/>
  <c r="DK252" i="12"/>
  <c r="CG237" i="12"/>
  <c r="CR229" i="12"/>
  <c r="DE224" i="12"/>
  <c r="DO217" i="12"/>
  <c r="BV215" i="12"/>
  <c r="DM205" i="12"/>
  <c r="DQ205" i="12"/>
  <c r="DP196" i="12"/>
  <c r="DL196" i="12"/>
  <c r="BV181" i="12"/>
  <c r="CE181" i="12"/>
  <c r="DI180" i="12"/>
  <c r="CE147" i="12"/>
  <c r="BU147" i="12"/>
  <c r="BW147" i="12"/>
  <c r="BX147" i="12"/>
  <c r="CC147" i="12"/>
  <c r="DH143" i="12"/>
  <c r="DN143" i="12"/>
  <c r="BV135" i="12"/>
  <c r="BW135" i="12"/>
  <c r="CA135" i="12"/>
  <c r="CG135" i="12"/>
  <c r="DO133" i="12"/>
  <c r="DR133" i="12"/>
  <c r="DS133" i="12"/>
  <c r="DH133" i="12"/>
  <c r="DI133" i="12"/>
  <c r="DO124" i="12"/>
  <c r="DN124" i="12"/>
  <c r="DO118" i="12"/>
  <c r="DJ112" i="12"/>
  <c r="DM112" i="12"/>
  <c r="DR112" i="12"/>
  <c r="DA391" i="12"/>
  <c r="DN382" i="12"/>
  <c r="DA375" i="12"/>
  <c r="DA362" i="12"/>
  <c r="CV342" i="12"/>
  <c r="DH335" i="12"/>
  <c r="CH328" i="12"/>
  <c r="DG314" i="12"/>
  <c r="CM277" i="12"/>
  <c r="CZ250" i="12"/>
  <c r="DF239" i="12"/>
  <c r="DC224" i="12"/>
  <c r="DE201" i="12"/>
  <c r="DD201" i="12"/>
  <c r="DL194" i="12"/>
  <c r="DR194" i="12"/>
  <c r="CU189" i="12"/>
  <c r="CV189" i="12"/>
  <c r="CN182" i="12"/>
  <c r="CL182" i="12"/>
  <c r="DG178" i="12"/>
  <c r="DB178" i="12"/>
  <c r="DK172" i="12"/>
  <c r="DT172" i="12"/>
  <c r="CW167" i="12"/>
  <c r="CV167" i="12"/>
  <c r="DC167" i="12"/>
  <c r="DE167" i="12"/>
  <c r="CF151" i="12"/>
  <c r="CE151" i="12"/>
  <c r="CZ124" i="12"/>
  <c r="CU124" i="12"/>
  <c r="CW124" i="12"/>
  <c r="DC124" i="12"/>
  <c r="DN410" i="12"/>
  <c r="CJ409" i="12"/>
  <c r="DO398" i="12"/>
  <c r="DI382" i="12"/>
  <c r="CU362" i="12"/>
  <c r="DR349" i="12"/>
  <c r="CR342" i="12"/>
  <c r="DG322" i="12"/>
  <c r="DA315" i="12"/>
  <c r="CU314" i="12"/>
  <c r="DO311" i="12"/>
  <c r="CF263" i="12"/>
  <c r="DG231" i="12"/>
  <c r="DB224" i="12"/>
  <c r="DE221" i="12"/>
  <c r="CZ213" i="12"/>
  <c r="CW208" i="12"/>
  <c r="DG208" i="12"/>
  <c r="DP185" i="12"/>
  <c r="DI185" i="12"/>
  <c r="BZ177" i="12"/>
  <c r="BX177" i="12"/>
  <c r="CC177" i="12"/>
  <c r="DG172" i="12"/>
  <c r="CV172" i="12"/>
  <c r="DC172" i="12"/>
  <c r="DD172" i="12"/>
  <c r="CK160" i="12"/>
  <c r="CI160" i="12"/>
  <c r="CR160" i="12"/>
  <c r="DF382" i="12"/>
  <c r="CQ375" i="12"/>
  <c r="DN349" i="12"/>
  <c r="CP342" i="12"/>
  <c r="DO339" i="12"/>
  <c r="CC332" i="12"/>
  <c r="DE322" i="12"/>
  <c r="CX315" i="12"/>
  <c r="DM311" i="12"/>
  <c r="DS308" i="12"/>
  <c r="CG298" i="12"/>
  <c r="DO280" i="12"/>
  <c r="CD279" i="12"/>
  <c r="CG266" i="12"/>
  <c r="CE263" i="12"/>
  <c r="DO228" i="12"/>
  <c r="DD221" i="12"/>
  <c r="CH219" i="12"/>
  <c r="CG215" i="12"/>
  <c r="DG200" i="12"/>
  <c r="CT199" i="12"/>
  <c r="DB190" i="12"/>
  <c r="DE190" i="12"/>
  <c r="CE177" i="12"/>
  <c r="CB143" i="12"/>
  <c r="BY143" i="12"/>
  <c r="CA143" i="12"/>
  <c r="CD143" i="12"/>
  <c r="BV143" i="12"/>
  <c r="BW143" i="12"/>
  <c r="CT104" i="12"/>
  <c r="CL104" i="12"/>
  <c r="CT397" i="12"/>
  <c r="DG384" i="12"/>
  <c r="CQ383" i="12"/>
  <c r="DE382" i="12"/>
  <c r="DJ381" i="12"/>
  <c r="DT380" i="12"/>
  <c r="CB376" i="12"/>
  <c r="CO375" i="12"/>
  <c r="DT355" i="12"/>
  <c r="DN352" i="12"/>
  <c r="DJ349" i="12"/>
  <c r="CN342" i="12"/>
  <c r="DG339" i="12"/>
  <c r="DR333" i="12"/>
  <c r="BX332" i="12"/>
  <c r="BV326" i="12"/>
  <c r="DD322" i="12"/>
  <c r="DT316" i="12"/>
  <c r="CQ315" i="12"/>
  <c r="CR309" i="12"/>
  <c r="DN308" i="12"/>
  <c r="CH304" i="12"/>
  <c r="CE298" i="12"/>
  <c r="CM294" i="12"/>
  <c r="CU282" i="12"/>
  <c r="CA279" i="12"/>
  <c r="CR278" i="12"/>
  <c r="CN272" i="12"/>
  <c r="DI271" i="12"/>
  <c r="DR269" i="12"/>
  <c r="DM267" i="12"/>
  <c r="CC266" i="12"/>
  <c r="CC263" i="12"/>
  <c r="DM260" i="12"/>
  <c r="CQ258" i="12"/>
  <c r="CE256" i="12"/>
  <c r="DI253" i="12"/>
  <c r="DG246" i="12"/>
  <c r="CP245" i="12"/>
  <c r="DR236" i="12"/>
  <c r="DJ235" i="12"/>
  <c r="CZ233" i="12"/>
  <c r="CF229" i="12"/>
  <c r="DN228" i="12"/>
  <c r="DE227" i="12"/>
  <c r="CM222" i="12"/>
  <c r="DC221" i="12"/>
  <c r="CB217" i="12"/>
  <c r="DH216" i="12"/>
  <c r="CF215" i="12"/>
  <c r="DP214" i="12"/>
  <c r="DB207" i="12"/>
  <c r="DC206" i="12"/>
  <c r="CX206" i="12"/>
  <c r="DC200" i="12"/>
  <c r="CP199" i="12"/>
  <c r="DJ198" i="12"/>
  <c r="DI198" i="12"/>
  <c r="CR193" i="12"/>
  <c r="DF189" i="12"/>
  <c r="BZ183" i="12"/>
  <c r="BY183" i="12"/>
  <c r="DR182" i="12"/>
  <c r="BY181" i="12"/>
  <c r="CD177" i="12"/>
  <c r="CH174" i="12"/>
  <c r="DL172" i="12"/>
  <c r="BU165" i="12"/>
  <c r="CD165" i="12"/>
  <c r="DH151" i="12"/>
  <c r="DH148" i="12"/>
  <c r="CE132" i="12"/>
  <c r="DC130" i="12"/>
  <c r="DP355" i="12"/>
  <c r="DI349" i="12"/>
  <c r="CB348" i="12"/>
  <c r="BV332" i="12"/>
  <c r="CZ322" i="12"/>
  <c r="DS316" i="12"/>
  <c r="BY290" i="12"/>
  <c r="CB266" i="12"/>
  <c r="CA263" i="12"/>
  <c r="CI258" i="12"/>
  <c r="CW253" i="12"/>
  <c r="DF246" i="12"/>
  <c r="DD227" i="12"/>
  <c r="CX221" i="12"/>
  <c r="DO214" i="12"/>
  <c r="CG212" i="12"/>
  <c r="CF212" i="12"/>
  <c r="CT211" i="12"/>
  <c r="CZ200" i="12"/>
  <c r="DE189" i="12"/>
  <c r="DQ187" i="12"/>
  <c r="DO187" i="12"/>
  <c r="BZ185" i="12"/>
  <c r="BY185" i="12"/>
  <c r="CV170" i="12"/>
  <c r="CY170" i="12"/>
  <c r="CZ170" i="12"/>
  <c r="DI168" i="12"/>
  <c r="DO168" i="12"/>
  <c r="DT168" i="12"/>
  <c r="CQ161" i="12"/>
  <c r="CT161" i="12"/>
  <c r="CI161" i="12"/>
  <c r="CM161" i="12"/>
  <c r="DC156" i="12"/>
  <c r="DA156" i="12"/>
  <c r="BW152" i="12"/>
  <c r="BU152" i="12"/>
  <c r="BV152" i="12"/>
  <c r="CB152" i="12"/>
  <c r="BV149" i="12"/>
  <c r="BY149" i="12"/>
  <c r="DD136" i="12"/>
  <c r="CU136" i="12"/>
  <c r="DB136" i="12"/>
  <c r="DG136" i="12"/>
  <c r="DK134" i="12"/>
  <c r="DS134" i="12"/>
  <c r="DH134" i="12"/>
  <c r="DI134" i="12"/>
  <c r="CD126" i="12"/>
  <c r="BW126" i="12"/>
  <c r="CG126" i="12"/>
  <c r="CX409" i="12"/>
  <c r="DN408" i="12"/>
  <c r="DE398" i="12"/>
  <c r="CK397" i="12"/>
  <c r="DR390" i="12"/>
  <c r="BZ388" i="12"/>
  <c r="DC384" i="12"/>
  <c r="BY383" i="12"/>
  <c r="CV382" i="12"/>
  <c r="CU381" i="12"/>
  <c r="CY380" i="12"/>
  <c r="BX376" i="12"/>
  <c r="CH375" i="12"/>
  <c r="CB363" i="12"/>
  <c r="DM362" i="12"/>
  <c r="DG361" i="12"/>
  <c r="DG357" i="12"/>
  <c r="DO355" i="12"/>
  <c r="CP353" i="12"/>
  <c r="CP352" i="12"/>
  <c r="CD342" i="12"/>
  <c r="DC340" i="12"/>
  <c r="CE339" i="12"/>
  <c r="CO336" i="12"/>
  <c r="DI333" i="12"/>
  <c r="CV330" i="12"/>
  <c r="CR328" i="12"/>
  <c r="CW322" i="12"/>
  <c r="DR316" i="12"/>
  <c r="CH315" i="12"/>
  <c r="CO309" i="12"/>
  <c r="DL308" i="12"/>
  <c r="CZ304" i="12"/>
  <c r="CI294" i="12"/>
  <c r="DR292" i="12"/>
  <c r="CH291" i="12"/>
  <c r="DB285" i="12"/>
  <c r="CC282" i="12"/>
  <c r="BX279" i="12"/>
  <c r="CD276" i="12"/>
  <c r="CH272" i="12"/>
  <c r="DF269" i="12"/>
  <c r="CO267" i="12"/>
  <c r="CF264" i="12"/>
  <c r="DI261" i="12"/>
  <c r="BW258" i="12"/>
  <c r="CV253" i="12"/>
  <c r="CO249" i="12"/>
  <c r="DB246" i="12"/>
  <c r="CB245" i="12"/>
  <c r="DM242" i="12"/>
  <c r="DA238" i="12"/>
  <c r="DL236" i="12"/>
  <c r="DT230" i="12"/>
  <c r="CD229" i="12"/>
  <c r="DK228" i="12"/>
  <c r="DC227" i="12"/>
  <c r="DE225" i="12"/>
  <c r="CA223" i="12"/>
  <c r="CJ222" i="12"/>
  <c r="CV221" i="12"/>
  <c r="CB216" i="12"/>
  <c r="CD215" i="12"/>
  <c r="CS211" i="12"/>
  <c r="DH209" i="12"/>
  <c r="DR209" i="12"/>
  <c r="CT207" i="12"/>
  <c r="DC205" i="12"/>
  <c r="CX200" i="12"/>
  <c r="CQ189" i="12"/>
  <c r="CZ187" i="12"/>
  <c r="CU187" i="12"/>
  <c r="CT182" i="12"/>
  <c r="BU181" i="12"/>
  <c r="CL178" i="12"/>
  <c r="BY177" i="12"/>
  <c r="DA172" i="12"/>
  <c r="CQ160" i="12"/>
  <c r="BZ147" i="12"/>
  <c r="DL146" i="12"/>
  <c r="DK146" i="12"/>
  <c r="BY135" i="12"/>
  <c r="DL408" i="12"/>
  <c r="DS403" i="12"/>
  <c r="DB398" i="12"/>
  <c r="DH390" i="12"/>
  <c r="DT389" i="12"/>
  <c r="DA384" i="12"/>
  <c r="CT382" i="12"/>
  <c r="CD381" i="12"/>
  <c r="CL380" i="12"/>
  <c r="DS368" i="12"/>
  <c r="CJ361" i="12"/>
  <c r="DO359" i="12"/>
  <c r="CN357" i="12"/>
  <c r="DM355" i="12"/>
  <c r="CO352" i="12"/>
  <c r="DG350" i="12"/>
  <c r="CD349" i="12"/>
  <c r="CA342" i="12"/>
  <c r="DB340" i="12"/>
  <c r="BX339" i="12"/>
  <c r="DE337" i="12"/>
  <c r="DK334" i="12"/>
  <c r="DH333" i="12"/>
  <c r="CQ328" i="12"/>
  <c r="DO319" i="12"/>
  <c r="DP318" i="12"/>
  <c r="DN316" i="12"/>
  <c r="CA315" i="12"/>
  <c r="CN309" i="12"/>
  <c r="DK308" i="12"/>
  <c r="CT292" i="12"/>
  <c r="CR287" i="12"/>
  <c r="CW285" i="12"/>
  <c r="CA282" i="12"/>
  <c r="BW279" i="12"/>
  <c r="BZ276" i="12"/>
  <c r="CG272" i="12"/>
  <c r="DE269" i="12"/>
  <c r="CE264" i="12"/>
  <c r="DE261" i="12"/>
  <c r="DG251" i="12"/>
  <c r="CG249" i="12"/>
  <c r="CX246" i="12"/>
  <c r="DM230" i="12"/>
  <c r="DJ228" i="12"/>
  <c r="DA227" i="12"/>
  <c r="CU221" i="12"/>
  <c r="CA215" i="12"/>
  <c r="DA195" i="12"/>
  <c r="CU195" i="12"/>
  <c r="CG189" i="12"/>
  <c r="CS182" i="12"/>
  <c r="BV177" i="12"/>
  <c r="CX172" i="12"/>
  <c r="DD167" i="12"/>
  <c r="DH165" i="12"/>
  <c r="CF143" i="12"/>
  <c r="BV129" i="12"/>
  <c r="CA129" i="12"/>
  <c r="DL100" i="12"/>
  <c r="DS100" i="12"/>
  <c r="CG388" i="12"/>
  <c r="DI408" i="12"/>
  <c r="DK403" i="12"/>
  <c r="CX398" i="12"/>
  <c r="CD392" i="12"/>
  <c r="DP389" i="12"/>
  <c r="DK386" i="12"/>
  <c r="CZ384" i="12"/>
  <c r="CC381" i="12"/>
  <c r="CD380" i="12"/>
  <c r="DS370" i="12"/>
  <c r="DI368" i="12"/>
  <c r="CD366" i="12"/>
  <c r="DT364" i="12"/>
  <c r="BY363" i="12"/>
  <c r="DJ362" i="12"/>
  <c r="CI361" i="12"/>
  <c r="CI359" i="12"/>
  <c r="CR355" i="12"/>
  <c r="CO350" i="12"/>
  <c r="BY349" i="12"/>
  <c r="CU340" i="12"/>
  <c r="BW339" i="12"/>
  <c r="CG337" i="12"/>
  <c r="CI333" i="12"/>
  <c r="CO328" i="12"/>
  <c r="DO325" i="12"/>
  <c r="DN319" i="12"/>
  <c r="DG318" i="12"/>
  <c r="DJ316" i="12"/>
  <c r="CI310" i="12"/>
  <c r="CM309" i="12"/>
  <c r="DI299" i="12"/>
  <c r="CR292" i="12"/>
  <c r="BX282" i="12"/>
  <c r="DE279" i="12"/>
  <c r="DT273" i="12"/>
  <c r="CB264" i="12"/>
  <c r="DD261" i="12"/>
  <c r="CF255" i="12"/>
  <c r="CF249" i="12"/>
  <c r="DT247" i="12"/>
  <c r="DI236" i="12"/>
  <c r="DP234" i="12"/>
  <c r="DE230" i="12"/>
  <c r="BX229" i="12"/>
  <c r="DI228" i="12"/>
  <c r="CH222" i="12"/>
  <c r="BZ215" i="12"/>
  <c r="CR214" i="12"/>
  <c r="CB212" i="12"/>
  <c r="CM205" i="12"/>
  <c r="DL201" i="12"/>
  <c r="DJ199" i="12"/>
  <c r="DO199" i="12"/>
  <c r="CM190" i="12"/>
  <c r="CE189" i="12"/>
  <c r="DI186" i="12"/>
  <c r="CD185" i="12"/>
  <c r="CO182" i="12"/>
  <c r="CX180" i="12"/>
  <c r="DE180" i="12"/>
  <c r="BW178" i="12"/>
  <c r="BU177" i="12"/>
  <c r="CY175" i="12"/>
  <c r="CW172" i="12"/>
  <c r="CY167" i="12"/>
  <c r="CO161" i="12"/>
  <c r="CE143" i="12"/>
  <c r="DH127" i="12"/>
  <c r="DJ127" i="12"/>
  <c r="DR127" i="12"/>
  <c r="DE124" i="12"/>
  <c r="BW115" i="12"/>
  <c r="BY115" i="12"/>
  <c r="CC115" i="12"/>
  <c r="CD115" i="12"/>
  <c r="CF115" i="12"/>
  <c r="CG115" i="12"/>
  <c r="CR171" i="12"/>
  <c r="DK167" i="12"/>
  <c r="DI156" i="12"/>
  <c r="DJ149" i="12"/>
  <c r="CZ147" i="12"/>
  <c r="CG140" i="12"/>
  <c r="CB137" i="12"/>
  <c r="DK136" i="12"/>
  <c r="DM135" i="12"/>
  <c r="DN129" i="12"/>
  <c r="DB128" i="12"/>
  <c r="CA127" i="12"/>
  <c r="CC118" i="12"/>
  <c r="DL105" i="12"/>
  <c r="DD102" i="12"/>
  <c r="DS96" i="12"/>
  <c r="DF95" i="12"/>
  <c r="CV93" i="12"/>
  <c r="DO91" i="12"/>
  <c r="CL90" i="12"/>
  <c r="CD85" i="12"/>
  <c r="CQ82" i="12"/>
  <c r="DG79" i="12"/>
  <c r="DB78" i="12"/>
  <c r="CK74" i="12"/>
  <c r="DH72" i="12"/>
  <c r="DE62" i="12"/>
  <c r="DT58" i="12"/>
  <c r="DA51" i="12"/>
  <c r="CI50" i="12"/>
  <c r="CR49" i="12"/>
  <c r="CO48" i="12"/>
  <c r="CP44" i="12"/>
  <c r="DQ42" i="12"/>
  <c r="DM41" i="12"/>
  <c r="DC34" i="12"/>
  <c r="DT32" i="12"/>
  <c r="CY32" i="12"/>
  <c r="DI31" i="12"/>
  <c r="DB30" i="12"/>
  <c r="BW24" i="12"/>
  <c r="DF20" i="12"/>
  <c r="BX19" i="12"/>
  <c r="CB17" i="12"/>
  <c r="DF14" i="12"/>
  <c r="DI13" i="12"/>
  <c r="CA12" i="12"/>
  <c r="DE11" i="12"/>
  <c r="CO10" i="12"/>
  <c r="CT7" i="12"/>
  <c r="CO171" i="12"/>
  <c r="DH156" i="12"/>
  <c r="DC150" i="12"/>
  <c r="DE149" i="12"/>
  <c r="CY147" i="12"/>
  <c r="CF140" i="12"/>
  <c r="CA137" i="12"/>
  <c r="DH136" i="12"/>
  <c r="CH135" i="12"/>
  <c r="DT130" i="12"/>
  <c r="DI129" i="12"/>
  <c r="BZ127" i="12"/>
  <c r="DG119" i="12"/>
  <c r="CB118" i="12"/>
  <c r="CQ109" i="12"/>
  <c r="DQ96" i="12"/>
  <c r="DK91" i="12"/>
  <c r="DF79" i="12"/>
  <c r="CW78" i="12"/>
  <c r="DF75" i="12"/>
  <c r="CB72" i="12"/>
  <c r="DG67" i="12"/>
  <c r="DA62" i="12"/>
  <c r="CG61" i="12"/>
  <c r="CR55" i="12"/>
  <c r="CR51" i="12"/>
  <c r="CQ49" i="12"/>
  <c r="DP42" i="12"/>
  <c r="DQ32" i="12"/>
  <c r="CW32" i="12"/>
  <c r="CQ31" i="12"/>
  <c r="DA30" i="12"/>
  <c r="DI25" i="12"/>
  <c r="CW20" i="12"/>
  <c r="CA17" i="12"/>
  <c r="DE14" i="12"/>
  <c r="DF13" i="12"/>
  <c r="CS7" i="12"/>
  <c r="DQ106" i="12"/>
  <c r="DO96" i="12"/>
  <c r="DD79" i="12"/>
  <c r="DB75" i="12"/>
  <c r="DB67" i="12"/>
  <c r="CA61" i="12"/>
  <c r="DR58" i="12"/>
  <c r="CQ55" i="12"/>
  <c r="CX52" i="12"/>
  <c r="CO51" i="12"/>
  <c r="CP49" i="12"/>
  <c r="DO42" i="12"/>
  <c r="DT39" i="12"/>
  <c r="CN35" i="12"/>
  <c r="DP32" i="12"/>
  <c r="CV32" i="12"/>
  <c r="BX31" i="12"/>
  <c r="CY30" i="12"/>
  <c r="DB25" i="12"/>
  <c r="CU20" i="12"/>
  <c r="DD14" i="12"/>
  <c r="DE13" i="12"/>
  <c r="CM11" i="12"/>
  <c r="CE10" i="12"/>
  <c r="BX140" i="12"/>
  <c r="BX137" i="12"/>
  <c r="CZ119" i="12"/>
  <c r="BY109" i="12"/>
  <c r="DP106" i="12"/>
  <c r="DJ96" i="12"/>
  <c r="DC79" i="12"/>
  <c r="DT76" i="12"/>
  <c r="DT68" i="12"/>
  <c r="BX61" i="12"/>
  <c r="CP55" i="12"/>
  <c r="CW52" i="12"/>
  <c r="CO49" i="12"/>
  <c r="DN42" i="12"/>
  <c r="DQ39" i="12"/>
  <c r="CJ35" i="12"/>
  <c r="DO32" i="12"/>
  <c r="CY25" i="12"/>
  <c r="DC14" i="12"/>
  <c r="DB13" i="12"/>
  <c r="CE11" i="12"/>
  <c r="BW10" i="12"/>
  <c r="DN106" i="12"/>
  <c r="CB80" i="12"/>
  <c r="DS76" i="12"/>
  <c r="BW61" i="12"/>
  <c r="CK49" i="12"/>
  <c r="DK42" i="12"/>
  <c r="CF39" i="12"/>
  <c r="CB35" i="12"/>
  <c r="DL32" i="12"/>
  <c r="CV25" i="12"/>
  <c r="DL15" i="12"/>
  <c r="DB14" i="12"/>
  <c r="CH13" i="12"/>
  <c r="CM188" i="12"/>
  <c r="CD160" i="12"/>
  <c r="CU159" i="12"/>
  <c r="DQ154" i="12"/>
  <c r="CJ152" i="12"/>
  <c r="CN120" i="12"/>
  <c r="CX119" i="12"/>
  <c r="DN109" i="12"/>
  <c r="CO99" i="12"/>
  <c r="CU97" i="12"/>
  <c r="DH96" i="12"/>
  <c r="DT92" i="12"/>
  <c r="CY83" i="12"/>
  <c r="BX80" i="12"/>
  <c r="CZ79" i="12"/>
  <c r="DQ76" i="12"/>
  <c r="CW73" i="12"/>
  <c r="BZ63" i="12"/>
  <c r="BV61" i="12"/>
  <c r="DS49" i="12"/>
  <c r="CJ49" i="12"/>
  <c r="BU39" i="12"/>
  <c r="BX35" i="12"/>
  <c r="DB29" i="12"/>
  <c r="CC25" i="12"/>
  <c r="CH23" i="12"/>
  <c r="DA14" i="12"/>
  <c r="CF13" i="12"/>
  <c r="DR11" i="12"/>
  <c r="DH76" i="12"/>
  <c r="CJ73" i="12"/>
  <c r="CI49" i="12"/>
  <c r="DG33" i="12"/>
  <c r="CZ14" i="12"/>
  <c r="CU14" i="12"/>
  <c r="CN169" i="12"/>
  <c r="BY160" i="12"/>
  <c r="DS156" i="12"/>
  <c r="BX131" i="12"/>
  <c r="CB100" i="12"/>
  <c r="CH89" i="12"/>
  <c r="CE69" i="12"/>
  <c r="CS66" i="12"/>
  <c r="DF32" i="12"/>
  <c r="DM9" i="12"/>
  <c r="CL169" i="12"/>
  <c r="BW160" i="12"/>
  <c r="DR156" i="12"/>
  <c r="DT136" i="12"/>
  <c r="DO126" i="12"/>
  <c r="CN117" i="12"/>
  <c r="DF108" i="12"/>
  <c r="CN107" i="12"/>
  <c r="DT105" i="12"/>
  <c r="CN87" i="12"/>
  <c r="CT84" i="12"/>
  <c r="CD69" i="12"/>
  <c r="CP66" i="12"/>
  <c r="DB32" i="12"/>
  <c r="DD147" i="12"/>
  <c r="DB108" i="12"/>
  <c r="CR84" i="12"/>
  <c r="CD77" i="12"/>
  <c r="BY69" i="12"/>
  <c r="CL66" i="12"/>
  <c r="DT62" i="12"/>
  <c r="CE58" i="12"/>
  <c r="DA32" i="12"/>
  <c r="DO409" i="12"/>
  <c r="CF408" i="12"/>
  <c r="BX401" i="12"/>
  <c r="DS396" i="12"/>
  <c r="DB389" i="12"/>
  <c r="DT375" i="12"/>
  <c r="CG364" i="12"/>
  <c r="CC360" i="12"/>
  <c r="DM359" i="12"/>
  <c r="DN358" i="12"/>
  <c r="DC357" i="12"/>
  <c r="CF355" i="12"/>
  <c r="CT351" i="12"/>
  <c r="CC349" i="12"/>
  <c r="CT348" i="12"/>
  <c r="CO347" i="12"/>
  <c r="CQ346" i="12"/>
  <c r="DD344" i="12"/>
  <c r="DT343" i="12"/>
  <c r="CJ341" i="12"/>
  <c r="CW339" i="12"/>
  <c r="CF337" i="12"/>
  <c r="CD336" i="12"/>
  <c r="BY334" i="12"/>
  <c r="CP333" i="12"/>
  <c r="DI332" i="12"/>
  <c r="CU330" i="12"/>
  <c r="BW325" i="12"/>
  <c r="CA323" i="12"/>
  <c r="BU320" i="12"/>
  <c r="CS319" i="12"/>
  <c r="DE314" i="12"/>
  <c r="DI312" i="12"/>
  <c r="DL311" i="12"/>
  <c r="CW300" i="12"/>
  <c r="CO298" i="12"/>
  <c r="CS298" i="12"/>
  <c r="DF297" i="12"/>
  <c r="CX289" i="12"/>
  <c r="CW289" i="12"/>
  <c r="DB289" i="12"/>
  <c r="DC289" i="12"/>
  <c r="DF289" i="12"/>
  <c r="DM283" i="12"/>
  <c r="DI283" i="12"/>
  <c r="BW280" i="12"/>
  <c r="CC280" i="12"/>
  <c r="CC401" i="12"/>
  <c r="DS406" i="12"/>
  <c r="DB402" i="12"/>
  <c r="DQ395" i="12"/>
  <c r="DQ394" i="12"/>
  <c r="CN392" i="12"/>
  <c r="DI409" i="12"/>
  <c r="CG409" i="12"/>
  <c r="BY408" i="12"/>
  <c r="DR406" i="12"/>
  <c r="CP402" i="12"/>
  <c r="BU401" i="12"/>
  <c r="CW399" i="12"/>
  <c r="CZ398" i="12"/>
  <c r="DP397" i="12"/>
  <c r="DR396" i="12"/>
  <c r="DP395" i="12"/>
  <c r="DN394" i="12"/>
  <c r="DF393" i="12"/>
  <c r="CJ392" i="12"/>
  <c r="CA390" i="12"/>
  <c r="DA389" i="12"/>
  <c r="BV384" i="12"/>
  <c r="CA382" i="12"/>
  <c r="DH381" i="12"/>
  <c r="DD378" i="12"/>
  <c r="DN375" i="12"/>
  <c r="CP368" i="12"/>
  <c r="DD365" i="12"/>
  <c r="CD364" i="12"/>
  <c r="DR362" i="12"/>
  <c r="CZ362" i="12"/>
  <c r="DE360" i="12"/>
  <c r="CB360" i="12"/>
  <c r="DK359" i="12"/>
  <c r="CZ357" i="12"/>
  <c r="CT356" i="12"/>
  <c r="CE355" i="12"/>
  <c r="CR351" i="12"/>
  <c r="BZ349" i="12"/>
  <c r="CP348" i="12"/>
  <c r="CI347" i="12"/>
  <c r="CP346" i="12"/>
  <c r="DB344" i="12"/>
  <c r="DD343" i="12"/>
  <c r="DP341" i="12"/>
  <c r="CH341" i="12"/>
  <c r="CJ340" i="12"/>
  <c r="CM339" i="12"/>
  <c r="CV338" i="12"/>
  <c r="CC337" i="12"/>
  <c r="CB336" i="12"/>
  <c r="BX334" i="12"/>
  <c r="CK333" i="12"/>
  <c r="DH332" i="12"/>
  <c r="CQ330" i="12"/>
  <c r="DQ325" i="12"/>
  <c r="BZ323" i="12"/>
  <c r="CG319" i="12"/>
  <c r="CR318" i="12"/>
  <c r="CM318" i="12"/>
  <c r="DR317" i="12"/>
  <c r="CE315" i="12"/>
  <c r="BZ313" i="12"/>
  <c r="CA313" i="12"/>
  <c r="CD313" i="12"/>
  <c r="CT312" i="12"/>
  <c r="CF311" i="12"/>
  <c r="CD309" i="12"/>
  <c r="BY298" i="12"/>
  <c r="BU298" i="12"/>
  <c r="BX298" i="12"/>
  <c r="BZ298" i="12"/>
  <c r="CA298" i="12"/>
  <c r="CB298" i="12"/>
  <c r="DE297" i="12"/>
  <c r="DA293" i="12"/>
  <c r="CZ293" i="12"/>
  <c r="DB293" i="12"/>
  <c r="DG293" i="12"/>
  <c r="CR289" i="12"/>
  <c r="CT289" i="12"/>
  <c r="DR286" i="12"/>
  <c r="CV283" i="12"/>
  <c r="CX283" i="12"/>
  <c r="CZ283" i="12"/>
  <c r="DA283" i="12"/>
  <c r="DD283" i="12"/>
  <c r="DE283" i="12"/>
  <c r="DF283" i="12"/>
  <c r="CW283" i="12"/>
  <c r="BU274" i="12"/>
  <c r="BZ274" i="12"/>
  <c r="CB274" i="12"/>
  <c r="CC274" i="12"/>
  <c r="DM394" i="12"/>
  <c r="CZ389" i="12"/>
  <c r="DB378" i="12"/>
  <c r="DN366" i="12"/>
  <c r="BY364" i="12"/>
  <c r="CZ360" i="12"/>
  <c r="BZ360" i="12"/>
  <c r="DH359" i="12"/>
  <c r="CR358" i="12"/>
  <c r="CW357" i="12"/>
  <c r="CC355" i="12"/>
  <c r="CG347" i="12"/>
  <c r="CJ343" i="12"/>
  <c r="CX332" i="12"/>
  <c r="CE330" i="12"/>
  <c r="BX323" i="12"/>
  <c r="BY318" i="12"/>
  <c r="BX318" i="12"/>
  <c r="DQ317" i="12"/>
  <c r="CS312" i="12"/>
  <c r="BW311" i="12"/>
  <c r="DK310" i="12"/>
  <c r="DH310" i="12"/>
  <c r="DN310" i="12"/>
  <c r="CC309" i="12"/>
  <c r="DN306" i="12"/>
  <c r="DJ306" i="12"/>
  <c r="DL306" i="12"/>
  <c r="DO306" i="12"/>
  <c r="DJ303" i="12"/>
  <c r="DN302" i="12"/>
  <c r="DH302" i="12"/>
  <c r="DL302" i="12"/>
  <c r="DP302" i="12"/>
  <c r="DT302" i="12"/>
  <c r="CT300" i="12"/>
  <c r="DD297" i="12"/>
  <c r="CK296" i="12"/>
  <c r="CI296" i="12"/>
  <c r="CF287" i="12"/>
  <c r="BV287" i="12"/>
  <c r="BZ287" i="12"/>
  <c r="CA287" i="12"/>
  <c r="CC287" i="12"/>
  <c r="CD287" i="12"/>
  <c r="DQ286" i="12"/>
  <c r="CD271" i="12"/>
  <c r="CB271" i="12"/>
  <c r="CC271" i="12"/>
  <c r="DE393" i="12"/>
  <c r="CD409" i="12"/>
  <c r="DK406" i="12"/>
  <c r="DB404" i="12"/>
  <c r="BW402" i="12"/>
  <c r="CW398" i="12"/>
  <c r="DK396" i="12"/>
  <c r="DH395" i="12"/>
  <c r="DK394" i="12"/>
  <c r="CY393" i="12"/>
  <c r="CB392" i="12"/>
  <c r="DJ390" i="12"/>
  <c r="CW389" i="12"/>
  <c r="DO380" i="12"/>
  <c r="CK379" i="12"/>
  <c r="CJ378" i="12"/>
  <c r="DJ375" i="12"/>
  <c r="DG373" i="12"/>
  <c r="DJ371" i="12"/>
  <c r="DQ369" i="12"/>
  <c r="CI368" i="12"/>
  <c r="BX364" i="12"/>
  <c r="CA363" i="12"/>
  <c r="DP362" i="12"/>
  <c r="CT360" i="12"/>
  <c r="BX360" i="12"/>
  <c r="CR359" i="12"/>
  <c r="CO358" i="12"/>
  <c r="CU357" i="12"/>
  <c r="CB355" i="12"/>
  <c r="CT353" i="12"/>
  <c r="CL351" i="12"/>
  <c r="CN348" i="12"/>
  <c r="BZ347" i="12"/>
  <c r="CH346" i="12"/>
  <c r="CX344" i="12"/>
  <c r="CC343" i="12"/>
  <c r="DI341" i="12"/>
  <c r="CC339" i="12"/>
  <c r="DJ334" i="12"/>
  <c r="CG333" i="12"/>
  <c r="CP332" i="12"/>
  <c r="DT330" i="12"/>
  <c r="CC330" i="12"/>
  <c r="DR327" i="12"/>
  <c r="CF326" i="12"/>
  <c r="DN325" i="12"/>
  <c r="CA321" i="12"/>
  <c r="BZ321" i="12"/>
  <c r="CD321" i="12"/>
  <c r="CF321" i="12"/>
  <c r="DP317" i="12"/>
  <c r="CK314" i="12"/>
  <c r="CQ312" i="12"/>
  <c r="DC310" i="12"/>
  <c r="CW310" i="12"/>
  <c r="CY310" i="12"/>
  <c r="DA306" i="12"/>
  <c r="DE306" i="12"/>
  <c r="DF306" i="12"/>
  <c r="CS300" i="12"/>
  <c r="CB296" i="12"/>
  <c r="BX296" i="12"/>
  <c r="BY296" i="12"/>
  <c r="CA296" i="12"/>
  <c r="CC296" i="12"/>
  <c r="CD296" i="12"/>
  <c r="DK292" i="12"/>
  <c r="DN286" i="12"/>
  <c r="CN269" i="12"/>
  <c r="CL269" i="12"/>
  <c r="CJ269" i="12"/>
  <c r="CI402" i="12"/>
  <c r="DP407" i="12"/>
  <c r="DJ406" i="12"/>
  <c r="CZ400" i="12"/>
  <c r="CV398" i="12"/>
  <c r="DE397" i="12"/>
  <c r="DH396" i="12"/>
  <c r="DC395" i="12"/>
  <c r="DJ394" i="12"/>
  <c r="CW393" i="12"/>
  <c r="CF389" i="12"/>
  <c r="DK380" i="12"/>
  <c r="CH379" i="12"/>
  <c r="CC378" i="12"/>
  <c r="CW376" i="12"/>
  <c r="DQ374" i="12"/>
  <c r="DL369" i="12"/>
  <c r="CQ366" i="12"/>
  <c r="CB365" i="12"/>
  <c r="BW364" i="12"/>
  <c r="CS360" i="12"/>
  <c r="BW360" i="12"/>
  <c r="CQ359" i="12"/>
  <c r="CM358" i="12"/>
  <c r="CQ357" i="12"/>
  <c r="BX355" i="12"/>
  <c r="DQ352" i="12"/>
  <c r="DG351" i="12"/>
  <c r="CK351" i="12"/>
  <c r="CM348" i="12"/>
  <c r="BY347" i="12"/>
  <c r="CB343" i="12"/>
  <c r="CZ341" i="12"/>
  <c r="CA339" i="12"/>
  <c r="CT334" i="12"/>
  <c r="CB333" i="12"/>
  <c r="CG332" i="12"/>
  <c r="DS330" i="12"/>
  <c r="BV330" i="12"/>
  <c r="DP327" i="12"/>
  <c r="CD326" i="12"/>
  <c r="DI324" i="12"/>
  <c r="CU322" i="12"/>
  <c r="CX322" i="12"/>
  <c r="DB322" i="12"/>
  <c r="DC322" i="12"/>
  <c r="DO317" i="12"/>
  <c r="CJ314" i="12"/>
  <c r="CN312" i="12"/>
  <c r="CQ300" i="12"/>
  <c r="CF299" i="12"/>
  <c r="CB299" i="12"/>
  <c r="CI298" i="12"/>
  <c r="DP406" i="12"/>
  <c r="DM396" i="12"/>
  <c r="DN407" i="12"/>
  <c r="CA406" i="12"/>
  <c r="DR398" i="12"/>
  <c r="CF398" i="12"/>
  <c r="DG396" i="12"/>
  <c r="DA395" i="12"/>
  <c r="CU393" i="12"/>
  <c r="DT381" i="12"/>
  <c r="CA379" i="12"/>
  <c r="BW378" i="12"/>
  <c r="DK369" i="12"/>
  <c r="CN360" i="12"/>
  <c r="BU360" i="12"/>
  <c r="CK359" i="12"/>
  <c r="CJ358" i="12"/>
  <c r="CP357" i="12"/>
  <c r="BU355" i="12"/>
  <c r="DO352" i="12"/>
  <c r="DD351" i="12"/>
  <c r="CC351" i="12"/>
  <c r="CK348" i="12"/>
  <c r="BW347" i="12"/>
  <c r="CF342" i="12"/>
  <c r="CT341" i="12"/>
  <c r="DP339" i="12"/>
  <c r="CR334" i="12"/>
  <c r="DN327" i="12"/>
  <c r="CB326" i="12"/>
  <c r="CP324" i="12"/>
  <c r="CS321" i="12"/>
  <c r="BW320" i="12"/>
  <c r="CD320" i="12"/>
  <c r="CF320" i="12"/>
  <c r="CG320" i="12"/>
  <c r="DE319" i="12"/>
  <c r="CV319" i="12"/>
  <c r="CW319" i="12"/>
  <c r="DN317" i="12"/>
  <c r="DI281" i="12"/>
  <c r="DR281" i="12"/>
  <c r="DT314" i="12"/>
  <c r="DS314" i="12"/>
  <c r="DC297" i="12"/>
  <c r="CU297" i="12"/>
  <c r="CV297" i="12"/>
  <c r="CW297" i="12"/>
  <c r="CX297" i="12"/>
  <c r="CZ297" i="12"/>
  <c r="DA297" i="12"/>
  <c r="DE295" i="12"/>
  <c r="CW295" i="12"/>
  <c r="CV281" i="12"/>
  <c r="CZ281" i="12"/>
  <c r="DE281" i="12"/>
  <c r="DA386" i="12"/>
  <c r="DT367" i="12"/>
  <c r="CL360" i="12"/>
  <c r="CK357" i="12"/>
  <c r="DJ352" i="12"/>
  <c r="DB351" i="12"/>
  <c r="DD348" i="12"/>
  <c r="DF345" i="12"/>
  <c r="CB342" i="12"/>
  <c r="CQ341" i="12"/>
  <c r="DL339" i="12"/>
  <c r="CJ334" i="12"/>
  <c r="DN333" i="12"/>
  <c r="BZ326" i="12"/>
  <c r="DN318" i="12"/>
  <c r="DO314" i="12"/>
  <c r="DF314" i="12"/>
  <c r="CX314" i="12"/>
  <c r="CZ314" i="12"/>
  <c r="DA314" i="12"/>
  <c r="DD314" i="12"/>
  <c r="DT310" i="12"/>
  <c r="DK303" i="12"/>
  <c r="DL303" i="12"/>
  <c r="DO303" i="12"/>
  <c r="DR303" i="12"/>
  <c r="DS303" i="12"/>
  <c r="CM295" i="12"/>
  <c r="CH295" i="12"/>
  <c r="CN295" i="12"/>
  <c r="CO295" i="12"/>
  <c r="CQ295" i="12"/>
  <c r="CB288" i="12"/>
  <c r="BW288" i="12"/>
  <c r="BZ288" i="12"/>
  <c r="CE288" i="12"/>
  <c r="CG288" i="12"/>
  <c r="BW284" i="12"/>
  <c r="BV284" i="12"/>
  <c r="CU275" i="12"/>
  <c r="CW275" i="12"/>
  <c r="CZ275" i="12"/>
  <c r="DA275" i="12"/>
  <c r="DC275" i="12"/>
  <c r="DD275" i="12"/>
  <c r="CN268" i="12"/>
  <c r="CK268" i="12"/>
  <c r="CP341" i="12"/>
  <c r="CS337" i="12"/>
  <c r="BY323" i="12"/>
  <c r="CC323" i="12"/>
  <c r="DJ317" i="12"/>
  <c r="DK317" i="12"/>
  <c r="BX311" i="12"/>
  <c r="BY311" i="12"/>
  <c r="CB311" i="12"/>
  <c r="CC311" i="12"/>
  <c r="CD311" i="12"/>
  <c r="CE311" i="12"/>
  <c r="BU309" i="12"/>
  <c r="BV309" i="12"/>
  <c r="CI290" i="12"/>
  <c r="CQ290" i="12"/>
  <c r="DL286" i="12"/>
  <c r="DI286" i="12"/>
  <c r="DJ286" i="12"/>
  <c r="BX403" i="12"/>
  <c r="CD401" i="12"/>
  <c r="BW397" i="12"/>
  <c r="DJ389" i="12"/>
  <c r="CF384" i="12"/>
  <c r="DO381" i="12"/>
  <c r="CH380" i="12"/>
  <c r="DT378" i="12"/>
  <c r="DB372" i="12"/>
  <c r="DN363" i="12"/>
  <c r="DR359" i="12"/>
  <c r="CZ351" i="12"/>
  <c r="CS349" i="12"/>
  <c r="CX348" i="12"/>
  <c r="CY346" i="12"/>
  <c r="BX342" i="12"/>
  <c r="CN341" i="12"/>
  <c r="DE339" i="12"/>
  <c r="CN337" i="12"/>
  <c r="CH334" i="12"/>
  <c r="DJ314" i="12"/>
  <c r="DS301" i="12"/>
  <c r="DK301" i="12"/>
  <c r="DN301" i="12"/>
  <c r="DP301" i="12"/>
  <c r="DR301" i="12"/>
  <c r="DA300" i="12"/>
  <c r="CZ300" i="12"/>
  <c r="DB300" i="12"/>
  <c r="DC300" i="12"/>
  <c r="DF300" i="12"/>
  <c r="DG300" i="12"/>
  <c r="CW351" i="12"/>
  <c r="CJ349" i="12"/>
  <c r="CL341" i="12"/>
  <c r="CK337" i="12"/>
  <c r="CF323" i="12"/>
  <c r="DI314" i="12"/>
  <c r="CJ312" i="12"/>
  <c r="CK312" i="12"/>
  <c r="CV307" i="12"/>
  <c r="DE307" i="12"/>
  <c r="CO300" i="12"/>
  <c r="CJ300" i="12"/>
  <c r="CK300" i="12"/>
  <c r="CL300" i="12"/>
  <c r="CM300" i="12"/>
  <c r="CN300" i="12"/>
  <c r="CP300" i="12"/>
  <c r="CL286" i="12"/>
  <c r="CO286" i="12"/>
  <c r="CQ286" i="12"/>
  <c r="CR286" i="12"/>
  <c r="CS286" i="12"/>
  <c r="CV280" i="12"/>
  <c r="CX280" i="12"/>
  <c r="DB280" i="12"/>
  <c r="DD280" i="12"/>
  <c r="DG280" i="12"/>
  <c r="CG265" i="12"/>
  <c r="BY265" i="12"/>
  <c r="CE265" i="12"/>
  <c r="CG408" i="12"/>
  <c r="DD398" i="12"/>
  <c r="DT394" i="12"/>
  <c r="DM393" i="12"/>
  <c r="CD390" i="12"/>
  <c r="DI385" i="12"/>
  <c r="DL381" i="12"/>
  <c r="DM378" i="12"/>
  <c r="CF360" i="12"/>
  <c r="DN359" i="12"/>
  <c r="DF357" i="12"/>
  <c r="CG355" i="12"/>
  <c r="CU351" i="12"/>
  <c r="CU348" i="12"/>
  <c r="CR347" i="12"/>
  <c r="DJ344" i="12"/>
  <c r="CK341" i="12"/>
  <c r="DA339" i="12"/>
  <c r="DL332" i="12"/>
  <c r="CB323" i="12"/>
  <c r="CC312" i="12"/>
  <c r="BU312" i="12"/>
  <c r="CG312" i="12"/>
  <c r="CJ307" i="12"/>
  <c r="CK307" i="12"/>
  <c r="CY300" i="12"/>
  <c r="DB274" i="12"/>
  <c r="CV274" i="12"/>
  <c r="CX274" i="12"/>
  <c r="DA274" i="12"/>
  <c r="CP272" i="12"/>
  <c r="DT270" i="12"/>
  <c r="CX265" i="12"/>
  <c r="CT263" i="12"/>
  <c r="DJ261" i="12"/>
  <c r="CM260" i="12"/>
  <c r="CU255" i="12"/>
  <c r="CQ244" i="12"/>
  <c r="DR234" i="12"/>
  <c r="DI227" i="12"/>
  <c r="DG225" i="12"/>
  <c r="DG224" i="12"/>
  <c r="DK223" i="12"/>
  <c r="CX220" i="12"/>
  <c r="DL217" i="12"/>
  <c r="DJ217" i="12"/>
  <c r="CQ212" i="12"/>
  <c r="CU207" i="12"/>
  <c r="CZ207" i="12"/>
  <c r="BX195" i="12"/>
  <c r="BZ195" i="12"/>
  <c r="DJ194" i="12"/>
  <c r="DO229" i="12"/>
  <c r="CW220" i="12"/>
  <c r="CN212" i="12"/>
  <c r="CK207" i="12"/>
  <c r="CL207" i="12"/>
  <c r="CM207" i="12"/>
  <c r="CJ207" i="12"/>
  <c r="BW199" i="12"/>
  <c r="CB199" i="12"/>
  <c r="CD199" i="12"/>
  <c r="BZ199" i="12"/>
  <c r="DI197" i="12"/>
  <c r="DH197" i="12"/>
  <c r="DK197" i="12"/>
  <c r="DI194" i="12"/>
  <c r="DJ184" i="12"/>
  <c r="DL184" i="12"/>
  <c r="CT253" i="12"/>
  <c r="DM234" i="12"/>
  <c r="DN230" i="12"/>
  <c r="DI229" i="12"/>
  <c r="DD225" i="12"/>
  <c r="DD224" i="12"/>
  <c r="CW212" i="12"/>
  <c r="DA212" i="12"/>
  <c r="DD212" i="12"/>
  <c r="CU212" i="12"/>
  <c r="BU209" i="12"/>
  <c r="CE209" i="12"/>
  <c r="CV196" i="12"/>
  <c r="CW196" i="12"/>
  <c r="CP191" i="12"/>
  <c r="CM191" i="12"/>
  <c r="CZ184" i="12"/>
  <c r="CW184" i="12"/>
  <c r="DB184" i="12"/>
  <c r="DB177" i="12"/>
  <c r="DA177" i="12"/>
  <c r="CQ253" i="12"/>
  <c r="DB252" i="12"/>
  <c r="CH212" i="12"/>
  <c r="CO212" i="12"/>
  <c r="CR196" i="12"/>
  <c r="CQ196" i="12"/>
  <c r="BX202" i="12"/>
  <c r="CB202" i="12"/>
  <c r="CC202" i="12"/>
  <c r="CA202" i="12"/>
  <c r="BV196" i="12"/>
  <c r="CF196" i="12"/>
  <c r="CD184" i="12"/>
  <c r="CB184" i="12"/>
  <c r="CE184" i="12"/>
  <c r="CF184" i="12"/>
  <c r="CD278" i="12"/>
  <c r="CD272" i="12"/>
  <c r="DN270" i="12"/>
  <c r="DC269" i="12"/>
  <c r="DR268" i="12"/>
  <c r="BZ266" i="12"/>
  <c r="CK265" i="12"/>
  <c r="BZ264" i="12"/>
  <c r="BZ263" i="12"/>
  <c r="CI262" i="12"/>
  <c r="CY261" i="12"/>
  <c r="DL260" i="12"/>
  <c r="DP258" i="12"/>
  <c r="DB257" i="12"/>
  <c r="CH253" i="12"/>
  <c r="CW252" i="12"/>
  <c r="CW251" i="12"/>
  <c r="DA247" i="12"/>
  <c r="DG243" i="12"/>
  <c r="DC239" i="12"/>
  <c r="CW238" i="12"/>
  <c r="CB237" i="12"/>
  <c r="CT236" i="12"/>
  <c r="CL234" i="12"/>
  <c r="DF231" i="12"/>
  <c r="DB230" i="12"/>
  <c r="CW227" i="12"/>
  <c r="CU226" i="12"/>
  <c r="CE225" i="12"/>
  <c r="CV224" i="12"/>
  <c r="CF221" i="12"/>
  <c r="DC219" i="12"/>
  <c r="CO219" i="12"/>
  <c r="CQ219" i="12"/>
  <c r="CS218" i="12"/>
  <c r="DD217" i="12"/>
  <c r="CO214" i="12"/>
  <c r="CI212" i="12"/>
  <c r="DB210" i="12"/>
  <c r="DC210" i="12"/>
  <c r="CW210" i="12"/>
  <c r="BU204" i="12"/>
  <c r="BX204" i="12"/>
  <c r="CD204" i="12"/>
  <c r="DG196" i="12"/>
  <c r="DC305" i="12"/>
  <c r="CB278" i="12"/>
  <c r="CA272" i="12"/>
  <c r="CV271" i="12"/>
  <c r="DK270" i="12"/>
  <c r="DB269" i="12"/>
  <c r="BW266" i="12"/>
  <c r="CH265" i="12"/>
  <c r="BY264" i="12"/>
  <c r="BX263" i="12"/>
  <c r="CQ261" i="12"/>
  <c r="DH260" i="12"/>
  <c r="CR259" i="12"/>
  <c r="DK258" i="12"/>
  <c r="CW254" i="12"/>
  <c r="CE253" i="12"/>
  <c r="CU252" i="12"/>
  <c r="CR251" i="12"/>
  <c r="CL250" i="12"/>
  <c r="CW247" i="12"/>
  <c r="DD243" i="12"/>
  <c r="CP242" i="12"/>
  <c r="BY241" i="12"/>
  <c r="DB239" i="12"/>
  <c r="CV238" i="12"/>
  <c r="BZ237" i="12"/>
  <c r="CD234" i="12"/>
  <c r="DE231" i="12"/>
  <c r="CD230" i="12"/>
  <c r="DT228" i="12"/>
  <c r="CV227" i="12"/>
  <c r="CS226" i="12"/>
  <c r="CD225" i="12"/>
  <c r="CU224" i="12"/>
  <c r="CB221" i="12"/>
  <c r="DB219" i="12"/>
  <c r="CK218" i="12"/>
  <c r="DB217" i="12"/>
  <c r="DE215" i="12"/>
  <c r="CJ214" i="12"/>
  <c r="CT208" i="12"/>
  <c r="CQ207" i="12"/>
  <c r="CG200" i="12"/>
  <c r="CE199" i="12"/>
  <c r="DE196" i="12"/>
  <c r="CO304" i="12"/>
  <c r="CO294" i="12"/>
  <c r="CQ292" i="12"/>
  <c r="DE282" i="12"/>
  <c r="DT278" i="12"/>
  <c r="BW278" i="12"/>
  <c r="CT276" i="12"/>
  <c r="BV272" i="12"/>
  <c r="DJ270" i="12"/>
  <c r="CZ269" i="12"/>
  <c r="CG268" i="12"/>
  <c r="BU264" i="12"/>
  <c r="BV263" i="12"/>
  <c r="CD262" i="12"/>
  <c r="CL261" i="12"/>
  <c r="DC260" i="12"/>
  <c r="CQ259" i="12"/>
  <c r="DJ258" i="12"/>
  <c r="CN257" i="12"/>
  <c r="DE255" i="12"/>
  <c r="CD253" i="12"/>
  <c r="CS252" i="12"/>
  <c r="CN251" i="12"/>
  <c r="CK250" i="12"/>
  <c r="CV247" i="12"/>
  <c r="CT243" i="12"/>
  <c r="CO242" i="12"/>
  <c r="DA239" i="12"/>
  <c r="CL238" i="12"/>
  <c r="CF236" i="12"/>
  <c r="CG235" i="12"/>
  <c r="CC234" i="12"/>
  <c r="DB231" i="12"/>
  <c r="CC230" i="12"/>
  <c r="DS228" i="12"/>
  <c r="CR227" i="12"/>
  <c r="CN226" i="12"/>
  <c r="CA225" i="12"/>
  <c r="CQ224" i="12"/>
  <c r="CP219" i="12"/>
  <c r="DA217" i="12"/>
  <c r="DD215" i="12"/>
  <c r="CI214" i="12"/>
  <c r="CQ208" i="12"/>
  <c r="CO207" i="12"/>
  <c r="CY205" i="12"/>
  <c r="CV205" i="12"/>
  <c r="CX205" i="12"/>
  <c r="DC203" i="12"/>
  <c r="DD203" i="12"/>
  <c r="CV203" i="12"/>
  <c r="DB203" i="12"/>
  <c r="DB196" i="12"/>
  <c r="CN304" i="12"/>
  <c r="CP292" i="12"/>
  <c r="DQ278" i="12"/>
  <c r="CO276" i="12"/>
  <c r="DQ272" i="12"/>
  <c r="DH270" i="12"/>
  <c r="CY269" i="12"/>
  <c r="CE268" i="12"/>
  <c r="BZ262" i="12"/>
  <c r="CI261" i="12"/>
  <c r="DB260" i="12"/>
  <c r="CM259" i="12"/>
  <c r="DH258" i="12"/>
  <c r="CJ257" i="12"/>
  <c r="DB255" i="12"/>
  <c r="CA253" i="12"/>
  <c r="CG252" i="12"/>
  <c r="CA251" i="12"/>
  <c r="CU247" i="12"/>
  <c r="DP244" i="12"/>
  <c r="CQ243" i="12"/>
  <c r="CI242" i="12"/>
  <c r="CX239" i="12"/>
  <c r="CF238" i="12"/>
  <c r="CA236" i="12"/>
  <c r="BZ234" i="12"/>
  <c r="DF232" i="12"/>
  <c r="CX231" i="12"/>
  <c r="BX230" i="12"/>
  <c r="DR228" i="12"/>
  <c r="CK227" i="12"/>
  <c r="CH226" i="12"/>
  <c r="CG224" i="12"/>
  <c r="CN219" i="12"/>
  <c r="CZ217" i="12"/>
  <c r="CH214" i="12"/>
  <c r="CK213" i="12"/>
  <c r="CJ213" i="12"/>
  <c r="DP212" i="12"/>
  <c r="DG209" i="12"/>
  <c r="CN208" i="12"/>
  <c r="CH207" i="12"/>
  <c r="DL204" i="12"/>
  <c r="CW203" i="12"/>
  <c r="CQ203" i="12"/>
  <c r="CL203" i="12"/>
  <c r="CM203" i="12"/>
  <c r="CK203" i="12"/>
  <c r="DO202" i="12"/>
  <c r="BU199" i="12"/>
  <c r="DA196" i="12"/>
  <c r="DF194" i="12"/>
  <c r="CX194" i="12"/>
  <c r="CZ194" i="12"/>
  <c r="CW194" i="12"/>
  <c r="CC187" i="12"/>
  <c r="CA187" i="12"/>
  <c r="CD187" i="12"/>
  <c r="DJ186" i="12"/>
  <c r="DR186" i="12"/>
  <c r="CK185" i="12"/>
  <c r="CJ185" i="12"/>
  <c r="CS185" i="12"/>
  <c r="CT185" i="12"/>
  <c r="CM276" i="12"/>
  <c r="CZ270" i="12"/>
  <c r="CW269" i="12"/>
  <c r="BV268" i="12"/>
  <c r="CA261" i="12"/>
  <c r="CZ260" i="12"/>
  <c r="CJ259" i="12"/>
  <c r="DE258" i="12"/>
  <c r="CZ255" i="12"/>
  <c r="BV253" i="12"/>
  <c r="CC252" i="12"/>
  <c r="BZ251" i="12"/>
  <c r="DO244" i="12"/>
  <c r="CM243" i="12"/>
  <c r="CT239" i="12"/>
  <c r="BY238" i="12"/>
  <c r="BX236" i="12"/>
  <c r="CW232" i="12"/>
  <c r="CU231" i="12"/>
  <c r="CM219" i="12"/>
  <c r="CD214" i="12"/>
  <c r="DE212" i="12"/>
  <c r="DB211" i="12"/>
  <c r="CY211" i="12"/>
  <c r="DD211" i="12"/>
  <c r="CV211" i="12"/>
  <c r="CA207" i="12"/>
  <c r="CH206" i="12"/>
  <c r="CM206" i="12"/>
  <c r="CG205" i="12"/>
  <c r="CA205" i="12"/>
  <c r="DH204" i="12"/>
  <c r="CU203" i="12"/>
  <c r="CG202" i="12"/>
  <c r="DC198" i="12"/>
  <c r="CX198" i="12"/>
  <c r="DA198" i="12"/>
  <c r="CW198" i="12"/>
  <c r="CY196" i="12"/>
  <c r="CR192" i="12"/>
  <c r="CO192" i="12"/>
  <c r="CN191" i="12"/>
  <c r="CK304" i="12"/>
  <c r="DG301" i="12"/>
  <c r="CJ294" i="12"/>
  <c r="CK292" i="12"/>
  <c r="CE291" i="12"/>
  <c r="DA282" i="12"/>
  <c r="CF279" i="12"/>
  <c r="DO278" i="12"/>
  <c r="CJ276" i="12"/>
  <c r="CS272" i="12"/>
  <c r="CU269" i="12"/>
  <c r="DI266" i="12"/>
  <c r="DF265" i="12"/>
  <c r="CY260" i="12"/>
  <c r="CH259" i="12"/>
  <c r="CR258" i="12"/>
  <c r="CY255" i="12"/>
  <c r="DO253" i="12"/>
  <c r="CA252" i="12"/>
  <c r="BY251" i="12"/>
  <c r="DN245" i="12"/>
  <c r="DN244" i="12"/>
  <c r="CL243" i="12"/>
  <c r="CM240" i="12"/>
  <c r="CP239" i="12"/>
  <c r="BU238" i="12"/>
  <c r="BV236" i="12"/>
  <c r="CF232" i="12"/>
  <c r="CB229" i="12"/>
  <c r="DP228" i="12"/>
  <c r="CO222" i="12"/>
  <c r="DH221" i="12"/>
  <c r="DP220" i="12"/>
  <c r="CL219" i="12"/>
  <c r="CU216" i="12"/>
  <c r="BW214" i="12"/>
  <c r="CS212" i="12"/>
  <c r="BZ206" i="12"/>
  <c r="CF206" i="12"/>
  <c r="DO205" i="12"/>
  <c r="CB204" i="12"/>
  <c r="CT203" i="12"/>
  <c r="CD202" i="12"/>
  <c r="DT197" i="12"/>
  <c r="CE196" i="12"/>
  <c r="CA194" i="12"/>
  <c r="CB194" i="12"/>
  <c r="DC184" i="12"/>
  <c r="CO260" i="12"/>
  <c r="CV255" i="12"/>
  <c r="CT244" i="12"/>
  <c r="CL239" i="12"/>
  <c r="CT218" i="12"/>
  <c r="CQ218" i="12"/>
  <c r="CR212" i="12"/>
  <c r="BZ202" i="12"/>
  <c r="BU198" i="12"/>
  <c r="BV198" i="12"/>
  <c r="BZ196" i="12"/>
  <c r="CI195" i="12"/>
  <c r="CL195" i="12"/>
  <c r="CQ195" i="12"/>
  <c r="DJ179" i="12"/>
  <c r="DK179" i="12"/>
  <c r="DL179" i="12"/>
  <c r="DO179" i="12"/>
  <c r="DS179" i="12"/>
  <c r="DT179" i="12"/>
  <c r="DK214" i="12"/>
  <c r="CC212" i="12"/>
  <c r="BV185" i="12"/>
  <c r="CW180" i="12"/>
  <c r="DG179" i="12"/>
  <c r="CY176" i="12"/>
  <c r="BZ175" i="12"/>
  <c r="BY173" i="12"/>
  <c r="DF172" i="12"/>
  <c r="CF170" i="12"/>
  <c r="BV168" i="12"/>
  <c r="CC167" i="12"/>
  <c r="DR165" i="12"/>
  <c r="BY165" i="12"/>
  <c r="DT162" i="12"/>
  <c r="CP161" i="12"/>
  <c r="DN159" i="12"/>
  <c r="DC158" i="12"/>
  <c r="CG157" i="12"/>
  <c r="DQ152" i="12"/>
  <c r="CU147" i="12"/>
  <c r="DR144" i="12"/>
  <c r="CQ144" i="12"/>
  <c r="CG143" i="12"/>
  <c r="CR140" i="12"/>
  <c r="DL139" i="12"/>
  <c r="CN138" i="12"/>
  <c r="DJ137" i="12"/>
  <c r="DC136" i="12"/>
  <c r="CD134" i="12"/>
  <c r="BY130" i="12"/>
  <c r="CE129" i="12"/>
  <c r="CL128" i="12"/>
  <c r="DO127" i="12"/>
  <c r="DM127" i="12"/>
  <c r="CT124" i="12"/>
  <c r="CY121" i="12"/>
  <c r="DI120" i="12"/>
  <c r="CO119" i="12"/>
  <c r="CO115" i="12"/>
  <c r="CK115" i="12"/>
  <c r="DO110" i="12"/>
  <c r="BX109" i="12"/>
  <c r="DG105" i="12"/>
  <c r="DQ99" i="12"/>
  <c r="DN99" i="12"/>
  <c r="DP99" i="12"/>
  <c r="BY97" i="12"/>
  <c r="DN95" i="12"/>
  <c r="DG92" i="12"/>
  <c r="CL91" i="12"/>
  <c r="CN86" i="12"/>
  <c r="CI86" i="12"/>
  <c r="BU85" i="12"/>
  <c r="BW85" i="12"/>
  <c r="BY85" i="12"/>
  <c r="BZ85" i="12"/>
  <c r="CC85" i="12"/>
  <c r="CE85" i="12"/>
  <c r="CF85" i="12"/>
  <c r="CX61" i="12"/>
  <c r="CV61" i="12"/>
  <c r="CY61" i="12"/>
  <c r="DE61" i="12"/>
  <c r="DG61" i="12"/>
  <c r="BU185" i="12"/>
  <c r="CU180" i="12"/>
  <c r="DE179" i="12"/>
  <c r="DS177" i="12"/>
  <c r="CV176" i="12"/>
  <c r="BX173" i="12"/>
  <c r="DN165" i="12"/>
  <c r="DP162" i="12"/>
  <c r="DI159" i="12"/>
  <c r="CU158" i="12"/>
  <c r="BV157" i="12"/>
  <c r="DC155" i="12"/>
  <c r="DQ144" i="12"/>
  <c r="CN144" i="12"/>
  <c r="DC139" i="12"/>
  <c r="CM138" i="12"/>
  <c r="CK128" i="12"/>
  <c r="CN119" i="12"/>
  <c r="DJ110" i="12"/>
  <c r="DA105" i="12"/>
  <c r="CL98" i="12"/>
  <c r="CJ98" i="12"/>
  <c r="CS98" i="12"/>
  <c r="DF97" i="12"/>
  <c r="BX97" i="12"/>
  <c r="DI94" i="12"/>
  <c r="DJ94" i="12"/>
  <c r="DM94" i="12"/>
  <c r="CY92" i="12"/>
  <c r="CS82" i="12"/>
  <c r="CI82" i="12"/>
  <c r="CM82" i="12"/>
  <c r="CN82" i="12"/>
  <c r="CT82" i="12"/>
  <c r="DQ73" i="12"/>
  <c r="DK59" i="12"/>
  <c r="DT59" i="12"/>
  <c r="DJ59" i="12"/>
  <c r="DH51" i="12"/>
  <c r="DI51" i="12"/>
  <c r="DK51" i="12"/>
  <c r="CB50" i="12"/>
  <c r="CG50" i="12"/>
  <c r="DM48" i="12"/>
  <c r="DJ48" i="12"/>
  <c r="DL44" i="12"/>
  <c r="DM44" i="12"/>
  <c r="DN44" i="12"/>
  <c r="CW36" i="12"/>
  <c r="CU36" i="12"/>
  <c r="DA36" i="12"/>
  <c r="DB36" i="12"/>
  <c r="DC36" i="12"/>
  <c r="DE36" i="12"/>
  <c r="DF36" i="12"/>
  <c r="CY179" i="12"/>
  <c r="DR177" i="12"/>
  <c r="CU176" i="12"/>
  <c r="BW173" i="12"/>
  <c r="DG170" i="12"/>
  <c r="DJ165" i="12"/>
  <c r="DJ162" i="12"/>
  <c r="CN161" i="12"/>
  <c r="CN158" i="12"/>
  <c r="BU157" i="12"/>
  <c r="DT153" i="12"/>
  <c r="DM152" i="12"/>
  <c r="DG147" i="12"/>
  <c r="DT145" i="12"/>
  <c r="DP144" i="12"/>
  <c r="CJ144" i="12"/>
  <c r="DR141" i="12"/>
  <c r="CX139" i="12"/>
  <c r="CJ138" i="12"/>
  <c r="DA136" i="12"/>
  <c r="CX127" i="12"/>
  <c r="CQ126" i="12"/>
  <c r="CI126" i="12"/>
  <c r="CU125" i="12"/>
  <c r="CC124" i="12"/>
  <c r="CP122" i="12"/>
  <c r="CW121" i="12"/>
  <c r="DF119" i="12"/>
  <c r="CR114" i="12"/>
  <c r="DR111" i="12"/>
  <c r="DD107" i="12"/>
  <c r="CF106" i="12"/>
  <c r="CW105" i="12"/>
  <c r="DL102" i="12"/>
  <c r="DJ102" i="12"/>
  <c r="DG99" i="12"/>
  <c r="DR98" i="12"/>
  <c r="DE97" i="12"/>
  <c r="BU97" i="12"/>
  <c r="CT96" i="12"/>
  <c r="CN95" i="12"/>
  <c r="CC92" i="12"/>
  <c r="CG82" i="12"/>
  <c r="CC82" i="12"/>
  <c r="DN73" i="12"/>
  <c r="DS56" i="12"/>
  <c r="DQ56" i="12"/>
  <c r="CP52" i="12"/>
  <c r="CH52" i="12"/>
  <c r="CT52" i="12"/>
  <c r="BW26" i="12"/>
  <c r="BU26" i="12"/>
  <c r="BZ26" i="12"/>
  <c r="CC26" i="12"/>
  <c r="CF26" i="12"/>
  <c r="CG26" i="12"/>
  <c r="CF185" i="12"/>
  <c r="DO177" i="12"/>
  <c r="BU173" i="12"/>
  <c r="DE170" i="12"/>
  <c r="DL160" i="12"/>
  <c r="BZ158" i="12"/>
  <c r="DQ153" i="12"/>
  <c r="DF147" i="12"/>
  <c r="DG146" i="12"/>
  <c r="DQ145" i="12"/>
  <c r="DO144" i="12"/>
  <c r="DP141" i="12"/>
  <c r="CI138" i="12"/>
  <c r="CZ137" i="12"/>
  <c r="CZ136" i="12"/>
  <c r="CT135" i="12"/>
  <c r="DD131" i="12"/>
  <c r="BX128" i="12"/>
  <c r="CF127" i="12"/>
  <c r="BW127" i="12"/>
  <c r="DL126" i="12"/>
  <c r="CG122" i="12"/>
  <c r="CU121" i="12"/>
  <c r="CS120" i="12"/>
  <c r="DE119" i="12"/>
  <c r="CC116" i="12"/>
  <c r="CB114" i="12"/>
  <c r="DS113" i="12"/>
  <c r="DI113" i="12"/>
  <c r="DI111" i="12"/>
  <c r="DE109" i="12"/>
  <c r="CE108" i="12"/>
  <c r="DC107" i="12"/>
  <c r="CM105" i="12"/>
  <c r="DE99" i="12"/>
  <c r="CD99" i="12"/>
  <c r="BU99" i="12"/>
  <c r="DC98" i="12"/>
  <c r="DD97" i="12"/>
  <c r="CP96" i="12"/>
  <c r="CH94" i="12"/>
  <c r="CL94" i="12"/>
  <c r="BU89" i="12"/>
  <c r="BV89" i="12"/>
  <c r="CB89" i="12"/>
  <c r="CD89" i="12"/>
  <c r="CZ88" i="12"/>
  <c r="CB85" i="12"/>
  <c r="CK78" i="12"/>
  <c r="CI78" i="12"/>
  <c r="CP78" i="12"/>
  <c r="CQ78" i="12"/>
  <c r="CS78" i="12"/>
  <c r="DM73" i="12"/>
  <c r="CV71" i="12"/>
  <c r="CW71" i="12"/>
  <c r="DA71" i="12"/>
  <c r="DF71" i="12"/>
  <c r="CV68" i="12"/>
  <c r="DA68" i="12"/>
  <c r="DB68" i="12"/>
  <c r="DS47" i="12"/>
  <c r="DM24" i="12"/>
  <c r="DR24" i="12"/>
  <c r="DB200" i="12"/>
  <c r="CT190" i="12"/>
  <c r="CW189" i="12"/>
  <c r="CT188" i="12"/>
  <c r="DI187" i="12"/>
  <c r="BX186" i="12"/>
  <c r="CE185" i="12"/>
  <c r="DM182" i="12"/>
  <c r="CF181" i="12"/>
  <c r="DG180" i="12"/>
  <c r="CQ179" i="12"/>
  <c r="CS178" i="12"/>
  <c r="DL177" i="12"/>
  <c r="DT173" i="12"/>
  <c r="DB172" i="12"/>
  <c r="CQ171" i="12"/>
  <c r="DD170" i="12"/>
  <c r="DR168" i="12"/>
  <c r="DL163" i="12"/>
  <c r="CK161" i="12"/>
  <c r="DJ160" i="12"/>
  <c r="DB159" i="12"/>
  <c r="CZ156" i="12"/>
  <c r="DF153" i="12"/>
  <c r="CW152" i="12"/>
  <c r="CX149" i="12"/>
  <c r="DE148" i="12"/>
  <c r="DE147" i="12"/>
  <c r="CB147" i="12"/>
  <c r="DE146" i="12"/>
  <c r="BY145" i="12"/>
  <c r="DN144" i="12"/>
  <c r="DH142" i="12"/>
  <c r="DI141" i="12"/>
  <c r="CC140" i="12"/>
  <c r="CA138" i="12"/>
  <c r="DP136" i="12"/>
  <c r="CY136" i="12"/>
  <c r="CQ135" i="12"/>
  <c r="DJ134" i="12"/>
  <c r="DC131" i="12"/>
  <c r="DK130" i="12"/>
  <c r="CB127" i="12"/>
  <c r="DJ126" i="12"/>
  <c r="CA122" i="12"/>
  <c r="DD119" i="12"/>
  <c r="DO117" i="12"/>
  <c r="BY116" i="12"/>
  <c r="BW114" i="12"/>
  <c r="DE111" i="12"/>
  <c r="CC110" i="12"/>
  <c r="CZ109" i="12"/>
  <c r="DL109" i="12"/>
  <c r="DT109" i="12"/>
  <c r="CD108" i="12"/>
  <c r="CL105" i="12"/>
  <c r="CG100" i="12"/>
  <c r="DA99" i="12"/>
  <c r="CZ98" i="12"/>
  <c r="DC97" i="12"/>
  <c r="CA85" i="12"/>
  <c r="DN80" i="12"/>
  <c r="DO80" i="12"/>
  <c r="DH75" i="12"/>
  <c r="DR75" i="12"/>
  <c r="DJ73" i="12"/>
  <c r="CW60" i="12"/>
  <c r="CY60" i="12"/>
  <c r="BV51" i="12"/>
  <c r="CE51" i="12"/>
  <c r="CG51" i="12"/>
  <c r="BZ48" i="12"/>
  <c r="BV48" i="12"/>
  <c r="CB48" i="12"/>
  <c r="CC48" i="12"/>
  <c r="CZ42" i="12"/>
  <c r="DG41" i="12"/>
  <c r="CY41" i="12"/>
  <c r="DF41" i="12"/>
  <c r="DK177" i="12"/>
  <c r="DP173" i="12"/>
  <c r="CV153" i="12"/>
  <c r="CW136" i="12"/>
  <c r="DA131" i="12"/>
  <c r="DE126" i="12"/>
  <c r="DN117" i="12"/>
  <c r="CC108" i="12"/>
  <c r="CQ101" i="12"/>
  <c r="CW98" i="12"/>
  <c r="CH90" i="12"/>
  <c r="CO90" i="12"/>
  <c r="CR90" i="12"/>
  <c r="CI90" i="12"/>
  <c r="CJ90" i="12"/>
  <c r="CR82" i="12"/>
  <c r="CU58" i="12"/>
  <c r="CX58" i="12"/>
  <c r="DJ53" i="12"/>
  <c r="DS53" i="12"/>
  <c r="CW49" i="12"/>
  <c r="CX49" i="12"/>
  <c r="CZ49" i="12"/>
  <c r="CS22" i="12"/>
  <c r="CJ22" i="12"/>
  <c r="CN22" i="12"/>
  <c r="CQ22" i="12"/>
  <c r="CR22" i="12"/>
  <c r="DB97" i="12"/>
  <c r="CV97" i="12"/>
  <c r="DA97" i="12"/>
  <c r="DF50" i="12"/>
  <c r="CG165" i="12"/>
  <c r="CY131" i="12"/>
  <c r="DI116" i="12"/>
  <c r="DN116" i="12"/>
  <c r="DO114" i="12"/>
  <c r="DL114" i="12"/>
  <c r="DE108" i="12"/>
  <c r="BU108" i="12"/>
  <c r="CJ101" i="12"/>
  <c r="CS99" i="12"/>
  <c r="CN98" i="12"/>
  <c r="CQ90" i="12"/>
  <c r="DQ84" i="12"/>
  <c r="DJ84" i="12"/>
  <c r="DN84" i="12"/>
  <c r="DT84" i="12"/>
  <c r="CK82" i="12"/>
  <c r="CR73" i="12"/>
  <c r="DL70" i="12"/>
  <c r="DR70" i="12"/>
  <c r="DI70" i="12"/>
  <c r="DN70" i="12"/>
  <c r="CM128" i="12"/>
  <c r="CQ128" i="12"/>
  <c r="DI110" i="12"/>
  <c r="DR110" i="12"/>
  <c r="CK95" i="12"/>
  <c r="CQ95" i="12"/>
  <c r="CO72" i="12"/>
  <c r="CH72" i="12"/>
  <c r="CD168" i="12"/>
  <c r="CC165" i="12"/>
  <c r="CV138" i="12"/>
  <c r="CT128" i="12"/>
  <c r="DO120" i="12"/>
  <c r="DT110" i="12"/>
  <c r="DA108" i="12"/>
  <c r="DN100" i="12"/>
  <c r="DJ100" i="12"/>
  <c r="DO100" i="12"/>
  <c r="CC97" i="12"/>
  <c r="DL94" i="12"/>
  <c r="CN90" i="12"/>
  <c r="CU81" i="12"/>
  <c r="CV81" i="12"/>
  <c r="CE54" i="12"/>
  <c r="BW54" i="12"/>
  <c r="CU206" i="12"/>
  <c r="CJ193" i="12"/>
  <c r="CI188" i="12"/>
  <c r="CG186" i="12"/>
  <c r="BX185" i="12"/>
  <c r="CZ180" i="12"/>
  <c r="DQ178" i="12"/>
  <c r="CF173" i="12"/>
  <c r="DH172" i="12"/>
  <c r="CP170" i="12"/>
  <c r="CH169" i="12"/>
  <c r="CA168" i="12"/>
  <c r="CA165" i="12"/>
  <c r="CS161" i="12"/>
  <c r="CL160" i="12"/>
  <c r="CP157" i="12"/>
  <c r="DM156" i="12"/>
  <c r="DT152" i="12"/>
  <c r="CW147" i="12"/>
  <c r="CZ144" i="12"/>
  <c r="CW143" i="12"/>
  <c r="CR138" i="12"/>
  <c r="DO137" i="12"/>
  <c r="DE136" i="12"/>
  <c r="CP134" i="12"/>
  <c r="CN130" i="12"/>
  <c r="CG129" i="12"/>
  <c r="CS128" i="12"/>
  <c r="DB121" i="12"/>
  <c r="DM120" i="12"/>
  <c r="CI120" i="12"/>
  <c r="CH120" i="12"/>
  <c r="CV119" i="12"/>
  <c r="BY118" i="12"/>
  <c r="DS110" i="12"/>
  <c r="BW105" i="12"/>
  <c r="CA105" i="12"/>
  <c r="CB97" i="12"/>
  <c r="CM90" i="12"/>
  <c r="DA88" i="12"/>
  <c r="DF88" i="12"/>
  <c r="CV88" i="12"/>
  <c r="CX85" i="12"/>
  <c r="DD85" i="12"/>
  <c r="CV85" i="12"/>
  <c r="CZ62" i="12"/>
  <c r="CY62" i="12"/>
  <c r="DB62" i="12"/>
  <c r="DD62" i="12"/>
  <c r="DF62" i="12"/>
  <c r="DG62" i="12"/>
  <c r="CU62" i="12"/>
  <c r="BX51" i="12"/>
  <c r="BU48" i="12"/>
  <c r="BW185" i="12"/>
  <c r="CY180" i="12"/>
  <c r="DG176" i="12"/>
  <c r="CB175" i="12"/>
  <c r="CE173" i="12"/>
  <c r="CH170" i="12"/>
  <c r="BY168" i="12"/>
  <c r="DS165" i="12"/>
  <c r="BZ165" i="12"/>
  <c r="DS159" i="12"/>
  <c r="DG158" i="12"/>
  <c r="CL157" i="12"/>
  <c r="CV147" i="12"/>
  <c r="DT144" i="12"/>
  <c r="CR144" i="12"/>
  <c r="CL143" i="12"/>
  <c r="DT139" i="12"/>
  <c r="CP138" i="12"/>
  <c r="DN137" i="12"/>
  <c r="CJ134" i="12"/>
  <c r="CE130" i="12"/>
  <c r="CF129" i="12"/>
  <c r="CN128" i="12"/>
  <c r="CQ119" i="12"/>
  <c r="DR117" i="12"/>
  <c r="DP117" i="12"/>
  <c r="DP110" i="12"/>
  <c r="CY108" i="12"/>
  <c r="DC108" i="12"/>
  <c r="BX107" i="12"/>
  <c r="CG107" i="12"/>
  <c r="BZ97" i="12"/>
  <c r="CJ96" i="12"/>
  <c r="CM96" i="12"/>
  <c r="CQ96" i="12"/>
  <c r="DP95" i="12"/>
  <c r="CD81" i="12"/>
  <c r="CB81" i="12"/>
  <c r="CH77" i="12"/>
  <c r="CK77" i="12"/>
  <c r="DO73" i="12"/>
  <c r="DI73" i="12"/>
  <c r="DK73" i="12"/>
  <c r="DL73" i="12"/>
  <c r="DP73" i="12"/>
  <c r="DR73" i="12"/>
  <c r="DS73" i="12"/>
  <c r="DT73" i="12"/>
  <c r="DI55" i="12"/>
  <c r="DK55" i="12"/>
  <c r="DS55" i="12"/>
  <c r="DI47" i="12"/>
  <c r="DQ47" i="12"/>
  <c r="DT47" i="12"/>
  <c r="DK47" i="12"/>
  <c r="DL47" i="12"/>
  <c r="DM47" i="12"/>
  <c r="BV23" i="12"/>
  <c r="CE23" i="12"/>
  <c r="CX32" i="12"/>
  <c r="BX27" i="12"/>
  <c r="DE26" i="12"/>
  <c r="CU25" i="12"/>
  <c r="CU19" i="12"/>
  <c r="DT18" i="12"/>
  <c r="DP17" i="12"/>
  <c r="DC16" i="12"/>
  <c r="DH15" i="12"/>
  <c r="CD13" i="12"/>
  <c r="DA12" i="12"/>
  <c r="DH9" i="12"/>
  <c r="CY79" i="12"/>
  <c r="CV77" i="12"/>
  <c r="DO76" i="12"/>
  <c r="DF73" i="12"/>
  <c r="CC69" i="12"/>
  <c r="CP50" i="12"/>
  <c r="CC35" i="12"/>
  <c r="DI34" i="12"/>
  <c r="CR25" i="12"/>
  <c r="DN18" i="12"/>
  <c r="DA16" i="12"/>
  <c r="CC13" i="12"/>
  <c r="CZ12" i="12"/>
  <c r="CN7" i="12"/>
  <c r="CX79" i="12"/>
  <c r="DN76" i="12"/>
  <c r="DS74" i="12"/>
  <c r="DC73" i="12"/>
  <c r="CB69" i="12"/>
  <c r="CT62" i="12"/>
  <c r="CO50" i="12"/>
  <c r="DH34" i="12"/>
  <c r="CP25" i="12"/>
  <c r="CB19" i="12"/>
  <c r="DM18" i="12"/>
  <c r="CZ16" i="12"/>
  <c r="BY13" i="12"/>
  <c r="CW12" i="12"/>
  <c r="CC9" i="12"/>
  <c r="DD8" i="12"/>
  <c r="DP91" i="12"/>
  <c r="DB86" i="12"/>
  <c r="CI84" i="12"/>
  <c r="DQ79" i="12"/>
  <c r="CW79" i="12"/>
  <c r="CE77" i="12"/>
  <c r="DL76" i="12"/>
  <c r="DE75" i="12"/>
  <c r="CE72" i="12"/>
  <c r="BZ70" i="12"/>
  <c r="BZ69" i="12"/>
  <c r="CS68" i="12"/>
  <c r="CV67" i="12"/>
  <c r="CE64" i="12"/>
  <c r="CS62" i="12"/>
  <c r="CT59" i="12"/>
  <c r="CH49" i="12"/>
  <c r="DH42" i="12"/>
  <c r="DK40" i="12"/>
  <c r="CA35" i="12"/>
  <c r="DG34" i="12"/>
  <c r="DG32" i="12"/>
  <c r="CU32" i="12"/>
  <c r="BU27" i="12"/>
  <c r="CY26" i="12"/>
  <c r="DR25" i="12"/>
  <c r="CD25" i="12"/>
  <c r="DR22" i="12"/>
  <c r="DG20" i="12"/>
  <c r="DS19" i="12"/>
  <c r="CA19" i="12"/>
  <c r="DJ18" i="12"/>
  <c r="DM17" i="12"/>
  <c r="CW16" i="12"/>
  <c r="BX13" i="12"/>
  <c r="CV12" i="12"/>
  <c r="CB9" i="12"/>
  <c r="CZ8" i="12"/>
  <c r="DN19" i="12"/>
  <c r="DG18" i="12"/>
  <c r="CV16" i="12"/>
  <c r="BU13" i="12"/>
  <c r="CS12" i="12"/>
  <c r="DR9" i="12"/>
  <c r="CA9" i="12"/>
  <c r="DN92" i="12"/>
  <c r="DN91" i="12"/>
  <c r="DJ79" i="12"/>
  <c r="BV79" i="12"/>
  <c r="BW77" i="12"/>
  <c r="CT76" i="12"/>
  <c r="CY75" i="12"/>
  <c r="CP74" i="12"/>
  <c r="BZ72" i="12"/>
  <c r="CK71" i="12"/>
  <c r="CK68" i="12"/>
  <c r="DK65" i="12"/>
  <c r="DS60" i="12"/>
  <c r="CM59" i="12"/>
  <c r="CG47" i="12"/>
  <c r="CA44" i="12"/>
  <c r="CB42" i="12"/>
  <c r="CT41" i="12"/>
  <c r="DI40" i="12"/>
  <c r="DE35" i="12"/>
  <c r="BU35" i="12"/>
  <c r="CW34" i="12"/>
  <c r="DE32" i="12"/>
  <c r="CW26" i="12"/>
  <c r="DG25" i="12"/>
  <c r="BW25" i="12"/>
  <c r="DK22" i="12"/>
  <c r="CQ21" i="12"/>
  <c r="DE20" i="12"/>
  <c r="DM19" i="12"/>
  <c r="BW19" i="12"/>
  <c r="CL18" i="12"/>
  <c r="DI17" i="12"/>
  <c r="DR16" i="12"/>
  <c r="CU16" i="12"/>
  <c r="CT13" i="12"/>
  <c r="DQ9" i="12"/>
  <c r="BZ9" i="12"/>
  <c r="CJ59" i="12"/>
  <c r="CZ52" i="12"/>
  <c r="BW44" i="12"/>
  <c r="CY40" i="12"/>
  <c r="DD35" i="12"/>
  <c r="CV34" i="12"/>
  <c r="DD32" i="12"/>
  <c r="CG27" i="12"/>
  <c r="DE25" i="12"/>
  <c r="CO23" i="12"/>
  <c r="CF21" i="12"/>
  <c r="DB20" i="12"/>
  <c r="DL19" i="12"/>
  <c r="BV19" i="12"/>
  <c r="DH17" i="12"/>
  <c r="DQ16" i="12"/>
  <c r="DR14" i="12"/>
  <c r="CT14" i="12"/>
  <c r="CP13" i="12"/>
  <c r="DA11" i="12"/>
  <c r="DP9" i="12"/>
  <c r="BY9" i="12"/>
  <c r="DS45" i="12"/>
  <c r="BV44" i="12"/>
  <c r="DT42" i="12"/>
  <c r="DR29" i="12"/>
  <c r="CF27" i="12"/>
  <c r="DD25" i="12"/>
  <c r="CI23" i="12"/>
  <c r="CE21" i="12"/>
  <c r="CY20" i="12"/>
  <c r="DH19" i="12"/>
  <c r="BU19" i="12"/>
  <c r="DF17" i="12"/>
  <c r="DO16" i="12"/>
  <c r="DN14" i="12"/>
  <c r="CS14" i="12"/>
  <c r="CO13" i="12"/>
  <c r="DO9" i="12"/>
  <c r="BX9" i="12"/>
  <c r="DO83" i="12"/>
  <c r="DE79" i="12"/>
  <c r="CC76" i="12"/>
  <c r="CV75" i="12"/>
  <c r="DG69" i="12"/>
  <c r="BV68" i="12"/>
  <c r="CZ57" i="12"/>
  <c r="DR42" i="12"/>
  <c r="CT35" i="12"/>
  <c r="DQ29" i="12"/>
  <c r="CE27" i="12"/>
  <c r="DL26" i="12"/>
  <c r="DC25" i="12"/>
  <c r="CX20" i="12"/>
  <c r="CG17" i="12"/>
  <c r="CJ14" i="12"/>
  <c r="CK13" i="12"/>
  <c r="DN9" i="12"/>
  <c r="CW57" i="12"/>
  <c r="CP35" i="12"/>
  <c r="DK26" i="12"/>
  <c r="CL35" i="12"/>
  <c r="DP34" i="12"/>
  <c r="DQ17" i="12"/>
  <c r="DK15" i="12"/>
  <c r="CE13" i="12"/>
  <c r="DD12" i="12"/>
  <c r="BW11" i="12"/>
  <c r="DI9" i="12"/>
  <c r="CM406" i="12"/>
  <c r="DP405" i="12"/>
  <c r="DA400" i="12"/>
  <c r="DB400" i="12"/>
  <c r="CL399" i="12"/>
  <c r="CS399" i="12"/>
  <c r="CZ391" i="12"/>
  <c r="CU391" i="12"/>
  <c r="DB391" i="12"/>
  <c r="DO386" i="12"/>
  <c r="DJ386" i="12"/>
  <c r="DR386" i="12"/>
  <c r="DI386" i="12"/>
  <c r="CP385" i="12"/>
  <c r="CJ385" i="12"/>
  <c r="CI371" i="12"/>
  <c r="CK371" i="12"/>
  <c r="CM371" i="12"/>
  <c r="CR371" i="12"/>
  <c r="CT371" i="12"/>
  <c r="CH371" i="12"/>
  <c r="CJ371" i="12"/>
  <c r="CD370" i="12"/>
  <c r="CF370" i="12"/>
  <c r="BV370" i="12"/>
  <c r="BW370" i="12"/>
  <c r="DP361" i="12"/>
  <c r="DS361" i="12"/>
  <c r="DT361" i="12"/>
  <c r="DB286" i="12"/>
  <c r="CZ286" i="12"/>
  <c r="BZ399" i="12"/>
  <c r="CC399" i="12"/>
  <c r="CC395" i="12"/>
  <c r="CE395" i="12"/>
  <c r="CJ394" i="12"/>
  <c r="CS394" i="12"/>
  <c r="CL391" i="12"/>
  <c r="CP391" i="12"/>
  <c r="DM372" i="12"/>
  <c r="DL372" i="12"/>
  <c r="DS372" i="12"/>
  <c r="DH372" i="12"/>
  <c r="DJ372" i="12"/>
  <c r="DK372" i="12"/>
  <c r="BV371" i="12"/>
  <c r="CD371" i="12"/>
  <c r="CG371" i="12"/>
  <c r="CK323" i="12"/>
  <c r="CH323" i="12"/>
  <c r="CO323" i="12"/>
  <c r="CI323" i="12"/>
  <c r="CM323" i="12"/>
  <c r="CN323" i="12"/>
  <c r="CP323" i="12"/>
  <c r="CQ323" i="12"/>
  <c r="CR323" i="12"/>
  <c r="CS323" i="12"/>
  <c r="CX321" i="12"/>
  <c r="DG321" i="12"/>
  <c r="CU321" i="12"/>
  <c r="CV321" i="12"/>
  <c r="CW321" i="12"/>
  <c r="DB321" i="12"/>
  <c r="DC321" i="12"/>
  <c r="DD321" i="12"/>
  <c r="DE321" i="12"/>
  <c r="CM400" i="12"/>
  <c r="CI400" i="12"/>
  <c r="DG410" i="12"/>
  <c r="CI406" i="12"/>
  <c r="DN405" i="12"/>
  <c r="DS402" i="12"/>
  <c r="CX400" i="12"/>
  <c r="BV400" i="12"/>
  <c r="BX400" i="12"/>
  <c r="CY391" i="12"/>
  <c r="DH386" i="12"/>
  <c r="DQ385" i="12"/>
  <c r="DD384" i="12"/>
  <c r="BU367" i="12"/>
  <c r="CD367" i="12"/>
  <c r="CG367" i="12"/>
  <c r="BV367" i="12"/>
  <c r="BX367" i="12"/>
  <c r="BY367" i="12"/>
  <c r="CC367" i="12"/>
  <c r="CJ323" i="12"/>
  <c r="CH372" i="12"/>
  <c r="CQ372" i="12"/>
  <c r="DR354" i="12"/>
  <c r="DS354" i="12"/>
  <c r="DD410" i="12"/>
  <c r="DA409" i="12"/>
  <c r="CD408" i="12"/>
  <c r="CI407" i="12"/>
  <c r="DG406" i="12"/>
  <c r="CD406" i="12"/>
  <c r="DJ405" i="12"/>
  <c r="DL404" i="12"/>
  <c r="CA404" i="12"/>
  <c r="CF404" i="12"/>
  <c r="DE403" i="12"/>
  <c r="DS401" i="12"/>
  <c r="CV400" i="12"/>
  <c r="CN399" i="12"/>
  <c r="CC397" i="12"/>
  <c r="CZ396" i="12"/>
  <c r="DB395" i="12"/>
  <c r="CW391" i="12"/>
  <c r="DR388" i="12"/>
  <c r="DH388" i="12"/>
  <c r="CG386" i="12"/>
  <c r="CS371" i="12"/>
  <c r="DA368" i="12"/>
  <c r="DG368" i="12"/>
  <c r="CZ354" i="12"/>
  <c r="CY354" i="12"/>
  <c r="DC354" i="12"/>
  <c r="DD354" i="12"/>
  <c r="DF354" i="12"/>
  <c r="CU354" i="12"/>
  <c r="CW354" i="12"/>
  <c r="CX354" i="12"/>
  <c r="CY410" i="12"/>
  <c r="CY409" i="12"/>
  <c r="CC408" i="12"/>
  <c r="CG407" i="12"/>
  <c r="DC406" i="12"/>
  <c r="CB406" i="12"/>
  <c r="DH405" i="12"/>
  <c r="CO405" i="12"/>
  <c r="CM405" i="12"/>
  <c r="DC404" i="12"/>
  <c r="DA403" i="12"/>
  <c r="CO402" i="12"/>
  <c r="CK402" i="12"/>
  <c r="DN401" i="12"/>
  <c r="CU400" i="12"/>
  <c r="CK399" i="12"/>
  <c r="DO393" i="12"/>
  <c r="DH393" i="12"/>
  <c r="DN393" i="12"/>
  <c r="CV391" i="12"/>
  <c r="DB388" i="12"/>
  <c r="CV388" i="12"/>
  <c r="DN387" i="12"/>
  <c r="DJ387" i="12"/>
  <c r="DM387" i="12"/>
  <c r="CR385" i="12"/>
  <c r="CY384" i="12"/>
  <c r="DE384" i="12"/>
  <c r="CV384" i="12"/>
  <c r="CX384" i="12"/>
  <c r="DS383" i="12"/>
  <c r="DR383" i="12"/>
  <c r="DL373" i="12"/>
  <c r="DM373" i="12"/>
  <c r="DQ373" i="12"/>
  <c r="DS373" i="12"/>
  <c r="CQ371" i="12"/>
  <c r="DL331" i="12"/>
  <c r="DS331" i="12"/>
  <c r="DT331" i="12"/>
  <c r="DI331" i="12"/>
  <c r="DK331" i="12"/>
  <c r="DP331" i="12"/>
  <c r="DJ328" i="12"/>
  <c r="DM328" i="12"/>
  <c r="DN328" i="12"/>
  <c r="DR328" i="12"/>
  <c r="DT328" i="12"/>
  <c r="DI328" i="12"/>
  <c r="DL328" i="12"/>
  <c r="BU386" i="12"/>
  <c r="CE386" i="12"/>
  <c r="CF407" i="12"/>
  <c r="DB406" i="12"/>
  <c r="DD394" i="12"/>
  <c r="CM391" i="12"/>
  <c r="CD386" i="12"/>
  <c r="CQ385" i="12"/>
  <c r="DE383" i="12"/>
  <c r="DB383" i="12"/>
  <c r="DN377" i="12"/>
  <c r="DS377" i="12"/>
  <c r="DJ376" i="12"/>
  <c r="DI376" i="12"/>
  <c r="CY373" i="12"/>
  <c r="CW373" i="12"/>
  <c r="DE373" i="12"/>
  <c r="CV373" i="12"/>
  <c r="CP371" i="12"/>
  <c r="CG370" i="12"/>
  <c r="BZ368" i="12"/>
  <c r="CA368" i="12"/>
  <c r="DI365" i="12"/>
  <c r="DR365" i="12"/>
  <c r="DJ365" i="12"/>
  <c r="DK365" i="12"/>
  <c r="DM365" i="12"/>
  <c r="DP365" i="12"/>
  <c r="DQ365" i="12"/>
  <c r="DO361" i="12"/>
  <c r="DK356" i="12"/>
  <c r="DH356" i="12"/>
  <c r="DR356" i="12"/>
  <c r="DS356" i="12"/>
  <c r="DT356" i="12"/>
  <c r="CH316" i="12"/>
  <c r="CL316" i="12"/>
  <c r="CM316" i="12"/>
  <c r="CT316" i="12"/>
  <c r="DF410" i="12"/>
  <c r="BZ402" i="12"/>
  <c r="BX402" i="12"/>
  <c r="DL401" i="12"/>
  <c r="CP410" i="12"/>
  <c r="CB407" i="12"/>
  <c r="CU406" i="12"/>
  <c r="BZ406" i="12"/>
  <c r="CR405" i="12"/>
  <c r="CG404" i="12"/>
  <c r="CN403" i="12"/>
  <c r="CH402" i="12"/>
  <c r="CZ401" i="12"/>
  <c r="DE401" i="12"/>
  <c r="CD400" i="12"/>
  <c r="CD399" i="12"/>
  <c r="CH394" i="12"/>
  <c r="DK393" i="12"/>
  <c r="DT392" i="12"/>
  <c r="CI392" i="12"/>
  <c r="CM392" i="12"/>
  <c r="CK392" i="12"/>
  <c r="DS391" i="12"/>
  <c r="CH391" i="12"/>
  <c r="CY389" i="12"/>
  <c r="CV389" i="12"/>
  <c r="BY388" i="12"/>
  <c r="BX388" i="12"/>
  <c r="CD388" i="12"/>
  <c r="DP387" i="12"/>
  <c r="DT386" i="12"/>
  <c r="BZ386" i="12"/>
  <c r="CM385" i="12"/>
  <c r="CW384" i="12"/>
  <c r="BZ384" i="12"/>
  <c r="CE384" i="12"/>
  <c r="DD383" i="12"/>
  <c r="CL383" i="12"/>
  <c r="CK383" i="12"/>
  <c r="CW381" i="12"/>
  <c r="CV381" i="12"/>
  <c r="DL380" i="12"/>
  <c r="DR380" i="12"/>
  <c r="CU377" i="12"/>
  <c r="CZ377" i="12"/>
  <c r="DF377" i="12"/>
  <c r="CY377" i="12"/>
  <c r="DF376" i="12"/>
  <c r="CV376" i="12"/>
  <c r="CZ376" i="12"/>
  <c r="DB376" i="12"/>
  <c r="DC376" i="12"/>
  <c r="DD376" i="12"/>
  <c r="DE376" i="12"/>
  <c r="CN373" i="12"/>
  <c r="CO373" i="12"/>
  <c r="CR373" i="12"/>
  <c r="DT372" i="12"/>
  <c r="CN371" i="12"/>
  <c r="CE370" i="12"/>
  <c r="BX369" i="12"/>
  <c r="BY369" i="12"/>
  <c r="CX365" i="12"/>
  <c r="CZ365" i="12"/>
  <c r="DB365" i="12"/>
  <c r="DG365" i="12"/>
  <c r="CU365" i="12"/>
  <c r="CV365" i="12"/>
  <c r="CW365" i="12"/>
  <c r="CY365" i="12"/>
  <c r="DH361" i="12"/>
  <c r="DM401" i="12"/>
  <c r="DT401" i="12"/>
  <c r="CN410" i="12"/>
  <c r="BX407" i="12"/>
  <c r="CT406" i="12"/>
  <c r="BX406" i="12"/>
  <c r="CQ405" i="12"/>
  <c r="CE404" i="12"/>
  <c r="CM403" i="12"/>
  <c r="CF402" i="12"/>
  <c r="DJ401" i="12"/>
  <c r="DG400" i="12"/>
  <c r="CB400" i="12"/>
  <c r="BY399" i="12"/>
  <c r="BV398" i="12"/>
  <c r="CA398" i="12"/>
  <c r="DM397" i="12"/>
  <c r="DS397" i="12"/>
  <c r="BY395" i="12"/>
  <c r="CF394" i="12"/>
  <c r="DI393" i="12"/>
  <c r="CC393" i="12"/>
  <c r="CF393" i="12"/>
  <c r="CE393" i="12"/>
  <c r="DI392" i="12"/>
  <c r="CF392" i="12"/>
  <c r="BU392" i="12"/>
  <c r="CD391" i="12"/>
  <c r="CO389" i="12"/>
  <c r="CN389" i="12"/>
  <c r="DK387" i="12"/>
  <c r="CC387" i="12"/>
  <c r="CA387" i="12"/>
  <c r="DS386" i="12"/>
  <c r="BX386" i="12"/>
  <c r="CK385" i="12"/>
  <c r="CU384" i="12"/>
  <c r="DA383" i="12"/>
  <c r="CA383" i="12"/>
  <c r="CD383" i="12"/>
  <c r="CS379" i="12"/>
  <c r="CL379" i="12"/>
  <c r="CO379" i="12"/>
  <c r="CR379" i="12"/>
  <c r="CV378" i="12"/>
  <c r="DE378" i="12"/>
  <c r="DG376" i="12"/>
  <c r="DR372" i="12"/>
  <c r="CL371" i="12"/>
  <c r="CW364" i="12"/>
  <c r="CX364" i="12"/>
  <c r="CL406" i="12"/>
  <c r="DM405" i="12"/>
  <c r="CQ410" i="12"/>
  <c r="CI410" i="12"/>
  <c r="DS407" i="12"/>
  <c r="CR406" i="12"/>
  <c r="BV406" i="12"/>
  <c r="CL405" i="12"/>
  <c r="BZ404" i="12"/>
  <c r="CI403" i="12"/>
  <c r="CE402" i="12"/>
  <c r="DF401" i="12"/>
  <c r="CB401" i="12"/>
  <c r="CA401" i="12"/>
  <c r="DF400" i="12"/>
  <c r="BZ400" i="12"/>
  <c r="DK397" i="12"/>
  <c r="CV397" i="12"/>
  <c r="DD397" i="12"/>
  <c r="BW394" i="12"/>
  <c r="CT392" i="12"/>
  <c r="DG391" i="12"/>
  <c r="BW391" i="12"/>
  <c r="CA389" i="12"/>
  <c r="BY389" i="12"/>
  <c r="DN388" i="12"/>
  <c r="DQ386" i="12"/>
  <c r="BW386" i="12"/>
  <c r="CY383" i="12"/>
  <c r="CI380" i="12"/>
  <c r="CQ380" i="12"/>
  <c r="CM380" i="12"/>
  <c r="CP380" i="12"/>
  <c r="CT379" i="12"/>
  <c r="DT377" i="12"/>
  <c r="DA376" i="12"/>
  <c r="CW368" i="12"/>
  <c r="CF367" i="12"/>
  <c r="DO366" i="12"/>
  <c r="DL366" i="12"/>
  <c r="CR403" i="12"/>
  <c r="CH410" i="12"/>
  <c r="CQ406" i="12"/>
  <c r="CK405" i="12"/>
  <c r="BX404" i="12"/>
  <c r="CH403" i="12"/>
  <c r="CB402" i="12"/>
  <c r="DD400" i="12"/>
  <c r="CY396" i="12"/>
  <c r="DD396" i="12"/>
  <c r="DI395" i="12"/>
  <c r="DK395" i="12"/>
  <c r="DF391" i="12"/>
  <c r="DP386" i="12"/>
  <c r="BV386" i="12"/>
  <c r="CV383" i="12"/>
  <c r="DB382" i="12"/>
  <c r="CY382" i="12"/>
  <c r="DG382" i="12"/>
  <c r="CP379" i="12"/>
  <c r="DM377" i="12"/>
  <c r="CY376" i="12"/>
  <c r="DO373" i="12"/>
  <c r="DC370" i="12"/>
  <c r="CV370" i="12"/>
  <c r="CZ370" i="12"/>
  <c r="DA370" i="12"/>
  <c r="DB370" i="12"/>
  <c r="DF370" i="12"/>
  <c r="DK358" i="12"/>
  <c r="DL358" i="12"/>
  <c r="DO358" i="12"/>
  <c r="DP358" i="12"/>
  <c r="DT358" i="12"/>
  <c r="CO338" i="12"/>
  <c r="CP338" i="12"/>
  <c r="CQ338" i="12"/>
  <c r="CR338" i="12"/>
  <c r="CS338" i="12"/>
  <c r="CH338" i="12"/>
  <c r="CI338" i="12"/>
  <c r="CJ338" i="12"/>
  <c r="CK338" i="12"/>
  <c r="CP317" i="12"/>
  <c r="CO317" i="12"/>
  <c r="CS317" i="12"/>
  <c r="CK317" i="12"/>
  <c r="CN317" i="12"/>
  <c r="CR317" i="12"/>
  <c r="CH406" i="12"/>
  <c r="CP406" i="12"/>
  <c r="CA402" i="12"/>
  <c r="DC400" i="12"/>
  <c r="DO400" i="12"/>
  <c r="DI400" i="12"/>
  <c r="BZ397" i="12"/>
  <c r="CF397" i="12"/>
  <c r="DE391" i="12"/>
  <c r="DJ391" i="12"/>
  <c r="DO391" i="12"/>
  <c r="DL391" i="12"/>
  <c r="DN386" i="12"/>
  <c r="CK382" i="12"/>
  <c r="CL382" i="12"/>
  <c r="CN379" i="12"/>
  <c r="DL377" i="12"/>
  <c r="CX376" i="12"/>
  <c r="DJ373" i="12"/>
  <c r="DG371" i="12"/>
  <c r="CX371" i="12"/>
  <c r="DB371" i="12"/>
  <c r="DC371" i="12"/>
  <c r="DS365" i="12"/>
  <c r="DQ354" i="12"/>
  <c r="DL382" i="12"/>
  <c r="DK381" i="12"/>
  <c r="CE376" i="12"/>
  <c r="CE366" i="12"/>
  <c r="CP364" i="12"/>
  <c r="DK362" i="12"/>
  <c r="CJ362" i="12"/>
  <c r="CW361" i="12"/>
  <c r="DA360" i="12"/>
  <c r="CG360" i="12"/>
  <c r="DI359" i="12"/>
  <c r="DE358" i="12"/>
  <c r="CE358" i="12"/>
  <c r="DE357" i="12"/>
  <c r="CZ356" i="12"/>
  <c r="DN355" i="12"/>
  <c r="DB353" i="12"/>
  <c r="DE352" i="12"/>
  <c r="DN351" i="12"/>
  <c r="CV351" i="12"/>
  <c r="DT350" i="12"/>
  <c r="DS349" i="12"/>
  <c r="CS347" i="12"/>
  <c r="CL346" i="12"/>
  <c r="CA345" i="12"/>
  <c r="CG344" i="12"/>
  <c r="DO343" i="12"/>
  <c r="DG342" i="12"/>
  <c r="CL342" i="12"/>
  <c r="CO341" i="12"/>
  <c r="DI340" i="12"/>
  <c r="CR339" i="12"/>
  <c r="CP337" i="12"/>
  <c r="DS333" i="12"/>
  <c r="CM333" i="12"/>
  <c r="CH332" i="12"/>
  <c r="DF330" i="12"/>
  <c r="CN330" i="12"/>
  <c r="CP326" i="12"/>
  <c r="CX325" i="12"/>
  <c r="CA324" i="12"/>
  <c r="CG324" i="12"/>
  <c r="CX323" i="12"/>
  <c r="DA322" i="12"/>
  <c r="DB314" i="12"/>
  <c r="DT313" i="12"/>
  <c r="DR312" i="12"/>
  <c r="CJ310" i="12"/>
  <c r="CR310" i="12"/>
  <c r="DO309" i="12"/>
  <c r="CL309" i="12"/>
  <c r="DQ308" i="12"/>
  <c r="DB308" i="12"/>
  <c r="DE308" i="12"/>
  <c r="DP306" i="12"/>
  <c r="CE306" i="12"/>
  <c r="CY304" i="12"/>
  <c r="DA304" i="12"/>
  <c r="DB304" i="12"/>
  <c r="DN303" i="12"/>
  <c r="DP303" i="12"/>
  <c r="DQ303" i="12"/>
  <c r="DH303" i="12"/>
  <c r="DT303" i="12"/>
  <c r="DM303" i="12"/>
  <c r="CE302" i="12"/>
  <c r="CZ301" i="12"/>
  <c r="DP300" i="12"/>
  <c r="DE296" i="12"/>
  <c r="DD296" i="12"/>
  <c r="CU296" i="12"/>
  <c r="CW296" i="12"/>
  <c r="DC296" i="12"/>
  <c r="DO293" i="12"/>
  <c r="CP363" i="12"/>
  <c r="CV361" i="12"/>
  <c r="DC358" i="12"/>
  <c r="CD358" i="12"/>
  <c r="CX356" i="12"/>
  <c r="CX353" i="12"/>
  <c r="DA352" i="12"/>
  <c r="DM351" i="12"/>
  <c r="DS350" i="12"/>
  <c r="BV345" i="12"/>
  <c r="DM343" i="12"/>
  <c r="CL330" i="12"/>
  <c r="DB329" i="12"/>
  <c r="DC327" i="12"/>
  <c r="DM326" i="12"/>
  <c r="DO326" i="12"/>
  <c r="DK325" i="12"/>
  <c r="DR325" i="12"/>
  <c r="DH325" i="12"/>
  <c r="DQ319" i="12"/>
  <c r="DL319" i="12"/>
  <c r="DR319" i="12"/>
  <c r="CW315" i="12"/>
  <c r="DE315" i="12"/>
  <c r="DS313" i="12"/>
  <c r="BX313" i="12"/>
  <c r="BY313" i="12"/>
  <c r="DF309" i="12"/>
  <c r="CL308" i="12"/>
  <c r="CH308" i="12"/>
  <c r="CY301" i="12"/>
  <c r="BY300" i="12"/>
  <c r="CC300" i="12"/>
  <c r="CB297" i="12"/>
  <c r="CF297" i="12"/>
  <c r="DH295" i="12"/>
  <c r="DI295" i="12"/>
  <c r="DQ295" i="12"/>
  <c r="DR295" i="12"/>
  <c r="DI290" i="12"/>
  <c r="DL290" i="12"/>
  <c r="DO290" i="12"/>
  <c r="DP290" i="12"/>
  <c r="DK290" i="12"/>
  <c r="CO377" i="12"/>
  <c r="CA376" i="12"/>
  <c r="CC366" i="12"/>
  <c r="CR361" i="12"/>
  <c r="CU360" i="12"/>
  <c r="CD360" i="12"/>
  <c r="DT359" i="12"/>
  <c r="CS359" i="12"/>
  <c r="DB358" i="12"/>
  <c r="CB358" i="12"/>
  <c r="CU356" i="12"/>
  <c r="CW353" i="12"/>
  <c r="CR352" i="12"/>
  <c r="DJ351" i="12"/>
  <c r="DP350" i="12"/>
  <c r="CQ347" i="12"/>
  <c r="CI346" i="12"/>
  <c r="DI343" i="12"/>
  <c r="CH342" i="12"/>
  <c r="CH339" i="12"/>
  <c r="CM337" i="12"/>
  <c r="DS335" i="12"/>
  <c r="CG334" i="12"/>
  <c r="DQ333" i="12"/>
  <c r="CJ333" i="12"/>
  <c r="CE332" i="12"/>
  <c r="DC330" i="12"/>
  <c r="CX329" i="12"/>
  <c r="DE328" i="12"/>
  <c r="DB327" i="12"/>
  <c r="DJ320" i="12"/>
  <c r="DR320" i="12"/>
  <c r="CV315" i="12"/>
  <c r="DN313" i="12"/>
  <c r="DE309" i="12"/>
  <c r="CD304" i="12"/>
  <c r="CC304" i="12"/>
  <c r="CS303" i="12"/>
  <c r="CM303" i="12"/>
  <c r="CO303" i="12"/>
  <c r="CT303" i="12"/>
  <c r="CX301" i="12"/>
  <c r="CT299" i="12"/>
  <c r="DN295" i="12"/>
  <c r="BU292" i="12"/>
  <c r="BW292" i="12"/>
  <c r="CA292" i="12"/>
  <c r="CB292" i="12"/>
  <c r="CG292" i="12"/>
  <c r="DJ289" i="12"/>
  <c r="DS289" i="12"/>
  <c r="DL288" i="12"/>
  <c r="DJ288" i="12"/>
  <c r="DM288" i="12"/>
  <c r="DN288" i="12"/>
  <c r="DO288" i="12"/>
  <c r="DR288" i="12"/>
  <c r="DS288" i="12"/>
  <c r="DI288" i="12"/>
  <c r="CQ284" i="12"/>
  <c r="DS359" i="12"/>
  <c r="CX358" i="12"/>
  <c r="CA358" i="12"/>
  <c r="CS355" i="12"/>
  <c r="CQ354" i="12"/>
  <c r="DI351" i="12"/>
  <c r="DO350" i="12"/>
  <c r="DD346" i="12"/>
  <c r="DH343" i="12"/>
  <c r="CG342" i="12"/>
  <c r="DF338" i="12"/>
  <c r="CL337" i="12"/>
  <c r="DR335" i="12"/>
  <c r="DT334" i="12"/>
  <c r="DQ332" i="12"/>
  <c r="CF329" i="12"/>
  <c r="DB328" i="12"/>
  <c r="CL326" i="12"/>
  <c r="CH326" i="12"/>
  <c r="CO326" i="12"/>
  <c r="DS325" i="12"/>
  <c r="CI325" i="12"/>
  <c r="CT325" i="12"/>
  <c r="CH325" i="12"/>
  <c r="CN319" i="12"/>
  <c r="CJ319" i="12"/>
  <c r="CF315" i="12"/>
  <c r="CB315" i="12"/>
  <c r="DJ313" i="12"/>
  <c r="CX309" i="12"/>
  <c r="DM306" i="12"/>
  <c r="DT306" i="12"/>
  <c r="DH306" i="12"/>
  <c r="DK306" i="12"/>
  <c r="DQ306" i="12"/>
  <c r="CS299" i="12"/>
  <c r="DS294" i="12"/>
  <c r="DK289" i="12"/>
  <c r="DN287" i="12"/>
  <c r="DJ287" i="12"/>
  <c r="CW358" i="12"/>
  <c r="BW358" i="12"/>
  <c r="DP348" i="12"/>
  <c r="DC346" i="12"/>
  <c r="CF346" i="12"/>
  <c r="DD338" i="12"/>
  <c r="DS334" i="12"/>
  <c r="DP332" i="12"/>
  <c r="CE329" i="12"/>
  <c r="DA328" i="12"/>
  <c r="CF328" i="12"/>
  <c r="DC324" i="12"/>
  <c r="CR320" i="12"/>
  <c r="CO320" i="12"/>
  <c r="CX312" i="12"/>
  <c r="CZ312" i="12"/>
  <c r="DD306" i="12"/>
  <c r="DG306" i="12"/>
  <c r="DB306" i="12"/>
  <c r="DD305" i="12"/>
  <c r="CW305" i="12"/>
  <c r="CX305" i="12"/>
  <c r="DG305" i="12"/>
  <c r="CZ302" i="12"/>
  <c r="CY302" i="12"/>
  <c r="DF302" i="12"/>
  <c r="DG302" i="12"/>
  <c r="CX302" i="12"/>
  <c r="CG295" i="12"/>
  <c r="BU295" i="12"/>
  <c r="CA295" i="12"/>
  <c r="CC295" i="12"/>
  <c r="DP294" i="12"/>
  <c r="CS291" i="12"/>
  <c r="CK291" i="12"/>
  <c r="CM291" i="12"/>
  <c r="CT291" i="12"/>
  <c r="DT290" i="12"/>
  <c r="CO289" i="12"/>
  <c r="CI289" i="12"/>
  <c r="CK289" i="12"/>
  <c r="CN289" i="12"/>
  <c r="CP289" i="12"/>
  <c r="CS289" i="12"/>
  <c r="DT288" i="12"/>
  <c r="CI288" i="12"/>
  <c r="CQ288" i="12"/>
  <c r="DM287" i="12"/>
  <c r="CF390" i="12"/>
  <c r="DA387" i="12"/>
  <c r="DD385" i="12"/>
  <c r="DS381" i="12"/>
  <c r="CD374" i="12"/>
  <c r="DT369" i="12"/>
  <c r="BX366" i="12"/>
  <c r="DS362" i="12"/>
  <c r="DC362" i="12"/>
  <c r="CH361" i="12"/>
  <c r="CA360" i="12"/>
  <c r="DP359" i="12"/>
  <c r="CT358" i="12"/>
  <c r="BV358" i="12"/>
  <c r="CR357" i="12"/>
  <c r="CG356" i="12"/>
  <c r="CM355" i="12"/>
  <c r="DR352" i="12"/>
  <c r="CN352" i="12"/>
  <c r="DE351" i="12"/>
  <c r="CM351" i="12"/>
  <c r="CZ350" i="12"/>
  <c r="DH349" i="12"/>
  <c r="CL348" i="12"/>
  <c r="CH347" i="12"/>
  <c r="CZ346" i="12"/>
  <c r="BW346" i="12"/>
  <c r="DO344" i="12"/>
  <c r="BY344" i="12"/>
  <c r="CS343" i="12"/>
  <c r="CW342" i="12"/>
  <c r="CE342" i="12"/>
  <c r="DM341" i="12"/>
  <c r="CI341" i="12"/>
  <c r="CT340" i="12"/>
  <c r="CB339" i="12"/>
  <c r="DB338" i="12"/>
  <c r="CI337" i="12"/>
  <c r="DP334" i="12"/>
  <c r="BZ334" i="12"/>
  <c r="DK333" i="12"/>
  <c r="CC333" i="12"/>
  <c r="BW330" i="12"/>
  <c r="BZ329" i="12"/>
  <c r="BX328" i="12"/>
  <c r="DH327" i="12"/>
  <c r="DS327" i="12"/>
  <c r="DP325" i="12"/>
  <c r="CO325" i="12"/>
  <c r="CZ324" i="12"/>
  <c r="DM323" i="12"/>
  <c r="DO323" i="12"/>
  <c r="DP319" i="12"/>
  <c r="CN315" i="12"/>
  <c r="CW314" i="12"/>
  <c r="CI312" i="12"/>
  <c r="CO312" i="12"/>
  <c r="DI306" i="12"/>
  <c r="DS305" i="12"/>
  <c r="CQ302" i="12"/>
  <c r="CH302" i="12"/>
  <c r="DN290" i="12"/>
  <c r="DQ288" i="12"/>
  <c r="CM287" i="12"/>
  <c r="CJ287" i="12"/>
  <c r="CL287" i="12"/>
  <c r="CP287" i="12"/>
  <c r="CQ287" i="12"/>
  <c r="CS287" i="12"/>
  <c r="CH287" i="12"/>
  <c r="BV306" i="12"/>
  <c r="CB306" i="12"/>
  <c r="CF306" i="12"/>
  <c r="BZ305" i="12"/>
  <c r="CG305" i="12"/>
  <c r="BY302" i="12"/>
  <c r="BZ302" i="12"/>
  <c r="CA302" i="12"/>
  <c r="DN293" i="12"/>
  <c r="DM293" i="12"/>
  <c r="DP293" i="12"/>
  <c r="DS293" i="12"/>
  <c r="DL293" i="12"/>
  <c r="DO284" i="12"/>
  <c r="DM284" i="12"/>
  <c r="DN284" i="12"/>
  <c r="DP284" i="12"/>
  <c r="DQ284" i="12"/>
  <c r="CI282" i="12"/>
  <c r="CQ282" i="12"/>
  <c r="CM282" i="12"/>
  <c r="DO332" i="12"/>
  <c r="DR332" i="12"/>
  <c r="DD328" i="12"/>
  <c r="CX328" i="12"/>
  <c r="BZ327" i="12"/>
  <c r="CG327" i="12"/>
  <c r="BX316" i="12"/>
  <c r="CD316" i="12"/>
  <c r="DQ311" i="12"/>
  <c r="DP311" i="12"/>
  <c r="DI307" i="12"/>
  <c r="DQ307" i="12"/>
  <c r="CL284" i="12"/>
  <c r="CI284" i="12"/>
  <c r="CJ284" i="12"/>
  <c r="CK284" i="12"/>
  <c r="CM284" i="12"/>
  <c r="CP284" i="12"/>
  <c r="CR284" i="12"/>
  <c r="DM370" i="12"/>
  <c r="DF361" i="12"/>
  <c r="DL359" i="12"/>
  <c r="CC359" i="12"/>
  <c r="CM357" i="12"/>
  <c r="DD356" i="12"/>
  <c r="DG353" i="12"/>
  <c r="BX347" i="12"/>
  <c r="DQ345" i="12"/>
  <c r="CO342" i="12"/>
  <c r="BZ342" i="12"/>
  <c r="CK340" i="12"/>
  <c r="CT337" i="12"/>
  <c r="CS333" i="12"/>
  <c r="BW333" i="12"/>
  <c r="DE330" i="12"/>
  <c r="DA330" i="12"/>
  <c r="DG330" i="12"/>
  <c r="CT326" i="12"/>
  <c r="DI325" i="12"/>
  <c r="BY325" i="12"/>
  <c r="DF322" i="12"/>
  <c r="CY322" i="12"/>
  <c r="CB321" i="12"/>
  <c r="BX321" i="12"/>
  <c r="CE321" i="12"/>
  <c r="DF320" i="12"/>
  <c r="DK319" i="12"/>
  <c r="BY319" i="12"/>
  <c r="CH318" i="12"/>
  <c r="DF315" i="12"/>
  <c r="BX315" i="12"/>
  <c r="DI311" i="12"/>
  <c r="CK308" i="12"/>
  <c r="CZ306" i="12"/>
  <c r="DF305" i="12"/>
  <c r="DA303" i="12"/>
  <c r="DL301" i="12"/>
  <c r="DH301" i="12"/>
  <c r="DI301" i="12"/>
  <c r="DO301" i="12"/>
  <c r="CF295" i="12"/>
  <c r="BY292" i="12"/>
  <c r="CR282" i="12"/>
  <c r="DT280" i="12"/>
  <c r="DR280" i="12"/>
  <c r="DL280" i="12"/>
  <c r="DQ280" i="12"/>
  <c r="DE361" i="12"/>
  <c r="DG358" i="12"/>
  <c r="DC356" i="12"/>
  <c r="CO330" i="12"/>
  <c r="CI330" i="12"/>
  <c r="CT330" i="12"/>
  <c r="CO322" i="12"/>
  <c r="CS322" i="12"/>
  <c r="DO321" i="12"/>
  <c r="DF317" i="12"/>
  <c r="DH311" i="12"/>
  <c r="CY309" i="12"/>
  <c r="CZ309" i="12"/>
  <c r="CV301" i="12"/>
  <c r="DE301" i="12"/>
  <c r="CW301" i="12"/>
  <c r="DC301" i="12"/>
  <c r="DJ300" i="12"/>
  <c r="DK300" i="12"/>
  <c r="DL300" i="12"/>
  <c r="DR300" i="12"/>
  <c r="DO294" i="12"/>
  <c r="DI294" i="12"/>
  <c r="DJ294" i="12"/>
  <c r="DM294" i="12"/>
  <c r="DN294" i="12"/>
  <c r="DQ294" i="12"/>
  <c r="DT294" i="12"/>
  <c r="CH282" i="12"/>
  <c r="CF376" i="12"/>
  <c r="DD361" i="12"/>
  <c r="DC360" i="12"/>
  <c r="DJ359" i="12"/>
  <c r="BW359" i="12"/>
  <c r="DF358" i="12"/>
  <c r="CH357" i="12"/>
  <c r="DA356" i="12"/>
  <c r="DE353" i="12"/>
  <c r="DH352" i="12"/>
  <c r="DS351" i="12"/>
  <c r="CN346" i="12"/>
  <c r="CE345" i="12"/>
  <c r="CQ344" i="12"/>
  <c r="DQ343" i="12"/>
  <c r="BW342" i="12"/>
  <c r="CH340" i="12"/>
  <c r="CQ337" i="12"/>
  <c r="CN333" i="12"/>
  <c r="BU333" i="12"/>
  <c r="CK332" i="12"/>
  <c r="CA332" i="12"/>
  <c r="CF332" i="12"/>
  <c r="CP330" i="12"/>
  <c r="CQ326" i="12"/>
  <c r="CY325" i="12"/>
  <c r="BU325" i="12"/>
  <c r="DC323" i="12"/>
  <c r="DL321" i="12"/>
  <c r="CP320" i="12"/>
  <c r="DH319" i="12"/>
  <c r="BU319" i="12"/>
  <c r="CZ315" i="12"/>
  <c r="DC314" i="12"/>
  <c r="CV314" i="12"/>
  <c r="CX313" i="12"/>
  <c r="DD313" i="12"/>
  <c r="CK309" i="12"/>
  <c r="CP309" i="12"/>
  <c r="DT308" i="12"/>
  <c r="DR308" i="12"/>
  <c r="CF307" i="12"/>
  <c r="BZ307" i="12"/>
  <c r="DR306" i="12"/>
  <c r="CW306" i="12"/>
  <c r="CV305" i="12"/>
  <c r="DI304" i="12"/>
  <c r="DO304" i="12"/>
  <c r="CF302" i="12"/>
  <c r="DA301" i="12"/>
  <c r="CM301" i="12"/>
  <c r="CL301" i="12"/>
  <c r="CQ301" i="12"/>
  <c r="DT300" i="12"/>
  <c r="BX295" i="12"/>
  <c r="DG294" i="12"/>
  <c r="CW294" i="12"/>
  <c r="DC294" i="12"/>
  <c r="DN292" i="12"/>
  <c r="DQ292" i="12"/>
  <c r="DS292" i="12"/>
  <c r="DH292" i="12"/>
  <c r="DJ292" i="12"/>
  <c r="DM292" i="12"/>
  <c r="BX290" i="12"/>
  <c r="CL289" i="12"/>
  <c r="CS307" i="12"/>
  <c r="DE300" i="12"/>
  <c r="DK299" i="12"/>
  <c r="CQ298" i="12"/>
  <c r="CY297" i="12"/>
  <c r="CD294" i="12"/>
  <c r="BY291" i="12"/>
  <c r="CU289" i="12"/>
  <c r="CT286" i="12"/>
  <c r="DC283" i="12"/>
  <c r="DF282" i="12"/>
  <c r="DF281" i="12"/>
  <c r="DB279" i="12"/>
  <c r="CB279" i="12"/>
  <c r="DL278" i="12"/>
  <c r="CL278" i="12"/>
  <c r="DG277" i="12"/>
  <c r="CE276" i="12"/>
  <c r="DI275" i="12"/>
  <c r="BX275" i="12"/>
  <c r="CY274" i="12"/>
  <c r="DK273" i="12"/>
  <c r="DI272" i="12"/>
  <c r="BU272" i="12"/>
  <c r="DJ271" i="12"/>
  <c r="DI270" i="12"/>
  <c r="CX269" i="12"/>
  <c r="CL268" i="12"/>
  <c r="DA267" i="12"/>
  <c r="DJ266" i="12"/>
  <c r="CI266" i="12"/>
  <c r="DC265" i="12"/>
  <c r="BZ265" i="12"/>
  <c r="CC264" i="12"/>
  <c r="DO262" i="12"/>
  <c r="CE262" i="12"/>
  <c r="DN261" i="12"/>
  <c r="CO261" i="12"/>
  <c r="DP260" i="12"/>
  <c r="CQ260" i="12"/>
  <c r="CD259" i="12"/>
  <c r="DM258" i="12"/>
  <c r="CD258" i="12"/>
  <c r="CL257" i="12"/>
  <c r="CG256" i="12"/>
  <c r="DC255" i="12"/>
  <c r="CO253" i="12"/>
  <c r="BW253" i="12"/>
  <c r="CT252" i="12"/>
  <c r="CE251" i="12"/>
  <c r="DC250" i="12"/>
  <c r="CT249" i="12"/>
  <c r="CX247" i="12"/>
  <c r="DM246" i="12"/>
  <c r="CI245" i="12"/>
  <c r="CQ242" i="12"/>
  <c r="DQ241" i="12"/>
  <c r="DH240" i="12"/>
  <c r="DM240" i="12"/>
  <c r="CQ239" i="12"/>
  <c r="BW238" i="12"/>
  <c r="CC237" i="12"/>
  <c r="CB236" i="12"/>
  <c r="CW235" i="12"/>
  <c r="CP234" i="12"/>
  <c r="CO230" i="12"/>
  <c r="DL229" i="12"/>
  <c r="DA228" i="12"/>
  <c r="DN227" i="12"/>
  <c r="CX227" i="12"/>
  <c r="DO226" i="12"/>
  <c r="DS226" i="12"/>
  <c r="CR224" i="12"/>
  <c r="CD217" i="12"/>
  <c r="BX217" i="12"/>
  <c r="CK214" i="12"/>
  <c r="CO211" i="12"/>
  <c r="CR211" i="12"/>
  <c r="CI211" i="12"/>
  <c r="CJ211" i="12"/>
  <c r="CZ210" i="12"/>
  <c r="DG210" i="12"/>
  <c r="CV210" i="12"/>
  <c r="CX210" i="12"/>
  <c r="DD210" i="12"/>
  <c r="DE210" i="12"/>
  <c r="DB209" i="12"/>
  <c r="CY209" i="12"/>
  <c r="DM208" i="12"/>
  <c r="DK208" i="12"/>
  <c r="CJ205" i="12"/>
  <c r="CN205" i="12"/>
  <c r="CP205" i="12"/>
  <c r="CQ205" i="12"/>
  <c r="CR205" i="12"/>
  <c r="CS205" i="12"/>
  <c r="CH205" i="12"/>
  <c r="CK204" i="12"/>
  <c r="CH204" i="12"/>
  <c r="DN203" i="12"/>
  <c r="CS249" i="12"/>
  <c r="DQ231" i="12"/>
  <c r="DJ231" i="12"/>
  <c r="CM209" i="12"/>
  <c r="CR209" i="12"/>
  <c r="CO209" i="12"/>
  <c r="CP209" i="12"/>
  <c r="CK298" i="12"/>
  <c r="DB281" i="12"/>
  <c r="CZ279" i="12"/>
  <c r="DE277" i="12"/>
  <c r="CC276" i="12"/>
  <c r="CW274" i="12"/>
  <c r="CM273" i="12"/>
  <c r="DP269" i="12"/>
  <c r="CJ268" i="12"/>
  <c r="CR267" i="12"/>
  <c r="DM262" i="12"/>
  <c r="CA262" i="12"/>
  <c r="CK261" i="12"/>
  <c r="CN260" i="12"/>
  <c r="BZ259" i="12"/>
  <c r="BU258" i="12"/>
  <c r="CH257" i="12"/>
  <c r="BY256" i="12"/>
  <c r="CI253" i="12"/>
  <c r="BU253" i="12"/>
  <c r="CN252" i="12"/>
  <c r="CR249" i="12"/>
  <c r="DF245" i="12"/>
  <c r="CC245" i="12"/>
  <c r="DT243" i="12"/>
  <c r="DM241" i="12"/>
  <c r="CN239" i="12"/>
  <c r="CA237" i="12"/>
  <c r="CI234" i="12"/>
  <c r="BX234" i="12"/>
  <c r="BU234" i="12"/>
  <c r="CA234" i="12"/>
  <c r="CW228" i="12"/>
  <c r="DJ227" i="12"/>
  <c r="CE223" i="12"/>
  <c r="BZ220" i="12"/>
  <c r="CQ215" i="12"/>
  <c r="CI215" i="12"/>
  <c r="CL215" i="12"/>
  <c r="CB210" i="12"/>
  <c r="CA210" i="12"/>
  <c r="CR270" i="12"/>
  <c r="DO233" i="12"/>
  <c r="DP233" i="12"/>
  <c r="DN231" i="12"/>
  <c r="CB226" i="12"/>
  <c r="BU226" i="12"/>
  <c r="CD226" i="12"/>
  <c r="CM216" i="12"/>
  <c r="CT216" i="12"/>
  <c r="CX281" i="12"/>
  <c r="CW279" i="12"/>
  <c r="CZ278" i="12"/>
  <c r="DB277" i="12"/>
  <c r="DQ276" i="12"/>
  <c r="BY276" i="12"/>
  <c r="CU274" i="12"/>
  <c r="CT271" i="12"/>
  <c r="CO270" i="12"/>
  <c r="DH269" i="12"/>
  <c r="CK267" i="12"/>
  <c r="CS266" i="12"/>
  <c r="BY262" i="12"/>
  <c r="CH261" i="12"/>
  <c r="CL260" i="12"/>
  <c r="BX259" i="12"/>
  <c r="CX255" i="12"/>
  <c r="DF254" i="12"/>
  <c r="CG253" i="12"/>
  <c r="CF252" i="12"/>
  <c r="DF251" i="12"/>
  <c r="CN249" i="12"/>
  <c r="CJ247" i="12"/>
  <c r="DA245" i="12"/>
  <c r="CA245" i="12"/>
  <c r="DR243" i="12"/>
  <c r="CE242" i="12"/>
  <c r="DK241" i="12"/>
  <c r="DF238" i="12"/>
  <c r="CX238" i="12"/>
  <c r="BY237" i="12"/>
  <c r="DD236" i="12"/>
  <c r="DN233" i="12"/>
  <c r="CX233" i="12"/>
  <c r="DE233" i="12"/>
  <c r="DI231" i="12"/>
  <c r="DR230" i="12"/>
  <c r="DH227" i="12"/>
  <c r="CH225" i="12"/>
  <c r="CI225" i="12"/>
  <c r="CT225" i="12"/>
  <c r="BZ223" i="12"/>
  <c r="CX218" i="12"/>
  <c r="CY218" i="12"/>
  <c r="BY207" i="12"/>
  <c r="DM302" i="12"/>
  <c r="CX300" i="12"/>
  <c r="CI300" i="12"/>
  <c r="CG299" i="12"/>
  <c r="DG297" i="12"/>
  <c r="CS296" i="12"/>
  <c r="CR294" i="12"/>
  <c r="CX293" i="12"/>
  <c r="CZ292" i="12"/>
  <c r="CH290" i="12"/>
  <c r="DD289" i="12"/>
  <c r="CF288" i="12"/>
  <c r="CB287" i="12"/>
  <c r="DP286" i="12"/>
  <c r="CJ286" i="12"/>
  <c r="DN283" i="12"/>
  <c r="CZ282" i="12"/>
  <c r="BZ282" i="12"/>
  <c r="CW281" i="12"/>
  <c r="DE280" i="12"/>
  <c r="DT279" i="12"/>
  <c r="CV279" i="12"/>
  <c r="CY278" i="12"/>
  <c r="CZ277" i="12"/>
  <c r="DC276" i="12"/>
  <c r="BU276" i="12"/>
  <c r="CX275" i="12"/>
  <c r="CL272" i="12"/>
  <c r="DR271" i="12"/>
  <c r="DP270" i="12"/>
  <c r="CN270" i="12"/>
  <c r="DG269" i="12"/>
  <c r="CD268" i="12"/>
  <c r="CJ267" i="12"/>
  <c r="CQ266" i="12"/>
  <c r="BY266" i="12"/>
  <c r="BW264" i="12"/>
  <c r="BX262" i="12"/>
  <c r="DA261" i="12"/>
  <c r="CG261" i="12"/>
  <c r="CK260" i="12"/>
  <c r="CN259" i="12"/>
  <c r="BV259" i="12"/>
  <c r="CT258" i="12"/>
  <c r="CW255" i="12"/>
  <c r="DC254" i="12"/>
  <c r="CF253" i="12"/>
  <c r="CE252" i="12"/>
  <c r="CI250" i="12"/>
  <c r="CL249" i="12"/>
  <c r="DK247" i="12"/>
  <c r="CI247" i="12"/>
  <c r="CW246" i="12"/>
  <c r="CZ245" i="12"/>
  <c r="BZ245" i="12"/>
  <c r="DH244" i="12"/>
  <c r="DJ243" i="12"/>
  <c r="DP242" i="12"/>
  <c r="BU242" i="12"/>
  <c r="DJ241" i="12"/>
  <c r="DG240" i="12"/>
  <c r="CA239" i="12"/>
  <c r="DP237" i="12"/>
  <c r="CZ236" i="12"/>
  <c r="DO236" i="12"/>
  <c r="DQ236" i="12"/>
  <c r="CB234" i="12"/>
  <c r="DM233" i="12"/>
  <c r="DT232" i="12"/>
  <c r="CG226" i="12"/>
  <c r="CR225" i="12"/>
  <c r="BX223" i="12"/>
  <c r="CS222" i="12"/>
  <c r="CT222" i="12"/>
  <c r="CL222" i="12"/>
  <c r="DR221" i="12"/>
  <c r="CE221" i="12"/>
  <c r="DF220" i="12"/>
  <c r="DA220" i="12"/>
  <c r="DG214" i="12"/>
  <c r="CQ211" i="12"/>
  <c r="DA210" i="12"/>
  <c r="CW209" i="12"/>
  <c r="CK205" i="12"/>
  <c r="DC201" i="12"/>
  <c r="DB201" i="12"/>
  <c r="DG201" i="12"/>
  <c r="CU201" i="12"/>
  <c r="CV201" i="12"/>
  <c r="CU281" i="12"/>
  <c r="CY277" i="12"/>
  <c r="CM270" i="12"/>
  <c r="CP266" i="12"/>
  <c r="BW262" i="12"/>
  <c r="CJ260" i="12"/>
  <c r="DP255" i="12"/>
  <c r="CH247" i="12"/>
  <c r="CY245" i="12"/>
  <c r="BY245" i="12"/>
  <c r="DI241" i="12"/>
  <c r="DC240" i="12"/>
  <c r="CA238" i="12"/>
  <c r="BV238" i="12"/>
  <c r="DL233" i="12"/>
  <c r="DO230" i="12"/>
  <c r="DJ230" i="12"/>
  <c r="DJ229" i="12"/>
  <c r="DM229" i="12"/>
  <c r="CE226" i="12"/>
  <c r="DN219" i="12"/>
  <c r="CV213" i="12"/>
  <c r="DB213" i="12"/>
  <c r="CQ209" i="12"/>
  <c r="DS206" i="12"/>
  <c r="DI206" i="12"/>
  <c r="DQ279" i="12"/>
  <c r="CX277" i="12"/>
  <c r="DG274" i="12"/>
  <c r="CJ270" i="12"/>
  <c r="CN266" i="12"/>
  <c r="CQ264" i="12"/>
  <c r="BV262" i="12"/>
  <c r="CI260" i="12"/>
  <c r="DJ255" i="12"/>
  <c r="CT254" i="12"/>
  <c r="CX245" i="12"/>
  <c r="BX245" i="12"/>
  <c r="DH241" i="12"/>
  <c r="CX240" i="12"/>
  <c r="CE238" i="12"/>
  <c r="CI236" i="12"/>
  <c r="CL236" i="12"/>
  <c r="DH233" i="12"/>
  <c r="CX228" i="12"/>
  <c r="CY228" i="12"/>
  <c r="CC226" i="12"/>
  <c r="DR223" i="12"/>
  <c r="DH223" i="12"/>
  <c r="CM213" i="12"/>
  <c r="CS213" i="12"/>
  <c r="CC211" i="12"/>
  <c r="CN209" i="12"/>
  <c r="CZ289" i="12"/>
  <c r="BY288" i="12"/>
  <c r="BY287" i="12"/>
  <c r="DK286" i="12"/>
  <c r="CE284" i="12"/>
  <c r="CW282" i="12"/>
  <c r="DA280" i="12"/>
  <c r="DN279" i="12"/>
  <c r="CQ278" i="12"/>
  <c r="DP277" i="12"/>
  <c r="CW277" i="12"/>
  <c r="CN276" i="12"/>
  <c r="CF275" i="12"/>
  <c r="DE274" i="12"/>
  <c r="DO272" i="12"/>
  <c r="DO271" i="12"/>
  <c r="CA271" i="12"/>
  <c r="DM270" i="12"/>
  <c r="CI270" i="12"/>
  <c r="CM266" i="12"/>
  <c r="CO264" i="12"/>
  <c r="BU262" i="12"/>
  <c r="CV261" i="12"/>
  <c r="CG260" i="12"/>
  <c r="CI259" i="12"/>
  <c r="CP258" i="12"/>
  <c r="CR257" i="12"/>
  <c r="CR256" i="12"/>
  <c r="DG255" i="12"/>
  <c r="CT255" i="12"/>
  <c r="CM254" i="12"/>
  <c r="CS253" i="12"/>
  <c r="CC253" i="12"/>
  <c r="BY252" i="12"/>
  <c r="CQ251" i="12"/>
  <c r="DQ250" i="12"/>
  <c r="CB249" i="12"/>
  <c r="DF247" i="12"/>
  <c r="BW245" i="12"/>
  <c r="CK244" i="12"/>
  <c r="CW243" i="12"/>
  <c r="DJ242" i="12"/>
  <c r="DK239" i="12"/>
  <c r="DQ239" i="12"/>
  <c r="CC238" i="12"/>
  <c r="CN236" i="12"/>
  <c r="BW234" i="12"/>
  <c r="DC233" i="12"/>
  <c r="CN232" i="12"/>
  <c r="DL230" i="12"/>
  <c r="DT229" i="12"/>
  <c r="DE228" i="12"/>
  <c r="DS227" i="12"/>
  <c r="CU227" i="12"/>
  <c r="DG227" i="12"/>
  <c r="CZ227" i="12"/>
  <c r="CA226" i="12"/>
  <c r="CN225" i="12"/>
  <c r="CK224" i="12"/>
  <c r="CI224" i="12"/>
  <c r="DT223" i="12"/>
  <c r="CL216" i="12"/>
  <c r="CI209" i="12"/>
  <c r="DN296" i="12"/>
  <c r="CY289" i="12"/>
  <c r="CF289" i="12"/>
  <c r="BX288" i="12"/>
  <c r="BX287" i="12"/>
  <c r="CC284" i="12"/>
  <c r="CY280" i="12"/>
  <c r="DL279" i="12"/>
  <c r="CO278" i="12"/>
  <c r="DO277" i="12"/>
  <c r="DT275" i="12"/>
  <c r="CE275" i="12"/>
  <c r="DD274" i="12"/>
  <c r="DN272" i="12"/>
  <c r="DN271" i="12"/>
  <c r="BX271" i="12"/>
  <c r="CA270" i="12"/>
  <c r="CL266" i="12"/>
  <c r="CF265" i="12"/>
  <c r="CH264" i="12"/>
  <c r="CT261" i="12"/>
  <c r="CT260" i="12"/>
  <c r="BW260" i="12"/>
  <c r="DS258" i="12"/>
  <c r="CJ258" i="12"/>
  <c r="CP257" i="12"/>
  <c r="CQ256" i="12"/>
  <c r="DF255" i="12"/>
  <c r="CL255" i="12"/>
  <c r="CK254" i="12"/>
  <c r="CR253" i="12"/>
  <c r="CB253" i="12"/>
  <c r="CO251" i="12"/>
  <c r="DO250" i="12"/>
  <c r="DQ249" i="12"/>
  <c r="BZ249" i="12"/>
  <c r="CQ245" i="12"/>
  <c r="BV245" i="12"/>
  <c r="CI244" i="12"/>
  <c r="DT241" i="12"/>
  <c r="CN240" i="12"/>
  <c r="BZ238" i="12"/>
  <c r="CV237" i="12"/>
  <c r="CM236" i="12"/>
  <c r="BV234" i="12"/>
  <c r="DA233" i="12"/>
  <c r="DI230" i="12"/>
  <c r="DQ229" i="12"/>
  <c r="CC229" i="12"/>
  <c r="BV229" i="12"/>
  <c r="DD228" i="12"/>
  <c r="DR227" i="12"/>
  <c r="DB227" i="12"/>
  <c r="BZ226" i="12"/>
  <c r="DS223" i="12"/>
  <c r="DS222" i="12"/>
  <c r="CW221" i="12"/>
  <c r="CZ221" i="12"/>
  <c r="DF221" i="12"/>
  <c r="CY219" i="12"/>
  <c r="DA218" i="12"/>
  <c r="CM215" i="12"/>
  <c r="DB212" i="12"/>
  <c r="CV212" i="12"/>
  <c r="CZ212" i="12"/>
  <c r="DC212" i="12"/>
  <c r="BX210" i="12"/>
  <c r="CG208" i="12"/>
  <c r="DM275" i="12"/>
  <c r="CG262" i="12"/>
  <c r="CS260" i="12"/>
  <c r="CI254" i="12"/>
  <c r="DM249" i="12"/>
  <c r="BU245" i="12"/>
  <c r="DS241" i="12"/>
  <c r="CO239" i="12"/>
  <c r="CM239" i="12"/>
  <c r="BW237" i="12"/>
  <c r="CD237" i="12"/>
  <c r="DC228" i="12"/>
  <c r="DQ227" i="12"/>
  <c r="BY226" i="12"/>
  <c r="DP223" i="12"/>
  <c r="DN222" i="12"/>
  <c r="DF217" i="12"/>
  <c r="CV217" i="12"/>
  <c r="CY217" i="12"/>
  <c r="DE217" i="12"/>
  <c r="CJ215" i="12"/>
  <c r="CN214" i="12"/>
  <c r="CQ214" i="12"/>
  <c r="CS214" i="12"/>
  <c r="CL214" i="12"/>
  <c r="DM211" i="12"/>
  <c r="DP211" i="12"/>
  <c r="DR211" i="12"/>
  <c r="CD207" i="12"/>
  <c r="BZ207" i="12"/>
  <c r="CC207" i="12"/>
  <c r="CR298" i="12"/>
  <c r="CV289" i="12"/>
  <c r="BZ289" i="12"/>
  <c r="BV288" i="12"/>
  <c r="BU287" i="12"/>
  <c r="DL285" i="12"/>
  <c r="CU284" i="12"/>
  <c r="BU284" i="12"/>
  <c r="DG281" i="12"/>
  <c r="CW280" i="12"/>
  <c r="DD279" i="12"/>
  <c r="CM278" i="12"/>
  <c r="DH277" i="12"/>
  <c r="CL277" i="12"/>
  <c r="DL275" i="12"/>
  <c r="BY275" i="12"/>
  <c r="CZ274" i="12"/>
  <c r="DJ272" i="12"/>
  <c r="CT268" i="12"/>
  <c r="DD265" i="12"/>
  <c r="CB265" i="12"/>
  <c r="DT262" i="12"/>
  <c r="CF262" i="12"/>
  <c r="CP261" i="12"/>
  <c r="DN258" i="12"/>
  <c r="CH258" i="12"/>
  <c r="DD255" i="12"/>
  <c r="BW255" i="12"/>
  <c r="BX253" i="12"/>
  <c r="CF251" i="12"/>
  <c r="DM250" i="12"/>
  <c r="DL249" i="12"/>
  <c r="DS246" i="12"/>
  <c r="CN245" i="12"/>
  <c r="CS242" i="12"/>
  <c r="DR241" i="12"/>
  <c r="CS239" i="12"/>
  <c r="DD238" i="12"/>
  <c r="BX238" i="12"/>
  <c r="CF237" i="12"/>
  <c r="DB235" i="12"/>
  <c r="CV233" i="12"/>
  <c r="DN229" i="12"/>
  <c r="CA229" i="12"/>
  <c r="DB228" i="12"/>
  <c r="DP227" i="12"/>
  <c r="CY227" i="12"/>
  <c r="CS224" i="12"/>
  <c r="DO223" i="12"/>
  <c r="DI222" i="12"/>
  <c r="CH215" i="12"/>
  <c r="CM214" i="12"/>
  <c r="CA214" i="12"/>
  <c r="BU214" i="12"/>
  <c r="BZ214" i="12"/>
  <c r="CG214" i="12"/>
  <c r="CX212" i="12"/>
  <c r="DI211" i="12"/>
  <c r="CE233" i="12"/>
  <c r="CW231" i="12"/>
  <c r="CJ229" i="12"/>
  <c r="CI219" i="12"/>
  <c r="BX218" i="12"/>
  <c r="CX215" i="12"/>
  <c r="CE212" i="12"/>
  <c r="CN207" i="12"/>
  <c r="BY206" i="12"/>
  <c r="CW205" i="12"/>
  <c r="CC204" i="12"/>
  <c r="CO203" i="12"/>
  <c r="BU202" i="12"/>
  <c r="DD200" i="12"/>
  <c r="CJ199" i="12"/>
  <c r="CD198" i="12"/>
  <c r="CA197" i="12"/>
  <c r="DD196" i="12"/>
  <c r="CH195" i="12"/>
  <c r="DA194" i="12"/>
  <c r="BY194" i="12"/>
  <c r="DH193" i="12"/>
  <c r="CN192" i="12"/>
  <c r="DH191" i="12"/>
  <c r="DC190" i="12"/>
  <c r="CP189" i="12"/>
  <c r="DJ188" i="12"/>
  <c r="BZ188" i="12"/>
  <c r="DE187" i="12"/>
  <c r="BU187" i="12"/>
  <c r="CQ186" i="12"/>
  <c r="CI185" i="12"/>
  <c r="CY184" i="12"/>
  <c r="CA184" i="12"/>
  <c r="CZ183" i="12"/>
  <c r="CK182" i="12"/>
  <c r="CC181" i="12"/>
  <c r="DH180" i="12"/>
  <c r="CV180" i="12"/>
  <c r="CQ178" i="12"/>
  <c r="DI176" i="12"/>
  <c r="DO176" i="12"/>
  <c r="DP176" i="12"/>
  <c r="BW175" i="12"/>
  <c r="CK174" i="12"/>
  <c r="CX174" i="12"/>
  <c r="DA174" i="12"/>
  <c r="CJ171" i="12"/>
  <c r="CC169" i="12"/>
  <c r="CG168" i="12"/>
  <c r="CZ167" i="12"/>
  <c r="DF166" i="12"/>
  <c r="DO160" i="12"/>
  <c r="DN160" i="12"/>
  <c r="DR160" i="12"/>
  <c r="CJ157" i="12"/>
  <c r="DP202" i="12"/>
  <c r="CI199" i="12"/>
  <c r="DC196" i="12"/>
  <c r="BX194" i="12"/>
  <c r="CM192" i="12"/>
  <c r="CV190" i="12"/>
  <c r="CM189" i="12"/>
  <c r="BW188" i="12"/>
  <c r="DD187" i="12"/>
  <c r="BY184" i="12"/>
  <c r="CT183" i="12"/>
  <c r="DF182" i="12"/>
  <c r="BW182" i="12"/>
  <c r="CA169" i="12"/>
  <c r="DB166" i="12"/>
  <c r="CU162" i="12"/>
  <c r="CW162" i="12"/>
  <c r="DA160" i="12"/>
  <c r="CY160" i="12"/>
  <c r="DB160" i="12"/>
  <c r="CW160" i="12"/>
  <c r="CX160" i="12"/>
  <c r="CH157" i="12"/>
  <c r="CJ155" i="12"/>
  <c r="CH155" i="12"/>
  <c r="CK155" i="12"/>
  <c r="CS155" i="12"/>
  <c r="CB153" i="12"/>
  <c r="BW153" i="12"/>
  <c r="BZ153" i="12"/>
  <c r="CG153" i="12"/>
  <c r="BV153" i="12"/>
  <c r="CQ201" i="12"/>
  <c r="BW194" i="12"/>
  <c r="CJ192" i="12"/>
  <c r="CK189" i="12"/>
  <c r="BU188" i="12"/>
  <c r="CQ184" i="12"/>
  <c r="BW184" i="12"/>
  <c r="CS183" i="12"/>
  <c r="DC182" i="12"/>
  <c r="BU182" i="12"/>
  <c r="CR180" i="12"/>
  <c r="CM178" i="12"/>
  <c r="CN178" i="12"/>
  <c r="CO178" i="12"/>
  <c r="CQ176" i="12"/>
  <c r="CO176" i="12"/>
  <c r="CC174" i="12"/>
  <c r="CD174" i="12"/>
  <c r="CG171" i="12"/>
  <c r="DT167" i="12"/>
  <c r="CY166" i="12"/>
  <c r="DL161" i="12"/>
  <c r="CH160" i="12"/>
  <c r="CJ160" i="12"/>
  <c r="DK150" i="12"/>
  <c r="DR150" i="12"/>
  <c r="BY144" i="12"/>
  <c r="BU144" i="12"/>
  <c r="BV144" i="12"/>
  <c r="CA144" i="12"/>
  <c r="DJ202" i="12"/>
  <c r="CO201" i="12"/>
  <c r="BV194" i="12"/>
  <c r="CI192" i="12"/>
  <c r="CA191" i="12"/>
  <c r="DQ189" i="12"/>
  <c r="DB187" i="12"/>
  <c r="CO184" i="12"/>
  <c r="BV184" i="12"/>
  <c r="DB182" i="12"/>
  <c r="CQ180" i="12"/>
  <c r="CZ179" i="12"/>
  <c r="DF179" i="12"/>
  <c r="CK178" i="12"/>
  <c r="DE176" i="12"/>
  <c r="CG174" i="12"/>
  <c r="CF171" i="12"/>
  <c r="BX168" i="12"/>
  <c r="BU168" i="12"/>
  <c r="DR167" i="12"/>
  <c r="BZ162" i="12"/>
  <c r="BX162" i="12"/>
  <c r="DE160" i="12"/>
  <c r="BV160" i="12"/>
  <c r="BX160" i="12"/>
  <c r="CF160" i="12"/>
  <c r="BU160" i="12"/>
  <c r="CG160" i="12"/>
  <c r="DR159" i="12"/>
  <c r="CJ156" i="12"/>
  <c r="CH156" i="12"/>
  <c r="CE153" i="12"/>
  <c r="DQ148" i="12"/>
  <c r="DS148" i="12"/>
  <c r="DT148" i="12"/>
  <c r="DI148" i="12"/>
  <c r="DL148" i="12"/>
  <c r="DM148" i="12"/>
  <c r="DP148" i="12"/>
  <c r="DI202" i="12"/>
  <c r="CN201" i="12"/>
  <c r="DT196" i="12"/>
  <c r="CG194" i="12"/>
  <c r="BU194" i="12"/>
  <c r="CG193" i="12"/>
  <c r="CH192" i="12"/>
  <c r="BY191" i="12"/>
  <c r="DP189" i="12"/>
  <c r="DS185" i="12"/>
  <c r="DR184" i="12"/>
  <c r="CN184" i="12"/>
  <c r="DA182" i="12"/>
  <c r="DC179" i="12"/>
  <c r="CI178" i="12"/>
  <c r="DD176" i="12"/>
  <c r="DO175" i="12"/>
  <c r="CE174" i="12"/>
  <c r="DI172" i="12"/>
  <c r="DN172" i="12"/>
  <c r="DO172" i="12"/>
  <c r="CC171" i="12"/>
  <c r="CC168" i="12"/>
  <c r="DQ167" i="12"/>
  <c r="CK165" i="12"/>
  <c r="CP165" i="12"/>
  <c r="BY163" i="12"/>
  <c r="BX163" i="12"/>
  <c r="DD160" i="12"/>
  <c r="DQ159" i="12"/>
  <c r="CR155" i="12"/>
  <c r="CD153" i="12"/>
  <c r="DR151" i="12"/>
  <c r="DO151" i="12"/>
  <c r="DS151" i="12"/>
  <c r="DT151" i="12"/>
  <c r="DJ151" i="12"/>
  <c r="DL151" i="12"/>
  <c r="DM151" i="12"/>
  <c r="DN151" i="12"/>
  <c r="CK150" i="12"/>
  <c r="CI150" i="12"/>
  <c r="CJ150" i="12"/>
  <c r="CQ150" i="12"/>
  <c r="DP216" i="12"/>
  <c r="BX216" i="12"/>
  <c r="BY212" i="12"/>
  <c r="CZ211" i="12"/>
  <c r="DO209" i="12"/>
  <c r="CA209" i="12"/>
  <c r="CO208" i="12"/>
  <c r="CZ206" i="12"/>
  <c r="DP205" i="12"/>
  <c r="CI203" i="12"/>
  <c r="CQ202" i="12"/>
  <c r="DK201" i="12"/>
  <c r="CL201" i="12"/>
  <c r="DM199" i="12"/>
  <c r="CC199" i="12"/>
  <c r="DO196" i="12"/>
  <c r="CX196" i="12"/>
  <c r="DK195" i="12"/>
  <c r="CF194" i="12"/>
  <c r="BY193" i="12"/>
  <c r="BW191" i="12"/>
  <c r="CL190" i="12"/>
  <c r="DL189" i="12"/>
  <c r="CL188" i="12"/>
  <c r="CX187" i="12"/>
  <c r="DT186" i="12"/>
  <c r="DN185" i="12"/>
  <c r="DP184" i="12"/>
  <c r="CL184" i="12"/>
  <c r="CX182" i="12"/>
  <c r="DC180" i="12"/>
  <c r="DB179" i="12"/>
  <c r="CH178" i="12"/>
  <c r="DN177" i="12"/>
  <c r="CZ176" i="12"/>
  <c r="DK175" i="12"/>
  <c r="CL175" i="12"/>
  <c r="CP175" i="12"/>
  <c r="DC174" i="12"/>
  <c r="BZ174" i="12"/>
  <c r="DF173" i="12"/>
  <c r="CY172" i="12"/>
  <c r="CZ172" i="12"/>
  <c r="CQ169" i="12"/>
  <c r="CB168" i="12"/>
  <c r="DO167" i="12"/>
  <c r="CG167" i="12"/>
  <c r="CI165" i="12"/>
  <c r="CP163" i="12"/>
  <c r="DK162" i="12"/>
  <c r="CZ160" i="12"/>
  <c r="CB160" i="12"/>
  <c r="CQ155" i="12"/>
  <c r="CC153" i="12"/>
  <c r="DK152" i="12"/>
  <c r="DJ152" i="12"/>
  <c r="DN152" i="12"/>
  <c r="DH152" i="12"/>
  <c r="DE151" i="12"/>
  <c r="CW151" i="12"/>
  <c r="CZ151" i="12"/>
  <c r="DB151" i="12"/>
  <c r="CU151" i="12"/>
  <c r="CV151" i="12"/>
  <c r="CG150" i="12"/>
  <c r="CB150" i="12"/>
  <c r="BV150" i="12"/>
  <c r="CL141" i="12"/>
  <c r="CI141" i="12"/>
  <c r="CJ141" i="12"/>
  <c r="CK141" i="12"/>
  <c r="CM141" i="12"/>
  <c r="CN141" i="12"/>
  <c r="CP141" i="12"/>
  <c r="CQ141" i="12"/>
  <c r="CS141" i="12"/>
  <c r="CT141" i="12"/>
  <c r="CH141" i="12"/>
  <c r="CE194" i="12"/>
  <c r="BX193" i="12"/>
  <c r="DK189" i="12"/>
  <c r="CJ184" i="12"/>
  <c r="BY174" i="12"/>
  <c r="DA173" i="12"/>
  <c r="DM167" i="12"/>
  <c r="CV160" i="12"/>
  <c r="DJ159" i="12"/>
  <c r="DM159" i="12"/>
  <c r="DO159" i="12"/>
  <c r="DK159" i="12"/>
  <c r="DL159" i="12"/>
  <c r="CN155" i="12"/>
  <c r="CA153" i="12"/>
  <c r="DA152" i="12"/>
  <c r="DD152" i="12"/>
  <c r="DE152" i="12"/>
  <c r="BW212" i="12"/>
  <c r="CL208" i="12"/>
  <c r="CS207" i="12"/>
  <c r="CV206" i="12"/>
  <c r="CF203" i="12"/>
  <c r="CR200" i="12"/>
  <c r="DB199" i="12"/>
  <c r="CA199" i="12"/>
  <c r="DQ197" i="12"/>
  <c r="DK196" i="12"/>
  <c r="CU196" i="12"/>
  <c r="DP194" i="12"/>
  <c r="CD194" i="12"/>
  <c r="CJ190" i="12"/>
  <c r="CV187" i="12"/>
  <c r="DO186" i="12"/>
  <c r="DE185" i="12"/>
  <c r="DM184" i="12"/>
  <c r="CG184" i="12"/>
  <c r="CW179" i="12"/>
  <c r="CW176" i="12"/>
  <c r="CS174" i="12"/>
  <c r="BV174" i="12"/>
  <c r="CZ173" i="12"/>
  <c r="DQ173" i="12"/>
  <c r="DL173" i="12"/>
  <c r="DN173" i="12"/>
  <c r="BZ168" i="12"/>
  <c r="CH163" i="12"/>
  <c r="DG162" i="12"/>
  <c r="CT160" i="12"/>
  <c r="CY159" i="12"/>
  <c r="CW159" i="12"/>
  <c r="CG158" i="12"/>
  <c r="CE158" i="12"/>
  <c r="CF158" i="12"/>
  <c r="DO157" i="12"/>
  <c r="DP157" i="12"/>
  <c r="DS157" i="12"/>
  <c r="DJ157" i="12"/>
  <c r="DM157" i="12"/>
  <c r="CM155" i="12"/>
  <c r="BY153" i="12"/>
  <c r="CY152" i="12"/>
  <c r="DE142" i="12"/>
  <c r="CY142" i="12"/>
  <c r="CZ142" i="12"/>
  <c r="DC142" i="12"/>
  <c r="DF142" i="12"/>
  <c r="DG142" i="12"/>
  <c r="CU142" i="12"/>
  <c r="CW142" i="12"/>
  <c r="CX142" i="12"/>
  <c r="DT171" i="12"/>
  <c r="DR171" i="12"/>
  <c r="CD169" i="12"/>
  <c r="BX169" i="12"/>
  <c r="BZ169" i="12"/>
  <c r="DA157" i="12"/>
  <c r="CZ157" i="12"/>
  <c r="CC144" i="12"/>
  <c r="DR193" i="12"/>
  <c r="CF188" i="12"/>
  <c r="DE183" i="12"/>
  <c r="CZ177" i="12"/>
  <c r="DP167" i="12"/>
  <c r="DH167" i="12"/>
  <c r="DJ167" i="12"/>
  <c r="CR162" i="12"/>
  <c r="BZ159" i="12"/>
  <c r="CC159" i="12"/>
  <c r="CG159" i="12"/>
  <c r="CK157" i="12"/>
  <c r="CI157" i="12"/>
  <c r="CY154" i="12"/>
  <c r="CW154" i="12"/>
  <c r="CP207" i="12"/>
  <c r="CA200" i="12"/>
  <c r="CS199" i="12"/>
  <c r="BV199" i="12"/>
  <c r="DF196" i="12"/>
  <c r="CP195" i="12"/>
  <c r="DO193" i="12"/>
  <c r="CQ192" i="12"/>
  <c r="DN190" i="12"/>
  <c r="CC188" i="12"/>
  <c r="DG187" i="12"/>
  <c r="CQ185" i="12"/>
  <c r="DC183" i="12"/>
  <c r="DO180" i="12"/>
  <c r="CP179" i="12"/>
  <c r="CT178" i="12"/>
  <c r="CA175" i="12"/>
  <c r="CN174" i="12"/>
  <c r="BV173" i="12"/>
  <c r="BZ173" i="12"/>
  <c r="CB173" i="12"/>
  <c r="DQ172" i="12"/>
  <c r="DQ170" i="12"/>
  <c r="CF169" i="12"/>
  <c r="BY166" i="12"/>
  <c r="CA166" i="12"/>
  <c r="BW163" i="12"/>
  <c r="CO160" i="12"/>
  <c r="DC159" i="12"/>
  <c r="CN157" i="12"/>
  <c r="DN153" i="12"/>
  <c r="DI153" i="12"/>
  <c r="CL150" i="12"/>
  <c r="DI193" i="12"/>
  <c r="BU171" i="12"/>
  <c r="BX171" i="12"/>
  <c r="CB171" i="12"/>
  <c r="CE169" i="12"/>
  <c r="BZ154" i="12"/>
  <c r="CE154" i="12"/>
  <c r="BU154" i="12"/>
  <c r="BW154" i="12"/>
  <c r="CJ158" i="12"/>
  <c r="CC157" i="12"/>
  <c r="DB153" i="12"/>
  <c r="CA152" i="12"/>
  <c r="CZ150" i="12"/>
  <c r="CU149" i="12"/>
  <c r="CV148" i="12"/>
  <c r="CF147" i="12"/>
  <c r="CG145" i="12"/>
  <c r="DP142" i="12"/>
  <c r="CI142" i="12"/>
  <c r="CU141" i="12"/>
  <c r="CB140" i="12"/>
  <c r="DF139" i="12"/>
  <c r="CL138" i="12"/>
  <c r="CH137" i="12"/>
  <c r="CF135" i="12"/>
  <c r="DQ134" i="12"/>
  <c r="CN134" i="12"/>
  <c r="DL133" i="12"/>
  <c r="DD132" i="12"/>
  <c r="CI130" i="12"/>
  <c r="CY129" i="12"/>
  <c r="BX129" i="12"/>
  <c r="CE127" i="12"/>
  <c r="CU126" i="12"/>
  <c r="DC125" i="12"/>
  <c r="DF122" i="12"/>
  <c r="DG121" i="12"/>
  <c r="CI121" i="12"/>
  <c r="DB120" i="12"/>
  <c r="CX115" i="12"/>
  <c r="CI114" i="12"/>
  <c r="DR113" i="12"/>
  <c r="DA113" i="12"/>
  <c r="CV112" i="12"/>
  <c r="DO111" i="12"/>
  <c r="CR111" i="12"/>
  <c r="DN110" i="12"/>
  <c r="CN109" i="12"/>
  <c r="CR109" i="12"/>
  <c r="DQ108" i="12"/>
  <c r="CI108" i="12"/>
  <c r="CL108" i="12"/>
  <c r="BU106" i="12"/>
  <c r="DE105" i="12"/>
  <c r="BY104" i="12"/>
  <c r="DN102" i="12"/>
  <c r="CX99" i="12"/>
  <c r="CW99" i="12"/>
  <c r="CZ99" i="12"/>
  <c r="CA96" i="12"/>
  <c r="DB95" i="12"/>
  <c r="CF91" i="12"/>
  <c r="BZ91" i="12"/>
  <c r="CB91" i="12"/>
  <c r="CA87" i="12"/>
  <c r="BU87" i="12"/>
  <c r="BX87" i="12"/>
  <c r="CC87" i="12"/>
  <c r="CD87" i="12"/>
  <c r="CF87" i="12"/>
  <c r="BZ157" i="12"/>
  <c r="DA153" i="12"/>
  <c r="CW150" i="12"/>
  <c r="CN149" i="12"/>
  <c r="CU148" i="12"/>
  <c r="CF145" i="12"/>
  <c r="CT144" i="12"/>
  <c r="DO142" i="12"/>
  <c r="CH142" i="12"/>
  <c r="BY141" i="12"/>
  <c r="BZ140" i="12"/>
  <c r="DE139" i="12"/>
  <c r="CK138" i="12"/>
  <c r="CF137" i="12"/>
  <c r="CE135" i="12"/>
  <c r="DP134" i="12"/>
  <c r="CK134" i="12"/>
  <c r="DJ133" i="12"/>
  <c r="DC132" i="12"/>
  <c r="CG130" i="12"/>
  <c r="CX129" i="12"/>
  <c r="BU129" i="12"/>
  <c r="CD127" i="12"/>
  <c r="CT126" i="12"/>
  <c r="CY125" i="12"/>
  <c r="DC122" i="12"/>
  <c r="DF121" i="12"/>
  <c r="DA120" i="12"/>
  <c r="DR118" i="12"/>
  <c r="CS115" i="12"/>
  <c r="CE114" i="12"/>
  <c r="DP113" i="12"/>
  <c r="CW113" i="12"/>
  <c r="CU112" i="12"/>
  <c r="DN111" i="12"/>
  <c r="CQ111" i="12"/>
  <c r="DL110" i="12"/>
  <c r="CP109" i="12"/>
  <c r="CB109" i="12"/>
  <c r="CF109" i="12"/>
  <c r="DO108" i="12"/>
  <c r="CK108" i="12"/>
  <c r="BW108" i="12"/>
  <c r="BV108" i="12"/>
  <c r="DD105" i="12"/>
  <c r="DM102" i="12"/>
  <c r="CM99" i="12"/>
  <c r="CK99" i="12"/>
  <c r="CL99" i="12"/>
  <c r="CR99" i="12"/>
  <c r="BY96" i="12"/>
  <c r="CY95" i="12"/>
  <c r="CF92" i="12"/>
  <c r="DA90" i="12"/>
  <c r="CY90" i="12"/>
  <c r="DS89" i="12"/>
  <c r="DL89" i="12"/>
  <c r="DP89" i="12"/>
  <c r="CW153" i="12"/>
  <c r="CQ151" i="12"/>
  <c r="CU150" i="12"/>
  <c r="DN142" i="12"/>
  <c r="DD139" i="12"/>
  <c r="CE137" i="12"/>
  <c r="DT135" i="12"/>
  <c r="CB135" i="12"/>
  <c r="DO134" i="12"/>
  <c r="CF130" i="12"/>
  <c r="DT129" i="12"/>
  <c r="CW129" i="12"/>
  <c r="CC127" i="12"/>
  <c r="CO126" i="12"/>
  <c r="CW125" i="12"/>
  <c r="DS123" i="12"/>
  <c r="CS122" i="12"/>
  <c r="DE121" i="12"/>
  <c r="CY120" i="12"/>
  <c r="DP118" i="12"/>
  <c r="CM115" i="12"/>
  <c r="CC114" i="12"/>
  <c r="DO113" i="12"/>
  <c r="CQ112" i="12"/>
  <c r="DM111" i="12"/>
  <c r="CK111" i="12"/>
  <c r="DK110" i="12"/>
  <c r="DN108" i="12"/>
  <c r="CO107" i="12"/>
  <c r="CL107" i="12"/>
  <c r="DS105" i="12"/>
  <c r="DP105" i="12"/>
  <c r="CG103" i="12"/>
  <c r="CE92" i="12"/>
  <c r="CX105" i="12"/>
  <c r="DC105" i="12"/>
  <c r="DK102" i="12"/>
  <c r="DP102" i="12"/>
  <c r="DQ102" i="12"/>
  <c r="DT102" i="12"/>
  <c r="DI102" i="12"/>
  <c r="DK101" i="12"/>
  <c r="DP101" i="12"/>
  <c r="DQ101" i="12"/>
  <c r="CJ85" i="12"/>
  <c r="CH85" i="12"/>
  <c r="DG143" i="12"/>
  <c r="DK142" i="12"/>
  <c r="CR142" i="12"/>
  <c r="DA139" i="12"/>
  <c r="CF138" i="12"/>
  <c r="DL135" i="12"/>
  <c r="DM134" i="12"/>
  <c r="CK132" i="12"/>
  <c r="CC130" i="12"/>
  <c r="CO129" i="12"/>
  <c r="CG124" i="12"/>
  <c r="DQ123" i="12"/>
  <c r="CU120" i="12"/>
  <c r="DT114" i="12"/>
  <c r="CA114" i="12"/>
  <c r="DL113" i="12"/>
  <c r="CH112" i="12"/>
  <c r="DG111" i="12"/>
  <c r="CV106" i="12"/>
  <c r="DE106" i="12"/>
  <c r="CZ105" i="12"/>
  <c r="CP104" i="12"/>
  <c r="CD103" i="12"/>
  <c r="DH102" i="12"/>
  <c r="CW101" i="12"/>
  <c r="CU101" i="12"/>
  <c r="DG101" i="12"/>
  <c r="BX92" i="12"/>
  <c r="DO82" i="12"/>
  <c r="DJ82" i="12"/>
  <c r="DK82" i="12"/>
  <c r="CY139" i="12"/>
  <c r="CE138" i="12"/>
  <c r="CI132" i="12"/>
  <c r="CA130" i="12"/>
  <c r="CD124" i="12"/>
  <c r="DF111" i="12"/>
  <c r="CY105" i="12"/>
  <c r="CO104" i="12"/>
  <c r="DB104" i="12"/>
  <c r="CY104" i="12"/>
  <c r="CR102" i="12"/>
  <c r="CM102" i="12"/>
  <c r="CN102" i="12"/>
  <c r="DR101" i="12"/>
  <c r="CB87" i="12"/>
  <c r="DO101" i="12"/>
  <c r="CH100" i="12"/>
  <c r="CJ100" i="12"/>
  <c r="CN100" i="12"/>
  <c r="CV139" i="12"/>
  <c r="BZ138" i="12"/>
  <c r="CN135" i="12"/>
  <c r="BX130" i="12"/>
  <c r="DE129" i="12"/>
  <c r="DQ128" i="12"/>
  <c r="DD126" i="12"/>
  <c r="CB124" i="12"/>
  <c r="CW117" i="12"/>
  <c r="DB111" i="12"/>
  <c r="CF107" i="12"/>
  <c r="CC106" i="12"/>
  <c r="CV105" i="12"/>
  <c r="CH104" i="12"/>
  <c r="BV104" i="12"/>
  <c r="CE104" i="12"/>
  <c r="DN101" i="12"/>
  <c r="CY84" i="12"/>
  <c r="DA84" i="12"/>
  <c r="DB84" i="12"/>
  <c r="DE84" i="12"/>
  <c r="DC148" i="12"/>
  <c r="CN142" i="12"/>
  <c r="CM139" i="12"/>
  <c r="BX138" i="12"/>
  <c r="CL135" i="12"/>
  <c r="BV130" i="12"/>
  <c r="DD129" i="12"/>
  <c r="CD129" i="12"/>
  <c r="DL128" i="12"/>
  <c r="CN127" i="12"/>
  <c r="DB126" i="12"/>
  <c r="BW124" i="12"/>
  <c r="CV117" i="12"/>
  <c r="DF113" i="12"/>
  <c r="CX111" i="12"/>
  <c r="CE107" i="12"/>
  <c r="CB106" i="12"/>
  <c r="CU105" i="12"/>
  <c r="CG104" i="12"/>
  <c r="DI101" i="12"/>
  <c r="CE96" i="12"/>
  <c r="BZ96" i="12"/>
  <c r="CB96" i="12"/>
  <c r="DL92" i="12"/>
  <c r="DI92" i="12"/>
  <c r="DM92" i="12"/>
  <c r="DP92" i="12"/>
  <c r="DG150" i="12"/>
  <c r="DI149" i="12"/>
  <c r="DA148" i="12"/>
  <c r="DP147" i="12"/>
  <c r="CM142" i="12"/>
  <c r="DM141" i="12"/>
  <c r="CF139" i="12"/>
  <c r="CO138" i="12"/>
  <c r="BV138" i="12"/>
  <c r="CR137" i="12"/>
  <c r="BW137" i="12"/>
  <c r="CI135" i="12"/>
  <c r="BZ132" i="12"/>
  <c r="CF131" i="12"/>
  <c r="BU130" i="12"/>
  <c r="DB129" i="12"/>
  <c r="CB129" i="12"/>
  <c r="DJ128" i="12"/>
  <c r="CJ127" i="12"/>
  <c r="BV127" i="12"/>
  <c r="CY126" i="12"/>
  <c r="CV121" i="12"/>
  <c r="CU117" i="12"/>
  <c r="CA116" i="12"/>
  <c r="DB115" i="12"/>
  <c r="BZ115" i="12"/>
  <c r="CS114" i="12"/>
  <c r="DE113" i="12"/>
  <c r="DN112" i="12"/>
  <c r="CW111" i="12"/>
  <c r="BU107" i="12"/>
  <c r="BZ106" i="12"/>
  <c r="CF104" i="12"/>
  <c r="CZ95" i="12"/>
  <c r="CV95" i="12"/>
  <c r="CW95" i="12"/>
  <c r="CX95" i="12"/>
  <c r="DA95" i="12"/>
  <c r="DD95" i="12"/>
  <c r="DG95" i="12"/>
  <c r="CW94" i="12"/>
  <c r="CV94" i="12"/>
  <c r="DF94" i="12"/>
  <c r="DE92" i="12"/>
  <c r="DB92" i="12"/>
  <c r="DC92" i="12"/>
  <c r="DD92" i="12"/>
  <c r="CV92" i="12"/>
  <c r="DG84" i="12"/>
  <c r="CE139" i="12"/>
  <c r="CN137" i="12"/>
  <c r="DA129" i="12"/>
  <c r="DS121" i="12"/>
  <c r="DF120" i="12"/>
  <c r="DA115" i="12"/>
  <c r="DC113" i="12"/>
  <c r="CT111" i="12"/>
  <c r="BY106" i="12"/>
  <c r="DS102" i="12"/>
  <c r="CW87" i="12"/>
  <c r="CY87" i="12"/>
  <c r="DD87" i="12"/>
  <c r="DB150" i="12"/>
  <c r="CW148" i="12"/>
  <c r="DS142" i="12"/>
  <c r="CJ142" i="12"/>
  <c r="DH141" i="12"/>
  <c r="DG139" i="12"/>
  <c r="BX139" i="12"/>
  <c r="CJ137" i="12"/>
  <c r="DR134" i="12"/>
  <c r="CZ129" i="12"/>
  <c r="BZ129" i="12"/>
  <c r="CV126" i="12"/>
  <c r="DF125" i="12"/>
  <c r="DO121" i="12"/>
  <c r="CK121" i="12"/>
  <c r="BX120" i="12"/>
  <c r="CG117" i="12"/>
  <c r="BW116" i="12"/>
  <c r="BV115" i="12"/>
  <c r="DP111" i="12"/>
  <c r="CS111" i="12"/>
  <c r="DQ110" i="12"/>
  <c r="DM110" i="12"/>
  <c r="BX106" i="12"/>
  <c r="DF105" i="12"/>
  <c r="CA104" i="12"/>
  <c r="DO102" i="12"/>
  <c r="DC95" i="12"/>
  <c r="BU94" i="12"/>
  <c r="BX94" i="12"/>
  <c r="BY94" i="12"/>
  <c r="CA94" i="12"/>
  <c r="CW92" i="12"/>
  <c r="BZ92" i="12"/>
  <c r="BY92" i="12"/>
  <c r="CA92" i="12"/>
  <c r="CB92" i="12"/>
  <c r="CD92" i="12"/>
  <c r="CG92" i="12"/>
  <c r="BV92" i="12"/>
  <c r="CQ85" i="12"/>
  <c r="CW84" i="12"/>
  <c r="BW76" i="12"/>
  <c r="CL75" i="12"/>
  <c r="DI74" i="12"/>
  <c r="DQ74" i="12"/>
  <c r="DK74" i="12"/>
  <c r="BZ71" i="12"/>
  <c r="CB71" i="12"/>
  <c r="BX52" i="12"/>
  <c r="BU52" i="12"/>
  <c r="CE52" i="12"/>
  <c r="CA43" i="12"/>
  <c r="CB43" i="12"/>
  <c r="CH40" i="12"/>
  <c r="CT40" i="12"/>
  <c r="CJ36" i="12"/>
  <c r="CI36" i="12"/>
  <c r="CM36" i="12"/>
  <c r="CQ36" i="12"/>
  <c r="CS36" i="12"/>
  <c r="CX33" i="12"/>
  <c r="CA32" i="12"/>
  <c r="CE32" i="12"/>
  <c r="CC23" i="12"/>
  <c r="CD23" i="12"/>
  <c r="CF23" i="12"/>
  <c r="BU23" i="12"/>
  <c r="CG23" i="12"/>
  <c r="BY23" i="12"/>
  <c r="BZ23" i="12"/>
  <c r="DA21" i="12"/>
  <c r="DC21" i="12"/>
  <c r="DD21" i="12"/>
  <c r="CU21" i="12"/>
  <c r="DM20" i="12"/>
  <c r="DN20" i="12"/>
  <c r="DP20" i="12"/>
  <c r="DS83" i="12"/>
  <c r="DD76" i="12"/>
  <c r="BV76" i="12"/>
  <c r="CI75" i="12"/>
  <c r="DJ74" i="12"/>
  <c r="DT67" i="12"/>
  <c r="DK67" i="12"/>
  <c r="DH66" i="12"/>
  <c r="DO66" i="12"/>
  <c r="DS66" i="12"/>
  <c r="CW63" i="12"/>
  <c r="CV63" i="12"/>
  <c r="CT61" i="12"/>
  <c r="CL61" i="12"/>
  <c r="DC54" i="12"/>
  <c r="DF54" i="12"/>
  <c r="CZ54" i="12"/>
  <c r="CG52" i="12"/>
  <c r="CZ37" i="12"/>
  <c r="CU37" i="12"/>
  <c r="CX37" i="12"/>
  <c r="DG37" i="12"/>
  <c r="CD36" i="12"/>
  <c r="BZ36" i="12"/>
  <c r="CA36" i="12"/>
  <c r="CP98" i="12"/>
  <c r="CN91" i="12"/>
  <c r="CC89" i="12"/>
  <c r="DK84" i="12"/>
  <c r="CS84" i="12"/>
  <c r="DR83" i="12"/>
  <c r="DS81" i="12"/>
  <c r="DT80" i="12"/>
  <c r="DR79" i="12"/>
  <c r="CN78" i="12"/>
  <c r="CS77" i="12"/>
  <c r="CB77" i="12"/>
  <c r="DR76" i="12"/>
  <c r="DA76" i="12"/>
  <c r="BU76" i="12"/>
  <c r="DD75" i="12"/>
  <c r="CH75" i="12"/>
  <c r="DH74" i="12"/>
  <c r="CO74" i="12"/>
  <c r="CJ74" i="12"/>
  <c r="DF69" i="12"/>
  <c r="DN63" i="12"/>
  <c r="DL62" i="12"/>
  <c r="DR62" i="12"/>
  <c r="CI61" i="12"/>
  <c r="DR59" i="12"/>
  <c r="CE59" i="12"/>
  <c r="CX54" i="12"/>
  <c r="CF52" i="12"/>
  <c r="DJ51" i="12"/>
  <c r="CC51" i="12"/>
  <c r="CQ50" i="12"/>
  <c r="CN50" i="12"/>
  <c r="CR50" i="12"/>
  <c r="CH50" i="12"/>
  <c r="DK49" i="12"/>
  <c r="DI49" i="12"/>
  <c r="DQ49" i="12"/>
  <c r="CW41" i="12"/>
  <c r="CS39" i="12"/>
  <c r="DC37" i="12"/>
  <c r="CH36" i="12"/>
  <c r="BY35" i="12"/>
  <c r="DN30" i="12"/>
  <c r="DM30" i="12"/>
  <c r="CB23" i="12"/>
  <c r="BZ22" i="12"/>
  <c r="CE22" i="12"/>
  <c r="CG22" i="12"/>
  <c r="BV22" i="12"/>
  <c r="BX22" i="12"/>
  <c r="DB21" i="12"/>
  <c r="DQ81" i="12"/>
  <c r="CQ77" i="12"/>
  <c r="CA77" i="12"/>
  <c r="DG70" i="12"/>
  <c r="DJ68" i="12"/>
  <c r="DH68" i="12"/>
  <c r="DL68" i="12"/>
  <c r="DR66" i="12"/>
  <c r="DF63" i="12"/>
  <c r="DO59" i="12"/>
  <c r="CW54" i="12"/>
  <c r="CB54" i="12"/>
  <c r="CA54" i="12"/>
  <c r="CF54" i="12"/>
  <c r="BU54" i="12"/>
  <c r="DE53" i="12"/>
  <c r="CV53" i="12"/>
  <c r="CD52" i="12"/>
  <c r="BW50" i="12"/>
  <c r="BV50" i="12"/>
  <c r="DF49" i="12"/>
  <c r="CY49" i="12"/>
  <c r="CM47" i="12"/>
  <c r="CP47" i="12"/>
  <c r="CN39" i="12"/>
  <c r="DB37" i="12"/>
  <c r="CF37" i="12"/>
  <c r="BV37" i="12"/>
  <c r="CG36" i="12"/>
  <c r="DO34" i="12"/>
  <c r="DR34" i="12"/>
  <c r="DJ34" i="12"/>
  <c r="DK34" i="12"/>
  <c r="CB31" i="12"/>
  <c r="BY31" i="12"/>
  <c r="DN29" i="12"/>
  <c r="DK29" i="12"/>
  <c r="DP29" i="12"/>
  <c r="DT29" i="12"/>
  <c r="CA23" i="12"/>
  <c r="CZ21" i="12"/>
  <c r="CM17" i="12"/>
  <c r="CS17" i="12"/>
  <c r="CN17" i="12"/>
  <c r="CW108" i="12"/>
  <c r="CP103" i="12"/>
  <c r="CK98" i="12"/>
  <c r="CZ97" i="12"/>
  <c r="CR96" i="12"/>
  <c r="DF93" i="12"/>
  <c r="BX89" i="12"/>
  <c r="CU88" i="12"/>
  <c r="CY86" i="12"/>
  <c r="DI84" i="12"/>
  <c r="CO84" i="12"/>
  <c r="DN83" i="12"/>
  <c r="CL82" i="12"/>
  <c r="DL81" i="12"/>
  <c r="CG81" i="12"/>
  <c r="DK80" i="12"/>
  <c r="DP79" i="12"/>
  <c r="CL78" i="12"/>
  <c r="CP77" i="12"/>
  <c r="BZ77" i="12"/>
  <c r="DP76" i="12"/>
  <c r="CZ75" i="12"/>
  <c r="CR74" i="12"/>
  <c r="DD73" i="12"/>
  <c r="CU73" i="12"/>
  <c r="DB73" i="12"/>
  <c r="DE70" i="12"/>
  <c r="DP66" i="12"/>
  <c r="DF65" i="12"/>
  <c r="CY63" i="12"/>
  <c r="DO62" i="12"/>
  <c r="CK62" i="12"/>
  <c r="CN62" i="12"/>
  <c r="CF61" i="12"/>
  <c r="CT60" i="12"/>
  <c r="DN59" i="12"/>
  <c r="DI58" i="12"/>
  <c r="DM58" i="12"/>
  <c r="DP58" i="12"/>
  <c r="DH58" i="12"/>
  <c r="CV54" i="12"/>
  <c r="DF53" i="12"/>
  <c r="CB52" i="12"/>
  <c r="CL50" i="12"/>
  <c r="DP49" i="12"/>
  <c r="DQ48" i="12"/>
  <c r="CN47" i="12"/>
  <c r="BY47" i="12"/>
  <c r="BU47" i="12"/>
  <c r="CE47" i="12"/>
  <c r="DA40" i="12"/>
  <c r="CH39" i="12"/>
  <c r="CY37" i="12"/>
  <c r="CC36" i="12"/>
  <c r="BV35" i="12"/>
  <c r="DL34" i="12"/>
  <c r="CY34" i="12"/>
  <c r="DD34" i="12"/>
  <c r="CD32" i="12"/>
  <c r="CY31" i="12"/>
  <c r="DS29" i="12"/>
  <c r="BX23" i="12"/>
  <c r="CN84" i="12"/>
  <c r="DL83" i="12"/>
  <c r="DK81" i="12"/>
  <c r="CF81" i="12"/>
  <c r="DO79" i="12"/>
  <c r="DS78" i="12"/>
  <c r="CO77" i="12"/>
  <c r="BX77" i="12"/>
  <c r="CH73" i="12"/>
  <c r="CN73" i="12"/>
  <c r="DA70" i="12"/>
  <c r="CT69" i="12"/>
  <c r="CR68" i="12"/>
  <c r="CL68" i="12"/>
  <c r="DP67" i="12"/>
  <c r="DM66" i="12"/>
  <c r="CX63" i="12"/>
  <c r="CA62" i="12"/>
  <c r="CD62" i="12"/>
  <c r="CR60" i="12"/>
  <c r="BZ52" i="12"/>
  <c r="DN38" i="12"/>
  <c r="CW37" i="12"/>
  <c r="BY36" i="12"/>
  <c r="DP33" i="12"/>
  <c r="DJ33" i="12"/>
  <c r="CC32" i="12"/>
  <c r="BV30" i="12"/>
  <c r="BU30" i="12"/>
  <c r="CA30" i="12"/>
  <c r="CF30" i="12"/>
  <c r="CG30" i="12"/>
  <c r="BW23" i="12"/>
  <c r="DB15" i="12"/>
  <c r="CV15" i="12"/>
  <c r="CW15" i="12"/>
  <c r="CX15" i="12"/>
  <c r="CY15" i="12"/>
  <c r="CZ15" i="12"/>
  <c r="DC15" i="12"/>
  <c r="DD15" i="12"/>
  <c r="DF15" i="12"/>
  <c r="DG15" i="12"/>
  <c r="CU15" i="12"/>
  <c r="DJ81" i="12"/>
  <c r="DR78" i="12"/>
  <c r="CN77" i="12"/>
  <c r="DT72" i="12"/>
  <c r="DK72" i="12"/>
  <c r="CL70" i="12"/>
  <c r="CN69" i="12"/>
  <c r="DK66" i="12"/>
  <c r="CI65" i="12"/>
  <c r="CL65" i="12"/>
  <c r="CP65" i="12"/>
  <c r="CK60" i="12"/>
  <c r="BV52" i="12"/>
  <c r="DL48" i="12"/>
  <c r="DK48" i="12"/>
  <c r="DS48" i="12"/>
  <c r="BV45" i="12"/>
  <c r="CE45" i="12"/>
  <c r="CM40" i="12"/>
  <c r="CA39" i="12"/>
  <c r="BV39" i="12"/>
  <c r="BY39" i="12"/>
  <c r="CD39" i="12"/>
  <c r="CE39" i="12"/>
  <c r="DG38" i="12"/>
  <c r="CV37" i="12"/>
  <c r="BW36" i="12"/>
  <c r="DE33" i="12"/>
  <c r="CV33" i="12"/>
  <c r="CZ33" i="12"/>
  <c r="DA33" i="12"/>
  <c r="CZ24" i="12"/>
  <c r="DA24" i="12"/>
  <c r="DG24" i="12"/>
  <c r="CM101" i="12"/>
  <c r="DF98" i="12"/>
  <c r="CN96" i="12"/>
  <c r="CJ84" i="12"/>
  <c r="DH83" i="12"/>
  <c r="DG82" i="12"/>
  <c r="DF81" i="12"/>
  <c r="BY81" i="12"/>
  <c r="DL79" i="12"/>
  <c r="DM78" i="12"/>
  <c r="CL77" i="12"/>
  <c r="BU77" i="12"/>
  <c r="DM76" i="12"/>
  <c r="CD76" i="12"/>
  <c r="DT75" i="12"/>
  <c r="CS73" i="12"/>
  <c r="DI72" i="12"/>
  <c r="CI70" i="12"/>
  <c r="CK69" i="12"/>
  <c r="DD69" i="12"/>
  <c r="CW69" i="12"/>
  <c r="CO68" i="12"/>
  <c r="CT65" i="12"/>
  <c r="DD64" i="12"/>
  <c r="CF63" i="12"/>
  <c r="CE62" i="12"/>
  <c r="CG60" i="12"/>
  <c r="DB58" i="12"/>
  <c r="BZ54" i="12"/>
  <c r="CW53" i="12"/>
  <c r="DP51" i="12"/>
  <c r="DL51" i="12"/>
  <c r="CE50" i="12"/>
  <c r="DH48" i="12"/>
  <c r="DP41" i="12"/>
  <c r="DH41" i="12"/>
  <c r="DL41" i="12"/>
  <c r="CC39" i="12"/>
  <c r="DA38" i="12"/>
  <c r="BV36" i="12"/>
  <c r="DF33" i="12"/>
  <c r="CF31" i="12"/>
  <c r="CE30" i="12"/>
  <c r="DM29" i="12"/>
  <c r="CR23" i="12"/>
  <c r="CR17" i="12"/>
  <c r="DI59" i="12"/>
  <c r="DH59" i="12"/>
  <c r="DP59" i="12"/>
  <c r="DA41" i="12"/>
  <c r="CZ41" i="12"/>
  <c r="DD41" i="12"/>
  <c r="CU41" i="12"/>
  <c r="CV41" i="12"/>
  <c r="CB39" i="12"/>
  <c r="CV38" i="12"/>
  <c r="CT36" i="12"/>
  <c r="DD33" i="12"/>
  <c r="CP26" i="12"/>
  <c r="CO26" i="12"/>
  <c r="CO25" i="12"/>
  <c r="CJ25" i="12"/>
  <c r="CK25" i="12"/>
  <c r="CM25" i="12"/>
  <c r="CN25" i="12"/>
  <c r="CS25" i="12"/>
  <c r="CT25" i="12"/>
  <c r="CI103" i="12"/>
  <c r="CH101" i="12"/>
  <c r="DB98" i="12"/>
  <c r="CK96" i="12"/>
  <c r="DS94" i="12"/>
  <c r="CO89" i="12"/>
  <c r="DR84" i="12"/>
  <c r="CQ83" i="12"/>
  <c r="CY82" i="12"/>
  <c r="BW82" i="12"/>
  <c r="DC81" i="12"/>
  <c r="BU81" i="12"/>
  <c r="DI79" i="12"/>
  <c r="DK76" i="12"/>
  <c r="CB76" i="12"/>
  <c r="DN75" i="12"/>
  <c r="CU75" i="12"/>
  <c r="DR74" i="12"/>
  <c r="CH74" i="12"/>
  <c r="CM73" i="12"/>
  <c r="CS72" i="12"/>
  <c r="BW69" i="12"/>
  <c r="BX69" i="12"/>
  <c r="CA69" i="12"/>
  <c r="CF69" i="12"/>
  <c r="DR68" i="12"/>
  <c r="CJ68" i="12"/>
  <c r="CU67" i="12"/>
  <c r="CR65" i="12"/>
  <c r="BW63" i="12"/>
  <c r="BW62" i="12"/>
  <c r="CN55" i="12"/>
  <c r="CS55" i="12"/>
  <c r="CM55" i="12"/>
  <c r="BV54" i="12"/>
  <c r="CS52" i="12"/>
  <c r="CS51" i="12"/>
  <c r="CJ51" i="12"/>
  <c r="BZ50" i="12"/>
  <c r="DG49" i="12"/>
  <c r="BX47" i="12"/>
  <c r="DN43" i="12"/>
  <c r="DH43" i="12"/>
  <c r="DE41" i="12"/>
  <c r="BZ39" i="12"/>
  <c r="CU38" i="12"/>
  <c r="CD37" i="12"/>
  <c r="CP36" i="12"/>
  <c r="CG35" i="12"/>
  <c r="CV35" i="12"/>
  <c r="DA35" i="12"/>
  <c r="CZ34" i="12"/>
  <c r="DC33" i="12"/>
  <c r="DM32" i="12"/>
  <c r="DJ32" i="12"/>
  <c r="DN32" i="12"/>
  <c r="DR32" i="12"/>
  <c r="DS32" i="12"/>
  <c r="BW31" i="12"/>
  <c r="CB30" i="12"/>
  <c r="DJ29" i="12"/>
  <c r="DC27" i="12"/>
  <c r="CL25" i="12"/>
  <c r="BZ25" i="12"/>
  <c r="BU25" i="12"/>
  <c r="BV25" i="12"/>
  <c r="BX25" i="12"/>
  <c r="CA25" i="12"/>
  <c r="CE25" i="12"/>
  <c r="CF25" i="12"/>
  <c r="DQ24" i="12"/>
  <c r="CN23" i="12"/>
  <c r="CL83" i="12"/>
  <c r="CX82" i="12"/>
  <c r="DB81" i="12"/>
  <c r="DH79" i="12"/>
  <c r="CD79" i="12"/>
  <c r="CG77" i="12"/>
  <c r="DJ76" i="12"/>
  <c r="CA76" i="12"/>
  <c r="DL75" i="12"/>
  <c r="CP75" i="12"/>
  <c r="DP74" i="12"/>
  <c r="CL73" i="12"/>
  <c r="CR72" i="12"/>
  <c r="CZ71" i="12"/>
  <c r="DD71" i="12"/>
  <c r="DP68" i="12"/>
  <c r="CO65" i="12"/>
  <c r="BV62" i="12"/>
  <c r="CR59" i="12"/>
  <c r="CL59" i="12"/>
  <c r="DE54" i="12"/>
  <c r="CV52" i="12"/>
  <c r="CY52" i="12"/>
  <c r="CF51" i="12"/>
  <c r="BU51" i="12"/>
  <c r="CB51" i="12"/>
  <c r="DC49" i="12"/>
  <c r="DC41" i="12"/>
  <c r="BX39" i="12"/>
  <c r="CO36" i="12"/>
  <c r="CH35" i="12"/>
  <c r="CK35" i="12"/>
  <c r="CO35" i="12"/>
  <c r="DT34" i="12"/>
  <c r="DB33" i="12"/>
  <c r="BZ30" i="12"/>
  <c r="DH29" i="12"/>
  <c r="CI25" i="12"/>
  <c r="DK24" i="12"/>
  <c r="CB83" i="12"/>
  <c r="DA81" i="12"/>
  <c r="CF77" i="12"/>
  <c r="DK75" i="12"/>
  <c r="CN75" i="12"/>
  <c r="DO74" i="12"/>
  <c r="CK73" i="12"/>
  <c r="CK72" i="12"/>
  <c r="CN71" i="12"/>
  <c r="CQ71" i="12"/>
  <c r="DK68" i="12"/>
  <c r="CN65" i="12"/>
  <c r="BU62" i="12"/>
  <c r="DO61" i="12"/>
  <c r="DL61" i="12"/>
  <c r="BX59" i="12"/>
  <c r="BV59" i="12"/>
  <c r="CB59" i="12"/>
  <c r="DD54" i="12"/>
  <c r="CK52" i="12"/>
  <c r="CJ52" i="12"/>
  <c r="CQ52" i="12"/>
  <c r="DQ51" i="12"/>
  <c r="DA49" i="12"/>
  <c r="CC45" i="12"/>
  <c r="DB41" i="12"/>
  <c r="BW39" i="12"/>
  <c r="CN36" i="12"/>
  <c r="BW35" i="12"/>
  <c r="BZ35" i="12"/>
  <c r="CD35" i="12"/>
  <c r="CE35" i="12"/>
  <c r="DS34" i="12"/>
  <c r="CY33" i="12"/>
  <c r="BY30" i="12"/>
  <c r="DQ27" i="12"/>
  <c r="DL27" i="12"/>
  <c r="DM27" i="12"/>
  <c r="CH25" i="12"/>
  <c r="CY24" i="12"/>
  <c r="CM23" i="12"/>
  <c r="CP23" i="12"/>
  <c r="CQ23" i="12"/>
  <c r="CS23" i="12"/>
  <c r="CT23" i="12"/>
  <c r="CK23" i="12"/>
  <c r="CL23" i="12"/>
  <c r="DS22" i="12"/>
  <c r="DO22" i="12"/>
  <c r="DP22" i="12"/>
  <c r="DM21" i="12"/>
  <c r="DL21" i="12"/>
  <c r="CR66" i="12"/>
  <c r="DC62" i="12"/>
  <c r="DO40" i="12"/>
  <c r="DM31" i="12"/>
  <c r="DF25" i="12"/>
  <c r="CE12" i="12"/>
  <c r="CI7" i="12"/>
  <c r="CR14" i="12"/>
  <c r="CD12" i="12"/>
  <c r="CH7" i="12"/>
  <c r="CF17" i="12"/>
  <c r="CN14" i="12"/>
  <c r="CC12" i="12"/>
  <c r="CN10" i="12"/>
  <c r="CM14" i="12"/>
  <c r="CB12" i="12"/>
  <c r="DT45" i="12"/>
  <c r="DH40" i="12"/>
  <c r="CR30" i="12"/>
  <c r="DA25" i="12"/>
  <c r="CB21" i="12"/>
  <c r="BZ17" i="12"/>
  <c r="CI14" i="12"/>
  <c r="BZ12" i="12"/>
  <c r="CZ25" i="12"/>
  <c r="BX21" i="12"/>
  <c r="DC20" i="12"/>
  <c r="DT19" i="12"/>
  <c r="CI19" i="12"/>
  <c r="DE17" i="12"/>
  <c r="BU17" i="12"/>
  <c r="DO14" i="12"/>
  <c r="CY14" i="12"/>
  <c r="CH14" i="12"/>
  <c r="CR12" i="12"/>
  <c r="BY12" i="12"/>
  <c r="BV10" i="12"/>
  <c r="BW9" i="12"/>
  <c r="CF19" i="12"/>
  <c r="DB17" i="12"/>
  <c r="CX14" i="12"/>
  <c r="CN12" i="12"/>
  <c r="BX12" i="12"/>
  <c r="BV9" i="12"/>
  <c r="CR8" i="12"/>
  <c r="CF72" i="12"/>
  <c r="CN49" i="12"/>
  <c r="CB44" i="12"/>
  <c r="DJ42" i="12"/>
  <c r="DS40" i="12"/>
  <c r="DF30" i="12"/>
  <c r="CN30" i="12"/>
  <c r="CD27" i="12"/>
  <c r="DT26" i="12"/>
  <c r="DO25" i="12"/>
  <c r="CX25" i="12"/>
  <c r="CQ24" i="12"/>
  <c r="DA20" i="12"/>
  <c r="DO19" i="12"/>
  <c r="CE19" i="12"/>
  <c r="DA17" i="12"/>
  <c r="DE16" i="12"/>
  <c r="DT15" i="12"/>
  <c r="CW14" i="12"/>
  <c r="CG13" i="12"/>
  <c r="DO12" i="12"/>
  <c r="CK12" i="12"/>
  <c r="BW12" i="12"/>
  <c r="CG9" i="12"/>
  <c r="BU9" i="12"/>
  <c r="CO8" i="12"/>
  <c r="CR7" i="12"/>
  <c r="DO26" i="12"/>
  <c r="DJ25" i="12"/>
  <c r="CH24" i="12"/>
  <c r="CZ20" i="12"/>
  <c r="CY17" i="12"/>
  <c r="DS15" i="12"/>
  <c r="DN12" i="12"/>
  <c r="CJ12" i="12"/>
  <c r="BV12" i="12"/>
  <c r="CF9" i="12"/>
  <c r="CF8" i="12"/>
  <c r="DN15" i="12"/>
  <c r="CG12" i="12"/>
  <c r="BU12" i="12"/>
  <c r="CE8" i="12"/>
  <c r="CM7" i="12"/>
  <c r="CA8" i="12"/>
  <c r="CJ7" i="12"/>
  <c r="CL381" i="12"/>
  <c r="CI381" i="12"/>
  <c r="BX408" i="12"/>
  <c r="CQ407" i="12"/>
  <c r="DE405" i="12"/>
  <c r="CB403" i="12"/>
  <c r="DO410" i="12"/>
  <c r="CU410" i="12"/>
  <c r="DB409" i="12"/>
  <c r="DQ408" i="12"/>
  <c r="CO408" i="12"/>
  <c r="BU408" i="12"/>
  <c r="CJ407" i="12"/>
  <c r="DA405" i="12"/>
  <c r="CN405" i="12"/>
  <c r="CH404" i="12"/>
  <c r="DT403" i="12"/>
  <c r="BY403" i="12"/>
  <c r="DC402" i="12"/>
  <c r="CQ402" i="12"/>
  <c r="CE401" i="12"/>
  <c r="DR400" i="12"/>
  <c r="CK400" i="12"/>
  <c r="BU400" i="12"/>
  <c r="CY399" i="12"/>
  <c r="DH398" i="12"/>
  <c r="CG398" i="12"/>
  <c r="BU398" i="12"/>
  <c r="DL397" i="12"/>
  <c r="CN397" i="12"/>
  <c r="BX397" i="12"/>
  <c r="DN396" i="12"/>
  <c r="CM395" i="12"/>
  <c r="CT394" i="12"/>
  <c r="BX394" i="12"/>
  <c r="CZ393" i="12"/>
  <c r="CV392" i="12"/>
  <c r="CE392" i="12"/>
  <c r="DI391" i="12"/>
  <c r="CQ391" i="12"/>
  <c r="BX391" i="12"/>
  <c r="DL390" i="12"/>
  <c r="CG390" i="12"/>
  <c r="BU390" i="12"/>
  <c r="DM389" i="12"/>
  <c r="CI388" i="12"/>
  <c r="CN387" i="12"/>
  <c r="DB386" i="12"/>
  <c r="CZ385" i="12"/>
  <c r="DH384" i="12"/>
  <c r="CP383" i="12"/>
  <c r="CM383" i="12"/>
  <c r="CB382" i="12"/>
  <c r="DF380" i="12"/>
  <c r="CG379" i="12"/>
  <c r="BX378" i="12"/>
  <c r="BV374" i="12"/>
  <c r="CA374" i="12"/>
  <c r="CG374" i="12"/>
  <c r="BY374" i="12"/>
  <c r="CJ373" i="12"/>
  <c r="CM373" i="12"/>
  <c r="CQ373" i="12"/>
  <c r="CR363" i="12"/>
  <c r="CM362" i="12"/>
  <c r="CL362" i="12"/>
  <c r="CO362" i="12"/>
  <c r="CR362" i="12"/>
  <c r="CS362" i="12"/>
  <c r="CP356" i="12"/>
  <c r="CS356" i="12"/>
  <c r="CL356" i="12"/>
  <c r="CO356" i="12"/>
  <c r="CJ356" i="12"/>
  <c r="CB353" i="12"/>
  <c r="BZ353" i="12"/>
  <c r="CG353" i="12"/>
  <c r="BU353" i="12"/>
  <c r="BV353" i="12"/>
  <c r="BW353" i="12"/>
  <c r="BX353" i="12"/>
  <c r="CA353" i="12"/>
  <c r="CC353" i="12"/>
  <c r="CE353" i="12"/>
  <c r="CF353" i="12"/>
  <c r="DB359" i="12"/>
  <c r="DC359" i="12"/>
  <c r="DE407" i="12"/>
  <c r="CY405" i="12"/>
  <c r="DO403" i="12"/>
  <c r="BU403" i="12"/>
  <c r="DA402" i="12"/>
  <c r="CN402" i="12"/>
  <c r="DN400" i="12"/>
  <c r="CH400" i="12"/>
  <c r="CV399" i="12"/>
  <c r="CE398" i="12"/>
  <c r="DJ397" i="12"/>
  <c r="CJ397" i="12"/>
  <c r="BV397" i="12"/>
  <c r="DL396" i="12"/>
  <c r="CK395" i="12"/>
  <c r="DS394" i="12"/>
  <c r="BV394" i="12"/>
  <c r="CX393" i="12"/>
  <c r="DF392" i="12"/>
  <c r="CC392" i="12"/>
  <c r="DT391" i="12"/>
  <c r="CO391" i="12"/>
  <c r="BV391" i="12"/>
  <c r="DI390" i="12"/>
  <c r="CE390" i="12"/>
  <c r="DK389" i="12"/>
  <c r="CL387" i="12"/>
  <c r="CW386" i="12"/>
  <c r="CV385" i="12"/>
  <c r="CN384" i="12"/>
  <c r="BZ382" i="12"/>
  <c r="BZ381" i="12"/>
  <c r="BU381" i="12"/>
  <c r="DS380" i="12"/>
  <c r="DD380" i="12"/>
  <c r="BV378" i="12"/>
  <c r="DK377" i="12"/>
  <c r="DQ377" i="12"/>
  <c r="DH377" i="12"/>
  <c r="DR375" i="12"/>
  <c r="DM375" i="12"/>
  <c r="DK375" i="12"/>
  <c r="DD368" i="12"/>
  <c r="CX368" i="12"/>
  <c r="DB368" i="12"/>
  <c r="DF368" i="12"/>
  <c r="CU368" i="12"/>
  <c r="CV368" i="12"/>
  <c r="CZ368" i="12"/>
  <c r="CN363" i="12"/>
  <c r="CB354" i="12"/>
  <c r="CF354" i="12"/>
  <c r="BW354" i="12"/>
  <c r="BX354" i="12"/>
  <c r="CC354" i="12"/>
  <c r="DG347" i="12"/>
  <c r="DF347" i="12"/>
  <c r="CX405" i="12"/>
  <c r="CZ402" i="12"/>
  <c r="CI397" i="12"/>
  <c r="CJ395" i="12"/>
  <c r="BU394" i="12"/>
  <c r="BU391" i="12"/>
  <c r="CK387" i="12"/>
  <c r="CV386" i="12"/>
  <c r="BY382" i="12"/>
  <c r="DB380" i="12"/>
  <c r="BU378" i="12"/>
  <c r="DB377" i="12"/>
  <c r="CV377" i="12"/>
  <c r="DD377" i="12"/>
  <c r="CZ375" i="12"/>
  <c r="DD375" i="12"/>
  <c r="CW375" i="12"/>
  <c r="DF375" i="12"/>
  <c r="CU375" i="12"/>
  <c r="CO368" i="12"/>
  <c r="CR368" i="12"/>
  <c r="CK368" i="12"/>
  <c r="CM368" i="12"/>
  <c r="CQ368" i="12"/>
  <c r="CJ368" i="12"/>
  <c r="DE364" i="12"/>
  <c r="CJ363" i="12"/>
  <c r="DK357" i="12"/>
  <c r="DO357" i="12"/>
  <c r="DS357" i="12"/>
  <c r="DH357" i="12"/>
  <c r="DI357" i="12"/>
  <c r="DM357" i="12"/>
  <c r="DN357" i="12"/>
  <c r="DP357" i="12"/>
  <c r="DR357" i="12"/>
  <c r="CY335" i="12"/>
  <c r="CZ335" i="12"/>
  <c r="DA335" i="12"/>
  <c r="DB335" i="12"/>
  <c r="DD335" i="12"/>
  <c r="CU335" i="12"/>
  <c r="CV335" i="12"/>
  <c r="CW335" i="12"/>
  <c r="DC335" i="12"/>
  <c r="DG335" i="12"/>
  <c r="DR409" i="12"/>
  <c r="DD407" i="12"/>
  <c r="DN403" i="12"/>
  <c r="CU399" i="12"/>
  <c r="BU397" i="12"/>
  <c r="CR396" i="12"/>
  <c r="DE392" i="12"/>
  <c r="DE410" i="12"/>
  <c r="DQ409" i="12"/>
  <c r="CW409" i="12"/>
  <c r="CH409" i="12"/>
  <c r="DM408" i="12"/>
  <c r="CE408" i="12"/>
  <c r="DT407" i="12"/>
  <c r="CZ407" i="12"/>
  <c r="CE407" i="12"/>
  <c r="DO406" i="12"/>
  <c r="BY406" i="12"/>
  <c r="DK405" i="12"/>
  <c r="CW405" i="12"/>
  <c r="CJ405" i="12"/>
  <c r="CT404" i="12"/>
  <c r="CB404" i="12"/>
  <c r="DL403" i="12"/>
  <c r="CY402" i="12"/>
  <c r="CJ402" i="12"/>
  <c r="CV401" i="12"/>
  <c r="BZ401" i="12"/>
  <c r="DH400" i="12"/>
  <c r="CE400" i="12"/>
  <c r="CT399" i="12"/>
  <c r="CC398" i="12"/>
  <c r="DT397" i="12"/>
  <c r="DH397" i="12"/>
  <c r="CG397" i="12"/>
  <c r="DJ396" i="12"/>
  <c r="CQ396" i="12"/>
  <c r="CW395" i="12"/>
  <c r="CI395" i="12"/>
  <c r="DP394" i="12"/>
  <c r="CG394" i="12"/>
  <c r="CV393" i="12"/>
  <c r="BX393" i="12"/>
  <c r="DD392" i="12"/>
  <c r="CR392" i="12"/>
  <c r="CA392" i="12"/>
  <c r="DR391" i="12"/>
  <c r="CC390" i="12"/>
  <c r="DI389" i="12"/>
  <c r="CB388" i="12"/>
  <c r="CW387" i="12"/>
  <c r="CJ387" i="12"/>
  <c r="CO386" i="12"/>
  <c r="DR384" i="12"/>
  <c r="DN383" i="12"/>
  <c r="DM382" i="12"/>
  <c r="CS382" i="12"/>
  <c r="BX382" i="12"/>
  <c r="CT381" i="12"/>
  <c r="CA381" i="12"/>
  <c r="DP380" i="12"/>
  <c r="CZ380" i="12"/>
  <c r="DG377" i="12"/>
  <c r="CI377" i="12"/>
  <c r="CM377" i="12"/>
  <c r="CQ377" i="12"/>
  <c r="DI375" i="12"/>
  <c r="CI375" i="12"/>
  <c r="CM375" i="12"/>
  <c r="CN375" i="12"/>
  <c r="DR374" i="12"/>
  <c r="BX374" i="12"/>
  <c r="CG373" i="12"/>
  <c r="BX372" i="12"/>
  <c r="CG372" i="12"/>
  <c r="CU371" i="12"/>
  <c r="CW371" i="12"/>
  <c r="DA371" i="12"/>
  <c r="DE371" i="12"/>
  <c r="DF371" i="12"/>
  <c r="DO370" i="12"/>
  <c r="DJ370" i="12"/>
  <c r="DH370" i="12"/>
  <c r="DL370" i="12"/>
  <c r="DP370" i="12"/>
  <c r="DQ370" i="12"/>
  <c r="DT370" i="12"/>
  <c r="CS368" i="12"/>
  <c r="DC364" i="12"/>
  <c r="CK362" i="12"/>
  <c r="CI387" i="12"/>
  <c r="BW382" i="12"/>
  <c r="CS381" i="12"/>
  <c r="BY377" i="12"/>
  <c r="CC377" i="12"/>
  <c r="BX377" i="12"/>
  <c r="CB375" i="12"/>
  <c r="CD375" i="12"/>
  <c r="BX375" i="12"/>
  <c r="CE373" i="12"/>
  <c r="DM384" i="12"/>
  <c r="DS384" i="12"/>
  <c r="CP396" i="12"/>
  <c r="DC392" i="12"/>
  <c r="DK408" i="12"/>
  <c r="CW407" i="12"/>
  <c r="CR404" i="12"/>
  <c r="CS400" i="12"/>
  <c r="DQ398" i="12"/>
  <c r="CE397" i="12"/>
  <c r="CS395" i="12"/>
  <c r="CQ393" i="12"/>
  <c r="DB392" i="12"/>
  <c r="BX392" i="12"/>
  <c r="CG391" i="12"/>
  <c r="DS389" i="12"/>
  <c r="CT387" i="12"/>
  <c r="DP384" i="12"/>
  <c r="BV382" i="12"/>
  <c r="CR381" i="12"/>
  <c r="DN380" i="12"/>
  <c r="CX380" i="12"/>
  <c r="DA379" i="12"/>
  <c r="CY379" i="12"/>
  <c r="CG378" i="12"/>
  <c r="CG377" i="12"/>
  <c r="CS376" i="12"/>
  <c r="CF375" i="12"/>
  <c r="BW373" i="12"/>
  <c r="BY371" i="12"/>
  <c r="BU371" i="12"/>
  <c r="CA371" i="12"/>
  <c r="CB371" i="12"/>
  <c r="CE371" i="12"/>
  <c r="CJ370" i="12"/>
  <c r="CP370" i="12"/>
  <c r="CM370" i="12"/>
  <c r="CR370" i="12"/>
  <c r="DB369" i="12"/>
  <c r="DA369" i="12"/>
  <c r="CT367" i="12"/>
  <c r="CF362" i="12"/>
  <c r="DN342" i="12"/>
  <c r="DL342" i="12"/>
  <c r="DO342" i="12"/>
  <c r="BU331" i="12"/>
  <c r="BW331" i="12"/>
  <c r="BX331" i="12"/>
  <c r="BY331" i="12"/>
  <c r="CA331" i="12"/>
  <c r="BZ331" i="12"/>
  <c r="CE331" i="12"/>
  <c r="CF331" i="12"/>
  <c r="CG331" i="12"/>
  <c r="CU392" i="12"/>
  <c r="CH388" i="12"/>
  <c r="DM322" i="12"/>
  <c r="DJ322" i="12"/>
  <c r="DP322" i="12"/>
  <c r="DS322" i="12"/>
  <c r="CU405" i="12"/>
  <c r="CT395" i="12"/>
  <c r="DC410" i="12"/>
  <c r="CF410" i="12"/>
  <c r="DN409" i="12"/>
  <c r="CA407" i="12"/>
  <c r="DI403" i="12"/>
  <c r="CG403" i="12"/>
  <c r="CW402" i="12"/>
  <c r="CQ401" i="12"/>
  <c r="CO396" i="12"/>
  <c r="CE394" i="12"/>
  <c r="CT388" i="12"/>
  <c r="DB410" i="12"/>
  <c r="CE410" i="12"/>
  <c r="CR409" i="12"/>
  <c r="DJ408" i="12"/>
  <c r="CB408" i="12"/>
  <c r="DO407" i="12"/>
  <c r="CV407" i="12"/>
  <c r="BY407" i="12"/>
  <c r="DH406" i="12"/>
  <c r="CJ406" i="12"/>
  <c r="DG405" i="12"/>
  <c r="CS405" i="12"/>
  <c r="CG405" i="12"/>
  <c r="CP404" i="12"/>
  <c r="BW404" i="12"/>
  <c r="DF403" i="12"/>
  <c r="CE403" i="12"/>
  <c r="DJ402" i="12"/>
  <c r="CV402" i="12"/>
  <c r="DO401" i="12"/>
  <c r="CN401" i="12"/>
  <c r="BV401" i="12"/>
  <c r="DE400" i="12"/>
  <c r="CR400" i="12"/>
  <c r="CA400" i="12"/>
  <c r="DI399" i="12"/>
  <c r="CM399" i="12"/>
  <c r="DP398" i="12"/>
  <c r="BZ398" i="12"/>
  <c r="DQ397" i="12"/>
  <c r="CD397" i="12"/>
  <c r="DT396" i="12"/>
  <c r="DE396" i="12"/>
  <c r="CN396" i="12"/>
  <c r="DO395" i="12"/>
  <c r="CR395" i="12"/>
  <c r="DL394" i="12"/>
  <c r="CD394" i="12"/>
  <c r="DG393" i="12"/>
  <c r="CP393" i="12"/>
  <c r="DA392" i="12"/>
  <c r="CL392" i="12"/>
  <c r="BW392" i="12"/>
  <c r="DN391" i="12"/>
  <c r="CF391" i="12"/>
  <c r="BZ390" i="12"/>
  <c r="DR389" i="12"/>
  <c r="DE389" i="12"/>
  <c r="CR388" i="12"/>
  <c r="DG387" i="12"/>
  <c r="CS387" i="12"/>
  <c r="CB387" i="12"/>
  <c r="DO384" i="12"/>
  <c r="DC383" i="12"/>
  <c r="CJ382" i="12"/>
  <c r="BU382" i="12"/>
  <c r="DM381" i="12"/>
  <c r="CN381" i="12"/>
  <c r="BW381" i="12"/>
  <c r="DM380" i="12"/>
  <c r="CV380" i="12"/>
  <c r="CQ379" i="12"/>
  <c r="CI379" i="12"/>
  <c r="CF378" i="12"/>
  <c r="CU378" i="12"/>
  <c r="DC378" i="12"/>
  <c r="DA377" i="12"/>
  <c r="CF377" i="12"/>
  <c r="CK376" i="12"/>
  <c r="DB375" i="12"/>
  <c r="CE375" i="12"/>
  <c r="CZ371" i="12"/>
  <c r="DN370" i="12"/>
  <c r="CH370" i="12"/>
  <c r="CH369" i="12"/>
  <c r="CQ369" i="12"/>
  <c r="CL368" i="12"/>
  <c r="CS367" i="12"/>
  <c r="CX355" i="12"/>
  <c r="CU355" i="12"/>
  <c r="DA355" i="12"/>
  <c r="DD355" i="12"/>
  <c r="DE355" i="12"/>
  <c r="DF355" i="12"/>
  <c r="BZ352" i="12"/>
  <c r="CF352" i="12"/>
  <c r="CD352" i="12"/>
  <c r="CE352" i="12"/>
  <c r="CG352" i="12"/>
  <c r="BU352" i="12"/>
  <c r="BV352" i="12"/>
  <c r="BX352" i="12"/>
  <c r="BY352" i="12"/>
  <c r="CA352" i="12"/>
  <c r="CC352" i="12"/>
  <c r="DE335" i="12"/>
  <c r="DF405" i="12"/>
  <c r="DF399" i="12"/>
  <c r="CM396" i="12"/>
  <c r="CQ395" i="12"/>
  <c r="CC394" i="12"/>
  <c r="CO393" i="12"/>
  <c r="CZ392" i="12"/>
  <c r="BV392" i="12"/>
  <c r="DM391" i="12"/>
  <c r="CE391" i="12"/>
  <c r="DT390" i="12"/>
  <c r="BY390" i="12"/>
  <c r="DQ389" i="12"/>
  <c r="CQ388" i="12"/>
  <c r="CR387" i="12"/>
  <c r="CG385" i="12"/>
  <c r="DN384" i="12"/>
  <c r="CG382" i="12"/>
  <c r="CK381" i="12"/>
  <c r="CE379" i="12"/>
  <c r="BZ379" i="12"/>
  <c r="CE377" i="12"/>
  <c r="CC375" i="12"/>
  <c r="CU364" i="12"/>
  <c r="DD364" i="12"/>
  <c r="CY364" i="12"/>
  <c r="DB364" i="12"/>
  <c r="DG364" i="12"/>
  <c r="CI363" i="12"/>
  <c r="CO363" i="12"/>
  <c r="CL363" i="12"/>
  <c r="CM363" i="12"/>
  <c r="CQ363" i="12"/>
  <c r="CT363" i="12"/>
  <c r="CK363" i="12"/>
  <c r="CZ405" i="12"/>
  <c r="CM387" i="12"/>
  <c r="BV285" i="12"/>
  <c r="BX285" i="12"/>
  <c r="BY285" i="12"/>
  <c r="CA285" i="12"/>
  <c r="CB285" i="12"/>
  <c r="BZ285" i="12"/>
  <c r="CD285" i="12"/>
  <c r="CE285" i="12"/>
  <c r="CG285" i="12"/>
  <c r="CX402" i="12"/>
  <c r="CS401" i="12"/>
  <c r="CH395" i="12"/>
  <c r="CA410" i="12"/>
  <c r="DG402" i="12"/>
  <c r="BZ410" i="12"/>
  <c r="DH408" i="12"/>
  <c r="CI401" i="12"/>
  <c r="CL396" i="12"/>
  <c r="CP395" i="12"/>
  <c r="CB394" i="12"/>
  <c r="CN393" i="12"/>
  <c r="CY392" i="12"/>
  <c r="CP388" i="12"/>
  <c r="CQ387" i="12"/>
  <c r="CC385" i="12"/>
  <c r="DL384" i="12"/>
  <c r="CF382" i="12"/>
  <c r="CJ381" i="12"/>
  <c r="DA380" i="12"/>
  <c r="CW380" i="12"/>
  <c r="CA378" i="12"/>
  <c r="BZ378" i="12"/>
  <c r="CE378" i="12"/>
  <c r="CB377" i="12"/>
  <c r="CT376" i="12"/>
  <c r="CR376" i="12"/>
  <c r="CJ376" i="12"/>
  <c r="BW375" i="12"/>
  <c r="DJ374" i="12"/>
  <c r="DP374" i="12"/>
  <c r="DH374" i="12"/>
  <c r="CN367" i="12"/>
  <c r="CH367" i="12"/>
  <c r="CO367" i="12"/>
  <c r="CP367" i="12"/>
  <c r="CM364" i="12"/>
  <c r="CN364" i="12"/>
  <c r="CO364" i="12"/>
  <c r="CT364" i="12"/>
  <c r="CL364" i="12"/>
  <c r="DG392" i="12"/>
  <c r="CY407" i="12"/>
  <c r="CO404" i="12"/>
  <c r="CC403" i="12"/>
  <c r="CU402" i="12"/>
  <c r="CM401" i="12"/>
  <c r="CQ400" i="12"/>
  <c r="CX410" i="12"/>
  <c r="DT408" i="12"/>
  <c r="CN404" i="12"/>
  <c r="DF402" i="12"/>
  <c r="CP400" i="12"/>
  <c r="DE399" i="12"/>
  <c r="BX410" i="12"/>
  <c r="DF409" i="12"/>
  <c r="CO407" i="12"/>
  <c r="DC405" i="12"/>
  <c r="CK404" i="12"/>
  <c r="CW403" i="12"/>
  <c r="CA403" i="12"/>
  <c r="DE402" i="12"/>
  <c r="CS402" i="12"/>
  <c r="CN400" i="12"/>
  <c r="BW400" i="12"/>
  <c r="DD399" i="12"/>
  <c r="CH399" i="12"/>
  <c r="DL398" i="12"/>
  <c r="BW398" i="12"/>
  <c r="DN397" i="12"/>
  <c r="CR397" i="12"/>
  <c r="CA397" i="12"/>
  <c r="DP396" i="12"/>
  <c r="CI396" i="12"/>
  <c r="CO395" i="12"/>
  <c r="BZ394" i="12"/>
  <c r="DD393" i="12"/>
  <c r="CM393" i="12"/>
  <c r="DN392" i="12"/>
  <c r="CX392" i="12"/>
  <c r="DK391" i="12"/>
  <c r="CC391" i="12"/>
  <c r="DP390" i="12"/>
  <c r="BW390" i="12"/>
  <c r="DO389" i="12"/>
  <c r="CM388" i="12"/>
  <c r="DC387" i="12"/>
  <c r="CP387" i="12"/>
  <c r="DC385" i="12"/>
  <c r="BZ385" i="12"/>
  <c r="DJ384" i="12"/>
  <c r="CE382" i="12"/>
  <c r="DJ382" i="12"/>
  <c r="DQ382" i="12"/>
  <c r="CG381" i="12"/>
  <c r="DH380" i="12"/>
  <c r="DP379" i="12"/>
  <c r="CB378" i="12"/>
  <c r="DP377" i="12"/>
  <c r="CX377" i="12"/>
  <c r="BW377" i="12"/>
  <c r="BW376" i="12"/>
  <c r="CD376" i="12"/>
  <c r="BU376" i="12"/>
  <c r="DS375" i="12"/>
  <c r="CX375" i="12"/>
  <c r="BV375" i="12"/>
  <c r="CF374" i="12"/>
  <c r="DN373" i="12"/>
  <c r="DR373" i="12"/>
  <c r="DH373" i="12"/>
  <c r="DK373" i="12"/>
  <c r="DP373" i="12"/>
  <c r="CC371" i="12"/>
  <c r="DE368" i="12"/>
  <c r="CH364" i="12"/>
  <c r="DR360" i="12"/>
  <c r="DH360" i="12"/>
  <c r="DJ357" i="12"/>
  <c r="BZ373" i="12"/>
  <c r="CD373" i="12"/>
  <c r="CF373" i="12"/>
  <c r="BU373" i="12"/>
  <c r="BX373" i="12"/>
  <c r="CB362" i="12"/>
  <c r="BY362" i="12"/>
  <c r="BV362" i="12"/>
  <c r="BW362" i="12"/>
  <c r="CG362" i="12"/>
  <c r="BU362" i="12"/>
  <c r="CS404" i="12"/>
  <c r="BW407" i="12"/>
  <c r="CW410" i="12"/>
  <c r="DS408" i="12"/>
  <c r="BW408" i="12"/>
  <c r="DL407" i="12"/>
  <c r="CG406" i="12"/>
  <c r="DS405" i="12"/>
  <c r="CP405" i="12"/>
  <c r="CV410" i="12"/>
  <c r="DE409" i="12"/>
  <c r="CN409" i="12"/>
  <c r="BV408" i="12"/>
  <c r="DK407" i="12"/>
  <c r="CY406" i="12"/>
  <c r="CJ404" i="12"/>
  <c r="CV403" i="12"/>
  <c r="CR402" i="12"/>
  <c r="CG401" i="12"/>
  <c r="DC399" i="12"/>
  <c r="CQ398" i="12"/>
  <c r="CO397" i="12"/>
  <c r="BY397" i="12"/>
  <c r="DG395" i="12"/>
  <c r="BY394" i="12"/>
  <c r="DA393" i="12"/>
  <c r="CK393" i="12"/>
  <c r="CQ390" i="12"/>
  <c r="CO387" i="12"/>
  <c r="DA385" i="12"/>
  <c r="BY385" i="12"/>
  <c r="DI384" i="12"/>
  <c r="CD382" i="12"/>
  <c r="CF381" i="12"/>
  <c r="DG380" i="12"/>
  <c r="CO380" i="12"/>
  <c r="CF380" i="12"/>
  <c r="BV380" i="12"/>
  <c r="DG379" i="12"/>
  <c r="BY378" i="12"/>
  <c r="DO377" i="12"/>
  <c r="CW377" i="12"/>
  <c r="BU377" i="12"/>
  <c r="CC376" i="12"/>
  <c r="DQ375" i="12"/>
  <c r="CV375" i="12"/>
  <c r="BU375" i="12"/>
  <c r="CE374" i="12"/>
  <c r="DT373" i="12"/>
  <c r="BW371" i="12"/>
  <c r="CZ369" i="12"/>
  <c r="DC368" i="12"/>
  <c r="CS363" i="12"/>
  <c r="CZ373" i="12"/>
  <c r="DE370" i="12"/>
  <c r="CA370" i="12"/>
  <c r="BU370" i="12"/>
  <c r="DM369" i="12"/>
  <c r="DS369" i="12"/>
  <c r="BZ367" i="12"/>
  <c r="BW366" i="12"/>
  <c r="DL365" i="12"/>
  <c r="CF359" i="12"/>
  <c r="BY358" i="12"/>
  <c r="BZ358" i="12"/>
  <c r="CG358" i="12"/>
  <c r="CJ357" i="12"/>
  <c r="DJ356" i="12"/>
  <c r="CN355" i="12"/>
  <c r="DE354" i="12"/>
  <c r="DF352" i="12"/>
  <c r="DT351" i="12"/>
  <c r="BZ350" i="12"/>
  <c r="DK349" i="12"/>
  <c r="CK349" i="12"/>
  <c r="BU349" i="12"/>
  <c r="CC348" i="12"/>
  <c r="BX346" i="12"/>
  <c r="CG345" i="12"/>
  <c r="CR344" i="12"/>
  <c r="CA344" i="12"/>
  <c r="DP343" i="12"/>
  <c r="CK343" i="12"/>
  <c r="BZ341" i="12"/>
  <c r="DE338" i="12"/>
  <c r="CE337" i="12"/>
  <c r="DL335" i="12"/>
  <c r="DM335" i="12"/>
  <c r="DN335" i="12"/>
  <c r="DO335" i="12"/>
  <c r="DQ335" i="12"/>
  <c r="DI335" i="12"/>
  <c r="CZ332" i="12"/>
  <c r="CQ331" i="12"/>
  <c r="CR331" i="12"/>
  <c r="CH331" i="12"/>
  <c r="CX244" i="12"/>
  <c r="CW244" i="12"/>
  <c r="CY244" i="12"/>
  <c r="DG244" i="12"/>
  <c r="CV244" i="12"/>
  <c r="CU244" i="12"/>
  <c r="CZ244" i="12"/>
  <c r="DA244" i="12"/>
  <c r="DB244" i="12"/>
  <c r="DC244" i="12"/>
  <c r="DD244" i="12"/>
  <c r="DE244" i="12"/>
  <c r="DD360" i="12"/>
  <c r="CX360" i="12"/>
  <c r="CK355" i="12"/>
  <c r="DQ351" i="12"/>
  <c r="BW350" i="12"/>
  <c r="BX348" i="12"/>
  <c r="BV346" i="12"/>
  <c r="DG344" i="12"/>
  <c r="CO344" i="12"/>
  <c r="CI343" i="12"/>
  <c r="BW341" i="12"/>
  <c r="DK340" i="12"/>
  <c r="DM340" i="12"/>
  <c r="DT340" i="12"/>
  <c r="CQ339" i="12"/>
  <c r="CJ335" i="12"/>
  <c r="CI335" i="12"/>
  <c r="CK335" i="12"/>
  <c r="CL335" i="12"/>
  <c r="CM335" i="12"/>
  <c r="CO335" i="12"/>
  <c r="CV332" i="12"/>
  <c r="DN368" i="12"/>
  <c r="CG366" i="12"/>
  <c r="BZ364" i="12"/>
  <c r="CE364" i="12"/>
  <c r="DG360" i="12"/>
  <c r="CO360" i="12"/>
  <c r="CR360" i="12"/>
  <c r="CK360" i="12"/>
  <c r="BY359" i="12"/>
  <c r="CQ358" i="12"/>
  <c r="CT357" i="12"/>
  <c r="BX356" i="12"/>
  <c r="CJ355" i="12"/>
  <c r="DA354" i="12"/>
  <c r="DD353" i="12"/>
  <c r="CU353" i="12"/>
  <c r="CZ352" i="12"/>
  <c r="DP351" i="12"/>
  <c r="DC350" i="12"/>
  <c r="BV350" i="12"/>
  <c r="CG349" i="12"/>
  <c r="CA347" i="12"/>
  <c r="CF347" i="12"/>
  <c r="DF346" i="12"/>
  <c r="BZ345" i="12"/>
  <c r="DF344" i="12"/>
  <c r="CN344" i="12"/>
  <c r="BW344" i="12"/>
  <c r="DK343" i="12"/>
  <c r="CQ342" i="12"/>
  <c r="CT342" i="12"/>
  <c r="CJ342" i="12"/>
  <c r="DS341" i="12"/>
  <c r="BU341" i="12"/>
  <c r="CP339" i="12"/>
  <c r="CY338" i="12"/>
  <c r="BV337" i="12"/>
  <c r="CQ336" i="12"/>
  <c r="DQ336" i="12"/>
  <c r="DT336" i="12"/>
  <c r="CB328" i="12"/>
  <c r="CC328" i="12"/>
  <c r="CD328" i="12"/>
  <c r="CE328" i="12"/>
  <c r="BU328" i="12"/>
  <c r="CG328" i="12"/>
  <c r="BV328" i="12"/>
  <c r="BW328" i="12"/>
  <c r="BY328" i="12"/>
  <c r="CN311" i="12"/>
  <c r="CL311" i="12"/>
  <c r="CM311" i="12"/>
  <c r="CO311" i="12"/>
  <c r="CR311" i="12"/>
  <c r="CS311" i="12"/>
  <c r="CZ372" i="12"/>
  <c r="CO371" i="12"/>
  <c r="CX370" i="12"/>
  <c r="BX370" i="12"/>
  <c r="DH369" i="12"/>
  <c r="DJ368" i="12"/>
  <c r="CF364" i="12"/>
  <c r="DO363" i="12"/>
  <c r="DJ363" i="12"/>
  <c r="CV362" i="12"/>
  <c r="DD362" i="12"/>
  <c r="CU361" i="12"/>
  <c r="DF360" i="12"/>
  <c r="CQ360" i="12"/>
  <c r="CE360" i="12"/>
  <c r="BY360" i="12"/>
  <c r="BX359" i="12"/>
  <c r="CP358" i="12"/>
  <c r="BX358" i="12"/>
  <c r="CV353" i="12"/>
  <c r="DT352" i="12"/>
  <c r="DO351" i="12"/>
  <c r="CE349" i="12"/>
  <c r="CE347" i="12"/>
  <c r="DE344" i="12"/>
  <c r="CK344" i="12"/>
  <c r="CO339" i="12"/>
  <c r="DM330" i="12"/>
  <c r="DJ330" i="12"/>
  <c r="DK330" i="12"/>
  <c r="DL330" i="12"/>
  <c r="DN330" i="12"/>
  <c r="DP330" i="12"/>
  <c r="DA326" i="12"/>
  <c r="DD326" i="12"/>
  <c r="DE326" i="12"/>
  <c r="DF326" i="12"/>
  <c r="DG326" i="12"/>
  <c r="CU326" i="12"/>
  <c r="CV326" i="12"/>
  <c r="CW326" i="12"/>
  <c r="DB326" i="12"/>
  <c r="CH349" i="12"/>
  <c r="CT349" i="12"/>
  <c r="CN349" i="12"/>
  <c r="DN346" i="12"/>
  <c r="DK346" i="12"/>
  <c r="CJ344" i="12"/>
  <c r="CG340" i="12"/>
  <c r="CB340" i="12"/>
  <c r="CM336" i="12"/>
  <c r="CH336" i="12"/>
  <c r="CI336" i="12"/>
  <c r="CN336" i="12"/>
  <c r="CR336" i="12"/>
  <c r="CI327" i="12"/>
  <c r="CJ327" i="12"/>
  <c r="CK327" i="12"/>
  <c r="CL327" i="12"/>
  <c r="CQ327" i="12"/>
  <c r="CR327" i="12"/>
  <c r="CS327" i="12"/>
  <c r="CH355" i="12"/>
  <c r="CO355" i="12"/>
  <c r="CR349" i="12"/>
  <c r="CU346" i="12"/>
  <c r="DG346" i="12"/>
  <c r="CW346" i="12"/>
  <c r="DA346" i="12"/>
  <c r="DK341" i="12"/>
  <c r="DR341" i="12"/>
  <c r="DJ341" i="12"/>
  <c r="CK339" i="12"/>
  <c r="CL336" i="12"/>
  <c r="CF336" i="12"/>
  <c r="BU336" i="12"/>
  <c r="CG336" i="12"/>
  <c r="BV336" i="12"/>
  <c r="BW336" i="12"/>
  <c r="BY336" i="12"/>
  <c r="CC336" i="12"/>
  <c r="DA332" i="12"/>
  <c r="DB332" i="12"/>
  <c r="DC332" i="12"/>
  <c r="DD332" i="12"/>
  <c r="DF332" i="12"/>
  <c r="CW332" i="12"/>
  <c r="CW287" i="12"/>
  <c r="CV287" i="12"/>
  <c r="CY287" i="12"/>
  <c r="CZ287" i="12"/>
  <c r="DA287" i="12"/>
  <c r="DB287" i="12"/>
  <c r="DE287" i="12"/>
  <c r="DD287" i="12"/>
  <c r="BV366" i="12"/>
  <c r="CB366" i="12"/>
  <c r="DN365" i="12"/>
  <c r="DH365" i="12"/>
  <c r="DT365" i="12"/>
  <c r="DB360" i="12"/>
  <c r="CL358" i="12"/>
  <c r="CI357" i="12"/>
  <c r="CO357" i="12"/>
  <c r="BY355" i="12"/>
  <c r="CA355" i="12"/>
  <c r="DB354" i="12"/>
  <c r="CV354" i="12"/>
  <c r="CW350" i="12"/>
  <c r="DF350" i="12"/>
  <c r="CQ349" i="12"/>
  <c r="CB349" i="12"/>
  <c r="CZ348" i="12"/>
  <c r="DB348" i="12"/>
  <c r="DF348" i="12"/>
  <c r="DB346" i="12"/>
  <c r="DI344" i="12"/>
  <c r="DM344" i="12"/>
  <c r="DT344" i="12"/>
  <c r="DL343" i="12"/>
  <c r="DN343" i="12"/>
  <c r="DR343" i="12"/>
  <c r="DN341" i="12"/>
  <c r="CX338" i="12"/>
  <c r="CZ338" i="12"/>
  <c r="DA338" i="12"/>
  <c r="DC338" i="12"/>
  <c r="CU338" i="12"/>
  <c r="DG338" i="12"/>
  <c r="DO337" i="12"/>
  <c r="DN337" i="12"/>
  <c r="CE336" i="12"/>
  <c r="CQ335" i="12"/>
  <c r="CJ332" i="12"/>
  <c r="CL332" i="12"/>
  <c r="CM332" i="12"/>
  <c r="CN332" i="12"/>
  <c r="CO332" i="12"/>
  <c r="CR332" i="12"/>
  <c r="CA328" i="12"/>
  <c r="DR351" i="12"/>
  <c r="DL351" i="12"/>
  <c r="CG350" i="12"/>
  <c r="CQ350" i="12"/>
  <c r="CJ350" i="12"/>
  <c r="CP349" i="12"/>
  <c r="DJ345" i="12"/>
  <c r="DS345" i="12"/>
  <c r="CW344" i="12"/>
  <c r="DA344" i="12"/>
  <c r="CS339" i="12"/>
  <c r="CI339" i="12"/>
  <c r="CN339" i="12"/>
  <c r="CZ337" i="12"/>
  <c r="DC337" i="12"/>
  <c r="DF337" i="12"/>
  <c r="DG337" i="12"/>
  <c r="CW337" i="12"/>
  <c r="CO349" i="12"/>
  <c r="CE348" i="12"/>
  <c r="BW348" i="12"/>
  <c r="CM344" i="12"/>
  <c r="CT344" i="12"/>
  <c r="CH344" i="12"/>
  <c r="CL344" i="12"/>
  <c r="CL343" i="12"/>
  <c r="CQ343" i="12"/>
  <c r="CC340" i="12"/>
  <c r="CH329" i="12"/>
  <c r="CI329" i="12"/>
  <c r="CO329" i="12"/>
  <c r="CS329" i="12"/>
  <c r="CT327" i="12"/>
  <c r="BU314" i="12"/>
  <c r="BW314" i="12"/>
  <c r="BX314" i="12"/>
  <c r="CA314" i="12"/>
  <c r="CE314" i="12"/>
  <c r="DB373" i="12"/>
  <c r="BW367" i="12"/>
  <c r="CE367" i="12"/>
  <c r="BY366" i="12"/>
  <c r="DO365" i="12"/>
  <c r="CY360" i="12"/>
  <c r="CJ359" i="12"/>
  <c r="CT359" i="12"/>
  <c r="CH358" i="12"/>
  <c r="DD358" i="12"/>
  <c r="CU358" i="12"/>
  <c r="CL357" i="12"/>
  <c r="DQ356" i="12"/>
  <c r="CB356" i="12"/>
  <c r="BZ356" i="12"/>
  <c r="CQ355" i="12"/>
  <c r="BZ355" i="12"/>
  <c r="DG354" i="12"/>
  <c r="DH351" i="12"/>
  <c r="CJ351" i="12"/>
  <c r="CQ351" i="12"/>
  <c r="CI351" i="12"/>
  <c r="CE350" i="12"/>
  <c r="DQ349" i="12"/>
  <c r="CM349" i="12"/>
  <c r="BW349" i="12"/>
  <c r="DA348" i="12"/>
  <c r="CX346" i="12"/>
  <c r="CC346" i="12"/>
  <c r="DC345" i="12"/>
  <c r="DR344" i="12"/>
  <c r="CV344" i="12"/>
  <c r="CF344" i="12"/>
  <c r="BV344" i="12"/>
  <c r="BZ344" i="12"/>
  <c r="DS343" i="12"/>
  <c r="CR343" i="12"/>
  <c r="DH341" i="12"/>
  <c r="BZ340" i="12"/>
  <c r="DI338" i="12"/>
  <c r="DB337" i="12"/>
  <c r="CB337" i="12"/>
  <c r="BW337" i="12"/>
  <c r="BZ337" i="12"/>
  <c r="CA337" i="12"/>
  <c r="CD337" i="12"/>
  <c r="CA336" i="12"/>
  <c r="CB329" i="12"/>
  <c r="CG329" i="12"/>
  <c r="BW329" i="12"/>
  <c r="BX329" i="12"/>
  <c r="BY329" i="12"/>
  <c r="CA329" i="12"/>
  <c r="CO327" i="12"/>
  <c r="DK361" i="12"/>
  <c r="DN361" i="12"/>
  <c r="CW360" i="12"/>
  <c r="CP355" i="12"/>
  <c r="CW352" i="12"/>
  <c r="CV352" i="12"/>
  <c r="DG352" i="12"/>
  <c r="CA350" i="12"/>
  <c r="CL349" i="12"/>
  <c r="BV349" i="12"/>
  <c r="CG348" i="12"/>
  <c r="CV346" i="12"/>
  <c r="CB346" i="12"/>
  <c r="DB345" i="12"/>
  <c r="CB345" i="12"/>
  <c r="BW345" i="12"/>
  <c r="BY345" i="12"/>
  <c r="CF345" i="12"/>
  <c r="CS344" i="12"/>
  <c r="CO343" i="12"/>
  <c r="CD341" i="12"/>
  <c r="BX340" i="12"/>
  <c r="CX337" i="12"/>
  <c r="BZ336" i="12"/>
  <c r="DB334" i="12"/>
  <c r="CX334" i="12"/>
  <c r="DE332" i="12"/>
  <c r="CX331" i="12"/>
  <c r="DA331" i="12"/>
  <c r="CR348" i="12"/>
  <c r="CM346" i="12"/>
  <c r="CA343" i="12"/>
  <c r="DB342" i="12"/>
  <c r="BV342" i="12"/>
  <c r="CM341" i="12"/>
  <c r="DF339" i="12"/>
  <c r="BZ339" i="12"/>
  <c r="CH337" i="12"/>
  <c r="BW334" i="12"/>
  <c r="CL333" i="12"/>
  <c r="BY333" i="12"/>
  <c r="DM332" i="12"/>
  <c r="CR330" i="12"/>
  <c r="BX330" i="12"/>
  <c r="DJ329" i="12"/>
  <c r="DO328" i="12"/>
  <c r="CZ328" i="12"/>
  <c r="CK328" i="12"/>
  <c r="DQ327" i="12"/>
  <c r="CZ327" i="12"/>
  <c r="BX327" i="12"/>
  <c r="BW326" i="12"/>
  <c r="DM325" i="12"/>
  <c r="CR325" i="12"/>
  <c r="DB324" i="12"/>
  <c r="BX324" i="12"/>
  <c r="DA323" i="12"/>
  <c r="BW323" i="12"/>
  <c r="CR322" i="12"/>
  <c r="CT321" i="12"/>
  <c r="CZ321" i="12"/>
  <c r="DF321" i="12"/>
  <c r="CL320" i="12"/>
  <c r="DA319" i="12"/>
  <c r="CE319" i="12"/>
  <c r="DH318" i="12"/>
  <c r="DS317" i="12"/>
  <c r="DH317" i="12"/>
  <c r="DM315" i="12"/>
  <c r="CR315" i="12"/>
  <c r="BY315" i="12"/>
  <c r="DL314" i="12"/>
  <c r="CI314" i="12"/>
  <c r="DF312" i="12"/>
  <c r="DJ311" i="12"/>
  <c r="CG311" i="12"/>
  <c r="BV311" i="12"/>
  <c r="DS310" i="12"/>
  <c r="CV310" i="12"/>
  <c r="DH309" i="12"/>
  <c r="CB309" i="12"/>
  <c r="CP308" i="12"/>
  <c r="CA307" i="12"/>
  <c r="BX305" i="12"/>
  <c r="CS301" i="12"/>
  <c r="BV295" i="12"/>
  <c r="CE289" i="12"/>
  <c r="BZ277" i="12"/>
  <c r="BV277" i="12"/>
  <c r="BY277" i="12"/>
  <c r="CZ263" i="12"/>
  <c r="CY263" i="12"/>
  <c r="DA263" i="12"/>
  <c r="DB263" i="12"/>
  <c r="DC263" i="12"/>
  <c r="DD263" i="12"/>
  <c r="DE263" i="12"/>
  <c r="DF263" i="12"/>
  <c r="DG263" i="12"/>
  <c r="CU263" i="12"/>
  <c r="CV263" i="12"/>
  <c r="CW263" i="12"/>
  <c r="DH257" i="12"/>
  <c r="DI257" i="12"/>
  <c r="DL257" i="12"/>
  <c r="DQ257" i="12"/>
  <c r="DR257" i="12"/>
  <c r="CV317" i="12"/>
  <c r="DE317" i="12"/>
  <c r="CI293" i="12"/>
  <c r="CQ293" i="12"/>
  <c r="DB290" i="12"/>
  <c r="CX290" i="12"/>
  <c r="CZ290" i="12"/>
  <c r="CC281" i="12"/>
  <c r="BU281" i="12"/>
  <c r="CA281" i="12"/>
  <c r="CD281" i="12"/>
  <c r="CE281" i="12"/>
  <c r="DE273" i="12"/>
  <c r="CA250" i="12"/>
  <c r="BW250" i="12"/>
  <c r="BY250" i="12"/>
  <c r="BZ250" i="12"/>
  <c r="CB250" i="12"/>
  <c r="CC250" i="12"/>
  <c r="CG250" i="12"/>
  <c r="DO327" i="12"/>
  <c r="CT324" i="12"/>
  <c r="CW323" i="12"/>
  <c r="CL322" i="12"/>
  <c r="CQ321" i="12"/>
  <c r="CJ320" i="12"/>
  <c r="DC317" i="12"/>
  <c r="CQ317" i="12"/>
  <c r="CH317" i="12"/>
  <c r="CT317" i="12"/>
  <c r="CC316" i="12"/>
  <c r="DI315" i="12"/>
  <c r="CF312" i="12"/>
  <c r="DN312" i="12"/>
  <c r="DP312" i="12"/>
  <c r="BX307" i="12"/>
  <c r="CG304" i="12"/>
  <c r="CP301" i="12"/>
  <c r="CN296" i="12"/>
  <c r="CA293" i="12"/>
  <c r="BW293" i="12"/>
  <c r="BY293" i="12"/>
  <c r="BZ293" i="12"/>
  <c r="DA290" i="12"/>
  <c r="CS324" i="12"/>
  <c r="CV323" i="12"/>
  <c r="CK322" i="12"/>
  <c r="CO321" i="12"/>
  <c r="CI320" i="12"/>
  <c r="CX318" i="12"/>
  <c r="DD318" i="12"/>
  <c r="DB317" i="12"/>
  <c r="CM317" i="12"/>
  <c r="CA317" i="12"/>
  <c r="BU317" i="12"/>
  <c r="BZ316" i="12"/>
  <c r="DH315" i="12"/>
  <c r="CD312" i="12"/>
  <c r="DB311" i="12"/>
  <c r="DM310" i="12"/>
  <c r="DC309" i="12"/>
  <c r="BY308" i="12"/>
  <c r="CR307" i="12"/>
  <c r="BW307" i="12"/>
  <c r="CF304" i="12"/>
  <c r="CU304" i="12"/>
  <c r="DE304" i="12"/>
  <c r="CX304" i="12"/>
  <c r="CN301" i="12"/>
  <c r="DO300" i="12"/>
  <c r="DM300" i="12"/>
  <c r="DQ300" i="12"/>
  <c r="DH300" i="12"/>
  <c r="DI300" i="12"/>
  <c r="DO297" i="12"/>
  <c r="DS297" i="12"/>
  <c r="CM296" i="12"/>
  <c r="CR293" i="12"/>
  <c r="CA290" i="12"/>
  <c r="BZ290" i="12"/>
  <c r="CE290" i="12"/>
  <c r="CG290" i="12"/>
  <c r="BU290" i="12"/>
  <c r="CX284" i="12"/>
  <c r="CA280" i="12"/>
  <c r="CM275" i="12"/>
  <c r="CN275" i="12"/>
  <c r="CO275" i="12"/>
  <c r="CP275" i="12"/>
  <c r="CR275" i="12"/>
  <c r="CS275" i="12"/>
  <c r="CH275" i="12"/>
  <c r="CJ275" i="12"/>
  <c r="CR340" i="12"/>
  <c r="CX339" i="12"/>
  <c r="CT333" i="12"/>
  <c r="CH333" i="12"/>
  <c r="CM330" i="12"/>
  <c r="CV328" i="12"/>
  <c r="DM327" i="12"/>
  <c r="CG326" i="12"/>
  <c r="DG325" i="12"/>
  <c r="CN325" i="12"/>
  <c r="CR324" i="12"/>
  <c r="CU323" i="12"/>
  <c r="CG323" i="12"/>
  <c r="CJ322" i="12"/>
  <c r="CN321" i="12"/>
  <c r="CZ320" i="12"/>
  <c r="CH320" i="12"/>
  <c r="CU319" i="12"/>
  <c r="DA317" i="12"/>
  <c r="CL317" i="12"/>
  <c r="BY316" i="12"/>
  <c r="DH314" i="12"/>
  <c r="CM312" i="12"/>
  <c r="CR312" i="12"/>
  <c r="CH312" i="12"/>
  <c r="DT311" i="12"/>
  <c r="CW311" i="12"/>
  <c r="DB309" i="12"/>
  <c r="DF308" i="12"/>
  <c r="CO307" i="12"/>
  <c r="BU307" i="12"/>
  <c r="CV306" i="12"/>
  <c r="CY306" i="12"/>
  <c r="DC306" i="12"/>
  <c r="CY305" i="12"/>
  <c r="DE305" i="12"/>
  <c r="CZ294" i="12"/>
  <c r="DB294" i="12"/>
  <c r="DE294" i="12"/>
  <c r="CU294" i="12"/>
  <c r="CG293" i="12"/>
  <c r="DO291" i="12"/>
  <c r="DP291" i="12"/>
  <c r="DQ291" i="12"/>
  <c r="DI276" i="12"/>
  <c r="DR276" i="12"/>
  <c r="DM276" i="12"/>
  <c r="DN276" i="12"/>
  <c r="DP276" i="12"/>
  <c r="CI322" i="12"/>
  <c r="CM321" i="12"/>
  <c r="CZ317" i="12"/>
  <c r="CH313" i="12"/>
  <c r="CT313" i="12"/>
  <c r="CE312" i="12"/>
  <c r="BV312" i="12"/>
  <c r="CP305" i="12"/>
  <c r="CI305" i="12"/>
  <c r="CQ305" i="12"/>
  <c r="CB304" i="12"/>
  <c r="CE304" i="12"/>
  <c r="BW304" i="12"/>
  <c r="CC303" i="12"/>
  <c r="BY303" i="12"/>
  <c r="CO301" i="12"/>
  <c r="CR301" i="12"/>
  <c r="CJ301" i="12"/>
  <c r="DE298" i="12"/>
  <c r="CU298" i="12"/>
  <c r="CW298" i="12"/>
  <c r="CI297" i="12"/>
  <c r="CT297" i="12"/>
  <c r="CO296" i="12"/>
  <c r="CL296" i="12"/>
  <c r="CQ296" i="12"/>
  <c r="CT296" i="12"/>
  <c r="CZ295" i="12"/>
  <c r="CV295" i="12"/>
  <c r="CX295" i="12"/>
  <c r="CY295" i="12"/>
  <c r="CF293" i="12"/>
  <c r="CZ291" i="12"/>
  <c r="CU291" i="12"/>
  <c r="CV291" i="12"/>
  <c r="CX291" i="12"/>
  <c r="DC291" i="12"/>
  <c r="DE291" i="12"/>
  <c r="DF291" i="12"/>
  <c r="BW269" i="12"/>
  <c r="BV269" i="12"/>
  <c r="CB269" i="12"/>
  <c r="CE269" i="12"/>
  <c r="DB268" i="12"/>
  <c r="CX268" i="12"/>
  <c r="CA247" i="12"/>
  <c r="CB247" i="12"/>
  <c r="BV247" i="12"/>
  <c r="BZ247" i="12"/>
  <c r="BW247" i="12"/>
  <c r="BX247" i="12"/>
  <c r="CC247" i="12"/>
  <c r="CE247" i="12"/>
  <c r="CF247" i="12"/>
  <c r="CF243" i="12"/>
  <c r="CG243" i="12"/>
  <c r="BZ243" i="12"/>
  <c r="CE243" i="12"/>
  <c r="BV243" i="12"/>
  <c r="BW243" i="12"/>
  <c r="BX243" i="12"/>
  <c r="BY243" i="12"/>
  <c r="CA243" i="12"/>
  <c r="CD243" i="12"/>
  <c r="CJ221" i="12"/>
  <c r="CK221" i="12"/>
  <c r="CL221" i="12"/>
  <c r="CM221" i="12"/>
  <c r="CN221" i="12"/>
  <c r="CO221" i="12"/>
  <c r="CR221" i="12"/>
  <c r="CS221" i="12"/>
  <c r="CT221" i="12"/>
  <c r="CH221" i="12"/>
  <c r="CP221" i="12"/>
  <c r="CV339" i="12"/>
  <c r="CG339" i="12"/>
  <c r="CL338" i="12"/>
  <c r="CR333" i="12"/>
  <c r="CE333" i="12"/>
  <c r="CK330" i="12"/>
  <c r="DG328" i="12"/>
  <c r="CS328" i="12"/>
  <c r="DK327" i="12"/>
  <c r="DL326" i="12"/>
  <c r="CE326" i="12"/>
  <c r="CL325" i="12"/>
  <c r="CL324" i="12"/>
  <c r="DL323" i="12"/>
  <c r="CE323" i="12"/>
  <c r="CH322" i="12"/>
  <c r="CL321" i="12"/>
  <c r="CR319" i="12"/>
  <c r="DS319" i="12"/>
  <c r="DJ319" i="12"/>
  <c r="CY317" i="12"/>
  <c r="CJ317" i="12"/>
  <c r="CG315" i="12"/>
  <c r="DD315" i="12"/>
  <c r="DG315" i="12"/>
  <c r="CT314" i="12"/>
  <c r="CM313" i="12"/>
  <c r="DQ312" i="12"/>
  <c r="CP312" i="12"/>
  <c r="CA312" i="12"/>
  <c r="DR311" i="12"/>
  <c r="DF310" i="12"/>
  <c r="DC308" i="12"/>
  <c r="CU306" i="12"/>
  <c r="BU306" i="12"/>
  <c r="CD306" i="12"/>
  <c r="CO305" i="12"/>
  <c r="DN304" i="12"/>
  <c r="CA304" i="12"/>
  <c r="DC303" i="12"/>
  <c r="DO302" i="12"/>
  <c r="CK301" i="12"/>
  <c r="CA301" i="12"/>
  <c r="CD301" i="12"/>
  <c r="DS300" i="12"/>
  <c r="CD300" i="12"/>
  <c r="BU300" i="12"/>
  <c r="CE300" i="12"/>
  <c r="DJ299" i="12"/>
  <c r="DN298" i="12"/>
  <c r="DJ297" i="12"/>
  <c r="BW297" i="12"/>
  <c r="CA297" i="12"/>
  <c r="CH296" i="12"/>
  <c r="DD294" i="12"/>
  <c r="BZ294" i="12"/>
  <c r="BW294" i="12"/>
  <c r="CA294" i="12"/>
  <c r="CC294" i="12"/>
  <c r="CE294" i="12"/>
  <c r="CF294" i="12"/>
  <c r="CE293" i="12"/>
  <c r="DL291" i="12"/>
  <c r="CJ291" i="12"/>
  <c r="CL291" i="12"/>
  <c r="CN291" i="12"/>
  <c r="CO291" i="12"/>
  <c r="CF290" i="12"/>
  <c r="DM289" i="12"/>
  <c r="DN289" i="12"/>
  <c r="DO289" i="12"/>
  <c r="DT289" i="12"/>
  <c r="CK271" i="12"/>
  <c r="CJ271" i="12"/>
  <c r="CL271" i="12"/>
  <c r="CO271" i="12"/>
  <c r="CR271" i="12"/>
  <c r="CS271" i="12"/>
  <c r="CV249" i="12"/>
  <c r="DB249" i="12"/>
  <c r="DC249" i="12"/>
  <c r="CU249" i="12"/>
  <c r="DA249" i="12"/>
  <c r="CW249" i="12"/>
  <c r="CX249" i="12"/>
  <c r="DD249" i="12"/>
  <c r="DF249" i="12"/>
  <c r="CB246" i="12"/>
  <c r="BY246" i="12"/>
  <c r="BZ246" i="12"/>
  <c r="BU246" i="12"/>
  <c r="BX246" i="12"/>
  <c r="CG246" i="12"/>
  <c r="BV246" i="12"/>
  <c r="BW246" i="12"/>
  <c r="CA246" i="12"/>
  <c r="CC246" i="12"/>
  <c r="CD246" i="12"/>
  <c r="CE246" i="12"/>
  <c r="BW240" i="12"/>
  <c r="BY240" i="12"/>
  <c r="CF240" i="12"/>
  <c r="CA240" i="12"/>
  <c r="CB240" i="12"/>
  <c r="CG240" i="12"/>
  <c r="CF339" i="12"/>
  <c r="CQ333" i="12"/>
  <c r="DT329" i="12"/>
  <c r="DF328" i="12"/>
  <c r="DJ327" i="12"/>
  <c r="CK325" i="12"/>
  <c r="CK324" i="12"/>
  <c r="DG323" i="12"/>
  <c r="CB322" i="12"/>
  <c r="CK321" i="12"/>
  <c r="CT320" i="12"/>
  <c r="CB318" i="12"/>
  <c r="CX317" i="12"/>
  <c r="CI317" i="12"/>
  <c r="CI315" i="12"/>
  <c r="CK315" i="12"/>
  <c r="CP315" i="12"/>
  <c r="CS314" i="12"/>
  <c r="CL313" i="12"/>
  <c r="DO312" i="12"/>
  <c r="BZ312" i="12"/>
  <c r="DE310" i="12"/>
  <c r="CV309" i="12"/>
  <c r="DG309" i="12"/>
  <c r="CW309" i="12"/>
  <c r="DA309" i="12"/>
  <c r="DH307" i="12"/>
  <c r="DP307" i="12"/>
  <c r="CM306" i="12"/>
  <c r="CN305" i="12"/>
  <c r="BZ304" i="12"/>
  <c r="BU302" i="12"/>
  <c r="CB302" i="12"/>
  <c r="CG302" i="12"/>
  <c r="BW302" i="12"/>
  <c r="CI301" i="12"/>
  <c r="BY299" i="12"/>
  <c r="BZ299" i="12"/>
  <c r="DF298" i="12"/>
  <c r="BW295" i="12"/>
  <c r="BZ295" i="12"/>
  <c r="CB295" i="12"/>
  <c r="CD295" i="12"/>
  <c r="CE295" i="12"/>
  <c r="BX293" i="12"/>
  <c r="BZ281" i="12"/>
  <c r="DA272" i="12"/>
  <c r="DB272" i="12"/>
  <c r="DE272" i="12"/>
  <c r="DF272" i="12"/>
  <c r="DG272" i="12"/>
  <c r="CW272" i="12"/>
  <c r="CX272" i="12"/>
  <c r="DI327" i="12"/>
  <c r="DR324" i="12"/>
  <c r="CJ324" i="12"/>
  <c r="DF323" i="12"/>
  <c r="BX322" i="12"/>
  <c r="CI321" i="12"/>
  <c r="CS320" i="12"/>
  <c r="CM319" i="12"/>
  <c r="CO319" i="12"/>
  <c r="CT319" i="12"/>
  <c r="DT318" i="12"/>
  <c r="CA318" i="12"/>
  <c r="CW317" i="12"/>
  <c r="CX316" i="12"/>
  <c r="CW316" i="12"/>
  <c r="BV315" i="12"/>
  <c r="BW315" i="12"/>
  <c r="BZ315" i="12"/>
  <c r="CQ314" i="12"/>
  <c r="DM314" i="12"/>
  <c r="DN314" i="12"/>
  <c r="DQ314" i="12"/>
  <c r="DM312" i="12"/>
  <c r="BY312" i="12"/>
  <c r="DD310" i="12"/>
  <c r="CX308" i="12"/>
  <c r="DD308" i="12"/>
  <c r="CV308" i="12"/>
  <c r="CG307" i="12"/>
  <c r="CM305" i="12"/>
  <c r="BY304" i="12"/>
  <c r="CH301" i="12"/>
  <c r="DD298" i="12"/>
  <c r="CS297" i="12"/>
  <c r="BV293" i="12"/>
  <c r="DD291" i="12"/>
  <c r="CM283" i="12"/>
  <c r="CJ283" i="12"/>
  <c r="CK283" i="12"/>
  <c r="CX273" i="12"/>
  <c r="CY273" i="12"/>
  <c r="CZ273" i="12"/>
  <c r="DA273" i="12"/>
  <c r="DB273" i="12"/>
  <c r="DC273" i="12"/>
  <c r="DD273" i="12"/>
  <c r="DF273" i="12"/>
  <c r="CU273" i="12"/>
  <c r="DG273" i="12"/>
  <c r="CV273" i="12"/>
  <c r="DT327" i="12"/>
  <c r="DL324" i="12"/>
  <c r="DE323" i="12"/>
  <c r="CH321" i="12"/>
  <c r="CK319" i="12"/>
  <c r="BZ318" i="12"/>
  <c r="CU317" i="12"/>
  <c r="BZ317" i="12"/>
  <c r="DT315" i="12"/>
  <c r="CC315" i="12"/>
  <c r="DR314" i="12"/>
  <c r="DJ312" i="12"/>
  <c r="BX312" i="12"/>
  <c r="DK311" i="12"/>
  <c r="DN311" i="12"/>
  <c r="DL310" i="12"/>
  <c r="DP310" i="12"/>
  <c r="CA309" i="12"/>
  <c r="CE309" i="12"/>
  <c r="BW309" i="12"/>
  <c r="CW308" i="12"/>
  <c r="DT307" i="12"/>
  <c r="CH307" i="12"/>
  <c r="CN307" i="12"/>
  <c r="CH305" i="12"/>
  <c r="BX304" i="12"/>
  <c r="DC298" i="12"/>
  <c r="CQ297" i="12"/>
  <c r="DB291" i="12"/>
  <c r="BU289" i="12"/>
  <c r="BV289" i="12"/>
  <c r="BX289" i="12"/>
  <c r="CA289" i="12"/>
  <c r="CC289" i="12"/>
  <c r="CD289" i="12"/>
  <c r="DA285" i="12"/>
  <c r="DC285" i="12"/>
  <c r="DE285" i="12"/>
  <c r="DF285" i="12"/>
  <c r="CZ284" i="12"/>
  <c r="CY284" i="12"/>
  <c r="DB284" i="12"/>
  <c r="DC284" i="12"/>
  <c r="DE284" i="12"/>
  <c r="DF284" i="12"/>
  <c r="DG284" i="12"/>
  <c r="BZ283" i="12"/>
  <c r="BW283" i="12"/>
  <c r="BY283" i="12"/>
  <c r="CI280" i="12"/>
  <c r="CH280" i="12"/>
  <c r="CO280" i="12"/>
  <c r="CS280" i="12"/>
  <c r="CA267" i="12"/>
  <c r="BY267" i="12"/>
  <c r="BU267" i="12"/>
  <c r="BW267" i="12"/>
  <c r="BX267" i="12"/>
  <c r="BZ267" i="12"/>
  <c r="CB267" i="12"/>
  <c r="CC267" i="12"/>
  <c r="CF267" i="12"/>
  <c r="CG267" i="12"/>
  <c r="DM264" i="12"/>
  <c r="DO264" i="12"/>
  <c r="DP264" i="12"/>
  <c r="DS264" i="12"/>
  <c r="DT264" i="12"/>
  <c r="DI264" i="12"/>
  <c r="DK264" i="12"/>
  <c r="DL264" i="12"/>
  <c r="CI223" i="12"/>
  <c r="CO223" i="12"/>
  <c r="CP223" i="12"/>
  <c r="DD323" i="12"/>
  <c r="CT322" i="12"/>
  <c r="CM320" i="12"/>
  <c r="CN320" i="12"/>
  <c r="CQ320" i="12"/>
  <c r="CM314" i="12"/>
  <c r="CL314" i="12"/>
  <c r="CR314" i="12"/>
  <c r="BW312" i="12"/>
  <c r="CX310" i="12"/>
  <c r="DG310" i="12"/>
  <c r="CU310" i="12"/>
  <c r="CZ310" i="12"/>
  <c r="BZ308" i="12"/>
  <c r="CF308" i="12"/>
  <c r="BV307" i="12"/>
  <c r="CE307" i="12"/>
  <c r="BY307" i="12"/>
  <c r="BV304" i="12"/>
  <c r="DA298" i="12"/>
  <c r="CH297" i="12"/>
  <c r="DG295" i="12"/>
  <c r="CW291" i="12"/>
  <c r="DR287" i="12"/>
  <c r="DT287" i="12"/>
  <c r="DI287" i="12"/>
  <c r="CO285" i="12"/>
  <c r="CH285" i="12"/>
  <c r="CI285" i="12"/>
  <c r="CJ285" i="12"/>
  <c r="CL285" i="12"/>
  <c r="CM285" i="12"/>
  <c r="CN285" i="12"/>
  <c r="CR285" i="12"/>
  <c r="CT285" i="12"/>
  <c r="CB280" i="12"/>
  <c r="CD280" i="12"/>
  <c r="CE280" i="12"/>
  <c r="CF280" i="12"/>
  <c r="CG280" i="12"/>
  <c r="BU280" i="12"/>
  <c r="BV280" i="12"/>
  <c r="BX280" i="12"/>
  <c r="BY280" i="12"/>
  <c r="BZ280" i="12"/>
  <c r="CO231" i="12"/>
  <c r="CM231" i="12"/>
  <c r="CN231" i="12"/>
  <c r="CQ231" i="12"/>
  <c r="CR231" i="12"/>
  <c r="CH231" i="12"/>
  <c r="CI231" i="12"/>
  <c r="CL231" i="12"/>
  <c r="CJ231" i="12"/>
  <c r="CK231" i="12"/>
  <c r="CP231" i="12"/>
  <c r="CS231" i="12"/>
  <c r="CA278" i="12"/>
  <c r="CJ277" i="12"/>
  <c r="DI273" i="12"/>
  <c r="DE270" i="12"/>
  <c r="CI269" i="12"/>
  <c r="DN268" i="12"/>
  <c r="CO263" i="12"/>
  <c r="CK263" i="12"/>
  <c r="CF261" i="12"/>
  <c r="CU257" i="12"/>
  <c r="CX257" i="12"/>
  <c r="CC256" i="12"/>
  <c r="CS255" i="12"/>
  <c r="DN252" i="12"/>
  <c r="CJ235" i="12"/>
  <c r="CL235" i="12"/>
  <c r="CM235" i="12"/>
  <c r="CO235" i="12"/>
  <c r="CP235" i="12"/>
  <c r="CI235" i="12"/>
  <c r="DF234" i="12"/>
  <c r="CZ234" i="12"/>
  <c r="DE234" i="12"/>
  <c r="DA232" i="12"/>
  <c r="CU232" i="12"/>
  <c r="CV232" i="12"/>
  <c r="CX232" i="12"/>
  <c r="CY232" i="12"/>
  <c r="DD232" i="12"/>
  <c r="DE232" i="12"/>
  <c r="BX231" i="12"/>
  <c r="BV231" i="12"/>
  <c r="BW231" i="12"/>
  <c r="CA231" i="12"/>
  <c r="CC231" i="12"/>
  <c r="BU231" i="12"/>
  <c r="DD229" i="12"/>
  <c r="DE229" i="12"/>
  <c r="CV229" i="12"/>
  <c r="CN228" i="12"/>
  <c r="DB163" i="12"/>
  <c r="DA163" i="12"/>
  <c r="DG163" i="12"/>
  <c r="CX163" i="12"/>
  <c r="CW163" i="12"/>
  <c r="CY163" i="12"/>
  <c r="DC163" i="12"/>
  <c r="DF163" i="12"/>
  <c r="CG296" i="12"/>
  <c r="DJ293" i="12"/>
  <c r="CO292" i="12"/>
  <c r="DS290" i="12"/>
  <c r="DG288" i="12"/>
  <c r="DT286" i="12"/>
  <c r="DH286" i="12"/>
  <c r="BX286" i="12"/>
  <c r="CT284" i="12"/>
  <c r="CH284" i="12"/>
  <c r="DH283" i="12"/>
  <c r="CP282" i="12"/>
  <c r="BW282" i="12"/>
  <c r="DD281" i="12"/>
  <c r="DN280" i="12"/>
  <c r="DP279" i="12"/>
  <c r="CJ279" i="12"/>
  <c r="BV279" i="12"/>
  <c r="DN278" i="12"/>
  <c r="BY278" i="12"/>
  <c r="DN277" i="12"/>
  <c r="CI277" i="12"/>
  <c r="CL276" i="12"/>
  <c r="CF272" i="12"/>
  <c r="BZ271" i="12"/>
  <c r="DD270" i="12"/>
  <c r="DO269" i="12"/>
  <c r="CH269" i="12"/>
  <c r="DM268" i="12"/>
  <c r="CI268" i="12"/>
  <c r="DP267" i="12"/>
  <c r="DH266" i="12"/>
  <c r="CO265" i="12"/>
  <c r="BW265" i="12"/>
  <c r="DK263" i="12"/>
  <c r="DS262" i="12"/>
  <c r="CE261" i="12"/>
  <c r="CO258" i="12"/>
  <c r="CT257" i="12"/>
  <c r="CS257" i="12"/>
  <c r="CA256" i="12"/>
  <c r="CR255" i="12"/>
  <c r="DM252" i="12"/>
  <c r="CR252" i="12"/>
  <c r="BX251" i="12"/>
  <c r="CH250" i="12"/>
  <c r="DH249" i="12"/>
  <c r="CA249" i="12"/>
  <c r="BV249" i="12"/>
  <c r="CE249" i="12"/>
  <c r="DL246" i="12"/>
  <c r="CL245" i="12"/>
  <c r="DM244" i="12"/>
  <c r="CN244" i="12"/>
  <c r="CB244" i="12"/>
  <c r="CD244" i="12"/>
  <c r="CE244" i="12"/>
  <c r="BU244" i="12"/>
  <c r="CA244" i="12"/>
  <c r="CN242" i="12"/>
  <c r="CI240" i="12"/>
  <c r="DJ237" i="12"/>
  <c r="DT237" i="12"/>
  <c r="DH237" i="12"/>
  <c r="DN237" i="12"/>
  <c r="DQ237" i="12"/>
  <c r="CY236" i="12"/>
  <c r="CT235" i="12"/>
  <c r="BW235" i="12"/>
  <c r="BY235" i="12"/>
  <c r="CD235" i="12"/>
  <c r="CE235" i="12"/>
  <c r="CS234" i="12"/>
  <c r="CH234" i="12"/>
  <c r="CT234" i="12"/>
  <c r="CJ234" i="12"/>
  <c r="CK234" i="12"/>
  <c r="CN234" i="12"/>
  <c r="CO234" i="12"/>
  <c r="CR234" i="12"/>
  <c r="DC232" i="12"/>
  <c r="CM228" i="12"/>
  <c r="DC226" i="12"/>
  <c r="DD226" i="12"/>
  <c r="DF226" i="12"/>
  <c r="DG226" i="12"/>
  <c r="CV226" i="12"/>
  <c r="CW226" i="12"/>
  <c r="DB226" i="12"/>
  <c r="CX204" i="12"/>
  <c r="DC204" i="12"/>
  <c r="DD204" i="12"/>
  <c r="DE204" i="12"/>
  <c r="DF204" i="12"/>
  <c r="DG204" i="12"/>
  <c r="CU204" i="12"/>
  <c r="CV204" i="12"/>
  <c r="CW204" i="12"/>
  <c r="CY204" i="12"/>
  <c r="CZ204" i="12"/>
  <c r="DB204" i="12"/>
  <c r="CW188" i="12"/>
  <c r="DA188" i="12"/>
  <c r="DD188" i="12"/>
  <c r="DF188" i="12"/>
  <c r="DG188" i="12"/>
  <c r="CU188" i="12"/>
  <c r="CV188" i="12"/>
  <c r="CX188" i="12"/>
  <c r="CY188" i="12"/>
  <c r="CZ188" i="12"/>
  <c r="DB188" i="12"/>
  <c r="DE188" i="12"/>
  <c r="DJ301" i="12"/>
  <c r="CV300" i="12"/>
  <c r="CE296" i="12"/>
  <c r="CT294" i="12"/>
  <c r="DH293" i="12"/>
  <c r="CN292" i="12"/>
  <c r="BZ291" i="12"/>
  <c r="DQ290" i="12"/>
  <c r="DE289" i="12"/>
  <c r="DB288" i="12"/>
  <c r="CO287" i="12"/>
  <c r="DS286" i="12"/>
  <c r="CS284" i="12"/>
  <c r="CG284" i="12"/>
  <c r="CN282" i="12"/>
  <c r="BU282" i="12"/>
  <c r="DC281" i="12"/>
  <c r="DM280" i="12"/>
  <c r="DO279" i="12"/>
  <c r="CG279" i="12"/>
  <c r="BU279" i="12"/>
  <c r="DM278" i="12"/>
  <c r="BX278" i="12"/>
  <c r="DM277" i="12"/>
  <c r="CH277" i="12"/>
  <c r="CK276" i="12"/>
  <c r="CG275" i="12"/>
  <c r="CT273" i="12"/>
  <c r="CT272" i="12"/>
  <c r="CE272" i="12"/>
  <c r="BY271" i="12"/>
  <c r="DC270" i="12"/>
  <c r="CG270" i="12"/>
  <c r="DN269" i="12"/>
  <c r="CH268" i="12"/>
  <c r="CI267" i="12"/>
  <c r="CP267" i="12"/>
  <c r="DT266" i="12"/>
  <c r="DC266" i="12"/>
  <c r="CH266" i="12"/>
  <c r="CT266" i="12"/>
  <c r="CL265" i="12"/>
  <c r="BV265" i="12"/>
  <c r="DJ263" i="12"/>
  <c r="CB263" i="12"/>
  <c r="DQ262" i="12"/>
  <c r="CO257" i="12"/>
  <c r="BW257" i="12"/>
  <c r="BX257" i="12"/>
  <c r="DF256" i="12"/>
  <c r="BZ256" i="12"/>
  <c r="CL254" i="12"/>
  <c r="CQ254" i="12"/>
  <c r="CS254" i="12"/>
  <c r="CN254" i="12"/>
  <c r="DR253" i="12"/>
  <c r="CO252" i="12"/>
  <c r="CC249" i="12"/>
  <c r="CK245" i="12"/>
  <c r="DI244" i="12"/>
  <c r="CL244" i="12"/>
  <c r="DQ242" i="12"/>
  <c r="DN242" i="12"/>
  <c r="DR242" i="12"/>
  <c r="CQ235" i="12"/>
  <c r="CZ232" i="12"/>
  <c r="DM219" i="12"/>
  <c r="DJ219" i="12"/>
  <c r="DK219" i="12"/>
  <c r="DL219" i="12"/>
  <c r="DO219" i="12"/>
  <c r="DP219" i="12"/>
  <c r="DS219" i="12"/>
  <c r="DI218" i="12"/>
  <c r="DJ218" i="12"/>
  <c r="DK218" i="12"/>
  <c r="DL218" i="12"/>
  <c r="DQ218" i="12"/>
  <c r="DS218" i="12"/>
  <c r="DT218" i="12"/>
  <c r="CT210" i="12"/>
  <c r="CH210" i="12"/>
  <c r="CI210" i="12"/>
  <c r="CK210" i="12"/>
  <c r="CL210" i="12"/>
  <c r="CM210" i="12"/>
  <c r="CN210" i="12"/>
  <c r="CO210" i="12"/>
  <c r="CS210" i="12"/>
  <c r="CC261" i="12"/>
  <c r="CB261" i="12"/>
  <c r="CZ258" i="12"/>
  <c r="DA258" i="12"/>
  <c r="CY258" i="12"/>
  <c r="CO255" i="12"/>
  <c r="CN255" i="12"/>
  <c r="CP255" i="12"/>
  <c r="CM255" i="12"/>
  <c r="CB254" i="12"/>
  <c r="BX254" i="12"/>
  <c r="BY254" i="12"/>
  <c r="BV254" i="12"/>
  <c r="DR252" i="12"/>
  <c r="DS252" i="12"/>
  <c r="DQ252" i="12"/>
  <c r="DA242" i="12"/>
  <c r="DB242" i="12"/>
  <c r="CZ242" i="12"/>
  <c r="DA241" i="12"/>
  <c r="CU241" i="12"/>
  <c r="CW241" i="12"/>
  <c r="DE241" i="12"/>
  <c r="CJ237" i="12"/>
  <c r="CN237" i="12"/>
  <c r="CS237" i="12"/>
  <c r="CI237" i="12"/>
  <c r="BV227" i="12"/>
  <c r="BW227" i="12"/>
  <c r="CA227" i="12"/>
  <c r="CF227" i="12"/>
  <c r="DM224" i="12"/>
  <c r="DN224" i="12"/>
  <c r="DP224" i="12"/>
  <c r="DQ224" i="12"/>
  <c r="DR224" i="12"/>
  <c r="DH224" i="12"/>
  <c r="DT224" i="12"/>
  <c r="DI224" i="12"/>
  <c r="DL224" i="12"/>
  <c r="CG222" i="12"/>
  <c r="BU222" i="12"/>
  <c r="BW222" i="12"/>
  <c r="BZ222" i="12"/>
  <c r="CA222" i="12"/>
  <c r="CD222" i="12"/>
  <c r="CU197" i="12"/>
  <c r="DD197" i="12"/>
  <c r="CY197" i="12"/>
  <c r="DC197" i="12"/>
  <c r="DO192" i="12"/>
  <c r="DH192" i="12"/>
  <c r="DN192" i="12"/>
  <c r="DP192" i="12"/>
  <c r="DR192" i="12"/>
  <c r="DT192" i="12"/>
  <c r="DK192" i="12"/>
  <c r="DM192" i="12"/>
  <c r="CY191" i="12"/>
  <c r="CX191" i="12"/>
  <c r="CZ191" i="12"/>
  <c r="DA191" i="12"/>
  <c r="DG191" i="12"/>
  <c r="DT293" i="12"/>
  <c r="CL292" i="12"/>
  <c r="CX288" i="12"/>
  <c r="CD284" i="12"/>
  <c r="DT283" i="12"/>
  <c r="CK282" i="12"/>
  <c r="DA281" i="12"/>
  <c r="DJ280" i="12"/>
  <c r="DM279" i="12"/>
  <c r="CE279" i="12"/>
  <c r="DK278" i="12"/>
  <c r="BV278" i="12"/>
  <c r="DJ277" i="12"/>
  <c r="CT277" i="12"/>
  <c r="CI276" i="12"/>
  <c r="DS273" i="12"/>
  <c r="CL273" i="12"/>
  <c r="CC272" i="12"/>
  <c r="DE271" i="12"/>
  <c r="BW271" i="12"/>
  <c r="CY270" i="12"/>
  <c r="BY270" i="12"/>
  <c r="CT269" i="12"/>
  <c r="CS268" i="12"/>
  <c r="DR266" i="12"/>
  <c r="CJ265" i="12"/>
  <c r="CX264" i="12"/>
  <c r="CS263" i="12"/>
  <c r="BZ261" i="12"/>
  <c r="DS260" i="12"/>
  <c r="DC258" i="12"/>
  <c r="CL258" i="12"/>
  <c r="CM258" i="12"/>
  <c r="CK258" i="12"/>
  <c r="CW256" i="12"/>
  <c r="BX256" i="12"/>
  <c r="CK255" i="12"/>
  <c r="DO254" i="12"/>
  <c r="CG254" i="12"/>
  <c r="DN253" i="12"/>
  <c r="DJ252" i="12"/>
  <c r="CJ244" i="12"/>
  <c r="DF242" i="12"/>
  <c r="CL242" i="12"/>
  <c r="CM242" i="12"/>
  <c r="CH242" i="12"/>
  <c r="CT242" i="12"/>
  <c r="CK242" i="12"/>
  <c r="CZ241" i="12"/>
  <c r="CK241" i="12"/>
  <c r="CO241" i="12"/>
  <c r="CT241" i="12"/>
  <c r="DT240" i="12"/>
  <c r="CH235" i="12"/>
  <c r="CE231" i="12"/>
  <c r="CF180" i="12"/>
  <c r="BU180" i="12"/>
  <c r="CE180" i="12"/>
  <c r="CB180" i="12"/>
  <c r="CC180" i="12"/>
  <c r="BX176" i="12"/>
  <c r="BY176" i="12"/>
  <c r="CA176" i="12"/>
  <c r="CB176" i="12"/>
  <c r="CR277" i="12"/>
  <c r="DR273" i="12"/>
  <c r="DD271" i="12"/>
  <c r="BV271" i="12"/>
  <c r="CW270" i="12"/>
  <c r="BX270" i="12"/>
  <c r="CR269" i="12"/>
  <c r="CR268" i="12"/>
  <c r="DQ266" i="12"/>
  <c r="DL265" i="12"/>
  <c r="DH265" i="12"/>
  <c r="CW264" i="12"/>
  <c r="CR263" i="12"/>
  <c r="BY261" i="12"/>
  <c r="DT259" i="12"/>
  <c r="DO259" i="12"/>
  <c r="DB258" i="12"/>
  <c r="CJ255" i="12"/>
  <c r="DL254" i="12"/>
  <c r="CE254" i="12"/>
  <c r="DI252" i="12"/>
  <c r="CK252" i="12"/>
  <c r="CL252" i="12"/>
  <c r="CJ252" i="12"/>
  <c r="DK251" i="12"/>
  <c r="DL251" i="12"/>
  <c r="DJ251" i="12"/>
  <c r="CT250" i="12"/>
  <c r="DE242" i="12"/>
  <c r="BX242" i="12"/>
  <c r="BY242" i="12"/>
  <c r="BZ242" i="12"/>
  <c r="BW242" i="12"/>
  <c r="CX236" i="12"/>
  <c r="DB236" i="12"/>
  <c r="DC236" i="12"/>
  <c r="DE236" i="12"/>
  <c r="DG236" i="12"/>
  <c r="CV236" i="12"/>
  <c r="CW236" i="12"/>
  <c r="DA236" i="12"/>
  <c r="CD231" i="12"/>
  <c r="DP225" i="12"/>
  <c r="DO225" i="12"/>
  <c r="CM217" i="12"/>
  <c r="CQ217" i="12"/>
  <c r="CR217" i="12"/>
  <c r="CS217" i="12"/>
  <c r="CT217" i="12"/>
  <c r="CH217" i="12"/>
  <c r="CI217" i="12"/>
  <c r="CK217" i="12"/>
  <c r="CL217" i="12"/>
  <c r="CN217" i="12"/>
  <c r="CP217" i="12"/>
  <c r="DI308" i="12"/>
  <c r="DF301" i="12"/>
  <c r="DD300" i="12"/>
  <c r="CR300" i="12"/>
  <c r="CN298" i="12"/>
  <c r="BZ296" i="12"/>
  <c r="DO295" i="12"/>
  <c r="CP295" i="12"/>
  <c r="DR294" i="12"/>
  <c r="CN294" i="12"/>
  <c r="DR293" i="12"/>
  <c r="CJ292" i="12"/>
  <c r="BV291" i="12"/>
  <c r="DM290" i="12"/>
  <c r="DA289" i="12"/>
  <c r="CM289" i="12"/>
  <c r="CO288" i="12"/>
  <c r="CI287" i="12"/>
  <c r="BW287" i="12"/>
  <c r="DO286" i="12"/>
  <c r="CO284" i="12"/>
  <c r="CB284" i="12"/>
  <c r="DQ283" i="12"/>
  <c r="CF282" i="12"/>
  <c r="CY281" i="12"/>
  <c r="DJ279" i="12"/>
  <c r="CT279" i="12"/>
  <c r="CC279" i="12"/>
  <c r="DI278" i="12"/>
  <c r="CQ277" i="12"/>
  <c r="CS276" i="12"/>
  <c r="DN275" i="12"/>
  <c r="CB275" i="12"/>
  <c r="DF274" i="12"/>
  <c r="CE274" i="12"/>
  <c r="DQ273" i="12"/>
  <c r="CA273" i="12"/>
  <c r="CO272" i="12"/>
  <c r="BZ272" i="12"/>
  <c r="DB271" i="12"/>
  <c r="CG271" i="12"/>
  <c r="BU271" i="12"/>
  <c r="CV270" i="12"/>
  <c r="BW270" i="12"/>
  <c r="CQ269" i="12"/>
  <c r="CQ268" i="12"/>
  <c r="BW268" i="12"/>
  <c r="CS267" i="12"/>
  <c r="DO266" i="12"/>
  <c r="CR266" i="12"/>
  <c r="CR264" i="12"/>
  <c r="BX264" i="12"/>
  <c r="CP263" i="12"/>
  <c r="DL262" i="12"/>
  <c r="BX261" i="12"/>
  <c r="CX258" i="12"/>
  <c r="CG258" i="12"/>
  <c r="CK257" i="12"/>
  <c r="CI255" i="12"/>
  <c r="DK254" i="12"/>
  <c r="CD254" i="12"/>
  <c r="DH252" i="12"/>
  <c r="BZ252" i="12"/>
  <c r="BV252" i="12"/>
  <c r="BW252" i="12"/>
  <c r="DS251" i="12"/>
  <c r="DA251" i="12"/>
  <c r="DB251" i="12"/>
  <c r="CS250" i="12"/>
  <c r="BX249" i="12"/>
  <c r="CT247" i="12"/>
  <c r="DB245" i="12"/>
  <c r="CV245" i="12"/>
  <c r="DE245" i="12"/>
  <c r="BX244" i="12"/>
  <c r="CY242" i="12"/>
  <c r="CD242" i="12"/>
  <c r="CR241" i="12"/>
  <c r="DR238" i="12"/>
  <c r="DJ238" i="12"/>
  <c r="DN238" i="12"/>
  <c r="DQ238" i="12"/>
  <c r="CA235" i="12"/>
  <c r="CX234" i="12"/>
  <c r="BZ231" i="12"/>
  <c r="BU224" i="12"/>
  <c r="BV224" i="12"/>
  <c r="BW224" i="12"/>
  <c r="BX224" i="12"/>
  <c r="CB224" i="12"/>
  <c r="CC224" i="12"/>
  <c r="CE224" i="12"/>
  <c r="CF224" i="12"/>
  <c r="CQ210" i="12"/>
  <c r="BZ284" i="12"/>
  <c r="DI279" i="12"/>
  <c r="CG278" i="12"/>
  <c r="CP277" i="12"/>
  <c r="CR276" i="12"/>
  <c r="DO273" i="12"/>
  <c r="BY272" i="12"/>
  <c r="DA271" i="12"/>
  <c r="CF271" i="12"/>
  <c r="CU270" i="12"/>
  <c r="CP269" i="12"/>
  <c r="CP268" i="12"/>
  <c r="DN266" i="12"/>
  <c r="CN263" i="12"/>
  <c r="BW261" i="12"/>
  <c r="CU258" i="12"/>
  <c r="CH255" i="12"/>
  <c r="CA254" i="12"/>
  <c r="DP251" i="12"/>
  <c r="CR250" i="12"/>
  <c r="CS247" i="12"/>
  <c r="CM245" i="12"/>
  <c r="CT245" i="12"/>
  <c r="CO245" i="12"/>
  <c r="CR245" i="12"/>
  <c r="DT244" i="12"/>
  <c r="CX242" i="12"/>
  <c r="CC242" i="12"/>
  <c r="CO228" i="12"/>
  <c r="CR228" i="12"/>
  <c r="CT228" i="12"/>
  <c r="CJ228" i="12"/>
  <c r="CL228" i="12"/>
  <c r="CQ228" i="12"/>
  <c r="DS224" i="12"/>
  <c r="CC222" i="12"/>
  <c r="DC188" i="12"/>
  <c r="BY284" i="12"/>
  <c r="DQ281" i="12"/>
  <c r="DH279" i="12"/>
  <c r="CQ279" i="12"/>
  <c r="DS278" i="12"/>
  <c r="CF278" i="12"/>
  <c r="CO277" i="12"/>
  <c r="CQ276" i="12"/>
  <c r="DN273" i="12"/>
  <c r="BX272" i="12"/>
  <c r="CZ271" i="12"/>
  <c r="CE271" i="12"/>
  <c r="CO269" i="12"/>
  <c r="DI269" i="12"/>
  <c r="DS269" i="12"/>
  <c r="CO268" i="12"/>
  <c r="DM266" i="12"/>
  <c r="CA265" i="12"/>
  <c r="BX265" i="12"/>
  <c r="CL263" i="12"/>
  <c r="DF262" i="12"/>
  <c r="BV261" i="12"/>
  <c r="DJ260" i="12"/>
  <c r="DK260" i="12"/>
  <c r="DI260" i="12"/>
  <c r="CC258" i="12"/>
  <c r="BZ254" i="12"/>
  <c r="DE253" i="12"/>
  <c r="DF253" i="12"/>
  <c r="CZ253" i="12"/>
  <c r="DO251" i="12"/>
  <c r="BV251" i="12"/>
  <c r="CD251" i="12"/>
  <c r="CG251" i="12"/>
  <c r="CQ250" i="12"/>
  <c r="DJ250" i="12"/>
  <c r="DK250" i="12"/>
  <c r="DS250" i="12"/>
  <c r="DI250" i="12"/>
  <c r="CN247" i="12"/>
  <c r="DM247" i="12"/>
  <c r="DS247" i="12"/>
  <c r="CN246" i="12"/>
  <c r="DO246" i="12"/>
  <c r="DQ246" i="12"/>
  <c r="DK246" i="12"/>
  <c r="DN246" i="12"/>
  <c r="DR244" i="12"/>
  <c r="CB242" i="12"/>
  <c r="DK240" i="12"/>
  <c r="DS240" i="12"/>
  <c r="DI239" i="12"/>
  <c r="DJ239" i="12"/>
  <c r="DN239" i="12"/>
  <c r="DO239" i="12"/>
  <c r="CL230" i="12"/>
  <c r="CN230" i="12"/>
  <c r="CT230" i="12"/>
  <c r="BX228" i="12"/>
  <c r="BW228" i="12"/>
  <c r="CB228" i="12"/>
  <c r="CE228" i="12"/>
  <c r="DA226" i="12"/>
  <c r="BU225" i="12"/>
  <c r="CG225" i="12"/>
  <c r="BV225" i="12"/>
  <c r="BX225" i="12"/>
  <c r="BY225" i="12"/>
  <c r="BZ225" i="12"/>
  <c r="CB225" i="12"/>
  <c r="CC225" i="12"/>
  <c r="CF225" i="12"/>
  <c r="DO224" i="12"/>
  <c r="CB222" i="12"/>
  <c r="CO217" i="12"/>
  <c r="DO320" i="12"/>
  <c r="DD302" i="12"/>
  <c r="DQ301" i="12"/>
  <c r="DB301" i="12"/>
  <c r="CJ298" i="12"/>
  <c r="BV296" i="12"/>
  <c r="CL295" i="12"/>
  <c r="CF291" i="12"/>
  <c r="CJ289" i="12"/>
  <c r="CT287" i="12"/>
  <c r="CK286" i="12"/>
  <c r="CV282" i="12"/>
  <c r="DN281" i="12"/>
  <c r="CO279" i="12"/>
  <c r="DB278" i="12"/>
  <c r="CN277" i="12"/>
  <c r="CB276" i="12"/>
  <c r="DK275" i="12"/>
  <c r="BW275" i="12"/>
  <c r="DC274" i="12"/>
  <c r="CA274" i="12"/>
  <c r="CK272" i="12"/>
  <c r="BW272" i="12"/>
  <c r="CM268" i="12"/>
  <c r="CN267" i="12"/>
  <c r="DL266" i="12"/>
  <c r="CO266" i="12"/>
  <c r="CU265" i="12"/>
  <c r="CC265" i="12"/>
  <c r="CN264" i="12"/>
  <c r="CJ263" i="12"/>
  <c r="BU261" i="12"/>
  <c r="DN260" i="12"/>
  <c r="CS258" i="12"/>
  <c r="DC257" i="12"/>
  <c r="CK256" i="12"/>
  <c r="CM256" i="12"/>
  <c r="CN256" i="12"/>
  <c r="CJ256" i="12"/>
  <c r="CB255" i="12"/>
  <c r="DB254" i="12"/>
  <c r="BU254" i="12"/>
  <c r="CM253" i="12"/>
  <c r="CL253" i="12"/>
  <c r="CN253" i="12"/>
  <c r="CK253" i="12"/>
  <c r="DT252" i="12"/>
  <c r="CB252" i="12"/>
  <c r="DN251" i="12"/>
  <c r="CB251" i="12"/>
  <c r="DP250" i="12"/>
  <c r="DC247" i="12"/>
  <c r="DD247" i="12"/>
  <c r="CY247" i="12"/>
  <c r="DB247" i="12"/>
  <c r="CR242" i="12"/>
  <c r="CA242" i="12"/>
  <c r="CL241" i="12"/>
  <c r="CV239" i="12"/>
  <c r="CW239" i="12"/>
  <c r="CY239" i="12"/>
  <c r="CZ239" i="12"/>
  <c r="DD239" i="12"/>
  <c r="CU239" i="12"/>
  <c r="DG239" i="12"/>
  <c r="DO237" i="12"/>
  <c r="CM234" i="12"/>
  <c r="CS230" i="12"/>
  <c r="CA230" i="12"/>
  <c r="CF230" i="12"/>
  <c r="CG230" i="12"/>
  <c r="BU230" i="12"/>
  <c r="BV230" i="12"/>
  <c r="BY230" i="12"/>
  <c r="BZ230" i="12"/>
  <c r="CE230" i="12"/>
  <c r="BZ227" i="12"/>
  <c r="CX226" i="12"/>
  <c r="DK224" i="12"/>
  <c r="BY222" i="12"/>
  <c r="CJ217" i="12"/>
  <c r="CK269" i="12"/>
  <c r="CM269" i="12"/>
  <c r="DP252" i="12"/>
  <c r="CN250" i="12"/>
  <c r="CO250" i="12"/>
  <c r="CJ250" i="12"/>
  <c r="CM250" i="12"/>
  <c r="CO247" i="12"/>
  <c r="CQ247" i="12"/>
  <c r="CR247" i="12"/>
  <c r="CK247" i="12"/>
  <c r="CP247" i="12"/>
  <c r="CQ246" i="12"/>
  <c r="CS246" i="12"/>
  <c r="CH246" i="12"/>
  <c r="CO246" i="12"/>
  <c r="DK244" i="12"/>
  <c r="DL244" i="12"/>
  <c r="DS244" i="12"/>
  <c r="DJ244" i="12"/>
  <c r="BV242" i="12"/>
  <c r="CO240" i="12"/>
  <c r="CQ240" i="12"/>
  <c r="CR240" i="12"/>
  <c r="CJ240" i="12"/>
  <c r="CP240" i="12"/>
  <c r="CR233" i="12"/>
  <c r="CS233" i="12"/>
  <c r="CJ233" i="12"/>
  <c r="CN233" i="12"/>
  <c r="DJ224" i="12"/>
  <c r="DC223" i="12"/>
  <c r="DB223" i="12"/>
  <c r="CZ223" i="12"/>
  <c r="CN220" i="12"/>
  <c r="CO220" i="12"/>
  <c r="CP220" i="12"/>
  <c r="CQ220" i="12"/>
  <c r="CR220" i="12"/>
  <c r="CS220" i="12"/>
  <c r="CH220" i="12"/>
  <c r="CJ220" i="12"/>
  <c r="DE186" i="12"/>
  <c r="DD186" i="12"/>
  <c r="DA186" i="12"/>
  <c r="DR261" i="12"/>
  <c r="BY253" i="12"/>
  <c r="DC252" i="12"/>
  <c r="CH249" i="12"/>
  <c r="CD245" i="12"/>
  <c r="DM243" i="12"/>
  <c r="CH239" i="12"/>
  <c r="DE238" i="12"/>
  <c r="BV237" i="12"/>
  <c r="DN236" i="12"/>
  <c r="CE234" i="12"/>
  <c r="DI233" i="12"/>
  <c r="DK232" i="12"/>
  <c r="DO231" i="12"/>
  <c r="CY231" i="12"/>
  <c r="DT226" i="12"/>
  <c r="CK226" i="12"/>
  <c r="BV226" i="12"/>
  <c r="CW225" i="12"/>
  <c r="CW224" i="12"/>
  <c r="CJ224" i="12"/>
  <c r="DD219" i="12"/>
  <c r="CR219" i="12"/>
  <c r="DC218" i="12"/>
  <c r="CC217" i="12"/>
  <c r="DJ216" i="12"/>
  <c r="CI216" i="12"/>
  <c r="DF215" i="12"/>
  <c r="CO215" i="12"/>
  <c r="DQ214" i="12"/>
  <c r="DM213" i="12"/>
  <c r="CL213" i="12"/>
  <c r="DF212" i="12"/>
  <c r="DS211" i="12"/>
  <c r="DA211" i="12"/>
  <c r="CK211" i="12"/>
  <c r="CD210" i="12"/>
  <c r="CZ209" i="12"/>
  <c r="CF209" i="12"/>
  <c r="DL208" i="12"/>
  <c r="CV208" i="12"/>
  <c r="CI208" i="12"/>
  <c r="CI207" i="12"/>
  <c r="DM206" i="12"/>
  <c r="CO206" i="12"/>
  <c r="BU206" i="12"/>
  <c r="DD205" i="12"/>
  <c r="BW205" i="12"/>
  <c r="CJ204" i="12"/>
  <c r="CG203" i="12"/>
  <c r="CZ203" i="12"/>
  <c r="DG203" i="12"/>
  <c r="CW202" i="12"/>
  <c r="BV202" i="12"/>
  <c r="DM201" i="12"/>
  <c r="CY201" i="12"/>
  <c r="BX200" i="12"/>
  <c r="DC199" i="12"/>
  <c r="CL199" i="12"/>
  <c r="DL197" i="12"/>
  <c r="DS197" i="12"/>
  <c r="CI196" i="12"/>
  <c r="CC195" i="12"/>
  <c r="CA193" i="12"/>
  <c r="DQ191" i="12"/>
  <c r="DP191" i="12"/>
  <c r="CY189" i="12"/>
  <c r="DJ187" i="12"/>
  <c r="DN187" i="12"/>
  <c r="DR187" i="12"/>
  <c r="DL186" i="12"/>
  <c r="DQ186" i="12"/>
  <c r="CB183" i="12"/>
  <c r="CD209" i="12"/>
  <c r="DJ208" i="12"/>
  <c r="CK206" i="12"/>
  <c r="CJ197" i="12"/>
  <c r="CQ197" i="12"/>
  <c r="DA192" i="12"/>
  <c r="CY192" i="12"/>
  <c r="DE192" i="12"/>
  <c r="CO191" i="12"/>
  <c r="CS191" i="12"/>
  <c r="CJ191" i="12"/>
  <c r="CA190" i="12"/>
  <c r="BY190" i="12"/>
  <c r="CD190" i="12"/>
  <c r="CR239" i="12"/>
  <c r="CE237" i="12"/>
  <c r="DK236" i="12"/>
  <c r="DS233" i="12"/>
  <c r="DD233" i="12"/>
  <c r="CV231" i="12"/>
  <c r="DP229" i="12"/>
  <c r="CF226" i="12"/>
  <c r="CQ225" i="12"/>
  <c r="CT224" i="12"/>
  <c r="CD221" i="12"/>
  <c r="CF220" i="12"/>
  <c r="DA219" i="12"/>
  <c r="BZ217" i="12"/>
  <c r="DS216" i="12"/>
  <c r="CZ216" i="12"/>
  <c r="DC215" i="12"/>
  <c r="DN214" i="12"/>
  <c r="DD213" i="12"/>
  <c r="CH213" i="12"/>
  <c r="DK211" i="12"/>
  <c r="CX211" i="12"/>
  <c r="BZ210" i="12"/>
  <c r="DQ209" i="12"/>
  <c r="CC209" i="12"/>
  <c r="DI208" i="12"/>
  <c r="CS208" i="12"/>
  <c r="DH205" i="12"/>
  <c r="DN205" i="12"/>
  <c r="CC203" i="12"/>
  <c r="CF202" i="12"/>
  <c r="DJ201" i="12"/>
  <c r="CO200" i="12"/>
  <c r="CW199" i="12"/>
  <c r="DE198" i="12"/>
  <c r="DS196" i="12"/>
  <c r="DD195" i="12"/>
  <c r="DN194" i="12"/>
  <c r="DT194" i="12"/>
  <c r="CT193" i="12"/>
  <c r="DG192" i="12"/>
  <c r="CL192" i="12"/>
  <c r="CP192" i="12"/>
  <c r="CT192" i="12"/>
  <c r="CL191" i="12"/>
  <c r="CC190" i="12"/>
  <c r="DO189" i="12"/>
  <c r="CA188" i="12"/>
  <c r="CD188" i="12"/>
  <c r="BX188" i="12"/>
  <c r="BZ187" i="12"/>
  <c r="CE187" i="12"/>
  <c r="CB186" i="12"/>
  <c r="CE186" i="12"/>
  <c r="BW186" i="12"/>
  <c r="BZ186" i="12"/>
  <c r="DQ185" i="12"/>
  <c r="DE168" i="12"/>
  <c r="DF168" i="12"/>
  <c r="DG168" i="12"/>
  <c r="CV168" i="12"/>
  <c r="CW168" i="12"/>
  <c r="CX168" i="12"/>
  <c r="CY168" i="12"/>
  <c r="CZ168" i="12"/>
  <c r="DD168" i="12"/>
  <c r="CC221" i="12"/>
  <c r="CE220" i="12"/>
  <c r="CZ219" i="12"/>
  <c r="BY217" i="12"/>
  <c r="DB215" i="12"/>
  <c r="DM214" i="12"/>
  <c r="CW211" i="12"/>
  <c r="BY210" i="12"/>
  <c r="DP209" i="12"/>
  <c r="CB209" i="12"/>
  <c r="DT208" i="12"/>
  <c r="DH208" i="12"/>
  <c r="CR208" i="12"/>
  <c r="CG206" i="12"/>
  <c r="DB205" i="12"/>
  <c r="CU205" i="12"/>
  <c r="CA203" i="12"/>
  <c r="CE202" i="12"/>
  <c r="DH202" i="12"/>
  <c r="DR202" i="12"/>
  <c r="DI201" i="12"/>
  <c r="CS197" i="12"/>
  <c r="CY194" i="12"/>
  <c r="DD194" i="12"/>
  <c r="DG194" i="12"/>
  <c r="CS193" i="12"/>
  <c r="DF192" i="12"/>
  <c r="CK191" i="12"/>
  <c r="CB190" i="12"/>
  <c r="CS189" i="12"/>
  <c r="CM187" i="12"/>
  <c r="DQ169" i="12"/>
  <c r="DT169" i="12"/>
  <c r="DK169" i="12"/>
  <c r="DM169" i="12"/>
  <c r="CN167" i="12"/>
  <c r="CL167" i="12"/>
  <c r="CR167" i="12"/>
  <c r="CS167" i="12"/>
  <c r="CT167" i="12"/>
  <c r="CI167" i="12"/>
  <c r="CJ167" i="12"/>
  <c r="CK167" i="12"/>
  <c r="CM167" i="12"/>
  <c r="CQ167" i="12"/>
  <c r="CP166" i="12"/>
  <c r="CN166" i="12"/>
  <c r="CO166" i="12"/>
  <c r="CQ166" i="12"/>
  <c r="CR166" i="12"/>
  <c r="CT166" i="12"/>
  <c r="CH166" i="12"/>
  <c r="CI166" i="12"/>
  <c r="CM166" i="12"/>
  <c r="CI153" i="12"/>
  <c r="CH153" i="12"/>
  <c r="CT153" i="12"/>
  <c r="CL153" i="12"/>
  <c r="CS153" i="12"/>
  <c r="CL206" i="12"/>
  <c r="CS206" i="12"/>
  <c r="BU201" i="12"/>
  <c r="CE201" i="12"/>
  <c r="CP200" i="12"/>
  <c r="CH200" i="12"/>
  <c r="CQ200" i="12"/>
  <c r="CZ199" i="12"/>
  <c r="DE199" i="12"/>
  <c r="CR197" i="12"/>
  <c r="CK194" i="12"/>
  <c r="CL194" i="12"/>
  <c r="DD192" i="12"/>
  <c r="CI191" i="12"/>
  <c r="BZ190" i="12"/>
  <c r="CL187" i="12"/>
  <c r="DH185" i="12"/>
  <c r="DT185" i="12"/>
  <c r="DK185" i="12"/>
  <c r="DO185" i="12"/>
  <c r="DR185" i="12"/>
  <c r="BX221" i="12"/>
  <c r="BY220" i="12"/>
  <c r="CX219" i="12"/>
  <c r="BW217" i="12"/>
  <c r="CS216" i="12"/>
  <c r="CW215" i="12"/>
  <c r="DJ214" i="12"/>
  <c r="DG211" i="12"/>
  <c r="CU211" i="12"/>
  <c r="BW210" i="12"/>
  <c r="DJ209" i="12"/>
  <c r="BZ209" i="12"/>
  <c r="DR208" i="12"/>
  <c r="BW203" i="12"/>
  <c r="DG202" i="12"/>
  <c r="DT201" i="12"/>
  <c r="CK199" i="12"/>
  <c r="CO199" i="12"/>
  <c r="DO198" i="12"/>
  <c r="DN198" i="12"/>
  <c r="DS198" i="12"/>
  <c r="DH198" i="12"/>
  <c r="CP197" i="12"/>
  <c r="DN195" i="12"/>
  <c r="DJ195" i="12"/>
  <c r="DR195" i="12"/>
  <c r="DS193" i="12"/>
  <c r="DK193" i="12"/>
  <c r="DN193" i="12"/>
  <c r="DC192" i="12"/>
  <c r="CH191" i="12"/>
  <c r="BX190" i="12"/>
  <c r="DN189" i="12"/>
  <c r="DT189" i="12"/>
  <c r="DM185" i="12"/>
  <c r="CN183" i="12"/>
  <c r="CO183" i="12"/>
  <c r="CR183" i="12"/>
  <c r="CI183" i="12"/>
  <c r="CJ183" i="12"/>
  <c r="CM183" i="12"/>
  <c r="CV175" i="12"/>
  <c r="DG175" i="12"/>
  <c r="CU175" i="12"/>
  <c r="CW175" i="12"/>
  <c r="CZ175" i="12"/>
  <c r="DB175" i="12"/>
  <c r="DC175" i="12"/>
  <c r="DF175" i="12"/>
  <c r="DS236" i="12"/>
  <c r="CW233" i="12"/>
  <c r="DD231" i="12"/>
  <c r="CQ226" i="12"/>
  <c r="CL225" i="12"/>
  <c r="CO224" i="12"/>
  <c r="BW221" i="12"/>
  <c r="BX220" i="12"/>
  <c r="CW219" i="12"/>
  <c r="CF218" i="12"/>
  <c r="BV217" i="12"/>
  <c r="CR216" i="12"/>
  <c r="CV215" i="12"/>
  <c r="DI214" i="12"/>
  <c r="CU213" i="12"/>
  <c r="DF211" i="12"/>
  <c r="BV210" i="12"/>
  <c r="DI209" i="12"/>
  <c r="BY209" i="12"/>
  <c r="DQ208" i="12"/>
  <c r="DD208" i="12"/>
  <c r="CC206" i="12"/>
  <c r="CC205" i="12"/>
  <c r="CT204" i="12"/>
  <c r="BV203" i="12"/>
  <c r="DF202" i="12"/>
  <c r="DS201" i="12"/>
  <c r="CF200" i="12"/>
  <c r="CR199" i="12"/>
  <c r="DR198" i="12"/>
  <c r="CZ198" i="12"/>
  <c r="DD198" i="12"/>
  <c r="CK197" i="12"/>
  <c r="DM196" i="12"/>
  <c r="DH196" i="12"/>
  <c r="DN196" i="12"/>
  <c r="DQ196" i="12"/>
  <c r="DQ193" i="12"/>
  <c r="DB192" i="12"/>
  <c r="BW190" i="12"/>
  <c r="DH189" i="12"/>
  <c r="DB189" i="12"/>
  <c r="CX189" i="12"/>
  <c r="DD189" i="12"/>
  <c r="DG189" i="12"/>
  <c r="DL185" i="12"/>
  <c r="CQ183" i="12"/>
  <c r="CI182" i="12"/>
  <c r="CH182" i="12"/>
  <c r="CJ182" i="12"/>
  <c r="CM182" i="12"/>
  <c r="CP182" i="12"/>
  <c r="CR182" i="12"/>
  <c r="CX175" i="12"/>
  <c r="CR175" i="12"/>
  <c r="CS175" i="12"/>
  <c r="CH175" i="12"/>
  <c r="CT175" i="12"/>
  <c r="CI175" i="12"/>
  <c r="CJ175" i="12"/>
  <c r="CM175" i="12"/>
  <c r="CN175" i="12"/>
  <c r="CO175" i="12"/>
  <c r="CQ175" i="12"/>
  <c r="CN173" i="12"/>
  <c r="CH173" i="12"/>
  <c r="DC231" i="12"/>
  <c r="CO226" i="12"/>
  <c r="CK225" i="12"/>
  <c r="CN224" i="12"/>
  <c r="BW220" i="12"/>
  <c r="CV219" i="12"/>
  <c r="CA218" i="12"/>
  <c r="CG217" i="12"/>
  <c r="BU217" i="12"/>
  <c r="CQ216" i="12"/>
  <c r="CU215" i="12"/>
  <c r="DH214" i="12"/>
  <c r="CT213" i="12"/>
  <c r="DE211" i="12"/>
  <c r="BU210" i="12"/>
  <c r="BX209" i="12"/>
  <c r="DP208" i="12"/>
  <c r="DB208" i="12"/>
  <c r="CM208" i="12"/>
  <c r="CB206" i="12"/>
  <c r="CB205" i="12"/>
  <c r="CS204" i="12"/>
  <c r="BU203" i="12"/>
  <c r="DB202" i="12"/>
  <c r="DR201" i="12"/>
  <c r="CD201" i="12"/>
  <c r="CB200" i="12"/>
  <c r="CQ199" i="12"/>
  <c r="DQ198" i="12"/>
  <c r="CH198" i="12"/>
  <c r="CR198" i="12"/>
  <c r="CI197" i="12"/>
  <c r="DP193" i="12"/>
  <c r="CI193" i="12"/>
  <c r="CL193" i="12"/>
  <c r="CX192" i="12"/>
  <c r="BU190" i="12"/>
  <c r="CJ189" i="12"/>
  <c r="CO189" i="12"/>
  <c r="CR189" i="12"/>
  <c r="DJ185" i="12"/>
  <c r="CP183" i="12"/>
  <c r="BV182" i="12"/>
  <c r="BZ182" i="12"/>
  <c r="CC182" i="12"/>
  <c r="CG182" i="12"/>
  <c r="DG219" i="12"/>
  <c r="CU219" i="12"/>
  <c r="CF217" i="12"/>
  <c r="CG210" i="12"/>
  <c r="BW209" i="12"/>
  <c r="DO208" i="12"/>
  <c r="CR204" i="12"/>
  <c r="DA202" i="12"/>
  <c r="DQ201" i="12"/>
  <c r="CC201" i="12"/>
  <c r="CH196" i="12"/>
  <c r="CN196" i="12"/>
  <c r="CB195" i="12"/>
  <c r="CA195" i="12"/>
  <c r="BZ193" i="12"/>
  <c r="CB193" i="12"/>
  <c r="CW192" i="12"/>
  <c r="CT191" i="12"/>
  <c r="DD181" i="12"/>
  <c r="CZ181" i="12"/>
  <c r="DA181" i="12"/>
  <c r="CS172" i="12"/>
  <c r="CK172" i="12"/>
  <c r="CN172" i="12"/>
  <c r="CR172" i="12"/>
  <c r="DG252" i="12"/>
  <c r="CI251" i="12"/>
  <c r="CK249" i="12"/>
  <c r="CF245" i="12"/>
  <c r="CJ239" i="12"/>
  <c r="BX237" i="12"/>
  <c r="DP236" i="12"/>
  <c r="DK233" i="12"/>
  <c r="DO232" i="12"/>
  <c r="DR231" i="12"/>
  <c r="DA231" i="12"/>
  <c r="CM226" i="12"/>
  <c r="BX226" i="12"/>
  <c r="CY225" i="12"/>
  <c r="CZ224" i="12"/>
  <c r="CL224" i="12"/>
  <c r="DF219" i="12"/>
  <c r="CT219" i="12"/>
  <c r="BX219" i="12"/>
  <c r="CE217" i="12"/>
  <c r="DL216" i="12"/>
  <c r="CK216" i="12"/>
  <c r="DS214" i="12"/>
  <c r="CR213" i="12"/>
  <c r="DC211" i="12"/>
  <c r="CF210" i="12"/>
  <c r="DF209" i="12"/>
  <c r="CH209" i="12"/>
  <c r="BV209" i="12"/>
  <c r="DN208" i="12"/>
  <c r="CY208" i="12"/>
  <c r="CK208" i="12"/>
  <c r="CR206" i="12"/>
  <c r="BX206" i="12"/>
  <c r="DF205" i="12"/>
  <c r="BZ205" i="12"/>
  <c r="CM204" i="12"/>
  <c r="CZ202" i="12"/>
  <c r="BY202" i="12"/>
  <c r="DO201" i="12"/>
  <c r="DA201" i="12"/>
  <c r="BY201" i="12"/>
  <c r="BZ200" i="12"/>
  <c r="CN199" i="12"/>
  <c r="DM198" i="12"/>
  <c r="CU198" i="12"/>
  <c r="CP196" i="12"/>
  <c r="CD196" i="12"/>
  <c r="BW196" i="12"/>
  <c r="DS195" i="12"/>
  <c r="DO194" i="12"/>
  <c r="CV194" i="12"/>
  <c r="DM193" i="12"/>
  <c r="CD193" i="12"/>
  <c r="CV192" i="12"/>
  <c r="CR191" i="12"/>
  <c r="DC189" i="12"/>
  <c r="CI189" i="12"/>
  <c r="DI184" i="12"/>
  <c r="DT184" i="12"/>
  <c r="DK184" i="12"/>
  <c r="DO184" i="12"/>
  <c r="DS184" i="12"/>
  <c r="CK183" i="12"/>
  <c r="CE182" i="12"/>
  <c r="CW181" i="12"/>
  <c r="DM180" i="12"/>
  <c r="DQ180" i="12"/>
  <c r="DS180" i="12"/>
  <c r="DK180" i="12"/>
  <c r="DL180" i="12"/>
  <c r="DP180" i="12"/>
  <c r="CC178" i="12"/>
  <c r="CD178" i="12"/>
  <c r="CF178" i="12"/>
  <c r="BU178" i="12"/>
  <c r="CG178" i="12"/>
  <c r="BX178" i="12"/>
  <c r="BY178" i="12"/>
  <c r="BZ178" i="12"/>
  <c r="CB178" i="12"/>
  <c r="CK175" i="12"/>
  <c r="BW172" i="12"/>
  <c r="BX172" i="12"/>
  <c r="CA172" i="12"/>
  <c r="CB172" i="12"/>
  <c r="CC172" i="12"/>
  <c r="BU172" i="12"/>
  <c r="CC262" i="12"/>
  <c r="CR261" i="12"/>
  <c r="DD252" i="12"/>
  <c r="DN243" i="12"/>
  <c r="DP241" i="12"/>
  <c r="CI239" i="12"/>
  <c r="CD238" i="12"/>
  <c r="CG234" i="12"/>
  <c r="DJ233" i="12"/>
  <c r="DG228" i="12"/>
  <c r="CL226" i="12"/>
  <c r="BW226" i="12"/>
  <c r="CS219" i="12"/>
  <c r="DG218" i="12"/>
  <c r="CJ216" i="12"/>
  <c r="DG215" i="12"/>
  <c r="CY214" i="12"/>
  <c r="CP213" i="12"/>
  <c r="DG212" i="12"/>
  <c r="DT211" i="12"/>
  <c r="CL211" i="12"/>
  <c r="CE210" i="12"/>
  <c r="DA209" i="12"/>
  <c r="CG209" i="12"/>
  <c r="CP206" i="12"/>
  <c r="BW206" i="12"/>
  <c r="DE205" i="12"/>
  <c r="BX205" i="12"/>
  <c r="CY202" i="12"/>
  <c r="BW202" i="12"/>
  <c r="DN201" i="12"/>
  <c r="CZ201" i="12"/>
  <c r="BX201" i="12"/>
  <c r="BY200" i="12"/>
  <c r="DF199" i="12"/>
  <c r="CM199" i="12"/>
  <c r="DL198" i="12"/>
  <c r="CN198" i="12"/>
  <c r="CM196" i="12"/>
  <c r="DM195" i="12"/>
  <c r="CG195" i="12"/>
  <c r="DM194" i="12"/>
  <c r="CO194" i="12"/>
  <c r="DL193" i="12"/>
  <c r="CC193" i="12"/>
  <c r="CU192" i="12"/>
  <c r="CQ191" i="12"/>
  <c r="DA189" i="12"/>
  <c r="CH189" i="12"/>
  <c r="CH183" i="12"/>
  <c r="CD182" i="12"/>
  <c r="DL169" i="12"/>
  <c r="CS186" i="12"/>
  <c r="DM183" i="12"/>
  <c r="BZ181" i="12"/>
  <c r="DN179" i="12"/>
  <c r="CX179" i="12"/>
  <c r="DR178" i="12"/>
  <c r="DT177" i="12"/>
  <c r="DH177" i="12"/>
  <c r="CA177" i="12"/>
  <c r="DR176" i="12"/>
  <c r="CT174" i="12"/>
  <c r="CV173" i="12"/>
  <c r="BY171" i="12"/>
  <c r="DK170" i="12"/>
  <c r="CW170" i="12"/>
  <c r="CG169" i="12"/>
  <c r="DI167" i="12"/>
  <c r="DA166" i="12"/>
  <c r="DG166" i="12"/>
  <c r="CQ165" i="12"/>
  <c r="CY162" i="12"/>
  <c r="CH162" i="12"/>
  <c r="CM160" i="12"/>
  <c r="CP160" i="12"/>
  <c r="CS160" i="12"/>
  <c r="CN160" i="12"/>
  <c r="CO158" i="12"/>
  <c r="CD157" i="12"/>
  <c r="DD155" i="12"/>
  <c r="DJ154" i="12"/>
  <c r="DO153" i="12"/>
  <c r="DG153" i="12"/>
  <c r="DE153" i="12"/>
  <c r="CR151" i="12"/>
  <c r="CG144" i="12"/>
  <c r="DO143" i="12"/>
  <c r="CL168" i="12"/>
  <c r="CO168" i="12"/>
  <c r="CO165" i="12"/>
  <c r="CI163" i="12"/>
  <c r="CN163" i="12"/>
  <c r="CV162" i="12"/>
  <c r="DM158" i="12"/>
  <c r="DL158" i="12"/>
  <c r="DA155" i="12"/>
  <c r="DG154" i="12"/>
  <c r="CJ151" i="12"/>
  <c r="DR146" i="12"/>
  <c r="DQ146" i="12"/>
  <c r="DC135" i="12"/>
  <c r="DB135" i="12"/>
  <c r="DA134" i="12"/>
  <c r="CU134" i="12"/>
  <c r="CW134" i="12"/>
  <c r="CY134" i="12"/>
  <c r="CZ134" i="12"/>
  <c r="DB134" i="12"/>
  <c r="DC134" i="12"/>
  <c r="DF134" i="12"/>
  <c r="CL116" i="12"/>
  <c r="CS116" i="12"/>
  <c r="CT116" i="12"/>
  <c r="CH116" i="12"/>
  <c r="CI116" i="12"/>
  <c r="CP116" i="12"/>
  <c r="CQ116" i="12"/>
  <c r="CR116" i="12"/>
  <c r="CJ116" i="12"/>
  <c r="CK116" i="12"/>
  <c r="CM116" i="12"/>
  <c r="CO116" i="12"/>
  <c r="CE198" i="12"/>
  <c r="CZ196" i="12"/>
  <c r="CR185" i="12"/>
  <c r="CR184" i="12"/>
  <c r="BW181" i="12"/>
  <c r="CU179" i="12"/>
  <c r="DQ177" i="12"/>
  <c r="CW177" i="12"/>
  <c r="BW177" i="12"/>
  <c r="DN176" i="12"/>
  <c r="CP174" i="12"/>
  <c r="DM172" i="12"/>
  <c r="DS172" i="12"/>
  <c r="DF170" i="12"/>
  <c r="CM169" i="12"/>
  <c r="CI169" i="12"/>
  <c r="DS167" i="12"/>
  <c r="DC166" i="12"/>
  <c r="CN165" i="12"/>
  <c r="CM163" i="12"/>
  <c r="DA158" i="12"/>
  <c r="DD158" i="12"/>
  <c r="CQ157" i="12"/>
  <c r="CY155" i="12"/>
  <c r="DF154" i="12"/>
  <c r="CT149" i="12"/>
  <c r="DI145" i="12"/>
  <c r="DJ145" i="12"/>
  <c r="DN145" i="12"/>
  <c r="DO145" i="12"/>
  <c r="DR145" i="12"/>
  <c r="DP177" i="12"/>
  <c r="CV177" i="12"/>
  <c r="DM176" i="12"/>
  <c r="CB169" i="12"/>
  <c r="BV169" i="12"/>
  <c r="CG166" i="12"/>
  <c r="CL165" i="12"/>
  <c r="DK165" i="12"/>
  <c r="DI165" i="12"/>
  <c r="CJ163" i="12"/>
  <c r="CT162" i="12"/>
  <c r="CJ159" i="12"/>
  <c r="CR159" i="12"/>
  <c r="CL159" i="12"/>
  <c r="DP158" i="12"/>
  <c r="CM158" i="12"/>
  <c r="CL158" i="12"/>
  <c r="CQ158" i="12"/>
  <c r="CI158" i="12"/>
  <c r="CX155" i="12"/>
  <c r="DE154" i="12"/>
  <c r="CS152" i="12"/>
  <c r="CS149" i="12"/>
  <c r="CL146" i="12"/>
  <c r="CN146" i="12"/>
  <c r="CT146" i="12"/>
  <c r="DE144" i="12"/>
  <c r="CG134" i="12"/>
  <c r="BU134" i="12"/>
  <c r="BV134" i="12"/>
  <c r="BW134" i="12"/>
  <c r="BY134" i="12"/>
  <c r="CA134" i="12"/>
  <c r="CC134" i="12"/>
  <c r="CE134" i="12"/>
  <c r="DQ122" i="12"/>
  <c r="DH122" i="12"/>
  <c r="DK122" i="12"/>
  <c r="DL122" i="12"/>
  <c r="DO122" i="12"/>
  <c r="DS122" i="12"/>
  <c r="DT122" i="12"/>
  <c r="DB103" i="12"/>
  <c r="CY103" i="12"/>
  <c r="CZ103" i="12"/>
  <c r="CW103" i="12"/>
  <c r="DA103" i="12"/>
  <c r="CZ162" i="12"/>
  <c r="DC162" i="12"/>
  <c r="CX162" i="12"/>
  <c r="CZ161" i="12"/>
  <c r="DG161" i="12"/>
  <c r="DC161" i="12"/>
  <c r="BX158" i="12"/>
  <c r="CA158" i="12"/>
  <c r="BV158" i="12"/>
  <c r="DF156" i="12"/>
  <c r="DD154" i="12"/>
  <c r="CI145" i="12"/>
  <c r="CL145" i="12"/>
  <c r="CN145" i="12"/>
  <c r="CH145" i="12"/>
  <c r="DL138" i="12"/>
  <c r="DJ138" i="12"/>
  <c r="DK138" i="12"/>
  <c r="DF133" i="12"/>
  <c r="DD133" i="12"/>
  <c r="DE133" i="12"/>
  <c r="CU133" i="12"/>
  <c r="CV133" i="12"/>
  <c r="CW133" i="12"/>
  <c r="CX133" i="12"/>
  <c r="DA133" i="12"/>
  <c r="DC133" i="12"/>
  <c r="CN116" i="12"/>
  <c r="CR113" i="12"/>
  <c r="CK113" i="12"/>
  <c r="CI113" i="12"/>
  <c r="CS113" i="12"/>
  <c r="CJ113" i="12"/>
  <c r="CL113" i="12"/>
  <c r="CM113" i="12"/>
  <c r="CN113" i="12"/>
  <c r="CQ113" i="12"/>
  <c r="CT113" i="12"/>
  <c r="CJ165" i="12"/>
  <c r="CM165" i="12"/>
  <c r="CH165" i="12"/>
  <c r="CT165" i="12"/>
  <c r="CO162" i="12"/>
  <c r="CM162" i="12"/>
  <c r="CQ162" i="12"/>
  <c r="CK162" i="12"/>
  <c r="DB155" i="12"/>
  <c r="CW155" i="12"/>
  <c r="CZ155" i="12"/>
  <c r="CU155" i="12"/>
  <c r="CI152" i="12"/>
  <c r="CQ152" i="12"/>
  <c r="CR152" i="12"/>
  <c r="CN152" i="12"/>
  <c r="CQ149" i="12"/>
  <c r="CR149" i="12"/>
  <c r="CI149" i="12"/>
  <c r="CJ149" i="12"/>
  <c r="CL149" i="12"/>
  <c r="CP149" i="12"/>
  <c r="DE141" i="12"/>
  <c r="DC141" i="12"/>
  <c r="DF141" i="12"/>
  <c r="CW141" i="12"/>
  <c r="DB141" i="12"/>
  <c r="CY187" i="12"/>
  <c r="CG185" i="12"/>
  <c r="CG181" i="12"/>
  <c r="DD179" i="12"/>
  <c r="CM179" i="12"/>
  <c r="DF178" i="12"/>
  <c r="DM177" i="12"/>
  <c r="CF177" i="12"/>
  <c r="DJ176" i="12"/>
  <c r="CM176" i="12"/>
  <c r="DN175" i="12"/>
  <c r="CL174" i="12"/>
  <c r="DD173" i="12"/>
  <c r="DP172" i="12"/>
  <c r="DO171" i="12"/>
  <c r="CE171" i="12"/>
  <c r="CM171" i="12"/>
  <c r="CI171" i="12"/>
  <c r="DT170" i="12"/>
  <c r="DB170" i="12"/>
  <c r="CO169" i="12"/>
  <c r="BY169" i="12"/>
  <c r="DN168" i="12"/>
  <c r="CR168" i="12"/>
  <c r="BW168" i="12"/>
  <c r="DN167" i="12"/>
  <c r="CW166" i="12"/>
  <c r="BX166" i="12"/>
  <c r="CB165" i="12"/>
  <c r="BW165" i="12"/>
  <c r="DF162" i="12"/>
  <c r="CP162" i="12"/>
  <c r="DF161" i="12"/>
  <c r="CB161" i="12"/>
  <c r="BW161" i="12"/>
  <c r="CQ159" i="12"/>
  <c r="DB158" i="12"/>
  <c r="CD158" i="12"/>
  <c r="DA154" i="12"/>
  <c r="CY153" i="12"/>
  <c r="BY152" i="12"/>
  <c r="BZ152" i="12"/>
  <c r="CC152" i="12"/>
  <c r="CD152" i="12"/>
  <c r="CF152" i="12"/>
  <c r="BX152" i="12"/>
  <c r="CM149" i="12"/>
  <c r="BZ149" i="12"/>
  <c r="CC149" i="12"/>
  <c r="CD149" i="12"/>
  <c r="CB149" i="12"/>
  <c r="BY148" i="12"/>
  <c r="BZ148" i="12"/>
  <c r="CE148" i="12"/>
  <c r="DL145" i="12"/>
  <c r="DJ139" i="12"/>
  <c r="DI139" i="12"/>
  <c r="DK139" i="12"/>
  <c r="DN139" i="12"/>
  <c r="DO139" i="12"/>
  <c r="DP139" i="12"/>
  <c r="DS139" i="12"/>
  <c r="DH139" i="12"/>
  <c r="DC123" i="12"/>
  <c r="CV123" i="12"/>
  <c r="DD123" i="12"/>
  <c r="DE123" i="12"/>
  <c r="DF123" i="12"/>
  <c r="CU123" i="12"/>
  <c r="CW123" i="12"/>
  <c r="CX123" i="12"/>
  <c r="CZ123" i="12"/>
  <c r="DB123" i="12"/>
  <c r="DH176" i="12"/>
  <c r="DL171" i="12"/>
  <c r="CN168" i="12"/>
  <c r="BW166" i="12"/>
  <c r="DE162" i="12"/>
  <c r="CN162" i="12"/>
  <c r="DB161" i="12"/>
  <c r="DN157" i="12"/>
  <c r="DQ157" i="12"/>
  <c r="DK157" i="12"/>
  <c r="CX156" i="12"/>
  <c r="DB156" i="12"/>
  <c r="CU156" i="12"/>
  <c r="CA155" i="12"/>
  <c r="CC155" i="12"/>
  <c r="BX155" i="12"/>
  <c r="DN154" i="12"/>
  <c r="DR154" i="12"/>
  <c r="DK154" i="12"/>
  <c r="CK149" i="12"/>
  <c r="BZ142" i="12"/>
  <c r="BY142" i="12"/>
  <c r="CD142" i="12"/>
  <c r="CG136" i="12"/>
  <c r="CB136" i="12"/>
  <c r="CF136" i="12"/>
  <c r="DT132" i="12"/>
  <c r="DK132" i="12"/>
  <c r="DM132" i="12"/>
  <c r="DM131" i="12"/>
  <c r="DH131" i="12"/>
  <c r="DJ131" i="12"/>
  <c r="DO131" i="12"/>
  <c r="DP131" i="12"/>
  <c r="DQ131" i="12"/>
  <c r="DS131" i="12"/>
  <c r="DM170" i="12"/>
  <c r="DH170" i="12"/>
  <c r="CL162" i="12"/>
  <c r="DG155" i="12"/>
  <c r="CZ154" i="12"/>
  <c r="DC154" i="12"/>
  <c r="CX154" i="12"/>
  <c r="CM151" i="12"/>
  <c r="CN151" i="12"/>
  <c r="CO151" i="12"/>
  <c r="CT151" i="12"/>
  <c r="CL151" i="12"/>
  <c r="CH149" i="12"/>
  <c r="CW144" i="12"/>
  <c r="CY144" i="12"/>
  <c r="DB144" i="12"/>
  <c r="DD144" i="12"/>
  <c r="DG144" i="12"/>
  <c r="CV144" i="12"/>
  <c r="DL143" i="12"/>
  <c r="DM143" i="12"/>
  <c r="DP143" i="12"/>
  <c r="DQ143" i="12"/>
  <c r="DS143" i="12"/>
  <c r="DI143" i="12"/>
  <c r="DK143" i="12"/>
  <c r="DS140" i="12"/>
  <c r="DT140" i="12"/>
  <c r="DH140" i="12"/>
  <c r="DM140" i="12"/>
  <c r="CI139" i="12"/>
  <c r="CK139" i="12"/>
  <c r="CN139" i="12"/>
  <c r="CR139" i="12"/>
  <c r="CC111" i="12"/>
  <c r="BX111" i="12"/>
  <c r="BU111" i="12"/>
  <c r="BW111" i="12"/>
  <c r="BY111" i="12"/>
  <c r="CF111" i="12"/>
  <c r="BV111" i="12"/>
  <c r="BZ111" i="12"/>
  <c r="CA111" i="12"/>
  <c r="CB111" i="12"/>
  <c r="CD111" i="12"/>
  <c r="CE111" i="12"/>
  <c r="DA179" i="12"/>
  <c r="DJ177" i="12"/>
  <c r="DT176" i="12"/>
  <c r="CX173" i="12"/>
  <c r="CA171" i="12"/>
  <c r="DP170" i="12"/>
  <c r="BU169" i="12"/>
  <c r="CS165" i="12"/>
  <c r="CS163" i="12"/>
  <c r="DB162" i="12"/>
  <c r="CJ162" i="12"/>
  <c r="CX161" i="12"/>
  <c r="DM160" i="12"/>
  <c r="DT160" i="12"/>
  <c r="CT158" i="12"/>
  <c r="BY158" i="12"/>
  <c r="DI157" i="12"/>
  <c r="CO157" i="12"/>
  <c r="CR157" i="12"/>
  <c r="CM157" i="12"/>
  <c r="CW156" i="12"/>
  <c r="CA156" i="12"/>
  <c r="BX156" i="12"/>
  <c r="DF155" i="12"/>
  <c r="DO154" i="12"/>
  <c r="CV154" i="12"/>
  <c r="DP150" i="12"/>
  <c r="CP148" i="12"/>
  <c r="DI147" i="12"/>
  <c r="DO147" i="12"/>
  <c r="CK146" i="12"/>
  <c r="DT143" i="12"/>
  <c r="BZ134" i="12"/>
  <c r="DB133" i="12"/>
  <c r="DS176" i="12"/>
  <c r="CW173" i="12"/>
  <c r="BZ171" i="12"/>
  <c r="DO170" i="12"/>
  <c r="CX170" i="12"/>
  <c r="CR165" i="12"/>
  <c r="CR163" i="12"/>
  <c r="DA162" i="12"/>
  <c r="CI162" i="12"/>
  <c r="CW161" i="12"/>
  <c r="CR158" i="12"/>
  <c r="BW158" i="12"/>
  <c r="DH157" i="12"/>
  <c r="CB157" i="12"/>
  <c r="CE157" i="12"/>
  <c r="BY157" i="12"/>
  <c r="DE155" i="12"/>
  <c r="DL154" i="12"/>
  <c r="CU154" i="12"/>
  <c r="BV154" i="12"/>
  <c r="CA154" i="12"/>
  <c r="CO148" i="12"/>
  <c r="CI146" i="12"/>
  <c r="CE144" i="12"/>
  <c r="CF144" i="12"/>
  <c r="BW144" i="12"/>
  <c r="BX144" i="12"/>
  <c r="BZ144" i="12"/>
  <c r="CB144" i="12"/>
  <c r="CD144" i="12"/>
  <c r="DR143" i="12"/>
  <c r="CJ140" i="12"/>
  <c r="CK140" i="12"/>
  <c r="CN140" i="12"/>
  <c r="CO140" i="12"/>
  <c r="CP140" i="12"/>
  <c r="CS140" i="12"/>
  <c r="CH140" i="12"/>
  <c r="CS139" i="12"/>
  <c r="BV119" i="12"/>
  <c r="CC119" i="12"/>
  <c r="CD119" i="12"/>
  <c r="CG119" i="12"/>
  <c r="BZ119" i="12"/>
  <c r="BU119" i="12"/>
  <c r="BW119" i="12"/>
  <c r="BX119" i="12"/>
  <c r="BY119" i="12"/>
  <c r="CA119" i="12"/>
  <c r="CB119" i="12"/>
  <c r="CF119" i="12"/>
  <c r="DB167" i="12"/>
  <c r="CG163" i="12"/>
  <c r="DL162" i="12"/>
  <c r="DT159" i="12"/>
  <c r="DH159" i="12"/>
  <c r="DL156" i="12"/>
  <c r="CF153" i="12"/>
  <c r="DI152" i="12"/>
  <c r="DP151" i="12"/>
  <c r="DC151" i="12"/>
  <c r="CM150" i="12"/>
  <c r="DN148" i="12"/>
  <c r="DA147" i="12"/>
  <c r="CX146" i="12"/>
  <c r="DG145" i="12"/>
  <c r="BU145" i="12"/>
  <c r="DB142" i="12"/>
  <c r="DS141" i="12"/>
  <c r="CU139" i="12"/>
  <c r="DI137" i="12"/>
  <c r="CO137" i="12"/>
  <c r="DQ136" i="12"/>
  <c r="CO135" i="12"/>
  <c r="BX135" i="12"/>
  <c r="CO132" i="12"/>
  <c r="BW131" i="12"/>
  <c r="CS130" i="12"/>
  <c r="DO129" i="12"/>
  <c r="DM128" i="12"/>
  <c r="CO128" i="12"/>
  <c r="DP127" i="12"/>
  <c r="CP127" i="12"/>
  <c r="DP126" i="12"/>
  <c r="BY126" i="12"/>
  <c r="CY124" i="12"/>
  <c r="DP123" i="12"/>
  <c r="DL123" i="12"/>
  <c r="CU122" i="12"/>
  <c r="CC120" i="12"/>
  <c r="DC116" i="12"/>
  <c r="DG116" i="12"/>
  <c r="DC115" i="12"/>
  <c r="CU115" i="12"/>
  <c r="DE115" i="12"/>
  <c r="DD113" i="12"/>
  <c r="CY113" i="12"/>
  <c r="CU113" i="12"/>
  <c r="CV113" i="12"/>
  <c r="CX113" i="12"/>
  <c r="CZ113" i="12"/>
  <c r="DG113" i="12"/>
  <c r="CM111" i="12"/>
  <c r="CP111" i="12"/>
  <c r="CJ111" i="12"/>
  <c r="CH111" i="12"/>
  <c r="CI111" i="12"/>
  <c r="CL111" i="12"/>
  <c r="CN111" i="12"/>
  <c r="DA100" i="12"/>
  <c r="DF100" i="12"/>
  <c r="DD100" i="12"/>
  <c r="CU100" i="12"/>
  <c r="CV100" i="12"/>
  <c r="CW100" i="12"/>
  <c r="CZ100" i="12"/>
  <c r="DB100" i="12"/>
  <c r="DC100" i="12"/>
  <c r="DQ90" i="12"/>
  <c r="DK90" i="12"/>
  <c r="DI90" i="12"/>
  <c r="DS90" i="12"/>
  <c r="DP90" i="12"/>
  <c r="DQ141" i="12"/>
  <c r="DE137" i="12"/>
  <c r="CL137" i="12"/>
  <c r="CH134" i="12"/>
  <c r="CT134" i="12"/>
  <c r="CJ132" i="12"/>
  <c r="CO130" i="12"/>
  <c r="DK128" i="12"/>
  <c r="CL127" i="12"/>
  <c r="DN126" i="12"/>
  <c r="BV126" i="12"/>
  <c r="DN118" i="12"/>
  <c r="DI118" i="12"/>
  <c r="DT118" i="12"/>
  <c r="DJ118" i="12"/>
  <c r="DQ118" i="12"/>
  <c r="CD113" i="12"/>
  <c r="BW113" i="12"/>
  <c r="CF113" i="12"/>
  <c r="DE102" i="12"/>
  <c r="DC102" i="12"/>
  <c r="CU102" i="12"/>
  <c r="CV102" i="12"/>
  <c r="CW102" i="12"/>
  <c r="CZ102" i="12"/>
  <c r="DR125" i="12"/>
  <c r="DM125" i="12"/>
  <c r="CR124" i="12"/>
  <c r="CL124" i="12"/>
  <c r="CI122" i="12"/>
  <c r="CR122" i="12"/>
  <c r="DF146" i="12"/>
  <c r="CO144" i="12"/>
  <c r="DN141" i="12"/>
  <c r="DA137" i="12"/>
  <c r="CI137" i="12"/>
  <c r="DL136" i="12"/>
  <c r="CO134" i="12"/>
  <c r="CH132" i="12"/>
  <c r="CV131" i="12"/>
  <c r="DB131" i="12"/>
  <c r="CL130" i="12"/>
  <c r="DH128" i="12"/>
  <c r="CS124" i="12"/>
  <c r="CE124" i="12"/>
  <c r="BY124" i="12"/>
  <c r="CN122" i="12"/>
  <c r="DQ121" i="12"/>
  <c r="DM118" i="12"/>
  <c r="DG117" i="12"/>
  <c r="CY117" i="12"/>
  <c r="DE117" i="12"/>
  <c r="DJ107" i="12"/>
  <c r="DM107" i="12"/>
  <c r="DN107" i="12"/>
  <c r="DT107" i="12"/>
  <c r="DK107" i="12"/>
  <c r="DM126" i="12"/>
  <c r="DS126" i="12"/>
  <c r="CR125" i="12"/>
  <c r="CP125" i="12"/>
  <c r="CQ124" i="12"/>
  <c r="CK122" i="12"/>
  <c r="BX121" i="12"/>
  <c r="CD121" i="12"/>
  <c r="CP117" i="12"/>
  <c r="CJ117" i="12"/>
  <c r="CO117" i="12"/>
  <c r="CR117" i="12"/>
  <c r="CT117" i="12"/>
  <c r="CL117" i="12"/>
  <c r="DE112" i="12"/>
  <c r="CW112" i="12"/>
  <c r="DD112" i="12"/>
  <c r="DF112" i="12"/>
  <c r="DB112" i="12"/>
  <c r="DB107" i="12"/>
  <c r="CU107" i="12"/>
  <c r="CV107" i="12"/>
  <c r="CW107" i="12"/>
  <c r="CX107" i="12"/>
  <c r="DA107" i="12"/>
  <c r="CJ92" i="12"/>
  <c r="CI92" i="12"/>
  <c r="CL92" i="12"/>
  <c r="CN92" i="12"/>
  <c r="CS92" i="12"/>
  <c r="DD146" i="12"/>
  <c r="CL144" i="12"/>
  <c r="DK141" i="12"/>
  <c r="CC139" i="12"/>
  <c r="CA139" i="12"/>
  <c r="CY137" i="12"/>
  <c r="DJ136" i="12"/>
  <c r="CM134" i="12"/>
  <c r="BX132" i="12"/>
  <c r="CF132" i="12"/>
  <c r="CX131" i="12"/>
  <c r="DT128" i="12"/>
  <c r="DD128" i="12"/>
  <c r="DF127" i="12"/>
  <c r="DI126" i="12"/>
  <c r="CZ126" i="12"/>
  <c r="DG126" i="12"/>
  <c r="CT125" i="12"/>
  <c r="CP124" i="12"/>
  <c r="CA124" i="12"/>
  <c r="CO123" i="12"/>
  <c r="CJ122" i="12"/>
  <c r="DH121" i="12"/>
  <c r="CQ121" i="12"/>
  <c r="DK118" i="12"/>
  <c r="CM117" i="12"/>
  <c r="CA117" i="12"/>
  <c r="BW117" i="12"/>
  <c r="BZ117" i="12"/>
  <c r="CB117" i="12"/>
  <c r="DF114" i="12"/>
  <c r="DC112" i="12"/>
  <c r="DQ88" i="12"/>
  <c r="DK88" i="12"/>
  <c r="DH88" i="12"/>
  <c r="DM88" i="12"/>
  <c r="DO88" i="12"/>
  <c r="DI88" i="12"/>
  <c r="DL88" i="12"/>
  <c r="DN88" i="12"/>
  <c r="DP88" i="12"/>
  <c r="DS88" i="12"/>
  <c r="DT88" i="12"/>
  <c r="BX153" i="12"/>
  <c r="DO152" i="12"/>
  <c r="DI151" i="12"/>
  <c r="CR150" i="12"/>
  <c r="DC146" i="12"/>
  <c r="CW145" i="12"/>
  <c r="BZ145" i="12"/>
  <c r="CK144" i="12"/>
  <c r="BY140" i="12"/>
  <c r="CZ139" i="12"/>
  <c r="CH138" i="12"/>
  <c r="CT138" i="12"/>
  <c r="CV137" i="12"/>
  <c r="DI136" i="12"/>
  <c r="CL134" i="12"/>
  <c r="CB132" i="12"/>
  <c r="CW131" i="12"/>
  <c r="BW129" i="12"/>
  <c r="CC129" i="12"/>
  <c r="DC128" i="12"/>
  <c r="DH126" i="12"/>
  <c r="DT125" i="12"/>
  <c r="CQ125" i="12"/>
  <c r="DF124" i="12"/>
  <c r="CO124" i="12"/>
  <c r="BZ124" i="12"/>
  <c r="CH122" i="12"/>
  <c r="CL120" i="12"/>
  <c r="CQ120" i="12"/>
  <c r="CK120" i="12"/>
  <c r="DH118" i="12"/>
  <c r="CI117" i="12"/>
  <c r="DO116" i="12"/>
  <c r="CZ114" i="12"/>
  <c r="CX112" i="12"/>
  <c r="CS137" i="12"/>
  <c r="DO128" i="12"/>
  <c r="DI128" i="12"/>
  <c r="DD127" i="12"/>
  <c r="DG127" i="12"/>
  <c r="CV127" i="12"/>
  <c r="DS125" i="12"/>
  <c r="CN125" i="12"/>
  <c r="CN124" i="12"/>
  <c r="CD123" i="12"/>
  <c r="CB120" i="12"/>
  <c r="CA120" i="12"/>
  <c r="CH117" i="12"/>
  <c r="DP93" i="12"/>
  <c r="DQ93" i="12"/>
  <c r="DR93" i="12"/>
  <c r="DI93" i="12"/>
  <c r="DN93" i="12"/>
  <c r="CS132" i="12"/>
  <c r="CK130" i="12"/>
  <c r="CT130" i="12"/>
  <c r="DT126" i="12"/>
  <c r="DO125" i="12"/>
  <c r="CL125" i="12"/>
  <c r="CM124" i="12"/>
  <c r="DS162" i="12"/>
  <c r="BU153" i="12"/>
  <c r="DL152" i="12"/>
  <c r="CO150" i="12"/>
  <c r="CZ146" i="12"/>
  <c r="BZ146" i="12"/>
  <c r="BW145" i="12"/>
  <c r="BU140" i="12"/>
  <c r="CW139" i="12"/>
  <c r="CB139" i="12"/>
  <c r="CS138" i="12"/>
  <c r="DL137" i="12"/>
  <c r="CQ137" i="12"/>
  <c r="BU137" i="12"/>
  <c r="CG137" i="12"/>
  <c r="DS136" i="12"/>
  <c r="CR135" i="12"/>
  <c r="BZ135" i="12"/>
  <c r="CI134" i="12"/>
  <c r="CR132" i="12"/>
  <c r="BY132" i="12"/>
  <c r="DG131" i="12"/>
  <c r="CB130" i="12"/>
  <c r="BW130" i="12"/>
  <c r="CD130" i="12"/>
  <c r="DR129" i="12"/>
  <c r="BY129" i="12"/>
  <c r="DP128" i="12"/>
  <c r="DT127" i="12"/>
  <c r="CW127" i="12"/>
  <c r="DR126" i="12"/>
  <c r="DC126" i="12"/>
  <c r="CE126" i="12"/>
  <c r="DK125" i="12"/>
  <c r="CJ125" i="12"/>
  <c r="DB124" i="12"/>
  <c r="CK124" i="12"/>
  <c r="BU124" i="12"/>
  <c r="CZ122" i="12"/>
  <c r="BU122" i="12"/>
  <c r="CB121" i="12"/>
  <c r="CG120" i="12"/>
  <c r="DF117" i="12"/>
  <c r="CE117" i="12"/>
  <c r="CO114" i="12"/>
  <c r="CH114" i="12"/>
  <c r="CJ114" i="12"/>
  <c r="CK114" i="12"/>
  <c r="CP114" i="12"/>
  <c r="CQ114" i="12"/>
  <c r="CE110" i="12"/>
  <c r="BY110" i="12"/>
  <c r="CB110" i="12"/>
  <c r="DR87" i="12"/>
  <c r="DI87" i="12"/>
  <c r="DL87" i="12"/>
  <c r="DO87" i="12"/>
  <c r="DQ87" i="12"/>
  <c r="CP137" i="12"/>
  <c r="DR136" i="12"/>
  <c r="CQ132" i="12"/>
  <c r="DF131" i="12"/>
  <c r="DP129" i="12"/>
  <c r="DN128" i="12"/>
  <c r="DQ126" i="12"/>
  <c r="CB126" i="12"/>
  <c r="DJ125" i="12"/>
  <c r="CI125" i="12"/>
  <c r="DA124" i="12"/>
  <c r="CJ124" i="12"/>
  <c r="CY122" i="12"/>
  <c r="BU121" i="12"/>
  <c r="CE120" i="12"/>
  <c r="DD117" i="12"/>
  <c r="CD117" i="12"/>
  <c r="BV114" i="12"/>
  <c r="BZ114" i="12"/>
  <c r="BU114" i="12"/>
  <c r="BX114" i="12"/>
  <c r="BY114" i="12"/>
  <c r="CG114" i="12"/>
  <c r="DO93" i="12"/>
  <c r="BZ93" i="12"/>
  <c r="CA93" i="12"/>
  <c r="CD93" i="12"/>
  <c r="BX93" i="12"/>
  <c r="BU93" i="12"/>
  <c r="BV93" i="12"/>
  <c r="BW93" i="12"/>
  <c r="BY93" i="12"/>
  <c r="CB93" i="12"/>
  <c r="CC93" i="12"/>
  <c r="CF93" i="12"/>
  <c r="CG93" i="12"/>
  <c r="CO133" i="12"/>
  <c r="BZ125" i="12"/>
  <c r="DC121" i="12"/>
  <c r="CZ120" i="12"/>
  <c r="DD120" i="12"/>
  <c r="DQ114" i="12"/>
  <c r="DH114" i="12"/>
  <c r="DM113" i="12"/>
  <c r="DQ113" i="12"/>
  <c r="DK113" i="12"/>
  <c r="DH111" i="12"/>
  <c r="DQ111" i="12"/>
  <c r="CX109" i="12"/>
  <c r="BZ109" i="12"/>
  <c r="DG108" i="12"/>
  <c r="CQ108" i="12"/>
  <c r="CA108" i="12"/>
  <c r="BV106" i="12"/>
  <c r="CG106" i="12"/>
  <c r="BW106" i="12"/>
  <c r="CE106" i="12"/>
  <c r="CK105" i="12"/>
  <c r="DS101" i="12"/>
  <c r="DM96" i="12"/>
  <c r="DR96" i="12"/>
  <c r="DP96" i="12"/>
  <c r="CJ95" i="12"/>
  <c r="CT95" i="12"/>
  <c r="CP95" i="12"/>
  <c r="DT94" i="12"/>
  <c r="CT89" i="12"/>
  <c r="DK103" i="12"/>
  <c r="DJ103" i="12"/>
  <c r="DO103" i="12"/>
  <c r="DH103" i="12"/>
  <c r="BZ102" i="12"/>
  <c r="BV102" i="12"/>
  <c r="CF102" i="12"/>
  <c r="BV100" i="12"/>
  <c r="CE100" i="12"/>
  <c r="CX96" i="12"/>
  <c r="DD96" i="12"/>
  <c r="CN93" i="12"/>
  <c r="CQ93" i="12"/>
  <c r="CL93" i="12"/>
  <c r="CO79" i="12"/>
  <c r="CN79" i="12"/>
  <c r="CM79" i="12"/>
  <c r="CW74" i="12"/>
  <c r="CZ74" i="12"/>
  <c r="DB74" i="12"/>
  <c r="DG74" i="12"/>
  <c r="CV87" i="12"/>
  <c r="DB87" i="12"/>
  <c r="CX87" i="12"/>
  <c r="CZ87" i="12"/>
  <c r="DF87" i="12"/>
  <c r="DH85" i="12"/>
  <c r="DM85" i="12"/>
  <c r="DP85" i="12"/>
  <c r="BZ74" i="12"/>
  <c r="CB74" i="12"/>
  <c r="CC74" i="12"/>
  <c r="BV74" i="12"/>
  <c r="BW74" i="12"/>
  <c r="CM107" i="12"/>
  <c r="CS107" i="12"/>
  <c r="CH107" i="12"/>
  <c r="CB103" i="12"/>
  <c r="CE103" i="12"/>
  <c r="BZ103" i="12"/>
  <c r="CB102" i="12"/>
  <c r="CA100" i="12"/>
  <c r="DG96" i="12"/>
  <c r="DD89" i="12"/>
  <c r="CV89" i="12"/>
  <c r="DB89" i="12"/>
  <c r="DF89" i="12"/>
  <c r="CX89" i="12"/>
  <c r="CI88" i="12"/>
  <c r="CR88" i="12"/>
  <c r="CM88" i="12"/>
  <c r="CQ88" i="12"/>
  <c r="CH88" i="12"/>
  <c r="CP87" i="12"/>
  <c r="CJ87" i="12"/>
  <c r="CS87" i="12"/>
  <c r="CM87" i="12"/>
  <c r="DQ86" i="12"/>
  <c r="DR86" i="12"/>
  <c r="DK86" i="12"/>
  <c r="DJ86" i="12"/>
  <c r="DN86" i="12"/>
  <c r="DS86" i="12"/>
  <c r="BZ84" i="12"/>
  <c r="CD84" i="12"/>
  <c r="CE84" i="12"/>
  <c r="BW84" i="12"/>
  <c r="BX84" i="12"/>
  <c r="CA84" i="12"/>
  <c r="CG84" i="12"/>
  <c r="CR79" i="12"/>
  <c r="DM105" i="12"/>
  <c r="DJ105" i="12"/>
  <c r="DN105" i="12"/>
  <c r="DH105" i="12"/>
  <c r="CN104" i="12"/>
  <c r="CQ104" i="12"/>
  <c r="CI104" i="12"/>
  <c r="DR103" i="12"/>
  <c r="CA103" i="12"/>
  <c r="BY102" i="12"/>
  <c r="BZ100" i="12"/>
  <c r="DJ99" i="12"/>
  <c r="DS99" i="12"/>
  <c r="CU96" i="12"/>
  <c r="CN89" i="12"/>
  <c r="CJ89" i="12"/>
  <c r="CM89" i="12"/>
  <c r="CR89" i="12"/>
  <c r="DO86" i="12"/>
  <c r="CK85" i="12"/>
  <c r="CT85" i="12"/>
  <c r="CO85" i="12"/>
  <c r="CS85" i="12"/>
  <c r="CI79" i="12"/>
  <c r="BZ75" i="12"/>
  <c r="BY75" i="12"/>
  <c r="CD75" i="12"/>
  <c r="BX75" i="12"/>
  <c r="BW118" i="12"/>
  <c r="CF118" i="12"/>
  <c r="BZ116" i="12"/>
  <c r="CE116" i="12"/>
  <c r="DS115" i="12"/>
  <c r="CR115" i="12"/>
  <c r="DL112" i="12"/>
  <c r="CO109" i="12"/>
  <c r="CJ108" i="12"/>
  <c r="CD107" i="12"/>
  <c r="DK105" i="12"/>
  <c r="CB104" i="12"/>
  <c r="BW104" i="12"/>
  <c r="BZ104" i="12"/>
  <c r="DQ103" i="12"/>
  <c r="BY103" i="12"/>
  <c r="BX102" i="12"/>
  <c r="DL101" i="12"/>
  <c r="BY100" i="12"/>
  <c r="DH99" i="12"/>
  <c r="DC99" i="12"/>
  <c r="DF99" i="12"/>
  <c r="DB99" i="12"/>
  <c r="CT93" i="12"/>
  <c r="DM91" i="12"/>
  <c r="DT91" i="12"/>
  <c r="DJ91" i="12"/>
  <c r="DL91" i="12"/>
  <c r="DS91" i="12"/>
  <c r="CA89" i="12"/>
  <c r="BZ89" i="12"/>
  <c r="CG89" i="12"/>
  <c r="BW89" i="12"/>
  <c r="BY89" i="12"/>
  <c r="CF89" i="12"/>
  <c r="CP88" i="12"/>
  <c r="DG87" i="12"/>
  <c r="DM86" i="12"/>
  <c r="CS86" i="12"/>
  <c r="CQ86" i="12"/>
  <c r="CM86" i="12"/>
  <c r="DR85" i="12"/>
  <c r="CF84" i="12"/>
  <c r="DB80" i="12"/>
  <c r="CU80" i="12"/>
  <c r="CV80" i="12"/>
  <c r="CZ80" i="12"/>
  <c r="DE80" i="12"/>
  <c r="CY80" i="12"/>
  <c r="DA80" i="12"/>
  <c r="DD80" i="12"/>
  <c r="DF80" i="12"/>
  <c r="DI77" i="12"/>
  <c r="DL77" i="12"/>
  <c r="DO77" i="12"/>
  <c r="DQ77" i="12"/>
  <c r="DR77" i="12"/>
  <c r="DN77" i="12"/>
  <c r="DP77" i="12"/>
  <c r="DM77" i="12"/>
  <c r="DC109" i="12"/>
  <c r="CV109" i="12"/>
  <c r="CV108" i="12"/>
  <c r="CZ108" i="12"/>
  <c r="BZ107" i="12"/>
  <c r="DI105" i="12"/>
  <c r="DF104" i="12"/>
  <c r="DP103" i="12"/>
  <c r="BX103" i="12"/>
  <c r="BW102" i="12"/>
  <c r="BX100" i="12"/>
  <c r="CP99" i="12"/>
  <c r="CQ99" i="12"/>
  <c r="CT99" i="12"/>
  <c r="CN99" i="12"/>
  <c r="CS93" i="12"/>
  <c r="CV91" i="12"/>
  <c r="DF91" i="12"/>
  <c r="DB91" i="12"/>
  <c r="CY91" i="12"/>
  <c r="DE89" i="12"/>
  <c r="CN88" i="12"/>
  <c r="DE87" i="12"/>
  <c r="DL86" i="12"/>
  <c r="CB84" i="12"/>
  <c r="CM109" i="12"/>
  <c r="CJ109" i="12"/>
  <c r="CM108" i="12"/>
  <c r="CH108" i="12"/>
  <c r="CT108" i="12"/>
  <c r="BY107" i="12"/>
  <c r="CC105" i="12"/>
  <c r="BX105" i="12"/>
  <c r="DE104" i="12"/>
  <c r="DN103" i="12"/>
  <c r="BW103" i="12"/>
  <c r="DJ101" i="12"/>
  <c r="DM101" i="12"/>
  <c r="DH101" i="12"/>
  <c r="DT101" i="12"/>
  <c r="BY99" i="12"/>
  <c r="BW99" i="12"/>
  <c r="CG99" i="12"/>
  <c r="DK94" i="12"/>
  <c r="DR94" i="12"/>
  <c r="DN94" i="12"/>
  <c r="CO93" i="12"/>
  <c r="DC89" i="12"/>
  <c r="CK88" i="12"/>
  <c r="DI86" i="12"/>
  <c r="BY84" i="12"/>
  <c r="DA83" i="12"/>
  <c r="DD83" i="12"/>
  <c r="DE83" i="12"/>
  <c r="CV83" i="12"/>
  <c r="DF83" i="12"/>
  <c r="CW83" i="12"/>
  <c r="CZ83" i="12"/>
  <c r="CA82" i="12"/>
  <c r="CB82" i="12"/>
  <c r="CE82" i="12"/>
  <c r="BV82" i="12"/>
  <c r="BY82" i="12"/>
  <c r="DK115" i="12"/>
  <c r="DD109" i="12"/>
  <c r="CU108" i="12"/>
  <c r="BW107" i="12"/>
  <c r="CN105" i="12"/>
  <c r="DD104" i="12"/>
  <c r="DM103" i="12"/>
  <c r="BV103" i="12"/>
  <c r="CJ99" i="12"/>
  <c r="CK93" i="12"/>
  <c r="DR92" i="12"/>
  <c r="DQ92" i="12"/>
  <c r="DH92" i="12"/>
  <c r="DO92" i="12"/>
  <c r="CW91" i="12"/>
  <c r="CD91" i="12"/>
  <c r="BY91" i="12"/>
  <c r="CE91" i="12"/>
  <c r="CG91" i="12"/>
  <c r="BV91" i="12"/>
  <c r="DF90" i="12"/>
  <c r="DA89" i="12"/>
  <c r="CE88" i="12"/>
  <c r="DC87" i="12"/>
  <c r="BV84" i="12"/>
  <c r="BY74" i="12"/>
  <c r="DK112" i="12"/>
  <c r="DO112" i="12"/>
  <c r="CS108" i="12"/>
  <c r="CT107" i="12"/>
  <c r="BV107" i="12"/>
  <c r="DI103" i="12"/>
  <c r="BU103" i="12"/>
  <c r="CI101" i="12"/>
  <c r="CO101" i="12"/>
  <c r="CI99" i="12"/>
  <c r="DH95" i="12"/>
  <c r="DQ95" i="12"/>
  <c r="DO95" i="12"/>
  <c r="CP94" i="12"/>
  <c r="CK94" i="12"/>
  <c r="CJ93" i="12"/>
  <c r="DC90" i="12"/>
  <c r="CW89" i="12"/>
  <c r="BZ88" i="12"/>
  <c r="DA87" i="12"/>
  <c r="BU84" i="12"/>
  <c r="DB83" i="12"/>
  <c r="CZ111" i="12"/>
  <c r="CL103" i="12"/>
  <c r="DR102" i="12"/>
  <c r="CR98" i="12"/>
  <c r="CA97" i="12"/>
  <c r="BX96" i="12"/>
  <c r="DE95" i="12"/>
  <c r="CC94" i="12"/>
  <c r="CE94" i="12"/>
  <c r="DA92" i="12"/>
  <c r="DE88" i="12"/>
  <c r="DL84" i="12"/>
  <c r="DM84" i="12"/>
  <c r="DS84" i="12"/>
  <c r="DS82" i="12"/>
  <c r="CI76" i="12"/>
  <c r="CK76" i="12"/>
  <c r="CN76" i="12"/>
  <c r="CO76" i="12"/>
  <c r="CS76" i="12"/>
  <c r="DL80" i="12"/>
  <c r="DM80" i="12"/>
  <c r="DQ80" i="12"/>
  <c r="CE79" i="12"/>
  <c r="CF79" i="12"/>
  <c r="BU79" i="12"/>
  <c r="BX79" i="12"/>
  <c r="CA79" i="12"/>
  <c r="CZ70" i="12"/>
  <c r="CW70" i="12"/>
  <c r="CV70" i="12"/>
  <c r="DB70" i="12"/>
  <c r="DC70" i="12"/>
  <c r="DD70" i="12"/>
  <c r="DF70" i="12"/>
  <c r="CX70" i="12"/>
  <c r="DF82" i="12"/>
  <c r="DE77" i="12"/>
  <c r="CX77" i="12"/>
  <c r="CZ77" i="12"/>
  <c r="DB77" i="12"/>
  <c r="DF77" i="12"/>
  <c r="BX70" i="12"/>
  <c r="BW70" i="12"/>
  <c r="CA70" i="12"/>
  <c r="CC70" i="12"/>
  <c r="CD70" i="12"/>
  <c r="CF70" i="12"/>
  <c r="BU70" i="12"/>
  <c r="BW66" i="12"/>
  <c r="BZ66" i="12"/>
  <c r="CA66" i="12"/>
  <c r="CB66" i="12"/>
  <c r="CE66" i="12"/>
  <c r="BY66" i="12"/>
  <c r="CV56" i="12"/>
  <c r="DB56" i="12"/>
  <c r="DC56" i="12"/>
  <c r="DD56" i="12"/>
  <c r="DA56" i="12"/>
  <c r="CX56" i="12"/>
  <c r="CB79" i="12"/>
  <c r="DF78" i="12"/>
  <c r="CW77" i="12"/>
  <c r="CU70" i="12"/>
  <c r="DR60" i="12"/>
  <c r="DH60" i="12"/>
  <c r="DT60" i="12"/>
  <c r="DI60" i="12"/>
  <c r="DJ60" i="12"/>
  <c r="DQ60" i="12"/>
  <c r="DK60" i="12"/>
  <c r="DM60" i="12"/>
  <c r="DO60" i="12"/>
  <c r="DP60" i="12"/>
  <c r="DB82" i="12"/>
  <c r="DC82" i="12"/>
  <c r="CW82" i="12"/>
  <c r="DE78" i="12"/>
  <c r="DN57" i="12"/>
  <c r="DH57" i="12"/>
  <c r="DI57" i="12"/>
  <c r="DJ57" i="12"/>
  <c r="DK57" i="12"/>
  <c r="DM57" i="12"/>
  <c r="DO57" i="12"/>
  <c r="DS57" i="12"/>
  <c r="DP57" i="12"/>
  <c r="DR57" i="12"/>
  <c r="CZ55" i="12"/>
  <c r="DA55" i="12"/>
  <c r="DC55" i="12"/>
  <c r="DD55" i="12"/>
  <c r="DF55" i="12"/>
  <c r="CW55" i="12"/>
  <c r="CV55" i="12"/>
  <c r="CR103" i="12"/>
  <c r="DA94" i="12"/>
  <c r="BZ87" i="12"/>
  <c r="CZ82" i="12"/>
  <c r="CO82" i="12"/>
  <c r="CP82" i="12"/>
  <c r="CJ82" i="12"/>
  <c r="DO81" i="12"/>
  <c r="DN81" i="12"/>
  <c r="DP81" i="12"/>
  <c r="DT81" i="12"/>
  <c r="BW79" i="12"/>
  <c r="DL71" i="12"/>
  <c r="DK71" i="12"/>
  <c r="DH71" i="12"/>
  <c r="DI71" i="12"/>
  <c r="DN71" i="12"/>
  <c r="DP71" i="12"/>
  <c r="DS71" i="12"/>
  <c r="DT71" i="12"/>
  <c r="CP64" i="12"/>
  <c r="CO64" i="12"/>
  <c r="DL60" i="12"/>
  <c r="BZ60" i="12"/>
  <c r="BV60" i="12"/>
  <c r="BX60" i="12"/>
  <c r="BY60" i="12"/>
  <c r="CA60" i="12"/>
  <c r="BU60" i="12"/>
  <c r="CB60" i="12"/>
  <c r="CC60" i="12"/>
  <c r="CD60" i="12"/>
  <c r="CF60" i="12"/>
  <c r="BW60" i="12"/>
  <c r="CZ78" i="12"/>
  <c r="CY78" i="12"/>
  <c r="DA78" i="12"/>
  <c r="DD78" i="12"/>
  <c r="CU78" i="12"/>
  <c r="DI67" i="12"/>
  <c r="DN67" i="12"/>
  <c r="DS67" i="12"/>
  <c r="DM67" i="12"/>
  <c r="DJ67" i="12"/>
  <c r="DL67" i="12"/>
  <c r="DO67" i="12"/>
  <c r="DR67" i="12"/>
  <c r="CA57" i="12"/>
  <c r="BV57" i="12"/>
  <c r="BW57" i="12"/>
  <c r="BY57" i="12"/>
  <c r="BZ57" i="12"/>
  <c r="CC57" i="12"/>
  <c r="CE57" i="12"/>
  <c r="CG57" i="12"/>
  <c r="BV87" i="12"/>
  <c r="DE86" i="12"/>
  <c r="CV86" i="12"/>
  <c r="DT83" i="12"/>
  <c r="DM83" i="12"/>
  <c r="CU82" i="12"/>
  <c r="CA81" i="12"/>
  <c r="BV81" i="12"/>
  <c r="BW81" i="12"/>
  <c r="BZ81" i="12"/>
  <c r="CE81" i="12"/>
  <c r="DS80" i="12"/>
  <c r="CV78" i="12"/>
  <c r="BV70" i="12"/>
  <c r="DH67" i="12"/>
  <c r="CG66" i="12"/>
  <c r="CH63" i="12"/>
  <c r="CN63" i="12"/>
  <c r="CQ63" i="12"/>
  <c r="CK63" i="12"/>
  <c r="CI63" i="12"/>
  <c r="CP63" i="12"/>
  <c r="CR63" i="12"/>
  <c r="DQ57" i="12"/>
  <c r="CU56" i="12"/>
  <c r="CM67" i="12"/>
  <c r="CI67" i="12"/>
  <c r="CN67" i="12"/>
  <c r="CT67" i="12"/>
  <c r="CD65" i="12"/>
  <c r="CE65" i="12"/>
  <c r="BZ65" i="12"/>
  <c r="CB65" i="12"/>
  <c r="CC65" i="12"/>
  <c r="BU65" i="12"/>
  <c r="CI69" i="12"/>
  <c r="CH69" i="12"/>
  <c r="BZ68" i="12"/>
  <c r="BU68" i="12"/>
  <c r="BY68" i="12"/>
  <c r="CG68" i="12"/>
  <c r="CA58" i="12"/>
  <c r="BV58" i="12"/>
  <c r="BW58" i="12"/>
  <c r="BX58" i="12"/>
  <c r="BY58" i="12"/>
  <c r="CG58" i="12"/>
  <c r="BZ76" i="12"/>
  <c r="CE76" i="12"/>
  <c r="DS75" i="12"/>
  <c r="CQ74" i="12"/>
  <c r="DE71" i="12"/>
  <c r="DO70" i="12"/>
  <c r="CS69" i="12"/>
  <c r="DQ68" i="12"/>
  <c r="CB68" i="12"/>
  <c r="CY67" i="12"/>
  <c r="DD67" i="12"/>
  <c r="CW67" i="12"/>
  <c r="CQ66" i="12"/>
  <c r="CS60" i="12"/>
  <c r="CF58" i="12"/>
  <c r="DN56" i="12"/>
  <c r="DH56" i="12"/>
  <c r="DJ56" i="12"/>
  <c r="DM56" i="12"/>
  <c r="CV79" i="12"/>
  <c r="DI78" i="12"/>
  <c r="BV77" i="12"/>
  <c r="BY76" i="12"/>
  <c r="DP75" i="12"/>
  <c r="CI73" i="12"/>
  <c r="CP73" i="12"/>
  <c r="CO73" i="12"/>
  <c r="CP72" i="12"/>
  <c r="CN72" i="12"/>
  <c r="CM72" i="12"/>
  <c r="DC71" i="12"/>
  <c r="CE71" i="12"/>
  <c r="CP69" i="12"/>
  <c r="DM68" i="12"/>
  <c r="BX68" i="12"/>
  <c r="BX67" i="12"/>
  <c r="CE67" i="12"/>
  <c r="CW66" i="12"/>
  <c r="DF66" i="12"/>
  <c r="CV65" i="12"/>
  <c r="CW65" i="12"/>
  <c r="CZ65" i="12"/>
  <c r="DB65" i="12"/>
  <c r="CU65" i="12"/>
  <c r="DT64" i="12"/>
  <c r="DI64" i="12"/>
  <c r="DS64" i="12"/>
  <c r="BZ61" i="12"/>
  <c r="CB61" i="12"/>
  <c r="CC61" i="12"/>
  <c r="CD61" i="12"/>
  <c r="BY61" i="12"/>
  <c r="DE60" i="12"/>
  <c r="DB60" i="12"/>
  <c r="CD58" i="12"/>
  <c r="DA57" i="12"/>
  <c r="DF57" i="12"/>
  <c r="CM56" i="12"/>
  <c r="CH56" i="12"/>
  <c r="CJ56" i="12"/>
  <c r="CK56" i="12"/>
  <c r="CL56" i="12"/>
  <c r="CO56" i="12"/>
  <c r="DC46" i="12"/>
  <c r="DD46" i="12"/>
  <c r="DE46" i="12"/>
  <c r="CV46" i="12"/>
  <c r="CW46" i="12"/>
  <c r="CX46" i="12"/>
  <c r="DF46" i="12"/>
  <c r="DG46" i="12"/>
  <c r="CU46" i="12"/>
  <c r="CZ46" i="12"/>
  <c r="DA46" i="12"/>
  <c r="DB46" i="12"/>
  <c r="DO75" i="12"/>
  <c r="BW72" i="12"/>
  <c r="BU72" i="12"/>
  <c r="DB71" i="12"/>
  <c r="DK70" i="12"/>
  <c r="DJ70" i="12"/>
  <c r="CO69" i="12"/>
  <c r="BW68" i="12"/>
  <c r="CK66" i="12"/>
  <c r="CM66" i="12"/>
  <c r="CO66" i="12"/>
  <c r="CJ66" i="12"/>
  <c r="CU64" i="12"/>
  <c r="DE64" i="12"/>
  <c r="DC63" i="12"/>
  <c r="DE63" i="12"/>
  <c r="CU63" i="12"/>
  <c r="DG63" i="12"/>
  <c r="DB63" i="12"/>
  <c r="CM60" i="12"/>
  <c r="CJ60" i="12"/>
  <c r="CL60" i="12"/>
  <c r="CN60" i="12"/>
  <c r="CO60" i="12"/>
  <c r="CI60" i="12"/>
  <c r="CB58" i="12"/>
  <c r="CM57" i="12"/>
  <c r="CN57" i="12"/>
  <c r="CO57" i="12"/>
  <c r="CP57" i="12"/>
  <c r="CQ57" i="12"/>
  <c r="CR57" i="12"/>
  <c r="CL57" i="12"/>
  <c r="DM75" i="12"/>
  <c r="CM74" i="12"/>
  <c r="CL74" i="12"/>
  <c r="CC72" i="12"/>
  <c r="CL69" i="12"/>
  <c r="CH66" i="12"/>
  <c r="DC64" i="12"/>
  <c r="BU64" i="12"/>
  <c r="BX64" i="12"/>
  <c r="CC64" i="12"/>
  <c r="CF64" i="12"/>
  <c r="BW64" i="12"/>
  <c r="BV63" i="12"/>
  <c r="BU63" i="12"/>
  <c r="BX63" i="12"/>
  <c r="CA63" i="12"/>
  <c r="CS57" i="12"/>
  <c r="DH23" i="12"/>
  <c r="DI23" i="12"/>
  <c r="DJ23" i="12"/>
  <c r="DN23" i="12"/>
  <c r="DO23" i="12"/>
  <c r="DQ23" i="12"/>
  <c r="DR23" i="12"/>
  <c r="DT23" i="12"/>
  <c r="DL23" i="12"/>
  <c r="DM23" i="12"/>
  <c r="CY71" i="12"/>
  <c r="CX71" i="12"/>
  <c r="DO68" i="12"/>
  <c r="DS68" i="12"/>
  <c r="DN68" i="12"/>
  <c r="CW64" i="12"/>
  <c r="DD63" i="12"/>
  <c r="CJ57" i="12"/>
  <c r="BU92" i="12"/>
  <c r="CT90" i="12"/>
  <c r="CG85" i="12"/>
  <c r="CW81" i="12"/>
  <c r="CH78" i="12"/>
  <c r="CC77" i="12"/>
  <c r="CG76" i="12"/>
  <c r="DJ75" i="12"/>
  <c r="CB73" i="12"/>
  <c r="BY72" i="12"/>
  <c r="CU71" i="12"/>
  <c r="DT70" i="12"/>
  <c r="CF68" i="12"/>
  <c r="CZ68" i="12"/>
  <c r="CY68" i="12"/>
  <c r="DG68" i="12"/>
  <c r="CW68" i="12"/>
  <c r="DE67" i="12"/>
  <c r="BY67" i="12"/>
  <c r="CU66" i="12"/>
  <c r="DA65" i="12"/>
  <c r="CV64" i="12"/>
  <c r="DA63" i="12"/>
  <c r="CC63" i="12"/>
  <c r="BU61" i="12"/>
  <c r="DG60" i="12"/>
  <c r="DA58" i="12"/>
  <c r="DG58" i="12"/>
  <c r="DD58" i="12"/>
  <c r="CI57" i="12"/>
  <c r="CS56" i="12"/>
  <c r="BY78" i="12"/>
  <c r="CF76" i="12"/>
  <c r="CM75" i="12"/>
  <c r="CR75" i="12"/>
  <c r="CQ75" i="12"/>
  <c r="CT74" i="12"/>
  <c r="BU73" i="12"/>
  <c r="BX72" i="12"/>
  <c r="DS70" i="12"/>
  <c r="CX69" i="12"/>
  <c r="DA69" i="12"/>
  <c r="CY69" i="12"/>
  <c r="CE68" i="12"/>
  <c r="CI68" i="12"/>
  <c r="CN68" i="12"/>
  <c r="DC67" i="12"/>
  <c r="CT66" i="12"/>
  <c r="CZ63" i="12"/>
  <c r="CB63" i="12"/>
  <c r="DM62" i="12"/>
  <c r="DK62" i="12"/>
  <c r="DN62" i="12"/>
  <c r="DQ62" i="12"/>
  <c r="DJ62" i="12"/>
  <c r="CH58" i="12"/>
  <c r="CI58" i="12"/>
  <c r="CL58" i="12"/>
  <c r="CM58" i="12"/>
  <c r="CN58" i="12"/>
  <c r="CO58" i="12"/>
  <c r="CH57" i="12"/>
  <c r="BV69" i="12"/>
  <c r="CV62" i="12"/>
  <c r="BX62" i="12"/>
  <c r="DN61" i="12"/>
  <c r="CQ61" i="12"/>
  <c r="DL59" i="12"/>
  <c r="CB55" i="12"/>
  <c r="DB54" i="12"/>
  <c r="DL53" i="12"/>
  <c r="CL53" i="12"/>
  <c r="DE52" i="12"/>
  <c r="CL52" i="12"/>
  <c r="BW52" i="12"/>
  <c r="DN51" i="12"/>
  <c r="BY51" i="12"/>
  <c r="DO50" i="12"/>
  <c r="CA48" i="12"/>
  <c r="CE48" i="12"/>
  <c r="CF48" i="12"/>
  <c r="CG48" i="12"/>
  <c r="BW48" i="12"/>
  <c r="BX48" i="12"/>
  <c r="BY48" i="12"/>
  <c r="DH38" i="12"/>
  <c r="CM38" i="12"/>
  <c r="CJ38" i="12"/>
  <c r="CK38" i="12"/>
  <c r="CQ38" i="12"/>
  <c r="DB27" i="12"/>
  <c r="DD27" i="12"/>
  <c r="DE27" i="12"/>
  <c r="DF27" i="12"/>
  <c r="CU27" i="12"/>
  <c r="CV27" i="12"/>
  <c r="CW27" i="12"/>
  <c r="DK43" i="12"/>
  <c r="DL43" i="12"/>
  <c r="DM43" i="12"/>
  <c r="DP43" i="12"/>
  <c r="DQ43" i="12"/>
  <c r="DR43" i="12"/>
  <c r="CA38" i="12"/>
  <c r="BU38" i="12"/>
  <c r="CO32" i="12"/>
  <c r="CL32" i="12"/>
  <c r="CM32" i="12"/>
  <c r="CN32" i="12"/>
  <c r="CL27" i="12"/>
  <c r="CN27" i="12"/>
  <c r="CO27" i="12"/>
  <c r="CP27" i="12"/>
  <c r="CT27" i="12"/>
  <c r="CH27" i="12"/>
  <c r="CJ27" i="12"/>
  <c r="CI9" i="12"/>
  <c r="CJ9" i="12"/>
  <c r="CK9" i="12"/>
  <c r="CL9" i="12"/>
  <c r="CM9" i="12"/>
  <c r="CO9" i="12"/>
  <c r="CP9" i="12"/>
  <c r="CQ9" i="12"/>
  <c r="CR9" i="12"/>
  <c r="CS9" i="12"/>
  <c r="CH9" i="12"/>
  <c r="CT9" i="12"/>
  <c r="CO47" i="12"/>
  <c r="DM46" i="12"/>
  <c r="DQ46" i="12"/>
  <c r="DR46" i="12"/>
  <c r="DS46" i="12"/>
  <c r="DH46" i="12"/>
  <c r="DI46" i="12"/>
  <c r="DJ46" i="12"/>
  <c r="DI43" i="12"/>
  <c r="CX43" i="12"/>
  <c r="CW43" i="12"/>
  <c r="CY43" i="12"/>
  <c r="CZ43" i="12"/>
  <c r="DC43" i="12"/>
  <c r="DD43" i="12"/>
  <c r="DE43" i="12"/>
  <c r="DE40" i="12"/>
  <c r="DI36" i="12"/>
  <c r="DK36" i="12"/>
  <c r="DM36" i="12"/>
  <c r="DM50" i="12"/>
  <c r="DN50" i="12"/>
  <c r="CA49" i="12"/>
  <c r="CE49" i="12"/>
  <c r="DB47" i="12"/>
  <c r="CU47" i="12"/>
  <c r="CX47" i="12"/>
  <c r="CY47" i="12"/>
  <c r="DA47" i="12"/>
  <c r="CO46" i="12"/>
  <c r="CQ46" i="12"/>
  <c r="CR46" i="12"/>
  <c r="CS46" i="12"/>
  <c r="CI46" i="12"/>
  <c r="CJ46" i="12"/>
  <c r="CK46" i="12"/>
  <c r="DG43" i="12"/>
  <c r="CI41" i="12"/>
  <c r="CH41" i="12"/>
  <c r="CJ41" i="12"/>
  <c r="CL41" i="12"/>
  <c r="CO41" i="12"/>
  <c r="CP41" i="12"/>
  <c r="CQ41" i="12"/>
  <c r="CQ34" i="12"/>
  <c r="CI34" i="12"/>
  <c r="CJ34" i="12"/>
  <c r="CO34" i="12"/>
  <c r="CI32" i="12"/>
  <c r="CK29" i="12"/>
  <c r="CJ29" i="12"/>
  <c r="CM29" i="12"/>
  <c r="CQ29" i="12"/>
  <c r="CR29" i="12"/>
  <c r="CZ23" i="12"/>
  <c r="DB23" i="12"/>
  <c r="DD23" i="12"/>
  <c r="CY23" i="12"/>
  <c r="DA23" i="12"/>
  <c r="DG50" i="12"/>
  <c r="CX50" i="12"/>
  <c r="CY50" i="12"/>
  <c r="CQ47" i="12"/>
  <c r="CR47" i="12"/>
  <c r="CH47" i="12"/>
  <c r="CI47" i="12"/>
  <c r="CK47" i="12"/>
  <c r="BY41" i="12"/>
  <c r="BW41" i="12"/>
  <c r="BX41" i="12"/>
  <c r="CA41" i="12"/>
  <c r="DB40" i="12"/>
  <c r="DF40" i="12"/>
  <c r="DG40" i="12"/>
  <c r="CU40" i="12"/>
  <c r="CW40" i="12"/>
  <c r="CX40" i="12"/>
  <c r="CB34" i="12"/>
  <c r="CG34" i="12"/>
  <c r="CH20" i="12"/>
  <c r="CI20" i="12"/>
  <c r="CJ20" i="12"/>
  <c r="CK20" i="12"/>
  <c r="CO20" i="12"/>
  <c r="CR20" i="12"/>
  <c r="CS20" i="12"/>
  <c r="CT20" i="12"/>
  <c r="CF15" i="12"/>
  <c r="CE15" i="12"/>
  <c r="DH55" i="12"/>
  <c r="DE50" i="12"/>
  <c r="DO46" i="12"/>
  <c r="CP46" i="12"/>
  <c r="CL45" i="12"/>
  <c r="CO45" i="12"/>
  <c r="DA43" i="12"/>
  <c r="CM41" i="12"/>
  <c r="CP40" i="12"/>
  <c r="CQ40" i="12"/>
  <c r="CR40" i="12"/>
  <c r="CI40" i="12"/>
  <c r="CJ40" i="12"/>
  <c r="CK40" i="12"/>
  <c r="DL39" i="12"/>
  <c r="DJ39" i="12"/>
  <c r="DN39" i="12"/>
  <c r="DP39" i="12"/>
  <c r="CF38" i="12"/>
  <c r="CS27" i="12"/>
  <c r="BV20" i="12"/>
  <c r="BW20" i="12"/>
  <c r="BX20" i="12"/>
  <c r="BY20" i="12"/>
  <c r="BZ20" i="12"/>
  <c r="CC20" i="12"/>
  <c r="CD20" i="12"/>
  <c r="CE20" i="12"/>
  <c r="CF20" i="12"/>
  <c r="BU20" i="12"/>
  <c r="CG20" i="12"/>
  <c r="CM65" i="12"/>
  <c r="CF62" i="12"/>
  <c r="DB61" i="12"/>
  <c r="CK55" i="12"/>
  <c r="DG54" i="12"/>
  <c r="CU54" i="12"/>
  <c r="CC52" i="12"/>
  <c r="DT51" i="12"/>
  <c r="DD50" i="12"/>
  <c r="DG47" i="12"/>
  <c r="DN46" i="12"/>
  <c r="CN46" i="12"/>
  <c r="CM45" i="12"/>
  <c r="CF45" i="12"/>
  <c r="CG45" i="12"/>
  <c r="BW45" i="12"/>
  <c r="BX45" i="12"/>
  <c r="BY45" i="12"/>
  <c r="DO44" i="12"/>
  <c r="DI44" i="12"/>
  <c r="CV43" i="12"/>
  <c r="CG41" i="12"/>
  <c r="CS40" i="12"/>
  <c r="DR39" i="12"/>
  <c r="CV39" i="12"/>
  <c r="CX39" i="12"/>
  <c r="DD39" i="12"/>
  <c r="DE39" i="12"/>
  <c r="BY38" i="12"/>
  <c r="CN34" i="12"/>
  <c r="CQ33" i="12"/>
  <c r="DG31" i="12"/>
  <c r="CR27" i="12"/>
  <c r="CR16" i="12"/>
  <c r="CK16" i="12"/>
  <c r="CM16" i="12"/>
  <c r="CN16" i="12"/>
  <c r="CO16" i="12"/>
  <c r="CS16" i="12"/>
  <c r="CN9" i="12"/>
  <c r="CJ55" i="12"/>
  <c r="CN54" i="12"/>
  <c r="DQ52" i="12"/>
  <c r="DS51" i="12"/>
  <c r="CK51" i="12"/>
  <c r="CL51" i="12"/>
  <c r="DT50" i="12"/>
  <c r="DB50" i="12"/>
  <c r="DF47" i="12"/>
  <c r="DL46" i="12"/>
  <c r="CM46" i="12"/>
  <c r="CZ44" i="12"/>
  <c r="DA44" i="12"/>
  <c r="CU43" i="12"/>
  <c r="DA42" i="12"/>
  <c r="DB42" i="12"/>
  <c r="CF41" i="12"/>
  <c r="CO40" i="12"/>
  <c r="DP38" i="12"/>
  <c r="CI37" i="12"/>
  <c r="CJ37" i="12"/>
  <c r="CL37" i="12"/>
  <c r="CQ37" i="12"/>
  <c r="CR37" i="12"/>
  <c r="CT37" i="12"/>
  <c r="DR36" i="12"/>
  <c r="CM34" i="12"/>
  <c r="CJ33" i="12"/>
  <c r="DF31" i="12"/>
  <c r="CM27" i="12"/>
  <c r="CC16" i="12"/>
  <c r="CB16" i="12"/>
  <c r="CW61" i="12"/>
  <c r="CI55" i="12"/>
  <c r="CT53" i="12"/>
  <c r="DO52" i="12"/>
  <c r="CA52" i="12"/>
  <c r="DR51" i="12"/>
  <c r="BZ51" i="12"/>
  <c r="CD51" i="12"/>
  <c r="BW51" i="12"/>
  <c r="DS50" i="12"/>
  <c r="CZ50" i="12"/>
  <c r="BZ49" i="12"/>
  <c r="DE47" i="12"/>
  <c r="DK46" i="12"/>
  <c r="CL46" i="12"/>
  <c r="CD45" i="12"/>
  <c r="DT43" i="12"/>
  <c r="CE41" i="12"/>
  <c r="CN40" i="12"/>
  <c r="DI39" i="12"/>
  <c r="CP37" i="12"/>
  <c r="CA37" i="12"/>
  <c r="BW37" i="12"/>
  <c r="BX37" i="12"/>
  <c r="BZ37" i="12"/>
  <c r="DQ36" i="12"/>
  <c r="DF35" i="12"/>
  <c r="CW35" i="12"/>
  <c r="CX35" i="12"/>
  <c r="CZ35" i="12"/>
  <c r="CA34" i="12"/>
  <c r="CH33" i="12"/>
  <c r="CS29" i="12"/>
  <c r="CK27" i="12"/>
  <c r="CQ20" i="12"/>
  <c r="DR50" i="12"/>
  <c r="CW50" i="12"/>
  <c r="BV49" i="12"/>
  <c r="DA48" i="12"/>
  <c r="CU48" i="12"/>
  <c r="CX48" i="12"/>
  <c r="DD47" i="12"/>
  <c r="CH46" i="12"/>
  <c r="CE44" i="12"/>
  <c r="CF44" i="12"/>
  <c r="BU44" i="12"/>
  <c r="CG44" i="12"/>
  <c r="BX44" i="12"/>
  <c r="BY44" i="12"/>
  <c r="BZ44" i="12"/>
  <c r="DS43" i="12"/>
  <c r="CB41" i="12"/>
  <c r="DJ38" i="12"/>
  <c r="DQ38" i="12"/>
  <c r="DS38" i="12"/>
  <c r="DT38" i="12"/>
  <c r="DI38" i="12"/>
  <c r="DK38" i="12"/>
  <c r="DL38" i="12"/>
  <c r="DO36" i="12"/>
  <c r="BY34" i="12"/>
  <c r="CZ31" i="12"/>
  <c r="DA31" i="12"/>
  <c r="DC31" i="12"/>
  <c r="DD31" i="12"/>
  <c r="DE31" i="12"/>
  <c r="CU31" i="12"/>
  <c r="CV31" i="12"/>
  <c r="CW31" i="12"/>
  <c r="CP20" i="12"/>
  <c r="CH65" i="12"/>
  <c r="CW62" i="12"/>
  <c r="DM59" i="12"/>
  <c r="CE55" i="12"/>
  <c r="DN53" i="12"/>
  <c r="CM53" i="12"/>
  <c r="DG52" i="12"/>
  <c r="CN52" i="12"/>
  <c r="BY52" i="12"/>
  <c r="DO51" i="12"/>
  <c r="CT51" i="12"/>
  <c r="CA51" i="12"/>
  <c r="DP50" i="12"/>
  <c r="CV50" i="12"/>
  <c r="CJ48" i="12"/>
  <c r="CS48" i="12"/>
  <c r="CW47" i="12"/>
  <c r="CA46" i="12"/>
  <c r="BZ45" i="12"/>
  <c r="CD44" i="12"/>
  <c r="DO43" i="12"/>
  <c r="BV41" i="12"/>
  <c r="CL40" i="12"/>
  <c r="CW39" i="12"/>
  <c r="DM38" i="12"/>
  <c r="DC38" i="12"/>
  <c r="DD38" i="12"/>
  <c r="DE38" i="12"/>
  <c r="CH37" i="12"/>
  <c r="DN36" i="12"/>
  <c r="BW34" i="12"/>
  <c r="CX31" i="12"/>
  <c r="CH31" i="12"/>
  <c r="CO31" i="12"/>
  <c r="CI29" i="12"/>
  <c r="CB20" i="12"/>
  <c r="DI24" i="12"/>
  <c r="DE18" i="12"/>
  <c r="CL17" i="12"/>
  <c r="CD14" i="12"/>
  <c r="CW10" i="12"/>
  <c r="BY8" i="12"/>
  <c r="CE7" i="12"/>
  <c r="DS21" i="12"/>
  <c r="CZ19" i="12"/>
  <c r="CY18" i="12"/>
  <c r="CK17" i="12"/>
  <c r="BY17" i="12"/>
  <c r="CA14" i="12"/>
  <c r="CX11" i="12"/>
  <c r="CU10" i="12"/>
  <c r="CD10" i="12"/>
  <c r="BX8" i="12"/>
  <c r="CB7" i="12"/>
  <c r="CM49" i="12"/>
  <c r="DP47" i="12"/>
  <c r="DJ45" i="12"/>
  <c r="DM42" i="12"/>
  <c r="DF37" i="12"/>
  <c r="BZ32" i="12"/>
  <c r="DL31" i="12"/>
  <c r="DJ30" i="12"/>
  <c r="CC30" i="12"/>
  <c r="DI29" i="12"/>
  <c r="DI26" i="12"/>
  <c r="CM26" i="12"/>
  <c r="DF24" i="12"/>
  <c r="CF24" i="12"/>
  <c r="DN22" i="12"/>
  <c r="CI22" i="12"/>
  <c r="DO21" i="12"/>
  <c r="CX21" i="12"/>
  <c r="CA21" i="12"/>
  <c r="DK19" i="12"/>
  <c r="CY19" i="12"/>
  <c r="DS18" i="12"/>
  <c r="CW18" i="12"/>
  <c r="CX17" i="12"/>
  <c r="CJ17" i="12"/>
  <c r="BX17" i="12"/>
  <c r="DP16" i="12"/>
  <c r="CQ14" i="12"/>
  <c r="BZ14" i="12"/>
  <c r="DT12" i="12"/>
  <c r="DI11" i="12"/>
  <c r="CW11" i="12"/>
  <c r="DO10" i="12"/>
  <c r="CT10" i="12"/>
  <c r="CA10" i="12"/>
  <c r="CN8" i="12"/>
  <c r="BW8" i="12"/>
  <c r="CQ7" i="12"/>
  <c r="CA7" i="12"/>
  <c r="CL49" i="12"/>
  <c r="DO47" i="12"/>
  <c r="DL42" i="12"/>
  <c r="DE37" i="12"/>
  <c r="BX32" i="12"/>
  <c r="DI30" i="12"/>
  <c r="DH26" i="12"/>
  <c r="DT25" i="12"/>
  <c r="DT24" i="12"/>
  <c r="DE24" i="12"/>
  <c r="CD24" i="12"/>
  <c r="DM22" i="12"/>
  <c r="DN21" i="12"/>
  <c r="CW21" i="12"/>
  <c r="BZ21" i="12"/>
  <c r="DJ19" i="12"/>
  <c r="CX19" i="12"/>
  <c r="DR18" i="12"/>
  <c r="CV18" i="12"/>
  <c r="CW17" i="12"/>
  <c r="CI17" i="12"/>
  <c r="BW17" i="12"/>
  <c r="CP14" i="12"/>
  <c r="BW14" i="12"/>
  <c r="DQ12" i="12"/>
  <c r="DT11" i="12"/>
  <c r="DH11" i="12"/>
  <c r="CV11" i="12"/>
  <c r="DN10" i="12"/>
  <c r="CQ10" i="12"/>
  <c r="BZ10" i="12"/>
  <c r="CJ8" i="12"/>
  <c r="BV8" i="12"/>
  <c r="CP7" i="12"/>
  <c r="BZ7" i="12"/>
  <c r="DT48" i="12"/>
  <c r="DD37" i="12"/>
  <c r="BV32" i="12"/>
  <c r="DH30" i="12"/>
  <c r="DS25" i="12"/>
  <c r="DS24" i="12"/>
  <c r="DB24" i="12"/>
  <c r="BY24" i="12"/>
  <c r="DL22" i="12"/>
  <c r="CV21" i="12"/>
  <c r="BY21" i="12"/>
  <c r="DI19" i="12"/>
  <c r="CW19" i="12"/>
  <c r="DO18" i="12"/>
  <c r="CU18" i="12"/>
  <c r="CT17" i="12"/>
  <c r="CH17" i="12"/>
  <c r="BV17" i="12"/>
  <c r="DN16" i="12"/>
  <c r="CO14" i="12"/>
  <c r="BV14" i="12"/>
  <c r="CS13" i="12"/>
  <c r="BZ13" i="12"/>
  <c r="DP12" i="12"/>
  <c r="DS11" i="12"/>
  <c r="DG11" i="12"/>
  <c r="CU11" i="12"/>
  <c r="DJ10" i="12"/>
  <c r="CP10" i="12"/>
  <c r="BY10" i="12"/>
  <c r="CG8" i="12"/>
  <c r="BU8" i="12"/>
  <c r="CO7" i="12"/>
  <c r="BW7" i="12"/>
  <c r="DA37" i="12"/>
  <c r="DR30" i="12"/>
  <c r="BX30" i="12"/>
  <c r="DS26" i="12"/>
  <c r="BY26" i="12"/>
  <c r="DN25" i="12"/>
  <c r="DO24" i="12"/>
  <c r="CX24" i="12"/>
  <c r="BU24" i="12"/>
  <c r="DI22" i="12"/>
  <c r="DG21" i="12"/>
  <c r="CM21" i="12"/>
  <c r="BV21" i="12"/>
  <c r="DR19" i="12"/>
  <c r="DF19" i="12"/>
  <c r="CS19" i="12"/>
  <c r="DL18" i="12"/>
  <c r="CQ17" i="12"/>
  <c r="CE17" i="12"/>
  <c r="DK16" i="12"/>
  <c r="DP15" i="12"/>
  <c r="CL14" i="12"/>
  <c r="CN13" i="12"/>
  <c r="BW13" i="12"/>
  <c r="DM12" i="12"/>
  <c r="DP11" i="12"/>
  <c r="DD11" i="12"/>
  <c r="DE10" i="12"/>
  <c r="CM10" i="12"/>
  <c r="CD8" i="12"/>
  <c r="CL7" i="12"/>
  <c r="CC47" i="12"/>
  <c r="DQ30" i="12"/>
  <c r="BW30" i="12"/>
  <c r="DO29" i="12"/>
  <c r="DQ26" i="12"/>
  <c r="BX26" i="12"/>
  <c r="DL25" i="12"/>
  <c r="DN24" i="12"/>
  <c r="CW24" i="12"/>
  <c r="DT22" i="12"/>
  <c r="DH22" i="12"/>
  <c r="DF21" i="12"/>
  <c r="CH21" i="12"/>
  <c r="DQ19" i="12"/>
  <c r="DE19" i="12"/>
  <c r="CR19" i="12"/>
  <c r="DG17" i="12"/>
  <c r="CP17" i="12"/>
  <c r="CD17" i="12"/>
  <c r="DO15" i="12"/>
  <c r="CL13" i="12"/>
  <c r="BV13" i="12"/>
  <c r="DL12" i="12"/>
  <c r="DO11" i="12"/>
  <c r="DC11" i="12"/>
  <c r="DC10" i="12"/>
  <c r="CL10" i="12"/>
  <c r="DE9" i="12"/>
  <c r="CC8" i="12"/>
  <c r="DP30" i="12"/>
  <c r="DP26" i="12"/>
  <c r="DK25" i="12"/>
  <c r="DL24" i="12"/>
  <c r="CV24" i="12"/>
  <c r="DE21" i="12"/>
  <c r="DD19" i="12"/>
  <c r="CO17" i="12"/>
  <c r="DI12" i="12"/>
  <c r="DB11" i="12"/>
  <c r="DB10" i="12"/>
  <c r="CI10" i="12"/>
  <c r="DB9" i="12"/>
  <c r="CB8" i="12"/>
  <c r="DA9" i="12"/>
  <c r="DN26" i="12"/>
  <c r="DJ24" i="12"/>
  <c r="DF18" i="12"/>
  <c r="CX10" i="12"/>
  <c r="CG10" i="12"/>
  <c r="CW9" i="12"/>
  <c r="H496" i="12"/>
  <c r="S83" i="13"/>
  <c r="BS6" i="14"/>
  <c r="CA6" i="14"/>
  <c r="CL7" i="14"/>
  <c r="CD7" i="14"/>
  <c r="CE7" i="14"/>
  <c r="CN7" i="14"/>
  <c r="DL9" i="14"/>
  <c r="DD9" i="14"/>
  <c r="DH9" i="14"/>
  <c r="CC10" i="14"/>
  <c r="BU10" i="14"/>
  <c r="BT10" i="14"/>
  <c r="DC12" i="14"/>
  <c r="CU12" i="14"/>
  <c r="CX12" i="14"/>
  <c r="CB13" i="14"/>
  <c r="BT13" i="14"/>
  <c r="BS13" i="14"/>
  <c r="CC13" i="14"/>
  <c r="CZ21" i="14"/>
  <c r="CR21" i="14"/>
  <c r="CW21" i="14"/>
  <c r="BY22" i="14"/>
  <c r="BQ22" i="14"/>
  <c r="BT22" i="14"/>
  <c r="CC22" i="14"/>
  <c r="CY24" i="14"/>
  <c r="CQ24" i="14"/>
  <c r="CW24" i="14"/>
  <c r="CP27" i="14"/>
  <c r="CH27" i="14"/>
  <c r="CD27" i="14"/>
  <c r="CM27" i="14"/>
  <c r="CX30" i="14"/>
  <c r="CN33" i="14"/>
  <c r="CF33" i="14"/>
  <c r="CD33" i="14"/>
  <c r="CM33" i="14"/>
  <c r="DN35" i="14"/>
  <c r="DF35" i="14"/>
  <c r="DH35" i="14"/>
  <c r="BT36" i="14"/>
  <c r="CC36" i="14"/>
  <c r="CL39" i="14"/>
  <c r="CD39" i="14"/>
  <c r="CE39" i="14"/>
  <c r="CN39" i="14"/>
  <c r="DK44" i="14"/>
  <c r="DO44" i="14"/>
  <c r="DG44" i="14"/>
  <c r="DE44" i="14"/>
  <c r="DP44" i="14"/>
  <c r="DB47" i="14"/>
  <c r="CT47" i="14"/>
  <c r="CX47" i="14"/>
  <c r="CS47" i="14"/>
  <c r="BT6" i="14"/>
  <c r="CB6" i="14"/>
  <c r="CJ6" i="14"/>
  <c r="DB7" i="14"/>
  <c r="CT7" i="14"/>
  <c r="CF7" i="14"/>
  <c r="CO7" i="14"/>
  <c r="CX7" i="14"/>
  <c r="DI9" i="14"/>
  <c r="BV10" i="14"/>
  <c r="CE10" i="14"/>
  <c r="CN10" i="14"/>
  <c r="CY12" i="14"/>
  <c r="DH12" i="14"/>
  <c r="BU13" i="14"/>
  <c r="CD16" i="14"/>
  <c r="CM16" i="14"/>
  <c r="DH18" i="14"/>
  <c r="BZ19" i="14"/>
  <c r="BR19" i="14"/>
  <c r="BT19" i="14"/>
  <c r="DP21" i="14"/>
  <c r="DH21" i="14"/>
  <c r="CX21" i="14"/>
  <c r="DG21" i="14"/>
  <c r="CO22" i="14"/>
  <c r="CG22" i="14"/>
  <c r="BU22" i="14"/>
  <c r="CD22" i="14"/>
  <c r="CM22" i="14"/>
  <c r="DO24" i="14"/>
  <c r="DG24" i="14"/>
  <c r="CX24" i="14"/>
  <c r="DH24" i="14"/>
  <c r="BT25" i="14"/>
  <c r="CC25" i="14"/>
  <c r="CE27" i="14"/>
  <c r="CN27" i="14"/>
  <c r="CW27" i="14"/>
  <c r="DM30" i="14"/>
  <c r="DE30" i="14"/>
  <c r="CY30" i="14"/>
  <c r="DH30" i="14"/>
  <c r="BT31" i="14"/>
  <c r="CC31" i="14"/>
  <c r="CE33" i="14"/>
  <c r="CO33" i="14"/>
  <c r="CX33" i="14"/>
  <c r="DI35" i="14"/>
  <c r="CM36" i="14"/>
  <c r="CE36" i="14"/>
  <c r="BU36" i="14"/>
  <c r="CD36" i="14"/>
  <c r="CN36" i="14"/>
  <c r="DB39" i="14"/>
  <c r="CT39" i="14"/>
  <c r="CF39" i="14"/>
  <c r="CO39" i="14"/>
  <c r="CX39" i="14"/>
  <c r="DI42" i="14"/>
  <c r="DM42" i="14"/>
  <c r="DE42" i="14"/>
  <c r="DD42" i="14"/>
  <c r="DO42" i="14"/>
  <c r="DF44" i="14"/>
  <c r="CZ45" i="14"/>
  <c r="CR45" i="14"/>
  <c r="CV45" i="14"/>
  <c r="DA45" i="14"/>
  <c r="CU47" i="14"/>
  <c r="BU6" i="14"/>
  <c r="CC6" i="14"/>
  <c r="CK6" i="14"/>
  <c r="CS6" i="14"/>
  <c r="DB6" i="14"/>
  <c r="BX7" i="14"/>
  <c r="CG7" i="14"/>
  <c r="CP7" i="14"/>
  <c r="CY7" i="14"/>
  <c r="CL8" i="14"/>
  <c r="CU8" i="14"/>
  <c r="DD8" i="14"/>
  <c r="DM8" i="14"/>
  <c r="BQ9" i="14"/>
  <c r="BZ9" i="14"/>
  <c r="CR9" i="14"/>
  <c r="DA9" i="14"/>
  <c r="DJ9" i="14"/>
  <c r="BW10" i="14"/>
  <c r="CF10" i="14"/>
  <c r="CO10" i="14"/>
  <c r="DG10" i="14"/>
  <c r="DP10" i="14"/>
  <c r="CK11" i="14"/>
  <c r="CT11" i="14"/>
  <c r="DC11" i="14"/>
  <c r="CH12" i="14"/>
  <c r="CQ12" i="14"/>
  <c r="CZ12" i="14"/>
  <c r="DI12" i="14"/>
  <c r="CZ13" i="14"/>
  <c r="CR13" i="14"/>
  <c r="BV13" i="14"/>
  <c r="CW13" i="14"/>
  <c r="BY14" i="14"/>
  <c r="BQ14" i="14"/>
  <c r="BT14" i="14"/>
  <c r="CC14" i="14"/>
  <c r="CU14" i="14"/>
  <c r="DD14" i="14"/>
  <c r="DN14" i="14"/>
  <c r="BQ15" i="14"/>
  <c r="BZ15" i="14"/>
  <c r="CR15" i="14"/>
  <c r="DA15" i="14"/>
  <c r="CY16" i="14"/>
  <c r="CQ16" i="14"/>
  <c r="CE16" i="14"/>
  <c r="CN16" i="14"/>
  <c r="CW16" i="14"/>
  <c r="CK17" i="14"/>
  <c r="CT17" i="14"/>
  <c r="DC17" i="14"/>
  <c r="CH18" i="14"/>
  <c r="DJ18" i="14"/>
  <c r="CP19" i="14"/>
  <c r="CH19" i="14"/>
  <c r="BU19" i="14"/>
  <c r="CD19" i="14"/>
  <c r="CM19" i="14"/>
  <c r="DE19" i="14"/>
  <c r="DO19" i="14"/>
  <c r="BR20" i="14"/>
  <c r="CA20" i="14"/>
  <c r="CJ20" i="14"/>
  <c r="DL20" i="14"/>
  <c r="CY21" i="14"/>
  <c r="DI21" i="14"/>
  <c r="BV22" i="14"/>
  <c r="CE22" i="14"/>
  <c r="CN22" i="14"/>
  <c r="CX22" i="14"/>
  <c r="CK23" i="14"/>
  <c r="CU23" i="14"/>
  <c r="CG24" i="14"/>
  <c r="CP24" i="14"/>
  <c r="CZ24" i="14"/>
  <c r="DI24" i="14"/>
  <c r="CN25" i="14"/>
  <c r="CF25" i="14"/>
  <c r="BU25" i="14"/>
  <c r="CD25" i="14"/>
  <c r="CM25" i="14"/>
  <c r="DF25" i="14"/>
  <c r="DO25" i="14"/>
  <c r="BR26" i="14"/>
  <c r="CA26" i="14"/>
  <c r="CJ26" i="14"/>
  <c r="DL26" i="14"/>
  <c r="DN27" i="14"/>
  <c r="DF27" i="14"/>
  <c r="BW27" i="14"/>
  <c r="CF27" i="14"/>
  <c r="CO27" i="14"/>
  <c r="CY27" i="14"/>
  <c r="DH27" i="14"/>
  <c r="BT28" i="14"/>
  <c r="CC28" i="14"/>
  <c r="CV28" i="14"/>
  <c r="DE28" i="14"/>
  <c r="DN28" i="14"/>
  <c r="BQ29" i="14"/>
  <c r="BZ29" i="14"/>
  <c r="DK29" i="14"/>
  <c r="CH30" i="14"/>
  <c r="CQ30" i="14"/>
  <c r="CZ30" i="14"/>
  <c r="DI30" i="14"/>
  <c r="CL31" i="14"/>
  <c r="CD31" i="14"/>
  <c r="BU31" i="14"/>
  <c r="S31" i="14" s="1"/>
  <c r="CE31" i="14"/>
  <c r="CN31" i="14"/>
  <c r="CJ32" i="14"/>
  <c r="DK32" i="14"/>
  <c r="DL33" i="14"/>
  <c r="DD33" i="14"/>
  <c r="BW33" i="14"/>
  <c r="CG33" i="14"/>
  <c r="CP33" i="14"/>
  <c r="CY33" i="14"/>
  <c r="DH33" i="14"/>
  <c r="CC34" i="14"/>
  <c r="BU34" i="14"/>
  <c r="BT34" i="14"/>
  <c r="DE34" i="14"/>
  <c r="DN34" i="14"/>
  <c r="BY35" i="14"/>
  <c r="CR35" i="14"/>
  <c r="DA35" i="14"/>
  <c r="DJ35" i="14"/>
  <c r="DC36" i="14"/>
  <c r="CU36" i="14"/>
  <c r="BV36" i="14"/>
  <c r="CF36" i="14"/>
  <c r="CO36" i="14"/>
  <c r="CX36" i="14"/>
  <c r="CB37" i="14"/>
  <c r="BT37" i="14"/>
  <c r="BS37" i="14"/>
  <c r="CC37" i="14"/>
  <c r="CU37" i="14"/>
  <c r="DD37" i="14"/>
  <c r="DM37" i="14"/>
  <c r="BR38" i="14"/>
  <c r="CA38" i="14"/>
  <c r="CJ38" i="14"/>
  <c r="DK38" i="14"/>
  <c r="BX39" i="14"/>
  <c r="CG39" i="14"/>
  <c r="CP39" i="14"/>
  <c r="CY39" i="14"/>
  <c r="CI40" i="14"/>
  <c r="CM40" i="14"/>
  <c r="CE40" i="14"/>
  <c r="CF40" i="14"/>
  <c r="CP40" i="14"/>
  <c r="DL40" i="14"/>
  <c r="BR41" i="14"/>
  <c r="CC41" i="14"/>
  <c r="DI41" i="14"/>
  <c r="CL42" i="14"/>
  <c r="DF42" i="14"/>
  <c r="DP42" i="14"/>
  <c r="BZ43" i="14"/>
  <c r="BR43" i="14"/>
  <c r="BV43" i="14"/>
  <c r="BU43" i="14"/>
  <c r="CQ43" i="14"/>
  <c r="DA43" i="14"/>
  <c r="CW44" i="14"/>
  <c r="DH44" i="14"/>
  <c r="DP45" i="14"/>
  <c r="DH45" i="14"/>
  <c r="DL45" i="14"/>
  <c r="DD45" i="14"/>
  <c r="BY45" i="14"/>
  <c r="CQ45" i="14"/>
  <c r="DB45" i="14"/>
  <c r="DM45" i="14"/>
  <c r="CE46" i="14"/>
  <c r="CP46" i="14"/>
  <c r="CK47" i="14"/>
  <c r="CV47" i="14"/>
  <c r="CN48" i="14"/>
  <c r="CX48" i="14"/>
  <c r="DM6" i="14"/>
  <c r="DE6" i="14"/>
  <c r="BV6" i="14"/>
  <c r="CD6" i="14"/>
  <c r="CL6" i="14"/>
  <c r="DL6" i="14"/>
  <c r="CH7" i="14"/>
  <c r="CQ7" i="14"/>
  <c r="CZ7" i="14"/>
  <c r="CD8" i="14"/>
  <c r="CM8" i="14"/>
  <c r="DE8" i="14"/>
  <c r="BR9" i="14"/>
  <c r="CA9" i="14"/>
  <c r="DK9" i="14"/>
  <c r="BX10" i="14"/>
  <c r="CG10" i="14"/>
  <c r="CP10" i="14"/>
  <c r="DH10" i="14"/>
  <c r="BZ11" i="14"/>
  <c r="BR11" i="14"/>
  <c r="BT11" i="14"/>
  <c r="CC11" i="14"/>
  <c r="CU11" i="14"/>
  <c r="CI12" i="14"/>
  <c r="CR12" i="14"/>
  <c r="DA12" i="14"/>
  <c r="DJ12" i="14"/>
  <c r="DP13" i="14"/>
  <c r="DH13" i="14"/>
  <c r="BW13" i="14"/>
  <c r="CX13" i="14"/>
  <c r="DG13" i="14"/>
  <c r="CO14" i="14"/>
  <c r="CG14" i="14"/>
  <c r="BU14" i="14"/>
  <c r="CD14" i="14"/>
  <c r="CM14" i="14"/>
  <c r="CV14" i="14"/>
  <c r="DF14" i="14"/>
  <c r="BR15" i="14"/>
  <c r="CA15" i="14"/>
  <c r="CS15" i="14"/>
  <c r="DC15" i="14"/>
  <c r="DO16" i="14"/>
  <c r="DG16" i="14"/>
  <c r="CF16" i="14"/>
  <c r="CO16" i="14"/>
  <c r="CX16" i="14"/>
  <c r="DH16" i="14"/>
  <c r="BT17" i="14"/>
  <c r="CC17" i="14"/>
  <c r="CU17" i="14"/>
  <c r="CI18" i="14"/>
  <c r="DK18" i="14"/>
  <c r="BV19" i="14"/>
  <c r="CE19" i="14"/>
  <c r="CN19" i="14"/>
  <c r="CW19" i="14"/>
  <c r="DG19" i="14"/>
  <c r="BS20" i="14"/>
  <c r="CB20" i="14"/>
  <c r="DD20" i="14"/>
  <c r="DM20" i="14"/>
  <c r="CQ21" i="14"/>
  <c r="DA21" i="14"/>
  <c r="DJ21" i="14"/>
  <c r="DM22" i="14"/>
  <c r="DE22" i="14"/>
  <c r="BW22" i="14"/>
  <c r="CF22" i="14"/>
  <c r="CP22" i="14"/>
  <c r="CY22" i="14"/>
  <c r="DH22" i="14"/>
  <c r="BT23" i="14"/>
  <c r="CC23" i="14"/>
  <c r="CH24" i="14"/>
  <c r="CR24" i="14"/>
  <c r="DA24" i="14"/>
  <c r="DJ24" i="14"/>
  <c r="BV25" i="14"/>
  <c r="CE25" i="14"/>
  <c r="CO25" i="14"/>
  <c r="CX25" i="14"/>
  <c r="DG25" i="14"/>
  <c r="BS26" i="14"/>
  <c r="CL26" i="14"/>
  <c r="DD26" i="14"/>
  <c r="DM26" i="14"/>
  <c r="BX27" i="14"/>
  <c r="CG27" i="14"/>
  <c r="CQ27" i="14"/>
  <c r="CZ27" i="14"/>
  <c r="DI27" i="14"/>
  <c r="CM28" i="14"/>
  <c r="CE28" i="14"/>
  <c r="BU28" i="14"/>
  <c r="CD28" i="14"/>
  <c r="CN28" i="14"/>
  <c r="DF28" i="14"/>
  <c r="DO28" i="14"/>
  <c r="BR29" i="14"/>
  <c r="DL29" i="14"/>
  <c r="P29" i="14" s="1"/>
  <c r="CI30" i="14"/>
  <c r="CR30" i="14"/>
  <c r="DA30" i="14"/>
  <c r="DJ30" i="14"/>
  <c r="DB31" i="14"/>
  <c r="CT31" i="14"/>
  <c r="BW31" i="14"/>
  <c r="CF31" i="14"/>
  <c r="CO31" i="14"/>
  <c r="CX31" i="14"/>
  <c r="CK32" i="14"/>
  <c r="DL32" i="14"/>
  <c r="BY33" i="14"/>
  <c r="CH33" i="14"/>
  <c r="CQ33" i="14"/>
  <c r="CZ33" i="14"/>
  <c r="DI33" i="14"/>
  <c r="BV34" i="14"/>
  <c r="CE34" i="14"/>
  <c r="CN34" i="14"/>
  <c r="DF34" i="14"/>
  <c r="DO34" i="14"/>
  <c r="BQ35" i="14"/>
  <c r="CS35" i="14"/>
  <c r="DB35" i="14"/>
  <c r="DK35" i="14"/>
  <c r="BX36" i="14"/>
  <c r="CG36" i="14"/>
  <c r="CP36" i="14"/>
  <c r="CY36" i="14"/>
  <c r="DH36" i="14"/>
  <c r="BU37" i="14"/>
  <c r="DE37" i="14"/>
  <c r="BS38" i="14"/>
  <c r="DL38" i="14"/>
  <c r="BY39" i="14"/>
  <c r="CH39" i="14"/>
  <c r="CQ39" i="14"/>
  <c r="CZ39" i="14"/>
  <c r="CY40" i="14"/>
  <c r="CQ40" i="14"/>
  <c r="DC40" i="14"/>
  <c r="CU40" i="14"/>
  <c r="CG40" i="14"/>
  <c r="CR40" i="14"/>
  <c r="DB40" i="14"/>
  <c r="DJ41" i="14"/>
  <c r="CM42" i="14"/>
  <c r="DG42" i="14"/>
  <c r="CP43" i="14"/>
  <c r="CH43" i="14"/>
  <c r="CL43" i="14"/>
  <c r="CD43" i="14"/>
  <c r="BW43" i="14"/>
  <c r="CG43" i="14"/>
  <c r="CR43" i="14"/>
  <c r="CX44" i="14"/>
  <c r="DI44" i="14"/>
  <c r="BZ45" i="14"/>
  <c r="CS45" i="14"/>
  <c r="DC45" i="14"/>
  <c r="DN45" i="14"/>
  <c r="BY46" i="14"/>
  <c r="BQ46" i="14"/>
  <c r="CC46" i="14"/>
  <c r="BU46" i="14"/>
  <c r="BV46" i="14"/>
  <c r="CM47" i="14"/>
  <c r="CW47" i="14"/>
  <c r="CD48" i="14"/>
  <c r="BW6" i="14"/>
  <c r="CE6" i="14"/>
  <c r="CM6" i="14"/>
  <c r="CI7" i="14"/>
  <c r="CR7" i="14"/>
  <c r="DA7" i="14"/>
  <c r="CY8" i="14"/>
  <c r="CQ8" i="14"/>
  <c r="CW8" i="14"/>
  <c r="DM9" i="14"/>
  <c r="BY10" i="14"/>
  <c r="CH10" i="14"/>
  <c r="CP11" i="14"/>
  <c r="CH11" i="14"/>
  <c r="CD11" i="14"/>
  <c r="CM11" i="14"/>
  <c r="CS12" i="14"/>
  <c r="DB12" i="14"/>
  <c r="DL12" i="14"/>
  <c r="BX13" i="14"/>
  <c r="CX14" i="14"/>
  <c r="CG16" i="14"/>
  <c r="CP16" i="14"/>
  <c r="CN17" i="14"/>
  <c r="CF17" i="14"/>
  <c r="CD17" i="14"/>
  <c r="CM17" i="14"/>
  <c r="DL18" i="14"/>
  <c r="DN19" i="14"/>
  <c r="DF19" i="14"/>
  <c r="BW19" i="14"/>
  <c r="DH19" i="14"/>
  <c r="BT20" i="14"/>
  <c r="CC20" i="14"/>
  <c r="CS21" i="14"/>
  <c r="DB21" i="14"/>
  <c r="DK21" i="14"/>
  <c r="BX22" i="14"/>
  <c r="CH22" i="14"/>
  <c r="CL23" i="14"/>
  <c r="CD23" i="14"/>
  <c r="CE23" i="14"/>
  <c r="CN23" i="14"/>
  <c r="CS24" i="14"/>
  <c r="DB24" i="14"/>
  <c r="DK24" i="14"/>
  <c r="DL25" i="14"/>
  <c r="DD25" i="14"/>
  <c r="BW25" i="14"/>
  <c r="DH25" i="14"/>
  <c r="CC26" i="14"/>
  <c r="BU26" i="14"/>
  <c r="BT26" i="14"/>
  <c r="CI27" i="14"/>
  <c r="CR27" i="14"/>
  <c r="DA27" i="14"/>
  <c r="DC28" i="14"/>
  <c r="CU28" i="14"/>
  <c r="CX28" i="14"/>
  <c r="CB29" i="14"/>
  <c r="BT29" i="14"/>
  <c r="BS29" i="14"/>
  <c r="CC29" i="14"/>
  <c r="CS30" i="14"/>
  <c r="DB30" i="14"/>
  <c r="DK30" i="14"/>
  <c r="BX31" i="14"/>
  <c r="CI33" i="14"/>
  <c r="CR33" i="14"/>
  <c r="DA33" i="14"/>
  <c r="DL35" i="14"/>
  <c r="BY36" i="14"/>
  <c r="CH36" i="14"/>
  <c r="CZ37" i="14"/>
  <c r="CR37" i="14"/>
  <c r="CW37" i="14"/>
  <c r="BY38" i="14"/>
  <c r="BQ38" i="14"/>
  <c r="BT38" i="14"/>
  <c r="CC38" i="14"/>
  <c r="CI39" i="14"/>
  <c r="CR39" i="14"/>
  <c r="DA39" i="14"/>
  <c r="DO40" i="14"/>
  <c r="DG40" i="14"/>
  <c r="DK40" i="14"/>
  <c r="DD40" i="14"/>
  <c r="DN40" i="14"/>
  <c r="BX41" i="14"/>
  <c r="CB41" i="14"/>
  <c r="BT41" i="14"/>
  <c r="BU41" i="14"/>
  <c r="DH42" i="14"/>
  <c r="CX43" i="14"/>
  <c r="DB43" i="14"/>
  <c r="CT43" i="14"/>
  <c r="CS43" i="14"/>
  <c r="DJ44" i="14"/>
  <c r="CT45" i="14"/>
  <c r="CO46" i="14"/>
  <c r="CG46" i="14"/>
  <c r="CK46" i="14"/>
  <c r="CH46" i="14"/>
  <c r="CY47" i="14"/>
  <c r="CI48" i="14"/>
  <c r="CM48" i="14"/>
  <c r="CE48" i="14"/>
  <c r="CF48" i="14"/>
  <c r="CP48" i="14"/>
  <c r="CJ7" i="14"/>
  <c r="CS7" i="14"/>
  <c r="DC7" i="14"/>
  <c r="DO8" i="14"/>
  <c r="DG8" i="14"/>
  <c r="CX8" i="14"/>
  <c r="DH8" i="14"/>
  <c r="BT9" i="14"/>
  <c r="CC9" i="14"/>
  <c r="DE9" i="14"/>
  <c r="DN9" i="14"/>
  <c r="BQ10" i="14"/>
  <c r="BZ10" i="14"/>
  <c r="CI10" i="14"/>
  <c r="CE11" i="14"/>
  <c r="CN11" i="14"/>
  <c r="CW11" i="14"/>
  <c r="CT12" i="14"/>
  <c r="DD12" i="14"/>
  <c r="DM12" i="14"/>
  <c r="BY13" i="14"/>
  <c r="DM14" i="14"/>
  <c r="DE14" i="14"/>
  <c r="CY14" i="14"/>
  <c r="DH14" i="14"/>
  <c r="BT15" i="14"/>
  <c r="CC15" i="14"/>
  <c r="CH16" i="14"/>
  <c r="CE17" i="14"/>
  <c r="CO17" i="14"/>
  <c r="CX17" i="14"/>
  <c r="DD18" i="14"/>
  <c r="DM18" i="14"/>
  <c r="BX19" i="14"/>
  <c r="DI19" i="14"/>
  <c r="CM20" i="14"/>
  <c r="CE20" i="14"/>
  <c r="BU20" i="14"/>
  <c r="CD20" i="14"/>
  <c r="CN20" i="14"/>
  <c r="CT21" i="14"/>
  <c r="DC21" i="14"/>
  <c r="DL21" i="14"/>
  <c r="BZ22" i="14"/>
  <c r="CI22" i="14"/>
  <c r="DB23" i="14"/>
  <c r="CT23" i="14"/>
  <c r="CF23" i="14"/>
  <c r="CO23" i="14"/>
  <c r="CX23" i="14"/>
  <c r="CT24" i="14"/>
  <c r="DC24" i="14"/>
  <c r="DL24" i="14"/>
  <c r="BY25" i="14"/>
  <c r="DI25" i="14"/>
  <c r="BV26" i="14"/>
  <c r="CE26" i="14"/>
  <c r="CN26" i="14"/>
  <c r="CJ27" i="14"/>
  <c r="CS27" i="14"/>
  <c r="DB27" i="14"/>
  <c r="CY28" i="14"/>
  <c r="DH28" i="14"/>
  <c r="BU29" i="14"/>
  <c r="CT30" i="14"/>
  <c r="DC30" i="14"/>
  <c r="DL30" i="14"/>
  <c r="BY31" i="14"/>
  <c r="CD32" i="14"/>
  <c r="CM32" i="14"/>
  <c r="CJ33" i="14"/>
  <c r="CS33" i="14"/>
  <c r="DB33" i="14"/>
  <c r="DH34" i="14"/>
  <c r="BZ35" i="14"/>
  <c r="BR35" i="14"/>
  <c r="BT35" i="14"/>
  <c r="CC35" i="14"/>
  <c r="DD35" i="14"/>
  <c r="DM35" i="14"/>
  <c r="BQ36" i="14"/>
  <c r="BZ36" i="14"/>
  <c r="CI36" i="14"/>
  <c r="DP37" i="14"/>
  <c r="DH37" i="14"/>
  <c r="CX37" i="14"/>
  <c r="DG37" i="14"/>
  <c r="CO38" i="14"/>
  <c r="CG38" i="14"/>
  <c r="BU38" i="14"/>
  <c r="CD38" i="14"/>
  <c r="CM38" i="14"/>
  <c r="DF38" i="14"/>
  <c r="DO38" i="14"/>
  <c r="CJ39" i="14"/>
  <c r="CS39" i="14"/>
  <c r="DC39" i="14"/>
  <c r="DE40" i="14"/>
  <c r="DP40" i="14"/>
  <c r="BV41" i="14"/>
  <c r="DM41" i="14"/>
  <c r="CE42" i="14"/>
  <c r="CP42" i="14"/>
  <c r="DJ42" i="14"/>
  <c r="CU43" i="14"/>
  <c r="DA44" i="14"/>
  <c r="DL44" i="14"/>
  <c r="BR45" i="14"/>
  <c r="CC45" i="14"/>
  <c r="CU45" i="14"/>
  <c r="CI46" i="14"/>
  <c r="CE47" i="14"/>
  <c r="CO47" i="14"/>
  <c r="CZ47" i="14"/>
  <c r="CY48" i="14"/>
  <c r="CQ48" i="14"/>
  <c r="DC48" i="14"/>
  <c r="CU48" i="14"/>
  <c r="CG48" i="14"/>
  <c r="CR48" i="14"/>
  <c r="DB48" i="14"/>
  <c r="BX6" i="14"/>
  <c r="CF6" i="14"/>
  <c r="CN6" i="14"/>
  <c r="BQ6" i="14"/>
  <c r="BY6" i="14"/>
  <c r="CG6" i="14"/>
  <c r="CO6" i="14"/>
  <c r="CX6" i="14"/>
  <c r="DG6" i="14"/>
  <c r="DP6" i="14"/>
  <c r="BS7" i="14"/>
  <c r="CB7" i="14"/>
  <c r="CK7" i="14"/>
  <c r="CU7" i="14"/>
  <c r="CG8" i="14"/>
  <c r="CP8" i="14"/>
  <c r="CZ8" i="14"/>
  <c r="DI8" i="14"/>
  <c r="CN9" i="14"/>
  <c r="CF9" i="14"/>
  <c r="BU9" i="14"/>
  <c r="CD9" i="14"/>
  <c r="CM9" i="14"/>
  <c r="CW9" i="14"/>
  <c r="DF9" i="14"/>
  <c r="DO9" i="14"/>
  <c r="BR10" i="14"/>
  <c r="CA10" i="14"/>
  <c r="CJ10" i="14"/>
  <c r="DL10" i="14"/>
  <c r="DN11" i="14"/>
  <c r="DF11" i="14"/>
  <c r="BW11" i="14"/>
  <c r="CF11" i="14"/>
  <c r="CO11" i="14"/>
  <c r="CY11" i="14"/>
  <c r="DH11" i="14"/>
  <c r="BT12" i="14"/>
  <c r="CC12" i="14"/>
  <c r="CV12" i="14"/>
  <c r="DE12" i="14"/>
  <c r="DN12" i="14"/>
  <c r="BQ13" i="14"/>
  <c r="BZ13" i="14"/>
  <c r="CS13" i="14"/>
  <c r="DB13" i="14"/>
  <c r="DK13" i="14"/>
  <c r="BX14" i="14"/>
  <c r="CH14" i="14"/>
  <c r="CQ14" i="14"/>
  <c r="CZ14" i="14"/>
  <c r="DI14" i="14"/>
  <c r="CL15" i="14"/>
  <c r="CD15" i="14"/>
  <c r="BU15" i="14"/>
  <c r="CE15" i="14"/>
  <c r="CN15" i="14"/>
  <c r="CJ16" i="14"/>
  <c r="CS16" i="14"/>
  <c r="DB16" i="14"/>
  <c r="DK16" i="14"/>
  <c r="DL17" i="14"/>
  <c r="DD17" i="14"/>
  <c r="BW17" i="14"/>
  <c r="CG17" i="14"/>
  <c r="CP17" i="14"/>
  <c r="CY17" i="14"/>
  <c r="DH17" i="14"/>
  <c r="CC18" i="14"/>
  <c r="BU18" i="14"/>
  <c r="BT18" i="14"/>
  <c r="CD18" i="14"/>
  <c r="CM18" i="14"/>
  <c r="DE18" i="14"/>
  <c r="DN18" i="14"/>
  <c r="BY19" i="14"/>
  <c r="CI19" i="14"/>
  <c r="CR19" i="14"/>
  <c r="DA19" i="14"/>
  <c r="DJ19" i="14"/>
  <c r="DC20" i="14"/>
  <c r="CU20" i="14"/>
  <c r="BV20" i="14"/>
  <c r="CF20" i="14"/>
  <c r="CO20" i="14"/>
  <c r="CX20" i="14"/>
  <c r="DG20" i="14"/>
  <c r="DP20" i="14"/>
  <c r="CB21" i="14"/>
  <c r="BT21" i="14"/>
  <c r="BS21" i="14"/>
  <c r="CC21" i="14"/>
  <c r="CU21" i="14"/>
  <c r="DD21" i="14"/>
  <c r="DM21" i="14"/>
  <c r="BR22" i="14"/>
  <c r="CA22" i="14"/>
  <c r="CJ22" i="14"/>
  <c r="CS22" i="14"/>
  <c r="DB22" i="14"/>
  <c r="DK22" i="14"/>
  <c r="BX23" i="14"/>
  <c r="CG23" i="14"/>
  <c r="CP23" i="14"/>
  <c r="CY23" i="14"/>
  <c r="CL24" i="14"/>
  <c r="CU24" i="14"/>
  <c r="DD24" i="14"/>
  <c r="DM24" i="14"/>
  <c r="BQ25" i="14"/>
  <c r="BZ25" i="14"/>
  <c r="CI25" i="14"/>
  <c r="CR25" i="14"/>
  <c r="DA25" i="14"/>
  <c r="DJ25" i="14"/>
  <c r="BW26" i="14"/>
  <c r="CF26" i="14"/>
  <c r="CO26" i="14"/>
  <c r="DG26" i="14"/>
  <c r="DP26" i="14"/>
  <c r="BS27" i="14"/>
  <c r="CK27" i="14"/>
  <c r="CT27" i="14"/>
  <c r="DC27" i="14"/>
  <c r="DL27" i="14"/>
  <c r="BY28" i="14"/>
  <c r="CH28" i="14"/>
  <c r="CQ28" i="14"/>
  <c r="CZ28" i="14"/>
  <c r="DI28" i="14"/>
  <c r="CZ29" i="14"/>
  <c r="CR29" i="14"/>
  <c r="BV29" i="14"/>
  <c r="CW29" i="14"/>
  <c r="DF29" i="14"/>
  <c r="BY30" i="14"/>
  <c r="BQ30" i="14"/>
  <c r="BT30" i="14"/>
  <c r="CC30" i="14"/>
  <c r="CU30" i="14"/>
  <c r="DD30" i="14"/>
  <c r="DN30" i="14"/>
  <c r="BQ31" i="14"/>
  <c r="BZ31" i="14"/>
  <c r="CI31" i="14"/>
  <c r="CR31" i="14"/>
  <c r="DA31" i="14"/>
  <c r="CY32" i="14"/>
  <c r="CQ32" i="14"/>
  <c r="CE32" i="14"/>
  <c r="CN32" i="14"/>
  <c r="CW32" i="14"/>
  <c r="DF32" i="14"/>
  <c r="BS33" i="14"/>
  <c r="CB33" i="14"/>
  <c r="CK33" i="14"/>
  <c r="CT33" i="14"/>
  <c r="DC33" i="14"/>
  <c r="DM33" i="14"/>
  <c r="BY34" i="14"/>
  <c r="CH34" i="14"/>
  <c r="DJ34" i="14"/>
  <c r="CP35" i="14"/>
  <c r="CH35" i="14"/>
  <c r="BU35" i="14"/>
  <c r="CD35" i="14"/>
  <c r="CM35" i="14"/>
  <c r="CV35" i="14"/>
  <c r="DE35" i="14"/>
  <c r="DO35" i="14"/>
  <c r="BR36" i="14"/>
  <c r="CA36" i="14"/>
  <c r="CJ36" i="14"/>
  <c r="CS36" i="14"/>
  <c r="DB36" i="14"/>
  <c r="DL36" i="14"/>
  <c r="BX37" i="14"/>
  <c r="CY37" i="14"/>
  <c r="DI37" i="14"/>
  <c r="BV38" i="14"/>
  <c r="CE38" i="14"/>
  <c r="CN38" i="14"/>
  <c r="CX38" i="14"/>
  <c r="DG38" i="14"/>
  <c r="BS39" i="14"/>
  <c r="CB39" i="14"/>
  <c r="CK39" i="14"/>
  <c r="CU39" i="14"/>
  <c r="CK40" i="14"/>
  <c r="CV40" i="14"/>
  <c r="DF40" i="14"/>
  <c r="CV41" i="14"/>
  <c r="CZ41" i="14"/>
  <c r="CR41" i="14"/>
  <c r="BW41" i="14"/>
  <c r="CS41" i="14"/>
  <c r="DC41" i="14"/>
  <c r="CC42" i="14"/>
  <c r="BU42" i="14"/>
  <c r="BY42" i="14"/>
  <c r="BQ42" i="14"/>
  <c r="BV42" i="14"/>
  <c r="DK42" i="14"/>
  <c r="CA43" i="14"/>
  <c r="CK43" i="14"/>
  <c r="CV43" i="14"/>
  <c r="CM44" i="14"/>
  <c r="CE44" i="14"/>
  <c r="CI44" i="14"/>
  <c r="CG44" i="14"/>
  <c r="CR44" i="14"/>
  <c r="DM44" i="14"/>
  <c r="CW45" i="14"/>
  <c r="DG45" i="14"/>
  <c r="DM46" i="14"/>
  <c r="DE46" i="14"/>
  <c r="DI46" i="14"/>
  <c r="BZ46" i="14"/>
  <c r="CJ46" i="14"/>
  <c r="DF46" i="14"/>
  <c r="DP46" i="14"/>
  <c r="BV47" i="14"/>
  <c r="BZ47" i="14"/>
  <c r="BR47" i="14"/>
  <c r="BU47" i="14"/>
  <c r="CQ47" i="14"/>
  <c r="DA47" i="14"/>
  <c r="DO48" i="14"/>
  <c r="DG48" i="14"/>
  <c r="DK48" i="14"/>
  <c r="CH48" i="14"/>
  <c r="CS48" i="14"/>
  <c r="DD48" i="14"/>
  <c r="DN48" i="14"/>
  <c r="BR6" i="14"/>
  <c r="CH6" i="14"/>
  <c r="DH6" i="14"/>
  <c r="BT7" i="14"/>
  <c r="CC7" i="14"/>
  <c r="CM7" i="14"/>
  <c r="CV7" i="14"/>
  <c r="CH8" i="14"/>
  <c r="CR8" i="14"/>
  <c r="DA8" i="14"/>
  <c r="DJ8" i="14"/>
  <c r="BV9" i="14"/>
  <c r="CX9" i="14"/>
  <c r="DG9" i="14"/>
  <c r="DP9" i="14"/>
  <c r="BS10" i="14"/>
  <c r="CB10" i="14"/>
  <c r="CL10" i="14"/>
  <c r="DD10" i="14"/>
  <c r="DM10" i="14"/>
  <c r="CG11" i="14"/>
  <c r="CQ11" i="14"/>
  <c r="CZ11" i="14"/>
  <c r="CM12" i="14"/>
  <c r="CE12" i="14"/>
  <c r="CD12" i="14"/>
  <c r="CN12" i="14"/>
  <c r="CW12" i="14"/>
  <c r="DF12" i="14"/>
  <c r="DO12" i="14"/>
  <c r="BR13" i="14"/>
  <c r="CA13" i="14"/>
  <c r="CR14" i="14"/>
  <c r="DA14" i="14"/>
  <c r="DJ14" i="14"/>
  <c r="DB15" i="14"/>
  <c r="CT15" i="14"/>
  <c r="BW15" i="14"/>
  <c r="CX15" i="14"/>
  <c r="CK16" i="14"/>
  <c r="CH17" i="14"/>
  <c r="CQ17" i="14"/>
  <c r="CZ17" i="14"/>
  <c r="CE18" i="14"/>
  <c r="CN18" i="14"/>
  <c r="DF18" i="14"/>
  <c r="DO18" i="14"/>
  <c r="BQ19" i="14"/>
  <c r="CA19" i="14"/>
  <c r="DK19" i="14"/>
  <c r="BX20" i="14"/>
  <c r="CG20" i="14"/>
  <c r="CP20" i="14"/>
  <c r="DH20" i="14"/>
  <c r="CV21" i="14"/>
  <c r="DE21" i="14"/>
  <c r="DN21" i="14"/>
  <c r="BS22" i="14"/>
  <c r="CB22" i="14"/>
  <c r="CK22" i="14"/>
  <c r="CH23" i="14"/>
  <c r="CQ23" i="14"/>
  <c r="CZ23" i="14"/>
  <c r="CD24" i="14"/>
  <c r="CM24" i="14"/>
  <c r="CV24" i="14"/>
  <c r="DE24" i="14"/>
  <c r="DN24" i="14"/>
  <c r="BR25" i="14"/>
  <c r="CA25" i="14"/>
  <c r="DK25" i="14"/>
  <c r="BX26" i="14"/>
  <c r="CG26" i="14"/>
  <c r="CP26" i="14"/>
  <c r="DH26" i="14"/>
  <c r="BZ27" i="14"/>
  <c r="BR27" i="14"/>
  <c r="BT27" i="14"/>
  <c r="CC27" i="14"/>
  <c r="CL27" i="14"/>
  <c r="CU27" i="14"/>
  <c r="CR28" i="14"/>
  <c r="DA28" i="14"/>
  <c r="DJ28" i="14"/>
  <c r="DP29" i="14"/>
  <c r="DH29" i="14"/>
  <c r="BW29" i="14"/>
  <c r="DG29" i="14"/>
  <c r="CO30" i="14"/>
  <c r="CG30" i="14"/>
  <c r="CD30" i="14"/>
  <c r="CM30" i="14"/>
  <c r="CV30" i="14"/>
  <c r="DF30" i="14"/>
  <c r="DO30" i="14"/>
  <c r="BR31" i="14"/>
  <c r="CA31" i="14"/>
  <c r="DO32" i="14"/>
  <c r="DG32" i="14"/>
  <c r="CF32" i="14"/>
  <c r="CO32" i="14"/>
  <c r="DH32" i="14"/>
  <c r="BT33" i="14"/>
  <c r="CC33" i="14"/>
  <c r="CL33" i="14"/>
  <c r="CU33" i="14"/>
  <c r="DK34" i="14"/>
  <c r="BV35" i="14"/>
  <c r="CW35" i="14"/>
  <c r="DG35" i="14"/>
  <c r="DP35" i="14"/>
  <c r="BS36" i="14"/>
  <c r="CB36" i="14"/>
  <c r="CK36" i="14"/>
  <c r="CQ37" i="14"/>
  <c r="DA37" i="14"/>
  <c r="DJ37" i="14"/>
  <c r="DM38" i="14"/>
  <c r="DE38" i="14"/>
  <c r="BW38" i="14"/>
  <c r="CF38" i="14"/>
  <c r="CP38" i="14"/>
  <c r="DH38" i="14"/>
  <c r="BT39" i="14"/>
  <c r="CC39" i="14"/>
  <c r="CM39" i="14"/>
  <c r="CV39" i="14"/>
  <c r="DH40" i="14"/>
  <c r="DL41" i="14"/>
  <c r="DD41" i="14"/>
  <c r="DP41" i="14"/>
  <c r="DH41" i="14"/>
  <c r="BY41" i="14"/>
  <c r="DE41" i="14"/>
  <c r="DO41" i="14"/>
  <c r="CK42" i="14"/>
  <c r="CO42" i="14"/>
  <c r="CG42" i="14"/>
  <c r="CH42" i="14"/>
  <c r="DL42" i="14"/>
  <c r="CW43" i="14"/>
  <c r="DC44" i="14"/>
  <c r="CU44" i="14"/>
  <c r="CY44" i="14"/>
  <c r="CQ44" i="14"/>
  <c r="CS44" i="14"/>
  <c r="DD44" i="14"/>
  <c r="DN44" i="14"/>
  <c r="CB45" i="14"/>
  <c r="BT45" i="14"/>
  <c r="BX45" i="14"/>
  <c r="BU45" i="14"/>
  <c r="CX45" i="14"/>
  <c r="CL46" i="14"/>
  <c r="CL47" i="14"/>
  <c r="CD47" i="14"/>
  <c r="CP47" i="14"/>
  <c r="CH47" i="14"/>
  <c r="CG47" i="14"/>
  <c r="CR47" i="14"/>
  <c r="DC47" i="14"/>
  <c r="CJ48" i="14"/>
  <c r="CJ41" i="14"/>
  <c r="DJ43" i="14"/>
  <c r="BS44" i="14"/>
  <c r="CA44" i="14"/>
  <c r="CS46" i="14"/>
  <c r="DA46" i="14"/>
  <c r="BS8" i="14"/>
  <c r="CS10" i="14"/>
  <c r="BS16" i="14"/>
  <c r="CS18" i="14"/>
  <c r="BS24" i="14"/>
  <c r="CS26" i="14"/>
  <c r="BS32" i="14"/>
  <c r="CS34" i="14"/>
  <c r="BS40" i="14"/>
  <c r="CF41" i="14"/>
  <c r="CS42" i="14"/>
  <c r="DF43" i="14"/>
  <c r="BS48" i="14"/>
  <c r="CT6" i="13"/>
  <c r="CL6" i="13"/>
  <c r="CH6" i="13"/>
  <c r="CQ6" i="13"/>
  <c r="CZ6" i="13"/>
  <c r="DB9" i="13"/>
  <c r="DK9" i="13"/>
  <c r="BW10" i="13"/>
  <c r="CF10" i="13"/>
  <c r="CR12" i="13"/>
  <c r="CJ12" i="13"/>
  <c r="CH12" i="13"/>
  <c r="CQ12" i="13"/>
  <c r="DA12" i="13"/>
  <c r="DR14" i="13"/>
  <c r="DJ14" i="13"/>
  <c r="DL14" i="13"/>
  <c r="CA15" i="13"/>
  <c r="BZ15" i="13"/>
  <c r="BX15" i="13"/>
  <c r="CJ15" i="13"/>
  <c r="DA17" i="13"/>
  <c r="CZ17" i="13"/>
  <c r="CW17" i="13"/>
  <c r="DG17" i="13"/>
  <c r="DS19" i="13"/>
  <c r="DK19" i="13"/>
  <c r="DR19" i="13"/>
  <c r="DJ19" i="13"/>
  <c r="DP19" i="13"/>
  <c r="CP26" i="13"/>
  <c r="CH26" i="13"/>
  <c r="CN26" i="13"/>
  <c r="CM26" i="13"/>
  <c r="CO26" i="13"/>
  <c r="CA31" i="13"/>
  <c r="BY31" i="13"/>
  <c r="CF31" i="13"/>
  <c r="BW31" i="13"/>
  <c r="CE31" i="13"/>
  <c r="BV31" i="13"/>
  <c r="CB31" i="13"/>
  <c r="DD32" i="13"/>
  <c r="CV32" i="13"/>
  <c r="DG32" i="13"/>
  <c r="CX32" i="13"/>
  <c r="DE32" i="13"/>
  <c r="CU32" i="13"/>
  <c r="DC32" i="13"/>
  <c r="DA32" i="13"/>
  <c r="CP34" i="13"/>
  <c r="CH34" i="13"/>
  <c r="CS34" i="13"/>
  <c r="CJ34" i="13"/>
  <c r="CQ34" i="13"/>
  <c r="CO34" i="13"/>
  <c r="CL34" i="13"/>
  <c r="DC35" i="13"/>
  <c r="CU35" i="13"/>
  <c r="DG35" i="13"/>
  <c r="CX35" i="13"/>
  <c r="DE35" i="13"/>
  <c r="CV35" i="13"/>
  <c r="DD35" i="13"/>
  <c r="DB35" i="13"/>
  <c r="DK40" i="13"/>
  <c r="DA41" i="13"/>
  <c r="DG41" i="13"/>
  <c r="CX41" i="13"/>
  <c r="DF41" i="13"/>
  <c r="CW41" i="13"/>
  <c r="DE41" i="13"/>
  <c r="CV41" i="13"/>
  <c r="DD41" i="13"/>
  <c r="CU41" i="13"/>
  <c r="DC41" i="13"/>
  <c r="CA47" i="13"/>
  <c r="CF47" i="13"/>
  <c r="BW47" i="13"/>
  <c r="CD47" i="13"/>
  <c r="BU47" i="13"/>
  <c r="CC47" i="13"/>
  <c r="CB47" i="13"/>
  <c r="BZ47" i="13"/>
  <c r="BY47" i="13"/>
  <c r="DG71" i="13"/>
  <c r="CY71" i="13"/>
  <c r="DD71" i="13"/>
  <c r="CU71" i="13"/>
  <c r="CZ71" i="13"/>
  <c r="CX71" i="13"/>
  <c r="DB71" i="13"/>
  <c r="DA71" i="13"/>
  <c r="CW71" i="13"/>
  <c r="CV71" i="13"/>
  <c r="DF71" i="13"/>
  <c r="DE71" i="13"/>
  <c r="DA6" i="13"/>
  <c r="DQ9" i="13"/>
  <c r="DI9" i="13"/>
  <c r="DL9" i="13"/>
  <c r="BX10" i="13"/>
  <c r="CG10" i="13"/>
  <c r="CQ15" i="13"/>
  <c r="CI15" i="13"/>
  <c r="CP15" i="13"/>
  <c r="CH15" i="13"/>
  <c r="CK15" i="13"/>
  <c r="DQ17" i="13"/>
  <c r="DI17" i="13"/>
  <c r="DP17" i="13"/>
  <c r="DH17" i="13"/>
  <c r="DJ17" i="13"/>
  <c r="DT17" i="13"/>
  <c r="BZ18" i="13"/>
  <c r="CG18" i="13"/>
  <c r="BY18" i="13"/>
  <c r="CA18" i="13"/>
  <c r="DF26" i="13"/>
  <c r="CX26" i="13"/>
  <c r="DG26" i="13"/>
  <c r="CW26" i="13"/>
  <c r="DE26" i="13"/>
  <c r="CV26" i="13"/>
  <c r="DB26" i="13"/>
  <c r="DT32" i="13"/>
  <c r="DL32" i="13"/>
  <c r="DP32" i="13"/>
  <c r="DN32" i="13"/>
  <c r="DM32" i="13"/>
  <c r="DB32" i="13"/>
  <c r="DR32" i="13"/>
  <c r="DS35" i="13"/>
  <c r="DK35" i="13"/>
  <c r="DP35" i="13"/>
  <c r="DN35" i="13"/>
  <c r="DM35" i="13"/>
  <c r="DL35" i="13"/>
  <c r="DI35" i="13"/>
  <c r="DM40" i="13"/>
  <c r="DA43" i="13"/>
  <c r="DG63" i="13"/>
  <c r="CY63" i="13"/>
  <c r="DF63" i="13"/>
  <c r="CW63" i="13"/>
  <c r="DE63" i="13"/>
  <c r="CV63" i="13"/>
  <c r="DA63" i="13"/>
  <c r="CZ63" i="13"/>
  <c r="CX63" i="13"/>
  <c r="CU63" i="13"/>
  <c r="DD63" i="13"/>
  <c r="DC63" i="13"/>
  <c r="DR6" i="13"/>
  <c r="DJ6" i="13"/>
  <c r="CJ6" i="13"/>
  <c r="CS6" i="13"/>
  <c r="DC6" i="13"/>
  <c r="DL6" i="13"/>
  <c r="BX7" i="13"/>
  <c r="CG7" i="13"/>
  <c r="CU9" i="13"/>
  <c r="DD9" i="13"/>
  <c r="DM9" i="13"/>
  <c r="CP10" i="13"/>
  <c r="CH10" i="13"/>
  <c r="BY10" i="13"/>
  <c r="CI10" i="13"/>
  <c r="CR10" i="13"/>
  <c r="DP12" i="13"/>
  <c r="DH12" i="13"/>
  <c r="CK12" i="13"/>
  <c r="CT12" i="13"/>
  <c r="DC12" i="13"/>
  <c r="DL12" i="13"/>
  <c r="CG13" i="13"/>
  <c r="BY13" i="13"/>
  <c r="BX13" i="13"/>
  <c r="CH13" i="13"/>
  <c r="CQ13" i="13"/>
  <c r="DN14" i="13"/>
  <c r="DG15" i="13"/>
  <c r="CY15" i="13"/>
  <c r="DF15" i="13"/>
  <c r="CX15" i="13"/>
  <c r="CB15" i="13"/>
  <c r="CL15" i="13"/>
  <c r="CV15" i="13"/>
  <c r="DH15" i="13"/>
  <c r="CY17" i="13"/>
  <c r="DK17" i="13"/>
  <c r="CP18" i="13"/>
  <c r="CH18" i="13"/>
  <c r="CO18" i="13"/>
  <c r="CB18" i="13"/>
  <c r="CL18" i="13"/>
  <c r="DH19" i="13"/>
  <c r="DT19" i="13"/>
  <c r="CB20" i="13"/>
  <c r="CA20" i="13"/>
  <c r="BY20" i="13"/>
  <c r="CR26" i="13"/>
  <c r="DC26" i="13"/>
  <c r="DR30" i="13"/>
  <c r="DJ30" i="13"/>
  <c r="DM30" i="13"/>
  <c r="DT30" i="13"/>
  <c r="DK30" i="13"/>
  <c r="DS30" i="13"/>
  <c r="DI30" i="13"/>
  <c r="DP30" i="13"/>
  <c r="DG31" i="13"/>
  <c r="CY31" i="13"/>
  <c r="DA31" i="13"/>
  <c r="CX31" i="13"/>
  <c r="DF31" i="13"/>
  <c r="CW31" i="13"/>
  <c r="CD31" i="13"/>
  <c r="DF32" i="13"/>
  <c r="DS32" i="13"/>
  <c r="CN34" i="13"/>
  <c r="DJ35" i="13"/>
  <c r="DM37" i="13"/>
  <c r="DS37" i="13"/>
  <c r="DJ37" i="13"/>
  <c r="DQ37" i="13"/>
  <c r="DH37" i="13"/>
  <c r="DP37" i="13"/>
  <c r="DO37" i="13"/>
  <c r="DD40" i="13"/>
  <c r="CV40" i="13"/>
  <c r="CZ40" i="13"/>
  <c r="CY40" i="13"/>
  <c r="DG40" i="13"/>
  <c r="CX40" i="13"/>
  <c r="DF40" i="13"/>
  <c r="CW40" i="13"/>
  <c r="DE40" i="13"/>
  <c r="CU40" i="13"/>
  <c r="CY41" i="13"/>
  <c r="CK6" i="13"/>
  <c r="CU6" i="13"/>
  <c r="CV9" i="13"/>
  <c r="DE9" i="13"/>
  <c r="DN9" i="13"/>
  <c r="DF10" i="13"/>
  <c r="CX10" i="13"/>
  <c r="CA10" i="13"/>
  <c r="CL12" i="13"/>
  <c r="CU12" i="13"/>
  <c r="DD12" i="13"/>
  <c r="CI13" i="13"/>
  <c r="CR13" i="13"/>
  <c r="O13" i="13" s="1"/>
  <c r="DO14" i="13"/>
  <c r="DO15" i="13"/>
  <c r="DN15" i="13"/>
  <c r="CC15" i="13"/>
  <c r="CM15" i="13"/>
  <c r="DI15" i="13"/>
  <c r="DS15" i="13"/>
  <c r="DB17" i="13"/>
  <c r="DL17" i="13"/>
  <c r="CC18" i="13"/>
  <c r="DI19" i="13"/>
  <c r="CR20" i="13"/>
  <c r="CJ20" i="13"/>
  <c r="CQ20" i="13"/>
  <c r="CI20" i="13"/>
  <c r="CL20" i="13"/>
  <c r="CG21" i="13"/>
  <c r="BY21" i="13"/>
  <c r="CB21" i="13"/>
  <c r="CA21" i="13"/>
  <c r="BZ21" i="13"/>
  <c r="CA23" i="13"/>
  <c r="CD23" i="13"/>
  <c r="BU23" i="13"/>
  <c r="CC23" i="13"/>
  <c r="BZ23" i="13"/>
  <c r="DA25" i="13"/>
  <c r="CZ25" i="13"/>
  <c r="CY25" i="13"/>
  <c r="CX25" i="13"/>
  <c r="CS26" i="13"/>
  <c r="DD26" i="13"/>
  <c r="DQ30" i="13"/>
  <c r="DO31" i="13"/>
  <c r="DS31" i="13"/>
  <c r="DJ31" i="13"/>
  <c r="DQ31" i="13"/>
  <c r="DH31" i="13"/>
  <c r="DP31" i="13"/>
  <c r="CG31" i="13"/>
  <c r="CU31" i="13"/>
  <c r="DK31" i="13"/>
  <c r="DH32" i="13"/>
  <c r="CR34" i="13"/>
  <c r="CW35" i="13"/>
  <c r="DO35" i="13"/>
  <c r="DT40" i="13"/>
  <c r="DL40" i="13"/>
  <c r="DR40" i="13"/>
  <c r="DI40" i="13"/>
  <c r="DQ40" i="13"/>
  <c r="DH40" i="13"/>
  <c r="DP40" i="13"/>
  <c r="DO40" i="13"/>
  <c r="DN40" i="13"/>
  <c r="CZ41" i="13"/>
  <c r="DC43" i="13"/>
  <c r="CU43" i="13"/>
  <c r="CZ43" i="13"/>
  <c r="CY43" i="13"/>
  <c r="DG43" i="13"/>
  <c r="CX43" i="13"/>
  <c r="DF43" i="13"/>
  <c r="CW43" i="13"/>
  <c r="DE43" i="13"/>
  <c r="CV43" i="13"/>
  <c r="DD43" i="13"/>
  <c r="BV47" i="13"/>
  <c r="CF56" i="13"/>
  <c r="BX56" i="13"/>
  <c r="CE56" i="13"/>
  <c r="BV56" i="13"/>
  <c r="CD56" i="13"/>
  <c r="BU56" i="13"/>
  <c r="CC56" i="13"/>
  <c r="CB56" i="13"/>
  <c r="CA56" i="13"/>
  <c r="BZ56" i="13"/>
  <c r="BY56" i="13"/>
  <c r="CM67" i="13"/>
  <c r="CP67" i="13"/>
  <c r="CT67" i="13"/>
  <c r="CK67" i="13"/>
  <c r="CS67" i="13"/>
  <c r="CJ67" i="13"/>
  <c r="CI67" i="13"/>
  <c r="CH67" i="13"/>
  <c r="CR67" i="13"/>
  <c r="CQ67" i="13"/>
  <c r="CO67" i="13"/>
  <c r="CN67" i="13"/>
  <c r="CO77" i="13"/>
  <c r="CL77" i="13"/>
  <c r="CQ77" i="13"/>
  <c r="CH77" i="13"/>
  <c r="CP77" i="13"/>
  <c r="CK77" i="13"/>
  <c r="CJ77" i="13"/>
  <c r="CI77" i="13"/>
  <c r="CT77" i="13"/>
  <c r="CS77" i="13"/>
  <c r="CR77" i="13"/>
  <c r="CN77" i="13"/>
  <c r="DR78" i="13"/>
  <c r="DJ78" i="13"/>
  <c r="DL78" i="13"/>
  <c r="DS78" i="13"/>
  <c r="DI78" i="13"/>
  <c r="DN78" i="13"/>
  <c r="DM78" i="13"/>
  <c r="DK78" i="13"/>
  <c r="DH78" i="13"/>
  <c r="DT78" i="13"/>
  <c r="DQ78" i="13"/>
  <c r="DP78" i="13"/>
  <c r="CQ7" i="13"/>
  <c r="CI7" i="13"/>
  <c r="CH7" i="13"/>
  <c r="CR7" i="13"/>
  <c r="CM6" i="13"/>
  <c r="CV6" i="13"/>
  <c r="DE6" i="13"/>
  <c r="DN6" i="13"/>
  <c r="DG7" i="13"/>
  <c r="CY7" i="13"/>
  <c r="BZ7" i="13"/>
  <c r="CJ7" i="13"/>
  <c r="CS7" i="13"/>
  <c r="DB7" i="13"/>
  <c r="DK7" i="13"/>
  <c r="DT7" i="13"/>
  <c r="CF8" i="13"/>
  <c r="BX8" i="13"/>
  <c r="BW8" i="13"/>
  <c r="CG8" i="13"/>
  <c r="CW9" i="13"/>
  <c r="DF9" i="13"/>
  <c r="DO9" i="13"/>
  <c r="CB10" i="13"/>
  <c r="CK10" i="13"/>
  <c r="CT10" i="13"/>
  <c r="DC10" i="13"/>
  <c r="CP11" i="13"/>
  <c r="CM12" i="13"/>
  <c r="CV12" i="13"/>
  <c r="DE12" i="13"/>
  <c r="DN12" i="13"/>
  <c r="CA13" i="13"/>
  <c r="CJ13" i="13"/>
  <c r="CS13" i="13"/>
  <c r="DK13" i="13"/>
  <c r="DT13" i="13"/>
  <c r="BW14" i="13"/>
  <c r="DP14" i="13"/>
  <c r="CD15" i="13"/>
  <c r="CN15" i="13"/>
  <c r="CZ15" i="13"/>
  <c r="DJ15" i="13"/>
  <c r="DT15" i="13"/>
  <c r="DC17" i="13"/>
  <c r="DM17" i="13"/>
  <c r="CD18" i="13"/>
  <c r="CN18" i="13"/>
  <c r="DL19" i="13"/>
  <c r="CZ20" i="13"/>
  <c r="DG20" i="13"/>
  <c r="CY20" i="13"/>
  <c r="CC20" i="13"/>
  <c r="CM20" i="13"/>
  <c r="CW20" i="13"/>
  <c r="DI20" i="13"/>
  <c r="CO21" i="13"/>
  <c r="CT21" i="13"/>
  <c r="CK21" i="13"/>
  <c r="CS21" i="13"/>
  <c r="CJ21" i="13"/>
  <c r="CC21" i="13"/>
  <c r="CN21" i="13"/>
  <c r="CT22" i="13"/>
  <c r="CL22" i="13"/>
  <c r="CP22" i="13"/>
  <c r="CO22" i="13"/>
  <c r="CJ22" i="13"/>
  <c r="CQ23" i="13"/>
  <c r="CI23" i="13"/>
  <c r="CM23" i="13"/>
  <c r="CL23" i="13"/>
  <c r="CB23" i="13"/>
  <c r="CO23" i="13"/>
  <c r="DQ25" i="13"/>
  <c r="DI25" i="13"/>
  <c r="DS25" i="13"/>
  <c r="DJ25" i="13"/>
  <c r="DR25" i="13"/>
  <c r="DH25" i="13"/>
  <c r="DB25" i="13"/>
  <c r="DM25" i="13"/>
  <c r="CI26" i="13"/>
  <c r="CT26" i="13"/>
  <c r="CR28" i="13"/>
  <c r="CJ28" i="13"/>
  <c r="CS28" i="13"/>
  <c r="CI28" i="13"/>
  <c r="CP28" i="13"/>
  <c r="CO28" i="13"/>
  <c r="CL28" i="13"/>
  <c r="CG29" i="13"/>
  <c r="BY29" i="13"/>
  <c r="CF29" i="13"/>
  <c r="BW29" i="13"/>
  <c r="CD29" i="13"/>
  <c r="BU29" i="13"/>
  <c r="CC29" i="13"/>
  <c r="CB29" i="13"/>
  <c r="CV31" i="13"/>
  <c r="DL31" i="13"/>
  <c r="DI32" i="13"/>
  <c r="CT34" i="13"/>
  <c r="CY35" i="13"/>
  <c r="DQ35" i="13"/>
  <c r="DK37" i="13"/>
  <c r="DA40" i="13"/>
  <c r="DB41" i="13"/>
  <c r="DS43" i="13"/>
  <c r="DK43" i="13"/>
  <c r="DR43" i="13"/>
  <c r="DI43" i="13"/>
  <c r="DQ43" i="13"/>
  <c r="DH43" i="13"/>
  <c r="DP43" i="13"/>
  <c r="DO43" i="13"/>
  <c r="DN43" i="13"/>
  <c r="DJ43" i="13"/>
  <c r="CR44" i="13"/>
  <c r="CJ44" i="13"/>
  <c r="CP44" i="13"/>
  <c r="CN44" i="13"/>
  <c r="CM44" i="13"/>
  <c r="CL44" i="13"/>
  <c r="CT44" i="13"/>
  <c r="CK44" i="13"/>
  <c r="CS44" i="13"/>
  <c r="CI44" i="13"/>
  <c r="BX47" i="13"/>
  <c r="CP66" i="13"/>
  <c r="CH66" i="13"/>
  <c r="CO66" i="13"/>
  <c r="CN66" i="13"/>
  <c r="CL66" i="13"/>
  <c r="CK66" i="13"/>
  <c r="CJ66" i="13"/>
  <c r="CT66" i="13"/>
  <c r="CI66" i="13"/>
  <c r="CS66" i="13"/>
  <c r="CR66" i="13"/>
  <c r="CQ66" i="13"/>
  <c r="DD6" i="13"/>
  <c r="CN6" i="13"/>
  <c r="CW6" i="13"/>
  <c r="DF6" i="13"/>
  <c r="DO6" i="13"/>
  <c r="CB7" i="13"/>
  <c r="CK7" i="13"/>
  <c r="CT7" i="13"/>
  <c r="DL7" i="13"/>
  <c r="CX9" i="13"/>
  <c r="DG9" i="13"/>
  <c r="DP9" i="13"/>
  <c r="CC10" i="13"/>
  <c r="CL10" i="13"/>
  <c r="CU10" i="13"/>
  <c r="DD10" i="13"/>
  <c r="CH11" i="13"/>
  <c r="CQ11" i="13"/>
  <c r="CN12" i="13"/>
  <c r="CW12" i="13"/>
  <c r="DF12" i="13"/>
  <c r="DO12" i="13"/>
  <c r="CB13" i="13"/>
  <c r="CK13" i="13"/>
  <c r="CT13" i="13"/>
  <c r="DL13" i="13"/>
  <c r="CD14" i="13"/>
  <c r="BV14" i="13"/>
  <c r="BX14" i="13"/>
  <c r="CG14" i="13"/>
  <c r="DH14" i="13"/>
  <c r="DQ14" i="13"/>
  <c r="BU15" i="13"/>
  <c r="CE15" i="13"/>
  <c r="CO15" i="13"/>
  <c r="DA15" i="13"/>
  <c r="DK15" i="13"/>
  <c r="DD16" i="13"/>
  <c r="CV16" i="13"/>
  <c r="DC16" i="13"/>
  <c r="CU16" i="13"/>
  <c r="DF16" i="13"/>
  <c r="DD17" i="13"/>
  <c r="DN17" i="13"/>
  <c r="BU18" i="13"/>
  <c r="CE18" i="13"/>
  <c r="CQ18" i="13"/>
  <c r="DM19" i="13"/>
  <c r="DP20" i="13"/>
  <c r="DH20" i="13"/>
  <c r="DO20" i="13"/>
  <c r="CD20" i="13"/>
  <c r="CN20" i="13"/>
  <c r="DJ20" i="13"/>
  <c r="DT20" i="13"/>
  <c r="CD21" i="13"/>
  <c r="DB22" i="13"/>
  <c r="CY22" i="13"/>
  <c r="DG22" i="13"/>
  <c r="CX22" i="13"/>
  <c r="CW22" i="13"/>
  <c r="DG23" i="13"/>
  <c r="CY23" i="13"/>
  <c r="DE23" i="13"/>
  <c r="CV23" i="13"/>
  <c r="DD23" i="13"/>
  <c r="CU23" i="13"/>
  <c r="CE23" i="13"/>
  <c r="DB23" i="13"/>
  <c r="DC25" i="13"/>
  <c r="DN25" i="13"/>
  <c r="CJ26" i="13"/>
  <c r="CU26" i="13"/>
  <c r="CM28" i="13"/>
  <c r="CO29" i="13"/>
  <c r="CP29" i="13"/>
  <c r="CM29" i="13"/>
  <c r="CL29" i="13"/>
  <c r="CE29" i="13"/>
  <c r="CS29" i="13"/>
  <c r="BU31" i="13"/>
  <c r="CZ31" i="13"/>
  <c r="DM31" i="13"/>
  <c r="CW32" i="13"/>
  <c r="DJ32" i="13"/>
  <c r="CZ35" i="13"/>
  <c r="DR35" i="13"/>
  <c r="DL37" i="13"/>
  <c r="CD38" i="13"/>
  <c r="BV38" i="13"/>
  <c r="CE38" i="13"/>
  <c r="BU38" i="13"/>
  <c r="CB38" i="13"/>
  <c r="CA38" i="13"/>
  <c r="BZ38" i="13"/>
  <c r="CG38" i="13"/>
  <c r="DB40" i="13"/>
  <c r="DL43" i="13"/>
  <c r="CT46" i="13"/>
  <c r="CL46" i="13"/>
  <c r="CR46" i="13"/>
  <c r="CI46" i="13"/>
  <c r="CP46" i="13"/>
  <c r="CO46" i="13"/>
  <c r="CN46" i="13"/>
  <c r="CM46" i="13"/>
  <c r="CK46" i="13"/>
  <c r="CE47" i="13"/>
  <c r="CG53" i="13"/>
  <c r="BY53" i="13"/>
  <c r="CF53" i="13"/>
  <c r="BW53" i="13"/>
  <c r="CE53" i="13"/>
  <c r="BV53" i="13"/>
  <c r="CD53" i="13"/>
  <c r="BU53" i="13"/>
  <c r="CC53" i="13"/>
  <c r="CB53" i="13"/>
  <c r="CA53" i="13"/>
  <c r="BZ53" i="13"/>
  <c r="DG55" i="13"/>
  <c r="CY55" i="13"/>
  <c r="DA55" i="13"/>
  <c r="CZ55" i="13"/>
  <c r="CX55" i="13"/>
  <c r="DF55" i="13"/>
  <c r="CW55" i="13"/>
  <c r="DE55" i="13"/>
  <c r="CV55" i="13"/>
  <c r="DD55" i="13"/>
  <c r="CU55" i="13"/>
  <c r="DC55" i="13"/>
  <c r="CD62" i="13"/>
  <c r="BV62" i="13"/>
  <c r="BY62" i="13"/>
  <c r="CG62" i="13"/>
  <c r="BX62" i="13"/>
  <c r="BW62" i="13"/>
  <c r="BU62" i="13"/>
  <c r="CF62" i="13"/>
  <c r="CE62" i="13"/>
  <c r="CC62" i="13"/>
  <c r="CB62" i="13"/>
  <c r="CA62" i="13"/>
  <c r="DB63" i="13"/>
  <c r="DC71" i="13"/>
  <c r="CS73" i="13"/>
  <c r="CK73" i="13"/>
  <c r="CP73" i="13"/>
  <c r="CL73" i="13"/>
  <c r="CT73" i="13"/>
  <c r="CJ73" i="13"/>
  <c r="CQ73" i="13"/>
  <c r="CO73" i="13"/>
  <c r="CN73" i="13"/>
  <c r="CM73" i="13"/>
  <c r="CI73" i="13"/>
  <c r="CH73" i="13"/>
  <c r="BW6" i="13"/>
  <c r="CO6" i="13"/>
  <c r="CX6" i="13"/>
  <c r="DG6" i="13"/>
  <c r="DP6" i="13"/>
  <c r="CC7" i="13"/>
  <c r="CL7" i="13"/>
  <c r="CU7" i="13"/>
  <c r="DD7" i="13"/>
  <c r="DM7" i="13"/>
  <c r="DD8" i="13"/>
  <c r="CV8" i="13"/>
  <c r="BZ8" i="13"/>
  <c r="DA8" i="13"/>
  <c r="DJ8" i="13"/>
  <c r="CC9" i="13"/>
  <c r="BU9" i="13"/>
  <c r="BX9" i="13"/>
  <c r="CG9" i="13"/>
  <c r="CY9" i="13"/>
  <c r="DH9" i="13"/>
  <c r="DR9" i="13"/>
  <c r="BU10" i="13"/>
  <c r="CD10" i="13"/>
  <c r="CM10" i="13"/>
  <c r="CV10" i="13"/>
  <c r="DE10" i="13"/>
  <c r="DC11" i="13"/>
  <c r="CU11" i="13"/>
  <c r="CI11" i="13"/>
  <c r="CR11" i="13"/>
  <c r="DA11" i="13"/>
  <c r="DJ11" i="13"/>
  <c r="BW12" i="13"/>
  <c r="CF12" i="13"/>
  <c r="CO12" i="13"/>
  <c r="CX12" i="13"/>
  <c r="DG12" i="13"/>
  <c r="DQ12" i="13"/>
  <c r="CC13" i="13"/>
  <c r="CL13" i="13"/>
  <c r="DN13" i="13"/>
  <c r="CT14" i="13"/>
  <c r="CL14" i="13"/>
  <c r="BY14" i="13"/>
  <c r="CH14" i="13"/>
  <c r="CQ14" i="13"/>
  <c r="CZ14" i="13"/>
  <c r="DI14" i="13"/>
  <c r="DS14" i="13"/>
  <c r="BV15" i="13"/>
  <c r="CF15" i="13"/>
  <c r="CR15" i="13"/>
  <c r="DB15" i="13"/>
  <c r="DL15" i="13"/>
  <c r="DT16" i="13"/>
  <c r="DL16" i="13"/>
  <c r="S16" i="13" s="1"/>
  <c r="DS16" i="13"/>
  <c r="DK16" i="13"/>
  <c r="CW16" i="13"/>
  <c r="DG16" i="13"/>
  <c r="DQ16" i="13"/>
  <c r="CC17" i="13"/>
  <c r="BU17" i="13"/>
  <c r="CB17" i="13"/>
  <c r="BY17" i="13"/>
  <c r="CU17" i="13"/>
  <c r="DE17" i="13"/>
  <c r="DO17" i="13"/>
  <c r="BV18" i="13"/>
  <c r="CF18" i="13"/>
  <c r="CR18" i="13"/>
  <c r="CM19" i="13"/>
  <c r="CT19" i="13"/>
  <c r="CL19" i="13"/>
  <c r="CH19" i="13"/>
  <c r="CR19" i="13"/>
  <c r="DN19" i="13"/>
  <c r="BU20" i="13"/>
  <c r="CE20" i="13"/>
  <c r="CO20" i="13"/>
  <c r="DA20" i="13"/>
  <c r="DK20" i="13"/>
  <c r="CE21" i="13"/>
  <c r="CQ21" i="13"/>
  <c r="DR22" i="13"/>
  <c r="DJ22" i="13"/>
  <c r="DQ22" i="13"/>
  <c r="DH22" i="13"/>
  <c r="DP22" i="13"/>
  <c r="CM22" i="13"/>
  <c r="CZ22" i="13"/>
  <c r="DL22" i="13"/>
  <c r="DO23" i="13"/>
  <c r="DN23" i="13"/>
  <c r="DM23" i="13"/>
  <c r="CF23" i="13"/>
  <c r="CR23" i="13"/>
  <c r="DC23" i="13"/>
  <c r="DQ23" i="13"/>
  <c r="DD25" i="13"/>
  <c r="DO25" i="13"/>
  <c r="CK26" i="13"/>
  <c r="CY26" i="13"/>
  <c r="CM27" i="13"/>
  <c r="CS27" i="13"/>
  <c r="CJ27" i="13"/>
  <c r="CR27" i="13"/>
  <c r="CI27" i="13"/>
  <c r="CK27" i="13"/>
  <c r="DP28" i="13"/>
  <c r="DH28" i="13"/>
  <c r="DT28" i="13"/>
  <c r="DK28" i="13"/>
  <c r="DR28" i="13"/>
  <c r="DI28" i="13"/>
  <c r="DQ28" i="13"/>
  <c r="CN28" i="13"/>
  <c r="DS28" i="13"/>
  <c r="CH29" i="13"/>
  <c r="CT29" i="13"/>
  <c r="DH30" i="13"/>
  <c r="BX31" i="13"/>
  <c r="DB31" i="13"/>
  <c r="DN31" i="13"/>
  <c r="CF32" i="13"/>
  <c r="BX32" i="13"/>
  <c r="CE32" i="13"/>
  <c r="BV32" i="13"/>
  <c r="CC32" i="13"/>
  <c r="CB32" i="13"/>
  <c r="CA32" i="13"/>
  <c r="CY32" i="13"/>
  <c r="DK32" i="13"/>
  <c r="CC33" i="13"/>
  <c r="BU33" i="13"/>
  <c r="CD33" i="13"/>
  <c r="CA33" i="13"/>
  <c r="BZ33" i="13"/>
  <c r="CB33" i="13"/>
  <c r="CI34" i="13"/>
  <c r="DA35" i="13"/>
  <c r="DT35" i="13"/>
  <c r="DP36" i="13"/>
  <c r="DH36" i="13"/>
  <c r="DM36" i="13"/>
  <c r="DT36" i="13"/>
  <c r="DK36" i="13"/>
  <c r="DS36" i="13"/>
  <c r="DJ36" i="13"/>
  <c r="DR36" i="13"/>
  <c r="DI36" i="13"/>
  <c r="DN37" i="13"/>
  <c r="CT38" i="13"/>
  <c r="CL38" i="13"/>
  <c r="CN38" i="13"/>
  <c r="CK38" i="13"/>
  <c r="CS38" i="13"/>
  <c r="CJ38" i="13"/>
  <c r="CR38" i="13"/>
  <c r="CI38" i="13"/>
  <c r="CH38" i="13"/>
  <c r="DC40" i="13"/>
  <c r="CC41" i="13"/>
  <c r="BU41" i="13"/>
  <c r="CF41" i="13"/>
  <c r="BW41" i="13"/>
  <c r="CE41" i="13"/>
  <c r="BV41" i="13"/>
  <c r="CD41" i="13"/>
  <c r="CB41" i="13"/>
  <c r="CA41" i="13"/>
  <c r="DM43" i="13"/>
  <c r="CH46" i="13"/>
  <c r="CG47" i="13"/>
  <c r="CP50" i="13"/>
  <c r="CH50" i="13"/>
  <c r="CQ50" i="13"/>
  <c r="CO50" i="13"/>
  <c r="CN50" i="13"/>
  <c r="CM50" i="13"/>
  <c r="CL50" i="13"/>
  <c r="CT50" i="13"/>
  <c r="CK50" i="13"/>
  <c r="CS50" i="13"/>
  <c r="CJ50" i="13"/>
  <c r="DP60" i="13"/>
  <c r="DH60" i="13"/>
  <c r="DQ60" i="13"/>
  <c r="DR60" i="13"/>
  <c r="DO60" i="13"/>
  <c r="DN60" i="13"/>
  <c r="DM60" i="13"/>
  <c r="DL60" i="13"/>
  <c r="DK60" i="13"/>
  <c r="DT60" i="13"/>
  <c r="DJ60" i="13"/>
  <c r="CD6" i="13"/>
  <c r="BV6" i="13"/>
  <c r="BX6" i="13"/>
  <c r="CG6" i="13"/>
  <c r="CP6" i="13"/>
  <c r="CY6" i="13"/>
  <c r="DH6" i="13"/>
  <c r="DQ6" i="13"/>
  <c r="BU7" i="13"/>
  <c r="CD7" i="13"/>
  <c r="CM7" i="13"/>
  <c r="CV7" i="13"/>
  <c r="DE7" i="13"/>
  <c r="DN7" i="13"/>
  <c r="DT8" i="13"/>
  <c r="DL8" i="13"/>
  <c r="S8" i="13" s="1"/>
  <c r="CA8" i="13"/>
  <c r="DK8" i="13"/>
  <c r="CS9" i="13"/>
  <c r="CK9" i="13"/>
  <c r="CH9" i="13"/>
  <c r="CQ9" i="13"/>
  <c r="CZ9" i="13"/>
  <c r="DJ9" i="13"/>
  <c r="DS9" i="13"/>
  <c r="BV10" i="13"/>
  <c r="CE10" i="13"/>
  <c r="CN10" i="13"/>
  <c r="CW10" i="13"/>
  <c r="DG10" i="13"/>
  <c r="DS11" i="13"/>
  <c r="DK11" i="13"/>
  <c r="CJ11" i="13"/>
  <c r="CS11" i="13"/>
  <c r="DL11" i="13"/>
  <c r="BX12" i="13"/>
  <c r="CG12" i="13"/>
  <c r="CP12" i="13"/>
  <c r="CY12" i="13"/>
  <c r="DI12" i="13"/>
  <c r="DR12" i="13"/>
  <c r="BU13" i="13"/>
  <c r="CD13" i="13"/>
  <c r="CM13" i="13"/>
  <c r="DO13" i="13"/>
  <c r="BZ14" i="13"/>
  <c r="DA14" i="13"/>
  <c r="DK14" i="13"/>
  <c r="DT14" i="13"/>
  <c r="BW15" i="13"/>
  <c r="CG15" i="13"/>
  <c r="CS15" i="13"/>
  <c r="DC15" i="13"/>
  <c r="DM15" i="13"/>
  <c r="CX16" i="13"/>
  <c r="CS17" i="13"/>
  <c r="CK17" i="13"/>
  <c r="CR17" i="13"/>
  <c r="CJ17" i="13"/>
  <c r="CL17" i="13"/>
  <c r="CV17" i="13"/>
  <c r="DF17" i="13"/>
  <c r="DR17" i="13"/>
  <c r="BW18" i="13"/>
  <c r="CI18" i="13"/>
  <c r="CS18" i="13"/>
  <c r="DC19" i="13"/>
  <c r="CU19" i="13"/>
  <c r="DB19" i="13"/>
  <c r="DE19" i="13"/>
  <c r="DO19" i="13"/>
  <c r="BV20" i="13"/>
  <c r="CF20" i="13"/>
  <c r="CP20" i="13"/>
  <c r="DB20" i="13"/>
  <c r="DL20" i="13"/>
  <c r="BU21" i="13"/>
  <c r="CF21" i="13"/>
  <c r="CR21" i="13"/>
  <c r="CN22" i="13"/>
  <c r="DA22" i="13"/>
  <c r="BV23" i="13"/>
  <c r="CG23" i="13"/>
  <c r="CS23" i="13"/>
  <c r="DF23" i="13"/>
  <c r="CF24" i="13"/>
  <c r="BX24" i="13"/>
  <c r="CA24" i="13"/>
  <c r="BZ24" i="13"/>
  <c r="BY24" i="13"/>
  <c r="DE25" i="13"/>
  <c r="DP25" i="13"/>
  <c r="BZ26" i="13"/>
  <c r="CE26" i="13"/>
  <c r="BV26" i="13"/>
  <c r="CD26" i="13"/>
  <c r="BU26" i="13"/>
  <c r="CA26" i="13"/>
  <c r="CL26" i="13"/>
  <c r="S26" i="13" s="1"/>
  <c r="CZ26" i="13"/>
  <c r="CQ28" i="13"/>
  <c r="DM29" i="13"/>
  <c r="DQ29" i="13"/>
  <c r="DH29" i="13"/>
  <c r="DO29" i="13"/>
  <c r="DN29" i="13"/>
  <c r="CI29" i="13"/>
  <c r="DR29" i="13"/>
  <c r="CD30" i="13"/>
  <c r="BV30" i="13"/>
  <c r="CB30" i="13"/>
  <c r="BZ30" i="13"/>
  <c r="BY30" i="13"/>
  <c r="CA30" i="13"/>
  <c r="DL30" i="13"/>
  <c r="BZ31" i="13"/>
  <c r="DC31" i="13"/>
  <c r="DR31" i="13"/>
  <c r="CZ32" i="13"/>
  <c r="DO32" i="13"/>
  <c r="CS33" i="13"/>
  <c r="CK33" i="13"/>
  <c r="CM33" i="13"/>
  <c r="CT33" i="13"/>
  <c r="CJ33" i="13"/>
  <c r="R33" i="13" s="1"/>
  <c r="CR33" i="13"/>
  <c r="CI33" i="13"/>
  <c r="CQ33" i="13"/>
  <c r="CK34" i="13"/>
  <c r="CM35" i="13"/>
  <c r="CO35" i="13"/>
  <c r="CL35" i="13"/>
  <c r="CT35" i="13"/>
  <c r="CK35" i="13"/>
  <c r="CS35" i="13"/>
  <c r="CJ35" i="13"/>
  <c r="CN35" i="13"/>
  <c r="DF35" i="13"/>
  <c r="CG37" i="13"/>
  <c r="U37" i="13" s="1"/>
  <c r="BY37" i="13"/>
  <c r="BZ37" i="13"/>
  <c r="CF37" i="13"/>
  <c r="BW37" i="13"/>
  <c r="CE37" i="13"/>
  <c r="BV37" i="13"/>
  <c r="CD37" i="13"/>
  <c r="BU37" i="13"/>
  <c r="CC37" i="13"/>
  <c r="DR37" i="13"/>
  <c r="DJ40" i="13"/>
  <c r="CS41" i="13"/>
  <c r="CK41" i="13"/>
  <c r="CO41" i="13"/>
  <c r="CN41" i="13"/>
  <c r="CM41" i="13"/>
  <c r="CL41" i="13"/>
  <c r="CT41" i="13"/>
  <c r="CJ41" i="13"/>
  <c r="CP41" i="13"/>
  <c r="DT43" i="13"/>
  <c r="DR46" i="13"/>
  <c r="DJ46" i="13"/>
  <c r="DT46" i="13"/>
  <c r="DK46" i="13"/>
  <c r="DQ46" i="13"/>
  <c r="DH46" i="13"/>
  <c r="DP46" i="13"/>
  <c r="DO46" i="13"/>
  <c r="DN46" i="13"/>
  <c r="DM46" i="13"/>
  <c r="CJ46" i="13"/>
  <c r="DP52" i="13"/>
  <c r="DH52" i="13"/>
  <c r="DT52" i="13"/>
  <c r="DK52" i="13"/>
  <c r="DS52" i="13"/>
  <c r="DJ52" i="13"/>
  <c r="DR52" i="13"/>
  <c r="DI52" i="13"/>
  <c r="DQ52" i="13"/>
  <c r="DO52" i="13"/>
  <c r="DN52" i="13"/>
  <c r="DM52" i="13"/>
  <c r="CR73" i="13"/>
  <c r="O73" i="13" s="1"/>
  <c r="DS75" i="13"/>
  <c r="DK75" i="13"/>
  <c r="DT75" i="13"/>
  <c r="DJ75" i="13"/>
  <c r="DO75" i="13"/>
  <c r="DN75" i="13"/>
  <c r="DP75" i="13"/>
  <c r="DM75" i="13"/>
  <c r="DL75" i="13"/>
  <c r="DI75" i="13"/>
  <c r="DH75" i="13"/>
  <c r="DR75" i="13"/>
  <c r="CM77" i="13"/>
  <c r="CZ84" i="13"/>
  <c r="DC84" i="13"/>
  <c r="DA84" i="13"/>
  <c r="DG84" i="13"/>
  <c r="CX84" i="13"/>
  <c r="DE84" i="13"/>
  <c r="CV84" i="13"/>
  <c r="DD84" i="13"/>
  <c r="CU84" i="13"/>
  <c r="DB84" i="13"/>
  <c r="DQ91" i="13"/>
  <c r="DI91" i="13"/>
  <c r="DO91" i="13"/>
  <c r="DN91" i="13"/>
  <c r="DM91" i="13"/>
  <c r="DL91" i="13"/>
  <c r="DK91" i="13"/>
  <c r="DT91" i="13"/>
  <c r="DJ91" i="13"/>
  <c r="DR91" i="13"/>
  <c r="DP91" i="13"/>
  <c r="BX36" i="13"/>
  <c r="CG36" i="13"/>
  <c r="DA38" i="13"/>
  <c r="CX39" i="13"/>
  <c r="CC40" i="13"/>
  <c r="DQ41" i="13"/>
  <c r="DI41" i="13"/>
  <c r="DL41" i="13"/>
  <c r="BX42" i="13"/>
  <c r="CG42" i="13"/>
  <c r="BZ44" i="13"/>
  <c r="DB44" i="13"/>
  <c r="CU46" i="13"/>
  <c r="DD46" i="13"/>
  <c r="CQ47" i="13"/>
  <c r="CI47" i="13"/>
  <c r="CH47" i="13"/>
  <c r="CR47" i="13"/>
  <c r="CX48" i="13"/>
  <c r="DG48" i="13"/>
  <c r="CD49" i="13"/>
  <c r="CV49" i="13"/>
  <c r="DE49" i="13"/>
  <c r="DN49" i="13"/>
  <c r="DF50" i="13"/>
  <c r="CX50" i="13"/>
  <c r="CA50" i="13"/>
  <c r="DB50" i="13"/>
  <c r="CX51" i="13"/>
  <c r="DG51" i="13"/>
  <c r="U51" i="13" s="1"/>
  <c r="CL52" i="13"/>
  <c r="CU52" i="13"/>
  <c r="DD52" i="13"/>
  <c r="CI53" i="13"/>
  <c r="CR53" i="13"/>
  <c r="CN54" i="13"/>
  <c r="DO54" i="13"/>
  <c r="CB55" i="13"/>
  <c r="CK55" i="13"/>
  <c r="CT55" i="13"/>
  <c r="DL55" i="13"/>
  <c r="DN57" i="13"/>
  <c r="CO58" i="13"/>
  <c r="CZ58" i="13"/>
  <c r="DM59" i="13"/>
  <c r="CN60" i="13"/>
  <c r="CY60" i="13"/>
  <c r="DO63" i="13"/>
  <c r="DP63" i="13"/>
  <c r="DN63" i="13"/>
  <c r="CF63" i="13"/>
  <c r="CR63" i="13"/>
  <c r="DQ63" i="13"/>
  <c r="DR65" i="13"/>
  <c r="DF66" i="13"/>
  <c r="CX66" i="13"/>
  <c r="CY66" i="13"/>
  <c r="DG66" i="13"/>
  <c r="CW66" i="13"/>
  <c r="CC66" i="13"/>
  <c r="DB66" i="13"/>
  <c r="DC67" i="13"/>
  <c r="CU67" i="13"/>
  <c r="CY67" i="13"/>
  <c r="DD67" i="13"/>
  <c r="DB67" i="13"/>
  <c r="DA67" i="13"/>
  <c r="BX69" i="13"/>
  <c r="DH69" i="13"/>
  <c r="BX70" i="13"/>
  <c r="DO71" i="13"/>
  <c r="DM71" i="13"/>
  <c r="DR71" i="13"/>
  <c r="DI71" i="13"/>
  <c r="DQ71" i="13"/>
  <c r="DH71" i="13"/>
  <c r="CR71" i="13"/>
  <c r="DT71" i="13"/>
  <c r="DT72" i="13"/>
  <c r="U72" i="13" s="1"/>
  <c r="DL72" i="13"/>
  <c r="DS72" i="13"/>
  <c r="DJ72" i="13"/>
  <c r="DO72" i="13"/>
  <c r="DN72" i="13"/>
  <c r="DR72" i="13"/>
  <c r="DA73" i="13"/>
  <c r="CY73" i="13"/>
  <c r="DD73" i="13"/>
  <c r="CU73" i="13"/>
  <c r="DC73" i="13"/>
  <c r="CV73" i="13"/>
  <c r="DF74" i="13"/>
  <c r="CX74" i="13"/>
  <c r="DE74" i="13"/>
  <c r="CV74" i="13"/>
  <c r="DA74" i="13"/>
  <c r="CZ74" i="13"/>
  <c r="DB74" i="13"/>
  <c r="CP75" i="13"/>
  <c r="CL76" i="13"/>
  <c r="CX78" i="13"/>
  <c r="BZ82" i="13"/>
  <c r="BY82" i="13"/>
  <c r="CF82" i="13"/>
  <c r="BW82" i="13"/>
  <c r="CB82" i="13"/>
  <c r="CA82" i="13"/>
  <c r="CE82" i="13"/>
  <c r="DS83" i="13"/>
  <c r="DK83" i="13"/>
  <c r="DO83" i="13"/>
  <c r="DM83" i="13"/>
  <c r="DT83" i="13"/>
  <c r="DJ83" i="13"/>
  <c r="DQ83" i="13"/>
  <c r="DH83" i="13"/>
  <c r="DP83" i="13"/>
  <c r="CQ83" i="13"/>
  <c r="DN83" i="13"/>
  <c r="DF84" i="13"/>
  <c r="DO85" i="13"/>
  <c r="CA89" i="13"/>
  <c r="BZ89" i="13"/>
  <c r="CF89" i="13"/>
  <c r="BV89" i="13"/>
  <c r="CE89" i="13"/>
  <c r="BU89" i="13"/>
  <c r="CD89" i="13"/>
  <c r="CB89" i="13"/>
  <c r="BX89" i="13"/>
  <c r="CG89" i="13"/>
  <c r="BW89" i="13"/>
  <c r="BW16" i="13"/>
  <c r="CE16" i="13"/>
  <c r="O16" i="13" s="1"/>
  <c r="CW18" i="13"/>
  <c r="DE18" i="13"/>
  <c r="DD24" i="13"/>
  <c r="CV24" i="13"/>
  <c r="K24" i="13" s="1"/>
  <c r="DA24" i="13"/>
  <c r="CC25" i="13"/>
  <c r="BU25" i="13"/>
  <c r="BX25" i="13"/>
  <c r="CG25" i="13"/>
  <c r="U25" i="13" s="1"/>
  <c r="DC27" i="13"/>
  <c r="CU27" i="13"/>
  <c r="DA27" i="13"/>
  <c r="CX28" i="13"/>
  <c r="DG28" i="13"/>
  <c r="CT30" i="13"/>
  <c r="CL30" i="13"/>
  <c r="CH30" i="13"/>
  <c r="CQ30" i="13"/>
  <c r="CN31" i="13"/>
  <c r="DB33" i="13"/>
  <c r="CY34" i="13"/>
  <c r="CR36" i="13"/>
  <c r="CJ36" i="13"/>
  <c r="BY36" i="13"/>
  <c r="CH36" i="13"/>
  <c r="CQ36" i="13"/>
  <c r="CN37" i="13"/>
  <c r="DR38" i="13"/>
  <c r="DJ38" i="13"/>
  <c r="DC38" i="13"/>
  <c r="DL38" i="13"/>
  <c r="BX39" i="13"/>
  <c r="CG39" i="13"/>
  <c r="CZ39" i="13"/>
  <c r="DI39" i="13"/>
  <c r="DR39" i="13"/>
  <c r="BU40" i="13"/>
  <c r="CD40" i="13"/>
  <c r="DM41" i="13"/>
  <c r="CP42" i="13"/>
  <c r="CH42" i="13"/>
  <c r="BY42" i="13"/>
  <c r="CI42" i="13"/>
  <c r="K42" i="13" s="1"/>
  <c r="CR42" i="13"/>
  <c r="CN43" i="13"/>
  <c r="DP44" i="13"/>
  <c r="DH44" i="13"/>
  <c r="CA44" i="13"/>
  <c r="DC44" i="13"/>
  <c r="DL44" i="13"/>
  <c r="CG45" i="13"/>
  <c r="BY45" i="13"/>
  <c r="BX45" i="13"/>
  <c r="DI45" i="13"/>
  <c r="DR45" i="13"/>
  <c r="CC46" i="13"/>
  <c r="CV46" i="13"/>
  <c r="DE46" i="13"/>
  <c r="DG47" i="13"/>
  <c r="CY47" i="13"/>
  <c r="CJ47" i="13"/>
  <c r="CS47" i="13"/>
  <c r="DB47" i="13"/>
  <c r="CF48" i="13"/>
  <c r="BX48" i="13"/>
  <c r="BW48" i="13"/>
  <c r="CG48" i="13"/>
  <c r="CY48" i="13"/>
  <c r="DH48" i="13"/>
  <c r="DQ48" i="13"/>
  <c r="BV49" i="13"/>
  <c r="CE49" i="13"/>
  <c r="CW49" i="13"/>
  <c r="DF49" i="13"/>
  <c r="DO49" i="13"/>
  <c r="CB50" i="13"/>
  <c r="DC50" i="13"/>
  <c r="CY51" i="13"/>
  <c r="DH51" i="13"/>
  <c r="DQ51" i="13"/>
  <c r="CM52" i="13"/>
  <c r="CV52" i="13"/>
  <c r="DE52" i="13"/>
  <c r="CJ53" i="13"/>
  <c r="CS53" i="13"/>
  <c r="CO54" i="13"/>
  <c r="DP54" i="13"/>
  <c r="CC55" i="13"/>
  <c r="CL55" i="13"/>
  <c r="DM55" i="13"/>
  <c r="DD56" i="13"/>
  <c r="CV56" i="13"/>
  <c r="DA56" i="13"/>
  <c r="CS57" i="13"/>
  <c r="CK57" i="13"/>
  <c r="CP57" i="13"/>
  <c r="CJ57" i="13"/>
  <c r="DO57" i="13"/>
  <c r="CQ58" i="13"/>
  <c r="DA58" i="13"/>
  <c r="CM59" i="13"/>
  <c r="CR59" i="13"/>
  <c r="CI59" i="13"/>
  <c r="CH59" i="13"/>
  <c r="CS59" i="13"/>
  <c r="DN59" i="13"/>
  <c r="CP60" i="13"/>
  <c r="DA60" i="13"/>
  <c r="CG61" i="13"/>
  <c r="U61" i="13" s="1"/>
  <c r="BY61" i="13"/>
  <c r="CC61" i="13"/>
  <c r="BZ61" i="13"/>
  <c r="DL61" i="13"/>
  <c r="DB62" i="13"/>
  <c r="CZ62" i="13"/>
  <c r="CY62" i="13"/>
  <c r="CX62" i="13"/>
  <c r="CG63" i="13"/>
  <c r="CS63" i="13"/>
  <c r="DR63" i="13"/>
  <c r="CD66" i="13"/>
  <c r="DC66" i="13"/>
  <c r="DE67" i="13"/>
  <c r="CU68" i="13"/>
  <c r="DK68" i="13"/>
  <c r="BZ69" i="13"/>
  <c r="DI69" i="13"/>
  <c r="BY70" i="13"/>
  <c r="CS71" i="13"/>
  <c r="BV72" i="13"/>
  <c r="CW73" i="13"/>
  <c r="DC74" i="13"/>
  <c r="CQ75" i="13"/>
  <c r="CM76" i="13"/>
  <c r="DM77" i="13"/>
  <c r="DN77" i="13"/>
  <c r="DR77" i="13"/>
  <c r="DI77" i="13"/>
  <c r="DQ77" i="13"/>
  <c r="DH77" i="13"/>
  <c r="DL77" i="13"/>
  <c r="CY78" i="13"/>
  <c r="DO79" i="13"/>
  <c r="DR79" i="13"/>
  <c r="DI79" i="13"/>
  <c r="DP79" i="13"/>
  <c r="DT79" i="13"/>
  <c r="DK79" i="13"/>
  <c r="DS79" i="13"/>
  <c r="DJ79" i="13"/>
  <c r="DH79" i="13"/>
  <c r="DJ80" i="13"/>
  <c r="CC81" i="13"/>
  <c r="BU81" i="13"/>
  <c r="CB81" i="13"/>
  <c r="BZ81" i="13"/>
  <c r="CE81" i="13"/>
  <c r="BV81" i="13"/>
  <c r="CD81" i="13"/>
  <c r="CF81" i="13"/>
  <c r="DJ81" i="13"/>
  <c r="CG82" i="13"/>
  <c r="CS83" i="13"/>
  <c r="DR83" i="13"/>
  <c r="BV84" i="13"/>
  <c r="CU86" i="13"/>
  <c r="BW11" i="13"/>
  <c r="CW13" i="13"/>
  <c r="BX16" i="13"/>
  <c r="CX18" i="13"/>
  <c r="T18" i="13" s="1"/>
  <c r="BW19" i="13"/>
  <c r="DL21" i="13"/>
  <c r="CD22" i="13"/>
  <c r="BV22" i="13"/>
  <c r="BX22" i="13"/>
  <c r="CG22" i="13"/>
  <c r="DT24" i="13"/>
  <c r="DL24" i="13"/>
  <c r="DB24" i="13"/>
  <c r="DK24" i="13"/>
  <c r="CS25" i="13"/>
  <c r="CK25" i="13"/>
  <c r="BY25" i="13"/>
  <c r="CH25" i="13"/>
  <c r="CQ25" i="13"/>
  <c r="DS27" i="13"/>
  <c r="DK27" i="13"/>
  <c r="DB27" i="13"/>
  <c r="DL27" i="13"/>
  <c r="BX28" i="13"/>
  <c r="CG28" i="13"/>
  <c r="CY28" i="13"/>
  <c r="CI30" i="13"/>
  <c r="CR30" i="13"/>
  <c r="DA30" i="13"/>
  <c r="DQ33" i="13"/>
  <c r="DI33" i="13"/>
  <c r="DC33" i="13"/>
  <c r="DL33" i="13"/>
  <c r="BX34" i="13"/>
  <c r="CG34" i="13"/>
  <c r="BZ36" i="13"/>
  <c r="CI36" i="13"/>
  <c r="CS36" i="13"/>
  <c r="DB36" i="13"/>
  <c r="CP37" i="13"/>
  <c r="CU38" i="13"/>
  <c r="DD38" i="13"/>
  <c r="DM38" i="13"/>
  <c r="CQ39" i="13"/>
  <c r="CI39" i="13"/>
  <c r="BY39" i="13"/>
  <c r="CH39" i="13"/>
  <c r="CR39" i="13"/>
  <c r="DJ39" i="13"/>
  <c r="DS39" i="13"/>
  <c r="BV40" i="13"/>
  <c r="DN41" i="13"/>
  <c r="DF42" i="13"/>
  <c r="CX42" i="13"/>
  <c r="CA42" i="13"/>
  <c r="CJ42" i="13"/>
  <c r="R42" i="13" s="1"/>
  <c r="CS42" i="13"/>
  <c r="DB42" i="13"/>
  <c r="CO43" i="13"/>
  <c r="CC44" i="13"/>
  <c r="CU44" i="13"/>
  <c r="DD44" i="13"/>
  <c r="DM44" i="13"/>
  <c r="BZ45" i="13"/>
  <c r="CI45" i="13"/>
  <c r="CR45" i="13"/>
  <c r="DJ45" i="13"/>
  <c r="DS45" i="13"/>
  <c r="BU46" i="13"/>
  <c r="CW46" i="13"/>
  <c r="DF46" i="13"/>
  <c r="CK47" i="13"/>
  <c r="CT47" i="13"/>
  <c r="DC47" i="13"/>
  <c r="DL47" i="13"/>
  <c r="BY48" i="13"/>
  <c r="DI48" i="13"/>
  <c r="BW49" i="13"/>
  <c r="CX49" i="13"/>
  <c r="DG49" i="13"/>
  <c r="DP49" i="13"/>
  <c r="CC50" i="13"/>
  <c r="CU50" i="13"/>
  <c r="DD50" i="13"/>
  <c r="CH51" i="13"/>
  <c r="CQ51" i="13"/>
  <c r="DI51" i="13"/>
  <c r="BV52" i="13"/>
  <c r="CE52" i="13"/>
  <c r="CN52" i="13"/>
  <c r="CW52" i="13"/>
  <c r="DF52" i="13"/>
  <c r="CK53" i="13"/>
  <c r="T53" i="13" s="1"/>
  <c r="CT53" i="13"/>
  <c r="DL53" i="13"/>
  <c r="CD54" i="13"/>
  <c r="BV54" i="13"/>
  <c r="BX54" i="13"/>
  <c r="CG54" i="13"/>
  <c r="CY54" i="13"/>
  <c r="DH54" i="13"/>
  <c r="DQ54" i="13"/>
  <c r="BU55" i="13"/>
  <c r="CD55" i="13"/>
  <c r="CM55" i="13"/>
  <c r="DN55" i="13"/>
  <c r="DT56" i="13"/>
  <c r="DL56" i="13"/>
  <c r="DB56" i="13"/>
  <c r="DK56" i="13"/>
  <c r="DA57" i="13"/>
  <c r="CY57" i="13"/>
  <c r="CL57" i="13"/>
  <c r="CV57" i="13"/>
  <c r="DF57" i="13"/>
  <c r="BW58" i="13"/>
  <c r="CR58" i="13"/>
  <c r="DB58" i="13"/>
  <c r="CJ59" i="13"/>
  <c r="CT59" i="13"/>
  <c r="BV60" i="13"/>
  <c r="CQ60" i="13"/>
  <c r="DB60" i="13"/>
  <c r="CO61" i="13"/>
  <c r="CL61" i="13"/>
  <c r="CA61" i="13"/>
  <c r="CK61" i="13"/>
  <c r="DR62" i="13"/>
  <c r="DJ62" i="13"/>
  <c r="DS62" i="13"/>
  <c r="DI62" i="13"/>
  <c r="DQ62" i="13"/>
  <c r="DH62" i="13"/>
  <c r="DA62" i="13"/>
  <c r="DM62" i="13"/>
  <c r="BW63" i="13"/>
  <c r="CH63" i="13"/>
  <c r="CT63" i="13"/>
  <c r="DH63" i="13"/>
  <c r="DS63" i="13"/>
  <c r="CF64" i="13"/>
  <c r="BX64" i="13"/>
  <c r="CB64" i="13"/>
  <c r="CA64" i="13"/>
  <c r="BY64" i="13"/>
  <c r="CC65" i="13"/>
  <c r="BU65" i="13"/>
  <c r="BZ65" i="13"/>
  <c r="BY65" i="13"/>
  <c r="CA65" i="13"/>
  <c r="DH65" i="13"/>
  <c r="CG66" i="13"/>
  <c r="DD66" i="13"/>
  <c r="DF67" i="13"/>
  <c r="DL68" i="13"/>
  <c r="DJ69" i="13"/>
  <c r="CT71" i="13"/>
  <c r="DJ71" i="13"/>
  <c r="BW72" i="13"/>
  <c r="DH72" i="13"/>
  <c r="CX73" i="13"/>
  <c r="DD74" i="13"/>
  <c r="CS75" i="13"/>
  <c r="CN76" i="13"/>
  <c r="DA78" i="13"/>
  <c r="DL79" i="13"/>
  <c r="CS81" i="13"/>
  <c r="CK81" i="13"/>
  <c r="CL81" i="13"/>
  <c r="CR81" i="13"/>
  <c r="CI81" i="13"/>
  <c r="CN81" i="13"/>
  <c r="CM81" i="13"/>
  <c r="BX84" i="13"/>
  <c r="CY86" i="13"/>
  <c r="DG39" i="13"/>
  <c r="CY39" i="13"/>
  <c r="DB39" i="13"/>
  <c r="CF40" i="13"/>
  <c r="BX40" i="13"/>
  <c r="BW40" i="13"/>
  <c r="CG40" i="13"/>
  <c r="BU44" i="13"/>
  <c r="CD44" i="13"/>
  <c r="CX46" i="13"/>
  <c r="DG46" i="13"/>
  <c r="DD48" i="13"/>
  <c r="CV48" i="13"/>
  <c r="DA48" i="13"/>
  <c r="CC49" i="13"/>
  <c r="BU49" i="13"/>
  <c r="BX49" i="13"/>
  <c r="CG49" i="13"/>
  <c r="CY49" i="13"/>
  <c r="DH49" i="13"/>
  <c r="DR49" i="13"/>
  <c r="BU50" i="13"/>
  <c r="CD50" i="13"/>
  <c r="DC51" i="13"/>
  <c r="CU51" i="13"/>
  <c r="DA51" i="13"/>
  <c r="CO52" i="13"/>
  <c r="CX52" i="13"/>
  <c r="DG52" i="13"/>
  <c r="CL53" i="13"/>
  <c r="CT54" i="13"/>
  <c r="CL54" i="13"/>
  <c r="CH54" i="13"/>
  <c r="CQ54" i="13"/>
  <c r="DI54" i="13"/>
  <c r="DS54" i="13"/>
  <c r="BV55" i="13"/>
  <c r="CE55" i="13"/>
  <c r="CN55" i="13"/>
  <c r="DQ57" i="13"/>
  <c r="DI57" i="13"/>
  <c r="DR57" i="13"/>
  <c r="DH57" i="13"/>
  <c r="DS57" i="13"/>
  <c r="CI58" i="13"/>
  <c r="CS58" i="13"/>
  <c r="DC58" i="13"/>
  <c r="DS59" i="13"/>
  <c r="DK59" i="13"/>
  <c r="DT59" i="13"/>
  <c r="DJ59" i="13"/>
  <c r="DP59" i="13"/>
  <c r="CH60" i="13"/>
  <c r="CS60" i="13"/>
  <c r="DC60" i="13"/>
  <c r="BX63" i="13"/>
  <c r="CJ63" i="13"/>
  <c r="DI63" i="13"/>
  <c r="DT63" i="13"/>
  <c r="DL65" i="13"/>
  <c r="BU66" i="13"/>
  <c r="DG67" i="13"/>
  <c r="DM68" i="13"/>
  <c r="CG69" i="13"/>
  <c r="BY69" i="13"/>
  <c r="CA69" i="13"/>
  <c r="CE69" i="13"/>
  <c r="BV69" i="13"/>
  <c r="CD69" i="13"/>
  <c r="BU69" i="13"/>
  <c r="CC69" i="13"/>
  <c r="DL69" i="13"/>
  <c r="CD70" i="13"/>
  <c r="BV70" i="13"/>
  <c r="CF70" i="13"/>
  <c r="BW70" i="13"/>
  <c r="CA70" i="13"/>
  <c r="BZ70" i="13"/>
  <c r="CC70" i="13"/>
  <c r="CH71" i="13"/>
  <c r="BY72" i="13"/>
  <c r="DI72" i="13"/>
  <c r="CT75" i="13"/>
  <c r="CP76" i="13"/>
  <c r="DF78" i="13"/>
  <c r="DD80" i="13"/>
  <c r="CV80" i="13"/>
  <c r="DF80" i="13"/>
  <c r="CW80" i="13"/>
  <c r="DC80" i="13"/>
  <c r="CY80" i="13"/>
  <c r="DG80" i="13"/>
  <c r="CX80" i="13"/>
  <c r="CU80" i="13"/>
  <c r="BZ84" i="13"/>
  <c r="DB28" i="13"/>
  <c r="CQ31" i="13"/>
  <c r="CI31" i="13"/>
  <c r="CH31" i="13"/>
  <c r="CR31" i="13"/>
  <c r="DF34" i="13"/>
  <c r="CX34" i="13"/>
  <c r="DB34" i="13"/>
  <c r="CC36" i="13"/>
  <c r="CI37" i="13"/>
  <c r="CR37" i="13"/>
  <c r="CW38" i="13"/>
  <c r="DF38" i="13"/>
  <c r="DC39" i="13"/>
  <c r="DL39" i="13"/>
  <c r="BY40" i="13"/>
  <c r="DP41" i="13"/>
  <c r="CC42" i="13"/>
  <c r="CH43" i="13"/>
  <c r="CQ43" i="13"/>
  <c r="BV44" i="13"/>
  <c r="CE44" i="13"/>
  <c r="CW44" i="13"/>
  <c r="DF44" i="13"/>
  <c r="CB45" i="13"/>
  <c r="DL45" i="13"/>
  <c r="CD46" i="13"/>
  <c r="BV46" i="13"/>
  <c r="BX46" i="13"/>
  <c r="CG46" i="13"/>
  <c r="CY46" i="13"/>
  <c r="CM47" i="13"/>
  <c r="CV47" i="13"/>
  <c r="DE47" i="13"/>
  <c r="DT48" i="13"/>
  <c r="DL48" i="13"/>
  <c r="CA48" i="13"/>
  <c r="DB48" i="13"/>
  <c r="DK48" i="13"/>
  <c r="CS49" i="13"/>
  <c r="CK49" i="13"/>
  <c r="BY49" i="13"/>
  <c r="CH49" i="13"/>
  <c r="CQ49" i="13"/>
  <c r="CZ49" i="13"/>
  <c r="DJ49" i="13"/>
  <c r="BV50" i="13"/>
  <c r="CE50" i="13"/>
  <c r="O50" i="13" s="1"/>
  <c r="CW50" i="13"/>
  <c r="DG50" i="13"/>
  <c r="DS51" i="13"/>
  <c r="DK51" i="13"/>
  <c r="DB51" i="13"/>
  <c r="DL51" i="13"/>
  <c r="BX52" i="13"/>
  <c r="CG52" i="13"/>
  <c r="CY52" i="13"/>
  <c r="CM53" i="13"/>
  <c r="CI54" i="13"/>
  <c r="CR54" i="13"/>
  <c r="DA54" i="13"/>
  <c r="DK54" i="13"/>
  <c r="BW55" i="13"/>
  <c r="CF55" i="13"/>
  <c r="DH55" i="13"/>
  <c r="DQ55" i="13"/>
  <c r="CU56" i="13"/>
  <c r="DE56" i="13"/>
  <c r="CN57" i="13"/>
  <c r="DJ57" i="13"/>
  <c r="DT57" i="13"/>
  <c r="BZ58" i="13"/>
  <c r="CD58" i="13"/>
  <c r="BU58" i="13"/>
  <c r="BY58" i="13"/>
  <c r="CJ58" i="13"/>
  <c r="CL59" i="13"/>
  <c r="DQ59" i="13"/>
  <c r="CB60" i="13"/>
  <c r="CF60" i="13"/>
  <c r="BW60" i="13"/>
  <c r="BY60" i="13"/>
  <c r="CI60" i="13"/>
  <c r="DM61" i="13"/>
  <c r="DN61" i="13"/>
  <c r="CD61" i="13"/>
  <c r="DQ61" i="13"/>
  <c r="DD62" i="13"/>
  <c r="DO62" i="13"/>
  <c r="DJ63" i="13"/>
  <c r="DD64" i="13"/>
  <c r="CV64" i="13"/>
  <c r="DC64" i="13"/>
  <c r="DB64" i="13"/>
  <c r="CC64" i="13"/>
  <c r="CU64" i="13"/>
  <c r="DG64" i="13"/>
  <c r="CD65" i="13"/>
  <c r="CU66" i="13"/>
  <c r="CV67" i="13"/>
  <c r="CZ68" i="13"/>
  <c r="DE68" i="13"/>
  <c r="CV68" i="13"/>
  <c r="DA68" i="13"/>
  <c r="CY68" i="13"/>
  <c r="DB68" i="13"/>
  <c r="CO69" i="13"/>
  <c r="CS69" i="13"/>
  <c r="CJ69" i="13"/>
  <c r="CN69" i="13"/>
  <c r="CM69" i="13"/>
  <c r="CF69" i="13"/>
  <c r="CT69" i="13"/>
  <c r="CT70" i="13"/>
  <c r="CL70" i="13"/>
  <c r="CO70" i="13"/>
  <c r="CS70" i="13"/>
  <c r="CJ70" i="13"/>
  <c r="CR70" i="13"/>
  <c r="CI70" i="13"/>
  <c r="CE70" i="13"/>
  <c r="DL71" i="13"/>
  <c r="DK72" i="13"/>
  <c r="DB73" i="13"/>
  <c r="CB76" i="13"/>
  <c r="CF76" i="13"/>
  <c r="BW76" i="13"/>
  <c r="CA76" i="13"/>
  <c r="BZ76" i="13"/>
  <c r="CD76" i="13"/>
  <c r="DS77" i="13"/>
  <c r="CD78" i="13"/>
  <c r="BV78" i="13"/>
  <c r="BY78" i="13"/>
  <c r="CC78" i="13"/>
  <c r="CB78" i="13"/>
  <c r="CA78" i="13"/>
  <c r="DN79" i="13"/>
  <c r="DT80" i="13"/>
  <c r="DL80" i="13"/>
  <c r="DO80" i="13"/>
  <c r="DM80" i="13"/>
  <c r="DQ80" i="13"/>
  <c r="DH80" i="13"/>
  <c r="DP80" i="13"/>
  <c r="CZ80" i="13"/>
  <c r="DR80" i="13"/>
  <c r="DQ81" i="13"/>
  <c r="DI81" i="13"/>
  <c r="DM81" i="13"/>
  <c r="DT81" i="13"/>
  <c r="DK81" i="13"/>
  <c r="DO81" i="13"/>
  <c r="DN81" i="13"/>
  <c r="CJ81" i="13"/>
  <c r="DR81" i="13"/>
  <c r="BV82" i="13"/>
  <c r="CD86" i="13"/>
  <c r="BV86" i="13"/>
  <c r="CC86" i="13"/>
  <c r="CA86" i="13"/>
  <c r="BY86" i="13"/>
  <c r="CF86" i="13"/>
  <c r="BW86" i="13"/>
  <c r="CE86" i="13"/>
  <c r="BU86" i="13"/>
  <c r="CG86" i="13"/>
  <c r="DH88" i="13"/>
  <c r="CC89" i="13"/>
  <c r="DH91" i="13"/>
  <c r="DB49" i="13"/>
  <c r="CR52" i="13"/>
  <c r="CJ52" i="13"/>
  <c r="CH52" i="13"/>
  <c r="CQ52" i="13"/>
  <c r="DR54" i="13"/>
  <c r="DJ54" i="13"/>
  <c r="DL54" i="13"/>
  <c r="BX55" i="13"/>
  <c r="CG55" i="13"/>
  <c r="CP58" i="13"/>
  <c r="CH58" i="13"/>
  <c r="CM58" i="13"/>
  <c r="CK58" i="13"/>
  <c r="CR60" i="13"/>
  <c r="CJ60" i="13"/>
  <c r="CO60" i="13"/>
  <c r="CK60" i="13"/>
  <c r="CA63" i="13"/>
  <c r="CE63" i="13"/>
  <c r="BV63" i="13"/>
  <c r="CD63" i="13"/>
  <c r="BU63" i="13"/>
  <c r="BZ63" i="13"/>
  <c r="DQ65" i="13"/>
  <c r="DI65" i="13"/>
  <c r="DT65" i="13"/>
  <c r="U65" i="13" s="1"/>
  <c r="DK65" i="13"/>
  <c r="DS65" i="13"/>
  <c r="DJ65" i="13"/>
  <c r="DN65" i="13"/>
  <c r="DP68" i="13"/>
  <c r="DH68" i="13"/>
  <c r="DN68" i="13"/>
  <c r="DS68" i="13"/>
  <c r="DJ68" i="13"/>
  <c r="DR68" i="13"/>
  <c r="DI68" i="13"/>
  <c r="DQ68" i="13"/>
  <c r="CF72" i="13"/>
  <c r="BX72" i="13"/>
  <c r="BZ72" i="13"/>
  <c r="CD72" i="13"/>
  <c r="BU72" i="13"/>
  <c r="CC72" i="13"/>
  <c r="CB72" i="13"/>
  <c r="CM75" i="13"/>
  <c r="CR75" i="13"/>
  <c r="CI75" i="13"/>
  <c r="CN75" i="13"/>
  <c r="CL75" i="13"/>
  <c r="CJ75" i="13"/>
  <c r="CR76" i="13"/>
  <c r="CJ76" i="13"/>
  <c r="CO76" i="13"/>
  <c r="CT76" i="13"/>
  <c r="CK76" i="13"/>
  <c r="CS76" i="13"/>
  <c r="CI76" i="13"/>
  <c r="CB84" i="13"/>
  <c r="CA84" i="13"/>
  <c r="BY84" i="13"/>
  <c r="CF84" i="13"/>
  <c r="BW84" i="13"/>
  <c r="CD84" i="13"/>
  <c r="BU84" i="13"/>
  <c r="CC84" i="13"/>
  <c r="CG84" i="13"/>
  <c r="CW84" i="13"/>
  <c r="DM85" i="13"/>
  <c r="DR85" i="13"/>
  <c r="DI85" i="13"/>
  <c r="DP85" i="13"/>
  <c r="DN85" i="13"/>
  <c r="DT85" i="13"/>
  <c r="DK85" i="13"/>
  <c r="DS85" i="13"/>
  <c r="DJ85" i="13"/>
  <c r="DS91" i="13"/>
  <c r="BX44" i="13"/>
  <c r="CG44" i="13"/>
  <c r="DA46" i="13"/>
  <c r="DQ49" i="13"/>
  <c r="DI49" i="13"/>
  <c r="DC49" i="13"/>
  <c r="DL49" i="13"/>
  <c r="BX50" i="13"/>
  <c r="CG50" i="13"/>
  <c r="CI52" i="13"/>
  <c r="CS52" i="13"/>
  <c r="DB52" i="13"/>
  <c r="DM54" i="13"/>
  <c r="CQ55" i="13"/>
  <c r="CI55" i="13"/>
  <c r="BY55" i="13"/>
  <c r="CH55" i="13"/>
  <c r="CR55" i="13"/>
  <c r="DF58" i="13"/>
  <c r="CX58" i="13"/>
  <c r="DE58" i="13"/>
  <c r="CV58" i="13"/>
  <c r="CL58" i="13"/>
  <c r="CW58" i="13"/>
  <c r="CZ60" i="13"/>
  <c r="DG60" i="13"/>
  <c r="CX60" i="13"/>
  <c r="CL60" i="13"/>
  <c r="CV60" i="13"/>
  <c r="DF60" i="13"/>
  <c r="CQ63" i="13"/>
  <c r="CI63" i="13"/>
  <c r="CN63" i="13"/>
  <c r="CM63" i="13"/>
  <c r="CB63" i="13"/>
  <c r="CO63" i="13"/>
  <c r="DO65" i="13"/>
  <c r="BZ66" i="13"/>
  <c r="CF66" i="13"/>
  <c r="BW66" i="13"/>
  <c r="CE66" i="13"/>
  <c r="BV66" i="13"/>
  <c r="CA66" i="13"/>
  <c r="DT68" i="13"/>
  <c r="DM69" i="13"/>
  <c r="DT69" i="13"/>
  <c r="DK69" i="13"/>
  <c r="DP69" i="13"/>
  <c r="DO69" i="13"/>
  <c r="DR69" i="13"/>
  <c r="CQ71" i="13"/>
  <c r="CI71" i="13"/>
  <c r="CL71" i="13"/>
  <c r="CP71" i="13"/>
  <c r="CO71" i="13"/>
  <c r="CM71" i="13"/>
  <c r="CE72" i="13"/>
  <c r="CK75" i="13"/>
  <c r="DB78" i="13"/>
  <c r="DC78" i="13"/>
  <c r="CZ78" i="13"/>
  <c r="DE78" i="13"/>
  <c r="CV78" i="13"/>
  <c r="DD78" i="13"/>
  <c r="CU78" i="13"/>
  <c r="DB80" i="13"/>
  <c r="CM83" i="13"/>
  <c r="CN83" i="13"/>
  <c r="CT83" i="13"/>
  <c r="CK83" i="13"/>
  <c r="CR83" i="13"/>
  <c r="CI83" i="13"/>
  <c r="CP83" i="13"/>
  <c r="CO83" i="13"/>
  <c r="CJ83" i="13"/>
  <c r="CY84" i="13"/>
  <c r="DH85" i="13"/>
  <c r="CZ86" i="13"/>
  <c r="DC86" i="13"/>
  <c r="DF86" i="13"/>
  <c r="CV86" i="13"/>
  <c r="DD86" i="13"/>
  <c r="DA86" i="13"/>
  <c r="CX86" i="13"/>
  <c r="DG86" i="13"/>
  <c r="CW86" i="13"/>
  <c r="DR88" i="13"/>
  <c r="DJ88" i="13"/>
  <c r="DN88" i="13"/>
  <c r="DO88" i="13"/>
  <c r="DM88" i="13"/>
  <c r="DL88" i="13"/>
  <c r="DT88" i="13"/>
  <c r="DI88" i="13"/>
  <c r="DQ88" i="13"/>
  <c r="DP88" i="13"/>
  <c r="DS88" i="13"/>
  <c r="DT64" i="13"/>
  <c r="DL64" i="13"/>
  <c r="DK64" i="13"/>
  <c r="CS65" i="13"/>
  <c r="CK65" i="13"/>
  <c r="CH65" i="13"/>
  <c r="CQ65" i="13"/>
  <c r="DS67" i="13"/>
  <c r="DK67" i="13"/>
  <c r="DL67" i="13"/>
  <c r="BX68" i="13"/>
  <c r="CG68" i="13"/>
  <c r="DA70" i="13"/>
  <c r="CU72" i="13"/>
  <c r="DE72" i="13"/>
  <c r="DQ73" i="13"/>
  <c r="DI73" i="13"/>
  <c r="CA73" i="13"/>
  <c r="DL73" i="13"/>
  <c r="BX74" i="13"/>
  <c r="CG74" i="13"/>
  <c r="CV75" i="13"/>
  <c r="DE75" i="13"/>
  <c r="DB76" i="13"/>
  <c r="CK78" i="13"/>
  <c r="CQ79" i="13"/>
  <c r="CI79" i="13"/>
  <c r="BY79" i="13"/>
  <c r="CH79" i="13"/>
  <c r="CR79" i="13"/>
  <c r="CV81" i="13"/>
  <c r="DE81" i="13"/>
  <c r="DF82" i="13"/>
  <c r="CX82" i="13"/>
  <c r="CJ82" i="13"/>
  <c r="CS82" i="13"/>
  <c r="DB82" i="13"/>
  <c r="CX83" i="13"/>
  <c r="DG83" i="13"/>
  <c r="CL84" i="13"/>
  <c r="DM84" i="13"/>
  <c r="BZ85" i="13"/>
  <c r="CI85" i="13"/>
  <c r="CR85" i="13"/>
  <c r="CN86" i="13"/>
  <c r="DR86" i="13"/>
  <c r="CR87" i="13"/>
  <c r="DK87" i="13"/>
  <c r="CT88" i="13"/>
  <c r="CL88" i="13"/>
  <c r="CM88" i="13"/>
  <c r="BZ88" i="13"/>
  <c r="CJ88" i="13"/>
  <c r="CR89" i="13"/>
  <c r="DM89" i="13"/>
  <c r="CX90" i="13"/>
  <c r="DI90" i="13"/>
  <c r="DS90" i="13"/>
  <c r="CS91" i="13"/>
  <c r="CK91" i="13"/>
  <c r="CN91" i="13"/>
  <c r="BZ91" i="13"/>
  <c r="CJ91" i="13"/>
  <c r="BV92" i="13"/>
  <c r="CF92" i="13"/>
  <c r="CQ92" i="13"/>
  <c r="DA92" i="13"/>
  <c r="DA93" i="13"/>
  <c r="DL93" i="13"/>
  <c r="CZ94" i="13"/>
  <c r="DE94" i="13"/>
  <c r="CV94" i="13"/>
  <c r="CA94" i="13"/>
  <c r="CL94" i="13"/>
  <c r="CW94" i="13"/>
  <c r="DG94" i="13"/>
  <c r="CI95" i="13"/>
  <c r="CT95" i="13"/>
  <c r="DN95" i="13"/>
  <c r="CC96" i="13"/>
  <c r="CN96" i="13"/>
  <c r="CY96" i="13"/>
  <c r="DI96" i="13"/>
  <c r="DT96" i="13"/>
  <c r="CH97" i="13"/>
  <c r="CS97" i="13"/>
  <c r="DC97" i="13"/>
  <c r="DN97" i="13"/>
  <c r="CD98" i="13"/>
  <c r="DQ98" i="13"/>
  <c r="DD99" i="13"/>
  <c r="DN99" i="13"/>
  <c r="CE100" i="13"/>
  <c r="CO100" i="13"/>
  <c r="CZ100" i="13"/>
  <c r="DM101" i="13"/>
  <c r="CD102" i="13"/>
  <c r="CN102" i="13"/>
  <c r="CY102" i="13"/>
  <c r="CI103" i="13"/>
  <c r="CS103" i="13"/>
  <c r="DK103" i="13"/>
  <c r="DO104" i="13"/>
  <c r="BU105" i="13"/>
  <c r="CF105" i="13"/>
  <c r="CP105" i="13"/>
  <c r="DA105" i="13"/>
  <c r="DK105" i="13"/>
  <c r="CD106" i="13"/>
  <c r="DQ107" i="13"/>
  <c r="DI107" i="13"/>
  <c r="DT107" i="13"/>
  <c r="DK107" i="13"/>
  <c r="DS107" i="13"/>
  <c r="DJ107" i="13"/>
  <c r="CE107" i="13"/>
  <c r="DN107" i="13"/>
  <c r="CK108" i="13"/>
  <c r="CV108" i="13"/>
  <c r="CR109" i="13"/>
  <c r="DF109" i="13"/>
  <c r="CU110" i="13"/>
  <c r="DF110" i="13"/>
  <c r="DT110" i="13"/>
  <c r="CO111" i="13"/>
  <c r="CN111" i="13"/>
  <c r="CM111" i="13"/>
  <c r="CP111" i="13"/>
  <c r="DH111" i="13"/>
  <c r="DS111" i="13"/>
  <c r="CT112" i="13"/>
  <c r="CL112" i="13"/>
  <c r="CS112" i="13"/>
  <c r="CJ112" i="13"/>
  <c r="CR112" i="13"/>
  <c r="CI112" i="13"/>
  <c r="CO112" i="13"/>
  <c r="CN113" i="13"/>
  <c r="DB113" i="13"/>
  <c r="DM113" i="13"/>
  <c r="BW114" i="13"/>
  <c r="DC114" i="13"/>
  <c r="DQ114" i="13"/>
  <c r="CP115" i="13"/>
  <c r="CY117" i="13"/>
  <c r="DL117" i="13"/>
  <c r="CT119" i="13"/>
  <c r="DO119" i="13"/>
  <c r="CP120" i="13"/>
  <c r="DF120" i="13"/>
  <c r="CZ122" i="13"/>
  <c r="DR122" i="13"/>
  <c r="DQ123" i="13"/>
  <c r="DI123" i="13"/>
  <c r="DO123" i="13"/>
  <c r="DN123" i="13"/>
  <c r="DM123" i="13"/>
  <c r="DT123" i="13"/>
  <c r="DK123" i="13"/>
  <c r="BW123" i="13"/>
  <c r="CO123" i="13"/>
  <c r="CV125" i="13"/>
  <c r="DN125" i="13"/>
  <c r="CB126" i="13"/>
  <c r="CD126" i="13"/>
  <c r="BU126" i="13"/>
  <c r="CC126" i="13"/>
  <c r="CA126" i="13"/>
  <c r="BY126" i="13"/>
  <c r="CF126" i="13"/>
  <c r="CX126" i="13"/>
  <c r="DM127" i="13"/>
  <c r="DT127" i="13"/>
  <c r="DK127" i="13"/>
  <c r="DS127" i="13"/>
  <c r="DJ127" i="13"/>
  <c r="DR127" i="13"/>
  <c r="DI127" i="13"/>
  <c r="DQ127" i="13"/>
  <c r="DH127" i="13"/>
  <c r="DP127" i="13"/>
  <c r="CI131" i="13"/>
  <c r="DN133" i="13"/>
  <c r="BW136" i="13"/>
  <c r="CW21" i="13"/>
  <c r="BW27" i="13"/>
  <c r="CW29" i="13"/>
  <c r="BW35" i="13"/>
  <c r="CW37" i="13"/>
  <c r="BW43" i="13"/>
  <c r="CW45" i="13"/>
  <c r="BW51" i="13"/>
  <c r="CW53" i="13"/>
  <c r="CC57" i="13"/>
  <c r="BU57" i="13"/>
  <c r="BX57" i="13"/>
  <c r="CG57" i="13"/>
  <c r="DC59" i="13"/>
  <c r="CU59" i="13"/>
  <c r="DA59" i="13"/>
  <c r="CT62" i="13"/>
  <c r="CL62" i="13"/>
  <c r="CH62" i="13"/>
  <c r="CQ62" i="13"/>
  <c r="DM64" i="13"/>
  <c r="CI65" i="13"/>
  <c r="CR65" i="13"/>
  <c r="DB65" i="13"/>
  <c r="DM67" i="13"/>
  <c r="CR68" i="13"/>
  <c r="CJ68" i="13"/>
  <c r="BY68" i="13"/>
  <c r="CH68" i="13"/>
  <c r="CQ68" i="13"/>
  <c r="DR70" i="13"/>
  <c r="DJ70" i="13"/>
  <c r="DC70" i="13"/>
  <c r="DL70" i="13"/>
  <c r="BX71" i="13"/>
  <c r="CG71" i="13"/>
  <c r="CW72" i="13"/>
  <c r="DM73" i="13"/>
  <c r="CP74" i="13"/>
  <c r="CH74" i="13"/>
  <c r="BY74" i="13"/>
  <c r="CI74" i="13"/>
  <c r="CR74" i="13"/>
  <c r="CW75" i="13"/>
  <c r="DP76" i="13"/>
  <c r="DH76" i="13"/>
  <c r="DC76" i="13"/>
  <c r="DL76" i="13"/>
  <c r="CG77" i="13"/>
  <c r="BY77" i="13"/>
  <c r="BX77" i="13"/>
  <c r="DG79" i="13"/>
  <c r="CY79" i="13"/>
  <c r="BZ79" i="13"/>
  <c r="CJ79" i="13"/>
  <c r="CS79" i="13"/>
  <c r="DB79" i="13"/>
  <c r="CF80" i="13"/>
  <c r="BX80" i="13"/>
  <c r="BW80" i="13"/>
  <c r="CG80" i="13"/>
  <c r="CW81" i="13"/>
  <c r="DF81" i="13"/>
  <c r="CK82" i="13"/>
  <c r="CT82" i="13"/>
  <c r="DC82" i="13"/>
  <c r="DN84" i="13"/>
  <c r="CA85" i="13"/>
  <c r="CJ85" i="13"/>
  <c r="CS85" i="13"/>
  <c r="DI86" i="13"/>
  <c r="CI87" i="13"/>
  <c r="DB88" i="13"/>
  <c r="DE88" i="13"/>
  <c r="CV88" i="13"/>
  <c r="CA88" i="13"/>
  <c r="CK88" i="13"/>
  <c r="T88" i="13" s="1"/>
  <c r="CW88" i="13"/>
  <c r="DG88" i="13"/>
  <c r="CH89" i="13"/>
  <c r="DJ90" i="13"/>
  <c r="DA91" i="13"/>
  <c r="DF91" i="13"/>
  <c r="CW91" i="13"/>
  <c r="CA91" i="13"/>
  <c r="CL91" i="13"/>
  <c r="CV91" i="13"/>
  <c r="DG91" i="13"/>
  <c r="BW92" i="13"/>
  <c r="CR92" i="13"/>
  <c r="CM93" i="13"/>
  <c r="CP93" i="13"/>
  <c r="CH93" i="13"/>
  <c r="CR93" i="13"/>
  <c r="DP94" i="13"/>
  <c r="DH94" i="13"/>
  <c r="DN94" i="13"/>
  <c r="CC94" i="13"/>
  <c r="CN94" i="13"/>
  <c r="CX94" i="13"/>
  <c r="DI94" i="13"/>
  <c r="DS94" i="13"/>
  <c r="CG95" i="13"/>
  <c r="BY95" i="13"/>
  <c r="CA95" i="13"/>
  <c r="BZ95" i="13"/>
  <c r="DO95" i="13"/>
  <c r="CE96" i="13"/>
  <c r="CZ96" i="13"/>
  <c r="DK96" i="13"/>
  <c r="CA97" i="13"/>
  <c r="CC97" i="13"/>
  <c r="BY97" i="13"/>
  <c r="CJ97" i="13"/>
  <c r="DP97" i="13"/>
  <c r="BU98" i="13"/>
  <c r="CE98" i="13"/>
  <c r="DH98" i="13"/>
  <c r="DR98" i="13"/>
  <c r="CS99" i="13"/>
  <c r="CK99" i="13"/>
  <c r="CP99" i="13"/>
  <c r="CJ99" i="13"/>
  <c r="CU99" i="13"/>
  <c r="BV100" i="13"/>
  <c r="CF100" i="13"/>
  <c r="DA100" i="13"/>
  <c r="CM101" i="13"/>
  <c r="CR101" i="13"/>
  <c r="CI101" i="13"/>
  <c r="K101" i="13" s="1"/>
  <c r="CH101" i="13"/>
  <c r="CS101" i="13"/>
  <c r="BU102" i="13"/>
  <c r="CE102" i="13"/>
  <c r="DA102" i="13"/>
  <c r="CG103" i="13"/>
  <c r="BY103" i="13"/>
  <c r="CC103" i="13"/>
  <c r="BZ103" i="13"/>
  <c r="CJ103" i="13"/>
  <c r="DL103" i="13"/>
  <c r="DB104" i="13"/>
  <c r="CZ104" i="13"/>
  <c r="CV104" i="13"/>
  <c r="DF104" i="13"/>
  <c r="BW105" i="13"/>
  <c r="CR105" i="13"/>
  <c r="DL105" i="13"/>
  <c r="DO107" i="13"/>
  <c r="BZ108" i="13"/>
  <c r="CF108" i="13"/>
  <c r="BW108" i="13"/>
  <c r="CE108" i="13"/>
  <c r="BV108" i="13"/>
  <c r="CA108" i="13"/>
  <c r="CV109" i="13"/>
  <c r="DG109" i="13"/>
  <c r="CV110" i="13"/>
  <c r="CQ111" i="13"/>
  <c r="DI111" i="13"/>
  <c r="CP112" i="13"/>
  <c r="DC113" i="13"/>
  <c r="DG114" i="13"/>
  <c r="CC115" i="13"/>
  <c r="BU115" i="13"/>
  <c r="CB115" i="13"/>
  <c r="CA115" i="13"/>
  <c r="BZ115" i="13"/>
  <c r="CE115" i="13"/>
  <c r="DF116" i="13"/>
  <c r="CX116" i="13"/>
  <c r="DA116" i="13"/>
  <c r="CZ116" i="13"/>
  <c r="CY116" i="13"/>
  <c r="DB116" i="13"/>
  <c r="CM117" i="13"/>
  <c r="CN117" i="13"/>
  <c r="CL117" i="13"/>
  <c r="CT117" i="13"/>
  <c r="CK117" i="13"/>
  <c r="CJ117" i="13"/>
  <c r="CB118" i="13"/>
  <c r="CA118" i="13"/>
  <c r="BZ118" i="13"/>
  <c r="BY118" i="13"/>
  <c r="CD118" i="13"/>
  <c r="CD120" i="13"/>
  <c r="BV120" i="13"/>
  <c r="CC120" i="13"/>
  <c r="CB120" i="13"/>
  <c r="CA120" i="13"/>
  <c r="CE120" i="13"/>
  <c r="DO121" i="13"/>
  <c r="DT121" i="13"/>
  <c r="DK121" i="13"/>
  <c r="DS121" i="13"/>
  <c r="DJ121" i="13"/>
  <c r="DR121" i="13"/>
  <c r="DI121" i="13"/>
  <c r="DA122" i="13"/>
  <c r="DS122" i="13"/>
  <c r="CP123" i="13"/>
  <c r="DH123" i="13"/>
  <c r="BZ124" i="13"/>
  <c r="CB124" i="13"/>
  <c r="CA124" i="13"/>
  <c r="BY124" i="13"/>
  <c r="CF124" i="13"/>
  <c r="BW124" i="13"/>
  <c r="CE124" i="13"/>
  <c r="DR125" i="13"/>
  <c r="CG126" i="13"/>
  <c r="BY136" i="13"/>
  <c r="DC93" i="13"/>
  <c r="CU93" i="13"/>
  <c r="CY93" i="13"/>
  <c r="DD93" i="13"/>
  <c r="CO95" i="13"/>
  <c r="CS95" i="13"/>
  <c r="CJ95" i="13"/>
  <c r="CL95" i="13"/>
  <c r="CQ97" i="13"/>
  <c r="CI97" i="13"/>
  <c r="CL97" i="13"/>
  <c r="CK97" i="13"/>
  <c r="DA99" i="13"/>
  <c r="CY99" i="13"/>
  <c r="CV99" i="13"/>
  <c r="DF99" i="13"/>
  <c r="CO103" i="13"/>
  <c r="CL103" i="13"/>
  <c r="CK103" i="13"/>
  <c r="DR104" i="13"/>
  <c r="DJ104" i="13"/>
  <c r="DS104" i="13"/>
  <c r="DI104" i="13"/>
  <c r="DQ104" i="13"/>
  <c r="CP108" i="13"/>
  <c r="CH108" i="13"/>
  <c r="CO108" i="13"/>
  <c r="CN108" i="13"/>
  <c r="CM108" i="13"/>
  <c r="DK110" i="13"/>
  <c r="DM111" i="13"/>
  <c r="DP111" i="13"/>
  <c r="DO111" i="13"/>
  <c r="DJ111" i="13"/>
  <c r="DD113" i="13"/>
  <c r="CF114" i="13"/>
  <c r="BX114" i="13"/>
  <c r="CD114" i="13"/>
  <c r="BU114" i="13"/>
  <c r="CC114" i="13"/>
  <c r="BZ114" i="13"/>
  <c r="CS115" i="13"/>
  <c r="CK115" i="13"/>
  <c r="CL115" i="13"/>
  <c r="CT115" i="13"/>
  <c r="U115" i="13" s="1"/>
  <c r="CJ115" i="13"/>
  <c r="CR115" i="13"/>
  <c r="CI115" i="13"/>
  <c r="DC117" i="13"/>
  <c r="CU117" i="13"/>
  <c r="DF117" i="13"/>
  <c r="CW117" i="13"/>
  <c r="DE117" i="13"/>
  <c r="CV117" i="13"/>
  <c r="DD117" i="13"/>
  <c r="DA117" i="13"/>
  <c r="CT120" i="13"/>
  <c r="U120" i="13" s="1"/>
  <c r="CL120" i="13"/>
  <c r="CM120" i="13"/>
  <c r="CK120" i="13"/>
  <c r="CS120" i="13"/>
  <c r="CJ120" i="13"/>
  <c r="CR120" i="13"/>
  <c r="DB122" i="13"/>
  <c r="CM125" i="13"/>
  <c r="CP125" i="13"/>
  <c r="CO125" i="13"/>
  <c r="CN125" i="13"/>
  <c r="CT125" i="13"/>
  <c r="CK125" i="13"/>
  <c r="CI125" i="13"/>
  <c r="CZ126" i="13"/>
  <c r="DE126" i="13"/>
  <c r="CV126" i="13"/>
  <c r="K126" i="13" s="1"/>
  <c r="DD126" i="13"/>
  <c r="CU126" i="13"/>
  <c r="DC126" i="13"/>
  <c r="DB126" i="13"/>
  <c r="DA126" i="13"/>
  <c r="DF126" i="13"/>
  <c r="CD128" i="13"/>
  <c r="BV128" i="13"/>
  <c r="CF128" i="13"/>
  <c r="BW128" i="13"/>
  <c r="CE128" i="13"/>
  <c r="BU128" i="13"/>
  <c r="CC128" i="13"/>
  <c r="CB128" i="13"/>
  <c r="CA128" i="13"/>
  <c r="CC131" i="13"/>
  <c r="BU131" i="13"/>
  <c r="CB131" i="13"/>
  <c r="BX131" i="13"/>
  <c r="CG131" i="13"/>
  <c r="BW131" i="13"/>
  <c r="CF131" i="13"/>
  <c r="BV131" i="13"/>
  <c r="CE131" i="13"/>
  <c r="CD131" i="13"/>
  <c r="DC83" i="13"/>
  <c r="CU83" i="13"/>
  <c r="DA83" i="13"/>
  <c r="CT86" i="13"/>
  <c r="CL86" i="13"/>
  <c r="CH86" i="13"/>
  <c r="CQ86" i="13"/>
  <c r="CO87" i="13"/>
  <c r="CQ87" i="13"/>
  <c r="CH87" i="13"/>
  <c r="CK87" i="13"/>
  <c r="CQ89" i="13"/>
  <c r="CI89" i="13"/>
  <c r="CS89" i="13"/>
  <c r="CJ89" i="13"/>
  <c r="CL89" i="13"/>
  <c r="DM90" i="13"/>
  <c r="BZ92" i="13"/>
  <c r="CB92" i="13"/>
  <c r="BY92" i="13"/>
  <c r="DS93" i="13"/>
  <c r="DK93" i="13"/>
  <c r="DQ93" i="13"/>
  <c r="DH93" i="13"/>
  <c r="DE93" i="13"/>
  <c r="DO93" i="13"/>
  <c r="BV94" i="13"/>
  <c r="CF94" i="13"/>
  <c r="CM95" i="13"/>
  <c r="DC96" i="13"/>
  <c r="DG97" i="13"/>
  <c r="CY97" i="13"/>
  <c r="DD97" i="13"/>
  <c r="CU97" i="13"/>
  <c r="CM97" i="13"/>
  <c r="CW97" i="13"/>
  <c r="DH97" i="13"/>
  <c r="DQ99" i="13"/>
  <c r="DI99" i="13"/>
  <c r="DR99" i="13"/>
  <c r="DH99" i="13"/>
  <c r="CW99" i="13"/>
  <c r="DG99" i="13"/>
  <c r="DS99" i="13"/>
  <c r="DC100" i="13"/>
  <c r="DS101" i="13"/>
  <c r="DK101" i="13"/>
  <c r="DT101" i="13"/>
  <c r="DJ101" i="13"/>
  <c r="DP101" i="13"/>
  <c r="DC102" i="13"/>
  <c r="CM103" i="13"/>
  <c r="DH104" i="13"/>
  <c r="DT104" i="13"/>
  <c r="CA105" i="13"/>
  <c r="CE105" i="13"/>
  <c r="BV105" i="13"/>
  <c r="BY105" i="13"/>
  <c r="CJ105" i="13"/>
  <c r="DQ105" i="13"/>
  <c r="DF108" i="13"/>
  <c r="CX108" i="13"/>
  <c r="CY108" i="13"/>
  <c r="DG108" i="13"/>
  <c r="CW108" i="13"/>
  <c r="CQ108" i="13"/>
  <c r="DB108" i="13"/>
  <c r="CM109" i="13"/>
  <c r="CT109" i="13"/>
  <c r="CK109" i="13"/>
  <c r="CS109" i="13"/>
  <c r="CJ109" i="13"/>
  <c r="CL109" i="13"/>
  <c r="CZ110" i="13"/>
  <c r="DA110" i="13"/>
  <c r="CY110" i="13"/>
  <c r="CX110" i="13"/>
  <c r="DK111" i="13"/>
  <c r="DE113" i="13"/>
  <c r="CA114" i="13"/>
  <c r="DS117" i="13"/>
  <c r="DK117" i="13"/>
  <c r="DO117" i="13"/>
  <c r="DN117" i="13"/>
  <c r="DM117" i="13"/>
  <c r="DB117" i="13"/>
  <c r="DR117" i="13"/>
  <c r="CO119" i="13"/>
  <c r="CQ119" i="13"/>
  <c r="CH119" i="13"/>
  <c r="CP119" i="13"/>
  <c r="CN119" i="13"/>
  <c r="CK119" i="13"/>
  <c r="DB120" i="13"/>
  <c r="DE120" i="13"/>
  <c r="CV120" i="13"/>
  <c r="DD120" i="13"/>
  <c r="CU120" i="13"/>
  <c r="DC120" i="13"/>
  <c r="CW120" i="13"/>
  <c r="DC125" i="13"/>
  <c r="CU125" i="13"/>
  <c r="CY125" i="13"/>
  <c r="DG125" i="13"/>
  <c r="CX125" i="13"/>
  <c r="DF125" i="13"/>
  <c r="CW125" i="13"/>
  <c r="DD125" i="13"/>
  <c r="CJ125" i="13"/>
  <c r="DB125" i="13"/>
  <c r="DG126" i="13"/>
  <c r="CT128" i="13"/>
  <c r="CL128" i="13"/>
  <c r="CO128" i="13"/>
  <c r="CN128" i="13"/>
  <c r="CM128" i="13"/>
  <c r="CK128" i="13"/>
  <c r="CS128" i="13"/>
  <c r="CJ128" i="13"/>
  <c r="CP128" i="13"/>
  <c r="CS131" i="13"/>
  <c r="CK131" i="13"/>
  <c r="CR131" i="13"/>
  <c r="CJ131" i="13"/>
  <c r="CT131" i="13"/>
  <c r="CH131" i="13"/>
  <c r="CQ131" i="13"/>
  <c r="CP131" i="13"/>
  <c r="CO131" i="13"/>
  <c r="CN131" i="13"/>
  <c r="CP92" i="13"/>
  <c r="CH92" i="13"/>
  <c r="CT92" i="13"/>
  <c r="CK92" i="13"/>
  <c r="CL92" i="13"/>
  <c r="CV93" i="13"/>
  <c r="DF93" i="13"/>
  <c r="DM95" i="13"/>
  <c r="DT95" i="13"/>
  <c r="DK95" i="13"/>
  <c r="CN95" i="13"/>
  <c r="DH95" i="13"/>
  <c r="DR95" i="13"/>
  <c r="CD96" i="13"/>
  <c r="BV96" i="13"/>
  <c r="CF96" i="13"/>
  <c r="BW96" i="13"/>
  <c r="BY96" i="13"/>
  <c r="DO97" i="13"/>
  <c r="DM97" i="13"/>
  <c r="CN97" i="13"/>
  <c r="DI97" i="13"/>
  <c r="DS97" i="13"/>
  <c r="CF98" i="13"/>
  <c r="BX98" i="13"/>
  <c r="BZ98" i="13"/>
  <c r="BY98" i="13"/>
  <c r="CX99" i="13"/>
  <c r="BZ100" i="13"/>
  <c r="CD100" i="13"/>
  <c r="BU100" i="13"/>
  <c r="BY100" i="13"/>
  <c r="CB102" i="13"/>
  <c r="CF102" i="13"/>
  <c r="BW102" i="13"/>
  <c r="BY102" i="13"/>
  <c r="DM103" i="13"/>
  <c r="DN103" i="13"/>
  <c r="CN103" i="13"/>
  <c r="DQ103" i="13"/>
  <c r="DK104" i="13"/>
  <c r="CQ105" i="13"/>
  <c r="CI105" i="13"/>
  <c r="CN105" i="13"/>
  <c r="CK105" i="13"/>
  <c r="CR108" i="13"/>
  <c r="DC109" i="13"/>
  <c r="CU109" i="13"/>
  <c r="DD109" i="13"/>
  <c r="DB109" i="13"/>
  <c r="CY109" i="13"/>
  <c r="DP110" i="13"/>
  <c r="DH110" i="13"/>
  <c r="DS110" i="13"/>
  <c r="DJ110" i="13"/>
  <c r="DR110" i="13"/>
  <c r="DI110" i="13"/>
  <c r="DM110" i="13"/>
  <c r="DL111" i="13"/>
  <c r="CU113" i="13"/>
  <c r="DF113" i="13"/>
  <c r="DD114" i="13"/>
  <c r="CV114" i="13"/>
  <c r="DF114" i="13"/>
  <c r="CW114" i="13"/>
  <c r="DE114" i="13"/>
  <c r="CU114" i="13"/>
  <c r="CB114" i="13"/>
  <c r="CY114" i="13"/>
  <c r="CH115" i="13"/>
  <c r="DG117" i="13"/>
  <c r="DS125" i="13"/>
  <c r="DK125" i="13"/>
  <c r="DQ125" i="13"/>
  <c r="DH125" i="13"/>
  <c r="DP125" i="13"/>
  <c r="DO125" i="13"/>
  <c r="DM125" i="13"/>
  <c r="CL125" i="13"/>
  <c r="DB128" i="13"/>
  <c r="DG128" i="13"/>
  <c r="CX128" i="13"/>
  <c r="DF128" i="13"/>
  <c r="CW128" i="13"/>
  <c r="DE128" i="13"/>
  <c r="CV128" i="13"/>
  <c r="DD128" i="13"/>
  <c r="CU128" i="13"/>
  <c r="DC128" i="13"/>
  <c r="DT130" i="13"/>
  <c r="DL130" i="13"/>
  <c r="DS130" i="13"/>
  <c r="DK130" i="13"/>
  <c r="DP130" i="13"/>
  <c r="DO130" i="13"/>
  <c r="DN130" i="13"/>
  <c r="DM130" i="13"/>
  <c r="DJ130" i="13"/>
  <c r="DH130" i="13"/>
  <c r="DA131" i="13"/>
  <c r="CZ131" i="13"/>
  <c r="DD131" i="13"/>
  <c r="DC131" i="13"/>
  <c r="DB131" i="13"/>
  <c r="CY131" i="13"/>
  <c r="CX131" i="13"/>
  <c r="CV131" i="13"/>
  <c r="CM133" i="13"/>
  <c r="CT133" i="13"/>
  <c r="CL133" i="13"/>
  <c r="CS133" i="13"/>
  <c r="CI133" i="13"/>
  <c r="CQ133" i="13"/>
  <c r="CP133" i="13"/>
  <c r="CO133" i="13"/>
  <c r="CN133" i="13"/>
  <c r="CK133" i="13"/>
  <c r="CR133" i="13"/>
  <c r="DD72" i="13"/>
  <c r="CV72" i="13"/>
  <c r="DA72" i="13"/>
  <c r="CC73" i="13"/>
  <c r="BU73" i="13"/>
  <c r="BX73" i="13"/>
  <c r="CG73" i="13"/>
  <c r="DC75" i="13"/>
  <c r="CU75" i="13"/>
  <c r="DA75" i="13"/>
  <c r="CT78" i="13"/>
  <c r="CL78" i="13"/>
  <c r="CH78" i="13"/>
  <c r="CQ78" i="13"/>
  <c r="BV79" i="13"/>
  <c r="CE79" i="13"/>
  <c r="DB81" i="13"/>
  <c r="DD83" i="13"/>
  <c r="CR84" i="13"/>
  <c r="CJ84" i="13"/>
  <c r="CH84" i="13"/>
  <c r="CQ84" i="13"/>
  <c r="DJ84" i="13"/>
  <c r="BV85" i="13"/>
  <c r="DP86" i="13"/>
  <c r="DH86" i="13"/>
  <c r="DL86" i="13"/>
  <c r="CJ86" i="13"/>
  <c r="CS86" i="13"/>
  <c r="DN86" i="13"/>
  <c r="DM87" i="13"/>
  <c r="DR87" i="13"/>
  <c r="DI87" i="13"/>
  <c r="CM87" i="13"/>
  <c r="DQ87" i="13"/>
  <c r="BW88" i="13"/>
  <c r="DO89" i="13"/>
  <c r="DT89" i="13"/>
  <c r="DK89" i="13"/>
  <c r="CN89" i="13"/>
  <c r="DI89" i="13"/>
  <c r="DS89" i="13"/>
  <c r="DD90" i="13"/>
  <c r="CV90" i="13"/>
  <c r="CY90" i="13"/>
  <c r="DE90" i="13"/>
  <c r="BW91" i="13"/>
  <c r="DF92" i="13"/>
  <c r="CX92" i="13"/>
  <c r="DC92" i="13"/>
  <c r="CC92" i="13"/>
  <c r="CM92" i="13"/>
  <c r="CW92" i="13"/>
  <c r="CW93" i="13"/>
  <c r="DG93" i="13"/>
  <c r="U93" i="13" s="1"/>
  <c r="DR93" i="13"/>
  <c r="CH94" i="13"/>
  <c r="CP95" i="13"/>
  <c r="DI95" i="13"/>
  <c r="DS95" i="13"/>
  <c r="CT96" i="13"/>
  <c r="CL96" i="13"/>
  <c r="CO96" i="13"/>
  <c r="BZ96" i="13"/>
  <c r="CJ96" i="13"/>
  <c r="CU96" i="13"/>
  <c r="CO97" i="13"/>
  <c r="CZ97" i="13"/>
  <c r="DJ97" i="13"/>
  <c r="DT97" i="13"/>
  <c r="CA98" i="13"/>
  <c r="CZ99" i="13"/>
  <c r="DK99" i="13"/>
  <c r="CP100" i="13"/>
  <c r="CH100" i="13"/>
  <c r="CM100" i="13"/>
  <c r="CA100" i="13"/>
  <c r="CK100" i="13"/>
  <c r="CU100" i="13"/>
  <c r="DH101" i="13"/>
  <c r="DR101" i="13"/>
  <c r="CR102" i="13"/>
  <c r="CJ102" i="13"/>
  <c r="CO102" i="13"/>
  <c r="BZ102" i="13"/>
  <c r="CK102" i="13"/>
  <c r="CU102" i="13"/>
  <c r="CP103" i="13"/>
  <c r="DH103" i="13"/>
  <c r="DR103" i="13"/>
  <c r="DL104" i="13"/>
  <c r="DG105" i="13"/>
  <c r="CY105" i="13"/>
  <c r="DF105" i="13"/>
  <c r="CW105" i="13"/>
  <c r="CB105" i="13"/>
  <c r="CL105" i="13"/>
  <c r="CV105" i="13"/>
  <c r="DH105" i="13"/>
  <c r="CF106" i="13"/>
  <c r="BX106" i="13"/>
  <c r="CB106" i="13"/>
  <c r="CA106" i="13"/>
  <c r="BY106" i="13"/>
  <c r="CC107" i="13"/>
  <c r="BU107" i="13"/>
  <c r="BZ107" i="13"/>
  <c r="BY107" i="13"/>
  <c r="S107" i="13" s="1"/>
  <c r="CA107" i="13"/>
  <c r="CS108" i="13"/>
  <c r="DD108" i="13"/>
  <c r="CO109" i="13"/>
  <c r="CZ109" i="13"/>
  <c r="DC110" i="13"/>
  <c r="DN110" i="13"/>
  <c r="DN111" i="13"/>
  <c r="CQ113" i="13"/>
  <c r="CI113" i="13"/>
  <c r="CP113" i="13"/>
  <c r="CO113" i="13"/>
  <c r="CK113" i="13"/>
  <c r="DT114" i="13"/>
  <c r="DL114" i="13"/>
  <c r="DO114" i="13"/>
  <c r="DN114" i="13"/>
  <c r="CE114" i="13"/>
  <c r="CZ114" i="13"/>
  <c r="DK114" i="13"/>
  <c r="CM115" i="13"/>
  <c r="DH117" i="13"/>
  <c r="DM119" i="13"/>
  <c r="DR119" i="13"/>
  <c r="DI119" i="13"/>
  <c r="DQ119" i="13"/>
  <c r="DH119" i="13"/>
  <c r="DP119" i="13"/>
  <c r="CM119" i="13"/>
  <c r="DK119" i="13"/>
  <c r="CI120" i="13"/>
  <c r="CY120" i="13"/>
  <c r="CC123" i="13"/>
  <c r="BU123" i="13"/>
  <c r="CE123" i="13"/>
  <c r="BV123" i="13"/>
  <c r="CD123" i="13"/>
  <c r="CB123" i="13"/>
  <c r="BZ123" i="13"/>
  <c r="CG123" i="13"/>
  <c r="DR123" i="13"/>
  <c r="CQ125" i="13"/>
  <c r="DI125" i="13"/>
  <c r="BX128" i="13"/>
  <c r="CR128" i="13"/>
  <c r="DI130" i="13"/>
  <c r="BY131" i="13"/>
  <c r="CW131" i="13"/>
  <c r="DT90" i="13"/>
  <c r="DL90" i="13"/>
  <c r="DQ90" i="13"/>
  <c r="DH90" i="13"/>
  <c r="DP90" i="13"/>
  <c r="CN92" i="13"/>
  <c r="CX93" i="13"/>
  <c r="CB94" i="13"/>
  <c r="CD94" i="13"/>
  <c r="BU94" i="13"/>
  <c r="BY94" i="13"/>
  <c r="CQ95" i="13"/>
  <c r="DJ95" i="13"/>
  <c r="DB96" i="13"/>
  <c r="DG96" i="13"/>
  <c r="CX96" i="13"/>
  <c r="CA96" i="13"/>
  <c r="CV96" i="13"/>
  <c r="DF96" i="13"/>
  <c r="CP97" i="13"/>
  <c r="DK97" i="13"/>
  <c r="CB98" i="13"/>
  <c r="DB99" i="13"/>
  <c r="DF100" i="13"/>
  <c r="CX100" i="13"/>
  <c r="DE100" i="13"/>
  <c r="CV100" i="13"/>
  <c r="CB100" i="13"/>
  <c r="CW100" i="13"/>
  <c r="CZ102" i="13"/>
  <c r="DG102" i="13"/>
  <c r="U102" i="13" s="1"/>
  <c r="CX102" i="13"/>
  <c r="CA102" i="13"/>
  <c r="CV102" i="13"/>
  <c r="DF102" i="13"/>
  <c r="CQ103" i="13"/>
  <c r="DI103" i="13"/>
  <c r="DS103" i="13"/>
  <c r="DM104" i="13"/>
  <c r="DO105" i="13"/>
  <c r="DP105" i="13"/>
  <c r="DN105" i="13"/>
  <c r="CM105" i="13"/>
  <c r="DI105" i="13"/>
  <c r="DT105" i="13"/>
  <c r="CI108" i="13"/>
  <c r="CT108" i="13"/>
  <c r="DA109" i="13"/>
  <c r="DO110" i="13"/>
  <c r="DQ111" i="13"/>
  <c r="DG113" i="13"/>
  <c r="CY113" i="13"/>
  <c r="CZ113" i="13"/>
  <c r="CX113" i="13"/>
  <c r="CW113" i="13"/>
  <c r="CG114" i="13"/>
  <c r="DA114" i="13"/>
  <c r="CN115" i="13"/>
  <c r="CN120" i="13"/>
  <c r="DD122" i="13"/>
  <c r="CV122" i="13"/>
  <c r="CY122" i="13"/>
  <c r="DG122" i="13"/>
  <c r="CX122" i="13"/>
  <c r="DF122" i="13"/>
  <c r="CW122" i="13"/>
  <c r="DC122" i="13"/>
  <c r="CS123" i="13"/>
  <c r="CK123" i="13"/>
  <c r="CN123" i="13"/>
  <c r="CM123" i="13"/>
  <c r="CL123" i="13"/>
  <c r="CR123" i="13"/>
  <c r="CI123" i="13"/>
  <c r="CH123" i="13"/>
  <c r="CR125" i="13"/>
  <c r="DJ125" i="13"/>
  <c r="DQ130" i="13"/>
  <c r="BZ131" i="13"/>
  <c r="DS133" i="13"/>
  <c r="DK133" i="13"/>
  <c r="DR133" i="13"/>
  <c r="DJ133" i="13"/>
  <c r="DO133" i="13"/>
  <c r="DM133" i="13"/>
  <c r="DL133" i="13"/>
  <c r="DI133" i="13"/>
  <c r="DT133" i="13"/>
  <c r="DH133" i="13"/>
  <c r="DQ133" i="13"/>
  <c r="CD136" i="13"/>
  <c r="BV136" i="13"/>
  <c r="CC136" i="13"/>
  <c r="BU136" i="13"/>
  <c r="BX136" i="13"/>
  <c r="CF136" i="13"/>
  <c r="CE136" i="13"/>
  <c r="CB136" i="13"/>
  <c r="CA136" i="13"/>
  <c r="BZ136" i="13"/>
  <c r="BX79" i="13"/>
  <c r="CG79" i="13"/>
  <c r="CP82" i="13"/>
  <c r="CH82" i="13"/>
  <c r="CI82" i="13"/>
  <c r="CR82" i="13"/>
  <c r="CW83" i="13"/>
  <c r="DF83" i="13"/>
  <c r="DP84" i="13"/>
  <c r="DH84" i="13"/>
  <c r="DL84" i="13"/>
  <c r="CG85" i="13"/>
  <c r="BY85" i="13"/>
  <c r="BX85" i="13"/>
  <c r="CM86" i="13"/>
  <c r="CP87" i="13"/>
  <c r="CD88" i="13"/>
  <c r="BV88" i="13"/>
  <c r="CC88" i="13"/>
  <c r="BY88" i="13"/>
  <c r="CP89" i="13"/>
  <c r="DR90" i="13"/>
  <c r="CC91" i="13"/>
  <c r="BU91" i="13"/>
  <c r="CE91" i="13"/>
  <c r="BV91" i="13"/>
  <c r="BY91" i="13"/>
  <c r="BU92" i="13"/>
  <c r="CE92" i="13"/>
  <c r="CO92" i="13"/>
  <c r="CZ93" i="13"/>
  <c r="DJ93" i="13"/>
  <c r="CR94" i="13"/>
  <c r="CJ94" i="13"/>
  <c r="CM94" i="13"/>
  <c r="BZ94" i="13"/>
  <c r="CK94" i="13"/>
  <c r="CH95" i="13"/>
  <c r="CR95" i="13"/>
  <c r="DL95" i="13"/>
  <c r="DR96" i="13"/>
  <c r="DJ96" i="13"/>
  <c r="DP96" i="13"/>
  <c r="CB96" i="13"/>
  <c r="CW96" i="13"/>
  <c r="DH96" i="13"/>
  <c r="DS96" i="13"/>
  <c r="CR97" i="13"/>
  <c r="DB97" i="13"/>
  <c r="DL97" i="13"/>
  <c r="DT98" i="13"/>
  <c r="DL98" i="13"/>
  <c r="DS98" i="13"/>
  <c r="DJ98" i="13"/>
  <c r="CC98" i="13"/>
  <c r="DP98" i="13"/>
  <c r="CH99" i="13"/>
  <c r="CR99" i="13"/>
  <c r="DC99" i="13"/>
  <c r="DM99" i="13"/>
  <c r="CC100" i="13"/>
  <c r="CN100" i="13"/>
  <c r="CY100" i="13"/>
  <c r="CP101" i="13"/>
  <c r="DL101" i="13"/>
  <c r="DP102" i="13"/>
  <c r="DH102" i="13"/>
  <c r="DQ102" i="13"/>
  <c r="CC102" i="13"/>
  <c r="CM102" i="13"/>
  <c r="CW102" i="13"/>
  <c r="DI102" i="13"/>
  <c r="DS102" i="13"/>
  <c r="BW103" i="13"/>
  <c r="CH103" i="13"/>
  <c r="CR103" i="13"/>
  <c r="DJ103" i="13"/>
  <c r="DT103" i="13"/>
  <c r="CD104" i="13"/>
  <c r="BV104" i="13"/>
  <c r="BY104" i="13"/>
  <c r="BX104" i="13"/>
  <c r="DD104" i="13"/>
  <c r="DN104" i="13"/>
  <c r="CD105" i="13"/>
  <c r="CO105" i="13"/>
  <c r="CZ105" i="13"/>
  <c r="DJ105" i="13"/>
  <c r="DD106" i="13"/>
  <c r="CV106" i="13"/>
  <c r="DC106" i="13"/>
  <c r="DB106" i="13"/>
  <c r="CC106" i="13"/>
  <c r="CU106" i="13"/>
  <c r="DG106" i="13"/>
  <c r="CD107" i="13"/>
  <c r="DM107" i="13"/>
  <c r="BX108" i="13"/>
  <c r="CJ108" i="13"/>
  <c r="CU108" i="13"/>
  <c r="CQ109" i="13"/>
  <c r="DE109" i="13"/>
  <c r="DE110" i="13"/>
  <c r="DQ110" i="13"/>
  <c r="CG111" i="13"/>
  <c r="BY111" i="13"/>
  <c r="CE111" i="13"/>
  <c r="BV111" i="13"/>
  <c r="CD111" i="13"/>
  <c r="BU111" i="13"/>
  <c r="CA111" i="13"/>
  <c r="CL111" i="13"/>
  <c r="DR111" i="13"/>
  <c r="CD112" i="13"/>
  <c r="BV112" i="13"/>
  <c r="CA112" i="13"/>
  <c r="BZ112" i="13"/>
  <c r="CB112" i="13"/>
  <c r="CN112" i="13"/>
  <c r="DO113" i="13"/>
  <c r="DR113" i="13"/>
  <c r="DI113" i="13"/>
  <c r="DQ113" i="13"/>
  <c r="DH113" i="13"/>
  <c r="CM113" i="13"/>
  <c r="DA113" i="13"/>
  <c r="DL113" i="13"/>
  <c r="BV114" i="13"/>
  <c r="DB114" i="13"/>
  <c r="DP114" i="13"/>
  <c r="CO115" i="13"/>
  <c r="CX117" i="13"/>
  <c r="DJ117" i="13"/>
  <c r="CS119" i="13"/>
  <c r="DN119" i="13"/>
  <c r="CO120" i="13"/>
  <c r="DA120" i="13"/>
  <c r="DP121" i="13"/>
  <c r="DT122" i="13"/>
  <c r="DL122" i="13"/>
  <c r="DQ122" i="13"/>
  <c r="DH122" i="13"/>
  <c r="DP122" i="13"/>
  <c r="DO122" i="13"/>
  <c r="DM122" i="13"/>
  <c r="CU122" i="13"/>
  <c r="DN122" i="13"/>
  <c r="CJ123" i="13"/>
  <c r="CS125" i="13"/>
  <c r="DL125" i="13"/>
  <c r="CW126" i="13"/>
  <c r="BZ128" i="13"/>
  <c r="CZ128" i="13"/>
  <c r="DR130" i="13"/>
  <c r="CA131" i="13"/>
  <c r="DF131" i="13"/>
  <c r="DB123" i="13"/>
  <c r="CR126" i="13"/>
  <c r="CJ126" i="13"/>
  <c r="CH126" i="13"/>
  <c r="CQ126" i="13"/>
  <c r="DR128" i="13"/>
  <c r="DJ128" i="13"/>
  <c r="DL128" i="13"/>
  <c r="CA129" i="13"/>
  <c r="BZ129" i="13"/>
  <c r="BY129" i="13"/>
  <c r="DQ131" i="13"/>
  <c r="DI131" i="13"/>
  <c r="DP131" i="13"/>
  <c r="DH131" i="13"/>
  <c r="DJ131" i="13"/>
  <c r="DT131" i="13"/>
  <c r="BZ132" i="13"/>
  <c r="CG132" i="13"/>
  <c r="BY132" i="13"/>
  <c r="CA132" i="13"/>
  <c r="CW133" i="13"/>
  <c r="DG133" i="13"/>
  <c r="DI135" i="13"/>
  <c r="DS135" i="13"/>
  <c r="CT136" i="13"/>
  <c r="CL136" i="13"/>
  <c r="CS136" i="13"/>
  <c r="CK136" i="13"/>
  <c r="CJ136" i="13"/>
  <c r="CV136" i="13"/>
  <c r="CX138" i="13"/>
  <c r="CS139" i="13"/>
  <c r="CK139" i="13"/>
  <c r="CR139" i="13"/>
  <c r="CJ139" i="13"/>
  <c r="CL139" i="13"/>
  <c r="CV139" i="13"/>
  <c r="DC141" i="13"/>
  <c r="CU141" i="13"/>
  <c r="DB141" i="13"/>
  <c r="DE141" i="13"/>
  <c r="DB142" i="13"/>
  <c r="DL142" i="13"/>
  <c r="DM143" i="13"/>
  <c r="DT143" i="13"/>
  <c r="DL143" i="13"/>
  <c r="CC143" i="13"/>
  <c r="DQ143" i="13"/>
  <c r="CO145" i="13"/>
  <c r="DA145" i="13"/>
  <c r="DD146" i="13"/>
  <c r="CV146" i="13"/>
  <c r="DC146" i="13"/>
  <c r="CU146" i="13"/>
  <c r="DF146" i="13"/>
  <c r="CQ148" i="13"/>
  <c r="DP150" i="13"/>
  <c r="DH150" i="13"/>
  <c r="DO150" i="13"/>
  <c r="CD150" i="13"/>
  <c r="CN150" i="13"/>
  <c r="DJ150" i="13"/>
  <c r="DT150" i="13"/>
  <c r="CZ152" i="13"/>
  <c r="DL152" i="13"/>
  <c r="DG153" i="13"/>
  <c r="CY153" i="13"/>
  <c r="DF153" i="13"/>
  <c r="CX153" i="13"/>
  <c r="CC153" i="13"/>
  <c r="CW153" i="13"/>
  <c r="DE154" i="13"/>
  <c r="DQ154" i="13"/>
  <c r="CS155" i="13"/>
  <c r="CK155" i="13"/>
  <c r="CR155" i="13"/>
  <c r="CJ155" i="13"/>
  <c r="CO155" i="13"/>
  <c r="CN155" i="13"/>
  <c r="CV157" i="13"/>
  <c r="DR158" i="13"/>
  <c r="DA160" i="13"/>
  <c r="CQ164" i="13"/>
  <c r="CI164" i="13"/>
  <c r="CT164" i="13"/>
  <c r="CK164" i="13"/>
  <c r="CS164" i="13"/>
  <c r="CH164" i="13"/>
  <c r="CR164" i="13"/>
  <c r="CP164" i="13"/>
  <c r="CO164" i="13"/>
  <c r="CN164" i="13"/>
  <c r="CM164" i="13"/>
  <c r="CQ129" i="13"/>
  <c r="CI129" i="13"/>
  <c r="CP129" i="13"/>
  <c r="CH129" i="13"/>
  <c r="CL129" i="13"/>
  <c r="CP132" i="13"/>
  <c r="CH132" i="13"/>
  <c r="CO132" i="13"/>
  <c r="CL132" i="13"/>
  <c r="CX133" i="13"/>
  <c r="CB134" i="13"/>
  <c r="CA134" i="13"/>
  <c r="BY134" i="13"/>
  <c r="DJ135" i="13"/>
  <c r="DB136" i="13"/>
  <c r="DA136" i="13"/>
  <c r="CW136" i="13"/>
  <c r="DG136" i="13"/>
  <c r="CY138" i="13"/>
  <c r="DA139" i="13"/>
  <c r="CZ139" i="13"/>
  <c r="CM139" i="13"/>
  <c r="CW139" i="13"/>
  <c r="DG139" i="13"/>
  <c r="DS141" i="13"/>
  <c r="DK141" i="13"/>
  <c r="DR141" i="13"/>
  <c r="DJ141" i="13"/>
  <c r="CV141" i="13"/>
  <c r="DF141" i="13"/>
  <c r="DP141" i="13"/>
  <c r="DC142" i="13"/>
  <c r="DM142" i="13"/>
  <c r="CD143" i="13"/>
  <c r="DH143" i="13"/>
  <c r="DR143" i="13"/>
  <c r="CD144" i="13"/>
  <c r="BV144" i="13"/>
  <c r="CC144" i="13"/>
  <c r="BU144" i="13"/>
  <c r="BY144" i="13"/>
  <c r="CR145" i="13"/>
  <c r="DB145" i="13"/>
  <c r="DT146" i="13"/>
  <c r="DL146" i="13"/>
  <c r="DS146" i="13"/>
  <c r="DK146" i="13"/>
  <c r="DQ146" i="13"/>
  <c r="CC147" i="13"/>
  <c r="BU147" i="13"/>
  <c r="CB147" i="13"/>
  <c r="BY147" i="13"/>
  <c r="CR148" i="13"/>
  <c r="CM149" i="13"/>
  <c r="CT149" i="13"/>
  <c r="CL149" i="13"/>
  <c r="CH149" i="13"/>
  <c r="CR149" i="13"/>
  <c r="BU150" i="13"/>
  <c r="CE150" i="13"/>
  <c r="CO150" i="13"/>
  <c r="DC152" i="13"/>
  <c r="DM152" i="13"/>
  <c r="CD153" i="13"/>
  <c r="CZ153" i="13"/>
  <c r="CH155" i="13"/>
  <c r="BZ156" i="13"/>
  <c r="CG156" i="13"/>
  <c r="BY156" i="13"/>
  <c r="CD156" i="13"/>
  <c r="BV156" i="13"/>
  <c r="CC156" i="13"/>
  <c r="BU156" i="13"/>
  <c r="CE156" i="13"/>
  <c r="CW157" i="13"/>
  <c r="DS158" i="13"/>
  <c r="CS166" i="13"/>
  <c r="CK166" i="13"/>
  <c r="CO166" i="13"/>
  <c r="CT166" i="13"/>
  <c r="CI166" i="13"/>
  <c r="CR166" i="13"/>
  <c r="CH166" i="13"/>
  <c r="CQ166" i="13"/>
  <c r="CP166" i="13"/>
  <c r="CN166" i="13"/>
  <c r="CM166" i="13"/>
  <c r="CL166" i="13"/>
  <c r="DB115" i="13"/>
  <c r="CR118" i="13"/>
  <c r="CJ118" i="13"/>
  <c r="CH118" i="13"/>
  <c r="CQ118" i="13"/>
  <c r="DR120" i="13"/>
  <c r="DJ120" i="13"/>
  <c r="DL120" i="13"/>
  <c r="BX121" i="13"/>
  <c r="CG121" i="13"/>
  <c r="CU123" i="13"/>
  <c r="DD123" i="13"/>
  <c r="CP124" i="13"/>
  <c r="CH124" i="13"/>
  <c r="CI124" i="13"/>
  <c r="CR124" i="13"/>
  <c r="DP126" i="13"/>
  <c r="DH126" i="13"/>
  <c r="CK126" i="13"/>
  <c r="CT126" i="13"/>
  <c r="DL126" i="13"/>
  <c r="CG127" i="13"/>
  <c r="BY127" i="13"/>
  <c r="BX127" i="13"/>
  <c r="DN128" i="13"/>
  <c r="DG129" i="13"/>
  <c r="CY129" i="13"/>
  <c r="DF129" i="13"/>
  <c r="CX129" i="13"/>
  <c r="CC129" i="13"/>
  <c r="CM129" i="13"/>
  <c r="CW129" i="13"/>
  <c r="DL131" i="13"/>
  <c r="CC132" i="13"/>
  <c r="CM132" i="13"/>
  <c r="CY133" i="13"/>
  <c r="CR134" i="13"/>
  <c r="CJ134" i="13"/>
  <c r="CQ134" i="13"/>
  <c r="CI134" i="13"/>
  <c r="BZ134" i="13"/>
  <c r="CL134" i="13"/>
  <c r="DK135" i="13"/>
  <c r="DR136" i="13"/>
  <c r="DJ136" i="13"/>
  <c r="DQ136" i="13"/>
  <c r="DI136" i="13"/>
  <c r="CN136" i="13"/>
  <c r="CX136" i="13"/>
  <c r="DH136" i="13"/>
  <c r="DT136" i="13"/>
  <c r="CA137" i="13"/>
  <c r="BZ137" i="13"/>
  <c r="BY137" i="13"/>
  <c r="CZ138" i="13"/>
  <c r="DQ139" i="13"/>
  <c r="DI139" i="13"/>
  <c r="DP139" i="13"/>
  <c r="DH139" i="13"/>
  <c r="CN139" i="13"/>
  <c r="CX139" i="13"/>
  <c r="DJ139" i="13"/>
  <c r="DT139" i="13"/>
  <c r="BZ140" i="13"/>
  <c r="CG140" i="13"/>
  <c r="BY140" i="13"/>
  <c r="CA140" i="13"/>
  <c r="CW141" i="13"/>
  <c r="DG141" i="13"/>
  <c r="DQ141" i="13"/>
  <c r="DD142" i="13"/>
  <c r="DN142" i="13"/>
  <c r="BU143" i="13"/>
  <c r="CE143" i="13"/>
  <c r="DI143" i="13"/>
  <c r="DS143" i="13"/>
  <c r="CT144" i="13"/>
  <c r="CL144" i="13"/>
  <c r="CS144" i="13"/>
  <c r="CK144" i="13"/>
  <c r="BZ144" i="13"/>
  <c r="CJ144" i="13"/>
  <c r="CS145" i="13"/>
  <c r="DC145" i="13"/>
  <c r="CX146" i="13"/>
  <c r="DH146" i="13"/>
  <c r="DR146" i="13"/>
  <c r="CS147" i="13"/>
  <c r="CK147" i="13"/>
  <c r="CR147" i="13"/>
  <c r="CJ147" i="13"/>
  <c r="BZ147" i="13"/>
  <c r="CL147" i="13"/>
  <c r="CI148" i="13"/>
  <c r="CS148" i="13"/>
  <c r="DC149" i="13"/>
  <c r="CU149" i="13"/>
  <c r="DB149" i="13"/>
  <c r="CI149" i="13"/>
  <c r="CS149" i="13"/>
  <c r="DE149" i="13"/>
  <c r="BV150" i="13"/>
  <c r="CF150" i="13"/>
  <c r="CP150" i="13"/>
  <c r="DL150" i="13"/>
  <c r="DM151" i="13"/>
  <c r="DT151" i="13"/>
  <c r="DL151" i="13"/>
  <c r="DQ151" i="13"/>
  <c r="DD152" i="13"/>
  <c r="DN152" i="13"/>
  <c r="BU153" i="13"/>
  <c r="CE153" i="13"/>
  <c r="DA153" i="13"/>
  <c r="DD154" i="13"/>
  <c r="CV154" i="13"/>
  <c r="DC154" i="13"/>
  <c r="CU154" i="13"/>
  <c r="CZ154" i="13"/>
  <c r="DG154" i="13"/>
  <c r="DQ155" i="13"/>
  <c r="DI155" i="13"/>
  <c r="DP155" i="13"/>
  <c r="DH155" i="13"/>
  <c r="DM155" i="13"/>
  <c r="DT155" i="13"/>
  <c r="DL155" i="13"/>
  <c r="CI155" i="13"/>
  <c r="DO155" i="13"/>
  <c r="CP156" i="13"/>
  <c r="CH156" i="13"/>
  <c r="CO156" i="13"/>
  <c r="CT156" i="13"/>
  <c r="CL156" i="13"/>
  <c r="CS156" i="13"/>
  <c r="CK156" i="13"/>
  <c r="CF156" i="13"/>
  <c r="CZ157" i="13"/>
  <c r="DT106" i="13"/>
  <c r="DL106" i="13"/>
  <c r="DK106" i="13"/>
  <c r="CS107" i="13"/>
  <c r="CK107" i="13"/>
  <c r="CH107" i="13"/>
  <c r="CQ107" i="13"/>
  <c r="DS109" i="13"/>
  <c r="DK109" i="13"/>
  <c r="DL109" i="13"/>
  <c r="BX110" i="13"/>
  <c r="CG110" i="13"/>
  <c r="DA112" i="13"/>
  <c r="DQ115" i="13"/>
  <c r="DI115" i="13"/>
  <c r="DC115" i="13"/>
  <c r="DL115" i="13"/>
  <c r="BX116" i="13"/>
  <c r="CG116" i="13"/>
  <c r="CI118" i="13"/>
  <c r="CS118" i="13"/>
  <c r="DB118" i="13"/>
  <c r="DM120" i="13"/>
  <c r="CQ121" i="13"/>
  <c r="CI121" i="13"/>
  <c r="BY121" i="13"/>
  <c r="CH121" i="13"/>
  <c r="CR121" i="13"/>
  <c r="CV123" i="13"/>
  <c r="DE123" i="13"/>
  <c r="DF124" i="13"/>
  <c r="CX124" i="13"/>
  <c r="CJ124" i="13"/>
  <c r="CS124" i="13"/>
  <c r="DB124" i="13"/>
  <c r="CL126" i="13"/>
  <c r="DM126" i="13"/>
  <c r="BZ127" i="13"/>
  <c r="CI127" i="13"/>
  <c r="CR127" i="13"/>
  <c r="DO128" i="13"/>
  <c r="CD129" i="13"/>
  <c r="CN129" i="13"/>
  <c r="CZ129" i="13"/>
  <c r="DM131" i="13"/>
  <c r="CD132" i="13"/>
  <c r="CN132" i="13"/>
  <c r="CZ133" i="13"/>
  <c r="CZ134" i="13"/>
  <c r="DG134" i="13"/>
  <c r="CY134" i="13"/>
  <c r="CC134" i="13"/>
  <c r="CM134" i="13"/>
  <c r="CW134" i="13"/>
  <c r="CG135" i="13"/>
  <c r="BY135" i="13"/>
  <c r="CF135" i="13"/>
  <c r="BX135" i="13"/>
  <c r="BZ135" i="13"/>
  <c r="DN135" i="13"/>
  <c r="CO136" i="13"/>
  <c r="CY136" i="13"/>
  <c r="DK136" i="13"/>
  <c r="CQ137" i="13"/>
  <c r="CI137" i="13"/>
  <c r="CP137" i="13"/>
  <c r="CH137" i="13"/>
  <c r="CB137" i="13"/>
  <c r="CL137" i="13"/>
  <c r="DA138" i="13"/>
  <c r="DM138" i="13"/>
  <c r="CE139" i="13"/>
  <c r="CO139" i="13"/>
  <c r="CY139" i="13"/>
  <c r="DK139" i="13"/>
  <c r="CP140" i="13"/>
  <c r="CH140" i="13"/>
  <c r="CO140" i="13"/>
  <c r="CB140" i="13"/>
  <c r="CL140" i="13"/>
  <c r="CN141" i="13"/>
  <c r="CX141" i="13"/>
  <c r="DH141" i="13"/>
  <c r="DT141" i="13"/>
  <c r="CB142" i="13"/>
  <c r="CA142" i="13"/>
  <c r="BY142" i="13"/>
  <c r="CU142" i="13"/>
  <c r="DE142" i="13"/>
  <c r="DQ142" i="13"/>
  <c r="BV143" i="13"/>
  <c r="DJ143" i="13"/>
  <c r="DB144" i="13"/>
  <c r="DA144" i="13"/>
  <c r="CA144" i="13"/>
  <c r="CM144" i="13"/>
  <c r="CW144" i="13"/>
  <c r="DG144" i="13"/>
  <c r="CJ145" i="13"/>
  <c r="CT145" i="13"/>
  <c r="DD145" i="13"/>
  <c r="CY146" i="13"/>
  <c r="DI146" i="13"/>
  <c r="DA147" i="13"/>
  <c r="CZ147" i="13"/>
  <c r="CA147" i="13"/>
  <c r="CM147" i="13"/>
  <c r="CW147" i="13"/>
  <c r="DG147" i="13"/>
  <c r="CJ148" i="13"/>
  <c r="CT148" i="13"/>
  <c r="DS149" i="13"/>
  <c r="DK149" i="13"/>
  <c r="DR149" i="13"/>
  <c r="DJ149" i="13"/>
  <c r="CJ149" i="13"/>
  <c r="CV149" i="13"/>
  <c r="DF149" i="13"/>
  <c r="DP149" i="13"/>
  <c r="BW150" i="13"/>
  <c r="CG150" i="13"/>
  <c r="CS150" i="13"/>
  <c r="DM150" i="13"/>
  <c r="DH151" i="13"/>
  <c r="DR151" i="13"/>
  <c r="CD152" i="13"/>
  <c r="BV152" i="13"/>
  <c r="CC152" i="13"/>
  <c r="BU152" i="13"/>
  <c r="BY152" i="13"/>
  <c r="CU152" i="13"/>
  <c r="DE152" i="13"/>
  <c r="DO152" i="13"/>
  <c r="BV153" i="13"/>
  <c r="CF153" i="13"/>
  <c r="DB153" i="13"/>
  <c r="DT154" i="13"/>
  <c r="DL154" i="13"/>
  <c r="DS154" i="13"/>
  <c r="DK154" i="13"/>
  <c r="DP154" i="13"/>
  <c r="DH154" i="13"/>
  <c r="CW154" i="13"/>
  <c r="DI154" i="13"/>
  <c r="CL155" i="13"/>
  <c r="DR155" i="13"/>
  <c r="CI156" i="13"/>
  <c r="DA157" i="13"/>
  <c r="DL160" i="13"/>
  <c r="BW59" i="13"/>
  <c r="CW61" i="13"/>
  <c r="BW67" i="13"/>
  <c r="CW69" i="13"/>
  <c r="BW75" i="13"/>
  <c r="CW77" i="13"/>
  <c r="BW83" i="13"/>
  <c r="CW85" i="13"/>
  <c r="CG87" i="13"/>
  <c r="BY87" i="13"/>
  <c r="BX87" i="13"/>
  <c r="DG89" i="13"/>
  <c r="CY89" i="13"/>
  <c r="DB89" i="13"/>
  <c r="CF90" i="13"/>
  <c r="BX90" i="13"/>
  <c r="BW90" i="13"/>
  <c r="CG90" i="13"/>
  <c r="DD98" i="13"/>
  <c r="CV98" i="13"/>
  <c r="DA98" i="13"/>
  <c r="CC99" i="13"/>
  <c r="BU99" i="13"/>
  <c r="BX99" i="13"/>
  <c r="CG99" i="13"/>
  <c r="DC101" i="13"/>
  <c r="CU101" i="13"/>
  <c r="DA101" i="13"/>
  <c r="CT104" i="13"/>
  <c r="U104" i="13" s="1"/>
  <c r="CL104" i="13"/>
  <c r="CH104" i="13"/>
  <c r="CQ104" i="13"/>
  <c r="DM106" i="13"/>
  <c r="CI107" i="13"/>
  <c r="CR107" i="13"/>
  <c r="DB107" i="13"/>
  <c r="DM109" i="13"/>
  <c r="CR110" i="13"/>
  <c r="CJ110" i="13"/>
  <c r="BY110" i="13"/>
  <c r="CH110" i="13"/>
  <c r="CQ110" i="13"/>
  <c r="DR112" i="13"/>
  <c r="DJ112" i="13"/>
  <c r="DC112" i="13"/>
  <c r="DL112" i="13"/>
  <c r="BX113" i="13"/>
  <c r="CG113" i="13"/>
  <c r="CU115" i="13"/>
  <c r="DD115" i="13"/>
  <c r="DM115" i="13"/>
  <c r="CP116" i="13"/>
  <c r="CH116" i="13"/>
  <c r="BY116" i="13"/>
  <c r="CI116" i="13"/>
  <c r="CR116" i="13"/>
  <c r="DP118" i="13"/>
  <c r="DH118" i="13"/>
  <c r="CK118" i="13"/>
  <c r="CT118" i="13"/>
  <c r="DC118" i="13"/>
  <c r="DL118" i="13"/>
  <c r="CG119" i="13"/>
  <c r="BY119" i="13"/>
  <c r="BX119" i="13"/>
  <c r="DN120" i="13"/>
  <c r="DG121" i="13"/>
  <c r="CY121" i="13"/>
  <c r="BZ121" i="13"/>
  <c r="CJ121" i="13"/>
  <c r="CS121" i="13"/>
  <c r="DB121" i="13"/>
  <c r="CF122" i="13"/>
  <c r="BX122" i="13"/>
  <c r="BW122" i="13"/>
  <c r="CG122" i="13"/>
  <c r="CW123" i="13"/>
  <c r="DF123" i="13"/>
  <c r="CK124" i="13"/>
  <c r="CT124" i="13"/>
  <c r="DC124" i="13"/>
  <c r="CM126" i="13"/>
  <c r="DN126" i="13"/>
  <c r="CA127" i="13"/>
  <c r="CJ127" i="13"/>
  <c r="CS127" i="13"/>
  <c r="DP128" i="13"/>
  <c r="BU129" i="13"/>
  <c r="CE129" i="13"/>
  <c r="O129" i="13" s="1"/>
  <c r="CO129" i="13"/>
  <c r="DA129" i="13"/>
  <c r="DD130" i="13"/>
  <c r="CV130" i="13"/>
  <c r="DC130" i="13"/>
  <c r="CU130" i="13"/>
  <c r="DF130" i="13"/>
  <c r="DN131" i="13"/>
  <c r="BU132" i="13"/>
  <c r="CE132" i="13"/>
  <c r="CQ132" i="13"/>
  <c r="DP134" i="13"/>
  <c r="DH134" i="13"/>
  <c r="DO134" i="13"/>
  <c r="CD134" i="13"/>
  <c r="CN134" i="13"/>
  <c r="CX134" i="13"/>
  <c r="DJ134" i="13"/>
  <c r="DT134" i="13"/>
  <c r="CA135" i="13"/>
  <c r="CP136" i="13"/>
  <c r="CZ136" i="13"/>
  <c r="DL136" i="13"/>
  <c r="DG137" i="13"/>
  <c r="CY137" i="13"/>
  <c r="DF137" i="13"/>
  <c r="CX137" i="13"/>
  <c r="CC137" i="13"/>
  <c r="CM137" i="13"/>
  <c r="CW137" i="13"/>
  <c r="R137" i="13" s="1"/>
  <c r="BV139" i="13"/>
  <c r="CP139" i="13"/>
  <c r="DB139" i="13"/>
  <c r="DL139" i="13"/>
  <c r="CC140" i="13"/>
  <c r="CM140" i="13"/>
  <c r="CY141" i="13"/>
  <c r="DI141" i="13"/>
  <c r="CR142" i="13"/>
  <c r="CJ142" i="13"/>
  <c r="CQ142" i="13"/>
  <c r="CI142" i="13"/>
  <c r="BZ142" i="13"/>
  <c r="CL142" i="13"/>
  <c r="CV142" i="13"/>
  <c r="DK143" i="13"/>
  <c r="DR144" i="13"/>
  <c r="DJ144" i="13"/>
  <c r="DQ144" i="13"/>
  <c r="DI144" i="13"/>
  <c r="CB144" i="13"/>
  <c r="CN144" i="13"/>
  <c r="CX144" i="13"/>
  <c r="DH144" i="13"/>
  <c r="DT144" i="13"/>
  <c r="CA145" i="13"/>
  <c r="BZ145" i="13"/>
  <c r="BY145" i="13"/>
  <c r="CU145" i="13"/>
  <c r="CZ146" i="13"/>
  <c r="DJ146" i="13"/>
  <c r="DQ147" i="13"/>
  <c r="DI147" i="13"/>
  <c r="DP147" i="13"/>
  <c r="DH147" i="13"/>
  <c r="CD147" i="13"/>
  <c r="CN147" i="13"/>
  <c r="CX147" i="13"/>
  <c r="DJ147" i="13"/>
  <c r="DT147" i="13"/>
  <c r="BZ148" i="13"/>
  <c r="CG148" i="13"/>
  <c r="BY148" i="13"/>
  <c r="CA148" i="13"/>
  <c r="CK149" i="13"/>
  <c r="CW149" i="13"/>
  <c r="DG149" i="13"/>
  <c r="DQ149" i="13"/>
  <c r="CH150" i="13"/>
  <c r="DN150" i="13"/>
  <c r="BU151" i="13"/>
  <c r="DI151" i="13"/>
  <c r="DS151" i="13"/>
  <c r="CT152" i="13"/>
  <c r="CL152" i="13"/>
  <c r="CS152" i="13"/>
  <c r="CK152" i="13"/>
  <c r="BZ152" i="13"/>
  <c r="CJ152" i="13"/>
  <c r="CV152" i="13"/>
  <c r="BW153" i="13"/>
  <c r="DC153" i="13"/>
  <c r="CX154" i="13"/>
  <c r="DJ154" i="13"/>
  <c r="CM155" i="13"/>
  <c r="DS155" i="13"/>
  <c r="CJ156" i="13"/>
  <c r="CM157" i="13"/>
  <c r="CT157" i="13"/>
  <c r="CL157" i="13"/>
  <c r="CQ157" i="13"/>
  <c r="CI157" i="13"/>
  <c r="CP157" i="13"/>
  <c r="CH157" i="13"/>
  <c r="CN157" i="13"/>
  <c r="CZ158" i="13"/>
  <c r="DG158" i="13"/>
  <c r="CY158" i="13"/>
  <c r="DD158" i="13"/>
  <c r="CV158" i="13"/>
  <c r="DC158" i="13"/>
  <c r="CU158" i="13"/>
  <c r="CJ164" i="13"/>
  <c r="CZ142" i="13"/>
  <c r="DG142" i="13"/>
  <c r="CY142" i="13"/>
  <c r="CW142" i="13"/>
  <c r="CG143" i="13"/>
  <c r="BY143" i="13"/>
  <c r="CF143" i="13"/>
  <c r="BX143" i="13"/>
  <c r="BZ143" i="13"/>
  <c r="CQ145" i="13"/>
  <c r="CI145" i="13"/>
  <c r="CP145" i="13"/>
  <c r="CH145" i="13"/>
  <c r="CL145" i="13"/>
  <c r="CP148" i="13"/>
  <c r="CH148" i="13"/>
  <c r="CO148" i="13"/>
  <c r="CL148" i="13"/>
  <c r="CB150" i="13"/>
  <c r="CA150" i="13"/>
  <c r="BY150" i="13"/>
  <c r="DB152" i="13"/>
  <c r="DA152" i="13"/>
  <c r="CW152" i="13"/>
  <c r="DG152" i="13"/>
  <c r="DC157" i="13"/>
  <c r="CU157" i="13"/>
  <c r="DB157" i="13"/>
  <c r="DG157" i="13"/>
  <c r="CY157" i="13"/>
  <c r="DF157" i="13"/>
  <c r="CX157" i="13"/>
  <c r="DE157" i="13"/>
  <c r="DP158" i="13"/>
  <c r="DQ158" i="13"/>
  <c r="DH158" i="13"/>
  <c r="DO158" i="13"/>
  <c r="DL158" i="13"/>
  <c r="DT158" i="13"/>
  <c r="DK158" i="13"/>
  <c r="DJ158" i="13"/>
  <c r="DC133" i="13"/>
  <c r="CU133" i="13"/>
  <c r="DB133" i="13"/>
  <c r="DE133" i="13"/>
  <c r="DM135" i="13"/>
  <c r="DT135" i="13"/>
  <c r="DL135" i="13"/>
  <c r="DQ135" i="13"/>
  <c r="DD138" i="13"/>
  <c r="CV138" i="13"/>
  <c r="K138" i="13" s="1"/>
  <c r="DC138" i="13"/>
  <c r="CU138" i="13"/>
  <c r="DF138" i="13"/>
  <c r="DP142" i="13"/>
  <c r="DH142" i="13"/>
  <c r="DO142" i="13"/>
  <c r="CX142" i="13"/>
  <c r="DJ142" i="13"/>
  <c r="DT142" i="13"/>
  <c r="CA143" i="13"/>
  <c r="DG145" i="13"/>
  <c r="CY145" i="13"/>
  <c r="DF145" i="13"/>
  <c r="CX145" i="13"/>
  <c r="CM145" i="13"/>
  <c r="CW145" i="13"/>
  <c r="CM148" i="13"/>
  <c r="CR150" i="13"/>
  <c r="CJ150" i="13"/>
  <c r="CQ150" i="13"/>
  <c r="CI150" i="13"/>
  <c r="BZ150" i="13"/>
  <c r="CL150" i="13"/>
  <c r="DR152" i="13"/>
  <c r="DJ152" i="13"/>
  <c r="DQ152" i="13"/>
  <c r="DI152" i="13"/>
  <c r="CX152" i="13"/>
  <c r="DH152" i="13"/>
  <c r="DT152" i="13"/>
  <c r="CA153" i="13"/>
  <c r="BZ153" i="13"/>
  <c r="BY153" i="13"/>
  <c r="DM158" i="13"/>
  <c r="DB160" i="13"/>
  <c r="CZ160" i="13"/>
  <c r="CY160" i="13"/>
  <c r="DG160" i="13"/>
  <c r="CX160" i="13"/>
  <c r="DF160" i="13"/>
  <c r="CW160" i="13"/>
  <c r="DE160" i="13"/>
  <c r="CV160" i="13"/>
  <c r="DD160" i="13"/>
  <c r="CU160" i="13"/>
  <c r="DQ163" i="13"/>
  <c r="DI163" i="13"/>
  <c r="DT163" i="13"/>
  <c r="DK163" i="13"/>
  <c r="DS163" i="13"/>
  <c r="DJ163" i="13"/>
  <c r="DR163" i="13"/>
  <c r="DH163" i="13"/>
  <c r="DP163" i="13"/>
  <c r="DO163" i="13"/>
  <c r="DN163" i="13"/>
  <c r="DT138" i="13"/>
  <c r="DL138" i="13"/>
  <c r="DS138" i="13"/>
  <c r="DK138" i="13"/>
  <c r="CW138" i="13"/>
  <c r="DG138" i="13"/>
  <c r="DQ138" i="13"/>
  <c r="CC139" i="13"/>
  <c r="BU139" i="13"/>
  <c r="CB139" i="13"/>
  <c r="BY139" i="13"/>
  <c r="CI139" i="13"/>
  <c r="CU139" i="13"/>
  <c r="DE139" i="13"/>
  <c r="DO139" i="13"/>
  <c r="BV140" i="13"/>
  <c r="CF140" i="13"/>
  <c r="CM141" i="13"/>
  <c r="CT141" i="13"/>
  <c r="CL141" i="13"/>
  <c r="CH141" i="13"/>
  <c r="CR141" i="13"/>
  <c r="DD141" i="13"/>
  <c r="DN141" i="13"/>
  <c r="DA142" i="13"/>
  <c r="DK142" i="13"/>
  <c r="CB143" i="13"/>
  <c r="DP143" i="13"/>
  <c r="BW144" i="13"/>
  <c r="CG144" i="13"/>
  <c r="CQ144" i="13"/>
  <c r="CN145" i="13"/>
  <c r="CZ145" i="13"/>
  <c r="DE146" i="13"/>
  <c r="DO146" i="13"/>
  <c r="BW147" i="13"/>
  <c r="CG147" i="13"/>
  <c r="CQ147" i="13"/>
  <c r="DC147" i="13"/>
  <c r="CN148" i="13"/>
  <c r="CP149" i="13"/>
  <c r="CZ149" i="13"/>
  <c r="DL149" i="13"/>
  <c r="CZ150" i="13"/>
  <c r="DG150" i="13"/>
  <c r="CY150" i="13"/>
  <c r="CC150" i="13"/>
  <c r="CM150" i="13"/>
  <c r="CW150" i="13"/>
  <c r="DI150" i="13"/>
  <c r="DS150" i="13"/>
  <c r="CG151" i="13"/>
  <c r="BY151" i="13"/>
  <c r="CF151" i="13"/>
  <c r="BX151" i="13"/>
  <c r="BZ151" i="13"/>
  <c r="DN151" i="13"/>
  <c r="CE152" i="13"/>
  <c r="CY152" i="13"/>
  <c r="DK152" i="13"/>
  <c r="CQ153" i="13"/>
  <c r="CI153" i="13"/>
  <c r="CP153" i="13"/>
  <c r="CH153" i="13"/>
  <c r="CB153" i="13"/>
  <c r="CL153" i="13"/>
  <c r="CV153" i="13"/>
  <c r="DB154" i="13"/>
  <c r="DO154" i="13"/>
  <c r="CC155" i="13"/>
  <c r="BU155" i="13"/>
  <c r="CB155" i="13"/>
  <c r="CG155" i="13"/>
  <c r="BY155" i="13"/>
  <c r="CF155" i="13"/>
  <c r="BX155" i="13"/>
  <c r="CD155" i="13"/>
  <c r="CT155" i="13"/>
  <c r="DJ155" i="13"/>
  <c r="CA156" i="13"/>
  <c r="CQ156" i="13"/>
  <c r="DN158" i="13"/>
  <c r="CO159" i="13"/>
  <c r="CL159" i="13"/>
  <c r="CT159" i="13"/>
  <c r="CK159" i="13"/>
  <c r="CS159" i="13"/>
  <c r="CJ159" i="13"/>
  <c r="CQ159" i="13"/>
  <c r="CH159" i="13"/>
  <c r="CP159" i="13"/>
  <c r="DR160" i="13"/>
  <c r="DJ160" i="13"/>
  <c r="DS160" i="13"/>
  <c r="DI160" i="13"/>
  <c r="DQ160" i="13"/>
  <c r="DH160" i="13"/>
  <c r="DP160" i="13"/>
  <c r="DO160" i="13"/>
  <c r="DN160" i="13"/>
  <c r="DM160" i="13"/>
  <c r="CA161" i="13"/>
  <c r="CE161" i="13"/>
  <c r="BV161" i="13"/>
  <c r="CD161" i="13"/>
  <c r="BU161" i="13"/>
  <c r="CC161" i="13"/>
  <c r="CB161" i="13"/>
  <c r="BZ161" i="13"/>
  <c r="BY161" i="13"/>
  <c r="CA164" i="13"/>
  <c r="CB164" i="13"/>
  <c r="BX164" i="13"/>
  <c r="CG164" i="13"/>
  <c r="BW164" i="13"/>
  <c r="CF164" i="13"/>
  <c r="BV164" i="13"/>
  <c r="CE164" i="13"/>
  <c r="BU164" i="13"/>
  <c r="CD164" i="13"/>
  <c r="CC164" i="13"/>
  <c r="CV155" i="13"/>
  <c r="DD155" i="13"/>
  <c r="DN157" i="13"/>
  <c r="BW158" i="13"/>
  <c r="CE158" i="13"/>
  <c r="CM158" i="13"/>
  <c r="BW159" i="13"/>
  <c r="CQ161" i="13"/>
  <c r="CI161" i="13"/>
  <c r="CH161" i="13"/>
  <c r="CR161" i="13"/>
  <c r="DJ161" i="13"/>
  <c r="DS161" i="13"/>
  <c r="BV162" i="13"/>
  <c r="CX162" i="13"/>
  <c r="DG162" i="13"/>
  <c r="CD163" i="13"/>
  <c r="DG164" i="13"/>
  <c r="CY164" i="13"/>
  <c r="DC164" i="13"/>
  <c r="CW164" i="13"/>
  <c r="BV165" i="13"/>
  <c r="CY165" i="13"/>
  <c r="DA166" i="13"/>
  <c r="DG166" i="13"/>
  <c r="CX166" i="13"/>
  <c r="CA166" i="13"/>
  <c r="CV166" i="13"/>
  <c r="DF166" i="13"/>
  <c r="BU167" i="13"/>
  <c r="CE167" i="13"/>
  <c r="CW155" i="13"/>
  <c r="DE155" i="13"/>
  <c r="CN158" i="13"/>
  <c r="CG159" i="13"/>
  <c r="BY159" i="13"/>
  <c r="BX159" i="13"/>
  <c r="DG161" i="13"/>
  <c r="CY161" i="13"/>
  <c r="DB161" i="13"/>
  <c r="DK161" i="13"/>
  <c r="DT161" i="13"/>
  <c r="CF162" i="13"/>
  <c r="BX162" i="13"/>
  <c r="BW162" i="13"/>
  <c r="CG162" i="13"/>
  <c r="BV163" i="13"/>
  <c r="CF165" i="13"/>
  <c r="BX165" i="13"/>
  <c r="BY165" i="13"/>
  <c r="BW165" i="13"/>
  <c r="DA165" i="13"/>
  <c r="DQ166" i="13"/>
  <c r="DI166" i="13"/>
  <c r="DP166" i="13"/>
  <c r="CB166" i="13"/>
  <c r="DH166" i="13"/>
  <c r="DS166" i="13"/>
  <c r="BV167" i="13"/>
  <c r="CF167" i="13"/>
  <c r="DL161" i="13"/>
  <c r="CD166" i="13"/>
  <c r="BW167" i="13"/>
  <c r="DM161" i="13"/>
  <c r="DD162" i="13"/>
  <c r="CV162" i="13"/>
  <c r="DA162" i="13"/>
  <c r="CC163" i="13"/>
  <c r="BU163" i="13"/>
  <c r="BX163" i="13"/>
  <c r="CG163" i="13"/>
  <c r="DD165" i="13"/>
  <c r="CV165" i="13"/>
  <c r="CZ165" i="13"/>
  <c r="DC165" i="13"/>
  <c r="CE166" i="13"/>
  <c r="BZ167" i="13"/>
  <c r="CC167" i="13"/>
  <c r="BX167" i="13"/>
  <c r="DN129" i="13"/>
  <c r="BW130" i="13"/>
  <c r="CE130" i="13"/>
  <c r="CW132" i="13"/>
  <c r="DE132" i="13"/>
  <c r="CN135" i="13"/>
  <c r="DN137" i="13"/>
  <c r="BW138" i="13"/>
  <c r="CE138" i="13"/>
  <c r="CW140" i="13"/>
  <c r="DE140" i="13"/>
  <c r="CN143" i="13"/>
  <c r="DN145" i="13"/>
  <c r="BW146" i="13"/>
  <c r="CE146" i="13"/>
  <c r="CW148" i="13"/>
  <c r="DE148" i="13"/>
  <c r="CN151" i="13"/>
  <c r="DN153" i="13"/>
  <c r="BW154" i="13"/>
  <c r="CE154" i="13"/>
  <c r="CZ155" i="13"/>
  <c r="CW156" i="13"/>
  <c r="DE156" i="13"/>
  <c r="DJ157" i="13"/>
  <c r="DR157" i="13"/>
  <c r="CA158" i="13"/>
  <c r="CI158" i="13"/>
  <c r="CQ158" i="13"/>
  <c r="CB159" i="13"/>
  <c r="DL159" i="13"/>
  <c r="CD160" i="13"/>
  <c r="BV160" i="13"/>
  <c r="BX160" i="13"/>
  <c r="CG160" i="13"/>
  <c r="CM161" i="13"/>
  <c r="CV161" i="13"/>
  <c r="DE161" i="13"/>
  <c r="DN161" i="13"/>
  <c r="DT162" i="13"/>
  <c r="DL162" i="13"/>
  <c r="CA162" i="13"/>
  <c r="DB162" i="13"/>
  <c r="DK162" i="13"/>
  <c r="CS163" i="13"/>
  <c r="CK163" i="13"/>
  <c r="BY163" i="13"/>
  <c r="CH163" i="13"/>
  <c r="CQ163" i="13"/>
  <c r="CZ163" i="13"/>
  <c r="DB164" i="13"/>
  <c r="DT165" i="13"/>
  <c r="U165" i="13" s="1"/>
  <c r="DL165" i="13"/>
  <c r="DR165" i="13"/>
  <c r="DI165" i="13"/>
  <c r="CB165" i="13"/>
  <c r="DE165" i="13"/>
  <c r="DO165" i="13"/>
  <c r="BV166" i="13"/>
  <c r="CG166" i="13"/>
  <c r="DB166" i="13"/>
  <c r="DL166" i="13"/>
  <c r="CP167" i="13"/>
  <c r="CH167" i="13"/>
  <c r="CL167" i="13"/>
  <c r="BY167" i="13"/>
  <c r="CJ167" i="13"/>
  <c r="CT167" i="13"/>
  <c r="CW87" i="13"/>
  <c r="BW93" i="13"/>
  <c r="CW95" i="13"/>
  <c r="BW101" i="13"/>
  <c r="CW103" i="13"/>
  <c r="BW109" i="13"/>
  <c r="CW111" i="13"/>
  <c r="BW117" i="13"/>
  <c r="CW119" i="13"/>
  <c r="BW125" i="13"/>
  <c r="CW127" i="13"/>
  <c r="BX130" i="13"/>
  <c r="CX132" i="13"/>
  <c r="BW133" i="13"/>
  <c r="CW135" i="13"/>
  <c r="BX138" i="13"/>
  <c r="CX140" i="13"/>
  <c r="BW141" i="13"/>
  <c r="CW143" i="13"/>
  <c r="BX146" i="13"/>
  <c r="CX148" i="13"/>
  <c r="BW149" i="13"/>
  <c r="CW151" i="13"/>
  <c r="BX154" i="13"/>
  <c r="CX156" i="13"/>
  <c r="BW157" i="13"/>
  <c r="DK157" i="13"/>
  <c r="CJ158" i="13"/>
  <c r="CC159" i="13"/>
  <c r="DN159" i="13"/>
  <c r="CT160" i="13"/>
  <c r="CL160" i="13"/>
  <c r="BY160" i="13"/>
  <c r="CH160" i="13"/>
  <c r="CQ160" i="13"/>
  <c r="CN161" i="13"/>
  <c r="CW161" i="13"/>
  <c r="DF161" i="13"/>
  <c r="DP161" i="13"/>
  <c r="CB162" i="13"/>
  <c r="DC162" i="13"/>
  <c r="DM162" i="13"/>
  <c r="BZ163" i="13"/>
  <c r="CI163" i="13"/>
  <c r="CR163" i="13"/>
  <c r="DB163" i="13"/>
  <c r="DD164" i="13"/>
  <c r="CC165" i="13"/>
  <c r="CU165" i="13"/>
  <c r="DF165" i="13"/>
  <c r="DP165" i="13"/>
  <c r="DC166" i="13"/>
  <c r="DM166" i="13"/>
  <c r="DF167" i="13"/>
  <c r="CX167" i="13"/>
  <c r="DD167" i="13"/>
  <c r="CU167" i="13"/>
  <c r="CA167" i="13"/>
  <c r="CV167" i="13"/>
  <c r="DG167" i="13"/>
  <c r="CC166" i="13"/>
  <c r="BU166" i="13"/>
  <c r="CF166" i="13"/>
  <c r="BW166" i="13"/>
  <c r="BY166" i="13"/>
  <c r="CW159" i="13"/>
  <c r="DL164" i="13"/>
  <c r="BU396" i="12"/>
  <c r="CC396" i="12"/>
  <c r="CA396" i="12"/>
  <c r="CV408" i="12"/>
  <c r="DT410" i="12"/>
  <c r="DL410" i="12"/>
  <c r="DS410" i="12"/>
  <c r="DK410" i="12"/>
  <c r="CM410" i="12"/>
  <c r="DQ404" i="12"/>
  <c r="DH404" i="12"/>
  <c r="CX404" i="12"/>
  <c r="CT410" i="12"/>
  <c r="CL410" i="12"/>
  <c r="CD410" i="12"/>
  <c r="BV410" i="12"/>
  <c r="DM409" i="12"/>
  <c r="DN406" i="12"/>
  <c r="DF406" i="12"/>
  <c r="CX406" i="12"/>
  <c r="DM399" i="12"/>
  <c r="BX399" i="12"/>
  <c r="CD396" i="12"/>
  <c r="DM392" i="12"/>
  <c r="DO392" i="12"/>
  <c r="DP392" i="12"/>
  <c r="CI386" i="12"/>
  <c r="CQ386" i="12"/>
  <c r="CK386" i="12"/>
  <c r="CT386" i="12"/>
  <c r="CL386" i="12"/>
  <c r="CO384" i="12"/>
  <c r="CK384" i="12"/>
  <c r="CT384" i="12"/>
  <c r="CL384" i="12"/>
  <c r="DS379" i="12"/>
  <c r="CI378" i="12"/>
  <c r="CQ378" i="12"/>
  <c r="CN378" i="12"/>
  <c r="CO378" i="12"/>
  <c r="CP378" i="12"/>
  <c r="DR376" i="12"/>
  <c r="BU361" i="12"/>
  <c r="CC361" i="12"/>
  <c r="BV361" i="12"/>
  <c r="CD361" i="12"/>
  <c r="BZ361" i="12"/>
  <c r="CA361" i="12"/>
  <c r="CB361" i="12"/>
  <c r="CE361" i="12"/>
  <c r="CF361" i="12"/>
  <c r="BW361" i="12"/>
  <c r="CG361" i="12"/>
  <c r="BX361" i="12"/>
  <c r="DB408" i="12"/>
  <c r="CT408" i="12"/>
  <c r="CL408" i="12"/>
  <c r="DA408" i="12"/>
  <c r="CS408" i="12"/>
  <c r="CK408" i="12"/>
  <c r="DO402" i="12"/>
  <c r="DR410" i="12"/>
  <c r="DJ410" i="12"/>
  <c r="CZ408" i="12"/>
  <c r="CR408" i="12"/>
  <c r="CJ408" i="12"/>
  <c r="DC407" i="12"/>
  <c r="CU407" i="12"/>
  <c r="CM407" i="12"/>
  <c r="CB405" i="12"/>
  <c r="DP404" i="12"/>
  <c r="DF404" i="12"/>
  <c r="CW404" i="12"/>
  <c r="CL403" i="12"/>
  <c r="CT403" i="12"/>
  <c r="DN402" i="12"/>
  <c r="CJ401" i="12"/>
  <c r="CR401" i="12"/>
  <c r="DM400" i="12"/>
  <c r="CK398" i="12"/>
  <c r="BX395" i="12"/>
  <c r="CF395" i="12"/>
  <c r="BU395" i="12"/>
  <c r="CD395" i="12"/>
  <c r="DA388" i="12"/>
  <c r="CW388" i="12"/>
  <c r="DF388" i="12"/>
  <c r="CX388" i="12"/>
  <c r="DG388" i="12"/>
  <c r="DI410" i="12"/>
  <c r="CK410" i="12"/>
  <c r="DT409" i="12"/>
  <c r="DL409" i="12"/>
  <c r="DD409" i="12"/>
  <c r="CV409" i="12"/>
  <c r="CY408" i="12"/>
  <c r="CI408" i="12"/>
  <c r="DR407" i="12"/>
  <c r="DB407" i="12"/>
  <c r="DM406" i="12"/>
  <c r="DE406" i="12"/>
  <c r="CW406" i="12"/>
  <c r="CO406" i="12"/>
  <c r="BU406" i="12"/>
  <c r="CC406" i="12"/>
  <c r="DL405" i="12"/>
  <c r="DT405" i="12"/>
  <c r="DN404" i="12"/>
  <c r="DQ403" i="12"/>
  <c r="CY403" i="12"/>
  <c r="CP403" i="12"/>
  <c r="CM402" i="12"/>
  <c r="CD402" i="12"/>
  <c r="BU402" i="12"/>
  <c r="DR401" i="12"/>
  <c r="DI401" i="12"/>
  <c r="CY401" i="12"/>
  <c r="CP401" i="12"/>
  <c r="DL400" i="12"/>
  <c r="CO400" i="12"/>
  <c r="CL400" i="12"/>
  <c r="DL399" i="12"/>
  <c r="DB399" i="12"/>
  <c r="CQ399" i="12"/>
  <c r="CG399" i="12"/>
  <c r="BV399" i="12"/>
  <c r="CT398" i="12"/>
  <c r="CJ398" i="12"/>
  <c r="DK398" i="12"/>
  <c r="DS398" i="12"/>
  <c r="DJ398" i="12"/>
  <c r="DT398" i="12"/>
  <c r="CW397" i="12"/>
  <c r="CM397" i="12"/>
  <c r="CB396" i="12"/>
  <c r="DA396" i="12"/>
  <c r="DC396" i="12"/>
  <c r="DJ395" i="12"/>
  <c r="CZ395" i="12"/>
  <c r="BW395" i="12"/>
  <c r="DF394" i="12"/>
  <c r="CV394" i="12"/>
  <c r="CL394" i="12"/>
  <c r="BW393" i="12"/>
  <c r="DL392" i="12"/>
  <c r="CJ391" i="12"/>
  <c r="CR391" i="12"/>
  <c r="CI391" i="12"/>
  <c r="CS391" i="12"/>
  <c r="CK391" i="12"/>
  <c r="CT391" i="12"/>
  <c r="CS390" i="12"/>
  <c r="CH390" i="12"/>
  <c r="DK390" i="12"/>
  <c r="DS390" i="12"/>
  <c r="DN390" i="12"/>
  <c r="DO390" i="12"/>
  <c r="CQ389" i="12"/>
  <c r="CE389" i="12"/>
  <c r="DL388" i="12"/>
  <c r="CZ388" i="12"/>
  <c r="CK388" i="12"/>
  <c r="CS388" i="12"/>
  <c r="CN388" i="12"/>
  <c r="CO388" i="12"/>
  <c r="CD387" i="12"/>
  <c r="DL387" i="12"/>
  <c r="DT387" i="12"/>
  <c r="DH387" i="12"/>
  <c r="DQ387" i="12"/>
  <c r="DI387" i="12"/>
  <c r="DR387" i="12"/>
  <c r="CZ386" i="12"/>
  <c r="CN386" i="12"/>
  <c r="CA386" i="12"/>
  <c r="CB386" i="12"/>
  <c r="CC386" i="12"/>
  <c r="DT385" i="12"/>
  <c r="DH385" i="12"/>
  <c r="CU385" i="12"/>
  <c r="CI385" i="12"/>
  <c r="BX385" i="12"/>
  <c r="CM384" i="12"/>
  <c r="BY384" i="12"/>
  <c r="CG384" i="12"/>
  <c r="CB384" i="12"/>
  <c r="CC384" i="12"/>
  <c r="DT383" i="12"/>
  <c r="DI383" i="12"/>
  <c r="CU383" i="12"/>
  <c r="CI383" i="12"/>
  <c r="BX383" i="12"/>
  <c r="DD382" i="12"/>
  <c r="CP382" i="12"/>
  <c r="DA381" i="12"/>
  <c r="CM381" i="12"/>
  <c r="CG380" i="12"/>
  <c r="DR379" i="12"/>
  <c r="DF379" i="12"/>
  <c r="BW379" i="12"/>
  <c r="DK378" i="12"/>
  <c r="CH378" i="12"/>
  <c r="DQ376" i="12"/>
  <c r="CP372" i="12"/>
  <c r="DS371" i="12"/>
  <c r="CP369" i="12"/>
  <c r="CJ345" i="12"/>
  <c r="CR345" i="12"/>
  <c r="CL345" i="12"/>
  <c r="CM345" i="12"/>
  <c r="CP345" i="12"/>
  <c r="CQ345" i="12"/>
  <c r="CS345" i="12"/>
  <c r="CT345" i="12"/>
  <c r="CH345" i="12"/>
  <c r="CI345" i="12"/>
  <c r="CK345" i="12"/>
  <c r="CN345" i="12"/>
  <c r="CZ403" i="12"/>
  <c r="DA401" i="12"/>
  <c r="CY397" i="12"/>
  <c r="CW394" i="12"/>
  <c r="CM394" i="12"/>
  <c r="CT390" i="12"/>
  <c r="CI390" i="12"/>
  <c r="CR389" i="12"/>
  <c r="DQ410" i="12"/>
  <c r="DA410" i="12"/>
  <c r="CS410" i="12"/>
  <c r="CC410" i="12"/>
  <c r="BU410" i="12"/>
  <c r="DG408" i="12"/>
  <c r="CQ408" i="12"/>
  <c r="CA408" i="12"/>
  <c r="DJ407" i="12"/>
  <c r="CT407" i="12"/>
  <c r="CL407" i="12"/>
  <c r="CD407" i="12"/>
  <c r="BV407" i="12"/>
  <c r="CA405" i="12"/>
  <c r="DE404" i="12"/>
  <c r="CV404" i="12"/>
  <c r="CM404" i="12"/>
  <c r="CD404" i="12"/>
  <c r="BU404" i="12"/>
  <c r="DH403" i="12"/>
  <c r="BV403" i="12"/>
  <c r="CD403" i="12"/>
  <c r="DL402" i="12"/>
  <c r="DP410" i="12"/>
  <c r="DH410" i="12"/>
  <c r="CR410" i="12"/>
  <c r="CJ410" i="12"/>
  <c r="CB410" i="12"/>
  <c r="DS409" i="12"/>
  <c r="DK409" i="12"/>
  <c r="DC409" i="12"/>
  <c r="CU409" i="12"/>
  <c r="DF408" i="12"/>
  <c r="CX408" i="12"/>
  <c r="CP408" i="12"/>
  <c r="CH408" i="12"/>
  <c r="DQ407" i="12"/>
  <c r="DA407" i="12"/>
  <c r="CS407" i="12"/>
  <c r="CK407" i="12"/>
  <c r="CC407" i="12"/>
  <c r="BU407" i="12"/>
  <c r="DT406" i="12"/>
  <c r="DL406" i="12"/>
  <c r="DD406" i="12"/>
  <c r="CV406" i="12"/>
  <c r="CN406" i="12"/>
  <c r="CF406" i="12"/>
  <c r="BW406" i="12"/>
  <c r="DR405" i="12"/>
  <c r="DI405" i="12"/>
  <c r="BZ405" i="12"/>
  <c r="CV405" i="12"/>
  <c r="DD405" i="12"/>
  <c r="DM404" i="12"/>
  <c r="DD404" i="12"/>
  <c r="CC404" i="12"/>
  <c r="DP403" i="12"/>
  <c r="DG403" i="12"/>
  <c r="CX403" i="12"/>
  <c r="CO403" i="12"/>
  <c r="CF403" i="12"/>
  <c r="BW403" i="12"/>
  <c r="DT402" i="12"/>
  <c r="DK402" i="12"/>
  <c r="CL402" i="12"/>
  <c r="CC402" i="12"/>
  <c r="DQ401" i="12"/>
  <c r="DG401" i="12"/>
  <c r="CX401" i="12"/>
  <c r="CO401" i="12"/>
  <c r="CF401" i="12"/>
  <c r="BW401" i="12"/>
  <c r="DT400" i="12"/>
  <c r="DJ400" i="12"/>
  <c r="CT400" i="12"/>
  <c r="CJ400" i="12"/>
  <c r="BY400" i="12"/>
  <c r="CG400" i="12"/>
  <c r="CC400" i="12"/>
  <c r="CP399" i="12"/>
  <c r="CE399" i="12"/>
  <c r="BU399" i="12"/>
  <c r="DN398" i="12"/>
  <c r="CS398" i="12"/>
  <c r="CU398" i="12"/>
  <c r="DC398" i="12"/>
  <c r="DA398" i="12"/>
  <c r="DG397" i="12"/>
  <c r="DF396" i="12"/>
  <c r="CV396" i="12"/>
  <c r="BZ396" i="12"/>
  <c r="CK396" i="12"/>
  <c r="CS396" i="12"/>
  <c r="CJ396" i="12"/>
  <c r="CT396" i="12"/>
  <c r="DS395" i="12"/>
  <c r="CY395" i="12"/>
  <c r="CG395" i="12"/>
  <c r="BV395" i="12"/>
  <c r="DE394" i="12"/>
  <c r="CK394" i="12"/>
  <c r="DO394" i="12"/>
  <c r="DI394" i="12"/>
  <c r="DR394" i="12"/>
  <c r="CG393" i="12"/>
  <c r="BU393" i="12"/>
  <c r="DK392" i="12"/>
  <c r="CO392" i="12"/>
  <c r="CP392" i="12"/>
  <c r="CH392" i="12"/>
  <c r="CQ392" i="12"/>
  <c r="CN391" i="12"/>
  <c r="CB391" i="12"/>
  <c r="BZ391" i="12"/>
  <c r="CA391" i="12"/>
  <c r="DQ390" i="12"/>
  <c r="CU390" i="12"/>
  <c r="DC390" i="12"/>
  <c r="CV390" i="12"/>
  <c r="DE390" i="12"/>
  <c r="CW390" i="12"/>
  <c r="DF390" i="12"/>
  <c r="CD389" i="12"/>
  <c r="CX389" i="12"/>
  <c r="DF389" i="12"/>
  <c r="DC389" i="12"/>
  <c r="CU389" i="12"/>
  <c r="DD389" i="12"/>
  <c r="DK388" i="12"/>
  <c r="CY388" i="12"/>
  <c r="CL388" i="12"/>
  <c r="BU388" i="12"/>
  <c r="CC388" i="12"/>
  <c r="BV388" i="12"/>
  <c r="CE388" i="12"/>
  <c r="BW388" i="12"/>
  <c r="CF388" i="12"/>
  <c r="DO387" i="12"/>
  <c r="CX386" i="12"/>
  <c r="CM386" i="12"/>
  <c r="BY386" i="12"/>
  <c r="DS385" i="12"/>
  <c r="CS385" i="12"/>
  <c r="CH385" i="12"/>
  <c r="CJ384" i="12"/>
  <c r="BX384" i="12"/>
  <c r="CT383" i="12"/>
  <c r="CH383" i="12"/>
  <c r="BU383" i="12"/>
  <c r="CO382" i="12"/>
  <c r="BV379" i="12"/>
  <c r="DJ378" i="12"/>
  <c r="CT378" i="12"/>
  <c r="CU374" i="12"/>
  <c r="DC374" i="12"/>
  <c r="CZ374" i="12"/>
  <c r="DA374" i="12"/>
  <c r="DB374" i="12"/>
  <c r="DD374" i="12"/>
  <c r="CV374" i="12"/>
  <c r="DE374" i="12"/>
  <c r="CW374" i="12"/>
  <c r="DF374" i="12"/>
  <c r="CM398" i="12"/>
  <c r="CI398" i="12"/>
  <c r="CR398" i="12"/>
  <c r="CY394" i="12"/>
  <c r="DG394" i="12"/>
  <c r="CZ394" i="12"/>
  <c r="CM390" i="12"/>
  <c r="CL390" i="12"/>
  <c r="CN390" i="12"/>
  <c r="CH389" i="12"/>
  <c r="CP389" i="12"/>
  <c r="CK389" i="12"/>
  <c r="CT389" i="12"/>
  <c r="CL389" i="12"/>
  <c r="DL379" i="12"/>
  <c r="DT379" i="12"/>
  <c r="DK379" i="12"/>
  <c r="DM379" i="12"/>
  <c r="DN379" i="12"/>
  <c r="DM376" i="12"/>
  <c r="DK376" i="12"/>
  <c r="DT376" i="12"/>
  <c r="DL376" i="12"/>
  <c r="DN376" i="12"/>
  <c r="DO376" i="12"/>
  <c r="DP376" i="12"/>
  <c r="CM374" i="12"/>
  <c r="CH374" i="12"/>
  <c r="CQ374" i="12"/>
  <c r="CI374" i="12"/>
  <c r="CR374" i="12"/>
  <c r="CJ374" i="12"/>
  <c r="CS374" i="12"/>
  <c r="CK374" i="12"/>
  <c r="CT374" i="12"/>
  <c r="CL374" i="12"/>
  <c r="CN374" i="12"/>
  <c r="CV349" i="12"/>
  <c r="DD349" i="12"/>
  <c r="CW349" i="12"/>
  <c r="DF349" i="12"/>
  <c r="CX349" i="12"/>
  <c r="DG349" i="12"/>
  <c r="DA349" i="12"/>
  <c r="DE349" i="12"/>
  <c r="CU349" i="12"/>
  <c r="CY349" i="12"/>
  <c r="CZ349" i="12"/>
  <c r="DB349" i="12"/>
  <c r="BX405" i="12"/>
  <c r="CF405" i="12"/>
  <c r="DT404" i="12"/>
  <c r="DK404" i="12"/>
  <c r="CP398" i="12"/>
  <c r="DC394" i="12"/>
  <c r="CI394" i="12"/>
  <c r="CQ394" i="12"/>
  <c r="CP394" i="12"/>
  <c r="CP390" i="12"/>
  <c r="CM389" i="12"/>
  <c r="BZ389" i="12"/>
  <c r="CB389" i="12"/>
  <c r="CC389" i="12"/>
  <c r="CU388" i="12"/>
  <c r="BX387" i="12"/>
  <c r="CF387" i="12"/>
  <c r="BY387" i="12"/>
  <c r="BZ387" i="12"/>
  <c r="CH386" i="12"/>
  <c r="DJ385" i="12"/>
  <c r="DR385" i="12"/>
  <c r="DO385" i="12"/>
  <c r="DP385" i="12"/>
  <c r="CS384" i="12"/>
  <c r="CH384" i="12"/>
  <c r="DH383" i="12"/>
  <c r="DP383" i="12"/>
  <c r="DO383" i="12"/>
  <c r="DQ383" i="12"/>
  <c r="CX381" i="12"/>
  <c r="DF381" i="12"/>
  <c r="CY381" i="12"/>
  <c r="CZ381" i="12"/>
  <c r="BU380" i="12"/>
  <c r="CC380" i="12"/>
  <c r="BY380" i="12"/>
  <c r="BZ380" i="12"/>
  <c r="CA380" i="12"/>
  <c r="DO379" i="12"/>
  <c r="CV379" i="12"/>
  <c r="DD379" i="12"/>
  <c r="DB379" i="12"/>
  <c r="DC379" i="12"/>
  <c r="CU379" i="12"/>
  <c r="DE379" i="12"/>
  <c r="CR378" i="12"/>
  <c r="DH376" i="12"/>
  <c r="CO374" i="12"/>
  <c r="DL371" i="12"/>
  <c r="DT371" i="12"/>
  <c r="DM371" i="12"/>
  <c r="DN371" i="12"/>
  <c r="DO371" i="12"/>
  <c r="DP371" i="12"/>
  <c r="DH371" i="12"/>
  <c r="DQ371" i="12"/>
  <c r="DI371" i="12"/>
  <c r="DR371" i="12"/>
  <c r="CU363" i="12"/>
  <c r="DC363" i="12"/>
  <c r="CV363" i="12"/>
  <c r="DD363" i="12"/>
  <c r="DB363" i="12"/>
  <c r="DE363" i="12"/>
  <c r="DF363" i="12"/>
  <c r="CW363" i="12"/>
  <c r="DG363" i="12"/>
  <c r="CX363" i="12"/>
  <c r="CY363" i="12"/>
  <c r="CZ363" i="12"/>
  <c r="CY404" i="12"/>
  <c r="DG404" i="12"/>
  <c r="DR402" i="12"/>
  <c r="DI402" i="12"/>
  <c r="DH399" i="12"/>
  <c r="DP399" i="12"/>
  <c r="DQ399" i="12"/>
  <c r="CX397" i="12"/>
  <c r="DF397" i="12"/>
  <c r="CZ397" i="12"/>
  <c r="BX396" i="12"/>
  <c r="CG410" i="12"/>
  <c r="BY410" i="12"/>
  <c r="DP409" i="12"/>
  <c r="DH409" i="12"/>
  <c r="DC408" i="12"/>
  <c r="CU408" i="12"/>
  <c r="DF407" i="12"/>
  <c r="CP407" i="12"/>
  <c r="CH407" i="12"/>
  <c r="DQ406" i="12"/>
  <c r="DA406" i="12"/>
  <c r="CS406" i="12"/>
  <c r="CE405" i="12"/>
  <c r="BV405" i="12"/>
  <c r="DS404" i="12"/>
  <c r="DJ404" i="12"/>
  <c r="DA404" i="12"/>
  <c r="BY404" i="12"/>
  <c r="CI404" i="12"/>
  <c r="CQ404" i="12"/>
  <c r="DD403" i="12"/>
  <c r="CU403" i="12"/>
  <c r="CK403" i="12"/>
  <c r="DQ402" i="12"/>
  <c r="DH402" i="12"/>
  <c r="DD401" i="12"/>
  <c r="CU401" i="12"/>
  <c r="CL401" i="12"/>
  <c r="DP400" i="12"/>
  <c r="DR399" i="12"/>
  <c r="CA399" i="12"/>
  <c r="CZ399" i="12"/>
  <c r="CX399" i="12"/>
  <c r="DG399" i="12"/>
  <c r="CO398" i="12"/>
  <c r="DC397" i="12"/>
  <c r="CH397" i="12"/>
  <c r="CP397" i="12"/>
  <c r="CQ397" i="12"/>
  <c r="CG396" i="12"/>
  <c r="BW396" i="12"/>
  <c r="CB395" i="12"/>
  <c r="DL395" i="12"/>
  <c r="DT395" i="12"/>
  <c r="DN395" i="12"/>
  <c r="DB394" i="12"/>
  <c r="CR394" i="12"/>
  <c r="CL393" i="12"/>
  <c r="CT393" i="12"/>
  <c r="CI393" i="12"/>
  <c r="CR393" i="12"/>
  <c r="CJ393" i="12"/>
  <c r="CS393" i="12"/>
  <c r="DS392" i="12"/>
  <c r="DH392" i="12"/>
  <c r="CO390" i="12"/>
  <c r="CJ389" i="12"/>
  <c r="BX389" i="12"/>
  <c r="DS388" i="12"/>
  <c r="DE388" i="12"/>
  <c r="BW387" i="12"/>
  <c r="DF386" i="12"/>
  <c r="CS386" i="12"/>
  <c r="DM385" i="12"/>
  <c r="CB385" i="12"/>
  <c r="DB385" i="12"/>
  <c r="CW385" i="12"/>
  <c r="DF385" i="12"/>
  <c r="CX385" i="12"/>
  <c r="DG385" i="12"/>
  <c r="CR384" i="12"/>
  <c r="DM383" i="12"/>
  <c r="CC383" i="12"/>
  <c r="CZ383" i="12"/>
  <c r="CW383" i="12"/>
  <c r="DF383" i="12"/>
  <c r="CX383" i="12"/>
  <c r="DG383" i="12"/>
  <c r="CU382" i="12"/>
  <c r="DC382" i="12"/>
  <c r="CZ382" i="12"/>
  <c r="DA382" i="12"/>
  <c r="DE381" i="12"/>
  <c r="CH381" i="12"/>
  <c r="CP381" i="12"/>
  <c r="CO381" i="12"/>
  <c r="CQ381" i="12"/>
  <c r="CB380" i="12"/>
  <c r="DJ379" i="12"/>
  <c r="CX379" i="12"/>
  <c r="CM378" i="12"/>
  <c r="CO376" i="12"/>
  <c r="CL376" i="12"/>
  <c r="CM376" i="12"/>
  <c r="CN376" i="12"/>
  <c r="CP376" i="12"/>
  <c r="CH376" i="12"/>
  <c r="CQ376" i="12"/>
  <c r="DO367" i="12"/>
  <c r="DH367" i="12"/>
  <c r="DP367" i="12"/>
  <c r="DK367" i="12"/>
  <c r="DL367" i="12"/>
  <c r="DM367" i="12"/>
  <c r="DN367" i="12"/>
  <c r="DQ367" i="12"/>
  <c r="DR367" i="12"/>
  <c r="DI367" i="12"/>
  <c r="DS367" i="12"/>
  <c r="DB366" i="12"/>
  <c r="CU366" i="12"/>
  <c r="DC366" i="12"/>
  <c r="DD366" i="12"/>
  <c r="DE366" i="12"/>
  <c r="CV366" i="12"/>
  <c r="DF366" i="12"/>
  <c r="CW366" i="12"/>
  <c r="DG366" i="12"/>
  <c r="CX366" i="12"/>
  <c r="CY366" i="12"/>
  <c r="CZ366" i="12"/>
  <c r="CO365" i="12"/>
  <c r="CH365" i="12"/>
  <c r="CP365" i="12"/>
  <c r="CM365" i="12"/>
  <c r="CN365" i="12"/>
  <c r="CQ365" i="12"/>
  <c r="CR365" i="12"/>
  <c r="CI365" i="12"/>
  <c r="CS365" i="12"/>
  <c r="CJ365" i="12"/>
  <c r="CT365" i="12"/>
  <c r="CK365" i="12"/>
  <c r="CD405" i="12"/>
  <c r="BU405" i="12"/>
  <c r="DR404" i="12"/>
  <c r="DI404" i="12"/>
  <c r="CZ404" i="12"/>
  <c r="DC403" i="12"/>
  <c r="CS403" i="12"/>
  <c r="CJ403" i="12"/>
  <c r="DJ403" i="12"/>
  <c r="DR403" i="12"/>
  <c r="DP402" i="12"/>
  <c r="BY402" i="12"/>
  <c r="CG402" i="12"/>
  <c r="DC401" i="12"/>
  <c r="CT401" i="12"/>
  <c r="CK401" i="12"/>
  <c r="DH401" i="12"/>
  <c r="DP401" i="12"/>
  <c r="DO399" i="12"/>
  <c r="CJ399" i="12"/>
  <c r="CR399" i="12"/>
  <c r="CO399" i="12"/>
  <c r="CN398" i="12"/>
  <c r="DB397" i="12"/>
  <c r="CF396" i="12"/>
  <c r="BV396" i="12"/>
  <c r="CA395" i="12"/>
  <c r="CV395" i="12"/>
  <c r="DD395" i="12"/>
  <c r="CU395" i="12"/>
  <c r="DE395" i="12"/>
  <c r="DA394" i="12"/>
  <c r="CO394" i="12"/>
  <c r="BV393" i="12"/>
  <c r="CD393" i="12"/>
  <c r="BZ393" i="12"/>
  <c r="CA393" i="12"/>
  <c r="DR392" i="12"/>
  <c r="CK390" i="12"/>
  <c r="CI389" i="12"/>
  <c r="BW389" i="12"/>
  <c r="DD388" i="12"/>
  <c r="BV387" i="12"/>
  <c r="CR386" i="12"/>
  <c r="DL385" i="12"/>
  <c r="CL385" i="12"/>
  <c r="CT385" i="12"/>
  <c r="CN385" i="12"/>
  <c r="CO385" i="12"/>
  <c r="CQ384" i="12"/>
  <c r="DL383" i="12"/>
  <c r="CJ383" i="12"/>
  <c r="CR383" i="12"/>
  <c r="CN383" i="12"/>
  <c r="CO383" i="12"/>
  <c r="CM382" i="12"/>
  <c r="CH382" i="12"/>
  <c r="CQ382" i="12"/>
  <c r="CI382" i="12"/>
  <c r="CR382" i="12"/>
  <c r="DD381" i="12"/>
  <c r="BX380" i="12"/>
  <c r="DI379" i="12"/>
  <c r="CW379" i="12"/>
  <c r="BX379" i="12"/>
  <c r="CF379" i="12"/>
  <c r="CB379" i="12"/>
  <c r="CC379" i="12"/>
  <c r="BU379" i="12"/>
  <c r="CD379" i="12"/>
  <c r="CL378" i="12"/>
  <c r="DO378" i="12"/>
  <c r="DP378" i="12"/>
  <c r="DH378" i="12"/>
  <c r="DQ378" i="12"/>
  <c r="DI378" i="12"/>
  <c r="DR378" i="12"/>
  <c r="CK372" i="12"/>
  <c r="CS372" i="12"/>
  <c r="CI372" i="12"/>
  <c r="CR372" i="12"/>
  <c r="CJ372" i="12"/>
  <c r="CT372" i="12"/>
  <c r="CL372" i="12"/>
  <c r="CM372" i="12"/>
  <c r="CN372" i="12"/>
  <c r="CO372" i="12"/>
  <c r="CL369" i="12"/>
  <c r="CT369" i="12"/>
  <c r="CI369" i="12"/>
  <c r="CR369" i="12"/>
  <c r="CJ369" i="12"/>
  <c r="CS369" i="12"/>
  <c r="CK369" i="12"/>
  <c r="CM369" i="12"/>
  <c r="CN369" i="12"/>
  <c r="CO369" i="12"/>
  <c r="BY361" i="12"/>
  <c r="CO345" i="12"/>
  <c r="CC405" i="12"/>
  <c r="DK400" i="12"/>
  <c r="DS400" i="12"/>
  <c r="DN399" i="12"/>
  <c r="CB399" i="12"/>
  <c r="BW399" i="12"/>
  <c r="CF399" i="12"/>
  <c r="CL398" i="12"/>
  <c r="DA397" i="12"/>
  <c r="CE396" i="12"/>
  <c r="BZ395" i="12"/>
  <c r="CX394" i="12"/>
  <c r="CN394" i="12"/>
  <c r="DQ392" i="12"/>
  <c r="CJ390" i="12"/>
  <c r="CS389" i="12"/>
  <c r="CG389" i="12"/>
  <c r="BV389" i="12"/>
  <c r="DC388" i="12"/>
  <c r="DI388" i="12"/>
  <c r="DQ388" i="12"/>
  <c r="DO388" i="12"/>
  <c r="DP388" i="12"/>
  <c r="CG387" i="12"/>
  <c r="BU387" i="12"/>
  <c r="CP386" i="12"/>
  <c r="CY386" i="12"/>
  <c r="DG386" i="12"/>
  <c r="DC386" i="12"/>
  <c r="CU386" i="12"/>
  <c r="DD386" i="12"/>
  <c r="DK385" i="12"/>
  <c r="BV385" i="12"/>
  <c r="CD385" i="12"/>
  <c r="BU385" i="12"/>
  <c r="CE385" i="12"/>
  <c r="BW385" i="12"/>
  <c r="CF385" i="12"/>
  <c r="CP384" i="12"/>
  <c r="DK383" i="12"/>
  <c r="CB383" i="12"/>
  <c r="BV383" i="12"/>
  <c r="CE383" i="12"/>
  <c r="BW383" i="12"/>
  <c r="CF383" i="12"/>
  <c r="DC381" i="12"/>
  <c r="BW380" i="12"/>
  <c r="DH379" i="12"/>
  <c r="CK378" i="12"/>
  <c r="CY378" i="12"/>
  <c r="DG378" i="12"/>
  <c r="CW378" i="12"/>
  <c r="DF378" i="12"/>
  <c r="CX378" i="12"/>
  <c r="CZ378" i="12"/>
  <c r="DS376" i="12"/>
  <c r="BU372" i="12"/>
  <c r="CC372" i="12"/>
  <c r="BZ372" i="12"/>
  <c r="CA372" i="12"/>
  <c r="CB372" i="12"/>
  <c r="CD372" i="12"/>
  <c r="BV372" i="12"/>
  <c r="CE372" i="12"/>
  <c r="BW372" i="12"/>
  <c r="CF372" i="12"/>
  <c r="BV369" i="12"/>
  <c r="CD369" i="12"/>
  <c r="BZ369" i="12"/>
  <c r="CA369" i="12"/>
  <c r="CB369" i="12"/>
  <c r="CC369" i="12"/>
  <c r="BU369" i="12"/>
  <c r="CE369" i="12"/>
  <c r="BW369" i="12"/>
  <c r="CF369" i="12"/>
  <c r="BX357" i="12"/>
  <c r="CF357" i="12"/>
  <c r="CA357" i="12"/>
  <c r="CB357" i="12"/>
  <c r="BZ357" i="12"/>
  <c r="CC357" i="12"/>
  <c r="CD357" i="12"/>
  <c r="CE357" i="12"/>
  <c r="BU357" i="12"/>
  <c r="CG357" i="12"/>
  <c r="BV357" i="12"/>
  <c r="BW357" i="12"/>
  <c r="DJ347" i="12"/>
  <c r="DR347" i="12"/>
  <c r="DM347" i="12"/>
  <c r="DN347" i="12"/>
  <c r="DH347" i="12"/>
  <c r="DQ347" i="12"/>
  <c r="DI347" i="12"/>
  <c r="DK347" i="12"/>
  <c r="DL347" i="12"/>
  <c r="DO347" i="12"/>
  <c r="DP347" i="12"/>
  <c r="DS347" i="12"/>
  <c r="DT347" i="12"/>
  <c r="BX368" i="12"/>
  <c r="CF368" i="12"/>
  <c r="BY368" i="12"/>
  <c r="CG368" i="12"/>
  <c r="CY367" i="12"/>
  <c r="DG367" i="12"/>
  <c r="CZ367" i="12"/>
  <c r="CL366" i="12"/>
  <c r="CT366" i="12"/>
  <c r="CM366" i="12"/>
  <c r="BY365" i="12"/>
  <c r="CG365" i="12"/>
  <c r="BZ365" i="12"/>
  <c r="DH364" i="12"/>
  <c r="DP364" i="12"/>
  <c r="DI364" i="12"/>
  <c r="DQ364" i="12"/>
  <c r="DL360" i="12"/>
  <c r="DT360" i="12"/>
  <c r="DM360" i="12"/>
  <c r="CX359" i="12"/>
  <c r="DF359" i="12"/>
  <c r="CV359" i="12"/>
  <c r="DE359" i="12"/>
  <c r="CW359" i="12"/>
  <c r="DG359" i="12"/>
  <c r="CO354" i="12"/>
  <c r="CM354" i="12"/>
  <c r="CN354" i="12"/>
  <c r="DH353" i="12"/>
  <c r="DP353" i="12"/>
  <c r="DI353" i="12"/>
  <c r="DR353" i="12"/>
  <c r="DJ353" i="12"/>
  <c r="DS353" i="12"/>
  <c r="BZ351" i="12"/>
  <c r="BY351" i="12"/>
  <c r="CA351" i="12"/>
  <c r="BU351" i="12"/>
  <c r="CD351" i="12"/>
  <c r="DO348" i="12"/>
  <c r="DJ348" i="12"/>
  <c r="DS348" i="12"/>
  <c r="DK348" i="12"/>
  <c r="DT348" i="12"/>
  <c r="DN348" i="12"/>
  <c r="DB347" i="12"/>
  <c r="CU347" i="12"/>
  <c r="DD347" i="12"/>
  <c r="CV347" i="12"/>
  <c r="DE347" i="12"/>
  <c r="CY347" i="12"/>
  <c r="CV341" i="12"/>
  <c r="DD341" i="12"/>
  <c r="DA341" i="12"/>
  <c r="DB341" i="12"/>
  <c r="DC341" i="12"/>
  <c r="CW341" i="12"/>
  <c r="DF341" i="12"/>
  <c r="BY338" i="12"/>
  <c r="CG338" i="12"/>
  <c r="BU338" i="12"/>
  <c r="CD338" i="12"/>
  <c r="BV338" i="12"/>
  <c r="CE338" i="12"/>
  <c r="BW338" i="12"/>
  <c r="CF338" i="12"/>
  <c r="BZ338" i="12"/>
  <c r="DK336" i="12"/>
  <c r="DS336" i="12"/>
  <c r="DL336" i="12"/>
  <c r="DM336" i="12"/>
  <c r="DN336" i="12"/>
  <c r="DP336" i="12"/>
  <c r="BZ335" i="12"/>
  <c r="BY335" i="12"/>
  <c r="CA335" i="12"/>
  <c r="CB335" i="12"/>
  <c r="BU335" i="12"/>
  <c r="CD335" i="12"/>
  <c r="BV335" i="12"/>
  <c r="CE335" i="12"/>
  <c r="CV333" i="12"/>
  <c r="DD333" i="12"/>
  <c r="CW333" i="12"/>
  <c r="DF333" i="12"/>
  <c r="CX333" i="12"/>
  <c r="DG333" i="12"/>
  <c r="CY333" i="12"/>
  <c r="DA333" i="12"/>
  <c r="DB333" i="12"/>
  <c r="CU333" i="12"/>
  <c r="DE333" i="12"/>
  <c r="DI396" i="12"/>
  <c r="DQ396" i="12"/>
  <c r="DC393" i="12"/>
  <c r="DJ393" i="12"/>
  <c r="DR393" i="12"/>
  <c r="BY392" i="12"/>
  <c r="CG392" i="12"/>
  <c r="DC391" i="12"/>
  <c r="DH391" i="12"/>
  <c r="DP391" i="12"/>
  <c r="CV387" i="12"/>
  <c r="DD387" i="12"/>
  <c r="DM386" i="12"/>
  <c r="DT384" i="12"/>
  <c r="DK384" i="12"/>
  <c r="DT382" i="12"/>
  <c r="DC380" i="12"/>
  <c r="CT380" i="12"/>
  <c r="CJ380" i="12"/>
  <c r="DI380" i="12"/>
  <c r="DQ380" i="12"/>
  <c r="DC377" i="12"/>
  <c r="CS377" i="12"/>
  <c r="CJ377" i="12"/>
  <c r="CA377" i="12"/>
  <c r="DJ377" i="12"/>
  <c r="DR377" i="12"/>
  <c r="BY376" i="12"/>
  <c r="CG376" i="12"/>
  <c r="DC375" i="12"/>
  <c r="CT375" i="12"/>
  <c r="CK375" i="12"/>
  <c r="CA375" i="12"/>
  <c r="DH375" i="12"/>
  <c r="DP375" i="12"/>
  <c r="DO374" i="12"/>
  <c r="DD373" i="12"/>
  <c r="CU373" i="12"/>
  <c r="CL373" i="12"/>
  <c r="CC373" i="12"/>
  <c r="DP372" i="12"/>
  <c r="DG372" i="12"/>
  <c r="CX372" i="12"/>
  <c r="BZ371" i="12"/>
  <c r="CV371" i="12"/>
  <c r="DD371" i="12"/>
  <c r="DD370" i="12"/>
  <c r="CU370" i="12"/>
  <c r="CL370" i="12"/>
  <c r="CC370" i="12"/>
  <c r="DP369" i="12"/>
  <c r="DG369" i="12"/>
  <c r="CX369" i="12"/>
  <c r="DR368" i="12"/>
  <c r="DH368" i="12"/>
  <c r="BW368" i="12"/>
  <c r="DF367" i="12"/>
  <c r="CV367" i="12"/>
  <c r="CI367" i="12"/>
  <c r="CQ367" i="12"/>
  <c r="CJ367" i="12"/>
  <c r="CR367" i="12"/>
  <c r="DI366" i="12"/>
  <c r="CO366" i="12"/>
  <c r="BX365" i="12"/>
  <c r="DS364" i="12"/>
  <c r="CA364" i="12"/>
  <c r="CZ364" i="12"/>
  <c r="DA364" i="12"/>
  <c r="DI363" i="12"/>
  <c r="CN362" i="12"/>
  <c r="CD362" i="12"/>
  <c r="DM361" i="12"/>
  <c r="DC361" i="12"/>
  <c r="CQ361" i="12"/>
  <c r="DP360" i="12"/>
  <c r="DA359" i="12"/>
  <c r="CH359" i="12"/>
  <c r="CP359" i="12"/>
  <c r="CM359" i="12"/>
  <c r="CN359" i="12"/>
  <c r="DI358" i="12"/>
  <c r="DQ358" i="12"/>
  <c r="DH358" i="12"/>
  <c r="DR358" i="12"/>
  <c r="DJ358" i="12"/>
  <c r="DS358" i="12"/>
  <c r="CY357" i="12"/>
  <c r="CR356" i="12"/>
  <c r="CF356" i="12"/>
  <c r="DO356" i="12"/>
  <c r="DN356" i="12"/>
  <c r="DP356" i="12"/>
  <c r="DK355" i="12"/>
  <c r="CW355" i="12"/>
  <c r="DP354" i="12"/>
  <c r="CL354" i="12"/>
  <c r="BY354" i="12"/>
  <c r="CG354" i="12"/>
  <c r="BU354" i="12"/>
  <c r="CD354" i="12"/>
  <c r="BV354" i="12"/>
  <c r="CE354" i="12"/>
  <c r="DQ353" i="12"/>
  <c r="CZ353" i="12"/>
  <c r="CY353" i="12"/>
  <c r="DA353" i="12"/>
  <c r="CX352" i="12"/>
  <c r="CL352" i="12"/>
  <c r="CB351" i="12"/>
  <c r="DL350" i="12"/>
  <c r="CX350" i="12"/>
  <c r="CI350" i="12"/>
  <c r="DL348" i="12"/>
  <c r="CF348" i="12"/>
  <c r="DC347" i="12"/>
  <c r="CL347" i="12"/>
  <c r="CT347" i="12"/>
  <c r="CK347" i="12"/>
  <c r="CM347" i="12"/>
  <c r="CP347" i="12"/>
  <c r="DT346" i="12"/>
  <c r="BY346" i="12"/>
  <c r="CG346" i="12"/>
  <c r="BZ346" i="12"/>
  <c r="CA346" i="12"/>
  <c r="BU346" i="12"/>
  <c r="CD346" i="12"/>
  <c r="DO345" i="12"/>
  <c r="DA345" i="12"/>
  <c r="DB343" i="12"/>
  <c r="BX343" i="12"/>
  <c r="CX341" i="12"/>
  <c r="DO340" i="12"/>
  <c r="DN340" i="12"/>
  <c r="DP340" i="12"/>
  <c r="DH340" i="12"/>
  <c r="DQ340" i="12"/>
  <c r="DJ340" i="12"/>
  <c r="DS340" i="12"/>
  <c r="CB338" i="12"/>
  <c r="DO336" i="12"/>
  <c r="CU336" i="12"/>
  <c r="DC336" i="12"/>
  <c r="DB336" i="12"/>
  <c r="DD336" i="12"/>
  <c r="CV336" i="12"/>
  <c r="DE336" i="12"/>
  <c r="CX336" i="12"/>
  <c r="DG336" i="12"/>
  <c r="CF335" i="12"/>
  <c r="DG334" i="12"/>
  <c r="DK382" i="12"/>
  <c r="DS382" i="12"/>
  <c r="CR380" i="12"/>
  <c r="CR377" i="12"/>
  <c r="BZ377" i="12"/>
  <c r="CS375" i="12"/>
  <c r="BZ375" i="12"/>
  <c r="DN374" i="12"/>
  <c r="DC373" i="12"/>
  <c r="CT373" i="12"/>
  <c r="CK373" i="12"/>
  <c r="CB373" i="12"/>
  <c r="DO372" i="12"/>
  <c r="DF372" i="12"/>
  <c r="CW372" i="12"/>
  <c r="CY371" i="12"/>
  <c r="CT370" i="12"/>
  <c r="CK370" i="12"/>
  <c r="CB370" i="12"/>
  <c r="DO369" i="12"/>
  <c r="DF369" i="12"/>
  <c r="CW369" i="12"/>
  <c r="DQ368" i="12"/>
  <c r="BV368" i="12"/>
  <c r="DE367" i="12"/>
  <c r="CU367" i="12"/>
  <c r="CK367" i="12"/>
  <c r="CA367" i="12"/>
  <c r="CB367" i="12"/>
  <c r="DT366" i="12"/>
  <c r="DH366" i="12"/>
  <c r="CN366" i="12"/>
  <c r="BW365" i="12"/>
  <c r="DR364" i="12"/>
  <c r="DF364" i="12"/>
  <c r="CV364" i="12"/>
  <c r="CJ364" i="12"/>
  <c r="CR364" i="12"/>
  <c r="CK364" i="12"/>
  <c r="CS364" i="12"/>
  <c r="DR363" i="12"/>
  <c r="DH363" i="12"/>
  <c r="CC362" i="12"/>
  <c r="CX362" i="12"/>
  <c r="DF362" i="12"/>
  <c r="CY362" i="12"/>
  <c r="DG362" i="12"/>
  <c r="DL361" i="12"/>
  <c r="CZ361" i="12"/>
  <c r="CP361" i="12"/>
  <c r="DO360" i="12"/>
  <c r="CZ359" i="12"/>
  <c r="CL359" i="12"/>
  <c r="BZ359" i="12"/>
  <c r="BU359" i="12"/>
  <c r="CD359" i="12"/>
  <c r="BV359" i="12"/>
  <c r="CE359" i="12"/>
  <c r="DA358" i="12"/>
  <c r="CY358" i="12"/>
  <c r="CZ358" i="12"/>
  <c r="DM356" i="12"/>
  <c r="CC356" i="12"/>
  <c r="CY356" i="12"/>
  <c r="DG356" i="12"/>
  <c r="CV356" i="12"/>
  <c r="DE356" i="12"/>
  <c r="CW356" i="12"/>
  <c r="DF356" i="12"/>
  <c r="DG355" i="12"/>
  <c r="CV355" i="12"/>
  <c r="DO354" i="12"/>
  <c r="CK354" i="12"/>
  <c r="BZ354" i="12"/>
  <c r="DO353" i="12"/>
  <c r="CI352" i="12"/>
  <c r="DK352" i="12"/>
  <c r="DS352" i="12"/>
  <c r="DL352" i="12"/>
  <c r="DM352" i="12"/>
  <c r="BX351" i="12"/>
  <c r="DK350" i="12"/>
  <c r="CH350" i="12"/>
  <c r="DI348" i="12"/>
  <c r="DA347" i="12"/>
  <c r="CN347" i="12"/>
  <c r="DS346" i="12"/>
  <c r="DL345" i="12"/>
  <c r="CX345" i="12"/>
  <c r="DK344" i="12"/>
  <c r="DS344" i="12"/>
  <c r="DP344" i="12"/>
  <c r="DH344" i="12"/>
  <c r="DQ344" i="12"/>
  <c r="DL344" i="12"/>
  <c r="CZ343" i="12"/>
  <c r="DP342" i="12"/>
  <c r="CU341" i="12"/>
  <c r="BX341" i="12"/>
  <c r="CF341" i="12"/>
  <c r="CA341" i="12"/>
  <c r="CB341" i="12"/>
  <c r="CC341" i="12"/>
  <c r="BV341" i="12"/>
  <c r="CE341" i="12"/>
  <c r="DL340" i="12"/>
  <c r="CY340" i="12"/>
  <c r="DG340" i="12"/>
  <c r="CV340" i="12"/>
  <c r="DE340" i="12"/>
  <c r="CW340" i="12"/>
  <c r="DF340" i="12"/>
  <c r="CX340" i="12"/>
  <c r="DA340" i="12"/>
  <c r="DJ339" i="12"/>
  <c r="DR339" i="12"/>
  <c r="DH339" i="12"/>
  <c r="DQ339" i="12"/>
  <c r="DI339" i="12"/>
  <c r="DS339" i="12"/>
  <c r="DK339" i="12"/>
  <c r="DT339" i="12"/>
  <c r="DM339" i="12"/>
  <c r="DT338" i="12"/>
  <c r="CA338" i="12"/>
  <c r="DJ336" i="12"/>
  <c r="CC335" i="12"/>
  <c r="DC334" i="12"/>
  <c r="CZ329" i="12"/>
  <c r="CU329" i="12"/>
  <c r="DD329" i="12"/>
  <c r="CV329" i="12"/>
  <c r="DE329" i="12"/>
  <c r="CW329" i="12"/>
  <c r="DF329" i="12"/>
  <c r="CY329" i="12"/>
  <c r="DA329" i="12"/>
  <c r="DC329" i="12"/>
  <c r="CK380" i="12"/>
  <c r="CS380" i="12"/>
  <c r="CL377" i="12"/>
  <c r="CT377" i="12"/>
  <c r="BY375" i="12"/>
  <c r="CJ375" i="12"/>
  <c r="CR375" i="12"/>
  <c r="DM374" i="12"/>
  <c r="CS373" i="12"/>
  <c r="CA373" i="12"/>
  <c r="CX373" i="12"/>
  <c r="DF373" i="12"/>
  <c r="DN372" i="12"/>
  <c r="DE372" i="12"/>
  <c r="CV372" i="12"/>
  <c r="BX371" i="12"/>
  <c r="CF371" i="12"/>
  <c r="CS370" i="12"/>
  <c r="BZ370" i="12"/>
  <c r="CY370" i="12"/>
  <c r="DG370" i="12"/>
  <c r="DN369" i="12"/>
  <c r="DE369" i="12"/>
  <c r="CV369" i="12"/>
  <c r="DP368" i="12"/>
  <c r="CE368" i="12"/>
  <c r="BU368" i="12"/>
  <c r="DD367" i="12"/>
  <c r="DQ366" i="12"/>
  <c r="CK366" i="12"/>
  <c r="CF365" i="12"/>
  <c r="BV365" i="12"/>
  <c r="DO364" i="12"/>
  <c r="CB364" i="12"/>
  <c r="BU364" i="12"/>
  <c r="CC364" i="12"/>
  <c r="DQ363" i="12"/>
  <c r="CH362" i="12"/>
  <c r="CP362" i="12"/>
  <c r="CI362" i="12"/>
  <c r="CQ362" i="12"/>
  <c r="CY361" i="12"/>
  <c r="CO361" i="12"/>
  <c r="DN360" i="12"/>
  <c r="CY359" i="12"/>
  <c r="CI356" i="12"/>
  <c r="CQ356" i="12"/>
  <c r="CM356" i="12"/>
  <c r="CN356" i="12"/>
  <c r="DJ355" i="12"/>
  <c r="DR355" i="12"/>
  <c r="DH355" i="12"/>
  <c r="DQ355" i="12"/>
  <c r="DI355" i="12"/>
  <c r="DS355" i="12"/>
  <c r="DK354" i="12"/>
  <c r="CJ354" i="12"/>
  <c r="DN353" i="12"/>
  <c r="CU352" i="12"/>
  <c r="DC352" i="12"/>
  <c r="DB352" i="12"/>
  <c r="DD352" i="12"/>
  <c r="BW351" i="12"/>
  <c r="CT350" i="12"/>
  <c r="DH348" i="12"/>
  <c r="CA348" i="12"/>
  <c r="BY348" i="12"/>
  <c r="BZ348" i="12"/>
  <c r="BU348" i="12"/>
  <c r="CD348" i="12"/>
  <c r="CZ347" i="12"/>
  <c r="DP346" i="12"/>
  <c r="DK345" i="12"/>
  <c r="CW345" i="12"/>
  <c r="CU343" i="12"/>
  <c r="DS338" i="12"/>
  <c r="BX338" i="12"/>
  <c r="DI336" i="12"/>
  <c r="BX335" i="12"/>
  <c r="DB331" i="12"/>
  <c r="CU331" i="12"/>
  <c r="DD331" i="12"/>
  <c r="CV331" i="12"/>
  <c r="DE331" i="12"/>
  <c r="CW331" i="12"/>
  <c r="DF331" i="12"/>
  <c r="CY331" i="12"/>
  <c r="CZ331" i="12"/>
  <c r="DC331" i="12"/>
  <c r="BV377" i="12"/>
  <c r="CD377" i="12"/>
  <c r="DL374" i="12"/>
  <c r="BY373" i="12"/>
  <c r="CH373" i="12"/>
  <c r="CP373" i="12"/>
  <c r="DD372" i="12"/>
  <c r="CU372" i="12"/>
  <c r="BY370" i="12"/>
  <c r="CI370" i="12"/>
  <c r="CQ370" i="12"/>
  <c r="DD369" i="12"/>
  <c r="CU369" i="12"/>
  <c r="DO368" i="12"/>
  <c r="CD368" i="12"/>
  <c r="DC367" i="12"/>
  <c r="DP366" i="12"/>
  <c r="CJ366" i="12"/>
  <c r="CE365" i="12"/>
  <c r="BU365" i="12"/>
  <c r="DN364" i="12"/>
  <c r="DP363" i="12"/>
  <c r="BZ362" i="12"/>
  <c r="CA362" i="12"/>
  <c r="CN361" i="12"/>
  <c r="DI361" i="12"/>
  <c r="DQ361" i="12"/>
  <c r="DJ361" i="12"/>
  <c r="DR361" i="12"/>
  <c r="DK360" i="12"/>
  <c r="CU359" i="12"/>
  <c r="CA356" i="12"/>
  <c r="BU356" i="12"/>
  <c r="CD356" i="12"/>
  <c r="BV356" i="12"/>
  <c r="CE356" i="12"/>
  <c r="DB355" i="12"/>
  <c r="CY355" i="12"/>
  <c r="CZ355" i="12"/>
  <c r="DJ354" i="12"/>
  <c r="CT354" i="12"/>
  <c r="CI354" i="12"/>
  <c r="DM353" i="12"/>
  <c r="CM352" i="12"/>
  <c r="CJ352" i="12"/>
  <c r="CS352" i="12"/>
  <c r="CK352" i="12"/>
  <c r="CT352" i="12"/>
  <c r="BV351" i="12"/>
  <c r="CR350" i="12"/>
  <c r="DI350" i="12"/>
  <c r="DQ350" i="12"/>
  <c r="DM350" i="12"/>
  <c r="DN350" i="12"/>
  <c r="DH350" i="12"/>
  <c r="DR350" i="12"/>
  <c r="CX347" i="12"/>
  <c r="DO346" i="12"/>
  <c r="CX343" i="12"/>
  <c r="DF343" i="12"/>
  <c r="CV343" i="12"/>
  <c r="DE343" i="12"/>
  <c r="CW343" i="12"/>
  <c r="DG343" i="12"/>
  <c r="CY343" i="12"/>
  <c r="DA343" i="12"/>
  <c r="DI342" i="12"/>
  <c r="DQ342" i="12"/>
  <c r="DH342" i="12"/>
  <c r="DR342" i="12"/>
  <c r="DJ342" i="12"/>
  <c r="DS342" i="12"/>
  <c r="DK342" i="12"/>
  <c r="DT342" i="12"/>
  <c r="DM342" i="12"/>
  <c r="CA340" i="12"/>
  <c r="BU340" i="12"/>
  <c r="CD340" i="12"/>
  <c r="BV340" i="12"/>
  <c r="CE340" i="12"/>
  <c r="BW340" i="12"/>
  <c r="CF340" i="12"/>
  <c r="BY340" i="12"/>
  <c r="DR338" i="12"/>
  <c r="DQ337" i="12"/>
  <c r="DH336" i="12"/>
  <c r="BW335" i="12"/>
  <c r="DT374" i="12"/>
  <c r="DC372" i="12"/>
  <c r="DI372" i="12"/>
  <c r="DQ372" i="12"/>
  <c r="DC369" i="12"/>
  <c r="DJ369" i="12"/>
  <c r="DR369" i="12"/>
  <c r="CC368" i="12"/>
  <c r="DL368" i="12"/>
  <c r="DT368" i="12"/>
  <c r="DM368" i="12"/>
  <c r="DB367" i="12"/>
  <c r="CS366" i="12"/>
  <c r="CI366" i="12"/>
  <c r="CD365" i="12"/>
  <c r="DM364" i="12"/>
  <c r="BX362" i="12"/>
  <c r="DA361" i="12"/>
  <c r="DB361" i="12"/>
  <c r="DJ360" i="12"/>
  <c r="CV357" i="12"/>
  <c r="DD357" i="12"/>
  <c r="DA357" i="12"/>
  <c r="DB357" i="12"/>
  <c r="CK356" i="12"/>
  <c r="BY356" i="12"/>
  <c r="DT354" i="12"/>
  <c r="DI354" i="12"/>
  <c r="CS354" i="12"/>
  <c r="CH354" i="12"/>
  <c r="DL353" i="12"/>
  <c r="CQ352" i="12"/>
  <c r="CG351" i="12"/>
  <c r="DA350" i="12"/>
  <c r="CU350" i="12"/>
  <c r="DD350" i="12"/>
  <c r="CV350" i="12"/>
  <c r="DE350" i="12"/>
  <c r="CY350" i="12"/>
  <c r="DR348" i="12"/>
  <c r="CW347" i="12"/>
  <c r="DH345" i="12"/>
  <c r="DP345" i="12"/>
  <c r="DM345" i="12"/>
  <c r="DN345" i="12"/>
  <c r="DI345" i="12"/>
  <c r="DR345" i="12"/>
  <c r="DG341" i="12"/>
  <c r="DM338" i="12"/>
  <c r="DL338" i="12"/>
  <c r="DN338" i="12"/>
  <c r="DO338" i="12"/>
  <c r="DH338" i="12"/>
  <c r="DQ338" i="12"/>
  <c r="CZ333" i="12"/>
  <c r="DK374" i="12"/>
  <c r="DS374" i="12"/>
  <c r="CB368" i="12"/>
  <c r="DA367" i="12"/>
  <c r="CR366" i="12"/>
  <c r="CH366" i="12"/>
  <c r="DJ366" i="12"/>
  <c r="DR366" i="12"/>
  <c r="DK366" i="12"/>
  <c r="DS366" i="12"/>
  <c r="CC365" i="12"/>
  <c r="DL364" i="12"/>
  <c r="DK363" i="12"/>
  <c r="DS363" i="12"/>
  <c r="DL363" i="12"/>
  <c r="DT363" i="12"/>
  <c r="CK361" i="12"/>
  <c r="CS361" i="12"/>
  <c r="CL361" i="12"/>
  <c r="CT361" i="12"/>
  <c r="DS360" i="12"/>
  <c r="DI360" i="12"/>
  <c r="DD359" i="12"/>
  <c r="CR354" i="12"/>
  <c r="DM354" i="12"/>
  <c r="DL354" i="12"/>
  <c r="DN354" i="12"/>
  <c r="DK353" i="12"/>
  <c r="CF351" i="12"/>
  <c r="CK350" i="12"/>
  <c r="CS350" i="12"/>
  <c r="CL350" i="12"/>
  <c r="CM350" i="12"/>
  <c r="CP350" i="12"/>
  <c r="DQ348" i="12"/>
  <c r="DM346" i="12"/>
  <c r="DH346" i="12"/>
  <c r="DQ346" i="12"/>
  <c r="DI346" i="12"/>
  <c r="DR346" i="12"/>
  <c r="DL346" i="12"/>
  <c r="CZ345" i="12"/>
  <c r="CU345" i="12"/>
  <c r="DD345" i="12"/>
  <c r="CV345" i="12"/>
  <c r="DE345" i="12"/>
  <c r="CY345" i="12"/>
  <c r="BZ343" i="12"/>
  <c r="BU343" i="12"/>
  <c r="CD343" i="12"/>
  <c r="BV343" i="12"/>
  <c r="CE343" i="12"/>
  <c r="BW343" i="12"/>
  <c r="CF343" i="12"/>
  <c r="BY343" i="12"/>
  <c r="DE341" i="12"/>
  <c r="DH337" i="12"/>
  <c r="DP337" i="12"/>
  <c r="DI337" i="12"/>
  <c r="DR337" i="12"/>
  <c r="DJ337" i="12"/>
  <c r="DS337" i="12"/>
  <c r="DK337" i="12"/>
  <c r="DT337" i="12"/>
  <c r="DM337" i="12"/>
  <c r="DA334" i="12"/>
  <c r="CU334" i="12"/>
  <c r="DD334" i="12"/>
  <c r="CV334" i="12"/>
  <c r="DE334" i="12"/>
  <c r="CW334" i="12"/>
  <c r="DF334" i="12"/>
  <c r="CY334" i="12"/>
  <c r="CZ334" i="12"/>
  <c r="DI334" i="12"/>
  <c r="DQ334" i="12"/>
  <c r="CS331" i="12"/>
  <c r="CJ331" i="12"/>
  <c r="DJ331" i="12"/>
  <c r="DR331" i="12"/>
  <c r="BY330" i="12"/>
  <c r="CG330" i="12"/>
  <c r="CT329" i="12"/>
  <c r="CK329" i="12"/>
  <c r="DH329" i="12"/>
  <c r="DP329" i="12"/>
  <c r="DD327" i="12"/>
  <c r="CC327" i="12"/>
  <c r="DP326" i="12"/>
  <c r="BZ325" i="12"/>
  <c r="CV325" i="12"/>
  <c r="DD325" i="12"/>
  <c r="DM324" i="12"/>
  <c r="DD324" i="12"/>
  <c r="CC324" i="12"/>
  <c r="DP323" i="12"/>
  <c r="DT322" i="12"/>
  <c r="DK322" i="12"/>
  <c r="CC322" i="12"/>
  <c r="DQ321" i="12"/>
  <c r="DT320" i="12"/>
  <c r="DA320" i="12"/>
  <c r="BZ319" i="12"/>
  <c r="CA319" i="12"/>
  <c r="CN318" i="12"/>
  <c r="DI318" i="12"/>
  <c r="DQ318" i="12"/>
  <c r="DJ318" i="12"/>
  <c r="DR318" i="12"/>
  <c r="CN316" i="12"/>
  <c r="DO316" i="12"/>
  <c r="DH316" i="12"/>
  <c r="DP316" i="12"/>
  <c r="BY314" i="12"/>
  <c r="CG314" i="12"/>
  <c r="BZ314" i="12"/>
  <c r="CN313" i="12"/>
  <c r="DH313" i="12"/>
  <c r="DP313" i="12"/>
  <c r="DI313" i="12"/>
  <c r="DQ313" i="12"/>
  <c r="CU312" i="12"/>
  <c r="DC312" i="12"/>
  <c r="CV312" i="12"/>
  <c r="DD312" i="12"/>
  <c r="DC311" i="12"/>
  <c r="CK310" i="12"/>
  <c r="CS310" i="12"/>
  <c r="CL310" i="12"/>
  <c r="CT310" i="12"/>
  <c r="DS309" i="12"/>
  <c r="DI309" i="12"/>
  <c r="CI308" i="12"/>
  <c r="CQ308" i="12"/>
  <c r="CJ308" i="12"/>
  <c r="CR308" i="12"/>
  <c r="CY307" i="12"/>
  <c r="CS306" i="12"/>
  <c r="CI306" i="12"/>
  <c r="BV305" i="12"/>
  <c r="CD305" i="12"/>
  <c r="CB305" i="12"/>
  <c r="BU305" i="12"/>
  <c r="CC305" i="12"/>
  <c r="DP304" i="12"/>
  <c r="CF303" i="12"/>
  <c r="BU303" i="12"/>
  <c r="CM302" i="12"/>
  <c r="CK302" i="12"/>
  <c r="CS302" i="12"/>
  <c r="CL302" i="12"/>
  <c r="CT302" i="12"/>
  <c r="CH299" i="12"/>
  <c r="DO299" i="12"/>
  <c r="DP299" i="12"/>
  <c r="DM299" i="12"/>
  <c r="DN299" i="12"/>
  <c r="DM297" i="12"/>
  <c r="DN297" i="12"/>
  <c r="DK297" i="12"/>
  <c r="DT297" i="12"/>
  <c r="DL297" i="12"/>
  <c r="CK293" i="12"/>
  <c r="CS293" i="12"/>
  <c r="CM293" i="12"/>
  <c r="CN293" i="12"/>
  <c r="CP293" i="12"/>
  <c r="CJ293" i="12"/>
  <c r="CT293" i="12"/>
  <c r="CL293" i="12"/>
  <c r="DK320" i="12"/>
  <c r="DS320" i="12"/>
  <c r="DA318" i="12"/>
  <c r="DB318" i="12"/>
  <c r="BX317" i="12"/>
  <c r="CF317" i="12"/>
  <c r="BY317" i="12"/>
  <c r="CG317" i="12"/>
  <c r="CY316" i="12"/>
  <c r="DG316" i="12"/>
  <c r="CZ316" i="12"/>
  <c r="CZ313" i="12"/>
  <c r="DA313" i="12"/>
  <c r="BU310" i="12"/>
  <c r="CC310" i="12"/>
  <c r="BV310" i="12"/>
  <c r="CD310" i="12"/>
  <c r="CA308" i="12"/>
  <c r="CB308" i="12"/>
  <c r="CX307" i="12"/>
  <c r="CR306" i="12"/>
  <c r="CE303" i="12"/>
  <c r="CY299" i="12"/>
  <c r="DG299" i="12"/>
  <c r="CW299" i="12"/>
  <c r="DF299" i="12"/>
  <c r="CU299" i="12"/>
  <c r="DD299" i="12"/>
  <c r="CV299" i="12"/>
  <c r="DE299" i="12"/>
  <c r="CK334" i="12"/>
  <c r="CS334" i="12"/>
  <c r="CL331" i="12"/>
  <c r="CT331" i="12"/>
  <c r="CJ329" i="12"/>
  <c r="CR329" i="12"/>
  <c r="CA327" i="12"/>
  <c r="CX327" i="12"/>
  <c r="DF327" i="12"/>
  <c r="DN326" i="12"/>
  <c r="BX325" i="12"/>
  <c r="CF325" i="12"/>
  <c r="DT324" i="12"/>
  <c r="DK324" i="12"/>
  <c r="BZ324" i="12"/>
  <c r="CY324" i="12"/>
  <c r="DG324" i="12"/>
  <c r="DN323" i="12"/>
  <c r="DR322" i="12"/>
  <c r="DI322" i="12"/>
  <c r="CA322" i="12"/>
  <c r="DN321" i="12"/>
  <c r="DQ320" i="12"/>
  <c r="DH320" i="12"/>
  <c r="CU320" i="12"/>
  <c r="DC320" i="12"/>
  <c r="DF318" i="12"/>
  <c r="CV318" i="12"/>
  <c r="CK318" i="12"/>
  <c r="CS318" i="12"/>
  <c r="CL318" i="12"/>
  <c r="CT318" i="12"/>
  <c r="BW317" i="12"/>
  <c r="DF316" i="12"/>
  <c r="CV316" i="12"/>
  <c r="CI316" i="12"/>
  <c r="CQ316" i="12"/>
  <c r="CJ316" i="12"/>
  <c r="CR316" i="12"/>
  <c r="DF313" i="12"/>
  <c r="CV313" i="12"/>
  <c r="CJ313" i="12"/>
  <c r="CR313" i="12"/>
  <c r="CK313" i="12"/>
  <c r="CS313" i="12"/>
  <c r="DA311" i="12"/>
  <c r="BX310" i="12"/>
  <c r="DQ309" i="12"/>
  <c r="BX308" i="12"/>
  <c r="DG307" i="12"/>
  <c r="CW307" i="12"/>
  <c r="CQ306" i="12"/>
  <c r="DM304" i="12"/>
  <c r="DK304" i="12"/>
  <c r="DS304" i="12"/>
  <c r="DL304" i="12"/>
  <c r="DT304" i="12"/>
  <c r="CD303" i="12"/>
  <c r="CZ303" i="12"/>
  <c r="CX303" i="12"/>
  <c r="DF303" i="12"/>
  <c r="CY303" i="12"/>
  <c r="DG303" i="12"/>
  <c r="CI299" i="12"/>
  <c r="CQ299" i="12"/>
  <c r="CN299" i="12"/>
  <c r="CL299" i="12"/>
  <c r="CM299" i="12"/>
  <c r="DT298" i="12"/>
  <c r="CO297" i="12"/>
  <c r="CN297" i="12"/>
  <c r="CL297" i="12"/>
  <c r="CM297" i="12"/>
  <c r="DT296" i="12"/>
  <c r="BU350" i="12"/>
  <c r="CC350" i="12"/>
  <c r="DL349" i="12"/>
  <c r="DT349" i="12"/>
  <c r="BV347" i="12"/>
  <c r="CD347" i="12"/>
  <c r="CH343" i="12"/>
  <c r="CP343" i="12"/>
  <c r="DD342" i="12"/>
  <c r="CU342" i="12"/>
  <c r="CI340" i="12"/>
  <c r="CQ340" i="12"/>
  <c r="DD339" i="12"/>
  <c r="CU339" i="12"/>
  <c r="DD337" i="12"/>
  <c r="CU337" i="12"/>
  <c r="DR334" i="12"/>
  <c r="DH334" i="12"/>
  <c r="CP334" i="12"/>
  <c r="BU334" i="12"/>
  <c r="CC334" i="12"/>
  <c r="DL333" i="12"/>
  <c r="DT333" i="12"/>
  <c r="CD332" i="12"/>
  <c r="BU332" i="12"/>
  <c r="DQ331" i="12"/>
  <c r="DH331" i="12"/>
  <c r="CP331" i="12"/>
  <c r="BV331" i="12"/>
  <c r="CD331" i="12"/>
  <c r="CD330" i="12"/>
  <c r="BU330" i="12"/>
  <c r="DR329" i="12"/>
  <c r="DI329" i="12"/>
  <c r="CP329" i="12"/>
  <c r="DA327" i="12"/>
  <c r="BY327" i="12"/>
  <c r="CH327" i="12"/>
  <c r="CP327" i="12"/>
  <c r="DF325" i="12"/>
  <c r="CW325" i="12"/>
  <c r="CE325" i="12"/>
  <c r="BV325" i="12"/>
  <c r="DS324" i="12"/>
  <c r="DJ324" i="12"/>
  <c r="DA324" i="12"/>
  <c r="BY324" i="12"/>
  <c r="CI324" i="12"/>
  <c r="CQ324" i="12"/>
  <c r="DQ322" i="12"/>
  <c r="DH322" i="12"/>
  <c r="DP320" i="12"/>
  <c r="DG320" i="12"/>
  <c r="CX320" i="12"/>
  <c r="CF319" i="12"/>
  <c r="BV319" i="12"/>
  <c r="DO318" i="12"/>
  <c r="DE318" i="12"/>
  <c r="CU318" i="12"/>
  <c r="CI318" i="12"/>
  <c r="BU318" i="12"/>
  <c r="CC318" i="12"/>
  <c r="BV318" i="12"/>
  <c r="CD318" i="12"/>
  <c r="BV317" i="12"/>
  <c r="DQ316" i="12"/>
  <c r="DE316" i="12"/>
  <c r="CU316" i="12"/>
  <c r="CK316" i="12"/>
  <c r="CA316" i="12"/>
  <c r="CB316" i="12"/>
  <c r="CF314" i="12"/>
  <c r="BV314" i="12"/>
  <c r="DO313" i="12"/>
  <c r="DE313" i="12"/>
  <c r="CU313" i="12"/>
  <c r="CI313" i="12"/>
  <c r="CB313" i="12"/>
  <c r="BU313" i="12"/>
  <c r="CC313" i="12"/>
  <c r="DG312" i="12"/>
  <c r="CW312" i="12"/>
  <c r="CQ310" i="12"/>
  <c r="CG310" i="12"/>
  <c r="BW310" i="12"/>
  <c r="DP309" i="12"/>
  <c r="CS308" i="12"/>
  <c r="CG308" i="12"/>
  <c r="BW308" i="12"/>
  <c r="DF307" i="12"/>
  <c r="DJ307" i="12"/>
  <c r="DR307" i="12"/>
  <c r="DK307" i="12"/>
  <c r="DS307" i="12"/>
  <c r="BW305" i="12"/>
  <c r="DJ304" i="12"/>
  <c r="DB303" i="12"/>
  <c r="CJ303" i="12"/>
  <c r="CR303" i="12"/>
  <c r="CH303" i="12"/>
  <c r="CP303" i="12"/>
  <c r="CI303" i="12"/>
  <c r="CQ303" i="12"/>
  <c r="CR302" i="12"/>
  <c r="DT299" i="12"/>
  <c r="DH299" i="12"/>
  <c r="CR299" i="12"/>
  <c r="CA299" i="12"/>
  <c r="BV299" i="12"/>
  <c r="CE299" i="12"/>
  <c r="CC299" i="12"/>
  <c r="BU299" i="12"/>
  <c r="CD299" i="12"/>
  <c r="DH297" i="12"/>
  <c r="CR297" i="12"/>
  <c r="BY297" i="12"/>
  <c r="CG297" i="12"/>
  <c r="BV297" i="12"/>
  <c r="CE297" i="12"/>
  <c r="CC297" i="12"/>
  <c r="BU297" i="12"/>
  <c r="CD297" i="12"/>
  <c r="CO293" i="12"/>
  <c r="CV292" i="12"/>
  <c r="DD292" i="12"/>
  <c r="CX292" i="12"/>
  <c r="DG292" i="12"/>
  <c r="CY292" i="12"/>
  <c r="DA292" i="12"/>
  <c r="DC292" i="12"/>
  <c r="CU292" i="12"/>
  <c r="DE292" i="12"/>
  <c r="CW292" i="12"/>
  <c r="DF292" i="12"/>
  <c r="DI326" i="12"/>
  <c r="DQ326" i="12"/>
  <c r="DJ323" i="12"/>
  <c r="DR323" i="12"/>
  <c r="BY322" i="12"/>
  <c r="CG322" i="12"/>
  <c r="DH321" i="12"/>
  <c r="DP321" i="12"/>
  <c r="CX311" i="12"/>
  <c r="DF311" i="12"/>
  <c r="CY311" i="12"/>
  <c r="DG311" i="12"/>
  <c r="DL309" i="12"/>
  <c r="DT309" i="12"/>
  <c r="DM309" i="12"/>
  <c r="DB307" i="12"/>
  <c r="CU307" i="12"/>
  <c r="DC307" i="12"/>
  <c r="CO306" i="12"/>
  <c r="CH306" i="12"/>
  <c r="CP306" i="12"/>
  <c r="CB303" i="12"/>
  <c r="BZ303" i="12"/>
  <c r="CA303" i="12"/>
  <c r="DJ298" i="12"/>
  <c r="DR298" i="12"/>
  <c r="DI298" i="12"/>
  <c r="DS298" i="12"/>
  <c r="DP298" i="12"/>
  <c r="DH298" i="12"/>
  <c r="DQ298" i="12"/>
  <c r="DH296" i="12"/>
  <c r="DP296" i="12"/>
  <c r="DJ296" i="12"/>
  <c r="DS296" i="12"/>
  <c r="DQ296" i="12"/>
  <c r="DI296" i="12"/>
  <c r="DR296" i="12"/>
  <c r="DO334" i="12"/>
  <c r="CN334" i="12"/>
  <c r="CB332" i="12"/>
  <c r="DO331" i="12"/>
  <c r="CN331" i="12"/>
  <c r="CB330" i="12"/>
  <c r="DO329" i="12"/>
  <c r="CN329" i="12"/>
  <c r="DK328" i="12"/>
  <c r="DS328" i="12"/>
  <c r="CY327" i="12"/>
  <c r="CF327" i="12"/>
  <c r="BW327" i="12"/>
  <c r="DT326" i="12"/>
  <c r="DK326" i="12"/>
  <c r="DC325" i="12"/>
  <c r="CC325" i="12"/>
  <c r="DQ324" i="12"/>
  <c r="DH324" i="12"/>
  <c r="CX324" i="12"/>
  <c r="CO324" i="12"/>
  <c r="CF324" i="12"/>
  <c r="BW324" i="12"/>
  <c r="DT323" i="12"/>
  <c r="DK323" i="12"/>
  <c r="DO322" i="12"/>
  <c r="CP322" i="12"/>
  <c r="CF322" i="12"/>
  <c r="BW322" i="12"/>
  <c r="DT321" i="12"/>
  <c r="DK321" i="12"/>
  <c r="DN320" i="12"/>
  <c r="DE320" i="12"/>
  <c r="CV320" i="12"/>
  <c r="CD319" i="12"/>
  <c r="DM318" i="12"/>
  <c r="DC318" i="12"/>
  <c r="CQ318" i="12"/>
  <c r="CG318" i="12"/>
  <c r="BW318" i="12"/>
  <c r="CD317" i="12"/>
  <c r="DM316" i="12"/>
  <c r="DC316" i="12"/>
  <c r="CS316" i="12"/>
  <c r="CG316" i="12"/>
  <c r="BW316" i="12"/>
  <c r="DJ315" i="12"/>
  <c r="DR315" i="12"/>
  <c r="DK315" i="12"/>
  <c r="DS315" i="12"/>
  <c r="CD314" i="12"/>
  <c r="DM313" i="12"/>
  <c r="DC313" i="12"/>
  <c r="CQ313" i="12"/>
  <c r="CG313" i="12"/>
  <c r="BW313" i="12"/>
  <c r="DE312" i="12"/>
  <c r="CV311" i="12"/>
  <c r="CH311" i="12"/>
  <c r="CP311" i="12"/>
  <c r="CI311" i="12"/>
  <c r="CQ311" i="12"/>
  <c r="CO310" i="12"/>
  <c r="CE310" i="12"/>
  <c r="DN309" i="12"/>
  <c r="CO308" i="12"/>
  <c r="CE308" i="12"/>
  <c r="BU308" i="12"/>
  <c r="DN307" i="12"/>
  <c r="DD307" i="12"/>
  <c r="CL307" i="12"/>
  <c r="CT307" i="12"/>
  <c r="CM307" i="12"/>
  <c r="CL306" i="12"/>
  <c r="CA306" i="12"/>
  <c r="BY306" i="12"/>
  <c r="CG306" i="12"/>
  <c r="BZ306" i="12"/>
  <c r="CF305" i="12"/>
  <c r="DJ305" i="12"/>
  <c r="DR305" i="12"/>
  <c r="DH305" i="12"/>
  <c r="DP305" i="12"/>
  <c r="DI305" i="12"/>
  <c r="DQ305" i="12"/>
  <c r="DH304" i="12"/>
  <c r="CW303" i="12"/>
  <c r="CL303" i="12"/>
  <c r="BX303" i="12"/>
  <c r="CP302" i="12"/>
  <c r="BZ301" i="12"/>
  <c r="BX301" i="12"/>
  <c r="CF301" i="12"/>
  <c r="BY301" i="12"/>
  <c r="CG301" i="12"/>
  <c r="BX300" i="12"/>
  <c r="CF300" i="12"/>
  <c r="CB300" i="12"/>
  <c r="BZ300" i="12"/>
  <c r="CA300" i="12"/>
  <c r="DR299" i="12"/>
  <c r="DB299" i="12"/>
  <c r="CO299" i="12"/>
  <c r="DM298" i="12"/>
  <c r="DB298" i="12"/>
  <c r="CZ298" i="12"/>
  <c r="CX298" i="12"/>
  <c r="DG298" i="12"/>
  <c r="CY298" i="12"/>
  <c r="DR297" i="12"/>
  <c r="CP297" i="12"/>
  <c r="BZ297" i="12"/>
  <c r="DM296" i="12"/>
  <c r="CZ296" i="12"/>
  <c r="DA296" i="12"/>
  <c r="CX296" i="12"/>
  <c r="DG296" i="12"/>
  <c r="CY296" i="12"/>
  <c r="CH293" i="12"/>
  <c r="DF365" i="12"/>
  <c r="CF363" i="12"/>
  <c r="CK358" i="12"/>
  <c r="CS358" i="12"/>
  <c r="CL355" i="12"/>
  <c r="CT355" i="12"/>
  <c r="BY353" i="12"/>
  <c r="CJ353" i="12"/>
  <c r="CR353" i="12"/>
  <c r="CS351" i="12"/>
  <c r="CX351" i="12"/>
  <c r="DF351" i="12"/>
  <c r="CD350" i="12"/>
  <c r="DP349" i="12"/>
  <c r="BX349" i="12"/>
  <c r="CF349" i="12"/>
  <c r="CS348" i="12"/>
  <c r="CY348" i="12"/>
  <c r="DG348" i="12"/>
  <c r="CC347" i="12"/>
  <c r="CS346" i="12"/>
  <c r="CJ346" i="12"/>
  <c r="CD345" i="12"/>
  <c r="BU345" i="12"/>
  <c r="CP344" i="12"/>
  <c r="CU344" i="12"/>
  <c r="DC344" i="12"/>
  <c r="CN343" i="12"/>
  <c r="CZ342" i="12"/>
  <c r="CK342" i="12"/>
  <c r="CS342" i="12"/>
  <c r="CN340" i="12"/>
  <c r="CZ339" i="12"/>
  <c r="CL339" i="12"/>
  <c r="CT339" i="12"/>
  <c r="CN338" i="12"/>
  <c r="DA337" i="12"/>
  <c r="BY337" i="12"/>
  <c r="CJ337" i="12"/>
  <c r="CR337" i="12"/>
  <c r="CT336" i="12"/>
  <c r="CK336" i="12"/>
  <c r="CS335" i="12"/>
  <c r="CX335" i="12"/>
  <c r="DF335" i="12"/>
  <c r="DN334" i="12"/>
  <c r="CM334" i="12"/>
  <c r="CD334" i="12"/>
  <c r="DP333" i="12"/>
  <c r="BX333" i="12"/>
  <c r="CF333" i="12"/>
  <c r="DT332" i="12"/>
  <c r="DK332" i="12"/>
  <c r="CS332" i="12"/>
  <c r="BZ332" i="12"/>
  <c r="CY332" i="12"/>
  <c r="DG332" i="12"/>
  <c r="DN331" i="12"/>
  <c r="CM331" i="12"/>
  <c r="CC331" i="12"/>
  <c r="DR330" i="12"/>
  <c r="DI330" i="12"/>
  <c r="CS330" i="12"/>
  <c r="CJ330" i="12"/>
  <c r="CA330" i="12"/>
  <c r="DN329" i="12"/>
  <c r="CM329" i="12"/>
  <c r="CD329" i="12"/>
  <c r="BU329" i="12"/>
  <c r="DQ328" i="12"/>
  <c r="DH328" i="12"/>
  <c r="CP328" i="12"/>
  <c r="CU328" i="12"/>
  <c r="DC328" i="12"/>
  <c r="DG327" i="12"/>
  <c r="CW327" i="12"/>
  <c r="CN327" i="12"/>
  <c r="CE327" i="12"/>
  <c r="BV327" i="12"/>
  <c r="DS326" i="12"/>
  <c r="DJ326" i="12"/>
  <c r="CZ326" i="12"/>
  <c r="CK326" i="12"/>
  <c r="CS326" i="12"/>
  <c r="DB325" i="12"/>
  <c r="CB325" i="12"/>
  <c r="DP324" i="12"/>
  <c r="DF324" i="12"/>
  <c r="CW324" i="12"/>
  <c r="CN324" i="12"/>
  <c r="CE324" i="12"/>
  <c r="BV324" i="12"/>
  <c r="DS323" i="12"/>
  <c r="DI323" i="12"/>
  <c r="CZ323" i="12"/>
  <c r="CL323" i="12"/>
  <c r="CT323" i="12"/>
  <c r="DN322" i="12"/>
  <c r="CN322" i="12"/>
  <c r="CE322" i="12"/>
  <c r="BV322" i="12"/>
  <c r="DS321" i="12"/>
  <c r="DJ321" i="12"/>
  <c r="DA321" i="12"/>
  <c r="BY321" i="12"/>
  <c r="CJ321" i="12"/>
  <c r="CR321" i="12"/>
  <c r="DM320" i="12"/>
  <c r="DD320" i="12"/>
  <c r="CC319" i="12"/>
  <c r="CX319" i="12"/>
  <c r="DF319" i="12"/>
  <c r="CY319" i="12"/>
  <c r="DG319" i="12"/>
  <c r="DL318" i="12"/>
  <c r="CZ318" i="12"/>
  <c r="CP318" i="12"/>
  <c r="CF318" i="12"/>
  <c r="CC317" i="12"/>
  <c r="DL317" i="12"/>
  <c r="DT317" i="12"/>
  <c r="DM317" i="12"/>
  <c r="DL316" i="12"/>
  <c r="DB316" i="12"/>
  <c r="CP316" i="12"/>
  <c r="CF316" i="12"/>
  <c r="BV316" i="12"/>
  <c r="DO315" i="12"/>
  <c r="CS315" i="12"/>
  <c r="DB315" i="12"/>
  <c r="CU315" i="12"/>
  <c r="DC315" i="12"/>
  <c r="CC314" i="12"/>
  <c r="DL313" i="12"/>
  <c r="DB313" i="12"/>
  <c r="CP313" i="12"/>
  <c r="CF313" i="12"/>
  <c r="BV313" i="12"/>
  <c r="DB312" i="12"/>
  <c r="DE311" i="12"/>
  <c r="CU311" i="12"/>
  <c r="CK311" i="12"/>
  <c r="BZ311" i="12"/>
  <c r="CA311" i="12"/>
  <c r="CN310" i="12"/>
  <c r="CB310" i="12"/>
  <c r="DI310" i="12"/>
  <c r="DQ310" i="12"/>
  <c r="DJ310" i="12"/>
  <c r="DR310" i="12"/>
  <c r="DK309" i="12"/>
  <c r="CN308" i="12"/>
  <c r="CD308" i="12"/>
  <c r="DO308" i="12"/>
  <c r="DH308" i="12"/>
  <c r="DP308" i="12"/>
  <c r="DM307" i="12"/>
  <c r="DA307" i="12"/>
  <c r="CQ307" i="12"/>
  <c r="CK306" i="12"/>
  <c r="BX306" i="12"/>
  <c r="DO305" i="12"/>
  <c r="CE305" i="12"/>
  <c r="DB305" i="12"/>
  <c r="CZ305" i="12"/>
  <c r="DA305" i="12"/>
  <c r="DR304" i="12"/>
  <c r="CV303" i="12"/>
  <c r="CK303" i="12"/>
  <c r="BW303" i="12"/>
  <c r="CO302" i="12"/>
  <c r="DK302" i="12"/>
  <c r="DS302" i="12"/>
  <c r="DI302" i="12"/>
  <c r="DQ302" i="12"/>
  <c r="DJ302" i="12"/>
  <c r="DR302" i="12"/>
  <c r="BW301" i="12"/>
  <c r="BW300" i="12"/>
  <c r="DQ299" i="12"/>
  <c r="DA299" i="12"/>
  <c r="CK299" i="12"/>
  <c r="BX299" i="12"/>
  <c r="DL298" i="12"/>
  <c r="CV298" i="12"/>
  <c r="DQ297" i="12"/>
  <c r="CK297" i="12"/>
  <c r="BX297" i="12"/>
  <c r="DL296" i="12"/>
  <c r="DK295" i="12"/>
  <c r="DS295" i="12"/>
  <c r="DM295" i="12"/>
  <c r="DJ295" i="12"/>
  <c r="DT295" i="12"/>
  <c r="DL295" i="12"/>
  <c r="BU358" i="12"/>
  <c r="CC358" i="12"/>
  <c r="DL357" i="12"/>
  <c r="DT357" i="12"/>
  <c r="BV355" i="12"/>
  <c r="CD355" i="12"/>
  <c r="CH351" i="12"/>
  <c r="CP351" i="12"/>
  <c r="CB350" i="12"/>
  <c r="DO349" i="12"/>
  <c r="CI348" i="12"/>
  <c r="CQ348" i="12"/>
  <c r="CB347" i="12"/>
  <c r="CC345" i="12"/>
  <c r="CM343" i="12"/>
  <c r="CY342" i="12"/>
  <c r="BU342" i="12"/>
  <c r="CC342" i="12"/>
  <c r="DL341" i="12"/>
  <c r="DT341" i="12"/>
  <c r="CM340" i="12"/>
  <c r="CY339" i="12"/>
  <c r="BV339" i="12"/>
  <c r="CD339" i="12"/>
  <c r="CM338" i="12"/>
  <c r="CY337" i="12"/>
  <c r="CS336" i="12"/>
  <c r="CJ336" i="12"/>
  <c r="CH335" i="12"/>
  <c r="CP335" i="12"/>
  <c r="DM334" i="12"/>
  <c r="CL334" i="12"/>
  <c r="CB334" i="12"/>
  <c r="DO333" i="12"/>
  <c r="DS332" i="12"/>
  <c r="DJ332" i="12"/>
  <c r="BY332" i="12"/>
  <c r="CI332" i="12"/>
  <c r="CQ332" i="12"/>
  <c r="DM331" i="12"/>
  <c r="CK331" i="12"/>
  <c r="CB331" i="12"/>
  <c r="DQ330" i="12"/>
  <c r="DH330" i="12"/>
  <c r="BZ330" i="12"/>
  <c r="DM329" i="12"/>
  <c r="CL329" i="12"/>
  <c r="CC329" i="12"/>
  <c r="DP328" i="12"/>
  <c r="DE327" i="12"/>
  <c r="CV327" i="12"/>
  <c r="CM327" i="12"/>
  <c r="CD327" i="12"/>
  <c r="BU327" i="12"/>
  <c r="DR326" i="12"/>
  <c r="DH326" i="12"/>
  <c r="CY326" i="12"/>
  <c r="BU326" i="12"/>
  <c r="CC326" i="12"/>
  <c r="DA325" i="12"/>
  <c r="CA325" i="12"/>
  <c r="DL325" i="12"/>
  <c r="DT325" i="12"/>
  <c r="DN324" i="12"/>
  <c r="DE324" i="12"/>
  <c r="CV324" i="12"/>
  <c r="CM324" i="12"/>
  <c r="CD324" i="12"/>
  <c r="BU324" i="12"/>
  <c r="DQ323" i="12"/>
  <c r="DH323" i="12"/>
  <c r="CY323" i="12"/>
  <c r="BV323" i="12"/>
  <c r="CD323" i="12"/>
  <c r="DL322" i="12"/>
  <c r="CM322" i="12"/>
  <c r="CD322" i="12"/>
  <c r="BU322" i="12"/>
  <c r="DR321" i="12"/>
  <c r="DI321" i="12"/>
  <c r="CY321" i="12"/>
  <c r="DL320" i="12"/>
  <c r="DB320" i="12"/>
  <c r="CB319" i="12"/>
  <c r="CH319" i="12"/>
  <c r="CP319" i="12"/>
  <c r="CI319" i="12"/>
  <c r="CQ319" i="12"/>
  <c r="DK318" i="12"/>
  <c r="CY318" i="12"/>
  <c r="CO318" i="12"/>
  <c r="CE318" i="12"/>
  <c r="CB317" i="12"/>
  <c r="DK316" i="12"/>
  <c r="DA316" i="12"/>
  <c r="CO316" i="12"/>
  <c r="CE316" i="12"/>
  <c r="BU316" i="12"/>
  <c r="DN315" i="12"/>
  <c r="CL315" i="12"/>
  <c r="CT315" i="12"/>
  <c r="CM315" i="12"/>
  <c r="CB314" i="12"/>
  <c r="CO314" i="12"/>
  <c r="CH314" i="12"/>
  <c r="CP314" i="12"/>
  <c r="DK313" i="12"/>
  <c r="CY313" i="12"/>
  <c r="CO313" i="12"/>
  <c r="CE313" i="12"/>
  <c r="DA312" i="12"/>
  <c r="DK312" i="12"/>
  <c r="DS312" i="12"/>
  <c r="DL312" i="12"/>
  <c r="DT312" i="12"/>
  <c r="DD311" i="12"/>
  <c r="CT311" i="12"/>
  <c r="CJ311" i="12"/>
  <c r="CM310" i="12"/>
  <c r="CA310" i="12"/>
  <c r="DA310" i="12"/>
  <c r="DB310" i="12"/>
  <c r="DJ309" i="12"/>
  <c r="BX309" i="12"/>
  <c r="CF309" i="12"/>
  <c r="BY309" i="12"/>
  <c r="CG309" i="12"/>
  <c r="CM308" i="12"/>
  <c r="CC308" i="12"/>
  <c r="CY308" i="12"/>
  <c r="DG308" i="12"/>
  <c r="CZ308" i="12"/>
  <c r="DL307" i="12"/>
  <c r="CZ307" i="12"/>
  <c r="CP307" i="12"/>
  <c r="CT306" i="12"/>
  <c r="CJ306" i="12"/>
  <c r="BW306" i="12"/>
  <c r="DN305" i="12"/>
  <c r="CA305" i="12"/>
  <c r="CL305" i="12"/>
  <c r="CT305" i="12"/>
  <c r="CJ305" i="12"/>
  <c r="CR305" i="12"/>
  <c r="CK305" i="12"/>
  <c r="CS305" i="12"/>
  <c r="DQ304" i="12"/>
  <c r="CU303" i="12"/>
  <c r="CG303" i="12"/>
  <c r="BV303" i="12"/>
  <c r="CN302" i="12"/>
  <c r="CU302" i="12"/>
  <c r="DC302" i="12"/>
  <c r="DA302" i="12"/>
  <c r="DB302" i="12"/>
  <c r="BV301" i="12"/>
  <c r="BV300" i="12"/>
  <c r="DL299" i="12"/>
  <c r="CZ299" i="12"/>
  <c r="CJ299" i="12"/>
  <c r="BW299" i="12"/>
  <c r="DK298" i="12"/>
  <c r="DP297" i="12"/>
  <c r="CJ297" i="12"/>
  <c r="DK296" i="12"/>
  <c r="CU295" i="12"/>
  <c r="DC295" i="12"/>
  <c r="DD295" i="12"/>
  <c r="DA295" i="12"/>
  <c r="DB295" i="12"/>
  <c r="DD304" i="12"/>
  <c r="CV304" i="12"/>
  <c r="CD302" i="12"/>
  <c r="BV302" i="12"/>
  <c r="DM301" i="12"/>
  <c r="CP298" i="12"/>
  <c r="BV298" i="12"/>
  <c r="CD298" i="12"/>
  <c r="CP296" i="12"/>
  <c r="CS295" i="12"/>
  <c r="CJ295" i="12"/>
  <c r="DA294" i="12"/>
  <c r="CH294" i="12"/>
  <c r="CP294" i="12"/>
  <c r="DD293" i="12"/>
  <c r="CU293" i="12"/>
  <c r="CB293" i="12"/>
  <c r="DO292" i="12"/>
  <c r="CE292" i="12"/>
  <c r="BV292" i="12"/>
  <c r="DS291" i="12"/>
  <c r="DJ291" i="12"/>
  <c r="DA291" i="12"/>
  <c r="CI291" i="12"/>
  <c r="CQ291" i="12"/>
  <c r="DD290" i="12"/>
  <c r="CU290" i="12"/>
  <c r="CK290" i="12"/>
  <c r="CB290" i="12"/>
  <c r="DQ289" i="12"/>
  <c r="DH289" i="12"/>
  <c r="DD288" i="12"/>
  <c r="CU288" i="12"/>
  <c r="CL288" i="12"/>
  <c r="CC288" i="12"/>
  <c r="DP287" i="12"/>
  <c r="DG287" i="12"/>
  <c r="CX287" i="12"/>
  <c r="DE286" i="12"/>
  <c r="CV286" i="12"/>
  <c r="CM286" i="12"/>
  <c r="CD286" i="12"/>
  <c r="BU286" i="12"/>
  <c r="DR285" i="12"/>
  <c r="DH285" i="12"/>
  <c r="CY285" i="12"/>
  <c r="CP285" i="12"/>
  <c r="BU285" i="12"/>
  <c r="CC285" i="12"/>
  <c r="DS284" i="12"/>
  <c r="DJ284" i="12"/>
  <c r="DA284" i="12"/>
  <c r="CN283" i="12"/>
  <c r="CC283" i="12"/>
  <c r="DO283" i="12"/>
  <c r="DJ283" i="12"/>
  <c r="DR283" i="12"/>
  <c r="DN282" i="12"/>
  <c r="CJ282" i="12"/>
  <c r="BV282" i="12"/>
  <c r="CD282" i="12"/>
  <c r="BY282" i="12"/>
  <c r="CG282" i="12"/>
  <c r="DT281" i="12"/>
  <c r="DJ281" i="12"/>
  <c r="CS281" i="12"/>
  <c r="CH281" i="12"/>
  <c r="BW281" i="12"/>
  <c r="DF280" i="12"/>
  <c r="CK280" i="12"/>
  <c r="DH280" i="12"/>
  <c r="DP280" i="12"/>
  <c r="DK280" i="12"/>
  <c r="DS280" i="12"/>
  <c r="CS279" i="12"/>
  <c r="CU279" i="12"/>
  <c r="DC279" i="12"/>
  <c r="CX279" i="12"/>
  <c r="DF279" i="12"/>
  <c r="DE278" i="12"/>
  <c r="CU278" i="12"/>
  <c r="CJ278" i="12"/>
  <c r="BZ278" i="12"/>
  <c r="BU278" i="12"/>
  <c r="CC278" i="12"/>
  <c r="CB277" i="12"/>
  <c r="DI277" i="12"/>
  <c r="DQ277" i="12"/>
  <c r="DL277" i="12"/>
  <c r="DT277" i="12"/>
  <c r="DJ276" i="12"/>
  <c r="CZ276" i="12"/>
  <c r="BW276" i="12"/>
  <c r="DQ275" i="12"/>
  <c r="DF275" i="12"/>
  <c r="CV275" i="12"/>
  <c r="CI275" i="12"/>
  <c r="CQ275" i="12"/>
  <c r="CL275" i="12"/>
  <c r="CT275" i="12"/>
  <c r="DK274" i="12"/>
  <c r="CR274" i="12"/>
  <c r="CH274" i="12"/>
  <c r="BW274" i="12"/>
  <c r="CP273" i="12"/>
  <c r="CE273" i="12"/>
  <c r="DM273" i="12"/>
  <c r="DH273" i="12"/>
  <c r="DP273" i="12"/>
  <c r="CZ272" i="12"/>
  <c r="CU272" i="12"/>
  <c r="DC272" i="12"/>
  <c r="CV272" i="12"/>
  <c r="DD272" i="12"/>
  <c r="CU271" i="12"/>
  <c r="DC271" i="12"/>
  <c r="CX271" i="12"/>
  <c r="DF271" i="12"/>
  <c r="CY271" i="12"/>
  <c r="DG271" i="12"/>
  <c r="CE270" i="12"/>
  <c r="CX270" i="12"/>
  <c r="DF270" i="12"/>
  <c r="DA270" i="12"/>
  <c r="DB270" i="12"/>
  <c r="CA269" i="12"/>
  <c r="BZ268" i="12"/>
  <c r="DH267" i="12"/>
  <c r="DM265" i="12"/>
  <c r="DA264" i="12"/>
  <c r="DO263" i="12"/>
  <c r="CB260" i="12"/>
  <c r="DB259" i="12"/>
  <c r="CG257" i="12"/>
  <c r="DD317" i="12"/>
  <c r="CD315" i="12"/>
  <c r="DD309" i="12"/>
  <c r="CD307" i="12"/>
  <c r="DC304" i="12"/>
  <c r="CC302" i="12"/>
  <c r="DT301" i="12"/>
  <c r="DD301" i="12"/>
  <c r="CF298" i="12"/>
  <c r="BW298" i="12"/>
  <c r="CF296" i="12"/>
  <c r="BW296" i="12"/>
  <c r="CR295" i="12"/>
  <c r="CI295" i="12"/>
  <c r="CQ294" i="12"/>
  <c r="DC293" i="12"/>
  <c r="DI293" i="12"/>
  <c r="DQ293" i="12"/>
  <c r="CD292" i="12"/>
  <c r="DR291" i="12"/>
  <c r="DI291" i="12"/>
  <c r="CP291" i="12"/>
  <c r="DC290" i="12"/>
  <c r="CS290" i="12"/>
  <c r="CJ290" i="12"/>
  <c r="DJ290" i="12"/>
  <c r="DR290" i="12"/>
  <c r="DP289" i="12"/>
  <c r="CQ289" i="12"/>
  <c r="CH289" i="12"/>
  <c r="BY289" i="12"/>
  <c r="CG289" i="12"/>
  <c r="DC288" i="12"/>
  <c r="CT288" i="12"/>
  <c r="CK288" i="12"/>
  <c r="CA288" i="12"/>
  <c r="DH288" i="12"/>
  <c r="DP288" i="12"/>
  <c r="DO287" i="12"/>
  <c r="DF287" i="12"/>
  <c r="CN287" i="12"/>
  <c r="DD286" i="12"/>
  <c r="CU286" i="12"/>
  <c r="CC286" i="12"/>
  <c r="DP285" i="12"/>
  <c r="DG285" i="12"/>
  <c r="CX285" i="12"/>
  <c r="CF285" i="12"/>
  <c r="BW285" i="12"/>
  <c r="DR284" i="12"/>
  <c r="DI284" i="12"/>
  <c r="BX284" i="12"/>
  <c r="CF284" i="12"/>
  <c r="CA284" i="12"/>
  <c r="CB283" i="12"/>
  <c r="CY283" i="12"/>
  <c r="DG283" i="12"/>
  <c r="DB283" i="12"/>
  <c r="DL282" i="12"/>
  <c r="CS282" i="12"/>
  <c r="DS281" i="12"/>
  <c r="CQ281" i="12"/>
  <c r="CF281" i="12"/>
  <c r="BV281" i="12"/>
  <c r="CT280" i="12"/>
  <c r="CZ280" i="12"/>
  <c r="CU280" i="12"/>
  <c r="DC280" i="12"/>
  <c r="CM279" i="12"/>
  <c r="CH279" i="12"/>
  <c r="CP279" i="12"/>
  <c r="CT278" i="12"/>
  <c r="CA277" i="12"/>
  <c r="DA277" i="12"/>
  <c r="CV277" i="12"/>
  <c r="DD277" i="12"/>
  <c r="DS276" i="12"/>
  <c r="CX276" i="12"/>
  <c r="CG276" i="12"/>
  <c r="DE275" i="12"/>
  <c r="CA275" i="12"/>
  <c r="BV275" i="12"/>
  <c r="CD275" i="12"/>
  <c r="DT274" i="12"/>
  <c r="DI274" i="12"/>
  <c r="CQ274" i="12"/>
  <c r="CF274" i="12"/>
  <c r="CN273" i="12"/>
  <c r="CD273" i="12"/>
  <c r="CM271" i="12"/>
  <c r="CH271" i="12"/>
  <c r="CP271" i="12"/>
  <c r="CI271" i="12"/>
  <c r="CQ271" i="12"/>
  <c r="CH270" i="12"/>
  <c r="CP270" i="12"/>
  <c r="CK270" i="12"/>
  <c r="CS270" i="12"/>
  <c r="CL270" i="12"/>
  <c r="CT270" i="12"/>
  <c r="DF268" i="12"/>
  <c r="DF267" i="12"/>
  <c r="CV266" i="12"/>
  <c r="DD266" i="12"/>
  <c r="CX266" i="12"/>
  <c r="DG266" i="12"/>
  <c r="DA266" i="12"/>
  <c r="CU266" i="12"/>
  <c r="DE266" i="12"/>
  <c r="CW266" i="12"/>
  <c r="DF266" i="12"/>
  <c r="CF257" i="12"/>
  <c r="CR290" i="12"/>
  <c r="CS288" i="12"/>
  <c r="DC286" i="12"/>
  <c r="CB286" i="12"/>
  <c r="DO285" i="12"/>
  <c r="CI283" i="12"/>
  <c r="CQ283" i="12"/>
  <c r="CL283" i="12"/>
  <c r="CT283" i="12"/>
  <c r="DK282" i="12"/>
  <c r="CP281" i="12"/>
  <c r="CJ280" i="12"/>
  <c r="CR280" i="12"/>
  <c r="CM280" i="12"/>
  <c r="CW276" i="12"/>
  <c r="DS274" i="12"/>
  <c r="DH274" i="12"/>
  <c r="CP274" i="12"/>
  <c r="CO273" i="12"/>
  <c r="CJ273" i="12"/>
  <c r="CR273" i="12"/>
  <c r="BZ270" i="12"/>
  <c r="BU270" i="12"/>
  <c r="CC270" i="12"/>
  <c r="BV270" i="12"/>
  <c r="CD270" i="12"/>
  <c r="DE268" i="12"/>
  <c r="DL267" i="12"/>
  <c r="DT267" i="12"/>
  <c r="DO267" i="12"/>
  <c r="DJ267" i="12"/>
  <c r="DR267" i="12"/>
  <c r="DK267" i="12"/>
  <c r="DS267" i="12"/>
  <c r="DI259" i="12"/>
  <c r="DQ259" i="12"/>
  <c r="DJ259" i="12"/>
  <c r="DS259" i="12"/>
  <c r="DM259" i="12"/>
  <c r="DN259" i="12"/>
  <c r="DP259" i="12"/>
  <c r="DH259" i="12"/>
  <c r="DR259" i="12"/>
  <c r="CB257" i="12"/>
  <c r="CL290" i="12"/>
  <c r="CT290" i="12"/>
  <c r="CJ288" i="12"/>
  <c r="CR288" i="12"/>
  <c r="CA286" i="12"/>
  <c r="CX286" i="12"/>
  <c r="DF286" i="12"/>
  <c r="DN285" i="12"/>
  <c r="CA283" i="12"/>
  <c r="BV283" i="12"/>
  <c r="CD283" i="12"/>
  <c r="DT282" i="12"/>
  <c r="DI282" i="12"/>
  <c r="CN281" i="12"/>
  <c r="DM281" i="12"/>
  <c r="DH281" i="12"/>
  <c r="DP281" i="12"/>
  <c r="BU277" i="12"/>
  <c r="CC277" i="12"/>
  <c r="BX277" i="12"/>
  <c r="CF277" i="12"/>
  <c r="DF276" i="12"/>
  <c r="CU276" i="12"/>
  <c r="CN274" i="12"/>
  <c r="DJ274" i="12"/>
  <c r="DR274" i="12"/>
  <c r="DM274" i="12"/>
  <c r="BY273" i="12"/>
  <c r="CG273" i="12"/>
  <c r="CB273" i="12"/>
  <c r="BU273" i="12"/>
  <c r="DC268" i="12"/>
  <c r="CV267" i="12"/>
  <c r="DD267" i="12"/>
  <c r="CY267" i="12"/>
  <c r="DG267" i="12"/>
  <c r="DB267" i="12"/>
  <c r="CU267" i="12"/>
  <c r="DC267" i="12"/>
  <c r="CZ262" i="12"/>
  <c r="CV262" i="12"/>
  <c r="DE262" i="12"/>
  <c r="CY262" i="12"/>
  <c r="DA262" i="12"/>
  <c r="DC262" i="12"/>
  <c r="CU262" i="12"/>
  <c r="DD262" i="12"/>
  <c r="DA259" i="12"/>
  <c r="CZ259" i="12"/>
  <c r="CU259" i="12"/>
  <c r="DD259" i="12"/>
  <c r="CV259" i="12"/>
  <c r="DE259" i="12"/>
  <c r="CX259" i="12"/>
  <c r="DG259" i="12"/>
  <c r="CY259" i="12"/>
  <c r="DJ256" i="12"/>
  <c r="DR256" i="12"/>
  <c r="DI256" i="12"/>
  <c r="DS256" i="12"/>
  <c r="DM256" i="12"/>
  <c r="DN256" i="12"/>
  <c r="DP256" i="12"/>
  <c r="DH256" i="12"/>
  <c r="DQ256" i="12"/>
  <c r="DM255" i="12"/>
  <c r="DN255" i="12"/>
  <c r="DH255" i="12"/>
  <c r="DQ255" i="12"/>
  <c r="DI255" i="12"/>
  <c r="DR255" i="12"/>
  <c r="DK255" i="12"/>
  <c r="DT255" i="12"/>
  <c r="DL255" i="12"/>
  <c r="CY293" i="12"/>
  <c r="BU293" i="12"/>
  <c r="CC293" i="12"/>
  <c r="DL292" i="12"/>
  <c r="DT292" i="12"/>
  <c r="DN291" i="12"/>
  <c r="CY290" i="12"/>
  <c r="CP290" i="12"/>
  <c r="BV290" i="12"/>
  <c r="CD290" i="12"/>
  <c r="DL289" i="12"/>
  <c r="CY288" i="12"/>
  <c r="CP288" i="12"/>
  <c r="DL287" i="12"/>
  <c r="DA286" i="12"/>
  <c r="BY286" i="12"/>
  <c r="CH286" i="12"/>
  <c r="CP286" i="12"/>
  <c r="DD285" i="12"/>
  <c r="CU285" i="12"/>
  <c r="CS283" i="12"/>
  <c r="CH283" i="12"/>
  <c r="BX283" i="12"/>
  <c r="DS282" i="12"/>
  <c r="DH282" i="12"/>
  <c r="DO281" i="12"/>
  <c r="CM281" i="12"/>
  <c r="CP280" i="12"/>
  <c r="BW277" i="12"/>
  <c r="DL276" i="12"/>
  <c r="DT276" i="12"/>
  <c r="DO276" i="12"/>
  <c r="DP274" i="12"/>
  <c r="CM274" i="12"/>
  <c r="CK273" i="12"/>
  <c r="BZ273" i="12"/>
  <c r="DI268" i="12"/>
  <c r="DQ268" i="12"/>
  <c r="DL268" i="12"/>
  <c r="DT268" i="12"/>
  <c r="DO268" i="12"/>
  <c r="DH268" i="12"/>
  <c r="DP268" i="12"/>
  <c r="CZ267" i="12"/>
  <c r="DM263" i="12"/>
  <c r="DI263" i="12"/>
  <c r="DR263" i="12"/>
  <c r="DL263" i="12"/>
  <c r="DP263" i="12"/>
  <c r="DH263" i="12"/>
  <c r="DQ263" i="12"/>
  <c r="DG262" i="12"/>
  <c r="DK261" i="12"/>
  <c r="DS261" i="12"/>
  <c r="DH261" i="12"/>
  <c r="DQ261" i="12"/>
  <c r="DL261" i="12"/>
  <c r="DM261" i="12"/>
  <c r="DO261" i="12"/>
  <c r="DP261" i="12"/>
  <c r="DL259" i="12"/>
  <c r="DO257" i="12"/>
  <c r="DP257" i="12"/>
  <c r="DJ257" i="12"/>
  <c r="DS257" i="12"/>
  <c r="DK257" i="12"/>
  <c r="DT257" i="12"/>
  <c r="DM257" i="12"/>
  <c r="DN257" i="12"/>
  <c r="DO256" i="12"/>
  <c r="DB256" i="12"/>
  <c r="CZ256" i="12"/>
  <c r="CU256" i="12"/>
  <c r="DD256" i="12"/>
  <c r="CV256" i="12"/>
  <c r="DE256" i="12"/>
  <c r="CX256" i="12"/>
  <c r="DG256" i="12"/>
  <c r="CY256" i="12"/>
  <c r="DO255" i="12"/>
  <c r="DI285" i="12"/>
  <c r="DQ285" i="12"/>
  <c r="DJ282" i="12"/>
  <c r="DR282" i="12"/>
  <c r="DM282" i="12"/>
  <c r="CO281" i="12"/>
  <c r="CJ281" i="12"/>
  <c r="CR281" i="12"/>
  <c r="CV276" i="12"/>
  <c r="DD276" i="12"/>
  <c r="CY276" i="12"/>
  <c r="DG276" i="12"/>
  <c r="CL274" i="12"/>
  <c r="CT274" i="12"/>
  <c r="CO274" i="12"/>
  <c r="DA268" i="12"/>
  <c r="CV268" i="12"/>
  <c r="DD268" i="12"/>
  <c r="CY268" i="12"/>
  <c r="DG268" i="12"/>
  <c r="CZ268" i="12"/>
  <c r="DL256" i="12"/>
  <c r="DF293" i="12"/>
  <c r="CW293" i="12"/>
  <c r="DF290" i="12"/>
  <c r="CW290" i="12"/>
  <c r="CN290" i="12"/>
  <c r="DF288" i="12"/>
  <c r="CW288" i="12"/>
  <c r="CN288" i="12"/>
  <c r="DK287" i="12"/>
  <c r="DS287" i="12"/>
  <c r="CY286" i="12"/>
  <c r="CF286" i="12"/>
  <c r="BW286" i="12"/>
  <c r="DT285" i="12"/>
  <c r="DK285" i="12"/>
  <c r="DL284" i="12"/>
  <c r="DT284" i="12"/>
  <c r="CP283" i="12"/>
  <c r="CF283" i="12"/>
  <c r="BU283" i="12"/>
  <c r="DP282" i="12"/>
  <c r="DL281" i="12"/>
  <c r="CK281" i="12"/>
  <c r="BY281" i="12"/>
  <c r="CG281" i="12"/>
  <c r="CB281" i="12"/>
  <c r="CN280" i="12"/>
  <c r="CX278" i="12"/>
  <c r="DF278" i="12"/>
  <c r="DA278" i="12"/>
  <c r="CE277" i="12"/>
  <c r="DB276" i="12"/>
  <c r="DO275" i="12"/>
  <c r="DJ275" i="12"/>
  <c r="DR275" i="12"/>
  <c r="DN274" i="12"/>
  <c r="CJ274" i="12"/>
  <c r="BV274" i="12"/>
  <c r="CD274" i="12"/>
  <c r="BY274" i="12"/>
  <c r="CG274" i="12"/>
  <c r="CS273" i="12"/>
  <c r="CH273" i="12"/>
  <c r="BW273" i="12"/>
  <c r="CW268" i="12"/>
  <c r="CW267" i="12"/>
  <c r="DO265" i="12"/>
  <c r="DK265" i="12"/>
  <c r="DT265" i="12"/>
  <c r="DN265" i="12"/>
  <c r="DI265" i="12"/>
  <c r="DR265" i="12"/>
  <c r="DJ265" i="12"/>
  <c r="DS265" i="12"/>
  <c r="DB264" i="12"/>
  <c r="CV264" i="12"/>
  <c r="DE264" i="12"/>
  <c r="CY264" i="12"/>
  <c r="DC264" i="12"/>
  <c r="CU264" i="12"/>
  <c r="DD264" i="12"/>
  <c r="DT263" i="12"/>
  <c r="DB262" i="12"/>
  <c r="BZ260" i="12"/>
  <c r="BV260" i="12"/>
  <c r="CE260" i="12"/>
  <c r="BY260" i="12"/>
  <c r="CA260" i="12"/>
  <c r="CC260" i="12"/>
  <c r="BU260" i="12"/>
  <c r="CD260" i="12"/>
  <c r="DF259" i="12"/>
  <c r="DK256" i="12"/>
  <c r="BY255" i="12"/>
  <c r="CG255" i="12"/>
  <c r="BV255" i="12"/>
  <c r="CE255" i="12"/>
  <c r="BZ255" i="12"/>
  <c r="CA255" i="12"/>
  <c r="CC255" i="12"/>
  <c r="BU255" i="12"/>
  <c r="CD255" i="12"/>
  <c r="CL298" i="12"/>
  <c r="CT298" i="12"/>
  <c r="CJ296" i="12"/>
  <c r="CR296" i="12"/>
  <c r="CT295" i="12"/>
  <c r="CK295" i="12"/>
  <c r="CX294" i="12"/>
  <c r="DF294" i="12"/>
  <c r="DE293" i="12"/>
  <c r="CV293" i="12"/>
  <c r="CD293" i="12"/>
  <c r="DP292" i="12"/>
  <c r="BX292" i="12"/>
  <c r="CF292" i="12"/>
  <c r="DT291" i="12"/>
  <c r="DK291" i="12"/>
  <c r="CY291" i="12"/>
  <c r="DG291" i="12"/>
  <c r="DE290" i="12"/>
  <c r="CV290" i="12"/>
  <c r="CM290" i="12"/>
  <c r="CC290" i="12"/>
  <c r="DR289" i="12"/>
  <c r="DI289" i="12"/>
  <c r="DE288" i="12"/>
  <c r="CV288" i="12"/>
  <c r="CM288" i="12"/>
  <c r="CD288" i="12"/>
  <c r="BU288" i="12"/>
  <c r="DQ287" i="12"/>
  <c r="DH287" i="12"/>
  <c r="CU287" i="12"/>
  <c r="DC287" i="12"/>
  <c r="DG286" i="12"/>
  <c r="CW286" i="12"/>
  <c r="CN286" i="12"/>
  <c r="CE286" i="12"/>
  <c r="BV286" i="12"/>
  <c r="DS285" i="12"/>
  <c r="DJ285" i="12"/>
  <c r="CZ285" i="12"/>
  <c r="CK285" i="12"/>
  <c r="CS285" i="12"/>
  <c r="DK284" i="12"/>
  <c r="CV284" i="12"/>
  <c r="DD284" i="12"/>
  <c r="CO283" i="12"/>
  <c r="CE283" i="12"/>
  <c r="DO282" i="12"/>
  <c r="CL282" i="12"/>
  <c r="CT282" i="12"/>
  <c r="CO282" i="12"/>
  <c r="DK281" i="12"/>
  <c r="CT281" i="12"/>
  <c r="CI281" i="12"/>
  <c r="BX281" i="12"/>
  <c r="CL280" i="12"/>
  <c r="DG278" i="12"/>
  <c r="CV278" i="12"/>
  <c r="CH278" i="12"/>
  <c r="CP278" i="12"/>
  <c r="CK278" i="12"/>
  <c r="CS278" i="12"/>
  <c r="CD277" i="12"/>
  <c r="DK276" i="12"/>
  <c r="DA276" i="12"/>
  <c r="BX276" i="12"/>
  <c r="CF276" i="12"/>
  <c r="CA276" i="12"/>
  <c r="DS275" i="12"/>
  <c r="DH275" i="12"/>
  <c r="CY275" i="12"/>
  <c r="DG275" i="12"/>
  <c r="DB275" i="12"/>
  <c r="DL274" i="12"/>
  <c r="CS274" i="12"/>
  <c r="CI274" i="12"/>
  <c r="BX274" i="12"/>
  <c r="CQ273" i="12"/>
  <c r="CF273" i="12"/>
  <c r="BV273" i="12"/>
  <c r="DH272" i="12"/>
  <c r="DP272" i="12"/>
  <c r="DK272" i="12"/>
  <c r="DS272" i="12"/>
  <c r="DL272" i="12"/>
  <c r="DT272" i="12"/>
  <c r="CF270" i="12"/>
  <c r="BZ269" i="12"/>
  <c r="BU269" i="12"/>
  <c r="CC269" i="12"/>
  <c r="BX269" i="12"/>
  <c r="CF269" i="12"/>
  <c r="BY269" i="12"/>
  <c r="CG269" i="12"/>
  <c r="DK268" i="12"/>
  <c r="CU268" i="12"/>
  <c r="BU268" i="12"/>
  <c r="CC268" i="12"/>
  <c r="BX268" i="12"/>
  <c r="CF268" i="12"/>
  <c r="CA268" i="12"/>
  <c r="CB268" i="12"/>
  <c r="DI267" i="12"/>
  <c r="DP265" i="12"/>
  <c r="DF264" i="12"/>
  <c r="CL264" i="12"/>
  <c r="CT264" i="12"/>
  <c r="CM264" i="12"/>
  <c r="CP264" i="12"/>
  <c r="CJ264" i="12"/>
  <c r="CS264" i="12"/>
  <c r="CK264" i="12"/>
  <c r="DS263" i="12"/>
  <c r="CX262" i="12"/>
  <c r="CF260" i="12"/>
  <c r="DC259" i="12"/>
  <c r="CA257" i="12"/>
  <c r="BV257" i="12"/>
  <c r="CE257" i="12"/>
  <c r="BY257" i="12"/>
  <c r="BZ257" i="12"/>
  <c r="CC257" i="12"/>
  <c r="BU257" i="12"/>
  <c r="CD257" i="12"/>
  <c r="DM269" i="12"/>
  <c r="CM267" i="12"/>
  <c r="CE266" i="12"/>
  <c r="BV266" i="12"/>
  <c r="DA265" i="12"/>
  <c r="CI265" i="12"/>
  <c r="CQ265" i="12"/>
  <c r="CL262" i="12"/>
  <c r="DG261" i="12"/>
  <c r="CX261" i="12"/>
  <c r="DE260" i="12"/>
  <c r="CV260" i="12"/>
  <c r="CP259" i="12"/>
  <c r="BU259" i="12"/>
  <c r="CC259" i="12"/>
  <c r="CA258" i="12"/>
  <c r="DL258" i="12"/>
  <c r="DT258" i="12"/>
  <c r="DE257" i="12"/>
  <c r="CV257" i="12"/>
  <c r="CP256" i="12"/>
  <c r="BV256" i="12"/>
  <c r="CD256" i="12"/>
  <c r="DR254" i="12"/>
  <c r="DI254" i="12"/>
  <c r="CY254" i="12"/>
  <c r="CP254" i="12"/>
  <c r="DL253" i="12"/>
  <c r="DB253" i="12"/>
  <c r="DA252" i="12"/>
  <c r="CH252" i="12"/>
  <c r="CP252" i="12"/>
  <c r="DD251" i="12"/>
  <c r="CU251" i="12"/>
  <c r="CL251" i="12"/>
  <c r="DF250" i="12"/>
  <c r="CW250" i="12"/>
  <c r="CE250" i="12"/>
  <c r="BV250" i="12"/>
  <c r="DS249" i="12"/>
  <c r="DJ249" i="12"/>
  <c r="CI249" i="12"/>
  <c r="CQ249" i="12"/>
  <c r="DQ247" i="12"/>
  <c r="DH247" i="12"/>
  <c r="DD246" i="12"/>
  <c r="CU246" i="12"/>
  <c r="CL246" i="12"/>
  <c r="DP245" i="12"/>
  <c r="CO244" i="12"/>
  <c r="CH244" i="12"/>
  <c r="CP244" i="12"/>
  <c r="CY243" i="12"/>
  <c r="CO243" i="12"/>
  <c r="CU242" i="12"/>
  <c r="DC242" i="12"/>
  <c r="CV242" i="12"/>
  <c r="DD242" i="12"/>
  <c r="DB241" i="12"/>
  <c r="CF241" i="12"/>
  <c r="BV241" i="12"/>
  <c r="DO240" i="12"/>
  <c r="DE240" i="12"/>
  <c r="CU240" i="12"/>
  <c r="BU240" i="12"/>
  <c r="CC240" i="12"/>
  <c r="BV240" i="12"/>
  <c r="CD240" i="12"/>
  <c r="CD239" i="12"/>
  <c r="DT238" i="12"/>
  <c r="CT238" i="12"/>
  <c r="DD237" i="12"/>
  <c r="CQ237" i="12"/>
  <c r="CO236" i="12"/>
  <c r="CH236" i="12"/>
  <c r="CP236" i="12"/>
  <c r="CK236" i="12"/>
  <c r="CS236" i="12"/>
  <c r="DE235" i="12"/>
  <c r="BX233" i="12"/>
  <c r="CI232" i="12"/>
  <c r="DH232" i="12"/>
  <c r="DP232" i="12"/>
  <c r="DI232" i="12"/>
  <c r="DQ232" i="12"/>
  <c r="DJ232" i="12"/>
  <c r="DR232" i="12"/>
  <c r="DM232" i="12"/>
  <c r="DA229" i="12"/>
  <c r="DB229" i="12"/>
  <c r="CU229" i="12"/>
  <c r="DC229" i="12"/>
  <c r="CX229" i="12"/>
  <c r="DF229" i="12"/>
  <c r="CY229" i="12"/>
  <c r="DG229" i="12"/>
  <c r="CM272" i="12"/>
  <c r="DT269" i="12"/>
  <c r="DL269" i="12"/>
  <c r="DD269" i="12"/>
  <c r="CV269" i="12"/>
  <c r="CT267" i="12"/>
  <c r="CL267" i="12"/>
  <c r="CD267" i="12"/>
  <c r="BV267" i="12"/>
  <c r="CD266" i="12"/>
  <c r="BU266" i="12"/>
  <c r="CZ265" i="12"/>
  <c r="CP265" i="12"/>
  <c r="DJ264" i="12"/>
  <c r="DR264" i="12"/>
  <c r="CQ263" i="12"/>
  <c r="CH263" i="12"/>
  <c r="BY263" i="12"/>
  <c r="CG263" i="12"/>
  <c r="CT262" i="12"/>
  <c r="CK262" i="12"/>
  <c r="DH262" i="12"/>
  <c r="DP262" i="12"/>
  <c r="DF261" i="12"/>
  <c r="CW261" i="12"/>
  <c r="CN261" i="12"/>
  <c r="DD260" i="12"/>
  <c r="CO259" i="12"/>
  <c r="CF259" i="12"/>
  <c r="BW259" i="12"/>
  <c r="DR258" i="12"/>
  <c r="DI258" i="12"/>
  <c r="BZ258" i="12"/>
  <c r="CV258" i="12"/>
  <c r="DD258" i="12"/>
  <c r="DD257" i="12"/>
  <c r="CO256" i="12"/>
  <c r="CF256" i="12"/>
  <c r="BW256" i="12"/>
  <c r="DQ254" i="12"/>
  <c r="DG254" i="12"/>
  <c r="CX254" i="12"/>
  <c r="CO254" i="12"/>
  <c r="CF254" i="12"/>
  <c r="BW254" i="12"/>
  <c r="DT253" i="12"/>
  <c r="DA253" i="12"/>
  <c r="CZ252" i="12"/>
  <c r="CQ252" i="12"/>
  <c r="DC251" i="12"/>
  <c r="CT251" i="12"/>
  <c r="CJ251" i="12"/>
  <c r="DI251" i="12"/>
  <c r="DQ251" i="12"/>
  <c r="DE250" i="12"/>
  <c r="CU250" i="12"/>
  <c r="CD250" i="12"/>
  <c r="BU250" i="12"/>
  <c r="DR249" i="12"/>
  <c r="DI249" i="12"/>
  <c r="CZ249" i="12"/>
  <c r="CP249" i="12"/>
  <c r="DP247" i="12"/>
  <c r="BY247" i="12"/>
  <c r="CG247" i="12"/>
  <c r="DC246" i="12"/>
  <c r="CT246" i="12"/>
  <c r="CK246" i="12"/>
  <c r="DH246" i="12"/>
  <c r="DP246" i="12"/>
  <c r="DO245" i="12"/>
  <c r="BY244" i="12"/>
  <c r="CG244" i="12"/>
  <c r="BZ244" i="12"/>
  <c r="CN243" i="12"/>
  <c r="DH243" i="12"/>
  <c r="DP243" i="12"/>
  <c r="DI243" i="12"/>
  <c r="DQ243" i="12"/>
  <c r="CE241" i="12"/>
  <c r="BU241" i="12"/>
  <c r="DN240" i="12"/>
  <c r="DD240" i="12"/>
  <c r="BX240" i="12"/>
  <c r="CS238" i="12"/>
  <c r="DA237" i="12"/>
  <c r="CO237" i="12"/>
  <c r="BY236" i="12"/>
  <c r="CG236" i="12"/>
  <c r="BZ236" i="12"/>
  <c r="BU236" i="12"/>
  <c r="CC236" i="12"/>
  <c r="DH235" i="12"/>
  <c r="DP235" i="12"/>
  <c r="DI235" i="12"/>
  <c r="DQ235" i="12"/>
  <c r="DL235" i="12"/>
  <c r="DT235" i="12"/>
  <c r="DK234" i="12"/>
  <c r="DS234" i="12"/>
  <c r="DL234" i="12"/>
  <c r="DT234" i="12"/>
  <c r="DO234" i="12"/>
  <c r="BW233" i="12"/>
  <c r="CH232" i="12"/>
  <c r="DK253" i="12"/>
  <c r="DS253" i="12"/>
  <c r="CZ243" i="12"/>
  <c r="DA243" i="12"/>
  <c r="CD241" i="12"/>
  <c r="BX239" i="12"/>
  <c r="CF239" i="12"/>
  <c r="BY239" i="12"/>
  <c r="CG239" i="12"/>
  <c r="CB239" i="12"/>
  <c r="CP238" i="12"/>
  <c r="CZ235" i="12"/>
  <c r="DA235" i="12"/>
  <c r="CV235" i="12"/>
  <c r="DD235" i="12"/>
  <c r="CU234" i="12"/>
  <c r="DC234" i="12"/>
  <c r="CV234" i="12"/>
  <c r="DD234" i="12"/>
  <c r="CY234" i="12"/>
  <c r="DG234" i="12"/>
  <c r="BU233" i="12"/>
  <c r="CJ232" i="12"/>
  <c r="CR232" i="12"/>
  <c r="CK232" i="12"/>
  <c r="CS232" i="12"/>
  <c r="CL232" i="12"/>
  <c r="CT232" i="12"/>
  <c r="CO232" i="12"/>
  <c r="CX230" i="12"/>
  <c r="DF230" i="12"/>
  <c r="CY230" i="12"/>
  <c r="DG230" i="12"/>
  <c r="CZ230" i="12"/>
  <c r="CU230" i="12"/>
  <c r="DC230" i="12"/>
  <c r="CV230" i="12"/>
  <c r="DD230" i="12"/>
  <c r="CJ262" i="12"/>
  <c r="CR262" i="12"/>
  <c r="CX260" i="12"/>
  <c r="DF260" i="12"/>
  <c r="BX258" i="12"/>
  <c r="CF258" i="12"/>
  <c r="CY257" i="12"/>
  <c r="DG257" i="12"/>
  <c r="DN254" i="12"/>
  <c r="DE254" i="12"/>
  <c r="CV254" i="12"/>
  <c r="DQ253" i="12"/>
  <c r="DH253" i="12"/>
  <c r="CU253" i="12"/>
  <c r="DC253" i="12"/>
  <c r="CZ251" i="12"/>
  <c r="CK251" i="12"/>
  <c r="CS251" i="12"/>
  <c r="DB250" i="12"/>
  <c r="DP249" i="12"/>
  <c r="DN247" i="12"/>
  <c r="DA246" i="12"/>
  <c r="CJ246" i="12"/>
  <c r="R246" i="12" s="1"/>
  <c r="CR246" i="12"/>
  <c r="DM245" i="12"/>
  <c r="DF243" i="12"/>
  <c r="CV243" i="12"/>
  <c r="CJ243" i="12"/>
  <c r="CR243" i="12"/>
  <c r="CK243" i="12"/>
  <c r="CS243" i="12"/>
  <c r="CC241" i="12"/>
  <c r="CX241" i="12"/>
  <c r="DF241" i="12"/>
  <c r="CY241" i="12"/>
  <c r="DG241" i="12"/>
  <c r="DL240" i="12"/>
  <c r="CZ240" i="12"/>
  <c r="BZ239" i="12"/>
  <c r="CO238" i="12"/>
  <c r="DO238" i="12"/>
  <c r="DH238" i="12"/>
  <c r="DP238" i="12"/>
  <c r="DK238" i="12"/>
  <c r="DS238" i="12"/>
  <c r="CY237" i="12"/>
  <c r="CK237" i="12"/>
  <c r="CY235" i="12"/>
  <c r="DB234" i="12"/>
  <c r="CB232" i="12"/>
  <c r="BU232" i="12"/>
  <c r="CC232" i="12"/>
  <c r="BV232" i="12"/>
  <c r="CD232" i="12"/>
  <c r="BY232" i="12"/>
  <c r="CG232" i="12"/>
  <c r="CZ229" i="12"/>
  <c r="DS279" i="12"/>
  <c r="CS277" i="12"/>
  <c r="CR272" i="12"/>
  <c r="DS271" i="12"/>
  <c r="DQ269" i="12"/>
  <c r="CS269" i="12"/>
  <c r="CQ267" i="12"/>
  <c r="DE265" i="12"/>
  <c r="CM265" i="12"/>
  <c r="CD265" i="12"/>
  <c r="BU265" i="12"/>
  <c r="DQ264" i="12"/>
  <c r="DH264" i="12"/>
  <c r="BV264" i="12"/>
  <c r="CD264" i="12"/>
  <c r="CM263" i="12"/>
  <c r="CD263" i="12"/>
  <c r="BU263" i="12"/>
  <c r="DR262" i="12"/>
  <c r="DI262" i="12"/>
  <c r="CP262" i="12"/>
  <c r="CS261" i="12"/>
  <c r="CJ261" i="12"/>
  <c r="DA260" i="12"/>
  <c r="CH260" i="12"/>
  <c r="CP260" i="12"/>
  <c r="CB259" i="12"/>
  <c r="DO258" i="12"/>
  <c r="DF258" i="12"/>
  <c r="CW258" i="12"/>
  <c r="CE258" i="12"/>
  <c r="BV258" i="12"/>
  <c r="DA257" i="12"/>
  <c r="CI257" i="12"/>
  <c r="CQ257" i="12"/>
  <c r="CB256" i="12"/>
  <c r="DD254" i="12"/>
  <c r="CU254" i="12"/>
  <c r="CC254" i="12"/>
  <c r="DP253" i="12"/>
  <c r="DG253" i="12"/>
  <c r="CX253" i="12"/>
  <c r="DE252" i="12"/>
  <c r="CM252" i="12"/>
  <c r="CD252" i="12"/>
  <c r="BU252" i="12"/>
  <c r="DR251" i="12"/>
  <c r="DH251" i="12"/>
  <c r="CY251" i="12"/>
  <c r="CP251" i="12"/>
  <c r="BU251" i="12"/>
  <c r="CC251" i="12"/>
  <c r="DL250" i="12"/>
  <c r="DT250" i="12"/>
  <c r="DN249" i="12"/>
  <c r="DE249" i="12"/>
  <c r="CM249" i="12"/>
  <c r="CD249" i="12"/>
  <c r="BU249" i="12"/>
  <c r="DL247" i="12"/>
  <c r="CM247" i="12"/>
  <c r="CD247" i="12"/>
  <c r="BU247" i="12"/>
  <c r="DR246" i="12"/>
  <c r="DI246" i="12"/>
  <c r="CY246" i="12"/>
  <c r="CP246" i="12"/>
  <c r="DL245" i="12"/>
  <c r="CS245" i="12"/>
  <c r="CJ245" i="12"/>
  <c r="CR244" i="12"/>
  <c r="CF244" i="12"/>
  <c r="BV244" i="12"/>
  <c r="DO243" i="12"/>
  <c r="DE243" i="12"/>
  <c r="CU243" i="12"/>
  <c r="CI243" i="12"/>
  <c r="CB243" i="12"/>
  <c r="BU243" i="12"/>
  <c r="CC243" i="12"/>
  <c r="DG242" i="12"/>
  <c r="CW242" i="12"/>
  <c r="CV241" i="12"/>
  <c r="CH241" i="12"/>
  <c r="CP241" i="12"/>
  <c r="CI241" i="12"/>
  <c r="CQ241" i="12"/>
  <c r="CY240" i="12"/>
  <c r="CE240" i="12"/>
  <c r="BW239" i="12"/>
  <c r="DM238" i="12"/>
  <c r="CY238" i="12"/>
  <c r="DG238" i="12"/>
  <c r="CZ238" i="12"/>
  <c r="CU238" i="12"/>
  <c r="DC238" i="12"/>
  <c r="CW237" i="12"/>
  <c r="CJ236" i="12"/>
  <c r="BW236" i="12"/>
  <c r="DK235" i="12"/>
  <c r="CX235" i="12"/>
  <c r="CB235" i="12"/>
  <c r="BU235" i="12"/>
  <c r="CC235" i="12"/>
  <c r="BX235" i="12"/>
  <c r="CF235" i="12"/>
  <c r="DN234" i="12"/>
  <c r="DA234" i="12"/>
  <c r="CO233" i="12"/>
  <c r="CH233" i="12"/>
  <c r="CP233" i="12"/>
  <c r="CI233" i="12"/>
  <c r="CQ233" i="12"/>
  <c r="CL233" i="12"/>
  <c r="CT233" i="12"/>
  <c r="DS232" i="12"/>
  <c r="CQ232" i="12"/>
  <c r="CA232" i="12"/>
  <c r="CW229" i="12"/>
  <c r="DH254" i="12"/>
  <c r="DP254" i="12"/>
  <c r="CV250" i="12"/>
  <c r="DD250" i="12"/>
  <c r="BZ241" i="12"/>
  <c r="CA241" i="12"/>
  <c r="DI240" i="12"/>
  <c r="DQ240" i="12"/>
  <c r="DJ240" i="12"/>
  <c r="DR240" i="12"/>
  <c r="CI238" i="12"/>
  <c r="CQ238" i="12"/>
  <c r="CJ238" i="12"/>
  <c r="CR238" i="12"/>
  <c r="CM238" i="12"/>
  <c r="DB237" i="12"/>
  <c r="CU237" i="12"/>
  <c r="DC237" i="12"/>
  <c r="CX237" i="12"/>
  <c r="DF237" i="12"/>
  <c r="BY233" i="12"/>
  <c r="CG233" i="12"/>
  <c r="BZ233" i="12"/>
  <c r="CA233" i="12"/>
  <c r="BV233" i="12"/>
  <c r="CD233" i="12"/>
  <c r="DK245" i="12"/>
  <c r="DS245" i="12"/>
  <c r="DC243" i="12"/>
  <c r="BX241" i="12"/>
  <c r="DA240" i="12"/>
  <c r="DB240" i="12"/>
  <c r="BU239" i="12"/>
  <c r="CK238" i="12"/>
  <c r="DG237" i="12"/>
  <c r="CL237" i="12"/>
  <c r="CT237" i="12"/>
  <c r="CM237" i="12"/>
  <c r="CH237" i="12"/>
  <c r="CP237" i="12"/>
  <c r="DG235" i="12"/>
  <c r="CU235" i="12"/>
  <c r="CC233" i="12"/>
  <c r="BX266" i="12"/>
  <c r="CF266" i="12"/>
  <c r="CY265" i="12"/>
  <c r="DG265" i="12"/>
  <c r="CM262" i="12"/>
  <c r="CU261" i="12"/>
  <c r="DC261" i="12"/>
  <c r="DG260" i="12"/>
  <c r="CW260" i="12"/>
  <c r="CK259" i="12"/>
  <c r="CS259" i="12"/>
  <c r="CB258" i="12"/>
  <c r="DF257" i="12"/>
  <c r="CW257" i="12"/>
  <c r="CL256" i="12"/>
  <c r="CT256" i="12"/>
  <c r="DS254" i="12"/>
  <c r="DJ254" i="12"/>
  <c r="DA254" i="12"/>
  <c r="CJ254" i="12"/>
  <c r="CR254" i="12"/>
  <c r="DM253" i="12"/>
  <c r="DD253" i="12"/>
  <c r="CX252" i="12"/>
  <c r="DF252" i="12"/>
  <c r="DE251" i="12"/>
  <c r="CV251" i="12"/>
  <c r="CM251" i="12"/>
  <c r="DG250" i="12"/>
  <c r="CX250" i="12"/>
  <c r="BX250" i="12"/>
  <c r="CF250" i="12"/>
  <c r="DT249" i="12"/>
  <c r="DK249" i="12"/>
  <c r="CY249" i="12"/>
  <c r="DG249" i="12"/>
  <c r="DR247" i="12"/>
  <c r="DI247" i="12"/>
  <c r="DE246" i="12"/>
  <c r="CV246" i="12"/>
  <c r="CM246" i="12"/>
  <c r="DQ245" i="12"/>
  <c r="DH245" i="12"/>
  <c r="CU245" i="12"/>
  <c r="DC245" i="12"/>
  <c r="CM244" i="12"/>
  <c r="CC244" i="12"/>
  <c r="DL243" i="12"/>
  <c r="DB243" i="12"/>
  <c r="CP243" i="12"/>
  <c r="DK242" i="12"/>
  <c r="DS242" i="12"/>
  <c r="DL242" i="12"/>
  <c r="DT242" i="12"/>
  <c r="DC241" i="12"/>
  <c r="CG241" i="12"/>
  <c r="BW241" i="12"/>
  <c r="DP240" i="12"/>
  <c r="DF240" i="12"/>
  <c r="CV240" i="12"/>
  <c r="BZ240" i="12"/>
  <c r="CK240" i="12"/>
  <c r="CS240" i="12"/>
  <c r="CL240" i="12"/>
  <c r="CT240" i="12"/>
  <c r="CE239" i="12"/>
  <c r="DL239" i="12"/>
  <c r="DT239" i="12"/>
  <c r="DM239" i="12"/>
  <c r="DH239" i="12"/>
  <c r="DP239" i="12"/>
  <c r="DI238" i="12"/>
  <c r="CH238" i="12"/>
  <c r="DE237" i="12"/>
  <c r="CR237" i="12"/>
  <c r="CR236" i="12"/>
  <c r="CE236" i="12"/>
  <c r="DS235" i="12"/>
  <c r="DF235" i="12"/>
  <c r="BV235" i="12"/>
  <c r="DI234" i="12"/>
  <c r="CW234" i="12"/>
  <c r="CB233" i="12"/>
  <c r="DL232" i="12"/>
  <c r="CM232" i="12"/>
  <c r="BW232" i="12"/>
  <c r="DK231" i="12"/>
  <c r="DS231" i="12"/>
  <c r="DL231" i="12"/>
  <c r="DT231" i="12"/>
  <c r="DM231" i="12"/>
  <c r="DH231" i="12"/>
  <c r="DP231" i="12"/>
  <c r="DA230" i="12"/>
  <c r="CQ229" i="12"/>
  <c r="CI229" i="12"/>
  <c r="CD228" i="12"/>
  <c r="BV228" i="12"/>
  <c r="CT227" i="12"/>
  <c r="CJ227" i="12"/>
  <c r="BY227" i="12"/>
  <c r="CG227" i="12"/>
  <c r="BU227" i="12"/>
  <c r="CD227" i="12"/>
  <c r="DQ225" i="12"/>
  <c r="CY223" i="12"/>
  <c r="CN223" i="12"/>
  <c r="BU223" i="12"/>
  <c r="CC223" i="12"/>
  <c r="CB223" i="12"/>
  <c r="CD223" i="12"/>
  <c r="DR222" i="12"/>
  <c r="CV222" i="12"/>
  <c r="DD222" i="12"/>
  <c r="CW222" i="12"/>
  <c r="DF222" i="12"/>
  <c r="CX222" i="12"/>
  <c r="DG222" i="12"/>
  <c r="DQ221" i="12"/>
  <c r="DS220" i="12"/>
  <c r="DG220" i="12"/>
  <c r="CD219" i="12"/>
  <c r="CP218" i="12"/>
  <c r="BZ218" i="12"/>
  <c r="DC216" i="12"/>
  <c r="CA213" i="12"/>
  <c r="BY213" i="12"/>
  <c r="BZ213" i="12"/>
  <c r="BU213" i="12"/>
  <c r="CD213" i="12"/>
  <c r="BV213" i="12"/>
  <c r="CE213" i="12"/>
  <c r="BW213" i="12"/>
  <c r="CF213" i="12"/>
  <c r="DB233" i="12"/>
  <c r="CB231" i="12"/>
  <c r="DS230" i="12"/>
  <c r="DK230" i="12"/>
  <c r="CM230" i="12"/>
  <c r="CP229" i="12"/>
  <c r="CH229" i="12"/>
  <c r="CS228" i="12"/>
  <c r="CK228" i="12"/>
  <c r="CC228" i="12"/>
  <c r="BU228" i="12"/>
  <c r="CS227" i="12"/>
  <c r="CI227" i="12"/>
  <c r="BX227" i="12"/>
  <c r="DF225" i="12"/>
  <c r="CV225" i="12"/>
  <c r="DJ223" i="12"/>
  <c r="CX223" i="12"/>
  <c r="CJ223" i="12"/>
  <c r="BY223" i="12"/>
  <c r="DQ222" i="12"/>
  <c r="DC222" i="12"/>
  <c r="DP221" i="12"/>
  <c r="CA221" i="12"/>
  <c r="BY221" i="12"/>
  <c r="BZ221" i="12"/>
  <c r="CG220" i="12"/>
  <c r="BU220" i="12"/>
  <c r="DB218" i="12"/>
  <c r="CO218" i="12"/>
  <c r="BY218" i="12"/>
  <c r="DP215" i="12"/>
  <c r="CG213" i="12"/>
  <c r="DK225" i="12"/>
  <c r="DS225" i="12"/>
  <c r="DL225" i="12"/>
  <c r="DJ220" i="12"/>
  <c r="DR220" i="12"/>
  <c r="DM220" i="12"/>
  <c r="DN220" i="12"/>
  <c r="BY219" i="12"/>
  <c r="CG219" i="12"/>
  <c r="BZ219" i="12"/>
  <c r="CA219" i="12"/>
  <c r="CB219" i="12"/>
  <c r="CA228" i="12"/>
  <c r="CQ227" i="12"/>
  <c r="DH226" i="12"/>
  <c r="DP226" i="12"/>
  <c r="DI226" i="12"/>
  <c r="DR226" i="12"/>
  <c r="DN225" i="12"/>
  <c r="CU225" i="12"/>
  <c r="DC225" i="12"/>
  <c r="DB225" i="12"/>
  <c r="DG223" i="12"/>
  <c r="CT223" i="12"/>
  <c r="CH223" i="12"/>
  <c r="DM222" i="12"/>
  <c r="DO220" i="12"/>
  <c r="DB220" i="12"/>
  <c r="CU220" i="12"/>
  <c r="DD220" i="12"/>
  <c r="CV220" i="12"/>
  <c r="DE220" i="12"/>
  <c r="BW219" i="12"/>
  <c r="CX216" i="12"/>
  <c r="DF216" i="12"/>
  <c r="DA216" i="12"/>
  <c r="CV216" i="12"/>
  <c r="DE216" i="12"/>
  <c r="CW216" i="12"/>
  <c r="DG216" i="12"/>
  <c r="CY216" i="12"/>
  <c r="CV214" i="12"/>
  <c r="DD214" i="12"/>
  <c r="CW214" i="12"/>
  <c r="DF214" i="12"/>
  <c r="DA214" i="12"/>
  <c r="DB214" i="12"/>
  <c r="DC214" i="12"/>
  <c r="CB213" i="12"/>
  <c r="DH210" i="12"/>
  <c r="DP210" i="12"/>
  <c r="DM210" i="12"/>
  <c r="DN210" i="12"/>
  <c r="DO210" i="12"/>
  <c r="DI210" i="12"/>
  <c r="DR210" i="12"/>
  <c r="DJ210" i="12"/>
  <c r="DS210" i="12"/>
  <c r="DK210" i="12"/>
  <c r="DT210" i="12"/>
  <c r="DF244" i="12"/>
  <c r="CF242" i="12"/>
  <c r="CB238" i="12"/>
  <c r="DS237" i="12"/>
  <c r="DK237" i="12"/>
  <c r="DF236" i="12"/>
  <c r="CS235" i="12"/>
  <c r="CK235" i="12"/>
  <c r="CF234" i="12"/>
  <c r="DG233" i="12"/>
  <c r="CY233" i="12"/>
  <c r="DB232" i="12"/>
  <c r="CG231" i="12"/>
  <c r="BY231" i="12"/>
  <c r="DP230" i="12"/>
  <c r="DH230" i="12"/>
  <c r="CR230" i="12"/>
  <c r="CJ230" i="12"/>
  <c r="CB230" i="12"/>
  <c r="DS229" i="12"/>
  <c r="DK229" i="12"/>
  <c r="CM229" i="12"/>
  <c r="DF228" i="12"/>
  <c r="CP228" i="12"/>
  <c r="CH228" i="12"/>
  <c r="BZ228" i="12"/>
  <c r="DO227" i="12"/>
  <c r="CP227" i="12"/>
  <c r="CE227" i="12"/>
  <c r="DN226" i="12"/>
  <c r="CT226" i="12"/>
  <c r="CZ226" i="12"/>
  <c r="CY226" i="12"/>
  <c r="DM225" i="12"/>
  <c r="DA225" i="12"/>
  <c r="CM225" i="12"/>
  <c r="CJ225" i="12"/>
  <c r="CS225" i="12"/>
  <c r="BZ224" i="12"/>
  <c r="BY224" i="12"/>
  <c r="CA224" i="12"/>
  <c r="DF223" i="12"/>
  <c r="CR223" i="12"/>
  <c r="CG223" i="12"/>
  <c r="BV223" i="12"/>
  <c r="DK222" i="12"/>
  <c r="CZ222" i="12"/>
  <c r="DL221" i="12"/>
  <c r="CG221" i="12"/>
  <c r="BV221" i="12"/>
  <c r="DL220" i="12"/>
  <c r="CZ220" i="12"/>
  <c r="CL220" i="12"/>
  <c r="CT220" i="12"/>
  <c r="CK220" i="12"/>
  <c r="CM220" i="12"/>
  <c r="BV219" i="12"/>
  <c r="CH218" i="12"/>
  <c r="DH218" i="12"/>
  <c r="DP218" i="12"/>
  <c r="DM218" i="12"/>
  <c r="DN218" i="12"/>
  <c r="DO218" i="12"/>
  <c r="DL215" i="12"/>
  <c r="CX214" i="12"/>
  <c r="BX213" i="12"/>
  <c r="DR237" i="12"/>
  <c r="CR235" i="12"/>
  <c r="DF233" i="12"/>
  <c r="CF231" i="12"/>
  <c r="CQ230" i="12"/>
  <c r="CI230" i="12"/>
  <c r="DR229" i="12"/>
  <c r="CT229" i="12"/>
  <c r="CL229" i="12"/>
  <c r="CG228" i="12"/>
  <c r="BY228" i="12"/>
  <c r="CN227" i="12"/>
  <c r="CC227" i="12"/>
  <c r="DL227" i="12"/>
  <c r="DT227" i="12"/>
  <c r="DM226" i="12"/>
  <c r="CJ226" i="12"/>
  <c r="CR226" i="12"/>
  <c r="CP226" i="12"/>
  <c r="DJ225" i="12"/>
  <c r="CZ225" i="12"/>
  <c r="CQ223" i="12"/>
  <c r="CF223" i="12"/>
  <c r="DI223" i="12"/>
  <c r="DQ223" i="12"/>
  <c r="DM223" i="12"/>
  <c r="DN223" i="12"/>
  <c r="DJ222" i="12"/>
  <c r="CY222" i="12"/>
  <c r="DK220" i="12"/>
  <c r="CY220" i="12"/>
  <c r="BV220" i="12"/>
  <c r="CD220" i="12"/>
  <c r="CB220" i="12"/>
  <c r="CC220" i="12"/>
  <c r="BU219" i="12"/>
  <c r="CG218" i="12"/>
  <c r="CZ218" i="12"/>
  <c r="CU218" i="12"/>
  <c r="DD218" i="12"/>
  <c r="CV218" i="12"/>
  <c r="DE218" i="12"/>
  <c r="CW218" i="12"/>
  <c r="DF218" i="12"/>
  <c r="BZ216" i="12"/>
  <c r="BY216" i="12"/>
  <c r="BU216" i="12"/>
  <c r="CD216" i="12"/>
  <c r="BV216" i="12"/>
  <c r="CE216" i="12"/>
  <c r="BW216" i="12"/>
  <c r="CF216" i="12"/>
  <c r="CU214" i="12"/>
  <c r="DO213" i="12"/>
  <c r="DJ213" i="12"/>
  <c r="DS213" i="12"/>
  <c r="DK213" i="12"/>
  <c r="DT213" i="12"/>
  <c r="DN213" i="12"/>
  <c r="DP213" i="12"/>
  <c r="DH213" i="12"/>
  <c r="DQ213" i="12"/>
  <c r="DJ212" i="12"/>
  <c r="DR212" i="12"/>
  <c r="DM212" i="12"/>
  <c r="DN212" i="12"/>
  <c r="DO212" i="12"/>
  <c r="DH212" i="12"/>
  <c r="DQ212" i="12"/>
  <c r="DI212" i="12"/>
  <c r="DS212" i="12"/>
  <c r="DK212" i="12"/>
  <c r="DT212" i="12"/>
  <c r="BZ208" i="12"/>
  <c r="CC208" i="12"/>
  <c r="BU208" i="12"/>
  <c r="CD208" i="12"/>
  <c r="BV208" i="12"/>
  <c r="CE208" i="12"/>
  <c r="BW208" i="12"/>
  <c r="CF208" i="12"/>
  <c r="BY208" i="12"/>
  <c r="CA208" i="12"/>
  <c r="CB208" i="12"/>
  <c r="CP230" i="12"/>
  <c r="CH230" i="12"/>
  <c r="CS229" i="12"/>
  <c r="CF228" i="12"/>
  <c r="CL227" i="12"/>
  <c r="CB227" i="12"/>
  <c r="DT225" i="12"/>
  <c r="DI225" i="12"/>
  <c r="DA223" i="12"/>
  <c r="CU223" i="12"/>
  <c r="DD223" i="12"/>
  <c r="CV223" i="12"/>
  <c r="DE223" i="12"/>
  <c r="DO221" i="12"/>
  <c r="DJ221" i="12"/>
  <c r="DS221" i="12"/>
  <c r="DK221" i="12"/>
  <c r="DT221" i="12"/>
  <c r="DI220" i="12"/>
  <c r="CF219" i="12"/>
  <c r="CJ218" i="12"/>
  <c r="CR218" i="12"/>
  <c r="CL218" i="12"/>
  <c r="CM218" i="12"/>
  <c r="CN218" i="12"/>
  <c r="DI215" i="12"/>
  <c r="DQ215" i="12"/>
  <c r="DM215" i="12"/>
  <c r="DH215" i="12"/>
  <c r="DR215" i="12"/>
  <c r="DJ215" i="12"/>
  <c r="DS215" i="12"/>
  <c r="DK215" i="12"/>
  <c r="DT215" i="12"/>
  <c r="BY211" i="12"/>
  <c r="CG211" i="12"/>
  <c r="BZ211" i="12"/>
  <c r="CA211" i="12"/>
  <c r="CB211" i="12"/>
  <c r="BU211" i="12"/>
  <c r="CD211" i="12"/>
  <c r="BV211" i="12"/>
  <c r="CE211" i="12"/>
  <c r="BW211" i="12"/>
  <c r="CF211" i="12"/>
  <c r="DI207" i="12"/>
  <c r="DQ207" i="12"/>
  <c r="DP207" i="12"/>
  <c r="DH207" i="12"/>
  <c r="DR207" i="12"/>
  <c r="DJ207" i="12"/>
  <c r="DS207" i="12"/>
  <c r="DK207" i="12"/>
  <c r="DT207" i="12"/>
  <c r="DM207" i="12"/>
  <c r="DN207" i="12"/>
  <c r="DO207" i="12"/>
  <c r="CO227" i="12"/>
  <c r="CM227" i="12"/>
  <c r="DR225" i="12"/>
  <c r="DH225" i="12"/>
  <c r="CK223" i="12"/>
  <c r="CS223" i="12"/>
  <c r="CL223" i="12"/>
  <c r="CM223" i="12"/>
  <c r="DL222" i="12"/>
  <c r="DT222" i="12"/>
  <c r="DO222" i="12"/>
  <c r="DP222" i="12"/>
  <c r="DT220" i="12"/>
  <c r="DH220" i="12"/>
  <c r="CE219" i="12"/>
  <c r="CB218" i="12"/>
  <c r="CC218" i="12"/>
  <c r="BU218" i="12"/>
  <c r="CD218" i="12"/>
  <c r="BV218" i="12"/>
  <c r="CE218" i="12"/>
  <c r="DD216" i="12"/>
  <c r="DK217" i="12"/>
  <c r="DS217" i="12"/>
  <c r="CO216" i="12"/>
  <c r="CC214" i="12"/>
  <c r="CX213" i="12"/>
  <c r="CO213" i="12"/>
  <c r="DO211" i="12"/>
  <c r="CP211" i="12"/>
  <c r="DN209" i="12"/>
  <c r="DE209" i="12"/>
  <c r="CV209" i="12"/>
  <c r="CL209" i="12"/>
  <c r="DC208" i="12"/>
  <c r="DF207" i="12"/>
  <c r="CW207" i="12"/>
  <c r="CG207" i="12"/>
  <c r="BV207" i="12"/>
  <c r="DR206" i="12"/>
  <c r="DH206" i="12"/>
  <c r="CY206" i="12"/>
  <c r="DG206" i="12"/>
  <c r="CW206" i="12"/>
  <c r="DF206" i="12"/>
  <c r="DL205" i="12"/>
  <c r="BV205" i="12"/>
  <c r="CD205" i="12"/>
  <c r="BY205" i="12"/>
  <c r="DR204" i="12"/>
  <c r="CQ204" i="12"/>
  <c r="DR203" i="12"/>
  <c r="DT202" i="12"/>
  <c r="CI202" i="12"/>
  <c r="CI201" i="12"/>
  <c r="BW201" i="12"/>
  <c r="DM200" i="12"/>
  <c r="DA200" i="12"/>
  <c r="CV200" i="12"/>
  <c r="DE200" i="12"/>
  <c r="CW200" i="12"/>
  <c r="DF200" i="12"/>
  <c r="DL199" i="12"/>
  <c r="DT199" i="12"/>
  <c r="DP199" i="12"/>
  <c r="DH199" i="12"/>
  <c r="DQ199" i="12"/>
  <c r="DI199" i="12"/>
  <c r="DR199" i="12"/>
  <c r="CM198" i="12"/>
  <c r="BW198" i="12"/>
  <c r="CH197" i="12"/>
  <c r="DJ197" i="12"/>
  <c r="DR197" i="12"/>
  <c r="DN197" i="12"/>
  <c r="DO197" i="12"/>
  <c r="DP197" i="12"/>
  <c r="CO196" i="12"/>
  <c r="CJ196" i="12"/>
  <c r="CS196" i="12"/>
  <c r="CK196" i="12"/>
  <c r="CT196" i="12"/>
  <c r="CL196" i="12"/>
  <c r="DB195" i="12"/>
  <c r="DE193" i="12"/>
  <c r="CH177" i="12"/>
  <c r="CP177" i="12"/>
  <c r="CI177" i="12"/>
  <c r="CQ177" i="12"/>
  <c r="CM177" i="12"/>
  <c r="CL177" i="12"/>
  <c r="CN177" i="12"/>
  <c r="CO177" i="12"/>
  <c r="CR177" i="12"/>
  <c r="CS177" i="12"/>
  <c r="CT177" i="12"/>
  <c r="CJ177" i="12"/>
  <c r="DB171" i="12"/>
  <c r="CY171" i="12"/>
  <c r="CZ171" i="12"/>
  <c r="CV171" i="12"/>
  <c r="DE171" i="12"/>
  <c r="CW171" i="12"/>
  <c r="DF171" i="12"/>
  <c r="DA171" i="12"/>
  <c r="DC171" i="12"/>
  <c r="DD171" i="12"/>
  <c r="DG171" i="12"/>
  <c r="CU171" i="12"/>
  <c r="CX224" i="12"/>
  <c r="DF224" i="12"/>
  <c r="BX222" i="12"/>
  <c r="CF222" i="12"/>
  <c r="CY221" i="12"/>
  <c r="DG221" i="12"/>
  <c r="DR219" i="12"/>
  <c r="DI219" i="12"/>
  <c r="DQ217" i="12"/>
  <c r="DH217" i="12"/>
  <c r="CU217" i="12"/>
  <c r="DC217" i="12"/>
  <c r="CN216" i="12"/>
  <c r="CZ215" i="12"/>
  <c r="CK215" i="12"/>
  <c r="CS215" i="12"/>
  <c r="CB214" i="12"/>
  <c r="DF213" i="12"/>
  <c r="CW213" i="12"/>
  <c r="CN213" i="12"/>
  <c r="CL212" i="12"/>
  <c r="CT212" i="12"/>
  <c r="DN211" i="12"/>
  <c r="CN211" i="12"/>
  <c r="CJ210" i="12"/>
  <c r="CR210" i="12"/>
  <c r="DM209" i="12"/>
  <c r="DD209" i="12"/>
  <c r="CT209" i="12"/>
  <c r="CK209" i="12"/>
  <c r="CX208" i="12"/>
  <c r="DF208" i="12"/>
  <c r="DE207" i="12"/>
  <c r="CV207" i="12"/>
  <c r="CE207" i="12"/>
  <c r="BU207" i="12"/>
  <c r="DQ206" i="12"/>
  <c r="CI206" i="12"/>
  <c r="CQ206" i="12"/>
  <c r="CN206" i="12"/>
  <c r="DK205" i="12"/>
  <c r="DQ204" i="12"/>
  <c r="CO204" i="12"/>
  <c r="CN204" i="12"/>
  <c r="CP204" i="12"/>
  <c r="DQ203" i="12"/>
  <c r="CS202" i="12"/>
  <c r="CH202" i="12"/>
  <c r="DK202" i="12"/>
  <c r="DS202" i="12"/>
  <c r="DM202" i="12"/>
  <c r="DN202" i="12"/>
  <c r="CG201" i="12"/>
  <c r="BV201" i="12"/>
  <c r="DL200" i="12"/>
  <c r="CK200" i="12"/>
  <c r="CS200" i="12"/>
  <c r="CM200" i="12"/>
  <c r="CN200" i="12"/>
  <c r="CG197" i="12"/>
  <c r="DB197" i="12"/>
  <c r="CV197" i="12"/>
  <c r="DE197" i="12"/>
  <c r="CW197" i="12"/>
  <c r="DF197" i="12"/>
  <c r="CX197" i="12"/>
  <c r="DG197" i="12"/>
  <c r="BY196" i="12"/>
  <c r="CG196" i="12"/>
  <c r="CA196" i="12"/>
  <c r="CB196" i="12"/>
  <c r="CC196" i="12"/>
  <c r="CZ195" i="12"/>
  <c r="DC195" i="12"/>
  <c r="CV195" i="12"/>
  <c r="DE195" i="12"/>
  <c r="CW195" i="12"/>
  <c r="DF195" i="12"/>
  <c r="CX195" i="12"/>
  <c r="DG195" i="12"/>
  <c r="DC193" i="12"/>
  <c r="DL191" i="12"/>
  <c r="DT191" i="12"/>
  <c r="DI191" i="12"/>
  <c r="DR191" i="12"/>
  <c r="DK191" i="12"/>
  <c r="DM191" i="12"/>
  <c r="DN191" i="12"/>
  <c r="DO191" i="12"/>
  <c r="CL181" i="12"/>
  <c r="CT181" i="12"/>
  <c r="CM181" i="12"/>
  <c r="CI181" i="12"/>
  <c r="CQ181" i="12"/>
  <c r="CN181" i="12"/>
  <c r="CO181" i="12"/>
  <c r="CP181" i="12"/>
  <c r="CR181" i="12"/>
  <c r="CS181" i="12"/>
  <c r="CH181" i="12"/>
  <c r="CJ181" i="12"/>
  <c r="DA224" i="12"/>
  <c r="CH224" i="12"/>
  <c r="CP224" i="12"/>
  <c r="CE222" i="12"/>
  <c r="BV222" i="12"/>
  <c r="DA221" i="12"/>
  <c r="CI221" i="12"/>
  <c r="CQ221" i="12"/>
  <c r="DQ219" i="12"/>
  <c r="DH219" i="12"/>
  <c r="DP217" i="12"/>
  <c r="DG217" i="12"/>
  <c r="CX217" i="12"/>
  <c r="CY215" i="12"/>
  <c r="CP215" i="12"/>
  <c r="BU215" i="12"/>
  <c r="CC215" i="12"/>
  <c r="DL214" i="12"/>
  <c r="DT214" i="12"/>
  <c r="DE213" i="12"/>
  <c r="CY212" i="12"/>
  <c r="CP212" i="12"/>
  <c r="BV212" i="12"/>
  <c r="CD212" i="12"/>
  <c r="DL211" i="12"/>
  <c r="CM211" i="12"/>
  <c r="CY210" i="12"/>
  <c r="CP210" i="12"/>
  <c r="DL209" i="12"/>
  <c r="CS209" i="12"/>
  <c r="CJ209" i="12"/>
  <c r="DA208" i="12"/>
  <c r="CH208" i="12"/>
  <c r="CP208" i="12"/>
  <c r="DD207" i="12"/>
  <c r="DN206" i="12"/>
  <c r="DD206" i="12"/>
  <c r="CT206" i="12"/>
  <c r="CJ206" i="12"/>
  <c r="CA206" i="12"/>
  <c r="BV206" i="12"/>
  <c r="CE206" i="12"/>
  <c r="DT205" i="12"/>
  <c r="CF205" i="12"/>
  <c r="BU205" i="12"/>
  <c r="DP204" i="12"/>
  <c r="CL204" i="12"/>
  <c r="BY204" i="12"/>
  <c r="CG204" i="12"/>
  <c r="BV204" i="12"/>
  <c r="CE204" i="12"/>
  <c r="BW204" i="12"/>
  <c r="CF204" i="12"/>
  <c r="DO203" i="12"/>
  <c r="CB203" i="12"/>
  <c r="BY203" i="12"/>
  <c r="BZ203" i="12"/>
  <c r="DQ202" i="12"/>
  <c r="CU202" i="12"/>
  <c r="DC202" i="12"/>
  <c r="DD202" i="12"/>
  <c r="CV202" i="12"/>
  <c r="DE202" i="12"/>
  <c r="CF201" i="12"/>
  <c r="DK200" i="12"/>
  <c r="CY200" i="12"/>
  <c r="CL200" i="12"/>
  <c r="BU200" i="12"/>
  <c r="CC200" i="12"/>
  <c r="CD200" i="12"/>
  <c r="BV200" i="12"/>
  <c r="CE200" i="12"/>
  <c r="CG198" i="12"/>
  <c r="CL197" i="12"/>
  <c r="CT197" i="12"/>
  <c r="CM197" i="12"/>
  <c r="CN197" i="12"/>
  <c r="CO197" i="12"/>
  <c r="BX196" i="12"/>
  <c r="CY195" i="12"/>
  <c r="CJ195" i="12"/>
  <c r="CR195" i="12"/>
  <c r="CK195" i="12"/>
  <c r="CT195" i="12"/>
  <c r="CM195" i="12"/>
  <c r="CN195" i="12"/>
  <c r="CO195" i="12"/>
  <c r="CT194" i="12"/>
  <c r="DB193" i="12"/>
  <c r="DJ191" i="12"/>
  <c r="BV189" i="12"/>
  <c r="CD189" i="12"/>
  <c r="BW189" i="12"/>
  <c r="CF189" i="12"/>
  <c r="BY189" i="12"/>
  <c r="BZ189" i="12"/>
  <c r="CA189" i="12"/>
  <c r="CB189" i="12"/>
  <c r="CC189" i="12"/>
  <c r="CX171" i="12"/>
  <c r="CM202" i="12"/>
  <c r="CK202" i="12"/>
  <c r="CT202" i="12"/>
  <c r="CL202" i="12"/>
  <c r="BV197" i="12"/>
  <c r="CD197" i="12"/>
  <c r="CC197" i="12"/>
  <c r="BU197" i="12"/>
  <c r="CE197" i="12"/>
  <c r="BW197" i="12"/>
  <c r="CF197" i="12"/>
  <c r="CB179" i="12"/>
  <c r="BU179" i="12"/>
  <c r="CC179" i="12"/>
  <c r="BY179" i="12"/>
  <c r="CG179" i="12"/>
  <c r="CD179" i="12"/>
  <c r="CE179" i="12"/>
  <c r="CF179" i="12"/>
  <c r="BV179" i="12"/>
  <c r="BW179" i="12"/>
  <c r="BX179" i="12"/>
  <c r="BZ179" i="12"/>
  <c r="DK209" i="12"/>
  <c r="DS209" i="12"/>
  <c r="DA207" i="12"/>
  <c r="DL206" i="12"/>
  <c r="DK204" i="12"/>
  <c r="DM203" i="12"/>
  <c r="CP202" i="12"/>
  <c r="DT200" i="12"/>
  <c r="DH200" i="12"/>
  <c r="CI198" i="12"/>
  <c r="CQ198" i="12"/>
  <c r="CJ198" i="12"/>
  <c r="CS198" i="12"/>
  <c r="CK198" i="12"/>
  <c r="CT198" i="12"/>
  <c r="CL198" i="12"/>
  <c r="BZ197" i="12"/>
  <c r="BU192" i="12"/>
  <c r="CC192" i="12"/>
  <c r="BW192" i="12"/>
  <c r="CF192" i="12"/>
  <c r="BY192" i="12"/>
  <c r="BZ192" i="12"/>
  <c r="CA192" i="12"/>
  <c r="CB192" i="12"/>
  <c r="BX214" i="12"/>
  <c r="CF214" i="12"/>
  <c r="CY213" i="12"/>
  <c r="DG213" i="12"/>
  <c r="CU209" i="12"/>
  <c r="DC209" i="12"/>
  <c r="DK206" i="12"/>
  <c r="DJ205" i="12"/>
  <c r="DR205" i="12"/>
  <c r="DI205" i="12"/>
  <c r="DS205" i="12"/>
  <c r="DJ204" i="12"/>
  <c r="DL203" i="12"/>
  <c r="CO202" i="12"/>
  <c r="CH201" i="12"/>
  <c r="CP201" i="12"/>
  <c r="CJ201" i="12"/>
  <c r="CS201" i="12"/>
  <c r="CK201" i="12"/>
  <c r="CT201" i="12"/>
  <c r="DS200" i="12"/>
  <c r="CP198" i="12"/>
  <c r="CA198" i="12"/>
  <c r="BZ198" i="12"/>
  <c r="CB198" i="12"/>
  <c r="CC198" i="12"/>
  <c r="DA197" i="12"/>
  <c r="BY197" i="12"/>
  <c r="BU196" i="12"/>
  <c r="CD192" i="12"/>
  <c r="DM188" i="12"/>
  <c r="DK188" i="12"/>
  <c r="DT188" i="12"/>
  <c r="DN188" i="12"/>
  <c r="DO188" i="12"/>
  <c r="DP188" i="12"/>
  <c r="DH188" i="12"/>
  <c r="DQ188" i="12"/>
  <c r="DI188" i="12"/>
  <c r="DR188" i="12"/>
  <c r="CK181" i="12"/>
  <c r="CZ169" i="12"/>
  <c r="CY169" i="12"/>
  <c r="DA169" i="12"/>
  <c r="CV169" i="12"/>
  <c r="DE169" i="12"/>
  <c r="CW169" i="12"/>
  <c r="DF169" i="12"/>
  <c r="CX169" i="12"/>
  <c r="DB169" i="12"/>
  <c r="DC169" i="12"/>
  <c r="DD169" i="12"/>
  <c r="DG169" i="12"/>
  <c r="CH216" i="12"/>
  <c r="CP216" i="12"/>
  <c r="CE214" i="12"/>
  <c r="BV214" i="12"/>
  <c r="DA213" i="12"/>
  <c r="CI213" i="12"/>
  <c r="CQ213" i="12"/>
  <c r="DQ211" i="12"/>
  <c r="DH211" i="12"/>
  <c r="CY207" i="12"/>
  <c r="BX207" i="12"/>
  <c r="CF207" i="12"/>
  <c r="CB207" i="12"/>
  <c r="DT206" i="12"/>
  <c r="DJ206" i="12"/>
  <c r="DT204" i="12"/>
  <c r="DI204" i="12"/>
  <c r="CN202" i="12"/>
  <c r="CM201" i="12"/>
  <c r="BZ201" i="12"/>
  <c r="CA201" i="12"/>
  <c r="CB201" i="12"/>
  <c r="CO198" i="12"/>
  <c r="BY198" i="12"/>
  <c r="CZ197" i="12"/>
  <c r="BX197" i="12"/>
  <c r="CM194" i="12"/>
  <c r="CN194" i="12"/>
  <c r="CP194" i="12"/>
  <c r="CH194" i="12"/>
  <c r="CQ194" i="12"/>
  <c r="CI194" i="12"/>
  <c r="CR194" i="12"/>
  <c r="CJ194" i="12"/>
  <c r="CS194" i="12"/>
  <c r="CX193" i="12"/>
  <c r="DF193" i="12"/>
  <c r="CU193" i="12"/>
  <c r="DD193" i="12"/>
  <c r="CW193" i="12"/>
  <c r="DG193" i="12"/>
  <c r="CY193" i="12"/>
  <c r="CZ193" i="12"/>
  <c r="DA193" i="12"/>
  <c r="BX192" i="12"/>
  <c r="DO190" i="12"/>
  <c r="DM190" i="12"/>
  <c r="DP190" i="12"/>
  <c r="DH190" i="12"/>
  <c r="DQ190" i="12"/>
  <c r="DI190" i="12"/>
  <c r="DR190" i="12"/>
  <c r="DJ190" i="12"/>
  <c r="DS190" i="12"/>
  <c r="DK190" i="12"/>
  <c r="DT190" i="12"/>
  <c r="DO206" i="12"/>
  <c r="DP206" i="12"/>
  <c r="DM204" i="12"/>
  <c r="DN204" i="12"/>
  <c r="DO204" i="12"/>
  <c r="DH203" i="12"/>
  <c r="DP203" i="12"/>
  <c r="DJ203" i="12"/>
  <c r="DS203" i="12"/>
  <c r="DK203" i="12"/>
  <c r="DT203" i="12"/>
  <c r="CJ202" i="12"/>
  <c r="DI200" i="12"/>
  <c r="DQ200" i="12"/>
  <c r="DN200" i="12"/>
  <c r="DO200" i="12"/>
  <c r="CA179" i="12"/>
  <c r="DO174" i="12"/>
  <c r="DH174" i="12"/>
  <c r="DP174" i="12"/>
  <c r="DL174" i="12"/>
  <c r="DT174" i="12"/>
  <c r="DN174" i="12"/>
  <c r="DQ174" i="12"/>
  <c r="DR174" i="12"/>
  <c r="DS174" i="12"/>
  <c r="DI174" i="12"/>
  <c r="DJ174" i="12"/>
  <c r="DK174" i="12"/>
  <c r="BX191" i="12"/>
  <c r="CF191" i="12"/>
  <c r="CY190" i="12"/>
  <c r="DG190" i="12"/>
  <c r="CJ187" i="12"/>
  <c r="CR187" i="12"/>
  <c r="CO187" i="12"/>
  <c r="CY186" i="12"/>
  <c r="DA185" i="12"/>
  <c r="DK183" i="12"/>
  <c r="BX183" i="12"/>
  <c r="CF183" i="12"/>
  <c r="BU183" i="12"/>
  <c r="CC183" i="12"/>
  <c r="DI181" i="12"/>
  <c r="CO180" i="12"/>
  <c r="CH180" i="12"/>
  <c r="CP180" i="12"/>
  <c r="CL180" i="12"/>
  <c r="CT180" i="12"/>
  <c r="DA178" i="12"/>
  <c r="CJ176" i="12"/>
  <c r="CY174" i="12"/>
  <c r="DG174" i="12"/>
  <c r="CZ174" i="12"/>
  <c r="CV174" i="12"/>
  <c r="DD174" i="12"/>
  <c r="CS173" i="12"/>
  <c r="CO170" i="12"/>
  <c r="CM170" i="12"/>
  <c r="CN170" i="12"/>
  <c r="CJ170" i="12"/>
  <c r="CS170" i="12"/>
  <c r="CK170" i="12"/>
  <c r="CT170" i="12"/>
  <c r="CV165" i="12"/>
  <c r="DD165" i="12"/>
  <c r="CW165" i="12"/>
  <c r="DF165" i="12"/>
  <c r="CX165" i="12"/>
  <c r="DG165" i="12"/>
  <c r="CY165" i="12"/>
  <c r="DA165" i="12"/>
  <c r="DB165" i="12"/>
  <c r="DC165" i="12"/>
  <c r="CH193" i="12"/>
  <c r="CP193" i="12"/>
  <c r="DF191" i="12"/>
  <c r="CW191" i="12"/>
  <c r="CE191" i="12"/>
  <c r="BV191" i="12"/>
  <c r="DA190" i="12"/>
  <c r="CI190" i="12"/>
  <c r="CQ190" i="12"/>
  <c r="DM187" i="12"/>
  <c r="CK187" i="12"/>
  <c r="CB187" i="12"/>
  <c r="BY187" i="12"/>
  <c r="CG187" i="12"/>
  <c r="CX186" i="12"/>
  <c r="CN186" i="12"/>
  <c r="CZ185" i="12"/>
  <c r="CO185" i="12"/>
  <c r="DA184" i="12"/>
  <c r="CX184" i="12"/>
  <c r="DF184" i="12"/>
  <c r="DJ183" i="12"/>
  <c r="CY183" i="12"/>
  <c r="BW183" i="12"/>
  <c r="DO182" i="12"/>
  <c r="DH182" i="12"/>
  <c r="DP182" i="12"/>
  <c r="DL182" i="12"/>
  <c r="DT182" i="12"/>
  <c r="DH181" i="12"/>
  <c r="CV181" i="12"/>
  <c r="CN180" i="12"/>
  <c r="BY180" i="12"/>
  <c r="CG180" i="12"/>
  <c r="BZ180" i="12"/>
  <c r="BV180" i="12"/>
  <c r="CD180" i="12"/>
  <c r="CL179" i="12"/>
  <c r="CY178" i="12"/>
  <c r="CI176" i="12"/>
  <c r="BW176" i="12"/>
  <c r="BV175" i="12"/>
  <c r="CW174" i="12"/>
  <c r="CR173" i="12"/>
  <c r="CJ172" i="12"/>
  <c r="DK171" i="12"/>
  <c r="BY170" i="12"/>
  <c r="CG170" i="12"/>
  <c r="BU170" i="12"/>
  <c r="CD170" i="12"/>
  <c r="BV170" i="12"/>
  <c r="CE170" i="12"/>
  <c r="CA170" i="12"/>
  <c r="CB170" i="12"/>
  <c r="CV199" i="12"/>
  <c r="DD199" i="12"/>
  <c r="DQ195" i="12"/>
  <c r="CF195" i="12"/>
  <c r="BW195" i="12"/>
  <c r="CQ193" i="12"/>
  <c r="DI192" i="12"/>
  <c r="DQ192" i="12"/>
  <c r="DE191" i="12"/>
  <c r="CU191" i="12"/>
  <c r="CD191" i="12"/>
  <c r="BU191" i="12"/>
  <c r="CZ190" i="12"/>
  <c r="CP190" i="12"/>
  <c r="DJ189" i="12"/>
  <c r="DR189" i="12"/>
  <c r="CQ188" i="12"/>
  <c r="CH188" i="12"/>
  <c r="BY188" i="12"/>
  <c r="CG188" i="12"/>
  <c r="DL187" i="12"/>
  <c r="CT187" i="12"/>
  <c r="CI187" i="12"/>
  <c r="BX187" i="12"/>
  <c r="DG186" i="12"/>
  <c r="CW186" i="12"/>
  <c r="CL186" i="12"/>
  <c r="CY185" i="12"/>
  <c r="CN185" i="12"/>
  <c r="DG184" i="12"/>
  <c r="CV184" i="12"/>
  <c r="CK184" i="12"/>
  <c r="CS184" i="12"/>
  <c r="CH184" i="12"/>
  <c r="CP184" i="12"/>
  <c r="DS183" i="12"/>
  <c r="DH183" i="12"/>
  <c r="CX183" i="12"/>
  <c r="CG183" i="12"/>
  <c r="BV183" i="12"/>
  <c r="DK182" i="12"/>
  <c r="CY182" i="12"/>
  <c r="DG182" i="12"/>
  <c r="CZ182" i="12"/>
  <c r="CV182" i="12"/>
  <c r="DD182" i="12"/>
  <c r="DT181" i="12"/>
  <c r="DF181" i="12"/>
  <c r="CM180" i="12"/>
  <c r="CA180" i="12"/>
  <c r="CI179" i="12"/>
  <c r="CX178" i="12"/>
  <c r="DE177" i="12"/>
  <c r="CG176" i="12"/>
  <c r="CU174" i="12"/>
  <c r="CA174" i="12"/>
  <c r="CB174" i="12"/>
  <c r="BX174" i="12"/>
  <c r="CF174" i="12"/>
  <c r="CP173" i="12"/>
  <c r="CI172" i="12"/>
  <c r="DJ171" i="12"/>
  <c r="CC170" i="12"/>
  <c r="CY199" i="12"/>
  <c r="DO195" i="12"/>
  <c r="CE195" i="12"/>
  <c r="BV195" i="12"/>
  <c r="DK194" i="12"/>
  <c r="DS194" i="12"/>
  <c r="CO193" i="12"/>
  <c r="CF193" i="12"/>
  <c r="BW193" i="12"/>
  <c r="DC191" i="12"/>
  <c r="CC191" i="12"/>
  <c r="CX190" i="12"/>
  <c r="CO190" i="12"/>
  <c r="CP188" i="12"/>
  <c r="DT187" i="12"/>
  <c r="DK187" i="12"/>
  <c r="CS187" i="12"/>
  <c r="CH187" i="12"/>
  <c r="BW187" i="12"/>
  <c r="DF186" i="12"/>
  <c r="CV186" i="12"/>
  <c r="CK186" i="12"/>
  <c r="CW185" i="12"/>
  <c r="CL185" i="12"/>
  <c r="DE184" i="12"/>
  <c r="CU184" i="12"/>
  <c r="BU184" i="12"/>
  <c r="CC184" i="12"/>
  <c r="BZ184" i="12"/>
  <c r="DR183" i="12"/>
  <c r="DG183" i="12"/>
  <c r="CW183" i="12"/>
  <c r="CE183" i="12"/>
  <c r="DJ182" i="12"/>
  <c r="DQ181" i="12"/>
  <c r="DE181" i="12"/>
  <c r="CK180" i="12"/>
  <c r="BX180" i="12"/>
  <c r="CH179" i="12"/>
  <c r="CW178" i="12"/>
  <c r="DD177" i="12"/>
  <c r="CR176" i="12"/>
  <c r="CF176" i="12"/>
  <c r="CE175" i="12"/>
  <c r="DL175" i="12"/>
  <c r="DT175" i="12"/>
  <c r="DM175" i="12"/>
  <c r="DI175" i="12"/>
  <c r="DQ175" i="12"/>
  <c r="DF174" i="12"/>
  <c r="CO173" i="12"/>
  <c r="DJ173" i="12"/>
  <c r="DR173" i="12"/>
  <c r="DK173" i="12"/>
  <c r="DS173" i="12"/>
  <c r="DO173" i="12"/>
  <c r="CR170" i="12"/>
  <c r="BZ170" i="12"/>
  <c r="CM168" i="12"/>
  <c r="CJ168" i="12"/>
  <c r="CS168" i="12"/>
  <c r="CK168" i="12"/>
  <c r="CT168" i="12"/>
  <c r="CP168" i="12"/>
  <c r="CH168" i="12"/>
  <c r="CQ168" i="12"/>
  <c r="BZ167" i="12"/>
  <c r="BY167" i="12"/>
  <c r="CA167" i="12"/>
  <c r="CB167" i="12"/>
  <c r="BU167" i="12"/>
  <c r="CD167" i="12"/>
  <c r="BV167" i="12"/>
  <c r="CE167" i="12"/>
  <c r="BW167" i="12"/>
  <c r="CF167" i="12"/>
  <c r="DI166" i="12"/>
  <c r="DQ166" i="12"/>
  <c r="DM166" i="12"/>
  <c r="DN166" i="12"/>
  <c r="DO166" i="12"/>
  <c r="DH166" i="12"/>
  <c r="DR166" i="12"/>
  <c r="DJ166" i="12"/>
  <c r="DS166" i="12"/>
  <c r="DK166" i="12"/>
  <c r="DT166" i="12"/>
  <c r="CZ205" i="12"/>
  <c r="CL205" i="12"/>
  <c r="CT205" i="12"/>
  <c r="DA203" i="12"/>
  <c r="CJ203" i="12"/>
  <c r="CR203" i="12"/>
  <c r="CX201" i="12"/>
  <c r="DF201" i="12"/>
  <c r="DG199" i="12"/>
  <c r="CX199" i="12"/>
  <c r="BX199" i="12"/>
  <c r="CF199" i="12"/>
  <c r="DT198" i="12"/>
  <c r="DK198" i="12"/>
  <c r="CY198" i="12"/>
  <c r="DG198" i="12"/>
  <c r="DR196" i="12"/>
  <c r="DI196" i="12"/>
  <c r="CD195" i="12"/>
  <c r="BU195" i="12"/>
  <c r="DQ194" i="12"/>
  <c r="DH194" i="12"/>
  <c r="CU194" i="12"/>
  <c r="DC194" i="12"/>
  <c r="CN193" i="12"/>
  <c r="CE193" i="12"/>
  <c r="BV193" i="12"/>
  <c r="DS192" i="12"/>
  <c r="DJ192" i="12"/>
  <c r="CZ192" i="12"/>
  <c r="CK192" i="12"/>
  <c r="CS192" i="12"/>
  <c r="DB191" i="12"/>
  <c r="CB191" i="12"/>
  <c r="DF190" i="12"/>
  <c r="CW190" i="12"/>
  <c r="CN190" i="12"/>
  <c r="CE190" i="12"/>
  <c r="BV190" i="12"/>
  <c r="DS189" i="12"/>
  <c r="DI189" i="12"/>
  <c r="CZ189" i="12"/>
  <c r="CL189" i="12"/>
  <c r="CT189" i="12"/>
  <c r="CN188" i="12"/>
  <c r="CE188" i="12"/>
  <c r="BV188" i="12"/>
  <c r="DS187" i="12"/>
  <c r="CQ187" i="12"/>
  <c r="CF187" i="12"/>
  <c r="BV187" i="12"/>
  <c r="CT186" i="12"/>
  <c r="CI186" i="12"/>
  <c r="DK186" i="12"/>
  <c r="DS186" i="12"/>
  <c r="DH186" i="12"/>
  <c r="DP186" i="12"/>
  <c r="DG185" i="12"/>
  <c r="CV185" i="12"/>
  <c r="DD184" i="12"/>
  <c r="CT184" i="12"/>
  <c r="CI184" i="12"/>
  <c r="BX184" i="12"/>
  <c r="DF183" i="12"/>
  <c r="CU183" i="12"/>
  <c r="CD183" i="12"/>
  <c r="DI182" i="12"/>
  <c r="CU182" i="12"/>
  <c r="CA182" i="12"/>
  <c r="CB182" i="12"/>
  <c r="BX182" i="12"/>
  <c r="CF182" i="12"/>
  <c r="DP181" i="12"/>
  <c r="CJ180" i="12"/>
  <c r="BW180" i="12"/>
  <c r="DH179" i="12"/>
  <c r="DP179" i="12"/>
  <c r="DI179" i="12"/>
  <c r="DQ179" i="12"/>
  <c r="DM179" i="12"/>
  <c r="DK178" i="12"/>
  <c r="DS178" i="12"/>
  <c r="DL178" i="12"/>
  <c r="DT178" i="12"/>
  <c r="DH178" i="12"/>
  <c r="DP178" i="12"/>
  <c r="CE176" i="12"/>
  <c r="DA176" i="12"/>
  <c r="DB176" i="12"/>
  <c r="CX176" i="12"/>
  <c r="DF176" i="12"/>
  <c r="DS175" i="12"/>
  <c r="DE174" i="12"/>
  <c r="BW174" i="12"/>
  <c r="DM173" i="12"/>
  <c r="DB173" i="12"/>
  <c r="CU173" i="12"/>
  <c r="DC173" i="12"/>
  <c r="CY173" i="12"/>
  <c r="DG173" i="12"/>
  <c r="CQ170" i="12"/>
  <c r="BX170" i="12"/>
  <c r="DP166" i="12"/>
  <c r="CU186" i="12"/>
  <c r="DC186" i="12"/>
  <c r="CZ186" i="12"/>
  <c r="CX185" i="12"/>
  <c r="DF185" i="12"/>
  <c r="CU185" i="12"/>
  <c r="DC185" i="12"/>
  <c r="DL183" i="12"/>
  <c r="DT183" i="12"/>
  <c r="DI183" i="12"/>
  <c r="DQ183" i="12"/>
  <c r="DJ181" i="12"/>
  <c r="DR181" i="12"/>
  <c r="DK181" i="12"/>
  <c r="DS181" i="12"/>
  <c r="DO181" i="12"/>
  <c r="CU178" i="12"/>
  <c r="DC178" i="12"/>
  <c r="CV178" i="12"/>
  <c r="DD178" i="12"/>
  <c r="CZ178" i="12"/>
  <c r="CK176" i="12"/>
  <c r="CS176" i="12"/>
  <c r="CL176" i="12"/>
  <c r="CT176" i="12"/>
  <c r="CH176" i="12"/>
  <c r="CP176" i="12"/>
  <c r="CL173" i="12"/>
  <c r="CT173" i="12"/>
  <c r="CM173" i="12"/>
  <c r="CI173" i="12"/>
  <c r="CQ173" i="12"/>
  <c r="CO172" i="12"/>
  <c r="CH172" i="12"/>
  <c r="CP172" i="12"/>
  <c r="CL172" i="12"/>
  <c r="CT172" i="12"/>
  <c r="CM172" i="12"/>
  <c r="DH195" i="12"/>
  <c r="DP195" i="12"/>
  <c r="BZ191" i="12"/>
  <c r="CV191" i="12"/>
  <c r="DD191" i="12"/>
  <c r="DD190" i="12"/>
  <c r="CU190" i="12"/>
  <c r="CN187" i="12"/>
  <c r="DH187" i="12"/>
  <c r="DP187" i="12"/>
  <c r="DB186" i="12"/>
  <c r="CM186" i="12"/>
  <c r="CJ186" i="12"/>
  <c r="CR186" i="12"/>
  <c r="DD185" i="12"/>
  <c r="CH185" i="12"/>
  <c r="CP185" i="12"/>
  <c r="CM185" i="12"/>
  <c r="DN183" i="12"/>
  <c r="CA183" i="12"/>
  <c r="CV183" i="12"/>
  <c r="DD183" i="12"/>
  <c r="DA183" i="12"/>
  <c r="DM181" i="12"/>
  <c r="DB181" i="12"/>
  <c r="CU181" i="12"/>
  <c r="DC181" i="12"/>
  <c r="CY181" i="12"/>
  <c r="DG181" i="12"/>
  <c r="CS180" i="12"/>
  <c r="CJ179" i="12"/>
  <c r="CR179" i="12"/>
  <c r="CK179" i="12"/>
  <c r="CS179" i="12"/>
  <c r="CO179" i="12"/>
  <c r="DE178" i="12"/>
  <c r="CX177" i="12"/>
  <c r="DF177" i="12"/>
  <c r="CY177" i="12"/>
  <c r="DG177" i="12"/>
  <c r="CU177" i="12"/>
  <c r="DC177" i="12"/>
  <c r="CN176" i="12"/>
  <c r="BU176" i="12"/>
  <c r="CC176" i="12"/>
  <c r="BV176" i="12"/>
  <c r="CD176" i="12"/>
  <c r="BZ176" i="12"/>
  <c r="BX175" i="12"/>
  <c r="CF175" i="12"/>
  <c r="BY175" i="12"/>
  <c r="CG175" i="12"/>
  <c r="BU175" i="12"/>
  <c r="CC175" i="12"/>
  <c r="CJ173" i="12"/>
  <c r="CQ172" i="12"/>
  <c r="DH171" i="12"/>
  <c r="DP171" i="12"/>
  <c r="DI171" i="12"/>
  <c r="DQ171" i="12"/>
  <c r="DM171" i="12"/>
  <c r="DN171" i="12"/>
  <c r="CL170" i="12"/>
  <c r="DH169" i="12"/>
  <c r="DP169" i="12"/>
  <c r="DI169" i="12"/>
  <c r="DR169" i="12"/>
  <c r="DJ169" i="12"/>
  <c r="DS169" i="12"/>
  <c r="DN169" i="12"/>
  <c r="DO169" i="12"/>
  <c r="DK168" i="12"/>
  <c r="DS168" i="12"/>
  <c r="BZ166" i="12"/>
  <c r="DM165" i="12"/>
  <c r="DT163" i="12"/>
  <c r="DK163" i="12"/>
  <c r="BZ163" i="12"/>
  <c r="DO162" i="12"/>
  <c r="CF162" i="12"/>
  <c r="BW162" i="12"/>
  <c r="DT161" i="12"/>
  <c r="DK161" i="12"/>
  <c r="BZ161" i="12"/>
  <c r="CT159" i="12"/>
  <c r="CK159" i="12"/>
  <c r="CB159" i="12"/>
  <c r="DO158" i="12"/>
  <c r="DF158" i="12"/>
  <c r="CW158" i="12"/>
  <c r="CY157" i="12"/>
  <c r="CT156" i="12"/>
  <c r="CK156" i="12"/>
  <c r="CB156" i="12"/>
  <c r="DO155" i="12"/>
  <c r="CB155" i="12"/>
  <c r="CK154" i="12"/>
  <c r="BY154" i="12"/>
  <c r="CG154" i="12"/>
  <c r="CB154" i="12"/>
  <c r="CK153" i="12"/>
  <c r="DH153" i="12"/>
  <c r="DP153" i="12"/>
  <c r="DK153" i="12"/>
  <c r="DS153" i="12"/>
  <c r="CD151" i="12"/>
  <c r="DI150" i="12"/>
  <c r="DQ150" i="12"/>
  <c r="DL150" i="12"/>
  <c r="DT150" i="12"/>
  <c r="DO150" i="12"/>
  <c r="DH150" i="12"/>
  <c r="DS150" i="12"/>
  <c r="DJ150" i="12"/>
  <c r="DC149" i="12"/>
  <c r="BX146" i="12"/>
  <c r="CA181" i="12"/>
  <c r="DR180" i="12"/>
  <c r="DJ180" i="12"/>
  <c r="CR178" i="12"/>
  <c r="CJ178" i="12"/>
  <c r="DA175" i="12"/>
  <c r="CA173" i="12"/>
  <c r="DR172" i="12"/>
  <c r="DJ172" i="12"/>
  <c r="CD172" i="12"/>
  <c r="BV172" i="12"/>
  <c r="DR170" i="12"/>
  <c r="DI170" i="12"/>
  <c r="DQ168" i="12"/>
  <c r="DH168" i="12"/>
  <c r="CU168" i="12"/>
  <c r="DC168" i="12"/>
  <c r="DG167" i="12"/>
  <c r="CZ166" i="12"/>
  <c r="CK166" i="12"/>
  <c r="CS166" i="12"/>
  <c r="DF164" i="12"/>
  <c r="DS163" i="12"/>
  <c r="DI163" i="12"/>
  <c r="CZ163" i="12"/>
  <c r="CL163" i="12"/>
  <c r="CT163" i="12"/>
  <c r="DN162" i="12"/>
  <c r="CE162" i="12"/>
  <c r="BV162" i="12"/>
  <c r="DS161" i="12"/>
  <c r="DJ161" i="12"/>
  <c r="DA161" i="12"/>
  <c r="BY161" i="12"/>
  <c r="CJ161" i="12"/>
  <c r="CR161" i="12"/>
  <c r="CS159" i="12"/>
  <c r="CA159" i="12"/>
  <c r="CX159" i="12"/>
  <c r="DF159" i="12"/>
  <c r="DN158" i="12"/>
  <c r="DE158" i="12"/>
  <c r="CV158" i="12"/>
  <c r="DG157" i="12"/>
  <c r="CX157" i="12"/>
  <c r="BX157" i="12"/>
  <c r="CF157" i="12"/>
  <c r="DT156" i="12"/>
  <c r="DK156" i="12"/>
  <c r="CS156" i="12"/>
  <c r="BZ156" i="12"/>
  <c r="CY156" i="12"/>
  <c r="DG156" i="12"/>
  <c r="DN155" i="12"/>
  <c r="CL155" i="12"/>
  <c r="CT155" i="12"/>
  <c r="CO155" i="12"/>
  <c r="CT154" i="12"/>
  <c r="CI154" i="12"/>
  <c r="BX154" i="12"/>
  <c r="DR153" i="12"/>
  <c r="CZ153" i="12"/>
  <c r="CU153" i="12"/>
  <c r="DC153" i="12"/>
  <c r="CX153" i="12"/>
  <c r="CO152" i="12"/>
  <c r="BY151" i="12"/>
  <c r="DA150" i="12"/>
  <c r="CV150" i="12"/>
  <c r="DD150" i="12"/>
  <c r="DE150" i="12"/>
  <c r="CX150" i="12"/>
  <c r="CY150" i="12"/>
  <c r="DL149" i="12"/>
  <c r="DT149" i="12"/>
  <c r="DO149" i="12"/>
  <c r="DH149" i="12"/>
  <c r="DR149" i="12"/>
  <c r="DK149" i="12"/>
  <c r="DM149" i="12"/>
  <c r="DM146" i="12"/>
  <c r="DH146" i="12"/>
  <c r="DP146" i="12"/>
  <c r="DN146" i="12"/>
  <c r="DO146" i="12"/>
  <c r="DI146" i="12"/>
  <c r="DS146" i="12"/>
  <c r="DJ146" i="12"/>
  <c r="DT146" i="12"/>
  <c r="BU166" i="12"/>
  <c r="CC166" i="12"/>
  <c r="DL165" i="12"/>
  <c r="DT165" i="12"/>
  <c r="DQ163" i="12"/>
  <c r="DH163" i="12"/>
  <c r="BV163" i="12"/>
  <c r="CD163" i="12"/>
  <c r="CD162" i="12"/>
  <c r="BU162" i="12"/>
  <c r="DR161" i="12"/>
  <c r="DI161" i="12"/>
  <c r="BY159" i="12"/>
  <c r="CH159" i="12"/>
  <c r="CP159" i="12"/>
  <c r="DF157" i="12"/>
  <c r="CW157" i="12"/>
  <c r="BY156" i="12"/>
  <c r="CI156" i="12"/>
  <c r="CQ156" i="12"/>
  <c r="DM155" i="12"/>
  <c r="BV155" i="12"/>
  <c r="CD155" i="12"/>
  <c r="BY155" i="12"/>
  <c r="CG155" i="12"/>
  <c r="CS154" i="12"/>
  <c r="CH154" i="12"/>
  <c r="CJ153" i="12"/>
  <c r="CR153" i="12"/>
  <c r="CM153" i="12"/>
  <c r="CN153" i="12"/>
  <c r="BX151" i="12"/>
  <c r="CV149" i="12"/>
  <c r="DD149" i="12"/>
  <c r="CY149" i="12"/>
  <c r="DG149" i="12"/>
  <c r="CW149" i="12"/>
  <c r="DA149" i="12"/>
  <c r="DB149" i="12"/>
  <c r="CL147" i="12"/>
  <c r="CT147" i="12"/>
  <c r="CO147" i="12"/>
  <c r="CN147" i="12"/>
  <c r="CP147" i="12"/>
  <c r="CI147" i="12"/>
  <c r="CS147" i="12"/>
  <c r="CJ147" i="12"/>
  <c r="DP163" i="12"/>
  <c r="CC162" i="12"/>
  <c r="DQ161" i="12"/>
  <c r="DI158" i="12"/>
  <c r="DQ158" i="12"/>
  <c r="DE157" i="12"/>
  <c r="CU157" i="12"/>
  <c r="DL155" i="12"/>
  <c r="CQ154" i="12"/>
  <c r="BV151" i="12"/>
  <c r="BU150" i="12"/>
  <c r="CC150" i="12"/>
  <c r="BX150" i="12"/>
  <c r="CF150" i="12"/>
  <c r="BZ150" i="12"/>
  <c r="CD150" i="12"/>
  <c r="CE150" i="12"/>
  <c r="CE166" i="12"/>
  <c r="BV166" i="12"/>
  <c r="DO163" i="12"/>
  <c r="CE163" i="12"/>
  <c r="BU163" i="12"/>
  <c r="CB162" i="12"/>
  <c r="DO161" i="12"/>
  <c r="CE161" i="12"/>
  <c r="BV161" i="12"/>
  <c r="DK160" i="12"/>
  <c r="DS160" i="12"/>
  <c r="CO159" i="12"/>
  <c r="CF159" i="12"/>
  <c r="BW159" i="12"/>
  <c r="DT158" i="12"/>
  <c r="DK158" i="12"/>
  <c r="DC157" i="12"/>
  <c r="CO156" i="12"/>
  <c r="CF156" i="12"/>
  <c r="BW156" i="12"/>
  <c r="DT155" i="12"/>
  <c r="DK155" i="12"/>
  <c r="BW155" i="12"/>
  <c r="CP154" i="12"/>
  <c r="CQ153" i="12"/>
  <c r="CA150" i="12"/>
  <c r="CI148" i="12"/>
  <c r="CQ148" i="12"/>
  <c r="CL148" i="12"/>
  <c r="CT148" i="12"/>
  <c r="CR148" i="12"/>
  <c r="CH148" i="12"/>
  <c r="CS148" i="12"/>
  <c r="CM148" i="12"/>
  <c r="CN148" i="12"/>
  <c r="BY146" i="12"/>
  <c r="CG146" i="12"/>
  <c r="CB146" i="12"/>
  <c r="CA146" i="12"/>
  <c r="CC146" i="12"/>
  <c r="BV146" i="12"/>
  <c r="CF146" i="12"/>
  <c r="BW146" i="12"/>
  <c r="BZ172" i="12"/>
  <c r="CL171" i="12"/>
  <c r="CT171" i="12"/>
  <c r="DN170" i="12"/>
  <c r="CJ169" i="12"/>
  <c r="CR169" i="12"/>
  <c r="DM168" i="12"/>
  <c r="CX167" i="12"/>
  <c r="DF167" i="12"/>
  <c r="DE166" i="12"/>
  <c r="CV166" i="12"/>
  <c r="CD166" i="12"/>
  <c r="DP165" i="12"/>
  <c r="BX165" i="12"/>
  <c r="CF165" i="12"/>
  <c r="DN163" i="12"/>
  <c r="DE163" i="12"/>
  <c r="CV163" i="12"/>
  <c r="CC163" i="12"/>
  <c r="DR162" i="12"/>
  <c r="DI162" i="12"/>
  <c r="CA162" i="12"/>
  <c r="DN161" i="12"/>
  <c r="DE161" i="12"/>
  <c r="CV161" i="12"/>
  <c r="CD161" i="12"/>
  <c r="BU161" i="12"/>
  <c r="DQ160" i="12"/>
  <c r="DH160" i="12"/>
  <c r="CU160" i="12"/>
  <c r="DC160" i="12"/>
  <c r="CN159" i="12"/>
  <c r="CE159" i="12"/>
  <c r="BV159" i="12"/>
  <c r="DS158" i="12"/>
  <c r="DJ158" i="12"/>
  <c r="CZ158" i="12"/>
  <c r="CK158" i="12"/>
  <c r="CS158" i="12"/>
  <c r="DB157" i="12"/>
  <c r="DP156" i="12"/>
  <c r="CN156" i="12"/>
  <c r="CE156" i="12"/>
  <c r="BV156" i="12"/>
  <c r="DS155" i="12"/>
  <c r="DI155" i="12"/>
  <c r="CF155" i="12"/>
  <c r="BU155" i="12"/>
  <c r="CN154" i="12"/>
  <c r="CD154" i="12"/>
  <c r="DM154" i="12"/>
  <c r="DH154" i="12"/>
  <c r="DP154" i="12"/>
  <c r="DM153" i="12"/>
  <c r="CP153" i="12"/>
  <c r="CT152" i="12"/>
  <c r="CU152" i="12"/>
  <c r="DC152" i="12"/>
  <c r="CX152" i="12"/>
  <c r="DF152" i="12"/>
  <c r="CV152" i="12"/>
  <c r="DG152" i="12"/>
  <c r="DN150" i="12"/>
  <c r="BY150" i="12"/>
  <c r="CJ148" i="12"/>
  <c r="CA148" i="12"/>
  <c r="BV148" i="12"/>
  <c r="CD148" i="12"/>
  <c r="BW148" i="12"/>
  <c r="CG148" i="12"/>
  <c r="BX148" i="12"/>
  <c r="CB148" i="12"/>
  <c r="CC148" i="12"/>
  <c r="CK147" i="12"/>
  <c r="CE146" i="12"/>
  <c r="DQ184" i="12"/>
  <c r="CQ182" i="12"/>
  <c r="CD181" i="12"/>
  <c r="DQ176" i="12"/>
  <c r="DD175" i="12"/>
  <c r="CQ174" i="12"/>
  <c r="CD173" i="12"/>
  <c r="CG172" i="12"/>
  <c r="BY172" i="12"/>
  <c r="CP171" i="12"/>
  <c r="BV171" i="12"/>
  <c r="CD171" i="12"/>
  <c r="DL170" i="12"/>
  <c r="CP169" i="12"/>
  <c r="DL168" i="12"/>
  <c r="DB168" i="12"/>
  <c r="DA167" i="12"/>
  <c r="CH167" i="12"/>
  <c r="CP167" i="12"/>
  <c r="DD166" i="12"/>
  <c r="CU166" i="12"/>
  <c r="CL166" i="12"/>
  <c r="CB166" i="12"/>
  <c r="DO165" i="12"/>
  <c r="CE165" i="12"/>
  <c r="BV165" i="12"/>
  <c r="DD163" i="12"/>
  <c r="CU163" i="12"/>
  <c r="CK163" i="12"/>
  <c r="CB163" i="12"/>
  <c r="DQ162" i="12"/>
  <c r="DH162" i="12"/>
  <c r="DD161" i="12"/>
  <c r="CU161" i="12"/>
  <c r="CL161" i="12"/>
  <c r="CC161" i="12"/>
  <c r="DP160" i="12"/>
  <c r="DE159" i="12"/>
  <c r="CV159" i="12"/>
  <c r="CM159" i="12"/>
  <c r="CD159" i="12"/>
  <c r="BU159" i="12"/>
  <c r="DR158" i="12"/>
  <c r="DH158" i="12"/>
  <c r="CY158" i="12"/>
  <c r="CP158" i="12"/>
  <c r="BU158" i="12"/>
  <c r="CC158" i="12"/>
  <c r="CA157" i="12"/>
  <c r="DL157" i="12"/>
  <c r="DT157" i="12"/>
  <c r="DN156" i="12"/>
  <c r="DE156" i="12"/>
  <c r="CV156" i="12"/>
  <c r="CM156" i="12"/>
  <c r="CD156" i="12"/>
  <c r="BU156" i="12"/>
  <c r="DQ155" i="12"/>
  <c r="DH155" i="12"/>
  <c r="CP155" i="12"/>
  <c r="CE155" i="12"/>
  <c r="CM154" i="12"/>
  <c r="CC154" i="12"/>
  <c r="DL153" i="12"/>
  <c r="CO153" i="12"/>
  <c r="CM152" i="12"/>
  <c r="CH152" i="12"/>
  <c r="CP152" i="12"/>
  <c r="CK152" i="12"/>
  <c r="DM150" i="12"/>
  <c r="BW150" i="12"/>
  <c r="DF149" i="12"/>
  <c r="CH147" i="12"/>
  <c r="CD146" i="12"/>
  <c r="DJ163" i="12"/>
  <c r="DR163" i="12"/>
  <c r="BY162" i="12"/>
  <c r="CG162" i="12"/>
  <c r="DH161" i="12"/>
  <c r="DP161" i="12"/>
  <c r="CV157" i="12"/>
  <c r="DD157" i="12"/>
  <c r="DJ155" i="12"/>
  <c r="DR155" i="12"/>
  <c r="CO154" i="12"/>
  <c r="CJ154" i="12"/>
  <c r="CR154" i="12"/>
  <c r="BZ151" i="12"/>
  <c r="BU151" i="12"/>
  <c r="CC151" i="12"/>
  <c r="BW151" i="12"/>
  <c r="CG151" i="12"/>
  <c r="CA151" i="12"/>
  <c r="CB151" i="12"/>
  <c r="CX151" i="12"/>
  <c r="DF151" i="12"/>
  <c r="DA151" i="12"/>
  <c r="DO148" i="12"/>
  <c r="DJ148" i="12"/>
  <c r="DR148" i="12"/>
  <c r="DN147" i="12"/>
  <c r="BV147" i="12"/>
  <c r="CD147" i="12"/>
  <c r="BY147" i="12"/>
  <c r="CG147" i="12"/>
  <c r="CS146" i="12"/>
  <c r="CH146" i="12"/>
  <c r="DF145" i="12"/>
  <c r="CK145" i="12"/>
  <c r="DH145" i="12"/>
  <c r="DP145" i="12"/>
  <c r="DK145" i="12"/>
  <c r="DS145" i="12"/>
  <c r="CS144" i="12"/>
  <c r="CU144" i="12"/>
  <c r="DC144" i="12"/>
  <c r="CX144" i="12"/>
  <c r="DF144" i="12"/>
  <c r="DE143" i="12"/>
  <c r="CU143" i="12"/>
  <c r="CJ143" i="12"/>
  <c r="BZ143" i="12"/>
  <c r="BU143" i="12"/>
  <c r="CC143" i="12"/>
  <c r="CB142" i="12"/>
  <c r="DI142" i="12"/>
  <c r="DQ142" i="12"/>
  <c r="DL142" i="12"/>
  <c r="DT142" i="12"/>
  <c r="CZ141" i="12"/>
  <c r="BW141" i="12"/>
  <c r="DQ140" i="12"/>
  <c r="DF140" i="12"/>
  <c r="CV140" i="12"/>
  <c r="CI140" i="12"/>
  <c r="CQ140" i="12"/>
  <c r="CL140" i="12"/>
  <c r="CT140" i="12"/>
  <c r="CL139" i="12"/>
  <c r="CT139" i="12"/>
  <c r="CO139" i="12"/>
  <c r="CH139" i="12"/>
  <c r="CP139" i="12"/>
  <c r="DT138" i="12"/>
  <c r="DG138" i="12"/>
  <c r="CU138" i="12"/>
  <c r="DK137" i="12"/>
  <c r="DS137" i="12"/>
  <c r="DM137" i="12"/>
  <c r="DP137" i="12"/>
  <c r="DH137" i="12"/>
  <c r="DQ137" i="12"/>
  <c r="CR136" i="12"/>
  <c r="BY136" i="12"/>
  <c r="DF135" i="12"/>
  <c r="CG133" i="12"/>
  <c r="CH151" i="12"/>
  <c r="CP151" i="12"/>
  <c r="CK151" i="12"/>
  <c r="CS151" i="12"/>
  <c r="BX149" i="12"/>
  <c r="CF149" i="12"/>
  <c r="CA149" i="12"/>
  <c r="CY148" i="12"/>
  <c r="DG148" i="12"/>
  <c r="DB148" i="12"/>
  <c r="DL147" i="12"/>
  <c r="CQ146" i="12"/>
  <c r="CT145" i="12"/>
  <c r="CZ145" i="12"/>
  <c r="CU145" i="12"/>
  <c r="DC145" i="12"/>
  <c r="CM144" i="12"/>
  <c r="CH144" i="12"/>
  <c r="CP144" i="12"/>
  <c r="DD143" i="12"/>
  <c r="CT143" i="12"/>
  <c r="CI143" i="12"/>
  <c r="CA142" i="12"/>
  <c r="DA142" i="12"/>
  <c r="CV142" i="12"/>
  <c r="DD142" i="12"/>
  <c r="CX141" i="12"/>
  <c r="CG141" i="12"/>
  <c r="BV141" i="12"/>
  <c r="DP140" i="12"/>
  <c r="DE140" i="12"/>
  <c r="CU140" i="12"/>
  <c r="BV139" i="12"/>
  <c r="CD139" i="12"/>
  <c r="BY139" i="12"/>
  <c r="CG139" i="12"/>
  <c r="BZ139" i="12"/>
  <c r="DS138" i="12"/>
  <c r="DF138" i="12"/>
  <c r="BY138" i="12"/>
  <c r="CG138" i="12"/>
  <c r="CB138" i="12"/>
  <c r="BU138" i="12"/>
  <c r="CC138" i="12"/>
  <c r="CQ136" i="12"/>
  <c r="BX136" i="12"/>
  <c r="DD135" i="12"/>
  <c r="CF133" i="12"/>
  <c r="CJ145" i="12"/>
  <c r="CR145" i="12"/>
  <c r="CM145" i="12"/>
  <c r="DC143" i="12"/>
  <c r="CR143" i="12"/>
  <c r="CE141" i="12"/>
  <c r="BU141" i="12"/>
  <c r="DN140" i="12"/>
  <c r="DD140" i="12"/>
  <c r="DR138" i="12"/>
  <c r="DD138" i="12"/>
  <c r="CO136" i="12"/>
  <c r="BW136" i="12"/>
  <c r="DI135" i="12"/>
  <c r="DQ135" i="12"/>
  <c r="DN135" i="12"/>
  <c r="DP135" i="12"/>
  <c r="DH135" i="12"/>
  <c r="DR135" i="12"/>
  <c r="DJ135" i="12"/>
  <c r="DS135" i="12"/>
  <c r="BY133" i="12"/>
  <c r="CQ143" i="12"/>
  <c r="BU142" i="12"/>
  <c r="CC142" i="12"/>
  <c r="BX142" i="12"/>
  <c r="CF142" i="12"/>
  <c r="CD141" i="12"/>
  <c r="DC140" i="12"/>
  <c r="DA135" i="12"/>
  <c r="CV135" i="12"/>
  <c r="DE135" i="12"/>
  <c r="CX135" i="12"/>
  <c r="DG135" i="12"/>
  <c r="CY135" i="12"/>
  <c r="CZ135" i="12"/>
  <c r="BX133" i="12"/>
  <c r="CO131" i="12"/>
  <c r="CJ131" i="12"/>
  <c r="CS131" i="12"/>
  <c r="CK131" i="12"/>
  <c r="CT131" i="12"/>
  <c r="CL131" i="12"/>
  <c r="CM131" i="12"/>
  <c r="CN131" i="12"/>
  <c r="CP131" i="12"/>
  <c r="CH131" i="12"/>
  <c r="CQ131" i="12"/>
  <c r="CE149" i="12"/>
  <c r="BU149" i="12"/>
  <c r="DD148" i="12"/>
  <c r="DS147" i="12"/>
  <c r="DH147" i="12"/>
  <c r="CM146" i="12"/>
  <c r="CP145" i="12"/>
  <c r="CZ143" i="12"/>
  <c r="CO143" i="12"/>
  <c r="BW142" i="12"/>
  <c r="CC141" i="12"/>
  <c r="DL141" i="12"/>
  <c r="DT141" i="12"/>
  <c r="DO141" i="12"/>
  <c r="DL140" i="12"/>
  <c r="DA140" i="12"/>
  <c r="CJ139" i="12"/>
  <c r="BW139" i="12"/>
  <c r="DN138" i="12"/>
  <c r="DB138" i="12"/>
  <c r="BW138" i="12"/>
  <c r="DO135" i="12"/>
  <c r="CW135" i="12"/>
  <c r="CR131" i="12"/>
  <c r="DJ147" i="12"/>
  <c r="DR147" i="12"/>
  <c r="DM147" i="12"/>
  <c r="CO146" i="12"/>
  <c r="CJ146" i="12"/>
  <c r="CR146" i="12"/>
  <c r="CO145" i="12"/>
  <c r="CY143" i="12"/>
  <c r="CN143" i="12"/>
  <c r="CG142" i="12"/>
  <c r="BV142" i="12"/>
  <c r="CB141" i="12"/>
  <c r="CV141" i="12"/>
  <c r="DD141" i="12"/>
  <c r="CY141" i="12"/>
  <c r="DG141" i="12"/>
  <c r="DK140" i="12"/>
  <c r="CZ140" i="12"/>
  <c r="CY138" i="12"/>
  <c r="CH136" i="12"/>
  <c r="CP136" i="12"/>
  <c r="CJ136" i="12"/>
  <c r="CS136" i="12"/>
  <c r="CL136" i="12"/>
  <c r="CM136" i="12"/>
  <c r="CN136" i="12"/>
  <c r="CU135" i="12"/>
  <c r="CI133" i="12"/>
  <c r="CQ133" i="12"/>
  <c r="CJ133" i="12"/>
  <c r="CS133" i="12"/>
  <c r="CK133" i="12"/>
  <c r="CT133" i="12"/>
  <c r="CL133" i="12"/>
  <c r="CM133" i="12"/>
  <c r="CN133" i="12"/>
  <c r="CI131" i="12"/>
  <c r="CX143" i="12"/>
  <c r="DF143" i="12"/>
  <c r="DA143" i="12"/>
  <c r="DO140" i="12"/>
  <c r="DJ140" i="12"/>
  <c r="DR140" i="12"/>
  <c r="DM138" i="12"/>
  <c r="DH138" i="12"/>
  <c r="DP138" i="12"/>
  <c r="DI138" i="12"/>
  <c r="DQ138" i="12"/>
  <c r="BZ136" i="12"/>
  <c r="CA136" i="12"/>
  <c r="CC136" i="12"/>
  <c r="BU136" i="12"/>
  <c r="CD136" i="12"/>
  <c r="BV136" i="12"/>
  <c r="CE136" i="12"/>
  <c r="CA133" i="12"/>
  <c r="BZ133" i="12"/>
  <c r="CB133" i="12"/>
  <c r="CC133" i="12"/>
  <c r="BU133" i="12"/>
  <c r="CD133" i="12"/>
  <c r="BV133" i="12"/>
  <c r="CE133" i="12"/>
  <c r="CH143" i="12"/>
  <c r="CP143" i="12"/>
  <c r="CK143" i="12"/>
  <c r="CS143" i="12"/>
  <c r="BX141" i="12"/>
  <c r="CF141" i="12"/>
  <c r="CA141" i="12"/>
  <c r="CY140" i="12"/>
  <c r="DG140" i="12"/>
  <c r="DB140" i="12"/>
  <c r="CW138" i="12"/>
  <c r="DE138" i="12"/>
  <c r="CZ138" i="12"/>
  <c r="DA138" i="12"/>
  <c r="DJ132" i="12"/>
  <c r="DR132" i="12"/>
  <c r="BY131" i="12"/>
  <c r="CG131" i="12"/>
  <c r="DH130" i="12"/>
  <c r="DP130" i="12"/>
  <c r="CN129" i="12"/>
  <c r="CG128" i="12"/>
  <c r="BW128" i="12"/>
  <c r="BY125" i="12"/>
  <c r="DL124" i="12"/>
  <c r="DT124" i="12"/>
  <c r="DP124" i="12"/>
  <c r="DI124" i="12"/>
  <c r="DR124" i="12"/>
  <c r="CA123" i="12"/>
  <c r="BZ123" i="12"/>
  <c r="CC123" i="12"/>
  <c r="DM121" i="12"/>
  <c r="DI121" i="12"/>
  <c r="DR121" i="12"/>
  <c r="DK121" i="12"/>
  <c r="DT121" i="12"/>
  <c r="DN121" i="12"/>
  <c r="CL129" i="12"/>
  <c r="CF128" i="12"/>
  <c r="BV128" i="12"/>
  <c r="CH126" i="12"/>
  <c r="CP126" i="12"/>
  <c r="CJ126" i="12"/>
  <c r="CS126" i="12"/>
  <c r="CL126" i="12"/>
  <c r="BX125" i="12"/>
  <c r="DM124" i="12"/>
  <c r="CM123" i="12"/>
  <c r="BY123" i="12"/>
  <c r="DJ122" i="12"/>
  <c r="DR122" i="12"/>
  <c r="DN122" i="12"/>
  <c r="DP122" i="12"/>
  <c r="DK119" i="12"/>
  <c r="DS119" i="12"/>
  <c r="DH119" i="12"/>
  <c r="DQ119" i="12"/>
  <c r="DJ119" i="12"/>
  <c r="DT119" i="12"/>
  <c r="DL119" i="12"/>
  <c r="DM119" i="12"/>
  <c r="DN119" i="12"/>
  <c r="CU137" i="12"/>
  <c r="DC137" i="12"/>
  <c r="CK135" i="12"/>
  <c r="CS135" i="12"/>
  <c r="DP133" i="12"/>
  <c r="DS132" i="12"/>
  <c r="DI132" i="12"/>
  <c r="CZ132" i="12"/>
  <c r="CL132" i="12"/>
  <c r="CT132" i="12"/>
  <c r="DN131" i="12"/>
  <c r="CE131" i="12"/>
  <c r="BV131" i="12"/>
  <c r="DS130" i="12"/>
  <c r="DJ130" i="12"/>
  <c r="DA130" i="12"/>
  <c r="CJ130" i="12"/>
  <c r="CR130" i="12"/>
  <c r="DM129" i="12"/>
  <c r="CT129" i="12"/>
  <c r="CK129" i="12"/>
  <c r="DA128" i="12"/>
  <c r="CE128" i="12"/>
  <c r="BU128" i="12"/>
  <c r="DE127" i="12"/>
  <c r="CT127" i="12"/>
  <c r="CI127" i="12"/>
  <c r="CM126" i="12"/>
  <c r="BZ126" i="12"/>
  <c r="CA126" i="12"/>
  <c r="CC126" i="12"/>
  <c r="BV125" i="12"/>
  <c r="DK124" i="12"/>
  <c r="CK123" i="12"/>
  <c r="BX123" i="12"/>
  <c r="CE122" i="12"/>
  <c r="DB122" i="12"/>
  <c r="CV122" i="12"/>
  <c r="DE122" i="12"/>
  <c r="CX122" i="12"/>
  <c r="DG122" i="12"/>
  <c r="CO121" i="12"/>
  <c r="CJ121" i="12"/>
  <c r="CS121" i="12"/>
  <c r="CL121" i="12"/>
  <c r="CN121" i="12"/>
  <c r="CP121" i="12"/>
  <c r="CD140" i="12"/>
  <c r="BV140" i="12"/>
  <c r="DM139" i="12"/>
  <c r="DG137" i="12"/>
  <c r="CX137" i="12"/>
  <c r="CP135" i="12"/>
  <c r="BU135" i="12"/>
  <c r="CC135" i="12"/>
  <c r="DL134" i="12"/>
  <c r="DT134" i="12"/>
  <c r="DN133" i="12"/>
  <c r="DQ132" i="12"/>
  <c r="DH132" i="12"/>
  <c r="CY132" i="12"/>
  <c r="CP132" i="12"/>
  <c r="BV132" i="12"/>
  <c r="CD132" i="12"/>
  <c r="DL131" i="12"/>
  <c r="CD131" i="12"/>
  <c r="BU131" i="12"/>
  <c r="DR130" i="12"/>
  <c r="DI130" i="12"/>
  <c r="CY130" i="12"/>
  <c r="CP130" i="12"/>
  <c r="DL129" i="12"/>
  <c r="CS129" i="12"/>
  <c r="CJ129" i="12"/>
  <c r="CY128" i="12"/>
  <c r="CD128" i="12"/>
  <c r="CR127" i="12"/>
  <c r="CH127" i="12"/>
  <c r="DI127" i="12"/>
  <c r="DQ127" i="12"/>
  <c r="DK127" i="12"/>
  <c r="DS127" i="12"/>
  <c r="CK126" i="12"/>
  <c r="BX126" i="12"/>
  <c r="DD125" i="12"/>
  <c r="CG125" i="12"/>
  <c r="DJ124" i="12"/>
  <c r="CH123" i="12"/>
  <c r="BW123" i="12"/>
  <c r="DM122" i="12"/>
  <c r="DA122" i="12"/>
  <c r="DP121" i="12"/>
  <c r="CH121" i="12"/>
  <c r="BY121" i="12"/>
  <c r="CG121" i="12"/>
  <c r="CA121" i="12"/>
  <c r="CC121" i="12"/>
  <c r="BV121" i="12"/>
  <c r="CE121" i="12"/>
  <c r="BW121" i="12"/>
  <c r="CF121" i="12"/>
  <c r="DH120" i="12"/>
  <c r="DP120" i="12"/>
  <c r="DN120" i="12"/>
  <c r="DQ120" i="12"/>
  <c r="DJ120" i="12"/>
  <c r="DS120" i="12"/>
  <c r="DK120" i="12"/>
  <c r="DT120" i="12"/>
  <c r="DI119" i="12"/>
  <c r="CM119" i="12"/>
  <c r="CP119" i="12"/>
  <c r="CI119" i="12"/>
  <c r="CR119" i="12"/>
  <c r="CJ119" i="12"/>
  <c r="CS119" i="12"/>
  <c r="CK119" i="12"/>
  <c r="CT119" i="12"/>
  <c r="CL119" i="12"/>
  <c r="CV134" i="12"/>
  <c r="DD134" i="12"/>
  <c r="DM133" i="12"/>
  <c r="DP132" i="12"/>
  <c r="DG132" i="12"/>
  <c r="CX132" i="12"/>
  <c r="DT131" i="12"/>
  <c r="DK131" i="12"/>
  <c r="CC131" i="12"/>
  <c r="DQ130" i="12"/>
  <c r="DG130" i="12"/>
  <c r="CX130" i="12"/>
  <c r="CR129" i="12"/>
  <c r="CI129" i="12"/>
  <c r="CW128" i="12"/>
  <c r="CC128" i="12"/>
  <c r="DA127" i="12"/>
  <c r="CU127" i="12"/>
  <c r="DC127" i="12"/>
  <c r="CE125" i="12"/>
  <c r="DI125" i="12"/>
  <c r="DQ125" i="12"/>
  <c r="DN125" i="12"/>
  <c r="DP125" i="12"/>
  <c r="DH124" i="12"/>
  <c r="CT123" i="12"/>
  <c r="CG123" i="12"/>
  <c r="BV123" i="12"/>
  <c r="BV122" i="12"/>
  <c r="CD122" i="12"/>
  <c r="CC122" i="12"/>
  <c r="BW122" i="12"/>
  <c r="CF122" i="12"/>
  <c r="BY122" i="12"/>
  <c r="CH118" i="12"/>
  <c r="CP118" i="12"/>
  <c r="CN118" i="12"/>
  <c r="CI118" i="12"/>
  <c r="CS118" i="12"/>
  <c r="CJ118" i="12"/>
  <c r="CT118" i="12"/>
  <c r="CL118" i="12"/>
  <c r="CM118" i="12"/>
  <c r="CO118" i="12"/>
  <c r="CQ118" i="12"/>
  <c r="DO132" i="12"/>
  <c r="DF132" i="12"/>
  <c r="CW132" i="12"/>
  <c r="CB131" i="12"/>
  <c r="DO130" i="12"/>
  <c r="DF130" i="12"/>
  <c r="CW130" i="12"/>
  <c r="CQ129" i="12"/>
  <c r="CH129" i="12"/>
  <c r="DK129" i="12"/>
  <c r="DS129" i="12"/>
  <c r="CA128" i="12"/>
  <c r="CX128" i="12"/>
  <c r="DF128" i="12"/>
  <c r="CZ128" i="12"/>
  <c r="CK127" i="12"/>
  <c r="CS127" i="12"/>
  <c r="CM127" i="12"/>
  <c r="CB125" i="12"/>
  <c r="DA125" i="12"/>
  <c r="CV125" i="12"/>
  <c r="DE125" i="12"/>
  <c r="CX125" i="12"/>
  <c r="DG125" i="12"/>
  <c r="DS124" i="12"/>
  <c r="CR123" i="12"/>
  <c r="CF123" i="12"/>
  <c r="BU123" i="12"/>
  <c r="DO123" i="12"/>
  <c r="DK123" i="12"/>
  <c r="DT123" i="12"/>
  <c r="DM123" i="12"/>
  <c r="BZ122" i="12"/>
  <c r="CT121" i="12"/>
  <c r="DS152" i="12"/>
  <c r="CS150" i="12"/>
  <c r="DS144" i="12"/>
  <c r="CS142" i="12"/>
  <c r="DR139" i="12"/>
  <c r="DD137" i="12"/>
  <c r="CT137" i="12"/>
  <c r="CK137" i="12"/>
  <c r="CX136" i="12"/>
  <c r="DF136" i="12"/>
  <c r="CM135" i="12"/>
  <c r="CD135" i="12"/>
  <c r="DG134" i="12"/>
  <c r="CX134" i="12"/>
  <c r="BX134" i="12"/>
  <c r="CF134" i="12"/>
  <c r="DT133" i="12"/>
  <c r="DK133" i="12"/>
  <c r="CY133" i="12"/>
  <c r="DG133" i="12"/>
  <c r="DN132" i="12"/>
  <c r="DE132" i="12"/>
  <c r="CV132" i="12"/>
  <c r="CM132" i="12"/>
  <c r="CC132" i="12"/>
  <c r="DR131" i="12"/>
  <c r="DI131" i="12"/>
  <c r="CA131" i="12"/>
  <c r="DN130" i="12"/>
  <c r="DE130" i="12"/>
  <c r="CV130" i="12"/>
  <c r="CM130" i="12"/>
  <c r="DQ129" i="12"/>
  <c r="DH129" i="12"/>
  <c r="CP129" i="12"/>
  <c r="DE128" i="12"/>
  <c r="CU128" i="12"/>
  <c r="CH128" i="12"/>
  <c r="CP128" i="12"/>
  <c r="CJ128" i="12"/>
  <c r="CR128" i="12"/>
  <c r="CY127" i="12"/>
  <c r="CO127" i="12"/>
  <c r="CR126" i="12"/>
  <c r="CF126" i="12"/>
  <c r="BU126" i="12"/>
  <c r="DL125" i="12"/>
  <c r="CZ125" i="12"/>
  <c r="CK125" i="12"/>
  <c r="CS125" i="12"/>
  <c r="CM125" i="12"/>
  <c r="CO125" i="12"/>
  <c r="DQ124" i="12"/>
  <c r="DJ123" i="12"/>
  <c r="CP123" i="12"/>
  <c r="CE123" i="12"/>
  <c r="DI122" i="12"/>
  <c r="CW122" i="12"/>
  <c r="BX122" i="12"/>
  <c r="DJ121" i="12"/>
  <c r="CR121" i="12"/>
  <c r="BZ121" i="12"/>
  <c r="CK118" i="12"/>
  <c r="BZ128" i="12"/>
  <c r="CB128" i="12"/>
  <c r="BU125" i="12"/>
  <c r="CC125" i="12"/>
  <c r="CD125" i="12"/>
  <c r="BW125" i="12"/>
  <c r="CF125" i="12"/>
  <c r="CI123" i="12"/>
  <c r="CQ123" i="12"/>
  <c r="CJ123" i="12"/>
  <c r="CS123" i="12"/>
  <c r="CL123" i="12"/>
  <c r="CV116" i="12"/>
  <c r="DD116" i="12"/>
  <c r="DB116" i="12"/>
  <c r="CB112" i="12"/>
  <c r="BU112" i="12"/>
  <c r="CC112" i="12"/>
  <c r="CA112" i="12"/>
  <c r="CD112" i="12"/>
  <c r="CE112" i="12"/>
  <c r="DH104" i="12"/>
  <c r="DP104" i="12"/>
  <c r="DI104" i="12"/>
  <c r="DQ104" i="12"/>
  <c r="DK104" i="12"/>
  <c r="DS104" i="12"/>
  <c r="DO104" i="12"/>
  <c r="DR104" i="12"/>
  <c r="DT104" i="12"/>
  <c r="DJ104" i="12"/>
  <c r="DL104" i="12"/>
  <c r="DM104" i="12"/>
  <c r="BZ120" i="12"/>
  <c r="DI117" i="12"/>
  <c r="DQ117" i="12"/>
  <c r="DJ117" i="12"/>
  <c r="DS117" i="12"/>
  <c r="DM116" i="12"/>
  <c r="DA116" i="12"/>
  <c r="CP115" i="12"/>
  <c r="DO115" i="12"/>
  <c r="DP115" i="12"/>
  <c r="CY114" i="12"/>
  <c r="CE113" i="12"/>
  <c r="CF112" i="12"/>
  <c r="CW110" i="12"/>
  <c r="BZ101" i="12"/>
  <c r="BY101" i="12"/>
  <c r="CC101" i="12"/>
  <c r="BU101" i="12"/>
  <c r="CD101" i="12"/>
  <c r="BW101" i="12"/>
  <c r="CF101" i="12"/>
  <c r="CE101" i="12"/>
  <c r="CG101" i="12"/>
  <c r="BV101" i="12"/>
  <c r="BX101" i="12"/>
  <c r="CA101" i="12"/>
  <c r="CL122" i="12"/>
  <c r="CT122" i="12"/>
  <c r="BY120" i="12"/>
  <c r="CJ120" i="12"/>
  <c r="CR120" i="12"/>
  <c r="DA117" i="12"/>
  <c r="CZ117" i="12"/>
  <c r="DJ116" i="12"/>
  <c r="CZ116" i="12"/>
  <c r="BX116" i="12"/>
  <c r="CF116" i="12"/>
  <c r="CB116" i="12"/>
  <c r="CY115" i="12"/>
  <c r="DG115" i="12"/>
  <c r="CW115" i="12"/>
  <c r="DF115" i="12"/>
  <c r="CX114" i="12"/>
  <c r="CT112" i="12"/>
  <c r="BZ112" i="12"/>
  <c r="CL106" i="12"/>
  <c r="CT106" i="12"/>
  <c r="CM106" i="12"/>
  <c r="CI106" i="12"/>
  <c r="CS106" i="12"/>
  <c r="CJ106" i="12"/>
  <c r="CK106" i="12"/>
  <c r="CN106" i="12"/>
  <c r="CO106" i="12"/>
  <c r="CP106" i="12"/>
  <c r="CQ106" i="12"/>
  <c r="CY116" i="12"/>
  <c r="CI115" i="12"/>
  <c r="CQ115" i="12"/>
  <c r="CN115" i="12"/>
  <c r="CW114" i="12"/>
  <c r="BY113" i="12"/>
  <c r="CG113" i="12"/>
  <c r="BZ113" i="12"/>
  <c r="BX113" i="12"/>
  <c r="CB113" i="12"/>
  <c r="BY112" i="12"/>
  <c r="CX110" i="12"/>
  <c r="DF110" i="12"/>
  <c r="CY110" i="12"/>
  <c r="DG110" i="12"/>
  <c r="CZ110" i="12"/>
  <c r="DA110" i="12"/>
  <c r="DB110" i="12"/>
  <c r="DC110" i="12"/>
  <c r="DD110" i="12"/>
  <c r="CU110" i="12"/>
  <c r="DE110" i="12"/>
  <c r="CA98" i="12"/>
  <c r="BY98" i="12"/>
  <c r="BZ98" i="12"/>
  <c r="CC98" i="12"/>
  <c r="BU98" i="12"/>
  <c r="CD98" i="12"/>
  <c r="BW98" i="12"/>
  <c r="CF98" i="12"/>
  <c r="BV98" i="12"/>
  <c r="BX98" i="12"/>
  <c r="CB98" i="12"/>
  <c r="CE98" i="12"/>
  <c r="CG98" i="12"/>
  <c r="CV124" i="12"/>
  <c r="DD124" i="12"/>
  <c r="CO122" i="12"/>
  <c r="DG120" i="12"/>
  <c r="CX120" i="12"/>
  <c r="CO120" i="12"/>
  <c r="CF120" i="12"/>
  <c r="BW120" i="12"/>
  <c r="CX118" i="12"/>
  <c r="DF118" i="12"/>
  <c r="CW118" i="12"/>
  <c r="DG118" i="12"/>
  <c r="DL117" i="12"/>
  <c r="DB117" i="12"/>
  <c r="BU117" i="12"/>
  <c r="CC117" i="12"/>
  <c r="BY117" i="12"/>
  <c r="DR116" i="12"/>
  <c r="DH116" i="12"/>
  <c r="CX116" i="12"/>
  <c r="CG116" i="12"/>
  <c r="BV116" i="12"/>
  <c r="DR115" i="12"/>
  <c r="DH115" i="12"/>
  <c r="CV115" i="12"/>
  <c r="CL115" i="12"/>
  <c r="CA115" i="12"/>
  <c r="CB115" i="12"/>
  <c r="BU115" i="12"/>
  <c r="CE115" i="12"/>
  <c r="DG114" i="12"/>
  <c r="DJ114" i="12"/>
  <c r="DR114" i="12"/>
  <c r="DK114" i="12"/>
  <c r="DS114" i="12"/>
  <c r="DN114" i="12"/>
  <c r="CA113" i="12"/>
  <c r="CP112" i="12"/>
  <c r="BX112" i="12"/>
  <c r="CH110" i="12"/>
  <c r="CP110" i="12"/>
  <c r="CI110" i="12"/>
  <c r="CQ110" i="12"/>
  <c r="CN110" i="12"/>
  <c r="CO110" i="12"/>
  <c r="CR110" i="12"/>
  <c r="CS110" i="12"/>
  <c r="CJ110" i="12"/>
  <c r="CT110" i="12"/>
  <c r="CK110" i="12"/>
  <c r="CR106" i="12"/>
  <c r="DB114" i="12"/>
  <c r="CU114" i="12"/>
  <c r="DC114" i="12"/>
  <c r="DD114" i="12"/>
  <c r="BW112" i="12"/>
  <c r="DC129" i="12"/>
  <c r="CX126" i="12"/>
  <c r="DF126" i="12"/>
  <c r="DG124" i="12"/>
  <c r="CX124" i="12"/>
  <c r="BX124" i="12"/>
  <c r="CF124" i="12"/>
  <c r="CY123" i="12"/>
  <c r="DG123" i="12"/>
  <c r="CM122" i="12"/>
  <c r="DE120" i="12"/>
  <c r="CV120" i="12"/>
  <c r="CM120" i="12"/>
  <c r="CD120" i="12"/>
  <c r="BU120" i="12"/>
  <c r="CU119" i="12"/>
  <c r="DC119" i="12"/>
  <c r="DD118" i="12"/>
  <c r="BZ118" i="12"/>
  <c r="BV118" i="12"/>
  <c r="CE118" i="12"/>
  <c r="DT117" i="12"/>
  <c r="DH117" i="12"/>
  <c r="CX117" i="12"/>
  <c r="CF117" i="12"/>
  <c r="BV117" i="12"/>
  <c r="DP116" i="12"/>
  <c r="DF116" i="12"/>
  <c r="CU116" i="12"/>
  <c r="CD116" i="12"/>
  <c r="DN115" i="12"/>
  <c r="DD115" i="12"/>
  <c r="CT115" i="12"/>
  <c r="CJ115" i="12"/>
  <c r="BX115" i="12"/>
  <c r="DP114" i="12"/>
  <c r="DE114" i="12"/>
  <c r="BV113" i="12"/>
  <c r="BV112" i="12"/>
  <c r="DE116" i="12"/>
  <c r="DL116" i="12"/>
  <c r="DT116" i="12"/>
  <c r="DK116" i="12"/>
  <c r="DA114" i="12"/>
  <c r="BU113" i="12"/>
  <c r="CJ112" i="12"/>
  <c r="CR112" i="12"/>
  <c r="CK112" i="12"/>
  <c r="CS112" i="12"/>
  <c r="CM112" i="12"/>
  <c r="CN112" i="12"/>
  <c r="CO112" i="12"/>
  <c r="DN104" i="12"/>
  <c r="BZ110" i="12"/>
  <c r="CA110" i="12"/>
  <c r="DI109" i="12"/>
  <c r="DQ109" i="12"/>
  <c r="DJ109" i="12"/>
  <c r="DR109" i="12"/>
  <c r="DO107" i="12"/>
  <c r="DH107" i="12"/>
  <c r="DP107" i="12"/>
  <c r="DM106" i="12"/>
  <c r="DA106" i="12"/>
  <c r="CI105" i="12"/>
  <c r="BV105" i="12"/>
  <c r="CZ104" i="12"/>
  <c r="DA104" i="12"/>
  <c r="CU104" i="12"/>
  <c r="DC104" i="12"/>
  <c r="DC101" i="12"/>
  <c r="DP98" i="12"/>
  <c r="CL97" i="12"/>
  <c r="CT97" i="12"/>
  <c r="CK97" i="12"/>
  <c r="CM97" i="12"/>
  <c r="CO97" i="12"/>
  <c r="CP97" i="12"/>
  <c r="CI97" i="12"/>
  <c r="CR97" i="12"/>
  <c r="CB86" i="12"/>
  <c r="CA86" i="12"/>
  <c r="BW86" i="12"/>
  <c r="CF86" i="12"/>
  <c r="CC86" i="12"/>
  <c r="CD86" i="12"/>
  <c r="CE86" i="12"/>
  <c r="BU86" i="12"/>
  <c r="CG86" i="12"/>
  <c r="BV86" i="12"/>
  <c r="BX86" i="12"/>
  <c r="BY86" i="12"/>
  <c r="CK117" i="12"/>
  <c r="CS117" i="12"/>
  <c r="CL114" i="12"/>
  <c r="CT114" i="12"/>
  <c r="CM114" i="12"/>
  <c r="CO113" i="12"/>
  <c r="CH113" i="12"/>
  <c r="CP113" i="12"/>
  <c r="CY112" i="12"/>
  <c r="DK111" i="12"/>
  <c r="DS111" i="12"/>
  <c r="DL111" i="12"/>
  <c r="DT111" i="12"/>
  <c r="BX110" i="12"/>
  <c r="DS109" i="12"/>
  <c r="CA109" i="12"/>
  <c r="DA109" i="12"/>
  <c r="DB109" i="12"/>
  <c r="DJ108" i="12"/>
  <c r="BX108" i="12"/>
  <c r="CF108" i="12"/>
  <c r="BY108" i="12"/>
  <c r="CG108" i="12"/>
  <c r="DS107" i="12"/>
  <c r="DI107" i="12"/>
  <c r="CC107" i="12"/>
  <c r="CY107" i="12"/>
  <c r="DG107" i="12"/>
  <c r="CZ107" i="12"/>
  <c r="DL106" i="12"/>
  <c r="CZ106" i="12"/>
  <c r="CT105" i="12"/>
  <c r="CF105" i="12"/>
  <c r="BU105" i="12"/>
  <c r="CX104" i="12"/>
  <c r="CJ104" i="12"/>
  <c r="CR104" i="12"/>
  <c r="CK104" i="12"/>
  <c r="CS104" i="12"/>
  <c r="CM104" i="12"/>
  <c r="DG103" i="12"/>
  <c r="CT102" i="12"/>
  <c r="CZ101" i="12"/>
  <c r="DL98" i="12"/>
  <c r="CN97" i="12"/>
  <c r="CB95" i="12"/>
  <c r="BX90" i="12"/>
  <c r="CF90" i="12"/>
  <c r="BU90" i="12"/>
  <c r="CD90" i="12"/>
  <c r="BZ90" i="12"/>
  <c r="CA90" i="12"/>
  <c r="CB90" i="12"/>
  <c r="CC90" i="12"/>
  <c r="CE90" i="12"/>
  <c r="BV90" i="12"/>
  <c r="CG90" i="12"/>
  <c r="BW90" i="12"/>
  <c r="DH112" i="12"/>
  <c r="DP112" i="12"/>
  <c r="DI112" i="12"/>
  <c r="DQ112" i="12"/>
  <c r="CU111" i="12"/>
  <c r="DC111" i="12"/>
  <c r="CV111" i="12"/>
  <c r="DD111" i="12"/>
  <c r="CG110" i="12"/>
  <c r="BW110" i="12"/>
  <c r="DP109" i="12"/>
  <c r="CK109" i="12"/>
  <c r="CS109" i="12"/>
  <c r="CL109" i="12"/>
  <c r="CT109" i="12"/>
  <c r="DS108" i="12"/>
  <c r="DI108" i="12"/>
  <c r="DR107" i="12"/>
  <c r="CI107" i="12"/>
  <c r="CQ107" i="12"/>
  <c r="CJ107" i="12"/>
  <c r="CR107" i="12"/>
  <c r="DI106" i="12"/>
  <c r="CY106" i="12"/>
  <c r="CS105" i="12"/>
  <c r="CE105" i="12"/>
  <c r="CW104" i="12"/>
  <c r="DE103" i="12"/>
  <c r="CX102" i="12"/>
  <c r="DF102" i="12"/>
  <c r="CY102" i="12"/>
  <c r="DG102" i="12"/>
  <c r="DA102" i="12"/>
  <c r="CY101" i="12"/>
  <c r="CT100" i="12"/>
  <c r="DS97" i="12"/>
  <c r="CJ97" i="12"/>
  <c r="CL80" i="12"/>
  <c r="CT80" i="12"/>
  <c r="CM80" i="12"/>
  <c r="CN80" i="12"/>
  <c r="CO80" i="12"/>
  <c r="CI80" i="12"/>
  <c r="CR80" i="12"/>
  <c r="CJ80" i="12"/>
  <c r="CS80" i="12"/>
  <c r="CP80" i="12"/>
  <c r="CQ80" i="12"/>
  <c r="CH80" i="12"/>
  <c r="DS112" i="12"/>
  <c r="CZ112" i="12"/>
  <c r="DA112" i="12"/>
  <c r="CY111" i="12"/>
  <c r="CF110" i="12"/>
  <c r="BV110" i="12"/>
  <c r="DO109" i="12"/>
  <c r="CI109" i="12"/>
  <c r="BU109" i="12"/>
  <c r="CC109" i="12"/>
  <c r="BV109" i="12"/>
  <c r="CD109" i="12"/>
  <c r="DR108" i="12"/>
  <c r="DH108" i="12"/>
  <c r="DQ107" i="12"/>
  <c r="CK107" i="12"/>
  <c r="CA107" i="12"/>
  <c r="CB107" i="12"/>
  <c r="DT106" i="12"/>
  <c r="DH106" i="12"/>
  <c r="CX106" i="12"/>
  <c r="CD105" i="12"/>
  <c r="DG104" i="12"/>
  <c r="CV104" i="12"/>
  <c r="CH102" i="12"/>
  <c r="CP102" i="12"/>
  <c r="CI102" i="12"/>
  <c r="CQ102" i="12"/>
  <c r="CK102" i="12"/>
  <c r="CS102" i="12"/>
  <c r="CQ100" i="12"/>
  <c r="DI100" i="12"/>
  <c r="DQ100" i="12"/>
  <c r="DM100" i="12"/>
  <c r="DP100" i="12"/>
  <c r="DH100" i="12"/>
  <c r="DR100" i="12"/>
  <c r="DK100" i="12"/>
  <c r="DT100" i="12"/>
  <c r="DO97" i="12"/>
  <c r="CH97" i="12"/>
  <c r="DG106" i="12"/>
  <c r="CW106" i="12"/>
  <c r="CO105" i="12"/>
  <c r="CH105" i="12"/>
  <c r="CP105" i="12"/>
  <c r="CJ105" i="12"/>
  <c r="CR105" i="12"/>
  <c r="CU103" i="12"/>
  <c r="DC103" i="12"/>
  <c r="CV103" i="12"/>
  <c r="DD103" i="12"/>
  <c r="CX103" i="12"/>
  <c r="DF103" i="12"/>
  <c r="DO98" i="12"/>
  <c r="DJ98" i="12"/>
  <c r="DS98" i="12"/>
  <c r="DK98" i="12"/>
  <c r="DT98" i="12"/>
  <c r="DM98" i="12"/>
  <c r="DN98" i="12"/>
  <c r="DH98" i="12"/>
  <c r="DQ98" i="12"/>
  <c r="DL97" i="12"/>
  <c r="CK80" i="12"/>
  <c r="CD110" i="12"/>
  <c r="DP108" i="12"/>
  <c r="DF106" i="12"/>
  <c r="DJ106" i="12"/>
  <c r="DR106" i="12"/>
  <c r="DK106" i="12"/>
  <c r="DS106" i="12"/>
  <c r="BY105" i="12"/>
  <c r="CG105" i="12"/>
  <c r="BZ105" i="12"/>
  <c r="CB105" i="12"/>
  <c r="CX101" i="12"/>
  <c r="DF101" i="12"/>
  <c r="DA101" i="12"/>
  <c r="DB101" i="12"/>
  <c r="CV101" i="12"/>
  <c r="DD101" i="12"/>
  <c r="CK100" i="12"/>
  <c r="CS100" i="12"/>
  <c r="CL100" i="12"/>
  <c r="CO100" i="12"/>
  <c r="CP100" i="12"/>
  <c r="CI100" i="12"/>
  <c r="CR100" i="12"/>
  <c r="CW96" i="12"/>
  <c r="DE96" i="12"/>
  <c r="CY96" i="12"/>
  <c r="CZ96" i="12"/>
  <c r="DA96" i="12"/>
  <c r="DB96" i="12"/>
  <c r="DC96" i="12"/>
  <c r="CV96" i="12"/>
  <c r="DF96" i="12"/>
  <c r="BZ86" i="12"/>
  <c r="DL108" i="12"/>
  <c r="DT108" i="12"/>
  <c r="DM108" i="12"/>
  <c r="DB106" i="12"/>
  <c r="CU106" i="12"/>
  <c r="DC106" i="12"/>
  <c r="DJ97" i="12"/>
  <c r="DR97" i="12"/>
  <c r="DM97" i="12"/>
  <c r="DN97" i="12"/>
  <c r="DP97" i="12"/>
  <c r="DH97" i="12"/>
  <c r="DQ97" i="12"/>
  <c r="DK97" i="12"/>
  <c r="DT97" i="12"/>
  <c r="BY95" i="12"/>
  <c r="CG95" i="12"/>
  <c r="CC95" i="12"/>
  <c r="CD95" i="12"/>
  <c r="BU95" i="12"/>
  <c r="CE95" i="12"/>
  <c r="BV95" i="12"/>
  <c r="CF95" i="12"/>
  <c r="BW95" i="12"/>
  <c r="BX95" i="12"/>
  <c r="CA95" i="12"/>
  <c r="CC102" i="12"/>
  <c r="BU102" i="12"/>
  <c r="CN101" i="12"/>
  <c r="CC99" i="12"/>
  <c r="CX98" i="12"/>
  <c r="CO98" i="12"/>
  <c r="DL95" i="12"/>
  <c r="CO95" i="12"/>
  <c r="CL95" i="12"/>
  <c r="DB94" i="12"/>
  <c r="CQ94" i="12"/>
  <c r="CG94" i="12"/>
  <c r="BV94" i="12"/>
  <c r="DK93" i="12"/>
  <c r="DS93" i="12"/>
  <c r="DJ93" i="12"/>
  <c r="DT93" i="12"/>
  <c r="CM92" i="12"/>
  <c r="DA91" i="12"/>
  <c r="DC91" i="12"/>
  <c r="DJ90" i="12"/>
  <c r="CZ90" i="12"/>
  <c r="DQ89" i="12"/>
  <c r="CG88" i="12"/>
  <c r="DJ87" i="12"/>
  <c r="CT87" i="12"/>
  <c r="CI87" i="12"/>
  <c r="CW86" i="12"/>
  <c r="CL86" i="12"/>
  <c r="DN85" i="12"/>
  <c r="DB85" i="12"/>
  <c r="CP85" i="12"/>
  <c r="DL82" i="12"/>
  <c r="DT82" i="12"/>
  <c r="DP82" i="12"/>
  <c r="DH82" i="12"/>
  <c r="DQ82" i="12"/>
  <c r="DI82" i="12"/>
  <c r="DR82" i="12"/>
  <c r="DM82" i="12"/>
  <c r="DN82" i="12"/>
  <c r="CM81" i="12"/>
  <c r="BV80" i="12"/>
  <c r="CD80" i="12"/>
  <c r="CC80" i="12"/>
  <c r="BU80" i="12"/>
  <c r="CE80" i="12"/>
  <c r="BW80" i="12"/>
  <c r="CF80" i="12"/>
  <c r="BZ80" i="12"/>
  <c r="CA80" i="12"/>
  <c r="CU93" i="12"/>
  <c r="DC93" i="12"/>
  <c r="DA93" i="12"/>
  <c r="CK91" i="12"/>
  <c r="CS91" i="12"/>
  <c r="CJ91" i="12"/>
  <c r="CT91" i="12"/>
  <c r="DO89" i="12"/>
  <c r="DI89" i="12"/>
  <c r="DR89" i="12"/>
  <c r="CK83" i="12"/>
  <c r="CS83" i="12"/>
  <c r="CM83" i="12"/>
  <c r="CN83" i="12"/>
  <c r="CO83" i="12"/>
  <c r="CI83" i="12"/>
  <c r="CR83" i="12"/>
  <c r="CJ83" i="12"/>
  <c r="CT83" i="12"/>
  <c r="CG80" i="12"/>
  <c r="CC104" i="12"/>
  <c r="BU104" i="12"/>
  <c r="DT103" i="12"/>
  <c r="DL103" i="12"/>
  <c r="CA102" i="12"/>
  <c r="CT101" i="12"/>
  <c r="CL101" i="12"/>
  <c r="CY100" i="12"/>
  <c r="BU100" i="12"/>
  <c r="CC100" i="12"/>
  <c r="CA99" i="12"/>
  <c r="DL99" i="12"/>
  <c r="DT99" i="12"/>
  <c r="DE98" i="12"/>
  <c r="CV98" i="12"/>
  <c r="CM98" i="12"/>
  <c r="CY97" i="12"/>
  <c r="BV97" i="12"/>
  <c r="CD97" i="12"/>
  <c r="DL96" i="12"/>
  <c r="CL96" i="12"/>
  <c r="CO96" i="12"/>
  <c r="DS95" i="12"/>
  <c r="DI95" i="12"/>
  <c r="CS95" i="12"/>
  <c r="CI95" i="12"/>
  <c r="CY94" i="12"/>
  <c r="CN94" i="12"/>
  <c r="CD94" i="12"/>
  <c r="DM93" i="12"/>
  <c r="DB93" i="12"/>
  <c r="CM93" i="12"/>
  <c r="CI93" i="12"/>
  <c r="CR93" i="12"/>
  <c r="CK92" i="12"/>
  <c r="DE91" i="12"/>
  <c r="CU91" i="12"/>
  <c r="CI91" i="12"/>
  <c r="BU91" i="12"/>
  <c r="CC91" i="12"/>
  <c r="CA91" i="12"/>
  <c r="DR90" i="12"/>
  <c r="DH90" i="12"/>
  <c r="CX90" i="12"/>
  <c r="DN89" i="12"/>
  <c r="CY89" i="12"/>
  <c r="DG89" i="12"/>
  <c r="CZ89" i="12"/>
  <c r="CC88" i="12"/>
  <c r="DB88" i="12"/>
  <c r="DC88" i="12"/>
  <c r="CX88" i="12"/>
  <c r="DG88" i="12"/>
  <c r="DS87" i="12"/>
  <c r="DH87" i="12"/>
  <c r="CR87" i="12"/>
  <c r="DF86" i="12"/>
  <c r="CU86" i="12"/>
  <c r="CH86" i="12"/>
  <c r="DL85" i="12"/>
  <c r="CY85" i="12"/>
  <c r="CL85" i="12"/>
  <c r="CX84" i="12"/>
  <c r="DF84" i="12"/>
  <c r="CU84" i="12"/>
  <c r="DD84" i="12"/>
  <c r="CZ84" i="12"/>
  <c r="CH83" i="12"/>
  <c r="BU83" i="12"/>
  <c r="CC83" i="12"/>
  <c r="CD83" i="12"/>
  <c r="BV83" i="12"/>
  <c r="CE83" i="12"/>
  <c r="BW83" i="12"/>
  <c r="CF83" i="12"/>
  <c r="BZ83" i="12"/>
  <c r="CA83" i="12"/>
  <c r="CD114" i="12"/>
  <c r="DD108" i="12"/>
  <c r="CD106" i="12"/>
  <c r="DS103" i="12"/>
  <c r="CS101" i="12"/>
  <c r="CK101" i="12"/>
  <c r="DG100" i="12"/>
  <c r="CX100" i="12"/>
  <c r="CF100" i="12"/>
  <c r="BW100" i="12"/>
  <c r="DR99" i="12"/>
  <c r="DI99" i="12"/>
  <c r="BZ99" i="12"/>
  <c r="CV99" i="12"/>
  <c r="DD99" i="12"/>
  <c r="DD98" i="12"/>
  <c r="DG97" i="12"/>
  <c r="CX97" i="12"/>
  <c r="CF97" i="12"/>
  <c r="BW97" i="12"/>
  <c r="DT96" i="12"/>
  <c r="DK96" i="12"/>
  <c r="CS96" i="12"/>
  <c r="CI96" i="12"/>
  <c r="BV96" i="12"/>
  <c r="CD96" i="12"/>
  <c r="BW96" i="12"/>
  <c r="CF96" i="12"/>
  <c r="DR95" i="12"/>
  <c r="CR95" i="12"/>
  <c r="CH95" i="12"/>
  <c r="CM94" i="12"/>
  <c r="DH94" i="12"/>
  <c r="DP94" i="12"/>
  <c r="DQ94" i="12"/>
  <c r="DL93" i="12"/>
  <c r="CZ93" i="12"/>
  <c r="CP93" i="12"/>
  <c r="CT92" i="12"/>
  <c r="CX92" i="12"/>
  <c r="DF92" i="12"/>
  <c r="CZ92" i="12"/>
  <c r="DD91" i="12"/>
  <c r="CR91" i="12"/>
  <c r="CH91" i="12"/>
  <c r="BX91" i="12"/>
  <c r="DG90" i="12"/>
  <c r="CW90" i="12"/>
  <c r="DM89" i="12"/>
  <c r="CI89" i="12"/>
  <c r="CQ89" i="12"/>
  <c r="CP89" i="12"/>
  <c r="CL88" i="12"/>
  <c r="CT88" i="12"/>
  <c r="CJ88" i="12"/>
  <c r="CS88" i="12"/>
  <c r="CO88" i="12"/>
  <c r="DI85" i="12"/>
  <c r="CV84" i="12"/>
  <c r="CH84" i="12"/>
  <c r="CP84" i="12"/>
  <c r="CL84" i="12"/>
  <c r="CQ84" i="12"/>
  <c r="CG83" i="12"/>
  <c r="CZ94" i="12"/>
  <c r="CX94" i="12"/>
  <c r="DG94" i="12"/>
  <c r="CY93" i="12"/>
  <c r="CH92" i="12"/>
  <c r="CP92" i="12"/>
  <c r="CQ92" i="12"/>
  <c r="CQ91" i="12"/>
  <c r="DL90" i="12"/>
  <c r="DT90" i="12"/>
  <c r="DN90" i="12"/>
  <c r="BV88" i="12"/>
  <c r="CD88" i="12"/>
  <c r="CA88" i="12"/>
  <c r="BW88" i="12"/>
  <c r="CF88" i="12"/>
  <c r="DM87" i="12"/>
  <c r="DP87" i="12"/>
  <c r="DK87" i="12"/>
  <c r="DT87" i="12"/>
  <c r="DK85" i="12"/>
  <c r="DS85" i="12"/>
  <c r="DO85" i="12"/>
  <c r="DJ85" i="12"/>
  <c r="DT85" i="12"/>
  <c r="BX99" i="12"/>
  <c r="CF99" i="12"/>
  <c r="CY98" i="12"/>
  <c r="DG98" i="12"/>
  <c r="DE94" i="12"/>
  <c r="CU94" i="12"/>
  <c r="CJ94" i="12"/>
  <c r="CR94" i="12"/>
  <c r="CO94" i="12"/>
  <c r="CX93" i="12"/>
  <c r="CR92" i="12"/>
  <c r="CP91" i="12"/>
  <c r="DO90" i="12"/>
  <c r="CV90" i="12"/>
  <c r="DD90" i="12"/>
  <c r="CU90" i="12"/>
  <c r="DE90" i="12"/>
  <c r="DK89" i="12"/>
  <c r="BY88" i="12"/>
  <c r="CZ86" i="12"/>
  <c r="DC86" i="12"/>
  <c r="CX86" i="12"/>
  <c r="DG86" i="12"/>
  <c r="CU85" i="12"/>
  <c r="DC85" i="12"/>
  <c r="CW85" i="12"/>
  <c r="DF85" i="12"/>
  <c r="DA85" i="12"/>
  <c r="CE99" i="12"/>
  <c r="BV99" i="12"/>
  <c r="DA98" i="12"/>
  <c r="CI98" i="12"/>
  <c r="CQ98" i="12"/>
  <c r="DM95" i="12"/>
  <c r="DK95" i="12"/>
  <c r="DT95" i="12"/>
  <c r="DD94" i="12"/>
  <c r="CT94" i="12"/>
  <c r="CI94" i="12"/>
  <c r="CB94" i="12"/>
  <c r="BW94" i="12"/>
  <c r="CF94" i="12"/>
  <c r="DG93" i="12"/>
  <c r="CW93" i="12"/>
  <c r="CO92" i="12"/>
  <c r="CO91" i="12"/>
  <c r="DM90" i="12"/>
  <c r="DB90" i="12"/>
  <c r="DT89" i="12"/>
  <c r="DJ89" i="12"/>
  <c r="BX88" i="12"/>
  <c r="DN87" i="12"/>
  <c r="CO87" i="12"/>
  <c r="CH87" i="12"/>
  <c r="CQ87" i="12"/>
  <c r="CL87" i="12"/>
  <c r="DA86" i="12"/>
  <c r="CJ86" i="12"/>
  <c r="CR86" i="12"/>
  <c r="CK86" i="12"/>
  <c r="CT86" i="12"/>
  <c r="CO86" i="12"/>
  <c r="DQ85" i="12"/>
  <c r="DE85" i="12"/>
  <c r="CM85" i="12"/>
  <c r="CN85" i="12"/>
  <c r="CI85" i="12"/>
  <c r="CR85" i="12"/>
  <c r="CI81" i="12"/>
  <c r="CQ81" i="12"/>
  <c r="CJ81" i="12"/>
  <c r="CS81" i="12"/>
  <c r="CK81" i="12"/>
  <c r="CT81" i="12"/>
  <c r="CL81" i="12"/>
  <c r="CO81" i="12"/>
  <c r="CP81" i="12"/>
  <c r="DC83" i="12"/>
  <c r="DI83" i="12"/>
  <c r="DQ83" i="12"/>
  <c r="CD82" i="12"/>
  <c r="BU82" i="12"/>
  <c r="DR81" i="12"/>
  <c r="DI81" i="12"/>
  <c r="CZ81" i="12"/>
  <c r="DC80" i="12"/>
  <c r="DJ80" i="12"/>
  <c r="DR80" i="12"/>
  <c r="CQ79" i="12"/>
  <c r="CH79" i="12"/>
  <c r="BY79" i="12"/>
  <c r="CG79" i="12"/>
  <c r="DL78" i="12"/>
  <c r="CT78" i="12"/>
  <c r="CA78" i="12"/>
  <c r="DC76" i="12"/>
  <c r="CH76" i="12"/>
  <c r="CP76" i="12"/>
  <c r="CQ76" i="12"/>
  <c r="CG75" i="12"/>
  <c r="BW75" i="12"/>
  <c r="DF74" i="12"/>
  <c r="BZ73" i="12"/>
  <c r="DO69" i="12"/>
  <c r="CP79" i="12"/>
  <c r="DT78" i="12"/>
  <c r="DK78" i="12"/>
  <c r="CJ78" i="12"/>
  <c r="CR78" i="12"/>
  <c r="DB76" i="12"/>
  <c r="CF75" i="12"/>
  <c r="BV75" i="12"/>
  <c r="DC74" i="12"/>
  <c r="BX74" i="12"/>
  <c r="CF74" i="12"/>
  <c r="BU74" i="12"/>
  <c r="CD74" i="12"/>
  <c r="CA74" i="12"/>
  <c r="BY73" i="12"/>
  <c r="DO72" i="12"/>
  <c r="DJ72" i="12"/>
  <c r="DR72" i="12"/>
  <c r="DP72" i="12"/>
  <c r="DQ72" i="12"/>
  <c r="DL72" i="12"/>
  <c r="CB78" i="12"/>
  <c r="BW78" i="12"/>
  <c r="CY72" i="12"/>
  <c r="DG72" i="12"/>
  <c r="DB72" i="12"/>
  <c r="CU72" i="12"/>
  <c r="DE72" i="12"/>
  <c r="CV72" i="12"/>
  <c r="DF72" i="12"/>
  <c r="DA72" i="12"/>
  <c r="DH69" i="12"/>
  <c r="DP69" i="12"/>
  <c r="DK69" i="12"/>
  <c r="DS69" i="12"/>
  <c r="DL69" i="12"/>
  <c r="DM69" i="12"/>
  <c r="DN69" i="12"/>
  <c r="DQ69" i="12"/>
  <c r="DI69" i="12"/>
  <c r="DT69" i="12"/>
  <c r="CG78" i="12"/>
  <c r="BX78" i="12"/>
  <c r="DC72" i="12"/>
  <c r="DI91" i="12"/>
  <c r="DQ91" i="12"/>
  <c r="DJ88" i="12"/>
  <c r="DR88" i="12"/>
  <c r="BY87" i="12"/>
  <c r="CG87" i="12"/>
  <c r="DH86" i="12"/>
  <c r="DP86" i="12"/>
  <c r="CC84" i="12"/>
  <c r="DP83" i="12"/>
  <c r="DG83" i="12"/>
  <c r="CX83" i="12"/>
  <c r="BZ82" i="12"/>
  <c r="CV82" i="12"/>
  <c r="DD82" i="12"/>
  <c r="DM81" i="12"/>
  <c r="DD81" i="12"/>
  <c r="CC81" i="12"/>
  <c r="DP80" i="12"/>
  <c r="DG80" i="12"/>
  <c r="CX80" i="12"/>
  <c r="DT79" i="12"/>
  <c r="DK79" i="12"/>
  <c r="CL79" i="12"/>
  <c r="CC79" i="12"/>
  <c r="DQ78" i="12"/>
  <c r="DG78" i="12"/>
  <c r="CX78" i="12"/>
  <c r="CO78" i="12"/>
  <c r="CF78" i="12"/>
  <c r="BV78" i="12"/>
  <c r="CT77" i="12"/>
  <c r="CJ77" i="12"/>
  <c r="DK77" i="12"/>
  <c r="DS77" i="12"/>
  <c r="DJ77" i="12"/>
  <c r="DT77" i="12"/>
  <c r="CW76" i="12"/>
  <c r="CM76" i="12"/>
  <c r="CB75" i="12"/>
  <c r="DA75" i="12"/>
  <c r="DC75" i="12"/>
  <c r="CY74" i="12"/>
  <c r="CG74" i="12"/>
  <c r="DS72" i="12"/>
  <c r="CZ72" i="12"/>
  <c r="BV71" i="12"/>
  <c r="CD71" i="12"/>
  <c r="BY71" i="12"/>
  <c r="CG71" i="12"/>
  <c r="BU71" i="12"/>
  <c r="CF71" i="12"/>
  <c r="BW71" i="12"/>
  <c r="BX71" i="12"/>
  <c r="CA71" i="12"/>
  <c r="CC71" i="12"/>
  <c r="CO70" i="12"/>
  <c r="CJ70" i="12"/>
  <c r="CR70" i="12"/>
  <c r="CM70" i="12"/>
  <c r="CN70" i="12"/>
  <c r="CP70" i="12"/>
  <c r="CH70" i="12"/>
  <c r="CS70" i="12"/>
  <c r="CK70" i="12"/>
  <c r="CT79" i="12"/>
  <c r="CK79" i="12"/>
  <c r="DO78" i="12"/>
  <c r="CE78" i="12"/>
  <c r="BU78" i="12"/>
  <c r="CU77" i="12"/>
  <c r="DC77" i="12"/>
  <c r="DA77" i="12"/>
  <c r="DG76" i="12"/>
  <c r="CV76" i="12"/>
  <c r="CK75" i="12"/>
  <c r="CS75" i="12"/>
  <c r="CJ75" i="12"/>
  <c r="CT75" i="12"/>
  <c r="CX74" i="12"/>
  <c r="CE74" i="12"/>
  <c r="CE73" i="12"/>
  <c r="CY73" i="12"/>
  <c r="DG73" i="12"/>
  <c r="CZ73" i="12"/>
  <c r="DA73" i="12"/>
  <c r="CV73" i="12"/>
  <c r="DE73" i="12"/>
  <c r="CX72" i="12"/>
  <c r="CT70" i="12"/>
  <c r="BX82" i="12"/>
  <c r="CF82" i="12"/>
  <c r="CY81" i="12"/>
  <c r="DG81" i="12"/>
  <c r="CS79" i="12"/>
  <c r="CJ79" i="12"/>
  <c r="CD78" i="12"/>
  <c r="CM77" i="12"/>
  <c r="CI77" i="12"/>
  <c r="CR77" i="12"/>
  <c r="DE76" i="12"/>
  <c r="CU76" i="12"/>
  <c r="BU75" i="12"/>
  <c r="CC75" i="12"/>
  <c r="CA75" i="12"/>
  <c r="CW72" i="12"/>
  <c r="CC78" i="12"/>
  <c r="DH78" i="12"/>
  <c r="DP78" i="12"/>
  <c r="CX76" i="12"/>
  <c r="DF76" i="12"/>
  <c r="CZ76" i="12"/>
  <c r="CV74" i="12"/>
  <c r="DD74" i="12"/>
  <c r="CU74" i="12"/>
  <c r="DE74" i="12"/>
  <c r="DA74" i="12"/>
  <c r="BX73" i="12"/>
  <c r="CF73" i="12"/>
  <c r="CA73" i="12"/>
  <c r="BV73" i="12"/>
  <c r="CG73" i="12"/>
  <c r="BW73" i="12"/>
  <c r="CC73" i="12"/>
  <c r="DR69" i="12"/>
  <c r="CZ66" i="12"/>
  <c r="DL65" i="12"/>
  <c r="DT65" i="12"/>
  <c r="DM65" i="12"/>
  <c r="DO65" i="12"/>
  <c r="CH64" i="12"/>
  <c r="CU59" i="12"/>
  <c r="DC59" i="12"/>
  <c r="CV59" i="12"/>
  <c r="DD59" i="12"/>
  <c r="CX59" i="12"/>
  <c r="DF59" i="12"/>
  <c r="CY59" i="12"/>
  <c r="DG59" i="12"/>
  <c r="DA59" i="12"/>
  <c r="DL74" i="12"/>
  <c r="DT74" i="12"/>
  <c r="DJ71" i="12"/>
  <c r="DR71" i="12"/>
  <c r="DM71" i="12"/>
  <c r="BY70" i="12"/>
  <c r="CG70" i="12"/>
  <c r="CB70" i="12"/>
  <c r="CB67" i="12"/>
  <c r="CX67" i="12"/>
  <c r="DF67" i="12"/>
  <c r="DA67" i="12"/>
  <c r="DJ66" i="12"/>
  <c r="CY66" i="12"/>
  <c r="DJ65" i="12"/>
  <c r="DF64" i="12"/>
  <c r="CG64" i="12"/>
  <c r="DL63" i="12"/>
  <c r="CS63" i="12"/>
  <c r="CA56" i="12"/>
  <c r="BZ56" i="12"/>
  <c r="CB56" i="12"/>
  <c r="CC56" i="12"/>
  <c r="BU56" i="12"/>
  <c r="CD56" i="12"/>
  <c r="BV56" i="12"/>
  <c r="CE56" i="12"/>
  <c r="BW56" i="12"/>
  <c r="CF56" i="12"/>
  <c r="BX56" i="12"/>
  <c r="CG56" i="12"/>
  <c r="CH67" i="12"/>
  <c r="CP67" i="12"/>
  <c r="CK67" i="12"/>
  <c r="CS67" i="12"/>
  <c r="CX66" i="12"/>
  <c r="DI65" i="12"/>
  <c r="CS64" i="12"/>
  <c r="DO64" i="12"/>
  <c r="DH64" i="12"/>
  <c r="DP64" i="12"/>
  <c r="DJ64" i="12"/>
  <c r="DR64" i="12"/>
  <c r="DI63" i="12"/>
  <c r="CL71" i="12"/>
  <c r="CT71" i="12"/>
  <c r="CO71" i="12"/>
  <c r="CJ67" i="12"/>
  <c r="BZ67" i="12"/>
  <c r="BU67" i="12"/>
  <c r="CC67" i="12"/>
  <c r="DG66" i="12"/>
  <c r="DI66" i="12"/>
  <c r="DQ66" i="12"/>
  <c r="DL66" i="12"/>
  <c r="DT66" i="12"/>
  <c r="DS65" i="12"/>
  <c r="DH65" i="12"/>
  <c r="BX65" i="12"/>
  <c r="CF65" i="12"/>
  <c r="BY65" i="12"/>
  <c r="CG65" i="12"/>
  <c r="CA65" i="12"/>
  <c r="DQ64" i="12"/>
  <c r="CY64" i="12"/>
  <c r="DG64" i="12"/>
  <c r="CZ64" i="12"/>
  <c r="DB64" i="12"/>
  <c r="DH63" i="12"/>
  <c r="DM54" i="12"/>
  <c r="DK54" i="12"/>
  <c r="DT54" i="12"/>
  <c r="DP54" i="12"/>
  <c r="DQ54" i="12"/>
  <c r="DH54" i="12"/>
  <c r="DR54" i="12"/>
  <c r="DI54" i="12"/>
  <c r="DS54" i="12"/>
  <c r="DJ54" i="12"/>
  <c r="DL54" i="12"/>
  <c r="DN54" i="12"/>
  <c r="CB53" i="12"/>
  <c r="BW53" i="12"/>
  <c r="CF53" i="12"/>
  <c r="BZ53" i="12"/>
  <c r="CA53" i="12"/>
  <c r="CC53" i="12"/>
  <c r="CD53" i="12"/>
  <c r="BU53" i="12"/>
  <c r="CE53" i="12"/>
  <c r="BV53" i="12"/>
  <c r="CG53" i="12"/>
  <c r="BX53" i="12"/>
  <c r="DA66" i="12"/>
  <c r="CV66" i="12"/>
  <c r="DD66" i="12"/>
  <c r="CI64" i="12"/>
  <c r="CQ64" i="12"/>
  <c r="CJ64" i="12"/>
  <c r="CR64" i="12"/>
  <c r="CL64" i="12"/>
  <c r="CT64" i="12"/>
  <c r="DJ63" i="12"/>
  <c r="DR63" i="12"/>
  <c r="DK63" i="12"/>
  <c r="DS63" i="12"/>
  <c r="DM63" i="12"/>
  <c r="CI72" i="12"/>
  <c r="CQ72" i="12"/>
  <c r="CL72" i="12"/>
  <c r="CT72" i="12"/>
  <c r="CS71" i="12"/>
  <c r="CI71" i="12"/>
  <c r="CZ69" i="12"/>
  <c r="CU69" i="12"/>
  <c r="DC69" i="12"/>
  <c r="CU68" i="12"/>
  <c r="DC68" i="12"/>
  <c r="CX68" i="12"/>
  <c r="DF68" i="12"/>
  <c r="CR67" i="12"/>
  <c r="CG67" i="12"/>
  <c r="BW67" i="12"/>
  <c r="DE66" i="12"/>
  <c r="DQ65" i="12"/>
  <c r="BW65" i="12"/>
  <c r="DM64" i="12"/>
  <c r="CN64" i="12"/>
  <c r="CA64" i="12"/>
  <c r="CB64" i="12"/>
  <c r="BV64" i="12"/>
  <c r="CD64" i="12"/>
  <c r="DQ63" i="12"/>
  <c r="CM62" i="12"/>
  <c r="CO62" i="12"/>
  <c r="CH62" i="12"/>
  <c r="CP62" i="12"/>
  <c r="CJ62" i="12"/>
  <c r="CR62" i="12"/>
  <c r="CZ60" i="12"/>
  <c r="DA60" i="12"/>
  <c r="CU60" i="12"/>
  <c r="DC60" i="12"/>
  <c r="CV60" i="12"/>
  <c r="DD60" i="12"/>
  <c r="CX60" i="12"/>
  <c r="DF60" i="12"/>
  <c r="DE59" i="12"/>
  <c r="DI75" i="12"/>
  <c r="DQ75" i="12"/>
  <c r="DN74" i="12"/>
  <c r="CJ72" i="12"/>
  <c r="CA72" i="12"/>
  <c r="BV72" i="12"/>
  <c r="CD72" i="12"/>
  <c r="CR71" i="12"/>
  <c r="CH71" i="12"/>
  <c r="DM70" i="12"/>
  <c r="DH70" i="12"/>
  <c r="DP70" i="12"/>
  <c r="DB69" i="12"/>
  <c r="CJ69" i="12"/>
  <c r="CR69" i="12"/>
  <c r="CM69" i="12"/>
  <c r="DD68" i="12"/>
  <c r="CM68" i="12"/>
  <c r="CH68" i="12"/>
  <c r="CP68" i="12"/>
  <c r="CQ67" i="12"/>
  <c r="CF67" i="12"/>
  <c r="BV67" i="12"/>
  <c r="DN66" i="12"/>
  <c r="DC66" i="12"/>
  <c r="BU66" i="12"/>
  <c r="CC66" i="12"/>
  <c r="BV66" i="12"/>
  <c r="CD66" i="12"/>
  <c r="BX66" i="12"/>
  <c r="CF66" i="12"/>
  <c r="DP65" i="12"/>
  <c r="BV65" i="12"/>
  <c r="DL64" i="12"/>
  <c r="CX64" i="12"/>
  <c r="CM64" i="12"/>
  <c r="BY64" i="12"/>
  <c r="DP63" i="12"/>
  <c r="CL63" i="12"/>
  <c r="CT63" i="12"/>
  <c r="CM63" i="12"/>
  <c r="CO63" i="12"/>
  <c r="CQ62" i="12"/>
  <c r="CO61" i="12"/>
  <c r="CH61" i="12"/>
  <c r="CP61" i="12"/>
  <c r="CJ61" i="12"/>
  <c r="CR61" i="12"/>
  <c r="CK61" i="12"/>
  <c r="CS61" i="12"/>
  <c r="CM61" i="12"/>
  <c r="DB59" i="12"/>
  <c r="BY56" i="12"/>
  <c r="CO67" i="12"/>
  <c r="DB66" i="12"/>
  <c r="DN65" i="12"/>
  <c r="DK64" i="12"/>
  <c r="CK64" i="12"/>
  <c r="DO63" i="12"/>
  <c r="CZ59" i="12"/>
  <c r="CQ73" i="12"/>
  <c r="DQ67" i="12"/>
  <c r="DG65" i="12"/>
  <c r="CY65" i="12"/>
  <c r="CQ65" i="12"/>
  <c r="CG63" i="12"/>
  <c r="BY63" i="12"/>
  <c r="DP62" i="12"/>
  <c r="DH62" i="12"/>
  <c r="CB62" i="12"/>
  <c r="DS61" i="12"/>
  <c r="DK61" i="12"/>
  <c r="DC61" i="12"/>
  <c r="CU61" i="12"/>
  <c r="CP60" i="12"/>
  <c r="CH60" i="12"/>
  <c r="DQ59" i="12"/>
  <c r="CS59" i="12"/>
  <c r="CK59" i="12"/>
  <c r="CC59" i="12"/>
  <c r="BU59" i="12"/>
  <c r="DC58" i="12"/>
  <c r="CT58" i="12"/>
  <c r="CJ58" i="12"/>
  <c r="DE57" i="12"/>
  <c r="CU57" i="12"/>
  <c r="CD57" i="12"/>
  <c r="BU57" i="12"/>
  <c r="DR56" i="12"/>
  <c r="DI56" i="12"/>
  <c r="CZ56" i="12"/>
  <c r="CP56" i="12"/>
  <c r="DT55" i="12"/>
  <c r="CY55" i="12"/>
  <c r="CC55" i="12"/>
  <c r="CM54" i="12"/>
  <c r="DM53" i="12"/>
  <c r="DC53" i="12"/>
  <c r="CS53" i="12"/>
  <c r="CH53" i="12"/>
  <c r="DP52" i="12"/>
  <c r="DF52" i="12"/>
  <c r="CY51" i="12"/>
  <c r="CN51" i="12"/>
  <c r="CD50" i="12"/>
  <c r="DA50" i="12"/>
  <c r="DC50" i="12"/>
  <c r="CC49" i="12"/>
  <c r="CV49" i="12"/>
  <c r="DD49" i="12"/>
  <c r="DB49" i="12"/>
  <c r="CU49" i="12"/>
  <c r="DE49" i="12"/>
  <c r="DD48" i="12"/>
  <c r="CR48" i="12"/>
  <c r="BV33" i="12"/>
  <c r="CD33" i="12"/>
  <c r="BZ33" i="12"/>
  <c r="CC33" i="12"/>
  <c r="BU33" i="12"/>
  <c r="CE33" i="12"/>
  <c r="CF33" i="12"/>
  <c r="CG33" i="12"/>
  <c r="BW33" i="12"/>
  <c r="BX33" i="12"/>
  <c r="BY33" i="12"/>
  <c r="CA33" i="12"/>
  <c r="CB33" i="12"/>
  <c r="DJ55" i="12"/>
  <c r="DR55" i="12"/>
  <c r="DP55" i="12"/>
  <c r="CO54" i="12"/>
  <c r="CL54" i="12"/>
  <c r="DK52" i="12"/>
  <c r="DS52" i="12"/>
  <c r="DJ52" i="12"/>
  <c r="DT52" i="12"/>
  <c r="BZ62" i="12"/>
  <c r="DQ61" i="12"/>
  <c r="DI61" i="12"/>
  <c r="DA61" i="12"/>
  <c r="CQ59" i="12"/>
  <c r="CI59" i="12"/>
  <c r="CA59" i="12"/>
  <c r="CZ58" i="12"/>
  <c r="CK58" i="12"/>
  <c r="CS58" i="12"/>
  <c r="DB57" i="12"/>
  <c r="CB57" i="12"/>
  <c r="DP56" i="12"/>
  <c r="DF56" i="12"/>
  <c r="CW56" i="12"/>
  <c r="CN56" i="12"/>
  <c r="DQ55" i="12"/>
  <c r="CA55" i="12"/>
  <c r="DB55" i="12"/>
  <c r="CX55" i="12"/>
  <c r="DG55" i="12"/>
  <c r="CT54" i="12"/>
  <c r="CJ54" i="12"/>
  <c r="BY54" i="12"/>
  <c r="CG54" i="12"/>
  <c r="CC54" i="12"/>
  <c r="DK53" i="12"/>
  <c r="DA53" i="12"/>
  <c r="CP53" i="12"/>
  <c r="DN52" i="12"/>
  <c r="CU52" i="12"/>
  <c r="DC52" i="12"/>
  <c r="DA52" i="12"/>
  <c r="DG51" i="12"/>
  <c r="CV51" i="12"/>
  <c r="BU50" i="12"/>
  <c r="CC50" i="12"/>
  <c r="BY50" i="12"/>
  <c r="CA50" i="12"/>
  <c r="BX49" i="12"/>
  <c r="CF49" i="12"/>
  <c r="CB49" i="12"/>
  <c r="BU49" i="12"/>
  <c r="CD49" i="12"/>
  <c r="CL48" i="12"/>
  <c r="CX45" i="12"/>
  <c r="DD65" i="12"/>
  <c r="CD63" i="12"/>
  <c r="CG62" i="12"/>
  <c r="BY62" i="12"/>
  <c r="DP61" i="12"/>
  <c r="DH61" i="12"/>
  <c r="CZ61" i="12"/>
  <c r="CP59" i="12"/>
  <c r="CH59" i="12"/>
  <c r="BZ59" i="12"/>
  <c r="CY58" i="12"/>
  <c r="CP58" i="12"/>
  <c r="BU58" i="12"/>
  <c r="CC58" i="12"/>
  <c r="DL57" i="12"/>
  <c r="DT57" i="12"/>
  <c r="DE56" i="12"/>
  <c r="DO55" i="12"/>
  <c r="DE55" i="12"/>
  <c r="CU55" i="12"/>
  <c r="CL55" i="12"/>
  <c r="CT55" i="12"/>
  <c r="CO55" i="12"/>
  <c r="CS54" i="12"/>
  <c r="CI54" i="12"/>
  <c r="BX54" i="12"/>
  <c r="DT53" i="12"/>
  <c r="CY53" i="12"/>
  <c r="DM52" i="12"/>
  <c r="DB52" i="12"/>
  <c r="CM52" i="12"/>
  <c r="CI52" i="12"/>
  <c r="CR52" i="12"/>
  <c r="DE51" i="12"/>
  <c r="CU51" i="12"/>
  <c r="BX50" i="12"/>
  <c r="BY49" i="12"/>
  <c r="CK48" i="12"/>
  <c r="DO48" i="12"/>
  <c r="DN48" i="12"/>
  <c r="DP48" i="12"/>
  <c r="DI48" i="12"/>
  <c r="DR48" i="12"/>
  <c r="BX46" i="12"/>
  <c r="CF46" i="12"/>
  <c r="BY46" i="12"/>
  <c r="CG46" i="12"/>
  <c r="CB46" i="12"/>
  <c r="CC46" i="12"/>
  <c r="CD46" i="12"/>
  <c r="BU46" i="12"/>
  <c r="CE46" i="12"/>
  <c r="BV46" i="12"/>
  <c r="BW46" i="12"/>
  <c r="DO45" i="12"/>
  <c r="DH45" i="12"/>
  <c r="DP45" i="12"/>
  <c r="DK45" i="12"/>
  <c r="DL45" i="12"/>
  <c r="DM45" i="12"/>
  <c r="DN45" i="12"/>
  <c r="DQ45" i="12"/>
  <c r="DR45" i="12"/>
  <c r="CV57" i="12"/>
  <c r="DD57" i="12"/>
  <c r="DO56" i="12"/>
  <c r="BV55" i="12"/>
  <c r="CD55" i="12"/>
  <c r="BW55" i="12"/>
  <c r="CF55" i="12"/>
  <c r="CR54" i="12"/>
  <c r="CH54" i="12"/>
  <c r="DH53" i="12"/>
  <c r="DP53" i="12"/>
  <c r="DQ53" i="12"/>
  <c r="CX51" i="12"/>
  <c r="DF51" i="12"/>
  <c r="CZ51" i="12"/>
  <c r="BW49" i="12"/>
  <c r="CY48" i="12"/>
  <c r="DG48" i="12"/>
  <c r="CV48" i="12"/>
  <c r="DE48" i="12"/>
  <c r="CW48" i="12"/>
  <c r="DF48" i="12"/>
  <c r="CZ48" i="12"/>
  <c r="CY45" i="12"/>
  <c r="DG45" i="12"/>
  <c r="CZ45" i="12"/>
  <c r="DA45" i="12"/>
  <c r="DB45" i="12"/>
  <c r="DC45" i="12"/>
  <c r="DD45" i="12"/>
  <c r="CU45" i="12"/>
  <c r="DE45" i="12"/>
  <c r="CV45" i="12"/>
  <c r="DF45" i="12"/>
  <c r="DF61" i="12"/>
  <c r="CF59" i="12"/>
  <c r="DF58" i="12"/>
  <c r="CW58" i="12"/>
  <c r="CY57" i="12"/>
  <c r="DL56" i="12"/>
  <c r="CY56" i="12"/>
  <c r="DG56" i="12"/>
  <c r="DM55" i="12"/>
  <c r="BX55" i="12"/>
  <c r="CQ54" i="12"/>
  <c r="DR53" i="12"/>
  <c r="CZ53" i="12"/>
  <c r="CX53" i="12"/>
  <c r="DG53" i="12"/>
  <c r="DI52" i="12"/>
  <c r="CH51" i="12"/>
  <c r="CP51" i="12"/>
  <c r="CQ51" i="12"/>
  <c r="CI48" i="12"/>
  <c r="CQ48" i="12"/>
  <c r="CM48" i="12"/>
  <c r="CN48" i="12"/>
  <c r="CP48" i="12"/>
  <c r="CH42" i="12"/>
  <c r="CP42" i="12"/>
  <c r="CN42" i="12"/>
  <c r="CO42" i="12"/>
  <c r="CQ42" i="12"/>
  <c r="CR42" i="12"/>
  <c r="CS42" i="12"/>
  <c r="CI42" i="12"/>
  <c r="CT42" i="12"/>
  <c r="CJ42" i="12"/>
  <c r="CK42" i="12"/>
  <c r="CL42" i="12"/>
  <c r="DE58" i="12"/>
  <c r="CV58" i="12"/>
  <c r="DG57" i="12"/>
  <c r="CX57" i="12"/>
  <c r="BX57" i="12"/>
  <c r="CF57" i="12"/>
  <c r="DT56" i="12"/>
  <c r="DK56" i="12"/>
  <c r="CI56" i="12"/>
  <c r="CQ56" i="12"/>
  <c r="DL55" i="12"/>
  <c r="CG55" i="12"/>
  <c r="BU55" i="12"/>
  <c r="CP54" i="12"/>
  <c r="DO53" i="12"/>
  <c r="CJ53" i="12"/>
  <c r="CR53" i="12"/>
  <c r="CO53" i="12"/>
  <c r="DR52" i="12"/>
  <c r="DH52" i="12"/>
  <c r="DB51" i="12"/>
  <c r="CF50" i="12"/>
  <c r="CG49" i="12"/>
  <c r="CT48" i="12"/>
  <c r="DB44" i="12"/>
  <c r="CU44" i="12"/>
  <c r="DC44" i="12"/>
  <c r="DD44" i="12"/>
  <c r="DE44" i="12"/>
  <c r="CV44" i="12"/>
  <c r="DF44" i="12"/>
  <c r="CW44" i="12"/>
  <c r="DG44" i="12"/>
  <c r="CX44" i="12"/>
  <c r="CY44" i="12"/>
  <c r="CO43" i="12"/>
  <c r="CH43" i="12"/>
  <c r="CP43" i="12"/>
  <c r="CM43" i="12"/>
  <c r="CN43" i="12"/>
  <c r="CQ43" i="12"/>
  <c r="CR43" i="12"/>
  <c r="CI43" i="12"/>
  <c r="CS43" i="12"/>
  <c r="CJ43" i="12"/>
  <c r="CT43" i="12"/>
  <c r="CK43" i="12"/>
  <c r="CL44" i="12"/>
  <c r="CT44" i="12"/>
  <c r="CM44" i="12"/>
  <c r="BY43" i="12"/>
  <c r="CG43" i="12"/>
  <c r="BZ43" i="12"/>
  <c r="BZ42" i="12"/>
  <c r="BV42" i="12"/>
  <c r="CE42" i="12"/>
  <c r="BW42" i="12"/>
  <c r="CF42" i="12"/>
  <c r="BX40" i="12"/>
  <c r="CF40" i="12"/>
  <c r="BW40" i="12"/>
  <c r="CG40" i="12"/>
  <c r="CA40" i="12"/>
  <c r="CB40" i="12"/>
  <c r="CC40" i="12"/>
  <c r="CI45" i="12"/>
  <c r="CQ45" i="12"/>
  <c r="CJ45" i="12"/>
  <c r="CR45" i="12"/>
  <c r="CO44" i="12"/>
  <c r="BX43" i="12"/>
  <c r="BY42" i="12"/>
  <c r="CD40" i="12"/>
  <c r="CT50" i="12"/>
  <c r="CJ50" i="12"/>
  <c r="DI50" i="12"/>
  <c r="DQ50" i="12"/>
  <c r="DN49" i="12"/>
  <c r="DC47" i="12"/>
  <c r="CS47" i="12"/>
  <c r="CJ47" i="12"/>
  <c r="CA47" i="12"/>
  <c r="DJ47" i="12"/>
  <c r="DR47" i="12"/>
  <c r="DP46" i="12"/>
  <c r="CK45" i="12"/>
  <c r="CA45" i="12"/>
  <c r="CB45" i="12"/>
  <c r="DT44" i="12"/>
  <c r="DH44" i="12"/>
  <c r="CN44" i="12"/>
  <c r="BW43" i="12"/>
  <c r="CU42" i="12"/>
  <c r="BX42" i="12"/>
  <c r="DI41" i="12"/>
  <c r="DQ41" i="12"/>
  <c r="DJ41" i="12"/>
  <c r="DS41" i="12"/>
  <c r="DK41" i="12"/>
  <c r="DT41" i="12"/>
  <c r="BZ40" i="12"/>
  <c r="CI39" i="12"/>
  <c r="CQ39" i="12"/>
  <c r="CM39" i="12"/>
  <c r="CJ39" i="12"/>
  <c r="CT39" i="12"/>
  <c r="CK39" i="12"/>
  <c r="CO39" i="12"/>
  <c r="CP39" i="12"/>
  <c r="CR39" i="12"/>
  <c r="DK35" i="12"/>
  <c r="DS35" i="12"/>
  <c r="DO35" i="12"/>
  <c r="DQ35" i="12"/>
  <c r="DH35" i="12"/>
  <c r="DR35" i="12"/>
  <c r="DI35" i="12"/>
  <c r="DT35" i="12"/>
  <c r="DJ35" i="12"/>
  <c r="DL35" i="12"/>
  <c r="DM35" i="12"/>
  <c r="DN35" i="12"/>
  <c r="CT45" i="12"/>
  <c r="CH45" i="12"/>
  <c r="DQ44" i="12"/>
  <c r="CK44" i="12"/>
  <c r="CF43" i="12"/>
  <c r="BV43" i="12"/>
  <c r="DE42" i="12"/>
  <c r="BU42" i="12"/>
  <c r="BY40" i="12"/>
  <c r="CK50" i="12"/>
  <c r="CS50" i="12"/>
  <c r="CZ47" i="12"/>
  <c r="CL47" i="12"/>
  <c r="CT47" i="12"/>
  <c r="CS45" i="12"/>
  <c r="DP44" i="12"/>
  <c r="CJ44" i="12"/>
  <c r="CE43" i="12"/>
  <c r="BU43" i="12"/>
  <c r="DD42" i="12"/>
  <c r="CG42" i="12"/>
  <c r="BV40" i="12"/>
  <c r="DM37" i="12"/>
  <c r="DI37" i="12"/>
  <c r="DQ37" i="12"/>
  <c r="DR37" i="12"/>
  <c r="DH37" i="12"/>
  <c r="DS37" i="12"/>
  <c r="DJ37" i="12"/>
  <c r="DT37" i="12"/>
  <c r="DK37" i="12"/>
  <c r="DL37" i="12"/>
  <c r="DN37" i="12"/>
  <c r="DO37" i="12"/>
  <c r="DL49" i="12"/>
  <c r="DT49" i="12"/>
  <c r="BV47" i="12"/>
  <c r="CD47" i="12"/>
  <c r="CP45" i="12"/>
  <c r="CS44" i="12"/>
  <c r="CI44" i="12"/>
  <c r="CD43" i="12"/>
  <c r="DC42" i="12"/>
  <c r="CD42" i="12"/>
  <c r="BU40" i="12"/>
  <c r="CR44" i="12"/>
  <c r="CH44" i="12"/>
  <c r="DJ44" i="12"/>
  <c r="DR44" i="12"/>
  <c r="DK44" i="12"/>
  <c r="DS44" i="12"/>
  <c r="CC43" i="12"/>
  <c r="CC42" i="12"/>
  <c r="CX42" i="12"/>
  <c r="DF42" i="12"/>
  <c r="CW42" i="12"/>
  <c r="DG42" i="12"/>
  <c r="CY42" i="12"/>
  <c r="DF43" i="12"/>
  <c r="CR41" i="12"/>
  <c r="BZ41" i="12"/>
  <c r="DC40" i="12"/>
  <c r="DM39" i="12"/>
  <c r="DB39" i="12"/>
  <c r="CZ38" i="12"/>
  <c r="CO38" i="12"/>
  <c r="CE38" i="12"/>
  <c r="CM37" i="12"/>
  <c r="CB37" i="12"/>
  <c r="DJ36" i="12"/>
  <c r="CY36" i="12"/>
  <c r="CE36" i="12"/>
  <c r="BU36" i="12"/>
  <c r="CS35" i="12"/>
  <c r="CU35" i="12"/>
  <c r="DC35" i="12"/>
  <c r="CY35" i="12"/>
  <c r="DG35" i="12"/>
  <c r="DE34" i="12"/>
  <c r="CR34" i="12"/>
  <c r="CF34" i="12"/>
  <c r="DH33" i="12"/>
  <c r="CP33" i="12"/>
  <c r="CK41" i="12"/>
  <c r="CS41" i="12"/>
  <c r="DL40" i="12"/>
  <c r="DT40" i="12"/>
  <c r="DA39" i="12"/>
  <c r="CY38" i="12"/>
  <c r="CN38" i="12"/>
  <c r="CC38" i="12"/>
  <c r="CO37" i="12"/>
  <c r="CK37" i="12"/>
  <c r="CS37" i="12"/>
  <c r="DS36" i="12"/>
  <c r="CX36" i="12"/>
  <c r="CM35" i="12"/>
  <c r="CI35" i="12"/>
  <c r="CQ35" i="12"/>
  <c r="CE34" i="12"/>
  <c r="CX34" i="12"/>
  <c r="DF34" i="12"/>
  <c r="DA34" i="12"/>
  <c r="DB34" i="12"/>
  <c r="DS33" i="12"/>
  <c r="CO33" i="12"/>
  <c r="BU41" i="12"/>
  <c r="CC41" i="12"/>
  <c r="CV40" i="12"/>
  <c r="DD40" i="12"/>
  <c r="CZ39" i="12"/>
  <c r="CB38" i="12"/>
  <c r="DB38" i="12"/>
  <c r="CX38" i="12"/>
  <c r="DF38" i="12"/>
  <c r="BY37" i="12"/>
  <c r="CG37" i="12"/>
  <c r="BU37" i="12"/>
  <c r="CC37" i="12"/>
  <c r="DG36" i="12"/>
  <c r="DH36" i="12"/>
  <c r="DP36" i="12"/>
  <c r="DL36" i="12"/>
  <c r="DT36" i="12"/>
  <c r="CH34" i="12"/>
  <c r="CP34" i="12"/>
  <c r="CK34" i="12"/>
  <c r="CS34" i="12"/>
  <c r="CL34" i="12"/>
  <c r="CT34" i="12"/>
  <c r="DR33" i="12"/>
  <c r="CK33" i="12"/>
  <c r="CG29" i="12"/>
  <c r="CL38" i="12"/>
  <c r="CT38" i="12"/>
  <c r="CH38" i="12"/>
  <c r="CP38" i="12"/>
  <c r="CZ36" i="12"/>
  <c r="CV36" i="12"/>
  <c r="DD36" i="12"/>
  <c r="BZ34" i="12"/>
  <c r="BU34" i="12"/>
  <c r="CC34" i="12"/>
  <c r="BV34" i="12"/>
  <c r="CD34" i="12"/>
  <c r="CJ31" i="12"/>
  <c r="CR31" i="12"/>
  <c r="CI31" i="12"/>
  <c r="CS31" i="12"/>
  <c r="CK31" i="12"/>
  <c r="CT31" i="12"/>
  <c r="CL31" i="12"/>
  <c r="CM31" i="12"/>
  <c r="CN31" i="12"/>
  <c r="BV38" i="12"/>
  <c r="CD38" i="12"/>
  <c r="BZ38" i="12"/>
  <c r="DI33" i="12"/>
  <c r="DQ33" i="12"/>
  <c r="DL33" i="12"/>
  <c r="DT33" i="12"/>
  <c r="DM33" i="12"/>
  <c r="CD41" i="12"/>
  <c r="DF39" i="12"/>
  <c r="DO39" i="12"/>
  <c r="DK39" i="12"/>
  <c r="DS39" i="12"/>
  <c r="CS38" i="12"/>
  <c r="CI38" i="12"/>
  <c r="BX38" i="12"/>
  <c r="CB36" i="12"/>
  <c r="BX36" i="12"/>
  <c r="CF36" i="12"/>
  <c r="BX34" i="12"/>
  <c r="DN33" i="12"/>
  <c r="CY39" i="12"/>
  <c r="DG39" i="12"/>
  <c r="CU39" i="12"/>
  <c r="DC39" i="12"/>
  <c r="CR38" i="12"/>
  <c r="CG38" i="12"/>
  <c r="BW38" i="12"/>
  <c r="DK33" i="12"/>
  <c r="CL33" i="12"/>
  <c r="CT33" i="12"/>
  <c r="CI33" i="12"/>
  <c r="CR33" i="12"/>
  <c r="CM33" i="12"/>
  <c r="CN33" i="12"/>
  <c r="BZ29" i="12"/>
  <c r="BY29" i="12"/>
  <c r="CA29" i="12"/>
  <c r="CB29" i="12"/>
  <c r="CC29" i="12"/>
  <c r="BU29" i="12"/>
  <c r="CD29" i="12"/>
  <c r="BV29" i="12"/>
  <c r="CE29" i="12"/>
  <c r="BW29" i="12"/>
  <c r="CF29" i="12"/>
  <c r="CT32" i="12"/>
  <c r="CK32" i="12"/>
  <c r="CB32" i="12"/>
  <c r="DO31" i="12"/>
  <c r="CE31" i="12"/>
  <c r="BV31" i="12"/>
  <c r="CQ30" i="12"/>
  <c r="CH30" i="12"/>
  <c r="DK30" i="12"/>
  <c r="DS30" i="12"/>
  <c r="CY29" i="12"/>
  <c r="CO29" i="12"/>
  <c r="DN27" i="12"/>
  <c r="CI26" i="12"/>
  <c r="CJ24" i="12"/>
  <c r="CR24" i="12"/>
  <c r="CI24" i="12"/>
  <c r="CS24" i="12"/>
  <c r="CK24" i="12"/>
  <c r="CT24" i="12"/>
  <c r="CL24" i="12"/>
  <c r="CN24" i="12"/>
  <c r="CO24" i="12"/>
  <c r="CS32" i="12"/>
  <c r="CJ32" i="12"/>
  <c r="CD31" i="12"/>
  <c r="BU31" i="12"/>
  <c r="CU30" i="12"/>
  <c r="DC30" i="12"/>
  <c r="DG29" i="12"/>
  <c r="CW29" i="12"/>
  <c r="CN29" i="12"/>
  <c r="CF28" i="12"/>
  <c r="CH26" i="12"/>
  <c r="CC31" i="12"/>
  <c r="DE29" i="12"/>
  <c r="CV29" i="12"/>
  <c r="CO28" i="12"/>
  <c r="CR26" i="12"/>
  <c r="CX22" i="12"/>
  <c r="DF22" i="12"/>
  <c r="DC22" i="12"/>
  <c r="CU22" i="12"/>
  <c r="DD22" i="12"/>
  <c r="CV22" i="12"/>
  <c r="DE22" i="12"/>
  <c r="CW22" i="12"/>
  <c r="DG22" i="12"/>
  <c r="CY22" i="12"/>
  <c r="CZ22" i="12"/>
  <c r="DA22" i="12"/>
  <c r="CQ32" i="12"/>
  <c r="CH32" i="12"/>
  <c r="BY32" i="12"/>
  <c r="CG32" i="12"/>
  <c r="CA31" i="12"/>
  <c r="DH31" i="12"/>
  <c r="DP31" i="12"/>
  <c r="DD29" i="12"/>
  <c r="CU29" i="12"/>
  <c r="CN28" i="12"/>
  <c r="DI28" i="12"/>
  <c r="CQ26" i="12"/>
  <c r="DR38" i="12"/>
  <c r="CR36" i="12"/>
  <c r="CP32" i="12"/>
  <c r="CF32" i="12"/>
  <c r="BW32" i="12"/>
  <c r="DT31" i="12"/>
  <c r="DK31" i="12"/>
  <c r="BZ31" i="12"/>
  <c r="DE30" i="12"/>
  <c r="CV30" i="12"/>
  <c r="CL30" i="12"/>
  <c r="DC29" i="12"/>
  <c r="CT29" i="12"/>
  <c r="DH27" i="12"/>
  <c r="CE26" i="12"/>
  <c r="DB26" i="12"/>
  <c r="DC26" i="12"/>
  <c r="CU26" i="12"/>
  <c r="DD26" i="12"/>
  <c r="DB22" i="12"/>
  <c r="CX29" i="12"/>
  <c r="DF29" i="12"/>
  <c r="DO27" i="12"/>
  <c r="DI27" i="12"/>
  <c r="DR27" i="12"/>
  <c r="DJ27" i="12"/>
  <c r="DS27" i="12"/>
  <c r="CL26" i="12"/>
  <c r="CT26" i="12"/>
  <c r="CJ26" i="12"/>
  <c r="CS26" i="12"/>
  <c r="CK26" i="12"/>
  <c r="DA29" i="12"/>
  <c r="CH29" i="12"/>
  <c r="CP29" i="12"/>
  <c r="CB28" i="12"/>
  <c r="BU28" i="12"/>
  <c r="CC28" i="12"/>
  <c r="CY27" i="12"/>
  <c r="DG27" i="12"/>
  <c r="CZ27" i="12"/>
  <c r="DA27" i="12"/>
  <c r="CN26" i="12"/>
  <c r="BV26" i="12"/>
  <c r="CD26" i="12"/>
  <c r="CA26" i="12"/>
  <c r="CB26" i="12"/>
  <c r="CP24" i="12"/>
  <c r="CH22" i="12"/>
  <c r="CP22" i="12"/>
  <c r="CL21" i="12"/>
  <c r="DO20" i="12"/>
  <c r="CT21" i="12"/>
  <c r="CJ21" i="12"/>
  <c r="DI21" i="12"/>
  <c r="DQ21" i="12"/>
  <c r="CE24" i="12"/>
  <c r="BV24" i="12"/>
  <c r="DK23" i="12"/>
  <c r="DS23" i="12"/>
  <c r="CO22" i="12"/>
  <c r="CF22" i="12"/>
  <c r="BW22" i="12"/>
  <c r="DT21" i="12"/>
  <c r="DK21" i="12"/>
  <c r="CR21" i="12"/>
  <c r="BZ18" i="12"/>
  <c r="CU23" i="12"/>
  <c r="DC23" i="12"/>
  <c r="CK21" i="12"/>
  <c r="CS21" i="12"/>
  <c r="DL20" i="12"/>
  <c r="DT20" i="12"/>
  <c r="BY27" i="12"/>
  <c r="CI27" i="12"/>
  <c r="CQ27" i="12"/>
  <c r="DQ25" i="12"/>
  <c r="DH25" i="12"/>
  <c r="DD24" i="12"/>
  <c r="CU24" i="12"/>
  <c r="CC24" i="12"/>
  <c r="DP23" i="12"/>
  <c r="DG23" i="12"/>
  <c r="CX23" i="12"/>
  <c r="CM22" i="12"/>
  <c r="CD22" i="12"/>
  <c r="BU22" i="12"/>
  <c r="DR21" i="12"/>
  <c r="DH21" i="12"/>
  <c r="CY21" i="12"/>
  <c r="CP21" i="12"/>
  <c r="BU21" i="12"/>
  <c r="CC21" i="12"/>
  <c r="DS20" i="12"/>
  <c r="DJ20" i="12"/>
  <c r="DJ26" i="12"/>
  <c r="DR26" i="12"/>
  <c r="DP25" i="12"/>
  <c r="BY25" i="12"/>
  <c r="CG25" i="12"/>
  <c r="DC24" i="12"/>
  <c r="CA24" i="12"/>
  <c r="DH24" i="12"/>
  <c r="DP24" i="12"/>
  <c r="DF23" i="12"/>
  <c r="CW23" i="12"/>
  <c r="CL22" i="12"/>
  <c r="CC22" i="12"/>
  <c r="DP21" i="12"/>
  <c r="CO21" i="12"/>
  <c r="DR20" i="12"/>
  <c r="DI20" i="12"/>
  <c r="CH19" i="12"/>
  <c r="CP19" i="12"/>
  <c r="CO19" i="12"/>
  <c r="CJ19" i="12"/>
  <c r="CT19" i="12"/>
  <c r="CK19" i="12"/>
  <c r="CM19" i="12"/>
  <c r="CN19" i="12"/>
  <c r="CQ19" i="12"/>
  <c r="CK18" i="12"/>
  <c r="CS18" i="12"/>
  <c r="CJ18" i="12"/>
  <c r="CR18" i="12"/>
  <c r="CM18" i="12"/>
  <c r="CN18" i="12"/>
  <c r="CO18" i="12"/>
  <c r="CP18" i="12"/>
  <c r="CQ18" i="12"/>
  <c r="CH18" i="12"/>
  <c r="CT18" i="12"/>
  <c r="BZ24" i="12"/>
  <c r="DE23" i="12"/>
  <c r="CV23" i="12"/>
  <c r="CT22" i="12"/>
  <c r="CK22" i="12"/>
  <c r="CB22" i="12"/>
  <c r="CN21" i="12"/>
  <c r="DQ20" i="12"/>
  <c r="DH20" i="12"/>
  <c r="BU18" i="12"/>
  <c r="CC18" i="12"/>
  <c r="CB18" i="12"/>
  <c r="CA18" i="12"/>
  <c r="CD18" i="12"/>
  <c r="CE18" i="12"/>
  <c r="BV18" i="12"/>
  <c r="CF18" i="12"/>
  <c r="BW18" i="12"/>
  <c r="CG18" i="12"/>
  <c r="BX18" i="12"/>
  <c r="DD18" i="12"/>
  <c r="BX16" i="12"/>
  <c r="CR15" i="12"/>
  <c r="CB15" i="12"/>
  <c r="DH13" i="12"/>
  <c r="DP13" i="12"/>
  <c r="DK13" i="12"/>
  <c r="DS13" i="12"/>
  <c r="DL13" i="12"/>
  <c r="DT13" i="12"/>
  <c r="DO13" i="12"/>
  <c r="DC18" i="12"/>
  <c r="CJ16" i="12"/>
  <c r="BW16" i="12"/>
  <c r="CQ15" i="12"/>
  <c r="CA15" i="12"/>
  <c r="DR13" i="12"/>
  <c r="CZ13" i="12"/>
  <c r="CU13" i="12"/>
  <c r="DC13" i="12"/>
  <c r="CV13" i="12"/>
  <c r="DD13" i="12"/>
  <c r="CY13" i="12"/>
  <c r="DG13" i="12"/>
  <c r="CM20" i="12"/>
  <c r="CL20" i="12"/>
  <c r="DB18" i="12"/>
  <c r="CG16" i="12"/>
  <c r="BU16" i="12"/>
  <c r="CN15" i="12"/>
  <c r="BX15" i="12"/>
  <c r="DM14" i="12"/>
  <c r="DH14" i="12"/>
  <c r="DP14" i="12"/>
  <c r="DI14" i="12"/>
  <c r="DQ14" i="12"/>
  <c r="DL14" i="12"/>
  <c r="DT14" i="12"/>
  <c r="DQ13" i="12"/>
  <c r="DA13" i="12"/>
  <c r="CF16" i="12"/>
  <c r="CM15" i="12"/>
  <c r="BW15" i="12"/>
  <c r="DD20" i="12"/>
  <c r="CN20" i="12"/>
  <c r="BZ19" i="12"/>
  <c r="BY19" i="12"/>
  <c r="CG19" i="12"/>
  <c r="DI18" i="12"/>
  <c r="DQ18" i="12"/>
  <c r="DH18" i="12"/>
  <c r="DP18" i="12"/>
  <c r="DL17" i="12"/>
  <c r="DT17" i="12"/>
  <c r="DK17" i="12"/>
  <c r="DS17" i="12"/>
  <c r="CE16" i="12"/>
  <c r="CY16" i="12"/>
  <c r="DG16" i="12"/>
  <c r="DB16" i="12"/>
  <c r="CX16" i="12"/>
  <c r="DF16" i="12"/>
  <c r="CJ15" i="12"/>
  <c r="DS14" i="12"/>
  <c r="DM13" i="12"/>
  <c r="CW13" i="12"/>
  <c r="DA18" i="12"/>
  <c r="CZ18" i="12"/>
  <c r="CV17" i="12"/>
  <c r="DD17" i="12"/>
  <c r="CU17" i="12"/>
  <c r="DC17" i="12"/>
  <c r="CI16" i="12"/>
  <c r="CQ16" i="12"/>
  <c r="CL16" i="12"/>
  <c r="CT16" i="12"/>
  <c r="CH16" i="12"/>
  <c r="CP16" i="12"/>
  <c r="BY14" i="12"/>
  <c r="CG14" i="12"/>
  <c r="CB14" i="12"/>
  <c r="BU14" i="12"/>
  <c r="CC14" i="12"/>
  <c r="BX14" i="12"/>
  <c r="CF14" i="12"/>
  <c r="DJ13" i="12"/>
  <c r="CA16" i="12"/>
  <c r="BV16" i="12"/>
  <c r="CD16" i="12"/>
  <c r="BZ16" i="12"/>
  <c r="CL15" i="12"/>
  <c r="CT15" i="12"/>
  <c r="CO15" i="12"/>
  <c r="CH15" i="12"/>
  <c r="CP15" i="12"/>
  <c r="CK15" i="12"/>
  <c r="CS15" i="12"/>
  <c r="BY16" i="12"/>
  <c r="BV15" i="12"/>
  <c r="CD15" i="12"/>
  <c r="BY15" i="12"/>
  <c r="CG15" i="12"/>
  <c r="BZ15" i="12"/>
  <c r="BU15" i="12"/>
  <c r="CC15" i="12"/>
  <c r="DQ15" i="12"/>
  <c r="DI15" i="12"/>
  <c r="DA15" i="12"/>
  <c r="CQ13" i="12"/>
  <c r="CI13" i="12"/>
  <c r="CA13" i="12"/>
  <c r="DR12" i="12"/>
  <c r="DJ12" i="12"/>
  <c r="DB12" i="12"/>
  <c r="CT12" i="12"/>
  <c r="CL12" i="12"/>
  <c r="CO11" i="12"/>
  <c r="CG11" i="12"/>
  <c r="BY11" i="12"/>
  <c r="DP10" i="12"/>
  <c r="DH10" i="12"/>
  <c r="CZ10" i="12"/>
  <c r="CR10" i="12"/>
  <c r="CJ10" i="12"/>
  <c r="CB10" i="12"/>
  <c r="DS9" i="12"/>
  <c r="DK9" i="12"/>
  <c r="DC9" i="12"/>
  <c r="CU9" i="12"/>
  <c r="DF8" i="12"/>
  <c r="CX8" i="12"/>
  <c r="CP8" i="12"/>
  <c r="CH8" i="12"/>
  <c r="CC7" i="12"/>
  <c r="BU7" i="12"/>
  <c r="CF11" i="12"/>
  <c r="BX11" i="12"/>
  <c r="DG12" i="12"/>
  <c r="CY12" i="12"/>
  <c r="CQ12" i="12"/>
  <c r="CI12" i="12"/>
  <c r="CT11" i="12"/>
  <c r="CL11" i="12"/>
  <c r="CD11" i="12"/>
  <c r="BV11" i="12"/>
  <c r="DM10" i="12"/>
  <c r="CZ9" i="12"/>
  <c r="DC8" i="12"/>
  <c r="CU8" i="12"/>
  <c r="CM8" i="12"/>
  <c r="DM15" i="12"/>
  <c r="CM13" i="12"/>
  <c r="DF12" i="12"/>
  <c r="CX12" i="12"/>
  <c r="CP12" i="12"/>
  <c r="CH12" i="12"/>
  <c r="CS11" i="12"/>
  <c r="CK11" i="12"/>
  <c r="CC11" i="12"/>
  <c r="BU11" i="12"/>
  <c r="DT10" i="12"/>
  <c r="DL10" i="12"/>
  <c r="DD10" i="12"/>
  <c r="CV10" i="12"/>
  <c r="CF10" i="12"/>
  <c r="BX10" i="12"/>
  <c r="DG9" i="12"/>
  <c r="CY9" i="12"/>
  <c r="DB8" i="12"/>
  <c r="CT8" i="12"/>
  <c r="CL8" i="12"/>
  <c r="CG7" i="12"/>
  <c r="BY7" i="12"/>
  <c r="CO12" i="12"/>
  <c r="CR11" i="12"/>
  <c r="CJ11" i="12"/>
  <c r="CB11" i="12"/>
  <c r="DS10" i="12"/>
  <c r="DK10" i="12"/>
  <c r="DF9" i="12"/>
  <c r="CX9" i="12"/>
  <c r="DA8" i="12"/>
  <c r="CS8" i="12"/>
  <c r="CK8" i="12"/>
  <c r="CF7" i="12"/>
  <c r="BX7" i="12"/>
  <c r="CQ11" i="12"/>
  <c r="CI11" i="12"/>
  <c r="CA11" i="12"/>
  <c r="DR15" i="12"/>
  <c r="CR13" i="12"/>
  <c r="DS12" i="12"/>
  <c r="DC12" i="12"/>
  <c r="CP11" i="12"/>
  <c r="CH11" i="12"/>
  <c r="DQ10" i="12"/>
  <c r="CS10" i="12"/>
  <c r="CC10" i="12"/>
  <c r="DT9" i="12"/>
  <c r="DD9" i="12"/>
  <c r="DG8" i="12"/>
  <c r="CY8" i="12"/>
  <c r="CQ8" i="12"/>
  <c r="CD7" i="12"/>
  <c r="A6" i="12"/>
  <c r="CT164" i="12"/>
  <c r="CY164" i="12"/>
  <c r="DI164" i="12"/>
  <c r="R61" i="13" l="1"/>
  <c r="K8" i="13"/>
  <c r="K34" i="13"/>
  <c r="S101" i="13"/>
  <c r="T19" i="13"/>
  <c r="O61" i="13"/>
  <c r="S130" i="12"/>
  <c r="X134" i="12"/>
  <c r="O17" i="12"/>
  <c r="U32" i="14"/>
  <c r="O42" i="14"/>
  <c r="T137" i="13"/>
  <c r="K50" i="13"/>
  <c r="S36" i="13"/>
  <c r="R67" i="13"/>
  <c r="K80" i="13"/>
  <c r="U92" i="13"/>
  <c r="R56" i="13"/>
  <c r="U8" i="14"/>
  <c r="R118" i="13"/>
  <c r="O134" i="13"/>
  <c r="O151" i="13"/>
  <c r="R100" i="13"/>
  <c r="K19" i="13"/>
  <c r="K16" i="14"/>
  <c r="U43" i="14"/>
  <c r="O29" i="14"/>
  <c r="R11" i="12"/>
  <c r="O103" i="12"/>
  <c r="S43" i="12"/>
  <c r="S25" i="12"/>
  <c r="X141" i="12"/>
  <c r="V157" i="12"/>
  <c r="T145" i="13"/>
  <c r="K151" i="13"/>
  <c r="U118" i="13"/>
  <c r="O97" i="13"/>
  <c r="U101" i="13"/>
  <c r="K109" i="13"/>
  <c r="O59" i="13"/>
  <c r="T98" i="13"/>
  <c r="T61" i="13"/>
  <c r="T45" i="13"/>
  <c r="R132" i="13"/>
  <c r="T11" i="13"/>
  <c r="O147" i="13"/>
  <c r="R34" i="13"/>
  <c r="R115" i="13"/>
  <c r="R65" i="13"/>
  <c r="O48" i="13"/>
  <c r="U112" i="13"/>
  <c r="S163" i="13"/>
  <c r="R163" i="13"/>
  <c r="T140" i="13"/>
  <c r="R151" i="13"/>
  <c r="K137" i="13"/>
  <c r="S85" i="13"/>
  <c r="K145" i="13"/>
  <c r="T38" i="13"/>
  <c r="K16" i="13"/>
  <c r="U124" i="13"/>
  <c r="K51" i="13"/>
  <c r="U74" i="13"/>
  <c r="R140" i="13"/>
  <c r="S124" i="13"/>
  <c r="S27" i="13"/>
  <c r="O135" i="13"/>
  <c r="W14" i="12"/>
  <c r="V99" i="12"/>
  <c r="Y47" i="12"/>
  <c r="K47" i="12"/>
  <c r="R45" i="14"/>
  <c r="R162" i="13"/>
  <c r="R166" i="13"/>
  <c r="R98" i="13"/>
  <c r="R106" i="13"/>
  <c r="R165" i="13"/>
  <c r="O34" i="13"/>
  <c r="U18" i="13"/>
  <c r="T21" i="13"/>
  <c r="S32" i="14"/>
  <c r="X7" i="14"/>
  <c r="P9" i="14"/>
  <c r="U14" i="14"/>
  <c r="U18" i="14"/>
  <c r="U19" i="14"/>
  <c r="P48" i="14"/>
  <c r="P15" i="14"/>
  <c r="O23" i="14"/>
  <c r="P13" i="14"/>
  <c r="K23" i="14"/>
  <c r="R19" i="14"/>
  <c r="P43" i="14"/>
  <c r="O32" i="14"/>
  <c r="O46" i="14"/>
  <c r="K32" i="14"/>
  <c r="V8" i="14"/>
  <c r="R14" i="14"/>
  <c r="Y8" i="14"/>
  <c r="K17" i="14"/>
  <c r="O40" i="14"/>
  <c r="R47" i="14"/>
  <c r="P11" i="14"/>
  <c r="O47" i="14"/>
  <c r="R23" i="14"/>
  <c r="O51" i="13"/>
  <c r="U56" i="13"/>
  <c r="S123" i="13"/>
  <c r="U45" i="13"/>
  <c r="O153" i="13"/>
  <c r="O104" i="13"/>
  <c r="U116" i="13"/>
  <c r="U24" i="13"/>
  <c r="K93" i="13"/>
  <c r="V183" i="12"/>
  <c r="X22" i="12"/>
  <c r="O49" i="12"/>
  <c r="T12" i="12"/>
  <c r="X189" i="12"/>
  <c r="O16" i="14"/>
  <c r="Y25" i="12"/>
  <c r="Y23" i="12"/>
  <c r="X36" i="12"/>
  <c r="W111" i="12"/>
  <c r="O17" i="14"/>
  <c r="T32" i="14"/>
  <c r="X39" i="12"/>
  <c r="O11" i="12"/>
  <c r="X61" i="12"/>
  <c r="K46" i="12"/>
  <c r="R51" i="13"/>
  <c r="U17" i="12"/>
  <c r="O168" i="12"/>
  <c r="T41" i="14"/>
  <c r="P20" i="14"/>
  <c r="W38" i="12"/>
  <c r="R41" i="14"/>
  <c r="O8" i="14"/>
  <c r="P34" i="14"/>
  <c r="V93" i="12"/>
  <c r="U140" i="13"/>
  <c r="U146" i="13"/>
  <c r="R104" i="13"/>
  <c r="K64" i="13"/>
  <c r="O159" i="13"/>
  <c r="S74" i="13"/>
  <c r="U130" i="13"/>
  <c r="T33" i="13"/>
  <c r="O138" i="13"/>
  <c r="R113" i="13"/>
  <c r="S75" i="13"/>
  <c r="U42" i="13"/>
  <c r="K29" i="13"/>
  <c r="R74" i="13"/>
  <c r="K135" i="13"/>
  <c r="K92" i="13"/>
  <c r="T59" i="13"/>
  <c r="S42" i="13"/>
  <c r="S87" i="13"/>
  <c r="S99" i="13"/>
  <c r="T148" i="13"/>
  <c r="T153" i="13"/>
  <c r="Y167" i="12"/>
  <c r="T7" i="12"/>
  <c r="U27" i="12"/>
  <c r="U26" i="12"/>
  <c r="X35" i="12"/>
  <c r="X42" i="12"/>
  <c r="S62" i="12"/>
  <c r="S51" i="12"/>
  <c r="O10" i="12"/>
  <c r="O41" i="12"/>
  <c r="T32" i="12"/>
  <c r="R386" i="12"/>
  <c r="R294" i="12"/>
  <c r="X14" i="12"/>
  <c r="X11" i="12"/>
  <c r="X47" i="12"/>
  <c r="O78" i="13"/>
  <c r="X57" i="12"/>
  <c r="S50" i="13"/>
  <c r="O22" i="13"/>
  <c r="T37" i="13"/>
  <c r="R116" i="13"/>
  <c r="S130" i="13"/>
  <c r="O57" i="13"/>
  <c r="O14" i="13"/>
  <c r="K117" i="13"/>
  <c r="T70" i="13"/>
  <c r="K59" i="13"/>
  <c r="X49" i="12"/>
  <c r="U67" i="12"/>
  <c r="Y40" i="12"/>
  <c r="V137" i="12"/>
  <c r="T51" i="12"/>
  <c r="W61" i="12"/>
  <c r="W145" i="12"/>
  <c r="X126" i="12"/>
  <c r="W8" i="12"/>
  <c r="O263" i="12"/>
  <c r="V19" i="12"/>
  <c r="Y14" i="12"/>
  <c r="O411" i="12"/>
  <c r="O344" i="12"/>
  <c r="Y12" i="12"/>
  <c r="X54" i="12"/>
  <c r="T26" i="12"/>
  <c r="O51" i="12"/>
  <c r="DD28" i="12"/>
  <c r="O418" i="12"/>
  <c r="Y108" i="12"/>
  <c r="W210" i="12"/>
  <c r="K300" i="12"/>
  <c r="CZ28" i="12"/>
  <c r="CD28" i="12"/>
  <c r="O291" i="12"/>
  <c r="R278" i="12"/>
  <c r="CH28" i="12"/>
  <c r="CL28" i="12"/>
  <c r="CY28" i="12"/>
  <c r="DC28" i="12"/>
  <c r="U418" i="12"/>
  <c r="CI28" i="12"/>
  <c r="O109" i="12"/>
  <c r="S113" i="12"/>
  <c r="CX28" i="12"/>
  <c r="DB28" i="12"/>
  <c r="DR28" i="12"/>
  <c r="BW28" i="12"/>
  <c r="O234" i="12"/>
  <c r="R109" i="12"/>
  <c r="O201" i="12"/>
  <c r="CV28" i="12"/>
  <c r="CE28" i="12"/>
  <c r="DL28" i="12"/>
  <c r="W418" i="12"/>
  <c r="DS28" i="12"/>
  <c r="DK28" i="12"/>
  <c r="CS28" i="12"/>
  <c r="BV28" i="12"/>
  <c r="CG28" i="12"/>
  <c r="O118" i="12"/>
  <c r="S393" i="12"/>
  <c r="DM28" i="12"/>
  <c r="DA28" i="12"/>
  <c r="CU28" i="12"/>
  <c r="BX28" i="12"/>
  <c r="CT28" i="12"/>
  <c r="CK28" i="12"/>
  <c r="CQ28" i="12"/>
  <c r="DP28" i="12"/>
  <c r="CM28" i="12"/>
  <c r="O16" i="12"/>
  <c r="CR28" i="12"/>
  <c r="CA28" i="12"/>
  <c r="CP28" i="12"/>
  <c r="DT28" i="12"/>
  <c r="R116" i="12"/>
  <c r="DH28" i="12"/>
  <c r="BZ28" i="12"/>
  <c r="T418" i="12"/>
  <c r="CJ28" i="12"/>
  <c r="DO28" i="12"/>
  <c r="V28" i="12" s="1"/>
  <c r="X132" i="12"/>
  <c r="CW28" i="12"/>
  <c r="R418" i="12"/>
  <c r="DJ28" i="12"/>
  <c r="Y418" i="12"/>
  <c r="BY28" i="12"/>
  <c r="S418" i="12"/>
  <c r="X117" i="12"/>
  <c r="X111" i="12"/>
  <c r="DN28" i="12"/>
  <c r="DG28" i="12"/>
  <c r="V418" i="12"/>
  <c r="W32" i="12"/>
  <c r="T108" i="12"/>
  <c r="DF28" i="12"/>
  <c r="K418" i="12"/>
  <c r="DQ28" i="12"/>
  <c r="X119" i="12"/>
  <c r="R133" i="12"/>
  <c r="DE28" i="12"/>
  <c r="Y32" i="12"/>
  <c r="X418" i="12"/>
  <c r="U381" i="12"/>
  <c r="S53" i="12"/>
  <c r="X67" i="12"/>
  <c r="Y17" i="12"/>
  <c r="X41" i="12"/>
  <c r="X10" i="12"/>
  <c r="S47" i="12"/>
  <c r="Y29" i="12"/>
  <c r="K147" i="13"/>
  <c r="T120" i="13"/>
  <c r="K106" i="13"/>
  <c r="S81" i="13"/>
  <c r="R39" i="13"/>
  <c r="T161" i="13"/>
  <c r="T115" i="13"/>
  <c r="T107" i="13"/>
  <c r="K129" i="13"/>
  <c r="U107" i="13"/>
  <c r="T134" i="13"/>
  <c r="R24" i="13"/>
  <c r="Y75" i="12"/>
  <c r="V103" i="12"/>
  <c r="V25" i="12"/>
  <c r="R27" i="12"/>
  <c r="R24" i="12"/>
  <c r="O141" i="12"/>
  <c r="Y26" i="12"/>
  <c r="W23" i="12"/>
  <c r="X25" i="12"/>
  <c r="R159" i="12"/>
  <c r="Y258" i="12"/>
  <c r="S60" i="12"/>
  <c r="O133" i="12"/>
  <c r="V58" i="12"/>
  <c r="K34" i="12"/>
  <c r="Y67" i="12"/>
  <c r="T73" i="12"/>
  <c r="R277" i="12"/>
  <c r="V242" i="12"/>
  <c r="W21" i="12"/>
  <c r="U41" i="12"/>
  <c r="R25" i="12"/>
  <c r="O25" i="12"/>
  <c r="X20" i="12"/>
  <c r="S24" i="12"/>
  <c r="U62" i="12"/>
  <c r="T155" i="12"/>
  <c r="O186" i="12"/>
  <c r="K86" i="12"/>
  <c r="U159" i="12"/>
  <c r="Y27" i="12"/>
  <c r="T24" i="12"/>
  <c r="T40" i="12"/>
  <c r="Y130" i="12"/>
  <c r="R344" i="12"/>
  <c r="X239" i="12"/>
  <c r="K122" i="13"/>
  <c r="K116" i="13"/>
  <c r="K21" i="13"/>
  <c r="T151" i="13"/>
  <c r="O144" i="13"/>
  <c r="K124" i="13"/>
  <c r="O122" i="13"/>
  <c r="R25" i="13"/>
  <c r="T158" i="13"/>
  <c r="S59" i="13"/>
  <c r="O80" i="13"/>
  <c r="K22" i="13"/>
  <c r="T101" i="13"/>
  <c r="K118" i="13"/>
  <c r="O145" i="13"/>
  <c r="U70" i="13"/>
  <c r="U98" i="13"/>
  <c r="K140" i="13"/>
  <c r="S119" i="13"/>
  <c r="K148" i="13"/>
  <c r="S162" i="13"/>
  <c r="O137" i="13"/>
  <c r="T40" i="13"/>
  <c r="W7" i="12"/>
  <c r="O93" i="12"/>
  <c r="S126" i="12"/>
  <c r="S146" i="12"/>
  <c r="O268" i="12"/>
  <c r="U24" i="12"/>
  <c r="V48" i="12"/>
  <c r="T48" i="12"/>
  <c r="U111" i="12"/>
  <c r="S202" i="12"/>
  <c r="V43" i="12"/>
  <c r="O62" i="12"/>
  <c r="U254" i="12"/>
  <c r="R297" i="12"/>
  <c r="O108" i="12"/>
  <c r="O113" i="12"/>
  <c r="T218" i="12"/>
  <c r="S9" i="12"/>
  <c r="R36" i="12"/>
  <c r="Y44" i="12"/>
  <c r="Y55" i="12"/>
  <c r="O65" i="12"/>
  <c r="O14" i="12"/>
  <c r="S32" i="12"/>
  <c r="R41" i="12"/>
  <c r="V54" i="12"/>
  <c r="O215" i="12"/>
  <c r="S249" i="12"/>
  <c r="S105" i="12"/>
  <c r="V16" i="12"/>
  <c r="X96" i="12"/>
  <c r="S7" i="12"/>
  <c r="R12" i="12"/>
  <c r="X44" i="12"/>
  <c r="T46" i="12"/>
  <c r="V41" i="12"/>
  <c r="X118" i="12"/>
  <c r="X195" i="12"/>
  <c r="X177" i="12"/>
  <c r="K297" i="12"/>
  <c r="O39" i="12"/>
  <c r="R227" i="12"/>
  <c r="W75" i="12"/>
  <c r="U7" i="12"/>
  <c r="V31" i="12"/>
  <c r="R49" i="12"/>
  <c r="S102" i="12"/>
  <c r="K113" i="12"/>
  <c r="U162" i="12"/>
  <c r="Y219" i="12"/>
  <c r="S244" i="12"/>
  <c r="S58" i="12"/>
  <c r="Y9" i="12"/>
  <c r="U25" i="12"/>
  <c r="V52" i="12"/>
  <c r="T49" i="12"/>
  <c r="Y107" i="12"/>
  <c r="Y113" i="12"/>
  <c r="V255" i="12"/>
  <c r="R371" i="12"/>
  <c r="R30" i="12"/>
  <c r="O140" i="13"/>
  <c r="O76" i="13"/>
  <c r="K25" i="13"/>
  <c r="R111" i="13"/>
  <c r="T20" i="13"/>
  <c r="S61" i="12"/>
  <c r="T211" i="12"/>
  <c r="R16" i="13"/>
  <c r="U23" i="13"/>
  <c r="V17" i="12"/>
  <c r="V119" i="12"/>
  <c r="T60" i="12"/>
  <c r="T161" i="12"/>
  <c r="O202" i="12"/>
  <c r="CV248" i="12"/>
  <c r="X19" i="12"/>
  <c r="S26" i="12"/>
  <c r="T65" i="12"/>
  <c r="O182" i="12"/>
  <c r="U158" i="12"/>
  <c r="R165" i="12"/>
  <c r="S226" i="12"/>
  <c r="T260" i="12"/>
  <c r="R266" i="12"/>
  <c r="X51" i="12"/>
  <c r="V30" i="12"/>
  <c r="O276" i="12"/>
  <c r="V168" i="12"/>
  <c r="V82" i="12"/>
  <c r="W69" i="12"/>
  <c r="O81" i="12"/>
  <c r="U109" i="12"/>
  <c r="U59" i="12"/>
  <c r="V59" i="12"/>
  <c r="U117" i="12"/>
  <c r="V120" i="12"/>
  <c r="V118" i="12"/>
  <c r="R154" i="12"/>
  <c r="R59" i="12"/>
  <c r="X227" i="12"/>
  <c r="Y49" i="12"/>
  <c r="T288" i="12"/>
  <c r="V172" i="12"/>
  <c r="T411" i="12"/>
  <c r="U46" i="12"/>
  <c r="V14" i="12"/>
  <c r="V13" i="12"/>
  <c r="O142" i="12"/>
  <c r="R63" i="12"/>
  <c r="O165" i="12"/>
  <c r="S241" i="12"/>
  <c r="W261" i="12"/>
  <c r="S19" i="12"/>
  <c r="W73" i="12"/>
  <c r="T109" i="12"/>
  <c r="S118" i="12"/>
  <c r="U228" i="12"/>
  <c r="U216" i="12"/>
  <c r="U304" i="12"/>
  <c r="R317" i="12"/>
  <c r="V102" i="12"/>
  <c r="U52" i="12"/>
  <c r="Y8" i="12"/>
  <c r="R102" i="12"/>
  <c r="U10" i="12"/>
  <c r="O22" i="12"/>
  <c r="Y99" i="12"/>
  <c r="X82" i="12"/>
  <c r="W105" i="12"/>
  <c r="R141" i="12"/>
  <c r="CP248" i="12"/>
  <c r="O242" i="12"/>
  <c r="Y102" i="12"/>
  <c r="O12" i="12"/>
  <c r="K55" i="12"/>
  <c r="X55" i="12"/>
  <c r="U58" i="12"/>
  <c r="O61" i="12"/>
  <c r="T69" i="12"/>
  <c r="Y117" i="12"/>
  <c r="X123" i="12"/>
  <c r="X108" i="12"/>
  <c r="T375" i="12"/>
  <c r="U76" i="12"/>
  <c r="CN248" i="12"/>
  <c r="DI248" i="12"/>
  <c r="T189" i="12"/>
  <c r="W9" i="12"/>
  <c r="O58" i="12"/>
  <c r="W46" i="12"/>
  <c r="O67" i="12"/>
  <c r="X77" i="12"/>
  <c r="X70" i="12"/>
  <c r="W92" i="12"/>
  <c r="R137" i="12"/>
  <c r="R163" i="12"/>
  <c r="S168" i="12"/>
  <c r="R157" i="12"/>
  <c r="K193" i="12"/>
  <c r="T173" i="12"/>
  <c r="T188" i="12"/>
  <c r="DE248" i="12"/>
  <c r="CY248" i="12"/>
  <c r="S50" i="12" s="1"/>
  <c r="DR248" i="12"/>
  <c r="V254" i="12"/>
  <c r="CK248" i="12"/>
  <c r="U266" i="12"/>
  <c r="T332" i="12"/>
  <c r="O134" i="12"/>
  <c r="O171" i="12"/>
  <c r="T252" i="12"/>
  <c r="DH248" i="12"/>
  <c r="DJ248" i="12"/>
  <c r="CU248" i="12"/>
  <c r="U261" i="12"/>
  <c r="T265" i="12"/>
  <c r="T277" i="12"/>
  <c r="R330" i="12"/>
  <c r="X100" i="12"/>
  <c r="T356" i="12"/>
  <c r="U343" i="12"/>
  <c r="CO248" i="12"/>
  <c r="BU248" i="12"/>
  <c r="BW248" i="12"/>
  <c r="S103" i="12"/>
  <c r="O70" i="12"/>
  <c r="R100" i="12"/>
  <c r="T84" i="12"/>
  <c r="S94" i="12"/>
  <c r="X163" i="12"/>
  <c r="S188" i="12"/>
  <c r="U414" i="12"/>
  <c r="DQ248" i="12"/>
  <c r="CJ248" i="12"/>
  <c r="DD248" i="12"/>
  <c r="V265" i="12"/>
  <c r="S285" i="12"/>
  <c r="S295" i="12"/>
  <c r="U294" i="12"/>
  <c r="X137" i="12"/>
  <c r="DK248" i="12"/>
  <c r="DN248" i="12"/>
  <c r="BX248" i="12"/>
  <c r="DF248" i="12"/>
  <c r="V101" i="12"/>
  <c r="V76" i="12"/>
  <c r="U96" i="12"/>
  <c r="R87" i="12"/>
  <c r="R107" i="12"/>
  <c r="S160" i="12"/>
  <c r="S104" i="12"/>
  <c r="S151" i="12"/>
  <c r="X173" i="12"/>
  <c r="V150" i="12"/>
  <c r="U178" i="12"/>
  <c r="R167" i="12"/>
  <c r="U168" i="12"/>
  <c r="K180" i="12"/>
  <c r="T249" i="12"/>
  <c r="CT248" i="12"/>
  <c r="CS248" i="12"/>
  <c r="U264" i="12"/>
  <c r="O281" i="12"/>
  <c r="T355" i="12"/>
  <c r="T387" i="12"/>
  <c r="U394" i="12"/>
  <c r="CQ248" i="12"/>
  <c r="DO248" i="12"/>
  <c r="CG248" i="12"/>
  <c r="CH248" i="12"/>
  <c r="U411" i="12"/>
  <c r="S411" i="12"/>
  <c r="Y16" i="12"/>
  <c r="R411" i="12"/>
  <c r="T52" i="12"/>
  <c r="T63" i="12"/>
  <c r="U69" i="12"/>
  <c r="T99" i="12"/>
  <c r="U99" i="12"/>
  <c r="X95" i="12"/>
  <c r="O101" i="12"/>
  <c r="V133" i="12"/>
  <c r="R149" i="12"/>
  <c r="V152" i="12"/>
  <c r="X155" i="12"/>
  <c r="U167" i="12"/>
  <c r="S154" i="12"/>
  <c r="K188" i="12"/>
  <c r="O167" i="12"/>
  <c r="U179" i="12"/>
  <c r="W245" i="12"/>
  <c r="R260" i="12"/>
  <c r="CL248" i="12"/>
  <c r="DC248" i="12"/>
  <c r="U258" i="12"/>
  <c r="U273" i="12"/>
  <c r="S308" i="12"/>
  <c r="S320" i="12"/>
  <c r="K377" i="12"/>
  <c r="R338" i="12"/>
  <c r="S383" i="12"/>
  <c r="K172" i="12"/>
  <c r="S192" i="12"/>
  <c r="Y60" i="12"/>
  <c r="T94" i="12"/>
  <c r="S99" i="12"/>
  <c r="U185" i="12"/>
  <c r="R170" i="12"/>
  <c r="Y246" i="12"/>
  <c r="T243" i="12"/>
  <c r="CZ248" i="12"/>
  <c r="R249" i="12"/>
  <c r="S258" i="12"/>
  <c r="S287" i="12"/>
  <c r="S273" i="12"/>
  <c r="R328" i="12"/>
  <c r="R368" i="12"/>
  <c r="O7" i="12"/>
  <c r="DA248" i="12"/>
  <c r="DG248" i="12"/>
  <c r="R253" i="12"/>
  <c r="CW248" i="12"/>
  <c r="R363" i="12"/>
  <c r="K411" i="12"/>
  <c r="R69" i="12"/>
  <c r="T82" i="12"/>
  <c r="K78" i="12"/>
  <c r="R81" i="12"/>
  <c r="O92" i="12"/>
  <c r="X99" i="12"/>
  <c r="U91" i="12"/>
  <c r="U82" i="12"/>
  <c r="R95" i="12"/>
  <c r="V80" i="12"/>
  <c r="U112" i="12"/>
  <c r="R129" i="12"/>
  <c r="T245" i="12"/>
  <c r="T246" i="12"/>
  <c r="S280" i="12"/>
  <c r="S260" i="12"/>
  <c r="R280" i="12"/>
  <c r="S83" i="12"/>
  <c r="O160" i="12"/>
  <c r="CX248" i="12"/>
  <c r="DL248" i="12"/>
  <c r="BY248" i="12"/>
  <c r="CA248" i="12"/>
  <c r="T13" i="12"/>
  <c r="X69" i="12"/>
  <c r="V91" i="12"/>
  <c r="Y95" i="12"/>
  <c r="K88" i="12"/>
  <c r="S89" i="12"/>
  <c r="R91" i="12"/>
  <c r="S82" i="12"/>
  <c r="W103" i="12"/>
  <c r="W102" i="12"/>
  <c r="V104" i="12"/>
  <c r="U151" i="12"/>
  <c r="T148" i="12"/>
  <c r="W149" i="12"/>
  <c r="R185" i="12"/>
  <c r="W201" i="12"/>
  <c r="T169" i="12"/>
  <c r="U191" i="12"/>
  <c r="W205" i="12"/>
  <c r="O320" i="12"/>
  <c r="R387" i="12"/>
  <c r="DB248" i="12"/>
  <c r="DP248" i="12"/>
  <c r="DT248" i="12"/>
  <c r="U50" i="12" s="1"/>
  <c r="BZ248" i="12"/>
  <c r="Y50" i="12" s="1"/>
  <c r="O37" i="12"/>
  <c r="U47" i="12"/>
  <c r="T70" i="12"/>
  <c r="V92" i="12"/>
  <c r="X89" i="12"/>
  <c r="W147" i="12"/>
  <c r="K151" i="12"/>
  <c r="Y155" i="12"/>
  <c r="S163" i="12"/>
  <c r="O180" i="12"/>
  <c r="S176" i="12"/>
  <c r="V111" i="12"/>
  <c r="S191" i="12"/>
  <c r="R350" i="12"/>
  <c r="R258" i="12"/>
  <c r="V241" i="12"/>
  <c r="S254" i="12"/>
  <c r="T273" i="12"/>
  <c r="O355" i="12"/>
  <c r="S377" i="12"/>
  <c r="K399" i="12"/>
  <c r="S92" i="12"/>
  <c r="O309" i="12"/>
  <c r="CE248" i="12"/>
  <c r="O50" i="12" s="1"/>
  <c r="CC248" i="12"/>
  <c r="O88" i="12"/>
  <c r="U92" i="12"/>
  <c r="V180" i="12"/>
  <c r="S193" i="12"/>
  <c r="S210" i="12"/>
  <c r="U61" i="12"/>
  <c r="O247" i="12"/>
  <c r="O244" i="12"/>
  <c r="CD248" i="12"/>
  <c r="S250" i="12"/>
  <c r="T255" i="12"/>
  <c r="U330" i="12"/>
  <c r="U382" i="12"/>
  <c r="R333" i="12"/>
  <c r="S351" i="12"/>
  <c r="R359" i="12"/>
  <c r="T368" i="12"/>
  <c r="O381" i="12"/>
  <c r="S381" i="12"/>
  <c r="CF248" i="12"/>
  <c r="R188" i="12"/>
  <c r="DM248" i="12"/>
  <c r="DS248" i="12"/>
  <c r="CB248" i="12"/>
  <c r="V50" i="12" s="1"/>
  <c r="S153" i="12"/>
  <c r="R50" i="12"/>
  <c r="S70" i="12"/>
  <c r="R73" i="12"/>
  <c r="W87" i="12"/>
  <c r="T85" i="12"/>
  <c r="S90" i="12"/>
  <c r="W96" i="12"/>
  <c r="V83" i="12"/>
  <c r="T140" i="12"/>
  <c r="V176" i="12"/>
  <c r="X166" i="12"/>
  <c r="S190" i="12"/>
  <c r="U193" i="12"/>
  <c r="CM248" i="12"/>
  <c r="BV248" i="12"/>
  <c r="T264" i="12"/>
  <c r="S261" i="12"/>
  <c r="T409" i="12"/>
  <c r="CR248" i="12"/>
  <c r="CI248" i="12"/>
  <c r="DK164" i="12"/>
  <c r="S406" i="12"/>
  <c r="T138" i="12"/>
  <c r="CV164" i="12"/>
  <c r="DC164" i="12"/>
  <c r="T416" i="12"/>
  <c r="O233" i="12"/>
  <c r="R247" i="12"/>
  <c r="CX164" i="12"/>
  <c r="K415" i="12"/>
  <c r="DB164" i="12"/>
  <c r="S314" i="12"/>
  <c r="W17" i="12"/>
  <c r="T19" i="12"/>
  <c r="R23" i="12"/>
  <c r="S30" i="12"/>
  <c r="S31" i="12"/>
  <c r="W36" i="12"/>
  <c r="T35" i="12"/>
  <c r="V40" i="12"/>
  <c r="X43" i="12"/>
  <c r="V117" i="12"/>
  <c r="S110" i="12"/>
  <c r="W122" i="12"/>
  <c r="X129" i="12"/>
  <c r="DT164" i="12"/>
  <c r="U398" i="12" s="1"/>
  <c r="R153" i="12"/>
  <c r="DP164" i="12"/>
  <c r="CF164" i="12"/>
  <c r="O415" i="12"/>
  <c r="U240" i="12"/>
  <c r="T232" i="12"/>
  <c r="T272" i="12"/>
  <c r="R275" i="12"/>
  <c r="T286" i="12"/>
  <c r="T271" i="12"/>
  <c r="K301" i="12"/>
  <c r="T319" i="12"/>
  <c r="O323" i="12"/>
  <c r="T327" i="12"/>
  <c r="R335" i="12"/>
  <c r="T357" i="12"/>
  <c r="O384" i="12"/>
  <c r="U388" i="12"/>
  <c r="O408" i="12"/>
  <c r="S75" i="12"/>
  <c r="R127" i="12"/>
  <c r="CL164" i="12"/>
  <c r="O152" i="12"/>
  <c r="DD164" i="12"/>
  <c r="R416" i="12"/>
  <c r="K307" i="12"/>
  <c r="T30" i="12"/>
  <c r="X32" i="12"/>
  <c r="X40" i="12"/>
  <c r="O59" i="12"/>
  <c r="T75" i="12"/>
  <c r="X113" i="12"/>
  <c r="X127" i="12"/>
  <c r="R126" i="12"/>
  <c r="Y147" i="12"/>
  <c r="T160" i="12"/>
  <c r="BW164" i="12"/>
  <c r="O205" i="12"/>
  <c r="Y207" i="12"/>
  <c r="O211" i="12"/>
  <c r="R208" i="12"/>
  <c r="R415" i="12"/>
  <c r="R268" i="12"/>
  <c r="K270" i="12"/>
  <c r="O278" i="12"/>
  <c r="T323" i="12"/>
  <c r="R325" i="12"/>
  <c r="U337" i="12"/>
  <c r="O346" i="12"/>
  <c r="T353" i="12"/>
  <c r="U342" i="12"/>
  <c r="R358" i="12"/>
  <c r="O386" i="12"/>
  <c r="O75" i="12"/>
  <c r="X76" i="12"/>
  <c r="W126" i="12"/>
  <c r="CZ164" i="12"/>
  <c r="U353" i="12"/>
  <c r="K373" i="12"/>
  <c r="DR164" i="12"/>
  <c r="DL164" i="12"/>
  <c r="T413" i="12"/>
  <c r="O27" i="12"/>
  <c r="R125" i="12"/>
  <c r="R124" i="12"/>
  <c r="O147" i="12"/>
  <c r="CQ164" i="12"/>
  <c r="X203" i="12"/>
  <c r="CE164" i="12"/>
  <c r="O214" i="12"/>
  <c r="R205" i="12"/>
  <c r="O199" i="12"/>
  <c r="K211" i="12"/>
  <c r="U225" i="12"/>
  <c r="O229" i="12"/>
  <c r="T231" i="12"/>
  <c r="T242" i="12"/>
  <c r="U286" i="12"/>
  <c r="U305" i="12"/>
  <c r="R311" i="12"/>
  <c r="T300" i="12"/>
  <c r="T304" i="12"/>
  <c r="T337" i="12"/>
  <c r="K351" i="12"/>
  <c r="T397" i="12"/>
  <c r="U397" i="12"/>
  <c r="O391" i="12"/>
  <c r="W77" i="12"/>
  <c r="K114" i="12"/>
  <c r="CJ164" i="12"/>
  <c r="CW164" i="12"/>
  <c r="S416" i="12"/>
  <c r="R414" i="12"/>
  <c r="DO164" i="12"/>
  <c r="V34" i="12"/>
  <c r="V10" i="12"/>
  <c r="W24" i="12"/>
  <c r="W31" i="12"/>
  <c r="X34" i="12"/>
  <c r="R40" i="12"/>
  <c r="R76" i="12"/>
  <c r="Y127" i="12"/>
  <c r="V129" i="12"/>
  <c r="R145" i="12"/>
  <c r="CI164" i="12"/>
  <c r="S159" i="12"/>
  <c r="DH164" i="12"/>
  <c r="BV164" i="12"/>
  <c r="K68" i="12" s="1"/>
  <c r="U200" i="12"/>
  <c r="O209" i="12"/>
  <c r="T225" i="12"/>
  <c r="K228" i="12"/>
  <c r="R237" i="12"/>
  <c r="O252" i="12"/>
  <c r="K414" i="12"/>
  <c r="O277" i="12"/>
  <c r="U270" i="12"/>
  <c r="U277" i="12"/>
  <c r="S305" i="12"/>
  <c r="R315" i="12"/>
  <c r="U351" i="12"/>
  <c r="T364" i="12"/>
  <c r="O380" i="12"/>
  <c r="T400" i="12"/>
  <c r="T407" i="12"/>
  <c r="R391" i="12"/>
  <c r="X17" i="12"/>
  <c r="DE164" i="12"/>
  <c r="O413" i="12"/>
  <c r="O416" i="12"/>
  <c r="BX164" i="12"/>
  <c r="T68" i="12" s="1"/>
  <c r="Y36" i="12"/>
  <c r="R38" i="12"/>
  <c r="R412" i="12"/>
  <c r="V36" i="12"/>
  <c r="X38" i="12"/>
  <c r="O412" i="12"/>
  <c r="X37" i="12"/>
  <c r="W79" i="12"/>
  <c r="V127" i="12"/>
  <c r="K128" i="12"/>
  <c r="O124" i="12"/>
  <c r="V136" i="12"/>
  <c r="DA164" i="12"/>
  <c r="U150" i="12"/>
  <c r="DQ164" i="12"/>
  <c r="T194" i="12"/>
  <c r="CD164" i="12"/>
  <c r="V219" i="12"/>
  <c r="R243" i="12"/>
  <c r="T269" i="12"/>
  <c r="U290" i="12"/>
  <c r="R300" i="12"/>
  <c r="O304" i="12"/>
  <c r="S301" i="12"/>
  <c r="K308" i="12"/>
  <c r="R360" i="12"/>
  <c r="U328" i="12"/>
  <c r="O375" i="12"/>
  <c r="S369" i="12"/>
  <c r="R397" i="12"/>
  <c r="T27" i="12"/>
  <c r="CO164" i="12"/>
  <c r="CP164" i="12"/>
  <c r="R417" i="12"/>
  <c r="T415" i="12"/>
  <c r="O414" i="12"/>
  <c r="V46" i="12"/>
  <c r="R82" i="12"/>
  <c r="O129" i="12"/>
  <c r="S135" i="12"/>
  <c r="DJ164" i="12"/>
  <c r="BU164" i="12"/>
  <c r="W197" i="12"/>
  <c r="S413" i="12"/>
  <c r="T205" i="12"/>
  <c r="O212" i="12"/>
  <c r="X214" i="12"/>
  <c r="V225" i="12"/>
  <c r="S265" i="12"/>
  <c r="R229" i="12"/>
  <c r="S230" i="12"/>
  <c r="U284" i="12"/>
  <c r="T267" i="12"/>
  <c r="T282" i="12"/>
  <c r="O284" i="12"/>
  <c r="S341" i="12"/>
  <c r="O312" i="12"/>
  <c r="T328" i="12"/>
  <c r="O306" i="12"/>
  <c r="O342" i="12"/>
  <c r="R364" i="12"/>
  <c r="U360" i="12"/>
  <c r="R92" i="12"/>
  <c r="R144" i="12"/>
  <c r="CM164" i="12"/>
  <c r="DN164" i="12"/>
  <c r="CH164" i="12"/>
  <c r="K261" i="12"/>
  <c r="R152" i="12"/>
  <c r="T412" i="12"/>
  <c r="T115" i="12"/>
  <c r="S120" i="12"/>
  <c r="V128" i="12"/>
  <c r="T130" i="12"/>
  <c r="V135" i="12"/>
  <c r="U135" i="12"/>
  <c r="DS164" i="12"/>
  <c r="U166" i="12"/>
  <c r="CC164" i="12"/>
  <c r="R212" i="12"/>
  <c r="T228" i="12"/>
  <c r="R245" i="12"/>
  <c r="U236" i="12"/>
  <c r="U415" i="12"/>
  <c r="U247" i="12"/>
  <c r="R250" i="12"/>
  <c r="S284" i="12"/>
  <c r="O267" i="12"/>
  <c r="S312" i="12"/>
  <c r="R326" i="12"/>
  <c r="T301" i="12"/>
  <c r="R334" i="12"/>
  <c r="R352" i="12"/>
  <c r="S344" i="12"/>
  <c r="R348" i="12"/>
  <c r="S360" i="12"/>
  <c r="U367" i="12"/>
  <c r="U371" i="12"/>
  <c r="K407" i="12"/>
  <c r="R14" i="12"/>
  <c r="Y78" i="12"/>
  <c r="CN164" i="12"/>
  <c r="O279" i="12"/>
  <c r="K7" i="12"/>
  <c r="CS164" i="12"/>
  <c r="S279" i="12"/>
  <c r="CU164" i="12"/>
  <c r="W25" i="12"/>
  <c r="U412" i="12"/>
  <c r="W34" i="12"/>
  <c r="U130" i="12"/>
  <c r="K136" i="12"/>
  <c r="V143" i="12"/>
  <c r="U143" i="12"/>
  <c r="V139" i="12"/>
  <c r="T144" i="12"/>
  <c r="S158" i="12"/>
  <c r="T175" i="12"/>
  <c r="T417" i="12"/>
  <c r="T177" i="12"/>
  <c r="CB164" i="12"/>
  <c r="S207" i="12"/>
  <c r="R413" i="12"/>
  <c r="R214" i="12"/>
  <c r="U219" i="12"/>
  <c r="T239" i="12"/>
  <c r="S236" i="12"/>
  <c r="S415" i="12"/>
  <c r="U315" i="12"/>
  <c r="R302" i="12"/>
  <c r="T321" i="12"/>
  <c r="T334" i="12"/>
  <c r="U362" i="12"/>
  <c r="O396" i="12"/>
  <c r="O402" i="12"/>
  <c r="R349" i="12"/>
  <c r="U379" i="12"/>
  <c r="X7" i="12"/>
  <c r="O84" i="12"/>
  <c r="CK164" i="12"/>
  <c r="R314" i="12"/>
  <c r="CR164" i="12"/>
  <c r="U416" i="12"/>
  <c r="K413" i="12"/>
  <c r="T128" i="12"/>
  <c r="V132" i="12"/>
  <c r="W130" i="12"/>
  <c r="S124" i="12"/>
  <c r="R140" i="12"/>
  <c r="S143" i="12"/>
  <c r="Y131" i="12"/>
  <c r="S142" i="12"/>
  <c r="W160" i="12"/>
  <c r="BZ164" i="12"/>
  <c r="Y68" i="12" s="1"/>
  <c r="O194" i="12"/>
  <c r="X201" i="12"/>
  <c r="V202" i="12"/>
  <c r="S195" i="12"/>
  <c r="O225" i="12"/>
  <c r="U211" i="12"/>
  <c r="V230" i="12"/>
  <c r="W214" i="12"/>
  <c r="S219" i="12"/>
  <c r="R241" i="12"/>
  <c r="R240" i="12"/>
  <c r="S238" i="12"/>
  <c r="T234" i="12"/>
  <c r="T291" i="12"/>
  <c r="O270" i="12"/>
  <c r="S342" i="12"/>
  <c r="R312" i="12"/>
  <c r="U373" i="12"/>
  <c r="U375" i="12"/>
  <c r="U392" i="12"/>
  <c r="K385" i="12"/>
  <c r="S380" i="12"/>
  <c r="S379" i="12"/>
  <c r="S407" i="12"/>
  <c r="S409" i="12"/>
  <c r="Y79" i="12"/>
  <c r="K203" i="12"/>
  <c r="S194" i="12"/>
  <c r="U208" i="12"/>
  <c r="S328" i="12"/>
  <c r="R392" i="12"/>
  <c r="DM164" i="12"/>
  <c r="U417" i="12"/>
  <c r="O417" i="12"/>
  <c r="Y137" i="12"/>
  <c r="V21" i="12"/>
  <c r="K412" i="12"/>
  <c r="W127" i="12"/>
  <c r="Y124" i="12"/>
  <c r="T121" i="12"/>
  <c r="DG164" i="12"/>
  <c r="BY164" i="12"/>
  <c r="T325" i="12"/>
  <c r="T293" i="12"/>
  <c r="U302" i="12"/>
  <c r="T360" i="12"/>
  <c r="O339" i="12"/>
  <c r="S398" i="12"/>
  <c r="O382" i="12"/>
  <c r="O362" i="12"/>
  <c r="S389" i="12"/>
  <c r="U407" i="12"/>
  <c r="U390" i="12"/>
  <c r="U409" i="12"/>
  <c r="S412" i="12"/>
  <c r="O111" i="12"/>
  <c r="R320" i="12"/>
  <c r="O317" i="12"/>
  <c r="S417" i="12"/>
  <c r="Y129" i="12"/>
  <c r="V142" i="12"/>
  <c r="Y24" i="12"/>
  <c r="T111" i="12"/>
  <c r="T29" i="12"/>
  <c r="U34" i="12"/>
  <c r="X30" i="12"/>
  <c r="V35" i="12"/>
  <c r="Y42" i="12"/>
  <c r="X71" i="12"/>
  <c r="U129" i="12"/>
  <c r="T147" i="12"/>
  <c r="CG164" i="12"/>
  <c r="CA164" i="12"/>
  <c r="X68" i="12" s="1"/>
  <c r="T203" i="12"/>
  <c r="S214" i="12"/>
  <c r="R200" i="12"/>
  <c r="S228" i="12"/>
  <c r="O230" i="12"/>
  <c r="T414" i="12"/>
  <c r="V235" i="12"/>
  <c r="S272" i="12"/>
  <c r="S325" i="12"/>
  <c r="S319" i="12"/>
  <c r="O307" i="12"/>
  <c r="X326" i="12"/>
  <c r="S302" i="12"/>
  <c r="R339" i="12"/>
  <c r="R356" i="12"/>
  <c r="U359" i="12"/>
  <c r="K403" i="12"/>
  <c r="U391" i="12"/>
  <c r="T406" i="12"/>
  <c r="S414" i="12"/>
  <c r="U413" i="12"/>
  <c r="K417" i="12"/>
  <c r="K416" i="12"/>
  <c r="V217" i="12"/>
  <c r="Y254" i="12"/>
  <c r="V272" i="12"/>
  <c r="R30" i="13"/>
  <c r="T159" i="13"/>
  <c r="R48" i="13"/>
  <c r="U27" i="13"/>
  <c r="P37" i="14"/>
  <c r="U31" i="14"/>
  <c r="R28" i="14"/>
  <c r="R37" i="14"/>
  <c r="P18" i="14"/>
  <c r="U34" i="14"/>
  <c r="U129" i="13"/>
  <c r="O11" i="13"/>
  <c r="O42" i="13"/>
  <c r="K13" i="13"/>
  <c r="S127" i="13"/>
  <c r="S33" i="13"/>
  <c r="S11" i="13"/>
  <c r="T165" i="13"/>
  <c r="T118" i="13"/>
  <c r="R78" i="13"/>
  <c r="K11" i="13"/>
  <c r="R119" i="13"/>
  <c r="T71" i="13"/>
  <c r="S82" i="13"/>
  <c r="U87" i="13"/>
  <c r="R129" i="13"/>
  <c r="K27" i="13"/>
  <c r="O116" i="13"/>
  <c r="K98" i="13"/>
  <c r="K121" i="13"/>
  <c r="U111" i="13"/>
  <c r="K119" i="13"/>
  <c r="T76" i="13"/>
  <c r="O27" i="13"/>
  <c r="O119" i="13"/>
  <c r="T95" i="13"/>
  <c r="O33" i="13"/>
  <c r="U100" i="13"/>
  <c r="T129" i="13"/>
  <c r="K83" i="13"/>
  <c r="R54" i="13"/>
  <c r="O167" i="13"/>
  <c r="U137" i="13"/>
  <c r="U33" i="13"/>
  <c r="T30" i="13"/>
  <c r="R7" i="13"/>
  <c r="Y30" i="12"/>
  <c r="R160" i="12"/>
  <c r="K217" i="12"/>
  <c r="O32" i="12"/>
  <c r="V160" i="12"/>
  <c r="K159" i="13"/>
  <c r="R109" i="13"/>
  <c r="U81" i="13"/>
  <c r="W52" i="12"/>
  <c r="R51" i="12"/>
  <c r="X62" i="12"/>
  <c r="O137" i="12"/>
  <c r="S266" i="12"/>
  <c r="R319" i="12"/>
  <c r="U30" i="12"/>
  <c r="O192" i="12"/>
  <c r="T105" i="12"/>
  <c r="Y88" i="12"/>
  <c r="S137" i="12"/>
  <c r="R10" i="12"/>
  <c r="R21" i="12"/>
  <c r="W30" i="12"/>
  <c r="O89" i="12"/>
  <c r="W104" i="12"/>
  <c r="R142" i="12"/>
  <c r="V161" i="12"/>
  <c r="T206" i="12"/>
  <c r="V189" i="12"/>
  <c r="U251" i="12"/>
  <c r="O289" i="12"/>
  <c r="T317" i="12"/>
  <c r="K134" i="13"/>
  <c r="T111" i="13"/>
  <c r="W27" i="12"/>
  <c r="R61" i="12"/>
  <c r="K67" i="12"/>
  <c r="O66" i="12"/>
  <c r="X120" i="12"/>
  <c r="K139" i="12"/>
  <c r="R196" i="12"/>
  <c r="R226" i="12"/>
  <c r="K244" i="12"/>
  <c r="R332" i="12"/>
  <c r="T358" i="12"/>
  <c r="U326" i="12"/>
  <c r="S304" i="12"/>
  <c r="T344" i="12"/>
  <c r="O118" i="13"/>
  <c r="U16" i="14"/>
  <c r="P16" i="14"/>
  <c r="O328" i="12"/>
  <c r="X8" i="12"/>
  <c r="Y141" i="12"/>
  <c r="Y165" i="12"/>
  <c r="O23" i="12"/>
  <c r="O20" i="12"/>
  <c r="Y105" i="12"/>
  <c r="R108" i="12"/>
  <c r="Y161" i="12"/>
  <c r="T185" i="12"/>
  <c r="U209" i="12"/>
  <c r="X219" i="12"/>
  <c r="U230" i="12"/>
  <c r="U246" i="12"/>
  <c r="K339" i="12"/>
  <c r="R323" i="12"/>
  <c r="T340" i="12"/>
  <c r="U406" i="12"/>
  <c r="O406" i="12"/>
  <c r="T132" i="13"/>
  <c r="R87" i="13"/>
  <c r="S108" i="13"/>
  <c r="R107" i="13"/>
  <c r="Y6" i="14"/>
  <c r="Y7" i="12"/>
  <c r="U84" i="12"/>
  <c r="R35" i="12"/>
  <c r="O77" i="12"/>
  <c r="V75" i="12"/>
  <c r="S69" i="12"/>
  <c r="V100" i="12"/>
  <c r="T103" i="12"/>
  <c r="O119" i="12"/>
  <c r="W119" i="12"/>
  <c r="Y140" i="12"/>
  <c r="T167" i="12"/>
  <c r="V201" i="12"/>
  <c r="R219" i="12"/>
  <c r="T294" i="12"/>
  <c r="O282" i="12"/>
  <c r="U280" i="12"/>
  <c r="U356" i="12"/>
  <c r="S336" i="12"/>
  <c r="O387" i="12"/>
  <c r="S154" i="13"/>
  <c r="R289" i="12"/>
  <c r="O47" i="12"/>
  <c r="T132" i="12"/>
  <c r="V121" i="12"/>
  <c r="U128" i="12"/>
  <c r="U161" i="12"/>
  <c r="O189" i="12"/>
  <c r="T204" i="12"/>
  <c r="R242" i="12"/>
  <c r="W242" i="12"/>
  <c r="Y270" i="12"/>
  <c r="T279" i="12"/>
  <c r="S326" i="12"/>
  <c r="O358" i="12"/>
  <c r="R341" i="12"/>
  <c r="S63" i="13"/>
  <c r="R7" i="12"/>
  <c r="K8" i="12"/>
  <c r="Y114" i="12"/>
  <c r="T14" i="12"/>
  <c r="W62" i="12"/>
  <c r="Y71" i="12"/>
  <c r="T76" i="12"/>
  <c r="U107" i="12"/>
  <c r="W128" i="12"/>
  <c r="O157" i="12"/>
  <c r="U203" i="12"/>
  <c r="U226" i="12"/>
  <c r="O272" i="12"/>
  <c r="T322" i="12"/>
  <c r="S399" i="12"/>
  <c r="U94" i="13"/>
  <c r="U243" i="12"/>
  <c r="R48" i="12"/>
  <c r="Y20" i="12"/>
  <c r="U23" i="12"/>
  <c r="O35" i="12"/>
  <c r="V51" i="12"/>
  <c r="T89" i="12"/>
  <c r="S84" i="12"/>
  <c r="W108" i="12"/>
  <c r="X93" i="12"/>
  <c r="S107" i="12"/>
  <c r="S128" i="12"/>
  <c r="R131" i="12"/>
  <c r="S162" i="12"/>
  <c r="S166" i="12"/>
  <c r="T146" i="12"/>
  <c r="U189" i="12"/>
  <c r="R209" i="12"/>
  <c r="U214" i="12"/>
  <c r="T212" i="12"/>
  <c r="W281" i="12"/>
  <c r="R301" i="12"/>
  <c r="R292" i="12"/>
  <c r="K314" i="12"/>
  <c r="T348" i="12"/>
  <c r="K76" i="13"/>
  <c r="O14" i="14"/>
  <c r="P19" i="14"/>
  <c r="T314" i="12"/>
  <c r="Y34" i="12"/>
  <c r="R37" i="12"/>
  <c r="T58" i="12"/>
  <c r="R79" i="12"/>
  <c r="W71" i="12"/>
  <c r="T87" i="12"/>
  <c r="W95" i="12"/>
  <c r="T142" i="12"/>
  <c r="O145" i="12"/>
  <c r="O227" i="12"/>
  <c r="R284" i="12"/>
  <c r="R304" i="12"/>
  <c r="S364" i="12"/>
  <c r="W39" i="12"/>
  <c r="Y58" i="12"/>
  <c r="O57" i="12"/>
  <c r="W76" i="12"/>
  <c r="W85" i="12"/>
  <c r="Y96" i="12"/>
  <c r="S109" i="12"/>
  <c r="X116" i="12"/>
  <c r="W134" i="12"/>
  <c r="U127" i="12"/>
  <c r="V185" i="12"/>
  <c r="S208" i="12"/>
  <c r="S224" i="12"/>
  <c r="T254" i="12"/>
  <c r="S375" i="12"/>
  <c r="K368" i="12"/>
  <c r="O13" i="14"/>
  <c r="O301" i="12"/>
  <c r="U335" i="12"/>
  <c r="V32" i="12"/>
  <c r="Y41" i="12"/>
  <c r="Y72" i="12"/>
  <c r="R105" i="12"/>
  <c r="U145" i="12"/>
  <c r="O196" i="12"/>
  <c r="W203" i="12"/>
  <c r="R211" i="12"/>
  <c r="O239" i="12"/>
  <c r="T257" i="12"/>
  <c r="S315" i="12"/>
  <c r="T371" i="12"/>
  <c r="U345" i="12"/>
  <c r="T44" i="13"/>
  <c r="R269" i="12"/>
  <c r="R362" i="12"/>
  <c r="Y65" i="12"/>
  <c r="R70" i="12"/>
  <c r="R89" i="12"/>
  <c r="S34" i="12"/>
  <c r="K53" i="12"/>
  <c r="T81" i="12"/>
  <c r="O96" i="12"/>
  <c r="U113" i="12"/>
  <c r="R143" i="12"/>
  <c r="R156" i="12"/>
  <c r="O172" i="12"/>
  <c r="W178" i="12"/>
  <c r="W217" i="12"/>
  <c r="R215" i="12"/>
  <c r="U271" i="12"/>
  <c r="R309" i="12"/>
  <c r="R322" i="12"/>
  <c r="S310" i="12"/>
  <c r="R351" i="12"/>
  <c r="S335" i="12"/>
  <c r="S372" i="12"/>
  <c r="O398" i="12"/>
  <c r="U153" i="13"/>
  <c r="T86" i="13"/>
  <c r="R15" i="14"/>
  <c r="T28" i="14"/>
  <c r="S252" i="12"/>
  <c r="T289" i="12"/>
  <c r="K359" i="12"/>
  <c r="O83" i="13"/>
  <c r="K132" i="13"/>
  <c r="O95" i="13"/>
  <c r="U34" i="13"/>
  <c r="P26" i="14"/>
  <c r="K39" i="13"/>
  <c r="P44" i="14"/>
  <c r="R121" i="13"/>
  <c r="U30" i="13"/>
  <c r="O41" i="14"/>
  <c r="K40" i="13"/>
  <c r="K233" i="12"/>
  <c r="R52" i="13"/>
  <c r="K110" i="12"/>
  <c r="K116" i="12"/>
  <c r="K121" i="12"/>
  <c r="K70" i="12"/>
  <c r="U60" i="13"/>
  <c r="K30" i="14"/>
  <c r="K37" i="14"/>
  <c r="T17" i="13"/>
  <c r="W7" i="14"/>
  <c r="U25" i="14"/>
  <c r="T34" i="14"/>
  <c r="T18" i="14"/>
  <c r="S15" i="14"/>
  <c r="T46" i="14"/>
  <c r="R8" i="14"/>
  <c r="R17" i="14"/>
  <c r="T313" i="12"/>
  <c r="K195" i="12"/>
  <c r="S145" i="12"/>
  <c r="R370" i="12"/>
  <c r="O8" i="12"/>
  <c r="K322" i="12"/>
  <c r="O198" i="12"/>
  <c r="O126" i="13"/>
  <c r="T62" i="12"/>
  <c r="V144" i="12"/>
  <c r="Y196" i="12"/>
  <c r="W121" i="12"/>
  <c r="Y134" i="12"/>
  <c r="O300" i="12"/>
  <c r="R239" i="12"/>
  <c r="R265" i="12"/>
  <c r="T25" i="12"/>
  <c r="X84" i="12"/>
  <c r="K273" i="12"/>
  <c r="U321" i="12"/>
  <c r="R357" i="12"/>
  <c r="T113" i="12"/>
  <c r="W117" i="12"/>
  <c r="O154" i="12"/>
  <c r="R283" i="12"/>
  <c r="R346" i="12"/>
  <c r="S311" i="12"/>
  <c r="K317" i="12"/>
  <c r="O336" i="12"/>
  <c r="R367" i="12"/>
  <c r="T376" i="12"/>
  <c r="R407" i="12"/>
  <c r="U405" i="12"/>
  <c r="R39" i="12"/>
  <c r="Y51" i="12"/>
  <c r="R46" i="12"/>
  <c r="O87" i="12"/>
  <c r="T107" i="12"/>
  <c r="S127" i="12"/>
  <c r="R168" i="12"/>
  <c r="O175" i="12"/>
  <c r="U169" i="12"/>
  <c r="R177" i="12"/>
  <c r="X287" i="12"/>
  <c r="O298" i="12"/>
  <c r="U331" i="12"/>
  <c r="K335" i="12"/>
  <c r="O407" i="12"/>
  <c r="K208" i="12"/>
  <c r="X246" i="12"/>
  <c r="T251" i="12"/>
  <c r="U289" i="12"/>
  <c r="R291" i="12"/>
  <c r="T305" i="12"/>
  <c r="T331" i="12"/>
  <c r="Y314" i="12"/>
  <c r="T370" i="12"/>
  <c r="S134" i="12"/>
  <c r="U218" i="12"/>
  <c r="R220" i="12"/>
  <c r="T236" i="12"/>
  <c r="T382" i="12"/>
  <c r="V84" i="12"/>
  <c r="K167" i="12"/>
  <c r="R202" i="12"/>
  <c r="T216" i="12"/>
  <c r="S225" i="12"/>
  <c r="S242" i="12"/>
  <c r="O326" i="12"/>
  <c r="O351" i="12"/>
  <c r="O130" i="13"/>
  <c r="U76" i="13"/>
  <c r="R28" i="13"/>
  <c r="U132" i="13"/>
  <c r="U57" i="13"/>
  <c r="K36" i="13"/>
  <c r="T121" i="13"/>
  <c r="R31" i="14"/>
  <c r="O37" i="14"/>
  <c r="O91" i="13"/>
  <c r="U77" i="13"/>
  <c r="S391" i="12"/>
  <c r="K64" i="12"/>
  <c r="U99" i="13"/>
  <c r="R90" i="13"/>
  <c r="T22" i="13"/>
  <c r="U119" i="13"/>
  <c r="O125" i="13"/>
  <c r="K85" i="13"/>
  <c r="T164" i="13"/>
  <c r="R101" i="13"/>
  <c r="T126" i="13"/>
  <c r="O25" i="13"/>
  <c r="U85" i="13"/>
  <c r="T57" i="13"/>
  <c r="T74" i="13"/>
  <c r="O44" i="13"/>
  <c r="K127" i="13"/>
  <c r="R110" i="13"/>
  <c r="U127" i="13"/>
  <c r="K392" i="12"/>
  <c r="R125" i="13"/>
  <c r="K107" i="13"/>
  <c r="O84" i="13"/>
  <c r="R59" i="13"/>
  <c r="U44" i="13"/>
  <c r="R133" i="13"/>
  <c r="K8" i="14"/>
  <c r="R19" i="13"/>
  <c r="S8" i="14"/>
  <c r="K222" i="12"/>
  <c r="K164" i="13"/>
  <c r="K112" i="13"/>
  <c r="U78" i="13"/>
  <c r="T77" i="13"/>
  <c r="K44" i="13"/>
  <c r="R27" i="13"/>
  <c r="S23" i="14"/>
  <c r="T90" i="13"/>
  <c r="R79" i="13"/>
  <c r="T63" i="13"/>
  <c r="K17" i="13"/>
  <c r="T42" i="14"/>
  <c r="O43" i="14"/>
  <c r="K130" i="13"/>
  <c r="K302" i="12"/>
  <c r="K347" i="12"/>
  <c r="K162" i="13"/>
  <c r="T87" i="13"/>
  <c r="O127" i="13"/>
  <c r="S88" i="13"/>
  <c r="K90" i="13"/>
  <c r="T91" i="13"/>
  <c r="K6" i="13"/>
  <c r="S44" i="14"/>
  <c r="K252" i="12"/>
  <c r="O166" i="13"/>
  <c r="T122" i="13"/>
  <c r="T68" i="13"/>
  <c r="K237" i="12"/>
  <c r="O217" i="12"/>
  <c r="R130" i="13"/>
  <c r="U110" i="13"/>
  <c r="K79" i="13"/>
  <c r="R45" i="13"/>
  <c r="O60" i="13"/>
  <c r="U84" i="13"/>
  <c r="K23" i="13"/>
  <c r="T138" i="13"/>
  <c r="R117" i="13"/>
  <c r="T155" i="13"/>
  <c r="U151" i="13"/>
  <c r="T119" i="13"/>
  <c r="R94" i="13"/>
  <c r="K91" i="13"/>
  <c r="K88" i="13"/>
  <c r="S77" i="13"/>
  <c r="K74" i="13"/>
  <c r="T41" i="13"/>
  <c r="S32" i="13"/>
  <c r="R24" i="14"/>
  <c r="U12" i="14"/>
  <c r="T7" i="14"/>
  <c r="U91" i="13"/>
  <c r="U50" i="13"/>
  <c r="T35" i="13"/>
  <c r="R42" i="14"/>
  <c r="S21" i="14"/>
  <c r="S9" i="14"/>
  <c r="T130" i="13"/>
  <c r="R75" i="13"/>
  <c r="T116" i="13"/>
  <c r="T85" i="13"/>
  <c r="T73" i="13"/>
  <c r="S102" i="13"/>
  <c r="R43" i="13"/>
  <c r="S40" i="13"/>
  <c r="U40" i="13"/>
  <c r="S37" i="13"/>
  <c r="U6" i="13"/>
  <c r="U26" i="13"/>
  <c r="O31" i="14"/>
  <c r="O19" i="14"/>
  <c r="S17" i="14"/>
  <c r="K14" i="14"/>
  <c r="K6" i="14"/>
  <c r="K36" i="14"/>
  <c r="P17" i="14"/>
  <c r="K10" i="14"/>
  <c r="K45" i="14"/>
  <c r="P31" i="14"/>
  <c r="X6" i="14"/>
  <c r="K111" i="13"/>
  <c r="O154" i="13"/>
  <c r="K80" i="12"/>
  <c r="K206" i="12"/>
  <c r="U75" i="13"/>
  <c r="K157" i="13"/>
  <c r="O35" i="14"/>
  <c r="T104" i="13"/>
  <c r="S117" i="13"/>
  <c r="U39" i="14"/>
  <c r="K224" i="12"/>
  <c r="P32" i="14"/>
  <c r="K149" i="13"/>
  <c r="U80" i="13"/>
  <c r="O20" i="13"/>
  <c r="K71" i="13"/>
  <c r="U44" i="14"/>
  <c r="K266" i="12"/>
  <c r="K158" i="13"/>
  <c r="T127" i="13"/>
  <c r="U79" i="13"/>
  <c r="U55" i="13"/>
  <c r="K20" i="13"/>
  <c r="K27" i="14"/>
  <c r="U7" i="14"/>
  <c r="R135" i="13"/>
  <c r="S110" i="13"/>
  <c r="O94" i="13"/>
  <c r="T79" i="13"/>
  <c r="T123" i="13"/>
  <c r="K66" i="13"/>
  <c r="S25" i="13"/>
  <c r="K42" i="14"/>
  <c r="O10" i="14"/>
  <c r="R231" i="12"/>
  <c r="O296" i="12"/>
  <c r="R143" i="13"/>
  <c r="R153" i="13"/>
  <c r="U122" i="13"/>
  <c r="T94" i="13"/>
  <c r="R40" i="13"/>
  <c r="R34" i="14"/>
  <c r="S45" i="14"/>
  <c r="K31" i="14"/>
  <c r="O158" i="13"/>
  <c r="U123" i="13"/>
  <c r="K13" i="14"/>
  <c r="K118" i="12"/>
  <c r="K264" i="12"/>
  <c r="K348" i="12"/>
  <c r="S143" i="13"/>
  <c r="T75" i="13"/>
  <c r="T55" i="13"/>
  <c r="K26" i="13"/>
  <c r="T39" i="14"/>
  <c r="K18" i="14"/>
  <c r="K43" i="12"/>
  <c r="K104" i="13"/>
  <c r="O105" i="13"/>
  <c r="S72" i="13"/>
  <c r="O36" i="13"/>
  <c r="S19" i="13"/>
  <c r="K48" i="14"/>
  <c r="K165" i="12"/>
  <c r="K280" i="12"/>
  <c r="T141" i="13"/>
  <c r="K65" i="13"/>
  <c r="K214" i="12"/>
  <c r="K218" i="12"/>
  <c r="K325" i="12"/>
  <c r="K404" i="12"/>
  <c r="U108" i="13"/>
  <c r="T80" i="13"/>
  <c r="R68" i="13"/>
  <c r="K44" i="14"/>
  <c r="O68" i="13"/>
  <c r="K25" i="14"/>
  <c r="K34" i="14"/>
  <c r="K376" i="12"/>
  <c r="O6" i="13"/>
  <c r="K356" i="12"/>
  <c r="K390" i="12"/>
  <c r="K141" i="13"/>
  <c r="T105" i="13"/>
  <c r="K97" i="13"/>
  <c r="U19" i="13"/>
  <c r="R26" i="13"/>
  <c r="R35" i="14"/>
  <c r="K375" i="12"/>
  <c r="K397" i="12"/>
  <c r="K154" i="13"/>
  <c r="O114" i="13"/>
  <c r="U52" i="13"/>
  <c r="T84" i="13"/>
  <c r="U36" i="13"/>
  <c r="K32" i="13"/>
  <c r="K12" i="14"/>
  <c r="U30" i="14"/>
  <c r="R21" i="14"/>
  <c r="R7" i="14"/>
  <c r="K35" i="14"/>
  <c r="K38" i="12"/>
  <c r="K71" i="12"/>
  <c r="K197" i="12"/>
  <c r="K282" i="12"/>
  <c r="K292" i="12"/>
  <c r="K331" i="12"/>
  <c r="K410" i="12"/>
  <c r="O146" i="13"/>
  <c r="T65" i="13"/>
  <c r="O10" i="13"/>
  <c r="T6" i="13"/>
  <c r="P27" i="14"/>
  <c r="U15" i="14"/>
  <c r="K328" i="12"/>
  <c r="K192" i="12"/>
  <c r="K400" i="12"/>
  <c r="S172" i="12"/>
  <c r="K405" i="12"/>
  <c r="T146" i="13"/>
  <c r="R138" i="13"/>
  <c r="K161" i="13"/>
  <c r="K102" i="13"/>
  <c r="K113" i="13"/>
  <c r="K110" i="13"/>
  <c r="K41" i="13"/>
  <c r="K29" i="14"/>
  <c r="K24" i="14"/>
  <c r="P35" i="14"/>
  <c r="K33" i="14"/>
  <c r="K39" i="14"/>
  <c r="V12" i="12"/>
  <c r="K33" i="12"/>
  <c r="K95" i="12"/>
  <c r="K90" i="12"/>
  <c r="K124" i="12"/>
  <c r="K148" i="12"/>
  <c r="K250" i="12"/>
  <c r="K313" i="12"/>
  <c r="K299" i="12"/>
  <c r="U142" i="13"/>
  <c r="K115" i="13"/>
  <c r="K100" i="13"/>
  <c r="K95" i="13"/>
  <c r="K63" i="13"/>
  <c r="K86" i="13"/>
  <c r="K68" i="13"/>
  <c r="T52" i="13"/>
  <c r="K62" i="13"/>
  <c r="K67" i="13"/>
  <c r="K9" i="13"/>
  <c r="P24" i="14"/>
  <c r="T21" i="14"/>
  <c r="R11" i="14"/>
  <c r="P23" i="14"/>
  <c r="K9" i="14"/>
  <c r="K20" i="14"/>
  <c r="P12" i="14"/>
  <c r="K21" i="14"/>
  <c r="K7" i="14"/>
  <c r="K402" i="12"/>
  <c r="K16" i="12"/>
  <c r="K26" i="12"/>
  <c r="K112" i="12"/>
  <c r="K133" i="12"/>
  <c r="K142" i="12"/>
  <c r="K141" i="12"/>
  <c r="K159" i="12"/>
  <c r="K146" i="12"/>
  <c r="K161" i="12"/>
  <c r="K179" i="12"/>
  <c r="K223" i="12"/>
  <c r="K213" i="12"/>
  <c r="K256" i="12"/>
  <c r="K274" i="12"/>
  <c r="K303" i="12"/>
  <c r="K383" i="12"/>
  <c r="K389" i="12"/>
  <c r="R157" i="13"/>
  <c r="K142" i="13"/>
  <c r="K125" i="13"/>
  <c r="K99" i="13"/>
  <c r="S68" i="13"/>
  <c r="K103" i="13"/>
  <c r="O85" i="13"/>
  <c r="S71" i="13"/>
  <c r="K58" i="13"/>
  <c r="K48" i="13"/>
  <c r="K10" i="13"/>
  <c r="S7" i="13"/>
  <c r="K73" i="13"/>
  <c r="K7" i="13"/>
  <c r="R46" i="14"/>
  <c r="T33" i="14"/>
  <c r="K43" i="14"/>
  <c r="K120" i="12"/>
  <c r="K364" i="12"/>
  <c r="K46" i="14"/>
  <c r="P7" i="14"/>
  <c r="O397" i="12"/>
  <c r="K160" i="12"/>
  <c r="K360" i="12"/>
  <c r="K31" i="12"/>
  <c r="K97" i="12"/>
  <c r="O176" i="12"/>
  <c r="K212" i="12"/>
  <c r="K201" i="12"/>
  <c r="T154" i="13"/>
  <c r="R154" i="13"/>
  <c r="U159" i="13"/>
  <c r="R147" i="13"/>
  <c r="S141" i="13"/>
  <c r="U148" i="13"/>
  <c r="S146" i="13"/>
  <c r="K155" i="13"/>
  <c r="K133" i="13"/>
  <c r="O88" i="13"/>
  <c r="K46" i="13"/>
  <c r="K57" i="13"/>
  <c r="T39" i="13"/>
  <c r="K28" i="13"/>
  <c r="K77" i="13"/>
  <c r="R48" i="14"/>
  <c r="R44" i="14"/>
  <c r="P41" i="14"/>
  <c r="O18" i="14"/>
  <c r="T8" i="14"/>
  <c r="K29" i="12"/>
  <c r="K275" i="12"/>
  <c r="K357" i="12"/>
  <c r="K372" i="12"/>
  <c r="K387" i="12"/>
  <c r="U141" i="13"/>
  <c r="U113" i="13"/>
  <c r="K156" i="13"/>
  <c r="K146" i="13"/>
  <c r="K75" i="13"/>
  <c r="U49" i="13"/>
  <c r="K45" i="13"/>
  <c r="R36" i="13"/>
  <c r="K33" i="13"/>
  <c r="S9" i="13"/>
  <c r="K43" i="13"/>
  <c r="K35" i="13"/>
  <c r="R18" i="14"/>
  <c r="P28" i="14"/>
  <c r="T12" i="14"/>
  <c r="K15" i="14"/>
  <c r="K40" i="14"/>
  <c r="K329" i="12"/>
  <c r="K11" i="12"/>
  <c r="K98" i="12"/>
  <c r="K147" i="12"/>
  <c r="S167" i="13"/>
  <c r="R83" i="13"/>
  <c r="K87" i="13"/>
  <c r="T28" i="13"/>
  <c r="K12" i="13"/>
  <c r="S35" i="14"/>
  <c r="K28" i="14"/>
  <c r="K276" i="12"/>
  <c r="K24" i="12"/>
  <c r="K15" i="12"/>
  <c r="K66" i="12"/>
  <c r="K75" i="12"/>
  <c r="K105" i="12"/>
  <c r="K123" i="12"/>
  <c r="K190" i="12"/>
  <c r="K200" i="12"/>
  <c r="K216" i="12"/>
  <c r="K267" i="12"/>
  <c r="K255" i="12"/>
  <c r="K316" i="12"/>
  <c r="K327" i="12"/>
  <c r="K354" i="12"/>
  <c r="K361" i="12"/>
  <c r="U90" i="13"/>
  <c r="K152" i="13"/>
  <c r="T93" i="13"/>
  <c r="K94" i="13"/>
  <c r="K82" i="13"/>
  <c r="K78" i="13"/>
  <c r="K69" i="13"/>
  <c r="T16" i="13"/>
  <c r="K37" i="13"/>
  <c r="K18" i="13"/>
  <c r="R32" i="13"/>
  <c r="K14" i="13"/>
  <c r="K47" i="13"/>
  <c r="K31" i="13"/>
  <c r="T45" i="14"/>
  <c r="T27" i="14"/>
  <c r="K47" i="14"/>
  <c r="K22" i="14"/>
  <c r="T16" i="14"/>
  <c r="K87" i="12"/>
  <c r="K100" i="12"/>
  <c r="K126" i="12"/>
  <c r="K134" i="12"/>
  <c r="K210" i="12"/>
  <c r="K278" i="12"/>
  <c r="K295" i="12"/>
  <c r="K336" i="12"/>
  <c r="K337" i="12"/>
  <c r="K12" i="12"/>
  <c r="K92" i="12"/>
  <c r="K153" i="12"/>
  <c r="K234" i="12"/>
  <c r="K358" i="12"/>
  <c r="K370" i="12"/>
  <c r="K44" i="12"/>
  <c r="K23" i="12"/>
  <c r="K48" i="12"/>
  <c r="K177" i="12"/>
  <c r="K332" i="12"/>
  <c r="K294" i="12"/>
  <c r="K363" i="12"/>
  <c r="K191" i="12"/>
  <c r="K220" i="12"/>
  <c r="K167" i="13"/>
  <c r="K153" i="13"/>
  <c r="K108" i="13"/>
  <c r="K21" i="12"/>
  <c r="K14" i="12"/>
  <c r="K49" i="12"/>
  <c r="K20" i="12"/>
  <c r="K63" i="12"/>
  <c r="K81" i="12"/>
  <c r="K84" i="12"/>
  <c r="K111" i="12"/>
  <c r="K293" i="12"/>
  <c r="K311" i="12"/>
  <c r="K350" i="12"/>
  <c r="K380" i="12"/>
  <c r="K285" i="12"/>
  <c r="K401" i="12"/>
  <c r="K374" i="12"/>
  <c r="K37" i="12"/>
  <c r="K50" i="12"/>
  <c r="K253" i="12"/>
  <c r="K287" i="12"/>
  <c r="K61" i="12"/>
  <c r="K143" i="12"/>
  <c r="K334" i="12"/>
  <c r="K85" i="12"/>
  <c r="K73" i="12"/>
  <c r="K99" i="12"/>
  <c r="K83" i="12"/>
  <c r="K171" i="12"/>
  <c r="K155" i="12"/>
  <c r="K163" i="12"/>
  <c r="K219" i="12"/>
  <c r="K235" i="12"/>
  <c r="K257" i="12"/>
  <c r="K290" i="12"/>
  <c r="K298" i="12"/>
  <c r="K319" i="12"/>
  <c r="K365" i="12"/>
  <c r="K393" i="12"/>
  <c r="K396" i="12"/>
  <c r="K166" i="13"/>
  <c r="K139" i="13"/>
  <c r="K96" i="13"/>
  <c r="K105" i="13"/>
  <c r="K70" i="13"/>
  <c r="K60" i="13"/>
  <c r="K54" i="13"/>
  <c r="K49" i="13"/>
  <c r="K89" i="13"/>
  <c r="K53" i="13"/>
  <c r="K38" i="13"/>
  <c r="P21" i="14"/>
  <c r="K41" i="12"/>
  <c r="K103" i="12"/>
  <c r="K102" i="12"/>
  <c r="K154" i="12"/>
  <c r="K226" i="12"/>
  <c r="K230" i="12"/>
  <c r="K265" i="12"/>
  <c r="K243" i="12"/>
  <c r="K344" i="12"/>
  <c r="K408" i="12"/>
  <c r="K362" i="12"/>
  <c r="K394" i="12"/>
  <c r="K39" i="12"/>
  <c r="K52" i="12"/>
  <c r="K35" i="12"/>
  <c r="K127" i="12"/>
  <c r="K150" i="12"/>
  <c r="K262" i="12"/>
  <c r="K259" i="12"/>
  <c r="K19" i="12"/>
  <c r="K330" i="12"/>
  <c r="K384" i="12"/>
  <c r="K409" i="12"/>
  <c r="K333" i="12"/>
  <c r="V11" i="12"/>
  <c r="K40" i="12"/>
  <c r="K65" i="12"/>
  <c r="K117" i="12"/>
  <c r="K140" i="12"/>
  <c r="K176" i="12"/>
  <c r="K170" i="12"/>
  <c r="K232" i="12"/>
  <c r="K286" i="12"/>
  <c r="K260" i="12"/>
  <c r="K283" i="12"/>
  <c r="K281" i="12"/>
  <c r="K323" i="12"/>
  <c r="K324" i="12"/>
  <c r="K318" i="12"/>
  <c r="K305" i="12"/>
  <c r="K379" i="12"/>
  <c r="R149" i="13"/>
  <c r="S155" i="13"/>
  <c r="U143" i="13"/>
  <c r="K150" i="13"/>
  <c r="K144" i="13"/>
  <c r="K114" i="13"/>
  <c r="K136" i="13"/>
  <c r="T128" i="13"/>
  <c r="K123" i="13"/>
  <c r="S93" i="13"/>
  <c r="K52" i="13"/>
  <c r="K81" i="13"/>
  <c r="K30" i="13"/>
  <c r="O26" i="13"/>
  <c r="T31" i="13"/>
  <c r="K15" i="13"/>
  <c r="P47" i="14"/>
  <c r="O12" i="14"/>
  <c r="P8" i="14"/>
  <c r="K32" i="12"/>
  <c r="K107" i="12"/>
  <c r="K82" i="12"/>
  <c r="K158" i="12"/>
  <c r="K209" i="12"/>
  <c r="K289" i="12"/>
  <c r="K353" i="12"/>
  <c r="K54" i="12"/>
  <c r="K36" i="12"/>
  <c r="K130" i="12"/>
  <c r="K144" i="12"/>
  <c r="K229" i="12"/>
  <c r="K386" i="12"/>
  <c r="K406" i="12"/>
  <c r="K371" i="12"/>
  <c r="K198" i="12"/>
  <c r="K236" i="12"/>
  <c r="K129" i="12"/>
  <c r="K149" i="12"/>
  <c r="K215" i="12"/>
  <c r="K145" i="12"/>
  <c r="K320" i="12"/>
  <c r="K18" i="12"/>
  <c r="K42" i="12"/>
  <c r="K56" i="12"/>
  <c r="K96" i="12"/>
  <c r="K94" i="12"/>
  <c r="K101" i="12"/>
  <c r="K125" i="12"/>
  <c r="K156" i="12"/>
  <c r="K162" i="12"/>
  <c r="K187" i="12"/>
  <c r="K175" i="12"/>
  <c r="K189" i="12"/>
  <c r="K205" i="12"/>
  <c r="K207" i="12"/>
  <c r="K241" i="12"/>
  <c r="K310" i="12"/>
  <c r="K343" i="12"/>
  <c r="K341" i="12"/>
  <c r="K388" i="12"/>
  <c r="R161" i="13"/>
  <c r="K160" i="13"/>
  <c r="K143" i="13"/>
  <c r="T110" i="13"/>
  <c r="S94" i="13"/>
  <c r="K128" i="13"/>
  <c r="O65" i="13"/>
  <c r="S55" i="13"/>
  <c r="K84" i="13"/>
  <c r="U41" i="13"/>
  <c r="U12" i="13"/>
  <c r="R12" i="13"/>
  <c r="V6" i="13"/>
  <c r="K56" i="13"/>
  <c r="U31" i="13"/>
  <c r="R22" i="14"/>
  <c r="R9" i="14"/>
  <c r="U45" i="14"/>
  <c r="P40" i="14"/>
  <c r="K38" i="14"/>
  <c r="K17" i="12"/>
  <c r="K69" i="12"/>
  <c r="K77" i="12"/>
  <c r="K182" i="12"/>
  <c r="K315" i="12"/>
  <c r="K246" i="12"/>
  <c r="K269" i="12"/>
  <c r="K342" i="12"/>
  <c r="K349" i="12"/>
  <c r="K346" i="12"/>
  <c r="K352" i="12"/>
  <c r="K391" i="12"/>
  <c r="K10" i="12"/>
  <c r="K62" i="12"/>
  <c r="K25" i="12"/>
  <c r="K108" i="12"/>
  <c r="K345" i="12"/>
  <c r="K79" i="12"/>
  <c r="K51" i="12"/>
  <c r="K272" i="12"/>
  <c r="K135" i="12"/>
  <c r="K137" i="12"/>
  <c r="K132" i="12"/>
  <c r="K166" i="12"/>
  <c r="K183" i="12"/>
  <c r="K204" i="12"/>
  <c r="K369" i="12"/>
  <c r="K163" i="13"/>
  <c r="T135" i="13"/>
  <c r="K131" i="13"/>
  <c r="K106" i="12"/>
  <c r="K93" i="12"/>
  <c r="K242" i="12"/>
  <c r="K225" i="12"/>
  <c r="K291" i="12"/>
  <c r="K271" i="12"/>
  <c r="K279" i="12"/>
  <c r="K304" i="12"/>
  <c r="K247" i="12"/>
  <c r="K277" i="12"/>
  <c r="K382" i="12"/>
  <c r="K9" i="12"/>
  <c r="K59" i="12"/>
  <c r="K115" i="12"/>
  <c r="K138" i="12"/>
  <c r="K199" i="12"/>
  <c r="K238" i="12"/>
  <c r="K367" i="12"/>
  <c r="K89" i="12"/>
  <c r="K157" i="12"/>
  <c r="K284" i="12"/>
  <c r="K152" i="12"/>
  <c r="K178" i="12"/>
  <c r="K27" i="12"/>
  <c r="K239" i="12"/>
  <c r="K240" i="12"/>
  <c r="K165" i="13"/>
  <c r="K11" i="14"/>
  <c r="K41" i="14"/>
  <c r="K13" i="12"/>
  <c r="K58" i="12"/>
  <c r="K91" i="12"/>
  <c r="K119" i="12"/>
  <c r="K202" i="12"/>
  <c r="K296" i="12"/>
  <c r="K254" i="12"/>
  <c r="K249" i="12"/>
  <c r="K312" i="12"/>
  <c r="K366" i="12"/>
  <c r="K45" i="12"/>
  <c r="K173" i="12"/>
  <c r="K174" i="12"/>
  <c r="K288" i="12"/>
  <c r="K398" i="12"/>
  <c r="K168" i="12"/>
  <c r="K185" i="12"/>
  <c r="K196" i="12"/>
  <c r="K326" i="12"/>
  <c r="K181" i="12"/>
  <c r="K72" i="12"/>
  <c r="K109" i="12"/>
  <c r="K122" i="12"/>
  <c r="K131" i="12"/>
  <c r="K258" i="12"/>
  <c r="K355" i="12"/>
  <c r="K340" i="12"/>
  <c r="K395" i="12"/>
  <c r="U144" i="13"/>
  <c r="K120" i="13"/>
  <c r="U71" i="13"/>
  <c r="K55" i="13"/>
  <c r="K72" i="13"/>
  <c r="R15" i="13"/>
  <c r="O22" i="14"/>
  <c r="K26" i="14"/>
  <c r="K19" i="14"/>
  <c r="K57" i="12"/>
  <c r="K60" i="12"/>
  <c r="K74" i="12"/>
  <c r="K169" i="12"/>
  <c r="K251" i="12"/>
  <c r="K227" i="12"/>
  <c r="K231" i="12"/>
  <c r="K378" i="12"/>
  <c r="K30" i="12"/>
  <c r="K22" i="12"/>
  <c r="K76" i="12"/>
  <c r="K104" i="12"/>
  <c r="K194" i="12"/>
  <c r="K245" i="12"/>
  <c r="K306" i="12"/>
  <c r="K268" i="12"/>
  <c r="K263" i="12"/>
  <c r="K309" i="12"/>
  <c r="K381" i="12"/>
  <c r="K186" i="12"/>
  <c r="K321" i="12"/>
  <c r="V47" i="12"/>
  <c r="U144" i="12"/>
  <c r="O224" i="12"/>
  <c r="W137" i="12"/>
  <c r="X12" i="12"/>
  <c r="R255" i="12"/>
  <c r="R287" i="12"/>
  <c r="S382" i="12"/>
  <c r="R376" i="12"/>
  <c r="S300" i="12"/>
  <c r="U300" i="12"/>
  <c r="Y11" i="12"/>
  <c r="S294" i="12"/>
  <c r="T367" i="12"/>
  <c r="R263" i="12"/>
  <c r="O333" i="12"/>
  <c r="O231" i="12"/>
  <c r="O261" i="12"/>
  <c r="Y91" i="12"/>
  <c r="Y103" i="12"/>
  <c r="X124" i="12"/>
  <c r="W37" i="12"/>
  <c r="X21" i="12"/>
  <c r="R19" i="12"/>
  <c r="S46" i="12"/>
  <c r="R117" i="12"/>
  <c r="R151" i="12"/>
  <c r="V206" i="12"/>
  <c r="R194" i="12"/>
  <c r="T210" i="12"/>
  <c r="U260" i="12"/>
  <c r="R262" i="12"/>
  <c r="U244" i="12"/>
  <c r="R293" i="12"/>
  <c r="S270" i="12"/>
  <c r="S277" i="12"/>
  <c r="O390" i="12"/>
  <c r="U136" i="12"/>
  <c r="U245" i="12"/>
  <c r="X60" i="12"/>
  <c r="Y85" i="12"/>
  <c r="V87" i="12"/>
  <c r="W99" i="12"/>
  <c r="V114" i="12"/>
  <c r="R162" i="12"/>
  <c r="R166" i="12"/>
  <c r="O187" i="12"/>
  <c r="V223" i="12"/>
  <c r="R251" i="12"/>
  <c r="O283" i="12"/>
  <c r="O295" i="12"/>
  <c r="O403" i="12"/>
  <c r="T405" i="12"/>
  <c r="S405" i="12"/>
  <c r="V9" i="12"/>
  <c r="U60" i="12"/>
  <c r="W47" i="12"/>
  <c r="R66" i="12"/>
  <c r="V81" i="12"/>
  <c r="X87" i="12"/>
  <c r="Y84" i="12"/>
  <c r="X107" i="12"/>
  <c r="R232" i="12"/>
  <c r="U303" i="12"/>
  <c r="S365" i="12"/>
  <c r="O405" i="12"/>
  <c r="R182" i="12"/>
  <c r="T312" i="12"/>
  <c r="O311" i="12"/>
  <c r="U352" i="12"/>
  <c r="S76" i="12"/>
  <c r="W123" i="12"/>
  <c r="V8" i="12"/>
  <c r="T224" i="12"/>
  <c r="V208" i="12"/>
  <c r="R230" i="12"/>
  <c r="O238" i="12"/>
  <c r="R233" i="12"/>
  <c r="Y290" i="12"/>
  <c r="O293" i="12"/>
  <c r="U325" i="12"/>
  <c r="T329" i="12"/>
  <c r="T359" i="12"/>
  <c r="R394" i="12"/>
  <c r="R119" i="12"/>
  <c r="Y178" i="12"/>
  <c r="S167" i="12"/>
  <c r="U215" i="12"/>
  <c r="R238" i="12"/>
  <c r="S271" i="12"/>
  <c r="T308" i="12"/>
  <c r="U329" i="12"/>
  <c r="R375" i="12"/>
  <c r="S397" i="12"/>
  <c r="R408" i="12"/>
  <c r="U20" i="12"/>
  <c r="O82" i="12"/>
  <c r="S80" i="12"/>
  <c r="U194" i="12"/>
  <c r="R234" i="12"/>
  <c r="S358" i="12"/>
  <c r="U334" i="12"/>
  <c r="O357" i="12"/>
  <c r="T381" i="12"/>
  <c r="O76" i="12"/>
  <c r="R101" i="12"/>
  <c r="O126" i="12"/>
  <c r="S169" i="12"/>
  <c r="T258" i="12"/>
  <c r="W287" i="12"/>
  <c r="S330" i="12"/>
  <c r="U350" i="12"/>
  <c r="O376" i="12"/>
  <c r="S77" i="12"/>
  <c r="R20" i="12"/>
  <c r="T72" i="12"/>
  <c r="X88" i="12"/>
  <c r="V123" i="12"/>
  <c r="V130" i="12"/>
  <c r="V151" i="12"/>
  <c r="W157" i="12"/>
  <c r="X158" i="12"/>
  <c r="X175" i="12"/>
  <c r="Y245" i="12"/>
  <c r="S291" i="12"/>
  <c r="O280" i="12"/>
  <c r="O285" i="12"/>
  <c r="U327" i="12"/>
  <c r="W12" i="12"/>
  <c r="V66" i="12"/>
  <c r="V61" i="12"/>
  <c r="W60" i="12"/>
  <c r="U85" i="12"/>
  <c r="W88" i="12"/>
  <c r="T193" i="12"/>
  <c r="O208" i="12"/>
  <c r="T233" i="12"/>
  <c r="T283" i="12"/>
  <c r="O392" i="12"/>
  <c r="R84" i="12"/>
  <c r="U160" i="12"/>
  <c r="R199" i="12"/>
  <c r="R409" i="12"/>
  <c r="R52" i="12"/>
  <c r="O139" i="12"/>
  <c r="U217" i="12"/>
  <c r="T208" i="12"/>
  <c r="U210" i="12"/>
  <c r="T227" i="12"/>
  <c r="V231" i="12"/>
  <c r="X273" i="12"/>
  <c r="O330" i="12"/>
  <c r="O315" i="12"/>
  <c r="R384" i="12"/>
  <c r="R235" i="12"/>
  <c r="U355" i="12"/>
  <c r="U311" i="12"/>
  <c r="U224" i="12"/>
  <c r="R257" i="12"/>
  <c r="X23" i="12"/>
  <c r="R34" i="12"/>
  <c r="O151" i="12"/>
  <c r="T275" i="12"/>
  <c r="U358" i="12"/>
  <c r="U336" i="12"/>
  <c r="O193" i="12"/>
  <c r="U229" i="12"/>
  <c r="S278" i="12"/>
  <c r="O352" i="12"/>
  <c r="Y46" i="12"/>
  <c r="Y74" i="12"/>
  <c r="V74" i="12"/>
  <c r="U402" i="12"/>
  <c r="X46" i="12"/>
  <c r="T377" i="12"/>
  <c r="O363" i="12"/>
  <c r="U171" i="12"/>
  <c r="O308" i="12"/>
  <c r="R336" i="12"/>
  <c r="U410" i="12"/>
  <c r="X79" i="12"/>
  <c r="S229" i="12"/>
  <c r="T295" i="12"/>
  <c r="U387" i="12"/>
  <c r="S396" i="12"/>
  <c r="U104" i="12"/>
  <c r="S288" i="12"/>
  <c r="S35" i="12"/>
  <c r="V44" i="12"/>
  <c r="W182" i="12"/>
  <c r="T333" i="12"/>
  <c r="T259" i="12"/>
  <c r="T247" i="12"/>
  <c r="U307" i="12"/>
  <c r="R365" i="12"/>
  <c r="S401" i="12"/>
  <c r="T318" i="12"/>
  <c r="R353" i="12"/>
  <c r="R203" i="12"/>
  <c r="S303" i="12"/>
  <c r="O337" i="12"/>
  <c r="S316" i="12"/>
  <c r="U322" i="12"/>
  <c r="U252" i="12"/>
  <c r="O60" i="12"/>
  <c r="R113" i="12"/>
  <c r="Y135" i="12"/>
  <c r="U199" i="12"/>
  <c r="Y63" i="12"/>
  <c r="W212" i="12"/>
  <c r="O379" i="12"/>
  <c r="U309" i="12"/>
  <c r="T324" i="12"/>
  <c r="U153" i="12"/>
  <c r="T170" i="12"/>
  <c r="R193" i="12"/>
  <c r="S262" i="12"/>
  <c r="O292" i="12"/>
  <c r="O359" i="12"/>
  <c r="T261" i="12"/>
  <c r="S263" i="12"/>
  <c r="O347" i="12"/>
  <c r="X72" i="12"/>
  <c r="T342" i="12"/>
  <c r="V77" i="12"/>
  <c r="O253" i="12"/>
  <c r="U347" i="12"/>
  <c r="T403" i="12"/>
  <c r="W289" i="12"/>
  <c r="S17" i="12"/>
  <c r="O174" i="12"/>
  <c r="V391" i="12"/>
  <c r="R181" i="12"/>
  <c r="X16" i="12"/>
  <c r="R62" i="12"/>
  <c r="U124" i="12"/>
  <c r="U172" i="12"/>
  <c r="S363" i="12"/>
  <c r="Y355" i="12"/>
  <c r="X379" i="12"/>
  <c r="W19" i="12"/>
  <c r="R31" i="12"/>
  <c r="S114" i="12"/>
  <c r="O132" i="12"/>
  <c r="S374" i="12"/>
  <c r="V24" i="12"/>
  <c r="S243" i="12"/>
  <c r="X321" i="12"/>
  <c r="X296" i="12"/>
  <c r="T363" i="12"/>
  <c r="X385" i="12"/>
  <c r="Y393" i="12"/>
  <c r="V380" i="12"/>
  <c r="Y385" i="12"/>
  <c r="X380" i="12"/>
  <c r="U192" i="12"/>
  <c r="T166" i="12"/>
  <c r="U186" i="12"/>
  <c r="V312" i="12"/>
  <c r="S331" i="12"/>
  <c r="U205" i="12"/>
  <c r="W373" i="12"/>
  <c r="X377" i="12"/>
  <c r="R378" i="12"/>
  <c r="V319" i="12"/>
  <c r="W336" i="12"/>
  <c r="V343" i="12"/>
  <c r="R45" i="12"/>
  <c r="S177" i="12"/>
  <c r="Y276" i="12"/>
  <c r="W298" i="12"/>
  <c r="Y310" i="12"/>
  <c r="V320" i="12"/>
  <c r="U364" i="12"/>
  <c r="V145" i="12"/>
  <c r="W139" i="12"/>
  <c r="V158" i="12"/>
  <c r="X187" i="12"/>
  <c r="X165" i="12"/>
  <c r="Y204" i="12"/>
  <c r="Y169" i="12"/>
  <c r="O222" i="12"/>
  <c r="X196" i="12"/>
  <c r="V216" i="12"/>
  <c r="Y221" i="12"/>
  <c r="Y253" i="12"/>
  <c r="X232" i="12"/>
  <c r="W234" i="12"/>
  <c r="X253" i="12"/>
  <c r="W258" i="12"/>
  <c r="W284" i="12"/>
  <c r="X250" i="12"/>
  <c r="Y261" i="12"/>
  <c r="X281" i="12"/>
  <c r="Y271" i="12"/>
  <c r="W295" i="12"/>
  <c r="Y339" i="12"/>
  <c r="Y303" i="12"/>
  <c r="Y333" i="12"/>
  <c r="W349" i="12"/>
  <c r="V353" i="12"/>
  <c r="V360" i="12"/>
  <c r="Y336" i="12"/>
  <c r="Y351" i="12"/>
  <c r="V378" i="12"/>
  <c r="X393" i="12"/>
  <c r="X349" i="12"/>
  <c r="X390" i="12"/>
  <c r="V387" i="12"/>
  <c r="Y391" i="12"/>
  <c r="Y306" i="12"/>
  <c r="W313" i="12"/>
  <c r="V330" i="12"/>
  <c r="X319" i="12"/>
  <c r="W325" i="12"/>
  <c r="Y358" i="12"/>
  <c r="V337" i="12"/>
  <c r="W358" i="12"/>
  <c r="X365" i="12"/>
  <c r="X368" i="12"/>
  <c r="W393" i="12"/>
  <c r="V365" i="12"/>
  <c r="W376" i="12"/>
  <c r="Y379" i="12"/>
  <c r="Y390" i="12"/>
  <c r="R187" i="12"/>
  <c r="X237" i="12"/>
  <c r="W239" i="12"/>
  <c r="T274" i="12"/>
  <c r="W276" i="12"/>
  <c r="V287" i="12"/>
  <c r="Y294" i="12"/>
  <c r="V292" i="12"/>
  <c r="V296" i="12"/>
  <c r="W278" i="12"/>
  <c r="X309" i="12"/>
  <c r="V328" i="12"/>
  <c r="Y319" i="12"/>
  <c r="R347" i="12"/>
  <c r="V355" i="12"/>
  <c r="V374" i="12"/>
  <c r="W344" i="12"/>
  <c r="Y366" i="12"/>
  <c r="V381" i="12"/>
  <c r="U404" i="12"/>
  <c r="X387" i="12"/>
  <c r="X381" i="12"/>
  <c r="Y384" i="12"/>
  <c r="W294" i="12"/>
  <c r="W309" i="12"/>
  <c r="V270" i="12"/>
  <c r="Y286" i="12"/>
  <c r="V290" i="12"/>
  <c r="V317" i="12"/>
  <c r="Y330" i="12"/>
  <c r="Y292" i="12"/>
  <c r="X330" i="12"/>
  <c r="X300" i="12"/>
  <c r="V306" i="12"/>
  <c r="Y302" i="12"/>
  <c r="W312" i="12"/>
  <c r="X314" i="12"/>
  <c r="Y325" i="12"/>
  <c r="V363" i="12"/>
  <c r="X358" i="12"/>
  <c r="V358" i="12"/>
  <c r="W335" i="12"/>
  <c r="Y360" i="12"/>
  <c r="X97" i="12"/>
  <c r="Y144" i="12"/>
  <c r="V165" i="12"/>
  <c r="W185" i="12"/>
  <c r="Y191" i="12"/>
  <c r="W187" i="12"/>
  <c r="X190" i="12"/>
  <c r="Y205" i="12"/>
  <c r="V178" i="12"/>
  <c r="S178" i="12"/>
  <c r="X186" i="12"/>
  <c r="Y193" i="12"/>
  <c r="X226" i="12"/>
  <c r="V210" i="12"/>
  <c r="X217" i="12"/>
  <c r="W228" i="12"/>
  <c r="X241" i="12"/>
  <c r="X247" i="12"/>
  <c r="Y243" i="12"/>
  <c r="U267" i="12"/>
  <c r="V229" i="12"/>
  <c r="V271" i="12"/>
  <c r="Y285" i="12"/>
  <c r="R273" i="12"/>
  <c r="X262" i="12"/>
  <c r="W315" i="12"/>
  <c r="X270" i="12"/>
  <c r="O318" i="12"/>
  <c r="Y340" i="12"/>
  <c r="V350" i="12"/>
  <c r="X343" i="12"/>
  <c r="Y300" i="12"/>
  <c r="X306" i="12"/>
  <c r="W314" i="12"/>
  <c r="U318" i="12"/>
  <c r="V332" i="12"/>
  <c r="X292" i="12"/>
  <c r="U297" i="12"/>
  <c r="Y283" i="12"/>
  <c r="Y304" i="12"/>
  <c r="X323" i="12"/>
  <c r="W371" i="12"/>
  <c r="W377" i="12"/>
  <c r="W353" i="12"/>
  <c r="X375" i="12"/>
  <c r="W380" i="12"/>
  <c r="X376" i="12"/>
  <c r="Y363" i="12"/>
  <c r="X392" i="12"/>
  <c r="Y152" i="12"/>
  <c r="X153" i="12"/>
  <c r="W151" i="12"/>
  <c r="V173" i="12"/>
  <c r="W165" i="12"/>
  <c r="Y174" i="12"/>
  <c r="X202" i="12"/>
  <c r="V192" i="12"/>
  <c r="X191" i="12"/>
  <c r="Y177" i="12"/>
  <c r="X209" i="12"/>
  <c r="V226" i="12"/>
  <c r="V212" i="12"/>
  <c r="Y216" i="12"/>
  <c r="X210" i="12"/>
  <c r="X220" i="12"/>
  <c r="Y232" i="12"/>
  <c r="Y251" i="12"/>
  <c r="Y262" i="12"/>
  <c r="Y237" i="12"/>
  <c r="Y241" i="12"/>
  <c r="W249" i="12"/>
  <c r="X235" i="12"/>
  <c r="X244" i="12"/>
  <c r="X229" i="12"/>
  <c r="W288" i="12"/>
  <c r="V264" i="12"/>
  <c r="X285" i="12"/>
  <c r="X307" i="12"/>
  <c r="T349" i="12"/>
  <c r="V300" i="12"/>
  <c r="V322" i="12"/>
  <c r="W342" i="12"/>
  <c r="W306" i="12"/>
  <c r="W321" i="12"/>
  <c r="W333" i="12"/>
  <c r="Y337" i="12"/>
  <c r="V346" i="12"/>
  <c r="Y362" i="12"/>
  <c r="V356" i="12"/>
  <c r="X333" i="12"/>
  <c r="V335" i="12"/>
  <c r="W341" i="12"/>
  <c r="V389" i="12"/>
  <c r="V153" i="12"/>
  <c r="W159" i="12"/>
  <c r="X154" i="12"/>
  <c r="Y158" i="12"/>
  <c r="W153" i="12"/>
  <c r="V147" i="12"/>
  <c r="Y176" i="12"/>
  <c r="V177" i="12"/>
  <c r="Y182" i="12"/>
  <c r="W180" i="12"/>
  <c r="X172" i="12"/>
  <c r="X198" i="12"/>
  <c r="X192" i="12"/>
  <c r="X207" i="12"/>
  <c r="W189" i="12"/>
  <c r="W209" i="12"/>
  <c r="W215" i="12"/>
  <c r="X212" i="12"/>
  <c r="Y224" i="12"/>
  <c r="Y210" i="12"/>
  <c r="W229" i="12"/>
  <c r="U256" i="12"/>
  <c r="X263" i="12"/>
  <c r="Y235" i="12"/>
  <c r="V245" i="12"/>
  <c r="W231" i="12"/>
  <c r="Y264" i="12"/>
  <c r="Y288" i="12"/>
  <c r="X278" i="12"/>
  <c r="X266" i="12"/>
  <c r="V277" i="12"/>
  <c r="Y315" i="12"/>
  <c r="Y317" i="12"/>
  <c r="V304" i="12"/>
  <c r="X373" i="12"/>
  <c r="X366" i="12"/>
  <c r="X346" i="12"/>
  <c r="X335" i="12"/>
  <c r="V348" i="12"/>
  <c r="W364" i="12"/>
  <c r="X383" i="12"/>
  <c r="X382" i="12"/>
  <c r="T131" i="12"/>
  <c r="Y151" i="12"/>
  <c r="Y159" i="12"/>
  <c r="W158" i="12"/>
  <c r="Y181" i="12"/>
  <c r="V182" i="12"/>
  <c r="O188" i="12"/>
  <c r="V175" i="12"/>
  <c r="X194" i="12"/>
  <c r="V209" i="12"/>
  <c r="Y209" i="12"/>
  <c r="T215" i="12"/>
  <c r="W208" i="12"/>
  <c r="Y212" i="12"/>
  <c r="Y214" i="12"/>
  <c r="V224" i="12"/>
  <c r="X230" i="12"/>
  <c r="S237" i="12"/>
  <c r="W247" i="12"/>
  <c r="X282" i="12"/>
  <c r="Y260" i="12"/>
  <c r="Y282" i="12"/>
  <c r="V280" i="12"/>
  <c r="W271" i="12"/>
  <c r="W282" i="12"/>
  <c r="W291" i="12"/>
  <c r="W322" i="12"/>
  <c r="W327" i="12"/>
  <c r="V352" i="12"/>
  <c r="Y295" i="12"/>
  <c r="X311" i="12"/>
  <c r="W320" i="12"/>
  <c r="X337" i="12"/>
  <c r="V294" i="12"/>
  <c r="Y309" i="12"/>
  <c r="X354" i="12"/>
  <c r="Y348" i="12"/>
  <c r="V370" i="12"/>
  <c r="Y375" i="12"/>
  <c r="W354" i="12"/>
  <c r="W351" i="12"/>
  <c r="V375" i="12"/>
  <c r="V186" i="12"/>
  <c r="X182" i="12"/>
  <c r="W167" i="12"/>
  <c r="V194" i="12"/>
  <c r="X179" i="12"/>
  <c r="Y194" i="12"/>
  <c r="X205" i="12"/>
  <c r="W198" i="12"/>
  <c r="X215" i="12"/>
  <c r="Y228" i="12"/>
  <c r="Y213" i="12"/>
  <c r="W225" i="12"/>
  <c r="Y247" i="12"/>
  <c r="X249" i="12"/>
  <c r="V239" i="12"/>
  <c r="X261" i="12"/>
  <c r="X252" i="12"/>
  <c r="X290" i="12"/>
  <c r="W272" i="12"/>
  <c r="W270" i="12"/>
  <c r="V286" i="12"/>
  <c r="Y279" i="12"/>
  <c r="V260" i="12"/>
  <c r="X294" i="12"/>
  <c r="Y322" i="12"/>
  <c r="Y327" i="12"/>
  <c r="Y311" i="12"/>
  <c r="Y320" i="12"/>
  <c r="W326" i="12"/>
  <c r="V344" i="12"/>
  <c r="X293" i="12"/>
  <c r="W343" i="12"/>
  <c r="Y373" i="12"/>
  <c r="X360" i="12"/>
  <c r="T365" i="12"/>
  <c r="Y357" i="12"/>
  <c r="W385" i="12"/>
  <c r="O287" i="12"/>
  <c r="X139" i="12"/>
  <c r="Y148" i="12"/>
  <c r="V171" i="12"/>
  <c r="Y175" i="12"/>
  <c r="X168" i="12"/>
  <c r="X178" i="12"/>
  <c r="V188" i="12"/>
  <c r="T200" i="12"/>
  <c r="R210" i="12"/>
  <c r="X199" i="12"/>
  <c r="V215" i="12"/>
  <c r="X228" i="12"/>
  <c r="X233" i="12"/>
  <c r="W243" i="12"/>
  <c r="Y272" i="12"/>
  <c r="V236" i="12"/>
  <c r="V253" i="12"/>
  <c r="X289" i="12"/>
  <c r="S298" i="12"/>
  <c r="V262" i="12"/>
  <c r="V279" i="12"/>
  <c r="V274" i="12"/>
  <c r="V263" i="12"/>
  <c r="V295" i="12"/>
  <c r="X312" i="12"/>
  <c r="X315" i="12"/>
  <c r="Y323" i="12"/>
  <c r="Y293" i="12"/>
  <c r="Y368" i="12"/>
  <c r="W360" i="12"/>
  <c r="X348" i="12"/>
  <c r="Y370" i="12"/>
  <c r="Y341" i="12"/>
  <c r="Y377" i="12"/>
  <c r="V340" i="12"/>
  <c r="X351" i="12"/>
  <c r="W388" i="12"/>
  <c r="V371" i="12"/>
  <c r="V382" i="12"/>
  <c r="W390" i="12"/>
  <c r="V386" i="12"/>
  <c r="X157" i="12"/>
  <c r="Y172" i="12"/>
  <c r="Y149" i="12"/>
  <c r="V167" i="12"/>
  <c r="Y170" i="12"/>
  <c r="W169" i="12"/>
  <c r="Y187" i="12"/>
  <c r="V200" i="12"/>
  <c r="X204" i="12"/>
  <c r="Y188" i="12"/>
  <c r="Y227" i="12"/>
  <c r="Y208" i="12"/>
  <c r="Y217" i="12"/>
  <c r="Y231" i="12"/>
  <c r="U241" i="12"/>
  <c r="Y233" i="12"/>
  <c r="W238" i="12"/>
  <c r="U253" i="12"/>
  <c r="W263" i="12"/>
  <c r="Y236" i="12"/>
  <c r="X238" i="12"/>
  <c r="X280" i="12"/>
  <c r="V261" i="12"/>
  <c r="W292" i="12"/>
  <c r="W301" i="12"/>
  <c r="X264" i="12"/>
  <c r="X295" i="12"/>
  <c r="Y305" i="12"/>
  <c r="W308" i="12"/>
  <c r="Y326" i="12"/>
  <c r="W328" i="12"/>
  <c r="V298" i="12"/>
  <c r="V324" i="12"/>
  <c r="W296" i="12"/>
  <c r="X303" i="12"/>
  <c r="V266" i="12"/>
  <c r="V297" i="12"/>
  <c r="V339" i="12"/>
  <c r="V351" i="12"/>
  <c r="X336" i="12"/>
  <c r="Y365" i="12"/>
  <c r="W384" i="12"/>
  <c r="X371" i="12"/>
  <c r="W383" i="12"/>
  <c r="Y387" i="12"/>
  <c r="X389" i="12"/>
  <c r="R134" i="12"/>
  <c r="O149" i="12"/>
  <c r="V163" i="12"/>
  <c r="T168" i="12"/>
  <c r="T195" i="12"/>
  <c r="R400" i="12"/>
  <c r="V341" i="12"/>
  <c r="W120" i="12"/>
  <c r="R256" i="12"/>
  <c r="T270" i="12"/>
  <c r="O40" i="12"/>
  <c r="W70" i="12"/>
  <c r="W274" i="12"/>
  <c r="U320" i="12"/>
  <c r="R132" i="12"/>
  <c r="T401" i="12"/>
  <c r="R171" i="12"/>
  <c r="W199" i="12"/>
  <c r="W255" i="12"/>
  <c r="S404" i="12"/>
  <c r="U22" i="12"/>
  <c r="S57" i="12"/>
  <c r="U115" i="12"/>
  <c r="R298" i="12"/>
  <c r="U212" i="12"/>
  <c r="O365" i="12"/>
  <c r="V390" i="12"/>
  <c r="R272" i="12"/>
  <c r="O116" i="12"/>
  <c r="U120" i="12"/>
  <c r="O316" i="12"/>
  <c r="S345" i="12"/>
  <c r="T390" i="12"/>
  <c r="W290" i="12"/>
  <c r="Y173" i="12"/>
  <c r="S144" i="12"/>
  <c r="U173" i="12"/>
  <c r="W222" i="12"/>
  <c r="R259" i="12"/>
  <c r="Y70" i="12"/>
  <c r="X122" i="12"/>
  <c r="O140" i="12"/>
  <c r="V214" i="12"/>
  <c r="O368" i="12"/>
  <c r="U385" i="12"/>
  <c r="R381" i="12"/>
  <c r="U9" i="12"/>
  <c r="U188" i="12"/>
  <c r="O256" i="12"/>
  <c r="U265" i="12"/>
  <c r="O265" i="12"/>
  <c r="S334" i="12"/>
  <c r="R337" i="12"/>
  <c r="R329" i="12"/>
  <c r="R390" i="12"/>
  <c r="X9" i="12"/>
  <c r="T8" i="12"/>
  <c r="U231" i="12"/>
  <c r="Y230" i="12"/>
  <c r="W304" i="12"/>
  <c r="T207" i="12"/>
  <c r="V268" i="12"/>
  <c r="V79" i="12"/>
  <c r="S111" i="12"/>
  <c r="U296" i="12"/>
  <c r="U316" i="12"/>
  <c r="T23" i="12"/>
  <c r="U146" i="12"/>
  <c r="S332" i="12"/>
  <c r="X48" i="12"/>
  <c r="O400" i="12"/>
  <c r="U142" i="12"/>
  <c r="R261" i="12"/>
  <c r="X103" i="12"/>
  <c r="S13" i="12"/>
  <c r="R186" i="12"/>
  <c r="W265" i="12"/>
  <c r="S324" i="12"/>
  <c r="Y388" i="12"/>
  <c r="R388" i="12"/>
  <c r="V334" i="12"/>
  <c r="Y284" i="12"/>
  <c r="V131" i="12"/>
  <c r="T190" i="12"/>
  <c r="T197" i="12"/>
  <c r="Y31" i="12"/>
  <c r="S186" i="12"/>
  <c r="X341" i="12"/>
  <c r="T309" i="12"/>
  <c r="S352" i="12"/>
  <c r="Y109" i="12"/>
  <c r="V23" i="12"/>
  <c r="W55" i="12"/>
  <c r="V49" i="12"/>
  <c r="T97" i="12"/>
  <c r="X114" i="12"/>
  <c r="S231" i="12"/>
  <c r="X302" i="12"/>
  <c r="S141" i="12"/>
  <c r="R8" i="12"/>
  <c r="R17" i="12"/>
  <c r="O19" i="12"/>
  <c r="W58" i="12"/>
  <c r="X63" i="12"/>
  <c r="V60" i="12"/>
  <c r="R99" i="12"/>
  <c r="R74" i="12"/>
  <c r="V122" i="12"/>
  <c r="U134" i="12"/>
  <c r="S247" i="12"/>
  <c r="S276" i="12"/>
  <c r="Y280" i="12"/>
  <c r="O64" i="12"/>
  <c r="V73" i="12"/>
  <c r="T22" i="12"/>
  <c r="O21" i="12"/>
  <c r="W131" i="12"/>
  <c r="Y186" i="12"/>
  <c r="V233" i="12"/>
  <c r="R29" i="12"/>
  <c r="T77" i="12"/>
  <c r="O99" i="12"/>
  <c r="V105" i="12"/>
  <c r="X110" i="12"/>
  <c r="V110" i="12"/>
  <c r="V149" i="12"/>
  <c r="W254" i="12"/>
  <c r="Y256" i="12"/>
  <c r="O259" i="12"/>
  <c r="S309" i="12"/>
  <c r="T350" i="12"/>
  <c r="O377" i="12"/>
  <c r="S376" i="12"/>
  <c r="V376" i="12"/>
  <c r="X81" i="12"/>
  <c r="R54" i="12"/>
  <c r="U72" i="12"/>
  <c r="U66" i="12"/>
  <c r="S59" i="12"/>
  <c r="T88" i="12"/>
  <c r="W175" i="12"/>
  <c r="X188" i="12"/>
  <c r="W193" i="12"/>
  <c r="U202" i="12"/>
  <c r="R223" i="12"/>
  <c r="Y273" i="12"/>
  <c r="R308" i="12"/>
  <c r="O364" i="12"/>
  <c r="O383" i="12"/>
  <c r="R244" i="12"/>
  <c r="O30" i="12"/>
  <c r="U37" i="12"/>
  <c r="U51" i="12"/>
  <c r="R33" i="12"/>
  <c r="Y66" i="12"/>
  <c r="S74" i="12"/>
  <c r="W188" i="12"/>
  <c r="O349" i="12"/>
  <c r="Y392" i="12"/>
  <c r="V20" i="12"/>
  <c r="V27" i="12"/>
  <c r="S37" i="12"/>
  <c r="W51" i="12"/>
  <c r="U87" i="12"/>
  <c r="W114" i="12"/>
  <c r="W86" i="12"/>
  <c r="T120" i="12"/>
  <c r="Y202" i="12"/>
  <c r="R236" i="12"/>
  <c r="U268" i="12"/>
  <c r="V267" i="12"/>
  <c r="W347" i="12"/>
  <c r="T352" i="12"/>
  <c r="R374" i="12"/>
  <c r="R60" i="12"/>
  <c r="O79" i="12"/>
  <c r="S222" i="12"/>
  <c r="S20" i="12"/>
  <c r="X78" i="12"/>
  <c r="X94" i="12"/>
  <c r="Y166" i="12"/>
  <c r="U207" i="12"/>
  <c r="Y222" i="12"/>
  <c r="Y318" i="12"/>
  <c r="W329" i="12"/>
  <c r="W337" i="12"/>
  <c r="V345" i="12"/>
  <c r="Y381" i="12"/>
  <c r="R405" i="12"/>
  <c r="U43" i="12"/>
  <c r="W44" i="12"/>
  <c r="V42" i="12"/>
  <c r="V71" i="12"/>
  <c r="T96" i="12"/>
  <c r="S353" i="12"/>
  <c r="W370" i="12"/>
  <c r="X384" i="12"/>
  <c r="T41" i="12"/>
  <c r="S78" i="12"/>
  <c r="T122" i="12"/>
  <c r="W154" i="12"/>
  <c r="T158" i="12"/>
  <c r="V193" i="12"/>
  <c r="U196" i="12"/>
  <c r="U298" i="12"/>
  <c r="U255" i="12"/>
  <c r="S349" i="12"/>
  <c r="V379" i="12"/>
  <c r="S410" i="12"/>
  <c r="T162" i="12"/>
  <c r="S10" i="12"/>
  <c r="O46" i="12"/>
  <c r="T119" i="12"/>
  <c r="V169" i="12"/>
  <c r="S283" i="12"/>
  <c r="S355" i="12"/>
  <c r="R318" i="12"/>
  <c r="U374" i="12"/>
  <c r="R354" i="12"/>
  <c r="S359" i="12"/>
  <c r="O385" i="12"/>
  <c r="O228" i="12"/>
  <c r="T17" i="12"/>
  <c r="O63" i="12"/>
  <c r="V65" i="12"/>
  <c r="Y100" i="12"/>
  <c r="S174" i="12"/>
  <c r="T217" i="12"/>
  <c r="T250" i="12"/>
  <c r="S234" i="12"/>
  <c r="W237" i="12"/>
  <c r="Y308" i="12"/>
  <c r="W352" i="12"/>
  <c r="S367" i="12"/>
  <c r="T379" i="12"/>
  <c r="X378" i="12"/>
  <c r="Y57" i="12"/>
  <c r="S39" i="12"/>
  <c r="V89" i="12"/>
  <c r="S23" i="12"/>
  <c r="S91" i="12"/>
  <c r="R228" i="12"/>
  <c r="U45" i="12"/>
  <c r="Y52" i="12"/>
  <c r="O72" i="12"/>
  <c r="W89" i="12"/>
  <c r="W106" i="12"/>
  <c r="Y93" i="12"/>
  <c r="U106" i="12"/>
  <c r="R115" i="12"/>
  <c r="W136" i="12"/>
  <c r="V318" i="12"/>
  <c r="X45" i="12"/>
  <c r="Y54" i="12"/>
  <c r="V64" i="12"/>
  <c r="W174" i="12"/>
  <c r="R191" i="12"/>
  <c r="X218" i="12"/>
  <c r="W230" i="12"/>
  <c r="O251" i="12"/>
  <c r="S256" i="12"/>
  <c r="S267" i="12"/>
  <c r="W256" i="12"/>
  <c r="R385" i="12"/>
  <c r="S41" i="12"/>
  <c r="U285" i="12"/>
  <c r="R270" i="12"/>
  <c r="U39" i="12"/>
  <c r="X131" i="12"/>
  <c r="X130" i="12"/>
  <c r="V140" i="12"/>
  <c r="X136" i="12"/>
  <c r="Y146" i="12"/>
  <c r="R150" i="12"/>
  <c r="R173" i="12"/>
  <c r="X174" i="12"/>
  <c r="Y200" i="12"/>
  <c r="R216" i="12"/>
  <c r="X225" i="12"/>
  <c r="Y252" i="12"/>
  <c r="Y265" i="12"/>
  <c r="U295" i="12"/>
  <c r="U283" i="12"/>
  <c r="W334" i="12"/>
  <c r="S371" i="12"/>
  <c r="V366" i="12"/>
  <c r="X58" i="12"/>
  <c r="R111" i="12"/>
  <c r="W35" i="12"/>
  <c r="S66" i="12"/>
  <c r="R85" i="12"/>
  <c r="R114" i="12"/>
  <c r="Y125" i="12"/>
  <c r="T135" i="12"/>
  <c r="Y136" i="12"/>
  <c r="W181" i="12"/>
  <c r="X156" i="12"/>
  <c r="U182" i="12"/>
  <c r="W202" i="12"/>
  <c r="O235" i="12"/>
  <c r="Y229" i="12"/>
  <c r="W253" i="12"/>
  <c r="T266" i="12"/>
  <c r="T238" i="12"/>
  <c r="X259" i="12"/>
  <c r="T311" i="12"/>
  <c r="T326" i="12"/>
  <c r="Y298" i="12"/>
  <c r="Y369" i="12"/>
  <c r="V392" i="12"/>
  <c r="R401" i="12"/>
  <c r="R406" i="12"/>
  <c r="T9" i="12"/>
  <c r="X24" i="12"/>
  <c r="T91" i="12"/>
  <c r="V116" i="12"/>
  <c r="R178" i="12"/>
  <c r="U222" i="12"/>
  <c r="U275" i="12"/>
  <c r="O313" i="12"/>
  <c r="T362" i="12"/>
  <c r="R345" i="12"/>
  <c r="O85" i="12"/>
  <c r="R83" i="12"/>
  <c r="Y104" i="12"/>
  <c r="U114" i="12"/>
  <c r="V198" i="12"/>
  <c r="S264" i="12"/>
  <c r="W283" i="12"/>
  <c r="X284" i="12"/>
  <c r="S307" i="12"/>
  <c r="X297" i="12"/>
  <c r="W368" i="12"/>
  <c r="O117" i="12"/>
  <c r="T21" i="12"/>
  <c r="Y48" i="12"/>
  <c r="Y73" i="12"/>
  <c r="W124" i="12"/>
  <c r="Y132" i="12"/>
  <c r="S129" i="12"/>
  <c r="T176" i="12"/>
  <c r="T201" i="12"/>
  <c r="U234" i="12"/>
  <c r="X265" i="12"/>
  <c r="S255" i="12"/>
  <c r="X362" i="12"/>
  <c r="T263" i="12"/>
  <c r="W59" i="12"/>
  <c r="U19" i="12"/>
  <c r="W67" i="12"/>
  <c r="V106" i="12"/>
  <c r="T104" i="12"/>
  <c r="O169" i="12"/>
  <c r="W190" i="12"/>
  <c r="V220" i="12"/>
  <c r="Y263" i="12"/>
  <c r="S329" i="12"/>
  <c r="U349" i="12"/>
  <c r="W363" i="12"/>
  <c r="O69" i="12"/>
  <c r="W110" i="12"/>
  <c r="O104" i="12"/>
  <c r="T154" i="12"/>
  <c r="S203" i="12"/>
  <c r="U235" i="12"/>
  <c r="W307" i="12"/>
  <c r="O345" i="12"/>
  <c r="S12" i="12"/>
  <c r="X27" i="12"/>
  <c r="T37" i="12"/>
  <c r="X52" i="12"/>
  <c r="O71" i="12"/>
  <c r="S132" i="12"/>
  <c r="W142" i="12"/>
  <c r="Y190" i="12"/>
  <c r="T202" i="12"/>
  <c r="S200" i="12"/>
  <c r="T223" i="12"/>
  <c r="S292" i="12"/>
  <c r="T302" i="12"/>
  <c r="Y352" i="12"/>
  <c r="V384" i="12"/>
  <c r="R57" i="12"/>
  <c r="O15" i="12"/>
  <c r="Y22" i="12"/>
  <c r="U36" i="12"/>
  <c r="Y43" i="12"/>
  <c r="R55" i="12"/>
  <c r="R78" i="12"/>
  <c r="T102" i="12"/>
  <c r="W112" i="12"/>
  <c r="X128" i="12"/>
  <c r="W118" i="12"/>
  <c r="Y119" i="12"/>
  <c r="Y126" i="12"/>
  <c r="R130" i="12"/>
  <c r="X176" i="12"/>
  <c r="S182" i="12"/>
  <c r="O191" i="12"/>
  <c r="S179" i="12"/>
  <c r="V240" i="12"/>
  <c r="O257" i="12"/>
  <c r="V275" i="12"/>
  <c r="W268" i="12"/>
  <c r="R9" i="12"/>
  <c r="R68" i="12"/>
  <c r="U126" i="12"/>
  <c r="O102" i="12"/>
  <c r="T67" i="12"/>
  <c r="T100" i="12"/>
  <c r="S216" i="12"/>
  <c r="O243" i="12"/>
  <c r="T299" i="12"/>
  <c r="R175" i="12"/>
  <c r="S8" i="12"/>
  <c r="X147" i="12"/>
  <c r="V232" i="12"/>
  <c r="U370" i="12"/>
  <c r="O401" i="12"/>
  <c r="X344" i="12"/>
  <c r="X355" i="12"/>
  <c r="W375" i="12"/>
  <c r="U8" i="12"/>
  <c r="Y10" i="12"/>
  <c r="T15" i="12"/>
  <c r="O29" i="12"/>
  <c r="U40" i="12"/>
  <c r="Y45" i="12"/>
  <c r="V63" i="12"/>
  <c r="T83" i="12"/>
  <c r="X80" i="12"/>
  <c r="W107" i="12"/>
  <c r="X121" i="12"/>
  <c r="X143" i="12"/>
  <c r="Y153" i="12"/>
  <c r="V190" i="12"/>
  <c r="U174" i="12"/>
  <c r="V211" i="12"/>
  <c r="R282" i="12"/>
  <c r="X313" i="12"/>
  <c r="T366" i="12"/>
  <c r="Y21" i="12"/>
  <c r="R103" i="12"/>
  <c r="T172" i="12"/>
  <c r="R402" i="12"/>
  <c r="W43" i="12"/>
  <c r="S40" i="12"/>
  <c r="V39" i="12"/>
  <c r="U93" i="12"/>
  <c r="Y89" i="12"/>
  <c r="S106" i="12"/>
  <c r="V109" i="12"/>
  <c r="U118" i="12"/>
  <c r="S119" i="12"/>
  <c r="O153" i="12"/>
  <c r="O334" i="12"/>
  <c r="U341" i="12"/>
  <c r="W392" i="12"/>
  <c r="T139" i="12"/>
  <c r="R13" i="12"/>
  <c r="R64" i="12"/>
  <c r="S95" i="12"/>
  <c r="U103" i="12"/>
  <c r="S97" i="12"/>
  <c r="Y118" i="12"/>
  <c r="Y116" i="12"/>
  <c r="R135" i="12"/>
  <c r="T136" i="12"/>
  <c r="T145" i="12"/>
  <c r="Y154" i="12"/>
  <c r="X185" i="12"/>
  <c r="W204" i="12"/>
  <c r="O226" i="12"/>
  <c r="W266" i="12"/>
  <c r="Y267" i="12"/>
  <c r="S323" i="12"/>
  <c r="U403" i="12"/>
  <c r="O9" i="12"/>
  <c r="T43" i="12"/>
  <c r="S44" i="12"/>
  <c r="Y61" i="12"/>
  <c r="T79" i="12"/>
  <c r="V96" i="12"/>
  <c r="R80" i="12"/>
  <c r="U94" i="12"/>
  <c r="X135" i="12"/>
  <c r="X243" i="12"/>
  <c r="T229" i="12"/>
  <c r="X274" i="12"/>
  <c r="U323" i="12"/>
  <c r="X327" i="12"/>
  <c r="V336" i="12"/>
  <c r="S395" i="12"/>
  <c r="R217" i="12"/>
  <c r="S21" i="12"/>
  <c r="X31" i="12"/>
  <c r="V62" i="12"/>
  <c r="T124" i="12"/>
  <c r="W194" i="12"/>
  <c r="X200" i="12"/>
  <c r="R207" i="12"/>
  <c r="Y281" i="12"/>
  <c r="S286" i="12"/>
  <c r="R267" i="12"/>
  <c r="Y268" i="12"/>
  <c r="V315" i="12"/>
  <c r="R321" i="12"/>
  <c r="S339" i="12"/>
  <c r="R355" i="12"/>
  <c r="R271" i="12"/>
  <c r="S36" i="12"/>
  <c r="U152" i="12"/>
  <c r="W176" i="12"/>
  <c r="Y269" i="12"/>
  <c r="U332" i="12"/>
  <c r="S388" i="12"/>
  <c r="T408" i="12"/>
  <c r="T55" i="12"/>
  <c r="U73" i="12"/>
  <c r="V72" i="12"/>
  <c r="T112" i="12"/>
  <c r="T118" i="12"/>
  <c r="O156" i="12"/>
  <c r="O148" i="12"/>
  <c r="S173" i="12"/>
  <c r="S212" i="12"/>
  <c r="W235" i="12"/>
  <c r="T240" i="12"/>
  <c r="Y353" i="12"/>
  <c r="S52" i="12"/>
  <c r="R279" i="12"/>
  <c r="O332" i="12"/>
  <c r="S29" i="12"/>
  <c r="S38" i="12"/>
  <c r="S45" i="12"/>
  <c r="V55" i="12"/>
  <c r="O48" i="12"/>
  <c r="W91" i="12"/>
  <c r="Y121" i="12"/>
  <c r="U181" i="12"/>
  <c r="S209" i="12"/>
  <c r="V276" i="12"/>
  <c r="X277" i="12"/>
  <c r="U378" i="12"/>
  <c r="W262" i="12"/>
  <c r="O370" i="12"/>
  <c r="U377" i="12"/>
  <c r="O371" i="12"/>
  <c r="U12" i="12"/>
  <c r="U14" i="12"/>
  <c r="S48" i="12"/>
  <c r="U63" i="12"/>
  <c r="S100" i="12"/>
  <c r="V95" i="12"/>
  <c r="Y145" i="12"/>
  <c r="S148" i="12"/>
  <c r="T159" i="12"/>
  <c r="V204" i="12"/>
  <c r="O220" i="12"/>
  <c r="O258" i="12"/>
  <c r="S268" i="12"/>
  <c r="V303" i="12"/>
  <c r="Y364" i="12"/>
  <c r="T369" i="12"/>
  <c r="T374" i="12"/>
  <c r="S152" i="12"/>
  <c r="O144" i="12"/>
  <c r="O165" i="13"/>
  <c r="S147" i="13"/>
  <c r="U161" i="13"/>
  <c r="S148" i="13"/>
  <c r="U166" i="13"/>
  <c r="S158" i="13"/>
  <c r="O90" i="13"/>
  <c r="U125" i="13"/>
  <c r="O9" i="13"/>
  <c r="W10" i="12"/>
  <c r="Y15" i="12"/>
  <c r="W48" i="12"/>
  <c r="W63" i="12"/>
  <c r="S56" i="12"/>
  <c r="R67" i="12"/>
  <c r="W81" i="12"/>
  <c r="V97" i="12"/>
  <c r="O114" i="12"/>
  <c r="O106" i="12"/>
  <c r="V115" i="12"/>
  <c r="W101" i="12"/>
  <c r="T127" i="12"/>
  <c r="T129" i="12"/>
  <c r="U132" i="12"/>
  <c r="U131" i="12"/>
  <c r="U140" i="12"/>
  <c r="S138" i="12"/>
  <c r="V148" i="12"/>
  <c r="O166" i="12"/>
  <c r="Y192" i="12"/>
  <c r="O204" i="12"/>
  <c r="R206" i="12"/>
  <c r="V181" i="12"/>
  <c r="Y195" i="12"/>
  <c r="O210" i="12"/>
  <c r="Y215" i="12"/>
  <c r="Y171" i="12"/>
  <c r="V213" i="12"/>
  <c r="S240" i="12"/>
  <c r="T11" i="12"/>
  <c r="S15" i="12"/>
  <c r="V15" i="12"/>
  <c r="T45" i="12"/>
  <c r="O54" i="12"/>
  <c r="T50" i="12"/>
  <c r="W72" i="12"/>
  <c r="Y76" i="12"/>
  <c r="U74" i="12"/>
  <c r="S79" i="12"/>
  <c r="U89" i="12"/>
  <c r="T92" i="12"/>
  <c r="U102" i="12"/>
  <c r="Y106" i="12"/>
  <c r="S115" i="12"/>
  <c r="T106" i="12"/>
  <c r="U122" i="12"/>
  <c r="W138" i="12"/>
  <c r="S140" i="12"/>
  <c r="X162" i="12"/>
  <c r="W150" i="12"/>
  <c r="W162" i="12"/>
  <c r="W195" i="12"/>
  <c r="O195" i="12"/>
  <c r="V174" i="12"/>
  <c r="U195" i="12"/>
  <c r="O200" i="12"/>
  <c r="W206" i="12"/>
  <c r="S215" i="12"/>
  <c r="V196" i="12"/>
  <c r="V218" i="12"/>
  <c r="T235" i="12"/>
  <c r="U242" i="12"/>
  <c r="V259" i="12"/>
  <c r="R331" i="12"/>
  <c r="O394" i="12"/>
  <c r="R26" i="12"/>
  <c r="O43" i="12"/>
  <c r="Y62" i="12"/>
  <c r="U95" i="12"/>
  <c r="U97" i="12"/>
  <c r="O135" i="12"/>
  <c r="Y139" i="12"/>
  <c r="T152" i="12"/>
  <c r="X159" i="12"/>
  <c r="V155" i="12"/>
  <c r="O203" i="12"/>
  <c r="R176" i="12"/>
  <c r="U165" i="12"/>
  <c r="O207" i="12"/>
  <c r="O219" i="12"/>
  <c r="X211" i="12"/>
  <c r="V227" i="12"/>
  <c r="X223" i="12"/>
  <c r="Y240" i="12"/>
  <c r="W269" i="12"/>
  <c r="W251" i="12"/>
  <c r="S293" i="12"/>
  <c r="X90" i="12"/>
  <c r="T141" i="12"/>
  <c r="S199" i="12"/>
  <c r="W207" i="12"/>
  <c r="V195" i="12"/>
  <c r="O223" i="12"/>
  <c r="Y77" i="12"/>
  <c r="S27" i="12"/>
  <c r="S33" i="12"/>
  <c r="W78" i="12"/>
  <c r="Y90" i="12"/>
  <c r="X109" i="12"/>
  <c r="O98" i="12"/>
  <c r="S116" i="12"/>
  <c r="V112" i="12"/>
  <c r="S125" i="12"/>
  <c r="X181" i="12"/>
  <c r="X167" i="12"/>
  <c r="U167" i="13"/>
  <c r="T108" i="13"/>
  <c r="R22" i="12"/>
  <c r="W29" i="12"/>
  <c r="U44" i="12"/>
  <c r="W65" i="12"/>
  <c r="T61" i="12"/>
  <c r="X64" i="12"/>
  <c r="Y87" i="12"/>
  <c r="O110" i="12"/>
  <c r="Y120" i="12"/>
  <c r="W125" i="12"/>
  <c r="S122" i="12"/>
  <c r="X148" i="12"/>
  <c r="T156" i="12"/>
  <c r="Y203" i="12"/>
  <c r="S181" i="12"/>
  <c r="O177" i="12"/>
  <c r="S220" i="12"/>
  <c r="W227" i="12"/>
  <c r="W13" i="12"/>
  <c r="W41" i="12"/>
  <c r="R47" i="12"/>
  <c r="U48" i="12"/>
  <c r="O55" i="12"/>
  <c r="W84" i="12"/>
  <c r="T95" i="12"/>
  <c r="O105" i="12"/>
  <c r="T110" i="12"/>
  <c r="X138" i="12"/>
  <c r="T143" i="12"/>
  <c r="V166" i="12"/>
  <c r="U156" i="12"/>
  <c r="T186" i="12"/>
  <c r="T171" i="12"/>
  <c r="X171" i="12"/>
  <c r="V222" i="12"/>
  <c r="O286" i="12"/>
  <c r="R93" i="12"/>
  <c r="O52" i="12"/>
  <c r="O13" i="12"/>
  <c r="W20" i="12"/>
  <c r="U13" i="12"/>
  <c r="R18" i="12"/>
  <c r="O31" i="12"/>
  <c r="T36" i="12"/>
  <c r="O38" i="12"/>
  <c r="T44" i="12"/>
  <c r="Y39" i="12"/>
  <c r="R43" i="12"/>
  <c r="U55" i="12"/>
  <c r="V69" i="12"/>
  <c r="R72" i="12"/>
  <c r="U71" i="12"/>
  <c r="T93" i="12"/>
  <c r="S93" i="12"/>
  <c r="X83" i="12"/>
  <c r="Y86" i="12"/>
  <c r="U100" i="12"/>
  <c r="T117" i="12"/>
  <c r="V113" i="12"/>
  <c r="X125" i="12"/>
  <c r="W129" i="12"/>
  <c r="W141" i="12"/>
  <c r="S136" i="12"/>
  <c r="T163" i="12"/>
  <c r="S150" i="12"/>
  <c r="U149" i="12"/>
  <c r="X161" i="12"/>
  <c r="W172" i="12"/>
  <c r="S157" i="12"/>
  <c r="S175" i="12"/>
  <c r="X193" i="12"/>
  <c r="W168" i="12"/>
  <c r="U170" i="12"/>
  <c r="U190" i="12"/>
  <c r="O197" i="12"/>
  <c r="V197" i="12"/>
  <c r="T209" i="12"/>
  <c r="V258" i="12"/>
  <c r="O348" i="12"/>
  <c r="T404" i="12"/>
  <c r="W16" i="12"/>
  <c r="U35" i="12"/>
  <c r="X59" i="12"/>
  <c r="T64" i="12"/>
  <c r="T59" i="12"/>
  <c r="X75" i="12"/>
  <c r="S71" i="12"/>
  <c r="Y82" i="12"/>
  <c r="W80" i="12"/>
  <c r="O100" i="12"/>
  <c r="O97" i="12"/>
  <c r="Y112" i="12"/>
  <c r="R118" i="12"/>
  <c r="U119" i="12"/>
  <c r="S121" i="12"/>
  <c r="W140" i="12"/>
  <c r="O138" i="12"/>
  <c r="O143" i="12"/>
  <c r="X149" i="12"/>
  <c r="Y168" i="12"/>
  <c r="X146" i="12"/>
  <c r="S149" i="12"/>
  <c r="U157" i="12"/>
  <c r="R161" i="12"/>
  <c r="R158" i="12"/>
  <c r="Y163" i="12"/>
  <c r="T182" i="12"/>
  <c r="R190" i="12"/>
  <c r="X180" i="12"/>
  <c r="X197" i="12"/>
  <c r="R201" i="12"/>
  <c r="O218" i="12"/>
  <c r="V238" i="12"/>
  <c r="O297" i="12"/>
  <c r="S80" i="13"/>
  <c r="W42" i="12"/>
  <c r="O42" i="12"/>
  <c r="U57" i="12"/>
  <c r="R56" i="12"/>
  <c r="W74" i="12"/>
  <c r="O94" i="12"/>
  <c r="V85" i="12"/>
  <c r="R90" i="12"/>
  <c r="O115" i="12"/>
  <c r="O131" i="12"/>
  <c r="T133" i="12"/>
  <c r="W161" i="12"/>
  <c r="V146" i="12"/>
  <c r="T153" i="12"/>
  <c r="Y185" i="12"/>
  <c r="U180" i="12"/>
  <c r="S183" i="12"/>
  <c r="Y223" i="12"/>
  <c r="R218" i="12"/>
  <c r="Y218" i="12"/>
  <c r="O254" i="12"/>
  <c r="V237" i="12"/>
  <c r="R254" i="12"/>
  <c r="Y382" i="12"/>
  <c r="O393" i="12"/>
  <c r="T71" i="12"/>
  <c r="S55" i="12"/>
  <c r="T38" i="12"/>
  <c r="T31" i="12"/>
  <c r="W45" i="12"/>
  <c r="W54" i="12"/>
  <c r="R58" i="12"/>
  <c r="Y94" i="12"/>
  <c r="R97" i="12"/>
  <c r="S85" i="12"/>
  <c r="V88" i="12"/>
  <c r="Y81" i="12"/>
  <c r="Y92" i="12"/>
  <c r="T80" i="12"/>
  <c r="O107" i="12"/>
  <c r="X104" i="12"/>
  <c r="T114" i="12"/>
  <c r="O120" i="12"/>
  <c r="U138" i="12"/>
  <c r="W173" i="12"/>
  <c r="R169" i="12"/>
  <c r="O158" i="12"/>
  <c r="U163" i="12"/>
  <c r="S180" i="12"/>
  <c r="T198" i="12"/>
  <c r="W179" i="12"/>
  <c r="X206" i="12"/>
  <c r="S206" i="12"/>
  <c r="W218" i="12"/>
  <c r="W267" i="12"/>
  <c r="X318" i="12"/>
  <c r="S18" i="12"/>
  <c r="U249" i="12"/>
  <c r="U237" i="12"/>
  <c r="S245" i="12"/>
  <c r="O232" i="12"/>
  <c r="S235" i="12"/>
  <c r="W246" i="12"/>
  <c r="S259" i="12"/>
  <c r="S290" i="12"/>
  <c r="X269" i="12"/>
  <c r="W286" i="12"/>
  <c r="X310" i="12"/>
  <c r="S313" i="12"/>
  <c r="W350" i="12"/>
  <c r="Y307" i="12"/>
  <c r="W318" i="12"/>
  <c r="X356" i="12"/>
  <c r="T339" i="12"/>
  <c r="U366" i="12"/>
  <c r="U389" i="12"/>
  <c r="O395" i="12"/>
  <c r="S387" i="12"/>
  <c r="T392" i="12"/>
  <c r="U158" i="13"/>
  <c r="O92" i="13"/>
  <c r="S115" i="13"/>
  <c r="T72" i="13"/>
  <c r="U28" i="13"/>
  <c r="R11" i="13"/>
  <c r="T36" i="13"/>
  <c r="U15" i="13"/>
  <c r="O32" i="13"/>
  <c r="R36" i="14"/>
  <c r="R33" i="14"/>
  <c r="S18" i="14"/>
  <c r="P36" i="14"/>
  <c r="P14" i="14"/>
  <c r="V134" i="12"/>
  <c r="S68" i="12"/>
  <c r="R252" i="12"/>
  <c r="O319" i="12"/>
  <c r="O314" i="12"/>
  <c r="U344" i="12"/>
  <c r="O360" i="12"/>
  <c r="T393" i="12"/>
  <c r="U259" i="12"/>
  <c r="V285" i="12"/>
  <c r="R290" i="12"/>
  <c r="V293" i="12"/>
  <c r="T315" i="12"/>
  <c r="U314" i="12"/>
  <c r="Y343" i="12"/>
  <c r="U340" i="12"/>
  <c r="V333" i="12"/>
  <c r="S366" i="12"/>
  <c r="O372" i="12"/>
  <c r="R389" i="12"/>
  <c r="R93" i="13"/>
  <c r="U164" i="13"/>
  <c r="R122" i="13"/>
  <c r="O103" i="13"/>
  <c r="T103" i="13"/>
  <c r="T82" i="13"/>
  <c r="R35" i="13"/>
  <c r="T81" i="13"/>
  <c r="U59" i="13"/>
  <c r="O39" i="13"/>
  <c r="T26" i="13"/>
  <c r="U9" i="13"/>
  <c r="R16" i="14"/>
  <c r="T47" i="14"/>
  <c r="P10" i="14"/>
  <c r="O185" i="12"/>
  <c r="R224" i="12"/>
  <c r="U279" i="12"/>
  <c r="O294" i="12"/>
  <c r="S227" i="12"/>
  <c r="Y238" i="12"/>
  <c r="S246" i="12"/>
  <c r="Y239" i="12"/>
  <c r="V250" i="12"/>
  <c r="X276" i="12"/>
  <c r="W293" i="12"/>
  <c r="U278" i="12"/>
  <c r="T290" i="12"/>
  <c r="W339" i="12"/>
  <c r="S296" i="12"/>
  <c r="O321" i="12"/>
  <c r="Y331" i="12"/>
  <c r="Y334" i="12"/>
  <c r="U339" i="12"/>
  <c r="W345" i="12"/>
  <c r="T298" i="12"/>
  <c r="U299" i="12"/>
  <c r="Y313" i="12"/>
  <c r="V368" i="12"/>
  <c r="U346" i="12"/>
  <c r="S357" i="12"/>
  <c r="U376" i="12"/>
  <c r="S392" i="12"/>
  <c r="Y367" i="12"/>
  <c r="U372" i="12"/>
  <c r="T396" i="12"/>
  <c r="Y380" i="12"/>
  <c r="O374" i="12"/>
  <c r="Y386" i="12"/>
  <c r="O399" i="12"/>
  <c r="S151" i="13"/>
  <c r="R144" i="13"/>
  <c r="O110" i="13"/>
  <c r="R126" i="13"/>
  <c r="S91" i="13"/>
  <c r="U73" i="13"/>
  <c r="T50" i="13"/>
  <c r="U35" i="13"/>
  <c r="W6" i="13"/>
  <c r="Y6" i="13"/>
  <c r="P42" i="14"/>
  <c r="U21" i="14"/>
  <c r="O34" i="14"/>
  <c r="P45" i="14"/>
  <c r="T244" i="12"/>
  <c r="T346" i="12"/>
  <c r="O373" i="12"/>
  <c r="U22" i="13"/>
  <c r="S35" i="13"/>
  <c r="T12" i="13"/>
  <c r="U47" i="14"/>
  <c r="R25" i="14"/>
  <c r="R286" i="12"/>
  <c r="U288" i="12"/>
  <c r="T287" i="12"/>
  <c r="O353" i="12"/>
  <c r="R316" i="12"/>
  <c r="R324" i="12"/>
  <c r="O350" i="12"/>
  <c r="Y356" i="12"/>
  <c r="T354" i="12"/>
  <c r="U333" i="12"/>
  <c r="S378" i="12"/>
  <c r="U401" i="12"/>
  <c r="S390" i="12"/>
  <c r="S394" i="12"/>
  <c r="T99" i="13"/>
  <c r="R55" i="13"/>
  <c r="O58" i="13"/>
  <c r="R17" i="13"/>
  <c r="S73" i="13"/>
  <c r="U67" i="13"/>
  <c r="T44" i="14"/>
  <c r="U42" i="14"/>
  <c r="O245" i="12"/>
  <c r="R382" i="12"/>
  <c r="R373" i="12"/>
  <c r="O241" i="12"/>
  <c r="Y257" i="12"/>
  <c r="R264" i="12"/>
  <c r="X256" i="12"/>
  <c r="W259" i="12"/>
  <c r="X275" i="12"/>
  <c r="T280" i="12"/>
  <c r="U287" i="12"/>
  <c r="V314" i="12"/>
  <c r="W324" i="12"/>
  <c r="O305" i="12"/>
  <c r="T296" i="12"/>
  <c r="V307" i="12"/>
  <c r="U324" i="12"/>
  <c r="U293" i="12"/>
  <c r="Y350" i="12"/>
  <c r="S356" i="12"/>
  <c r="O367" i="12"/>
  <c r="Y335" i="12"/>
  <c r="V354" i="12"/>
  <c r="Y378" i="12"/>
  <c r="U400" i="12"/>
  <c r="V388" i="12"/>
  <c r="U386" i="12"/>
  <c r="T113" i="13"/>
  <c r="O121" i="13"/>
  <c r="T96" i="13"/>
  <c r="O79" i="13"/>
  <c r="R80" i="13"/>
  <c r="O66" i="13"/>
  <c r="U66" i="13"/>
  <c r="R14" i="13"/>
  <c r="R39" i="14"/>
  <c r="P6" i="14"/>
  <c r="P25" i="14"/>
  <c r="T20" i="12"/>
  <c r="X254" i="12"/>
  <c r="X240" i="12"/>
  <c r="U233" i="12"/>
  <c r="O249" i="12"/>
  <c r="T230" i="12"/>
  <c r="V234" i="12"/>
  <c r="T285" i="12"/>
  <c r="T256" i="12"/>
  <c r="O275" i="12"/>
  <c r="O324" i="12"/>
  <c r="Y329" i="12"/>
  <c r="Y332" i="12"/>
  <c r="U348" i="12"/>
  <c r="V299" i="12"/>
  <c r="R313" i="12"/>
  <c r="U312" i="12"/>
  <c r="T310" i="12"/>
  <c r="T307" i="12"/>
  <c r="S350" i="12"/>
  <c r="S340" i="12"/>
  <c r="V373" i="12"/>
  <c r="V357" i="12"/>
  <c r="W382" i="12"/>
  <c r="W366" i="12"/>
  <c r="Y374" i="12"/>
  <c r="S400" i="12"/>
  <c r="X388" i="12"/>
  <c r="T386" i="12"/>
  <c r="O163" i="13"/>
  <c r="S160" i="13"/>
  <c r="U147" i="13"/>
  <c r="R66" i="13"/>
  <c r="O44" i="14"/>
  <c r="O25" i="14"/>
  <c r="O36" i="14"/>
  <c r="P30" i="14"/>
  <c r="P22" i="14"/>
  <c r="W93" i="12"/>
  <c r="T330" i="12"/>
  <c r="U250" i="12"/>
  <c r="V282" i="12"/>
  <c r="U291" i="12"/>
  <c r="W285" i="12"/>
  <c r="Y259" i="12"/>
  <c r="S289" i="12"/>
  <c r="Y278" i="12"/>
  <c r="X291" i="12"/>
  <c r="R299" i="12"/>
  <c r="V331" i="12"/>
  <c r="T306" i="12"/>
  <c r="U319" i="12"/>
  <c r="X324" i="12"/>
  <c r="O327" i="12"/>
  <c r="T336" i="12"/>
  <c r="Y296" i="12"/>
  <c r="U313" i="12"/>
  <c r="X320" i="12"/>
  <c r="U292" i="12"/>
  <c r="T316" i="12"/>
  <c r="Y299" i="12"/>
  <c r="Y345" i="12"/>
  <c r="R342" i="12"/>
  <c r="S362" i="12"/>
  <c r="T373" i="12"/>
  <c r="X353" i="12"/>
  <c r="W367" i="12"/>
  <c r="T372" i="12"/>
  <c r="S385" i="12"/>
  <c r="Y389" i="12"/>
  <c r="U383" i="12"/>
  <c r="T402" i="12"/>
  <c r="R398" i="12"/>
  <c r="T395" i="12"/>
  <c r="S408" i="12"/>
  <c r="W386" i="12"/>
  <c r="U163" i="13"/>
  <c r="S111" i="13"/>
  <c r="O99" i="13"/>
  <c r="T102" i="13"/>
  <c r="R112" i="13"/>
  <c r="O45" i="13"/>
  <c r="R6" i="13"/>
  <c r="R40" i="14"/>
  <c r="S48" i="14"/>
  <c r="S16" i="14"/>
  <c r="P38" i="14"/>
  <c r="P46" i="14"/>
  <c r="S67" i="12"/>
  <c r="T226" i="12"/>
  <c r="S217" i="12"/>
  <c r="V244" i="12"/>
  <c r="U272" i="12"/>
  <c r="R295" i="12"/>
  <c r="V302" i="12"/>
  <c r="Y342" i="12"/>
  <c r="Y316" i="12"/>
  <c r="V329" i="12"/>
  <c r="S333" i="12"/>
  <c r="X345" i="12"/>
  <c r="U365" i="12"/>
  <c r="U369" i="12"/>
  <c r="Y349" i="12"/>
  <c r="T388" i="12"/>
  <c r="T391" i="12"/>
  <c r="U408" i="12"/>
  <c r="T163" i="13"/>
  <c r="S139" i="13"/>
  <c r="T149" i="13"/>
  <c r="O142" i="13"/>
  <c r="T78" i="13"/>
  <c r="O41" i="13"/>
  <c r="X6" i="13"/>
  <c r="U33" i="14"/>
  <c r="S12" i="14"/>
  <c r="T219" i="12"/>
  <c r="O271" i="12"/>
  <c r="O409" i="12"/>
  <c r="S253" i="12"/>
  <c r="X258" i="12"/>
  <c r="T278" i="12"/>
  <c r="Y255" i="12"/>
  <c r="O260" i="12"/>
  <c r="R288" i="12"/>
  <c r="O322" i="12"/>
  <c r="O310" i="12"/>
  <c r="W299" i="12"/>
  <c r="X350" i="12"/>
  <c r="S347" i="12"/>
  <c r="R396" i="12"/>
  <c r="R410" i="12"/>
  <c r="S384" i="12"/>
  <c r="T410" i="12"/>
  <c r="R141" i="13"/>
  <c r="R146" i="13"/>
  <c r="O164" i="13"/>
  <c r="O152" i="13"/>
  <c r="O141" i="13"/>
  <c r="T124" i="13"/>
  <c r="R88" i="13"/>
  <c r="U68" i="13"/>
  <c r="O63" i="13"/>
  <c r="O30" i="13"/>
  <c r="O43" i="13"/>
  <c r="R32" i="14"/>
  <c r="U27" i="14"/>
  <c r="R27" i="14"/>
  <c r="W6" i="14"/>
  <c r="P33" i="14"/>
  <c r="V7" i="12"/>
  <c r="T47" i="12"/>
  <c r="S201" i="12"/>
  <c r="O269" i="12"/>
  <c r="R274" i="12"/>
  <c r="S299" i="12"/>
  <c r="W355" i="12"/>
  <c r="X331" i="12"/>
  <c r="T320" i="12"/>
  <c r="O325" i="12"/>
  <c r="W356" i="12"/>
  <c r="T341" i="12"/>
  <c r="O335" i="12"/>
  <c r="R404" i="12"/>
  <c r="O410" i="12"/>
  <c r="S166" i="13"/>
  <c r="R160" i="13"/>
  <c r="T143" i="13"/>
  <c r="S116" i="13"/>
  <c r="R91" i="13"/>
  <c r="T133" i="13"/>
  <c r="S120" i="13"/>
  <c r="O74" i="13"/>
  <c r="O87" i="13"/>
  <c r="P39" i="14"/>
  <c r="X105" i="12"/>
  <c r="X92" i="12"/>
  <c r="V321" i="12"/>
  <c r="W186" i="12"/>
  <c r="X145" i="12"/>
  <c r="W144" i="12"/>
  <c r="Y183" i="12"/>
  <c r="Y142" i="12"/>
  <c r="X144" i="12"/>
  <c r="Y111" i="12"/>
  <c r="X339" i="12"/>
  <c r="V124" i="12"/>
  <c r="V126" i="12"/>
  <c r="V252" i="12"/>
  <c r="X271" i="12"/>
  <c r="V362" i="12"/>
  <c r="V228" i="12"/>
  <c r="Y289" i="12"/>
  <c r="W279" i="12"/>
  <c r="W300" i="12"/>
  <c r="X242" i="12"/>
  <c r="V289" i="12"/>
  <c r="X317" i="12"/>
  <c r="X298" i="12"/>
  <c r="Y321" i="12"/>
  <c r="X279" i="12"/>
  <c r="X328" i="12"/>
  <c r="Y234" i="12"/>
  <c r="X363" i="12"/>
  <c r="W196" i="12"/>
  <c r="X152" i="12"/>
  <c r="Y328" i="12"/>
  <c r="V246" i="12"/>
  <c r="Y344" i="12"/>
  <c r="Y160" i="12"/>
  <c r="Y291" i="12"/>
  <c r="W113" i="12"/>
  <c r="V288" i="12"/>
  <c r="V326" i="12"/>
  <c r="Y199" i="12"/>
  <c r="V199" i="12"/>
  <c r="X272" i="12"/>
  <c r="V108" i="12"/>
  <c r="Y157" i="12"/>
  <c r="V342" i="12"/>
  <c r="V249" i="12"/>
  <c r="X352" i="12"/>
  <c r="V205" i="12"/>
  <c r="X301" i="12"/>
  <c r="Y115" i="12"/>
  <c r="V291" i="12"/>
  <c r="V327" i="12"/>
  <c r="W226" i="12"/>
  <c r="W280" i="12"/>
  <c r="V311" i="12"/>
  <c r="Y266" i="12"/>
  <c r="Y162" i="12"/>
  <c r="Y250" i="12"/>
  <c r="Y242" i="12"/>
  <c r="V377" i="12"/>
  <c r="W152" i="12"/>
  <c r="V301" i="12"/>
  <c r="W391" i="12"/>
  <c r="W244" i="12"/>
  <c r="X332" i="12"/>
  <c r="Y287" i="12"/>
  <c r="Y206" i="12"/>
  <c r="V251" i="12"/>
  <c r="X245" i="12"/>
  <c r="X160" i="12"/>
  <c r="X304" i="12"/>
  <c r="W236" i="12"/>
  <c r="X222" i="12"/>
  <c r="X342" i="12"/>
  <c r="X231" i="12"/>
  <c r="V359" i="12"/>
  <c r="Y275" i="12"/>
  <c r="X267" i="12"/>
  <c r="V269" i="12"/>
  <c r="W224" i="12"/>
  <c r="V309" i="12"/>
  <c r="V284" i="12"/>
  <c r="V247" i="12"/>
  <c r="V323" i="12"/>
  <c r="X370" i="12"/>
  <c r="X251" i="12"/>
  <c r="V278" i="12"/>
  <c r="Y277" i="12"/>
  <c r="X236" i="12"/>
  <c r="Y312" i="12"/>
  <c r="V393" i="12"/>
  <c r="V397" i="12"/>
  <c r="R10" i="14"/>
  <c r="T38" i="14"/>
  <c r="U29" i="14"/>
  <c r="S46" i="14"/>
  <c r="T40" i="14"/>
  <c r="S39" i="14"/>
  <c r="S33" i="14"/>
  <c r="T23" i="14"/>
  <c r="R20" i="14"/>
  <c r="U11" i="14"/>
  <c r="S7" i="14"/>
  <c r="U40" i="14"/>
  <c r="O26" i="14"/>
  <c r="S19" i="14"/>
  <c r="V7" i="14"/>
  <c r="T25" i="14"/>
  <c r="S27" i="14"/>
  <c r="S47" i="14"/>
  <c r="U35" i="14"/>
  <c r="S20" i="14"/>
  <c r="R29" i="14"/>
  <c r="U20" i="14"/>
  <c r="U46" i="14"/>
  <c r="T11" i="14"/>
  <c r="O9" i="14"/>
  <c r="U37" i="14"/>
  <c r="O6" i="14"/>
  <c r="T35" i="14"/>
  <c r="U48" i="14"/>
  <c r="T29" i="14"/>
  <c r="T20" i="14"/>
  <c r="R12" i="14"/>
  <c r="X8" i="14"/>
  <c r="S40" i="14"/>
  <c r="O21" i="14"/>
  <c r="U17" i="14"/>
  <c r="O48" i="14"/>
  <c r="O20" i="14"/>
  <c r="T6" i="14"/>
  <c r="R6" i="14"/>
  <c r="S41" i="14"/>
  <c r="T26" i="14"/>
  <c r="R38" i="14"/>
  <c r="R26" i="14"/>
  <c r="O24" i="14"/>
  <c r="T17" i="14"/>
  <c r="S14" i="14"/>
  <c r="T37" i="14"/>
  <c r="U24" i="14"/>
  <c r="S42" i="14"/>
  <c r="V6" i="14"/>
  <c r="T48" i="14"/>
  <c r="T43" i="14"/>
  <c r="W8" i="14"/>
  <c r="S43" i="14"/>
  <c r="O38" i="14"/>
  <c r="S30" i="14"/>
  <c r="U28" i="14"/>
  <c r="T24" i="14"/>
  <c r="S13" i="14"/>
  <c r="U36" i="14"/>
  <c r="O33" i="14"/>
  <c r="U13" i="14"/>
  <c r="T10" i="14"/>
  <c r="O7" i="14"/>
  <c r="T30" i="14"/>
  <c r="S38" i="14"/>
  <c r="T15" i="14"/>
  <c r="S26" i="14"/>
  <c r="S11" i="14"/>
  <c r="S37" i="14"/>
  <c r="O30" i="14"/>
  <c r="O28" i="14"/>
  <c r="S24" i="14"/>
  <c r="O15" i="14"/>
  <c r="U41" i="14"/>
  <c r="U6" i="14"/>
  <c r="O45" i="14"/>
  <c r="O27" i="14"/>
  <c r="T36" i="14"/>
  <c r="U22" i="14"/>
  <c r="R13" i="14"/>
  <c r="U9" i="14"/>
  <c r="R43" i="14"/>
  <c r="U26" i="14"/>
  <c r="S34" i="14"/>
  <c r="S25" i="14"/>
  <c r="T14" i="14"/>
  <c r="S6" i="14"/>
  <c r="T19" i="14"/>
  <c r="T22" i="14"/>
  <c r="T13" i="14"/>
  <c r="S10" i="14"/>
  <c r="S29" i="14"/>
  <c r="O11" i="14"/>
  <c r="T9" i="14"/>
  <c r="U38" i="14"/>
  <c r="R30" i="14"/>
  <c r="Y7" i="14"/>
  <c r="S28" i="14"/>
  <c r="U23" i="14"/>
  <c r="S36" i="14"/>
  <c r="T31" i="14"/>
  <c r="S22" i="14"/>
  <c r="O39" i="14"/>
  <c r="U10" i="14"/>
  <c r="U160" i="13"/>
  <c r="T162" i="13"/>
  <c r="O160" i="13"/>
  <c r="S145" i="13"/>
  <c r="S152" i="13"/>
  <c r="S142" i="13"/>
  <c r="T160" i="13"/>
  <c r="S153" i="13"/>
  <c r="S150" i="13"/>
  <c r="S157" i="13"/>
  <c r="T167" i="13"/>
  <c r="R167" i="13"/>
  <c r="S165" i="13"/>
  <c r="S159" i="13"/>
  <c r="R158" i="13"/>
  <c r="S161" i="13"/>
  <c r="O161" i="13"/>
  <c r="U155" i="13"/>
  <c r="U138" i="13"/>
  <c r="U157" i="13"/>
  <c r="U152" i="13"/>
  <c r="S164" i="13"/>
  <c r="R142" i="13"/>
  <c r="T142" i="13"/>
  <c r="O157" i="13"/>
  <c r="R156" i="13"/>
  <c r="R164" i="13"/>
  <c r="T157" i="13"/>
  <c r="R152" i="13"/>
  <c r="U162" i="13"/>
  <c r="R159" i="13"/>
  <c r="T152" i="13"/>
  <c r="R155" i="13"/>
  <c r="S135" i="13"/>
  <c r="U134" i="13"/>
  <c r="S121" i="13"/>
  <c r="U149" i="13"/>
  <c r="T136" i="13"/>
  <c r="U114" i="13"/>
  <c r="S114" i="13"/>
  <c r="S98" i="13"/>
  <c r="S109" i="13"/>
  <c r="S105" i="13"/>
  <c r="S92" i="13"/>
  <c r="R131" i="13"/>
  <c r="T97" i="13"/>
  <c r="O124" i="13"/>
  <c r="R108" i="13"/>
  <c r="R97" i="13"/>
  <c r="O93" i="13"/>
  <c r="R123" i="13"/>
  <c r="R81" i="13"/>
  <c r="S58" i="13"/>
  <c r="R70" i="13"/>
  <c r="S65" i="13"/>
  <c r="T64" i="13"/>
  <c r="R49" i="13"/>
  <c r="U39" i="13"/>
  <c r="O21" i="13"/>
  <c r="S62" i="13"/>
  <c r="R53" i="13"/>
  <c r="O38" i="13"/>
  <c r="O23" i="13"/>
  <c r="S66" i="13"/>
  <c r="R44" i="13"/>
  <c r="U29" i="13"/>
  <c r="R22" i="13"/>
  <c r="R21" i="13"/>
  <c r="T8" i="13"/>
  <c r="R77" i="13"/>
  <c r="T67" i="13"/>
  <c r="S43" i="13"/>
  <c r="S47" i="13"/>
  <c r="O132" i="13"/>
  <c r="R148" i="13"/>
  <c r="U135" i="13"/>
  <c r="S156" i="13"/>
  <c r="R139" i="13"/>
  <c r="O113" i="13"/>
  <c r="U131" i="13"/>
  <c r="R124" i="13"/>
  <c r="S103" i="13"/>
  <c r="O101" i="13"/>
  <c r="S97" i="13"/>
  <c r="S86" i="13"/>
  <c r="S60" i="13"/>
  <c r="S49" i="13"/>
  <c r="O69" i="13"/>
  <c r="U82" i="13"/>
  <c r="R57" i="13"/>
  <c r="T25" i="13"/>
  <c r="O89" i="13"/>
  <c r="R82" i="13"/>
  <c r="O37" i="13"/>
  <c r="T27" i="13"/>
  <c r="S28" i="13"/>
  <c r="O7" i="13"/>
  <c r="R20" i="13"/>
  <c r="S13" i="13"/>
  <c r="O12" i="13"/>
  <c r="S6" i="13"/>
  <c r="U121" i="13"/>
  <c r="U156" i="13"/>
  <c r="O148" i="13"/>
  <c r="S134" i="13"/>
  <c r="U106" i="13"/>
  <c r="R103" i="13"/>
  <c r="S122" i="13"/>
  <c r="T106" i="13"/>
  <c r="S90" i="13"/>
  <c r="O133" i="13"/>
  <c r="S133" i="13"/>
  <c r="S100" i="13"/>
  <c r="T131" i="13"/>
  <c r="O128" i="13"/>
  <c r="T125" i="13"/>
  <c r="T117" i="13"/>
  <c r="U103" i="13"/>
  <c r="O72" i="13"/>
  <c r="T58" i="13"/>
  <c r="R69" i="13"/>
  <c r="R60" i="13"/>
  <c r="R58" i="13"/>
  <c r="S48" i="13"/>
  <c r="T34" i="13"/>
  <c r="U63" i="13"/>
  <c r="U48" i="13"/>
  <c r="T69" i="13"/>
  <c r="R37" i="13"/>
  <c r="S30" i="13"/>
  <c r="U47" i="13"/>
  <c r="R41" i="13"/>
  <c r="S17" i="13"/>
  <c r="O62" i="13"/>
  <c r="U38" i="13"/>
  <c r="O18" i="13"/>
  <c r="U14" i="13"/>
  <c r="O67" i="13"/>
  <c r="O40" i="13"/>
  <c r="S20" i="13"/>
  <c r="U13" i="13"/>
  <c r="O35" i="13"/>
  <c r="O31" i="13"/>
  <c r="U17" i="13"/>
  <c r="O156" i="13"/>
  <c r="O150" i="13"/>
  <c r="O155" i="13"/>
  <c r="T139" i="13"/>
  <c r="S104" i="13"/>
  <c r="U133" i="13"/>
  <c r="R128" i="13"/>
  <c r="R120" i="13"/>
  <c r="U117" i="13"/>
  <c r="R85" i="13"/>
  <c r="O112" i="13"/>
  <c r="O109" i="13"/>
  <c r="U54" i="13"/>
  <c r="S45" i="13"/>
  <c r="R89" i="13"/>
  <c r="R46" i="13"/>
  <c r="S24" i="13"/>
  <c r="R38" i="13"/>
  <c r="T9" i="13"/>
  <c r="S53" i="13"/>
  <c r="T14" i="13"/>
  <c r="S22" i="13"/>
  <c r="S12" i="13"/>
  <c r="S15" i="13"/>
  <c r="R31" i="13"/>
  <c r="R10" i="13"/>
  <c r="O139" i="13"/>
  <c r="T156" i="13"/>
  <c r="S138" i="13"/>
  <c r="U136" i="13"/>
  <c r="S132" i="13"/>
  <c r="T100" i="13"/>
  <c r="S96" i="13"/>
  <c r="T92" i="13"/>
  <c r="S128" i="13"/>
  <c r="T109" i="13"/>
  <c r="S89" i="13"/>
  <c r="S118" i="13"/>
  <c r="O102" i="13"/>
  <c r="S95" i="13"/>
  <c r="S79" i="13"/>
  <c r="T83" i="13"/>
  <c r="U86" i="13"/>
  <c r="O70" i="13"/>
  <c r="S69" i="13"/>
  <c r="T49" i="13"/>
  <c r="T54" i="13"/>
  <c r="S39" i="13"/>
  <c r="S61" i="13"/>
  <c r="T48" i="13"/>
  <c r="U89" i="13"/>
  <c r="S52" i="13"/>
  <c r="U53" i="13"/>
  <c r="O46" i="13"/>
  <c r="O29" i="13"/>
  <c r="S44" i="13"/>
  <c r="R29" i="13"/>
  <c r="S23" i="13"/>
  <c r="U20" i="13"/>
  <c r="O77" i="13"/>
  <c r="S56" i="13"/>
  <c r="S21" i="13"/>
  <c r="U150" i="13"/>
  <c r="U145" i="13"/>
  <c r="T147" i="13"/>
  <c r="O143" i="13"/>
  <c r="S137" i="13"/>
  <c r="O149" i="13"/>
  <c r="O111" i="13"/>
  <c r="O123" i="13"/>
  <c r="U105" i="13"/>
  <c r="S125" i="13"/>
  <c r="R96" i="13"/>
  <c r="U128" i="13"/>
  <c r="U109" i="13"/>
  <c r="U97" i="13"/>
  <c r="O131" i="13"/>
  <c r="O117" i="13"/>
  <c r="S136" i="13"/>
  <c r="O120" i="13"/>
  <c r="O115" i="13"/>
  <c r="O98" i="13"/>
  <c r="U95" i="13"/>
  <c r="R92" i="13"/>
  <c r="R114" i="13"/>
  <c r="U83" i="13"/>
  <c r="R84" i="13"/>
  <c r="U46" i="13"/>
  <c r="U69" i="13"/>
  <c r="S54" i="13"/>
  <c r="S64" i="13"/>
  <c r="S57" i="13"/>
  <c r="O52" i="13"/>
  <c r="O49" i="13"/>
  <c r="T89" i="13"/>
  <c r="O82" i="13"/>
  <c r="S41" i="13"/>
  <c r="O17" i="13"/>
  <c r="T32" i="13"/>
  <c r="R62" i="13"/>
  <c r="O47" i="13"/>
  <c r="S46" i="13"/>
  <c r="R9" i="13"/>
  <c r="O56" i="13"/>
  <c r="U21" i="13"/>
  <c r="S10" i="13"/>
  <c r="U7" i="13"/>
  <c r="U10" i="13"/>
  <c r="U32" i="13"/>
  <c r="S31" i="13"/>
  <c r="R150" i="13"/>
  <c r="R145" i="13"/>
  <c r="U154" i="13"/>
  <c r="R134" i="13"/>
  <c r="S144" i="13"/>
  <c r="S129" i="13"/>
  <c r="O136" i="13"/>
  <c r="S113" i="13"/>
  <c r="T114" i="13"/>
  <c r="R95" i="13"/>
  <c r="U126" i="13"/>
  <c r="O96" i="13"/>
  <c r="O75" i="13"/>
  <c r="T60" i="13"/>
  <c r="O86" i="13"/>
  <c r="S78" i="13"/>
  <c r="R76" i="13"/>
  <c r="U64" i="13"/>
  <c r="T46" i="13"/>
  <c r="R72" i="13"/>
  <c r="R63" i="13"/>
  <c r="O81" i="13"/>
  <c r="S51" i="13"/>
  <c r="S76" i="13"/>
  <c r="R50" i="13"/>
  <c r="R73" i="13"/>
  <c r="T62" i="13"/>
  <c r="O15" i="13"/>
  <c r="T47" i="13"/>
  <c r="R13" i="13"/>
  <c r="U8" i="13"/>
  <c r="T56" i="13"/>
  <c r="T43" i="13"/>
  <c r="T7" i="13"/>
  <c r="S18" i="13"/>
  <c r="T10" i="13"/>
  <c r="R71" i="13"/>
  <c r="R127" i="13"/>
  <c r="T144" i="13"/>
  <c r="S140" i="13"/>
  <c r="T166" i="13"/>
  <c r="S149" i="13"/>
  <c r="U139" i="13"/>
  <c r="S131" i="13"/>
  <c r="S106" i="13"/>
  <c r="U96" i="13"/>
  <c r="R102" i="13"/>
  <c r="O108" i="13"/>
  <c r="R105" i="13"/>
  <c r="R99" i="13"/>
  <c r="R136" i="13"/>
  <c r="S126" i="13"/>
  <c r="S112" i="13"/>
  <c r="O107" i="13"/>
  <c r="O100" i="13"/>
  <c r="U88" i="13"/>
  <c r="S84" i="13"/>
  <c r="R86" i="13"/>
  <c r="O54" i="13"/>
  <c r="O55" i="13"/>
  <c r="S70" i="13"/>
  <c r="O71" i="13"/>
  <c r="S67" i="13"/>
  <c r="T51" i="13"/>
  <c r="T42" i="13"/>
  <c r="T24" i="13"/>
  <c r="R18" i="13"/>
  <c r="S38" i="13"/>
  <c r="O19" i="13"/>
  <c r="U16" i="13"/>
  <c r="S14" i="13"/>
  <c r="U62" i="13"/>
  <c r="O53" i="13"/>
  <c r="T66" i="13"/>
  <c r="S29" i="13"/>
  <c r="O28" i="13"/>
  <c r="R8" i="13"/>
  <c r="U43" i="13"/>
  <c r="T13" i="13"/>
  <c r="R47" i="13"/>
  <c r="S34" i="13"/>
  <c r="T15" i="13"/>
  <c r="V367" i="12"/>
  <c r="S346" i="12"/>
  <c r="S14" i="12"/>
  <c r="U16" i="12"/>
  <c r="O18" i="12"/>
  <c r="S22" i="12"/>
  <c r="Y18" i="12"/>
  <c r="O26" i="12"/>
  <c r="U29" i="12"/>
  <c r="Y35" i="12"/>
  <c r="O36" i="12"/>
  <c r="R44" i="12"/>
  <c r="S42" i="12"/>
  <c r="S49" i="12"/>
  <c r="T33" i="12"/>
  <c r="W50" i="12"/>
  <c r="U53" i="12"/>
  <c r="Y53" i="12"/>
  <c r="W56" i="12"/>
  <c r="X73" i="12"/>
  <c r="O73" i="12"/>
  <c r="O78" i="12"/>
  <c r="S87" i="12"/>
  <c r="X85" i="12"/>
  <c r="O91" i="12"/>
  <c r="W83" i="12"/>
  <c r="W97" i="12"/>
  <c r="X102" i="12"/>
  <c r="U80" i="12"/>
  <c r="O80" i="12"/>
  <c r="U90" i="12"/>
  <c r="W90" i="12"/>
  <c r="S108" i="12"/>
  <c r="Y110" i="12"/>
  <c r="W116" i="12"/>
  <c r="U116" i="12"/>
  <c r="V98" i="12"/>
  <c r="Y98" i="12"/>
  <c r="O112" i="12"/>
  <c r="O123" i="12"/>
  <c r="W135" i="12"/>
  <c r="U123" i="12"/>
  <c r="W132" i="12"/>
  <c r="O128" i="12"/>
  <c r="T125" i="12"/>
  <c r="S131" i="12"/>
  <c r="Y138" i="12"/>
  <c r="R138" i="12"/>
  <c r="R136" i="12"/>
  <c r="Y143" i="12"/>
  <c r="W156" i="12"/>
  <c r="W171" i="12"/>
  <c r="U148" i="12"/>
  <c r="O159" i="12"/>
  <c r="O161" i="12"/>
  <c r="W163" i="12"/>
  <c r="Y156" i="12"/>
  <c r="O162" i="12"/>
  <c r="U175" i="12"/>
  <c r="R174" i="12"/>
  <c r="V191" i="12"/>
  <c r="T199" i="12"/>
  <c r="U176" i="12"/>
  <c r="R195" i="12"/>
  <c r="V170" i="12"/>
  <c r="V187" i="12"/>
  <c r="S198" i="12"/>
  <c r="W192" i="12"/>
  <c r="Y198" i="12"/>
  <c r="T179" i="12"/>
  <c r="R189" i="12"/>
  <c r="U198" i="12"/>
  <c r="R204" i="12"/>
  <c r="U206" i="12"/>
  <c r="S211" i="12"/>
  <c r="O216" i="12"/>
  <c r="U223" i="12"/>
  <c r="O236" i="12"/>
  <c r="S233" i="12"/>
  <c r="O240" i="12"/>
  <c r="W252" i="12"/>
  <c r="U232" i="12"/>
  <c r="W241" i="12"/>
  <c r="Y244" i="12"/>
  <c r="T262" i="12"/>
  <c r="U238" i="12"/>
  <c r="O250" i="12"/>
  <c r="S257" i="12"/>
  <c r="X268" i="12"/>
  <c r="U269" i="12"/>
  <c r="T276" i="12"/>
  <c r="X255" i="12"/>
  <c r="U274" i="12"/>
  <c r="U276" i="12"/>
  <c r="T284" i="12"/>
  <c r="W302" i="12"/>
  <c r="W323" i="12"/>
  <c r="T297" i="12"/>
  <c r="S321" i="12"/>
  <c r="W317" i="12"/>
  <c r="O302" i="12"/>
  <c r="W330" i="12"/>
  <c r="W332" i="12"/>
  <c r="O329" i="12"/>
  <c r="V308" i="12"/>
  <c r="S343" i="12"/>
  <c r="R340" i="12"/>
  <c r="S370" i="12"/>
  <c r="S373" i="12"/>
  <c r="W348" i="12"/>
  <c r="W359" i="12"/>
  <c r="X367" i="12"/>
  <c r="X359" i="12"/>
  <c r="X364" i="12"/>
  <c r="Y371" i="12"/>
  <c r="R377" i="12"/>
  <c r="U357" i="12"/>
  <c r="X357" i="12"/>
  <c r="R399" i="12"/>
  <c r="Y376" i="12"/>
  <c r="Y383" i="12"/>
  <c r="U396" i="12"/>
  <c r="T384" i="12"/>
  <c r="W389" i="12"/>
  <c r="O404" i="12"/>
  <c r="O361" i="12"/>
  <c r="T399" i="12"/>
  <c r="O44" i="12"/>
  <c r="V45" i="12"/>
  <c r="W33" i="12"/>
  <c r="X66" i="12"/>
  <c r="R77" i="12"/>
  <c r="U83" i="12"/>
  <c r="X91" i="12"/>
  <c r="U88" i="12"/>
  <c r="O95" i="12"/>
  <c r="U105" i="12"/>
  <c r="R104" i="12"/>
  <c r="S86" i="12"/>
  <c r="T98" i="12"/>
  <c r="W115" i="12"/>
  <c r="T116" i="12"/>
  <c r="U101" i="12"/>
  <c r="S101" i="12"/>
  <c r="R121" i="12"/>
  <c r="U125" i="12"/>
  <c r="O122" i="12"/>
  <c r="R128" i="12"/>
  <c r="W133" i="12"/>
  <c r="W143" i="12"/>
  <c r="X142" i="12"/>
  <c r="O146" i="12"/>
  <c r="R148" i="12"/>
  <c r="T165" i="12"/>
  <c r="R146" i="12"/>
  <c r="R155" i="12"/>
  <c r="R147" i="12"/>
  <c r="X183" i="12"/>
  <c r="W191" i="12"/>
  <c r="X170" i="12"/>
  <c r="T192" i="12"/>
  <c r="Y197" i="12"/>
  <c r="R179" i="12"/>
  <c r="S196" i="12"/>
  <c r="T222" i="12"/>
  <c r="X208" i="12"/>
  <c r="R225" i="12"/>
  <c r="S218" i="12"/>
  <c r="W219" i="12"/>
  <c r="R222" i="12"/>
  <c r="T241" i="12"/>
  <c r="W264" i="12"/>
  <c r="S232" i="12"/>
  <c r="O246" i="12"/>
  <c r="U239" i="12"/>
  <c r="U262" i="12"/>
  <c r="O266" i="12"/>
  <c r="S269" i="12"/>
  <c r="W260" i="12"/>
  <c r="S274" i="12"/>
  <c r="V281" i="12"/>
  <c r="Y274" i="12"/>
  <c r="V273" i="12"/>
  <c r="U257" i="12"/>
  <c r="O274" i="12"/>
  <c r="S337" i="12"/>
  <c r="U306" i="12"/>
  <c r="W311" i="12"/>
  <c r="X334" i="12"/>
  <c r="S322" i="12"/>
  <c r="O299" i="12"/>
  <c r="U308" i="12"/>
  <c r="S327" i="12"/>
  <c r="W331" i="12"/>
  <c r="S318" i="12"/>
  <c r="X308" i="12"/>
  <c r="O340" i="12"/>
  <c r="R369" i="12"/>
  <c r="W369" i="12"/>
  <c r="W372" i="12"/>
  <c r="T378" i="12"/>
  <c r="V383" i="12"/>
  <c r="S402" i="12"/>
  <c r="W381" i="12"/>
  <c r="O378" i="12"/>
  <c r="X391" i="12"/>
  <c r="T394" i="12"/>
  <c r="U380" i="12"/>
  <c r="X386" i="12"/>
  <c r="R395" i="12"/>
  <c r="S403" i="12"/>
  <c r="V361" i="12"/>
  <c r="W18" i="12"/>
  <c r="V26" i="12"/>
  <c r="S11" i="12"/>
  <c r="X13" i="12"/>
  <c r="Y19" i="12"/>
  <c r="R15" i="12"/>
  <c r="X15" i="12"/>
  <c r="X18" i="12"/>
  <c r="W22" i="12"/>
  <c r="X26" i="12"/>
  <c r="U32" i="12"/>
  <c r="V29" i="12"/>
  <c r="U38" i="12"/>
  <c r="U42" i="12"/>
  <c r="X50" i="12"/>
  <c r="U54" i="12"/>
  <c r="V57" i="12"/>
  <c r="U33" i="12"/>
  <c r="S63" i="12"/>
  <c r="Y69" i="12"/>
  <c r="R65" i="12"/>
  <c r="S72" i="12"/>
  <c r="O53" i="12"/>
  <c r="R53" i="12"/>
  <c r="U56" i="12"/>
  <c r="O74" i="12"/>
  <c r="U77" i="12"/>
  <c r="V78" i="12"/>
  <c r="T74" i="12"/>
  <c r="W82" i="12"/>
  <c r="R96" i="12"/>
  <c r="Y83" i="12"/>
  <c r="R110" i="12"/>
  <c r="O90" i="12"/>
  <c r="T86" i="12"/>
  <c r="X115" i="12"/>
  <c r="S98" i="12"/>
  <c r="Y101" i="12"/>
  <c r="X112" i="12"/>
  <c r="Y122" i="12"/>
  <c r="O125" i="12"/>
  <c r="O121" i="12"/>
  <c r="O127" i="12"/>
  <c r="T123" i="12"/>
  <c r="O136" i="12"/>
  <c r="U139" i="12"/>
  <c r="X151" i="12"/>
  <c r="W148" i="12"/>
  <c r="V162" i="12"/>
  <c r="O150" i="12"/>
  <c r="O178" i="12"/>
  <c r="T178" i="12"/>
  <c r="O170" i="12"/>
  <c r="R172" i="12"/>
  <c r="T191" i="12"/>
  <c r="T181" i="12"/>
  <c r="R197" i="12"/>
  <c r="T196" i="12"/>
  <c r="W211" i="12"/>
  <c r="W216" i="12"/>
  <c r="W220" i="12"/>
  <c r="Y225" i="12"/>
  <c r="S213" i="12"/>
  <c r="O237" i="12"/>
  <c r="V256" i="12"/>
  <c r="S239" i="12"/>
  <c r="W250" i="12"/>
  <c r="U263" i="12"/>
  <c r="T268" i="12"/>
  <c r="O255" i="12"/>
  <c r="U281" i="12"/>
  <c r="X288" i="12"/>
  <c r="R276" i="12"/>
  <c r="V310" i="12"/>
  <c r="Y297" i="12"/>
  <c r="Y301" i="12"/>
  <c r="S306" i="12"/>
  <c r="X329" i="12"/>
  <c r="S297" i="12"/>
  <c r="R305" i="12"/>
  <c r="W303" i="12"/>
  <c r="R343" i="12"/>
  <c r="O366" i="12"/>
  <c r="Y359" i="12"/>
  <c r="W346" i="12"/>
  <c r="U354" i="12"/>
  <c r="W362" i="12"/>
  <c r="O369" i="12"/>
  <c r="V372" i="12"/>
  <c r="T385" i="12"/>
  <c r="O389" i="12"/>
  <c r="U399" i="12"/>
  <c r="X361" i="12"/>
  <c r="Y33" i="12"/>
  <c r="U108" i="12"/>
  <c r="Y13" i="12"/>
  <c r="U11" i="12"/>
  <c r="S16" i="12"/>
  <c r="T18" i="12"/>
  <c r="V22" i="12"/>
  <c r="W26" i="12"/>
  <c r="X29" i="12"/>
  <c r="T34" i="12"/>
  <c r="V37" i="12"/>
  <c r="T39" i="12"/>
  <c r="T42" i="12"/>
  <c r="O45" i="12"/>
  <c r="U49" i="12"/>
  <c r="T54" i="12"/>
  <c r="S54" i="12"/>
  <c r="W57" i="12"/>
  <c r="T66" i="12"/>
  <c r="V53" i="12"/>
  <c r="T56" i="12"/>
  <c r="V56" i="12"/>
  <c r="R71" i="12"/>
  <c r="R75" i="12"/>
  <c r="S88" i="12"/>
  <c r="R88" i="12"/>
  <c r="W109" i="12"/>
  <c r="U110" i="12"/>
  <c r="T90" i="12"/>
  <c r="R86" i="12"/>
  <c r="Y97" i="12"/>
  <c r="R112" i="12"/>
  <c r="X98" i="12"/>
  <c r="Y128" i="12"/>
  <c r="V125" i="12"/>
  <c r="R122" i="12"/>
  <c r="T126" i="12"/>
  <c r="V141" i="12"/>
  <c r="R139" i="12"/>
  <c r="S139" i="12"/>
  <c r="U141" i="12"/>
  <c r="U133" i="12"/>
  <c r="O155" i="12"/>
  <c r="W166" i="12"/>
  <c r="T151" i="12"/>
  <c r="U155" i="12"/>
  <c r="S156" i="12"/>
  <c r="S161" i="12"/>
  <c r="U183" i="12"/>
  <c r="T187" i="12"/>
  <c r="O173" i="12"/>
  <c r="R183" i="12"/>
  <c r="R192" i="12"/>
  <c r="V179" i="12"/>
  <c r="W200" i="12"/>
  <c r="U204" i="12"/>
  <c r="U201" i="12"/>
  <c r="Y220" i="12"/>
  <c r="X224" i="12"/>
  <c r="R213" i="12"/>
  <c r="X213" i="12"/>
  <c r="W233" i="12"/>
  <c r="Y249" i="12"/>
  <c r="T253" i="12"/>
  <c r="W232" i="12"/>
  <c r="W240" i="12"/>
  <c r="W257" i="12"/>
  <c r="X257" i="12"/>
  <c r="W277" i="12"/>
  <c r="T292" i="12"/>
  <c r="O264" i="12"/>
  <c r="S281" i="12"/>
  <c r="R285" i="12"/>
  <c r="U282" i="12"/>
  <c r="X299" i="12"/>
  <c r="W316" i="12"/>
  <c r="O303" i="12"/>
  <c r="W310" i="12"/>
  <c r="V305" i="12"/>
  <c r="O343" i="12"/>
  <c r="W340" i="12"/>
  <c r="O331" i="12"/>
  <c r="T335" i="12"/>
  <c r="T351" i="12"/>
  <c r="Y347" i="12"/>
  <c r="S354" i="12"/>
  <c r="U368" i="12"/>
  <c r="W357" i="12"/>
  <c r="X372" i="12"/>
  <c r="R380" i="12"/>
  <c r="V385" i="12"/>
  <c r="T389" i="12"/>
  <c r="O388" i="12"/>
  <c r="W387" i="12"/>
  <c r="X396" i="12"/>
  <c r="T53" i="12"/>
  <c r="W15" i="12"/>
  <c r="T10" i="12"/>
  <c r="R16" i="12"/>
  <c r="U18" i="12"/>
  <c r="V18" i="12"/>
  <c r="O24" i="12"/>
  <c r="V38" i="12"/>
  <c r="Y37" i="12"/>
  <c r="Y59" i="12"/>
  <c r="W49" i="12"/>
  <c r="O33" i="12"/>
  <c r="S64" i="12"/>
  <c r="W66" i="12"/>
  <c r="W64" i="12"/>
  <c r="W53" i="12"/>
  <c r="X65" i="12"/>
  <c r="U64" i="12"/>
  <c r="V67" i="12"/>
  <c r="T78" i="12"/>
  <c r="U75" i="12"/>
  <c r="S81" i="12"/>
  <c r="R94" i="12"/>
  <c r="Y80" i="12"/>
  <c r="W100" i="12"/>
  <c r="V107" i="12"/>
  <c r="V90" i="12"/>
  <c r="U86" i="12"/>
  <c r="X86" i="12"/>
  <c r="S117" i="12"/>
  <c r="R98" i="12"/>
  <c r="X106" i="12"/>
  <c r="T137" i="12"/>
  <c r="S133" i="12"/>
  <c r="V138" i="12"/>
  <c r="U147" i="12"/>
  <c r="W146" i="12"/>
  <c r="O163" i="12"/>
  <c r="Y150" i="12"/>
  <c r="S155" i="12"/>
  <c r="V154" i="12"/>
  <c r="V156" i="12"/>
  <c r="V159" i="12"/>
  <c r="O190" i="12"/>
  <c r="O183" i="12"/>
  <c r="T174" i="12"/>
  <c r="W170" i="12"/>
  <c r="S197" i="12"/>
  <c r="O179" i="12"/>
  <c r="Y189" i="12"/>
  <c r="V203" i="12"/>
  <c r="S204" i="12"/>
  <c r="O206" i="12"/>
  <c r="U197" i="12"/>
  <c r="W177" i="12"/>
  <c r="T220" i="12"/>
  <c r="O213" i="12"/>
  <c r="X234" i="12"/>
  <c r="T237" i="12"/>
  <c r="S251" i="12"/>
  <c r="T281" i="12"/>
  <c r="X260" i="12"/>
  <c r="X286" i="12"/>
  <c r="O290" i="12"/>
  <c r="W275" i="12"/>
  <c r="S275" i="12"/>
  <c r="S282" i="12"/>
  <c r="X305" i="12"/>
  <c r="V347" i="12"/>
  <c r="R303" i="12"/>
  <c r="V325" i="12"/>
  <c r="T303" i="12"/>
  <c r="W297" i="12"/>
  <c r="R307" i="12"/>
  <c r="X322" i="12"/>
  <c r="W305" i="12"/>
  <c r="W365" i="12"/>
  <c r="S348" i="12"/>
  <c r="V364" i="12"/>
  <c r="O341" i="12"/>
  <c r="X347" i="12"/>
  <c r="Y354" i="12"/>
  <c r="T343" i="12"/>
  <c r="T347" i="12"/>
  <c r="S368" i="12"/>
  <c r="Y372" i="12"/>
  <c r="S361" i="12"/>
  <c r="W379" i="12"/>
  <c r="T380" i="12"/>
  <c r="X374" i="12"/>
  <c r="W374" i="12"/>
  <c r="U393" i="12"/>
  <c r="U395" i="12"/>
  <c r="R403" i="12"/>
  <c r="T361" i="12"/>
  <c r="Y361" i="12"/>
  <c r="T101" i="12"/>
  <c r="X133" i="12"/>
  <c r="Y179" i="12"/>
  <c r="W11" i="12"/>
  <c r="U21" i="12"/>
  <c r="Y38" i="12"/>
  <c r="U31" i="12"/>
  <c r="O34" i="12"/>
  <c r="R42" i="12"/>
  <c r="V33" i="12"/>
  <c r="Y64" i="12"/>
  <c r="U65" i="12"/>
  <c r="Y56" i="12"/>
  <c r="V70" i="12"/>
  <c r="U78" i="12"/>
  <c r="S73" i="12"/>
  <c r="U81" i="12"/>
  <c r="V94" i="12"/>
  <c r="V86" i="12"/>
  <c r="W98" i="12"/>
  <c r="T134" i="12"/>
  <c r="U137" i="12"/>
  <c r="R123" i="12"/>
  <c r="O130" i="12"/>
  <c r="S123" i="12"/>
  <c r="Y133" i="12"/>
  <c r="X140" i="12"/>
  <c r="S147" i="12"/>
  <c r="T157" i="12"/>
  <c r="U154" i="12"/>
  <c r="R180" i="12"/>
  <c r="S185" i="12"/>
  <c r="Y180" i="12"/>
  <c r="U187" i="12"/>
  <c r="S165" i="12"/>
  <c r="T183" i="12"/>
  <c r="Y201" i="12"/>
  <c r="V207" i="12"/>
  <c r="T214" i="12"/>
  <c r="O181" i="12"/>
  <c r="U177" i="12"/>
  <c r="R198" i="12"/>
  <c r="S205" i="12"/>
  <c r="T213" i="12"/>
  <c r="U213" i="12"/>
  <c r="U220" i="12"/>
  <c r="S223" i="12"/>
  <c r="W223" i="12"/>
  <c r="V243" i="12"/>
  <c r="O262" i="12"/>
  <c r="O288" i="12"/>
  <c r="V257" i="12"/>
  <c r="V283" i="12"/>
  <c r="R296" i="12"/>
  <c r="O273" i="12"/>
  <c r="U301" i="12"/>
  <c r="R327" i="12"/>
  <c r="R310" i="12"/>
  <c r="V313" i="12"/>
  <c r="V316" i="12"/>
  <c r="Y324" i="12"/>
  <c r="U317" i="12"/>
  <c r="X340" i="12"/>
  <c r="O356" i="12"/>
  <c r="R366" i="12"/>
  <c r="Y346" i="12"/>
  <c r="V369" i="12"/>
  <c r="U363" i="12"/>
  <c r="S386" i="12"/>
  <c r="U384" i="12"/>
  <c r="R393" i="12"/>
  <c r="W395" i="12"/>
  <c r="U361" i="12"/>
  <c r="W361" i="12"/>
  <c r="T16" i="12"/>
  <c r="S170" i="12"/>
  <c r="U15" i="12"/>
  <c r="R32" i="12"/>
  <c r="W40" i="12"/>
  <c r="T57" i="12"/>
  <c r="X33" i="12"/>
  <c r="X53" i="12"/>
  <c r="S65" i="12"/>
  <c r="O56" i="12"/>
  <c r="X56" i="12"/>
  <c r="U70" i="12"/>
  <c r="X74" i="12"/>
  <c r="U79" i="12"/>
  <c r="O83" i="12"/>
  <c r="W94" i="12"/>
  <c r="S96" i="12"/>
  <c r="O86" i="12"/>
  <c r="R120" i="12"/>
  <c r="U98" i="12"/>
  <c r="S112" i="12"/>
  <c r="R106" i="12"/>
  <c r="X101" i="12"/>
  <c r="U121" i="12"/>
  <c r="Y123" i="12"/>
  <c r="T149" i="12"/>
  <c r="S171" i="12"/>
  <c r="X150" i="12"/>
  <c r="T150" i="12"/>
  <c r="W155" i="12"/>
  <c r="W183" i="12"/>
  <c r="T180" i="12"/>
  <c r="S187" i="12"/>
  <c r="X169" i="12"/>
  <c r="S189" i="12"/>
  <c r="X216" i="12"/>
  <c r="Y211" i="12"/>
  <c r="Y226" i="12"/>
  <c r="W213" i="12"/>
  <c r="U227" i="12"/>
  <c r="X283" i="12"/>
  <c r="W273" i="12"/>
  <c r="R281" i="12"/>
  <c r="R306" i="12"/>
  <c r="X325" i="12"/>
  <c r="W319" i="12"/>
  <c r="U310" i="12"/>
  <c r="X316" i="12"/>
  <c r="S317" i="12"/>
  <c r="O354" i="12"/>
  <c r="X369" i="12"/>
  <c r="R372" i="12"/>
  <c r="R383" i="12"/>
  <c r="V349" i="12"/>
  <c r="T345" i="12"/>
  <c r="R379" i="12"/>
  <c r="T383" i="12"/>
  <c r="R361" i="12"/>
  <c r="W378" i="12"/>
  <c r="W396" i="12"/>
  <c r="O221" i="12"/>
  <c r="Y338" i="12"/>
  <c r="W221" i="12"/>
  <c r="K221" i="12"/>
  <c r="V221" i="12"/>
  <c r="X221" i="12"/>
  <c r="U221" i="12"/>
  <c r="S221" i="12"/>
  <c r="T221" i="12"/>
  <c r="K28" i="12" l="1"/>
  <c r="U28" i="12"/>
  <c r="R28" i="12"/>
  <c r="O28" i="12"/>
  <c r="W28" i="12"/>
  <c r="S28" i="12"/>
  <c r="X28" i="12"/>
  <c r="T28" i="12"/>
  <c r="Y28" i="12"/>
  <c r="S338" i="12"/>
  <c r="U338" i="12"/>
  <c r="K338" i="12"/>
  <c r="T398" i="12"/>
  <c r="O338" i="12"/>
  <c r="X338" i="12"/>
  <c r="W338" i="12"/>
  <c r="T338" i="12"/>
  <c r="V338" i="12"/>
  <c r="K164" i="12"/>
  <c r="R164" i="12"/>
  <c r="R248" i="12"/>
  <c r="S164" i="12"/>
  <c r="K248" i="12"/>
  <c r="W248" i="12"/>
  <c r="V248" i="12"/>
  <c r="V164" i="12"/>
  <c r="W164" i="12"/>
  <c r="U164" i="12"/>
  <c r="Y248" i="12"/>
  <c r="X248" i="12"/>
  <c r="S248" i="12"/>
  <c r="O164" i="12"/>
  <c r="O248" i="12"/>
  <c r="Y164" i="12"/>
  <c r="T164" i="12"/>
  <c r="U248" i="12"/>
  <c r="X164" i="12"/>
  <c r="T248" i="12"/>
  <c r="U68" i="12"/>
  <c r="O68" i="12"/>
  <c r="V68" i="12"/>
  <c r="Y184" i="12"/>
  <c r="W68" i="12"/>
  <c r="T184" i="12"/>
  <c r="K184" i="12"/>
  <c r="W184" i="12"/>
  <c r="R221" i="12"/>
  <c r="R184" i="12"/>
  <c r="O184" i="12"/>
  <c r="U184" i="12"/>
  <c r="X184" i="12"/>
  <c r="S184" i="12"/>
  <c r="V184" i="12"/>
  <c r="H493" i="12"/>
  <c r="Y394" i="12"/>
  <c r="V395" i="12"/>
  <c r="V394" i="12"/>
  <c r="Y395" i="12"/>
  <c r="V396" i="12"/>
  <c r="Y397" i="12"/>
  <c r="Y396" i="12"/>
  <c r="X395" i="12"/>
  <c r="W397" i="12"/>
  <c r="X394" i="12"/>
  <c r="X397" i="12"/>
  <c r="W394" i="12"/>
  <c r="W398" i="12" l="1"/>
  <c r="V398" i="12"/>
  <c r="Y398" i="12"/>
  <c r="X398" i="12"/>
  <c r="Y399" i="12" l="1"/>
  <c r="X399" i="12"/>
  <c r="V399" i="12"/>
  <c r="W399" i="12"/>
  <c r="X400" i="12" l="1"/>
  <c r="W400" i="12"/>
  <c r="Y400" i="12"/>
  <c r="V400" i="12"/>
  <c r="Y401" i="12" l="1"/>
  <c r="W401" i="12"/>
  <c r="V401" i="12"/>
  <c r="X401" i="12"/>
  <c r="W402" i="12" l="1"/>
  <c r="Y402" i="12"/>
  <c r="V402" i="12"/>
  <c r="X402" i="12"/>
  <c r="X403" i="12" l="1"/>
  <c r="Y403" i="12"/>
  <c r="V403" i="12"/>
  <c r="W403" i="12"/>
  <c r="V404" i="12" l="1"/>
  <c r="X404" i="12"/>
  <c r="W404" i="12"/>
  <c r="Y404" i="12"/>
  <c r="W405" i="12" l="1"/>
  <c r="V405" i="12"/>
  <c r="X405" i="12"/>
  <c r="Y405" i="12"/>
  <c r="V406" i="12" l="1"/>
  <c r="W406" i="12"/>
  <c r="Y406" i="12"/>
  <c r="X406" i="12"/>
  <c r="W407" i="12" l="1"/>
  <c r="V407" i="12"/>
  <c r="Y407" i="12"/>
  <c r="X407" i="12"/>
  <c r="Y408" i="12" l="1"/>
  <c r="V408" i="12"/>
  <c r="W408" i="12"/>
  <c r="X408" i="12"/>
  <c r="V409" i="12" l="1"/>
  <c r="X409" i="12"/>
  <c r="W409" i="12"/>
  <c r="Y409" i="12"/>
  <c r="V411" i="12" l="1"/>
  <c r="X411" i="12"/>
  <c r="W411" i="12"/>
  <c r="Y411" i="12"/>
  <c r="Y410" i="12"/>
  <c r="X410" i="12"/>
  <c r="W410" i="12"/>
  <c r="V410" i="12"/>
  <c r="V413" i="12" l="1"/>
  <c r="X413" i="12"/>
  <c r="W413" i="12"/>
  <c r="Y413" i="12"/>
  <c r="V412" i="12"/>
  <c r="Y412" i="12"/>
  <c r="W412" i="12"/>
  <c r="X412" i="12"/>
  <c r="F3" i="21"/>
  <c r="D3" i="21"/>
  <c r="F2" i="21"/>
  <c r="D2" i="21"/>
  <c r="E87" i="2"/>
  <c r="F87" i="2" s="1"/>
  <c r="C87" i="2"/>
  <c r="F86" i="2"/>
  <c r="D86" i="2"/>
  <c r="F85" i="2"/>
  <c r="G85" i="2" s="1"/>
  <c r="F84" i="2"/>
  <c r="G84" i="2" s="1"/>
  <c r="F82" i="2"/>
  <c r="F81" i="2"/>
  <c r="F80" i="2"/>
  <c r="F79" i="2"/>
  <c r="F77" i="2"/>
  <c r="F76" i="2"/>
  <c r="F75" i="2"/>
  <c r="F74" i="2"/>
  <c r="F72" i="2"/>
  <c r="F71" i="2"/>
  <c r="F70" i="2"/>
  <c r="F69" i="2"/>
  <c r="F67" i="2"/>
  <c r="F66" i="2"/>
  <c r="F65" i="2"/>
  <c r="F64" i="2"/>
  <c r="F62" i="2"/>
  <c r="F61" i="2"/>
  <c r="F60" i="2"/>
  <c r="F59" i="2"/>
  <c r="F57" i="2"/>
  <c r="F56" i="2"/>
  <c r="F55" i="2"/>
  <c r="F54" i="2"/>
  <c r="F53" i="2"/>
  <c r="Y414" i="12" l="1"/>
  <c r="V414" i="12"/>
  <c r="X414" i="12"/>
  <c r="W414" i="12"/>
  <c r="G87" i="2"/>
  <c r="G86" i="2"/>
  <c r="W415" i="12" l="1"/>
  <c r="X415" i="12"/>
  <c r="V415" i="12"/>
  <c r="Y415" i="12"/>
  <c r="Y417" i="12" l="1"/>
  <c r="X417" i="12"/>
  <c r="V417" i="12"/>
  <c r="W417" i="12"/>
  <c r="W416" i="12"/>
  <c r="Y416" i="12"/>
  <c r="X416" i="12"/>
  <c r="V416" i="12"/>
  <c r="V9" i="14" l="1"/>
  <c r="X9" i="14"/>
  <c r="Y9" i="14"/>
  <c r="W9" i="14" l="1"/>
  <c r="X10" i="14" l="1"/>
  <c r="W10" i="14"/>
  <c r="V10" i="14"/>
  <c r="Y10" i="14"/>
  <c r="V11" i="14" l="1"/>
  <c r="W11" i="14"/>
  <c r="Y11" i="14"/>
  <c r="X11" i="14"/>
  <c r="V12" i="14" l="1"/>
  <c r="Y12" i="14"/>
  <c r="W12" i="14"/>
  <c r="X12" i="14"/>
  <c r="X13" i="14" l="1"/>
  <c r="Y13" i="14"/>
  <c r="W13" i="14"/>
  <c r="V13" i="14"/>
  <c r="X14" i="14" l="1"/>
  <c r="V14" i="14"/>
  <c r="W14" i="14"/>
  <c r="Y14" i="14"/>
  <c r="V15" i="14" l="1"/>
  <c r="W15" i="14"/>
  <c r="X15" i="14"/>
  <c r="Y15" i="14"/>
  <c r="X16" i="14" l="1"/>
  <c r="V16" i="14"/>
  <c r="Y16" i="14"/>
  <c r="W16" i="14"/>
  <c r="V17" i="14" l="1"/>
  <c r="W17" i="14"/>
  <c r="X17" i="14"/>
  <c r="Y17" i="14"/>
  <c r="W18" i="14" l="1"/>
  <c r="V18" i="14"/>
  <c r="X18" i="14"/>
  <c r="Y18" i="14"/>
  <c r="X19" i="14" l="1"/>
  <c r="W19" i="14"/>
  <c r="V19" i="14"/>
  <c r="Y19" i="14"/>
  <c r="W20" i="14" l="1"/>
  <c r="Y20" i="14"/>
  <c r="V20" i="14"/>
  <c r="X20" i="14"/>
  <c r="W21" i="14" l="1"/>
  <c r="Y21" i="14"/>
  <c r="X21" i="14"/>
  <c r="V21" i="14"/>
  <c r="V22" i="14" l="1"/>
  <c r="W22" i="14"/>
  <c r="X22" i="14"/>
  <c r="Y22" i="14"/>
  <c r="V23" i="14" l="1"/>
  <c r="Y23" i="14"/>
  <c r="X23" i="14"/>
  <c r="W23" i="14"/>
  <c r="W24" i="14" l="1"/>
  <c r="X24" i="14"/>
  <c r="V24" i="14"/>
  <c r="Y24" i="14"/>
  <c r="Y25" i="14" l="1"/>
  <c r="W25" i="14"/>
  <c r="V25" i="14"/>
  <c r="X25" i="14"/>
  <c r="X26" i="14" l="1"/>
  <c r="V26" i="14"/>
  <c r="Y26" i="14"/>
  <c r="W26" i="14"/>
  <c r="V27" i="14" l="1"/>
  <c r="Y27" i="14"/>
  <c r="X27" i="14"/>
  <c r="W27" i="14"/>
  <c r="X28" i="14" l="1"/>
  <c r="V28" i="14"/>
  <c r="Y28" i="14"/>
  <c r="W28" i="14"/>
  <c r="X29" i="14" l="1"/>
  <c r="V29" i="14"/>
  <c r="Y29" i="14"/>
  <c r="W29" i="14"/>
  <c r="W30" i="14" l="1"/>
  <c r="Y30" i="14"/>
  <c r="X30" i="14"/>
  <c r="V30" i="14"/>
  <c r="V31" i="14" l="1"/>
  <c r="W31" i="14"/>
  <c r="Y31" i="14"/>
  <c r="X31" i="14"/>
  <c r="W32" i="14" l="1"/>
  <c r="V32" i="14"/>
  <c r="X32" i="14"/>
  <c r="Y32" i="14"/>
  <c r="X33" i="14" l="1"/>
  <c r="W33" i="14"/>
  <c r="V33" i="14"/>
  <c r="Y33" i="14"/>
  <c r="V34" i="14" l="1"/>
  <c r="Y34" i="14"/>
  <c r="W34" i="14"/>
  <c r="X34" i="14"/>
  <c r="V35" i="14" l="1"/>
  <c r="W35" i="14"/>
  <c r="Y35" i="14"/>
  <c r="X35" i="14"/>
  <c r="X36" i="14" l="1"/>
  <c r="Y36" i="14"/>
  <c r="V36" i="14"/>
  <c r="W36" i="14"/>
  <c r="X37" i="14" l="1"/>
  <c r="W37" i="14"/>
  <c r="V37" i="14"/>
  <c r="Y37" i="14"/>
  <c r="Y38" i="14" l="1"/>
  <c r="V38" i="14"/>
  <c r="W38" i="14"/>
  <c r="X38" i="14"/>
  <c r="X39" i="14" l="1"/>
  <c r="W39" i="14"/>
  <c r="Y39" i="14"/>
  <c r="V39" i="14"/>
  <c r="X40" i="14" l="1"/>
  <c r="V40" i="14"/>
  <c r="W40" i="14"/>
  <c r="Y40" i="14"/>
  <c r="W41" i="14" l="1"/>
  <c r="X41" i="14"/>
  <c r="V41" i="14"/>
  <c r="Y41" i="14"/>
  <c r="W7" i="13" l="1"/>
  <c r="V7" i="13"/>
  <c r="Y7" i="13"/>
  <c r="X7" i="13"/>
  <c r="V42" i="14"/>
  <c r="W42" i="14"/>
  <c r="Y42" i="14"/>
  <c r="X42" i="14"/>
  <c r="X43" i="14" l="1"/>
  <c r="Y43" i="14"/>
  <c r="V43" i="14"/>
  <c r="W43" i="14"/>
  <c r="Y44" i="14" l="1"/>
  <c r="W44" i="14"/>
  <c r="V44" i="14"/>
  <c r="X44" i="14"/>
  <c r="V45" i="14" l="1"/>
  <c r="W45" i="14"/>
  <c r="Y45" i="14"/>
  <c r="X45" i="14"/>
  <c r="W46" i="14" l="1"/>
  <c r="X46" i="14"/>
  <c r="V46" i="14"/>
  <c r="Y46" i="14"/>
  <c r="W47" i="14" l="1"/>
  <c r="X47" i="14"/>
  <c r="Y47" i="14"/>
  <c r="V47" i="14"/>
  <c r="V9" i="13" l="1"/>
  <c r="X9" i="13"/>
  <c r="W9" i="13"/>
  <c r="Y9" i="13"/>
  <c r="V8" i="13"/>
  <c r="W8" i="13"/>
  <c r="Y8" i="13"/>
  <c r="X8" i="13"/>
  <c r="W48" i="14"/>
  <c r="Y48" i="14"/>
  <c r="X48" i="14"/>
  <c r="V48" i="14"/>
  <c r="X10" i="13" l="1"/>
  <c r="Y10" i="13"/>
  <c r="W10" i="13"/>
  <c r="V10" i="13"/>
  <c r="W11" i="13" l="1"/>
  <c r="V11" i="13"/>
  <c r="Y11" i="13"/>
  <c r="X11" i="13"/>
  <c r="Y12" i="13" l="1"/>
  <c r="V12" i="13"/>
  <c r="W12" i="13"/>
  <c r="X12" i="13"/>
  <c r="V13" i="13" l="1"/>
  <c r="Y13" i="13"/>
  <c r="W13" i="13"/>
  <c r="X13" i="13"/>
  <c r="Y14" i="13" l="1"/>
  <c r="X14" i="13"/>
  <c r="V14" i="13"/>
  <c r="W14" i="13"/>
  <c r="Y15" i="13" l="1"/>
  <c r="W15" i="13"/>
  <c r="V15" i="13"/>
  <c r="X15" i="13"/>
  <c r="V16" i="13" l="1"/>
  <c r="W16" i="13"/>
  <c r="X16" i="13"/>
  <c r="Y16" i="13"/>
  <c r="V18" i="13" l="1"/>
  <c r="Y18" i="13"/>
  <c r="X18" i="13"/>
  <c r="W18" i="13"/>
  <c r="V17" i="13"/>
  <c r="W17" i="13"/>
  <c r="Y17" i="13"/>
  <c r="X17" i="13"/>
  <c r="X19" i="13" l="1"/>
  <c r="V19" i="13"/>
  <c r="W19" i="13"/>
  <c r="Y19" i="13"/>
  <c r="W21" i="13" l="1"/>
  <c r="Y21" i="13"/>
  <c r="V21" i="13"/>
  <c r="X21" i="13"/>
  <c r="V20" i="13"/>
  <c r="W20" i="13"/>
  <c r="Y20" i="13"/>
  <c r="X20" i="13"/>
  <c r="V22" i="13" l="1"/>
  <c r="Y22" i="13"/>
  <c r="X22" i="13"/>
  <c r="W22" i="13"/>
  <c r="W23" i="13" l="1"/>
  <c r="Y23" i="13"/>
  <c r="V23" i="13"/>
  <c r="X23" i="13"/>
  <c r="X24" i="13" l="1"/>
  <c r="W24" i="13"/>
  <c r="V24" i="13"/>
  <c r="Y24" i="13"/>
  <c r="X25" i="13" l="1"/>
  <c r="V25" i="13"/>
  <c r="Y25" i="13"/>
  <c r="W25" i="13"/>
  <c r="V26" i="13" l="1"/>
  <c r="W26" i="13"/>
  <c r="X26" i="13"/>
  <c r="Y26" i="13"/>
  <c r="Y27" i="13" l="1"/>
  <c r="V27" i="13"/>
  <c r="X27" i="13"/>
  <c r="W27" i="13"/>
  <c r="Y28" i="13" l="1"/>
  <c r="W28" i="13"/>
  <c r="X28" i="13"/>
  <c r="V28" i="13"/>
  <c r="Y29" i="13" l="1"/>
  <c r="W29" i="13"/>
  <c r="X29" i="13"/>
  <c r="V29" i="13"/>
  <c r="Y30" i="13" l="1"/>
  <c r="X30" i="13"/>
  <c r="V30" i="13"/>
  <c r="W30" i="13"/>
  <c r="X31" i="13" l="1"/>
  <c r="W31" i="13"/>
  <c r="Y31" i="13"/>
  <c r="V31" i="13"/>
  <c r="W32" i="13" l="1"/>
  <c r="Y32" i="13"/>
  <c r="X32" i="13"/>
  <c r="V32" i="13"/>
  <c r="V33" i="13" l="1"/>
  <c r="Y33" i="13"/>
  <c r="X33" i="13"/>
  <c r="W33" i="13"/>
  <c r="X34" i="13" l="1"/>
  <c r="W34" i="13"/>
  <c r="V34" i="13"/>
  <c r="Y34" i="13"/>
  <c r="V35" i="13" l="1"/>
  <c r="Y35" i="13"/>
  <c r="W35" i="13"/>
  <c r="X35" i="13"/>
  <c r="W36" i="13" l="1"/>
  <c r="X36" i="13"/>
  <c r="Y36" i="13"/>
  <c r="V36" i="13"/>
  <c r="V37" i="13" l="1"/>
  <c r="X37" i="13"/>
  <c r="Y37" i="13"/>
  <c r="W37" i="13"/>
  <c r="W38" i="13" l="1"/>
  <c r="V38" i="13"/>
  <c r="X38" i="13"/>
  <c r="Y38" i="13"/>
  <c r="X39" i="13" l="1"/>
  <c r="Y39" i="13"/>
  <c r="W39" i="13"/>
  <c r="V39" i="13"/>
  <c r="V40" i="13" l="1"/>
  <c r="X40" i="13"/>
  <c r="W40" i="13"/>
  <c r="Y40" i="13"/>
  <c r="X41" i="13" l="1"/>
  <c r="V41" i="13"/>
  <c r="Y41" i="13"/>
  <c r="W41" i="13"/>
  <c r="V42" i="13" l="1"/>
  <c r="X42" i="13"/>
  <c r="W42" i="13"/>
  <c r="Y42" i="13"/>
  <c r="Y43" i="13" l="1"/>
  <c r="W43" i="13"/>
  <c r="V43" i="13"/>
  <c r="X43" i="13"/>
  <c r="W44" i="13" l="1"/>
  <c r="V44" i="13"/>
  <c r="Y44" i="13"/>
  <c r="X44" i="13"/>
  <c r="Y45" i="13" l="1"/>
  <c r="W45" i="13"/>
  <c r="V45" i="13"/>
  <c r="X45" i="13"/>
  <c r="Y46" i="13" l="1"/>
  <c r="V46" i="13"/>
  <c r="W46" i="13"/>
  <c r="X46" i="13"/>
  <c r="X47" i="13" l="1"/>
  <c r="W47" i="13"/>
  <c r="V47" i="13"/>
  <c r="Y47" i="13"/>
  <c r="V48" i="13" l="1"/>
  <c r="W48" i="13"/>
  <c r="X48" i="13"/>
  <c r="Y48" i="13"/>
  <c r="W49" i="13" l="1"/>
  <c r="V49" i="13"/>
  <c r="X49" i="13"/>
  <c r="Y49" i="13"/>
  <c r="X50" i="13" l="1"/>
  <c r="W50" i="13"/>
  <c r="Y50" i="13"/>
  <c r="V50" i="13"/>
  <c r="W51" i="13" l="1"/>
  <c r="X51" i="13"/>
  <c r="V51" i="13"/>
  <c r="Y51" i="13"/>
  <c r="Y52" i="13" l="1"/>
  <c r="X52" i="13"/>
  <c r="V52" i="13"/>
  <c r="W52" i="13"/>
  <c r="V53" i="13" l="1"/>
  <c r="Y53" i="13"/>
  <c r="W53" i="13"/>
  <c r="X53" i="13"/>
  <c r="Y54" i="13" l="1"/>
  <c r="V54" i="13"/>
  <c r="X54" i="13"/>
  <c r="W54" i="13"/>
  <c r="Y55" i="13" l="1"/>
  <c r="V55" i="13"/>
  <c r="W55" i="13"/>
  <c r="X55" i="13"/>
  <c r="Y56" i="13" l="1"/>
  <c r="X56" i="13"/>
  <c r="V56" i="13"/>
  <c r="W56" i="13"/>
  <c r="X57" i="13" l="1"/>
  <c r="Y57" i="13"/>
  <c r="W57" i="13"/>
  <c r="V57" i="13"/>
  <c r="V58" i="13" l="1"/>
  <c r="Y58" i="13"/>
  <c r="W58" i="13"/>
  <c r="X58" i="13"/>
  <c r="W59" i="13" l="1"/>
  <c r="X59" i="13"/>
  <c r="Y59" i="13"/>
  <c r="V59" i="13"/>
  <c r="X60" i="13" l="1"/>
  <c r="Y60" i="13"/>
  <c r="W60" i="13"/>
  <c r="V60" i="13"/>
  <c r="Y61" i="13" l="1"/>
  <c r="X61" i="13"/>
  <c r="V61" i="13"/>
  <c r="W61" i="13"/>
  <c r="X62" i="13" l="1"/>
  <c r="V62" i="13"/>
  <c r="Y62" i="13"/>
  <c r="W62" i="13"/>
  <c r="V63" i="13" l="1"/>
  <c r="W63" i="13"/>
  <c r="Y63" i="13"/>
  <c r="X63" i="13"/>
  <c r="Y64" i="13" l="1"/>
  <c r="X64" i="13"/>
  <c r="W64" i="13"/>
  <c r="V64" i="13"/>
  <c r="V65" i="13" l="1"/>
  <c r="Y65" i="13"/>
  <c r="X65" i="13"/>
  <c r="W65" i="13"/>
  <c r="W66" i="13" l="1"/>
  <c r="X66" i="13"/>
  <c r="Y66" i="13"/>
  <c r="V66" i="13"/>
  <c r="X67" i="13" l="1"/>
  <c r="Y67" i="13"/>
  <c r="W67" i="13"/>
  <c r="V67" i="13"/>
  <c r="Y68" i="13" l="1"/>
  <c r="X68" i="13"/>
  <c r="V68" i="13"/>
  <c r="W68" i="13"/>
  <c r="V69" i="13" l="1"/>
  <c r="X69" i="13"/>
  <c r="Y69" i="13"/>
  <c r="W69" i="13"/>
  <c r="Y70" i="13" l="1"/>
  <c r="V70" i="13"/>
  <c r="X70" i="13"/>
  <c r="W70" i="13"/>
  <c r="W71" i="13" l="1"/>
  <c r="V71" i="13"/>
  <c r="Y71" i="13"/>
  <c r="X71" i="13"/>
  <c r="X72" i="13" l="1"/>
  <c r="W72" i="13"/>
  <c r="Y72" i="13"/>
  <c r="V72" i="13"/>
  <c r="Y73" i="13" l="1"/>
  <c r="W73" i="13"/>
  <c r="V73" i="13"/>
  <c r="X73" i="13"/>
  <c r="X74" i="13" l="1"/>
  <c r="W74" i="13"/>
  <c r="Y74" i="13"/>
  <c r="V74" i="13"/>
  <c r="W75" i="13" l="1"/>
  <c r="X75" i="13"/>
  <c r="Y75" i="13"/>
  <c r="V75" i="13"/>
  <c r="X76" i="13" l="1"/>
  <c r="V76" i="13"/>
  <c r="Y76" i="13"/>
  <c r="W76" i="13"/>
  <c r="W77" i="13" l="1"/>
  <c r="Y77" i="13"/>
  <c r="X77" i="13"/>
  <c r="V77" i="13"/>
  <c r="X78" i="13" l="1"/>
  <c r="Y78" i="13"/>
  <c r="V78" i="13"/>
  <c r="W78" i="13"/>
  <c r="W79" i="13" l="1"/>
  <c r="V79" i="13"/>
  <c r="Y79" i="13"/>
  <c r="X79" i="13"/>
  <c r="Y80" i="13" l="1"/>
  <c r="X80" i="13"/>
  <c r="V80" i="13"/>
  <c r="W80" i="13"/>
  <c r="V81" i="13" l="1"/>
  <c r="W81" i="13"/>
  <c r="X81" i="13"/>
  <c r="Y81" i="13"/>
  <c r="X82" i="13" l="1"/>
  <c r="W82" i="13"/>
  <c r="Y82" i="13"/>
  <c r="V82" i="13"/>
  <c r="Y83" i="13" l="1"/>
  <c r="W83" i="13"/>
  <c r="V83" i="13"/>
  <c r="X83" i="13"/>
  <c r="Y84" i="13" l="1"/>
  <c r="W84" i="13"/>
  <c r="V84" i="13"/>
  <c r="X84" i="13"/>
  <c r="X85" i="13" l="1"/>
  <c r="W85" i="13"/>
  <c r="Y85" i="13"/>
  <c r="V85" i="13"/>
  <c r="W86" i="13" l="1"/>
  <c r="X86" i="13"/>
  <c r="V86" i="13"/>
  <c r="Y86" i="13"/>
  <c r="X87" i="13" l="1"/>
  <c r="W87" i="13"/>
  <c r="Y87" i="13"/>
  <c r="V87" i="13"/>
  <c r="W88" i="13" l="1"/>
  <c r="X88" i="13"/>
  <c r="V88" i="13"/>
  <c r="Y88" i="13"/>
  <c r="V89" i="13" l="1"/>
  <c r="X89" i="13"/>
  <c r="W89" i="13"/>
  <c r="Y89" i="13"/>
  <c r="Y90" i="13" l="1"/>
  <c r="W90" i="13"/>
  <c r="X90" i="13"/>
  <c r="V90" i="13"/>
  <c r="X91" i="13" l="1"/>
  <c r="Y91" i="13"/>
  <c r="W91" i="13"/>
  <c r="V91" i="13"/>
  <c r="W92" i="13" l="1"/>
  <c r="Y92" i="13"/>
  <c r="V92" i="13"/>
  <c r="X92" i="13"/>
  <c r="W93" i="13" l="1"/>
  <c r="Y93" i="13"/>
  <c r="X93" i="13"/>
  <c r="V93" i="13"/>
  <c r="Y94" i="13" l="1"/>
  <c r="W94" i="13"/>
  <c r="X94" i="13"/>
  <c r="V94" i="13"/>
  <c r="X95" i="13" l="1"/>
  <c r="Y95" i="13"/>
  <c r="V95" i="13"/>
  <c r="W95" i="13"/>
  <c r="W96" i="13" l="1"/>
  <c r="Y96" i="13"/>
  <c r="V96" i="13"/>
  <c r="X96" i="13"/>
  <c r="V97" i="13" l="1"/>
  <c r="X97" i="13"/>
  <c r="W97" i="13"/>
  <c r="Y97" i="13"/>
  <c r="W98" i="13" l="1"/>
  <c r="V98" i="13"/>
  <c r="Y98" i="13"/>
  <c r="X98" i="13"/>
  <c r="W99" i="13" l="1"/>
  <c r="V99" i="13"/>
  <c r="Y99" i="13"/>
  <c r="X99" i="13"/>
  <c r="W100" i="13" l="1"/>
  <c r="V100" i="13"/>
  <c r="Y100" i="13"/>
  <c r="X100" i="13"/>
  <c r="W101" i="13" l="1"/>
  <c r="Y101" i="13"/>
  <c r="X101" i="13"/>
  <c r="V101" i="13"/>
  <c r="X102" i="13" l="1"/>
  <c r="Y102" i="13"/>
  <c r="V102" i="13"/>
  <c r="W102" i="13"/>
  <c r="Y103" i="13" l="1"/>
  <c r="X103" i="13"/>
  <c r="W103" i="13"/>
  <c r="V103" i="13"/>
  <c r="W104" i="13" l="1"/>
  <c r="Y104" i="13"/>
  <c r="V104" i="13"/>
  <c r="X104" i="13"/>
  <c r="V105" i="13" l="1"/>
  <c r="X105" i="13"/>
  <c r="W105" i="13"/>
  <c r="Y105" i="13"/>
  <c r="V106" i="13" l="1"/>
  <c r="X106" i="13"/>
  <c r="W106" i="13"/>
  <c r="Y106" i="13"/>
  <c r="W107" i="13" l="1"/>
  <c r="V107" i="13"/>
  <c r="X107" i="13"/>
  <c r="Y107" i="13"/>
  <c r="V108" i="13" l="1"/>
  <c r="X108" i="13"/>
  <c r="W108" i="13"/>
  <c r="Y108" i="13"/>
  <c r="V109" i="13" l="1"/>
  <c r="X109" i="13"/>
  <c r="Y109" i="13"/>
  <c r="W109" i="13"/>
  <c r="V110" i="13" l="1"/>
  <c r="W110" i="13"/>
  <c r="X110" i="13"/>
  <c r="Y110" i="13"/>
  <c r="V111" i="13" l="1"/>
  <c r="X111" i="13"/>
  <c r="W111" i="13"/>
  <c r="Y111" i="13"/>
  <c r="X112" i="13" l="1"/>
  <c r="V112" i="13"/>
  <c r="Y112" i="13"/>
  <c r="W112" i="13"/>
  <c r="W113" i="13" l="1"/>
  <c r="Y113" i="13"/>
  <c r="X113" i="13"/>
  <c r="V113" i="13"/>
  <c r="V114" i="13" l="1"/>
  <c r="X114" i="13"/>
  <c r="W114" i="13"/>
  <c r="Y114" i="13"/>
  <c r="V115" i="13" l="1"/>
  <c r="W115" i="13"/>
  <c r="Y115" i="13"/>
  <c r="X115" i="13"/>
  <c r="V116" i="13" l="1"/>
  <c r="X116" i="13"/>
  <c r="W116" i="13"/>
  <c r="Y116" i="13"/>
  <c r="X117" i="13" l="1"/>
  <c r="W117" i="13"/>
  <c r="Y117" i="13"/>
  <c r="V117" i="13"/>
  <c r="W118" i="13" l="1"/>
  <c r="V118" i="13"/>
  <c r="X118" i="13"/>
  <c r="Y118" i="13"/>
  <c r="V119" i="13" l="1"/>
  <c r="Y119" i="13"/>
  <c r="X119" i="13"/>
  <c r="W119" i="13"/>
  <c r="V120" i="13" l="1"/>
  <c r="W120" i="13"/>
  <c r="Y120" i="13"/>
  <c r="X120" i="13"/>
  <c r="X121" i="13" l="1"/>
  <c r="W121" i="13"/>
  <c r="Y121" i="13"/>
  <c r="V121" i="13"/>
  <c r="V122" i="13" l="1"/>
  <c r="X122" i="13"/>
  <c r="W122" i="13"/>
  <c r="Y122" i="13"/>
  <c r="X123" i="13" l="1"/>
  <c r="Y123" i="13"/>
  <c r="V123" i="13"/>
  <c r="W123" i="13"/>
  <c r="Y124" i="13" l="1"/>
  <c r="X124" i="13"/>
  <c r="W124" i="13"/>
  <c r="V124" i="13"/>
  <c r="X125" i="13" l="1"/>
  <c r="V125" i="13"/>
  <c r="Y125" i="13"/>
  <c r="W125" i="13"/>
  <c r="Y126" i="13" l="1"/>
  <c r="W126" i="13"/>
  <c r="V126" i="13"/>
  <c r="X126" i="13"/>
  <c r="Y127" i="13" l="1"/>
  <c r="W127" i="13"/>
  <c r="X127" i="13"/>
  <c r="V127" i="13"/>
  <c r="V128" i="13" l="1"/>
  <c r="W128" i="13"/>
  <c r="X128" i="13"/>
  <c r="Y128" i="13"/>
  <c r="W129" i="13" l="1"/>
  <c r="Y129" i="13"/>
  <c r="V129" i="13"/>
  <c r="X129" i="13"/>
  <c r="X130" i="13" l="1"/>
  <c r="W130" i="13"/>
  <c r="Y130" i="13"/>
  <c r="V130" i="13"/>
  <c r="Y131" i="13" l="1"/>
  <c r="V131" i="13"/>
  <c r="X131" i="13"/>
  <c r="W131" i="13"/>
  <c r="W132" i="13" l="1"/>
  <c r="V132" i="13"/>
  <c r="Y132" i="13"/>
  <c r="X132" i="13"/>
  <c r="X133" i="13" l="1"/>
  <c r="W133" i="13"/>
  <c r="Y133" i="13"/>
  <c r="V133" i="13"/>
  <c r="Y134" i="13" l="1"/>
  <c r="W134" i="13"/>
  <c r="X134" i="13"/>
  <c r="V134" i="13"/>
  <c r="W135" i="13" l="1"/>
  <c r="X135" i="13"/>
  <c r="Y135" i="13"/>
  <c r="V135" i="13"/>
  <c r="W136" i="13" l="1"/>
  <c r="X136" i="13"/>
  <c r="Y136" i="13"/>
  <c r="V136" i="13"/>
  <c r="V137" i="13" l="1"/>
  <c r="X137" i="13"/>
  <c r="Y137" i="13"/>
  <c r="W137" i="13"/>
  <c r="W138" i="13" l="1"/>
  <c r="X138" i="13"/>
  <c r="Y138" i="13"/>
  <c r="V138" i="13"/>
  <c r="W139" i="13" l="1"/>
  <c r="X139" i="13"/>
  <c r="V139" i="13"/>
  <c r="Y139" i="13"/>
  <c r="V140" i="13" l="1"/>
  <c r="X140" i="13"/>
  <c r="W140" i="13"/>
  <c r="Y140" i="13"/>
  <c r="X141" i="13" l="1"/>
  <c r="W141" i="13"/>
  <c r="V141" i="13"/>
  <c r="Y141" i="13"/>
  <c r="Y142" i="13" l="1"/>
  <c r="V142" i="13"/>
  <c r="X142" i="13"/>
  <c r="W142" i="13"/>
  <c r="V143" i="13" l="1"/>
  <c r="X143" i="13"/>
  <c r="W143" i="13"/>
  <c r="Y143" i="13"/>
  <c r="W144" i="13" l="1"/>
  <c r="V144" i="13"/>
  <c r="Y144" i="13"/>
  <c r="X144" i="13"/>
  <c r="W145" i="13" l="1"/>
  <c r="Y145" i="13"/>
  <c r="V145" i="13"/>
  <c r="X145" i="13"/>
  <c r="W146" i="13" l="1"/>
  <c r="V146" i="13"/>
  <c r="Y146" i="13"/>
  <c r="X146" i="13"/>
  <c r="W147" i="13" l="1"/>
  <c r="Y147" i="13"/>
  <c r="X147" i="13"/>
  <c r="V147" i="13"/>
  <c r="V148" i="13" l="1"/>
  <c r="W148" i="13"/>
  <c r="Y148" i="13"/>
  <c r="X148" i="13"/>
  <c r="W149" i="13" l="1"/>
  <c r="V149" i="13"/>
  <c r="Y149" i="13"/>
  <c r="X149" i="13"/>
  <c r="V150" i="13" l="1"/>
  <c r="X150" i="13"/>
  <c r="W150" i="13"/>
  <c r="Y150" i="13"/>
  <c r="X151" i="13" l="1"/>
  <c r="Y151" i="13"/>
  <c r="V151" i="13"/>
  <c r="W151" i="13"/>
  <c r="W152" i="13" l="1"/>
  <c r="X152" i="13"/>
  <c r="Y152" i="13"/>
  <c r="V152" i="13"/>
  <c r="V153" i="13" l="1"/>
  <c r="W153" i="13"/>
  <c r="Y153" i="13"/>
  <c r="X153" i="13"/>
  <c r="X154" i="13" l="1"/>
  <c r="Y154" i="13"/>
  <c r="W154" i="13"/>
  <c r="V154" i="13"/>
  <c r="Y155" i="13" l="1"/>
  <c r="W155" i="13"/>
  <c r="V155" i="13"/>
  <c r="X155" i="13"/>
  <c r="V156" i="13" l="1"/>
  <c r="Y156" i="13"/>
  <c r="X156" i="13"/>
  <c r="W156" i="13"/>
  <c r="Y157" i="13" l="1"/>
  <c r="W157" i="13"/>
  <c r="X157" i="13"/>
  <c r="V157" i="13"/>
  <c r="V158" i="13" l="1"/>
  <c r="X158" i="13"/>
  <c r="Y158" i="13"/>
  <c r="W158" i="13"/>
  <c r="Y159" i="13" l="1"/>
  <c r="W159" i="13"/>
  <c r="X159" i="13"/>
  <c r="V159" i="13"/>
  <c r="V160" i="13" l="1"/>
  <c r="X160" i="13"/>
  <c r="Y160" i="13"/>
  <c r="W160" i="13"/>
  <c r="V161" i="13" l="1"/>
  <c r="Y161" i="13"/>
  <c r="X161" i="13"/>
  <c r="W161" i="13"/>
  <c r="X162" i="13" l="1"/>
  <c r="W162" i="13"/>
  <c r="Y162" i="13"/>
  <c r="V162" i="13"/>
  <c r="X163" i="13" l="1"/>
  <c r="Y163" i="13"/>
  <c r="V163" i="13"/>
  <c r="W163" i="13"/>
  <c r="W164" i="13" l="1"/>
  <c r="X164" i="13"/>
  <c r="V164" i="13"/>
  <c r="Y164" i="13"/>
  <c r="W165" i="13" l="1"/>
  <c r="X165" i="13"/>
  <c r="Y165" i="13"/>
  <c r="V165" i="13"/>
  <c r="V166" i="13" l="1"/>
  <c r="Y166" i="13"/>
  <c r="W166" i="13"/>
  <c r="X166" i="13"/>
  <c r="W167" i="13" l="1"/>
  <c r="X167" i="13"/>
  <c r="Y167" i="13"/>
  <c r="V167" i="13"/>
  <c r="X168" i="13" l="1"/>
  <c r="W168" i="13"/>
  <c r="Y168" i="13"/>
  <c r="V168" i="13"/>
  <c r="W169" i="13" l="1"/>
  <c r="Y169" i="13"/>
  <c r="V169" i="13"/>
  <c r="X169" i="13"/>
  <c r="Y170" i="13" l="1"/>
  <c r="V170" i="13"/>
  <c r="X170" i="13"/>
  <c r="W170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连接" type="4" refreshedVersion="4" background="1" saveData="1">
    <webPr sourceData="1" parsePre="1" consecutive="1" xl2000="1" url="https://www.baidu.com/?tn=80035161_1_dg"/>
  </connection>
  <connection id="2" xr16:uid="{00000000-0015-0000-FFFF-FFFF01000000}" name="连接1" type="4" refreshedVersion="4" background="1" saveData="1">
    <webPr sourceData="1" parsePre="1" consecutive="1" xl2000="1" url="http://cdn.jianrmod.cn/version.txt"/>
  </connection>
  <connection id="3" xr16:uid="{00000000-0015-0000-FFFF-FFFF02000000}" name="连接2" type="4" refreshedVersion="4" background="1" saveData="1">
    <webPr sourceData="1" parsePre="1" consecutive="1" xl2000="1" url="http://cdn.jianrmod.cn/1.txt"/>
  </connection>
  <connection id="4" xr16:uid="{00000000-0015-0000-FFFF-FFFF03000000}" name="连接21" type="4" refreshedVersion="4" background="1" saveData="1">
    <webPr sourceData="1" parsePre="1" consecutive="1" xl2000="1" url="http://cdn.jianrmod.cn/download.txt"/>
  </connection>
  <connection id="5" xr16:uid="{00000000-0015-0000-FFFF-FFFF04000000}" name="连接3" type="4" refreshedVersion="7" background="1" refreshOnLoad="1">
    <webPr sourceData="1" parsePre="1" consecutive="1" xl2000="1" url="http://cdn.jianrmod.cn/version.txt"/>
  </connection>
  <connection id="6" xr16:uid="{00000000-0015-0000-FFFF-FFFF05000000}" name="连接4" type="4" refreshedVersion="7" background="1" refreshOnLoad="1">
    <webPr sourceData="1" parsePre="1" consecutive="1" xl2000="1" url="http://cdn.jianrmod.cn/cs/version.txt"/>
  </connection>
</connections>
</file>

<file path=xl/sharedStrings.xml><?xml version="1.0" encoding="utf-8"?>
<sst xmlns="http://schemas.openxmlformats.org/spreadsheetml/2006/main" count="28772" uniqueCount="5985">
  <si>
    <t>第一章 母港周边哨戒</t>
  </si>
  <si>
    <t>1-1 母港附近海域</t>
  </si>
  <si>
    <t>敌方配置</t>
  </si>
  <si>
    <t>地 点</t>
  </si>
  <si>
    <t>配置A</t>
  </si>
  <si>
    <t>配置B</t>
  </si>
  <si>
    <t>配置C</t>
  </si>
  <si>
    <t>A</t>
  </si>
  <si>
    <t>C</t>
  </si>
  <si>
    <t>1-2 东海防线海域</t>
  </si>
  <si>
    <t>B</t>
  </si>
  <si>
    <t>柯尼斯堡</t>
  </si>
  <si>
    <t>D</t>
  </si>
  <si>
    <t>1-3 仁洲附近海域</t>
  </si>
  <si>
    <t>地点</t>
  </si>
  <si>
    <t>E</t>
  </si>
  <si>
    <t>1-4 深海仁洲基地</t>
  </si>
  <si>
    <t>F</t>
  </si>
  <si>
    <t>胡德</t>
  </si>
  <si>
    <t>百眼巨人</t>
  </si>
  <si>
    <t>G</t>
  </si>
  <si>
    <t>1-5 乌兰巴托附近水域</t>
  </si>
  <si>
    <t>第二章 扶桑海域攻略</t>
  </si>
  <si>
    <t>2-1 扶桑西部海域</t>
  </si>
  <si>
    <t>日向</t>
  </si>
  <si>
    <t>2-2 扶桑西南海域</t>
  </si>
  <si>
    <t>爱宕</t>
  </si>
  <si>
    <t>兰利</t>
  </si>
  <si>
    <t>山城</t>
  </si>
  <si>
    <t>H</t>
  </si>
  <si>
    <t>2-3 扶桑南部海域</t>
  </si>
  <si>
    <t>列克星敦</t>
  </si>
  <si>
    <t>K</t>
  </si>
  <si>
    <t>2-4 深海扶桑基地</t>
  </si>
  <si>
    <t>扶桑</t>
  </si>
  <si>
    <t>J</t>
  </si>
  <si>
    <t>2-5 深海前哨核心地区</t>
  </si>
  <si>
    <t>O</t>
  </si>
  <si>
    <t>L</t>
  </si>
  <si>
    <t>M</t>
  </si>
  <si>
    <t>N</t>
  </si>
  <si>
    <t>第三章 星洲海峡突破</t>
  </si>
  <si>
    <t>声望</t>
  </si>
  <si>
    <t>罗德尼</t>
  </si>
  <si>
    <t>瑞凤</t>
  </si>
  <si>
    <t>第四章 西行航线开辟</t>
  </si>
  <si>
    <t>第五章 地中海攻略作战</t>
  </si>
  <si>
    <t>高雄</t>
  </si>
  <si>
    <t>吹雪</t>
  </si>
  <si>
    <t>欧根亲王</t>
  </si>
  <si>
    <t xml:space="preserve"> C</t>
  </si>
  <si>
    <t xml:space="preserve"> L</t>
  </si>
  <si>
    <t>圣胡安</t>
  </si>
  <si>
    <t>驱逐</t>
  </si>
  <si>
    <t>轻巡</t>
  </si>
  <si>
    <t>重巡</t>
  </si>
  <si>
    <t>战巡</t>
  </si>
  <si>
    <t>战列</t>
  </si>
  <si>
    <t>潜艇</t>
  </si>
  <si>
    <t>轻母</t>
  </si>
  <si>
    <t>航母</t>
  </si>
  <si>
    <t>第七章</t>
  </si>
  <si>
    <t>报酬</t>
  </si>
  <si>
    <t>远征时长</t>
  </si>
  <si>
    <t>远征条件</t>
  </si>
  <si>
    <t>第一章</t>
  </si>
  <si>
    <t>航海训练</t>
  </si>
  <si>
    <t>弹药*30</t>
  </si>
  <si>
    <t>15分钟</t>
  </si>
  <si>
    <t>旗舰Lv1+ 舰船数量2+</t>
  </si>
  <si>
    <t>长距离航海训练</t>
  </si>
  <si>
    <t>弹药*30 钢铁*30 （快速修理*1）</t>
  </si>
  <si>
    <t>30分钟</t>
  </si>
  <si>
    <t>旗舰Lv2+ 舰船数量3+ DD</t>
  </si>
  <si>
    <t>警备任务</t>
  </si>
  <si>
    <t>燃料*30 弹药*30 钢铁*30</t>
  </si>
  <si>
    <t>旗舰Lv3+ 舰船数量4+ 2DD</t>
  </si>
  <si>
    <t>对潜任务</t>
  </si>
  <si>
    <t>1小时</t>
  </si>
  <si>
    <t>旗舰Lv5+ 舰船数量4+ 2DD</t>
  </si>
  <si>
    <t>第二章</t>
  </si>
  <si>
    <t>海上护卫</t>
  </si>
  <si>
    <t>燃料*150 弹药*175 钢铁*20 铝材*20 （建造蓝图*1）</t>
  </si>
  <si>
    <t>2小时</t>
  </si>
  <si>
    <t>旗舰Lv5+ 舰船数量5+ CL2DD</t>
  </si>
  <si>
    <t>防空演习</t>
  </si>
  <si>
    <t>铝材*75</t>
  </si>
  <si>
    <t>45分钟</t>
  </si>
  <si>
    <t>旗舰Lv10+ 舰船数量4+ 2CL</t>
  </si>
  <si>
    <t>观舰仪式演练</t>
  </si>
  <si>
    <t>旗舰Lv10+ 舰船数量6</t>
  </si>
  <si>
    <t>观舰仪式</t>
  </si>
  <si>
    <t>燃料*50 弹药*100 钢铁*50 铝材*50 （快速修复*1）</t>
  </si>
  <si>
    <t>3小时</t>
  </si>
  <si>
    <t>第三章</t>
  </si>
  <si>
    <t>护卫任务</t>
  </si>
  <si>
    <t>燃料*350 （装备蓝图*1）</t>
  </si>
  <si>
    <t>4小时</t>
  </si>
  <si>
    <t>旗舰Lv15+ 舰船数量4+ 2DD</t>
  </si>
  <si>
    <t>强行侦查</t>
  </si>
  <si>
    <t>燃料*50 钢铁*50 铝材*30 （快速建造*1）</t>
  </si>
  <si>
    <t>1小时30分钟</t>
  </si>
  <si>
    <t>旗舰Lv20+ 舰船数量4+ DD</t>
  </si>
  <si>
    <t>资源运输</t>
  </si>
  <si>
    <t>铝材*250</t>
  </si>
  <si>
    <t>5小时</t>
  </si>
  <si>
    <t>旗舰Lv8+ 舰船数量4+ CA</t>
  </si>
  <si>
    <t>燃料*50 弹药*250 钢铁*200 铝材*50 （建造蓝图*1）</t>
  </si>
  <si>
    <t>8小时</t>
  </si>
  <si>
    <t>旗舰Lv12+ 舰船数量4+ CA</t>
  </si>
  <si>
    <t>第四章</t>
  </si>
  <si>
    <t>技术运输行动</t>
  </si>
  <si>
    <t>燃料*240 弹药*300 （快速修复*1）</t>
  </si>
  <si>
    <t>旗舰Lv20+ 舰船数量6 4DD</t>
  </si>
  <si>
    <t>支援陆战队撤退</t>
  </si>
  <si>
    <t>弹药*240 钢铁*200 （快速建造*1）</t>
  </si>
  <si>
    <t>6小时</t>
  </si>
  <si>
    <t>旗舰Lv30+ 舰船数量6 2CL2DD</t>
  </si>
  <si>
    <t>支援机动部队</t>
  </si>
  <si>
    <t>12小时</t>
  </si>
  <si>
    <t>旗舰Lv20+ 舰船数量6 2CL</t>
  </si>
  <si>
    <t>援护舰队行动</t>
  </si>
  <si>
    <t>弹药*300 铝材*90</t>
  </si>
  <si>
    <t>3小时30分钟</t>
  </si>
  <si>
    <t>旗舰Lv30+ 舰船数量4+</t>
  </si>
  <si>
    <t>第五章</t>
  </si>
  <si>
    <t>索敌侦查行动</t>
  </si>
  <si>
    <t>燃料*120 钢铁*120 （快速建造*1）</t>
  </si>
  <si>
    <t>旗舰Lv25+ 舰船数量4+ 3DD</t>
  </si>
  <si>
    <t>航空机输送行动</t>
  </si>
  <si>
    <t>铝材*180 （装备蓝图*1）</t>
  </si>
  <si>
    <t>旗舰Lv25+ 舰船数量6 CVL2DD</t>
  </si>
  <si>
    <t>驱逐舰哨卫任务</t>
  </si>
  <si>
    <t>燃料*60 弹药*80</t>
  </si>
  <si>
    <t>旗舰Lv40+ 舰船数量6 BB2DD</t>
  </si>
  <si>
    <t>运输路线护卫</t>
  </si>
  <si>
    <t>旗舰Lv50+ 舰船数量6 6DD</t>
  </si>
  <si>
    <t>第六章</t>
  </si>
  <si>
    <t>补给航线护卫</t>
  </si>
  <si>
    <t>燃料*800</t>
  </si>
  <si>
    <t>9小时</t>
  </si>
  <si>
    <t>旗舰Lv45+ 舰船数量6 CV3DD</t>
  </si>
  <si>
    <t>主力舰队演习</t>
  </si>
  <si>
    <t>弹药*200 钢铁*200 （建造蓝图*1）</t>
  </si>
  <si>
    <t>旗舰Lv50+ 舰船数量6 BB</t>
  </si>
  <si>
    <t>航母编队演习</t>
  </si>
  <si>
    <t>旗舰Lv50+ 舰船数量6 航战*1</t>
  </si>
  <si>
    <t>莱茵演习</t>
  </si>
  <si>
    <t>弹药*1000 （装备蓝图*1）</t>
  </si>
  <si>
    <t>旗舰Lv50+ 舰船数量4+ 2CA2DD</t>
  </si>
  <si>
    <t>空袭航空母港</t>
  </si>
  <si>
    <t>10小时</t>
  </si>
  <si>
    <t>驱逐舰商路破坏</t>
  </si>
  <si>
    <t>20小时</t>
  </si>
  <si>
    <t>旗舰Lv60+ 舰船数量6 2DD</t>
  </si>
  <si>
    <t>造船基地护卫</t>
  </si>
  <si>
    <t>24小时</t>
  </si>
  <si>
    <t>旗舰Lv50+ 舰船数量6 1CVL2DD</t>
  </si>
  <si>
    <t>建设水上基地</t>
  </si>
  <si>
    <t>48小时</t>
  </si>
  <si>
    <t>时间min</t>
  </si>
  <si>
    <t>油</t>
  </si>
  <si>
    <t>弹</t>
  </si>
  <si>
    <t>钢</t>
  </si>
  <si>
    <t>铝</t>
  </si>
  <si>
    <t>道具</t>
  </si>
  <si>
    <t>自然增长</t>
  </si>
  <si>
    <t>快修</t>
  </si>
  <si>
    <t>快建</t>
  </si>
  <si>
    <t>船图</t>
  </si>
  <si>
    <t>ID</t>
  </si>
  <si>
    <t>萨拉托加</t>
  </si>
  <si>
    <t>追赶者</t>
  </si>
  <si>
    <t>普林斯顿</t>
  </si>
  <si>
    <t>飞鹰</t>
  </si>
  <si>
    <t>隼鹰</t>
  </si>
  <si>
    <t>提尔比茨</t>
  </si>
  <si>
    <t>狮</t>
  </si>
  <si>
    <t>加利福尼亚</t>
  </si>
  <si>
    <t>科罗拉多</t>
  </si>
  <si>
    <t>马里兰</t>
  </si>
  <si>
    <t>西弗吉尼亚</t>
  </si>
  <si>
    <t>威奇塔</t>
  </si>
  <si>
    <t>昆西</t>
  </si>
  <si>
    <t>古鹰</t>
  </si>
  <si>
    <t>加古</t>
  </si>
  <si>
    <t>青叶</t>
  </si>
  <si>
    <t>衣笠</t>
  </si>
  <si>
    <t>伦敦</t>
  </si>
  <si>
    <t>肯特</t>
  </si>
  <si>
    <t>波特兰</t>
  </si>
  <si>
    <t>印第安纳波利斯</t>
  </si>
  <si>
    <t>彭萨科拉</t>
  </si>
  <si>
    <t>北安普顿</t>
  </si>
  <si>
    <t>休斯顿</t>
  </si>
  <si>
    <t>新奥尔良</t>
  </si>
  <si>
    <t>最上</t>
  </si>
  <si>
    <t>三隈</t>
  </si>
  <si>
    <t>铃谷</t>
  </si>
  <si>
    <t>熊野</t>
  </si>
  <si>
    <t>五十铃</t>
  </si>
  <si>
    <t>夕张</t>
  </si>
  <si>
    <t>卡尔斯鲁厄</t>
  </si>
  <si>
    <t>林仙</t>
  </si>
  <si>
    <t>加拉蒂亚</t>
  </si>
  <si>
    <t>佩内洛珀</t>
  </si>
  <si>
    <t>曙光女神</t>
  </si>
  <si>
    <t>奥马哈</t>
  </si>
  <si>
    <t>亚特兰大</t>
  </si>
  <si>
    <t>朱诺</t>
  </si>
  <si>
    <t>布鲁克林</t>
  </si>
  <si>
    <t>海伦娜</t>
  </si>
  <si>
    <t>宁海</t>
  </si>
  <si>
    <t>平海</t>
  </si>
  <si>
    <t>基洛夫</t>
  </si>
  <si>
    <t>埃姆登</t>
  </si>
  <si>
    <t>爱丁堡</t>
  </si>
  <si>
    <t>圣地亚哥</t>
  </si>
  <si>
    <t>逸仙</t>
  </si>
  <si>
    <t>莱比锡</t>
  </si>
  <si>
    <t>白雪</t>
  </si>
  <si>
    <t>晓</t>
  </si>
  <si>
    <t>响</t>
  </si>
  <si>
    <t>雷</t>
  </si>
  <si>
    <t>电</t>
  </si>
  <si>
    <t>敷波</t>
  </si>
  <si>
    <t>Z1</t>
  </si>
  <si>
    <t>Z16</t>
  </si>
  <si>
    <t>Z24</t>
  </si>
  <si>
    <t>Z28</t>
  </si>
  <si>
    <t>Z31</t>
  </si>
  <si>
    <t>萤火虫</t>
  </si>
  <si>
    <t>标枪</t>
  </si>
  <si>
    <t>天后</t>
  </si>
  <si>
    <t>基林</t>
  </si>
  <si>
    <t>空想</t>
  </si>
  <si>
    <t>阳炎</t>
  </si>
  <si>
    <t>不知火</t>
  </si>
  <si>
    <t>黑潮</t>
  </si>
  <si>
    <t>波特</t>
  </si>
  <si>
    <t>拉菲</t>
  </si>
  <si>
    <t>卡米契亚·内拉</t>
  </si>
  <si>
    <t>阿维埃尔</t>
  </si>
  <si>
    <t>恩格斯</t>
  </si>
  <si>
    <t>睦月</t>
  </si>
  <si>
    <t>Z17</t>
  </si>
  <si>
    <t>Z18</t>
  </si>
  <si>
    <t>马汉</t>
  </si>
  <si>
    <t>大青花鱼</t>
  </si>
  <si>
    <t>射水鱼</t>
  </si>
  <si>
    <t>舰名</t>
  </si>
  <si>
    <t>建造时间</t>
  </si>
  <si>
    <t>备注</t>
  </si>
  <si>
    <t>M1</t>
  </si>
  <si>
    <t>絮库夫</t>
  </si>
  <si>
    <t>类型</t>
  </si>
  <si>
    <t>最小油</t>
  </si>
  <si>
    <t>最小弹</t>
  </si>
  <si>
    <t>最小钢</t>
  </si>
  <si>
    <t>最小铝</t>
  </si>
  <si>
    <t>重炮</t>
  </si>
  <si>
    <t>M1、絮库夫</t>
  </si>
  <si>
    <t>黑背豺</t>
  </si>
  <si>
    <t xml:space="preserve">              制作者列表</t>
  </si>
  <si>
    <t>录入</t>
  </si>
  <si>
    <t>老Y</t>
  </si>
  <si>
    <t>(贴吧ID:YY695992217)/半弃坑中……</t>
  </si>
  <si>
    <t>kulewubi</t>
  </si>
  <si>
    <t>(贴吧ID:kulewubi)/弃坑死掉中……</t>
  </si>
  <si>
    <t>kk</t>
  </si>
  <si>
    <t>校对</t>
  </si>
  <si>
    <t>资料提供</t>
  </si>
  <si>
    <t>合作微博电台主播http://weibo.com/u/2178205401</t>
  </si>
  <si>
    <t>7-2</t>
  </si>
  <si>
    <t>7-3</t>
  </si>
  <si>
    <t>7-4</t>
  </si>
  <si>
    <t>旗舰Lv40+ 舰船数量4+ 1CV1CA</t>
  </si>
  <si>
    <t>大凤</t>
  </si>
  <si>
    <t>对空+5</t>
  </si>
  <si>
    <t>命中+2</t>
  </si>
  <si>
    <t>索敌+6</t>
  </si>
  <si>
    <t>对空补正40%</t>
  </si>
  <si>
    <t>改良型对海雷达</t>
  </si>
  <si>
    <t>命中+5</t>
  </si>
  <si>
    <t>索敌+7</t>
  </si>
  <si>
    <t>对空+6</t>
  </si>
  <si>
    <t>命中+6</t>
  </si>
  <si>
    <t>对空补正50%</t>
  </si>
  <si>
    <t>XF5U“飞行圆饼”</t>
  </si>
  <si>
    <t>对空+10</t>
  </si>
  <si>
    <t>对空+3</t>
  </si>
  <si>
    <t>命中+1</t>
  </si>
  <si>
    <t>索敌+4</t>
  </si>
  <si>
    <t>标准型对海雷达</t>
  </si>
  <si>
    <t>命中+3</t>
  </si>
  <si>
    <t>索敌+5</t>
  </si>
  <si>
    <t xml:space="preserve">烈风 </t>
  </si>
  <si>
    <t>对空+9</t>
  </si>
  <si>
    <t>海毒牙</t>
  </si>
  <si>
    <t>流星</t>
  </si>
  <si>
    <t>索敌+1</t>
  </si>
  <si>
    <t>火力+24</t>
  </si>
  <si>
    <t>对空+1</t>
  </si>
  <si>
    <t>对潜+2</t>
  </si>
  <si>
    <t>索敌+3</t>
  </si>
  <si>
    <t>幸运+5</t>
  </si>
  <si>
    <t>轰炸+8</t>
  </si>
  <si>
    <t>对潜+3</t>
  </si>
  <si>
    <t>火力+20</t>
  </si>
  <si>
    <t>对空补正20%</t>
  </si>
  <si>
    <t>火力+23</t>
  </si>
  <si>
    <t>装甲+9</t>
  </si>
  <si>
    <t>九一式穿甲弹</t>
  </si>
  <si>
    <t>火力+6</t>
  </si>
  <si>
    <t>火力+18</t>
  </si>
  <si>
    <t>命中+4</t>
  </si>
  <si>
    <t>海喷火</t>
  </si>
  <si>
    <t>对空+7</t>
  </si>
  <si>
    <t>火力+19</t>
  </si>
  <si>
    <t>轰炸+5</t>
  </si>
  <si>
    <t>火力+17</t>
  </si>
  <si>
    <t>火力+14</t>
  </si>
  <si>
    <t>火力+15</t>
  </si>
  <si>
    <t>对空+4</t>
  </si>
  <si>
    <t>TBF复仇者</t>
  </si>
  <si>
    <t>鱼雷+7</t>
  </si>
  <si>
    <t>对潜+5</t>
  </si>
  <si>
    <t>轰炸+1</t>
  </si>
  <si>
    <t>回避+6</t>
  </si>
  <si>
    <t>OS2U-3翠鸟</t>
  </si>
  <si>
    <t>对潜+7</t>
  </si>
  <si>
    <t>火力+12</t>
  </si>
  <si>
    <t>火力+16</t>
  </si>
  <si>
    <t>回避+1</t>
  </si>
  <si>
    <t>天山</t>
  </si>
  <si>
    <t>梭鱼</t>
  </si>
  <si>
    <t>鱼雷+8</t>
  </si>
  <si>
    <t>火力+11</t>
  </si>
  <si>
    <t>轰炸+10</t>
  </si>
  <si>
    <t>海燕</t>
  </si>
  <si>
    <t>装甲+7</t>
  </si>
  <si>
    <t>装甲+5</t>
  </si>
  <si>
    <t>火力+1</t>
  </si>
  <si>
    <t>对空补正35%</t>
  </si>
  <si>
    <t>对潜+10</t>
  </si>
  <si>
    <t>火力+8</t>
  </si>
  <si>
    <t>对潜+8</t>
  </si>
  <si>
    <t>火力+7</t>
  </si>
  <si>
    <t>火力+2</t>
  </si>
  <si>
    <t>火力+3</t>
  </si>
  <si>
    <t>火力+9</t>
  </si>
  <si>
    <t>火力+4</t>
  </si>
  <si>
    <t>对空+2</t>
  </si>
  <si>
    <t>德国三联150毫米炮</t>
  </si>
  <si>
    <t>火力+5</t>
  </si>
  <si>
    <t>命中/2</t>
  </si>
  <si>
    <t>剑鱼</t>
  </si>
  <si>
    <t>鱼雷+6</t>
  </si>
  <si>
    <t>鱼雷+5</t>
  </si>
  <si>
    <t>英国四联40毫米砰砰炮</t>
  </si>
  <si>
    <t>标准型深弹投射器</t>
  </si>
  <si>
    <t>贼鸥</t>
  </si>
  <si>
    <t>轰炸+4</t>
  </si>
  <si>
    <t>轰炸+6</t>
  </si>
  <si>
    <t>美国三联6英寸炮</t>
  </si>
  <si>
    <t>英国双联4.7英寸炮</t>
  </si>
  <si>
    <t>标准型声纳</t>
  </si>
  <si>
    <t>对潜+6</t>
  </si>
  <si>
    <t>日本15.2厘米单装炮</t>
  </si>
  <si>
    <t>英国4.5英寸连装高炮</t>
  </si>
  <si>
    <t>中国双联140毫米炮</t>
  </si>
  <si>
    <t>日本12.7厘米单装炮</t>
  </si>
  <si>
    <t>苏联单装130毫米炮</t>
  </si>
  <si>
    <t>充值项</t>
  </si>
  <si>
    <t>人民币</t>
  </si>
  <si>
    <t>钻石</t>
  </si>
  <si>
    <t>小堆钻石</t>
  </si>
  <si>
    <t>大堆钻石</t>
  </si>
  <si>
    <t>小袋钻石</t>
  </si>
  <si>
    <t>大袋钻石</t>
  </si>
  <si>
    <t>大箱钻石</t>
  </si>
  <si>
    <t>非双倍</t>
  </si>
  <si>
    <t>钻/元</t>
  </si>
  <si>
    <t>2.经济氪金法：2澡盆1600+1建造船坞500+2船位400=2500钻(98元)。</t>
  </si>
  <si>
    <t>5.精英损害管制小组。如果你还没有的话，最好备着几个以免需要用时方恨少。</t>
  </si>
  <si>
    <t>1-2</t>
  </si>
  <si>
    <t>1-3</t>
  </si>
  <si>
    <t>1-4</t>
  </si>
  <si>
    <t>2-1</t>
  </si>
  <si>
    <t>2-2</t>
  </si>
  <si>
    <t>2-3</t>
  </si>
  <si>
    <t>2-4</t>
  </si>
  <si>
    <t>3-1</t>
  </si>
  <si>
    <t>3-2</t>
  </si>
  <si>
    <t>3-3</t>
  </si>
  <si>
    <t>3-4</t>
  </si>
  <si>
    <t>4-1</t>
  </si>
  <si>
    <t>4-2</t>
  </si>
  <si>
    <t>4-3</t>
  </si>
  <si>
    <t>4-4</t>
  </si>
  <si>
    <t>5-1</t>
  </si>
  <si>
    <t>5-2</t>
  </si>
  <si>
    <t>5-3</t>
  </si>
  <si>
    <t>5-4</t>
  </si>
  <si>
    <t>6-1</t>
  </si>
  <si>
    <t>6-2</t>
  </si>
  <si>
    <t>6-3</t>
  </si>
  <si>
    <t>6-4</t>
  </si>
  <si>
    <t>7-1</t>
  </si>
  <si>
    <t>油/分钟</t>
  </si>
  <si>
    <t>弹/分钟</t>
  </si>
  <si>
    <t>钢/分钟</t>
  </si>
  <si>
    <t>铝/分钟</t>
  </si>
  <si>
    <t>铝*3</t>
  </si>
  <si>
    <t>1-1</t>
  </si>
  <si>
    <t>-</t>
  </si>
  <si>
    <t>&lt;快建&gt;</t>
  </si>
  <si>
    <t>&lt;船图&gt;</t>
  </si>
  <si>
    <t>&lt;快修&gt;</t>
  </si>
  <si>
    <t>油</t>
  </si>
  <si>
    <t>弹</t>
  </si>
  <si>
    <t>钢</t>
  </si>
  <si>
    <t>铝</t>
  </si>
  <si>
    <t>资源效率总排名</t>
  </si>
  <si>
    <t>数据源</t>
  </si>
  <si>
    <t>效率表</t>
  </si>
  <si>
    <t>章节</t>
  </si>
  <si>
    <t>总效率</t>
  </si>
  <si>
    <t>远征分析</t>
  </si>
  <si>
    <t>远征设计思路：</t>
  </si>
  <si>
    <t>2-1</t>
  </si>
  <si>
    <t>1-3</t>
  </si>
  <si>
    <t>2-2</t>
  </si>
  <si>
    <t>5-4</t>
  </si>
  <si>
    <t>4-1</t>
  </si>
  <si>
    <t>6-2</t>
  </si>
  <si>
    <t>6-1</t>
  </si>
  <si>
    <t>3-1</t>
  </si>
  <si>
    <t>5-1</t>
  </si>
  <si>
    <t>1-1</t>
  </si>
  <si>
    <t>1-4</t>
  </si>
  <si>
    <t>6-4</t>
  </si>
  <si>
    <t>2-2</t>
  </si>
  <si>
    <t>7-1</t>
  </si>
  <si>
    <t>6-2</t>
  </si>
  <si>
    <t>5-4</t>
  </si>
  <si>
    <t>5-1</t>
  </si>
  <si>
    <t>1-2</t>
  </si>
  <si>
    <t>2-3</t>
  </si>
  <si>
    <t>3-3</t>
  </si>
  <si>
    <t>6-3</t>
  </si>
  <si>
    <t>4-4</t>
  </si>
  <si>
    <t>5-2</t>
  </si>
  <si>
    <t>2.每日自然增长：油弹钢1440铝480</t>
  </si>
  <si>
    <t>欧根欧根欧</t>
  </si>
  <si>
    <t>昆西昆西昆、0v0昆！</t>
  </si>
  <si>
    <t>10,10,300,10</t>
  </si>
  <si>
    <t>附加装甲(大型):回避-3 装甲+9</t>
  </si>
  <si>
    <t>10,130,210,10</t>
  </si>
  <si>
    <t>100,10,200,10</t>
  </si>
  <si>
    <t>改良型动力系统:回避+10</t>
  </si>
  <si>
    <t>10,10,10,20</t>
  </si>
  <si>
    <t>10,10,250,250</t>
  </si>
  <si>
    <t>改良型对海雷达:索敌+7,命中+5</t>
  </si>
  <si>
    <t>50,50,50,50</t>
  </si>
  <si>
    <t>【开发阈值】</t>
  </si>
  <si>
    <t>幸运+3</t>
  </si>
  <si>
    <t>A点至少4船去B，否则去C</t>
  </si>
  <si>
    <t>美国三联16英寸炮(MK6):+24火力,命中+2</t>
  </si>
  <si>
    <t>道具列中以&lt;&gt;符号表示该远征有几率获得两个道具。（非大成功时获得两个的几率为10~20%）</t>
  </si>
  <si>
    <t>改良型声呐:对潜+10,命中+2</t>
  </si>
  <si>
    <t>开发阈值一般都能根据装备分解资源*10换算得出</t>
  </si>
  <si>
    <t>旗舰Lv12+ 舰船数量6 1AV</t>
  </si>
  <si>
    <t>旧名</t>
  </si>
  <si>
    <t>名称</t>
  </si>
  <si>
    <t>舰炮演练</t>
  </si>
  <si>
    <t>作战演练</t>
  </si>
  <si>
    <t>近海巡逻</t>
  </si>
  <si>
    <t>反潜演练</t>
  </si>
  <si>
    <t>护航任务</t>
  </si>
  <si>
    <t>远航训练</t>
  </si>
  <si>
    <t>大规模编队演习</t>
  </si>
  <si>
    <t>编队演习</t>
  </si>
  <si>
    <t>远洋护航</t>
  </si>
  <si>
    <t>舰队前哨侦查</t>
  </si>
  <si>
    <t>巡洋舰编队演习</t>
  </si>
  <si>
    <t>运输船队护航</t>
  </si>
  <si>
    <t>铝材运输</t>
  </si>
  <si>
    <t>突破封锁线</t>
  </si>
  <si>
    <t>火力支援</t>
  </si>
  <si>
    <t>封锁航线</t>
  </si>
  <si>
    <t>联合登陆行动</t>
  </si>
  <si>
    <t>武装侦查</t>
  </si>
  <si>
    <t>主力舰出动</t>
  </si>
  <si>
    <t>航空援护</t>
  </si>
  <si>
    <t>夜间强袭作战</t>
  </si>
  <si>
    <t>北冰洋航线</t>
  </si>
  <si>
    <t>战列舰作战</t>
  </si>
  <si>
    <t>海航强攻</t>
  </si>
  <si>
    <t>莱茵演习</t>
  </si>
  <si>
    <t>强击潜艇洞库</t>
  </si>
  <si>
    <t>大西洋反潜护航</t>
  </si>
  <si>
    <t>突袭军港</t>
  </si>
  <si>
    <t>航空封锁战</t>
  </si>
  <si>
    <t>3.合理分配资源，根据消耗项目选择远征。出征、修船缺油。出征、夜战缺弹。修船、大建缺钢。喂食太多缺铝。推图大建跑油钢，捞船练级跑油弹(副产物快建)。</t>
  </si>
  <si>
    <t>A点：旗舰低速≤27去B，最低航速≥27(全高速)去C</t>
  </si>
  <si>
    <t>分路条件</t>
  </si>
  <si>
    <t>回避-3</t>
  </si>
  <si>
    <t>回避+2</t>
  </si>
  <si>
    <t>回避-1</t>
  </si>
  <si>
    <t>回避+4</t>
  </si>
  <si>
    <t>回避+10</t>
  </si>
  <si>
    <t>回避-2</t>
  </si>
  <si>
    <t>《远征效率表》</t>
  </si>
  <si>
    <t>分析：航母基础300/30/400/300，特殊的是大风450钢和追赶者400铝。</t>
  </si>
  <si>
    <t>要大凤不要追赶 400 30 500 300 屏蔽鱼和3星及以下CL、DD</t>
  </si>
  <si>
    <t>举例2：我要建战列</t>
  </si>
  <si>
    <t>航母基础 300 30 400 300（无大凤 追赶） 屏蔽了战列类、鱼和三星及以下DD</t>
  </si>
  <si>
    <t>30,20,20,130</t>
  </si>
  <si>
    <t>航母高耗 500 130 600 400 屏蔽基洛夫在内的9条紫CL</t>
  </si>
  <si>
    <t>分析：战列舰主要有两档,600钢和650钢。默认650钢,然后思考屏蔽到什么程度。</t>
  </si>
  <si>
    <t>如果想要屏蔽(单吊),就尽量使用最低阈值,或在之上加一点,求玄学。</t>
  </si>
  <si>
    <t>开发没有最高阈值。所用资源越多,可开发装备就越多,出率也就越小了。</t>
  </si>
  <si>
    <t>基础公式400 80 650 30 自带屏蔽鱼、航母类、1~3星DD和1~3星CL。</t>
  </si>
  <si>
    <t>30,60,10,130</t>
  </si>
  <si>
    <t>XF5U"飞行圆饼"：制空+10,回避-1,幸运+3,耗铝5</t>
  </si>
  <si>
    <t>飞龙(轰炸机)：轰炸+12,对潜+3,耗铝7</t>
  </si>
  <si>
    <t>幸运(逗逼)飞机:对空+1,对潜+2,索敌+3,回避+4,幸运+5,耗铝5</t>
  </si>
  <si>
    <t>重炮、重巡、稀有CL和DD不能屏蔽；全130屏蔽拉菲；油500铝201屏蔽4星CL。</t>
  </si>
  <si>
    <t>部分船只</t>
  </si>
  <si>
    <t>【建造阈值全表】</t>
  </si>
  <si>
    <t>最低阈值</t>
  </si>
  <si>
    <t>最高阈值</t>
  </si>
  <si>
    <t>油≥400 and 钢≥500 and 铝≥101</t>
  </si>
  <si>
    <t>油弹钢铝≥130</t>
  </si>
  <si>
    <t>举例1：我要建航母(轻母/装母)（目前列克星敦和博格无法建造）</t>
  </si>
  <si>
    <t>耗铝5</t>
  </si>
  <si>
    <t>耗铝6</t>
  </si>
  <si>
    <t>耗铝4</t>
  </si>
  <si>
    <t>耗铝7</t>
  </si>
  <si>
    <t>另外，来跟我一起念：阈(yù)值，意思是临界值，指一个效应能够产生的最低值或最高值。多数人错写成阀值。</t>
  </si>
  <si>
    <t>轰炸+12</t>
  </si>
  <si>
    <t>3.一般氪金法：澡盆1600+建造开发2000+8次船坞1600=5200钻(198元)。</t>
  </si>
  <si>
    <t>首充双倍</t>
  </si>
  <si>
    <t>问：什么是离线资料？</t>
  </si>
  <si>
    <t>问：离线资料包含什么内容？</t>
  </si>
  <si>
    <t>推图掉落表包含了游戏出征图的分路条件、敌方配置、掉落信息以及简单的推图攻略。</t>
  </si>
  <si>
    <t>远征表包含所有远征信息，以及在最下面有远征收益表，提督可以用来合理设计远征。</t>
  </si>
  <si>
    <t>公式表收录了常用公式可以直接套用，还提供了阈值表供提督自行设计公式。</t>
  </si>
  <si>
    <t>建造表以舰种分组显示当前游戏可建船只，用来查询船只的建造时间。</t>
  </si>
  <si>
    <t>问：离线资料怎么错误这么多？</t>
  </si>
  <si>
    <t>答：以《戰艦少女离线资料Ver1.8.3》举例。</t>
  </si>
  <si>
    <t>问：我怎么找不到你说的XX表？</t>
  </si>
  <si>
    <t>答：你需要切换工作表。如果你是电脑端，请看OFFICE软件界面的左下角，点击相应的表名切换。如果你是移动端，在非全屏的界面中找到表名框，点击它就能打开下拉框，选择想切换的表即可。</t>
  </si>
  <si>
    <r>
      <t>1.氪648得2W钻，等于一块钱30</t>
    </r>
    <r>
      <rPr>
        <sz val="11"/>
        <color rgb="FF000000"/>
        <rFont val="宋体"/>
        <family val="3"/>
        <charset val="134"/>
      </rPr>
      <t>.9</t>
    </r>
    <r>
      <rPr>
        <sz val="11"/>
        <color rgb="FF000000"/>
        <rFont val="宋体"/>
        <family val="3"/>
        <charset val="134"/>
      </rPr>
      <t>钻，这是最高性价比的了。</t>
    </r>
  </si>
  <si>
    <t>或者扫一扫添加我们的微信公众号：</t>
  </si>
  <si>
    <t>改造等级</t>
  </si>
  <si>
    <t>航速</t>
  </si>
  <si>
    <t>幸运</t>
  </si>
  <si>
    <t>苏联</t>
  </si>
  <si>
    <t>瑞鹤</t>
  </si>
  <si>
    <t>埃塞克斯</t>
  </si>
  <si>
    <t>翔鹤</t>
  </si>
  <si>
    <t>企业</t>
  </si>
  <si>
    <t>皇家方舟</t>
  </si>
  <si>
    <t>加贺</t>
  </si>
  <si>
    <t>赤城</t>
  </si>
  <si>
    <t>飞龙</t>
  </si>
  <si>
    <t>苍龙</t>
  </si>
  <si>
    <t>大黄蜂</t>
  </si>
  <si>
    <t>约克城</t>
  </si>
  <si>
    <t>黄蜂</t>
  </si>
  <si>
    <t>齐柏林伯爵</t>
  </si>
  <si>
    <t>信浓</t>
  </si>
  <si>
    <t>突击者</t>
  </si>
  <si>
    <t>祥凤</t>
  </si>
  <si>
    <t>巨像</t>
  </si>
  <si>
    <t>独角兽</t>
  </si>
  <si>
    <t>博格</t>
  </si>
  <si>
    <t>凤翔</t>
  </si>
  <si>
    <t>苏赫巴托尔</t>
  </si>
  <si>
    <t>奥丁</t>
  </si>
  <si>
    <t>诺夫哥罗德</t>
  </si>
  <si>
    <t>1.修改：增加颜色</t>
  </si>
  <si>
    <t>瓜达卡纳尔</t>
  </si>
  <si>
    <t>1.强化任务，一次强化放入多只狗粮也只算一次，让人不得不一次一只地强化才能完成任务。</t>
  </si>
  <si>
    <t>应该修复但仍未修复的BUG（对玩家不利的BUG）：</t>
  </si>
  <si>
    <t>暂未修复的对玩家有利的BUG：</t>
  </si>
  <si>
    <t>隐藏福利2.绫波技能船损豁免效果对昼战和夜战都有效。</t>
  </si>
  <si>
    <t>1.SL大法。在结算前断网或关闭游戏可以重来。使用此技巧一定要清楚结算时机，结算后SL是没用的。</t>
  </si>
  <si>
    <t>　　演习、挑战好友(PVP)在选择追击/撤退或一方全灭时结算。 出征、战役(PVE)在进入战斗前的最后一步操作时结算。</t>
  </si>
  <si>
    <t>　　仔细讲讲PVE时的结算情况：正常时我们索敌成功并且舰船数不少于4，那么就在选择阵型后结算。</t>
  </si>
  <si>
    <t>　　但如果你舰船数小于4并且索敌失败，那么这两个步骤被跳过，结算时机就提前到你在上一个点选择前进或者选择开始出征的时候。</t>
  </si>
  <si>
    <t>　　另外资源点、收费站的结算在按下。比如前方资源点，你前进之后马上断网，没看到提示框仍能获得资源。</t>
  </si>
  <si>
    <t>这个表会被隐藏。如果你看得到说明你很聪明，恭喜你发现了新世界！请不要暴露这张表的存在，让我多续一秒。</t>
  </si>
  <si>
    <t>大成功时获得1.5倍资源以及最大数量的道具。</t>
  </si>
  <si>
    <t>大成功的几率与舰队总等级有关，与幸运值无关。全满级大成功率超过60%</t>
  </si>
  <si>
    <t>远征队长天龙改和副队长龙田改可以影响远征收益。天龙旗舰资源多，龙田旗舰道具多。</t>
  </si>
  <si>
    <t>4.桶很重要*3，不缺资源时都跑快修远征。</t>
  </si>
  <si>
    <t>4.戒指正常价600一个。不过节日会有礼包，500钻一个还送东西。</t>
  </si>
  <si>
    <t>7.氪资源选择月卡。商店购买资源(22/钻),活动资源礼包(40/钻),月卡(125/钻)。</t>
  </si>
  <si>
    <t>知识角</t>
  </si>
  <si>
    <t>维内托</t>
  </si>
  <si>
    <t>信赖</t>
  </si>
  <si>
    <t>绫波</t>
  </si>
  <si>
    <t>秋月</t>
  </si>
  <si>
    <t>凉月</t>
  </si>
  <si>
    <t>初雪</t>
  </si>
  <si>
    <t>弗莱彻</t>
  </si>
  <si>
    <t>沃克兰</t>
  </si>
  <si>
    <t>紫石英</t>
  </si>
  <si>
    <t>果敢</t>
  </si>
  <si>
    <t>天龙</t>
  </si>
  <si>
    <t>无</t>
  </si>
  <si>
    <t>龙田</t>
  </si>
  <si>
    <t>奥希金斯</t>
  </si>
  <si>
    <t>重庆</t>
  </si>
  <si>
    <t>摩耶</t>
  </si>
  <si>
    <t>鸟海</t>
  </si>
  <si>
    <t>布吕歇尔</t>
  </si>
  <si>
    <t>反击</t>
  </si>
  <si>
    <t>纳尔逊</t>
  </si>
  <si>
    <t>威尔士亲王</t>
  </si>
  <si>
    <t>俾斯麦</t>
  </si>
  <si>
    <t>黎塞留</t>
  </si>
  <si>
    <t>前卫</t>
  </si>
  <si>
    <t>田纳西</t>
  </si>
  <si>
    <t>内华达</t>
  </si>
  <si>
    <t>俄克拉荷马</t>
  </si>
  <si>
    <t>伊势</t>
  </si>
  <si>
    <t>华盛顿</t>
  </si>
  <si>
    <t>U47</t>
  </si>
  <si>
    <t>罗伯茨</t>
  </si>
  <si>
    <t>阿贝克隆比</t>
  </si>
  <si>
    <t>　一.如果存在水面舰船则忽略水下舰艇的航速计算。</t>
  </si>
  <si>
    <t>　一.迂回的前提是索敌成功。</t>
  </si>
  <si>
    <t>喝</t>
  </si>
  <si>
    <t>小姨子</t>
  </si>
  <si>
    <t>约克城</t>
  </si>
  <si>
    <t>注:不自带英雄机</t>
  </si>
  <si>
    <t>大E 注:不自带英雄机</t>
  </si>
  <si>
    <t>齐柏林伯爵</t>
  </si>
  <si>
    <t>黄蜂</t>
  </si>
  <si>
    <t>饺子</t>
  </si>
  <si>
    <t>不幸姐妹</t>
  </si>
  <si>
    <t>猫、BSM</t>
  </si>
  <si>
    <t>北方宅女</t>
  </si>
  <si>
    <t>老罗</t>
  </si>
  <si>
    <t>师姐</t>
  </si>
  <si>
    <t>(背)锅卫</t>
  </si>
  <si>
    <t>田哥</t>
  </si>
  <si>
    <t>大峡谷级</t>
  </si>
  <si>
    <t>黎姐</t>
  </si>
  <si>
    <t>伊丽莎白女王</t>
  </si>
  <si>
    <t>二哥(威尔士亲王是大哥)</t>
  </si>
  <si>
    <t>北卡</t>
  </si>
  <si>
    <t>密苏里</t>
  </si>
  <si>
    <t>女仆长</t>
  </si>
  <si>
    <t>摇滚姐妹</t>
  </si>
  <si>
    <t>格奈森瑙</t>
  </si>
  <si>
    <t>欧派塔</t>
  </si>
  <si>
    <t>(稀有花瓶)</t>
  </si>
  <si>
    <t>运核弹的</t>
  </si>
  <si>
    <t>彭脆脆</t>
  </si>
  <si>
    <t>援交级</t>
  </si>
  <si>
    <t>约克</t>
  </si>
  <si>
    <t>谐音500</t>
  </si>
  <si>
    <t>蜜瓜</t>
  </si>
  <si>
    <t>大淀(伪)</t>
  </si>
  <si>
    <t>海妈</t>
  </si>
  <si>
    <t>平海不平宁海平</t>
  </si>
  <si>
    <t>180炮</t>
  </si>
  <si>
    <t>M计划</t>
  </si>
  <si>
    <t>金块箱</t>
  </si>
  <si>
    <t>贝爷</t>
  </si>
  <si>
    <t>有了金坷垃！</t>
  </si>
  <si>
    <t>腿仙</t>
  </si>
  <si>
    <t>(稀有，实装L2D可舔)</t>
  </si>
  <si>
    <t>吞武里</t>
  </si>
  <si>
    <t>伪装小学生</t>
  </si>
  <si>
    <t>报社成员</t>
  </si>
  <si>
    <t>假摔小公主</t>
  </si>
  <si>
    <t>主角(自称的)</t>
  </si>
  <si>
    <t>奥班农</t>
  </si>
  <si>
    <t>土豆妹</t>
  </si>
  <si>
    <t>威廉·D·波特</t>
  </si>
  <si>
    <t>眼镜娘</t>
  </si>
  <si>
    <t>拉日天</t>
  </si>
  <si>
    <t>天使</t>
  </si>
  <si>
    <t>恶魔</t>
  </si>
  <si>
    <t>塔什干</t>
  </si>
  <si>
    <t>夕立</t>
  </si>
  <si>
    <t>岚</t>
  </si>
  <si>
    <t>康弗斯</t>
  </si>
  <si>
    <t>戴森</t>
  </si>
  <si>
    <t>克拉克斯顿</t>
  </si>
  <si>
    <t>(稀有萝莉)</t>
  </si>
  <si>
    <t>特殊节点、特殊敌情、掉落补充、任务等说明：本图用来做日常首胜，或者刷鱼雷狗粮。</t>
  </si>
  <si>
    <t>　二.迂回几率与敌我[舰队均速]有直接关系，我方[舰队均速]相对敌舰队越高，迂回率就越高。</t>
  </si>
  <si>
    <t xml:space="preserve">  在计算[舰队均速]时，要把所有船分为以下三组：</t>
  </si>
  <si>
    <t>　　主力舰：航母 轻母 战列 战巡 航战 导驱</t>
  </si>
  <si>
    <t>　　水下舰：潜艇 炮潜</t>
  </si>
  <si>
    <t>　护卫舰的航速通常都高于主力舰，所以提高舰队均速的办法就是更换高速主力舰、使用飙车胡德、带上导驱。</t>
  </si>
  <si>
    <t>　四.如果迂回失败，建议SL。因为迂回失败同时会视为[索敌失败]。</t>
  </si>
  <si>
    <t>　三.[舰队均速]大于深海6.1节以上时，迂回率达到95%的上限。[舰队均速]小于深海4.7节以上时，迂回率达到5%的下限。双方均速相等迂回率为30%。</t>
  </si>
  <si>
    <t>　二.计算各组平均航速，数值最低那组的平均航速就是[舰队均速]。(水桶效应)</t>
  </si>
  <si>
    <t>1.隐藏属性[船型]的概念(来源：CNM攻略组)：</t>
  </si>
  <si>
    <t>2.[舰队均速]概念(来源：NGA-茶几社)：</t>
  </si>
  <si>
    <t>　隐藏属性[船型](大王称为“体积”，代码中叫“shipTon”，也叫“吨位”)是hm的一种平衡手段，用意是缩小/扩大不同舰种的差距从而平衡游戏，尽可能的让所有船都可以上战场。</t>
  </si>
  <si>
    <t>　注意：最初[导驱]的船型补正=2，BUFF(修复)之后现在=1了，但导驱的航速分类还是和战列一样的主力舰级别。</t>
  </si>
  <si>
    <t>　三.有一个小差别，如果是纯主力/护卫舰则航速值保留小数。如果是混编队伍则航速值向下取整(你萌程序员写的代码，在比较大小之前非要把小数砍了)。</t>
  </si>
  <si>
    <t>　五.设敌我[旗舰航速]差为A，敌我[舰队均速]差为B，[航速差]就是A与B里较小那个数。</t>
  </si>
  <si>
    <t>　六.权重最低为0，经过以上步骤处理之后的权重比例转化为百分比就是航向几率了。</t>
  </si>
  <si>
    <r>
      <t>　一.初始权重为：</t>
    </r>
    <r>
      <rPr>
        <sz val="11"/>
        <color rgb="FFFF0000"/>
        <rFont val="宋体"/>
        <family val="3"/>
        <charset val="134"/>
      </rPr>
      <t>优10/同30/反30/劣15</t>
    </r>
  </si>
  <si>
    <t>3.迂回率与[舰队均速](来源：NGA-茶几社)：</t>
  </si>
  <si>
    <t>4.航向(T优/同航/反航/T劣)权重论(来源：NGA-茶几社)：</t>
  </si>
  <si>
    <t>　需要注意的是潜艇担任旗舰时，虽然有水面舰不会影响舰队均速，但是仍然会影响[旗舰航速]和[航速差]导致反航增加和T优减少。</t>
  </si>
  <si>
    <t>　预备知识：航向不会影响航母类、导弹、反潜攻击的发挥。其中导弹攻击还额外无视舰船弹药消耗。</t>
  </si>
  <si>
    <t>　[其他]</t>
  </si>
  <si>
    <t>http://bbs.ngacn.cc/read.php?tid=9554784&amp;rand=286</t>
  </si>
  <si>
    <r>
      <t xml:space="preserve">　情况一：6SS(U艇旗舰,均19旗18) == -16均速，-17旗舰航速，-17航速差== 优3/同19/反42/劣21 == </t>
    </r>
    <r>
      <rPr>
        <sz val="11"/>
        <color rgb="FFFF0000"/>
        <rFont val="宋体"/>
        <family val="3"/>
        <charset val="134"/>
      </rPr>
      <t>优3.5%/同22.4%/反49.4%/劣24.7%</t>
    </r>
  </si>
  <si>
    <t>　分析一波U47技能狼群战术：所有U艇都是18节，6SS均速最高方案为(21+21+20+18+18+18)/6=19.3≈19，索敌最高46+46+45+43+43+42=265。</t>
  </si>
  <si>
    <r>
      <t>　四.</t>
    </r>
    <r>
      <rPr>
        <sz val="11"/>
        <color rgb="FFFF0000"/>
        <rFont val="宋体"/>
        <family val="3"/>
        <charset val="134"/>
      </rPr>
      <t>[旗舰航速]</t>
    </r>
    <r>
      <rPr>
        <sz val="11"/>
        <color rgb="FF000000"/>
        <rFont val="宋体"/>
        <family val="3"/>
        <charset val="134"/>
      </rPr>
      <t>每高于深海一节，将减少1点</t>
    </r>
    <r>
      <rPr>
        <sz val="11"/>
        <color rgb="FFFF0000"/>
        <rFont val="宋体"/>
        <family val="3"/>
        <charset val="134"/>
      </rPr>
      <t>反航</t>
    </r>
    <r>
      <rPr>
        <sz val="11"/>
        <color rgb="FF000000"/>
        <rFont val="宋体"/>
        <family val="3"/>
        <charset val="134"/>
      </rPr>
      <t>权重，反之增加反航权重。(可好可坏，如果均速低于深海，反航率少就等于增加了T劣率。)</t>
    </r>
  </si>
  <si>
    <r>
      <t>　　</t>
    </r>
    <r>
      <rPr>
        <sz val="11"/>
        <color rgb="FFFF0000"/>
        <rFont val="宋体"/>
        <family val="3"/>
        <charset val="134"/>
      </rPr>
      <t>[航速差]</t>
    </r>
    <r>
      <rPr>
        <sz val="11"/>
        <color rgb="FF000000"/>
        <rFont val="宋体"/>
        <family val="3"/>
        <charset val="134"/>
      </rPr>
      <t>的每一节航速优势，将增加1点</t>
    </r>
    <r>
      <rPr>
        <sz val="11"/>
        <color rgb="FFFF0000"/>
        <rFont val="宋体"/>
        <family val="3"/>
        <charset val="134"/>
      </rPr>
      <t>T优</t>
    </r>
    <r>
      <rPr>
        <sz val="11"/>
        <color rgb="FF000000"/>
        <rFont val="宋体"/>
        <family val="3"/>
        <charset val="134"/>
      </rPr>
      <t>权重，反之每一节劣势减少1点T优权重。(在尽量提升舰队均速的基础上，旗舰航速不应低于均速，否则就成为拖后腿)</t>
    </r>
  </si>
  <si>
    <t>5.完整战斗机制(请戳链接)</t>
  </si>
  <si>
    <r>
      <t>　二.索敌成功将会把10的T劣权重分配给T优，5的反航权重分配给同航，变成：</t>
    </r>
    <r>
      <rPr>
        <sz val="11"/>
        <color rgb="FFFF0000"/>
        <rFont val="宋体"/>
        <family val="3"/>
        <charset val="134"/>
      </rPr>
      <t>优20/同35/反25/劣5</t>
    </r>
  </si>
  <si>
    <t>　结论：追求索敌成功；尽可能提升[舰队均速]；旗舰航速不应低于[舰队均速]。</t>
  </si>
  <si>
    <r>
      <t xml:space="preserve">　情况一：6SS(美国鱼旗舰,均19旗21) == -16均速，-14旗舰航速，-16航速差== 优4/同19/反39/劣21 == </t>
    </r>
    <r>
      <rPr>
        <sz val="11"/>
        <color rgb="FFFF0000"/>
        <rFont val="宋体"/>
        <family val="3"/>
        <charset val="134"/>
      </rPr>
      <t>优4.8%/同22.9%/反47%/劣25.3%</t>
    </r>
  </si>
  <si>
    <r>
      <t xml:space="preserve">　情况四：拉菲+5SS(拉菲旗舰,均旗38.5) == +3均速，+8旗舰航速，+3航速差 == 优23/同38/反18/劣2 == </t>
    </r>
    <r>
      <rPr>
        <sz val="11"/>
        <color rgb="FFFF0000"/>
        <rFont val="宋体"/>
        <family val="3"/>
        <charset val="134"/>
      </rPr>
      <t>优28.4%/同46.9%/反22.2%/劣2.5%</t>
    </r>
  </si>
  <si>
    <t>　设深海均速和旗舰航速35，索敌235。以下默认索敌成功(优20/同35/反25/劣5)。</t>
  </si>
  <si>
    <r>
      <t>　三.</t>
    </r>
    <r>
      <rPr>
        <sz val="11"/>
        <color rgb="FFFF0000"/>
        <rFont val="宋体"/>
        <family val="3"/>
        <charset val="134"/>
      </rPr>
      <t>[舰队均速]</t>
    </r>
    <r>
      <rPr>
        <sz val="11"/>
        <color rgb="FF000000"/>
        <rFont val="宋体"/>
        <family val="3"/>
        <charset val="134"/>
      </rPr>
      <t>每高于深海一节，把1点</t>
    </r>
    <r>
      <rPr>
        <sz val="11"/>
        <color rgb="FFFF0000"/>
        <rFont val="宋体"/>
        <family val="3"/>
        <charset val="134"/>
      </rPr>
      <t>T劣</t>
    </r>
    <r>
      <rPr>
        <sz val="11"/>
        <color rgb="FF000000"/>
        <rFont val="宋体"/>
        <family val="3"/>
        <charset val="134"/>
      </rPr>
      <t>权重分配到</t>
    </r>
    <r>
      <rPr>
        <sz val="11"/>
        <color rgb="FFFF0000"/>
        <rFont val="宋体"/>
        <family val="3"/>
        <charset val="134"/>
      </rPr>
      <t>同航</t>
    </r>
    <r>
      <rPr>
        <sz val="11"/>
        <color rgb="FF000000"/>
        <rFont val="宋体"/>
        <family val="3"/>
        <charset val="134"/>
      </rPr>
      <t>，反之同航权重给T劣。(索敌成功+均速大5实现零T劣)</t>
    </r>
  </si>
  <si>
    <r>
      <t xml:space="preserve">　情况三：3SS+大凤太太加加(U艇旗舰,均33旗18) == -2均速，-17旗舰航速，-17航速差 == 优3/同33/反42/劣7 == </t>
    </r>
    <r>
      <rPr>
        <sz val="11"/>
        <color rgb="FFFF0000"/>
        <rFont val="宋体"/>
        <family val="3"/>
        <charset val="134"/>
      </rPr>
      <t>优3.5%/同38.8%/反49.4%/劣8.2%</t>
    </r>
  </si>
  <si>
    <r>
      <t xml:space="preserve">　情况二：5SS+空想(U艇旗舰,均45旗18) == +10均速，-17旗舰航速，-17航速差 == 优3/同40/反42/劣0 == </t>
    </r>
    <r>
      <rPr>
        <sz val="11"/>
        <color rgb="FFFF0000"/>
        <rFont val="宋体"/>
        <family val="3"/>
        <charset val="134"/>
      </rPr>
      <t>优3.5%/同47.1%/反49.4%/劣0%</t>
    </r>
  </si>
  <si>
    <r>
      <t xml:space="preserve">　情况三：大凤太太加加+3SS(大凤旗舰,均旗33) == -2均速，-2旗舰航速，-2航速差 == 优18/同33/反27/劣7 == </t>
    </r>
    <r>
      <rPr>
        <sz val="11"/>
        <color rgb="FFFF0000"/>
        <rFont val="宋体"/>
        <family val="3"/>
        <charset val="134"/>
      </rPr>
      <t>优21.2%/同38.8%/反31.8%/劣8.2%</t>
    </r>
  </si>
  <si>
    <t>　以下是放弃技能的对照组：</t>
  </si>
  <si>
    <t>6.15年元旦限时任务送3+3+4个船位。15年圣诞活动船位打折，190钻10船位。</t>
  </si>
  <si>
    <t>龙骧</t>
  </si>
  <si>
    <t>贝亚恩</t>
  </si>
  <si>
    <t>关于氪金：</t>
  </si>
  <si>
    <t>7.海伦娜情报分析技能：技能增加的索敌在过索敌沟时也有效。</t>
  </si>
  <si>
    <t>8.威廉·D·波特的扫把星技能：技能减少全队幸运值效果在过幸运沟时无效。不排除技能未实装的可能。</t>
  </si>
  <si>
    <t>6.[干货]战斗流程伤害公式一图流解说</t>
  </si>
  <si>
    <t>9.舰船装备的幸运值现在能正常的参与幸运沟的计算。</t>
  </si>
  <si>
    <t>　结论：狼群技能仅适合6SS阵容。3SS+3CV阵容让航母旗舰能增加优势航向几率。</t>
  </si>
  <si>
    <t>※因网站不兼容Excel请求，点击超链接可能无法直接打开网页。请复制链接到浏览器打开。</t>
  </si>
  <si>
    <t>斯佩伯爵海军上将</t>
  </si>
  <si>
    <t>舰少资料库http://js.ntwikis.com/</t>
  </si>
  <si>
    <t>舰R魔盒http://www.jianrmod.cn/index.html</t>
  </si>
  <si>
    <t>特殊效果</t>
  </si>
  <si>
    <t>对空+8</t>
  </si>
  <si>
    <t>轰炸+2</t>
  </si>
  <si>
    <t>对潜+4</t>
  </si>
  <si>
    <t>轰炸+7</t>
  </si>
  <si>
    <t>改良型火控雷达</t>
  </si>
  <si>
    <t>对潜+1</t>
  </si>
  <si>
    <t>轰炸+3</t>
  </si>
  <si>
    <t>鱼雷+11</t>
  </si>
  <si>
    <t>轰炸+9</t>
  </si>
  <si>
    <t>索敌+2</t>
  </si>
  <si>
    <t>　　不是带防空的装备都有对空补正属性，比如：VV炮、所有飞机、一家人的3号炮。建议防空配置：1个VT弹+至少2个彩防空炮。如果只带一个防空装备：三式弹&gt;彩防空&gt;VT弹。</t>
  </si>
  <si>
    <t>3.[轻母反潜]把反潜堆到10以上，注意至少一格舰爆/舰攻否则没有开幕反潜。大格子带彗星流星TBF剑鱼，小格子带侦察机。</t>
  </si>
  <si>
    <t>可装备航巡、航战</t>
  </si>
  <si>
    <t>　已知船型补正效果会影响对炮回避和对空回避，此外我们推测还可能影响命中。</t>
  </si>
  <si>
    <t>　举例：在测试中，同样是69回避+107防空的一艘巡洋舰和战列舰，巡洋舰被CV命中率为42~44%，而战列舰被CV命中率为62~64%。</t>
  </si>
  <si>
    <t>　目前发现，相同属性而船型每低一个等级，回避空袭几率提升20%，回避炮弹几率提升10~15%。</t>
  </si>
  <si>
    <t>30,20,10,60</t>
  </si>
  <si>
    <t>烈风：制空+9,回避+2,耗铝4</t>
  </si>
  <si>
    <r>
      <t>流星:鱼雷+10,对潜+4,索敌+1,耗铝</t>
    </r>
    <r>
      <rPr>
        <sz val="11"/>
        <color rgb="FF000000"/>
        <rFont val="宋体"/>
        <family val="3"/>
        <charset val="134"/>
      </rPr>
      <t>5</t>
    </r>
  </si>
  <si>
    <t>萨博S.17BS：轰炸+7,对潜+3,索敌+3,耗铝5</t>
  </si>
  <si>
    <t>【开发时间表】</t>
  </si>
  <si>
    <t>30,30,30,150</t>
  </si>
  <si>
    <t>20,20,10,130</t>
  </si>
  <si>
    <t>20,50,10,100</t>
  </si>
  <si>
    <t>10,90,90,30</t>
  </si>
  <si>
    <t>改良型动力系统</t>
  </si>
  <si>
    <t xml:space="preserve">美国三联16英寸炮(MK6) </t>
  </si>
  <si>
    <t>E国双联15英寸炮(改)</t>
  </si>
  <si>
    <t>F国四联380毫米炮(炸膛)</t>
  </si>
  <si>
    <t>G国双联280毫米主炮(旧)</t>
  </si>
  <si>
    <t>533毫米磁性鱼雷(潜艇)</t>
  </si>
  <si>
    <t>21英寸鱼雷(潜艇)</t>
  </si>
  <si>
    <t>雅克-1B(莉莉娅机)</t>
  </si>
  <si>
    <t>伊-16(哲生机)</t>
  </si>
  <si>
    <t>F2A(萨奇队)</t>
  </si>
  <si>
    <t>咸鱼(简朴的提督)</t>
  </si>
  <si>
    <t>胡德船模(现代化港区)</t>
  </si>
  <si>
    <t>飞龙(轰炸机)</t>
  </si>
  <si>
    <t>1.[对空补正]就是额外增加己方所有舰船的对空值。公式为“对空补正(取最高)*有对空补正属性的装备对空值之和”。最高对空补正装备是VT弹(80%)。夕张技能不影响对空补正。</t>
  </si>
  <si>
    <t>2.[反潜装备]应先装备深海投弹器(武器)再考虑装备声呐(武器伤害增幅器)，仅装备声呐基本没有伤害。</t>
  </si>
  <si>
    <t>　　日战反潜伤害：[1/3对潜+(30+1.3*深投反潜值)]*(1+声呐反潜值/10)。公式中的30伤害必须带了投弹器才有效。夜战伤害没有数据，大概是日战伤害的10%或MISS。</t>
  </si>
  <si>
    <t>　　特例是路基敌人(港口、码头等)几乎没有护甲，穿甲弹可以考虑换成炮。</t>
  </si>
  <si>
    <t>20,30,10,30</t>
  </si>
  <si>
    <t>对空补正25%</t>
  </si>
  <si>
    <t>J国试制48厘米连装炮</t>
  </si>
  <si>
    <t>震电</t>
  </si>
  <si>
    <t>食蚜蝇直升机</t>
  </si>
  <si>
    <t>景云改</t>
  </si>
  <si>
    <t>合味道</t>
  </si>
  <si>
    <t>“奥斯卡”</t>
  </si>
  <si>
    <t>一包辣条</t>
  </si>
  <si>
    <t>三式弹</t>
  </si>
  <si>
    <t>对空补正60%</t>
  </si>
  <si>
    <t>“企鹅”反舰导弹</t>
  </si>
  <si>
    <t>C国所有舰船幸运+3</t>
  </si>
  <si>
    <t>J国驱逐舰火力+3</t>
  </si>
  <si>
    <t>E国战列舰回避+3</t>
  </si>
  <si>
    <t>4.[轻巡装重巡炮]在版本1.2.9的更新后，轻巡不再能够装备8英寸炮，但是已经装上的不会被拆，所以老玩家的轻巡可能使用的是重巡炮。</t>
  </si>
  <si>
    <t>5.[S国三联180毫米炮]可装备巡洋舰的长射程炮是是轻巡和重巡的神器，只要装备一个就能参与次轮炮击。</t>
  </si>
  <si>
    <t>6.[射程]影响首轮炮击出手顺序，射程更长的先出手。次轮炮击则从1号位到6号位的顺序出手。学习用射程控MVP和让高火力战列先出手是提督的必修课！</t>
  </si>
  <si>
    <t>7.[潜艇]配装:一般情况都是潜艇+航母同时出动，所以潜艇只要带鱼雷增强输出就好。如果追求生存性，只能多带回避装备。增加装甲是没有用的，就算是大破的深海也能秒杀我方潜艇。</t>
  </si>
  <si>
    <t>8.[战列]配装：标准是3炮1穿。火炮追求高火力，穿则是九一式穿甲弹。由于后期敌人护甲一个比一个高，穿甲弹已经是不可替代的装备了，还没有的提督赶紧大力赌。</t>
  </si>
  <si>
    <t>答：我们最初是想做一个离线的舰少资料库方便随时查看(省流量)。随着内容的增加，如今的离线资料更像一个手边常备的舰R百科全书。离线资料的本体是Excel电子表格文档，xlsx格式的优点是比旧格式文件更小和支持更多颜色（微软office2007及以上版本、电脑/手机端WPS office均支持）。office2003及以下版本无法打开。</t>
  </si>
  <si>
    <t>2.演习SL，没有结算却累计演习任务次数。可用于完成周常演习30次任务等。</t>
  </si>
  <si>
    <t>【方便的话请在贴吧@kk68336166，并和我说[你懂的]，让我知道有人发现这张表，非常感谢你。】</t>
  </si>
  <si>
    <t xml:space="preserve"> A</t>
  </si>
  <si>
    <t>B</t>
  </si>
  <si>
    <t xml:space="preserve"> C</t>
  </si>
  <si>
    <t xml:space="preserve"> B</t>
  </si>
  <si>
    <t>C</t>
  </si>
  <si>
    <t xml:space="preserve"> D</t>
  </si>
  <si>
    <t>B点：超过4船去C，否则去D</t>
  </si>
  <si>
    <t>C点资源点+30弹药，D点收费站-30弹药。</t>
  </si>
  <si>
    <t>B点：没带战列去E，否则去F</t>
  </si>
  <si>
    <t xml:space="preserve"> A</t>
  </si>
  <si>
    <t xml:space="preserve"> B</t>
  </si>
  <si>
    <t xml:space="preserve"> E</t>
  </si>
  <si>
    <t xml:space="preserve"> F</t>
  </si>
  <si>
    <t>G</t>
  </si>
  <si>
    <t xml:space="preserve"> H</t>
  </si>
  <si>
    <t xml:space="preserve"> E</t>
  </si>
  <si>
    <t xml:space="preserve"> G</t>
  </si>
  <si>
    <t xml:space="preserve"> H</t>
  </si>
  <si>
    <t>J</t>
  </si>
  <si>
    <t>F、K资源点+40弹药。</t>
  </si>
  <si>
    <t>A点：总等级不超过233去B，否则去C</t>
  </si>
  <si>
    <t xml:space="preserve"> J</t>
  </si>
  <si>
    <t>L</t>
  </si>
  <si>
    <t>-</t>
  </si>
  <si>
    <t>-</t>
  </si>
  <si>
    <t>2-6 深海前哨北方地区</t>
  </si>
  <si>
    <t>C收费站-90铝，H资源点+90钢。院长和B点存在3航母，制空需要6~7海毒牙。</t>
  </si>
  <si>
    <t>上路A点：战巡=0去C收费站(交铝过点)，否则去D(四战)</t>
  </si>
  <si>
    <t>D</t>
  </si>
  <si>
    <t>E</t>
  </si>
  <si>
    <t>F</t>
  </si>
  <si>
    <t>J</t>
  </si>
  <si>
    <t>K</t>
  </si>
  <si>
    <t>C资源点+45弹药，E安全点。</t>
  </si>
  <si>
    <t xml:space="preserve"> F</t>
  </si>
  <si>
    <t>F资源点+50钢。</t>
  </si>
  <si>
    <t>F资源点+60铝，E安全点。</t>
  </si>
  <si>
    <t>配置C</t>
  </si>
  <si>
    <t>G、H资源点+65油</t>
  </si>
  <si>
    <t>E点安全点。</t>
  </si>
  <si>
    <t>D资源点+45铝。</t>
  </si>
  <si>
    <t>F、G收费站-80弹药，J资源点+80弹药。</t>
  </si>
  <si>
    <t xml:space="preserve"> K</t>
  </si>
  <si>
    <t>C点鱼塘可用于小船前期练级，比6-1摔的少：旗舰航速≤25，驱逐≤2</t>
  </si>
  <si>
    <t>D资源点+95钢。</t>
  </si>
  <si>
    <t>F</t>
  </si>
  <si>
    <t>G</t>
  </si>
  <si>
    <t>院长阵容固定，也不会出现战利品活动补给舰。B点适合炮舰练级。</t>
  </si>
  <si>
    <t>J资源点+100油，L收费站-100油。A鱼塘是小船练级点，带一艘航速≤27的船即可进入。</t>
  </si>
  <si>
    <t>D点：带了潜艇沟G，没带潜艇进H(门神)</t>
  </si>
  <si>
    <t>7-2 比斯开湾</t>
  </si>
  <si>
    <t>L</t>
  </si>
  <si>
    <t>C点资源点+15弹药。</t>
  </si>
  <si>
    <t xml:space="preserve"> D</t>
  </si>
  <si>
    <t>G点安全点</t>
  </si>
  <si>
    <t xml:space="preserve"> C</t>
  </si>
  <si>
    <t>E点：最低航速≥27(全高速)沟G，否则去H</t>
  </si>
  <si>
    <t>A</t>
  </si>
  <si>
    <t>U国三联8英寸炮(MK12/15)</t>
  </si>
  <si>
    <t>屏蔽条件</t>
  </si>
  <si>
    <t>油≥200 and 钢≥200</t>
  </si>
  <si>
    <t>马汉、恩格斯、卡米契亚内拉、阿维埃尔、夕立</t>
  </si>
  <si>
    <t>没有最高阈值</t>
  </si>
  <si>
    <t>油≥300 or 钢≥300 or 铝≥130</t>
  </si>
  <si>
    <t>炮潜</t>
  </si>
  <si>
    <t>M计划、大淀</t>
  </si>
  <si>
    <t>油≥251 and 钢≥251 and 铝≥401</t>
  </si>
  <si>
    <t>爱丁堡、贝尔法斯特</t>
  </si>
  <si>
    <t>铝≥300</t>
  </si>
  <si>
    <t>华盛顿、前卫</t>
  </si>
  <si>
    <t>装母</t>
  </si>
  <si>
    <t>龙骧</t>
  </si>
  <si>
    <t>刺尾鱼</t>
  </si>
  <si>
    <t>U505</t>
  </si>
  <si>
    <t>霍埃尔</t>
  </si>
  <si>
    <t>塞缪尔·罗伯茨</t>
  </si>
  <si>
    <t>约翰斯顿</t>
  </si>
  <si>
    <t>塔菲3小队</t>
  </si>
  <si>
    <t>小海狸中队</t>
  </si>
  <si>
    <t>村雨</t>
  </si>
  <si>
    <t>信浓</t>
  </si>
  <si>
    <t>大凤</t>
  </si>
  <si>
    <t>埃塞克斯</t>
  </si>
  <si>
    <t>皇家方舟</t>
  </si>
  <si>
    <t>瑞鹤</t>
  </si>
  <si>
    <t>翔鹤</t>
  </si>
  <si>
    <t>企业</t>
  </si>
  <si>
    <t>加贺</t>
  </si>
  <si>
    <t>俾斯麦</t>
  </si>
  <si>
    <t>提尔比茨</t>
  </si>
  <si>
    <t>田纳西</t>
  </si>
  <si>
    <t>前卫</t>
  </si>
  <si>
    <t>华盛顿</t>
  </si>
  <si>
    <t>黎塞留</t>
  </si>
  <si>
    <t>约克公爵</t>
  </si>
  <si>
    <t>北卡罗来纳</t>
  </si>
  <si>
    <t>南达科他</t>
  </si>
  <si>
    <t>阿拉斯加</t>
  </si>
  <si>
    <t>关岛</t>
  </si>
  <si>
    <t>欧根亲王</t>
  </si>
  <si>
    <t>巴尔的摩</t>
  </si>
  <si>
    <t>天狼星</t>
  </si>
  <si>
    <t>贝尔法斯特</t>
  </si>
  <si>
    <t>大淀</t>
  </si>
  <si>
    <t>空想</t>
  </si>
  <si>
    <t>埃克塞特</t>
  </si>
  <si>
    <t>哥特雄狮</t>
  </si>
  <si>
    <t>摇滚CL</t>
  </si>
  <si>
    <t>列克星敦(CV-16)</t>
  </si>
  <si>
    <t>poi</t>
  </si>
  <si>
    <t>亚棍</t>
  </si>
  <si>
    <t>第六驱逐舰队(简称六驱)</t>
  </si>
  <si>
    <t>北上</t>
  </si>
  <si>
    <t>大井</t>
  </si>
  <si>
    <t>旁遮普人</t>
  </si>
  <si>
    <t>9.17.08.10维护后，船位及家具仓库上限提升至1520。</t>
  </si>
  <si>
    <t>鹞鹰</t>
  </si>
  <si>
    <t>7-3 亚速尔海域</t>
  </si>
  <si>
    <t>G点：压制H、M点之后开启去J路线</t>
  </si>
  <si>
    <t>-</t>
  </si>
  <si>
    <t>D</t>
  </si>
  <si>
    <t>E</t>
  </si>
  <si>
    <t>F</t>
  </si>
  <si>
    <t>H</t>
  </si>
  <si>
    <t>K</t>
  </si>
  <si>
    <t>普林斯顿、飞鹰、隼鹰、祥凤、瑞凤、龙骧</t>
  </si>
  <si>
    <t>大凤、信浓</t>
  </si>
  <si>
    <t>小猎犬导弹</t>
  </si>
  <si>
    <t>图-91</t>
  </si>
  <si>
    <t>533毫米2-н鱼雷</t>
  </si>
  <si>
    <t>不挠</t>
  </si>
  <si>
    <t xml:space="preserve">吐司面包 </t>
  </si>
  <si>
    <t xml:space="preserve">150/100/100/60 </t>
  </si>
  <si>
    <t xml:space="preserve">萨拉米披萨 </t>
  </si>
  <si>
    <t>200/200/100/30</t>
  </si>
  <si>
    <t xml:space="preserve">意大利 </t>
  </si>
  <si>
    <t xml:space="preserve">红菜汤 </t>
  </si>
  <si>
    <t xml:space="preserve">苏联 </t>
  </si>
  <si>
    <t xml:space="preserve">150/150/60/20 </t>
  </si>
  <si>
    <t xml:space="preserve">小型船战斗中获得经验值+10% </t>
  </si>
  <si>
    <t xml:space="preserve">60min </t>
  </si>
  <si>
    <t xml:space="preserve">50min </t>
  </si>
  <si>
    <t xml:space="preserve">苏联舰船火力+7 </t>
  </si>
  <si>
    <t>60min</t>
  </si>
  <si>
    <t xml:space="preserve">意大利舰船火力+10 </t>
  </si>
  <si>
    <t xml:space="preserve">海军烘豆子 </t>
  </si>
  <si>
    <t xml:space="preserve">无限制 </t>
  </si>
  <si>
    <t xml:space="preserve">75/75/50/20 </t>
  </si>
  <si>
    <t xml:space="preserve">中型船命中+5 </t>
  </si>
  <si>
    <t>75min</t>
  </si>
  <si>
    <t xml:space="preserve">苹果派 </t>
  </si>
  <si>
    <t xml:space="preserve">美国 </t>
  </si>
  <si>
    <t xml:space="preserve">100/200/50/30 </t>
  </si>
  <si>
    <t xml:space="preserve">美国舰船炮击战伤害+5% </t>
  </si>
  <si>
    <t>https://www.zjsnrwiki.com/wiki/战斗机制</t>
  </si>
  <si>
    <t xml:space="preserve">炸鱼薯条 </t>
  </si>
  <si>
    <t xml:space="preserve">英国 </t>
  </si>
  <si>
    <t xml:space="preserve">50/150/75/50 </t>
  </si>
  <si>
    <t xml:space="preserve">英国大型船对空+5 </t>
  </si>
  <si>
    <t xml:space="preserve">图林根肠啤酒 </t>
  </si>
  <si>
    <t xml:space="preserve">德国 </t>
  </si>
  <si>
    <t xml:space="preserve">75/50/150/60 </t>
  </si>
  <si>
    <t xml:space="preserve">德国BB装甲+7 </t>
  </si>
  <si>
    <t xml:space="preserve">白香肠面包圈 </t>
  </si>
  <si>
    <t xml:space="preserve">150/100/75/50 </t>
  </si>
  <si>
    <t xml:space="preserve">德国舰船鱼雷战伤害+5% </t>
  </si>
  <si>
    <t>50min</t>
  </si>
  <si>
    <t xml:space="preserve">海军咖喱 </t>
  </si>
  <si>
    <t xml:space="preserve">日本 </t>
  </si>
  <si>
    <t xml:space="preserve">75/100/100/50 </t>
  </si>
  <si>
    <t xml:space="preserve">日本DD夜战伤害+5% </t>
  </si>
  <si>
    <t xml:space="preserve">马赛鱼汤 </t>
  </si>
  <si>
    <t xml:space="preserve">法国 </t>
  </si>
  <si>
    <t xml:space="preserve">100/100/75/75 </t>
  </si>
  <si>
    <t xml:space="preserve">法国舰船闪避+7 </t>
  </si>
  <si>
    <t xml:space="preserve">80min </t>
  </si>
  <si>
    <t xml:space="preserve">麻婆豆腐 </t>
  </si>
  <si>
    <t xml:space="preserve">中国 </t>
  </si>
  <si>
    <t xml:space="preserve">100/100/75/30 </t>
  </si>
  <si>
    <t xml:space="preserve">所有轻巡火力+7 </t>
  </si>
  <si>
    <t>仰望星空派</t>
  </si>
  <si>
    <t>125/75/75/50</t>
  </si>
  <si>
    <t>英国小型船火力+10</t>
  </si>
  <si>
    <t>75min</t>
  </si>
  <si>
    <t>皇家海军咸牛肉</t>
  </si>
  <si>
    <t>无限制</t>
  </si>
  <si>
    <t>150/50/75/60</t>
  </si>
  <si>
    <t>英国BC装甲+10</t>
  </si>
  <si>
    <t>60min</t>
  </si>
  <si>
    <t>鱼雷果汁</t>
  </si>
  <si>
    <t>75/50/75/30</t>
  </si>
  <si>
    <t>美国中型船火力+7</t>
  </si>
  <si>
    <t>鲱鱼罐头</t>
  </si>
  <si>
    <t>名称</t>
  </si>
  <si>
    <t>国籍限制</t>
  </si>
  <si>
    <t>效果</t>
  </si>
  <si>
    <t>持续时间(烹饪成功)</t>
  </si>
  <si>
    <t>消耗(油/弹/钢/铝)</t>
  </si>
  <si>
    <t>100/75/50/25</t>
  </si>
  <si>
    <t>所有小型船火力+7</t>
  </si>
  <si>
    <t>50min</t>
  </si>
  <si>
    <t>黑森林蛋糕</t>
  </si>
  <si>
    <t>100/100/50/30</t>
  </si>
  <si>
    <t>德国中型船火力+7</t>
  </si>
  <si>
    <t>100/75/100/50</t>
  </si>
  <si>
    <t>意大利大型船装甲+10</t>
  </si>
  <si>
    <t>70min</t>
  </si>
  <si>
    <t>http://bbs.nga.cn/read.php?tid=10736570</t>
  </si>
  <si>
    <t>欢迎加入CNM攻略组水友③群 624056991</t>
  </si>
  <si>
    <t>焰</t>
  </si>
  <si>
    <t>金刚</t>
  </si>
  <si>
    <t>(贴吧ID:kk68336166)/现充装死中……</t>
  </si>
  <si>
    <t>RJ</t>
  </si>
  <si>
    <t>总统、落樱神斧、花生</t>
  </si>
  <si>
    <t>VV、驱逐舰</t>
  </si>
  <si>
    <t>爆地魔，本体是金炮</t>
  </si>
  <si>
    <t>黑妹</t>
  </si>
  <si>
    <t>导师炮</t>
  </si>
  <si>
    <t>　因为需要敌方起飞了相应飞机(技能说明中的那种飞机)才能发动技能，所以单一艘航战在场时技能可能不会有效触发形成无技能假象。（来自茶几社）</t>
  </si>
  <si>
    <t>舰R百科https://www.zjsnrwiki.com/wiki/首页</t>
  </si>
  <si>
    <t>无比</t>
  </si>
  <si>
    <t>雷鸣</t>
  </si>
  <si>
    <t>神鹰</t>
  </si>
  <si>
    <t>摩尔曼斯克</t>
  </si>
  <si>
    <t>U1206</t>
  </si>
  <si>
    <t>大风车吱呀吱哟哟地转~</t>
  </si>
  <si>
    <t>德格拉斯</t>
  </si>
  <si>
    <t>伏尔塔</t>
  </si>
  <si>
    <t>7-4百慕大三角附近海域</t>
  </si>
  <si>
    <t>沙利文</t>
  </si>
  <si>
    <t>香取</t>
  </si>
  <si>
    <t>U81</t>
  </si>
  <si>
    <t>G国海军马桶</t>
  </si>
  <si>
    <t>3-1 母港南部海域</t>
  </si>
  <si>
    <t>3-2 东南群岛(1)</t>
  </si>
  <si>
    <t>3-3 东南群岛(2)</t>
  </si>
  <si>
    <t>3-4 星洲海峡</t>
  </si>
  <si>
    <t>4-1 克拉代夫东部海域</t>
  </si>
  <si>
    <t>4-2 克拉代夫西部海域</t>
  </si>
  <si>
    <t>4-3 泪之扉附近海域</t>
  </si>
  <si>
    <t>4-4 泪之扉防线</t>
  </si>
  <si>
    <t>5-1 塞浦路斯附近海域</t>
  </si>
  <si>
    <t>5-2 克里特附近海域</t>
  </si>
  <si>
    <t>5-3 马耳他附近海域</t>
  </si>
  <si>
    <t>5-4 直布罗陀东部海域</t>
  </si>
  <si>
    <t>5-5 直布罗陀要塞</t>
  </si>
  <si>
    <t>6-1 洛里昂南部海域</t>
  </si>
  <si>
    <t>6-2 英吉利海峡</t>
  </si>
  <si>
    <t>6-3 斯卡帕湾</t>
  </si>
  <si>
    <t>6-4 丹麦海峡</t>
  </si>
  <si>
    <t>J资源点+100弹药，F迂回点。</t>
  </si>
  <si>
    <t>7-1 比斯开湾</t>
  </si>
  <si>
    <t>分路条件</t>
  </si>
  <si>
    <t>敌方配置</t>
  </si>
  <si>
    <t>地点</t>
  </si>
  <si>
    <t>配置A</t>
  </si>
  <si>
    <t>配置B</t>
  </si>
  <si>
    <t>A</t>
  </si>
  <si>
    <t>B</t>
  </si>
  <si>
    <t>C</t>
  </si>
  <si>
    <t>D</t>
  </si>
  <si>
    <t>E</t>
  </si>
  <si>
    <t>F</t>
  </si>
  <si>
    <t>J</t>
  </si>
  <si>
    <t>K</t>
  </si>
  <si>
    <t>L</t>
  </si>
  <si>
    <t>M</t>
  </si>
  <si>
    <t>E国驱逐舰火力+3</t>
  </si>
  <si>
    <t>哥萨克人</t>
    <phoneticPr fontId="34" type="noConversion"/>
  </si>
  <si>
    <t>列克星敦(CV-2)</t>
    <phoneticPr fontId="34" type="noConversion"/>
  </si>
  <si>
    <t>克利夫兰</t>
    <phoneticPr fontId="34" type="noConversion"/>
  </si>
  <si>
    <t>兴登堡</t>
    <phoneticPr fontId="34" type="noConversion"/>
  </si>
  <si>
    <t>女灶神</t>
    <phoneticPr fontId="34" type="noConversion"/>
  </si>
  <si>
    <t>坎贝尔敦船模</t>
    <phoneticPr fontId="34" type="noConversion"/>
  </si>
  <si>
    <t>海军软飞艇</t>
    <phoneticPr fontId="34" type="noConversion"/>
  </si>
  <si>
    <t>[初始菜谱]</t>
    <phoneticPr fontId="34" type="noConversion"/>
  </si>
  <si>
    <t>备注</t>
    <phoneticPr fontId="34" type="noConversion"/>
  </si>
  <si>
    <t>羊羹</t>
    <phoneticPr fontId="34" type="noConversion"/>
  </si>
  <si>
    <t xml:space="preserve">日本 </t>
    <phoneticPr fontId="34" type="noConversion"/>
  </si>
  <si>
    <r>
      <t>100</t>
    </r>
    <r>
      <rPr>
        <sz val="11"/>
        <color rgb="FF000000"/>
        <rFont val="宋体"/>
        <family val="3"/>
        <charset val="134"/>
      </rPr>
      <t>/</t>
    </r>
    <r>
      <rPr>
        <sz val="11"/>
        <color rgb="FF000000"/>
        <rFont val="宋体"/>
        <family val="3"/>
        <charset val="134"/>
      </rPr>
      <t>100</t>
    </r>
    <r>
      <rPr>
        <sz val="11"/>
        <color rgb="FF000000"/>
        <rFont val="宋体"/>
        <family val="3"/>
        <charset val="134"/>
      </rPr>
      <t>/</t>
    </r>
    <r>
      <rPr>
        <sz val="11"/>
        <color rgb="FF000000"/>
        <rFont val="宋体"/>
        <family val="3"/>
        <charset val="134"/>
      </rPr>
      <t>100</t>
    </r>
    <r>
      <rPr>
        <sz val="11"/>
        <color rgb="FF000000"/>
        <rFont val="宋体"/>
        <family val="3"/>
        <charset val="134"/>
      </rPr>
      <t>/</t>
    </r>
    <r>
      <rPr>
        <sz val="11"/>
        <color rgb="FF000000"/>
        <rFont val="宋体"/>
        <family val="3"/>
        <charset val="134"/>
      </rPr>
      <t>100</t>
    </r>
    <phoneticPr fontId="34" type="noConversion"/>
  </si>
  <si>
    <r>
      <t>日本舰船对空+</t>
    </r>
    <r>
      <rPr>
        <sz val="11"/>
        <color rgb="FF000000"/>
        <rFont val="宋体"/>
        <family val="3"/>
        <charset val="134"/>
      </rPr>
      <t>7</t>
    </r>
    <phoneticPr fontId="34" type="noConversion"/>
  </si>
  <si>
    <r>
      <t>6</t>
    </r>
    <r>
      <rPr>
        <sz val="11"/>
        <color rgb="FF000000"/>
        <rFont val="宋体"/>
        <family val="3"/>
        <charset val="134"/>
      </rPr>
      <t>0min</t>
    </r>
    <phoneticPr fontId="34" type="noConversion"/>
  </si>
  <si>
    <r>
      <t>1</t>
    </r>
    <r>
      <rPr>
        <sz val="11"/>
        <color rgb="FF000000"/>
        <rFont val="宋体"/>
        <family val="3"/>
        <charset val="134"/>
      </rPr>
      <t>00/150/130/80</t>
    </r>
    <phoneticPr fontId="34" type="noConversion"/>
  </si>
  <si>
    <r>
      <t>日本中型船火力+</t>
    </r>
    <r>
      <rPr>
        <sz val="11"/>
        <color rgb="FF000000"/>
        <rFont val="宋体"/>
        <family val="3"/>
        <charset val="134"/>
      </rPr>
      <t>10</t>
    </r>
    <phoneticPr fontId="34" type="noConversion"/>
  </si>
  <si>
    <r>
      <t>7</t>
    </r>
    <r>
      <rPr>
        <sz val="11"/>
        <color rgb="FF000000"/>
        <rFont val="宋体"/>
        <family val="3"/>
        <charset val="134"/>
      </rPr>
      <t>0min</t>
    </r>
    <phoneticPr fontId="34" type="noConversion"/>
  </si>
  <si>
    <t>马卡龙</t>
    <phoneticPr fontId="34" type="noConversion"/>
  </si>
  <si>
    <t xml:space="preserve">法国 </t>
    <phoneticPr fontId="34" type="noConversion"/>
  </si>
  <si>
    <t>100/150/100/150</t>
    <phoneticPr fontId="34" type="noConversion"/>
  </si>
  <si>
    <r>
      <t>法国舰船装甲+</t>
    </r>
    <r>
      <rPr>
        <sz val="11"/>
        <color rgb="FF000000"/>
        <rFont val="宋体"/>
        <family val="3"/>
        <charset val="134"/>
      </rPr>
      <t>10</t>
    </r>
    <phoneticPr fontId="34" type="noConversion"/>
  </si>
  <si>
    <t>黑列巴</t>
    <phoneticPr fontId="34" type="noConversion"/>
  </si>
  <si>
    <t xml:space="preserve">苏联 </t>
    <phoneticPr fontId="34" type="noConversion"/>
  </si>
  <si>
    <r>
      <t>1</t>
    </r>
    <r>
      <rPr>
        <sz val="11"/>
        <color rgb="FF000000"/>
        <rFont val="宋体"/>
        <family val="3"/>
        <charset val="134"/>
      </rPr>
      <t>00/50/100/50</t>
    </r>
    <phoneticPr fontId="34" type="noConversion"/>
  </si>
  <si>
    <t>辣条</t>
    <phoneticPr fontId="34" type="noConversion"/>
  </si>
  <si>
    <t>无限制</t>
    <phoneticPr fontId="34" type="noConversion"/>
  </si>
  <si>
    <r>
      <t>5</t>
    </r>
    <r>
      <rPr>
        <sz val="11"/>
        <color rgb="FF000000"/>
        <rFont val="宋体"/>
        <family val="3"/>
        <charset val="134"/>
      </rPr>
      <t>0/50/50/50</t>
    </r>
    <phoneticPr fontId="34" type="noConversion"/>
  </si>
  <si>
    <r>
      <t>所有D</t>
    </r>
    <r>
      <rPr>
        <sz val="11"/>
        <color rgb="FF000000"/>
        <rFont val="宋体"/>
        <family val="3"/>
        <charset val="134"/>
      </rPr>
      <t>D航速+3</t>
    </r>
    <phoneticPr fontId="34" type="noConversion"/>
  </si>
  <si>
    <r>
      <t>1</t>
    </r>
    <r>
      <rPr>
        <sz val="11"/>
        <color rgb="FF000000"/>
        <rFont val="宋体"/>
        <family val="3"/>
        <charset val="134"/>
      </rPr>
      <t>5min</t>
    </r>
    <phoneticPr fontId="34" type="noConversion"/>
  </si>
  <si>
    <t>[任务“食堂开饭”奖励]</t>
    <phoneticPr fontId="34" type="noConversion"/>
  </si>
  <si>
    <t>[五十铃“食欲之秋”附赠]</t>
    <phoneticPr fontId="34" type="noConversion"/>
  </si>
  <si>
    <t>炸虾天妇罗</t>
    <phoneticPr fontId="34" type="noConversion"/>
  </si>
  <si>
    <t>墨OO尼的屁股</t>
    <phoneticPr fontId="34" type="noConversion"/>
  </si>
  <si>
    <t>苏联舰船命中+7</t>
    <phoneticPr fontId="34" type="noConversion"/>
  </si>
  <si>
    <t>[超急速快车行动300功勋兑换]</t>
    <phoneticPr fontId="34" type="noConversion"/>
  </si>
  <si>
    <t>[超急速快车行动400功勋兑换]</t>
    <phoneticPr fontId="34" type="noConversion"/>
  </si>
  <si>
    <t>耐久</t>
    <phoneticPr fontId="34" type="noConversion"/>
  </si>
  <si>
    <t>火力</t>
    <phoneticPr fontId="34" type="noConversion"/>
  </si>
  <si>
    <t>装甲</t>
    <phoneticPr fontId="34" type="noConversion"/>
  </si>
  <si>
    <t>鱼雷</t>
    <phoneticPr fontId="34" type="noConversion"/>
  </si>
  <si>
    <t>幸运</t>
    <phoneticPr fontId="34" type="noConversion"/>
  </si>
  <si>
    <t>回避</t>
    <phoneticPr fontId="34" type="noConversion"/>
  </si>
  <si>
    <t>航速</t>
    <phoneticPr fontId="34" type="noConversion"/>
  </si>
  <si>
    <t>123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</si>
  <si>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</si>
  <si>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</si>
  <si>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</si>
  <si>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</si>
  <si>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</si>
  <si>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</si>
  <si>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</si>
  <si>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</si>
  <si>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</si>
  <si>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</si>
  <si>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139</t>
  </si>
  <si>
    <t>140</t>
  </si>
  <si>
    <t>142</t>
  </si>
  <si>
    <t>143</t>
  </si>
  <si>
    <t>145</t>
  </si>
  <si>
    <t>146</t>
  </si>
  <si>
    <t>147</t>
  </si>
  <si>
    <t>150</t>
  </si>
  <si>
    <t>151</t>
  </si>
  <si>
    <t>152</t>
  </si>
  <si>
    <t>153</t>
  </si>
  <si>
    <t>154</t>
  </si>
  <si>
    <t>155</t>
  </si>
  <si>
    <t>156</t>
  </si>
  <si>
    <t>158</t>
  </si>
  <si>
    <t>161</t>
  </si>
  <si>
    <t>163</t>
  </si>
  <si>
    <t>164</t>
  </si>
  <si>
    <t>165</t>
  </si>
  <si>
    <t>166</t>
  </si>
  <si>
    <t>167</t>
  </si>
  <si>
    <t>168</t>
  </si>
  <si>
    <t>169</t>
  </si>
  <si>
    <t>172</t>
  </si>
  <si>
    <t>173</t>
  </si>
  <si>
    <t>174</t>
  </si>
  <si>
    <t>175</t>
  </si>
  <si>
    <t>176</t>
  </si>
  <si>
    <t>177</t>
  </si>
  <si>
    <t>178</t>
  </si>
  <si>
    <t>179</t>
  </si>
  <si>
    <t>184</t>
  </si>
  <si>
    <t>187</t>
  </si>
  <si>
    <t>188</t>
  </si>
  <si>
    <t>196</t>
  </si>
  <si>
    <t>197</t>
  </si>
  <si>
    <t>198</t>
  </si>
  <si>
    <t>211</t>
  </si>
  <si>
    <t>218</t>
  </si>
  <si>
    <t>221</t>
  </si>
  <si>
    <t>222</t>
  </si>
  <si>
    <t>227</t>
  </si>
  <si>
    <t>228</t>
  </si>
  <si>
    <t>229</t>
  </si>
  <si>
    <t>230</t>
  </si>
  <si>
    <t>232</t>
  </si>
  <si>
    <t>237</t>
  </si>
  <si>
    <t>238</t>
  </si>
  <si>
    <t>239</t>
  </si>
  <si>
    <t>247</t>
  </si>
  <si>
    <t>251</t>
  </si>
  <si>
    <t>253</t>
  </si>
  <si>
    <t>254</t>
  </si>
  <si>
    <t>261</t>
  </si>
  <si>
    <t>267</t>
  </si>
  <si>
    <t>268</t>
  </si>
  <si>
    <t>271</t>
  </si>
  <si>
    <t>272</t>
  </si>
  <si>
    <t>289</t>
  </si>
  <si>
    <t>292</t>
  </si>
  <si>
    <t>297</t>
  </si>
  <si>
    <t>302</t>
  </si>
  <si>
    <t>304</t>
  </si>
  <si>
    <t>306</t>
  </si>
  <si>
    <t>308</t>
  </si>
  <si>
    <t>310</t>
  </si>
  <si>
    <t>311</t>
  </si>
  <si>
    <t>313</t>
  </si>
  <si>
    <t>315</t>
  </si>
  <si>
    <t>320</t>
  </si>
  <si>
    <t>324</t>
  </si>
  <si>
    <t>326</t>
  </si>
  <si>
    <t>327</t>
  </si>
  <si>
    <t>328</t>
  </si>
  <si>
    <t>332</t>
  </si>
  <si>
    <t>334</t>
  </si>
  <si>
    <t>336</t>
  </si>
  <si>
    <t>胡德</t>
    <phoneticPr fontId="34" type="noConversion"/>
  </si>
  <si>
    <t>射程</t>
    <phoneticPr fontId="34" type="noConversion"/>
  </si>
  <si>
    <t>扶桑</t>
    <phoneticPr fontId="34" type="noConversion"/>
  </si>
  <si>
    <t>山城</t>
    <phoneticPr fontId="34" type="noConversion"/>
  </si>
  <si>
    <t>伊势</t>
    <phoneticPr fontId="34" type="noConversion"/>
  </si>
  <si>
    <t>日向</t>
    <phoneticPr fontId="34" type="noConversion"/>
  </si>
  <si>
    <t>俾斯麦</t>
    <phoneticPr fontId="34" type="noConversion"/>
  </si>
  <si>
    <t>中文名</t>
    <phoneticPr fontId="34" type="noConversion"/>
  </si>
  <si>
    <t>山城(やましろ)</t>
    <phoneticPr fontId="34" type="noConversion"/>
  </si>
  <si>
    <t>日向(ひゅうが)</t>
    <phoneticPr fontId="34" type="noConversion"/>
  </si>
  <si>
    <t>伊勢(いせ)</t>
    <phoneticPr fontId="34" type="noConversion"/>
  </si>
  <si>
    <t>KM Bismarck</t>
    <phoneticPr fontId="34" type="noConversion"/>
  </si>
  <si>
    <t>KM Tirpitz</t>
    <phoneticPr fontId="34" type="noConversion"/>
  </si>
  <si>
    <t>纳尔逊</t>
    <phoneticPr fontId="34" type="noConversion"/>
  </si>
  <si>
    <t>罗德尼</t>
    <phoneticPr fontId="34" type="noConversion"/>
  </si>
  <si>
    <t>威尔士亲王</t>
    <phoneticPr fontId="34" type="noConversion"/>
  </si>
  <si>
    <t>HMS Prince of Wales (53)</t>
    <phoneticPr fontId="34" type="noConversion"/>
  </si>
  <si>
    <t>内华达</t>
    <phoneticPr fontId="34" type="noConversion"/>
  </si>
  <si>
    <t>俄克拉荷马</t>
    <phoneticPr fontId="34" type="noConversion"/>
  </si>
  <si>
    <t>安德烈亚·多利亚</t>
    <phoneticPr fontId="34" type="noConversion"/>
  </si>
  <si>
    <t>Andrea Doria</t>
    <phoneticPr fontId="34" type="noConversion"/>
  </si>
  <si>
    <t>金刚</t>
    <phoneticPr fontId="34" type="noConversion"/>
  </si>
  <si>
    <t>金剛(こんごう)</t>
    <phoneticPr fontId="34" type="noConversion"/>
  </si>
  <si>
    <t>比睿</t>
    <phoneticPr fontId="34" type="noConversion"/>
  </si>
  <si>
    <t>榛名</t>
    <phoneticPr fontId="34" type="noConversion"/>
  </si>
  <si>
    <t>雾岛</t>
    <phoneticPr fontId="34" type="noConversion"/>
  </si>
  <si>
    <t>比叡(ひえい)</t>
    <phoneticPr fontId="34" type="noConversion"/>
  </si>
  <si>
    <t>榛名(はるな)</t>
    <phoneticPr fontId="34" type="noConversion"/>
  </si>
  <si>
    <t>霧島(きりしま)</t>
    <phoneticPr fontId="34" type="noConversion"/>
  </si>
  <si>
    <t>声望</t>
    <phoneticPr fontId="34" type="noConversion"/>
  </si>
  <si>
    <t>反击</t>
    <phoneticPr fontId="34" type="noConversion"/>
  </si>
  <si>
    <t>对空</t>
    <phoneticPr fontId="34" type="noConversion"/>
  </si>
  <si>
    <t>阿拉斯加</t>
    <phoneticPr fontId="34" type="noConversion"/>
  </si>
  <si>
    <t>关岛</t>
    <phoneticPr fontId="34" type="noConversion"/>
  </si>
  <si>
    <t>赤城</t>
    <phoneticPr fontId="34" type="noConversion"/>
  </si>
  <si>
    <t>加贺</t>
    <phoneticPr fontId="34" type="noConversion"/>
  </si>
  <si>
    <t>赤城(あかぎ)</t>
    <phoneticPr fontId="34" type="noConversion"/>
  </si>
  <si>
    <t>加賀(かが)</t>
    <phoneticPr fontId="34" type="noConversion"/>
  </si>
  <si>
    <t>祥凤</t>
    <phoneticPr fontId="34" type="noConversion"/>
  </si>
  <si>
    <t>瑞凤</t>
    <phoneticPr fontId="34" type="noConversion"/>
  </si>
  <si>
    <t>祥鳳(しょうほう)</t>
    <phoneticPr fontId="34" type="noConversion"/>
  </si>
  <si>
    <t>瑞鳳(ずいほう)</t>
    <phoneticPr fontId="34" type="noConversion"/>
  </si>
  <si>
    <t>百眼巨人</t>
    <phoneticPr fontId="34" type="noConversion"/>
  </si>
  <si>
    <t>兰利</t>
    <phoneticPr fontId="34" type="noConversion"/>
  </si>
  <si>
    <t>突击者</t>
    <phoneticPr fontId="34" type="noConversion"/>
  </si>
  <si>
    <t>HMS Argus (I49)</t>
    <phoneticPr fontId="34" type="noConversion"/>
  </si>
  <si>
    <t>大黄蜂</t>
    <phoneticPr fontId="34" type="noConversion"/>
  </si>
  <si>
    <t>高雄</t>
    <phoneticPr fontId="34" type="noConversion"/>
  </si>
  <si>
    <t>爱宕</t>
    <phoneticPr fontId="34" type="noConversion"/>
  </si>
  <si>
    <t>摩耶</t>
    <phoneticPr fontId="34" type="noConversion"/>
  </si>
  <si>
    <t>鸟海</t>
    <phoneticPr fontId="34" type="noConversion"/>
  </si>
  <si>
    <t>高雄(たかお)</t>
    <phoneticPr fontId="34" type="noConversion"/>
  </si>
  <si>
    <t>愛宕(あたご)</t>
    <phoneticPr fontId="34" type="noConversion"/>
  </si>
  <si>
    <t>摩耶(まや)</t>
    <phoneticPr fontId="34" type="noConversion"/>
  </si>
  <si>
    <t>鳥海(ちょうかい)</t>
    <phoneticPr fontId="34" type="noConversion"/>
  </si>
  <si>
    <t>希佩尔海军上将</t>
    <phoneticPr fontId="34" type="noConversion"/>
  </si>
  <si>
    <t>Admiral Hipper</t>
    <phoneticPr fontId="34" type="noConversion"/>
  </si>
  <si>
    <t>Blücher</t>
    <phoneticPr fontId="34" type="noConversion"/>
  </si>
  <si>
    <t>布吕歇尔</t>
    <phoneticPr fontId="34" type="noConversion"/>
  </si>
  <si>
    <t>国籍</t>
    <phoneticPr fontId="34" type="noConversion"/>
  </si>
  <si>
    <t>Prinz Eugen</t>
    <phoneticPr fontId="34" type="noConversion"/>
  </si>
  <si>
    <t>欧根亲王</t>
    <phoneticPr fontId="34" type="noConversion"/>
  </si>
  <si>
    <t>USS Wichita (CA-45)</t>
    <phoneticPr fontId="34" type="noConversion"/>
  </si>
  <si>
    <t>威奇塔</t>
    <phoneticPr fontId="34" type="noConversion"/>
  </si>
  <si>
    <t>昆西</t>
    <phoneticPr fontId="34" type="noConversion"/>
  </si>
  <si>
    <t>USS Quincy (CA-39)</t>
    <phoneticPr fontId="34" type="noConversion"/>
  </si>
  <si>
    <t>天龍(てんりゅう)</t>
    <phoneticPr fontId="34" type="noConversion"/>
  </si>
  <si>
    <t>天龙</t>
    <phoneticPr fontId="34" type="noConversion"/>
  </si>
  <si>
    <t>龙田</t>
    <phoneticPr fontId="34" type="noConversion"/>
  </si>
  <si>
    <t>龍田(たつた)</t>
    <phoneticPr fontId="34" type="noConversion"/>
  </si>
  <si>
    <t>北上</t>
    <phoneticPr fontId="34" type="noConversion"/>
  </si>
  <si>
    <t>大井</t>
    <phoneticPr fontId="34" type="noConversion"/>
  </si>
  <si>
    <t>北上(きたかみ)</t>
    <phoneticPr fontId="34" type="noConversion"/>
  </si>
  <si>
    <t>大井(おおい)</t>
    <phoneticPr fontId="34" type="noConversion"/>
  </si>
  <si>
    <t>五十铃</t>
    <phoneticPr fontId="34" type="noConversion"/>
  </si>
  <si>
    <t>五十鈴(いすず)</t>
    <phoneticPr fontId="34" type="noConversion"/>
  </si>
  <si>
    <t>夕張(ゆうばり)</t>
    <phoneticPr fontId="34" type="noConversion"/>
  </si>
  <si>
    <t>柯尼斯堡</t>
    <phoneticPr fontId="34" type="noConversion"/>
  </si>
  <si>
    <t>卡尔斯鲁厄</t>
    <phoneticPr fontId="34" type="noConversion"/>
  </si>
  <si>
    <t>科隆</t>
    <phoneticPr fontId="34" type="noConversion"/>
  </si>
  <si>
    <t>Königsberg</t>
    <phoneticPr fontId="34" type="noConversion"/>
  </si>
  <si>
    <t>Karlsruhe</t>
    <phoneticPr fontId="34" type="noConversion"/>
  </si>
  <si>
    <t>Köln</t>
    <phoneticPr fontId="34" type="noConversion"/>
  </si>
  <si>
    <t>HMS Sirius (82)</t>
    <phoneticPr fontId="34" type="noConversion"/>
  </si>
  <si>
    <t>天狼星</t>
    <phoneticPr fontId="34" type="noConversion"/>
  </si>
  <si>
    <t>HMS Arethusa (26)</t>
    <phoneticPr fontId="34" type="noConversion"/>
  </si>
  <si>
    <t>HMS Galatea (71)</t>
    <phoneticPr fontId="34" type="noConversion"/>
  </si>
  <si>
    <t>HMS Penelope (97)</t>
    <phoneticPr fontId="34" type="noConversion"/>
  </si>
  <si>
    <t>HMS Aurora (12)</t>
    <phoneticPr fontId="34" type="noConversion"/>
  </si>
  <si>
    <t>USS Langley (CV-1)</t>
    <phoneticPr fontId="34" type="noConversion"/>
  </si>
  <si>
    <t>USS Ranger (CV-4)</t>
    <phoneticPr fontId="34" type="noConversion"/>
  </si>
  <si>
    <t>USS Guam (CB-2)</t>
    <phoneticPr fontId="34" type="noConversion"/>
  </si>
  <si>
    <t>USS Alaska (CB-1)</t>
    <phoneticPr fontId="34" type="noConversion"/>
  </si>
  <si>
    <t>USS Hornet (CV-8)</t>
    <phoneticPr fontId="34" type="noConversion"/>
  </si>
  <si>
    <t>USS Saratoga (CV-3)</t>
    <phoneticPr fontId="34" type="noConversion"/>
  </si>
  <si>
    <t>USS Lexington (CV-2)</t>
    <phoneticPr fontId="34" type="noConversion"/>
  </si>
  <si>
    <t>USS Oklahoma (BB-37)</t>
    <phoneticPr fontId="34" type="noConversion"/>
  </si>
  <si>
    <t>USS Nevada (BB-36)</t>
    <phoneticPr fontId="34" type="noConversion"/>
  </si>
  <si>
    <t>林仙</t>
    <phoneticPr fontId="34" type="noConversion"/>
  </si>
  <si>
    <t>加拉蒂亚</t>
    <phoneticPr fontId="34" type="noConversion"/>
  </si>
  <si>
    <t>佩内洛珀</t>
    <phoneticPr fontId="34" type="noConversion"/>
  </si>
  <si>
    <t>曙光女神</t>
    <phoneticPr fontId="34" type="noConversion"/>
  </si>
  <si>
    <t>奥马哈</t>
    <phoneticPr fontId="34" type="noConversion"/>
  </si>
  <si>
    <t>USS Omaha (CL-4)</t>
    <phoneticPr fontId="34" type="noConversion"/>
  </si>
  <si>
    <t>USS Atlanta (CL-51)</t>
    <phoneticPr fontId="34" type="noConversion"/>
  </si>
  <si>
    <t>USS Juneau (CL-52)</t>
    <phoneticPr fontId="34" type="noConversion"/>
  </si>
  <si>
    <t>USS Brooklyn (CL-40)</t>
    <phoneticPr fontId="34" type="noConversion"/>
  </si>
  <si>
    <t>USS Helena (CL-50)</t>
    <phoneticPr fontId="34" type="noConversion"/>
  </si>
  <si>
    <t>亚特兰大</t>
    <phoneticPr fontId="34" type="noConversion"/>
  </si>
  <si>
    <t>朱诺</t>
    <phoneticPr fontId="34" type="noConversion"/>
  </si>
  <si>
    <t>布鲁克林</t>
    <phoneticPr fontId="34" type="noConversion"/>
  </si>
  <si>
    <t>海伦娜</t>
    <phoneticPr fontId="34" type="noConversion"/>
  </si>
  <si>
    <t>宁海</t>
    <phoneticPr fontId="34" type="noConversion"/>
  </si>
  <si>
    <t>平海</t>
    <phoneticPr fontId="34" type="noConversion"/>
  </si>
  <si>
    <t>罗伯茨</t>
    <phoneticPr fontId="34" type="noConversion"/>
  </si>
  <si>
    <t>阿贝克隆比</t>
    <phoneticPr fontId="34" type="noConversion"/>
  </si>
  <si>
    <t>寧海</t>
    <phoneticPr fontId="34" type="noConversion"/>
  </si>
  <si>
    <t>HMS Roberts (F40)</t>
    <phoneticPr fontId="34" type="noConversion"/>
  </si>
  <si>
    <t>HMS Abercrombie (F109)</t>
    <phoneticPr fontId="34" type="noConversion"/>
  </si>
  <si>
    <t>吹雪</t>
    <phoneticPr fontId="34" type="noConversion"/>
  </si>
  <si>
    <t>白雪</t>
    <phoneticPr fontId="34" type="noConversion"/>
  </si>
  <si>
    <t>初雪</t>
    <phoneticPr fontId="34" type="noConversion"/>
  </si>
  <si>
    <t>深雪</t>
    <phoneticPr fontId="34" type="noConversion"/>
  </si>
  <si>
    <t>吹雪(ふぶき)</t>
    <phoneticPr fontId="34" type="noConversion"/>
  </si>
  <si>
    <t>白雪(しらゆき)</t>
    <phoneticPr fontId="34" type="noConversion"/>
  </si>
  <si>
    <t>初雪(はつゆき)</t>
    <phoneticPr fontId="34" type="noConversion"/>
  </si>
  <si>
    <t>深雪(みゆき)</t>
    <phoneticPr fontId="34" type="noConversion"/>
  </si>
  <si>
    <t>晓</t>
    <phoneticPr fontId="34" type="noConversion"/>
  </si>
  <si>
    <t>响</t>
    <phoneticPr fontId="34" type="noConversion"/>
  </si>
  <si>
    <t>雷</t>
    <phoneticPr fontId="34" type="noConversion"/>
  </si>
  <si>
    <t>电</t>
    <phoneticPr fontId="34" type="noConversion"/>
  </si>
  <si>
    <t>暁(あかつき)</t>
    <phoneticPr fontId="34" type="noConversion"/>
  </si>
  <si>
    <t>響(ひびき)</t>
    <phoneticPr fontId="34" type="noConversion"/>
  </si>
  <si>
    <t>雷(いかづち)</t>
    <phoneticPr fontId="34" type="noConversion"/>
  </si>
  <si>
    <t>電(いなづま)</t>
    <phoneticPr fontId="34" type="noConversion"/>
  </si>
  <si>
    <t>绫波</t>
    <phoneticPr fontId="34" type="noConversion"/>
  </si>
  <si>
    <t>敷波</t>
    <phoneticPr fontId="34" type="noConversion"/>
  </si>
  <si>
    <t>綾波(あやなみ)</t>
    <phoneticPr fontId="34" type="noConversion"/>
  </si>
  <si>
    <t>敷波(しきなみ)</t>
    <phoneticPr fontId="34" type="noConversion"/>
  </si>
  <si>
    <t>Z1 Leberecht Maass</t>
    <phoneticPr fontId="34" type="noConversion"/>
  </si>
  <si>
    <t>Z16 Friedrich Eckoldt</t>
    <phoneticPr fontId="34" type="noConversion"/>
  </si>
  <si>
    <t>Z21 Wilhelm Heidkamp</t>
    <phoneticPr fontId="34" type="noConversion"/>
  </si>
  <si>
    <t>Z22 Anton Schmitt</t>
    <phoneticPr fontId="34" type="noConversion"/>
  </si>
  <si>
    <t>Z24</t>
    <phoneticPr fontId="34" type="noConversion"/>
  </si>
  <si>
    <t>Z28</t>
    <phoneticPr fontId="34" type="noConversion"/>
  </si>
  <si>
    <t>Z31</t>
    <phoneticPr fontId="34" type="noConversion"/>
  </si>
  <si>
    <t>Z16</t>
    <phoneticPr fontId="34" type="noConversion"/>
  </si>
  <si>
    <t>Z21</t>
    <phoneticPr fontId="34" type="noConversion"/>
  </si>
  <si>
    <t>Z22</t>
    <phoneticPr fontId="34" type="noConversion"/>
  </si>
  <si>
    <t>紫石英</t>
    <phoneticPr fontId="34" type="noConversion"/>
  </si>
  <si>
    <t>萤火虫</t>
    <phoneticPr fontId="34" type="noConversion"/>
  </si>
  <si>
    <t>标枪</t>
    <phoneticPr fontId="34" type="noConversion"/>
  </si>
  <si>
    <t>天后</t>
    <phoneticPr fontId="34" type="noConversion"/>
  </si>
  <si>
    <t>黑背豺</t>
    <phoneticPr fontId="34" type="noConversion"/>
  </si>
  <si>
    <t>HMS Amethyst (F116)</t>
    <phoneticPr fontId="34" type="noConversion"/>
  </si>
  <si>
    <t>HMS Glowworm (H92)</t>
    <phoneticPr fontId="34" type="noConversion"/>
  </si>
  <si>
    <t>HMS Javelin (F61)</t>
    <phoneticPr fontId="34" type="noConversion"/>
  </si>
  <si>
    <t>HMS Juno (F46)</t>
    <phoneticPr fontId="34" type="noConversion"/>
  </si>
  <si>
    <t>HMS Jackal (F22)</t>
    <phoneticPr fontId="34" type="noConversion"/>
  </si>
  <si>
    <t>爱斯基摩人</t>
    <phoneticPr fontId="34" type="noConversion"/>
  </si>
  <si>
    <t>旁遮普人</t>
    <phoneticPr fontId="34" type="noConversion"/>
  </si>
  <si>
    <t>HMS Cossack (F03)</t>
    <phoneticPr fontId="34" type="noConversion"/>
  </si>
  <si>
    <t>HMS Eskimo (F75)</t>
    <phoneticPr fontId="34" type="noConversion"/>
  </si>
  <si>
    <t>HMS Punjabi (F21)</t>
    <phoneticPr fontId="34" type="noConversion"/>
  </si>
  <si>
    <t>USS Fletcher (DD-445)</t>
    <phoneticPr fontId="34" type="noConversion"/>
  </si>
  <si>
    <t>卡辛杨</t>
    <phoneticPr fontId="34" type="noConversion"/>
  </si>
  <si>
    <t>安东尼</t>
    <phoneticPr fontId="34" type="noConversion"/>
  </si>
  <si>
    <t>布雷恩</t>
    <phoneticPr fontId="34" type="noConversion"/>
  </si>
  <si>
    <t>USS Cassin Young (DD-793)</t>
    <phoneticPr fontId="34" type="noConversion"/>
  </si>
  <si>
    <t>USS Anthony (DD-515)</t>
    <phoneticPr fontId="34" type="noConversion"/>
  </si>
  <si>
    <t>USS Braine (DD-630)</t>
    <phoneticPr fontId="34" type="noConversion"/>
  </si>
  <si>
    <t>基林</t>
    <phoneticPr fontId="34" type="noConversion"/>
  </si>
  <si>
    <t>基阿特</t>
    <phoneticPr fontId="34" type="noConversion"/>
  </si>
  <si>
    <t>弗兰克·诺克斯</t>
    <phoneticPr fontId="34" type="noConversion"/>
  </si>
  <si>
    <t>鲍尔</t>
    <phoneticPr fontId="34" type="noConversion"/>
  </si>
  <si>
    <t>果敢</t>
    <phoneticPr fontId="34" type="noConversion"/>
  </si>
  <si>
    <t>沃克兰</t>
    <phoneticPr fontId="34" type="noConversion"/>
  </si>
  <si>
    <t>空想</t>
    <phoneticPr fontId="34" type="noConversion"/>
  </si>
  <si>
    <t>Le Fantasque</t>
    <phoneticPr fontId="34" type="noConversion"/>
  </si>
  <si>
    <t>USS Gearing (DD-710)</t>
    <phoneticPr fontId="34" type="noConversion"/>
  </si>
  <si>
    <t>USS Gyatt (DD-712)</t>
    <phoneticPr fontId="34" type="noConversion"/>
  </si>
  <si>
    <t>USS Frank Knox (DD-742)</t>
    <phoneticPr fontId="34" type="noConversion"/>
  </si>
  <si>
    <t>USS Power (DD-839)</t>
    <phoneticPr fontId="34" type="noConversion"/>
  </si>
  <si>
    <t>Vauquelin</t>
    <phoneticPr fontId="34" type="noConversion"/>
  </si>
  <si>
    <t>HMS Lion (1939)</t>
    <phoneticPr fontId="34" type="noConversion"/>
  </si>
  <si>
    <t>长门</t>
    <phoneticPr fontId="34" type="noConversion"/>
  </si>
  <si>
    <t>陆奥</t>
    <phoneticPr fontId="34" type="noConversion"/>
  </si>
  <si>
    <t>長門(ながと)</t>
    <phoneticPr fontId="34" type="noConversion"/>
  </si>
  <si>
    <t>陸奥(むつ)</t>
    <phoneticPr fontId="34" type="noConversion"/>
  </si>
  <si>
    <t>皇家橡树</t>
    <phoneticPr fontId="34" type="noConversion"/>
  </si>
  <si>
    <t>HMS Royal Oak (08)</t>
    <phoneticPr fontId="34" type="noConversion"/>
  </si>
  <si>
    <t>HMS Warspite (03)</t>
    <phoneticPr fontId="34" type="noConversion"/>
  </si>
  <si>
    <t>厌战</t>
    <phoneticPr fontId="34" type="noConversion"/>
  </si>
  <si>
    <t>HMS Vanguard (23)</t>
    <phoneticPr fontId="34" type="noConversion"/>
  </si>
  <si>
    <t>田纳西</t>
    <phoneticPr fontId="34" type="noConversion"/>
  </si>
  <si>
    <t>加利福尼亚</t>
    <phoneticPr fontId="34" type="noConversion"/>
  </si>
  <si>
    <t>USS Colorado (BB-45)</t>
    <phoneticPr fontId="34" type="noConversion"/>
  </si>
  <si>
    <t>USS Tennessee (BB-43)</t>
    <phoneticPr fontId="34" type="noConversion"/>
  </si>
  <si>
    <t>USS California (BB-44)</t>
    <phoneticPr fontId="34" type="noConversion"/>
  </si>
  <si>
    <t>USS Maryland (BB-46)</t>
    <phoneticPr fontId="34" type="noConversion"/>
  </si>
  <si>
    <t>科罗拉多</t>
    <phoneticPr fontId="34" type="noConversion"/>
  </si>
  <si>
    <t>马里兰</t>
    <phoneticPr fontId="34" type="noConversion"/>
  </si>
  <si>
    <t>西弗吉尼亚</t>
    <phoneticPr fontId="34" type="noConversion"/>
  </si>
  <si>
    <t>USS West Virginia (BB-48)</t>
    <phoneticPr fontId="34" type="noConversion"/>
  </si>
  <si>
    <t>USS Washington (BB-56)</t>
    <phoneticPr fontId="34" type="noConversion"/>
  </si>
  <si>
    <t>Vittorio Veneto</t>
    <phoneticPr fontId="34" type="noConversion"/>
  </si>
  <si>
    <t>Richelieu</t>
    <phoneticPr fontId="34" type="noConversion"/>
  </si>
  <si>
    <t>沙恩霍斯特</t>
    <phoneticPr fontId="34" type="noConversion"/>
  </si>
  <si>
    <t>Gneisenau</t>
    <phoneticPr fontId="34" type="noConversion"/>
  </si>
  <si>
    <t>Scharnhorst</t>
    <phoneticPr fontId="34" type="noConversion"/>
  </si>
  <si>
    <t>大鳳(たいほう)</t>
    <phoneticPr fontId="34" type="noConversion"/>
  </si>
  <si>
    <t>Graf Zeppelin</t>
    <phoneticPr fontId="34" type="noConversion"/>
  </si>
  <si>
    <t>HMS Ark Royal (91)</t>
    <phoneticPr fontId="34" type="noConversion"/>
  </si>
  <si>
    <t>USS Yorktown (CV-5)</t>
    <phoneticPr fontId="34" type="noConversion"/>
  </si>
  <si>
    <t>USS Enterprise (CV-6)</t>
    <phoneticPr fontId="34" type="noConversion"/>
  </si>
  <si>
    <t>龍驤(りゅうじょう)</t>
    <phoneticPr fontId="34" type="noConversion"/>
  </si>
  <si>
    <t>USS Bogue (CVE-9)</t>
    <phoneticPr fontId="34" type="noConversion"/>
  </si>
  <si>
    <t>博格</t>
    <phoneticPr fontId="34" type="noConversion"/>
  </si>
  <si>
    <t>HMS Chaser (D32)</t>
    <phoneticPr fontId="34" type="noConversion"/>
  </si>
  <si>
    <t>巨象</t>
    <phoneticPr fontId="34" type="noConversion"/>
  </si>
  <si>
    <t>HMS Colossus (R15)</t>
    <phoneticPr fontId="34" type="noConversion"/>
  </si>
  <si>
    <t>普林斯顿</t>
    <phoneticPr fontId="34" type="noConversion"/>
  </si>
  <si>
    <t>USS Princeton (CVL-23)</t>
    <phoneticPr fontId="34" type="noConversion"/>
  </si>
  <si>
    <t>HMS Unicorn (I72)</t>
    <phoneticPr fontId="34" type="noConversion"/>
  </si>
  <si>
    <t>独角兽</t>
    <phoneticPr fontId="34" type="noConversion"/>
  </si>
  <si>
    <t>德意志</t>
    <phoneticPr fontId="34" type="noConversion"/>
  </si>
  <si>
    <t>舍尔海军上将</t>
    <phoneticPr fontId="34" type="noConversion"/>
  </si>
  <si>
    <t>斯佩伯爵海军上将</t>
    <phoneticPr fontId="34" type="noConversion"/>
  </si>
  <si>
    <t>Deutschland</t>
    <phoneticPr fontId="34" type="noConversion"/>
  </si>
  <si>
    <t>Admiral Scheer</t>
    <phoneticPr fontId="34" type="noConversion"/>
  </si>
  <si>
    <t>Admiral Graf Spee</t>
    <phoneticPr fontId="34" type="noConversion"/>
  </si>
  <si>
    <t>古鹰</t>
    <phoneticPr fontId="34" type="noConversion"/>
  </si>
  <si>
    <t>加古</t>
    <phoneticPr fontId="34" type="noConversion"/>
  </si>
  <si>
    <t>青叶</t>
    <phoneticPr fontId="34" type="noConversion"/>
  </si>
  <si>
    <t>衣笠</t>
    <phoneticPr fontId="34" type="noConversion"/>
  </si>
  <si>
    <t>古鷹(ふるたか)</t>
    <phoneticPr fontId="34" type="noConversion"/>
  </si>
  <si>
    <t>加古(かこ)</t>
    <phoneticPr fontId="34" type="noConversion"/>
  </si>
  <si>
    <t>青葉(あおば)</t>
    <phoneticPr fontId="34" type="noConversion"/>
  </si>
  <si>
    <t>衣笠(きぬがさ)</t>
    <phoneticPr fontId="34" type="noConversion"/>
  </si>
  <si>
    <t>HMS London (69)</t>
    <phoneticPr fontId="34" type="noConversion"/>
  </si>
  <si>
    <t>HMS Kent (54)</t>
    <phoneticPr fontId="34" type="noConversion"/>
  </si>
  <si>
    <t>USS Portland (CA-33)</t>
    <phoneticPr fontId="34" type="noConversion"/>
  </si>
  <si>
    <t>USS Indianapolis (CA-35)</t>
    <phoneticPr fontId="34" type="noConversion"/>
  </si>
  <si>
    <t>彭萨科拉</t>
    <phoneticPr fontId="34" type="noConversion"/>
  </si>
  <si>
    <t>USS Pensacola (CA-24)</t>
    <phoneticPr fontId="34" type="noConversion"/>
  </si>
  <si>
    <t>USS Salt Lake City (CA-25)</t>
    <phoneticPr fontId="34" type="noConversion"/>
  </si>
  <si>
    <t>盐湖城</t>
    <phoneticPr fontId="34" type="noConversion"/>
  </si>
  <si>
    <t>USS Northampton (CA-26)</t>
    <phoneticPr fontId="34" type="noConversion"/>
  </si>
  <si>
    <t>休斯顿</t>
    <phoneticPr fontId="34" type="noConversion"/>
  </si>
  <si>
    <t>USS Houston (CA-30)</t>
    <phoneticPr fontId="34" type="noConversion"/>
  </si>
  <si>
    <t>新奥尔良</t>
    <phoneticPr fontId="34" type="noConversion"/>
  </si>
  <si>
    <t>USS New Orleans (CA-32)</t>
    <phoneticPr fontId="34" type="noConversion"/>
  </si>
  <si>
    <t>BC</t>
    <phoneticPr fontId="34" type="noConversion"/>
  </si>
  <si>
    <t>舰种</t>
    <phoneticPr fontId="34" type="noConversion"/>
  </si>
  <si>
    <t>DD</t>
    <phoneticPr fontId="34" type="noConversion"/>
  </si>
  <si>
    <t>CVL</t>
    <phoneticPr fontId="34" type="noConversion"/>
  </si>
  <si>
    <t>川内</t>
    <phoneticPr fontId="34" type="noConversion"/>
  </si>
  <si>
    <t>神通</t>
    <phoneticPr fontId="34" type="noConversion"/>
  </si>
  <si>
    <t>那珂</t>
    <phoneticPr fontId="34" type="noConversion"/>
  </si>
  <si>
    <t>川内(せんだい)</t>
    <phoneticPr fontId="34" type="noConversion"/>
  </si>
  <si>
    <t>神通(じんつう)</t>
    <phoneticPr fontId="34" type="noConversion"/>
  </si>
  <si>
    <t>那珂(なか)</t>
    <phoneticPr fontId="34" type="noConversion"/>
  </si>
  <si>
    <t>Kreuzer M</t>
    <phoneticPr fontId="34" type="noConversion"/>
  </si>
  <si>
    <t>Emden</t>
    <phoneticPr fontId="34" type="noConversion"/>
  </si>
  <si>
    <t>翡翠</t>
    <phoneticPr fontId="34" type="noConversion"/>
  </si>
  <si>
    <t>进取</t>
    <phoneticPr fontId="34" type="noConversion"/>
  </si>
  <si>
    <t>HMS Emerald (D66)</t>
    <phoneticPr fontId="34" type="noConversion"/>
  </si>
  <si>
    <t>HMS Enterprise (D52)</t>
    <phoneticPr fontId="34" type="noConversion"/>
  </si>
  <si>
    <t>爱丁堡</t>
    <phoneticPr fontId="34" type="noConversion"/>
  </si>
  <si>
    <t>贝尔法斯特</t>
    <phoneticPr fontId="34" type="noConversion"/>
  </si>
  <si>
    <t>HMS Edinburgh (16)</t>
    <phoneticPr fontId="34" type="noConversion"/>
  </si>
  <si>
    <t>HMS Belfast (C35)</t>
    <phoneticPr fontId="34" type="noConversion"/>
  </si>
  <si>
    <t>勇敢</t>
    <phoneticPr fontId="34" type="noConversion"/>
  </si>
  <si>
    <t>光荣</t>
    <phoneticPr fontId="34" type="noConversion"/>
  </si>
  <si>
    <t>HMS Glorious</t>
    <phoneticPr fontId="34" type="noConversion"/>
  </si>
  <si>
    <t>圣胡安</t>
    <phoneticPr fontId="34" type="noConversion"/>
  </si>
  <si>
    <t>USS San Juan (CL-54)</t>
    <phoneticPr fontId="34" type="noConversion"/>
  </si>
  <si>
    <t>USS San Diego (CL-53)</t>
    <phoneticPr fontId="34" type="noConversion"/>
  </si>
  <si>
    <t>HMS Hood (51)</t>
    <phoneticPr fontId="34" type="noConversion"/>
  </si>
  <si>
    <t>HMS Rodney (29)</t>
    <phoneticPr fontId="34" type="noConversion"/>
  </si>
  <si>
    <t>HMS Nelson (28)</t>
    <phoneticPr fontId="34" type="noConversion"/>
  </si>
  <si>
    <t>HMS Renown (1916)</t>
    <phoneticPr fontId="34" type="noConversion"/>
  </si>
  <si>
    <t>HMS Repulse (1916)</t>
    <phoneticPr fontId="34" type="noConversion"/>
  </si>
  <si>
    <t>德·鲁伊特</t>
    <phoneticPr fontId="34" type="noConversion"/>
  </si>
  <si>
    <t>HNLMS De Ruyter (1935)</t>
    <phoneticPr fontId="34" type="noConversion"/>
  </si>
  <si>
    <t>逸仙</t>
    <phoneticPr fontId="34" type="noConversion"/>
  </si>
  <si>
    <t>秋月</t>
    <phoneticPr fontId="34" type="noConversion"/>
  </si>
  <si>
    <t>凉月</t>
    <phoneticPr fontId="34" type="noConversion"/>
  </si>
  <si>
    <t>涼月(すずつき)</t>
    <phoneticPr fontId="34" type="noConversion"/>
  </si>
  <si>
    <t>阳炎</t>
    <phoneticPr fontId="34" type="noConversion"/>
  </si>
  <si>
    <t>不知火</t>
    <phoneticPr fontId="34" type="noConversion"/>
  </si>
  <si>
    <t>黑潮</t>
    <phoneticPr fontId="34" type="noConversion"/>
  </si>
  <si>
    <t>雪风</t>
    <phoneticPr fontId="34" type="noConversion"/>
  </si>
  <si>
    <t>陽炎(かげろう)</t>
    <phoneticPr fontId="34" type="noConversion"/>
  </si>
  <si>
    <t>不知火(しらぬい)</t>
    <phoneticPr fontId="34" type="noConversion"/>
  </si>
  <si>
    <t>黒潮(くろしお)</t>
    <phoneticPr fontId="34" type="noConversion"/>
  </si>
  <si>
    <t>雪風(ゆきかぜ)</t>
    <phoneticPr fontId="34" type="noConversion"/>
  </si>
  <si>
    <t>Z46</t>
    <phoneticPr fontId="34" type="noConversion"/>
  </si>
  <si>
    <t>阿卡斯塔</t>
    <phoneticPr fontId="34" type="noConversion"/>
  </si>
  <si>
    <t>HMS Acasta (H09)</t>
    <phoneticPr fontId="34" type="noConversion"/>
  </si>
  <si>
    <t>热心</t>
    <phoneticPr fontId="34" type="noConversion"/>
  </si>
  <si>
    <t>HMS Ardent (H41)</t>
    <phoneticPr fontId="34" type="noConversion"/>
  </si>
  <si>
    <t>索马雷兹</t>
    <phoneticPr fontId="34" type="noConversion"/>
  </si>
  <si>
    <t>HMS Saumarez (G12)</t>
    <phoneticPr fontId="34" type="noConversion"/>
  </si>
  <si>
    <t>HMS Venus (R50)</t>
    <phoneticPr fontId="34" type="noConversion"/>
  </si>
  <si>
    <t>HMS Legion (G74)</t>
    <phoneticPr fontId="34" type="noConversion"/>
  </si>
  <si>
    <t>维纳斯</t>
    <phoneticPr fontId="34" type="noConversion"/>
  </si>
  <si>
    <t>军团</t>
    <phoneticPr fontId="34" type="noConversion"/>
  </si>
  <si>
    <t>撒切尔</t>
    <phoneticPr fontId="34" type="noConversion"/>
  </si>
  <si>
    <t>USS Thatcher (DD-514)</t>
    <phoneticPr fontId="34" type="noConversion"/>
  </si>
  <si>
    <t>USS The Sullivans (DD-537)</t>
    <phoneticPr fontId="34" type="noConversion"/>
  </si>
  <si>
    <t>USS Sigsbee (DD-502)</t>
    <phoneticPr fontId="34" type="noConversion"/>
  </si>
  <si>
    <t>沙利文</t>
    <phoneticPr fontId="34" type="noConversion"/>
  </si>
  <si>
    <t>西格斯比</t>
    <phoneticPr fontId="34" type="noConversion"/>
  </si>
  <si>
    <t>USS William D. Porter (DD-579)</t>
    <phoneticPr fontId="34" type="noConversion"/>
  </si>
  <si>
    <t>威廉·D·波特</t>
    <phoneticPr fontId="34" type="noConversion"/>
  </si>
  <si>
    <t>USS Porter (DD-356)</t>
    <phoneticPr fontId="34" type="noConversion"/>
  </si>
  <si>
    <t>USS Laffey (DD-724)</t>
    <phoneticPr fontId="34" type="noConversion"/>
  </si>
  <si>
    <t>USS Laffey (DD-459)</t>
    <phoneticPr fontId="34" type="noConversion"/>
  </si>
  <si>
    <t>安东尼奥·达诺利</t>
    <phoneticPr fontId="34" type="noConversion"/>
  </si>
  <si>
    <t>乌戈里尼·维瓦尔迪</t>
    <phoneticPr fontId="34" type="noConversion"/>
  </si>
  <si>
    <t>Camicia Nera</t>
    <phoneticPr fontId="34" type="noConversion"/>
  </si>
  <si>
    <t>Antonio Da Noli</t>
    <phoneticPr fontId="34" type="noConversion"/>
  </si>
  <si>
    <t>Aviere</t>
    <phoneticPr fontId="34" type="noConversion"/>
  </si>
  <si>
    <t>Ugolino Vivaldi</t>
    <phoneticPr fontId="34" type="noConversion"/>
  </si>
  <si>
    <t>大青花鱼</t>
    <phoneticPr fontId="34" type="noConversion"/>
  </si>
  <si>
    <t>USS Albacore (SS-218)</t>
    <phoneticPr fontId="34" type="noConversion"/>
  </si>
  <si>
    <t>USS Archerfish (SS-311)</t>
    <phoneticPr fontId="34" type="noConversion"/>
  </si>
  <si>
    <t>M1</t>
    <phoneticPr fontId="34" type="noConversion"/>
  </si>
  <si>
    <t>HMS M1</t>
    <phoneticPr fontId="34" type="noConversion"/>
  </si>
  <si>
    <t>U47</t>
    <phoneticPr fontId="34" type="noConversion"/>
  </si>
  <si>
    <t>Surcouf</t>
    <phoneticPr fontId="34" type="noConversion"/>
  </si>
  <si>
    <t>Battleship H39</t>
    <phoneticPr fontId="34" type="noConversion"/>
  </si>
  <si>
    <t>USS North Carolina (BB-55)</t>
    <phoneticPr fontId="34" type="noConversion"/>
  </si>
  <si>
    <t>USS South Dakota (BB-57)</t>
    <phoneticPr fontId="34" type="noConversion"/>
  </si>
  <si>
    <t>USS Missouri (BB-63)</t>
    <phoneticPr fontId="34" type="noConversion"/>
  </si>
  <si>
    <t>卡约•杜伊里奥</t>
    <phoneticPr fontId="34" type="noConversion"/>
  </si>
  <si>
    <t>Caio Duilio</t>
    <phoneticPr fontId="34" type="noConversion"/>
  </si>
  <si>
    <t>敦刻尔克</t>
    <phoneticPr fontId="34" type="noConversion"/>
  </si>
  <si>
    <t>Dunkerque</t>
    <phoneticPr fontId="34" type="noConversion"/>
  </si>
  <si>
    <t>古斯塔夫五世</t>
    <phoneticPr fontId="34" type="noConversion"/>
  </si>
  <si>
    <t>HSwMS Gustav V</t>
    <phoneticPr fontId="34" type="noConversion"/>
  </si>
  <si>
    <t>瑞鶴(ずいかく)</t>
    <phoneticPr fontId="34" type="noConversion"/>
  </si>
  <si>
    <t>翔鶴(しょうかく)</t>
    <phoneticPr fontId="34" type="noConversion"/>
  </si>
  <si>
    <t>飞龙</t>
    <phoneticPr fontId="34" type="noConversion"/>
  </si>
  <si>
    <t>飛龍(ひりゅう)</t>
    <phoneticPr fontId="34" type="noConversion"/>
  </si>
  <si>
    <t>蒼龍(そうりゅう)</t>
    <phoneticPr fontId="34" type="noConversion"/>
  </si>
  <si>
    <t>苍龙</t>
    <phoneticPr fontId="34" type="noConversion"/>
  </si>
  <si>
    <t>USS Wasp (CV-7)</t>
    <phoneticPr fontId="34" type="noConversion"/>
  </si>
  <si>
    <t>USS Essex (CV-9)</t>
    <phoneticPr fontId="34" type="noConversion"/>
  </si>
  <si>
    <t>飛鷹(ひよう)</t>
    <phoneticPr fontId="34" type="noConversion"/>
  </si>
  <si>
    <t>隼鷹(じゅんよう)</t>
    <phoneticPr fontId="34" type="noConversion"/>
  </si>
  <si>
    <t>飞鹰</t>
    <phoneticPr fontId="34" type="noConversion"/>
  </si>
  <si>
    <t>隼鹰</t>
    <phoneticPr fontId="34" type="noConversion"/>
  </si>
  <si>
    <t>凤翔</t>
    <phoneticPr fontId="34" type="noConversion"/>
  </si>
  <si>
    <t>鳳翔(ほうしょう)</t>
    <phoneticPr fontId="34" type="noConversion"/>
  </si>
  <si>
    <t>贝亚恩</t>
    <phoneticPr fontId="34" type="noConversion"/>
  </si>
  <si>
    <t>最上(もがみ)</t>
    <phoneticPr fontId="34" type="noConversion"/>
  </si>
  <si>
    <t>三隈(みくま)</t>
    <phoneticPr fontId="34" type="noConversion"/>
  </si>
  <si>
    <t>鈴谷(すずや)</t>
    <phoneticPr fontId="34" type="noConversion"/>
  </si>
  <si>
    <t>熊野(くまの)</t>
    <phoneticPr fontId="34" type="noConversion"/>
  </si>
  <si>
    <t>萨福克</t>
    <phoneticPr fontId="34" type="noConversion"/>
  </si>
  <si>
    <t>HMS Suffolk (55)</t>
    <phoneticPr fontId="34" type="noConversion"/>
  </si>
  <si>
    <t>约克</t>
    <phoneticPr fontId="34" type="noConversion"/>
  </si>
  <si>
    <t>旧金山</t>
    <phoneticPr fontId="34" type="noConversion"/>
  </si>
  <si>
    <t>USS Baltimore (CA-68)</t>
    <phoneticPr fontId="34" type="noConversion"/>
  </si>
  <si>
    <t>USS Des Moines (CA-134)</t>
    <phoneticPr fontId="34" type="noConversion"/>
  </si>
  <si>
    <t>香取</t>
    <phoneticPr fontId="34" type="noConversion"/>
  </si>
  <si>
    <t>大淀(おほよど)</t>
    <phoneticPr fontId="34" type="noConversion"/>
  </si>
  <si>
    <t>Leipzig</t>
    <phoneticPr fontId="34" type="noConversion"/>
  </si>
  <si>
    <t>奥克兰</t>
    <phoneticPr fontId="34" type="noConversion"/>
  </si>
  <si>
    <t>USS Oakland (CL-95)</t>
    <phoneticPr fontId="34" type="noConversion"/>
  </si>
  <si>
    <t>應瑞</t>
    <phoneticPr fontId="34" type="noConversion"/>
  </si>
  <si>
    <t>肇和</t>
    <phoneticPr fontId="34" type="noConversion"/>
  </si>
  <si>
    <t>应瑞</t>
    <phoneticPr fontId="34" type="noConversion"/>
  </si>
  <si>
    <t>เรือหลวงธนบุรี</t>
    <phoneticPr fontId="34" type="noConversion"/>
  </si>
  <si>
    <t>白露</t>
    <phoneticPr fontId="34" type="noConversion"/>
  </si>
  <si>
    <t>時雨(しぐれ)</t>
    <phoneticPr fontId="34" type="noConversion"/>
  </si>
  <si>
    <t>村雨(むらさめ)</t>
    <phoneticPr fontId="34" type="noConversion"/>
  </si>
  <si>
    <t>夕立(ゆふだち)</t>
    <phoneticPr fontId="34" type="noConversion"/>
  </si>
  <si>
    <t>嵐(あらし)</t>
    <phoneticPr fontId="34" type="noConversion"/>
  </si>
  <si>
    <t>島風(しまかぜ)</t>
    <phoneticPr fontId="34" type="noConversion"/>
  </si>
  <si>
    <t>岛风</t>
    <phoneticPr fontId="34" type="noConversion"/>
  </si>
  <si>
    <t>峯風(みねかぜ)</t>
    <phoneticPr fontId="34" type="noConversion"/>
  </si>
  <si>
    <t>峰风</t>
    <phoneticPr fontId="34" type="noConversion"/>
  </si>
  <si>
    <t>Z17 Diether von Roeder</t>
    <phoneticPr fontId="34" type="noConversion"/>
  </si>
  <si>
    <t>Z18 Hans Lüdemann</t>
    <phoneticPr fontId="34" type="noConversion"/>
  </si>
  <si>
    <t>HMS Vampire (D68)</t>
    <phoneticPr fontId="34" type="noConversion"/>
  </si>
  <si>
    <t>吸血鬼</t>
    <phoneticPr fontId="34" type="noConversion"/>
  </si>
  <si>
    <t>海达人</t>
    <phoneticPr fontId="34" type="noConversion"/>
  </si>
  <si>
    <t>HMCS Haida (G63)</t>
    <phoneticPr fontId="34" type="noConversion"/>
  </si>
  <si>
    <t>USS Converse (DD-509)</t>
    <phoneticPr fontId="34" type="noConversion"/>
  </si>
  <si>
    <t>USS Dyson (DD-572)</t>
    <phoneticPr fontId="34" type="noConversion"/>
  </si>
  <si>
    <t>USS Claxton (DD-571)</t>
    <phoneticPr fontId="34" type="noConversion"/>
  </si>
  <si>
    <t>USS Hoel (DD-533)</t>
    <phoneticPr fontId="34" type="noConversion"/>
  </si>
  <si>
    <t>USS Samuel B. Roberts (DE-413)</t>
    <phoneticPr fontId="34" type="noConversion"/>
  </si>
  <si>
    <t>U81</t>
    <phoneticPr fontId="34" type="noConversion"/>
  </si>
  <si>
    <t>U96</t>
    <phoneticPr fontId="34" type="noConversion"/>
  </si>
  <si>
    <t>U156</t>
    <phoneticPr fontId="34" type="noConversion"/>
  </si>
  <si>
    <t>SS</t>
    <phoneticPr fontId="34" type="noConversion"/>
  </si>
  <si>
    <t>USS Tang (SS-306)</t>
    <phoneticPr fontId="34" type="noConversion"/>
  </si>
  <si>
    <t>USS Mahan (DD-364)</t>
    <phoneticPr fontId="34" type="noConversion"/>
  </si>
  <si>
    <t>圣路易斯</t>
    <phoneticPr fontId="34" type="noConversion"/>
  </si>
  <si>
    <t>USS St. Louis (CL-49)</t>
    <phoneticPr fontId="34" type="noConversion"/>
  </si>
  <si>
    <t>圣女贞德</t>
    <phoneticPr fontId="34" type="noConversion"/>
  </si>
  <si>
    <t>French cruiser Jeanne d'Arc</t>
    <phoneticPr fontId="34" type="noConversion"/>
  </si>
  <si>
    <t>巴夫勒尔</t>
    <phoneticPr fontId="34" type="noConversion"/>
  </si>
  <si>
    <t>HMS Barfleur (D80)</t>
    <phoneticPr fontId="34" type="noConversion"/>
  </si>
  <si>
    <t>哥特兰</t>
    <phoneticPr fontId="34" type="noConversion"/>
  </si>
  <si>
    <t>库欣</t>
    <phoneticPr fontId="34" type="noConversion"/>
  </si>
  <si>
    <t>HSwMS Gotland</t>
    <phoneticPr fontId="34" type="noConversion"/>
  </si>
  <si>
    <t>瓜达卡纳尔</t>
    <phoneticPr fontId="34" type="noConversion"/>
  </si>
  <si>
    <t>USS Guadalcanal (CVE-60)</t>
    <phoneticPr fontId="34" type="noConversion"/>
  </si>
  <si>
    <t>纽伦堡</t>
    <phoneticPr fontId="34" type="noConversion"/>
  </si>
  <si>
    <t>阿贾克斯</t>
    <phoneticPr fontId="34" type="noConversion"/>
  </si>
  <si>
    <t>HMS Ajax (22)</t>
    <phoneticPr fontId="34" type="noConversion"/>
  </si>
  <si>
    <t>HSwMS Göta Lejon</t>
    <phoneticPr fontId="34" type="noConversion"/>
  </si>
  <si>
    <t>宵月</t>
    <phoneticPr fontId="34" type="noConversion"/>
  </si>
  <si>
    <t>宵月(よいづき)</t>
    <phoneticPr fontId="34" type="noConversion"/>
  </si>
  <si>
    <t>HMS M2</t>
    <phoneticPr fontId="34" type="noConversion"/>
  </si>
  <si>
    <t>M2</t>
    <phoneticPr fontId="34" type="noConversion"/>
  </si>
  <si>
    <t>不挠</t>
    <phoneticPr fontId="34" type="noConversion"/>
  </si>
  <si>
    <t>SMS Moltke</t>
    <phoneticPr fontId="34" type="noConversion"/>
  </si>
  <si>
    <t>HMS Indomitable (92)</t>
    <phoneticPr fontId="34" type="noConversion"/>
  </si>
  <si>
    <t>鹞鹰</t>
    <phoneticPr fontId="34" type="noConversion"/>
  </si>
  <si>
    <t>Sparviero</t>
    <phoneticPr fontId="34" type="noConversion"/>
  </si>
  <si>
    <t>USS Heermann (DD-532)</t>
    <phoneticPr fontId="34" type="noConversion"/>
  </si>
  <si>
    <t>基辅</t>
    <phoneticPr fontId="34" type="noConversion"/>
  </si>
  <si>
    <t>USS Tuscaloosa (CA-37)</t>
    <phoneticPr fontId="34" type="noConversion"/>
  </si>
  <si>
    <t>塔斯卡卢萨</t>
    <phoneticPr fontId="34" type="noConversion"/>
  </si>
  <si>
    <t>诺福克</t>
    <phoneticPr fontId="34" type="noConversion"/>
  </si>
  <si>
    <t>斯特雷特</t>
    <phoneticPr fontId="34" type="noConversion"/>
  </si>
  <si>
    <t>妙高</t>
    <phoneticPr fontId="34" type="noConversion"/>
  </si>
  <si>
    <t>奥古斯塔</t>
    <phoneticPr fontId="34" type="noConversion"/>
  </si>
  <si>
    <t>卫士</t>
    <phoneticPr fontId="34" type="noConversion"/>
  </si>
  <si>
    <t>HMS Norfolk (78)</t>
    <phoneticPr fontId="34" type="noConversion"/>
  </si>
  <si>
    <t>妙高(みょうこう)</t>
    <phoneticPr fontId="34" type="noConversion"/>
  </si>
  <si>
    <t>USS Augusta (CA-31)</t>
    <phoneticPr fontId="34" type="noConversion"/>
  </si>
  <si>
    <t>HMS Defender (D114)</t>
    <phoneticPr fontId="34" type="noConversion"/>
  </si>
  <si>
    <t>神鹰</t>
    <phoneticPr fontId="34" type="noConversion"/>
  </si>
  <si>
    <t>不惧</t>
    <phoneticPr fontId="34" type="noConversion"/>
  </si>
  <si>
    <t>竹</t>
    <phoneticPr fontId="34" type="noConversion"/>
  </si>
  <si>
    <t>HMS Incomparable</t>
    <phoneticPr fontId="34" type="noConversion"/>
  </si>
  <si>
    <t>神鷹(しんよう)</t>
    <phoneticPr fontId="34" type="noConversion"/>
  </si>
  <si>
    <t>De Grasse (C610)</t>
    <phoneticPr fontId="34" type="noConversion"/>
  </si>
  <si>
    <t>竹(たけ)</t>
    <phoneticPr fontId="34" type="noConversion"/>
  </si>
  <si>
    <t>BB</t>
    <phoneticPr fontId="34" type="noConversion"/>
  </si>
  <si>
    <t>U505</t>
    <phoneticPr fontId="34" type="noConversion"/>
  </si>
  <si>
    <t>补给</t>
    <phoneticPr fontId="34" type="noConversion"/>
  </si>
  <si>
    <t>没有最高阈值</t>
    <phoneticPr fontId="34" type="noConversion"/>
  </si>
  <si>
    <r>
      <t>8.舰R每年9月下旬</t>
    </r>
    <r>
      <rPr>
        <sz val="11"/>
        <color rgb="FF000000"/>
        <rFont val="宋体"/>
        <family val="3"/>
        <charset val="134"/>
      </rPr>
      <t>周年庆，首充双倍次数重置。</t>
    </r>
    <phoneticPr fontId="34" type="noConversion"/>
  </si>
  <si>
    <t xml:space="preserve"> </t>
    <phoneticPr fontId="34" type="noConversion"/>
  </si>
  <si>
    <t>　　护卫舰：重巡 轻巡 雷巡 航巡 重炮 驱逐 补给</t>
    <phoneticPr fontId="34" type="noConversion"/>
  </si>
  <si>
    <r>
      <t>　　中型舰(shipTon==2)：轻母 重巡 轻巡 雷巡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 xml:space="preserve">航巡 </t>
    </r>
    <phoneticPr fontId="34" type="noConversion"/>
  </si>
  <si>
    <r>
      <t>　　小型舰(shipTon==1)：重炮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>驱逐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>潜艇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>炮潜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>补给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>导驱</t>
    </r>
    <phoneticPr fontId="34" type="noConversion"/>
  </si>
  <si>
    <t>演习经验公式</t>
    <phoneticPr fontId="34" type="noConversion"/>
  </si>
  <si>
    <r>
      <t xml:space="preserve">　情况二：空想+5SS(空想旗舰,均旗45) == +10均速，+10旗舰航速，+10航速差 == 优30/同40/反15/劣0 == </t>
    </r>
    <r>
      <rPr>
        <sz val="11"/>
        <color rgb="FFFF0000"/>
        <rFont val="宋体"/>
        <family val="3"/>
        <charset val="134"/>
      </rPr>
      <t>优35.3%/同47.1%/反17.6%/劣0%</t>
    </r>
    <phoneticPr fontId="34" type="noConversion"/>
  </si>
  <si>
    <t xml:space="preserve">　　大型舰(shipTon==3)：航母 装母 战列 战巡 航战 </t>
    <phoneticPr fontId="34" type="noConversion"/>
  </si>
  <si>
    <r>
      <t>2.每艘船经验权重有两个值: 2 、1，其中旗舰和2位置的战舰其权重为2，3、4、5、6</t>
    </r>
    <r>
      <rPr>
        <sz val="11"/>
        <color rgb="FF000000"/>
        <rFont val="宋体"/>
        <family val="3"/>
        <charset val="134"/>
      </rPr>
      <t>位置的战舰其权重为</t>
    </r>
    <r>
      <rPr>
        <sz val="11"/>
        <color rgb="FF000000"/>
        <rFont val="宋体"/>
        <family val="3"/>
        <charset val="134"/>
      </rPr>
      <t>1；</t>
    </r>
    <phoneticPr fontId="34" type="noConversion"/>
  </si>
  <si>
    <t>1.在演习中，S胜经验为基础经验的120%，A,B胜为基础经验,则演习经验为：(Σ(按等级基础经验*各位置经验权重)+160 )*经验系数，取整</t>
    <phoneticPr fontId="34" type="noConversion"/>
  </si>
  <si>
    <t>实例计算:</t>
    <phoneticPr fontId="34" type="noConversion"/>
  </si>
  <si>
    <r>
      <t>I</t>
    </r>
    <r>
      <rPr>
        <sz val="11"/>
        <color rgb="FF000000"/>
        <rFont val="宋体"/>
        <family val="3"/>
        <charset val="134"/>
      </rPr>
      <t>.</t>
    </r>
    <r>
      <rPr>
        <sz val="11"/>
        <color rgb="FF000000"/>
        <rFont val="宋体"/>
        <family val="3"/>
        <charset val="134"/>
      </rPr>
      <t>100级单猫，S胜经验384 (基础为320 )</t>
    </r>
    <phoneticPr fontId="34" type="noConversion"/>
  </si>
  <si>
    <t>II.600级福利队，S胜经验960( 基础为800 )</t>
    <phoneticPr fontId="34" type="noConversion"/>
  </si>
  <si>
    <t>III.660级福利队，S胜经验998 (基础为832 )</t>
    <phoneticPr fontId="34" type="noConversion"/>
  </si>
  <si>
    <t>　E=8*V100*2+160=320</t>
    <phoneticPr fontId="34" type="noConversion"/>
  </si>
  <si>
    <t>　E=8*V100*( 2+2+1+1+1+1) +160=800</t>
    <phoneticPr fontId="34" type="noConversion"/>
  </si>
  <si>
    <t>　E=8*V110* (2+2+1+1+1+1) +160=832</t>
    <phoneticPr fontId="34" type="noConversion"/>
  </si>
  <si>
    <t>4.提督经验SS胜最高，是S胜的1.25倍、A胜的2倍。A以下没有提督经验。</t>
    <phoneticPr fontId="34" type="noConversion"/>
  </si>
  <si>
    <t>3.若任何位置未编队，其单舰等级视为0，这也就是过点演习经验超低的原因一一系统认为你打了空队伍，这时基础经验为160,也就是常数项；</t>
    <phoneticPr fontId="34" type="noConversion"/>
  </si>
  <si>
    <t>Z3</t>
    <phoneticPr fontId="34" type="noConversion"/>
  </si>
  <si>
    <t>伟大的庞贝</t>
    <phoneticPr fontId="34" type="noConversion"/>
  </si>
  <si>
    <t>波尔扎诺</t>
    <phoneticPr fontId="34" type="noConversion"/>
  </si>
  <si>
    <t>罗马</t>
    <phoneticPr fontId="34" type="noConversion"/>
  </si>
  <si>
    <t>帝国</t>
    <phoneticPr fontId="34" type="noConversion"/>
  </si>
  <si>
    <t>萨拉托加、加贺、翔鹤、瑞鹤、黄蜂、企业、约克城、皇家方舟、齐柏林伯爵、列克星敦(CV-16)、帝国</t>
    <phoneticPr fontId="34" type="noConversion"/>
  </si>
  <si>
    <t>Z31、晓、响、雷、电、阳炎、波特、岚、康弗斯、戴森、克拉克斯顿、霍埃尔、塞缪尔·罗伯茨、约翰斯顿、村雨</t>
    <phoneticPr fontId="34" type="noConversion"/>
  </si>
  <si>
    <t>油≥300 and 钢≥300 and 铝≥101</t>
    <phoneticPr fontId="34" type="noConversion"/>
  </si>
  <si>
    <t>油≥401 or 铝≥251</t>
    <phoneticPr fontId="34" type="noConversion"/>
  </si>
  <si>
    <t>吞武里、诺夫哥罗德</t>
    <phoneticPr fontId="34" type="noConversion"/>
  </si>
  <si>
    <t>油≥351 and 钢≥351 and 铝≥201</t>
    <phoneticPr fontId="34" type="noConversion"/>
  </si>
  <si>
    <t>CL</t>
    <phoneticPr fontId="34" type="noConversion"/>
  </si>
  <si>
    <t>CV</t>
    <phoneticPr fontId="34" type="noConversion"/>
  </si>
  <si>
    <t>CA</t>
    <phoneticPr fontId="34" type="noConversion"/>
  </si>
  <si>
    <t>Z3 Max Schultz</t>
    <phoneticPr fontId="34" type="noConversion"/>
  </si>
  <si>
    <t>Roma</t>
    <phoneticPr fontId="34" type="noConversion"/>
  </si>
  <si>
    <t>Impero</t>
    <phoneticPr fontId="34" type="noConversion"/>
  </si>
  <si>
    <t>Bolzano</t>
    <phoneticPr fontId="34" type="noConversion"/>
  </si>
  <si>
    <t>Pompeo Magno</t>
    <phoneticPr fontId="34" type="noConversion"/>
  </si>
  <si>
    <t>战术名称</t>
  </si>
  <si>
    <t>战术效果</t>
  </si>
  <si>
    <t>经验获得方式</t>
  </si>
  <si>
    <t>学习消耗</t>
  </si>
  <si>
    <t>舰种限制</t>
    <phoneticPr fontId="34" type="noConversion"/>
  </si>
  <si>
    <t>艾拉</t>
    <phoneticPr fontId="34" type="noConversion"/>
  </si>
  <si>
    <t>胜利号</t>
    <phoneticPr fontId="34" type="noConversion"/>
  </si>
  <si>
    <t>阿芙乐尔</t>
    <phoneticPr fontId="34" type="noConversion"/>
  </si>
  <si>
    <t>雷击熟练</t>
    <phoneticPr fontId="34" type="noConversion"/>
  </si>
  <si>
    <t>炮击训练</t>
    <phoneticPr fontId="34" type="noConversion"/>
  </si>
  <si>
    <t>拦阻射击</t>
    <phoneticPr fontId="34" type="noConversion"/>
  </si>
  <si>
    <t>在鱼雷战阶段，对航空母舰造成的伤害增加2%/4%/6%/8%</t>
    <phoneticPr fontId="34" type="noConversion"/>
  </si>
  <si>
    <t>在鱼雷战阶段对敌方航母造成伤害时经验+1</t>
    <phoneticPr fontId="34" type="noConversion"/>
  </si>
  <si>
    <t>提高舰队中战列巡洋舰的火力值3/5/7/10点</t>
    <phoneticPr fontId="34" type="noConversion"/>
  </si>
  <si>
    <t>在炮击战阶段，对驱逐舰造成的伤害增加2%/4%/6%/8%</t>
    <phoneticPr fontId="34" type="noConversion"/>
  </si>
  <si>
    <t>携带包含战巡的舰队出战经验+1</t>
    <phoneticPr fontId="34" type="noConversion"/>
  </si>
  <si>
    <t>在炮击战阶段对敌方驱逐舰造成伤害时经验+1</t>
    <phoneticPr fontId="34" type="noConversion"/>
  </si>
  <si>
    <t>驱逐核心x5</t>
    <phoneticPr fontId="34" type="noConversion"/>
  </si>
  <si>
    <t>巡洋核心x6</t>
    <phoneticPr fontId="34" type="noConversion"/>
  </si>
  <si>
    <t>战列核心x5</t>
    <phoneticPr fontId="34" type="noConversion"/>
  </si>
  <si>
    <t>-</t>
    <phoneticPr fontId="34" type="noConversion"/>
  </si>
  <si>
    <t>小型船限定</t>
    <phoneticPr fontId="34" type="noConversion"/>
  </si>
  <si>
    <t>中型船限定</t>
    <phoneticPr fontId="34" type="noConversion"/>
  </si>
  <si>
    <t>对海警戒哨</t>
    <phoneticPr fontId="34" type="noConversion"/>
  </si>
  <si>
    <t>在鱼雷战阶段，受到驱逐舰的伤害减少2%/4%/6%/8%</t>
    <phoneticPr fontId="34" type="noConversion"/>
  </si>
  <si>
    <t>在鱼雷战阶段承受来自敌方驱逐舰的伤害时经验+3</t>
    <phoneticPr fontId="34" type="noConversion"/>
  </si>
  <si>
    <t>驱逐核心x4</t>
    <phoneticPr fontId="34" type="noConversion"/>
  </si>
  <si>
    <t>前哨援护</t>
    <phoneticPr fontId="34" type="noConversion"/>
  </si>
  <si>
    <t>提高舰队中重型巡洋舰的装甲值3/5/7/10点</t>
    <phoneticPr fontId="34" type="noConversion"/>
  </si>
  <si>
    <t>携带包含重巡的舰队出战时经验+3</t>
    <phoneticPr fontId="34" type="noConversion"/>
  </si>
  <si>
    <t>巡洋核心x3</t>
    <phoneticPr fontId="34" type="noConversion"/>
  </si>
  <si>
    <t>过穿</t>
    <phoneticPr fontId="34" type="noConversion"/>
  </si>
  <si>
    <t>在炮击战阶段，受到战列舰的伤害减少2%/4%/6%/8%</t>
    <phoneticPr fontId="34" type="noConversion"/>
  </si>
  <si>
    <t>在炮击战阶段承受来自敌方战列舰的伤害时经验+3</t>
    <phoneticPr fontId="34" type="noConversion"/>
  </si>
  <si>
    <t>大角度规避</t>
    <phoneticPr fontId="34" type="noConversion"/>
  </si>
  <si>
    <t>雁行雷击</t>
    <phoneticPr fontId="34" type="noConversion"/>
  </si>
  <si>
    <t>炮击战阶段受到炮击时，有5%/10%/15%/20%的概率免疫该次攻击</t>
    <phoneticPr fontId="34" type="noConversion"/>
  </si>
  <si>
    <t>在炮击战阶段免疫一次攻击时经验+5</t>
    <phoneticPr fontId="34" type="noConversion"/>
  </si>
  <si>
    <t>战列核心x6</t>
    <phoneticPr fontId="34" type="noConversion"/>
  </si>
  <si>
    <t>闭幕雷击时，有5%/10%/15%/20%的概率多发射一枚鱼雷</t>
    <phoneticPr fontId="34" type="noConversion"/>
  </si>
  <si>
    <t>在闭幕雷击阶段多发射一枚鱼雷时经验+5</t>
    <phoneticPr fontId="34" type="noConversion"/>
  </si>
  <si>
    <t>驱逐核心x6</t>
    <phoneticPr fontId="34" type="noConversion"/>
  </si>
  <si>
    <t>效力射</t>
    <phoneticPr fontId="34" type="noConversion"/>
  </si>
  <si>
    <t>在炮击战阶段，对战列舰造成的伤害增加2%/4%/6%/8%</t>
    <phoneticPr fontId="34" type="noConversion"/>
  </si>
  <si>
    <t>在炮击战阶段对敌方战列舰造成伤害时经验+1</t>
    <phoneticPr fontId="34" type="noConversion"/>
  </si>
  <si>
    <t>数据交互</t>
    <phoneticPr fontId="34" type="noConversion"/>
  </si>
  <si>
    <t>提高舰队中战列舰的火力值3/5/7/10点</t>
    <phoneticPr fontId="34" type="noConversion"/>
  </si>
  <si>
    <t>携带包含战列舰的舰队出战时经验+1</t>
    <phoneticPr fontId="34" type="noConversion"/>
  </si>
  <si>
    <t>弹跳攻击</t>
    <phoneticPr fontId="34" type="noConversion"/>
  </si>
  <si>
    <t>在航空战阶段，对驱逐舰造成的伤害增加2%/4%/6%/8%</t>
    <phoneticPr fontId="34" type="noConversion"/>
  </si>
  <si>
    <t>在航空战阶段对敌方驱逐舰造成伤害时经验+1</t>
    <phoneticPr fontId="34" type="noConversion"/>
  </si>
  <si>
    <t>硬化装甲</t>
    <phoneticPr fontId="34" type="noConversion"/>
  </si>
  <si>
    <t>在炮击战阶段，受到战列巡洋舰的伤害减少2%/4%/6%/8%</t>
    <phoneticPr fontId="34" type="noConversion"/>
  </si>
  <si>
    <t>在炮击战阶段承受来自敌方战巡的伤害时经验+3</t>
    <phoneticPr fontId="34" type="noConversion"/>
  </si>
  <si>
    <t>编队援护</t>
    <phoneticPr fontId="34" type="noConversion"/>
  </si>
  <si>
    <t>提高舰队中战列巡洋舰的装甲值3/5/7/10点</t>
    <phoneticPr fontId="34" type="noConversion"/>
  </si>
  <si>
    <t>携带包含战巡的舰队出战时经验+3</t>
    <phoneticPr fontId="34" type="noConversion"/>
  </si>
  <si>
    <t>防空弹幕</t>
    <phoneticPr fontId="34" type="noConversion"/>
  </si>
  <si>
    <t>在航空战阶段，受到航空母舰的伤害减少2%/4%/6%/8%</t>
    <phoneticPr fontId="34" type="noConversion"/>
  </si>
  <si>
    <t>在航空战阶段承受来自敌方航母的伤害时经验+3</t>
    <phoneticPr fontId="34" type="noConversion"/>
  </si>
  <si>
    <t>交互射击</t>
    <phoneticPr fontId="34" type="noConversion"/>
  </si>
  <si>
    <t>炮击战阶段受到炮击后，有5%/10%/15%/20%概率进行一次反击</t>
    <phoneticPr fontId="34" type="noConversion"/>
  </si>
  <si>
    <t>在炮击战阶段发动反击时经验+5</t>
    <phoneticPr fontId="34" type="noConversion"/>
  </si>
  <si>
    <t>硬被帽</t>
    <phoneticPr fontId="34" type="noConversion"/>
  </si>
  <si>
    <r>
      <t>炮击战阶段的</t>
    </r>
    <r>
      <rPr>
        <sz val="11"/>
        <color rgb="FFFF0000"/>
        <rFont val="宋体"/>
        <family val="3"/>
        <charset val="134"/>
      </rPr>
      <t>战列舰</t>
    </r>
    <r>
      <rPr>
        <sz val="11"/>
        <rFont val="宋体"/>
        <family val="3"/>
        <charset val="134"/>
      </rPr>
      <t>炮击附带2%/5%/7%/10%护甲穿透效果</t>
    </r>
    <phoneticPr fontId="34" type="noConversion"/>
  </si>
  <si>
    <t>炮塔后备弹</t>
    <phoneticPr fontId="34" type="noConversion"/>
  </si>
  <si>
    <t>舰船携带的弹药量增加10%/10%/10%/20%</t>
    <phoneticPr fontId="34" type="noConversion"/>
  </si>
  <si>
    <r>
      <t>对舰船进行补给</t>
    </r>
    <r>
      <rPr>
        <sz val="11"/>
        <color rgb="FFFF0000"/>
        <rFont val="宋体"/>
        <family val="3"/>
        <charset val="134"/>
      </rPr>
      <t>弹药</t>
    </r>
    <r>
      <rPr>
        <sz val="11"/>
        <rFont val="宋体"/>
        <family val="3"/>
        <charset val="134"/>
      </rPr>
      <t>时经验+1</t>
    </r>
    <phoneticPr fontId="34" type="noConversion"/>
  </si>
  <si>
    <t>穿甲航弹</t>
    <phoneticPr fontId="34" type="noConversion"/>
  </si>
  <si>
    <t>在航空战阶段，对战列舰造成的伤害增加2%/4%/6%/8%</t>
    <phoneticPr fontId="34" type="noConversion"/>
  </si>
  <si>
    <t>全甲板突击</t>
    <phoneticPr fontId="34" type="noConversion"/>
  </si>
  <si>
    <t>提高舰队中航空母舰的火力值3/5/7/10点</t>
    <phoneticPr fontId="34" type="noConversion"/>
  </si>
  <si>
    <t>穿甲榴弹</t>
    <phoneticPr fontId="34" type="noConversion"/>
  </si>
  <si>
    <t>在炮击战阶段，对战列巡洋舰造成的伤害增加2%/4%/6%/8%</t>
    <phoneticPr fontId="34" type="noConversion"/>
  </si>
  <si>
    <t>探照灯警戒</t>
    <phoneticPr fontId="34" type="noConversion"/>
  </si>
  <si>
    <t>在夜战阶段，受到重型巡洋舰的伤害减少2%/4%/6%/8%</t>
    <phoneticPr fontId="34" type="noConversion"/>
  </si>
  <si>
    <t>护航援护</t>
    <phoneticPr fontId="34" type="noConversion"/>
  </si>
  <si>
    <t>提高舰队中战列舰的装甲值3/5/7/10点</t>
    <phoneticPr fontId="34" type="noConversion"/>
  </si>
  <si>
    <t>装甲甲板</t>
    <phoneticPr fontId="34" type="noConversion"/>
  </si>
  <si>
    <t>在航空战阶段，受到轻型航空母舰的伤害减少2%/4%/6%/8%</t>
    <phoneticPr fontId="34" type="noConversion"/>
  </si>
  <si>
    <t>改良被帽弹</t>
    <phoneticPr fontId="34" type="noConversion"/>
  </si>
  <si>
    <t>照明弹校正</t>
    <phoneticPr fontId="34" type="noConversion"/>
  </si>
  <si>
    <t>在夜战阶段，提高命中2/5/7/10点</t>
    <phoneticPr fontId="34" type="noConversion"/>
  </si>
  <si>
    <t>对空预警</t>
    <phoneticPr fontId="34" type="noConversion"/>
  </si>
  <si>
    <t>航空战阶段受到轰炸时，有5%/10%/15%/20%的概率免疫该次攻击</t>
    <phoneticPr fontId="34" type="noConversion"/>
  </si>
  <si>
    <t>扶桑(ふそう)</t>
    <phoneticPr fontId="34" type="noConversion"/>
  </si>
  <si>
    <t>竞技神</t>
    <phoneticPr fontId="34" type="noConversion"/>
  </si>
  <si>
    <t>HMS Hermes (95)</t>
    <phoneticPr fontId="34" type="noConversion"/>
  </si>
  <si>
    <t>341</t>
    <phoneticPr fontId="34" type="noConversion"/>
  </si>
  <si>
    <t>龙骑兵</t>
    <phoneticPr fontId="34" type="noConversion"/>
  </si>
  <si>
    <t>ORP Dragon</t>
    <phoneticPr fontId="34" type="noConversion"/>
  </si>
  <si>
    <t>维那莫依嫩</t>
    <phoneticPr fontId="34" type="noConversion"/>
  </si>
  <si>
    <t>BM</t>
    <phoneticPr fontId="34" type="noConversion"/>
  </si>
  <si>
    <t>Väinämöinen</t>
    <phoneticPr fontId="34" type="noConversion"/>
  </si>
  <si>
    <t>轰炸+7</t>
    <phoneticPr fontId="34" type="noConversion"/>
  </si>
  <si>
    <t>对空+9</t>
    <phoneticPr fontId="34" type="noConversion"/>
  </si>
  <si>
    <t>铝耗6</t>
    <phoneticPr fontId="34" type="noConversion"/>
  </si>
  <si>
    <t>在航空战阶段对敌方战列舰造成伤害时经验+1</t>
    <phoneticPr fontId="34" type="noConversion"/>
  </si>
  <si>
    <t>巡洋核心x3/5/7</t>
    <phoneticPr fontId="34" type="noConversion"/>
  </si>
  <si>
    <t>航母核心x3/5/7</t>
    <phoneticPr fontId="34" type="noConversion"/>
  </si>
  <si>
    <t>战列核心x3/5/7</t>
    <phoneticPr fontId="34" type="noConversion"/>
  </si>
  <si>
    <t>驱逐核心x3/5/7</t>
    <phoneticPr fontId="34" type="noConversion"/>
  </si>
  <si>
    <t>携带包含航空母舰的舰队出战时经验+1</t>
    <phoneticPr fontId="34" type="noConversion"/>
  </si>
  <si>
    <t>在炮击战阶段对敌方战列巡洋舰造成伤害时经验+1</t>
    <phoneticPr fontId="34" type="noConversion"/>
  </si>
  <si>
    <t>在航空战阶段免疫一次攻击时经验+5</t>
    <phoneticPr fontId="34" type="noConversion"/>
  </si>
  <si>
    <t>Strasbourg</t>
    <phoneticPr fontId="34" type="noConversion"/>
  </si>
  <si>
    <t>RM Aquila</t>
    <phoneticPr fontId="34" type="noConversion"/>
  </si>
  <si>
    <t>AV</t>
    <phoneticPr fontId="34" type="noConversion"/>
  </si>
  <si>
    <t>L</t>
    <phoneticPr fontId="34" type="noConversion"/>
  </si>
  <si>
    <t>[Z16“新任厨娘”附赠]</t>
    <phoneticPr fontId="34" type="noConversion"/>
  </si>
  <si>
    <t>什锦叉烧炒饭</t>
    <phoneticPr fontId="34" type="noConversion"/>
  </si>
  <si>
    <t xml:space="preserve">中国 </t>
    <phoneticPr fontId="34" type="noConversion"/>
  </si>
  <si>
    <t>金镶玉包子</t>
    <phoneticPr fontId="34" type="noConversion"/>
  </si>
  <si>
    <t>100/100/100/30</t>
    <phoneticPr fontId="34" type="noConversion"/>
  </si>
  <si>
    <t>所有BB命中+5</t>
    <phoneticPr fontId="34" type="noConversion"/>
  </si>
  <si>
    <t>75min</t>
    <phoneticPr fontId="34" type="noConversion"/>
  </si>
  <si>
    <t>所有CV命中+5</t>
    <phoneticPr fontId="34" type="noConversion"/>
  </si>
  <si>
    <t>[宁海“中华特级厨师”附赠]</t>
    <phoneticPr fontId="34" type="noConversion"/>
  </si>
  <si>
    <t>[平海“特级面点师”附赠]</t>
    <phoneticPr fontId="34" type="noConversion"/>
  </si>
  <si>
    <r>
      <t>炮击战阶段的</t>
    </r>
    <r>
      <rPr>
        <sz val="11"/>
        <color rgb="FFFF0000"/>
        <rFont val="宋体"/>
        <family val="3"/>
        <charset val="134"/>
      </rPr>
      <t>战列巡洋舰</t>
    </r>
    <r>
      <rPr>
        <sz val="11"/>
        <rFont val="宋体"/>
        <family val="3"/>
        <charset val="134"/>
      </rPr>
      <t>炮击附带2%/5%/7%/10%护甲穿透效果</t>
    </r>
    <phoneticPr fontId="34" type="noConversion"/>
  </si>
  <si>
    <t>英国三联4英寸炮</t>
    <phoneticPr fontId="34" type="noConversion"/>
  </si>
  <si>
    <t>火力+3</t>
    <phoneticPr fontId="34" type="noConversion"/>
  </si>
  <si>
    <t>自身位于队伍中，携带包含战列舰的舰队出战时经验+1</t>
    <phoneticPr fontId="34" type="noConversion"/>
  </si>
  <si>
    <t>自身位于队伍中，携带包含战列巡洋舰的舰队出战时经验+1</t>
    <phoneticPr fontId="34" type="noConversion"/>
  </si>
  <si>
    <t>古鹰、加古、青叶、衣笠、伦敦、肯特、昆西、新奥尔良、彭萨科拉、北安普顿、约克、埃克塞特</t>
    <phoneticPr fontId="34" type="noConversion"/>
  </si>
  <si>
    <t>林仙、加拉蒂亚、佩内洛珀、埃姆登</t>
    <phoneticPr fontId="34" type="noConversion"/>
  </si>
  <si>
    <t>五十铃、曙光女神、布鲁克林、亚特兰大、朱诺、圣胡安、莱比锡</t>
    <phoneticPr fontId="34" type="noConversion"/>
  </si>
  <si>
    <t>暴怒</t>
    <phoneticPr fontId="34" type="noConversion"/>
  </si>
  <si>
    <t>CLT</t>
    <phoneticPr fontId="34" type="noConversion"/>
  </si>
  <si>
    <t>ASDG</t>
    <phoneticPr fontId="34" type="noConversion"/>
  </si>
  <si>
    <t>秋月(あきづき)</t>
    <phoneticPr fontId="34" type="noConversion"/>
  </si>
  <si>
    <t>香取(かとり)</t>
    <phoneticPr fontId="34" type="noConversion"/>
  </si>
  <si>
    <t>ID</t>
    <phoneticPr fontId="34" type="noConversion"/>
  </si>
  <si>
    <t>1</t>
    <phoneticPr fontId="34" type="noConversion"/>
  </si>
  <si>
    <r>
      <t>2</t>
    </r>
    <r>
      <rPr>
        <sz val="11"/>
        <color theme="1"/>
        <rFont val="宋体"/>
        <family val="2"/>
        <scheme val="minor"/>
      </rPr>
      <t/>
    </r>
  </si>
  <si>
    <r>
      <t>3</t>
    </r>
    <r>
      <rPr>
        <sz val="11"/>
        <color theme="1"/>
        <rFont val="宋体"/>
        <family val="2"/>
        <scheme val="minor"/>
      </rPr>
      <t/>
    </r>
  </si>
  <si>
    <r>
      <t>4</t>
    </r>
    <r>
      <rPr>
        <sz val="11"/>
        <color theme="1"/>
        <rFont val="宋体"/>
        <family val="2"/>
        <scheme val="minor"/>
      </rPr>
      <t/>
    </r>
  </si>
  <si>
    <r>
      <t>5</t>
    </r>
    <r>
      <rPr>
        <sz val="11"/>
        <color theme="1"/>
        <rFont val="宋体"/>
        <family val="2"/>
        <scheme val="minor"/>
      </rPr>
      <t/>
    </r>
  </si>
  <si>
    <r>
      <t>6</t>
    </r>
    <r>
      <rPr>
        <sz val="11"/>
        <color theme="1"/>
        <rFont val="宋体"/>
        <family val="2"/>
        <scheme val="minor"/>
      </rPr>
      <t/>
    </r>
  </si>
  <si>
    <r>
      <t>8</t>
    </r>
    <r>
      <rPr>
        <sz val="11"/>
        <color theme="1"/>
        <rFont val="宋体"/>
        <family val="2"/>
        <scheme val="minor"/>
      </rPr>
      <t/>
    </r>
  </si>
  <si>
    <r>
      <t>9</t>
    </r>
    <r>
      <rPr>
        <sz val="11"/>
        <color theme="1"/>
        <rFont val="宋体"/>
        <family val="2"/>
        <scheme val="minor"/>
      </rPr>
      <t/>
    </r>
  </si>
  <si>
    <r>
      <t>10</t>
    </r>
    <r>
      <rPr>
        <sz val="11"/>
        <color theme="1"/>
        <rFont val="宋体"/>
        <family val="2"/>
        <scheme val="minor"/>
      </rPr>
      <t/>
    </r>
  </si>
  <si>
    <r>
      <t>11</t>
    </r>
    <r>
      <rPr>
        <sz val="11"/>
        <color theme="1"/>
        <rFont val="宋体"/>
        <family val="2"/>
        <scheme val="minor"/>
      </rPr>
      <t/>
    </r>
  </si>
  <si>
    <r>
      <t>12</t>
    </r>
    <r>
      <rPr>
        <sz val="11"/>
        <color theme="1"/>
        <rFont val="宋体"/>
        <family val="2"/>
        <scheme val="minor"/>
      </rPr>
      <t/>
    </r>
  </si>
  <si>
    <r>
      <t>13</t>
    </r>
    <r>
      <rPr>
        <sz val="11"/>
        <color theme="1"/>
        <rFont val="宋体"/>
        <family val="2"/>
        <scheme val="minor"/>
      </rPr>
      <t/>
    </r>
  </si>
  <si>
    <r>
      <t>14</t>
    </r>
    <r>
      <rPr>
        <sz val="11"/>
        <color theme="1"/>
        <rFont val="宋体"/>
        <family val="2"/>
        <scheme val="minor"/>
      </rPr>
      <t/>
    </r>
  </si>
  <si>
    <r>
      <t>15</t>
    </r>
    <r>
      <rPr>
        <sz val="11"/>
        <color theme="1"/>
        <rFont val="宋体"/>
        <family val="2"/>
        <scheme val="minor"/>
      </rPr>
      <t/>
    </r>
  </si>
  <si>
    <r>
      <t>16</t>
    </r>
    <r>
      <rPr>
        <sz val="11"/>
        <color theme="1"/>
        <rFont val="宋体"/>
        <family val="2"/>
        <scheme val="minor"/>
      </rPr>
      <t/>
    </r>
  </si>
  <si>
    <r>
      <t>17</t>
    </r>
    <r>
      <rPr>
        <sz val="11"/>
        <color theme="1"/>
        <rFont val="宋体"/>
        <family val="2"/>
        <scheme val="minor"/>
      </rPr>
      <t/>
    </r>
  </si>
  <si>
    <r>
      <t>18</t>
    </r>
    <r>
      <rPr>
        <sz val="11"/>
        <color theme="1"/>
        <rFont val="宋体"/>
        <family val="2"/>
        <scheme val="minor"/>
      </rPr>
      <t/>
    </r>
  </si>
  <si>
    <r>
      <t>19</t>
    </r>
    <r>
      <rPr>
        <sz val="11"/>
        <color theme="1"/>
        <rFont val="宋体"/>
        <family val="2"/>
        <scheme val="minor"/>
      </rPr>
      <t/>
    </r>
  </si>
  <si>
    <r>
      <t>21</t>
    </r>
    <r>
      <rPr>
        <sz val="11"/>
        <color theme="1"/>
        <rFont val="宋体"/>
        <family val="2"/>
        <scheme val="minor"/>
      </rPr>
      <t/>
    </r>
  </si>
  <si>
    <r>
      <t>22</t>
    </r>
    <r>
      <rPr>
        <sz val="11"/>
        <color theme="1"/>
        <rFont val="宋体"/>
        <family val="2"/>
        <scheme val="minor"/>
      </rPr>
      <t/>
    </r>
  </si>
  <si>
    <r>
      <t>23</t>
    </r>
    <r>
      <rPr>
        <sz val="11"/>
        <color theme="1"/>
        <rFont val="宋体"/>
        <family val="2"/>
        <scheme val="minor"/>
      </rPr>
      <t/>
    </r>
  </si>
  <si>
    <r>
      <t>24</t>
    </r>
    <r>
      <rPr>
        <sz val="11"/>
        <color theme="1"/>
        <rFont val="宋体"/>
        <family val="2"/>
        <scheme val="minor"/>
      </rPr>
      <t/>
    </r>
  </si>
  <si>
    <r>
      <t>25</t>
    </r>
    <r>
      <rPr>
        <sz val="11"/>
        <color theme="1"/>
        <rFont val="宋体"/>
        <family val="2"/>
        <scheme val="minor"/>
      </rPr>
      <t/>
    </r>
  </si>
  <si>
    <r>
      <t>26</t>
    </r>
    <r>
      <rPr>
        <sz val="11"/>
        <color theme="1"/>
        <rFont val="宋体"/>
        <family val="2"/>
        <scheme val="minor"/>
      </rPr>
      <t/>
    </r>
  </si>
  <si>
    <r>
      <t>27</t>
    </r>
    <r>
      <rPr>
        <sz val="11"/>
        <color theme="1"/>
        <rFont val="宋体"/>
        <family val="2"/>
        <scheme val="minor"/>
      </rPr>
      <t/>
    </r>
  </si>
  <si>
    <r>
      <t>28</t>
    </r>
    <r>
      <rPr>
        <sz val="11"/>
        <color theme="1"/>
        <rFont val="宋体"/>
        <family val="2"/>
        <scheme val="minor"/>
      </rPr>
      <t/>
    </r>
  </si>
  <si>
    <r>
      <t>29</t>
    </r>
    <r>
      <rPr>
        <sz val="11"/>
        <color theme="1"/>
        <rFont val="宋体"/>
        <family val="2"/>
        <scheme val="minor"/>
      </rPr>
      <t/>
    </r>
  </si>
  <si>
    <r>
      <t>31</t>
    </r>
    <r>
      <rPr>
        <sz val="11"/>
        <color theme="1"/>
        <rFont val="宋体"/>
        <family val="2"/>
        <scheme val="minor"/>
      </rPr>
      <t/>
    </r>
  </si>
  <si>
    <r>
      <t>32</t>
    </r>
    <r>
      <rPr>
        <sz val="11"/>
        <color theme="1"/>
        <rFont val="宋体"/>
        <family val="2"/>
        <scheme val="minor"/>
      </rPr>
      <t/>
    </r>
  </si>
  <si>
    <r>
      <t>33</t>
    </r>
    <r>
      <rPr>
        <sz val="11"/>
        <color theme="1"/>
        <rFont val="宋体"/>
        <family val="2"/>
        <scheme val="minor"/>
      </rPr>
      <t/>
    </r>
  </si>
  <si>
    <r>
      <t>34</t>
    </r>
    <r>
      <rPr>
        <sz val="11"/>
        <color theme="1"/>
        <rFont val="宋体"/>
        <family val="2"/>
        <scheme val="minor"/>
      </rPr>
      <t/>
    </r>
  </si>
  <si>
    <r>
      <t>35</t>
    </r>
    <r>
      <rPr>
        <sz val="11"/>
        <color theme="1"/>
        <rFont val="宋体"/>
        <family val="2"/>
        <scheme val="minor"/>
      </rPr>
      <t/>
    </r>
  </si>
  <si>
    <r>
      <t>36</t>
    </r>
    <r>
      <rPr>
        <sz val="11"/>
        <color theme="1"/>
        <rFont val="宋体"/>
        <family val="2"/>
        <scheme val="minor"/>
      </rPr>
      <t/>
    </r>
  </si>
  <si>
    <r>
      <t>37</t>
    </r>
    <r>
      <rPr>
        <sz val="11"/>
        <color theme="1"/>
        <rFont val="宋体"/>
        <family val="2"/>
        <scheme val="minor"/>
      </rPr>
      <t/>
    </r>
  </si>
  <si>
    <r>
      <t>38</t>
    </r>
    <r>
      <rPr>
        <sz val="11"/>
        <color theme="1"/>
        <rFont val="宋体"/>
        <family val="2"/>
        <scheme val="minor"/>
      </rPr>
      <t/>
    </r>
  </si>
  <si>
    <r>
      <t>39</t>
    </r>
    <r>
      <rPr>
        <sz val="11"/>
        <color theme="1"/>
        <rFont val="宋体"/>
        <family val="2"/>
        <scheme val="minor"/>
      </rPr>
      <t/>
    </r>
  </si>
  <si>
    <r>
      <t>40</t>
    </r>
    <r>
      <rPr>
        <sz val="11"/>
        <color theme="1"/>
        <rFont val="宋体"/>
        <family val="2"/>
        <scheme val="minor"/>
      </rPr>
      <t/>
    </r>
  </si>
  <si>
    <r>
      <t>41</t>
    </r>
    <r>
      <rPr>
        <sz val="11"/>
        <color theme="1"/>
        <rFont val="宋体"/>
        <family val="2"/>
        <scheme val="minor"/>
      </rPr>
      <t/>
    </r>
  </si>
  <si>
    <r>
      <t>42</t>
    </r>
    <r>
      <rPr>
        <sz val="11"/>
        <color theme="1"/>
        <rFont val="宋体"/>
        <family val="2"/>
        <scheme val="minor"/>
      </rPr>
      <t/>
    </r>
  </si>
  <si>
    <r>
      <t>43</t>
    </r>
    <r>
      <rPr>
        <sz val="11"/>
        <color theme="1"/>
        <rFont val="宋体"/>
        <family val="2"/>
        <scheme val="minor"/>
      </rPr>
      <t/>
    </r>
  </si>
  <si>
    <r>
      <t>44</t>
    </r>
    <r>
      <rPr>
        <sz val="11"/>
        <color theme="1"/>
        <rFont val="宋体"/>
        <family val="2"/>
        <scheme val="minor"/>
      </rPr>
      <t/>
    </r>
  </si>
  <si>
    <r>
      <t>45</t>
    </r>
    <r>
      <rPr>
        <sz val="11"/>
        <color theme="1"/>
        <rFont val="宋体"/>
        <family val="2"/>
        <scheme val="minor"/>
      </rPr>
      <t/>
    </r>
  </si>
  <si>
    <r>
      <t>47</t>
    </r>
    <r>
      <rPr>
        <sz val="11"/>
        <color theme="1"/>
        <rFont val="宋体"/>
        <family val="2"/>
        <scheme val="minor"/>
      </rPr>
      <t/>
    </r>
  </si>
  <si>
    <r>
      <t>48</t>
    </r>
    <r>
      <rPr>
        <sz val="11"/>
        <color theme="1"/>
        <rFont val="宋体"/>
        <family val="2"/>
        <scheme val="minor"/>
      </rPr>
      <t/>
    </r>
  </si>
  <si>
    <r>
      <t>49</t>
    </r>
    <r>
      <rPr>
        <sz val="11"/>
        <color theme="1"/>
        <rFont val="宋体"/>
        <family val="2"/>
        <scheme val="minor"/>
      </rPr>
      <t/>
    </r>
  </si>
  <si>
    <r>
      <t>50</t>
    </r>
    <r>
      <rPr>
        <sz val="11"/>
        <color theme="1"/>
        <rFont val="宋体"/>
        <family val="2"/>
        <scheme val="minor"/>
      </rPr>
      <t/>
    </r>
  </si>
  <si>
    <r>
      <t>51</t>
    </r>
    <r>
      <rPr>
        <sz val="11"/>
        <color theme="1"/>
        <rFont val="宋体"/>
        <family val="2"/>
        <scheme val="minor"/>
      </rPr>
      <t/>
    </r>
  </si>
  <si>
    <r>
      <t>52</t>
    </r>
    <r>
      <rPr>
        <sz val="11"/>
        <color theme="1"/>
        <rFont val="宋体"/>
        <family val="2"/>
        <scheme val="minor"/>
      </rPr>
      <t/>
    </r>
  </si>
  <si>
    <r>
      <t>53</t>
    </r>
    <r>
      <rPr>
        <sz val="11"/>
        <color theme="1"/>
        <rFont val="宋体"/>
        <family val="2"/>
        <scheme val="minor"/>
      </rPr>
      <t/>
    </r>
  </si>
  <si>
    <r>
      <t>54</t>
    </r>
    <r>
      <rPr>
        <sz val="11"/>
        <color theme="1"/>
        <rFont val="宋体"/>
        <family val="2"/>
        <scheme val="minor"/>
      </rPr>
      <t/>
    </r>
  </si>
  <si>
    <r>
      <t>55</t>
    </r>
    <r>
      <rPr>
        <sz val="11"/>
        <color theme="1"/>
        <rFont val="宋体"/>
        <family val="2"/>
        <scheme val="minor"/>
      </rPr>
      <t/>
    </r>
  </si>
  <si>
    <r>
      <t>56</t>
    </r>
    <r>
      <rPr>
        <sz val="11"/>
        <color theme="1"/>
        <rFont val="宋体"/>
        <family val="2"/>
        <scheme val="minor"/>
      </rPr>
      <t/>
    </r>
  </si>
  <si>
    <r>
      <t>57</t>
    </r>
    <r>
      <rPr>
        <sz val="11"/>
        <color theme="1"/>
        <rFont val="宋体"/>
        <family val="2"/>
        <scheme val="minor"/>
      </rPr>
      <t/>
    </r>
  </si>
  <si>
    <r>
      <t>58</t>
    </r>
    <r>
      <rPr>
        <sz val="11"/>
        <color theme="1"/>
        <rFont val="宋体"/>
        <family val="2"/>
        <scheme val="minor"/>
      </rPr>
      <t/>
    </r>
  </si>
  <si>
    <r>
      <t>59</t>
    </r>
    <r>
      <rPr>
        <sz val="11"/>
        <color theme="1"/>
        <rFont val="宋体"/>
        <family val="2"/>
        <scheme val="minor"/>
      </rPr>
      <t/>
    </r>
  </si>
  <si>
    <r>
      <t>60</t>
    </r>
    <r>
      <rPr>
        <sz val="11"/>
        <color theme="1"/>
        <rFont val="宋体"/>
        <family val="2"/>
        <scheme val="minor"/>
      </rPr>
      <t/>
    </r>
  </si>
  <si>
    <r>
      <t>61</t>
    </r>
    <r>
      <rPr>
        <sz val="11"/>
        <color theme="1"/>
        <rFont val="宋体"/>
        <family val="2"/>
        <scheme val="minor"/>
      </rPr>
      <t/>
    </r>
  </si>
  <si>
    <r>
      <t>62</t>
    </r>
    <r>
      <rPr>
        <sz val="11"/>
        <color theme="1"/>
        <rFont val="宋体"/>
        <family val="2"/>
        <scheme val="minor"/>
      </rPr>
      <t/>
    </r>
  </si>
  <si>
    <r>
      <t>63</t>
    </r>
    <r>
      <rPr>
        <sz val="11"/>
        <color theme="1"/>
        <rFont val="宋体"/>
        <family val="2"/>
        <scheme val="minor"/>
      </rPr>
      <t/>
    </r>
  </si>
  <si>
    <r>
      <t>64</t>
    </r>
    <r>
      <rPr>
        <sz val="11"/>
        <color theme="1"/>
        <rFont val="宋体"/>
        <family val="2"/>
        <scheme val="minor"/>
      </rPr>
      <t/>
    </r>
  </si>
  <si>
    <r>
      <t>65</t>
    </r>
    <r>
      <rPr>
        <sz val="11"/>
        <color theme="1"/>
        <rFont val="宋体"/>
        <family val="2"/>
        <scheme val="minor"/>
      </rPr>
      <t/>
    </r>
  </si>
  <si>
    <r>
      <t>66</t>
    </r>
    <r>
      <rPr>
        <sz val="11"/>
        <color theme="1"/>
        <rFont val="宋体"/>
        <family val="2"/>
        <scheme val="minor"/>
      </rPr>
      <t/>
    </r>
  </si>
  <si>
    <r>
      <t>67</t>
    </r>
    <r>
      <rPr>
        <sz val="11"/>
        <color theme="1"/>
        <rFont val="宋体"/>
        <family val="2"/>
        <scheme val="minor"/>
      </rPr>
      <t/>
    </r>
  </si>
  <si>
    <r>
      <t>68</t>
    </r>
    <r>
      <rPr>
        <sz val="11"/>
        <color theme="1"/>
        <rFont val="宋体"/>
        <family val="2"/>
        <scheme val="minor"/>
      </rPr>
      <t/>
    </r>
  </si>
  <si>
    <r>
      <t>69</t>
    </r>
    <r>
      <rPr>
        <sz val="11"/>
        <color theme="1"/>
        <rFont val="宋体"/>
        <family val="2"/>
        <scheme val="minor"/>
      </rPr>
      <t/>
    </r>
  </si>
  <si>
    <r>
      <t>70</t>
    </r>
    <r>
      <rPr>
        <sz val="11"/>
        <color theme="1"/>
        <rFont val="宋体"/>
        <family val="2"/>
        <scheme val="minor"/>
      </rPr>
      <t/>
    </r>
  </si>
  <si>
    <r>
      <t>71</t>
    </r>
    <r>
      <rPr>
        <sz val="11"/>
        <color theme="1"/>
        <rFont val="宋体"/>
        <family val="2"/>
        <scheme val="minor"/>
      </rPr>
      <t/>
    </r>
  </si>
  <si>
    <r>
      <t>72</t>
    </r>
    <r>
      <rPr>
        <sz val="11"/>
        <color theme="1"/>
        <rFont val="宋体"/>
        <family val="2"/>
        <scheme val="minor"/>
      </rPr>
      <t/>
    </r>
  </si>
  <si>
    <r>
      <t>73</t>
    </r>
    <r>
      <rPr>
        <sz val="11"/>
        <color theme="1"/>
        <rFont val="宋体"/>
        <family val="2"/>
        <scheme val="minor"/>
      </rPr>
      <t/>
    </r>
  </si>
  <si>
    <r>
      <t>75</t>
    </r>
    <r>
      <rPr>
        <sz val="11"/>
        <color theme="1"/>
        <rFont val="宋体"/>
        <family val="2"/>
        <scheme val="minor"/>
      </rPr>
      <t/>
    </r>
  </si>
  <si>
    <r>
      <t>76</t>
    </r>
    <r>
      <rPr>
        <sz val="11"/>
        <color theme="1"/>
        <rFont val="宋体"/>
        <family val="2"/>
        <scheme val="minor"/>
      </rPr>
      <t/>
    </r>
  </si>
  <si>
    <r>
      <t>77</t>
    </r>
    <r>
      <rPr>
        <sz val="11"/>
        <color theme="1"/>
        <rFont val="宋体"/>
        <family val="2"/>
        <scheme val="minor"/>
      </rPr>
      <t/>
    </r>
  </si>
  <si>
    <r>
      <t>80</t>
    </r>
    <r>
      <rPr>
        <sz val="11"/>
        <color theme="1"/>
        <rFont val="宋体"/>
        <family val="2"/>
        <scheme val="minor"/>
      </rPr>
      <t/>
    </r>
  </si>
  <si>
    <r>
      <t>81</t>
    </r>
    <r>
      <rPr>
        <sz val="11"/>
        <color theme="1"/>
        <rFont val="宋体"/>
        <family val="2"/>
        <scheme val="minor"/>
      </rPr>
      <t/>
    </r>
  </si>
  <si>
    <r>
      <t>82</t>
    </r>
    <r>
      <rPr>
        <sz val="11"/>
        <color theme="1"/>
        <rFont val="宋体"/>
        <family val="2"/>
        <scheme val="minor"/>
      </rPr>
      <t/>
    </r>
  </si>
  <si>
    <r>
      <t>83</t>
    </r>
    <r>
      <rPr>
        <sz val="11"/>
        <color theme="1"/>
        <rFont val="宋体"/>
        <family val="2"/>
        <scheme val="minor"/>
      </rPr>
      <t/>
    </r>
  </si>
  <si>
    <r>
      <t>84</t>
    </r>
    <r>
      <rPr>
        <sz val="11"/>
        <color theme="1"/>
        <rFont val="宋体"/>
        <family val="2"/>
        <scheme val="minor"/>
      </rPr>
      <t/>
    </r>
  </si>
  <si>
    <r>
      <t>85</t>
    </r>
    <r>
      <rPr>
        <sz val="11"/>
        <color theme="1"/>
        <rFont val="宋体"/>
        <family val="2"/>
        <scheme val="minor"/>
      </rPr>
      <t/>
    </r>
  </si>
  <si>
    <r>
      <t>86</t>
    </r>
    <r>
      <rPr>
        <sz val="11"/>
        <color theme="1"/>
        <rFont val="宋体"/>
        <family val="2"/>
        <scheme val="minor"/>
      </rPr>
      <t/>
    </r>
  </si>
  <si>
    <r>
      <t>87</t>
    </r>
    <r>
      <rPr>
        <sz val="11"/>
        <color theme="1"/>
        <rFont val="宋体"/>
        <family val="2"/>
        <scheme val="minor"/>
      </rPr>
      <t/>
    </r>
  </si>
  <si>
    <r>
      <t>88</t>
    </r>
    <r>
      <rPr>
        <sz val="11"/>
        <color theme="1"/>
        <rFont val="宋体"/>
        <family val="2"/>
        <scheme val="minor"/>
      </rPr>
      <t/>
    </r>
  </si>
  <si>
    <r>
      <t>90</t>
    </r>
    <r>
      <rPr>
        <sz val="11"/>
        <color theme="1"/>
        <rFont val="宋体"/>
        <family val="2"/>
        <scheme val="minor"/>
      </rPr>
      <t/>
    </r>
  </si>
  <si>
    <r>
      <t>91</t>
    </r>
    <r>
      <rPr>
        <sz val="11"/>
        <color theme="1"/>
        <rFont val="宋体"/>
        <family val="2"/>
        <scheme val="minor"/>
      </rPr>
      <t/>
    </r>
  </si>
  <si>
    <r>
      <t>92</t>
    </r>
    <r>
      <rPr>
        <sz val="11"/>
        <color theme="1"/>
        <rFont val="宋体"/>
        <family val="2"/>
        <scheme val="minor"/>
      </rPr>
      <t/>
    </r>
  </si>
  <si>
    <r>
      <t>93</t>
    </r>
    <r>
      <rPr>
        <sz val="11"/>
        <color theme="1"/>
        <rFont val="宋体"/>
        <family val="2"/>
        <scheme val="minor"/>
      </rPr>
      <t/>
    </r>
  </si>
  <si>
    <r>
      <t>94</t>
    </r>
    <r>
      <rPr>
        <sz val="11"/>
        <color theme="1"/>
        <rFont val="宋体"/>
        <family val="2"/>
        <scheme val="minor"/>
      </rPr>
      <t/>
    </r>
  </si>
  <si>
    <r>
      <t>95</t>
    </r>
    <r>
      <rPr>
        <sz val="11"/>
        <color theme="1"/>
        <rFont val="宋体"/>
        <family val="2"/>
        <scheme val="minor"/>
      </rPr>
      <t/>
    </r>
  </si>
  <si>
    <r>
      <t>96</t>
    </r>
    <r>
      <rPr>
        <sz val="11"/>
        <color theme="1"/>
        <rFont val="宋体"/>
        <family val="2"/>
        <scheme val="minor"/>
      </rPr>
      <t/>
    </r>
  </si>
  <si>
    <r>
      <t>97</t>
    </r>
    <r>
      <rPr>
        <sz val="11"/>
        <color theme="1"/>
        <rFont val="宋体"/>
        <family val="2"/>
        <scheme val="minor"/>
      </rPr>
      <t/>
    </r>
  </si>
  <si>
    <r>
      <t>98</t>
    </r>
    <r>
      <rPr>
        <sz val="11"/>
        <color theme="1"/>
        <rFont val="宋体"/>
        <family val="2"/>
        <scheme val="minor"/>
      </rPr>
      <t/>
    </r>
  </si>
  <si>
    <r>
      <t>99</t>
    </r>
    <r>
      <rPr>
        <sz val="11"/>
        <color theme="1"/>
        <rFont val="宋体"/>
        <family val="2"/>
        <scheme val="minor"/>
      </rPr>
      <t/>
    </r>
  </si>
  <si>
    <r>
      <t>101</t>
    </r>
    <r>
      <rPr>
        <sz val="11"/>
        <color theme="1"/>
        <rFont val="宋体"/>
        <family val="2"/>
        <scheme val="minor"/>
      </rPr>
      <t/>
    </r>
  </si>
  <si>
    <r>
      <t>102</t>
    </r>
    <r>
      <rPr>
        <sz val="11"/>
        <color theme="1"/>
        <rFont val="宋体"/>
        <family val="2"/>
        <scheme val="minor"/>
      </rPr>
      <t/>
    </r>
  </si>
  <si>
    <r>
      <t>103</t>
    </r>
    <r>
      <rPr>
        <sz val="11"/>
        <color theme="1"/>
        <rFont val="宋体"/>
        <family val="2"/>
        <scheme val="minor"/>
      </rPr>
      <t/>
    </r>
  </si>
  <si>
    <r>
      <t>104</t>
    </r>
    <r>
      <rPr>
        <sz val="11"/>
        <color theme="1"/>
        <rFont val="宋体"/>
        <family val="2"/>
        <scheme val="minor"/>
      </rPr>
      <t/>
    </r>
  </si>
  <si>
    <r>
      <t>114</t>
    </r>
    <r>
      <rPr>
        <sz val="11"/>
        <color theme="1"/>
        <rFont val="宋体"/>
        <family val="2"/>
        <scheme val="minor"/>
      </rPr>
      <t/>
    </r>
  </si>
  <si>
    <t>SC</t>
    <phoneticPr fontId="34" type="noConversion"/>
  </si>
  <si>
    <t>睦月(むつき)</t>
    <phoneticPr fontId="34" type="noConversion"/>
  </si>
  <si>
    <t>白露(しらつゆ)</t>
    <phoneticPr fontId="34" type="noConversion"/>
  </si>
  <si>
    <t>AP</t>
    <phoneticPr fontId="34" type="noConversion"/>
  </si>
  <si>
    <t>346</t>
  </si>
  <si>
    <t>348</t>
  </si>
  <si>
    <t>USS Wisconsin (BB-64)</t>
    <phoneticPr fontId="34" type="noConversion"/>
  </si>
  <si>
    <t>谢菲尔德</t>
    <phoneticPr fontId="34" type="noConversion"/>
  </si>
  <si>
    <t>HMS Sheffield (C24)</t>
    <phoneticPr fontId="34" type="noConversion"/>
  </si>
  <si>
    <t>蒙彼利埃</t>
    <phoneticPr fontId="34" type="noConversion"/>
  </si>
  <si>
    <t>丹佛</t>
    <phoneticPr fontId="34" type="noConversion"/>
  </si>
  <si>
    <t>USS Montpelier (CL-57)</t>
    <phoneticPr fontId="34" type="noConversion"/>
  </si>
  <si>
    <t>USS Denver (CL-58)</t>
    <phoneticPr fontId="34" type="noConversion"/>
  </si>
  <si>
    <t>USS Phelps (DD-360)</t>
    <phoneticPr fontId="34" type="noConversion"/>
  </si>
  <si>
    <t>初月(はつづき)</t>
    <phoneticPr fontId="34" type="noConversion"/>
  </si>
  <si>
    <t>HMS Furious (47)</t>
    <phoneticPr fontId="34" type="noConversion"/>
  </si>
  <si>
    <t>美式汉堡</t>
    <phoneticPr fontId="34" type="noConversion"/>
  </si>
  <si>
    <t xml:space="preserve">美国 </t>
    <phoneticPr fontId="34" type="noConversion"/>
  </si>
  <si>
    <t>100/150/100/50</t>
    <phoneticPr fontId="34" type="noConversion"/>
  </si>
  <si>
    <t>美国BB火力+5</t>
    <phoneticPr fontId="34" type="noConversion"/>
  </si>
  <si>
    <t>60min</t>
    <phoneticPr fontId="34" type="noConversion"/>
  </si>
  <si>
    <t>[所罗门之晓400功勋兑换]</t>
    <phoneticPr fontId="34" type="noConversion"/>
  </si>
  <si>
    <t>7-5 百慕大三角防波堤</t>
    <phoneticPr fontId="34" type="noConversion"/>
  </si>
  <si>
    <t>出门：战列≤3去A，航母≤3去B</t>
    <phoneticPr fontId="34" type="noConversion"/>
  </si>
  <si>
    <t>A</t>
    <phoneticPr fontId="34" type="noConversion"/>
  </si>
  <si>
    <t>B</t>
    <phoneticPr fontId="34" type="noConversion"/>
  </si>
  <si>
    <t>C</t>
    <phoneticPr fontId="34" type="noConversion"/>
  </si>
  <si>
    <t>D</t>
    <phoneticPr fontId="34" type="noConversion"/>
  </si>
  <si>
    <t>E</t>
    <phoneticPr fontId="34" type="noConversion"/>
  </si>
  <si>
    <t>F</t>
    <phoneticPr fontId="34" type="noConversion"/>
  </si>
  <si>
    <t>G</t>
    <phoneticPr fontId="34" type="noConversion"/>
  </si>
  <si>
    <t>H</t>
    <phoneticPr fontId="34" type="noConversion"/>
  </si>
  <si>
    <t>I</t>
    <phoneticPr fontId="34" type="noConversion"/>
  </si>
  <si>
    <t>J</t>
    <phoneticPr fontId="34" type="noConversion"/>
  </si>
  <si>
    <t>K</t>
    <phoneticPr fontId="34" type="noConversion"/>
  </si>
  <si>
    <t>L</t>
    <phoneticPr fontId="34" type="noConversion"/>
  </si>
  <si>
    <t>M</t>
    <phoneticPr fontId="34" type="noConversion"/>
  </si>
  <si>
    <t>O</t>
    <phoneticPr fontId="34" type="noConversion"/>
  </si>
  <si>
    <t>Q</t>
    <phoneticPr fontId="34" type="noConversion"/>
  </si>
  <si>
    <t>F4U-7</t>
    <phoneticPr fontId="34" type="noConversion"/>
  </si>
  <si>
    <t>U国驱逐舰索敌+3</t>
    <phoneticPr fontId="34" type="noConversion"/>
  </si>
  <si>
    <t>深海深弹投射器Ⅰ型</t>
  </si>
  <si>
    <t>深海声纳Ⅰ型</t>
  </si>
  <si>
    <t>深海深弹投射器Ⅱ型</t>
  </si>
  <si>
    <t>深海声纳Ⅱ型</t>
  </si>
  <si>
    <t>小型防空机枪</t>
  </si>
  <si>
    <t>中型防空机枪</t>
  </si>
  <si>
    <t>大型防空机枪</t>
  </si>
  <si>
    <t>深海特制穿甲弹</t>
  </si>
  <si>
    <t>91式穿甲弹</t>
  </si>
  <si>
    <t>超重弹</t>
  </si>
  <si>
    <t>对空补正80%</t>
  </si>
  <si>
    <t>深海动力系统Ⅱ型</t>
  </si>
  <si>
    <t>深海动力系统Ⅰ型</t>
  </si>
  <si>
    <t>“生姜&amp;鱼饼”</t>
  </si>
  <si>
    <t>航空战阶段增加20%鱼雷机命中率</t>
  </si>
  <si>
    <t>航空战阶段增加10%鱼雷机命中率，炮击战阶段增加5%命中率</t>
  </si>
  <si>
    <t>装备时，增加10%开幕轰炸攻击力</t>
  </si>
  <si>
    <t>Z字旗</t>
  </si>
  <si>
    <t>装备后舰船耐久-1</t>
  </si>
  <si>
    <t>装备后舰船耐久+1</t>
  </si>
  <si>
    <t>装备时，增加25%开幕轰炸攻击力</t>
  </si>
  <si>
    <t>对海雷达Ⅰ型</t>
  </si>
  <si>
    <t>对空雷达Ⅰ型</t>
  </si>
  <si>
    <t>对海雷达Ⅱ型</t>
  </si>
  <si>
    <t>对空雷达Ⅱ型</t>
  </si>
  <si>
    <t>对海雷达Ⅲ型</t>
  </si>
  <si>
    <t>对空雷达Ⅲ型</t>
  </si>
  <si>
    <t>深海侦察机</t>
  </si>
  <si>
    <t>深海高速侦察机</t>
  </si>
  <si>
    <t>彩云</t>
  </si>
  <si>
    <t>深海轰炸机Ⅰ型</t>
  </si>
  <si>
    <t>深海轰炸机Ⅱ型</t>
  </si>
  <si>
    <t>深海高速轰炸机</t>
  </si>
  <si>
    <t>深海战斗机Ⅰ型</t>
  </si>
  <si>
    <t>深海战斗机Ⅱ型</t>
  </si>
  <si>
    <t>深海战斗机Ⅲ型</t>
  </si>
  <si>
    <t>深海高速战斗机</t>
  </si>
  <si>
    <t>烈风</t>
  </si>
  <si>
    <t>深海鱼雷机Ⅰ型</t>
  </si>
  <si>
    <t>深海鱼雷机Ⅱ型</t>
  </si>
  <si>
    <t>深海鱼雷机Ⅲ型</t>
  </si>
  <si>
    <t>大型鱼雷Ⅰ型</t>
  </si>
  <si>
    <t>大型鱼雷Ⅱ型</t>
  </si>
  <si>
    <t>大型鱼雷Ⅲ型</t>
  </si>
  <si>
    <t>深海高速鱼雷</t>
  </si>
  <si>
    <t>53厘米氧气鱼雷(潜艇)</t>
  </si>
  <si>
    <t>中型副炮</t>
  </si>
  <si>
    <t>小型副炮</t>
  </si>
  <si>
    <t>大型副炮</t>
  </si>
  <si>
    <t>小型单装高射炮</t>
  </si>
  <si>
    <t>小型单装炮</t>
  </si>
  <si>
    <t>小型连装炮</t>
  </si>
  <si>
    <t>中型连装炮</t>
  </si>
  <si>
    <t>中型单装炮</t>
  </si>
  <si>
    <t>大型单装炮</t>
  </si>
  <si>
    <t>大型连装炮</t>
  </si>
  <si>
    <t>早期试用型，仅限衣阿华级装备</t>
  </si>
  <si>
    <t>U国三联16英寸炮(MK7)</t>
  </si>
  <si>
    <t>F国M1920型三联450毫米主炮</t>
  </si>
  <si>
    <t>U国双联18英寸炮</t>
  </si>
  <si>
    <t>cid</t>
  </si>
  <si>
    <t>千里眼</t>
    <phoneticPr fontId="34" type="noConversion"/>
  </si>
  <si>
    <t>U国轻巡洋舰索敌+3</t>
    <phoneticPr fontId="34" type="noConversion"/>
  </si>
  <si>
    <t>莫斯科</t>
    <phoneticPr fontId="34" type="noConversion"/>
  </si>
  <si>
    <t>Москва</t>
    <phoneticPr fontId="34" type="noConversion"/>
  </si>
  <si>
    <t>Неустрашимый</t>
    <phoneticPr fontId="34" type="noConversion"/>
  </si>
  <si>
    <t>Киев</t>
    <phoneticPr fontId="34" type="noConversion"/>
  </si>
  <si>
    <t>Минск</t>
    <phoneticPr fontId="34" type="noConversion"/>
  </si>
  <si>
    <t>Новгород</t>
    <phoneticPr fontId="34" type="noConversion"/>
  </si>
  <si>
    <t>Сухбаатар</t>
    <phoneticPr fontId="34" type="noConversion"/>
  </si>
  <si>
    <t>Гремящий</t>
    <phoneticPr fontId="34" type="noConversion"/>
  </si>
  <si>
    <t>Béarn</t>
    <phoneticPr fontId="34" type="noConversion"/>
  </si>
  <si>
    <t>Советский Союз</t>
    <phoneticPr fontId="34" type="noConversion"/>
  </si>
  <si>
    <t>Энгельс</t>
    <phoneticPr fontId="34" type="noConversion"/>
  </si>
  <si>
    <t>Ташкент</t>
    <phoneticPr fontId="34" type="noConversion"/>
  </si>
  <si>
    <t>Киров</t>
    <phoneticPr fontId="34" type="noConversion"/>
  </si>
  <si>
    <t>Решительный</t>
    <phoneticPr fontId="34" type="noConversion"/>
  </si>
  <si>
    <t>ICGV Óðinn</t>
    <phoneticPr fontId="34" type="noConversion"/>
  </si>
  <si>
    <t>U-1405</t>
    <phoneticPr fontId="34" type="noConversion"/>
  </si>
  <si>
    <t>U1405</t>
    <phoneticPr fontId="34" type="noConversion"/>
  </si>
  <si>
    <t>U-81</t>
    <phoneticPr fontId="34" type="noConversion"/>
  </si>
  <si>
    <t>U-47</t>
    <phoneticPr fontId="34" type="noConversion"/>
  </si>
  <si>
    <t>U-1206</t>
    <phoneticPr fontId="34" type="noConversion"/>
  </si>
  <si>
    <t>U-156</t>
    <phoneticPr fontId="34" type="noConversion"/>
  </si>
  <si>
    <t>U-96</t>
    <phoneticPr fontId="34" type="noConversion"/>
  </si>
  <si>
    <t>Nürnberg</t>
    <phoneticPr fontId="34" type="noConversion"/>
  </si>
  <si>
    <t>U-505</t>
    <phoneticPr fontId="34" type="noConversion"/>
  </si>
  <si>
    <t>斯维尔德洛夫</t>
    <phoneticPr fontId="34" type="noConversion"/>
  </si>
  <si>
    <t>Свердлов</t>
    <phoneticPr fontId="34" type="noConversion"/>
  </si>
  <si>
    <t>英王乔治五世</t>
    <phoneticPr fontId="34" type="noConversion"/>
  </si>
  <si>
    <t>HMS King George V (41)</t>
    <phoneticPr fontId="34" type="noConversion"/>
  </si>
  <si>
    <t>波尔扎诺、莫斯科</t>
    <phoneticPr fontId="34" type="noConversion"/>
  </si>
  <si>
    <t>平海、宁海、逸仙、基洛夫、海伦娜、夕张、圣地亚哥、哥特雄狮、斯维尔德洛夫</t>
    <phoneticPr fontId="34" type="noConversion"/>
  </si>
  <si>
    <t>大哥大</t>
    <phoneticPr fontId="34" type="noConversion"/>
  </si>
  <si>
    <t>杠精</t>
    <phoneticPr fontId="34" type="noConversion"/>
  </si>
  <si>
    <t>明斯克</t>
    <phoneticPr fontId="34" type="noConversion"/>
  </si>
  <si>
    <t>希尔曼</t>
    <phoneticPr fontId="34" type="noConversion"/>
  </si>
  <si>
    <t>毛奇</t>
    <phoneticPr fontId="34" type="noConversion"/>
  </si>
  <si>
    <t>航母公式400铝和300铝的差别是400铝可出追赶</t>
    <phoneticPr fontId="34" type="noConversion"/>
  </si>
  <si>
    <t>2-1高效必跑。平时多攒油6-1和快修1-2、5-4。爆肝时跑1-2、1-4、5-3。大建缺钢跑个5-4。</t>
    <phoneticPr fontId="34" type="noConversion"/>
  </si>
  <si>
    <r>
      <t>维托里奥</t>
    </r>
    <r>
      <rPr>
        <sz val="11"/>
        <color indexed="51"/>
        <rFont val="Arial"/>
        <family val="2"/>
      </rPr>
      <t>·</t>
    </r>
    <r>
      <rPr>
        <sz val="11"/>
        <color indexed="51"/>
        <rFont val="宋体"/>
        <family val="3"/>
        <charset val="134"/>
      </rPr>
      <t>维内托</t>
    </r>
  </si>
  <si>
    <t>如果不要追赶可选300铝。</t>
    <phoneticPr fontId="34" type="noConversion"/>
  </si>
  <si>
    <t>追赶大凤都要 400 30 500 400 屏蔽3星及以下CL</t>
    <phoneticPr fontId="34" type="noConversion"/>
  </si>
  <si>
    <t>乔治·埃夫洛夫</t>
    <phoneticPr fontId="34" type="noConversion"/>
  </si>
  <si>
    <t>捡到的皮鞋</t>
    <phoneticPr fontId="34" type="noConversion"/>
  </si>
  <si>
    <t>S国所有舰船火力+2</t>
    <phoneticPr fontId="34" type="noConversion"/>
  </si>
  <si>
    <t>356</t>
  </si>
  <si>
    <t>爱丽</t>
    <phoneticPr fontId="34" type="noConversion"/>
  </si>
  <si>
    <t>Θ/Κ Γεώργιος Αβέρωφ</t>
    <phoneticPr fontId="34" type="noConversion"/>
  </si>
  <si>
    <t>Κ/Δ Έλλη</t>
    <phoneticPr fontId="34" type="noConversion"/>
  </si>
  <si>
    <t>HMS Formidable (67)</t>
    <phoneticPr fontId="34" type="noConversion"/>
  </si>
  <si>
    <t>SMS Viribus Unitis</t>
    <phoneticPr fontId="34" type="noConversion"/>
  </si>
  <si>
    <t>Alberto da Giussano</t>
    <phoneticPr fontId="34" type="noConversion"/>
  </si>
  <si>
    <t>攻略组微博：CNM攻略组</t>
    <phoneticPr fontId="34" type="noConversion"/>
  </si>
  <si>
    <t>航母中耗 400 130 500 400（要大凤追赶） 屏蔽拉菲</t>
    <phoneticPr fontId="34" type="noConversion"/>
  </si>
  <si>
    <t>BTD-1 毁灭者:轰炸+10,对潜+2,耗铝5、彗星:轰炸+9,耗铝4</t>
    <phoneticPr fontId="34" type="noConversion"/>
  </si>
  <si>
    <t>九一式穿甲弹：火力+6,命中+1,1阶穿甲</t>
    <phoneticPr fontId="34" type="noConversion"/>
  </si>
  <si>
    <t>海毒牙:制空+10,轰炸+3,回避+2,耗铝6、F4U-7：对空+9,轰炸+7,耗铝6</t>
    <phoneticPr fontId="34" type="noConversion"/>
  </si>
  <si>
    <t>导驱</t>
    <phoneticPr fontId="34" type="noConversion"/>
  </si>
  <si>
    <t>炽热</t>
    <phoneticPr fontId="34" type="noConversion"/>
  </si>
  <si>
    <t>蓝色战袍</t>
  </si>
  <si>
    <t>红黑球袜</t>
  </si>
  <si>
    <t>虎</t>
    <phoneticPr fontId="34" type="noConversion"/>
  </si>
  <si>
    <t>K1</t>
    <phoneticPr fontId="34" type="noConversion"/>
  </si>
  <si>
    <t>星座</t>
    <phoneticPr fontId="34" type="noConversion"/>
  </si>
  <si>
    <t>HMS K1</t>
    <phoneticPr fontId="34" type="noConversion"/>
  </si>
  <si>
    <t>USS Constellation (CC-2)</t>
    <phoneticPr fontId="34" type="noConversion"/>
  </si>
  <si>
    <t>Жгучий</t>
    <phoneticPr fontId="34" type="noConversion"/>
  </si>
  <si>
    <t>消声瓦</t>
    <phoneticPr fontId="34" type="noConversion"/>
  </si>
  <si>
    <t>球球</t>
    <phoneticPr fontId="34" type="noConversion"/>
  </si>
  <si>
    <t>纸片小姨子</t>
    <phoneticPr fontId="34" type="noConversion"/>
  </si>
  <si>
    <t>空想、塔什干、奥班农、威廉·D·波特、基辅</t>
    <phoneticPr fontId="34" type="noConversion"/>
  </si>
  <si>
    <t>明斯克、希尔曼</t>
    <phoneticPr fontId="34" type="noConversion"/>
  </si>
  <si>
    <t>安德烈亚多利亚、扶桑、山城、田纳西、加利福尼亚、日向、马里兰、科罗拉多、西弗吉尼亚、罗德尼、维内托、黎塞留、俾斯麦、提尔比茨、北卡罗来纳、南达科他、伊丽莎白女王、约克公爵、罗马、英王乔治五世、敦刻尔克</t>
    <phoneticPr fontId="34" type="noConversion"/>
  </si>
  <si>
    <t>最上、三隈、铃谷、熊野、威奇塔、波特兰、印第安纳波利斯、巴尔的摩、奥古斯塔</t>
    <phoneticPr fontId="34" type="noConversion"/>
  </si>
  <si>
    <t>阿拉斯加、关岛、胡德、声望、格奈森瑙、无比、毛奇、星座</t>
    <phoneticPr fontId="34" type="noConversion"/>
  </si>
  <si>
    <t>欢迎访问CNM攻略组官网：www.cnmglz.com (维护中)</t>
    <phoneticPr fontId="34" type="noConversion"/>
  </si>
  <si>
    <t>[其他]：K→J在J点取得B胜及以上即可关闭，同时将开启G→L；单次出征击败2次D点深海（迂回不算击败）关闭G→E和D→B路线。G点资源点+115弹药，H点资源点+115油。</t>
    <phoneticPr fontId="34" type="noConversion"/>
  </si>
  <si>
    <t>[其他]：本图出现更高级的潜艇敌人，而且几乎所有点都有他们的身影，航母5战斗机制空。A点是鱼塘。E点收费站-100弹。</t>
    <phoneticPr fontId="34" type="noConversion"/>
  </si>
  <si>
    <t>[其他]压制H、M点敌军之后开启G→J的捷径，可以拿资源三战进BOSS。M点收费站-110弹，J点资源点+110弹。</t>
    <phoneticPr fontId="34" type="noConversion"/>
  </si>
  <si>
    <t>乌兰○托附近水域(1-5)的恶魔：前往乌兰○托附近水域(1-5)，完成10次挑战
任务奖励：油*233 弹*233 钢*233 铝*233 
建议分4天完成，每天超过3次出征1-5(含撤退)将会遇到本游戏最强战力桩*2</t>
    <phoneticPr fontId="34" type="noConversion"/>
  </si>
  <si>
    <t>通关母港附近海域(1-1)：前往母港附近海域(1-1)，击退位于最终节点的敌军舰队
任务奖励：油*60 弹*60 钢*60 铝*20 快速修理工具*1
控制母港附近海域(1-1)：探索母港附近海域(1-1)中的所有区域
任务奖励：油*60 弹*60 钢*60 铝*20 装备图纸*1</t>
    <phoneticPr fontId="34" type="noConversion"/>
  </si>
  <si>
    <t>通关仁州附近海域(1-3)：前往仁州附近海域(1-3)，击退位于最终节点的敌军舰队
任务奖励：油*30 弹*30 钢*30 铝*10
控制仁州附近海域(1-3)：探索通关仁州附近海域(1-3)中的所有区域
任务奖励：油*60 弹*60 钢*60 铝*20 快速建造工具*1 鸟海*1
压制仁州附近海域(1-3)：用包含1艘重型巡洋舰的舰队击退仁州附近海域(1-3)最终节点的敌军舰队
任务奖励：油*90 弹*90 钢*90 铝*30 舰船图纸*1</t>
    <phoneticPr fontId="34" type="noConversion"/>
  </si>
  <si>
    <t>通关深海仁州基地(1-4)：前往深海仁州基地(1-4)，击退位于最终节点的敌军舰队
任务奖励：油*30 弹*30 钢*30 铝*10 列克星敦(CV-2)
控制深海仁州基地(1-4)：探索深海仁州基地(1-4)中的所有区域
任务奖励：油*60 弹*60 钢*60 铝*20 装备图纸*1
压制深海仁州基地(1-4)：用包含1艘轻型航母的舰队击退深海仁州基地(1-4)最终节点的敌军舰队
任务奖励：油*90 弹*90 钢*90 铝*30 舰船图纸*1</t>
    <phoneticPr fontId="34" type="noConversion"/>
  </si>
  <si>
    <t>通关扶桑西部海域(2-1)：前往扶桑西部海域(2-1)，击退位于最终节点的敌军舰队
任务奖励：油*30 弹*30 钢*30 铝*10 快速修理工具*1
控制扶桑西部海域(2-1)：探索扶桑西部海域(2-1)中的所有区域
任务奖励：油*60 弹*60 钢*60 铝*20
压制扶桑西部海域(2-1)：用包含1艘战列舰的舰队击退扶桑西部海域(2-1)最终节点的敌军舰队
任务奖励：油*90 弹*90 钢*90 铝*30 舰船图纸*1</t>
    <phoneticPr fontId="34" type="noConversion"/>
  </si>
  <si>
    <t>通关扶桑西南海域(2-2)：前往扶桑西南海域(2-2)，击退位于最终节点的敌军舰队
任务奖励：油*60 弹*60 钢*60 铝*20 快速修理工具*1
控制扶桑西南海域(2-2)：探索扶桑西南海域(2-2)中的所有区域
任务奖励：油*90 弹*90 钢*90 铝*30 装备图纸*2
压制扶桑西南海域(2-2)：用包含1艘航空母舰的舰队击退扶桑西南海域(2-2)最终节点的敌军舰队
任务奖励：油*120 弹*120 钢*120 铝*40 舰船图纸*2</t>
    <phoneticPr fontId="34" type="noConversion"/>
  </si>
  <si>
    <t>通关扶桑南部海域(2-3)：前往扶桑南部海域(2-3)，击退位于最终节点的敌军舰队
任务奖励：油*60 弹*60 钢*60 铝*20 快速修理工具*2
控制扶桑南部海域(2-3)：探索扶桑南部海域(2-3)中的所有区域
任务奖励：油*90 弹*90 钢*90 铝*30 装备图纸*2
压制扶桑南部海域(2-3)：用包含3艘驱逐舰的舰队击退扶桑南部海域(2-3)最终节点的敌军舰队
任务奖励：油*120 弹*120 钢*120 铝*40 舰船图纸*2</t>
    <phoneticPr fontId="34" type="noConversion"/>
  </si>
  <si>
    <t>通关深海扶桑基地(2-4)：前往海扶桑基地(2-4)，击退位于最终节点的敌军舰队
任务奖励：油*60 弹*60 钢*60 铝*20
控制深海扶桑基地(2-4)：探索海扶桑基地(2-4)中的所有区域
任务奖励：油*90 弹*90 钢*90 铝*30 装备图纸*2
压制深海扶桑基地(2-4)：用包含2艘轻型巡洋舰的舰队击退海扶桑基地(2-4))最终节点的敌军舰队
任务奖励：油*120 弹*120 钢*120 铝*40 舰船图纸*2</t>
    <phoneticPr fontId="34" type="noConversion"/>
  </si>
  <si>
    <t>E收费站-9铝，C安全点。中路DHK都可以迂回。</t>
    <phoneticPr fontId="34" type="noConversion"/>
  </si>
  <si>
    <t>通关深海前哨核心地区(2-5)：前往深海前哨核心地区(2-5)，击退位于最终节点的敌军舰队
任务奖励：油*400 弹*400 钢*400 铝*300
控制深海前哨核心地区(2-5)：探索深海前哨核心地区(2-5)中的所有区域
任务奖励：油*430 弹*430 钢*430 铝*300 快速修理工具*4</t>
    <phoneticPr fontId="34" type="noConversion"/>
  </si>
  <si>
    <t>通关深海前哨北方地区(2-6)：前往深海前哨北方地区(2-6)，击退位于最终节点的敌军舰队
任务奖励：油*400 弹*400 钢*400 铝*300
控制深海前哨北方地区(2-6)：探索深海前哨北方地区(2-6)中的所有区域
任务奖励：油*430 弹*430 钢*430 铝*300 快速修理工具*3
压制深海前哨北方地区(2-6)：用包含2艘战列巡洋舰的舰队击退深海前哨北方地区(2-6)中的所有区域
任务奖励：油*500 弹*500 钢*430 铝*500 舰船图纸：*4</t>
    <phoneticPr fontId="34" type="noConversion"/>
  </si>
  <si>
    <t>通关母港南部海域(3-1)：前往母港南部海域(3-1)，击退位于最终节点的敌军舰队
任务奖励：油*60 弹*60 钢*60 铝*20 舰船图纸*2
控制母港南部海域(3-1)：探索母港南部海域(3-1)中的所有区域
任务奖励：油*90 弹*90 钢*90 铝*30 装备图纸*2
压制母港南部海域(3-1)：用包含1艘战列巡洋舰的舰队击退母港南部海域(3-1)最终节点的敌军舰队
任务奖励：油*120 弹*120 钢*120 铝*40 舰船图纸*2</t>
    <phoneticPr fontId="34" type="noConversion"/>
  </si>
  <si>
    <t>通关东南群岛1(3-2)：前往东南群岛1(3-2)，击退位于最终节点的敌军舰队
任务奖励：油*90 弹*90 钢*90 铝*30 快速修理工具*2
控制东南群岛1(3-2)：探索东南群岛1(3-2)中的所有区域
任务奖励：油*120 弹*120 钢*120 铝*40 装备图纸*2
压制东南群岛1(3-2)：用包含6艘驱逐舰的舰队击退东南群岛1(3-2)最终节点的敌军舰队
任务奖励：油*150 弹*150 钢*150 铝*50 舰船图纸*2</t>
    <phoneticPr fontId="34" type="noConversion"/>
  </si>
  <si>
    <t>通关东南群岛2(3-3)：前往东南群岛2(3-3)，击退位于最终节点的敌军舰队
任务奖励：油*90 弹*90 钢*90 铝*30 快速修理工具*2
控制东南群岛2(3-3)：探索东南群岛2(3-3)中的所有区域
任务奖励：油*120 弹*120 钢*120 铝*40 装备图纸*2
压制东南群岛2(3-3)：用包含6艘驱逐舰的舰队击退东南群岛2(3-3)最终节点的敌军舰队
任务奖励：油*150 弹*150 钢*150 铝*50 舰船图纸*2</t>
    <phoneticPr fontId="34" type="noConversion"/>
  </si>
  <si>
    <t>通关星洲海峡(3-4)：前往星洲海峡(3-4)，击退位于最终节点的敌军舰队
任务奖励：油*90 弹*90 钢*90 铝*30
控制星洲海峡(3-4)：探索星洲海峡(3-4)中的所有区域
任务奖励：油*120 弹*120 钢*120 铝*40 装备图纸*3
压制星洲海峡(3-4)：用包含3艘轻型巡洋舰的舰队击退星洲海峡(3-4)最终节点的敌军舰队
任务奖励：油*150 弹*150 钢*150 铝*50 舰船图纸*3</t>
    <phoneticPr fontId="34" type="noConversion"/>
  </si>
  <si>
    <t>通关克拉代夫东部海域(4-1)：前往克拉代夫东部海域(4-1)，击退位于最终节点的敌军舰队
任务奖励：油*120 弹*120 钢*120 铝*40 快速修理工具*2
控制克拉代夫东部海域(4-1)：探索克拉代夫东部海域(4-1)中的所有区域
任务奖励：油*150 弹*150 钢*150 铝*50 装备图纸*4
压制克拉代夫东部海域(4-1)：用包含4艘重型巡洋舰的舰队击退克拉代夫东部海域(4-1)最终节点的敌军舰队
任务奖励：油*210 弹*210 钢*210 铝*70 舰船图纸*4</t>
    <phoneticPr fontId="34" type="noConversion"/>
  </si>
  <si>
    <t>通关克拉代夫西部海域(4-2)；前往克拉代夫西部海域(4-2)，击退位于最终节点的敌军舰队
任务奖励：油*120 弹*120 钢*120 铝*40 快速修理工具*2
控制克拉代夫西部海域(4-2)：探索克拉代夫西部海域(4-2)中的所有区域
任务奖励：油*150 弹*150 钢*150 铝*50 装备图纸*4
压制克拉代夫西部海域(4-2)：用包含5艘驱逐舰的舰队击退克拉代夫西部海域(4-2)最终节点的敌军舰队
任务奖励：油*210 弹*210 钢*210 铝*70 舰船图纸*4</t>
    <phoneticPr fontId="34" type="noConversion"/>
  </si>
  <si>
    <t>通关泪之扉附近海域(4-3)：前往泪之扉附近海域(4-3)，击退位于最终节点的敌军舰队
任务奖励：油*120 弹*120 钢*120 铝*40 快速修理工具*2
控制泪之扉附近海域(4-3)：探索泪之扉附近海域(4-3)中的所有区域
任务奖励：油*150 弹*150 钢*150 铝*50 装备图纸*4
压制泪之扉附近海域(4-3)：用包含6艘战列舰的舰队击退泪之扉附近海域(4-3)最终节点的敌军舰队
任务奖励：油*210 弹*210 钢*210 铝*70 舰船图纸*4</t>
    <phoneticPr fontId="34" type="noConversion"/>
  </si>
  <si>
    <t>通关泪之扉防线(4-4)：前往泪之扉防线(4-4)，击退位于最终节点的敌军舰队
任务奖励：油*120 弹*120 钢*120 铝*40
控制泪之扉防线(4-4)：探索泪之扉防线(4-4)中的所有区域
任务奖励：油*150 弹*150 钢*150 铝*50 装备图纸*4
压制泪之扉防线(4-4)：用包含1艘航空母舰的舰队击退泪之扉防线(4-4)最终节点的敌军舰队
任务奖励：油*210 弹*210 钢*210 铝*70 舰船图纸*4</t>
    <phoneticPr fontId="34" type="noConversion"/>
  </si>
  <si>
    <t>通关克里特附近海域(5-2)：前往克里特附近海域(5-2)，击退位于最终节点的敌军舰队
任务奖励：油*150 弹*150 钢*150 铝*50
控制克里特附近海域(5-2)：探索克里特附近海域（5-2）中的所有区域
任务奖励：油*210 弹*210 钢*210 铝*70 快速修理工具*4
压制克里特附近海域(5-2)：用包含2艘轻航空母舰的舰队击退克里特附近海域（5-2）最终节点的敌军舰队
任务奖励：油*270 弹*270 钢*270 铝*90 舰船图纸*4</t>
    <phoneticPr fontId="34" type="noConversion"/>
  </si>
  <si>
    <t>通关马耳他附近海域 (5-3)：前往马耳他附近海域 (5-3)，击退位于最终节点的敌军舰队
任务奖励：油*250 弹*250 钢*250 铝*150
控制马耳他附近海域(5-3)：探索马耳他附近海域 (5-3)中的所有区域
任务奖励：油*310 弹*310 钢*310 铝*170 快速修理工具*4
压制马耳他附近海域(5-3)：用包含2艘重巡洋舰的舰队击退马耳他附近海域 (5-3)最终节点的敌军舰队
任务奖励：油*370 弹*370 钢*370 铝*190 舰船图纸*4</t>
    <phoneticPr fontId="34" type="noConversion"/>
  </si>
  <si>
    <t>通关直布罗陀东部海域 (5-4)：前往直布罗陀东部海域 (5-4)，击退位于最终节点的敌军舰队
任务奖励：油*250 弹*250 钢*250 铝*150
控制直布罗陀东部海域(5-4)：探索直布罗陀东部海域 (5-4)中的所有区域
任务奖励：油*310 弹*310 钢*310 铝*170 快速修理工具*4
压制直布罗陀东部海域(5-4)：用包含3艘驱逐舰的舰队击退直布罗陀东部海域 (5-4)最终节点的敌军舰队
任务奖励：油*370 弹*370 钢*370 铝*190 舰船图纸*4</t>
    <phoneticPr fontId="34" type="noConversion"/>
  </si>
  <si>
    <t>通关直布罗陀要塞(5-5)：前往直布罗陀要塞(5-5)，击退位于最终节点的敌军舰队
任务奖励：油*250 弹*250 钢*250 铝*150
控制直布罗陀要塞(5-5)：探索直布罗陀要塞(5-5)中的所有区域
任务奖励：油*310 弹*310 钢*310 铝*170 快速修理工具*4
压制直布罗陀要塞(5-5)：用包含4艘战列巡洋舰的舰队击退直布罗陀要塞(5-5)最终节点的敌军舰队
任务奖励：油*370 弹*370 钢*370 铝*190 舰船图纸*4</t>
    <phoneticPr fontId="34" type="noConversion"/>
  </si>
  <si>
    <t>通关洛里昂南部海域(6-1)：前往洛里昂南部海域(6-1)，击退位于最终节点的敌军舰队
任务奖励：油*250 弹*250 钢*250 铝*150
控制洛里昂南部海域(6-1)：探索洛里昂南部海域(6-1)中的所有区域
任务奖励：油*310 弹*310 钢*310 铝*170 快速修理工具*4
压制洛里昂南部海域(6-1)：用包含2艘重巡洋舰的舰队击退洛里昂南部海域(6-1)最终节点的敌军舰队
任务奖励：油*370 弹*370 钢*370 铝*190 舰船图纸*4</t>
    <phoneticPr fontId="34" type="noConversion"/>
  </si>
  <si>
    <t>通关英吉利海峡(6-2)：前往英吉利海峡(6-2)，击退位于最终节点的敌军舰队
任务奖励：油*300 弹*300 钢*300 铝*200
控制英吉利海峡(6-2)：探索英吉利海峡(6-2)中的所有区域
任务奖励：油*330 弹*330 钢*330 铝*200 快速修理工具*4
压制英吉利海峡(6-2)：用包含2艘轻巡洋舰的舰队击退英吉利海峡(6-2)最终节点的敌军舰队
任务奖励：油*400 弹*400 钢*400 铝*200 舰船图纸*4</t>
    <phoneticPr fontId="34" type="noConversion"/>
  </si>
  <si>
    <t>通关斯卡帕湾(6-3)：前往斯卡帕湾(6-3)，击退位于最终节点的敌军舰队
任务奖励：油*300 弹*300 钢*300 铝*200
控制斯卡帕湾(6-3)：探索斯卡帕湾(6-3)中的所有区域
任务奖励：油*430 弹*430 钢*430 铝*300 快速修理工具*4
压制斯卡帕湾(6-3)：用包含2艘驱逐舰的舰队击退斯卡帕湾(6-3)最终节点的敌军舰队
任务奖励：油*500 弹*500 钢*500 铝*300 舰船图纸*4</t>
    <phoneticPr fontId="34" type="noConversion"/>
  </si>
  <si>
    <t>通关丹麦海峡(6-4)：前往丹麦海峡(6-4)，击退位于最终节点的敌军舰队
任务奖励：油*400 弹*400 钢*400 铝*300
控制丹麦海峡(6-4)：探索丹麦海峡(6-4)中的所有区域
任务奖励：油*430 弹*430 钢*430 铝*300 快速修理工具*4
压制丹麦海峡(6-4)：用包含2艘战列巡洋舰的舰队击退丹麦海峡(6-4)最终节点的敌军舰队
任务奖励：油*500 弹*500 钢*500 铝*300 舰船图纸*4</t>
    <phoneticPr fontId="34" type="noConversion"/>
  </si>
  <si>
    <t>通关比斯开湾(7-1)：前往比斯开湾(7-1)，击退位于最终节点的敌军舰队
任务奖励：油*400 弹*400 钢*400 铝*300
控制比斯开湾(7-1)：探索比斯开湾(7-1)中的所有区域
任务奖励：油*430 弹*430 钢*430 铝*300 快速修理工具*4
压制比斯开湾(7-1)：用包含3艘驱逐舰的舰队击退比斯开湾(7-1)最终节点的敌军舰队
任务奖励：油*500 弹*500 钢*500 铝*300 舰船图纸*4</t>
    <phoneticPr fontId="34" type="noConversion"/>
  </si>
  <si>
    <t>通关马德拉海域(7-2)：前往马德拉海域(7-2)，击退位于最终节点的敌军舰队
任务奖励：油*450 弹*450 钢*450 铝*320
控制马德拉海域(7-2)：探索马德拉海域(7-2)中的所有区域
任务奖励：油*480 弹*480 钢*480 铝*320 快速修理工具*4
压制马德拉海域(7-2)：用包含3艘重型巡洋舰的舰队击退马德拉海域(7-2)最终节点的敌军舰队
任务奖励：油*550 弹*550 钢*550 铝*320 舰船图纸*4</t>
    <phoneticPr fontId="34" type="noConversion"/>
  </si>
  <si>
    <t>通关亚速尔海域(7-3)：前往亚速尔海域(7-3)，击退位于最终节点的敌军舰队
任务奖励：油*500 弹*500 钢*500 铝*350
控制亚速尔海域(7-3)：探索亚速尔海域(7-3)中的所有区域
任务奖励：油*480 弹*480 钢*480 铝*320 快速修理工具*4
压制亚速尔海域(7-3)：用包含2艘轻型巡洋舰的舰队击退亚速尔海域(7-3)最终节点的敌军舰队
任务奖励：油*550 弹*550 钢*550 铝*320 舰船图纸*4</t>
    <phoneticPr fontId="34" type="noConversion"/>
  </si>
  <si>
    <t>通关百慕大三角海域(7-4)：前往百慕大三角海域(7-4)，击退位于最终节点的敌军舰队
任务奖励：油*550 弹*550 钢*550 铝*400
控制百慕大三角海域(7-4)：探索百慕大三角海域(7-4)中的所有区域
任务奖励：油*480 弹*480 钢*480 铝*320 快速修理工具*4
压制百慕大三角海域(7-4)：用包含2艘战列巡洋舰的舰队击退百慕大三角海域(7-4)最终节点的敌军舰队
任务奖励：油*550 弹*550 钢*550 铝*320 舰船图纸*4</t>
    <phoneticPr fontId="34" type="noConversion"/>
  </si>
  <si>
    <t>通关百慕大三角防波堤(7-5)：前往百慕大三角防波堤(7-5)，击退位于最终节点的敌军舰队
任务奖励：油*550 弹*550 钢*550 铝*400
控制百慕大三角防波堤(7-5)：探索百慕大三角防波堤(7-5)中的所有区域
任务奖励：油*480 弹*480 钢*480 铝*320 快速修理工具*4
压制百慕大三角防波堤(7-5)：用包含2艘战列舰舰队击退百慕大三角防波堤(7-5)最终节点的敌军舰队
任务奖励：油*550 弹*550 钢*550 铝*320 舰船图纸*4</t>
    <phoneticPr fontId="34" type="noConversion"/>
  </si>
  <si>
    <t>B点、D点为安全点。</t>
    <phoneticPr fontId="34" type="noConversion"/>
  </si>
  <si>
    <t>G、H、J迂回点。其中G点有黑洞航速的小船+潜艇阵容，是全游戏最难迂回的点之一。</t>
    <phoneticPr fontId="34" type="noConversion"/>
  </si>
  <si>
    <t>蓝色幽灵</t>
    <phoneticPr fontId="34" type="noConversion"/>
  </si>
  <si>
    <t>1-1</t>
    <phoneticPr fontId="34" type="noConversion"/>
  </si>
  <si>
    <t>1-2</t>
    <phoneticPr fontId="34" type="noConversion"/>
  </si>
  <si>
    <t>1-5</t>
  </si>
  <si>
    <t>2-1</t>
    <phoneticPr fontId="34" type="noConversion"/>
  </si>
  <si>
    <t>2-2</t>
    <phoneticPr fontId="34" type="noConversion"/>
  </si>
  <si>
    <t>2-5</t>
  </si>
  <si>
    <t>2-6</t>
  </si>
  <si>
    <t>3-1</t>
    <phoneticPr fontId="34" type="noConversion"/>
  </si>
  <si>
    <t>3-2</t>
    <phoneticPr fontId="34" type="noConversion"/>
  </si>
  <si>
    <t>3-3</t>
    <phoneticPr fontId="34" type="noConversion"/>
  </si>
  <si>
    <t>3-4</t>
    <phoneticPr fontId="34" type="noConversion"/>
  </si>
  <si>
    <t>4-1</t>
    <phoneticPr fontId="34" type="noConversion"/>
  </si>
  <si>
    <t>5-1</t>
    <phoneticPr fontId="34" type="noConversion"/>
  </si>
  <si>
    <t>5-5</t>
  </si>
  <si>
    <t>6-1</t>
    <phoneticPr fontId="34" type="noConversion"/>
  </si>
  <si>
    <t>7-1</t>
    <phoneticPr fontId="34" type="noConversion"/>
  </si>
  <si>
    <t>拉菲(本森级)</t>
    <phoneticPr fontId="34" type="noConversion"/>
  </si>
  <si>
    <t>—</t>
  </si>
  <si>
    <t>C、D、E、G、H、I、J、L</t>
    <phoneticPr fontId="34" type="noConversion"/>
  </si>
  <si>
    <t>E、F、G、H、J、K</t>
    <phoneticPr fontId="34" type="noConversion"/>
  </si>
  <si>
    <t>B、C、D、G、H、I、J</t>
    <phoneticPr fontId="34" type="noConversion"/>
  </si>
  <si>
    <t>C、D、E、F、I、J</t>
    <phoneticPr fontId="34" type="noConversion"/>
  </si>
  <si>
    <t>C、D、F、G、H、I、J</t>
    <phoneticPr fontId="34" type="noConversion"/>
  </si>
  <si>
    <t>C、E、F、G、H</t>
    <phoneticPr fontId="34" type="noConversion"/>
  </si>
  <si>
    <t>A、B、C、D、E、H、I、K、L</t>
    <phoneticPr fontId="34" type="noConversion"/>
  </si>
  <si>
    <t>A、B、C、D、E、F、G、H</t>
    <phoneticPr fontId="34" type="noConversion"/>
  </si>
  <si>
    <t>A、B、C、D、E、F、G、H、I、J</t>
    <phoneticPr fontId="34" type="noConversion"/>
  </si>
  <si>
    <t>C、D、E、G、H</t>
    <phoneticPr fontId="34" type="noConversion"/>
  </si>
  <si>
    <t>D、E、F、G、H、I</t>
    <phoneticPr fontId="34" type="noConversion"/>
  </si>
  <si>
    <t>A、B、C、D、E、F、G、H、I、K</t>
    <phoneticPr fontId="34" type="noConversion"/>
  </si>
  <si>
    <t>A、B、C、D、E、F、G、H、I、J、K、L、M</t>
    <phoneticPr fontId="34" type="noConversion"/>
  </si>
  <si>
    <t>D、E、G、H、J、K、L、M</t>
    <phoneticPr fontId="34" type="noConversion"/>
  </si>
  <si>
    <t>A、D、E、F、G、H、I、K、L、N</t>
    <phoneticPr fontId="34" type="noConversion"/>
  </si>
  <si>
    <t>7-5</t>
    <phoneticPr fontId="34" type="noConversion"/>
  </si>
  <si>
    <t>C、D、E、F、I、J、K、L、M</t>
    <phoneticPr fontId="34" type="noConversion"/>
  </si>
  <si>
    <t>C、D、E、F、G、H、I、J、K、L、M、O、Q</t>
    <phoneticPr fontId="34" type="noConversion"/>
  </si>
  <si>
    <t>C、D、E、G、H、J</t>
    <phoneticPr fontId="34" type="noConversion"/>
  </si>
  <si>
    <t>A、B、D、E、F、G、I、J、K、L、M</t>
    <phoneticPr fontId="34" type="noConversion"/>
  </si>
  <si>
    <t>C、D、E、F、G、H、J、K</t>
    <phoneticPr fontId="34" type="noConversion"/>
  </si>
  <si>
    <t>A、B、C、D、G、H、I、J</t>
    <phoneticPr fontId="34" type="noConversion"/>
  </si>
  <si>
    <t>A、B、C、D、E、F、I、J</t>
    <phoneticPr fontId="34" type="noConversion"/>
  </si>
  <si>
    <t>C、D、F、G、H、I、J</t>
  </si>
  <si>
    <t>C、E、F、G、H</t>
  </si>
  <si>
    <t>C、D、E、F、G、H</t>
  </si>
  <si>
    <t>C、D、E、F、G、H</t>
    <phoneticPr fontId="34" type="noConversion"/>
  </si>
  <si>
    <t>A、B、C、E、F、G、H</t>
    <phoneticPr fontId="34" type="noConversion"/>
  </si>
  <si>
    <t>A、B、C、D、E、G、H</t>
    <phoneticPr fontId="34" type="noConversion"/>
  </si>
  <si>
    <t>A、B、C、D、E、F、G、H、I</t>
  </si>
  <si>
    <t>A、B、D、F、G、H、I、J、K、L、M、N、O</t>
    <phoneticPr fontId="34" type="noConversion"/>
  </si>
  <si>
    <t>D、E、G</t>
    <phoneticPr fontId="34" type="noConversion"/>
  </si>
  <si>
    <t>B、C、D、G、H、I、J</t>
  </si>
  <si>
    <t>C、D、E、F、I、J</t>
  </si>
  <si>
    <t>A、B、C、D、F、G、H、I、J</t>
    <phoneticPr fontId="34" type="noConversion"/>
  </si>
  <si>
    <t>D、E、F、G、H、I、J</t>
    <phoneticPr fontId="34" type="noConversion"/>
  </si>
  <si>
    <t>E、F、G、H</t>
  </si>
  <si>
    <t>E、F、G、H</t>
    <phoneticPr fontId="34" type="noConversion"/>
  </si>
  <si>
    <t>C、E、F</t>
    <phoneticPr fontId="34" type="noConversion"/>
  </si>
  <si>
    <t>B、D、F、G、H、I</t>
    <phoneticPr fontId="34" type="noConversion"/>
  </si>
  <si>
    <t>C、D、E、H、I、K、L</t>
    <phoneticPr fontId="34" type="noConversion"/>
  </si>
  <si>
    <t>A、B、C、D、E、F、G、H、I</t>
    <phoneticPr fontId="34" type="noConversion"/>
  </si>
  <si>
    <t>D、E、F、G、H、I</t>
  </si>
  <si>
    <t>A、B、C、D、E、F、H、J</t>
    <phoneticPr fontId="34" type="noConversion"/>
  </si>
  <si>
    <t>A、B、C、D、E、F、G、H、I、K、L</t>
    <phoneticPr fontId="34" type="noConversion"/>
  </si>
  <si>
    <t>A、B、C、D、F、G、H、I、J、K、L、M、N</t>
    <phoneticPr fontId="34" type="noConversion"/>
  </si>
  <si>
    <t>A、B、D、E、F、G、J、K、L、M</t>
    <phoneticPr fontId="34" type="noConversion"/>
  </si>
  <si>
    <t>A、B、C、D、E、F、G、H、I、K、L、N</t>
    <phoneticPr fontId="34" type="noConversion"/>
  </si>
  <si>
    <t>A、B、C、D、E、F、I、J、K、L、M</t>
    <phoneticPr fontId="34" type="noConversion"/>
  </si>
  <si>
    <t>A、B、C、D、E、F、G、H、I、J、K、L、M、O、Q</t>
    <phoneticPr fontId="34" type="noConversion"/>
  </si>
  <si>
    <t>D、E、F、G、H、I、K</t>
    <phoneticPr fontId="34" type="noConversion"/>
  </si>
  <si>
    <t>D、E、F、G、H、I、J、K、L、M</t>
  </si>
  <si>
    <t>B、C、D、E、F、G、H、I、K、L</t>
  </si>
  <si>
    <t>B、C、D、E、F、G、H、I、K、L</t>
    <phoneticPr fontId="34" type="noConversion"/>
  </si>
  <si>
    <t>C、D、F、G、H、I、J、K、L、M、N</t>
  </si>
  <si>
    <t>C、D、E、F、I、J、K、L、M</t>
  </si>
  <si>
    <t>C、D、E、F、G、H、I、J、K、L、M、O、Q</t>
  </si>
  <si>
    <t>D、E、F、H、J</t>
  </si>
  <si>
    <t>A、B、C、D、E、G、H、J</t>
    <phoneticPr fontId="34" type="noConversion"/>
  </si>
  <si>
    <t>A、B、C、D、E、G、H、I、J、L</t>
    <phoneticPr fontId="34" type="noConversion"/>
  </si>
  <si>
    <t>C、D、F、G、H、I、J、K、L、M、N</t>
    <phoneticPr fontId="34" type="noConversion"/>
  </si>
  <si>
    <t>D、E、F、G、H、I、J、K、L、M</t>
    <phoneticPr fontId="34" type="noConversion"/>
  </si>
  <si>
    <t>D、E、F、H、J</t>
    <phoneticPr fontId="34" type="noConversion"/>
  </si>
  <si>
    <t>C、D、E、F</t>
    <phoneticPr fontId="34" type="noConversion"/>
  </si>
  <si>
    <t>A、C、E、F</t>
    <phoneticPr fontId="34" type="noConversion"/>
  </si>
  <si>
    <t>A、B、E、F、G、H</t>
    <phoneticPr fontId="34" type="noConversion"/>
  </si>
  <si>
    <t>A、B、D、F、G、H、I</t>
    <phoneticPr fontId="34" type="noConversion"/>
  </si>
  <si>
    <t>A、B、C、D、E、G</t>
    <phoneticPr fontId="34" type="noConversion"/>
  </si>
  <si>
    <t>A、B、C、D、E、F、G、H、J、K</t>
    <phoneticPr fontId="34" type="noConversion"/>
  </si>
  <si>
    <t>B、C</t>
    <phoneticPr fontId="34" type="noConversion"/>
  </si>
  <si>
    <t>C、D</t>
    <phoneticPr fontId="34" type="noConversion"/>
  </si>
  <si>
    <t>A、B、D、E、F</t>
    <phoneticPr fontId="34" type="noConversion"/>
  </si>
  <si>
    <t>A、B、C、D、E、F</t>
    <phoneticPr fontId="34" type="noConversion"/>
  </si>
  <si>
    <t>D、E、F</t>
    <phoneticPr fontId="34" type="noConversion"/>
  </si>
  <si>
    <t>A、B、C</t>
    <phoneticPr fontId="34" type="noConversion"/>
  </si>
  <si>
    <t>A、B、C、D</t>
    <phoneticPr fontId="34" type="noConversion"/>
  </si>
  <si>
    <t>N</t>
    <phoneticPr fontId="34" type="noConversion"/>
  </si>
  <si>
    <t>D、F、G、I、J、K、L、M</t>
    <phoneticPr fontId="34" type="noConversion"/>
  </si>
  <si>
    <t>B、D、F、G、H、I、J、K、L、M、N、O</t>
    <phoneticPr fontId="34" type="noConversion"/>
  </si>
  <si>
    <t>J、L、M、N、O</t>
    <phoneticPr fontId="34" type="noConversion"/>
  </si>
  <si>
    <t>B、C、E、F、G、H</t>
    <phoneticPr fontId="34" type="noConversion"/>
  </si>
  <si>
    <t>D、E、F、G、H、I、K、L、N</t>
    <phoneticPr fontId="34" type="noConversion"/>
  </si>
  <si>
    <t>羽黑</t>
    <phoneticPr fontId="34" type="noConversion"/>
  </si>
  <si>
    <t>乌尔里希·冯·胡滕</t>
    <phoneticPr fontId="34" type="noConversion"/>
  </si>
  <si>
    <t>伍斯特</t>
    <phoneticPr fontId="34" type="noConversion"/>
  </si>
  <si>
    <t>天津风</t>
    <phoneticPr fontId="34" type="noConversion"/>
  </si>
  <si>
    <t>364</t>
  </si>
  <si>
    <t>365</t>
  </si>
  <si>
    <t>加纳里亚斯</t>
    <phoneticPr fontId="34" type="noConversion"/>
  </si>
  <si>
    <t>门德斯·努涅斯</t>
    <phoneticPr fontId="34" type="noConversion"/>
  </si>
  <si>
    <t>塞德利茨</t>
    <phoneticPr fontId="34" type="noConversion"/>
  </si>
  <si>
    <t>克莱夫勋爵</t>
    <phoneticPr fontId="34" type="noConversion"/>
  </si>
  <si>
    <t>HMS Courageous (50)</t>
    <phoneticPr fontId="34" type="noConversion"/>
  </si>
  <si>
    <r>
      <t>Мурманск</t>
    </r>
    <r>
      <rPr>
        <sz val="11"/>
        <color theme="1"/>
        <rFont val="宋体"/>
        <family val="3"/>
        <charset val="134"/>
        <scheme val="minor"/>
      </rPr>
      <t>/USS Milwaukee</t>
    </r>
    <r>
      <rPr>
        <sz val="11"/>
        <color theme="1"/>
        <rFont val="Calibri"/>
        <family val="3"/>
        <charset val="204"/>
      </rPr>
      <t xml:space="preserve"> </t>
    </r>
    <r>
      <rPr>
        <sz val="11"/>
        <color theme="1"/>
        <rFont val="宋体"/>
        <family val="3"/>
        <charset val="134"/>
        <scheme val="minor"/>
      </rPr>
      <t>(CL-5)</t>
    </r>
    <phoneticPr fontId="34" type="noConversion"/>
  </si>
  <si>
    <t>USS O'Bannon (DD-450)</t>
    <phoneticPr fontId="34" type="noConversion"/>
  </si>
  <si>
    <t>HMS Queen Elizabeth (00)</t>
    <phoneticPr fontId="34" type="noConversion"/>
  </si>
  <si>
    <t>HMS Duke of York (17)</t>
    <phoneticPr fontId="34" type="noConversion"/>
  </si>
  <si>
    <t>信濃(しなの)</t>
    <phoneticPr fontId="34" type="noConversion"/>
  </si>
  <si>
    <t>HMS York (90)</t>
    <phoneticPr fontId="34" type="noConversion"/>
  </si>
  <si>
    <t>HMS Exeter (68)</t>
    <phoneticPr fontId="34" type="noConversion"/>
  </si>
  <si>
    <t>USS San Francisco (CA-38)</t>
    <phoneticPr fontId="34" type="noConversion"/>
  </si>
  <si>
    <t>USS Worcester (CL-144)</t>
    <phoneticPr fontId="34" type="noConversion"/>
  </si>
  <si>
    <t>USS Cleveland (CL-55)</t>
    <phoneticPr fontId="34" type="noConversion"/>
  </si>
  <si>
    <t>USS Johnston (DD-557)</t>
    <phoneticPr fontId="34" type="noConversion"/>
  </si>
  <si>
    <t>USS Vestal (AR-4)</t>
    <phoneticPr fontId="34" type="noConversion"/>
  </si>
  <si>
    <t>USS Cushing (DD-376)</t>
    <phoneticPr fontId="34" type="noConversion"/>
  </si>
  <si>
    <t>USS Lexington (CV-16)</t>
    <phoneticPr fontId="34" type="noConversion"/>
  </si>
  <si>
    <t>USS Sterett (DD-407)</t>
    <phoneticPr fontId="34" type="noConversion"/>
  </si>
  <si>
    <t>羽黑 (はぐろ)</t>
    <phoneticPr fontId="34" type="noConversion"/>
  </si>
  <si>
    <t>天津風(あまつかぜ)</t>
    <phoneticPr fontId="34" type="noConversion"/>
  </si>
  <si>
    <t>呂-34(ろ-34)</t>
    <phoneticPr fontId="34" type="noConversion"/>
  </si>
  <si>
    <t>HMS Tiger (C20)</t>
    <phoneticPr fontId="34" type="noConversion"/>
  </si>
  <si>
    <t>Canarias</t>
    <phoneticPr fontId="34" type="noConversion"/>
  </si>
  <si>
    <t>Méndez Núñez</t>
    <phoneticPr fontId="34" type="noConversion"/>
  </si>
  <si>
    <t>Battleship H41</t>
    <phoneticPr fontId="34" type="noConversion"/>
  </si>
  <si>
    <t>SMS Seydlitz</t>
    <phoneticPr fontId="34" type="noConversion"/>
  </si>
  <si>
    <t>HMS Lord Clive</t>
    <phoneticPr fontId="34" type="noConversion"/>
  </si>
  <si>
    <t>C、D、F、G、H、I、J、K、L、M、N</t>
    <phoneticPr fontId="34" type="noConversion"/>
  </si>
  <si>
    <t>红茶三明治</t>
    <phoneticPr fontId="34" type="noConversion"/>
  </si>
  <si>
    <t xml:space="preserve">英国 </t>
    <phoneticPr fontId="34" type="noConversion"/>
  </si>
  <si>
    <t>100/150/100/50</t>
    <phoneticPr fontId="34" type="noConversion"/>
  </si>
  <si>
    <t>英国舰船火力+5</t>
    <phoneticPr fontId="34" type="noConversion"/>
  </si>
  <si>
    <t>60min</t>
    <phoneticPr fontId="34" type="noConversion"/>
  </si>
  <si>
    <t xml:space="preserve">德国 </t>
    <phoneticPr fontId="34" type="noConversion"/>
  </si>
  <si>
    <t>烤猪肘</t>
    <phoneticPr fontId="34" type="noConversion"/>
  </si>
  <si>
    <t>德国舰船火力+5</t>
    <phoneticPr fontId="34" type="noConversion"/>
  </si>
  <si>
    <t>日本小型船鱼雷+5</t>
    <phoneticPr fontId="34" type="noConversion"/>
  </si>
  <si>
    <t>龙田烧</t>
    <phoneticPr fontId="34" type="noConversion"/>
  </si>
  <si>
    <t xml:space="preserve">日本 </t>
    <phoneticPr fontId="34" type="noConversion"/>
  </si>
  <si>
    <t>[钢铁启示录E7宝箱奖励]</t>
    <phoneticPr fontId="34" type="noConversion"/>
  </si>
  <si>
    <t>[钢铁启示录E10宝箱奖励]</t>
    <phoneticPr fontId="34" type="noConversion"/>
  </si>
  <si>
    <t>[钢铁启示录E11宝箱奖励]</t>
    <phoneticPr fontId="34" type="noConversion"/>
  </si>
  <si>
    <t>HMS Illustrious (87)</t>
    <phoneticPr fontId="34" type="noConversion"/>
  </si>
  <si>
    <t>HMS Neptune</t>
    <phoneticPr fontId="34" type="noConversion"/>
  </si>
  <si>
    <t>早春(そうしゅん)</t>
    <phoneticPr fontId="34" type="noConversion"/>
  </si>
  <si>
    <t>Leaonardo da Vinci</t>
    <phoneticPr fontId="34" type="noConversion"/>
  </si>
  <si>
    <t>汉考克</t>
    <phoneticPr fontId="34" type="noConversion"/>
  </si>
  <si>
    <t>USS Hancock (CV-19)</t>
    <phoneticPr fontId="34" type="noConversion"/>
  </si>
  <si>
    <t>圣哈辛托</t>
    <phoneticPr fontId="34" type="noConversion"/>
  </si>
  <si>
    <t>USS San Jacinto (CVL-30)</t>
    <phoneticPr fontId="34" type="noConversion"/>
  </si>
  <si>
    <t>Edgar Quinet</t>
    <phoneticPr fontId="34" type="noConversion"/>
  </si>
  <si>
    <t>木曾(きそ)</t>
    <phoneticPr fontId="34" type="noConversion"/>
  </si>
  <si>
    <t>木曾</t>
    <phoneticPr fontId="34" type="noConversion"/>
  </si>
  <si>
    <t>Split (R-11)</t>
    <phoneticPr fontId="34" type="noConversion"/>
  </si>
  <si>
    <t>斯普利特</t>
    <phoneticPr fontId="34" type="noConversion"/>
  </si>
  <si>
    <t>坎伯兰</t>
    <phoneticPr fontId="34" type="noConversion"/>
  </si>
  <si>
    <t>HMS Cumberland (57)</t>
    <phoneticPr fontId="34" type="noConversion"/>
  </si>
  <si>
    <t>USS Indiana (BB-50)</t>
    <phoneticPr fontId="34" type="noConversion"/>
  </si>
  <si>
    <t>印第安纳</t>
    <phoneticPr fontId="34" type="noConversion"/>
  </si>
  <si>
    <t>光辉</t>
    <phoneticPr fontId="34" type="noConversion"/>
  </si>
  <si>
    <t>“辣鸡！”</t>
    <phoneticPr fontId="34" type="noConversion"/>
  </si>
  <si>
    <t>海王星</t>
    <phoneticPr fontId="34" type="noConversion"/>
  </si>
  <si>
    <t>ねぷねぷ？</t>
    <phoneticPr fontId="34" type="noConversion"/>
  </si>
  <si>
    <t>早春</t>
    <phoneticPr fontId="34" type="noConversion"/>
  </si>
  <si>
    <t>达·芬奇</t>
    <phoneticPr fontId="34" type="noConversion"/>
  </si>
  <si>
    <t>德梅因</t>
    <phoneticPr fontId="34" type="noConversion"/>
  </si>
  <si>
    <t>时雨</t>
    <phoneticPr fontId="34" type="noConversion"/>
  </si>
  <si>
    <t>K</t>
    <phoneticPr fontId="34" type="noConversion"/>
  </si>
  <si>
    <t>M</t>
    <phoneticPr fontId="34" type="noConversion"/>
  </si>
  <si>
    <t>H</t>
    <phoneticPr fontId="34" type="noConversion"/>
  </si>
  <si>
    <t>I</t>
    <phoneticPr fontId="34" type="noConversion"/>
  </si>
  <si>
    <t>382</t>
    <phoneticPr fontId="34" type="noConversion"/>
  </si>
  <si>
    <t>汤圆</t>
    <phoneticPr fontId="34" type="noConversion"/>
  </si>
  <si>
    <t xml:space="preserve">中国 </t>
    <phoneticPr fontId="34" type="noConversion"/>
  </si>
  <si>
    <t>番茄肉酱千层面</t>
    <phoneticPr fontId="34" type="noConversion"/>
  </si>
  <si>
    <t xml:space="preserve">意大利 </t>
    <phoneticPr fontId="34" type="noConversion"/>
  </si>
  <si>
    <t>格瓦斯</t>
    <phoneticPr fontId="34" type="noConversion"/>
  </si>
  <si>
    <t xml:space="preserve">苏联 </t>
    <phoneticPr fontId="34" type="noConversion"/>
  </si>
  <si>
    <t>100/100/100/30</t>
    <phoneticPr fontId="34" type="noConversion"/>
  </si>
  <si>
    <t>中国舰船闪避+8</t>
    <phoneticPr fontId="34" type="noConversion"/>
  </si>
  <si>
    <t>60min</t>
    <phoneticPr fontId="34" type="noConversion"/>
  </si>
  <si>
    <t>100/75/100/50</t>
    <phoneticPr fontId="34" type="noConversion"/>
  </si>
  <si>
    <t>意大利大型船航速+2</t>
    <phoneticPr fontId="34" type="noConversion"/>
  </si>
  <si>
    <t>100/50/100/50</t>
    <phoneticPr fontId="34" type="noConversion"/>
  </si>
  <si>
    <t>苏联舰船战斗中获得经验+10%</t>
    <phoneticPr fontId="34" type="noConversion"/>
  </si>
  <si>
    <t>[糖果惊喜藏品/珍藏]</t>
    <phoneticPr fontId="34" type="noConversion"/>
  </si>
  <si>
    <t>[大胃王藏品/珍藏]</t>
    <phoneticPr fontId="34" type="noConversion"/>
  </si>
  <si>
    <t>378</t>
    <phoneticPr fontId="34" type="noConversion"/>
  </si>
  <si>
    <t>J</t>
    <phoneticPr fontId="34" type="noConversion"/>
  </si>
  <si>
    <t>K</t>
    <phoneticPr fontId="34" type="noConversion"/>
  </si>
  <si>
    <t>M</t>
    <phoneticPr fontId="34" type="noConversion"/>
  </si>
  <si>
    <t>N</t>
    <phoneticPr fontId="34" type="noConversion"/>
  </si>
  <si>
    <t>C、D、E、F、I、J、K、L、M</t>
    <phoneticPr fontId="34" type="noConversion"/>
  </si>
  <si>
    <t>376</t>
    <phoneticPr fontId="34" type="noConversion"/>
  </si>
  <si>
    <t>埃德加·居内</t>
    <phoneticPr fontId="34" type="noConversion"/>
  </si>
  <si>
    <t>317</t>
    <phoneticPr fontId="34" type="noConversion"/>
  </si>
  <si>
    <t>L</t>
    <phoneticPr fontId="34" type="noConversion"/>
  </si>
  <si>
    <t>H</t>
    <phoneticPr fontId="34" type="noConversion"/>
  </si>
  <si>
    <t>D、E、F、G、H、I、K</t>
    <phoneticPr fontId="34" type="noConversion"/>
  </si>
  <si>
    <t>J国20.3厘米连装炮</t>
    <phoneticPr fontId="54" type="noConversion"/>
  </si>
  <si>
    <t>F国双联203毫米潜艇主炮</t>
    <phoneticPr fontId="54" type="noConversion"/>
  </si>
  <si>
    <t>J国14厘米单装炮</t>
    <phoneticPr fontId="54" type="noConversion"/>
  </si>
  <si>
    <t>J国12厘米单装炮</t>
    <phoneticPr fontId="54" type="noConversion"/>
  </si>
  <si>
    <t>比叡火控仪</t>
    <phoneticPr fontId="34" type="noConversion"/>
  </si>
  <si>
    <t>J国所有舰船命中+2</t>
    <phoneticPr fontId="34" type="noConversion"/>
  </si>
  <si>
    <t>莫尼特</t>
    <phoneticPr fontId="34" type="noConversion"/>
  </si>
  <si>
    <t>所有战列舰火力+2</t>
    <phoneticPr fontId="34" type="noConversion"/>
  </si>
  <si>
    <t>阿图岛的飞机</t>
    <phoneticPr fontId="34" type="noConversion"/>
  </si>
  <si>
    <t>U国重巡洋舰对空+3</t>
    <phoneticPr fontId="34" type="noConversion"/>
  </si>
  <si>
    <t>美国双联5英寸炮</t>
    <phoneticPr fontId="34" type="noConversion"/>
  </si>
  <si>
    <t>五联533毫米鱼雷</t>
    <phoneticPr fontId="34" type="noConversion"/>
  </si>
  <si>
    <t>英国双联6英寸炮</t>
    <phoneticPr fontId="34" type="noConversion"/>
  </si>
  <si>
    <t>日本25毫米联装机炮</t>
    <phoneticPr fontId="34" type="noConversion"/>
  </si>
  <si>
    <t>零战二一型</t>
    <phoneticPr fontId="34" type="noConversion"/>
  </si>
  <si>
    <t>剑鱼</t>
    <phoneticPr fontId="34" type="noConversion"/>
  </si>
  <si>
    <t>AR-196水上侦察机</t>
    <phoneticPr fontId="34" type="noConversion"/>
  </si>
  <si>
    <t>61厘米三连装鱼雷</t>
    <phoneticPr fontId="34" type="noConversion"/>
  </si>
  <si>
    <t>日本15.2厘米连装炮</t>
    <phoneticPr fontId="34" type="noConversion"/>
  </si>
  <si>
    <t>英国双联8英寸炮</t>
    <phoneticPr fontId="34" type="noConversion"/>
  </si>
  <si>
    <t>61厘米四连装鱼雷</t>
    <phoneticPr fontId="34" type="noConversion"/>
  </si>
  <si>
    <t>英国八联40毫米砰砰炮</t>
    <phoneticPr fontId="34" type="noConversion"/>
  </si>
  <si>
    <t>美国双联5英寸平高两用炮</t>
    <phoneticPr fontId="34" type="noConversion"/>
  </si>
  <si>
    <t>德国双联203毫米炮</t>
    <phoneticPr fontId="34" type="noConversion"/>
  </si>
  <si>
    <t>日本20.3厘米连装炮</t>
    <phoneticPr fontId="34" type="noConversion"/>
  </si>
  <si>
    <t>改良型深弹投射器</t>
    <phoneticPr fontId="34" type="noConversion"/>
  </si>
  <si>
    <t>美国三联8英寸炮</t>
    <phoneticPr fontId="34" type="noConversion"/>
  </si>
  <si>
    <t>改良型声纳</t>
    <phoneticPr fontId="34" type="noConversion"/>
  </si>
  <si>
    <t>附加装甲(小型)</t>
    <phoneticPr fontId="34" type="noConversion"/>
  </si>
  <si>
    <t>美国博福斯40毫米防空机炮(双联)</t>
    <phoneticPr fontId="34" type="noConversion"/>
  </si>
  <si>
    <t>德国四联20毫米防空炮</t>
    <phoneticPr fontId="34" type="noConversion"/>
  </si>
  <si>
    <t>零战五二型</t>
    <phoneticPr fontId="34" type="noConversion"/>
  </si>
  <si>
    <t>附加装甲(中型)</t>
    <phoneticPr fontId="34" type="noConversion"/>
  </si>
  <si>
    <t>海燕</t>
    <phoneticPr fontId="34" type="noConversion"/>
  </si>
  <si>
    <t>彗星</t>
    <phoneticPr fontId="34" type="noConversion"/>
  </si>
  <si>
    <t>F4F野猫</t>
    <phoneticPr fontId="34" type="noConversion"/>
  </si>
  <si>
    <t>德国三联283毫米炮</t>
    <phoneticPr fontId="34" type="noConversion"/>
  </si>
  <si>
    <t>Ju-87C斯图卡</t>
    <phoneticPr fontId="34" type="noConversion"/>
  </si>
  <si>
    <t>BTD-1毁灭者</t>
    <phoneticPr fontId="34" type="noConversion"/>
  </si>
  <si>
    <t>天山</t>
    <phoneticPr fontId="34" type="noConversion"/>
  </si>
  <si>
    <t>美国三联14英寸炮</t>
    <phoneticPr fontId="34" type="noConversion"/>
  </si>
  <si>
    <t>意大利三联305毫米炮</t>
    <phoneticPr fontId="34" type="noConversion"/>
  </si>
  <si>
    <t>SB2C地狱俯冲者</t>
    <phoneticPr fontId="34" type="noConversion"/>
  </si>
  <si>
    <t>F6F地狱猫</t>
    <phoneticPr fontId="34" type="noConversion"/>
  </si>
  <si>
    <t>OS2U-3翠鸟</t>
    <phoneticPr fontId="34" type="noConversion"/>
  </si>
  <si>
    <t>标准型动力系统</t>
    <phoneticPr fontId="34" type="noConversion"/>
  </si>
  <si>
    <t>海水獭</t>
    <phoneticPr fontId="34" type="noConversion"/>
  </si>
  <si>
    <t>TBF复仇者</t>
    <phoneticPr fontId="34" type="noConversion"/>
  </si>
  <si>
    <t>萨博S.17BS</t>
    <phoneticPr fontId="34" type="noConversion"/>
  </si>
  <si>
    <t>日本35.6厘米连装炮</t>
    <phoneticPr fontId="34" type="noConversion"/>
  </si>
  <si>
    <t>BF109T</t>
    <phoneticPr fontId="34" type="noConversion"/>
  </si>
  <si>
    <t>美国三联12英寸炮</t>
    <phoneticPr fontId="34" type="noConversion"/>
  </si>
  <si>
    <t>英国双联15英寸炮</t>
    <phoneticPr fontId="34" type="noConversion"/>
  </si>
  <si>
    <t>美国双联16英寸炮</t>
    <phoneticPr fontId="34" type="noConversion"/>
  </si>
  <si>
    <t>瑞云</t>
    <phoneticPr fontId="34" type="noConversion"/>
  </si>
  <si>
    <t>FM-2</t>
    <phoneticPr fontId="34" type="noConversion"/>
  </si>
  <si>
    <t>F4U海盗</t>
    <phoneticPr fontId="34" type="noConversion"/>
  </si>
  <si>
    <t>英国四联14英寸炮</t>
    <phoneticPr fontId="34" type="noConversion"/>
  </si>
  <si>
    <t>德国双联380毫米炮</t>
    <phoneticPr fontId="34" type="noConversion"/>
  </si>
  <si>
    <t>英国三联16英寸炮</t>
    <phoneticPr fontId="34" type="noConversion"/>
  </si>
  <si>
    <t>附加装甲(大型)</t>
    <phoneticPr fontId="34" type="noConversion"/>
  </si>
  <si>
    <t>日本41厘米连装炮</t>
    <phoneticPr fontId="34" type="noConversion"/>
  </si>
  <si>
    <t>晴岚</t>
    <phoneticPr fontId="34" type="noConversion"/>
  </si>
  <si>
    <t>TALIEDO STIPA</t>
    <phoneticPr fontId="34" type="noConversion"/>
  </si>
  <si>
    <t>标准型对空雷达</t>
    <phoneticPr fontId="34" type="noConversion"/>
  </si>
  <si>
    <t>XF5U“飞行圆饼”</t>
    <phoneticPr fontId="34" type="noConversion"/>
  </si>
  <si>
    <t>改良型对空雷达</t>
    <phoneticPr fontId="34" type="noConversion"/>
  </si>
  <si>
    <t>无视25%装甲</t>
    <phoneticPr fontId="34" type="noConversion"/>
  </si>
  <si>
    <t>J国35.6厘米连装炮</t>
    <phoneticPr fontId="54" type="noConversion"/>
  </si>
  <si>
    <t>科普装备知识：</t>
    <phoneticPr fontId="34" type="noConversion"/>
  </si>
  <si>
    <t>J国15.2厘米单装炮</t>
    <phoneticPr fontId="54" type="noConversion"/>
  </si>
  <si>
    <t>三联533毫米鱼雷</t>
    <phoneticPr fontId="54" type="noConversion"/>
  </si>
  <si>
    <t>九七式舰攻</t>
    <phoneticPr fontId="54" type="noConversion"/>
  </si>
  <si>
    <t>SR.A/1水上战斗机</t>
    <phoneticPr fontId="54" type="noConversion"/>
  </si>
  <si>
    <t>U国三联16英寸炮(MK6)</t>
  </si>
  <si>
    <t>E国三联15英寸炮(试作型)</t>
  </si>
  <si>
    <t>E国三联16英寸炮(改)</t>
  </si>
  <si>
    <t>九六式舰战</t>
    <phoneticPr fontId="54" type="noConversion"/>
  </si>
  <si>
    <t>瑞云</t>
    <phoneticPr fontId="54" type="noConversion"/>
  </si>
  <si>
    <t>九九式舰爆</t>
    <phoneticPr fontId="54" type="noConversion"/>
  </si>
  <si>
    <t>零式水上侦察机</t>
    <phoneticPr fontId="54" type="noConversion"/>
  </si>
  <si>
    <t>F国DRBC火控雷达</t>
    <phoneticPr fontId="54" type="noConversion"/>
  </si>
  <si>
    <t>标准型对空雷达</t>
    <phoneticPr fontId="54" type="noConversion"/>
  </si>
  <si>
    <t>标准型声纳</t>
    <phoneticPr fontId="54" type="noConversion"/>
  </si>
  <si>
    <t>改良型深弹投射器</t>
    <phoneticPr fontId="54" type="noConversion"/>
  </si>
  <si>
    <t>J国12.7毫米单装机枪</t>
    <phoneticPr fontId="54" type="noConversion"/>
  </si>
  <si>
    <t>小提姆火箭弹</t>
    <phoneticPr fontId="54" type="noConversion"/>
  </si>
  <si>
    <t>附加装甲(大型)</t>
    <phoneticPr fontId="54" type="noConversion"/>
  </si>
  <si>
    <t>附加装甲(中型)</t>
    <phoneticPr fontId="54" type="noConversion"/>
  </si>
  <si>
    <t>发烟筒</t>
    <phoneticPr fontId="54" type="noConversion"/>
  </si>
  <si>
    <t>美国四联1.1英寸防空机炮</t>
    <phoneticPr fontId="34" type="noConversion"/>
  </si>
  <si>
    <t>SBD-3无畏</t>
    <phoneticPr fontId="34" type="noConversion"/>
  </si>
  <si>
    <t>英国三联6英寸炮</t>
    <phoneticPr fontId="34" type="noConversion"/>
  </si>
  <si>
    <t>德国双联37毫米防空炮</t>
    <phoneticPr fontId="34" type="noConversion"/>
  </si>
  <si>
    <t>001A</t>
    <phoneticPr fontId="34" type="noConversion"/>
  </si>
  <si>
    <t>【提督收藏品】</t>
    <phoneticPr fontId="34" type="noConversion"/>
  </si>
  <si>
    <t>简朴的提督-收藏品</t>
    <phoneticPr fontId="34" type="noConversion"/>
  </si>
  <si>
    <t>现代化港区-收藏品</t>
    <phoneticPr fontId="34" type="noConversion"/>
  </si>
  <si>
    <t>CNM舰R组成员</t>
    <phoneticPr fontId="34" type="noConversion"/>
  </si>
  <si>
    <t>在航空战阶段承受来自敌方轻型航母的伤害时经验+3</t>
    <phoneticPr fontId="34" type="noConversion"/>
  </si>
  <si>
    <t>携带包含战列舰的舰队出战时经验+3</t>
    <phoneticPr fontId="34" type="noConversion"/>
  </si>
  <si>
    <t>在夜战阶段承受来自敌方重型巡洋舰的伤害时经验+3</t>
    <phoneticPr fontId="34" type="noConversion"/>
  </si>
  <si>
    <r>
      <t>自身出征</t>
    </r>
    <r>
      <rPr>
        <sz val="11"/>
        <color rgb="FFFF0000"/>
        <rFont val="宋体"/>
        <family val="3"/>
        <charset val="134"/>
      </rPr>
      <t>夜战</t>
    </r>
    <r>
      <rPr>
        <sz val="11"/>
        <rFont val="宋体"/>
        <family val="3"/>
        <charset val="134"/>
      </rPr>
      <t>时经验+1</t>
    </r>
    <phoneticPr fontId="34" type="noConversion"/>
  </si>
  <si>
    <t>日本12.7毫米单装机枪</t>
    <phoneticPr fontId="34" type="noConversion"/>
  </si>
  <si>
    <t>383</t>
  </si>
  <si>
    <t>奥斯塔公爵</t>
    <phoneticPr fontId="34" type="noConversion"/>
  </si>
  <si>
    <t>法迪布鲁诺</t>
    <phoneticPr fontId="34" type="noConversion"/>
  </si>
  <si>
    <t>S113</t>
    <phoneticPr fontId="34" type="noConversion"/>
  </si>
  <si>
    <t>海圻</t>
    <phoneticPr fontId="34" type="noConversion"/>
  </si>
  <si>
    <t>Emanuele Filiberto Duca d'Aosta</t>
    <phoneticPr fontId="34" type="noConversion"/>
  </si>
  <si>
    <t>Faà di Bruno</t>
    <phoneticPr fontId="34" type="noConversion"/>
  </si>
  <si>
    <t>U-2365/Hai</t>
    <phoneticPr fontId="34" type="noConversion"/>
  </si>
  <si>
    <t>HMS St. George</t>
    <phoneticPr fontId="34" type="noConversion"/>
  </si>
  <si>
    <t>USS Columbia (CL-56)</t>
    <phoneticPr fontId="34" type="noConversion"/>
  </si>
  <si>
    <t>USS Nautilus (SS-168)</t>
    <phoneticPr fontId="34" type="noConversion"/>
  </si>
  <si>
    <t>江原</t>
    <phoneticPr fontId="34" type="noConversion"/>
  </si>
  <si>
    <r>
      <rPr>
        <sz val="11"/>
        <rFont val="Malgun Gothic"/>
        <family val="3"/>
        <charset val="129"/>
      </rPr>
      <t>강원</t>
    </r>
    <r>
      <rPr>
        <sz val="11"/>
        <rFont val="宋体"/>
        <family val="3"/>
        <charset val="134"/>
      </rPr>
      <t xml:space="preserve"> (DD-922)</t>
    </r>
    <phoneticPr fontId="34" type="noConversion"/>
  </si>
  <si>
    <t>马萨诸塞</t>
    <phoneticPr fontId="34" type="noConversion"/>
  </si>
  <si>
    <t>USS Massachusetts (BB-59)</t>
    <phoneticPr fontId="34" type="noConversion"/>
  </si>
  <si>
    <t>大剑（杰克）</t>
    <phoneticPr fontId="34" type="noConversion"/>
  </si>
  <si>
    <t>E战列巡洋舰火力+2</t>
    <phoneticPr fontId="34" type="noConversion"/>
  </si>
  <si>
    <t>远洋破袭——跨越静海E11通关奖励</t>
    <phoneticPr fontId="34" type="noConversion"/>
  </si>
  <si>
    <t>甜豆花</t>
    <phoneticPr fontId="34" type="noConversion"/>
  </si>
  <si>
    <t>咸豆花</t>
    <phoneticPr fontId="34" type="noConversion"/>
  </si>
  <si>
    <t xml:space="preserve">中国 </t>
    <phoneticPr fontId="34" type="noConversion"/>
  </si>
  <si>
    <t>100/100/100/30</t>
    <phoneticPr fontId="34" type="noConversion"/>
  </si>
  <si>
    <t>100/100/100/50</t>
    <phoneticPr fontId="34" type="noConversion"/>
  </si>
  <si>
    <t>60min</t>
    <phoneticPr fontId="34" type="noConversion"/>
  </si>
  <si>
    <t>50min</t>
    <phoneticPr fontId="34" type="noConversion"/>
  </si>
  <si>
    <t>[跨越静海E8宝箱奖励]</t>
    <phoneticPr fontId="34" type="noConversion"/>
  </si>
  <si>
    <t>[跨越静海E10宝箱奖励]</t>
    <phoneticPr fontId="34" type="noConversion"/>
  </si>
  <si>
    <t>·从箱子中获得一次新的“菜谱”后该菜谱将从箱子的可获得内容中移除。</t>
    <phoneticPr fontId="34" type="noConversion"/>
  </si>
  <si>
    <t>通关东北防线海域(1-2)：前往东北防线海域(1-2)，击退位于最终节点的敌军舰队
任务奖励：油*30 弹*30 钢*30 铝*10 奥马哈
控制东北防线海域(1-2)：探索东北防线海域(1-2)中的所有区域
任务奖励：油*60 弹*60 钢*60 铝*20 装备图纸*1
压制东北防线海域(1-2)：用包含2艘轻型巡洋舰的舰队击退东北防线海域(1-2)最终节点的敌军舰队
任务奖励：油*90 弹*90 钢*90 铝*30 舰船图纸*1</t>
    <phoneticPr fontId="34" type="noConversion"/>
  </si>
  <si>
    <t>通关塞浦路斯附近海域(5-1)：前往塞浦路斯附近海域(5-1)，击退位于最终节点的敌军舰队
任务奖励：油*150 弹*150 钢*150 铝*50
控制塞浦路斯附近海域(5-1)：探索塞浦路斯附近海域（5-1）中的所有区域
任务奖励：油*210 弹*210 钢*210 铝*70 快速修理工具*4
压制塞浦路斯附近海域(5-1)：用包含2艘轻巡洋舰的舰队击退塞浦路斯附近海域（5-1）最终节点的敌军舰队
任务奖励：油*270 弹*270 钢*270 铝*90 舰船图纸*4</t>
    <phoneticPr fontId="34" type="noConversion"/>
  </si>
  <si>
    <t>8-1 百慕大中心海域</t>
    <phoneticPr fontId="34" type="noConversion"/>
  </si>
  <si>
    <t>通关百慕大中心海域(8-1) ：前往百慕大中心海域(8-1)，击退位于最终节点的敌军舰队
任务奖励：油*550 弹*550 钢*550 铝*400
控制百慕大中心海域(8-1) ：探索百慕大中心海域(8-1) 中的所有区域
任务奖励：油*480 弹*480 钢*480 铝*320 快速修理工具*4
压制百慕大中心海域(8-1) ：用包含2艘驱逐舰的舰队击退百慕大中心海域(8-1) 最终节点的敌军舰队
任务奖励：油*550 弹*550 钢*550 铝*320 舰船图纸*4</t>
    <phoneticPr fontId="34" type="noConversion"/>
  </si>
  <si>
    <t>[其他]：A→C在C点取得B胜及以上、G→K在K点取得B胜及以上即可关闭。</t>
    <phoneticPr fontId="34" type="noConversion"/>
  </si>
  <si>
    <t>出门：平均航速≥30去A，平均航速≤29去B</t>
    <phoneticPr fontId="34" type="noConversion"/>
  </si>
  <si>
    <t>A点：未通过C点去C，通过C点去D</t>
    <phoneticPr fontId="34" type="noConversion"/>
  </si>
  <si>
    <t>8-1</t>
    <phoneticPr fontId="34" type="noConversion"/>
  </si>
  <si>
    <t>留里克</t>
    <phoneticPr fontId="34" type="noConversion"/>
  </si>
  <si>
    <t>查尔斯·亚当斯</t>
    <phoneticPr fontId="34" type="noConversion"/>
  </si>
  <si>
    <t>闪电</t>
    <phoneticPr fontId="34" type="noConversion"/>
  </si>
  <si>
    <t>AADG</t>
    <phoneticPr fontId="34" type="noConversion"/>
  </si>
  <si>
    <t>库图佐夫</t>
    <phoneticPr fontId="34" type="noConversion"/>
  </si>
  <si>
    <t>圣乔治</t>
    <phoneticPr fontId="34" type="noConversion"/>
  </si>
  <si>
    <t>阿尔及利亚</t>
    <phoneticPr fontId="34" type="noConversion"/>
  </si>
  <si>
    <t>斯特拉斯堡</t>
    <phoneticPr fontId="34" type="noConversion"/>
  </si>
  <si>
    <t>白学堡</t>
    <phoneticPr fontId="34" type="noConversion"/>
  </si>
  <si>
    <t>天鹰</t>
    <phoneticPr fontId="34" type="noConversion"/>
  </si>
  <si>
    <t>威斯康星</t>
    <phoneticPr fontId="34" type="noConversion"/>
  </si>
  <si>
    <t>会计</t>
    <phoneticPr fontId="34" type="noConversion"/>
  </si>
  <si>
    <t>菲尔普斯</t>
    <phoneticPr fontId="34" type="noConversion"/>
  </si>
  <si>
    <t>(贴吧ID：村雨青仝)/沉迷屁股……</t>
    <phoneticPr fontId="34" type="noConversion"/>
  </si>
  <si>
    <t>5小时</t>
    <phoneticPr fontId="34" type="noConversion"/>
  </si>
  <si>
    <t>加勒比海域航空演习</t>
    <phoneticPr fontId="34" type="noConversion"/>
  </si>
  <si>
    <t>加勒比海域战舰演习</t>
    <phoneticPr fontId="34" type="noConversion"/>
  </si>
  <si>
    <t>6小时</t>
    <phoneticPr fontId="34" type="noConversion"/>
  </si>
  <si>
    <r>
      <t>旗舰Lv</t>
    </r>
    <r>
      <rPr>
        <sz val="11"/>
        <color rgb="FF000000"/>
        <rFont val="宋体"/>
        <family val="3"/>
        <charset val="134"/>
      </rPr>
      <t>5</t>
    </r>
    <r>
      <rPr>
        <sz val="11"/>
        <color rgb="FF000000"/>
        <rFont val="宋体"/>
        <family val="3"/>
        <charset val="134"/>
      </rPr>
      <t>0+ 舰船数量</t>
    </r>
    <r>
      <rPr>
        <sz val="11"/>
        <color rgb="FF000000"/>
        <rFont val="宋体"/>
        <family val="3"/>
        <charset val="134"/>
      </rPr>
      <t>6</t>
    </r>
    <r>
      <rPr>
        <sz val="11"/>
        <color rgb="FF000000"/>
        <rFont val="宋体"/>
        <family val="3"/>
        <charset val="134"/>
      </rPr>
      <t xml:space="preserve"> </t>
    </r>
    <r>
      <rPr>
        <sz val="11"/>
        <color rgb="FF000000"/>
        <rFont val="宋体"/>
        <family val="3"/>
        <charset val="134"/>
      </rPr>
      <t>2</t>
    </r>
    <r>
      <rPr>
        <sz val="11"/>
        <color rgb="FF000000"/>
        <rFont val="宋体"/>
        <family val="3"/>
        <charset val="134"/>
      </rPr>
      <t>CV</t>
    </r>
    <phoneticPr fontId="34" type="noConversion"/>
  </si>
  <si>
    <r>
      <t>旗舰Lv55</t>
    </r>
    <r>
      <rPr>
        <sz val="11"/>
        <color rgb="FF000000"/>
        <rFont val="宋体"/>
        <family val="3"/>
        <charset val="134"/>
      </rPr>
      <t>+ 舰船数量6 2</t>
    </r>
    <r>
      <rPr>
        <sz val="11"/>
        <color rgb="FF000000"/>
        <rFont val="宋体"/>
        <family val="3"/>
        <charset val="134"/>
      </rPr>
      <t>CV</t>
    </r>
    <phoneticPr fontId="34" type="noConversion"/>
  </si>
  <si>
    <t>8-1</t>
    <phoneticPr fontId="34" type="noConversion"/>
  </si>
  <si>
    <t>8-2</t>
    <phoneticPr fontId="34" type="noConversion"/>
  </si>
  <si>
    <t>第八章</t>
    <phoneticPr fontId="34" type="noConversion"/>
  </si>
  <si>
    <t>去哪偷资源？钢去5-3，铝去3-4和4-3。油弹难偷，又因为弹的远征时间短，所以睡前跑油6-1别忘。</t>
    <phoneticPr fontId="34" type="noConversion"/>
  </si>
  <si>
    <t>USS Newport News (CA-148)</t>
    <phoneticPr fontId="34" type="noConversion"/>
  </si>
  <si>
    <t>Рюрик</t>
  </si>
  <si>
    <t>Михаил Кутузов</t>
    <phoneticPr fontId="34" type="noConversion"/>
  </si>
  <si>
    <t>USS Charles F. Adams (DDG-2)</t>
    <phoneticPr fontId="34" type="noConversion"/>
  </si>
  <si>
    <r>
      <t>ORP B</t>
    </r>
    <r>
      <rPr>
        <sz val="11"/>
        <rFont val="Malgun Gothic Semilight"/>
        <family val="2"/>
        <charset val="134"/>
      </rPr>
      <t>ł</t>
    </r>
    <r>
      <rPr>
        <sz val="11"/>
        <rFont val="宋体"/>
        <family val="3"/>
        <charset val="134"/>
      </rPr>
      <t>yskawica</t>
    </r>
    <phoneticPr fontId="34" type="noConversion"/>
  </si>
  <si>
    <t>349</t>
    <phoneticPr fontId="34" type="noConversion"/>
  </si>
  <si>
    <t>初月</t>
    <phoneticPr fontId="34" type="noConversion"/>
  </si>
  <si>
    <t>J</t>
    <phoneticPr fontId="34" type="noConversion"/>
  </si>
  <si>
    <t>L</t>
    <phoneticPr fontId="34" type="noConversion"/>
  </si>
  <si>
    <r>
      <t>D、</t>
    </r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G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J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K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L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M</t>
    </r>
    <phoneticPr fontId="34" type="noConversion"/>
  </si>
  <si>
    <r>
      <t>C、</t>
    </r>
    <r>
      <rPr>
        <sz val="11"/>
        <rFont val="宋体"/>
        <family val="3"/>
        <charset val="134"/>
      </rPr>
      <t>D、E、F、G、H、I、J、K、L</t>
    </r>
    <phoneticPr fontId="34" type="noConversion"/>
  </si>
  <si>
    <t>C、D、E、F、G、H、I、J、K、L</t>
  </si>
  <si>
    <r>
      <t>A、</t>
    </r>
    <r>
      <rPr>
        <sz val="11"/>
        <rFont val="宋体"/>
        <family val="3"/>
        <charset val="134"/>
      </rPr>
      <t>B、</t>
    </r>
    <r>
      <rPr>
        <sz val="11"/>
        <rFont val="宋体"/>
        <family val="3"/>
        <charset val="134"/>
      </rPr>
      <t>C、D、E、F、G、H、I、J、K、L</t>
    </r>
    <phoneticPr fontId="34" type="noConversion"/>
  </si>
  <si>
    <t>20</t>
  </si>
  <si>
    <t>A、B、C、D、E、F、G、H、I、J、K、L</t>
    <phoneticPr fontId="34" type="noConversion"/>
  </si>
  <si>
    <t>C、D、E、F、G、H、I、J、K、L</t>
    <phoneticPr fontId="34" type="noConversion"/>
  </si>
  <si>
    <t>106</t>
    <phoneticPr fontId="34" type="noConversion"/>
  </si>
  <si>
    <t>107</t>
  </si>
  <si>
    <t>108</t>
  </si>
  <si>
    <t>109</t>
  </si>
  <si>
    <t>110</t>
  </si>
  <si>
    <r>
      <t>C、</t>
    </r>
    <r>
      <rPr>
        <sz val="11"/>
        <rFont val="宋体"/>
        <family val="3"/>
        <charset val="134"/>
      </rPr>
      <t>D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E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G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H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J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K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L</t>
    </r>
    <phoneticPr fontId="34" type="noConversion"/>
  </si>
  <si>
    <r>
      <rPr>
        <sz val="11"/>
        <rFont val="宋体"/>
        <family val="3"/>
        <charset val="134"/>
      </rPr>
      <t>389</t>
    </r>
    <phoneticPr fontId="34" type="noConversion"/>
  </si>
  <si>
    <r>
      <rPr>
        <sz val="11"/>
        <rFont val="宋体"/>
        <family val="3"/>
        <charset val="134"/>
      </rPr>
      <t>395</t>
    </r>
    <phoneticPr fontId="34" type="noConversion"/>
  </si>
  <si>
    <t>旗舰轻巡去A，否则随机（A★、B★★）</t>
  </si>
  <si>
    <t>B点：随机（C★★、D★★）</t>
  </si>
  <si>
    <t>出门随机（A★、B★）</t>
  </si>
  <si>
    <t>B点：旗舰轻巡去D，否则随机（C★★、D★）</t>
  </si>
  <si>
    <t>C点：小于6船去D，否则随机（D★、E★★）</t>
  </si>
  <si>
    <t>不超4船去A直奔BOSS，旗舰驱逐去B。都不是则随机（A★、B★）</t>
  </si>
  <si>
    <t>出门随机（A★★、B★★）</t>
  </si>
  <si>
    <t>6驱逐去A，否则随机（A★★、B★★）</t>
  </si>
  <si>
    <t>C点：随机（C★★、D★★）</t>
  </si>
  <si>
    <t>A点：驱逐小于3去C，否则随机（C★、D★★）</t>
  </si>
  <si>
    <t>B点：航母大于1去E，否则随机（D★★、E★）</t>
  </si>
  <si>
    <t>D点：重巡大于1沟G，否则随机（G★、J★★★）</t>
  </si>
  <si>
    <t>E点：随机（G★★、H★★）</t>
  </si>
  <si>
    <t>出门B点：潜艇≥3去上路，旗舰≥30节去中路，旗舰≤24节去下路，否则随机（上★★、中★★、下★★）</t>
  </si>
  <si>
    <t>上路C点：随机（F★★、G★★）</t>
  </si>
  <si>
    <t>出门：战列≤2且航母≤2且驱逐≥1去A，最低航速≤27(非全高速)去B，否则随机(A★、E★★、B★)</t>
  </si>
  <si>
    <t>中路E点：随机（D★★、K★★）</t>
  </si>
  <si>
    <t>B点：总索敌≥200去E，否则随机(D★★★、E★)</t>
  </si>
  <si>
    <t>E点：总索敌≥250沟G，否则随机(D★、H★★★)</t>
  </si>
  <si>
    <t>出门：6DD去C，否则随机(A★★★、B★、C★)</t>
  </si>
  <si>
    <t>B点：旗舰高速≥27沟D，5DD去E，都不是则随机(D★、E★)</t>
  </si>
  <si>
    <t>出门：最低航速≥27(全高速)去B，否则随机(A★★、B★)</t>
  </si>
  <si>
    <t>B点：驱逐≤2去E(多打一战)，否则随机(D★★★、E★★)</t>
  </si>
  <si>
    <t>C点：航母≥2去G，否则随机(F★★★、G★)</t>
  </si>
  <si>
    <t>A点：随机(B★★、C★★)</t>
  </si>
  <si>
    <t>C点：航母≥2去E(安全点)，否则随机(D★★、E★)</t>
  </si>
  <si>
    <t>出门：重巡≥2去B，否则随机(A★★、B★)</t>
  </si>
  <si>
    <t>C点：随机(E★、F★★★)</t>
  </si>
  <si>
    <t>D点：航母≥2去G，否则随机(G★、F★★)</t>
  </si>
  <si>
    <t>出门：驱逐≤2去B，否则随机(A★★、B★★)</t>
  </si>
  <si>
    <t>D点：总索敌≥233去F，否则随机(C★★、F★)</t>
  </si>
  <si>
    <t>出门：随机(A★★、B★★)</t>
  </si>
  <si>
    <t>A点：最低航速≥27(全高速)去E，否则随机(C★★★、E★)</t>
  </si>
  <si>
    <t>C点：最高航速≤26.9(全低速)去G，否则随机(E★★★、G★)</t>
  </si>
  <si>
    <t>G点：航母≥2去H(BOSS)，否则随机(H★、F★★★)</t>
  </si>
  <si>
    <t>出门：随机(A★★、B★★★)</t>
  </si>
  <si>
    <t>A点：航母≥2去C，否则随机(C★、D★★★)</t>
  </si>
  <si>
    <t>E点：航母≥2去G，否则随机(G★、H★★)</t>
  </si>
  <si>
    <t>出门：驱逐≥2去A，航母≥2去B，都不是则随机(A★、B★)</t>
  </si>
  <si>
    <t>A点：战列≥1去C，否则随机(C★★★、D★)</t>
  </si>
  <si>
    <t>C点：战巡≥2去E，最低航速≥27(全高速)去F，都不是则随机(E★、F★★★)</t>
  </si>
  <si>
    <t>D点：总索敌≥253去F，最低航速≤27(非全高速)沟G，都不是则随机(F★、G★)</t>
  </si>
  <si>
    <t>F点：轻巡≥2沟G，否则随机(G★、H★★★)</t>
  </si>
  <si>
    <t>出门：最低航速≥27(全高速)去A，驱逐≥2去B， 旗舰航速≤25去C，都不是则随机(A★、B★★★、C★)</t>
  </si>
  <si>
    <t>D点：重巡≤2沟G，否则随机(G★、H★★)</t>
  </si>
  <si>
    <t>出门：最低航速≥27(全高速)去B，否则随机(A★★★、B★)</t>
  </si>
  <si>
    <t>A点：总索敌≥200去E，否则随机(C★★、E★)</t>
  </si>
  <si>
    <t>D点：旗舰轻巡去G，否则随机(F★★★、G★)</t>
  </si>
  <si>
    <t>C点：总索敌≥233去F，否则随机(E★★、F★)</t>
  </si>
  <si>
    <t>D点：航母≥2去A(往回走了)，否则随机(A★、F★★)</t>
  </si>
  <si>
    <t>G点：随机(H★★、E★★)，门神一半几率回家……</t>
  </si>
  <si>
    <t>出门：旗舰航母去A，平均航速≥27去B，否则随机(A★★、B★★、C★)</t>
  </si>
  <si>
    <t>B点：航母≥2去D，否则随机(D★、E★★★)</t>
  </si>
  <si>
    <t>E点：总等级≥400去H，否则随机(F★★★、H★)</t>
  </si>
  <si>
    <t>出门：最低航速≤27(非全高速)去A， 总索敌≥270去B，旗舰战巡去C，否则随机(A★、B★、C★)</t>
  </si>
  <si>
    <t>H点：随机(J★★、K★★、L★★)，三分之一见BOSS</t>
  </si>
  <si>
    <t>出门：总等级≥400去A，总等级≥300去B，否则随机(A★、B★、C★★★)</t>
  </si>
  <si>
    <t>B点：总索敌≥250去F，否则随机(E★★★、F★)</t>
  </si>
  <si>
    <t>E点：随机(G★★、H★★)，G点离BOSS更近</t>
  </si>
  <si>
    <t>K点：随机(J★★、L★★)，如果你走到这里……打一次L开图以后就别来了</t>
  </si>
  <si>
    <t>出门：最低航速≥27(全高速)去A，潜艇≥2去B，总等级≥400级去C，否则随机(A★★、B★、C★★)</t>
  </si>
  <si>
    <t>D点：旗舰战巡去H，否则随机(G★★★、H★★)</t>
  </si>
  <si>
    <t>B点：潜艇≥1去D，舰艇数≥6去E，否则随机(D★★、E★★、G★★)</t>
  </si>
  <si>
    <t>J点：总索敌≥300去K，否则随机(K★★、L★★★)</t>
  </si>
  <si>
    <t>出门：旗舰航母去A，舰船≤5去B，否则随机(A★★、B★★)</t>
  </si>
  <si>
    <t>上路B点：最低航速≥30(全高速)去D，否则随机(D★★、E★★)</t>
  </si>
  <si>
    <t>下路C点：潜艇≥1去F，否则随机(F★★、G★★★)</t>
  </si>
  <si>
    <t>上路H点：轻巡≥2沟J，否则随机(J★★、K★★)</t>
  </si>
  <si>
    <t>出门：重巡≥2去A，航母≤2且战列≤2去F，随机(A★★、F★★、B★★)（去B需要不满足A、F）</t>
  </si>
  <si>
    <t>A点：战列≤2去D，舰队总幸运≥135去E,否则随机(D★★、E★★、C★★)（去C需要不满足D、E）</t>
  </si>
  <si>
    <t>E点：最低航速≤24去K，否则随机(K★★、H★★)</t>
  </si>
  <si>
    <t>H点：航母≤2去K，否则随机(K★★、J★★)</t>
  </si>
  <si>
    <t>F点：潜艇≥2去L，否则随机(L★★、G★★)</t>
  </si>
  <si>
    <t>出门：驱逐≥3去B，最低航速≥27去C，否则随机(B★★、C★★)</t>
  </si>
  <si>
    <t>B点：舰队总幸运≥100且舰队舰船数≤5去A，否则随机(A★、E★★★)</t>
  </si>
  <si>
    <t>C点：随机(F★★★、G★)</t>
  </si>
  <si>
    <t>G→J：潜艇≤0或雷巡≥1，随机(J★、K★★★)</t>
  </si>
  <si>
    <t>出门：旗舰航母去A，重巡≥2区B，否则随机(A★★、B★★)</t>
  </si>
  <si>
    <t>C点：装母≥1去F，否则随机（D★★★、F★）</t>
  </si>
  <si>
    <t>D点：随机（B★★、G★★），D→B通过单次出征击败两次D点深海关闭</t>
  </si>
  <si>
    <t>G点：随机（E★、K★★、L★），G→E通过单次出征击败两次D点深海关闭，G→L需击败J点深海开启</t>
  </si>
  <si>
    <t>K点：旗舰为战巡去J，否则随机（J★★、M★★），K→J击败J点深海后关闭</t>
  </si>
  <si>
    <t>L点：战列舰≥2去M，否则随机（H★★、M★★）</t>
  </si>
  <si>
    <t>B点：驱逐≤2去D，轻巡≤2去E，否则随机（D★★、E★★）</t>
  </si>
  <si>
    <t>G点：航母≤3去K，否则随机（J★★★、K★★）</t>
  </si>
  <si>
    <t>J点：重炮≥1去F，否则随机（F★、M★★★）</t>
  </si>
  <si>
    <t>B点：航母≥3去E，否则随机（E★★、F★★）</t>
  </si>
  <si>
    <t>D点：随机（G★★、H★★）</t>
  </si>
  <si>
    <t>G点：未通过K点时随机（K★★、L★★）</t>
  </si>
  <si>
    <t>USS Charles Ausburne (DD-570)</t>
    <phoneticPr fontId="34" type="noConversion"/>
  </si>
  <si>
    <t>天霧(あまぎり)</t>
    <phoneticPr fontId="34" type="noConversion"/>
  </si>
  <si>
    <t>USS Taylor (DD-468)</t>
    <phoneticPr fontId="34" type="noConversion"/>
  </si>
  <si>
    <t>万国语名称</t>
    <phoneticPr fontId="34" type="noConversion"/>
  </si>
  <si>
    <t>Volta</t>
  </si>
  <si>
    <t>长矛鱼雷</t>
    <phoneticPr fontId="34" type="noConversion"/>
  </si>
  <si>
    <t>J国驱逐舰鱼雷+2</t>
    <phoneticPr fontId="34" type="noConversion"/>
  </si>
  <si>
    <t>熔炉大混战E11通关奖励</t>
    <phoneticPr fontId="34" type="noConversion"/>
  </si>
  <si>
    <t>地狱群岛攻略作战(重制)E7通关奖励</t>
    <phoneticPr fontId="34" type="noConversion"/>
  </si>
  <si>
    <t>幻想舰队歼灭作战(重制)E7通关奖励</t>
    <phoneticPr fontId="34" type="noConversion"/>
  </si>
  <si>
    <t>所罗门之晓E6通关奖励</t>
    <phoneticPr fontId="34" type="noConversion"/>
  </si>
  <si>
    <t>超急速东方快车E5通关奖励</t>
    <phoneticPr fontId="34" type="noConversion"/>
  </si>
  <si>
    <t>最长一役E6通关奖励</t>
    <phoneticPr fontId="34" type="noConversion"/>
  </si>
  <si>
    <t>班尼迪克蛋</t>
    <phoneticPr fontId="34" type="noConversion"/>
  </si>
  <si>
    <t xml:space="preserve">美国 </t>
    <phoneticPr fontId="34" type="noConversion"/>
  </si>
  <si>
    <t>150/50/100/60</t>
    <phoneticPr fontId="34" type="noConversion"/>
  </si>
  <si>
    <t>60min</t>
    <phoneticPr fontId="34" type="noConversion"/>
  </si>
  <si>
    <t>烤鱼味增汤</t>
    <phoneticPr fontId="34" type="noConversion"/>
  </si>
  <si>
    <t xml:space="preserve">日本 </t>
    <phoneticPr fontId="34" type="noConversion"/>
  </si>
  <si>
    <t>100/150/130/80</t>
    <phoneticPr fontId="34" type="noConversion"/>
  </si>
  <si>
    <t>日本大型船火力+5</t>
    <phoneticPr fontId="34" type="noConversion"/>
  </si>
  <si>
    <t>天妇罗荞麦面</t>
    <phoneticPr fontId="34" type="noConversion"/>
  </si>
  <si>
    <t>100/100/100/30</t>
    <phoneticPr fontId="34" type="noConversion"/>
  </si>
  <si>
    <t>[熔炉大混战300功勋兑换]</t>
  </si>
  <si>
    <t>[熔炉大混战300功勋兑换]</t>
    <phoneticPr fontId="34" type="noConversion"/>
  </si>
  <si>
    <t>[熔炉大混战400功勋兑换]</t>
    <phoneticPr fontId="34" type="noConversion"/>
  </si>
  <si>
    <t>美国CV装甲+7</t>
    <phoneticPr fontId="34" type="noConversion"/>
  </si>
  <si>
    <t>·初始只有一种菜“海军烘豆子”。菜谱可通过箱子(大胃王、糖果惊喜)概率获得，也可以通过皮肤附赠、任务奖励、功勋兑换获得；</t>
  </si>
  <si>
    <r>
      <t>·熟练度低会容易烹饪失败而减少25%效果持续时间，熟练度高会容易烹饪大成功而提升25%效果持续时间。</t>
    </r>
    <r>
      <rPr>
        <sz val="11"/>
        <color rgb="FFFF0000"/>
        <rFont val="宋体"/>
        <family val="3"/>
        <charset val="134"/>
      </rPr>
      <t>去好友家蹭饭只有一半的时间</t>
    </r>
    <r>
      <rPr>
        <sz val="11"/>
        <color rgb="FF000000"/>
        <rFont val="宋体"/>
        <family val="3"/>
        <charset val="134"/>
      </rPr>
      <t>；</t>
    </r>
    <phoneticPr fontId="34" type="noConversion"/>
  </si>
  <si>
    <t>中国舰船炮击战造成的伤害+10%</t>
    <phoneticPr fontId="34" type="noConversion"/>
  </si>
  <si>
    <t>中国舰船鱼雷战造成的伤害+10%</t>
    <phoneticPr fontId="34" type="noConversion"/>
  </si>
  <si>
    <t>日本中型船鱼雷战造成的伤害+10%</t>
    <phoneticPr fontId="34" type="noConversion"/>
  </si>
  <si>
    <t>忠武</t>
    <phoneticPr fontId="34" type="noConversion"/>
  </si>
  <si>
    <r>
      <rPr>
        <sz val="11"/>
        <rFont val="Malgun Gothic Semilight"/>
        <family val="2"/>
        <charset val="134"/>
      </rPr>
      <t>충무</t>
    </r>
    <r>
      <rPr>
        <sz val="11"/>
        <rFont val="宋体"/>
        <family val="3"/>
        <charset val="134"/>
      </rPr>
      <t xml:space="preserve"> (DD-91)</t>
    </r>
    <phoneticPr fontId="34" type="noConversion"/>
  </si>
  <si>
    <t>-</t>
    <phoneticPr fontId="34" type="noConversion"/>
  </si>
  <si>
    <t>特点说明(非远征大成功)</t>
    <phoneticPr fontId="34" type="noConversion"/>
  </si>
  <si>
    <t>30%快修*1</t>
    <phoneticPr fontId="34" type="noConversion"/>
  </si>
  <si>
    <t>30%快建*1 10%快建*2</t>
    <phoneticPr fontId="34" type="noConversion"/>
  </si>
  <si>
    <t>30%船图*1</t>
    <phoneticPr fontId="34" type="noConversion"/>
  </si>
  <si>
    <t>&lt;装图&gt;</t>
    <phoneticPr fontId="34" type="noConversion"/>
  </si>
  <si>
    <t>装图</t>
  </si>
  <si>
    <t>40%装图*1 10%装图*2</t>
    <phoneticPr fontId="34" type="noConversion"/>
  </si>
  <si>
    <t>50%快修*1</t>
    <phoneticPr fontId="34" type="noConversion"/>
  </si>
  <si>
    <t>50%装图*1</t>
    <phoneticPr fontId="34" type="noConversion"/>
  </si>
  <si>
    <t>30%快建*1</t>
    <phoneticPr fontId="34" type="noConversion"/>
  </si>
  <si>
    <t>50%船图*1</t>
    <phoneticPr fontId="34" type="noConversion"/>
  </si>
  <si>
    <t>70%快建*1</t>
    <phoneticPr fontId="34" type="noConversion"/>
  </si>
  <si>
    <t>60%船图*1 20%船图*2</t>
    <phoneticPr fontId="34" type="noConversion"/>
  </si>
  <si>
    <t>50%快建*1</t>
    <phoneticPr fontId="34" type="noConversion"/>
  </si>
  <si>
    <t>40%装图*1</t>
    <phoneticPr fontId="34" type="noConversion"/>
  </si>
  <si>
    <t>60%快修*1 10%快修*2</t>
    <phoneticPr fontId="34" type="noConversion"/>
  </si>
  <si>
    <t>60%船图*1 10%船图*2</t>
    <phoneticPr fontId="34" type="noConversion"/>
  </si>
  <si>
    <t>100%装图*1</t>
    <phoneticPr fontId="34" type="noConversion"/>
  </si>
  <si>
    <t>60%快建*1</t>
    <phoneticPr fontId="34" type="noConversion"/>
  </si>
  <si>
    <t>70%船图*1 10%船图*2</t>
    <phoneticPr fontId="34" type="noConversion"/>
  </si>
  <si>
    <t>100%快修*1</t>
    <phoneticPr fontId="34" type="noConversion"/>
  </si>
  <si>
    <t>快修</t>
    <phoneticPr fontId="34" type="noConversion"/>
  </si>
  <si>
    <t>50%快建*1 30%快建*2</t>
    <phoneticPr fontId="34" type="noConversion"/>
  </si>
  <si>
    <t>&lt;快建&gt;</t>
    <phoneticPr fontId="34" type="noConversion"/>
  </si>
  <si>
    <t>&lt;快修&gt;</t>
    <phoneticPr fontId="34" type="noConversion"/>
  </si>
  <si>
    <t>60%快修*1 20%快修*2</t>
    <phoneticPr fontId="34" type="noConversion"/>
  </si>
  <si>
    <t>037战列艇</t>
    <phoneticPr fontId="34" type="noConversion"/>
  </si>
  <si>
    <t>C国所有舰船火力+3</t>
    <phoneticPr fontId="34" type="noConversion"/>
  </si>
  <si>
    <t>海军节建军70周年特别奖励</t>
    <phoneticPr fontId="34" type="noConversion"/>
  </si>
  <si>
    <t>马基.72</t>
    <phoneticPr fontId="34" type="noConversion"/>
  </si>
  <si>
    <t>I国所有舰船回避+3</t>
    <phoneticPr fontId="34" type="noConversion"/>
  </si>
  <si>
    <t>HMS Glamorgan (D19)</t>
    <phoneticPr fontId="34" type="noConversion"/>
  </si>
  <si>
    <t>2019帕斯塔战役复刻E7通关奖励</t>
    <phoneticPr fontId="34" type="noConversion"/>
  </si>
  <si>
    <t>防驱</t>
    <phoneticPr fontId="34" type="noConversion"/>
  </si>
  <si>
    <t>七省联盟</t>
    <phoneticPr fontId="34" type="noConversion"/>
  </si>
  <si>
    <t>De Zeven Provinciёn</t>
    <phoneticPr fontId="34" type="noConversion"/>
  </si>
  <si>
    <t>新墨西哥</t>
    <phoneticPr fontId="34" type="noConversion"/>
  </si>
  <si>
    <t>USS New Mexico (BB-40)</t>
    <phoneticPr fontId="34" type="noConversion"/>
  </si>
  <si>
    <t>黄铜骑士H</t>
    <phoneticPr fontId="34" type="noConversion"/>
  </si>
  <si>
    <r>
      <rPr>
        <sz val="11"/>
        <rFont val="宋体"/>
        <family val="3"/>
        <charset val="134"/>
      </rPr>
      <t>396</t>
    </r>
    <r>
      <rPr>
        <sz val="11"/>
        <color theme="1"/>
        <rFont val="宋体"/>
        <family val="2"/>
        <scheme val="minor"/>
      </rPr>
      <t/>
    </r>
  </si>
  <si>
    <t>400</t>
    <phoneticPr fontId="34" type="noConversion"/>
  </si>
  <si>
    <t>F、G、H、I</t>
    <phoneticPr fontId="34" type="noConversion"/>
  </si>
  <si>
    <t>U96、U35</t>
    <phoneticPr fontId="34" type="noConversion"/>
  </si>
  <si>
    <t>狮、密苏里、威斯康星、衣阿华、兴登堡</t>
    <phoneticPr fontId="34" type="noConversion"/>
  </si>
  <si>
    <t>江原</t>
    <phoneticPr fontId="34" type="noConversion"/>
  </si>
  <si>
    <t>衣阿华</t>
    <phoneticPr fontId="34" type="noConversion"/>
  </si>
  <si>
    <t>鸭滑</t>
    <phoneticPr fontId="34" type="noConversion"/>
  </si>
  <si>
    <t>阿布鲁奇公爵</t>
    <phoneticPr fontId="34" type="noConversion"/>
  </si>
  <si>
    <t>U35</t>
    <phoneticPr fontId="34" type="noConversion"/>
  </si>
  <si>
    <t>联合力量</t>
    <phoneticPr fontId="34" type="noConversion"/>
  </si>
  <si>
    <t>丹佛</t>
    <phoneticPr fontId="34" type="noConversion"/>
  </si>
  <si>
    <t>阿尔贝托·迪·朱桑诺</t>
    <phoneticPr fontId="34" type="noConversion"/>
  </si>
  <si>
    <t>可畏</t>
    <phoneticPr fontId="34" type="noConversion"/>
  </si>
  <si>
    <t>USS Iowa (BB-61)</t>
    <phoneticPr fontId="34" type="noConversion"/>
  </si>
  <si>
    <t>Duca degli Abruzzi</t>
    <phoneticPr fontId="34" type="noConversion"/>
  </si>
  <si>
    <t>U-35</t>
    <phoneticPr fontId="34" type="noConversion"/>
  </si>
  <si>
    <t>БЕДОВЫЙ</t>
  </si>
  <si>
    <t>HMS Delhi (D47)</t>
    <phoneticPr fontId="34" type="noConversion"/>
  </si>
  <si>
    <t>Сталинград</t>
    <phoneticPr fontId="34" type="noConversion"/>
  </si>
  <si>
    <t xml:space="preserve"> </t>
    <phoneticPr fontId="34" type="noConversion"/>
  </si>
  <si>
    <t>袭击舰炮台</t>
    <phoneticPr fontId="34" type="noConversion"/>
  </si>
  <si>
    <t>G国战列巡洋舰火力+2</t>
    <phoneticPr fontId="34" type="noConversion"/>
  </si>
  <si>
    <t>立体强袭——沸腾的大洋1000pt奖励</t>
    <phoneticPr fontId="34" type="noConversion"/>
  </si>
  <si>
    <t>立体强袭——圣盾作战1200pt奖励</t>
    <phoneticPr fontId="34" type="noConversion"/>
  </si>
  <si>
    <t>远洋破袭——钢铁启示录E11通关奖励</t>
    <phoneticPr fontId="34" type="noConversion"/>
  </si>
  <si>
    <t>桌面战记—深海篇</t>
    <phoneticPr fontId="34" type="noConversion"/>
  </si>
  <si>
    <t>购买“战舰少女R 桌面战记 [深海篇]桌游”附赠兑换卡兑换</t>
    <phoneticPr fontId="34" type="noConversion"/>
  </si>
  <si>
    <t>所有舰船幸运+1</t>
    <phoneticPr fontId="34" type="noConversion"/>
  </si>
  <si>
    <t>扎拉</t>
    <phoneticPr fontId="34" type="noConversion"/>
  </si>
  <si>
    <t>Algérie</t>
    <phoneticPr fontId="34" type="noConversion"/>
  </si>
  <si>
    <t>Zara</t>
    <phoneticPr fontId="34" type="noConversion"/>
  </si>
  <si>
    <t>鲃鱼</t>
    <phoneticPr fontId="34" type="noConversion"/>
  </si>
  <si>
    <t>USS Barb (SS-220)</t>
    <phoneticPr fontId="34" type="noConversion"/>
  </si>
  <si>
    <t>408</t>
    <phoneticPr fontId="34" type="noConversion"/>
  </si>
  <si>
    <t>245</t>
    <phoneticPr fontId="34" type="noConversion"/>
  </si>
  <si>
    <t>L</t>
    <phoneticPr fontId="34" type="noConversion"/>
  </si>
  <si>
    <t>J</t>
    <phoneticPr fontId="34" type="noConversion"/>
  </si>
  <si>
    <t>C、D、E、F、G、H、I、J、K、L、M、O、Q</t>
    <phoneticPr fontId="34" type="noConversion"/>
  </si>
  <si>
    <t>2.装备图鉴中的文字描述滚动之后切换其他装备，未能回到第一行文字。</t>
    <phoneticPr fontId="34" type="noConversion"/>
  </si>
  <si>
    <t>3.（防御战）深海航母大破也能放飞机。深海单位没有弹药消耗。</t>
    <phoneticPr fontId="34" type="noConversion"/>
  </si>
  <si>
    <t>4.女灶神不能装回她自己的炮。</t>
    <phoneticPr fontId="34" type="noConversion"/>
  </si>
  <si>
    <t>5.航战技能反了。机群驱散B降低了鱼雷机的开幕命中(技能说明是降低轰炸机命中)，机群驱散T降低了轰炸机的开幕命中(技能说明是降低鱼雷机命中)。</t>
    <phoneticPr fontId="34" type="noConversion"/>
  </si>
  <si>
    <t>USS Hammann (DD-412)</t>
    <phoneticPr fontId="34" type="noConversion"/>
  </si>
  <si>
    <t>第八鱼雷机中队</t>
    <phoneticPr fontId="34" type="noConversion"/>
  </si>
  <si>
    <t>中途岛战役复刻E9通关奖励</t>
    <phoneticPr fontId="34" type="noConversion"/>
  </si>
  <si>
    <t>U国航空母舰命中+2</t>
    <phoneticPr fontId="34" type="noConversion"/>
  </si>
  <si>
    <t>怨仇</t>
    <phoneticPr fontId="34" type="noConversion"/>
  </si>
  <si>
    <t>HMS Implacable (R86)</t>
    <phoneticPr fontId="34" type="noConversion"/>
  </si>
  <si>
    <t>乔治莱格</t>
    <phoneticPr fontId="34" type="noConversion"/>
  </si>
  <si>
    <t>Georges Leygues</t>
    <phoneticPr fontId="34" type="noConversion"/>
  </si>
  <si>
    <t>吕特晏斯</t>
    <phoneticPr fontId="34" type="noConversion"/>
  </si>
  <si>
    <t>Lütjens</t>
    <phoneticPr fontId="34" type="noConversion"/>
  </si>
  <si>
    <t>412</t>
  </si>
  <si>
    <t>413</t>
  </si>
  <si>
    <t>凯利</t>
    <phoneticPr fontId="34" type="noConversion"/>
  </si>
  <si>
    <t>HMS Kelly (F01)</t>
    <phoneticPr fontId="34" type="noConversion"/>
  </si>
  <si>
    <t>堪培拉</t>
    <phoneticPr fontId="34" type="noConversion"/>
  </si>
  <si>
    <t>HMAS Canberra (D33)</t>
    <phoneticPr fontId="34" type="noConversion"/>
  </si>
  <si>
    <t>Giuseppe Garibaldi</t>
    <phoneticPr fontId="34" type="noConversion"/>
  </si>
  <si>
    <t>加里波第</t>
    <phoneticPr fontId="34" type="noConversion"/>
  </si>
  <si>
    <t>E</t>
    <phoneticPr fontId="34" type="noConversion"/>
  </si>
  <si>
    <t>H</t>
    <phoneticPr fontId="34" type="noConversion"/>
  </si>
  <si>
    <t>L</t>
    <phoneticPr fontId="34" type="noConversion"/>
  </si>
  <si>
    <t>I</t>
    <phoneticPr fontId="34" type="noConversion"/>
  </si>
  <si>
    <r>
      <t>D、</t>
    </r>
    <r>
      <rPr>
        <sz val="11"/>
        <rFont val="宋体"/>
        <family val="3"/>
        <charset val="134"/>
      </rPr>
      <t>E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G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H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K</t>
    </r>
    <phoneticPr fontId="34" type="noConversion"/>
  </si>
  <si>
    <r>
      <t>A、</t>
    </r>
    <r>
      <rPr>
        <sz val="11"/>
        <rFont val="宋体"/>
        <family val="3"/>
        <charset val="134"/>
      </rPr>
      <t>B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C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D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E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J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K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L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M</t>
    </r>
    <phoneticPr fontId="34" type="noConversion"/>
  </si>
  <si>
    <t>USS New Jersey (BB-62)</t>
    <phoneticPr fontId="34" type="noConversion"/>
  </si>
  <si>
    <t>USS Salem (CA-139)</t>
    <phoneticPr fontId="34" type="noConversion"/>
  </si>
  <si>
    <t>HMS Dido (37)</t>
    <phoneticPr fontId="34" type="noConversion"/>
  </si>
  <si>
    <t>USS England (DE-635)</t>
    <phoneticPr fontId="34" type="noConversion"/>
  </si>
  <si>
    <t>Le Terrible</t>
    <phoneticPr fontId="34" type="noConversion"/>
  </si>
  <si>
    <t>热狗</t>
    <phoneticPr fontId="34" type="noConversion"/>
  </si>
  <si>
    <t>塔坦苹果挞</t>
    <phoneticPr fontId="34" type="noConversion"/>
  </si>
  <si>
    <t>红茶司康饼</t>
    <phoneticPr fontId="34" type="noConversion"/>
  </si>
  <si>
    <t>75/125/100/50</t>
    <phoneticPr fontId="34" type="noConversion"/>
  </si>
  <si>
    <t>150/150/75/50</t>
    <phoneticPr fontId="34" type="noConversion"/>
  </si>
  <si>
    <t>100/100/150/60</t>
    <phoneticPr fontId="34" type="noConversion"/>
  </si>
  <si>
    <t>英国大型船装甲+7</t>
    <phoneticPr fontId="34" type="noConversion"/>
  </si>
  <si>
    <t>法国BB火力+7</t>
    <phoneticPr fontId="34" type="noConversion"/>
  </si>
  <si>
    <t>美国CL火力+7</t>
    <phoneticPr fontId="34" type="noConversion"/>
  </si>
  <si>
    <t>[中途岛战役复刻300功勋兑换]</t>
    <phoneticPr fontId="34" type="noConversion"/>
  </si>
  <si>
    <t>[中途岛战役复刻400功勋兑换]</t>
    <phoneticPr fontId="34" type="noConversion"/>
  </si>
  <si>
    <t>[战争协奏曲隐藏关卡“瓦尔哈拉之战”1500粒子兑换Yamato附赠]</t>
    <phoneticPr fontId="34" type="noConversion"/>
  </si>
  <si>
    <t>金笔</t>
    <phoneticPr fontId="34" type="noConversion"/>
  </si>
  <si>
    <t>所有战列舰对空+2</t>
    <phoneticPr fontId="34" type="noConversion"/>
  </si>
  <si>
    <t>战争协奏曲1800pt奖励</t>
    <phoneticPr fontId="34" type="noConversion"/>
  </si>
  <si>
    <t>阿金库尔</t>
    <phoneticPr fontId="34" type="noConversion"/>
  </si>
  <si>
    <t>桑提</t>
    <phoneticPr fontId="34" type="noConversion"/>
  </si>
  <si>
    <t>蒂默曼</t>
    <phoneticPr fontId="34" type="noConversion"/>
  </si>
  <si>
    <t>萨凡纳</t>
    <phoneticPr fontId="34" type="noConversion"/>
  </si>
  <si>
    <t>HMS Agincourt</t>
    <phoneticPr fontId="34" type="noConversion"/>
  </si>
  <si>
    <t>USS Santee (CVE-29)</t>
    <phoneticPr fontId="34" type="noConversion"/>
  </si>
  <si>
    <t>USS Savannah (CL-42)</t>
    <phoneticPr fontId="34" type="noConversion"/>
  </si>
  <si>
    <t>USS Timmerman (DD-828)</t>
    <phoneticPr fontId="34" type="noConversion"/>
  </si>
  <si>
    <t>资本家</t>
    <phoneticPr fontId="34" type="noConversion"/>
  </si>
  <si>
    <t>雷巡</t>
    <phoneticPr fontId="34" type="noConversion"/>
  </si>
  <si>
    <t>422</t>
    <phoneticPr fontId="34" type="noConversion"/>
  </si>
  <si>
    <t>425</t>
    <phoneticPr fontId="34" type="noConversion"/>
  </si>
  <si>
    <t>凤凰城</t>
    <phoneticPr fontId="34" type="noConversion"/>
  </si>
  <si>
    <r>
      <t>8-</t>
    </r>
    <r>
      <rPr>
        <sz val="11"/>
        <rFont val="宋体"/>
        <family val="3"/>
        <charset val="134"/>
      </rPr>
      <t>2</t>
    </r>
    <phoneticPr fontId="34" type="noConversion"/>
  </si>
  <si>
    <t>史密斯</t>
    <phoneticPr fontId="34" type="noConversion"/>
  </si>
  <si>
    <r>
      <t>A、</t>
    </r>
    <r>
      <rPr>
        <sz val="11"/>
        <rFont val="宋体"/>
        <family val="3"/>
        <charset val="134"/>
      </rPr>
      <t>B、C、D、E、F、G、H、I、J、K、L、M</t>
    </r>
    <phoneticPr fontId="34" type="noConversion"/>
  </si>
  <si>
    <r>
      <t>D、</t>
    </r>
    <r>
      <rPr>
        <sz val="11"/>
        <rFont val="宋体"/>
        <family val="3"/>
        <charset val="134"/>
      </rPr>
      <t>E、F、G、H、I、J、K、L、M</t>
    </r>
    <phoneticPr fontId="34" type="noConversion"/>
  </si>
  <si>
    <t>USS Smith (DD-378)</t>
    <phoneticPr fontId="34" type="noConversion"/>
  </si>
  <si>
    <t>USS Phoenix (CL-46)</t>
    <phoneticPr fontId="34" type="noConversion"/>
  </si>
  <si>
    <t>8-2 百慕大南群岛</t>
    <phoneticPr fontId="34" type="noConversion"/>
  </si>
  <si>
    <r>
      <t>A、</t>
    </r>
    <r>
      <rPr>
        <sz val="11"/>
        <rFont val="宋体"/>
        <family val="3"/>
        <charset val="134"/>
      </rPr>
      <t>B、C、D、E、F、G、H、I、J、K、L、M</t>
    </r>
    <phoneticPr fontId="34" type="noConversion"/>
  </si>
  <si>
    <r>
      <t>D、</t>
    </r>
    <r>
      <rPr>
        <sz val="11"/>
        <rFont val="宋体"/>
        <family val="3"/>
        <charset val="134"/>
      </rPr>
      <t>E、F、G、H、I、J、K、L、M</t>
    </r>
    <phoneticPr fontId="34" type="noConversion"/>
  </si>
  <si>
    <t>埃克赛特</t>
    <phoneticPr fontId="34" type="noConversion"/>
  </si>
  <si>
    <t>330</t>
    <phoneticPr fontId="34" type="noConversion"/>
  </si>
  <si>
    <t>HMS Argonaut (61)</t>
    <phoneticPr fontId="34" type="noConversion"/>
  </si>
  <si>
    <t>HMS Starling (U66)</t>
    <phoneticPr fontId="34" type="noConversion"/>
  </si>
  <si>
    <t>东坡肉</t>
    <phoneticPr fontId="34" type="noConversion"/>
  </si>
  <si>
    <t>150/100/100/30</t>
    <phoneticPr fontId="34" type="noConversion"/>
  </si>
  <si>
    <t>[女武神行动复刻300功勋兑换]</t>
    <phoneticPr fontId="34" type="noConversion"/>
  </si>
  <si>
    <t>第六章 洛里昂攻略作战</t>
    <phoneticPr fontId="34" type="noConversion"/>
  </si>
  <si>
    <t>第七章 比斯开湾战役</t>
    <phoneticPr fontId="34" type="noConversion"/>
  </si>
  <si>
    <t>第八章 百慕大海域</t>
    <phoneticPr fontId="34" type="noConversion"/>
  </si>
  <si>
    <t>战斗次数＞3</t>
    <phoneticPr fontId="34" type="noConversion"/>
  </si>
  <si>
    <t>战斗次数≤3</t>
    <phoneticPr fontId="34" type="noConversion"/>
  </si>
  <si>
    <r>
      <t>(´</t>
    </r>
    <r>
      <rPr>
        <sz val="11"/>
        <color indexed="8"/>
        <rFont val="DFGFuun-W12"/>
        <family val="3"/>
        <charset val="128"/>
      </rPr>
      <t>・</t>
    </r>
    <r>
      <rPr>
        <sz val="11"/>
        <color indexed="8"/>
        <rFont val="宋体"/>
        <family val="3"/>
        <charset val="134"/>
      </rPr>
      <t>ω</t>
    </r>
    <r>
      <rPr>
        <sz val="11"/>
        <color indexed="8"/>
        <rFont val="DFGFuun-W12"/>
        <family val="3"/>
        <charset val="128"/>
      </rPr>
      <t>・</t>
    </r>
    <r>
      <rPr>
        <sz val="11"/>
        <color indexed="8"/>
        <rFont val="宋体"/>
        <family val="3"/>
        <charset val="134"/>
      </rPr>
      <t>｀)、(´</t>
    </r>
    <r>
      <rPr>
        <sz val="11"/>
        <color indexed="8"/>
        <rFont val="DFGFuun-W12"/>
        <family val="3"/>
        <charset val="128"/>
      </rPr>
      <t>・∀・</t>
    </r>
    <r>
      <rPr>
        <sz val="11"/>
        <color indexed="8"/>
        <rFont val="宋体"/>
        <family val="3"/>
        <charset val="134"/>
      </rPr>
      <t>｀)</t>
    </r>
    <phoneticPr fontId="34" type="noConversion"/>
  </si>
  <si>
    <t xml:space="preserve"> E</t>
    <phoneticPr fontId="34" type="noConversion"/>
  </si>
  <si>
    <t>（单纵）战列Λ级Ⅲ型、战列Μ级Ⅲ型、战巡Κ级Ⅲ型、轻巡Ζ级Ⅲ型、轻巡Ζ级Ⅲ型、驱逐Δ级Ⅲ型</t>
  </si>
  <si>
    <t>（梯形）战列Λ级Ⅲ型、战列Λ级Ⅲ型、驱逐Τ级Ⅲ型、驱逐Τ级Ⅲ型、轻母Ξ级Ⅲ型、轻母Ξ级Ⅲ型</t>
  </si>
  <si>
    <t>（单纵）战列Λ级Ⅲ型、战巡Κ级Ⅲ型、轻母Ξ级Ⅲ型、轻巡Ζ级Ⅲ型、驱逐Δ级Ⅲ型、驱逐Δ级Ⅲ型</t>
  </si>
  <si>
    <t>（单纵）战列Λ级Ⅲ型、战列Λ级Ⅲ型、轻母Ξ级Ⅲ型、重巡Ι级Ⅲ型、轻巡Ζ级Ⅲ型、驱逐Δ级Ⅲ型</t>
  </si>
  <si>
    <t>（轮型）战列Λ级Ⅲ型、战列Λ级Ⅲ型、重巡Ι级Ⅲ型、轻巡Ζ级Ⅲ型、轻巡Ζ级Ⅲ型、轻巡Ζ级Ⅲ型</t>
  </si>
  <si>
    <t>（复纵）轻巡Η级Ⅱ型、轻巡Ε级Ⅱ型、轻巡Ε级Ⅱ型、驱逐Β级Ⅱ型、驱逐Β级Ⅱ型、驱逐Β级Ⅱ型</t>
  </si>
  <si>
    <t>（复纵）战列Λ级Ⅱ型、战列Λ级Ⅱ型、轻母Ξ级Ⅱ型、轻母Ξ级Ⅱ型、轻巡Ζ级Ⅱ型、轻巡Ζ级Ⅱ型</t>
  </si>
  <si>
    <t>（轮型）轻母Ξ级Ⅱ型、轻母Ξ级Ⅱ型、轻巡Ε级Ⅱ型、轻巡Ε级Ⅱ型、驱逐Β级Ⅱ型、驱逐Β级Ⅱ型</t>
  </si>
  <si>
    <t>（复纵）战巡Κ级Ⅲ型、重巡Ι级Ⅱ型、重巡Ι级Ⅱ型、轻巡Η级Ⅲ型、驱逐Τ级Ⅱ型</t>
  </si>
  <si>
    <t>（复纵）轻母Ξ级Ⅲ型、轻母Ξ级Ⅲ型、轻巡Ζ级Ⅲ型、轻巡Ζ级Ⅲ型、驱逐Τ级Ⅱ型、驱逐Τ级Ⅱ型</t>
  </si>
  <si>
    <t>（单纵）战列Λ级Ⅲ型、战列Λ级Ⅲ型、战列Λ级Ⅲ型、轻巡Ζ级Ⅲ型、轻巡Ζ级Ⅲ型、驱逐Τ级Ⅱ型</t>
  </si>
  <si>
    <t>（梯形）战巡Κ级Ⅲ型、战巡Κ级Ⅲ型、轻母Ξ级Ⅲ型、轻母Ξ级Ⅲ型、驱逐Τ级Ⅱ型、驱逐Τ级Ⅱ型</t>
  </si>
  <si>
    <t>（复纵）战列Λ级Ⅲ型、战列Λ级Ⅲ型、轻母Ξ级Ⅲ型、轻母Ξ级Ⅱ型、驱逐Τ级Ⅱ型、驱逐Τ级Ⅱ型</t>
  </si>
  <si>
    <t>（复纵）战巡Κ级Ⅲ型、重巡Ι级Ⅱ型、轻巡Ζ级Ⅲ型、轻巡Η级Ⅲ型、驱逐Τ级Ⅱ型、驱逐Τ级Ⅱ型</t>
  </si>
  <si>
    <t>（轮型）轻母Ξ级Ⅲ型、重巡Ι级Ⅲ型、轻巡Ζ级Ⅲ型、轻巡Ζ级Ⅲ型、驱逐Τ级Ⅱ型、驱逐Τ级Ⅱ型</t>
  </si>
  <si>
    <t>（单纵）战列Λ级Ⅲ型、战列Λ级Ⅲ型、战巡Κ级Ⅲ型、重巡Ι级Ⅲ型、轻巡Ζ级Ⅲ型、驱逐Τ级Ⅱ型</t>
  </si>
  <si>
    <t>（复纵）航母Ο级Ⅲ型、轻母Ξ级Ⅲ型、重巡Ι级Ⅲ型、重巡Ι级Ⅲ型、战巡Κ级Ⅱ型、战巡Κ级Ⅱ型</t>
  </si>
  <si>
    <t>（单纵）战列Λ级Ⅲ型、战列Μ级Ⅲ型、战列Μ级Ⅱ型、重巡Ι级Ⅲ型、轻巡Ζ级Ⅲ型、驱逐Τ级Ⅱ型</t>
  </si>
  <si>
    <t>（梯形）战列Λ级Ⅲ型、战列Λ级Ⅲ型、轻母Ξ级Ⅲ型、重巡Ι级Ⅲ型、重巡Ι级Ⅲ型、驱逐Τ级Ⅱ型</t>
  </si>
  <si>
    <t>（梯形）战巡Κ级Ⅲ型、轻巡Ζ级Ⅲ型、轻巡Ζ级Ⅲ型、驱逐Τ级Ⅱ型、驱逐Τ级Ⅱ型、驱逐Τ级Ⅱ型</t>
  </si>
  <si>
    <t>（单纵）战巡Κ级Ⅲ型、重巡Ι级Ⅲ型、轻巡Ζ级Ⅲ型、轻巡Ζ级Ⅲ型、驱逐Τ级Ⅱ型、驱逐Τ级Ⅱ型</t>
  </si>
  <si>
    <t>（单纵）战列Λ级Ⅲ型、战列Λ级Ⅲ型、重巡Ι级Ⅲ型、轻巡Ζ级Ⅲ型、轻巡Ζ级Ⅲ型、驱逐Τ级Ⅱ型</t>
  </si>
  <si>
    <t>（梯形）战列Λ级Ⅲ型、战列Λ级Ⅲ型、轻母Ξ级Ⅲ型、轻母Ξ级Ⅲ型、驱逐Τ级Ⅱ型、驱逐Τ级Ⅱ型</t>
  </si>
  <si>
    <t>（复纵）战巡Κ级Ⅲ型、战巡Κ级Ⅲ型、战列Μ级Ⅱ型、战列Μ级Ⅱ型、驱逐Τ级Ⅱ型、驱逐Τ级Ⅱ型</t>
  </si>
  <si>
    <t>（单纵）战列Λ级Ⅲ型、航母Ο级Ⅲ型、航母Ο级Ⅲ型、轻巡Ζ级Ⅲ型、轻巡Ζ级Ⅲ型、驱逐Τ级Ⅱ型</t>
  </si>
  <si>
    <t>（单纵）战巡Κ级Ⅲ型、重巡Ι级Ⅲ型、轻巡Ζ级Ⅲ型、驱逐Τ级Ⅱ型、潜艇Φ级Ⅱ型</t>
  </si>
  <si>
    <t>（复纵）航母Ο级Ⅲ型、航母Ο级Ⅲ型、轻母Ξ级Ⅲ型、轻巡Ζ级Ⅲ型、潜艇Φ级Ⅱ型</t>
  </si>
  <si>
    <t>（单纵）战列Μ级Ⅲ型、战列Λ级Ⅲ型、战列Λ级Ⅲ型、轻巡Ζ级Ⅲ型、驱逐Τ级Ⅱ型、潜艇Φ级Ⅱ型</t>
  </si>
  <si>
    <t>（轮型）轻母Ξ级Ⅲ型、轻母Ξ级Ⅲ型、轻巡Ζ级Ⅲ型、驱逐Τ级Ⅱ型、驱逐Τ级Ⅱ型、潜艇Φ级Ⅱ型</t>
  </si>
  <si>
    <t>（复纵）战巡Κ级Ⅲ型、战巡Κ级Ⅲ型、战列Ψ级Ⅱ型、重巡Ι级Ⅲ型、轻巡Ζ级Ⅲ型、驱逐Τ级Ⅱ型</t>
  </si>
  <si>
    <t>（梯形）战巡Κ级Ⅲ型、重巡Ι级Ⅲ型、轻巡Ζ级Ⅲ型、轻巡Ζ级Ⅲ型、驱逐Τ级Ⅱ型、潜艇Φ级Ⅱ型</t>
  </si>
  <si>
    <t>（单纵）重巡Ι级Ⅲ型、重巡Ι级Ⅲ型、轻巡Ζ级Ⅲ型、驱逐Τ级Ⅱ型、潜艇Φ级Ⅱ型、潜艇Φ级Ⅱ型</t>
  </si>
  <si>
    <t>（单纵）轻巡Ζ级Ⅱ型、轻巡Ε级Ⅱ型、驱逐Β级Ⅱ型、驱逐Β级Ⅱ型、驱逐Β级Ⅱ型、驱逐Β级Ⅱ型</t>
  </si>
  <si>
    <t>（复纵）航母Ο级Ⅱ型、航母Ο级Ⅱ型、轻母Ξ级Ⅱ型、重巡Ι级Ⅱ型、轻巡Η级Ⅱ型、轻巡Ζ级Ⅱ型</t>
  </si>
  <si>
    <t>（轮型）轻母Ξ级Ⅱ型、轻母Ξ级Ⅱ型、轻巡Ζ级Ⅱ型、轻巡Ε级Ⅱ型、驱逐Β级Ⅱ型、驱逐Β级Ⅱ型</t>
  </si>
  <si>
    <t>（轮型）战列Λ级Ⅱ型、航母Ο级Ⅱ型、轻母Ξ级Ⅱ型、轻巡Η级Ⅱ型、轻巡Η级Ⅱ型、轻巡Ζ级Ⅱ型</t>
  </si>
  <si>
    <t>（梯形）轻母Ξ级Ⅱ型、轻巡Η级Ⅱ型、轻巡Ζ级Ⅱ型、驱逐Γ级Ⅱ型、驱逐Β级Ⅱ型、驱逐Β级Ⅱ型</t>
  </si>
  <si>
    <t>（单纵）轻巡Η级Ⅱ型、轻巡Ζ级Ⅱ型、驱逐Γ级Ⅱ型、驱逐Β级Ⅱ型、驱逐Β级Ⅱ型、驱逐Β级Ⅱ型</t>
  </si>
  <si>
    <t>（复纵）航母Ο级Ⅱ型、航母Ο级Ⅱ型、轻母Ξ级Ⅱ型、重巡Ι级Ⅱ型、轻巡Η级Ⅱ型、轻巡Η级Ⅱ型</t>
  </si>
  <si>
    <t>（轮型）轻母Ξ级Ⅱ型、轻母Ξ级Ⅱ型、轻巡Η级Ⅱ型、轻巡Ζ级Ⅱ型、驱逐Γ级Ⅱ型、驱逐Γ级Ⅱ型</t>
  </si>
  <si>
    <t>（单纵）重巡Ι级Ⅱ型、轻巡Ζ级Ⅱ型、轻巡Ε级Ⅱ型、驱逐Β级Ⅱ型、驱逐Β级Ⅱ型、驱逐Β级Ⅱ型</t>
  </si>
  <si>
    <t>（轮型）战列Λ级Ⅱ型、航母Ο级Ⅱ型、轻母Ξ级Ⅱ型、轻巡Η级Ⅱ型、轻巡Ζ级Ⅱ型、驱逐Γ级Ⅱ型</t>
  </si>
  <si>
    <t>（单纵）战列Λ级Ⅱ型、战巡Κ级Ⅱ型、战巡Κ级Ⅱ型、轻巡Η级Ⅱ型、轻巡Η级Ⅱ型、驱逐Δ级Ⅱ型</t>
  </si>
  <si>
    <t>（单纵）轻巡Η级Ⅱ型、轻巡Ζ级Ⅱ型、驱逐Γ级Ⅱ型、驱逐Γ级Ⅱ型、驱逐Γ级Ⅱ型、驱逐Γ级Ⅱ型</t>
  </si>
  <si>
    <t>（梯形）轻母Ξ级Ⅱ型、轻巡Η级Ⅱ型、轻巡Η级Ⅱ型、驱逐Δ级Ⅱ型、驱逐Δ级Ⅱ型、驱逐Δ级Ⅱ型</t>
  </si>
  <si>
    <t>（轮型）轻母Ξ级Ⅱ型、轻母Ξ级Ⅱ型、轻巡Η级Ⅱ型、轻巡Η级Ⅱ型、驱逐Δ级Ⅱ型、驱逐Δ级Ⅱ型</t>
  </si>
  <si>
    <t>（单纵）重巡Ι级Ⅱ型、轻巡Ζ级Ⅱ型、轻巡Ε级Ⅱ型、驱逐Γ级Ⅱ型、驱逐Γ级Ⅱ型、驱逐Γ级Ⅱ型</t>
  </si>
  <si>
    <t>（单纵）战巡Κ级Ⅱ型、战巡Κ级Ⅱ型、重巡Ι级Ⅱ型、轻巡Η级Ⅱ型、驱逐Δ级Ⅱ型、驱逐Δ级Ⅱ型</t>
  </si>
  <si>
    <t>（梯形）战巡Κ级Ⅱ型、战巡Κ级Ⅱ型、重巡Ι级Ⅱ型、重巡Ι级Ⅱ型、驱逐Δ级Ⅱ型、驱逐Δ级Ⅱ型</t>
  </si>
  <si>
    <t>（复纵）重巡Ι级Ⅱ型、轻母Ξ级Ⅱ型、轻母Ξ级Ⅱ型、轻巡Η级Ⅱ型、驱逐Δ级Ⅱ型、驱逐Δ级Ⅱ型</t>
  </si>
  <si>
    <t>（轮型）轻母Ξ级Ⅱ型、轻母Ξ级Ⅱ型、轻巡Ε级Ⅲ型、轻巡Η级Ⅱ型、驱逐Δ级Ⅱ型、驱逐Δ级Ⅱ型</t>
  </si>
  <si>
    <t>（轮型）战列Μ级Ⅱ型、航母Ο级Ⅱ型、轻母Ξ级Ⅱ型、轻巡Ε级Ⅲ型、轻巡Η级Ⅱ型、驱逐Δ级Ⅱ型</t>
  </si>
  <si>
    <t>（梯形）航母Ο级Ⅱ型、轻母Ξ级Ⅱ型、轻母Ξ级Ⅱ型、重巡Ι级Ⅱ型、重巡Ι级Ⅱ型、轻巡Ε级Ⅲ型</t>
  </si>
  <si>
    <t>（复纵）航母Ο级Ⅱ型、航母Ο级Ⅱ型、轻母Ξ级Ⅱ型、轻母Ξ级Ⅱ型、轻巡Ε级Ⅲ型、轻巡Ε级Ⅲ型</t>
  </si>
  <si>
    <t>（复纵）重巡Ι级Ⅲ型、轻母Ξ级Ⅲ型、轻母Ξ级Ⅱ型、轻巡Ζ级Ⅲ型、驱逐Γ级Ⅲ型、驱逐Γ级Ⅲ型</t>
  </si>
  <si>
    <t>（复纵）战巡K级Ⅱ型、航母Ο级Ⅱ型、轻母Ξ级Ⅱ型、轻母Ξ级Ⅱ型、驱逐Δ级Ⅱ型、驱逐Δ级Ⅱ型</t>
  </si>
  <si>
    <t>（单纵）驱逐Α级Ⅰ型</t>
  </si>
  <si>
    <t>（单纵）驱逐Β级Ⅰ型、驱逐Α级Ⅰ型、驱逐Α级Ⅰ型</t>
  </si>
  <si>
    <t>（单纵）驱逐Α级Ⅰ型、驱逐Α级Ⅰ型</t>
  </si>
  <si>
    <t>（单纵）轻巡Ε级Ⅰ型、轻巡Ε级Ⅰ型、驱逐Α级Ⅰ型</t>
  </si>
  <si>
    <t>（单纵）轻巡Ε级Ⅰ型</t>
  </si>
  <si>
    <t>（单纵）轻巡Ε级Ⅰ型、驱逐Α级Ⅰ型、驱逐Α级Ⅰ型、驱逐Α级Ⅰ型</t>
  </si>
  <si>
    <t>（单纵）驱逐Γ级Ⅰ型、驱逐Α级Ⅰ型</t>
  </si>
  <si>
    <t>（单纵）轻巡Ζ级Ⅰ型、轻巡Ε级Ⅰ型、驱逐Β级Ⅰ型、驱逐Β级Ⅰ型</t>
  </si>
  <si>
    <t>（单纵）驱逐Δ级Ⅰ型、驱逐Γ级Ⅰ型、驱逐Α级Ⅰ型、驱逐Α级Ⅰ型</t>
  </si>
  <si>
    <t>（单纵）重巡Ι级Ⅰ型、轻巡Ε级Ⅰ型、轻巡Ε级Ⅰ型、驱逐Β级Ⅰ型</t>
  </si>
  <si>
    <t>（单纵）轻巡Ε级Ⅰ型、轻巡Ε级Ⅰ型</t>
  </si>
  <si>
    <t>（单纵）轻巡Ζ级Ⅰ型、轻巡Ε级Ⅰ型、轻巡Ε级Ⅰ型、驱逐Γ级Ⅰ型、驱逐Β级Ⅰ型</t>
  </si>
  <si>
    <t>（单纵）轻巡Ε级Ⅰ型、轻巡Ε级Ⅰ型、驱逐Α级Ⅰ型、驱逐Α级Ⅰ型</t>
  </si>
  <si>
    <t>（单纵）驱逐Δ级Ⅰ型、驱逐Γ级Ⅰ型</t>
  </si>
  <si>
    <t>（单纵）轻巡Η级Ⅰ型、轻巡Ζ级Ⅰ型、驱逐Γ级Ⅰ型、驱逐Γ级Ⅰ型</t>
  </si>
  <si>
    <t>（单纵）轻巡Η级Ⅰ型、轻巡Η级Ⅰ型、驱逐Δ级Ⅰ型、驱逐Δ级Ⅰ型</t>
  </si>
  <si>
    <t>（单纵）驱逐Δ级Ⅰ型、驱逐Γ级Ⅰ型、驱逐Β级Ⅰ型</t>
  </si>
  <si>
    <t>（复纵）轻巡Η级Ⅰ型、轻巡Ζ级Ⅰ型、驱逐Δ级Ⅲ型、驱逐Γ级Ⅰ型</t>
  </si>
  <si>
    <t>（复纵）轻巡Η级Ⅰ型、轻巡Η级Ⅰ型、轻巡Η级Ⅰ型、驱逐Δ级Ⅰ型、驱逐Δ级Ⅰ型</t>
  </si>
  <si>
    <t>（单纵）轻巡Ζ级Ⅰ型、轻巡Ε级Ⅰ型、驱逐Β级Ⅰ型</t>
  </si>
  <si>
    <t>（复纵）重巡Ι级Ⅰ型、轻巡Η级Ⅰ型、轻巡Ζ级Ⅰ型、驱逐Δ级Ⅰ型、驱逐Γ级Ⅰ型</t>
  </si>
  <si>
    <t>（单纵）重巡Ι级Ⅰ型、轻巡Η级Ⅰ型、轻巡Η级Ⅰ型、驱逐Δ级Ⅰ型、驱逐Δ级Ⅰ型</t>
  </si>
  <si>
    <t>（单纵）驱逐Δ级Ⅰ型、驱逐Δ级Ⅰ型、驱逐Γ级Ⅰ型</t>
  </si>
  <si>
    <t>（轮型）重巡Ι级Ⅰ型、轻巡Η级Ⅰ型、轻巡Η级Ⅰ型、驱逐Δ级Ⅰ型、驱逐Δ级Ⅰ型</t>
  </si>
  <si>
    <t>（单纵）驱逐Δ级Ⅰ型、驱逐Δ级Ⅰ型、驱逐Δ级Ⅰ型、驱逐Δ级Ⅰ型</t>
  </si>
  <si>
    <t>（轮型）轻巡Η级Ⅰ型、轻巡Η级Ⅰ型、轻巡Η级Ⅰ型、驱逐Δ级Ⅰ型、驱逐Δ级Ⅰ型</t>
  </si>
  <si>
    <t>（复纵）驱逐Δ级Ⅰ型、驱逐Δ级Ⅰ型、驱逐Γ级Ⅰ型、驱逐Γ级Ⅰ型</t>
  </si>
  <si>
    <t>（轮型）轻母Ξ级Ⅰ型、轻母Ξ级Ⅰ型、重巡Ι级Ⅰ型、轻巡Η级Ⅰ型、轻巡Η级Ⅰ型、驱逐Δ级Ⅰ型</t>
  </si>
  <si>
    <t>（复纵）轻巡Η级Ⅰ型、轻巡Ζ级Ⅰ型、驱逐Γ级Ⅰ型、驱逐Γ级Ⅰ型</t>
  </si>
  <si>
    <t>（轮型）轻巡Η级Ⅰ型、轻巡Η级Ⅰ型、驱逐Δ级Ⅰ型、驱逐Δ级Ⅰ型、驱逐Δ级Ⅰ型、驱逐Δ级Ⅰ型</t>
  </si>
  <si>
    <t>（单纵）轻巡Η级Ⅰ型、轻巡Η级Ⅰ型、驱逐Δ级Ⅰ型、驱逐Δ级Ⅰ型、驱逐Δ级Ⅰ型</t>
  </si>
  <si>
    <t>（单纵）战列Λ级Ⅰ型、重巡Ι级Ⅰ型、轻巡Η级Ⅰ型、轻巡Η级Ⅰ型、驱逐Δ级Ⅰ型、驱逐Δ级Ⅰ型</t>
  </si>
  <si>
    <t>Sükhbaatar、OdⅠn</t>
  </si>
  <si>
    <t>（复纵）驱逐Δ级Ⅰ型、驱逐Δ级Ⅰ型、驱逐Δ级Ⅰ型、驱逐Δ级Ⅰ型、驱逐Δ级Ⅰ型</t>
  </si>
  <si>
    <t>（复纵）轻巡Η级Ⅰ型、轻巡Η级Ⅰ型、轻巡Η级Ⅰ型、驱逐Δ级Ⅰ型、驱逐Δ级Ⅰ型、驱逐Δ级Ⅰ型</t>
  </si>
  <si>
    <t>（单纵）轻巡Η级Ⅰ型、轻巡Η级Ⅰ型、驱逐Δ级Ⅰ型、驱逐Δ级Ⅰ型、驱逐Δ级Ⅰ型、驱逐Δ级Ⅰ型</t>
  </si>
  <si>
    <t>（单纵）战巡Κ级Ⅰ型、战巡Κ级Ⅰ型、轻巡Η级Ⅰ型、驱逐Δ级Ⅰ型、驱逐Δ级Ⅰ型、驱逐Δ级Ⅰ型</t>
  </si>
  <si>
    <t>（复纵）战巡Κ级Ⅰ型、战巡Κ级Ⅰ型、重巡Ι级Ⅰ型、轻巡Η级Ⅰ型、轻巡Η级Ⅰ型、驱逐Δ级Ⅰ型</t>
  </si>
  <si>
    <t>（单纵）战列Λ级Ⅰ型、重巡Ι级Ⅰ型、轻巡Ε级Ⅱ型、轻巡Η级Ⅰ型、驱逐Α级Ⅱ型、驱逐Δ级Ⅰ型</t>
  </si>
  <si>
    <t>（复纵）战巡Κ级Ⅰ型、轻巡Η级Ⅰ型、轻巡Η级Ⅰ型、驱逐Δ级Ⅰ型、驱逐Δ级Ⅰ型、驱逐Δ级Ⅰ型</t>
  </si>
  <si>
    <t>（轮型）轻母Ξ级Ⅰ型、轻母Ξ级Ⅰ型、轻巡Η级Ⅰ型、轻巡Η级Ⅰ型、驱逐Δ级Ⅰ型、驱逐Δ级Ⅰ型</t>
  </si>
  <si>
    <t>（轮型）航母Ο级Ⅰ型、航母Ο级Ⅰ型、战巡Κ级Ⅰ型、驱逐Δ级Ⅰ型、驱逐Δ级Ⅰ型、驱逐Δ级Ⅰ型</t>
  </si>
  <si>
    <t>（复纵）驱逐Β级Ⅱ型、驱逐Δ级Ⅰ型、驱逐Δ级Ⅰ型、驱逐Δ级Ⅰ型、驱逐Δ级Ⅰ型</t>
  </si>
  <si>
    <t>（单纵）战列Λ级Ⅰ型、重巡Ι级Ⅰ型、轻巡Η级Ⅰ型、轻巡Η级Ⅰ型、驱逐Α级Ⅱ型、驱逐Α级Ⅱ型</t>
  </si>
  <si>
    <t>（复纵）轻巡Ε级Ⅱ型、轻巡Η级Ⅰ型、轻巡Η级Ⅰ型、驱逐Δ级Ⅰ型、驱逐Δ级Ⅰ型、驱逐Δ级Ⅰ型</t>
  </si>
  <si>
    <t>（轮型）战巡Κ级Ⅰ型、战巡Κ级Ⅰ型、航母Ο级Ⅰ型、重巡Ι级Ⅰ型、轻巡Η级Ⅰ型、驱逐Β级Ⅱ型</t>
  </si>
  <si>
    <t>（复纵）战巡Κ级Ⅰ型、战巡Κ级Ⅰ型、重巡Ι级Ⅰ型、轻巡Η级Ⅰ型、轻巡Η级Ⅰ型、驱逐Α级Ⅱ型</t>
  </si>
  <si>
    <t>（单纵）战巡Κ级Ⅰ型、战巡Κ级Ⅰ型、轻巡Η级Ⅰ型、驱逐Α级Ⅱ型、驱逐Δ级Ⅰ型、驱逐Δ级Ⅰ型</t>
  </si>
  <si>
    <t>（复纵）航母Ο级Ⅰ型、航母Ο级Ⅰ型、轻母Ξ级Ⅱ型、重巡Ι级Ⅰ型、轻巡Η级Ⅰ型、轻巡Η级Ⅰ型</t>
  </si>
  <si>
    <t>（轮型）航母Ο级Ⅰ型、航母Ο级Ⅰ型、战巡Κ级Ⅰ型、驱逐Β级Ⅱ型、驱逐Α级Ⅱ型、驱逐Α级Ⅱ型</t>
  </si>
  <si>
    <t>（轮型）轻母Ξ级Ⅱ型、轻母Ξ级Ⅰ型、轻巡Η级Ⅰ型、轻巡Η级Ⅰ型、驱逐Δ级Ⅰ型、驱逐Δ级Ⅰ型</t>
  </si>
  <si>
    <t>（轮型）战列Μ级Ⅰ型、航母Ο级Ⅰ型、轻母Ξ级Ⅱ型、轻巡Ε级Ⅱ型、轻巡Η级Ⅰ型、轻巡Η级Ⅰ型</t>
  </si>
  <si>
    <t>F资源点+35油，Ⅰ收费站-35弹，K点安全点。</t>
  </si>
  <si>
    <t>G点：最低航速≥27去J(BOSS)，否则随机（Ⅰ★★★、J★）</t>
  </si>
  <si>
    <t>（复纵）驱逐Γ级Ⅱ型、驱逐Β级Ⅱ型、驱逐Α级Ⅱ型、驱逐Δ级Ⅰ型、驱逐Δ级Ⅰ型</t>
  </si>
  <si>
    <t>（复纵）轻巡Ζ级Ⅱ型、轻巡Η级Ⅰ型、轻巡Η级Ⅰ型、驱逐Α级Ⅱ型、驱逐Α级Ⅱ型、驱逐Δ级Ⅰ型</t>
  </si>
  <si>
    <t>（单纵）战列Μ级Ⅰ型、重巡Ι级Ⅰ型、轻巡Ε级Ⅱ型、轻巡Η级Ⅰ型、驱逐Β级Ⅱ型、驱逐Α级Ⅱ型</t>
  </si>
  <si>
    <t>（轮型）战巡Κ级Ⅰ型、战巡Κ级Ⅰ型、航母Ο级Ⅰ型、重巡Ι级Ⅰ型、轻巡Η级Ⅰ型、驱逐Γ级Ⅱ型</t>
  </si>
  <si>
    <t>（单纵）轻巡Ε级Ⅱ型、轻巡Η级Ⅰ型、驱逐Α级Ⅱ型、驱逐Δ级Ⅰ型、驱逐Δ级Ⅰ型、驱逐Δ级Ⅰ型</t>
  </si>
  <si>
    <t>（单纵）战巡Κ级Ⅰ型、战巡Κ级Ⅰ型、轻巡Η级Ⅰ型、驱逐Β级Ⅱ型、驱逐Α级Ⅱ型、驱逐Α级Ⅱ型</t>
  </si>
  <si>
    <t>（复纵）战巡Κ级Ⅰ型、战巡Κ级Ⅰ型、重巡Ι级Ⅰ型、轻巡Ε级Ⅱ型、轻巡Η级Ⅰ型、驱逐Β级Ⅱ型</t>
  </si>
  <si>
    <t>（复纵）航母Ο级Ⅰ型、航母Ο级Ⅰ型、轻母Ξ级Ⅱ型、重巡Ι级Ⅰ型、轻巡Ε级Ⅱ型、轻巡Η级Ⅰ型</t>
  </si>
  <si>
    <t>（轮型）轻母Ξ级Ⅱ型、轻母Ξ级Ⅱ型、轻巡Η级Ⅰ型、轻巡Η级Ⅰ型、驱逐Α级Ⅱ型、驱逐Α级Ⅱ型</t>
  </si>
  <si>
    <t>（轮型）航母Ο级Ⅰ型、航母Ο级Ⅰ型、战巡Κ级Ⅰ型、驱逐Γ级Ⅱ型、驱逐Β级Ⅱ型、驱逐Β级Ⅱ型</t>
  </si>
  <si>
    <t>（轮型）战列Μ级Ⅰ型、航母Ο级Ⅰ型、轻母Ξ级Ⅱ型、轻巡Ζ级Ⅱ型、轻巡Ε级Ⅱ型、轻巡Η级Ⅰ型</t>
  </si>
  <si>
    <t>F点：航母≤1沟Ⅰ，否则随机（Ⅰ★★、J★★）</t>
  </si>
  <si>
    <t>（复纵）驱逐Γ级Ⅱ型、驱逐Β级Ⅱ型、驱逐Β级Ⅱ型、驱逐Δ级Ⅰ型、驱逐Δ级Ⅰ型</t>
  </si>
  <si>
    <t>（单纵）战列Μ级Ⅰ型、重巡Ι级Ⅰ型、轻巡Ε级Ⅱ型、轻巡Ε级Ⅱ型、驱逐Γ级Ⅱ型、驱逐Γ级Ⅱ型</t>
  </si>
  <si>
    <t>（单纵）轻巡Ε级Ⅱ型、轻巡Η级Ⅰ型、驱逐Β级Ⅱ型、驱逐Δ级Ⅰ型、驱逐Δ级Ⅰ型、驱逐Δ级Ⅰ型</t>
  </si>
  <si>
    <t>（单纵）战巡Κ级Ⅰ型、战巡Κ级Ⅰ型、轻巡Ε级Ⅱ型、驱逐Γ级Ⅱ型、驱逐Β级Ⅱ型、驱逐Β级Ⅱ型</t>
  </si>
  <si>
    <t>（复纵）战巡Κ级Ⅰ型、战巡Κ级Ⅰ型、重巡Ι级Ⅰ型、轻巡Ε级Ⅱ型、轻巡Ε级Ⅱ型、驱逐Γ级Ⅱ型</t>
  </si>
  <si>
    <t>（轮型）战列Λ级Ⅱ型、航母Ο级Ⅱ型、航母Ο级Ⅱ型、轻母Ξ级Ⅱ型、重巡Ι级Ⅰ型、轻巡Ζ级Ⅱ型</t>
  </si>
  <si>
    <t>（轮型）航母Ο级Ⅰ型、航母Ο级Ⅰ型、战巡Κ级Ⅰ型、驱逐Γ级Ⅱ型、驱逐Γ级Ⅱ型、驱逐Γ级Ⅱ型</t>
  </si>
  <si>
    <t>（轮型）战列Λ级Ⅱ型、航母Ο级Ⅱ型、航母Ο级Ⅰ型、重巡Ι级Ⅱ型、重巡Ι级Ⅰ型、驱逐Γ级Ⅱ型</t>
  </si>
  <si>
    <t>下路Ⅰ：战列≥3去N，否则随机（L★★、M★★、N★★）</t>
  </si>
  <si>
    <t>上路G点：随机（Ⅰ★★、J★★）</t>
  </si>
  <si>
    <t>（复纵）重巡Ω级Ⅲ型、重巡Ω级Ⅲ型、重巡Ω级Ⅲ型、轻巡eⅠ级Ⅲ型、驱逐Τ级Ⅱ型、驱逐Τ级Ⅱ型</t>
  </si>
  <si>
    <t>（轮型）战列Ψ级Ⅲ型、战列Ψ级Ⅲ型、重巡Ω级Ⅲ型、轻巡eⅠ级Ⅲ型、驱逐Τ级Ⅱ型、潜艇Φ级Ⅱ型</t>
  </si>
  <si>
    <t>（单纵）战列Ψ级Ⅲ型、战列Ψ级Ⅲ型、重巡Ω级Ⅲ型、轻巡eⅠ级Ⅲ型、驱逐Τ级Ⅱ型、潜艇Φ级Ⅱ型</t>
  </si>
  <si>
    <t>（单纵）战巡Κ级Ⅰ型、战巡Κ级Ⅰ型、轻巡Ζ级Ⅱ型、驱逐Γ级Ⅱ型、驱逐Β级Ⅱ型、驱逐Β级Ⅱ型</t>
  </si>
  <si>
    <t>（复纵）战巡Κ级Ⅰ型、战巡Κ级Ⅰ型、重巡Ι级Ⅰ型、轻巡Ζ级Ⅱ型、轻巡Ε级Ⅱ型、驱逐Γ级Ⅱ型</t>
  </si>
  <si>
    <t>（复纵） 战巡Κ级Ⅰ型、轻巡Ε级Ⅱ型、轻巡Η级Ⅰ型、驱逐Β级Ⅱ型、驱逐Β级Ⅱ型、驱逐Β级Ⅱ型</t>
  </si>
  <si>
    <t>（轮型）航母Ο级Ⅱ型、航母Ο级Ⅰ型、战巡Κ级Ⅰ型、驱逐Γ级Ⅱ型、驱逐Γ级Ⅱ型、驱逐Γ级Ⅱ型</t>
  </si>
  <si>
    <t>（单纵）重巡Ι级Ⅱ型、轻巡Ε级Ⅱ型、轻巡Η级Ⅰ型、驱逐Β级Ⅱ型、驱逐Β级Ⅱ型、驱逐Β级Ⅱ型</t>
  </si>
  <si>
    <t>（轮型）战列Μ级Ⅰ型、航母Ο级Ⅰ型、轻母Ξ级Ⅱ型、轻巡Ζ级Ⅱ型、轻巡Ε级Ⅱ型、驱逐Γ级Ⅱ型</t>
  </si>
  <si>
    <t>（单纵）战列Λ级Ⅱ型、战巡Κ级Ⅰ型、战巡Κ级Ⅰ型、轻巡Η级Ⅱ型、轻巡Η级Ⅱ型、驱逐Γ级Ⅱ型</t>
  </si>
  <si>
    <t>（单纵）战巡Κ级Ⅰ型、战巡Κ级Ⅰ型、轻巡Η级Ⅱ型、驱逐Γ级Ⅱ型、驱逐Γ级Ⅱ型、驱逐Γ级Ⅱ型</t>
  </si>
  <si>
    <t>（复纵）战巡Κ级Ⅰ型、战巡Κ级Ⅰ型、重巡Ι级Ⅱ型、轻巡Η级Ⅱ型、轻巡Ζ级Ⅱ型、驱逐Γ级Ⅱ型</t>
  </si>
  <si>
    <t>（复纵）战巡Κ级Ⅰ型、轻巡Ζ级Ⅱ型、轻巡Ε级Ⅱ型、驱逐Β级Ⅱ型、驱逐Β级Ⅱ型、驱逐Β级Ⅱ型</t>
  </si>
  <si>
    <t>（轮型）航母Ο级Ⅱ型、航母Ο级Ⅱ型、战巡Κ级Ⅰ型、驱逐Δ级Ⅱ型、驱逐Γ级Ⅱ型、驱逐Γ级Ⅱ型</t>
  </si>
  <si>
    <t>（轮型）战列Λ级Ⅱ型、航母Ο级Ⅱ型、轻母Ξ级Ⅱ型、轻巡Η级Ⅰ型、轻巡Η级Ⅱ型、轻巡Η级Ⅱ型</t>
  </si>
  <si>
    <t>（梯形）轻母Ξ级Ⅱ型、轻巡Η级Ⅰ型、轻巡Η级Ⅱ型、驱逐Γ级Ⅱ型、驱逐Γ级Ⅱ型、驱逐Γ级Ⅱ型</t>
  </si>
  <si>
    <t>Ⅰ资源点+55铝。</t>
  </si>
  <si>
    <t>D点：航母≥1去Ⅰ(资源点)，否则随机(G★★★、Ⅰ★)</t>
  </si>
  <si>
    <t>（复纵）战巡Κ级Ⅰ型、轻巡Ζ级Ⅱ型、轻巡Ε级Ⅱ型、驱逐Γ级Ⅱ型、驱逐Γ级Ⅱ型、驱逐Γ级Ⅱ型</t>
  </si>
  <si>
    <t>E点：旗舰战列进Ⅰ(门神)，否则随机(G★、H★、Ⅰ★★★)</t>
  </si>
  <si>
    <t>（单纵）战巡Κ级Ⅱ型、战巡Κ级Ⅰ型、轻巡Η级Ⅱ型、驱逐Δ级Ⅱ型、驱逐Δ级Ⅱ型、驱逐Δ级Ⅱ型</t>
  </si>
  <si>
    <t>G点：随机(J★★★、Ⅰ★)</t>
  </si>
  <si>
    <t>F点：航母≤1沟Ⅰ，否则随机(H★★、Ⅰ★)</t>
  </si>
  <si>
    <t>F点： 旗舰≥60级去H，轻巡≥2去Ⅰ，否则随机(H★、Ⅰ★)，都能进BOSS没啥区别</t>
  </si>
  <si>
    <t>F点：总索敌≥233去Ⅰ(BOSS)，否则随机(H★★★、Ⅰ★)</t>
  </si>
  <si>
    <t>F点：轻巡≤1沟Ⅰ，否则随机(H★★、Ⅰ★★)</t>
  </si>
  <si>
    <t>H点：最低航速≥27(全高速)去Ⅰ，否则随机(Ⅰ★★、K★★★)</t>
  </si>
  <si>
    <t>Ⅰ资源点+100弹，G收费站-100弹。E点必定梯形阵敌人，需要航母来制裁否则必摔。</t>
  </si>
  <si>
    <t>F点：轻巡≤1去H，否则随机(G★★、H★★、Ⅰ★)</t>
  </si>
  <si>
    <t>门神Ⅰ点：战列≥2沟M，重巡≥1进N(BOSS)，否则随机(M★★、N★★、K★★)</t>
  </si>
  <si>
    <t>[其他]敌方阵容多为航母+鱼，注意防空和反潜。5组海毒牙制空(遇到门神3金皮航母阵容则需要8组)。C收费站-100油，Ⅰ收费站-100铝。G和J是鱼塘。</t>
  </si>
  <si>
    <t>E点：战列≤3去D，航母≥2去Ⅰ</t>
  </si>
  <si>
    <t>[其他]：Ⅰ→L在F点取得B胜及以上即可关闭。N点资源点+120弹药，P点收费站-80钢。</t>
  </si>
  <si>
    <t>E点：旗舰为航母去J，否则随机（Ⅰ★★★、J★★）</t>
  </si>
  <si>
    <t>Ⅰ点：舰队均速≥27去L，否则随机（L★★、O★★），Ⅰ→L击败F点深海后关闭</t>
  </si>
  <si>
    <t>F点：潜艇≥2去J，潜艇≤1去Ⅰ</t>
  </si>
  <si>
    <t>（单纵）战列Μ级Ⅳ型、战列Μ级Ⅳ型、战巡Κ级Ⅲ型、战巡Κ级Ⅲ型、驱逐Τ级Ⅱ型、驱逐Τ级Ⅱ型</t>
  </si>
  <si>
    <t>（梯形）航母Ο级Ⅳ型、轻母Ξ级Ⅳ型、轻母Ξ级Ⅲ型、轻母Ξ级Ⅲ型、驱逐Τ级Ⅱ型、驱逐Τ级Ⅱ型</t>
  </si>
  <si>
    <t>（梯形）战巡Κ级Ⅳ型、战巡Κ级Ⅳ型、重巡Ι级Ⅲ型、重巡Ι级Ⅲ型、驱逐Τ级Ⅱ型、驱逐Τ级Ⅱ型</t>
  </si>
  <si>
    <t>（梯形）战列Λ级Ⅲ型、战列Λ级Ⅲ型、航母Ο级Ⅲ型、航母Ο级Ⅲ型、轻巡Ζ级Ⅳ型、轻巡Ζ级Ⅳ型</t>
  </si>
  <si>
    <t>（复纵）战列Μ级Ⅳ型、战列Μ级Ⅳ型、航母Ο级Ⅲ型、轻母Ξ级Ⅲ型、驱逐Τ级Ⅱ型、驱逐Τ级Ⅱ型</t>
  </si>
  <si>
    <t>（复纵）战列Μ级Ⅳ型、战列Μ级Ⅳ型、轻母Ξ级Ⅲ型、轻母Ξ级Ⅲ型、驱逐Τ级Ⅱ型、驱逐Τ级Ⅱ型</t>
  </si>
  <si>
    <t>（梯形）战列Μ级Ⅳ型、战列Μ级Ⅳ型、轻母Ξ级Ⅲ型、轻母Ξ级Ⅲ型、驱逐Τ级Ⅱ型、驱逐Τ级Ⅱ型</t>
  </si>
  <si>
    <t>（复纵）战列Μ级Ⅳ型、战列Μ级Ⅳ型、驱逐Τ级Ⅲ型、驱逐Τ级Ⅲ型、战巡Κ级Ⅲ型、战巡Κ级Ⅲ型</t>
  </si>
  <si>
    <t>（梯形）航母Ο级Ⅳ型、轻母Ξ级Ⅳ型、轻母Ξ级Ⅲ型、轻巡Ε级Ⅳ型、驱逐Τ级Ⅱ型、驱逐Τ级Ⅱ型</t>
  </si>
  <si>
    <t>（梯形）战巡Κ级Ⅳ型、战巡Κ级Ⅳ型、轻巡Ε级Ⅳ型、轻巡Ε级Ⅳ型、驱逐Τ级Ⅱ型、驱逐Τ级Ⅱ型</t>
  </si>
  <si>
    <t>（轮型）轻母Ξ级Ⅲ型、轻母Ξ级Ⅲ型、轻母Ξ级Ⅲ型、轻巡Ζ级Ⅳ型、驱逐Τ级Ⅱ型、驱逐Τ级Ⅱ型</t>
  </si>
  <si>
    <t>（复纵）航母Ο级Ⅳ型、轻母Ξ级Ⅳ型、驱逐Τ级Ⅲ型、驱逐Τ级Ⅲ型、轻母Ξ级Ⅲ型、轻母Ξ级Ⅲ型</t>
  </si>
  <si>
    <t>（梯形）战列Μ级Ⅳ型、轻母Ξ级Ⅳ型、轻母Ξ级Ⅲ型、轻母Ξ级Ⅲ型、驱逐Τ级Ⅱ型、驱逐Τ级Ⅱ型</t>
  </si>
  <si>
    <t>（梯形）战巡Κ级Ⅳ型、战巡Κ级Ⅳ型、轻母Ξ级Ⅲ型、轻母Ξ级Ⅲ型、轻母Ξ级Ⅲ型、驱逐Τ级Ⅱ型</t>
  </si>
  <si>
    <t>（复纵）战列Λ级Ⅲ型、战列Λ级Ⅲ型、战巡Κ级Ⅲ型、轻巡Ε级Ⅳ型、轻巡Ζ级Ⅳ型、驱逐Τ级Ⅱ型</t>
  </si>
  <si>
    <t>（单纵）轻母Ξ级Ⅳ型、轻母Ξ级Ⅳ型、战列Ψ级Ⅲ型、轻巡Ε级Ⅳ型、驱逐Τ级Ⅱ型、驱逐Τ级Ⅱ型</t>
  </si>
  <si>
    <t>（单纵）战巡Κ级Ⅳ型、战列Λ级Ⅲ型、重巡Ι级Ⅲ型、重巡Ι级Ⅲ型、轻巡Ζ级Ⅳ型、驱逐Τ级Ⅱ型</t>
  </si>
  <si>
    <t>（单纵）战列Ψ级Ⅳ型、战列Ψ级Ⅳ型、重巡Ι级Ⅲ型、重巡Ι级Ⅲ型、轻巡Ε级Ⅳ型、驱逐Α级Ⅳ型</t>
  </si>
  <si>
    <t>（单纵）战列Ψ级Ⅳ型、战列Ψ级Ⅳ型、战巡Κ级Ⅳ型、重巡Ι级Ⅲ型、驱逐Α级Ⅳ型、驱逐Α级Ⅳ型</t>
  </si>
  <si>
    <t>（单纵）航母Ο级Ⅳ型、战列Λ级Ⅲ型、战巡Κ级Ⅲ型、轻巡Ε级Ⅳ型、驱逐Α级Ⅳ型、潜艇Φ级Ⅲ型</t>
  </si>
  <si>
    <t>（单纵）战列Ψ级Ⅳ型、战列Ψ级Ⅲ型、航母Ο级Ⅳ型、航母Ο级Ⅳ型、战巡Κ级Ⅳ型、驱逐Α级Ⅳ型</t>
  </si>
  <si>
    <t>（单纵）航母Ο级Ⅳ型、航母Ο级Ⅳ型、战巡Κ级Ⅳ型、战列Ψ级Ⅲ型、驱逐Α级Ⅳ型、潜艇Φ级Ⅲ型</t>
  </si>
  <si>
    <t>（复纵）战巡Κ级Ⅲ型、轻巡Ε级Ⅳ型、轻巡Ζ级Ⅲ型、驱逐Τ级Ⅱ型、驱逐Τ级Ⅱ型、驱逐Τ级Ⅱ型</t>
  </si>
  <si>
    <t>（复纵）轻母Ξ级Ⅳ型、重巡Ι级Ⅲ型、轻巡Ε级Ⅳ型、轻巡Ε级Ⅳ型、驱逐Τ级Ⅱ型、潜艇Φ级Ⅱ型</t>
  </si>
  <si>
    <t>（复纵）战巡Κ级Ⅳ型、战列Λ级Ⅲ型、轻巡Ε级Ⅳ型、轻巡Ε级Ⅳ型、驱逐Τ级Ⅱ型、驱逐Τ级Ⅱ型</t>
  </si>
  <si>
    <t>（复纵）航母Ο级Ⅳ型、航母Ο级Ⅳ型、重巡Ι级Ⅲ型、重巡Ι级Ⅲ型、驱逐Α级Ⅳ型、驱逐Α级Ⅳ型</t>
  </si>
  <si>
    <t>（复纵）战列Ψ级Ⅳ型、航母Ο级Ⅳ型、战巡Κ级Ⅳ型、重巡Ι级Ⅲ型、轻巡Ε级Ⅳ型、驱逐Α级Ⅳ型</t>
  </si>
  <si>
    <t>（复纵）航母Ο级Ⅳ型、战列Λ级Ⅲ型、重巡Ι级Ⅲ型、战巡Κ级Ⅲ型、轻巡Ε级Ⅳ型、潜艇Φ级Ⅲ型</t>
  </si>
  <si>
    <t>（复纵）战列Ψ级Ⅳ型、战列Ψ级Ⅲ型、航母Ο级Ⅳ型、轻母Ξ级Ⅳ型、重巡Ι级Ⅲ型、驱逐Α级Ⅳ型</t>
  </si>
  <si>
    <t>（复纵）战列Ψ级Ⅳ型、战列Ψ级Ⅳ型、战巡Κ级Ⅳ型、驱逐Α级Ⅳ型、驱逐Τ级Ⅲ型、潜艇Φ级Ⅲ型</t>
  </si>
  <si>
    <t>（梯形）战巡Κ级Ⅳ型、战列Ψ级Ⅲ型、轻巡Ε级Ⅳ型、驱逐Τ级Ⅲ型、驱逐Τ级Ⅱ型、潜艇Φ级Ⅱ型</t>
  </si>
  <si>
    <t>（梯形）战巡Κ级Ⅳ型、战列Λ级Ⅲ型、轻母Ξ级Ⅲ型、轻母Ξ级Ⅲ型、轻母Ξ级Ⅲ型、驱逐Τ级Ⅱ型</t>
  </si>
  <si>
    <t>（梯形）航母Ο级Ⅳ型、轻母Ξ级Ⅳ型、战列Ψ级Ⅲ型、重巡Ι级Ⅲ型、驱逐Α级Ⅳ型、潜艇Φ级Ⅲ型</t>
  </si>
  <si>
    <t>（轮型）航母Ο级Ⅳ型、战列Ψ级Ⅳ型、轻母Ξ级Ⅳ型、战巡Κ级Ⅳ型、驱逐Α级Ⅳ型、潜艇Φ级Ⅲ型</t>
  </si>
  <si>
    <t>（梯形）战列Ψ级Ⅲ型、战列Λ级Ⅲ型、航母Ο级Ⅲ型、驱逐Α级Ⅳ型、潜艇Φ级Ⅲ型、潜艇Φ级Ⅲ型</t>
  </si>
  <si>
    <t>（轮型）战列Ψ级Ⅳ型、航母Χ级Ⅲ型、航母Ο级Ⅳ型、航母Ο级Ⅳ型、驱逐Α级Ⅳ型、驱逐Α级Ⅳ型</t>
  </si>
  <si>
    <t>（轮型）战列Ψ级Ⅳ型、航母Ο级Ⅳ型、战巡Κ级Ⅳ型、战巡Κ级Ⅳ型、驱逐Τ级Ⅲ型、驱逐Τ级Ⅲ型</t>
  </si>
  <si>
    <t>（单纵）战巡K级Ⅳ型、战巡K级Ⅲ型、轻母Ξ级Ⅲ型、轻母Ξ级Ⅲ型、重巡Ι级Ⅲ型、重巡Ι级Ⅲ型</t>
  </si>
  <si>
    <t>（轮型）轻母Ξ级Ⅱ型、轻母Ξ级Ⅱ型、轻巡Η级Ⅱ型、轻巡Η级Ⅱ型、驱逐Γ级Ⅱ型、驱逐Γ级Ⅱ型</t>
    <phoneticPr fontId="34" type="noConversion"/>
  </si>
  <si>
    <t>（梯形）轻母Ξ级Ⅱ型、轻巡Η级Ⅱ型、轻巡Η级Ⅱ型、驱逐Δ级Ⅱ型、驱逐Γ级Ⅱ型、驱逐Γ级Ⅱ型</t>
    <phoneticPr fontId="34" type="noConversion"/>
  </si>
  <si>
    <t>（单纵）战巡Κ级Ⅰ型、战巡Κ级Ⅰ型、轻巡Η级Ⅱ型、驱逐Δ级Ⅱ型、驱逐Γ级Ⅱ型、驱逐Γ级Ⅱ型</t>
    <phoneticPr fontId="34" type="noConversion"/>
  </si>
  <si>
    <t>（轮型）战列Λ级Ⅱ型、航母Ο级Ⅱ型、轻母Ξ级Ⅱ型、轻巡Η级Ⅱ型、轻巡Η级Ⅱ型、驱逐Δ级Ⅱ型</t>
    <phoneticPr fontId="34" type="noConversion"/>
  </si>
  <si>
    <t>（复纵）战巡Κ级Ⅱ型、战巡Κ级Ⅰ型、重巡Ι级Ⅱ型、轻巡Η级Ⅱ型、轻巡Η级Ⅱ型、驱逐Δ级Ⅱ型</t>
    <phoneticPr fontId="34" type="noConversion"/>
  </si>
  <si>
    <t>（轮型）航母Ο级Ⅱ型、航母Ο级Ⅱ型、战巡Κ级Ⅰ型、驱逐Δ级Ⅱ型、驱逐Δ级Ⅱ型、驱逐Δ级Ⅱ型</t>
    <phoneticPr fontId="34" type="noConversion"/>
  </si>
  <si>
    <t>（复纵）航母Ο级Ⅱ型、航母Ο级Ⅱ型、轻母Ξ级Ⅱ型、重巡Ι级Ⅱ型、轻巡Η级Ⅱ型、轻巡Η级Ⅱ型</t>
    <phoneticPr fontId="34" type="noConversion"/>
  </si>
  <si>
    <t>（轮型）战列Λ级Ⅱ型、 航母Ο级Ⅱ型、轻母Ξ级Ⅱ型、轻巡Η级Ⅱ型、轻巡Η级Ⅱ型、轻巡Η级Ⅱ型</t>
    <phoneticPr fontId="34" type="noConversion"/>
  </si>
  <si>
    <t>（单纵）战列Λ级Ⅱ型、战巡Κ级Ⅱ型、战巡Κ级Ⅱ型、轻巡Η级Ⅱ型、轻巡Η级Ⅱ型、驱逐Δ级Ⅱ型</t>
    <phoneticPr fontId="34" type="noConversion"/>
  </si>
  <si>
    <t>（单纵）轻巡Η级Ⅱ型、轻巡Η级Ⅱ型、驱逐Γ级Ⅱ型、驱逐Γ级Ⅱ型、驱逐Γ级Ⅱ型、驱逐Γ级Ⅱ型</t>
  </si>
  <si>
    <t>（复纵）战巡Κ级Ⅰ型、轻巡Η级Ⅱ型、轻巡Ζ级Ⅱ型、驱逐Γ级Ⅱ型、驱逐Γ级Ⅱ型、驱逐Γ级Ⅱ型</t>
  </si>
  <si>
    <t>（单纵）重巡Ι级Ⅱ型、轻巡Η级Ⅱ型、轻巡Ζ级Ⅱ型、驱逐Γ级Ⅱ型、驱逐Γ级Ⅱ型、驱逐Γ级Ⅱ型</t>
  </si>
  <si>
    <t>（复纵）战巡Κ级Ⅱ型、战巡Κ级Ⅱ型、重巡Ι级Ⅱ型、轻巡Η级Ⅱ型、轻巡Η级Ⅱ型、驱逐Δ级Ⅱ型</t>
    <phoneticPr fontId="34" type="noConversion"/>
  </si>
  <si>
    <t>（轮型）战列Ψ级Ⅰ型、航母Ο级Ⅱ型、航母Ο级Ⅱ型、轻母Ξ级Ⅱ型、重巡Ι级Ⅱ型、轻巡Η级Ⅱ型</t>
    <phoneticPr fontId="34" type="noConversion"/>
  </si>
  <si>
    <t>（轮型）战列Ψ级Ⅰ型、航母Ο级Ⅱ型、航母Ο级Ⅱ型、重巡Ι级Ⅱ型、重巡Ι级Ⅱ型、驱逐Δ级Ⅱ型</t>
    <phoneticPr fontId="34" type="noConversion"/>
  </si>
  <si>
    <t>（单纵）战列Ψ级Ⅰ型、战列Ψ级Ⅰ型、重巡Ι级Ⅱ型、重巡Ι级Ⅱ型、轻巡Ε级Ⅲ型、轻巡Η级Ⅱ型</t>
    <phoneticPr fontId="34" type="noConversion"/>
  </si>
  <si>
    <t>（复纵）战巡Κ级Ⅱ型、轻巡Η级Ⅱ型、轻巡Η级Ⅱ型、驱逐Δ级Ⅱ型、驱逐Δ级Ⅱ型、驱逐Δ级Ⅱ型</t>
    <phoneticPr fontId="34" type="noConversion"/>
  </si>
  <si>
    <t>（复纵）战巡Κ级Ⅱ型、轻巡Η级Ⅱ型、轻巡Η级Ⅱ型、驱逐Γ级Ⅱ型、驱逐Γ级Ⅱ型、驱逐Γ级Ⅱ型</t>
  </si>
  <si>
    <t>（复纵）战巡Κ级Ⅱ型、轻巡Η级Ⅱ型、轻巡Η级Ⅱ型、驱逐Γ级Ⅱ型、驱逐Γ级Ⅱ型、驱逐Γ级Ⅱ型</t>
    <phoneticPr fontId="34" type="noConversion"/>
  </si>
  <si>
    <t>（单纵）重巡Ι级Ⅱ型、轻巡Η级Ⅱ型、轻巡Η级Ⅱ型、驱逐Δ级Ⅱ型、驱逐Γ级Ⅱ型、驱逐Γ级Ⅱ型</t>
    <phoneticPr fontId="34" type="noConversion"/>
  </si>
  <si>
    <t>（复纵）重巡Ι级Ⅱ型、轻母Ξ级Ⅱ型、轻母Ξ级Ⅱ型、轻巡Ζ级Ⅱ型、驱逐Γ级Ⅱ型、驱逐Γ级Ⅱ型</t>
  </si>
  <si>
    <t>（复纵）重巡Ι级Ⅱ型、轻母Ξ级Ⅱ型、轻母Ξ级Ⅱ型、轻巡Ζ级Ⅱ型、驱逐Γ级Ⅱ型、驱逐Γ级Ⅱ型</t>
    <phoneticPr fontId="34" type="noConversion"/>
  </si>
  <si>
    <t>（梯形）轻母Ξ级Ⅱ型、轻巡Η级Ⅲ型、轻巡Η级Ⅱ型、驱逐Δ级Ⅱ型、驱逐Δ级Ⅱ型、驱逐Δ级Ⅱ型</t>
    <phoneticPr fontId="34" type="noConversion"/>
  </si>
  <si>
    <t>（轮型）战列Μ级Ⅱ型、航母Ο级Ⅱ型、轻母Ξ级Ⅱ型、轻巡Η级Ⅱ型、轻巡Η级Ⅱ型、驱逐Δ级Ⅱ型</t>
    <phoneticPr fontId="34" type="noConversion"/>
  </si>
  <si>
    <t>（轮型）战列Ψ级Ⅰ型、航母Ο级Ⅱ型、轻母Ξ级Ⅱ型、轻巡Η级Ⅲ型、轻巡Ε级Ⅲ型、轻巡Η级Ⅱ型</t>
    <phoneticPr fontId="34" type="noConversion"/>
  </si>
  <si>
    <t>（单纵）战列Ψ级Ⅰ型、战巡Κ级Ⅱ型、战巡Κ级Ⅱ型、轻巡Η级Ⅲ型、轻巡Ε级Ⅲ型、驱逐Δ级Ⅱ型</t>
    <phoneticPr fontId="34" type="noConversion"/>
  </si>
  <si>
    <t>（复纵）战列Ψ级Ⅰ型、战列Ψ级Ⅰ型、航母Ο级Ⅱ型、航母Ο级Ⅱ型、重巡Ι级Ⅱ型、轻巡Η级Ⅱ型</t>
    <phoneticPr fontId="34" type="noConversion"/>
  </si>
  <si>
    <t>（复纵）重巡Ι级Ⅱ型、轻母Ξ级Ⅱ型、轻母Ξ级Ⅱ型、轻巡Η级Ⅱ型、驱逐Δ级Ⅱ型、驱逐Δ级Ⅱ型</t>
    <phoneticPr fontId="34" type="noConversion"/>
  </si>
  <si>
    <t>（单纵）重巡Ι级Ⅱ型、轻巡Η级Ⅱ型、轻巡Η级Ⅱ型、驱逐Γ级Ⅱ型、驱逐Γ级Ⅱ型、驱逐Γ级Ⅱ型</t>
  </si>
  <si>
    <t>（轮型）轻母Ξ级Ⅱ型、轻母Ξ级Ⅱ型、轻巡Ε级Ⅲ型、轻巡Η级Ⅱ型、驱逐Δ级Ⅱ型、驱逐Δ级Ⅱ型</t>
    <phoneticPr fontId="34" type="noConversion"/>
  </si>
  <si>
    <t>（轮型）轻母Ξ级Ⅱ型、轻母Ξ级Ⅱ型、轻巡Η级Ⅱ型、轻巡Η级Ⅱ型、驱逐Δ级Ⅱ型、驱逐Δ级Ⅱ型</t>
    <phoneticPr fontId="34" type="noConversion"/>
  </si>
  <si>
    <t>（梯形）轻母Ξ级Ⅱ型、轻巡Ε级Ⅲ型、轻巡Η级Ⅱ型、驱逐Δ级Ⅱ型、驱逐Δ级Ⅱ型、驱逐Δ级Ⅱ型</t>
    <phoneticPr fontId="34" type="noConversion"/>
  </si>
  <si>
    <t>（轮型）航母Ο级Ⅱ型、航母Ο级Ⅱ型、战巡Κ级Ⅱ型、级Ⅱ型、驱逐Δ级Ⅱ型、驱逐Δ级Ⅱ型</t>
    <phoneticPr fontId="34" type="noConversion"/>
  </si>
  <si>
    <t>（轮型）战列Λ级Ⅲ型、航母Ο级Ⅱ型、轻母Ξ级Ⅱ型、轻巡Η级Ⅲ型、轻巡Ε级Ⅲ型、轻巡Η级Ⅱ型</t>
    <phoneticPr fontId="34" type="noConversion"/>
  </si>
  <si>
    <t>（单纵）战列Λ级Ⅲ型、战巡Κ级Ⅱ型、战巡Κ级Ⅱ型、轻巡Η级Ⅲ型、轻巡Ε级Ⅲ型、驱逐Δ级Ⅱ型</t>
    <phoneticPr fontId="34" type="noConversion"/>
  </si>
  <si>
    <t>（复纵）战列Λ级Ⅲ型、战列Λ级Ⅲ型、航母Ο级Ⅱ型、航母Ο级Ⅱ型、重巡Ι级Ⅱ型、轻巡Η级Ⅱ型</t>
    <phoneticPr fontId="34" type="noConversion"/>
  </si>
  <si>
    <t>（单纵）重巡Ι级Ⅱ型、轻巡Η级Ⅱ型、轻巡Η级Ⅱ型、驱逐Δ级Ⅱ型、驱逐Δ级Ⅱ型、驱逐Δ级Ⅱ型</t>
    <phoneticPr fontId="34" type="noConversion"/>
  </si>
  <si>
    <t>（梯形）轻母Ξ级Ⅱ型、轻巡Ε级Ⅲ型、轻巡Ε级Ⅲ型、驱逐Δ级Ⅱ型、驱逐Δ级Ⅱ型、驱逐Δ级Ⅱ型</t>
    <phoneticPr fontId="34" type="noConversion"/>
  </si>
  <si>
    <t>（梯形）战巡Κ级Ⅱ型、战巡Κ级Ⅱ型、重巡Ι级Ⅱ型、重巡Ι级Ⅱ型、驱逐Δ级Ⅱ型、驱逐Δ级Ⅱ型</t>
    <phoneticPr fontId="34" type="noConversion"/>
  </si>
  <si>
    <t>（轮型）航母Ο级Ⅱ型、航母Ο级Ⅱ型、战巡Κ级Ⅱ型、驱逐Β级Ⅲ型、驱逐Δ级Ⅱ型、驱逐Δ级Ⅱ型</t>
    <phoneticPr fontId="34" type="noConversion"/>
  </si>
  <si>
    <t>（复纵）战列Λ级Ⅲ型、战列Λ级Ⅲ型、航母Ο级Ⅱ型、航母Ο级Ⅱ型、重巡Ι级Ⅱ型、轻巡Ε级Ⅲ型</t>
    <phoneticPr fontId="34" type="noConversion"/>
  </si>
  <si>
    <t>（轮型）战列Λ级Ⅲ型、航母Ο级Ⅱ型、轻母Ξ级Ⅱ型、轻巡Η级Ⅲ型、轻巡Η级Ⅲ型、轻巡Ε级Ⅲ型</t>
    <phoneticPr fontId="34" type="noConversion"/>
  </si>
  <si>
    <t>（单纵）战列Λ级Ⅲ型、战巡Κ级Ⅱ型、战巡Κ级Ⅱ型、轻巡Η级Ⅲ型、轻巡Η级Ⅲ型、驱逐Δ级Ⅱ型</t>
    <phoneticPr fontId="34" type="noConversion"/>
  </si>
  <si>
    <t>（梯形）轻母Ξ级Ⅱ型、轻巡Η级Ⅲ型、轻巡Ε级Ⅲ型、驱逐Δ级Ⅱ型、驱逐Δ级Ⅱ型、驱逐Δ级Ⅱ型</t>
    <phoneticPr fontId="34" type="noConversion"/>
  </si>
  <si>
    <t>（单纵）战巡Κ级Ⅱ型、战巡Κ级Ⅱ型、重巡Ι级Ⅱ型、轻巡Η级Ⅱ型、驱逐Δ级Ⅱ型、驱逐Δ级Ⅱ型</t>
    <phoneticPr fontId="34" type="noConversion"/>
  </si>
  <si>
    <t>（轮型）航母Ο级Ⅱ型、航母Ο级Ⅱ型、战巡Κ级Ⅱ型、驱逐Γ级Ⅲ型、驱逐Δ级Ⅱ型、驱逐Δ级Ⅱ型</t>
    <phoneticPr fontId="34" type="noConversion"/>
  </si>
  <si>
    <t>（轮型）战列Λ级Ⅲ型、航母Ο级Ⅱ型、轻母Ξ级Ⅱ型、轻巡Ε级Ⅲ型、轻巡Η级Ⅱ型、驱逐Δ级Ⅱ型</t>
    <phoneticPr fontId="34" type="noConversion"/>
  </si>
  <si>
    <t>（复纵）战列Μ级Ⅲ型、战列Μ级Ⅲ型、战列Λ级Ⅲ型、轻巡Ζ级Ⅲ型、轻巡Ζ级Ⅲ型、轻巡Η级Ⅲ型</t>
    <phoneticPr fontId="34" type="noConversion"/>
  </si>
  <si>
    <t>（单纵）战列Μ级Ⅲ型、战列Μ级Ⅲ型、重巡Ι级Ⅲ型、重巡Ι级Ⅱ型、轻巡Ζ级Ⅲ型、轻巡Η级Ⅲ型</t>
    <phoneticPr fontId="34" type="noConversion"/>
  </si>
  <si>
    <t>（轮型）战列Μ级Ⅲ型、航母Ο级Ⅲ型、航母Ο级Ⅲ型、重巡Ι级Ⅱ型、重巡Ι级Ⅱ型、驱逐Γ级Ⅲ型</t>
    <phoneticPr fontId="34" type="noConversion"/>
  </si>
  <si>
    <t>（单纵）重巡Ι级Ⅱ型、轻巡Ε级Ⅲ型、轻巡Η级Ⅱ型、驱逐Δ级Ⅱ型、驱逐Δ级Ⅱ型、驱逐Δ级Ⅱ型</t>
    <phoneticPr fontId="34" type="noConversion"/>
  </si>
  <si>
    <t>（复纵）重巡Ι级Ⅱ型、轻母Ξ级Ⅲ型、轻母Ξ级Ⅱ型、轻巡Η级Ⅱ型、驱逐Δ级Ⅱ型、驱逐Δ级Ⅱ型</t>
    <phoneticPr fontId="34" type="noConversion"/>
  </si>
  <si>
    <t>（单纵）战巡Κ级Ⅱ型、轻母Ξ级Ⅱ型、轻巡Η级Ⅱ型、轻巡Η级Ⅱ型、轻巡Η级Ⅱ型、驱逐Δ级Ⅱ型</t>
    <phoneticPr fontId="34" type="noConversion"/>
  </si>
  <si>
    <t>（复纵）重巡Ι级Ⅱ型、重巡Ι级Ⅱ型、轻巡Η级Ⅱ型、轻巡Η级Ⅱ型、驱逐Δ级Ⅱ型、驱逐Δ级Ⅱ型</t>
    <phoneticPr fontId="34" type="noConversion"/>
  </si>
  <si>
    <t>（梯形）潜艇Π级Ⅳ型、潜艇Π级Ⅲ型、潜艇Π级Ⅲ型、潜艇Π级Ⅲ型</t>
    <phoneticPr fontId="34" type="noConversion"/>
  </si>
  <si>
    <t>（复纵）轻母Ξ级Ⅱ型、轻母Ξ级Ⅱ型、轻巡Η级Ⅲ型、潜艇Π级Ⅲ型、潜艇Σ级Ⅰ型、潜艇Σ级Ⅰ型</t>
    <phoneticPr fontId="34" type="noConversion"/>
  </si>
  <si>
    <t>（单纵）潜艇Π级Ⅳ型、潜艇Π级Ⅲ型、重巡Ι级Ⅱ型、轻巡Ε级Ⅲ型、轻巡Η级Ⅱ型、驱逐Δ级Ⅱ型</t>
    <phoneticPr fontId="34" type="noConversion"/>
  </si>
  <si>
    <t>（单纵）战巡Κ级Ⅱ型、航母Ο级Ⅱ型、重巡Ι级Ⅱ型、重巡Ι级Ⅱ型、轻巡Η级Ⅱ型、轻巡Η级Ⅱ型</t>
    <phoneticPr fontId="34" type="noConversion"/>
  </si>
  <si>
    <t>（轮型）战巡Κ级Ⅱ型、战巡Κ级Ⅱ型、轻母Ξ级Ⅱ型、轻母Ξ级Ⅱ型、驱逐Δ级Ⅱ型、驱逐Δ级Ⅱ型</t>
    <phoneticPr fontId="34" type="noConversion"/>
  </si>
  <si>
    <t>（复纵）战巡Κ级Ⅱ型、轻母Ξ级Ⅱ型、轻母Ξ级Ⅱ型、重巡Ι级Ⅱ型、轻巡Η级Ⅱ型、潜艇Σ级Ⅰ型</t>
    <phoneticPr fontId="34" type="noConversion"/>
  </si>
  <si>
    <t>（轮型）航母Ο级Ⅱ型、航母Ο级Ⅱ型、轻母Ξ级Ⅱ型、轻母Ξ级Ⅱ型、轻巡Η级Ⅲ型、轻巡Ε级Ⅲ型</t>
    <phoneticPr fontId="34" type="noConversion"/>
  </si>
  <si>
    <t>（复纵）战巡Κ级Ⅱ型、航母Ο级Ⅱ型、轻母Ξ级Ⅱ型、轻母Ξ级Ⅱ型、驱逐Γ级Ⅲ型、驱逐Δ级Ⅱ型</t>
    <phoneticPr fontId="34" type="noConversion"/>
  </si>
  <si>
    <t>（单纵）战列Λ级Ⅲ型、战列Λ级Ⅲ型、战巡Κ级Ⅱ型、战巡Κ级Ⅱ型、轻巡Η级Ⅲ型、轻巡Ε级Ⅲ型</t>
    <phoneticPr fontId="34" type="noConversion"/>
  </si>
  <si>
    <t>（复纵）战列Λ级Ⅲ型、战巡Κ级Ⅱ型、战巡Κ级Ⅱ型、重巡Ι级Ⅱ型、轻巡Η级Ⅲ型、轻巡Ε级Ⅲ型</t>
    <phoneticPr fontId="34" type="noConversion"/>
  </si>
  <si>
    <t>（轮型）战列Λ级Ⅲ型、战列Λ级Ⅲ型、轻母Ξ级Ⅱ型、轻母Ξ级Ⅱ型、驱逐Γ级Ⅲ型、驱逐Δ级Ⅱ型</t>
    <phoneticPr fontId="34" type="noConversion"/>
  </si>
  <si>
    <t>（轮型）战列Λ级Ⅲ型、航母Ο级Ⅱ型、航母Ο级Ⅱ型、轻母Ξ级Ⅱ型、轻巡Η级Ⅲ型、轻巡Ε级Ⅲ型</t>
    <phoneticPr fontId="34" type="noConversion"/>
  </si>
  <si>
    <t>（轮型）航母Ο级Ⅱ型、航母Ο级Ⅱ型、战巡Κ级Ⅱ型、轻母Ξ级Ⅱ型、重巡Ι级Ⅱ型、驱逐Δ级Ⅱ型</t>
    <phoneticPr fontId="34" type="noConversion"/>
  </si>
  <si>
    <t>（轮型）战巡Κ级Ⅱ型、战巡Κ级Ⅱ型、航母Ο级Ⅱ型、轻母Ξ级Ⅱ型、轻母Ξ级Ⅱ型、潜艇Π级Ⅲ型</t>
    <phoneticPr fontId="34" type="noConversion"/>
  </si>
  <si>
    <t>（单纵）战列Μ级Ⅲ型、战巡Κ级Ⅲ型、战巡Κ级Ⅱ型、重巡Ι级Ⅱ型、重巡Ι级Ⅱ型、潜艇Π级Ⅲ型</t>
    <phoneticPr fontId="34" type="noConversion"/>
  </si>
  <si>
    <t>（复纵）战巡Κ级Ⅲ型、战巡Κ级Ⅲ型、航母Ο级Ⅱ型、轻母Ξ级Ⅱ型、轻巡Η级Ⅲ型、潜艇Π级Ⅲ型</t>
    <phoneticPr fontId="34" type="noConversion"/>
  </si>
  <si>
    <t>（轮型）战列Μ级Ⅲ型、航母Ο级Ⅲ型、航母Ο级Ⅱ型、轻母Ξ级Ⅱ型、轻母Ξ级Ⅱ型、潜艇Π级Ⅲ型</t>
    <phoneticPr fontId="34" type="noConversion"/>
  </si>
  <si>
    <t>（单纵）重巡Ι级Ⅱ型、轻巡Η级Ⅲ型、轻巡Ε级Ⅲ型、驱逐Δ级Ⅱ型、驱逐Δ级Ⅱ型、驱逐Δ级Ⅱ型</t>
    <phoneticPr fontId="34" type="noConversion"/>
  </si>
  <si>
    <t>（复纵）重巡Ι级Ⅱ型、轻母Ξ级Ⅱ型、轻母Ξ级Ⅱ型、轻巡Ε级Ⅲ型、驱逐Δ级Ⅱ型、驱逐Δ级Ⅱ型</t>
    <phoneticPr fontId="34" type="noConversion"/>
  </si>
  <si>
    <t>（单纵）战巡Κ级Ⅱ型、轻母Ξ级Ⅱ型、轻巡Ε级Ⅲ型、轻巡Η级Ⅱ型、轻巡Η级Ⅱ型、驱逐Δ级Ⅱ型</t>
    <phoneticPr fontId="34" type="noConversion"/>
  </si>
  <si>
    <t>（梯形）航母Ο级Ⅱ型、轻母Ξ级Ⅱ型、轻母Ξ级Ⅱ型、重巡Ι级Ⅱ型、重巡Ι级Ⅱ型、轻巡Η级Ⅱ型</t>
    <phoneticPr fontId="34" type="noConversion"/>
  </si>
  <si>
    <t>（轮型）航母Ο级Ⅱ型、航母Ο级Ⅱ型、轻母Ξ级Ⅱ型、轻母Ξ级Ⅱ型、轻巡Η级Ⅱ型、轻巡Η级Ⅱ型</t>
    <phoneticPr fontId="34" type="noConversion"/>
  </si>
  <si>
    <t>（复纵）战巡Κ级Ⅱ型、航母Ο级Ⅱ型、轻母Ξ级Ⅱ型、轻母Ξ级Ⅱ型、驱逐Δ级Ⅱ型、驱逐Δ级Ⅱ型</t>
    <phoneticPr fontId="34" type="noConversion"/>
  </si>
  <si>
    <t>（梯形）潜艇Π级Ⅲ型、潜艇Π级Ⅲ型、潜艇Π级Ⅲ型、潜艇Σ级Ⅰ型</t>
    <phoneticPr fontId="34" type="noConversion"/>
  </si>
  <si>
    <t>（复纵）轻母Ξ级Ⅱ型、轻巡Η级Ⅲ型、潜艇Π级Ⅲ型、潜艇Σ级Ⅰ型、潜艇Σ级Ⅰ型</t>
    <phoneticPr fontId="34" type="noConversion"/>
  </si>
  <si>
    <t>（单纵）轻母Ξ级Ⅱ型、轻巡Η级Ⅲ型、重巡Ι级Ⅱ型、潜艇Σ级Ⅰ型、潜艇Σ级Ⅰ型、潜艇Σ级Ⅰ型</t>
    <phoneticPr fontId="34" type="noConversion"/>
  </si>
  <si>
    <t>（轮型）航母Ο级Ⅱ型、航母Ο级Ⅱ型、战巡Κ级Ⅱ型、驱逐Γ级Ⅲ型、驱逐Γ级Ⅲ型、驱逐Δ级Ⅱ型</t>
    <phoneticPr fontId="34" type="noConversion"/>
  </si>
  <si>
    <t>（轮型）战列Λ级Ⅲ型、航母Ο级Ⅱ型、轻母Ξ级Ⅱ型、轻巡Η级Ⅲ型、轻巡Ε级Ⅲ型、驱逐Δ级Ⅱ型</t>
    <phoneticPr fontId="34" type="noConversion"/>
  </si>
  <si>
    <t>（复纵）航母Ο级Ⅱ型、航母Ο级Ⅱ型、轻母Ξ级Ⅱ型、重巡Ι级Ⅱ型、轻巡Ε级Ⅲ型、轻巡Η级Ⅱ型</t>
    <phoneticPr fontId="34" type="noConversion"/>
  </si>
  <si>
    <t>（轮型）战巡Κ级Ⅱ型、战巡Κ级Ⅱ型、航母Ο级Ⅱ型、轻母Ξ级Ⅱ型、轻母Ξ级Ⅱ型、潜艇Σ级Ⅰ型</t>
    <phoneticPr fontId="34" type="noConversion"/>
  </si>
  <si>
    <t>（单纵）战列Λ级Ⅲ型、战巡Κ级Ⅱ型、战巡Κ级Ⅱ型、重巡Ι级Ⅱ型、重巡Ι级Ⅱ型、潜艇Σ级Ⅰ型</t>
    <phoneticPr fontId="34" type="noConversion"/>
  </si>
  <si>
    <t>（复纵）战巡Κ级Ⅱ型、战巡Κ级Ⅱ型、航母Ο级Ⅱ型、轻母Ξ级Ⅱ型、轻巡Ε级Ⅲ型、潜艇Σ级Ⅰ型</t>
    <phoneticPr fontId="34" type="noConversion"/>
  </si>
  <si>
    <t>（轮型）战列Λ级Ⅲ型、航母Ο级Ⅱ型、航母Ο级Ⅱ型、轻母Ξ级Ⅱ型、轻巡Ε级Ⅲ型、轻巡Η级Ⅱ型</t>
    <phoneticPr fontId="34" type="noConversion"/>
  </si>
  <si>
    <t>（轮型）战巡Κ级Ⅱ型、 战巡Κ级Ⅱ型、航母Ο级Ⅱ型、轻母Ξ级Ⅱ型、轻母Ξ级Ⅱ型、潜艇Σ级Ⅰ型</t>
    <phoneticPr fontId="34" type="noConversion"/>
  </si>
  <si>
    <t>（梯形）潜艇Ρ级Ⅲ型、潜艇Ρ级Ⅲ型、潜艇Π级Ⅳ型、潜艇Π级Ⅳ型</t>
    <phoneticPr fontId="34" type="noConversion"/>
  </si>
  <si>
    <t>（梯形）航母Ο级Ⅲ型、航母Ο级Ⅲ型、潜艇Π级Ⅳ型、潜艇Π级Ⅳ型、潜艇Π级Ⅲ型</t>
    <phoneticPr fontId="34" type="noConversion"/>
  </si>
  <si>
    <t>（梯形）潜艇Ρ级Ⅲ型、潜艇Ρ级Ⅲ型、潜艇Π级Ⅳ型、潜艇Π级Ⅳ型、潜艇Π级Ⅲ型、</t>
    <phoneticPr fontId="34" type="noConversion"/>
  </si>
  <si>
    <t>（单纵）战列Λ级Ⅲ型、战巡Κ级Ⅲ型、战巡Κ级Ⅱ型、重巡Ι级Ⅱ型、重巡Ι级Ⅱ型、轻巡Ε级Ⅲ型</t>
    <phoneticPr fontId="34" type="noConversion"/>
  </si>
  <si>
    <t>（轮型）战列Λ级Ⅲ型、航母Ο级Ⅲ型、航母Ο级Ⅱ型、轻母Ξ级Ⅱ型、轻母Ξ级Ⅱ型、轻巡Ε级Ⅲ型</t>
    <phoneticPr fontId="34" type="noConversion"/>
  </si>
  <si>
    <t>（复纵）战巡Κ级Ⅲ型、战巡Κ级Ⅲ型、航母Ο级Ⅱ型、轻母Ξ级Ⅱ型、轻巡Η级Ⅲ型、驱逐Γ级Ⅲ型</t>
    <phoneticPr fontId="34" type="noConversion"/>
  </si>
  <si>
    <t>（复纵）航母Ο级Ⅲ型、航母Ο级Ⅲ型、轻母Ξ级Ⅱ型、重巡Ι级Ⅱ型、轻巡Η级Ⅲ型、轻巡Ε级Ⅲ型</t>
    <phoneticPr fontId="34" type="noConversion"/>
  </si>
  <si>
    <t>（轮型）战巡Κ级Ⅲ型、战巡Κ级Ⅲ型、航母Ο级Ⅱ型、轻母Ξ级Ⅱ型、轻母Ξ级Ⅱ型、潜艇Π级Ⅲ型</t>
    <phoneticPr fontId="34" type="noConversion"/>
  </si>
  <si>
    <t>（单纵）战列Λ级Ⅲ型、 战巡Κ级Ⅲ型、战巡Κ级Ⅱ型、重巡Ι级Ⅱ型、重巡Ι级Ⅱ型、潜艇Π级Ⅲ型</t>
    <phoneticPr fontId="34" type="noConversion"/>
  </si>
  <si>
    <t>（复纵）战列Μ级Ⅳ型、航母Ο级Ⅲ型、航母Ο级Ⅲ型、战巡Κ级Ⅱ型、战巡Κ级Ⅱ型、潜艇Π级Ⅳ型</t>
    <phoneticPr fontId="34" type="noConversion"/>
  </si>
  <si>
    <t>（单纵）战列Μ级Ⅳ型、战列Μ级Ⅲ型、战列Λ级Ⅲ型、航母Ο级Ⅱ型、航母Ο级Ⅱ型、航母Ο级Ⅱ型</t>
    <phoneticPr fontId="34" type="noConversion"/>
  </si>
  <si>
    <t>（单纵）战列Μ级Ⅳ型、战列Μ级Ⅲ型、战巡Κ级Ⅲ型、战巡Κ级Ⅱ型、重巡Ι级Ⅱ型、重巡Ι级Ⅱ型</t>
    <phoneticPr fontId="34" type="noConversion"/>
  </si>
  <si>
    <t>（轮型）航母Ο级Ⅱ型、航母Ο级Ⅱ型、轻母Ξ级Ⅱ型、重巡Ι级Ⅱ型、重巡Ι级Ⅱ型、潜艇Σ级Ⅰ型</t>
    <phoneticPr fontId="34" type="noConversion"/>
  </si>
  <si>
    <t>（轮型）航母Ο级Ⅱ型、轻母Ξ级Ⅱ型、轻母Ξ级Ⅱ型、战巡Κ级Ⅰ型、重巡Ι级Ⅱ型、潜艇Σ级Ⅰ型</t>
    <phoneticPr fontId="34" type="noConversion"/>
  </si>
  <si>
    <t>（单纵）战巡Κ级Ⅱ型、战巡Κ级Ⅱ型、战巡Κ级Ⅱ型、驱逐Δ级Ⅱ型、驱逐Δ级Ⅱ型、潜艇Σ级Ⅰ型</t>
  </si>
  <si>
    <t>（单纵）战巡Κ级Ⅱ型、战巡Κ级Ⅱ型、重巡Ι级Ⅱ型、重巡Ι级Ⅱ型、轻巡Η级Ⅱ型、轻巡Η级Ⅱ型</t>
    <phoneticPr fontId="34" type="noConversion"/>
  </si>
  <si>
    <t>（复纵）战列Λ级Ⅲ型、战巡Κ级Ⅱ型、战巡Κ级Ⅱ型、重巡Ι级Ⅱ型、轻巡Η级Ⅱ型、轻巡Η级Ⅱ型</t>
    <phoneticPr fontId="34" type="noConversion"/>
  </si>
  <si>
    <t>（梯形）潜艇Ρ级Ⅲ型、潜艇Ρ级Ⅲ型、潜艇Ρ级Ⅲ型、潜艇Π级Ⅳ型</t>
    <phoneticPr fontId="34" type="noConversion"/>
  </si>
  <si>
    <t>（梯形）航母Ο级Ⅲ型、航母Ο级Ⅲ型、潜艇Ρ级Ⅲ型、潜艇Π级Ⅳ型、潜艇Π级Ⅲ型</t>
    <phoneticPr fontId="34" type="noConversion"/>
  </si>
  <si>
    <t>（梯形）战列Ψ级Ⅱ型、轻巡Ζ级Ⅲ型、轻巡Ζ级Ⅲ型、潜艇Π级Ⅳ型、潜艇Π级Ⅲ型、潜艇Π级Ⅲ型</t>
    <phoneticPr fontId="34" type="noConversion"/>
  </si>
  <si>
    <t>（单纵）战列Λ级Ⅲ型、战列Λ级Ⅲ型、重巡Ι级Ⅱ型、重巡Ι级Ⅱ型、重巡Ι级Ⅱ型、潜艇Π级Ⅲ型</t>
    <phoneticPr fontId="34" type="noConversion"/>
  </si>
  <si>
    <t>（复纵）战列Λ级Ⅲ型、战巡Κ级Ⅱ型、战巡Κ级Ⅱ型、驱逐Δ级Ⅲ型、驱逐Γ级Ⅲ型、潜艇Π级Ⅲ型</t>
    <phoneticPr fontId="34" type="noConversion"/>
  </si>
  <si>
    <t>（复纵）战巡Κ级Ⅱ型、驱逐Δ级Ⅲ型、驱逐Δ级Ⅲ型、驱逐Δ级Ⅲ型、驱逐Γ级Ⅲ型、潜艇Π级Ⅲ型</t>
    <phoneticPr fontId="34" type="noConversion"/>
  </si>
  <si>
    <t>（单纵）战列Ψ级Ⅱ型、战列Ψ级Ⅱ型、战列Λ级Ⅲ型、重巡Ι级Ⅲ型、重巡Ι级Ⅱ型、驱逐Γ级Ⅲ型</t>
    <phoneticPr fontId="34" type="noConversion"/>
  </si>
  <si>
    <t>（复纵）航母Ο级Ⅲ型、航母Ο级Ⅲ型、航母Ο级Ⅱ型、重巡Ι级Ⅲ型、重巡Ι级Ⅱ型、驱逐Γ级Ⅲ型</t>
    <phoneticPr fontId="34" type="noConversion"/>
  </si>
  <si>
    <t>（梯形）战巡Κ级Ⅲ型、战巡Κ级Ⅲ型、战巡Κ级Ⅱ型、重巡Ι级Ⅱ型、重巡Ι级Ⅱ型、驱逐Γ级Ⅲ型</t>
    <phoneticPr fontId="34" type="noConversion"/>
  </si>
  <si>
    <t>（复纵）战列Ψ级Ⅱ型、航母Ο级Ⅲ型、航母Ο级Ⅱ型、重巡Ι级Ⅱ型、重巡Ι级Ⅱ型、驱逐Γ级Ⅲ型</t>
    <phoneticPr fontId="34" type="noConversion"/>
  </si>
  <si>
    <t>（单纵）战列Ψ级Ⅱ型、战巡Κ级Ⅲ型、战巡Κ级Ⅱ型、重巡Ι级Ⅱ型、重巡Ι级Ⅱ型、驱逐Γ级Ⅲ型</t>
    <phoneticPr fontId="34" type="noConversion"/>
  </si>
  <si>
    <t>（轮型）战列Ψ级Ⅱ型、轻母Ξ级Ⅲ型、轻母Ξ级Ⅱ型、轻母Ξ级Ⅱ型、重巡Ι级Ⅱ型、驱逐Γ级Ⅲ型</t>
    <phoneticPr fontId="34" type="noConversion"/>
  </si>
  <si>
    <t>（轮型）战巡Κ级Ⅲ型、战巡Κ级Ⅲ型、轻母Ξ级Ⅲ型、轻母Ξ级Ⅲ型、驱逐Δ级Ⅲ型、潜艇Π级Ⅳ型</t>
    <phoneticPr fontId="34" type="noConversion"/>
  </si>
  <si>
    <t>（复纵）战巡Κ级Ⅲ型、战巡Κ级Ⅲ型、轻母Ξ级Ⅲ型、轻母Ξ级Ⅲ型、驱逐Δ级Ⅲ型、潜艇Π级Ⅳ型</t>
    <phoneticPr fontId="34" type="noConversion"/>
  </si>
  <si>
    <t>（梯形）战巡Κ级Ⅲ型、战巡Κ级Ⅲ型、轻母Ξ级Ⅲ型、轻母Ξ级Ⅲ型、驱逐Δ级Ⅲ型、潜艇Π级Ⅳ型</t>
    <phoneticPr fontId="34" type="noConversion"/>
  </si>
  <si>
    <t>（单纵）重巡Ι级Ⅲ型、轻巡Η级Ⅲ型、轻巡Η级Ⅲ型、驱逐Δ级Ⅱ型、驱逐Δ级Ⅱ型、驱逐Δ级Ⅱ型</t>
    <phoneticPr fontId="34" type="noConversion"/>
  </si>
  <si>
    <t>（单纵）战巡Κ级Ⅲ型、轻母Ξ级Ⅱ型、轻巡Η级Ⅲ型、轻巡Ε级Ⅲ型、轻巡Η级Ⅱ型、驱逐Δ级Ⅱ型</t>
    <phoneticPr fontId="34" type="noConversion"/>
  </si>
  <si>
    <t>（复纵）重巡Ι级Ⅱ型、重巡Ι级Ⅲ型、轻巡Η级Ⅲ型、轻巡Η级Ⅲ型、驱逐Δ级Ⅱ型、驱逐Δ级Ⅱ型</t>
    <phoneticPr fontId="34" type="noConversion"/>
  </si>
  <si>
    <t>（轮型）轻母Ξ级Ⅱ型、轻母Ξ级Ⅱ型、轻巡Η级Ⅲ型、轻巡Η级Ⅲ型、驱逐Δ级Ⅱ型、驱逐Δ级Ⅱ型</t>
    <phoneticPr fontId="34" type="noConversion"/>
  </si>
  <si>
    <t>（梯形）轻母Ξ级Ⅱ型、轻巡Ζ级Ⅲ型、轻巡Η级Ⅲ型、驱逐Γ级Ⅲ型、驱逐Δ级Ⅱ型、驱逐Δ级Ⅱ型</t>
    <phoneticPr fontId="34" type="noConversion"/>
  </si>
  <si>
    <t>（轮型）航母Ο级Ⅱ型、轻母Ξ级Ⅲ型、战巡Κ级Ⅱ型、驱逐Δ级Ⅲ型、驱逐Γ级Ⅲ型、驱逐Β级Ⅲ型</t>
    <phoneticPr fontId="34" type="noConversion"/>
  </si>
  <si>
    <t>（轮型）战列Λ级Ⅲ型、轻母Ξ级Ⅲ型、轻母Ξ级Ⅱ型、轻巡Ζ级Ⅲ型、轻巡Η级Ⅲ型、驱逐Β级Ⅲ型</t>
    <phoneticPr fontId="34" type="noConversion"/>
  </si>
  <si>
    <t>（复纵）航母Ο级Ⅱ型、轻母Ξ级Ⅲ型、轻母Ξ级Ⅱ型、重巡Ι级Ⅲ型、轻巡Η级Ⅲ型、轻巡Ε级Ⅲ型</t>
    <phoneticPr fontId="34" type="noConversion"/>
  </si>
  <si>
    <t>（复纵）战列Λ级Ⅲ型、战巡Κ级Ⅱ型、战巡Κ级Ⅱ型、轻母Ξ级Ⅱ型、雷巡Θ级Ⅱ型、驱逐Β级Ⅲ型</t>
    <phoneticPr fontId="34" type="noConversion"/>
  </si>
  <si>
    <t>（单纵）航母Ο级Ⅱ型、轻母Ξ级Ⅲ型、轻母Ξ级Ⅱ型、雷巡Θ级Ⅱ型、雷巡Θ级Ⅱ型、驱逐Β级Ⅲ型</t>
    <phoneticPr fontId="34" type="noConversion"/>
  </si>
  <si>
    <t>（梯形）战巡Κ级Ⅱ型、战巡Κ级Ⅱ型、重巡Ι级Ⅱ型、重巡Ι级Ⅱ型、雷巡Θ级Ⅱ型、驱逐Β级Ⅲ型</t>
    <phoneticPr fontId="34" type="noConversion"/>
  </si>
  <si>
    <t>（梯形）战列Μ级Ⅲ型、轻巡Ζ级Ⅲ型、轻巡Ζ级Ⅲ型、驱逐Δ级Ⅲ型、驱逐Δ级Ⅲ型、驱逐Γ级Ⅲ型</t>
    <phoneticPr fontId="34" type="noConversion"/>
  </si>
  <si>
    <t>（梯形）战列Μ级Ⅲ型、重巡Ι级Ⅲ型、重巡Ι级Ⅲ型、驱逐Δ级Ⅲ型、驱驱逐Δ级Ⅲ型、驱逐Γ级Ⅲ型</t>
    <phoneticPr fontId="34" type="noConversion"/>
  </si>
  <si>
    <t>（梯形）战列Μ级Ⅲ型、战巡Κ级Ⅲ型、战巡Κ级Ⅲ型、驱逐Δ级Ⅲ型、驱逐Δ级Ⅲ型、驱逐Γ级Ⅲ型</t>
    <phoneticPr fontId="34" type="noConversion"/>
  </si>
  <si>
    <t>（复纵）航母Ο级Ⅲ型、轻母Ξ级Ⅲ型、轻母Ξ级Ⅲ型、重巡Ι级Ⅱ型、重巡Ι级Ⅱ型、潜艇Π级Ⅲ型</t>
    <phoneticPr fontId="34" type="noConversion"/>
  </si>
  <si>
    <t>（轮型）航母Ο级Ⅲ型、轻母Ξ级Ⅲ型、轻母Ξ级Ⅲ型、战巡Κ级Ⅱ型、重巡Ι级Ⅱ型、潜艇Π级Ⅲ型</t>
    <phoneticPr fontId="34" type="noConversion"/>
  </si>
  <si>
    <t>（轮型）航母Ο级Ⅲ型、轻母Ξ级Ⅲ型、轻母Ξ级Ⅲ型、轻巡Ζ级Ⅲ型、轻巡Ζ级Ⅲ型、轻巡Η级Ⅲ型</t>
    <phoneticPr fontId="34" type="noConversion"/>
  </si>
  <si>
    <t>（梯形）战列Ψ级Ⅲ型、战列Μ级Ⅲ型、战列Μ级Ⅲ型、驱逐Β级Ⅳ型、驱逐Δ级Ⅲ型、驱逐Δ级Ⅲ型</t>
    <phoneticPr fontId="34" type="noConversion"/>
  </si>
  <si>
    <t>（复纵）战列Ψ级Ⅲ型、战列Μ级Ⅲ型、战列Μ级Ⅲ型、驱逐Β级Ⅳ型、驱逐Δ级Ⅲ型、驱逐Δ级Ⅲ型</t>
    <phoneticPr fontId="34" type="noConversion"/>
  </si>
  <si>
    <t>（单纵）战列Ψ级Ⅲ型、战列Μ级Ⅲ型、战列Μ级Ⅲ型、驱逐Β级Ⅳ型、驱逐Δ级Ⅲ型、驱逐Δ级Ⅲ型</t>
    <phoneticPr fontId="34" type="noConversion"/>
  </si>
  <si>
    <t>（轮型）重巡Ι级Ⅱ型、轻母Ξ级Ⅱ型、轻母Ξ级Ⅱ型、轻母Ξ级Ⅱ型、驱逐Δ级Ⅱ型、驱逐Δ级Ⅱ型</t>
    <phoneticPr fontId="34" type="noConversion"/>
  </si>
  <si>
    <t>（轮型）战巡Κ级Ⅱ型、重巡Ι级Ⅲ型、轻母Ξ级Ⅱ型、轻母Ξ级Ⅱ型、轻巡Η级Ⅱ型、轻巡Η级Ⅱ型</t>
  </si>
  <si>
    <t>（轮型）航母Ο级Ⅱ型、轻母Ξ级Ⅱ型、轻母Ξ级Ⅱ型、重巡Ι级Ⅱ型、轻巡Η级Ⅱ型、轻巡Η级Ⅱ型</t>
    <phoneticPr fontId="34" type="noConversion"/>
  </si>
  <si>
    <t>（单纵）重巡Ι级Ⅱ型、重巡Ι级Ⅲ型、轻巡Η级Ⅲ型、轻巡Ε级Ⅲ型、驱逐Δ级Ⅱ型、驱逐Δ级Ⅱ型</t>
    <phoneticPr fontId="34" type="noConversion"/>
  </si>
  <si>
    <t>（单纵）重巡Ι级Ⅱ型、雷巡Θ级Ⅱ型、轻巡Η级Ⅲ型、轻巡Ε级Ⅲ型、驱逐Δ级Ⅱ型、驱逐Δ级Ⅱ型</t>
    <phoneticPr fontId="34" type="noConversion"/>
  </si>
  <si>
    <t>（单纵）战巡Κ级Ⅱ型、重巡Ι级Ⅱ型、重巡Ι级Ⅱ型、轻巡Ε级Ⅲ型、轻巡Η级Ⅱ型、驱逐Δ级Ⅱ型</t>
    <phoneticPr fontId="34" type="noConversion"/>
  </si>
  <si>
    <t>（梯形）潜艇Π级Ⅳ型、潜艇Σ级Ⅱ型、潜艇Π级Ⅲ型、潜艇Π级Ⅲ型</t>
    <phoneticPr fontId="34" type="noConversion"/>
  </si>
  <si>
    <t>（梯形）航母Ο级Ⅱ型、航母Ο级Ⅱ型、潜艇Π级Ⅲ型、潜艇Π级Ⅲ型、潜艇Σ级Ⅰ型</t>
    <phoneticPr fontId="34" type="noConversion"/>
  </si>
  <si>
    <t>（梯形）战巡Κ级Ⅱ型、轻巡Ζ级Ⅲ型、轻巡Η级Ⅲ型、潜艇Π级Ⅲ型、潜艇Σ级Ⅰ型、潜艇Σ级Ⅰ型</t>
    <phoneticPr fontId="34" type="noConversion"/>
  </si>
  <si>
    <t>（轮型）航母Ο级Ⅲ型、轻母Ξ级Ⅲ型、重巡Ι级Ⅱ型、重巡Ι级Ⅱ型、潜艇Π级Ⅲ型、潜艇Π级Ⅲ型</t>
    <phoneticPr fontId="34" type="noConversion"/>
  </si>
  <si>
    <t>（轮型）航母Ο级Ⅲ型、轻母Ξ级Ⅲ型、轻母Ξ级Ⅱ型、重巡Ι级Ⅱ型、重巡Ι级Ⅱ型、潜艇Π级Ⅲ型</t>
    <phoneticPr fontId="34" type="noConversion"/>
  </si>
  <si>
    <t>（轮型）战巡Κ级Ⅲ型、航母Ο级Ⅲ型、轻母Ξ级Ⅱ型、轻母Ξ级Ⅱ型、轻巡Η级Ⅲ型、潜艇Π级Ⅲ型</t>
    <phoneticPr fontId="34" type="noConversion"/>
  </si>
  <si>
    <t>（轮型）战列Λ级Ⅲ型、航母Ο级Ⅲ型、轻母Ξ级Ⅱ型、轻巡Ζ级Ⅲ型、轻巡Η级Ⅲ型、驱逐Γ级Ⅲ型</t>
    <phoneticPr fontId="34" type="noConversion"/>
  </si>
  <si>
    <t>（复纵）航母Ο级Ⅲ型、轻母Ξ级Ⅲ型、轻母Ξ级Ⅱ型、重巡Ι级Ⅱ型、轻巡Η级Ⅲ型、轻巡Ε级Ⅲ型</t>
    <phoneticPr fontId="34" type="noConversion"/>
  </si>
  <si>
    <t>（单纵）战巡Κ级Ⅲ型、战巡Κ级Ⅲ型、战巡Κ级Ⅲ型、驱逐Δ级Ⅲ型、驱逐Δ级Ⅲ型、驱逐Δ级Ⅲ型</t>
    <phoneticPr fontId="34" type="noConversion"/>
  </si>
  <si>
    <t>（单纵）战巡Κ级Ⅲ型、战巡Κ级Ⅲ型、重巡Ι级Ⅲ型、重巡Ι级Ⅲ型、驱逐Δ级Ⅲ型、驱逐Δ级Ⅲ型</t>
    <phoneticPr fontId="34" type="noConversion"/>
  </si>
  <si>
    <t>（复纵）战列Μ级Ⅲ型、战巡Κ级Ⅲ型、战巡Κ级Ⅲ型、驱逐Δ级Ⅲ型、驱逐Δ级Ⅲ型、驱逐Δ级Ⅲ型</t>
    <phoneticPr fontId="34" type="noConversion"/>
  </si>
  <si>
    <t>（复纵）战列Μ级Ⅲ型、战列Μ级Ⅲ型、轻母Ξ级Ⅲ型、轻母Ξ级Ⅱ型、驱逐Δ级Ⅲ型、驱逐Δ级Ⅲ型</t>
    <phoneticPr fontId="34" type="noConversion"/>
  </si>
  <si>
    <t>（复纵）战列Μ级Ⅲ型、战巡Κ级Ⅲ型、战巡Κ级Ⅲ型、轻巡Ζ级Ⅲ型、轻巡Ζ级Ⅲ型、驱逐Δ级Ⅲ型</t>
    <phoneticPr fontId="34" type="noConversion"/>
  </si>
  <si>
    <t>（轮型）战列Μ级Ⅲ型、航母Ο级Ⅲ型、轻母Ξ级Ⅲ型、轻母Ξ级Ⅱ型、驱逐Δ级Ⅲ型、驱逐Δ级Ⅲ型</t>
    <phoneticPr fontId="34" type="noConversion"/>
  </si>
  <si>
    <t>（单纵）战列Μ级Ⅲ型、战列Μ级Ⅲ型、重巡Ι级Ⅲ型、重巡Ι级Ⅲ型、轻巡Ζ级Ⅲ型、轻巡Ζ级Ⅲ型</t>
    <phoneticPr fontId="34" type="noConversion"/>
  </si>
  <si>
    <t>（单纵）战列Μ级Ⅲ型、战列Μ级Ⅲ型、重巡Ι级Ⅲ型、重巡Ι级Ⅲ型、轻巡Ζ级Ⅲ型、轻巡Η级Ⅲ型</t>
    <phoneticPr fontId="34" type="noConversion"/>
  </si>
  <si>
    <t>（复纵）战列Μ级Ⅲ型、战列Μ级Ⅲ型、战列Ψ级Ⅱ型、轻巡Ζ级Ⅲ型、轻巡Ζ级Ⅲ型、轻巡Η级Ⅲ型</t>
    <phoneticPr fontId="34" type="noConversion"/>
  </si>
  <si>
    <t>（单纵）战列Μ级Ⅲ型、航母Ο级Ⅲ型、航母Ο级Ⅲ型、轻母Ξ级Ⅱ型、轻巡Ζ级Ⅲ型、潜艇Π级Ⅲ型</t>
    <phoneticPr fontId="34" type="noConversion"/>
  </si>
  <si>
    <t>（单纵）旗舰Ν级Ⅰ型、战巡Κ级Ⅲ型、战巡Κ级Ⅲ型、航母Ο级Ⅲ型、航母Ο级Ⅲ型、驱逐Β级Ⅳ型</t>
    <phoneticPr fontId="34" type="noConversion"/>
  </si>
  <si>
    <t>（梯形）潜艇Π级Ⅳ型、潜艇Π级Ⅳ型、潜艇Π级Ⅲ型、潜艇Π级Ⅲ型、潜艇Ρ级Ⅱ型</t>
    <phoneticPr fontId="34" type="noConversion"/>
  </si>
  <si>
    <t>（梯形）潜艇Π级Ⅳ型、潜艇Π级Ⅳ型、潜艇Π级Ⅲ型、雷巡Θ级Ⅱ型、雷巡Θ级Ⅱ型</t>
    <phoneticPr fontId="34" type="noConversion"/>
  </si>
  <si>
    <t>（梯形）轻母Ξ级Ⅱ型、轻母Ξ级Ⅱ型、潜艇Π级Ⅲ型、潜艇Π级Ⅲ型、潜艇Ρ级Ⅱ型</t>
    <phoneticPr fontId="34" type="noConversion"/>
  </si>
  <si>
    <t>（单纵）重巡Ι级Ⅱ型、轻巡Ζ级Ⅲ型、轻巡Η级Ⅲ型、驱逐Γ级Ⅲ型、驱逐Δ级Ⅱ型、驱逐Δ级Ⅱ型</t>
    <phoneticPr fontId="34" type="noConversion"/>
  </si>
  <si>
    <t>（单纵）战巡K级Ⅱ型、轻母Ξ级Ⅱ型、轻巡Η级Ⅲ型、轻巡Ε级Ⅲ型、轻巡Η级Ⅱ型、驱逐Δ级Ⅱ型</t>
    <phoneticPr fontId="34" type="noConversion"/>
  </si>
  <si>
    <t>（单横）轻巡Ζ级Ⅲ型、轻巡Ζ级Ⅲ型、驱逐Δ级Ⅲ型、驱逐Γ级Ⅲ型、驱逐Δ级Ⅱ型、驱逐Δ级Ⅱ型</t>
    <phoneticPr fontId="34" type="noConversion"/>
  </si>
  <si>
    <t>（单横）战巡Κ级Ⅲ型、轻巡Ζ级Ⅲ型、轻巡Η级Ⅲ型、驱逐Γ级Ⅲ型、驱逐Δ级Ⅱ型、驱逐Δ级Ⅱ型</t>
    <phoneticPr fontId="34" type="noConversion"/>
  </si>
  <si>
    <t>（单横）重巡Ι级Ⅱ型、轻巡Ζ级Ⅲ型、轻巡Η级Ⅲ型、驱逐Γ级Ⅲ型、驱逐Δ级Ⅱ型、驱逐Δ级Ⅱ型</t>
    <phoneticPr fontId="34" type="noConversion"/>
  </si>
  <si>
    <t>（轮型）航母Ο级Ⅲ型、航母Ο级Ⅲ型、轻母Ξ级Ⅲ型、轻母Ξ级Ⅱ型、轻巡Η级Ⅲ型、轻巡Η级Ⅲ型</t>
    <phoneticPr fontId="34" type="noConversion"/>
  </si>
  <si>
    <t>（复纵）战巡Κ级Ⅲ型、航母Ο级Ⅲ型、轻母Ξ级Ⅲ型、轻母Ξ级Ⅱ型、驱逐Δ级Ⅲ型、驱逐Γ级Ⅲ型</t>
    <phoneticPr fontId="34" type="noConversion"/>
  </si>
  <si>
    <t>（梯形）航母Ο级Ⅲ型、轻母Ξ级Ⅲ型、轻母Ξ级Ⅲ型、重巡Ι级Ⅱ型、重巡Ι级Ⅱ型、轻巡Η级Ⅲ型</t>
    <phoneticPr fontId="34" type="noConversion"/>
  </si>
  <si>
    <t>（单纵）战巡Κ级Ⅲ型、战巡Κ级Ⅲ型、重巡Ι级Ⅲ型、重巡Ι级Ⅱ型、轻巡Η级Ⅲ型、轻巡Η级Ⅲ型</t>
    <phoneticPr fontId="34" type="noConversion"/>
  </si>
  <si>
    <t>（单纵）战巡Κ级Ⅲ型、战巡Κ级Ⅲ型、战巡Κ级Ⅱ型、驱逐Δ级Ⅲ型、驱逐Δ级Ⅲ型、潜艇Π级Ⅲ型</t>
    <phoneticPr fontId="34" type="noConversion"/>
  </si>
  <si>
    <t>（复纵）战列Ψ级Ⅱ型、战巡Κ级Ⅲ型、战巡Κ级Ⅱ型、重巡Ι级Ⅱ型、轻巡Η级Ⅲ型、轻巡Η级Ⅲ型</t>
    <phoneticPr fontId="34" type="noConversion"/>
  </si>
  <si>
    <t>（梯形）战列Ψ级Ⅱ型、战巡Κ级Ⅲ型、战巡Κ级Ⅱ型、驱逐Δ级Ⅲ型、驱逐Δ级Ⅲ型、驱逐Γ级Ⅲ型</t>
    <phoneticPr fontId="34" type="noConversion"/>
  </si>
  <si>
    <t>（梯形）战列Ψ级Ⅱ型、重巡Ι级Ⅲ型、重巡Ι级Ⅲ型、驱逐Δ级Ⅲ型、驱逐Δ级Ⅲ型、驱逐Γ级Ⅲ型</t>
    <phoneticPr fontId="34" type="noConversion"/>
  </si>
  <si>
    <t>（梯形）战列Ψ级Ⅱ型、轻巡Ζ级Ⅲ型、轻巡Ζ级Ⅲ型、驱逐Δ级Ⅲ型、驱逐Δ级Ⅲ型、驱逐Γ级Ⅲ型</t>
    <phoneticPr fontId="34" type="noConversion"/>
  </si>
  <si>
    <t>（轮型）战列Μ级Ⅲ型、航母Ο级Ⅱ型、轻母Ξ级Ⅲ型、轻母Ξ级Ⅲ型、驱逐Δ级Ⅲ型、驱逐Δ级Ⅲ型</t>
    <phoneticPr fontId="34" type="noConversion"/>
  </si>
  <si>
    <t>（复纵）战列Μ级Ⅲ型、战巡Κ级Ⅲ型、航母Ο级Ⅲ型、轻母Ξ级Ⅲ型、轻母Ξ级Ⅱ型、驱逐Δ级Ⅲ型</t>
    <phoneticPr fontId="34" type="noConversion"/>
  </si>
  <si>
    <t>（单纵）战巡K级Ⅲ型、战巡K级Ⅲ型、战巡K级Ⅲ型、驱逐Β级Ⅳ型、驱逐Δ级Ⅲ型、潜艇Π级Ⅲ型</t>
    <phoneticPr fontId="34" type="noConversion"/>
  </si>
  <si>
    <t>（轮型）航母Ο级Ⅲ型、航母Ο级Ⅲ型、轻母Ξ级Ⅲ型、重巡Ι级Ⅲ型、重巡Ι级Ⅱ型、潜艇Π级Ⅲ型</t>
    <phoneticPr fontId="34" type="noConversion"/>
  </si>
  <si>
    <t>（轮型）航母Ο级Ⅲ型、轻母Ξ级Ⅲ型、轻母Ξ级Ⅲ型、战巡Κ级Ⅲ型、重巡Ι级Ⅱ型、潜艇Π级Ⅲ型</t>
    <phoneticPr fontId="34" type="noConversion"/>
  </si>
  <si>
    <t>（单纵）轻巡Ε级Ⅳ型、轻巡Ε级Ⅳ型、驱逐Β级Ⅳ型、驱逐Β级Ⅳ型、驱逐Δ级Ⅲ型、驱逐Δ级Ⅲ型</t>
    <phoneticPr fontId="34" type="noConversion"/>
  </si>
  <si>
    <t>（单纵）重巡Ι级Ⅲ型、轻巡Ε级Ⅳ型、轻巡Ζ级Ⅳ型、驱逐Β级Ⅳ型、驱逐Δ级Ⅲ型、驱逐Δ级Ⅲ型</t>
    <phoneticPr fontId="34" type="noConversion"/>
  </si>
  <si>
    <t>（复纵）轻巡Ε级Ⅳ型、轻巡Ε级Ⅳ型、轻巡Ζ级Ⅳ型、驱逐Β级Ⅳ型、驱逐Δ级Ⅲ型、驱逐Δ级Ⅲ型</t>
    <phoneticPr fontId="34" type="noConversion"/>
  </si>
  <si>
    <t>（梯形）战列Ψ级Ⅲ型、战巡Κ级Ⅲ型、战巡Κ级Ⅲ型、重巡Ι级Ⅲ型、重巡Ι级Ⅲ型、潜艇Ρ级Ⅲ型</t>
    <phoneticPr fontId="34" type="noConversion"/>
  </si>
  <si>
    <t>（梯形）战列Ψ级Ⅲ型、战巡Κ级Ⅲ型、战巡Κ级Ⅲ型、轻巡Ζ级Ⅳ型、轻巡Ζ级Ⅲ型、驱逐Β级Ⅳ型</t>
    <phoneticPr fontId="34" type="noConversion"/>
  </si>
  <si>
    <t>（梯形）战巡Κ级Ⅳ型、战巡K级Ⅲ型、重巡Ι级Ⅲ型、轻巡Ζ级Ⅳ型、驱逐Β级Ⅳ型、驱逐Β级Ⅳ型</t>
    <phoneticPr fontId="34" type="noConversion"/>
  </si>
  <si>
    <t>（复纵）航母Ο级Ⅱ型、轻母Ξ级Ⅱ型、轻母Ξ级Ⅱ型、重巡Ι级Ⅱ型、重巡Ι级Ⅱ型、轻巡Ε级Ⅲ型</t>
    <phoneticPr fontId="34" type="noConversion"/>
  </si>
  <si>
    <t>（单纵）战列Λ级Ⅲ型、战巡K级Ⅱ型、战巡K级Ⅱ型、驱逐Δ级Ⅱ型、驱逐Δ级Ⅱ型、驱逐Δ级Ⅱ型</t>
    <phoneticPr fontId="34" type="noConversion"/>
  </si>
  <si>
    <t>（单纵）战列Λ级Ⅲ型、重巡Ι级Ⅱ型、重巡Ι级Ⅱ型、驱逐Δ级Ⅱ型、驱逐Δ级Ⅱ型、驱逐Δ级Ⅱ型</t>
    <phoneticPr fontId="34" type="noConversion"/>
  </si>
  <si>
    <t>（单纵）战列Λ级Ⅲ型、轻巡Η级Ⅲ型、轻巡Η级Ⅲ型、驱逐Δ级Ⅱ型、驱逐Δ级Ⅱ型、驱逐Δ级Ⅱ型</t>
    <phoneticPr fontId="34" type="noConversion"/>
  </si>
  <si>
    <t>（轮型）驱逐Δ级Ⅲ型、驱逐Δ级Ⅲ型、驱逐Γ级Ⅲ型、驱逐Δ级Ⅱ型、驱逐Δ级Ⅱ型、驱逐Δ级Ⅱ型</t>
    <phoneticPr fontId="34" type="noConversion"/>
  </si>
  <si>
    <t>（轮型）轻巡Ζ级Ⅲ型、轻巡Η级Ⅲ型、驱逐Γ级Ⅲ型、驱逐Δ级Ⅱ型、驱逐Δ级Ⅱ型、驱逐Δ级Ⅱ型</t>
    <phoneticPr fontId="34" type="noConversion"/>
  </si>
  <si>
    <t>（轮型）战巡Κ级Ⅱ型、轻巡Η级Ⅲ型、轻巡Η级Ⅲ型、驱逐Δ级Ⅱ型、驱逐Δ级Ⅱ型、驱逐Δ级Ⅱ型</t>
    <phoneticPr fontId="34" type="noConversion"/>
  </si>
  <si>
    <t>（复纵）战巡K级Ⅲ型、轻巡Ζ级Ⅲ型、轻巡Ζ级Ⅲ型、驱逐Δ级Ⅲ型、驱逐Γ级Ⅲ型、驱逐Γ级Ⅲ型</t>
    <phoneticPr fontId="34" type="noConversion"/>
  </si>
  <si>
    <t>（轮型）重巡Ι级Ⅲ型、轻巡Ζ级Ⅲ型、轻巡Ζ级Ⅲ型、驱逐Δ级Ⅲ型、驱逐Γ级Ⅲ型、驱逐Γ级Ⅲ型</t>
    <phoneticPr fontId="34" type="noConversion"/>
  </si>
  <si>
    <t>（单纵）战巡Κ级Ⅲ型、轻母Ξ级Ⅲ型、轻巡Ζ级Ⅲ型、轻巡Ζ级Ⅲ型、轻巡Η级Ⅲ型、驱逐Γ级Ⅲ型</t>
    <phoneticPr fontId="34" type="noConversion"/>
  </si>
  <si>
    <t>（单纵）重巡Ι级Ⅲ型、轻巡Ζ级Ⅲ型、轻巡Ζ级Ⅲ型、驱逐Δ级Ⅲ型、驱逐Γ级Ⅲ型、驱逐Γ级Ⅲ型</t>
    <phoneticPr fontId="34" type="noConversion"/>
  </si>
  <si>
    <t>（复纵）轻巡Ζ级Ⅳ型、轻巡Ζ级Ⅲ型、轻巡Ζ级Ⅲ型、驱逐Δ级Ⅲ型、驱逐Γ级Ⅲ型、驱逐Γ级Ⅲ型</t>
    <phoneticPr fontId="34" type="noConversion"/>
  </si>
  <si>
    <t>（单纵）战巡Κ级Ⅲ型、战巡Κ级Ⅲ型、轻巡Ζ级Ⅲ型、驱逐Δ级Ⅲ型、驱逐Γ级Ⅲ型、驱逐Γ级Ⅲ型</t>
    <phoneticPr fontId="34" type="noConversion"/>
  </si>
  <si>
    <t>（复纵）轻母Ξ级Ⅲ型、轻母Ξ级Ⅲ型、轻巡Ζ级Ⅲ型、轻巡Ζ级Ⅲ型、驱逐Γ级Ⅲ型、驱逐Γ级Ⅲ型</t>
    <phoneticPr fontId="34" type="noConversion"/>
  </si>
  <si>
    <t>（梯形）轻母Ξ级Ⅲ型、轻巡Ζ级Ⅲ型、轻巡Ζ级Ⅲ型、驱逐Δ级Ⅲ型、驱逐Γ级Ⅲ型、驱逐Γ级Ⅲ型</t>
    <phoneticPr fontId="34" type="noConversion"/>
  </si>
  <si>
    <t>（轮型）轻巡Ζ级Ⅳ型、轻巡Ζ级Ⅲ型、驱逐Δ级Ⅲ型、驱逐Δ级Ⅲ型、潜艇Π级Ⅲ型、潜艇Π级Ⅲ型</t>
    <phoneticPr fontId="34" type="noConversion"/>
  </si>
  <si>
    <t>（轮型）战巡Κ级Ⅲ型、轻巡Ζ级Ⅲ型、轻巡Ζ级Ⅲ型、驱逐Δ级Ⅲ型、补给Υ级Ⅱ型、补给Υ级Ⅱ型</t>
    <phoneticPr fontId="34" type="noConversion"/>
  </si>
  <si>
    <t>（复纵）战巡K级Ⅲ型、轻巡Ζ级Ⅳ型、轻巡Ζ级Ⅲ型、驱逐Δ级Ⅲ型、驱逐Γ级Ⅲ型、驱逐Γ级Ⅲ型</t>
    <phoneticPr fontId="34" type="noConversion"/>
  </si>
  <si>
    <t>（单纵）重巡Ι级Ⅲ型、轻巡Ε级Ⅳ型、轻巡Ζ级Ⅳ型、驱逐Β级Ⅳ型、驱逐Δ级Ⅲ型、补给Υ级Ⅲ型</t>
    <phoneticPr fontId="34" type="noConversion"/>
  </si>
  <si>
    <t>（单纵）战巡Κ级Ⅲ型、战巡K级Ⅲ型、轻巡Ζ级Ⅳ型、驱逐Β级Ⅳ型、驱逐Δ级Ⅲ型、潜艇Σ级Ⅱ型</t>
    <phoneticPr fontId="34" type="noConversion"/>
  </si>
  <si>
    <t>（复纵）战列Μ级Ⅲ型、战列Μ级Ⅲ型、航母Ο级Ⅲ型、航母Ο级Ⅲ型、重巡Ι级Ⅱ型、轻巡Ζ级Ⅲ型</t>
    <phoneticPr fontId="34" type="noConversion"/>
  </si>
  <si>
    <t>（轮型）战列Μ级Ⅲ型、战列Μ级Ⅲ型、战列Μ级Ⅲ型、重巡Ι级Ⅲ型、轻巡Ζ级Ⅲ型、轻巡Ζ级Ⅲ型</t>
    <phoneticPr fontId="34" type="noConversion"/>
  </si>
  <si>
    <t>（单纵）战列Μ级Ⅲ型、战列Μ级Ⅲ型、重巡Ι级Ⅲ型、轻巡Ζ级Ⅲ型、驱逐Δ级Ⅲ型、驱逐Δ级Ⅲ型</t>
    <phoneticPr fontId="34" type="noConversion"/>
  </si>
  <si>
    <t>（复纵）战列Μ级Ⅲ型、战列Λ级Ⅲ型、轻母Ξ级Ⅱ型、轻母Ξ级Ⅱ型、轻巡Η级Ⅲ型、轻巡Η级Ⅲ型</t>
    <phoneticPr fontId="34" type="noConversion"/>
  </si>
  <si>
    <t>（复纵）战列Μ级Ⅲ型、航母Ο级Ⅲ型、航母Ο级Ⅱ型、轻母Ξ级Ⅱ型、重巡Ι级Ⅱ型、轻巡Η级Ⅲ型</t>
    <phoneticPr fontId="34" type="noConversion"/>
  </si>
  <si>
    <t>（复纵）战列Μ级Ⅲ型、航母Ο级Ⅲ型、航母Ο级Ⅱ型、重巡Ι级Ⅱ型、重巡Ι级Ⅱ型、驱逐Γ级Ⅲ型</t>
    <phoneticPr fontId="34" type="noConversion"/>
  </si>
  <si>
    <t>（复纵）战列Μ级Ⅲ型、战列Μ级Ⅲ型、战列Μ级Ⅲ型、轻巡Ζ级Ⅲ型、轻巡Ζ级Ⅲ型、轻巡Ζ级Ⅲ型</t>
    <phoneticPr fontId="34" type="noConversion"/>
  </si>
  <si>
    <t>（单纵）战列Μ级Ⅲ型、航母Ο级Ⅲ型、航母Ο级Ⅲ型、轻母Ξ级Ⅲ型、轻巡Ζ级Ⅲ型、潜艇Σ级Ⅱ型</t>
    <phoneticPr fontId="34" type="noConversion"/>
  </si>
  <si>
    <t>（复纵）重巡Ι级Ⅲ型、重巡Ι级Ⅲ型、轻母Ξ级Ⅲ型、轻母Ξ级Ⅲ型、驱逐Β级Ⅳ型、驱逐Β级Ⅳ型</t>
    <phoneticPr fontId="34" type="noConversion"/>
  </si>
  <si>
    <t>（单纵）战列Ψ级Ⅲ型、战列Ψ级Ⅲ型、航母Ο级Ⅲ型、航母Ο级Ⅲ型、轻巡Ζ级Ⅲ型、轻巡Ζ级Ⅲ型</t>
    <phoneticPr fontId="34" type="noConversion"/>
  </si>
  <si>
    <t>（单纵）重巡Ι级Ⅲ型、轻巡Ζ级Ⅲ型、轻巡Η级Ⅲ型、驱逐Β级Ⅲ型、驱逐Β级Ⅲ型、驱逐Β级Ⅲ型</t>
    <phoneticPr fontId="34" type="noConversion"/>
  </si>
  <si>
    <t>（单纵）战巡Κ级Ⅱ型、轻母Ξ级Ⅱ型、轻巡Η级Ⅲ型、轻巡Ε级Ⅲ型、轻巡Ε级Ⅲ型、驱逐Β级Ⅲ型</t>
    <phoneticPr fontId="34" type="noConversion"/>
  </si>
  <si>
    <t>（复纵）重巡Ι级Ⅲ型、轻母Ξ级Ⅱ型、轻母Ξ级Ⅱ型、轻巡Ε级Ⅲ型、驱逐Β级Ⅲ型、驱逐Β级Ⅲ型</t>
    <phoneticPr fontId="34" type="noConversion"/>
  </si>
  <si>
    <t>（复纵）重巡Ι级Ⅲ型、重巡Ι级Ⅱ型、轻巡Η级Ⅲ型、轻巡Ε级Ⅲ型、驱逐Β级Ⅲ型、驱逐Β级Ⅲ型</t>
    <phoneticPr fontId="34" type="noConversion"/>
  </si>
  <si>
    <t>（轮型）轻母Ξ级Ⅲ型、轻母Ξ级Ⅱ型、轻巡Η级Ⅲ型、轻巡Ε级Ⅲ型、驱逐Β级Ⅲ型、驱逐Β级Ⅲ型</t>
    <phoneticPr fontId="34" type="noConversion"/>
  </si>
  <si>
    <t>（梯形）轻母Ξ级Ⅲ型、轻巡Ζ级Ⅲ型、轻巡Η级Ⅲ型、驱逐Β级Ⅲ型、驱逐Β级Ⅲ型、驱逐Β级Ⅲ型</t>
    <phoneticPr fontId="34" type="noConversion"/>
  </si>
  <si>
    <t>（轮型）航母Ο级Ⅱ型、航母Ο级Ⅱ型、战巡Κ级Ⅱ型、驱逐Β级Ⅲ型、驱逐Β级Ⅲ型、驱逐Β级Ⅲ型</t>
    <phoneticPr fontId="34" type="noConversion"/>
  </si>
  <si>
    <t>（轮型）战列Λ级Ⅲ型、航母Ο级Ⅱ型、轻母Ξ级Ⅱ型、轻巡Ε级Ⅲ型、轻巡Ε级Ⅲ型、驱逐Β级Ⅲ型</t>
    <phoneticPr fontId="34" type="noConversion"/>
  </si>
  <si>
    <t>（复纵）航母Ο级Ⅱ型、航母Ο级Ⅱ型、轻母Ξ级Ⅱ型、重巡Ι级Ⅱ型、轻巡Ε级Ⅲ型、轻巡Ε级Ⅲ型</t>
    <phoneticPr fontId="34" type="noConversion"/>
  </si>
  <si>
    <t>（复纵）战列Μ级Ⅲ型、战巡Κ级Ⅲ型、战巡Κ级Ⅱ型、轻母Ξ级Ⅱ型、雷巡Θ级Ⅱ型、驱逐Γ级Ⅲ型</t>
    <phoneticPr fontId="34" type="noConversion"/>
  </si>
  <si>
    <t>（单纵）航母Ο级Ⅲ型、轻母Ξ级Ⅲ型、轻母Ξ级Ⅱ型、雷巡Θ级Ⅱ型、雷巡Θ级Ⅱ型、驱逐Γ级Ⅲ型</t>
    <phoneticPr fontId="34" type="noConversion"/>
  </si>
  <si>
    <t>（梯形）战巡Κ级Ⅲ型、战巡Κ级Ⅲ型、重巡Ι级Ⅱ型、重巡Ι级Ⅱ型、雷巡Θ级Ⅱ型、驱逐Γ级Ⅲ型</t>
    <phoneticPr fontId="34" type="noConversion"/>
  </si>
  <si>
    <t>（梯形）战列Μ级Ⅲ型、战巡Κ级Ⅲ型、战巡Κ级Ⅱ型、驱逐Δ级Ⅲ型、驱逐Γ级Ⅲ型、驱逐Γ级Ⅲ型</t>
    <phoneticPr fontId="34" type="noConversion"/>
  </si>
  <si>
    <t>（梯形）战列Μ级Ⅲ型、重巡Ι级Ⅲ型、重巡Ι级Ⅱ型、驱逐Δ级Ⅲ型、驱逐Γ级Ⅲ型、驱逐Γ级Ⅲ型</t>
    <phoneticPr fontId="34" type="noConversion"/>
  </si>
  <si>
    <t>（梯形）战列Μ级Ⅲ型、轻巡Ζ级Ⅲ型、轻巡Ζ级Ⅲ型、驱逐Δ级Ⅲ型、驱逐Γ级Ⅲ型、驱逐Γ级Ⅲ型</t>
    <phoneticPr fontId="34" type="noConversion"/>
  </si>
  <si>
    <t>（单纵）战巡Κ级Ⅲ型、战巡Κ级Ⅲ型、重巡Ι级Ⅱ型、重巡Ι级Ⅱ型、轻巡Η级Ⅲ型、轻巡Η级Ⅲ型</t>
    <phoneticPr fontId="34" type="noConversion"/>
  </si>
  <si>
    <t>（复纵）战列Μ级Ⅲ型、战巡Κ级Ⅲ型、战巡Κ级Ⅱ型、重巡Ι级Ⅱ型、轻巡Η级Ⅲ型、轻巡Η级Ⅲ型</t>
    <phoneticPr fontId="34" type="noConversion"/>
  </si>
  <si>
    <t>（单纵）战巡Κ级Ⅲ型、战巡Κ级Ⅲ型、战巡Κ级Ⅱ型、驱逐Δ级Ⅲ型、驱逐Γ级Ⅲ型、潜艇Π级Ⅲ型</t>
    <phoneticPr fontId="34" type="noConversion"/>
  </si>
  <si>
    <t>（轮型）航母Ο级Ⅲ型、轻母Ξ级Ⅲ型、轻母Ξ级Ⅲ型、战巡Κ级Ⅲ型、重巡Ι级Ⅲ型、潜艇Π级Ⅳ型</t>
    <phoneticPr fontId="34" type="noConversion"/>
  </si>
  <si>
    <t>（轮型）航母Ο级Ⅲ型、航母Ο级Ⅲ型、轻母Ξ级Ⅲ型、重巡Ι级Ⅲ型、重巡Ι级Ⅲ型、潜艇Π级Ⅳ型</t>
    <phoneticPr fontId="34" type="noConversion"/>
  </si>
  <si>
    <t>（轮型）航母Ο级Ⅲ型、航母Ο级Ⅲ型、轻母Ξ级Ⅲ型、轻母Ξ级Ⅲ型、轻巡Ζ级Ⅲ型、轻巡Ζ级Ⅲ型</t>
    <phoneticPr fontId="34" type="noConversion"/>
  </si>
  <si>
    <t>（单纵）战列Ψ级Ⅲ型、战列Ψ级Ⅲ型、轻母Ξ级Ⅲ型、轻母Ξ级Ⅲ型、驱逐Β级Ⅳ型、驱逐Β级Ⅳ型</t>
    <phoneticPr fontId="34" type="noConversion"/>
  </si>
  <si>
    <t>（复纵）战列Ψ级Ⅲ型、战列Ψ级Ⅲ型、重巡Ι级Ⅲ型、轻巡Ε级Ⅳ型、轻巡Ε级Ⅳ型、驱逐Β级Ⅳ型</t>
    <phoneticPr fontId="34" type="noConversion"/>
  </si>
  <si>
    <t>（梯形）战列Ψ级Ⅲ型、战巡Κ级Ⅳ型、重巡Ι级Ⅲ型、轻母Ξ级Ⅲ型、轻母Ξ级Ⅲ型、驱逐Β级Ⅳ型</t>
    <phoneticPr fontId="34" type="noConversion"/>
  </si>
  <si>
    <t>（轮型）重巡Ι级Ⅲ型、轻母Ξ级Ⅱ型、轻母Ξ级Ⅱ型、轻母Ξ级Ⅱ型、驱逐Β级Ⅲ型、驱逐Β级Ⅲ型</t>
    <phoneticPr fontId="34" type="noConversion"/>
  </si>
  <si>
    <t>（轮型）战巡Κ级Ⅲ型、重巡Ι级Ⅱ型、轻母Ξ级Ⅱ型、轻母Ξ级Ⅱ型、轻巡Ε级Ⅲ型、轻巡Ε级Ⅲ型</t>
    <phoneticPr fontId="34" type="noConversion"/>
  </si>
  <si>
    <t>（轮型）航母Ο级Ⅱ型、轻母Ξ级Ⅱ型、轻母Ξ级Ⅱ型、重巡Ι级Ⅱ型、轻巡Ε级Ⅲ型、轻巡Ε级Ⅲ型</t>
    <phoneticPr fontId="34" type="noConversion"/>
  </si>
  <si>
    <t>（单纵）重巡Ι级Ⅲ型、重巡Ι级Ⅲ型、轻巡Ζ级Ⅲ型、轻巡Ζ级Ⅲ型、驱逐Δ级Ⅲ型、驱逐Δ级Ⅲ型</t>
    <phoneticPr fontId="34" type="noConversion"/>
  </si>
  <si>
    <t>（单纵）战巡Κ级Ⅲ型、重巡Ι级Ⅲ型、重巡Ι级Ⅲ型、轻巡Ζ级Ⅲ型、轻巡Η级Ⅲ型、驱逐Δ级Ⅲ型</t>
    <phoneticPr fontId="34" type="noConversion"/>
  </si>
  <si>
    <t>（单纵）重巡Ι级Ⅲ型、雷巡Θ级Ⅱ型、轻巡Ζ级Ⅲ型、轻巡Ζ级Ⅲ型、驱逐Δ级Ⅲ型、驱逐Δ级Ⅲ型</t>
    <phoneticPr fontId="34" type="noConversion"/>
  </si>
  <si>
    <t>（单纵）战巡Κ级Ⅲ型、战巡Κ级Ⅲ型、战巡Κ级Ⅱ型、驱逐Δ级Ⅲ型、驱逐Δ级Ⅲ型、驱逐Δ级Ⅲ型</t>
    <phoneticPr fontId="34" type="noConversion"/>
  </si>
  <si>
    <t>（单纵）战巡Κ级Ⅲ型、战巡Κ级Ⅲ型、重巡Ι级Ⅲ型、重巡Ι级Ⅱ型、驱逐Δ级Ⅲ型、驱逐Δ级Ⅲ型</t>
    <phoneticPr fontId="34" type="noConversion"/>
  </si>
  <si>
    <t>（复纵）战列Μ级Ⅲ型、战巡Κ级Ⅲ型、战巡Κ级Ⅱ型、驱逐Δ级Ⅲ型、驱逐Δ级Ⅲ型、驱逐Δ级Ⅲ型</t>
    <phoneticPr fontId="34" type="noConversion"/>
  </si>
  <si>
    <t>（轮型）航母Ο级Ⅲ型、航母Ο级Ⅲ型、重巡Ι级Ⅲ型、重巡Ι级Ⅲ型、潜艇Ρ级Ⅲ型、潜艇Π级Ⅳ型</t>
    <phoneticPr fontId="34" type="noConversion"/>
  </si>
  <si>
    <t>（轮型）航母Ο级Ⅲ型、轻母Ξ级Ⅲ型、轻母Ξ级Ⅲ型、重巡Ι级Ⅲ型、重巡Ι级Ⅲ型、潜艇Π级Ⅳ型</t>
    <phoneticPr fontId="34" type="noConversion"/>
  </si>
  <si>
    <t>（轮型）战巡Κ级Ⅲ型、航母Ο级Ⅲ型、轻母Ξ级Ⅲ型、轻母Ξ级Ⅲ型、轻巡Ζ级Ⅲ型、潜艇Π级Ⅳ型</t>
    <phoneticPr fontId="34" type="noConversion"/>
  </si>
  <si>
    <t>（轮型）战巡Κ级Ⅲ型、战巡Κ级Ⅲ型、航母Ο级Ⅲ型、轻母Ξ级Ⅲ型、轻母Ξ级Ⅲ型、潜艇Π级Ⅳ型</t>
    <phoneticPr fontId="34" type="noConversion"/>
  </si>
  <si>
    <t>（轮型）战列Μ级Ⅳ型、航母Ο级Ⅲ型、轻母Ξ级Ⅲ型、轻巡Ζ级Ⅳ型、轻巡Ζ级Ⅲ型、驱逐Δ级Ⅲ型</t>
    <phoneticPr fontId="34" type="noConversion"/>
  </si>
  <si>
    <t>（复纵）航母Ο级Ⅲ型、航母Ο级Ⅲ型、轻母Ξ级Ⅲ型、重巡Ι级Ⅲ型、轻巡Ζ级Ⅲ型、轻巡Ζ级Ⅲ型</t>
    <phoneticPr fontId="34" type="noConversion"/>
  </si>
  <si>
    <t>（梯形）潜艇Ρ级Ⅲ型、潜艇Ρ级Ⅲ型、潜艇Ρ级Ⅲ型、潜艇Π级Ⅳ型、潜艇Π级Ⅲ型</t>
    <phoneticPr fontId="34" type="noConversion"/>
  </si>
  <si>
    <t>（梯形）潜艇Ρ级Ⅲ型、潜艇Ρ级Ⅲ型、潜艇Ρ级Ⅲ型、潜艇Π级Ⅳ型、潜艇Π级Ⅲ型、潜艇Π级Ⅲ型</t>
    <phoneticPr fontId="34" type="noConversion"/>
  </si>
  <si>
    <t>（复纵）战列Μ级Ⅳ型、战列Μ级Ⅳ型、轻母Ξ级Ⅲ型、轻母Ξ级Ⅲ型、驱逐Δ级Ⅲ型、驱逐Δ级Ⅲ型</t>
    <phoneticPr fontId="34" type="noConversion"/>
  </si>
  <si>
    <t>（轮型）战列Μ级Ⅳ型、航母Ο级Ⅲ型、轻母Ξ级Ⅲ型、轻母Ξ级Ⅲ型、驱逐Δ级Ⅲ型、驱逐Δ级Ⅲ型</t>
    <phoneticPr fontId="34" type="noConversion"/>
  </si>
  <si>
    <t>（复纵）战列Μ级Ⅳ型、战巡Κ级Ⅲ型、战巡Κ级Ⅲ型、轻巡Ζ级Ⅳ型、轻巡Ζ级Ⅲ型、驱逐Δ级Ⅲ型</t>
    <phoneticPr fontId="34" type="noConversion"/>
  </si>
  <si>
    <t>（单纵）战列Μ级Ⅲ型、战列Ψ级Ⅱ型、重巡Ι级Ⅲ型、重巡Ι级Ⅱ型、轻巡Η级Ⅲ型、轻巡Η级Ⅲ型</t>
    <phoneticPr fontId="34" type="noConversion"/>
  </si>
  <si>
    <t>（复纵）战列Μ级Ⅲ型、战列Ψ级Ⅱ型、战列Λ级Ⅲ型、轻巡Ζ级Ⅲ型、轻巡Η级Ⅲ型、轻巡Η级Ⅲ型</t>
    <phoneticPr fontId="34" type="noConversion"/>
  </si>
  <si>
    <t>（单纵）战列Μ级Ⅲ型、航母Ο级Ⅲ型、航母Ο级Ⅱ型、轻母Ξ级Ⅱ型、轻巡Η级Ⅲ型、潜艇Π级Ⅲ型</t>
    <phoneticPr fontId="34" type="noConversion"/>
  </si>
  <si>
    <t>（轮型）战巡Κ级Ⅲ型、轻巡Ε级Ⅳ型、轻巡Ε级Ⅳ型、驱逐Β级Ⅳ型、补给Υ级Ⅲ型、补给Υ级Ⅲ型</t>
    <phoneticPr fontId="34" type="noConversion"/>
  </si>
  <si>
    <t>（复纵）战巡Κ级Ⅲ型、轻巡Ε级Ⅳ型、轻巡Ε级Ⅳ型、驱逐Β级Ⅳ型、驱逐Δ级Ⅲ型、驱逐Δ级Ⅲ型</t>
    <phoneticPr fontId="34" type="noConversion"/>
  </si>
  <si>
    <t>（轮型）重巡Ι级Ⅲ型、轻巡Ε级Ⅳ型、轻巡Ε级Ⅳ型、驱逐Β级Ⅳ型、潜艇Ρ级Ⅲ型、潜艇Π级Ⅳ型</t>
    <phoneticPr fontId="34" type="noConversion"/>
  </si>
  <si>
    <t>（单纵）旗舰Ν级Ⅰ型、战列Ψ级Ⅲ型、战列Ψ级Ⅲ型、重巡Ι级Ⅲ型、重巡Ι级Ⅲ型、驱逐Α级Ⅳ型</t>
    <phoneticPr fontId="34" type="noConversion"/>
  </si>
  <si>
    <t>（复纵）重巡Ι级Ⅲ型、轻母Ξ级Ⅲ型、轻母Ξ级Ⅲ型、轻巡Ζ级Ⅳ型、驱逐Δ级Ⅲ型、驱逐Δ级Ⅲ型</t>
    <phoneticPr fontId="34" type="noConversion"/>
  </si>
  <si>
    <t>（单纵）战巡Κ级Ⅲ型、轻母Ξ级Ⅲ型、轻巡Ε级Ⅳ型、轻巡Ζ级Ⅳ型、补给Υ级Ⅲ型、补给Υ级Ⅲ型</t>
    <phoneticPr fontId="34" type="noConversion"/>
  </si>
  <si>
    <t>（单纵）重巡Ι级Ⅲ型、轻巡Ε级Ⅳ型、轻巡Ε级Ⅳ型、驱逐Β级Ⅳ型、驱逐Δ级Ⅲ型、补给Υ级Ⅲ型</t>
    <phoneticPr fontId="34" type="noConversion"/>
  </si>
  <si>
    <t>（单纵）潜艇Φ级Ⅱ型、潜艇Φ级Ⅱ型、轻巡ei级Ⅰ型、轻巡ei级Ⅰ型、重巡Ω级Ⅰ型、驱逐Τ级Ⅱ型</t>
    <phoneticPr fontId="34" type="noConversion"/>
  </si>
  <si>
    <t>（单纵）潜艇Φ级Ⅱ型、潜艇Φ级Ⅱ型、潜艇Φ级Ⅰ型、轻巡ei级Ⅰ型、轻巡ei级Ⅰ型、轻巡ei级Ⅰ型</t>
    <phoneticPr fontId="34" type="noConversion"/>
  </si>
  <si>
    <t>（单纵）潜艇Φ级Ⅱ型、潜艇Φ级Ⅱ型、潜艇Φ级Ⅰ型、潜艇Φ级Ⅰ型、航母Ο级Ⅱ型、驱逐Τ级Ⅱ型</t>
    <phoneticPr fontId="34" type="noConversion"/>
  </si>
  <si>
    <t>（梯形）重巡Ω级Ⅱ型、重巡Ω级Ⅰ型、轻巡ei级Ⅰ型、潜艇Φ级Ⅰ型、轻巡ei级Ⅰ型、轻巡ei级Ⅰ型</t>
    <phoneticPr fontId="34" type="noConversion"/>
  </si>
  <si>
    <t>（梯形）重巡Ω级Ⅱ型、重巡Ω级Ⅰ型、轻巡ei级Ⅰ型、潜艇Φ级Ⅰ型、驱逐Τ级Ⅱ型、驱逐Τ级Ⅱ型</t>
    <phoneticPr fontId="34" type="noConversion"/>
  </si>
  <si>
    <t>（梯形）轻巡ei级Ⅱ型、轻巡ei级Ⅰ型、轻巡ei级Ⅰ型、潜艇Φ级Ⅰ型、轻巡ei级Ⅰ型、驱逐Τ级Ⅱ型</t>
    <phoneticPr fontId="34" type="noConversion"/>
  </si>
  <si>
    <t>（单纵）战列Ψ级Ⅱ型、重巡Ω级Ⅱ型、轻巡ei级Ⅱ型、轻巡ei级Ⅰ型、轻巡ei级Ⅰ型、驱逐Τ级Ⅱ型</t>
    <phoneticPr fontId="34" type="noConversion"/>
  </si>
  <si>
    <t>（复纵）战列Ψ级Ⅱ型、战列Ψ级Ⅱ型、驱逐Τ级Ⅱ型、驱逐Τ级Ⅱ型、潜艇Φ级Ⅱ型、驱逐Τ级Ⅱ型</t>
    <phoneticPr fontId="34" type="noConversion"/>
  </si>
  <si>
    <t>（梯形）战列Ψ级Ⅱ型、重巡Ω级Ⅱ型、重巡Ω级Ⅱ型、轻巡ei级Ⅰ型、潜艇Φ级Ⅱ型、驱逐Τ级Ⅱ型</t>
    <phoneticPr fontId="34" type="noConversion"/>
  </si>
  <si>
    <t>（轮型）轻母Ξ级Ⅲ型、轻母Ξ级Ⅲ型、轻巡ei级Ⅱ型、轻巡ei级Ⅰ型、驱逐Τ级Ⅱ型、驱逐Τ级Ⅱ型</t>
    <phoneticPr fontId="34" type="noConversion"/>
  </si>
  <si>
    <t>（轮型）轻母Ξ级Ⅲ型、重巡Ω级Ⅱ型、轻巡ei级Ⅱ型、轻巡ei级Ⅰ型、驱逐Τ级Ⅱ型、潜艇Φ级Ⅰ型</t>
  </si>
  <si>
    <t>（轮型）轻母Ξ级Ⅲ型、轻巡ei级Ⅱ型、轻巡ei级Ⅱ型、驱逐Τ级Ⅱ型、驱逐Τ级Ⅱ型、潜艇Φ级Ⅰ型</t>
    <phoneticPr fontId="34" type="noConversion"/>
  </si>
  <si>
    <t>（单纵）航母Ο级Ⅲ型、重巡Ω级Ⅱ型、轻巡ei级Ⅱ型、轻巡ei级Ⅰ型、驱逐Τ级Ⅱ型、潜艇Φ级Ⅰ型</t>
    <phoneticPr fontId="34" type="noConversion"/>
  </si>
  <si>
    <t>（复纵）航母Ο级Ⅲ型、重巡Ω级Ⅱ型、轻巡ei级Ⅱ型、轻巡ei级Ⅰ型、驱逐Τ级Ⅱ型、潜艇Φ级Ⅰ型</t>
    <phoneticPr fontId="34" type="noConversion"/>
  </si>
  <si>
    <t>（梯形）航母Ο级Ⅲ型、重巡Ω级Ⅱ型、轻巡ei级Ⅱ型、轻巡ei级Ⅰ型、驱逐Τ级Ⅱ型、潜艇Φ级Ⅰ型</t>
    <phoneticPr fontId="34" type="noConversion"/>
  </si>
  <si>
    <t>（梯形）战列Ψ级Ⅱ型、重巡Ω级Ⅱ型、轻巡ei级Ⅱ型、轻巡ei级Ⅰ型、驱逐Τ级Ⅱ型、驱逐Τ级Ⅱ型</t>
    <phoneticPr fontId="34" type="noConversion"/>
  </si>
  <si>
    <t>（单纵）战列Ψ级Ⅱ型、重巡Ω级Ⅱ型、轻巡ei级Ⅱ型、轻巡ei级Ⅰ型、驱逐Τ级Ⅱ型、驱逐Τ级Ⅱ型</t>
    <phoneticPr fontId="34" type="noConversion"/>
  </si>
  <si>
    <t>（复纵）战列Ψ级Ⅱ型、重巡Ω级Ⅱ型、轻巡ei级Ⅱ型、轻巡ei级Ⅰ型、驱逐Τ级Ⅱ型、驱逐Τ级Ⅱ型</t>
    <phoneticPr fontId="34" type="noConversion"/>
  </si>
  <si>
    <t>（轮型）战列Ψ级Ⅱ型、战列Ψ级Ⅱ型、轻巡ei级Ⅱ型、轻巡ei级Ⅰ型、轻巡ei级Ⅰ型、轻巡ei级Ⅰ型</t>
    <phoneticPr fontId="34" type="noConversion"/>
  </si>
  <si>
    <t>（轮型）战列Ψ级Ⅱ型、重巡Ω级Ⅱ型、重巡Ω级Ⅱ型、轻巡ei级Ⅰ型、驱逐Τ级Ⅱ型、驱逐Τ级Ⅱ型</t>
    <phoneticPr fontId="34" type="noConversion"/>
  </si>
  <si>
    <t>（轮型）战列Ψ级Ⅱ型、战列Ψ级Ⅱ型、驱逐Τ级Ⅱ型、驱逐Τ级Ⅱ型、驱逐Τ级Ⅱ型、驱逐Τ级Ⅱ型</t>
    <phoneticPr fontId="34" type="noConversion"/>
  </si>
  <si>
    <t>（复纵）航母Ο级Ⅲ型、战列Ψ级Ⅱ型、轻巡ei级Ⅲ型、轻巡ei级Ⅱ型、轻巡ei级Ⅱ型、潜艇Φ级Ⅱ型</t>
    <phoneticPr fontId="34" type="noConversion"/>
  </si>
  <si>
    <t>（复纵）航母Ο级Ⅲ型、战列Ψ级Ⅱ型、轻巡ei级Ⅲ型、轻巡ei级Ⅱ型、驱逐Τ级Ⅱ型、潜艇Φ级Ⅱ型</t>
    <phoneticPr fontId="34" type="noConversion"/>
  </si>
  <si>
    <t>（复纵）航母Ο级Ⅲ型、战列Ψ级Ⅱ型、轻巡ei级Ⅲ型、驱逐Τ级Ⅱ型、驱逐Τ级Ⅱ型、驱逐Τ级Ⅱ型</t>
    <phoneticPr fontId="34" type="noConversion"/>
  </si>
  <si>
    <t>（复纵）航母Ο级Ⅲ型、战列Ψ级Ⅱ型、战列Ψ级Ⅱ型、轻巡ei级Ⅱ型、轻巡ei级Ⅱ型、驱逐Τ级Ⅱ型</t>
    <phoneticPr fontId="34" type="noConversion"/>
  </si>
  <si>
    <t>（单纵）航母Ο级Ⅲ型、战列Ψ级Ⅱ型、战列Ψ级Ⅱ型、轻巡ei级Ⅱ型、驱逐Τ级Ⅱ型、潜艇Φ级Ⅱ型</t>
    <phoneticPr fontId="34" type="noConversion"/>
  </si>
  <si>
    <t>（梯形）航母Ο级Ⅲ型、战列Ψ级Ⅱ型、战列Ψ级Ⅱ型、驱逐Τ级Ⅱ型、驱逐Τ级Ⅱ型、潜艇Φ级Ⅱ型</t>
    <phoneticPr fontId="34" type="noConversion"/>
  </si>
  <si>
    <t>（复纵）航母Ο级Ⅲ型、轻母Ξ级Ⅲ型、轻巡ei级Ⅲ型、轻巡ei级Ⅱ型、驱逐Τ级Ⅱ型、驱逐Τ级Ⅱ型</t>
    <phoneticPr fontId="34" type="noConversion"/>
  </si>
  <si>
    <t>（单纵）航母Ο级Ⅲ型、轻母Ξ级Ⅲ型、重巡Ω级Ⅱ型、轻巡ei级Ⅱ型、驱逐Τ级Ⅱ型、潜艇Φ级Ⅱ型</t>
    <phoneticPr fontId="34" type="noConversion"/>
  </si>
  <si>
    <t>（梯形）航母Ο级Ⅲ型、轻母Ξ级Ⅲ型、轻巡ei级Ⅲ型、轻巡ei级Ⅱ型、驱逐Τ级Ⅱ型、潜艇Φ级Ⅱ型</t>
    <phoneticPr fontId="34" type="noConversion"/>
  </si>
  <si>
    <t>（单纵）战列Ψ级Ⅱ型、战列Ψ级Ⅱ型、重巡Ω级Ⅱ型、重巡Ω级Ⅰ型、轻巡ei级Ⅰ型、驱逐Τ级Ⅱ型</t>
    <phoneticPr fontId="34" type="noConversion"/>
  </si>
  <si>
    <t>（单纵）战列Ψ级Ⅱ型、战列Ψ级Ⅱ型、重巡Ω级Ⅱ型、重巡Ω级Ⅰ型、潜艇Φ级Ⅱ型、驱逐Τ级Ⅱ型</t>
    <phoneticPr fontId="34" type="noConversion"/>
  </si>
  <si>
    <t>（单纵）战列Ψ级Ⅱ型、战列Ψ级Ⅱ型、重巡Ω级Ⅱ型、重巡Ω级Ⅰ型、潜艇Φ级Ⅱ型、潜艇Φ级Ⅰ型</t>
    <phoneticPr fontId="34" type="noConversion"/>
  </si>
  <si>
    <t>（复纵）航母Ο级Ⅲ型、轻母Ξ级Ⅲ型、战列Ψ级Ⅱ型、轻巡ei级Ⅱ型、轻巡ei级Ⅱ型、驱逐Τ级Ⅱ型</t>
    <phoneticPr fontId="34" type="noConversion"/>
  </si>
  <si>
    <t>（单纵）航母Ο级Ⅲ型、轻母Ξ级Ⅲ型、战列Ψ级Ⅱ型、重巡Ω级Ⅱ型、轻巡ei级Ⅱ型、潜艇Φ级Ⅱ型</t>
    <phoneticPr fontId="34" type="noConversion"/>
  </si>
  <si>
    <t>（梯形）航母Ο级Ⅲ型、轻母Ξ级Ⅲ型、战列Ψ级Ⅱ型、重巡Ω级Ⅱ型、驱逐Τ级Ⅱ型、潜艇Φ级Ⅱ型</t>
    <phoneticPr fontId="34" type="noConversion"/>
  </si>
  <si>
    <t>（单纵）航母Ο级Ⅳ型、轻母Ξ级Ⅳ型、战列Ψ级Ⅲ型、重巡Ω级Ⅱ型、轻巡ei级Ⅱ型、驱逐Τ级Ⅱ型</t>
    <phoneticPr fontId="34" type="noConversion"/>
  </si>
  <si>
    <t>（复纵）航母Ο级Ⅳ型、轻母Ξ级Ⅳ型、战列Ψ级Ⅲ型、重巡Ω级Ⅱ型、轻巡ei级Ⅱ型、驱逐Τ级Ⅱ型</t>
    <phoneticPr fontId="34" type="noConversion"/>
  </si>
  <si>
    <t>（梯形）航母Ο级Ⅳ型、轻母Ξ级Ⅳ型、战列Ψ级Ⅲ型、重巡Ω级Ⅱ型、轻巡ei级Ⅱ型、驱逐Τ级Ⅱ型</t>
    <phoneticPr fontId="34" type="noConversion"/>
  </si>
  <si>
    <t>（单纵）战巡Κ级Ⅲ型、战列Ψ级Ⅰ型、重巡Ω级Ⅰ型、轻巡ei级Ⅰ型、驱逐Τ级Ⅱ型、潜艇Φ级Ⅰ型</t>
    <phoneticPr fontId="34" type="noConversion"/>
  </si>
  <si>
    <t>（单纵）战巡Κ级Ⅲ型、战列Ψ级Ⅰ型、轻巡ei级Ⅰ型、轻巡ei级Ⅰ型、驱逐Τ级Ⅱ型、驱逐Τ级Ⅱ型</t>
    <phoneticPr fontId="34" type="noConversion"/>
  </si>
  <si>
    <t>（单纵）战巡Κ级Ⅲ型、战列Ψ级Ⅰ型、轻巡ei级Ⅰ型、驱逐Τ级Ⅱ型、驱逐Τ级Ⅱ型、潜艇Φ级Ⅰ型</t>
    <phoneticPr fontId="34" type="noConversion"/>
  </si>
  <si>
    <t>（单纵）轻母Ξ级Ⅲ型、轻母Ξ级Ⅱ型、轻巡ei级Ⅰ型、轻巡ei级Ⅰ型、驱逐Τ级Ⅱ型、驱逐Τ级Ⅱ型</t>
    <phoneticPr fontId="34" type="noConversion"/>
  </si>
  <si>
    <t>（单纵）轻母Ξ级Ⅲ型、重巡Ω级Ⅰ型、轻巡ei级Ⅰ型、轻巡ei级Ⅰ型、驱逐Τ级Ⅱ型、潜艇</t>
    <phoneticPr fontId="34" type="noConversion"/>
  </si>
  <si>
    <t>（单纵）战巡Κ级Ⅲ型、重巡Ω级Ⅰ型、轻巡ei级Ⅰ型、轻巡ei级Ⅰ型、驱逐Τ级Ⅱ型、驱逐Τ级Ⅱ型</t>
    <phoneticPr fontId="34" type="noConversion"/>
  </si>
  <si>
    <t>（单纵）航母Ο级Ⅲ型、重巡Ω级Ⅱ型、轻巡ei级Ⅱ型、轻巡ei级Ⅱ型、驱逐Τ级Ⅱ型、潜艇Φ级Ⅰ型</t>
    <phoneticPr fontId="34" type="noConversion"/>
  </si>
  <si>
    <t>（单纵）航母Ο级Ⅲ型、轻母Ξ级Ⅲ型、轻巡ei级Ⅱ型、轻巡ei级Ⅱ型、驱逐Τ级Ⅱ型、驱逐Τ级Ⅱ型</t>
    <phoneticPr fontId="34" type="noConversion"/>
  </si>
  <si>
    <t>（单纵）航母Ο级Ⅲ型、重巡Ω级Ⅱ型、重巡Ω级Ⅱ型、轻巡ei级Ⅱ型、潜艇Φ级Ⅱ型、潜艇Φ级Ⅰ型</t>
    <phoneticPr fontId="34" type="noConversion"/>
  </si>
  <si>
    <t>（单纵）航母Ο级Ⅲ型、重巡Ω级Ⅱ型、重巡Ω级Ⅱ型、轻巡ei级Ⅱ型、驱逐Τ级Ⅱ型、驱逐Τ级Ⅱ型</t>
    <phoneticPr fontId="34" type="noConversion"/>
  </si>
  <si>
    <t>（单纵）航母Ο级Ⅲ型、重巡Ω级Ⅱ型、轻巡ei级Ⅱ型、轻巡ei级Ⅱ型、潜艇Φ级Ⅱ型、潜艇Φ级Ⅰ型</t>
    <phoneticPr fontId="34" type="noConversion"/>
  </si>
  <si>
    <t>（单纵）战列Ψ级Ⅰ型、战列Ψ级Ⅰ型、重巡Ω级Ⅰ型、重巡Ω级Ⅰ型、轻巡ei级Ⅰ型、驱逐Τ级Ⅱ型</t>
    <phoneticPr fontId="34" type="noConversion"/>
  </si>
  <si>
    <t>（单纵）战列Ψ级Ⅰ型、战列Ψ级Ⅰ型、重巡Ω级Ⅰ型、重巡Ω级Ⅰ型、潜艇Φ级Ⅰ型、驱逐Τ级Ⅱ型</t>
    <phoneticPr fontId="34" type="noConversion"/>
  </si>
  <si>
    <t>（单纵）战列Ψ级Ⅰ型、战列Ψ级Ⅰ型、重巡Ω级Ⅰ型、重巡Ω级Ⅰ型、潜艇Φ级Ⅰ型、潜艇Φ级Ⅰ型</t>
    <phoneticPr fontId="34" type="noConversion"/>
  </si>
  <si>
    <t>（单纵）潜艇Φ级Ⅲ型、潜艇Φ级Ⅲ型、潜艇Φ级Ⅲ型、潜艇Φ级Ⅲ型、轻巡ei级Ⅱ型、轻巡ei级Ⅰ型</t>
    <phoneticPr fontId="34" type="noConversion"/>
  </si>
  <si>
    <t>（单纵）潜艇Φ级Ⅲ型、潜艇Φ级Ⅲ型、潜艇Φ级Ⅲ型、潜艇Φ级Ⅲ型、战列Ψ级Ⅰ型、战列Ψ级Ⅰ型</t>
    <phoneticPr fontId="34" type="noConversion"/>
  </si>
  <si>
    <t>（单纵）潜艇Φ级Ⅲ型、潜艇Φ级Ⅲ型、潜艇Φ级Ⅲ型、轻巡ei级Ⅰ型、战列Ψ级Ⅰ型、航母Ο级Ⅱ型</t>
    <phoneticPr fontId="34" type="noConversion"/>
  </si>
  <si>
    <t>（单纵）战列Λ级Ⅲ型、战列Λ级Ⅲ型、航母Ο级Ⅱ型、重巡Ω级Ⅱ型、轻巡ei级Ⅰ型、轻巡ei级Ⅰ型</t>
    <phoneticPr fontId="34" type="noConversion"/>
  </si>
  <si>
    <t>（单纵）战列Λ级Ⅲ型、战列Λ级Ⅲ型、轻母Ξ级Ⅲ型、重巡Ω级Ⅱ型、重巡Ω级Ⅰ型、驱逐Τ级Ⅱ型</t>
    <phoneticPr fontId="34" type="noConversion"/>
  </si>
  <si>
    <t>（单纵）战列Λ级Ⅲ型、战列Λ级Ⅲ型、战巡Κ级Ⅲ型、轻巡ei级Ⅱ型、轻巡ei级Ⅰ型、驱逐Τ级Ⅱ型</t>
    <phoneticPr fontId="34" type="noConversion"/>
  </si>
  <si>
    <t>（单纵）战列Ψ级Ⅲ型、战列Ψ级Ⅲ型、潜艇Φ级Ⅲ型、潜艇Φ级Ⅲ型、潜艇Φ级Ⅱ型、潜艇Φ级Ⅱ型</t>
    <phoneticPr fontId="34" type="noConversion"/>
  </si>
  <si>
    <t>（单纵）航母Ο级Ⅲ型、战列Ψ级Ⅲ型、潜艇Φ级Ⅲ型、潜艇Φ级Ⅲ型、潜艇Φ级Ⅱ型、潜艇Φ级Ⅱ型</t>
    <phoneticPr fontId="34" type="noConversion"/>
  </si>
  <si>
    <t>（单纵）航母Ο级Ⅲ型、轻母Ξ级Ⅲ型、潜艇Φ级Ⅲ型、潜艇Φ级Ⅲ型、潜艇Φ级Ⅱ型、潜艇Φ级Ⅱ型</t>
    <phoneticPr fontId="34" type="noConversion"/>
  </si>
  <si>
    <t>（单纵）航母Ο级Ⅲ型、轻母Ξ级Ⅲ型、轻母Ξ级Ⅲ型、轻巡ei级Ⅱ型、轻巡ei级Ⅱ型、潜艇Φ级Ⅱ型</t>
    <phoneticPr fontId="34" type="noConversion"/>
  </si>
  <si>
    <t>（单纵）战列Ψ级Ⅲ型、战列Ψ级Ⅲ型、航母Ο级Ⅲ型、重巡Ω级Ⅱ型、轻巡ei级Ⅱ型、潜艇Φ级Ⅱ型</t>
    <phoneticPr fontId="34" type="noConversion"/>
  </si>
  <si>
    <t>（单纵）战列Ψ级Ⅲ型、航母Ο级Ⅲ型、航母Ο级Ⅲ型、重巡Ω级Ⅱ型、重巡Ω级Ⅱ型、驱逐Τ级Ⅱ型</t>
    <phoneticPr fontId="34" type="noConversion"/>
  </si>
  <si>
    <t>（单纵）航母Ο级Ⅲ型、轻母Ξ级Ⅲ型、轻母Ξ级Ⅲ型、轻母Ξ级Ⅲ型、驱逐Τ级Ⅱ型、潜艇Φ级Ⅱ型</t>
    <phoneticPr fontId="34" type="noConversion"/>
  </si>
  <si>
    <t>（单纵）航母Ο级Ⅲ型、轻母Ξ级Ⅲ型、轻母Ξ级Ⅲ型、轻巡ei级Ⅱ型、驱逐Τ级Ⅱ型、潜艇Φ级Ⅱ型</t>
    <phoneticPr fontId="34" type="noConversion"/>
  </si>
  <si>
    <t>（单纵）航母Ο级Ⅲ型、航母Ο级Ⅲ型、战列Ψ级Ⅱ型、轻巡ei级Ⅱ型、驱逐Τ级Ⅱ型、潜艇Φ级Ⅱ型</t>
    <phoneticPr fontId="34" type="noConversion"/>
  </si>
  <si>
    <t>（单纵）航母Ο级Ⅳ型、轻母Ξ级Ⅳ型、战列Ψ级Ⅲ型、重巡Ω级Ⅱ型、轻巡ei级Ⅱ型、潜艇Φ级Ⅲ型</t>
    <phoneticPr fontId="34" type="noConversion"/>
  </si>
  <si>
    <t>（单纵）战列Ψ级Ⅳ型、战列Ψ级Ⅲ型、航母Ο级Ⅲ型、重巡Ω级Ⅱ型、潜艇Φ级Ⅲ型、潜艇Φ级Ⅲ型</t>
    <phoneticPr fontId="34" type="noConversion"/>
  </si>
  <si>
    <t>（单纵）航母Ο级Ⅳ型、航母Ο级Ⅳ型、战列Ψ级Ⅲ型、轻巡ei级Ⅲ型、轻巡ei级Ⅱ型、潜艇Φ级Ⅲ型</t>
    <phoneticPr fontId="34" type="noConversion"/>
  </si>
  <si>
    <t>（单纵）战巡Κ级Ⅲ型、战列Ψ级Ⅱ型、轻巡ei级Ⅱ型、驱逐Τ级Ⅱ型、驱逐Τ级Ⅱ型、潜艇Φ级Ⅰ型</t>
    <phoneticPr fontId="34" type="noConversion"/>
  </si>
  <si>
    <t>（单纵）战巡Κ级Ⅲ型、战列Ψ级Ⅱ型、重巡Ω级Ⅱ型、轻巡ei级Ⅱ型、驱逐Τ级Ⅱ型、潜艇Φ级Ⅰ型</t>
    <phoneticPr fontId="34" type="noConversion"/>
  </si>
  <si>
    <t>（单纵）航母Ο级Ⅲ型、战列Ψ级Ⅱ型、轻巡ei级Ⅱ型、轻巡ei级Ⅱ型、潜艇Φ级Ⅱ型、驱逐Τ级Ⅱ型</t>
    <phoneticPr fontId="34" type="noConversion"/>
  </si>
  <si>
    <t>（单纵）战巡Κ级Ⅲ型、重巡Ω级Ⅰ型、重巡Ω级Ⅰ型、轻巡ei级Ⅰ型、驱逐Τ级Ⅱ型、驱逐Τ级Ⅱ型</t>
    <phoneticPr fontId="34" type="noConversion"/>
  </si>
  <si>
    <t>（单纵）轻母Ξ级Ⅲ型、轻母Ξ级Ⅱ型、重巡Ω级Ⅰ型、轻巡ei级Ⅰ型、驱逐Τ级Ⅱ型、驱逐Τ级Ⅱ型</t>
    <phoneticPr fontId="34" type="noConversion"/>
  </si>
  <si>
    <t>（单纵）轻母Ξ级Ⅲ型、重巡Ω级Ⅰ型、重巡Ω级Ⅰ型、轻巡ei级Ⅰ型、驱逐Τ级Ⅱ型、潜艇Φ级Ⅰ型</t>
    <phoneticPr fontId="34" type="noConversion"/>
  </si>
  <si>
    <t>（单纵）战列Λ级Ⅲ型、战列Λ级Ⅲ型、航母Ο级Ⅱ型、轻母Ξ级Ⅱ型、轻巡ei级Ⅰ型、导驱au级Ⅰ型</t>
    <phoneticPr fontId="34" type="noConversion"/>
  </si>
  <si>
    <t>（单纵）战列Λ级Ⅲ型、战列Λ级Ⅲ型、战巡Κ级Ⅱ型、轻巡ei级Ⅰ型、轻巡ei级Ⅰ型、导驱au级Ⅰ型</t>
    <phoneticPr fontId="34" type="noConversion"/>
  </si>
  <si>
    <t>（单纵）战列Λ级Ⅲ型、战列Λ级Ⅲ型、轻母Ξ级Ⅱ型、战巡Κ级Ⅱ型、重巡Ω级Ⅰ型、驱逐Τ级Ⅱ型</t>
    <phoneticPr fontId="34" type="noConversion"/>
  </si>
  <si>
    <t>（单纵）战列Ψ级Ⅱ型、战巡Κ级Ⅲ型、导驱au级Ⅱ型、轻巡ei级Ⅱ型、潜艇Φ级Ⅱ型、轻巡ei级Ⅰ型</t>
    <phoneticPr fontId="34" type="noConversion"/>
  </si>
  <si>
    <t>（单纵）战列Ψ级Ⅱ型、轻母Ξ级Ⅲ型、导驱au级Ⅱ型、轻巡ei级Ⅱ型、轻巡ei级Ⅰ型、轻巡ei级Ⅰ型</t>
    <phoneticPr fontId="34" type="noConversion"/>
  </si>
  <si>
    <t>（单纵）轻母Ξ级Ⅲ型、轻巡ei级Ⅲ型、导驱au级Ⅱ型、驱逐Τ级Ⅱ型、轻巡ei级Ⅰ型、轻巡ei级Ⅰ型</t>
    <phoneticPr fontId="34" type="noConversion"/>
  </si>
  <si>
    <t>（单纵）航母Ο级Ⅲ型、航母Ο级Ⅲ型、重巡Ω级Ⅱ型、轻巡ei级Ⅱ型、驱逐Τ级Ⅱ型、驱逐Τ级Ⅱ型</t>
    <phoneticPr fontId="34" type="noConversion"/>
  </si>
  <si>
    <t>（单纵）航母Ο级Ⅲ型、重巡Ω级Ⅱ型、轻巡ei级Ⅱ型、轻巡ei级Ⅱ型、驱逐Τ级Ⅱ型、驱逐Τ级Ⅱ型</t>
    <phoneticPr fontId="34" type="noConversion"/>
  </si>
  <si>
    <t>（单纵）航母Ο级Ⅲ型、轻母Ξ级Ⅲ型、轻巡ei级Ⅱ型、驱逐Τ级Ⅱ型、驱逐Τ级Ⅱ型、潜艇Φ级Ⅰ型</t>
    <phoneticPr fontId="34" type="noConversion"/>
  </si>
  <si>
    <t>（单纵）战列Ψ级Ⅱ型、重巡Ω级Ⅱ型、轻巡ei级Ⅱ型、轻巡ei级Ⅱ型、驱逐Τ级Ⅱ型、驱逐Τ级Ⅱ型</t>
    <phoneticPr fontId="34" type="noConversion"/>
  </si>
  <si>
    <t>（单纵）战列Ψ级Ⅱ型、战列Ψ级Ⅱ型、重巡Ω级Ⅱ型、重巡Ω级Ⅱ型、潜艇Φ级Ⅱ型、导驱au级Ⅰ型</t>
    <phoneticPr fontId="34" type="noConversion"/>
  </si>
  <si>
    <t>（单纵）航母Ο级Ⅲ型、轻母Ξ级Ⅲ型、战列Ψ级Ⅱ型、重巡Ω级Ⅱ型、轻巡ei级Ⅰ型、导驱au级Ⅰ型</t>
    <phoneticPr fontId="34" type="noConversion"/>
  </si>
  <si>
    <t>（单纵）航母Ο级Ⅲ型、轻母Ξ级Ⅲ型、战列Ψ级Ⅱ型、轻巡ei级Ⅱ型、轻巡ei级Ⅰ型、导驱au级Ⅰ型</t>
    <phoneticPr fontId="34" type="noConversion"/>
  </si>
  <si>
    <t>（单纵）战列Ψ级Ⅲ型、战列Ψ级Ⅲ型、重巡Ω级Ⅱ型、重巡Ω级Ⅲ型、导驱au级Ⅱ型、导驱au级Ⅱ型</t>
    <phoneticPr fontId="34" type="noConversion"/>
  </si>
  <si>
    <t>（单纵）航母Ο级Ⅲ型、重巡Ω级Ⅲ型、重巡Ω级Ⅱ型、轻巡ei级Ⅱ型、导驱au级Ⅱ型、导驱au级Ⅱ型</t>
    <phoneticPr fontId="34" type="noConversion"/>
  </si>
  <si>
    <t>（单纵）战列Ψ级Ⅱ型、战列Ψ级Ⅱ型、轻巡ei级Ⅱ型、轻巡ei级Ⅱ型、轻巡ei级Ⅰ型、轻巡ei级Ⅰ型</t>
    <phoneticPr fontId="34" type="noConversion"/>
  </si>
  <si>
    <t>（单纵）战列Ψ级Ⅱ型、重巡Ω级Ⅱ型、重巡Ω级Ⅱ型、轻巡ei级Ⅱ型、驱逐Τ级Ⅱ型、驱逐Τ级Ⅱ型</t>
    <phoneticPr fontId="34" type="noConversion"/>
  </si>
  <si>
    <t>（单纵）战列Ψ级Ⅱ型、战列Ψ级Ⅱ型、导驱au级Ⅱ型、导驱au级Ⅱ型、导驱au级Ⅱ型</t>
    <phoneticPr fontId="34" type="noConversion"/>
  </si>
  <si>
    <t>（单纵）战列Ψ级Ⅲ型、重巡Ω级Ⅲ型、重巡Ω级Ⅱ型、轻巡ei级Ⅱ型、潜艇、导驱au级Ⅱ型</t>
    <phoneticPr fontId="34" type="noConversion"/>
  </si>
  <si>
    <t>（单纵）战列Ψ级Ⅲ型、重巡Ω级Ⅲ型、轻巡ei级Ⅲ型、轻巡ei级Ⅱ型、轻巡ei级Ⅱ型、导驱au级Ⅱ型</t>
    <phoneticPr fontId="34" type="noConversion"/>
  </si>
  <si>
    <t>（单纵）战列Ψ级Ⅲ型、战列Ψ级Ⅲ型、驱逐Τ级Ⅲ型、驱逐Τ级Ⅲ型、潜艇Φ级Ⅱ型、导驱au级Ⅱ型</t>
    <phoneticPr fontId="34" type="noConversion"/>
  </si>
  <si>
    <t>（单纵）航母Ο级Ⅳ型、战列Ψ级Ⅲ型、战列Ψ级Ⅲ型、重巡Ω级Ⅲ型、轻巡ei级Ⅱ型、导驱au级Ⅱ型</t>
    <phoneticPr fontId="34" type="noConversion"/>
  </si>
  <si>
    <t>（单纵）航母Ο级Ⅳ型、轻母Ξ级Ⅳ型、战列Ψ级Ⅲ型、轻巡ei级Ⅲ型、导驱au级Ⅱ型、导驱au级Ⅱ型</t>
    <phoneticPr fontId="34" type="noConversion"/>
  </si>
  <si>
    <t>（单纵）战列Ψ级Ⅳ型、战列Ψ级Ⅲ型、航母Ο级Ⅲ型、重巡Ω级Ⅲ型、潜艇Φ级Ⅲ型、导驱au级Ⅱ型</t>
    <phoneticPr fontId="34" type="noConversion"/>
  </si>
  <si>
    <t>（单纵）重巡Ω级Ⅱ型、战列Ψ级Ⅰ型、轻巡ei级Ⅰ型、轻巡ei级Ⅰ型、驱逐Τ级Ⅱ型、驱逐Τ级Ⅱ型</t>
    <phoneticPr fontId="34" type="noConversion"/>
  </si>
  <si>
    <t>（单纵）驱逐Τ级Ⅱ型、轻巡ei级Ⅱ型、重巡Ω级Ⅰ型、轻巡ei级Ⅰ型、驱逐Τ级Ⅱ型、驱逐Τ级Ⅱ型</t>
    <phoneticPr fontId="34" type="noConversion"/>
  </si>
  <si>
    <t>（单纵）战列Λ级Ⅲ型、重巡Ω级Ⅱ型、重巡Ω级Ⅰ型、轻巡ei级Ⅰ型、驱逐Τ级Ⅱ型、潜艇Φ级Ⅰ型</t>
    <phoneticPr fontId="34" type="noConversion"/>
  </si>
  <si>
    <t>（单纵）战列Λ级Ⅲ型、重巡Ω级Ⅱ型、轻巡ei级Ⅰ型、驱逐Τ级Ⅱ型、轻巡ei级Ⅰ型、驱逐Τ级Ⅱ型</t>
    <phoneticPr fontId="34" type="noConversion"/>
  </si>
  <si>
    <t>（单纵）战列Λ级Ⅲ型、重巡Ω级Ⅱ型、重巡Ω级Ⅰ型、战巡Κ级Ⅱ型、潜艇Φ级Ⅰ型、潜艇Φ级Ⅰ型</t>
    <phoneticPr fontId="34" type="noConversion"/>
  </si>
  <si>
    <t>（单纵）战列Λ级Ⅲ型、重巡Ω级Ⅱ型、轻巡ei级Ⅰ型、轻巡ei级Ⅰ型、轻巡ei级Ⅰ型、驱逐Τ级Ⅱ型</t>
    <phoneticPr fontId="34" type="noConversion"/>
  </si>
  <si>
    <t>（梯形）战列Ψ级Ⅱ型、战巡Κ级Ⅲ型、重巡Ω级Ⅱ型、轻巡ei级Ⅱ型、潜艇Φ级Ⅱ型、潜艇Φ级Ⅰ型</t>
    <phoneticPr fontId="34" type="noConversion"/>
  </si>
  <si>
    <t>（复纵）战列Λ级Ⅲ型、战列Λ级Ⅲ型、战列Λ级Ⅲ型、轻巡ei级Ⅱ型、驱逐Τ级Ⅱ型、驱逐Τ级Ⅱ型</t>
    <phoneticPr fontId="34" type="noConversion"/>
  </si>
  <si>
    <t>（梯形）战列Λ级Ⅲ型、战列Λ级Ⅲ型、重巡Ω级Ⅱ型、轻巡ei级Ⅱ型、驱逐Τ级Ⅱ型、潜艇Φ级Ⅰ型</t>
    <phoneticPr fontId="34" type="noConversion"/>
  </si>
  <si>
    <t>（单纵）战列Λ级Ⅲ型、重巡Ω级Ⅱ型、轻巡ei级Ⅱ型、驱逐Τ级Ⅱ型、驱逐Τ级Ⅱ型、潜艇Φ级Ⅰ型</t>
    <phoneticPr fontId="34" type="noConversion"/>
  </si>
  <si>
    <t>（梯形）战列Ψ级Ⅱ型、重巡Ω级Ⅱ型、重巡Ω级Ⅱ型、轻巡ei级Ⅱ型、驱逐Τ级Ⅱ型、驱逐Τ级Ⅱ型</t>
    <phoneticPr fontId="34" type="noConversion"/>
  </si>
  <si>
    <t>（单纵）战列Ψ级Ⅱ型、导驱au级Ⅲ型、驱逐Τ级Ⅲ型、轻巡ei级Ⅱ型、驱逐Τ级Ⅱ型、轻巡ei级Ⅰ型</t>
    <phoneticPr fontId="34" type="noConversion"/>
  </si>
  <si>
    <t>（复纵）战列Ψ级Ⅱ型、重巡Ω级Ⅱ型、重巡Ω级Ⅱ型、轻巡ei级Ⅱ型、潜艇Φ级Ⅱ型、潜艇Φ级Ⅰ型</t>
    <phoneticPr fontId="34" type="noConversion"/>
  </si>
  <si>
    <t>（复纵）战列Ψ级Ⅱ型、战巡Κ级Ⅲ型、重巡Ω级Ⅱ型、重巡Ω级Ⅱ型、轻巡ei级Ⅰ型、轻巡ei级Ⅰ型</t>
    <phoneticPr fontId="34" type="noConversion"/>
  </si>
  <si>
    <t>（单纵）战列Ψ级Ⅱ型、战巡Κ级Ⅲ型、重巡Ω级Ⅱ型、重巡Ω级Ⅱ型、驱逐Τ级Ⅱ型、潜艇Φ级Ⅰ型</t>
    <phoneticPr fontId="34" type="noConversion"/>
  </si>
  <si>
    <t>（复纵）战列Ψ级Ⅱ型、战列Ψ级Ⅱ型、重巡Ω级Ⅱ型、重巡Ω级Ⅱ型、潜艇Φ级Ⅱ型、潜艇Φ级Ⅰ型</t>
    <phoneticPr fontId="34" type="noConversion"/>
  </si>
  <si>
    <t>（梯形）航母Ο级Ⅲ型、重巡Ω级Ⅱ型、战列Ψ级Ⅱ型、轻巡ei级Ⅱ型、轻巡ei级Ⅰ型、驱逐Τ级Ⅱ型</t>
    <phoneticPr fontId="34" type="noConversion"/>
  </si>
  <si>
    <t>（复纵）航母Ο级Ⅲ型、战列Ψ级Ⅲ型、重巡Ω级Ⅲ型、重巡Ω级Ⅱ型、重巡Ω级Ⅱ型、重巡Ω级Ⅰ型</t>
    <phoneticPr fontId="34" type="noConversion"/>
  </si>
  <si>
    <t>（梯形）航母Ο级Ⅲ型、重巡Ω级Ⅲ型、重巡Ω级Ⅲ型、轻巡ei级Ⅲ型、驱逐Τ级Ⅱ型、导驱au级Ⅱ型</t>
    <phoneticPr fontId="34" type="noConversion"/>
  </si>
  <si>
    <t>（单纵）战列Ψ级Ⅲ型、战列Ψ级Ⅲ型、重巡Ω级Ⅲ型、轻巡ei级Ⅲ型、潜艇Φ级Ⅱ型、导驱au级Ⅱ型</t>
    <phoneticPr fontId="34" type="noConversion"/>
  </si>
  <si>
    <t>（复纵）战列Ψ级Ⅲ型、战列Ψ级Ⅲ型、航母Ο级Ⅲ型、重巡Ω级Ⅱ型、重巡Ω级Ⅱ型、潜艇Φ级Ⅱ型</t>
    <phoneticPr fontId="34" type="noConversion"/>
  </si>
  <si>
    <t>（复纵）战列Ψ级Ⅲ型、重巡Ω级Ⅲ型、轻巡ei级Ⅲ型、轻巡ei级Ⅲ型、轻巡ei级Ⅱ型、导驱au级Ⅱ型</t>
    <phoneticPr fontId="34" type="noConversion"/>
  </si>
  <si>
    <t>（轮型）战列Ψ级Ⅲ型、重巡Ω级Ⅲ型、重巡Ω级Ⅲ型、轻巡ei级Ⅲ型、潜艇Φ级Ⅱ型、导驱au级Ⅱ型</t>
    <phoneticPr fontId="34" type="noConversion"/>
  </si>
  <si>
    <t>（梯形）航母Ο级Ⅲ型、航母Ο级Ⅲ型、重巡Ω级Ⅲ型、重巡Ω级Ⅱ型、轻巡ei级Ⅱ型、轻巡ei级Ⅰ型</t>
    <phoneticPr fontId="34" type="noConversion"/>
  </si>
  <si>
    <t>（单纵）战列Ψ级Ⅲ型、战列Ψ级Ⅲ型、战列Ψ级Ⅱ型、重巡Ω级Ⅱ型、重巡Ω级Ⅱ型、重巡Ω级Ⅰ型</t>
    <phoneticPr fontId="34" type="noConversion"/>
  </si>
  <si>
    <t>（复纵）战列Ψ级Ⅲ型、航母Ο级Ⅲ型、战列Ψ级Ⅱ型、轻巡ei级Ⅲ型、潜艇Φ级Ⅱ型、潜艇Φ级Ⅱ型</t>
    <phoneticPr fontId="34" type="noConversion"/>
  </si>
  <si>
    <t>（复纵）航母Ο级Ⅳ型、战列Ψ级Ⅲ型、战列Ψ级Ⅲ型、重巡Ω级Ⅲ型、导驱au级Ⅱ型、导驱au级Ⅱ型</t>
    <phoneticPr fontId="34" type="noConversion"/>
  </si>
  <si>
    <t>（轮型）航母Ο级Ⅳ型、航母Ο级Ⅳ型、航母Ο级Ⅲ型、重巡Ω级Ⅲ型、重巡Ω级Ⅱ型、轻巡ei级Ⅲ型</t>
    <phoneticPr fontId="34" type="noConversion"/>
  </si>
  <si>
    <t>（复纵）重巡Ι级Ⅲ型、重巡Ω级Ⅱ型、轻巡Ζ级Ⅲ型、潜艇Φ级Ⅰ型、潜艇Φ级Ⅰ型、潜艇Φ级Ⅰ型</t>
    <phoneticPr fontId="34" type="noConversion"/>
  </si>
  <si>
    <t>（单纵）重巡Ι级Ⅲ型、轻巡Ζ级Ⅲ型、轻巡Ζ级Ⅲ型、轻巡ei级Ⅰ型、驱逐Τ级Ⅱ型、潜艇Φ级Ⅰ型</t>
    <phoneticPr fontId="34" type="noConversion"/>
  </si>
  <si>
    <t>（梯形）重巡Ι级Ⅲ型、轻巡Ζ级Ⅲ型、轻巡Ζ级Ⅲ型、轻巡ei级Ⅰ型、驱逐Τ级Ⅱ型、驱逐Τ级Ⅱ型</t>
    <phoneticPr fontId="34" type="noConversion"/>
  </si>
  <si>
    <t>（梯形）重巡Ι级Ⅲ型、轻巡Ζ级Ⅲ型、轻巡Ζ级Ⅲ型、驱逐Τ级Ⅱ型、驱逐Τ级Ⅱ型、驱逐Τ级Ⅱ型</t>
    <phoneticPr fontId="34" type="noConversion"/>
  </si>
  <si>
    <t>（单纵）战巡Κ级Ⅲ型、战巡Κ级Ⅲ型、轻巡Ζ级Ⅲ型、驱逐Τ级Ⅱ型、驱逐Τ级Ⅱ型、驱逐Τ级Ⅱ型</t>
    <phoneticPr fontId="34" type="noConversion"/>
  </si>
  <si>
    <t>（复纵）轻母Ξ级Ⅲ型、轻巡Ζ级Ⅲ型、轻巡Ζ级Ⅲ型、驱逐Τ级Ⅱ型、驱逐Τ级Ⅱ型、驱逐Τ级Ⅱ型</t>
    <phoneticPr fontId="34" type="noConversion"/>
  </si>
  <si>
    <t>（梯形）重巡Ω级Ⅱ型、战列Ψ级Ⅱ型、轻巡ei级Ⅱ型、轻巡ei级Ⅱ型、驱逐Τ级Ⅱ型、驱逐Τ级Ⅱ型</t>
    <phoneticPr fontId="34" type="noConversion"/>
  </si>
  <si>
    <t>（单纵）战列Λ级Ⅲ型、重巡Ω级Ⅱ型、重巡Ω级Ⅱ型、轻巡ei级Ⅱ型、驱逐Τ级Ⅱ型、驱逐Τ级Ⅱ型</t>
    <phoneticPr fontId="34" type="noConversion"/>
  </si>
  <si>
    <t>（复纵）驱逐Τ级Ⅲ型、轻巡ei级Ⅲ型、重巡Ω级Ⅱ型、轻巡ei级Ⅱ型、驱逐Τ级Ⅱ型、驱逐Τ级Ⅱ型</t>
    <phoneticPr fontId="34" type="noConversion"/>
  </si>
  <si>
    <t>（梯形）战巡Κ级Ⅲ型、战巡Κ级Ⅲ型、重巡Ι级Ⅲ型、轻巡Ζ级Ⅲ型、驱逐Δ级Ⅲ型、驱逐Δ级Ⅲ型</t>
    <phoneticPr fontId="34" type="noConversion"/>
  </si>
  <si>
    <t>（轮型）战列Μ级Ⅲ型、轻母Ξ级Ⅲ型、轻母Ξ级Ⅲ型、轻巡Ζ级Ⅲ型、轻巡Ζ级Ⅲ型、驱逐Δ级Ⅲ型</t>
    <phoneticPr fontId="34" type="noConversion"/>
  </si>
  <si>
    <t>（复纵）战列Μ级Ⅲ型、轻母Ξ级Ⅲ型、驱逐Α级Ⅳ型、轻巡Ζ级Ⅲ型、轻巡Ζ级Ⅲ型、轻巡Ζ级Ⅲ型</t>
    <phoneticPr fontId="34" type="noConversion"/>
  </si>
  <si>
    <t>（梯形）战列Μ级Ⅲ型、战巡Κ级Ⅲ型、驱逐Α级Ⅳ型、轻巡Ζ级Ⅲ型、潜艇Ρ级Ⅲ型、轻巡Ζ级Ⅲ型</t>
    <phoneticPr fontId="34" type="noConversion"/>
  </si>
  <si>
    <t>（单纵）轻母Ξ级Ⅲ型、轻巡Ε级Ⅳ型、驱逐Α级Ⅳ型、驱逐Τ级Ⅱ型、轻巡Ζ级Ⅲ型、轻巡Ζ级Ⅲ型</t>
    <phoneticPr fontId="34" type="noConversion"/>
  </si>
  <si>
    <t>（复纵）战巡Κ级Ⅲ型、战巡Κ级Ⅲ型、轻巡Ζ级Ⅳ型、驱逐Β级Ⅳ型、驱逐Δ级Ⅲ型、驱逐Δ级Ⅲ型</t>
    <phoneticPr fontId="34" type="noConversion"/>
  </si>
  <si>
    <t>（轮型）航母Ο级Ⅲ型、航母Ο级Ⅲ型、重巡Ι级Ⅲ型、轻巡ei级Ⅲ型、驱逐Τ级Ⅱ型、驱逐Τ级Ⅱ型</t>
    <phoneticPr fontId="34" type="noConversion"/>
  </si>
  <si>
    <t>（单纵）航母Ο级Ⅲ型、轻母Ξ级Ⅳ型、轻巡Ε级Ⅳ型、驱逐Τ级Ⅲ型、驱逐Τ级Ⅱ型、潜艇Φ级Ⅱ型</t>
    <phoneticPr fontId="34" type="noConversion"/>
  </si>
  <si>
    <t>（复纵）航母Ο级Ⅲ型、重巡Ω级Ⅲ型、轻巡Ε级Ⅳ型、轻巡Ε级Ⅳ型、驱逐Τ级Ⅱ型、潜艇Φ级Ⅱ型</t>
    <phoneticPr fontId="34" type="noConversion"/>
  </si>
  <si>
    <t>（复纵）航母Ο级Ⅲ型、战列Λ级Ⅲ型、轻母Ξ级Ⅲ型、轻巡ei级Ⅱ型、驱逐Τ级Ⅱ型、驱逐Τ级Ⅱ型</t>
    <phoneticPr fontId="34" type="noConversion"/>
  </si>
  <si>
    <t>（梯形）航母Ο级Ⅲ型、轻母Ξ级Ⅲ型、战列Λ级Ⅲ型、重巡Ι级Ⅲ型、驱逐Δ级Ⅲ型、潜艇Φ级Ⅰ型</t>
    <phoneticPr fontId="34" type="noConversion"/>
  </si>
  <si>
    <t>（单纵）战列Λ级Ⅲ型、战列Λ级Ⅲ型、战巡Κ级Ⅲ型、重巡Ι级Ⅲ型、轻母Ξ级Ⅱ型、驱逐Δ级Ⅲ型</t>
    <phoneticPr fontId="34" type="noConversion"/>
  </si>
  <si>
    <t>（轮型）航母Ο级Ⅲ型、航母Ο级Ⅲ型、战列Ψ级Ⅱ型、轻巡ei级Ⅱ型、轻巡ei级Ⅰ型、驱逐Τ级Ⅱ型</t>
    <phoneticPr fontId="34" type="noConversion"/>
  </si>
  <si>
    <t>（单纵）航母Ο级Ⅲ型、航母Ο级Ⅲ型、战列Ψ级Ⅱ型、重巡Ω级Ⅱ型、驱逐Τ级Ⅱ型、潜艇Φ级Ⅰ型</t>
    <phoneticPr fontId="34" type="noConversion"/>
  </si>
  <si>
    <t>（复纵）航母Ο级Ⅲ型、航母Ο级Ⅲ型、战列Ψ级Ⅱ型、重巡Ω级Ⅱ型、轻巡ei级Ⅰ型、驱逐Τ级Ⅱ型</t>
    <phoneticPr fontId="34" type="noConversion"/>
  </si>
  <si>
    <t>（单纵）航母Ο级Ⅲ型、航母Ο级Ⅲ型、战列Ψ级Ⅱ型、重巡Ω级Ⅱ型、轻巡ei级Ⅰ型、驱逐Τ级Ⅱ型</t>
    <phoneticPr fontId="34" type="noConversion"/>
  </si>
  <si>
    <t>（轮型）航母Ο级Ⅲ型、航母Ο级Ⅲ型、战列Ψ级Ⅱ型、重巡Ω级Ⅱ型、轻巡ei级Ⅰ型、驱逐Τ级Ⅱ型</t>
    <phoneticPr fontId="34" type="noConversion"/>
  </si>
  <si>
    <t>（复纵）航母Ο级Ⅲ型、战列Ψ级Ⅱ型、战列Ψ级Ⅱ型、重巡Ω级Ⅱ型、轻巡ei级Ⅰ型、驱逐Τ级Ⅱ型</t>
    <phoneticPr fontId="34" type="noConversion"/>
  </si>
  <si>
    <t>（单纵）战列Ψ级Ⅱ型、战列Ψ级Ⅱ型、战列Λ级Ⅲ型、战列Λ级Ⅲ型、航母Ο级Ⅱ型、战列Λ级Ⅱ型</t>
    <phoneticPr fontId="34" type="noConversion"/>
  </si>
  <si>
    <t>（梯形）战列Ψ级Ⅱ型、战列Ψ级Ⅱ型、战列Λ级Ⅲ型、战列Λ级Ⅲ型、航母Ο级Ⅱ型、战列Λ级Ⅱ型</t>
    <phoneticPr fontId="34" type="noConversion"/>
  </si>
  <si>
    <t>（复纵）航母Ο级Ⅲ型、战列Λ级Ⅲ型、战列Λ级Ⅲ型、重巡Ω级Ⅱ型、轻巡ei级Ⅰ型、驱逐Τ级Ⅱ型</t>
    <phoneticPr fontId="34" type="noConversion"/>
  </si>
  <si>
    <t>（单纵）战列Ψ级Ⅱ型、战列Ψ级Ⅱ型、航母Ο级Ⅲ型、重巡Ω级Ⅱ型、潜艇Φ级Ⅱ型、潜艇Φ级Ⅰ型</t>
    <phoneticPr fontId="34" type="noConversion"/>
  </si>
  <si>
    <t>（梯形）航母Ο级Ⅲ型、航母Ο级Ⅲ型、重巡Ι级Ⅲ型、轻巡ei级Ⅱ型、驱逐Τ级Ⅱ型、驱逐Τ级Ⅱ型</t>
    <phoneticPr fontId="34" type="noConversion"/>
  </si>
  <si>
    <t>（轮型）航母Ο级Ⅲ型、航母Ο级Ⅲ型、战列Ψ级Ⅱ型、轻巡ei级Ⅱ型、航母Ο级Ⅱ型、潜艇Φ级Ⅰ型</t>
    <phoneticPr fontId="34" type="noConversion"/>
  </si>
  <si>
    <t>（单纵）航母Χ级Ⅲ型、航母Χ级Ⅲ型、航母Χ级Ⅲ型、驱逐Β级Ⅳ型、重巡Ω级Ⅰ型、重巡Ω级Ⅰ型</t>
    <phoneticPr fontId="34" type="noConversion"/>
  </si>
  <si>
    <t>（复纵）航母Ο级Ⅲ型、航母Ο级Ⅲ型、航母Ο级Ⅲ型、驱逐Β级Ⅳ型、重巡Ω级Ⅰ型、重巡Ω级Ⅰ型</t>
    <phoneticPr fontId="34" type="noConversion"/>
  </si>
  <si>
    <t>（梯形）航母Χ级Ⅲ型、航母Χ级Ⅲ型、航母Χ级Ⅲ型、驱逐Β级Ⅳ型、重巡Ω级Ⅰ型、重巡Ω级Ⅰ型</t>
    <phoneticPr fontId="34" type="noConversion"/>
  </si>
  <si>
    <t>（复纵）战列Ψ级Ⅱ型、战列Ψ级Ⅱ型、航母Ο级Ⅲ型、重巡Ω级Ⅱ型、潜艇Φ级Ⅱ型、潜艇Φ级Ⅰ型</t>
    <phoneticPr fontId="34" type="noConversion"/>
  </si>
  <si>
    <t>（单纵）航母Ο级Ⅲ型、战列Ψ级Ⅱ型、战列Ψ级Ⅱ型、重巡Ω级Ⅱ型、轻巡ei级Ⅰ型、驱逐Τ级Ⅱ型</t>
    <phoneticPr fontId="34" type="noConversion"/>
  </si>
  <si>
    <t>（梯形）轻母Ξ级Ⅲ型、轻母Ξ级Ⅲ型、战列Ψ级Ⅱ型、轻巡ei级Ⅱ型、航母Ο级Ⅱ型、潜艇Φ级Ⅰ型</t>
    <phoneticPr fontId="34" type="noConversion"/>
  </si>
  <si>
    <t>（梯形）战列Ψ级Ⅲ型、战列Λ级Ⅲ型、战列Λ级Ⅲ型、战列Λ级Ⅲ型、潜艇Φ级Ⅱ型、潜艇Φ级Ⅱ型</t>
    <phoneticPr fontId="34" type="noConversion"/>
  </si>
  <si>
    <t>（复纵）战列Ψ级Ⅲ型、战列Λ级Ⅲ型、战列Λ级Ⅲ型、战列Λ级Ⅲ型、潜艇Φ级Ⅱ型、潜艇Φ级Ⅱ型</t>
    <phoneticPr fontId="34" type="noConversion"/>
  </si>
  <si>
    <t>（单纵）战列Ψ级Ⅲ型、战列Λ级Ⅲ型、战列Λ级Ⅲ型、战列Λ级Ⅲ型、潜艇Φ级Ⅱ型、潜艇Φ级Ⅱ型</t>
    <phoneticPr fontId="34" type="noConversion"/>
  </si>
  <si>
    <r>
      <t>（单纵）Zeppelin</t>
    </r>
    <r>
      <rPr>
        <sz val="11"/>
        <color indexed="8"/>
        <rFont val="宋体"/>
        <family val="3"/>
        <charset val="134"/>
      </rPr>
      <t>(</t>
    </r>
    <r>
      <rPr>
        <sz val="11"/>
        <color indexed="8"/>
        <rFont val="宋体"/>
        <family val="3"/>
        <charset val="134"/>
      </rPr>
      <t>旗舰</t>
    </r>
    <r>
      <rPr>
        <sz val="11"/>
        <color indexed="8"/>
        <rFont val="宋体"/>
        <family val="3"/>
        <charset val="134"/>
      </rPr>
      <t>)</t>
    </r>
    <r>
      <rPr>
        <sz val="11"/>
        <color indexed="8"/>
        <rFont val="宋体"/>
        <family val="3"/>
        <charset val="134"/>
      </rPr>
      <t>、</t>
    </r>
    <r>
      <rPr>
        <sz val="11"/>
        <color indexed="8"/>
        <rFont val="宋体"/>
        <family val="3"/>
        <charset val="134"/>
      </rPr>
      <t>Scharnhorst(</t>
    </r>
    <r>
      <rPr>
        <sz val="11"/>
        <color indexed="8"/>
        <rFont val="宋体"/>
        <family val="3"/>
        <charset val="134"/>
      </rPr>
      <t>战巡</t>
    </r>
    <r>
      <rPr>
        <sz val="11"/>
        <color indexed="8"/>
        <rFont val="宋体"/>
        <family val="3"/>
        <charset val="134"/>
      </rPr>
      <t>)</t>
    </r>
    <r>
      <rPr>
        <sz val="11"/>
        <color indexed="8"/>
        <rFont val="宋体"/>
        <family val="3"/>
        <charset val="134"/>
      </rPr>
      <t>、</t>
    </r>
    <r>
      <rPr>
        <sz val="11"/>
        <color indexed="8"/>
        <rFont val="宋体"/>
        <family val="3"/>
        <charset val="134"/>
      </rPr>
      <t>Gneisenau(</t>
    </r>
    <r>
      <rPr>
        <sz val="11"/>
        <color indexed="8"/>
        <rFont val="宋体"/>
        <family val="3"/>
        <charset val="134"/>
      </rPr>
      <t>战巡</t>
    </r>
    <r>
      <rPr>
        <sz val="11"/>
        <color indexed="8"/>
        <rFont val="宋体"/>
        <family val="3"/>
        <charset val="134"/>
      </rPr>
      <t>)</t>
    </r>
    <r>
      <rPr>
        <sz val="11"/>
        <color indexed="8"/>
        <rFont val="宋体"/>
        <family val="3"/>
        <charset val="134"/>
      </rPr>
      <t>、</t>
    </r>
    <r>
      <rPr>
        <sz val="11"/>
        <color indexed="8"/>
        <rFont val="宋体"/>
        <family val="3"/>
        <charset val="134"/>
      </rPr>
      <t>Dresden(</t>
    </r>
    <r>
      <rPr>
        <sz val="11"/>
        <color indexed="8"/>
        <rFont val="宋体"/>
        <family val="3"/>
        <charset val="134"/>
      </rPr>
      <t>轻巡</t>
    </r>
    <r>
      <rPr>
        <sz val="11"/>
        <color indexed="8"/>
        <rFont val="宋体"/>
        <family val="3"/>
        <charset val="134"/>
      </rPr>
      <t>)</t>
    </r>
    <r>
      <rPr>
        <sz val="11"/>
        <color indexed="8"/>
        <rFont val="宋体"/>
        <family val="3"/>
        <charset val="134"/>
      </rPr>
      <t>、</t>
    </r>
    <r>
      <rPr>
        <sz val="11"/>
        <color indexed="8"/>
        <rFont val="宋体"/>
        <family val="3"/>
        <charset val="134"/>
      </rPr>
      <t>Leipzig(</t>
    </r>
    <r>
      <rPr>
        <sz val="11"/>
        <color indexed="8"/>
        <rFont val="宋体"/>
        <family val="3"/>
        <charset val="134"/>
      </rPr>
      <t>轻巡</t>
    </r>
    <r>
      <rPr>
        <sz val="11"/>
        <color indexed="8"/>
        <rFont val="宋体"/>
        <family val="3"/>
        <charset val="134"/>
      </rPr>
      <t>)</t>
    </r>
    <r>
      <rPr>
        <sz val="11"/>
        <color indexed="8"/>
        <rFont val="宋体"/>
        <family val="3"/>
        <charset val="134"/>
      </rPr>
      <t>、</t>
    </r>
    <r>
      <rPr>
        <sz val="11"/>
        <color indexed="8"/>
        <rFont val="宋体"/>
        <family val="3"/>
        <charset val="134"/>
      </rPr>
      <t>Emden(</t>
    </r>
    <r>
      <rPr>
        <sz val="11"/>
        <color indexed="8"/>
        <rFont val="宋体"/>
        <family val="3"/>
        <charset val="134"/>
      </rPr>
      <t>轻巡</t>
    </r>
    <r>
      <rPr>
        <sz val="11"/>
        <color indexed="8"/>
        <rFont val="宋体"/>
        <family val="3"/>
        <charset val="134"/>
      </rPr>
      <t>)</t>
    </r>
    <phoneticPr fontId="34" type="noConversion"/>
  </si>
  <si>
    <t>（单纵）潜艇Φ级Ⅱ型、潜艇Φ级Ⅱ型、潜艇Φ级Ⅱ型、潜艇Φ级Ⅰ型、潜艇Φ级Ⅰ型</t>
    <phoneticPr fontId="34" type="noConversion"/>
  </si>
  <si>
    <t>（复纵）重巡Ι级Ⅲ型、重巡Ι级Ⅲ型、潜艇Φ级Ⅱ型、潜艇Φ级Ⅰ型、潜艇Φ级Ⅰ型、潜艇Φ级Ⅰ型</t>
    <phoneticPr fontId="34" type="noConversion"/>
  </si>
  <si>
    <t>（梯形）潜艇Φ级Ⅱ型、潜艇Φ级Ⅱ型、轻巡Ζ级Ⅲ型、轻巡ei级Ⅰ型、潜艇Φ级Ⅰ型、潜艇Φ级Ⅰ型</t>
    <phoneticPr fontId="34" type="noConversion"/>
  </si>
  <si>
    <t>（单纵）战巡Κ级Ⅲ型、重巡Ι级Ⅲ型、轻巡Ζ级Ⅲ型、驱逐Τ级Ⅱ型、驱逐Τ级Ⅱ型、驱逐Τ级Ⅱ型</t>
    <phoneticPr fontId="34" type="noConversion"/>
  </si>
  <si>
    <t>（复纵）轻母Ξ级Ⅲ型、重巡Ι级Ⅲ型、轻巡Ζ级Ⅲ型、驱逐Τ级Ⅱ型、驱逐Τ级Ⅱ型、驱逐Τ级Ⅱ型</t>
    <phoneticPr fontId="34" type="noConversion"/>
  </si>
  <si>
    <t>（梯形）重巡Ω级Ⅲ型、战列Ψ级Ⅲ型、轻巡ei级Ⅲ型、轻巡ei级Ⅲ型、驱逐Τ级Ⅱ型、驱逐Τ级Ⅱ型</t>
    <phoneticPr fontId="34" type="noConversion"/>
  </si>
  <si>
    <t>（单纵）战列Λ级Ⅲ型、重巡Ω级Ⅲ型、重巡Ω级Ⅲ型、轻巡ei级Ⅲ型、驱逐Τ级Ⅱ型、驱逐Τ级Ⅱ型</t>
    <phoneticPr fontId="34" type="noConversion"/>
  </si>
  <si>
    <t>（复纵）驱逐Τ级Ⅲ型、轻巡ei级Ⅳ型、重巡Ω级Ⅲ型、轻巡ei级Ⅲ型、驱逐Τ级Ⅱ型、驱逐Τ级Ⅱ型</t>
    <phoneticPr fontId="34" type="noConversion"/>
  </si>
  <si>
    <t>（梯形）战巡Κ级Ⅲ型、战巡Κ级Ⅲ型、重巡Ω级Ⅱ型、轻巡ei级Ⅱ型、轻巡ei级Ⅰ型、轻巡ei级Ⅰ型</t>
    <phoneticPr fontId="34" type="noConversion"/>
  </si>
  <si>
    <t>（轮型）战列Ψ级Ⅱ型、轻母Ξ级Ⅲ型、轻母Ξ级Ⅲ型、重巡Ω级Ⅱ型、轻巡ei级Ⅰ型、驱逐Τ级Ⅱ型</t>
    <phoneticPr fontId="34" type="noConversion"/>
  </si>
  <si>
    <t>（复纵）战列Ψ级Ⅱ型、航母Ο级Ⅲ型、航母Ο级Ⅲ型、重巡Ω级Ⅱ型、驱逐Τ级Ⅱ型、驱逐Τ级Ⅱ型</t>
    <phoneticPr fontId="34" type="noConversion"/>
  </si>
  <si>
    <t>（轮型）轻母Ξ级Ⅲ型、轻母Ξ级Ⅲ型、驱逐Τ级Ⅲ型、驱逐Τ级Ⅱ型、驱逐Δ级Ⅲ型、驱逐Δ级Ⅲ型</t>
    <phoneticPr fontId="34" type="noConversion"/>
  </si>
  <si>
    <t>（单纵）轻母Ξ级Ⅲ型、轻巡ei级Ⅲ型、轻巡ei级Ⅱ型、驱逐Τ级Ⅱ型、潜艇Φ级Ⅰ型</t>
    <phoneticPr fontId="34" type="noConversion"/>
  </si>
  <si>
    <t>（复纵）轻母Ξ级Ⅲ型、重巡Ω级Ⅱ型、轻巡Ζ级Ⅳ型、轻巡Ζ级Ⅲ型、驱逐Τ级Ⅱ型、潜艇Φ级Ⅰ型</t>
    <phoneticPr fontId="34" type="noConversion"/>
  </si>
  <si>
    <t>（梯形）航母Ο级Ⅲ型、轻母Ξ级Ⅳ型、战列Λ级Ⅲ型、重巡Ι级Ⅲ型、驱逐Β级Ⅳ型、潜艇Φ级Ⅱ型</t>
    <phoneticPr fontId="34" type="noConversion"/>
  </si>
  <si>
    <t>（单纵）战列Λ级Ⅲ型、战列Λ级Ⅲ型、战巡Κ级Ⅲ型、重巡Ι级Ⅲ型、轻母Ξ级Ⅲ型、驱逐Δ级Ⅲ型</t>
    <phoneticPr fontId="34" type="noConversion"/>
  </si>
  <si>
    <t>（复纵）航母Ο级Ⅲ型、战列Λ级Ⅲ型、轻母Ξ级Ⅲ型、轻巡ei级Ⅲ型、驱逐Τ级Ⅱ型、驱逐Τ级Ⅱ型</t>
    <phoneticPr fontId="34" type="noConversion"/>
  </si>
  <si>
    <t>（轮型）战列Ψ级Ⅲ型、轻巡ei级Ⅳ型、轻巡ei级Ⅲ型、轻巡ei级Ⅲ型、轻巡ei级Ⅱ型、驱逐Τ级Ⅱ型</t>
    <phoneticPr fontId="34" type="noConversion"/>
  </si>
  <si>
    <t>（单纵）战列Ψ级Ⅲ型、重巡Ω级Ⅲ型、驱逐Τ级Ⅲ型、驱逐Τ级Ⅲ型、驱逐Τ级Ⅱ型、潜艇Φ级Ⅱ型</t>
    <phoneticPr fontId="34" type="noConversion"/>
  </si>
  <si>
    <t>（复纵）战列Ψ级Ⅲ型、重巡Ω级Ⅲ型、轻巡ei级Ⅲ型、轻巡ei级Ⅲ型、轻巡ei级Ⅱ型、驱逐Τ级Ⅱ型</t>
    <phoneticPr fontId="34" type="noConversion"/>
  </si>
  <si>
    <t>（单纵）战巡Κ级Ⅲ型、战巡Κ级Ⅲ型、重巡Ω级Ⅱ型、轻巡ei级Ⅱ型、轻巡ei级Ⅰ型、驱逐Τ级Ⅱ型</t>
    <phoneticPr fontId="34" type="noConversion"/>
  </si>
  <si>
    <t>（复纵）战巡Κ级Ⅲ型、战巡Κ级Ⅲ型、重巡Ω级Ⅱ型、轻巡ei级Ⅱ型、轻巡ei级Ⅰ型、驱逐Τ级Ⅱ型</t>
    <phoneticPr fontId="34" type="noConversion"/>
  </si>
  <si>
    <t>（轮型）战巡Κ级Ⅲ型、战巡Κ级Ⅲ型、重巡Ω级Ⅱ型、轻巡ei级Ⅱ型、轻巡ei级Ⅰ型、驱逐Τ级Ⅱ型</t>
    <phoneticPr fontId="34" type="noConversion"/>
  </si>
  <si>
    <t>（单纵）战列Ψ级Ⅲ型、战列Ψ级Ⅲ型、战列Λ级Ⅲ型、战列Λ级Ⅲ型、航母Ο级Ⅲ型、战列Λ级Ⅲ型</t>
    <phoneticPr fontId="34" type="noConversion"/>
  </si>
  <si>
    <t>（梯形）战列Ψ级Ⅲ型、战列Ψ级Ⅲ型、战列Λ级Ⅲ型、战列Λ级Ⅲ型、航母Ο级Ⅲ型、战列Λ级Ⅲ型</t>
    <phoneticPr fontId="34" type="noConversion"/>
  </si>
  <si>
    <t>（复纵）航母Ο级Ⅲ型、战列Λ级Ⅲ型、战列Λ级Ⅲ型、重巡Ω级Ⅱ型、轻巡ei级Ⅱ型、驱逐Τ级Ⅱ型</t>
    <phoneticPr fontId="34" type="noConversion"/>
  </si>
  <si>
    <t>（复纵）战列Ψ级Ⅳ型、战列Ψ级Ⅲ型、战列Λ级Ⅲ型、驱逐Α级Ⅳ型、重巡Ω级Ⅱ型、重巡Ω级Ⅱ型</t>
    <phoneticPr fontId="34" type="noConversion"/>
  </si>
  <si>
    <t>（复纵）轻巡ei级Ⅱ型、轻巡ei级Ⅱ型、潜艇Φ级Ⅱ型、潜艇Φ级Ⅰ型、潜艇Φ级Ⅰ型、潜艇Φ级Ⅰ型</t>
    <phoneticPr fontId="34" type="noConversion"/>
  </si>
  <si>
    <t>（复纵）驱逐Τ级Ⅱ型、驱逐Τ级Ⅱ型、驱逐Τ级Ⅱ型、驱逐Τ级Ⅱ型、驱逐Τ级Ⅱ型、驱逐Τ级Ⅱ型</t>
    <phoneticPr fontId="34" type="noConversion"/>
  </si>
  <si>
    <t>（单纵）轻巡ei级Ⅱ型、轻巡ei级Ⅱ型、轻巡ei级Ⅰ型、驱逐Τ级Ⅱ型、驱逐Τ级Ⅱ型、驱逐Τ级Ⅱ型</t>
    <phoneticPr fontId="34" type="noConversion"/>
  </si>
  <si>
    <t>（复纵）轻巡ei级Ⅱ型、轻巡ei级Ⅱ型、驱逐Τ级Ⅱ型、驱逐Τ级Ⅱ型、驱逐Τ级Ⅱ型、驱逐Τ级Ⅱ型</t>
    <phoneticPr fontId="34" type="noConversion"/>
  </si>
  <si>
    <t>（单纵）轻巡ei级Ⅱ型、轻巡ei级Ⅱ型、轻巡ei级Ⅰ型、轻巡ei级Ⅰ型、轻巡ei级Ⅰ型、轻巡ei级Ⅰ型</t>
    <phoneticPr fontId="34" type="noConversion"/>
  </si>
  <si>
    <t>（复纵）战列Ψ级Ⅱ型、轻母Ξ级Ⅲ型、轻母Ξ级Ⅲ型、重巡Ω级Ⅱ型、轻巡ei级Ⅰ型、驱逐Τ级Ⅱ型</t>
    <phoneticPr fontId="34" type="noConversion"/>
  </si>
  <si>
    <t>（轮型）战列Ψ级Ⅱ型、航母Ο级Ⅲ型、航母Ο级Ⅲ型、轻巡ei级Ⅱ型、驱逐Τ级Ⅱ型、驱逐Τ级Ⅱ型</t>
    <phoneticPr fontId="34" type="noConversion"/>
  </si>
  <si>
    <t>（梯形）战列Ψ级Ⅱ型、战巡Κ级Ⅲ型、战巡Κ级Ⅲ型、轻巡ei级Ⅱ型、轻巡ei级Ⅰ型、防驱be级Ⅱ型</t>
    <phoneticPr fontId="34" type="noConversion"/>
  </si>
  <si>
    <t>（复纵）战巡Κ级Ⅲ型、战巡Κ级Ⅲ型、重巡Ω级Ⅱ型、轻巡ei级Ⅱ型、轻巡ei级Ⅰ型、防驱be级Ⅱ型</t>
    <phoneticPr fontId="34" type="noConversion"/>
  </si>
  <si>
    <t>（轮型）航母Ο级Ⅲ型、轻母Ξ级Ⅲ型、重巡Ω级Ⅱ型、重巡Ω级Ⅱ型、轻巡ei级Ⅰ型、轻巡ei级Ⅰ型</t>
  </si>
  <si>
    <t>（复纵）航母Ο级Ⅲ型、航母Ο级Ⅲ型、轻母Ξ级Ⅲ型、轻母Ξ级Ⅲ型、驱逐Τ级Ⅱ型、驱逐Τ级Ⅱ型</t>
    <phoneticPr fontId="34" type="noConversion"/>
  </si>
  <si>
    <t>（轮型）战列Ψ级Ⅱ型、重巡Ω级Ⅲ型、轻母Ξ级Ⅲ型、轻巡ei级Ⅱ型、驱逐Τ级Ⅱ型、驱逐Τ级Ⅱ型</t>
    <phoneticPr fontId="34" type="noConversion"/>
  </si>
  <si>
    <t>（单纵）战列Ψ级Ⅱ型、战列Ψ级Ⅱ型、重巡Ω级Ⅱ型、重巡Ω级Ⅱ型、驱逐Τ级Ⅱ型、驱逐Τ级Ⅱ型</t>
    <phoneticPr fontId="34" type="noConversion"/>
  </si>
  <si>
    <t>（梯形）航母Ο级Ⅲ型、轻母Ξ级Ⅳ型、战列Λ级Ⅲ型、重巡Ω级Ⅱ型、驱逐Τ级Ⅱ型、潜艇Φ级Ⅱ型</t>
    <phoneticPr fontId="34" type="noConversion"/>
  </si>
  <si>
    <t>（复纵）航母Ο级Ⅲ型、轻母Ξ级Ⅳ型、战巡Κ级Ⅲ型、重巡Ω级Ⅱ型、轻巡ei级Ⅱ型、驱逐Τ级Ⅱ型</t>
    <phoneticPr fontId="34" type="noConversion"/>
  </si>
  <si>
    <t>（单纵）战列Λ级Ⅲ型、战列Λ级Ⅲ型、战巡Κ级Ⅲ型、重巡Ω级Ⅱ型、重巡Ω级Ⅱ型、驱逐Τ级Ⅱ型</t>
    <phoneticPr fontId="34" type="noConversion"/>
  </si>
  <si>
    <t>（单纵）战列Ψ级Ⅲ型、重巡Ω级Ⅲ型、驱逐Τ级Ⅲ型、驱逐Τ级Ⅲ型、潜艇Φ级Ⅱ型、潜艇Φ级Ⅱ型</t>
    <phoneticPr fontId="34" type="noConversion"/>
  </si>
  <si>
    <t>（复纵）战列Ψ级Ⅲ型、重巡Ω级Ⅲ型、轻巡ei级Ⅲ型、轻巡ei级Ⅲ型、导驱au级Ⅱ型、驱逐Τ级Ⅱ型</t>
    <phoneticPr fontId="34" type="noConversion"/>
  </si>
  <si>
    <t>（单纵）战巡Κ级Ⅳ型、战巡Κ级Ⅳ型、重巡Ω级Ⅲ型、重巡Ω级Ⅱ型、驱逐Τ级Ⅱ型、驱逐Τ级Ⅱ型</t>
    <phoneticPr fontId="34" type="noConversion"/>
  </si>
  <si>
    <t>（轮型）战巡Κ级Ⅳ型、战巡Κ级Ⅳ型、重巡Ω级Ⅲ型、轻巡ei级Ⅲ型、轻巡ei级Ⅱ型、驱逐Τ级Ⅱ型</t>
    <phoneticPr fontId="34" type="noConversion"/>
  </si>
  <si>
    <t>（复纵）战巡Κ级Ⅳ型、战巡Κ级Ⅳ型、轻巡ei级Ⅲ型、轻巡ei级Ⅲ型、轻巡ei级Ⅱ型、驱逐Τ级Ⅱ型</t>
    <phoneticPr fontId="34" type="noConversion"/>
  </si>
  <si>
    <t>（单纵）战列Ψ级Ⅲ型、战列Ψ级Ⅲ型、轻巡ei级Ⅲ型、轻巡ei级Ⅲ型、航母Ο级Ⅲ型、轻母Ξ级Ⅱ型</t>
    <phoneticPr fontId="34" type="noConversion"/>
  </si>
  <si>
    <t>（梯形）战列Ψ级Ⅲ型、战列Ψ级Ⅲ型、驱逐Τ级Ⅲ型、驱逐Τ级Ⅲ型、航母Ο级Ⅲ型、轻母Ξ级Ⅱ型</t>
    <phoneticPr fontId="34" type="noConversion"/>
  </si>
  <si>
    <t>（复纵）航母Ο级Ⅲ型、航母Ο级Ⅲ型、战列Λ级Ⅲ型、重巡Ω级Ⅱ型、轻巡ei级Ⅱ型、驱逐Τ级Ⅱ型</t>
    <phoneticPr fontId="34" type="noConversion"/>
  </si>
  <si>
    <t>（复纵）航母Ο级Ⅲ型、重巡Ω级Ⅲ型、战巡Κ级Ⅲ型、战巡Κ级Ⅲ型、轻巡ei级Ⅰ型、驱逐Τ级Ⅱ型</t>
    <phoneticPr fontId="34" type="noConversion"/>
  </si>
  <si>
    <t>（单纵）战列Ψ级Ⅱ型、战列Ψ级Ⅱ型、轻巡ei级Ⅲ型、轻母Ξ级Ⅲ型、轻巡ei级Ⅰ型、轻巡ei级Ⅰ型</t>
    <phoneticPr fontId="34" type="noConversion"/>
  </si>
  <si>
    <t>（轮型）航母Ο级Ⅲ型、战列Ψ级Ⅱ型、轻母Ξ级Ⅲ型、轻母Ξ级Ⅲ型、轻巡ei级Ⅰ型、驱逐Τ级Ⅱ型</t>
    <phoneticPr fontId="34" type="noConversion"/>
  </si>
  <si>
    <t>（复纵)战列Ψ级Ⅲ型、战列Ψ级Ⅲ型、驱逐Τ级Ⅲ型、驱逐Τ级Ⅲ型、重巡Ω级Ⅱ型、重巡Ω级Ⅰ型</t>
    <phoneticPr fontId="34" type="noConversion"/>
  </si>
  <si>
    <t>(梯形）航母Χ级Ⅲ型、航母Χ级Ⅲ型、航母Χ级Ⅲ型、驱逐Β级Ⅳ型、重巡Ω级Ⅰ型、重巡Ω级Ⅰ型</t>
    <phoneticPr fontId="34" type="noConversion"/>
  </si>
  <si>
    <t>（复纵）战列Ψ级Ⅳ型、战列Ψ级Ⅲ型、战列Λ级Ⅲ型、重巡Ω级Ⅲ型、重巡Ω级Ⅱ型、潜艇Φ级Ⅲ型</t>
    <phoneticPr fontId="34" type="noConversion"/>
  </si>
  <si>
    <t>（轮型）航母Χ级Ⅲ型、航母Χ级Ⅲ型、航母Χ级Ⅲ型、驱逐Β级Ⅳ型、重巡Ω级Ⅰ型、重巡Ω级Ⅰ型</t>
    <phoneticPr fontId="34" type="noConversion"/>
  </si>
  <si>
    <t>A点重巡≥1去B，战巡≥1去C，否则随机(B★★、C★★)</t>
    <phoneticPr fontId="34" type="noConversion"/>
  </si>
  <si>
    <t>出门：旗舰为驱逐去A，旗舰为轻巡去B，旗舰为重巡去C，否则随机(A★★、B★★、C★★)</t>
    <phoneticPr fontId="34" type="noConversion"/>
  </si>
  <si>
    <t>B点：无潜艇去E，无战列去J，否则随机(E★★、J★★)</t>
    <phoneticPr fontId="34" type="noConversion"/>
  </si>
  <si>
    <t>C点：战巡≥1去F，平均航速≤27去G，否则随机(F★★、G★★)</t>
    <phoneticPr fontId="34" type="noConversion"/>
  </si>
  <si>
    <t>F点：最高航速≥38去J，否则随机(J★、K★★★)</t>
    <phoneticPr fontId="34" type="noConversion"/>
  </si>
  <si>
    <t>D点：舰队船只数≥5去H，船只数≤4去I</t>
    <phoneticPr fontId="34" type="noConversion"/>
  </si>
  <si>
    <t>马伊·布雷泽</t>
    <phoneticPr fontId="34" type="noConversion"/>
  </si>
  <si>
    <t>Maillé-Brézé (D627)</t>
    <phoneticPr fontId="34" type="noConversion"/>
  </si>
  <si>
    <t>（轮型）航母Ο级Ⅲ型、航母Ο级Ⅲ型、航母Ο级Ⅲ型、重巡Ω级Ⅱ型、重巡Ω级Ⅱ型、导驱au级Ⅱ型</t>
    <phoneticPr fontId="34" type="noConversion"/>
  </si>
  <si>
    <t>（轮型）航母Ο级Ⅲ型、航母Ο级Ⅲ型、战列Ψ级Ⅱ型、轻巡ei级Ⅲ型、航母Ο级Ⅲ型、潜艇Φ级Ⅱ型</t>
    <phoneticPr fontId="34" type="noConversion"/>
  </si>
  <si>
    <t>（单纵）战列Ψ级Ⅲ型、战列Ψ级Ⅲ型、导驱au级Ⅲ型、重巡Ω级Ⅱ型、重巡Ω级Ⅱ型、潜艇Φ级Ⅱ型</t>
    <phoneticPr fontId="34" type="noConversion"/>
  </si>
  <si>
    <t>不列颠战机</t>
    <phoneticPr fontId="34" type="noConversion"/>
  </si>
  <si>
    <t>E国所有舰船对空+3</t>
    <phoneticPr fontId="34" type="noConversion"/>
  </si>
  <si>
    <t>女武神行动复刻E7通关奖励</t>
    <phoneticPr fontId="34" type="noConversion"/>
  </si>
  <si>
    <t>（单纵）战列Ψ级Ⅲ型、战列Ψ级Ⅲ型、航母Ο级Ⅲ型、重巡Ω级Ⅱ型、潜艇Φ级Ⅱ型、潜艇Φ级Ⅱ型</t>
    <phoneticPr fontId="34" type="noConversion"/>
  </si>
  <si>
    <t>（梯形）航母Ο级Ⅲ型、航母Ο级Ⅲ型、重巡Ι级Ⅲ型、轻巡ei级Ⅲ型、驱逐Τ级Ⅱ型、驱逐Τ级Ⅱ型</t>
  </si>
  <si>
    <t>344</t>
    <phoneticPr fontId="34" type="noConversion"/>
  </si>
  <si>
    <r>
      <rPr>
        <sz val="11"/>
        <rFont val="宋体"/>
        <family val="3"/>
        <charset val="134"/>
      </rPr>
      <t>429</t>
    </r>
    <phoneticPr fontId="34" type="noConversion"/>
  </si>
  <si>
    <t>Peter Strasser</t>
    <phoneticPr fontId="34" type="noConversion"/>
  </si>
  <si>
    <t>USS Saipan (CVL-48)</t>
    <phoneticPr fontId="34" type="noConversion"/>
  </si>
  <si>
    <t>USS Nicholas (DD-449)</t>
    <phoneticPr fontId="34" type="noConversion"/>
  </si>
  <si>
    <t>海权</t>
    <phoneticPr fontId="34" type="noConversion"/>
  </si>
  <si>
    <t>所有战列巡洋舰命中+2</t>
    <phoneticPr fontId="34" type="noConversion"/>
  </si>
  <si>
    <t>极地奏鸣曲1200pt奖励</t>
    <phoneticPr fontId="34" type="noConversion"/>
  </si>
  <si>
    <t>俄式饺子</t>
    <phoneticPr fontId="34" type="noConversion"/>
  </si>
  <si>
    <t>俄式肉冻</t>
    <phoneticPr fontId="34" type="noConversion"/>
  </si>
  <si>
    <t>中国舰船火力增加11点</t>
    <phoneticPr fontId="34" type="noConversion"/>
  </si>
  <si>
    <t>苏联舰船炮击战伤害+10%</t>
    <phoneticPr fontId="34" type="noConversion"/>
  </si>
  <si>
    <t>苏联舰船装甲+10</t>
    <phoneticPr fontId="34" type="noConversion"/>
  </si>
  <si>
    <t>70min</t>
    <phoneticPr fontId="34" type="noConversion"/>
  </si>
  <si>
    <t>[极地鸣奏曲隐藏关卡“米尔科维德之战”1500粒子兑换X.401附赠]</t>
    <phoneticPr fontId="34" type="noConversion"/>
  </si>
  <si>
    <t>[极地奏鸣曲600功勋兑换]</t>
    <phoneticPr fontId="34" type="noConversion"/>
  </si>
  <si>
    <t>隐藏福利1.战役支援效果“幸运之星”无视战斗点船只掉落与否，必定按BOSS点S胜掉落。</t>
    <phoneticPr fontId="34" type="noConversion"/>
  </si>
  <si>
    <t>瓦伦丁</t>
    <phoneticPr fontId="34" type="noConversion"/>
  </si>
  <si>
    <t>所有战列舰装甲+2</t>
    <phoneticPr fontId="34" type="noConversion"/>
  </si>
  <si>
    <t>2020情人节限时任务“奇怪的建造任务”奖励</t>
    <phoneticPr fontId="34" type="noConversion"/>
  </si>
  <si>
    <t>铝材*600</t>
  </si>
  <si>
    <t>燃料*600 弹药*600 钢材*600 （快速建造*1）</t>
  </si>
  <si>
    <t>钢材*1200 （建造蓝图*1）</t>
  </si>
  <si>
    <t>弹药*150 铝材*150 （快速建造*1）</t>
  </si>
  <si>
    <t>燃料*300 钢材*150 （快速修理*1）</t>
  </si>
  <si>
    <t>弹药*100 （快速建造*1，有几率获得2个）</t>
  </si>
  <si>
    <t>钢铁*50 铝材*30 （装备蓝图*1，有几率获得2个）</t>
  </si>
  <si>
    <t>钢铁*300 铝材*400 （建造蓝图*1，有几率获得2个）</t>
  </si>
  <si>
    <t>钢铁*200 （快速修复*1，有几率获得2个）</t>
  </si>
  <si>
    <t>燃料*200 铝材*100 （建造蓝图*1，有几率获得2个）</t>
  </si>
  <si>
    <t>弹药*1500 铝材*300 （快速修理*1，有几率获得2个）</t>
  </si>
  <si>
    <r>
      <t>表一是各种公式可直接套用。表二是建造最低阈值（目前肯定有bug，请参考NGA）</t>
    </r>
    <r>
      <rPr>
        <sz val="11"/>
        <color rgb="FF000000"/>
        <rFont val="宋体"/>
        <family val="3"/>
        <charset val="134"/>
      </rPr>
      <t>。表三是屏蔽条件（目前肯定有</t>
    </r>
    <r>
      <rPr>
        <sz val="11"/>
        <color rgb="FF000000"/>
        <rFont val="宋体"/>
        <family val="3"/>
        <charset val="134"/>
      </rPr>
      <t>bug</t>
    </r>
    <r>
      <rPr>
        <sz val="11"/>
        <color rgb="FF000000"/>
        <rFont val="宋体"/>
        <family val="3"/>
        <charset val="134"/>
      </rPr>
      <t>，请参考</t>
    </r>
    <r>
      <rPr>
        <sz val="11"/>
        <color rgb="FF000000"/>
        <rFont val="宋体"/>
        <family val="3"/>
        <charset val="134"/>
      </rPr>
      <t>NGA</t>
    </r>
    <r>
      <rPr>
        <sz val="11"/>
        <color rgb="FF000000"/>
        <rFont val="宋体"/>
        <family val="3"/>
        <charset val="134"/>
      </rPr>
      <t>），表四是开发阈值。DIY者可参考表二和三自行设计公式。</t>
    </r>
    <phoneticPr fontId="34" type="noConversion"/>
  </si>
  <si>
    <t>Z1、Z17、Z18、绫波、敷波、标枪、睦月、黑潮、不知火</t>
    <phoneticPr fontId="34" type="noConversion"/>
  </si>
  <si>
    <r>
      <t>Z24、Z</t>
    </r>
    <r>
      <rPr>
        <sz val="11"/>
        <color rgb="FF000000"/>
        <rFont val="宋体"/>
        <family val="3"/>
        <charset val="134"/>
      </rPr>
      <t>28</t>
    </r>
    <phoneticPr fontId="34" type="noConversion"/>
  </si>
  <si>
    <t>油≥400 and 钢≥400 and 铝≥201</t>
    <phoneticPr fontId="34" type="noConversion"/>
  </si>
  <si>
    <t>弹≥600 or 钢≥600</t>
    <phoneticPr fontId="34" type="noConversion"/>
  </si>
  <si>
    <t>大青花鱼、射水鱼、刺尾鱼、U505、K1、U1405</t>
    <phoneticPr fontId="34" type="noConversion"/>
  </si>
  <si>
    <r>
      <t>U</t>
    </r>
    <r>
      <rPr>
        <sz val="11"/>
        <color rgb="FF000000"/>
        <rFont val="宋体"/>
        <family val="3"/>
        <charset val="134"/>
      </rPr>
      <t>1206</t>
    </r>
    <phoneticPr fontId="34" type="noConversion"/>
  </si>
  <si>
    <t>钢≥300 or 铝≥130</t>
    <phoneticPr fontId="34" type="noConversion"/>
  </si>
  <si>
    <t>【赛车buff】</t>
    <phoneticPr fontId="34" type="noConversion"/>
  </si>
  <si>
    <t>仅对驾驶员所属国籍有效</t>
    <phoneticPr fontId="34" type="noConversion"/>
  </si>
  <si>
    <t>白galo轮车</t>
  </si>
  <si>
    <t>小型船鱼雷增加5点</t>
    <phoneticPr fontId="34" type="noConversion"/>
  </si>
  <si>
    <t>普通方程式赛车</t>
  </si>
  <si>
    <t>航速增加1点</t>
    <phoneticPr fontId="34" type="noConversion"/>
  </si>
  <si>
    <t>红galo轮车</t>
  </si>
  <si>
    <t>大型船火力增加5点</t>
    <phoneticPr fontId="34" type="noConversion"/>
  </si>
  <si>
    <t>试作型M计划滑板</t>
  </si>
  <si>
    <t>幸运增加5点</t>
    <phoneticPr fontId="34" type="noConversion"/>
  </si>
  <si>
    <t>试作型变形摩托</t>
  </si>
  <si>
    <t>对空增加5点</t>
    <phoneticPr fontId="34" type="noConversion"/>
  </si>
  <si>
    <t>试作型炮塔堡垒车</t>
  </si>
  <si>
    <t>大型船装甲增加7点</t>
    <phoneticPr fontId="34" type="noConversion"/>
  </si>
  <si>
    <t>平凡的小摩托</t>
    <phoneticPr fontId="34" type="noConversion"/>
  </si>
  <si>
    <t>回避增加5点</t>
    <phoneticPr fontId="34" type="noConversion"/>
  </si>
  <si>
    <t>试作型纸盒车</t>
  </si>
  <si>
    <t>命中增加5点</t>
    <phoneticPr fontId="34" type="noConversion"/>
  </si>
  <si>
    <r>
      <t>通过大胃王藏品/珍藏抽出</t>
    </r>
    <r>
      <rPr>
        <b/>
        <sz val="11"/>
        <rFont val="宋体"/>
        <family val="3"/>
        <charset val="134"/>
      </rPr>
      <t>赛车场</t>
    </r>
    <r>
      <rPr>
        <sz val="11"/>
        <rFont val="宋体"/>
        <family val="3"/>
        <charset val="134"/>
      </rPr>
      <t>(墙壁)与至少</t>
    </r>
    <r>
      <rPr>
        <b/>
        <sz val="11"/>
        <rFont val="宋体"/>
        <family val="3"/>
        <charset val="134"/>
      </rPr>
      <t>三辆赛车</t>
    </r>
    <r>
      <rPr>
        <sz val="11"/>
        <rFont val="宋体"/>
        <family val="3"/>
        <charset val="134"/>
      </rPr>
      <t>(总计8)可解锁赛车场系统</t>
    </r>
  </si>
  <si>
    <t>可以在任何一个宿舍开始比赛，指定宿舍中放入的舰船数量大于赛车数量时，在宿舍中随机选择指定数量的舰船；反之从港区中随机选择其余舰船作为驾驶员</t>
  </si>
  <si>
    <r>
      <t>预测结果正确，获得双倍buff时间（</t>
    </r>
    <r>
      <rPr>
        <sz val="11"/>
        <rFont val="宋体"/>
        <family val="3"/>
        <charset val="134"/>
      </rPr>
      <t>20min）</t>
    </r>
    <r>
      <rPr>
        <sz val="11"/>
        <rFont val="宋体"/>
        <family val="3"/>
        <charset val="134"/>
      </rPr>
      <t>的同时驾驶员好感+1，5次以后的预测不会获得buff与好感</t>
    </r>
    <phoneticPr fontId="34" type="noConversion"/>
  </si>
  <si>
    <t>提康德罗加</t>
    <phoneticPr fontId="34" type="noConversion"/>
  </si>
  <si>
    <t>捷尓任斯基</t>
    <phoneticPr fontId="34" type="noConversion"/>
  </si>
  <si>
    <t>什罗普郡</t>
    <phoneticPr fontId="34" type="noConversion"/>
  </si>
  <si>
    <t>波士顿</t>
    <phoneticPr fontId="34" type="noConversion"/>
  </si>
  <si>
    <t>Дзержинский</t>
  </si>
  <si>
    <r>
      <rPr>
        <sz val="11"/>
        <rFont val="Calibri"/>
        <family val="2"/>
      </rPr>
      <t>проекта</t>
    </r>
    <r>
      <rPr>
        <sz val="11"/>
        <rFont val="宋体"/>
        <family val="3"/>
        <charset val="134"/>
      </rPr>
      <t xml:space="preserve"> 47</t>
    </r>
    <phoneticPr fontId="34" type="noConversion"/>
  </si>
  <si>
    <t>HMS Shropshire</t>
    <phoneticPr fontId="34" type="noConversion"/>
  </si>
  <si>
    <t>USS Boston (CA-69)</t>
    <phoneticPr fontId="34" type="noConversion"/>
  </si>
  <si>
    <t>USS Ticonderoga (CV-14)</t>
    <phoneticPr fontId="34" type="noConversion"/>
  </si>
  <si>
    <t>花女仆</t>
    <phoneticPr fontId="34" type="noConversion"/>
  </si>
  <si>
    <t>芝士焗龙虾</t>
    <phoneticPr fontId="34" type="noConversion"/>
  </si>
  <si>
    <t>兔子</t>
    <phoneticPr fontId="34" type="noConversion"/>
  </si>
  <si>
    <r>
      <t>新一家人</t>
    </r>
    <r>
      <rPr>
        <strike/>
        <sz val="11"/>
        <color rgb="FF000000"/>
        <rFont val="宋体"/>
        <family val="3"/>
        <charset val="134"/>
      </rPr>
      <t>(青叶小三)</t>
    </r>
    <phoneticPr fontId="34" type="noConversion"/>
  </si>
  <si>
    <t>【建造时间表】</t>
    <phoneticPr fontId="34" type="noConversion"/>
  </si>
  <si>
    <t>帝骑姐、卧底</t>
    <phoneticPr fontId="34" type="noConversion"/>
  </si>
  <si>
    <t>是什么蒙蔽了我的双眼</t>
    <phoneticPr fontId="34" type="noConversion"/>
  </si>
  <si>
    <t>鸡腿堡</t>
    <phoneticPr fontId="34" type="noConversion"/>
  </si>
  <si>
    <t>秘书李、李秘书(漂移镜头来自《超级战舰》)</t>
    <phoneticPr fontId="34" type="noConversion"/>
  </si>
  <si>
    <r>
      <t>南胖</t>
    </r>
    <r>
      <rPr>
        <strike/>
        <sz val="11"/>
        <color rgb="FF000000"/>
        <rFont val="宋体"/>
        <family val="3"/>
        <charset val="134"/>
      </rPr>
      <t>(改完变南瘦)</t>
    </r>
    <phoneticPr fontId="34" type="noConversion"/>
  </si>
  <si>
    <t>马猴烧酒</t>
    <phoneticPr fontId="34" type="noConversion"/>
  </si>
  <si>
    <r>
      <t>女儿</t>
    </r>
    <r>
      <rPr>
        <strike/>
        <sz val="11"/>
        <color rgb="FF000000"/>
        <rFont val="宋体"/>
        <family val="3"/>
        <charset val="134"/>
      </rPr>
      <t>、秋月爱丽</t>
    </r>
    <phoneticPr fontId="34" type="noConversion"/>
  </si>
  <si>
    <t>小类</t>
    <phoneticPr fontId="81" type="noConversion"/>
  </si>
  <si>
    <t>大类</t>
    <phoneticPr fontId="81" type="noConversion"/>
  </si>
  <si>
    <t>样例装备</t>
    <phoneticPr fontId="81" type="noConversion"/>
  </si>
  <si>
    <t>航战</t>
  </si>
  <si>
    <t>航巡</t>
  </si>
  <si>
    <t>雷巡</t>
  </si>
  <si>
    <t>潜母</t>
  </si>
  <si>
    <t>补给</t>
  </si>
  <si>
    <t>要塞</t>
  </si>
  <si>
    <t>机场</t>
  </si>
  <si>
    <t>港口</t>
  </si>
  <si>
    <t>旗舰</t>
  </si>
  <si>
    <t>导驱</t>
  </si>
  <si>
    <t>防驱</t>
  </si>
  <si>
    <t>主炮-通用</t>
    <phoneticPr fontId="81" type="noConversion"/>
  </si>
  <si>
    <t>主炮</t>
  </si>
  <si>
    <t>副炮-通用</t>
    <phoneticPr fontId="81" type="noConversion"/>
  </si>
  <si>
    <t>副炮</t>
  </si>
  <si>
    <t>鱼雷-通用</t>
    <phoneticPr fontId="81" type="noConversion"/>
  </si>
  <si>
    <t>鱼雷</t>
    <phoneticPr fontId="81" type="noConversion"/>
  </si>
  <si>
    <t>雷达-通用</t>
    <phoneticPr fontId="81" type="noConversion"/>
  </si>
  <si>
    <t>雷达</t>
    <phoneticPr fontId="81" type="noConversion"/>
  </si>
  <si>
    <t>强化部件-通用</t>
    <phoneticPr fontId="81" type="noConversion"/>
  </si>
  <si>
    <t>强化部件</t>
    <phoneticPr fontId="81" type="noConversion"/>
  </si>
  <si>
    <t>炮弹-通用</t>
    <phoneticPr fontId="81" type="noConversion"/>
  </si>
  <si>
    <t>炮弹</t>
    <phoneticPr fontId="81" type="noConversion"/>
  </si>
  <si>
    <t>防空炮-通用</t>
    <phoneticPr fontId="81" type="noConversion"/>
  </si>
  <si>
    <t>防空炮</t>
    <phoneticPr fontId="81" type="noConversion"/>
  </si>
  <si>
    <t>损管-通用</t>
    <phoneticPr fontId="81" type="noConversion"/>
  </si>
  <si>
    <t>深弹-通用</t>
    <phoneticPr fontId="81" type="noConversion"/>
  </si>
  <si>
    <t>主炮-轻巡+</t>
    <phoneticPr fontId="81" type="noConversion"/>
  </si>
  <si>
    <t>主炮-战列+</t>
    <phoneticPr fontId="81" type="noConversion"/>
  </si>
  <si>
    <t>声呐</t>
    <phoneticPr fontId="81" type="noConversion"/>
  </si>
  <si>
    <t>雷达</t>
  </si>
  <si>
    <t>强化部件-中型船+</t>
    <phoneticPr fontId="81" type="noConversion"/>
  </si>
  <si>
    <t>附加装甲(中型)</t>
  </si>
  <si>
    <t>强化部件-大型船+</t>
    <phoneticPr fontId="81" type="noConversion"/>
  </si>
  <si>
    <t>附加装甲(大型)</t>
  </si>
  <si>
    <t>强化部件-发烟筒</t>
    <phoneticPr fontId="81" type="noConversion"/>
  </si>
  <si>
    <t>鱼雷-潜艇限定</t>
    <phoneticPr fontId="81" type="noConversion"/>
  </si>
  <si>
    <t>主炮-重巡+</t>
    <phoneticPr fontId="81" type="noConversion"/>
  </si>
  <si>
    <t>主炮-炮潜限定</t>
    <phoneticPr fontId="81" type="noConversion"/>
  </si>
  <si>
    <t>炮弹-战列+</t>
    <phoneticPr fontId="81" type="noConversion"/>
  </si>
  <si>
    <t>炮弹-重巡+</t>
    <phoneticPr fontId="81" type="noConversion"/>
  </si>
  <si>
    <t>强化部件-航母系</t>
    <phoneticPr fontId="81" type="noConversion"/>
  </si>
  <si>
    <t>液压弹射器</t>
  </si>
  <si>
    <t>天河</t>
  </si>
  <si>
    <t>强化部件-航空系</t>
    <phoneticPr fontId="81" type="noConversion"/>
  </si>
  <si>
    <t>雷达-轻巡+</t>
    <phoneticPr fontId="81" type="noConversion"/>
  </si>
  <si>
    <t>导弹发射器-通用</t>
    <phoneticPr fontId="81" type="noConversion"/>
  </si>
  <si>
    <t>上游-1发射器</t>
  </si>
  <si>
    <t>防空导弹发射器-通用</t>
    <phoneticPr fontId="81" type="noConversion"/>
  </si>
  <si>
    <t>MK-10导弹发射器</t>
  </si>
  <si>
    <t>导弹</t>
    <phoneticPr fontId="81" type="noConversion"/>
  </si>
  <si>
    <t>防空导弹-通用</t>
    <phoneticPr fontId="81" type="noConversion"/>
  </si>
  <si>
    <t>强化部件-潜艇限定</t>
    <phoneticPr fontId="81" type="noConversion"/>
  </si>
  <si>
    <t>防空导弹-大型</t>
    <phoneticPr fontId="81" type="noConversion"/>
  </si>
  <si>
    <t>防空导弹发射器-大型</t>
    <phoneticPr fontId="81" type="noConversion"/>
  </si>
  <si>
    <t>主炮</t>
    <phoneticPr fontId="81" type="noConversion"/>
  </si>
  <si>
    <t>√</t>
  </si>
  <si>
    <t>战斗机</t>
  </si>
  <si>
    <t>鱼雷机</t>
  </si>
  <si>
    <t>轰炸机</t>
  </si>
  <si>
    <t>侦察机</t>
  </si>
  <si>
    <t>侦察机-通用</t>
  </si>
  <si>
    <t>鱼雷机-通用</t>
  </si>
  <si>
    <t>战斗机-通用</t>
  </si>
  <si>
    <t>轰炸机-通用</t>
  </si>
  <si>
    <r>
      <t>战斗机-</t>
    </r>
    <r>
      <rPr>
        <sz val="11"/>
        <rFont val="宋体"/>
        <family val="3"/>
        <charset val="134"/>
      </rPr>
      <t>水上战斗机</t>
    </r>
    <phoneticPr fontId="34" type="noConversion"/>
  </si>
  <si>
    <r>
      <t>轰炸机-</t>
    </r>
    <r>
      <rPr>
        <sz val="11"/>
        <rFont val="宋体"/>
        <family val="3"/>
        <charset val="134"/>
      </rPr>
      <t>水上轰炸机</t>
    </r>
    <phoneticPr fontId="34" type="noConversion"/>
  </si>
  <si>
    <r>
      <t>鱼雷机-</t>
    </r>
    <r>
      <rPr>
        <sz val="11"/>
        <rFont val="宋体"/>
        <family val="3"/>
        <charset val="134"/>
      </rPr>
      <t>航母类</t>
    </r>
    <r>
      <rPr>
        <sz val="11"/>
        <rFont val="宋体"/>
        <family val="3"/>
        <charset val="134"/>
      </rPr>
      <t>限定</t>
    </r>
    <phoneticPr fontId="34" type="noConversion"/>
  </si>
  <si>
    <t>反潜装备</t>
    <phoneticPr fontId="81" type="noConversion"/>
  </si>
  <si>
    <t>修理员</t>
    <phoneticPr fontId="81" type="noConversion"/>
  </si>
  <si>
    <t>发射器</t>
    <phoneticPr fontId="81" type="noConversion"/>
  </si>
  <si>
    <t>反舰导弹-通用</t>
    <phoneticPr fontId="81" type="noConversion"/>
  </si>
  <si>
    <t>·主炮-J国重巡限定另有国籍限定-日本</t>
    <phoneticPr fontId="81" type="noConversion"/>
  </si>
  <si>
    <t>·深海装备小类均为深海，但大类正常</t>
    <phoneticPr fontId="81" type="noConversion"/>
  </si>
  <si>
    <t>·强化部件-发烟筒类别仅存在发烟筒和快递箱两个</t>
    <phoneticPr fontId="81" type="noConversion"/>
  </si>
  <si>
    <t>·舰船类型未知为type98，无舰船属于此分类，旗舰为type99</t>
    <phoneticPr fontId="81" type="noConversion"/>
  </si>
  <si>
    <t>同正常大类</t>
    <phoneticPr fontId="81" type="noConversion"/>
  </si>
  <si>
    <t>·防战为游戏中的导战，23:"导驱",24:"防驱",26:"防战"，因此推测存在25，为可开幕导弹的导战</t>
    <phoneticPr fontId="81" type="noConversion"/>
  </si>
  <si>
    <r>
      <t>防战</t>
    </r>
    <r>
      <rPr>
        <vertAlign val="superscript"/>
        <sz val="11"/>
        <rFont val="宋体"/>
        <family val="3"/>
        <charset val="134"/>
      </rPr>
      <t>*</t>
    </r>
    <phoneticPr fontId="34" type="noConversion"/>
  </si>
  <si>
    <r>
      <t>深海</t>
    </r>
    <r>
      <rPr>
        <vertAlign val="superscript"/>
        <sz val="11"/>
        <rFont val="宋体"/>
        <family val="3"/>
        <charset val="134"/>
      </rPr>
      <t>*</t>
    </r>
    <phoneticPr fontId="81" type="noConversion"/>
  </si>
  <si>
    <r>
      <rPr>
        <vertAlign val="superscript"/>
        <sz val="11"/>
        <rFont val="宋体"/>
        <family val="3"/>
        <charset val="134"/>
      </rPr>
      <t xml:space="preserve"> * </t>
    </r>
    <r>
      <rPr>
        <sz val="11"/>
        <rFont val="宋体"/>
        <family val="3"/>
        <charset val="134"/>
      </rPr>
      <t>备注</t>
    </r>
    <phoneticPr fontId="81" type="noConversion"/>
  </si>
  <si>
    <r>
      <t>主炮-J国重巡限定</t>
    </r>
    <r>
      <rPr>
        <vertAlign val="superscript"/>
        <sz val="11"/>
        <rFont val="宋体"/>
        <family val="3"/>
        <charset val="134"/>
      </rPr>
      <t>*</t>
    </r>
    <phoneticPr fontId="81" type="noConversion"/>
  </si>
  <si>
    <r>
      <t>未知</t>
    </r>
    <r>
      <rPr>
        <vertAlign val="superscript"/>
        <sz val="11"/>
        <rFont val="宋体"/>
        <family val="3"/>
        <charset val="134"/>
      </rPr>
      <t>*</t>
    </r>
    <phoneticPr fontId="34" type="noConversion"/>
  </si>
  <si>
    <t>D、E、F</t>
  </si>
  <si>
    <t>C、D、E、F、G、H、I、K、L、N</t>
    <phoneticPr fontId="34" type="noConversion"/>
  </si>
  <si>
    <r>
      <t>8-</t>
    </r>
    <r>
      <rPr>
        <sz val="11"/>
        <rFont val="宋体"/>
        <family val="3"/>
        <charset val="134"/>
      </rPr>
      <t>3</t>
    </r>
    <r>
      <rPr>
        <sz val="11"/>
        <color theme="1"/>
        <rFont val="宋体"/>
        <family val="2"/>
        <scheme val="minor"/>
      </rPr>
      <t/>
    </r>
  </si>
  <si>
    <t>三年式20厘米炮(一四式方位盘)</t>
    <phoneticPr fontId="34" type="noConversion"/>
  </si>
  <si>
    <t>G7eT10线导鱼雷(潜艇)</t>
  </si>
  <si>
    <t>霍克3(志航机)</t>
  </si>
  <si>
    <t>B-25(杜立特队)</t>
  </si>
  <si>
    <t>SBD(麦克拉斯基队)</t>
  </si>
  <si>
    <t>SBD(VS10)</t>
  </si>
  <si>
    <t>SBD(百思特机)</t>
  </si>
  <si>
    <t>FW190(BT)</t>
  </si>
  <si>
    <t>附加装甲(小型)</t>
  </si>
  <si>
    <t>E国博福斯40毫米防空机炮(六联)</t>
  </si>
  <si>
    <t>U国博福斯40毫米防空炮(四联)</t>
  </si>
  <si>
    <t>U国博福斯40毫米防空炮(双联)</t>
  </si>
  <si>
    <t>U国厄利孔20毫米炮(双联)</t>
  </si>
  <si>
    <r>
      <t>甲标/特殊潜航艇</t>
    </r>
    <r>
      <rPr>
        <vertAlign val="superscript"/>
        <sz val="11"/>
        <rFont val="宋体"/>
        <family val="3"/>
        <charset val="134"/>
      </rPr>
      <t>*</t>
    </r>
    <phoneticPr fontId="81" type="noConversion"/>
  </si>
  <si>
    <t>特殊鱼雷</t>
    <phoneticPr fontId="81" type="noConversion"/>
  </si>
  <si>
    <t>·装备类型特殊鱼雷为type12，无装备属于此分类</t>
    <phoneticPr fontId="81" type="noConversion"/>
  </si>
  <si>
    <t>—</t>
    <phoneticPr fontId="81" type="noConversion"/>
  </si>
  <si>
    <t>一包辣条</t>
    <phoneticPr fontId="54" type="noConversion"/>
  </si>
  <si>
    <t>上游-1导弹</t>
    <phoneticPr fontId="34" type="noConversion"/>
  </si>
  <si>
    <t>小猎犬导弹</t>
    <phoneticPr fontId="34" type="noConversion"/>
  </si>
  <si>
    <t>损害管制小组</t>
    <phoneticPr fontId="34" type="noConversion"/>
  </si>
  <si>
    <t>MK-12导弹发射系统</t>
    <phoneticPr fontId="54" type="noConversion"/>
  </si>
  <si>
    <t>小型单装炮</t>
    <phoneticPr fontId="54" type="noConversion"/>
  </si>
  <si>
    <t>亨廷顿</t>
    <phoneticPr fontId="34" type="noConversion"/>
  </si>
  <si>
    <t>USS Huntington (CL-107)</t>
    <phoneticPr fontId="34" type="noConversion"/>
  </si>
  <si>
    <t>434</t>
    <phoneticPr fontId="34" type="noConversion"/>
  </si>
  <si>
    <t>384</t>
    <phoneticPr fontId="34" type="noConversion"/>
  </si>
  <si>
    <t>通关百慕大南群岛(8-2) ：前往百慕大南群岛(8-2)，击退位于最终节点的敌军舰队
任务奖励：油*550 弹*550 钢*550 铝*400
控制百慕大南群岛(8-2) ：探索百慕大南群岛(8-2) 中的所有区域
任务奖励：油*480 弹*480 钢*480 铝*320 快速修理工具*4
用包含2艘战列巡洋舰的舰队击退百慕大南群岛(8-2)最终节点的敌军舰队
任务奖励：油*550 弹*550 钢*550 铝*320 舰船图纸*4</t>
    <phoneticPr fontId="34" type="noConversion"/>
  </si>
  <si>
    <t>8-3 北加勒比海域</t>
    <phoneticPr fontId="34" type="noConversion"/>
  </si>
  <si>
    <t>通关北加勒比海域(8-3) ：前往北加勒比海域(8-3)，击退位于最终节点的敌军舰队
任务奖励：油*550 弹*550 钢*550 铝*400
控制北加勒比海域(8-3) ：探索北加勒比海域(8-3) 中的所有区域
任务奖励：油*480 弹*480 钢*480 铝*320 快速修理工具*4
用包含2艘战列巡洋舰的舰队击退北加勒比海域(8-3)最终节点的敌军舰队
任务奖励：油*550 弹*550 钢*550 铝*320 舰船图纸*4</t>
  </si>
  <si>
    <t>（轮型）重巡Ι级Ⅲ型、轻巡Ζ级Ⅲ型、轻巡Ζ级Ⅲ型、驱逐Δ级Ⅲ型、潜艇Π级Ⅲ型、潜艇Π级Ⅲ型</t>
    <phoneticPr fontId="34" type="noConversion"/>
  </si>
  <si>
    <t>（复纵）重巡Ι级Ⅲ型、轻母Ξ级Ⅲ型、轻母Ξ级Ⅱ型、轻巡Ζ级Ⅲ型、驱逐Γ级Ⅲ型、驱逐Γ级Ⅲ型</t>
    <phoneticPr fontId="34" type="noConversion"/>
  </si>
  <si>
    <t>（单纵）战巡Κ级Ⅲ型、轻母Ξ级Ⅲ型、轻巡Ζ级Ⅲ型、轻巡Ζ级Ⅲ型、补给Υ级Ⅱ型、补给Υ级Ⅱ型</t>
    <phoneticPr fontId="34" type="noConversion"/>
  </si>
  <si>
    <t>（轮型）战列Ψ级Ⅲ型、轻巡ei级Ⅳ型、轻巡ei级Ⅲ型、轻巡ei级Ⅲ型、导驱au级Ⅱ型、驱逐Τ级Ⅱ型</t>
    <phoneticPr fontId="34" type="noConversion"/>
  </si>
  <si>
    <r>
      <t>[其他]：海域封锁：战列、战巡火力、装甲-40，战斗需要取得S胜才能继续前进。</t>
    </r>
    <r>
      <rPr>
        <b/>
        <sz val="11"/>
        <color indexed="8"/>
        <rFont val="宋体"/>
        <family val="3"/>
        <charset val="134"/>
      </rPr>
      <t>在G、H两点分别取得S胜后削弱</t>
    </r>
    <r>
      <rPr>
        <sz val="11"/>
        <color indexed="8"/>
        <rFont val="宋体"/>
        <family val="3"/>
        <charset val="134"/>
      </rPr>
      <t>为：战列、战巡火力、装甲-10，战斗需要取得B胜及以上才能继续前进。</t>
    </r>
    <phoneticPr fontId="34" type="noConversion"/>
  </si>
  <si>
    <r>
      <t>[其他]：海域封锁：敌方重巡、轻巡的攻击必定命中；敌方驱逐可以进行开幕雷击；敌方在航空战阶段，伤害提高50%，受到伤害降低50%。战斗需要取得S胜才能继续前进。</t>
    </r>
    <r>
      <rPr>
        <b/>
        <sz val="11"/>
        <color indexed="8"/>
        <rFont val="宋体"/>
        <family val="3"/>
        <charset val="134"/>
      </rPr>
      <t>在K点取得S胜后削弱</t>
    </r>
    <r>
      <rPr>
        <sz val="11"/>
        <color indexed="8"/>
        <rFont val="宋体"/>
        <family val="3"/>
        <charset val="134"/>
      </rPr>
      <t>为：敌方航母、轻母、驱逐射程提高为长；敌方航母、轻母、装母可以参加夜战；敌方在炮击战阶段，伤害提高20%，受到伤害降低30%，战斗需要取得B胜及以上才能继续前进。</t>
    </r>
    <phoneticPr fontId="34" type="noConversion"/>
  </si>
  <si>
    <t>出门：战列≥2去A，航母≥2去B，战巡≥2去C，否则随机(A★★、B★★、C★★)</t>
    <phoneticPr fontId="34" type="noConversion"/>
  </si>
  <si>
    <t>B点：驱逐≥2去E，旗舰为航母去F，否则随机(E★★、F★★、G★★)</t>
    <phoneticPr fontId="34" type="noConversion"/>
  </si>
  <si>
    <t>F点：潜艇≥1去J，否则随机(I★★★、J★★)</t>
    <phoneticPr fontId="34" type="noConversion"/>
  </si>
  <si>
    <t>G点：随机(H★★、I★★)</t>
    <phoneticPr fontId="34" type="noConversion"/>
  </si>
  <si>
    <t>B点：总索敌≥198去D，否则随机（D★、E★★★）</t>
    <phoneticPr fontId="34" type="noConversion"/>
  </si>
  <si>
    <t>H点：旗舰为航母去K，总索敌≥255去L，否则随机(K★★★、L★)</t>
    <phoneticPr fontId="34" type="noConversion"/>
  </si>
  <si>
    <t>D点：平均航速≥33去H，平均航速≤32去K，否则随机(H★★、K★★)</t>
    <phoneticPr fontId="34" type="noConversion"/>
  </si>
  <si>
    <r>
      <t>以上资料主要摘自 阿库拉资料库 、 舰少资料库、</t>
    </r>
    <r>
      <rPr>
        <sz val="11"/>
        <color rgb="FFD66565"/>
        <rFont val="宋体"/>
        <family val="3"/>
        <charset val="134"/>
      </rPr>
      <t>舰R百科</t>
    </r>
    <phoneticPr fontId="34" type="noConversion"/>
  </si>
  <si>
    <t>（单纵）战巡Κ级Ⅲ型、战巡Κ级Ⅲ型、重巡Ω级Ⅰ型、重巡Ω级Ⅰ型、轻巡Η级Ⅲ型、驱逐Τ级Ⅱ型</t>
    <phoneticPr fontId="34" type="noConversion"/>
  </si>
  <si>
    <t>（单纵）战列Ψ级Ⅱ型、轻母Ξ级Ⅲ型、轻母Ξ级Ⅱ型、重巡Ω级Ⅰ型、重巡Ω级Ⅰ型、驱逐Τ级Ⅱ型</t>
    <phoneticPr fontId="34" type="noConversion"/>
  </si>
  <si>
    <t>（单纵）战列Ψ级Ⅱ型、战巡Κ级Ⅲ型、重巡Ω级Ⅰ型、重巡Ω级Ⅰ型、轻巡Η级Ⅲ型、驱逐Τ级Ⅱ型</t>
    <phoneticPr fontId="34" type="noConversion"/>
  </si>
  <si>
    <t>（轮型）航母Ο级Ⅲ型、航母Ο级Ⅲ型、战巡Κ级Ⅱ型、驱逐Τ级Ⅱ型、驱逐Τ级Ⅱ型、驱逐Τ级Ⅱ型</t>
    <phoneticPr fontId="34" type="noConversion"/>
  </si>
  <si>
    <t>（轮型）战列Ψ级Ⅱ型、航母Ο级Ⅲ型、轻母Ξ级Ⅱ型、轻巡Ζ级Ⅲ型、轻巡Η级Ⅲ型、驱逐Τ级Ⅱ型</t>
    <phoneticPr fontId="34" type="noConversion"/>
  </si>
  <si>
    <t>（轮型）航母Ο级Ⅲ型、航母Ο级Ⅲ型、轻母Ξ级Ⅱ型、重巡Ω级Ⅰ型、轻巡Η级Ⅲ型、驱逐Τ级Ⅱ型</t>
    <phoneticPr fontId="34" type="noConversion"/>
  </si>
  <si>
    <t>（单纵）战列Ψ级Ⅱ型、战巡Κ级Ⅲ型、重巡Ω级Ⅰ型、重巡Ω级Ⅰ型、潜艇Φ级Ⅰ型、潜艇Φ级Ⅰ型</t>
    <phoneticPr fontId="34" type="noConversion"/>
  </si>
  <si>
    <t>（轮型）航母Ο级Ⅲ型、航母Ο级Ⅲ型、战列Ψ级Ⅱ型、轻巡Ζ级Ⅲ型、驱逐Τ级Ⅱ型、驱逐Τ级Ⅱ型</t>
    <phoneticPr fontId="34" type="noConversion"/>
  </si>
  <si>
    <t>（轮型）战列Ψ级Ⅱ型、航母Ο级Ⅲ型、轻母Ξ级Ⅲ型、重巡Ω级Ⅱ型、重巡Ω级Ⅱ型、驱逐Τ级Ⅱ型</t>
    <phoneticPr fontId="34" type="noConversion"/>
  </si>
  <si>
    <t>（轮型）航母Ο级Ⅲ型、航母Ο级Ⅲ型、战巡Κ级Ⅲ型、轻巡Ζ级Ⅲ型、轻巡Ζ级Ⅲ型、驱逐Τ级Ⅱ型</t>
    <phoneticPr fontId="34" type="noConversion"/>
  </si>
  <si>
    <t>（单纵）战巡Κ级Ⅲ型、战列Ψ级Ⅱ型、重巡Ω级Ⅱ型、重巡Ω级Ⅱ型、重巡Ω级Ⅱ型、防驱be级Ⅱ型</t>
    <phoneticPr fontId="34" type="noConversion"/>
  </si>
  <si>
    <t>（单纵）战列Ψ级Ⅱ型、航母Ο级Ⅲ型、轻母Ξ级Ⅲ型、重巡Ω级Ⅱ型、重巡Ω级Ⅱ型、轻巡Ζ级Ⅲ型</t>
    <phoneticPr fontId="34" type="noConversion"/>
  </si>
  <si>
    <t>（单纵）战列Ψ级Ⅱ型、战巡Κ级Ⅲ型、重巡Ω级Ⅱ型、重巡Ω级Ⅱ型、重巡Ω级Ⅱ型、防驱be级Ⅱ型</t>
    <phoneticPr fontId="34" type="noConversion"/>
  </si>
  <si>
    <t>（单纵）战列Ψ级Ⅱ型、战列Ψ级Ⅱ型、战巡Κ级Ⅲ型、重巡Ω级Ⅱ型、重巡Ω级Ⅱ型、潜艇Φ级Ⅱ型</t>
    <phoneticPr fontId="34" type="noConversion"/>
  </si>
  <si>
    <t>（单纵）战列Ψ级Ⅱ型、战巡Κ级Ⅲ型、战列Ψ级Ⅱ型、重巡Ω级Ⅱ型、重巡Ω级Ⅱ型、潜艇Φ级Ⅱ型</t>
    <phoneticPr fontId="34" type="noConversion"/>
  </si>
  <si>
    <t>（单纵）战列Ψ级Ⅱ型、航母Ο级Ⅲ型、航母Ο级Ⅲ型、重巡Ω级Ⅱ型、重巡Ω级Ⅱ型、潜艇Φ级Ⅱ型</t>
    <phoneticPr fontId="34" type="noConversion"/>
  </si>
  <si>
    <t>（单纵）战列Ψ级Ⅱ型、战列Ψ级Ⅱ型、重巡Ω级Ⅱ型、重巡Ω级Ⅱ型、潜艇Φ级Ⅱ型、潜艇Φ级Ⅱ型</t>
    <phoneticPr fontId="34" type="noConversion"/>
  </si>
  <si>
    <t>（单纵）战列Ψ级Ⅱ型、战列Ψ级Ⅱ型、航母Ο级Ⅲ型、重巡Ω级Ⅱ型、重巡Ω级Ⅱ型、轻巡Ζ级Ⅲ型</t>
    <phoneticPr fontId="34" type="noConversion"/>
  </si>
  <si>
    <t>（单纵）战列Ψ级Ⅲ型、战列Ψ级Ⅲ型、战巡Κ级Ⅲ型、战巡Κ级Ⅲ型、重巡Ω级Ⅱ型、轻巡Ζ级Ⅲ型</t>
    <phoneticPr fontId="34" type="noConversion"/>
  </si>
  <si>
    <t>（单纵）战列Ψ级Ⅲ型、战列Ψ级Ⅲ型、航母Ο级Ⅲ型、战巡Κ级Ⅲ型、重巡Ω级Ⅱ型、轻巡Ζ级Ⅲ型</t>
    <phoneticPr fontId="34" type="noConversion"/>
  </si>
  <si>
    <t>（单纵）航母Ο级Ⅲ型、轻母Ξ级Ⅳ型、战列Ψ级Ⅲ型、战巡Κ级Ⅲ型、战巡Κ级Ⅲ型、轻巡Ζ级Ⅲ型</t>
    <phoneticPr fontId="34" type="noConversion"/>
  </si>
  <si>
    <t>（单纵）战列Ψ级Ⅲ型、战列Ψ级Ⅲ型、战巡Κ级Ⅲ型、重巡Ω级Ⅱ型、潜艇Φ级Ⅱ型、潜艇Φ级Ⅱ型</t>
    <phoneticPr fontId="34" type="noConversion"/>
  </si>
  <si>
    <t>（单纵）战列Ψ级Ⅲ型、战列Ψ级Ⅲ型、航母Ο级Ⅲ型、轻母Ξ级Ⅲ型、潜艇Φ级Ⅱ型、潜艇Φ级Ⅱ型</t>
    <phoneticPr fontId="34" type="noConversion"/>
  </si>
  <si>
    <t>（单纵）战列Ψ级Ⅲ型、战列Ψ级Ⅲ型、战列Ψ级Ⅲ型、重巡Ω级Ⅱ型、潜艇Φ级Ⅱ型、潜艇Φ级Ⅱ型</t>
    <phoneticPr fontId="34" type="noConversion"/>
  </si>
  <si>
    <t>（轮型）航母Ο级Ⅲ型、航母Ο级Ⅲ型、战巡Κ级Ⅲ型、重巡Ω级Ⅱ型、轻巡Ζ级Ⅳ型、潜艇Φ级Ⅱ型</t>
    <phoneticPr fontId="34" type="noConversion"/>
  </si>
  <si>
    <t>（轮型）航母Ο级Ⅲ型、航母Ο级Ⅲ型、轻母Ξ级Ⅲ型、战巡Κ级Ⅲ型、重巡Ω级Ⅱ型、重巡Ω级Ⅱ型</t>
    <phoneticPr fontId="34" type="noConversion"/>
  </si>
  <si>
    <t>（轮型）航母Ο级Ⅲ型、轻母Ξ级Ⅳ型、战列Ψ级Ⅲ型、战巡Κ级Ⅲ型、战巡Κ级Ⅲ型、轻巡Ζ级Ⅲ型</t>
    <phoneticPr fontId="34" type="noConversion"/>
  </si>
  <si>
    <t>（单纵）战列Ψ级Ⅲ型、战列Ψ级Ⅲ型、战列Ψ级Ⅲ型、战巡Κ级Ⅲ型、重巡Ω级Ⅱ型、驱逐Τ级Ⅱ型</t>
    <phoneticPr fontId="34" type="noConversion"/>
  </si>
  <si>
    <t>（单纵）战列Ψ级Ⅲ型、战列Ψ级Ⅲ型、航母Ο级Ⅲ型、轻母Ξ级Ⅲ型、重巡Ω级Ⅱ型、重巡Ω级Ⅱ型</t>
    <phoneticPr fontId="34" type="noConversion"/>
  </si>
  <si>
    <t>（单纵）战列Ψ级Ⅲ型、战列Ψ级Ⅲ型、战列Ψ级Ⅲ型、战列Ψ级Ⅱ型、轻巡Ζ级Ⅳ型、驱逐Τ级Ⅱ型</t>
    <phoneticPr fontId="34" type="noConversion"/>
  </si>
  <si>
    <t>（单纵）航母Χ级Ⅲ型、航母Χ级Ⅲ型、航母Χ级Ⅲ型、驱逐Β级Ⅳ型、重巡Ω级Ⅰ型、重巡Ω级Ⅰ型</t>
  </si>
  <si>
    <t>（单纵）战列Ψ级Ⅳ型、战列Ψ级Ⅲ型、航母Ο级Ⅳ型、航母Ο级Ⅲ型、重巡Ω级Ⅱ型、轻巡Ε级Ⅳ型</t>
    <phoneticPr fontId="34" type="noConversion"/>
  </si>
  <si>
    <r>
      <t>解除封锁前K点阵容</t>
    </r>
    <r>
      <rPr>
        <i/>
        <sz val="11"/>
        <color indexed="8"/>
        <rFont val="宋体"/>
        <family val="3"/>
        <charset val="134"/>
      </rPr>
      <t>（解除后该阵容会从K点移除）</t>
    </r>
    <r>
      <rPr>
        <sz val="11"/>
        <color indexed="8"/>
        <rFont val="宋体"/>
        <family val="3"/>
        <charset val="134"/>
      </rPr>
      <t xml:space="preserve">：
（单纵）Yamato、战列Ψ级Ⅲ型、战列Ψ级Ⅲ型、战列Ψ级Ⅱ型、轻巡Ζ级Ⅳ型、驱逐Τ级Ⅱ型
</t>
    </r>
    <phoneticPr fontId="34" type="noConversion"/>
  </si>
  <si>
    <t>181</t>
    <phoneticPr fontId="34" type="noConversion"/>
  </si>
  <si>
    <t>194</t>
    <phoneticPr fontId="34" type="noConversion"/>
  </si>
  <si>
    <t>D、E、F、G、H、I、J、K、L</t>
    <phoneticPr fontId="34" type="noConversion"/>
  </si>
  <si>
    <t>—</t>
    <phoneticPr fontId="34" type="noConversion"/>
  </si>
  <si>
    <t>舰娘名</t>
  </si>
  <si>
    <t>是否计算装备拆解资源（是1否0</t>
    <phoneticPr fontId="81" type="noConversion"/>
  </si>
  <si>
    <t>基础属性</t>
    <phoneticPr fontId="81" type="noConversion"/>
  </si>
  <si>
    <t>不可成长属性</t>
    <phoneticPr fontId="81" type="noConversion"/>
  </si>
  <si>
    <t>可强化属性</t>
    <phoneticPr fontId="81" type="noConversion"/>
  </si>
  <si>
    <t>可成长属性</t>
    <phoneticPr fontId="81" type="noConversion"/>
  </si>
  <si>
    <t>搭载</t>
    <phoneticPr fontId="81" type="noConversion"/>
  </si>
  <si>
    <t>改造信息</t>
    <phoneticPr fontId="81" type="noConversion"/>
  </si>
  <si>
    <t>初始装备</t>
    <phoneticPr fontId="81" type="noConversion"/>
  </si>
  <si>
    <t>技能</t>
    <phoneticPr fontId="81" type="noConversion"/>
  </si>
  <si>
    <t>消耗</t>
    <phoneticPr fontId="81" type="noConversion"/>
  </si>
  <si>
    <t>拆解总资源</t>
    <phoneticPr fontId="81" type="noConversion"/>
  </si>
  <si>
    <t>获取</t>
    <phoneticPr fontId="81" type="noConversion"/>
  </si>
  <si>
    <t>cid</t>
    <phoneticPr fontId="34" type="noConversion"/>
  </si>
  <si>
    <t>星级</t>
    <phoneticPr fontId="81" type="noConversion"/>
  </si>
  <si>
    <t>船型</t>
    <phoneticPr fontId="34" type="noConversion"/>
  </si>
  <si>
    <t>分类</t>
    <phoneticPr fontId="34" type="noConversion"/>
  </si>
  <si>
    <t>中保</t>
    <phoneticPr fontId="34" type="noConversion"/>
  </si>
  <si>
    <t>cost</t>
    <phoneticPr fontId="81" type="noConversion"/>
  </si>
  <si>
    <t>命中</t>
    <phoneticPr fontId="81" type="noConversion"/>
  </si>
  <si>
    <t>索敌</t>
    <phoneticPr fontId="81" type="noConversion"/>
  </si>
  <si>
    <t>对潜</t>
    <phoneticPr fontId="81" type="noConversion"/>
  </si>
  <si>
    <t>总</t>
    <phoneticPr fontId="81" type="noConversion"/>
  </si>
  <si>
    <t>改造等级</t>
    <phoneticPr fontId="81" type="noConversion"/>
  </si>
  <si>
    <t>油</t>
    <phoneticPr fontId="81" type="noConversion"/>
  </si>
  <si>
    <t>弹</t>
    <phoneticPr fontId="81" type="noConversion"/>
  </si>
  <si>
    <t>钢</t>
    <phoneticPr fontId="81" type="noConversion"/>
  </si>
  <si>
    <t>铝</t>
    <phoneticPr fontId="81" type="noConversion"/>
  </si>
  <si>
    <t>核心类型</t>
    <phoneticPr fontId="81" type="noConversion"/>
  </si>
  <si>
    <t>核心数量</t>
    <phoneticPr fontId="81" type="noConversion"/>
  </si>
  <si>
    <t>装备1</t>
    <phoneticPr fontId="81" type="noConversion"/>
  </si>
  <si>
    <t>装备2</t>
    <phoneticPr fontId="81" type="noConversion"/>
  </si>
  <si>
    <t>装备3</t>
    <phoneticPr fontId="81" type="noConversion"/>
  </si>
  <si>
    <t>装备4</t>
    <phoneticPr fontId="81" type="noConversion"/>
  </si>
  <si>
    <t>技能1</t>
    <phoneticPr fontId="34" type="noConversion"/>
  </si>
  <si>
    <t>技能2</t>
    <phoneticPr fontId="34" type="noConversion"/>
  </si>
  <si>
    <t>满油</t>
    <phoneticPr fontId="34" type="noConversion"/>
  </si>
  <si>
    <t>满弹</t>
    <phoneticPr fontId="81" type="noConversion"/>
  </si>
  <si>
    <t>修理油</t>
    <phoneticPr fontId="34" type="noConversion"/>
  </si>
  <si>
    <t>修理钢</t>
    <phoneticPr fontId="81" type="noConversion"/>
  </si>
  <si>
    <t>建造</t>
    <phoneticPr fontId="81" type="noConversion"/>
  </si>
  <si>
    <t>掉落</t>
    <phoneticPr fontId="81" type="noConversion"/>
  </si>
  <si>
    <t>其他</t>
    <phoneticPr fontId="81" type="noConversion"/>
  </si>
  <si>
    <t>星级</t>
  </si>
  <si>
    <t>舰种</t>
  </si>
  <si>
    <t>船型</t>
  </si>
  <si>
    <t>分类</t>
  </si>
  <si>
    <t>国籍</t>
  </si>
  <si>
    <t>耐久</t>
  </si>
  <si>
    <t>中保</t>
  </si>
  <si>
    <t>Cost</t>
  </si>
  <si>
    <t>射程</t>
  </si>
  <si>
    <t>火力</t>
  </si>
  <si>
    <t>火力强化</t>
  </si>
  <si>
    <t>鱼雷</t>
  </si>
  <si>
    <t>鱼雷强化</t>
  </si>
  <si>
    <t>装甲</t>
  </si>
  <si>
    <t>装甲强化</t>
  </si>
  <si>
    <t>对空</t>
  </si>
  <si>
    <t>对空强化</t>
  </si>
  <si>
    <t>初始命中</t>
  </si>
  <si>
    <t>百级命中</t>
  </si>
  <si>
    <t>初始回避</t>
  </si>
  <si>
    <t>百级回避</t>
  </si>
  <si>
    <t>初始索敌</t>
  </si>
  <si>
    <t>百级索敌</t>
  </si>
  <si>
    <t>初始对潜</t>
  </si>
  <si>
    <t>百级对潜</t>
  </si>
  <si>
    <t>1</t>
  </si>
  <si>
    <t>2</t>
  </si>
  <si>
    <t>3</t>
  </si>
  <si>
    <t>4</t>
  </si>
  <si>
    <t>总</t>
  </si>
  <si>
    <t>核心类型</t>
  </si>
  <si>
    <t>核心数量</t>
  </si>
  <si>
    <t>装备1</t>
  </si>
  <si>
    <t>装备2</t>
  </si>
  <si>
    <t>装备3</t>
  </si>
  <si>
    <t>装备4</t>
  </si>
  <si>
    <t>技能1</t>
  </si>
  <si>
    <t>技能2</t>
  </si>
  <si>
    <t>满油</t>
  </si>
  <si>
    <t>满弹</t>
  </si>
  <si>
    <t>修理油</t>
  </si>
  <si>
    <t>修理钢</t>
  </si>
  <si>
    <t>万国语名称</t>
  </si>
  <si>
    <t>建造</t>
  </si>
  <si>
    <t>掉落</t>
  </si>
  <si>
    <t>其他</t>
  </si>
  <si>
    <t>大型</t>
  </si>
  <si>
    <t>主力舰</t>
  </si>
  <si>
    <t>英国</t>
  </si>
  <si>
    <t>长</t>
  </si>
  <si>
    <t>战列核心</t>
  </si>
  <si>
    <t>E国双联15英寸炮</t>
  </si>
  <si>
    <t>E国双联4英寸炮</t>
  </si>
  <si>
    <t>海象式</t>
  </si>
  <si>
    <t>TODO: 万国语</t>
  </si>
  <si>
    <t>日本</t>
  </si>
  <si>
    <t>J国35.6厘米连装炮</t>
  </si>
  <si>
    <t>J国15.2厘米单装炮</t>
  </si>
  <si>
    <t>航母核心</t>
  </si>
  <si>
    <t>J国14厘米单装炮</t>
  </si>
  <si>
    <t>德国</t>
  </si>
  <si>
    <t>G国双联380毫米炮</t>
  </si>
  <si>
    <t>G国双联150毫米炮</t>
  </si>
  <si>
    <t>AR-196水上侦察机</t>
  </si>
  <si>
    <t>E国三联16英寸炮</t>
  </si>
  <si>
    <t>E国双联6英寸炮</t>
  </si>
  <si>
    <t>E国四联14英寸炮</t>
  </si>
  <si>
    <t>E国双联5.25英寸炮</t>
  </si>
  <si>
    <t>美国</t>
  </si>
  <si>
    <t>U国三联14英寸炮</t>
  </si>
  <si>
    <t>U国双联5英寸平高两用炮</t>
  </si>
  <si>
    <t>安德烈亚·多利亚</t>
  </si>
  <si>
    <t>意大利</t>
  </si>
  <si>
    <t>I国三联305毫米炮</t>
  </si>
  <si>
    <t>标准型动力系统</t>
  </si>
  <si>
    <t>比睿</t>
  </si>
  <si>
    <t>榛名</t>
  </si>
  <si>
    <t>雾岛</t>
  </si>
  <si>
    <t>E国三联4英寸炮</t>
  </si>
  <si>
    <t>U国三联12英寸炮</t>
  </si>
  <si>
    <t>短</t>
  </si>
  <si>
    <t>零战二一型</t>
  </si>
  <si>
    <t>九九式舰爆</t>
  </si>
  <si>
    <t>九七式舰攻</t>
  </si>
  <si>
    <t>中型</t>
  </si>
  <si>
    <t>护卫舰（特殊）</t>
  </si>
  <si>
    <t>E国单装4英寸炮</t>
  </si>
  <si>
    <t>F2A水牛</t>
  </si>
  <si>
    <t>SBD-3无畏</t>
  </si>
  <si>
    <t>BTD-1毁灭者</t>
  </si>
  <si>
    <t>护卫舰</t>
  </si>
  <si>
    <t>中</t>
  </si>
  <si>
    <t>巡洋核心</t>
  </si>
  <si>
    <t>J国20.3厘米连装炮</t>
  </si>
  <si>
    <t>零式水上侦察机</t>
  </si>
  <si>
    <t>希佩尔海军上将</t>
  </si>
  <si>
    <t>G国双联203毫米炮</t>
  </si>
  <si>
    <t>U国三联8英寸炮</t>
  </si>
  <si>
    <t>61厘米四连装鱼雷</t>
  </si>
  <si>
    <t>G国三联150毫米炮</t>
  </si>
  <si>
    <t>三联533毫米鱼雷</t>
  </si>
  <si>
    <t>科隆</t>
  </si>
  <si>
    <t>标准型对空雷达</t>
  </si>
  <si>
    <t>U国单装5英寸炮</t>
  </si>
  <si>
    <t>U国三联6英寸炮</t>
  </si>
  <si>
    <t>中国</t>
  </si>
  <si>
    <t>C国双联140毫米炮</t>
  </si>
  <si>
    <t>小型</t>
  </si>
  <si>
    <t>驱逐核心</t>
  </si>
  <si>
    <t>J国12.7厘米连装炮</t>
  </si>
  <si>
    <t>61厘米三连装鱼雷</t>
  </si>
  <si>
    <t xml:space="preserve">深雪 </t>
  </si>
  <si>
    <t>G国单装127毫米炮</t>
  </si>
  <si>
    <t>四联533毫米鱼雷</t>
  </si>
  <si>
    <t>Z21</t>
  </si>
  <si>
    <t>Z22</t>
  </si>
  <si>
    <t>G国单装150毫米炮</t>
  </si>
  <si>
    <t>E国双联4.7英寸炮</t>
  </si>
  <si>
    <t>五联533毫米鱼雷</t>
  </si>
  <si>
    <t>哥萨克人</t>
  </si>
  <si>
    <t>爱斯基摩人</t>
  </si>
  <si>
    <t>卡辛杨</t>
  </si>
  <si>
    <t>安东尼</t>
  </si>
  <si>
    <t>布雷恩</t>
  </si>
  <si>
    <t>基阿特</t>
  </si>
  <si>
    <t>弗兰克·诺克斯</t>
  </si>
  <si>
    <t>鲍尔</t>
  </si>
  <si>
    <t>S国单装130毫米炮</t>
  </si>
  <si>
    <t>法国</t>
  </si>
  <si>
    <t>F国单装138毫米炮</t>
  </si>
  <si>
    <t>E国MK.III型三联16英寸炮</t>
  </si>
  <si>
    <t>初升的朝阳(3级)：根据总出征次数（上限30000次）增加自身火力最多12点，且增加自身暴击率最多12%</t>
  </si>
  <si>
    <t>长门</t>
  </si>
  <si>
    <t>J国41厘米连装炮</t>
  </si>
  <si>
    <t>陆奥</t>
  </si>
  <si>
    <t>皇家橡树</t>
  </si>
  <si>
    <t>厌战</t>
  </si>
  <si>
    <t>E国八联40毫米砰砰炮</t>
  </si>
  <si>
    <t>标准型火控雷达</t>
  </si>
  <si>
    <t>E国274型雷达</t>
  </si>
  <si>
    <t>U国双联16英寸炮</t>
  </si>
  <si>
    <t>先进型火控雷达</t>
  </si>
  <si>
    <t>I国三联381毫米炮</t>
  </si>
  <si>
    <t>普列塞水下防护系统</t>
  </si>
  <si>
    <t>意式餐具套装</t>
  </si>
  <si>
    <t>F国四联380毫米炮</t>
  </si>
  <si>
    <t>凯旋之歌(3级)：增加自身9%暴击率。中破、大破时攻击无视对方护甲。暴击时造成伤害无视对方护甲。</t>
  </si>
  <si>
    <t>沙恩霍斯特</t>
  </si>
  <si>
    <t>G国三联283毫米炮</t>
  </si>
  <si>
    <t>零战62型</t>
  </si>
  <si>
    <t>彗星</t>
  </si>
  <si>
    <t>BF109T</t>
  </si>
  <si>
    <t>Ju-87C斯图卡</t>
  </si>
  <si>
    <t>TBD蹂躏者</t>
  </si>
  <si>
    <t>独木成林(3级)：增加自身回避20点，并且队伍中没有其余航母（航母，轻母，装母）存在时，自身射程变更为长,火力加成55点</t>
  </si>
  <si>
    <t>F4F野猫</t>
  </si>
  <si>
    <t>剑鱼MKIII</t>
  </si>
  <si>
    <t>海喷火MKXV</t>
  </si>
  <si>
    <t>德意志</t>
  </si>
  <si>
    <t>柴油机</t>
  </si>
  <si>
    <t>舍尔海军上将</t>
  </si>
  <si>
    <t>E国双联8英寸炮</t>
  </si>
  <si>
    <t>极密货物</t>
  </si>
  <si>
    <t>盐湖城</t>
  </si>
  <si>
    <t>U国四联1.1英寸防空炮</t>
  </si>
  <si>
    <t>S国三联180毫米炮</t>
  </si>
  <si>
    <t>Бе-4舰载侦察机</t>
  </si>
  <si>
    <t>川内</t>
  </si>
  <si>
    <t>神通</t>
  </si>
  <si>
    <t>那珂</t>
  </si>
  <si>
    <t>翡翠</t>
  </si>
  <si>
    <t>E国单装6英寸炮</t>
  </si>
  <si>
    <t>进取</t>
  </si>
  <si>
    <t>E国三联6英寸炮</t>
  </si>
  <si>
    <t>勇敢</t>
  </si>
  <si>
    <t>光荣</t>
  </si>
  <si>
    <t>暴怒</t>
  </si>
  <si>
    <t>E国单装18英寸舰炮</t>
  </si>
  <si>
    <t>德·鲁伊特</t>
  </si>
  <si>
    <t>荷兰</t>
  </si>
  <si>
    <t>N国双联152毫米炮</t>
  </si>
  <si>
    <t>C国单装150毫米炮</t>
  </si>
  <si>
    <t>维那莫依嫩</t>
  </si>
  <si>
    <t>芬兰</t>
  </si>
  <si>
    <t>254毫米博福斯双联主炮</t>
  </si>
  <si>
    <t>J国10厘米连装炮</t>
  </si>
  <si>
    <t>雪风</t>
  </si>
  <si>
    <t>祥瑞御免(3级)：将所有己方其他舰船的幸运吸收至自身，每9点幸运增加1%回避率。</t>
  </si>
  <si>
    <t>Z3</t>
  </si>
  <si>
    <t>Z46</t>
  </si>
  <si>
    <t>G国双联128毫米高平两用炮</t>
  </si>
  <si>
    <t>热心</t>
  </si>
  <si>
    <t>阿卡司塔</t>
  </si>
  <si>
    <t>索玛雷兹</t>
  </si>
  <si>
    <t>维纳斯</t>
  </si>
  <si>
    <t>军团</t>
  </si>
  <si>
    <t>撒切尔</t>
  </si>
  <si>
    <t>西格斯比</t>
  </si>
  <si>
    <t>一袋土豆</t>
  </si>
  <si>
    <t>扫把星(3级)：这个技能并没有什么鸟用。</t>
  </si>
  <si>
    <t>U国双联5英寸炮</t>
  </si>
  <si>
    <t>I国双联120毫米炮</t>
  </si>
  <si>
    <t>安东尼奥·达诺利</t>
  </si>
  <si>
    <t>乌戈里尼·维瓦尔迪</t>
  </si>
  <si>
    <t>S国双联130毫米炮</t>
  </si>
  <si>
    <t>S国单装305毫米无后座力炮</t>
  </si>
  <si>
    <t>水下舰</t>
  </si>
  <si>
    <t>潜艇核心</t>
  </si>
  <si>
    <t>E国单装12英寸潜艇主炮</t>
  </si>
  <si>
    <t>F国旋转鱼雷发射器</t>
  </si>
  <si>
    <t>F国双联203毫米潜艇主炮</t>
  </si>
  <si>
    <t>兴登堡</t>
  </si>
  <si>
    <t>G国双联406毫米炮</t>
  </si>
  <si>
    <t>高速轻弹(3级)：当自身不处于中破、大破状态时，炮击战自身攻击时降低敌方装甲15%，并附带固定伤害20点。</t>
  </si>
  <si>
    <t>骑士之誓(3级)：队伍中每有一艘非E国的船只都会增加自身命中、回避、火力3点。</t>
  </si>
  <si>
    <t>灵活转换(形态一)(3级)：非中破、大破状态下，提升自身闪避值20点、装甲值15点，降低自身火力值7点；中破状态下，自身火力不受战损影响</t>
  </si>
  <si>
    <t>不屈的迎风花(3级)：增加自身30%被攻击概率，提升两侧友方单位18%暴击率，自身中破、大破状态下无法参与任何攻击。</t>
  </si>
  <si>
    <t>马萨诸塞</t>
  </si>
  <si>
    <t>重击(3级)：攻击有40%概率降低被命中单位75%的火力（夜战阶段无效），有35%概率造成敌方总血量20%的额外伤害。</t>
  </si>
  <si>
    <t>早期型U国三联16英寸炮（MK7）</t>
  </si>
  <si>
    <t>决胜之兵(3级)：在炮击战阶段优先攻击敌方战列/战巡/航战单位，增加自身对于战列/战巡/航战的暴击率20%且暴击时攻击无视自身战损。</t>
  </si>
  <si>
    <t>衣阿华</t>
  </si>
  <si>
    <t>止战之戈(3级)：炮击战阶段，26%概率炮击同一个目标两次，触发技能之后炮击战阶段将不再行动。</t>
  </si>
  <si>
    <t>卡约•杜伊里奥</t>
  </si>
  <si>
    <t>罗马</t>
  </si>
  <si>
    <t>强装药主炮(3级)：首轮炮击阶段，自身攻击时，敌人装甲降低40%。</t>
  </si>
  <si>
    <t>S国三联406毫米炮</t>
  </si>
  <si>
    <t>神圣的战争(3级)：该船的炮击伤害会在90%~130%之间浮动。</t>
  </si>
  <si>
    <t>敦刻尔克</t>
  </si>
  <si>
    <t>F国330毫米四联主炮</t>
  </si>
  <si>
    <t>斯特拉斯堡</t>
  </si>
  <si>
    <t>古斯塔夫五世</t>
  </si>
  <si>
    <t>瑞典</t>
  </si>
  <si>
    <t>R国双联280毫米炮</t>
  </si>
  <si>
    <t>穿梭支援(3级)：降低处于本舰上方位置的3艘舰船所受到的航空攻击伤害35%，并提高12点对空值和索敌值。</t>
  </si>
  <si>
    <t>可畏</t>
  </si>
  <si>
    <t>大青花鱼鱼雷机</t>
  </si>
  <si>
    <t>马塔潘角之箭(3级)：航空战阶段提升自身15点命中，炮击战阶段自身攻击敌人时降低敌人30%的装甲。</t>
  </si>
  <si>
    <t>SB2C地狱俯冲者</t>
  </si>
  <si>
    <t>F6F地狱猫</t>
  </si>
  <si>
    <t>猎火鸡比赛(3级)：提升自身6点火力值。战斗中当敌方有装母、航母或者轻母时，随机降低敌方一艘装母、航母或者轻母的火力值20点。</t>
  </si>
  <si>
    <t>九六式舰战</t>
  </si>
  <si>
    <t>竞技神</t>
  </si>
  <si>
    <t>洛克希德“天狼星”</t>
  </si>
  <si>
    <t>D.790</t>
  </si>
  <si>
    <t>LN.401</t>
  </si>
  <si>
    <t>BR.810</t>
  </si>
  <si>
    <t>萨福克</t>
  </si>
  <si>
    <t>埃克赛特</t>
  </si>
  <si>
    <t>旧金山</t>
  </si>
  <si>
    <t>不朽的英魂(3级)：当自身在场时，队伍中每有一艘U国重巡洋舰，则为全队轻巡、重巡、航巡提供5火力加成，队伍中每有一艘U国轻巡洋舰，则为全队轻巡、重巡、航巡提供5对空和回避加成。</t>
  </si>
  <si>
    <t>德梅因</t>
  </si>
  <si>
    <t>MK.16三联8英寸自动炮</t>
  </si>
  <si>
    <t>U国双联3英寸防空炮</t>
  </si>
  <si>
    <t>八英寸机关枪(3级)：提升自身暴击伤害20%，炮击战阶段，有30%概率造成1.3倍的伤害。（暴击与倍率伤害不同时触发）</t>
  </si>
  <si>
    <t>扎拉</t>
  </si>
  <si>
    <t>阿尔及利亚</t>
  </si>
  <si>
    <t>F国双联M1931式203毫米炮</t>
  </si>
  <si>
    <t>J国12.7厘米连装高射炮</t>
  </si>
  <si>
    <t>J国15.5厘米三联主炮</t>
  </si>
  <si>
    <t>紫云</t>
  </si>
  <si>
    <t>改良型声纳</t>
  </si>
  <si>
    <t>伍斯特</t>
  </si>
  <si>
    <t>U国MK16DP双联6英寸高射炮</t>
  </si>
  <si>
    <t>奥克兰</t>
  </si>
  <si>
    <t>克利夫兰</t>
  </si>
  <si>
    <t>高速射击(3级)：炮击战时40%概率造成1.4倍伤害。</t>
  </si>
  <si>
    <t>应瑞</t>
  </si>
  <si>
    <t>肇和</t>
  </si>
  <si>
    <t>泰国</t>
  </si>
  <si>
    <t>J国12厘米单装炮</t>
  </si>
  <si>
    <t>白露</t>
  </si>
  <si>
    <t>时雨</t>
  </si>
  <si>
    <t>及时雨(3级)：被动增加自身回避30点。</t>
  </si>
  <si>
    <t>岛风</t>
  </si>
  <si>
    <t>61厘米五连装鱼雷</t>
  </si>
  <si>
    <t>峰风</t>
  </si>
  <si>
    <t>吸血鬼</t>
  </si>
  <si>
    <t>澳大利亚</t>
  </si>
  <si>
    <t>海达人</t>
  </si>
  <si>
    <t>加拿大</t>
  </si>
  <si>
    <t>改良型深弹投射器</t>
  </si>
  <si>
    <t>塞缪尔•罗伯茨</t>
  </si>
  <si>
    <t>U96</t>
  </si>
  <si>
    <t>U156</t>
  </si>
  <si>
    <t>乔治·埃夫洛夫</t>
  </si>
  <si>
    <t>希腊</t>
  </si>
  <si>
    <t>E国双联9.2英寸炮</t>
  </si>
  <si>
    <t>蒙古</t>
  </si>
  <si>
    <t>钓鱼(3级)：当苏赫巴托尔在队伍中时，30%概率钓到更好的鱼，幸运永久增加30。</t>
  </si>
  <si>
    <t>圣路易斯</t>
  </si>
  <si>
    <t>冰岛</t>
  </si>
  <si>
    <t>冈格尼尔</t>
  </si>
  <si>
    <t>护渔(3级)：钓到更好的鱼的概率降低30%。</t>
  </si>
  <si>
    <t>圣女贞德</t>
  </si>
  <si>
    <t>F国双联155毫米炮</t>
  </si>
  <si>
    <t>英王乔治五世</t>
  </si>
  <si>
    <t>圣剑之击(3级)：攻击装甲大于50点的目标时，有35%概率造成1.4倍伤害。</t>
  </si>
  <si>
    <t>巴夫勒尔</t>
  </si>
  <si>
    <t>E国双联4.5英寸炮（MK.VI型）</t>
  </si>
  <si>
    <t>女灶神</t>
  </si>
  <si>
    <t>希望的曙光(3级)：增加自身回避30点，降低自身被攻击概率30%，战斗结束后，回复上一场战斗损失耐久最多的船只40%的在上一场的受损耐久。</t>
  </si>
  <si>
    <t>哥特兰</t>
  </si>
  <si>
    <t>萨博S.17BS</t>
  </si>
  <si>
    <t>球上倒立(1级)：由于该舰火炮固定于船体，加上圆盘船身糟糕的控制性，于是有人比喻，火炮瞄准的难度如同在圆球上倒立。炮击战的攻击会在昼战增加回避10点，降低命中10点，重复攻击不累加（该技能无法升级）。</t>
  </si>
  <si>
    <t>库欣</t>
  </si>
  <si>
    <t>纽伦堡</t>
  </si>
  <si>
    <t>阿贾克斯</t>
  </si>
  <si>
    <t>R国三联152毫米炮</t>
  </si>
  <si>
    <t>宵月</t>
  </si>
  <si>
    <t>明斯克</t>
  </si>
  <si>
    <t>M2</t>
  </si>
  <si>
    <t>毛奇</t>
  </si>
  <si>
    <t>持久作战(3级)：提升自身所携带的鱼雷机的鱼雷值7点。自身血量降低时不会对自身属性造成影响，且同时减少30%自身因战斗造成的载机量损失（大破时除外）。</t>
  </si>
  <si>
    <t>RE.2001</t>
  </si>
  <si>
    <t>G.55S</t>
  </si>
  <si>
    <t>希尔曼</t>
  </si>
  <si>
    <t>大卫·塔菲3(3级)：增加自身回避、命中、幸运20点。</t>
  </si>
  <si>
    <t>基辅</t>
  </si>
  <si>
    <t>塔斯卡卢萨</t>
  </si>
  <si>
    <t>蓝色幽灵(3级)：增加自身所携带轰炸机15%的威力，受到航空攻击时有25%概率免疫该次伤害。</t>
  </si>
  <si>
    <t>诺福克</t>
  </si>
  <si>
    <t>斯特雷特</t>
  </si>
  <si>
    <t>妙高</t>
  </si>
  <si>
    <t>奥古斯塔</t>
  </si>
  <si>
    <t>卫士</t>
  </si>
  <si>
    <t>MK.N6双联4.5英寸炮</t>
  </si>
  <si>
    <t>E国双联20英寸主炮</t>
  </si>
  <si>
    <t>完美战巡(3级)：自身被暴击率+15%，攻击战列，战巡、航战时，造成120%的伤害，攻击航速低于自己的目标时，暴击率+15%。</t>
  </si>
  <si>
    <t>零战五二型</t>
  </si>
  <si>
    <t>F国M1948双联127毫米炮</t>
  </si>
  <si>
    <t>博福斯M1951双联57毫米高炮</t>
  </si>
  <si>
    <t>不惧</t>
  </si>
  <si>
    <t>S国СМ-2-1双联130毫米炮</t>
  </si>
  <si>
    <t>S国СМ-20-ЗИФ四联45毫米高炮</t>
  </si>
  <si>
    <t>F国M1934双联138毫米炮</t>
  </si>
  <si>
    <t>竹</t>
  </si>
  <si>
    <t>伟大的庞贝</t>
  </si>
  <si>
    <t>I国双联135毫米主炮</t>
  </si>
  <si>
    <t>天鹰</t>
  </si>
  <si>
    <t>地中海护卫(3级)：炮击战时增加自身暴击率12%，降低对方所有航母及轻母炮击战时的命中值12点。</t>
  </si>
  <si>
    <t>帝国</t>
  </si>
  <si>
    <t>航空曙光(3级)：增加开幕和炮击战阶段伤害20%。</t>
  </si>
  <si>
    <t>波尔扎诺</t>
  </si>
  <si>
    <t>I国双联203毫米主炮</t>
  </si>
  <si>
    <t>龙骑兵</t>
  </si>
  <si>
    <t>波兰</t>
  </si>
  <si>
    <t>江原</t>
  </si>
  <si>
    <t>忠武</t>
  </si>
  <si>
    <t>五联533毫米鱼雷（MK17）</t>
  </si>
  <si>
    <t>威斯康星</t>
  </si>
  <si>
    <t>谢菲尔德</t>
  </si>
  <si>
    <t>蒙彼利埃</t>
  </si>
  <si>
    <t>丹佛</t>
  </si>
  <si>
    <t>初月</t>
  </si>
  <si>
    <t>菲尔普斯</t>
  </si>
  <si>
    <t>U-1405</t>
  </si>
  <si>
    <t>莫斯科</t>
  </si>
  <si>
    <t>S国三联СМ-40型220毫米炮</t>
  </si>
  <si>
    <t>巡洋舰压制(3级)：提升自身在内全队轻巡和重巡的回避7点，提升全队所有轻巡的火力7点。梯形阵时增加莫斯科自身暴击和被暴击各10点</t>
  </si>
  <si>
    <t>斯维尔德洛夫</t>
  </si>
  <si>
    <t>S国三联Б-38型152毫米炮</t>
  </si>
  <si>
    <t>S国СМ-5-1双联100毫米高炮</t>
  </si>
  <si>
    <t>阿尔贝托·迪·朱桑诺</t>
  </si>
  <si>
    <t>联合力量</t>
  </si>
  <si>
    <t>奥匈帝国</t>
  </si>
  <si>
    <t>Ar国三联30.5厘米炮</t>
  </si>
  <si>
    <t>爱丽</t>
  </si>
  <si>
    <t>羽黑</t>
  </si>
  <si>
    <t>第五战队(3级)：队伍中每有一个中型船都会增加自身5点闪避值。我方所有J系船均增加7点火力值与9%暴击率</t>
  </si>
  <si>
    <t>天津风</t>
  </si>
  <si>
    <t>吕-34</t>
  </si>
  <si>
    <t>虎</t>
  </si>
  <si>
    <t>E国双联MK.N5型6英寸高平速射炮</t>
  </si>
  <si>
    <t>K1</t>
  </si>
  <si>
    <t>星座</t>
  </si>
  <si>
    <t>特遣先锋(3级)：提升己方全队索敌3点，增加己方大型船闪避值9点，自身优先攻击敌方大型船</t>
  </si>
  <si>
    <t>炽热</t>
  </si>
  <si>
    <t>“狗鱼”反舰导弹</t>
  </si>
  <si>
    <t>СМ-59-1发射架</t>
  </si>
  <si>
    <t>加纳里亚斯</t>
  </si>
  <si>
    <t>西班牙</t>
  </si>
  <si>
    <t>门德斯·努涅斯</t>
  </si>
  <si>
    <t>鹦鹉螺</t>
  </si>
  <si>
    <t>秘密潜行(3级)：提升自身和自身相邻上方一艘船9点闪避值和9点装甲值。提升自身火力*0.5%的暴击率</t>
  </si>
  <si>
    <t>乌尔里希·冯·胡滕</t>
  </si>
  <si>
    <t>G国SKC/40型42厘米三联主炮</t>
  </si>
  <si>
    <t>德式设计(3级)：提升自身装甲值10点，航空战时增加15%被暴击率，炮击战时免疫受到的第一次炮击攻击，攻击护甲高于自身的敌人时，提升自身15%暴击伤害。</t>
  </si>
  <si>
    <t>塞德利茨</t>
  </si>
  <si>
    <t>克莱夫勋爵</t>
  </si>
  <si>
    <t>光辉</t>
  </si>
  <si>
    <t>先驱首战(3级)：提升相邻上下航母，装母，轻母15点命中值和20%炮击战威力。</t>
  </si>
  <si>
    <t>海王星</t>
  </si>
  <si>
    <t>E国三联6英寸高平两用炮</t>
  </si>
  <si>
    <t>早春</t>
  </si>
  <si>
    <t>J国六联61厘米鱼雷</t>
  </si>
  <si>
    <t>达·芬奇</t>
  </si>
  <si>
    <t>汉考克</t>
  </si>
  <si>
    <t>多用途航母(3级)：增加自身装备的轰炸机的轰炸值4点。队伍中航母装母总数量小于3时，提升自身火力值10点；队伍中航母装母总数量大于等于3时，提升自身装甲值9点与命中值9点。</t>
  </si>
  <si>
    <t>圣哈辛托</t>
  </si>
  <si>
    <t>TBF（乔治·布什）</t>
  </si>
  <si>
    <t>埃德加·居内</t>
  </si>
  <si>
    <t>木曾</t>
  </si>
  <si>
    <t>重雷装舰突袭(3级)：解锁开幕雷击，对单个目标造成伤害，威力为鱼雷战的110%。</t>
  </si>
  <si>
    <t>斯普利特</t>
  </si>
  <si>
    <t>南斯拉夫</t>
  </si>
  <si>
    <t>哥伦比亚</t>
  </si>
  <si>
    <t>圣乔治</t>
  </si>
  <si>
    <t>E国三联18英寸主炮（N）</t>
  </si>
  <si>
    <t>印第安纳</t>
  </si>
  <si>
    <t>战列舰支队(3级)：队伍中每有一艘战列舰给印第安纳自身增加火力值3点，命中值4点，如果队伍中战列舰平均航速大于等于27,增加火力值为4点。</t>
  </si>
  <si>
    <t>坎伯兰</t>
  </si>
  <si>
    <t>奥斯塔公爵</t>
  </si>
  <si>
    <t>法迪布鲁诺</t>
  </si>
  <si>
    <t>I国双联381毫米炮（BM）</t>
  </si>
  <si>
    <t>S113</t>
  </si>
  <si>
    <t>莉安夕</t>
  </si>
  <si>
    <t>海圻</t>
  </si>
  <si>
    <t>阿姆斯特朗八英寸炮</t>
  </si>
  <si>
    <t>纽波特纽斯</t>
  </si>
  <si>
    <t>超额(3级)：炮击战阶段有35%概率造成敌方总血量20%的额外伤害。该技能触发一次之后，纽波特纽斯火力降低10%（火力降低不会继承到夜战）。</t>
  </si>
  <si>
    <t>留里克</t>
  </si>
  <si>
    <t>维克斯双联10英寸主炮</t>
  </si>
  <si>
    <t>库图佐夫</t>
  </si>
  <si>
    <t>查尔斯·亚当斯</t>
  </si>
  <si>
    <t>鞑靼人防空导弹</t>
  </si>
  <si>
    <t>天雾</t>
  </si>
  <si>
    <t>查尔斯·奥斯本</t>
  </si>
  <si>
    <t>泰勒</t>
  </si>
  <si>
    <t>闪电</t>
  </si>
  <si>
    <t>新墨西哥</t>
  </si>
  <si>
    <t>斯大林格勒</t>
  </si>
  <si>
    <t>超长</t>
  </si>
  <si>
    <t>S国三联СМ-31型305毫米主炮</t>
  </si>
  <si>
    <t>巡洋舰领袖(3级)：增加自身火力值10点，降低自身命中值5点。炮击战阶段该舰命中的目标是非满血状态，则增加20%额外伤害，次轮炮击战阶段自身被命中时，减少20%受到的伤害。</t>
  </si>
  <si>
    <t>德里</t>
  </si>
  <si>
    <t>阿布鲁奇公爵</t>
  </si>
  <si>
    <t>七省联盟</t>
  </si>
  <si>
    <t>胆大</t>
  </si>
  <si>
    <t>“白蚁”M反舰导弹</t>
  </si>
  <si>
    <t>КТ-15М-БРК发射器</t>
  </si>
  <si>
    <t>U-35</t>
  </si>
  <si>
    <t>格拉摩根</t>
  </si>
  <si>
    <t>海参防空导弹</t>
  </si>
  <si>
    <t>海参导弹发射系统</t>
  </si>
  <si>
    <t>改进型海参(1级)：海参防空导弹的装填系统得到了优化，该角色额外获得了一个装备栏。（该技能无法升级）</t>
  </si>
  <si>
    <t>怨仇</t>
  </si>
  <si>
    <t>乔治莱格</t>
  </si>
  <si>
    <t>哈曼</t>
  </si>
  <si>
    <t>吕特晏斯</t>
  </si>
  <si>
    <t>标准-1</t>
  </si>
  <si>
    <t>MK13导弹发射系统</t>
  </si>
  <si>
    <t>鲃鱼</t>
  </si>
  <si>
    <t>新泽西</t>
  </si>
  <si>
    <t>重火力炮击(3级)：T优时增加自身25%暴击率，同航战时增加自身15%暴击率。炮击战阶段命中旗舰时造成额外30%伤害。</t>
  </si>
  <si>
    <t>萨勒姆</t>
  </si>
  <si>
    <t>精锐装备(3级)：提升自身携带装备所增加的命中值*1.5的火力值。炮击战阶段有25%概率同时攻击两个目标，第二个目标造成80%的伤害</t>
  </si>
  <si>
    <t>黛朵</t>
  </si>
  <si>
    <t>堪培拉</t>
  </si>
  <si>
    <t>加里波第</t>
  </si>
  <si>
    <t>凯利</t>
  </si>
  <si>
    <t>507B迷彩（蒙巴顿粉）</t>
  </si>
  <si>
    <t>英格兰</t>
  </si>
  <si>
    <t>刺猬弹深弹投射器</t>
  </si>
  <si>
    <t>47工程</t>
  </si>
  <si>
    <t>可怖</t>
  </si>
  <si>
    <t>阿金库尔</t>
  </si>
  <si>
    <t>一星期主炮群</t>
  </si>
  <si>
    <t>战列线(3级)：增加队伍中战列、战巡10点火力值，战列、战巡每场战斗的获得经验增加10%。单纵阵时增加己方全体12点火力值与10点命中值，梯形阵时增加己方全体15%暴击率与7%被暴击率。</t>
  </si>
  <si>
    <t>桑提</t>
  </si>
  <si>
    <t>亚尔古水手</t>
  </si>
  <si>
    <t>征战四海(3级)：全阶段损失自身总生命值的30%血量后本场战斗获得一次100%的减伤（每次出击限发动一次）。炮击战阶段我方每命中敌方单位一次，都会提升亚尔古水手5点火力值。</t>
  </si>
  <si>
    <t>萨凡纳</t>
  </si>
  <si>
    <t>凤凰城</t>
  </si>
  <si>
    <t>涅槃(3级)：战斗中受到大于当前血量50%的伤害时，减少99%所受到的伤害。（每场战斗触发一次）</t>
  </si>
  <si>
    <t>燕八哥</t>
  </si>
  <si>
    <t>蒂默曼</t>
  </si>
  <si>
    <t>史密斯</t>
  </si>
  <si>
    <t>彼得·施特拉塞尔</t>
  </si>
  <si>
    <t>超重型航弹(3级)：增加自身20%暴击率。彼得·施特拉塞尔命中过的目标会降低10点闪避值与10点装甲值，如果是航母装母轻母单位还会再额外降低10点命中值（限炮击战阶段）。</t>
  </si>
  <si>
    <t>塞班</t>
  </si>
  <si>
    <t>F4U海盗</t>
  </si>
  <si>
    <t>尼古拉斯</t>
  </si>
  <si>
    <t>马伊·布雷泽</t>
  </si>
  <si>
    <t>捷尔任斯基</t>
  </si>
  <si>
    <t>什罗普郡</t>
  </si>
  <si>
    <t>波士顿</t>
  </si>
  <si>
    <t>提康德罗加</t>
  </si>
  <si>
    <t>制空权(3级)：自身受到航母单位攻击时降低20%的伤害（限开幕与炮击战阶段）。自身和其上方最近的一艘航母，装母，轻母单位在制空权均势，优势，确保时舰载机伤害增加10%。</t>
  </si>
  <si>
    <t>亨廷顿</t>
  </si>
  <si>
    <t>B65</t>
  </si>
  <si>
    <t>十三号战舰</t>
  </si>
  <si>
    <t>五年式四十六厘主炮</t>
  </si>
  <si>
    <t>鞍马</t>
  </si>
  <si>
    <t>冬月</t>
  </si>
  <si>
    <t>阿尔维塞·达·摩斯托</t>
  </si>
  <si>
    <t>装备名称</t>
  </si>
  <si>
    <t>稀有度</t>
  </si>
  <si>
    <t>大类</t>
  </si>
  <si>
    <t>小类</t>
  </si>
  <si>
    <t>对潜</t>
  </si>
  <si>
    <t>索敌</t>
  </si>
  <si>
    <t>命中</t>
  </si>
  <si>
    <t>闪避</t>
  </si>
  <si>
    <t>轰炸</t>
  </si>
  <si>
    <t>对空/防空</t>
  </si>
  <si>
    <t>对空倍率</t>
  </si>
  <si>
    <t>对空补正</t>
  </si>
  <si>
    <t>导弹突防</t>
  </si>
  <si>
    <t>导弹拦截</t>
  </si>
  <si>
    <t>导弹防护</t>
  </si>
  <si>
    <t>铝耗</t>
  </si>
  <si>
    <t>effect</t>
  </si>
  <si>
    <t>special_effect</t>
  </si>
  <si>
    <t>描述</t>
  </si>
  <si>
    <t>强化部件</t>
  </si>
  <si>
    <t>强化部件-通用</t>
  </si>
  <si>
    <t>主炮-通用</t>
  </si>
  <si>
    <t>J国12.7厘米单装炮</t>
  </si>
  <si>
    <t>对空补正20%；对空倍率1.1</t>
  </si>
  <si>
    <t>对空补正20%；对空倍率1.2</t>
  </si>
  <si>
    <t>对空补正20%；对空倍率1.6</t>
  </si>
  <si>
    <t>对空补正20%；对空倍率1.5</t>
  </si>
  <si>
    <t>对空补正20%；对空倍率2.2</t>
  </si>
  <si>
    <t>对空补正20%；对空倍率1.8</t>
  </si>
  <si>
    <t>主炮-轻巡+</t>
  </si>
  <si>
    <t>J国15.2厘米连装炮</t>
  </si>
  <si>
    <t>主炮-重巡+</t>
  </si>
  <si>
    <t>对空补正20%；对空倍率1.3</t>
  </si>
  <si>
    <t>对空补正20%；对空倍率1.9</t>
  </si>
  <si>
    <t>主炮-战列+</t>
  </si>
  <si>
    <t>J国46厘米三连装炮</t>
  </si>
  <si>
    <t>副炮-通用</t>
  </si>
  <si>
    <t>对空补正20%；对空倍率1.7</t>
  </si>
  <si>
    <t>J国12.7毫米单装机枪</t>
  </si>
  <si>
    <t>防空炮</t>
  </si>
  <si>
    <t>防空炮-通用</t>
  </si>
  <si>
    <t>对空补正35%；对空倍率2</t>
  </si>
  <si>
    <t>J国25毫米联装机炮</t>
  </si>
  <si>
    <t>对空补正35%；对空倍率2.1</t>
  </si>
  <si>
    <t>G国双联37毫米防空炮</t>
  </si>
  <si>
    <t>G国四联20毫米防空炮</t>
  </si>
  <si>
    <t>对空补正35%；对空倍率2.2</t>
  </si>
  <si>
    <t>E国四联40毫米砰砰炮</t>
  </si>
  <si>
    <t>对空补正35%；对空倍率2.4</t>
  </si>
  <si>
    <t>对空补正35%；对空倍率3</t>
  </si>
  <si>
    <t>对空补正35%；对空倍率2.7</t>
  </si>
  <si>
    <t>对空补正35%；对空倍率3.1</t>
  </si>
  <si>
    <t>对空补正35%；对空倍率2.8</t>
  </si>
  <si>
    <t>铝耗4</t>
  </si>
  <si>
    <t>铝耗5</t>
  </si>
  <si>
    <t>铝耗6</t>
  </si>
  <si>
    <t>海水獭</t>
  </si>
  <si>
    <t>雷达-通用</t>
  </si>
  <si>
    <t>对空补正40%；对空倍率2.8</t>
  </si>
  <si>
    <t>改良型对空雷达</t>
  </si>
  <si>
    <t>对空补正40%；对空倍率3</t>
  </si>
  <si>
    <t>声呐</t>
  </si>
  <si>
    <t>深投</t>
  </si>
  <si>
    <t>深弹-通用</t>
  </si>
  <si>
    <t>鱼雷-通用</t>
  </si>
  <si>
    <t>炮弹</t>
  </si>
  <si>
    <t>炮弹-通用</t>
  </si>
  <si>
    <t>强化部件-中型船+</t>
  </si>
  <si>
    <t>强化部件-大型船+</t>
  </si>
  <si>
    <t>损害管制小组</t>
  </si>
  <si>
    <t>损管</t>
  </si>
  <si>
    <t>损管-通用</t>
  </si>
  <si>
    <t>精英损害管制小组</t>
  </si>
  <si>
    <t>E国4.5英寸连装高炮</t>
  </si>
  <si>
    <t>四联533毫米磁性鱼雷</t>
  </si>
  <si>
    <t>先进型对空雷达</t>
  </si>
  <si>
    <t>对空补正40%；对空倍率3.3</t>
  </si>
  <si>
    <t>先进型对海雷达</t>
  </si>
  <si>
    <t>对空补正50%；对空倍率1.8</t>
  </si>
  <si>
    <t>对空补正50%；对空倍率3</t>
  </si>
  <si>
    <t>对空补正50%；对空倍率2.2</t>
  </si>
  <si>
    <t>先进型声纳</t>
  </si>
  <si>
    <t>先进型深弹投射器</t>
  </si>
  <si>
    <t>捕鼠器深弹投射器</t>
  </si>
  <si>
    <t>先进型动力系统</t>
  </si>
  <si>
    <t>发烟筒</t>
  </si>
  <si>
    <t>强化部件-发烟筒</t>
  </si>
  <si>
    <t>重巡以下船只专用（航母类不能使用）</t>
  </si>
  <si>
    <t>铝耗15</t>
  </si>
  <si>
    <t>VT引信炮弹</t>
  </si>
  <si>
    <t>炮弹-重巡+</t>
  </si>
  <si>
    <t>{'num': 25}</t>
  </si>
  <si>
    <t>炮击战阶段增加25%攻击上限（同类弹药效果只会生效一个）</t>
  </si>
  <si>
    <t>炮弹-战列+</t>
  </si>
  <si>
    <t>{'ap': 0.2}</t>
  </si>
  <si>
    <t>增加20%护甲穿透（同类弹药效果只生效一个）</t>
  </si>
  <si>
    <t>ME-155</t>
  </si>
  <si>
    <t>XTB2D空中海盗</t>
  </si>
  <si>
    <t>铝耗9</t>
  </si>
  <si>
    <t>二式舰侦</t>
  </si>
  <si>
    <t>海喷火舰侦</t>
  </si>
  <si>
    <t>“TALIEDO STIPA”</t>
  </si>
  <si>
    <t>瑞云</t>
  </si>
  <si>
    <t>轰炸机-水上机</t>
  </si>
  <si>
    <t>晴岚</t>
  </si>
  <si>
    <t>61厘米三连装氧气鱼雷</t>
  </si>
  <si>
    <t>61厘米四连装氧气鱼雷</t>
  </si>
  <si>
    <t>61厘米五连装氧气鱼雷</t>
  </si>
  <si>
    <t>鱼雷-潜艇限定</t>
  </si>
  <si>
    <t>对空倍率1.9</t>
  </si>
  <si>
    <t>“宁海号”舰载机</t>
  </si>
  <si>
    <t>射击钟</t>
  </si>
  <si>
    <t>对空倍率1.2</t>
  </si>
  <si>
    <t>S国BMB型深弹炮</t>
  </si>
  <si>
    <t>铁锚</t>
  </si>
  <si>
    <t>对空倍率1.1</t>
  </si>
  <si>
    <t>I国三联320毫米炮</t>
  </si>
  <si>
    <t>主炮-炮潜限定</t>
  </si>
  <si>
    <t>对空喷进炮</t>
  </si>
  <si>
    <t>对空补正30%；对空倍率2.5</t>
  </si>
  <si>
    <t>雷达告警装置</t>
  </si>
  <si>
    <t>凶猛的大老虎</t>
  </si>
  <si>
    <t>增加1阶段乳量（同类效果不叠加）</t>
  </si>
  <si>
    <t>U国双联16英寸炮（改）</t>
  </si>
  <si>
    <t>剑鱼（810中队）</t>
  </si>
  <si>
    <t>FI-265</t>
  </si>
  <si>
    <t>275火控雷达</t>
  </si>
  <si>
    <t>对空补正60%；对空倍率3.5</t>
  </si>
  <si>
    <t>联络电台</t>
  </si>
  <si>
    <t>对空补正75%；对空倍率1.2</t>
  </si>
  <si>
    <t>梳妆台</t>
  </si>
  <si>
    <t>高脚柜炸弹</t>
  </si>
  <si>
    <t>强化部件-航母系</t>
  </si>
  <si>
    <t>{'num': 0.25}</t>
  </si>
  <si>
    <t>J国暂称20.3厘米连装炮3号炮</t>
  </si>
  <si>
    <t>对空倍率2.3</t>
  </si>
  <si>
    <t>FM-2</t>
  </si>
  <si>
    <t>TBM-3</t>
  </si>
  <si>
    <t>MK.16鱼雷（潜艇）</t>
  </si>
  <si>
    <t>铝耗7</t>
  </si>
  <si>
    <t>贝阿朵莉丝·鱼饼</t>
  </si>
  <si>
    <t>贝尔麦坎·三世</t>
  </si>
  <si>
    <t>P-39（波克雷什金机）</t>
  </si>
  <si>
    <t>F4U（波音顿机）</t>
  </si>
  <si>
    <t>SB2U（弗莱明机）</t>
  </si>
  <si>
    <t>BF-109E（加兰德机）</t>
  </si>
  <si>
    <t>LA-7（阔日杜布机）</t>
  </si>
  <si>
    <t>G国双联533毫米炮</t>
  </si>
  <si>
    <t>F国四联37毫米高炮</t>
  </si>
  <si>
    <t>对空补正45%；对空倍率2.9</t>
  </si>
  <si>
    <t>72厘米三连装鱼雷</t>
  </si>
  <si>
    <t>三联550毫米氧气鱼雷</t>
  </si>
  <si>
    <t>豪华木家具</t>
  </si>
  <si>
    <t>A-2</t>
  </si>
  <si>
    <t>九七式舰攻（80番）</t>
  </si>
  <si>
    <t>增加20%护甲穿透（同类弹药效果只生效一个）；铝耗4</t>
  </si>
  <si>
    <t>三年式E1高角炮</t>
  </si>
  <si>
    <t>对空补正35%；对空倍率1.6</t>
  </si>
  <si>
    <t>复仇者</t>
  </si>
  <si>
    <t>鱼雷机-大型船限定</t>
  </si>
  <si>
    <t>快递箱</t>
  </si>
  <si>
    <t>小提姆火箭弹</t>
  </si>
  <si>
    <t>强化部件-航空系</t>
  </si>
  <si>
    <t>{'num': 0.1}</t>
  </si>
  <si>
    <t>HE-119</t>
  </si>
  <si>
    <t>F2H报丧女妖</t>
  </si>
  <si>
    <t>铝耗8</t>
  </si>
  <si>
    <t>F7F虎猫</t>
  </si>
  <si>
    <t>U国三联14英寸炮（改）</t>
  </si>
  <si>
    <t>F国DRBC火控雷达</t>
  </si>
  <si>
    <t>雷达-轻巡+</t>
  </si>
  <si>
    <t>PAT-52火箭鱼雷</t>
  </si>
  <si>
    <t>{'num1': 10, 'num2': 5}</t>
  </si>
  <si>
    <t>FFF动力炸弹</t>
  </si>
  <si>
    <t>{'num1': 20, 'num2': 0}</t>
  </si>
  <si>
    <t>导弹发射器</t>
  </si>
  <si>
    <t>导弹发射器-通用</t>
  </si>
  <si>
    <t>上游-1导弹</t>
  </si>
  <si>
    <t>导弹</t>
  </si>
  <si>
    <t>导弹-通用</t>
  </si>
  <si>
    <t>{'ap': 0.1}</t>
  </si>
  <si>
    <t>增加10%护甲穿透效果；铝耗10</t>
  </si>
  <si>
    <t>防空导弹发射器</t>
  </si>
  <si>
    <t>防空导弹发射器-通用</t>
  </si>
  <si>
    <t>防空导弹</t>
  </si>
  <si>
    <t>防空导弹-通用</t>
  </si>
  <si>
    <t>对空补正73%；对空倍率3.7；铝耗9</t>
  </si>
  <si>
    <t>青霜</t>
  </si>
  <si>
    <t>G国三联203毫米炮</t>
  </si>
  <si>
    <t>“火把”鱼雷战斗机</t>
  </si>
  <si>
    <t>新型高压锅炉</t>
  </si>
  <si>
    <t>对空倍率2</t>
  </si>
  <si>
    <t>C-301反舰导弹</t>
  </si>
  <si>
    <t>{'ap': 0.15}</t>
  </si>
  <si>
    <t>增加15%护甲穿透效果；铝耗13</t>
  </si>
  <si>
    <t>SR.A/1水上战斗机</t>
  </si>
  <si>
    <t>战斗机-水上战斗机</t>
  </si>
  <si>
    <t>{'ap': 0.05}</t>
  </si>
  <si>
    <t>增加5%护甲穿透效果；铝耗4</t>
  </si>
  <si>
    <t>I国三联381毫米炮改</t>
  </si>
  <si>
    <t>J国短管单装20厘米炮</t>
  </si>
  <si>
    <t>U国双联12英寸炮（CB）</t>
  </si>
  <si>
    <t>对空倍率2.2</t>
  </si>
  <si>
    <t>海流星战斗机</t>
  </si>
  <si>
    <t>海怒战斗机</t>
  </si>
  <si>
    <t>喷火.9374</t>
  </si>
  <si>
    <t>对空倍率2.4</t>
  </si>
  <si>
    <t>E国18英寸双联主炮</t>
  </si>
  <si>
    <t>暗夜女巫</t>
  </si>
  <si>
    <t>飞翔的怀特</t>
  </si>
  <si>
    <t>I国W270鱼雷</t>
  </si>
  <si>
    <t>I国单装135炮</t>
  </si>
  <si>
    <t>对空补正45%；对空倍率3.1</t>
  </si>
  <si>
    <t>对空补正45%；对空倍率2.4</t>
  </si>
  <si>
    <t>MK-12火控雷达</t>
  </si>
  <si>
    <t>对空补正60%；对空倍率3.4</t>
  </si>
  <si>
    <t>F8F熊猫</t>
  </si>
  <si>
    <t>61厘米四连F3试制鱼雷</t>
  </si>
  <si>
    <t>F4U-7</t>
  </si>
  <si>
    <t>SO.8000</t>
  </si>
  <si>
    <t>铝耗2</t>
  </si>
  <si>
    <t>J国试制35.6厘米三联主炮</t>
  </si>
  <si>
    <t>神秘电子设备</t>
  </si>
  <si>
    <t>{'num': 10}</t>
  </si>
  <si>
    <t>S国改良型三联180毫米炮</t>
  </si>
  <si>
    <t>波音218（罗伯特·肖特）</t>
  </si>
  <si>
    <t>铝耗3</t>
  </si>
  <si>
    <t>“海猫”近程舰对空导弹</t>
  </si>
  <si>
    <t>对空补正50%；对空倍率3.3</t>
  </si>
  <si>
    <t>萤火虫AS.MK5</t>
  </si>
  <si>
    <t>J国试制41厘米三连主炮</t>
  </si>
  <si>
    <t>PBJ轰炸机</t>
  </si>
  <si>
    <t>第23驱逐舰中队战旗</t>
  </si>
  <si>
    <t>MK13火控雷达</t>
  </si>
  <si>
    <t>MK16三联6英寸炮（消焰）</t>
  </si>
  <si>
    <t>P-51（阅兵典礼）</t>
  </si>
  <si>
    <t>Ar国双联24厘米炮</t>
  </si>
  <si>
    <t>G7es声导鱼雷</t>
  </si>
  <si>
    <t>萨博08反舰导弹</t>
  </si>
  <si>
    <t>海斗士战斗机（信念号）</t>
  </si>
  <si>
    <t>I国双联45.7厘米炮</t>
  </si>
  <si>
    <t>蜘蛛手套</t>
  </si>
  <si>
    <t>{'exp': 0.01}</t>
  </si>
  <si>
    <t>战斗结束获得经验增加1%（装备之间不叠加）</t>
  </si>
  <si>
    <t>奇迹球鞋</t>
  </si>
  <si>
    <t>F4U（足球战争）</t>
  </si>
  <si>
    <t>消声瓦</t>
  </si>
  <si>
    <t>强化部件-潜艇限定</t>
  </si>
  <si>
    <t>S国ЗИФ-75四联57毫米高炮</t>
  </si>
  <si>
    <t>对空倍率3.2</t>
  </si>
  <si>
    <t>对空补正30%；对空倍率2.8</t>
  </si>
  <si>
    <t>AM-1“拳击手”</t>
  </si>
  <si>
    <t>J国双联长管46厘米主炮</t>
  </si>
  <si>
    <t>对空补正30%</t>
  </si>
  <si>
    <t>“旗鱼”攻击机</t>
  </si>
  <si>
    <t>九五式2型鱼雷（潜艇）</t>
  </si>
  <si>
    <t>空射火箭弹</t>
  </si>
  <si>
    <t>{'boom': 0.05, 'hit': 5}</t>
  </si>
  <si>
    <t>装备时，增加5%开幕轰炸攻击力，炮击战阶段增加5%命中率</t>
  </si>
  <si>
    <t>TBD-1A</t>
  </si>
  <si>
    <t>{'num1': 10, 'num2': 0}</t>
  </si>
  <si>
    <t>航空战阶段增加10%鱼雷机命中率；铝耗5</t>
  </si>
  <si>
    <t>РБУ-2500反潜火箭弹</t>
  </si>
  <si>
    <t>九三式3型鱼雷（四联）</t>
  </si>
  <si>
    <t>F9F“黑豹”</t>
  </si>
  <si>
    <t>TBM-3W</t>
  </si>
  <si>
    <t>{'hit': -10}</t>
  </si>
  <si>
    <t>降低敌方航空战阶段10%命中率；铝耗6</t>
  </si>
  <si>
    <t>U国三联18英寸炮</t>
  </si>
  <si>
    <t>U国双联背负式12/8英寸炮</t>
  </si>
  <si>
    <t>“塘鹅”</t>
  </si>
  <si>
    <t>特制穿甲弹</t>
  </si>
  <si>
    <t>{'exp': 0.07}</t>
  </si>
  <si>
    <t>获得经验值提升7%（装备之间不叠加）</t>
  </si>
  <si>
    <t>鱼雷方位盘</t>
  </si>
  <si>
    <t>{'hit': 10}</t>
  </si>
  <si>
    <t>鱼雷战阶段增加10%命中率</t>
  </si>
  <si>
    <t>荣誉蓝丝带</t>
  </si>
  <si>
    <t>对空补正30%；对空倍率2.7</t>
  </si>
  <si>
    <t>TapTap冰淇淋</t>
  </si>
  <si>
    <t>E国防空火箭弹</t>
  </si>
  <si>
    <t>降低敌方航空战阶段10%鱼雷机命中率</t>
  </si>
  <si>
    <t>通气管（潜艇）</t>
  </si>
  <si>
    <t>{'exp': 0.05}</t>
  </si>
  <si>
    <t>获得经验值提升5%（装备之间不叠加）</t>
  </si>
  <si>
    <t>万圣夜蝙蝠</t>
  </si>
  <si>
    <t>糖果捣蛋</t>
  </si>
  <si>
    <t>F4F（约翰·萨奇）</t>
  </si>
  <si>
    <t>по-2（588航空团）</t>
  </si>
  <si>
    <t>剑鱼（厌战）</t>
  </si>
  <si>
    <t>E国三联18英寸主炮（K）</t>
  </si>
  <si>
    <t>一式穿甲弹</t>
  </si>
  <si>
    <t>{'ap': 0.25}</t>
  </si>
  <si>
    <t>增加25%护甲穿透（同类弹药效果只生效一个）</t>
  </si>
  <si>
    <t>瑞云12型</t>
  </si>
  <si>
    <t>惑星</t>
  </si>
  <si>
    <t>S国三联240毫米炮</t>
  </si>
  <si>
    <t>F4U（冰淇淋）</t>
  </si>
  <si>
    <t>获得经验值提升5%（装备之间不叠加）；铝耗5</t>
  </si>
  <si>
    <t>XFV-1垂直起降战机</t>
  </si>
  <si>
    <t>上游-1甲</t>
  </si>
  <si>
    <t>增加10%护甲穿透（同类弹药效果只生效一个）；铝耗10</t>
  </si>
  <si>
    <t>试制四联41厘米主炮</t>
  </si>
  <si>
    <t>烈风改J</t>
  </si>
  <si>
    <t>{'hit': -5}</t>
  </si>
  <si>
    <t>降低敌方航空战阶段5%命中率；铝耗5</t>
  </si>
  <si>
    <t>潜用SJ雷达</t>
  </si>
  <si>
    <t>双联5英寸平高两用炮（RAT）</t>
  </si>
  <si>
    <t>A2D天鲨</t>
  </si>
  <si>
    <t>АК-230</t>
  </si>
  <si>
    <t>对空补正25%；对空倍率3</t>
  </si>
  <si>
    <t>九二式鱼雷发射器（3型）</t>
  </si>
  <si>
    <t>Me.P1099</t>
  </si>
  <si>
    <t>超级马林S.6</t>
  </si>
  <si>
    <t>六联533毫米鱼雷发射器</t>
  </si>
  <si>
    <t>多层装甲</t>
  </si>
  <si>
    <t>U国双联20英寸主炮</t>
  </si>
  <si>
    <t>SP指示雷达</t>
  </si>
  <si>
    <t>对空补正75%；对空倍率3.3</t>
  </si>
  <si>
    <t>仅限圣乔治装备</t>
  </si>
  <si>
    <t>C-1</t>
  </si>
  <si>
    <t>{'res': 0.05}</t>
  </si>
  <si>
    <t>装备时，远征获得的资源增加5%；铝耗5</t>
  </si>
  <si>
    <t>舰载火箭弹</t>
  </si>
  <si>
    <t>QH-50反潜无人机</t>
  </si>
  <si>
    <t>PBJ-1J轰炸机</t>
  </si>
  <si>
    <t>对空补正70%；对空倍率3.9；铝耗8</t>
  </si>
  <si>
    <t>F国单装27厘米炮</t>
  </si>
  <si>
    <t>FW-190A5/U14</t>
  </si>
  <si>
    <t>XBTC</t>
  </si>
  <si>
    <t>U国18英寸主炮（三联）</t>
  </si>
  <si>
    <t>弗里茨X</t>
  </si>
  <si>
    <t>{'num': 0.2}</t>
  </si>
  <si>
    <t>装备时，增加20%开幕轰炸攻击力</t>
  </si>
  <si>
    <t>SG雷达（CL-50）</t>
  </si>
  <si>
    <t>M4A2谢尔曼</t>
  </si>
  <si>
    <t>流星（弹射）</t>
  </si>
  <si>
    <t>呯呯炮（282）</t>
  </si>
  <si>
    <t>奥托双联76毫米速射炮</t>
  </si>
  <si>
    <t>对空补正40%；对空倍率3.2</t>
  </si>
  <si>
    <t>JU-87（地中海）</t>
  </si>
  <si>
    <t>增加15%护甲穿透（同类弹药效果只生效一个）；铝耗6</t>
  </si>
  <si>
    <t>E国双联15英寸炮（284）</t>
  </si>
  <si>
    <t>对空补正65%；对空倍率3.7；铝耗9</t>
  </si>
  <si>
    <t>黄铜骑士防空导弹</t>
  </si>
  <si>
    <t>防空导弹-大型</t>
  </si>
  <si>
    <t>对空补正78%；对空倍率3.8；铝耗10</t>
  </si>
  <si>
    <t>MK12导弹发射系统</t>
  </si>
  <si>
    <t>防空导弹发射器-大型</t>
  </si>
  <si>
    <t>СМ-24-ЗИФ双联57毫米高炮</t>
  </si>
  <si>
    <t>对空补正38%；对空倍率3</t>
  </si>
  <si>
    <t>黄铜骑士H</t>
  </si>
  <si>
    <t>对空补正60%；对空倍率3；铝耗9</t>
  </si>
  <si>
    <t>三年式20厘米炮（一四式方位盘）</t>
  </si>
  <si>
    <t>主炮-J国重巡限定</t>
  </si>
  <si>
    <t>炮击战阶段增加10%攻击上限（同类弹药效果只会生效一个）；仅限J国舰船装备</t>
  </si>
  <si>
    <t>ЧТА-53-1135鱼雷发射器</t>
  </si>
  <si>
    <t>船载弹射战斗机</t>
  </si>
  <si>
    <t>G国48厘米双联主炮（43）</t>
  </si>
  <si>
    <t>震电改</t>
  </si>
  <si>
    <t>NC.1071攻击机</t>
  </si>
  <si>
    <t>БР-482炮弹</t>
  </si>
  <si>
    <t>战斗结束获得经验增加7%（装备之间不叠加）</t>
  </si>
  <si>
    <t>彗星（誉）</t>
  </si>
  <si>
    <t>5英寸高平两用炮（MK4）</t>
  </si>
  <si>
    <t>对空补正55%；对空倍率3</t>
  </si>
  <si>
    <t>SBD（百思特）</t>
  </si>
  <si>
    <t>对空补正70%；对空倍率4；铝耗8</t>
  </si>
  <si>
    <t>特四式内火艇</t>
  </si>
  <si>
    <t>Ка-15</t>
  </si>
  <si>
    <t>E国双联9.2英寸炮（ACR）</t>
  </si>
  <si>
    <t>雄鹰302乙</t>
  </si>
  <si>
    <t>S国三联460毫米炮</t>
  </si>
  <si>
    <t>潜用快速装填系统</t>
  </si>
  <si>
    <t>箱式标准-1</t>
  </si>
  <si>
    <t>对空补正70%；对空倍率4；铝耗7</t>
  </si>
  <si>
    <t>阿尔法反潜武器</t>
  </si>
  <si>
    <t>MK12型5英寸舰炮</t>
  </si>
  <si>
    <t>对空补正55%；对空倍率2.9</t>
  </si>
  <si>
    <t>MK6三联16英寸主炮（mk8）</t>
  </si>
  <si>
    <t>F3D</t>
  </si>
  <si>
    <t>{'hit': -15}</t>
  </si>
  <si>
    <t>降低敌方航空战阶段15%命中率；铝耗8</t>
  </si>
  <si>
    <t>H-34直升机（武装）</t>
  </si>
  <si>
    <t>AR-231潜载侦察机</t>
  </si>
  <si>
    <t>天袭者</t>
  </si>
  <si>
    <t>暗夜袭击艇</t>
  </si>
  <si>
    <t>仅限阿金库尔装备</t>
  </si>
  <si>
    <t>P.1099</t>
  </si>
  <si>
    <t>HA-139</t>
  </si>
  <si>
    <t>T-2V海星</t>
  </si>
  <si>
    <t>271雷达</t>
  </si>
  <si>
    <t>双联380毫米主炮（SKC/34）</t>
  </si>
  <si>
    <t>“海鸥”侦察机</t>
  </si>
  <si>
    <t>潜用Fat鱼雷</t>
  </si>
  <si>
    <t>E国四联14英寸主炮（284）</t>
  </si>
  <si>
    <t>F6F（102）</t>
  </si>
  <si>
    <t>四联零式72厘米鱼雷</t>
  </si>
  <si>
    <t>博福斯双联120毫米炮</t>
  </si>
  <si>
    <t>对空补正50%；对空倍率2.5</t>
  </si>
  <si>
    <t>5英寸L54双联高平两用炮</t>
  </si>
  <si>
    <t>对空补正50%；对空倍率2.6</t>
  </si>
  <si>
    <t>MK27鱼雷</t>
  </si>
  <si>
    <t>XA2J</t>
  </si>
  <si>
    <t>海吸血鬼（弹性甲板）</t>
  </si>
  <si>
    <t>小猎犬F</t>
  </si>
  <si>
    <t>对空补正75%；对空倍率3.8；铝耗8</t>
  </si>
  <si>
    <t>潜用减震浮筏</t>
  </si>
  <si>
    <t>E国双联3英寸速射炮</t>
  </si>
  <si>
    <t>E国18英寸主炮（M）</t>
  </si>
  <si>
    <t>Br.960</t>
  </si>
  <si>
    <t>黄蜂直升机（AS.12）</t>
  </si>
  <si>
    <t>鱼雷再装填系统</t>
  </si>
  <si>
    <t>三联高平两用主炮（六英寸）</t>
  </si>
  <si>
    <t>试制甲炮</t>
  </si>
  <si>
    <t>XF8B</t>
  </si>
  <si>
    <t>舰体炫目迷彩</t>
  </si>
  <si>
    <t>神秘武器</t>
  </si>
  <si>
    <t>仮装九四式四十厘三联主炮（可回收物）</t>
  </si>
  <si>
    <t>博福斯375毫米反潜火箭</t>
  </si>
  <si>
    <t>PZL M-15</t>
  </si>
  <si>
    <t>装备时，远征获得的资源增加5%；铝耗4</t>
  </si>
  <si>
    <t>SO雷达</t>
  </si>
  <si>
    <t>试制三十厘主炮</t>
  </si>
  <si>
    <t>超战舰三联主炮</t>
  </si>
  <si>
    <t>深海</t>
  </si>
  <si>
    <t>玫瑰</t>
  </si>
  <si>
    <t>蒹葭</t>
  </si>
  <si>
    <t>大型联装防空机枪</t>
  </si>
  <si>
    <t>延时引信防空炮弹</t>
  </si>
  <si>
    <t>大型三连装炮</t>
  </si>
  <si>
    <t>小型连装高射炮</t>
  </si>
  <si>
    <t>每级需要经验</t>
  </si>
  <si>
    <t>突入作战(3级)：增加队伍中航母、装母、轻母9点对空值。先制鱼雷、鱼雷战阶段提升自身和队伍里所有驱逐、潜艇、雷巡15%的伤害，队伍中每有一个驱逐、潜艇、雷巡单位都会给该伤害增加3%。</t>
  </si>
  <si>
    <t>潜行突袭(3级)：提升自身16点闪避值，先制鱼雷阶段造成15%额外伤害。炮击战阶段降低对位的敌方9点命中值。</t>
  </si>
  <si>
    <t>新装上阵(3级)：旗舰为航母、装母、战列或战巡时增加自身火力值9点和对空值12点；旗舰不为航母、装母、战列或战巡时增加自身回避值12点和鱼雷值15点。</t>
  </si>
  <si>
    <t>混合特击(3级)：队伍中如果有装母时增加帝国自身18点火力值；炮击战时有25%概率同时对2个单位造成伤害。</t>
  </si>
  <si>
    <t>高速小队(3级)：增加相邻两个单位（限驱逐舰和轻巡）的航速4点和回避值12点，命中敌方时会造成额外20点伤害；当伟大的庞贝位于舰队中时，额外增加自身和伟大的庞贝两个单位的命中值15点和15暴击率。</t>
  </si>
  <si>
    <t>航母援护(3级)：随机增加编队内两艘航空母舰的闪避值12点，雷击战时有40%概率造成30点额外固定伤害</t>
  </si>
  <si>
    <t>狼群猎手(3级)：自身命中+10，鱼雷+10，被命中的敌人回避-10到昼战结束，对航母类（轻母，装母，航母）造成最终伤害增加20%。</t>
  </si>
  <si>
    <t>萨马岛斗士(3级)：提升自身10点装甲值，11点鱼雷值。鱼雷战阶段，命中中型或大型船时造成45%的额外伤害。</t>
  </si>
  <si>
    <t>投石器(3级)：提升自身10点火力值，3点航速。自身射程变为长，炮击战阶段击中敌方大型或中型船时，有40%概率无视敌方所有装甲值。</t>
  </si>
  <si>
    <t>烟雾掩护(3级)：降低上方相邻一个单位30%被攻击概率，并且减少该单位命中值4点</t>
  </si>
  <si>
    <t>威瑟堡行动(3级)：Z18增加自己索敌20点，增加对应位置敌舰火力10点、暴击率5%、被攻击概率降低30%（水下单位或自身旗舰时无效）。</t>
  </si>
  <si>
    <t>爆雷奇袭(3级)：提升相当于火力值30%的鱼雷值和对潜值，鱼雷战和夜战时，根据对手损失耐久提高暴击几率，暴击几率最少+5%，最高+30%。</t>
  </si>
  <si>
    <t>海军训练舰(3级)：队伍内G国单位火力+7、命中+7、在战斗和演习中的获得的经验增加10%。</t>
  </si>
  <si>
    <t>多面训练舰(3级)：编队内驱逐舰对空+15，战斗获得经验+7%。编队内潜艇回避+10。</t>
  </si>
  <si>
    <t>久经战阵(3级)：队伍中战列数量等于或低于敌方时，提升队伍里大型船12点命中值、中型船10点火力值、小型船20%暴击率。队伍中战列数量高于敌方时，提升队伍里大型船15点对空值、中型船20点装甲值，小型船13点闪避值。自身级别每提升10级增加3点装甲值</t>
  </si>
  <si>
    <t>航空掩护(3级)：增加自身索敌值12点，提升我方全体命中值12点。提升我方中型船10%暴击率，如果是J国中型船提升双倍。</t>
  </si>
  <si>
    <t>见敌必战(3级)：对敌方航母，装甲航母，轻母造成的最终伤害增加25%。</t>
  </si>
  <si>
    <t>特设空母(3级)：炮击战阶段造成的最终伤害增加30%。</t>
  </si>
  <si>
    <t>狂蜂(3级)：炮击战中，自身在受到伤害后对敌人发动反击，必然命中，伤害为普通攻击的100%。（每场战斗限1次，大破无法发动）</t>
  </si>
  <si>
    <t>超航程战(3级)：航空战阶段，提升自身前方三个位置的航母、装母、轻母20%的伤害。当队伍中除了自己，不含有其他航母、轻母、装母时，增加自身装甲值35点与索敌值25点，炮击战阶段，自身被攻击概率增加35%。</t>
  </si>
  <si>
    <t>舰爆出击(3级)：增加自身暴击率10%，被暴击率5%，自身攻击附带25%护甲穿透效果（不能和装备叠加）。</t>
  </si>
  <si>
    <t>突击猛进(3级)：提升自身4点航速和12点火力值，降低自身4点装甲值和5点对空值</t>
  </si>
  <si>
    <t>舰攻队强袭(3级)：提升自身18%暴击率，降低被命中目标20点火力值。</t>
  </si>
  <si>
    <t>幸运的云雨区(3级)：自身幸运值提升15，被攻击时，最大增加80%幸运值的装甲，最大增加80%幸运值的回避。</t>
  </si>
  <si>
    <t>混战(3级)：增加自身与旗舰12点火力值和20点装甲值。敌方全队平均火力低于南达科他自身火力值时，炮击战阶段增加自身与旗舰20%炮击伤害，敌方全队平均火力值高于南达科他火力值时，增加自身与旗舰18%暴击率。</t>
  </si>
  <si>
    <t>威慑(3级)：提升自身火力值10点，降低自身闪避值5点，降低敌方战列和战巡的火力值10点、闪避值10点（对敌方旗舰无效）。</t>
  </si>
  <si>
    <t>潜水巡洋舰(3级)：自身可以进行先制鱼雷。增加自身10点回避值和10点火力值。</t>
  </si>
  <si>
    <t>突袭斯卡帕湾(3级)：增加自身耐久5点，增加暴击几率20%。</t>
  </si>
  <si>
    <t>王牌潜艇(3级)：根据总出征次数（上限20000次）增加自己命中值最多12点，暴击率最多12%。</t>
  </si>
  <si>
    <t>高速规避(3级)：增加4点自身航速，增加25点回避值。</t>
  </si>
  <si>
    <t>奋战到底(3级)：自身鱼雷值+20，战斗中不受中破以及大破带来的属性减益效果。</t>
  </si>
  <si>
    <t>海峡勇者(3级)：增加自身索敌值15点，火力值15点。鱼雷战阶段命中对应位置敌人时有50%几率造成额外25%伤害。</t>
  </si>
  <si>
    <t>机灵</t>
  </si>
  <si>
    <t>不惧神风(3级)：昼战时火力不会因为自身受到的耐久损伤而降低，受到伤害后，根据受伤程度增加暴击率，中破状态下免疫航空攻击。</t>
  </si>
  <si>
    <t>统率力(3级)：战斗中，全队驱逐舰命中+6，鱼雷值+6，敌方驱逐舰命中-12。</t>
  </si>
  <si>
    <t>幸运的威利(3级)：提升自身对空和装甲30点，提升自己在炮击战阶段被航母攻击概率40%。</t>
  </si>
  <si>
    <t>守护英雄之人(3级)：战斗中，自身火力、装甲-10、回避-5，旗舰对空、装甲+30、回避+15。(自身旗舰无效）</t>
  </si>
  <si>
    <t>编队鱼雷战(3级)：队伍中驱逐舰数量大于等于3时，增加自身25点鱼雷值；鱼雷战阶段，命中中型或大型船时有50%概率造成20点额外固定伤害</t>
  </si>
  <si>
    <t>驱逐先锋(3级)：在先制鱼雷、鱼雷战、夜战降低己方所受到65%的鱼雷伤害，降低我方旗舰18%被攻击概率，鱼雷战阶段命中敌方主力舰时造成20%的额外伤害</t>
  </si>
  <si>
    <t>祥瑞(3级)：旗舰不为自身时，自身的幸运值按一定百分比转为旗舰的火力值（16%）点、对空值（30%）点和回避值（30%）点。旗舰为自身时，增加除自身外全队的回避值10点和对空值15点。</t>
  </si>
  <si>
    <t>丹阳</t>
  </si>
  <si>
    <t>雷击战突进(3级)：增加自身所携带鱼雷装备5点鱼雷值；队伍中有雷击值的角色大于等于3时，增加自身闭幕雷击阶段12点命中值和15%暴击率。</t>
  </si>
  <si>
    <t>对空直卫(3级)：增加自身及相邻船只对空值8点，自身鱼雷暴击率增加15%（多个单位携带此技能不重复生效）。</t>
  </si>
  <si>
    <t>矢志不渝(3级)：提升全队的装甲、回避、对空值5点，对C国船只3倍效果。</t>
  </si>
  <si>
    <t>航线援护(3级)：提升上方所有单位6点装甲值和自身5点对空与火力值，炮击战阶段优先攻击轻巡、驱逐。</t>
  </si>
  <si>
    <t>比斯开湾狩猎(3级)：降低敌方小型船的闪避值12点、火力值8点。炮击战时，命中装甲值低于50目标时增加20%伤害。</t>
  </si>
  <si>
    <t>忠诚卫士(3级)：增加自身火力值7点，增加我方所有驱逐舰的火力值6点、反潜值7点。昼战炮击战阶段击中轻巡、重巡时有30%概率造成15点额外固定伤害</t>
  </si>
  <si>
    <t>无头骑士(3级)：当没有受到伤害时，为自己和相邻的船只增加10点回避，当受到伤害后，自身回避+5。</t>
  </si>
  <si>
    <t>支援护航(3级)：为自身和相邻船只增加10点回避。</t>
  </si>
  <si>
    <t>灰色幽灵(3级)：遭受鱼雷攻击时受到伤害减少30%，回避值降低15点，增加自身火力与装甲20点</t>
  </si>
  <si>
    <t>善战者(3级)：根据总出征次数（上限20000次）增加自己火力值最多18点，对空值最多18。</t>
  </si>
  <si>
    <t>过度击穿(3级)：30%概率发动，将单次高于5点的伤害降低为5点。</t>
  </si>
  <si>
    <t>萨沃海战(3级)：如果敌方单位中存在昆西，则青叶全阶段优先攻击昆西。当敌方单位没有昆西的情况下，闭幕雷击阶段，35%概率将目标变成旗舰。增加自身鱼雷值20点。</t>
  </si>
  <si>
    <t>协同作战(3级)：队伍中每一艘巡洋舰（包括自己），都为自己提供火力值加成6点，鱼雷值加成6点。</t>
  </si>
  <si>
    <t>河口之战(3级)：炮击战时20%概率发动，攻击2个目标，若目标是中型或小型船只，造成120%的伤害。</t>
  </si>
  <si>
    <t>帽子戏法(3级)：战斗机对空值+30%，战斗中鱼雷机威力+15%。</t>
  </si>
  <si>
    <t>支援航母(3级)：增加自身鱼雷机8点对潜值，增加自身轰炸机8点轰炸值。</t>
  </si>
  <si>
    <t>埃罗芒什</t>
  </si>
  <si>
    <t>反潜护航(3级)：降低敌方所有潜艇单位的命中值8点，回避值5点（多个单位携带此技能不重复生效）。</t>
  </si>
  <si>
    <t>大E(3级)：增加自身闪避值10点、火力值15点与暴击率20%，首轮炮击必中。炮击战阶段，优先攻击敌方耐久值最高的单位，被命中的单位降低装甲值10点与火力值10点。</t>
  </si>
  <si>
    <t>萨奇剪(3级)：提升自身10点火力值和航空战25点制空值；制空权劣势和丧失时不降低舰载机伤害，制空权均势、优势和确保时增加舰载机15%伤害。</t>
  </si>
  <si>
    <t>斯图卡(3级)：当队伍中战列数量大于2时，增加全队战列舰9%暴击率，9点命中值；当队伍中没有战列时，增加自身25%暴击率，20点装甲值。炮击战阶段，被齐柏林命中的非旗舰单位在炮击战阶段不再行动。</t>
  </si>
  <si>
    <t>穿梭轰炸(3级)：队伍中该舰下方位置的3艘航母（轻航，正规航母，装甲航母）增加回避6点，并且炮击战可进行二次攻击，但二次攻击的伤害减低50%。</t>
  </si>
  <si>
    <t>胸甲骑兵(3级)：增加自己命中值10点，回避10点。反航战时，自己攻击造成的最终伤害提高40%。T劣时，自己攻击造成的最终伤害提高70%。</t>
  </si>
  <si>
    <t>意式设计(3级)：火力+20，命中-6，战斗中免疫第一次被攻击时受到的伤害（无论是否命中）。</t>
  </si>
  <si>
    <t>火控雷达(3级)：旗舰技，战斗中队伍中U国国籍船只的回避+10，炮击战阶段的火力+10，命中+10。</t>
  </si>
  <si>
    <t>浴火重生(3级)：自身暴击率提升20%，自身每损失5点HP，在炮击战中便会增加10点固定伤害，最多增加100点固定伤害。</t>
  </si>
  <si>
    <t>苏里高复仇者(3级)：旗舰技，为全队航速27节以下的战列/航战/战巡/重炮提供炮击战加成：攻击时敌人装甲降低20%，T劣时火力值为150%。同时降低自身被攻击概率30%。</t>
  </si>
  <si>
    <t>BIG SEVEN(3级)：炮击战时20%概率发动，对2个目标造成116%的伤害。</t>
  </si>
  <si>
    <t>好斗的玛丽(3级)：根据战斗受损程度增加火力，最多21%。</t>
  </si>
  <si>
    <t>战列线复仇(3级)：降低自身命中值5点，提升自身15%暴击率。战斗全阶段每受到一次攻击（含未命中）,提升自身火力值13点。</t>
  </si>
  <si>
    <t>最后的T字(3级)：T优时，自身基础火力值提升40%，基础命中值提升40%。</t>
  </si>
  <si>
    <t>柱岛舰队(3级)：提升自身所装备的大口径主炮类装备的火力5点，单纵或者梯形阵时增加自身火力5点和命中15点。</t>
  </si>
  <si>
    <t>高速机动(3级)：全阶段受到攻击时有25%概率免疫所有伤害。</t>
  </si>
  <si>
    <t>超级驱逐舰(3级)：增加自己和相邻两艘驱逐舰的火力值7点，鱼雷值6点，遭受鱼雷攻击时增加自己回避35点。</t>
  </si>
  <si>
    <t>长春</t>
  </si>
  <si>
    <t>冷战先锋(3级)：增加8点索敌值，60%的索敌视为火力和对空。</t>
  </si>
  <si>
    <t>最优驱逐舰(3级)： 图鉴中每开启1艘弗莱彻级舰船，增加自己火力，装甲，对空，命中，回避，鱼雷，幸运，对潜面板属性各1点。</t>
  </si>
  <si>
    <t>船队护航(3级)：自身对潜+20，战斗中相邻上下单位的回避+20。</t>
  </si>
  <si>
    <t>征战四方(3级)：每次出征可以免疫1次鱼雷攻击，提升35%自身所装备鱼雷的鱼雷值和反潜装备的反潜值。</t>
  </si>
  <si>
    <t>跳帮作战(3级)：昼战全阶段锁定攻击敌方对应位置的船只，炮击战35%概率发动特殊攻击，造成额外20点固定伤害且必定命中。</t>
  </si>
  <si>
    <t>拦截护航(3级)：炮击战阶段时，50%概率代替自己上方船只承受攻击，并免疫此次伤害。（该技能每次战斗只触发一次，大破状态不能发动）</t>
  </si>
  <si>
    <t>绝境逢生(3级)：最大耐久增加11，每次战斗中能免疫一次致命伤害。</t>
  </si>
  <si>
    <t>无畏撞击(3级)：炮击战时40%概率发动，无视目标装甲对目标造成自身装甲80%的固定伤害，该次攻击必定命中。</t>
  </si>
  <si>
    <t>迷之嘲讽(3级)：自身被攻击概率提高22%，自身回避+11。</t>
  </si>
  <si>
    <t>Z驱菁英(3级)：Z31根据队伍中Z系驱逐的数量（包括自身）增加不同的能力，每多一艘额外增加一种能力，顺序为装甲，火力，鱼雷，回避，命中，对空。增加幅度为20%。</t>
  </si>
  <si>
    <t>突袭峡湾(3级)：降低敌方全体驱逐舰，轻巡洋舰和重巡洋舰的的火力值12点、命中值9点，当敌方队伍中拥有战列舰或战列巡洋舰时效果减半。</t>
  </si>
  <si>
    <t>突袭(3级)：降低敌方全体驱逐舰，轻巡洋舰和重巡洋舰的回避及装甲值各12点，当敌方队伍中拥有战列舰或战列巡洋舰时，效果减半。</t>
  </si>
  <si>
    <t>水雷布置(3级)：己方所有Z系列驱逐命中提升10（多个单位携带此技能不重复生效）。</t>
  </si>
  <si>
    <t>水雷魂(3级)：鱼雷战和夜战时有28%额外概率触发暴击。</t>
  </si>
  <si>
    <t>无意撞击(3级)：炮击战时35%概率发动，无视目标装甲对目标造成目标当前耐久值50%伤害（上限200点），该次攻击必定命中（该技能大破状态不能发动）。</t>
  </si>
  <si>
    <t>不死鸟的守护(3级)：自己和位置处于自己上方的一艘舰船的装甲+12，对空+12，回避+12。</t>
  </si>
  <si>
    <t>强行侦查(3级)：夜战时己方所有舰船命中+10，增加自身被攻击概率40%。</t>
  </si>
  <si>
    <t>水雷强袭(3级)：鱼雷+30，回避+15，炮击战35%概率炮击变为30%概率额外暴击的雷击。该次后，不参与鱼雷战，回避-15至结束。</t>
  </si>
  <si>
    <t>零距炮击(3级)：自身火力值增加10点，鱼雷值和回避减少5点；炮击战时30%概率对敌方水上单位（优先攻击航母）触发特殊攻击，造成火力值100%的伤害且必定命中。（大破无法发动）</t>
  </si>
  <si>
    <t>羁绊(3级)：炮击战时50%概率代替队伍中的特型驱逐舰承受攻击并免疫本次伤害（仅触发一次，且自身大破时无效）。当吹雪为旗舰时，提升其及自身的装甲值8点。</t>
  </si>
  <si>
    <t>水雷战队(3级)：自身的鱼雷攻击有30%额外概率触发暴击。当队伍中特型驱逐舰的数量在4艘或4艘以上时，提升队伍中所有特型驱逐舰的鱼雷，命中，回避7点。</t>
  </si>
  <si>
    <t>火力支援(3级)：增加火力值25%，命中值10点，航速越低增加幅度越高，最多增加火力值50%，命中值20点。</t>
  </si>
  <si>
    <t>目标指示(3级)：位于平海下方的所有船只命中提高7。</t>
  </si>
  <si>
    <t>舰队训练(3级)：宁海在舰队中时，战斗结束后全队获得的经验提升7%。</t>
  </si>
  <si>
    <t>六英寸机关炮(3级)：夜战时25%概率发动，对3个目标造成50%的伤害。</t>
  </si>
  <si>
    <t>情报分析(3级)：己方所有舰船索敌+5，命中+5。</t>
  </si>
  <si>
    <t>智利</t>
  </si>
  <si>
    <t>高速弹幕(3级)：炮击战阶段有40%概率对两个相邻的单位造成90%的伤害,对水下单位无效。</t>
  </si>
  <si>
    <t>对空防御(3级)：自身和相邻位置的单位对空值提高30点。</t>
  </si>
  <si>
    <t>防空伪装(3级)：降低80%自身受到的航空攻击的伤害。</t>
  </si>
  <si>
    <t>多面手巡洋舰(3级)：增加12点自身火力，增加20点对空值，攻击中型和小型船有35%概率造成1.5倍伤害</t>
  </si>
  <si>
    <t>实验平台(3级)：自身携带的装备获得160%的基础性能。</t>
  </si>
  <si>
    <t>空潜一体(3级)：装备的防空炮将同时视为对潜装备，并且防空炮的对空值的80%视为对潜值。装备的对潜装备同时视为防空炮，并且对潜装备的对潜值的80%视为对空值。</t>
  </si>
  <si>
    <t>渐减雷击(3级)：开幕雷击一起发射三枚鱼雷，威力为鱼雷值均值的80%，该鱼雷具有40%的穿甲属性，且中破时开幕雷击无视战损，并使被击中的目标回避-10（必须狸、獾在队伍中且同时使用本技能）。</t>
  </si>
  <si>
    <t>远征护卫(3级)：作为远征队伍旗舰时，远征大成功率提升8%。</t>
  </si>
  <si>
    <t>远征护航(3级)：作为旗舰时远征获得的资源增加8%。</t>
  </si>
  <si>
    <t>旗舰杀手(3级)：炮击战30%概率发动，攻击对方舰队旗舰，增加15点固定伤害且必定命中。</t>
  </si>
  <si>
    <t>火力全开(3级)：提升16%的暴击率。当炮击战触发暴击时视为发动技能，技能攻击提升30%的暴击伤害。</t>
  </si>
  <si>
    <t>不死鸟(3级)：战斗中，全队总幸运每10点增加自身装甲值1点，每10点增加自身火力值1点。</t>
  </si>
  <si>
    <t>迷之自信(3级)：全阶段暴击率增加40%，被暴击率增加40%。</t>
  </si>
  <si>
    <t>伪装奇袭(3级)：炮击战时30%概率发动，攻击敌舰队中的驱逐舰且必定命中。</t>
  </si>
  <si>
    <t>第八舰队(3级)：当该舰作为旗舰时，增加全队重巡、轻巡、驱逐（包括雷巡和导驱）的命中值6点，暴击率6%。</t>
  </si>
  <si>
    <t>洋上的对空要塞(3级)：增加自身及相邻船只对空值9点，增加自己15%鱼雷值。</t>
  </si>
  <si>
    <t>夜战旗舰(3级)：全队鱼雷值增加5%，索敌增加3点。</t>
  </si>
  <si>
    <t>鱼雷再次装填(3级)：鱼雷值增加36%。</t>
  </si>
  <si>
    <t>罗宾(3级)：队伍中每1艘萨拉托加以外的航空母舰、轻型航空母舰、装甲航母，都会为萨拉托加增加7%的舰载机威力。</t>
  </si>
  <si>
    <t>航空战术先驱(3级)：所有阶段本舰以及相邻位置舰船的舰载机威力上升15%。</t>
  </si>
  <si>
    <t>弹药整备(3级)：增加25%自身携带的轰炸机威力，降低50%自身携带的鱼雷机威力。</t>
  </si>
  <si>
    <t>直卫空母(3级)：降低敌方全体战列、战巡的对空值15点、命中值9点。</t>
  </si>
  <si>
    <t>机动部队(3级)：此技能在舰队舰船数大于等于4时生效。当队伍的平均航速大于加贺自身航速时，提升自身装甲值12点、对空值12点；当队伍平均航速小于加贺自身航速时，提升自身轰炸机20%的威力；当队伍的平均航速等于加贺自身航速时，两种效果皆生效。</t>
  </si>
  <si>
    <t>命运的五分钟(3级)：鱼雷机装备数量较多时，鱼雷机威力增加25%，轰炸机威力降低25%。轰炸机装备数量较多时，轰炸机威力增加25%，鱼雷机威力降低25%。</t>
  </si>
  <si>
    <t>奇袭(3级)：旗舰技能，索敌成功时，敌方全体对空值降低30%。</t>
  </si>
  <si>
    <t>防战</t>
  </si>
  <si>
    <t>先锋(3级)：炮击命中敌方航速大于等于27的单位时造成额外15点固定伤害。自身相邻上下单位开闭幕导弹、航空战时所受到的伤害降低20%。</t>
  </si>
  <si>
    <t>马来日暮(3级)：根据战斗点距离终结点的位置提升自身战斗力，离终结点越远战斗力越高，每阶段火力，装甲，对空，命中，回避，暴击提升3点。</t>
  </si>
  <si>
    <t>最后的荣耀(3级)：根据战斗点距离出发点的位置提升自身战斗力，离初始点越远战斗力越高，每阶段火力，装甲，对空，命中，回避，暴击提升3点。</t>
  </si>
  <si>
    <t>高速战舰(3级)：编队内J国重巡，战列，战巡，航战，航巡的火力+8，命中+8。</t>
  </si>
  <si>
    <t>幸运之星(3级)：自身幸运值提升15，攻击时最大增加80%幸运值的火力，被攻击时最大增加80%幸运值的回避。</t>
  </si>
  <si>
    <t>重点防御(3级)：所有阶段受到攻击时，50%概率发动，减免50%伤害，并且此次攻击不会被暴击。</t>
  </si>
  <si>
    <t>关键一击(3级)：炮击战攻击时基础火力上升4%，并降低被攻击目标10点回避和10点装甲。</t>
  </si>
  <si>
    <t>大西洋宪章(3级)：队伍中所有U国和E国舰船命中提升7，如果威尔士亲王处于旗舰位置，则自身获得2倍buff效果。</t>
  </si>
  <si>
    <t>复仇(3级)：攻击时基础火力上升7%，同时降低攻击过的目标15点火力。</t>
  </si>
  <si>
    <t>北方的孤独女王(3级)：当提尔比茨作为旗舰时，降低敌方命中和回避8点，当在出征地图第六章“北海风暴”时，不在旗舰位置也能发动此效果。</t>
  </si>
  <si>
    <t>永不沉没的战舰(3级)：当前耐久在50%或以上时，受到的所有伤害减少8点。</t>
  </si>
  <si>
    <t>旗舰杀手(3级)：当俾斯麦作为旗舰时，40%概率发动，攻击对方舰队旗舰并+20%穿甲，增加30点固定伤害且必定命中。</t>
  </si>
  <si>
    <t>皇家巡游(3级)：当胡德作为旗舰时，提升全队航速4点。</t>
  </si>
  <si>
    <t>皇家海军的荣耀(3级)：当胡德作为旗舰时，为队伍中所有舰船附加10%的被暴击率，为队伍中的E国舰船附加20%的暴击率，为其他国家的舰船附加10%的暴击率。</t>
  </si>
  <si>
    <t>土耳其</t>
  </si>
  <si>
    <t>戈本</t>
  </si>
  <si>
    <t>萝德尼</t>
  </si>
  <si>
    <t>防驱be级（IV型）</t>
  </si>
  <si>
    <t>迷路的运输舰</t>
  </si>
  <si>
    <t>驱逐Τ级（IV型）</t>
  </si>
  <si>
    <t>航母Ⅱ型</t>
  </si>
  <si>
    <t>未知</t>
  </si>
  <si>
    <t>旗舰Ν级（IV型）</t>
  </si>
  <si>
    <t>战列Ψ级（IV型）</t>
  </si>
  <si>
    <t>导驱au级（IV型）</t>
  </si>
  <si>
    <t>No.13 super Battleship</t>
  </si>
  <si>
    <t>Hindenburg</t>
  </si>
  <si>
    <t>Savoy</t>
  </si>
  <si>
    <t>Kamikaze</t>
  </si>
  <si>
    <t>X. Fliegerkorps</t>
  </si>
  <si>
    <t>Shōkaku</t>
  </si>
  <si>
    <t>“401”</t>
  </si>
  <si>
    <t>Yamato</t>
  </si>
  <si>
    <t>X.401</t>
  </si>
  <si>
    <t>旗舰Ν级（III型）</t>
  </si>
  <si>
    <t>导驱au级（II型）</t>
  </si>
  <si>
    <t>航母Χ级（IV型）</t>
  </si>
  <si>
    <t>航母O级（IV型）</t>
  </si>
  <si>
    <t>战列M级（Ⅳ型）</t>
  </si>
  <si>
    <t>战列Λ级（Ⅰ型）</t>
  </si>
  <si>
    <t>xxx</t>
  </si>
  <si>
    <t>“404”</t>
  </si>
  <si>
    <t>Peter Strasser</t>
  </si>
  <si>
    <t>Tirpitz</t>
  </si>
  <si>
    <t>Bismarck</t>
  </si>
  <si>
    <t>Pachina</t>
  </si>
  <si>
    <t>Taihō</t>
  </si>
  <si>
    <t>Akagi&amp;Kaga</t>
  </si>
  <si>
    <t>独立等级</t>
    <phoneticPr fontId="81" type="noConversion"/>
  </si>
  <si>
    <t>共享等级</t>
    <phoneticPr fontId="81" type="noConversion"/>
  </si>
  <si>
    <t>是否计算强化量</t>
    <phoneticPr fontId="34" type="noConversion"/>
  </si>
  <si>
    <t>装备1数值</t>
    <phoneticPr fontId="34" type="noConversion"/>
  </si>
  <si>
    <t>装备2数值</t>
    <phoneticPr fontId="34" type="noConversion"/>
  </si>
  <si>
    <t>装备3数值</t>
    <phoneticPr fontId="34" type="noConversion"/>
  </si>
  <si>
    <t>装备4数值</t>
    <phoneticPr fontId="34" type="noConversion"/>
  </si>
  <si>
    <t>是否计算初始装备加成（是1否0</t>
    <phoneticPr fontId="34" type="noConversion"/>
  </si>
  <si>
    <t>星级</t>
    <phoneticPr fontId="34" type="noConversion"/>
  </si>
  <si>
    <t>共享等级（共享等级为0时不使用</t>
    <phoneticPr fontId="34" type="noConversion"/>
  </si>
  <si>
    <t>优先使用共享等级，共享等级为0时使用独立等级</t>
    <phoneticPr fontId="34" type="noConversion"/>
  </si>
  <si>
    <r>
      <rPr>
        <sz val="11"/>
        <rFont val="宋体"/>
        <family val="3"/>
        <charset val="134"/>
      </rPr>
      <t xml:space="preserve">B65 </t>
    </r>
    <r>
      <rPr>
        <strike/>
        <sz val="11"/>
        <rFont val="宋体"/>
        <family val="3"/>
        <charset val="134"/>
      </rPr>
      <t>黒姫(くろひめ)</t>
    </r>
    <phoneticPr fontId="34" type="noConversion"/>
  </si>
  <si>
    <r>
      <t xml:space="preserve">十三号型巡洋戦艦 </t>
    </r>
    <r>
      <rPr>
        <strike/>
        <sz val="11"/>
        <rFont val="宋体"/>
        <family val="3"/>
        <charset val="134"/>
      </rPr>
      <t>有明(ありあけ)</t>
    </r>
    <phoneticPr fontId="34" type="noConversion"/>
  </si>
  <si>
    <t>鞍馬(くらま)</t>
    <phoneticPr fontId="34" type="noConversion"/>
  </si>
  <si>
    <t>冬月(ふゆつき)</t>
    <phoneticPr fontId="34" type="noConversion"/>
  </si>
  <si>
    <t>Alvise Da Mosto</t>
    <phoneticPr fontId="34" type="noConversion"/>
  </si>
  <si>
    <t>制空</t>
    <phoneticPr fontId="81" type="noConversion"/>
  </si>
  <si>
    <t>装备1</t>
    <phoneticPr fontId="34" type="noConversion"/>
  </si>
  <si>
    <t>装备2</t>
    <phoneticPr fontId="34" type="noConversion"/>
  </si>
  <si>
    <t>装备3</t>
    <phoneticPr fontId="34" type="noConversion"/>
  </si>
  <si>
    <t>制空？</t>
    <phoneticPr fontId="34" type="noConversion"/>
  </si>
  <si>
    <t>格1</t>
    <phoneticPr fontId="34" type="noConversion"/>
  </si>
  <si>
    <t>格2</t>
    <phoneticPr fontId="34" type="noConversion"/>
  </si>
  <si>
    <t>格3</t>
    <phoneticPr fontId="34" type="noConversion"/>
  </si>
  <si>
    <t>格4</t>
    <phoneticPr fontId="34" type="noConversion"/>
  </si>
  <si>
    <t>最低航速</t>
    <phoneticPr fontId="34" type="noConversion"/>
  </si>
  <si>
    <t>最高航速</t>
    <phoneticPr fontId="34" type="noConversion"/>
  </si>
  <si>
    <t>名字</t>
    <phoneticPr fontId="34" type="noConversion"/>
  </si>
  <si>
    <t>主炮-通用</t>
    <phoneticPr fontId="34" type="noConversion"/>
  </si>
  <si>
    <r>
      <rPr>
        <sz val="10"/>
        <rFont val="宋体"/>
        <family val="3"/>
        <charset val="134"/>
      </rPr>
      <t>炮弹</t>
    </r>
    <phoneticPr fontId="34" type="noConversion"/>
  </si>
  <si>
    <r>
      <rPr>
        <sz val="10"/>
        <rFont val="宋体"/>
        <family val="3"/>
        <charset val="134"/>
      </rPr>
      <t>强化部件</t>
    </r>
    <phoneticPr fontId="34" type="noConversion"/>
  </si>
  <si>
    <t>主炮-特殊</t>
    <phoneticPr fontId="34" type="noConversion"/>
  </si>
  <si>
    <r>
      <rPr>
        <sz val="10"/>
        <rFont val="宋体"/>
        <family val="3"/>
        <charset val="134"/>
      </rPr>
      <t>战斗机</t>
    </r>
    <phoneticPr fontId="34" type="noConversion"/>
  </si>
  <si>
    <r>
      <rPr>
        <sz val="10"/>
        <rFont val="宋体"/>
        <family val="3"/>
        <charset val="134"/>
      </rPr>
      <t>鱼雷机</t>
    </r>
    <phoneticPr fontId="34" type="noConversion"/>
  </si>
  <si>
    <r>
      <rPr>
        <sz val="10"/>
        <rFont val="宋体"/>
        <family val="3"/>
        <charset val="134"/>
      </rPr>
      <t>轰炸机</t>
    </r>
    <phoneticPr fontId="34" type="noConversion"/>
  </si>
  <si>
    <r>
      <rPr>
        <sz val="10"/>
        <rFont val="宋体"/>
        <family val="3"/>
        <charset val="134"/>
      </rPr>
      <t>防空炮</t>
    </r>
    <phoneticPr fontId="34" type="noConversion"/>
  </si>
  <si>
    <r>
      <rPr>
        <sz val="10"/>
        <rFont val="宋体"/>
        <family val="3"/>
        <charset val="134"/>
      </rPr>
      <t>雷达</t>
    </r>
    <phoneticPr fontId="34" type="noConversion"/>
  </si>
  <si>
    <r>
      <rPr>
        <sz val="10"/>
        <rFont val="宋体"/>
        <family val="3"/>
        <charset val="134"/>
      </rPr>
      <t>反潜装备</t>
    </r>
    <phoneticPr fontId="34" type="noConversion"/>
  </si>
  <si>
    <r>
      <rPr>
        <sz val="10"/>
        <rFont val="宋体"/>
        <family val="3"/>
        <charset val="134"/>
      </rPr>
      <t>防空导弹</t>
    </r>
    <phoneticPr fontId="34" type="noConversion"/>
  </si>
  <si>
    <t>侦察机</t>
    <phoneticPr fontId="34" type="noConversion"/>
  </si>
  <si>
    <t>总和/平均</t>
    <phoneticPr fontId="34" type="noConversion"/>
  </si>
  <si>
    <t>最高-最低</t>
    <phoneticPr fontId="34" type="noConversion"/>
  </si>
  <si>
    <t>活动掉落</t>
  </si>
  <si>
    <t>活动掉落</t>
    <phoneticPr fontId="34" type="noConversion"/>
  </si>
  <si>
    <t>常规掉落</t>
  </si>
  <si>
    <t>TODO:建造</t>
  </si>
  <si>
    <t>1-4-E,2-3-J,2-4-CDEGHIJL,3-2-G,3-3-CDEFGHJK,3-4-BCDGHIJ,4-1-CDEFIJ,4-2-CDFGHIJ,4-3-CEFGH,4-4-ABCDEHIKL,5-1-ABCDEFGH,5-2-ABCDEFGHIJ,5-3-CEFGH,5-4-CDEGH,5-5-DEFGHI,6-1-ABCDEFGHIK,6-2-ABCDEFGHIJKLM,6-4-ABCDEFGHIKL,7-1-ABCDFGHIJKLMN,7-2-DEGHJKLM,7-3-ADEFGHIKLN,7-4-CDEFIJKLM,7-5-CDEFGHIJKLMOQ,8-1-L,8-2-DEFGHIJKLM,8-3-L</t>
  </si>
  <si>
    <t>极地奏鸣曲 Ex-1-CDEFGHIJKKM,Ex-1-1-CDEFIJ,Ex-1-2-ABCDEHIKL,Ex-2-DEFGHIJKLMNNO,Ex-2-1-ABCDEFGHIJ,Ex-2-2-EFGHJ,Ex-2-3-DFGHICDEGHJL,Ex-3-1-ABCDEFGHIK,Ex-3-2-ABCDEFGHIJMDEGHJK,Ex-3-4-ABCDEFGHKL,Ex-4-ABCDEFGHJKLMNOPCDEFGHIJKLMNO,Ex-4-1-ABCDFGHIJKLMN,Ex-4-2-DEKLML,Ex-4-3-ADEFGHILNEFIJM,Ex-4-4-CDEFIKLMEHJKL,Ex-4-5-CDEFGHKQ,Ex-3-DEFGHIJKLMNO,Ex-3-3-CDHIJ；女武神行动 Ex-1-F,Ex-2-K,Ex-3-L,Ex-4-CDEGHJKMNOP,Ex-5-F,Ex-6-BCDEFHI,Ex-7-BCDEGHIJKLM,Ex-8-CDEFGHJMNOP；未命名 Ex-3-BCDEFGHJKLMNOPRSβ,Ex-5-DEFGHIJLMNOPQRS,Ex-9-BCDEFGHJKLMNOPRSβ,Ex-11-CDEFGHIJKLMNOPQRS,Ex-12-ABCDEFGHIJKLMNOPQRTUVβ；两周年活动 中间岛战役-CDFGK,女武神行动-DELMNP；决战无畏之海 Ex-1-BCFGH,Ex-2-DFGHJKM,Ex-3-BDEFIM,Ex-4-DEHJMNO；地狱群岛攻略作战 Ex-8-M</t>
  </si>
  <si>
    <t>TODO:其他</t>
  </si>
  <si>
    <t>2-2-G,2-3-CDEGHJ,2-4-CDEGHIJL,2-5-ABDFGHIJKLMNO,2-6-ABDEFGIJKLM,3-1-I,3-3-CDEFGHJK,3-4-ABCDGHIJ,4-1-ABCDEFIJ,4-2-CDFGHIJ,4-3-CEFGH,4-4-ABCDEHIKL,5-1-CDEFGH,5-2-ABCDEFGHIJ,5-3-ABCEFGH,5-4-ABCDEGH,5-5-ABCDEFGHI</t>
  </si>
  <si>
    <t>极地奏鸣曲 Ex-1-ABCDEFGHIJK,Ex-1-1-ABCDEFIJABDFGHI,Ex-1-2-ABCDEHIKLABDFGHI,Ex-2-1-ABCDEFGHJG,Ex-2-2-ABCEFGHDEGHJK,Ex-2-3-ABDEFGHICDEGHIJL,Ex-3-ABCDEFGHIJKLMNOPQ,Ex-4-ABCDEFGHJKMNOP,Ex-1-3-ABDFGHIJ,Ex-3-1-I,Ex-3-2-DEGHJK,Ex-3-3-ACDHIJ,Ex-4-1-ABDEFGIJKLM；轰隆轰隆大作战 Ex-1-ABCEFGHI,Ex-4-ABCDEFGHILM,Ex-7-ACDFGHJKL,Ex-8-ABCDEFGHILM；扑火之蛾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Ex-1-ABCDEFHJKLM,Ex-2-ABCDEFGHIJNOβ,Ex-3-BCDEFGHIJKLMNOPRSβ,Ex-4-ABCDEIJKLMNOPQRTβ,Ex-7-ABCDEFHJKLM,Ex-8-ABCDEFGHIJNOβ,Ex-9-BCDEFGHJKLMNOPRSβ,Ex-10-ABCDEIJKLMNOPQRTβ；决战九段坂 Ex-1-NO,Ex-2-Q,Ex-7-NO,Ex-8-Q；中间岛战役 Ex-1-BCDE,Ex-2-ABDEG,Ex-3-ABCDEFGIJL,Ex-4-ABCDFGHK,Ex-5-A,Ex-6-ABDE,Ex-8-ABCDEIJL,Ex-10-A；两周年活动 妄想舰队歼灭作战-ABCD,地狱群岛攻略作战-ABCDFKM,中间岛战役-ACDFGK；莱特湾战役 Ex-1-ABCEFGHI,Ex-3-ADFGHJKL,Ex-4-ABCDEFHIM,Ex-7-ADFGHJL,Ex-8-ABCDFHIM；急速东方快车 Ex-3-ABCDEFGIJLMNOPR,Ex-4-ABCEFHIJKLMNOPQR,Ex-5-ABCDEFGHJKLMNO,Ex-6-ABCDEFGIJLMNOPR,Ex-7-ABCEFHIJKLMNOPQR；所罗门之晓 Ex-1-L,Ex-3-DEFGHIJKMNOPQ,Ex-5-ABCDEFGHIJKLNPQR,Ex-6-ABCDEFGHJKL,Ex-8-ABCDEFGHIJKMNOPQ,Ex-10-ABCDEFGHIJKLNPQR；地狱群岛攻略作战 Ex-1-E,Ex-2-BCDEFI,Ex-3-ABDEFGHI,Ex-4-ABCDEFGHJKMN,Ex-5-ACDEF,Ex-6-BCDEFI,Ex-7-ABDEFGHI,Ex-8-ABCDEFGHJKMN；熔炉大混战 Ex-1-J,Ex-3-DEFGHIJKL,Ex-5-ABCDEFGHIJKL,Ex-7-ABCDEFGHIJKLMN,Ex-8-CDEFGHIJ,Ex-10-ABCDEFGHIJKL,Ex-12-ABCDEFGHIJKL,Ex-14-ABCDEFGHIJKLMN</t>
  </si>
  <si>
    <t>2-2-EFGH,2-3-J,2-5-ABDFGHIJKLMNO,2-6-ABDEFGIJKLM,3-2-DEG,3-3-CDEFGHJK,3-4-BCDGHIJ,4-1-CDEFIJ,4-2-ABCDFGHIJ,4-3-ABCEFGH,4-4-ABCDEHIKL,5-1-ABCDEFGH,5-2-DEFGHIJ,5-3-ABCEFGH,5-4-ABCDEGH,5-5-ABCDEFGHI</t>
  </si>
  <si>
    <t>极地奏鸣曲 Ex-1-ABCDEFGHIJK,Ex-1-1-CDEFIJABDFGHI,Ex-1-2-ABCDEHIKLABDFGHI,Ex-2-ABCDEFGHIJKLMN,Ex-2-1-DEGHJDEGH,Ex-2-2-ABCEFGHJ,Ex-2-3-ABDEFGHI,Ex-4-ABCDEFGHIJKMNOP,Ex-1-3-ABDFGHIJ,Ex-3-2-DEFGJK,Ex-3-3-CDHIJ,Ex-4-1-ABDEFGIJKLM；轰隆轰隆大作战 Ex-1-ABCEFGHI,Ex-3-ACDFGHJL,Ex-5-BDFGHIKLMOPQ,Ex-7-ACDGHJL,Ex-9-BDFGHIKMOPQ；扑火之蛾 Ex-1-ABCDEFGHIJ,Ex-3-ABCDEFGHIJKLM,Ex-4-ABCDEFGHIJKLMN,Ex-5-ABCDEFGHIJKLMN,Ex-7-ABCDEFGHIJKL,Ex-8-ABCDEFGHIJKLM；未命名 Ex-1-ABCDEFHJKLM,Ex-2-ABCDEFGHIJNOβ,Ex-3-BCDEFGHIJKLMNOPRSβ,Ex-4-ABCDEIJKLMNOPQRTβ,Ex-7-ABCDEFHJKLM,Ex-8-ABCDEFGHIJNOβ,Ex-9-BCDEFGHIJKLMNOPRSβ,Ex-10-ABCDEIJKLMNOPQRTβ；决战九段坂 Ex-1-NO,Ex-2-Q,Ex-7-NO,Ex-8-Q；中间岛战役 Ex-1-BCDE,Ex-2-ABDEG,Ex-3-ABCDEFGJL,Ex-4-ABCDFGHK,Ex-5-A,Ex-6-ABDE,Ex-7-BDEG,Ex-9-ABCDFGHK；两周年活动 妄想舰队歼灭作战-ABCD,地狱群岛攻略作战-ABCDFKM,中间岛战役-ACDFGK；莱特湾战役 Ex-1-ABCEFGHI,Ex-2-ABCEFGHJL,Ex-3-ADFGHJL,Ex-5-BDFGHIKMOPQ,Ex-7-ADGHJL,Ex-9-BDFGHIKMOPQ；急速东方快车 Ex-3-ABCDEFGIJLMNOPR,Ex-4-ABCEFHIJKLMNOPQR,Ex-5-ABCDEFGHJKLMNO,Ex-6-ABCDEFGIJLMNOPR,Ex-7-ABCEFHIJKLMNOQR；所罗门之晓 Ex-1-L,Ex-3-DEFGHIJKMNOPQ,Ex-5-ABCDEFGHIJKLNPQR,Ex-6-ABCDEFGHJKL,Ex-8-ABCDEFGHIJKMNOPQ,Ex-10-ABCDEFGHIJKLNPQR；地狱群岛攻略作战 Ex-1-E,Ex-2-I,Ex-3-DEFGHI,Ex-4-ABCDEFGHJKMN,Ex-5-ACDEF,Ex-6-BCDEFI,Ex-7-ABDEFGHI,Ex-8-ABCDEFGHIKMN；熔炉大混战 Ex-1-J,Ex-3-DEFGHIJKL,Ex-5-ABCDEFGHIJKL,Ex-7-ABCDEFGHIJKLMN,Ex-8-CDEFGHIJ,Ex-10-ABCDEFGHJKL,Ex-12-ABCDEFGHIJKL,Ex-14-ABCDEFGHIJKLMN</t>
  </si>
  <si>
    <t>2-3-CDEGHJ,2-4-L,2-5-ABDFGHIJKLMNO,2-6-ABDEFGIJKLM,3-2-DEG,3-3-K,3-4-BCDGHIJ,4-1-CDEFIJ,4-2-CDFGHIJ,4-3-H,4-4-ABCDEHIKL,5-1-CDEFGH,5-2-ABCDEFGHIJ,5-3-ABCEFGH,5-4-ABCDEGH,5-5-ABCDEFGHI</t>
  </si>
  <si>
    <t>极地奏鸣曲 Ex-1-1-CDEFIJABDFGHI,Ex-1-2-ABCDEHIKLABDFGHI,Ex-2-ABCDEFGHIJKLMN,Ex-2-1-ABCDEFGHIJ,Ex-2-2-ABEFGHDEGHJK,Ex-2-3-ABDEFGHIL,Ex-3-ABCDEFGHIJKLMOPQ,Ex-4-ABCDEFGHJKMNOP,Ex-1-3-ABDFGHIJ,Ex-3-2-K,Ex-3-3-CDHIJ,Ex-4-1-ABDEFGIJKLM；轰隆轰隆大作战 Ex-1-CEFGHI,Ex-2-BCEGHJL,Ex-5-BDFGHIKLMOPQ,Ex-8-ABCDEFGHIM；扑火之蛾 Ex-1-ABCDEFGHIJ,Ex-2-ABCDEFGHIJKL,Ex-3-ABCDEFGHIJKLM,Ex-4-ABCDEFGHIJKLMN,Ex-5-ABCDEFGHIJKLMN,Ex-6-ABCDEFGHIJ,Ex-9-ABCDEFGHIJKLMN,Ex-10-ABCDEFGHIJKLMN；未命名 Ex-1-ABCDEFHJKLM,Ex-3-BCDEFGHIJKLMNOPRSβ,Ex-7-ABCDEFHJKLM,Ex-9-BCDEFGHIJKLMNOPRSβ；决战九段坂 Ex-1-NO,Ex-7-NO；中间岛战役 Ex-1-BCDE,Ex-2-ABDEG,Ex-3-ABCDEFGJL,Ex-4-ABCDFGK,Ex-5-A,Ex-6-ABDE,Ex-8-ABCDEIJL,Ex-10-A；两周年活动 妄想舰队歼灭作战-ABCD,地狱群岛攻略作战-ABCDFKM；莱特湾战役 Ex-1-CEFGHI,Ex-2-CEGHL,Ex-3-HJL,Ex-4-ABCDEFHIM,Ex-5-BDFGHIKLMOPQ,Ex-8-ABCDFHIM,Ex-9-BDFGHIKLMOPQ；急速东方快车 Ex-5-ABCDEFGHJKLMNO,Ex-6-ABCDEFGIJLMNOPR,Ex-7-ABCEFHIJKLMNOQR；所罗门之晓 Ex-1-L,Ex-3-ABCDEFGHIJKMNOPQ,Ex-5-ABCDEFGHIJKLNPQR,Ex-6-ABCDEFGHJKL,Ex-8-ABCDEFGHIJKMNOPQ,Ex-10-ABCDEFGHIJKLNPQR；地狱群岛攻略作战 Ex-1-E,Ex-2-BCDEFI,Ex-3-ABDEFGHI,Ex-4-ABCDEFGHKMN,Ex-5-ACDEF,Ex-6-BCDEI,Ex-7-ADEFGHI,Ex-8-ABCDEFGHJKMN；熔炉大混战 Ex-1-J,Ex-3-DEFGHIJKL,Ex-5-ABCDEFGHIJKL,Ex-7-ABCDEFGHIJKLMN,Ex-8-CDEFGHIJ,Ex-10-ABCDEFGHIJKL,Ex-12-ABCDEFGHIJKL,Ex-14-ABCDEFGHIJKLMN</t>
  </si>
  <si>
    <t>1-4-E,2-1-CEF,2-2-G,2-5-ABDEFGHIJKLMNO,2-6-ABDEFGIJKLM,3-1-I,3-3-CDEFGHJK,3-4-BCDGHIJ,4-1-I,4-2-CDFGHIJ,4-3-CEFGH,4-4-ABCDEHIKL,5-1-CDEFGH,5-2-ABCDEFGHIJ,5-3-ABCEFGH,5-4-ABCDEGH,5-5-ABCDEFGHI</t>
  </si>
  <si>
    <t>极地奏鸣曲 Ex-1-ABCDEFGHIJK,Ex-1-1-IABDFGHI,Ex-1-2-ABCDEHIKLABDFGHI,Ex-2-ABCDEFGHIJKLMN,Ex-2-1-ABCDEFGHJG,Ex-2-2-ABCEFGH,Ex-2-3-ABDEFGHI,Ex-4-ABCDEFGHJKMNOP,Ex-1-3-ABDFGHIJ,Ex-3-1-I,Ex-3-2-CDEFGHJK,Ex-3-3-CDHIJ,Ex-4-1-ABDEFGIJKLM；轰隆轰隆大作战 Ex-3-ADFGHJKL,Ex-4-ABCDEFGHIM,Ex-7-DGHJL,Ex-9-BDFGHIKMOPQ；扑火之蛾 Ex-1-ABCDEFGHIJ,Ex-3-ABCDEFGHIJKLM,Ex-4-ABCDEFGHIJKLMN,Ex-5-ABCDEFGHIJKLMN,Ex-7-ABCDEFGHIJKL,Ex-8-ABCDEFGHIJKLM；未命名 Ex-1-ABCDEFHJKLM,Ex-2-ABCDEFGHIJNOβ,Ex-3-BCDEFGHIJKLMNOPRSβ,Ex-7-ABCDEFHJKLM,Ex-8-ABCDEFGHIJNOβ,Ex-9-BCDEFGHIJKLMNOPRSβ；决战九段坂 Ex-1-NO,Ex-2-Q,Ex-7-NO,Ex-8-Q；中间岛战役 Ex-1-BCDE,Ex-2-ABDEG,Ex-3-ABCDEFGJL,Ex-4-ABCDFGHK,Ex-5-A,Ex-6-ABDE,Ex-7-BDEG,Ex-9-ABCDFGHK；两周年活动 妄想舰队歼灭作战-ABCD,地狱群岛攻略作战-ABCDFKM；莱特湾战役 Ex-1-CEFGHI,Ex-2-BCEGHJL,Ex-4-ABCDEFHIM,Ex-5-BDFGHIKLMOPQ,Ex-7-DHJL,Ex-8-ABCDFHIM,Ex-9-BDFGHIKMOPQ；急速东方快车 Ex-5-ABCDEFGHJKLMNO,Ex-6-ABCDEFGIJLMNOPR,Ex-7-ABCEFHIJKLMNOQR；所罗门之晓 Ex-1-L,Ex-3-ABCDEFGHIJKMNOPQ,Ex-5-ABCDEFGHIJKLNPQR,Ex-6-ABCDEFGHJKL,Ex-8-ABCDEFGHIJKMNOPQ,Ex-10-ABCDEFGHIJKLNPQR；地狱群岛攻略作战 Ex-1-E,Ex-2-BCDEFI,Ex-3-ADEFGHI,Ex-4-ABCDEFGHIJKMN,Ex-5-ACDEF,Ex-6-BCDEFI,Ex-7-ABDEFGHI,Ex-8-ABCDEFGHIJKMN；熔炉大混战 Ex-1-J,Ex-3-DEFGHIJKL,Ex-5-ABCDEFGHIJKL,Ex-7-ABCDEFGHIJKLMN,Ex-8-CDEFGHIJ,Ex-10-ABCDEFGHIJKL,Ex-12-ABCDEFGHIJKL,Ex-14-ABCDEFGHIJKLMN</t>
  </si>
  <si>
    <t>6-2-M,6-4-K</t>
  </si>
  <si>
    <t>极地奏鸣曲 Ex-3-2-M,Ex-3-4-K,Ex-4-OP,Ex-3-MO；女武神行动 Ex-3-L,Ex-4-P,Ex-6-I,Ex-8-P；未命名 Ex-6-β,Ex-11-RS,Ex-12-BCDEFGIJKLMNOPQRTUVβ；两周年活动 帕斯塔战役-DMOPV；决战无畏之海 Ex-3-M,Ex-4-O,Ex-6-BDFGJKMNOQ,Ex-7-CDHNPRSU</t>
  </si>
  <si>
    <t>极地奏鸣曲 Ex-3-OQ,Ex-4-NO；女武神行动 Ex-4-P,Ex-6-I；未命名 Ex-6-β,Ex-10-T,Ex-12-β；决战无畏之海 Ex-2-M,Ex-3.5-ABCDEGIJL,Ex-4-DEHJKNO；三周年活动 Ex-1-J,Ex-5-DEFHIJKLMNOQ,Ex-6-CDFGHIJK</t>
  </si>
  <si>
    <t>2-2-G,2-3-J,2-4-L,3-1-BDFGHI,3-2-DEG,3-3-CDEFGHJK,4-3-CEFGH,4-4-CDEHIKL,5-3-CEFGH,5-5-DEFGHI,6-3-ABCDEFHJ,6-4-ABCDEFGHIKL,8-1-CDEFGHIJKL,8-2-M</t>
  </si>
  <si>
    <t>极地奏鸣曲 Ex-1-JK,Ex-1-2-CDEHIKL,Ex-2-2-EFGHJ,Ex-2-3-DEFGHIL,Ex-3-DEFGHIJKMOPQ,Ex-3-3-ABDEFHJ,Ex-3-4-ABCDEFGHIKL,Ex-4-CDEFGJKMNOP,Ex-2-1-G,Ex-3-1-BDFGHI,Ex-3-2-DEGJK,Ex-4-2-CDEGHIJL,Ex-4-3-M,Ex-4-4-DEGHJKL；女武神行动 Ex-1-BDEF,Ex-3-BCDEGHIJKLM,Ex-4-CEGNOP,Ex-5-CDEFG,Ex-6-CDEF,Ex-7-ABCDEGHIJKLM,Ex-8-ABCDEFGHJKMNOP；未命名 Ex-3-S,Ex-4-T,Ex-5-ABDEFGHIJLMNOPQRS,Ex-6-ABCDEFGHIJKLMNOPQRTUVβ,Ex-9-BCEGHIJKLMOPQRS,Ex-10-BCDEIJKLMNOPQRST,Ex-11-ABCDEFGHIJKLMNOPQRS,Ex-12-ABCDEFGHIJKLMNOPQRTUVβ；两周年活动 女武神行动-ADEKLMNP；决战无畏之海 Ex-1-BCFGH,Ex-3.5-ABCDEGIJL,Ex-5-ABCDEFGJLMP,Ex-6-ABCDFGHJKLMNOPQ；三周年活动 Ex-5-DEFHIJKLMNOQ,Ex-8-ABCDFGHIJKLM,Ex-10-ABCDEFHIJKLMNOQ</t>
  </si>
  <si>
    <t>2-1-F,2-2-G,3-1-BDFGHI,3-3-CDEFGHJK,3-4-BCDGHIJ,4-2-CDFGHIJ,5-1-CDEFGH,5-2-DEFGHIJ,5-3-CEFGH,5-4-CDEGH,6-2-ABCDEFGHIJKLM,6-3-ABCDEFHJ,6-4-ABCDEFGHIKL,8-1-CDEFGHIJKL,8-2-ABCDEFGHIJKLM,8-3-L</t>
  </si>
  <si>
    <t>极地奏鸣曲 Ex-2-LNDEFGHIJKLMNO,Ex-2-1-DEFGHIJG,Ex-2-2-CEFGH,Ex-3-2-ABCDEFGIJMDEGJK,Ex-3-3-ABDEFHJCDHIJ,Ex-3-4-ABCDEFGHIKL,Ex-4-CDEFGJKLMNOPCDEFGHIJKLMNO,Ex-3-1-BDFGHI,Ex-4-2-CDEGHIJL,Ex-4-3-ABCDEFHIJM,Ex-4-4-EGHJKL；女武神行动 Ex-1-BDEF,Ex-2-BCDEFGJKL,Ex-3-BCDGHIJKLM,Ex-4-CDEFGHJKMNOP,Ex-6-BCDEFHI,Ex-7-ABHL,Ex-8-ABCDEFGHJKMNOP；未命名 Ex-4-T,Ex-5-ABDEFGHIJLMNOPQRS,Ex-6-ABCDEFGHIJKLMNOPQRTUVβ,Ex-9-BCEGHIJKLMOPQRS,Ex-10-BCEIJKLMNOPQRST,Ex-11-ABCDEFGHIJKLMNOPQRS,Ex-12-ABCDEFGHIJKLMNOPQRTUVβ；两周年活动 中间岛战役-CDFGK,女武神行动-ADEKLMNP；决战无畏之海 Ex-1-BCFH,Ex-3.5-ABCDEGIJL,Ex-6-ABCDFGHJKLMNOPQ,Ex-7-ABCDEFGHJLNPQRSU；三周年活动 Ex-5-DEFHIJKLMNOQ,Ex-10-ABCDEFHIJKLMNOQ</t>
  </si>
  <si>
    <t>3-4-J,4-2-CDFGHIJ,4-3-CEFGH,4-4-CDEHIKL,5-4-CDEGH,5-5-DEFGHI</t>
  </si>
  <si>
    <t>极地奏鸣曲 Ex-1-JKKM,Ex-1-2-CDEIKL,Ex-2-3-DEFGHI,Ex-4-CEFGHJKMNOP,Ex-3-DEFGHIJKLMNO,Ex-3-3-J,Ex-4-4-DEHJKL；女武神行动 Ex-1-F,Ex-2-K,Ex-4-CDEGHJMNOP,Ex-5-F,Ex-6-DI,Ex-8-CDEGHJMNOP；轰隆轰隆大作战 Ex-4-M,Ex-8-CDFHIM,Ex-9-DHIKMOPQ；扑火之蛾 Ex-4-N,Ex-9-N；未命名 Ex-4-BCDEJKLMNOPQRTβ,Ex-5-ABDEFGHIJLMNOPQRS,Ex-6-ABCDEFHIJKLMNPQRTUVβ,Ex-8-BCDEFGHIKNO,Ex-10-BCDEIJKLMNOPQRSTβ,Ex-11-ABDEFGHIJLMNOPQRS,Ex-12-ABCDEFGHIJKLMNOPQRTUVβ；中间岛战役 Ex-9-FK；两周年活动 中间岛战役-CDFGK,女武神行动-DEMNP；决战无畏之海 Ex-1-BCFGH,Ex-3.5-ABCDEGIJL,Ex-6-BCDFGJKMNOQ,Ex-7-CDGHJLNPRU；三周年活动 Ex-5-DEFHIJKLMNOQ,Ex-10-DEFHIKLMNOQ；急速东方快车 Ex-5-ABCDEFGHJKLMNO,Ex-6-ABCDEFGIJLMNOPR,Ex-7-ABCEFHIJKLMNOQR；所罗门之晓 Ex-1-L,Ex-3-DEFGHIJKMNOPQ,Ex-5-DEFGHIJKLNPQR,Ex-6-BCDEFGHJKL,Ex-8-ABCDEFGHIJKMNOPQ,Ex-10-ABCDEFGHIJKLNPQR；熔炉大混战 Ex-3-L,Ex-5-L,Ex-7-DEFGHIJKLMN,Ex-8-CDEFGHIJ,Ex-10-DEFGHJKL,Ex-12-CDEFGHIJKL,Ex-14-DEFGHIJKLMN</t>
  </si>
  <si>
    <t>3-2-G,3-3-K,4-1-CDEFIJ,4-2-CDFGHIJ,4-4-L,5-1-ABCDEFGH,5-2-ABCDEFGHIJ,5-3-ABCEFGH,5-4-ABCDEGH,5-5-ABCDEFGHI,6-2-ABCDEFGHIJKLM,6-3-ABCDEFHJ,6-4-ABCDEFGHIKL,7-1-ABCDFGHIJKLMN,7-2-ABDEFGHJKLM,7-3-ABCDEFGHIKLN,7-4-ABCDEFIJKLM,7-5-ABCDEFGHIJKLMOQ,8-1-ABCDEFGHIJKL,8-2-ABCDEFGHIJKLM</t>
  </si>
  <si>
    <t>极地奏鸣曲 Ex-1-CDEFGHIJK,Ex-1-1-CDEFIJ,Ex-1-2-L,Ex-2-1-ABCDEFGHJ,Ex-2-2-ABEFGH,Ex-2-3-ABDEFGHI,Ex-3-ABCDEFGHIJKLMOPQ,Ex-3-2-ABCDEFGHIJKMK,Ex-3-3-ABCDEFHJ,Ex-3-4-ABCDEFGHIKL,Ex-4-ABCDEFGHJKMNOP,Ex-4-1-ABCDFGHIJKLN,Ex-4-2-ABDEFGHKLMABCDEFGHIJKL,Ex-4-3-ABCDEFGHILNABCDEFGHIJKLM,Ex-4-4-ABCDEFIJKLM,Ex-4-5-ABCDEFGHIJKLMOQ；轰隆轰隆大作战 Ex-1-ABCEFGHI,Ex-3-ACDGHJL,Ex-5-BDFGHIKLMOPQ,Ex-9-BDFGHIKLMOPQ；扑火之蛾 Ex-1-ABCDEFGHIJ,Ex-2-ABCDEFGHIJKL,Ex-3-ABCDEFGHIJKLM,Ex-4-ABCDEFGHIJKLMN,Ex-5-ABCDEFGHIJKLMN,Ex-6-ABCDEFGHIJ,Ex-9-ABCDEFGHIJKLMN,Ex-10-ABCDEFGHIJKLMN；未命名 Ex-1-ABCDEFHJKLM,Ex-3-BCDEFGHIJKLMNOPRSβ,Ex-7-ABCDEFHJKLM；决战九段坂 Ex-1-NO,Ex-7-NO；中间岛战役 Ex-1-BCDE,Ex-2-ABDEG,Ex-3-ACDEFGJL,Ex-4-ABCDFGHK,Ex-5-A,Ex-6-ABDE,Ex-7-BDEG,Ex-8-BCDEJL,Ex-10-A；两周年活动 地狱群岛攻略作战-ABCDFKM,中间岛战役-ACDFGK；莱特湾战役 Ex-1-ABCEFGHI,Ex-3-ADGHJL,Ex-4-ABCDFHIM,Ex-5-BDFGHIKLMOPQ,Ex-7-ADGHJL,Ex-9-BDFGHIKLMOPQ；三周年活动 Ex-3-ABCDFGHIJKLM,Ex-5-ABCDEFHIJKLMNOQ,Ex-6-ABCDFGHIJK,Ex-8-ABCDFGHIJKLM；急速东方快车 Ex-1-ABCEFGHK,Ex-2-ABCDEFGHJKLMNO,Ex-5-ABCDEFGHJKLMNO,Ex-6-ABCDEFGIJLMNOPR,Ex-7-ABCEFHIJKLMNOPQR；所罗门之晓 Ex-1-BCDEFGHJKL,Ex-3-DEFGHIJKMNOPQ,Ex-5-DEFGHIJKLNPQR,Ex-6-ABCDEFGHJKL,Ex-8-ABCDEFGHIJKMNOPQ,Ex-10-ABCDEFGHIJKLNPQR；地狱群岛攻略作战 Ex-1-E,Ex-2-BCDEFI,Ex-3-ABDEFGHI,Ex-4-ABCDEFGHJKMN,Ex-5-ABCDEF,Ex-6-ABCDEFI,Ex-7-ABDEFGHI,Ex-8-ABCDEFGHIJKMN；熔炉大混战 Ex-1-J,Ex-3-L,Ex-5-CDEFGHIJKL,Ex-7-DEFGHIJKLMN,Ex-8-ABCDEFGHIJ,Ex-10-ABCDEFGHIJKL,Ex-12-ABCDEFGHIJKL,Ex-14-ABCDEFGHIJKLMN</t>
  </si>
  <si>
    <t>2-3-J,3-3-CDEFGHJK,4-1-CDEFIJ,4-3-CEFGH,5-3-ABCEFGH,5-4-ABCDEGH,5-5-ABCDEFGHI,6-2-ABCDEFGHIJKLM,6-3-ABCDEFHJ,6-4-ABCDEFGHIKL,7-1-ABCDFGHIJKLMN,7-2-ABDEFGHJKLM,7-3-ABCDEFGHIKLN,7-4-ABCDEFIJKLM,7-5-ABCDEFGHIJKLMOQ,8-1-ABCDEFGHIJKL,8-2-DEFGHIJKLM</t>
  </si>
  <si>
    <t>极地奏鸣曲 Ex-1-CDEFGHIJK,Ex-1-1-CDFIJ,Ex-2-ABCDEFGHIJKLMN,Ex-2-2-ABCEFGHJ,Ex-2-3-ABDEFGHI,Ex-3-2-ABCDEFGIJMDEGHJK,Ex-3-3-ABDEFHJ,Ex-3-4-ABCDEFGHIKL,Ex-4-ABCDEFGHIJKMNOP,Ex-4-1-ABCDFGHIJKLMN,Ex-4-2-ABDEFHKLMABCDEFGHIJKL,Ex-4-3-ABCDEFGHILNEIJLM,Ex-4-4-ABCDEFIJKLM,Ex-4-5-ABCDEFGHIJKLMQ；轰隆轰隆大作战 Ex-2-ABCEFGHJL,Ex-4-ABCDEFGHILM,Ex-7-ACDGHJL,Ex-8-ABCDEFGHILM；扑火之蛾 Ex-1-ABCDEFGHIJ,Ex-3-ABCDEFGHIJKLM,Ex-4-ABCDEFGHIJKLMN,Ex-5-ABCDEFGHIJKLMN,Ex-7-ABCDEFGHIJKL,Ex-8-ABCDEFGHJKLM；未命名 Ex-1-ABCDEFHJKLM,Ex-3-BCDEFGHIJKLMNOPRSβ,Ex-7-ABCDEFHJKLM；决战九段坂 Ex-1-NO,Ex-7-NO；中间岛战役 Ex-1-BCDE,Ex-2-ABDEG,Ex-3-ABCDEFGJL,Ex-4-ABCDFGHK,Ex-5-A,Ex-6-ABDE,Ex-7-BDEG,Ex-9-CDFGK,Ex-10-A；两周年活动 地狱群岛攻略作战-ABCDFKM,中间岛战役-ACDFGK；莱特湾战役 Ex-2-ABCEFGHJL,Ex-3-ADGHJL,Ex-4-ABCDFHIM,Ex-7-ADFGHJKL,Ex-8-ABCDFHIM；三周年活动 Ex-1-ABCDFGHIJK,Ex-3-ABCDFGHIJKLM,Ex-5-ABCDEFHIJKLMNOQ,Ex-8-ABCDFGHIJKLM,Ex-10-ABCDEFHIJKLMNOQ；急速东方快车 Ex-1-ABCEFGHK,Ex-2-ABCDEFGHJKLMNO,Ex-5-ABCDEFGHJKLMNO,Ex-6-ABCDEFGIJLMNOPR,Ex-7-ABCEFHIJKLMNOQR；所罗门之晓 Ex-1-BCDEFGHJKL,Ex-3-DEFGHIJKMNOPQ,Ex-5-DEFGHIJKLNPQR,Ex-6-ABCDEFGHJKL,Ex-8-ABCDEFGHIJKMNOPQ,Ex-10-ABCDEFGHIJKLNPQR；地狱群岛攻略作战 Ex-1-E,Ex-2-BCDEFI,Ex-3-ABDEFGHI,Ex-4-ABCDEFGHJKMN,Ex-5-ABCDEF,Ex-6-ABCDEFI,Ex-7-ABDEFGHI,Ex-8-ABCDEFGHIKMN；熔炉大混战 Ex-1-J,Ex-3-L,Ex-5-CDEFGHIJKL,Ex-7-DEFGHIJKLMN,Ex-8-ABCDEFGHIJ,Ex-10-ABCDEFGHJKL,Ex-12-ABCDEFGHIJKL,Ex-14-ABCDEFGHIJKLMN</t>
  </si>
  <si>
    <t>2-2-G,2-3-J,3-2-G,3-4-J,5-1-CDEFGH,5-2-DEFGHIJ,5-4-CDEGH,5-5-DEFGHI,6-1-DEFGHIK,6-2-DEFGHIJM,6-4-BCDEFGHIKL</t>
  </si>
  <si>
    <t>极地奏鸣曲 Ex-2-1-DFGHJG,Ex-2-3-DFGHI,Ex-3-OQ,Ex-3-1-DFGHIK,Ex-3-2-DGHIJM,Ex-3-4-BCEFGHKL,Ex-4-OP,Ex-2-2-J,Ex-3-3-J；女武神行动 Ex-4-P,Ex-7-L,Ex-8-CDEGHJNOP；未命名 Ex-11-RS；两周年活动 帕斯塔战役-V</t>
  </si>
  <si>
    <t>2-5-F</t>
  </si>
  <si>
    <t>极地奏鸣曲 Ex-1-JK,Ex-1-1-F；轰隆轰隆大作战 Ex-4-M,Ex-8-M；扑火之蛾 Ex-4-N,Ex-7-L,Ex-9-N；未命名 Ex-9-BCDEFGHJKLMNOPRSβ,Ex-12-β；中间岛战役 Ex-3-J,Ex-8-BCDEJL；急速东方快车 Ex-6-R；所罗门之晓 Ex-8-Q,Ex-10-R；地狱群岛攻略作战 Ex-2-I,Ex-6-BCDEI；熔炉大混战 Ex-7-N,Ex-8-J,Ex-14-N</t>
  </si>
  <si>
    <t>2-5-M</t>
  </si>
  <si>
    <t>极地奏鸣曲 Ex-2-LN,Ex-1-3-I；轰隆轰隆大作战 Ex-3-L,Ex-7-L,Ex-9-DHIKMOPQ；扑火之蛾 Ex-3-M,Ex-8-M,Ex-10-N；未命名 Ex-4-Tβ,Ex-10-BCDEIJKLMNOPQRTβ；中间岛战役 Ex-4-K,Ex-9-CDFGHK；急速东方快车 Ex-6-R；所罗门之晓 Ex-6-L,Ex-8-Q,Ex-10-R；地狱群岛攻略作战 Ex-3-I,Ex-7-FGI；熔炉大混战 Ex-5-L,Ex-12-L,Ex-14-N</t>
  </si>
  <si>
    <t>3-2-G,3-3-K</t>
  </si>
  <si>
    <t>极地奏鸣曲 Ex-3-OQ,Ex-3-2-K；轰隆轰隆大作战 Ex-2-L,Ex-4-CDFGHIM,Ex-8-CDFHM；扑火之蛾 Ex-2-L,Ex-4-CDEGHIJKLMN,Ex-7-L,Ex-9-CEFGHJKLMN；未命名 Ex-4-BCDIJKLMNOPQRTβ,Ex-10-BCDEIJKLMNOPQRTβ；中间岛战役 Ex-2-G；急速东方快车 Ex-5-NO,Ex-6-R；所罗门之晓 Ex-5-R,Ex-10-R；地狱群岛攻略作战 Ex-4-M,Ex-8-CEFGHKMN；熔炉大混战 Ex-5-L,Ex-8-CDEFGHIJ,Ex-14-DEFGHIJKLMN</t>
  </si>
  <si>
    <t>2-6-L</t>
  </si>
  <si>
    <t>极地奏鸣曲 Ex-4-OP,Ex-4-1-L；轰隆轰隆大作战 Ex-1-I,Ex-3-DGHJKL,Ex-5-Q,Ex-9-DFHIKLMOPQ；扑火之蛾 Ex-1-J,Ex-3-DEFGHIJKLM,Ex-5-N,Ex-6-J,Ex-8-DEFGHJKM,Ex-10-N；决战九段坂 Ex-2-Q,Ex-8-Q；中间岛战役 Ex-5-A；急速东方快车 Ex-6-R；所罗门之晓 Ex-5-R,Ex-10-R；地狱群岛攻略作战 Ex-1-E,Ex-5-ACDEF；熔炉大混战 Ex-7-N,Ex-8-CDEFGHIJ,Ex-14-DEFGHIJKLMN</t>
  </si>
  <si>
    <t>2-1-F,2-4-CDEGHIJL,3-2-DEG,3-3-CDEFGHJK,3-4-ABCDGHIJ,5-1-CDEFGH,5-2-ABCDEFGHIJ,5-4-ABCDEGH,6-2-ABCDEFGHIJKLM,6-3-ABCDEFHJ,6-4-ABCDEFGHIKL,7-1-ABCDFGHIJKLMN,8-1-ABCDEFGHIJKL,8-2-ABCDEFGHIJKLM</t>
  </si>
  <si>
    <t>极地奏鸣曲 Ex-1-ABCDEFGHIJKBCDEFGHIJKM,Ex-2-ABCDEFGHIJKLMN,Ex-2-1-ABCDEFGHIJ,Ex-3-2-ABCDEFGIJMDEGHJK,Ex-3-3-ABCDEFHJACDHIJ,Ex-3-4-ABCDEFGHIKL,Ex-4-ABCDEFGHIJKLMNOP,Ex-4-1-ABCDFGHIJKLMN,Ex-2-3-CDEGHIJL,Ex-3-ABDEFGHIJKLMNO,Ex-4-2-ABCDEFGHIJKL,Ex-4-3-ABCDEFHIJKM,Ex-4-4-ABCDEFGHIJKL；女武神行动 Ex-1-BDEF,Ex-3-BCDEGHIJKLM,Ex-4-ABCDEFGHJKMNOP,Ex-5-CDEFG,Ex-7-ABCDEGHIJKLM,Ex-8-ABCDEFGHJKMNOP；未命名 Ex-1-LM,Ex-3-BCEGHIJKLMNOPQRS,Ex-4-BCDEIJKLMNOPQRST,Ex-5-ABCDEFGHIJKLMNOPQRS,Ex-6-ABCDEFGHIJKLMNOPQRTUVβ,Ex-7-CDEFGHJLM,Ex-8-ABCDEFGHIJKNO,Ex-9-BCEGHIJKLMNOPQRS,Ex-10-ABCDEIJKLMNOPQRST,Ex-11-ABCDEFGHIJKLMNOPQRS,Ex-12-ABCDEFGHIJKLMNOPQRTUVβ；决战无畏之海 Ex-1-ABCFGHI,Ex-2-ADEFGHJKM,Ex-3.5-ABCDEGIJL,Ex-5-ABCDEFGJLMP,Ex-6-ABCDFGHJKLMNOQ</t>
  </si>
  <si>
    <t>3-3-K,3-4-BCDGHIJ,4-2-J,4-3-CEFGH,4-4-ABCDEHIKL,5-1-CDEFGH,5-2-ABCDEFGHIJ,5-3-ABCEFGH,5-5-ABCDEFGHI,6-1-ABCDEFGHIK,6-2-ABCDEFGHIJKLM,6-3-ABCDEFHJ,6-4-ABCDEFGHIKL,7-1-ABCDFGHIJKLMN,8-1-ABCDEFGHIJKL,8-2-DEFGHIJKLM</t>
  </si>
  <si>
    <t>极地奏鸣曲 Ex-1-CDEFGHIJK,Ex-1-2-ABCDEHIKL,Ex-2-1-ABDEFGHIJ,Ex-2-2-ABEFGH,Ex-2-3-ABDEFGHI,Ex-3-CDEFGHIJKMOPQ,Ex-3-1-ABCDEFGHIK,Ex-3-2-ABCDEFGHIJMK,Ex-3-3-ABCDEFHJCHIJ,Ex-3-4-ABCDEFGHIKL,Ex-4-CEFGHJKLMNOPCDEFGHIJKLMNO,Ex-4-1-ABCDFGHIJKLMN,Ex-2-DEFGHIJKLMNO,Ex-4-2-ABCDEFGHIJKL,Ex-4-3-EFGIJLM,Ex-4-4-DEHJKL；女武神行动 Ex-1-BDEF,Ex-2-BCDEFGJKL,Ex-4-ABCDEFGHJKMNOP,Ex-6-BCDEFHI,Ex-8-ABCDEFGHJKMNOP；轰隆轰隆大作战 Ex-3-DGHJKL,Ex-7-DGHJL,Ex-9-BDFGHIKLMOPQ；扑火之蛾 Ex-3-DEFGHIJKLM,Ex-5-DEGHIJKLMN,Ex-8-DEFHJKLM,Ex-10-ABCDEFGHIJKLMN；未命名 Ex-2-BCDEFGHIJNOβ,Ex-3-S,Ex-4-T,Ex-5-ABCDEFGHIJKLMNOPQRS,Ex-6-BCDEFGIJKLMNOPQRTUV,Ex-8-BCDEFGHIJNOβ,Ex-9-S,Ex-10-BCDEIJKLMNOPQRST,Ex-11-ABCDEFGHIJKLMNOPQRS,Ex-12-ABCDEFGHIJKLMNOPQRTUVβ；决战九段坂 Ex-2-Q,Ex-8-Q；中间岛战役 Ex-5-A,Ex-9-CDFGHK；两周年活动 中间岛战役-ACDFGK；决战无畏之海 Ex-1-ABCFGHI,Ex-2-ADEFGHJKM,Ex-4-ABCDEGHIJKMNO,Ex-7-ABCDEFGHJLMNPRSU；所罗门之晓 Ex-1-L,Ex-3-DEFGHIJKMNOPQ,Ex-5-DEFGHIJKLNPQR,Ex-6-BCDEFGHJKL,Ex-8-ABCDEFGHIJKMNOPQ,Ex-10-ABCDEFGHIJKLNPQR；地狱群岛攻略作战 Ex-3-I,Ex-4-CDEFHKMN,Ex-5-ACDEF,Ex-6-BCEFI,Ex-7-FGI,Ex-8-ABCDEFGHKMN；熔炉大混战 Ex-5-L,Ex-7-DEFGHIJKLMN,Ex-8-CDEFGHIJ,Ex-10-DEFGHJKL,Ex-12-CDEFGHIJKL,Ex-14-DEFGHIJKLMN</t>
  </si>
  <si>
    <t>8-1-CDEFGHIJKL,8-2-DEFGHIJKLM,8-3-DEFGHIJKL</t>
  </si>
  <si>
    <t>极地奏鸣曲 Ex-1-JK,Ex-2-DEFGHIJKLMN,Ex-4-CEFGJKMNOP,Ex-4-2-CDEFGHIJL,Ex-4-3-EIM；轰隆轰隆大作战 Ex-2-BCEFGHJL,Ex-4-DFGHIM,Ex-7-DGHJL,Ex-9-BDFGHIKLMOPQ；扑火之蛾 Ex-4-CDEFGHIJKLMN,Ex-9-EFGJKLMN；未命名 Ex-2-BCDEFGHIJNOβ,Ex-4-ABCDEIJKLMNOPQRTβ,Ex-8-BCDEFGHIJNOβ,Ex-10-ABCDEIJKLMNOPQRTβ；决战九段坂 Ex-2-Q,Ex-8-Q；中间岛战役 Ex-1-D,Ex-2-G,Ex-3-CDEFGJL,Ex-4-ABCDFGHK,Ex-5-A,Ex-6-BDE,Ex-7-BDEG,Ex-8-BCDEJL,Ex-9-ABCDFGHK；两周年活动 地狱群岛攻略作战-ABCDFKM；急速东方快车 Ex-3-ABCDEFGIJLMNOPR,Ex-4-ABCEFHIJKLMNOPQR,Ex-5-ABCDEFGHJKLMNO,Ex-6-ABCDEFGIJLMNOPR,Ex-7-ABCEFHIJKLMNOQ；所罗门之晓 Ex-3-ABCDEFGHIJKMNOPQ,Ex-5-ABCDEFGHIJKLNPQR,Ex-6-ABCDEFGHJKL,Ex-8-ABCDEFGHIJKMNOPQ,Ex-10-ABCDEFGHIJKLNPQR；地狱群岛攻略作战 Ex-2-I,Ex-3-I,Ex-4-CDEFHKMN,Ex-6-BCEFI,Ex-7-DFGI,Ex-8-ABCDEFGHJKMN；熔炉大混战 Ex-3-L,Ex-5-L,Ex-8-CDEFGHIJ,Ex-12-CDEFGHIJKL</t>
  </si>
  <si>
    <t>3-3-K,3-4-BCDGHIJ,4-3-H,4-4-CDEHIKL,5-3-CEFGH,5-4-CDEGH,5-5-DEFGHI,6-2-DEFGHIJLM,6-4-BCDEFGHIKL,7-1-CDFGHIJKLMN,7-2-DEGHJKLM,7-3-ADEFGHIKLN,7-4-CDEFIJKLM,7-5-CDEFGHIJKLMOQ,8-1-CDEFGHIJKL,8-2-DEFGHIJKLM,8-3-DEFGHIJKL</t>
  </si>
  <si>
    <t>极地奏鸣曲 Ex-1-JK,Ex-1-2-CDEHIKL,Ex-2-2-CEFGH,Ex-2-3-DEFGHI,Ex-3-CDEGHIJKMNOPQ,Ex-3-2-DFGIJMK,Ex-3-4-BCEFGHIKL,Ex-4-CEFGJKMNOP,Ex-4-1-CFGHIJKN,Ex-4-2-DEHKLMCDEFGHIJL,Ex-4-3-ADEFGHILNEIJM,Ex-4-4-CEFIJKM,Ex-4-5-CDEFGHKLQ,Ex-3-3-CHIJ；轰隆轰隆大作战 Ex-1-I,Ex-3-DGHJL,Ex-5-DFHIKLMOPQ,Ex-8-ABCDFGHIM；扑火之蛾 Ex-3-DEFGHIJKLM,Ex-5-DEGHIJKLMN,Ex-8-DFHJKM,Ex-10-DGIJKLMN；未命名 Ex-2-BCDEFGHIJNOβ,Ex-4-ABCDEJKLMNOPQRTβ,Ex-8-BCDEFGHIJNOβ,Ex-10-ABCDEIJKLMNOPQRTβ；决战九段坂 Ex-2-Q,Ex-8-Q；中间岛战役 Ex-1-D,Ex-2-G,Ex-3-CDEFGJL,Ex-4-ABCDFGHK,Ex-5-A,Ex-6-BDE,Ex-7-BDEG,Ex-8-BCDEJL,Ex-9-ABCDFGHK；两周年活动 地狱群岛攻略作战-ABCDFKM,中间岛战役-ACDFGK；急速东方快车 Ex-3-ABCDEFGIJLMNOPR,Ex-4-ABCEFHIJKLMNOPQR,Ex-5-ABCDEFGHJKLMNO,Ex-6-ABCDEFGIJLMNOPR,Ex-7-ABCEFHIJKLMNOQ；所罗门之晓 Ex-3-ABCDEFGHIJKMNOPQ,Ex-5-ABCDEFGHIJKLNPQR,Ex-6-ABCDEFGHJKL,Ex-8-ABCDEFGHIJKMNOPQ,Ex-10-ABCDEFGHIJKLNPQR；地狱群岛攻略作战 Ex-2-I,Ex-3-I,Ex-4-CDEFHKM,Ex-6-BCDEI,Ex-7-FGHI,Ex-8-ABCDEFGHKMN；熔炉大混战 Ex-5-L,Ex-7-DEFGHIJKLMN,Ex-10-DEFGHJKL,Ex-14-DEFGHIJKLMN</t>
  </si>
  <si>
    <t>3-3-K,3-4-J,4-2-J,4-4-L,5-1-H,5-3-H,5-5-DEFGHI,6-3-DEFHJ,6-4-BCDEFGHIKL</t>
  </si>
  <si>
    <t>极地奏鸣曲 Ex-1-2-L,Ex-2-LN,Ex-2-2-H,Ex-2-3-DFGHI,Ex-3-3-DEFHJJ,Ex-3-4-BCDEFGHKL,Ex-4-CDEFGHKMNOP,Ex-3-2-K；轰隆轰隆大作战 Ex-2-L,Ex-4-CDFGHIM,Ex-7-HJL,Ex-9-DIMOPQ；扑火之蛾 Ex-2-L,Ex-4-CDEFGHIJKLN,Ex-5-DEGHIJKLMN,Ex-7-L,Ex-9-CEFJKMN；决战九段坂 Ex-1-NO,Ex-7-NO；未命名 Ex-3-Sβ,Ex-9-Sβ；中间岛战役 Ex-3-J,Ex-5-A,Ex-7-BDEG,Ex-9-CDFGK；两周年活动 妄想舰队歼灭作战-D,地狱群岛攻略作战-M,中间岛战役-CDGK；急速东方快车 Ex-1-K,Ex-2-NO,Ex-5-NO,Ex-7-Q；所罗门之晓 Ex-1-L,Ex-3-Q,Ex-5-R,Ex-6-L,Ex-8-Q,Ex-10-R；地狱群岛攻略作战 Ex-1-E,Ex-3-DFGI,Ex-5-ACDE,Ex-7-ADFGHI,Ex-8-ABCDEFHKM；熔炉大混战 Ex-5-L,Ex-7-N,Ex-8-CDEFGHIJ,Ex-10-L,Ex-12-L,Ex-14-N</t>
  </si>
  <si>
    <t>3-2-G,3-4-J,4-3-H,4-4-L,5-2-J,5-4-H</t>
  </si>
  <si>
    <t>极地奏鸣曲 Ex-1-JK,Ex-1-2-L,Ex-2-1-J,Ex-3-CDEFGHIJKMOPQ,Ex-3-3-J；轰隆轰隆大作战 Ex-1-I,Ex-3-DHJL,Ex-5-DHIMOPQ,Ex-8-DFHIM；扑火之蛾 Ex-1-J,Ex-3-DEFHIJKLM,Ex-5-DEGHIJKLMN,Ex-6-J,Ex-8-FHJKM,Ex-10-DGJKLN；决战九段坂 Ex-1-NO,Ex-7-NO；未命名 Ex-3-Sβ,Ex-9-Sβ；中间岛战役 Ex-2-G,Ex-4-K,Ex-8-BCDEJL；两周年活动 妄想舰队歼灭作战-D,地狱群岛攻略作战-M,中间岛战役-CDFGK；急速东方快车 Ex-2-NO,Ex-5-NO,Ex-7-Q；所罗门之晓 Ex-1-L,Ex-3-Q,Ex-5-R,Ex-6-L,Ex-8-Q,Ex-10-R；地狱群岛攻略作战 Ex-2-I,Ex-4-CDEFHKM,Ex-6-BCEI,Ex-8-ABCDEFHKMN；熔炉大混战 Ex-3-L,Ex-7-N,Ex-8-CDEFGHIJ,Ex-10-L,Ex-12-L,Ex-14-N</t>
  </si>
  <si>
    <t>2-2-G,2-3-J,2-4-CDEGHIJL,2-5-ABDFGHIJKLMNO,3-3-CDEFGHJK,4-1-ABCDEFIJ,4-2-ABCDFGHIJ,4-3-ABCEFGH,5-2-ABCDEFGHIJ,5-3-ABCEFGH,5-4-ABCDEGH</t>
  </si>
  <si>
    <t>极地奏鸣曲 Ex-1-CDEFGHIJK,Ex-1-1-ABCDEFIJABDFGHI,Ex-2-ABCDEFGHIJKLMN,Ex-2-1-ADEFGHIJG,Ex-2-2-ABCEFGHJ,Ex-3-ABCDEFGHIJKLMNOPQ,Ex-4-ABCDEFGHJKMNOP,Ex-1-2-ABDFGHI,Ex-1-3-ABDFGHIJ,Ex-2-3-CDEGHIJL,Ex-3-2-DGJK；轰隆轰隆大作战 Ex-2-ABCEFGHJL,Ex-3-ACDFGHJL,Ex-7-ACDFGHJKL；扑火之蛾 Ex-2-ABCDEFGHIJKL,Ex-3-ABCDEFGHIJKLM,Ex-5-ABCDEFGHIJKLMN,Ex-7-ABCDEFGHIJKL,Ex-8-ABDEFGHIJKLM,Ex-10-ABCDEFGHIJKLMN；未命名 Ex-2-ABCDEFGHIJNOβ,Ex-3-BCDEFGHIJKLMNOPRSβ,Ex-8-ABCDEFGHIJNOβ,Ex-9-BCDEFGHIJKLMNOPRSβ；决战九段坂 Ex-2-Q,Ex-8-Q；中间岛战役 Ex-1-BCDE,Ex-2-DEG,Ex-3-ABCDEFGJL,Ex-4-ABCDFGHK,Ex-5-A,Ex-6-BDE,Ex-7-BDEG,Ex-8-ABCDEIJL,Ex-9-ABCDFGHK；两周年活动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Ex-1-ACDEF,Ex-2-BCDEFI,Ex-3-ABDEFGHI,Ex-4-ABCDEFHKM,Ex-5-ACDE,Ex-6-BCEFI,Ex-7-ABDFGHI,Ex-8-ABCDEFGHKMN；熔炉大混战 Ex-1-CDEFGHIJ,Ex-3-ABCDEFGHIJKL,Ex-5-ABCDEFGHIJKL,Ex-7-ABCDEFGHIJKLMN,Ex-8-CDEFGHIJ,Ex-10-ABCDEFGHJKL,Ex-12-ABCDEFGHIJKL,Ex-14-ABCDEFGHIJKLMN</t>
  </si>
  <si>
    <t>2-2-G,2-3-CDEGHJ,2-4-CDEGHIJL,2-5-ABDFGHIJKLMNO,3-3-CDEFGHJK,3-4-BCDGHIJ,4-2-CDFGHIJ,4-3-CEFGH,4-4-ABCDEHIKL,5-1-ABCDEFGH,5-2-ABCDEFGHIJ,5-5-ABCDEFGHI</t>
  </si>
  <si>
    <t>极地奏鸣曲 Ex-1-CDEFGHIJK,Ex-1-2-ABCDEHIKLABDFGHI,Ex-2-ABCDEFGHIJKLMN,Ex-2-1-ACDEFGHJG,Ex-2-3-ABDEFGHICDEGHIJL,Ex-3-ABCDEFGHIJKLMOPQ,Ex-4-ABCDEFGHJKMNOP,Ex-1-1-ABDFGHI,Ex-1-3-ABDFGHIJ,Ex-2-2-DEGHJK,Ex-3-2-DEGJK,Ex-3-3-CDHIJ；轰隆轰隆大作战 Ex-1-ABCEFGHI,Ex-4-ABCDFGHIM,Ex-9-BDFGHIKMOPQ；扑火之蛾 Ex-1-ABCDEFGHIJ,Ex-4-ABCDEFGHIJKLMN,Ex-6-ABCDEFGHIJ,Ex-9-ABCDEFGHIJKLMN；未命名 Ex-2-ABCDEFGHIJNOβ,Ex-3-BCDEFGHIJKLMNOPRSβ,Ex-4-ABCDEIJKLMNOPQRTβ,Ex-8-ABCDEFGHIJNOβ,Ex-9-BCDEFGHIJKLMNOPRSβ,Ex-10-ABCDEIJKLMNOPQRTβ；决战九段坂 Ex-2-Q,Ex-8-Q；中间岛战役 Ex-1-BCDE,Ex-2-DEG,Ex-3-ABCDEFGIJL,Ex-4-ABCDFGHK,Ex-5-A,Ex-6-BDE,Ex-7-BDEG,Ex-8-ABCDEIJL,Ex-9-ABCDFGHK；两周年活动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Ex-1-ACDEF,Ex-2-BCDEFI,Ex-3-ABDEFGHI,Ex-4-ABCDEFGHKMN,Ex-5-ADEF,Ex-6-BCEI,Ex-7-ABDEFGHI,Ex-8-ABCDEFGHIKMN；熔炉大混战 Ex-1-CDEFGHIJ,Ex-3-ABCDEFGHIJKL,Ex-5-ABCDEFGHIJKL,Ex-7-ABCDEFGHIJKLMN,Ex-8-CDEFGHIJ,Ex-10-ABCDEFGHJKL,Ex-12-ABCDEFGHIJKL,Ex-14-ABCDEFGHIJKLMN</t>
  </si>
  <si>
    <t>1-4-E,2-1-CEF,2-3-ABCDEGHJ,3-3-K,4-2-J,5-1-ABCDEFGH,5-2-ABCDEFGHIJ,6-2-ABCDEFGHIJKLM,6-3-ABCDEFHJ,6-4-ABCDEFGHIKL,7-1-ABCDFGHIJKLMN,7-2-ABDEFGHJKLM,7-3-ABCDEFGHIKLN,7-4-ABCDEFIJKLM,7-5-ABCDEFGHIJKLMOQ,8-1-ABCDEFGHIJKL</t>
  </si>
  <si>
    <t>极地奏鸣曲 Ex-1-ABCDEFGHIJKABCDEFGHIJKLM,Ex-2-ABCDEFGHIJKLMN,Ex-2-1-ABCDEFGHJ,Ex-3-2-ABCDEFGIJMK,Ex-3-3-ABDEFHJ,Ex-3-4-ABCDEFGHIKL,Ex-4-1-ABCDFGHIJKLMN,Ex-4-2-ABDEFHKLMABCDEFGHIJKL,Ex-4-3-ABCDEFGHILN,Ex-4-4-ABCDEFIJKLMABCDEFGHIJKL,Ex-4-5-ABCDEFGHIJKLMOQ,Ex-2-2-ABCDEGHJK,Ex-4-ABCDEFGHIJKLMNO；女武神行动 Ex-1-ABDEF,Ex-2-ABCDEFGHIJKL,Ex-3-ABCDEGHIJKLM,Ex-4-ABCDEFGHJKMNOP,Ex-5-ABCDEFG,Ex-6-BCDEFHI,Ex-8-ABCDEFGHJKMNOP；未命名 Ex-1-CDEFGHIJKLM,Ex-2-ABCDEFGHIJKNOβ,Ex-3-BCEGHIJKLMNOPQRS,Ex-4-ABCDEIJKLMNOPQRST,Ex-5-ABCDEFGHIJKLMNOPQRS,Ex-6-ABCDEFGHIJKLMNOPQRTUVβ,Ex-7-ABCDEFGHJKLM,Ex-8-ABCDEFGHIJKNO,Ex-9-BCEGHIJKLMNOPQRS,Ex-10-ABCDEIJKLMNOPQRST,Ex-11-ABDEFGHIJLMNOPQRS,Ex-12-ABCDEFHIJKLMNPQRTUVβ；决战九段坂 Ex-2-Q；两周年活动 地狱群岛攻略作战-CFKM；决战无畏之海 Ex-1-ABCFGH,Ex-2-ADFGHJKLM,Ex-3-ABDEFGIJKM,Ex-4-ABCDEGHIJKMNO,Ex-6-ABCDFGHJKLMNQ,Ex-7-ABCDEFGHJLNPQRSU；地狱群岛攻略作战 Ex-1-ABCDEF,Ex-2-ABCDEFI,Ex-3-ABDEFGHI,Ex-4-ABCDEFGHJKMN,Ex-5-ABCDEF,Ex-6-ABCDEFI,Ex-7-ABDEFGHI</t>
  </si>
  <si>
    <t>1-4-E,2-2-EFGH,2-3-CDEGHJ,2-4-ABCDEGHIJL,6-1-DEFGHIK,6-2-ABCDEFGHIJKLM,6-3-ABCDEFHJ,6-4-ABCDEFGHIKL,7-1-CDFGHIJKLMN,7-2-ABDEFGHJKLM,7-3-ABCDEFGHIKLN,7-4-ABCDEFIJKLM,7-5-ABCDEFGHIJKLMOQ,8-1-ABCDEFGHIJKL,8-2-ABCDEFGHIJKLM,8-3-ABCDEFGHIJKL</t>
  </si>
  <si>
    <t>极地奏鸣曲 Ex-1-ABCDEFGHIJK,Ex-2-ABCDEFGHIJKLMN,Ex-3-1-DEFGHIK,Ex-3-2-ABCDEFGHIJM,Ex-3-3-ABDEFHJ,Ex-3-4-ABCEFGHIKL,Ex-4-1-CDGHIKMN,Ex-4-2-ADEFHKLMABCDEFGHIJKL,Ex-4-3-ABCDEFGHILNABCDEFGIJKM,Ex-4-4-ABCDEFIJKLM,Ex-4-5-ABCDEFGHIJKLMQ,Ex-2-1-DEFGH,Ex-2-2-CDEGHJK,Ex-2-3-ABCDEGHIJL；轰隆轰隆大作战 Ex-1-ABCEFGHI,Ex-2-ABCEFGHJL,Ex-3-ADFGHJL,Ex-4-ABCDEFGHILM；扑火之蛾 Ex-1-ABCDEFGHIJ,Ex-2-ABCDEFGHIJKL,Ex-3-ABCDEFGHIJKLM,Ex-4-ABCDEFGHIJKLMN,Ex-6-ABCDEFGHIJ,Ex-7-ABCDEFGHIJKL,Ex-8-ABCDEFGHIJKLM,Ex-9-ABCDEFGHIJKLMN；未命名 Ex-2-ABCDEFGHIJNOβ,Ex-4-ABCDEIJKLMNOPQRTβ；决战九段坂 Ex-2-Q；中间岛战役 Ex-1-ABCDE,Ex-2-ABDEG,Ex-3-ABCDEFGJL,Ex-5-A,Ex-6-ABDE,Ex-7-BDEG,Ex-8-ABCDEIJL,Ex-10-A；两周年活动 地狱群岛攻略作战-CFKM,帕斯塔战役-ACDEFMOPV；急速东方快车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Ex-1-ABCDEF,Ex-2-ABCDEFI,Ex-3-ABDEFGHI,Ex-4-ABCDEFGHKMN,Ex-5-ABCDEF,Ex-6-ABCDEFI,Ex-7-ABDEFGHI；熔炉大混战 Ex-1-CDEFGHIJ,Ex-3-ABCDEFGHIJKL,Ex-5-ABCDEFGHIJKL,Ex-7-ABCDEFGHIJKLMN,Ex-8-ABCDEFGHIJ,Ex-10-ABCDEFGHIJKL,Ex-12-ABCDEFGHIJKL</t>
  </si>
  <si>
    <t>1-4-E,2-3-J,2-4-L,3-3-K,3-4-J,8-1-L,8-2-M,8-3-DEFGHIJKL</t>
  </si>
  <si>
    <t>极地奏鸣曲 Ex-3-OQ,Ex-4-CEFGJKMNOP,Ex-1-KM,Ex-2-DEFGHIJKLMNO,Ex-2-2-J,Ex-2-3-L,Ex-3-2-K,Ex-3-3-J,Ex-4-2-L,Ex-4-3-M；女武神行动 Ex-4-P,Ex-7-BCDGHIJLM,Ex-8-CDEGHJMNOP；轰隆轰隆大作战 Ex-3-L,Ex-4-CDFHM,Ex-7-DGHJL,Ex-9-DIMOPQ；扑火之蛾 Ex-3-M,Ex-4-CDEFGHIJKLMN,Ex-8-M,Ex-9-CDEFIJKLMN；未命名 Ex-10-BCDEJKLMOPQRTβ,Ex-11-RS,Ex-12-BCDEGIJKLMNOPRTUV；急速东方快车 Ex-1-K,Ex-2-DEFGHJKLMNO,Ex-7-BCEFHIJKLMNOQ；所罗门之晓 Ex-6-L,Ex-8-Q,Ex-10-DEGHIJKNPQR；地狱群岛攻略作战 Ex-3-I,Ex-4-CDEFHKMN,Ex-7-FGI,Ex-8-ABCDEFGHKM；熔炉大混战 Ex-14-N</t>
  </si>
  <si>
    <t>2-3-J,3-2-G,3-4-BCDGHIJ,4-3-CEFGH,4-4-CDEHIKL,5-1-CDEFGH,5-2-J,6-1-DEFGHIK,6-2-DEFGHIJKLM,6-3-DEFHJ,6-4-BCDEFGHIKL,7-1-CDFGHIJKLMN,7-2-DEGHJKLM,7-3-ADEFGHIKLN,7-4-CDEFIJKLM,7-5-CDEFGHIJKLMOQ,8-3-DEFGHIJKL</t>
  </si>
  <si>
    <t>极地奏鸣曲 Ex-1-2-CDEHIKL,Ex-2-1-J,Ex-3-1-DFGHIK,Ex-3-2-DEFGIJM,Ex-3-3-DEHJCDHIJ,Ex-3-4-BCEFGHIKL,Ex-4-OP,Ex-4-1-CDFGHIJKN,Ex-4-2-DEGKLM,Ex-4-3-AEFGHILN,Ex-4-4-CDEFIJKM,Ex-4-5-CDEFGHKLQ,Ex-2-2-J；轰隆轰隆大作战 Ex-8-M,Ex-9-DFHIMOPQ；未命名 Ex-2-BCDEFGHIJNOβ,Ex-3-Sβ,Ex-8-BCDEFGHIJNOβ,Ex-9-Sβ；决战九段坂 Ex-2-Q,Ex-8-Q；中间岛战役 Ex-2-G,Ex-3-CDFGJ,Ex-4-ABCDFGK,Ex-5-A；两周年活动 地狱群岛攻略作战-ABCDFKM,帕斯塔战役-ACDEFMOPV,中间岛战役-ACDFGK；急速东方快车 Ex-2-NO；所罗门之晓 Ex-6-L,Ex-8-Q,Ex-10-DEFGHIJKLNPQR；地狱群岛攻略作战 Ex-3-I,Ex-4-CDEFHKM,Ex-7-FGI,Ex-8-ABCDEFGHIKMN；熔炉大混战 Ex-7-N,Ex-8-CDEFGHIJ,Ex-10-DEFGHJKL,Ex-12-CDEFGHIJKL,Ex-14-DEFGHIJKLMN</t>
  </si>
  <si>
    <t>5-3-H,5-4-H,5-5-I,8-1-L,8-3-L</t>
  </si>
  <si>
    <t>极地奏鸣曲 Ex-2-2-H,Ex-2-3-I,Ex-4-OPNO,Ex-4-2-L；未命名 Ex-3-Sβ,Ex-9-Sβ；中间岛战役 Ex-4-K,Ex-5-A；两周年活动 地狱群岛攻略作战-M,中间岛战役-K；所罗门之晓 Ex-10-R；地狱群岛攻略作战 Ex-8-M；熔炉大混战 Ex-12-L,Ex-14-N</t>
  </si>
  <si>
    <t>1-4-CDEF,2-1-ACEF,2-2-ABEFGH,2-4-ABCDEGHIJL,2-5-ABDFGHIJKLMNO,2-6-ABDEFGIJKLM,3-1-ABDFGHI,3-2-ABCDEG,3-3-ABCDEFGHJK,3-4-ABCDGHIJ,4-1-ABCDEFIJ,4-2-ABCDFGHIJ,4-3-ABCEFGH,4-4-ABCDEHIKL,5-1-ABCDEFGH,5-2-ABCDEFGHIJ,5-3-ABCEFGH,5-4-ABCDEGH,5-5-ABCDEFGHI,6-2-ABCDEFGHIJKLM,6-3-ABCDEFHJ,6-4-ABCDEFGHIKL</t>
  </si>
  <si>
    <t>极地奏鸣曲 Ex-1-ABCDEFGHIJK,Ex-1-1-ABCDEFIJABDFGHI,Ex-1-2-ABCDEHIKLABDFGHI,Ex-2-1-ABCDEFGHJABDEFGH,Ex-2-2-ABCEFGH,Ex-2-3-ABCDEFGHIABCDEGHIJL,Ex-3-ABCDEFGHIJKLMNOPQ,Ex-3-2-ABCDEFGHIJMABCDEGHJK,Ex-3-3-ABCDEFHJABCDHIJ,Ex-3-4-ABCDEFGHIKL,Ex-1-3-ABDFGHIJ,Ex-3-1-ABDFGHI,Ex-4-1-ABDEFGIJKLM；轰隆轰隆大作战 Ex-2-ABCEFGHJL,Ex-4-ABCDEFGHIM,Ex-7-ACDFGHJL,Ex-8-ABCDEFGHILM；扑火之蛾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Ex-1-ABCDEFHJKLM,Ex-2-ABCDEFGHIJNOβ,Ex-3-BCDEFGHIJKLMNOPRSβ,Ex-4-ABCDEIJKLMNOPQRTβ,Ex-7-ABCDEFHJKLM,Ex-8-ABCDEFGHIJNOβ,Ex-9-BCDEFGHIJKLMNOPRSβ,Ex-10-ABCDEIJKLMNOPQRTβ；决战九段坂 Ex-1-NO,Ex-2-Q,Ex-7-NO,Ex-8-Q；中间岛战役 Ex-1-ABCDE,Ex-2-ABDEG,Ex-5-A；两周年活动 妄想舰队歼灭作战-ABCD,地狱群岛攻略作战-ABCDFKM；莱特湾战役 Ex-2-ABCEFGHJL,Ex-3-ADFGHJL,Ex-4-ABCDEFGHIM,Ex-7-ADFGHJL,Ex-8-ABCDFGHIM；急速东方快车 Ex-1-CEFGHK,Ex-2-ABCDEFGHJKLMNO,Ex-3-ABCDEFGIJLMNOPR,Ex-4-ABCEFHIJKLMNOPQR,Ex-5-ABCDEFGHJKLMNO,Ex-6-ABCDEFGIJLMNOPR,Ex-7-ABCEFHIJKLMNOPQR；所罗门之晓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Ex-1-ABCDEF,Ex-2-ABCDEFI,Ex-3-ABDEFGHI,Ex-4-ABCDEFGHJKMN,Ex-5-ABCDEF,Ex-6-ABCDEFI,Ex-7-ABDEFGHI,Ex-8-ABCDEFGHIJKMN；熔炉大混战 Ex-1-CDEFGHIJ,Ex-3-ABCDEFGHIJKL,Ex-5-ABCDEFGHIJKL,Ex-7-ABCDEFGHIJKLMN,Ex-8-ABCDEFGHIJ,Ex-10-ABCDEFGHIJKL,Ex-12-ABCDEFGHIJKL,Ex-14-ABCDEFGHIJKLMN</t>
  </si>
  <si>
    <t>极地奏鸣曲 Ex-1-1-ABCDEFIJABDFGHI,Ex-1-2-ABCDEHIKLABDFGHI,Ex-2-ABCDEFGHIJKLMN,Ex-2-1-ABCDEFGHJABDEFGH,Ex-2-2-ABCEFGH,Ex-2-3-ABCDEFGHIABCDEGHIJL,Ex-3-ABCDEFGHIJKLMNOPQ,Ex-3-2-ABCDEFGIJMABCDEFGHJK,Ex-3-3-ABCDEHJACDHIJ,Ex-3-4-ABCDEFGHIKL,Ex-1-3-ABDFGHIJ,Ex-3-1-ABFGHI,Ex-4-1-ABDEFGIJKLM；轰隆轰隆大作战 Ex-1-ABCEFGHI,Ex-3-ADFGHJL,Ex-5-BDFGHIKMOPQ,Ex-9-BDFGHIKLMOPQ；扑火之蛾 Ex-1-ABCDEFGHIJ,Ex-3-ABCDEFGHIJKLM,Ex-4-ABCDEFGHIJKLMN,Ex-5-ABCDEFGHIJKLMN,Ex-7-ABCDEFGHIJKL,Ex-8-ABCDEFGHIJKLM；未命名 Ex-1-ABCDEFHJKLM,Ex-2-ABCDEFGHIJNOβ,Ex-3-BCDEFGHIJKLMNOPRSβ,Ex-4-ABCDEIJKLMNOPQRTβ,Ex-7-ABCDEFHJKLM,Ex-8-ABCDEFGHIJNOβ,Ex-9-BCDEFGHIJKLMNOPRSβ,Ex-10-ABCDEIJKLMNOPQRTβ；决战九段坂 Ex-1-NO,Ex-2-Q,Ex-7-NO,Ex-8-Q；中间岛战役 Ex-2-ABDEG,Ex-3-ABCDEFGJL,Ex-5-A；两周年活动 妄想舰队歼灭作战-ABCD,地狱群岛攻略作战-ABCDFKM；莱特湾战役 Ex-1-ABCEFGHI,Ex-3-ADGHJKL,Ex-4-ABCDFHIM,Ex-5-BDFGHIKLMOPQ,Ex-7-ADFGHJL,Ex-8-ABCDFGHIM,Ex-9-BDFGHIKMOPQ；急速东方快车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Ex-1-ABCDEF,Ex-2-ABCDEFI,Ex-3-ABDEFGHI,Ex-4-ABCDEFGHIJKMN,Ex-5-ABCDEF,Ex-6-ABCDEFI,Ex-7-ABDEFGHI,Ex-8-ABCDEFGHJKMN；熔炉大混战 Ex-1-CDEFGHIJ,Ex-3-ABCDEFGHIJKL,Ex-5-ABCDEFGHIJKL,Ex-7-ABCDEFGHIJKLMN,Ex-8-ABCDEFGHIJ,Ex-10-ABCDEFGHIJKL,Ex-12-ABCDEFGHIJKL,Ex-14-ABCDEFGHIJKLMN</t>
  </si>
  <si>
    <t>2-1-CEF,2-2-EFGH,2-4-ABCDEGHIJL,2-5-ABDFGHIJKLMNO,2-6-ABDEFGIJKLM,3-1-ABDFGHI,3-2-ABCDEG,3-3-ABCDEFGHJK,3-4-ABCDGHIJ,4-1-ABCDEFIJ,4-2-ABCDFGHIJ,4-3-ABCEFGH,4-4-ABCDEHIKL,5-1-ABCDEFGH,5-2-ABCDEFGHIJ,5-3-ABCEFGH,5-4-ABCDEGH,5-5-ABCDEFGHI,6-2-ABCDEFGHIJKLM,6-3-ABCDEFHJ,6-4-ABCDEFGHIKL</t>
  </si>
  <si>
    <t>极地奏鸣曲 Ex-1-ABCDEFGHIJK,Ex-1-1-ABCDEFIJABDFGHI,Ex-1-2-ABCDEHIKLABDFGHI,Ex-2-1-ABCDEFGHIJDEGH,Ex-2-2-ABCEFGH,Ex-2-3-ABCDEFGHIABCDEGHIJL,Ex-3-2-ABCDEFGHIJMABCDEFGHJK,Ex-3-3-ABCDEFHJACDHIJ,Ex-3-4-ABCDEFGHIKL,Ex-4-ABCDEFGHJKMNOP,Ex-1-3-ABDFGHIJ,Ex-3-1-ABFGHI,Ex-4-1-ABDEFGIJKLM；轰隆轰隆大作战 Ex-2-ABCEFGHJL,Ex-4-ABCDEFGHIM,Ex-7-ACDFGHJL,Ex-9-BDFGHIKMOPQ；扑火之蛾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Ex-1-ABCDEFHJKLM,Ex-2-ABCDEFGHIJNOβ,Ex-3-BCDEFGHIJKLMNOPRSβ,Ex-4-ABCDEIJKLMNOPQRTβ,Ex-7-ABCDEFHJKLM,Ex-8-ABCDEFGHIJNOβ,Ex-9-BCDEFGHIJKLMNOPRSβ,Ex-10-ABCDEJKLMNOPQRTβ；决战九段坂 Ex-1-NO,Ex-2-Q,Ex-7-NO,Ex-8-Q；中间岛战役 Ex-3-ABCDEFGJ,Ex-4-ABCDFGHK,Ex-5-A；两周年活动 妄想舰队歼灭作战-ABCD,地狱群岛攻略作战-ABCDFKM,中间岛战役-ACDFGK；莱特湾战役 Ex-1-ABCEFGHI,Ex-2-ABCEFGHJL,Ex-3-ADFGHJL,Ex-4-ABCDFGHIM,Ex-5-BDFGHIKMOPQ,Ex-7-ADGHJL,Ex-9-BDFGHIKLMOPQ；急速东方快车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Ex-1-ABCDEF,Ex-2-ABCDEFI,Ex-3-ABDEFGHI,Ex-4-ABCDEFGHJKMN,Ex-5-ABCDEF,Ex-6-ABCDEFI,Ex-7-ABDEFGHI,Ex-8-ABCDEFGHIKMN；熔炉大混战 Ex-1-CDEFGHIJ,Ex-3-ABCDEFGHIJKL,Ex-5-ABCDEFGHIJKL,Ex-7-ABCDEFGHIJKLMN,Ex-8-ABCDEFGHIJ,Ex-10-ABCDEFGHJKL,Ex-12-ABCDEFGHIJKL,Ex-14-ABCDEFGHIJKLMN</t>
  </si>
  <si>
    <t>2-1-CEF,2-2-EFGH,2-3-ABCDEGHJ,2-4-ABCDEGHIJL,2-5-ABDFGHIJKLMNO,2-6-ABDEFGIJKLM,3-1-ABDFGHI,3-2-ABCDEG,3-3-ABCDEFGHJK,3-4-ABCDGHIJ,4-1-ABCDEFIJ,4-2-ABCDFGHIJ,4-3-ABCEFGH,4-4-ABCDEHIKL,5-1-ABCDEFGH,5-2-ABCDEFGHIJ,5-3-ABCEFGH,5-4-ABCDEGH,5-5-ABCDEFGHI,6-2-ABCDEFGHIJKLM,6-3-ABCDEFHJ,6-4-ABCDEFGHIKL</t>
  </si>
  <si>
    <t>极地奏鸣曲 Ex-1-1-ABCDEFIJABDFGHI,Ex-1-2-ABCDEHIKLABDFGHI,Ex-2-1-ABCDEFGHIJDEFG,Ex-2-2-ABCEFGHABCDEGHJK,Ex-2-3-ABCDEFGHIABCDEGHIJL,Ex-3-ABCDEFGHIJKLMOPQ,Ex-3-2-ABCDEFGHIJMBCDEFGHJK,Ex-3-3-ABCDEFHJACDHIJ,Ex-3-4-ABCDEFGHIKL,Ex-4-ABCDEFGHIJKMNOP,Ex-1-3-ABDFGHIJ,Ex-3-1-ABDFGHI,Ex-4-1-ABDEFGIJKLM；轰隆轰隆大作战 Ex-1-ABCEFGHI,Ex-3-ACDFGHJKL,Ex-5-BDFGHIKLMOPQ,Ex-8-ABCDEFGHILM；扑火之蛾 Ex-1-ABCDEFGHIJ,Ex-3-ABCDEFGHIJKLM,Ex-4-ABCDEFGHIJKLMN,Ex-5-ABCDEFGHIJKLMN,Ex-7-ABCDEFGHIJKL,Ex-8-ABCDEFGHIJKM；未命名 Ex-1-ABCDEFHJKLM,Ex-2-ABCDEFGHIJNOβ,Ex-3-BCDEFGHIJKLMNOPRSβ,Ex-4-ABCDEIJKLMNOPQRTβ,Ex-7-ABCDEFHJKLM,Ex-8-ABCDEFGHIJNOβ,Ex-9-BCDEFGHIJKLMNOPRSβ,Ex-10-ABCDEIJKLMNOPQRTβ；决战九段坂 Ex-1-NO,Ex-2-Q,Ex-7-NO,Ex-8-Q；中间岛战役 Ex-1-ABCDE,Ex-4-ABCDFGHK,Ex-5-A；两周年活动 妄想舰队歼灭作战-ABCD,地狱群岛攻略作战-ABCDFKM,中间岛战役-ACDFGK；莱特湾战役 Ex-1-ABCEFGHI,Ex-2-ABCEFGHJL,Ex-3-ACDFGHJL,Ex-5-BDFGHIKMOPQ,Ex-7-ADFGHJL,Ex-8-ABCDFHIM,Ex-9-BDFGHIKLMOPQ；急速东方快车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Ex-1-ABCDEF,Ex-2-ABCDEFI,Ex-3-ABDEFGHI,Ex-4-ABCDEFGHIKMN,Ex-5-ABCDEF,Ex-6-ABCDEI,Ex-7-ABDEFGHI,Ex-8-ABCDEFGHKMN；熔炉大混战 Ex-1-CDEFGHIJ,Ex-3-ABCDEFGHIJKL,Ex-5-ABCDEFGHIJKL,Ex-7-ABCDEFGHIJKLMN,Ex-8-ABCDEFGHIJ,Ex-10-ABCDEFGHIJKL,Ex-12-ABCDEFGHIJKL,Ex-14-ABCDEFGHIJKLMN</t>
  </si>
  <si>
    <t>2-3-CDEGHJ,2-4-CDEGHIJL,3-1-ABDFGHI,3-2-ABCDEG,3-3-ABCDEFGHJK,3-4-ABCDGHIJ,4-1-ABCDEFIJ,4-2-ABCDFGHIJ,4-3-ABCEFGH,4-4-ABCDEHIKL,5-1-ABCDEFGH,5-2-ABCDEFGHIJ,5-3-ABCEFGH,5-4-ABCDEGH,5-5-ABCDEFGHI,6-1-ABCDEFGHIK,6-2-ABCDEFGHIJKLM,6-3-ABCDEFHJ,6-4-ABCDEFGHIKL,7-1-ABCDFGHIJKLMN,7-2-ABDEFGHJKLM,7-3-ABCDEFGHIKLN,7-4-ABCDEFIJKLM,7-5-ABCDEFGHIJKLMOQ,8-2-ABCDEFGHIJKLM</t>
  </si>
  <si>
    <t>极地奏鸣曲 Ex-1-ABCDEFGHIJKBCDEFGHIJKM,Ex-1-1-ABCDEFIJ,Ex-1-2-ABCDEHIKL,Ex-2-ABCDEFGHIJKLMN,Ex-2-1-ABCDEFGHIJ,Ex-2-2-ABCEFGHCDEGHJK,Ex-2-3-ABCDEFGHICDEGHIJL,Ex-3-1-ABCDEFGHIKABDFGHI,Ex-3-2-ABCDEFGHIJMBCDEGHJK,Ex-3-3-ABCDEFHJACDHIJ,Ex-3-4-ABCDEFGHIKL,Ex-4-ABCDEFGHJKMNOPABCDEFGHIJKLMNO,Ex-4-1-ABCDFGHIJKLMN,Ex-4-2-ABDEFGHKLM,Ex-4-3-ABCDEFGHIKLNABCDEFIJKM,Ex-4-4-ABCDEFIJKLMABCDEFGHIJKL,Ex-4-5-ABCDEFGHIJKLMOQ,Ex-3-ABDEFGHIJKLMNO；女武神行动 Ex-1-BDEF,Ex-2-BCDFGKL,Ex-3-BCDEGHIJKLM,Ex-4-ABCDEFGHJKMNOP,Ex-5-ABCDEFG,Ex-6-BCDEFHI,Ex-7-ABCDEGHIJKLM；未命名 Ex-1-CDEFGHIJKLM,Ex-2-BCDEFGHIJKNO,Ex-3-BCEGHIJKLMNOPQRS,Ex-4-ABCDEIJKLMNOPQRST,Ex-5-ABCDEFGHIJKLMNOPQRS,Ex-6-ABCDEFGHIJKLMNOPQRTUVβ,Ex-7-ABCDEFGHJKLM,Ex-8-ABCDEFGHIJKNO,Ex-9-BCEGHIJKLMNOPQRS,Ex-10-ABCDEIJKLMNOPQRST,Ex-11-ABCDEFGHIJKLMNOPQRS,Ex-12-ABCDEFGHIJKLMNOPQRTUVβ；中间岛战役 Ex-6-BDE,Ex-7-BDEG,Ex-8-BCDEJL,Ex-9-CDFGHK；两周年活动 帕斯塔战役-ACDEFMOPV；决战无畏之海 Ex-1-ABCFGH,Ex-2-ADEFGHJKM,Ex-4-ABCDEGHIJKMNO,Ex-7-ABCDEFGHJLNPRSU</t>
  </si>
  <si>
    <t>3-2-DEG,3-3-CDEFGHJK,3-4-ABCDGHIJ,4-2-CDFGHIJ,4-3-CEFGH,4-4-ABCDEHIKL,5-1-ABCDEFGH,5-2-ABCDEFGHIJ,5-3-ABCEFGH,5-4-ABCDEGH,5-5-ABCDEFGHI,6-1-ABCDEFGHIK,6-2-ABCDEFGHIJKLM,6-3-ABCDEFHJ,6-4-ABCDEFGHIKL,7-2-ABDEFGHJKLM,7-3-ABCDEFGHIKLN,7-4-ABCDEFIJKLM,7-5-ABCDEFGHIJKLMOQ,8-2-ABCDEFGHIJKLM</t>
  </si>
  <si>
    <t>极地奏鸣曲 Ex-1-ABCDEFGHIJKBCDEFGHIJKM,Ex-1-2-ABCDEHIKL,Ex-2-1-ACDEFGHJ,Ex-2-2-ABCEFGH,Ex-2-3-ABCDEFGHI,Ex-3-ABCDEFGHIJKLMNOPQABDEFGHIJKLMNO,Ex-3-1-ABCDEFGHIK,Ex-3-2-ABCDEFGIJMDEGHJK,Ex-3-3-ABDEFHJACDHIJ,Ex-3-4-ABCDEFGHIKL,Ex-4-ABCDEFGHIJKMNOP,Ex-4-2-ADEFGHKLM,Ex-4-3-ABCDEFGHILNABCDEFHIJKM,Ex-4-4-ABCDEFIJKLMABCDEFGHIJKL,Ex-4-5-ABCDEFGHIJKLMOQ；女武神行动 Ex-1-BDEF,Ex-3-BCDEGHIJKLM,Ex-4-ABCDEGHKMNOP,Ex-5-ABCDEFG,Ex-7-ABCDEGHIJKLM,Ex-8-ABCDEFGHJKMNOP；未命名 Ex-1-CDEFGHIJKLM,Ex-2-BCDEFGHIJKNO,Ex-3-BCEGHIJKLMNOPQRS,Ex-4-ABCDEIJKLMNOPQRST,Ex-5-ABCDEFGHIJKLMNOPQRS,Ex-6-ABCDEFGHIJKLMNOPQRTUVβ,Ex-7-ABCDEFGHJKLM,Ex-8-ABCDEFGHIJKNO,Ex-9-BCEGHIJKLMNOPQRS,Ex-10-ABCDEIJKLMNOPQRST,Ex-11-ABCDEFGHIJKLMNOPQRS,Ex-12-ABCDEFGHIJKLMNOPQRTUVβ；中间岛战役 Ex-6-BDE,Ex-8-BCDEJL,Ex-9-ABCDFGHK；两周年活动 帕斯塔战役-ACDEFMOPUV；决战无畏之海 Ex-1-ABCFGHI,Ex-3-ABDEFGHIJKM,Ex-3.5-ABCDEGIJL</t>
  </si>
  <si>
    <t>2-4-CDEGHIJL,3-2-ABCDEG,3-4-ABCDGHIJ,4-1-ABCDEFIJ,4-3-CEFGH,4-4-ABCDEHIKL,5-1-ABCDEFGH,5-2-ABCDEFGHIJ,5-3-ABCEFGH,5-4-ABCDEGH,5-5-ABCDEFGHI,6-1-ABCDEFGHIK,6-2-ABCDEFGHIJKLM,6-3-ABCDEFHJ,6-4-ABCDEFGHIKL,7-1-ABCDFGHIJKLMN,7-2-ABDEFGHJKLM,7-3-ABCDEFGHIKLN,7-4-ABCDEFIJKLM,7-5-ABCDEFGHIJKLMOQ,8-2-M</t>
  </si>
  <si>
    <t>极地奏鸣曲 Ex-1-1-ABCDEFIJ,Ex-1-2-ABCDEHIKL,Ex-2-LNNO,Ex-2-1-ABCDEFGHIJ,Ex-2-2-ABCEFGH,Ex-2-3-ABDEFGHICDEGHJL,Ex-3-CDEFGIJKMOPQ,Ex-3-1-ABCDEFGHIK,Ex-3-2-ABCDEFGIJM,Ex-3-3-ABCDEFHJACDHIJ,Ex-3-4-ABCDEFGHIKL,Ex-4-CEFGJKMNOP,Ex-4-1-ABCDFGHIJKLMN,Ex-4-2-ABDEFGHKLM,Ex-4-3-ABCDEFGHIKLNM,Ex-4-4-ABCDEFIJKLM,Ex-4-5-ABCDEFGHIJKLMQ；女武神行动 Ex-2-K,Ex-3-L,Ex-6-BCDEFHI,Ex-7-B,Ex-8-CDEGHJMNOP；未命名 Ex-5-RS,Ex-9-S,Ex-10-T,Ex-11-RS,Ex-12-BCDEFGIJKLMNOPQRTUV；中间岛战役 Ex-8-L；两周年活动 帕斯塔战役-MOPV,女武神行动-DEMNP；决战无畏之海 Ex-1-BCFGH,Ex-2-DFGHJKM,Ex-3-BDEFM,Ex-5-ABCDEFGJMP,Ex-6-BCDFGHJKLMNOQ；所罗门之晓 Ex-10-R</t>
  </si>
  <si>
    <t>1-4-CDEF,2-3-CDEGHJ,2-4-ABCDEGHIJL,3-3-CDEFGHJK,3-4-ABCDGHIJ,4-1-CDEFIJ,4-3-ABCEFGH,4-4-ABCDEHIKL,5-1-ABCDEFGH,5-2-ABCDEFGHIJ,5-3-ABCEFGH,5-4-ABCDEGH,5-5-ABCDEFGHI,6-1-ABCDEFGHIK,6-2-ABCDEFGHIJKLM,6-3-ABCDEFHJ,6-4-ABCDEFGHIKL,7-1-ABCDFGHIJKLMN,7-2-ABDEFGHJKLM,7-3-ABCDEFGHIKLN,7-4-ABCDEFIJKLM,7-5-ABCDEFGHIJKLMOQ,8-1-ABCDEFGHIJKL,8-2-ABCDEFGHIJKLM,8-3-ABCDEFGHIJKL</t>
  </si>
  <si>
    <t>极地奏鸣曲 Ex-1-CDEFGHIJK,Ex-1-1-CDFIJ,Ex-1-2-ABCDEHIKL,Ex-2-ABCDEFGHIJKLMN,Ex-2-1-ABDEFGHJ,Ex-2-2-ABEFGHDEGHJK,Ex-2-3-ABDEFGHIABCDEGHIJL,Ex-3-1-ABCDEFGHIK,Ex-3-2-ABCDEFGHIJMDEGHJK,Ex-3-3-ABDEFHJACDHIJ,Ex-3-4-ABCDEFGHIKL,Ex-4-ABCDEFGHJKMNOP,Ex-4-1-ABCDFGHIJKMN,Ex-4-2-ADEFHKLMABCDEFGHIJKL,Ex-4-3-ABCDEFGHILNABCDEFHIJKM,Ex-4-4-ABCDEFIJKLM,Ex-4-5-ABCDEFGHIJKLMQ,Ex-3-MO；轰隆轰隆大作战 Ex-4-CDFGHIM,Ex-8-CDFHIM；扑火之蛾 Ex-4-CDEFGHIJKLMN,Ex-9-CEFGHJKLMN；未命名 Ex-1-CDEFHJKLM,Ex-4-ABCDEIJKLMNOPQRTβ,Ex-7-CDEFHJKLM,Ex-10-ABCDEIJKLMNOPQRTβ；决战九段坂 Ex-1-NO,Ex-7-NO；中间岛战役 Ex-2-DEG,Ex-3-ABCDEFGJL,Ex-5-A,Ex-6-ABDE,Ex-7-BDEG,Ex-8-ABCDEJL,Ex-9-ABCDFGHK,Ex-10-A；两周年活动 地狱群岛攻略作战-ABCDFKM,帕斯塔战役-ACDEFMOPV；莱特湾战役 Ex-4-FHIM,Ex-8-DFHIM；急速东方快车 Ex-3-ABCDEFGIJLMNOPR,Ex-4-ABCEFHIJKLMNOPQR,Ex-5-ABCDEFGHJKLMNO,Ex-6-ABCDEFGIJLMNOPR,Ex-7-ABCEFHIJKLMNOQR；所罗门之晓 Ex-3-ABCDEFGHIJKMNOPQ,Ex-5-ABCDEFGHIJKLNPQR,Ex-6-ABCDEFGHJKL,Ex-8-ABCDEFGHIJKMNOPQ,Ex-10-ABCDEFGHIJKLNPQR；熔炉大混战 Ex-1-CDEFGHIJ,Ex-3-DEFGHIJKL,Ex-5-ABCDEFGHIJKL,Ex-7-ABCDEFGHIJKLMN,Ex-8-ABCDEFGHIJ,Ex-10-ABCDEFGHIJKL,Ex-12-ABCDEFGHIJKL,Ex-14-ABCDEFGHIJKLMN</t>
  </si>
  <si>
    <t>2-3-CDEGHJ,2-4-ABCDEGHIJL,3-2-DEG,3-3-ABCDEFGHJK,3-4-ABCDGHIJ,4-2-CDFGHIJ,4-3-ABCEFGH,4-4-ABCDEHIKL,5-1-ABCDEFGH,5-2-ABCDEFGHIJ,5-3-ABCEFGH,5-4-ABCDEGH,5-5-ABCDEFGHI,6-2-ABCDEFGHIJKLM,6-3-ABCDEFHJ,6-4-ABCDEFGHIKL,7-1-ABCDFGHIJKLMN,7-2-ABDEFGHJKLM,7-3-ABCDEFGHIKLN,7-4-ABCDEFIJKLM,7-5-ABCDEFGHIJKLMOQ,8-1-ABCDEFGHIJKL,8-2-ABCDEFGHIJKLM,8-3-ABCDEFGHIJKL</t>
  </si>
  <si>
    <t>极地奏鸣曲 Ex-1-ABCDEFGHIJK,Ex-1-2-ABCDEHIKL,Ex-2-1-ABCDEFGHIJ,Ex-2-2-ABCEFGHDEGHJK,Ex-2-3-ABCDEFGHIABCDEGHIJL,Ex-3-ABCDEFGHIJKLMOPQ,Ex-3-2-ABCDEFGHIJKMABCDEFGHJK,Ex-3-3-ABCDEFHJACDHIJ,Ex-3-4-ABCDEFGHIKL,Ex-4-ABCDEFGHJKMNOP,Ex-4-1-ABCDFGHIJKLMN,Ex-4-2-ABDEFGHKLMABCDEFGHIJL,Ex-4-3-ABCDEFGHIKLNABCDEFGIJKM,Ex-4-4-ABCDEFIJKLM,Ex-4-5-ABCDEFGHIJKLMQ；未命名 Ex-1-ABCDEFHJKLM,Ex-7-ABCDEFHJKLM；决战九段坂 Ex-1-NO,Ex-7-NO；中间岛战役 Ex-1-BCDE,Ex-2-DEG,Ex-3-ABCDEFGIJL,Ex-4-ABCDFGHK,Ex-6-BDE,Ex-7-BDEG,Ex-8-ABCDEJL,Ex-9-ABCDFGHK,Ex-10-A；两周年活动 地狱群岛攻略作战-ABCDFKM,帕斯塔战役-ACDEFMOPUV,中间岛战役-ACDFGK；所罗门之晓 Ex-1-BCDEFGHJKL,Ex-3-DEFGHIJKMNOPQ,Ex-5-ABCDEFGHIJKLNPQR,Ex-6-ABCDEFGHJKL,Ex-8-ABCDEFGHIJKMNOPQ,Ex-10-ABCDEFGHIJKLNPQR；地狱群岛攻略作战 Ex-1-ABCDEF,Ex-2-ABCDEFI,Ex-3-ABDEFGHI,Ex-4-ABCDEFGHIKMN,Ex-5-ABCDE,Ex-6-ABCDEI,Ex-7-ABDEFGHI,Ex-8-ABCDEFGHIJKMN；熔炉大混战 Ex-1-ABCDEFGHIJ,Ex-3-ABCDEFGHIJKL,Ex-5-ABCDEFGHIJKL,Ex-7-ABCDEFGHIJKLMN,Ex-8-ABCDEFGHIJ,Ex-10-ABCDEFGHJKL,Ex-12-ABCDEFGHIJKL,Ex-14-ABCDEFGHIJKLMN</t>
  </si>
  <si>
    <t>1-1-BC,1-2-CD,1-3-ABDEF,1-4-ABCDEF,1-5-A,2-1-ACEF,2-2-ABEFGH,2-3-ABCDEGHJ,2-4-ABCDEGHIJL,2-5-ABDFGHIJKLMNO,2-6-ABDEFGIJKLM,3-1-ABDFGHI,3-2-ABCDEG,3-3-ABCDEFGHJK,3-4-ABCDGHIJ</t>
  </si>
  <si>
    <t>极地奏鸣曲 Ex-1-ABCDEFGHIJK,Ex-2-ABCDEFGHIJKLMN,Ex-1-1-ABDFGHI,Ex-1-2-ABDFGHI,Ex-1-3-ABDFGHIJ,Ex-2-1-ABDEFG,Ex-2-2-ABCDEGHJK,Ex-2-3-ABCDEGHIJL,Ex-3-1-ABDFGHI,Ex-3-2-ABCDEFGHJK,Ex-3-3-ACDHIJ,Ex-4-1-ABDEFGIJKLM；轰隆轰隆大作战 Ex-1-ABCEFGHI,Ex-3-ADFGHJKL,Ex-7-ACDGHJL,Ex-9-BDFGHIKMOPQ；扑火之蛾 Ex-1-ABCDEFGHIJ,Ex-3-ABCDEFGHIJKLM,Ex-6-ABCDEFGHIJ,Ex-8-ABCDEFGHIJKM,Ex-10-ABCDEFGHIJKLMN；未命名 Ex-1-ABCDEFHJKLM,Ex-2-ABCDEFGHIJNOβ,Ex-3-BCDEFGHIJKLMNOPRSβ；决战九段坂 Ex-1-NO,Ex-2-Q；中间岛战役 Ex-1-ABCDE,Ex-2-ABDEG,Ex-3-ABCDEFGJL,Ex-4-ABCDFGHK,Ex-5-A,Ex-6-ABDE,Ex-8-ABCDEIJL；两周年活动 妄想舰队歼灭作战-ABCD,地狱群岛攻略作战-ABCDFKM；莱特湾战役 Ex-1-ABCEFGHI,Ex-2-ABCEFGHJL,Ex-3-ADGHJKL,Ex-5-BDFGHIKMOPQ,Ex-7-ADGHJL,Ex-9-BDFGHIKLMOPQ；急速东方快车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Ex-1-ABCDEF,Ex-2-ABCDEFI,Ex-3-ABDEFGHI,Ex-4-ABCDEFGHKMN,Ex-5-ABCDEF,Ex-6-ABCDEFI；熔炉大混战 Ex-1-ABCDEFGHIJ,Ex-3-ABCDEFGHIJKL,Ex-5-ABCDEFGHIJKL,Ex-7-ABCDEFGHIJKLMN,Ex-8-ABCDEFGHIJ,Ex-10-ABCDEFGHIJKL,Ex-12-ABCDEFGHIJKL,Ex-14-ABCDEFGHIJKLMN</t>
  </si>
  <si>
    <t>1-1-BC,1-2-CD,1-3-ABDEF,1-4-ABCDEF,2-1-ACEF,2-2-ABEFGH,2-3-ABCDEGHJ,2-4-ABCDEGHIJL,2-5-ABDFGHIJKLMNO,2-6-ABDEFGIJKLM,3-1-ABDFGHI,3-2-ABCDEG,3-3-ABCDEFGHJK,3-4-ABCDGHIJ</t>
  </si>
  <si>
    <t>极地奏鸣曲 Ex-1-ABCDEFGHIJK,Ex-3-ABCDEFGHIJKLMNOPQ,Ex-1-1-ABDFGHI,Ex-1-2-ABDFGHI,Ex-1-3-ABDFGHIJ,Ex-2-1-ABDEFGH,Ex-2-2-ABCDEGHJK,Ex-2-3-ABCDEGHIJL,Ex-3-1-ABDFGHI,Ex-3-2-ABCDEGHJK,Ex-3-3-ACDHIJ,Ex-4-1-ABDEFGIJKLM；轰隆轰隆大作战 Ex-1-ABCEFGHI,Ex-3-ADFGHJL,Ex-5-BDFGHIKLMOPQ,Ex-8-ABCDEFGHIM；扑火之蛾 Ex-1-ABCDEFGHIJ,Ex-3-ABCDEFGHIJKLM,Ex-5-ABCDEFGHIJKLMN,Ex-6-ABCDEFGHIJ,Ex-8-ABCDEFGHIJKLM,Ex-10-ABCDEFGHIJKLMN；未命名 Ex-1-ABCDEFHJKLM,Ex-2-ABCDEFGHIJNOβ,Ex-3-BCDEFGHIJKLMNOPRSβ；决战九段坂 Ex-1-NO,Ex-2-Q；中间岛战役 Ex-1-ABCDE,Ex-2-ABDEG,Ex-3-ABCDEFGJL,Ex-4-ABCDFGHK,Ex-5-A,Ex-7-BDEG,Ex-9-ABCDFGHK；两周年活动 妄想舰队歼灭作战-ABCD,地狱群岛攻略作战-ABCDFKM；莱特湾战役 Ex-1-ABCEFGHI,Ex-3-ADFGHJL,Ex-4-ABCDEFGHIM,Ex-5-BDFGHIKMOPQ,Ex-7-ADGHJL,Ex-8-ABCDFGHIM；急速东方快车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Ex-1-ABCDEF,Ex-2-ABCDEFI,Ex-3-ABDEFGHI,Ex-4-ABCDEFGHKMN,Ex-5-ABCDEF,Ex-6-ABCDEI；熔炉大混战 Ex-1-ABCDEFGHIJ,Ex-3-ABCDEFGHIJKL,Ex-5-ABCDEFGHIJKL,Ex-7-ABCDEFGHIJKLMN,Ex-8-ABCDEFGHIJ,Ex-10-ABCDEFGHIJKL,Ex-12-ABCDEFGHIJKL,Ex-14-ABCDEFGHIJKLMN</t>
  </si>
  <si>
    <t>1-1-BC,1-2-CD,1-3-ABDEF,1-4-ABCDEF,2-1-ACEF,2-2-ABEFGH,2-3-ABCDEGHJ,2-4-ABCDEGHIJL,2-5-ABDFGHIJKLMNO,2-6-ABDEFGIJKLM,3-1-ABDFGHI,3-2-ABCDEG,3-3-ABCDEFGHJK,3-4-ABCDGHIJ,4-1-ABCDEFIJ,4-2-ABCDFGHIJ,4-3-ABCEFGH,4-4-ABCDEHIKL,5-1-ABCDEFGH,5-2-ABCDEFGHIJ,5-3-ABCEFGH,5-4-ABCDEGH,5-5-ABCDEFGHI</t>
  </si>
  <si>
    <t>极地奏鸣曲 Ex-1-1-ABCDEFIJABDFGHI,Ex-1-2-ABCDEHIKLABDFGHI,Ex-2-ABCDEFGHIJKLMN,Ex-2-1-ABCDEFGHJABDEFGH,Ex-2-2-ABCEFGHABCDEGHJK,Ex-2-3-ABCDEFGHIABCDEGHIJL,Ex-4-ABCDEFGHIJKMNOP,Ex-1-3-ABDFGHIJ,Ex-3-1-ABFGHI,Ex-3-2-ABCDEGHJK,Ex-3-3-ACDHIJ,Ex-4-1-ABDEFGIJKLM；轰隆轰隆大作战 Ex-2-ABCEFGHJL,Ex-4-ABCDEFGHIM,Ex-7-ACDGHJKL；扑火之蛾 Ex-2-ABCDEFGHIJKL,Ex-4-ABCDEFGHIJKLMN,Ex-7-ABCDEFGHIJKL,Ex-9-ABCDEFGHIJKLMN；未命名 Ex-2-ABCDEFGHIJNOβ；决战九段坂 Ex-2-Q；中间岛战役 Ex-1-ABCDE,Ex-2-ABDEG,Ex-3-ABCDEFGJL,Ex-4-ABCDFGHK,Ex-5-A,Ex-6-ABDE,Ex-8-ABCDEIJL,Ex-10-A；两周年活动 妄想舰队歼灭作战-ABCD,地狱群岛攻略作战-ABCDFKM；急速东方快车 Ex-1-ABCEFGHK,Ex-2-ABCDEFGHJKLMNO；所罗门之晓 Ex-1-ABCDEFGHJKL,Ex-3-DEFGHIJKMNOPQ,Ex-5-ABCDEFGHIJKLNPQR,Ex-6-ABCDEFGHJKL,Ex-8-ABCDEFGHIJKMNOPQ,Ex-10-ABCDEFGHIJKLNPQR；地狱群岛攻略作战 Ex-1-ABCDEF,Ex-2-ABCDEFI,Ex-3-ABDEFGHI,Ex-4-ABCDEFGHKM,Ex-5-ABCDE,Ex-6-ABCDEI；熔炉大混战 Ex-1-ABCDEFGHIJ,Ex-3-ABCDEFGHIJKL,Ex-5-ABCDEFGHIJKL,Ex-7-ABCDEFGHIJKLMN,Ex-8-ABCDEFGHIJ,Ex-10-ABCDEFGHIJKL,Ex-12-ABCDEFGHIJKL,Ex-14-ABCDEFGHIJKLMN</t>
  </si>
  <si>
    <t>1-3-DEF,2-1-CEF,2-3-ABCDEGHJ,2-4-ABCDEGHIJL,2-5-ABDFGHIJKLMNO,2-6-ABDEFGIJKLM,3-2-ABCDEG,3-4-ABCDGHIJ,4-1-ABCDEFIJ,4-2-ABCDFGHIJ,5-1-ABCDEFGH,5-2-ABCDEFGHIJ,5-4-ABCDEGH,5-5-ABCDEFGHI</t>
  </si>
  <si>
    <t>极地奏鸣曲 Ex-1-ABCDEFGHIJK,Ex-1-1-ABCDEFIJABDFGHI,Ex-2-1-ABCDEFGHIJ,Ex-2-3-ABCDEFGHIABCDEGHIJL,Ex-3-ABCDEFGHIJKLMNOPQ,Ex-1-2-ABDFGHI,Ex-1-3-ABDFGHIJ,Ex-2-2-ABCDEGHJK,Ex-3-3-ACDHIJ,Ex-4-1-ABDEFGIJKLM；轰隆轰隆大作战 Ex-1-ABCEFGHI,Ex-3-ADFGHJL,Ex-9-BDFGHIKMOPQ；扑火之蛾 Ex-1-ABCDEFGHIJ,Ex-3-ABCDEFGHIJKLM,Ex-6-ABCDEFGHIJ,Ex-8-ABCDEFGHIJKM,Ex-10-ABCDEFGHIJKLMN；未命名 Ex-2-ABCDEFGHIJNOβ；决战九段坂 Ex-2-Q；中间岛战役 Ex-1-ABCDE,Ex-2-ABDEG,Ex-3-ABCDEFGJL,Ex-4-ABCDFGHK,Ex-5-A,Ex-7-BDEG,Ex-9-ABCDFGHK；两周年活动 妄想舰队歼灭作战-ABCD,地狱群岛攻略作战-ABCDFKM；急速东方快车 Ex-1-ABCEFGHK,Ex-2-ABCDEFGHJKLMNO；所罗门之晓 Ex-1-ABCDEFGHJKL,Ex-3-DEFGHIJKMNOPQ,Ex-5-ABCDEFGHIJKLNPQR,Ex-6-ABCDEFGHJKL,Ex-8-ABCDEFGHIJKMNOPQ,Ex-10-ABCDEFGHIJKLNPQR；地狱群岛攻略作战 Ex-1-ABCDEF,Ex-2-ABCDEFI,Ex-3-ABDEFGHI,Ex-4-ABCDEFGHJKMN,Ex-5-ABCDEF,Ex-6-ABCDEI；熔炉大混战 Ex-1-ABCDEFGHIJ,Ex-3-ABCDEFGHIJKL,Ex-5-ABCDEFGHIJKL,Ex-7-ABCDEFGHIJKLMN,Ex-8-ABCDEFGHIJ,Ex-10-ABCDEFGHIJKL,Ex-12-ABCDEFGHIJKL,Ex-14-ABCDEFGHIJKLMN</t>
  </si>
  <si>
    <t>极地奏鸣曲 Ex-1-ABCDEFGHIJK,Ex-1-1-ABCDEFIJABDFGHI,Ex-1-2-ABCDEHIKLABDFGHI,Ex-2-ABCDEFGHIJKLMN,Ex-2-1-ABCDEFGHIJABDEFGH,Ex-2-2-ABCEFGHABCDEGHJK,Ex-2-3-ABCDEFGHIABCDEGHIJL,Ex-4-ABCDEFGHJKLMNOP,Ex-1-3-ABDFGHIJ,Ex-3-1-ABFGHI,Ex-3-2-ABCDEFGHJK,Ex-3-3-ACDGHIJ,Ex-4-1-ABDEFGIJKLM；轰隆轰隆大作战 Ex-1-ABCEFGHI,Ex-2-ABCEFGHJL,Ex-4-ABCDEFGHILM,Ex-7-ACDFGHJKL；扑火之蛾 Ex-1-ABCDEFGHIJ,Ex-2-ABCDEFGHIJKL,Ex-4-ABCDEFGHIJKLMN,Ex-6-ABCDEFGHIJ,Ex-7-ABCDEFGHIJKL,Ex-9-ABCDEFGHIJKLMN；未命名 Ex-2-ABCDEFGHIJNOβ,Ex-4-ABCDEIJKLMNOPQRTβ,Ex-8-ABCDEFGHIJNOβ；决战九段坂 Ex-2-Q,Ex-8-Q；中间岛战役 Ex-1-ABCDE,Ex-2-ABDEG,Ex-3-ABCDEFGJ,Ex-4-ABCDFGHK,Ex-5-A,Ex-6-ABDE,Ex-8-ABCDEIJL,Ex-10-A；两周年活动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Ex-1-ABCDEF,Ex-2-ABCDEFI,Ex-3-ABDEFGHI,Ex-4-ABCDEFGHKM,Ex-5-ABCDEF,Ex-6-ABCDEFI；熔炉大混战 Ex-1-ABCDEFGHIJ,Ex-3-ABCDEFGHIJKL,Ex-5-ABCDEFGHIJKL,Ex-7-ABCDEFGHIJKLMN,Ex-8-ABCDEFGHIJ,Ex-10-ABCDEFGHIJKL,Ex-12-ABCDEFGHIJKL,Ex-14-ABCDEFGHIJKLMN</t>
  </si>
  <si>
    <t>极地奏鸣曲 Ex-1-ABCDEFGHIJK,Ex-2-ABCDEFGHIJKLMN,Ex-4-ABCDEFGHIJKMNOP；轰隆轰隆大作战 Ex-3-ADFGHJL,Ex-4-ABCDEFGHIM,Ex-8-ABCDEFGHIM；扑火之蛾 Ex-3-ABCDEFGHIJKLM,Ex-4-ABCDEFGHIJKLMN,Ex-8-ABDEFGHIJKLM,Ex-9-ABCDEFGHIJKLMN,Ex-10-ABCDEFGHIJKLMN；未命名 Ex-2-ABCDEFGHIJNOβ；决战九段坂 Ex-2-Q；中间岛战役 Ex-1-BCDE,Ex-2-ABDEG,Ex-3-ABCDEFGJL,Ex-4-ABCDFGHK,Ex-5-A,Ex-6-ABDE,Ex-7-BDEG,Ex-8-ABCDEIJL,Ex-9-ABCDFGHK,Ex-10-A；两周年活动 妄想舰队歼灭作战-ABCD,地狱群岛攻略作战-ABCDFKM；急速东方快车 Ex-1-CEFGHK,Ex-2-DEFGHJKLMNO；所罗门之晓 Ex-1-BCDEFGHJKL,Ex-3-DEFGHIJKMNOPQ,Ex-5-ABCDEFGHIJKLNPQR,Ex-6-ABCDEFGHJKL,Ex-8-ABCDEFGHIJKMNOPQ,Ex-10-ABCDEFGHIJKLNPQR；地狱群岛攻略作战 Ex-1-ACDEF,Ex-2-BCDEFI,Ex-3-ABDEFGHI,Ex-4-ABCDEFGHIKMN,Ex-5-ACDEF,Ex-6-BCDEI,Ex-7-ABDEFGHI,Ex-8-ABCDEFGHIKMN；熔炉大混战 Ex-1-CDEFGHIJ,Ex-3-ABCDEFGHIJKL,Ex-5-ABCDEFGHIJKL,Ex-7-ABCDEFGHIJKLMN,Ex-8-ABCDEFGHIJ,Ex-10-ABCDEFGHIJKL,Ex-12-ABCDEFGHIJKL,Ex-14-ABCDEFGHIJKLMN</t>
  </si>
  <si>
    <t>1-1-BC,1-2-CD,1-3-ABDEF,1-4-ABCDEF,2-1-ACEF,2-2-ABEFGH,2-3-ABCDEGHJ,2-4-ABCDEGHIJL,3-1-ABDFGHI,3-2-ABCDEG,3-3-ABCDEFGHJK,3-4-ABCDGHIJ,4-3-B,6-2-ABCDEFGHIJKLM,6-3-ABCDEFHJ,6-4-ABCDEFGHIKL,7-1-ABCDFGHIJKLMN,7-2-ABDEFGHJKLM,7-3-ABCDEFGHIKLN,7-4-ABCDEFIJKLM,7-5-ABCDEFGHIJKLMOQ,8-2-ABCDEFGHIJKLM</t>
  </si>
  <si>
    <t>极地奏鸣曲 Ex-2-ABCDEFGHIJKLMN,Ex-3-ABCDEFGHIJKLMNOPQABDEFGHIJKLMNO,Ex-3-2-ABCDEFGHIJMABCDEGHJK,Ex-3-3-ABCDEFHJACDGHIJ,Ex-3-4-ABCDEFGHIKL,Ex-4-1-ABCDFGHIJKLMN,Ex-4-2-ABDEFHKLM,Ex-4-3-ABCDEFGHILNABCDEFHIJKM,Ex-4-4-ABCDEFIJKLMDEHJKL,Ex-4-5-ABCDEFGHIJKLMQ,Ex-1-ABCDEFGHIJKLM,Ex-2-1-ABDEFGH,Ex-2-2-ABCDEGHJK,Ex-2-3-ABCDEGHIJL,Ex-3-1-ABFGHI；女武神行动 Ex-1-ABDEF,Ex-2-ABCDEFGHIJKL,Ex-3-ABCDEGHIJKLM,Ex-4-ABCDEFGHJKMNOP,Ex-5-ABCDEFG,Ex-6-CDI,Ex-7-ABCDEGHIJKLM,Ex-8-ABCDEFGHJKMNOP；未命名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Ex-1-ABCFGHI,Ex-2-ADEFGHJKM,Ex-3.5-ABCDEGIJL,Ex-6-ABCDFGHJKLMNOQ；三周年活动 Ex-1-ABCDFGHIJK,Ex-3-ABCDFGHIJKLM,Ex-6-ABCDFGHIJK</t>
  </si>
  <si>
    <t>1-1-ABC,1-2-CD,1-3-ABDEF,1-4-ABCDEF,2-1-ACEF,2-2-ABEFGH,2-3-ABCDEGHJ,2-4-ABCDEGHIJL,3-1-ABDFGHI,3-2-ABCDEG,3-3-ABCDEFGHJK,3-4-ABCDGHIJ,6-2-ABCDEFGHIJKLM,6-3-ABCDEFHJ,6-4-ABCDEFGHIKL,7-1-ABCDFGHIJKLMN,8-2-ABCDEFGHIJKLM</t>
  </si>
  <si>
    <t>极地奏鸣曲 Ex-1-ABCDEFGHIJK,Ex-3-2-ABCDEFGHIJKMABCDEFGHJK,Ex-3-3-ABCDEFHJACDHIJ,Ex-3-4-ABCDEFGHIKL,Ex-4-ABCDEFGHIJKMNOPABCDEFGHIJKLMNO,Ex-4-1-ABCDFGHIJKLN,Ex-2-ABCDEFGHIJKLMNO,Ex-2-1-ABDEFGH,Ex-2-2-ABCDEGHJK,Ex-2-3-ABCDEGHIJL,Ex-3-1-ABDFGHI,Ex-4-3-ABCDEFIJM,Ex-4-4-EGHJKL；女武神行动 Ex-2-ABCDEFGHIJKL,Ex-3-ABCDEGHIJKLM,Ex-4-ABCDEFGHJKMNOP,Ex-5-ABCDEFG,Ex-6-BCDEFHI,Ex-7-ABCDEGHIJKLM；未命名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Ex-1-ABCFGH,Ex-3-ABDEFGHIJKM,Ex-4-ABCDEGHIJKMNO,Ex-7-ABCDEFGHJLNPQRSU；三周年活动 Ex-1-ABCDFGHIJK,Ex-5-ABCDEFHIJKLMNOQ,Ex-8-ABCDFGHIJKLM</t>
  </si>
  <si>
    <t>1-1-BC,1-2-CD,1-3-ABDEF,1-4-ABCDEF,2-1-ACEF,2-2-ABEFGH,2-3-ABCDEGHJ,2-4-ABCDEGHIJL,3-1-ABDFGHI,3-2-ABCDEG,3-3-ABCDEFGHJK,3-4-ABCDGHIJ,6-2-ABCDEFGHIJKLM,6-3-ABCDEFHJ,6-4-ABCDEFGHIKL,7-1-ABCDFGHIJKLMN,7-2-ABDEFGHJKLM,7-3-ABCDEFGHIKLN,7-4-ABCDEFIJKLM,7-5-ABCDEFGHIJKLMOQ,8-2-ABCDEFGHIJKLM</t>
  </si>
  <si>
    <t>极地奏鸣曲 Ex-2-ABCDEFGHIJKLMNABCDEFGHIJKLMNO,Ex-3-ABCDEFGHIJKLMOPQ,Ex-3-2-ABCDEFGHIJMABCDEFGHJK,Ex-3-3-ABCDEFHJACDHIJ,Ex-3-4-ABCDEFGHKL,Ex-4-1-ABCDFGHIJKLN,Ex-4-2-ABDEFHKLM,Ex-4-3-ABCDEFGHILNABCDEFGHIJKM,Ex-4-4-ABCDEFIJKLM,Ex-4-5-ABCDEFGHIJKLMOQ,Ex-1-ABCDEFGHIJKLM,Ex-2-1-ABDEFGH,Ex-2-2-ABCDEGHJK,Ex-2-3-ABCDEGHIJL,Ex-3-1-ABDFGHI；女武神行动 Ex-1-ABDEF,Ex-2-ABCDEFGHIJKL,Ex-3-ABCDEGHIJKLM,Ex-4-ABCDEFGHJKMNOP,Ex-5-ABCDEFG,Ex-6-BCDEFHI,Ex-7-ABCGHIL,Ex-8-ABCDEFGHJKMNOP；未命名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Ex-1-ABCFGHI,Ex-2-ADEFGHJKLM,Ex-3-ABDEFGHIJKM,Ex-5-ABCDEFGJLMOP,Ex-6-ABCDFGHJKLMNOQ,Ex-7-ABCDEFGHJLMNPRSU；三周年活动 Ex-1-ABCDFGHIJK,Ex-3-ABCDFGHIJKLM,Ex-5-ABCDEFHIJKLMNOQ,Ex-10-ABCDEFHIJKLMNOQ</t>
  </si>
  <si>
    <t>2-1-CEF,2-2-EFGH,2-3-CDEGHJ,2-4-CDEGHIJL,3-1-BDFGHI,3-2-ABCDEG,3-3-ABCDEFGHJK,3-4-ABCDGHIJ,4-1-ABCDEFIJ,4-2-ABCDFGHIJ,4-3-ABCEFGH,4-4-ABCDEHIKL,5-1-ABCDEFGH,5-2-ABCDEFGHIJ,5-3-ABCEFGH,5-4-ABCDEGH,5-5-ABCDEFGHI,6-3-ABCDEFHJ,6-4-ABCDEFGHIKL,7-1-ABCDFGHIJKLMN,7-2-ABDEFGHJKLM,7-3-ABCDEFGHIKLN,7-4-ABCDEFIJKLM,7-5-ABCDEFGHIJKLMOQ,8-1-CDEFGHIJKL,8-2-DEFGHIJKLM,8-3-DEFGHIJKL</t>
  </si>
  <si>
    <t>极地奏鸣曲 Ex-1-CDEFGHIJK,Ex-1-1-ABCDEFIJ,Ex-1-2-ABCDEHIKL,Ex-2-DEFGHIJKLMNNO,Ex-2-1-ABCDEFGHJDEGH,Ex-2-2-ABEGHDEGHJ,Ex-2-3-ABCDEFGHICDEGHJL,Ex-3-DEFGHIJMOPQ,Ex-3-3-ABDEFHJACDHIJ,Ex-3-4-ABCEFGHIK,Ex-4-CDEFGJKMNOPCDFGHIJKLMNO,Ex-4-1-ABCDFGHIKLN,Ex-4-2-ABDEFHKLMCDEGHIJL,Ex-4-3-ABCDEFGHILNIJLM,Ex-4-4-ABCDEFIKEHJKL,Ex-4-5-ABCDEFGHIJKLQ,Ex-3-1-BFGHI,Ex-3-2-BCDEGHJK；女武神行动 Ex-3-ABCDEGHIJKLM,Ex-4-ABCDEGHKNP,Ex-5-BEF,Ex-6-BCDEFI,Ex-7-J,Ex-8-CEGHJNOP；未命名 Ex-1-ABCDEFGHIJKLM,Ex-2-ABCDEFGHIJKNO,Ex-3-BCEGHIJKLMNOPQRS,Ex-4-ABCDEIJKLMNOPQRST,Ex-5-ABCDEFGHIJKLMNOPQRS,Ex-6-ABCDEFGIJKLMNOPQRTUV,Ex-7-ABCDEFGHJKLM,Ex-8-ABCDEFGHIJKNO,Ex-9-BCDEFGHIJKLMNOPQRSβ,Ex-10-ABCDEIJKLMNOPQRST,Ex-11-ABCDEFHIJKLMNOPQRS,Ex-12-ABCDEFGHIJKLMNOPQRTUVβ；两周年活动 帕斯塔战役-ACDEFMOPV,女武神行动-ADELMNP；决战无畏之海 Ex-1-ABCFGH,Ex-2-ADFGHJKM,Ex-5-ABCDEFGJMP,Ex-6-ABCDFGJKLMNOQ,Ex-7-ACDEFGHJLNPRSU；三周年活动 Ex-1-ABCDFGHIJK,Ex-3-ABCDFGHIJKLM,Ex-10-ABCDEFHIJKLMNOQ</t>
  </si>
  <si>
    <t>2-1-CEF,2-2-EFGH,2-3-ABCDEGHJ,2-4-ABCDEGHIJL,3-1-ABDFGHI,3-2-ABCDEG,3-3-ABCDEFGHJK,3-4-ABCDGHIJ,4-1-ABCDEFIJ,4-2-ABCDFGHIJ,4-3-ABCEFGH,4-4-ABCDEHIKL,5-1-ABCDEFGH,5-2-ABCDEFGHIJ,5-3-ABCEFGH,5-4-ABCDEGH,5-5-ABCDEFGHI,6-3-ABCDEFHJ,6-4-ABCDEFGHIKL,7-1-ABCDFGHIJKLMN,8-1-ABCDEFGHIJKL,8-3-ABCDEFGHIJKL</t>
  </si>
  <si>
    <t>极地奏鸣曲 Ex-1-ABCDEFGHIJKABCDEFGHIJKLM,Ex-1-1-ABCDEFIJ,Ex-1-2-ABCDEHIKL,Ex-2-ABCDEFGHIJKLMN,Ex-2-1-ABCDEFGHJDEFGH,Ex-2-2-ABCEFGHABCDEGHJK,Ex-2-3-ABCDEFGHIABCDEGHIJL,Ex-3-3-ABDEFHJACDHIJ,Ex-3-4-ABCEFGHIKL,Ex-4-ABCDEFGHIJKMNOP,Ex-4-1-ABCDFGHIJKLMN,Ex-3-ABDEFGHIJKLMNO,Ex-3-1-ABDFGHI,Ex-3-2-ABCDEFGHJK,Ex-4-2-ABCDEFGHIJKL；女武神行动 Ex-1-ABDEF,Ex-2-ABCDEFGIKL,Ex-3-ABCDEGHIJKLM,Ex-4-ABCDEFGHKMNOP,Ex-5-ABCDEFG,Ex-6-CDI,Ex-7-ABCDEGHIJKLM；未命名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Ex-1-ABCFGHI,Ex-3-ABDEFGHIKM,Ex-3.5-ABCDEGIJL；三周年活动 Ex-1-ABCDFGHIJK,Ex-5-ABCDEFHIJKLMNOQ,Ex-6-ABCDFGHIJK</t>
  </si>
  <si>
    <t>2-1-CEF,2-2-EFGH,2-3-ABCDEGHJ,2-4-ABCDEGHIJL,3-1-ABDFGHI,3-2-ABCDEG,3-3-ABCDEFGHJK,3-4-ABCDGHIJ,4-1-ABCDEFIJ,4-2-ABCDFGHIJ,4-3-ABCEFGH,4-4-ABCDEHIKL,5-1-ABCDEFGH,5-2-ABCDEFGHIJ,5-3-ABCEFGH,5-4-ABCDEGH,5-5-ABCDEFGHI,6-3-ABCDEFHJ,6-4-ABCDEFGHIKL,7-1-ABCDFGHIJKLMN,7-2-ABDEFGHJKLM,7-3-ABCDEFGHIKLN,7-4-ABCDEFIJKLM,7-5-ABCDEFGHIJKLMOQ,8-1-ABCDEFGHIJKL,8-3-ABCDEFGHIJKL</t>
  </si>
  <si>
    <t>极地奏鸣曲 Ex-1-ABCDEFGHIJKABCDEFGHIJKLM,Ex-1-1-ABCDEFIJ,Ex-1-2-ABCDEHIKL,Ex-2-1-ABCDEFGHIJDEFGH,Ex-2-2-ABEFGHABCDEGHJK,Ex-2-3-ABCDEFGHIABCDEGHIJL,Ex-3-ABCDEFGHIJKLMOPQABDEFGHIJKLMNO,Ex-3-3-ABCDEFHJACDHIJ,Ex-3-4-ABCDEFGHIKL,Ex-4-1-ABCDFGHIJKLMN,Ex-4-2-ABDEFGHKLMABCDEFGHIJKL,Ex-4-3-ABCDEFGHIKLN,Ex-4-4-ABCDEFIJKLMABCDEFGHIJKL,Ex-4-5-ABCDEFGHIJKLMOQ,Ex-3-1-ABDFGHI,Ex-3-2-ABCDEGHJK；女武神行动 Ex-1-ABDEF,Ex-2-ABCDEFGHIJKL,Ex-3-ABCDEGHIJKLM,Ex-4-ABCDEFGHJKMNOP,Ex-5-ABCDEFG,Ex-6-BCDEFHI,Ex-8-ABCDEFGHJKMNOP；未命名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Ex-1-ABCFGH,Ex-2-ADEFGHJKLM,Ex-6-ABCDFGHJKLMNOQ,Ex-7-ABCDEFGHJLNPRSU；三周年活动 Ex-1-ABCDFGHIJK,Ex-3-ABCDFGHIJKLM</t>
  </si>
  <si>
    <t>极地奏鸣曲 Ex-1-1-ABCDEFIJ,Ex-1-2-ABCDEHIKL,Ex-2-ABCDEFGHIJKLMNABCDEFGHIJKLMNO,Ex-2-1-ABCDEFGHIJDEGH,Ex-2-2-ABCEFGHABDEGHJK,Ex-2-3-ABCDEFGHIABCDEGHIJL,Ex-3-ABCDEFGHIJKLMOPQ,Ex-3-3-ABCDEHJACDHIJ,Ex-3-4-ABCDEFGHIKL,Ex-4-1-ABCDFGHIJKLMN,Ex-1-ABCDEFGHIJKLM,Ex-3-1-ABDFGHI,Ex-3-2-ABCDEFGHJK,Ex-4-2-ABCDEFGHIJKL；女武神行动 Ex-1-ABDEF,Ex-2-ABCDEFGHIJKL,Ex-3-ABCDEGHIJKLM,Ex-4-ABCDEGHJKMNOP,Ex-5-ABCDEF,Ex-6-BCDEFHI,Ex-7-ABCDEGHIJKLM；未命名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Ex-1-ABCFGHI,Ex-2-ADEFGHJKM,Ex-3-ABDEFGHIJKM,Ex-3.5-ABCDEGIJL,Ex-5-ABCDEFGJLMP,Ex-6-ABCDFGHJKLMNOQ；三周年活动 Ex-1-ABCDFGHIJK,Ex-3-ABCDFGHIJKLM,Ex-5-ABCDEFHIJKLMNOQ,Ex-6-ABCDFGHIJK,Ex-10-ABCDEFHIJKLMNOQ</t>
  </si>
  <si>
    <t>2-1-CEF,2-2-EFGH,2-3-ABCDEGHJ,2-4-ABCDEGHIJL,3-1-ABDFGHI,3-2-ABCDEG,3-3-ABCDEFGHJK,3-4-ABCDGHIJ,4-1-ABCDEFIJ,4-2-ABCDFGHIJ,4-3-ABCEFGH,4-4-ABCDEHIKL,5-1-ABCDEFGH,5-2-ABCDEFGHIJ,5-3-ABCEFGH,5-4-ABCDEGH,5-5-ABCDEFGHI,7-1-ABCDFGHIJKLMN,7-2-ABDEFGHJKLM,7-3-ABCDEFGHIKLN,7-4-ABCDEFIJKLM,7-5-ABCDEFGHIJKLMOQ,8-1-ABCDEFGHIJKL,8-3-ABCDEFGHIJKL</t>
  </si>
  <si>
    <t>极地奏鸣曲 Ex-1-ABCDEFGHIJK,Ex-1-1-ABCDEFIJ,Ex-1-2-ABCDEHIKL,Ex-2-ABCDEFGHIJKLMN,Ex-2-1-ABCDEFGHJDEFG,Ex-2-2-ABCEFGHABCDEGHJK,Ex-2-3-ABCDEFGHIABCDEGHIJL,Ex-3-ABCDEFGHIJKLMOPQ,Ex-4-1-ABCDFGHIJKLMN,Ex-4-2-ABDEFHKLMABCDEFGHIJKL,Ex-4-3-ABCDEFGHILN,Ex-4-4-ABCDEFIJKLMABCDEFGHIJKL,Ex-4-5-ABCDEFGHIJKLMOQ,Ex-3-1-ABFGHI,Ex-3-2-ABCDEGHJK,Ex-3-3-ACDGHIJ,Ex-4-ABCDEFGHIJKLMNO；女武神行动 Ex-1-BDEF,Ex-2-BCDEFGKL,Ex-3-ABCDEGHIJKLM,Ex-4-ABCDEFGHKMNOP,Ex-5-BCDEFG,Ex-6-BCDEFHI,Ex-8-ABCDEFGHJKMNOP；未命名 Ex-1-ABCDEFGHIJKLM,Ex-2-ABCDEFGHIJKNO,Ex-3-BCEGHIJKLMNOPQRS,Ex-4-ABCDEIJKLMNOPQRST,Ex-5-ABCDEFGHIJKLMNOPQRS,Ex-6-ABCDEFGHIJKLMNOPQRTUVβ,Ex-7-ABCDEFGHJKLM,Ex-8-ABCDEFGHIJKNO,Ex-9-BCEGHIJKLMNOPQRS,Ex-11-ABDEFGHIJLMNOPQRS,Ex-12-ABCDEFHIJKLMNPQRTUVβ；两周年活动 帕斯塔战役-ACDFMOPV；决战无畏之海 Ex-1-ABCFGHI,Ex-3-ABDEFGHIJM,Ex-4-ABCDEGHIJKMNO,Ex-7-ABCDEFGHJLNPRSU；三周年活动 Ex-1-ABCDFGHIJK,Ex-5-ABCDEFHIJKLMNOQ,Ex-8-ABCDFGHIJKLM</t>
  </si>
  <si>
    <t>1-1-BC,1-2-CD,1-3-ABDEF,1-4-ABCDEF,2-1-ACEF,2-2-ABEFGH,2-3-ABCDEGHJ,2-4-ABCDEGHIJL,3-1-ABDFGHI,3-2-ABCDEG,3-3-ABCDEFGHJK,3-4-ABCDGHIJ,4-1-ABCDEFIJ,8-1-ABCDEFGHIJKL,8-3-ABCDEFGHIJKL</t>
  </si>
  <si>
    <t>极地奏鸣曲 Ex-1-ABCDEFGHIJKABCDEFGHIJKLM,Ex-1-1-ABCDEFIJ,Ex-2-ABCDEFGHIJKLMN,Ex-3-ABCDEFGHIJKLMNOPQABDEFGHIJKLMNO,Ex-2-1-ABDEFGH,Ex-2-2-ABCDEGHJK,Ex-2-3-ABCDEGHIJL,Ex-3-1-ABFGHI,Ex-3-2-ABCDEGHJK,Ex-3-3-ACDHIJ,Ex-4-2-ABCDEFGHIJKL；女武神行动 Ex-5-ABCDEFG；未命名 Ex-1-ABCDEFGHIJKLM,Ex-2-ABCDEFGHIJKNO,Ex-4-ABCDEIJKLMNOPQRST,Ex-6-ABCDEFGHIJKLMNOPQRTUVβ,Ex-7-ABCDEFGHJKLM,Ex-8-ABCDEFGHIJKNO,Ex-9-BCEGHIJKLMNOPQRS,Ex-12-ABCDEFHIJKLMNPQRTUVβ；中间岛战役 Ex-1-ABCDE,Ex-2-ABDEG,Ex-3-ABCDEFGJL,Ex-4-ABCDFGHK,Ex-6-ABDE,Ex-7-BDEG,Ex-8-ABCDEIJL,Ex-9-ABCDFGHK,Ex-10-A；两周年活动 地狱群岛攻略作战-ABCDFKM,中间岛战役-ACDFGK；所罗门之晓 Ex-1-ABCDEFGHJKL,Ex-3-ABCDEFGHIJKMNOPQ,Ex-5-ABCDEFGHIJKLNPQR,Ex-6-ABCDEFGHJKL,Ex-8-ABCDEFGHIJKMNOPQ；地狱群岛攻略作战 Ex-1-ABCDEF,Ex-2-ABCDEFI,Ex-3-ABDEFGHI,Ex-4-ABCDEFGHKMN,Ex-5-ABCDEF,Ex-6-ABCDEI,Ex-7-ABDEFGHI；熔炉大混战 Ex-1-ABCDEFGHIJ,Ex-3-ABCDEFGHIJKL,Ex-5-ABCDEFGHIJKL,Ex-7-ABCDEFGHIJKLMN,Ex-8-ABCDEFGHIJ,Ex-10-ABCDEFGHIJKL,Ex-12-ABCDEFGHIJKL,Ex-14-ABCDEFGHIJKLMN</t>
  </si>
  <si>
    <t>1-4-CDEF,2-1-CEF,2-2-ABEFGH,2-3-ABCDEGHJ,2-4-ABCDEGHIJL,3-1-ABDFGHI,3-2-ABCDEG,3-3-ABCDEFGHJK,3-4-ABCDGHIJ,4-1-ABCDEFIJ,4-2-ABCDFGHIJ,4-3-ABCEFGH,6-1-ABCDEFGHIK,6-3-DEFHJ,6-4-BCDEFGHIKL,7-1-ABCDFGHIJKLMN,7-2-ABDEFGHJKLM,7-3-ABCDEFGHIKLN,7-4-ABCDEFIJKLM,7-5-ABCDEFGHIJKLMOQ,8-1-ABCDEFGHIJKL,8-2-ABCDEFGHIJKLM,8-3-ABCDEFGHIJKL</t>
  </si>
  <si>
    <t>极地奏鸣曲 Ex-1-CDEFGHIJK,Ex-1-1-ABCDEFIJ,Ex-3-ABCDEFGHIJKLMOPQ,Ex-3-1-ABCDEFGHIKABDFGHI,Ex-3-3-DEHJACDGHIJ,Ex-3-4-BCEFGHIKL,Ex-4-1-ABCDFGHIJKLN,Ex-4-2-ADEFHKLMABCDEFGHIJKL,Ex-4-3-ABCDEFGHIKLNABCDEFIJKM,Ex-4-4-ABCDEFIJKLM,Ex-4-5-ABCDEFGHIJKLMQ,Ex-2-DEFGHIJKLMNO,Ex-2-1-ABDEFGH,Ex-2-2-ABCDEGHJK,Ex-2-3-ABCDEGHIJL,Ex-3-2-ABCDEGHJK,Ex-4-ABCDEFGHIJKLMNO；未命名 Ex-2-ABCDEFGHIJNOβ,Ex-3-BCDEFGHIJKLMNOPRSβ,Ex-8-ABCDEFGHIJNOβ,Ex-9-BCDEFGHIJKLMNOPRSβ,Ex-12-ABCDEFHIJKLMNPQRTUVβ；决战九段坂 Ex-2-Q,Ex-8-Q；中间岛战役 Ex-1-BCDE,Ex-2-DEG,Ex-3-ABCDEFGJ,Ex-4-ABCDFGK,Ex-5-A,Ex-6-ABDE,Ex-7-BDEG,Ex-8-ABCDEIJL,Ex-9-ABCDFGHK；两周年活动 地狱群岛攻略作战-ABCDFKM,帕斯塔战役-ACDEFMOPUV,中间岛战役-ACDFGK；急速东方快车 Ex-1-ABCEFGHK,Ex-2-ABCDEFGHJKLMNO,Ex-4-ABCEFHIJKLMNOPQR；所罗门之晓 Ex-1-ABCDEFGHJKL,Ex-3-ABCDEFGHIJKMNOPQ,Ex-5-ABCDEFGHIJKLNPQR,Ex-6-ABCDEFGHJKL,Ex-8-ABCDEFGHIJKMNOPQ,Ex-10-ABCDEFGHIJKLNPQR；地狱群岛攻略作战 Ex-1-ACDEF,Ex-2-BCDEFI,Ex-3-ABDEFGHI,Ex-4-ABCDEFGHJKMN,Ex-5-ABCDE,Ex-6-ABCDEFI,Ex-7-ABDEFGHI,Ex-8-ABCDEFGHIKMN；熔炉大混战 Ex-1-J,Ex-3-DEFGHIJKL,Ex-5-CDEFGHIJKL,Ex-7-ABCDEFGHIJKLMN,Ex-8-ABCDEFGHIJ,Ex-10-ABCDEFGHIJKL,Ex-12-ABCDEFGHIJKL,Ex-14-ABCDEFGHIJKLMN</t>
  </si>
  <si>
    <t>1-4-CDEF,2-1-CEF,2-2-ABEFGH,2-3-ABCDEGHJ,2-4-ABCDEGHIJL,3-1-ABDFGHI,3-2-ABCDEG,3-3-ABCDEFGHJK,3-4-ABCDGHIJ,4-1-ABCDEFIJ,4-2-ABCDFGHIJ,4-3-ABCEFGH,6-1-ABCDEFGHIK,6-3-DEFHJ,6-4-BCDEFGHIKL,7-1-CDFGHIJKLMN,7-2-ABDEFGHJKLM,7-3-ABCDEFGHIKLN,7-4-ABCDEFIJKLM,7-5-ABCDEFGHIJKLMOQ,8-1-ABCDEFGHIJKL,8-2-ABCDEFGHIJKLM</t>
  </si>
  <si>
    <t>极地奏鸣曲 Ex-1-CDEFGHIJK,Ex-1-1-ABCDEFIJ,Ex-2-DEFGHIJKLMN,Ex-3-1-ABCDEFGHIKABDFGHI,Ex-3-3-DEHJACDHIJ,Ex-3-4-BCDEFGHKL,Ex-4-ABCDEFGHJKMNOP,Ex-4-1-CDGHIJKN,Ex-4-2-ADEFGHKLMABCDEFGHIJKL,Ex-4-3-ABCDEFGHILNABCDEFIJLM,Ex-4-4-ABCDEFIJKLM,Ex-4-5-ABCDEFGHIJKLMQ,Ex-2-1-ABDEGH,Ex-2-2-ABCDEGHJK,Ex-2-3-ABCDEGHIJL,Ex-3-ABDEFGHIJKLMNO,Ex-3-2-ABCDEFGHJK；未命名 Ex-2-ABCDEFGHIJNOβ,Ex-3-BCDEFGHIJKLMNOPRSβ,Ex-8-ABCDEFGHIJNOβ,Ex-9-BCDEFGHIJKLMNOPRSβ,Ex-12-ABCDEFHIJKLMNPQRTUVβ；决战九段坂 Ex-2-Q,Ex-8-Q；中间岛战役 Ex-1-BCDE,Ex-2-DEG,Ex-3-ACDEFGJL,Ex-4-ABCDFGHK,Ex-5-A,Ex-6-ABDE,Ex-7-BDEG,Ex-8-ABCDEJL,Ex-10-A；两周年活动 地狱群岛攻略作战-ABCDFKM,帕斯塔战役-ACDEFMOPV,中间岛战役-ACDFGK；急速东方快车 Ex-1-ABCEFGHK,Ex-2-ABCDEFGHJKLMNO；所罗门之晓 Ex-1-ABCDEFGHJKL,Ex-3-ABCDEFGHIJKMNOPQ,Ex-5-ABCDEFGHIJKLNPQR,Ex-6-ABCDEFGHJKL,Ex-8-ABCDEFGHIJKMNOPQ,Ex-10-ABCDEFGHIJKLNPQR；地狱群岛攻略作战 Ex-1-ACDEF,Ex-2-BCDEFI,Ex-3-ABDEFGHI,Ex-4-ABCDEFGHIKMN,Ex-5-ABCDEF,Ex-6-ABCDEFI,Ex-7-ADEFGHI,Ex-8-ABCDEFGHIJKMN；熔炉大混战 Ex-1-J,Ex-3-DEFGHIJKL,Ex-5-CDEFGHIJKL,Ex-7-ABCDEFGHIJKLMN,Ex-8-ABCDEFGHIJ,Ex-10-ABCDEFGHIJKL,Ex-12-ABCDEFGHIJKL,Ex-14-ABCDEFGHIJKLMN</t>
  </si>
  <si>
    <t>1-4-CDEF,2-1-CEF,2-2-ABEFGH,2-3-ABCDEGHJ,2-4-ABCDEGHIJL,3-1-ABDFGHI,3-2-ABCDEG,3-3-ABCDEFGHJK,3-4-ABCDGHIJ,4-1-ABCDEFIJ,4-2-ABCDFGHIJ,4-3-ABCEFGH,4-4-I,6-1-ABCDEFGHIK,6-4-K,8-1-ABCDEFGHIJKL,8-2-ABCDEFGHIJKLM</t>
  </si>
  <si>
    <t>极地奏鸣曲 Ex-1-1-ABCDEFIJ,Ex-2-DEFGHIJKLMN,Ex-3-ABCDEFGHIJKLMOPQ,Ex-3-1-ABCDEFGHIKABDFGHI,Ex-3-4-K,Ex-4-ABCDEFGHIJKLMNOP,Ex-1-ABCDEFGHIJKLM,Ex-2-1-ABDEFGH,Ex-2-2-ABCDEGHJK,Ex-2-3-ABCDEGHIJL,Ex-3-2-ABCDEFGHJK,Ex-3-3-ACDHIJ,Ex-4-2-ABCDEFGHIJKL,Ex-4-3-ABCDEFGHIJKLM；未命名 Ex-2-ABCDEFGHIJNOβ,Ex-4-ABCDEIJKLMNOPQRTβ,Ex-8-ABCDEFGHIJNOβ,Ex-10-ABCDEJKLMNOPQRTβ；决战九段坂 Ex-2-Q,Ex-8-Q；中间岛战役 Ex-1-ABCDE,Ex-2-ABDEG,Ex-3-ACDEFGJL,Ex-4-ABCDFGK,Ex-5-A,Ex-6-ABDE,Ex-7-BDEG,Ex-8-ABCDEIJL,Ex-9-ABCDFGHK,Ex-10-A；两周年活动 地狱群岛攻略作战-ABCDFKM,帕斯塔战役-ACDEFMOPV；急速东方快车 Ex-1-ABCEFGHK,Ex-2-ABCDEFGHJKLMNO,Ex-4-ABCEFHIJKLMNOPQR；所罗门之晓 Ex-1-ABCDEFGHJKL,Ex-3-ABCDEFGHIJKMNOPQ,Ex-5-ABCDEFGHIJKLNPQR,Ex-6-ABCDEFGHJKL,Ex-8-ABCDEFGHIJKMNOPQ,Ex-10-ABCDEFGHIJKLNPQR；地狱群岛攻略作战 Ex-1-ACDEF,Ex-2-BCDEFI,Ex-3-ABDEFGHI,Ex-4-ABCDEFGHJKMN,Ex-5-ABCDEF,Ex-6-ABCDEFI,Ex-7-ABDEFGHI,Ex-8-ABCDEFGHIKMN；熔炉大混战 Ex-1-J,Ex-3-DEFGHIJKL,Ex-5-CDEFGHIJKL,Ex-7-ABCDEFGHIJKLMN,Ex-8-ABCDEFGHIJ,Ex-10-ABCDEFGHIJKL,Ex-12-ABCDEFGHIJKL,Ex-14-ABCDEFGHIJKLMN</t>
  </si>
  <si>
    <t>3-1-BDFGHI,3-2-DEG,3-3-ABCDEFGHJK,3-4-ABCDGHIJ,4-1-CDEFIJ,4-2-CDFGHIJ,4-3-ABCEFGH,4-4-ABCDEHIKL,5-1-ABCDEFGH,5-2-ABCDEFGHIJ,6-1-DEFGHIK,6-3-DEFHJ,7-1-CDFGHIJKLMN,7-2-ABDEFGHJKLM,7-3-ABCDEFGHIKLN,7-4-ABCDEFIJKLM,7-5-ABCDEFGHIJKLMOQ,8-1-CDEFGHIJKL,8-2-DEFGHIJKLM</t>
  </si>
  <si>
    <t>极地奏鸣曲 Ex-1-JK,Ex-1-1-CDEFIJ,Ex-1-2-ABCDEHIKL,Ex-2-1-ABCDEFGHJ,Ex-3-1-DFGHIKBFGHI,Ex-3-3-DEFHJACDHIJ,Ex-4-CDEFGJKMNOP,Ex-4-1-CGHIJKMN,Ex-4-2-ABDEFHKLMCDEFGHIJKL,Ex-4-3-ABCDEFGHILNDEIJM,Ex-4-4-ABCDEFIJKLM,Ex-4-5-ABCDEFGHIJKLMQ,Ex-2-NO,Ex-3-2-ABCDEFGHJK；中间岛战役 Ex-1-D,Ex-2-DEG,Ex-4-CDGK,Ex-6-BDE,Ex-8-BCDEJL；两周年活动 地狱群岛攻略作战-CFKM；所罗门之晓 Ex-1-L,Ex-3-Q,Ex-5-R,Ex-6-L,Ex-8-Q,Ex-10-R；地狱群岛攻略作战 Ex-1-ACDEF,Ex-2-BCDEFI,Ex-3-DFGHI,Ex-4-CDEFHKMN,Ex-5-ACDEF,Ex-6-BCDEI,Ex-7-FGHI,Ex-8-CEFGHIKMN；熔炉大混战 Ex-1-J,Ex-3-L,Ex-5-CDEFGHIJKL,Ex-7-DEFGHIJKLMN,Ex-8-CDEFGHIJ,Ex-10-DEFGHIJKL,Ex-12-CDEFGHIJKL,Ex-14-DEFGHIJKLMN</t>
  </si>
  <si>
    <t>1-4-E,2-4-L,3-4-J,4-4-L,5-5-I</t>
  </si>
  <si>
    <t>极地奏鸣曲 Ex-1-2-L,Ex-2-3-IL,Ex-3-OQ,Ex-3-3-J；轰隆轰隆大作战 Ex-4-M,Ex-9-DFHIOPQ；扑火之蛾 Ex-4-N,Ex-9-N</t>
  </si>
  <si>
    <t>1-4-E,2-4-L,3-4-J,4-4-L,5-5-I,8-2-DEFGHIJKLM</t>
  </si>
  <si>
    <t>极地奏鸣曲 Ex-1-2-L,Ex-2-LN,Ex-2-3-IL,Ex-3-3-J,Ex-4-3-IJM；轰隆轰隆大作战 Ex-4-M,Ex-9-DIKMOPQ；扑火之蛾 Ex-4-N,Ex-9-N</t>
  </si>
  <si>
    <t>2-1-CEF,2-2-EFGH,2-3-CDEGHJ,2-4-CDEGHIJL,8-2-ABCDEFGHIJKLM</t>
  </si>
  <si>
    <t>极地奏鸣曲 Ex-1-ABCDEFGHIJKABCDEFGHIJKLM,Ex-3-ABCDEFGHIJKLMNOPQ,Ex-2-1-DEGH,Ex-2-2-DEGHJK,Ex-2-3-CDEGHIJL,Ex-4-3-ABCDEFHIJKM,Ex-4-4-ABCDEFGHIJKL；女武神行动 Ex-1-ABDEF,Ex-2-ABCDEFGHIJKL,Ex-5-ABCDEFG,Ex-7-ABCDEGHIJKLM；未命名 Ex-1-CDEFGHIJKLM,Ex-2-ABCDEFGHIJKNO,Ex-3-BCEGHIJKLMNOPQRS,Ex-4-ABCDEIJKLMNOPQRST,Ex-5-ABCDFHIJKLMNOPQRS,Ex-6-ABCDEFGIJKLMNOPQRTUV,Ex-7-ABCDEFGHJKLM,Ex-8-ABCDEFGHIJKNO,Ex-9-BCEGHIJKLMNOPQRS,Ex-10-ABCDEIJKLMNOPQRST,Ex-11-ABCDFHIJKLMNOQRS</t>
  </si>
  <si>
    <t>极地奏鸣曲 Ex-2-ABCDEFGHIJKLMNABCDEFGHIJKLMNO,Ex-4-ABCDEFGHJKMNOP,Ex-2-1-DEG,Ex-2-2-DEGHJK,Ex-2-3-CDEGHIJL,Ex-4-3-ABCDEFHIJKM；女武神行动 Ex-1-ABDEF,Ex-4-ABCDEFGHJKMNOP,Ex-6-BCDEFHI,Ex-8-ABCDEFGHJKMNOP；未命名 Ex-1-CDEFGHIJKLM,Ex-2-ABCDEFGHIJKNO,Ex-3-BCEGHIJKLMNOPQRS,Ex-4-ABCDEIJKLMNOPQRST,Ex-5-ABCDFHIJKLMNOPQRS,Ex-6-ABCDEFGIJKLMNOPQRTUV,Ex-7-ABCDEFGHJKLM,Ex-8-ABCDEFGHIJKNO,Ex-9-BCEGHIJKLMNOPQRS,Ex-10-ABCDEIJKLMNOPQRST,Ex-11-ABCDFHIJKLMNOQRS</t>
  </si>
  <si>
    <t>2-4-L,3-1-I,3-2-G,3-3-CDEFGHJK,3-4-BCDGHIJ,4-1-I,4-2-J,4-3-CEFGH,4-4-CDEHIKL,5-1-CDEFGH,5-2-DEFGHIJ,5-3-CEFGH,5-4-CDEGH,5-5-DEFGHI</t>
  </si>
  <si>
    <t>极地奏鸣曲 Ex-1-1-I,Ex-1-2-CDEHIKL,Ex-2-1-DEGHJ,Ex-2-2-EFGH,Ex-2-3-DFGHIL,Ex-3-CDEGHIJKMNOPQ,Ex-4-CEFGJKMNOP,Ex-3-1-I,Ex-3-2-DEGHJK,Ex-3-3-CDHIJ；轰隆轰隆大作战 Ex-1-CEFGHI,Ex-3-DGHJL,Ex-7-ADFGHJL,Ex-9-BDFGHIKLMOPQ；扑火之蛾 Ex-1-CDEFGHIJ,Ex-3-DEFGHIJKLM,Ex-6-CDEFHIJ,Ex-8-EFHIJKM,Ex-10-DGIJKLN；决战九段坂 Ex-1-NO,Ex-2-Q,Ex-7-NO,Ex-8-Q；未命名 Ex-2-BCDEFGHIJNOβ,Ex-3-BCDEFGHJKLMNOPRSβ,Ex-4-ABCDEIJKLMNOPQRTβ,Ex-8-BCDEFGHIJNOβ,Ex-9-BCDEFGHJKLMNOPRSβ,Ex-10-ABCDEIJKLMNOPQRTβ；中间岛战役 Ex-1-ABCDE,Ex-2-ABDEG,Ex-3-ABCDEFGIJ,Ex-5-A,Ex-6-ABDE,Ex-7-BDEG,Ex-8-ABCDEJL；两周年活动 妄想舰队歼灭作战-BCD,地狱群岛攻略作战-CFKM；莱特湾战役 Ex-1-CEFGHI,Ex-2-BCEFGHL,Ex-3-HJL,Ex-5-BDFGHIKMOPQ,Ex-7-ADFGHJL,Ex-8-ABCDFGHIM,Ex-9-BDFGHIKMOPQ；急速东方快车 Ex-1-K,Ex-2-DEFGHJKLMNO,Ex-3-DEFGIJLMNOPR,Ex-4-BCEFHIJKLMNOPQR,Ex-5-DEFGHJKLMNO,Ex-6-ABCDEFGIJLMNOPR,Ex-7-ABCEFHIJKLMNOQR；所罗门之晓 Ex-1-BCDEFGHJKL,Ex-3-DEFGHIJKMNOPQ,Ex-5-DEFGHIJKLNPQR,Ex-6-BCDEFGHKL,Ex-8-ABCDEFGHIJKMNOPQ,Ex-10-ABCDEFGHIJKLNPQR；地狱群岛攻略作战 Ex-1-E,Ex-2-I,Ex-3-EFGI,Ex-4-CDEFHKMN,Ex-5-E,Ex-6-BCEFI,Ex-7-DFGHI,Ex-8-CEFGHKMN；熔炉大混战 Ex-1-CDEFGHIJ,Ex-3-DEFGHIJKL,Ex-5-CDEFGHIJKL,Ex-7-DEFGHIJKLMN,Ex-8-CDEFGHIJ,Ex-10-DEFGHJKL,Ex-12-CDEFGHIJKL,Ex-14-DEFGHIJKLMN</t>
  </si>
  <si>
    <t>1-1-ABC,1-2-ABCD,1-3-ABDEF,1-4-ABCDEF,2-1-ACEF,2-2-ABEFGH,2-3-ABCDEGHJ,2-4-ABCDEGHIJL,3-1-ABDFGHI,3-2-ABCDEG,3-3-ABCDEFGHJK,3-4-ABCDGHIJ,4-1-ABCDEFIJ,4-2-ABCDFGHIJ,4-3-ABCEFGH,4-4-ABCDEHIKL,5-1-ABCDEFGH,5-2-ABCDEFGHIJ</t>
  </si>
  <si>
    <t>极地奏鸣曲 Ex-1-ABCDEFGHIJK,Ex-1-1-ABCDEFIJ,Ex-1-2-ABCDEHIKL,Ex-2-ABCDEFGHIJKLMN,Ex-2-1-ABCDEFGHJABDEFG,Ex-2-2-ABCDEGHJK,Ex-2-3-ABCDEGHIJL,Ex-3-1-ABFGHI,Ex-3-2-ABCDEFGHJK,Ex-3-3-ACDHIJ；轰隆轰隆大作战 Ex-1-ABCEFGHI,Ex-3-ACDFGHJL,Ex-4-ABCDEFGHIM,Ex-9-BDFGHIKLMOPQ；扑火之蛾 Ex-1-ABCDEFGHIJ,Ex-3-ABCDEFGHIJKLM,Ex-4-ABCDEFGHIJKLMN,Ex-6-ABCDEFGHIJ,Ex-8-ABCDEFGHJKLM,Ex-9-ABCDEFGHIJKLMN；未命名 Ex-1-ABCDEFHJKLM,Ex-3-BCDEFGHIJKLMNOPRSβ；决战九段坂 Ex-1-NO；中间岛战役 Ex-1-ABCDE,Ex-2-ABDEG,Ex-3-ABCDEFGJ,Ex-4-ABCDFGHK,Ex-6-ABDE,Ex-7-BDEG,Ex-8-ABCDEIJL,Ex-9-ABCDFGHK；两周年活动 妄想舰队歼灭作战-ABCD,地狱群岛攻略作战-ABCFKM；莱特湾战役 Ex-1-ABCEFGHI,Ex-2-ABCEFGHJL,Ex-3-ADFGHJKL,Ex-4-ABCDEFGHIM,Ex-9-BDFGHIKMOPQ；急速东方快车 Ex-1-ABCEFGHK,Ex-2-ABCDEFGHJKLMNO,Ex-3-ABCDEFGIJLMNOPR,Ex-4-ABCEFHIJKLMNOPQR；所罗门之晓 Ex-1-ABCDEFGHJKL,Ex-3-ABCDEFGHIJKMNOPQ,Ex-5-ABCDEFGHIJKLNPQR,Ex-6-ABCDEFGHJKL,Ex-8-ABCDEFGHIJKMNOPQ,Ex-10-ABCDEFGHIJKLNPQR；地狱群岛攻略作战 Ex-1-ABCDEF,Ex-2-ABCDEFI,Ex-3-ABDEFGHI,Ex-4-ABCDEFGHJKMN,Ex-5-ABCDEF,Ex-6-ABCDEFI；熔炉大混战 Ex-1-ABCDEFGHIJ,Ex-3-ABCDEFGHIJKL,Ex-5-ABCDEFGHIJKL,Ex-8-ABCDEFGHIJ,Ex-10-ABCDEFGHJKL</t>
  </si>
  <si>
    <t>2-1-ACEF,2-2-ABEFGH,2-3-ABCDEGHJ,2-4-ABCDEGHIJL,3-1-ABDFGHI,3-2-ABCDEG,3-3-ABCDEFGHJK,3-4-ABCDGHIJ,4-1-ABCDEFIJ,4-2-ABCDFGHIJ,4-3-ABCEFGH,4-4-ABCDEHIKL,5-1-ABCDEFGH,5-2-ABCDEFGHIJ</t>
  </si>
  <si>
    <t>极地奏鸣曲 Ex-1-ABCDEFGHIJK,Ex-1-1-ABCDEFIJ,Ex-1-2-ABCDEHIKL,Ex-2-ABCDEFGHIJKLMN,Ex-2-1-ABCDEFGHJABDEFGH,Ex-2-2-ABCDEGHJK,Ex-2-3-ABCDEGHIJL,Ex-3-1-ABDFGHI,Ex-3-2-ABCDEFGHJK,Ex-3-3-ACDGHIJ；轰隆轰隆大作战 Ex-2-ABCEFGHJL,Ex-4-ABCDEFGHILM,Ex-5-BDFGHIKLMOPQ,Ex-7-ACDGHJL；扑火之蛾 Ex-2-ABCDEFGHIJKL,Ex-4-ABCDEFGHIJKLMN,Ex-5-ABCDEFGHIJKLMN,Ex-7-ABCDEFGHIJKL,Ex-9-ABCDEFGHIJKLMN,Ex-10-ABCDEFGHIJKLMN；未命名 Ex-1-ABCDEFHJKLM,Ex-3-BCDEFGHIJKLMNOPRSβ；决战九段坂 Ex-1-NO；中间岛战役 Ex-1-ABCDE,Ex-2-ABDEG,Ex-3-ABCDEFGJL,Ex-5-A,Ex-6-ABDE,Ex-7-BDEG,Ex-8-ABCDEIJL；两周年活动 妄想舰队歼灭作战-ABCD,地狱群岛攻略作战-ABCDFKM；莱特湾战役 Ex-2-ABCEFGHJL,Ex-3-ADFGHJKL,Ex-4-ABCDFGHIM,Ex-5-BDFGHIKMOPQ,Ex-7-ADFGHJL；急速东方快车 Ex-1-ABCEFGHK,Ex-2-ABCDEFGHJKLMNO,Ex-3-ABCDEFGIJLMNOPR,Ex-4-ABCEFHIJKLMNOPQR；所罗门之晓 Ex-1-ABCDEFGHJKL,Ex-3-ABCDEFGHIJKMNOPQ,Ex-5-ABCDEFGHIJKLNPQR,Ex-6-ABCDEFGHJKL；地狱群岛攻略作战 Ex-1-ABCDEF,Ex-2-ABCDEFI,Ex-3-ABDEFGHI,Ex-4-ABCDEFGHKM,Ex-5-ABCDEF,Ex-6-ABCDEI；熔炉大混战 Ex-1-ABCDEFGHIJ,Ex-3-ABCDEFGHIJKL,Ex-5-ABCDEFGHIJKL,Ex-8-ABCDEFGHIJ,Ex-10-ABCDEFGHIJKL</t>
  </si>
  <si>
    <t>1-2-ABCD,1-3-ABDEF,1-4-ABCDEF,2-1-ACEF,2-2-ABEFGH,2-3-ABCDEGHJ,2-4-ABCDEGHIJL,3-1-ABDFGHI,3-2-ABCDEG,3-3-ABCDEFGHJK,3-4-ABCDGHIJ,4-1-ABCDEFIJ,4-2-ABCDFGHIJ,4-3-ABCEFGH,4-4-ABCDEHIKL,5-1-ABCDEFGH,5-2-ABCDEFGHIJ</t>
  </si>
  <si>
    <t>极地奏鸣曲 Ex-1-1-ABCDEFIJ,Ex-1-2-ABCDEHIKL,Ex-2-1-ABCDEFGHJABDEFGH,Ex-3-ABCDEFGHIJKLMOPQ,Ex-4-ABCDEFGHIJKMNOP,Ex-2-2-ABCDEGHJK,Ex-2-3-ABCDEGHIJL,Ex-3-1-ABFGHI,Ex-3-2-ABDEGHJK,Ex-3-3-ACDHIJ；轰隆轰隆大作战 Ex-1-ABCEFGHI,Ex-3-ADFGHJL,Ex-7-ACDFGHJL,Ex-9-BDFGHIKMOPQ；扑火之蛾 Ex-1-ABCDEFGHIJ,Ex-3-ABCDEFGHIJKLM,Ex-6-ABCDEFGHIJ,Ex-8-ABCDEFGHIJKLM；未命名 Ex-1-ABCDEFHJKLM,Ex-3-BCDEFGHIJKLMNOPRSβ；决战九段坂 Ex-1-NO；中间岛战役 Ex-1-ABCDE,Ex-2-ABDEG,Ex-3-ABCDEFGJ,Ex-4-ABCDFGHK,Ex-6-ABDE,Ex-7-BDEG,Ex-8-ABCDEJL,Ex-9-ABCDFGHK；两周年活动 妄想舰队歼灭作战-ABCD,地狱群岛攻略作战-ABCDFKM；莱特湾战役 Ex-1-ABCEFGHI,Ex-3-ADGHJL,Ex-5-BDFGHIKMOPQ,Ex-7-ADGHJL,Ex-8-ABCDFGHIM,Ex-9-BDFGHIKMOPQ；急速东方快车 Ex-1-ABCEFGHK,Ex-2-ABCDEFGHJKLMNO,Ex-3-ABCDEFGIJLMNOPR,Ex-4-ABCEFHIJKLMNOPQR；所罗门之晓 Ex-1-ABCDEFGHJKL,Ex-3-ABCDEFGHIJKMNOPQ,Ex-5-ABCDEFGHIJKLNPQR,Ex-6-ABCDEFGHJKL；地狱群岛攻略作战 Ex-1-ABCDEF,Ex-2-ABCDEFI,Ex-3-ABDEFGHI,Ex-4-ABCDEFGHKM,Ex-5-ABCDEF,Ex-6-ABCDEI；熔炉大混战 Ex-1-ABCDEFGHIJ,Ex-3-ABCDEFGHIJKL,Ex-5-ABCDEFGHIJKL,Ex-8-ABCDEFGHIJ,Ex-10-ABCDEFGHIJKL</t>
  </si>
  <si>
    <t>2-1-F,2-2-EFGH,2-3-CDEGHJ,2-4-ABCDEGHIJL,2-5-ABDFGHIJKLMNO,2-6-ABDEFGIJKLM,3-1-BDFGHI,3-2-ABCDEG,3-3-ABCDEFGHJK,3-4-ABCDGHIJ,4-1-CDEFIJ,4-2-ABCDFGHIJ,4-3-ABCEFGH,4-4-ABCDEHIKL,5-1-ABCDEFGH,5-2-ABCDEFGHIJ,5-3-ABCEFGH,5-4-ABCDEGH,5-5-ABCDEFGHI,7-3-I</t>
  </si>
  <si>
    <t>极地奏鸣曲 Ex-1-ABCDEFGHIJK,Ex-1-1-CDFIJABDFGHI,Ex-1-2-ABCDEHIKLABDFGHI,Ex-2-1-ACDEFGHJDEG,Ex-2-2-ABCEFGHDEGHJK,Ex-2-3-ABDEFGHIABCDEGHIJL,Ex-3-ABCDEFGHIJKLMOPQ,Ex-4-ABCDEFGHJKMNOP,Ex-1-3-ABDFGHIJ,Ex-3-1-BDFGHI,Ex-3-2-BCDEGHJK,Ex-3-3-ACDGHIJ,Ex-4-1-ABDEFGIJKLM；轰隆轰隆大作战 Ex-1-ABCEFGHI,Ex-3-ADGHJL,Ex-5-BDFGHIKMOPQ,Ex-9-BDFGHIKLMOPQ；扑火之蛾 Ex-1-ABCDEFGHIJ,Ex-3-ABCDEFGHIJKLM,Ex-5-ABCDEFGHIJKLMN,Ex-6-ABCDEFGHIJ,Ex-8-ABCDEFGHIJKLM,Ex-10-ABCDEGHIJKLMN；未命名 Ex-1-ABCDEFHJKLM,Ex-2-ABCDEFGHIJNOβ,Ex-3-BCDEFGHIJKLMNOPRSβ,Ex-4-ABCDEIJKLMNOPQRTβ,Ex-7-ABCDEFHJKLM,Ex-8-ABCDEFGHIJNOβ,Ex-9-BCDEFGHIJKLMNOPRSβ,Ex-10-ABCDEJKLMNOPQRTβ；决战九段坂 Ex-1-NO,Ex-2-Q,Ex-7-NO,Ex-8-Q；中间岛战役 Ex-1-ABCDE,Ex-3-ABCDEFGJL,Ex-5-A,Ex-6-ABDE,Ex-7-BDEG,Ex-8-ABCDEIJL,Ex-10-A；两周年活动 妄想舰队歼灭作战-ABCD,地狱群岛攻略作战-ABCDFKM；莱特湾战役 Ex-1-ABCEFGHI,Ex-3-ADFGHJKL,Ex-5-BDFGHIKLMOPQ,Ex-9-BDFGHIKMOPQ；急速东方快车 Ex-1-ABCEFGHK,Ex-2-ABCDEFGHJKLMNO,Ex-3-ABCDEFGIJLMNOPR,Ex-4-ABCEFHIJKLMNOPQR；所罗门之晓 Ex-1-ABCDEFGHJKL,Ex-3-ABCDEFGHIJKMNOPQ,Ex-5-ABCDEFGHIJKLNPQR,Ex-6-ABCDEFGHJKL；地狱群岛攻略作战 Ex-1-ACDEF,Ex-2-BCDEFI,Ex-3-ABDEFGHI,Ex-4-ABCDEFGHIJKMN,Ex-5-ACDE,Ex-6-BCDEI,Ex-7-ABFGI,Ex-8-ABCDEFGHIJKMN；熔炉大混战 Ex-1-CDEFGHIJ,Ex-3-ABCDEFGHIJKL,Ex-5-ABCDEFGHIJKL,Ex-7-ABCDEFGHIJKLMN,Ex-8-ABCDEFGHIJ,Ex-10-ABCDEFGHIJKL,Ex-12-ABCDEFGHIJKL,Ex-14-ABCDEFGHIJKLMN</t>
  </si>
  <si>
    <t>2-1-F,2-2-EFGH,2-3-CDEGHJ,2-4-ABCDEGHIJL,2-5-ABDFGHIJKLMNO,2-6-ABDEFGIJKLM,3-1-BDFGHI,3-2-ABCDEG,3-3-ABCDEFGHJK,3-4-ABCDGHIJ,4-1-CDEFIJ,4-2-ABCDFGHIJ,4-3-ABCEFGH,4-4-ABCDEHIKL,5-1-ABCDEFGH,5-2-ABCDEFGHIJ,5-3-ABCEFGH,5-4-ABCDEGH,5-5-ABCDEFGHI</t>
  </si>
  <si>
    <t>极地奏鸣曲 Ex-1-ABCDEFGHIJK,Ex-1-1-CDFIJABDFGHI,Ex-1-2-ABCDEHIKLABDFGHI,Ex-2-ABCDEFGHIJKLMN,Ex-2-1-ACDEFGHIJDEFGH,Ex-2-2-ABCEFGHDEGHJK,Ex-2-3-ABDEFGHIABCDEGHIJL,Ex-4-ABCDEFGHJKMNOP,Ex-1-3-ABDFGHIJ,Ex-3-1-BFGHI,Ex-3-2-ABCDEGHJK,Ex-3-3-ACDHIJ,Ex-4-1-ABDEFGIJKLM；轰隆轰隆大作战 Ex-2-ABCEFGHJL,Ex-3-ADFGHJL,Ex-4-ABCDEFGHIM,Ex-7-ACDGHJL；扑火之蛾 Ex-2-ABCDEFGHIJKL,Ex-3-ABCDEFGHIJKLM,Ex-4-ABCDEFGHIJKLMN,Ex-7-ABCDEFGHIJKL,Ex-8-ABDEFHIJKLM,Ex-9-ABCDEFGHIJKLMN；未命名 Ex-1-ABCDEFHJKLM,Ex-2-ABCDEFGHIJNOβ,Ex-3-BCDEFGHIJKLMNOPRSβ,Ex-4-ABCDEIJKLMNOPQRTβ,Ex-7-ABCDEFHJKLM,Ex-8-ABCDEFGHIJNOβ,Ex-9-BCDEFGHJKLMNOPRSβ,Ex-10-ABCDEIJKLMNOPQRTβ；决战九段坂 Ex-1-NO,Ex-2-Q,Ex-7-NO,Ex-8-Q；中间岛战役 Ex-2-ABDEG,Ex-4-ABCDFGHK,Ex-5-A,Ex-6-ABDE,Ex-7-BDEG,Ex-8-ABCDEIJL,Ex-9-ABCDFGHK；两周年活动 妄想舰队歼灭作战-ABCD,地狱群岛攻略作战-ABCDFKM,中间岛战役-ACDFGK；莱特湾战役 Ex-2-ABCEFGHJL,Ex-3-ADFGHJL,Ex-4-ABCDEFHIM,Ex-7-AFGHJL；急速东方快车 Ex-1-ABCEFGHK,Ex-2-ABCDEFGHJKLMNO,Ex-3-ABCDEFGIJLMNOPR,Ex-4-ABCEFHIJKLMNOPQR；所罗门之晓 Ex-1-ABCDEFGHJKL,Ex-3-ABCDEFGHIJKMNOPQ,Ex-5-ABCDEFGHIJKLNPQR,Ex-6-ABCDEFGHJKL,Ex-8-ABCDEFGHIJKMNOPQ,Ex-10-ABCDEFGHIJKLNPQR；地狱群岛攻略作战 Ex-1-ACDEF,Ex-2-BCDEFI,Ex-3-ADEFGHI,Ex-4-ABCDEFGHIJKMN,Ex-5-ACDEF,Ex-6-BCDEFI,Ex-7-ABDFGHI,Ex-8-ABCDEFGHIJKMN；熔炉大混战 Ex-1-CDEFGHIJ,Ex-3-ABCDEFGHIJKL,Ex-5-ABCDEFGHIJKL,Ex-7-ABCDEFGHIJKLMN,Ex-8-ABCDEFGHIJ,Ex-10-ABCDEFGHIJKL,Ex-12-ABCDEFGHIJKL,Ex-14-ABCDEFGHIJKLMN</t>
  </si>
  <si>
    <t>极地奏鸣曲 Ex-1-1-CDEFIJABDFGHI,Ex-1-2-ABCDEHIKLABDFGHI,Ex-2-ABCDEFGHIJKLMN,Ex-2-1-ACDEFGHIJDEG,Ex-2-2-ABEFGHDEGHJK,Ex-2-3-ABDEFGHIABCDEGHIJL,Ex-3-ABCDEFGHIJKLMOPQ,Ex-4-ABCDEFGHJKMNOP,Ex-1-3-ABDFGHIJ,Ex-3-1-BFGHI,Ex-3-2-BCDEGHJK,Ex-3-3-ACDHIJ,Ex-4-1-ABDEFGIJKLM；轰隆轰隆大作战 Ex-1-ABCEFGHI,Ex-2-ABCEFGHJL,Ex-3-ADGHJL,Ex-4-ABCDEFGHIM,Ex-5-BDFGHIKLMOPQ,Ex-7-ADFGHJKL,Ex-9-BDFGHIKLMOPQ；扑火之蛾 Ex-1-ABCDEFGHIJ,Ex-2-ABCDEFGHIJKL,Ex-3-ABDEFGHIJKLM,Ex-4-ABCDEFGHIJKLMN,Ex-5-ABCDEFGHIJKLMN,Ex-6-ABCDEFHIJ,Ex-7-ABCDEFGHIJKL,Ex-8-ABDEFGHIJKM,Ex-9-ABCDEFGHIJKLMN,Ex-10-ACDEGHIJKLMN；未命名 Ex-1-ABCDEFHJKLM,Ex-2-ABCDEFGHIJNOβ,Ex-3-BCDEFGHIJKLMNOPRSβ,Ex-4-ABCDEIJKLMNOPQRTβ,Ex-7-ABCDEFHJKLM,Ex-8-ABCDEFGHIJNOβ,Ex-9-BCDEFGHIJKLMNOPRSβ,Ex-10-ABCDEIJKLMNOPQRTβ；决战九段坂 Ex-1-NO,Ex-2-Q,Ex-7-NO,Ex-8-Q；中间岛战役 Ex-1-BCDE,Ex-3-ABCDEFGJ,Ex-5-A,Ex-6-ABDE,Ex-7-BDEG,Ex-8-ABCDEIJL,Ex-10-A；两周年活动 妄想舰队歼灭作战-ABCD,地狱群岛攻略作战-ABCDFKM；莱特湾战役 Ex-1-ABCEFGHI,Ex-2-ABCEFGHJL,Ex-3-ADGHJL,Ex-4-ABCDFGHIM,Ex-5-BDFGHIKMOPQ,Ex-7-ADGHJL,Ex-9-BDFGHIKLMOPQ；急速东方快车 Ex-1-ABCEFGHK,Ex-2-ABCDEFGHJKLMNO,Ex-3-ABCDEFGIJLMNOPR,Ex-4-ABCEFHIJKLMNOPQR；所罗门之晓 Ex-1-ABCDEFGHJKL,Ex-3-ABCDEFGHIJKMNOPQ,Ex-5-ABCDEFGHIJKLNPQR,Ex-6-ABCDEFGHJKL；地狱群岛攻略作战 Ex-1-ACDEF,Ex-2-BCDEFI,Ex-3-ABDEFGHI,Ex-4-ABCDEFHIKMN,Ex-5-ACDEF,Ex-6-BCDEFI,Ex-7-ABDFGHI,Ex-8-ABCDEFGHJKMN；熔炉大混战 Ex-1-CDEFGHIJ,Ex-3-ABCDEFGHIJKL,Ex-5-ABCDEFGHIJKL,Ex-7-ABCDEFGHIJKLMN,Ex-8-ABCDEFGHIJ,Ex-10-ABCDEFGHJKL,Ex-12-ABCDEFGHIJKL,Ex-14-ABCDEFGHIJKLMN</t>
  </si>
  <si>
    <t>极地奏鸣曲 Ex-1-ABCDEFGHIJK,Ex-1-1-CDEFIJABDFGHI,Ex-1-2-ABCDEHIKLABDFGHI,Ex-2-ABCDEFGHIJKLMN,Ex-2-1-ABDEFGHJDEGH,Ex-2-2-ABCEFGHDEGHJK,Ex-2-3-ABDEFGHIABCDEGHIJL,Ex-3-ABCDEFGHIJKLMOPQ,Ex-1-3-ABDFGHIJ,Ex-3-1-BFGHI,Ex-3-2-ABCDEFGHJK,Ex-3-3-ACDGHIJ,Ex-4-1-ABDEFGIJKLM；轰隆轰隆大作战 Ex-1-ABCEFGHI,Ex-2-ABCEFGHJL,Ex-3-ADGHJKL,Ex-7-ADGHJL,Ex-8-ABCDEFGHILM；扑火之蛾 Ex-1-ABCDEFGHIJ,Ex-2-ABCDEFGHIJKL,Ex-3-ABCDEFGHIJKLM,Ex-6-ABCDEFGHIJ,Ex-7-ABCDEFGHIJKL,Ex-8-ABCDEFHIJKM；未命名 Ex-1-ABCDEFHJKLM,Ex-2-ABCDEFGHIJNOβ,Ex-3-BCDEFGHJKLMNOPRSβ,Ex-4-ABCDEIJKLMNOPQRTβ,Ex-7-ABCDEFHJKLM,Ex-8-ABCDEFGHIJNOβ,Ex-9-BCDEFGHJKLMNOPRSβ,Ex-10-ABCDEJKLMOPQRTβ；决战九段坂 Ex-1-NO,Ex-2-Q,Ex-7-NO,Ex-8-Q；中间岛战役 Ex-2-ABDEG,Ex-4-ABCDFGHK,Ex-5-A,Ex-6-ABDE,Ex-7-BDEG,Ex-8-ABCDEJL,Ex-9-ABCDFGHK；两周年活动 妄想舰队歼灭作战-ABCD,地狱群岛攻略作战-ABCDFKM,中间岛战役-ACDFGK；莱特湾战役 Ex-1-ABCEFGHI,Ex-2-ABCEFGHL,Ex-3-ADGHJL,Ex-7-ADGHJL,Ex-8-ABCDFGHIM；急速东方快车 Ex-1-ABCEFGHK,Ex-2-ABCDEFGHJKLMNO,Ex-3-ABCDEFGIJLMNOPR,Ex-4-ABCEFHIJKLMNOPQR；所罗门之晓 Ex-1-ABCDEFGHJKL,Ex-3-ABCDEFGHIJKMNOPQ,Ex-5-ABCDEFGHIJKLNPQR,Ex-6-ABCDEFGHJKL；地狱群岛攻略作战 Ex-1-ACDEF,Ex-2-BCDEFI,Ex-3-ABDFGHI,Ex-4-ABCDEFHKMN,Ex-5-ACDE,Ex-6-BCEI,Ex-7-ABDEFGHI,Ex-8-ABCDEFGHKMN；熔炉大混战 Ex-1-CDEFGHIJ,Ex-3-ABCDEFGHIJKL,Ex-5-ABCDEFGHIJKL,Ex-7-ABCDEFGHIJKLMN,Ex-8-ABCDEFGHIJ,Ex-10-ABCDEFGHIKL,Ex-12-ABCDEFGHIJKL,Ex-14-ABCDEFGHIJKLMN</t>
  </si>
  <si>
    <t>1-1-ABC,1-2-ABCD,1-3-ABDEF,1-4-ABCDEF,2-1-ACEF,2-2-ABEFGH,2-3-ABCDEGHJ,2-4-ABCDEGHIJL</t>
  </si>
  <si>
    <t>极地奏鸣曲 Ex-1-ABCDEFGHIJK,Ex-3-ABCDEFGHIJKLMNOPQ,Ex-4-ABCDEFGHIJKMNOP,Ex-2-1-ABDEFG,Ex-2-2-ABCDEGHJK,Ex-2-3-ABCDEGHIJL；轰隆轰隆大作战 Ex-1-ABCEFGHI,Ex-3-ADFGHJL,Ex-4-ABCDEFGHILM,Ex-8-ABCDEFGHILM,Ex-9-BDFGHIKLMOPQ；扑火之蛾 Ex-1-ABCDEFGHIJ,Ex-3-ABCDEFGHIJKLM,Ex-4-ABCDEFGHIJKLMN,Ex-6-ABCDEFGHIJ,Ex-8-ABCDEFHIJKM,Ex-9-ABCDEFGHIJKLMN；未命名 Ex-1-ABCDEFHJKLM,Ex-3-BCDEFGHIJKLMNOPRSβ,Ex-7-ABCDEFHJKLM,Ex-9-BCDEFGHIJKLMNOPRSβ；决战九段坂 Ex-1-NO,Ex-7-NO；中间岛战役 Ex-1-ABCDE,Ex-3-ABCDEFGJ,Ex-6-ABDE,Ex-8-ABCDEIJL；两周年活动 妄想舰队歼灭作战-ABCD,地狱群岛攻略作战-ABCDFKM；莱特湾战役 Ex-1-ABCEFGHI,Ex-3-ADGHJL,Ex-4-ABCDFHIM,Ex-8-ABCDFHIM,Ex-9-BDFGHIKMOPQ；急速东方快车 Ex-1-ABCEFGHK,Ex-2-ABCDEFGHJKLMNO,Ex-3-ABCDEFGIJLMNOPR,Ex-4-ABCEFHIJKLMNOPQR；所罗门之晓 Ex-1-ABCDEFGHJKL,Ex-3-ABCDEFGHIJKMNOPQ,Ex-5-ABCDEFGHIJKLNPQR,Ex-6-ABCDEFGHJKL,Ex-8-ABCDEFGHIJKMNOPQ,Ex-10-ABCDEFGHIJKLNPQR；地狱群岛攻略作战 Ex-1-ABCDEF,Ex-2-ABCDEFI,Ex-3-ABDEFGHI,Ex-4-ABCDEFHIKMN,Ex-5-ABCDE,Ex-6-ABCDEI,Ex-8-ABCDEFGHIJKMN；熔炉大混战 Ex-1-ABCDEFGHIJ,Ex-3-ABCDEFGHIJKL,Ex-5-ABCDEFGHIJKL,Ex-8-ABCDEFGHIJ,Ex-10-ABCDEFGHJKL,Ex-12-ABCDEFGHIJKL,Ex-14-ABCDEFGHIJKLMN</t>
  </si>
  <si>
    <t>极地奏鸣曲 Ex-1-ABCDEFGHIJK,Ex-2-ABCDEFGHIJKLMN,Ex-2-1-ABDEFGH,Ex-2-2-ABCDEGHJK,Ex-2-3-ABCDEGHIJL；轰隆轰隆大作战 Ex-1-ABCEFGHI,Ex-2-ABCEFGHJL,Ex-3-ACDGHJKL,Ex-5-BDFGHIKLMOPQ,Ex-7-ACDFGHJKL,Ex-9-BDFGHIKMOPQ；扑火之蛾 Ex-1-ABCDEFGHIJ,Ex-2-ABCDEFGHIJKL,Ex-3-ABCDEFGHIJKLM,Ex-5-ABCDEFGHIJKLMN,Ex-6-ABCDEFGHIJ,Ex-7-ABCDEFGHIJKL,Ex-8-ABCDEFGHIJKM,Ex-10-ABCDEFGHIJKLMN；未命名 Ex-1-ABCDEFHJKLM,Ex-3-BCDEFGHIJKLMNOPRSβ；决战九段坂 Ex-1-NO；中间岛战役 Ex-2-ABDEG,Ex-4-ABCDFGHK,Ex-7-BDEG；两周年活动 妄想舰队歼灭作战-ABCD,地狱群岛攻略作战-ABCDFKM；莱特湾战役 Ex-1-ABCEFGHI,Ex-2-ABCEFGHL,Ex-3-ADGHJL,Ex-5-BDFGHIKMOPQ,Ex-7-ADGHJL,Ex-9-BDFGHIKMOPQ；急速东方快车 Ex-1-ABCEFGHK,Ex-2-ABCDEFGHJKLMNO,Ex-3-ABCDEFGIJLMNOPR,Ex-4-ABCEFHIJKLMNOPQR；所罗门之晓 Ex-1-ABCDEFGHJKL,Ex-3-ABCDEFGHIJKMNOPQ,Ex-5-ABCDEFGHIJKLNPQR；地狱群岛攻略作战 Ex-1-ABCDEF,Ex-2-ABCDEFI,Ex-3-ABDEFGHI,Ex-4-ABCDEFHJKM,Ex-5-ABCDEF,Ex-6-ABCDEFI,Ex-7-ABDFGI；熔炉大混战 Ex-1-ABCDEFGHIJ,Ex-3-ABCDEFGHIJKL,Ex-5-ABCDEFGHIJKL,Ex-8-ABCDEFGHIJ,Ex-10-ABCDEFGHJKL</t>
  </si>
  <si>
    <t>2-4-L,3-1-I,3-2-G,3-3-CDEFGHJK,3-4-BCDGHIJ,4-1-I,4-2-J,4-3-CEFGH,4-4-CDEHIKL,5-1-CDEFGH,5-2-DEFGHIJ,5-3-CEFGH,5-4-CDEGH,5-5-DEFGHI,6-1-ABCDEFGHIK,6-2-ABCDEFGHIJKLM,6-3-ABCDEFHJ,6-4-ABCDEFGHIKL,7-1-ABCDFGHIJKLMN,7-2-ABDEFGHJKLM,7-3-ABCDEFGHIKLN,7-4-ABCDEFIJKLM,7-5-ABCDEFGHIJKLMOQ,8-2-ABCDEFGHIJKLM</t>
  </si>
  <si>
    <t>极地奏鸣曲 Ex-1-ABCDEFGHIJKBCDEFGHIJKM,Ex-1-1-I,Ex-1-2-CDEHIKL,Ex-2-ABCDEFGHIJKLMN,Ex-2-1-DEFGHJ,Ex-2-2-EFGH,Ex-2-3-DEFGHIL,Ex-3-1-ABCDEFGHIKI,Ex-3-2-ABCDEFGHIJMCDEFGHJK,Ex-3-3-ABCDEFHJCHIJ,Ex-3-4-ABCDEFGHIKL,Ex-4-ABCDEFGHJKLMNOP,Ex-4-1-ABCDFGHIJKLMN,Ex-4-2-ABDEFHKLM,Ex-4-3-ABCDEFGHIKLNABCDEFGHIJM,Ex-4-4-ABCDEFIJKLMABCDEFGHIJKL,Ex-4-5-ABCDEFGHIJKLMOQ,Ex-3-ABDEFGHIJKLMNO；女武神行动 Ex-2-BCDEFGJKL,Ex-3-BCDEGHIJKLM,Ex-4-ABCDEFGHJKMNOP,Ex-5-ABCDEFG,Ex-6-BCDEFHI；未命名 Ex-1-LM,Ex-3-BCEGHIJKLMNOPQRS,Ex-4-BCDEIJKLMNOPQRST,Ex-5-ABDEFGHIJLMNOPQRS,Ex-6-ABCDEFGHIJKLMNOPQRTUVβ,Ex-8-BCDEFGHIKNO,Ex-9-BCEGHIJKLMNOPQRS,Ex-10-ABCDEIJKLMNOPQRST,Ex-11-ABCDEFGHIJKLMNOPQRS,Ex-12-ABCDEFGHIJKLMNOPQRTUVβ；两周年活动 帕斯塔战役-ACDEFMOPV；决战无畏之海 Ex-1-ABCFGH,Ex-3.5-ABCDEGIJL,Ex-4-ABCDEGHIJKMNO</t>
  </si>
  <si>
    <t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,7-1-ABCDFGHIJKLMN,8-2-ABCDEFGHIJKLM</t>
  </si>
  <si>
    <t>极地奏鸣曲 Ex-1-ABCDEFGHIJKABCDEFGHIJKLM,Ex-1-1-ABCDEFIJ,Ex-1-2-ABCDEHIKL,Ex-2-ABCDEFGHIJKLMN,Ex-2-1-ABCDEFGHJABDEGH,Ex-2-2-ABCEFGHABCDEGHJK,Ex-2-3-ABCDEFGHIABCDEGHIJL,Ex-3-1-ABCDEFGHIKABDFGHI,Ex-3-2-ABCDEFGIJMABCDEGHJK,Ex-3-3-ABCDEFHJACDHIJ,Ex-3-4-ABCDEFGHIKL,Ex-4-1-ABCDFGHIJKLMN,Ex-3-ABDEFGHIJKLMNO,Ex-4-3-ABCDEFIJKM,Ex-4-4-ABCDEFGHIJKL；女武神行动 Ex-1-ABDEF,Ex-2-ABCDEFGHKL,Ex-3-ABCDEGHIJKLM,Ex-4-ABCDEGHJKNOP,Ex-5-ABCDEFG,Ex-6-CDI,Ex-7-ABCDEGHIJKLM；未命名 Ex-1-ABCDEFGHIJKLM,Ex-2-ABCDEFGHIJKNO,Ex-3-BCEGHIJKLMNOPQRS,Ex-4-ABCDEIJKLMNOPQRST,Ex-5-ABCDEFGHIJKLMNOPQRS,Ex-6-ABCDEFGHIJKLMNOPQRTUVβ,Ex-7-ABCDEFGHJKLM,Ex-8-ABCDEFGHIJKNO,Ex-9-BCEGHIJKLMNOPQRS,Ex-11-ABDEFGHIJLMNOPQRS；两周年活动 帕斯塔战役-ACDEFMOPUV；决战无畏之海 Ex-1-ABCFGH,Ex-2-ADEFGHJKM,Ex-5-ABCDEFGJLMP</t>
  </si>
  <si>
    <t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,7-1-ABCDFGHIJKLMN,7-2-ABDEFGHJKLM</t>
  </si>
  <si>
    <t>极地奏鸣曲 Ex-1-ABCDEFGHIJK,Ex-1-1-ABCDEFIJ,Ex-1-2-ABCDEHIKL,Ex-2-1-ABCDEFGHJABDEFG,Ex-2-2-ABCEFGHABCDEGHJK,Ex-2-3-ABCDEFGHIABCDEGHIJL,Ex-3-ABCDEFGHIJKLMOPQ,Ex-3-1-ABCDEFGHIKABFGHI,Ex-3-2-ABCDEFGIJMABCDEFGHJK,Ex-3-3-ABCDEFHJACDHIJ,Ex-3-4-ABCDEFGHIKL,Ex-4-1-ABCDFGHIJKLMN,Ex-4-2-ABDEFHKLM,Ex-2-ABCDEFGHIJKLMNO,Ex-4-ABCDEFGHIJKLMNO；女武神行动 Ex-1-ABDEF,Ex-2-ABCDEFGHIJKL,Ex-3-ABCDEGHIJKLM,Ex-4-ABCDEFGHJKMNOP,Ex-5-ABCDEFG,Ex-6-BCDEFHI；未命名 Ex-1-ABCDEFGHIJKLM,Ex-2-ABCDEFGHIJKNO,Ex-3-BCEGHIJKLMNOPQRS,Ex-4-ABCDEIJKLMNOPQRST,Ex-5-ABCDEFGHIJKLMNOPQRS,Ex-6-ABCDEFGHIJKLMNOPQRTUVβ,Ex-7-ABCDEFGHJKLM,Ex-8-ABCDEFGHIJKNO,Ex-9-BCEGHIJKLMNOPQRS,Ex-11-ABDEFGIJLMNOPQRS；两周年活动 帕斯塔战役-ACDEFMOPUV；决战无畏之海 Ex-1-ABCFGHI,Ex-3-ABDEFGHIJM,Ex-6-ABCDFGHJKLMNOPQ,Ex-7-ABCDEFGHJLMNPRSU</t>
  </si>
  <si>
    <t>1-1-BC,1-2-CD,1-3-DEF,1-4-CDEF,2-1-CEF,2-2-EFGH,2-3-CDEGHJ,2-4-CDEGHIJL,3-1-BDFGHI,3-2-DEG,3-3-CDEFGHJK,3-4-BCDGHIJ,4-1-CDEFIJ,4-2-CDFGHIJ,4-3-CEFGH,4-4-CDEHIKL,5-1-CDEFGH,5-2-DEFGHIJ,5-3-CEFGH,5-4-CDEGH,5-5-DEFGHI,6-1-ABCDEFGHIK,6-2-ABCDEFGHIJKLM,6-3-ABCDEFHJ,6-4-ABCDEFGHIKL,7-1-ABCDFGHIJKLMN,8-2-ABCDEFGHIJKLM</t>
  </si>
  <si>
    <t>极地奏鸣曲 Ex-1-ABCDEFGHIJKBCDEFGHIJKM,Ex-1-1-CDEFIJ,Ex-1-2-CDEHIKL,Ex-2-1-DEGHJDEFG,Ex-2-2-EFGHDEGHJK,Ex-2-3-DEFGHICDEHIJL,Ex-3-ABCDEFGHIJKLMOPQABDEFGHIJKLMNO,Ex-3-1-ABCDEFGHIKBFGHI,Ex-3-2-ABDEFGIJMEGHJK,Ex-3-3-ABDEHJCHIJ,Ex-3-4-ABCEFGHIKL,Ex-4-1-ABCDFGHIJKN,Ex-4-3-ABCDEFGIJM,Ex-4-4-ABCDEFGHIJKL；女武神行动 Ex-1-BDEF,Ex-3-ABCDEGHIJKLM,Ex-4-ABCDEGHKNP,Ex-5-BDEF,Ex-6-DHI,Ex-7-ABCDEGHIJKLM,Ex-8-ABCDEFGHJKMNOP；未命名 Ex-1-CDEFGHIJKLM,Ex-2-ABCDEFGHIJKNO,Ex-3-BCEGHIJKLMNOPQRS,Ex-4-ABCDEIJKLMNOPQRST,Ex-5-ABCDEFGHIJKLMNOPQRS,Ex-6-ABCDEFGHIJKLMNOPQRTUVβ,Ex-7-ABCDEFGHJKLM,Ex-8-ABCDEFGHIJKNO,Ex-9-BCEGHIJKLMNOPQRS,Ex-10-ABCDEIJKLMNOPQRST,Ex-11-ABCDEFGHIJKLMNOPQRS,Ex-12-ABCDEFHIJKLMNPQRTUVβ；两周年活动 帕斯塔战役-ACDEFMOPV,女武神行动-DELMNP；决战无畏之海 Ex-1-BCFH,Ex-2-DFGHKM,Ex-3.5-ABCDEGIJL,Ex-6-ABCDFGHJKLMNOQ,Ex-7-ACDEFGHJLMNPQRSU；三周年活动 Ex-1-CDFGHIJK,Ex-3-BCDFGHIJKLM,Ex-6-ABCDFGHIJK</t>
  </si>
  <si>
    <t>1-1-B,1-2-CD,1-3-DEF,1-4-CDEF,2-1-F,2-2-G,2-3-CDEGHJ,2-4-CDEGHIJL,6-1-DEFGHIK,6-2-DEFGHIJKLM,6-3-DEFHJ,6-4-BCDEFGHIKL</t>
  </si>
  <si>
    <t>极地奏鸣曲 Ex-2-ABCDEFGHIJKLMN,Ex-3-1-DFGHIK,Ex-3-2-DEFGIJM,Ex-3-3-DEHJ,Ex-3-4-BCDEFGHIKL,Ex-4-ABCDEFGHJKMNOP,Ex-1-BCDEFGHIJKM,Ex-2-1-G,Ex-2-2-CDEGHJK,Ex-2-3-CDEGHIJL,Ex-3-DEFGHIJKLMNO,Ex-4-4-ABDEFGHIJKL；女武神行动 Ex-2-ABCDEFGHIJKL,Ex-4-ABCDEFGHJKMNOP,Ex-6-BCDEFHI；未命名 Ex-3-S,Ex-4-BCDEIJKLMNOPQRST,Ex-6-BCDEFGIJKLMNOPQRTUV,Ex-8-ABCDEFGHIJKNO,Ex-9-BCEGHIJKLMNOPQRS,Ex-11-ABCDFHIJKLMNOQRS,Ex-12-ABCDEFGIJKLMNOPQRTUV</t>
  </si>
  <si>
    <t>2-4-L,3-1-I,3-2-G,3-3-CDEFGHJK,3-4-BCDGHIJ,4-1-I,4-2-J,4-3-CEFGH,4-4-CDEHIKL,5-1-CDEFGH,5-2-DEFGHIJ,5-3-CEFGH,5-4-CDEGH,5-5-DEFGHI,7-1-CDFGHIJKLMN,7-2-DEGHJKLM,7-3-ABCDEFGHIKLN,7-4-ABCDEFIJKLM,7-5-ABCDEFGHIJKLMOQ,8-1-ABCDEFGHIJKL</t>
  </si>
  <si>
    <t>极地奏鸣曲 Ex-1-ABCDEFGHIJK,Ex-1-1-I,Ex-1-2-CDEHIKL,Ex-2-1-DEGHJ,Ex-2-2-CEFGH,Ex-2-3-DFGHIL,Ex-3-ABCDEFGHIJKLMOPQ,Ex-4-ABCDEFGHJKMNOPABCDEFGHIJKLMNO,Ex-4-1-CDFGHIKLN,Ex-4-2-DEKLMABCDEFGHIJKL,Ex-4-3-ABCDEFGHILN,Ex-4-4-ABCDEFIKLM,Ex-4-5-ABCDEFGHIJKLMQ,Ex-2-DEFGHIJKLMNO,Ex-3-1-I,Ex-3-2-DEGJK,Ex-3-3-CHIJ；女武神行动 Ex-1-BDEF,Ex-2-BCDEFGJKL,Ex-4-CDEGHJKMNOP,Ex-6-BCDEFHI,Ex-8-ABCDEFGHJKMNOP；未命名 Ex-1-LM,Ex-3-BCEGHIJKLMNOPQRS,Ex-4-BCDEIJKLMNOPQRST,Ex-6-BCDEGIJKLMNOPQRTUV,Ex-8-BCDEFGHIKNO,Ex-9-BCEGHIJKLMNOPQRS,Ex-10-ABCDEIJKLMNOPQRST,Ex-11-ABCDFHIJKLMNOQRS,Ex-12-ABCDEFGIJKLMNOPQRTUV</t>
  </si>
  <si>
    <t>1-1-ABC,1-2-ABCD,1-3-ABDEF,1-4-ABCDEF,2-1-ACEF,2-2-ABEFGH,2-3-ABCDEGHJ,2-4-ABCDEGHIJL,3-1-ABDFGHI,3-2-ABCDEG,3-3-ABCDEFGHJK,3-4-ABCDGHIJ,4-1-ABCDEFIJ,4-2-ABCDFGHIJ,4-3-ABCEFGH,4-4-ABCDEHIKL,5-1-ABCDEFGH,5-2-ABCDEFGHIJ,5-3-ABCEFGH,5-4-ABCDEGH,5-5-ABCDEFGHI,7-1-ABCDFGHIJKLMN,7-2-ABDEFGHJKLM,7-3-ABCDEFGHIKLN,7-4-ABCDEFIJKLM,7-5-ABCDEFGHIJKLMOQ,8-1-ABCDEFGHIJKL</t>
  </si>
  <si>
    <t>极地奏鸣曲 Ex-1-ABCDEFGHIJKABCDEFGHIJKLM,Ex-1-1-ABCDEFIJ,Ex-1-2-ABCDEHIKL,Ex-2-1-ABCDEFGHJABDEFGH,Ex-2-2-ABCEFGHABCDEGHJK,Ex-2-3-ABCDEFGHIABCDEGHIJL,Ex-3-ABCDEFGHIJKLMNOPQABDEFGHIJKLMNO,Ex-4-1-ABCDFGHIJKLN,Ex-4-2-ABDEFHKLMABCDEFGHIJKL,Ex-4-3-ABCDEFGHIKLN,Ex-4-4-ABCDEFIJKLMABCDEFGHIJKL,Ex-4-5-ABCDEFGHIJKLMQ,Ex-3-1-ABDFGHI,Ex-3-2-ABCDEGHJK,Ex-3-3-ACDHIJ；女武神行动 Ex-1-ABDEF,Ex-2-ABCDEFGIJKL,Ex-3-ABCDGHIJKLM,Ex-4-ABCDEGHKMNP,Ex-5-ABCDEFG,Ex-6-CDFI,Ex-7-ACH；未命名 Ex-1-ABCDEFGHIJKLM,Ex-2-ABCDEFGHIJKNO,Ex-3-BCEGHIJKLMNOPQRS,Ex-4-ABCDEIJKLMNOPQRST,Ex-5-ABCDEFGHIJKLMNOPQRS,Ex-6-ABCDEFGHIJKLMNOPQRTUVβ,Ex-8-ABCDEFGHIJKNO,Ex-9-BCEGHIJKLMNOPQRS,Ex-10-ABCDEIJKLMNOPQRST,Ex-11-ABCDEFGHIJKLMNOPQRS,Ex-12-ABCDEFGHIJKLMNOPQRTUVβ；两周年活动 帕斯塔战役-ACDEFMOPV,女武神行动-ADELMNP；决战无畏之海 Ex-1-ABCFGH,Ex-2-ADEFGHJKM,Ex-3-ABDEFGIKM,Ex-4-ABCDEGHIJKMNO；三周年活动 Ex-1-ABCDFGHIJK,Ex-3-ABCDFGHIJKLM,Ex-5-ABCDEFHIJKLMNOQ,Ex-8-ABCDFGHIJKLM</t>
  </si>
  <si>
    <t>1-1-ABC,1-2-ABCD,1-3-ABDEF,1-4-ABCDEF,2-1-ACEF,2-2-ABEFGH,2-3-ABCDEGHJ,2-4-ABCDEGHIJL,3-1-ABDFGHI,3-2-ABCDEG,3-3-ABCDEFGHJK,3-4-ABCDGHIJ,4-1-ABCDEFIJ,4-2-ABCDFGHIJ,4-3-ABCEFGH,4-4-ABCDEHIKL,5-1-ABCDEFGH,5-2-ABCDEFGHIJ,5-3-ABCEFGH,5-4-ABCDEGH,5-5-ABCDEFGHI,7-1-ABCDFGHIJKLMN,8-1-ABCDEFGHIJKL</t>
  </si>
  <si>
    <t>极地奏鸣曲 Ex-1-1-ABCDEFIJ,Ex-1-2-ABCDEHIKL,Ex-2-ABCDEFGHIJKLMNABCDEFGHIJKLMNO,Ex-2-1-ABCDEFGHJABDEFGH,Ex-2-2-ABCEFGHABCDEGHJK,Ex-2-3-ABCDEFGHIABCDEGHIJL,Ex-4-1-ABCDFGHIJKLN,Ex-1-ABCDEFGHIJKLM,Ex-3-1-ABFGHI,Ex-3-2-ABCDEGHJK,Ex-3-3-ACDHIJ,Ex-4-ABCDEFGHIJKLMNO,Ex-4-2-ABCDEFGHIJKL；女武神行动 Ex-1-ABDEF,Ex-2-ABCDEFGHIJKL,Ex-3-ABCDEGHIJKLM,Ex-4-ABCDEFGHKNOP,Ex-5-ABCDEF,Ex-6-DF,Ex-7-ABCDEGHIJKLM；未命名 Ex-1-ABCDEFGHIJKLM,Ex-2-ABCDEFGHIJKNO,Ex-3-BCEGHIJKLMNOPQRS,Ex-4-ABCDEIJKLMNOPQRST,Ex-5-ABCDEFGHIJKLMNOPQRS,Ex-6-ABCDEFGHIJKLMNOPQRTUVβ,Ex-7-ABCDEFGHJKLM,Ex-9-BCEGHIJKLMNOPQRS,Ex-10-ABCDEIJKLMNOPQRST,Ex-11-ABCDEFGHIJKLMNOPQRS,Ex-12-ABCDEFGIJKLMNOPQRTUV；两周年活动 帕斯塔战役-ACDEFMOPV,女武神行动-ADELMNP；决战无畏之海 Ex-1-ABCFGH,Ex-3.5-ABCDEGIJL,Ex-5-ABCDEFGJMP,Ex-6-ABDFGHJKLMNPQ；三周年活动 Ex-1-ABCDFGHIJK,Ex-6-ABCDFGHIJK,Ex-10-ABCDEFHIJKLMNOQ</t>
  </si>
  <si>
    <t>3-1-I,3-2-DEG,3-3-CDEFGHJK,3-4-BCDGHIJ,4-1-I,4-2-J,5-1-CDEFGH,5-2-DEFGHIJ,5-3-ABCEFGH,5-4-ABCDEGH,5-5-ABCDEFGHI,7-1-ABCDFGHIJKLMN,7-2-ABDEFGHJKLM,7-3-ABCDEFGHIKLN,7-4-ABCDEFIJKLM,7-5-ABCDEFGHIJKLMOQ,8-1-ABCDEFGHIJKL</t>
  </si>
  <si>
    <t>极地奏鸣曲 Ex-1-ABCDEFGHIJKBCDEFGHIJKM,Ex-1-1-I,Ex-2-1-DEGHIJ,Ex-2-2-ABEFGH,Ex-2-3-ABDEFGHI,Ex-3-ABCDEFGHIJKLMNOPQ,Ex-4-1-ABCDFGHIJKLMN,Ex-4-2-ABDEFHKLMABCDEFGHIJL,Ex-4-3-ABCDEFGHILN,Ex-4-4-ABCDEFIJKLM,Ex-4-5-ABCDEFGHIJKLMOQ,Ex-2-ABCDEFGHIJKLMNO,Ex-3-1-I,Ex-3-2-DEFGHJK,Ex-3-3-CHIJ,Ex-4-ABCDEFGHIJKLMNO；女武神行动 Ex-1-ABDEF,Ex-2-BCDEGK,Ex-3-ABCDEGHIJKLM,Ex-4-CEGJNOP,Ex-5-DEFG,Ex-6-BCDEFHI；未命名 Ex-1-ABCDEFGHIJKLM,Ex-2-ABCDEFGHIJKNO,Ex-3-BCEGHIJKLMNOPQRS,Ex-4-ABCDEIJKLMNOPQRST,Ex-5-ABCDFHIJKLMNOPQRS,Ex-6-ABCDEFGHIJKLMNOPQRTUVβ,Ex-7-ABCDEFGHJKLM,Ex-8-ABCDEFGHIJKNO,Ex-10-ABCDEIJKLMNOPQRST,Ex-11-ABCDFHIJKLMNOQRS,Ex-12-ABCDEFGHIJKLMNOPQRTUVβ；两周年活动 帕斯塔战役-ACDEFMOPUV；决战无畏之海 Ex-1-BCFGH,Ex-2-DFGHJKM,Ex-3.5-ABCDEGIJL,Ex-6-ABCDFGHJKLMNOQ,Ex-7-ABCDEFGHJLMNPRSU；三周年活动 Ex-1-CDFGHIJK,Ex-3-BCDFGHIJKLM,Ex-6-ABCDFGHIJK</t>
  </si>
  <si>
    <t>2-1-F,2-2-EFGH,2-3-CDEGHJ,2-4-ABCDEGHIJL,3-1-BDFGHI,3-2-ABCDEG,3-3-ABCDEFGHJK,3-4-ABCDGHIJ,4-1-CDEFIJ,4-2-ABCDFGHIJ,4-3-ABCEFGH,4-4-ABCDEHIKL,5-1-ABCDEFGH,5-2-ABCDEFGHIJ,5-3-ABCEFGH,5-4-ABCDEGH,5-5-ABCDEFGHI,6-1-A,8-2-ABCDEFGHIJKLM</t>
  </si>
  <si>
    <t>极地奏鸣曲 Ex-1-ABCDEFGHIJKABCDEFGHIJKLM,Ex-1-1-CDEFIJ,Ex-1-2-ABCDEHIKL,Ex-2-ABCDEFGHIJKLMN,Ex-2-1-ABCDEFGHJDEGH,Ex-2-2-ABEFGHDEGHJK,Ex-2-3-ABDEFGHIABCDEGHIJL,Ex-3-ABCDEFGHIJKLMOPQABDEFGHIJKLMNO,Ex-3-1-BDFGHI,Ex-3-2-ABCDEGHJK,Ex-3-3-ACDHIJ,Ex-4-3-ABCDEFIJKLM,Ex-4-4-ABCDEFGHIJKL；女武神行动 Ex-1-ABDEF,Ex-2-ABCDEFGHIJKL,Ex-3-ABCDEGHIJKLM,Ex-4-ABCDEFGHJKNOP,Ex-5-ABCDEFG,Ex-6-CDEFI；未命名 Ex-1-ABCDEFGHIJKLM,Ex-2-ABCDEFGHIJKNO,Ex-3-BCEGHIJKLMNOPQRS,Ex-4-ABCDEIJKLMNOPQRST,Ex-5-ABCDEFGHIJKLMNOPQRS,Ex-6-ABCDEFGHIJKLMNOPQRTUVβ,Ex-7-ABCDEFGHJKLM,Ex-8-ABCDEFGHIJKNO,Ex-9-BCEGHIJKLMNOPQRS,Ex-11-ABCDEFGHIJKLMNOPQRS,Ex-12-ABCDEFHIJKLMNPQRTUVβ；两周年活动 帕斯塔战役-ACDEFMOPV；决战无畏之海 Ex-1-ABCFGH,Ex-3-ABDEFGHIJKM,Ex-7-ABCDEFGHJLNPRSU；三周年活动 Ex-1-ABCDFGHIJK,Ex-5-ABCDEFHIJKLMNOQ</t>
  </si>
  <si>
    <t>6-2-DEFGHIJKM,6-3-DEFHJ,6-4-BCDEFGHIKL,8-2-ABCDEFGHIJKLM</t>
  </si>
  <si>
    <t>极地奏鸣曲 Ex-1-ABCDEFGHIJK,Ex-3-2-DEFGIJM,Ex-3-3-DEHJ,Ex-3-4-BCEFGHIKL,Ex-2-ABCDEFGHIJKLMNO,Ex-4-ABCDEFGHIJKLMNO,Ex-4-3-ABCDEFIJKM,Ex-4-4-ABCDEFGHIJKL；女武神行动 Ex-1-ABDEF,Ex-2-ABCDEFGIJKL,Ex-3-ABCDEGHIJKLM,Ex-4-ABCDEFGHJKMNOP,Ex-5-ABCDEF,Ex-6-BCDFI,Ex-7-ABCDEGHIJKLM；未命名 Ex-1-ABCDEFGHIJKLM,Ex-2-ABCDEFGHIJKNO,Ex-3-BCEGHIJKLMNOPQRS,Ex-4-ABCDEIJKLMNOPQRST,Ex-5-ABCDEFGHIJKLMNOPQRS,Ex-6-ABCDEFGHIJKLMNOPQRTUVβ,Ex-7-ABCDEFGHJKLM,Ex-8-ABCDEFGHIJKNO,Ex-9-BCEGHIJKLMNOPQRS,Ex-10-ABCDEIJKLMNOPQRST,Ex-11-ABDEFGHIJLMNOPQRS；两周年活动 女武神行动-ADEKLMNP；决战无畏之海 Ex-1-ABCFGH,Ex-3-ABDEFGHIJKM,Ex-4-ABCDEGHIJKMNO,Ex-5-ABCDEFGJLMP,Ex-6-ABCDFGHJKLMNOQ；三周年活动 Ex-1-ABCDFGHIJK,Ex-5-ABCDEFHIJKLMNOQ,Ex-8-ABCDFGHIJKLM,Ex-10-ABCDEFHIJKLMNOQ</t>
  </si>
  <si>
    <t>6-2-DEFGHIJKM,6-3-DEFHJ,6-4-BCDEFGHIKL,7-1-CDFGHIJKLMN,8-2-ABCDEFGHIJKLM</t>
  </si>
  <si>
    <t>极地奏鸣曲 Ex-1-ABCDEFGHIJK,Ex-2-ABCDEFGHIJKLMN,Ex-3-2-DFGIJM,Ex-3-3-DEHJ,Ex-3-4-BCEGHIKL,Ex-4-1-CGHIKN,Ex-3-ABDEFGHIJKLMNO,Ex-4-ABCDEFGHIJKLMNO,Ex-4-3-ABCDEFHIJM；女武神行动 Ex-1-ABDEF,Ex-2-ABCDFGIJKL,Ex-3-ABCDEGHIJKLM,Ex-4-ABCDEHKNP,Ex-5-ABCDEFG,Ex-6-CDFI,Ex-7-ADGJ；未命名 Ex-1-ABCDEFGHIJKLM,Ex-2-ABCDEFGHIJKNO,Ex-3-BCEGHIJKLMNOPQRS,Ex-4-ABCDEIJKLMNOPQRST,Ex-5-ABCDEFGHIJKLMNOPQRS,Ex-6-ABCDEFGHIJKLMNOPQRTUVβ,Ex-7-ABCDEFGHJKLM,Ex-8-ABCDEFGHIJKNO,Ex-9-BCEGHIJKLMNOPQRS,Ex-10-ABCDEIJKLMNOPQRST,Ex-11-ABCDEFGHIJKLMNOPQRS；两周年活动 女武神行动-ADELMNP；决战无畏之海 Ex-1-ABCFGHI,Ex-2-ADEFGHJKM,Ex-7-ABCDEFGHJLNPRSU；三周年活动 Ex-1-ABCDFGHIJK,Ex-3-ABCDFGHIJKLM</t>
  </si>
  <si>
    <t>1-2-ABCD,1-3-ABDEF,1-4-ABCDEF,2-1-ACEF,2-2-ABEFGH,2-3-ABCDEGHJ,2-4-ABCDEGHIJL,2-5-A,6-1-ABCDEFGHIK,6-2-ABCDEFGHIJKLM,6-3-ABCDEFHJ,6-4-ABCDEFGHIKL,7-1-ABCDFGHIJKLMN,8-1-ABCDEFGHIJKL</t>
  </si>
  <si>
    <t>极地奏鸣曲 Ex-1-ABCDEFGHIJK,Ex-3-1-ABCDEFGHIK,Ex-3-2-ABCDEFGHIJM,Ex-3-3-ABCDEHJ,Ex-3-4-ABCEFGHIKL,Ex-4-1-ABCDFGHIJKLMN,Ex-2-1-ABDEG,Ex-2-2-ABCDEGHJK,Ex-2-3-ABCDEGHIJL,Ex-4-2-ABCDEFGHIJKL；轰隆轰隆大作战 Ex-2-ABCEFGHJL,Ex-7-ACDFGHJL；扑火之蛾 Ex-2-ABCDEFGHIJKL,Ex-7-ABCDEFGHIJKL；未命名 Ex-1-ABCDEFHJKLM,Ex-3-BCDEFGHIJKLMNOPRSβ,Ex-4-ABCDEIJKLMNOPQRTβ；决战九段坂 Ex-1-NO；中间岛战役 Ex-1-ABCDE,Ex-3-ABCDEFGJ,Ex-5-A,Ex-7-BDEG；两周年活动 地狱群岛攻略作战-ABCDFKM；急速东方快车 Ex-1-ABCEFGHK,Ex-2-ABCDEFGHJKLMNO,Ex-3-ABCDEFGIJLNOPR,Ex-4-ABCEFHIJKLMNOPQR,Ex-5-ABCDEFGHJKLMNO,Ex-6-ABCDEFGIJLMNOPR,Ex-7-ABCEFHIJKLMNOPQ；所罗门之晓 Ex-1-ABCDEFGHJKL,Ex-3-ABCDEFGHIJKMNOPQ；地狱群岛攻略作战 Ex-1-ABCDEF,Ex-2-ABCDEFI,Ex-3-ABDEFGHI,Ex-4-ABCDEFGHJKM,Ex-5-ABDEF,Ex-6-ABCDEI；熔炉大混战 Ex-1-ABCDEFGHIJ,Ex-7-ABCDEFGHIJKLMN,Ex-12-ABCDEFGHIJKL</t>
  </si>
  <si>
    <t>1-2-ABCD,1-3-ABDEF,1-4-ABCDEF,2-1-ACEF,2-2-ABEFGH,2-3-ABCDEGHJ,2-4-ABCDEGHIJL,2-5-N,6-1-ABCDEFGHIK,6-2-ABCDEFGHIJKLM,6-3-ABCDEFHJ,6-4-ABCDEFGHIKL,7-1-ABCDFGHIJKLMN,7-2-ABDEFGHJKLM,7-3-ABCDEFGHIKLN,7-4-ABCDEFIJKLM,7-5-ABCDEFGHIJKLMOQ,8-1-ABCDEFGHIJKL</t>
  </si>
  <si>
    <t>极地奏鸣曲 Ex-2-ABCDEFGHIJKLMN,Ex-3-1-ABCDEFGHIK,Ex-3-2-ABCDEFGIJM,Ex-3-3-ABCDEFHJ,Ex-3-4-ABCDEFGHIKL,Ex-4-1-ABCDFGHIJKLMN,Ex-4-2-ABDEFHKLMABCDEFGHIJKL,Ex-4-3-ABCDEFGHIKLN,Ex-4-4-ABCDEFIJKLM,Ex-4-5-ABCDEFGHIJKLMQ,Ex-2-1-ABDEFG,Ex-2-2-ABCDEGHJK,Ex-2-3-ABCDEGHIJL；轰隆轰隆大作战 Ex-1-ABCEFGHI,Ex-3-ADFGHJL,Ex-5-BDFGHIKMOPQ,Ex-8-ABCDEFGHIM；扑火之蛾 Ex-1-ABCDEFGHJ,Ex-3-ABCDEFGHIJKLM,Ex-5-ABCDEFGHIJKLMN,Ex-6-ABCDEFGHIJ,Ex-8-ABCDEFGHIJKM,Ex-10-ABCDEFGHIJKLMN；未命名 Ex-1-ABCDEFHJKLM,Ex-2-ABCDEFGHIJNOβ,Ex-3-BCDEFGHJKLMNOPRSβ,Ex-4-ABCDEIJKLMNOPQRTβ,Ex-8-ABCDEFGHIJNOβ；决战九段坂 Ex-1-NO,Ex-2-Q,Ex-8-Q；中间岛战役 Ex-2-ABDEG,Ex-4-ABCDFGHK,Ex-6-ABDE；两周年活动 地狱群岛攻略作战-ABCDFKM；急速东方快车 Ex-1-ABCEFGHK,Ex-2-ABCDEFGHJKLMNO,Ex-3-ABCDEFGIJLMNOPR,Ex-4-ABCEFHIJKLMNOPQR,Ex-5-ABCDEFGHJKLMNO,Ex-6-ABCDEFGIJLMNOPR,Ex-7-ABCEFHIJKLMNOQR；所罗门之晓 Ex-1-ABCDEFGHJKL,Ex-3-ABCDEFGHIJKMNOPQ；地狱群岛攻略作战 Ex-1-ABCDEF,Ex-2-ABCDEFI,Ex-3-ABDEFGHI,Ex-4-ABCDEFGHKM,Ex-5-ABDE,Ex-6-ABCDEFI；熔炉大混战 Ex-1-ABCDEFGHIJ,Ex-7-ABCDEFGHIJKLMN,Ex-12-ABCDEFGHIJKL</t>
  </si>
  <si>
    <t>1-2-ABCD,1-3-ABDEF,1-4-ABCDEF,2-1-ACEF,2-2-ABEFGH,2-3-ABCDEGHJ,2-4-ABCDEGHIJL,6-1-ABCDEFGHIK,6-2-ABCDEFGHIJKLM,6-3-ABCDEFHJ,6-4-ABCDEFGHIKL,7-1-ABCDFGHIJKLMN,8-1-ABCDEFGHIJKL</t>
  </si>
  <si>
    <t>极地奏鸣曲 Ex-3-ABCDEFGHIJKLMOPQ,Ex-3-1-ABCDEFGHIK,Ex-3-2-ABCDEFGHIJM,Ex-3-3-ABCDEHJ,Ex-3-4-ABCDEFGHIKL,Ex-4-1-ABCDFGHIJKLMN,Ex-2-1-ABDEGH,Ex-2-2-ABCDEGHJK,Ex-2-3-ABCDEGHIJL,Ex-4-2-ABCDEFGHIJL；轰隆轰隆大作战 Ex-4-ABCDEFGHILM,Ex-9-BDFGHIKMOPQ；扑火之蛾 Ex-4-ABCDEFGHIJKLMN,Ex-9-ABCDEFGHIJKLMN；未命名 Ex-1-ABCDEFHJKLM,Ex-3-BCDEFGHIJKLMNOPRSβ,Ex-4-ABCDEIJKLMNOPQRTβ；决战九段坂 Ex-1-NO；中间岛战役 Ex-1-ABCDE,Ex-3-ABCDEFGJ,Ex-5-A,Ex-8-ABCDEJL；两周年活动 地狱群岛攻略作战-ABCDFKM；急速东方快车 Ex-1-ABCEFGHK,Ex-2-ABCDEFGHJKLMNO,Ex-3-ABCDEFGIJLMNOPR,Ex-4-ABCEFHIJKLMNOPQR,Ex-5-ABCDEFGHJKLMNO,Ex-6-ABCDEFGIJLMNOPR,Ex-7-ABCEFHIJKLMNOPQR；所罗门之晓 Ex-1-ABCDEFGHJKL,Ex-3-ABCDEFGHIJKMNOPQ；地狱群岛攻略作战 Ex-1-ABCDEF,Ex-2-ABCDEFI,Ex-3-ABDEFGHI,Ex-4-ABCDEFHKMN,Ex-5-ABCDEF,Ex-6-ABCDEI；熔炉大混战 Ex-1-ABCDEFGHIJ,Ex-7-ABCDEFGHIJKLMN,Ex-12-ABCDEFGHIJKL</t>
  </si>
  <si>
    <t>2-4-L,3-1-I,3-2-G,3-3-CDEFGHJK,3-4-BCDGHIJ,4-1-I,4-2-J,4-3-CEFGH,4-4-CDEHIKL,5-1-CDEFGH,5-2-DEFGHIJ,5-3-CEFGH,5-4-CDEGH,5-5-DEFGHI,6-1-DEFGHIK,6-2-DEFGHIJLM,6-3-DEFHJ,6-4-BCDEFGHIKL,7-1-CDFGHIJKLMN,7-2-ABDEFGHJKLM,8-1-ABCDEFGHIJKL,8-3-ABCDEFGHIJKL</t>
  </si>
  <si>
    <t>极地奏鸣曲 Ex-1-CDEFGHIJK,Ex-1-1-I,Ex-1-2-CDEHIKL,Ex-2-1-DEGHIJ,Ex-2-2-EFGH,Ex-2-3-DEFGHIL,Ex-3-1-DEFGHIKI,Ex-3-2-DEFGIJMCDEGJK,Ex-3-3-DEHJCHIJ,Ex-3-4-BCEFGHIKL,Ex-4-ABCDEFGHJKMNOP,Ex-4-1-CDGHIJKN,Ex-4-2-ABDEFGHKLMABCDEFGHIJKL；轰隆轰隆大作战 Ex-1-ABCEFGHI,Ex-8-ABCDEFGHILM；扑火之蛾 Ex-1-ABCDEFGHIJ,Ex-6-ABCDEFGHIJ；未命名 Ex-2-ABCDEFGHIJNOβ,Ex-4-ABCDEIJKLMNOPQRTβ,Ex-8-ABCDEFGHIJNOβ,Ex-10-ABCDEIJKLMNOPQRTβ；决战九段坂 Ex-2-Q,Ex-8-Q；中间岛战役 Ex-2-DEG,Ex-4-ABCDFGHK,Ex-6-ABDE,Ex-8-ABCDEJL,Ex-10-A；两周年活动 地狱群岛攻略作战-CFKM；急速东方快车 Ex-1-K,Ex-2-DEFGHJKLMNO,Ex-3-DEFGIJLMNOPR,Ex-4-BCEFHIJKLMNOPQR,Ex-5-ABCDEFGHJKLMNO,Ex-6-ABCDEFGIJLMNOPR,Ex-7-ABCEFHIJKLMNOQR；所罗门之晓 Ex-1-ABCDEFGHJKL,Ex-3-ABCDEFGHIJKMNOPQ,Ex-5-ABCDEFGHIJKLNPQR,Ex-6-ABCDEFGHJKL,Ex-8-ABCDEFGHIJKMNOPQ,Ex-10-ABCDEFGHIJKLNPQR；地狱群岛攻略作战 Ex-1-ACDEF,Ex-2-BCDEFI,Ex-3-ABDEFGHI,Ex-4-ABCDEFHIKMN,Ex-5-ACDEF,Ex-6-BCEFI,Ex-7-ABDEFGHI,Ex-8-ABCDEFGHIKMN；熔炉大混战 Ex-1-CDEFGHIJ,Ex-3-DEFGHIJKL,Ex-5-CDEFGHIJKL,Ex-7-DEFGHIJKLMN,Ex-8-CDEFGHIJ,Ex-10-DEFGHJKL,Ex-12-CDEFGHIJKL,Ex-14-DEFGHIJKLMN</t>
  </si>
  <si>
    <t>1-1-ABC,1-2-ABCD,1-3-ABDEF,1-4-ABCDEF,2-1-ACEF,2-2-ABEFGH,2-3-ABCDEGHJ,2-4-ABCDEGHIJL,3-1-ABDFGHI,3-2-ABCDEG,3-3-ABCDEFGHJK,3-4-ABCDGHIJ,8-1-ABCDEFGHIJKL,8-3-ABCDEFGHIJKL</t>
  </si>
  <si>
    <t>极地奏鸣曲 Ex-3-ABCDEFGHIJKLMOPQ,Ex-2-1-ABDEFGH,Ex-2-2-ABCDEGHJK,Ex-2-3-ABCDEGHIJL,Ex-3-1-ABFGHI,Ex-3-2-BCDEFGHJK,Ex-3-3-ACDGHIJ,Ex-4-2-ABCDEFGHIJL；轰隆轰隆大作战 Ex-2-ABCEFGHJL,Ex-7-ACDFGHJL；扑火之蛾 Ex-2-ABCDEFGHIJKL,Ex-7-ABCDEFGHIJKL；未命名 Ex-2-ABCDEFGHIJNOβ,Ex-4-ABCDEIJKLMNOPQRTβ；决战九段坂 Ex-2-Q；中间岛战役 Ex-1-ABCDE,Ex-3-ABCDEFGJL,Ex-5-A；两周年活动 地狱群岛攻略作战-ABCDFKM；急速东方快车 Ex-1-ABCEFGHK,Ex-2-ABCDEFGHJKLMNO,Ex-3-ABCDEFGIJLMNOPR,Ex-4-ABCEFHIJKLMNOPQR,Ex-5-ABCDEFGHJKLMNO,Ex-6-ABCDEFGIJLMNOPR,Ex-7-ABCEFHIJKLMNOQR；所罗门之晓 Ex-1-ABCDEFGHJKL,Ex-3-ABCDEFGHIJKMNOPQ,Ex-5-ABCDEFGHIJKLNPQR,Ex-6-ABCDEFGHJKL,Ex-8-ABCDEFGHIJKMNOPQ；地狱群岛攻略作战 Ex-1-ABCDEF,Ex-2-ABCDEFI,Ex-3-ABDEFGHI,Ex-4-ABCDEFGHKMN,Ex-5-ABCDEF,Ex-6-ABCDEI；熔炉大混战 Ex-1-ABCDEFGHIJ,Ex-7-ABCDEFGHIJKLMN,Ex-12-ABCDEFGHIJKL</t>
  </si>
  <si>
    <t>1-4-E,2-1-F,2-2-EFGH,2-3-CDEGHJ,2-4-CDEGHIJL,3-1-BDFGHI,3-2-ABCDEG,3-3-ABCDEFGHJK,3-4-ABCDGHIJ,4-1-ABCDEFIJ,4-2-ABCDFGHIJ,4-3-ABCEFGH,4-4-ABCDEHIKL,5-1-ABCDEFGH,5-2-ABCDEFGHIJ,5-3-ABCEFGH,5-4-ABCDEGH,5-5-ABCDEFGHI,6-1-ABCDEFGHIK,6-3-ABCDEFHJ,6-4-ABCDEFGHIKL,7-1-ABCDFGHIJKLMN,7-2-ABDEFGHJKLM,7-3-ABCDEFGHIKLN,7-4-ABCDEFIJKLM,7-5-ABCDEFGHIJKLMOQ,8-1-ABCDEFGHIJKL,8-3-ABCDEFGHIJKL</t>
  </si>
  <si>
    <t>极地奏鸣曲 Ex-1-1-ABCDEFIJ,Ex-1-2-ABCDEHIKL,Ex-2-ABCDEFGHIJKLMN,Ex-2-1-ABCDEFGHIJDEG,Ex-2-2-ABEFGHDEGHJK,Ex-2-3-ABCDEFGHICDEGHIJL,Ex-3-1-ABCDEFGHIKBDFGHI,Ex-3-3-ABCDEFHJACDGHIJ,Ex-3-4-ABCDEFGHIKL,Ex-4-1-ABCDFGHIKLMN,Ex-4-2-ABDEFHKLMABCDEFGHIJKL,Ex-4-3-ABCDEFGHIKLN,Ex-4-4-ABCDEFIJKLM,Ex-4-5-ABCDEFGHIJKLMQ,Ex-3-2-BCDEGHJK；轰隆轰隆大作战 Ex-3-ADFGHJL,Ex-5-BDFGHIKMOPQ；扑火之蛾 Ex-3-ABCDEFGHIJKLM,Ex-5-ABCDEFGHIJKLMN,Ex-8-ABCDEFGHIJKM,Ex-10-ABCDEFGHIJKLMN；未命名 Ex-2-ABCDEFGHIJNOβ,Ex-4-ABCDEIJKLMNOPQRTβ,Ex-8-ABCDEFGHIJNOβ；决战九段坂 Ex-2-Q,Ex-8-Q；中间岛战役 Ex-2-ABDEG,Ex-4-ABCDFGHK,Ex-6-ABDE；两周年活动 地狱群岛攻略作战-ABCDFKM；急速东方快车 Ex-1-ABCEFGHK,Ex-2-ABCDEFGHJKLMNO,Ex-3-ABCDEFGIJLMNOPR,Ex-4-ABCEFHIJKLMNOPQR,Ex-5-ABCDEFGHJKLMNO,Ex-6-ABCDEFGIJLMNOPR,Ex-7-ABCEFHIJKMNOQ；所罗门之晓 Ex-1-ABCDEFGHJKL,Ex-3-ABCDEFGHIJKMNOPQ,Ex-5-ABCDEFGHIJKLNPQR,Ex-6-ABCDEFGHJKL,Ex-8-ABCDEFGHIJKMNOPQ；地狱群岛攻略作战 Ex-1-ABCDEF,Ex-2-ABCDEFI,Ex-3-ABDEFGHI,Ex-4-ABCDEFGHKMN,Ex-5-ABCDEF,Ex-6-ABCDEFI；熔炉大混战 Ex-1-ABCDEFGHIJ,Ex-7-ABCDEFGHIJKLMN,Ex-12-ABCDEFGHIJKL</t>
  </si>
  <si>
    <t>极地奏鸣曲 Ex-1-ABCDEFGHIJK,Ex-1-1-ABCDEFIJ,Ex-1-2-ABCDEHIKL,Ex-2-1-ABCDEFGHIJDEGH,Ex-2-2-ABCEFGHDEGHJK,Ex-2-3-ABCDEFGHICDEGHIJL,Ex-3-1-ABCDEFGHIKBDFGHI,Ex-3-3-ABCDEHJACDHIJ,Ex-3-4-ABCDEFGHIKL,Ex-4-1-ABCDFGHIJKLMN,Ex-4-2-ABDEFHKLMABCDEFGHIJKL,Ex-4-3-ABCDEFGHILN,Ex-4-4-ABCDEFIJKLM,Ex-4-5-ABCDEFGHIJKLMOQ,Ex-3-2-BCDEGHJK；轰隆轰隆大作战 Ex-4-ABCDEFGHIM；扑火之蛾 Ex-4-ABCDEFGHIJKLMN,Ex-9-ABCDEFGHIJKLMN；未命名 Ex-2-ABCDEFGHIJNOβ,Ex-4-ABCDEIJKLMNOPQRTβ；决战九段坂 Ex-2-Q；中间岛战役 Ex-3-ABCDFGJL,Ex-5-A,Ex-7-BDEG；两周年活动 地狱群岛攻略作战-ABCDFKM；急速东方快车 Ex-1-ABCEFGHK,Ex-2-ABCDEFGHJKLMNO,Ex-3-ABCDEFGIJLMNOPR,Ex-4-ABCEFHIJKLMNOPQR,Ex-5-ABCDEFGHJKLMNO,Ex-6-ABCDEFGIJLMNOPR,Ex-7-ABCEFHIJKLMNOPQR；所罗门之晓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Ex-1-ABCDEF,Ex-2-ABCDEFI,Ex-3-ABDEFGHI,Ex-4-ABCDEFHIKM,Ex-5-ABCDEF,Ex-6-ABCDEI；熔炉大混战 Ex-1-ABCDEFGHIJ,Ex-7-ABCDEFGHIJKLMN,Ex-12-ABCDEFGHIJKL</t>
  </si>
  <si>
    <t>3-1-I,3-2-DEG,3-3-CDEFGHJK,3-4-ABCDGHIJ,4-1-CDEFIJ,4-2-ABCDFGHIJ,4-3-ABCEFGH,4-4-ABCDEHIKL,5-1-ABCDEFGH,5-2-ABCDEFGHIJ,5-3-ABCEFGH,5-4-ABCDEGH,5-5-ABCDEFGHI,6-1-ABCDEFGHIK,6-3-ABCDEFHJ,6-4-ABCDEFGHIKL</t>
  </si>
  <si>
    <t>极地奏鸣曲 Ex-1-1-CDFIJ,Ex-1-2-ABCDEHIKL,Ex-2-ABCDEFGHIJKLMN,Ex-2-1-ACDEFGHJ,Ex-2-2-ABEFGH,Ex-2-3-ABDEFGHI,Ex-3-1-ABCDEFGHIKI,Ex-3-3-ABCDEHJACDGHIJ,Ex-3-4-ABCDEFGHIK,Ex-4-ABCDEFGHJKMOP,Ex-3-2-DEGHJK；未命名 Ex-1-CDEFGHIJKLM,Ex-2-ABCDEFGHIJNOβ,Ex-4-ABCDEIJKLMNOPQRSTβ,Ex-6-BCDEFGIJKLMNOPQRTUV,Ex-8-BCDEFGHIKO,Ex-9-BCEGHIJKLMNOPQRS,Ex-10-ABCDEIJKLMNOPQRST,Ex-11-ABCDFHIJKLMNOQRS；决战九段坂 Ex-2-Q；所罗门之晓 Ex-1-ABCDEFGHJKL,Ex-3-ABCDEFGHIJKMNOPQ,Ex-5-ABCDEFGHIJKLNPQR,Ex-6-ABCDEFGHJKL,Ex-8-ABCDEFGHIJKMNOPQ,Ex-10-ABCDEFGHIJKLNPQR；熔炉大混战 Ex-3-DEFGHIJKL,Ex-7-DEFGHIJKLMN,Ex-10-ABCDEFGHIJKL,Ex-14-ABCDEFGHIJKLMN</t>
  </si>
  <si>
    <t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</t>
  </si>
  <si>
    <t>极地奏鸣曲 Ex-1-ABCDEFGHIJK,Ex-1-1-ABCDEFIJ,Ex-1-2-ABCDEHIKL,Ex-2-1-ABCDEFGHIJABDEFGH,Ex-2-2-ABCEFGHABCDEGHJK,Ex-2-3-ABCDEFGHIABCDEGHIJL,Ex-3-1-ABCDEFGHIKABDFGHI,Ex-3-2-ABCDEFGHIJMBCDEFGHJK,Ex-3-3-ABCDEFHJACDHIJ,Ex-3-4-ABCDEFGHKL；未命名 Ex-1-ABCDEFGHIJKLM,Ex-2-ABCDEFGHIJKNO,Ex-3-BCEGHIJKLMNOPQRS,Ex-4-ABCDEIJKLMNOPQRST,Ex-5-ABCDFHIJKLMNOPQRS,Ex-6-ABCDEFGHIJKLMNOPQRTUVβ,Ex-7-ABCDEFGHJKLM,Ex-8-ABCDEFGHIJKNO,Ex-10-ABCDEIJKLMNOPQRST,Ex-11-ABCDFHIJKLMNOPQRS,Ex-12-ABCDEFGHIJKLMNOPQRTUVβ；中间岛战役 Ex-2-ABDEG,Ex-4-ABCDFGHK,Ex-6-ABDE,Ex-8-ABCDEIJL</t>
  </si>
  <si>
    <t>2-1-F,2-2-G,2-3-J,2-4-L,3-1-I,3-2-G,3-3-K,3-4-J,4-1-I,4-2-J,4-3-H,4-4-L,5-1-H,5-2-J,5-3-H,5-4-H,5-5-I,6-1-K,6-2-M,6-3-J,6-4-K,8-1-CDEFGHIJL,8-2-DEFGHIJKLM</t>
  </si>
  <si>
    <t>极地奏鸣曲 Ex-1-1-I,Ex-1-2-L,Ex-2-1-JG,Ex-2-2-HJ,Ex-2-3-IL,Ex-3-1-KI,Ex-3-2-MK,Ex-3-3-JJ,Ex-3-4-K,Ex-4-OPCDEFGHIJKLMNO,Ex-3-MO,Ex-4-2-CDEHJKL,Ex-4-3-DEIM；未命名 Ex-10-T,Ex-11-EFIJMNOPQRS,Ex-12-ABCDEFHIJKLMNPQRTUVβ；两周年活动 帕斯塔战役-PUV</t>
  </si>
  <si>
    <t>2-5-N</t>
  </si>
  <si>
    <t>极地奏鸣曲 Ex-2-LN,Ex-1-3-J；未命名 Ex-9-BCDEFGHJKLMNOPRSβ,Ex-10-BCDEIJKLMNOPQRTβ,Ex-12-β；急速东方快车 Ex-7-Q；所罗门之晓 Ex-6-L,Ex-10-R；地狱群岛攻略作战 Ex-3-I,Ex-7-FGHI；熔炉大混战 Ex-5-L,Ex-10-L,Ex-14-N</t>
  </si>
  <si>
    <t>2-5-J</t>
  </si>
  <si>
    <t>极地奏鸣曲 Ex-3-OQ,Ex-1-1-I；未命名 Ex-4-Tβ,Ex-10-BCEIJKLMNOPQRTβ,Ex-12-β；急速东方快车 Ex-7-Q；所罗门之晓 Ex-5-R,Ex-8-Q,Ex-10-R；地狱群岛攻略作战 Ex-4-M,Ex-8-CDEFHKMN；熔炉大混战 Ex-5-L,Ex-12-L,Ex-14-N</t>
  </si>
  <si>
    <t>6-2-M,6-3-DEFHJ,8-2-DEFGHIJKLM</t>
  </si>
  <si>
    <t>极地奏鸣曲 Ex-2-LNNO,Ex-3-2-M,Ex-3-3-DEFHJ,Ex-4-CEFGJKMNOP,Ex-4-3-EIJM；女武神行动 Ex-2-K,Ex-4-P,Ex-7-BCDEGHIJLM；未命名 Ex-11-RS,Ex-12-BCDEGIJKLMNOPRTUV；两周年活动 女武神行动-P；决战无畏之海 Ex-3-M,Ex-3.5-L；三周年活动 Ex-6-J,Ex-8-K</t>
  </si>
  <si>
    <t>6-3-J,8-1-CDEFGHIJKL,8-2-DEFGHIJKLM</t>
  </si>
  <si>
    <t>极地奏鸣曲 Ex-2-LN,Ex-3-DEFIJKMOPQ,Ex-3-3-J,Ex-1-KM,Ex-4-CDEFGHIJKLMNO,Ex-4-2-CEGHIJKL,Ex-4-3-EFIJM；女武神行动 Ex-3-L,Ex-6-I,Ex-8-CEGHJNOP；未命名 Ex-5-RS；决战无畏之海 Ex-3.5-L,Ex-4-O,Ex-6-Q,Ex-7-U；三周年活动 Ex-8-K,Ex-10-Q</t>
  </si>
  <si>
    <t>极地奏鸣曲 Ex-4-OPNO；女武神行动 Ex-3-L,Ex-4-P,Ex-5-F,Ex-7-IL,Ex-8-CEGHJNOP；未命名 Ex-10-T,Ex-11-RS；两周年活动 女武神行动-P；决战无畏之海 Ex-3.5-L,Ex-5-P；三周年活动 Ex-8-K</t>
  </si>
  <si>
    <t>8-1-ABCDEFGHIJKL,8-2-ABCDEFGHIJKLM</t>
  </si>
  <si>
    <t>极地奏鸣曲 Ex-1-ABCDEFGHIJK,Ex-3-ABCDEFGHIJKLMOPQ,Ex-4-2-ABCDEFGHIJL,Ex-4-3-ABCDEFGIJM；轰隆轰隆大作战 Ex-4-CDEFGHIM,Ex-8-ABCDFGHIM；扑火之蛾 Ex-4-CDEFGHIJKLMN,Ex-9-CEFGJKLMN；未命名 Ex-1-ABCDEFHJKLM,Ex-3-BCDEFGHJKLMNOPRSβ,Ex-7-ABCDEFHJKLM,Ex-9-BCDEFGHJKLMNOPRSβ；决战九段坂 Ex-1-NO,Ex-7-NO；中间岛战役 Ex-1-BCDE,Ex-3-ABCDEFGJ,Ex-4-ABCDFGHK,Ex-5-A,Ex-7-BDEG,Ex-9-ABCDFGHK,Ex-10-A；莱特湾战役 Ex-4-DFHIM,Ex-8-ABCDFHIM；急速东方快车 Ex-3-ABCDEFGIJLMNOPR,Ex-4-ABCEFHIJKLMNOPQR；所罗门之晓 Ex-3-ABCDEFGHIJKMNOPQ,Ex-5-ABCDEFGHIJKLNPQR,Ex-6-ABCDEFGHJKL,Ex-8-ABCDEFGHIJKMNOPQ,Ex-10-ABCDEFGHIJKLNPQR；地狱群岛攻略作战 Ex-1-E,Ex-2-BCDEFI,Ex-3-ABDEFGHI,Ex-4-ABCDEFGHIJKMN,Ex-5-ABCDEF,Ex-6-ABCDEFI,Ex-7-ABDFGHI,Ex-8-ABCDEFGHIJKMN；熔炉大混战 Ex-1-CDEFGHIJ,Ex-3-ABCDEFGHIJKL,Ex-5-ABCDEFGHIJKL,Ex-7-ABCDEFGHIJKLMN,Ex-8-ABCDEFGHIJ,Ex-10-ABCDEFGHJKL,Ex-12-ABCDEFGHIJKL,Ex-14-ABCDEFGHIJKLMN</t>
  </si>
  <si>
    <t>8-1-ABCDEFGHIJKL,8-3-ABCDEFGHIJKL</t>
  </si>
  <si>
    <t>极地奏鸣曲 Ex-1-ABCDEFGHIJK,Ex-4-ABCDEFGHJKMNOP,Ex-4-2-ABCDEFGHIJL；轰隆轰隆大作战 Ex-1-ABCEFGHI,Ex-3-ADFGHJKL；扑火之蛾 Ex-1-ABCDEFGHIJ,Ex-3-ABCDEFGHIJKLM,Ex-6-ABCDEFGHIJ,Ex-8-ABDEFGHIJKM；未命名 Ex-3-BCDEFGHJKLMNOPRSβ,Ex-4-ABCDEIJKLMNOPQRTβ,Ex-9-BCDEFGHJKLMNOPRSβ,Ex-10-ABCDEIJKLMNOPQRTβ；中间岛战役 Ex-1-BCDE,Ex-2-ABDEG,Ex-4-ABCDFGK,Ex-5-A,Ex-6-ABDE,Ex-8-ABCDEIJL,Ex-10-A；急速东方快车 Ex-3-ABCDEFGIJLMNOPR,Ex-4-ABCEFHIJKLMNOPQR；所罗门之晓 Ex-3-ABCDEFGHIJKMNOPQ,Ex-5-ABCDEFGHIJKLNPQR,Ex-6-ABCDEFGHJKL,Ex-8-ABCDEFGHIJKMNOPQ,Ex-10-ABCDEFGHIJKLNPQR；地狱群岛攻略作战 Ex-1-E,Ex-2-BCDEFI,Ex-3-ABDEFGHI,Ex-4-ABCDEFGHJKMN,Ex-5-ABCDEF,Ex-6-ABCDEI,Ex-7-ABDEFGHI,Ex-8-ABCDEFGHIJKMN；熔炉大混战 Ex-1-CDEFGHIJ,Ex-3-ABCDEFGHIJKL,Ex-5-ABCDEFGHIJKL,Ex-7-ABCDEFGHIJKLMN,Ex-8-ABCDEFGHIJ,Ex-10-ABCDEFGHJKL,Ex-12-ABCDEFGHIJKL,Ex-14-ABCDEFGHIJKLMN</t>
  </si>
  <si>
    <t>极地奏鸣曲 Ex-1-ABCDEFGHIJK,Ex-2-ABCDEFGHIJKLMN,Ex-4-2-ABCDEFGHIJKL；轰隆轰隆大作战 Ex-2-BCEGHJL,Ex-4-CDFGHIM,Ex-7-ACDGHJKL；扑火之蛾 Ex-2-DEFGHIJKL,Ex-4-CDEFGHIJKLMN,Ex-7-DEFGHIJKL,Ex-9-CDEFJKLMN；未命名 Ex-1-CDEFJKLM,Ex-3-BCDEFGHJKLMNOPRSβ,Ex-4-ABCDEIJKLMNOPQRTβ,Ex-7-CDEFHJKLM,Ex-9-BCDEFGHJKLMNOPRSβ,Ex-10-ABCDEIJKLMNOPQRTβ；决战九段坂 Ex-1-NO,Ex-7-NO；中间岛战役 Ex-1-BCDE,Ex-3-CDFGJ,Ex-5-A,Ex-7-BDEG,Ex-9-ABCDFGHK；急速东方快车 Ex-3-ABCDEFGIJLMNOPR,Ex-4-ABCEFHIJKLMNOPQR,Ex-5-ABCDEFGHJKLMNO,Ex-6-ABCDEFGIJLMNOPR,Ex-7-ABCEFHIJKLMNOPQR；所罗门之晓 Ex-3-ABCDEFGHIJKMNOPQ,Ex-5-ABCDEFGHIJKLNPQR,Ex-6-ABCDEFGHJKL,Ex-8-ABCDEFGHIJKMNOPQ,Ex-10-ABCDEFGHIJKLNPQR；地狱群岛攻略作战 Ex-3-DEFGI,Ex-4-CDEFHIKMN,Ex-5-ACDEF,Ex-6-BCEFI,Ex-7-FGHI,Ex-8-ABCDEFGHKMN；熔炉大混战 Ex-1-J,Ex-3-DEFGHIJKL,Ex-5-CDEFGHIJKL,Ex-7-ABCDEFGHIJKLMN,Ex-8-ABCDEFGHIJ,Ex-10-ABCDEFGHIJKL,Ex-12-ABCDEFGHIJKL,Ex-14-ABCDEFGHIJKLMN</t>
  </si>
  <si>
    <t>极地奏鸣曲 Ex-1-ABCDEFGHIJK,Ex-3-ABCDEFGHIJKLMNOPQ,Ex-4-ABCDEFGHIJKMNOP,Ex-4-2-ABCDEFGHIJKL,Ex-4-3-ABCDEFGIJM；轰隆轰隆大作战 Ex-1-CEFGHI,Ex-3-DGHJL,Ex-5-DFHIKMOPQ,Ex-8-ABCDFGHILM；扑火之蛾 Ex-1-CDEFGHIJ,Ex-3-DEFGHIJKLM,Ex-5-DEGHIJKLMN,Ex-6-DEFHIJ,Ex-8-DEFHJKM,Ex-10-DGJKLMN；未命名 Ex-1-CDEFJKLM,Ex-3-BCDEFGHJKLMNOPRSβ,Ex-7-CDEFHJKLM,Ex-9-BCDEFGHIJKLMNOPRSβ；决战九段坂 Ex-1-NO,Ex-7-NO；中间岛战役 Ex-2-DEG,Ex-4-CDGK,Ex-6-BDE,Ex-8-ABCDEJL；两周年活动 中间岛战役-CDFGK；莱特湾战役 Ex-4-DFHIM,Ex-5-DFHIKMOPQ,Ex-8-DFHIM,Ex-9-DFHIKMOPQ；急速东方快车 Ex-3-ABCDEFGIJLMNOPR,Ex-4-ABCEFHIJKLMNOPQR,Ex-5-ABCDEFGHJKLMNO,Ex-6-ABCDEFGIJLMNOPR,Ex-7-ABCEFHIJKLMNOQR；所罗门之晓 Ex-3-ABCDEFGHIJKMNOPQ,Ex-5-ABCDEFGHIJKLNPQR,Ex-6-ABCDEFGHJKL,Ex-8-ABCDEFGHIJKMNOPQ,Ex-10-ABCDEFGHIJKLNPQR；地狱群岛攻略作战 Ex-3-DFGHI,Ex-4-CDEFHIKMN,Ex-5-ADEF,Ex-6-BCDEFI,Ex-7-DEFGHI,Ex-8-ABCDEFGHIKMN；熔炉大混战 Ex-1-J,Ex-3-DEFGHIJKL,Ex-5-CDEFGHIJKL,Ex-7-ABCDEFGHIJKLMN,Ex-8-ABCDEFGHIJ,Ex-10-ABCDEFGHJKL,Ex-12-ABCDEFGHIJKL,Ex-14-ABCDEFGHIJKLMN</t>
  </si>
  <si>
    <t>极地奏鸣曲 Ex-2-ABCDEFGHIJKLMN,Ex-3-ABCDEFGHIJKLMNOPQ,Ex-4-2-ABCDEFGHIJKL,Ex-4-3-ABCDEFIJM；轰隆轰隆大作战 Ex-2-BCEGHJL,Ex-4-CDFHIM,Ex-7-ACDFGHJKL,Ex-9-BDFGHIKLMOPQ；扑火之蛾 Ex-2-DEFGHIJKL,Ex-4-CDEFGHIJKLMN,Ex-7-DEFGHIJKL,Ex-9-CEFIJKLMN；未命名 Ex-1-CDEFHJKLM,Ex-3-BCDEFGHIJKLMNOPRSβ,Ex-4-ABCDEIJKLMNOPQRTβ,Ex-7-CDEFHJKLM,Ex-9-BCDEFGHJKLMNOPRSβ,Ex-10-ABCDEIJKLMNOPQRTβ；决战九段坂 Ex-1-NO,Ex-7-NO；中间岛战役 Ex-3-CDEFGJL,Ex-5-A,Ex-7-BDEG,Ex-9-ABCDFGHK；两周年活动 中间岛战役-CDFGK；莱特湾战役 Ex-4-DFHIM,Ex-5-DFHIKMOPQ,Ex-8-DFHIM,Ex-9-BDFGHIKMOPQ；急速东方快车 Ex-3-ABCDEFGIJLMNOPR,Ex-4-ABCEFHIJKLMNOPQR,Ex-5-ABCDEFGHJKLMNO,Ex-6-ABCDEFGIJLMNOPR,Ex-7-ABCEFHIJKLMNOQR；所罗门之晓 Ex-3-ABCDEFGHIJKMNOPQ,Ex-5-ABCDEFGHIJKLNPQR,Ex-6-ABCDEFGHJKL,Ex-8-ABCDEFGHIJKMNOPQ,Ex-10-ABCDEFGHIJKLNPQR；地狱群岛攻略作战 Ex-3-DEFGHI,Ex-4-CDEFHKM,Ex-5-ACDEF,Ex-6-BCDEI,Ex-7-FGHI,Ex-8-ABCDEFGHKMN；熔炉大混战 Ex-1-J,Ex-3-DEFGHIJKL,Ex-5-CDEFGHIJKL,Ex-7-ABCDEFGHIJKLMN,Ex-8-ABCDEFGHIJ,Ex-10-ABCDEFGHIJKL,Ex-12-ABCDEFGHIJKL,Ex-14-ABCDEFGHIJKLMN</t>
  </si>
  <si>
    <t>极地奏鸣曲 Ex-4-OP；轰隆轰隆大作战 Ex-4-M；扑火之蛾 Ex-4-N,Ex-9-N；未命名 Ex-3-Sβ,Ex-4-Tβ,Ex-9-Sβ,Ex-10-Tβ,Ex-11-RS；决战九段坂 Ex-7-NO；中间岛战役 Ex-9-FK；两周年活动 中间岛战役-K；莱特湾战役 Ex-4-M；所罗门之晓 Ex-8-Q,Ex-10-R；地狱群岛攻略作战 Ex-8-M；熔炉大混战 Ex-14-N</t>
  </si>
  <si>
    <t>6-3-J,6-4-K,8-2-M</t>
  </si>
  <si>
    <t>极地奏鸣曲 Ex-3-OQMO,Ex-3-3-J,Ex-3-4-K,Ex-4-3-M；女武神行动 Ex-1-F,Ex-3-L,Ex-4-CEGHJNOP,Ex-5-F,Ex-7-BCDGHIJLM,Ex-8-CDEGHJNOP；未命名 Ex-6-BCDEHJKLMNPQRTUVβ,Ex-10-T,Ex-11-EFGIJMNOPQRS,Ex-12-ABCDEFHIJKLMNPQRTUVβ；两周年活动 女武神行动-DMNP；决战无畏之海 Ex-3-M,Ex-6-BDJKMNQ,Ex-7-CDFHNPRSU</t>
  </si>
  <si>
    <t>两周年活动 女武神行动-DMNP</t>
  </si>
  <si>
    <t>8-2-M</t>
  </si>
  <si>
    <t>极地奏鸣曲 Ex-1-JK,Ex-3-MO,Ex-4-CDEFGHIJKLMNO,Ex-4-3-M；女武神行动 Ex-2-K,Ex-4-P,Ex-5-CDEFG,Ex-6-BCDEFHI,Ex-7-BCDGHIJKL,Ex-8-CGHJMNOP；未命名 Ex-6-β,Ex-9-S,Ex-11-RS,Ex-12-BCDEGIJKLMNOPRTUVβ；两周年活动 女武神行动-P</t>
  </si>
  <si>
    <t>1-4-E,2-4-L,3-3-CDEFGHJK,4-1-CDEFIJ,4-3-CEFGH,4-4-CDEHIKL,5-1-CDEFGH,5-4-ABCDEGH,5-5-ABCDEFGHI,6-1-ABCDEFGHIK,6-2-ABCDEFGHIJKLM,8-2-ABCDEFGHIJKLM</t>
  </si>
  <si>
    <t>极地奏鸣曲 Ex-1-1-CDEFIJ,Ex-1-2-CDEHIKL,Ex-2-DEFGHIJKLMN,Ex-2-3-ABDEFGHIL,Ex-3-1-ABCDEFGHIK,Ex-3-2-ABCDEFGHIJMDEGHJK,Ex-4-3-ABCDEFIJM,Ex-4-4-ABCDEFGHIJKL；未命名 Ex-3-BCEGHIJKLMNOPQRS,Ex-4-ABCDEIJKLMNOPQRST,Ex-5-ABCDFHIJKLMNOPQRS,Ex-6-ABCDEFGIJKLMNOPQRTUV,Ex-7-ABCDEFGHJKLM,Ex-8-ABCDEFGHIJKNO,Ex-9-BCEGHIJKLMNOPQRS,Ex-10-ABCDEIJKLMNOPQRST,Ex-11-ABCDFHIJKLMNOQRS,Ex-12-ABCDEFGIJKLMNOPQRTUV；两周年活动 地狱群岛攻略作战-BCDFKM,帕斯塔战役-ACDEFMOPV；急速东方快车 Ex-1-ABCEFGHK,Ex-2-ABCDEFGHJKLMNO,Ex-3-ABCDEFGIJLMNOPR,Ex-4-ABCEFHIJKLMNOPQR；所罗门之晓 Ex-1-ABCDEFGHJKL,Ex-3-ABCDEFGHIJKMNOPQ,Ex-5-ABCDEFGHIJKLNPQR</t>
  </si>
  <si>
    <t>极地奏鸣曲 Ex-4-OP；女武神行动 Ex-4-P,Ex-6-I；扑火之蛾 Ex-10-N；未命名 Ex-10-T；所罗门之晓 Ex-10-R；熔炉大混战 Ex-8-J,Ex-12-L</t>
  </si>
  <si>
    <t>极地奏鸣曲 Ex-2-ABCDEFGHIJKLMNDEFGHIJKLMNO,Ex-2-2-H,Ex-2-3-FGHI,Ex-3-ABCDEFGHIJKLMOPQ,Ex-3-1-K,Ex-3-3-J,Ex-4-1-N,Ex-4-2-ADEFHKLMCDEGHJL,Ex-4-CDEFGHIJKLMNO,Ex-4-3-IM,Ex-4-4-EHJKL；女武神行动 Ex-2-K,Ex-3-L,Ex-4-CDEGHJNOP,Ex-5-CDEFG,Ex-6-BCDEFGHI,Ex-7-ABCDEGHIJLM,Ex-8-ABCDEFGHJKMNOP；未命名 Ex-4-BCDEIJKLMNOPQRST,Ex-5-ABCDEFGHIJKLMNOPQRS,Ex-6-ABCDEFGHIJKLMNOPQRTUVβ,Ex-9-BCEGHIJKLMOPQRS,Ex-10-ABCDEIJKLMNOPQRST,Ex-11-ABCDEFGHIJKLMNOPQRS,Ex-12-ABCDEFGHIJKLMNOPQRTUVβ；两周年活动 中间岛战役-K,女武神行动-P；决战无畏之海 Ex-1-H,Ex-2-DFGJKM,Ex-7-CDHNRU；三周年活动 Ex-1-CDFGHIJK,Ex-3-BCDFGHIJKLM,Ex-10-Q</t>
  </si>
  <si>
    <t>5-3-CEFGH,5-4-CDEGH,5-5-ABCDEFGHI,6-1-ABCDEFGHIK,6-2-ABCDEFGHIJKLM,8-1-ABCDEFGHIJKL,8-3-ABCDEFGHIJKL</t>
  </si>
  <si>
    <t>极地奏鸣曲 Ex-2-2-EFGH,Ex-2-3-ABDEFGHI,Ex-3-1-ABCDEFGHIK,Ex-3-2-ABCDEFGIJKM,Ex-4-2-ABCDEFGHIJKL；轰隆轰隆大作战 Ex-2-BCEFGHJL,Ex-4-DFGHIM,Ex-7-ADFGHJL,Ex-8-ABCDFGHILM；扑火之蛾 Ex-2-DEFGHIJKL,Ex-4-CDEFGHIJKLMN,Ex-7-DEFGHIJKL,Ex-9-CDEFIJKLMN；未命名 Ex-1-CDEFHJKLM；决战九段坂 Ex-1-NO；中间岛战役 Ex-1-BCDE,Ex-2-DEG,Ex-3-ABCDEFGJL,Ex-4-ABCDFGK,Ex-5-A,Ex-6-ABDE,Ex-7-BDEG,Ex-8-ABCDEIJL,Ex-9-ABCDFGHK；两周年活动 地狱群岛攻略作战-CFKM,帕斯塔战役-ACDEFMOPV,中间岛战役-CDFGK；莱特湾战役 Ex-4-CDFHIM,Ex-8-CDFHIM；三周年活动 Ex-6-CDFGHIJK,Ex-8-ABCDFGHIJKLM,Ex-10-DEFHIJKLMNOQ；急速东方快车 Ex-5-ABCDEFGHJKLMNO,Ex-6-ABCDEFGIJLMNOPR,Ex-7-ABCEFHIJKLMNOPQR；所罗门之晓 Ex-6-BCDEFGHJKL,Ex-8-DEFGHIJKMNOPQ,Ex-10-ABCDEFGHIJKLNPQR；地狱群岛攻略作战 Ex-2-I,Ex-3-DEFGHI,Ex-4-CDEFHKMN,Ex-5-ACDEF,Ex-6-BCDEFI,Ex-7-ABDFGHI,Ex-8-ABCDEFHIKMN</t>
  </si>
  <si>
    <t>5-4-H,5-5-I,6-2-DEFGHIJM,6-4-BCDEFGHIKL,8-1-CDEFGHIJKL,8-2-DEFGHIJKLM,8-3-DEFGHIJKL</t>
  </si>
  <si>
    <t>极地奏鸣曲 Ex-2-3-I,Ex-3-OQ,Ex-3-2-DGIJM,Ex-3-4-BCEFGHIKL,Ex-4-CEFGJKMNOP,Ex-2-DEFGHIJKLMNO,Ex-4-2-CDEGHIJL,Ex-4-3-EIM,Ex-4-4-EGHJKL；女武神行动 Ex-1-F,Ex-3-L,Ex-4-P,Ex-5-CDEFG,Ex-6-I,Ex-7-BCDEGHIJLM,Ex-8-ABCDEFGHJKMNOP；未命名 Ex-5-RS,Ex-6-BCDEFGHIJKLMNOPQRTUVβ,Ex-9-BCEGHIJKLMOPQRS,Ex-10-BCEIJKLMNOPQRST,Ex-11-DFIJKMNQRS,Ex-12-BCDEGHIJKLMNOPRTUVβ；两周年活动 中间岛战役-K,女武神行动-P；决战无畏之海 Ex-4-O,Ex-6-Q,Ex-7-U；三周年活动 Ex-1-CDFGHIJK,Ex-3-BCDFGHIJKLM,Ex-10-Q</t>
  </si>
  <si>
    <t>4-4-L,5-3-H,5-5-I,6-3-DEFHJ,6-4-BCDEFGHIKL,7-2-DEGHJKLM,7-3-ADEFGHIKLN,7-4-CDEFIJKLM,7-5-CDEFGHIJKLMOQ,8-2-ABCDEFGHIJKLM</t>
  </si>
  <si>
    <t>极地奏鸣曲 Ex-1-2-L,Ex-2-ABCDEFGHIJKLMN,Ex-2-2-H,Ex-2-3-I,Ex-3-ABCDEFGHIJKLMNOPQDEFGHIJKLMNO,Ex-3-3-DEHJ,Ex-3-4-BCEFGHIKL,Ex-4-2-DEGKLM,Ex-4-3-DEFGHILNABCDEFGIJLM,Ex-4-4-CDEFIJKMABCDEFGHIJKL,Ex-4-5-CDEFGKLQ,Ex-4-ABCDEFGHIJKLMNO；女武神行动 Ex-1-F,Ex-2-K,Ex-3-BCDEGHIJKLM,Ex-4-CEGHJKMNOP,Ex-5-CDEFG,Ex-6-BCDEFHI,Ex-7-ABCDEGHIJLM,Ex-8-ABCDEFGHJKMNOP；未命名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帕斯塔战役-DFMOPV,女武神行动-DELMNP；决战无畏之海 Ex-3-M,Ex-4-O；三周年活动 Ex-1-CDFGHIJK,Ex-3-BCDFGHIJKLM,Ex-8-BCDFGHIJKLM</t>
  </si>
  <si>
    <t>4-3-H,4-4-L,5-2-J,5-4-CDEGH,5-5-DEFGHI,6-2-M,6-4-K,7-1-N,7-2-DEGHJKLM,7-3-ADEFGHIKLN,7-4-CDEFIJKLM,7-5-CDEFGHIJKLMOQ,8-2-ABCDEFGHIJKLM</t>
  </si>
  <si>
    <t>极地奏鸣曲 Ex-1-CDEFGHIJKKM,Ex-1-2-L,Ex-2-1-J,Ex-2-3-DFGHI,Ex-3-ABCDEFGHIJKLMOPQDEFGHIJKLMNO,Ex-3-2-M,Ex-3-4-K,Ex-4-1-N,Ex-4-2-DEKLM,Ex-4-3-AEFGHILNABCEFGIJKM,Ex-4-4-CDEFIKMABCDEFGHIJKL,Ex-4-5-CDEFGKLQ,Ex-4-ABCDEFGHIJKLMNO；女武神行动 Ex-1-F,Ex-2-K,Ex-3-BCDEGHIJKLM,Ex-4-CDEGNOP,Ex-6-BCDEFHI,Ex-7-ABCDEGHIJKLM；未命名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帕斯塔战役-DEFMOPV,女武神行动-DELMNP；三周年活动 Ex-1-CDFGHIJK,Ex-3-BCDFGHIJKLM,Ex-8-BCDFGHIJKLM</t>
  </si>
  <si>
    <t>4-1-I,4-2-J,4-3-CEFGH,4-4-CDEHIKL,5-3-H,5-5-I,6-1-K,6-3-J,6-4-BCDEFGHIKL,8-2-ABCDEFGHIJKLM</t>
  </si>
  <si>
    <t>极地奏鸣曲 Ex-1-1-I,Ex-1-2-CDEHIKL,Ex-2-ABCDEFGHIJKLMNDEFGHIJKLMNO,Ex-2-2-H,Ex-2-3-I,Ex-3-1-K,Ex-3-3-J,Ex-3-4-BCEFGHIKL,Ex-4-ABCDEFGHIJKMNOPCDEFGHIJKLMNO,Ex-4-3-ABCDEFHIJKM,Ex-4-4-ABCDEFGHIJKL；女武神行动 Ex-2-K,Ex-4-CDEGHJKMNOP,Ex-5-F,Ex-6-DI,Ex-7-ABCDEGHIJKLM,Ex-8-ABCDEFGHJKMNOP；未命名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帕斯塔战役-MOPV,女武神行动-DELMNP；决战无畏之海 Ex-3-M,Ex-4-DEGHIJKMNO,Ex-6-BDFGJKMNQ；三周年活动 Ex-1-J,Ex-3-BCDFGHIJKLM,Ex-8-BCDFGHIJKLM</t>
  </si>
  <si>
    <t>2-5-ABDFGHIJKLMNO,2-6-ABDEFGIJKLM</t>
  </si>
  <si>
    <t>极地奏鸣曲 Ex-1-ABCDEFGHIJK,Ex-3-ABCDEFGHIJKLMNOPQ,Ex-1-1-ABDFGHI,Ex-1-2-ABDFGHI,Ex-1-3-ABDFGHIJ,Ex-4-1-ABDEFGIJKLM；轰隆轰隆大作战 Ex-3-ACDFGHJL,Ex-4-ABCDEFGHIM,Ex-5-BDFGHIKLMOPQ；扑火之蛾 Ex-1-ABCDEFGHJ,Ex-2-ABCDEFGHIJKL,Ex-3-ABCDEFGHIJKLM,Ex-4-ABCDEFGHIJKLMN,Ex-5-ABCDEFGHIJKLMN,Ex-6-ABCDEFGHIJ,Ex-9-ABCDEFGHIJKLMN,Ex-10-ABCDEFGHIJKLMN；未命名 Ex-2-ABCDEFGHIJNOβ,Ex-3-BCDEFGHIJKLMNOPRSβ,Ex-7-ABCDEFHJKLM,Ex-8-ABCDEFGHIJNOβ；决战九段坂 Ex-2-Q,Ex-7-NO,Ex-8-Q；中间岛战役 Ex-1-BCDE,Ex-2-DEG,Ex-3-ABCDEFGJL,Ex-4-ABCDFGHK,Ex-5-A,Ex-7-BDEG,Ex-9-ABCDFGHK；两周年活动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Ex-1-E,Ex-2-BCDEFI,Ex-3-ABDEFGHI,Ex-4-ABCDEFGHIJKMN,Ex-5-ABCDEF,Ex-6-ABCDEI,Ex-7-ABDEFGHI,Ex-8-ABCDEFGHIJKM；熔炉大混战 Ex-1-CDEFGHIJ,Ex-3-DEFGHIJKL,Ex-5-ABCDEFGHIJKL,Ex-7-ABCDEFGHIJKLMN,Ex-8-ABCDEFGHIJ,Ex-10-ABCDEFGHIJKL,Ex-12-ABCDEFGHIJKL,Ex-14-ABCDEFGHIJKLMN</t>
  </si>
  <si>
    <t>极地奏鸣曲 Ex-2-ABCDEFGHIJKLMN,Ex-4-ABCDEFGHIJKMNOP,Ex-1-1-ABDFGHI,Ex-1-2-ABDFGHI,Ex-1-3-ABDFGHIJ,Ex-4-1-ABDEFGIJKLM；轰隆轰隆大作战 Ex-2-ABCEFGHJL,Ex-7-ACDFGHJL；扑火之蛾 Ex-1-ABCDEFGHIJ,Ex-3-ABCDEFGHIJKLM,Ex-4-ABCDEFGHIJKLMN,Ex-5-ABCDEFGHIJKLMN,Ex-7-ABCDEFGHIJKL,Ex-8-ABCDEFGHIJKM；未命名 Ex-2-ABCDEFGHIJNOβ,Ex-3-BCDEFGHIJKLMNOPRSβ,Ex-7-ABCDEFHJKLM,Ex-8-ABCDEFGHIJNOβ；决战九段坂 Ex-2-Q,Ex-7-NO,Ex-8-Q；中间岛战役 Ex-1-BCDE,Ex-2-DEG,Ex-3-ABCDEFGJL,Ex-4-ABCDFGHK,Ex-5-A,Ex-6-ABDE,Ex-8-ABCDEIJL,Ex-10-A；两周年活动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Ex-1-E,Ex-2-BCDEFI,Ex-3-ABDEFGHI,Ex-4-ABCDEFGHKM,Ex-5-ABCDEF,Ex-6-ABCDEFI,Ex-7-ABDEFGHI,Ex-8-ABCDEFGHIJKMN；熔炉大混战 Ex-1-CDEFGHIJ,Ex-3-DEFGHIJKL,Ex-5-ABCDEFGHIJKL,Ex-7-ABCDEFGHIJKLMN,Ex-8-ABCDEFGHIJ,Ex-10-ABCDEFGHJKL,Ex-12-ABCDEFGHIJKL,Ex-14-ABCDEFGHIJKLMN</t>
  </si>
  <si>
    <t>极地奏鸣曲 Ex-1-ABCDEFGHIJK,Ex-3-ABCDEFGHIJKLMNOPQ,Ex-1-1-ABDFGHI,Ex-1-2-ABDFGHI,Ex-1-3-ABDFGHIJ,Ex-4-1-ABDEFGIJKLM；轰隆轰隆大作战 Ex-1-ABCEFGHI,Ex-3-ADFGHJKL,Ex-5-BDFGHIKMOPQ,Ex-8-ABCDFGHILM,Ex-9-BDFGHIKMOPQ；扑火之蛾 Ex-1-ABCDEFGHIJ,Ex-2-ABCDEFGHIJKL,Ex-3-ABCDEFGHIJKLM,Ex-4-ABCDEFGHIJKLMN,Ex-5-ABCDEFGHIJKLMN,Ex-6-ABCDEFGHIJ,Ex-9-ABCDEFGHIJKLMN,Ex-10-ABCDEFGHIJKLMN；未命名 Ex-2-ABCDEFGHIJNOβ,Ex-3-BCDEFGHIJKLMNOPRSβ,Ex-7-ABCDEFHJKLM,Ex-8-ABCDEFGHIJNOβ；决战九段坂 Ex-2-Q,Ex-7-NO,Ex-8-Q；中间岛战役 Ex-1-BCDE,Ex-2-DEG,Ex-3-ACDEFGJ,Ex-4-ABCDFGK,Ex-5-A,Ex-6-ABDE,Ex-7-BDEG,Ex-9-ABCDFGHK；两周年活动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Ex-1-E,Ex-2-BCDEFI,Ex-3-ABDEFGHI,Ex-4-ABCDEFGHKM,Ex-5-ABCDEF,Ex-6-ABCDEFI,Ex-7-ABDFGHI,Ex-8-ABCDEFGHKMN；熔炉大混战 Ex-1-CDEFGHIJ,Ex-3-DEFGHIJKL,Ex-5-ABCDEFGHIJKL,Ex-7-ABCDEFGHIJKLMN,Ex-8-ABCDEFGHIJ,Ex-10-ABCDEFGHIJKL,Ex-12-ABCDEFGHIJKL,Ex-14-ABCDEFGHIJKLMN</t>
  </si>
  <si>
    <t>极地奏鸣曲 Ex-2-ABCDEFGHIJKLMN,Ex-1-1-ABDFGHI,Ex-1-2-ABDFGHI,Ex-1-3-ABDFGHIJ,Ex-4-1-ABDEFGIJKLM；轰隆轰隆大作战 Ex-2-ABCEFGHJL,Ex-4-ABCDEFGHIM,Ex-7-ACDFGHJKL；扑火之蛾 Ex-1-ABCDEFGHIJ,Ex-3-ABCDEFGHIJKLM,Ex-4-ABCDEFGHIJKLMN,Ex-5-ABCDEFGHIJKLMN,Ex-7-ABCDEFGHIJKL,Ex-8-ABCDEFGHIJKM；未命名 Ex-2-ABCDEFGHIJNOβ,Ex-3-BCDEFGHIJKLMNOPRSβ,Ex-7-ABCDEFHJKLM,Ex-8-ABCDEFGHIJNOβ；决战九段坂 Ex-2-Q,Ex-7-NO,Ex-8-Q；中间岛战役 Ex-1-BCDE,Ex-2-DEG,Ex-3-ABCDEFGJ,Ex-4-ABCDFGK,Ex-5-A,Ex-7-BDEG,Ex-8-ABCDEIJL,Ex-10-A；两周年活动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Ex-1-E,Ex-2-BCDEFI,Ex-3-ABDEFGHI,Ex-4-ABCDEFHKMN,Ex-5-ABCDEF,Ex-6-ABCDEFI,Ex-7-ABDFGHI,Ex-8-ABCDEFGHIJKMN；熔炉大混战 Ex-1-CDEFGHIJ,Ex-3-DEFGHIJKL,Ex-5-ABCDEFGHIJKL,Ex-7-ABCDEFGHIJKLMN,Ex-8-ABCDEFGHIJ,Ex-10-ABCDEFGHJKL,Ex-12-ABCDEFGHIJKL,Ex-14-ABCDEFGHIJKLMN</t>
  </si>
  <si>
    <t>5-3-B,6-1-ABCDEFGHIK,8-1-ABCDEFGHIJKL,8-3-ABCDEFGHIJKL</t>
  </si>
  <si>
    <t>极地奏鸣曲 Ex-1-ABCDEFGHIJK,Ex-3-1-ABCDEFGHIK,Ex-4-2-ABCDEFGHIJL；轰隆轰隆大作战 Ex-2-ABCEFGHJL,Ex-4-ABCDFGHIM,Ex-8-ABCDFGHIM,Ex-9-BDFGHIKLMOPQ；扑火之蛾 Ex-2-ABCDEFGHIJKL,Ex-4-ABCDEFGHIJKLMN,Ex-7-ABCDEFGHIJKL,Ex-9-ABCDEFGHIJKLMN；未命名 Ex-1-CDEFHJKLM,Ex-4-ABCDEIJKLMNOPQRTβ,Ex-7-CDEFHJKLM,Ex-10-ABCDEJKLMNOPQRTβ；决战九段坂 Ex-1-NO,Ex-7-NO；中间岛战役 Ex-1-BCDE,Ex-2-DEG,Ex-3-ABCDEFGIJL,Ex-4-ABCDFGK,Ex-5-A,Ex-7-BDEG,Ex-8-ABCDEJL,Ex-10-A；莱特湾战役 Ex-4-CDFHIM,Ex-8-FHIM；三周年活动 Ex-3-BCDFGHIJKLM,Ex-8-BCDFGHIJKLM；急速东方快车 Ex-3-ABCDEFGIJLMNOPR,Ex-4-ABCEFHIJKLMNOPQR；所罗门之晓 Ex-1-BCDEFGHJKL,Ex-3-ABCDEFGHIJKMNOPQ,Ex-5-ABCDEFGHIJKLNPQR,Ex-6-ABCDEFGHJKL,Ex-8-ABCDEFGHIJKMNOPQ,Ex-10-ABCDEFGHIJKLNPQR；地狱群岛攻略作战 Ex-1-E,Ex-2-BCDEFI,Ex-3-ABDEFGHI,Ex-4-ABCDEFHIJKM,Ex-5-ABCDEF,Ex-6-ABCDEFI,Ex-7-ADEFGHI,Ex-8-ABCDEFGHKMN；熔炉大混战 Ex-1-CDEFGHIJ,Ex-3-ABCDEFGHIJKL,Ex-5-ABCDEFGHIJKL,Ex-7-ABCDEFGHIJKLMN,Ex-8-ABCDEFGHIJ,Ex-10-ABCDEFGHJKL,Ex-12-ABCDEFGHIJKL,Ex-14-ABCDEFGHIJKLMN</t>
  </si>
  <si>
    <t>2-1-CEF,2-2-EFGH,2-3-CDEGHJ,2-4-ABCDEGHIJL,3-1-BDFGHI,3-2-DEG,3-3-CDEFGHJK,3-4-ABCDGHIJ,4-1-CDEFIJ,4-2-CDFGHIJ,4-3-CEFGH,4-4-ABCDEHIKL,5-1-CDEFGH,5-2-DEFGHIJ,5-3-CEFGH,5-4-CDEGH,5-5-ABCDEFGHI,6-2-ABCDEFGHIJKLM,6-3-ABCDEFHJ,6-4-ABCDEFGHIKL,7-1-ABCDFGHIJKLMN,8-1-ABCDEFGHIJKL,8-3-ABCDEFGHIJKL</t>
  </si>
  <si>
    <t>极地奏鸣曲 Ex-1-1-CDEFIJ,Ex-1-2-ABCDEHIKL,Ex-2-ABCDEFGHIJKLMN,Ex-2-1-DEGHJDEG,Ex-2-2-EFGHCDEGHJK,Ex-2-3-ABDEFGHIABCDEGHIJL,Ex-3-2-ABCDEFGHIJKMDEGJK,Ex-3-3-ABCDEFHJACDHIJ,Ex-3-4-ABCDEFGHIKL,Ex-4-1-ABCDFGHIJKLMN,Ex-3-1-BDFGHI,Ex-4-2-ABCDEFGHIJKL；轰隆轰隆大作战 Ex-1-ABCEFGHI,Ex-3-ADGHJL,Ex-5-BDFGHIKLMOPQ,Ex-8-ABCDEFGHILM；扑火之蛾 Ex-1-ABCDEFGHJ,Ex-3-ABCDEFGHIJKLM,Ex-5-ABCDEFGHIJKLMN,Ex-6-ABCDEFGHIJ,Ex-8-ABDEFGHIJKLM,Ex-10-ACDEFGHIJKLMN；未命名 Ex-1-ABCDEFHJKLM,Ex-4-ABCDEIJKLMNOPQRTβ,Ex-7-ABCDEFHJKLM,Ex-10-ABCDEIJKLMNOPQRTβ；决战九段坂 Ex-1-NO,Ex-7-NO；中间岛战役 Ex-1-ABCDE,Ex-3-ACDEFGIJL,Ex-5-A,Ex-7-BDEG,Ex-9-ABCDFGHK；两周年活动 地狱群岛攻略作战-ABCDFKM；莱特湾战役 Ex-4-ABCDFHIM,Ex-8-ABCDFHIM；三周年活动 Ex-3-ABCDFGHIJKLM,Ex-8-ABCDFGHIJKLM；急速东方快车 Ex-3-ABCDEFGIJLMNOPR,Ex-4-ABCEFHIJKLMNOPQR；所罗门之晓 Ex-1-BCDEFGHJKL,Ex-3-ABCDEFGHIJKMNOPQ,Ex-5-ABCDEFGHIJKLNPQR,Ex-6-ABCDEFGHJKL,Ex-8-ABCDEFGHIJKMNOPQ,Ex-10-ABCDEFGHIJKLNPQR；地狱群岛攻略作战 Ex-1-E,Ex-2-BCDEFI,Ex-3-ABDEFGHI,Ex-4-ABCDEFGHKMN,Ex-5-ABCDEF,Ex-6-ABCDEFI,Ex-7-ABDFGHI,Ex-8-ABCDEFGHIKMN；熔炉大混战 Ex-1-CDEFGHIJ,Ex-3-ABCDEFGHIJKL,Ex-5-ABCDEFGHIJKL,Ex-7-ABCDEFGHIJKLMN,Ex-8-ABCDEFGHIJ,Ex-10-ABCDEFGHIJKL,Ex-12-ABCDEFGHIJKL,Ex-14-ABCDEFGHIJKLMN</t>
  </si>
  <si>
    <t>极地奏鸣曲 Ex-1-1-CDEFIJ,Ex-1-2-ABCDEHIKL,Ex-2-1-DEGHJDEFGH,Ex-2-2-EFGHCDEGHJK,Ex-2-3-ABDEFGHIABCDEGHIJL,Ex-3-ABCDEFGHIJKLMNOPQ,Ex-3-2-ABCDEFGHIJKMDEGHJK,Ex-3-3-ABCDEFHJACDGHIJ,Ex-3-4-ABCDEFGHIKL,Ex-4-1-ABCDFGHIJKLMN,Ex-3-1-BFGHI,Ex-4-2-ABCDEFGHIJKL；轰隆轰隆大作战 Ex-1-ABCEFGHI,Ex-2-ABCEFGHJL,Ex-3-ACDFGHJKL,Ex-5-BDFGHIKLMOPQ,Ex-7-ACDFGHJL,Ex-9-BDFGHIKLMOPQ；扑火之蛾 Ex-1-ABCDEFGHIJ,Ex-2-ABCDEFGHIJKL,Ex-3-ABCDEFGHIJKLM,Ex-5-ABCDEFGHIJKLMN,Ex-6-ABCDEFGHIJ,Ex-7-ABCDEFGHIJKL,Ex-8-ABCDEFGHIJKM,Ex-10-ACDEFGHIJKLMN；未命名 Ex-2-ABCDEFGHIJNOβ,Ex-4-ABCDEIJKLMNOPQRTβ,Ex-8-ABCDEFGHIJNOβ,Ex-10-ABCDEJKLMNOPQRTβ；决战九段坂 Ex-2-Q,Ex-8-Q；中间岛战役 Ex-2-ABDEG,Ex-4-ABCDFGHK,Ex-6-ABDE,Ex-8-ABCDEJL,Ex-10-A；两周年活动 中间岛战役-ACDFGK；莱特湾战役 Ex-1-ABCEFGHI,Ex-2-ABCEFGHL,Ex-3-ADFGHJKL,Ex-5-BDFGHIKLMOPQ,Ex-7-ADFGHJL,Ex-9-BDFGHIKLMOPQ；三周年活动 Ex-1-ABCDFGHIJK,Ex-5-ABCDEFHIJKLMNOQ,Ex-6-ABCDFGHIJK,Ex-10-ABCDEFHIJKLMNOQ；急速东方快车 Ex-3-ABCDEFGIJLMNOPR,Ex-4-ABCEFHIJKLMNOPQR,Ex-5-ABCDEFGHJKLMNO,Ex-6-ABCDEFGIJLMNOPR,Ex-7-ABCEFHIJKLMNOQR；所罗门之晓 Ex-1-BCDEFGHJKL,Ex-3-ABCDEFGHIJKMNOPQ,Ex-5-ABCDEFGHIJKLNPQR,Ex-6-ABCDEFGHJKL,Ex-8-ABCDEFGHIJKMNOPQ,Ex-10-ABCDEFGHIJKLNPQR；地狱群岛攻略作战 Ex-1-E,Ex-2-BCDEFI,Ex-3-ABDEFGHI,Ex-4-ABCDEFGHKMN,Ex-5-ABCDEF,Ex-6-ABCDEI,Ex-7-ABDFGHI,Ex-8-ABCDEFGHIKMN；熔炉大混战 Ex-1-ABCDEFGHIJ,Ex-3-ABCDEFGHIJKL,Ex-5-ABCDEFGHIJKL,Ex-7-ABCDEFGHIJKLMN,Ex-8-ABCDEFGHIJ,Ex-10-ABCDEFGHIJKL,Ex-12-ABCDEFGHIJKL,Ex-14-ABCDEFGHIJKLMN</t>
  </si>
  <si>
    <t>6-1-ABCDEFGHIK,8-2-ABCDEFGHIJKLM,8-3-ABCDEFGHIJKL</t>
  </si>
  <si>
    <t>极地奏鸣曲 Ex-2-ABCDEFGHIJKLMN,Ex-3-1-ABCDEFGHIK,Ex-4-ABCDEFGHJKMNOP,Ex-4-3-ABCDEFGIJKM；轰隆轰隆大作战 Ex-1-CEFGHI,Ex-3-ADGHJL,Ex-4-ABCDFGHIM,Ex-8-ABCDFGHILM,Ex-9-BDFGHIKLMOPQ；扑火之蛾 Ex-1-CDEFGHIJ,Ex-3-ABCDEFGHIJKLM,Ex-4-ABCDEFGHIJKLMN,Ex-6-CDEFHIJ,Ex-8-ABDEFGHIJKLM,Ex-9-ABCDEFGHIJKLMN；未命名 Ex-1-ABCDEFHJKLM,Ex-4-ABCDEIJKLMNOPQRTβ,Ex-7-ABCDEFHJKLM,Ex-10-ABCDEIJKLMNOPQRTβ；决战九段坂 Ex-1-NO,Ex-7-NO；中间岛战役 Ex-1-ABCDE,Ex-3-ACDEFGJL,Ex-5-A,Ex-7-BDEG,Ex-9-ABCDFGHK；两周年活动 地狱群岛攻略作战-BCDFKM；莱特湾战役 Ex-1-CEFGHI,Ex-3-ADFGHJL,Ex-4-ABCDFHIM,Ex-8-ABCDEFHIM,Ex-9-BDFGHIKMOPQ；三周年活动 Ex-1-ABCDFGHIJK,Ex-3-ABCDFGHIJKLM,Ex-8-ABCDFGHIJKLM,Ex-10-ABCDEFHIJKLMNOQ；所罗门之晓 Ex-1-ABCDEFGHJKL,Ex-3-ABCDEFGHIJKMNOPQ,Ex-5-ABCDEFGHIJKLNPQR,Ex-6-ABCDEFGHJKL,Ex-8-ABCDEFGHIJKMNOPQ,Ex-10-ABCDEFGHIJKLNPQR；地狱群岛攻略作战 Ex-1-E,Ex-2-BCDEFI,Ex-3-ABDEFGHI,Ex-4-ABCDEFGHIKM,Ex-5-ABCDEF,Ex-6-ABCDEFI,Ex-7-ADEFGI,Ex-8-ABCDEFGHKMN；熔炉大混战 Ex-1-ABCDEFGHIJ,Ex-3-ABCDEFGHIJKL,Ex-5-ABCDEFGHIJKL,Ex-7-ABCDEFGHIJKLMN,Ex-8-ABCDEFGHIJ,Ex-10-ABCDEFGHJKL,Ex-12-ABCDEFGHIJKL,Ex-14-ABCDEFGHIJKLMN</t>
  </si>
  <si>
    <t>2-6-DFGIJKLM</t>
  </si>
  <si>
    <t>极地奏鸣曲 Ex-3-CDEFGIJKMOPQ,Ex-4-1-DFGIJKLM；轰隆轰隆大作战 Ex-4-CDFHIM,Ex-8-CDHIM；扑火之蛾 Ex-4-CEFGHIJKLMN,Ex-9-CEHIJKLMN；决战九段坂 Ex-1-NO,Ex-7-NO；中间岛战役 Ex-2-G,Ex-5-A,Ex-8-BCDEJL；莱特湾战役 Ex-4-DFGHIM,Ex-8-CFIM；所罗门之晓 Ex-3-Q,Ex-10-R；地狱群岛攻略作战 Ex-4-M,Ex-5-E,Ex-7-EFGI,Ex-8-CEFHKMN；熔炉大混战 Ex-5-L,Ex-7-DEFGHIJKLMN,Ex-12-CDEFGHIJKL,Ex-14-ABCDEFGHIJKLMN</t>
  </si>
  <si>
    <t>极地奏鸣曲 Ex-4-ABCDEFGHJKMNOP,Ex-4-1-FGIJKLM；轰隆轰隆大作战 Ex-4-CDEFHIM,Ex-5-DHIMOPQ,Ex-7-DGHJL,Ex-8-CDFHM,Ex-9-BDFGHIKLMOPQ；扑火之蛾 Ex-4-CDEFGHIJKLMN,Ex-5-DEGHIJKLMN,Ex-9-CDEJKMN,Ex-10-DGJKLN；中间岛战役 Ex-3-J,Ex-9-CDFGK；所罗门之晓 Ex-5-R,Ex-8-Q,Ex-10-R；地狱群岛攻略作战 Ex-3-I,Ex-6-I,Ex-7-FGI,Ex-8-CEFHM；熔炉大混战 Ex-5-L,Ex-7-DEFGHIJKLMN,Ex-12-CDEFGHIJKL,Ex-14-ABCDEFGHIJKLMN</t>
  </si>
  <si>
    <t>2-5-BDFGHIJKLMNO,2-6-DFGIJKLM</t>
  </si>
  <si>
    <t>极地奏鸣曲 Ex-2-DEFGHIJKLMN,Ex-1-1-BDFGHI,Ex-1-2-BDFHI,Ex-1-3-BFGHIJ,Ex-4-1-FGIJKLM；轰隆轰隆大作战 Ex-2-BCEGHJL,Ex-3-DGHJL,Ex-4-DFHIM,Ex-5-BDFGHIKMOPQ,Ex-7-ACDFGHJKL；扑火之蛾 Ex-2-DEFHIJKL,Ex-3-DEFGHIJKLM,Ex-4-CDEFGHIJKMN,Ex-5-ABCDEFGHIJKLMN,Ex-7-DFHIJKL,Ex-8-DFHKM,Ex-9-CEFGJKLMN,Ex-10-ABCDEGHIJKLMN；中间岛战役 Ex-4-K；所罗门之晓 Ex-5-R,Ex-6-L；地狱群岛攻略作战 Ex-5-E,Ex-8-CEFHM；熔炉大混战 Ex-5-L,Ex-7-DEFGHIJKLMN,Ex-12-CDEFGHIJKL,Ex-14-ABCDEFGHIJKLMN</t>
  </si>
  <si>
    <t>6-1-K,6-2-DEFGHIJM,7-1-N,8-2-DEFGHIJLM</t>
  </si>
  <si>
    <t>极地奏鸣曲 Ex-3-ABCDEFGHIJKLMOPQ,Ex-3-1-K,Ex-3-2-DGJM,Ex-4-1-N,Ex-2-ABCDEFGHIJKLMNO,Ex-4-ABCDEFGHIJKLMNO,Ex-4-3-EHIJM；女武神行动 Ex-1-F,Ex-2-BCDEFGKL,Ex-3-ABCDGHIJKL,Ex-4-ABCDEFGHJKMNOP,Ex-5-EF,Ex-6-CDI,Ex-7-ABCDEGHIJLM,Ex-8-ABCDEFGHJKMNOP；未命名 Ex-5-ABDEFGHIJLMNOPQRS,Ex-6-ABCDEFHIJKLMNPQRTUVβ,Ex-8-BCDEFGHIKO,Ex-9-BCEGHIJKLMOPQRS,Ex-11-ABDEFGHIJLMNOPQRS,Ex-12-ABCDEFGHIJKLMNOPQRTUVβ；两周年活动 中间岛战役-ACDFGK,女武神行动-ADELMNP；决战无畏之海 Ex-1-ABCFGH</t>
  </si>
  <si>
    <t>6-1-K,6-2-DEFGHIJLM,8-2-DEFGHIJLM</t>
  </si>
  <si>
    <t>极地奏鸣曲 Ex-3-1-K,Ex-3-2-DGIJM,Ex-4-ABCDEFGHJKMNOP,Ex-1-KM,Ex-3-ABDEFGHIJKLMNO,Ex-4-3-IJM,Ex-4-4-ABCDEFGHIJKL；女武神行动 Ex-1-F,Ex-2-BCDEFGK,Ex-3-ABCDEGHIJKLM,Ex-4-ABCDEFGKNP,Ex-5-BDEFG,Ex-6-BCDEFHI,Ex-7-BC,Ex-8-ABCDEFGHJKMNOP；未命名 Ex-3-S,Ex-4-T,Ex-5-ABDEFGHIJLMNOPQRS,Ex-6-ABCDEFHIJKLMNPQRTUVβ,Ex-7-CDEFGHJLM,Ex-10-BCEIJKLMNOPQRST,Ex-11-ABDEFGHIJKLMNOPQRS,Ex-12-ABCDEFHIJKLMNPQRTUVβ；两周年活动 中间岛战役-ACDFGK,女武神行动-ADELMP；决战无畏之海 Ex-1-ABCFGH</t>
  </si>
  <si>
    <t>8-1-CDEFGHIJKL</t>
  </si>
  <si>
    <t>极地奏鸣曲 Ex-2-LNNO,Ex-4-CEFGJKMNOPNO,Ex-4-2-CEGHJL；女武神行动 Ex-3-L,Ex-4-P,Ex-5-F,Ex-6-BCDEFHI,Ex-7-L；未命名 Ex-5-RS,Ex-6-ABCDEFHIJKLMNPQRTUVβ,Ex-9-S,Ex-11-DFIJMQRS,Ex-12-ABCDEFGHIJKLMNOPQRTUVβ；两周年活动 女武神行动-MNP；决战无畏之海 Ex-2-M,Ex-6-Q,Ex-7-CDGHNRSU</t>
  </si>
  <si>
    <t>8-1-CDEFGHIJKL,8-3-DEFGHIJKL</t>
  </si>
  <si>
    <t>极地奏鸣曲 Ex-3-OQ,Ex-4-NO,Ex-4-2-CDEGHIJL；女武神行动 Ex-3-L,Ex-4-P,Ex-5-F,Ex-6-I,Ex-7-L,Ex-8-CEGHJNOP；未命名 Ex-5-RS,Ex-6-ABCDEFHIJKLMNPQRTUVβ,Ex-10-T,Ex-11-DFIJMNQRS,Ex-12-ABCDEFGHIJKLMNOPQRTUVβ；两周年活动 女武神行动-DMNP；决战无畏之海 Ex-2-M,Ex-4-DEHIJMNO,Ex-5-CDGJLMP</t>
  </si>
  <si>
    <t>6-2-M,8-2-DEFGHIJKLM</t>
  </si>
  <si>
    <t>极地奏鸣曲 Ex-2-DEFGHIJKLMNDEFGHIJKLMNO,Ex-3-2-M,Ex-4-3-EGIJM,Ex-4-4-EHJKL；女武神行动 Ex-1-BDEF,Ex-3-BCDEGHIJKLM,Ex-5-ABCDEFG,Ex-7-ABCDEGHIJKLM；未命名 Ex-4-T,Ex-5-CDFHIJKMNOPQRS,Ex-6-BCDEFGHIJKLMNOPQRTUVβ,Ex-9-BEGHIJKLMOPQRS,Ex-11-DFHIJMNQRS,Ex-12-ABCDEFGHIJKLMNOPQRTUVβ；决战无畏之海 Ex-6-DGJKNOQ,Ex-7-CDEFHNPRSU</t>
  </si>
  <si>
    <t>6-3-J,6-4-K,8-2-DEFGHIJKLM,8-3-DEFGHIJKL</t>
  </si>
  <si>
    <t>极地奏鸣曲 Ex-1-CDEFGHIJK,Ex-3-3-J,Ex-3-4-K,Ex-2-DEFGHIJKLMNO,Ex-3-DEFGHIJKLMNO,Ex-4-CDEFGHIJKLMNO,Ex-4-3-EIM；女武神行动 Ex-2-ABCDEFGJKL,Ex-4-CDEFGHJKMNOP,Ex-5-F,Ex-6-BCDEFI,Ex-8-ABCDEFGHJKMNOP；未命名 Ex-4-T,Ex-5-CDEFGHIJKLMNOPQRS,Ex-6-BCDEFGHIJKLMNOPQRTUVβ,Ex-9-BCEGHIJKLMOPQRS,Ex-11-CDEFGHIJKLMNOPQRS,Ex-12-ABCDEFGHIJKLMNOPQRTUVβ；两周年活动 中间岛战役-K,女武神行动-P；决战无畏之海 Ex-4-O,Ex-5-CDEFGJLMP</t>
  </si>
  <si>
    <t>7-5-CDEFGHIJKLMOQ,8-1-CDEFGHIJKL,8-3-DEFGHIJKL</t>
  </si>
  <si>
    <t>极地奏鸣曲 Ex-4-5-CDFGLQ,Ex-4-2-CDEFGHIJL；女武神行动 Ex-1-BDEF,Ex-3-BCDEGHIJKLM,Ex-5-CDEFG,Ex-7-ABCDEGHIJLM；未命名 Ex-1-LM,Ex-3-S,Ex-5-CDFHIJKMNOQRS,Ex-6-BCDEFGHIJKLMNOPQRTUVβ,Ex-8-BCDEFGHIKO,Ex-10-BCEIJKLMNOPQRST,Ex-12-ABCDEFGHIJKLMNOPQRTUVβ</t>
  </si>
  <si>
    <t>2-3-CDEGHJ,3-3-CDEFGHJK,4-2-ABCDFGHIJ,5-1-ABCDEFGH,5-3-ABCEFGH,5-4-ABCDEGH,5-5-ABCDEFGHI,6-1-ABCDEFGHIK,6-2-ABCDEFGHIJKLM,6-3-ABCDEFHJ,6-4-ABCDEFGHIKL,7-1-ABCDFGHIJKLMN,8-2-ABCDEFGHIJKLM</t>
  </si>
  <si>
    <t>极地奏鸣曲 Ex-2-ABCDEFGHIJKLMN,Ex-2-2-ABEFGHCDEGHJK,Ex-2-3-ABCDEFGHI,Ex-3-1-ABCDEFGHIK,Ex-3-2-ABCDEFGHIJKMDEGHJK,Ex-3-3-ABCDEFHJ,Ex-3-4-ABCDEFGHIKL,Ex-4-1-ABCDFGHIJKLMN,Ex-4-3-ABCDEFGIJKLM,Ex-4-4-ABCDEFGHIJKL；轰隆轰隆大作战 Ex-3-DFGHJL,Ex-4-ABCDEFGHILM,Ex-5-DFHIKLMOPQ,Ex-7-ACDGHJL,Ex-8-ABCDEFGHIM,Ex-9-BDFGHIKMOPQ；扑火之蛾 Ex-3-DEFGHIJKLM,Ex-4-ABCDEFGHIJKLMN,Ex-5-DEGHIJKLMN,Ex-8-DEFHJKLM,Ex-9-ABCDEFGHIJKLMN,Ex-10-DGIJKLMN；未命名 Ex-2-ABCDEFGHIJNOβ,Ex-8-ABCDEFGHIJNOβ；决战九段坂 Ex-2-Q,Ex-8-Q；中间岛战役 Ex-1-D,Ex-2-G,Ex-3-CDFGIJL,Ex-4-ABCDFGHK；两周年活动 地狱群岛攻略作战-CFKM,中间岛战役-ACDFGK；急速东方快车 Ex-1-ABCEFGHK,Ex-2-ABCDEFGHJKLMNO；所罗门之晓 Ex-1-ABCDEFGHJKL,Ex-3-ABCDEFGHIJKMNOPQ,Ex-5-ABCDEFGHIJKLNPQR,Ex-6-ABCDEFGHJKL,Ex-8-ABCDEFGHIJKMNOPQ,Ex-10-ABCDEFGHIJKLNPQR；地狱群岛攻略作战 Ex-1-ACDEF,Ex-2-BCDEFI,Ex-3-ABDEFGHI,Ex-4-ABCDEFGHKMN,Ex-5-ABCDEF,Ex-6-ABCDEFI,Ex-7-ABDFGHI,Ex-8-ABCDEFGHIKMN；熔炉大混战 Ex-1-CDEFGHIJ,Ex-3-DEFGHIJKL,Ex-5-CDEFGHIJKL,Ex-7-ABCDEFGHIJKLMN,Ex-8-ABCDEFGHIJ,Ex-10-ABCDEFGHIJKL,Ex-12-ABCDEFGHIJKL,Ex-14-ABCDEFGHIJKLMN</t>
  </si>
  <si>
    <t>3-1-BDFGHI,3-2-DEG,3-3-ABCDEFGHJK,3-4-ABCDGHIJ,4-1-CDEFIJ,4-2-CDFGHIJ,4-3-ABCEFGH,4-4-ABCDEHIKL</t>
  </si>
  <si>
    <t>极地奏鸣曲 Ex-1-ABCDEFGHIJKABCDEFGHIJKLM,Ex-1-1-CDFIJ,Ex-1-2-ABCDEHIKL,Ex-2-ABCDEFGHIJKLMN,Ex-3-ABCDEFGHIJKLMOPQABDEFGHIJKLMNO,Ex-4-ABCDEFGHJKMNOP,Ex-3-1-BFGHI,Ex-3-2-ABCDEGHJK,Ex-3-3-ACHIJ,Ex-4-4-ABCDEFGHIJKL；女武神行动 Ex-1-ABDEF,Ex-3-ABCDEGHIJKLM,Ex-7-ABCDEGHIJKLM；未命名 Ex-1-ABCDEFGHIJKLM,Ex-3-BCEGHIJKLMNOPQRS,Ex-5-ABCDFHIJKLMNOPQRS,Ex-7-ABCDEFGHJKLM,Ex-9-BCEGHIJKLMNOPQRS,Ex-11-ABCDFHIJKLMNOQRS</t>
  </si>
  <si>
    <t>6-1-ABCDEFGHIK,6-2-ABCDEFGHIJKLM,7-4-M</t>
  </si>
  <si>
    <t>极地奏鸣曲 Ex-3-1-ABCDEFGHIK,Ex-3-2-ABDEFGIJM,Ex-4-4-MBDEFGHIJKL,Ex-1-ABCDEFGHIJKLM,Ex-3-ABDEFGHIJKLMNO；女武神行动 Ex-1-F,Ex-3-BCDEGHIJKL,Ex-5-ABCDEFG,Ex-7-ABCDEGHIJKLM；未命名 Ex-1-ABCDEFGHIJKLM,Ex-2-ABCDEFGHIJKNO,Ex-3-BCEGHIJKLMNOPQRS,Ex-4-ABCDEIJKLMNOPQRST,Ex-5-ABCDFHIJKLMNOPQRS,Ex-6-BCDEGIJKLMNOPRTUV,Ex-7-ABCDEFGHJKLM,Ex-8-ABCDEFGHIJKNO,Ex-9-BCEGHIJKLMNOPQRS,Ex-10-ABCDEIJKLMNOPQRST,Ex-12-ABCDEFGIJKLMNOPQRTUV</t>
  </si>
  <si>
    <t>2-5-BDFGHIJKLMNO,2-6-DFGIJKLM,3-1-BDFGHI,4-1-CDEFIJ,5-1-CDEFGH</t>
  </si>
  <si>
    <t>极地奏鸣曲 Ex-1-1-CDEFIJBDFGHI,Ex-3-CDEFGHIJKMOPQ,Ex-1-2-BDFHI,Ex-1-3-BFGHIJ,Ex-3-1-BFGHI,Ex-4-1-DFGIJKLM,Ex-4-4-EHIJKL；轰隆轰隆大作战 Ex-1-I,Ex-2-L,Ex-3-L,Ex-5-DFHIKOPQ,Ex-7-L,Ex-9-DFIKLMOPQ；扑火之蛾 Ex-1-J,Ex-2-L,Ex-3-M,Ex-5-DEGHIJKLMN,Ex-6-J,Ex-7-L,Ex-8-M,Ex-10-DGJKLMN；未命名 Ex-1-ABCDEFHJKLM,Ex-3-BCDEFGHJKLMNOPRSβ,Ex-7-ABCDEFHJKLM,Ex-9-BCDEFGHIJKLMNOPRSβ；决战九段坂 Ex-1-NO,Ex-7-NO；中间岛战役 Ex-2-DEG,Ex-3-CDFGJL,Ex-5-A,Ex-7-BDEG,Ex-9-CDFGK；两周年活动 妄想舰队歼灭作战-ABCD；莱特湾战役 Ex-1-I,Ex-2-L,Ex-3-L,Ex-5-DFGHIKMOPQ,Ex-7-L,Ex-9-DIOPQ；急速东方快车 Ex-2-DEFGHJKLMNO,Ex-3-DEFGIJLMNOPR,Ex-4-BCEFHIJKLMNOQR,Ex-5-DEFGHJKLMNO,Ex-6-DEGIJLMNOPR,Ex-7-BCEFHIJKLNOQR；所罗门之晓 Ex-1-BCDEFGHJKL,Ex-3-DEFGHIJKMNOPQ,Ex-5-DEFGHIJKLNPQR,Ex-6-BCDEFGHKL,Ex-8-DEFGHIJKMNOPQ,Ex-10-DEFGHIJKLNPQR；地狱群岛攻略作战 Ex-2-I,Ex-4-CDEFHKM,Ex-6-BCDEFI,Ex-8-CEFHKMN；熔炉大混战 Ex-1-CDEFGHIJ,Ex-3-DEFGHIJKL,Ex-5-CDEFGHIJKL,Ex-7-ABCDEFGHIJKLMN,Ex-8-CDEFGHIJ,Ex-10-DEFGHJKL,Ex-12-CDEFGHIJKL,Ex-14-ABCDEFGHIJKLMN</t>
  </si>
  <si>
    <t>极地奏鸣曲 Ex-1-1-CDEFIJBDFGHI,Ex-2-DEFGHIJKLMN,Ex-1-2-BDFHI,Ex-1-3-BFGHIJ,Ex-3-1-BFGHI,Ex-4-1-FGIJKLM,Ex-4-4-DEHJKL；轰隆轰隆大作战 Ex-1-CEFGHI,Ex-2-BCEGHJL,Ex-5-DFHIKMOPQ,Ex-8-CDEFHIM；扑火之蛾 Ex-1-CDEFGHIJ,Ex-2-DEFGHIJKL,Ex-5-DEGHIJKLMN,Ex-6-CDEFGIJ,Ex-7-DEFGHIJKL,Ex-10-DGJKLN；未命名 Ex-1-ABCDEFHJKLM,Ex-3-BCDEFGHIJKLMNOPRSβ,Ex-7-ABCDEFHJKLM,Ex-9-BCDEFGHIJKLMNOPRSβ；决战九段坂 Ex-1-NO,Ex-7-NO；中间岛战役 Ex-4-CDGK,Ex-8-BCDEJL；两周年活动 妄想舰队歼灭作战-ABCD；莱特湾战役 Ex-1-EFGHI,Ex-2-CEGHL,Ex-5-DFILMOPQ；急速东方快车 Ex-2-DEFGHJKLMNO,Ex-3-DEFGIJLMNOPR,Ex-4-BCEFHIJKLMNOPQR,Ex-5-DEFGHJKLMNO,Ex-6-DEGIJLMOPR,Ex-7-BCEFHIJKLMNOPQ；所罗门之晓 Ex-1-BCDEFGHJKL,Ex-3-DEFGHIJKMNOPQ,Ex-5-DEFGHIJKLNPQR,Ex-6-BCDEFGHKL,Ex-8-DEGHIJKMNOPQ,Ex-10-DEFGHIJKNPQR；地狱群岛攻略作战 Ex-2-I,Ex-4-CDEFHIKMN,Ex-6-BCDEI,Ex-8-CEFHJKMN；熔炉大混战 Ex-1-CDEFGHIJ,Ex-3-DEFGHIJKL,Ex-5-CDEFGHIJKL,Ex-7-ABCDEFGHIJKLMN,Ex-8-CDEFGHIJ,Ex-10-DEFGHJKL,Ex-12-CDEFGHIJKL,Ex-14-ABCDEFGHIJKLMN</t>
  </si>
  <si>
    <t>极地奏鸣曲 Ex-1-CDEFGHIJK,Ex-1-1-BDFGHI,Ex-1-2-BDHI,Ex-1-3-BDFGHIJ,Ex-4-1-DFGIJKLM,Ex-4-4-EHIJKL；轰隆轰隆大作战 Ex-2-BCEGHJL,Ex-3-DGHJL,Ex-4-ABCDEFGHIM,Ex-5-BDFGHIKLMOPQ,Ex-7-ADGHJKL,Ex-8-ABCDEFGHIM,Ex-9-BDFGHIKLMOPQ；扑火之蛾 Ex-2-DEFGHIJKL,Ex-3-DEFGHIJKLM,Ex-4-ABCDEFGHIJKLMN,Ex-5-ABCDEFGHIJKLMN,Ex-7-DEFGHIJKL,Ex-8-FHJKM,Ex-9-ABCDEFGHIJKLMN,Ex-10-ABCDEFGHIJKLMN；决战九段坂 Ex-2-Q,Ex-8-Q；未命名 Ex-8-BCDEFGHIJNOβ；中间岛战役 Ex-1-BCDE,Ex-5-A,Ex-9-ABCDFGHK；两周年活动 妄想舰队歼灭作战-BCD；莱特湾战役 Ex-2-BCEGHJL,Ex-3-HJL,Ex-7-DGHL,Ex-9-DILMOPQ；急速东方快车 Ex-2-DEFGHJKLMNO,Ex-3-DEFGIJLMNOPR,Ex-4-BCEFHIJKLMNOPQR,Ex-5-DEFGHJKLMNO,Ex-6-DEGIJLMOPR,Ex-7-BCEFHIJKLMNOQR；所罗门之晓 Ex-1-BCDEFGHJKL,Ex-3-DEFGHIJKMNOPQ,Ex-5-DEFGHIJKLNPQR,Ex-6-BCDEFGHKL,Ex-8-DEFGHJMNOPQ,Ex-10-DEFGHIJKLNPQR；地狱群岛攻略作战 Ex-1-ACDEF,Ex-2-BCDEFI,Ex-3-DFGI,Ex-4-CEFHIJKM,Ex-5-ACDEF,Ex-6-BCEFI,Ex-7-ABDEFGHI,Ex-8-ABCDEFGHIJKMN；熔炉大混战 Ex-7-DEFGHIJKLMN,Ex-14-DEFGHIJKLMN</t>
  </si>
  <si>
    <t>极地奏鸣曲 Ex-3-DEFGHIJKMOPQ,Ex-1-1-BDFGHI,Ex-1-2-BDFGHI,Ex-1-3-BDFGHIJ,Ex-4-1-DFGIJKLM,Ex-4-4-EGHJKL；轰隆轰隆大作战 Ex-1-CEFGHI,Ex-2-BCEFGHJL,Ex-3-DGHJL,Ex-5-BDFGHIKLMOPQ,Ex-7-ACDFGHJL,Ex-8-ABCDEFGHIM,Ex-9-BDFGHIKLMOPQ；扑火之蛾 Ex-1-CDEFGHIJ,Ex-2-DEFGHIJKL,Ex-3-DEFGHIJKLM,Ex-5-ABCDEFGHIJKLMN,Ex-6-CDEFHIJ,Ex-7-DEFHIJKL,Ex-8-DFGHJKLM,Ex-10-ABCDEFGHIJKLMN；未命名 Ex-2-BCDEFGHIJNOβ,Ex-4-ABCDEIJKLMNOPQRTβ,Ex-8-BCDEFGHIJNOβ,Ex-10-ABCDEJKLMNOPQRTβ；决战九段坂 Ex-2-Q,Ex-8-Q；中间岛战役 Ex-2-ABDEG,Ex-4-ABCDFGK,Ex-6-BDE,Ex-8-BCDEJL；两周年活动 妄想舰队歼灭作战-BCD；莱特湾战役 Ex-1-CEFGHI,Ex-2-BCEGHJL,Ex-3-DHJL,Ex-7-DHJL,Ex-9-DFHIKOPQ；急速东方快车 Ex-3-DEFGIJLMNOPR,Ex-4-BCEFHIJKLMNOPQR,Ex-5-DEFGHJKLMNO,Ex-6-DEFGIJLNOPR,Ex-7-BCEFHIJKLMNOQR；所罗门之晓 Ex-3-DEFGHIJKMNOPQ,Ex-5-DEFGHIJKLNPQR,Ex-6-BCDEFGHKL,Ex-8-DFGHIJKMNOPQ,Ex-10-DEFGHIJKNPQR；地狱群岛攻略作战 Ex-1-ACDEF,Ex-2-BCDEFI,Ex-3-DEFGHI,Ex-4-CEFHKMN,Ex-5-ACDEF,Ex-6-BCDEFI,Ex-7-ADEFGHI,Ex-8-ABCDEFGHJKMN；熔炉大混战 Ex-5-CDEFGHIJKL,Ex-12-CDEFGHIJKL</t>
  </si>
  <si>
    <t>极地奏鸣曲 Ex-2-DEFGHIJKLMN,Ex-1-1-BDFGHI,Ex-1-2-BDFGHI,Ex-1-3-BDFGHIJ,Ex-4-1-DFGIJKLM,Ex-4-4-DEGHJKL；轰隆轰隆大作战 Ex-1-CEFGHI,Ex-3-DGHJL,Ex-4-CDEFGHIM,Ex-5-DFHIMOPQ,Ex-7-ADFGHJL,Ex-8-ABCDEFGHILM,Ex-9-BDFGHIKMOPQ；扑火之蛾 Ex-1-CDEFGHIJ,Ex-3-DEFGHIJKLM,Ex-4-CDEFGHIJKLMN,Ex-5-DEGHIJKLMN,Ex-6-CDEFHIJ,Ex-8-DFHJM,Ex-9-CDEFIJKLMN,Ex-10-DGJKLMN；决战九段坂 Ex-2-Q,Ex-8-Q；未命名 Ex-4-ABCDEIJKLMNOPQRTβ,Ex-8-BCDEFGHIJNOβ,Ex-10-ABCDEIJKLMNOPQRTβ；中间岛战役 Ex-3-CDFGIJL,Ex-7-BDEG；两周年活动 妄想舰队歼灭作战-BCD；莱特湾战役 Ex-1-CEFGHI,Ex-3-GHJL,Ex-5-DFHIKMOPQ,Ex-7-HJL；地狱群岛攻略作战 Ex-1-ACDEF,Ex-2-BCDEFI,Ex-3-DFGHI,Ex-4-CDEFGHKM,Ex-5-ACDEF,Ex-6-BCDEI,Ex-7-ADEFGI,Ex-8-ABCDEFGHKMN；熔炉大混战 Ex-3-DEFGHIJKL,Ex-10-DEFGHJKL</t>
  </si>
  <si>
    <t>2-5-JLMNO</t>
  </si>
  <si>
    <t>极地奏鸣曲 Ex-4-OP,Ex-1-1-I,Ex-1-2-I,Ex-1-3-HIJ；轰隆轰隆大作战 Ex-2-L,Ex-8-M,Ex-9-Q；扑火之蛾 Ex-2-L,Ex-7-L,Ex-10-N；决战九段坂 Ex-8-Q；未命名 Ex-10-BCEJKLMNOPQRTβ,Ex-12-β；中间岛战役 Ex-5-A,Ex-8-L；莱特湾战役 Ex-2-L；急速东方快车 Ex-4-Q,Ex-7-Q；所罗门之晓 Ex-5-R,Ex-10-R；地狱群岛攻略作战 Ex-4-M,Ex-7-I,Ex-8-M；熔炉大混战 Ex-7-N,Ex-14-EFGHIJKLMN</t>
  </si>
  <si>
    <t>决战无畏之海 Ex-4-O,Ex-5-P,Ex-6-CDGJKMNQ,Ex-7-CDHNRU；三周年活动 Ex-6-J</t>
  </si>
  <si>
    <t>6-3-J,6-4-BCDEFGHIKL,8-2-ABCDEFGHIJKLM</t>
  </si>
  <si>
    <t>极地奏鸣曲 Ex-3-3-J,Ex-3-4-BCEFGHIKL,Ex-4-ABCDEFGHIJKMNOPABCDEFGHIJKLMNO,Ex-1-KM,Ex-3-DEFGHIJKLMNO,Ex-4-3-ABCDEFHIJKM；女武神行动 Ex-2-BCDEFGJKL,Ex-4-ABCDEFGHJKMNOP,Ex-5-F,Ex-6-BCDEFI,Ex-8-ABCDEFGHJKMNOP；未命名 Ex-1-CDEFGHIJKLM,Ex-2-ABCDEFGHIJKNO,Ex-3-BCEGHIJKLMNOPQRS,Ex-4-ABCDEIJKLMNOPQRST,Ex-5-ABCDFHIJKLMNOPQRS,Ex-6-ABCDEFGHIJKLMNOPQRTUVβ,Ex-7-ABCDEFGHJKLM,Ex-8-ABCDEFGHIJKNO,Ex-9-BCEGHIJKLMNOPQRS,Ex-10-ABCDEIJKLMNOPQRST,Ex-11-ABCDFHIJKLMNOPQRS,Ex-12-ABCDEFGHIJKLMNOPQRTUVβ；两周年活动 中间岛战役-K,女武神行动-P；决战无畏之海 Ex-4-O,Ex-6-Q,Ex-7-CDFHNPRSU；三周年活动 Ex-3-BCDFGHIJKLM,Ex-10-Q</t>
  </si>
  <si>
    <t>6-3-DEFHJ,6-4-K,8-2-ABCDEFGHIJKLM</t>
  </si>
  <si>
    <t>极地奏鸣曲 Ex-2-ABCDEFGHIJKLMNDEFGHIJKLMNO,Ex-3-3-DEHJ,Ex-3-4-K,Ex-3-DEFGHIJKLMNO,Ex-4-3-ABCDEFIJM,Ex-4-4-ABCDEFGHIJKL；女武神行动 Ex-1-BDEF,Ex-2-K,Ex-3-L,Ex-4-ABCDEFGHJKMNOP,Ex-6-BCDEFI,Ex-7-ABCDEGHIJLM；未命名 Ex-2-BCDEFGHIJKNO,Ex-3-BCEGHIJKLMNOPQRS,Ex-4-ABCDEIJKLMNOPQRST,Ex-5-ABCDEFGHIJKLMNOPQRS,Ex-6-ABCDEFGHIJKLMNOPQRTUVβ,Ex-7-ABCDEFGHJKLM,Ex-8-ABCDEFGHIJKNO,Ex-9-BCEGHIJKLMNOPQRS,Ex-10-ABCDEIJKLMNOPQRST,Ex-11-ABCDEFGHIJKLMNOPQRS,Ex-12-ABCDEFGHIJKLMNOPQRTUVβ；两周年活动 女武神行动-DEMNP；决战无畏之海 Ex-4-DEGHIJMNO,Ex-5-CDEFGJLMP,Ex-6-BDFGJKMNOQ,Ex-7-CDHNPRSU；三周年活动 Ex-1-J</t>
  </si>
  <si>
    <t>6-1-DEFGHIK,6-2-DEFGIJKM,7-1-CDFGHIJKLMN,7-2-DEGHJKLM,7-3-ADEFGHIKLN,7-4-CDEFIJKLM,7-5-CDEFGHIJKLMOQ,8-1-CDEFGHIJKL,8-2-M</t>
  </si>
  <si>
    <t>极地奏鸣曲 Ex-3-OQ,Ex-3-1-DFGHIK,Ex-3-2-DGJM,Ex-4-1-CGHIKN,Ex-4-2-DEKLMCEHJL,Ex-4-3-AFGHILNM,Ex-4-4-CEFIKLM,Ex-4-5-CEFQ,Ex-2-DFGHIJKLMNO,Ex-4-NO；女武神行动 Ex-1-F,Ex-3-BCDGHIJKLM,Ex-4-P,Ex-5-F,Ex-6-I,Ex-7-H；未命名 Ex-3-S,Ex-4-T,Ex-5-DEFGHIJLMNPQRS,Ex-7-CDEFGHJLM,Ex-8-BCDEFGIKO,Ex-9-BCEGHIJKLMOPQRS,Ex-11-EFGIJMNOPQRS；两周年活动 帕斯塔战役-V,中间岛战役-K,女武神行动-P；决战无畏之海 Ex-6-Q,Ex-7-U；三周年活动 Ex-5-DEFHIJKLMNOQ,Ex-8-K</t>
  </si>
  <si>
    <t>6-1-DEFGHIK,6-2-DEFGHIJKLM,7-1-CDFGHIJKLMN,7-2-ABDEFGHJKLM,7-3-ABCDEFGHIKLN,7-4-ABCDEFIJKLM,7-5-ABCDEFGHIJKLMOQ,8-1-ABCDEFGHIJKL,8-2-ABCDEFGHIJKLM</t>
  </si>
  <si>
    <t>极地奏鸣曲 Ex-2-ABCDEFGHIJKLMN,Ex-3-1-DFGHIK,Ex-3-2-DFGIJM,Ex-4-1-CGHIKN,Ex-4-2-ADEFGHKLMABCDEFGHIJKL,Ex-4-3-ABCDEFGHILNABCDEFGIJKM,Ex-4-4-ABCDEFIJKLMABDEFGHIJKL,Ex-4-5-ABCDEFGHIJKLMQ,Ex-1-ABCDEFGHIJKLM,Ex-3-ABDEFGHIJKLMNO；女武神行动 Ex-2-ABCDEFGHIJKL,Ex-3-ABCDEGHIJKLM,Ex-4-P,Ex-5-ABCDEFG,Ex-7-ABCDEGHIJLM；未命名 Ex-1-CDEFGHIJKLM,Ex-2-ABCDEFGHIJKNO,Ex-3-BCEGHIJKLMNOPQRS,Ex-4-ABCDEIJKLMNOPQRST,Ex-5-ABCDEFGHIJKLMNOPQRS,Ex-6-ABCDEFGHIJKLMNOPQRTUVβ,Ex-7-ABCDEFGHJKLM,Ex-8-ABCDEFGHIJKNO,Ex-9-BCEGHIJKLMNOPQRS,Ex-10-ABCDEIJKLMNOPQRST,Ex-11-ABCDEFGHIJKLMNOPQRS,Ex-12-ABCDEFGHIJKLMNOPQRTUVβ；两周年活动 帕斯塔战役-DOPUV,女武神行动-DLMNP；决战无畏之海 Ex-5-P,Ex-6-Q,Ex-7-CDHJNPRSU；三周年活动 Ex-10-Q</t>
  </si>
  <si>
    <t>6-1-DEFGHIK,6-2-DEFGHIJKM,7-1-N,8-2-ABCDEFGHIJKLM</t>
  </si>
  <si>
    <t>极地奏鸣曲 Ex-2-ABCDEFGHIJKLMNDEFGHIJKLMNO,Ex-3-1-DFGHIK,Ex-3-2-DEFGIJM,Ex-4-1-N,Ex-4-ABCDEFGHIJKLMNO,Ex-4-3-ABCDEIJM,Ex-4-4-ABCDEFGHIJKL；女武神行动 Ex-1-ABDEF,Ex-3-ABCDEGHIJKLM,Ex-4-P,Ex-5-ABCDEFG,Ex-6-I,Ex-8-ABCDEFGHJKMNOP；未命名 Ex-1-CDEFGHIJKLM,Ex-2-ABCDEFGHIJKNO,Ex-3-BCEGHIJKLMNOPQRS,Ex-4-ABCDEIJKLMNOPQRST,Ex-5-ABCDFHIJKLMNOPQRS,Ex-6-ABCDEFGHIJKLMNOPQRTUVβ,Ex-7-ABCDEFGHJKLM,Ex-8-ABCDEFGHIJKNO,Ex-9-BCEGHIJKLMNOPQRS,Ex-10-ABCDEIJKLMNOPQRST,Ex-11-ABCDFHIJKLMNOQRS,Ex-12-ABCDEFGHIJKLMNOPQRTUVβ；两周年活动 帕斯塔战役-MPV,女武神行动-DELMNP；决战无畏之海 Ex-6-Q,Ex-7-U</t>
  </si>
  <si>
    <t>5-3-BCEFGH,5-4-CDEGH,5-5-ABCDEFGHI,8-1-ABCDEFGHIJKL,8-3-ABCDEFGHIJKL</t>
  </si>
  <si>
    <t>极地奏鸣曲 Ex-2-2-CEFGH,Ex-2-3-ABDEFGHI,Ex-3-ABCDEFGHIJKLMOPQ,Ex-4-2-ABCDEFGHIJKL,Ex-4-4-ABCDEFGHIJKL；轰隆轰隆大作战 Ex-3-ACDGHJL,Ex-7-ADFGHJL；扑火之蛾 Ex-3-ABCDEFGHIJKLM,Ex-6-ABCDEFGIJ,Ex-8-ABCDEFGHJKM；未命名 Ex-1-ABCDEFGHIJKLM,Ex-2-BCDEFGHIJKNO,Ex-3-BCDEFGHIJKLMNOPQRSβ,Ex-4-ABCDEIJKLMNOPQRSTβ,Ex-5-CDFHIJKLMNOQRS,Ex-6-BCDEFGIJKLMNOPQRTUV,Ex-7-ABCDEFGHJKLM,Ex-8-BCDEFGHIKO,Ex-9-BCDEFGHIJKLMNOPQRSβ,Ex-10-ABCDEIJKLMNOPQRSTβ,Ex-11-DFIJKMNQRS,Ex-12-BCDEGIJKLMNOPRTUV；决战九段坂 Ex-1-NO,Ex-7-NO；两周年活动 地狱群岛攻略作战-FKM,中间岛战役-CDFGK；急速东方快车 Ex-1-ABCEFGHK,Ex-2-ABCDEFGHJKLMNO,Ex-3-ABCDEFGIJLMNOPR,Ex-4-ABCEFHIJKLMNOPQR,Ex-5-ABCDEFGHJKLMNO,Ex-6-ABCDEFGIJLMNOPR,Ex-7-ABCEFHIJKLMNOPQR；所罗门之晓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Ex-1-ACDEF,Ex-2-BCEI,Ex-3-ADFGHI,Ex-4-ABCDEFGHKM,Ex-5-ABDEF,Ex-6-ABCDEFI,Ex-7-ADFGHI,Ex-8-ABCDEFHIJKM；熔炉大混战 Ex-1-CDEFGHIJ,Ex-5-CDEGHIJKL,Ex-7-ABCDEFGHIJKLMN,Ex-10-ABCDEFGHJKL,Ex-14-ABCDEFGHIJKLMN</t>
  </si>
  <si>
    <t>5-3-CEFGH,5-4-CDEGH,5-5-ABCDEFGHI,8-1-ABCDEFGHIJKL,8-3-ABCDEFGHIJKL</t>
  </si>
  <si>
    <t>极地奏鸣曲 Ex-2-2-EGH,Ex-2-3-ABCDEFGHI,Ex-3-ABCDEFGHIJKLMOPQ,Ex-4-2-ABCDEFGHJKL,Ex-4-4-ABCDEFGHIJKL；轰隆轰隆大作战 Ex-2-ABCEFGHJL,Ex-4-ABCDFGHIM,Ex-5-BDFGHIKMOPQ,Ex-8-ABCDFGHIM；扑火之蛾 Ex-2-ABCDEFGHIJKL,Ex-4-ABCDEFGHIJKLMN,Ex-5-ABCDEFGHIJKLMN,Ex-7-ABCDEFGHIJKL,Ex-9-ABCDEFGHIJKLMN,Ex-10-ABCDEFGHIJKLMN；未命名 Ex-1-ABCDEFHJKLM,Ex-3-BCDEFGHIJKLMNOPRSβ,Ex-7-ABCDEFHJKLM,Ex-9-BCDEFGHJKLMNOPRSβ；决战九段坂 Ex-1-NO,Ex-7-NO；中间岛战役 Ex-1-ABCDE,Ex-3-ACDEFGJ,Ex-5-A,Ex-6-ABDE,Ex-7-BDEG,Ex-8-ABCDEJL,Ex-10-A；两周年活动 地狱群岛攻略作战-CFKM；急速东方快车 Ex-1-ABCEFGHK,Ex-2-ABCDEFGHJKLMNO,Ex-3-ABCDEFGIJLMNOPR,Ex-4-ABCEFHIJKLMNOPQR,Ex-5-ABCDEFGHJKLMNO,Ex-6-ABCDEFGIJLMNOPR,Ex-7-ABCEFHIJKMNOQR；所罗门之晓 Ex-1-ABCDEFGHJKL,Ex-3-ABCDEFGHIJKMNOPQ,Ex-5-ABCDEFGHIJKLNPQR,Ex-6-ABCDEFGHJKL,Ex-8-ABCDEFGHIJKMNOPQ,Ex-10-ABCDEFGHIJKLNPQR；地狱群岛攻略作战 Ex-1-ACDEF,Ex-2-BCDEI,Ex-3-ABDEFGHI,Ex-4-ABCDEFGHKMN,Ex-5-ABCDE,Ex-6-ABCEFI,Ex-7-ABDEFGI,Ex-8-ABCDEFGHIKMN；熔炉大混战 Ex-1-CDEFGHIJ,Ex-5-CDEFGHIJKL,Ex-7-ABCDEFGHIJKLMN,Ex-10-ABCDEFGHJKL,Ex-14-ABCDEFGHIJKLMN</t>
  </si>
  <si>
    <t>极地奏鸣曲 Ex-2-2-EFGH,Ex-2-3-ABDEFGHI,Ex-3-ABCDEFGHIJKLMOPQ,Ex-4-2-ABCDEFHIJKL,Ex-4-4-ABDEFGHIJKL；轰隆轰隆大作战 Ex-1-ABCEFGHI,Ex-9-BDFGHIKLMOPQ；扑火之蛾 Ex-1-ABCDEFGHIJ,Ex-4-ABCDEFGHIJKLMN,Ex-6-ABCDEFGHIJ,Ex-10-ABCDEFGHIJKLMN；未命名 Ex-1-ABCDEFHJKLM,Ex-3-BCDEFGHJKLMNOPRSβ,Ex-4-ABCDEIJKLMNOPQRTβ,Ex-7-ABCDEFHJKLM,Ex-9-BCDEFGHIJKLMNOPRSβ,Ex-10-ABCDEJKLMNOPQRTβ；决战九段坂 Ex-1-NO,Ex-7-NO；中间岛战役 Ex-2-ABDEG,Ex-4-ABCDFGK,Ex-5-A,Ex-6-ABDE,Ex-7-BDEG,Ex-8-ABCDEJL,Ex-9-ABCDFGHK；两周年活动 地狱群岛攻略作战-CFKM,中间岛战役-K；急速东方快车 Ex-1-ABCEFGHK,Ex-2-ABCDEFGHJKLMNO,Ex-3-ABCDEFGIJLMNOPR,Ex-4-ABCEFHIJKLMNOPQR,Ex-5-ABCDEFGHJKLMNO,Ex-6-ABCDEFGIJLMNOPR,Ex-7-ABCEFHIJKLMNOQR；所罗门之晓 Ex-1-ABCDEFGHJKL,Ex-3-ABCDEFGHIJKMNOPQ,Ex-5-ABCDEFGHIJKLNPQR,Ex-6-ABCDEFGHJKL,Ex-8-ABCDEFGHIJKMNOPQ,Ex-10-ABCDEFGHIJKLNPQR；地狱群岛攻略作战 Ex-1-ACDEF,Ex-2-BCDEFI,Ex-3-ADEFGHI,Ex-4-ABCDEFHKMN,Ex-5-ABCDE,Ex-6-ABCDEFI,Ex-7-ADFGHI,Ex-8-ABCDEFGHKMN；熔炉大混战 Ex-1-CDEFGHIJ,Ex-5-CDEFGHIJKL,Ex-7-ABCDEFGHIJKLMN,Ex-10-ABCDEFGHIJKL</t>
  </si>
  <si>
    <t>极地奏鸣曲 Ex-4-OP；轰隆轰隆大作战 Ex-2-L,Ex-8-CDFHM；扑火之蛾 Ex-2-L,Ex-7-L；未命名 Ex-9-Sβ；中间岛战役 Ex-3-J,Ex-8-L；两周年活动 中间岛战役-CDFGK；地狱群岛攻略作战 Ex-7-I,Ex-8-CEFHIKMN；熔炉大混战 Ex-12-CDEFGHIJKL,Ex-14-FGHIJKLMN</t>
  </si>
  <si>
    <t>8-3-L</t>
  </si>
  <si>
    <t>极地奏鸣曲 Ex-2-LN；轰隆轰隆大作战 Ex-2-L,Ex-8-CDHIM；扑火之蛾 Ex-2-L,Ex-7-L；未命名 Ex-3-Sβ,Ex-9-Sβ；中间岛战役 Ex-5-A,Ex-9-FK；两周年活动 中间岛战役-CDFGK；地狱群岛攻略作战 Ex-7-I,Ex-8-CEFHKM；熔炉大混战 Ex-14-N</t>
  </si>
  <si>
    <t>极地奏鸣曲 Ex-3-ABCDEFGHIJKLMNOPQ；轰隆轰隆大作战 Ex-3-ADGHJKL,Ex-7-ACDFGHJL；扑火之蛾 Ex-3-ABCDEFGHIJKLM,Ex-6-ABCDEFGHIJ,Ex-8-ABCDEFGHJKM；未命名 Ex-8-ABCDEFGHIJNOβ；决战九段坂 Ex-8-Q；中间岛战役 Ex-1-ABCDE,Ex-3-ABCDEFGJL,Ex-5-A,Ex-7-BDEG,Ex-9-ABCDFGHK；两周年活动 地狱群岛攻略作战-CFKM；所罗门之晓 Ex-1-ABCDEFGHJKL,Ex-3-ABCDEFGHIJKMNOPQ,Ex-5-ABCDEFGHIJKLNPQR,Ex-6-ABCDEFGHJKL,Ex-8-ABCDEFGHIJKMNOPQ,Ex-10-ABCDEFGHIJKLNPQR；地狱群岛攻略作战 Ex-6-I,Ex-7-DFGI,Ex-8-CEFHKMN；熔炉大混战 Ex-1-CDEFGHIJ,Ex-3-ABCDEFGHIJKL,Ex-5-ABCDEFGHIJKL,Ex-7-ABCDEFGHIJKLMN,Ex-8-ABCDEFGHIJ,Ex-10-ABCDEFGHIJKL,Ex-12-ABCDEFGHIJKL,Ex-14-ABCDEFGHIJKLMN</t>
  </si>
  <si>
    <t>极地奏鸣曲 Ex-1-CDEFGHIJK,Ex-4-4-DEHJKL；轰隆轰隆大作战 Ex-4-ABCDFGHILM,Ex-5-BDFGHIKLMOPQ；扑火之蛾 Ex-4-ABCDEFGHIJKLMN,Ex-5-ABCDEFGHIJKLMN,Ex-9-ABCDEFGHIJKLMN,Ex-10-ACDEGHIJKLMN；中间岛战役 Ex-2-DEG,Ex-4-CDGK,Ex-6-BDE,Ex-8-ABCDEJL；所罗门之晓 Ex-5-R,Ex-10-DEFGHIJKLNPQR；地狱群岛攻略作战 Ex-8-M；熔炉大混战 Ex-7-N,Ex-14-N</t>
  </si>
  <si>
    <t>7-1-ABCDFGHIJKLMN,7-2-ABDEFGHJKLM,7-3-ABCDEFGHIKLN,7-4-ABCDEFIJKLM,7-5-ABCDEFGHIJKLMOQ,8-1-ABCDEFGHIJKL,8-3-DEFGHIJKL</t>
  </si>
  <si>
    <t>极地奏鸣曲 Ex-1-CDEFGHIJK,Ex-4-1-ABCDFGHIJKLN,Ex-4-2-ADEFHKLMABCDEFGHIJKL,Ex-4-3-ABCDEFGHILN,Ex-4-4-ABCDEFIJKMEHJKL,Ex-4-5-ABCDEFGHIJKLQ；轰隆轰隆大作战 Ex-4-CDFGHIM,Ex-5-DHIMOPQ；扑火之蛾 Ex-4-CDEFGHIJKMN,Ex-5-DEGHIJKLMN,Ex-9-CEFJKLMN,Ex-10-DGHJKLN；未命名 Ex-4-BCEJKLMNOPQRTβ,Ex-6-BCDEHIJKLMNPQRTUVβ,Ex-10-BCDEJKLMOPQRTβ,Ex-12-BCDEHIJKLMNQRTUVβ；中间岛战役 Ex-5-A,Ex-6-BDE,Ex-7-BDEG,Ex-8-BCDEJL,Ex-9-ABCDFGHK；急速东方快车 Ex-4-Q,Ex-5-NO,Ex-7-Q；所罗门之晓 Ex-5-R,Ex-6-L,Ex-10-R；地狱群岛攻略作战 Ex-8-M；熔炉大混战 Ex-3-DEFGHIJKL,Ex-5-ABCDEFGHIJKL,Ex-7-ABCDEFGHIJKLMN,Ex-8-ABCDEFGHIJ,Ex-10-ABCDEFGHJKL,Ex-12-ABCDEFGHIJKL,Ex-14-ABCDEFGHIJKLMN</t>
  </si>
  <si>
    <t>极地奏鸣曲 Ex-2-DEFGHIJKLMN,Ex-1-BCDEFGHIJKM,Ex-3-DEFGHIJKLMNO,Ex-4-4-EHJKL；女武神行动 Ex-4-CDEGHJMNOP,Ex-5-CDEFG,Ex-8-ABCDEFGHJKMNOP；未命名 Ex-5-RS,Ex-6-BCDEFGIJKLMNOPQRTUV,Ex-8-BCDEFGHIKO,Ex-9-BCEGHIJKLMNOPQRS,Ex-11-ABCDFHIJKLMNOQRS；两周年活动 帕斯塔战役-MOPUV</t>
  </si>
  <si>
    <t>极地奏鸣曲 Ex-2-DEFGHIJKLMNDEFGHIJKLMNO,Ex-4-CDEFGHIJKLMNO,Ex-4-4-EHIJKL；女武神行动 Ex-3-BCDEGHIJKL,Ex-6-BCDEFHI,Ex-7-ABCDEGHIJKLM；未命名 Ex-4-T,Ex-5-CDFHIJKLMNOPQRS,Ex-6-BCDEFGIJKLMNOPQRTUV,Ex-7-CDEFGHJKLM,Ex-10-ABCDEIJKLMNOPQRST,Ex-12-ABCDEFGIJKLMNOPQRTUV；两周年活动 帕斯塔战役-MOPV</t>
  </si>
  <si>
    <t>5-3-H,5-5-DEFGHI,6-2-M,6-4-K,8-2-DEFGHIJLM</t>
  </si>
  <si>
    <t>极地奏鸣曲 Ex-2-2-H,Ex-2-3-DFGHI,Ex-3-ABCDEFGHIJKLMOPQDEFGHIJKLMNO,Ex-3-2-M,Ex-3-4-K,Ex-1-BCDEFGHIJKM,Ex-4-3-DEHIJM,Ex-4-4-EHJKL；女武神行动 Ex-3-BCDEGHIJKLM,Ex-4-CDEGHJMNOP,Ex-5-CDEFG,Ex-6-BCDEFHI,Ex-7-BCDEGHIJKLM,Ex-8-ABCDEFGHJKMNOP；未命名 Ex-4-T,Ex-5-RS,Ex-6-BCDEFGIJKLMNOPRTUV,Ex-7-CDEFGHJLM,Ex-8-BCDEFGHIKO,Ex-9-BEGHIJKLMOPQRS,Ex-11-CDFIJKMNOQRS；两周年活动 帕斯塔战役-FOPV</t>
  </si>
  <si>
    <t>5-2-J,5-4-CDEGH,6-3-J,6-4-K,8-2-DEFGHIJKLM</t>
  </si>
  <si>
    <t>极地奏鸣曲 Ex-2-1-J,Ex-3-ABCDEFGHIJKLMOPQ,Ex-3-3-J,Ex-3-4-K,Ex-2-DEFGHIJKLMNO,Ex-4-CDEFGHIJKLMNO,Ex-4-3-EIM,Ex-4-4-DEGHJKL；未命名 Ex-4-T,Ex-5-CDFHIJKMNOQRS,Ex-7-CDEFGHJKLM,Ex-8-BCDEFGHIKO,Ex-9-BCEGHIJKLMOQRS,Ex-10-T,Ex-11-DFHIJKLMNQRS；两周年活动 帕斯塔战役-EMOPV</t>
  </si>
  <si>
    <t>8-3-DEFGHIJKL</t>
  </si>
  <si>
    <t>极地奏鸣曲 Ex-2-LN；轰隆轰隆大作战 Ex-4-M,Ex-8-M；扑火之蛾 Ex-4-N,Ex-9-N,Ex-10-DGJKLMN；未命名 Ex-10-Tβ；中间岛战役 Ex-9-FK；急速东方快车 Ex-4-Q,Ex-7-Q；所罗门之晓 Ex-5-R,Ex-10-R；地狱群岛攻略作战 Ex-8-M；熔炉大混战 Ex-12-L,Ex-14-N</t>
  </si>
  <si>
    <t>极地奏鸣曲 Ex-1-JK,Ex-3-DEFGHIJLMNO,Ex-4-ABCDEFGHIJKLMNO,Ex-4-3-ABCDEFIJM；女武神行动 Ex-3-BCDGHIJKLM,Ex-4-ABCDEFGHJKMNOP,Ex-6-BCDEFHI,Ex-7-ABCDGHIJKLM；未命名 Ex-1-LM,Ex-3-BCEGHIJKLMOPQRS,Ex-4-BCDEIJKLMNOPQRST,Ex-5-CDFHIJKMNOPQRS,Ex-6-ABCDEFGHIJKLMNOPQRTUVβ,Ex-7-ABCDEFGHJKLM,Ex-8-ABCDEFGHIJKNO,Ex-9-BCEGHIJKLMNOPQRS,Ex-10-ABCEIJKLMNOPQRST,Ex-11-ABCDFHIJKLMNOQRS,Ex-12-ABCDEFGHIJKLMNOPQRTUVβ</t>
  </si>
  <si>
    <t>6-1-DEFGHIK,6-2-DEFGHIJM,8-2-M</t>
  </si>
  <si>
    <t>极地奏鸣曲 Ex-3-OQMO,Ex-3-1-EGHIK,Ex-3-2-DGIJM,Ex-1-KM,Ex-4-3-M；女武神行动 Ex-2-BCDEGJKL,Ex-6-BCDEFHI；未命名 Ex-5-EFGHIJMNOPQRS,Ex-6-ABCDEFHJKLMNPQRTUVβ,Ex-10-T,Ex-11-EFGIJMOPQRS,Ex-12-ABCDEFHIJKLMNPQRTUVβ；两周年活动 帕斯塔战役-DMPV；决战无畏之海 Ex-4-O,Ex-6-DGJKMNQ,Ex-7-CDHNRU</t>
  </si>
  <si>
    <t>8-2-M,8-3-L</t>
  </si>
  <si>
    <t>极地奏鸣曲 Ex-4-OPNO,Ex-2-NO,Ex-4-3-M；女武神行动 Ex-2-BCDFGK,Ex-6-BCDEFI,Ex-8-CGHJMNOP；未命名 Ex-9-S,Ex-11-EFIJKMNOPQRS</t>
  </si>
  <si>
    <t>4-2-J,4-3-H,4-4-L,5-1-CDEFGH,5-2-DEFGHIJ,5-4-CDEGH,5-5-DEFGHI,8-2-DEFGHIJKLM</t>
  </si>
  <si>
    <t>极地奏鸣曲 Ex-1-2-L,Ex-2-DEFGHIJKLMN,Ex-2-1-DFHJ,Ex-2-3-FGHI,Ex-3-DEFGHIJKLMNO,Ex-4-3-EIM,Ex-4-4-EHJKL；女武神行动 Ex-1-F,Ex-3-BCDGHIJKLM,Ex-5-CDEFG,Ex-7-ABCDEGHIJLM；未命名 Ex-1-LM,Ex-3-S,Ex-5-CDFHIJKMNOQRS,Ex-9-BCEGHIJKLMOPQRS,Ex-10-BCEIJKLMNOPQRST,Ex-11-RS,Ex-12-BCDEGJKLMNOPRTUV</t>
  </si>
  <si>
    <t>6-1-K,6-3-J,6-4-ABCDEFGHIKL,7-1-CDFGHIJKLMN,7-2-DEGHJKLM,7-3-ADEFGHIKLN,7-4-CDEFIJKLM,7-5-CDEFGHIJKLMOQ,8-2-ABCDEFGHIJKLM</t>
  </si>
  <si>
    <t>极地奏鸣曲 Ex-1-CDFGHIJK,Ex-3-1-K,Ex-3-3-J,Ex-3-4-BCEGHIKL,Ex-4-1-CGHIJKN,Ex-4-2-DEKLM,Ex-4-3-DEFGHILNABCDEFGIJM,Ex-4-4-CDFIKLMHJKL,Ex-4-5-CDFKLQ,Ex-3-DEFGHIJLMNO,Ex-4-ABCDEFGHIJKLMNO；女武神行动 Ex-1-BDEF,Ex-2-BCDEFGJKL,Ex-4-ABCDEFGHJKMNOP,Ex-5-ABCDEFG,Ex-6-BCDEFHI,Ex-7-ABCDEGHIJKLM,Ex-8-ABCDEFGHJKMNOP；未命名 Ex-6-BCDEHIJKLMNPQRTUVβ,Ex-12-β；地狱群岛攻略作战 Ex-3-DFGI,Ex-4-CDEFHKMN,Ex-6-BCDEFI,Ex-7-FGI,Ex-8-CEFHIKMN</t>
  </si>
  <si>
    <t>极地奏鸣曲 Ex-1-JK；轰隆轰隆大作战 Ex-3-L,Ex-8-CDFHIM；扑火之蛾 Ex-3-M,Ex-8-M；未命名 Ex-9-BCDEFGHIJKLMNOPRSβ；两周年活动 地狱群岛攻略作战-CFKM；莱特湾战役 Ex-3-L,Ex-8-FHIM；所罗门之晓 Ex-8-Q,Ex-10-R；地狱群岛攻略作战 Ex-4-M,Ex-7-I,Ex-8-CEFHKMN；熔炉大混战 Ex-5-L,Ex-7-N,Ex-14-DEFGHIJKLMN</t>
  </si>
  <si>
    <t>2-5-G,8-3-L</t>
  </si>
  <si>
    <t>极地奏鸣曲 Ex-3-OQ,Ex-1-1-G；轰隆轰隆大作战 Ex-4-M,Ex-7-L,Ex-9-Q；扑火之蛾 Ex-4-N,Ex-9-N；未命名 Ex-10-Tβ,Ex-12-β；急速东方快车 Ex-7-Q；所罗门之晓 Ex-8-Q；地狱群岛攻略作战 Ex-3-I,Ex-7-FGI；熔炉大混战 Ex-7-N,Ex-14-DFGHIJKLMN</t>
  </si>
  <si>
    <t>2-5-L,8-3-L</t>
  </si>
  <si>
    <t>极地奏鸣曲 Ex-2-LN,Ex-1-3-H；轰隆轰隆大作战 Ex-5-Q,Ex-8-M；扑火之蛾 Ex-5-N,Ex-10-N；未命名 Ex-8-BCDEFGHIJNOβ,Ex-10-Tβ,Ex-12-β；决战九段坂 Ex-8-Q；急速东方快车 Ex-7-Q；所罗门之晓 Ex-10-R；地狱群岛攻略作战 Ex-4-M,Ex-8-CEFHKM；熔炉大混战 Ex-5-L,Ex-12-CDEFGHIJKL</t>
  </si>
  <si>
    <t>2-1-F,2-2-G,2-3-J,2-4-L,2-5-BDFGHIJKLMNO,2-6-DFGIJKLM</t>
  </si>
  <si>
    <t>极地奏鸣曲 Ex-2-DEFGHIJKLMN,Ex-1-1-BDFGHI,Ex-1-2-BDFHI,Ex-1-3-BFGHIJ,Ex-2-1-G,Ex-2-2-J,Ex-2-3-L,Ex-4-1-DFGIJKLM,Ex-4-4-ABCDEFGHIJKL；轰隆轰隆大作战 Ex-1-CEFGHI,Ex-4-ABCDEFGHIM,Ex-5-BDFGHIKLMOPQ,Ex-9-BDFGHIKMOPQ；扑火之蛾 Ex-1-CDEFGHIJ,Ex-4-ABCDEFGHIJKLMN,Ex-5-ABCDEFGHIJKLMN,Ex-6-CDEFGHIJ,Ex-9-ABCDEFGHIJKLMN,Ex-10-ABCDEFGHIJKLMN；未命名 Ex-1-ABCDEFHJKLM,Ex-7-ABCDEFHJKLM；决战九段坂 Ex-1-NO,Ex-7-NO；所罗门之晓 Ex-1-BCDEFGHJKL,Ex-3-ABCDEFGHIJKMNOPQ,Ex-5-ABCDEFGHIJKLNPQR,Ex-6-ABCDEFGHJKL,Ex-8-ABCDEFGHIJKMNOPQ,Ex-10-ABCDEFGHIJKLNPQR；地狱群岛攻略作战 Ex-2-BCDEFI,Ex-3-DFGHI,Ex-4-CDEFHIJKMN,Ex-5-ACDEF,Ex-6-BCEFI,Ex-7-FGI,Ex-8-ABCDEFGHKMN；熔炉大混战 Ex-5-CDEFGHIJKL,Ex-7-DEFGHIJKLMN,Ex-8-ABCDEFGHIJ,Ex-10-ABCDEFGHIJKL,Ex-12-ABCDEFGHIJKL,Ex-14-ABCDEFGHIJKLMN</t>
  </si>
  <si>
    <t>极地奏鸣曲 Ex-2-DEFGHIJKLMN,Ex-1-1-BDFGHI,Ex-1-2-BDFHI,Ex-1-3-BDFGHIJ,Ex-2-1-G,Ex-2-2-J,Ex-2-3-L,Ex-4-1-DFGIJKLM,Ex-4-4-ABCDEFGHIJKL；轰隆轰隆大作战 Ex-2-BCEFGHJL,Ex-3-ADGHJL,Ex-7-ACDFGHJL,Ex-8-ABCDFGHIM；扑火之蛾 Ex-2-DEFGHIJKL,Ex-3-ABCDEFGHIJKLM,Ex-5-ABCDEFGHIJKLMN,Ex-7-DEFGHIJKL,Ex-8-ABCDEFGHIJKM,Ex-10-ABCDEGHIJKLMN；未命名 Ex-1-ABCDEFHJKLM,Ex-7-ABCDEFHJKLM；决战九段坂 Ex-1-NO,Ex-7-NO；莱特湾战役 Ex-3-GHJL,Ex-8-CDFHIM；所罗门之晓 Ex-1-BCDEFGHJKL,Ex-3-ABCDEFGHIJKMNOPQ,Ex-5-ABCDEFGHIJKLNPQR,Ex-6-ABCDEFGHJKL,Ex-8-ABCDEFGHIJKMNOPQ,Ex-10-ABCDEFGHIJKLNPQR；地狱群岛攻略作战 Ex-2-BCDEFI,Ex-3-DFGHI,Ex-4-CDEFHKMN,Ex-5-ACDEF,Ex-6-BCDEFI,Ex-7-FGI,Ex-8-ABCDEFGHKMN；熔炉大混战 Ex-5-CDEFGHIJKL,Ex-7-DEFGHIJKLMN,Ex-8-ABCDEFGHIJ,Ex-10-ABCDEFGHIJKL,Ex-12-ABCDEFGHIJKL,Ex-14-ABCDEFGHIJKLMN</t>
  </si>
  <si>
    <t>极地奏鸣曲 Ex-3-DEFGHIJKMOPQ,Ex-4-1-DFGIJKLM,Ex-4-4-EHJKL；轰隆轰隆大作战 Ex-7-GHJL；扑火之蛾 Ex-4-CEFGHIJKMN,Ex-6-EFHIJ,Ex-8-ABDEFHJKM,Ex-9-BCDEFGHIJKMN；未命名 Ex-10-Tβ；莱特湾战役 Ex-7-L；急速东方快车 Ex-7-Q；所罗门之晓 Ex-10-R；地狱群岛攻略作战 Ex-4-M,Ex-8-CEFHKMN；熔炉大混战 Ex-10-DEFHJKL,Ex-12-ABCDEFGHIJKL</t>
  </si>
  <si>
    <t>5-5-DEFGHI,6-1-DEFGHIK,6-2-DEFGHIJKLM,6-3-DEFHJ,6-4-BCDEFGHIKL,7-4-CDEFIJKLM,7-5-CDEFGHIJKLMOQ,8-2-DEFGHIJKLM</t>
  </si>
  <si>
    <t>极地奏鸣曲 Ex-2-3-DEFGHI,Ex-3-ABCDEFGHIJKLMOPQ,Ex-3-1-DEFGHIK,Ex-3-2-DGIJM,Ex-3-3-DEFHJ,Ex-3-4-BCEGHIKL,Ex-4-4-CEFIKMABDEFGHIJKL,Ex-4-5-CDEFHLQ,Ex-2-DEFGHIJKLMNO,Ex-4-CDEFGHIJKLMNO,Ex-4-3-IJM；女武神行动 Ex-1-ABDEF,Ex-2-ABCDEFGIJKL,Ex-3-ABCDEGHIJKLM,Ex-4-ABCDEFGHJKMNOP,Ex-5-ABCDEFG,Ex-6-BCDEFHI,Ex-7-ABCDEGHIJKLM,Ex-8-ABCDEFGHJKMNOP；未命名 Ex-4-T,Ex-6-BCDEGIJKLMNOPQRTUV,Ex-8-BCDEFGHIKO,Ex-10-BCDEIJKLMNOPQRST,Ex-12-ABCDEFGIJKLMNOPQRTUV</t>
  </si>
  <si>
    <t>6-2-M,6-4-K,7-1-CDFGHIJKLMN,7-2-DEGHJKLM,7-3-ADEFGHIKLN,7-4-CDEFIJKLM,7-5-CDEFGHIJKLMOQ,8-1-ABCDEFGHIJKL</t>
  </si>
  <si>
    <t>极地奏鸣曲 Ex-3-2-M,Ex-3-4-K,Ex-4-ABCDEFGHJKMNOP,Ex-4-1-CDGHIKN,Ex-4-2-DEKLMABCDEFGHIJKL,Ex-4-3-ADEFHILN,Ex-4-4-CDEFIKLMABCDEFGHIJKL,Ex-4-5-CEFHKLQ,Ex-3-ABDEFGHIJKLMNO；女武神行动 Ex-2-BCDEFGJKL,Ex-4-ABCDEGHJKMNOP,Ex-6-BCDEFHI,Ex-8-ABCDEFGHJKMNOP；未命名 Ex-3-S,Ex-5-RS,Ex-6-β,Ex-7-CDEFGHJLM,Ex-9-BCEGHIJKLMOQRS,Ex-11-RS,Ex-12-BCDEHJKLMNPQRTUVβ</t>
  </si>
  <si>
    <t>6-4-BCDEFGHIKL,8-2-DEFGHIJKLM</t>
  </si>
  <si>
    <t>极地奏鸣曲 Ex-3-4-BCEGHIKL,Ex-4-OP,Ex-4-3-IM；女武神行动 Ex-2-K,Ex-5-F,Ex-8-P；决战无畏之海 Ex-6-Q,Ex-7-U</t>
  </si>
  <si>
    <t>8-2-DEFGHIJLM</t>
  </si>
  <si>
    <t>极地奏鸣曲 Ex-3-DEFGHIJKMOPQDEFGHIJKLMNO,Ex-4-3-EIJM,Ex-4-4-EGHJL；女武神行动 Ex-3-L,Ex-4-P,Ex-5-F,Ex-7-BCDGHIJKLM,Ex-8-CDEGHJNOP；未命名 Ex-4-T,Ex-5-CDEFGHIJKLMNOPQRS,Ex-6-BCDEGIJKLMNOPQRTUV,Ex-8-BCDEFGHIKO,Ex-9-BEGHIJKLMNOPQRS,Ex-10-ABCDEIJKLMNOPQRST,Ex-11-ABCDEFGHIJKLMNOPQRS；两周年活动 女武神行动-ADELMNP</t>
  </si>
  <si>
    <t>极地奏鸣曲 Ex-3-CDEFGHIJKMOPQDEFGHIJKLMNO,Ex-2-DEFGHIJKLMNO,Ex-4-3-EIJM,Ex-4-4-EHJKL；女武神行动 Ex-3-BCDEGHIJKLM,Ex-4-CDEFGHJKMNOP,Ex-5-F,Ex-7-L；未命名 Ex-3-S,Ex-4-T,Ex-5-CDFHIJKMNOQRS,Ex-6-ABCDEFHIJKLMNPQRTUVβ,Ex-11-CDFHIJKMNQRS,Ex-12-ABCDEFGHIJKLMNOPQRTUVβ；两周年活动 女武神行动-ADELMNP</t>
  </si>
  <si>
    <t>极地奏鸣曲 Ex-4-OP；轰隆轰隆大作战 Ex-9-Q；决战九段坂 Ex-7-NO,Ex-8-Q；未命名 Ex-9-Sβ,Ex-10-Tβ,Ex-11-RS,Ex-12-β</t>
  </si>
  <si>
    <t>极地奏鸣曲 Ex-3-3-J,Ex-3-4-K,Ex-4-OP,Ex-4-4-CEFIJKM,Ex-4-5-CFKLQ,Ex-4-2-CEGHJL；女武神行动 Ex-7-L,Ex-8-P</t>
  </si>
  <si>
    <t>极地奏鸣曲 Ex-2-LN,Ex-4-1-L；轰隆轰隆大作战 Ex-8-M,Ex-9-DHIMOPQ；未命名 Ex-8-ABCDEFGHIJNOβ；决战九段坂 Ex-8-Q；中间岛战役 Ex-4-K,Ex-8-L；莱特湾战役 Ex-8-M；所罗门之晓 Ex-5-R,Ex-6-L,Ex-8-Q,Ex-10-DEFGHIJKLNPQR；地狱群岛攻略作战 Ex-7-I,Ex-8-CEFHKMN；熔炉大混战 Ex-7-DEFGHIJKLMN,Ex-12-L</t>
  </si>
  <si>
    <t>7-2-DEGHJKLM,8-3-ABCDEFGHIJKL</t>
  </si>
  <si>
    <t>极地奏鸣曲 Ex-1-CDEFGHIJK,Ex-4-2-DEKLM,Ex-4-4-ABDEFGHIJKL；轰隆轰隆大作战 Ex-1-CEFGHI,Ex-2-BCEFGHL,Ex-3-DGHJL,Ex-5-DGHIOPQ,Ex-7-DHJL,Ex-8-ABCDEFGHIM；扑火之蛾 Ex-1-CDEFHIJ,Ex-2-DEFHIJKL,Ex-3-EFGHIJKLM,Ex-5-DEGHIJKLMN,Ex-6-EFHIJ,Ex-7-DEFGHIJKL,Ex-8-FGHJKM,Ex-10-DGHJKLMN；中间岛战役 Ex-1-D,Ex-2-DEG,Ex-3-CDFGJ,Ex-5-A,Ex-6-BD,Ex-8-BCDEJL；急速东方快车 Ex-6-DEFGIJLMOPR；所罗门之晓 Ex-8-DEFGHKMNOPQ；地狱群岛攻略作战 Ex-6-I,Ex-7-FGI,Ex-8-CDEFHKMN</t>
  </si>
  <si>
    <t>极地奏鸣曲 Ex-3-OQ；轰隆轰隆大作战 Ex-4-M,Ex-9-Q；扑火之蛾 Ex-4-N,Ex-9-N,Ex-10-N；未命名 Ex-4-Tβ,Ex-9-BCDEFGHJKLMNOPRSβ,Ex-10-Tβ；中间岛战役 Ex-5-A,Ex-8-L；急速东方快车 Ex-4-Q,Ex-5-HNO,Ex-7-BCEFHIJKLMNOPQR；所罗门之晓 Ex-10-R；地狱群岛攻略作战 Ex-8-M</t>
  </si>
  <si>
    <t>2-3-J,3-3-K,4-3-H,5-4-H</t>
  </si>
  <si>
    <t>极地奏鸣曲 Ex-2-LN,Ex-2-2-J,Ex-3-2-K；轰隆轰隆大作战 Ex-9-Q；扑火之蛾 Ex-6-J,Ex-10-N</t>
  </si>
  <si>
    <t>2-2-G,3-2-G,4-2-J,5-3-H</t>
  </si>
  <si>
    <t>极地奏鸣曲 Ex-2-LN,Ex-2-2-H,Ex-2-1-G；轰隆轰隆大作战 Ex-9-Q；扑火之蛾 Ex-5-N,Ex-9-N</t>
  </si>
  <si>
    <t>2-6-M</t>
  </si>
  <si>
    <t>极地奏鸣曲 Ex-3-OQ,Ex-4-1-M；轰隆轰隆大作战 Ex-7-L；扑火之蛾 Ex-4-N,Ex-7-L,Ex-9-CEFGHJKLMN；未命名 Ex-8-BCDEFGHIJNOβ,Ex-9-Sβ,Ex-12-β；决战九段坂 Ex-8-Q；中间岛战役 Ex-8-L；莱特湾战役 Ex-7-L；所罗门之晓 Ex-10-R；地狱群岛攻略作战 Ex-7-I,Ex-8-M；熔炉大混战 Ex-8-J,Ex-14-N</t>
  </si>
  <si>
    <t>极地奏鸣曲 Ex-3-OQ；轰隆轰隆大作战 Ex-8-M；扑火之蛾 Ex-5-N,Ex-8-M,Ex-10-DGIJKLMN；决战九段坂 Ex-8-Q；未命名 Ex-9-Sβ,Ex-12-β；中间岛战役 Ex-9-FK；急速东方快车 Ex-3-R,Ex-5-HNO,Ex-6-R；所罗门之晓 Ex-10-R；地狱群岛攻略作战 Ex-7-I,Ex-8-M；熔炉大混战 Ex-8-J,Ex-14-N</t>
  </si>
  <si>
    <t>2-5-O</t>
  </si>
  <si>
    <t>极地奏鸣曲 Ex-4-OP,Ex-1-2-I；轰隆轰隆大作战 Ex-8-M；扑火之蛾 Ex-5-N,Ex-9-N,Ex-10-N；决战九段坂 Ex-8-Q；未命名 Ex-12-β；中间岛战役 Ex-8-L；莱特湾战役 Ex-8-M；所罗门之晓 Ex-10-R；地狱群岛攻略作战 Ex-8-M；熔炉大混战 Ex-10-L,Ex-14-N</t>
  </si>
  <si>
    <t>2-1-CEF,2-2-EFGH,2-3-ABCDEGHJ,2-4-ABCDEGHIJL,3-1-ABDFGHI,3-2-ABCDEG,3-3-ABCDEFGHJK,3-4-ABCDGHIJ</t>
  </si>
  <si>
    <t>极地奏鸣曲 Ex-4-ABCDEFGHJKMNOP,Ex-2-1-DEFG,Ex-2-2-ABDEGHJK,Ex-2-3-ABCDEGHIJL,Ex-3-1-ABFGHI,Ex-3-2-ABCDEGHJK,Ex-3-3-ACDHIJ；轰隆轰隆大作战 Ex-7-ACDFGHJL,Ex-8-ABCDFGHIM；扑火之蛾 Ex-3-DEFGHIJKLM,Ex-5-ABCDEFGHIJKLMN,Ex-7-ABCDEFGHIJKL,Ex-8-ABDEFGHJKM,Ex-10-ACDEFGHIJKLMN；中间岛战役 Ex-5-A,Ex-7-BDEG,Ex-9-ABCDFGHK；急速东方快车 Ex-6-DEGIJLMOPR；所罗门之晓 Ex-8-DEFGHJKMNOPQ,Ex-10-DEFGHIJKLNPQR；地狱群岛攻略作战 Ex-7-FGI,Ex-8-CEFHIKM；熔炉大混战 Ex-12-L</t>
  </si>
  <si>
    <t>7-1-M,7-5-CDEFGHIJKLMOQ,8-1-L,8-2-DEFGHIJKLM,8-3-DEFGHIJKL</t>
  </si>
  <si>
    <t>极地奏鸣曲 Ex-4-OPNO,Ex-4-5-CEFLQ,Ex-3-MO,Ex-4-2-L,Ex-4-3-EIM；女武神行动 Ex-4-P,Ex-6-I,Ex-7-L,Ex-8-CDEGHJNOP；决战九段坂 Ex-7-NO,Ex-8-Q；未命名 Ex-9-Sβ,Ex-10-Tβ,Ex-12-BCDEHIJKLMNPRTUVβ；急速东方快车 Ex-6-R；所罗门之晓 Ex-8-Q；熔炉大混战 Ex-12-L,Ex-14-N</t>
  </si>
  <si>
    <t>7-1-ABCDFGHIJKLMN,8-1-L</t>
  </si>
  <si>
    <t>极地奏鸣曲 Ex-3-OQMO,Ex-4-1-ABCDFGHIJKMN,Ex-4-CDEFGHIJKLMNO,Ex-4-2-L；女武神行动 Ex-3-BCDEGHIJLM,Ex-5-CDEFG,Ex-7-BCDEGHIJKLM；未命名 Ex-4-BCDEIJKLMNOPQRST,Ex-5-CDFHIJKMNOPQRS,Ex-6-BCDEGIJKLMNOPQRTUV,Ex-10-ABCDEIJKLMNOPQRST,Ex-11-ABCDFHIJKLMNOQRS,Ex-12-ABCDEFGIJKLMNOPQRTUV；所罗门之晓 Ex-10-R；熔炉大混战 Ex-7-N,Ex-14-N</t>
  </si>
  <si>
    <t>极地奏鸣曲 Ex-2-DEFGHIJKLMN,Ex-4-4-EHJKL；轰隆轰隆大作战 Ex-5-BDFGHIKMOPQ,Ex-9-BDFGHIKLMOPQ；扑火之蛾 Ex-5-ABCDEFGHIJKLMN,Ex-7-L,Ex-10-ABCDEGHIJKLMN；未命名 Ex-7-CDEFHJKLM；决战九段坂 Ex-7-NO；中间岛战役 Ex-2-G,Ex-8-BCDEJL；莱特湾战役 Ex-5-BDFGHIKMOPQ,Ex-9-BDFGHIKLMOPQ；急速东方快车 Ex-3-R,Ex-6-R；所罗门之晓 Ex-10-R；地狱群岛攻略作战 Ex-5-E,Ex-6-BCDEI,Ex-8-M；熔炉大混战 Ex-14-EFGHIJKLMN</t>
  </si>
  <si>
    <t>极地奏鸣曲 Ex-2-DEFGHIJKLMN,Ex-4-4-EHJKL；轰隆轰隆大作战 Ex-5-DFHIMOPQ,Ex-9-BDFGHIKMOPQ；扑火之蛾 Ex-5-DEGHIJKLMN,Ex-7-DEFGHIJKL,Ex-10-DGJKLMN；决战九段坂 Ex-1-NO,Ex-7-NO；未命名 Ex-7-CDEFHJKLM；中间岛战役 Ex-3-J,Ex-9-CDFGK；莱特湾战役 Ex-5-DFILOPQ,Ex-9-BDFGHIKLMOPQ；急速东方快车 Ex-6-R；所罗门之晓 Ex-10-R；地狱群岛攻略作战 Ex-6-I,Ex-7-DFGI,Ex-8-M；熔炉大混战 Ex-14-DEFGHIJKLMN</t>
  </si>
  <si>
    <t>极地奏鸣曲 Ex-4-OP,Ex-4-4-EHJKL；轰隆轰隆大作战 Ex-5-Q,Ex-9-Q；扑火之蛾 Ex-5-N,Ex-7-ABCDEFGHIJKL,Ex-10-N；决战九段坂 Ex-7-NO,Ex-8-Q；中间岛战役 Ex-5-A；莱特湾战役 Ex-5-Q,Ex-9-Q；急速东方快车 Ex-6-R；所罗门之晓 Ex-10-R；地狱群岛攻略作战 Ex-7-I,Ex-8-M；熔炉大混战 Ex-14-N</t>
  </si>
  <si>
    <t>6-3-J,6-4-K,7-4-M,7-5-Q,8-1-L,8-2-M,8-3-L</t>
  </si>
  <si>
    <t>极地奏鸣曲 Ex-2-LN,Ex-3-3-J,Ex-3-4-K,Ex-4-5-Q,Ex-3-EGIJLMNO,Ex-4-2-L,Ex-4-3-M；女武神行动 Ex-2-K,Ex-6-BCDEFHI,Ex-8-P；未命名 Ex-4-T,Ex-5-RS,Ex-6-BCDEFHJKLMNQRTUVβ,Ex-10-T,Ex-11-RS,Ex-12-BDEHIJKLMNRTUVβ；决战无畏之海 Ex-7-CDHNRU；三周年活动 Ex-5-Q,Ex-10-DEHIKLMNOQ</t>
  </si>
  <si>
    <t>决战无畏之海 Ex-3.5-L,Ex-4-DHMNO,Ex-7-U；三周年活动 Ex-10-Q</t>
  </si>
  <si>
    <t>7-2-M,7-3-N,7-4-M,7-5-Q,8-1-L,8-2-M,8-3-L</t>
  </si>
  <si>
    <t>极地奏鸣曲 Ex-4-OPNO,Ex-4-2-ML,Ex-4-3-NM,Ex-4-4-M,Ex-4-5-Q,Ex-2-NO；女武神行动 Ex-2-K,Ex-6-BCDEFI,Ex-8-P；未命名 Ex-5-RS,Ex-6-β,Ex-9-Sβ,Ex-11-RS,Ex-12-β；决战无畏之海 Ex-7-U；三周年活动 Ex-8-K</t>
  </si>
  <si>
    <t>极地奏鸣曲 Ex-2-LN,Ex-3-MO,Ex-4-NO；未命名 Ex-4-T,Ex-6-BCDEFGIJKLMNOPQRTUV,Ex-9-BEGHIJKLMOPQRS,Ex-10-CEIJKLMNOPQRST,Ex-11-RS,Ex-12-BCDEGIJKLMNOPTUV</t>
  </si>
  <si>
    <t>5-2-J,5-3-H,7-2-DEGHJKLM,8-2-DEFGHIJLM</t>
  </si>
  <si>
    <t>极地奏鸣曲 Ex-2-DEFGHIJKLMN,Ex-2-1-J,Ex-2-2-H,Ex-4-2-DEKLM,Ex-3-DEFGHIJKLMNO,Ex-4-3-EIM,Ex-4-4-EHJKL；女武神行动 Ex-3-BCDGHIJKLM,Ex-4-CDEGHJMNOP,Ex-7-BCDEGHIJLM,Ex-8-ABCDEFGHJKMNOP；未命名 Ex-5-RS,Ex-8-BCDEFGHIKO,Ex-10-BCEIJKLMNOPQRST,Ex-12-BCDEFGIJKLMNOPRTUV</t>
  </si>
  <si>
    <t>7-1-CDFGHIJKLMN</t>
  </si>
  <si>
    <t>极地奏鸣曲 Ex-3-CDEIJKMOPQ,Ex-4-1-CDGHIKN；未命名 Ex-8-BCDEFGHIJNOβ；决战九段坂 Ex-8-Q；中间岛战役 Ex-9-CDFGK；所罗门之晓 Ex-10-R；地狱群岛攻略作战 Ex-8-M</t>
  </si>
  <si>
    <t>7-1-CDFGHIJKLMN,7-2-DEGHJKLM,7-3-ADEFGHIKLN,7-4-CDEFIJKLM,7-5-CDEFGHIJKLMOQ,8-2-DEFGHIJLM</t>
  </si>
  <si>
    <t>极地奏鸣曲 Ex-4-1-CGHIKN,Ex-4-2-EGKLM,Ex-4-3-ADEFGHILNHIJLM,Ex-4-4-CDEFIKMABCDEFGHIJKL,Ex-4-5-CDEFGHKLQ,Ex-1-BCDEFGHIJKM,Ex-2-DEFGHIJKLMNO,Ex-3-ABDEFGHIJKLMNO,Ex-4-ABCDEFGHIJKLMNO；女武神行动 Ex-1-BDEF,Ex-2-ABCDEFGHIJKL,Ex-3-ABCDEGHIJKLM,Ex-4-ABCDEFGHJKMNOP,Ex-5-ABCDEFG,Ex-6-BCDEFHI,Ex-7-ABCDEGHIJKLM,Ex-8-ABCDEFGHJKMNOP；未命名 Ex-4-T,Ex-5-RS,Ex-6-BCDEFGIJKLMNOPQRTUVβ,Ex-8-BCDEFGHIKO,Ex-9-BCEGHIJKLMOPQRS,Ex-10-BCDEIJKLMNOPQRST,Ex-11-ABCDFHIJKLMNOQRS,Ex-12-ABCDEFHIJKLMNPQRTUVβ</t>
  </si>
  <si>
    <t>6-1-K,6-2-M,7-1-N,7-2-M,7-3-N,7-4-M,7-5-Q,8-1-L,8-2-M</t>
  </si>
  <si>
    <t>极地奏鸣曲 Ex-3-1-K,Ex-3-2-M,Ex-4-OPNO,Ex-4-1-N,Ex-4-2-ML,Ex-4-3-NM,Ex-4-4-M,Ex-4-5-Q,Ex-3-MO；女武神行动 Ex-3-L,Ex-4-P,Ex-7-L,Ex-8-CDGHJNOP；未命名 Ex-9-BCDEFGHJKLMNOPRSβ,Ex-11-DFHIJKMQRS；决战无畏之海 Ex-6-Q,Ex-7-CDHNRSU</t>
  </si>
  <si>
    <t>6-2-M,6-3-J,6-4-K</t>
  </si>
  <si>
    <t>极地奏鸣曲 Ex-1-CDEFGHIJK,Ex-3-2-M,Ex-3-3-J,Ex-3-4-K,Ex-2-DEFGHIJKLMNO,Ex-3-DEFGHIJKLMNO,Ex-4-CDEFGHIJKLMNO,Ex-4-4-EHJKL；女武神行动 Ex-3-BCDEGHIJKLM,Ex-4-CDEGHJMNOP,Ex-6-BCDEFHI,Ex-7-BCDEGHIJKLM；未命名 Ex-3-S,Ex-7-CDFGHJLM,Ex-9-BCEGHIJKLMOPQRS,Ex-10-BCEIJKLMNOPQRST</t>
  </si>
  <si>
    <t>5-3-H,5-4-H,5-5-I,7-2-L</t>
  </si>
  <si>
    <t>极地奏鸣曲 Ex-2-2-H,Ex-2-3-I,Ex-4-2-L,Ex-3-DEFGHIJKLMNO,Ex-4-CDEFGHIJKLMNO,Ex-4-4-EHJKL；轰隆轰隆大作战 Ex-3-GHJL,Ex-4-DEFGHIM,Ex-8-ABCDFGHILM,Ex-9-BDFGHIKLMOPQ；扑火之蛾 Ex-3-DEFHIJKLM,Ex-4-CDEFGHIJKLMN,Ex-8-EFHKM,Ex-9-EJKN；未命名 Ex-4-Tβ,Ex-8-BCDEFGHIJNOβ,Ex-10-Tβ；决战九段坂 Ex-8-Q；中间岛战役 Ex-3-J,Ex-4-CDGK,Ex-5-A,Ex-7-BDEG,Ex-9-CDFGK；急速东方快车 Ex-5-NO；所罗门之晓 Ex-8-Q,Ex-10-R；地狱群岛攻略作战 Ex-4-M,Ex-7-I,Ex-8-CEFHKM；熔炉大混战 Ex-5-L,Ex-8-CDEFGHIJ,Ex-12-CDEFGHIJKL</t>
  </si>
  <si>
    <t>7-2-ABDEFGHJKLM</t>
  </si>
  <si>
    <t>极地奏鸣曲 Ex-2-DEFGHIJKLMN,Ex-4-2-ADEFHKLM,Ex-3-ABDEFGHIJKLMNO,Ex-4-ABCDEFGHIJKLMNO,Ex-4-4-ABCDEFGHIKL；轰隆轰隆大作战 Ex-3-ADFGHJL,Ex-4-ABCDEFGHIM,Ex-5-BDFGHIKLMOPQ,Ex-7-ADGHJL,Ex-8-ABCDEFGHIM；扑火之蛾 Ex-3-ABCDEFGHIJKLM,Ex-4-ABCDEFGHIJKLMN,Ex-5-ABCDEFGHIJKLMN,Ex-8-ABDEFGHIKM,Ex-9-ABCDEFGHIJKLMN,Ex-10-ACDEGHIJKLN；未命名 Ex-1-CDEFGHIJKLM,Ex-8-ABCDEFGHIJNOβ；决战九段坂 Ex-8-Q；急速东方快车 Ex-6-R；所罗门之晓 Ex-8-Q,Ex-10-DEFGHIJKNPQR；地狱群岛攻略作战 Ex-4-M,Ex-5-ACDE,Ex-6-BCDEFI,Ex-7-FGI,Ex-8-CEFHKMN；熔炉大混战 Ex-7-N,Ex-10-DEFGHJKL,Ex-14-DEFGHIJKLMN</t>
  </si>
  <si>
    <t>7-3-ABCDEFGHIKLN,7-4-ABCDEFIJKLM,7-5-ABCDEFGHIJKLMOQ,8-3-ABCDEFGHIJKL</t>
  </si>
  <si>
    <t>极地奏鸣曲 Ex-2-ABCDEFGHIJKLMNABCDEFGHIJKLMNO,Ex-4-3-ABCDEFGHILN,Ex-4-4-ABCDEFIJKLMABDEFGHIJKL,Ex-4-5-ABCDEFGHIJKLMQ,Ex-3-ABDEFGHIJKLMNO,Ex-4-ABCDEFGHIJKLMNO；女武神行动 Ex-1-ABDEF,Ex-2-ABCDEFGIKL,Ex-3-ABCDEGHIJKLM,Ex-5-ABCDEFG,Ex-7-ABCDEGHIJKLM；未命名 Ex-1-CDEFGHIJKLM,Ex-4-BCDEIJKLMNOPQRST,Ex-5-CDFHIJKMNOQRS,Ex-8-BCDEFGHIKNO,Ex-9-BCDEFGHIJKLMNOPRSβ,Ex-11-CDFHIJKMNQRS,Ex-12-ABCDEFGIJKLMNOPQRTUV；三周年活动 Ex-1-J,Ex-3-K</t>
  </si>
  <si>
    <t>3-1-I,3-2-G,4-1-I,4-2-CDFGHIJ</t>
  </si>
  <si>
    <t>极地奏鸣曲 Ex-1-1-I,Ex-4-ABCDEFGHJKMNOPABCDEFGHIJKLMNO,Ex-3-1-I,Ex-4-4-ABDEFGHIJKL；未命名 Ex-1-ABCDEFHJKLM,Ex-7-ABCDEFHJKLM,Ex-8-ABCDEFGHIJNOβ；决战九段坂 Ex-1-NO,Ex-7-NO,Ex-8-Q；中间岛战役 Ex-4-K,Ex-6-BDE,Ex-8-BCDEJL；所罗门之晓 Ex-10-R；地狱群岛攻略作战 Ex-5-E,Ex-6-BCEI,Ex-7-FGHI,Ex-8-ABCDEFGHKMN；熔炉大混战 Ex-7-DEFGHIJKLMN,Ex-10-DEFGHJKL,Ex-12-CDEFGHIJKL</t>
  </si>
  <si>
    <t>决战无畏之海 Ex-3.5-ABCDEGIJL,Ex-4-DEHJMNO,Ex-6-BDFGJKLMNQ,Ex-7-ACDFHJLNRU</t>
  </si>
  <si>
    <t>2-4-L,3-4-J,4-4-L,5-3-CEFGH,5-4-H,6-1-DEFGHIK,6-2-DEFGIJM,6-3-ABCDEFHJ,6-4-ABCDEFGHIKL,8-2-ABCDEFGHIJKLM</t>
  </si>
  <si>
    <t>极地奏鸣曲 Ex-1-2-L,Ex-2-2-EGH,Ex-3-CDGIJKMNOPQDEFGHIJKLMNO,Ex-3-1-DEFGHIK,Ex-3-2-DEFGIJM,Ex-3-3-ABDEFHJJ,Ex-3-4-ABCDEGHIKL,Ex-2-DEFGHIJKLMNO,Ex-2-3-L,Ex-4-3-ACEFIKLM,Ex-4-4-EHKL；女武神行动 Ex-2-ABCDEFGIJKL,Ex-6-BCDEFHI,Ex-8-ABCDEFGHJKMNOP；未命名 Ex-1-CDEFGHIJKLM,Ex-2-BCDEFGHIJKNO,Ex-3-BCEGHIJKLMNOPQRS,Ex-4-BCDEIJKLMNOPQRST,Ex-5-CDFHIJKMNOQRS,Ex-6-BCDEGIJKLMNOPQRTUV,Ex-7-CDEFGHJLM,Ex-8-BCDEFGHIKO,Ex-9-BEGHIJKLMOPQRS,Ex-10-BCEIJKLMNOPQRST,Ex-11-DFHIJMNQRS,Ex-12-BCDEFGJKLMNOPTUV；三周年活动 Ex-1-J,Ex-5-DEFHIJKLMNOQ,Ex-8-ABCDFGHIJKLM</t>
  </si>
  <si>
    <t>7-3-N,7-4-M,7-5-Q,8-2-M</t>
  </si>
  <si>
    <t>极地奏鸣曲 Ex-3-OQMO,Ex-4-3-NM,Ex-4-4-M,Ex-4-5-Q,Ex-4-CDFGHIJKLMNO；女武神行动 Ex-2-K,Ex-3-L,Ex-5-CDEFG,Ex-8-CEGHJNOP；未命名 Ex-5-RS,Ex-6-BCDEGIJKLMNOPQRTUV,Ex-8-BCDEFGHIKO,Ex-9-BCEGHIJKLMOPQRS,Ex-10-BCEIJKLMNOPQRST,Ex-11-RS,Ex-12-BCDEFHJKLMNRTUVβ</t>
  </si>
  <si>
    <t>极地奏鸣曲 Ex-4-CEFGJKMNOP；轰隆轰隆大作战 Ex-5-Q,Ex-7-L,Ex-8-CDHM；扑火之蛾 Ex-5-N,Ex-10-N；急速东方快车 Ex-6-R；所罗门之晓 Ex-8-Q；地狱群岛攻略作战 Ex-7-I,Ex-8-M；熔炉大混战 Ex-8-J,Ex-12-L</t>
  </si>
  <si>
    <t>极地奏鸣曲 Ex-3-IJKMOPQ；未命名 Ex-11-RS,Ex-12-BCDEFGIJKLMNOPRTUV；三周年活动 Ex-5-Q,Ex-8-K,Ex-10-DEFHIKLMNOQ</t>
  </si>
  <si>
    <t>7-1-ABCDFGHIJKLMN,7-2-ABDEFGHJKLM,7-3-ABCDEFGHIKLN,7-4-ABCDEFIJKLM,7-5-ABCDEFGHIJKLMOQ,8-1-ABCDEFGHIJKL,8-3-ABCDEFGHIJKL</t>
  </si>
  <si>
    <t>极地奏鸣曲 Ex-2-ABCDEFGHIJKLMN,Ex-4-1-ABCDFGHIJKLMN,Ex-4-2-ADEFHKLMABCDEFGHIJL,Ex-4-3-ABCDEFGHILN,Ex-4-4-ABCDEFIJKLMABCDEFGHIKL,Ex-4-5-ABCDEFGHIJKLMQ；轰隆轰隆大作战 Ex-3-ADGHJKL,Ex-4-ABCDEFGHILM,Ex-5-BDFGHIKMOPQ,Ex-7-ACDGHJL,Ex-9-BDFGHIKMOPQ；扑火之蛾 Ex-1-ABCDEFGHIJ,Ex-2-ABCDEFGHIJKL,Ex-3-ABCDEFGHIJKLM,Ex-4-ABCDEFGHIJKLMN,Ex-5-ABCDEFGHIJKLMN,Ex-6-ABDEFGHIJ,Ex-7-ABCDEFGHIJKL,Ex-8-ABDEFHJKM,Ex-9-ABCDEFGHIJKLMN,Ex-10-ACDEGHIJKLMN；决战九段坂 Ex-2-Q,Ex-8-Q；未命名 Ex-8-ABCDEFGHIJNOβ；中间岛战役 Ex-1-BCDE,Ex-3-ABCDEFGJL,Ex-5-A,Ex-7-BDEG；三周年活动 Ex-6-J；所罗门之晓 Ex-5-R,Ex-6-BCDEFHKL,Ex-8-DGHJKMNOPQ,Ex-10-ABCDEFGHIJKLNPQR；地狱群岛攻略作战 Ex-4-ABCDEFGHIJKM,Ex-5-ABCDEF,Ex-6-ABCDEI,Ex-7-ABDEFGHI,Ex-8-ABCDEFGHIJKMN</t>
  </si>
  <si>
    <t>7-3-ADEFGHIKLN,7-4-CDEFIJKLM,7-5-CDEFGHIJKMOQ,8-3-DEFHIJKL</t>
  </si>
  <si>
    <t>极地奏鸣曲 Ex-1-CDEFGHIJK,Ex-4-3-DFHILN,Ex-4-4-CEFIKM,Ex-4-5-CEFKLQ,Ex-4-NO；女武神行动 Ex-1-F,Ex-4-CDEFGHJMNOP,Ex-5-CDEFG,Ex-8-CEGHJNOP；轰隆轰隆大作战 Ex-7-L,Ex-8-M,Ex-9-Q；未命名 Ex-9-Sβ,Ex-11-RS</t>
  </si>
  <si>
    <t>7-3-ADEFGHIKLN,7-4-CDEFIJKLM,7-5-CDEFGHIJKLMOQ,8-1-ABCDEFGHIJKL,8-3-ABCDEFGHIJKL</t>
  </si>
  <si>
    <t>极地奏鸣曲 Ex-2-DEFGHIJKLMN,Ex-4-3-DEFHILN,Ex-4-4-CEFIJKMDEHJKL,Ex-4-5-CDEFGKLQ,Ex-4-2-ABCDEFGHIJKL；轰隆轰隆大作战 Ex-2-BCEFGHJL,Ex-3-DGHJL,Ex-4-ABCDEFGHIM,Ex-5-BDFGHIKLMOPQ,Ex-7-ADFGHJL；扑火之蛾 Ex-2-DEFGHIJKL,Ex-3-DFGHIJKLM,Ex-4-ABCDEFGHIJKLMN,Ex-5-ABCDEFGHIJKLMN,Ex-7-DEFGHIJKL,Ex-8-FHJKM,Ex-9-ABCDEFGHIJKLMN,Ex-10-ACDEGHIJKLMN；中间岛战役 Ex-2-DEG,Ex-4-CDGK,Ex-6-BDE,Ex-9-ABCDFGHK；所罗门之晓 Ex-5-R,Ex-6-L,Ex-8-DEFGHJKMNOPQ,Ex-10-DEFGHIJKNPQR；地狱群岛攻略作战 Ex-2-I,Ex-4-M,Ex-6-BCEI,Ex-8-CEFHKM</t>
  </si>
  <si>
    <t>2-4-L,2-6-DFGIJKLM</t>
  </si>
  <si>
    <t>极地奏鸣曲 Ex-3-ABCDEFGHIJKLMOPQ,Ex-2-3-L,Ex-4-1-DFGIJKLM,Ex-4-4-EHJKL；轰隆轰隆大作战 Ex-4-ABCDFGHIM,Ex-7-ACDGHJL,Ex-8-ABCDEFGHIM；扑火之蛾 Ex-4-ABCDEFGHIJKLMN,Ex-6-ABCDEFGHIJ,Ex-9-ABCDEFGHIJKLMN,Ex-10-ABCDEGHIJKLMN；未命名 Ex-8-ABCDEFGHIJNOβ；决战九段坂 Ex-8-Q；中间岛战役 Ex-3-ACDFGJ,Ex-5-A,Ex-7-BDEG,Ex-8-ABCDEJL,Ex-10-A；急速东方快车 Ex-2-DEFGHJKLMNO,Ex-3-DEFGIJLNOPR；所罗门之晓 Ex-5-R,Ex-6-L,Ex-8-DEFGHJKMNOPQ,Ex-10-DEFGHIJKLNPQR；地狱群岛攻略作战 Ex-2-I,Ex-3-I,Ex-4-CDEFHKM,Ex-6-BCDEI,Ex-7-FI,Ex-8-ABCDEFGHKMN；熔炉大混战 Ex-5-CDEFGHIJKL,Ex-7-DEFGHIJKLMN,Ex-10-DEFGHKL,Ex-14-DEFGHIJKLMN</t>
  </si>
  <si>
    <t>极地奏鸣曲 Ex-4-CEFGJKMNOP,Ex-4-4-DHKL；女武神行动 Ex-2-K,Ex-4-CEGHJMNOP,Ex-7-BCDGHIJLM,Ex-8-CEGHJNOP；三周年活动 Ex-3-K,Ex-6-J,Ex-8-BCDFGHIJKLM；所罗门之晓 Ex-8-Q,Ex-10-R</t>
  </si>
  <si>
    <t>极地奏鸣曲 Ex-4-CEFGJKMNOPCDEFGHIJKLMNO,Ex-3-MO,Ex-4-3-M；女武神行动 Ex-3-L,Ex-6-I,Ex-8-CDEGHJMNOP；未命名 Ex-4-T,Ex-5-RS,Ex-8-BCDEFGHIKO,Ex-10-BCEIJKLMNOPQRST,Ex-11-EFGIJMOPQRS,Ex-12-BCDEFGHIJKLMNOPRTUVβ；三周年活动 Ex-3-K,Ex-6-CDGHIJK,Ex-10-ABCDEFHIJKLMNOQ</t>
  </si>
  <si>
    <t>7-4-CDEFIJKLM</t>
  </si>
  <si>
    <t>极地奏鸣曲 Ex-2-ABCDEFGHIJKLMN,Ex-4-4-CEFIKMEHIJL,Ex-1-BCDEFGHIJKM,Ex-3-DEFGHIJKLMNO,Ex-4-ABCDEFGHIJKLMNO；轰隆轰隆大作战 Ex-7-DHJL,Ex-9-BDFGHIKMOPQ；扑火之蛾 Ex-2-DEFGHIJKL,Ex-4-CEFGHIJKMN,Ex-6-CEFHIJ,Ex-8-EFGHJKM,Ex-10-ACDEGHIJKLMN；决战九段坂 Ex-8-Q；所罗门之晓 Ex-5-R,Ex-6-L,Ex-8-Q,Ex-10-DEFGHIJKNPQR；地狱群岛攻略作战 Ex-4-M,Ex-7-FGI,Ex-8-CEFHKMN；熔炉大混战 Ex-8-CDEFGHIJ,Ex-14-DEFGHIJKLN</t>
  </si>
  <si>
    <t>极地奏鸣曲 Ex-4-4-CDEFIJKLMEHJKL,Ex-2-DEFGHIJKLMNO,Ex-4-CDEFGHIJKLMNO</t>
  </si>
  <si>
    <t>2-6-ABDEFGIJKLM</t>
  </si>
  <si>
    <t>极地奏鸣曲 Ex-1-ABCDEFGHIJK,Ex-4-1-ABDEFGIJKLM；轰隆轰隆大作战 Ex-7-ADGHJL,Ex-8-ABCDEFGHILM,Ex-9-BDFGHIKLMOPQ；扑火之蛾 Ex-3-ABCDEFGHIJKLM,Ex-5-ABCDEFGHIJKLMN,Ex-6-ABCDEFGHIJ,Ex-8-ABCDEFHJKM,Ex-9-ABCDEFGHIJKLMN,Ex-10-ABCDEGHIJKLMN；中间岛战役 Ex-1-D,Ex-3-CDFGJ,Ex-4-CDGK,Ex-6-ABDE,Ex-9-ABCDFGHK；急速东方快车 Ex-3-R,Ex-6-R；所罗门之晓 Ex-5-R,Ex-8-Q；地狱群岛攻略作战 Ex-2-I,Ex-3-DFHI,Ex-4-ABCDEFGHIKMN,Ex-6-BCEFI,Ex-7-ABDFGI,Ex-8-ABCDEFHJKMN；熔炉大混战 Ex-5-CDEFGHIJKL,Ex-7-ABCDEFGHIJKLMN,Ex-8-ABCDEFGHIJ,Ex-10-ABCDEFGHJKL</t>
  </si>
  <si>
    <t>6-3-DEFHJ,6-4-BCDEFGHIKL,7-4-M,7-5-Q,8-2-DEFGHIJKLM</t>
  </si>
  <si>
    <t>极地奏鸣曲 Ex-3-3-DEHJ,Ex-3-4-BCEFGHKL,Ex-4-4-MABCDEFGHIKL,Ex-4-5-Q,Ex-1-BCDEFGHIJKM,Ex-2-DFGHIJKLMNO,Ex-3-ABDEFGHIJKLMNO,Ex-4-ABCDEFGHIJKLMNO,Ex-4-3-EIJM；未命名 Ex-8-BCDEFGHIKO,Ex-9-BCEGHIJKLMOPQRS,Ex-10-BCEIJKLMNOPQRST,Ex-11-DFHIJKMNQRS,Ex-12-BCDEGIJKLMNOPTUV</t>
  </si>
  <si>
    <t>1-3-DEF,1-4-CDEF,2-6-L,7-4-M,7-5-Q,8-1-L</t>
  </si>
  <si>
    <t>极地奏鸣曲 Ex-3-DEFGHIJKLMNO,Ex-4-CDFGHIJKLMNO,Ex-4-1-L,Ex-4-2-L,Ex-4-4-EHJKL；扑火之蛾 Ex-8-DFHJKM,Ex-10-DGJKLMN</t>
  </si>
  <si>
    <t>7-5-ABCDEFGHIJKLMOQ,8-1-ABCDEFGHIJKL</t>
  </si>
  <si>
    <t>极地奏鸣曲 Ex-4-5-ABCDEFGHIJKLMOQ,Ex-1-BCDEFGHIJKM,Ex-3-DEFGHIJLMNO,Ex-4-ABCDEFGHIJKLMNO,Ex-4-2-ABCDEFGHIJKL,Ex-4-4-HJKL；女武神行动 Ex-1-BDEF,Ex-2-BCDEFGJKL,Ex-3-ABCDEGHIJKLM,Ex-4-ABCDEFGHJKMNOP,Ex-5-ABCDEFG,Ex-6-BCDEFHI,Ex-7-ABCDEGHIJLM；熔炉大混战 Ex-3-ABCDEFGHIJKL,Ex-5-ABCDEFGHIJKL,Ex-7-ABCDEFGHIJKLMN,Ex-10-ABCDEFGHJKL</t>
  </si>
  <si>
    <t>8-1-ABCDEFGHIJKL</t>
  </si>
  <si>
    <t>极地奏鸣曲 Ex-3-CDEGIJMOPQ,Ex-4-2-ABCDEFGHJL,Ex-4-4-HJKL；轰隆轰隆大作战 Ex-5-DFHIKLMOPQ,Ex-7-GHJL,Ex-8-CDFHM,Ex-9-DIMOPQ；扑火之蛾 Ex-5-DEGHIJKLMN,Ex-7-ABCDEFGHIJKL,Ex-10-DGJKLN；未命名 Ex-8-BCDEFGHIJNOβ；决战九段坂 Ex-8-Q；中间岛战役 Ex-2-G,Ex-8-L,Ex-9-CDFGK；所罗门之晓 Ex-3-Q,Ex-5-DEFGHIJKLNPQR,Ex-6-BCDEFGHKL,Ex-8-DEFGHIKMNOPQ,Ex-10-ABCDEFGHIJKLNPQR；地狱群岛攻略作战 Ex-5-E,Ex-6-I,Ex-7-FGI,Ex-8-CEFHKMN；熔炉大混战 Ex-7-N,Ex-10-DEFGHJKL,Ex-14-DEFGHIJKLMN</t>
  </si>
  <si>
    <t>2-3-J,2-4-L,2-5-BDFGHIJKLMNO,2-6-DFGIJKLM,8-1-CDEFGHIJKL</t>
  </si>
  <si>
    <t>极地奏鸣曲 Ex-3-CDEFGIJKMOPQ,Ex-1-1-BFGI,Ex-1-2-BDFHI,Ex-1-3-BDFGHIJ,Ex-2-2-J,Ex-2-3-L,Ex-4-1-DFGIJKLM,Ex-4-2-CEHJKL,Ex-4-4-DEHJKL；轰隆轰隆大作战 Ex-5-BDFGHIKMOPQ,Ex-8-ABCDEFGHIM；扑火之蛾 Ex-5-ABCDEFGHIJKLMN,Ex-7-DEFHIJKL,Ex-10-ABCDEGHIJKLMN；决战九段坂 Ex-2-Q,Ex-8-Q；未命名 Ex-8-ABCDEFGHIJNOβ；中间岛战役 Ex-3-J,Ex-6-BDE,Ex-8-BCDEJL；所罗门之晓 Ex-1-L,Ex-3-DEFGHIJKMNOPQ,Ex-5-DEFGHIJKLNPQR,Ex-6-ABCDEFGHJKL,Ex-8-ABCDEFGHIJKMNOPQ,Ex-10-ABCDEFGHIJKLNPQR；地狱群岛攻略作战 Ex-5-E,Ex-6-BCEI,Ex-7-I,Ex-8-CEFHKMN；熔炉大混战 Ex-3-DEFGHIJKL,Ex-7-DEFGHIJKLMN,Ex-10-DEFGHKL</t>
  </si>
  <si>
    <t>极地奏鸣曲 Ex-1-KM；轰隆轰隆大作战 Ex-5-Q,Ex-7-L,Ex-8-M,Ex-9-Q；扑火之蛾 Ex-5-N,Ex-7-L,Ex-10-N；决战九段坂 Ex-8-Q；中间岛战役 Ex-9-FK；所罗门之晓 Ex-5-DEFGHIJKLNPQR,Ex-6-BCDEFHJKL,Ex-8-DGHKMNOPQ,Ex-10-DEFGHIJKLNPQR；地狱群岛攻略作战 Ex-7-I,Ex-8-M；熔炉大混战 Ex-8-J,Ex-12-L</t>
  </si>
  <si>
    <t>极地奏鸣曲 Ex-4-OPCDFGHIJKLMNO,Ex-3-MO；女武神行动 Ex-2-K,Ex-6-BCDEFI,Ex-8-P；未命名 Ex-7-CDEFGHJLM,Ex-9-S,Ex-10-T,Ex-11-RS</t>
  </si>
  <si>
    <t>5-1-H,5-2-J,7-2-ABDEFGHJKLM</t>
  </si>
  <si>
    <t>极地奏鸣曲 Ex-2-ABCDEFGHIJKLMNABCDEFGHIJKLMNO,Ex-2-1-J,Ex-4-2-ADEFHKLM,Ex-1-BCDEFGHIJKM,Ex-3-DEFGHIJKLMNO,Ex-4-ABCDEFGHIJKLMNO,Ex-4-4-ABCDEFGHIJKL；未命名 Ex-2-BCDEFGHIJKNO,Ex-4-ABCDEIJKLMNOPQRST,Ex-6-BCDEGIJKLMNOPQRTUV,Ex-8-ABCDEFGHIJKNO,Ex-10-BCEIJKLMNOPQRST,Ex-12-ABCDEFGIJKLMNOPQRTUV</t>
  </si>
  <si>
    <t>极地奏鸣曲 Ex-4-OP；未命名 Ex-3-Sβ,Ex-4-Tβ,Ex-5-DEFGHIJLMNOPQRS,Ex-6-BCDEFHJKLMNPQRTUVβ,Ex-7-CDEFHJKLM,Ex-8-BCDEFGHIJNOβ,Ex-9-BCDEFGHJKLMNOPRSβ,Ex-10-BCDEIJKLMOPQRTβ,Ex-11-ABDEFGIJLMNOPQRS,Ex-12-ABCDEFHIJKLMNPQRTUVβ；决战九段坂 Ex-7-NO,Ex-8-Q；中间岛战役 Ex-8-L；地狱群岛攻略作战 Ex-8-M</t>
  </si>
  <si>
    <t>极地奏鸣曲 Ex-2-LN；轰隆轰隆大作战 Ex-7-DHJL,Ex-8-DGHM,Ex-9-DIOPQ；决战九段坂 Ex-2-Q,Ex-7-NO,Ex-8-Q；未命名 Ex-3-BCDEFGHJKLMNOPRSβ,Ex-4-BCEJKLMNOPQRTβ,Ex-5-ABDEFGHIJLMNOPQRS,Ex-6-ABCDEFHIJKLMNPQRTUVβ,Ex-7-CDEFHJKLM,Ex-8-ABCDEFGHIJNOβ,Ex-9-BCDEFGHJKLMNOPRSβ,Ex-10-ABCDEJKLMOPQRTβ,Ex-11-ABDEFGIJLMNOPQRS,Ex-12-ABCDEFHIJKLMNPQRTUVβ；中间岛战役 Ex-7-BDEG,Ex-9-CDFGK；地狱群岛攻略作战 Ex-8-M</t>
  </si>
  <si>
    <t>5-4-CDEGH,7-1-CDFGHIJKLMN</t>
  </si>
  <si>
    <t>极地奏鸣曲 Ex-3-ABCDEFGHIJKLMOPQABDEFGHIJKLMNO,Ex-4-1-CGHIJKN,Ex-1-BCDEFGHIJKM,Ex-2-DFGHIJKLMNO,Ex-4-4-EHJKL；女武神行动 Ex-3-ABCDEGHIJKLM,Ex-6-BCDEFHI；未命名 Ex-1-LM,Ex-4-T,Ex-5-CDFHIJKLMNOPQRS,Ex-7-ABCDEFGHJKLM,Ex-9-BCEGHIJKLMNOPQRS,Ex-11-ABCDEFGHIJKLMNOPQRS,Ex-12-ABCDEFHIJKLMNPQRTUVβ</t>
  </si>
  <si>
    <t>5-5-DEFGHI,7-1-CDFGHIJKLMN</t>
  </si>
  <si>
    <t>极地奏鸣曲 Ex-2-ABCDEFGHIJKLMN,Ex-2-3-DFGHI,Ex-4-1-CGHIKLMN,Ex-1-BCDEFGHIJKM,Ex-3-ABDEFGHIJKLMNO,Ex-4-ABCDEFGHIJKLMNO,Ex-4-4-DEGHJKL；女武神行动 Ex-2-ABCDEFGHIJKL,Ex-5-ABCDEFG；未命名 Ex-1-LM,Ex-3-S,Ex-5-RS,Ex-6-ABCDEFGIJKLMNOPQRTUV,Ex-8-ABCDEFGHIJKNO,Ex-10-ABCDEIJKLMNOPQRST,Ex-11-EFGIJLMNOPQRS,Ex-12-ABCDEFGHIJKLMNOPQRTUVβ</t>
  </si>
  <si>
    <t>极地奏鸣曲 Ex-4-4-ABCDEFGHIJKL；女武神行动 Ex-4-CDEGHJKMNOP,Ex-7-ABCDEGHIJKLM；未命名 Ex-1-ABCDEFGHIJKLM,Ex-3-BCDEFGHJKLMNOPRSβ,Ex-4-BCDJKLMNOPQRTβ,Ex-5-ABCDEFGHIJKLMNOPQRS,Ex-6-ABCDEFGHIJKLMNOPQRTUVβ,Ex-7-CDEFHJKLM,Ex-8-ABCDEFGHIJKNOβ,Ex-9-BCDEFGHJKLMNOPRSβ,Ex-10-ABCDEIJKLMNOPQRSTβ,Ex-11-ABCDEFGHIJKLMNOPQRS,Ex-12-ABCDEFGHIJKLMNOPQRTUVβ；决战九段坂 Ex-2-Q,Ex-7-NO,Ex-8-Q</t>
  </si>
  <si>
    <t>6-3-DEFHJ,7-1-CDFGHIJKLMN,7-2-ABDEFGHJKLM,7-3-ADEFGHIKLN,7-4-ABCDEFIJKLM,7-5-ABCDEFGHIJKLMOQ,8-2-ABCDEFGHIJKLM</t>
  </si>
  <si>
    <t>极地奏鸣曲 Ex-1-CDEFGHIJK,Ex-3-3-DEHJ,Ex-4-1-CDFGHIKN,Ex-4-2-ADEFGHKLM,Ex-4-3-DEFHILNABDEFIJM,Ex-4-4-ABCDEFIJKLMEHKL,Ex-4-5-ABCDEFGHIJKLMQ,Ex-2-DFGHIJKLMNO,Ex-4-CDEFGHIJKLMNO；未命名 Ex-4-BCDEIJKLMNOPQRST,Ex-5-CDFHIJKMNOQRS,Ex-6-ABCDEFGIJKLMNOPQRTUV,Ex-8-BCDEFGHIKNO,Ex-9-BCEGHIJKLMNOPQRS,Ex-10-BCEIJKLMNOPQRST,Ex-11-ABCDFHIJKLMNOQRS</t>
  </si>
  <si>
    <t>6-1-ABCDEFGHIK,6-2-ABCDEFGHIJKM,6-3-DEFHJ,7-1-CDFGHIJKLMN,7-3-ADEFGHIKLN,7-5-ABCDEFGHIJKLMOQ,8-2-ABCDEFGHIJKLM,8-3-ABCDEFGHIJKL</t>
  </si>
  <si>
    <t>极地奏鸣曲 Ex-3-1-ABCDEFGHIK,Ex-3-2-ABDEFGHIJM,Ex-3-3-DEHJ,Ex-4-1-CGHIKN,Ex-4-3-ADEFHILNABCDEFGIJKM,Ex-4-5-ABCDEFGHIJKLMQ</t>
  </si>
  <si>
    <t>极地奏鸣曲 Ex-1-KM,Ex-2-DEFGHIJKLMNO,Ex-3-DEFGHIJKLMNO,Ex-4-ABCDEFGHIJKLMNO,Ex-4-4-HJKL；轰隆轰隆大作战 Ex-9-Q</t>
  </si>
  <si>
    <t>5-5-DEFGHI,6-3-J,6-4-K,7-1-N,7-2-M,7-3-N,7-4-CDEFIJKLM,7-5-CDEFGHIKLMOQ,8-1-CDEFGHIJKL</t>
  </si>
  <si>
    <t>极地奏鸣曲 Ex-2-3-DEFGHI,Ex-3-ABCDEFGHIJKLMOPQ,Ex-3-3-J,Ex-3-4-K,Ex-4-ABCDEFGHJKMNOP,Ex-4-1-N,Ex-4-2-MCDEFGHJL,Ex-4-3-N,Ex-4-4-CDEFIKLM,Ex-4-5-CDEFGKLQ；女武神行动 Ex-3-BCDEGHIJKLM,Ex-4-CDEGHJKNOP,Ex-7-BCDEGHIJLM,Ex-8-ABCDEFGHJKMNOP；未命名 Ex-3-BCEGHIJKLMNOPQRS,Ex-4-BCDEIJKLMNOPQRST,Ex-5-CDFHIJKMNOPQRS,Ex-6-BCDEGIJKLMNOPQRTUV,Ex-7-ABCDEFGHJKLM,Ex-9-BCEGHIJKLMOPQRS,Ex-10-T,Ex-11-ABCDFHIJKLMNOQRS,Ex-12-ABCDEFGIJKLMNOPQRTUV</t>
  </si>
  <si>
    <t>4-2-J,4-4-CDEHIKL,5-3-H,5-5-FGHI,6-3-DEFHJ,8-3-DEFGHIJKL</t>
  </si>
  <si>
    <t>极地奏鸣曲 Ex-2-ABCDEFGHIJKLMN,Ex-3-ABCDEFGHIJKLMOPQ；女武神行动 Ex-2-ABCDEFGIKL,Ex-3-ABCDEGHIJKLM,Ex-5-ABCDEFG；未命名 Ex-4-BCDEIJKLMNOPQRST,Ex-5-RS,Ex-6-BCDEFGIJKLMNOPQRTUV,Ex-7-CDEFGHJLM,Ex-8-ABCDEFGHIJKNO,Ex-10-ABCEIJKLMNOPQRST,Ex-12-ABCDEFGIJKLMNOPQRTUV</t>
  </si>
  <si>
    <t>极地奏鸣曲 Ex-1-CDEFGHIJK,Ex-2-DEFGHIJKLMN；女武神行动 Ex-2-ABCDEFGHIJKL,Ex-3-ABCDEGHIJKLM,Ex-6-BCDEFHI；未命名 Ex-3-S,Ex-4-BCDEIJKLMNOPQRST,Ex-6-BCDEFGIJKLMNOPRTUV,Ex-9-BCEGHIJKLMNOPQRS,Ex-11-ABCDFHIJKLMNOQRS,Ex-12-ABCDEFGIJKLMNOPQRTUV</t>
  </si>
  <si>
    <t>极地奏鸣曲 Ex-3-ABCDEFGHIJKLMOPQ；女武神行动 Ex-2-BCDEFGJKL,Ex-6-BCDEFHI；未命名 Ex-5-RS,Ex-6-BCDEFGIJKLMNOPQRTUV,Ex-9-BCEGHIJKLMOPQRS,Ex-10-ABCDEIJKLMNOPQRST,Ex-12-ABCDEFGIJKLMNOPQRTUV</t>
  </si>
  <si>
    <t>8-1-CDEFGHIJKL,8-2-DEFGHIJLM</t>
  </si>
  <si>
    <t>极地奏鸣曲 Ex-1-BCDEFGHIJKM,Ex-3-ABDEFGHIJKLMNO,Ex-4-2-CEFGHIJKL,Ex-4-3-EIJM,Ex-4-4-EHJKL</t>
  </si>
  <si>
    <t>轰隆轰隆大作战 Ex-7-L,Ex-9-Q；熔炉大混战 Ex-3-L,Ex-5-CDEFGHIJKL,Ex-7-EFGHIJKLMN,Ex-10-DEFGHIJKL,Ex-12-ABCDEFGHIJKL</t>
  </si>
  <si>
    <t>极地奏鸣曲 Ex-3-DEGIJMOPQ；熔炉大混战 Ex-5-L,Ex-7-DEFGHIJKLMN,Ex-8-CDEFGHIJ,Ex-14-ABCDEFGHIJKLMN</t>
  </si>
  <si>
    <t>8-1-ABCDEFGHIJKL,8-2-DEFGHIJKLM</t>
  </si>
  <si>
    <t>极地奏鸣曲 Ex-2-DEFGHIJKLMN,Ex-4-2-ABCDEFGHIJL,Ex-4-3-EIM</t>
  </si>
  <si>
    <t>2-4-L,2-5-BDFGHIJKLMNO,5-3-H,5-5-DEFGHI</t>
  </si>
  <si>
    <t>极地奏鸣曲 Ex-2-2-H,Ex-2-3-DFGHIL,Ex-1-1-BFGI,Ex-1-2-BDI,Ex-1-3-BDGHIJ；轰隆轰隆大作战 Ex-8-M</t>
  </si>
  <si>
    <t>7-2-M,7-3-N,7-4-CDEFIJKLM,8-1-CDEFGHIJKL</t>
  </si>
  <si>
    <t>极地奏鸣曲 Ex-3-CDEFGHIJKMOPQ,Ex-4-2-MCEHIJL,Ex-4-3-N,Ex-4-4-CDEFIJKLM；女武神行动 Ex-1-BDEF,Ex-3-BCDEGHIJKLM,Ex-5-ABCDEFG,Ex-7-ABCDEGHIJKLM</t>
  </si>
  <si>
    <t>极地奏鸣曲 Ex-4-OP；轰隆轰隆大作战 Ex-7-L；中间岛战役 Ex-2-G,Ex-3-CDEFGJL,Ex-4-CDGK,Ex-5-A,Ex-6-BDE,Ex-8-ABCDEIJL,Ex-9-ABCDFGHK</t>
  </si>
  <si>
    <t>2-4-L,2-5-BDFGHIJKLMNO,2-6-DFGIJKLM,7-5-CDEGHKQ,8-1-L,8-2-M</t>
  </si>
  <si>
    <t>极地奏鸣曲 Ex-4-5-CFLQ,Ex-1-1-BFGI,Ex-1-2-BDI,Ex-1-3-BFGHIJ,Ex-2-3-L,Ex-4-1-FIJKLM,Ex-4-2-L,Ex-4-3-M；女武神行动 Ex-3-BCDGIJL,Ex-6-BCDEFHI</t>
  </si>
  <si>
    <t>极地奏鸣曲 Ex-1-JKKM,Ex-2-DEFGHIJKLMNDEFGHIJKLMNO,Ex-3-DEGHIJKMOPQABDEFGHIJKLMNO,Ex-4-ABCDEFGHIJKMNOPABCDEFGHIJKLMNO,Ex-4-4-DHKL；女武神行动 Ex-7-L,Ex-8-P</t>
  </si>
  <si>
    <t>1-4-E,4-3-H,4-4-L,5-5-I,6-3-DEFHJ,6-4-BCEFGHIKL,7-1-CDFGHIJKLMN,7-2-DEGHJKLM,8-1-ABCDEFGHIJKL,8-2-ABCDEFGHIJKLM</t>
  </si>
  <si>
    <t>极地奏鸣曲 Ex-1-2-L,Ex-2-3-I,Ex-3-3-DEHJ,Ex-3-4-BCEGHIKL,Ex-4-1-CDGHIJKMN,Ex-4-2-DEKLMABCDEFGHJL,Ex-2-NO,Ex-3-DEFGHIJKLMNO,Ex-4-CDEFGHIJKLMNO,Ex-4-3-ABCDEGIJM,Ex-4-4-EHJKL；女武神行动 Ex-2-BCDEFGJKL,Ex-4-P,Ex-6-I,Ex-8-P</t>
  </si>
  <si>
    <t>5-5-DEFGHI,6-1-DEFGHIK,6-2-DEFGIJM,6-3-DEFHJ,6-4-BCDEFGHIKL,7-3-ABCDEFGHIKLN,7-4-ABCDEFIJKLM,8-3-DEFGHIJKL</t>
  </si>
  <si>
    <t>极地奏鸣曲 Ex-2-3-DFGHI,Ex-3-1-DEFGHIK,Ex-3-2-DGIJM,Ex-3-3-DEHJ,Ex-3-4-BCEFGHIK,Ex-4-3-ABDEFGHILN,Ex-4-4-ABCDEFIKM；女武神行动 Ex-4-P,Ex-7-BCDGHIJLM</t>
  </si>
  <si>
    <t>极地奏鸣曲 Ex-2-DEFGHIJKLMN,Ex-3-DEFGIJKMOPQ,Ex-4-ABCDEFGHJKMNOP</t>
  </si>
  <si>
    <t>极地奏鸣曲 Ex-2-DEFGHIJKLMN,Ex-3-OQ,Ex-4-CEFGJKMNOP</t>
  </si>
  <si>
    <t>8-2-DEFGHIJKLM,8-3-DEFHIJKL</t>
  </si>
  <si>
    <t>极地奏鸣曲 Ex-4-3-EIM；扑火之蛾 Ex-8-FHJM,Ex-10-DGJKLN</t>
  </si>
  <si>
    <t>女武神行动 Ex-1-F,Ex-2-BCDEFGJKL,Ex-3-ABCDEGHIJKLM,Ex-4-ABCDEFGHJKMNOP,Ex-5-ABCDEFG,Ex-6-BCDEFHI,Ex-7-ABCDEGHIJKLM,Ex-8-ABCDEFGHJKMNOP；扑火之蛾 Ex-7-DEFGHIJKL,Ex-10-DGJKLN</t>
  </si>
  <si>
    <t>极地奏鸣曲 Ex-4-2-ABCDEFGHIJKL,Ex-4-3-ABCDEIJKM</t>
  </si>
  <si>
    <t>极地奏鸣曲 Ex-2-NO,Ex-3-DEFGHIJKLMNO,Ex-4-CDEFGHIJKLMNO</t>
  </si>
  <si>
    <t>极地奏鸣曲 Ex-4-2-CDEHIJL</t>
  </si>
  <si>
    <t>扑火之蛾 Ex-3-DEFGHIJKLM,Ex-4-ABCDEFGHIJKLMN,Ex-5-ABCDEFGHIJKLMN,Ex-7-ABCDEFGHIJKL,Ex-9-ABCDEFGHIJKLMN,Ex-10-ABCDEGHIJKLMN</t>
  </si>
  <si>
    <t>扑火之蛾 Ex-4-N,Ex-5-DEGHIJKLMN,Ex-6-CEFIJ,Ex-8-FHJKM,Ex-10-DGJKLMN</t>
  </si>
  <si>
    <t>查看掉落请将AZ及BA列设置为自动换行（影响排版）具体掉落数据请查看对应盒子网站</t>
    <phoneticPr fontId="34" type="noConversion"/>
  </si>
  <si>
    <t>装备格数</t>
    <phoneticPr fontId="34" type="noConversion"/>
  </si>
  <si>
    <t>装备格</t>
    <phoneticPr fontId="34" type="noConversion"/>
  </si>
  <si>
    <t>Arromanches (R95)</t>
    <phoneticPr fontId="34" type="noConversion"/>
  </si>
  <si>
    <t>Мурманск/USS Milwaukee (CL-5)</t>
    <phoneticPr fontId="34" type="noConversion"/>
  </si>
  <si>
    <t>丹陽</t>
    <phoneticPr fontId="34" type="noConversion"/>
  </si>
  <si>
    <t>Ловκий</t>
    <phoneticPr fontId="34" type="noConversion"/>
  </si>
  <si>
    <t>Volta</t>
    <phoneticPr fontId="34" type="noConversion"/>
  </si>
  <si>
    <r>
      <rPr>
        <sz val="11"/>
        <color theme="1"/>
        <rFont val="方正基础像素"/>
        <family val="3"/>
        <charset val="134"/>
      </rPr>
      <t>강원</t>
    </r>
    <r>
      <rPr>
        <sz val="11"/>
        <color theme="1"/>
        <rFont val="宋体"/>
        <family val="3"/>
        <charset val="134"/>
      </rPr>
      <t xml:space="preserve"> (DD-922)</t>
    </r>
    <phoneticPr fontId="34" type="noConversion"/>
  </si>
  <si>
    <t>Parrk</t>
    <phoneticPr fontId="34" type="noConversion"/>
  </si>
  <si>
    <t>攻略组不定时B站直播间http://live.bilibili.com/269423</t>
    <phoneticPr fontId="34" type="noConversion"/>
  </si>
  <si>
    <t>m</t>
    <phoneticPr fontId="34" type="noConversion"/>
  </si>
  <si>
    <t>开发公式</t>
    <phoneticPr fontId="34" type="noConversion"/>
  </si>
  <si>
    <t>注：装备开发阈值为拆解资源*10</t>
    <phoneticPr fontId="34" type="noConversion"/>
  </si>
  <si>
    <t>油</t>
    <phoneticPr fontId="34" type="noConversion"/>
  </si>
  <si>
    <t>弹</t>
    <phoneticPr fontId="34" type="noConversion"/>
  </si>
  <si>
    <t>钢</t>
    <phoneticPr fontId="34" type="noConversion"/>
  </si>
  <si>
    <t>铝</t>
    <phoneticPr fontId="34" type="noConversion"/>
  </si>
  <si>
    <t>说明</t>
    <phoneticPr fontId="34" type="noConversion"/>
  </si>
  <si>
    <t>注释</t>
    <phoneticPr fontId="34" type="noConversion"/>
  </si>
  <si>
    <t>穿甲弹阈值</t>
    <phoneticPr fontId="34" type="noConversion"/>
  </si>
  <si>
    <t>穿甲弹</t>
    <phoneticPr fontId="34" type="noConversion"/>
  </si>
  <si>
    <t>兼顾彗星</t>
  </si>
  <si>
    <t>MK6阈值</t>
    <phoneticPr fontId="34" type="noConversion"/>
  </si>
  <si>
    <t>MK6</t>
    <phoneticPr fontId="34" type="noConversion"/>
  </si>
  <si>
    <t>兼顾穿甲弹</t>
    <phoneticPr fontId="34" type="noConversion"/>
  </si>
  <si>
    <t>飞龙阈值</t>
    <phoneticPr fontId="34" type="noConversion"/>
  </si>
  <si>
    <t>含流星</t>
    <phoneticPr fontId="34" type="noConversion"/>
  </si>
  <si>
    <t>F4U-7、海毒牙阈值</t>
    <phoneticPr fontId="34" type="noConversion"/>
  </si>
  <si>
    <t>深弹声呐兼顾</t>
    <phoneticPr fontId="34" type="noConversion"/>
  </si>
  <si>
    <t xml:space="preserve">BTD、彗星阈值 </t>
    <phoneticPr fontId="34" type="noConversion"/>
  </si>
  <si>
    <t>兼顾反潜装</t>
  </si>
  <si>
    <t>建造公式（4.8.0版本）</t>
    <phoneticPr fontId="34" type="noConversion"/>
  </si>
  <si>
    <t>航母通用</t>
    <phoneticPr fontId="34" type="noConversion"/>
  </si>
  <si>
    <t>屏蔽紫轻巡，不需求追赶者请把铝降到300</t>
    <phoneticPr fontId="34" type="noConversion"/>
  </si>
  <si>
    <t>航母低耗</t>
    <phoneticPr fontId="34" type="noConversion"/>
  </si>
  <si>
    <t>含紫轻巡，但相对通用公式航系整体出率约降低15%                  不需求追赶者请把铝降到300</t>
    <phoneticPr fontId="34" type="noConversion"/>
  </si>
  <si>
    <t>轻母公式</t>
    <phoneticPr fontId="34" type="noConversion"/>
  </si>
  <si>
    <t>屏蔽重巡，有轻巡</t>
    <phoneticPr fontId="34" type="noConversion"/>
  </si>
  <si>
    <t>战列通用</t>
    <phoneticPr fontId="34" type="noConversion"/>
  </si>
  <si>
    <t>弹改30可屏蔽狮/密苏里，钢改600可屏蔽狮/前卫/密苏里/华盛顿     弹铝改130可屏蔽拉菲(但没必要)</t>
    <phoneticPr fontId="34" type="noConversion"/>
  </si>
  <si>
    <t>战列高耗</t>
    <phoneticPr fontId="34" type="noConversion"/>
  </si>
  <si>
    <t>屏蔽大多数小船，含导驱/防驱</t>
    <phoneticPr fontId="34" type="noConversion"/>
  </si>
  <si>
    <t>战巡/重巡公式</t>
    <phoneticPr fontId="34" type="noConversion"/>
  </si>
  <si>
    <t>轻巡通用</t>
    <phoneticPr fontId="34" type="noConversion"/>
  </si>
  <si>
    <t>含U96/U35/女灶神</t>
    <phoneticPr fontId="34" type="noConversion"/>
  </si>
  <si>
    <t>轻巡低耗</t>
    <phoneticPr fontId="34" type="noConversion"/>
  </si>
  <si>
    <t>含U96/U35/Z24/Z28，屏蔽女灶神                                油钢改120可屏蔽z24/z28/贝尔法斯特/爱丁堡</t>
    <phoneticPr fontId="34" type="noConversion"/>
  </si>
  <si>
    <t>雷巡公式</t>
    <phoneticPr fontId="34" type="noConversion"/>
  </si>
  <si>
    <t>轻巡公式弹改100也可以赌雷巡</t>
    <phoneticPr fontId="34" type="noConversion"/>
  </si>
  <si>
    <t>导驱/防驱公式</t>
    <phoneticPr fontId="34" type="noConversion"/>
  </si>
  <si>
    <t>航母公式/战列高耗均可出</t>
    <phoneticPr fontId="34" type="noConversion"/>
  </si>
  <si>
    <t>潜艇阈值</t>
    <phoneticPr fontId="34" type="noConversion"/>
  </si>
  <si>
    <t>不出U96/U35，含Z24/Z28外的1/2星驱逐</t>
    <phoneticPr fontId="34" type="noConversion"/>
  </si>
  <si>
    <t>炮潜阈值</t>
    <phoneticPr fontId="34" type="noConversion"/>
  </si>
  <si>
    <t>轻巡公式弹改200也可以赌炮潜</t>
    <phoneticPr fontId="34" type="noConversion"/>
  </si>
  <si>
    <t>改造</t>
    <phoneticPr fontId="34" type="noConversion"/>
  </si>
  <si>
    <t>是否改造</t>
    <phoneticPr fontId="34" type="noConversion"/>
  </si>
  <si>
    <t>舰名</t>
    <phoneticPr fontId="34" type="noConversion"/>
  </si>
  <si>
    <t>独立等级</t>
    <phoneticPr fontId="34" type="noConversion"/>
  </si>
  <si>
    <t>是否计算装备加成（是1否0</t>
    <phoneticPr fontId="34" type="noConversion"/>
  </si>
  <si>
    <t>星级</t>
    <phoneticPr fontId="34" type="noConversion"/>
  </si>
  <si>
    <t>共享等级</t>
    <phoneticPr fontId="34" type="noConversion"/>
  </si>
  <si>
    <t>鱼雷</t>
    <phoneticPr fontId="34" type="noConversion"/>
  </si>
  <si>
    <t>如果满足中保条件，耐久背景为绿色，反之红色</t>
    <phoneticPr fontId="34" type="noConversion"/>
  </si>
  <si>
    <t>射程格总和显示的是舰队最长射程</t>
    <phoneticPr fontId="34" type="noConversion"/>
  </si>
  <si>
    <t>火力</t>
    <phoneticPr fontId="34" type="noConversion"/>
  </si>
  <si>
    <t>装甲</t>
    <phoneticPr fontId="34" type="noConversion"/>
  </si>
  <si>
    <t>对空</t>
    <phoneticPr fontId="34" type="noConversion"/>
  </si>
  <si>
    <t>独立等级计算用</t>
    <phoneticPr fontId="34" type="noConversion"/>
  </si>
  <si>
    <t>共享等级计算用</t>
    <phoneticPr fontId="34" type="noConversion"/>
  </si>
  <si>
    <t>计算用等级</t>
    <phoneticPr fontId="34" type="noConversion"/>
  </si>
  <si>
    <t>技能加成（婚舰+5幸运）</t>
    <phoneticPr fontId="34" type="noConversion"/>
  </si>
  <si>
    <t>是否计算技能加成</t>
    <phoneticPr fontId="34" type="noConversion"/>
  </si>
  <si>
    <t>幸运</t>
    <phoneticPr fontId="34" type="noConversion"/>
  </si>
  <si>
    <t>制空</t>
    <phoneticPr fontId="34" type="noConversion"/>
  </si>
  <si>
    <t>制空？=0，此舰娘装备不参与制空计算，制空？=1，此舰娘装备参与制空计算</t>
    <phoneticPr fontId="34" type="noConversion"/>
  </si>
  <si>
    <t>技能制空加成(6舰合计）（如约克城改）:</t>
    <phoneticPr fontId="34" type="noConversion"/>
  </si>
  <si>
    <t>在A-C列填写舰娘信息，会自动生成数值，注意红框相关设置</t>
    <phoneticPr fontId="34" type="noConversion"/>
  </si>
  <si>
    <t>装备名</t>
    <phoneticPr fontId="34" type="noConversion"/>
  </si>
  <si>
    <t>万国语名称</t>
    <phoneticPr fontId="34" type="noConversion"/>
  </si>
  <si>
    <t>HMS Hood (51)</t>
    <phoneticPr fontId="34" type="noConversion"/>
  </si>
  <si>
    <t>扶桑(ふそう)</t>
    <phoneticPr fontId="34" type="noConversion"/>
  </si>
  <si>
    <t>山城(やましろ)</t>
    <phoneticPr fontId="34" type="noConversion"/>
  </si>
  <si>
    <t>伊勢(いせ)</t>
    <phoneticPr fontId="34" type="noConversion"/>
  </si>
  <si>
    <t>日向(ひゅうが)</t>
    <phoneticPr fontId="34" type="noConversion"/>
  </si>
  <si>
    <t>KM Bismarck</t>
    <phoneticPr fontId="34" type="noConversion"/>
  </si>
  <si>
    <t>KM Tirpitz</t>
    <phoneticPr fontId="34" type="noConversion"/>
  </si>
  <si>
    <t>HMS Nelson (28)</t>
    <phoneticPr fontId="34" type="noConversion"/>
  </si>
  <si>
    <t>HMS Rodney (29)</t>
    <phoneticPr fontId="34" type="noConversion"/>
  </si>
  <si>
    <t>HMS Prince of Wales (53)</t>
    <phoneticPr fontId="34" type="noConversion"/>
  </si>
  <si>
    <t>USS Nevada (BB-36)</t>
    <phoneticPr fontId="34" type="noConversion"/>
  </si>
  <si>
    <t>USS Oklahoma (BB-37)</t>
    <phoneticPr fontId="34" type="noConversion"/>
  </si>
  <si>
    <t>Andrea Doria</t>
    <phoneticPr fontId="34" type="noConversion"/>
  </si>
  <si>
    <t>金剛(こんごう)</t>
    <phoneticPr fontId="34" type="noConversion"/>
  </si>
  <si>
    <t>HMS Renown (1916)</t>
    <phoneticPr fontId="34" type="noConversion"/>
  </si>
  <si>
    <t>HMS Repulse (1916)</t>
    <phoneticPr fontId="34" type="noConversion"/>
  </si>
  <si>
    <t>USS Alaska</t>
    <phoneticPr fontId="34" type="noConversion"/>
  </si>
  <si>
    <t>USS Guam</t>
    <phoneticPr fontId="34" type="noConversion"/>
  </si>
  <si>
    <t>赤城(あかぎ)</t>
    <phoneticPr fontId="34" type="noConversion"/>
  </si>
  <si>
    <t>加賀(かが)</t>
    <phoneticPr fontId="34" type="noConversion"/>
  </si>
  <si>
    <t>祥鳳(しょうほう)</t>
    <phoneticPr fontId="34" type="noConversion"/>
  </si>
  <si>
    <t>瑞鳳(ずいほう)</t>
    <phoneticPr fontId="34" type="noConversion"/>
  </si>
  <si>
    <t>HMS Argus (I49)</t>
    <phoneticPr fontId="34" type="noConversion"/>
  </si>
  <si>
    <t>USS Langley (CV-1)</t>
    <phoneticPr fontId="34" type="noConversion"/>
  </si>
  <si>
    <t>USS Ranger (CV-4)</t>
    <phoneticPr fontId="34" type="noConversion"/>
  </si>
  <si>
    <t>USS Lexington (CV-2)</t>
    <phoneticPr fontId="34" type="noConversion"/>
  </si>
  <si>
    <t>USS Saratoga (CV-3)</t>
    <phoneticPr fontId="34" type="noConversion"/>
  </si>
  <si>
    <t>高雄(たかお)</t>
    <phoneticPr fontId="34" type="noConversion"/>
  </si>
  <si>
    <t>愛宕(あたご)</t>
    <phoneticPr fontId="34" type="noConversion"/>
  </si>
  <si>
    <t>摩耶(まや)</t>
    <phoneticPr fontId="34" type="noConversion"/>
  </si>
  <si>
    <t>鳥海(ちょうかい)</t>
    <phoneticPr fontId="34" type="noConversion"/>
  </si>
  <si>
    <t>Admiral Hipper</t>
    <phoneticPr fontId="34" type="noConversion"/>
  </si>
  <si>
    <t>Blücher</t>
    <phoneticPr fontId="34" type="noConversion"/>
  </si>
  <si>
    <t>Prinz Eugen</t>
    <phoneticPr fontId="34" type="noConversion"/>
  </si>
  <si>
    <t>USS Wichita (CA-45)</t>
    <phoneticPr fontId="34" type="noConversion"/>
  </si>
  <si>
    <t>USS Quincy (CA-39)</t>
    <phoneticPr fontId="34" type="noConversion"/>
  </si>
  <si>
    <t>天龍(てんりゅう)</t>
    <phoneticPr fontId="34" type="noConversion"/>
  </si>
  <si>
    <t>龍田(たつた)</t>
    <phoneticPr fontId="34" type="noConversion"/>
  </si>
  <si>
    <t>北上(きたかみ)</t>
    <phoneticPr fontId="34" type="noConversion"/>
  </si>
  <si>
    <t>大井(おおい)</t>
    <phoneticPr fontId="34" type="noConversion"/>
  </si>
  <si>
    <t>五十鈴(いすず)</t>
    <phoneticPr fontId="34" type="noConversion"/>
  </si>
  <si>
    <t>夕張(ゆうばり)</t>
    <phoneticPr fontId="34" type="noConversion"/>
  </si>
  <si>
    <t>Königsberg</t>
    <phoneticPr fontId="34" type="noConversion"/>
  </si>
  <si>
    <t>Karlsruhe</t>
    <phoneticPr fontId="34" type="noConversion"/>
  </si>
  <si>
    <t>Köln</t>
    <phoneticPr fontId="34" type="noConversion"/>
  </si>
  <si>
    <t>HMS Sirius (82)</t>
    <phoneticPr fontId="34" type="noConversion"/>
  </si>
  <si>
    <t>重慶</t>
    <phoneticPr fontId="34" type="noConversion"/>
  </si>
  <si>
    <t>USS Omaha (CL-4)</t>
    <phoneticPr fontId="34" type="noConversion"/>
  </si>
  <si>
    <t>USS Atlanta (CL-51)</t>
    <phoneticPr fontId="34" type="noConversion"/>
  </si>
  <si>
    <t>USS Juneau (CL-52)</t>
    <phoneticPr fontId="34" type="noConversion"/>
  </si>
  <si>
    <t>O'Higgins (CL-02)</t>
    <phoneticPr fontId="34" type="noConversion"/>
  </si>
  <si>
    <t>USS Helena (CL-50)</t>
    <phoneticPr fontId="34" type="noConversion"/>
  </si>
  <si>
    <t>寧海</t>
    <phoneticPr fontId="34" type="noConversion"/>
  </si>
  <si>
    <t>平海</t>
    <phoneticPr fontId="34" type="noConversion"/>
  </si>
  <si>
    <t>HMS Roberts (F40)</t>
    <phoneticPr fontId="34" type="noConversion"/>
  </si>
  <si>
    <t>HMS Abercrombie (F109)</t>
    <phoneticPr fontId="34" type="noConversion"/>
  </si>
  <si>
    <t>吹雪(ふぶき)</t>
    <phoneticPr fontId="34" type="noConversion"/>
  </si>
  <si>
    <t>白雪(しらゆき)</t>
    <phoneticPr fontId="34" type="noConversion"/>
  </si>
  <si>
    <t>初雪(はつゆき)</t>
    <phoneticPr fontId="34" type="noConversion"/>
  </si>
  <si>
    <t>深雪(みゆき)</t>
    <phoneticPr fontId="34" type="noConversion"/>
  </si>
  <si>
    <t>暁(あかつき)</t>
    <phoneticPr fontId="34" type="noConversion"/>
  </si>
  <si>
    <t>Верный</t>
    <phoneticPr fontId="34" type="noConversion"/>
  </si>
  <si>
    <t>雷(いかづち)</t>
    <phoneticPr fontId="34" type="noConversion"/>
  </si>
  <si>
    <t>電(いなづま)</t>
    <phoneticPr fontId="34" type="noConversion"/>
  </si>
  <si>
    <t>綾波(あやなみ)</t>
    <phoneticPr fontId="34" type="noConversion"/>
  </si>
  <si>
    <t>敷波(しきなみ)</t>
    <phoneticPr fontId="34" type="noConversion"/>
  </si>
  <si>
    <t>Z1 Leberecht Maass</t>
    <phoneticPr fontId="34" type="noConversion"/>
  </si>
  <si>
    <t>Z16 Friedrich Eckoldt</t>
    <phoneticPr fontId="34" type="noConversion"/>
  </si>
  <si>
    <t>Z21 Wilhelm Heidkamp</t>
    <phoneticPr fontId="34" type="noConversion"/>
  </si>
  <si>
    <t>Z22 Anton Schmitt</t>
    <phoneticPr fontId="34" type="noConversion"/>
  </si>
  <si>
    <t>Z31</t>
    <phoneticPr fontId="34" type="noConversion"/>
  </si>
  <si>
    <t>HMS Amethyst (F116)</t>
    <phoneticPr fontId="34" type="noConversion"/>
  </si>
  <si>
    <t>HMS Glowworm (H92)</t>
    <phoneticPr fontId="34" type="noConversion"/>
  </si>
  <si>
    <t>HMS Javelin (F61)</t>
    <phoneticPr fontId="34" type="noConversion"/>
  </si>
  <si>
    <t>HMS Juno (F46)</t>
    <phoneticPr fontId="34" type="noConversion"/>
  </si>
  <si>
    <t>HMS Jackal (F22)</t>
    <phoneticPr fontId="34" type="noConversion"/>
  </si>
  <si>
    <t>HMS Cossack (F03)</t>
    <phoneticPr fontId="34" type="noConversion"/>
  </si>
  <si>
    <t>HMS Eskimo (F75)</t>
    <phoneticPr fontId="34" type="noConversion"/>
  </si>
  <si>
    <t>HMS Punjabi (F21)</t>
    <phoneticPr fontId="34" type="noConversion"/>
  </si>
  <si>
    <t>USS Fletcher (DD-445)</t>
    <phoneticPr fontId="34" type="noConversion"/>
  </si>
  <si>
    <t>USS Braine (DD-630)</t>
    <phoneticPr fontId="34" type="noConversion"/>
  </si>
  <si>
    <t>USS Gearing (DD-710)</t>
    <phoneticPr fontId="34" type="noConversion"/>
  </si>
  <si>
    <t>長春</t>
    <phoneticPr fontId="34" type="noConversion"/>
  </si>
  <si>
    <t>Vauquelin</t>
    <phoneticPr fontId="34" type="noConversion"/>
  </si>
  <si>
    <t>Le Fantasque</t>
    <phoneticPr fontId="34" type="noConversion"/>
  </si>
  <si>
    <t>長門(ながと)</t>
    <phoneticPr fontId="34" type="noConversion"/>
  </si>
  <si>
    <t>HMS Vanguard (23)</t>
    <phoneticPr fontId="34" type="noConversion"/>
  </si>
  <si>
    <t>USS Tennessee (BB-43)</t>
    <phoneticPr fontId="34" type="noConversion"/>
  </si>
  <si>
    <t>USS California (BB-44)</t>
    <phoneticPr fontId="34" type="noConversion"/>
  </si>
  <si>
    <t>USS Colorado (BB-45)</t>
    <phoneticPr fontId="34" type="noConversion"/>
  </si>
  <si>
    <t>USS Maryland (BB-46)</t>
    <phoneticPr fontId="34" type="noConversion"/>
  </si>
  <si>
    <t>USS West Virginia (BB-48)</t>
    <phoneticPr fontId="34" type="noConversion"/>
  </si>
  <si>
    <t>USS Washington (BB-56)</t>
    <phoneticPr fontId="34" type="noConversion"/>
  </si>
  <si>
    <t>Vittorio Veneto</t>
    <phoneticPr fontId="34" type="noConversion"/>
  </si>
  <si>
    <t>Richelieu</t>
    <phoneticPr fontId="34" type="noConversion"/>
  </si>
  <si>
    <t>USS The Sullivans (DD-537)</t>
    <phoneticPr fontId="34" type="noConversion"/>
  </si>
  <si>
    <t>装备格子数</t>
  </si>
  <si>
    <t>装备格子数</t>
    <phoneticPr fontId="34" type="noConversion"/>
  </si>
  <si>
    <t>阴影背景的装备格代表无法装备，但仍会计算数值，请自行清空阴影格的装备</t>
  </si>
  <si>
    <t>共享等级=0，使用独立等级计算，反之使用共享等级</t>
    <phoneticPr fontId="34" type="noConversion"/>
  </si>
  <si>
    <t>装备4</t>
    <phoneticPr fontId="34" type="noConversion"/>
  </si>
  <si>
    <t>如舰娘名字为黑色，说明舰娘名字错误，正常为按星级变色</t>
    <phoneticPr fontId="34" type="noConversion"/>
  </si>
  <si>
    <t>装备背景为黑色阴影代表无法装备，红色阴影代表装备名字错误</t>
    <phoneticPr fontId="34" type="noConversion"/>
  </si>
  <si>
    <t>航速差：</t>
    <phoneticPr fontId="34" type="noConversion"/>
  </si>
  <si>
    <r>
      <rPr>
        <sz val="10"/>
        <color indexed="14"/>
        <rFont val="宋体"/>
        <family val="3"/>
        <charset val="134"/>
      </rPr>
      <t>附加装甲</t>
    </r>
    <r>
      <rPr>
        <sz val="10"/>
        <color indexed="14"/>
        <rFont val="Arial"/>
        <family val="2"/>
      </rPr>
      <t>(</t>
    </r>
    <r>
      <rPr>
        <sz val="10"/>
        <color indexed="14"/>
        <rFont val="宋体"/>
        <family val="3"/>
        <charset val="134"/>
      </rPr>
      <t>大型</t>
    </r>
    <r>
      <rPr>
        <sz val="10"/>
        <color indexed="14"/>
        <rFont val="Arial"/>
        <family val="2"/>
      </rPr>
      <t>)</t>
    </r>
    <phoneticPr fontId="34" type="noConversion"/>
  </si>
  <si>
    <t>没有装备限制，请自行判定是否可装备，可参考资料中的装备限制表</t>
  </si>
  <si>
    <t>四一式三十六厘炮（外膛炮）</t>
  </si>
  <si>
    <t>夜间战斗机联队</t>
  </si>
  <si>
    <t>梅肯</t>
  </si>
  <si>
    <t>托戈</t>
  </si>
  <si>
    <t>未改</t>
    <phoneticPr fontId="34" type="noConversion"/>
  </si>
  <si>
    <t>2017劳动节限时任务“郊游踏青”奖励</t>
    <phoneticPr fontId="34" type="noConversion"/>
  </si>
  <si>
    <t>关于百度</t>
  </si>
  <si>
    <t>About Baidu</t>
  </si>
  <si>
    <t>百度推广</t>
  </si>
  <si>
    <t>使用百度前必读</t>
  </si>
  <si>
    <t>意见反馈</t>
  </si>
  <si>
    <t>帮助中心</t>
  </si>
  <si>
    <t>©2020 Baidu (京)-经营性-2017-0020京公网安备11000002000001号京ICP证030173号</t>
  </si>
  <si>
    <t>网页 资讯 贴吧 知道 音乐 图片 视频 地图 文库 更多»</t>
  </si>
  <si>
    <t>请启用外部链接/数据链接，否则将无法更新下载链接和版本号</t>
    <phoneticPr fontId="34" type="noConversion"/>
  </si>
  <si>
    <t>目前版本</t>
    <phoneticPr fontId="34" type="noConversion"/>
  </si>
  <si>
    <t>最新版本</t>
    <phoneticPr fontId="34" type="noConversion"/>
  </si>
  <si>
    <t>最新版本下载：</t>
    <phoneticPr fontId="34" type="noConversion"/>
  </si>
  <si>
    <t>使用方法：</t>
    <phoneticPr fontId="34" type="noConversion"/>
  </si>
  <si>
    <t xml:space="preserve"> </t>
  </si>
  <si>
    <t>在模拟表中填写舰娘名字/装备名字/等级，可自动计算相应属性，可计算航速，火力，制空，cost等，可计算装备加成，可自选等级.可计算技能加成(需自填加成项)，可计算制空等</t>
    <phoneticPr fontId="34" type="noConversion"/>
  </si>
  <si>
    <t>单元格为阴影的，表示此单元格不可装备或装备名字错误</t>
    <phoneticPr fontId="34" type="noConversion"/>
  </si>
  <si>
    <t>装备表前半部分是不可开发的装备（包含养殖品、活动奖励甚至是卫星）并注明获得方式；后半部分是开发时间表，根据开发时间分组用来查询确定开发成果；装备表的最后还有装备知识供新提督学习；此外还有全装备表附带有更详尽的数据。</t>
    <phoneticPr fontId="34" type="noConversion"/>
  </si>
  <si>
    <t>答：信息是个人收集整理，偷个懒复制改改什么的眼睛一花就过去了……如果你发现了有错请直接告诉我们马上改正！</t>
    <phoneticPr fontId="34" type="noConversion"/>
  </si>
  <si>
    <t>大舰队(3级)：单纵阵和梯形阵时增加自身火力值12点，降低自身闪避值3点。T优势提升20%自身炮击战伤害，同航战时提升10%自身炮击战伤害，反航时自身火力不受影响。</t>
  </si>
  <si>
    <t>大舰巨炮(3级)：队伍内每有一个航速大于等于27的单位时都会增加自身3点火力值。增加队伍内全体战列7点火力值、战巡（不含自身）7%暴击率，当其作为旗舰时，对J国舰船效果双倍。</t>
  </si>
  <si>
    <t>战队直卫(3级)：炮击战阶段自身受到航母、装母攻击的概率增加20%。降低敌方队伍内全部轻巡、重巡20点防空值、12点闪避值和12点命中值。</t>
  </si>
  <si>
    <t>集中火力(3级)：作为旗舰时，降低全队10点装甲值，提升全队20点火力值。自身炮击战命中航母，装母以外单位时有50%概率造成1.5倍伤害，被技能命中后的目标会降低目标30点装甲值。</t>
  </si>
  <si>
    <t>纳尔维克警戒(3级)：自身回避-10。战斗中，对应位置敌方船只回避-40，火力-40，自身和对应位置敌方单位被攻击概率提高(水下单位无效）30%。</t>
  </si>
  <si>
    <t>舰队屏护(3级)：增加自身20点反潜值、12点命中值。昼战阶段降低敌方队伍内小、中型船15点命中值。</t>
  </si>
  <si>
    <t>建议使用Excel 2010版本及以上使用</t>
    <phoneticPr fontId="34" type="noConversion"/>
  </si>
  <si>
    <t xml:space="preserve">MS Togo </t>
    <phoneticPr fontId="34" type="noConversion"/>
  </si>
  <si>
    <t>USS Macon (CA-132)</t>
    <phoneticPr fontId="34" type="noConversion"/>
  </si>
  <si>
    <t>三联254毫米主炮</t>
  </si>
  <si>
    <t>降低敌方航空战阶段5%命中率；对空补正70%；仅限托戈装备</t>
  </si>
  <si>
    <t>三联旋转秋千（六英寸）</t>
  </si>
  <si>
    <t>Б-1-К单装180毫米炮</t>
  </si>
  <si>
    <t>OS2U翠鸟侦察机（DD）</t>
  </si>
  <si>
    <t>四联340毫米主炮</t>
  </si>
  <si>
    <t>https://clover-wiki.com/static/latest_wsgr.html</t>
    <phoneticPr fontId="34" type="noConversion"/>
  </si>
  <si>
    <t>黑麦面包扁豆汤</t>
  </si>
  <si>
    <t>150/125/125/50</t>
    <phoneticPr fontId="34" type="noConversion"/>
  </si>
  <si>
    <t>所有G国舰船回避+5</t>
    <phoneticPr fontId="34" type="noConversion"/>
  </si>
  <si>
    <t>50min</t>
    <phoneticPr fontId="34" type="noConversion"/>
  </si>
  <si>
    <t>第一次爬塔活动35层（2020/05</t>
    <phoneticPr fontId="34" type="noConversion"/>
  </si>
  <si>
    <t>PT快艇</t>
  </si>
  <si>
    <t>U国所有舰船鱼雷+3</t>
  </si>
  <si>
    <t>扭曲烟突</t>
  </si>
  <si>
    <t>J国战列舰火力+3</t>
  </si>
  <si>
    <t>拖拉机</t>
  </si>
  <si>
    <t>S国所有舰船命中+3</t>
  </si>
  <si>
    <t>模拟磁带</t>
  </si>
  <si>
    <t>S国所有轻巡洋舰火力+3</t>
    <phoneticPr fontId="34" type="noConversion"/>
  </si>
  <si>
    <t>第一次爬塔活动40层（2020/05</t>
    <phoneticPr fontId="34" type="noConversion"/>
  </si>
  <si>
    <r>
      <t>2</t>
    </r>
    <r>
      <rPr>
        <sz val="11"/>
        <rFont val="宋体"/>
        <family val="3"/>
        <charset val="134"/>
      </rPr>
      <t>020/05劳动节限时任务</t>
    </r>
    <phoneticPr fontId="34" type="noConversion"/>
  </si>
  <si>
    <t>2020/04扑火之蛾E9</t>
    <phoneticPr fontId="34" type="noConversion"/>
  </si>
  <si>
    <t>2020/03轰隆轰隆复刻E7</t>
    <phoneticPr fontId="34" type="noConversion"/>
  </si>
  <si>
    <t>里昂</t>
  </si>
  <si>
    <t>阿贺野</t>
  </si>
  <si>
    <t>红色高加索</t>
  </si>
  <si>
    <t>哈尔福德</t>
  </si>
  <si>
    <t>海上杀手导弹系统</t>
  </si>
  <si>
    <t>715Ⅱ弹炮合一防空系统</t>
  </si>
  <si>
    <t>对空补正55%；对空倍率3.3</t>
  </si>
  <si>
    <t>海标枪（051S）</t>
  </si>
  <si>
    <t>对空补正72%；对空倍率3.5；铝耗8</t>
  </si>
  <si>
    <t>9.2英寸舰炮（BM）</t>
  </si>
  <si>
    <t>飞龙S.4（红天使）</t>
  </si>
  <si>
    <t>双联15英寸MKII主炮</t>
  </si>
  <si>
    <t>战列巡洋舰</t>
    <phoneticPr fontId="34" type="noConversion"/>
  </si>
  <si>
    <t>G国所有战列舰回避+2</t>
    <phoneticPr fontId="34" type="noConversion"/>
  </si>
  <si>
    <t>2020/07无畏之海复刻</t>
    <phoneticPr fontId="34" type="noConversion"/>
  </si>
  <si>
    <t>夜战核心(3级)：（旗舰技）炮击战阶段提升全队中、小型船10点回避值；夜战阶段提升中型船13点火力值和小型船10点鱼雷值。</t>
  </si>
  <si>
    <t>天狮星(3级)：射程变为长，炮击战阶段伤害增加25%，如果命中的是中、小型船，伤害增加25%。</t>
  </si>
  <si>
    <t>侧舷火力(3级)：增加自身15点火力值，降低自身3点命中值。T优时，炮击战阶段必暴击；T劣时，增加自身35点火力值，降低自身4点命中值。</t>
  </si>
  <si>
    <t>突击(3级)：提升全队战列、战巡15点火力值；降低全队战列、战巡5点装甲值。</t>
  </si>
  <si>
    <t>孤注一掷(3级)：提升自身2点耐久值；射程变为长。队伍中的特型驱逐舰小于等于2时，提升自身9点火力值、15点鱼雷值，（全阶段）自身攻击无法暴击，附带自身鱼雷值35%的固定伤害。</t>
  </si>
  <si>
    <t>灵活作战(3级)：队伍平均索敌值低于敌方时提升自身30点回避值，降低2点命中值；队伍平均索敌值高于敌方时提升自身30%暴击率。</t>
  </si>
  <si>
    <t>新锐装备(3级)：自身在航空战阶段受到伤害减少80%；鱼雷战阶段额外发射一枚鱼雷，伤害为正常的85%。</t>
  </si>
  <si>
    <t>巨炮火力(3级)：队伍内战列数量大于等于2时，提升自身12点装甲值，并额外提升自身炮击战20%的伤害；队伍内战巡数量大于等于2时，提升自身20%的暴击率和15点命中值。命中比自身火力低的单位时，对其造成15%额外伤害</t>
  </si>
  <si>
    <t>阿賀野(あがの)</t>
  </si>
  <si>
    <t> Lyon</t>
  </si>
  <si>
    <t>Красный Кавказ</t>
  </si>
  <si>
    <t>USS Halford (DD-480)</t>
  </si>
  <si>
    <t>HMS Lion (1910)</t>
  </si>
  <si>
    <t>Le Duquesne</t>
  </si>
  <si>
    <t>迪凯纳</t>
  </si>
  <si>
    <t>5-3-H,5-5-DEFGHI,6-1-K,6-3-J,7-1-N,7-2-ABDEFGHJKLM,8-1-CDEFGHIJKL,8-2-DEFGHIJLM,8-3-DEFGHIJKL</t>
  </si>
  <si>
    <t>8-2-ABCDEFGHIJKLM,8-3-ABCDEFGHIJKL</t>
  </si>
  <si>
    <t>6-3-J,6-4-K,7-4-CDEFIJKLM,7-5-CDEFGKOQ,8-1-CDEFGHIJL</t>
  </si>
  <si>
    <t>4-1-I,4-3-CEFGH,5-3-H,5-4-EGH,6-3-DEHJ,8-2-EGHIJLM,8-3-DEFHIJKL</t>
  </si>
  <si>
    <t>5-1-CDEFGH,5-2-DFHIJ,5-3-CEFGH,5-4-DEGH,5-5-EFGHI,7-2-ABDEFGHJKLM,7-3-ABCDEFGHIKLN,7-4-ABCDEFIJKLM,7-5-ABCDEFGHIJKLMQ,8-1-ABCDEFGHIJKL,8-2-ABCDEFGHIJKLM</t>
  </si>
  <si>
    <t>7-1-N,7-2-ABDEFGHKLM,7-3-ABCDEFGHIKLN,7-4-CDEFIJKLM,7-5-CEFGKLOQ,8-1-CDEFHIJKL,8-3-DEFGHIJKL</t>
  </si>
  <si>
    <t>2-6-DFGIJKLM,7-4-M,7-5-CDEFKOQ,8-2-DFGHIJKLM,8-3-DEFGHIJKL</t>
  </si>
  <si>
    <t>7-4-M,7-5-Q,8-1-CEHL,8-2-EGHIJM,8-3-EFGHIJKL</t>
  </si>
  <si>
    <t>莫加多尔</t>
  </si>
  <si>
    <t>L20</t>
  </si>
  <si>
    <t>100毫米速射炮（53）</t>
  </si>
  <si>
    <t>152毫米三联高平炮（46）</t>
  </si>
  <si>
    <t>381毫米L40舰炮（BM）</t>
  </si>
  <si>
    <t>G国双联508毫米炮（H）</t>
  </si>
  <si>
    <t>Mogador</t>
  </si>
  <si>
    <t>L20 e</t>
    <phoneticPr fontId="34" type="noConversion"/>
  </si>
  <si>
    <t>G国战列舰火力+2</t>
    <phoneticPr fontId="34" type="noConversion"/>
  </si>
  <si>
    <t>2020/07立体强袭-盛开之崖</t>
    <phoneticPr fontId="34" type="noConversion"/>
  </si>
  <si>
    <t>巨型飞艇</t>
    <phoneticPr fontId="34" type="noConversion"/>
  </si>
  <si>
    <t>提供火</t>
  </si>
  <si>
    <t>提供雷</t>
  </si>
  <si>
    <t>提供甲</t>
  </si>
  <si>
    <t>提供防空</t>
  </si>
  <si>
    <t>拆解 油</t>
  </si>
  <si>
    <t>拆解 弹</t>
  </si>
  <si>
    <t>拆解 钢</t>
  </si>
  <si>
    <t>拆解 铝</t>
  </si>
  <si>
    <t>装备拆解 油</t>
  </si>
  <si>
    <t>装备拆解 弹</t>
  </si>
  <si>
    <t>装备拆解 钢</t>
  </si>
  <si>
    <t>装备拆解 铝</t>
  </si>
  <si>
    <t>蔚山</t>
  </si>
  <si>
    <t>韩国</t>
  </si>
  <si>
    <t>MK.141导弹发射架</t>
  </si>
  <si>
    <t>RGM-84鱼叉反舰导弹</t>
  </si>
  <si>
    <t>弗兰德尔</t>
  </si>
  <si>
    <t>萨里</t>
  </si>
  <si>
    <t>野分</t>
  </si>
  <si>
    <t>SK-2对空雷达</t>
  </si>
  <si>
    <t>球鼻艏（声纳）</t>
  </si>
  <si>
    <t>强化提供经验</t>
    <phoneticPr fontId="34" type="noConversion"/>
  </si>
  <si>
    <t>火</t>
    <phoneticPr fontId="34" type="noConversion"/>
  </si>
  <si>
    <t>雷</t>
    <phoneticPr fontId="34" type="noConversion"/>
  </si>
  <si>
    <t>甲</t>
    <phoneticPr fontId="34" type="noConversion"/>
  </si>
  <si>
    <t>空</t>
    <phoneticPr fontId="34" type="noConversion"/>
  </si>
  <si>
    <t>野分（のわき）</t>
    <phoneticPr fontId="34" type="noConversion"/>
  </si>
  <si>
    <t>Surrey</t>
    <phoneticPr fontId="34" type="noConversion"/>
  </si>
  <si>
    <t>FS Flandre</t>
    <phoneticPr fontId="34" type="noConversion"/>
  </si>
  <si>
    <t>울산 (FF-951)</t>
  </si>
  <si>
    <t>当前数据版本</t>
    <phoneticPr fontId="34" type="noConversion"/>
  </si>
  <si>
    <t>最新数据版本</t>
    <phoneticPr fontId="34" type="noConversion"/>
  </si>
  <si>
    <t>更新日志</t>
    <phoneticPr fontId="34" type="noConversion"/>
  </si>
  <si>
    <t>彩云（舰攻）</t>
  </si>
  <si>
    <t>射击方位盘（超战舰）</t>
  </si>
  <si>
    <t>搭载1</t>
  </si>
  <si>
    <t>搭载2</t>
  </si>
  <si>
    <t>搭载3</t>
  </si>
  <si>
    <t>搭载4</t>
  </si>
  <si>
    <t>搭载总</t>
  </si>
  <si>
    <t>精准打击(3级)：皇家方舟攻击命中的敌人：回避降低30，被暴击率提升25%。</t>
  </si>
  <si>
    <t>主炮群覆盖(3级)：单纵时增加自身10%暴击率。同航战时增加自身9点火力值；T优时增加20%暴击伤害。</t>
  </si>
  <si>
    <t>公海舰队(3级)：增加全队9点命中值、9点装甲值。首轮炮击战阶段被L20命中的单位会降低15点装甲值，并且该单位昼战阶段不再行动（对旗舰无效）</t>
  </si>
  <si>
    <t>连环爆破(3级)：提升自身16点鱼雷值。鱼雷战时，有30%概率额外发射1枚鱼雷，概率触发时所有鱼雷造成的伤害提升30%；每有一艘Z系驱逐提高12%发动概率。</t>
  </si>
  <si>
    <t>重装刺客(3级)：炮击战时，优先攻击中、大型船，攻击时无视敌方100%的护甲，同时有30%概率造成2倍伤害。</t>
  </si>
  <si>
    <t>FRAM改造(3级)：装备的索敌值90%同时视为火力值和对空值。自身耐久值高于30%最大耐久时，提升自身12%暴击率、12点鱼雷值、12点闪避值。</t>
  </si>
  <si>
    <t>导战</t>
  </si>
  <si>
    <t>舰队前卫(3级)：增加自身10点闪避值，鱼雷战阶段增加20%伤害；增加队伍内高速舰9点火力值。</t>
  </si>
  <si>
    <t>F国战列舰火力+2</t>
    <phoneticPr fontId="34" type="noConversion"/>
  </si>
  <si>
    <t>unknown</t>
    <phoneticPr fontId="34" type="noConversion"/>
  </si>
  <si>
    <t>策略</t>
  </si>
  <si>
    <t>征服者</t>
  </si>
  <si>
    <t>新锐战舰(3级)：提高全队9点命中值、降低自身3点回避值；单纵时提高自身12点火力值、10点命中值；梯形时提高全队9%暴击率；复纵时提高全队9点回避值。</t>
  </si>
  <si>
    <t>彼得罗巴甫洛夫斯克</t>
  </si>
  <si>
    <t>策略</t>
    <phoneticPr fontId="34" type="noConversion"/>
  </si>
  <si>
    <t>地狱边境深弹投射器</t>
  </si>
  <si>
    <t>АК-725</t>
  </si>
  <si>
    <t>对空补正50%；对空倍率3.4</t>
  </si>
  <si>
    <t>AD-4W预警机</t>
  </si>
  <si>
    <t>降低敌方航空战阶段15%命中率；铝耗6</t>
  </si>
  <si>
    <t>AD-4</t>
  </si>
  <si>
    <t>海雌狐战斗机</t>
  </si>
  <si>
    <t>四联406毫米主炮（试制）</t>
  </si>
  <si>
    <t>三联九四式主炮（MU）</t>
  </si>
  <si>
    <t>节日庆典礼花</t>
  </si>
  <si>
    <t>新时代(3级)：提升自身12点火力值。炮击战阶段，自身可以参与次轮炮击战，火力为首轮炮击120%。</t>
  </si>
  <si>
    <t>潮</t>
  </si>
  <si>
    <t>烟花（红）</t>
  </si>
  <si>
    <t>烟花（蓝）</t>
  </si>
  <si>
    <t>骑兵之剑</t>
    <phoneticPr fontId="34" type="noConversion"/>
  </si>
  <si>
    <t>八英寸连装炮</t>
    <phoneticPr fontId="34" type="noConversion"/>
  </si>
  <si>
    <t>U国所有舰船命中+2</t>
    <phoneticPr fontId="34" type="noConversion"/>
  </si>
  <si>
    <t>2020/09舰队决战-浩瀚的战场</t>
    <phoneticPr fontId="34" type="noConversion"/>
  </si>
  <si>
    <t>HMS Conqueror</t>
  </si>
  <si>
    <t>HMS Ark Royal (R09)</t>
  </si>
  <si>
    <t>Петропавловск/Lützow</t>
  </si>
  <si>
    <t>潮</t>
    <phoneticPr fontId="34" type="noConversion"/>
  </si>
  <si>
    <t>策略</t>
    <phoneticPr fontId="34" type="noConversion"/>
  </si>
  <si>
    <t>MK-32鱼雷发射管（MK44）</t>
  </si>
  <si>
    <t xml:space="preserve">巡洋舰鱼雷系统   </t>
  </si>
  <si>
    <t>FD-1鬼怪战斗机</t>
  </si>
  <si>
    <t>G7esT5潜艇鱼雷</t>
  </si>
  <si>
    <t>3英寸改进型高炮</t>
  </si>
  <si>
    <t>FR-1火球战斗机</t>
  </si>
  <si>
    <t>改进型6英寸三联主炮</t>
  </si>
  <si>
    <t>“箭”便携舰空导弹</t>
  </si>
  <si>
    <t>对空补正45%；对空倍率3.3</t>
  </si>
  <si>
    <t>AN/SPS-10搜索雷达</t>
  </si>
  <si>
    <t>伊吹</t>
  </si>
  <si>
    <t>主力甲巡(3级)：队伍内每有一艘高速舰都会增加自身的4点火力值，上限五艘；如果高速舰为小型船或中型船时，每艘额外增加15%暴击率。</t>
  </si>
  <si>
    <t>U-14</t>
  </si>
  <si>
    <t>王牌(3级)：增加自身9点闪避值。闪避值的20%同时视为鱼雷值。</t>
  </si>
  <si>
    <t>无敌</t>
  </si>
  <si>
    <t>冲锋(3级)：单纵阵时增加自身12%的暴击率和15点装甲值。梯形阵时首轮炮击提高自身20%被攻击概率，且自身攻击命中后必暴击，暴击伤害提高50%。复纵阵时炮击战阶段提升自身15点装甲值和9点闪避值。</t>
  </si>
  <si>
    <t>多摩</t>
  </si>
  <si>
    <t>鹰</t>
  </si>
  <si>
    <t>所罗门的鬼神(3级)：攻击威力不会因为自身的耐久损伤而降低，并且夜战时火力，鱼雷，命中，回避增加30%。</t>
  </si>
  <si>
    <t>甲型驱逐舰(3级)：自身有50%的概率参与开幕雷击。闭幕鱼雷阶段有50%的概率额外发射一枚鱼雷。</t>
  </si>
  <si>
    <t>战斧(3级)：增加自身30%暴击伤害，开幕导弹攻击敌方的导弹必定有一枚导弹命中且暴击；炮击战时，降低自身5%的火力值。</t>
  </si>
  <si>
    <t>幸运之舰(3级)：首轮炮击额外提升最低20%，最高25%的伤害。被攻击时增加幸运值20%的装甲值。</t>
  </si>
  <si>
    <t>魔鬼鱼雷</t>
  </si>
  <si>
    <t>所有潜水艇鱼雷+2</t>
    <phoneticPr fontId="34" type="noConversion"/>
  </si>
  <si>
    <t>2020/10万圣夜试胆大会</t>
    <phoneticPr fontId="34" type="noConversion"/>
  </si>
  <si>
    <t>骑兵之剑</t>
  </si>
  <si>
    <t>2020/12极速东方快车复刻</t>
    <phoneticPr fontId="34" type="noConversion"/>
  </si>
  <si>
    <t> 1:10</t>
  </si>
  <si>
    <t> 伊吹(いぶき)</t>
  </si>
  <si>
    <t>SM U-XIV</t>
  </si>
  <si>
    <t>HMS Invincible</t>
  </si>
  <si>
    <t>多摩(たま)</t>
  </si>
  <si>
    <t>ORP Orzeł</t>
  </si>
  <si>
    <t>MK8炮弹</t>
  </si>
  <si>
    <t>MK37火控</t>
  </si>
  <si>
    <t>对空补正65%；对空倍率3.4</t>
  </si>
  <si>
    <t xml:space="preserve"> 双联12英寸主炮（Sp）</t>
  </si>
  <si>
    <t>AF-3S</t>
  </si>
  <si>
    <t>509工程攻击机</t>
  </si>
  <si>
    <t>防空导弹作战系统</t>
  </si>
  <si>
    <t>对空补正75%；对空倍率3.5</t>
  </si>
  <si>
    <t>三联鱼雷发射器（萨博）</t>
  </si>
  <si>
    <t>三联长管46厘米炮</t>
  </si>
  <si>
    <t>AN/SPS-43雷达</t>
  </si>
  <si>
    <t>对空补正78%；对空倍率3.7</t>
  </si>
  <si>
    <t>导弹发射箱 （183p）</t>
  </si>
  <si>
    <t>MK7（BM）</t>
  </si>
  <si>
    <t>三联16英寸主炮（MK2）</t>
  </si>
  <si>
    <t>高速特遣队(3级)：炮击战阶段,降低敌方高速舰（速度≥27）命中率6%。威斯康星为旗舰时，本方战列、战巡、航战、重巡首轮炮击命中率增加9%，次轮炮击暴击率增加9%。</t>
  </si>
  <si>
    <t>钨作战(3级)：降低敌方全体主力舰15闪避值。航空战阶段降低被命中目标15%命中率。</t>
  </si>
  <si>
    <t>底特律</t>
  </si>
  <si>
    <t>宾夕法尼亚</t>
  </si>
  <si>
    <t>主炮支援(3级)：队伍内每有一个大型船单位都会提升宾夕法尼亚的炮击战4%的伤害。宾夕法尼亚击中非满血敌方单位时造成额外15%的伤害。</t>
  </si>
  <si>
    <t>主炮火力(3级)：T优和同航战时，炮击战阶段对大型船造成30%额外伤害。T劣时增加自身60%暴击率和45%暴击伤害。</t>
  </si>
  <si>
    <t>爪哇</t>
  </si>
  <si>
    <t>鞍山</t>
  </si>
  <si>
    <t>力争上游(3级)：增强自身所装备导弹装备的8点火力值与5点突防值。自己和队伍内导驱开幕导弹阶段增加16%伤害。</t>
  </si>
  <si>
    <t>机群驱散B(3级)：降低航空战时对方轰炸机20%的命中率。</t>
  </si>
  <si>
    <t>机群驱散T(3级)：降低航空战时对方鱼雷机20%的命中率。</t>
  </si>
  <si>
    <t>29节的纳尔逊(3级)：第一轮炮击优先攻击大型船只，且命中率增加10%，最终伤害增加20%。</t>
  </si>
  <si>
    <t>舰队防御伞(3级)：炮击战阶段，炮击会对敌方大型船单位造成额外25%的伤害。降低敌方开幕航空战与开幕导弹15%命中率。</t>
  </si>
  <si>
    <t>舰攻队出击(3级)：开幕航空战阶段提升自身12%暴击率，炮击战阶段提升自身命中率12%</t>
  </si>
  <si>
    <t>航空战曙光(3级)：队伍中的航母、轻母、装母获得6%额外经验，E国航母、轻母、装母将获得10%经验。</t>
  </si>
  <si>
    <t>航母先驱(3级)：演习时，队伍中的航母、轻母、装母额外获得6%经验，U国航母、轻母、装母将获得12%经验。</t>
  </si>
  <si>
    <t>战线防御(3级)：炮击战阶段时，50%概率代替相邻水上舰船承受攻击，并获得80%伤害减免（每场战斗发动一次，且该技能大破状态不能发动）。</t>
  </si>
  <si>
    <t>破交袭击(3级)：攻击航速低于或等于自己的敌方单位时提升12%暴击率，被航速高于或等于自己的单位攻击时回避率提升12%。</t>
  </si>
  <si>
    <t>大洋巡逻(3级)：索敌提高7点，攻击轻巡，驱逐，潜艇类单位时命中率提升7%。</t>
  </si>
  <si>
    <t>Z驱领舰(3级)：己方所有Z系列驱逐的攻击威力提升11%。</t>
  </si>
  <si>
    <t>对潜专精(3级)：对潜艇攻击时命中率提高30%，被鱼雷攻击时回避率提高30%。</t>
  </si>
  <si>
    <t>四大金刚(3级)：自身战斗造成伤害提升15%，命中+10，演习获得经验提升15%。</t>
  </si>
  <si>
    <t>战线援护(3级)：炮击战阶段时，60%概率代替旗舰承受攻击，并获得80%伤害减免（该技能大破状态不能发动，自身旗舰无效）。</t>
  </si>
  <si>
    <t>战队旗舰(3级)：增加队伍中轻巡、雷巡、重巡、驱逐在鱼雷战、开幕雷击阶段的命中率15%；增加队伍中所有驱逐舰鱼雷值9点。</t>
  </si>
  <si>
    <t>雷击特快(3级)：自身有75%概率参与开幕雷击。炮击战自身未造成伤害时，闭幕鱼雷阶段额外发射一枚鱼雷。</t>
  </si>
  <si>
    <t>猎杀潜航(3级)：必定优先攻击航母、轻母和装母，攻击航母类单位（轻母、航母，装甲航母）时，命中值增加10点，且暴击时伤害为习得技能前的1.2倍。</t>
  </si>
  <si>
    <t>狼群战术(3级)：队伍中每有一艘潜艇，都会增加所有潜艇的命中率2%及暴击率2%，这个技能只在旗舰是U型潜艇时生效。</t>
  </si>
  <si>
    <t>被害担当(3级)：炮击战阶段时，25%概率代替队伍中其他航母、装母、轻母承受攻击，并获得80%伤害减免（每场战斗仅触发一次，且该技能大破状态不能发动）。</t>
  </si>
  <si>
    <t>航空支援(3级)：增加全队舰船5点索敌值和10点命中值。增加我方小型船15%暴击率。该舰船可以使用航母飞机类装备。</t>
  </si>
  <si>
    <t>大巡</t>
  </si>
  <si>
    <t>北极星威慑(3级)：炮击战阶段自身命中过的目标不再行动（限炮击战阶段）。炮击战阶段有70%概率增加最小30%，最多100%的额外伤害。该舰船无法装备大口径主炮。</t>
  </si>
  <si>
    <t>驱逐Α级Ⅰ型</t>
  </si>
  <si>
    <t>驱逐Α级Ⅱ型</t>
  </si>
  <si>
    <t>驱逐Α级Ⅲ型</t>
  </si>
  <si>
    <t>驱逐Δ级Ⅲ型</t>
  </si>
  <si>
    <t>驱逐Δ级Ⅳ型</t>
  </si>
  <si>
    <t>航母Ο级Ⅱ型</t>
  </si>
  <si>
    <t>航母Ο级Ⅲ型</t>
  </si>
  <si>
    <t>航母Ο级Ⅳ型</t>
  </si>
  <si>
    <t>轻母Ξ级Ⅰ型</t>
  </si>
  <si>
    <t>轻母Ξ级Ⅱ型</t>
  </si>
  <si>
    <t>轻母Ξ级Ⅲ型</t>
  </si>
  <si>
    <t>装母Χ级Ⅱ型</t>
  </si>
  <si>
    <t>装母Χ级Ⅲ型</t>
  </si>
  <si>
    <t>装母Χ级Ⅳ型</t>
  </si>
  <si>
    <t>战列Μ级Ⅰ型</t>
  </si>
  <si>
    <t>战列Μ级Ⅱ型</t>
  </si>
  <si>
    <t>战列Μ级Ⅲ型</t>
  </si>
  <si>
    <t>战列Μ级Ⅳ型</t>
  </si>
  <si>
    <t>战巡Κ级Ⅰ型</t>
  </si>
  <si>
    <t>战巡Κ级Ⅱ型</t>
  </si>
  <si>
    <t>战巡Κ级Ⅲ型</t>
  </si>
  <si>
    <t>战巡Κ级Ⅳ型</t>
  </si>
  <si>
    <t>重巡Ι级Ⅰ型</t>
  </si>
  <si>
    <t>重巡Ι级Ⅱ型</t>
  </si>
  <si>
    <t>重巡Ι级Ⅲ型</t>
  </si>
  <si>
    <t>重巡Ω级Ⅲ型</t>
  </si>
  <si>
    <t>重巡Ω级Ⅳ型</t>
  </si>
  <si>
    <t>雷巡Θ级Ⅱ型</t>
  </si>
  <si>
    <t>雷巡Θ级Ⅲ型</t>
  </si>
  <si>
    <t>雷巡Θ级Ⅳ型</t>
  </si>
  <si>
    <t>轻巡ei级Ⅰ型</t>
  </si>
  <si>
    <t>轻巡ei级Ⅱ型</t>
  </si>
  <si>
    <t>轻巡ei级Ⅲ型</t>
  </si>
  <si>
    <t>潜艇Π级Ⅲ型</t>
  </si>
  <si>
    <t>潜艇Ρ级Ⅲ型</t>
  </si>
  <si>
    <t>潜艇Π级Ⅳ型</t>
  </si>
  <si>
    <t>潜艇Ρ级Ⅳ型</t>
  </si>
  <si>
    <t>旗舰Ν级Ⅰ型</t>
  </si>
  <si>
    <t>旗舰Ν级Ⅱ型</t>
  </si>
  <si>
    <t>旗舰Ν级Ⅲ型</t>
  </si>
  <si>
    <t>导驱au级Ⅲ型</t>
  </si>
  <si>
    <t>防驱be级Ⅲ型</t>
  </si>
  <si>
    <t>调谐舰Ⅰ型</t>
  </si>
  <si>
    <t>调谐</t>
  </si>
  <si>
    <t>调谐舰Ⅱ型</t>
  </si>
  <si>
    <t>调谐舰Ⅲ型</t>
  </si>
  <si>
    <t>调谐舰Ⅳ型</t>
  </si>
  <si>
    <t>不屈(3级)：当自己血量为50或者50以下时，免疫所有伤害。</t>
  </si>
  <si>
    <t>β·401</t>
  </si>
  <si>
    <t>代理指令(3级)：当自身位于旗舰位时，降低敌方旗舰的8闪避值和8命中值。本场战斗开始时若敌方数量大于3，炮击战攻击3个目标；若敌方数量小于等于3，提升自身20火力值与20命中值。</t>
  </si>
  <si>
    <t>No.13 Battleship</t>
  </si>
  <si>
    <t>不灭(3级)：降低自身10点回避值，5点装甲值。自身每损失10%耐久值，提升8%暴击率和20%暴击伤害，暴击时无视战损。当自身进入大破状态时，立即对伤害来源反击造成护甲值100%的固定伤害；</t>
  </si>
  <si>
    <t>妒火(3级)：位于自身下方一个单位的被攻击概率提升20%。非大破状态下受到伤害后对敌人发动无视战损的反击。（技能等级大于1时生效）：自身的攻击命中敌方单位时，削减目标10点装甲值，10点火力值，10点命中值。</t>
  </si>
  <si>
    <t>Cyou-yamato</t>
  </si>
  <si>
    <t>凋零(3级)：提升自身8点火力值，8%暴击率。自身的攻击暴击时，自身的属性不会受耐久值的影响而降低，且被命中的单位炮击战无法出手。√</t>
  </si>
  <si>
    <t>Erika</t>
  </si>
  <si>
    <t>女仆的招待(3级)：提升我方全体6点火力值，6%暴击率，6点命中值。上方2个单位战斗结束回复25%耐久。队伍中每存在一艘领袖型，提升我方全体2点火力值，2%暴击率，2点命中值。</t>
  </si>
  <si>
    <t>Monitor</t>
  </si>
  <si>
    <t>下一个就是你(3级)：提升自身10点命中值。炮击战不主动出手攻击，炮击战阶段当友方单位炮击命中敌人且敌方存活时，自身对同一个目标进行攻击。</t>
  </si>
  <si>
    <t>Derfflinger</t>
  </si>
  <si>
    <t>穿心(3级)：优先攻击敌方耐久值最高的单位。我方队伍中每有一条不同的舰种使造成的最终伤害增加6%。攻击增加10%穿甲效果。</t>
  </si>
  <si>
    <t>Zumwalt</t>
  </si>
  <si>
    <t>裂变(3级)：炮击战攻击3个目标。当自身耐久值高于80%时，造成的伤害提高20%。</t>
  </si>
  <si>
    <t>3.2.5</t>
    <phoneticPr fontId="34" type="noConversion"/>
  </si>
  <si>
    <t>2021040905</t>
    <phoneticPr fontId="34" type="noConversion"/>
  </si>
  <si>
    <t>XFY-1</t>
  </si>
  <si>
    <t>MK-112发射器（反潜）</t>
  </si>
  <si>
    <t>T-34/85炮塔（186）</t>
  </si>
  <si>
    <t>三联18英寸主炮（提尔曼）</t>
  </si>
  <si>
    <t>风帆</t>
  </si>
  <si>
    <t>S-56</t>
  </si>
  <si>
    <t>猎户座</t>
  </si>
  <si>
    <t>纵列火力(3级)：自身携带主炮类装备的增加3点火力值；单纵阵和梯形阵时降低自身5点闪避值，增加自身15点火力值与20点装甲值，同时，队伍内其他战列舰增加10点火力值与10点装甲值（对低速舰船提升数值翻倍）。</t>
  </si>
  <si>
    <t>本宁顿</t>
  </si>
  <si>
    <t>特混空袭(3级)：航空战阶段，自身增加20%伤害，队伍内其他航母类(航母、装母、轻母)单位增加14%伤害；炮击战阶段，队伍内非航母类单位增加18%伤害。</t>
  </si>
  <si>
    <t>甘比尔湾</t>
  </si>
  <si>
    <t>霞飞</t>
  </si>
  <si>
    <t>阿非利加征服者西庇阿</t>
  </si>
  <si>
    <t>皇家游轮(3级)：战斗点距离出发点越远战斗力越高，每阶段装甲，对空，命中，火力，暴击率，回避提升3点，演习时获得第五节点效果，同时经验增加9%。</t>
  </si>
  <si>
    <t>漫长战役(3级)：免疫自身受到的第一次航空攻击（限昼战）；根据战斗点距离出发点的位置降低敌方战斗力，离初始点越远降低越多（最高5层），每阶段降低敌方全体3点命中值、5点闪避值、4点装甲值。</t>
  </si>
  <si>
    <t>先头部队(3级)：昼战阶段降低敌方所有战巡、战列21点火力值与12点命中值；炮击战阶段，自身免疫航速&lt;=27的大型船攻击的伤害（对敌方旗舰无效），自身命中敌方高速单位时增加20%伤害。</t>
  </si>
  <si>
    <t>塔林</t>
  </si>
  <si>
    <t>坚持奋战(3级)：降低自身2点闪避值，增加自身15点火力值；战斗中自身被命中过一次之后增加自身20%暴击率、20点火力值，20点装甲值（限昼战阶段）。</t>
  </si>
  <si>
    <t>猎户座</t>
    <phoneticPr fontId="34" type="noConversion"/>
  </si>
  <si>
    <t>本宁顿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</si>
</sst>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_);[Red]\(0.0\)"/>
    <numFmt numFmtId="178" formatCode="h:mm;@"/>
  </numFmts>
  <fonts count="117">
    <font>
      <sz val="11"/>
      <name val="宋体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rgb="FF000000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color rgb="FFD66565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2"/>
      <name val="宋体"/>
      <family val="3"/>
      <charset val="134"/>
    </font>
    <font>
      <sz val="11"/>
      <name val="宋体"/>
      <family val="3"/>
      <charset val="134"/>
    </font>
    <font>
      <b/>
      <sz val="12"/>
      <color rgb="FF92D050"/>
      <name val="宋体"/>
      <family val="3"/>
      <charset val="134"/>
    </font>
    <font>
      <b/>
      <sz val="12"/>
      <color rgb="FFFF0000"/>
      <name val="宋体"/>
      <family val="3"/>
      <charset val="134"/>
    </font>
    <font>
      <b/>
      <sz val="12"/>
      <color rgb="FF2F75B6"/>
      <name val="宋体"/>
      <family val="3"/>
      <charset val="134"/>
    </font>
    <font>
      <sz val="11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1"/>
      <color rgb="FFFF0000"/>
      <name val="宋体"/>
      <family val="3"/>
      <charset val="134"/>
    </font>
    <font>
      <b/>
      <sz val="11"/>
      <name val="宋体"/>
      <family val="3"/>
      <charset val="134"/>
    </font>
    <font>
      <sz val="11"/>
      <color rgb="FFFF9900"/>
      <name val="宋体"/>
      <family val="3"/>
      <charset val="134"/>
    </font>
    <font>
      <sz val="11"/>
      <color rgb="FF3399FF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u/>
      <sz val="11"/>
      <color rgb="FF0463C1"/>
      <name val="宋体"/>
      <family val="3"/>
      <charset val="134"/>
    </font>
    <font>
      <u/>
      <sz val="11"/>
      <color rgb="FF0463C1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8000"/>
      <name val="宋体"/>
      <family val="3"/>
      <charset val="134"/>
    </font>
    <font>
      <sz val="11"/>
      <name val="宋体"/>
      <family val="3"/>
      <charset val="134"/>
    </font>
    <font>
      <sz val="11"/>
      <color rgb="FF9933FF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CC0066"/>
      <name val="宋体"/>
      <family val="3"/>
      <charset val="134"/>
    </font>
    <font>
      <b/>
      <sz val="11"/>
      <color rgb="FF000000"/>
      <name val="宋体"/>
      <family val="3"/>
      <charset val="134"/>
    </font>
    <font>
      <b/>
      <sz val="11"/>
      <name val="宋体"/>
      <family val="3"/>
      <charset val="134"/>
    </font>
    <font>
      <sz val="11"/>
      <color rgb="FF7030A0"/>
      <name val="宋体"/>
      <family val="3"/>
      <charset val="134"/>
    </font>
    <font>
      <sz val="11"/>
      <color rgb="FF00B0F0"/>
      <name val="宋体"/>
      <family val="3"/>
      <charset val="134"/>
    </font>
    <font>
      <sz val="11"/>
      <color rgb="FF808080"/>
      <name val="宋体"/>
      <family val="3"/>
      <charset val="134"/>
    </font>
    <font>
      <sz val="11"/>
      <name val="宋体"/>
      <family val="3"/>
      <charset val="134"/>
      <scheme val="minor"/>
    </font>
    <font>
      <sz val="11"/>
      <name val="宋体"/>
      <family val="2"/>
      <charset val="134"/>
    </font>
    <font>
      <sz val="11"/>
      <name val="Browallia New"/>
      <family val="2"/>
    </font>
    <font>
      <b/>
      <sz val="11"/>
      <color rgb="FF000000"/>
      <name val="微软雅黑"/>
      <family val="2"/>
      <charset val="134"/>
    </font>
    <font>
      <sz val="18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indexed="9"/>
      <name val="宋体"/>
      <family val="3"/>
      <charset val="134"/>
    </font>
    <font>
      <sz val="9"/>
      <name val="宋体"/>
      <family val="2"/>
      <charset val="134"/>
      <scheme val="minor"/>
    </font>
    <font>
      <sz val="11"/>
      <color rgb="FFFF9900"/>
      <name val="宋体"/>
      <family val="3"/>
      <charset val="134"/>
      <scheme val="minor"/>
    </font>
    <font>
      <sz val="11"/>
      <name val="Calibri"/>
      <family val="3"/>
      <charset val="204"/>
    </font>
    <font>
      <sz val="11"/>
      <color rgb="FFFFC000"/>
      <name val="宋体"/>
      <family val="3"/>
      <charset val="134"/>
    </font>
    <font>
      <b/>
      <sz val="12"/>
      <name val="宋体"/>
      <family val="3"/>
      <charset val="134"/>
    </font>
    <font>
      <sz val="11"/>
      <color indexed="51"/>
      <name val="Arial"/>
      <family val="2"/>
    </font>
    <font>
      <sz val="11"/>
      <color indexed="51"/>
      <name val="宋体"/>
      <family val="3"/>
      <charset val="134"/>
    </font>
    <font>
      <sz val="11"/>
      <color rgb="FF000000"/>
      <name val="Calibri"/>
      <family val="2"/>
    </font>
    <font>
      <sz val="11"/>
      <color rgb="FFFF0000"/>
      <name val="宋体"/>
      <family val="3"/>
      <charset val="134"/>
      <scheme val="minor"/>
    </font>
    <font>
      <sz val="11"/>
      <color rgb="FF7030A0"/>
      <name val="宋体"/>
      <family val="3"/>
      <charset val="134"/>
      <scheme val="minor"/>
    </font>
    <font>
      <sz val="11"/>
      <color rgb="FF00B0F0"/>
      <name val="宋体"/>
      <family val="3"/>
      <charset val="134"/>
      <scheme val="minor"/>
    </font>
    <font>
      <sz val="11"/>
      <color theme="9"/>
      <name val="宋体"/>
      <family val="3"/>
      <charset val="134"/>
      <scheme val="minor"/>
    </font>
    <font>
      <sz val="11"/>
      <color theme="0" tint="-0.499984740745262"/>
      <name val="宋体"/>
      <family val="3"/>
      <charset val="134"/>
      <scheme val="minor"/>
    </font>
    <font>
      <sz val="11"/>
      <name val="Calibri"/>
      <family val="2"/>
    </font>
    <font>
      <strike/>
      <sz val="11"/>
      <color rgb="FF000000"/>
      <name val="宋体"/>
      <family val="3"/>
      <charset val="134"/>
    </font>
    <font>
      <sz val="11"/>
      <color theme="1"/>
      <name val="宋体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Calibri"/>
      <family val="3"/>
      <charset val="204"/>
    </font>
    <font>
      <sz val="11"/>
      <color theme="1"/>
      <name val="宋体"/>
      <family val="3"/>
      <charset val="134"/>
      <scheme val="minor"/>
    </font>
    <font>
      <sz val="11"/>
      <name val="Malgun Gothic"/>
      <family val="3"/>
      <charset val="129"/>
    </font>
    <font>
      <sz val="11"/>
      <name val="宋体"/>
      <family val="3"/>
      <charset val="129"/>
    </font>
    <font>
      <sz val="11"/>
      <color rgb="FF000000"/>
      <name val="宋体"/>
      <family val="2"/>
      <charset val="134"/>
    </font>
    <font>
      <sz val="11"/>
      <name val="Malgun Gothic Semilight"/>
      <family val="2"/>
      <charset val="134"/>
    </font>
    <font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sz val="11"/>
      <name val="宋体"/>
      <family val="3"/>
      <charset val="134"/>
    </font>
    <font>
      <sz val="11"/>
      <color indexed="8"/>
      <name val="DFGFuun-W12"/>
      <family val="3"/>
      <charset val="128"/>
    </font>
    <font>
      <sz val="9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  <font>
      <vertAlign val="superscript"/>
      <sz val="11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8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0"/>
      <name val="Arial"/>
      <family val="2"/>
    </font>
    <font>
      <sz val="10"/>
      <color indexed="22"/>
      <name val="Arial"/>
      <family val="2"/>
    </font>
    <font>
      <sz val="10"/>
      <color indexed="17"/>
      <name val="Arial"/>
      <family val="2"/>
    </font>
    <font>
      <sz val="10"/>
      <color indexed="15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sz val="10"/>
      <color indexed="51"/>
      <name val="Arial"/>
      <family val="2"/>
    </font>
    <font>
      <sz val="10"/>
      <name val="宋体"/>
      <family val="3"/>
      <charset val="134"/>
    </font>
    <font>
      <strike/>
      <sz val="11"/>
      <name val="宋体"/>
      <family val="3"/>
      <charset val="134"/>
    </font>
    <font>
      <sz val="11"/>
      <color indexed="22"/>
      <name val="宋体"/>
      <family val="3"/>
      <charset val="134"/>
      <scheme val="minor"/>
    </font>
    <font>
      <sz val="11"/>
      <color indexed="17"/>
      <name val="宋体"/>
      <family val="3"/>
      <charset val="134"/>
      <scheme val="minor"/>
    </font>
    <font>
      <sz val="11"/>
      <color indexed="15"/>
      <name val="宋体"/>
      <family val="3"/>
      <charset val="134"/>
      <scheme val="minor"/>
    </font>
    <font>
      <sz val="11"/>
      <color indexed="14"/>
      <name val="宋体"/>
      <family val="3"/>
      <charset val="134"/>
      <scheme val="minor"/>
    </font>
    <font>
      <sz val="11"/>
      <color indexed="10"/>
      <name val="宋体"/>
      <family val="3"/>
      <charset val="134"/>
      <scheme val="minor"/>
    </font>
    <font>
      <sz val="11"/>
      <color indexed="51"/>
      <name val="宋体"/>
      <family val="3"/>
      <charset val="134"/>
      <scheme val="minor"/>
    </font>
    <font>
      <sz val="11"/>
      <color indexed="22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theme="1"/>
      <name val="Calibri"/>
      <family val="2"/>
    </font>
    <font>
      <sz val="11"/>
      <color theme="1"/>
      <name val="方正基础像素"/>
      <family val="3"/>
      <charset val="134"/>
    </font>
    <font>
      <u/>
      <sz val="20"/>
      <color rgb="FFFF0000"/>
      <name val="宋体"/>
      <family val="3"/>
      <charset val="134"/>
    </font>
    <font>
      <sz val="11"/>
      <color rgb="FF006100"/>
      <name val="宋体"/>
      <family val="2"/>
      <charset val="134"/>
      <scheme val="minor"/>
    </font>
    <font>
      <sz val="11"/>
      <color theme="0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indexed="14"/>
      <name val="宋体"/>
      <family val="3"/>
      <charset val="134"/>
    </font>
    <font>
      <sz val="24"/>
      <color rgb="FFFF0000"/>
      <name val="宋体"/>
      <family val="3"/>
      <charset val="134"/>
    </font>
    <font>
      <sz val="16"/>
      <name val="宋体"/>
      <family val="3"/>
      <charset val="134"/>
    </font>
    <font>
      <b/>
      <sz val="26"/>
      <name val="宋体"/>
      <family val="3"/>
      <charset val="134"/>
    </font>
    <font>
      <sz val="18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sz val="10"/>
      <name val="微软雅黑"/>
      <family val="2"/>
      <charset val="134"/>
    </font>
  </fonts>
  <fills count="3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2CB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BED7EE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A8D08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65FF65"/>
        <bgColor indexed="64"/>
      </patternFill>
    </fill>
    <fill>
      <patternFill patternType="solid">
        <fgColor rgb="FFD9E3F3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ED7B3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BF00"/>
        <bgColor indexed="64"/>
      </patternFill>
    </fill>
    <fill>
      <patternFill patternType="solid">
        <fgColor rgb="FF5C9BD5"/>
        <bgColor indexed="64"/>
      </patternFill>
    </fill>
    <fill>
      <patternFill patternType="solid">
        <fgColor rgb="FF9DC3E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71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 style="medium">
        <color rgb="FFFFC000"/>
      </left>
      <right/>
      <top/>
      <bottom/>
      <diagonal/>
    </border>
    <border>
      <left/>
      <right style="medium">
        <color rgb="FFFFC000"/>
      </right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/>
      <right/>
      <top/>
      <bottom style="medium">
        <color rgb="FFFFC000"/>
      </bottom>
      <diagonal/>
    </border>
    <border>
      <left/>
      <right style="medium">
        <color rgb="FFFFC000"/>
      </right>
      <top/>
      <bottom style="medium">
        <color rgb="FFFFC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rgb="FFFFC000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rgb="FFFFC000"/>
      </right>
      <top style="medium">
        <color auto="1"/>
      </top>
      <bottom style="medium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10">
    <xf numFmtId="0" fontId="0" fillId="0" borderId="0">
      <alignment vertical="center"/>
    </xf>
    <xf numFmtId="0" fontId="33" fillId="0" borderId="0">
      <protection locked="0"/>
    </xf>
    <xf numFmtId="0" fontId="12" fillId="0" borderId="0">
      <protection locked="0"/>
    </xf>
    <xf numFmtId="0" fontId="33" fillId="0" borderId="0">
      <protection locked="0"/>
    </xf>
    <xf numFmtId="0" fontId="12" fillId="0" borderId="0">
      <protection locked="0"/>
    </xf>
    <xf numFmtId="0" fontId="25" fillId="0" borderId="0">
      <protection locked="0"/>
    </xf>
    <xf numFmtId="0" fontId="31" fillId="0" borderId="0">
      <alignment vertical="top"/>
      <protection locked="0"/>
    </xf>
    <xf numFmtId="0" fontId="6" fillId="0" borderId="0"/>
    <xf numFmtId="0" fontId="87" fillId="0" borderId="0" applyNumberFormat="0" applyFill="0" applyBorder="0" applyAlignment="0" applyProtection="0"/>
    <xf numFmtId="0" fontId="107" fillId="31" borderId="0" applyNumberFormat="0" applyBorder="0" applyAlignment="0" applyProtection="0">
      <alignment vertical="center"/>
    </xf>
  </cellStyleXfs>
  <cellXfs count="694">
    <xf numFmtId="0" fontId="0" fillId="0" borderId="0" xfId="0">
      <alignment vertical="center"/>
    </xf>
    <xf numFmtId="0" fontId="7" fillId="0" borderId="0" xfId="0" applyFont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3" borderId="0" xfId="0" applyFont="1" applyFill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7" fillId="4" borderId="0" xfId="0" applyFont="1" applyFill="1" applyAlignment="1">
      <alignment vertical="center" wrapText="1"/>
    </xf>
    <xf numFmtId="0" fontId="9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0" fontId="7" fillId="2" borderId="0" xfId="0" applyFont="1" applyFill="1" applyAlignment="1">
      <alignment vertical="center" wrapText="1"/>
    </xf>
    <xf numFmtId="0" fontId="8" fillId="2" borderId="0" xfId="0" applyFont="1" applyFill="1" applyAlignment="1">
      <alignment horizontal="left" vertical="center" wrapText="1"/>
    </xf>
    <xf numFmtId="0" fontId="10" fillId="5" borderId="0" xfId="0" applyFont="1" applyFill="1" applyAlignment="1">
      <alignment vertical="center" wrapText="1"/>
    </xf>
    <xf numFmtId="0" fontId="11" fillId="0" borderId="0" xfId="0" applyFont="1" applyAlignment="1">
      <alignment horizontal="left" vertical="center"/>
    </xf>
    <xf numFmtId="0" fontId="11" fillId="6" borderId="0" xfId="0" applyFont="1" applyFill="1">
      <alignment vertical="center"/>
    </xf>
    <xf numFmtId="0" fontId="11" fillId="6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1" fillId="2" borderId="0" xfId="0" applyFont="1" applyFill="1">
      <alignment vertical="center"/>
    </xf>
    <xf numFmtId="0" fontId="11" fillId="2" borderId="0" xfId="0" applyFont="1" applyFill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4" fillId="7" borderId="1" xfId="0" applyFont="1" applyFill="1" applyBorder="1" applyAlignment="1">
      <alignment horizontal="center" vertical="center"/>
    </xf>
    <xf numFmtId="0" fontId="14" fillId="7" borderId="4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center" vertical="center"/>
    </xf>
    <xf numFmtId="176" fontId="14" fillId="7" borderId="1" xfId="0" applyNumberFormat="1" applyFont="1" applyFill="1" applyBorder="1" applyAlignment="1">
      <alignment horizontal="center" vertical="center"/>
    </xf>
    <xf numFmtId="49" fontId="14" fillId="7" borderId="1" xfId="0" applyNumberFormat="1" applyFont="1" applyFill="1" applyBorder="1" applyAlignment="1">
      <alignment horizontal="center" vertical="center"/>
    </xf>
    <xf numFmtId="0" fontId="14" fillId="8" borderId="5" xfId="0" applyFont="1" applyFill="1" applyBorder="1" applyAlignment="1">
      <alignment horizontal="center" vertical="center"/>
    </xf>
    <xf numFmtId="0" fontId="14" fillId="8" borderId="6" xfId="0" applyFont="1" applyFill="1" applyBorder="1" applyAlignment="1">
      <alignment horizontal="center" vertical="center"/>
    </xf>
    <xf numFmtId="0" fontId="14" fillId="8" borderId="7" xfId="0" applyFont="1" applyFill="1" applyBorder="1" applyAlignment="1">
      <alignment horizontal="center" vertical="center"/>
    </xf>
    <xf numFmtId="0" fontId="14" fillId="8" borderId="8" xfId="0" applyFont="1" applyFill="1" applyBorder="1" applyAlignment="1">
      <alignment horizontal="center" vertical="center"/>
    </xf>
    <xf numFmtId="0" fontId="14" fillId="8" borderId="0" xfId="0" applyFont="1" applyFill="1" applyAlignment="1">
      <alignment horizontal="center" vertical="center"/>
    </xf>
    <xf numFmtId="0" fontId="14" fillId="8" borderId="9" xfId="0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/>
    </xf>
    <xf numFmtId="0" fontId="14" fillId="8" borderId="10" xfId="0" applyFont="1" applyFill="1" applyBorder="1" applyAlignment="1">
      <alignment horizontal="center" vertical="center"/>
    </xf>
    <xf numFmtId="0" fontId="14" fillId="8" borderId="11" xfId="0" applyFont="1" applyFill="1" applyBorder="1" applyAlignment="1">
      <alignment horizontal="center" vertical="center"/>
    </xf>
    <xf numFmtId="0" fontId="14" fillId="8" borderId="12" xfId="0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49" fontId="14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9" fillId="12" borderId="14" xfId="5" applyFont="1" applyFill="1" applyBorder="1" applyAlignment="1" applyProtection="1">
      <alignment horizontal="center" vertical="center"/>
    </xf>
    <xf numFmtId="0" fontId="9" fillId="15" borderId="14" xfId="5" applyFont="1" applyFill="1" applyBorder="1" applyAlignment="1" applyProtection="1">
      <alignment horizontal="center" vertical="center"/>
    </xf>
    <xf numFmtId="0" fontId="9" fillId="16" borderId="14" xfId="5" applyFont="1" applyFill="1" applyBorder="1" applyAlignment="1" applyProtection="1">
      <alignment horizontal="center" vertical="center"/>
    </xf>
    <xf numFmtId="0" fontId="25" fillId="0" borderId="0" xfId="5" applyAlignment="1" applyProtection="1">
      <alignment horizontal="center" vertical="center"/>
    </xf>
    <xf numFmtId="0" fontId="20" fillId="0" borderId="0" xfId="0" applyFont="1">
      <alignment vertical="center"/>
    </xf>
    <xf numFmtId="0" fontId="30" fillId="0" borderId="0" xfId="6" applyFont="1" applyAlignment="1" applyProtection="1">
      <alignment vertical="center"/>
    </xf>
    <xf numFmtId="0" fontId="21" fillId="0" borderId="0" xfId="0" applyFont="1">
      <alignment vertical="center"/>
    </xf>
    <xf numFmtId="0" fontId="15" fillId="0" borderId="0" xfId="0" applyFont="1">
      <alignment vertical="center"/>
    </xf>
    <xf numFmtId="0" fontId="22" fillId="0" borderId="0" xfId="0" applyFont="1">
      <alignment vertical="center"/>
    </xf>
    <xf numFmtId="0" fontId="31" fillId="0" borderId="0" xfId="6" applyAlignment="1" applyProtection="1">
      <alignment vertical="center"/>
    </xf>
    <xf numFmtId="0" fontId="19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32" fillId="0" borderId="0" xfId="0" applyFont="1" applyAlignment="1">
      <alignment horizontal="left" vertical="center"/>
    </xf>
    <xf numFmtId="0" fontId="37" fillId="0" borderId="0" xfId="0" applyFont="1">
      <alignment vertical="center"/>
    </xf>
    <xf numFmtId="0" fontId="40" fillId="0" borderId="14" xfId="0" applyFont="1" applyBorder="1">
      <alignment vertical="center"/>
    </xf>
    <xf numFmtId="0" fontId="38" fillId="0" borderId="14" xfId="0" applyFont="1" applyBorder="1">
      <alignment vertical="center"/>
    </xf>
    <xf numFmtId="0" fontId="38" fillId="0" borderId="14" xfId="2" applyFont="1" applyBorder="1" applyAlignment="1" applyProtection="1">
      <alignment horizontal="left" vertical="center"/>
    </xf>
    <xf numFmtId="0" fontId="36" fillId="0" borderId="14" xfId="2" applyFont="1" applyBorder="1" applyAlignment="1" applyProtection="1">
      <alignment horizontal="left" vertical="center"/>
    </xf>
    <xf numFmtId="0" fontId="42" fillId="0" borderId="0" xfId="0" applyFont="1">
      <alignment vertical="center"/>
    </xf>
    <xf numFmtId="0" fontId="35" fillId="0" borderId="0" xfId="0" applyFont="1">
      <alignment vertical="center"/>
    </xf>
    <xf numFmtId="58" fontId="35" fillId="0" borderId="0" xfId="0" applyNumberFormat="1" applyFont="1">
      <alignment vertical="center"/>
    </xf>
    <xf numFmtId="0" fontId="9" fillId="0" borderId="0" xfId="0" applyFont="1" applyAlignment="1">
      <alignment horizontal="left" vertical="center"/>
    </xf>
    <xf numFmtId="0" fontId="44" fillId="0" borderId="0" xfId="0" applyFont="1" applyAlignment="1">
      <alignment horizontal="left" vertical="center"/>
    </xf>
    <xf numFmtId="0" fontId="38" fillId="0" borderId="0" xfId="0" applyFont="1" applyAlignment="1">
      <alignment horizontal="left" vertical="center"/>
    </xf>
    <xf numFmtId="0" fontId="46" fillId="0" borderId="0" xfId="0" applyFont="1">
      <alignment vertical="center"/>
    </xf>
    <xf numFmtId="0" fontId="47" fillId="0" borderId="0" xfId="0" applyFont="1">
      <alignment vertical="center"/>
    </xf>
    <xf numFmtId="0" fontId="48" fillId="0" borderId="0" xfId="0" applyFont="1">
      <alignment vertical="center"/>
    </xf>
    <xf numFmtId="0" fontId="9" fillId="0" borderId="0" xfId="0" applyFont="1">
      <alignment vertical="center"/>
    </xf>
    <xf numFmtId="0" fontId="39" fillId="0" borderId="0" xfId="0" applyFont="1">
      <alignment vertical="center"/>
    </xf>
    <xf numFmtId="0" fontId="41" fillId="0" borderId="0" xfId="0" applyFont="1" applyAlignment="1">
      <alignment horizontal="left" vertical="center"/>
    </xf>
    <xf numFmtId="0" fontId="37" fillId="0" borderId="14" xfId="0" applyFont="1" applyBorder="1" applyAlignment="1">
      <alignment horizontal="left" vertical="center" wrapText="1"/>
    </xf>
    <xf numFmtId="0" fontId="49" fillId="0" borderId="1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7" fillId="0" borderId="1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2" fillId="0" borderId="14" xfId="0" applyFont="1" applyBorder="1" applyAlignment="1">
      <alignment horizontal="left" vertical="center" wrapText="1"/>
    </xf>
    <xf numFmtId="0" fontId="49" fillId="0" borderId="14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44" fillId="0" borderId="14" xfId="0" applyFont="1" applyBorder="1">
      <alignment vertical="center"/>
    </xf>
    <xf numFmtId="0" fontId="51" fillId="0" borderId="0" xfId="0" applyFont="1" applyAlignment="1">
      <alignment horizontal="left" vertical="center" wrapText="1"/>
    </xf>
    <xf numFmtId="9" fontId="52" fillId="0" borderId="14" xfId="2" applyNumberFormat="1" applyFont="1" applyBorder="1" applyAlignment="1" applyProtection="1">
      <alignment horizontal="left" vertical="center"/>
    </xf>
    <xf numFmtId="0" fontId="45" fillId="0" borderId="14" xfId="2" applyFont="1" applyBorder="1" applyAlignment="1" applyProtection="1">
      <alignment horizontal="left" vertical="center"/>
    </xf>
    <xf numFmtId="0" fontId="53" fillId="0" borderId="14" xfId="2" applyFont="1" applyBorder="1" applyAlignment="1" applyProtection="1">
      <alignment horizontal="left" vertical="center"/>
    </xf>
    <xf numFmtId="0" fontId="43" fillId="0" borderId="14" xfId="2" applyFont="1" applyBorder="1" applyAlignment="1" applyProtection="1">
      <alignment horizontal="left" vertical="center"/>
    </xf>
    <xf numFmtId="0" fontId="56" fillId="0" borderId="0" xfId="0" applyFont="1">
      <alignment vertical="center"/>
    </xf>
    <xf numFmtId="0" fontId="36" fillId="0" borderId="14" xfId="0" applyFont="1" applyBorder="1">
      <alignment vertical="center"/>
    </xf>
    <xf numFmtId="0" fontId="45" fillId="0" borderId="14" xfId="0" applyFont="1" applyBorder="1">
      <alignment vertical="center"/>
    </xf>
    <xf numFmtId="0" fontId="7" fillId="0" borderId="0" xfId="0" applyFont="1">
      <alignment vertical="center"/>
    </xf>
    <xf numFmtId="0" fontId="7" fillId="0" borderId="14" xfId="0" applyFont="1" applyBorder="1">
      <alignment vertical="center"/>
    </xf>
    <xf numFmtId="0" fontId="7" fillId="0" borderId="14" xfId="2" applyFont="1" applyBorder="1" applyAlignment="1" applyProtection="1">
      <alignment horizontal="left" vertical="center"/>
    </xf>
    <xf numFmtId="0" fontId="9" fillId="0" borderId="14" xfId="2" applyFont="1" applyBorder="1" applyAlignment="1" applyProtection="1">
      <alignment horizontal="left" vertical="center"/>
    </xf>
    <xf numFmtId="0" fontId="23" fillId="0" borderId="14" xfId="2" applyFont="1" applyBorder="1" applyAlignment="1" applyProtection="1">
      <alignment horizontal="left" vertical="center"/>
    </xf>
    <xf numFmtId="49" fontId="9" fillId="0" borderId="0" xfId="0" applyNumberFormat="1" applyFont="1" applyAlignment="1">
      <alignment horizontal="center" vertical="center"/>
    </xf>
    <xf numFmtId="0" fontId="21" fillId="0" borderId="14" xfId="2" applyFont="1" applyBorder="1" applyAlignment="1" applyProtection="1">
      <alignment horizontal="left" vertical="center"/>
    </xf>
    <xf numFmtId="0" fontId="24" fillId="0" borderId="14" xfId="2" applyFont="1" applyBorder="1" applyAlignment="1" applyProtection="1">
      <alignment horizontal="left" vertical="center"/>
    </xf>
    <xf numFmtId="0" fontId="7" fillId="0" borderId="14" xfId="1" applyFont="1" applyBorder="1" applyAlignment="1" applyProtection="1">
      <alignment horizontal="left" vertical="center"/>
    </xf>
    <xf numFmtId="0" fontId="7" fillId="0" borderId="14" xfId="2" applyFont="1" applyBorder="1" applyAlignment="1" applyProtection="1">
      <alignment vertical="center"/>
    </xf>
    <xf numFmtId="21" fontId="7" fillId="13" borderId="20" xfId="2" applyNumberFormat="1" applyFont="1" applyFill="1" applyBorder="1" applyAlignment="1" applyProtection="1">
      <alignment horizontal="left" vertical="center"/>
    </xf>
    <xf numFmtId="21" fontId="24" fillId="0" borderId="14" xfId="2" applyNumberFormat="1" applyFont="1" applyBorder="1" applyAlignment="1" applyProtection="1">
      <alignment horizontal="left" vertical="center"/>
    </xf>
    <xf numFmtId="0" fontId="62" fillId="0" borderId="0" xfId="0" applyFont="1" applyAlignment="1">
      <alignment horizontal="left" vertical="center"/>
    </xf>
    <xf numFmtId="0" fontId="55" fillId="0" borderId="0" xfId="0" applyFont="1" applyAlignment="1">
      <alignment horizontal="left" vertical="center"/>
    </xf>
    <xf numFmtId="0" fontId="63" fillId="0" borderId="0" xfId="0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5" fillId="0" borderId="0" xfId="0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9" fillId="0" borderId="0" xfId="0" quotePrefix="1" applyFont="1">
      <alignment vertical="center"/>
    </xf>
    <xf numFmtId="0" fontId="23" fillId="0" borderId="0" xfId="0" applyFont="1" applyAlignment="1">
      <alignment horizontal="left" vertical="center"/>
    </xf>
    <xf numFmtId="0" fontId="67" fillId="0" borderId="0" xfId="0" applyFont="1">
      <alignment vertical="center"/>
    </xf>
    <xf numFmtId="0" fontId="23" fillId="0" borderId="14" xfId="0" applyFont="1" applyBorder="1">
      <alignment vertical="center"/>
    </xf>
    <xf numFmtId="0" fontId="24" fillId="0" borderId="14" xfId="0" applyFont="1" applyBorder="1">
      <alignment vertical="center"/>
    </xf>
    <xf numFmtId="0" fontId="68" fillId="0" borderId="14" xfId="0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23" fillId="0" borderId="0" xfId="0" applyNumberFormat="1" applyFont="1" applyAlignment="1">
      <alignment horizontal="left" vertical="center"/>
    </xf>
    <xf numFmtId="49" fontId="44" fillId="0" borderId="0" xfId="0" applyNumberFormat="1" applyFont="1" applyAlignment="1">
      <alignment horizontal="left" vertical="center"/>
    </xf>
    <xf numFmtId="49" fontId="38" fillId="0" borderId="0" xfId="0" applyNumberFormat="1" applyFont="1" applyAlignment="1">
      <alignment horizontal="left" vertical="center"/>
    </xf>
    <xf numFmtId="49" fontId="36" fillId="0" borderId="0" xfId="0" applyNumberFormat="1" applyFont="1" applyAlignment="1">
      <alignment horizontal="left" vertical="center"/>
    </xf>
    <xf numFmtId="49" fontId="45" fillId="0" borderId="0" xfId="0" applyNumberFormat="1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49" fontId="9" fillId="0" borderId="0" xfId="0" quotePrefix="1" applyNumberFormat="1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70" fillId="0" borderId="0" xfId="0" applyFont="1">
      <alignment vertical="center"/>
    </xf>
    <xf numFmtId="0" fontId="71" fillId="0" borderId="0" xfId="0" applyFont="1">
      <alignment vertical="center"/>
    </xf>
    <xf numFmtId="0" fontId="69" fillId="0" borderId="0" xfId="0" applyFont="1">
      <alignment vertical="center"/>
    </xf>
    <xf numFmtId="0" fontId="72" fillId="0" borderId="0" xfId="0" applyFont="1">
      <alignment vertical="center"/>
    </xf>
    <xf numFmtId="0" fontId="9" fillId="0" borderId="0" xfId="0" quotePrefix="1" applyFont="1" applyAlignment="1">
      <alignment horizontal="left" vertical="center"/>
    </xf>
    <xf numFmtId="0" fontId="57" fillId="0" borderId="0" xfId="0" applyFont="1">
      <alignment vertical="center"/>
    </xf>
    <xf numFmtId="21" fontId="7" fillId="30" borderId="14" xfId="2" applyNumberFormat="1" applyFont="1" applyFill="1" applyBorder="1" applyAlignment="1" applyProtection="1">
      <alignment horizontal="left" vertical="center"/>
    </xf>
    <xf numFmtId="21" fontId="7" fillId="13" borderId="19" xfId="2" applyNumberFormat="1" applyFont="1" applyFill="1" applyBorder="1" applyAlignment="1" applyProtection="1">
      <alignment horizontal="left" vertical="center"/>
    </xf>
    <xf numFmtId="0" fontId="7" fillId="0" borderId="0" xfId="2" applyFont="1" applyAlignment="1" applyProtection="1">
      <alignment vertical="center"/>
    </xf>
    <xf numFmtId="0" fontId="9" fillId="0" borderId="0" xfId="2" applyFont="1" applyAlignment="1" applyProtection="1">
      <alignment vertical="center"/>
    </xf>
    <xf numFmtId="0" fontId="7" fillId="0" borderId="0" xfId="1" applyFont="1" applyAlignment="1" applyProtection="1">
      <alignment horizontal="left" vertical="center"/>
    </xf>
    <xf numFmtId="0" fontId="7" fillId="0" borderId="0" xfId="1" applyFont="1" applyAlignment="1" applyProtection="1">
      <alignment vertical="center"/>
    </xf>
    <xf numFmtId="0" fontId="9" fillId="0" borderId="0" xfId="1" applyFont="1" applyAlignment="1" applyProtection="1">
      <alignment horizontal="left" vertical="center"/>
    </xf>
    <xf numFmtId="0" fontId="9" fillId="0" borderId="0" xfId="0" applyFont="1" applyAlignment="1">
      <alignment horizontal="left" vertical="center" wrapText="1"/>
    </xf>
    <xf numFmtId="0" fontId="21" fillId="0" borderId="0" xfId="2" applyFont="1" applyAlignment="1" applyProtection="1">
      <alignment horizontal="left" vertical="center"/>
    </xf>
    <xf numFmtId="0" fontId="7" fillId="0" borderId="0" xfId="2" applyFont="1" applyAlignment="1" applyProtection="1">
      <alignment horizontal="left" vertical="center"/>
    </xf>
    <xf numFmtId="0" fontId="9" fillId="0" borderId="14" xfId="0" applyFont="1" applyBorder="1" applyAlignment="1">
      <alignment horizontal="left" vertical="center" wrapText="1"/>
    </xf>
    <xf numFmtId="0" fontId="74" fillId="0" borderId="0" xfId="0" applyFont="1">
      <alignment vertical="center"/>
    </xf>
    <xf numFmtId="0" fontId="8" fillId="3" borderId="0" xfId="0" applyFont="1" applyFill="1" applyAlignment="1">
      <alignment vertical="top" wrapText="1"/>
    </xf>
    <xf numFmtId="0" fontId="75" fillId="0" borderId="14" xfId="0" applyFont="1" applyBorder="1">
      <alignment vertical="center"/>
    </xf>
    <xf numFmtId="49" fontId="11" fillId="0" borderId="0" xfId="0" applyNumberFormat="1" applyFont="1" applyAlignment="1">
      <alignment horizontal="left" vertical="center"/>
    </xf>
    <xf numFmtId="49" fontId="11" fillId="6" borderId="0" xfId="0" applyNumberFormat="1" applyFont="1" applyFill="1" applyAlignment="1">
      <alignment horizontal="left" vertical="center"/>
    </xf>
    <xf numFmtId="49" fontId="11" fillId="2" borderId="0" xfId="0" applyNumberFormat="1" applyFont="1" applyFill="1" applyAlignment="1">
      <alignment horizontal="left" vertical="center"/>
    </xf>
    <xf numFmtId="49" fontId="11" fillId="6" borderId="0" xfId="0" applyNumberFormat="1" applyFont="1" applyFill="1">
      <alignment vertical="center"/>
    </xf>
    <xf numFmtId="49" fontId="11" fillId="7" borderId="1" xfId="0" applyNumberFormat="1" applyFont="1" applyFill="1" applyBorder="1" applyAlignment="1">
      <alignment horizontal="center" vertical="center"/>
    </xf>
    <xf numFmtId="49" fontId="14" fillId="9" borderId="1" xfId="0" applyNumberFormat="1" applyFont="1" applyFill="1" applyBorder="1" applyAlignment="1">
      <alignment horizontal="center" vertical="center"/>
    </xf>
    <xf numFmtId="49" fontId="14" fillId="9" borderId="13" xfId="0" applyNumberFormat="1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49" fontId="0" fillId="0" borderId="0" xfId="0" applyNumberFormat="1">
      <alignment vertical="center"/>
    </xf>
    <xf numFmtId="49" fontId="7" fillId="0" borderId="0" xfId="0" applyNumberFormat="1" applyFont="1" applyAlignment="1">
      <alignment horizontal="left" vertical="center"/>
    </xf>
    <xf numFmtId="0" fontId="14" fillId="8" borderId="1" xfId="0" applyFont="1" applyFill="1" applyBorder="1" applyAlignment="1">
      <alignment horizontal="center" vertical="center"/>
    </xf>
    <xf numFmtId="49" fontId="14" fillId="30" borderId="1" xfId="0" applyNumberFormat="1" applyFont="1" applyFill="1" applyBorder="1" applyAlignment="1">
      <alignment horizontal="center" vertical="center"/>
    </xf>
    <xf numFmtId="0" fontId="7" fillId="6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7" fillId="6" borderId="0" xfId="0" applyFont="1" applyFill="1">
      <alignment vertical="center"/>
    </xf>
    <xf numFmtId="176" fontId="77" fillId="7" borderId="1" xfId="0" applyNumberFormat="1" applyFont="1" applyFill="1" applyBorder="1" applyAlignment="1">
      <alignment horizontal="center" vertical="center"/>
    </xf>
    <xf numFmtId="176" fontId="77" fillId="7" borderId="7" xfId="0" applyNumberFormat="1" applyFont="1" applyFill="1" applyBorder="1" applyAlignment="1">
      <alignment horizontal="center" vertical="center"/>
    </xf>
    <xf numFmtId="176" fontId="77" fillId="7" borderId="9" xfId="0" applyNumberFormat="1" applyFont="1" applyFill="1" applyBorder="1" applyAlignment="1">
      <alignment horizontal="center" vertical="center"/>
    </xf>
    <xf numFmtId="176" fontId="77" fillId="7" borderId="0" xfId="0" applyNumberFormat="1" applyFont="1" applyFill="1" applyAlignment="1">
      <alignment horizontal="center" vertical="center"/>
    </xf>
    <xf numFmtId="49" fontId="77" fillId="9" borderId="6" xfId="0" applyNumberFormat="1" applyFont="1" applyFill="1" applyBorder="1" applyAlignment="1">
      <alignment horizontal="center" vertical="center"/>
    </xf>
    <xf numFmtId="49" fontId="77" fillId="9" borderId="0" xfId="0" applyNumberFormat="1" applyFont="1" applyFill="1" applyAlignment="1">
      <alignment horizontal="center" vertical="center"/>
    </xf>
    <xf numFmtId="49" fontId="77" fillId="0" borderId="0" xfId="0" applyNumberFormat="1" applyFont="1" applyAlignment="1">
      <alignment horizontal="left" vertical="center"/>
    </xf>
    <xf numFmtId="0" fontId="7" fillId="2" borderId="0" xfId="0" applyFont="1" applyFill="1">
      <alignment vertical="center"/>
    </xf>
    <xf numFmtId="0" fontId="7" fillId="7" borderId="1" xfId="0" applyFont="1" applyFill="1" applyBorder="1" applyAlignment="1">
      <alignment horizontal="center" vertical="center"/>
    </xf>
    <xf numFmtId="176" fontId="77" fillId="7" borderId="5" xfId="0" applyNumberFormat="1" applyFont="1" applyFill="1" applyBorder="1" applyAlignment="1">
      <alignment horizontal="center" vertical="center"/>
    </xf>
    <xf numFmtId="176" fontId="77" fillId="7" borderId="6" xfId="0" applyNumberFormat="1" applyFont="1" applyFill="1" applyBorder="1" applyAlignment="1">
      <alignment horizontal="center" vertical="center"/>
    </xf>
    <xf numFmtId="176" fontId="77" fillId="7" borderId="8" xfId="0" applyNumberFormat="1" applyFont="1" applyFill="1" applyBorder="1" applyAlignment="1">
      <alignment horizontal="center" vertical="center"/>
    </xf>
    <xf numFmtId="176" fontId="78" fillId="7" borderId="1" xfId="0" applyNumberFormat="1" applyFont="1" applyFill="1" applyBorder="1" applyAlignment="1">
      <alignment horizontal="center" vertical="center"/>
    </xf>
    <xf numFmtId="49" fontId="77" fillId="9" borderId="5" xfId="0" applyNumberFormat="1" applyFont="1" applyFill="1" applyBorder="1" applyAlignment="1">
      <alignment horizontal="center" vertical="center"/>
    </xf>
    <xf numFmtId="49" fontId="77" fillId="9" borderId="7" xfId="0" applyNumberFormat="1" applyFont="1" applyFill="1" applyBorder="1" applyAlignment="1">
      <alignment horizontal="center" vertical="center"/>
    </xf>
    <xf numFmtId="49" fontId="77" fillId="9" borderId="8" xfId="0" applyNumberFormat="1" applyFont="1" applyFill="1" applyBorder="1" applyAlignment="1">
      <alignment horizontal="center" vertical="center"/>
    </xf>
    <xf numFmtId="49" fontId="77" fillId="9" borderId="9" xfId="0" applyNumberFormat="1" applyFont="1" applyFill="1" applyBorder="1" applyAlignment="1">
      <alignment horizontal="center" vertical="center"/>
    </xf>
    <xf numFmtId="0" fontId="0" fillId="30" borderId="0" xfId="0" applyFill="1">
      <alignment vertical="center"/>
    </xf>
    <xf numFmtId="49" fontId="14" fillId="30" borderId="13" xfId="0" applyNumberFormat="1" applyFont="1" applyFill="1" applyBorder="1" applyAlignment="1">
      <alignment horizontal="center" vertical="center"/>
    </xf>
    <xf numFmtId="176" fontId="77" fillId="7" borderId="0" xfId="0" applyNumberFormat="1" applyFont="1" applyFill="1" applyBorder="1" applyAlignment="1">
      <alignment horizontal="center" vertical="center"/>
    </xf>
    <xf numFmtId="176" fontId="77" fillId="7" borderId="13" xfId="0" applyNumberFormat="1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center" vertical="center"/>
    </xf>
    <xf numFmtId="0" fontId="17" fillId="8" borderId="13" xfId="0" applyFont="1" applyFill="1" applyBorder="1" applyAlignment="1">
      <alignment horizontal="center" vertical="center"/>
    </xf>
    <xf numFmtId="0" fontId="14" fillId="8" borderId="13" xfId="0" applyFont="1" applyFill="1" applyBorder="1" applyAlignment="1">
      <alignment horizontal="center" vertical="center"/>
    </xf>
    <xf numFmtId="0" fontId="16" fillId="8" borderId="13" xfId="0" applyFont="1" applyFill="1" applyBorder="1" applyAlignment="1">
      <alignment horizontal="center" vertical="center"/>
    </xf>
    <xf numFmtId="0" fontId="18" fillId="8" borderId="13" xfId="0" applyFont="1" applyFill="1" applyBorder="1" applyAlignment="1">
      <alignment horizontal="center" vertical="center"/>
    </xf>
    <xf numFmtId="49" fontId="14" fillId="30" borderId="22" xfId="0" applyNumberFormat="1" applyFont="1" applyFill="1" applyBorder="1" applyAlignment="1">
      <alignment horizontal="center" vertical="center"/>
    </xf>
    <xf numFmtId="176" fontId="78" fillId="7" borderId="22" xfId="0" applyNumberFormat="1" applyFont="1" applyFill="1" applyBorder="1" applyAlignment="1">
      <alignment horizontal="center" vertical="center"/>
    </xf>
    <xf numFmtId="0" fontId="18" fillId="8" borderId="22" xfId="0" applyFont="1" applyFill="1" applyBorder="1" applyAlignment="1">
      <alignment horizontal="center" vertical="center"/>
    </xf>
    <xf numFmtId="0" fontId="14" fillId="8" borderId="22" xfId="0" applyFont="1" applyFill="1" applyBorder="1" applyAlignment="1">
      <alignment horizontal="center" vertical="center"/>
    </xf>
    <xf numFmtId="176" fontId="77" fillId="7" borderId="22" xfId="0" applyNumberFormat="1" applyFont="1" applyFill="1" applyBorder="1" applyAlignment="1">
      <alignment horizontal="center" vertical="center"/>
    </xf>
    <xf numFmtId="0" fontId="16" fillId="8" borderId="22" xfId="0" applyFont="1" applyFill="1" applyBorder="1" applyAlignment="1">
      <alignment horizontal="center" vertical="center"/>
    </xf>
    <xf numFmtId="0" fontId="17" fillId="8" borderId="22" xfId="0" applyFont="1" applyFill="1" applyBorder="1" applyAlignment="1">
      <alignment horizontal="center" vertical="center"/>
    </xf>
    <xf numFmtId="0" fontId="7" fillId="0" borderId="0" xfId="2" applyFont="1" applyAlignment="1" applyProtection="1">
      <alignment vertical="center"/>
    </xf>
    <xf numFmtId="0" fontId="7" fillId="0" borderId="0" xfId="2" applyFont="1" applyAlignment="1" applyProtection="1">
      <alignment vertical="center"/>
    </xf>
    <xf numFmtId="0" fontId="9" fillId="11" borderId="0" xfId="0" applyFont="1" applyFill="1">
      <alignment vertical="center"/>
    </xf>
    <xf numFmtId="0" fontId="7" fillId="11" borderId="0" xfId="0" applyFont="1" applyFill="1">
      <alignment vertical="center"/>
    </xf>
    <xf numFmtId="49" fontId="9" fillId="0" borderId="0" xfId="0" applyNumberFormat="1" applyFont="1" applyAlignment="1">
      <alignment horizontal="center" vertical="center"/>
    </xf>
    <xf numFmtId="0" fontId="7" fillId="0" borderId="0" xfId="2" applyFont="1" applyAlignment="1" applyProtection="1">
      <alignment vertical="center"/>
    </xf>
    <xf numFmtId="49" fontId="9" fillId="0" borderId="0" xfId="0" applyNumberFormat="1" applyFont="1" applyAlignment="1">
      <alignment horizontal="center" vertical="center"/>
    </xf>
    <xf numFmtId="0" fontId="7" fillId="0" borderId="0" xfId="2" applyFont="1" applyAlignment="1" applyProtection="1">
      <alignment vertical="center"/>
    </xf>
    <xf numFmtId="49" fontId="9" fillId="0" borderId="0" xfId="0" applyNumberFormat="1" applyFont="1" applyAlignment="1">
      <alignment horizontal="center" vertical="center"/>
    </xf>
    <xf numFmtId="0" fontId="7" fillId="0" borderId="0" xfId="2" applyFont="1" applyAlignment="1" applyProtection="1">
      <alignment vertical="center"/>
    </xf>
    <xf numFmtId="0" fontId="9" fillId="0" borderId="14" xfId="0" applyFont="1" applyBorder="1">
      <alignment vertical="center"/>
    </xf>
    <xf numFmtId="49" fontId="9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79" fillId="0" borderId="0" xfId="0" applyNumberFormat="1" applyFont="1" applyAlignment="1">
      <alignment horizontal="center" vertical="center"/>
    </xf>
    <xf numFmtId="0" fontId="79" fillId="0" borderId="0" xfId="0" applyFont="1" applyAlignment="1">
      <alignment horizontal="left" vertical="center"/>
    </xf>
    <xf numFmtId="49" fontId="0" fillId="0" borderId="0" xfId="0" applyNumberFormat="1" applyFont="1" applyAlignment="1">
      <alignment horizontal="left"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8" fillId="4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7" fillId="0" borderId="0" xfId="2" applyFont="1" applyAlignment="1" applyProtection="1">
      <alignment vertical="center"/>
    </xf>
    <xf numFmtId="49" fontId="11" fillId="17" borderId="0" xfId="0" applyNumberFormat="1" applyFont="1" applyFill="1">
      <alignment vertical="center"/>
    </xf>
    <xf numFmtId="49" fontId="21" fillId="18" borderId="0" xfId="0" applyNumberFormat="1" applyFont="1" applyFill="1">
      <alignment vertical="center"/>
    </xf>
    <xf numFmtId="49" fontId="12" fillId="0" borderId="0" xfId="0" applyNumberFormat="1" applyFont="1">
      <alignment vertical="center"/>
    </xf>
    <xf numFmtId="49" fontId="12" fillId="18" borderId="0" xfId="0" applyNumberFormat="1" applyFont="1" applyFill="1">
      <alignment vertical="center"/>
    </xf>
    <xf numFmtId="49" fontId="7" fillId="18" borderId="0" xfId="0" applyNumberFormat="1" applyFont="1" applyFill="1">
      <alignment vertical="center"/>
    </xf>
    <xf numFmtId="49" fontId="11" fillId="18" borderId="0" xfId="0" applyNumberFormat="1" applyFont="1" applyFill="1">
      <alignment vertical="center"/>
    </xf>
    <xf numFmtId="49" fontId="20" fillId="0" borderId="0" xfId="0" applyNumberFormat="1" applyFont="1">
      <alignment vertical="center"/>
    </xf>
    <xf numFmtId="49" fontId="11" fillId="19" borderId="0" xfId="0" applyNumberFormat="1" applyFont="1" applyFill="1">
      <alignment vertical="center"/>
    </xf>
    <xf numFmtId="49" fontId="7" fillId="20" borderId="0" xfId="0" applyNumberFormat="1" applyFont="1" applyFill="1">
      <alignment vertical="center"/>
    </xf>
    <xf numFmtId="49" fontId="11" fillId="20" borderId="0" xfId="0" applyNumberFormat="1" applyFont="1" applyFill="1">
      <alignment vertical="center"/>
    </xf>
    <xf numFmtId="49" fontId="35" fillId="20" borderId="0" xfId="0" applyNumberFormat="1" applyFont="1" applyFill="1">
      <alignment vertical="center"/>
    </xf>
    <xf numFmtId="49" fontId="12" fillId="20" borderId="0" xfId="0" applyNumberFormat="1" applyFont="1" applyFill="1">
      <alignment vertical="center"/>
    </xf>
    <xf numFmtId="49" fontId="9" fillId="0" borderId="0" xfId="0" applyNumberFormat="1" applyFont="1">
      <alignment vertical="center"/>
    </xf>
    <xf numFmtId="49" fontId="11" fillId="21" borderId="0" xfId="0" applyNumberFormat="1" applyFont="1" applyFill="1">
      <alignment vertical="center"/>
    </xf>
    <xf numFmtId="49" fontId="12" fillId="4" borderId="0" xfId="0" applyNumberFormat="1" applyFont="1" applyFill="1">
      <alignment vertical="center"/>
    </xf>
    <xf numFmtId="49" fontId="11" fillId="4" borderId="0" xfId="0" applyNumberFormat="1" applyFont="1" applyFill="1">
      <alignment vertical="center"/>
    </xf>
    <xf numFmtId="49" fontId="11" fillId="2" borderId="0" xfId="0" applyNumberFormat="1" applyFont="1" applyFill="1">
      <alignment vertical="center"/>
    </xf>
    <xf numFmtId="49" fontId="7" fillId="0" borderId="0" xfId="0" applyNumberFormat="1" applyFont="1">
      <alignment vertical="center"/>
    </xf>
    <xf numFmtId="49" fontId="11" fillId="23" borderId="0" xfId="0" applyNumberFormat="1" applyFont="1" applyFill="1">
      <alignment vertical="center"/>
    </xf>
    <xf numFmtId="49" fontId="9" fillId="24" borderId="0" xfId="0" applyNumberFormat="1" applyFont="1" applyFill="1">
      <alignment vertical="center"/>
    </xf>
    <xf numFmtId="49" fontId="21" fillId="24" borderId="0" xfId="0" applyNumberFormat="1" applyFont="1" applyFill="1">
      <alignment vertical="center"/>
    </xf>
    <xf numFmtId="49" fontId="7" fillId="25" borderId="0" xfId="0" applyNumberFormat="1" applyFont="1" applyFill="1">
      <alignment vertical="center"/>
    </xf>
    <xf numFmtId="49" fontId="11" fillId="25" borderId="0" xfId="0" applyNumberFormat="1" applyFont="1" applyFill="1">
      <alignment vertical="center"/>
    </xf>
    <xf numFmtId="49" fontId="11" fillId="0" borderId="0" xfId="0" applyNumberFormat="1" applyFont="1">
      <alignment vertical="center"/>
    </xf>
    <xf numFmtId="49" fontId="12" fillId="26" borderId="0" xfId="0" applyNumberFormat="1" applyFont="1" applyFill="1">
      <alignment vertical="center"/>
    </xf>
    <xf numFmtId="49" fontId="11" fillId="26" borderId="0" xfId="0" applyNumberFormat="1" applyFont="1" applyFill="1">
      <alignment vertical="center"/>
    </xf>
    <xf numFmtId="49" fontId="9" fillId="0" borderId="0" xfId="0" applyNumberFormat="1" applyFont="1" applyAlignment="1">
      <alignment horizontal="center" vertical="center"/>
    </xf>
    <xf numFmtId="0" fontId="7" fillId="0" borderId="0" xfId="2" applyFont="1" applyAlignment="1" applyProtection="1">
      <alignment vertical="center"/>
    </xf>
    <xf numFmtId="0" fontId="7" fillId="0" borderId="0" xfId="2" applyFont="1" applyAlignment="1" applyProtection="1">
      <alignment vertical="center"/>
    </xf>
    <xf numFmtId="0" fontId="7" fillId="0" borderId="0" xfId="0" applyFont="1" applyAlignment="1">
      <alignment horizontal="left" vertical="center"/>
    </xf>
    <xf numFmtId="0" fontId="7" fillId="0" borderId="14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0" fillId="0" borderId="14" xfId="0" applyBorder="1">
      <alignment vertical="center"/>
    </xf>
    <xf numFmtId="0" fontId="7" fillId="0" borderId="0" xfId="0" applyFont="1" applyAlignment="1">
      <alignment horizontal="left" vertical="center"/>
    </xf>
    <xf numFmtId="0" fontId="7" fillId="0" borderId="14" xfId="0" applyFont="1" applyBorder="1">
      <alignment vertical="center"/>
    </xf>
    <xf numFmtId="21" fontId="7" fillId="30" borderId="20" xfId="2" applyNumberFormat="1" applyFont="1" applyFill="1" applyBorder="1" applyAlignment="1" applyProtection="1">
      <alignment horizontal="center" vertical="center"/>
    </xf>
    <xf numFmtId="0" fontId="7" fillId="0" borderId="14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19" xfId="0" applyFont="1" applyBorder="1" applyAlignment="1">
      <alignment horizontal="left" vertical="center"/>
    </xf>
    <xf numFmtId="20" fontId="7" fillId="0" borderId="19" xfId="0" applyNumberFormat="1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21" fontId="7" fillId="30" borderId="19" xfId="2" applyNumberFormat="1" applyFont="1" applyFill="1" applyBorder="1" applyAlignment="1" applyProtection="1">
      <alignment horizontal="left" vertical="center"/>
    </xf>
    <xf numFmtId="21" fontId="7" fillId="30" borderId="21" xfId="2" applyNumberFormat="1" applyFont="1" applyFill="1" applyBorder="1" applyAlignment="1" applyProtection="1">
      <alignment horizontal="left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61" fillId="0" borderId="14" xfId="0" applyFont="1" applyBorder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82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0" fontId="10" fillId="5" borderId="0" xfId="0" applyFont="1" applyFill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 vertical="center"/>
    </xf>
    <xf numFmtId="49" fontId="86" fillId="0" borderId="0" xfId="0" applyNumberFormat="1" applyFont="1" applyAlignment="1">
      <alignment horizontal="center" vertical="center"/>
    </xf>
    <xf numFmtId="0" fontId="87" fillId="0" borderId="0" xfId="8" applyAlignment="1">
      <alignment vertical="center"/>
    </xf>
    <xf numFmtId="0" fontId="87" fillId="0" borderId="0" xfId="8" applyFont="1" applyFill="1" applyBorder="1" applyAlignment="1" applyProtection="1"/>
    <xf numFmtId="0" fontId="9" fillId="0" borderId="0" xfId="7" applyFont="1" applyBorder="1" applyAlignment="1">
      <alignment vertical="center"/>
    </xf>
    <xf numFmtId="0" fontId="9" fillId="0" borderId="0" xfId="7" applyFont="1" applyBorder="1" applyAlignment="1">
      <alignment horizontal="left" vertical="center" wrapText="1"/>
    </xf>
    <xf numFmtId="0" fontId="45" fillId="0" borderId="0" xfId="7" applyFont="1" applyBorder="1" applyAlignment="1">
      <alignment horizontal="left" vertical="center"/>
    </xf>
    <xf numFmtId="0" fontId="9" fillId="0" borderId="0" xfId="7" applyFont="1" applyBorder="1" applyAlignment="1">
      <alignment horizontal="right" vertical="center" wrapText="1"/>
    </xf>
    <xf numFmtId="0" fontId="87" fillId="0" borderId="0" xfId="0" applyFont="1" applyFill="1" applyBorder="1" applyAlignment="1" applyProtection="1"/>
    <xf numFmtId="0" fontId="88" fillId="0" borderId="0" xfId="0" applyFont="1" applyFill="1" applyBorder="1" applyAlignment="1" applyProtection="1"/>
    <xf numFmtId="0" fontId="89" fillId="0" borderId="0" xfId="0" applyFont="1" applyFill="1" applyBorder="1" applyAlignment="1" applyProtection="1"/>
    <xf numFmtId="0" fontId="90" fillId="0" borderId="0" xfId="0" applyFont="1" applyFill="1" applyBorder="1" applyAlignment="1" applyProtection="1"/>
    <xf numFmtId="0" fontId="91" fillId="0" borderId="0" xfId="0" applyFont="1" applyFill="1" applyBorder="1" applyAlignment="1" applyProtection="1"/>
    <xf numFmtId="0" fontId="92" fillId="0" borderId="0" xfId="0" applyFont="1" applyFill="1" applyBorder="1" applyAlignment="1" applyProtection="1"/>
    <xf numFmtId="0" fontId="93" fillId="0" borderId="0" xfId="0" applyFont="1" applyFill="1" applyBorder="1" applyAlignment="1" applyProtection="1"/>
    <xf numFmtId="0" fontId="9" fillId="0" borderId="23" xfId="7" applyFont="1" applyBorder="1" applyAlignment="1">
      <alignment horizontal="center" vertical="center"/>
    </xf>
    <xf numFmtId="0" fontId="9" fillId="0" borderId="24" xfId="7" applyFont="1" applyBorder="1" applyAlignment="1">
      <alignment horizontal="center" vertical="center"/>
    </xf>
    <xf numFmtId="0" fontId="9" fillId="0" borderId="23" xfId="7" applyFont="1" applyBorder="1" applyAlignment="1">
      <alignment vertical="center"/>
    </xf>
    <xf numFmtId="0" fontId="9" fillId="0" borderId="24" xfId="7" applyFont="1" applyBorder="1" applyAlignment="1">
      <alignment vertical="center"/>
    </xf>
    <xf numFmtId="0" fontId="9" fillId="0" borderId="23" xfId="0" applyFont="1" applyBorder="1">
      <alignment vertical="center"/>
    </xf>
    <xf numFmtId="0" fontId="9" fillId="0" borderId="23" xfId="7" applyFont="1" applyBorder="1" applyAlignment="1">
      <alignment horizontal="left" vertical="center"/>
    </xf>
    <xf numFmtId="177" fontId="9" fillId="0" borderId="23" xfId="7" applyNumberFormat="1" applyFont="1" applyBorder="1" applyAlignment="1">
      <alignment horizontal="center" vertical="center"/>
    </xf>
    <xf numFmtId="177" fontId="9" fillId="0" borderId="24" xfId="7" applyNumberFormat="1" applyFont="1" applyBorder="1" applyAlignment="1">
      <alignment horizontal="center" vertical="center"/>
    </xf>
    <xf numFmtId="177" fontId="9" fillId="0" borderId="15" xfId="7" applyNumberFormat="1" applyFont="1" applyBorder="1" applyAlignment="1">
      <alignment horizontal="center" vertical="center"/>
    </xf>
    <xf numFmtId="177" fontId="9" fillId="0" borderId="25" xfId="7" applyNumberFormat="1" applyFont="1" applyBorder="1" applyAlignment="1">
      <alignment horizontal="center" vertical="center"/>
    </xf>
    <xf numFmtId="0" fontId="9" fillId="0" borderId="0" xfId="7" applyFont="1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0" xfId="7" applyAlignment="1">
      <alignment vertical="center" wrapText="1"/>
    </xf>
    <xf numFmtId="0" fontId="6" fillId="0" borderId="24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vertical="center"/>
    </xf>
    <xf numFmtId="0" fontId="6" fillId="0" borderId="23" xfId="7" applyBorder="1" applyAlignment="1">
      <alignment vertical="center" wrapText="1"/>
    </xf>
    <xf numFmtId="0" fontId="6" fillId="0" borderId="24" xfId="7" applyBorder="1" applyAlignment="1">
      <alignment vertical="center" wrapText="1"/>
    </xf>
    <xf numFmtId="0" fontId="6" fillId="0" borderId="24" xfId="7" applyBorder="1" applyAlignment="1">
      <alignment vertical="center"/>
    </xf>
    <xf numFmtId="0" fontId="6" fillId="0" borderId="23" xfId="7" applyBorder="1" applyAlignment="1">
      <alignment horizontal="left" vertical="center"/>
    </xf>
    <xf numFmtId="0" fontId="6" fillId="0" borderId="0" xfId="7" applyAlignment="1">
      <alignment horizontal="left" vertical="center" wrapText="1"/>
    </xf>
    <xf numFmtId="0" fontId="6" fillId="0" borderId="23" xfId="7" applyBorder="1" applyAlignment="1">
      <alignment horizontal="center" vertical="center"/>
    </xf>
    <xf numFmtId="0" fontId="9" fillId="0" borderId="0" xfId="7" applyFont="1" applyAlignment="1">
      <alignment horizontal="center" vertical="center"/>
    </xf>
    <xf numFmtId="0" fontId="9" fillId="0" borderId="0" xfId="7" applyFont="1" applyAlignment="1">
      <alignment vertical="center"/>
    </xf>
    <xf numFmtId="0" fontId="87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2" fillId="0" borderId="0" xfId="7" applyFont="1" applyAlignment="1">
      <alignment vertical="center" wrapText="1"/>
    </xf>
    <xf numFmtId="0" fontId="72" fillId="0" borderId="0" xfId="7" applyFont="1" applyAlignment="1">
      <alignment horizontal="left" vertical="center" wrapText="1"/>
    </xf>
    <xf numFmtId="0" fontId="6" fillId="0" borderId="0" xfId="7" applyAlignment="1">
      <alignment horizontal="right" vertical="center" wrapText="1"/>
    </xf>
    <xf numFmtId="0" fontId="9" fillId="0" borderId="0" xfId="7" applyFont="1" applyAlignment="1">
      <alignment horizontal="right" vertical="center" wrapText="1"/>
    </xf>
    <xf numFmtId="0" fontId="9" fillId="0" borderId="0" xfId="7" applyFont="1" applyAlignment="1">
      <alignment horizontal="left" vertical="center" wrapText="1"/>
    </xf>
    <xf numFmtId="0" fontId="72" fillId="0" borderId="0" xfId="7" applyFont="1" applyAlignment="1">
      <alignment vertical="center"/>
    </xf>
    <xf numFmtId="0" fontId="45" fillId="0" borderId="0" xfId="7" applyFont="1" applyAlignment="1">
      <alignment horizontal="left" vertical="center"/>
    </xf>
    <xf numFmtId="0" fontId="6" fillId="0" borderId="0" xfId="7" applyBorder="1" applyAlignment="1">
      <alignment horizontal="center" vertical="center"/>
    </xf>
    <xf numFmtId="0" fontId="6" fillId="0" borderId="0" xfId="7" applyAlignment="1">
      <alignment horizontal="left" vertical="center"/>
    </xf>
    <xf numFmtId="0" fontId="6" fillId="0" borderId="0" xfId="7" applyBorder="1" applyAlignment="1">
      <alignment vertical="center" wrapText="1"/>
    </xf>
    <xf numFmtId="0" fontId="6" fillId="0" borderId="15" xfId="7" applyBorder="1" applyAlignment="1">
      <alignment horizontal="center" vertical="center"/>
    </xf>
    <xf numFmtId="0" fontId="6" fillId="0" borderId="25" xfId="7" applyBorder="1" applyAlignment="1">
      <alignment horizontal="center" vertical="center"/>
    </xf>
    <xf numFmtId="0" fontId="6" fillId="0" borderId="0" xfId="7" applyBorder="1" applyAlignment="1">
      <alignment vertical="center"/>
    </xf>
    <xf numFmtId="0" fontId="6" fillId="0" borderId="0" xfId="7" applyBorder="1" applyAlignment="1">
      <alignment horizontal="right" vertical="center" wrapText="1"/>
    </xf>
    <xf numFmtId="0" fontId="9" fillId="0" borderId="23" xfId="0" applyFont="1" applyBorder="1" applyAlignment="1">
      <alignment vertical="center"/>
    </xf>
    <xf numFmtId="0" fontId="6" fillId="0" borderId="15" xfId="7" applyBorder="1" applyAlignment="1">
      <alignment horizontal="center" vertical="center"/>
    </xf>
    <xf numFmtId="0" fontId="87" fillId="0" borderId="0" xfId="0" applyFont="1" applyFill="1" applyBorder="1" applyAlignment="1" applyProtection="1">
      <alignment horizontal="center" vertical="center"/>
    </xf>
    <xf numFmtId="0" fontId="94" fillId="0" borderId="0" xfId="0" applyFont="1" applyFill="1" applyBorder="1" applyAlignment="1" applyProtection="1">
      <alignment horizontal="center" vertical="center"/>
    </xf>
    <xf numFmtId="0" fontId="46" fillId="0" borderId="0" xfId="0" applyFont="1" applyAlignment="1">
      <alignment vertical="center"/>
    </xf>
    <xf numFmtId="0" fontId="95" fillId="0" borderId="0" xfId="0" applyFont="1">
      <alignment vertical="center"/>
    </xf>
    <xf numFmtId="0" fontId="0" fillId="0" borderId="26" xfId="0" applyBorder="1">
      <alignment vertical="center"/>
    </xf>
    <xf numFmtId="0" fontId="9" fillId="0" borderId="26" xfId="0" applyFont="1" applyBorder="1">
      <alignment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0" xfId="7" applyAlignment="1">
      <alignment horizontal="center" vertical="center"/>
    </xf>
    <xf numFmtId="0" fontId="9" fillId="0" borderId="0" xfId="7" applyFont="1" applyAlignment="1">
      <alignment horizontal="center" vertical="center"/>
    </xf>
    <xf numFmtId="0" fontId="31" fillId="0" borderId="0" xfId="6">
      <alignment vertical="top"/>
      <protection locked="0"/>
    </xf>
    <xf numFmtId="0" fontId="94" fillId="0" borderId="0" xfId="8" applyFont="1" applyAlignment="1">
      <alignment vertical="center"/>
    </xf>
    <xf numFmtId="0" fontId="94" fillId="0" borderId="0" xfId="8" applyFont="1" applyFill="1" applyBorder="1" applyAlignment="1" applyProtection="1"/>
    <xf numFmtId="0" fontId="46" fillId="0" borderId="0" xfId="8" applyFont="1" applyBorder="1" applyAlignment="1">
      <alignment vertical="center"/>
    </xf>
    <xf numFmtId="0" fontId="46" fillId="0" borderId="0" xfId="8" applyFont="1" applyFill="1" applyBorder="1" applyAlignment="1" applyProtection="1">
      <alignment vertical="center"/>
    </xf>
    <xf numFmtId="0" fontId="46" fillId="0" borderId="0" xfId="0" applyFont="1" applyFill="1" applyBorder="1" applyAlignment="1" applyProtection="1"/>
    <xf numFmtId="0" fontId="46" fillId="0" borderId="0" xfId="0" applyFont="1" applyFill="1" applyBorder="1" applyAlignment="1" applyProtection="1">
      <alignment vertical="center"/>
    </xf>
    <xf numFmtId="0" fontId="72" fillId="0" borderId="0" xfId="7" applyFont="1" applyBorder="1" applyAlignment="1">
      <alignment vertical="center" wrapText="1"/>
    </xf>
    <xf numFmtId="0" fontId="72" fillId="0" borderId="0" xfId="7" applyFont="1" applyBorder="1" applyAlignment="1">
      <alignment horizontal="left" vertical="center" wrapText="1"/>
    </xf>
    <xf numFmtId="0" fontId="72" fillId="0" borderId="0" xfId="7" applyFont="1" applyBorder="1" applyAlignment="1">
      <alignment vertical="center"/>
    </xf>
    <xf numFmtId="0" fontId="46" fillId="0" borderId="0" xfId="0" applyFont="1" applyBorder="1" applyAlignment="1">
      <alignment vertical="center"/>
    </xf>
    <xf numFmtId="0" fontId="96" fillId="0" borderId="0" xfId="0" applyFont="1" applyFill="1" applyBorder="1" applyAlignment="1" applyProtection="1"/>
    <xf numFmtId="0" fontId="97" fillId="0" borderId="0" xfId="0" applyFont="1" applyFill="1" applyBorder="1" applyAlignment="1" applyProtection="1"/>
    <xf numFmtId="0" fontId="98" fillId="0" borderId="0" xfId="0" applyFont="1" applyFill="1" applyBorder="1" applyAlignment="1" applyProtection="1"/>
    <xf numFmtId="0" fontId="99" fillId="0" borderId="0" xfId="0" applyFont="1" applyFill="1" applyBorder="1" applyAlignment="1" applyProtection="1"/>
    <xf numFmtId="0" fontId="100" fillId="0" borderId="0" xfId="0" applyFont="1" applyFill="1" applyBorder="1" applyAlignment="1" applyProtection="1"/>
    <xf numFmtId="0" fontId="101" fillId="0" borderId="0" xfId="0" applyFont="1" applyFill="1" applyBorder="1" applyAlignment="1" applyProtection="1"/>
    <xf numFmtId="0" fontId="102" fillId="0" borderId="0" xfId="0" applyFont="1" applyFill="1" applyBorder="1" applyAlignment="1" applyProtection="1"/>
    <xf numFmtId="0" fontId="103" fillId="0" borderId="0" xfId="0" applyFont="1" applyFill="1" applyBorder="1" applyAlignment="1" applyProtection="1"/>
    <xf numFmtId="49" fontId="21" fillId="18" borderId="0" xfId="0" applyNumberFormat="1" applyFont="1" applyFill="1">
      <alignment vertical="center"/>
    </xf>
    <xf numFmtId="0" fontId="104" fillId="0" borderId="0" xfId="0" applyFont="1" applyAlignment="1">
      <alignment vertical="center" wrapText="1"/>
    </xf>
    <xf numFmtId="49" fontId="7" fillId="2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5" fillId="0" borderId="0" xfId="7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14" xfId="0" applyBorder="1">
      <alignment vertical="center"/>
    </xf>
    <xf numFmtId="0" fontId="6" fillId="0" borderId="0" xfId="7" applyAlignment="1">
      <alignment horizontal="center" vertical="center"/>
    </xf>
    <xf numFmtId="0" fontId="9" fillId="0" borderId="0" xfId="7" applyFont="1" applyAlignment="1">
      <alignment horizontal="center" vertical="center"/>
    </xf>
    <xf numFmtId="0" fontId="9" fillId="0" borderId="0" xfId="7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26" xfId="7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4" xfId="0" applyNumberFormat="1" applyBorder="1" applyAlignment="1">
      <alignment horizontal="center" vertical="center"/>
    </xf>
    <xf numFmtId="0" fontId="0" fillId="0" borderId="32" xfId="0" applyBorder="1">
      <alignment vertical="center"/>
    </xf>
    <xf numFmtId="0" fontId="0" fillId="0" borderId="3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3" fontId="0" fillId="0" borderId="34" xfId="0" applyNumberFormat="1" applyBorder="1" applyAlignment="1">
      <alignment horizontal="center"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0" fillId="0" borderId="32" xfId="0" applyBorder="1" applyAlignment="1">
      <alignment vertical="center" wrapText="1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>
      <alignment vertical="center"/>
    </xf>
    <xf numFmtId="0" fontId="0" fillId="0" borderId="42" xfId="0" applyBorder="1">
      <alignment vertical="center"/>
    </xf>
    <xf numFmtId="0" fontId="0" fillId="0" borderId="14" xfId="0" applyBorder="1" applyAlignment="1">
      <alignment horizontal="left" vertical="center"/>
    </xf>
    <xf numFmtId="0" fontId="0" fillId="0" borderId="33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  <xf numFmtId="0" fontId="0" fillId="0" borderId="35" xfId="0" applyBorder="1" applyAlignment="1">
      <alignment horizontal="left" vertical="center" wrapText="1"/>
    </xf>
    <xf numFmtId="0" fontId="0" fillId="0" borderId="35" xfId="0" applyBorder="1" applyAlignment="1">
      <alignment vertical="center" wrapText="1"/>
    </xf>
    <xf numFmtId="0" fontId="21" fillId="0" borderId="27" xfId="0" applyFont="1" applyBorder="1" applyAlignment="1">
      <alignment vertical="center" wrapText="1"/>
    </xf>
    <xf numFmtId="0" fontId="21" fillId="0" borderId="0" xfId="0" applyFont="1" applyAlignment="1">
      <alignment vertical="center"/>
    </xf>
    <xf numFmtId="0" fontId="21" fillId="0" borderId="27" xfId="0" applyFont="1" applyBorder="1" applyAlignment="1">
      <alignment vertical="center"/>
    </xf>
    <xf numFmtId="0" fontId="9" fillId="0" borderId="44" xfId="0" applyFont="1" applyBorder="1">
      <alignment vertical="center"/>
    </xf>
    <xf numFmtId="0" fontId="9" fillId="0" borderId="45" xfId="0" applyFont="1" applyBorder="1">
      <alignment vertical="center"/>
    </xf>
    <xf numFmtId="0" fontId="9" fillId="0" borderId="46" xfId="7" applyFont="1" applyBorder="1" applyAlignment="1">
      <alignment horizontal="center" vertical="center"/>
    </xf>
    <xf numFmtId="0" fontId="9" fillId="0" borderId="47" xfId="7" applyFont="1" applyBorder="1" applyAlignment="1">
      <alignment horizontal="center" vertical="center"/>
    </xf>
    <xf numFmtId="0" fontId="9" fillId="0" borderId="48" xfId="7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49" xfId="0" applyBorder="1">
      <alignment vertical="center"/>
    </xf>
    <xf numFmtId="0" fontId="0" fillId="0" borderId="27" xfId="0" applyBorder="1">
      <alignment vertical="center"/>
    </xf>
    <xf numFmtId="0" fontId="0" fillId="0" borderId="50" xfId="0" applyBorder="1">
      <alignment vertical="center"/>
    </xf>
    <xf numFmtId="177" fontId="9" fillId="0" borderId="46" xfId="7" applyNumberFormat="1" applyFont="1" applyBorder="1" applyAlignment="1">
      <alignment horizontal="center" vertical="center"/>
    </xf>
    <xf numFmtId="0" fontId="6" fillId="0" borderId="47" xfId="7" applyBorder="1" applyAlignment="1">
      <alignment horizontal="center" vertical="center"/>
    </xf>
    <xf numFmtId="177" fontId="9" fillId="0" borderId="48" xfId="7" applyNumberFormat="1" applyFont="1" applyBorder="1" applyAlignment="1">
      <alignment horizontal="center" vertical="center"/>
    </xf>
    <xf numFmtId="0" fontId="107" fillId="31" borderId="23" xfId="9" applyBorder="1">
      <alignment vertical="center"/>
    </xf>
    <xf numFmtId="0" fontId="9" fillId="0" borderId="0" xfId="0" applyFont="1" applyBorder="1">
      <alignment vertical="center"/>
    </xf>
    <xf numFmtId="0" fontId="107" fillId="31" borderId="49" xfId="9" applyBorder="1">
      <alignment vertical="center"/>
    </xf>
    <xf numFmtId="0" fontId="9" fillId="0" borderId="27" xfId="0" applyFont="1" applyBorder="1">
      <alignment vertical="center"/>
    </xf>
    <xf numFmtId="0" fontId="9" fillId="0" borderId="46" xfId="7" applyFont="1" applyFill="1" applyBorder="1" applyAlignment="1">
      <alignment horizontal="center" vertical="center"/>
    </xf>
    <xf numFmtId="0" fontId="9" fillId="0" borderId="47" xfId="7" applyFont="1" applyFill="1" applyBorder="1" applyAlignment="1">
      <alignment horizontal="center" vertical="center"/>
    </xf>
    <xf numFmtId="0" fontId="9" fillId="0" borderId="48" xfId="7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108" fillId="0" borderId="0" xfId="0" applyFont="1">
      <alignment vertical="center"/>
    </xf>
    <xf numFmtId="0" fontId="9" fillId="0" borderId="53" xfId="7" applyFont="1" applyFill="1" applyBorder="1" applyAlignment="1">
      <alignment horizontal="center" vertical="center"/>
    </xf>
    <xf numFmtId="0" fontId="9" fillId="0" borderId="54" xfId="7" applyFont="1" applyFill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>
      <alignment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59" xfId="0" applyBorder="1">
      <alignment vertical="center"/>
    </xf>
    <xf numFmtId="0" fontId="0" fillId="0" borderId="60" xfId="0" applyBorder="1">
      <alignment vertical="center"/>
    </xf>
    <xf numFmtId="0" fontId="9" fillId="0" borderId="57" xfId="7" applyFont="1" applyFill="1" applyBorder="1" applyAlignment="1">
      <alignment horizontal="center" vertical="center"/>
    </xf>
    <xf numFmtId="0" fontId="0" fillId="0" borderId="54" xfId="0" applyBorder="1">
      <alignment vertical="center"/>
    </xf>
    <xf numFmtId="0" fontId="0" fillId="0" borderId="55" xfId="0" applyBorder="1">
      <alignment vertical="center"/>
    </xf>
    <xf numFmtId="0" fontId="9" fillId="0" borderId="53" xfId="0" applyFont="1" applyBorder="1">
      <alignment vertical="center"/>
    </xf>
    <xf numFmtId="0" fontId="0" fillId="0" borderId="61" xfId="0" applyBorder="1">
      <alignment vertical="center"/>
    </xf>
    <xf numFmtId="0" fontId="9" fillId="0" borderId="61" xfId="0" applyFont="1" applyBorder="1">
      <alignment vertical="center"/>
    </xf>
    <xf numFmtId="0" fontId="9" fillId="0" borderId="24" xfId="0" applyFont="1" applyBorder="1">
      <alignment vertical="center"/>
    </xf>
    <xf numFmtId="0" fontId="0" fillId="0" borderId="62" xfId="0" applyBorder="1">
      <alignment vertical="center"/>
    </xf>
    <xf numFmtId="0" fontId="0" fillId="0" borderId="63" xfId="0" applyBorder="1">
      <alignment vertical="center"/>
    </xf>
    <xf numFmtId="0" fontId="0" fillId="0" borderId="64" xfId="0" applyBorder="1">
      <alignment vertical="center"/>
    </xf>
    <xf numFmtId="0" fontId="9" fillId="0" borderId="0" xfId="7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9" fillId="0" borderId="27" xfId="7" applyFont="1" applyBorder="1" applyAlignment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9" fillId="0" borderId="26" xfId="7" applyFont="1" applyBorder="1" applyAlignment="1">
      <alignment vertical="center"/>
    </xf>
    <xf numFmtId="0" fontId="6" fillId="0" borderId="0" xfId="7" applyAlignment="1">
      <alignment horizontal="center" vertical="center"/>
    </xf>
    <xf numFmtId="49" fontId="108" fillId="0" borderId="0" xfId="0" applyNumberFormat="1" applyFont="1">
      <alignment vertical="center"/>
    </xf>
    <xf numFmtId="49" fontId="0" fillId="0" borderId="0" xfId="0" applyNumberFormat="1" applyAlignment="1">
      <alignment horizontal="left" vertical="center"/>
    </xf>
    <xf numFmtId="0" fontId="9" fillId="0" borderId="0" xfId="0" applyNumberFormat="1" applyFont="1">
      <alignment vertical="center"/>
    </xf>
    <xf numFmtId="0" fontId="7" fillId="0" borderId="19" xfId="2" applyFont="1" applyBorder="1" applyAlignment="1" applyProtection="1">
      <alignment horizontal="left" vertical="center"/>
    </xf>
    <xf numFmtId="0" fontId="7" fillId="0" borderId="21" xfId="2" applyFont="1" applyBorder="1" applyAlignment="1" applyProtection="1">
      <alignment horizontal="left" vertical="center"/>
    </xf>
    <xf numFmtId="0" fontId="7" fillId="0" borderId="0" xfId="2" applyFont="1" applyAlignment="1" applyProtection="1">
      <alignment vertical="center"/>
    </xf>
    <xf numFmtId="0" fontId="30" fillId="0" borderId="0" xfId="6" applyFont="1">
      <alignment vertical="top"/>
      <protection locked="0"/>
    </xf>
    <xf numFmtId="0" fontId="108" fillId="0" borderId="0" xfId="0" applyNumberFormat="1" applyFont="1">
      <alignment vertical="center"/>
    </xf>
    <xf numFmtId="49" fontId="9" fillId="0" borderId="0" xfId="0" applyNumberFormat="1" applyFont="1" applyAlignment="1">
      <alignment vertical="center" wrapText="1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7" fillId="0" borderId="0" xfId="2" applyFont="1" applyAlignment="1" applyProtection="1">
      <alignment vertical="center"/>
    </xf>
    <xf numFmtId="0" fontId="70" fillId="0" borderId="0" xfId="0" applyFont="1" applyBorder="1">
      <alignment vertical="center"/>
    </xf>
    <xf numFmtId="0" fontId="67" fillId="0" borderId="0" xfId="0" applyFont="1" applyBorder="1">
      <alignment vertical="center"/>
    </xf>
    <xf numFmtId="0" fontId="46" fillId="0" borderId="0" xfId="0" applyFont="1" applyBorder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7" fillId="0" borderId="0" xfId="2" applyFont="1" applyAlignment="1" applyProtection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0" xfId="7" applyBorder="1" applyAlignment="1">
      <alignment horizontal="center" vertical="center"/>
    </xf>
    <xf numFmtId="0" fontId="4" fillId="0" borderId="0" xfId="7" applyFont="1" applyBorder="1" applyAlignment="1">
      <alignment horizontal="center" vertical="center"/>
    </xf>
    <xf numFmtId="0" fontId="4" fillId="0" borderId="24" xfId="7" applyFont="1" applyBorder="1" applyAlignment="1">
      <alignment horizontal="center" vertical="center"/>
    </xf>
    <xf numFmtId="0" fontId="5" fillId="0" borderId="24" xfId="7" applyFont="1" applyBorder="1" applyAlignment="1">
      <alignment vertical="center"/>
    </xf>
    <xf numFmtId="0" fontId="73" fillId="0" borderId="0" xfId="0" applyFont="1">
      <alignment vertical="center"/>
    </xf>
    <xf numFmtId="0" fontId="6" fillId="0" borderId="23" xfId="7" applyBorder="1" applyAlignment="1">
      <alignment vertical="center"/>
    </xf>
    <xf numFmtId="178" fontId="109" fillId="0" borderId="0" xfId="0" applyNumberFormat="1" applyFont="1" applyAlignment="1">
      <alignment horizontal="center" vertical="center"/>
    </xf>
    <xf numFmtId="178" fontId="72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horizontal="left" vertical="center"/>
    </xf>
    <xf numFmtId="0" fontId="0" fillId="0" borderId="0" xfId="0" applyNumberFormat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7" fillId="0" borderId="0" xfId="2" applyFont="1" applyAlignment="1" applyProtection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3" fillId="0" borderId="0" xfId="7" applyFont="1" applyAlignment="1">
      <alignment horizontal="center" vertical="center"/>
    </xf>
    <xf numFmtId="0" fontId="3" fillId="0" borderId="0" xfId="7" applyFont="1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0" xfId="7" applyBorder="1" applyAlignment="1">
      <alignment horizontal="center" vertical="center"/>
    </xf>
    <xf numFmtId="0" fontId="6" fillId="0" borderId="15" xfId="7" applyBorder="1" applyAlignment="1">
      <alignment horizontal="center" vertical="center"/>
    </xf>
    <xf numFmtId="0" fontId="6" fillId="0" borderId="25" xfId="7" applyBorder="1" applyAlignment="1">
      <alignment horizontal="center" vertical="center"/>
    </xf>
    <xf numFmtId="0" fontId="7" fillId="0" borderId="0" xfId="2" applyFont="1" applyAlignment="1" applyProtection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7" fillId="0" borderId="0" xfId="2" applyFont="1" applyAlignment="1" applyProtection="1">
      <alignment vertical="center"/>
    </xf>
    <xf numFmtId="0" fontId="116" fillId="0" borderId="0" xfId="8" applyFont="1" applyFill="1" applyBorder="1" applyAlignment="1" applyProtection="1"/>
    <xf numFmtId="0" fontId="2" fillId="0" borderId="47" xfId="7" applyFont="1" applyBorder="1" applyAlignment="1">
      <alignment horizontal="center" vertical="center"/>
    </xf>
    <xf numFmtId="20" fontId="6" fillId="0" borderId="0" xfId="7" applyNumberFormat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15" xfId="7" applyBorder="1" applyAlignment="1">
      <alignment horizontal="center" vertical="center"/>
    </xf>
    <xf numFmtId="0" fontId="6" fillId="0" borderId="25" xfId="7" applyBorder="1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0" xfId="7" applyBorder="1" applyAlignment="1">
      <alignment horizontal="center" vertical="center"/>
    </xf>
    <xf numFmtId="49" fontId="11" fillId="30" borderId="19" xfId="0" applyNumberFormat="1" applyFont="1" applyFill="1" applyBorder="1" applyAlignment="1">
      <alignment horizontal="center" vertical="center"/>
    </xf>
    <xf numFmtId="49" fontId="11" fillId="30" borderId="20" xfId="0" applyNumberFormat="1" applyFont="1" applyFill="1" applyBorder="1" applyAlignment="1">
      <alignment horizontal="center" vertical="center"/>
    </xf>
    <xf numFmtId="49" fontId="11" fillId="30" borderId="21" xfId="0" applyNumberFormat="1" applyFont="1" applyFill="1" applyBorder="1" applyAlignment="1">
      <alignment horizontal="center" vertical="center"/>
    </xf>
    <xf numFmtId="0" fontId="12" fillId="8" borderId="2" xfId="0" applyFont="1" applyFill="1" applyBorder="1" applyAlignment="1">
      <alignment horizontal="center" vertical="center"/>
    </xf>
    <xf numFmtId="0" fontId="12" fillId="8" borderId="3" xfId="0" applyFont="1" applyFill="1" applyBorder="1" applyAlignment="1">
      <alignment horizontal="center" vertical="center"/>
    </xf>
    <xf numFmtId="0" fontId="12" fillId="8" borderId="4" xfId="0" applyFont="1" applyFill="1" applyBorder="1" applyAlignment="1">
      <alignment horizontal="center" vertical="center"/>
    </xf>
    <xf numFmtId="0" fontId="22" fillId="8" borderId="5" xfId="0" applyFont="1" applyFill="1" applyBorder="1" applyAlignment="1">
      <alignment horizontal="center" vertical="center"/>
    </xf>
    <xf numFmtId="0" fontId="22" fillId="8" borderId="6" xfId="0" applyFont="1" applyFill="1" applyBorder="1" applyAlignment="1">
      <alignment horizontal="center" vertical="center"/>
    </xf>
    <xf numFmtId="0" fontId="22" fillId="8" borderId="7" xfId="0" applyFont="1" applyFill="1" applyBorder="1" applyAlignment="1">
      <alignment horizontal="center" vertical="center"/>
    </xf>
    <xf numFmtId="0" fontId="22" fillId="8" borderId="2" xfId="0" applyFont="1" applyFill="1" applyBorder="1" applyAlignment="1">
      <alignment horizontal="center" vertical="center"/>
    </xf>
    <xf numFmtId="0" fontId="22" fillId="8" borderId="3" xfId="0" applyFont="1" applyFill="1" applyBorder="1" applyAlignment="1">
      <alignment horizontal="center" vertical="center"/>
    </xf>
    <xf numFmtId="0" fontId="22" fillId="8" borderId="4" xfId="0" applyFont="1" applyFill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176" fontId="14" fillId="10" borderId="1" xfId="0" applyNumberFormat="1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left" vertical="center"/>
    </xf>
    <xf numFmtId="0" fontId="14" fillId="2" borderId="3" xfId="0" applyFont="1" applyFill="1" applyBorder="1" applyAlignment="1">
      <alignment horizontal="left" vertical="center"/>
    </xf>
    <xf numFmtId="0" fontId="14" fillId="2" borderId="4" xfId="0" applyFont="1" applyFill="1" applyBorder="1" applyAlignment="1">
      <alignment horizontal="left" vertical="center"/>
    </xf>
    <xf numFmtId="0" fontId="14" fillId="8" borderId="1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176" fontId="14" fillId="10" borderId="1" xfId="0" applyNumberFormat="1" applyFont="1" applyFill="1" applyBorder="1" applyAlignment="1">
      <alignment horizontal="left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22" fillId="8" borderId="10" xfId="0" applyFont="1" applyFill="1" applyBorder="1" applyAlignment="1">
      <alignment horizontal="center" vertical="center"/>
    </xf>
    <xf numFmtId="0" fontId="22" fillId="8" borderId="11" xfId="0" applyFont="1" applyFill="1" applyBorder="1" applyAlignment="1">
      <alignment horizontal="center" vertical="center"/>
    </xf>
    <xf numFmtId="0" fontId="22" fillId="8" borderId="12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21" fontId="7" fillId="30" borderId="19" xfId="2" applyNumberFormat="1" applyFont="1" applyFill="1" applyBorder="1" applyAlignment="1" applyProtection="1">
      <alignment horizontal="center" vertical="center"/>
    </xf>
    <xf numFmtId="21" fontId="7" fillId="30" borderId="20" xfId="2" applyNumberFormat="1" applyFont="1" applyFill="1" applyBorder="1" applyAlignment="1" applyProtection="1">
      <alignment horizontal="center" vertical="center"/>
    </xf>
    <xf numFmtId="21" fontId="7" fillId="30" borderId="21" xfId="2" applyNumberFormat="1" applyFont="1" applyFill="1" applyBorder="1" applyAlignment="1" applyProtection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50" fillId="29" borderId="14" xfId="0" applyFont="1" applyFill="1" applyBorder="1" applyAlignment="1">
      <alignment horizontal="center" vertical="center" wrapText="1"/>
    </xf>
    <xf numFmtId="0" fontId="50" fillId="27" borderId="14" xfId="0" applyFont="1" applyFill="1" applyBorder="1" applyAlignment="1">
      <alignment horizontal="center" vertical="center" wrapText="1"/>
    </xf>
    <xf numFmtId="0" fontId="50" fillId="28" borderId="14" xfId="0" applyFont="1" applyFill="1" applyBorder="1" applyAlignment="1">
      <alignment horizontal="center" vertical="center" wrapText="1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4" fillId="0" borderId="23" xfId="7" applyFont="1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0" xfId="7" applyAlignment="1">
      <alignment horizontal="center" vertical="center" wrapText="1"/>
    </xf>
    <xf numFmtId="0" fontId="6" fillId="0" borderId="24" xfId="7" applyBorder="1" applyAlignment="1">
      <alignment horizontal="center" vertical="center" wrapText="1"/>
    </xf>
    <xf numFmtId="0" fontId="9" fillId="0" borderId="0" xfId="7" applyFont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106" fillId="0" borderId="0" xfId="6" applyFont="1">
      <alignment vertical="top"/>
      <protection locked="0"/>
    </xf>
    <xf numFmtId="0" fontId="9" fillId="0" borderId="0" xfId="7" applyFont="1" applyBorder="1" applyAlignment="1">
      <alignment horizontal="center" vertical="center"/>
    </xf>
    <xf numFmtId="0" fontId="6" fillId="0" borderId="0" xfId="7" applyBorder="1" applyAlignment="1">
      <alignment horizontal="left" vertical="center" wrapText="1"/>
    </xf>
    <xf numFmtId="0" fontId="6" fillId="0" borderId="24" xfId="7" applyBorder="1" applyAlignment="1">
      <alignment horizontal="left" vertical="center" wrapText="1"/>
    </xf>
    <xf numFmtId="0" fontId="6" fillId="0" borderId="15" xfId="7" applyBorder="1" applyAlignment="1">
      <alignment horizontal="center" vertical="center"/>
    </xf>
    <xf numFmtId="0" fontId="6" fillId="0" borderId="25" xfId="7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9" fillId="0" borderId="51" xfId="7" applyFont="1" applyFill="1" applyBorder="1" applyAlignment="1">
      <alignment horizontal="center" vertical="center"/>
    </xf>
    <xf numFmtId="0" fontId="9" fillId="0" borderId="66" xfId="7" applyFont="1" applyFill="1" applyBorder="1" applyAlignment="1">
      <alignment horizontal="center" vertical="center"/>
    </xf>
    <xf numFmtId="0" fontId="9" fillId="0" borderId="52" xfId="7" applyFont="1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66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21" fillId="0" borderId="47" xfId="0" applyFont="1" applyBorder="1" applyAlignment="1">
      <alignment horizontal="left" vertical="center" wrapText="1"/>
    </xf>
    <xf numFmtId="0" fontId="21" fillId="0" borderId="48" xfId="0" applyFont="1" applyBorder="1" applyAlignment="1">
      <alignment horizontal="left" vertical="center" wrapText="1"/>
    </xf>
    <xf numFmtId="0" fontId="21" fillId="0" borderId="0" xfId="0" applyFont="1" applyBorder="1" applyAlignment="1">
      <alignment horizontal="left" vertical="center" wrapText="1"/>
    </xf>
    <xf numFmtId="0" fontId="21" fillId="0" borderId="24" xfId="0" applyFont="1" applyBorder="1" applyAlignment="1">
      <alignment horizontal="left" vertical="center" wrapText="1"/>
    </xf>
    <xf numFmtId="0" fontId="9" fillId="0" borderId="68" xfId="0" applyFont="1" applyBorder="1" applyAlignment="1">
      <alignment horizontal="left" vertical="center"/>
    </xf>
    <xf numFmtId="0" fontId="9" fillId="0" borderId="69" xfId="0" applyFont="1" applyBorder="1" applyAlignment="1">
      <alignment horizontal="left" vertical="center"/>
    </xf>
    <xf numFmtId="0" fontId="9" fillId="0" borderId="70" xfId="0" applyFont="1" applyBorder="1" applyAlignment="1">
      <alignment horizontal="left" vertical="center"/>
    </xf>
    <xf numFmtId="0" fontId="9" fillId="0" borderId="68" xfId="0" applyFont="1" applyBorder="1" applyAlignment="1">
      <alignment vertical="center"/>
    </xf>
    <xf numFmtId="0" fontId="9" fillId="0" borderId="69" xfId="0" applyFont="1" applyBorder="1" applyAlignment="1">
      <alignment vertical="center"/>
    </xf>
    <xf numFmtId="0" fontId="9" fillId="0" borderId="70" xfId="0" applyFont="1" applyBorder="1" applyAlignment="1">
      <alignment vertical="center"/>
    </xf>
    <xf numFmtId="0" fontId="5" fillId="0" borderId="68" xfId="7" applyFont="1" applyBorder="1" applyAlignment="1">
      <alignment vertical="center"/>
    </xf>
    <xf numFmtId="0" fontId="5" fillId="0" borderId="69" xfId="7" applyFont="1" applyBorder="1" applyAlignment="1">
      <alignment vertical="center"/>
    </xf>
    <xf numFmtId="0" fontId="5" fillId="0" borderId="70" xfId="7" applyFont="1" applyBorder="1" applyAlignment="1">
      <alignment vertical="center"/>
    </xf>
    <xf numFmtId="0" fontId="9" fillId="0" borderId="27" xfId="0" applyFont="1" applyBorder="1" applyAlignment="1">
      <alignment horizontal="center" vertical="center"/>
    </xf>
    <xf numFmtId="0" fontId="7" fillId="0" borderId="0" xfId="1" applyFont="1" applyAlignment="1" applyProtection="1">
      <alignment vertical="center"/>
    </xf>
    <xf numFmtId="0" fontId="7" fillId="0" borderId="0" xfId="2" applyFont="1" applyAlignment="1" applyProtection="1">
      <alignment vertical="center"/>
    </xf>
    <xf numFmtId="0" fontId="12" fillId="0" borderId="19" xfId="0" applyFont="1" applyBorder="1">
      <alignment vertical="center"/>
    </xf>
    <xf numFmtId="0" fontId="12" fillId="0" borderId="20" xfId="0" applyFont="1" applyBorder="1">
      <alignment vertical="center"/>
    </xf>
    <xf numFmtId="0" fontId="12" fillId="0" borderId="21" xfId="0" applyFont="1" applyBorder="1">
      <alignment vertical="center"/>
    </xf>
    <xf numFmtId="0" fontId="7" fillId="0" borderId="19" xfId="0" applyFont="1" applyBorder="1">
      <alignment vertical="center"/>
    </xf>
    <xf numFmtId="0" fontId="25" fillId="0" borderId="19" xfId="5" applyBorder="1" applyAlignment="1" applyProtection="1">
      <alignment vertical="center"/>
    </xf>
    <xf numFmtId="0" fontId="25" fillId="0" borderId="20" xfId="5" applyBorder="1" applyAlignment="1" applyProtection="1">
      <alignment vertical="center"/>
    </xf>
    <xf numFmtId="0" fontId="25" fillId="0" borderId="21" xfId="5" applyBorder="1" applyAlignment="1" applyProtection="1">
      <alignment vertical="center"/>
    </xf>
    <xf numFmtId="0" fontId="27" fillId="0" borderId="19" xfId="5" applyFont="1" applyBorder="1" applyAlignment="1" applyProtection="1">
      <alignment vertical="center"/>
    </xf>
    <xf numFmtId="0" fontId="27" fillId="0" borderId="20" xfId="5" applyFont="1" applyBorder="1" applyAlignment="1" applyProtection="1">
      <alignment vertical="center"/>
    </xf>
    <xf numFmtId="0" fontId="27" fillId="0" borderId="21" xfId="5" applyFont="1" applyBorder="1" applyAlignment="1" applyProtection="1">
      <alignment vertical="center"/>
    </xf>
    <xf numFmtId="0" fontId="28" fillId="0" borderId="19" xfId="5" applyFont="1" applyBorder="1" applyAlignment="1" applyProtection="1">
      <alignment vertical="center"/>
    </xf>
    <xf numFmtId="0" fontId="26" fillId="0" borderId="19" xfId="5" applyFont="1" applyBorder="1" applyAlignment="1" applyProtection="1">
      <alignment vertical="center"/>
    </xf>
    <xf numFmtId="0" fontId="26" fillId="0" borderId="20" xfId="5" applyFont="1" applyBorder="1" applyAlignment="1" applyProtection="1">
      <alignment vertical="center"/>
    </xf>
    <xf numFmtId="0" fontId="26" fillId="0" borderId="21" xfId="5" applyFont="1" applyBorder="1" applyAlignment="1" applyProtection="1">
      <alignment vertical="center"/>
    </xf>
    <xf numFmtId="0" fontId="29" fillId="0" borderId="19" xfId="5" applyFont="1" applyBorder="1" applyAlignment="1" applyProtection="1">
      <alignment vertical="center"/>
    </xf>
    <xf numFmtId="0" fontId="7" fillId="0" borderId="14" xfId="2" applyFont="1" applyBorder="1" applyAlignment="1" applyProtection="1">
      <alignment horizontal="left" vertical="center"/>
    </xf>
    <xf numFmtId="0" fontId="7" fillId="0" borderId="19" xfId="2" applyFont="1" applyBorder="1" applyAlignment="1" applyProtection="1">
      <alignment horizontal="left" vertical="center"/>
    </xf>
    <xf numFmtId="0" fontId="7" fillId="0" borderId="21" xfId="2" applyFont="1" applyBorder="1" applyAlignment="1" applyProtection="1">
      <alignment horizontal="left" vertical="center"/>
    </xf>
    <xf numFmtId="0" fontId="9" fillId="0" borderId="19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center"/>
    </xf>
    <xf numFmtId="0" fontId="9" fillId="0" borderId="14" xfId="0" applyFont="1" applyBorder="1">
      <alignment vertical="center"/>
    </xf>
    <xf numFmtId="0" fontId="0" fillId="0" borderId="14" xfId="0" applyBorder="1">
      <alignment vertical="center"/>
    </xf>
    <xf numFmtId="17" fontId="7" fillId="0" borderId="14" xfId="2" applyNumberFormat="1" applyFont="1" applyBorder="1" applyAlignment="1" applyProtection="1">
      <alignment horizontal="left" vertical="center"/>
    </xf>
    <xf numFmtId="49" fontId="112" fillId="0" borderId="0" xfId="0" applyNumberFormat="1" applyFont="1" applyAlignment="1">
      <alignment horizontal="left" vertical="center"/>
    </xf>
    <xf numFmtId="0" fontId="113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horizontal="left" vertical="center" wrapText="1"/>
    </xf>
    <xf numFmtId="49" fontId="111" fillId="0" borderId="0" xfId="0" applyNumberFormat="1" applyFont="1" applyAlignment="1">
      <alignment horizontal="left" vertical="center"/>
    </xf>
    <xf numFmtId="49" fontId="11" fillId="14" borderId="0" xfId="0" applyNumberFormat="1" applyFont="1" applyFill="1">
      <alignment vertical="center"/>
    </xf>
    <xf numFmtId="49" fontId="21" fillId="18" borderId="0" xfId="0" applyNumberFormat="1" applyFont="1" applyFill="1">
      <alignment vertical="center"/>
    </xf>
    <xf numFmtId="49" fontId="12" fillId="22" borderId="0" xfId="0" applyNumberFormat="1" applyFont="1" applyFill="1" applyAlignment="1">
      <alignment horizontal="left" vertical="center"/>
    </xf>
    <xf numFmtId="49" fontId="11" fillId="22" borderId="0" xfId="0" applyNumberFormat="1" applyFont="1" applyFill="1" applyAlignment="1">
      <alignment horizontal="left" vertical="center"/>
    </xf>
    <xf numFmtId="0" fontId="114" fillId="0" borderId="0" xfId="0" applyNumberFormat="1" applyFont="1" applyAlignment="1">
      <alignment horizontal="left" vertical="center"/>
    </xf>
    <xf numFmtId="0" fontId="115" fillId="0" borderId="0" xfId="0" applyNumberFormat="1" applyFont="1" applyAlignment="1">
      <alignment horizontal="left" vertical="center" wrapText="1"/>
    </xf>
  </cellXfs>
  <cellStyles count="10">
    <cellStyle name="常规" xfId="0" builtinId="0"/>
    <cellStyle name="常规 2" xfId="2" xr:uid="{00000000-0005-0000-0000-000001000000}"/>
    <cellStyle name="常规 2 2" xfId="8" xr:uid="{00000000-0005-0000-0000-000002000000}"/>
    <cellStyle name="常规 3" xfId="7" xr:uid="{00000000-0005-0000-0000-000003000000}"/>
    <cellStyle name="常规 5" xfId="5" xr:uid="{00000000-0005-0000-0000-000004000000}"/>
    <cellStyle name="常规 5 2" xfId="4" xr:uid="{00000000-0005-0000-0000-000005000000}"/>
    <cellStyle name="常规 5 3" xfId="1" xr:uid="{00000000-0005-0000-0000-000006000000}"/>
    <cellStyle name="常规 6 2" xfId="3" xr:uid="{00000000-0005-0000-0000-000007000000}"/>
    <cellStyle name="超链接" xfId="6" xr:uid="{00000000-0005-0000-0000-000008000000}"/>
    <cellStyle name="好" xfId="9" builtinId="26"/>
  </cellStyles>
  <dxfs count="280"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rgb="FFFF99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9933FF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FF0000"/>
      </font>
    </dxf>
    <dxf>
      <font>
        <color rgb="FF00B050"/>
      </font>
    </dxf>
    <dxf>
      <fill>
        <patternFill patternType="lightDown">
          <fgColor rgb="FFFF0000"/>
        </patternFill>
      </fill>
    </dxf>
    <dxf>
      <fill>
        <patternFill>
          <fgColor theme="0"/>
        </patternFill>
      </fill>
    </dxf>
    <dxf>
      <fill>
        <patternFill patternType="lightDown"/>
      </fill>
    </dxf>
    <dxf>
      <fill>
        <patternFill patternType="lightDown">
          <fgColor rgb="FFFF0000"/>
        </patternFill>
      </fill>
    </dxf>
    <dxf>
      <fill>
        <patternFill>
          <fgColor theme="0"/>
        </patternFill>
      </fill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ill>
        <patternFill patternType="lightDown">
          <fgColor rgb="FFFF0000"/>
        </patternFill>
      </fill>
    </dxf>
    <dxf>
      <fill>
        <patternFill>
          <fgColor theme="0"/>
        </patternFill>
      </fill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ill>
        <patternFill patternType="lightDown">
          <fgColor rgb="FFFF0000"/>
        </patternFill>
      </fill>
    </dxf>
    <dxf>
      <fill>
        <patternFill>
          <fgColor theme="0"/>
        </patternFill>
      </fill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 patternType="solid">
          <fgColor auto="1"/>
          <bgColor rgb="FFC6EFCE"/>
        </patternFill>
      </fill>
    </dxf>
    <dxf>
      <fill>
        <patternFill patternType="solid">
          <fgColor rgb="FFFF0000"/>
          <bgColor rgb="FFFFC7CE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ill>
        <patternFill patternType="lightDown"/>
      </fill>
    </dxf>
    <dxf>
      <fill>
        <patternFill patternType="lightDown"/>
      </fill>
    </dxf>
    <dxf>
      <fill>
        <patternFill patternType="lightDown"/>
      </fill>
    </dxf>
    <dxf>
      <font>
        <color rgb="FF808080"/>
      </font>
    </dxf>
    <dxf>
      <font>
        <color rgb="FF65FF65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65FF65"/>
      </font>
    </dxf>
    <dxf>
      <font>
        <color rgb="FF00B0F0"/>
      </font>
    </dxf>
    <dxf>
      <font>
        <color rgb="FF7030A0"/>
      </font>
    </dxf>
    <dxf>
      <font>
        <color rgb="FFFF99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rgb="FF808080"/>
      </font>
    </dxf>
    <dxf>
      <font>
        <color rgb="FF65FF65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rgb="FF808080"/>
      </font>
    </dxf>
    <dxf>
      <font>
        <color rgb="FF65FF65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strike/>
      </font>
      <fill>
        <patternFill patternType="lightDown">
          <bgColor auto="1"/>
        </patternFill>
      </fill>
    </dxf>
    <dxf>
      <font>
        <color rgb="FFFF99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9933FF"/>
      </font>
    </dxf>
    <dxf>
      <font>
        <color rgb="FFFF0000"/>
      </font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65FF65"/>
      <color rgb="FFFF9900"/>
      <color rgb="FFFFC7CE"/>
      <color rgb="FFC6EFCE"/>
      <color rgb="FF006100"/>
      <color rgb="FF99FF33"/>
      <color rgb="FF9933FF"/>
      <color rgb="FF808080"/>
      <color rgb="FF008000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3" Type="http://schemas.openxmlformats.org/officeDocument/2006/relationships/image" Target="../media/image39.jpeg"/><Relationship Id="rId7" Type="http://schemas.openxmlformats.org/officeDocument/2006/relationships/image" Target="../media/image43.jpeg"/><Relationship Id="rId2" Type="http://schemas.openxmlformats.org/officeDocument/2006/relationships/image" Target="../media/image38.jpeg"/><Relationship Id="rId1" Type="http://schemas.openxmlformats.org/officeDocument/2006/relationships/image" Target="../media/image37.jpeg"/><Relationship Id="rId6" Type="http://schemas.openxmlformats.org/officeDocument/2006/relationships/image" Target="../media/image42.jpeg"/><Relationship Id="rId5" Type="http://schemas.openxmlformats.org/officeDocument/2006/relationships/image" Target="../media/image41.jpeg"/><Relationship Id="rId4" Type="http://schemas.openxmlformats.org/officeDocument/2006/relationships/image" Target="../media/image4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3069</xdr:colOff>
      <xdr:row>1</xdr:row>
      <xdr:rowOff>7983</xdr:rowOff>
    </xdr:from>
    <xdr:to>
      <xdr:col>1</xdr:col>
      <xdr:colOff>2977798</xdr:colOff>
      <xdr:row>1</xdr:row>
      <xdr:rowOff>1680670</xdr:rowOff>
    </xdr:to>
    <xdr:pic>
      <xdr:nvPicPr>
        <xdr:cNvPr id="2" name="1-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6278" y="510579"/>
          <a:ext cx="2974729" cy="16726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8</xdr:row>
      <xdr:rowOff>1652</xdr:rowOff>
    </xdr:from>
    <xdr:to>
      <xdr:col>2</xdr:col>
      <xdr:colOff>0</xdr:colOff>
      <xdr:row>8</xdr:row>
      <xdr:rowOff>1672541</xdr:rowOff>
    </xdr:to>
    <xdr:pic>
      <xdr:nvPicPr>
        <xdr:cNvPr id="3" name="1-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122" y="5702797"/>
          <a:ext cx="2973551" cy="167088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15</xdr:row>
      <xdr:rowOff>5805</xdr:rowOff>
    </xdr:from>
    <xdr:to>
      <xdr:col>2</xdr:col>
      <xdr:colOff>0</xdr:colOff>
      <xdr:row>15</xdr:row>
      <xdr:rowOff>1685364</xdr:rowOff>
    </xdr:to>
    <xdr:pic>
      <xdr:nvPicPr>
        <xdr:cNvPr id="4" name="1-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801" y="9884911"/>
          <a:ext cx="2975587" cy="167955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22</xdr:row>
      <xdr:rowOff>3933</xdr:rowOff>
    </xdr:from>
    <xdr:to>
      <xdr:col>2</xdr:col>
      <xdr:colOff>0</xdr:colOff>
      <xdr:row>23</xdr:row>
      <xdr:rowOff>0</xdr:rowOff>
    </xdr:to>
    <xdr:pic>
      <xdr:nvPicPr>
        <xdr:cNvPr id="5" name="1-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801" y="14580545"/>
          <a:ext cx="2975587" cy="166350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29</xdr:row>
      <xdr:rowOff>3531</xdr:rowOff>
    </xdr:from>
    <xdr:to>
      <xdr:col>2</xdr:col>
      <xdr:colOff>0</xdr:colOff>
      <xdr:row>29</xdr:row>
      <xdr:rowOff>1677614</xdr:rowOff>
    </xdr:to>
    <xdr:pic>
      <xdr:nvPicPr>
        <xdr:cNvPr id="6" name="1-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21349056"/>
          <a:ext cx="2976148" cy="16740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33</xdr:row>
      <xdr:rowOff>3817</xdr:rowOff>
    </xdr:from>
    <xdr:to>
      <xdr:col>2</xdr:col>
      <xdr:colOff>0</xdr:colOff>
      <xdr:row>33</xdr:row>
      <xdr:rowOff>1670280</xdr:rowOff>
    </xdr:to>
    <xdr:pic>
      <xdr:nvPicPr>
        <xdr:cNvPr id="7" name="2-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801" y="22442476"/>
          <a:ext cx="2975587" cy="166646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40</xdr:row>
      <xdr:rowOff>3536</xdr:rowOff>
    </xdr:from>
    <xdr:to>
      <xdr:col>2</xdr:col>
      <xdr:colOff>0</xdr:colOff>
      <xdr:row>40</xdr:row>
      <xdr:rowOff>1677619</xdr:rowOff>
    </xdr:to>
    <xdr:pic>
      <xdr:nvPicPr>
        <xdr:cNvPr id="8" name="2-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29750111"/>
          <a:ext cx="2976148" cy="16740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4482</xdr:colOff>
      <xdr:row>47</xdr:row>
      <xdr:rowOff>6406</xdr:rowOff>
    </xdr:from>
    <xdr:to>
      <xdr:col>1</xdr:col>
      <xdr:colOff>2979087</xdr:colOff>
      <xdr:row>47</xdr:row>
      <xdr:rowOff>1667119</xdr:rowOff>
    </xdr:to>
    <xdr:pic>
      <xdr:nvPicPr>
        <xdr:cNvPr id="9" name="2-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106" y="31822147"/>
          <a:ext cx="2974605" cy="166071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54</xdr:row>
      <xdr:rowOff>3761</xdr:rowOff>
    </xdr:from>
    <xdr:to>
      <xdr:col>2</xdr:col>
      <xdr:colOff>0</xdr:colOff>
      <xdr:row>54</xdr:row>
      <xdr:rowOff>1677844</xdr:rowOff>
    </xdr:to>
    <xdr:pic>
      <xdr:nvPicPr>
        <xdr:cNvPr id="10" name="2-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40161161"/>
          <a:ext cx="2976148" cy="16740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61</xdr:row>
      <xdr:rowOff>3535</xdr:rowOff>
    </xdr:from>
    <xdr:to>
      <xdr:col>2</xdr:col>
      <xdr:colOff>0</xdr:colOff>
      <xdr:row>61</xdr:row>
      <xdr:rowOff>1677618</xdr:rowOff>
    </xdr:to>
    <xdr:pic>
      <xdr:nvPicPr>
        <xdr:cNvPr id="11" name="2-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45371110"/>
          <a:ext cx="2976148" cy="16740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75</xdr:row>
      <xdr:rowOff>8297</xdr:rowOff>
    </xdr:from>
    <xdr:to>
      <xdr:col>2</xdr:col>
      <xdr:colOff>0</xdr:colOff>
      <xdr:row>75</xdr:row>
      <xdr:rowOff>1682380</xdr:rowOff>
    </xdr:to>
    <xdr:pic>
      <xdr:nvPicPr>
        <xdr:cNvPr id="12" name="3-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55796222"/>
          <a:ext cx="2976148" cy="16740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3636</xdr:colOff>
      <xdr:row>82</xdr:row>
      <xdr:rowOff>3099</xdr:rowOff>
    </xdr:from>
    <xdr:to>
      <xdr:col>2</xdr:col>
      <xdr:colOff>0</xdr:colOff>
      <xdr:row>82</xdr:row>
      <xdr:rowOff>1678049</xdr:rowOff>
    </xdr:to>
    <xdr:pic>
      <xdr:nvPicPr>
        <xdr:cNvPr id="13" name="3-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7149" y="61001199"/>
          <a:ext cx="2977689" cy="16749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3634</xdr:colOff>
      <xdr:row>89</xdr:row>
      <xdr:rowOff>6640</xdr:rowOff>
    </xdr:from>
    <xdr:to>
      <xdr:col>1</xdr:col>
      <xdr:colOff>2980763</xdr:colOff>
      <xdr:row>89</xdr:row>
      <xdr:rowOff>1674973</xdr:rowOff>
    </xdr:to>
    <xdr:pic>
      <xdr:nvPicPr>
        <xdr:cNvPr id="14" name="3-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6258" y="59944664"/>
          <a:ext cx="2977129" cy="166833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96</xdr:row>
      <xdr:rowOff>5469</xdr:rowOff>
    </xdr:from>
    <xdr:to>
      <xdr:col>2</xdr:col>
      <xdr:colOff>0</xdr:colOff>
      <xdr:row>96</xdr:row>
      <xdr:rowOff>1666157</xdr:rowOff>
    </xdr:to>
    <xdr:pic>
      <xdr:nvPicPr>
        <xdr:cNvPr id="15" name="3-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71423919"/>
          <a:ext cx="2952335" cy="1660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3916</xdr:colOff>
      <xdr:row>103</xdr:row>
      <xdr:rowOff>3312</xdr:rowOff>
    </xdr:from>
    <xdr:to>
      <xdr:col>2</xdr:col>
      <xdr:colOff>0</xdr:colOff>
      <xdr:row>103</xdr:row>
      <xdr:rowOff>1653988</xdr:rowOff>
    </xdr:to>
    <xdr:pic>
      <xdr:nvPicPr>
        <xdr:cNvPr id="16" name="4-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6540" y="69309453"/>
          <a:ext cx="2976848" cy="165067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4482</xdr:colOff>
      <xdr:row>110</xdr:row>
      <xdr:rowOff>5952</xdr:rowOff>
    </xdr:from>
    <xdr:to>
      <xdr:col>2</xdr:col>
      <xdr:colOff>0</xdr:colOff>
      <xdr:row>111</xdr:row>
      <xdr:rowOff>0</xdr:rowOff>
    </xdr:to>
    <xdr:pic>
      <xdr:nvPicPr>
        <xdr:cNvPr id="17" name="4-2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106" y="73978223"/>
          <a:ext cx="2976282" cy="165700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0</xdr:colOff>
      <xdr:row>117</xdr:row>
      <xdr:rowOff>3308</xdr:rowOff>
    </xdr:from>
    <xdr:to>
      <xdr:col>2</xdr:col>
      <xdr:colOff>0</xdr:colOff>
      <xdr:row>117</xdr:row>
      <xdr:rowOff>1653987</xdr:rowOff>
    </xdr:to>
    <xdr:pic>
      <xdr:nvPicPr>
        <xdr:cNvPr id="18" name="4-3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2624" y="78650673"/>
          <a:ext cx="2980764" cy="165067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4482</xdr:colOff>
      <xdr:row>124</xdr:row>
      <xdr:rowOff>3315</xdr:rowOff>
    </xdr:from>
    <xdr:to>
      <xdr:col>2</xdr:col>
      <xdr:colOff>0</xdr:colOff>
      <xdr:row>125</xdr:row>
      <xdr:rowOff>4483</xdr:rowOff>
    </xdr:to>
    <xdr:pic>
      <xdr:nvPicPr>
        <xdr:cNvPr id="19" name="4-4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106" y="83316809"/>
          <a:ext cx="2976282" cy="165515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0</xdr:colOff>
      <xdr:row>138</xdr:row>
      <xdr:rowOff>3314</xdr:rowOff>
    </xdr:from>
    <xdr:to>
      <xdr:col>2</xdr:col>
      <xdr:colOff>0</xdr:colOff>
      <xdr:row>139</xdr:row>
      <xdr:rowOff>0</xdr:rowOff>
    </xdr:to>
    <xdr:pic>
      <xdr:nvPicPr>
        <xdr:cNvPr id="21" name="5-2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2624" y="92662514"/>
          <a:ext cx="2980764" cy="165067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4482</xdr:colOff>
      <xdr:row>144</xdr:row>
      <xdr:rowOff>502022</xdr:rowOff>
    </xdr:from>
    <xdr:to>
      <xdr:col>2</xdr:col>
      <xdr:colOff>0</xdr:colOff>
      <xdr:row>145</xdr:row>
      <xdr:rowOff>1662952</xdr:rowOff>
    </xdr:to>
    <xdr:pic>
      <xdr:nvPicPr>
        <xdr:cNvPr id="22" name="5-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106" y="97325328"/>
          <a:ext cx="2976282" cy="166295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4592</xdr:colOff>
      <xdr:row>152</xdr:row>
      <xdr:rowOff>0</xdr:rowOff>
    </xdr:from>
    <xdr:to>
      <xdr:col>1</xdr:col>
      <xdr:colOff>2979418</xdr:colOff>
      <xdr:row>153</xdr:row>
      <xdr:rowOff>0</xdr:rowOff>
    </xdr:to>
    <xdr:pic>
      <xdr:nvPicPr>
        <xdr:cNvPr id="23" name="5-4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216" y="102000424"/>
          <a:ext cx="2974826" cy="16674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159</xdr:row>
      <xdr:rowOff>5467</xdr:rowOff>
    </xdr:from>
    <xdr:to>
      <xdr:col>2</xdr:col>
      <xdr:colOff>0</xdr:colOff>
      <xdr:row>159</xdr:row>
      <xdr:rowOff>1666155</xdr:rowOff>
    </xdr:to>
    <xdr:pic>
      <xdr:nvPicPr>
        <xdr:cNvPr id="24" name="5-5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118163092"/>
          <a:ext cx="2952335" cy="1660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5195</xdr:colOff>
      <xdr:row>166</xdr:row>
      <xdr:rowOff>4483</xdr:rowOff>
    </xdr:from>
    <xdr:to>
      <xdr:col>2</xdr:col>
      <xdr:colOff>0</xdr:colOff>
      <xdr:row>167</xdr:row>
      <xdr:rowOff>0</xdr:rowOff>
    </xdr:to>
    <xdr:pic>
      <xdr:nvPicPr>
        <xdr:cNvPr id="25" name="6-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819" y="111364059"/>
          <a:ext cx="2975569" cy="166295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5710</xdr:colOff>
      <xdr:row>173</xdr:row>
      <xdr:rowOff>3311</xdr:rowOff>
    </xdr:from>
    <xdr:to>
      <xdr:col>2</xdr:col>
      <xdr:colOff>0</xdr:colOff>
      <xdr:row>173</xdr:row>
      <xdr:rowOff>1662952</xdr:rowOff>
    </xdr:to>
    <xdr:pic>
      <xdr:nvPicPr>
        <xdr:cNvPr id="26" name="6-2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8334" y="116042464"/>
          <a:ext cx="2975054" cy="165964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4482</xdr:colOff>
      <xdr:row>180</xdr:row>
      <xdr:rowOff>2456</xdr:rowOff>
    </xdr:from>
    <xdr:to>
      <xdr:col>2</xdr:col>
      <xdr:colOff>0</xdr:colOff>
      <xdr:row>180</xdr:row>
      <xdr:rowOff>1659723</xdr:rowOff>
    </xdr:to>
    <xdr:pic>
      <xdr:nvPicPr>
        <xdr:cNvPr id="27" name="6-3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106" y="120716703"/>
          <a:ext cx="2976282" cy="165726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5710</xdr:colOff>
      <xdr:row>187</xdr:row>
      <xdr:rowOff>3308</xdr:rowOff>
    </xdr:from>
    <xdr:to>
      <xdr:col>2</xdr:col>
      <xdr:colOff>0</xdr:colOff>
      <xdr:row>187</xdr:row>
      <xdr:rowOff>1653987</xdr:rowOff>
    </xdr:to>
    <xdr:pic>
      <xdr:nvPicPr>
        <xdr:cNvPr id="28" name="6-4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8334" y="125392649"/>
          <a:ext cx="2975054" cy="165067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194</xdr:row>
      <xdr:rowOff>5752</xdr:rowOff>
    </xdr:from>
    <xdr:to>
      <xdr:col>2</xdr:col>
      <xdr:colOff>0</xdr:colOff>
      <xdr:row>195</xdr:row>
      <xdr:rowOff>4481</xdr:rowOff>
    </xdr:to>
    <xdr:pic>
      <xdr:nvPicPr>
        <xdr:cNvPr id="29" name="7-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801" y="130061223"/>
          <a:ext cx="2975587" cy="167512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201</xdr:row>
      <xdr:rowOff>5468</xdr:rowOff>
    </xdr:from>
    <xdr:to>
      <xdr:col>2</xdr:col>
      <xdr:colOff>0</xdr:colOff>
      <xdr:row>201</xdr:row>
      <xdr:rowOff>1666156</xdr:rowOff>
    </xdr:to>
    <xdr:pic>
      <xdr:nvPicPr>
        <xdr:cNvPr id="31" name="7-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149352706"/>
          <a:ext cx="2952335" cy="1660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208</xdr:row>
      <xdr:rowOff>5465</xdr:rowOff>
    </xdr:from>
    <xdr:to>
      <xdr:col>2</xdr:col>
      <xdr:colOff>0</xdr:colOff>
      <xdr:row>208</xdr:row>
      <xdr:rowOff>1666153</xdr:rowOff>
    </xdr:to>
    <xdr:pic>
      <xdr:nvPicPr>
        <xdr:cNvPr id="32" name="7-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154548590"/>
          <a:ext cx="2952335" cy="1660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215</xdr:row>
      <xdr:rowOff>3090</xdr:rowOff>
    </xdr:from>
    <xdr:to>
      <xdr:col>2</xdr:col>
      <xdr:colOff>0</xdr:colOff>
      <xdr:row>215</xdr:row>
      <xdr:rowOff>1663778</xdr:rowOff>
    </xdr:to>
    <xdr:pic>
      <xdr:nvPicPr>
        <xdr:cNvPr id="33" name="图片 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159746865"/>
          <a:ext cx="2952335" cy="1660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4763</xdr:colOff>
      <xdr:row>222</xdr:row>
      <xdr:rowOff>6246</xdr:rowOff>
    </xdr:from>
    <xdr:to>
      <xdr:col>1</xdr:col>
      <xdr:colOff>2975610</xdr:colOff>
      <xdr:row>223</xdr:row>
      <xdr:rowOff>1482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2E9D7FA-1F83-405E-AB88-F3F9DEB5A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276" y="164445846"/>
          <a:ext cx="2971799" cy="167163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229</xdr:row>
      <xdr:rowOff>0</xdr:rowOff>
    </xdr:from>
    <xdr:to>
      <xdr:col>2</xdr:col>
      <xdr:colOff>8467</xdr:colOff>
      <xdr:row>230</xdr:row>
      <xdr:rowOff>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B6F9621F-04DA-42C6-95C9-793152FA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0180" y="168729660"/>
          <a:ext cx="2980267" cy="1676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847</xdr:colOff>
      <xdr:row>237</xdr:row>
      <xdr:rowOff>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329990F-B377-4E3C-828A-16D482E9C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3520" y="157833060"/>
          <a:ext cx="2980267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502762</xdr:rowOff>
    </xdr:from>
    <xdr:to>
      <xdr:col>2</xdr:col>
      <xdr:colOff>2246</xdr:colOff>
      <xdr:row>69</xdr:row>
      <xdr:rowOff>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0A09766-F7B1-4DB4-92AF-2CAA1970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2578" y="45924247"/>
          <a:ext cx="2983472" cy="16771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243</xdr:row>
      <xdr:rowOff>0</xdr:rowOff>
    </xdr:from>
    <xdr:to>
      <xdr:col>2</xdr:col>
      <xdr:colOff>1</xdr:colOff>
      <xdr:row>243</xdr:row>
      <xdr:rowOff>1675924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87C1B892-D48D-460B-9C74-7D2A58ED0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3521" y="163029900"/>
          <a:ext cx="2979420" cy="1675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1</xdr:rowOff>
    </xdr:from>
    <xdr:to>
      <xdr:col>2</xdr:col>
      <xdr:colOff>0</xdr:colOff>
      <xdr:row>132</xdr:row>
      <xdr:rowOff>19050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6FE9D48A-8D00-44F0-A485-64391FF31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57350" y="88268176"/>
          <a:ext cx="3314700" cy="16859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32916</xdr:rowOff>
    </xdr:from>
    <xdr:to>
      <xdr:col>8</xdr:col>
      <xdr:colOff>9303</xdr:colOff>
      <xdr:row>2</xdr:row>
      <xdr:rowOff>2121266</xdr:rowOff>
    </xdr:to>
    <xdr:pic>
      <xdr:nvPicPr>
        <xdr:cNvPr id="2" name="远征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398676"/>
          <a:ext cx="3712623" cy="20883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8</xdr:row>
      <xdr:rowOff>30244</xdr:rowOff>
    </xdr:from>
    <xdr:to>
      <xdr:col>8</xdr:col>
      <xdr:colOff>9303</xdr:colOff>
      <xdr:row>8</xdr:row>
      <xdr:rowOff>2118594</xdr:rowOff>
    </xdr:to>
    <xdr:pic>
      <xdr:nvPicPr>
        <xdr:cNvPr id="3" name="远征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3649744"/>
          <a:ext cx="3712623" cy="20883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14</xdr:row>
      <xdr:rowOff>33102</xdr:rowOff>
    </xdr:from>
    <xdr:to>
      <xdr:col>8</xdr:col>
      <xdr:colOff>9303</xdr:colOff>
      <xdr:row>14</xdr:row>
      <xdr:rowOff>2121452</xdr:rowOff>
    </xdr:to>
    <xdr:pic>
      <xdr:nvPicPr>
        <xdr:cNvPr id="4" name="远征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6929202"/>
          <a:ext cx="3712623" cy="20883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20</xdr:row>
      <xdr:rowOff>21803</xdr:rowOff>
    </xdr:from>
    <xdr:to>
      <xdr:col>8</xdr:col>
      <xdr:colOff>0</xdr:colOff>
      <xdr:row>20</xdr:row>
      <xdr:rowOff>2104920</xdr:rowOff>
    </xdr:to>
    <xdr:pic>
      <xdr:nvPicPr>
        <xdr:cNvPr id="5" name="远征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10179263"/>
          <a:ext cx="3703320" cy="208311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26</xdr:row>
      <xdr:rowOff>21933</xdr:rowOff>
    </xdr:from>
    <xdr:to>
      <xdr:col>8</xdr:col>
      <xdr:colOff>0</xdr:colOff>
      <xdr:row>26</xdr:row>
      <xdr:rowOff>2105050</xdr:rowOff>
    </xdr:to>
    <xdr:pic>
      <xdr:nvPicPr>
        <xdr:cNvPr id="6" name="远征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13433133"/>
          <a:ext cx="3703320" cy="208311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32</xdr:row>
      <xdr:rowOff>33641</xdr:rowOff>
    </xdr:from>
    <xdr:to>
      <xdr:col>8</xdr:col>
      <xdr:colOff>18606</xdr:colOff>
      <xdr:row>32</xdr:row>
      <xdr:rowOff>2127224</xdr:rowOff>
    </xdr:to>
    <xdr:pic>
      <xdr:nvPicPr>
        <xdr:cNvPr id="7" name="远征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16706201"/>
          <a:ext cx="3721926" cy="20935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1329</xdr:colOff>
      <xdr:row>38</xdr:row>
      <xdr:rowOff>24698</xdr:rowOff>
    </xdr:from>
    <xdr:to>
      <xdr:col>8</xdr:col>
      <xdr:colOff>1329</xdr:colOff>
      <xdr:row>38</xdr:row>
      <xdr:rowOff>2107815</xdr:rowOff>
    </xdr:to>
    <xdr:pic>
      <xdr:nvPicPr>
        <xdr:cNvPr id="8" name="远征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7269" y="19973858"/>
          <a:ext cx="3703320" cy="208311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1329</xdr:colOff>
      <xdr:row>44</xdr:row>
      <xdr:rowOff>17078</xdr:rowOff>
    </xdr:from>
    <xdr:to>
      <xdr:col>8</xdr:col>
      <xdr:colOff>1329</xdr:colOff>
      <xdr:row>44</xdr:row>
      <xdr:rowOff>2100195</xdr:rowOff>
    </xdr:to>
    <xdr:pic>
      <xdr:nvPicPr>
        <xdr:cNvPr id="9" name="远征7">
          <a:extLst>
            <a:ext uri="{FF2B5EF4-FFF2-40B4-BE49-F238E27FC236}">
              <a16:creationId xmlns:a16="http://schemas.microsoft.com/office/drawing/2014/main" id="{E6A4E5DB-60DF-486E-BC0F-24D466123B41}"/>
            </a:ext>
          </a:extLst>
        </xdr:cNvPr>
        <xdr:cNvPicPr/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7269" y="23212358"/>
          <a:ext cx="3703320" cy="2083117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20818</xdr:rowOff>
    </xdr:from>
    <xdr:to>
      <xdr:col>6</xdr:col>
      <xdr:colOff>0</xdr:colOff>
      <xdr:row>42</xdr:row>
      <xdr:rowOff>25400</xdr:rowOff>
    </xdr:to>
    <xdr:pic>
      <xdr:nvPicPr>
        <xdr:cNvPr id="2" name="图片 3" descr="QQ图片20161226220136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3153485"/>
          <a:ext cx="4114800" cy="4068582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rsion" refreshOnLoad="1" growShrinkType="overwriteClear" removeDataOnSave="1" connectionId="5" xr16:uid="{00000000-0016-0000-14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rsion_1" refreshOnLoad="1" growShrinkType="overwriteClear" removeDataOnSave="1" connectionId="6" xr16:uid="{00000000-0016-0000-14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wnload" connectionId="4" xr16:uid="{00000000-0016-0000-1500-000005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rsion" connectionId="2" xr16:uid="{00000000-0016-0000-1500-000004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" connectionId="3" xr16:uid="{00000000-0016-0000-1500-000003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?tn=80035161_1_dg" connectionId="1" xr16:uid="{00000000-0016-0000-1500-000002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://www.jianrmod.cn/index.html" TargetMode="External"/><Relationship Id="rId1" Type="http://schemas.openxmlformats.org/officeDocument/2006/relationships/printerSettings" Target="../printerSettings/printerSettings1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://bbs.nga.cn/read.php?tid=10736570" TargetMode="External"/><Relationship Id="rId2" Type="http://schemas.openxmlformats.org/officeDocument/2006/relationships/hyperlink" Target="http://bbs.ngacn.cc/read.php?tid=9554784&amp;rand=286" TargetMode="External"/><Relationship Id="rId1" Type="http://schemas.openxmlformats.org/officeDocument/2006/relationships/printerSettings" Target="../printerSettings/printerSettings23.bin"/><Relationship Id="rId5" Type="http://schemas.openxmlformats.org/officeDocument/2006/relationships/printerSettings" Target="../printerSettings/printerSettings24.bin"/><Relationship Id="rId4" Type="http://schemas.openxmlformats.org/officeDocument/2006/relationships/hyperlink" Target="https://www.zjsnrwiki.com/wiki/&#25112;&#26007;&#26426;&#21046;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4" Type="http://schemas.openxmlformats.org/officeDocument/2006/relationships/queryTable" Target="../queryTables/queryTable2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3" Type="http://schemas.openxmlformats.org/officeDocument/2006/relationships/printerSettings" Target="../printerSettings/printerSettings28.bin"/><Relationship Id="rId7" Type="http://schemas.openxmlformats.org/officeDocument/2006/relationships/queryTable" Target="../queryTables/queryTable5.xml"/><Relationship Id="rId2" Type="http://schemas.openxmlformats.org/officeDocument/2006/relationships/hyperlink" Target="https://clover-wiki.com/static/latest_wsgr.html" TargetMode="External"/><Relationship Id="rId1" Type="http://schemas.openxmlformats.org/officeDocument/2006/relationships/printerSettings" Target="../printerSettings/printerSettings27.bin"/><Relationship Id="rId6" Type="http://schemas.openxmlformats.org/officeDocument/2006/relationships/queryTable" Target="../queryTables/queryTable4.xml"/><Relationship Id="rId5" Type="http://schemas.openxmlformats.org/officeDocument/2006/relationships/queryTable" Target="../queryTables/queryTable3.xml"/><Relationship Id="rId4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V250"/>
  <sheetViews>
    <sheetView zoomScaleNormal="100" workbookViewId="0">
      <pane xSplit="1" topLeftCell="B1" activePane="topRight" state="frozen"/>
      <selection activeCell="A241" sqref="A241"/>
      <selection pane="topRight" activeCell="C133" sqref="C133"/>
    </sheetView>
  </sheetViews>
  <sheetFormatPr defaultColWidth="9" defaultRowHeight="13.5"/>
  <cols>
    <col min="1" max="1" width="21.75" style="215" customWidth="1"/>
    <col min="2" max="2" width="43.5" style="1" customWidth="1"/>
    <col min="3" max="3" width="80.625" style="1" customWidth="1"/>
    <col min="4" max="17" width="50.625" style="1" customWidth="1"/>
    <col min="18" max="256" width="9" style="1" customWidth="1"/>
  </cols>
  <sheetData>
    <row r="1" spans="1:6" s="2" customFormat="1" ht="39.950000000000003" customHeight="1">
      <c r="A1" s="209" t="s">
        <v>0</v>
      </c>
    </row>
    <row r="2" spans="1:6" s="3" customFormat="1" ht="132.94999999999999" customHeight="1">
      <c r="A2" s="210" t="s">
        <v>1</v>
      </c>
      <c r="C2" s="4" t="s">
        <v>2112</v>
      </c>
      <c r="D2" s="3" t="s">
        <v>697</v>
      </c>
    </row>
    <row r="3" spans="1:6" s="3" customFormat="1" ht="39.950000000000003" customHeight="1">
      <c r="A3" s="210" t="s">
        <v>506</v>
      </c>
      <c r="B3" s="3" t="s">
        <v>467</v>
      </c>
    </row>
    <row r="4" spans="1:6" s="3" customFormat="1" ht="39.950000000000003" customHeight="1">
      <c r="A4" s="210" t="s">
        <v>2</v>
      </c>
      <c r="B4" s="3" t="s">
        <v>3</v>
      </c>
      <c r="C4" s="3" t="s">
        <v>814</v>
      </c>
      <c r="D4" s="3" t="s">
        <v>815</v>
      </c>
      <c r="E4" s="3" t="s">
        <v>816</v>
      </c>
    </row>
    <row r="5" spans="1:6" s="3" customFormat="1" ht="39.950000000000003" customHeight="1">
      <c r="A5" s="210"/>
      <c r="B5" s="3" t="s">
        <v>4</v>
      </c>
      <c r="C5" s="3" t="s">
        <v>2883</v>
      </c>
      <c r="D5" s="3" t="s">
        <v>2884</v>
      </c>
      <c r="E5" s="3" t="s">
        <v>2885</v>
      </c>
    </row>
    <row r="6" spans="1:6" s="3" customFormat="1" ht="39.950000000000003" customHeight="1">
      <c r="A6" s="210"/>
      <c r="B6" s="3" t="s">
        <v>5</v>
      </c>
      <c r="C6" s="3" t="s">
        <v>2883</v>
      </c>
      <c r="D6" s="3" t="s">
        <v>2886</v>
      </c>
      <c r="E6" s="3" t="s">
        <v>2884</v>
      </c>
    </row>
    <row r="7" spans="1:6" s="3" customFormat="1" ht="39.950000000000003" customHeight="1">
      <c r="A7" s="210"/>
      <c r="B7" s="3" t="s">
        <v>6</v>
      </c>
      <c r="C7" s="3" t="s">
        <v>2887</v>
      </c>
      <c r="D7" s="3" t="s">
        <v>2888</v>
      </c>
      <c r="E7" s="3" t="s">
        <v>2886</v>
      </c>
    </row>
    <row r="8" spans="1:6" s="5" customFormat="1" ht="39.950000000000003" customHeight="1">
      <c r="A8" s="211"/>
    </row>
    <row r="9" spans="1:6" s="3" customFormat="1" ht="131.44999999999999" customHeight="1">
      <c r="A9" s="210" t="s">
        <v>9</v>
      </c>
      <c r="C9" s="4" t="s">
        <v>2485</v>
      </c>
    </row>
    <row r="10" spans="1:6" s="3" customFormat="1" ht="39.950000000000003" customHeight="1">
      <c r="A10" s="210" t="s">
        <v>506</v>
      </c>
      <c r="B10" s="3" t="s">
        <v>2541</v>
      </c>
      <c r="C10" s="3" t="s">
        <v>2542</v>
      </c>
    </row>
    <row r="11" spans="1:6" s="3" customFormat="1" ht="39.950000000000003" customHeight="1">
      <c r="A11" s="210" t="s">
        <v>2</v>
      </c>
      <c r="B11" s="3" t="s">
        <v>3</v>
      </c>
      <c r="C11" s="3" t="s">
        <v>814</v>
      </c>
      <c r="D11" s="3" t="s">
        <v>817</v>
      </c>
      <c r="E11" s="3" t="s">
        <v>818</v>
      </c>
      <c r="F11" s="3" t="s">
        <v>819</v>
      </c>
    </row>
    <row r="12" spans="1:6" s="3" customFormat="1" ht="39.950000000000003" customHeight="1">
      <c r="A12" s="210"/>
      <c r="B12" s="3" t="s">
        <v>4</v>
      </c>
      <c r="C12" s="3" t="s">
        <v>2889</v>
      </c>
      <c r="D12" s="3" t="s">
        <v>2889</v>
      </c>
      <c r="E12" s="3" t="s">
        <v>2890</v>
      </c>
      <c r="F12" s="3" t="s">
        <v>2891</v>
      </c>
    </row>
    <row r="13" spans="1:6" s="3" customFormat="1" ht="39.950000000000003" customHeight="1">
      <c r="A13" s="210"/>
      <c r="B13" s="3" t="s">
        <v>5</v>
      </c>
      <c r="C13" s="3" t="s">
        <v>2889</v>
      </c>
      <c r="D13" s="3" t="s">
        <v>2889</v>
      </c>
      <c r="E13" s="3" t="s">
        <v>2892</v>
      </c>
      <c r="F13" s="3" t="s">
        <v>2891</v>
      </c>
    </row>
    <row r="14" spans="1:6" s="3" customFormat="1" ht="39.950000000000003" customHeight="1">
      <c r="A14" s="210"/>
      <c r="B14" s="3" t="s">
        <v>6</v>
      </c>
      <c r="C14" s="3" t="s">
        <v>2893</v>
      </c>
      <c r="D14" s="3" t="s">
        <v>2893</v>
      </c>
      <c r="E14" s="3" t="s">
        <v>2894</v>
      </c>
      <c r="F14" s="3" t="s">
        <v>2895</v>
      </c>
    </row>
    <row r="15" spans="1:6" s="5" customFormat="1" ht="39.950000000000003" customHeight="1">
      <c r="A15" s="211"/>
    </row>
    <row r="16" spans="1:6" s="3" customFormat="1" ht="132.94999999999999" customHeight="1">
      <c r="A16" s="210" t="s">
        <v>13</v>
      </c>
      <c r="C16" s="4" t="s">
        <v>2113</v>
      </c>
      <c r="D16" s="3" t="s">
        <v>866</v>
      </c>
    </row>
    <row r="17" spans="1:8" s="3" customFormat="1" ht="39.950000000000003" customHeight="1">
      <c r="A17" s="210" t="s">
        <v>506</v>
      </c>
      <c r="B17" s="3" t="s">
        <v>2543</v>
      </c>
      <c r="C17" s="3" t="s">
        <v>2544</v>
      </c>
      <c r="D17" s="3" t="s">
        <v>2545</v>
      </c>
    </row>
    <row r="18" spans="1:8" s="3" customFormat="1" ht="39.950000000000003" customHeight="1">
      <c r="A18" s="210" t="s">
        <v>2</v>
      </c>
      <c r="B18" s="3" t="s">
        <v>14</v>
      </c>
      <c r="C18" s="3" t="s">
        <v>823</v>
      </c>
      <c r="D18" s="3" t="s">
        <v>824</v>
      </c>
      <c r="E18" s="3" t="s">
        <v>867</v>
      </c>
      <c r="F18" s="3" t="s">
        <v>825</v>
      </c>
      <c r="G18" s="3" t="s">
        <v>844</v>
      </c>
    </row>
    <row r="19" spans="1:8" s="3" customFormat="1" ht="39.950000000000003" customHeight="1">
      <c r="A19" s="210"/>
      <c r="B19" s="3" t="s">
        <v>4</v>
      </c>
      <c r="C19" s="3" t="s">
        <v>2896</v>
      </c>
      <c r="D19" s="3" t="s">
        <v>2896</v>
      </c>
      <c r="E19" s="3" t="s">
        <v>2897</v>
      </c>
      <c r="F19" s="3" t="s">
        <v>2897</v>
      </c>
      <c r="G19" s="3" t="s">
        <v>2898</v>
      </c>
    </row>
    <row r="20" spans="1:8" s="3" customFormat="1" ht="39.950000000000003" customHeight="1">
      <c r="A20" s="210"/>
      <c r="B20" s="3" t="s">
        <v>5</v>
      </c>
      <c r="C20" s="3" t="s">
        <v>2899</v>
      </c>
      <c r="D20" s="3" t="s">
        <v>2899</v>
      </c>
      <c r="E20" s="3" t="s">
        <v>2900</v>
      </c>
      <c r="F20" s="3" t="s">
        <v>2900</v>
      </c>
      <c r="G20" s="3" t="s">
        <v>2901</v>
      </c>
    </row>
    <row r="21" spans="1:8" s="3" customFormat="1" ht="39.950000000000003" customHeight="1">
      <c r="A21" s="210"/>
      <c r="B21" s="3" t="s">
        <v>6</v>
      </c>
      <c r="C21" s="3" t="s">
        <v>2902</v>
      </c>
      <c r="D21" s="3" t="s">
        <v>2902</v>
      </c>
      <c r="E21" s="3" t="s">
        <v>2903</v>
      </c>
      <c r="F21" s="3" t="s">
        <v>2903</v>
      </c>
      <c r="G21" s="3" t="s">
        <v>2904</v>
      </c>
    </row>
    <row r="22" spans="1:8" s="5" customFormat="1" ht="39.950000000000003" customHeight="1">
      <c r="A22" s="211"/>
    </row>
    <row r="23" spans="1:8" s="3" customFormat="1" ht="131.44999999999999" customHeight="1">
      <c r="A23" s="210" t="s">
        <v>16</v>
      </c>
      <c r="C23" s="4" t="s">
        <v>2114</v>
      </c>
      <c r="D23" s="3" t="s">
        <v>868</v>
      </c>
    </row>
    <row r="24" spans="1:8" s="3" customFormat="1" ht="39.950000000000003" customHeight="1">
      <c r="A24" s="210" t="s">
        <v>506</v>
      </c>
      <c r="B24" s="3" t="s">
        <v>2546</v>
      </c>
    </row>
    <row r="25" spans="1:8" s="3" customFormat="1" ht="39.950000000000003" customHeight="1">
      <c r="A25" s="210" t="s">
        <v>2</v>
      </c>
      <c r="B25" s="3" t="s">
        <v>14</v>
      </c>
      <c r="C25" s="3" t="s">
        <v>823</v>
      </c>
      <c r="D25" s="3" t="s">
        <v>824</v>
      </c>
      <c r="E25" s="3" t="s">
        <v>869</v>
      </c>
      <c r="F25" s="3" t="s">
        <v>867</v>
      </c>
      <c r="G25" s="3" t="s">
        <v>843</v>
      </c>
      <c r="H25" s="3" t="s">
        <v>826</v>
      </c>
    </row>
    <row r="26" spans="1:8" s="3" customFormat="1" ht="39.950000000000003" customHeight="1">
      <c r="A26" s="210"/>
      <c r="B26" s="3" t="s">
        <v>4</v>
      </c>
      <c r="C26" s="3" t="s">
        <v>2905</v>
      </c>
      <c r="D26" s="3" t="s">
        <v>2905</v>
      </c>
      <c r="E26" s="3" t="s">
        <v>2906</v>
      </c>
      <c r="F26" s="3" t="s">
        <v>2907</v>
      </c>
      <c r="G26" s="3" t="s">
        <v>2908</v>
      </c>
      <c r="H26" s="3" t="s">
        <v>2906</v>
      </c>
    </row>
    <row r="27" spans="1:8" s="3" customFormat="1" ht="39.950000000000003" customHeight="1">
      <c r="A27" s="210"/>
      <c r="B27" s="3" t="s">
        <v>5</v>
      </c>
      <c r="C27" s="3" t="s">
        <v>2909</v>
      </c>
      <c r="D27" s="3" t="s">
        <v>2909</v>
      </c>
      <c r="E27" s="3" t="s">
        <v>2908</v>
      </c>
      <c r="F27" s="3" t="s">
        <v>2907</v>
      </c>
      <c r="G27" s="3" t="s">
        <v>2910</v>
      </c>
      <c r="H27" s="3" t="s">
        <v>2908</v>
      </c>
    </row>
    <row r="28" spans="1:8" s="3" customFormat="1" ht="39.950000000000003" customHeight="1">
      <c r="A28" s="210"/>
      <c r="B28" s="3" t="s">
        <v>6</v>
      </c>
      <c r="C28" s="3" t="s">
        <v>2911</v>
      </c>
      <c r="D28" s="3" t="s">
        <v>2911</v>
      </c>
      <c r="E28" s="3" t="s">
        <v>2912</v>
      </c>
      <c r="F28" s="3" t="s">
        <v>2913</v>
      </c>
      <c r="G28" s="3" t="s">
        <v>2914</v>
      </c>
      <c r="H28" s="3" t="s">
        <v>2912</v>
      </c>
    </row>
    <row r="29" spans="1:8" s="5" customFormat="1" ht="39.950000000000003" customHeight="1">
      <c r="A29" s="211"/>
    </row>
    <row r="30" spans="1:8" s="3" customFormat="1" ht="132" customHeight="1">
      <c r="A30" s="210" t="s">
        <v>21</v>
      </c>
      <c r="C30" s="4" t="s">
        <v>2111</v>
      </c>
    </row>
    <row r="31" spans="1:8" s="3" customFormat="1" ht="39.950000000000003" customHeight="1">
      <c r="A31" s="210" t="s">
        <v>2</v>
      </c>
      <c r="B31" s="3" t="s">
        <v>2824</v>
      </c>
      <c r="C31" s="3" t="s">
        <v>2915</v>
      </c>
    </row>
    <row r="32" spans="1:8" s="3" customFormat="1" ht="39.950000000000003" customHeight="1">
      <c r="A32" s="210"/>
      <c r="B32" s="3" t="s">
        <v>2823</v>
      </c>
      <c r="C32" s="3" t="s">
        <v>2825</v>
      </c>
    </row>
    <row r="33" spans="1:8" s="2" customFormat="1" ht="39.950000000000003" customHeight="1">
      <c r="A33" s="209" t="s">
        <v>22</v>
      </c>
    </row>
    <row r="34" spans="1:8" s="3" customFormat="1" ht="132" customHeight="1">
      <c r="A34" s="210" t="s">
        <v>23</v>
      </c>
      <c r="C34" s="4" t="s">
        <v>2115</v>
      </c>
      <c r="D34" s="3" t="s">
        <v>2143</v>
      </c>
    </row>
    <row r="35" spans="1:8" s="3" customFormat="1" ht="39.950000000000003" customHeight="1">
      <c r="A35" s="210" t="s">
        <v>506</v>
      </c>
      <c r="B35" s="3" t="s">
        <v>2547</v>
      </c>
      <c r="C35" s="3" t="s">
        <v>820</v>
      </c>
    </row>
    <row r="36" spans="1:8" s="3" customFormat="1" ht="39.950000000000003" customHeight="1">
      <c r="A36" s="210" t="s">
        <v>2</v>
      </c>
      <c r="B36" s="3" t="s">
        <v>3</v>
      </c>
      <c r="C36" s="3" t="s">
        <v>814</v>
      </c>
      <c r="D36" s="3" t="s">
        <v>816</v>
      </c>
      <c r="E36" s="3" t="s">
        <v>2826</v>
      </c>
      <c r="F36" s="3" t="s">
        <v>1959</v>
      </c>
    </row>
    <row r="37" spans="1:8" s="3" customFormat="1" ht="39.950000000000003" customHeight="1">
      <c r="A37" s="210"/>
      <c r="B37" s="3" t="s">
        <v>4</v>
      </c>
      <c r="C37" s="3" t="s">
        <v>2916</v>
      </c>
      <c r="D37" s="3" t="s">
        <v>2917</v>
      </c>
      <c r="E37" s="3" t="s">
        <v>2914</v>
      </c>
      <c r="F37" s="3" t="s">
        <v>2910</v>
      </c>
    </row>
    <row r="38" spans="1:8" s="3" customFormat="1" ht="39.950000000000003" customHeight="1">
      <c r="A38" s="210"/>
      <c r="B38" s="3" t="s">
        <v>5</v>
      </c>
      <c r="C38" s="3" t="s">
        <v>2918</v>
      </c>
      <c r="D38" s="3" t="s">
        <v>2919</v>
      </c>
      <c r="E38" s="3" t="s">
        <v>2920</v>
      </c>
      <c r="F38" s="3" t="s">
        <v>2921</v>
      </c>
    </row>
    <row r="39" spans="1:8" s="3" customFormat="1" ht="39.950000000000003" customHeight="1">
      <c r="A39" s="210"/>
      <c r="B39" s="3" t="s">
        <v>6</v>
      </c>
      <c r="C39" s="3" t="s">
        <v>2922</v>
      </c>
      <c r="D39" s="3" t="s">
        <v>2923</v>
      </c>
      <c r="E39" s="3" t="s">
        <v>2924</v>
      </c>
      <c r="F39" s="3" t="s">
        <v>2920</v>
      </c>
    </row>
    <row r="40" spans="1:8" s="5" customFormat="1" ht="39.950000000000003" customHeight="1">
      <c r="A40" s="211"/>
    </row>
    <row r="41" spans="1:8" s="3" customFormat="1" ht="132" customHeight="1">
      <c r="A41" s="210" t="s">
        <v>25</v>
      </c>
      <c r="C41" s="4" t="s">
        <v>2116</v>
      </c>
      <c r="D41" s="3" t="s">
        <v>821</v>
      </c>
    </row>
    <row r="42" spans="1:8" s="3" customFormat="1" ht="39.950000000000003" customHeight="1">
      <c r="A42" s="210" t="s">
        <v>506</v>
      </c>
      <c r="B42" s="3" t="s">
        <v>2548</v>
      </c>
      <c r="C42" s="3" t="s">
        <v>822</v>
      </c>
      <c r="D42" s="3" t="s">
        <v>2549</v>
      </c>
    </row>
    <row r="43" spans="1:8" s="3" customFormat="1" ht="39.950000000000003" customHeight="1">
      <c r="A43" s="210" t="s">
        <v>2</v>
      </c>
      <c r="B43" s="3" t="s">
        <v>14</v>
      </c>
      <c r="C43" s="3" t="s">
        <v>823</v>
      </c>
      <c r="D43" s="3" t="s">
        <v>824</v>
      </c>
      <c r="E43" s="3" t="s">
        <v>825</v>
      </c>
      <c r="F43" s="3" t="s">
        <v>826</v>
      </c>
      <c r="G43" s="3" t="s">
        <v>827</v>
      </c>
      <c r="H43" s="3" t="s">
        <v>828</v>
      </c>
    </row>
    <row r="44" spans="1:8" s="3" customFormat="1" ht="39.950000000000003" customHeight="1">
      <c r="A44" s="210"/>
      <c r="B44" s="3" t="s">
        <v>4</v>
      </c>
      <c r="C44" s="3" t="s">
        <v>2925</v>
      </c>
      <c r="D44" s="3" t="s">
        <v>2925</v>
      </c>
      <c r="E44" s="3" t="s">
        <v>2926</v>
      </c>
      <c r="F44" s="3" t="s">
        <v>2927</v>
      </c>
      <c r="G44" s="3" t="s">
        <v>2928</v>
      </c>
      <c r="H44" s="3" t="s">
        <v>2926</v>
      </c>
    </row>
    <row r="45" spans="1:8" s="3" customFormat="1" ht="39.950000000000003" customHeight="1">
      <c r="A45" s="210"/>
      <c r="B45" s="3" t="s">
        <v>5</v>
      </c>
      <c r="C45" s="3" t="s">
        <v>2918</v>
      </c>
      <c r="D45" s="3" t="s">
        <v>2918</v>
      </c>
      <c r="E45" s="3" t="s">
        <v>2929</v>
      </c>
      <c r="F45" s="3" t="s">
        <v>2930</v>
      </c>
      <c r="G45" s="3" t="s">
        <v>2931</v>
      </c>
      <c r="H45" s="3" t="s">
        <v>2929</v>
      </c>
    </row>
    <row r="46" spans="1:8" s="3" customFormat="1" ht="39.950000000000003" customHeight="1">
      <c r="A46" s="210"/>
      <c r="B46" s="3" t="s">
        <v>6</v>
      </c>
      <c r="C46" s="3" t="s">
        <v>2922</v>
      </c>
      <c r="D46" s="3" t="s">
        <v>2922</v>
      </c>
      <c r="E46" s="3" t="s">
        <v>2932</v>
      </c>
      <c r="F46" s="3" t="s">
        <v>2933</v>
      </c>
      <c r="G46" s="3" t="s">
        <v>2934</v>
      </c>
      <c r="H46" s="3" t="s">
        <v>2932</v>
      </c>
    </row>
    <row r="47" spans="1:8" s="5" customFormat="1" ht="39.950000000000003" customHeight="1">
      <c r="A47" s="211"/>
    </row>
    <row r="48" spans="1:8" s="3" customFormat="1" ht="131.44999999999999" customHeight="1">
      <c r="A48" s="210" t="s">
        <v>30</v>
      </c>
      <c r="C48" s="4" t="s">
        <v>2117</v>
      </c>
      <c r="D48" s="3" t="s">
        <v>2935</v>
      </c>
    </row>
    <row r="49" spans="1:15" s="3" customFormat="1" ht="39.950000000000003" customHeight="1">
      <c r="A49" s="210" t="s">
        <v>506</v>
      </c>
      <c r="B49" s="3" t="s">
        <v>2547</v>
      </c>
      <c r="C49" s="3" t="s">
        <v>2550</v>
      </c>
      <c r="D49" s="3" t="s">
        <v>2551</v>
      </c>
      <c r="E49" s="3" t="s">
        <v>2936</v>
      </c>
    </row>
    <row r="50" spans="1:15" s="3" customFormat="1" ht="39.950000000000003" customHeight="1">
      <c r="A50" s="210" t="s">
        <v>2</v>
      </c>
      <c r="B50" s="3" t="s">
        <v>3</v>
      </c>
      <c r="C50" s="3" t="s">
        <v>814</v>
      </c>
      <c r="D50" s="3" t="s">
        <v>817</v>
      </c>
      <c r="E50" s="3" t="s">
        <v>816</v>
      </c>
      <c r="F50" s="3" t="s">
        <v>819</v>
      </c>
      <c r="G50" s="3" t="s">
        <v>829</v>
      </c>
      <c r="H50" s="3" t="s">
        <v>830</v>
      </c>
      <c r="I50" s="3" t="s">
        <v>831</v>
      </c>
      <c r="J50" s="3" t="s">
        <v>832</v>
      </c>
    </row>
    <row r="51" spans="1:15" s="3" customFormat="1" ht="39.950000000000003" customHeight="1">
      <c r="A51" s="210"/>
      <c r="B51" s="3" t="s">
        <v>4</v>
      </c>
      <c r="C51" s="3" t="s">
        <v>2937</v>
      </c>
      <c r="D51" s="3" t="s">
        <v>2937</v>
      </c>
      <c r="E51" s="3" t="s">
        <v>2938</v>
      </c>
      <c r="F51" s="3" t="s">
        <v>2938</v>
      </c>
      <c r="G51" s="3" t="s">
        <v>2938</v>
      </c>
      <c r="H51" s="3" t="s">
        <v>2939</v>
      </c>
      <c r="I51" s="3" t="s">
        <v>2938</v>
      </c>
      <c r="J51" s="3" t="s">
        <v>2940</v>
      </c>
    </row>
    <row r="52" spans="1:15" s="3" customFormat="1" ht="39.950000000000003" customHeight="1">
      <c r="A52" s="210"/>
      <c r="B52" s="3" t="s">
        <v>5</v>
      </c>
      <c r="C52" s="3" t="s">
        <v>2941</v>
      </c>
      <c r="D52" s="3" t="s">
        <v>2941</v>
      </c>
      <c r="E52" s="3" t="s">
        <v>2942</v>
      </c>
      <c r="F52" s="3" t="s">
        <v>2942</v>
      </c>
      <c r="G52" s="3" t="s">
        <v>2942</v>
      </c>
      <c r="H52" s="3" t="s">
        <v>2943</v>
      </c>
      <c r="I52" s="3" t="s">
        <v>2942</v>
      </c>
      <c r="J52" s="3" t="s">
        <v>2944</v>
      </c>
    </row>
    <row r="53" spans="1:15" s="3" customFormat="1" ht="39.950000000000003" customHeight="1">
      <c r="A53" s="210"/>
      <c r="B53" s="3" t="s">
        <v>6</v>
      </c>
      <c r="C53" s="3" t="s">
        <v>2922</v>
      </c>
      <c r="D53" s="3" t="s">
        <v>2922</v>
      </c>
      <c r="E53" s="3" t="s">
        <v>2945</v>
      </c>
      <c r="F53" s="3" t="s">
        <v>2945</v>
      </c>
      <c r="G53" s="3" t="s">
        <v>2945</v>
      </c>
      <c r="H53" s="3" t="s">
        <v>2946</v>
      </c>
      <c r="I53" s="3" t="s">
        <v>2945</v>
      </c>
      <c r="J53" s="3" t="s">
        <v>2947</v>
      </c>
    </row>
    <row r="54" spans="1:15" s="5" customFormat="1" ht="39.950000000000003" customHeight="1">
      <c r="A54" s="211"/>
    </row>
    <row r="55" spans="1:15" s="3" customFormat="1" ht="132" customHeight="1">
      <c r="A55" s="210" t="s">
        <v>33</v>
      </c>
      <c r="C55" s="4" t="s">
        <v>2118</v>
      </c>
      <c r="D55" s="3" t="s">
        <v>833</v>
      </c>
    </row>
    <row r="56" spans="1:15" s="3" customFormat="1" ht="39.950000000000003" customHeight="1">
      <c r="A56" s="210" t="s">
        <v>506</v>
      </c>
      <c r="B56" s="3" t="s">
        <v>2547</v>
      </c>
      <c r="C56" s="3" t="s">
        <v>834</v>
      </c>
      <c r="D56" s="3" t="s">
        <v>3766</v>
      </c>
      <c r="E56" s="3" t="s">
        <v>2552</v>
      </c>
      <c r="F56" s="3" t="s">
        <v>2553</v>
      </c>
      <c r="G56" s="3" t="s">
        <v>2948</v>
      </c>
    </row>
    <row r="57" spans="1:15" s="3" customFormat="1" ht="39.950000000000003" customHeight="1">
      <c r="A57" s="210" t="s">
        <v>2</v>
      </c>
      <c r="B57" s="3" t="s">
        <v>3</v>
      </c>
      <c r="C57" s="3" t="s">
        <v>814</v>
      </c>
      <c r="D57" s="3" t="s">
        <v>817</v>
      </c>
      <c r="E57" s="3" t="s">
        <v>816</v>
      </c>
      <c r="F57" s="3" t="s">
        <v>819</v>
      </c>
      <c r="G57" s="3" t="s">
        <v>829</v>
      </c>
      <c r="H57" s="3" t="s">
        <v>830</v>
      </c>
      <c r="I57" s="3" t="s">
        <v>831</v>
      </c>
      <c r="J57" s="3" t="s">
        <v>1962</v>
      </c>
      <c r="K57" s="3" t="s">
        <v>835</v>
      </c>
      <c r="L57" s="3" t="s">
        <v>836</v>
      </c>
    </row>
    <row r="58" spans="1:15" s="3" customFormat="1" ht="39.950000000000003" customHeight="1">
      <c r="A58" s="210"/>
      <c r="B58" s="3" t="s">
        <v>4</v>
      </c>
      <c r="C58" s="3" t="s">
        <v>2949</v>
      </c>
      <c r="D58" s="3" t="s">
        <v>2949</v>
      </c>
      <c r="E58" s="3" t="s">
        <v>2832</v>
      </c>
      <c r="F58" s="3" t="s">
        <v>2832</v>
      </c>
      <c r="G58" s="3" t="s">
        <v>2832</v>
      </c>
      <c r="H58" s="3" t="s">
        <v>2832</v>
      </c>
      <c r="I58" s="3" t="s">
        <v>2950</v>
      </c>
      <c r="J58" s="3" t="s">
        <v>2950</v>
      </c>
      <c r="K58" s="3" t="s">
        <v>2950</v>
      </c>
      <c r="L58" s="3" t="s">
        <v>2833</v>
      </c>
    </row>
    <row r="59" spans="1:15" s="3" customFormat="1" ht="39.950000000000003" customHeight="1">
      <c r="A59" s="210"/>
      <c r="B59" s="3" t="s">
        <v>5</v>
      </c>
      <c r="C59" s="3" t="s">
        <v>2951</v>
      </c>
      <c r="D59" s="3" t="s">
        <v>2951</v>
      </c>
      <c r="E59" s="3" t="s">
        <v>2952</v>
      </c>
      <c r="F59" s="3" t="s">
        <v>2952</v>
      </c>
      <c r="G59" s="3" t="s">
        <v>2952</v>
      </c>
      <c r="H59" s="3" t="s">
        <v>2952</v>
      </c>
      <c r="I59" s="3" t="s">
        <v>2953</v>
      </c>
      <c r="J59" s="3" t="s">
        <v>2953</v>
      </c>
      <c r="K59" s="3" t="s">
        <v>2953</v>
      </c>
      <c r="L59" s="3" t="s">
        <v>2954</v>
      </c>
    </row>
    <row r="60" spans="1:15" s="3" customFormat="1" ht="39.950000000000003" customHeight="1">
      <c r="A60" s="210"/>
      <c r="B60" s="3" t="s">
        <v>6</v>
      </c>
      <c r="C60" s="3" t="s">
        <v>2922</v>
      </c>
      <c r="D60" s="3" t="s">
        <v>2922</v>
      </c>
      <c r="E60" s="3" t="s">
        <v>2834</v>
      </c>
      <c r="F60" s="3" t="s">
        <v>2834</v>
      </c>
      <c r="G60" s="3" t="s">
        <v>2834</v>
      </c>
      <c r="H60" s="3" t="s">
        <v>2834</v>
      </c>
      <c r="I60" s="3" t="s">
        <v>2955</v>
      </c>
      <c r="J60" s="3" t="s">
        <v>2955</v>
      </c>
      <c r="K60" s="3" t="s">
        <v>2955</v>
      </c>
      <c r="L60" s="1" t="s">
        <v>2956</v>
      </c>
    </row>
    <row r="61" spans="1:15" s="5" customFormat="1" ht="39.950000000000003" customHeight="1">
      <c r="A61" s="211"/>
    </row>
    <row r="62" spans="1:15" s="3" customFormat="1" ht="132" customHeight="1">
      <c r="A62" s="210" t="s">
        <v>36</v>
      </c>
      <c r="C62" s="4" t="s">
        <v>2120</v>
      </c>
      <c r="D62" s="3" t="s">
        <v>2119</v>
      </c>
    </row>
    <row r="63" spans="1:15" s="3" customFormat="1" ht="39.950000000000003" customHeight="1">
      <c r="A63" s="210" t="s">
        <v>506</v>
      </c>
      <c r="B63" s="3" t="s">
        <v>2554</v>
      </c>
      <c r="C63" s="3" t="s">
        <v>2555</v>
      </c>
      <c r="D63" s="3" t="s">
        <v>2957</v>
      </c>
    </row>
    <row r="64" spans="1:15" s="3" customFormat="1" ht="39.950000000000003" customHeight="1">
      <c r="A64" s="210" t="s">
        <v>2</v>
      </c>
      <c r="B64" s="3" t="s">
        <v>14</v>
      </c>
      <c r="C64" s="3" t="s">
        <v>7</v>
      </c>
      <c r="D64" s="3" t="s">
        <v>10</v>
      </c>
      <c r="E64" s="3" t="s">
        <v>12</v>
      </c>
      <c r="F64" s="3" t="s">
        <v>17</v>
      </c>
      <c r="G64" s="3" t="s">
        <v>20</v>
      </c>
      <c r="H64" s="3" t="s">
        <v>29</v>
      </c>
      <c r="I64" s="3" t="s">
        <v>1962</v>
      </c>
      <c r="J64" s="3" t="s">
        <v>35</v>
      </c>
      <c r="K64" s="3" t="s">
        <v>32</v>
      </c>
      <c r="L64" s="3" t="s">
        <v>38</v>
      </c>
      <c r="M64" s="3" t="s">
        <v>39</v>
      </c>
      <c r="N64" s="3" t="s">
        <v>40</v>
      </c>
      <c r="O64" s="3" t="s">
        <v>37</v>
      </c>
    </row>
    <row r="65" spans="1:15" s="3" customFormat="1" ht="39.950000000000003" customHeight="1">
      <c r="A65" s="210"/>
      <c r="B65" s="3" t="s">
        <v>4</v>
      </c>
      <c r="C65" s="3" t="s">
        <v>2835</v>
      </c>
      <c r="D65" s="3" t="s">
        <v>2836</v>
      </c>
      <c r="E65" s="3" t="s">
        <v>2837</v>
      </c>
      <c r="F65" s="3" t="s">
        <v>2995</v>
      </c>
      <c r="G65" s="3" t="s">
        <v>2838</v>
      </c>
      <c r="H65" s="3" t="s">
        <v>2827</v>
      </c>
      <c r="I65" s="3" t="s">
        <v>2839</v>
      </c>
      <c r="J65" s="3" t="s">
        <v>2828</v>
      </c>
      <c r="K65" s="3" t="s">
        <v>2837</v>
      </c>
      <c r="L65" s="3" t="s">
        <v>2996</v>
      </c>
      <c r="M65" s="3" t="s">
        <v>2997</v>
      </c>
      <c r="N65" s="3" t="s">
        <v>2998</v>
      </c>
      <c r="O65" s="3" t="s">
        <v>2999</v>
      </c>
    </row>
    <row r="66" spans="1:15" s="3" customFormat="1" ht="39.950000000000003" customHeight="1">
      <c r="A66" s="210"/>
      <c r="B66" s="3" t="s">
        <v>5</v>
      </c>
      <c r="C66" s="3" t="s">
        <v>2840</v>
      </c>
      <c r="D66" s="3" t="s">
        <v>2841</v>
      </c>
      <c r="E66" s="3" t="s">
        <v>2842</v>
      </c>
      <c r="F66" s="3" t="s">
        <v>3000</v>
      </c>
      <c r="G66" s="3" t="s">
        <v>3001</v>
      </c>
      <c r="H66" s="3" t="s">
        <v>2829</v>
      </c>
      <c r="I66" s="3" t="s">
        <v>2843</v>
      </c>
      <c r="J66" s="3" t="s">
        <v>3002</v>
      </c>
      <c r="K66" s="3" t="s">
        <v>2844</v>
      </c>
      <c r="L66" s="3" t="s">
        <v>3003</v>
      </c>
      <c r="M66" s="3" t="s">
        <v>3004</v>
      </c>
      <c r="N66" s="3" t="s">
        <v>2845</v>
      </c>
      <c r="O66" s="3" t="s">
        <v>837</v>
      </c>
    </row>
    <row r="67" spans="1:15" s="3" customFormat="1" ht="39.950000000000003" customHeight="1">
      <c r="A67" s="210"/>
      <c r="B67" s="3" t="s">
        <v>6</v>
      </c>
      <c r="C67" s="3" t="s">
        <v>2846</v>
      </c>
      <c r="D67" s="3" t="s">
        <v>2847</v>
      </c>
      <c r="E67" s="3" t="s">
        <v>2848</v>
      </c>
      <c r="F67" s="3" t="s">
        <v>3005</v>
      </c>
      <c r="G67" s="3" t="s">
        <v>2849</v>
      </c>
      <c r="H67" s="3" t="s">
        <v>2830</v>
      </c>
      <c r="I67" s="3" t="s">
        <v>2850</v>
      </c>
      <c r="J67" s="3" t="s">
        <v>3006</v>
      </c>
      <c r="K67" s="3" t="s">
        <v>2851</v>
      </c>
      <c r="L67" s="3" t="s">
        <v>3007</v>
      </c>
      <c r="M67" s="3" t="s">
        <v>3008</v>
      </c>
      <c r="N67" s="3" t="s">
        <v>3009</v>
      </c>
      <c r="O67" s="3" t="s">
        <v>838</v>
      </c>
    </row>
    <row r="68" spans="1:15" s="5" customFormat="1" ht="39.950000000000003" customHeight="1">
      <c r="A68" s="211"/>
    </row>
    <row r="69" spans="1:15" s="3" customFormat="1" ht="132" customHeight="1">
      <c r="A69" s="210" t="s">
        <v>839</v>
      </c>
      <c r="C69" s="143" t="s">
        <v>2121</v>
      </c>
      <c r="D69" s="3" t="s">
        <v>840</v>
      </c>
    </row>
    <row r="70" spans="1:15" s="3" customFormat="1" ht="39.950000000000003" customHeight="1">
      <c r="A70" s="210" t="s">
        <v>506</v>
      </c>
      <c r="B70" s="3" t="s">
        <v>2556</v>
      </c>
      <c r="C70" s="3" t="s">
        <v>841</v>
      </c>
      <c r="D70" s="3" t="s">
        <v>2958</v>
      </c>
      <c r="E70" s="3" t="s">
        <v>2557</v>
      </c>
    </row>
    <row r="71" spans="1:15" s="3" customFormat="1" ht="39.950000000000003" customHeight="1">
      <c r="A71" s="210" t="s">
        <v>2</v>
      </c>
      <c r="B71" s="3" t="s">
        <v>14</v>
      </c>
      <c r="C71" s="3" t="s">
        <v>7</v>
      </c>
      <c r="D71" s="3" t="s">
        <v>10</v>
      </c>
      <c r="E71" s="3" t="s">
        <v>842</v>
      </c>
      <c r="F71" s="3" t="s">
        <v>843</v>
      </c>
      <c r="G71" s="3" t="s">
        <v>844</v>
      </c>
      <c r="H71" s="3" t="s">
        <v>1960</v>
      </c>
      <c r="I71" s="3" t="s">
        <v>1962</v>
      </c>
      <c r="J71" s="3" t="s">
        <v>845</v>
      </c>
      <c r="K71" s="3" t="s">
        <v>846</v>
      </c>
      <c r="L71" s="3" t="s">
        <v>1809</v>
      </c>
      <c r="M71" s="3" t="s">
        <v>1966</v>
      </c>
    </row>
    <row r="72" spans="1:15" s="3" customFormat="1" ht="39.950000000000003" customHeight="1">
      <c r="A72" s="210"/>
      <c r="B72" s="3" t="s">
        <v>4</v>
      </c>
      <c r="C72" s="3" t="s">
        <v>2852</v>
      </c>
      <c r="D72" s="3" t="s">
        <v>2853</v>
      </c>
      <c r="E72" s="3" t="s">
        <v>3010</v>
      </c>
      <c r="F72" s="3" t="s">
        <v>2854</v>
      </c>
      <c r="G72" s="3" t="s">
        <v>2959</v>
      </c>
      <c r="H72" s="3" t="s">
        <v>3011</v>
      </c>
      <c r="I72" s="3" t="s">
        <v>3012</v>
      </c>
      <c r="J72" s="3" t="s">
        <v>3013</v>
      </c>
      <c r="K72" s="3" t="s">
        <v>3014</v>
      </c>
      <c r="L72" s="3" t="s">
        <v>3015</v>
      </c>
      <c r="M72" s="3" t="s">
        <v>3016</v>
      </c>
    </row>
    <row r="73" spans="1:15" s="3" customFormat="1" ht="39.950000000000003" customHeight="1">
      <c r="A73" s="210"/>
      <c r="B73" s="3" t="s">
        <v>5</v>
      </c>
      <c r="C73" s="3" t="s">
        <v>3017</v>
      </c>
      <c r="D73" s="3" t="s">
        <v>2855</v>
      </c>
      <c r="E73" s="3" t="s">
        <v>3018</v>
      </c>
      <c r="F73" s="3" t="s">
        <v>2856</v>
      </c>
      <c r="G73" s="3" t="s">
        <v>2960</v>
      </c>
      <c r="H73" s="3" t="s">
        <v>3019</v>
      </c>
      <c r="I73" s="3" t="s">
        <v>3020</v>
      </c>
      <c r="J73" s="3" t="s">
        <v>3021</v>
      </c>
      <c r="K73" s="3" t="s">
        <v>3022</v>
      </c>
      <c r="L73" s="3" t="s">
        <v>3023</v>
      </c>
      <c r="M73" s="3" t="s">
        <v>3024</v>
      </c>
    </row>
    <row r="74" spans="1:15" s="3" customFormat="1" ht="39.950000000000003" customHeight="1">
      <c r="A74" s="210"/>
      <c r="B74" s="3" t="s">
        <v>6</v>
      </c>
      <c r="C74" s="3" t="s">
        <v>2857</v>
      </c>
      <c r="D74" s="3" t="s">
        <v>2858</v>
      </c>
      <c r="E74" s="3" t="s">
        <v>3025</v>
      </c>
      <c r="F74" s="3" t="s">
        <v>2831</v>
      </c>
      <c r="G74" s="3" t="s">
        <v>2961</v>
      </c>
      <c r="H74" s="3" t="s">
        <v>3026</v>
      </c>
      <c r="I74" s="3" t="s">
        <v>3027</v>
      </c>
      <c r="J74" s="3" t="s">
        <v>3028</v>
      </c>
      <c r="K74" s="3" t="s">
        <v>3029</v>
      </c>
      <c r="L74" s="3" t="s">
        <v>3030</v>
      </c>
      <c r="M74" s="3" t="s">
        <v>3031</v>
      </c>
    </row>
    <row r="75" spans="1:15" s="2" customFormat="1" ht="39.950000000000003" customHeight="1">
      <c r="A75" s="209" t="s">
        <v>41</v>
      </c>
    </row>
    <row r="76" spans="1:15" s="3" customFormat="1" ht="132" customHeight="1">
      <c r="A76" s="210" t="s">
        <v>1047</v>
      </c>
      <c r="C76" s="4" t="s">
        <v>2122</v>
      </c>
      <c r="D76" s="3" t="s">
        <v>847</v>
      </c>
    </row>
    <row r="77" spans="1:15" s="3" customFormat="1" ht="39.950000000000003" customHeight="1">
      <c r="A77" s="210" t="s">
        <v>506</v>
      </c>
      <c r="B77" s="3" t="s">
        <v>505</v>
      </c>
      <c r="C77" s="3" t="s">
        <v>2558</v>
      </c>
      <c r="D77" s="3" t="s">
        <v>2559</v>
      </c>
    </row>
    <row r="78" spans="1:15" s="3" customFormat="1" ht="39.950000000000003" customHeight="1">
      <c r="A78" s="210" t="s">
        <v>2</v>
      </c>
      <c r="B78" s="3" t="s">
        <v>3</v>
      </c>
      <c r="C78" s="3" t="s">
        <v>814</v>
      </c>
      <c r="D78" s="3" t="s">
        <v>817</v>
      </c>
      <c r="E78" s="3" t="s">
        <v>819</v>
      </c>
      <c r="F78" s="3" t="s">
        <v>848</v>
      </c>
      <c r="G78" s="3" t="s">
        <v>830</v>
      </c>
      <c r="H78" s="3" t="s">
        <v>831</v>
      </c>
      <c r="I78" s="3" t="s">
        <v>1962</v>
      </c>
    </row>
    <row r="79" spans="1:15" s="3" customFormat="1" ht="39.950000000000003" customHeight="1">
      <c r="A79" s="210"/>
      <c r="B79" s="3" t="s">
        <v>4</v>
      </c>
      <c r="C79" s="3" t="s">
        <v>2859</v>
      </c>
      <c r="D79" s="3" t="s">
        <v>2962</v>
      </c>
      <c r="E79" s="3" t="s">
        <v>2963</v>
      </c>
      <c r="F79" s="3" t="s">
        <v>2962</v>
      </c>
      <c r="G79" s="3" t="s">
        <v>2963</v>
      </c>
      <c r="H79" s="3" t="s">
        <v>2963</v>
      </c>
      <c r="I79" s="3" t="s">
        <v>2860</v>
      </c>
    </row>
    <row r="80" spans="1:15" s="3" customFormat="1" ht="39.950000000000003" customHeight="1">
      <c r="A80" s="210"/>
      <c r="B80" s="3" t="s">
        <v>5</v>
      </c>
      <c r="C80" s="3" t="s">
        <v>2964</v>
      </c>
      <c r="D80" s="3" t="s">
        <v>2861</v>
      </c>
      <c r="E80" s="3" t="s">
        <v>2965</v>
      </c>
      <c r="F80" s="3" t="s">
        <v>2861</v>
      </c>
      <c r="G80" s="3" t="s">
        <v>2965</v>
      </c>
      <c r="H80" s="3" t="s">
        <v>2965</v>
      </c>
      <c r="I80" s="3" t="s">
        <v>2862</v>
      </c>
    </row>
    <row r="81" spans="1:12" s="3" customFormat="1" ht="39.950000000000003" customHeight="1">
      <c r="A81" s="210"/>
      <c r="B81" s="3" t="s">
        <v>6</v>
      </c>
      <c r="C81" s="3" t="s">
        <v>2966</v>
      </c>
      <c r="D81" s="3" t="s">
        <v>2863</v>
      </c>
      <c r="E81" s="3" t="s">
        <v>2967</v>
      </c>
      <c r="F81" s="3" t="s">
        <v>2863</v>
      </c>
      <c r="G81" s="3" t="s">
        <v>2967</v>
      </c>
      <c r="H81" s="3" t="s">
        <v>2967</v>
      </c>
      <c r="I81" s="3" t="s">
        <v>2968</v>
      </c>
    </row>
    <row r="82" spans="1:12" s="5" customFormat="1" ht="39.950000000000003" customHeight="1">
      <c r="A82" s="211"/>
    </row>
    <row r="83" spans="1:12" s="3" customFormat="1" ht="132" customHeight="1">
      <c r="A83" s="210" t="s">
        <v>1048</v>
      </c>
      <c r="C83" s="4" t="s">
        <v>2123</v>
      </c>
      <c r="D83" s="3" t="s">
        <v>849</v>
      </c>
    </row>
    <row r="84" spans="1:12" s="3" customFormat="1" ht="39.950000000000003" customHeight="1">
      <c r="A84" s="210" t="s">
        <v>506</v>
      </c>
      <c r="B84" s="3" t="s">
        <v>2560</v>
      </c>
      <c r="C84" s="3" t="s">
        <v>2561</v>
      </c>
    </row>
    <row r="85" spans="1:12" s="3" customFormat="1" ht="39.950000000000003" customHeight="1">
      <c r="A85" s="210" t="s">
        <v>2</v>
      </c>
      <c r="B85" s="3" t="s">
        <v>3</v>
      </c>
      <c r="C85" s="3" t="s">
        <v>814</v>
      </c>
      <c r="D85" s="3" t="s">
        <v>817</v>
      </c>
      <c r="E85" s="3" t="s">
        <v>816</v>
      </c>
      <c r="F85" s="3" t="s">
        <v>819</v>
      </c>
      <c r="G85" s="3" t="s">
        <v>829</v>
      </c>
      <c r="H85" s="3" t="s">
        <v>1960</v>
      </c>
    </row>
    <row r="86" spans="1:12" s="3" customFormat="1" ht="39.950000000000003" customHeight="1">
      <c r="A86" s="210"/>
      <c r="B86" s="3" t="s">
        <v>4</v>
      </c>
      <c r="C86" s="3" t="s">
        <v>2864</v>
      </c>
      <c r="D86" s="3" t="s">
        <v>2864</v>
      </c>
      <c r="E86" s="3" t="s">
        <v>2864</v>
      </c>
      <c r="F86" s="3" t="s">
        <v>2969</v>
      </c>
      <c r="G86" s="3" t="s">
        <v>2970</v>
      </c>
      <c r="H86" s="3" t="s">
        <v>2865</v>
      </c>
    </row>
    <row r="87" spans="1:12" s="3" customFormat="1" ht="39.950000000000003" customHeight="1">
      <c r="A87" s="210"/>
      <c r="B87" s="3" t="s">
        <v>5</v>
      </c>
      <c r="C87" s="3" t="s">
        <v>2971</v>
      </c>
      <c r="D87" s="3" t="s">
        <v>2971</v>
      </c>
      <c r="E87" s="3" t="s">
        <v>2971</v>
      </c>
      <c r="F87" s="3" t="s">
        <v>2866</v>
      </c>
      <c r="G87" s="3" t="s">
        <v>2972</v>
      </c>
      <c r="H87" s="3" t="s">
        <v>2973</v>
      </c>
    </row>
    <row r="88" spans="1:12" s="3" customFormat="1" ht="39.950000000000003" customHeight="1">
      <c r="A88" s="210"/>
      <c r="B88" s="3" t="s">
        <v>6</v>
      </c>
      <c r="C88" s="3" t="s">
        <v>2867</v>
      </c>
      <c r="D88" s="3" t="s">
        <v>2867</v>
      </c>
      <c r="E88" s="3" t="s">
        <v>2867</v>
      </c>
      <c r="F88" s="3" t="s">
        <v>2974</v>
      </c>
      <c r="G88" s="3" t="s">
        <v>2868</v>
      </c>
      <c r="H88" s="3" t="s">
        <v>2869</v>
      </c>
    </row>
    <row r="89" spans="1:12" s="5" customFormat="1" ht="39.950000000000003" customHeight="1">
      <c r="A89" s="211"/>
    </row>
    <row r="90" spans="1:12" s="3" customFormat="1" ht="132" customHeight="1">
      <c r="A90" s="210" t="s">
        <v>1049</v>
      </c>
      <c r="C90" s="4" t="s">
        <v>2124</v>
      </c>
      <c r="D90" s="3" t="s">
        <v>2975</v>
      </c>
    </row>
    <row r="91" spans="1:12" s="3" customFormat="1" ht="39.950000000000003" customHeight="1">
      <c r="A91" s="210" t="s">
        <v>506</v>
      </c>
      <c r="B91" s="3" t="s">
        <v>2562</v>
      </c>
      <c r="C91" s="3" t="s">
        <v>2563</v>
      </c>
      <c r="D91" s="3" t="s">
        <v>2564</v>
      </c>
      <c r="E91" s="3" t="s">
        <v>2976</v>
      </c>
    </row>
    <row r="92" spans="1:12" s="3" customFormat="1" ht="39.950000000000003" customHeight="1">
      <c r="A92" s="210" t="s">
        <v>2</v>
      </c>
      <c r="B92" s="3" t="s">
        <v>3</v>
      </c>
      <c r="C92" s="3" t="s">
        <v>814</v>
      </c>
      <c r="D92" s="3" t="s">
        <v>817</v>
      </c>
      <c r="E92" s="3" t="s">
        <v>816</v>
      </c>
      <c r="F92" s="3" t="s">
        <v>819</v>
      </c>
      <c r="G92" s="3" t="s">
        <v>829</v>
      </c>
      <c r="H92" s="3" t="s">
        <v>848</v>
      </c>
      <c r="I92" s="3" t="s">
        <v>830</v>
      </c>
      <c r="J92" s="3" t="s">
        <v>831</v>
      </c>
      <c r="K92" s="3" t="s">
        <v>835</v>
      </c>
      <c r="L92" s="3" t="s">
        <v>1964</v>
      </c>
    </row>
    <row r="93" spans="1:12" s="3" customFormat="1" ht="39.950000000000003" customHeight="1">
      <c r="A93" s="210"/>
      <c r="B93" s="3" t="s">
        <v>4</v>
      </c>
      <c r="C93" s="3" t="s">
        <v>2870</v>
      </c>
      <c r="D93" s="3" t="s">
        <v>2870</v>
      </c>
      <c r="E93" s="3" t="s">
        <v>3035</v>
      </c>
      <c r="F93" s="3" t="s">
        <v>3035</v>
      </c>
      <c r="G93" s="3" t="s">
        <v>3035</v>
      </c>
      <c r="H93" s="3" t="s">
        <v>3037</v>
      </c>
      <c r="I93" s="3" t="s">
        <v>3035</v>
      </c>
      <c r="J93" s="3" t="s">
        <v>3035</v>
      </c>
      <c r="K93" s="3" t="s">
        <v>3037</v>
      </c>
      <c r="L93" s="3" t="s">
        <v>3039</v>
      </c>
    </row>
    <row r="94" spans="1:12" s="3" customFormat="1" ht="39.950000000000003" customHeight="1">
      <c r="A94" s="210"/>
      <c r="B94" s="3" t="s">
        <v>5</v>
      </c>
      <c r="C94" s="3" t="s">
        <v>2977</v>
      </c>
      <c r="D94" s="3" t="s">
        <v>2977</v>
      </c>
      <c r="E94" s="3" t="s">
        <v>3033</v>
      </c>
      <c r="F94" s="3" t="s">
        <v>3033</v>
      </c>
      <c r="G94" s="3" t="s">
        <v>3033</v>
      </c>
      <c r="H94" s="3" t="s">
        <v>3038</v>
      </c>
      <c r="I94" s="3" t="s">
        <v>3033</v>
      </c>
      <c r="J94" s="3" t="s">
        <v>3033</v>
      </c>
      <c r="K94" s="3" t="s">
        <v>3038</v>
      </c>
      <c r="L94" s="3" t="s">
        <v>3040</v>
      </c>
    </row>
    <row r="95" spans="1:12" s="3" customFormat="1" ht="39.950000000000003" customHeight="1">
      <c r="A95" s="210"/>
      <c r="B95" s="3" t="s">
        <v>6</v>
      </c>
      <c r="C95" s="3" t="s">
        <v>2873</v>
      </c>
      <c r="D95" s="3" t="s">
        <v>2873</v>
      </c>
      <c r="E95" s="3" t="s">
        <v>3034</v>
      </c>
      <c r="F95" s="3" t="s">
        <v>3034</v>
      </c>
      <c r="G95" s="3" t="s">
        <v>3034</v>
      </c>
      <c r="H95" s="3" t="s">
        <v>3036</v>
      </c>
      <c r="I95" s="3" t="s">
        <v>3034</v>
      </c>
      <c r="J95" s="3" t="s">
        <v>3034</v>
      </c>
      <c r="K95" s="3" t="s">
        <v>3036</v>
      </c>
      <c r="L95" s="3" t="s">
        <v>3041</v>
      </c>
    </row>
    <row r="96" spans="1:12" s="5" customFormat="1" ht="39.950000000000003" customHeight="1">
      <c r="A96" s="211"/>
    </row>
    <row r="97" spans="1:10" s="3" customFormat="1" ht="131.44999999999999" customHeight="1">
      <c r="A97" s="210" t="s">
        <v>1050</v>
      </c>
      <c r="C97" s="4" t="s">
        <v>2125</v>
      </c>
      <c r="D97" s="3" t="s">
        <v>850</v>
      </c>
    </row>
    <row r="98" spans="1:10" s="3" customFormat="1" ht="39.950000000000003" customHeight="1">
      <c r="A98" s="210" t="s">
        <v>506</v>
      </c>
      <c r="B98" s="3" t="s">
        <v>2565</v>
      </c>
      <c r="C98" s="3" t="s">
        <v>2566</v>
      </c>
      <c r="D98" s="3" t="s">
        <v>2978</v>
      </c>
    </row>
    <row r="99" spans="1:10" s="3" customFormat="1" ht="39.950000000000003" customHeight="1">
      <c r="A99" s="210" t="s">
        <v>2</v>
      </c>
      <c r="B99" s="3" t="s">
        <v>3</v>
      </c>
      <c r="C99" s="3" t="s">
        <v>814</v>
      </c>
      <c r="D99" s="3" t="s">
        <v>817</v>
      </c>
      <c r="E99" s="3" t="s">
        <v>816</v>
      </c>
      <c r="F99" s="3" t="s">
        <v>819</v>
      </c>
      <c r="G99" s="3" t="s">
        <v>830</v>
      </c>
      <c r="H99" s="3" t="s">
        <v>831</v>
      </c>
      <c r="I99" s="3" t="s">
        <v>1962</v>
      </c>
      <c r="J99" s="3" t="s">
        <v>1963</v>
      </c>
    </row>
    <row r="100" spans="1:10" s="3" customFormat="1" ht="39.950000000000003" customHeight="1">
      <c r="A100" s="210"/>
      <c r="B100" s="3" t="s">
        <v>4</v>
      </c>
      <c r="C100" s="3" t="s">
        <v>3042</v>
      </c>
      <c r="D100" s="3" t="s">
        <v>2979</v>
      </c>
      <c r="E100" s="3" t="s">
        <v>2979</v>
      </c>
      <c r="F100" s="3" t="s">
        <v>2979</v>
      </c>
      <c r="G100" s="3" t="s">
        <v>2979</v>
      </c>
      <c r="H100" s="3" t="s">
        <v>3045</v>
      </c>
      <c r="I100" s="3" t="s">
        <v>3045</v>
      </c>
      <c r="J100" s="3" t="s">
        <v>3046</v>
      </c>
    </row>
    <row r="101" spans="1:10" s="3" customFormat="1" ht="39.950000000000003" customHeight="1">
      <c r="A101" s="210"/>
      <c r="B101" s="3" t="s">
        <v>5</v>
      </c>
      <c r="C101" s="3" t="s">
        <v>3043</v>
      </c>
      <c r="D101" s="3" t="s">
        <v>2872</v>
      </c>
      <c r="E101" s="3" t="s">
        <v>2872</v>
      </c>
      <c r="F101" s="3" t="s">
        <v>2872</v>
      </c>
      <c r="G101" s="3" t="s">
        <v>2872</v>
      </c>
      <c r="H101" s="3" t="s">
        <v>3038</v>
      </c>
      <c r="I101" s="3" t="s">
        <v>3038</v>
      </c>
      <c r="J101" s="3" t="s">
        <v>3047</v>
      </c>
    </row>
    <row r="102" spans="1:10" s="3" customFormat="1" ht="39.950000000000003" customHeight="1">
      <c r="A102" s="210"/>
      <c r="B102" s="3" t="s">
        <v>851</v>
      </c>
      <c r="C102" s="3" t="s">
        <v>3044</v>
      </c>
      <c r="D102" s="3" t="s">
        <v>2871</v>
      </c>
      <c r="E102" s="3" t="s">
        <v>2871</v>
      </c>
      <c r="F102" s="3" t="s">
        <v>2871</v>
      </c>
      <c r="G102" s="3" t="s">
        <v>2871</v>
      </c>
      <c r="H102" s="3" t="s">
        <v>3036</v>
      </c>
      <c r="I102" s="3" t="s">
        <v>3036</v>
      </c>
      <c r="J102" s="3" t="s">
        <v>3048</v>
      </c>
    </row>
    <row r="103" spans="1:10" s="2" customFormat="1" ht="39.950000000000003" customHeight="1">
      <c r="A103" s="209" t="s">
        <v>45</v>
      </c>
    </row>
    <row r="104" spans="1:10" s="3" customFormat="1" ht="130.15" customHeight="1">
      <c r="A104" s="210" t="s">
        <v>1051</v>
      </c>
      <c r="C104" s="143" t="s">
        <v>2126</v>
      </c>
      <c r="D104" s="3" t="s">
        <v>852</v>
      </c>
    </row>
    <row r="105" spans="1:10" s="3" customFormat="1" ht="39.950000000000003" customHeight="1">
      <c r="A105" s="210" t="s">
        <v>506</v>
      </c>
      <c r="B105" s="3" t="s">
        <v>2567</v>
      </c>
      <c r="C105" s="3" t="s">
        <v>2568</v>
      </c>
      <c r="D105" s="3" t="s">
        <v>2569</v>
      </c>
      <c r="E105" s="3" t="s">
        <v>2980</v>
      </c>
    </row>
    <row r="106" spans="1:10" s="3" customFormat="1" ht="39.950000000000003" customHeight="1">
      <c r="A106" s="210" t="s">
        <v>2</v>
      </c>
      <c r="B106" s="3" t="s">
        <v>3</v>
      </c>
      <c r="C106" s="3" t="s">
        <v>814</v>
      </c>
      <c r="D106" s="3" t="s">
        <v>817</v>
      </c>
      <c r="E106" s="3" t="s">
        <v>816</v>
      </c>
      <c r="F106" s="3" t="s">
        <v>819</v>
      </c>
      <c r="G106" s="3" t="s">
        <v>829</v>
      </c>
      <c r="H106" s="3" t="s">
        <v>848</v>
      </c>
      <c r="I106" s="3" t="s">
        <v>1962</v>
      </c>
      <c r="J106" s="3" t="s">
        <v>835</v>
      </c>
    </row>
    <row r="107" spans="1:10" s="3" customFormat="1" ht="39.950000000000003" customHeight="1">
      <c r="A107" s="210"/>
      <c r="B107" s="3" t="s">
        <v>4</v>
      </c>
      <c r="C107" s="3" t="s">
        <v>3051</v>
      </c>
      <c r="D107" s="3" t="s">
        <v>3051</v>
      </c>
      <c r="E107" s="3" t="s">
        <v>2872</v>
      </c>
      <c r="F107" s="3" t="s">
        <v>2872</v>
      </c>
      <c r="G107" s="3" t="s">
        <v>2872</v>
      </c>
      <c r="H107" s="3" t="s">
        <v>3038</v>
      </c>
      <c r="I107" s="3" t="s">
        <v>3057</v>
      </c>
      <c r="J107" s="3" t="s">
        <v>3038</v>
      </c>
    </row>
    <row r="108" spans="1:10" s="3" customFormat="1" ht="39.950000000000003" customHeight="1">
      <c r="A108" s="210"/>
      <c r="B108" s="3" t="s">
        <v>5</v>
      </c>
      <c r="C108" s="3" t="s">
        <v>3052</v>
      </c>
      <c r="D108" s="3" t="s">
        <v>3052</v>
      </c>
      <c r="E108" s="3" t="s">
        <v>3055</v>
      </c>
      <c r="F108" s="3" t="s">
        <v>3055</v>
      </c>
      <c r="G108" s="3" t="s">
        <v>3055</v>
      </c>
      <c r="H108" s="3" t="s">
        <v>3056</v>
      </c>
      <c r="I108" s="3" t="s">
        <v>3058</v>
      </c>
      <c r="J108" s="3" t="s">
        <v>3056</v>
      </c>
    </row>
    <row r="109" spans="1:10" s="3" customFormat="1" ht="39.950000000000003" customHeight="1">
      <c r="A109" s="210"/>
      <c r="B109" s="3" t="s">
        <v>6</v>
      </c>
      <c r="C109" s="3" t="s">
        <v>3054</v>
      </c>
      <c r="D109" s="3" t="s">
        <v>3054</v>
      </c>
      <c r="E109" s="3" t="s">
        <v>2874</v>
      </c>
      <c r="F109" s="3" t="s">
        <v>2874</v>
      </c>
      <c r="G109" s="3" t="s">
        <v>2874</v>
      </c>
      <c r="H109" s="3" t="s">
        <v>2875</v>
      </c>
      <c r="I109" s="3" t="s">
        <v>3059</v>
      </c>
      <c r="J109" s="3" t="s">
        <v>2875</v>
      </c>
    </row>
    <row r="110" spans="1:10" s="5" customFormat="1" ht="39.950000000000003" customHeight="1">
      <c r="A110" s="211"/>
    </row>
    <row r="111" spans="1:10" s="3" customFormat="1" ht="130.9" customHeight="1">
      <c r="A111" s="210" t="s">
        <v>1052</v>
      </c>
      <c r="C111" s="143" t="s">
        <v>2127</v>
      </c>
      <c r="D111" s="3" t="s">
        <v>853</v>
      </c>
    </row>
    <row r="112" spans="1:10" s="3" customFormat="1" ht="39.950000000000003" customHeight="1">
      <c r="A112" s="210" t="s">
        <v>506</v>
      </c>
      <c r="B112" s="3" t="s">
        <v>2570</v>
      </c>
      <c r="C112" s="3" t="s">
        <v>2571</v>
      </c>
      <c r="D112" s="3" t="s">
        <v>2981</v>
      </c>
      <c r="E112" s="3" t="s">
        <v>870</v>
      </c>
    </row>
    <row r="113" spans="1:11" s="3" customFormat="1" ht="39.950000000000003" customHeight="1">
      <c r="A113" s="210" t="s">
        <v>2</v>
      </c>
      <c r="B113" s="3" t="s">
        <v>3</v>
      </c>
      <c r="C113" s="3" t="s">
        <v>814</v>
      </c>
      <c r="D113" s="3" t="s">
        <v>817</v>
      </c>
      <c r="E113" s="3" t="s">
        <v>816</v>
      </c>
      <c r="F113" s="3" t="s">
        <v>819</v>
      </c>
      <c r="G113" s="3" t="s">
        <v>848</v>
      </c>
      <c r="H113" s="3" t="s">
        <v>830</v>
      </c>
      <c r="I113" s="3" t="s">
        <v>831</v>
      </c>
      <c r="J113" s="3" t="s">
        <v>1962</v>
      </c>
      <c r="K113" s="3" t="s">
        <v>1963</v>
      </c>
    </row>
    <row r="114" spans="1:11" s="3" customFormat="1" ht="39.950000000000003" customHeight="1">
      <c r="A114" s="210"/>
      <c r="B114" s="3" t="s">
        <v>4</v>
      </c>
      <c r="C114" s="3" t="s">
        <v>3050</v>
      </c>
      <c r="D114" s="3" t="s">
        <v>3050</v>
      </c>
      <c r="E114" s="3" t="s">
        <v>3063</v>
      </c>
      <c r="F114" s="3" t="s">
        <v>3063</v>
      </c>
      <c r="G114" s="3" t="s">
        <v>3063</v>
      </c>
      <c r="H114" s="3" t="s">
        <v>3065</v>
      </c>
      <c r="I114" s="3" t="s">
        <v>3065</v>
      </c>
      <c r="J114" s="3" t="s">
        <v>3065</v>
      </c>
      <c r="K114" s="3" t="s">
        <v>3066</v>
      </c>
    </row>
    <row r="115" spans="1:11" s="3" customFormat="1" ht="39.950000000000003" customHeight="1">
      <c r="A115" s="210"/>
      <c r="B115" s="3" t="s">
        <v>5</v>
      </c>
      <c r="C115" s="3" t="s">
        <v>3061</v>
      </c>
      <c r="D115" s="3" t="s">
        <v>3061</v>
      </c>
      <c r="E115" s="3" t="s">
        <v>3064</v>
      </c>
      <c r="F115" s="3" t="s">
        <v>3064</v>
      </c>
      <c r="G115" s="3" t="s">
        <v>3064</v>
      </c>
      <c r="H115" s="3" t="s">
        <v>3056</v>
      </c>
      <c r="I115" s="3" t="s">
        <v>3056</v>
      </c>
      <c r="J115" s="3" t="s">
        <v>3056</v>
      </c>
      <c r="K115" s="3" t="s">
        <v>3067</v>
      </c>
    </row>
    <row r="116" spans="1:11" s="3" customFormat="1" ht="39.950000000000003" customHeight="1">
      <c r="A116" s="210"/>
      <c r="B116" s="3" t="s">
        <v>6</v>
      </c>
      <c r="C116" s="3" t="s">
        <v>3053</v>
      </c>
      <c r="D116" s="3" t="s">
        <v>3053</v>
      </c>
      <c r="E116" s="3" t="s">
        <v>2874</v>
      </c>
      <c r="F116" s="3" t="s">
        <v>2874</v>
      </c>
      <c r="G116" s="3" t="s">
        <v>2874</v>
      </c>
      <c r="H116" s="3" t="s">
        <v>2875</v>
      </c>
      <c r="I116" s="3" t="s">
        <v>2875</v>
      </c>
      <c r="J116" s="3" t="s">
        <v>2875</v>
      </c>
      <c r="K116" s="3" t="s">
        <v>3068</v>
      </c>
    </row>
    <row r="117" spans="1:11" s="5" customFormat="1" ht="39.950000000000003" customHeight="1">
      <c r="A117" s="211"/>
    </row>
    <row r="118" spans="1:11" s="3" customFormat="1" ht="130.15" customHeight="1">
      <c r="A118" s="210" t="s">
        <v>1053</v>
      </c>
      <c r="C118" s="4" t="s">
        <v>2128</v>
      </c>
      <c r="D118" s="3" t="s">
        <v>854</v>
      </c>
    </row>
    <row r="119" spans="1:11" s="3" customFormat="1" ht="39.950000000000003" customHeight="1">
      <c r="A119" s="210" t="s">
        <v>506</v>
      </c>
      <c r="B119" s="3" t="s">
        <v>2572</v>
      </c>
      <c r="C119" s="3" t="s">
        <v>2573</v>
      </c>
      <c r="D119" s="3" t="s">
        <v>2574</v>
      </c>
      <c r="E119" s="3" t="s">
        <v>2575</v>
      </c>
    </row>
    <row r="120" spans="1:11" s="3" customFormat="1" ht="39.950000000000003" customHeight="1">
      <c r="A120" s="210" t="s">
        <v>2</v>
      </c>
      <c r="B120" s="3" t="s">
        <v>3</v>
      </c>
      <c r="C120" s="3" t="s">
        <v>814</v>
      </c>
      <c r="D120" s="3" t="s">
        <v>817</v>
      </c>
      <c r="E120" s="3" t="s">
        <v>816</v>
      </c>
      <c r="F120" s="3" t="s">
        <v>829</v>
      </c>
      <c r="G120" s="3" t="s">
        <v>848</v>
      </c>
      <c r="H120" s="3" t="s">
        <v>830</v>
      </c>
      <c r="I120" s="3" t="s">
        <v>29</v>
      </c>
    </row>
    <row r="121" spans="1:11" s="3" customFormat="1" ht="39.950000000000003" customHeight="1">
      <c r="A121" s="210"/>
      <c r="B121" s="3" t="s">
        <v>4</v>
      </c>
      <c r="C121" s="3" t="s">
        <v>3049</v>
      </c>
      <c r="D121" s="3" t="s">
        <v>3049</v>
      </c>
      <c r="E121" s="3" t="s">
        <v>2877</v>
      </c>
      <c r="F121" s="3" t="s">
        <v>2877</v>
      </c>
      <c r="G121" s="3" t="s">
        <v>3072</v>
      </c>
      <c r="H121" s="3" t="s">
        <v>3072</v>
      </c>
      <c r="I121" s="3" t="s">
        <v>3074</v>
      </c>
    </row>
    <row r="122" spans="1:11" s="3" customFormat="1" ht="39.950000000000003" customHeight="1">
      <c r="A122" s="210"/>
      <c r="B122" s="3" t="s">
        <v>5</v>
      </c>
      <c r="C122" s="3" t="s">
        <v>3069</v>
      </c>
      <c r="D122" s="3" t="s">
        <v>3069</v>
      </c>
      <c r="E122" s="3" t="s">
        <v>3070</v>
      </c>
      <c r="F122" s="3" t="s">
        <v>3070</v>
      </c>
      <c r="G122" s="3" t="s">
        <v>2878</v>
      </c>
      <c r="H122" s="3" t="s">
        <v>2878</v>
      </c>
      <c r="I122" s="3" t="s">
        <v>3075</v>
      </c>
    </row>
    <row r="123" spans="1:11" s="3" customFormat="1" ht="39.950000000000003" customHeight="1">
      <c r="A123" s="210"/>
      <c r="B123" s="3" t="s">
        <v>6</v>
      </c>
      <c r="C123" s="3" t="s">
        <v>3060</v>
      </c>
      <c r="D123" s="3" t="s">
        <v>3060</v>
      </c>
      <c r="E123" s="3" t="s">
        <v>2874</v>
      </c>
      <c r="F123" s="3" t="s">
        <v>2874</v>
      </c>
      <c r="G123" s="3" t="s">
        <v>3071</v>
      </c>
      <c r="H123" s="3" t="s">
        <v>3071</v>
      </c>
      <c r="I123" s="3" t="s">
        <v>3073</v>
      </c>
    </row>
    <row r="124" spans="1:11" s="5" customFormat="1" ht="39.950000000000003" customHeight="1">
      <c r="A124" s="211"/>
    </row>
    <row r="125" spans="1:11" s="3" customFormat="1" ht="130.15" customHeight="1">
      <c r="A125" s="210" t="s">
        <v>1054</v>
      </c>
      <c r="C125" s="4" t="s">
        <v>2129</v>
      </c>
      <c r="D125" s="3" t="s">
        <v>855</v>
      </c>
    </row>
    <row r="126" spans="1:11" s="3" customFormat="1" ht="39.950000000000003" customHeight="1">
      <c r="A126" s="210" t="s">
        <v>506</v>
      </c>
      <c r="B126" s="3" t="s">
        <v>2576</v>
      </c>
      <c r="C126" s="3" t="s">
        <v>2577</v>
      </c>
      <c r="D126" s="3" t="s">
        <v>2578</v>
      </c>
    </row>
    <row r="127" spans="1:11" s="3" customFormat="1" ht="39.950000000000003" customHeight="1">
      <c r="A127" s="210" t="s">
        <v>2</v>
      </c>
      <c r="B127" s="3" t="s">
        <v>3</v>
      </c>
      <c r="C127" s="3" t="s">
        <v>814</v>
      </c>
      <c r="D127" s="3" t="s">
        <v>817</v>
      </c>
      <c r="E127" s="3" t="s">
        <v>816</v>
      </c>
      <c r="F127" s="3" t="s">
        <v>819</v>
      </c>
      <c r="G127" s="3" t="s">
        <v>829</v>
      </c>
      <c r="H127" s="3" t="s">
        <v>831</v>
      </c>
      <c r="I127" s="3" t="s">
        <v>1962</v>
      </c>
      <c r="J127" s="3" t="s">
        <v>856</v>
      </c>
      <c r="K127" s="3" t="s">
        <v>38</v>
      </c>
    </row>
    <row r="128" spans="1:11" s="3" customFormat="1" ht="39.950000000000003" customHeight="1">
      <c r="A128" s="210"/>
      <c r="B128" s="3" t="s">
        <v>4</v>
      </c>
      <c r="C128" s="3" t="s">
        <v>3049</v>
      </c>
      <c r="D128" s="3" t="s">
        <v>3049</v>
      </c>
      <c r="E128" s="3" t="s">
        <v>3062</v>
      </c>
      <c r="F128" s="3" t="s">
        <v>3062</v>
      </c>
      <c r="G128" s="3" t="s">
        <v>3062</v>
      </c>
      <c r="H128" s="3" t="s">
        <v>3062</v>
      </c>
      <c r="I128" s="3" t="s">
        <v>3078</v>
      </c>
      <c r="J128" s="3" t="s">
        <v>3078</v>
      </c>
      <c r="K128" s="3" t="s">
        <v>3082</v>
      </c>
    </row>
    <row r="129" spans="1:12" s="3" customFormat="1" ht="39.950000000000003" customHeight="1">
      <c r="A129" s="210"/>
      <c r="B129" s="3" t="s">
        <v>5</v>
      </c>
      <c r="C129" s="3" t="s">
        <v>3069</v>
      </c>
      <c r="D129" s="3" t="s">
        <v>3069</v>
      </c>
      <c r="E129" s="3" t="s">
        <v>3076</v>
      </c>
      <c r="F129" s="3" t="s">
        <v>3076</v>
      </c>
      <c r="G129" s="3" t="s">
        <v>3076</v>
      </c>
      <c r="H129" s="3" t="s">
        <v>3076</v>
      </c>
      <c r="I129" s="3" t="s">
        <v>3079</v>
      </c>
      <c r="J129" s="3" t="s">
        <v>3079</v>
      </c>
      <c r="K129" s="3" t="s">
        <v>3081</v>
      </c>
    </row>
    <row r="130" spans="1:12" s="3" customFormat="1" ht="39.950000000000003" customHeight="1">
      <c r="A130" s="210"/>
      <c r="B130" s="3" t="s">
        <v>6</v>
      </c>
      <c r="C130" s="3" t="s">
        <v>2876</v>
      </c>
      <c r="D130" s="3" t="s">
        <v>2876</v>
      </c>
      <c r="E130" s="3" t="s">
        <v>3077</v>
      </c>
      <c r="F130" s="3" t="s">
        <v>3077</v>
      </c>
      <c r="G130" s="3" t="s">
        <v>3077</v>
      </c>
      <c r="H130" s="3" t="s">
        <v>3077</v>
      </c>
      <c r="I130" s="3" t="s">
        <v>3071</v>
      </c>
      <c r="J130" s="3" t="s">
        <v>3071</v>
      </c>
      <c r="K130" s="3" t="s">
        <v>3080</v>
      </c>
    </row>
    <row r="131" spans="1:12" s="2" customFormat="1" ht="39.950000000000003" customHeight="1">
      <c r="A131" s="209" t="s">
        <v>46</v>
      </c>
    </row>
    <row r="132" spans="1:12" s="3" customFormat="1" ht="131.44999999999999" customHeight="1">
      <c r="A132" s="210" t="s">
        <v>1055</v>
      </c>
      <c r="C132" s="143" t="s">
        <v>2486</v>
      </c>
    </row>
    <row r="133" spans="1:12" s="3" customFormat="1" ht="39.950000000000003" customHeight="1">
      <c r="A133" s="210" t="s">
        <v>506</v>
      </c>
      <c r="B133" s="3" t="s">
        <v>2579</v>
      </c>
      <c r="C133" s="3" t="s">
        <v>2580</v>
      </c>
      <c r="D133" s="3" t="s">
        <v>2581</v>
      </c>
      <c r="E133" s="3" t="s">
        <v>2582</v>
      </c>
      <c r="F133" s="3" t="s">
        <v>2583</v>
      </c>
    </row>
    <row r="134" spans="1:12" s="3" customFormat="1" ht="39.950000000000003" customHeight="1">
      <c r="A134" s="210" t="s">
        <v>2</v>
      </c>
      <c r="B134" s="3" t="s">
        <v>3</v>
      </c>
      <c r="C134" s="3" t="s">
        <v>814</v>
      </c>
      <c r="D134" s="3" t="s">
        <v>817</v>
      </c>
      <c r="E134" s="3" t="s">
        <v>816</v>
      </c>
      <c r="F134" s="3" t="s">
        <v>819</v>
      </c>
      <c r="G134" s="3" t="s">
        <v>829</v>
      </c>
      <c r="H134" s="3" t="s">
        <v>848</v>
      </c>
      <c r="I134" s="3" t="s">
        <v>830</v>
      </c>
      <c r="J134" s="3" t="s">
        <v>1961</v>
      </c>
    </row>
    <row r="135" spans="1:12" s="3" customFormat="1" ht="39.950000000000003" customHeight="1">
      <c r="A135" s="210"/>
      <c r="B135" s="3" t="s">
        <v>4</v>
      </c>
      <c r="C135" s="3" t="s">
        <v>3083</v>
      </c>
      <c r="D135" s="3" t="s">
        <v>3086</v>
      </c>
      <c r="E135" s="3" t="s">
        <v>3087</v>
      </c>
      <c r="F135" s="3" t="s">
        <v>3090</v>
      </c>
      <c r="G135" s="3" t="s">
        <v>3093</v>
      </c>
      <c r="H135" s="3" t="s">
        <v>3095</v>
      </c>
      <c r="I135" s="3" t="s">
        <v>3098</v>
      </c>
      <c r="J135" s="3" t="s">
        <v>3101</v>
      </c>
    </row>
    <row r="136" spans="1:12" s="3" customFormat="1" ht="39.950000000000003" customHeight="1">
      <c r="A136" s="210"/>
      <c r="B136" s="3" t="s">
        <v>5</v>
      </c>
      <c r="C136" s="3" t="s">
        <v>3085</v>
      </c>
      <c r="D136" s="3" t="s">
        <v>3063</v>
      </c>
      <c r="E136" s="3" t="s">
        <v>3088</v>
      </c>
      <c r="F136" s="3" t="s">
        <v>3092</v>
      </c>
      <c r="G136" s="3" t="s">
        <v>3094</v>
      </c>
      <c r="H136" s="3" t="s">
        <v>3096</v>
      </c>
      <c r="I136" s="3" t="s">
        <v>3099</v>
      </c>
      <c r="J136" s="3" t="s">
        <v>3102</v>
      </c>
    </row>
    <row r="137" spans="1:12" s="3" customFormat="1" ht="39.950000000000003" customHeight="1">
      <c r="A137" s="210"/>
      <c r="B137" s="3" t="s">
        <v>6</v>
      </c>
      <c r="C137" s="3" t="s">
        <v>3084</v>
      </c>
      <c r="D137" s="3" t="s">
        <v>3064</v>
      </c>
      <c r="E137" s="3" t="s">
        <v>3089</v>
      </c>
      <c r="F137" s="3" t="s">
        <v>3091</v>
      </c>
      <c r="G137" s="3" t="s">
        <v>2879</v>
      </c>
      <c r="H137" s="3" t="s">
        <v>3097</v>
      </c>
      <c r="I137" s="3" t="s">
        <v>3100</v>
      </c>
      <c r="J137" s="3" t="s">
        <v>3103</v>
      </c>
    </row>
    <row r="138" spans="1:12" s="5" customFormat="1" ht="39.950000000000003" customHeight="1">
      <c r="A138" s="211"/>
    </row>
    <row r="139" spans="1:12" s="3" customFormat="1" ht="130.15" customHeight="1">
      <c r="A139" s="210" t="s">
        <v>1056</v>
      </c>
      <c r="C139" s="4" t="s">
        <v>2130</v>
      </c>
      <c r="D139" s="3" t="s">
        <v>857</v>
      </c>
    </row>
    <row r="140" spans="1:12" s="3" customFormat="1" ht="39.950000000000003" customHeight="1">
      <c r="A140" s="210" t="s">
        <v>506</v>
      </c>
      <c r="B140" s="3" t="s">
        <v>2584</v>
      </c>
      <c r="C140" s="3" t="s">
        <v>2585</v>
      </c>
      <c r="D140" s="3" t="s">
        <v>2982</v>
      </c>
    </row>
    <row r="141" spans="1:12" s="3" customFormat="1" ht="39.950000000000003" customHeight="1">
      <c r="A141" s="210" t="s">
        <v>2</v>
      </c>
      <c r="B141" s="3" t="s">
        <v>3</v>
      </c>
      <c r="C141" s="3" t="s">
        <v>814</v>
      </c>
      <c r="D141" s="3" t="s">
        <v>817</v>
      </c>
      <c r="E141" s="3" t="s">
        <v>816</v>
      </c>
      <c r="F141" s="3" t="s">
        <v>819</v>
      </c>
      <c r="G141" s="3" t="s">
        <v>829</v>
      </c>
      <c r="H141" s="3" t="s">
        <v>848</v>
      </c>
      <c r="I141" s="3" t="s">
        <v>830</v>
      </c>
      <c r="J141" s="3" t="s">
        <v>831</v>
      </c>
      <c r="K141" s="3" t="s">
        <v>1962</v>
      </c>
      <c r="L141" s="3" t="s">
        <v>1963</v>
      </c>
    </row>
    <row r="142" spans="1:12" s="3" customFormat="1" ht="39.950000000000003" customHeight="1">
      <c r="A142" s="210"/>
      <c r="B142" s="3" t="s">
        <v>4</v>
      </c>
      <c r="C142" s="3" t="s">
        <v>3104</v>
      </c>
      <c r="D142" s="3" t="s">
        <v>3108</v>
      </c>
      <c r="E142" s="3" t="s">
        <v>3110</v>
      </c>
      <c r="F142" s="3" t="s">
        <v>3113</v>
      </c>
      <c r="G142" s="3" t="s">
        <v>3116</v>
      </c>
      <c r="H142" s="3" t="s">
        <v>3119</v>
      </c>
      <c r="I142" s="3" t="s">
        <v>3121</v>
      </c>
      <c r="J142" s="3" t="s">
        <v>3124</v>
      </c>
      <c r="K142" s="3" t="s">
        <v>3127</v>
      </c>
      <c r="L142" s="3" t="s">
        <v>3131</v>
      </c>
    </row>
    <row r="143" spans="1:12" s="3" customFormat="1" ht="39.950000000000003" customHeight="1">
      <c r="A143" s="210"/>
      <c r="B143" s="3" t="s">
        <v>5</v>
      </c>
      <c r="C143" s="3" t="s">
        <v>3106</v>
      </c>
      <c r="D143" s="3" t="s">
        <v>3109</v>
      </c>
      <c r="E143" s="3" t="s">
        <v>3111</v>
      </c>
      <c r="F143" s="3" t="s">
        <v>3114</v>
      </c>
      <c r="G143" s="3" t="s">
        <v>3117</v>
      </c>
      <c r="H143" s="3" t="s">
        <v>3099</v>
      </c>
      <c r="I143" s="3" t="s">
        <v>3122</v>
      </c>
      <c r="J143" s="3" t="s">
        <v>3126</v>
      </c>
      <c r="K143" s="3" t="s">
        <v>3128</v>
      </c>
      <c r="L143" s="3" t="s">
        <v>3132</v>
      </c>
    </row>
    <row r="144" spans="1:12" s="3" customFormat="1" ht="39.950000000000003" customHeight="1">
      <c r="A144" s="210"/>
      <c r="B144" s="3" t="s">
        <v>6</v>
      </c>
      <c r="C144" s="3" t="s">
        <v>3060</v>
      </c>
      <c r="D144" s="3" t="s">
        <v>3107</v>
      </c>
      <c r="E144" s="3" t="s">
        <v>3112</v>
      </c>
      <c r="F144" s="3" t="s">
        <v>3115</v>
      </c>
      <c r="G144" s="3" t="s">
        <v>3118</v>
      </c>
      <c r="H144" s="3" t="s">
        <v>3120</v>
      </c>
      <c r="I144" s="3" t="s">
        <v>3123</v>
      </c>
      <c r="J144" s="3" t="s">
        <v>3125</v>
      </c>
      <c r="K144" s="3" t="s">
        <v>3129</v>
      </c>
      <c r="L144" s="3" t="s">
        <v>3130</v>
      </c>
    </row>
    <row r="145" spans="1:9" s="5" customFormat="1" ht="39.950000000000003" customHeight="1">
      <c r="A145" s="211"/>
    </row>
    <row r="146" spans="1:9" s="3" customFormat="1" ht="130.9" customHeight="1">
      <c r="A146" s="210" t="s">
        <v>1057</v>
      </c>
      <c r="C146" s="143" t="s">
        <v>2131</v>
      </c>
      <c r="D146" s="3" t="s">
        <v>858</v>
      </c>
    </row>
    <row r="147" spans="1:9" s="3" customFormat="1" ht="39.950000000000003" customHeight="1">
      <c r="A147" s="210" t="s">
        <v>506</v>
      </c>
      <c r="B147" s="3" t="s">
        <v>2586</v>
      </c>
      <c r="C147" s="3" t="s">
        <v>2587</v>
      </c>
      <c r="D147" s="3" t="s">
        <v>2588</v>
      </c>
    </row>
    <row r="148" spans="1:9" s="3" customFormat="1" ht="39.950000000000003" customHeight="1">
      <c r="A148" s="210" t="s">
        <v>2</v>
      </c>
      <c r="B148" s="3" t="s">
        <v>3</v>
      </c>
      <c r="C148" s="3" t="s">
        <v>814</v>
      </c>
      <c r="D148" s="3" t="s">
        <v>817</v>
      </c>
      <c r="E148" s="3" t="s">
        <v>816</v>
      </c>
      <c r="F148" s="3" t="s">
        <v>829</v>
      </c>
      <c r="G148" s="3" t="s">
        <v>859</v>
      </c>
      <c r="H148" s="3" t="s">
        <v>860</v>
      </c>
      <c r="I148" s="3" t="s">
        <v>1961</v>
      </c>
    </row>
    <row r="149" spans="1:9" s="3" customFormat="1" ht="39.950000000000003" customHeight="1">
      <c r="A149" s="210"/>
      <c r="B149" s="3" t="s">
        <v>4</v>
      </c>
      <c r="C149" s="3" t="s">
        <v>3133</v>
      </c>
      <c r="D149" s="3" t="s">
        <v>3136</v>
      </c>
      <c r="E149" s="3" t="s">
        <v>3138</v>
      </c>
      <c r="F149" s="3" t="s">
        <v>3141</v>
      </c>
      <c r="G149" s="3" t="s">
        <v>3144</v>
      </c>
      <c r="H149" s="3" t="s">
        <v>3147</v>
      </c>
      <c r="I149" s="3" t="s">
        <v>3151</v>
      </c>
    </row>
    <row r="150" spans="1:9" s="3" customFormat="1" ht="39.950000000000003" customHeight="1">
      <c r="A150" s="210"/>
      <c r="B150" s="3" t="s">
        <v>5</v>
      </c>
      <c r="C150" s="3" t="s">
        <v>3134</v>
      </c>
      <c r="D150" s="3" t="s">
        <v>3137</v>
      </c>
      <c r="E150" s="3" t="s">
        <v>3139</v>
      </c>
      <c r="F150" s="3" t="s">
        <v>3142</v>
      </c>
      <c r="G150" s="3" t="s">
        <v>3145</v>
      </c>
      <c r="H150" s="3" t="s">
        <v>3148</v>
      </c>
      <c r="I150" s="3" t="s">
        <v>3150</v>
      </c>
    </row>
    <row r="151" spans="1:9" s="3" customFormat="1" ht="39.950000000000003" customHeight="1">
      <c r="A151" s="210"/>
      <c r="B151" s="3" t="s">
        <v>6</v>
      </c>
      <c r="C151" s="3" t="s">
        <v>3108</v>
      </c>
      <c r="D151" s="3" t="s">
        <v>3135</v>
      </c>
      <c r="E151" s="3" t="s">
        <v>3140</v>
      </c>
      <c r="F151" s="3" t="s">
        <v>3143</v>
      </c>
      <c r="G151" s="3" t="s">
        <v>3146</v>
      </c>
      <c r="H151" s="3" t="s">
        <v>3149</v>
      </c>
      <c r="I151" s="3" t="s">
        <v>3152</v>
      </c>
    </row>
    <row r="152" spans="1:9" s="5" customFormat="1" ht="39.950000000000003" customHeight="1">
      <c r="A152" s="211"/>
    </row>
    <row r="153" spans="1:9" s="3" customFormat="1" ht="131.44999999999999" customHeight="1">
      <c r="A153" s="210" t="s">
        <v>1058</v>
      </c>
      <c r="C153" s="143" t="s">
        <v>2132</v>
      </c>
    </row>
    <row r="154" spans="1:9" s="3" customFormat="1" ht="39.950000000000003" customHeight="1">
      <c r="A154" s="210" t="s">
        <v>506</v>
      </c>
      <c r="B154" s="3" t="s">
        <v>2572</v>
      </c>
      <c r="C154" s="3" t="s">
        <v>2589</v>
      </c>
      <c r="D154" s="3" t="s">
        <v>2590</v>
      </c>
      <c r="E154" s="3" t="s">
        <v>2591</v>
      </c>
    </row>
    <row r="155" spans="1:9" s="3" customFormat="1" ht="39.950000000000003" customHeight="1">
      <c r="A155" s="210" t="s">
        <v>2</v>
      </c>
      <c r="B155" s="3" t="s">
        <v>3</v>
      </c>
      <c r="C155" s="3" t="s">
        <v>814</v>
      </c>
      <c r="D155" s="3" t="s">
        <v>817</v>
      </c>
      <c r="E155" s="3" t="s">
        <v>816</v>
      </c>
      <c r="F155" s="3" t="s">
        <v>819</v>
      </c>
      <c r="G155" s="3" t="s">
        <v>829</v>
      </c>
      <c r="H155" s="3" t="s">
        <v>830</v>
      </c>
      <c r="I155" s="3" t="s">
        <v>29</v>
      </c>
    </row>
    <row r="156" spans="1:9" s="3" customFormat="1" ht="39.950000000000003" customHeight="1">
      <c r="A156" s="210"/>
      <c r="B156" s="3" t="s">
        <v>4</v>
      </c>
      <c r="C156" s="3" t="s">
        <v>3153</v>
      </c>
      <c r="D156" s="3" t="s">
        <v>3155</v>
      </c>
      <c r="E156" s="3" t="s">
        <v>3158</v>
      </c>
      <c r="F156" s="3" t="s">
        <v>3161</v>
      </c>
      <c r="G156" s="3" t="s">
        <v>3166</v>
      </c>
      <c r="H156" s="3" t="s">
        <v>3167</v>
      </c>
      <c r="I156" s="3" t="s">
        <v>3172</v>
      </c>
    </row>
    <row r="157" spans="1:9" s="3" customFormat="1" ht="39.950000000000003" customHeight="1">
      <c r="A157" s="210"/>
      <c r="B157" s="3" t="s">
        <v>5</v>
      </c>
      <c r="C157" s="3" t="s">
        <v>3154</v>
      </c>
      <c r="D157" s="3" t="s">
        <v>3156</v>
      </c>
      <c r="E157" s="3" t="s">
        <v>3159</v>
      </c>
      <c r="F157" s="3" t="s">
        <v>3162</v>
      </c>
      <c r="G157" s="3" t="s">
        <v>3165</v>
      </c>
      <c r="H157" s="3" t="s">
        <v>3168</v>
      </c>
      <c r="I157" s="3" t="s">
        <v>3171</v>
      </c>
    </row>
    <row r="158" spans="1:9" s="3" customFormat="1" ht="39.950000000000003" customHeight="1">
      <c r="A158" s="210"/>
      <c r="B158" s="3" t="s">
        <v>6</v>
      </c>
      <c r="C158" s="3" t="s">
        <v>3105</v>
      </c>
      <c r="D158" s="3" t="s">
        <v>3157</v>
      </c>
      <c r="E158" s="3" t="s">
        <v>3160</v>
      </c>
      <c r="F158" s="3" t="s">
        <v>3163</v>
      </c>
      <c r="G158" s="3" t="s">
        <v>3164</v>
      </c>
      <c r="H158" s="3" t="s">
        <v>3169</v>
      </c>
      <c r="I158" s="3" t="s">
        <v>3170</v>
      </c>
    </row>
    <row r="159" spans="1:9" s="5" customFormat="1" ht="39.950000000000003" customHeight="1">
      <c r="A159" s="211"/>
    </row>
    <row r="160" spans="1:9" s="3" customFormat="1" ht="131.44999999999999" customHeight="1">
      <c r="A160" s="210" t="s">
        <v>1059</v>
      </c>
      <c r="C160" s="4" t="s">
        <v>2133</v>
      </c>
      <c r="D160" s="3" t="s">
        <v>861</v>
      </c>
    </row>
    <row r="161" spans="1:15" s="3" customFormat="1" ht="39.950000000000003" customHeight="1">
      <c r="A161" s="210" t="s">
        <v>506</v>
      </c>
      <c r="B161" s="3" t="s">
        <v>2592</v>
      </c>
      <c r="C161" s="3" t="s">
        <v>2593</v>
      </c>
      <c r="D161" s="3" t="s">
        <v>2594</v>
      </c>
      <c r="E161" s="3" t="s">
        <v>2983</v>
      </c>
    </row>
    <row r="162" spans="1:15" s="3" customFormat="1" ht="39.950000000000003" customHeight="1">
      <c r="A162" s="210" t="s">
        <v>2</v>
      </c>
      <c r="B162" s="3" t="s">
        <v>3</v>
      </c>
      <c r="C162" s="3" t="s">
        <v>814</v>
      </c>
      <c r="D162" s="3" t="s">
        <v>817</v>
      </c>
      <c r="E162" s="3" t="s">
        <v>816</v>
      </c>
      <c r="F162" s="3" t="s">
        <v>819</v>
      </c>
      <c r="G162" s="3" t="s">
        <v>829</v>
      </c>
      <c r="H162" s="3" t="s">
        <v>848</v>
      </c>
      <c r="I162" s="3" t="s">
        <v>830</v>
      </c>
      <c r="J162" s="3" t="s">
        <v>831</v>
      </c>
      <c r="K162" s="3" t="s">
        <v>1962</v>
      </c>
    </row>
    <row r="163" spans="1:15" s="3" customFormat="1" ht="39.950000000000003" customHeight="1">
      <c r="A163" s="210"/>
      <c r="B163" s="3" t="s">
        <v>4</v>
      </c>
      <c r="C163" s="3" t="s">
        <v>3173</v>
      </c>
      <c r="D163" s="3" t="s">
        <v>3176</v>
      </c>
      <c r="E163" s="3" t="s">
        <v>3179</v>
      </c>
      <c r="F163" s="3" t="s">
        <v>3182</v>
      </c>
      <c r="G163" s="3" t="s">
        <v>3185</v>
      </c>
      <c r="H163" s="3" t="s">
        <v>3187</v>
      </c>
      <c r="I163" s="3" t="s">
        <v>3190</v>
      </c>
      <c r="J163" s="3" t="s">
        <v>3194</v>
      </c>
      <c r="K163" s="3" t="s">
        <v>3197</v>
      </c>
    </row>
    <row r="164" spans="1:15" s="3" customFormat="1" ht="39.950000000000003" customHeight="1">
      <c r="A164" s="210"/>
      <c r="B164" s="3" t="s">
        <v>5</v>
      </c>
      <c r="C164" s="3" t="s">
        <v>3174</v>
      </c>
      <c r="D164" s="3" t="s">
        <v>3178</v>
      </c>
      <c r="E164" s="3" t="s">
        <v>3180</v>
      </c>
      <c r="F164" s="3" t="s">
        <v>3183</v>
      </c>
      <c r="G164" s="3" t="s">
        <v>3186</v>
      </c>
      <c r="H164" s="3" t="s">
        <v>3188</v>
      </c>
      <c r="I164" s="3" t="s">
        <v>3191</v>
      </c>
      <c r="J164" s="3" t="s">
        <v>3195</v>
      </c>
      <c r="K164" s="3" t="s">
        <v>1721</v>
      </c>
    </row>
    <row r="165" spans="1:15" s="3" customFormat="1" ht="39.950000000000003" customHeight="1">
      <c r="A165" s="210"/>
      <c r="B165" s="3" t="s">
        <v>6</v>
      </c>
      <c r="C165" s="3" t="s">
        <v>3175</v>
      </c>
      <c r="D165" s="3" t="s">
        <v>3177</v>
      </c>
      <c r="E165" s="3" t="s">
        <v>3181</v>
      </c>
      <c r="F165" s="3" t="s">
        <v>3184</v>
      </c>
      <c r="G165" s="3" t="s">
        <v>3128</v>
      </c>
      <c r="H165" s="3" t="s">
        <v>3189</v>
      </c>
      <c r="I165" s="3" t="s">
        <v>3192</v>
      </c>
      <c r="J165" s="3" t="s">
        <v>3196</v>
      </c>
      <c r="K165" s="3" t="s">
        <v>1721</v>
      </c>
    </row>
    <row r="166" spans="1:15" s="2" customFormat="1" ht="39.950000000000003" customHeight="1">
      <c r="A166" s="209" t="s">
        <v>2820</v>
      </c>
    </row>
    <row r="167" spans="1:15" s="3" customFormat="1" ht="131.44999999999999" customHeight="1">
      <c r="A167" s="210" t="s">
        <v>1060</v>
      </c>
      <c r="C167" s="4" t="s">
        <v>2134</v>
      </c>
      <c r="D167" s="3" t="s">
        <v>862</v>
      </c>
    </row>
    <row r="168" spans="1:15" s="3" customFormat="1" ht="39.950000000000003" customHeight="1">
      <c r="A168" s="210" t="s">
        <v>506</v>
      </c>
      <c r="B168" s="3" t="s">
        <v>2595</v>
      </c>
      <c r="C168" s="3" t="s">
        <v>863</v>
      </c>
      <c r="D168" s="3" t="s">
        <v>2984</v>
      </c>
      <c r="E168" s="3" t="s">
        <v>2596</v>
      </c>
    </row>
    <row r="169" spans="1:15" s="3" customFormat="1" ht="39.950000000000003" customHeight="1">
      <c r="A169" s="210" t="s">
        <v>2</v>
      </c>
      <c r="B169" s="3" t="s">
        <v>3</v>
      </c>
      <c r="C169" s="3" t="s">
        <v>814</v>
      </c>
      <c r="D169" s="3" t="s">
        <v>817</v>
      </c>
      <c r="E169" s="3" t="s">
        <v>816</v>
      </c>
      <c r="F169" s="3" t="s">
        <v>819</v>
      </c>
      <c r="G169" s="3" t="s">
        <v>15</v>
      </c>
      <c r="H169" s="3" t="s">
        <v>848</v>
      </c>
      <c r="I169" s="3" t="s">
        <v>830</v>
      </c>
      <c r="J169" s="3" t="s">
        <v>831</v>
      </c>
      <c r="K169" s="3" t="s">
        <v>1962</v>
      </c>
      <c r="L169" s="3" t="s">
        <v>32</v>
      </c>
    </row>
    <row r="170" spans="1:15" s="3" customFormat="1" ht="39.950000000000003" customHeight="1">
      <c r="A170" s="210"/>
      <c r="B170" s="3" t="s">
        <v>4</v>
      </c>
      <c r="C170" s="3" t="s">
        <v>3199</v>
      </c>
      <c r="D170" s="3" t="s">
        <v>3201</v>
      </c>
      <c r="E170" s="3" t="s">
        <v>3203</v>
      </c>
      <c r="F170" s="3" t="s">
        <v>3206</v>
      </c>
      <c r="G170" s="3" t="s">
        <v>3209</v>
      </c>
      <c r="H170" s="3" t="s">
        <v>3212</v>
      </c>
      <c r="I170" s="3" t="s">
        <v>3215</v>
      </c>
      <c r="J170" s="3" t="s">
        <v>3217</v>
      </c>
      <c r="K170" s="3" t="s">
        <v>3220</v>
      </c>
      <c r="L170" s="3" t="s">
        <v>3224</v>
      </c>
    </row>
    <row r="171" spans="1:15" s="3" customFormat="1" ht="39.950000000000003" customHeight="1">
      <c r="A171" s="210"/>
      <c r="B171" s="3" t="s">
        <v>5</v>
      </c>
      <c r="C171" s="3" t="s">
        <v>3200</v>
      </c>
      <c r="D171" s="3" t="s">
        <v>3202</v>
      </c>
      <c r="E171" s="3" t="s">
        <v>3204</v>
      </c>
      <c r="F171" s="3" t="s">
        <v>3207</v>
      </c>
      <c r="G171" s="3" t="s">
        <v>3211</v>
      </c>
      <c r="H171" s="3" t="s">
        <v>3213</v>
      </c>
      <c r="I171" s="3" t="s">
        <v>3191</v>
      </c>
      <c r="J171" s="3" t="s">
        <v>3218</v>
      </c>
      <c r="K171" s="3" t="s">
        <v>3221</v>
      </c>
      <c r="L171" s="3" t="s">
        <v>3223</v>
      </c>
    </row>
    <row r="172" spans="1:15" s="3" customFormat="1" ht="39.950000000000003" customHeight="1">
      <c r="A172" s="210"/>
      <c r="B172" s="3" t="s">
        <v>6</v>
      </c>
      <c r="C172" s="3" t="s">
        <v>3198</v>
      </c>
      <c r="D172" s="3" t="s">
        <v>3105</v>
      </c>
      <c r="E172" s="3" t="s">
        <v>3205</v>
      </c>
      <c r="F172" s="3" t="s">
        <v>3208</v>
      </c>
      <c r="G172" s="3" t="s">
        <v>3210</v>
      </c>
      <c r="H172" s="3" t="s">
        <v>3214</v>
      </c>
      <c r="I172" s="3" t="s">
        <v>3216</v>
      </c>
      <c r="J172" s="3" t="s">
        <v>3219</v>
      </c>
      <c r="K172" s="3" t="s">
        <v>3222</v>
      </c>
      <c r="L172" s="3" t="s">
        <v>3225</v>
      </c>
    </row>
    <row r="173" spans="1:15" s="5" customFormat="1" ht="39.950000000000003" customHeight="1">
      <c r="A173" s="211"/>
    </row>
    <row r="174" spans="1:15" s="3" customFormat="1" ht="130.9" customHeight="1">
      <c r="A174" s="210" t="s">
        <v>1061</v>
      </c>
      <c r="C174" s="143" t="s">
        <v>2135</v>
      </c>
      <c r="D174" s="3" t="s">
        <v>2144</v>
      </c>
    </row>
    <row r="175" spans="1:15" s="3" customFormat="1" ht="39.950000000000003" customHeight="1">
      <c r="A175" s="210" t="s">
        <v>506</v>
      </c>
      <c r="B175" s="3" t="s">
        <v>2597</v>
      </c>
      <c r="C175" s="3" t="s">
        <v>2598</v>
      </c>
      <c r="D175" s="3" t="s">
        <v>2599</v>
      </c>
      <c r="E175" s="3" t="s">
        <v>2985</v>
      </c>
      <c r="F175" s="3" t="s">
        <v>2600</v>
      </c>
    </row>
    <row r="176" spans="1:15" s="3" customFormat="1" ht="39.950000000000003" customHeight="1">
      <c r="A176" s="210" t="s">
        <v>2</v>
      </c>
      <c r="B176" s="3" t="s">
        <v>3</v>
      </c>
      <c r="C176" s="3" t="s">
        <v>814</v>
      </c>
      <c r="D176" s="3" t="s">
        <v>817</v>
      </c>
      <c r="E176" s="3" t="s">
        <v>50</v>
      </c>
      <c r="F176" s="3" t="s">
        <v>819</v>
      </c>
      <c r="G176" s="3" t="s">
        <v>829</v>
      </c>
      <c r="H176" s="3" t="s">
        <v>848</v>
      </c>
      <c r="I176" s="3" t="s">
        <v>20</v>
      </c>
      <c r="J176" s="3" t="s">
        <v>29</v>
      </c>
      <c r="K176" s="3" t="s">
        <v>1962</v>
      </c>
      <c r="L176" s="3" t="s">
        <v>35</v>
      </c>
      <c r="M176" s="3" t="s">
        <v>856</v>
      </c>
      <c r="N176" s="3" t="s">
        <v>51</v>
      </c>
      <c r="O176" s="3" t="s">
        <v>39</v>
      </c>
    </row>
    <row r="177" spans="1:15" s="3" customFormat="1" ht="39.950000000000003" customHeight="1">
      <c r="A177" s="210"/>
      <c r="B177" s="3" t="s">
        <v>4</v>
      </c>
      <c r="C177" s="3" t="s">
        <v>2880</v>
      </c>
      <c r="D177" s="3" t="s">
        <v>3227</v>
      </c>
      <c r="E177" s="3" t="s">
        <v>3230</v>
      </c>
      <c r="F177" s="3" t="s">
        <v>3233</v>
      </c>
      <c r="G177" s="3" t="s">
        <v>3235</v>
      </c>
      <c r="H177" s="3" t="s">
        <v>3238</v>
      </c>
      <c r="I177" s="3" t="s">
        <v>3241</v>
      </c>
      <c r="J177" s="3" t="s">
        <v>3756</v>
      </c>
      <c r="K177" s="3" t="s">
        <v>3244</v>
      </c>
      <c r="L177" s="3" t="s">
        <v>3246</v>
      </c>
      <c r="M177" s="3" t="s">
        <v>3249</v>
      </c>
      <c r="N177" s="3" t="s">
        <v>3193</v>
      </c>
      <c r="O177" s="3" t="s">
        <v>3254</v>
      </c>
    </row>
    <row r="178" spans="1:15" s="3" customFormat="1" ht="39.950000000000003" customHeight="1">
      <c r="A178" s="210"/>
      <c r="B178" s="3" t="s">
        <v>5</v>
      </c>
      <c r="C178" s="3" t="s">
        <v>2882</v>
      </c>
      <c r="D178" s="3" t="s">
        <v>3228</v>
      </c>
      <c r="E178" s="3" t="s">
        <v>3231</v>
      </c>
      <c r="F178" s="3" t="s">
        <v>3234</v>
      </c>
      <c r="G178" s="3" t="s">
        <v>3236</v>
      </c>
      <c r="H178" s="3" t="s">
        <v>3239</v>
      </c>
      <c r="I178" s="3" t="s">
        <v>3242</v>
      </c>
      <c r="J178" s="3" t="s">
        <v>3757</v>
      </c>
      <c r="K178" s="3" t="s">
        <v>3222</v>
      </c>
      <c r="L178" s="3" t="s">
        <v>3247</v>
      </c>
      <c r="M178" s="3" t="s">
        <v>3250</v>
      </c>
      <c r="N178" s="3" t="s">
        <v>3252</v>
      </c>
      <c r="O178" s="3" t="s">
        <v>3255</v>
      </c>
    </row>
    <row r="179" spans="1:15" s="3" customFormat="1" ht="39.950000000000003" customHeight="1">
      <c r="A179" s="210"/>
      <c r="B179" s="3" t="s">
        <v>6</v>
      </c>
      <c r="C179" s="3" t="s">
        <v>3226</v>
      </c>
      <c r="D179" s="3" t="s">
        <v>3229</v>
      </c>
      <c r="E179" s="3" t="s">
        <v>3232</v>
      </c>
      <c r="F179" s="3" t="s">
        <v>2881</v>
      </c>
      <c r="G179" s="3" t="s">
        <v>3237</v>
      </c>
      <c r="H179" s="3" t="s">
        <v>3240</v>
      </c>
      <c r="I179" s="3" t="s">
        <v>3243</v>
      </c>
      <c r="J179" s="3" t="s">
        <v>3758</v>
      </c>
      <c r="K179" s="3" t="s">
        <v>3245</v>
      </c>
      <c r="L179" s="3" t="s">
        <v>3248</v>
      </c>
      <c r="M179" s="3" t="s">
        <v>3251</v>
      </c>
      <c r="N179" s="3" t="s">
        <v>3253</v>
      </c>
      <c r="O179" s="3" t="s">
        <v>3032</v>
      </c>
    </row>
    <row r="180" spans="1:15" s="6" customFormat="1" ht="39.950000000000003" customHeight="1">
      <c r="A180" s="212"/>
    </row>
    <row r="181" spans="1:15" s="3" customFormat="1" ht="130.9" customHeight="1">
      <c r="A181" s="210" t="s">
        <v>1062</v>
      </c>
      <c r="C181" s="4" t="s">
        <v>2136</v>
      </c>
      <c r="D181" s="3" t="s">
        <v>2986</v>
      </c>
    </row>
    <row r="182" spans="1:15" s="3" customFormat="1" ht="39.950000000000003" customHeight="1">
      <c r="A182" s="210" t="s">
        <v>506</v>
      </c>
      <c r="B182" s="7" t="s">
        <v>2601</v>
      </c>
      <c r="C182" s="3" t="s">
        <v>2568</v>
      </c>
      <c r="D182" s="3" t="s">
        <v>2602</v>
      </c>
    </row>
    <row r="183" spans="1:15" s="3" customFormat="1" ht="39.950000000000003" customHeight="1">
      <c r="A183" s="210" t="s">
        <v>2</v>
      </c>
      <c r="B183" s="3" t="s">
        <v>14</v>
      </c>
      <c r="C183" s="3" t="s">
        <v>871</v>
      </c>
      <c r="D183" s="3" t="s">
        <v>10</v>
      </c>
      <c r="E183" s="3" t="s">
        <v>8</v>
      </c>
      <c r="F183" s="3" t="s">
        <v>12</v>
      </c>
      <c r="G183" s="3" t="s">
        <v>15</v>
      </c>
      <c r="H183" s="3" t="s">
        <v>17</v>
      </c>
      <c r="I183" s="3" t="s">
        <v>29</v>
      </c>
      <c r="J183" s="3" t="s">
        <v>35</v>
      </c>
    </row>
    <row r="184" spans="1:15" s="3" customFormat="1" ht="39.950000000000003" customHeight="1">
      <c r="A184" s="210"/>
      <c r="B184" s="3" t="s">
        <v>4</v>
      </c>
      <c r="C184" s="3" t="s">
        <v>3256</v>
      </c>
      <c r="D184" s="3" t="s">
        <v>3259</v>
      </c>
      <c r="E184" s="3" t="s">
        <v>3262</v>
      </c>
      <c r="F184" s="3" t="s">
        <v>3265</v>
      </c>
      <c r="G184" s="3" t="s">
        <v>3268</v>
      </c>
      <c r="H184" s="3" t="s">
        <v>3271</v>
      </c>
      <c r="I184" s="3" t="s">
        <v>3275</v>
      </c>
      <c r="J184" s="3" t="s">
        <v>3277</v>
      </c>
    </row>
    <row r="185" spans="1:15" s="3" customFormat="1" ht="39.950000000000003" customHeight="1">
      <c r="A185" s="210"/>
      <c r="B185" s="3" t="s">
        <v>5</v>
      </c>
      <c r="C185" s="3" t="s">
        <v>3257</v>
      </c>
      <c r="D185" s="3" t="s">
        <v>3260</v>
      </c>
      <c r="E185" s="3" t="s">
        <v>3263</v>
      </c>
      <c r="F185" s="3" t="s">
        <v>3266</v>
      </c>
      <c r="G185" s="3" t="s">
        <v>3269</v>
      </c>
      <c r="H185" s="3" t="s">
        <v>3272</v>
      </c>
      <c r="I185" s="3" t="s">
        <v>3274</v>
      </c>
      <c r="J185" s="3" t="s">
        <v>3278</v>
      </c>
    </row>
    <row r="186" spans="1:15" s="3" customFormat="1" ht="39.950000000000003" customHeight="1">
      <c r="A186" s="210"/>
      <c r="B186" s="3" t="s">
        <v>6</v>
      </c>
      <c r="C186" s="3" t="s">
        <v>3258</v>
      </c>
      <c r="D186" s="3" t="s">
        <v>3261</v>
      </c>
      <c r="E186" s="3" t="s">
        <v>3264</v>
      </c>
      <c r="F186" s="3" t="s">
        <v>3267</v>
      </c>
      <c r="G186" s="3" t="s">
        <v>3270</v>
      </c>
      <c r="H186" s="3" t="s">
        <v>3273</v>
      </c>
      <c r="I186" s="3" t="s">
        <v>3276</v>
      </c>
      <c r="J186" s="3" t="s">
        <v>3279</v>
      </c>
    </row>
    <row r="187" spans="1:15" s="6" customFormat="1" ht="39.950000000000003" customHeight="1">
      <c r="A187" s="212"/>
    </row>
    <row r="188" spans="1:15" s="3" customFormat="1" ht="130.15" customHeight="1">
      <c r="A188" s="210" t="s">
        <v>1063</v>
      </c>
      <c r="C188" s="4" t="s">
        <v>2137</v>
      </c>
      <c r="D188" s="3" t="s">
        <v>1064</v>
      </c>
    </row>
    <row r="189" spans="1:15" s="3" customFormat="1" ht="39.950000000000003" customHeight="1">
      <c r="A189" s="210" t="s">
        <v>506</v>
      </c>
      <c r="B189" s="3" t="s">
        <v>3540</v>
      </c>
      <c r="C189" s="3" t="s">
        <v>2603</v>
      </c>
      <c r="D189" s="3" t="s">
        <v>2987</v>
      </c>
      <c r="E189" s="3" t="s">
        <v>2604</v>
      </c>
    </row>
    <row r="190" spans="1:15" s="3" customFormat="1" ht="39.950000000000003" customHeight="1">
      <c r="A190" s="210" t="s">
        <v>2</v>
      </c>
      <c r="B190" s="3" t="s">
        <v>14</v>
      </c>
      <c r="C190" s="3" t="s">
        <v>7</v>
      </c>
      <c r="D190" s="3" t="s">
        <v>10</v>
      </c>
      <c r="E190" s="3" t="s">
        <v>8</v>
      </c>
      <c r="F190" s="3" t="s">
        <v>12</v>
      </c>
      <c r="G190" s="3" t="s">
        <v>15</v>
      </c>
      <c r="H190" s="3" t="s">
        <v>17</v>
      </c>
      <c r="I190" s="3" t="s">
        <v>20</v>
      </c>
      <c r="J190" s="3" t="s">
        <v>29</v>
      </c>
      <c r="K190" s="3" t="s">
        <v>1962</v>
      </c>
      <c r="L190" s="3" t="s">
        <v>32</v>
      </c>
      <c r="M190" s="3" t="s">
        <v>38</v>
      </c>
    </row>
    <row r="191" spans="1:15" s="3" customFormat="1" ht="39.950000000000003" customHeight="1">
      <c r="A191" s="210"/>
      <c r="B191" s="3" t="s">
        <v>4</v>
      </c>
      <c r="C191" s="3" t="s">
        <v>3280</v>
      </c>
      <c r="D191" s="3" t="s">
        <v>3283</v>
      </c>
      <c r="E191" s="3" t="s">
        <v>3286</v>
      </c>
      <c r="F191" s="3" t="s">
        <v>3289</v>
      </c>
      <c r="G191" s="3" t="s">
        <v>3293</v>
      </c>
      <c r="H191" s="3" t="s">
        <v>3138</v>
      </c>
      <c r="I191" s="3" t="s">
        <v>3297</v>
      </c>
      <c r="J191" s="3" t="s">
        <v>3300</v>
      </c>
      <c r="K191" s="3" t="s">
        <v>3303</v>
      </c>
      <c r="L191" s="3" t="s">
        <v>3306</v>
      </c>
      <c r="M191" s="3" t="s">
        <v>3307</v>
      </c>
    </row>
    <row r="192" spans="1:15" s="3" customFormat="1" ht="39.950000000000003" customHeight="1">
      <c r="A192" s="210"/>
      <c r="B192" s="3" t="s">
        <v>5</v>
      </c>
      <c r="C192" s="3" t="s">
        <v>3281</v>
      </c>
      <c r="D192" s="3" t="s">
        <v>3284</v>
      </c>
      <c r="E192" s="3" t="s">
        <v>3287</v>
      </c>
      <c r="F192" s="3" t="s">
        <v>3290</v>
      </c>
      <c r="G192" s="3" t="s">
        <v>3294</v>
      </c>
      <c r="H192" s="3" t="s">
        <v>3295</v>
      </c>
      <c r="I192" s="3" t="s">
        <v>3299</v>
      </c>
      <c r="J192" s="3" t="s">
        <v>3301</v>
      </c>
      <c r="K192" s="3" t="s">
        <v>3304</v>
      </c>
      <c r="L192" s="3" t="s">
        <v>837</v>
      </c>
      <c r="M192" s="3" t="s">
        <v>3308</v>
      </c>
    </row>
    <row r="193" spans="1:17" s="3" customFormat="1" ht="39.950000000000003" customHeight="1">
      <c r="A193" s="210"/>
      <c r="B193" s="3" t="s">
        <v>6</v>
      </c>
      <c r="C193" s="3" t="s">
        <v>3282</v>
      </c>
      <c r="D193" s="3" t="s">
        <v>3285</v>
      </c>
      <c r="E193" s="3" t="s">
        <v>3288</v>
      </c>
      <c r="F193" s="3" t="s">
        <v>3291</v>
      </c>
      <c r="G193" s="3" t="s">
        <v>3292</v>
      </c>
      <c r="H193" s="3" t="s">
        <v>3296</v>
      </c>
      <c r="I193" s="3" t="s">
        <v>3298</v>
      </c>
      <c r="J193" s="3" t="s">
        <v>3302</v>
      </c>
      <c r="K193" s="3" t="s">
        <v>3305</v>
      </c>
      <c r="L193" s="3" t="s">
        <v>838</v>
      </c>
      <c r="M193" s="3" t="s">
        <v>3309</v>
      </c>
    </row>
    <row r="194" spans="1:17" s="2" customFormat="1" ht="39.950000000000003" customHeight="1">
      <c r="A194" s="213" t="s">
        <v>2821</v>
      </c>
      <c r="B194" s="9"/>
      <c r="C194" s="10"/>
      <c r="D194" s="10"/>
      <c r="E194" s="10"/>
      <c r="F194" s="10"/>
      <c r="G194" s="10"/>
      <c r="H194" s="10"/>
      <c r="I194" s="10"/>
      <c r="J194" s="10"/>
      <c r="K194" s="9"/>
      <c r="L194" s="9"/>
      <c r="M194" s="9"/>
      <c r="N194" s="9"/>
      <c r="O194" s="9"/>
      <c r="P194" s="9"/>
      <c r="Q194" s="9"/>
    </row>
    <row r="195" spans="1:17" s="3" customFormat="1" ht="132" customHeight="1">
      <c r="A195" s="210" t="s">
        <v>1065</v>
      </c>
      <c r="C195" s="4" t="s">
        <v>2138</v>
      </c>
      <c r="D195" s="3" t="s">
        <v>2109</v>
      </c>
    </row>
    <row r="196" spans="1:17" s="3" customFormat="1" ht="39.950000000000003" customHeight="1">
      <c r="A196" s="210" t="s">
        <v>506</v>
      </c>
      <c r="B196" s="3" t="s">
        <v>2605</v>
      </c>
      <c r="C196" s="8" t="s">
        <v>2606</v>
      </c>
      <c r="D196" s="8" t="s">
        <v>2607</v>
      </c>
      <c r="E196" s="8" t="s">
        <v>2608</v>
      </c>
      <c r="F196" s="8" t="s">
        <v>2988</v>
      </c>
      <c r="G196" s="8"/>
      <c r="H196" s="8"/>
      <c r="I196" s="8"/>
      <c r="J196" s="8"/>
    </row>
    <row r="197" spans="1:17" s="3" customFormat="1" ht="39.950000000000003" customHeight="1">
      <c r="A197" s="210" t="s">
        <v>2</v>
      </c>
      <c r="B197" s="3" t="s">
        <v>14</v>
      </c>
      <c r="C197" s="8" t="s">
        <v>7</v>
      </c>
      <c r="D197" s="8" t="s">
        <v>10</v>
      </c>
      <c r="E197" s="8" t="s">
        <v>8</v>
      </c>
      <c r="F197" s="8" t="s">
        <v>12</v>
      </c>
      <c r="G197" s="8" t="s">
        <v>17</v>
      </c>
      <c r="H197" s="8" t="s">
        <v>20</v>
      </c>
      <c r="I197" s="8" t="s">
        <v>29</v>
      </c>
      <c r="J197" s="3" t="s">
        <v>1962</v>
      </c>
      <c r="K197" s="3" t="s">
        <v>35</v>
      </c>
      <c r="L197" s="3" t="s">
        <v>32</v>
      </c>
      <c r="M197" s="3" t="s">
        <v>1809</v>
      </c>
      <c r="N197" s="3" t="s">
        <v>39</v>
      </c>
      <c r="O197" s="3" t="s">
        <v>40</v>
      </c>
    </row>
    <row r="198" spans="1:17" s="3" customFormat="1" ht="39.950000000000003" customHeight="1">
      <c r="A198" s="210"/>
      <c r="B198" s="3" t="s">
        <v>4</v>
      </c>
      <c r="C198" s="8" t="s">
        <v>3310</v>
      </c>
      <c r="D198" s="8" t="s">
        <v>3313</v>
      </c>
      <c r="E198" s="3" t="s">
        <v>3316</v>
      </c>
      <c r="F198" s="8" t="s">
        <v>3320</v>
      </c>
      <c r="G198" s="3" t="s">
        <v>3322</v>
      </c>
      <c r="H198" s="8" t="s">
        <v>3326</v>
      </c>
      <c r="I198" s="3" t="s">
        <v>3328</v>
      </c>
      <c r="J198" s="3" t="s">
        <v>3332</v>
      </c>
      <c r="K198" s="3" t="s">
        <v>3335</v>
      </c>
      <c r="L198" s="3" t="s">
        <v>3338</v>
      </c>
      <c r="M198" s="3" t="s">
        <v>3340</v>
      </c>
      <c r="N198" s="3" t="s">
        <v>3344</v>
      </c>
      <c r="O198" s="3" t="s">
        <v>3346</v>
      </c>
    </row>
    <row r="199" spans="1:17" s="3" customFormat="1" ht="39.950000000000003" customHeight="1">
      <c r="A199" s="210"/>
      <c r="B199" s="3" t="s">
        <v>5</v>
      </c>
      <c r="C199" s="8" t="s">
        <v>3311</v>
      </c>
      <c r="D199" s="8" t="s">
        <v>3314</v>
      </c>
      <c r="E199" s="8" t="s">
        <v>3317</v>
      </c>
      <c r="F199" s="8" t="s">
        <v>3319</v>
      </c>
      <c r="G199" s="8" t="s">
        <v>3323</v>
      </c>
      <c r="H199" s="8" t="s">
        <v>3327</v>
      </c>
      <c r="I199" s="8" t="s">
        <v>3329</v>
      </c>
      <c r="J199" s="3" t="s">
        <v>3333</v>
      </c>
      <c r="K199" s="3" t="s">
        <v>3334</v>
      </c>
      <c r="L199" s="3" t="s">
        <v>3337</v>
      </c>
      <c r="M199" s="3" t="s">
        <v>3341</v>
      </c>
      <c r="N199" s="3" t="s">
        <v>3343</v>
      </c>
      <c r="O199" s="3" t="s">
        <v>3347</v>
      </c>
    </row>
    <row r="200" spans="1:17" s="3" customFormat="1" ht="39.950000000000003" customHeight="1">
      <c r="A200" s="210"/>
      <c r="B200" s="3" t="s">
        <v>6</v>
      </c>
      <c r="C200" s="8" t="s">
        <v>3312</v>
      </c>
      <c r="D200" s="8" t="s">
        <v>3315</v>
      </c>
      <c r="E200" s="8" t="s">
        <v>3318</v>
      </c>
      <c r="F200" s="8" t="s">
        <v>3321</v>
      </c>
      <c r="G200" s="8" t="s">
        <v>3324</v>
      </c>
      <c r="H200" s="8" t="s">
        <v>3325</v>
      </c>
      <c r="I200" s="8" t="s">
        <v>3330</v>
      </c>
      <c r="J200" s="3" t="s">
        <v>3331</v>
      </c>
      <c r="K200" s="3" t="s">
        <v>3336</v>
      </c>
      <c r="L200" s="3" t="s">
        <v>3339</v>
      </c>
      <c r="M200" s="3" t="s">
        <v>3342</v>
      </c>
      <c r="N200" s="3" t="s">
        <v>3345</v>
      </c>
      <c r="O200" s="3" t="s">
        <v>3348</v>
      </c>
    </row>
    <row r="201" spans="1:17" s="6" customFormat="1" ht="39.950000000000003" customHeight="1">
      <c r="A201" s="212"/>
    </row>
    <row r="202" spans="1:17" s="3" customFormat="1" ht="130.9" customHeight="1">
      <c r="A202" s="210" t="s">
        <v>864</v>
      </c>
      <c r="C202" s="4" t="s">
        <v>2139</v>
      </c>
      <c r="D202" s="3" t="s">
        <v>2989</v>
      </c>
    </row>
    <row r="203" spans="1:17" s="3" customFormat="1" ht="39.950000000000003" customHeight="1">
      <c r="A203" s="210" t="s">
        <v>506</v>
      </c>
      <c r="B203" s="3" t="s">
        <v>2609</v>
      </c>
      <c r="C203" s="8" t="s">
        <v>2610</v>
      </c>
      <c r="D203" s="8" t="s">
        <v>2611</v>
      </c>
      <c r="E203" s="8" t="s">
        <v>2612</v>
      </c>
      <c r="F203" s="8" t="s">
        <v>2613</v>
      </c>
      <c r="G203" s="8"/>
      <c r="H203" s="8"/>
      <c r="I203" s="8"/>
      <c r="J203" s="8"/>
    </row>
    <row r="204" spans="1:17" s="3" customFormat="1" ht="39.950000000000003" customHeight="1">
      <c r="A204" s="210" t="s">
        <v>2</v>
      </c>
      <c r="B204" s="3" t="s">
        <v>14</v>
      </c>
      <c r="C204" s="8" t="s">
        <v>7</v>
      </c>
      <c r="D204" s="8" t="s">
        <v>10</v>
      </c>
      <c r="E204" s="8" t="s">
        <v>842</v>
      </c>
      <c r="F204" s="8" t="s">
        <v>843</v>
      </c>
      <c r="G204" s="8" t="s">
        <v>17</v>
      </c>
      <c r="H204" s="8" t="s">
        <v>20</v>
      </c>
      <c r="I204" s="8" t="s">
        <v>29</v>
      </c>
      <c r="J204" s="3" t="s">
        <v>845</v>
      </c>
      <c r="K204" s="3" t="s">
        <v>846</v>
      </c>
      <c r="L204" s="3" t="s">
        <v>865</v>
      </c>
      <c r="M204" s="3" t="s">
        <v>39</v>
      </c>
    </row>
    <row r="205" spans="1:17" s="3" customFormat="1" ht="39.950000000000003" customHeight="1">
      <c r="A205" s="210"/>
      <c r="B205" s="3" t="s">
        <v>4</v>
      </c>
      <c r="C205" s="8" t="s">
        <v>3349</v>
      </c>
      <c r="D205" s="8" t="s">
        <v>3352</v>
      </c>
      <c r="E205" s="8" t="s">
        <v>3355</v>
      </c>
      <c r="F205" s="8" t="s">
        <v>3359</v>
      </c>
      <c r="G205" s="8" t="s">
        <v>3360</v>
      </c>
      <c r="H205" s="3" t="s">
        <v>3363</v>
      </c>
      <c r="I205" s="8" t="s">
        <v>3366</v>
      </c>
      <c r="J205" s="8" t="s">
        <v>3371</v>
      </c>
      <c r="K205" s="3" t="s">
        <v>3374</v>
      </c>
      <c r="L205" s="3" t="s">
        <v>3377</v>
      </c>
      <c r="M205" s="3" t="s">
        <v>3378</v>
      </c>
    </row>
    <row r="206" spans="1:17" s="3" customFormat="1" ht="39.950000000000003" customHeight="1">
      <c r="A206" s="210"/>
      <c r="B206" s="3" t="s">
        <v>5</v>
      </c>
      <c r="C206" s="3" t="s">
        <v>3350</v>
      </c>
      <c r="D206" s="3" t="s">
        <v>3353</v>
      </c>
      <c r="E206" s="3" t="s">
        <v>3356</v>
      </c>
      <c r="F206" s="8" t="s">
        <v>3356</v>
      </c>
      <c r="G206" s="8" t="s">
        <v>3361</v>
      </c>
      <c r="H206" s="8" t="s">
        <v>3365</v>
      </c>
      <c r="I206" s="8" t="s">
        <v>3367</v>
      </c>
      <c r="J206" s="3" t="s">
        <v>3370</v>
      </c>
      <c r="K206" s="3" t="s">
        <v>3373</v>
      </c>
      <c r="L206" s="3" t="s">
        <v>3376</v>
      </c>
      <c r="M206" s="3" t="s">
        <v>3379</v>
      </c>
    </row>
    <row r="207" spans="1:17" s="3" customFormat="1" ht="39.950000000000003" customHeight="1">
      <c r="A207" s="210"/>
      <c r="B207" s="3" t="s">
        <v>6</v>
      </c>
      <c r="C207" s="8" t="s">
        <v>3351</v>
      </c>
      <c r="D207" s="8" t="s">
        <v>3354</v>
      </c>
      <c r="E207" s="8" t="s">
        <v>3357</v>
      </c>
      <c r="F207" s="3" t="s">
        <v>3358</v>
      </c>
      <c r="G207" s="3" t="s">
        <v>3362</v>
      </c>
      <c r="H207" s="8" t="s">
        <v>3364</v>
      </c>
      <c r="I207" s="3" t="s">
        <v>3368</v>
      </c>
      <c r="J207" s="3" t="s">
        <v>3369</v>
      </c>
      <c r="K207" s="3" t="s">
        <v>3372</v>
      </c>
      <c r="L207" s="3" t="s">
        <v>3375</v>
      </c>
      <c r="M207" s="3" t="s">
        <v>3380</v>
      </c>
    </row>
    <row r="208" spans="1:17" s="6" customFormat="1" ht="39.950000000000003" customHeight="1">
      <c r="A208" s="212"/>
    </row>
    <row r="209" spans="1:14" s="3" customFormat="1" ht="131.44999999999999" customHeight="1">
      <c r="A209" s="210" t="s">
        <v>931</v>
      </c>
      <c r="C209" s="4" t="s">
        <v>2140</v>
      </c>
      <c r="D209" s="3" t="s">
        <v>2110</v>
      </c>
    </row>
    <row r="210" spans="1:14" s="3" customFormat="1" ht="39.950000000000003" customHeight="1">
      <c r="A210" s="210" t="s">
        <v>506</v>
      </c>
      <c r="B210" s="3" t="s">
        <v>2614</v>
      </c>
      <c r="C210" s="8" t="s">
        <v>2615</v>
      </c>
      <c r="D210" s="3" t="s">
        <v>2616</v>
      </c>
      <c r="E210" s="8" t="s">
        <v>2990</v>
      </c>
      <c r="F210" s="8" t="s">
        <v>932</v>
      </c>
      <c r="G210" s="8" t="s">
        <v>2617</v>
      </c>
      <c r="H210" s="8"/>
      <c r="I210" s="8"/>
      <c r="J210" s="8"/>
    </row>
    <row r="211" spans="1:14" s="3" customFormat="1" ht="39.950000000000003" customHeight="1">
      <c r="A211" s="210" t="s">
        <v>2</v>
      </c>
      <c r="B211" s="3" t="s">
        <v>14</v>
      </c>
      <c r="C211" s="8" t="s">
        <v>7</v>
      </c>
      <c r="D211" s="8" t="s">
        <v>10</v>
      </c>
      <c r="E211" s="8" t="s">
        <v>8</v>
      </c>
      <c r="F211" s="8" t="s">
        <v>934</v>
      </c>
      <c r="G211" s="8" t="s">
        <v>935</v>
      </c>
      <c r="H211" s="8" t="s">
        <v>936</v>
      </c>
      <c r="I211" s="8" t="s">
        <v>827</v>
      </c>
      <c r="J211" s="3" t="s">
        <v>937</v>
      </c>
      <c r="K211" s="3" t="s">
        <v>1962</v>
      </c>
      <c r="L211" s="3" t="s">
        <v>938</v>
      </c>
      <c r="M211" s="3" t="s">
        <v>1809</v>
      </c>
      <c r="N211" s="3" t="s">
        <v>40</v>
      </c>
    </row>
    <row r="212" spans="1:14" s="3" customFormat="1" ht="39.950000000000003" customHeight="1">
      <c r="A212" s="210"/>
      <c r="B212" s="3" t="s">
        <v>4</v>
      </c>
      <c r="C212" s="8" t="s">
        <v>3382</v>
      </c>
      <c r="D212" s="8" t="s">
        <v>3385</v>
      </c>
      <c r="E212" s="8" t="s">
        <v>3387</v>
      </c>
      <c r="F212" s="8" t="s">
        <v>3391</v>
      </c>
      <c r="G212" s="3" t="s">
        <v>3394</v>
      </c>
      <c r="H212" s="8" t="s">
        <v>3355</v>
      </c>
      <c r="I212" s="3" t="s">
        <v>3397</v>
      </c>
      <c r="J212" s="3" t="s">
        <v>3401</v>
      </c>
      <c r="K212" s="3" t="s">
        <v>3396</v>
      </c>
      <c r="L212" s="3" t="s">
        <v>3404</v>
      </c>
      <c r="M212" s="3" t="s">
        <v>3406</v>
      </c>
      <c r="N212" s="3" t="s">
        <v>3408</v>
      </c>
    </row>
    <row r="213" spans="1:14" s="3" customFormat="1" ht="39.950000000000003" customHeight="1">
      <c r="A213" s="210"/>
      <c r="B213" s="3" t="s">
        <v>5</v>
      </c>
      <c r="C213" s="3" t="s">
        <v>3383</v>
      </c>
      <c r="D213" s="8" t="s">
        <v>3386</v>
      </c>
      <c r="E213" s="8" t="s">
        <v>3389</v>
      </c>
      <c r="F213" s="3" t="s">
        <v>3390</v>
      </c>
      <c r="G213" s="8" t="s">
        <v>3393</v>
      </c>
      <c r="H213" s="8" t="s">
        <v>3396</v>
      </c>
      <c r="I213" s="3" t="s">
        <v>3398</v>
      </c>
      <c r="J213" s="3" t="s">
        <v>3401</v>
      </c>
      <c r="K213" s="3" t="s">
        <v>3402</v>
      </c>
      <c r="L213" s="3" t="s">
        <v>933</v>
      </c>
      <c r="M213" s="3" t="s">
        <v>3407</v>
      </c>
      <c r="N213" s="3" t="s">
        <v>3410</v>
      </c>
    </row>
    <row r="214" spans="1:14" s="3" customFormat="1" ht="39.950000000000003" customHeight="1">
      <c r="A214" s="210"/>
      <c r="B214" s="3" t="s">
        <v>6</v>
      </c>
      <c r="C214" s="8" t="s">
        <v>3381</v>
      </c>
      <c r="D214" s="8" t="s">
        <v>3384</v>
      </c>
      <c r="E214" s="3" t="s">
        <v>3388</v>
      </c>
      <c r="F214" s="8" t="s">
        <v>3392</v>
      </c>
      <c r="G214" s="8" t="s">
        <v>3395</v>
      </c>
      <c r="H214" s="8" t="s">
        <v>933</v>
      </c>
      <c r="I214" s="8" t="s">
        <v>3399</v>
      </c>
      <c r="J214" s="8" t="s">
        <v>3400</v>
      </c>
      <c r="K214" s="3" t="s">
        <v>3403</v>
      </c>
      <c r="L214" s="3" t="s">
        <v>933</v>
      </c>
      <c r="M214" s="3" t="s">
        <v>3405</v>
      </c>
      <c r="N214" s="3" t="s">
        <v>3409</v>
      </c>
    </row>
    <row r="215" spans="1:14" s="6" customFormat="1" ht="39.950000000000003" customHeight="1">
      <c r="A215" s="212"/>
    </row>
    <row r="216" spans="1:14" s="3" customFormat="1" ht="131.44999999999999" customHeight="1">
      <c r="A216" s="210" t="s">
        <v>1042</v>
      </c>
      <c r="C216" s="4" t="s">
        <v>2141</v>
      </c>
      <c r="D216" s="3" t="s">
        <v>2108</v>
      </c>
    </row>
    <row r="217" spans="1:14" s="8" customFormat="1" ht="39.950000000000003" customHeight="1">
      <c r="A217" s="214" t="s">
        <v>1066</v>
      </c>
      <c r="B217" s="79" t="s">
        <v>2618</v>
      </c>
      <c r="C217" s="8" t="s">
        <v>2619</v>
      </c>
      <c r="D217" s="8" t="s">
        <v>2620</v>
      </c>
      <c r="E217" s="8" t="s">
        <v>2621</v>
      </c>
      <c r="F217" s="8" t="s">
        <v>2622</v>
      </c>
      <c r="G217" s="8" t="s">
        <v>2623</v>
      </c>
    </row>
    <row r="218" spans="1:14" s="8" customFormat="1" ht="39.950000000000003" customHeight="1">
      <c r="A218" s="214" t="s">
        <v>1067</v>
      </c>
      <c r="B218" s="8" t="s">
        <v>1068</v>
      </c>
      <c r="C218" s="8" t="s">
        <v>1071</v>
      </c>
      <c r="D218" s="8" t="s">
        <v>1072</v>
      </c>
      <c r="E218" s="8" t="s">
        <v>1073</v>
      </c>
      <c r="F218" s="8" t="s">
        <v>1074</v>
      </c>
      <c r="G218" s="8" t="s">
        <v>1075</v>
      </c>
      <c r="H218" s="8" t="s">
        <v>1076</v>
      </c>
      <c r="I218" s="8" t="s">
        <v>1962</v>
      </c>
      <c r="J218" s="8" t="s">
        <v>1077</v>
      </c>
      <c r="K218" s="8" t="s">
        <v>1078</v>
      </c>
      <c r="L218" s="8" t="s">
        <v>1079</v>
      </c>
      <c r="M218" s="8" t="s">
        <v>1080</v>
      </c>
    </row>
    <row r="219" spans="1:14" s="8" customFormat="1" ht="39.950000000000003" customHeight="1">
      <c r="A219" s="214"/>
      <c r="B219" s="8" t="s">
        <v>1069</v>
      </c>
      <c r="C219" s="8" t="s">
        <v>3411</v>
      </c>
      <c r="D219" s="8" t="s">
        <v>3414</v>
      </c>
      <c r="E219" s="8" t="s">
        <v>3424</v>
      </c>
      <c r="F219" s="8" t="s">
        <v>3418</v>
      </c>
      <c r="G219" s="8" t="s">
        <v>3423</v>
      </c>
      <c r="H219" s="8" t="s">
        <v>3426</v>
      </c>
      <c r="I219" s="8" t="s">
        <v>3428</v>
      </c>
      <c r="J219" s="8" t="s">
        <v>3431</v>
      </c>
      <c r="K219" s="8" t="s">
        <v>3432</v>
      </c>
      <c r="L219" s="8" t="s">
        <v>3436</v>
      </c>
      <c r="M219" s="8" t="s">
        <v>3437</v>
      </c>
    </row>
    <row r="220" spans="1:14" s="8" customFormat="1" ht="39.950000000000003" customHeight="1">
      <c r="A220" s="214"/>
      <c r="B220" s="8" t="s">
        <v>1070</v>
      </c>
      <c r="C220" s="8" t="s">
        <v>3413</v>
      </c>
      <c r="D220" s="8" t="s">
        <v>3415</v>
      </c>
      <c r="E220" s="8" t="s">
        <v>3417</v>
      </c>
      <c r="F220" s="8" t="s">
        <v>3419</v>
      </c>
      <c r="G220" s="8" t="s">
        <v>3421</v>
      </c>
      <c r="H220" s="8" t="s">
        <v>3427</v>
      </c>
      <c r="I220" s="8" t="s">
        <v>3429</v>
      </c>
      <c r="J220" s="8" t="s">
        <v>3548</v>
      </c>
      <c r="K220" s="8" t="s">
        <v>3407</v>
      </c>
      <c r="L220" s="8" t="s">
        <v>3435</v>
      </c>
      <c r="M220" s="8" t="s">
        <v>3410</v>
      </c>
    </row>
    <row r="221" spans="1:14" s="8" customFormat="1" ht="39.950000000000003" customHeight="1">
      <c r="A221" s="214"/>
      <c r="B221" s="8" t="s">
        <v>851</v>
      </c>
      <c r="C221" s="8" t="s">
        <v>3412</v>
      </c>
      <c r="D221" s="8" t="s">
        <v>3416</v>
      </c>
      <c r="E221" s="8" t="s">
        <v>3425</v>
      </c>
      <c r="F221" s="8" t="s">
        <v>3420</v>
      </c>
      <c r="G221" s="8" t="s">
        <v>3422</v>
      </c>
      <c r="H221" s="8" t="s">
        <v>3427</v>
      </c>
      <c r="I221" s="8" t="s">
        <v>3430</v>
      </c>
      <c r="J221" s="8" t="s">
        <v>3550</v>
      </c>
      <c r="K221" s="8" t="s">
        <v>3433</v>
      </c>
      <c r="L221" s="8" t="s">
        <v>3434</v>
      </c>
      <c r="M221" s="8" t="s">
        <v>3438</v>
      </c>
    </row>
    <row r="222" spans="1:14" s="6" customFormat="1" ht="39.950000000000003" customHeight="1">
      <c r="A222" s="212"/>
    </row>
    <row r="223" spans="1:14" s="3" customFormat="1" ht="132" customHeight="1">
      <c r="A223" s="210" t="s">
        <v>1952</v>
      </c>
      <c r="C223" s="143" t="s">
        <v>2142</v>
      </c>
      <c r="D223" s="3" t="s">
        <v>2991</v>
      </c>
    </row>
    <row r="224" spans="1:14" s="8" customFormat="1" ht="39.950000000000003" customHeight="1">
      <c r="A224" s="214" t="s">
        <v>506</v>
      </c>
      <c r="B224" s="79" t="s">
        <v>1953</v>
      </c>
      <c r="C224" s="8" t="s">
        <v>2624</v>
      </c>
      <c r="D224" s="79" t="s">
        <v>2992</v>
      </c>
      <c r="E224" s="79" t="s">
        <v>2625</v>
      </c>
      <c r="F224" s="79" t="s">
        <v>2993</v>
      </c>
      <c r="G224" s="79" t="s">
        <v>2626</v>
      </c>
    </row>
    <row r="225" spans="1:17" s="8" customFormat="1" ht="39.950000000000003" customHeight="1">
      <c r="A225" s="214" t="s">
        <v>2</v>
      </c>
      <c r="B225" s="8" t="s">
        <v>14</v>
      </c>
      <c r="C225" s="79" t="s">
        <v>1954</v>
      </c>
      <c r="D225" s="79" t="s">
        <v>1955</v>
      </c>
      <c r="E225" s="79" t="s">
        <v>1956</v>
      </c>
      <c r="F225" s="79" t="s">
        <v>1957</v>
      </c>
      <c r="G225" s="79" t="s">
        <v>1958</v>
      </c>
      <c r="H225" s="79" t="s">
        <v>1959</v>
      </c>
      <c r="I225" s="79" t="s">
        <v>1960</v>
      </c>
      <c r="J225" s="79" t="s">
        <v>1961</v>
      </c>
      <c r="K225" s="8" t="s">
        <v>1962</v>
      </c>
      <c r="L225" s="79" t="s">
        <v>1963</v>
      </c>
      <c r="M225" s="79" t="s">
        <v>1964</v>
      </c>
      <c r="N225" s="79" t="s">
        <v>1965</v>
      </c>
      <c r="O225" s="79" t="s">
        <v>1966</v>
      </c>
      <c r="P225" s="79" t="s">
        <v>1967</v>
      </c>
      <c r="Q225" s="79" t="s">
        <v>1968</v>
      </c>
    </row>
    <row r="226" spans="1:17" s="8" customFormat="1" ht="39.950000000000003" customHeight="1">
      <c r="A226" s="214"/>
      <c r="B226" s="8" t="s">
        <v>4</v>
      </c>
      <c r="C226" s="8" t="s">
        <v>3441</v>
      </c>
      <c r="D226" s="8" t="s">
        <v>3442</v>
      </c>
      <c r="E226" s="8" t="s">
        <v>3445</v>
      </c>
      <c r="F226" s="8" t="s">
        <v>3448</v>
      </c>
      <c r="G226" s="8" t="s">
        <v>3451</v>
      </c>
      <c r="H226" s="8" t="s">
        <v>3454</v>
      </c>
      <c r="I226" s="8" t="s">
        <v>3458</v>
      </c>
      <c r="J226" s="8" t="s">
        <v>3460</v>
      </c>
      <c r="K226" s="8" t="s">
        <v>3463</v>
      </c>
      <c r="L226" s="8" t="s">
        <v>3466</v>
      </c>
      <c r="M226" s="8" t="s">
        <v>3469</v>
      </c>
      <c r="N226" s="8" t="s">
        <v>3472</v>
      </c>
      <c r="O226" s="8" t="s">
        <v>3476</v>
      </c>
      <c r="P226" s="8" t="s">
        <v>3480</v>
      </c>
      <c r="Q226" s="8" t="s">
        <v>3481</v>
      </c>
    </row>
    <row r="227" spans="1:17" s="8" customFormat="1" ht="39.950000000000003" customHeight="1">
      <c r="A227" s="214"/>
      <c r="B227" s="8" t="s">
        <v>5</v>
      </c>
      <c r="C227" s="8" t="s">
        <v>3440</v>
      </c>
      <c r="D227" s="8" t="s">
        <v>3443</v>
      </c>
      <c r="E227" s="8" t="s">
        <v>3446</v>
      </c>
      <c r="F227" s="8" t="s">
        <v>3449</v>
      </c>
      <c r="G227" s="8" t="s">
        <v>3452</v>
      </c>
      <c r="H227" s="8" t="s">
        <v>3455</v>
      </c>
      <c r="I227" s="8" t="s">
        <v>3459</v>
      </c>
      <c r="J227" s="8" t="s">
        <v>3461</v>
      </c>
      <c r="K227" s="8" t="s">
        <v>3464</v>
      </c>
      <c r="L227" s="8" t="s">
        <v>3467</v>
      </c>
      <c r="M227" s="8" t="s">
        <v>3471</v>
      </c>
      <c r="N227" s="8" t="s">
        <v>3473</v>
      </c>
      <c r="O227" s="8" t="s">
        <v>3475</v>
      </c>
      <c r="P227" s="8" t="s">
        <v>3479</v>
      </c>
      <c r="Q227" s="8" t="s">
        <v>1721</v>
      </c>
    </row>
    <row r="228" spans="1:17" s="8" customFormat="1" ht="39.950000000000003" customHeight="1">
      <c r="A228" s="214"/>
      <c r="B228" s="8" t="s">
        <v>6</v>
      </c>
      <c r="C228" s="8" t="s">
        <v>3439</v>
      </c>
      <c r="D228" s="8" t="s">
        <v>3444</v>
      </c>
      <c r="E228" s="8" t="s">
        <v>3447</v>
      </c>
      <c r="F228" s="8" t="s">
        <v>3450</v>
      </c>
      <c r="G228" s="8" t="s">
        <v>3453</v>
      </c>
      <c r="H228" s="8" t="s">
        <v>3456</v>
      </c>
      <c r="I228" s="8" t="s">
        <v>3457</v>
      </c>
      <c r="J228" s="8" t="s">
        <v>3462</v>
      </c>
      <c r="K228" s="8" t="s">
        <v>3465</v>
      </c>
      <c r="L228" s="8" t="s">
        <v>3468</v>
      </c>
      <c r="M228" s="8" t="s">
        <v>3470</v>
      </c>
      <c r="N228" s="8" t="s">
        <v>3474</v>
      </c>
      <c r="O228" s="8" t="s">
        <v>3477</v>
      </c>
      <c r="P228" s="8" t="s">
        <v>3478</v>
      </c>
      <c r="Q228" s="8" t="s">
        <v>1721</v>
      </c>
    </row>
    <row r="229" spans="1:17" s="2" customFormat="1" ht="39.950000000000003" customHeight="1">
      <c r="A229" s="213" t="s">
        <v>2822</v>
      </c>
      <c r="B229" s="9"/>
      <c r="C229" s="10"/>
      <c r="D229" s="10"/>
      <c r="E229" s="10"/>
      <c r="F229" s="10"/>
      <c r="G229" s="10"/>
      <c r="H229" s="10"/>
      <c r="I229" s="10"/>
      <c r="J229" s="10"/>
      <c r="K229" s="9"/>
      <c r="L229" s="9"/>
      <c r="M229" s="9"/>
      <c r="N229" s="9"/>
      <c r="O229" s="9"/>
      <c r="P229" s="9"/>
      <c r="Q229" s="9"/>
    </row>
    <row r="230" spans="1:17" s="3" customFormat="1" ht="132" customHeight="1">
      <c r="A230" s="210" t="s">
        <v>2487</v>
      </c>
      <c r="C230" s="4" t="s">
        <v>2488</v>
      </c>
      <c r="D230" s="3" t="s">
        <v>2489</v>
      </c>
    </row>
    <row r="231" spans="1:17" s="8" customFormat="1" ht="39.950000000000003" customHeight="1">
      <c r="A231" s="214" t="s">
        <v>506</v>
      </c>
      <c r="B231" s="8" t="s">
        <v>2490</v>
      </c>
      <c r="C231" s="8" t="s">
        <v>2491</v>
      </c>
      <c r="D231" s="8" t="s">
        <v>2627</v>
      </c>
      <c r="E231" s="8" t="s">
        <v>2628</v>
      </c>
      <c r="F231" s="8" t="s">
        <v>2994</v>
      </c>
      <c r="G231" s="8" t="s">
        <v>2629</v>
      </c>
    </row>
    <row r="232" spans="1:17" s="8" customFormat="1" ht="39.950000000000003" customHeight="1">
      <c r="A232" s="214" t="s">
        <v>2</v>
      </c>
      <c r="B232" s="8" t="s">
        <v>14</v>
      </c>
      <c r="C232" s="8" t="s">
        <v>1954</v>
      </c>
      <c r="D232" s="8" t="s">
        <v>1955</v>
      </c>
      <c r="E232" s="8" t="s">
        <v>1956</v>
      </c>
      <c r="F232" s="8" t="s">
        <v>1957</v>
      </c>
      <c r="G232" s="8" t="s">
        <v>1958</v>
      </c>
      <c r="H232" s="8" t="s">
        <v>1959</v>
      </c>
      <c r="I232" s="8" t="s">
        <v>1960</v>
      </c>
      <c r="J232" s="8" t="s">
        <v>1961</v>
      </c>
      <c r="K232" s="8" t="s">
        <v>1962</v>
      </c>
      <c r="L232" s="8" t="s">
        <v>1963</v>
      </c>
      <c r="M232" s="8" t="s">
        <v>1964</v>
      </c>
      <c r="N232" s="8" t="s">
        <v>1809</v>
      </c>
    </row>
    <row r="233" spans="1:17" s="8" customFormat="1" ht="39.950000000000003" customHeight="1">
      <c r="A233" s="214"/>
      <c r="B233" s="8" t="s">
        <v>4</v>
      </c>
      <c r="C233" s="8" t="s">
        <v>3484</v>
      </c>
      <c r="D233" s="8" t="s">
        <v>3442</v>
      </c>
      <c r="E233" s="8" t="s">
        <v>3487</v>
      </c>
      <c r="F233" s="8" t="s">
        <v>3490</v>
      </c>
      <c r="G233" s="8" t="s">
        <v>3451</v>
      </c>
      <c r="H233" s="8" t="s">
        <v>3493</v>
      </c>
      <c r="I233" s="8" t="s">
        <v>3496</v>
      </c>
      <c r="J233" s="8" t="s">
        <v>3499</v>
      </c>
      <c r="K233" s="8" t="s">
        <v>3502</v>
      </c>
      <c r="L233" s="8" t="s">
        <v>3505</v>
      </c>
      <c r="M233" s="8" t="s">
        <v>3554</v>
      </c>
      <c r="N233" s="8" t="s">
        <v>3472</v>
      </c>
    </row>
    <row r="234" spans="1:17" s="8" customFormat="1" ht="39.950000000000003" customHeight="1">
      <c r="A234" s="214"/>
      <c r="B234" s="8" t="s">
        <v>5</v>
      </c>
      <c r="C234" s="8" t="s">
        <v>3482</v>
      </c>
      <c r="D234" s="8" t="s">
        <v>3485</v>
      </c>
      <c r="E234" s="8" t="s">
        <v>3488</v>
      </c>
      <c r="F234" s="8" t="s">
        <v>3491</v>
      </c>
      <c r="G234" s="8" t="s">
        <v>3452</v>
      </c>
      <c r="H234" s="8" t="s">
        <v>3494</v>
      </c>
      <c r="I234" s="8" t="s">
        <v>3497</v>
      </c>
      <c r="J234" s="8" t="s">
        <v>3500</v>
      </c>
      <c r="K234" s="8" t="s">
        <v>3503</v>
      </c>
      <c r="L234" s="8" t="s">
        <v>3506</v>
      </c>
      <c r="M234" s="8" t="s">
        <v>3549</v>
      </c>
      <c r="N234" s="8" t="s">
        <v>3508</v>
      </c>
    </row>
    <row r="235" spans="1:17" s="8" customFormat="1" ht="39.950000000000003" customHeight="1">
      <c r="A235" s="214"/>
      <c r="B235" s="8" t="s">
        <v>6</v>
      </c>
      <c r="C235" s="8" t="s">
        <v>3483</v>
      </c>
      <c r="D235" s="8" t="s">
        <v>3486</v>
      </c>
      <c r="E235" s="8" t="s">
        <v>3489</v>
      </c>
      <c r="F235" s="8" t="s">
        <v>3492</v>
      </c>
      <c r="G235" s="8" t="s">
        <v>3453</v>
      </c>
      <c r="H235" s="8" t="s">
        <v>3495</v>
      </c>
      <c r="I235" s="8" t="s">
        <v>3498</v>
      </c>
      <c r="J235" s="8" t="s">
        <v>3501</v>
      </c>
      <c r="K235" s="8" t="s">
        <v>3504</v>
      </c>
      <c r="L235" s="8" t="s">
        <v>3507</v>
      </c>
      <c r="M235" s="8" t="s">
        <v>3555</v>
      </c>
      <c r="N235" s="8" t="s">
        <v>3474</v>
      </c>
    </row>
    <row r="236" spans="1:17" s="6" customFormat="1" ht="39.950000000000003" customHeight="1">
      <c r="A236" s="212"/>
    </row>
    <row r="237" spans="1:17" s="3" customFormat="1" ht="132" customHeight="1">
      <c r="A237" s="210" t="s">
        <v>2810</v>
      </c>
      <c r="C237" s="4" t="s">
        <v>3753</v>
      </c>
      <c r="D237" s="3" t="s">
        <v>3760</v>
      </c>
    </row>
    <row r="238" spans="1:17" s="8" customFormat="1" ht="39.950000000000003" customHeight="1">
      <c r="A238" s="214" t="s">
        <v>506</v>
      </c>
      <c r="B238" s="8" t="s">
        <v>3541</v>
      </c>
      <c r="C238" s="8" t="s">
        <v>3542</v>
      </c>
      <c r="D238" s="8" t="s">
        <v>3543</v>
      </c>
      <c r="E238" s="8" t="s">
        <v>3545</v>
      </c>
      <c r="F238" s="8" t="s">
        <v>3544</v>
      </c>
    </row>
    <row r="239" spans="1:17" s="8" customFormat="1" ht="39.950000000000003" customHeight="1">
      <c r="A239" s="214" t="s">
        <v>2</v>
      </c>
      <c r="B239" s="8" t="s">
        <v>14</v>
      </c>
      <c r="C239" s="8" t="s">
        <v>1954</v>
      </c>
      <c r="D239" s="8" t="s">
        <v>1955</v>
      </c>
      <c r="E239" s="8" t="s">
        <v>1956</v>
      </c>
      <c r="F239" s="8" t="s">
        <v>1957</v>
      </c>
      <c r="G239" s="8" t="s">
        <v>1958</v>
      </c>
      <c r="H239" s="8" t="s">
        <v>1959</v>
      </c>
      <c r="I239" s="8" t="s">
        <v>1960</v>
      </c>
      <c r="J239" s="8" t="s">
        <v>1961</v>
      </c>
      <c r="K239" s="8" t="s">
        <v>1962</v>
      </c>
      <c r="L239" s="8" t="s">
        <v>1963</v>
      </c>
      <c r="M239" s="8" t="s">
        <v>1964</v>
      </c>
      <c r="N239" s="8" t="s">
        <v>1809</v>
      </c>
      <c r="O239" s="8" t="s">
        <v>1966</v>
      </c>
    </row>
    <row r="240" spans="1:17" s="8" customFormat="1" ht="39.950000000000003" customHeight="1">
      <c r="A240" s="214"/>
      <c r="B240" s="8" t="s">
        <v>4</v>
      </c>
      <c r="C240" s="8" t="s">
        <v>3509</v>
      </c>
      <c r="D240" s="8" t="s">
        <v>3510</v>
      </c>
      <c r="E240" s="8" t="s">
        <v>3513</v>
      </c>
      <c r="F240" s="8" t="s">
        <v>3502</v>
      </c>
      <c r="G240" s="8" t="s">
        <v>3516</v>
      </c>
      <c r="H240" s="8" t="s">
        <v>3520</v>
      </c>
      <c r="I240" s="8" t="s">
        <v>3522</v>
      </c>
      <c r="J240" s="8" t="s">
        <v>3759</v>
      </c>
      <c r="K240" s="8" t="s">
        <v>3527</v>
      </c>
      <c r="L240" s="8" t="s">
        <v>3530</v>
      </c>
      <c r="M240" s="8" t="s">
        <v>3533</v>
      </c>
      <c r="N240" s="8" t="s">
        <v>3472</v>
      </c>
      <c r="O240" s="8" t="s">
        <v>3472</v>
      </c>
    </row>
    <row r="241" spans="1:15" s="8" customFormat="1" ht="39.950000000000003" customHeight="1">
      <c r="A241" s="214"/>
      <c r="B241" s="8" t="s">
        <v>5</v>
      </c>
      <c r="C241" s="8" t="s">
        <v>3482</v>
      </c>
      <c r="D241" s="8" t="s">
        <v>3511</v>
      </c>
      <c r="E241" s="8" t="s">
        <v>3511</v>
      </c>
      <c r="F241" s="8" t="s">
        <v>3514</v>
      </c>
      <c r="G241" s="8" t="s">
        <v>3518</v>
      </c>
      <c r="H241" s="8" t="s">
        <v>3521</v>
      </c>
      <c r="I241" s="8" t="s">
        <v>3524</v>
      </c>
      <c r="J241" s="8" t="s">
        <v>3525</v>
      </c>
      <c r="K241" s="8" t="s">
        <v>3528</v>
      </c>
      <c r="L241" s="8" t="s">
        <v>3531</v>
      </c>
      <c r="M241" s="8" t="s">
        <v>3534</v>
      </c>
      <c r="N241" s="8" t="s">
        <v>3536</v>
      </c>
      <c r="O241" s="8" t="s">
        <v>3538</v>
      </c>
    </row>
    <row r="242" spans="1:15" s="8" customFormat="1" ht="39.950000000000003" customHeight="1">
      <c r="A242" s="214"/>
      <c r="B242" s="8" t="s">
        <v>6</v>
      </c>
      <c r="C242" s="8" t="s">
        <v>3483</v>
      </c>
      <c r="D242" s="8" t="s">
        <v>3512</v>
      </c>
      <c r="E242" s="8" t="s">
        <v>3512</v>
      </c>
      <c r="F242" s="8" t="s">
        <v>3515</v>
      </c>
      <c r="G242" s="8" t="s">
        <v>3517</v>
      </c>
      <c r="H242" s="8" t="s">
        <v>3519</v>
      </c>
      <c r="I242" s="8" t="s">
        <v>3523</v>
      </c>
      <c r="J242" s="8" t="s">
        <v>3526</v>
      </c>
      <c r="K242" s="8" t="s">
        <v>3529</v>
      </c>
      <c r="L242" s="8" t="s">
        <v>3532</v>
      </c>
      <c r="M242" s="8" t="s">
        <v>3535</v>
      </c>
      <c r="N242" s="8" t="s">
        <v>3537</v>
      </c>
      <c r="O242" s="8" t="s">
        <v>3539</v>
      </c>
    </row>
    <row r="243" spans="1:15" s="6" customFormat="1" ht="39.950000000000003" customHeight="1">
      <c r="A243" s="212"/>
    </row>
    <row r="244" spans="1:15" s="3" customFormat="1" ht="132" customHeight="1">
      <c r="A244" s="210" t="s">
        <v>3754</v>
      </c>
      <c r="C244" s="4" t="s">
        <v>3755</v>
      </c>
      <c r="D244" s="3" t="s">
        <v>3761</v>
      </c>
      <c r="E244" s="3" t="s">
        <v>3802</v>
      </c>
    </row>
    <row r="245" spans="1:15" s="8" customFormat="1" ht="39.950000000000003" customHeight="1">
      <c r="A245" s="214" t="s">
        <v>506</v>
      </c>
      <c r="B245" s="8" t="s">
        <v>3762</v>
      </c>
      <c r="C245" s="8" t="s">
        <v>3763</v>
      </c>
      <c r="D245" s="8" t="s">
        <v>3768</v>
      </c>
      <c r="E245" s="8" t="s">
        <v>3764</v>
      </c>
      <c r="F245" s="8" t="s">
        <v>3765</v>
      </c>
      <c r="G245" s="8" t="s">
        <v>3767</v>
      </c>
    </row>
    <row r="246" spans="1:15" s="8" customFormat="1" ht="39.950000000000003" customHeight="1">
      <c r="A246" s="214" t="s">
        <v>2</v>
      </c>
      <c r="B246" s="8" t="s">
        <v>14</v>
      </c>
      <c r="C246" s="8" t="s">
        <v>1954</v>
      </c>
      <c r="D246" s="8" t="s">
        <v>1955</v>
      </c>
      <c r="E246" s="8" t="s">
        <v>1956</v>
      </c>
      <c r="F246" s="8" t="s">
        <v>1957</v>
      </c>
      <c r="G246" s="8" t="s">
        <v>1958</v>
      </c>
      <c r="H246" s="8" t="s">
        <v>1959</v>
      </c>
      <c r="I246" s="8" t="s">
        <v>1960</v>
      </c>
      <c r="J246" s="8" t="s">
        <v>1961</v>
      </c>
      <c r="K246" s="8" t="s">
        <v>1962</v>
      </c>
      <c r="L246" s="8" t="s">
        <v>1963</v>
      </c>
      <c r="M246" s="8" t="s">
        <v>1964</v>
      </c>
      <c r="N246" s="8" t="s">
        <v>1809</v>
      </c>
    </row>
    <row r="247" spans="1:15" s="8" customFormat="1" ht="39.950000000000003" customHeight="1">
      <c r="A247" s="214"/>
      <c r="B247" s="8" t="s">
        <v>4</v>
      </c>
      <c r="C247" s="8" t="s">
        <v>3770</v>
      </c>
      <c r="D247" s="8" t="s">
        <v>3773</v>
      </c>
      <c r="E247" s="8" t="s">
        <v>3776</v>
      </c>
      <c r="F247" s="8" t="s">
        <v>3777</v>
      </c>
      <c r="G247" s="8" t="s">
        <v>3780</v>
      </c>
      <c r="H247" s="8" t="s">
        <v>3783</v>
      </c>
      <c r="I247" s="8" t="s">
        <v>3783</v>
      </c>
      <c r="J247" s="8" t="s">
        <v>3788</v>
      </c>
      <c r="K247" s="8" t="s">
        <v>3791</v>
      </c>
      <c r="L247" s="8" t="s">
        <v>3794</v>
      </c>
      <c r="M247" s="8" t="s">
        <v>3797</v>
      </c>
      <c r="N247" s="8" t="s">
        <v>3800</v>
      </c>
    </row>
    <row r="248" spans="1:15" s="8" customFormat="1" ht="39.950000000000003" customHeight="1">
      <c r="A248" s="214"/>
      <c r="B248" s="8" t="s">
        <v>5</v>
      </c>
      <c r="C248" s="8" t="s">
        <v>3771</v>
      </c>
      <c r="D248" s="8" t="s">
        <v>3774</v>
      </c>
      <c r="E248" s="8" t="s">
        <v>1721</v>
      </c>
      <c r="F248" s="8" t="s">
        <v>3778</v>
      </c>
      <c r="G248" s="8" t="s">
        <v>3781</v>
      </c>
      <c r="H248" s="8" t="s">
        <v>3785</v>
      </c>
      <c r="I248" s="8" t="s">
        <v>3786</v>
      </c>
      <c r="J248" s="8" t="s">
        <v>3789</v>
      </c>
      <c r="K248" s="8" t="s">
        <v>3792</v>
      </c>
      <c r="L248" s="8" t="s">
        <v>3795</v>
      </c>
      <c r="M248" s="8" t="s">
        <v>3798</v>
      </c>
      <c r="N248" s="8" t="s">
        <v>3801</v>
      </c>
    </row>
    <row r="249" spans="1:15" s="8" customFormat="1" ht="39.950000000000003" customHeight="1">
      <c r="A249" s="214"/>
      <c r="B249" s="8" t="s">
        <v>6</v>
      </c>
      <c r="C249" s="8" t="s">
        <v>3772</v>
      </c>
      <c r="D249" s="8" t="s">
        <v>3775</v>
      </c>
      <c r="E249" s="8" t="s">
        <v>1721</v>
      </c>
      <c r="F249" s="8" t="s">
        <v>3779</v>
      </c>
      <c r="G249" s="8" t="s">
        <v>3782</v>
      </c>
      <c r="H249" s="8" t="s">
        <v>3784</v>
      </c>
      <c r="I249" s="8" t="s">
        <v>3787</v>
      </c>
      <c r="J249" s="8" t="s">
        <v>3790</v>
      </c>
      <c r="K249" s="8" t="s">
        <v>3793</v>
      </c>
      <c r="L249" s="8" t="s">
        <v>3796</v>
      </c>
      <c r="M249" s="8" t="s">
        <v>3799</v>
      </c>
      <c r="N249" s="8" t="s">
        <v>3800</v>
      </c>
    </row>
    <row r="250" spans="1:15" s="11" customFormat="1" ht="39.950000000000003" customHeight="1">
      <c r="A250" s="273" t="s">
        <v>3769</v>
      </c>
    </row>
  </sheetData>
  <customSheetViews>
    <customSheetView guid="{35D06118-2AA7-4F0A-8D8F-9C671AEEE044}" topLeftCell="A241">
      <pane xSplit="1" topLeftCell="B1" activePane="topRight" state="frozen"/>
      <selection pane="topRight" activeCell="K27" sqref="K27"/>
      <pageMargins left="0.7" right="0.7" top="0.75" bottom="0.75" header="0.3" footer="0.3"/>
      <pageSetup paperSize="9" orientation="portrait" r:id="rId1"/>
    </customSheetView>
  </customSheetViews>
  <phoneticPr fontId="34" type="noConversion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111"/>
  <sheetViews>
    <sheetView topLeftCell="A40" workbookViewId="0">
      <selection activeCell="K27" sqref="K27"/>
    </sheetView>
  </sheetViews>
  <sheetFormatPr defaultColWidth="9" defaultRowHeight="13.5"/>
  <cols>
    <col min="1" max="1" width="17.375" style="153" customWidth="1"/>
    <col min="2" max="7" width="9.125" style="67" customWidth="1"/>
    <col min="8" max="13" width="9.125" customWidth="1"/>
  </cols>
  <sheetData>
    <row r="1" spans="1:19">
      <c r="A1" s="145" t="s">
        <v>473</v>
      </c>
      <c r="B1" s="67" t="s">
        <v>474</v>
      </c>
      <c r="C1" s="111"/>
      <c r="D1" s="111" t="s">
        <v>62</v>
      </c>
      <c r="E1" s="111"/>
      <c r="F1" s="111"/>
      <c r="G1" s="111"/>
      <c r="H1" s="12"/>
      <c r="I1" s="12" t="s">
        <v>63</v>
      </c>
      <c r="J1" s="12"/>
      <c r="K1" s="12" t="s">
        <v>64</v>
      </c>
      <c r="L1" s="12"/>
      <c r="M1" s="12"/>
      <c r="N1" s="12"/>
      <c r="O1" s="12"/>
      <c r="P1" s="12"/>
      <c r="Q1" s="12"/>
      <c r="R1" s="12"/>
      <c r="S1" s="12"/>
    </row>
    <row r="2" spans="1:19" s="13" customFormat="1">
      <c r="A2" s="146"/>
      <c r="B2" s="159"/>
      <c r="C2" s="157"/>
      <c r="D2" s="157"/>
      <c r="E2" s="157"/>
      <c r="F2" s="157"/>
      <c r="G2" s="157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67.45" customHeight="1">
      <c r="A3" s="145" t="s">
        <v>65</v>
      </c>
      <c r="C3" s="575"/>
      <c r="D3" s="575"/>
      <c r="E3" s="575"/>
      <c r="F3" s="575"/>
      <c r="G3" s="575"/>
      <c r="H3" s="575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</row>
    <row r="4" spans="1:19">
      <c r="A4" s="145" t="s">
        <v>66</v>
      </c>
      <c r="B4" s="67" t="s">
        <v>475</v>
      </c>
      <c r="C4" s="111"/>
      <c r="D4" s="576" t="s">
        <v>67</v>
      </c>
      <c r="E4" s="576"/>
      <c r="F4" s="576"/>
      <c r="G4" s="111"/>
      <c r="H4" s="12"/>
      <c r="I4" s="12" t="s">
        <v>68</v>
      </c>
      <c r="J4" s="12"/>
      <c r="K4" s="12" t="s">
        <v>69</v>
      </c>
      <c r="L4" s="12"/>
      <c r="M4" s="12"/>
      <c r="N4" s="12"/>
      <c r="O4" s="12"/>
      <c r="P4" s="12"/>
      <c r="Q4" s="12"/>
      <c r="R4" s="12"/>
      <c r="S4" s="12"/>
    </row>
    <row r="5" spans="1:19">
      <c r="A5" s="145" t="s">
        <v>70</v>
      </c>
      <c r="B5" s="67" t="s">
        <v>476</v>
      </c>
      <c r="C5" s="111"/>
      <c r="D5" s="576" t="s">
        <v>71</v>
      </c>
      <c r="E5" s="576"/>
      <c r="F5" s="576"/>
      <c r="G5" s="111"/>
      <c r="H5" s="12"/>
      <c r="I5" s="12" t="s">
        <v>72</v>
      </c>
      <c r="J5" s="12"/>
      <c r="K5" s="12" t="s">
        <v>73</v>
      </c>
      <c r="L5" s="12"/>
      <c r="M5" s="12"/>
      <c r="N5" s="12"/>
      <c r="O5" s="12"/>
      <c r="P5" s="12"/>
      <c r="Q5" s="12"/>
      <c r="R5" s="12"/>
      <c r="S5" s="12"/>
    </row>
    <row r="6" spans="1:19">
      <c r="A6" s="145" t="s">
        <v>74</v>
      </c>
      <c r="B6" s="67" t="s">
        <v>477</v>
      </c>
      <c r="C6" s="111"/>
      <c r="D6" s="576" t="s">
        <v>75</v>
      </c>
      <c r="E6" s="576"/>
      <c r="F6" s="576"/>
      <c r="G6" s="111"/>
      <c r="H6" s="12"/>
      <c r="I6" s="12" t="s">
        <v>72</v>
      </c>
      <c r="J6" s="12"/>
      <c r="K6" s="12" t="s">
        <v>76</v>
      </c>
      <c r="L6" s="12"/>
      <c r="M6" s="12"/>
      <c r="N6" s="12"/>
      <c r="O6" s="12"/>
      <c r="P6" s="12"/>
      <c r="Q6" s="12"/>
      <c r="R6" s="12"/>
      <c r="S6" s="12"/>
    </row>
    <row r="7" spans="1:19">
      <c r="A7" s="145" t="s">
        <v>77</v>
      </c>
      <c r="B7" s="67" t="s">
        <v>478</v>
      </c>
      <c r="C7" s="111"/>
      <c r="D7" s="576" t="s">
        <v>3581</v>
      </c>
      <c r="E7" s="576"/>
      <c r="F7" s="576"/>
      <c r="G7" s="111"/>
      <c r="H7" s="12"/>
      <c r="I7" s="12" t="s">
        <v>78</v>
      </c>
      <c r="J7" s="12"/>
      <c r="K7" s="12" t="s">
        <v>79</v>
      </c>
      <c r="L7" s="12"/>
      <c r="M7" s="12"/>
      <c r="N7" s="12"/>
      <c r="O7" s="12"/>
      <c r="P7" s="12"/>
      <c r="Q7" s="12"/>
      <c r="R7" s="12"/>
      <c r="S7" s="12"/>
    </row>
    <row r="8" spans="1:19" s="13" customFormat="1">
      <c r="A8" s="146"/>
      <c r="B8" s="159"/>
      <c r="C8" s="157"/>
      <c r="D8" s="157"/>
      <c r="E8" s="157"/>
      <c r="F8" s="157"/>
      <c r="G8" s="157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67.45" customHeight="1">
      <c r="A9" s="145" t="s">
        <v>80</v>
      </c>
      <c r="C9" s="575"/>
      <c r="D9" s="575"/>
      <c r="E9" s="575"/>
      <c r="F9" s="575"/>
      <c r="G9" s="575"/>
      <c r="H9" s="575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</row>
    <row r="10" spans="1:19">
      <c r="A10" s="145" t="s">
        <v>81</v>
      </c>
      <c r="B10" s="67" t="s">
        <v>479</v>
      </c>
      <c r="C10" s="111"/>
      <c r="D10" s="111" t="s">
        <v>82</v>
      </c>
      <c r="E10" s="111"/>
      <c r="F10" s="111"/>
      <c r="G10" s="111"/>
      <c r="H10" s="12"/>
      <c r="I10" s="12" t="s">
        <v>83</v>
      </c>
      <c r="J10" s="12"/>
      <c r="K10" s="12" t="s">
        <v>84</v>
      </c>
      <c r="L10" s="12"/>
      <c r="M10" s="12"/>
      <c r="N10" s="12"/>
      <c r="O10" s="12"/>
      <c r="P10" s="12"/>
      <c r="Q10" s="12"/>
      <c r="R10" s="12"/>
      <c r="S10" s="12"/>
    </row>
    <row r="11" spans="1:19">
      <c r="A11" s="145" t="s">
        <v>85</v>
      </c>
      <c r="B11" s="67" t="s">
        <v>480</v>
      </c>
      <c r="C11" s="111"/>
      <c r="D11" s="111" t="s">
        <v>86</v>
      </c>
      <c r="E11" s="111"/>
      <c r="F11" s="111"/>
      <c r="G11" s="111"/>
      <c r="H11" s="12"/>
      <c r="I11" s="12" t="s">
        <v>87</v>
      </c>
      <c r="J11" s="12"/>
      <c r="K11" s="12" t="s">
        <v>88</v>
      </c>
      <c r="L11" s="12"/>
      <c r="M11" s="12"/>
      <c r="N11" s="12"/>
      <c r="O11" s="12"/>
      <c r="P11" s="12"/>
      <c r="Q11" s="12"/>
      <c r="R11" s="12"/>
      <c r="S11" s="12"/>
    </row>
    <row r="12" spans="1:19">
      <c r="A12" s="145" t="s">
        <v>89</v>
      </c>
      <c r="B12" s="67" t="s">
        <v>482</v>
      </c>
      <c r="C12" s="111"/>
      <c r="D12" s="111" t="s">
        <v>3582</v>
      </c>
      <c r="E12" s="111"/>
      <c r="F12" s="111"/>
      <c r="G12" s="111"/>
      <c r="H12" s="12"/>
      <c r="I12" s="12" t="s">
        <v>78</v>
      </c>
      <c r="J12" s="12"/>
      <c r="K12" s="12" t="s">
        <v>90</v>
      </c>
      <c r="L12" s="12"/>
      <c r="M12" s="12"/>
      <c r="N12" s="12"/>
      <c r="O12" s="12"/>
      <c r="P12" s="12"/>
      <c r="Q12" s="12"/>
      <c r="R12" s="12"/>
      <c r="S12" s="12"/>
    </row>
    <row r="13" spans="1:19">
      <c r="A13" s="145" t="s">
        <v>91</v>
      </c>
      <c r="B13" s="67" t="s">
        <v>481</v>
      </c>
      <c r="C13" s="111"/>
      <c r="D13" s="111" t="s">
        <v>92</v>
      </c>
      <c r="E13" s="111"/>
      <c r="F13" s="111"/>
      <c r="G13" s="111"/>
      <c r="H13" s="12"/>
      <c r="I13" s="12" t="s">
        <v>93</v>
      </c>
      <c r="J13" s="12"/>
      <c r="K13" s="12" t="s">
        <v>90</v>
      </c>
      <c r="L13" s="12"/>
      <c r="M13" s="12"/>
      <c r="N13" s="12"/>
      <c r="O13" s="12"/>
      <c r="P13" s="12"/>
      <c r="Q13" s="12"/>
      <c r="R13" s="12"/>
      <c r="S13" s="12"/>
    </row>
    <row r="14" spans="1:19" s="13" customFormat="1">
      <c r="A14" s="146"/>
      <c r="B14" s="159"/>
      <c r="C14" s="157"/>
      <c r="D14" s="157"/>
      <c r="E14" s="157"/>
      <c r="F14" s="157"/>
      <c r="G14" s="15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67.45" customHeight="1">
      <c r="A15" s="145" t="s">
        <v>94</v>
      </c>
      <c r="C15" s="575"/>
      <c r="D15" s="575"/>
      <c r="E15" s="575"/>
      <c r="F15" s="575"/>
      <c r="G15" s="575"/>
      <c r="H15" s="575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45" t="s">
        <v>95</v>
      </c>
      <c r="B16" s="67" t="s">
        <v>483</v>
      </c>
      <c r="C16" s="111"/>
      <c r="D16" s="111" t="s">
        <v>96</v>
      </c>
      <c r="E16" s="111"/>
      <c r="F16" s="111"/>
      <c r="G16" s="111"/>
      <c r="H16" s="12"/>
      <c r="I16" s="12" t="s">
        <v>97</v>
      </c>
      <c r="J16" s="12"/>
      <c r="K16" s="12" t="s">
        <v>98</v>
      </c>
      <c r="L16" s="12"/>
      <c r="M16" s="12"/>
      <c r="N16" s="12"/>
      <c r="O16" s="12"/>
      <c r="P16" s="12"/>
      <c r="Q16" s="12"/>
      <c r="R16" s="12"/>
      <c r="S16" s="12"/>
    </row>
    <row r="17" spans="1:19">
      <c r="A17" s="145" t="s">
        <v>99</v>
      </c>
      <c r="B17" s="67" t="s">
        <v>484</v>
      </c>
      <c r="C17" s="111"/>
      <c r="D17" s="111" t="s">
        <v>100</v>
      </c>
      <c r="E17" s="111"/>
      <c r="F17" s="111"/>
      <c r="G17" s="111"/>
      <c r="H17" s="12"/>
      <c r="I17" s="12" t="s">
        <v>101</v>
      </c>
      <c r="J17" s="12"/>
      <c r="K17" s="12" t="s">
        <v>102</v>
      </c>
      <c r="L17" s="12"/>
      <c r="M17" s="12"/>
      <c r="N17" s="12"/>
      <c r="O17" s="12"/>
      <c r="P17" s="12"/>
      <c r="Q17" s="12"/>
      <c r="R17" s="12"/>
      <c r="S17" s="12"/>
    </row>
    <row r="18" spans="1:19">
      <c r="A18" s="145" t="s">
        <v>487</v>
      </c>
      <c r="B18" s="67" t="s">
        <v>485</v>
      </c>
      <c r="C18" s="111"/>
      <c r="D18" s="111" t="s">
        <v>104</v>
      </c>
      <c r="E18" s="111"/>
      <c r="F18" s="111"/>
      <c r="G18" s="111"/>
      <c r="H18" s="12"/>
      <c r="I18" s="12" t="s">
        <v>105</v>
      </c>
      <c r="J18" s="12"/>
      <c r="K18" s="12" t="s">
        <v>106</v>
      </c>
      <c r="L18" s="12"/>
      <c r="M18" s="12"/>
      <c r="N18" s="12"/>
      <c r="O18" s="12"/>
      <c r="P18" s="12"/>
      <c r="Q18" s="12"/>
      <c r="R18" s="12"/>
      <c r="S18" s="12"/>
    </row>
    <row r="19" spans="1:19">
      <c r="A19" s="145" t="s">
        <v>103</v>
      </c>
      <c r="B19" s="67" t="s">
        <v>486</v>
      </c>
      <c r="C19" s="111"/>
      <c r="D19" s="111" t="s">
        <v>107</v>
      </c>
      <c r="E19" s="111"/>
      <c r="F19" s="111"/>
      <c r="G19" s="111"/>
      <c r="H19" s="12"/>
      <c r="I19" s="12" t="s">
        <v>108</v>
      </c>
      <c r="J19" s="12"/>
      <c r="K19" s="12" t="s">
        <v>109</v>
      </c>
      <c r="L19" s="12"/>
      <c r="M19" s="12"/>
      <c r="N19" s="12"/>
      <c r="O19" s="12"/>
      <c r="P19" s="12"/>
      <c r="Q19" s="12"/>
      <c r="R19" s="12"/>
      <c r="S19" s="12"/>
    </row>
    <row r="20" spans="1:19" s="13" customFormat="1">
      <c r="A20" s="146"/>
      <c r="B20" s="159"/>
      <c r="C20" s="157"/>
      <c r="D20" s="157"/>
      <c r="E20" s="157"/>
      <c r="F20" s="157"/>
      <c r="G20" s="15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66.15" customHeight="1">
      <c r="A21" s="145" t="s">
        <v>110</v>
      </c>
      <c r="C21" s="575"/>
      <c r="D21" s="575"/>
      <c r="E21" s="575"/>
      <c r="F21" s="575"/>
      <c r="G21" s="575"/>
      <c r="H21" s="575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45" t="s">
        <v>111</v>
      </c>
      <c r="B22" s="67" t="s">
        <v>488</v>
      </c>
      <c r="C22" s="111"/>
      <c r="D22" s="111" t="s">
        <v>112</v>
      </c>
      <c r="E22" s="111"/>
      <c r="F22" s="111"/>
      <c r="G22" s="111"/>
      <c r="H22" s="12"/>
      <c r="I22" s="12" t="s">
        <v>97</v>
      </c>
      <c r="J22" s="12"/>
      <c r="K22" s="12" t="s">
        <v>113</v>
      </c>
      <c r="L22" s="12"/>
      <c r="M22" s="12"/>
      <c r="N22" s="12"/>
      <c r="O22" s="12"/>
      <c r="P22" s="12"/>
      <c r="Q22" s="12"/>
      <c r="R22" s="12"/>
      <c r="S22" s="12"/>
    </row>
    <row r="23" spans="1:19">
      <c r="A23" s="145" t="s">
        <v>114</v>
      </c>
      <c r="B23" s="67" t="s">
        <v>489</v>
      </c>
      <c r="C23" s="111"/>
      <c r="D23" s="111" t="s">
        <v>115</v>
      </c>
      <c r="E23" s="111"/>
      <c r="F23" s="111"/>
      <c r="G23" s="111"/>
      <c r="H23" s="12"/>
      <c r="I23" s="12" t="s">
        <v>116</v>
      </c>
      <c r="J23" s="12"/>
      <c r="K23" s="12" t="s">
        <v>117</v>
      </c>
      <c r="L23" s="12"/>
      <c r="M23" s="12"/>
      <c r="N23" s="12"/>
      <c r="O23" s="12"/>
      <c r="P23" s="12"/>
      <c r="Q23" s="12"/>
      <c r="R23" s="12"/>
      <c r="S23" s="12"/>
    </row>
    <row r="24" spans="1:19">
      <c r="A24" s="145" t="s">
        <v>118</v>
      </c>
      <c r="B24" s="67" t="s">
        <v>490</v>
      </c>
      <c r="C24" s="111"/>
      <c r="D24" s="111" t="s">
        <v>3583</v>
      </c>
      <c r="E24" s="111"/>
      <c r="F24" s="111"/>
      <c r="G24" s="111"/>
      <c r="H24" s="12"/>
      <c r="I24" s="12" t="s">
        <v>119</v>
      </c>
      <c r="J24" s="12"/>
      <c r="K24" s="12" t="s">
        <v>120</v>
      </c>
      <c r="L24" s="12"/>
      <c r="M24" s="12"/>
      <c r="N24" s="12"/>
      <c r="O24" s="12"/>
      <c r="P24" s="12"/>
      <c r="Q24" s="12"/>
      <c r="R24" s="12"/>
      <c r="S24" s="12"/>
    </row>
    <row r="25" spans="1:19">
      <c r="A25" s="145" t="s">
        <v>121</v>
      </c>
      <c r="B25" s="67" t="s">
        <v>491</v>
      </c>
      <c r="C25" s="111"/>
      <c r="D25" s="111" t="s">
        <v>122</v>
      </c>
      <c r="E25" s="111"/>
      <c r="F25" s="111"/>
      <c r="G25" s="111"/>
      <c r="H25" s="12"/>
      <c r="I25" s="12" t="s">
        <v>123</v>
      </c>
      <c r="J25" s="12"/>
      <c r="K25" s="12" t="s">
        <v>124</v>
      </c>
      <c r="L25" s="12"/>
      <c r="M25" s="12"/>
      <c r="N25" s="12"/>
      <c r="O25" s="12"/>
      <c r="P25" s="12"/>
      <c r="Q25" s="12"/>
      <c r="R25" s="12"/>
      <c r="S25" s="12"/>
    </row>
    <row r="26" spans="1:19" s="13" customFormat="1">
      <c r="A26" s="146"/>
      <c r="B26" s="159"/>
      <c r="C26" s="157"/>
      <c r="D26" s="157"/>
      <c r="E26" s="157"/>
      <c r="F26" s="157"/>
      <c r="G26" s="15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66.15" customHeight="1">
      <c r="A27" s="145" t="s">
        <v>125</v>
      </c>
      <c r="C27" s="575"/>
      <c r="D27" s="575"/>
      <c r="E27" s="575"/>
      <c r="F27" s="575"/>
      <c r="G27" s="575"/>
      <c r="H27" s="575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45" t="s">
        <v>126</v>
      </c>
      <c r="B28" s="67" t="s">
        <v>492</v>
      </c>
      <c r="C28" s="111"/>
      <c r="D28" s="111" t="s">
        <v>127</v>
      </c>
      <c r="E28" s="111"/>
      <c r="F28" s="111"/>
      <c r="G28" s="111"/>
      <c r="H28" s="12"/>
      <c r="I28" s="12" t="s">
        <v>83</v>
      </c>
      <c r="J28" s="12"/>
      <c r="K28" s="12" t="s">
        <v>128</v>
      </c>
      <c r="L28" s="12"/>
      <c r="M28" s="12"/>
      <c r="N28" s="12"/>
      <c r="O28" s="12"/>
      <c r="P28" s="12"/>
      <c r="Q28" s="12"/>
      <c r="R28" s="12"/>
      <c r="S28" s="12"/>
    </row>
    <row r="29" spans="1:19">
      <c r="A29" s="145" t="s">
        <v>129</v>
      </c>
      <c r="B29" s="67" t="s">
        <v>493</v>
      </c>
      <c r="C29" s="111"/>
      <c r="D29" s="111" t="s">
        <v>130</v>
      </c>
      <c r="E29" s="111"/>
      <c r="F29" s="111"/>
      <c r="G29" s="111"/>
      <c r="H29" s="12"/>
      <c r="I29" s="12" t="s">
        <v>105</v>
      </c>
      <c r="J29" s="12"/>
      <c r="K29" s="12" t="s">
        <v>131</v>
      </c>
      <c r="L29" s="12"/>
      <c r="M29" s="12"/>
      <c r="N29" s="12"/>
      <c r="O29" s="12"/>
      <c r="P29" s="12"/>
      <c r="Q29" s="12"/>
      <c r="R29" s="12"/>
      <c r="S29" s="12"/>
    </row>
    <row r="30" spans="1:19">
      <c r="A30" s="145" t="s">
        <v>132</v>
      </c>
      <c r="B30" s="67" t="s">
        <v>494</v>
      </c>
      <c r="C30" s="111"/>
      <c r="D30" s="111" t="s">
        <v>133</v>
      </c>
      <c r="E30" s="111"/>
      <c r="F30" s="111"/>
      <c r="G30" s="111"/>
      <c r="H30" s="12"/>
      <c r="I30" s="12" t="s">
        <v>78</v>
      </c>
      <c r="J30" s="12"/>
      <c r="K30" s="12" t="s">
        <v>134</v>
      </c>
      <c r="L30" s="12"/>
      <c r="M30" s="12"/>
      <c r="N30" s="12"/>
      <c r="O30" s="12"/>
      <c r="P30" s="12"/>
      <c r="Q30" s="12"/>
      <c r="R30" s="12"/>
      <c r="S30" s="12"/>
    </row>
    <row r="31" spans="1:19">
      <c r="A31" s="145" t="s">
        <v>135</v>
      </c>
      <c r="B31" s="67" t="s">
        <v>495</v>
      </c>
      <c r="C31" s="111"/>
      <c r="D31" s="111" t="s">
        <v>3584</v>
      </c>
      <c r="E31" s="111"/>
      <c r="F31" s="111"/>
      <c r="G31" s="111"/>
      <c r="H31" s="12"/>
      <c r="I31" s="12" t="s">
        <v>83</v>
      </c>
      <c r="J31" s="12"/>
      <c r="K31" s="12" t="s">
        <v>136</v>
      </c>
      <c r="L31" s="12"/>
      <c r="M31" s="12"/>
      <c r="N31" s="12"/>
      <c r="O31" s="12"/>
      <c r="P31" s="12"/>
      <c r="Q31" s="12"/>
      <c r="R31" s="12"/>
      <c r="S31" s="12"/>
    </row>
    <row r="32" spans="1:19" s="13" customFormat="1">
      <c r="A32" s="146"/>
      <c r="B32" s="159"/>
      <c r="C32" s="157"/>
      <c r="D32" s="157"/>
      <c r="E32" s="157"/>
      <c r="F32" s="157"/>
      <c r="G32" s="15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68" customHeight="1">
      <c r="A33" s="145" t="s">
        <v>137</v>
      </c>
      <c r="C33" s="575"/>
      <c r="D33" s="575"/>
      <c r="E33" s="575"/>
      <c r="F33" s="575"/>
      <c r="G33" s="575"/>
      <c r="H33" s="575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45" t="s">
        <v>138</v>
      </c>
      <c r="B34" s="67" t="s">
        <v>496</v>
      </c>
      <c r="C34" s="111"/>
      <c r="D34" s="111" t="s">
        <v>139</v>
      </c>
      <c r="E34" s="111"/>
      <c r="F34" s="111"/>
      <c r="G34" s="111"/>
      <c r="H34" s="12"/>
      <c r="I34" s="12" t="s">
        <v>140</v>
      </c>
      <c r="J34" s="12"/>
      <c r="K34" s="12" t="s">
        <v>141</v>
      </c>
      <c r="L34" s="12"/>
      <c r="M34" s="12"/>
      <c r="N34" s="12"/>
      <c r="O34" s="12"/>
      <c r="P34" s="12"/>
      <c r="Q34" s="12"/>
      <c r="R34" s="12"/>
      <c r="S34" s="12"/>
    </row>
    <row r="35" spans="1:19">
      <c r="A35" s="145" t="s">
        <v>142</v>
      </c>
      <c r="B35" s="67" t="s">
        <v>497</v>
      </c>
      <c r="C35" s="111"/>
      <c r="D35" s="111" t="s">
        <v>143</v>
      </c>
      <c r="E35" s="111"/>
      <c r="F35" s="111"/>
      <c r="G35" s="111"/>
      <c r="H35" s="12"/>
      <c r="I35" s="12" t="s">
        <v>93</v>
      </c>
      <c r="J35" s="12"/>
      <c r="K35" s="12" t="s">
        <v>144</v>
      </c>
      <c r="L35" s="12"/>
      <c r="M35" s="12"/>
      <c r="N35" s="12"/>
      <c r="O35" s="12"/>
      <c r="P35" s="12"/>
      <c r="Q35" s="12"/>
      <c r="R35" s="12"/>
      <c r="S35" s="12"/>
    </row>
    <row r="36" spans="1:19">
      <c r="A36" s="145" t="s">
        <v>145</v>
      </c>
      <c r="B36" s="67" t="s">
        <v>498</v>
      </c>
      <c r="C36" s="111"/>
      <c r="D36" s="111" t="s">
        <v>3585</v>
      </c>
      <c r="E36" s="111"/>
      <c r="F36" s="111"/>
      <c r="G36" s="111"/>
      <c r="H36" s="12"/>
      <c r="I36" s="12" t="s">
        <v>97</v>
      </c>
      <c r="J36" s="12"/>
      <c r="K36" s="12" t="s">
        <v>146</v>
      </c>
      <c r="L36" s="12"/>
      <c r="M36" s="12"/>
      <c r="N36" s="12"/>
      <c r="O36" s="12"/>
      <c r="P36" s="12"/>
      <c r="Q36" s="12"/>
      <c r="R36" s="12"/>
      <c r="S36" s="12"/>
    </row>
    <row r="37" spans="1:19">
      <c r="A37" s="145" t="s">
        <v>147</v>
      </c>
      <c r="B37" s="67" t="s">
        <v>499</v>
      </c>
      <c r="C37" s="111"/>
      <c r="D37" s="111" t="s">
        <v>148</v>
      </c>
      <c r="E37" s="111"/>
      <c r="F37" s="111"/>
      <c r="G37" s="111"/>
      <c r="H37" s="12"/>
      <c r="I37" s="12" t="s">
        <v>119</v>
      </c>
      <c r="J37" s="12"/>
      <c r="K37" s="12" t="s">
        <v>149</v>
      </c>
      <c r="L37" s="12"/>
      <c r="M37" s="12"/>
      <c r="N37" s="12"/>
      <c r="O37" s="12"/>
      <c r="P37" s="12"/>
      <c r="Q37" s="12"/>
      <c r="R37" s="12"/>
      <c r="S37" s="12"/>
    </row>
    <row r="38" spans="1:19" s="16" customFormat="1">
      <c r="A38" s="147"/>
      <c r="B38" s="167"/>
      <c r="C38" s="158"/>
      <c r="D38" s="158"/>
      <c r="E38" s="158"/>
      <c r="F38" s="158"/>
      <c r="G38" s="158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</row>
    <row r="39" spans="1:19" ht="166.9" customHeight="1">
      <c r="A39" s="145" t="s">
        <v>61</v>
      </c>
      <c r="C39" s="111"/>
      <c r="D39" s="111"/>
      <c r="E39" s="111"/>
      <c r="F39" s="111"/>
      <c r="G39" s="111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45" t="s">
        <v>150</v>
      </c>
      <c r="B40" s="67" t="s">
        <v>500</v>
      </c>
      <c r="C40" s="111"/>
      <c r="D40" s="111" t="s">
        <v>3576</v>
      </c>
      <c r="E40" s="111"/>
      <c r="F40" s="111"/>
      <c r="G40" s="111"/>
      <c r="H40" s="12"/>
      <c r="I40" s="12" t="s">
        <v>151</v>
      </c>
      <c r="J40" s="12"/>
      <c r="K40" s="18" t="s">
        <v>276</v>
      </c>
      <c r="L40" s="12"/>
      <c r="M40" s="12"/>
      <c r="N40" s="12"/>
      <c r="O40" s="12"/>
      <c r="P40" s="12"/>
      <c r="Q40" s="12"/>
      <c r="R40" s="12"/>
      <c r="S40" s="12"/>
    </row>
    <row r="41" spans="1:19">
      <c r="A41" s="145" t="s">
        <v>152</v>
      </c>
      <c r="B41" s="67" t="s">
        <v>501</v>
      </c>
      <c r="C41" s="111"/>
      <c r="D41" s="111" t="s">
        <v>3577</v>
      </c>
      <c r="E41" s="111"/>
      <c r="F41" s="111"/>
      <c r="G41" s="111"/>
      <c r="H41" s="12"/>
      <c r="I41" s="12" t="s">
        <v>153</v>
      </c>
      <c r="J41" s="12"/>
      <c r="K41" s="12" t="s">
        <v>154</v>
      </c>
      <c r="L41" s="12"/>
      <c r="M41" s="12"/>
      <c r="N41" s="12"/>
      <c r="O41" s="12"/>
      <c r="P41" s="12"/>
      <c r="Q41" s="12"/>
      <c r="R41" s="12"/>
      <c r="S41" s="12"/>
    </row>
    <row r="42" spans="1:19">
      <c r="A42" s="145" t="s">
        <v>155</v>
      </c>
      <c r="B42" s="67" t="s">
        <v>502</v>
      </c>
      <c r="C42" s="111"/>
      <c r="D42" s="111" t="s">
        <v>3578</v>
      </c>
      <c r="E42" s="111"/>
      <c r="F42" s="111"/>
      <c r="G42" s="111"/>
      <c r="H42" s="12"/>
      <c r="I42" s="12" t="s">
        <v>156</v>
      </c>
      <c r="J42" s="12"/>
      <c r="K42" s="12" t="s">
        <v>157</v>
      </c>
      <c r="L42" s="12"/>
      <c r="M42" s="12"/>
      <c r="N42" s="12"/>
      <c r="O42" s="12"/>
      <c r="P42" s="12"/>
      <c r="Q42" s="12"/>
      <c r="R42" s="12"/>
      <c r="S42" s="12"/>
    </row>
    <row r="43" spans="1:19">
      <c r="A43" s="145" t="s">
        <v>158</v>
      </c>
      <c r="B43" s="67" t="s">
        <v>503</v>
      </c>
      <c r="C43" s="111"/>
      <c r="D43" s="111" t="s">
        <v>3586</v>
      </c>
      <c r="E43" s="111"/>
      <c r="F43" s="111"/>
      <c r="G43" s="111"/>
      <c r="H43" s="12"/>
      <c r="I43" s="12" t="s">
        <v>159</v>
      </c>
      <c r="J43" s="12"/>
      <c r="K43" s="12" t="s">
        <v>472</v>
      </c>
      <c r="L43" s="12"/>
      <c r="M43" s="12"/>
      <c r="N43" s="12"/>
      <c r="O43" s="12"/>
      <c r="P43" s="12"/>
      <c r="Q43" s="12"/>
      <c r="R43" s="12"/>
      <c r="S43" s="12"/>
    </row>
    <row r="44" spans="1:19" s="13" customFormat="1">
      <c r="A44" s="148"/>
      <c r="B44" s="159"/>
      <c r="C44" s="159"/>
      <c r="D44" s="159"/>
      <c r="E44" s="159"/>
      <c r="F44" s="159"/>
      <c r="G44" s="159"/>
    </row>
    <row r="45" spans="1:19" ht="166.15" customHeight="1">
      <c r="A45" s="154" t="s">
        <v>2515</v>
      </c>
      <c r="C45" s="111"/>
      <c r="D45" s="111"/>
      <c r="E45" s="111"/>
      <c r="F45" s="111"/>
      <c r="G45" s="111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45" t="s">
        <v>150</v>
      </c>
      <c r="B46" s="67" t="s">
        <v>2508</v>
      </c>
      <c r="C46" s="111"/>
      <c r="D46" s="111" t="s">
        <v>3579</v>
      </c>
      <c r="E46" s="111"/>
      <c r="F46" s="111"/>
      <c r="G46" s="111"/>
      <c r="H46" s="12"/>
      <c r="I46" s="111" t="s">
        <v>2507</v>
      </c>
      <c r="J46" s="12"/>
      <c r="K46" s="111" t="s">
        <v>2511</v>
      </c>
      <c r="L46" s="12"/>
      <c r="M46" s="12"/>
      <c r="N46" s="12"/>
      <c r="O46" s="12"/>
      <c r="P46" s="12"/>
      <c r="Q46" s="12"/>
      <c r="R46" s="12"/>
      <c r="S46" s="12"/>
    </row>
    <row r="47" spans="1:19">
      <c r="A47" s="145" t="s">
        <v>152</v>
      </c>
      <c r="B47" s="67" t="s">
        <v>2509</v>
      </c>
      <c r="C47" s="111"/>
      <c r="D47" s="111" t="s">
        <v>3580</v>
      </c>
      <c r="E47" s="111"/>
      <c r="F47" s="111"/>
      <c r="G47" s="111"/>
      <c r="H47" s="12"/>
      <c r="I47" s="111" t="s">
        <v>2510</v>
      </c>
      <c r="J47" s="12"/>
      <c r="K47" s="111" t="s">
        <v>2512</v>
      </c>
      <c r="L47" s="12"/>
      <c r="M47" s="12"/>
      <c r="N47" s="12"/>
      <c r="O47" s="12"/>
      <c r="P47" s="12"/>
      <c r="Q47" s="12"/>
      <c r="R47" s="12"/>
      <c r="S47" s="12"/>
    </row>
    <row r="51" spans="1:18">
      <c r="A51" s="149" t="s">
        <v>513</v>
      </c>
      <c r="B51" s="582" t="s">
        <v>425</v>
      </c>
      <c r="C51" s="583"/>
      <c r="D51" s="583"/>
      <c r="E51" s="583"/>
      <c r="F51" s="584"/>
      <c r="G51" s="168"/>
      <c r="H51" s="566" t="s">
        <v>424</v>
      </c>
      <c r="I51" s="586"/>
      <c r="J51" s="586"/>
      <c r="K51" s="587"/>
      <c r="L51" s="566" t="s">
        <v>428</v>
      </c>
      <c r="M51" s="567"/>
      <c r="N51" s="567"/>
      <c r="O51" s="567"/>
      <c r="P51" s="567"/>
      <c r="Q51" s="567"/>
      <c r="R51" s="568"/>
    </row>
    <row r="52" spans="1:18" ht="15.75" thickTop="1" thickBot="1">
      <c r="A52" s="23" t="s">
        <v>426</v>
      </c>
      <c r="B52" s="20" t="s">
        <v>409</v>
      </c>
      <c r="C52" s="19" t="s">
        <v>410</v>
      </c>
      <c r="D52" s="19" t="s">
        <v>411</v>
      </c>
      <c r="E52" s="19" t="s">
        <v>412</v>
      </c>
      <c r="F52" s="19" t="s">
        <v>413</v>
      </c>
      <c r="G52" s="19" t="s">
        <v>427</v>
      </c>
      <c r="H52" s="21" t="s">
        <v>161</v>
      </c>
      <c r="I52" s="21" t="s">
        <v>162</v>
      </c>
      <c r="J52" s="21" t="s">
        <v>163</v>
      </c>
      <c r="K52" s="21" t="s">
        <v>164</v>
      </c>
      <c r="L52" s="21" t="s">
        <v>165</v>
      </c>
      <c r="M52" s="21" t="s">
        <v>160</v>
      </c>
      <c r="N52" s="581" t="s">
        <v>2665</v>
      </c>
      <c r="O52" s="581"/>
      <c r="P52" s="581"/>
      <c r="Q52" s="581"/>
      <c r="R52" s="581"/>
    </row>
    <row r="53" spans="1:18" ht="15.75" thickTop="1" thickBot="1">
      <c r="A53" s="23" t="s">
        <v>166</v>
      </c>
      <c r="B53" s="22">
        <v>1</v>
      </c>
      <c r="C53" s="22">
        <v>1</v>
      </c>
      <c r="D53" s="22">
        <v>1</v>
      </c>
      <c r="E53" s="22">
        <v>0.33333333333333331</v>
      </c>
      <c r="F53" s="22">
        <f t="shared" ref="F53:F87" si="0">E53*3</f>
        <v>1</v>
      </c>
      <c r="G53" s="22">
        <v>4</v>
      </c>
      <c r="H53" s="21">
        <v>60</v>
      </c>
      <c r="I53" s="21">
        <v>60</v>
      </c>
      <c r="J53" s="21">
        <v>60</v>
      </c>
      <c r="K53" s="21">
        <v>20</v>
      </c>
      <c r="L53" s="21" t="s">
        <v>415</v>
      </c>
      <c r="M53" s="21">
        <v>60</v>
      </c>
      <c r="N53" s="572" t="s">
        <v>2664</v>
      </c>
      <c r="O53" s="573"/>
      <c r="P53" s="573"/>
      <c r="Q53" s="573"/>
      <c r="R53" s="574"/>
    </row>
    <row r="54" spans="1:18" ht="15.75" thickTop="1" thickBot="1">
      <c r="A54" s="156" t="s">
        <v>414</v>
      </c>
      <c r="B54" s="169">
        <v>0</v>
      </c>
      <c r="C54" s="170">
        <v>2</v>
      </c>
      <c r="D54" s="170">
        <v>0</v>
      </c>
      <c r="E54" s="170">
        <v>0</v>
      </c>
      <c r="F54" s="161">
        <f t="shared" si="0"/>
        <v>0</v>
      </c>
      <c r="G54" s="160">
        <v>2</v>
      </c>
      <c r="H54" s="24">
        <v>0</v>
      </c>
      <c r="I54" s="25">
        <v>30</v>
      </c>
      <c r="J54" s="25">
        <v>0</v>
      </c>
      <c r="K54" s="26">
        <v>0</v>
      </c>
      <c r="L54" s="21" t="s">
        <v>415</v>
      </c>
      <c r="M54" s="21">
        <v>15</v>
      </c>
      <c r="N54" s="572" t="s">
        <v>2664</v>
      </c>
      <c r="O54" s="573"/>
      <c r="P54" s="573"/>
      <c r="Q54" s="573"/>
      <c r="R54" s="574"/>
    </row>
    <row r="55" spans="1:18" ht="15.75" thickTop="1" thickBot="1">
      <c r="A55" s="156" t="s">
        <v>385</v>
      </c>
      <c r="B55" s="171">
        <v>0</v>
      </c>
      <c r="C55" s="163">
        <v>1</v>
      </c>
      <c r="D55" s="163">
        <v>1</v>
      </c>
      <c r="E55" s="163">
        <v>0</v>
      </c>
      <c r="F55" s="162">
        <f t="shared" si="0"/>
        <v>0</v>
      </c>
      <c r="G55" s="160">
        <v>2</v>
      </c>
      <c r="H55" s="27">
        <v>0</v>
      </c>
      <c r="I55" s="28">
        <v>30</v>
      </c>
      <c r="J55" s="28">
        <v>30</v>
      </c>
      <c r="K55" s="29">
        <v>0</v>
      </c>
      <c r="L55" s="30" t="s">
        <v>167</v>
      </c>
      <c r="M55" s="21">
        <v>30</v>
      </c>
      <c r="N55" s="572" t="s">
        <v>2666</v>
      </c>
      <c r="O55" s="573"/>
      <c r="P55" s="573"/>
      <c r="Q55" s="573"/>
      <c r="R55" s="574"/>
    </row>
    <row r="56" spans="1:18" ht="15.75" thickTop="1" thickBot="1">
      <c r="A56" s="156" t="s">
        <v>386</v>
      </c>
      <c r="B56" s="171">
        <v>1</v>
      </c>
      <c r="C56" s="163">
        <v>1</v>
      </c>
      <c r="D56" s="163">
        <v>1</v>
      </c>
      <c r="E56" s="163">
        <v>0</v>
      </c>
      <c r="F56" s="162">
        <f t="shared" si="0"/>
        <v>0</v>
      </c>
      <c r="G56" s="172">
        <v>3</v>
      </c>
      <c r="H56" s="27">
        <v>30</v>
      </c>
      <c r="I56" s="28">
        <v>30</v>
      </c>
      <c r="J56" s="28">
        <v>30</v>
      </c>
      <c r="K56" s="29">
        <v>0</v>
      </c>
      <c r="L56" s="21" t="s">
        <v>415</v>
      </c>
      <c r="M56" s="21">
        <v>30</v>
      </c>
      <c r="N56" s="572" t="s">
        <v>2664</v>
      </c>
      <c r="O56" s="573"/>
      <c r="P56" s="573"/>
      <c r="Q56" s="573"/>
      <c r="R56" s="574"/>
    </row>
    <row r="57" spans="1:18" ht="15" thickTop="1">
      <c r="A57" s="178" t="s">
        <v>387</v>
      </c>
      <c r="B57" s="171">
        <v>0</v>
      </c>
      <c r="C57" s="179">
        <v>1.6666666666666667</v>
      </c>
      <c r="D57" s="179">
        <v>0</v>
      </c>
      <c r="E57" s="179">
        <v>0</v>
      </c>
      <c r="F57" s="162">
        <f t="shared" si="0"/>
        <v>0</v>
      </c>
      <c r="G57" s="180">
        <v>1.6666666666666667</v>
      </c>
      <c r="H57" s="27">
        <v>0</v>
      </c>
      <c r="I57" s="181">
        <v>100</v>
      </c>
      <c r="J57" s="181">
        <v>0</v>
      </c>
      <c r="K57" s="29">
        <v>0</v>
      </c>
      <c r="L57" s="182" t="s">
        <v>416</v>
      </c>
      <c r="M57" s="183">
        <v>60</v>
      </c>
      <c r="N57" s="569" t="s">
        <v>2667</v>
      </c>
      <c r="O57" s="570"/>
      <c r="P57" s="570"/>
      <c r="Q57" s="570"/>
      <c r="R57" s="571"/>
    </row>
    <row r="58" spans="1:18" s="177" customFormat="1" ht="2.25" customHeight="1">
      <c r="A58" s="563"/>
      <c r="B58" s="564"/>
      <c r="C58" s="564"/>
      <c r="D58" s="564"/>
      <c r="E58" s="564"/>
      <c r="F58" s="564"/>
      <c r="G58" s="564"/>
      <c r="H58" s="564"/>
      <c r="I58" s="564"/>
      <c r="J58" s="564"/>
      <c r="K58" s="564"/>
      <c r="L58" s="564"/>
      <c r="M58" s="564"/>
      <c r="N58" s="564"/>
      <c r="O58" s="564"/>
      <c r="P58" s="564"/>
      <c r="Q58" s="564"/>
      <c r="R58" s="565"/>
    </row>
    <row r="59" spans="1:18" ht="15" thickBot="1">
      <c r="A59" s="186" t="s">
        <v>388</v>
      </c>
      <c r="B59" s="171">
        <v>1.25</v>
      </c>
      <c r="C59" s="179">
        <v>1.4583333333333333</v>
      </c>
      <c r="D59" s="179">
        <v>0.16666666666666666</v>
      </c>
      <c r="E59" s="179">
        <v>0.16666666666666666</v>
      </c>
      <c r="F59" s="162">
        <f t="shared" si="0"/>
        <v>0.5</v>
      </c>
      <c r="G59" s="187">
        <v>3.3749999999999996</v>
      </c>
      <c r="H59" s="27">
        <v>150</v>
      </c>
      <c r="I59" s="181">
        <v>175</v>
      </c>
      <c r="J59" s="181">
        <v>20</v>
      </c>
      <c r="K59" s="29">
        <v>20</v>
      </c>
      <c r="L59" s="188" t="s">
        <v>169</v>
      </c>
      <c r="M59" s="189">
        <v>120</v>
      </c>
      <c r="N59" s="588" t="s">
        <v>2668</v>
      </c>
      <c r="O59" s="589"/>
      <c r="P59" s="589"/>
      <c r="Q59" s="589"/>
      <c r="R59" s="590"/>
    </row>
    <row r="60" spans="1:18" ht="15.75" thickTop="1" thickBot="1">
      <c r="A60" s="156" t="s">
        <v>389</v>
      </c>
      <c r="B60" s="171">
        <v>0</v>
      </c>
      <c r="C60" s="163">
        <v>0</v>
      </c>
      <c r="D60" s="163">
        <v>0</v>
      </c>
      <c r="E60" s="163">
        <v>1.6666666666666667</v>
      </c>
      <c r="F60" s="162">
        <f t="shared" si="0"/>
        <v>5</v>
      </c>
      <c r="G60" s="172">
        <v>5</v>
      </c>
      <c r="H60" s="27">
        <v>0</v>
      </c>
      <c r="I60" s="28">
        <v>0</v>
      </c>
      <c r="J60" s="28">
        <v>0</v>
      </c>
      <c r="K60" s="29">
        <v>75</v>
      </c>
      <c r="L60" s="21" t="s">
        <v>415</v>
      </c>
      <c r="M60" s="21">
        <v>45</v>
      </c>
      <c r="N60" s="572" t="s">
        <v>2664</v>
      </c>
      <c r="O60" s="573"/>
      <c r="P60" s="573"/>
      <c r="Q60" s="573"/>
      <c r="R60" s="574"/>
    </row>
    <row r="61" spans="1:18" ht="15.75" thickTop="1" thickBot="1">
      <c r="A61" s="156" t="s">
        <v>390</v>
      </c>
      <c r="B61" s="171">
        <v>0</v>
      </c>
      <c r="C61" s="163">
        <v>0</v>
      </c>
      <c r="D61" s="163">
        <v>0.83333333333333337</v>
      </c>
      <c r="E61" s="163">
        <v>0.5</v>
      </c>
      <c r="F61" s="162">
        <f t="shared" si="0"/>
        <v>1.5</v>
      </c>
      <c r="G61" s="160">
        <v>2.3333333333333335</v>
      </c>
      <c r="H61" s="27">
        <v>0</v>
      </c>
      <c r="I61" s="28">
        <v>0</v>
      </c>
      <c r="J61" s="28">
        <v>50</v>
      </c>
      <c r="K61" s="29">
        <v>30</v>
      </c>
      <c r="L61" s="21" t="s">
        <v>2669</v>
      </c>
      <c r="M61" s="21">
        <v>60</v>
      </c>
      <c r="N61" s="572" t="s">
        <v>2671</v>
      </c>
      <c r="O61" s="573"/>
      <c r="P61" s="573"/>
      <c r="Q61" s="573"/>
      <c r="R61" s="574"/>
    </row>
    <row r="62" spans="1:18" ht="15" thickTop="1">
      <c r="A62" s="178" t="s">
        <v>391</v>
      </c>
      <c r="B62" s="171">
        <v>0.27777777777777779</v>
      </c>
      <c r="C62" s="179">
        <v>0.55555555555555558</v>
      </c>
      <c r="D62" s="179">
        <v>0.27777777777777779</v>
      </c>
      <c r="E62" s="179">
        <v>0.27777777777777779</v>
      </c>
      <c r="F62" s="162">
        <f t="shared" si="0"/>
        <v>0.83333333333333337</v>
      </c>
      <c r="G62" s="180">
        <v>1.9444444444444446</v>
      </c>
      <c r="H62" s="27">
        <v>50</v>
      </c>
      <c r="I62" s="181">
        <v>100</v>
      </c>
      <c r="J62" s="181">
        <v>50</v>
      </c>
      <c r="K62" s="29">
        <v>50</v>
      </c>
      <c r="L62" s="184" t="s">
        <v>167</v>
      </c>
      <c r="M62" s="183">
        <v>180</v>
      </c>
      <c r="N62" s="569" t="s">
        <v>2672</v>
      </c>
      <c r="O62" s="570"/>
      <c r="P62" s="570"/>
      <c r="Q62" s="570"/>
      <c r="R62" s="571"/>
    </row>
    <row r="63" spans="1:18" s="177" customFormat="1" ht="2.25" customHeight="1">
      <c r="A63" s="563"/>
      <c r="B63" s="564"/>
      <c r="C63" s="564"/>
      <c r="D63" s="564"/>
      <c r="E63" s="564"/>
      <c r="F63" s="564"/>
      <c r="G63" s="564"/>
      <c r="H63" s="564"/>
      <c r="I63" s="564"/>
      <c r="J63" s="564"/>
      <c r="K63" s="564"/>
      <c r="L63" s="564"/>
      <c r="M63" s="564"/>
      <c r="N63" s="564"/>
      <c r="O63" s="564"/>
      <c r="P63" s="564"/>
      <c r="Q63" s="564"/>
      <c r="R63" s="565"/>
    </row>
    <row r="64" spans="1:18" ht="15" thickBot="1">
      <c r="A64" s="186" t="s">
        <v>392</v>
      </c>
      <c r="B64" s="163">
        <v>1.4583333333333333</v>
      </c>
      <c r="C64" s="163">
        <v>0</v>
      </c>
      <c r="D64" s="163">
        <v>0</v>
      </c>
      <c r="E64" s="163">
        <v>0</v>
      </c>
      <c r="F64" s="163">
        <f t="shared" si="0"/>
        <v>0</v>
      </c>
      <c r="G64" s="190">
        <v>1.4583333333333333</v>
      </c>
      <c r="H64" s="27">
        <v>350</v>
      </c>
      <c r="I64" s="181">
        <v>0</v>
      </c>
      <c r="J64" s="181">
        <v>0</v>
      </c>
      <c r="K64" s="29">
        <v>0</v>
      </c>
      <c r="L64" s="189" t="s">
        <v>2670</v>
      </c>
      <c r="M64" s="189">
        <v>240</v>
      </c>
      <c r="N64" s="588" t="s">
        <v>2673</v>
      </c>
      <c r="O64" s="589"/>
      <c r="P64" s="589"/>
      <c r="Q64" s="589"/>
      <c r="R64" s="590"/>
    </row>
    <row r="65" spans="1:18" ht="15.75" thickTop="1" thickBot="1">
      <c r="A65" s="156" t="s">
        <v>393</v>
      </c>
      <c r="B65" s="163">
        <v>0.55555555555555558</v>
      </c>
      <c r="C65" s="163">
        <v>0</v>
      </c>
      <c r="D65" s="163">
        <v>0.55555555555555558</v>
      </c>
      <c r="E65" s="163">
        <v>0.55555555555555558</v>
      </c>
      <c r="F65" s="163">
        <f t="shared" si="0"/>
        <v>1.6666666666666667</v>
      </c>
      <c r="G65" s="160">
        <v>2.7777777777777777</v>
      </c>
      <c r="H65" s="27">
        <v>50</v>
      </c>
      <c r="I65" s="28">
        <v>0</v>
      </c>
      <c r="J65" s="28">
        <v>50</v>
      </c>
      <c r="K65" s="29">
        <v>50</v>
      </c>
      <c r="L65" s="34" t="s">
        <v>168</v>
      </c>
      <c r="M65" s="21">
        <v>90</v>
      </c>
      <c r="N65" s="572" t="s">
        <v>2674</v>
      </c>
      <c r="O65" s="573"/>
      <c r="P65" s="573"/>
      <c r="Q65" s="573"/>
      <c r="R65" s="574"/>
    </row>
    <row r="66" spans="1:18" ht="15.75" thickTop="1" thickBot="1">
      <c r="A66" s="156" t="s">
        <v>394</v>
      </c>
      <c r="B66" s="163">
        <v>0</v>
      </c>
      <c r="C66" s="163">
        <v>0</v>
      </c>
      <c r="D66" s="163">
        <v>0</v>
      </c>
      <c r="E66" s="163">
        <v>0.83333333333333337</v>
      </c>
      <c r="F66" s="163">
        <f t="shared" si="0"/>
        <v>2.5</v>
      </c>
      <c r="G66" s="160">
        <v>2.5</v>
      </c>
      <c r="H66" s="27">
        <v>0</v>
      </c>
      <c r="I66" s="28">
        <v>0</v>
      </c>
      <c r="J66" s="28">
        <v>0</v>
      </c>
      <c r="K66" s="29">
        <v>250</v>
      </c>
      <c r="L66" s="21" t="s">
        <v>415</v>
      </c>
      <c r="M66" s="21">
        <v>300</v>
      </c>
      <c r="N66" s="572" t="s">
        <v>2664</v>
      </c>
      <c r="O66" s="573"/>
      <c r="P66" s="573"/>
      <c r="Q66" s="573"/>
      <c r="R66" s="574"/>
    </row>
    <row r="67" spans="1:18" ht="15" thickTop="1">
      <c r="A67" s="178" t="s">
        <v>395</v>
      </c>
      <c r="B67" s="179">
        <v>0.10416666666666667</v>
      </c>
      <c r="C67" s="179">
        <v>0.52083333333333337</v>
      </c>
      <c r="D67" s="179">
        <v>0.41666666666666669</v>
      </c>
      <c r="E67" s="179">
        <v>0.10416666666666667</v>
      </c>
      <c r="F67" s="179">
        <f t="shared" si="0"/>
        <v>0.3125</v>
      </c>
      <c r="G67" s="180">
        <v>1.3541666666666667</v>
      </c>
      <c r="H67" s="27">
        <v>50</v>
      </c>
      <c r="I67" s="181">
        <v>250</v>
      </c>
      <c r="J67" s="181">
        <v>200</v>
      </c>
      <c r="K67" s="29">
        <v>50</v>
      </c>
      <c r="L67" s="185" t="s">
        <v>169</v>
      </c>
      <c r="M67" s="183">
        <v>480</v>
      </c>
      <c r="N67" s="569" t="s">
        <v>2675</v>
      </c>
      <c r="O67" s="570"/>
      <c r="P67" s="570"/>
      <c r="Q67" s="570"/>
      <c r="R67" s="571"/>
    </row>
    <row r="68" spans="1:18" s="177" customFormat="1" ht="2.25" customHeight="1">
      <c r="A68" s="563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4"/>
      <c r="O68" s="564"/>
      <c r="P68" s="564"/>
      <c r="Q68" s="564"/>
      <c r="R68" s="565"/>
    </row>
    <row r="69" spans="1:18" ht="15" thickBot="1">
      <c r="A69" s="186" t="s">
        <v>396</v>
      </c>
      <c r="B69" s="163">
        <v>1</v>
      </c>
      <c r="C69" s="163">
        <v>1.25</v>
      </c>
      <c r="D69" s="163">
        <v>0</v>
      </c>
      <c r="E69" s="163">
        <v>0</v>
      </c>
      <c r="F69" s="163">
        <f t="shared" si="0"/>
        <v>0</v>
      </c>
      <c r="G69" s="190">
        <v>2.25</v>
      </c>
      <c r="H69" s="27">
        <v>240</v>
      </c>
      <c r="I69" s="181">
        <v>300</v>
      </c>
      <c r="J69" s="181">
        <v>0</v>
      </c>
      <c r="K69" s="29">
        <v>0</v>
      </c>
      <c r="L69" s="191" t="s">
        <v>167</v>
      </c>
      <c r="M69" s="189">
        <v>240</v>
      </c>
      <c r="N69" s="588" t="s">
        <v>2672</v>
      </c>
      <c r="O69" s="589"/>
      <c r="P69" s="589"/>
      <c r="Q69" s="589"/>
      <c r="R69" s="590"/>
    </row>
    <row r="70" spans="1:18" ht="15.75" thickTop="1" thickBot="1">
      <c r="A70" s="156" t="s">
        <v>397</v>
      </c>
      <c r="B70" s="163">
        <v>0</v>
      </c>
      <c r="C70" s="163">
        <v>0.66666666666666663</v>
      </c>
      <c r="D70" s="163">
        <v>0.55555555555555558</v>
      </c>
      <c r="E70" s="163">
        <v>0</v>
      </c>
      <c r="F70" s="163">
        <f t="shared" si="0"/>
        <v>0</v>
      </c>
      <c r="G70" s="160">
        <v>1.2222222222222223</v>
      </c>
      <c r="H70" s="27">
        <v>0</v>
      </c>
      <c r="I70" s="28">
        <v>240</v>
      </c>
      <c r="J70" s="28">
        <v>200</v>
      </c>
      <c r="K70" s="29">
        <v>0</v>
      </c>
      <c r="L70" s="34" t="s">
        <v>168</v>
      </c>
      <c r="M70" s="21">
        <v>360</v>
      </c>
      <c r="N70" s="572" t="s">
        <v>2676</v>
      </c>
      <c r="O70" s="573"/>
      <c r="P70" s="573"/>
      <c r="Q70" s="573"/>
      <c r="R70" s="574"/>
    </row>
    <row r="71" spans="1:18" ht="15.75" thickTop="1" thickBot="1">
      <c r="A71" s="156" t="s">
        <v>398</v>
      </c>
      <c r="B71" s="163">
        <v>0</v>
      </c>
      <c r="C71" s="163">
        <v>0</v>
      </c>
      <c r="D71" s="163">
        <v>0.41666666666666669</v>
      </c>
      <c r="E71" s="163">
        <v>0.55555555555555558</v>
      </c>
      <c r="F71" s="163">
        <f t="shared" si="0"/>
        <v>1.6666666666666667</v>
      </c>
      <c r="G71" s="160">
        <v>2.0833333333333335</v>
      </c>
      <c r="H71" s="27">
        <v>0</v>
      </c>
      <c r="I71" s="28">
        <v>0</v>
      </c>
      <c r="J71" s="28">
        <v>300</v>
      </c>
      <c r="K71" s="29">
        <v>400</v>
      </c>
      <c r="L71" s="35" t="s">
        <v>417</v>
      </c>
      <c r="M71" s="21">
        <v>720</v>
      </c>
      <c r="N71" s="572" t="s">
        <v>2677</v>
      </c>
      <c r="O71" s="573"/>
      <c r="P71" s="573"/>
      <c r="Q71" s="573"/>
      <c r="R71" s="574"/>
    </row>
    <row r="72" spans="1:18" ht="15" thickTop="1">
      <c r="A72" s="178" t="s">
        <v>399</v>
      </c>
      <c r="B72" s="179">
        <v>0</v>
      </c>
      <c r="C72" s="179">
        <v>0.95238095238095233</v>
      </c>
      <c r="D72" s="179">
        <v>0</v>
      </c>
      <c r="E72" s="179">
        <v>0.42857142857142855</v>
      </c>
      <c r="F72" s="179">
        <f t="shared" si="0"/>
        <v>1.2857142857142856</v>
      </c>
      <c r="G72" s="180">
        <v>2.2380952380952381</v>
      </c>
      <c r="H72" s="27">
        <v>0</v>
      </c>
      <c r="I72" s="181">
        <v>200</v>
      </c>
      <c r="J72" s="181">
        <v>0</v>
      </c>
      <c r="K72" s="29">
        <v>90</v>
      </c>
      <c r="L72" s="183" t="s">
        <v>415</v>
      </c>
      <c r="M72" s="183">
        <v>210</v>
      </c>
      <c r="N72" s="569" t="s">
        <v>2664</v>
      </c>
      <c r="O72" s="570"/>
      <c r="P72" s="570"/>
      <c r="Q72" s="570"/>
      <c r="R72" s="571"/>
    </row>
    <row r="73" spans="1:18" s="177" customFormat="1" ht="2.25" customHeight="1">
      <c r="A73" s="563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4"/>
      <c r="O73" s="564"/>
      <c r="P73" s="564"/>
      <c r="Q73" s="564"/>
      <c r="R73" s="565"/>
    </row>
    <row r="74" spans="1:18" ht="15" thickBot="1">
      <c r="A74" s="186" t="s">
        <v>400</v>
      </c>
      <c r="B74" s="163">
        <v>1</v>
      </c>
      <c r="C74" s="163">
        <v>0</v>
      </c>
      <c r="D74" s="163">
        <v>1</v>
      </c>
      <c r="E74" s="163">
        <v>0</v>
      </c>
      <c r="F74" s="163">
        <f t="shared" si="0"/>
        <v>0</v>
      </c>
      <c r="G74" s="190">
        <v>2</v>
      </c>
      <c r="H74" s="27">
        <v>120</v>
      </c>
      <c r="I74" s="181">
        <v>0</v>
      </c>
      <c r="J74" s="181">
        <v>120</v>
      </c>
      <c r="K74" s="29">
        <v>0</v>
      </c>
      <c r="L74" s="192" t="s">
        <v>168</v>
      </c>
      <c r="M74" s="189">
        <v>120</v>
      </c>
      <c r="N74" s="588" t="s">
        <v>2678</v>
      </c>
      <c r="O74" s="589"/>
      <c r="P74" s="589"/>
      <c r="Q74" s="589"/>
      <c r="R74" s="590"/>
    </row>
    <row r="75" spans="1:18" ht="13.5" customHeight="1" thickTop="1" thickBot="1">
      <c r="A75" s="156" t="s">
        <v>401</v>
      </c>
      <c r="B75" s="163">
        <v>0</v>
      </c>
      <c r="C75" s="163">
        <v>0</v>
      </c>
      <c r="D75" s="163">
        <v>0</v>
      </c>
      <c r="E75" s="163">
        <v>0.6</v>
      </c>
      <c r="F75" s="163">
        <f t="shared" si="0"/>
        <v>1.7999999999999998</v>
      </c>
      <c r="G75" s="160">
        <v>1.8</v>
      </c>
      <c r="H75" s="27">
        <v>0</v>
      </c>
      <c r="I75" s="28">
        <v>0</v>
      </c>
      <c r="J75" s="28">
        <v>0</v>
      </c>
      <c r="K75" s="29">
        <v>180</v>
      </c>
      <c r="L75" s="155" t="s">
        <v>2670</v>
      </c>
      <c r="M75" s="21">
        <v>300</v>
      </c>
      <c r="N75" s="572" t="s">
        <v>2679</v>
      </c>
      <c r="O75" s="573"/>
      <c r="P75" s="573"/>
      <c r="Q75" s="573"/>
      <c r="R75" s="574"/>
    </row>
    <row r="76" spans="1:18" ht="15.75" thickTop="1" thickBot="1">
      <c r="A76" s="156" t="s">
        <v>402</v>
      </c>
      <c r="B76" s="163">
        <v>1</v>
      </c>
      <c r="C76" s="163">
        <v>1.3333333333333333</v>
      </c>
      <c r="D76" s="163">
        <v>0</v>
      </c>
      <c r="E76" s="163">
        <v>0</v>
      </c>
      <c r="F76" s="163">
        <f t="shared" si="0"/>
        <v>0</v>
      </c>
      <c r="G76" s="160">
        <v>2.333333333333333</v>
      </c>
      <c r="H76" s="27">
        <v>60</v>
      </c>
      <c r="I76" s="28">
        <v>80</v>
      </c>
      <c r="J76" s="28">
        <v>0</v>
      </c>
      <c r="K76" s="29">
        <v>0</v>
      </c>
      <c r="L76" s="21" t="s">
        <v>415</v>
      </c>
      <c r="M76" s="21">
        <v>60</v>
      </c>
      <c r="N76" s="572" t="s">
        <v>2664</v>
      </c>
      <c r="O76" s="573"/>
      <c r="P76" s="573"/>
      <c r="Q76" s="573"/>
      <c r="R76" s="574"/>
    </row>
    <row r="77" spans="1:18" ht="15" thickTop="1">
      <c r="A77" s="178" t="s">
        <v>403</v>
      </c>
      <c r="B77" s="179">
        <v>0</v>
      </c>
      <c r="C77" s="179">
        <v>0</v>
      </c>
      <c r="D77" s="179">
        <v>1.6666666666666667</v>
      </c>
      <c r="E77" s="179">
        <v>0</v>
      </c>
      <c r="F77" s="179">
        <f t="shared" si="0"/>
        <v>0</v>
      </c>
      <c r="G77" s="180">
        <v>1.6666666666666667</v>
      </c>
      <c r="H77" s="27">
        <v>0</v>
      </c>
      <c r="I77" s="181">
        <v>0</v>
      </c>
      <c r="J77" s="181">
        <v>200</v>
      </c>
      <c r="K77" s="29">
        <v>0</v>
      </c>
      <c r="L77" s="184" t="s">
        <v>418</v>
      </c>
      <c r="M77" s="183">
        <v>120</v>
      </c>
      <c r="N77" s="569" t="s">
        <v>2680</v>
      </c>
      <c r="O77" s="570"/>
      <c r="P77" s="570"/>
      <c r="Q77" s="570"/>
      <c r="R77" s="571"/>
    </row>
    <row r="78" spans="1:18" s="177" customFormat="1" ht="2.25" customHeight="1">
      <c r="A78" s="563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4"/>
      <c r="O78" s="564"/>
      <c r="P78" s="564"/>
      <c r="Q78" s="564"/>
      <c r="R78" s="565"/>
    </row>
    <row r="79" spans="1:18" ht="15" thickBot="1">
      <c r="A79" s="186" t="s">
        <v>404</v>
      </c>
      <c r="B79" s="163">
        <v>1.4814814814814814</v>
      </c>
      <c r="C79" s="163">
        <v>0</v>
      </c>
      <c r="D79" s="163">
        <v>0</v>
      </c>
      <c r="E79" s="163">
        <v>0</v>
      </c>
      <c r="F79" s="163">
        <f t="shared" si="0"/>
        <v>0</v>
      </c>
      <c r="G79" s="190">
        <v>1.4814814814814814</v>
      </c>
      <c r="H79" s="27">
        <v>800</v>
      </c>
      <c r="I79" s="181">
        <v>0</v>
      </c>
      <c r="J79" s="181">
        <v>0</v>
      </c>
      <c r="K79" s="29">
        <v>0</v>
      </c>
      <c r="L79" s="189" t="s">
        <v>415</v>
      </c>
      <c r="M79" s="189">
        <v>540</v>
      </c>
      <c r="N79" s="588" t="s">
        <v>2664</v>
      </c>
      <c r="O79" s="589"/>
      <c r="P79" s="589"/>
      <c r="Q79" s="589"/>
      <c r="R79" s="590"/>
    </row>
    <row r="80" spans="1:18" ht="15.75" thickTop="1" thickBot="1">
      <c r="A80" s="156" t="s">
        <v>405</v>
      </c>
      <c r="B80" s="163">
        <v>0</v>
      </c>
      <c r="C80" s="163">
        <v>1.1111111111111112</v>
      </c>
      <c r="D80" s="163">
        <v>1.1111111111111112</v>
      </c>
      <c r="E80" s="163">
        <v>0</v>
      </c>
      <c r="F80" s="163">
        <f t="shared" si="0"/>
        <v>0</v>
      </c>
      <c r="G80" s="160">
        <v>2.2222222222222223</v>
      </c>
      <c r="H80" s="27">
        <v>0</v>
      </c>
      <c r="I80" s="28">
        <v>200</v>
      </c>
      <c r="J80" s="28">
        <v>200</v>
      </c>
      <c r="K80" s="29">
        <v>0</v>
      </c>
      <c r="L80" s="35" t="s">
        <v>169</v>
      </c>
      <c r="M80" s="21">
        <v>180</v>
      </c>
      <c r="N80" s="572" t="s">
        <v>2675</v>
      </c>
      <c r="O80" s="573"/>
      <c r="P80" s="573"/>
      <c r="Q80" s="573"/>
      <c r="R80" s="574"/>
    </row>
    <row r="81" spans="1:18" ht="15.75" thickTop="1" thickBot="1">
      <c r="A81" s="156" t="s">
        <v>406</v>
      </c>
      <c r="B81" s="163">
        <v>0.83333333333333337</v>
      </c>
      <c r="C81" s="163">
        <v>0</v>
      </c>
      <c r="D81" s="163">
        <v>0</v>
      </c>
      <c r="E81" s="163">
        <v>0.41666666666666669</v>
      </c>
      <c r="F81" s="163">
        <f t="shared" si="0"/>
        <v>1.25</v>
      </c>
      <c r="G81" s="160">
        <v>2.0833333333333335</v>
      </c>
      <c r="H81" s="27">
        <v>200</v>
      </c>
      <c r="I81" s="28">
        <v>0</v>
      </c>
      <c r="J81" s="28">
        <v>0</v>
      </c>
      <c r="K81" s="29">
        <v>100</v>
      </c>
      <c r="L81" s="35" t="s">
        <v>417</v>
      </c>
      <c r="M81" s="21">
        <v>240</v>
      </c>
      <c r="N81" s="572" t="s">
        <v>2681</v>
      </c>
      <c r="O81" s="573"/>
      <c r="P81" s="573"/>
      <c r="Q81" s="573"/>
      <c r="R81" s="574"/>
    </row>
    <row r="82" spans="1:18" ht="15" thickTop="1">
      <c r="A82" s="178" t="s">
        <v>407</v>
      </c>
      <c r="B82" s="179">
        <v>0</v>
      </c>
      <c r="C82" s="179">
        <v>1.3888888888888888</v>
      </c>
      <c r="D82" s="179">
        <v>0</v>
      </c>
      <c r="E82" s="179">
        <v>0</v>
      </c>
      <c r="F82" s="179">
        <f t="shared" si="0"/>
        <v>0</v>
      </c>
      <c r="G82" s="180">
        <v>1.3888888888888888</v>
      </c>
      <c r="H82" s="27">
        <v>0</v>
      </c>
      <c r="I82" s="181">
        <v>1000</v>
      </c>
      <c r="J82" s="181">
        <v>0</v>
      </c>
      <c r="K82" s="29">
        <v>0</v>
      </c>
      <c r="L82" s="183" t="s">
        <v>2670</v>
      </c>
      <c r="M82" s="183">
        <v>720</v>
      </c>
      <c r="N82" s="569" t="s">
        <v>2682</v>
      </c>
      <c r="O82" s="570"/>
      <c r="P82" s="570"/>
      <c r="Q82" s="570"/>
      <c r="R82" s="571"/>
    </row>
    <row r="83" spans="1:18" s="177" customFormat="1" ht="2.25" customHeight="1">
      <c r="A83" s="563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4"/>
      <c r="O83" s="564"/>
      <c r="P83" s="564"/>
      <c r="Q83" s="564"/>
      <c r="R83" s="565"/>
    </row>
    <row r="84" spans="1:18" ht="15" thickBot="1">
      <c r="A84" s="186" t="s">
        <v>408</v>
      </c>
      <c r="B84" s="163">
        <v>0</v>
      </c>
      <c r="C84" s="163">
        <v>0</v>
      </c>
      <c r="D84" s="163">
        <v>0</v>
      </c>
      <c r="E84" s="163">
        <v>1</v>
      </c>
      <c r="F84" s="163">
        <f t="shared" si="0"/>
        <v>3</v>
      </c>
      <c r="G84" s="190">
        <f>F84+B84+C84+D84</f>
        <v>3</v>
      </c>
      <c r="H84" s="27">
        <v>0</v>
      </c>
      <c r="I84" s="181">
        <v>0</v>
      </c>
      <c r="J84" s="181">
        <v>0</v>
      </c>
      <c r="K84" s="29">
        <v>600</v>
      </c>
      <c r="L84" s="189" t="s">
        <v>415</v>
      </c>
      <c r="M84" s="189">
        <v>600</v>
      </c>
      <c r="N84" s="588" t="s">
        <v>2664</v>
      </c>
      <c r="O84" s="589"/>
      <c r="P84" s="589"/>
      <c r="Q84" s="589"/>
      <c r="R84" s="590"/>
    </row>
    <row r="85" spans="1:18" ht="15.75" thickTop="1" thickBot="1">
      <c r="A85" s="156" t="s">
        <v>273</v>
      </c>
      <c r="B85" s="163">
        <v>0.5</v>
      </c>
      <c r="C85" s="163">
        <v>0.5</v>
      </c>
      <c r="D85" s="163">
        <v>0.5</v>
      </c>
      <c r="E85" s="163">
        <v>0</v>
      </c>
      <c r="F85" s="163">
        <f t="shared" si="0"/>
        <v>0</v>
      </c>
      <c r="G85" s="160">
        <f>F85+B85+C85+D85</f>
        <v>1.5</v>
      </c>
      <c r="H85" s="27">
        <v>600</v>
      </c>
      <c r="I85" s="28">
        <v>600</v>
      </c>
      <c r="J85" s="28">
        <v>600</v>
      </c>
      <c r="K85" s="29">
        <v>0</v>
      </c>
      <c r="L85" s="34" t="s">
        <v>168</v>
      </c>
      <c r="M85" s="21">
        <v>1200</v>
      </c>
      <c r="N85" s="572" t="s">
        <v>2683</v>
      </c>
      <c r="O85" s="573"/>
      <c r="P85" s="573"/>
      <c r="Q85" s="573"/>
      <c r="R85" s="574"/>
    </row>
    <row r="86" spans="1:18" ht="15.75" thickTop="1" thickBot="1">
      <c r="A86" s="156" t="s">
        <v>274</v>
      </c>
      <c r="B86" s="163">
        <v>0</v>
      </c>
      <c r="C86" s="163">
        <v>0</v>
      </c>
      <c r="D86" s="163">
        <f>1200/1440</f>
        <v>0.83333333333333337</v>
      </c>
      <c r="E86" s="163">
        <v>0</v>
      </c>
      <c r="F86" s="163">
        <f t="shared" si="0"/>
        <v>0</v>
      </c>
      <c r="G86" s="160">
        <f>F86+B86+C86+D86</f>
        <v>0.83333333333333337</v>
      </c>
      <c r="H86" s="27">
        <v>0</v>
      </c>
      <c r="I86" s="28">
        <v>0</v>
      </c>
      <c r="J86" s="28">
        <v>1200</v>
      </c>
      <c r="K86" s="29">
        <v>0</v>
      </c>
      <c r="L86" s="35" t="s">
        <v>417</v>
      </c>
      <c r="M86" s="21">
        <v>1440</v>
      </c>
      <c r="N86" s="572" t="s">
        <v>2684</v>
      </c>
      <c r="O86" s="573"/>
      <c r="P86" s="573"/>
      <c r="Q86" s="573"/>
      <c r="R86" s="574"/>
    </row>
    <row r="87" spans="1:18" ht="15" thickTop="1">
      <c r="A87" s="178" t="s">
        <v>275</v>
      </c>
      <c r="B87" s="179">
        <v>0</v>
      </c>
      <c r="C87" s="179">
        <f>1500/2880</f>
        <v>0.52083333333333337</v>
      </c>
      <c r="D87" s="179">
        <v>0</v>
      </c>
      <c r="E87" s="179">
        <f>300/2880</f>
        <v>0.10416666666666667</v>
      </c>
      <c r="F87" s="179">
        <f t="shared" si="0"/>
        <v>0.3125</v>
      </c>
      <c r="G87" s="180">
        <f>F87+B87+C87+D87</f>
        <v>0.83333333333333337</v>
      </c>
      <c r="H87" s="27">
        <v>0</v>
      </c>
      <c r="I87" s="181">
        <v>1500</v>
      </c>
      <c r="J87" s="181">
        <v>0</v>
      </c>
      <c r="K87" s="29">
        <v>300</v>
      </c>
      <c r="L87" s="184" t="s">
        <v>2686</v>
      </c>
      <c r="M87" s="183">
        <v>2880</v>
      </c>
      <c r="N87" s="569" t="s">
        <v>2685</v>
      </c>
      <c r="O87" s="570"/>
      <c r="P87" s="570"/>
      <c r="Q87" s="570"/>
      <c r="R87" s="571"/>
    </row>
    <row r="88" spans="1:18" s="177" customFormat="1" ht="2.25" customHeight="1">
      <c r="A88" s="563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4"/>
      <c r="O88" s="564"/>
      <c r="P88" s="564"/>
      <c r="Q88" s="564"/>
      <c r="R88" s="565"/>
    </row>
    <row r="89" spans="1:18" ht="15.95" customHeight="1" thickBot="1">
      <c r="A89" s="186" t="s">
        <v>2513</v>
      </c>
      <c r="B89" s="163">
        <v>0</v>
      </c>
      <c r="C89" s="163">
        <v>0.25</v>
      </c>
      <c r="D89" s="163">
        <v>0</v>
      </c>
      <c r="E89" s="163">
        <v>0.25</v>
      </c>
      <c r="F89" s="163">
        <v>0.75</v>
      </c>
      <c r="G89" s="190">
        <v>1</v>
      </c>
      <c r="H89" s="31">
        <v>0</v>
      </c>
      <c r="I89" s="32">
        <v>150</v>
      </c>
      <c r="J89" s="32">
        <v>0</v>
      </c>
      <c r="K89" s="33">
        <v>150</v>
      </c>
      <c r="L89" s="192" t="s">
        <v>2688</v>
      </c>
      <c r="M89" s="189">
        <v>300</v>
      </c>
      <c r="N89" s="588" t="s">
        <v>2687</v>
      </c>
      <c r="O89" s="589"/>
      <c r="P89" s="589"/>
      <c r="Q89" s="589"/>
      <c r="R89" s="590"/>
    </row>
    <row r="90" spans="1:18" ht="15.95" customHeight="1" thickTop="1" thickBot="1">
      <c r="A90" s="156" t="s">
        <v>2514</v>
      </c>
      <c r="B90" s="163">
        <v>0.83</v>
      </c>
      <c r="C90" s="163">
        <v>0</v>
      </c>
      <c r="D90" s="163">
        <v>0.42</v>
      </c>
      <c r="E90" s="163">
        <v>0</v>
      </c>
      <c r="F90" s="163">
        <v>0</v>
      </c>
      <c r="G90" s="160">
        <v>1.25</v>
      </c>
      <c r="H90" s="31">
        <v>300</v>
      </c>
      <c r="I90" s="32">
        <v>0</v>
      </c>
      <c r="J90" s="32">
        <v>150</v>
      </c>
      <c r="K90" s="33">
        <v>0</v>
      </c>
      <c r="L90" s="30" t="s">
        <v>2689</v>
      </c>
      <c r="M90" s="21">
        <v>360</v>
      </c>
      <c r="N90" s="572" t="s">
        <v>2690</v>
      </c>
      <c r="O90" s="573"/>
      <c r="P90" s="573"/>
      <c r="Q90" s="573"/>
      <c r="R90" s="574"/>
    </row>
    <row r="91" spans="1:18" ht="15.95" customHeight="1" thickTop="1" thickBot="1">
      <c r="A91" s="150" t="s">
        <v>423</v>
      </c>
      <c r="B91" s="173" t="s">
        <v>430</v>
      </c>
      <c r="C91" s="164" t="s">
        <v>431</v>
      </c>
      <c r="D91" s="164" t="s">
        <v>432</v>
      </c>
      <c r="E91" s="164" t="s">
        <v>433</v>
      </c>
      <c r="F91" s="164" t="s">
        <v>434</v>
      </c>
      <c r="G91" s="174" t="s">
        <v>435</v>
      </c>
      <c r="H91" s="577" t="s">
        <v>469</v>
      </c>
      <c r="I91" s="577"/>
      <c r="J91" s="577"/>
      <c r="K91" s="577"/>
      <c r="L91" s="577"/>
      <c r="M91" s="577"/>
      <c r="N91" s="577"/>
      <c r="O91" s="577"/>
      <c r="P91" s="577"/>
      <c r="Q91" s="577"/>
      <c r="R91" s="577"/>
    </row>
    <row r="92" spans="1:18" ht="15.95" customHeight="1" thickTop="1" thickBot="1">
      <c r="A92" s="150" t="s">
        <v>419</v>
      </c>
      <c r="B92" s="175" t="s">
        <v>436</v>
      </c>
      <c r="C92" s="165" t="s">
        <v>437</v>
      </c>
      <c r="D92" s="165" t="s">
        <v>430</v>
      </c>
      <c r="E92" s="165" t="s">
        <v>438</v>
      </c>
      <c r="F92" s="165" t="s">
        <v>434</v>
      </c>
      <c r="G92" s="176" t="s">
        <v>431</v>
      </c>
      <c r="H92" s="577" t="s">
        <v>595</v>
      </c>
      <c r="I92" s="577"/>
      <c r="J92" s="577"/>
      <c r="K92" s="577"/>
      <c r="L92" s="577"/>
      <c r="M92" s="577"/>
      <c r="N92" s="577"/>
      <c r="O92" s="577"/>
      <c r="P92" s="577"/>
      <c r="Q92" s="577"/>
      <c r="R92" s="577"/>
    </row>
    <row r="93" spans="1:18" ht="15.95" customHeight="1" thickTop="1" thickBot="1">
      <c r="A93" s="150" t="s">
        <v>420</v>
      </c>
      <c r="B93" s="175" t="s">
        <v>439</v>
      </c>
      <c r="C93" s="165" t="s">
        <v>440</v>
      </c>
      <c r="D93" s="165" t="s">
        <v>430</v>
      </c>
      <c r="E93" s="165" t="s">
        <v>441</v>
      </c>
      <c r="F93" s="165" t="s">
        <v>434</v>
      </c>
      <c r="G93" s="176" t="s">
        <v>444</v>
      </c>
      <c r="H93" s="577" t="s">
        <v>596</v>
      </c>
      <c r="I93" s="577"/>
      <c r="J93" s="577"/>
      <c r="K93" s="577"/>
      <c r="L93" s="577"/>
      <c r="M93" s="577"/>
      <c r="N93" s="577"/>
      <c r="O93" s="577"/>
      <c r="P93" s="577"/>
      <c r="Q93" s="577"/>
      <c r="R93" s="577"/>
    </row>
    <row r="94" spans="1:18" ht="15.95" customHeight="1" thickTop="1" thickBot="1">
      <c r="A94" s="150" t="s">
        <v>421</v>
      </c>
      <c r="B94" s="175" t="s">
        <v>445</v>
      </c>
      <c r="C94" s="165" t="s">
        <v>444</v>
      </c>
      <c r="D94" s="165" t="s">
        <v>446</v>
      </c>
      <c r="E94" s="165" t="s">
        <v>447</v>
      </c>
      <c r="F94" s="165" t="s">
        <v>431</v>
      </c>
      <c r="G94" s="176" t="s">
        <v>448</v>
      </c>
      <c r="H94" s="577" t="s">
        <v>597</v>
      </c>
      <c r="I94" s="577"/>
      <c r="J94" s="577"/>
      <c r="K94" s="577"/>
      <c r="L94" s="577"/>
      <c r="M94" s="577"/>
      <c r="N94" s="577"/>
      <c r="O94" s="577"/>
      <c r="P94" s="577"/>
      <c r="Q94" s="577"/>
      <c r="R94" s="577"/>
    </row>
    <row r="95" spans="1:18" ht="15.95" customHeight="1" thickTop="1" thickBot="1">
      <c r="A95" s="151" t="s">
        <v>422</v>
      </c>
      <c r="B95" s="175" t="s">
        <v>442</v>
      </c>
      <c r="C95" s="165" t="s">
        <v>443</v>
      </c>
      <c r="D95" s="165" t="s">
        <v>449</v>
      </c>
      <c r="E95" s="165" t="s">
        <v>452</v>
      </c>
      <c r="F95" s="165" t="s">
        <v>451</v>
      </c>
      <c r="G95" s="176" t="s">
        <v>450</v>
      </c>
      <c r="H95" s="585" t="s">
        <v>2516</v>
      </c>
      <c r="I95" s="585"/>
      <c r="J95" s="585"/>
      <c r="K95" s="585"/>
      <c r="L95" s="585"/>
      <c r="M95" s="585"/>
      <c r="N95" s="585"/>
      <c r="O95" s="585"/>
      <c r="P95" s="585"/>
      <c r="Q95" s="585"/>
      <c r="R95" s="585"/>
    </row>
    <row r="96" spans="1:18" ht="15.95" customHeight="1" thickTop="1" thickBot="1">
      <c r="A96" s="152" t="s">
        <v>429</v>
      </c>
      <c r="B96" s="578" t="s">
        <v>2070</v>
      </c>
      <c r="C96" s="579"/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80"/>
    </row>
    <row r="97" spans="1:18" ht="15.95" customHeight="1" thickTop="1"/>
    <row r="98" spans="1:18" ht="15.95" customHeight="1">
      <c r="A98" s="145"/>
      <c r="B98" s="166" t="s">
        <v>583</v>
      </c>
    </row>
    <row r="99" spans="1:18" ht="15.95" customHeight="1">
      <c r="A99" s="36"/>
      <c r="B99" s="166" t="s">
        <v>453</v>
      </c>
      <c r="C99" s="166"/>
      <c r="D99" s="166"/>
      <c r="E99" s="166"/>
      <c r="F99" s="166"/>
      <c r="G99" s="16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</row>
    <row r="100" spans="1:18" ht="15.95" customHeight="1">
      <c r="A100" s="36"/>
      <c r="B100" s="166" t="s">
        <v>504</v>
      </c>
      <c r="C100" s="166"/>
      <c r="D100" s="166"/>
      <c r="E100" s="166"/>
      <c r="F100" s="166"/>
      <c r="G100" s="16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</row>
    <row r="101" spans="1:18" ht="15.95" customHeight="1">
      <c r="A101" s="36"/>
      <c r="B101" s="166" t="s">
        <v>598</v>
      </c>
      <c r="C101" s="166"/>
      <c r="D101" s="166"/>
      <c r="E101" s="166"/>
      <c r="F101" s="166"/>
      <c r="G101" s="16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</row>
    <row r="102" spans="1:18" ht="15.95" customHeight="1">
      <c r="A102" s="36"/>
      <c r="B102" s="166"/>
      <c r="C102" s="166"/>
      <c r="D102" s="166"/>
      <c r="E102" s="166"/>
      <c r="F102" s="166"/>
      <c r="G102" s="16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</row>
    <row r="103" spans="1:18" ht="14.25">
      <c r="A103" s="36"/>
      <c r="B103" s="166"/>
      <c r="C103" s="166"/>
      <c r="D103" s="166"/>
      <c r="E103" s="166"/>
      <c r="F103" s="166"/>
      <c r="G103" s="16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</row>
    <row r="104" spans="1:18" ht="14.25">
      <c r="A104" s="36"/>
      <c r="B104" s="166"/>
      <c r="C104" s="166"/>
      <c r="D104" s="166"/>
      <c r="E104" s="166"/>
      <c r="F104" s="166"/>
      <c r="G104" s="16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</row>
    <row r="105" spans="1:18" ht="57" customHeight="1">
      <c r="A105" s="36"/>
      <c r="B105" s="166"/>
      <c r="C105" s="166"/>
      <c r="D105" s="166"/>
      <c r="E105" s="166"/>
      <c r="F105" s="166"/>
      <c r="G105" s="16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</row>
    <row r="106" spans="1:18" ht="14.25">
      <c r="A106" s="36"/>
      <c r="B106" s="166"/>
      <c r="C106" s="166"/>
      <c r="D106" s="166"/>
      <c r="E106" s="166"/>
      <c r="F106" s="166"/>
      <c r="G106" s="16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</row>
    <row r="107" spans="1:18" ht="14.25">
      <c r="A107" s="36"/>
      <c r="B107" s="166"/>
      <c r="C107" s="166"/>
      <c r="D107" s="166"/>
      <c r="E107" s="166"/>
      <c r="F107" s="166"/>
      <c r="G107" s="16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</row>
    <row r="108" spans="1:18" ht="14.25">
      <c r="A108" s="36"/>
      <c r="B108" s="166"/>
      <c r="C108" s="166"/>
      <c r="D108" s="166"/>
      <c r="E108" s="166"/>
      <c r="F108" s="166"/>
      <c r="G108" s="16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</row>
    <row r="109" spans="1:18" ht="14.25">
      <c r="A109" s="36"/>
      <c r="B109" s="166"/>
      <c r="C109" s="166"/>
      <c r="D109" s="166"/>
      <c r="E109" s="166"/>
      <c r="F109" s="166"/>
      <c r="G109" s="16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</row>
    <row r="110" spans="1:18" ht="14.25">
      <c r="A110" s="36"/>
      <c r="B110" s="166"/>
      <c r="C110" s="166"/>
      <c r="D110" s="166"/>
      <c r="E110" s="166"/>
      <c r="F110" s="166"/>
      <c r="G110" s="16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</row>
    <row r="111" spans="1:18" ht="14.25">
      <c r="A111" s="36"/>
      <c r="B111" s="166"/>
      <c r="C111" s="166"/>
      <c r="D111" s="166"/>
      <c r="E111" s="166"/>
      <c r="F111" s="166"/>
      <c r="G111" s="16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</row>
  </sheetData>
  <customSheetViews>
    <customSheetView guid="{35D06118-2AA7-4F0A-8D8F-9C671AEEE044}" topLeftCell="A40">
      <selection activeCell="K27" sqref="K27"/>
      <pageMargins left="0.7" right="0.7" top="0.75" bottom="0.75" header="0.3" footer="0.3"/>
      <pageSetup paperSize="9" orientation="portrait" r:id="rId1"/>
      <headerFooter alignWithMargins="0"/>
    </customSheetView>
  </customSheetViews>
  <mergeCells count="58">
    <mergeCell ref="A83:R83"/>
    <mergeCell ref="A88:R88"/>
    <mergeCell ref="H93:R93"/>
    <mergeCell ref="N84:R84"/>
    <mergeCell ref="N85:R85"/>
    <mergeCell ref="N86:R86"/>
    <mergeCell ref="N87:R87"/>
    <mergeCell ref="N89:R89"/>
    <mergeCell ref="N90:R90"/>
    <mergeCell ref="N80:R80"/>
    <mergeCell ref="N82:R82"/>
    <mergeCell ref="N55:R55"/>
    <mergeCell ref="N65:R65"/>
    <mergeCell ref="N61:R61"/>
    <mergeCell ref="N59:R59"/>
    <mergeCell ref="N57:R57"/>
    <mergeCell ref="N77:R77"/>
    <mergeCell ref="N75:R75"/>
    <mergeCell ref="N60:R60"/>
    <mergeCell ref="N74:R74"/>
    <mergeCell ref="N70:R70"/>
    <mergeCell ref="N64:R64"/>
    <mergeCell ref="N67:R67"/>
    <mergeCell ref="A78:R78"/>
    <mergeCell ref="A68:R68"/>
    <mergeCell ref="H94:R94"/>
    <mergeCell ref="B96:R96"/>
    <mergeCell ref="N52:R52"/>
    <mergeCell ref="B51:F51"/>
    <mergeCell ref="H95:R95"/>
    <mergeCell ref="N54:R54"/>
    <mergeCell ref="H51:K51"/>
    <mergeCell ref="N69:R69"/>
    <mergeCell ref="H91:R91"/>
    <mergeCell ref="H92:R92"/>
    <mergeCell ref="N71:R71"/>
    <mergeCell ref="N81:R81"/>
    <mergeCell ref="N79:R79"/>
    <mergeCell ref="N76:R76"/>
    <mergeCell ref="N72:R72"/>
    <mergeCell ref="N53:R53"/>
    <mergeCell ref="C3:H3"/>
    <mergeCell ref="C33:H33"/>
    <mergeCell ref="D6:F6"/>
    <mergeCell ref="D7:F7"/>
    <mergeCell ref="C21:H21"/>
    <mergeCell ref="C27:H27"/>
    <mergeCell ref="D5:F5"/>
    <mergeCell ref="C15:H15"/>
    <mergeCell ref="D4:F4"/>
    <mergeCell ref="C9:H9"/>
    <mergeCell ref="A73:R73"/>
    <mergeCell ref="L51:R51"/>
    <mergeCell ref="N62:R62"/>
    <mergeCell ref="N66:R66"/>
    <mergeCell ref="N56:R56"/>
    <mergeCell ref="A58:R58"/>
    <mergeCell ref="A63:R63"/>
  </mergeCells>
  <phoneticPr fontId="34" type="noConversion"/>
  <pageMargins left="0.7" right="0.7" top="0.75" bottom="0.75" header="0.3" footer="0.3"/>
  <pageSetup paperSize="9" orientation="portrait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U57"/>
  <sheetViews>
    <sheetView zoomScaleNormal="100" workbookViewId="0">
      <selection activeCell="K27" sqref="K27"/>
    </sheetView>
  </sheetViews>
  <sheetFormatPr defaultColWidth="9" defaultRowHeight="13.5"/>
  <cols>
    <col min="2" max="5" width="4.5" customWidth="1"/>
    <col min="6" max="6" width="18.625" customWidth="1"/>
    <col min="7" max="7" width="57.125" customWidth="1"/>
    <col min="9" max="9" width="9" style="112" customWidth="1"/>
    <col min="10" max="10" width="61.375" style="112" customWidth="1"/>
    <col min="11" max="14" width="9" style="112" customWidth="1"/>
    <col min="15" max="15" width="32.125" style="112" customWidth="1"/>
    <col min="17" max="17" width="9" style="87" customWidth="1"/>
    <col min="18" max="18" width="69.875" customWidth="1"/>
    <col min="20" max="20" width="15" customWidth="1"/>
    <col min="21" max="21" width="64.5" customWidth="1"/>
    <col min="22" max="257" width="10" customWidth="1"/>
  </cols>
  <sheetData>
    <row r="1" spans="2:21" ht="38.25" customHeight="1">
      <c r="B1" s="594" t="s">
        <v>3587</v>
      </c>
      <c r="C1" s="594"/>
      <c r="D1" s="594"/>
      <c r="E1" s="594"/>
      <c r="F1" s="594"/>
      <c r="G1" s="594"/>
      <c r="H1" s="195"/>
      <c r="I1" s="601" t="s">
        <v>530</v>
      </c>
      <c r="J1" s="601"/>
      <c r="K1" s="601" t="s">
        <v>531</v>
      </c>
      <c r="L1" s="601"/>
      <c r="M1" s="601"/>
      <c r="N1" s="601"/>
      <c r="O1" s="249" t="s">
        <v>532</v>
      </c>
      <c r="P1" s="196"/>
      <c r="R1" s="88" t="s">
        <v>535</v>
      </c>
      <c r="T1" s="112" t="s">
        <v>465</v>
      </c>
      <c r="U1" s="87" t="s">
        <v>471</v>
      </c>
    </row>
    <row r="2" spans="2:21" ht="20.45" customHeight="1">
      <c r="B2" s="87" t="s">
        <v>540</v>
      </c>
      <c r="H2" s="195"/>
      <c r="I2" s="249" t="s">
        <v>255</v>
      </c>
      <c r="J2" s="249" t="s">
        <v>529</v>
      </c>
      <c r="K2" s="249" t="s">
        <v>256</v>
      </c>
      <c r="L2" s="249" t="s">
        <v>257</v>
      </c>
      <c r="M2" s="249" t="s">
        <v>258</v>
      </c>
      <c r="N2" s="249" t="s">
        <v>259</v>
      </c>
      <c r="O2" s="249" t="s">
        <v>873</v>
      </c>
      <c r="P2" s="196"/>
      <c r="R2" s="88" t="s">
        <v>514</v>
      </c>
      <c r="T2" s="247" t="s">
        <v>456</v>
      </c>
      <c r="U2" s="247" t="s">
        <v>457</v>
      </c>
    </row>
    <row r="3" spans="2:21" ht="20.45" customHeight="1" thickBot="1">
      <c r="B3" s="87"/>
      <c r="H3" s="195"/>
      <c r="I3" s="595" t="s">
        <v>53</v>
      </c>
      <c r="J3" s="249" t="s">
        <v>3588</v>
      </c>
      <c r="K3" s="249">
        <v>30</v>
      </c>
      <c r="L3" s="249">
        <v>30</v>
      </c>
      <c r="M3" s="249">
        <v>30</v>
      </c>
      <c r="N3" s="249">
        <v>30</v>
      </c>
      <c r="O3" s="595" t="s">
        <v>874</v>
      </c>
      <c r="P3" s="196"/>
      <c r="R3" s="88"/>
      <c r="T3" s="247"/>
      <c r="U3" s="247"/>
    </row>
    <row r="4" spans="2:21">
      <c r="B4" s="602" t="s">
        <v>5462</v>
      </c>
      <c r="C4" s="603"/>
      <c r="D4" s="603"/>
      <c r="E4" s="603"/>
      <c r="F4" s="603"/>
      <c r="G4" s="604"/>
      <c r="H4" s="195"/>
      <c r="I4" s="597"/>
      <c r="J4" s="112" t="s">
        <v>3589</v>
      </c>
      <c r="K4" s="249">
        <v>130</v>
      </c>
      <c r="L4" s="249">
        <v>30</v>
      </c>
      <c r="M4" s="249">
        <v>130</v>
      </c>
      <c r="N4" s="249">
        <v>30</v>
      </c>
      <c r="O4" s="596"/>
      <c r="P4" s="196"/>
      <c r="R4" s="88" t="s">
        <v>517</v>
      </c>
      <c r="T4" s="247" t="s">
        <v>458</v>
      </c>
      <c r="U4" s="247" t="s">
        <v>468</v>
      </c>
    </row>
    <row r="5" spans="2:21">
      <c r="B5" s="605" t="s">
        <v>5463</v>
      </c>
      <c r="C5" s="606"/>
      <c r="D5" s="606"/>
      <c r="E5" s="606"/>
      <c r="F5" s="606"/>
      <c r="G5" s="607"/>
      <c r="H5" s="195"/>
      <c r="I5" s="597"/>
      <c r="J5" s="247" t="s">
        <v>240</v>
      </c>
      <c r="K5" s="249">
        <v>30</v>
      </c>
      <c r="L5" s="249">
        <v>30</v>
      </c>
      <c r="M5" s="249">
        <v>30</v>
      </c>
      <c r="N5" s="249">
        <v>30</v>
      </c>
      <c r="O5" s="249" t="s">
        <v>534</v>
      </c>
      <c r="P5" s="196"/>
      <c r="R5" s="88"/>
      <c r="T5" s="247" t="s">
        <v>459</v>
      </c>
      <c r="U5" s="247" t="s">
        <v>460</v>
      </c>
    </row>
    <row r="6" spans="2:21" ht="27">
      <c r="B6" s="381" t="s">
        <v>5464</v>
      </c>
      <c r="C6" s="382" t="s">
        <v>5465</v>
      </c>
      <c r="D6" s="382" t="s">
        <v>5466</v>
      </c>
      <c r="E6" s="382" t="s">
        <v>5467</v>
      </c>
      <c r="F6" s="382" t="s">
        <v>5468</v>
      </c>
      <c r="G6" s="383" t="s">
        <v>5469</v>
      </c>
      <c r="H6" s="195"/>
      <c r="I6" s="597"/>
      <c r="J6" s="249" t="s">
        <v>1688</v>
      </c>
      <c r="K6" s="595">
        <v>60</v>
      </c>
      <c r="L6" s="595">
        <v>30</v>
      </c>
      <c r="M6" s="595">
        <v>60</v>
      </c>
      <c r="N6" s="595">
        <v>30</v>
      </c>
      <c r="O6" s="247" t="s">
        <v>1689</v>
      </c>
      <c r="P6" s="196"/>
      <c r="R6" s="88" t="s">
        <v>515</v>
      </c>
      <c r="T6" s="247"/>
      <c r="U6" s="247"/>
    </row>
    <row r="7" spans="2:21">
      <c r="B7" s="381">
        <v>10</v>
      </c>
      <c r="C7" s="382">
        <v>90</v>
      </c>
      <c r="D7" s="382">
        <v>90</v>
      </c>
      <c r="E7" s="382">
        <v>30</v>
      </c>
      <c r="F7" s="373" t="s">
        <v>5470</v>
      </c>
      <c r="G7" s="383"/>
      <c r="H7" s="195"/>
      <c r="I7" s="597"/>
      <c r="J7" s="249" t="s">
        <v>1682</v>
      </c>
      <c r="K7" s="596"/>
      <c r="L7" s="596"/>
      <c r="M7" s="596"/>
      <c r="N7" s="596"/>
      <c r="O7" s="247" t="s">
        <v>1690</v>
      </c>
      <c r="P7" s="196"/>
      <c r="R7" s="88"/>
      <c r="T7" s="247" t="s">
        <v>461</v>
      </c>
      <c r="U7" s="247" t="s">
        <v>470</v>
      </c>
    </row>
    <row r="8" spans="2:21">
      <c r="B8" s="381">
        <v>20</v>
      </c>
      <c r="C8" s="382">
        <v>90</v>
      </c>
      <c r="D8" s="382">
        <v>90</v>
      </c>
      <c r="E8" s="382">
        <v>30</v>
      </c>
      <c r="F8" s="373" t="s">
        <v>5471</v>
      </c>
      <c r="G8" s="383" t="s">
        <v>5472</v>
      </c>
      <c r="H8" s="195"/>
      <c r="I8" s="597"/>
      <c r="J8" s="247" t="s">
        <v>875</v>
      </c>
      <c r="K8" s="249">
        <v>60</v>
      </c>
      <c r="L8" s="249">
        <v>30</v>
      </c>
      <c r="M8" s="249">
        <v>60</v>
      </c>
      <c r="N8" s="249">
        <v>30</v>
      </c>
      <c r="O8" s="249" t="s">
        <v>3590</v>
      </c>
      <c r="P8" s="196"/>
      <c r="R8" s="88" t="s">
        <v>2073</v>
      </c>
      <c r="T8" s="247"/>
      <c r="U8" s="247"/>
    </row>
    <row r="9" spans="2:21">
      <c r="B9" s="381">
        <v>10</v>
      </c>
      <c r="C9" s="382">
        <v>130</v>
      </c>
      <c r="D9" s="382">
        <v>210</v>
      </c>
      <c r="E9" s="382">
        <v>10</v>
      </c>
      <c r="F9" s="373" t="s">
        <v>5473</v>
      </c>
      <c r="G9" s="383"/>
      <c r="H9" s="195"/>
      <c r="I9" s="597"/>
      <c r="J9" s="249" t="s">
        <v>2102</v>
      </c>
      <c r="K9" s="249">
        <v>120</v>
      </c>
      <c r="L9" s="249">
        <v>30</v>
      </c>
      <c r="M9" s="249">
        <v>120</v>
      </c>
      <c r="N9" s="249">
        <v>30</v>
      </c>
      <c r="O9" s="595" t="s">
        <v>876</v>
      </c>
      <c r="P9" s="196"/>
      <c r="R9" s="88"/>
      <c r="T9" s="247" t="s">
        <v>462</v>
      </c>
      <c r="U9" s="247" t="s">
        <v>463</v>
      </c>
    </row>
    <row r="10" spans="2:21">
      <c r="B10" s="384">
        <v>10</v>
      </c>
      <c r="C10" s="385">
        <v>130</v>
      </c>
      <c r="D10" s="385">
        <v>210</v>
      </c>
      <c r="E10" s="385">
        <v>30</v>
      </c>
      <c r="F10" s="373" t="s">
        <v>5474</v>
      </c>
      <c r="G10" s="383" t="s">
        <v>5475</v>
      </c>
      <c r="H10" s="195"/>
      <c r="I10" s="597"/>
      <c r="J10" s="249" t="s">
        <v>2103</v>
      </c>
      <c r="K10" s="249">
        <v>90</v>
      </c>
      <c r="L10" s="249">
        <v>30</v>
      </c>
      <c r="M10" s="249">
        <v>90</v>
      </c>
      <c r="N10" s="249">
        <v>30</v>
      </c>
      <c r="O10" s="597"/>
      <c r="P10" s="196"/>
      <c r="R10" s="88" t="s">
        <v>2085</v>
      </c>
      <c r="T10" s="247"/>
      <c r="U10" s="247"/>
    </row>
    <row r="11" spans="2:21">
      <c r="B11" s="381">
        <v>30</v>
      </c>
      <c r="C11" s="382">
        <v>60</v>
      </c>
      <c r="D11" s="382">
        <v>10</v>
      </c>
      <c r="E11" s="382">
        <v>130</v>
      </c>
      <c r="F11" s="373" t="s">
        <v>5476</v>
      </c>
      <c r="G11" s="383" t="s">
        <v>5477</v>
      </c>
      <c r="H11" s="195"/>
      <c r="I11" s="596"/>
      <c r="J11" s="249" t="s">
        <v>2468</v>
      </c>
      <c r="K11" s="248">
        <v>30</v>
      </c>
      <c r="L11" s="248">
        <v>30</v>
      </c>
      <c r="M11" s="248">
        <v>60</v>
      </c>
      <c r="N11" s="248">
        <v>30</v>
      </c>
      <c r="O11" s="596"/>
      <c r="P11" s="196"/>
      <c r="R11" s="88"/>
      <c r="T11" s="247" t="s">
        <v>773</v>
      </c>
      <c r="U11" s="247" t="s">
        <v>2087</v>
      </c>
    </row>
    <row r="12" spans="2:21">
      <c r="B12" s="384">
        <v>20</v>
      </c>
      <c r="C12" s="385">
        <v>20</v>
      </c>
      <c r="D12" s="385">
        <v>10</v>
      </c>
      <c r="E12" s="385">
        <v>130</v>
      </c>
      <c r="F12" s="373" t="s">
        <v>5478</v>
      </c>
      <c r="G12" s="383"/>
      <c r="H12" s="195"/>
      <c r="I12" s="249" t="s">
        <v>2089</v>
      </c>
      <c r="J12" s="249" t="s">
        <v>2090</v>
      </c>
      <c r="K12" s="595">
        <v>200</v>
      </c>
      <c r="L12" s="595">
        <v>130</v>
      </c>
      <c r="M12" s="595">
        <v>130</v>
      </c>
      <c r="N12" s="595">
        <v>200</v>
      </c>
      <c r="O12" s="595" t="s">
        <v>3591</v>
      </c>
      <c r="P12" s="196"/>
      <c r="R12" s="88" t="s">
        <v>519</v>
      </c>
      <c r="T12" s="247"/>
      <c r="U12" s="247"/>
    </row>
    <row r="13" spans="2:21">
      <c r="B13" s="384">
        <v>10</v>
      </c>
      <c r="C13" s="385">
        <v>30</v>
      </c>
      <c r="D13" s="385">
        <v>10</v>
      </c>
      <c r="E13" s="385">
        <v>20</v>
      </c>
      <c r="F13" s="373" t="s">
        <v>5479</v>
      </c>
      <c r="G13" s="383"/>
      <c r="H13" s="195"/>
      <c r="I13" s="250" t="s">
        <v>2698</v>
      </c>
      <c r="J13" s="249" t="s">
        <v>2494</v>
      </c>
      <c r="K13" s="596"/>
      <c r="L13" s="596"/>
      <c r="M13" s="596"/>
      <c r="N13" s="596"/>
      <c r="O13" s="596"/>
      <c r="P13" s="196"/>
      <c r="R13" s="88"/>
      <c r="T13" s="247" t="s">
        <v>791</v>
      </c>
      <c r="U13" s="247" t="s">
        <v>2086</v>
      </c>
    </row>
    <row r="14" spans="2:21" ht="14.25" thickBot="1">
      <c r="B14" s="386">
        <v>20</v>
      </c>
      <c r="C14" s="387">
        <v>30</v>
      </c>
      <c r="D14" s="387">
        <v>10</v>
      </c>
      <c r="E14" s="387">
        <v>30</v>
      </c>
      <c r="F14" s="388" t="s">
        <v>5480</v>
      </c>
      <c r="G14" s="389" t="s">
        <v>5481</v>
      </c>
      <c r="H14" s="195"/>
      <c r="I14" s="595" t="s">
        <v>58</v>
      </c>
      <c r="J14" s="595" t="s">
        <v>3592</v>
      </c>
      <c r="K14" s="595">
        <v>30</v>
      </c>
      <c r="L14" s="595">
        <v>30</v>
      </c>
      <c r="M14" s="595">
        <v>60</v>
      </c>
      <c r="N14" s="595">
        <v>30</v>
      </c>
      <c r="O14" s="595" t="s">
        <v>877</v>
      </c>
      <c r="P14" s="196"/>
      <c r="R14" s="88" t="s">
        <v>2072</v>
      </c>
      <c r="T14" s="247" t="s">
        <v>464</v>
      </c>
      <c r="U14" s="247" t="s">
        <v>527</v>
      </c>
    </row>
    <row r="15" spans="2:21" ht="14.25" thickBot="1">
      <c r="B15" s="372"/>
      <c r="C15" s="372"/>
      <c r="D15" s="372"/>
      <c r="E15" s="372"/>
      <c r="F15" s="372"/>
      <c r="H15" s="195"/>
      <c r="I15" s="597"/>
      <c r="J15" s="596"/>
      <c r="K15" s="597"/>
      <c r="L15" s="597"/>
      <c r="M15" s="597"/>
      <c r="N15" s="597"/>
      <c r="O15" s="596"/>
      <c r="P15" s="196"/>
      <c r="T15" s="247" t="s">
        <v>772</v>
      </c>
      <c r="U15" s="247" t="s">
        <v>767</v>
      </c>
    </row>
    <row r="16" spans="2:21">
      <c r="B16" s="591" t="s">
        <v>5482</v>
      </c>
      <c r="C16" s="592"/>
      <c r="D16" s="592"/>
      <c r="E16" s="592"/>
      <c r="F16" s="592"/>
      <c r="G16" s="593"/>
      <c r="H16" s="195"/>
      <c r="I16" s="597"/>
      <c r="J16" s="249" t="s">
        <v>3593</v>
      </c>
      <c r="K16" s="596"/>
      <c r="L16" s="596"/>
      <c r="M16" s="596"/>
      <c r="N16" s="596"/>
      <c r="O16" s="248" t="s">
        <v>1662</v>
      </c>
      <c r="P16" s="196"/>
      <c r="R16" s="88" t="s">
        <v>516</v>
      </c>
      <c r="T16" s="247" t="s">
        <v>765</v>
      </c>
      <c r="U16" s="247" t="s">
        <v>768</v>
      </c>
    </row>
    <row r="17" spans="2:21">
      <c r="B17" s="384" t="s">
        <v>5464</v>
      </c>
      <c r="C17" s="385" t="s">
        <v>5465</v>
      </c>
      <c r="D17" s="385" t="s">
        <v>5466</v>
      </c>
      <c r="E17" s="385" t="s">
        <v>5467</v>
      </c>
      <c r="F17" s="373" t="s">
        <v>5468</v>
      </c>
      <c r="G17" s="383" t="s">
        <v>5469</v>
      </c>
      <c r="H17" s="195"/>
      <c r="I17" s="596"/>
      <c r="J17" s="249" t="s">
        <v>2707</v>
      </c>
      <c r="K17" s="249">
        <v>120</v>
      </c>
      <c r="L17" s="249">
        <v>30</v>
      </c>
      <c r="M17" s="249">
        <v>120</v>
      </c>
      <c r="N17" s="249">
        <v>30</v>
      </c>
      <c r="O17" s="249" t="s">
        <v>3590</v>
      </c>
      <c r="P17" s="196"/>
      <c r="R17" s="88"/>
      <c r="T17" s="247"/>
      <c r="U17" s="247"/>
    </row>
    <row r="18" spans="2:21">
      <c r="B18" s="381">
        <v>500</v>
      </c>
      <c r="C18" s="382">
        <v>130</v>
      </c>
      <c r="D18" s="382">
        <v>600</v>
      </c>
      <c r="E18" s="382">
        <v>400</v>
      </c>
      <c r="F18" s="373" t="s">
        <v>5483</v>
      </c>
      <c r="G18" s="383" t="s">
        <v>5484</v>
      </c>
      <c r="H18" s="195"/>
      <c r="I18" s="247" t="s">
        <v>878</v>
      </c>
      <c r="J18" s="247" t="s">
        <v>261</v>
      </c>
      <c r="K18" s="247">
        <v>50</v>
      </c>
      <c r="L18" s="247">
        <v>200</v>
      </c>
      <c r="M18" s="247">
        <v>100</v>
      </c>
      <c r="N18" s="247">
        <v>30</v>
      </c>
      <c r="O18" s="247" t="s">
        <v>3594</v>
      </c>
      <c r="P18" s="196"/>
      <c r="R18" s="88" t="s">
        <v>520</v>
      </c>
      <c r="T18" s="247" t="s">
        <v>771</v>
      </c>
      <c r="U18" s="247" t="s">
        <v>2088</v>
      </c>
    </row>
    <row r="19" spans="2:21" ht="27">
      <c r="B19" s="381">
        <v>400</v>
      </c>
      <c r="C19" s="382">
        <v>130</v>
      </c>
      <c r="D19" s="382">
        <v>500</v>
      </c>
      <c r="E19" s="382">
        <v>400</v>
      </c>
      <c r="F19" s="373" t="s">
        <v>5485</v>
      </c>
      <c r="G19" s="390" t="s">
        <v>5486</v>
      </c>
      <c r="H19" s="195"/>
      <c r="I19" s="595" t="s">
        <v>54</v>
      </c>
      <c r="J19" s="249" t="s">
        <v>1826</v>
      </c>
      <c r="K19" s="249">
        <v>30</v>
      </c>
      <c r="L19" s="249">
        <v>30</v>
      </c>
      <c r="M19" s="249">
        <v>30</v>
      </c>
      <c r="N19" s="249">
        <v>30</v>
      </c>
      <c r="O19" s="598" t="s">
        <v>533</v>
      </c>
      <c r="P19" s="196"/>
      <c r="R19" s="88" t="s">
        <v>523</v>
      </c>
      <c r="T19" s="247" t="s">
        <v>518</v>
      </c>
      <c r="U19" s="247" t="s">
        <v>766</v>
      </c>
    </row>
    <row r="20" spans="2:21">
      <c r="B20" s="381">
        <v>250</v>
      </c>
      <c r="C20" s="382">
        <v>30</v>
      </c>
      <c r="D20" s="382">
        <v>300</v>
      </c>
      <c r="E20" s="382">
        <v>300</v>
      </c>
      <c r="F20" s="373" t="s">
        <v>5487</v>
      </c>
      <c r="G20" s="390" t="s">
        <v>5488</v>
      </c>
      <c r="H20" s="195"/>
      <c r="I20" s="597"/>
      <c r="J20" s="249" t="s">
        <v>1827</v>
      </c>
      <c r="K20" s="249">
        <v>60</v>
      </c>
      <c r="L20" s="249">
        <v>30</v>
      </c>
      <c r="M20" s="249">
        <v>60</v>
      </c>
      <c r="N20" s="249">
        <v>30</v>
      </c>
      <c r="O20" s="598"/>
      <c r="P20" s="196"/>
      <c r="R20" s="88" t="s">
        <v>528</v>
      </c>
      <c r="T20" s="247" t="s">
        <v>770</v>
      </c>
      <c r="U20" s="247" t="s">
        <v>525</v>
      </c>
    </row>
    <row r="21" spans="2:21" ht="27">
      <c r="B21" s="384"/>
      <c r="C21" s="385"/>
      <c r="D21" s="385"/>
      <c r="E21" s="385"/>
      <c r="F21" s="373"/>
      <c r="G21" s="383"/>
      <c r="H21" s="195"/>
      <c r="I21" s="597"/>
      <c r="J21" s="249" t="s">
        <v>2063</v>
      </c>
      <c r="K21" s="249">
        <v>90</v>
      </c>
      <c r="L21" s="249">
        <v>30</v>
      </c>
      <c r="M21" s="249">
        <v>90</v>
      </c>
      <c r="N21" s="249">
        <v>30</v>
      </c>
      <c r="O21" s="599" t="s">
        <v>1662</v>
      </c>
      <c r="P21" s="196"/>
      <c r="T21" s="247" t="s">
        <v>524</v>
      </c>
      <c r="U21" s="247" t="s">
        <v>526</v>
      </c>
    </row>
    <row r="22" spans="2:21" ht="27">
      <c r="B22" s="381">
        <v>400</v>
      </c>
      <c r="C22" s="382">
        <v>80</v>
      </c>
      <c r="D22" s="382">
        <v>650</v>
      </c>
      <c r="E22" s="382">
        <v>101</v>
      </c>
      <c r="F22" s="373" t="s">
        <v>5489</v>
      </c>
      <c r="G22" s="390" t="s">
        <v>5490</v>
      </c>
      <c r="H22" s="195"/>
      <c r="I22" s="597"/>
      <c r="J22" s="249" t="s">
        <v>2093</v>
      </c>
      <c r="K22" s="249">
        <v>120</v>
      </c>
      <c r="L22" s="249">
        <v>30</v>
      </c>
      <c r="M22" s="249">
        <v>120</v>
      </c>
      <c r="N22" s="249">
        <v>30</v>
      </c>
      <c r="O22" s="600"/>
      <c r="P22" s="196"/>
      <c r="T22" s="112"/>
      <c r="U22" s="112"/>
    </row>
    <row r="23" spans="2:21">
      <c r="B23" s="381">
        <v>500</v>
      </c>
      <c r="C23" s="382">
        <v>130</v>
      </c>
      <c r="D23" s="382">
        <v>650</v>
      </c>
      <c r="E23" s="382">
        <v>231</v>
      </c>
      <c r="F23" s="373" t="s">
        <v>5491</v>
      </c>
      <c r="G23" s="383" t="s">
        <v>5492</v>
      </c>
      <c r="H23" s="195"/>
      <c r="I23" s="597"/>
      <c r="J23" s="249" t="s">
        <v>879</v>
      </c>
      <c r="K23" s="249">
        <v>120</v>
      </c>
      <c r="L23" s="249">
        <v>30</v>
      </c>
      <c r="M23" s="249">
        <v>120</v>
      </c>
      <c r="N23" s="249">
        <v>30</v>
      </c>
      <c r="O23" s="601" t="s">
        <v>880</v>
      </c>
      <c r="P23" s="196"/>
      <c r="T23" s="246" t="s">
        <v>522</v>
      </c>
    </row>
    <row r="24" spans="2:21">
      <c r="B24" s="384">
        <v>400</v>
      </c>
      <c r="C24" s="385">
        <v>30</v>
      </c>
      <c r="D24" s="385">
        <v>500</v>
      </c>
      <c r="E24" s="385">
        <v>101</v>
      </c>
      <c r="F24" s="373" t="s">
        <v>5493</v>
      </c>
      <c r="G24" s="383"/>
      <c r="H24" s="195"/>
      <c r="I24" s="597"/>
      <c r="J24" s="249" t="s">
        <v>881</v>
      </c>
      <c r="K24" s="249">
        <v>130</v>
      </c>
      <c r="L24" s="249">
        <v>30</v>
      </c>
      <c r="M24" s="249">
        <v>130</v>
      </c>
      <c r="N24" s="249">
        <v>30</v>
      </c>
      <c r="O24" s="601"/>
      <c r="P24" s="196"/>
      <c r="T24" s="246" t="s">
        <v>521</v>
      </c>
    </row>
    <row r="25" spans="2:21">
      <c r="B25" s="384"/>
      <c r="C25" s="385"/>
      <c r="D25" s="385"/>
      <c r="E25" s="385"/>
      <c r="F25" s="373"/>
      <c r="G25" s="383"/>
      <c r="H25" s="195"/>
      <c r="I25" s="596"/>
      <c r="J25" s="249" t="s">
        <v>1683</v>
      </c>
      <c r="K25" s="249">
        <v>120</v>
      </c>
      <c r="L25" s="249">
        <v>30</v>
      </c>
      <c r="M25" s="249">
        <v>120</v>
      </c>
      <c r="N25" s="249">
        <v>30</v>
      </c>
      <c r="O25" s="247" t="s">
        <v>1692</v>
      </c>
      <c r="P25" s="196"/>
    </row>
    <row r="26" spans="2:21">
      <c r="B26" s="384">
        <v>200</v>
      </c>
      <c r="C26" s="385">
        <v>30</v>
      </c>
      <c r="D26" s="385">
        <v>200</v>
      </c>
      <c r="E26" s="385">
        <v>30</v>
      </c>
      <c r="F26" s="373" t="s">
        <v>5494</v>
      </c>
      <c r="G26" s="383" t="s">
        <v>5495</v>
      </c>
      <c r="H26" s="195"/>
      <c r="I26" s="250" t="s">
        <v>2800</v>
      </c>
      <c r="J26" s="249" t="s">
        <v>2306</v>
      </c>
      <c r="K26" s="249">
        <v>30</v>
      </c>
      <c r="L26" s="249">
        <v>100</v>
      </c>
      <c r="M26" s="249">
        <v>100</v>
      </c>
      <c r="N26" s="249">
        <v>30</v>
      </c>
      <c r="O26" s="247"/>
      <c r="P26" s="196"/>
    </row>
    <row r="27" spans="2:21" ht="27">
      <c r="B27" s="384">
        <v>130</v>
      </c>
      <c r="C27" s="385">
        <v>30</v>
      </c>
      <c r="D27" s="385">
        <v>130</v>
      </c>
      <c r="E27" s="385">
        <v>30</v>
      </c>
      <c r="F27" s="373" t="s">
        <v>5496</v>
      </c>
      <c r="G27" s="390" t="s">
        <v>5497</v>
      </c>
      <c r="H27" s="195"/>
      <c r="I27" s="248" t="s">
        <v>260</v>
      </c>
      <c r="J27" s="247" t="s">
        <v>1691</v>
      </c>
      <c r="K27" s="249">
        <v>30</v>
      </c>
      <c r="L27" s="249">
        <v>30</v>
      </c>
      <c r="M27" s="249">
        <v>200</v>
      </c>
      <c r="N27" s="249">
        <v>30</v>
      </c>
      <c r="O27" s="247" t="s">
        <v>1662</v>
      </c>
      <c r="P27" s="196"/>
    </row>
    <row r="28" spans="2:21" ht="27">
      <c r="B28" s="391">
        <v>30</v>
      </c>
      <c r="C28" s="392">
        <v>100</v>
      </c>
      <c r="D28" s="392">
        <v>100</v>
      </c>
      <c r="E28" s="385">
        <v>30</v>
      </c>
      <c r="F28" s="393" t="s">
        <v>5498</v>
      </c>
      <c r="G28" s="394" t="s">
        <v>5499</v>
      </c>
      <c r="H28" s="195"/>
      <c r="I28" s="598" t="s">
        <v>55</v>
      </c>
      <c r="J28" s="249" t="s">
        <v>1825</v>
      </c>
      <c r="K28" s="249">
        <v>300</v>
      </c>
      <c r="L28" s="249">
        <v>30</v>
      </c>
      <c r="M28" s="249">
        <v>250</v>
      </c>
      <c r="N28" s="249">
        <v>30</v>
      </c>
      <c r="O28" s="595" t="s">
        <v>876</v>
      </c>
      <c r="P28" s="196"/>
    </row>
    <row r="29" spans="2:21" ht="27">
      <c r="B29" s="391"/>
      <c r="C29" s="392"/>
      <c r="D29" s="392"/>
      <c r="E29" s="385"/>
      <c r="F29" s="393"/>
      <c r="G29" s="394"/>
      <c r="H29" s="195"/>
      <c r="I29" s="598"/>
      <c r="J29" s="249" t="s">
        <v>2105</v>
      </c>
      <c r="K29" s="249">
        <v>350</v>
      </c>
      <c r="L29" s="249">
        <v>30</v>
      </c>
      <c r="M29" s="249">
        <v>250</v>
      </c>
      <c r="N29" s="249">
        <v>30</v>
      </c>
      <c r="O29" s="597"/>
      <c r="P29" s="196"/>
    </row>
    <row r="30" spans="2:21">
      <c r="B30" s="381">
        <v>200</v>
      </c>
      <c r="C30" s="382">
        <v>130</v>
      </c>
      <c r="D30" s="382">
        <v>200</v>
      </c>
      <c r="E30" s="382">
        <v>200</v>
      </c>
      <c r="F30" s="373" t="s">
        <v>5500</v>
      </c>
      <c r="G30" s="383" t="s">
        <v>5501</v>
      </c>
      <c r="H30" s="195"/>
      <c r="I30" s="598"/>
      <c r="J30" s="249" t="s">
        <v>2062</v>
      </c>
      <c r="K30" s="249">
        <v>350</v>
      </c>
      <c r="L30" s="249">
        <v>30</v>
      </c>
      <c r="M30" s="249">
        <v>300</v>
      </c>
      <c r="N30" s="249">
        <v>30</v>
      </c>
      <c r="O30" s="597"/>
      <c r="P30" s="196"/>
    </row>
    <row r="31" spans="2:21">
      <c r="B31" s="384">
        <v>30</v>
      </c>
      <c r="C31" s="385">
        <v>30</v>
      </c>
      <c r="D31" s="385">
        <v>60</v>
      </c>
      <c r="E31" s="385">
        <v>30</v>
      </c>
      <c r="F31" s="395" t="s">
        <v>5502</v>
      </c>
      <c r="G31" s="383" t="s">
        <v>5503</v>
      </c>
      <c r="H31" s="195"/>
      <c r="I31" s="598"/>
      <c r="J31" s="249" t="s">
        <v>49</v>
      </c>
      <c r="K31" s="249">
        <v>400</v>
      </c>
      <c r="L31" s="249">
        <v>30</v>
      </c>
      <c r="M31" s="249">
        <v>350</v>
      </c>
      <c r="N31" s="249">
        <v>30</v>
      </c>
      <c r="O31" s="596"/>
      <c r="P31" s="196"/>
    </row>
    <row r="32" spans="2:21" ht="14.25" thickBot="1">
      <c r="B32" s="396">
        <v>50</v>
      </c>
      <c r="C32" s="397">
        <v>200</v>
      </c>
      <c r="D32" s="397">
        <v>100</v>
      </c>
      <c r="E32" s="398">
        <v>30</v>
      </c>
      <c r="F32" s="399" t="s">
        <v>5504</v>
      </c>
      <c r="G32" s="400" t="s">
        <v>5505</v>
      </c>
      <c r="H32" s="195"/>
      <c r="I32" s="249" t="s">
        <v>56</v>
      </c>
      <c r="J32" s="249" t="s">
        <v>2106</v>
      </c>
      <c r="K32" s="249">
        <v>350</v>
      </c>
      <c r="L32" s="249">
        <v>30</v>
      </c>
      <c r="M32" s="249">
        <v>500</v>
      </c>
      <c r="N32" s="249">
        <v>30</v>
      </c>
      <c r="O32" s="595" t="s">
        <v>882</v>
      </c>
      <c r="P32" s="196"/>
    </row>
    <row r="33" spans="2:17" ht="29.25" customHeight="1">
      <c r="H33" s="195"/>
      <c r="I33" s="598" t="s">
        <v>57</v>
      </c>
      <c r="J33" s="249" t="s">
        <v>2104</v>
      </c>
      <c r="K33" s="249">
        <v>400</v>
      </c>
      <c r="L33" s="249">
        <v>30</v>
      </c>
      <c r="M33" s="249">
        <v>600</v>
      </c>
      <c r="N33" s="249">
        <v>30</v>
      </c>
      <c r="O33" s="597"/>
      <c r="P33" s="196"/>
    </row>
    <row r="34" spans="2:17" ht="20.45" customHeight="1">
      <c r="B34" s="87"/>
      <c r="H34" s="195"/>
      <c r="I34" s="598"/>
      <c r="J34" s="247" t="s">
        <v>2708</v>
      </c>
      <c r="K34" s="249">
        <v>400</v>
      </c>
      <c r="L34" s="249">
        <v>30</v>
      </c>
      <c r="M34" s="249">
        <v>650</v>
      </c>
      <c r="N34" s="249">
        <v>30</v>
      </c>
      <c r="O34" s="597"/>
      <c r="P34" s="196"/>
    </row>
    <row r="35" spans="2:17" ht="30.2" customHeight="1">
      <c r="B35" s="87"/>
      <c r="H35" s="195"/>
      <c r="I35" s="598"/>
      <c r="J35" s="247" t="s">
        <v>883</v>
      </c>
      <c r="K35" s="249">
        <v>400</v>
      </c>
      <c r="L35" s="249">
        <v>80</v>
      </c>
      <c r="M35" s="249">
        <v>650</v>
      </c>
      <c r="N35" s="249">
        <v>30</v>
      </c>
      <c r="O35" s="596"/>
      <c r="P35" s="196"/>
    </row>
    <row r="36" spans="2:17" ht="20.45" customHeight="1">
      <c r="B36" s="87"/>
      <c r="H36" s="195"/>
      <c r="I36" s="598" t="s">
        <v>59</v>
      </c>
      <c r="J36" s="249" t="s">
        <v>939</v>
      </c>
      <c r="K36" s="249">
        <v>250</v>
      </c>
      <c r="L36" s="249">
        <v>30</v>
      </c>
      <c r="M36" s="249">
        <v>300</v>
      </c>
      <c r="N36" s="249">
        <v>300</v>
      </c>
      <c r="O36" s="595" t="s">
        <v>876</v>
      </c>
      <c r="P36" s="196"/>
      <c r="Q36"/>
    </row>
    <row r="37" spans="2:17" ht="20.45" customHeight="1">
      <c r="B37" s="87"/>
      <c r="H37" s="195"/>
      <c r="I37" s="598"/>
      <c r="J37" s="249" t="s">
        <v>172</v>
      </c>
      <c r="K37" s="249">
        <v>250</v>
      </c>
      <c r="L37" s="249">
        <v>30</v>
      </c>
      <c r="M37" s="249">
        <v>300</v>
      </c>
      <c r="N37" s="249">
        <v>400</v>
      </c>
      <c r="O37" s="597"/>
      <c r="P37" s="196"/>
      <c r="Q37"/>
    </row>
    <row r="38" spans="2:17" ht="29.25" customHeight="1">
      <c r="H38" s="195"/>
      <c r="I38" s="249" t="s">
        <v>60</v>
      </c>
      <c r="J38" s="249" t="s">
        <v>1687</v>
      </c>
      <c r="K38" s="249">
        <v>300</v>
      </c>
      <c r="L38" s="249">
        <v>30</v>
      </c>
      <c r="M38" s="249">
        <v>400</v>
      </c>
      <c r="N38" s="249">
        <v>300</v>
      </c>
      <c r="O38" s="597"/>
      <c r="P38" s="195"/>
      <c r="Q38"/>
    </row>
    <row r="39" spans="2:17" ht="20.45" customHeight="1">
      <c r="H39" s="195"/>
      <c r="I39" s="599" t="s">
        <v>884</v>
      </c>
      <c r="J39" s="249" t="s">
        <v>940</v>
      </c>
      <c r="K39" s="249">
        <v>300</v>
      </c>
      <c r="L39" s="249">
        <v>30</v>
      </c>
      <c r="M39" s="249">
        <v>450</v>
      </c>
      <c r="N39" s="249">
        <v>300</v>
      </c>
      <c r="O39" s="597"/>
      <c r="P39" s="195"/>
      <c r="Q39"/>
    </row>
    <row r="40" spans="2:17" ht="20.45" customHeight="1">
      <c r="H40" s="195"/>
      <c r="I40" s="600"/>
      <c r="J40" s="249" t="s">
        <v>1634</v>
      </c>
      <c r="K40" s="249">
        <v>300</v>
      </c>
      <c r="L40" s="249">
        <v>30</v>
      </c>
      <c r="M40" s="249">
        <v>400</v>
      </c>
      <c r="N40" s="249">
        <v>300</v>
      </c>
      <c r="O40" s="597"/>
      <c r="P40" s="195"/>
      <c r="Q40"/>
    </row>
    <row r="41" spans="2:17" ht="20.45" customHeight="1">
      <c r="H41" s="195"/>
      <c r="I41" s="249" t="s">
        <v>1661</v>
      </c>
      <c r="J41" s="249" t="s">
        <v>1086</v>
      </c>
      <c r="K41" s="249">
        <v>200</v>
      </c>
      <c r="L41" s="249">
        <v>30</v>
      </c>
      <c r="M41" s="249">
        <v>200</v>
      </c>
      <c r="N41" s="249">
        <v>30</v>
      </c>
      <c r="O41" s="596"/>
      <c r="P41" s="195"/>
      <c r="Q41"/>
    </row>
    <row r="42" spans="2:17" ht="20.45" customHeight="1">
      <c r="H42" s="195"/>
      <c r="I42" s="195"/>
      <c r="J42" s="195"/>
      <c r="K42" s="195"/>
      <c r="L42" s="195"/>
      <c r="M42" s="195"/>
      <c r="N42" s="195"/>
      <c r="O42" s="195"/>
      <c r="P42" s="195"/>
      <c r="Q42"/>
    </row>
    <row r="43" spans="2:17">
      <c r="H43" s="195"/>
      <c r="I43" s="195"/>
      <c r="J43" s="195"/>
      <c r="K43" s="195"/>
      <c r="L43" s="195"/>
      <c r="M43" s="195"/>
      <c r="N43" s="195"/>
      <c r="O43" s="195"/>
      <c r="P43" s="195"/>
      <c r="Q43"/>
    </row>
    <row r="44" spans="2:17">
      <c r="I44"/>
      <c r="J44"/>
      <c r="K44"/>
      <c r="L44"/>
      <c r="M44"/>
      <c r="N44"/>
      <c r="O44"/>
      <c r="Q44"/>
    </row>
    <row r="45" spans="2:17">
      <c r="I45"/>
      <c r="J45" s="112" t="s">
        <v>2069</v>
      </c>
      <c r="K45"/>
      <c r="L45"/>
      <c r="M45"/>
      <c r="N45"/>
      <c r="O45"/>
      <c r="Q45"/>
    </row>
    <row r="46" spans="2:17">
      <c r="I46"/>
      <c r="K46"/>
      <c r="L46"/>
      <c r="M46"/>
      <c r="N46"/>
      <c r="O46"/>
      <c r="Q46"/>
    </row>
    <row r="47" spans="2:17">
      <c r="I47"/>
      <c r="K47"/>
      <c r="L47"/>
      <c r="M47"/>
      <c r="N47"/>
      <c r="O47"/>
      <c r="Q47"/>
    </row>
    <row r="48" spans="2:17">
      <c r="I48"/>
      <c r="J48" s="87"/>
      <c r="K48"/>
      <c r="L48"/>
      <c r="M48"/>
      <c r="N48"/>
      <c r="O48"/>
      <c r="Q48"/>
    </row>
    <row r="49" spans="9:17">
      <c r="I49"/>
      <c r="O49"/>
      <c r="Q49"/>
    </row>
    <row r="50" spans="9:17">
      <c r="I50"/>
      <c r="J50" s="87"/>
      <c r="K50"/>
      <c r="L50"/>
      <c r="M50"/>
      <c r="N50"/>
      <c r="O50"/>
      <c r="Q50"/>
    </row>
    <row r="51" spans="9:17">
      <c r="I51"/>
      <c r="J51" s="87"/>
      <c r="K51"/>
      <c r="L51"/>
      <c r="M51"/>
      <c r="N51"/>
      <c r="O51"/>
      <c r="Q51"/>
    </row>
    <row r="52" spans="9:17">
      <c r="I52"/>
      <c r="J52" s="87"/>
      <c r="K52"/>
      <c r="L52"/>
      <c r="M52"/>
      <c r="N52"/>
      <c r="O52"/>
    </row>
    <row r="53" spans="9:17">
      <c r="I53"/>
      <c r="J53"/>
      <c r="K53"/>
      <c r="L53"/>
      <c r="M53"/>
      <c r="N53"/>
      <c r="O53"/>
    </row>
    <row r="54" spans="9:17">
      <c r="I54"/>
      <c r="J54"/>
      <c r="K54"/>
      <c r="L54"/>
      <c r="M54"/>
      <c r="N54"/>
      <c r="O54"/>
    </row>
    <row r="55" spans="9:17">
      <c r="I55"/>
      <c r="J55"/>
      <c r="K55"/>
      <c r="L55"/>
      <c r="M55"/>
      <c r="N55"/>
      <c r="O55"/>
    </row>
    <row r="56" spans="9:17">
      <c r="I56"/>
      <c r="J56"/>
      <c r="K56"/>
      <c r="L56"/>
      <c r="M56"/>
      <c r="N56"/>
      <c r="O56"/>
    </row>
    <row r="57" spans="9:17">
      <c r="I57"/>
      <c r="J57"/>
      <c r="K57"/>
      <c r="L57"/>
      <c r="M57"/>
      <c r="N57"/>
      <c r="O57"/>
    </row>
  </sheetData>
  <customSheetViews>
    <customSheetView guid="{35D06118-2AA7-4F0A-8D8F-9C671AEEE044}">
      <selection activeCell="K27" sqref="K27"/>
      <pageMargins left="0.7" right="0.7" top="0.75" bottom="0.75" header="0.3" footer="0.3"/>
      <pageSetup paperSize="9" orientation="portrait" r:id="rId1"/>
    </customSheetView>
  </customSheetViews>
  <mergeCells count="36">
    <mergeCell ref="I28:I31"/>
    <mergeCell ref="O28:O31"/>
    <mergeCell ref="O32:O35"/>
    <mergeCell ref="I33:I35"/>
    <mergeCell ref="I36:I37"/>
    <mergeCell ref="O36:O41"/>
    <mergeCell ref="I39:I40"/>
    <mergeCell ref="B4:G4"/>
    <mergeCell ref="B5:G5"/>
    <mergeCell ref="O9:O11"/>
    <mergeCell ref="K12:K13"/>
    <mergeCell ref="L12:L13"/>
    <mergeCell ref="M12:M13"/>
    <mergeCell ref="N12:N13"/>
    <mergeCell ref="O12:O13"/>
    <mergeCell ref="O3:O4"/>
    <mergeCell ref="K6:K7"/>
    <mergeCell ref="L6:L7"/>
    <mergeCell ref="M6:M7"/>
    <mergeCell ref="N6:N7"/>
    <mergeCell ref="B16:G16"/>
    <mergeCell ref="B1:G1"/>
    <mergeCell ref="O14:O15"/>
    <mergeCell ref="I19:I25"/>
    <mergeCell ref="O19:O20"/>
    <mergeCell ref="O21:O22"/>
    <mergeCell ref="O23:O24"/>
    <mergeCell ref="K1:N1"/>
    <mergeCell ref="I1:J1"/>
    <mergeCell ref="I3:I11"/>
    <mergeCell ref="I14:I17"/>
    <mergeCell ref="J14:J15"/>
    <mergeCell ref="K14:K16"/>
    <mergeCell ref="L14:L16"/>
    <mergeCell ref="M14:M16"/>
    <mergeCell ref="N14:N16"/>
  </mergeCells>
  <phoneticPr fontId="34" type="noConversion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V225"/>
  <sheetViews>
    <sheetView workbookViewId="0">
      <pane ySplit="2" topLeftCell="A3" activePane="bottomLeft" state="frozen"/>
      <selection pane="bottomLeft" activeCell="K27" sqref="K27"/>
    </sheetView>
  </sheetViews>
  <sheetFormatPr defaultColWidth="9" defaultRowHeight="13.5"/>
  <cols>
    <col min="1" max="1" width="11" style="87" customWidth="1"/>
    <col min="2" max="2" width="18.875" style="87" customWidth="1"/>
    <col min="3" max="3" width="11" style="87" customWidth="1"/>
    <col min="4" max="4" width="11" style="252" customWidth="1"/>
    <col min="5" max="5" width="44.375" style="260" customWidth="1"/>
    <col min="6" max="6" width="9" style="87" customWidth="1"/>
    <col min="7" max="7" width="32" style="87" bestFit="1" customWidth="1"/>
    <col min="8" max="13" width="9" style="87" customWidth="1"/>
    <col min="14" max="14" width="17.25" style="87" bestFit="1" customWidth="1"/>
    <col min="15" max="256" width="9" style="87" customWidth="1"/>
    <col min="257" max="16384" width="9" style="67"/>
  </cols>
  <sheetData>
    <row r="1" spans="1:14">
      <c r="A1" s="256" t="s">
        <v>3629</v>
      </c>
      <c r="B1" s="257"/>
      <c r="C1" s="257"/>
      <c r="D1" s="257"/>
      <c r="E1" s="264"/>
      <c r="G1" s="131" t="s">
        <v>769</v>
      </c>
      <c r="H1" s="608"/>
      <c r="I1" s="609"/>
      <c r="J1" s="609"/>
      <c r="K1" s="609"/>
      <c r="L1" s="609"/>
      <c r="M1" s="610"/>
      <c r="N1" s="131" t="s">
        <v>748</v>
      </c>
    </row>
    <row r="2" spans="1:14">
      <c r="A2" s="253" t="s">
        <v>170</v>
      </c>
      <c r="B2" s="253" t="s">
        <v>250</v>
      </c>
      <c r="C2" s="253" t="s">
        <v>1466</v>
      </c>
      <c r="D2" s="258" t="s">
        <v>251</v>
      </c>
      <c r="E2" s="264" t="s">
        <v>252</v>
      </c>
      <c r="G2" s="261"/>
      <c r="H2" s="254"/>
      <c r="I2" s="254"/>
      <c r="J2" s="254"/>
      <c r="K2" s="254"/>
      <c r="L2" s="254"/>
      <c r="M2" s="254"/>
      <c r="N2" s="262"/>
    </row>
    <row r="3" spans="1:14">
      <c r="A3" s="263">
        <v>351</v>
      </c>
      <c r="B3" s="55" t="s">
        <v>2050</v>
      </c>
      <c r="C3" s="253" t="s">
        <v>1612</v>
      </c>
      <c r="D3" s="259">
        <v>4.1666666666666666E-3</v>
      </c>
      <c r="E3" s="264" t="s">
        <v>2065</v>
      </c>
      <c r="G3" s="132">
        <v>6.4814814814814811E-2</v>
      </c>
      <c r="H3" s="97"/>
      <c r="I3" s="97"/>
      <c r="J3" s="97"/>
      <c r="K3" s="97"/>
      <c r="L3" s="97"/>
      <c r="M3" s="97"/>
      <c r="N3" s="97"/>
    </row>
    <row r="4" spans="1:14">
      <c r="A4" s="263">
        <v>290</v>
      </c>
      <c r="B4" s="108" t="s">
        <v>1610</v>
      </c>
      <c r="C4" s="253" t="s">
        <v>1612</v>
      </c>
      <c r="D4" s="259">
        <v>6.9444444444444441E-3</v>
      </c>
      <c r="E4" s="264"/>
      <c r="G4" s="56" t="s">
        <v>2419</v>
      </c>
      <c r="H4" s="89" t="s">
        <v>278</v>
      </c>
      <c r="I4" s="89" t="s">
        <v>279</v>
      </c>
      <c r="J4" s="89" t="s">
        <v>280</v>
      </c>
      <c r="K4" s="89"/>
      <c r="L4" s="89"/>
      <c r="M4" s="89"/>
      <c r="N4" s="89" t="s">
        <v>281</v>
      </c>
    </row>
    <row r="5" spans="1:14">
      <c r="A5" s="263">
        <v>293</v>
      </c>
      <c r="B5" s="55" t="s">
        <v>1038</v>
      </c>
      <c r="C5" s="253" t="s">
        <v>1612</v>
      </c>
      <c r="D5" s="259">
        <v>6.9444444444444441E-3</v>
      </c>
      <c r="E5" s="264"/>
      <c r="G5" s="56" t="s">
        <v>282</v>
      </c>
      <c r="H5" s="89" t="s">
        <v>283</v>
      </c>
      <c r="I5" s="89" t="s">
        <v>284</v>
      </c>
      <c r="J5" s="89"/>
      <c r="K5" s="89"/>
      <c r="L5" s="89"/>
      <c r="M5" s="89"/>
      <c r="N5" s="89"/>
    </row>
    <row r="6" spans="1:14">
      <c r="A6" s="263">
        <v>361</v>
      </c>
      <c r="B6" s="78" t="s">
        <v>2094</v>
      </c>
      <c r="C6" s="253" t="s">
        <v>1612</v>
      </c>
      <c r="D6" s="259">
        <v>6.9444444444444441E-3</v>
      </c>
      <c r="E6" s="264"/>
      <c r="G6" s="56" t="s">
        <v>753</v>
      </c>
      <c r="H6" s="90" t="s">
        <v>285</v>
      </c>
      <c r="I6" s="90" t="s">
        <v>286</v>
      </c>
      <c r="J6" s="82"/>
      <c r="K6" s="82"/>
      <c r="L6" s="82"/>
      <c r="M6" s="82"/>
      <c r="N6" s="90" t="s">
        <v>287</v>
      </c>
    </row>
    <row r="7" spans="1:14">
      <c r="A7" s="263">
        <v>402</v>
      </c>
      <c r="B7" s="108" t="s">
        <v>2713</v>
      </c>
      <c r="C7" s="253" t="s">
        <v>1612</v>
      </c>
      <c r="D7" s="259">
        <v>6.9444444444444441E-3</v>
      </c>
      <c r="E7" s="264"/>
      <c r="G7" s="83"/>
      <c r="H7" s="90"/>
      <c r="I7" s="90"/>
      <c r="J7" s="82"/>
      <c r="K7" s="82"/>
      <c r="L7" s="82"/>
      <c r="M7" s="82"/>
      <c r="N7" s="90"/>
    </row>
    <row r="8" spans="1:14">
      <c r="A8" s="263">
        <v>194</v>
      </c>
      <c r="B8" s="108" t="s">
        <v>248</v>
      </c>
      <c r="C8" s="253" t="s">
        <v>1612</v>
      </c>
      <c r="D8" s="259">
        <v>8.3333333333333332E-3</v>
      </c>
      <c r="E8" s="264"/>
      <c r="G8" s="132">
        <v>3.9930555555555559E-2</v>
      </c>
      <c r="H8" s="97"/>
      <c r="I8" s="97"/>
      <c r="J8" s="97"/>
      <c r="K8" s="97"/>
      <c r="L8" s="97"/>
      <c r="M8" s="97"/>
      <c r="N8" s="97"/>
    </row>
    <row r="9" spans="1:14">
      <c r="A9" s="263">
        <v>195</v>
      </c>
      <c r="B9" s="108" t="s">
        <v>249</v>
      </c>
      <c r="C9" s="253" t="s">
        <v>1612</v>
      </c>
      <c r="D9" s="259">
        <v>8.3333333333333332E-3</v>
      </c>
      <c r="E9" s="264"/>
      <c r="G9" s="91" t="s">
        <v>2418</v>
      </c>
      <c r="H9" s="89" t="s">
        <v>289</v>
      </c>
      <c r="I9" s="89" t="s">
        <v>509</v>
      </c>
      <c r="J9" s="89" t="s">
        <v>466</v>
      </c>
      <c r="K9" s="89"/>
      <c r="L9" s="89"/>
      <c r="M9" s="89" t="s">
        <v>536</v>
      </c>
      <c r="N9" s="89"/>
    </row>
    <row r="10" spans="1:14">
      <c r="A10" s="263">
        <v>198</v>
      </c>
      <c r="B10" s="108" t="s">
        <v>887</v>
      </c>
      <c r="C10" s="253" t="s">
        <v>1612</v>
      </c>
      <c r="D10" s="259">
        <v>8.3333333333333332E-3</v>
      </c>
      <c r="E10" s="264"/>
      <c r="G10" s="89"/>
      <c r="H10" s="89"/>
      <c r="I10" s="89"/>
      <c r="J10" s="89"/>
      <c r="K10" s="89"/>
      <c r="L10" s="89"/>
      <c r="M10" s="89"/>
      <c r="N10" s="89"/>
    </row>
    <row r="11" spans="1:14">
      <c r="A11" s="263">
        <v>294</v>
      </c>
      <c r="B11" s="108" t="s">
        <v>886</v>
      </c>
      <c r="C11" s="253" t="s">
        <v>1612</v>
      </c>
      <c r="D11" s="259">
        <v>8.3333333333333332E-3</v>
      </c>
      <c r="E11" s="264"/>
      <c r="G11" s="132">
        <v>3.8194444444444441E-2</v>
      </c>
      <c r="H11" s="97"/>
      <c r="I11" s="97"/>
      <c r="J11" s="97"/>
      <c r="K11" s="97"/>
      <c r="L11" s="97"/>
      <c r="M11" s="97"/>
      <c r="N11" s="97"/>
    </row>
    <row r="12" spans="1:14">
      <c r="A12" s="263">
        <v>373</v>
      </c>
      <c r="B12" s="78" t="s">
        <v>2318</v>
      </c>
      <c r="C12" s="253" t="s">
        <v>1612</v>
      </c>
      <c r="D12" s="259">
        <v>1.0416666666666666E-2</v>
      </c>
      <c r="E12" s="264"/>
      <c r="G12" s="57" t="s">
        <v>2417</v>
      </c>
      <c r="H12" s="89" t="s">
        <v>290</v>
      </c>
      <c r="I12" s="89" t="s">
        <v>291</v>
      </c>
      <c r="J12" s="89" t="s">
        <v>292</v>
      </c>
      <c r="K12" s="89"/>
      <c r="L12" s="89"/>
      <c r="M12" s="89"/>
      <c r="N12" s="89" t="s">
        <v>281</v>
      </c>
    </row>
    <row r="13" spans="1:14">
      <c r="A13" s="263">
        <v>260</v>
      </c>
      <c r="B13" s="86" t="s">
        <v>244</v>
      </c>
      <c r="C13" s="253" t="s">
        <v>1467</v>
      </c>
      <c r="D13" s="259">
        <v>1.2500000000000001E-2</v>
      </c>
      <c r="E13" s="264"/>
      <c r="G13" s="57" t="s">
        <v>293</v>
      </c>
      <c r="H13" s="89" t="s">
        <v>294</v>
      </c>
      <c r="I13" s="89" t="s">
        <v>295</v>
      </c>
      <c r="J13" s="89"/>
      <c r="K13" s="89"/>
      <c r="L13" s="89"/>
      <c r="M13" s="89"/>
      <c r="N13" s="89"/>
    </row>
    <row r="14" spans="1:14">
      <c r="A14" s="263">
        <v>68</v>
      </c>
      <c r="B14" s="109" t="s">
        <v>221</v>
      </c>
      <c r="C14" s="253" t="s">
        <v>1467</v>
      </c>
      <c r="D14" s="259">
        <v>1.3888888888888888E-2</v>
      </c>
      <c r="E14" s="601" t="s">
        <v>925</v>
      </c>
      <c r="G14" s="89"/>
      <c r="H14" s="89"/>
      <c r="I14" s="89"/>
      <c r="J14" s="89"/>
      <c r="K14" s="89"/>
      <c r="L14" s="89"/>
      <c r="M14" s="89"/>
      <c r="N14" s="89"/>
    </row>
    <row r="15" spans="1:14">
      <c r="A15" s="263">
        <v>69</v>
      </c>
      <c r="B15" s="109" t="s">
        <v>222</v>
      </c>
      <c r="C15" s="253" t="s">
        <v>1467</v>
      </c>
      <c r="D15" s="259">
        <v>1.3888888888888888E-2</v>
      </c>
      <c r="E15" s="601"/>
      <c r="G15" s="132">
        <v>3.6458333333333336E-2</v>
      </c>
      <c r="H15" s="97"/>
      <c r="I15" s="97"/>
      <c r="J15" s="97"/>
      <c r="K15" s="97"/>
      <c r="L15" s="97"/>
      <c r="M15" s="97"/>
      <c r="N15" s="97"/>
    </row>
    <row r="16" spans="1:14">
      <c r="A16" s="263">
        <v>70</v>
      </c>
      <c r="B16" s="109" t="s">
        <v>223</v>
      </c>
      <c r="C16" s="253" t="s">
        <v>1467</v>
      </c>
      <c r="D16" s="259">
        <v>1.3888888888888888E-2</v>
      </c>
      <c r="E16" s="601"/>
      <c r="G16" s="91" t="s">
        <v>786</v>
      </c>
      <c r="H16" s="89" t="s">
        <v>541</v>
      </c>
      <c r="I16" s="89" t="s">
        <v>290</v>
      </c>
      <c r="J16" s="95" t="s">
        <v>754</v>
      </c>
      <c r="K16" s="89"/>
      <c r="L16" s="89"/>
      <c r="M16" s="89" t="s">
        <v>539</v>
      </c>
      <c r="N16" s="89"/>
    </row>
    <row r="17" spans="1:14">
      <c r="A17" s="263">
        <v>71</v>
      </c>
      <c r="B17" s="109" t="s">
        <v>224</v>
      </c>
      <c r="C17" s="253" t="s">
        <v>1467</v>
      </c>
      <c r="D17" s="259">
        <v>1.3888888888888888E-2</v>
      </c>
      <c r="E17" s="601"/>
      <c r="G17" s="89"/>
      <c r="H17" s="89"/>
      <c r="I17" s="89"/>
      <c r="J17" s="89"/>
      <c r="K17" s="89"/>
      <c r="L17" s="89"/>
      <c r="M17" s="89"/>
      <c r="N17" s="89"/>
    </row>
    <row r="18" spans="1:14">
      <c r="A18" s="263">
        <v>83</v>
      </c>
      <c r="B18" s="85" t="s">
        <v>232</v>
      </c>
      <c r="C18" s="253" t="s">
        <v>1467</v>
      </c>
      <c r="D18" s="259">
        <v>1.3888888888888888E-2</v>
      </c>
      <c r="E18" s="264" t="s">
        <v>680</v>
      </c>
      <c r="G18" s="132">
        <v>3.5185185185185187E-2</v>
      </c>
      <c r="H18" s="97"/>
      <c r="I18" s="97"/>
      <c r="J18" s="97"/>
      <c r="K18" s="97"/>
      <c r="L18" s="97"/>
      <c r="M18" s="97"/>
      <c r="N18" s="97"/>
    </row>
    <row r="19" spans="1:14">
      <c r="A19" s="263">
        <v>166</v>
      </c>
      <c r="B19" s="109" t="s">
        <v>236</v>
      </c>
      <c r="C19" s="263" t="s">
        <v>1467</v>
      </c>
      <c r="D19" s="259">
        <v>1.3888888888888888E-2</v>
      </c>
      <c r="E19" s="264" t="s">
        <v>682</v>
      </c>
      <c r="G19" s="91" t="s">
        <v>296</v>
      </c>
      <c r="H19" s="89" t="s">
        <v>297</v>
      </c>
      <c r="I19" s="89" t="s">
        <v>508</v>
      </c>
      <c r="J19" s="95"/>
      <c r="K19" s="89"/>
      <c r="L19" s="89"/>
      <c r="M19" s="89" t="s">
        <v>538</v>
      </c>
      <c r="N19" s="89"/>
    </row>
    <row r="20" spans="1:14">
      <c r="A20" s="263">
        <v>167</v>
      </c>
      <c r="B20" s="85" t="s">
        <v>237</v>
      </c>
      <c r="C20" s="253" t="s">
        <v>1467</v>
      </c>
      <c r="D20" s="259">
        <v>1.3888888888888888E-2</v>
      </c>
      <c r="E20" s="264"/>
      <c r="G20" s="89"/>
      <c r="H20" s="89"/>
      <c r="I20" s="89"/>
      <c r="J20" s="89"/>
      <c r="K20" s="89"/>
      <c r="L20" s="89"/>
      <c r="M20" s="89"/>
      <c r="N20" s="89"/>
    </row>
    <row r="21" spans="1:14">
      <c r="A21" s="263">
        <v>168</v>
      </c>
      <c r="B21" s="85" t="s">
        <v>238</v>
      </c>
      <c r="C21" s="253" t="s">
        <v>1467</v>
      </c>
      <c r="D21" s="259">
        <v>1.3888888888888888E-2</v>
      </c>
      <c r="E21" s="264"/>
      <c r="G21" s="132">
        <v>3.3622685185185179E-2</v>
      </c>
      <c r="H21" s="97"/>
      <c r="I21" s="97"/>
      <c r="J21" s="97"/>
      <c r="K21" s="97"/>
      <c r="L21" s="97"/>
      <c r="M21" s="97"/>
      <c r="N21" s="97"/>
    </row>
    <row r="22" spans="1:14">
      <c r="A22" s="263">
        <v>263</v>
      </c>
      <c r="B22" s="109" t="s">
        <v>893</v>
      </c>
      <c r="C22" s="253" t="s">
        <v>1467</v>
      </c>
      <c r="D22" s="259">
        <v>1.3888888888888888E-2</v>
      </c>
      <c r="E22" s="264"/>
      <c r="G22" s="91" t="s">
        <v>1969</v>
      </c>
      <c r="H22" s="89" t="s">
        <v>1795</v>
      </c>
      <c r="I22" s="89" t="s">
        <v>1796</v>
      </c>
      <c r="J22" s="89"/>
      <c r="K22" s="89"/>
      <c r="L22" s="89"/>
      <c r="M22" s="89" t="s">
        <v>1797</v>
      </c>
      <c r="N22" s="89"/>
    </row>
    <row r="23" spans="1:14">
      <c r="A23" s="263">
        <v>264</v>
      </c>
      <c r="B23" s="55" t="s">
        <v>691</v>
      </c>
      <c r="C23" s="253" t="s">
        <v>1467</v>
      </c>
      <c r="D23" s="259">
        <v>1.3888888888888888E-2</v>
      </c>
      <c r="E23" s="264" t="s">
        <v>923</v>
      </c>
      <c r="G23" s="89"/>
      <c r="H23" s="89"/>
      <c r="I23" s="89"/>
      <c r="J23" s="89"/>
      <c r="K23" s="89"/>
      <c r="L23" s="89"/>
      <c r="M23" s="89"/>
      <c r="N23" s="89"/>
    </row>
    <row r="24" spans="1:14">
      <c r="A24" s="263">
        <v>265</v>
      </c>
      <c r="B24" s="55" t="s">
        <v>692</v>
      </c>
      <c r="C24" s="253" t="s">
        <v>1467</v>
      </c>
      <c r="D24" s="259">
        <v>1.3888888888888888E-2</v>
      </c>
      <c r="E24" s="264"/>
      <c r="G24" s="132">
        <v>3.3564814814814818E-2</v>
      </c>
      <c r="H24" s="97"/>
      <c r="I24" s="97"/>
      <c r="J24" s="97"/>
      <c r="K24" s="97"/>
      <c r="L24" s="97"/>
      <c r="M24" s="97"/>
      <c r="N24" s="97"/>
    </row>
    <row r="25" spans="1:14">
      <c r="A25" s="263">
        <v>358</v>
      </c>
      <c r="B25" s="55" t="s">
        <v>2249</v>
      </c>
      <c r="C25" s="263" t="s">
        <v>1467</v>
      </c>
      <c r="D25" s="259">
        <v>1.38888888888889E-2</v>
      </c>
      <c r="E25" s="264"/>
      <c r="G25" s="91" t="s">
        <v>298</v>
      </c>
      <c r="H25" s="89" t="s">
        <v>289</v>
      </c>
      <c r="I25" s="95" t="s">
        <v>755</v>
      </c>
      <c r="J25" s="89" t="s">
        <v>508</v>
      </c>
      <c r="K25" s="89"/>
      <c r="L25" s="89"/>
      <c r="M25" s="89" t="s">
        <v>537</v>
      </c>
      <c r="N25" s="89"/>
    </row>
    <row r="26" spans="1:14">
      <c r="A26" s="263">
        <v>180</v>
      </c>
      <c r="B26" s="108" t="s">
        <v>683</v>
      </c>
      <c r="C26" s="253" t="s">
        <v>1467</v>
      </c>
      <c r="D26" s="259">
        <v>1.4583333333333332E-2</v>
      </c>
      <c r="E26" s="264" t="s">
        <v>684</v>
      </c>
      <c r="G26" s="89"/>
      <c r="H26" s="89"/>
      <c r="I26" s="89"/>
      <c r="J26" s="89"/>
      <c r="K26" s="89"/>
      <c r="L26" s="89"/>
      <c r="M26" s="89"/>
      <c r="N26" s="89"/>
    </row>
    <row r="27" spans="1:14">
      <c r="A27" s="263">
        <v>181</v>
      </c>
      <c r="B27" s="108" t="s">
        <v>685</v>
      </c>
      <c r="C27" s="263" t="s">
        <v>1467</v>
      </c>
      <c r="D27" s="259">
        <v>1.4583333333333332E-2</v>
      </c>
      <c r="E27" s="264" t="s">
        <v>686</v>
      </c>
      <c r="G27" s="132">
        <v>3.0092592592592591E-2</v>
      </c>
      <c r="H27" s="97"/>
      <c r="I27" s="97"/>
      <c r="J27" s="97"/>
      <c r="K27" s="97"/>
      <c r="L27" s="97"/>
      <c r="M27" s="97"/>
      <c r="N27" s="97"/>
    </row>
    <row r="28" spans="1:14">
      <c r="A28" s="263">
        <v>262</v>
      </c>
      <c r="B28" s="55" t="s">
        <v>2320</v>
      </c>
      <c r="C28" s="253" t="s">
        <v>1467</v>
      </c>
      <c r="D28" s="259">
        <v>1.4583333333333332E-2</v>
      </c>
      <c r="E28" s="264"/>
      <c r="G28" s="91" t="s">
        <v>299</v>
      </c>
      <c r="H28" s="89" t="s">
        <v>756</v>
      </c>
      <c r="I28" s="89" t="s">
        <v>352</v>
      </c>
      <c r="J28" s="89" t="s">
        <v>754</v>
      </c>
      <c r="K28" s="95"/>
      <c r="L28" s="89"/>
      <c r="M28" s="89" t="s">
        <v>536</v>
      </c>
      <c r="N28" s="89"/>
    </row>
    <row r="29" spans="1:14">
      <c r="A29" s="263">
        <v>275</v>
      </c>
      <c r="B29" s="109" t="s">
        <v>693</v>
      </c>
      <c r="C29" s="253" t="s">
        <v>1467</v>
      </c>
      <c r="D29" s="259">
        <v>1.4583333333333332E-2</v>
      </c>
      <c r="E29" s="601" t="s">
        <v>892</v>
      </c>
      <c r="G29" s="89"/>
      <c r="H29" s="89"/>
      <c r="I29" s="89"/>
      <c r="J29" s="89"/>
      <c r="K29" s="89"/>
      <c r="L29" s="89"/>
      <c r="M29" s="89"/>
      <c r="N29" s="89"/>
    </row>
    <row r="30" spans="1:14">
      <c r="A30" s="263">
        <v>276</v>
      </c>
      <c r="B30" s="109" t="s">
        <v>694</v>
      </c>
      <c r="C30" s="253" t="s">
        <v>1467</v>
      </c>
      <c r="D30" s="259">
        <v>1.4583333333333332E-2</v>
      </c>
      <c r="E30" s="601"/>
      <c r="G30" s="132">
        <v>2.8356481481481483E-2</v>
      </c>
      <c r="H30" s="97"/>
      <c r="I30" s="97"/>
      <c r="J30" s="97"/>
      <c r="K30" s="97"/>
      <c r="L30" s="97"/>
      <c r="M30" s="97"/>
      <c r="N30" s="97"/>
    </row>
    <row r="31" spans="1:14">
      <c r="A31" s="263">
        <v>277</v>
      </c>
      <c r="B31" s="109" t="s">
        <v>695</v>
      </c>
      <c r="C31" s="253" t="s">
        <v>1467</v>
      </c>
      <c r="D31" s="259">
        <v>1.4583333333333332E-2</v>
      </c>
      <c r="E31" s="601"/>
      <c r="G31" s="91" t="s">
        <v>775</v>
      </c>
      <c r="H31" s="89" t="s">
        <v>301</v>
      </c>
      <c r="I31" s="89" t="s">
        <v>279</v>
      </c>
      <c r="J31" s="89"/>
      <c r="K31" s="89"/>
      <c r="L31" s="89"/>
      <c r="M31" s="89"/>
      <c r="N31" s="89"/>
    </row>
    <row r="32" spans="1:14">
      <c r="A32" s="263">
        <v>278</v>
      </c>
      <c r="B32" s="109" t="s">
        <v>888</v>
      </c>
      <c r="C32" s="253" t="s">
        <v>1467</v>
      </c>
      <c r="D32" s="259">
        <v>1.4583333333333332E-2</v>
      </c>
      <c r="E32" s="601" t="s">
        <v>891</v>
      </c>
      <c r="G32" s="89"/>
      <c r="H32" s="89"/>
      <c r="I32" s="89"/>
      <c r="J32" s="89"/>
      <c r="K32" s="89"/>
      <c r="L32" s="89"/>
      <c r="M32" s="89"/>
      <c r="N32" s="89"/>
    </row>
    <row r="33" spans="1:14">
      <c r="A33" s="263">
        <v>279</v>
      </c>
      <c r="B33" s="109" t="s">
        <v>889</v>
      </c>
      <c r="C33" s="253" t="s">
        <v>1467</v>
      </c>
      <c r="D33" s="259">
        <v>1.4583333333333332E-2</v>
      </c>
      <c r="E33" s="601"/>
      <c r="G33" s="132">
        <v>2.7777777777777776E-2</v>
      </c>
      <c r="H33" s="97"/>
      <c r="I33" s="97"/>
      <c r="J33" s="97"/>
      <c r="K33" s="97"/>
      <c r="L33" s="97"/>
      <c r="M33" s="97"/>
      <c r="N33" s="97"/>
    </row>
    <row r="34" spans="1:14">
      <c r="A34" s="263">
        <v>280</v>
      </c>
      <c r="B34" s="109" t="s">
        <v>890</v>
      </c>
      <c r="C34" s="253" t="s">
        <v>1467</v>
      </c>
      <c r="D34" s="259">
        <v>1.4583333333333332E-2</v>
      </c>
      <c r="E34" s="601"/>
      <c r="G34" s="93" t="s">
        <v>2416</v>
      </c>
      <c r="H34" s="89" t="s">
        <v>302</v>
      </c>
      <c r="I34" s="89" t="s">
        <v>510</v>
      </c>
      <c r="J34" s="89" t="s">
        <v>303</v>
      </c>
      <c r="K34" s="89" t="s">
        <v>304</v>
      </c>
      <c r="L34" s="89" t="s">
        <v>305</v>
      </c>
      <c r="M34" s="89" t="s">
        <v>536</v>
      </c>
      <c r="N34" s="89"/>
    </row>
    <row r="35" spans="1:14">
      <c r="A35" s="263">
        <v>74</v>
      </c>
      <c r="B35" s="85" t="s">
        <v>226</v>
      </c>
      <c r="C35" s="253" t="s">
        <v>1467</v>
      </c>
      <c r="D35" s="259">
        <v>1.5277777777777777E-2</v>
      </c>
      <c r="E35" s="264"/>
      <c r="G35" s="89"/>
      <c r="H35" s="89"/>
      <c r="I35" s="89"/>
      <c r="J35" s="89"/>
      <c r="K35" s="89"/>
      <c r="L35" s="89"/>
      <c r="M35" s="89"/>
      <c r="N35" s="89"/>
    </row>
    <row r="36" spans="1:14">
      <c r="A36" s="263">
        <v>78</v>
      </c>
      <c r="B36" s="85" t="s">
        <v>228</v>
      </c>
      <c r="C36" s="253" t="s">
        <v>1467</v>
      </c>
      <c r="D36" s="259">
        <v>1.5277777777777777E-2</v>
      </c>
      <c r="E36" s="264"/>
      <c r="G36" s="132">
        <v>2.6041666666666668E-2</v>
      </c>
      <c r="H36" s="97"/>
      <c r="I36" s="97"/>
      <c r="J36" s="97"/>
      <c r="K36" s="97"/>
      <c r="L36" s="97"/>
      <c r="M36" s="97"/>
      <c r="N36" s="97"/>
    </row>
    <row r="37" spans="1:14">
      <c r="A37" s="263">
        <v>79</v>
      </c>
      <c r="B37" s="85" t="s">
        <v>229</v>
      </c>
      <c r="C37" s="253" t="s">
        <v>1467</v>
      </c>
      <c r="D37" s="259">
        <v>1.5277777777777777E-2</v>
      </c>
      <c r="E37" s="264"/>
      <c r="G37" s="91" t="s">
        <v>774</v>
      </c>
      <c r="H37" s="89" t="s">
        <v>511</v>
      </c>
      <c r="I37" s="89"/>
      <c r="J37" s="89"/>
      <c r="K37" s="89"/>
      <c r="L37" s="89"/>
      <c r="M37" s="89"/>
      <c r="N37" s="89"/>
    </row>
    <row r="38" spans="1:14">
      <c r="A38" s="263">
        <v>80</v>
      </c>
      <c r="B38" s="109" t="s">
        <v>230</v>
      </c>
      <c r="C38" s="253" t="s">
        <v>1467</v>
      </c>
      <c r="D38" s="259">
        <v>1.5277777777777777E-2</v>
      </c>
      <c r="E38" s="264" t="s">
        <v>679</v>
      </c>
      <c r="G38" s="89"/>
      <c r="H38" s="89"/>
      <c r="I38" s="89"/>
      <c r="J38" s="89"/>
      <c r="K38" s="89"/>
      <c r="L38" s="89"/>
      <c r="M38" s="89"/>
      <c r="N38" s="89"/>
    </row>
    <row r="39" spans="1:14">
      <c r="A39" s="263">
        <v>171</v>
      </c>
      <c r="B39" s="108" t="s">
        <v>1510</v>
      </c>
      <c r="C39" s="253" t="s">
        <v>1467</v>
      </c>
      <c r="D39" s="259">
        <v>1.5277777777777777E-2</v>
      </c>
      <c r="E39" s="264"/>
      <c r="G39" s="132">
        <v>2.5462962962962962E-2</v>
      </c>
      <c r="H39" s="97"/>
      <c r="I39" s="97"/>
      <c r="J39" s="97"/>
      <c r="K39" s="97"/>
      <c r="L39" s="97"/>
      <c r="M39" s="97"/>
      <c r="N39" s="97"/>
    </row>
    <row r="40" spans="1:14">
      <c r="A40" s="263">
        <v>174</v>
      </c>
      <c r="B40" s="78" t="s">
        <v>1682</v>
      </c>
      <c r="C40" s="253" t="s">
        <v>1467</v>
      </c>
      <c r="D40" s="259">
        <v>1.5277777777777777E-2</v>
      </c>
      <c r="E40" s="264"/>
      <c r="G40" s="56" t="s">
        <v>2415</v>
      </c>
      <c r="H40" s="89" t="s">
        <v>306</v>
      </c>
      <c r="I40" s="89"/>
      <c r="J40" s="95"/>
      <c r="K40" s="89"/>
      <c r="L40" s="89"/>
      <c r="M40" s="89" t="s">
        <v>538</v>
      </c>
      <c r="N40" s="89" t="s">
        <v>761</v>
      </c>
    </row>
    <row r="41" spans="1:14">
      <c r="A41" s="263">
        <v>185</v>
      </c>
      <c r="B41" s="55" t="s">
        <v>241</v>
      </c>
      <c r="C41" s="253" t="s">
        <v>1467</v>
      </c>
      <c r="D41" s="259">
        <v>1.5277777777777777E-2</v>
      </c>
      <c r="E41" s="264" t="s">
        <v>688</v>
      </c>
      <c r="G41" s="56" t="s">
        <v>2414</v>
      </c>
      <c r="H41" s="89" t="s">
        <v>308</v>
      </c>
      <c r="I41" s="89" t="s">
        <v>285</v>
      </c>
      <c r="J41" s="89"/>
      <c r="K41" s="89"/>
      <c r="L41" s="89"/>
      <c r="M41" s="89"/>
      <c r="N41" s="89" t="s">
        <v>309</v>
      </c>
    </row>
    <row r="42" spans="1:14">
      <c r="A42" s="263">
        <v>186</v>
      </c>
      <c r="B42" s="55" t="s">
        <v>242</v>
      </c>
      <c r="C42" s="253" t="s">
        <v>1467</v>
      </c>
      <c r="D42" s="259">
        <v>1.5277777777777777E-2</v>
      </c>
      <c r="E42" s="264" t="s">
        <v>689</v>
      </c>
      <c r="G42" s="56"/>
      <c r="H42" s="89"/>
      <c r="I42" s="89"/>
      <c r="J42" s="89"/>
      <c r="K42" s="89"/>
      <c r="L42" s="89"/>
      <c r="M42" s="89"/>
      <c r="N42" s="80"/>
    </row>
    <row r="43" spans="1:14">
      <c r="A43" s="263">
        <v>269</v>
      </c>
      <c r="B43" s="85" t="s">
        <v>245</v>
      </c>
      <c r="C43" s="253" t="s">
        <v>1467</v>
      </c>
      <c r="D43" s="259">
        <v>1.5277777777777777E-2</v>
      </c>
      <c r="E43" s="264"/>
      <c r="G43" s="132">
        <v>2.4884259259259259E-2</v>
      </c>
      <c r="H43" s="97"/>
      <c r="I43" s="97"/>
      <c r="J43" s="97"/>
      <c r="K43" s="97"/>
      <c r="L43" s="97"/>
      <c r="M43" s="97"/>
      <c r="N43" s="97"/>
    </row>
    <row r="44" spans="1:14">
      <c r="A44" s="263">
        <v>270</v>
      </c>
      <c r="B44" s="85" t="s">
        <v>246</v>
      </c>
      <c r="C44" s="253" t="s">
        <v>1467</v>
      </c>
      <c r="D44" s="259">
        <v>1.5277777777777777E-2</v>
      </c>
      <c r="E44" s="264"/>
      <c r="G44" s="56" t="s">
        <v>2413</v>
      </c>
      <c r="H44" s="89" t="s">
        <v>311</v>
      </c>
      <c r="I44" s="89" t="s">
        <v>507</v>
      </c>
      <c r="J44" s="89"/>
      <c r="K44" s="89"/>
      <c r="L44" s="89"/>
      <c r="M44" s="89"/>
      <c r="N44" s="89"/>
    </row>
    <row r="45" spans="1:14">
      <c r="A45" s="263">
        <v>301</v>
      </c>
      <c r="B45" s="55" t="s">
        <v>247</v>
      </c>
      <c r="C45" s="253" t="s">
        <v>1467</v>
      </c>
      <c r="D45" s="259">
        <v>1.5972222222222221E-2</v>
      </c>
      <c r="E45" s="264"/>
      <c r="G45" s="94" t="s">
        <v>2412</v>
      </c>
      <c r="H45" s="89" t="s">
        <v>310</v>
      </c>
      <c r="I45" s="89"/>
      <c r="J45" s="89"/>
      <c r="K45" s="89"/>
      <c r="L45" s="89"/>
      <c r="M45" s="89"/>
      <c r="N45" s="89"/>
    </row>
    <row r="46" spans="1:14">
      <c r="A46" s="263">
        <v>183</v>
      </c>
      <c r="B46" s="55" t="s">
        <v>240</v>
      </c>
      <c r="C46" s="253" t="s">
        <v>1467</v>
      </c>
      <c r="D46" s="259">
        <v>1.5972222222222224E-2</v>
      </c>
      <c r="E46" s="264" t="s">
        <v>687</v>
      </c>
      <c r="G46" s="56"/>
      <c r="H46" s="89"/>
      <c r="I46" s="89"/>
      <c r="J46" s="89"/>
      <c r="K46" s="89"/>
      <c r="L46" s="89"/>
      <c r="M46" s="89"/>
      <c r="N46" s="89"/>
    </row>
    <row r="47" spans="1:14">
      <c r="A47" s="263">
        <v>387</v>
      </c>
      <c r="B47" s="108" t="s">
        <v>2461</v>
      </c>
      <c r="C47" s="253" t="s">
        <v>1693</v>
      </c>
      <c r="D47" s="259">
        <v>1.7361111111111101E-2</v>
      </c>
      <c r="E47" s="264"/>
      <c r="G47" s="132">
        <v>2.4305555555555556E-2</v>
      </c>
      <c r="H47" s="97"/>
      <c r="I47" s="97"/>
      <c r="J47" s="97"/>
      <c r="K47" s="97"/>
      <c r="L47" s="97"/>
      <c r="M47" s="97"/>
      <c r="N47" s="97"/>
    </row>
    <row r="48" spans="1:14">
      <c r="A48" s="263">
        <v>414</v>
      </c>
      <c r="B48" s="55" t="s">
        <v>2759</v>
      </c>
      <c r="C48" s="253" t="s">
        <v>1467</v>
      </c>
      <c r="D48" s="259">
        <v>1.7361111111111101E-2</v>
      </c>
      <c r="E48" s="264" t="s">
        <v>3635</v>
      </c>
      <c r="G48" s="91" t="s">
        <v>312</v>
      </c>
      <c r="H48" s="89" t="s">
        <v>313</v>
      </c>
      <c r="I48" s="89" t="s">
        <v>291</v>
      </c>
      <c r="J48" s="89"/>
      <c r="K48" s="89"/>
      <c r="L48" s="89"/>
      <c r="M48" s="89"/>
      <c r="N48" s="89" t="s">
        <v>2420</v>
      </c>
    </row>
    <row r="49" spans="1:14">
      <c r="A49" s="263">
        <v>162</v>
      </c>
      <c r="B49" s="55" t="s">
        <v>218</v>
      </c>
      <c r="C49" s="253" t="s">
        <v>1693</v>
      </c>
      <c r="D49" s="259">
        <v>1.7361111111111112E-2</v>
      </c>
      <c r="E49" s="264" t="s">
        <v>676</v>
      </c>
      <c r="G49" s="89"/>
      <c r="H49" s="89"/>
      <c r="I49" s="89"/>
      <c r="J49" s="89"/>
      <c r="K49" s="89"/>
      <c r="L49" s="89"/>
      <c r="M49" s="89"/>
      <c r="N49" s="89"/>
    </row>
    <row r="50" spans="1:14">
      <c r="A50" s="263">
        <v>196</v>
      </c>
      <c r="B50" s="109" t="s">
        <v>253</v>
      </c>
      <c r="C50" s="253" t="s">
        <v>1693</v>
      </c>
      <c r="D50" s="259">
        <v>1.7361111111111112E-2</v>
      </c>
      <c r="E50" s="264" t="s">
        <v>696</v>
      </c>
      <c r="G50" s="132">
        <v>2.372685185185185E-2</v>
      </c>
      <c r="H50" s="97"/>
      <c r="I50" s="97"/>
      <c r="J50" s="97"/>
      <c r="K50" s="97"/>
      <c r="L50" s="97"/>
      <c r="M50" s="97"/>
      <c r="N50" s="97"/>
    </row>
    <row r="51" spans="1:14">
      <c r="A51" s="263">
        <v>199</v>
      </c>
      <c r="B51" s="109" t="s">
        <v>254</v>
      </c>
      <c r="C51" s="253" t="s">
        <v>1930</v>
      </c>
      <c r="D51" s="259">
        <v>1.7361111111111112E-2</v>
      </c>
      <c r="E51" s="264"/>
      <c r="G51" s="56" t="s">
        <v>2411</v>
      </c>
      <c r="H51" s="89" t="s">
        <v>314</v>
      </c>
      <c r="I51" s="89" t="s">
        <v>315</v>
      </c>
      <c r="J51" s="89"/>
      <c r="K51" s="89"/>
      <c r="L51" s="89"/>
      <c r="M51" s="89"/>
      <c r="N51" s="89"/>
    </row>
    <row r="52" spans="1:14">
      <c r="A52" s="263">
        <v>281</v>
      </c>
      <c r="B52" s="108" t="s">
        <v>1035</v>
      </c>
      <c r="C52" s="253" t="s">
        <v>1467</v>
      </c>
      <c r="D52" s="259">
        <v>1.7361111111111112E-2</v>
      </c>
      <c r="E52" s="264"/>
      <c r="G52" s="89"/>
      <c r="H52" s="89"/>
      <c r="I52" s="89"/>
      <c r="J52" s="89"/>
      <c r="K52" s="89"/>
      <c r="L52" s="89"/>
      <c r="M52" s="89"/>
      <c r="N52" s="89"/>
    </row>
    <row r="53" spans="1:14">
      <c r="A53" s="263">
        <v>314</v>
      </c>
      <c r="B53" s="55" t="s">
        <v>920</v>
      </c>
      <c r="C53" s="253" t="s">
        <v>1693</v>
      </c>
      <c r="D53" s="259">
        <v>1.7361111111111112E-2</v>
      </c>
      <c r="E53" s="264" t="s">
        <v>921</v>
      </c>
      <c r="G53" s="132">
        <v>2.314814814814815E-2</v>
      </c>
      <c r="H53" s="97"/>
      <c r="I53" s="97"/>
      <c r="J53" s="97"/>
      <c r="K53" s="97"/>
      <c r="L53" s="97"/>
      <c r="M53" s="97"/>
      <c r="N53" s="97"/>
    </row>
    <row r="54" spans="1:14">
      <c r="A54" s="263">
        <v>316</v>
      </c>
      <c r="B54" s="55" t="s">
        <v>2066</v>
      </c>
      <c r="C54" s="255" t="s">
        <v>1467</v>
      </c>
      <c r="D54" s="259">
        <v>1.7361111111111112E-2</v>
      </c>
      <c r="E54" s="264"/>
      <c r="G54" s="56" t="s">
        <v>316</v>
      </c>
      <c r="H54" s="89" t="s">
        <v>317</v>
      </c>
      <c r="I54" s="95" t="s">
        <v>508</v>
      </c>
      <c r="J54" s="89"/>
      <c r="K54" s="89"/>
      <c r="L54" s="89"/>
      <c r="M54" s="89" t="s">
        <v>536</v>
      </c>
      <c r="N54" s="89"/>
    </row>
    <row r="55" spans="1:14">
      <c r="A55" s="263">
        <v>350</v>
      </c>
      <c r="B55" s="55" t="s">
        <v>2505</v>
      </c>
      <c r="C55" s="263" t="s">
        <v>1467</v>
      </c>
      <c r="D55" s="259">
        <v>1.7361111111111112E-2</v>
      </c>
      <c r="E55" s="264"/>
      <c r="G55" s="89"/>
      <c r="H55" s="89"/>
      <c r="I55" s="89"/>
      <c r="J55" s="89"/>
      <c r="K55" s="89"/>
      <c r="L55" s="89"/>
      <c r="M55" s="89"/>
      <c r="N55" s="89"/>
    </row>
    <row r="56" spans="1:14">
      <c r="A56" s="263">
        <v>424</v>
      </c>
      <c r="B56" s="55" t="s">
        <v>2793</v>
      </c>
      <c r="C56" s="253" t="s">
        <v>1467</v>
      </c>
      <c r="D56" s="259">
        <v>1.7361111111111112E-2</v>
      </c>
      <c r="E56" s="264"/>
      <c r="G56" s="132">
        <v>2.2569444444444444E-2</v>
      </c>
      <c r="H56" s="97"/>
      <c r="I56" s="97"/>
      <c r="J56" s="97"/>
      <c r="K56" s="97"/>
      <c r="L56" s="97"/>
      <c r="M56" s="97"/>
      <c r="N56" s="97"/>
    </row>
    <row r="57" spans="1:14">
      <c r="A57" s="263">
        <v>60</v>
      </c>
      <c r="B57" s="55" t="s">
        <v>212</v>
      </c>
      <c r="C57" s="253" t="s">
        <v>1693</v>
      </c>
      <c r="D57" s="259">
        <v>2.0833333333333332E-2</v>
      </c>
      <c r="E57" s="601" t="s">
        <v>670</v>
      </c>
      <c r="G57" s="56" t="s">
        <v>2410</v>
      </c>
      <c r="H57" s="89" t="s">
        <v>318</v>
      </c>
      <c r="I57" s="89" t="s">
        <v>291</v>
      </c>
      <c r="J57" s="89"/>
      <c r="K57" s="89"/>
      <c r="L57" s="89"/>
      <c r="M57" s="89"/>
      <c r="N57" s="89"/>
    </row>
    <row r="58" spans="1:14">
      <c r="A58" s="263">
        <v>61</v>
      </c>
      <c r="B58" s="55" t="s">
        <v>213</v>
      </c>
      <c r="C58" s="253" t="s">
        <v>1693</v>
      </c>
      <c r="D58" s="259">
        <v>2.0833333333333332E-2</v>
      </c>
      <c r="E58" s="601"/>
      <c r="G58" s="89"/>
      <c r="H58" s="89"/>
      <c r="I58" s="89"/>
      <c r="J58" s="89"/>
      <c r="K58" s="89"/>
      <c r="L58" s="89"/>
      <c r="M58" s="89"/>
      <c r="N58" s="89"/>
    </row>
    <row r="59" spans="1:14">
      <c r="A59" s="263">
        <v>99</v>
      </c>
      <c r="B59" s="108" t="s">
        <v>918</v>
      </c>
      <c r="C59" s="253" t="s">
        <v>1467</v>
      </c>
      <c r="D59" s="259">
        <v>2.0833333333333332E-2</v>
      </c>
      <c r="E59" s="264" t="s">
        <v>681</v>
      </c>
      <c r="G59" s="132">
        <v>2.1412037037037035E-2</v>
      </c>
      <c r="H59" s="97"/>
      <c r="I59" s="97"/>
      <c r="J59" s="97"/>
      <c r="K59" s="97"/>
      <c r="L59" s="97"/>
      <c r="M59" s="97"/>
      <c r="N59" s="97"/>
    </row>
    <row r="60" spans="1:14">
      <c r="A60" s="263">
        <v>182</v>
      </c>
      <c r="B60" s="109" t="s">
        <v>239</v>
      </c>
      <c r="C60" s="253" t="s">
        <v>1467</v>
      </c>
      <c r="D60" s="259">
        <v>2.0833333333333332E-2</v>
      </c>
      <c r="E60" s="264"/>
      <c r="G60" s="56" t="s">
        <v>2409</v>
      </c>
      <c r="H60" s="89" t="s">
        <v>297</v>
      </c>
      <c r="I60" s="95" t="s">
        <v>362</v>
      </c>
      <c r="J60" s="89"/>
      <c r="K60" s="89"/>
      <c r="L60" s="89"/>
      <c r="M60" s="89" t="s">
        <v>537</v>
      </c>
      <c r="N60" s="89"/>
    </row>
    <row r="61" spans="1:14">
      <c r="A61" s="263">
        <v>192</v>
      </c>
      <c r="B61" s="108" t="s">
        <v>690</v>
      </c>
      <c r="C61" s="253" t="s">
        <v>1467</v>
      </c>
      <c r="D61" s="259">
        <v>2.0833333333333332E-2</v>
      </c>
      <c r="E61" s="264"/>
      <c r="G61" s="56" t="s">
        <v>2408</v>
      </c>
      <c r="H61" s="95" t="s">
        <v>285</v>
      </c>
      <c r="I61" s="95" t="s">
        <v>750</v>
      </c>
      <c r="J61" s="95" t="s">
        <v>751</v>
      </c>
      <c r="K61" s="95"/>
      <c r="L61" s="95"/>
      <c r="M61" s="95" t="s">
        <v>536</v>
      </c>
      <c r="N61" s="95"/>
    </row>
    <row r="62" spans="1:14">
      <c r="A62" s="263">
        <v>193</v>
      </c>
      <c r="B62" s="55" t="s">
        <v>243</v>
      </c>
      <c r="C62" s="253" t="s">
        <v>1467</v>
      </c>
      <c r="D62" s="259">
        <v>2.0833333333333332E-2</v>
      </c>
      <c r="E62" s="264" t="s">
        <v>1031</v>
      </c>
      <c r="G62" s="98" t="s">
        <v>2407</v>
      </c>
      <c r="H62" s="89" t="s">
        <v>319</v>
      </c>
      <c r="I62" s="89" t="s">
        <v>352</v>
      </c>
      <c r="J62" s="89" t="s">
        <v>303</v>
      </c>
      <c r="K62" s="95"/>
      <c r="L62" s="89"/>
      <c r="M62" s="89" t="s">
        <v>538</v>
      </c>
      <c r="N62" s="89" t="s">
        <v>761</v>
      </c>
    </row>
    <row r="63" spans="1:14">
      <c r="A63" s="263">
        <v>322</v>
      </c>
      <c r="B63" s="55" t="s">
        <v>2067</v>
      </c>
      <c r="C63" s="253" t="s">
        <v>1467</v>
      </c>
      <c r="D63" s="259">
        <v>2.0833333333333332E-2</v>
      </c>
      <c r="E63" s="264"/>
      <c r="G63" s="57" t="s">
        <v>2406</v>
      </c>
      <c r="H63" s="89" t="s">
        <v>314</v>
      </c>
      <c r="I63" s="89"/>
      <c r="J63" s="89"/>
      <c r="K63" s="89"/>
      <c r="L63" s="89"/>
      <c r="M63" s="89"/>
      <c r="N63" s="89"/>
    </row>
    <row r="64" spans="1:14" s="87" customFormat="1">
      <c r="A64" s="263">
        <v>372</v>
      </c>
      <c r="B64" s="55" t="s">
        <v>2317</v>
      </c>
      <c r="C64" s="253" t="s">
        <v>1467</v>
      </c>
      <c r="D64" s="259">
        <v>2.0833333333333332E-2</v>
      </c>
      <c r="E64" s="264"/>
      <c r="G64" s="89"/>
      <c r="H64" s="89"/>
      <c r="I64" s="89"/>
      <c r="J64" s="89"/>
      <c r="K64" s="89"/>
      <c r="L64" s="89"/>
      <c r="M64" s="89"/>
      <c r="N64" s="89"/>
    </row>
    <row r="65" spans="1:14" s="87" customFormat="1">
      <c r="A65" s="263">
        <v>259</v>
      </c>
      <c r="B65" s="55" t="s">
        <v>678</v>
      </c>
      <c r="C65" s="253" t="s">
        <v>1793</v>
      </c>
      <c r="D65" s="259">
        <v>2.4305555555555556E-2</v>
      </c>
      <c r="E65" s="264"/>
      <c r="G65" s="132">
        <v>2.0254629629629629E-2</v>
      </c>
      <c r="H65" s="97"/>
      <c r="I65" s="97"/>
      <c r="J65" s="97"/>
      <c r="K65" s="97"/>
      <c r="L65" s="97"/>
      <c r="M65" s="97"/>
      <c r="N65" s="97"/>
    </row>
    <row r="66" spans="1:14" s="87" customFormat="1">
      <c r="A66" s="263">
        <v>323</v>
      </c>
      <c r="B66" s="108" t="s">
        <v>1640</v>
      </c>
      <c r="C66" s="253" t="s">
        <v>1467</v>
      </c>
      <c r="D66" s="259">
        <v>2.4305555555555556E-2</v>
      </c>
      <c r="E66" s="264"/>
      <c r="G66" s="57" t="s">
        <v>2405</v>
      </c>
      <c r="H66" s="89" t="s">
        <v>320</v>
      </c>
      <c r="I66" s="89" t="s">
        <v>291</v>
      </c>
      <c r="J66" s="89"/>
      <c r="K66" s="89"/>
      <c r="L66" s="89"/>
      <c r="M66" s="89"/>
      <c r="N66" s="89"/>
    </row>
    <row r="67" spans="1:14" s="87" customFormat="1">
      <c r="A67" s="263">
        <v>342</v>
      </c>
      <c r="B67" s="55" t="s">
        <v>2709</v>
      </c>
      <c r="C67" s="253" t="s">
        <v>1467</v>
      </c>
      <c r="D67" s="259">
        <v>2.4305555555555556E-2</v>
      </c>
      <c r="E67" s="264"/>
      <c r="G67" s="89"/>
      <c r="H67" s="89"/>
      <c r="I67" s="89"/>
      <c r="J67" s="89"/>
      <c r="K67" s="89"/>
      <c r="L67" s="89"/>
      <c r="M67" s="89"/>
      <c r="N67" s="89"/>
    </row>
    <row r="68" spans="1:14" s="87" customFormat="1">
      <c r="A68" s="263">
        <v>369</v>
      </c>
      <c r="B68" s="55" t="s">
        <v>2255</v>
      </c>
      <c r="C68" s="263" t="s">
        <v>1793</v>
      </c>
      <c r="D68" s="259">
        <v>2.4305555555555601E-2</v>
      </c>
      <c r="E68" s="264"/>
      <c r="G68" s="132">
        <v>1.9675925925925927E-2</v>
      </c>
      <c r="H68" s="97"/>
      <c r="I68" s="97"/>
      <c r="J68" s="97"/>
      <c r="K68" s="97"/>
      <c r="L68" s="97"/>
      <c r="M68" s="97"/>
      <c r="N68" s="97"/>
    </row>
    <row r="69" spans="1:14" s="87" customFormat="1">
      <c r="A69" s="263">
        <v>307</v>
      </c>
      <c r="B69" s="108" t="s">
        <v>1086</v>
      </c>
      <c r="C69" s="253" t="s">
        <v>1933</v>
      </c>
      <c r="D69" s="259">
        <v>2.7777777777777776E-2</v>
      </c>
      <c r="E69" s="264"/>
      <c r="G69" s="56" t="s">
        <v>2404</v>
      </c>
      <c r="H69" s="89" t="s">
        <v>321</v>
      </c>
      <c r="I69" s="89" t="s">
        <v>278</v>
      </c>
      <c r="J69" s="89" t="s">
        <v>279</v>
      </c>
      <c r="K69" s="89"/>
      <c r="L69" s="89"/>
      <c r="M69" s="89"/>
      <c r="N69" s="89" t="s">
        <v>309</v>
      </c>
    </row>
    <row r="70" spans="1:14">
      <c r="A70" s="263">
        <v>335</v>
      </c>
      <c r="B70" s="55" t="s">
        <v>1041</v>
      </c>
      <c r="C70" s="253" t="s">
        <v>1467</v>
      </c>
      <c r="D70" s="259">
        <v>3.4722222222222224E-2</v>
      </c>
      <c r="E70" s="264"/>
      <c r="G70" s="89"/>
      <c r="H70" s="89"/>
      <c r="I70" s="89"/>
      <c r="J70" s="89"/>
      <c r="K70" s="89"/>
      <c r="L70" s="89"/>
      <c r="M70" s="89"/>
      <c r="N70" s="89"/>
    </row>
    <row r="71" spans="1:14">
      <c r="A71" s="263">
        <v>391</v>
      </c>
      <c r="B71" s="108" t="s">
        <v>2494</v>
      </c>
      <c r="C71" s="253" t="s">
        <v>2496</v>
      </c>
      <c r="D71" s="259">
        <v>3.5416666666666666E-2</v>
      </c>
      <c r="E71" s="264"/>
      <c r="G71" s="132">
        <v>1.7939814814814815E-2</v>
      </c>
      <c r="H71" s="97"/>
      <c r="I71" s="97"/>
      <c r="J71" s="97"/>
      <c r="K71" s="97"/>
      <c r="L71" s="97"/>
      <c r="M71" s="97"/>
      <c r="N71" s="97"/>
    </row>
    <row r="72" spans="1:14">
      <c r="A72" s="263">
        <v>407</v>
      </c>
      <c r="B72" s="108" t="s">
        <v>2755</v>
      </c>
      <c r="C72" s="263" t="s">
        <v>2496</v>
      </c>
      <c r="D72" s="259">
        <v>3.5416666666666666E-2</v>
      </c>
      <c r="E72" s="264"/>
      <c r="G72" s="56" t="s">
        <v>2403</v>
      </c>
      <c r="H72" s="89" t="s">
        <v>285</v>
      </c>
      <c r="I72" s="89"/>
      <c r="J72" s="95"/>
      <c r="K72" s="89"/>
      <c r="L72" s="89"/>
      <c r="M72" s="89" t="s">
        <v>536</v>
      </c>
      <c r="N72" s="89"/>
    </row>
    <row r="73" spans="1:14">
      <c r="A73" s="263">
        <v>363</v>
      </c>
      <c r="B73" s="55" t="s">
        <v>2090</v>
      </c>
      <c r="C73" s="253" t="s">
        <v>1830</v>
      </c>
      <c r="D73" s="259">
        <v>3.6805555555555557E-2</v>
      </c>
      <c r="E73" s="264"/>
      <c r="G73" s="57" t="s">
        <v>2402</v>
      </c>
      <c r="H73" s="89" t="s">
        <v>322</v>
      </c>
      <c r="I73" s="89" t="s">
        <v>323</v>
      </c>
      <c r="J73" s="89"/>
      <c r="K73" s="89"/>
      <c r="L73" s="89"/>
      <c r="M73" s="89"/>
      <c r="N73" s="89" t="s">
        <v>309</v>
      </c>
    </row>
    <row r="74" spans="1:14">
      <c r="A74" s="263">
        <v>337</v>
      </c>
      <c r="B74" s="108" t="s">
        <v>1683</v>
      </c>
      <c r="C74" s="253" t="s">
        <v>1693</v>
      </c>
      <c r="D74" s="259">
        <v>3.8194444444444441E-2</v>
      </c>
      <c r="E74" s="264"/>
      <c r="G74" s="94" t="s">
        <v>2401</v>
      </c>
      <c r="H74" s="89" t="s">
        <v>752</v>
      </c>
      <c r="I74" s="89" t="s">
        <v>307</v>
      </c>
      <c r="J74" s="89" t="s">
        <v>304</v>
      </c>
      <c r="K74" s="95"/>
      <c r="L74" s="95"/>
      <c r="M74" s="89" t="s">
        <v>536</v>
      </c>
      <c r="N74" s="89" t="s">
        <v>761</v>
      </c>
    </row>
    <row r="75" spans="1:14">
      <c r="A75" s="263">
        <v>149</v>
      </c>
      <c r="B75" s="55" t="s">
        <v>215</v>
      </c>
      <c r="C75" s="253" t="s">
        <v>1693</v>
      </c>
      <c r="D75" s="259">
        <v>4.1666666666666664E-2</v>
      </c>
      <c r="E75" s="264"/>
      <c r="G75" s="89"/>
      <c r="H75" s="89"/>
      <c r="I75" s="89"/>
      <c r="J75" s="89"/>
      <c r="K75" s="89"/>
      <c r="L75" s="89"/>
      <c r="M75" s="89"/>
      <c r="N75" s="89"/>
    </row>
    <row r="76" spans="1:14">
      <c r="A76" s="263">
        <v>399</v>
      </c>
      <c r="B76" s="55" t="s">
        <v>2712</v>
      </c>
      <c r="C76" s="144" t="s">
        <v>1693</v>
      </c>
      <c r="D76" s="259">
        <v>4.1666666666666664E-2</v>
      </c>
      <c r="E76" s="110"/>
      <c r="G76" s="132">
        <v>1.7361111111111112E-2</v>
      </c>
      <c r="H76" s="97"/>
      <c r="I76" s="97"/>
      <c r="J76" s="97"/>
      <c r="K76" s="97"/>
      <c r="L76" s="97"/>
      <c r="M76" s="97"/>
      <c r="N76" s="97"/>
    </row>
    <row r="77" spans="1:14">
      <c r="A77" s="263">
        <v>421</v>
      </c>
      <c r="B77" s="55" t="s">
        <v>2794</v>
      </c>
      <c r="C77" s="144" t="s">
        <v>1693</v>
      </c>
      <c r="D77" s="259">
        <v>4.1666666666666664E-2</v>
      </c>
      <c r="E77" s="110"/>
      <c r="G77" s="56" t="s">
        <v>2400</v>
      </c>
      <c r="H77" s="89" t="s">
        <v>325</v>
      </c>
      <c r="I77" s="89" t="s">
        <v>326</v>
      </c>
      <c r="J77" s="95" t="s">
        <v>302</v>
      </c>
      <c r="K77" s="89"/>
      <c r="L77" s="89"/>
      <c r="M77" s="89" t="s">
        <v>536</v>
      </c>
      <c r="N77" s="89"/>
    </row>
    <row r="78" spans="1:14">
      <c r="A78" s="263">
        <v>309</v>
      </c>
      <c r="B78" s="54" t="s">
        <v>582</v>
      </c>
      <c r="C78" s="253" t="s">
        <v>1793</v>
      </c>
      <c r="D78" s="259">
        <v>4.1678240740740745E-2</v>
      </c>
      <c r="E78" s="264" t="s">
        <v>1039</v>
      </c>
      <c r="G78" s="89"/>
      <c r="H78" s="89"/>
      <c r="I78" s="89"/>
      <c r="J78" s="89"/>
      <c r="K78" s="89"/>
      <c r="L78" s="89"/>
      <c r="M78" s="89"/>
      <c r="N78" s="89"/>
    </row>
    <row r="79" spans="1:14">
      <c r="A79" s="263">
        <v>51</v>
      </c>
      <c r="B79" s="85" t="s">
        <v>203</v>
      </c>
      <c r="C79" s="253" t="s">
        <v>1693</v>
      </c>
      <c r="D79" s="259">
        <v>4.5138888888888888E-2</v>
      </c>
      <c r="E79" s="264" t="s">
        <v>668</v>
      </c>
      <c r="G79" s="132">
        <v>1.6782407407407409E-2</v>
      </c>
      <c r="H79" s="97"/>
      <c r="I79" s="97"/>
      <c r="J79" s="97"/>
      <c r="K79" s="97"/>
      <c r="L79" s="97"/>
      <c r="M79" s="97"/>
      <c r="N79" s="97"/>
    </row>
    <row r="80" spans="1:14" s="87" customFormat="1">
      <c r="A80" s="263">
        <v>52</v>
      </c>
      <c r="B80" s="85" t="s">
        <v>204</v>
      </c>
      <c r="C80" s="263" t="s">
        <v>1693</v>
      </c>
      <c r="D80" s="259">
        <v>4.5138888888888888E-2</v>
      </c>
      <c r="E80" s="264"/>
      <c r="G80" s="94" t="s">
        <v>2399</v>
      </c>
      <c r="H80" s="89" t="s">
        <v>327</v>
      </c>
      <c r="I80" s="89" t="s">
        <v>302</v>
      </c>
      <c r="J80" s="89" t="s">
        <v>291</v>
      </c>
      <c r="K80" s="89" t="s">
        <v>326</v>
      </c>
      <c r="L80" s="89" t="s">
        <v>284</v>
      </c>
      <c r="M80" s="89" t="s">
        <v>536</v>
      </c>
      <c r="N80" s="89"/>
    </row>
    <row r="81" spans="1:14" s="87" customFormat="1">
      <c r="A81" s="263">
        <v>53</v>
      </c>
      <c r="B81" s="85" t="s">
        <v>205</v>
      </c>
      <c r="C81" s="263" t="s">
        <v>1693</v>
      </c>
      <c r="D81" s="259">
        <v>4.5138888888888888E-2</v>
      </c>
      <c r="E81" s="264"/>
      <c r="G81" s="94" t="s">
        <v>2398</v>
      </c>
      <c r="H81" s="89" t="s">
        <v>328</v>
      </c>
      <c r="I81" s="89"/>
      <c r="J81" s="89"/>
      <c r="K81" s="89"/>
      <c r="L81" s="89"/>
      <c r="M81" s="89"/>
      <c r="N81" s="89"/>
    </row>
    <row r="82" spans="1:14">
      <c r="A82" s="263">
        <v>54</v>
      </c>
      <c r="B82" s="109" t="s">
        <v>206</v>
      </c>
      <c r="C82" s="263" t="s">
        <v>1693</v>
      </c>
      <c r="D82" s="259">
        <v>4.5138888888888888E-2</v>
      </c>
      <c r="E82" s="264"/>
      <c r="G82" s="94" t="s">
        <v>2397</v>
      </c>
      <c r="H82" s="89" t="s">
        <v>327</v>
      </c>
      <c r="I82" s="89" t="s">
        <v>302</v>
      </c>
      <c r="J82" s="89" t="s">
        <v>291</v>
      </c>
      <c r="K82" s="89" t="s">
        <v>330</v>
      </c>
      <c r="L82" s="89" t="s">
        <v>280</v>
      </c>
      <c r="M82" s="89" t="s">
        <v>536</v>
      </c>
      <c r="N82" s="89"/>
    </row>
    <row r="83" spans="1:14">
      <c r="A83" s="263">
        <v>312</v>
      </c>
      <c r="B83" s="55" t="s">
        <v>1626</v>
      </c>
      <c r="C83" s="263" t="s">
        <v>1693</v>
      </c>
      <c r="D83" s="259">
        <v>4.5138888888888888E-2</v>
      </c>
      <c r="E83" s="264"/>
      <c r="G83" s="89"/>
      <c r="H83" s="89"/>
      <c r="I83" s="89"/>
      <c r="J83" s="89"/>
      <c r="K83" s="89"/>
      <c r="L83" s="89"/>
      <c r="M83" s="89"/>
      <c r="N83" s="89"/>
    </row>
    <row r="84" spans="1:14">
      <c r="A84" s="263">
        <v>353</v>
      </c>
      <c r="B84" s="55" t="s">
        <v>2716</v>
      </c>
      <c r="C84" s="263" t="s">
        <v>1693</v>
      </c>
      <c r="D84" s="259">
        <v>4.5138888888888888E-2</v>
      </c>
      <c r="E84" s="264"/>
      <c r="G84" s="132">
        <v>1.6203703703703703E-2</v>
      </c>
      <c r="H84" s="97"/>
      <c r="I84" s="97"/>
      <c r="J84" s="97"/>
      <c r="K84" s="97"/>
      <c r="L84" s="97"/>
      <c r="M84" s="97"/>
      <c r="N84" s="97"/>
    </row>
    <row r="85" spans="1:14">
      <c r="A85" s="263">
        <v>377</v>
      </c>
      <c r="B85" s="55" t="s">
        <v>2306</v>
      </c>
      <c r="C85" s="144" t="s">
        <v>1829</v>
      </c>
      <c r="D85" s="259">
        <v>4.5138888888888888E-2</v>
      </c>
      <c r="E85" s="110"/>
      <c r="G85" s="56" t="s">
        <v>2396</v>
      </c>
      <c r="H85" s="89" t="s">
        <v>749</v>
      </c>
      <c r="I85" s="89" t="s">
        <v>362</v>
      </c>
      <c r="J85" s="95" t="s">
        <v>333</v>
      </c>
      <c r="K85" s="89"/>
      <c r="L85" s="89"/>
      <c r="M85" s="89" t="s">
        <v>537</v>
      </c>
      <c r="N85" s="89"/>
    </row>
    <row r="86" spans="1:14">
      <c r="A86" s="263">
        <v>148</v>
      </c>
      <c r="B86" s="108" t="s">
        <v>672</v>
      </c>
      <c r="C86" s="253" t="s">
        <v>1693</v>
      </c>
      <c r="D86" s="259">
        <v>4.8611111111111112E-2</v>
      </c>
      <c r="E86" s="264"/>
      <c r="G86" s="94" t="s">
        <v>2395</v>
      </c>
      <c r="H86" s="96" t="s">
        <v>306</v>
      </c>
      <c r="I86" s="96" t="s">
        <v>307</v>
      </c>
      <c r="J86" s="96" t="s">
        <v>352</v>
      </c>
      <c r="K86" s="96"/>
      <c r="L86" s="96"/>
      <c r="M86" s="96" t="s">
        <v>536</v>
      </c>
      <c r="N86" s="96"/>
    </row>
    <row r="87" spans="1:14" ht="15">
      <c r="A87" s="263">
        <v>430</v>
      </c>
      <c r="B87" s="55" t="s">
        <v>3617</v>
      </c>
      <c r="C87" s="266" t="s">
        <v>1693</v>
      </c>
      <c r="D87" s="259">
        <v>4.8611111111111112E-2</v>
      </c>
      <c r="E87" s="110"/>
      <c r="G87" s="57" t="s">
        <v>2394</v>
      </c>
      <c r="H87" s="89" t="s">
        <v>331</v>
      </c>
      <c r="I87" s="89" t="s">
        <v>294</v>
      </c>
      <c r="J87" s="89"/>
      <c r="K87" s="89"/>
      <c r="L87" s="89"/>
      <c r="M87" s="89"/>
      <c r="N87" s="89"/>
    </row>
    <row r="88" spans="1:14">
      <c r="A88" s="263">
        <v>160</v>
      </c>
      <c r="B88" s="109" t="s">
        <v>1037</v>
      </c>
      <c r="C88" s="253" t="s">
        <v>1693</v>
      </c>
      <c r="D88" s="259">
        <v>4.9999999999999996E-2</v>
      </c>
      <c r="E88" s="264"/>
      <c r="G88" s="81" t="s">
        <v>2393</v>
      </c>
      <c r="H88" s="89" t="s">
        <v>332</v>
      </c>
      <c r="I88" s="89"/>
      <c r="J88" s="89"/>
      <c r="K88" s="89"/>
      <c r="L88" s="89"/>
      <c r="M88" s="89"/>
      <c r="N88" s="89"/>
    </row>
    <row r="89" spans="1:14">
      <c r="A89" s="263">
        <v>357</v>
      </c>
      <c r="B89" s="109" t="s">
        <v>2246</v>
      </c>
      <c r="C89" s="263" t="s">
        <v>1695</v>
      </c>
      <c r="D89" s="259">
        <v>5.2083333333333301E-2</v>
      </c>
      <c r="E89" s="264"/>
      <c r="G89" s="56"/>
      <c r="H89" s="89"/>
      <c r="I89" s="89"/>
      <c r="J89" s="89"/>
      <c r="K89" s="89"/>
      <c r="L89" s="89"/>
      <c r="M89" s="89"/>
      <c r="N89" s="89"/>
    </row>
    <row r="90" spans="1:14">
      <c r="A90" s="263">
        <v>405</v>
      </c>
      <c r="B90" s="55" t="s">
        <v>2753</v>
      </c>
      <c r="C90" s="263" t="s">
        <v>1693</v>
      </c>
      <c r="D90" s="259">
        <v>5.2083333333333301E-2</v>
      </c>
      <c r="E90" s="264"/>
      <c r="G90" s="132">
        <v>1.5625E-2</v>
      </c>
      <c r="H90" s="97"/>
      <c r="I90" s="97"/>
      <c r="J90" s="97"/>
      <c r="K90" s="97"/>
      <c r="L90" s="97"/>
      <c r="M90" s="97"/>
      <c r="N90" s="97"/>
    </row>
    <row r="91" spans="1:14" ht="15">
      <c r="A91" s="263">
        <v>45</v>
      </c>
      <c r="B91" s="109" t="s">
        <v>200</v>
      </c>
      <c r="C91" s="266" t="s">
        <v>1693</v>
      </c>
      <c r="D91" s="259">
        <v>5.2083333333333329E-2</v>
      </c>
      <c r="E91" s="264" t="s">
        <v>666</v>
      </c>
      <c r="G91" s="94" t="s">
        <v>2392</v>
      </c>
      <c r="H91" s="89" t="s">
        <v>336</v>
      </c>
      <c r="I91" s="89" t="s">
        <v>754</v>
      </c>
      <c r="J91" s="89" t="s">
        <v>300</v>
      </c>
      <c r="K91" s="95"/>
      <c r="L91" s="89"/>
      <c r="M91" s="89" t="s">
        <v>538</v>
      </c>
      <c r="N91" s="89"/>
    </row>
    <row r="92" spans="1:14">
      <c r="A92" s="263">
        <v>56</v>
      </c>
      <c r="B92" s="109" t="s">
        <v>208</v>
      </c>
      <c r="C92" s="253" t="s">
        <v>1693</v>
      </c>
      <c r="D92" s="259">
        <v>5.2083333333333329E-2</v>
      </c>
      <c r="E92" s="264" t="s">
        <v>924</v>
      </c>
      <c r="G92" s="94" t="s">
        <v>335</v>
      </c>
      <c r="H92" s="89" t="s">
        <v>336</v>
      </c>
      <c r="I92" s="89" t="s">
        <v>326</v>
      </c>
      <c r="J92" s="89"/>
      <c r="K92" s="95"/>
      <c r="L92" s="89"/>
      <c r="M92" s="89" t="s">
        <v>536</v>
      </c>
      <c r="N92" s="89"/>
    </row>
    <row r="93" spans="1:14" ht="15">
      <c r="A93" s="263">
        <v>57</v>
      </c>
      <c r="B93" s="109" t="s">
        <v>209</v>
      </c>
      <c r="C93" s="266" t="s">
        <v>1693</v>
      </c>
      <c r="D93" s="259">
        <v>5.2083333333333329E-2</v>
      </c>
      <c r="E93" s="264"/>
      <c r="G93" s="89"/>
      <c r="H93" s="89"/>
      <c r="I93" s="89"/>
      <c r="J93" s="89"/>
      <c r="K93" s="89"/>
      <c r="L93" s="89"/>
      <c r="M93" s="89"/>
      <c r="N93" s="89"/>
    </row>
    <row r="94" spans="1:14">
      <c r="A94" s="263">
        <v>131</v>
      </c>
      <c r="B94" s="109" t="s">
        <v>184</v>
      </c>
      <c r="C94" s="263" t="s">
        <v>1695</v>
      </c>
      <c r="D94" s="259">
        <v>5.2083333333333329E-2</v>
      </c>
      <c r="E94" s="601" t="s">
        <v>3628</v>
      </c>
      <c r="G94" s="132">
        <v>1.5046296296296295E-2</v>
      </c>
      <c r="H94" s="97"/>
      <c r="I94" s="97"/>
      <c r="J94" s="97"/>
      <c r="K94" s="97"/>
      <c r="L94" s="97"/>
      <c r="M94" s="97"/>
      <c r="N94" s="97"/>
    </row>
    <row r="95" spans="1:14">
      <c r="A95" s="263">
        <v>132</v>
      </c>
      <c r="B95" s="109" t="s">
        <v>185</v>
      </c>
      <c r="C95" s="263" t="s">
        <v>1695</v>
      </c>
      <c r="D95" s="259">
        <v>5.2083333333333329E-2</v>
      </c>
      <c r="E95" s="601"/>
      <c r="G95" s="56" t="s">
        <v>2391</v>
      </c>
      <c r="H95" s="89" t="s">
        <v>338</v>
      </c>
      <c r="I95" s="89" t="s">
        <v>302</v>
      </c>
      <c r="J95" s="95" t="s">
        <v>307</v>
      </c>
      <c r="K95" s="89"/>
      <c r="L95" s="89"/>
      <c r="M95" s="89" t="s">
        <v>536</v>
      </c>
      <c r="N95" s="89"/>
    </row>
    <row r="96" spans="1:14">
      <c r="A96" s="263">
        <v>133</v>
      </c>
      <c r="B96" s="109" t="s">
        <v>186</v>
      </c>
      <c r="C96" s="253" t="s">
        <v>1695</v>
      </c>
      <c r="D96" s="259">
        <v>5.2083333333333329E-2</v>
      </c>
      <c r="E96" s="601"/>
      <c r="G96" s="94" t="s">
        <v>2390</v>
      </c>
      <c r="H96" s="89" t="s">
        <v>363</v>
      </c>
      <c r="I96" s="89" t="s">
        <v>754</v>
      </c>
      <c r="J96" s="89"/>
      <c r="K96" s="95"/>
      <c r="L96" s="89"/>
      <c r="M96" s="89" t="s">
        <v>536</v>
      </c>
      <c r="N96" s="89"/>
    </row>
    <row r="97" spans="1:14">
      <c r="A97" s="263">
        <v>134</v>
      </c>
      <c r="B97" s="109" t="s">
        <v>187</v>
      </c>
      <c r="C97" s="263" t="s">
        <v>1695</v>
      </c>
      <c r="D97" s="259">
        <v>5.2083333333333329E-2</v>
      </c>
      <c r="E97" s="601"/>
      <c r="G97" s="57" t="s">
        <v>2389</v>
      </c>
      <c r="H97" s="89" t="s">
        <v>337</v>
      </c>
      <c r="I97" s="89" t="s">
        <v>294</v>
      </c>
      <c r="J97" s="89"/>
      <c r="K97" s="89"/>
      <c r="L97" s="89"/>
      <c r="M97" s="89"/>
      <c r="N97" s="89"/>
    </row>
    <row r="98" spans="1:14">
      <c r="A98" s="263">
        <v>158</v>
      </c>
      <c r="B98" s="109" t="s">
        <v>52</v>
      </c>
      <c r="C98" s="263" t="s">
        <v>1693</v>
      </c>
      <c r="D98" s="259">
        <v>5.2083333333333329E-2</v>
      </c>
      <c r="E98" s="264"/>
      <c r="G98" s="89"/>
      <c r="H98" s="89"/>
      <c r="I98" s="89"/>
      <c r="J98" s="89"/>
      <c r="K98" s="89"/>
      <c r="L98" s="89"/>
      <c r="M98" s="89"/>
      <c r="N98" s="89"/>
    </row>
    <row r="99" spans="1:14">
      <c r="A99" s="263">
        <v>144</v>
      </c>
      <c r="B99" s="55" t="s">
        <v>214</v>
      </c>
      <c r="C99" s="263" t="s">
        <v>1693</v>
      </c>
      <c r="D99" s="259">
        <v>5.2083333333333336E-2</v>
      </c>
      <c r="E99" s="264" t="s">
        <v>671</v>
      </c>
      <c r="G99" s="132">
        <v>1.3888888888888888E-2</v>
      </c>
      <c r="H99" s="97"/>
      <c r="I99" s="97"/>
      <c r="J99" s="97"/>
      <c r="K99" s="97"/>
      <c r="L99" s="97"/>
      <c r="M99" s="97"/>
      <c r="N99" s="97"/>
    </row>
    <row r="100" spans="1:14">
      <c r="A100" s="263">
        <v>157</v>
      </c>
      <c r="B100" s="55" t="s">
        <v>217</v>
      </c>
      <c r="C100" s="263" t="s">
        <v>1693</v>
      </c>
      <c r="D100" s="259">
        <v>5.2083333333333336E-2</v>
      </c>
      <c r="E100" s="264" t="s">
        <v>675</v>
      </c>
      <c r="G100" s="94" t="s">
        <v>2388</v>
      </c>
      <c r="H100" s="89" t="s">
        <v>278</v>
      </c>
      <c r="I100" s="95" t="s">
        <v>327</v>
      </c>
      <c r="J100" s="89"/>
      <c r="K100" s="89"/>
      <c r="L100" s="89"/>
      <c r="M100" s="89" t="s">
        <v>536</v>
      </c>
      <c r="N100" s="89"/>
    </row>
    <row r="101" spans="1:14">
      <c r="A101" s="263">
        <v>248</v>
      </c>
      <c r="B101" s="108" t="s">
        <v>917</v>
      </c>
      <c r="C101" s="263" t="s">
        <v>1693</v>
      </c>
      <c r="D101" s="259">
        <v>5.2083333333333336E-2</v>
      </c>
      <c r="E101" s="264" t="s">
        <v>677</v>
      </c>
      <c r="G101" s="89"/>
      <c r="H101" s="89"/>
      <c r="I101" s="89"/>
      <c r="J101" s="89"/>
      <c r="K101" s="89"/>
      <c r="L101" s="89"/>
      <c r="M101" s="89"/>
      <c r="N101" s="89"/>
    </row>
    <row r="102" spans="1:14">
      <c r="A102" s="263">
        <v>249</v>
      </c>
      <c r="B102" s="109" t="s">
        <v>219</v>
      </c>
      <c r="C102" s="263" t="s">
        <v>1693</v>
      </c>
      <c r="D102" s="259">
        <v>5.2083333333333336E-2</v>
      </c>
      <c r="E102" s="264"/>
      <c r="G102" s="132">
        <v>1.3310185185185187E-2</v>
      </c>
      <c r="H102" s="97"/>
      <c r="I102" s="97"/>
      <c r="J102" s="97"/>
      <c r="K102" s="97"/>
      <c r="L102" s="97"/>
      <c r="M102" s="97"/>
      <c r="N102" s="97"/>
    </row>
    <row r="103" spans="1:14">
      <c r="A103" s="263">
        <v>252</v>
      </c>
      <c r="B103" s="55" t="s">
        <v>1084</v>
      </c>
      <c r="C103" s="263" t="s">
        <v>1693</v>
      </c>
      <c r="D103" s="259">
        <v>5.4166666666666669E-2</v>
      </c>
      <c r="E103" s="110"/>
      <c r="G103" s="94" t="s">
        <v>2387</v>
      </c>
      <c r="H103" s="89" t="s">
        <v>757</v>
      </c>
      <c r="I103" s="89"/>
      <c r="J103" s="95"/>
      <c r="K103" s="89"/>
      <c r="L103" s="89"/>
      <c r="M103" s="89" t="s">
        <v>538</v>
      </c>
      <c r="N103" s="89"/>
    </row>
    <row r="104" spans="1:14">
      <c r="A104" s="263">
        <v>347</v>
      </c>
      <c r="B104" s="108" t="s">
        <v>1939</v>
      </c>
      <c r="C104" s="263" t="s">
        <v>1693</v>
      </c>
      <c r="D104" s="259">
        <v>5.4166666666666669E-2</v>
      </c>
      <c r="E104" s="264"/>
      <c r="G104" s="94" t="s">
        <v>2386</v>
      </c>
      <c r="H104" s="89" t="s">
        <v>319</v>
      </c>
      <c r="I104" s="89" t="s">
        <v>323</v>
      </c>
      <c r="J104" s="95" t="s">
        <v>303</v>
      </c>
      <c r="K104" s="89"/>
      <c r="L104" s="89"/>
      <c r="M104" s="89" t="s">
        <v>536</v>
      </c>
      <c r="N104" s="89"/>
    </row>
    <row r="105" spans="1:14">
      <c r="A105" s="263">
        <v>348</v>
      </c>
      <c r="B105" s="108" t="s">
        <v>2715</v>
      </c>
      <c r="C105" s="263" t="s">
        <v>1693</v>
      </c>
      <c r="D105" s="259">
        <v>5.4166666666666669E-2</v>
      </c>
      <c r="E105" s="264"/>
      <c r="G105" s="89"/>
      <c r="H105" s="89"/>
      <c r="I105" s="89"/>
      <c r="J105" s="95"/>
      <c r="K105" s="89"/>
      <c r="L105" s="89"/>
      <c r="M105" s="89"/>
      <c r="N105" s="89"/>
    </row>
    <row r="106" spans="1:14">
      <c r="A106" s="263">
        <v>39</v>
      </c>
      <c r="B106" s="55" t="s">
        <v>182</v>
      </c>
      <c r="C106" s="253" t="s">
        <v>1695</v>
      </c>
      <c r="D106" s="259">
        <v>5.5555555555555552E-2</v>
      </c>
      <c r="E106" s="264" t="s">
        <v>660</v>
      </c>
      <c r="G106" s="132">
        <v>1.2731481481481481E-2</v>
      </c>
      <c r="H106" s="97"/>
      <c r="I106" s="97"/>
      <c r="J106" s="97"/>
      <c r="K106" s="97"/>
      <c r="L106" s="97"/>
      <c r="M106" s="97"/>
      <c r="N106" s="97"/>
    </row>
    <row r="107" spans="1:14">
      <c r="A107" s="263">
        <v>50</v>
      </c>
      <c r="B107" s="108" t="s">
        <v>915</v>
      </c>
      <c r="C107" s="253" t="s">
        <v>1693</v>
      </c>
      <c r="D107" s="259">
        <v>5.5555555555555552E-2</v>
      </c>
      <c r="E107" s="264"/>
      <c r="G107" s="94" t="s">
        <v>2385</v>
      </c>
      <c r="H107" s="89" t="s">
        <v>340</v>
      </c>
      <c r="I107" s="89" t="s">
        <v>512</v>
      </c>
      <c r="J107" s="89"/>
      <c r="K107" s="89"/>
      <c r="L107" s="89"/>
      <c r="M107" s="89"/>
      <c r="N107" s="89"/>
    </row>
    <row r="108" spans="1:14">
      <c r="A108" s="263">
        <v>58</v>
      </c>
      <c r="B108" s="109" t="s">
        <v>210</v>
      </c>
      <c r="C108" s="263" t="s">
        <v>1693</v>
      </c>
      <c r="D108" s="259">
        <v>5.5555555555555552E-2</v>
      </c>
      <c r="E108" s="264" t="s">
        <v>1030</v>
      </c>
      <c r="G108" s="89"/>
      <c r="H108" s="89"/>
      <c r="I108" s="89"/>
      <c r="J108" s="89"/>
      <c r="K108" s="89"/>
      <c r="L108" s="89"/>
      <c r="M108" s="89"/>
      <c r="N108" s="89"/>
    </row>
    <row r="109" spans="1:14">
      <c r="A109" s="263">
        <v>59</v>
      </c>
      <c r="B109" s="55" t="s">
        <v>211</v>
      </c>
      <c r="C109" s="263" t="s">
        <v>1693</v>
      </c>
      <c r="D109" s="259">
        <v>5.5555555555555552E-2</v>
      </c>
      <c r="E109" s="264" t="s">
        <v>669</v>
      </c>
      <c r="G109" s="132">
        <v>1.2152777777777778E-2</v>
      </c>
      <c r="H109" s="97"/>
      <c r="I109" s="97"/>
      <c r="J109" s="97"/>
      <c r="K109" s="97"/>
      <c r="L109" s="97"/>
      <c r="M109" s="97"/>
      <c r="N109" s="97"/>
    </row>
    <row r="110" spans="1:14">
      <c r="A110" s="263">
        <v>135</v>
      </c>
      <c r="B110" s="109" t="s">
        <v>188</v>
      </c>
      <c r="C110" s="253" t="s">
        <v>1695</v>
      </c>
      <c r="D110" s="259">
        <v>5.5555555555555552E-2</v>
      </c>
      <c r="E110" s="264"/>
      <c r="G110" s="94" t="s">
        <v>2384</v>
      </c>
      <c r="H110" s="89" t="s">
        <v>317</v>
      </c>
      <c r="I110" s="95" t="s">
        <v>750</v>
      </c>
      <c r="J110" s="89"/>
      <c r="K110" s="89"/>
      <c r="L110" s="89"/>
      <c r="M110" s="89" t="s">
        <v>536</v>
      </c>
      <c r="N110" s="89"/>
    </row>
    <row r="111" spans="1:14">
      <c r="A111" s="263">
        <v>136</v>
      </c>
      <c r="B111" s="109" t="s">
        <v>189</v>
      </c>
      <c r="C111" s="263" t="s">
        <v>1695</v>
      </c>
      <c r="D111" s="259">
        <v>5.5555555555555552E-2</v>
      </c>
      <c r="E111" s="264" t="s">
        <v>661</v>
      </c>
      <c r="G111" s="132">
        <v>1.1574074074074075E-2</v>
      </c>
      <c r="H111" s="97"/>
      <c r="I111" s="97"/>
      <c r="J111" s="97"/>
      <c r="K111" s="97"/>
      <c r="L111" s="97"/>
      <c r="M111" s="97"/>
      <c r="N111" s="97"/>
    </row>
    <row r="112" spans="1:14">
      <c r="A112" s="263">
        <v>139</v>
      </c>
      <c r="B112" s="109" t="s">
        <v>192</v>
      </c>
      <c r="C112" s="263" t="s">
        <v>1695</v>
      </c>
      <c r="D112" s="259">
        <v>5.5555555555555552E-2</v>
      </c>
      <c r="E112" s="264" t="s">
        <v>663</v>
      </c>
      <c r="G112" s="56" t="s">
        <v>2383</v>
      </c>
      <c r="H112" s="89" t="s">
        <v>342</v>
      </c>
      <c r="I112" s="89" t="s">
        <v>278</v>
      </c>
      <c r="J112" s="89" t="s">
        <v>291</v>
      </c>
      <c r="K112" s="89"/>
      <c r="L112" s="89"/>
      <c r="M112" s="89"/>
      <c r="N112" s="89" t="s">
        <v>343</v>
      </c>
    </row>
    <row r="113" spans="1:14">
      <c r="A113" s="263">
        <v>152</v>
      </c>
      <c r="B113" s="55" t="s">
        <v>216</v>
      </c>
      <c r="C113" s="263" t="s">
        <v>1693</v>
      </c>
      <c r="D113" s="259">
        <v>5.5555555555555552E-2</v>
      </c>
      <c r="E113" s="264" t="s">
        <v>673</v>
      </c>
      <c r="G113" s="56" t="s">
        <v>2382</v>
      </c>
      <c r="H113" s="89" t="s">
        <v>342</v>
      </c>
      <c r="I113" s="89" t="s">
        <v>317</v>
      </c>
      <c r="J113" s="89" t="s">
        <v>291</v>
      </c>
      <c r="K113" s="89"/>
      <c r="L113" s="89"/>
      <c r="M113" s="89"/>
      <c r="N113" s="89" t="s">
        <v>343</v>
      </c>
    </row>
    <row r="114" spans="1:14">
      <c r="A114" s="263">
        <v>153</v>
      </c>
      <c r="B114" s="108" t="s">
        <v>916</v>
      </c>
      <c r="C114" s="253" t="s">
        <v>1693</v>
      </c>
      <c r="D114" s="259">
        <v>5.5555555555555552E-2</v>
      </c>
      <c r="E114" s="264" t="s">
        <v>674</v>
      </c>
      <c r="G114" s="94" t="s">
        <v>2381</v>
      </c>
      <c r="H114" s="89" t="s">
        <v>341</v>
      </c>
      <c r="I114" s="89" t="s">
        <v>509</v>
      </c>
      <c r="J114" s="89"/>
      <c r="K114" s="89"/>
      <c r="L114" s="89"/>
      <c r="M114" s="89"/>
      <c r="N114" s="89"/>
    </row>
    <row r="115" spans="1:14">
      <c r="A115" s="263">
        <v>238</v>
      </c>
      <c r="B115" s="109" t="s">
        <v>665</v>
      </c>
      <c r="C115" s="253" t="s">
        <v>1695</v>
      </c>
      <c r="D115" s="259">
        <v>5.5555555555555552E-2</v>
      </c>
      <c r="E115" s="264"/>
      <c r="G115" s="89"/>
      <c r="H115" s="89"/>
      <c r="I115" s="89"/>
      <c r="J115" s="89"/>
      <c r="K115" s="89"/>
      <c r="L115" s="89"/>
      <c r="M115" s="89"/>
      <c r="N115" s="89"/>
    </row>
    <row r="116" spans="1:14">
      <c r="A116" s="263">
        <v>239</v>
      </c>
      <c r="B116" s="109" t="s">
        <v>919</v>
      </c>
      <c r="C116" s="253" t="s">
        <v>1695</v>
      </c>
      <c r="D116" s="259">
        <v>5.5555555555555552E-2</v>
      </c>
      <c r="E116" s="264"/>
      <c r="G116" s="132">
        <v>1.0995370370370371E-2</v>
      </c>
      <c r="H116" s="97"/>
      <c r="I116" s="97"/>
      <c r="J116" s="97"/>
      <c r="K116" s="97"/>
      <c r="L116" s="97"/>
      <c r="M116" s="97"/>
      <c r="N116" s="97"/>
    </row>
    <row r="117" spans="1:14">
      <c r="A117" s="263">
        <v>385</v>
      </c>
      <c r="B117" s="55" t="s">
        <v>2460</v>
      </c>
      <c r="C117" s="255" t="s">
        <v>1467</v>
      </c>
      <c r="D117" s="259">
        <v>5.5555555555555601E-2</v>
      </c>
      <c r="E117" s="264" t="s">
        <v>3630</v>
      </c>
      <c r="G117" s="56" t="s">
        <v>2380</v>
      </c>
      <c r="H117" s="89" t="s">
        <v>344</v>
      </c>
      <c r="I117" s="89" t="s">
        <v>279</v>
      </c>
      <c r="J117" s="89"/>
      <c r="K117" s="89"/>
      <c r="L117" s="89"/>
      <c r="M117" s="89"/>
      <c r="N117" s="89"/>
    </row>
    <row r="118" spans="1:14">
      <c r="A118" s="263">
        <v>46</v>
      </c>
      <c r="B118" s="55" t="s">
        <v>201</v>
      </c>
      <c r="C118" s="253" t="s">
        <v>1693</v>
      </c>
      <c r="D118" s="259">
        <v>5.6944444444444443E-2</v>
      </c>
      <c r="E118" s="264" t="s">
        <v>667</v>
      </c>
      <c r="G118" s="56" t="s">
        <v>2379</v>
      </c>
      <c r="H118" s="89" t="s">
        <v>345</v>
      </c>
      <c r="I118" s="89" t="s">
        <v>279</v>
      </c>
      <c r="J118" s="89"/>
      <c r="K118" s="89"/>
      <c r="L118" s="89"/>
      <c r="M118" s="89"/>
      <c r="N118" s="89"/>
    </row>
    <row r="119" spans="1:14" ht="15">
      <c r="A119" s="263">
        <v>390</v>
      </c>
      <c r="B119" s="55" t="s">
        <v>2497</v>
      </c>
      <c r="C119" s="266" t="s">
        <v>1693</v>
      </c>
      <c r="D119" s="259">
        <v>5.8333333333333327E-2</v>
      </c>
      <c r="E119" s="110"/>
      <c r="G119" s="56" t="s">
        <v>2378</v>
      </c>
      <c r="H119" s="89" t="s">
        <v>346</v>
      </c>
      <c r="I119" s="89"/>
      <c r="J119" s="89"/>
      <c r="K119" s="89"/>
      <c r="L119" s="89"/>
      <c r="M119" s="89"/>
      <c r="N119" s="89"/>
    </row>
    <row r="120" spans="1:14">
      <c r="A120" s="263">
        <v>40</v>
      </c>
      <c r="B120" s="109" t="s">
        <v>183</v>
      </c>
      <c r="C120" s="253" t="s">
        <v>1695</v>
      </c>
      <c r="D120" s="259">
        <v>5.9027777777777776E-2</v>
      </c>
      <c r="E120" s="264" t="s">
        <v>455</v>
      </c>
      <c r="G120" s="56" t="s">
        <v>2377</v>
      </c>
      <c r="H120" s="89" t="s">
        <v>347</v>
      </c>
      <c r="I120" s="89" t="s">
        <v>290</v>
      </c>
      <c r="J120" s="89" t="s">
        <v>291</v>
      </c>
      <c r="K120" s="89"/>
      <c r="L120" s="89"/>
      <c r="M120" s="89"/>
      <c r="N120" s="89" t="s">
        <v>309</v>
      </c>
    </row>
    <row r="121" spans="1:14">
      <c r="A121" s="263">
        <v>141</v>
      </c>
      <c r="B121" s="109" t="s">
        <v>193</v>
      </c>
      <c r="C121" s="263" t="s">
        <v>1695</v>
      </c>
      <c r="D121" s="259">
        <v>5.9027777777777776E-2</v>
      </c>
      <c r="E121" s="264"/>
      <c r="G121" s="56" t="s">
        <v>2376</v>
      </c>
      <c r="H121" s="89" t="s">
        <v>347</v>
      </c>
      <c r="I121" s="89" t="s">
        <v>294</v>
      </c>
      <c r="J121" s="89"/>
      <c r="K121" s="89"/>
      <c r="L121" s="89"/>
      <c r="M121" s="89"/>
      <c r="N121" s="89"/>
    </row>
    <row r="122" spans="1:14">
      <c r="A122" s="263">
        <v>143</v>
      </c>
      <c r="B122" s="109" t="s">
        <v>195</v>
      </c>
      <c r="C122" s="263" t="s">
        <v>1695</v>
      </c>
      <c r="D122" s="259">
        <v>5.9027777777777776E-2</v>
      </c>
      <c r="E122" s="264" t="s">
        <v>3632</v>
      </c>
      <c r="G122" s="89"/>
      <c r="H122" s="89"/>
      <c r="I122" s="89"/>
      <c r="J122" s="89"/>
      <c r="K122" s="89"/>
      <c r="L122" s="89"/>
      <c r="M122" s="89"/>
      <c r="N122" s="89"/>
    </row>
    <row r="123" spans="1:14">
      <c r="A123" s="263">
        <v>233</v>
      </c>
      <c r="B123" s="55" t="s">
        <v>196</v>
      </c>
      <c r="C123" s="263" t="s">
        <v>1695</v>
      </c>
      <c r="D123" s="259">
        <v>5.9027777777777776E-2</v>
      </c>
      <c r="E123" s="601" t="s">
        <v>664</v>
      </c>
      <c r="G123" s="132">
        <v>9.2592592592592605E-3</v>
      </c>
      <c r="H123" s="97"/>
      <c r="I123" s="97"/>
      <c r="J123" s="97"/>
      <c r="K123" s="97"/>
      <c r="L123" s="97"/>
      <c r="M123" s="97"/>
      <c r="N123" s="97"/>
    </row>
    <row r="124" spans="1:14">
      <c r="A124" s="263">
        <v>234</v>
      </c>
      <c r="B124" s="55" t="s">
        <v>197</v>
      </c>
      <c r="C124" s="263" t="s">
        <v>1695</v>
      </c>
      <c r="D124" s="259">
        <v>5.9027777777777776E-2</v>
      </c>
      <c r="E124" s="601"/>
      <c r="G124" s="56" t="s">
        <v>2375</v>
      </c>
      <c r="H124" s="89" t="s">
        <v>348</v>
      </c>
      <c r="I124" s="89" t="s">
        <v>278</v>
      </c>
      <c r="J124" s="89"/>
      <c r="K124" s="89"/>
      <c r="L124" s="89"/>
      <c r="M124" s="89"/>
      <c r="N124" s="89" t="s">
        <v>309</v>
      </c>
    </row>
    <row r="125" spans="1:14">
      <c r="A125" s="263">
        <v>235</v>
      </c>
      <c r="B125" s="55" t="s">
        <v>198</v>
      </c>
      <c r="C125" s="263" t="s">
        <v>1695</v>
      </c>
      <c r="D125" s="259">
        <v>5.9027777777777776E-2</v>
      </c>
      <c r="E125" s="601"/>
      <c r="G125" s="94" t="s">
        <v>2374</v>
      </c>
      <c r="H125" s="89" t="s">
        <v>349</v>
      </c>
      <c r="I125" s="89" t="s">
        <v>285</v>
      </c>
      <c r="J125" s="89"/>
      <c r="K125" s="89"/>
      <c r="L125" s="89"/>
      <c r="M125" s="89"/>
      <c r="N125" s="89" t="s">
        <v>343</v>
      </c>
    </row>
    <row r="126" spans="1:14">
      <c r="A126" s="263">
        <v>236</v>
      </c>
      <c r="B126" s="55" t="s">
        <v>199</v>
      </c>
      <c r="C126" s="263" t="s">
        <v>1695</v>
      </c>
      <c r="D126" s="259">
        <v>5.9027777777777776E-2</v>
      </c>
      <c r="E126" s="601"/>
      <c r="G126" s="94" t="s">
        <v>2373</v>
      </c>
      <c r="H126" s="89" t="s">
        <v>325</v>
      </c>
      <c r="I126" s="89"/>
      <c r="J126" s="89"/>
      <c r="K126" s="89"/>
      <c r="L126" s="89"/>
      <c r="M126" s="89"/>
      <c r="N126" s="89"/>
    </row>
    <row r="127" spans="1:14">
      <c r="A127" s="263">
        <v>240</v>
      </c>
      <c r="B127" s="55" t="s">
        <v>1577</v>
      </c>
      <c r="C127" s="263" t="s">
        <v>1695</v>
      </c>
      <c r="D127" s="259">
        <v>5.9027777777777783E-2</v>
      </c>
      <c r="E127" s="264"/>
      <c r="G127" s="89"/>
      <c r="H127" s="89"/>
      <c r="I127" s="89"/>
      <c r="J127" s="89"/>
      <c r="K127" s="89"/>
      <c r="L127" s="89"/>
      <c r="M127" s="89"/>
      <c r="N127" s="89"/>
    </row>
    <row r="128" spans="1:14">
      <c r="A128" s="263">
        <v>329</v>
      </c>
      <c r="B128" s="55" t="s">
        <v>1646</v>
      </c>
      <c r="C128" s="263" t="s">
        <v>1695</v>
      </c>
      <c r="D128" s="259">
        <v>5.9027777777777783E-2</v>
      </c>
      <c r="E128" s="264"/>
      <c r="G128" s="132">
        <v>8.4490740740740741E-3</v>
      </c>
      <c r="H128" s="97"/>
      <c r="I128" s="97"/>
      <c r="J128" s="97"/>
      <c r="K128" s="97"/>
      <c r="L128" s="97"/>
      <c r="M128" s="97"/>
      <c r="N128" s="97"/>
    </row>
    <row r="129" spans="1:14" ht="15">
      <c r="A129" s="263">
        <v>353</v>
      </c>
      <c r="B129" s="55" t="s">
        <v>2058</v>
      </c>
      <c r="C129" s="266" t="s">
        <v>1693</v>
      </c>
      <c r="D129" s="259">
        <v>5.9027777777777783E-2</v>
      </c>
      <c r="E129" s="264"/>
      <c r="G129" s="94" t="s">
        <v>2372</v>
      </c>
      <c r="H129" s="89" t="s">
        <v>350</v>
      </c>
      <c r="I129" s="89"/>
      <c r="J129" s="89"/>
      <c r="K129" s="89"/>
      <c r="L129" s="89"/>
      <c r="M129" s="89"/>
      <c r="N129" s="89"/>
    </row>
    <row r="130" spans="1:14">
      <c r="A130" s="263">
        <v>362</v>
      </c>
      <c r="B130" s="108" t="s">
        <v>2093</v>
      </c>
      <c r="C130" s="263" t="s">
        <v>1693</v>
      </c>
      <c r="D130" s="259">
        <v>5.9027777777777783E-2</v>
      </c>
      <c r="E130" s="110" t="s">
        <v>2100</v>
      </c>
      <c r="G130" s="89"/>
      <c r="H130" s="89"/>
      <c r="I130" s="89"/>
      <c r="J130" s="89"/>
      <c r="K130" s="89"/>
      <c r="L130" s="89"/>
      <c r="M130" s="89"/>
      <c r="N130" s="89"/>
    </row>
    <row r="131" spans="1:14">
      <c r="A131" s="263">
        <v>371</v>
      </c>
      <c r="B131" s="54" t="s">
        <v>2315</v>
      </c>
      <c r="C131" s="253" t="s">
        <v>1693</v>
      </c>
      <c r="D131" s="259">
        <v>5.9027777777777783E-2</v>
      </c>
      <c r="E131" s="264" t="s">
        <v>2316</v>
      </c>
      <c r="G131" s="132">
        <v>8.1018518518518514E-3</v>
      </c>
      <c r="H131" s="97"/>
      <c r="I131" s="97"/>
      <c r="J131" s="97"/>
      <c r="K131" s="97"/>
      <c r="L131" s="97"/>
      <c r="M131" s="97"/>
      <c r="N131" s="97"/>
    </row>
    <row r="132" spans="1:14">
      <c r="A132" s="263">
        <v>431</v>
      </c>
      <c r="B132" s="55" t="s">
        <v>3618</v>
      </c>
      <c r="C132" s="253" t="s">
        <v>1695</v>
      </c>
      <c r="D132" s="259">
        <v>5.9027777777777783E-2</v>
      </c>
      <c r="E132" s="264" t="s">
        <v>3625</v>
      </c>
      <c r="G132" s="94" t="s">
        <v>2371</v>
      </c>
      <c r="H132" s="89" t="s">
        <v>351</v>
      </c>
      <c r="I132" s="89" t="s">
        <v>290</v>
      </c>
      <c r="J132" s="89" t="s">
        <v>291</v>
      </c>
      <c r="K132" s="89"/>
      <c r="L132" s="89"/>
      <c r="M132" s="89"/>
      <c r="N132" s="89" t="s">
        <v>309</v>
      </c>
    </row>
    <row r="133" spans="1:14">
      <c r="A133" s="263">
        <v>250</v>
      </c>
      <c r="B133" s="54" t="s">
        <v>2248</v>
      </c>
      <c r="C133" s="253" t="s">
        <v>1693</v>
      </c>
      <c r="D133" s="259">
        <v>5.9027777777777797E-2</v>
      </c>
      <c r="E133" s="264"/>
      <c r="G133" s="94" t="s">
        <v>353</v>
      </c>
      <c r="H133" s="89" t="s">
        <v>354</v>
      </c>
      <c r="I133" s="89" t="s">
        <v>355</v>
      </c>
      <c r="J133" s="89"/>
      <c r="K133" s="89"/>
      <c r="L133" s="89"/>
      <c r="M133" s="89"/>
      <c r="N133" s="89"/>
    </row>
    <row r="134" spans="1:14">
      <c r="A134" s="263">
        <v>246</v>
      </c>
      <c r="B134" s="55" t="s">
        <v>2499</v>
      </c>
      <c r="C134" s="263" t="s">
        <v>1695</v>
      </c>
      <c r="D134" s="259">
        <v>5.9722222222222225E-2</v>
      </c>
      <c r="E134" s="264"/>
      <c r="G134" s="94" t="s">
        <v>2370</v>
      </c>
      <c r="H134" s="89" t="s">
        <v>358</v>
      </c>
      <c r="I134" s="89"/>
      <c r="J134" s="89"/>
      <c r="K134" s="89"/>
      <c r="L134" s="89"/>
      <c r="M134" s="89"/>
      <c r="N134" s="89"/>
    </row>
    <row r="135" spans="1:14">
      <c r="A135" s="263">
        <v>38</v>
      </c>
      <c r="B135" s="108" t="s">
        <v>913</v>
      </c>
      <c r="C135" s="263" t="s">
        <v>1695</v>
      </c>
      <c r="D135" s="259">
        <v>6.25E-2</v>
      </c>
      <c r="E135" s="264" t="s">
        <v>454</v>
      </c>
      <c r="G135" s="57" t="s">
        <v>2369</v>
      </c>
      <c r="H135" s="89" t="s">
        <v>327</v>
      </c>
      <c r="I135" s="89" t="s">
        <v>352</v>
      </c>
      <c r="J135" s="89" t="s">
        <v>291</v>
      </c>
      <c r="K135" s="89" t="s">
        <v>303</v>
      </c>
      <c r="L135" s="89" t="s">
        <v>280</v>
      </c>
      <c r="M135" s="89" t="s">
        <v>536</v>
      </c>
      <c r="N135" s="89"/>
    </row>
    <row r="136" spans="1:14">
      <c r="A136" s="263">
        <v>137</v>
      </c>
      <c r="B136" s="109" t="s">
        <v>190</v>
      </c>
      <c r="C136" s="263" t="s">
        <v>1695</v>
      </c>
      <c r="D136" s="259">
        <v>6.25E-2</v>
      </c>
      <c r="E136" s="264"/>
      <c r="G136" s="57" t="s">
        <v>2368</v>
      </c>
      <c r="H136" s="89" t="s">
        <v>358</v>
      </c>
      <c r="I136" s="89" t="s">
        <v>307</v>
      </c>
      <c r="J136" s="89" t="s">
        <v>279</v>
      </c>
      <c r="K136" s="89" t="s">
        <v>300</v>
      </c>
      <c r="L136" s="95"/>
      <c r="M136" s="89" t="s">
        <v>538</v>
      </c>
      <c r="N136" s="89"/>
    </row>
    <row r="137" spans="1:14" s="87" customFormat="1">
      <c r="A137" s="263">
        <v>138</v>
      </c>
      <c r="B137" s="55" t="s">
        <v>191</v>
      </c>
      <c r="C137" s="263" t="s">
        <v>1695</v>
      </c>
      <c r="D137" s="259">
        <v>6.25E-2</v>
      </c>
      <c r="E137" s="264" t="s">
        <v>662</v>
      </c>
      <c r="G137" s="57" t="s">
        <v>2367</v>
      </c>
      <c r="H137" s="89" t="s">
        <v>285</v>
      </c>
      <c r="I137" s="95"/>
      <c r="J137" s="89"/>
      <c r="K137" s="89"/>
      <c r="L137" s="89"/>
      <c r="M137" s="89" t="s">
        <v>538</v>
      </c>
      <c r="N137" s="89"/>
    </row>
    <row r="138" spans="1:14">
      <c r="A138" s="263">
        <v>241</v>
      </c>
      <c r="B138" s="108" t="s">
        <v>914</v>
      </c>
      <c r="C138" s="263" t="s">
        <v>1695</v>
      </c>
      <c r="D138" s="259">
        <v>6.25E-2</v>
      </c>
      <c r="E138" s="264" t="s">
        <v>1029</v>
      </c>
      <c r="G138" s="89"/>
      <c r="H138" s="89"/>
      <c r="I138" s="89"/>
      <c r="J138" s="89"/>
      <c r="K138" s="89"/>
      <c r="L138" s="89"/>
      <c r="M138" s="89"/>
      <c r="N138" s="89"/>
    </row>
    <row r="139" spans="1:14">
      <c r="A139" s="263">
        <v>340</v>
      </c>
      <c r="B139" s="55" t="s">
        <v>1684</v>
      </c>
      <c r="C139" s="263" t="s">
        <v>1695</v>
      </c>
      <c r="D139" s="259">
        <v>6.5972222222222224E-2</v>
      </c>
      <c r="E139" s="264"/>
      <c r="G139" s="132">
        <v>7.5231481481481477E-3</v>
      </c>
      <c r="H139" s="97"/>
      <c r="I139" s="97"/>
      <c r="J139" s="97"/>
      <c r="K139" s="97"/>
      <c r="L139" s="97"/>
      <c r="M139" s="97"/>
      <c r="N139" s="97"/>
    </row>
    <row r="140" spans="1:14">
      <c r="A140" s="263">
        <v>432</v>
      </c>
      <c r="B140" s="55" t="s">
        <v>3619</v>
      </c>
      <c r="C140" s="263" t="s">
        <v>1695</v>
      </c>
      <c r="D140" s="259">
        <v>6.5972222222222224E-2</v>
      </c>
      <c r="E140" s="110" t="s">
        <v>3626</v>
      </c>
      <c r="G140" s="57" t="s">
        <v>2366</v>
      </c>
      <c r="H140" s="89" t="s">
        <v>278</v>
      </c>
      <c r="I140" s="89"/>
      <c r="J140" s="89"/>
      <c r="K140" s="89"/>
      <c r="L140" s="89"/>
      <c r="M140" s="89"/>
      <c r="N140" s="89" t="s">
        <v>343</v>
      </c>
    </row>
    <row r="141" spans="1:14">
      <c r="A141" s="263">
        <v>333</v>
      </c>
      <c r="B141" s="108" t="s">
        <v>1040</v>
      </c>
      <c r="C141" s="253" t="s">
        <v>1693</v>
      </c>
      <c r="D141" s="259">
        <v>7.2916666666666671E-2</v>
      </c>
      <c r="E141" s="264"/>
      <c r="G141" s="57" t="s">
        <v>2365</v>
      </c>
      <c r="H141" s="89" t="s">
        <v>354</v>
      </c>
      <c r="I141" s="89" t="s">
        <v>302</v>
      </c>
      <c r="J141" s="89"/>
      <c r="K141" s="89"/>
      <c r="L141" s="89"/>
      <c r="M141" s="89"/>
      <c r="N141" s="89" t="s">
        <v>309</v>
      </c>
    </row>
    <row r="142" spans="1:14">
      <c r="A142" s="263">
        <v>243</v>
      </c>
      <c r="B142" s="54" t="s">
        <v>2319</v>
      </c>
      <c r="C142" s="253" t="s">
        <v>1695</v>
      </c>
      <c r="D142" s="259">
        <v>8.3333333333333329E-2</v>
      </c>
      <c r="E142" s="264"/>
      <c r="G142" s="57" t="s">
        <v>2364</v>
      </c>
      <c r="H142" s="89" t="s">
        <v>357</v>
      </c>
      <c r="I142" s="89"/>
      <c r="J142" s="89"/>
      <c r="K142" s="89"/>
      <c r="L142" s="89"/>
      <c r="M142" s="89"/>
      <c r="N142" s="89"/>
    </row>
    <row r="143" spans="1:14" s="87" customFormat="1">
      <c r="A143" s="263">
        <v>352</v>
      </c>
      <c r="B143" s="54" t="s">
        <v>2034</v>
      </c>
      <c r="C143" s="253" t="s">
        <v>1695</v>
      </c>
      <c r="D143" s="259">
        <v>8.3333333333333329E-2</v>
      </c>
      <c r="E143" s="264"/>
      <c r="G143" s="89"/>
      <c r="H143" s="89"/>
      <c r="I143" s="89"/>
      <c r="J143" s="89"/>
      <c r="K143" s="89"/>
      <c r="L143" s="89"/>
      <c r="M143" s="89"/>
      <c r="N143" s="89"/>
    </row>
    <row r="144" spans="1:14" s="87" customFormat="1">
      <c r="A144" s="263">
        <v>375</v>
      </c>
      <c r="B144" s="109" t="s">
        <v>2302</v>
      </c>
      <c r="C144" s="263" t="s">
        <v>1468</v>
      </c>
      <c r="D144" s="259">
        <v>8.3333333333333329E-2</v>
      </c>
      <c r="E144" s="264"/>
      <c r="G144" s="132">
        <v>6.9444444444444441E-3</v>
      </c>
      <c r="H144" s="97"/>
      <c r="I144" s="97"/>
      <c r="J144" s="97"/>
      <c r="K144" s="97"/>
      <c r="L144" s="97"/>
      <c r="M144" s="97"/>
      <c r="N144" s="97"/>
    </row>
    <row r="145" spans="1:14" s="87" customFormat="1">
      <c r="A145" s="263">
        <v>25</v>
      </c>
      <c r="B145" s="55" t="s">
        <v>44</v>
      </c>
      <c r="C145" s="263" t="s">
        <v>1468</v>
      </c>
      <c r="D145" s="259">
        <v>0.1111111111111111</v>
      </c>
      <c r="E145" s="264"/>
      <c r="G145" s="57" t="s">
        <v>2363</v>
      </c>
      <c r="H145" s="89" t="s">
        <v>351</v>
      </c>
      <c r="I145" s="89" t="s">
        <v>291</v>
      </c>
      <c r="J145" s="89"/>
      <c r="K145" s="89"/>
      <c r="L145" s="89"/>
      <c r="M145" s="89"/>
      <c r="N145" s="89"/>
    </row>
    <row r="146" spans="1:14" s="87" customFormat="1">
      <c r="A146" s="263">
        <v>227</v>
      </c>
      <c r="B146" s="109" t="s">
        <v>174</v>
      </c>
      <c r="C146" s="263" t="s">
        <v>1468</v>
      </c>
      <c r="D146" s="259">
        <v>0.1111111111111111</v>
      </c>
      <c r="E146" s="264"/>
      <c r="G146" s="57" t="s">
        <v>359</v>
      </c>
      <c r="H146" s="89" t="s">
        <v>348</v>
      </c>
      <c r="I146" s="89" t="s">
        <v>323</v>
      </c>
      <c r="J146" s="89"/>
      <c r="K146" s="89"/>
      <c r="L146" s="89"/>
      <c r="M146" s="89"/>
      <c r="N146" s="89" t="s">
        <v>343</v>
      </c>
    </row>
    <row r="147" spans="1:14" s="87" customFormat="1">
      <c r="A147" s="263">
        <v>228</v>
      </c>
      <c r="B147" s="109" t="s">
        <v>175</v>
      </c>
      <c r="C147" s="263" t="s">
        <v>1468</v>
      </c>
      <c r="D147" s="259">
        <v>0.1111111111111111</v>
      </c>
      <c r="E147" s="264"/>
      <c r="G147" s="57" t="s">
        <v>360</v>
      </c>
      <c r="H147" s="89" t="s">
        <v>326</v>
      </c>
      <c r="I147" s="89"/>
      <c r="J147" s="89"/>
      <c r="K147" s="89"/>
      <c r="L147" s="89"/>
      <c r="M147" s="89"/>
      <c r="N147" s="89"/>
    </row>
    <row r="148" spans="1:14" s="87" customFormat="1">
      <c r="A148" s="263">
        <v>419</v>
      </c>
      <c r="B148" s="55" t="s">
        <v>2792</v>
      </c>
      <c r="C148" s="253" t="s">
        <v>1468</v>
      </c>
      <c r="D148" s="259">
        <v>0.1111111111111111</v>
      </c>
      <c r="E148" s="264" t="s">
        <v>2799</v>
      </c>
      <c r="G148" s="57" t="s">
        <v>2443</v>
      </c>
      <c r="H148" s="89" t="s">
        <v>323</v>
      </c>
      <c r="I148" s="89" t="s">
        <v>291</v>
      </c>
      <c r="J148" s="89"/>
      <c r="K148" s="89"/>
      <c r="L148" s="89"/>
      <c r="M148" s="89"/>
      <c r="N148" s="89" t="s">
        <v>343</v>
      </c>
    </row>
    <row r="149" spans="1:14" s="87" customFormat="1">
      <c r="A149" s="263">
        <v>122</v>
      </c>
      <c r="B149" s="55" t="s">
        <v>885</v>
      </c>
      <c r="C149" s="263" t="s">
        <v>1468</v>
      </c>
      <c r="D149" s="259">
        <v>0.11458333333333333</v>
      </c>
      <c r="E149" s="264" t="s">
        <v>1026</v>
      </c>
      <c r="G149" s="89"/>
      <c r="H149" s="89"/>
      <c r="I149" s="89"/>
      <c r="J149" s="89"/>
      <c r="K149" s="89"/>
      <c r="L149" s="89"/>
      <c r="M149" s="89"/>
      <c r="N149" s="89"/>
    </row>
    <row r="150" spans="1:14">
      <c r="A150" s="263">
        <v>124</v>
      </c>
      <c r="B150" s="55" t="s">
        <v>172</v>
      </c>
      <c r="C150" s="263" t="s">
        <v>1468</v>
      </c>
      <c r="D150" s="259">
        <v>0.11458333333333333</v>
      </c>
      <c r="E150" s="264"/>
      <c r="G150" s="89"/>
      <c r="H150" s="89"/>
      <c r="I150" s="89"/>
      <c r="J150" s="89"/>
      <c r="K150" s="89"/>
      <c r="L150" s="89"/>
      <c r="M150" s="89"/>
      <c r="N150" s="89"/>
    </row>
    <row r="151" spans="1:14">
      <c r="A151" s="263">
        <v>126</v>
      </c>
      <c r="B151" s="109" t="s">
        <v>173</v>
      </c>
      <c r="C151" s="263" t="s">
        <v>1468</v>
      </c>
      <c r="D151" s="259">
        <v>0.11458333333333333</v>
      </c>
      <c r="E151" s="264" t="s">
        <v>3627</v>
      </c>
      <c r="G151" s="132">
        <v>6.3657407407407404E-3</v>
      </c>
      <c r="H151" s="97"/>
      <c r="I151" s="97"/>
      <c r="J151" s="97"/>
      <c r="K151" s="97"/>
      <c r="L151" s="97"/>
      <c r="M151" s="97"/>
      <c r="N151" s="97"/>
    </row>
    <row r="152" spans="1:14">
      <c r="A152" s="263">
        <v>225</v>
      </c>
      <c r="B152" s="55" t="s">
        <v>642</v>
      </c>
      <c r="C152" s="253" t="s">
        <v>1694</v>
      </c>
      <c r="D152" s="259">
        <v>0.13194444444444445</v>
      </c>
      <c r="E152" s="264"/>
      <c r="G152" s="57" t="s">
        <v>1821</v>
      </c>
      <c r="H152" s="89" t="s">
        <v>1822</v>
      </c>
      <c r="I152" s="89"/>
      <c r="J152" s="89"/>
      <c r="K152" s="89"/>
      <c r="L152" s="89"/>
      <c r="M152" s="89"/>
      <c r="N152" s="89"/>
    </row>
    <row r="153" spans="1:14">
      <c r="A153" s="263">
        <v>30</v>
      </c>
      <c r="B153" s="55" t="s">
        <v>171</v>
      </c>
      <c r="C153" s="263" t="s">
        <v>1694</v>
      </c>
      <c r="D153" s="259">
        <v>0.15277777777777779</v>
      </c>
      <c r="E153" s="264" t="s">
        <v>637</v>
      </c>
      <c r="G153" s="57" t="s">
        <v>364</v>
      </c>
      <c r="H153" s="89" t="s">
        <v>313</v>
      </c>
      <c r="I153" s="89" t="s">
        <v>291</v>
      </c>
      <c r="J153" s="89"/>
      <c r="K153" s="89"/>
      <c r="L153" s="89"/>
      <c r="M153" s="89"/>
      <c r="N153" s="89"/>
    </row>
    <row r="154" spans="1:14">
      <c r="A154" s="263">
        <v>120</v>
      </c>
      <c r="B154" s="55" t="s">
        <v>638</v>
      </c>
      <c r="C154" s="263" t="s">
        <v>1694</v>
      </c>
      <c r="D154" s="259">
        <v>0.15972222222222224</v>
      </c>
      <c r="E154" s="264" t="s">
        <v>639</v>
      </c>
      <c r="G154" s="81" t="s">
        <v>361</v>
      </c>
      <c r="H154" s="89" t="s">
        <v>362</v>
      </c>
      <c r="I154" s="89" t="s">
        <v>352</v>
      </c>
      <c r="J154" s="95" t="s">
        <v>307</v>
      </c>
      <c r="K154" s="89"/>
      <c r="L154" s="89"/>
      <c r="M154" s="89" t="s">
        <v>536</v>
      </c>
      <c r="N154" s="89"/>
    </row>
    <row r="155" spans="1:14" s="87" customFormat="1">
      <c r="A155" s="263">
        <v>121</v>
      </c>
      <c r="B155" s="108" t="s">
        <v>900</v>
      </c>
      <c r="C155" s="263" t="s">
        <v>1694</v>
      </c>
      <c r="D155" s="259">
        <v>0.15972222222222224</v>
      </c>
      <c r="E155" s="264" t="s">
        <v>640</v>
      </c>
      <c r="G155" s="81" t="s">
        <v>2444</v>
      </c>
      <c r="H155" s="89" t="s">
        <v>363</v>
      </c>
      <c r="I155" s="89" t="s">
        <v>290</v>
      </c>
      <c r="J155" s="95" t="s">
        <v>303</v>
      </c>
      <c r="K155" s="89" t="s">
        <v>758</v>
      </c>
      <c r="L155" s="89"/>
      <c r="M155" s="89" t="s">
        <v>536</v>
      </c>
      <c r="N155" s="89"/>
    </row>
    <row r="156" spans="1:14">
      <c r="A156" s="263">
        <v>119</v>
      </c>
      <c r="B156" s="108" t="s">
        <v>897</v>
      </c>
      <c r="C156" s="263" t="s">
        <v>1694</v>
      </c>
      <c r="D156" s="259">
        <v>0.16319444444444445</v>
      </c>
      <c r="E156" s="264" t="s">
        <v>639</v>
      </c>
      <c r="G156" s="89"/>
      <c r="H156" s="89"/>
      <c r="I156" s="89"/>
      <c r="J156" s="89"/>
      <c r="K156" s="89"/>
      <c r="L156" s="89"/>
      <c r="M156" s="89"/>
      <c r="N156" s="89"/>
    </row>
    <row r="157" spans="1:14">
      <c r="A157" s="263">
        <v>226</v>
      </c>
      <c r="B157" s="108" t="s">
        <v>896</v>
      </c>
      <c r="C157" s="263" t="s">
        <v>1694</v>
      </c>
      <c r="D157" s="259">
        <v>0.16666666666666666</v>
      </c>
      <c r="E157" s="264" t="s">
        <v>643</v>
      </c>
      <c r="G157" s="132">
        <v>5.7870370370370376E-3</v>
      </c>
      <c r="H157" s="97"/>
      <c r="I157" s="97"/>
      <c r="J157" s="97"/>
      <c r="K157" s="97"/>
      <c r="L157" s="97"/>
      <c r="M157" s="97"/>
      <c r="N157" s="97"/>
    </row>
    <row r="158" spans="1:14">
      <c r="A158" s="263">
        <v>325</v>
      </c>
      <c r="B158" s="108" t="s">
        <v>922</v>
      </c>
      <c r="C158" s="263" t="s">
        <v>1694</v>
      </c>
      <c r="D158" s="259">
        <v>0.16666666666666666</v>
      </c>
      <c r="E158" s="264" t="s">
        <v>2145</v>
      </c>
      <c r="G158" s="57" t="s">
        <v>365</v>
      </c>
      <c r="H158" s="89" t="s">
        <v>348</v>
      </c>
      <c r="I158" s="89"/>
      <c r="J158" s="89"/>
      <c r="K158" s="89"/>
      <c r="L158" s="89"/>
      <c r="M158" s="89"/>
      <c r="N158" s="89"/>
    </row>
    <row r="159" spans="1:14">
      <c r="A159" s="263">
        <v>374</v>
      </c>
      <c r="B159" s="108" t="s">
        <v>2300</v>
      </c>
      <c r="C159" s="263" t="s">
        <v>1694</v>
      </c>
      <c r="D159" s="259">
        <v>0.16666666666666666</v>
      </c>
      <c r="E159" s="264"/>
      <c r="G159" s="57" t="s">
        <v>366</v>
      </c>
      <c r="H159" s="89" t="s">
        <v>367</v>
      </c>
      <c r="I159" s="89" t="s">
        <v>291</v>
      </c>
      <c r="J159" s="89"/>
      <c r="K159" s="89"/>
      <c r="L159" s="89"/>
      <c r="M159" s="89"/>
      <c r="N159" s="89"/>
    </row>
    <row r="160" spans="1:14">
      <c r="A160" s="263">
        <v>433</v>
      </c>
      <c r="B160" s="108" t="s">
        <v>3616</v>
      </c>
      <c r="C160" s="263" t="s">
        <v>1694</v>
      </c>
      <c r="D160" s="259">
        <v>0.16666666666666666</v>
      </c>
      <c r="E160" s="264"/>
      <c r="G160" s="81"/>
      <c r="H160" s="89"/>
      <c r="I160" s="89"/>
      <c r="J160" s="89"/>
      <c r="K160" s="89"/>
      <c r="L160" s="89"/>
      <c r="M160" s="89"/>
      <c r="N160" s="89"/>
    </row>
    <row r="161" spans="1:14">
      <c r="A161" s="263">
        <v>13</v>
      </c>
      <c r="B161" s="108" t="s">
        <v>1232</v>
      </c>
      <c r="C161" s="253" t="s">
        <v>1659</v>
      </c>
      <c r="D161" s="259">
        <v>0.1736111111111111</v>
      </c>
      <c r="E161" s="264" t="s">
        <v>3636</v>
      </c>
      <c r="G161" s="132">
        <v>5.208333333333333E-3</v>
      </c>
      <c r="H161" s="97"/>
      <c r="I161" s="97"/>
      <c r="J161" s="97"/>
      <c r="K161" s="97"/>
      <c r="L161" s="97"/>
      <c r="M161" s="97"/>
      <c r="N161" s="97"/>
    </row>
    <row r="162" spans="1:14">
      <c r="A162" s="263">
        <v>18</v>
      </c>
      <c r="B162" s="109" t="s">
        <v>42</v>
      </c>
      <c r="C162" s="253" t="s">
        <v>1465</v>
      </c>
      <c r="D162" s="259">
        <v>0.1736111111111111</v>
      </c>
      <c r="E162" s="264" t="s">
        <v>657</v>
      </c>
      <c r="G162" s="57" t="s">
        <v>2445</v>
      </c>
      <c r="H162" s="89" t="s">
        <v>347</v>
      </c>
      <c r="I162" s="89"/>
      <c r="J162" s="89"/>
      <c r="K162" s="89"/>
      <c r="L162" s="89"/>
      <c r="M162" s="89"/>
      <c r="N162" s="89"/>
    </row>
    <row r="163" spans="1:14">
      <c r="A163" s="263">
        <v>117</v>
      </c>
      <c r="B163" s="108" t="s">
        <v>895</v>
      </c>
      <c r="C163" s="253" t="s">
        <v>1808</v>
      </c>
      <c r="D163" s="259">
        <v>0.1736111111111111</v>
      </c>
      <c r="E163" s="264"/>
      <c r="G163" s="89"/>
      <c r="H163" s="89"/>
      <c r="I163" s="89"/>
      <c r="J163" s="89"/>
      <c r="K163" s="89"/>
      <c r="L163" s="89"/>
      <c r="M163" s="89"/>
      <c r="N163" s="89"/>
    </row>
    <row r="164" spans="1:14">
      <c r="A164" s="263">
        <v>223</v>
      </c>
      <c r="B164" s="108" t="s">
        <v>2717</v>
      </c>
      <c r="C164" s="253" t="s">
        <v>1808</v>
      </c>
      <c r="D164" s="259">
        <v>0.17361111111111113</v>
      </c>
      <c r="E164" s="264"/>
      <c r="G164" s="132">
        <v>4.6296296296296302E-3</v>
      </c>
      <c r="H164" s="97"/>
      <c r="I164" s="97"/>
      <c r="J164" s="97"/>
      <c r="K164" s="97"/>
      <c r="L164" s="97"/>
      <c r="M164" s="97"/>
      <c r="N164" s="97"/>
    </row>
    <row r="165" spans="1:14">
      <c r="A165" s="263">
        <v>370</v>
      </c>
      <c r="B165" s="108" t="s">
        <v>2313</v>
      </c>
      <c r="C165" s="253" t="s">
        <v>1808</v>
      </c>
      <c r="D165" s="259">
        <v>0.17361111111111113</v>
      </c>
      <c r="E165" s="264"/>
      <c r="G165" s="81" t="s">
        <v>2446</v>
      </c>
      <c r="H165" s="89" t="s">
        <v>342</v>
      </c>
      <c r="I165" s="89" t="s">
        <v>290</v>
      </c>
      <c r="J165" s="89" t="s">
        <v>291</v>
      </c>
      <c r="K165" s="89"/>
      <c r="L165" s="89"/>
      <c r="M165" s="89"/>
      <c r="N165" s="89" t="s">
        <v>343</v>
      </c>
    </row>
    <row r="166" spans="1:14">
      <c r="A166" s="263">
        <v>338</v>
      </c>
      <c r="B166" s="108" t="s">
        <v>2502</v>
      </c>
      <c r="C166" s="253" t="s">
        <v>1808</v>
      </c>
      <c r="D166" s="259">
        <v>0.17430555555555557</v>
      </c>
      <c r="E166" s="264"/>
      <c r="G166" s="81" t="s">
        <v>2456</v>
      </c>
      <c r="H166" s="89" t="s">
        <v>352</v>
      </c>
      <c r="I166" s="89"/>
      <c r="J166" s="89"/>
      <c r="K166" s="89"/>
      <c r="L166" s="89"/>
      <c r="M166" s="89"/>
      <c r="N166" s="89" t="s">
        <v>343</v>
      </c>
    </row>
    <row r="167" spans="1:14">
      <c r="A167" s="263">
        <v>404</v>
      </c>
      <c r="B167" s="108" t="s">
        <v>2751</v>
      </c>
      <c r="C167" s="263" t="s">
        <v>1808</v>
      </c>
      <c r="D167" s="259">
        <v>0.17430555555555557</v>
      </c>
      <c r="E167" s="264" t="s">
        <v>3631</v>
      </c>
      <c r="G167" s="89"/>
      <c r="H167" s="89"/>
      <c r="I167" s="89"/>
      <c r="J167" s="89"/>
      <c r="K167" s="89"/>
      <c r="L167" s="89"/>
      <c r="M167" s="89"/>
      <c r="N167" s="89"/>
    </row>
    <row r="168" spans="1:14">
      <c r="A168" s="263">
        <v>319</v>
      </c>
      <c r="B168" s="108" t="s">
        <v>1634</v>
      </c>
      <c r="C168" s="253" t="s">
        <v>1808</v>
      </c>
      <c r="D168" s="259">
        <v>0.17708333333333334</v>
      </c>
      <c r="E168" s="264" t="s">
        <v>2314</v>
      </c>
      <c r="G168" s="132">
        <v>4.0509259259259257E-3</v>
      </c>
      <c r="H168" s="97"/>
      <c r="I168" s="97"/>
      <c r="J168" s="97"/>
      <c r="K168" s="97"/>
      <c r="L168" s="97"/>
      <c r="M168" s="97"/>
      <c r="N168" s="97"/>
    </row>
    <row r="169" spans="1:14">
      <c r="A169" s="263">
        <v>339</v>
      </c>
      <c r="B169" s="108" t="s">
        <v>1686</v>
      </c>
      <c r="C169" s="253" t="s">
        <v>1694</v>
      </c>
      <c r="D169" s="259">
        <v>0.17708333333333334</v>
      </c>
      <c r="E169" s="264"/>
      <c r="G169" s="81" t="s">
        <v>368</v>
      </c>
      <c r="H169" s="89" t="s">
        <v>348</v>
      </c>
      <c r="I169" s="89" t="s">
        <v>291</v>
      </c>
      <c r="J169" s="89"/>
      <c r="K169" s="89"/>
      <c r="L169" s="89"/>
      <c r="M169" s="89"/>
      <c r="N169" s="89"/>
    </row>
    <row r="170" spans="1:14">
      <c r="A170" s="263">
        <v>2</v>
      </c>
      <c r="B170" s="109" t="s">
        <v>34</v>
      </c>
      <c r="C170" s="253" t="s">
        <v>1659</v>
      </c>
      <c r="D170" s="259">
        <v>0.18055555555555555</v>
      </c>
      <c r="E170" s="601" t="s">
        <v>644</v>
      </c>
      <c r="G170" s="81" t="s">
        <v>369</v>
      </c>
      <c r="H170" s="89" t="s">
        <v>348</v>
      </c>
      <c r="I170" s="89" t="s">
        <v>323</v>
      </c>
      <c r="J170" s="89"/>
      <c r="K170" s="89"/>
      <c r="L170" s="89"/>
      <c r="M170" s="89"/>
      <c r="N170" s="89"/>
    </row>
    <row r="171" spans="1:14">
      <c r="A171" s="263">
        <v>3</v>
      </c>
      <c r="B171" s="109" t="s">
        <v>28</v>
      </c>
      <c r="C171" s="253" t="s">
        <v>1659</v>
      </c>
      <c r="D171" s="259">
        <v>0.18055555555555555</v>
      </c>
      <c r="E171" s="601"/>
      <c r="G171" s="89"/>
      <c r="H171" s="89"/>
      <c r="I171" s="89"/>
      <c r="J171" s="89"/>
      <c r="K171" s="89"/>
      <c r="L171" s="89"/>
      <c r="M171" s="89"/>
      <c r="N171" s="89"/>
    </row>
    <row r="172" spans="1:14">
      <c r="A172" s="263">
        <v>20</v>
      </c>
      <c r="B172" s="108" t="s">
        <v>911</v>
      </c>
      <c r="C172" s="253" t="s">
        <v>1465</v>
      </c>
      <c r="D172" s="259">
        <v>0.18055555555555555</v>
      </c>
      <c r="E172" s="601" t="s">
        <v>658</v>
      </c>
      <c r="G172" s="132">
        <v>3.472222222222222E-3</v>
      </c>
      <c r="H172" s="97"/>
      <c r="I172" s="97"/>
      <c r="J172" s="97"/>
      <c r="K172" s="97"/>
      <c r="L172" s="97"/>
      <c r="M172" s="97"/>
      <c r="N172" s="97"/>
    </row>
    <row r="173" spans="1:14">
      <c r="A173" s="263">
        <v>21</v>
      </c>
      <c r="B173" s="108" t="s">
        <v>912</v>
      </c>
      <c r="C173" s="253" t="s">
        <v>1465</v>
      </c>
      <c r="D173" s="259">
        <v>0.18055555555555555</v>
      </c>
      <c r="E173" s="601"/>
      <c r="G173" s="81" t="s">
        <v>370</v>
      </c>
      <c r="H173" s="89" t="s">
        <v>349</v>
      </c>
      <c r="I173" s="89"/>
      <c r="J173" s="89"/>
      <c r="K173" s="89"/>
      <c r="L173" s="89"/>
      <c r="M173" s="89"/>
      <c r="N173" s="89"/>
    </row>
    <row r="174" spans="1:14">
      <c r="A174" s="263">
        <v>23</v>
      </c>
      <c r="B174" s="108" t="s">
        <v>901</v>
      </c>
      <c r="C174" s="253" t="s">
        <v>1694</v>
      </c>
      <c r="D174" s="259">
        <v>0.18055555555555555</v>
      </c>
      <c r="E174" s="264" t="s">
        <v>636</v>
      </c>
      <c r="G174" s="81" t="s">
        <v>371</v>
      </c>
      <c r="H174" s="89" t="s">
        <v>342</v>
      </c>
      <c r="I174" s="89"/>
      <c r="J174" s="89"/>
      <c r="K174" s="89"/>
      <c r="L174" s="89"/>
      <c r="M174" s="89"/>
      <c r="N174" s="89"/>
    </row>
    <row r="175" spans="1:14">
      <c r="A175" s="263">
        <v>203</v>
      </c>
      <c r="B175" s="109" t="s">
        <v>653</v>
      </c>
      <c r="C175" s="253" t="s">
        <v>1659</v>
      </c>
      <c r="D175" s="259">
        <v>0.18055555555555555</v>
      </c>
      <c r="E175" s="264"/>
      <c r="G175" s="81"/>
      <c r="H175" s="89"/>
      <c r="I175" s="89"/>
      <c r="J175" s="89"/>
      <c r="K175" s="89"/>
      <c r="L175" s="89"/>
      <c r="M175" s="89"/>
      <c r="N175" s="89"/>
    </row>
    <row r="176" spans="1:14">
      <c r="A176" s="263">
        <v>318</v>
      </c>
      <c r="B176" s="108" t="s">
        <v>2068</v>
      </c>
      <c r="C176" s="253" t="s">
        <v>1465</v>
      </c>
      <c r="D176" s="259">
        <v>0.18055555555555555</v>
      </c>
      <c r="E176" s="264"/>
      <c r="G176" s="132">
        <v>2.8935185185185188E-3</v>
      </c>
      <c r="H176" s="97"/>
      <c r="I176" s="97"/>
      <c r="J176" s="97"/>
      <c r="K176" s="97"/>
      <c r="L176" s="97"/>
      <c r="M176" s="97"/>
      <c r="N176" s="97"/>
    </row>
    <row r="177" spans="1:14">
      <c r="A177" s="263">
        <v>355</v>
      </c>
      <c r="B177" s="108" t="s">
        <v>2714</v>
      </c>
      <c r="C177" s="253" t="s">
        <v>1659</v>
      </c>
      <c r="D177" s="259">
        <v>0.18055555555555555</v>
      </c>
      <c r="E177" s="264"/>
      <c r="G177" s="81" t="s">
        <v>372</v>
      </c>
      <c r="H177" s="89" t="s">
        <v>348</v>
      </c>
      <c r="I177" s="89"/>
      <c r="J177" s="89"/>
      <c r="K177" s="89"/>
      <c r="L177" s="89"/>
      <c r="M177" s="89"/>
      <c r="N177" s="89"/>
    </row>
    <row r="178" spans="1:14">
      <c r="A178" s="263">
        <v>106</v>
      </c>
      <c r="B178" s="109" t="s">
        <v>904</v>
      </c>
      <c r="C178" s="253" t="s">
        <v>1659</v>
      </c>
      <c r="D178" s="259">
        <v>0.18402777777777776</v>
      </c>
      <c r="E178" s="264" t="s">
        <v>650</v>
      </c>
    </row>
    <row r="179" spans="1:14">
      <c r="A179" s="263">
        <v>107</v>
      </c>
      <c r="B179" s="109" t="s">
        <v>178</v>
      </c>
      <c r="C179" s="263" t="s">
        <v>1659</v>
      </c>
      <c r="D179" s="259">
        <v>0.18402777777777776</v>
      </c>
      <c r="E179" s="264"/>
    </row>
    <row r="180" spans="1:14">
      <c r="A180" s="263">
        <v>115</v>
      </c>
      <c r="B180" s="55" t="s">
        <v>659</v>
      </c>
      <c r="C180" s="253" t="s">
        <v>1465</v>
      </c>
      <c r="D180" s="259">
        <v>0.18402777777777779</v>
      </c>
      <c r="E180" s="264"/>
    </row>
    <row r="181" spans="1:14">
      <c r="A181" s="263">
        <v>5</v>
      </c>
      <c r="B181" s="109" t="s">
        <v>24</v>
      </c>
      <c r="C181" s="253" t="s">
        <v>1659</v>
      </c>
      <c r="D181" s="259">
        <v>0.1875</v>
      </c>
      <c r="E181" s="264"/>
    </row>
    <row r="182" spans="1:14">
      <c r="A182" s="263">
        <v>368</v>
      </c>
      <c r="B182" s="108" t="s">
        <v>2254</v>
      </c>
      <c r="C182" s="263" t="s">
        <v>1465</v>
      </c>
      <c r="D182" s="259">
        <v>0.1875</v>
      </c>
      <c r="E182" s="264"/>
    </row>
    <row r="183" spans="1:14">
      <c r="A183" s="263">
        <v>362</v>
      </c>
      <c r="B183" s="55" t="s">
        <v>2095</v>
      </c>
      <c r="C183" s="253" t="s">
        <v>1465</v>
      </c>
      <c r="D183" s="259">
        <v>0.19097222222222221</v>
      </c>
      <c r="E183" s="264" t="s">
        <v>2101</v>
      </c>
    </row>
    <row r="184" spans="1:14">
      <c r="A184" s="263">
        <v>108</v>
      </c>
      <c r="B184" s="55" t="s">
        <v>179</v>
      </c>
      <c r="C184" s="253" t="s">
        <v>1659</v>
      </c>
      <c r="D184" s="259">
        <v>0.19444444444444442</v>
      </c>
      <c r="E184" s="264" t="s">
        <v>651</v>
      </c>
    </row>
    <row r="185" spans="1:14">
      <c r="A185" s="263">
        <v>109</v>
      </c>
      <c r="B185" s="55" t="s">
        <v>180</v>
      </c>
      <c r="C185" s="253" t="s">
        <v>1659</v>
      </c>
      <c r="D185" s="259">
        <v>0.19444444444444442</v>
      </c>
      <c r="E185" s="264"/>
    </row>
    <row r="186" spans="1:14">
      <c r="A186" s="263">
        <v>110</v>
      </c>
      <c r="B186" s="55" t="s">
        <v>181</v>
      </c>
      <c r="C186" s="253" t="s">
        <v>1659</v>
      </c>
      <c r="D186" s="259">
        <v>0.19444444444444442</v>
      </c>
      <c r="E186" s="264"/>
    </row>
    <row r="187" spans="1:14">
      <c r="A187" s="263">
        <v>219</v>
      </c>
      <c r="B187" s="108" t="s">
        <v>898</v>
      </c>
      <c r="C187" s="253" t="s">
        <v>1694</v>
      </c>
      <c r="D187" s="259">
        <v>0.19444444444444445</v>
      </c>
      <c r="E187" s="264"/>
    </row>
    <row r="188" spans="1:14">
      <c r="A188" s="263">
        <v>220</v>
      </c>
      <c r="B188" s="108" t="s">
        <v>899</v>
      </c>
      <c r="C188" s="253" t="s">
        <v>1694</v>
      </c>
      <c r="D188" s="259">
        <v>0.19444444444444445</v>
      </c>
      <c r="E188" s="264"/>
    </row>
    <row r="189" spans="1:14">
      <c r="A189" s="263">
        <v>9</v>
      </c>
      <c r="B189" s="55" t="s">
        <v>43</v>
      </c>
      <c r="C189" s="253" t="s">
        <v>1659</v>
      </c>
      <c r="D189" s="259">
        <v>0.2013888888888889</v>
      </c>
      <c r="E189" s="264" t="s">
        <v>647</v>
      </c>
    </row>
    <row r="190" spans="1:14">
      <c r="A190" s="263">
        <v>105</v>
      </c>
      <c r="B190" s="108" t="s">
        <v>905</v>
      </c>
      <c r="C190" s="253" t="s">
        <v>1659</v>
      </c>
      <c r="D190" s="259">
        <v>0.20833333333333334</v>
      </c>
      <c r="E190" s="264" t="s">
        <v>649</v>
      </c>
    </row>
    <row r="191" spans="1:14" ht="14.25">
      <c r="A191" s="263">
        <v>112</v>
      </c>
      <c r="B191" s="108" t="s">
        <v>2071</v>
      </c>
      <c r="C191" s="253" t="s">
        <v>1659</v>
      </c>
      <c r="D191" s="259">
        <v>0.21527777777777779</v>
      </c>
      <c r="E191" s="264" t="s">
        <v>1028</v>
      </c>
    </row>
    <row r="192" spans="1:14">
      <c r="A192" s="263">
        <v>213</v>
      </c>
      <c r="B192" s="108" t="s">
        <v>1685</v>
      </c>
      <c r="C192" s="253" t="s">
        <v>1659</v>
      </c>
      <c r="D192" s="259">
        <v>0.21527777777777779</v>
      </c>
      <c r="E192" s="264"/>
    </row>
    <row r="193" spans="1:5">
      <c r="A193" s="263">
        <v>205</v>
      </c>
      <c r="B193" s="108" t="s">
        <v>908</v>
      </c>
      <c r="C193" s="253" t="s">
        <v>1659</v>
      </c>
      <c r="D193" s="259">
        <v>0.22222222222222221</v>
      </c>
      <c r="E193" s="264" t="s">
        <v>654</v>
      </c>
    </row>
    <row r="194" spans="1:5">
      <c r="A194" s="263">
        <v>305</v>
      </c>
      <c r="B194" s="108" t="s">
        <v>2060</v>
      </c>
      <c r="C194" s="263" t="s">
        <v>1659</v>
      </c>
      <c r="D194" s="259">
        <v>0.22222222222222221</v>
      </c>
      <c r="E194" s="264" t="s">
        <v>2064</v>
      </c>
    </row>
    <row r="195" spans="1:5">
      <c r="A195" s="263">
        <v>418</v>
      </c>
      <c r="B195" s="108" t="s">
        <v>2791</v>
      </c>
      <c r="C195" s="263" t="s">
        <v>1659</v>
      </c>
      <c r="D195" s="259">
        <v>0.22222222222222221</v>
      </c>
      <c r="E195" s="264"/>
    </row>
    <row r="196" spans="1:5">
      <c r="A196" s="263">
        <v>113</v>
      </c>
      <c r="B196" s="108" t="s">
        <v>907</v>
      </c>
      <c r="C196" s="263" t="s">
        <v>1659</v>
      </c>
      <c r="D196" s="259">
        <v>0.22222222222222224</v>
      </c>
      <c r="E196" s="264" t="s">
        <v>652</v>
      </c>
    </row>
    <row r="197" spans="1:5" s="87" customFormat="1">
      <c r="A197" s="263">
        <v>6</v>
      </c>
      <c r="B197" s="108" t="s">
        <v>902</v>
      </c>
      <c r="C197" s="263" t="s">
        <v>1659</v>
      </c>
      <c r="D197" s="259">
        <v>0.22916666666666669</v>
      </c>
      <c r="E197" s="264" t="s">
        <v>645</v>
      </c>
    </row>
    <row r="198" spans="1:5">
      <c r="A198" s="263">
        <v>7</v>
      </c>
      <c r="B198" s="108" t="s">
        <v>903</v>
      </c>
      <c r="C198" s="263" t="s">
        <v>1659</v>
      </c>
      <c r="D198" s="259">
        <v>0.22916666666666669</v>
      </c>
      <c r="E198" s="264" t="s">
        <v>646</v>
      </c>
    </row>
    <row r="199" spans="1:5">
      <c r="A199" s="263">
        <v>111</v>
      </c>
      <c r="B199" s="108" t="s">
        <v>906</v>
      </c>
      <c r="C199" s="263" t="s">
        <v>1659</v>
      </c>
      <c r="D199" s="259">
        <v>0.22916666666666669</v>
      </c>
      <c r="E199" s="264" t="s">
        <v>1027</v>
      </c>
    </row>
    <row r="200" spans="1:5">
      <c r="A200" s="263">
        <v>206</v>
      </c>
      <c r="B200" s="108" t="s">
        <v>909</v>
      </c>
      <c r="C200" s="263" t="s">
        <v>1659</v>
      </c>
      <c r="D200" s="259">
        <v>0.22916666666666669</v>
      </c>
      <c r="E200" s="264" t="s">
        <v>655</v>
      </c>
    </row>
    <row r="201" spans="1:5">
      <c r="A201" s="263">
        <v>207</v>
      </c>
      <c r="B201" s="108" t="s">
        <v>910</v>
      </c>
      <c r="C201" s="263" t="s">
        <v>1659</v>
      </c>
      <c r="D201" s="259">
        <v>0.22916666666666669</v>
      </c>
      <c r="E201" s="264" t="s">
        <v>3634</v>
      </c>
    </row>
    <row r="202" spans="1:5" s="87" customFormat="1">
      <c r="A202" s="263">
        <v>216</v>
      </c>
      <c r="B202" s="108" t="s">
        <v>1551</v>
      </c>
      <c r="C202" s="263" t="s">
        <v>1659</v>
      </c>
      <c r="D202" s="259">
        <v>0.22916666666666669</v>
      </c>
      <c r="E202" s="264"/>
    </row>
    <row r="203" spans="1:5" s="87" customFormat="1">
      <c r="A203" s="263">
        <v>381</v>
      </c>
      <c r="B203" s="108" t="s">
        <v>2312</v>
      </c>
      <c r="C203" s="263" t="s">
        <v>1659</v>
      </c>
      <c r="D203" s="259">
        <v>0.22916666666666669</v>
      </c>
      <c r="E203" s="264"/>
    </row>
    <row r="204" spans="1:5" s="87" customFormat="1">
      <c r="A204" s="263">
        <v>208</v>
      </c>
      <c r="B204" s="108" t="s">
        <v>2470</v>
      </c>
      <c r="C204" s="263" t="s">
        <v>1659</v>
      </c>
      <c r="D204" s="259">
        <v>0.22916666666666699</v>
      </c>
      <c r="E204" s="264"/>
    </row>
    <row r="205" spans="1:5" s="87" customFormat="1">
      <c r="A205" s="263">
        <v>217</v>
      </c>
      <c r="B205" s="108" t="s">
        <v>2500</v>
      </c>
      <c r="C205" s="263" t="s">
        <v>1659</v>
      </c>
      <c r="D205" s="259">
        <v>0.23263888888888887</v>
      </c>
      <c r="E205" s="264" t="s">
        <v>2501</v>
      </c>
    </row>
    <row r="206" spans="1:5" s="87" customFormat="1">
      <c r="A206" s="263">
        <v>214</v>
      </c>
      <c r="B206" s="108" t="s">
        <v>559</v>
      </c>
      <c r="C206" s="263" t="s">
        <v>1659</v>
      </c>
      <c r="D206" s="259">
        <v>0.23958333333333334</v>
      </c>
      <c r="E206" s="264"/>
    </row>
    <row r="207" spans="1:5">
      <c r="A207" s="263">
        <v>100</v>
      </c>
      <c r="B207" s="54" t="s">
        <v>177</v>
      </c>
      <c r="C207" s="263" t="s">
        <v>1659</v>
      </c>
      <c r="D207" s="259">
        <v>0.25</v>
      </c>
      <c r="E207" s="264" t="s">
        <v>648</v>
      </c>
    </row>
    <row r="208" spans="1:5">
      <c r="A208" s="263">
        <v>118</v>
      </c>
      <c r="B208" s="55" t="s">
        <v>641</v>
      </c>
      <c r="C208" s="253" t="s">
        <v>1694</v>
      </c>
      <c r="D208" s="259">
        <v>0.25</v>
      </c>
      <c r="E208" s="264">
        <v>780</v>
      </c>
    </row>
    <row r="209" spans="1:5">
      <c r="A209" s="263">
        <v>200</v>
      </c>
      <c r="B209" s="54" t="s">
        <v>1085</v>
      </c>
      <c r="C209" s="253" t="s">
        <v>1659</v>
      </c>
      <c r="D209" s="259">
        <v>0.25</v>
      </c>
      <c r="E209" s="264"/>
    </row>
    <row r="210" spans="1:5">
      <c r="A210" s="263">
        <v>331</v>
      </c>
      <c r="B210" s="54" t="s">
        <v>1034</v>
      </c>
      <c r="C210" s="253" t="s">
        <v>1465</v>
      </c>
      <c r="D210" s="259">
        <v>0.25</v>
      </c>
      <c r="E210" s="264"/>
    </row>
    <row r="211" spans="1:5">
      <c r="A211" s="263">
        <v>209</v>
      </c>
      <c r="B211" s="54" t="s">
        <v>656</v>
      </c>
      <c r="C211" s="263" t="s">
        <v>1659</v>
      </c>
      <c r="D211" s="259">
        <v>0.26041666666666669</v>
      </c>
      <c r="E211" s="264" t="s">
        <v>3633</v>
      </c>
    </row>
    <row r="212" spans="1:5">
      <c r="A212" s="263">
        <v>210</v>
      </c>
      <c r="B212" s="54" t="s">
        <v>2710</v>
      </c>
      <c r="C212" s="253" t="s">
        <v>1659</v>
      </c>
      <c r="D212" s="259">
        <v>0.26041666666666669</v>
      </c>
      <c r="E212" s="264" t="s">
        <v>2711</v>
      </c>
    </row>
    <row r="213" spans="1:5">
      <c r="A213" s="263">
        <v>345</v>
      </c>
      <c r="B213" s="54" t="s">
        <v>2503</v>
      </c>
      <c r="C213" s="263" t="s">
        <v>1659</v>
      </c>
      <c r="D213" s="259">
        <v>0.26041666666666669</v>
      </c>
      <c r="E213" s="264" t="s">
        <v>2504</v>
      </c>
    </row>
    <row r="214" spans="1:5">
      <c r="A214" s="263">
        <v>367</v>
      </c>
      <c r="B214" s="54" t="s">
        <v>2247</v>
      </c>
      <c r="C214" s="263" t="s">
        <v>1659</v>
      </c>
      <c r="D214" s="259">
        <v>0.2638888888888889</v>
      </c>
      <c r="E214" s="264"/>
    </row>
    <row r="215" spans="1:5">
      <c r="A215" s="263">
        <v>380</v>
      </c>
      <c r="B215" s="54" t="s">
        <v>2498</v>
      </c>
      <c r="C215" s="253" t="s">
        <v>1659</v>
      </c>
      <c r="D215" s="259">
        <v>0.2638888888888889</v>
      </c>
      <c r="E215" s="264"/>
    </row>
    <row r="216" spans="1:5">
      <c r="A216" s="263">
        <v>223</v>
      </c>
      <c r="B216" s="108" t="s">
        <v>894</v>
      </c>
      <c r="C216" s="253" t="s">
        <v>1808</v>
      </c>
      <c r="D216" s="259">
        <v>0.27777777777777779</v>
      </c>
      <c r="E216" s="264"/>
    </row>
    <row r="217" spans="1:5">
      <c r="D217" s="87"/>
    </row>
    <row r="218" spans="1:5">
      <c r="D218" s="87"/>
    </row>
    <row r="219" spans="1:5">
      <c r="D219" s="87"/>
    </row>
    <row r="220" spans="1:5" s="87" customFormat="1">
      <c r="E220" s="260"/>
    </row>
    <row r="221" spans="1:5">
      <c r="D221" s="87"/>
    </row>
    <row r="222" spans="1:5">
      <c r="D222" s="87"/>
    </row>
    <row r="223" spans="1:5">
      <c r="D223" s="87"/>
    </row>
    <row r="224" spans="1:5">
      <c r="D224" s="87"/>
    </row>
    <row r="225" spans="4:4">
      <c r="D225" s="87"/>
    </row>
  </sheetData>
  <sortState xmlns:xlrd2="http://schemas.microsoft.com/office/spreadsheetml/2017/richdata2" ref="A4:E210">
    <sortCondition ref="D4:D210"/>
    <sortCondition ref="A4:A210"/>
  </sortState>
  <customSheetViews>
    <customSheetView guid="{35D06118-2AA7-4F0A-8D8F-9C671AEEE044}">
      <pane ySplit="2" topLeftCell="A3" activePane="bottomLeft" state="frozen"/>
      <selection pane="bottomLeft" activeCell="K27" sqref="K27"/>
      <pageMargins left="0.7" right="0.7" top="0.75" bottom="0.75" header="0.3" footer="0.3"/>
      <pageSetup paperSize="9" orientation="portrait" r:id="rId1"/>
    </customSheetView>
  </customSheetViews>
  <mergeCells count="9">
    <mergeCell ref="H1:M1"/>
    <mergeCell ref="E14:E17"/>
    <mergeCell ref="E172:E173"/>
    <mergeCell ref="E170:E171"/>
    <mergeCell ref="E32:E34"/>
    <mergeCell ref="E29:E31"/>
    <mergeCell ref="E57:E58"/>
    <mergeCell ref="E123:E126"/>
    <mergeCell ref="E94:E97"/>
  </mergeCells>
  <phoneticPr fontId="34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221"/>
  <sheetViews>
    <sheetView workbookViewId="0">
      <pane xSplit="2" ySplit="2" topLeftCell="I199" activePane="bottomRight" state="frozen"/>
      <selection pane="topRight" activeCell="C1" sqref="C1"/>
      <selection pane="bottomLeft" activeCell="A3" sqref="A3"/>
      <selection pane="bottomRight" activeCell="K27" sqref="K27"/>
    </sheetView>
  </sheetViews>
  <sheetFormatPr defaultColWidth="9" defaultRowHeight="13.5"/>
  <cols>
    <col min="1" max="1" width="9" style="121"/>
    <col min="2" max="2" width="16.625" style="121" customWidth="1"/>
    <col min="3" max="3" width="9" style="120"/>
    <col min="4" max="16384" width="9" style="121"/>
  </cols>
  <sheetData>
    <row r="1" spans="1:38" s="120" customFormat="1">
      <c r="A1" s="611" t="s">
        <v>1833</v>
      </c>
      <c r="B1" s="611" t="s">
        <v>1220</v>
      </c>
      <c r="C1" s="611"/>
      <c r="D1" s="611"/>
      <c r="E1" s="611"/>
      <c r="F1" s="611"/>
      <c r="G1" s="611"/>
      <c r="H1" s="611"/>
      <c r="I1" s="611"/>
      <c r="J1" s="611"/>
      <c r="K1" s="611"/>
      <c r="L1" s="611"/>
      <c r="M1" s="611"/>
      <c r="N1" s="611"/>
      <c r="O1" s="611"/>
      <c r="P1" s="611"/>
      <c r="Q1" s="611"/>
      <c r="R1" s="611"/>
      <c r="S1" s="611"/>
      <c r="T1" s="611"/>
      <c r="U1" s="611"/>
      <c r="V1" s="611"/>
      <c r="W1" s="611"/>
      <c r="X1" s="611"/>
      <c r="Y1" s="611"/>
      <c r="Z1" s="611"/>
      <c r="AA1" s="611"/>
      <c r="AB1" s="611"/>
      <c r="AC1" s="611"/>
      <c r="AD1" s="611"/>
      <c r="AE1" s="611"/>
      <c r="AF1" s="611"/>
      <c r="AG1" s="611"/>
      <c r="AH1" s="611"/>
    </row>
    <row r="2" spans="1:38" s="114" customFormat="1">
      <c r="A2" s="611"/>
      <c r="B2" s="611"/>
      <c r="C2" s="92" t="s">
        <v>2146</v>
      </c>
      <c r="D2" s="92" t="s">
        <v>2147</v>
      </c>
      <c r="E2" s="92" t="s">
        <v>386</v>
      </c>
      <c r="F2" s="92" t="s">
        <v>387</v>
      </c>
      <c r="G2" s="92" t="s">
        <v>2148</v>
      </c>
      <c r="H2" s="92" t="s">
        <v>2149</v>
      </c>
      <c r="I2" s="92" t="s">
        <v>2150</v>
      </c>
      <c r="J2" s="92" t="s">
        <v>390</v>
      </c>
      <c r="K2" s="92" t="s">
        <v>391</v>
      </c>
      <c r="L2" s="92" t="s">
        <v>2151</v>
      </c>
      <c r="M2" s="92" t="s">
        <v>2152</v>
      </c>
      <c r="N2" s="92" t="s">
        <v>2153</v>
      </c>
      <c r="O2" s="92" t="s">
        <v>2154</v>
      </c>
      <c r="P2" s="92" t="s">
        <v>2155</v>
      </c>
      <c r="Q2" s="92" t="s">
        <v>2156</v>
      </c>
      <c r="R2" s="92" t="s">
        <v>2157</v>
      </c>
      <c r="S2" s="92" t="s">
        <v>397</v>
      </c>
      <c r="T2" s="92" t="s">
        <v>398</v>
      </c>
      <c r="U2" s="92" t="s">
        <v>399</v>
      </c>
      <c r="V2" s="92" t="s">
        <v>2158</v>
      </c>
      <c r="W2" s="92" t="s">
        <v>401</v>
      </c>
      <c r="X2" s="92" t="s">
        <v>402</v>
      </c>
      <c r="Y2" s="92" t="s">
        <v>403</v>
      </c>
      <c r="Z2" s="92" t="s">
        <v>2159</v>
      </c>
      <c r="AA2" s="92" t="s">
        <v>2160</v>
      </c>
      <c r="AB2" s="92" t="s">
        <v>405</v>
      </c>
      <c r="AC2" s="92" t="s">
        <v>406</v>
      </c>
      <c r="AD2" s="92" t="s">
        <v>407</v>
      </c>
      <c r="AE2" s="92" t="s">
        <v>2161</v>
      </c>
      <c r="AF2" s="92" t="s">
        <v>273</v>
      </c>
      <c r="AG2" s="92" t="s">
        <v>274</v>
      </c>
      <c r="AH2" s="92" t="s">
        <v>275</v>
      </c>
      <c r="AI2" s="92" t="s">
        <v>2179</v>
      </c>
      <c r="AJ2" s="92" t="s">
        <v>2492</v>
      </c>
      <c r="AK2" s="206" t="s">
        <v>2804</v>
      </c>
      <c r="AL2" s="206" t="s">
        <v>3725</v>
      </c>
    </row>
    <row r="3" spans="1:38">
      <c r="A3" s="122" t="s">
        <v>1834</v>
      </c>
      <c r="B3" s="115" t="s">
        <v>1213</v>
      </c>
      <c r="C3" s="92" t="s">
        <v>2163</v>
      </c>
      <c r="D3" s="92" t="s">
        <v>2163</v>
      </c>
      <c r="E3" s="92" t="s">
        <v>2163</v>
      </c>
      <c r="F3" s="113" t="s">
        <v>1958</v>
      </c>
      <c r="G3" s="92" t="s">
        <v>2163</v>
      </c>
      <c r="H3" s="92" t="s">
        <v>2163</v>
      </c>
      <c r="I3" s="92" t="s">
        <v>2163</v>
      </c>
      <c r="J3" s="92" t="s">
        <v>1963</v>
      </c>
      <c r="K3" s="123" t="s">
        <v>2164</v>
      </c>
      <c r="L3" s="92" t="s">
        <v>2163</v>
      </c>
      <c r="M3" s="92" t="s">
        <v>2163</v>
      </c>
      <c r="N3" s="92" t="s">
        <v>2163</v>
      </c>
      <c r="O3" s="92" t="s">
        <v>1960</v>
      </c>
      <c r="P3" s="123" t="s">
        <v>2165</v>
      </c>
      <c r="Q3" s="123" t="s">
        <v>2166</v>
      </c>
      <c r="R3" s="123" t="s">
        <v>2167</v>
      </c>
      <c r="S3" s="123" t="s">
        <v>2168</v>
      </c>
      <c r="T3" s="123" t="s">
        <v>2169</v>
      </c>
      <c r="U3" s="123" t="s">
        <v>2170</v>
      </c>
      <c r="V3" s="123" t="s">
        <v>2171</v>
      </c>
      <c r="W3" s="123" t="s">
        <v>2172</v>
      </c>
      <c r="X3" s="123" t="s">
        <v>2169</v>
      </c>
      <c r="Y3" s="123" t="s">
        <v>2173</v>
      </c>
      <c r="Z3" s="123" t="s">
        <v>2174</v>
      </c>
      <c r="AA3" s="123" t="s">
        <v>2175</v>
      </c>
      <c r="AB3" s="123" t="s">
        <v>2176</v>
      </c>
      <c r="AC3" s="92" t="s">
        <v>2163</v>
      </c>
      <c r="AD3" s="123" t="s">
        <v>2208</v>
      </c>
      <c r="AE3" s="123" t="s">
        <v>2209</v>
      </c>
      <c r="AF3" s="123" t="s">
        <v>2177</v>
      </c>
      <c r="AG3" s="123" t="s">
        <v>2178</v>
      </c>
      <c r="AH3" s="123" t="s">
        <v>2180</v>
      </c>
      <c r="AI3" s="61" t="s">
        <v>2181</v>
      </c>
      <c r="AJ3" s="113" t="s">
        <v>2525</v>
      </c>
      <c r="AK3" s="61" t="s">
        <v>2812</v>
      </c>
      <c r="AL3" s="113" t="s">
        <v>1809</v>
      </c>
    </row>
    <row r="4" spans="1:38">
      <c r="A4" s="122" t="s">
        <v>1835</v>
      </c>
      <c r="B4" s="116" t="s">
        <v>1215</v>
      </c>
      <c r="C4" s="114" t="s">
        <v>2163</v>
      </c>
      <c r="D4" s="114" t="s">
        <v>2163</v>
      </c>
      <c r="E4" s="114" t="s">
        <v>2163</v>
      </c>
      <c r="F4" s="114" t="s">
        <v>2163</v>
      </c>
      <c r="G4" s="114" t="s">
        <v>2163</v>
      </c>
      <c r="H4" s="114" t="s">
        <v>2163</v>
      </c>
      <c r="I4" s="92" t="s">
        <v>1960</v>
      </c>
      <c r="J4" s="123" t="s">
        <v>2182</v>
      </c>
      <c r="K4" s="123" t="s">
        <v>2164</v>
      </c>
      <c r="L4" s="123" t="s">
        <v>2194</v>
      </c>
      <c r="M4" s="123" t="s">
        <v>2183</v>
      </c>
      <c r="N4" s="92" t="s">
        <v>1962</v>
      </c>
      <c r="O4" s="114" t="s">
        <v>2163</v>
      </c>
      <c r="P4" s="123" t="s">
        <v>2184</v>
      </c>
      <c r="Q4" s="123" t="s">
        <v>2185</v>
      </c>
      <c r="R4" s="123" t="s">
        <v>2186</v>
      </c>
      <c r="S4" s="123" t="s">
        <v>2168</v>
      </c>
      <c r="T4" s="123" t="s">
        <v>2169</v>
      </c>
      <c r="U4" s="123" t="s">
        <v>2170</v>
      </c>
      <c r="V4" s="123" t="s">
        <v>2190</v>
      </c>
      <c r="W4" s="123" t="s">
        <v>2172</v>
      </c>
      <c r="X4" s="123" t="s">
        <v>2191</v>
      </c>
      <c r="Y4" s="123" t="s">
        <v>2192</v>
      </c>
      <c r="Z4" s="124" t="s">
        <v>2193</v>
      </c>
      <c r="AA4" s="114" t="s">
        <v>2163</v>
      </c>
      <c r="AB4" s="114" t="s">
        <v>2163</v>
      </c>
      <c r="AC4" s="114" t="s">
        <v>2163</v>
      </c>
      <c r="AD4" s="114" t="s">
        <v>2163</v>
      </c>
      <c r="AE4" s="114" t="s">
        <v>2163</v>
      </c>
      <c r="AF4" s="114" t="s">
        <v>2163</v>
      </c>
      <c r="AG4" s="114" t="s">
        <v>2163</v>
      </c>
      <c r="AH4" s="114" t="s">
        <v>2163</v>
      </c>
      <c r="AI4" s="114" t="s">
        <v>2163</v>
      </c>
      <c r="AJ4" s="114" t="s">
        <v>2163</v>
      </c>
      <c r="AK4" s="114" t="s">
        <v>2163</v>
      </c>
      <c r="AL4" s="114" t="s">
        <v>2163</v>
      </c>
    </row>
    <row r="5" spans="1:38">
      <c r="A5" s="122" t="s">
        <v>1836</v>
      </c>
      <c r="B5" s="116" t="s">
        <v>1216</v>
      </c>
      <c r="C5" s="114" t="s">
        <v>2163</v>
      </c>
      <c r="D5" s="114" t="s">
        <v>2163</v>
      </c>
      <c r="E5" s="114" t="s">
        <v>2163</v>
      </c>
      <c r="F5" s="114" t="s">
        <v>2163</v>
      </c>
      <c r="G5" s="114" t="s">
        <v>2163</v>
      </c>
      <c r="H5" s="114" t="s">
        <v>2163</v>
      </c>
      <c r="I5" s="123" t="s">
        <v>2201</v>
      </c>
      <c r="J5" s="92" t="s">
        <v>1963</v>
      </c>
      <c r="K5" s="114" t="s">
        <v>2163</v>
      </c>
      <c r="L5" s="123" t="s">
        <v>2194</v>
      </c>
      <c r="M5" s="123" t="s">
        <v>2183</v>
      </c>
      <c r="N5" s="114" t="s">
        <v>2163</v>
      </c>
      <c r="O5" s="92" t="s">
        <v>2195</v>
      </c>
      <c r="P5" s="123" t="s">
        <v>2184</v>
      </c>
      <c r="Q5" s="124" t="s">
        <v>2196</v>
      </c>
      <c r="R5" s="124" t="s">
        <v>2197</v>
      </c>
      <c r="S5" s="123" t="s">
        <v>2198</v>
      </c>
      <c r="T5" s="123" t="s">
        <v>2191</v>
      </c>
      <c r="U5" s="123" t="s">
        <v>2170</v>
      </c>
      <c r="V5" s="123" t="s">
        <v>2171</v>
      </c>
      <c r="W5" s="123" t="s">
        <v>2199</v>
      </c>
      <c r="X5" s="123" t="s">
        <v>2191</v>
      </c>
      <c r="Y5" s="123" t="s">
        <v>2192</v>
      </c>
      <c r="Z5" s="124" t="s">
        <v>2193</v>
      </c>
      <c r="AA5" s="114" t="s">
        <v>2163</v>
      </c>
      <c r="AB5" s="114" t="s">
        <v>2163</v>
      </c>
      <c r="AC5" s="114" t="s">
        <v>2163</v>
      </c>
      <c r="AD5" s="114" t="s">
        <v>2163</v>
      </c>
      <c r="AE5" s="114" t="s">
        <v>2163</v>
      </c>
      <c r="AF5" s="114" t="s">
        <v>2163</v>
      </c>
      <c r="AG5" s="114" t="s">
        <v>2163</v>
      </c>
      <c r="AH5" s="114" t="s">
        <v>2163</v>
      </c>
      <c r="AI5" s="114" t="s">
        <v>2163</v>
      </c>
      <c r="AJ5" s="114" t="s">
        <v>2163</v>
      </c>
      <c r="AK5" s="114" t="s">
        <v>2163</v>
      </c>
      <c r="AL5" s="114" t="s">
        <v>2163</v>
      </c>
    </row>
    <row r="6" spans="1:38">
      <c r="A6" s="122" t="s">
        <v>1837</v>
      </c>
      <c r="B6" s="116" t="s">
        <v>1217</v>
      </c>
      <c r="C6" s="114" t="s">
        <v>2163</v>
      </c>
      <c r="D6" s="114" t="s">
        <v>2163</v>
      </c>
      <c r="E6" s="114" t="s">
        <v>2163</v>
      </c>
      <c r="F6" s="114" t="s">
        <v>2163</v>
      </c>
      <c r="G6" s="114" t="s">
        <v>2163</v>
      </c>
      <c r="H6" s="114" t="s">
        <v>2163</v>
      </c>
      <c r="I6" s="124" t="s">
        <v>2200</v>
      </c>
      <c r="J6" s="92" t="s">
        <v>1963</v>
      </c>
      <c r="K6" s="92" t="s">
        <v>1809</v>
      </c>
      <c r="L6" s="123" t="s">
        <v>2194</v>
      </c>
      <c r="M6" s="123" t="s">
        <v>2183</v>
      </c>
      <c r="N6" s="114" t="s">
        <v>2163</v>
      </c>
      <c r="O6" s="92" t="s">
        <v>2195</v>
      </c>
      <c r="P6" s="92" t="s">
        <v>1964</v>
      </c>
      <c r="Q6" s="124" t="s">
        <v>2196</v>
      </c>
      <c r="R6" s="124" t="s">
        <v>2197</v>
      </c>
      <c r="S6" s="124" t="s">
        <v>2187</v>
      </c>
      <c r="T6" s="113" t="s">
        <v>1961</v>
      </c>
      <c r="U6" s="123" t="s">
        <v>2170</v>
      </c>
      <c r="V6" s="124" t="s">
        <v>2189</v>
      </c>
      <c r="W6" s="123" t="s">
        <v>2172</v>
      </c>
      <c r="X6" s="123" t="s">
        <v>2191</v>
      </c>
      <c r="Y6" s="123" t="s">
        <v>2192</v>
      </c>
      <c r="Z6" s="124" t="s">
        <v>2193</v>
      </c>
      <c r="AA6" s="114" t="s">
        <v>2163</v>
      </c>
      <c r="AB6" s="114" t="s">
        <v>2163</v>
      </c>
      <c r="AC6" s="114" t="s">
        <v>2163</v>
      </c>
      <c r="AD6" s="114" t="s">
        <v>2163</v>
      </c>
      <c r="AE6" s="114" t="s">
        <v>2163</v>
      </c>
      <c r="AF6" s="114" t="s">
        <v>2163</v>
      </c>
      <c r="AG6" s="114" t="s">
        <v>2163</v>
      </c>
      <c r="AH6" s="114" t="s">
        <v>2163</v>
      </c>
      <c r="AI6" s="114" t="s">
        <v>2163</v>
      </c>
      <c r="AJ6" s="114" t="s">
        <v>2163</v>
      </c>
      <c r="AK6" s="114" t="s">
        <v>2163</v>
      </c>
      <c r="AL6" s="114" t="s">
        <v>2163</v>
      </c>
    </row>
    <row r="7" spans="1:38">
      <c r="A7" s="122" t="s">
        <v>1838</v>
      </c>
      <c r="B7" s="116" t="s">
        <v>1218</v>
      </c>
      <c r="C7" s="114" t="s">
        <v>2163</v>
      </c>
      <c r="D7" s="114" t="s">
        <v>2163</v>
      </c>
      <c r="E7" s="114" t="s">
        <v>2163</v>
      </c>
      <c r="F7" s="92" t="s">
        <v>1958</v>
      </c>
      <c r="G7" s="114" t="s">
        <v>2163</v>
      </c>
      <c r="H7" s="92" t="s">
        <v>2202</v>
      </c>
      <c r="I7" s="92" t="s">
        <v>1960</v>
      </c>
      <c r="J7" s="114" t="s">
        <v>2163</v>
      </c>
      <c r="K7" s="114" t="s">
        <v>2163</v>
      </c>
      <c r="L7" s="123" t="s">
        <v>2194</v>
      </c>
      <c r="M7" s="123" t="s">
        <v>2183</v>
      </c>
      <c r="N7" s="92" t="s">
        <v>1962</v>
      </c>
      <c r="O7" s="114" t="s">
        <v>2163</v>
      </c>
      <c r="P7" s="123" t="s">
        <v>2184</v>
      </c>
      <c r="Q7" s="123" t="s">
        <v>2166</v>
      </c>
      <c r="R7" s="113" t="s">
        <v>1962</v>
      </c>
      <c r="S7" s="124" t="s">
        <v>2187</v>
      </c>
      <c r="T7" s="123" t="s">
        <v>2169</v>
      </c>
      <c r="U7" s="123" t="s">
        <v>2170</v>
      </c>
      <c r="V7" s="123" t="s">
        <v>2190</v>
      </c>
      <c r="W7" s="123" t="s">
        <v>2172</v>
      </c>
      <c r="X7" s="123" t="s">
        <v>2191</v>
      </c>
      <c r="Y7" s="123" t="s">
        <v>2192</v>
      </c>
      <c r="Z7" s="123" t="s">
        <v>2205</v>
      </c>
      <c r="AA7" s="114" t="s">
        <v>2163</v>
      </c>
      <c r="AB7" s="114" t="s">
        <v>2163</v>
      </c>
      <c r="AC7" s="114" t="s">
        <v>2163</v>
      </c>
      <c r="AD7" s="114" t="s">
        <v>2163</v>
      </c>
      <c r="AE7" s="114" t="s">
        <v>2163</v>
      </c>
      <c r="AF7" s="114" t="s">
        <v>2163</v>
      </c>
      <c r="AG7" s="114" t="s">
        <v>2163</v>
      </c>
      <c r="AH7" s="114" t="s">
        <v>2163</v>
      </c>
      <c r="AI7" s="114" t="s">
        <v>2163</v>
      </c>
      <c r="AJ7" s="114" t="s">
        <v>2163</v>
      </c>
      <c r="AK7" s="114" t="s">
        <v>2163</v>
      </c>
      <c r="AL7" s="114" t="s">
        <v>2163</v>
      </c>
    </row>
    <row r="8" spans="1:38">
      <c r="A8" s="122" t="s">
        <v>1839</v>
      </c>
      <c r="B8" s="115" t="s">
        <v>1219</v>
      </c>
      <c r="C8" s="114" t="s">
        <v>2163</v>
      </c>
      <c r="D8" s="114" t="s">
        <v>2163</v>
      </c>
      <c r="E8" s="114" t="s">
        <v>2163</v>
      </c>
      <c r="F8" s="114" t="s">
        <v>2163</v>
      </c>
      <c r="G8" s="114" t="s">
        <v>2163</v>
      </c>
      <c r="H8" s="114" t="s">
        <v>2163</v>
      </c>
      <c r="I8" s="114" t="s">
        <v>2163</v>
      </c>
      <c r="J8" s="114" t="s">
        <v>2163</v>
      </c>
      <c r="K8" s="114" t="s">
        <v>2163</v>
      </c>
      <c r="L8" s="114" t="s">
        <v>2163</v>
      </c>
      <c r="M8" s="114" t="s">
        <v>2163</v>
      </c>
      <c r="N8" s="114" t="s">
        <v>2163</v>
      </c>
      <c r="O8" s="114" t="s">
        <v>2163</v>
      </c>
      <c r="P8" s="114" t="s">
        <v>2163</v>
      </c>
      <c r="Q8" s="114" t="s">
        <v>2163</v>
      </c>
      <c r="R8" s="114" t="s">
        <v>2163</v>
      </c>
      <c r="S8" s="114" t="s">
        <v>2163</v>
      </c>
      <c r="T8" s="114" t="s">
        <v>2163</v>
      </c>
      <c r="U8" s="114" t="s">
        <v>2163</v>
      </c>
      <c r="V8" s="114" t="s">
        <v>2163</v>
      </c>
      <c r="W8" s="114" t="s">
        <v>2163</v>
      </c>
      <c r="X8" s="114" t="s">
        <v>2163</v>
      </c>
      <c r="Y8" s="114" t="s">
        <v>2163</v>
      </c>
      <c r="Z8" s="114" t="s">
        <v>2163</v>
      </c>
      <c r="AA8" s="114" t="s">
        <v>2163</v>
      </c>
      <c r="AB8" s="92" t="s">
        <v>1966</v>
      </c>
      <c r="AC8" s="114" t="s">
        <v>2163</v>
      </c>
      <c r="AD8" s="92" t="s">
        <v>1964</v>
      </c>
      <c r="AE8" s="114" t="s">
        <v>2163</v>
      </c>
      <c r="AF8" s="114" t="s">
        <v>2163</v>
      </c>
      <c r="AG8" s="114" t="s">
        <v>2163</v>
      </c>
      <c r="AH8" s="114" t="s">
        <v>2163</v>
      </c>
      <c r="AI8" s="114" t="s">
        <v>2163</v>
      </c>
      <c r="AJ8" s="114" t="s">
        <v>2163</v>
      </c>
      <c r="AK8" s="114" t="s">
        <v>2163</v>
      </c>
      <c r="AL8" s="114" t="s">
        <v>2163</v>
      </c>
    </row>
    <row r="9" spans="1:38">
      <c r="A9" s="122" t="s">
        <v>1840</v>
      </c>
      <c r="B9" s="117" t="s">
        <v>1226</v>
      </c>
      <c r="C9" s="114" t="s">
        <v>2163</v>
      </c>
      <c r="D9" s="114" t="s">
        <v>2163</v>
      </c>
      <c r="E9" s="114" t="s">
        <v>2163</v>
      </c>
      <c r="F9" s="114" t="s">
        <v>2163</v>
      </c>
      <c r="G9" s="114" t="s">
        <v>2163</v>
      </c>
      <c r="H9" s="114" t="s">
        <v>2163</v>
      </c>
      <c r="I9" s="92" t="s">
        <v>1960</v>
      </c>
      <c r="J9" s="92" t="s">
        <v>1963</v>
      </c>
      <c r="K9" s="92" t="s">
        <v>1809</v>
      </c>
      <c r="L9" s="114" t="s">
        <v>2163</v>
      </c>
      <c r="M9" s="114" t="s">
        <v>2163</v>
      </c>
      <c r="N9" s="123" t="s">
        <v>2203</v>
      </c>
      <c r="O9" s="92" t="s">
        <v>2195</v>
      </c>
      <c r="P9" s="123" t="s">
        <v>2184</v>
      </c>
      <c r="Q9" s="114" t="s">
        <v>2163</v>
      </c>
      <c r="R9" s="114" t="s">
        <v>2163</v>
      </c>
      <c r="S9" s="114" t="s">
        <v>2163</v>
      </c>
      <c r="T9" s="123" t="s">
        <v>2169</v>
      </c>
      <c r="U9" s="123" t="s">
        <v>2204</v>
      </c>
      <c r="V9" s="114" t="s">
        <v>2163</v>
      </c>
      <c r="W9" s="114" t="s">
        <v>2163</v>
      </c>
      <c r="X9" s="124" t="s">
        <v>2188</v>
      </c>
      <c r="Y9" s="114" t="s">
        <v>2163</v>
      </c>
      <c r="Z9" s="124" t="s">
        <v>2206</v>
      </c>
      <c r="AA9" s="114" t="s">
        <v>2163</v>
      </c>
      <c r="AB9" s="114" t="s">
        <v>2163</v>
      </c>
      <c r="AC9" s="123" t="s">
        <v>2207</v>
      </c>
      <c r="AD9" s="123" t="s">
        <v>2208</v>
      </c>
      <c r="AE9" s="114" t="s">
        <v>2163</v>
      </c>
      <c r="AF9" s="114" t="s">
        <v>2163</v>
      </c>
      <c r="AG9" s="114" t="s">
        <v>2163</v>
      </c>
      <c r="AH9" s="114" t="s">
        <v>2163</v>
      </c>
      <c r="AI9" s="114" t="s">
        <v>2163</v>
      </c>
      <c r="AJ9" s="121" t="s">
        <v>2528</v>
      </c>
      <c r="AK9" s="113" t="s">
        <v>1966</v>
      </c>
      <c r="AL9" s="114" t="s">
        <v>2163</v>
      </c>
    </row>
    <row r="10" spans="1:38">
      <c r="A10" s="122" t="s">
        <v>1841</v>
      </c>
      <c r="B10" s="117" t="s">
        <v>1227</v>
      </c>
      <c r="C10" s="114" t="s">
        <v>2163</v>
      </c>
      <c r="D10" s="114" t="s">
        <v>2163</v>
      </c>
      <c r="E10" s="114" t="s">
        <v>2163</v>
      </c>
      <c r="F10" s="114" t="s">
        <v>2163</v>
      </c>
      <c r="G10" s="114" t="s">
        <v>2163</v>
      </c>
      <c r="H10" s="92" t="s">
        <v>1959</v>
      </c>
      <c r="I10" s="92" t="s">
        <v>1960</v>
      </c>
      <c r="J10" s="114" t="s">
        <v>2163</v>
      </c>
      <c r="K10" s="114" t="s">
        <v>2163</v>
      </c>
      <c r="L10" s="114" t="s">
        <v>2163</v>
      </c>
      <c r="M10" s="114" t="s">
        <v>2163</v>
      </c>
      <c r="N10" s="123" t="s">
        <v>2203</v>
      </c>
      <c r="O10" s="114" t="s">
        <v>2163</v>
      </c>
      <c r="P10" s="123" t="s">
        <v>2184</v>
      </c>
      <c r="Q10" s="123" t="s">
        <v>2166</v>
      </c>
      <c r="R10" s="114" t="s">
        <v>2163</v>
      </c>
      <c r="S10" s="124" t="s">
        <v>2187</v>
      </c>
      <c r="T10" s="114" t="s">
        <v>2163</v>
      </c>
      <c r="U10" s="114" t="s">
        <v>2163</v>
      </c>
      <c r="V10" s="123" t="s">
        <v>2190</v>
      </c>
      <c r="W10" s="123" t="s">
        <v>2199</v>
      </c>
      <c r="X10" s="124" t="s">
        <v>2188</v>
      </c>
      <c r="Y10" s="123" t="s">
        <v>2173</v>
      </c>
      <c r="Z10" s="114" t="s">
        <v>2163</v>
      </c>
      <c r="AA10" s="114" t="s">
        <v>2163</v>
      </c>
      <c r="AB10" s="123" t="s">
        <v>2176</v>
      </c>
      <c r="AC10" s="123" t="s">
        <v>2207</v>
      </c>
      <c r="AD10" s="123" t="s">
        <v>2208</v>
      </c>
      <c r="AE10" s="114" t="s">
        <v>2163</v>
      </c>
      <c r="AF10" s="114" t="s">
        <v>2163</v>
      </c>
      <c r="AG10" s="114" t="s">
        <v>2163</v>
      </c>
      <c r="AH10" s="114" t="s">
        <v>2163</v>
      </c>
      <c r="AI10" s="114" t="s">
        <v>2163</v>
      </c>
      <c r="AJ10" s="121" t="s">
        <v>2528</v>
      </c>
      <c r="AK10" s="61" t="s">
        <v>2811</v>
      </c>
      <c r="AL10" s="113" t="s">
        <v>1809</v>
      </c>
    </row>
    <row r="11" spans="1:38">
      <c r="A11" s="122" t="s">
        <v>1842</v>
      </c>
      <c r="B11" s="115" t="s">
        <v>1228</v>
      </c>
      <c r="C11" s="114" t="s">
        <v>2163</v>
      </c>
      <c r="D11" s="114" t="s">
        <v>2163</v>
      </c>
      <c r="E11" s="114" t="s">
        <v>2163</v>
      </c>
      <c r="F11" s="114" t="s">
        <v>2163</v>
      </c>
      <c r="G11" s="114" t="s">
        <v>2163</v>
      </c>
      <c r="H11" s="114" t="s">
        <v>2163</v>
      </c>
      <c r="I11" s="114" t="s">
        <v>2163</v>
      </c>
      <c r="J11" s="114" t="s">
        <v>2163</v>
      </c>
      <c r="K11" s="114" t="s">
        <v>2163</v>
      </c>
      <c r="L11" s="114" t="s">
        <v>2163</v>
      </c>
      <c r="M11" s="114" t="s">
        <v>2163</v>
      </c>
      <c r="N11" s="114" t="s">
        <v>2163</v>
      </c>
      <c r="O11" s="114" t="s">
        <v>2163</v>
      </c>
      <c r="P11" s="114" t="s">
        <v>2163</v>
      </c>
      <c r="Q11" s="92" t="s">
        <v>1963</v>
      </c>
      <c r="R11" s="114" t="s">
        <v>2163</v>
      </c>
      <c r="S11" s="124" t="s">
        <v>2187</v>
      </c>
      <c r="T11" s="123" t="s">
        <v>2169</v>
      </c>
      <c r="U11" s="123" t="s">
        <v>2204</v>
      </c>
      <c r="V11" s="114" t="s">
        <v>2163</v>
      </c>
      <c r="W11" s="114" t="s">
        <v>2163</v>
      </c>
      <c r="X11" s="114" t="s">
        <v>2163</v>
      </c>
      <c r="Y11" s="123" t="s">
        <v>2173</v>
      </c>
      <c r="Z11" s="124" t="s">
        <v>2206</v>
      </c>
      <c r="AA11" s="114" t="s">
        <v>2163</v>
      </c>
      <c r="AB11" s="114" t="s">
        <v>2163</v>
      </c>
      <c r="AC11" s="114" t="s">
        <v>2163</v>
      </c>
      <c r="AD11" s="114" t="s">
        <v>2163</v>
      </c>
      <c r="AE11" s="114" t="s">
        <v>2163</v>
      </c>
      <c r="AF11" s="114" t="s">
        <v>2163</v>
      </c>
      <c r="AG11" s="114" t="s">
        <v>2163</v>
      </c>
      <c r="AH11" s="114" t="s">
        <v>2163</v>
      </c>
      <c r="AI11" s="114" t="s">
        <v>2163</v>
      </c>
      <c r="AJ11" s="114" t="s">
        <v>2163</v>
      </c>
      <c r="AK11" s="114" t="s">
        <v>2163</v>
      </c>
      <c r="AL11" s="114" t="s">
        <v>2163</v>
      </c>
    </row>
    <row r="12" spans="1:38">
      <c r="A12" s="122" t="s">
        <v>1843</v>
      </c>
      <c r="B12" s="116" t="s">
        <v>1230</v>
      </c>
      <c r="C12" s="114" t="s">
        <v>2163</v>
      </c>
      <c r="D12" s="114" t="s">
        <v>2163</v>
      </c>
      <c r="E12" s="114" t="s">
        <v>2163</v>
      </c>
      <c r="F12" s="114" t="s">
        <v>2163</v>
      </c>
      <c r="G12" s="114" t="s">
        <v>2163</v>
      </c>
      <c r="H12" s="114" t="s">
        <v>2163</v>
      </c>
      <c r="I12" s="114" t="s">
        <v>2163</v>
      </c>
      <c r="J12" s="114" t="s">
        <v>2163</v>
      </c>
      <c r="K12" s="114" t="s">
        <v>2163</v>
      </c>
      <c r="L12" s="114" t="s">
        <v>2163</v>
      </c>
      <c r="M12" s="114" t="s">
        <v>2163</v>
      </c>
      <c r="N12" s="114" t="s">
        <v>2163</v>
      </c>
      <c r="O12" s="92" t="s">
        <v>1960</v>
      </c>
      <c r="P12" s="92" t="s">
        <v>1964</v>
      </c>
      <c r="Q12" s="114" t="s">
        <v>2163</v>
      </c>
      <c r="R12" s="123" t="s">
        <v>2167</v>
      </c>
      <c r="S12" s="123" t="s">
        <v>2168</v>
      </c>
      <c r="T12" s="114" t="s">
        <v>2163</v>
      </c>
      <c r="U12" s="92" t="s">
        <v>1809</v>
      </c>
      <c r="V12" s="123" t="s">
        <v>2171</v>
      </c>
      <c r="W12" s="123" t="s">
        <v>2172</v>
      </c>
      <c r="X12" s="123" t="s">
        <v>2191</v>
      </c>
      <c r="Y12" s="123" t="s">
        <v>2192</v>
      </c>
      <c r="Z12" s="124" t="s">
        <v>2193</v>
      </c>
      <c r="AA12" s="114" t="s">
        <v>2163</v>
      </c>
      <c r="AB12" s="123" t="s">
        <v>2176</v>
      </c>
      <c r="AC12" s="123" t="s">
        <v>2207</v>
      </c>
      <c r="AD12" s="123" t="s">
        <v>2208</v>
      </c>
      <c r="AE12" s="123" t="s">
        <v>2209</v>
      </c>
      <c r="AF12" s="123" t="s">
        <v>2210</v>
      </c>
      <c r="AG12" s="123" t="s">
        <v>2211</v>
      </c>
      <c r="AH12" s="123" t="s">
        <v>2212</v>
      </c>
      <c r="AI12" s="61" t="s">
        <v>2213</v>
      </c>
      <c r="AJ12" s="61" t="s">
        <v>2529</v>
      </c>
      <c r="AK12" s="61" t="s">
        <v>2176</v>
      </c>
      <c r="AL12" s="114" t="s">
        <v>2163</v>
      </c>
    </row>
    <row r="13" spans="1:38">
      <c r="A13" s="122" t="s">
        <v>1844</v>
      </c>
      <c r="B13" s="116" t="s">
        <v>1231</v>
      </c>
      <c r="C13" s="114" t="s">
        <v>2163</v>
      </c>
      <c r="D13" s="114" t="s">
        <v>2163</v>
      </c>
      <c r="E13" s="114" t="s">
        <v>2163</v>
      </c>
      <c r="F13" s="114" t="s">
        <v>2163</v>
      </c>
      <c r="G13" s="114" t="s">
        <v>2163</v>
      </c>
      <c r="H13" s="114" t="s">
        <v>2163</v>
      </c>
      <c r="I13" s="114" t="s">
        <v>2163</v>
      </c>
      <c r="J13" s="92" t="s">
        <v>1963</v>
      </c>
      <c r="K13" s="114" t="s">
        <v>2163</v>
      </c>
      <c r="L13" s="114" t="s">
        <v>2163</v>
      </c>
      <c r="M13" s="114" t="s">
        <v>2163</v>
      </c>
      <c r="N13" s="114" t="s">
        <v>2163</v>
      </c>
      <c r="O13" s="114" t="s">
        <v>2163</v>
      </c>
      <c r="P13" s="123" t="s">
        <v>2184</v>
      </c>
      <c r="Q13" s="114" t="s">
        <v>2163</v>
      </c>
      <c r="R13" s="123" t="s">
        <v>2167</v>
      </c>
      <c r="S13" s="114" t="s">
        <v>2163</v>
      </c>
      <c r="T13" s="123" t="s">
        <v>2169</v>
      </c>
      <c r="U13" s="114" t="s">
        <v>2163</v>
      </c>
      <c r="V13" s="114" t="s">
        <v>2163</v>
      </c>
      <c r="W13" s="114" t="s">
        <v>2163</v>
      </c>
      <c r="X13" s="123" t="s">
        <v>2191</v>
      </c>
      <c r="Y13" s="123" t="s">
        <v>2192</v>
      </c>
      <c r="Z13" s="124" t="s">
        <v>2193</v>
      </c>
      <c r="AA13" s="114" t="s">
        <v>2163</v>
      </c>
      <c r="AB13" s="123" t="s">
        <v>2176</v>
      </c>
      <c r="AC13" s="123" t="s">
        <v>2207</v>
      </c>
      <c r="AD13" s="123" t="s">
        <v>2208</v>
      </c>
      <c r="AE13" s="123" t="s">
        <v>2209</v>
      </c>
      <c r="AF13" s="123" t="s">
        <v>2210</v>
      </c>
      <c r="AG13" s="123" t="s">
        <v>2211</v>
      </c>
      <c r="AH13" s="123" t="s">
        <v>2212</v>
      </c>
      <c r="AI13" s="61" t="s">
        <v>2213</v>
      </c>
      <c r="AJ13" s="61" t="s">
        <v>2529</v>
      </c>
      <c r="AK13" s="61" t="s">
        <v>2225</v>
      </c>
      <c r="AL13" s="114" t="s">
        <v>2163</v>
      </c>
    </row>
    <row r="14" spans="1:38">
      <c r="A14" s="122" t="s">
        <v>1845</v>
      </c>
      <c r="B14" s="115" t="s">
        <v>1232</v>
      </c>
      <c r="C14" s="114" t="s">
        <v>2163</v>
      </c>
      <c r="D14" s="114" t="s">
        <v>2163</v>
      </c>
      <c r="E14" s="114" t="s">
        <v>2163</v>
      </c>
      <c r="F14" s="114" t="s">
        <v>2163</v>
      </c>
      <c r="G14" s="114" t="s">
        <v>2163</v>
      </c>
      <c r="H14" s="114" t="s">
        <v>2163</v>
      </c>
      <c r="I14" s="92" t="s">
        <v>1960</v>
      </c>
      <c r="J14" s="92" t="s">
        <v>1963</v>
      </c>
      <c r="K14" s="114" t="s">
        <v>2163</v>
      </c>
      <c r="L14" s="114" t="s">
        <v>2163</v>
      </c>
      <c r="M14" s="114" t="s">
        <v>2163</v>
      </c>
      <c r="N14" s="114" t="s">
        <v>2163</v>
      </c>
      <c r="O14" s="92" t="s">
        <v>1960</v>
      </c>
      <c r="P14" s="114" t="s">
        <v>2163</v>
      </c>
      <c r="Q14" s="92" t="s">
        <v>1963</v>
      </c>
      <c r="R14" s="114" t="s">
        <v>2163</v>
      </c>
      <c r="S14" s="114" t="s">
        <v>2163</v>
      </c>
      <c r="T14" s="114" t="s">
        <v>2163</v>
      </c>
      <c r="U14" s="114" t="s">
        <v>2163</v>
      </c>
      <c r="V14" s="124" t="s">
        <v>2189</v>
      </c>
      <c r="W14" s="123" t="s">
        <v>2199</v>
      </c>
      <c r="X14" s="114" t="s">
        <v>2163</v>
      </c>
      <c r="Y14" s="123" t="s">
        <v>2173</v>
      </c>
      <c r="Z14" s="124" t="s">
        <v>2206</v>
      </c>
      <c r="AA14" s="123" t="s">
        <v>2214</v>
      </c>
      <c r="AB14" s="124" t="s">
        <v>2215</v>
      </c>
      <c r="AC14" s="114" t="s">
        <v>2163</v>
      </c>
      <c r="AD14" s="124" t="s">
        <v>2216</v>
      </c>
      <c r="AE14" s="114" t="s">
        <v>2163</v>
      </c>
      <c r="AF14" s="114" t="s">
        <v>2163</v>
      </c>
      <c r="AG14" s="114" t="s">
        <v>2163</v>
      </c>
      <c r="AH14" s="114" t="s">
        <v>2163</v>
      </c>
      <c r="AI14" s="114" t="s">
        <v>2163</v>
      </c>
      <c r="AJ14" s="114" t="s">
        <v>2163</v>
      </c>
      <c r="AK14" s="114" t="s">
        <v>2163</v>
      </c>
      <c r="AL14" s="114" t="s">
        <v>2163</v>
      </c>
    </row>
    <row r="15" spans="1:38">
      <c r="A15" s="122" t="s">
        <v>1846</v>
      </c>
      <c r="B15" s="116" t="s">
        <v>1234</v>
      </c>
      <c r="C15" s="114" t="s">
        <v>2163</v>
      </c>
      <c r="D15" s="114" t="s">
        <v>2163</v>
      </c>
      <c r="E15" s="114" t="s">
        <v>2163</v>
      </c>
      <c r="F15" s="114" t="s">
        <v>2163</v>
      </c>
      <c r="G15" s="114" t="s">
        <v>2163</v>
      </c>
      <c r="H15" s="114" t="s">
        <v>2163</v>
      </c>
      <c r="I15" s="114" t="s">
        <v>2163</v>
      </c>
      <c r="J15" s="114" t="s">
        <v>2163</v>
      </c>
      <c r="K15" s="114" t="s">
        <v>2163</v>
      </c>
      <c r="L15" s="92" t="s">
        <v>1959</v>
      </c>
      <c r="M15" s="114" t="s">
        <v>2163</v>
      </c>
      <c r="N15" s="114" t="s">
        <v>2163</v>
      </c>
      <c r="O15" s="114" t="s">
        <v>2163</v>
      </c>
      <c r="P15" s="114" t="s">
        <v>2163</v>
      </c>
      <c r="Q15" s="114" t="s">
        <v>2163</v>
      </c>
      <c r="R15" s="114" t="s">
        <v>2163</v>
      </c>
      <c r="S15" s="114" t="s">
        <v>2163</v>
      </c>
      <c r="T15" s="114" t="s">
        <v>2163</v>
      </c>
      <c r="U15" s="114" t="s">
        <v>2163</v>
      </c>
      <c r="V15" s="114" t="s">
        <v>2163</v>
      </c>
      <c r="W15" s="114" t="s">
        <v>2163</v>
      </c>
      <c r="X15" s="114" t="s">
        <v>2163</v>
      </c>
      <c r="Y15" s="114" t="s">
        <v>2163</v>
      </c>
      <c r="Z15" s="114" t="s">
        <v>2163</v>
      </c>
      <c r="AA15" s="114" t="s">
        <v>2163</v>
      </c>
      <c r="AB15" s="114" t="s">
        <v>2163</v>
      </c>
      <c r="AC15" s="114" t="s">
        <v>2163</v>
      </c>
      <c r="AD15" s="114" t="s">
        <v>2163</v>
      </c>
      <c r="AE15" s="114" t="s">
        <v>2163</v>
      </c>
      <c r="AF15" s="114" t="s">
        <v>2163</v>
      </c>
      <c r="AG15" s="114" t="s">
        <v>2163</v>
      </c>
      <c r="AH15" s="114" t="s">
        <v>2163</v>
      </c>
      <c r="AI15" s="114" t="s">
        <v>2163</v>
      </c>
      <c r="AJ15" s="114" t="s">
        <v>2163</v>
      </c>
      <c r="AK15" s="114" t="s">
        <v>2163</v>
      </c>
      <c r="AL15" s="114" t="s">
        <v>2163</v>
      </c>
    </row>
    <row r="16" spans="1:38">
      <c r="A16" s="122" t="s">
        <v>1847</v>
      </c>
      <c r="B16" s="116" t="s">
        <v>1236</v>
      </c>
      <c r="C16" s="114" t="s">
        <v>2163</v>
      </c>
      <c r="D16" s="114" t="s">
        <v>2163</v>
      </c>
      <c r="E16" s="114" t="s">
        <v>2163</v>
      </c>
      <c r="F16" s="114" t="s">
        <v>2163</v>
      </c>
      <c r="G16" s="114" t="s">
        <v>2163</v>
      </c>
      <c r="H16" s="114" t="s">
        <v>2163</v>
      </c>
      <c r="I16" s="114" t="s">
        <v>2163</v>
      </c>
      <c r="J16" s="114" t="s">
        <v>2163</v>
      </c>
      <c r="K16" s="114" t="s">
        <v>2163</v>
      </c>
      <c r="L16" s="92" t="s">
        <v>1966</v>
      </c>
      <c r="M16" s="114" t="s">
        <v>2163</v>
      </c>
      <c r="N16" s="114" t="s">
        <v>2163</v>
      </c>
      <c r="O16" s="114" t="s">
        <v>2163</v>
      </c>
      <c r="P16" s="114" t="s">
        <v>2163</v>
      </c>
      <c r="Q16" s="114" t="s">
        <v>2163</v>
      </c>
      <c r="R16" s="114" t="s">
        <v>2163</v>
      </c>
      <c r="S16" s="114" t="s">
        <v>2163</v>
      </c>
      <c r="T16" s="114" t="s">
        <v>2163</v>
      </c>
      <c r="U16" s="114" t="s">
        <v>2163</v>
      </c>
      <c r="V16" s="114" t="s">
        <v>2163</v>
      </c>
      <c r="W16" s="114" t="s">
        <v>2163</v>
      </c>
      <c r="X16" s="114" t="s">
        <v>2163</v>
      </c>
      <c r="Y16" s="114" t="s">
        <v>2163</v>
      </c>
      <c r="Z16" s="114" t="s">
        <v>2163</v>
      </c>
      <c r="AA16" s="114" t="s">
        <v>2163</v>
      </c>
      <c r="AB16" s="114" t="s">
        <v>2163</v>
      </c>
      <c r="AC16" s="114" t="s">
        <v>2163</v>
      </c>
      <c r="AD16" s="114" t="s">
        <v>2163</v>
      </c>
      <c r="AE16" s="114" t="s">
        <v>2163</v>
      </c>
      <c r="AF16" s="114" t="s">
        <v>2163</v>
      </c>
      <c r="AG16" s="114" t="s">
        <v>2163</v>
      </c>
      <c r="AH16" s="114" t="s">
        <v>2163</v>
      </c>
      <c r="AI16" s="114" t="s">
        <v>2163</v>
      </c>
      <c r="AJ16" s="114" t="s">
        <v>2163</v>
      </c>
      <c r="AK16" s="114" t="s">
        <v>2163</v>
      </c>
      <c r="AL16" s="114" t="s">
        <v>2163</v>
      </c>
    </row>
    <row r="17" spans="1:38">
      <c r="A17" s="122" t="s">
        <v>1848</v>
      </c>
      <c r="B17" s="116" t="s">
        <v>1237</v>
      </c>
      <c r="C17" s="114" t="s">
        <v>2163</v>
      </c>
      <c r="D17" s="114" t="s">
        <v>2163</v>
      </c>
      <c r="E17" s="114" t="s">
        <v>2163</v>
      </c>
      <c r="F17" s="114" t="s">
        <v>2163</v>
      </c>
      <c r="G17" s="114" t="s">
        <v>2163</v>
      </c>
      <c r="H17" s="114" t="s">
        <v>2163</v>
      </c>
      <c r="I17" s="114" t="s">
        <v>2163</v>
      </c>
      <c r="J17" s="114" t="s">
        <v>2163</v>
      </c>
      <c r="K17" s="114" t="s">
        <v>2163</v>
      </c>
      <c r="L17" s="114" t="s">
        <v>2163</v>
      </c>
      <c r="M17" s="114" t="s">
        <v>2163</v>
      </c>
      <c r="N17" s="114" t="s">
        <v>2163</v>
      </c>
      <c r="O17" s="92" t="s">
        <v>1960</v>
      </c>
      <c r="P17" s="92" t="s">
        <v>1964</v>
      </c>
      <c r="Q17" s="114" t="s">
        <v>2163</v>
      </c>
      <c r="R17" s="114" t="s">
        <v>2163</v>
      </c>
      <c r="S17" s="114" t="s">
        <v>2163</v>
      </c>
      <c r="T17" s="114" t="s">
        <v>2163</v>
      </c>
      <c r="U17" s="114" t="s">
        <v>2163</v>
      </c>
      <c r="V17" s="114" t="s">
        <v>2163</v>
      </c>
      <c r="W17" s="114" t="s">
        <v>2163</v>
      </c>
      <c r="X17" s="114" t="s">
        <v>2163</v>
      </c>
      <c r="Y17" s="114" t="s">
        <v>2163</v>
      </c>
      <c r="Z17" s="114" t="s">
        <v>2163</v>
      </c>
      <c r="AA17" s="114" t="s">
        <v>2163</v>
      </c>
      <c r="AB17" s="114" t="s">
        <v>2163</v>
      </c>
      <c r="AC17" s="114" t="s">
        <v>2163</v>
      </c>
      <c r="AD17" s="114" t="s">
        <v>2163</v>
      </c>
      <c r="AE17" s="114" t="s">
        <v>2163</v>
      </c>
      <c r="AF17" s="114" t="s">
        <v>2163</v>
      </c>
      <c r="AG17" s="114" t="s">
        <v>2163</v>
      </c>
      <c r="AH17" s="114" t="s">
        <v>2163</v>
      </c>
      <c r="AI17" s="114" t="s">
        <v>2163</v>
      </c>
      <c r="AJ17" s="114" t="s">
        <v>2163</v>
      </c>
      <c r="AK17" s="114" t="s">
        <v>2163</v>
      </c>
      <c r="AL17" s="114" t="s">
        <v>2163</v>
      </c>
    </row>
    <row r="18" spans="1:38">
      <c r="A18" s="122" t="s">
        <v>1849</v>
      </c>
      <c r="B18" s="116" t="s">
        <v>1238</v>
      </c>
      <c r="C18" s="114" t="s">
        <v>2163</v>
      </c>
      <c r="D18" s="114" t="s">
        <v>2163</v>
      </c>
      <c r="E18" s="114" t="s">
        <v>2163</v>
      </c>
      <c r="F18" s="114" t="s">
        <v>2163</v>
      </c>
      <c r="G18" s="114" t="s">
        <v>2163</v>
      </c>
      <c r="H18" s="114" t="s">
        <v>2163</v>
      </c>
      <c r="I18" s="114" t="s">
        <v>2163</v>
      </c>
      <c r="J18" s="114" t="s">
        <v>2163</v>
      </c>
      <c r="K18" s="114" t="s">
        <v>2163</v>
      </c>
      <c r="L18" s="114" t="s">
        <v>2163</v>
      </c>
      <c r="M18" s="92" t="s">
        <v>1809</v>
      </c>
      <c r="N18" s="114" t="s">
        <v>2163</v>
      </c>
      <c r="O18" s="114" t="s">
        <v>2163</v>
      </c>
      <c r="P18" s="114" t="s">
        <v>2163</v>
      </c>
      <c r="Q18" s="114" t="s">
        <v>2163</v>
      </c>
      <c r="R18" s="114" t="s">
        <v>2163</v>
      </c>
      <c r="S18" s="114" t="s">
        <v>2163</v>
      </c>
      <c r="T18" s="114" t="s">
        <v>2163</v>
      </c>
      <c r="U18" s="114" t="s">
        <v>2163</v>
      </c>
      <c r="V18" s="114" t="s">
        <v>2163</v>
      </c>
      <c r="W18" s="114" t="s">
        <v>2163</v>
      </c>
      <c r="X18" s="114" t="s">
        <v>2163</v>
      </c>
      <c r="Y18" s="114" t="s">
        <v>2163</v>
      </c>
      <c r="Z18" s="114" t="s">
        <v>2163</v>
      </c>
      <c r="AA18" s="114" t="s">
        <v>2163</v>
      </c>
      <c r="AB18" s="114" t="s">
        <v>2163</v>
      </c>
      <c r="AC18" s="114" t="s">
        <v>2163</v>
      </c>
      <c r="AD18" s="114" t="s">
        <v>2163</v>
      </c>
      <c r="AE18" s="114" t="s">
        <v>2163</v>
      </c>
      <c r="AF18" s="114" t="s">
        <v>2163</v>
      </c>
      <c r="AG18" s="114" t="s">
        <v>2163</v>
      </c>
      <c r="AH18" s="114" t="s">
        <v>2163</v>
      </c>
      <c r="AI18" s="114" t="s">
        <v>2163</v>
      </c>
      <c r="AJ18" s="114" t="s">
        <v>2163</v>
      </c>
      <c r="AK18" s="114" t="s">
        <v>2163</v>
      </c>
      <c r="AL18" s="114" t="s">
        <v>2163</v>
      </c>
    </row>
    <row r="19" spans="1:38">
      <c r="A19" s="122" t="s">
        <v>1850</v>
      </c>
      <c r="B19" s="116" t="s">
        <v>1242</v>
      </c>
      <c r="C19" s="114" t="s">
        <v>2163</v>
      </c>
      <c r="D19" s="114" t="s">
        <v>2163</v>
      </c>
      <c r="E19" s="114" t="s">
        <v>2163</v>
      </c>
      <c r="F19" s="114" t="s">
        <v>2163</v>
      </c>
      <c r="G19" s="114" t="s">
        <v>2163</v>
      </c>
      <c r="H19" s="92" t="s">
        <v>1959</v>
      </c>
      <c r="I19" s="114" t="s">
        <v>2163</v>
      </c>
      <c r="J19" s="114" t="s">
        <v>2163</v>
      </c>
      <c r="K19" s="123" t="s">
        <v>2164</v>
      </c>
      <c r="L19" s="114" t="s">
        <v>2163</v>
      </c>
      <c r="M19" s="114" t="s">
        <v>2163</v>
      </c>
      <c r="N19" s="114" t="s">
        <v>2163</v>
      </c>
      <c r="O19" s="92" t="s">
        <v>2195</v>
      </c>
      <c r="P19" s="123" t="s">
        <v>2184</v>
      </c>
      <c r="Q19" s="123" t="s">
        <v>2185</v>
      </c>
      <c r="R19" s="114" t="s">
        <v>2163</v>
      </c>
      <c r="S19" s="114" t="s">
        <v>2163</v>
      </c>
      <c r="T19" s="114" t="s">
        <v>2163</v>
      </c>
      <c r="U19" s="114" t="s">
        <v>2163</v>
      </c>
      <c r="V19" s="123" t="s">
        <v>2190</v>
      </c>
      <c r="W19" s="123" t="s">
        <v>2172</v>
      </c>
      <c r="X19" s="114" t="s">
        <v>2163</v>
      </c>
      <c r="Y19" s="123" t="s">
        <v>2192</v>
      </c>
      <c r="Z19" s="114" t="s">
        <v>2163</v>
      </c>
      <c r="AA19" s="114" t="s">
        <v>2163</v>
      </c>
      <c r="AB19" s="123" t="s">
        <v>2176</v>
      </c>
      <c r="AC19" s="123" t="s">
        <v>2207</v>
      </c>
      <c r="AD19" s="123" t="s">
        <v>2208</v>
      </c>
      <c r="AE19" s="123" t="s">
        <v>2209</v>
      </c>
      <c r="AF19" s="92" t="s">
        <v>2163</v>
      </c>
      <c r="AG19" s="114" t="s">
        <v>2163</v>
      </c>
      <c r="AH19" s="114" t="s">
        <v>2163</v>
      </c>
      <c r="AI19" s="114" t="s">
        <v>2163</v>
      </c>
      <c r="AJ19" s="61" t="s">
        <v>2529</v>
      </c>
      <c r="AK19" s="61" t="s">
        <v>2176</v>
      </c>
      <c r="AL19" s="114" t="s">
        <v>2163</v>
      </c>
    </row>
    <row r="20" spans="1:38">
      <c r="A20" s="122" t="s">
        <v>1851</v>
      </c>
      <c r="B20" s="116" t="s">
        <v>1243</v>
      </c>
      <c r="C20" s="114" t="s">
        <v>2163</v>
      </c>
      <c r="D20" s="114" t="s">
        <v>2163</v>
      </c>
      <c r="E20" s="114" t="s">
        <v>2163</v>
      </c>
      <c r="F20" s="114" t="s">
        <v>2163</v>
      </c>
      <c r="G20" s="114" t="s">
        <v>2163</v>
      </c>
      <c r="H20" s="114" t="s">
        <v>2163</v>
      </c>
      <c r="I20" s="114" t="s">
        <v>2163</v>
      </c>
      <c r="J20" s="114" t="s">
        <v>2163</v>
      </c>
      <c r="K20" s="114" t="s">
        <v>2163</v>
      </c>
      <c r="L20" s="114" t="s">
        <v>2163</v>
      </c>
      <c r="M20" s="114" t="s">
        <v>2163</v>
      </c>
      <c r="N20" s="114" t="s">
        <v>2163</v>
      </c>
      <c r="O20" s="114" t="s">
        <v>2163</v>
      </c>
      <c r="P20" s="92" t="s">
        <v>1964</v>
      </c>
      <c r="Q20" s="123" t="s">
        <v>2166</v>
      </c>
      <c r="R20" s="114" t="s">
        <v>2163</v>
      </c>
      <c r="S20" s="92" t="s">
        <v>1963</v>
      </c>
      <c r="T20" s="123" t="s">
        <v>2169</v>
      </c>
      <c r="U20" s="123" t="s">
        <v>2170</v>
      </c>
      <c r="V20" s="123" t="s">
        <v>2190</v>
      </c>
      <c r="W20" s="123" t="s">
        <v>2172</v>
      </c>
      <c r="X20" s="123" t="s">
        <v>2191</v>
      </c>
      <c r="Y20" s="114" t="s">
        <v>2163</v>
      </c>
      <c r="Z20" s="123" t="s">
        <v>2205</v>
      </c>
      <c r="AA20" s="123" t="s">
        <v>2175</v>
      </c>
      <c r="AB20" s="123" t="s">
        <v>2176</v>
      </c>
      <c r="AC20" s="123" t="s">
        <v>2207</v>
      </c>
      <c r="AD20" s="123" t="s">
        <v>2208</v>
      </c>
      <c r="AE20" s="123" t="s">
        <v>2209</v>
      </c>
      <c r="AF20" s="114" t="s">
        <v>2163</v>
      </c>
      <c r="AG20" s="114" t="s">
        <v>2163</v>
      </c>
      <c r="AH20" s="114" t="s">
        <v>2163</v>
      </c>
      <c r="AI20" s="114" t="s">
        <v>2163</v>
      </c>
      <c r="AJ20" s="61" t="s">
        <v>2529</v>
      </c>
      <c r="AK20" s="61" t="s">
        <v>2225</v>
      </c>
      <c r="AL20" s="114" t="s">
        <v>2163</v>
      </c>
    </row>
    <row r="21" spans="1:38">
      <c r="A21" s="122" t="s">
        <v>2530</v>
      </c>
      <c r="B21" s="115" t="s">
        <v>1245</v>
      </c>
      <c r="C21" s="114" t="s">
        <v>2163</v>
      </c>
      <c r="D21" s="114" t="s">
        <v>2163</v>
      </c>
      <c r="E21" s="114" t="s">
        <v>2163</v>
      </c>
      <c r="F21" s="114" t="s">
        <v>2163</v>
      </c>
      <c r="G21" s="114" t="s">
        <v>2163</v>
      </c>
      <c r="H21" s="114" t="s">
        <v>2163</v>
      </c>
      <c r="I21" s="114" t="s">
        <v>2163</v>
      </c>
      <c r="J21" s="114" t="s">
        <v>2163</v>
      </c>
      <c r="K21" s="114" t="s">
        <v>2163</v>
      </c>
      <c r="L21" s="114" t="s">
        <v>2163</v>
      </c>
      <c r="M21" s="114" t="s">
        <v>2163</v>
      </c>
      <c r="N21" s="114" t="s">
        <v>2163</v>
      </c>
      <c r="O21" s="114" t="s">
        <v>2163</v>
      </c>
      <c r="P21" s="114" t="s">
        <v>2163</v>
      </c>
      <c r="Q21" s="114" t="s">
        <v>2163</v>
      </c>
      <c r="R21" s="114" t="s">
        <v>2163</v>
      </c>
      <c r="S21" s="114" t="s">
        <v>2163</v>
      </c>
      <c r="T21" s="114" t="s">
        <v>2163</v>
      </c>
      <c r="U21" s="114" t="s">
        <v>2163</v>
      </c>
      <c r="V21" s="114" t="s">
        <v>2163</v>
      </c>
      <c r="W21" s="114" t="s">
        <v>2163</v>
      </c>
      <c r="X21" s="114" t="s">
        <v>2163</v>
      </c>
      <c r="Y21" s="114" t="s">
        <v>2163</v>
      </c>
      <c r="Z21" s="114" t="s">
        <v>2163</v>
      </c>
      <c r="AA21" s="114" t="s">
        <v>2163</v>
      </c>
      <c r="AB21" s="114" t="s">
        <v>2163</v>
      </c>
      <c r="AC21" s="114" t="s">
        <v>2163</v>
      </c>
      <c r="AD21" s="114" t="s">
        <v>2163</v>
      </c>
      <c r="AE21" s="114" t="s">
        <v>2163</v>
      </c>
      <c r="AF21" s="114" t="s">
        <v>2163</v>
      </c>
      <c r="AG21" s="114" t="s">
        <v>2163</v>
      </c>
      <c r="AH21" s="114" t="s">
        <v>2163</v>
      </c>
      <c r="AI21" s="114" t="s">
        <v>2163</v>
      </c>
      <c r="AJ21" s="121" t="s">
        <v>2528</v>
      </c>
      <c r="AK21" s="61" t="s">
        <v>2225</v>
      </c>
      <c r="AL21" s="61" t="s">
        <v>3805</v>
      </c>
    </row>
    <row r="22" spans="1:38">
      <c r="A22" s="122" t="s">
        <v>1852</v>
      </c>
      <c r="B22" s="115" t="s">
        <v>1246</v>
      </c>
      <c r="C22" s="114" t="s">
        <v>2163</v>
      </c>
      <c r="D22" s="114" t="s">
        <v>2163</v>
      </c>
      <c r="E22" s="114" t="s">
        <v>2163</v>
      </c>
      <c r="F22" s="114" t="s">
        <v>2163</v>
      </c>
      <c r="G22" s="114" t="s">
        <v>2163</v>
      </c>
      <c r="H22" s="114" t="s">
        <v>2163</v>
      </c>
      <c r="I22" s="114" t="s">
        <v>2163</v>
      </c>
      <c r="J22" s="114" t="s">
        <v>2163</v>
      </c>
      <c r="K22" s="114" t="s">
        <v>2163</v>
      </c>
      <c r="L22" s="114" t="s">
        <v>2163</v>
      </c>
      <c r="M22" s="114" t="s">
        <v>2163</v>
      </c>
      <c r="N22" s="114" t="s">
        <v>2163</v>
      </c>
      <c r="O22" s="114" t="s">
        <v>2163</v>
      </c>
      <c r="P22" s="92" t="s">
        <v>1964</v>
      </c>
      <c r="Q22" s="123" t="s">
        <v>2166</v>
      </c>
      <c r="R22" s="114" t="s">
        <v>2163</v>
      </c>
      <c r="S22" s="114" t="s">
        <v>2163</v>
      </c>
      <c r="T22" s="92" t="s">
        <v>1961</v>
      </c>
      <c r="U22" s="123" t="s">
        <v>2204</v>
      </c>
      <c r="V22" s="114" t="s">
        <v>2163</v>
      </c>
      <c r="W22" s="114" t="s">
        <v>2163</v>
      </c>
      <c r="X22" s="123" t="s">
        <v>2169</v>
      </c>
      <c r="Y22" s="123" t="s">
        <v>2173</v>
      </c>
      <c r="Z22" s="123" t="s">
        <v>2174</v>
      </c>
      <c r="AA22" s="114" t="s">
        <v>2163</v>
      </c>
      <c r="AB22" s="124" t="s">
        <v>2215</v>
      </c>
      <c r="AC22" s="114" t="s">
        <v>2163</v>
      </c>
      <c r="AD22" s="123" t="s">
        <v>2217</v>
      </c>
      <c r="AE22" s="124" t="s">
        <v>2218</v>
      </c>
      <c r="AF22" s="123" t="s">
        <v>2177</v>
      </c>
      <c r="AG22" s="123" t="s">
        <v>2178</v>
      </c>
      <c r="AH22" s="124" t="s">
        <v>2219</v>
      </c>
      <c r="AI22" s="121" t="s">
        <v>2220</v>
      </c>
      <c r="AJ22" s="121" t="s">
        <v>2528</v>
      </c>
      <c r="AK22" s="61" t="s">
        <v>2225</v>
      </c>
      <c r="AL22" s="61" t="s">
        <v>3805</v>
      </c>
    </row>
    <row r="23" spans="1:38">
      <c r="A23" s="122" t="s">
        <v>1853</v>
      </c>
      <c r="B23" s="115" t="s">
        <v>1247</v>
      </c>
      <c r="C23" s="114" t="s">
        <v>2163</v>
      </c>
      <c r="D23" s="114" t="s">
        <v>2163</v>
      </c>
      <c r="E23" s="114" t="s">
        <v>2163</v>
      </c>
      <c r="F23" s="114" t="s">
        <v>2163</v>
      </c>
      <c r="G23" s="114" t="s">
        <v>2163</v>
      </c>
      <c r="H23" s="114" t="s">
        <v>2163</v>
      </c>
      <c r="I23" s="114" t="s">
        <v>2163</v>
      </c>
      <c r="J23" s="114" t="s">
        <v>2163</v>
      </c>
      <c r="K23" s="114" t="s">
        <v>2163</v>
      </c>
      <c r="L23" s="114" t="s">
        <v>2163</v>
      </c>
      <c r="M23" s="114" t="s">
        <v>2163</v>
      </c>
      <c r="N23" s="114" t="s">
        <v>2163</v>
      </c>
      <c r="O23" s="114" t="s">
        <v>2163</v>
      </c>
      <c r="P23" s="92" t="s">
        <v>1964</v>
      </c>
      <c r="Q23" s="92" t="s">
        <v>1963</v>
      </c>
      <c r="R23" s="114" t="s">
        <v>2163</v>
      </c>
      <c r="S23" s="92" t="s">
        <v>1963</v>
      </c>
      <c r="T23" s="114" t="s">
        <v>2163</v>
      </c>
      <c r="U23" s="92" t="s">
        <v>1809</v>
      </c>
      <c r="V23" s="92" t="s">
        <v>1961</v>
      </c>
      <c r="W23" s="114" t="s">
        <v>2163</v>
      </c>
      <c r="X23" s="92" t="s">
        <v>1961</v>
      </c>
      <c r="Y23" s="114" t="s">
        <v>2163</v>
      </c>
      <c r="Z23" s="123" t="s">
        <v>2174</v>
      </c>
      <c r="AA23" s="114" t="s">
        <v>2163</v>
      </c>
      <c r="AB23" s="114" t="s">
        <v>2163</v>
      </c>
      <c r="AC23" s="124" t="s">
        <v>2221</v>
      </c>
      <c r="AD23" s="123" t="s">
        <v>2217</v>
      </c>
      <c r="AE23" s="114" t="s">
        <v>2163</v>
      </c>
      <c r="AF23" s="114" t="s">
        <v>2163</v>
      </c>
      <c r="AG23" s="114" t="s">
        <v>2163</v>
      </c>
      <c r="AH23" s="114" t="s">
        <v>2163</v>
      </c>
      <c r="AI23" s="114" t="s">
        <v>2163</v>
      </c>
      <c r="AJ23" s="114" t="s">
        <v>2163</v>
      </c>
      <c r="AK23" s="114" t="s">
        <v>2163</v>
      </c>
      <c r="AL23" s="114" t="s">
        <v>2163</v>
      </c>
    </row>
    <row r="24" spans="1:38">
      <c r="A24" s="122" t="s">
        <v>1854</v>
      </c>
      <c r="B24" s="115" t="s">
        <v>1248</v>
      </c>
      <c r="C24" s="114" t="s">
        <v>2163</v>
      </c>
      <c r="D24" s="114" t="s">
        <v>2163</v>
      </c>
      <c r="E24" s="114" t="s">
        <v>2163</v>
      </c>
      <c r="F24" s="114" t="s">
        <v>2163</v>
      </c>
      <c r="G24" s="114" t="s">
        <v>2163</v>
      </c>
      <c r="H24" s="114" t="s">
        <v>2163</v>
      </c>
      <c r="I24" s="114" t="s">
        <v>2163</v>
      </c>
      <c r="J24" s="114" t="s">
        <v>2163</v>
      </c>
      <c r="K24" s="114" t="s">
        <v>2163</v>
      </c>
      <c r="L24" s="114" t="s">
        <v>2163</v>
      </c>
      <c r="M24" s="114" t="s">
        <v>2163</v>
      </c>
      <c r="N24" s="114" t="s">
        <v>2163</v>
      </c>
      <c r="O24" s="92" t="s">
        <v>1960</v>
      </c>
      <c r="P24" s="114" t="s">
        <v>2163</v>
      </c>
      <c r="Q24" s="92" t="s">
        <v>1963</v>
      </c>
      <c r="R24" s="114" t="s">
        <v>2163</v>
      </c>
      <c r="S24" s="114" t="s">
        <v>2163</v>
      </c>
      <c r="T24" s="92" t="s">
        <v>1961</v>
      </c>
      <c r="U24" s="92" t="s">
        <v>1809</v>
      </c>
      <c r="V24" s="114" t="s">
        <v>2163</v>
      </c>
      <c r="W24" s="92" t="s">
        <v>1963</v>
      </c>
      <c r="X24" s="114" t="s">
        <v>2163</v>
      </c>
      <c r="Y24" s="92" t="s">
        <v>1961</v>
      </c>
      <c r="Z24" s="114" t="s">
        <v>2163</v>
      </c>
      <c r="AA24" s="114" t="s">
        <v>2163</v>
      </c>
      <c r="AB24" s="114" t="s">
        <v>2163</v>
      </c>
      <c r="AC24" s="114" t="s">
        <v>2163</v>
      </c>
      <c r="AD24" s="114" t="s">
        <v>2163</v>
      </c>
      <c r="AE24" s="114" t="s">
        <v>2163</v>
      </c>
      <c r="AF24" s="114" t="s">
        <v>2163</v>
      </c>
      <c r="AG24" s="114" t="s">
        <v>2163</v>
      </c>
      <c r="AH24" s="114" t="s">
        <v>2163</v>
      </c>
      <c r="AI24" s="114" t="s">
        <v>2163</v>
      </c>
      <c r="AJ24" s="114" t="s">
        <v>2163</v>
      </c>
      <c r="AK24" s="114" t="s">
        <v>2163</v>
      </c>
      <c r="AL24" s="114" t="s">
        <v>2163</v>
      </c>
    </row>
    <row r="25" spans="1:38">
      <c r="A25" s="122" t="s">
        <v>1855</v>
      </c>
      <c r="B25" s="117" t="s">
        <v>1251</v>
      </c>
      <c r="C25" s="114" t="s">
        <v>2163</v>
      </c>
      <c r="D25" s="114" t="s">
        <v>2163</v>
      </c>
      <c r="E25" s="114" t="s">
        <v>2163</v>
      </c>
      <c r="F25" s="114" t="s">
        <v>2163</v>
      </c>
      <c r="G25" s="114" t="s">
        <v>2163</v>
      </c>
      <c r="H25" s="114" t="s">
        <v>2163</v>
      </c>
      <c r="I25" s="92" t="s">
        <v>1960</v>
      </c>
      <c r="J25" s="92" t="s">
        <v>1963</v>
      </c>
      <c r="K25" s="123" t="s">
        <v>2164</v>
      </c>
      <c r="L25" s="123" t="s">
        <v>2194</v>
      </c>
      <c r="M25" s="114" t="s">
        <v>2163</v>
      </c>
      <c r="N25" s="114" t="s">
        <v>2163</v>
      </c>
      <c r="O25" s="114" t="s">
        <v>2163</v>
      </c>
      <c r="P25" s="123" t="s">
        <v>2184</v>
      </c>
      <c r="Q25" s="114" t="s">
        <v>2163</v>
      </c>
      <c r="R25" s="123" t="s">
        <v>2186</v>
      </c>
      <c r="S25" s="123" t="s">
        <v>2198</v>
      </c>
      <c r="T25" s="123" t="s">
        <v>2191</v>
      </c>
      <c r="U25" s="114" t="s">
        <v>2163</v>
      </c>
      <c r="V25" s="114" t="s">
        <v>2163</v>
      </c>
      <c r="W25" s="123" t="s">
        <v>2172</v>
      </c>
      <c r="X25" s="123" t="s">
        <v>2191</v>
      </c>
      <c r="Y25" s="123" t="s">
        <v>2192</v>
      </c>
      <c r="Z25" s="114" t="s">
        <v>2163</v>
      </c>
      <c r="AA25" s="114" t="s">
        <v>2163</v>
      </c>
      <c r="AB25" s="114" t="s">
        <v>2163</v>
      </c>
      <c r="AC25" s="114" t="s">
        <v>2163</v>
      </c>
      <c r="AD25" s="114" t="s">
        <v>2163</v>
      </c>
      <c r="AE25" s="114" t="s">
        <v>2163</v>
      </c>
      <c r="AF25" s="114" t="s">
        <v>2163</v>
      </c>
      <c r="AG25" s="114" t="s">
        <v>2163</v>
      </c>
      <c r="AH25" s="114" t="s">
        <v>2163</v>
      </c>
      <c r="AI25" s="114" t="s">
        <v>2163</v>
      </c>
      <c r="AJ25" s="114" t="s">
        <v>2163</v>
      </c>
      <c r="AK25" s="114" t="s">
        <v>2163</v>
      </c>
      <c r="AL25" s="114" t="s">
        <v>2163</v>
      </c>
    </row>
    <row r="26" spans="1:38">
      <c r="A26" s="122" t="s">
        <v>1856</v>
      </c>
      <c r="B26" s="117" t="s">
        <v>1252</v>
      </c>
      <c r="C26" s="114" t="s">
        <v>2163</v>
      </c>
      <c r="D26" s="114" t="s">
        <v>2163</v>
      </c>
      <c r="E26" s="114" t="s">
        <v>2163</v>
      </c>
      <c r="F26" s="114" t="s">
        <v>2163</v>
      </c>
      <c r="G26" s="114" t="s">
        <v>2163</v>
      </c>
      <c r="H26" s="114" t="s">
        <v>2163</v>
      </c>
      <c r="I26" s="92" t="s">
        <v>1960</v>
      </c>
      <c r="J26" s="123" t="s">
        <v>2182</v>
      </c>
      <c r="K26" s="123" t="s">
        <v>2164</v>
      </c>
      <c r="L26" s="123" t="s">
        <v>2194</v>
      </c>
      <c r="M26" s="114" t="s">
        <v>2163</v>
      </c>
      <c r="N26" s="114" t="s">
        <v>2163</v>
      </c>
      <c r="O26" s="114" t="s">
        <v>2163</v>
      </c>
      <c r="P26" s="123" t="s">
        <v>2184</v>
      </c>
      <c r="Q26" s="123" t="s">
        <v>2166</v>
      </c>
      <c r="R26" s="114" t="s">
        <v>2163</v>
      </c>
      <c r="S26" s="123" t="s">
        <v>2168</v>
      </c>
      <c r="T26" s="123" t="s">
        <v>2169</v>
      </c>
      <c r="U26" s="123" t="s">
        <v>2170</v>
      </c>
      <c r="V26" s="123" t="s">
        <v>2171</v>
      </c>
      <c r="W26" s="123" t="s">
        <v>2172</v>
      </c>
      <c r="X26" s="114" t="s">
        <v>2163</v>
      </c>
      <c r="Y26" s="114" t="s">
        <v>2163</v>
      </c>
      <c r="Z26" s="123" t="s">
        <v>2205</v>
      </c>
      <c r="AA26" s="114" t="s">
        <v>2163</v>
      </c>
      <c r="AB26" s="114" t="s">
        <v>2163</v>
      </c>
      <c r="AC26" s="114" t="s">
        <v>2163</v>
      </c>
      <c r="AD26" s="114" t="s">
        <v>2163</v>
      </c>
      <c r="AE26" s="114" t="s">
        <v>2163</v>
      </c>
      <c r="AF26" s="114" t="s">
        <v>2163</v>
      </c>
      <c r="AG26" s="114" t="s">
        <v>2163</v>
      </c>
      <c r="AH26" s="114" t="s">
        <v>2163</v>
      </c>
      <c r="AI26" s="114" t="s">
        <v>2163</v>
      </c>
      <c r="AJ26" s="114" t="s">
        <v>2163</v>
      </c>
      <c r="AK26" s="114" t="s">
        <v>2163</v>
      </c>
      <c r="AL26" s="114" t="s">
        <v>2163</v>
      </c>
    </row>
    <row r="27" spans="1:38">
      <c r="A27" s="122" t="s">
        <v>1857</v>
      </c>
      <c r="B27" s="116" t="s">
        <v>1255</v>
      </c>
      <c r="C27" s="114" t="s">
        <v>2163</v>
      </c>
      <c r="D27" s="114" t="s">
        <v>2163</v>
      </c>
      <c r="E27" s="114" t="s">
        <v>2163</v>
      </c>
      <c r="F27" s="92" t="s">
        <v>1958</v>
      </c>
      <c r="G27" s="114" t="s">
        <v>2163</v>
      </c>
      <c r="H27" s="92" t="s">
        <v>2202</v>
      </c>
      <c r="I27" s="114" t="s">
        <v>2163</v>
      </c>
      <c r="J27" s="123" t="s">
        <v>2222</v>
      </c>
      <c r="K27" s="114" t="s">
        <v>2163</v>
      </c>
      <c r="L27" s="114" t="s">
        <v>2163</v>
      </c>
      <c r="M27" s="114" t="s">
        <v>2163</v>
      </c>
      <c r="N27" s="114" t="s">
        <v>2163</v>
      </c>
      <c r="O27" s="114" t="s">
        <v>2163</v>
      </c>
      <c r="P27" s="92" t="s">
        <v>1964</v>
      </c>
      <c r="Q27" s="114" t="s">
        <v>2163</v>
      </c>
      <c r="R27" s="114" t="s">
        <v>2163</v>
      </c>
      <c r="S27" s="92" t="s">
        <v>1963</v>
      </c>
      <c r="T27" s="114" t="s">
        <v>2163</v>
      </c>
      <c r="U27" s="114" t="s">
        <v>2163</v>
      </c>
      <c r="V27" s="123" t="s">
        <v>2171</v>
      </c>
      <c r="W27" s="123" t="s">
        <v>2172</v>
      </c>
      <c r="X27" s="114" t="s">
        <v>2163</v>
      </c>
      <c r="Y27" s="114" t="s">
        <v>2163</v>
      </c>
      <c r="Z27" s="114" t="s">
        <v>2163</v>
      </c>
      <c r="AA27" s="114" t="s">
        <v>2163</v>
      </c>
      <c r="AB27" s="123" t="s">
        <v>2176</v>
      </c>
      <c r="AC27" s="123" t="s">
        <v>2207</v>
      </c>
      <c r="AD27" s="123" t="s">
        <v>2208</v>
      </c>
      <c r="AE27" s="123" t="s">
        <v>2209</v>
      </c>
      <c r="AF27" s="123" t="s">
        <v>2210</v>
      </c>
      <c r="AG27" s="123" t="s">
        <v>2211</v>
      </c>
      <c r="AH27" s="123" t="s">
        <v>2212</v>
      </c>
      <c r="AI27" s="61" t="s">
        <v>2213</v>
      </c>
      <c r="AJ27" s="61" t="s">
        <v>2529</v>
      </c>
      <c r="AK27" s="114" t="s">
        <v>2163</v>
      </c>
      <c r="AL27" s="114" t="s">
        <v>2163</v>
      </c>
    </row>
    <row r="28" spans="1:38">
      <c r="A28" s="122" t="s">
        <v>1858</v>
      </c>
      <c r="B28" s="116" t="s">
        <v>1256</v>
      </c>
      <c r="C28" s="114" t="s">
        <v>2163</v>
      </c>
      <c r="D28" s="114" t="s">
        <v>2163</v>
      </c>
      <c r="E28" s="114" t="s">
        <v>2163</v>
      </c>
      <c r="F28" s="92" t="s">
        <v>1958</v>
      </c>
      <c r="G28" s="114" t="s">
        <v>2163</v>
      </c>
      <c r="H28" s="114" t="s">
        <v>2163</v>
      </c>
      <c r="I28" s="123" t="s">
        <v>2201</v>
      </c>
      <c r="J28" s="123" t="s">
        <v>2182</v>
      </c>
      <c r="K28" s="123" t="s">
        <v>2223</v>
      </c>
      <c r="L28" s="114" t="s">
        <v>2163</v>
      </c>
      <c r="M28" s="114" t="s">
        <v>2163</v>
      </c>
      <c r="N28" s="114" t="s">
        <v>2163</v>
      </c>
      <c r="O28" s="114" t="s">
        <v>2163</v>
      </c>
      <c r="P28" s="114" t="s">
        <v>2163</v>
      </c>
      <c r="Q28" s="114" t="s">
        <v>2163</v>
      </c>
      <c r="R28" s="114" t="s">
        <v>2163</v>
      </c>
      <c r="S28" s="114" t="s">
        <v>2163</v>
      </c>
      <c r="T28" s="114" t="s">
        <v>2163</v>
      </c>
      <c r="U28" s="114" t="s">
        <v>2163</v>
      </c>
      <c r="V28" s="114" t="s">
        <v>2163</v>
      </c>
      <c r="W28" s="114" t="s">
        <v>2163</v>
      </c>
      <c r="X28" s="114" t="s">
        <v>2163</v>
      </c>
      <c r="Y28" s="114" t="s">
        <v>2163</v>
      </c>
      <c r="Z28" s="114" t="s">
        <v>2163</v>
      </c>
      <c r="AA28" s="123" t="s">
        <v>2214</v>
      </c>
      <c r="AB28" s="123" t="s">
        <v>2176</v>
      </c>
      <c r="AC28" s="123" t="s">
        <v>2207</v>
      </c>
      <c r="AD28" s="123" t="s">
        <v>2208</v>
      </c>
      <c r="AE28" s="123" t="s">
        <v>2224</v>
      </c>
      <c r="AF28" s="123" t="s">
        <v>2210</v>
      </c>
      <c r="AG28" s="123" t="s">
        <v>2211</v>
      </c>
      <c r="AH28" s="123" t="s">
        <v>2212</v>
      </c>
      <c r="AI28" s="61" t="s">
        <v>2213</v>
      </c>
      <c r="AJ28" s="61" t="s">
        <v>2529</v>
      </c>
      <c r="AK28" s="61" t="s">
        <v>2176</v>
      </c>
      <c r="AL28" s="61" t="s">
        <v>2531</v>
      </c>
    </row>
    <row r="29" spans="1:38">
      <c r="A29" s="122" t="s">
        <v>1859</v>
      </c>
      <c r="B29" s="117" t="s">
        <v>1257</v>
      </c>
      <c r="C29" s="114" t="s">
        <v>2163</v>
      </c>
      <c r="D29" s="114" t="s">
        <v>2163</v>
      </c>
      <c r="E29" s="114" t="s">
        <v>2163</v>
      </c>
      <c r="F29" s="92" t="s">
        <v>1958</v>
      </c>
      <c r="G29" s="114" t="s">
        <v>2163</v>
      </c>
      <c r="H29" s="114" t="s">
        <v>2163</v>
      </c>
      <c r="I29" s="114" t="s">
        <v>2163</v>
      </c>
      <c r="J29" s="92" t="s">
        <v>1963</v>
      </c>
      <c r="K29" s="92" t="s">
        <v>1809</v>
      </c>
      <c r="L29" s="114" t="s">
        <v>2163</v>
      </c>
      <c r="M29" s="114" t="s">
        <v>2163</v>
      </c>
      <c r="N29" s="114" t="s">
        <v>2163</v>
      </c>
      <c r="O29" s="114" t="s">
        <v>2163</v>
      </c>
      <c r="P29" s="92" t="s">
        <v>1964</v>
      </c>
      <c r="Q29" s="92" t="s">
        <v>1963</v>
      </c>
      <c r="R29" s="114" t="s">
        <v>2163</v>
      </c>
      <c r="S29" s="114" t="s">
        <v>2163</v>
      </c>
      <c r="T29" s="114" t="s">
        <v>2163</v>
      </c>
      <c r="U29" s="114" t="s">
        <v>2163</v>
      </c>
      <c r="V29" s="114" t="s">
        <v>2163</v>
      </c>
      <c r="W29" s="114" t="s">
        <v>2163</v>
      </c>
      <c r="X29" s="114" t="s">
        <v>2163</v>
      </c>
      <c r="Y29" s="114" t="s">
        <v>2163</v>
      </c>
      <c r="Z29" s="114" t="s">
        <v>2163</v>
      </c>
      <c r="AA29" s="114" t="s">
        <v>2163</v>
      </c>
      <c r="AB29" s="114" t="s">
        <v>2163</v>
      </c>
      <c r="AC29" s="114" t="s">
        <v>2163</v>
      </c>
      <c r="AD29" s="114" t="s">
        <v>2163</v>
      </c>
      <c r="AE29" s="114" t="s">
        <v>2163</v>
      </c>
      <c r="AF29" s="114" t="s">
        <v>2163</v>
      </c>
      <c r="AG29" s="114" t="s">
        <v>2163</v>
      </c>
      <c r="AH29" s="114" t="s">
        <v>2163</v>
      </c>
      <c r="AI29" s="114" t="s">
        <v>2163</v>
      </c>
      <c r="AJ29" s="113" t="s">
        <v>2525</v>
      </c>
      <c r="AK29" s="113" t="s">
        <v>1966</v>
      </c>
      <c r="AL29" s="61" t="s">
        <v>3805</v>
      </c>
    </row>
    <row r="30" spans="1:38">
      <c r="A30" s="122" t="s">
        <v>1860</v>
      </c>
      <c r="B30" s="117" t="s">
        <v>1083</v>
      </c>
      <c r="C30" s="114" t="s">
        <v>2163</v>
      </c>
      <c r="D30" s="114" t="s">
        <v>2163</v>
      </c>
      <c r="E30" s="114" t="s">
        <v>2163</v>
      </c>
      <c r="F30" s="114" t="s">
        <v>2163</v>
      </c>
      <c r="G30" s="114" t="s">
        <v>2163</v>
      </c>
      <c r="H30" s="114" t="s">
        <v>2163</v>
      </c>
      <c r="I30" s="114" t="s">
        <v>2163</v>
      </c>
      <c r="J30" s="92" t="s">
        <v>1963</v>
      </c>
      <c r="K30" s="114" t="s">
        <v>2163</v>
      </c>
      <c r="L30" s="114" t="s">
        <v>2163</v>
      </c>
      <c r="M30" s="114" t="s">
        <v>2163</v>
      </c>
      <c r="N30" s="114" t="s">
        <v>2163</v>
      </c>
      <c r="O30" s="92" t="s">
        <v>1960</v>
      </c>
      <c r="P30" s="114" t="s">
        <v>2163</v>
      </c>
      <c r="Q30" s="123" t="s">
        <v>2166</v>
      </c>
      <c r="R30" s="114" t="s">
        <v>2163</v>
      </c>
      <c r="S30" s="114" t="s">
        <v>2163</v>
      </c>
      <c r="T30" s="123" t="s">
        <v>2169</v>
      </c>
      <c r="U30" s="123" t="s">
        <v>2204</v>
      </c>
      <c r="V30" s="123" t="s">
        <v>2190</v>
      </c>
      <c r="W30" s="92" t="s">
        <v>1963</v>
      </c>
      <c r="X30" s="114" t="s">
        <v>2163</v>
      </c>
      <c r="Y30" s="114" t="s">
        <v>2163</v>
      </c>
      <c r="Z30" s="114" t="s">
        <v>2163</v>
      </c>
      <c r="AA30" s="123" t="s">
        <v>2214</v>
      </c>
      <c r="AB30" s="123" t="s">
        <v>2225</v>
      </c>
      <c r="AC30" s="123" t="s">
        <v>2226</v>
      </c>
      <c r="AD30" s="123" t="s">
        <v>2217</v>
      </c>
      <c r="AE30" s="123" t="s">
        <v>2224</v>
      </c>
      <c r="AF30" s="123" t="s">
        <v>2177</v>
      </c>
      <c r="AG30" s="123" t="s">
        <v>2178</v>
      </c>
      <c r="AH30" s="123" t="s">
        <v>2180</v>
      </c>
      <c r="AI30" s="61" t="s">
        <v>2181</v>
      </c>
      <c r="AJ30" s="114" t="s">
        <v>2163</v>
      </c>
      <c r="AK30" s="114" t="s">
        <v>2163</v>
      </c>
      <c r="AL30" s="61" t="s">
        <v>3805</v>
      </c>
    </row>
    <row r="31" spans="1:38">
      <c r="A31" s="122" t="s">
        <v>1861</v>
      </c>
      <c r="B31" s="117" t="s">
        <v>1259</v>
      </c>
      <c r="C31" s="114" t="s">
        <v>2163</v>
      </c>
      <c r="D31" s="114" t="s">
        <v>2163</v>
      </c>
      <c r="E31" s="114" t="s">
        <v>2163</v>
      </c>
      <c r="F31" s="114" t="s">
        <v>2163</v>
      </c>
      <c r="G31" s="114" t="s">
        <v>2163</v>
      </c>
      <c r="H31" s="114" t="s">
        <v>2163</v>
      </c>
      <c r="I31" s="114" t="s">
        <v>2163</v>
      </c>
      <c r="J31" s="114" t="s">
        <v>2163</v>
      </c>
      <c r="K31" s="114" t="s">
        <v>2163</v>
      </c>
      <c r="L31" s="114" t="s">
        <v>2163</v>
      </c>
      <c r="M31" s="114" t="s">
        <v>2163</v>
      </c>
      <c r="N31" s="114" t="s">
        <v>2163</v>
      </c>
      <c r="O31" s="114" t="s">
        <v>2163</v>
      </c>
      <c r="P31" s="114" t="s">
        <v>2163</v>
      </c>
      <c r="Q31" s="114" t="s">
        <v>2163</v>
      </c>
      <c r="R31" s="114" t="s">
        <v>2163</v>
      </c>
      <c r="S31" s="114" t="s">
        <v>2163</v>
      </c>
      <c r="T31" s="114" t="s">
        <v>2163</v>
      </c>
      <c r="U31" s="114" t="s">
        <v>2163</v>
      </c>
      <c r="V31" s="114" t="s">
        <v>2163</v>
      </c>
      <c r="W31" s="114" t="s">
        <v>2163</v>
      </c>
      <c r="X31" s="92" t="s">
        <v>1961</v>
      </c>
      <c r="Y31" s="92" t="s">
        <v>1961</v>
      </c>
      <c r="Z31" s="92" t="s">
        <v>1962</v>
      </c>
      <c r="AA31" s="114" t="s">
        <v>2163</v>
      </c>
      <c r="AB31" s="114" t="s">
        <v>2163</v>
      </c>
      <c r="AC31" s="114" t="s">
        <v>2163</v>
      </c>
      <c r="AD31" s="114" t="s">
        <v>2163</v>
      </c>
      <c r="AE31" s="114" t="s">
        <v>2163</v>
      </c>
      <c r="AF31" s="114" t="s">
        <v>2163</v>
      </c>
      <c r="AG31" s="114" t="s">
        <v>2163</v>
      </c>
      <c r="AH31" s="114" t="s">
        <v>2163</v>
      </c>
      <c r="AI31" s="114" t="s">
        <v>2163</v>
      </c>
      <c r="AJ31" s="113" t="s">
        <v>2525</v>
      </c>
      <c r="AK31" s="114" t="s">
        <v>2163</v>
      </c>
      <c r="AL31" s="113" t="s">
        <v>1809</v>
      </c>
    </row>
    <row r="32" spans="1:38">
      <c r="A32" s="122" t="s">
        <v>1862</v>
      </c>
      <c r="B32" s="116" t="s">
        <v>1260</v>
      </c>
      <c r="C32" s="114" t="s">
        <v>2163</v>
      </c>
      <c r="D32" s="114" t="s">
        <v>2163</v>
      </c>
      <c r="E32" s="114" t="s">
        <v>2163</v>
      </c>
      <c r="F32" s="123" t="s">
        <v>2227</v>
      </c>
      <c r="G32" s="114" t="s">
        <v>2163</v>
      </c>
      <c r="H32" s="123" t="s">
        <v>2228</v>
      </c>
      <c r="I32" s="123" t="s">
        <v>2229</v>
      </c>
      <c r="J32" s="114" t="s">
        <v>2163</v>
      </c>
      <c r="K32" s="123" t="s">
        <v>2223</v>
      </c>
      <c r="L32" s="123" t="s">
        <v>2194</v>
      </c>
      <c r="M32" s="123" t="s">
        <v>2183</v>
      </c>
      <c r="N32" s="123" t="s">
        <v>2230</v>
      </c>
      <c r="O32" s="123" t="s">
        <v>2231</v>
      </c>
      <c r="P32" s="123" t="s">
        <v>2232</v>
      </c>
      <c r="Q32" s="123" t="s">
        <v>2185</v>
      </c>
      <c r="R32" s="123" t="s">
        <v>2186</v>
      </c>
      <c r="S32" s="123" t="s">
        <v>2198</v>
      </c>
      <c r="T32" s="123" t="s">
        <v>2191</v>
      </c>
      <c r="U32" s="123" t="s">
        <v>2170</v>
      </c>
      <c r="V32" s="123" t="s">
        <v>2171</v>
      </c>
      <c r="W32" s="123" t="s">
        <v>2172</v>
      </c>
      <c r="X32" s="123" t="s">
        <v>2191</v>
      </c>
      <c r="Y32" s="123" t="s">
        <v>2192</v>
      </c>
      <c r="Z32" s="123" t="s">
        <v>2205</v>
      </c>
      <c r="AA32" s="114" t="s">
        <v>2163</v>
      </c>
      <c r="AB32" s="123" t="s">
        <v>2176</v>
      </c>
      <c r="AC32" s="123" t="s">
        <v>2207</v>
      </c>
      <c r="AD32" s="123" t="s">
        <v>2208</v>
      </c>
      <c r="AE32" s="114" t="s">
        <v>2163</v>
      </c>
      <c r="AF32" s="114" t="s">
        <v>2163</v>
      </c>
      <c r="AG32" s="114" t="s">
        <v>2163</v>
      </c>
      <c r="AH32" s="114" t="s">
        <v>2163</v>
      </c>
      <c r="AI32" s="114" t="s">
        <v>2163</v>
      </c>
      <c r="AJ32" s="114" t="s">
        <v>2163</v>
      </c>
      <c r="AK32" s="114" t="s">
        <v>2163</v>
      </c>
      <c r="AL32" s="114" t="s">
        <v>2163</v>
      </c>
    </row>
    <row r="33" spans="1:38">
      <c r="A33" s="122" t="s">
        <v>1863</v>
      </c>
      <c r="B33" s="116" t="s">
        <v>1261</v>
      </c>
      <c r="C33" s="114" t="s">
        <v>2163</v>
      </c>
      <c r="D33" s="114" t="s">
        <v>2163</v>
      </c>
      <c r="E33" s="114" t="s">
        <v>2163</v>
      </c>
      <c r="F33" s="123" t="s">
        <v>2227</v>
      </c>
      <c r="G33" s="114" t="s">
        <v>2163</v>
      </c>
      <c r="H33" s="123" t="s">
        <v>2228</v>
      </c>
      <c r="I33" s="123" t="s">
        <v>2229</v>
      </c>
      <c r="J33" s="114" t="s">
        <v>2163</v>
      </c>
      <c r="K33" s="123" t="s">
        <v>2223</v>
      </c>
      <c r="L33" s="123" t="s">
        <v>2194</v>
      </c>
      <c r="M33" s="123" t="s">
        <v>2183</v>
      </c>
      <c r="N33" s="123" t="s">
        <v>2230</v>
      </c>
      <c r="O33" s="123" t="s">
        <v>2231</v>
      </c>
      <c r="P33" s="123" t="s">
        <v>2232</v>
      </c>
      <c r="Q33" s="123" t="s">
        <v>2185</v>
      </c>
      <c r="R33" s="123" t="s">
        <v>2186</v>
      </c>
      <c r="S33" s="123" t="s">
        <v>2198</v>
      </c>
      <c r="T33" s="123" t="s">
        <v>2191</v>
      </c>
      <c r="U33" s="123" t="s">
        <v>2170</v>
      </c>
      <c r="V33" s="123" t="s">
        <v>2171</v>
      </c>
      <c r="W33" s="123" t="s">
        <v>2172</v>
      </c>
      <c r="X33" s="123" t="s">
        <v>2191</v>
      </c>
      <c r="Y33" s="123" t="s">
        <v>2192</v>
      </c>
      <c r="Z33" s="123" t="s">
        <v>2205</v>
      </c>
      <c r="AA33" s="114" t="s">
        <v>2163</v>
      </c>
      <c r="AB33" s="123" t="s">
        <v>2176</v>
      </c>
      <c r="AC33" s="123" t="s">
        <v>2207</v>
      </c>
      <c r="AD33" s="123" t="s">
        <v>2208</v>
      </c>
      <c r="AE33" s="114" t="s">
        <v>2163</v>
      </c>
      <c r="AF33" s="114" t="s">
        <v>2163</v>
      </c>
      <c r="AG33" s="114" t="s">
        <v>2163</v>
      </c>
      <c r="AH33" s="114" t="s">
        <v>2163</v>
      </c>
      <c r="AI33" s="114" t="s">
        <v>2163</v>
      </c>
      <c r="AJ33" s="114" t="s">
        <v>2163</v>
      </c>
      <c r="AK33" s="114" t="s">
        <v>2163</v>
      </c>
      <c r="AL33" s="114" t="s">
        <v>2163</v>
      </c>
    </row>
    <row r="34" spans="1:38">
      <c r="A34" s="122" t="s">
        <v>1864</v>
      </c>
      <c r="B34" s="116" t="s">
        <v>1262</v>
      </c>
      <c r="C34" s="114" t="s">
        <v>2163</v>
      </c>
      <c r="D34" s="114" t="s">
        <v>2163</v>
      </c>
      <c r="E34" s="114" t="s">
        <v>2163</v>
      </c>
      <c r="F34" s="114" t="s">
        <v>2163</v>
      </c>
      <c r="G34" s="114" t="s">
        <v>2163</v>
      </c>
      <c r="H34" s="92" t="s">
        <v>2202</v>
      </c>
      <c r="I34" s="123" t="s">
        <v>2201</v>
      </c>
      <c r="J34" s="114" t="s">
        <v>2163</v>
      </c>
      <c r="K34" s="123" t="s">
        <v>2223</v>
      </c>
      <c r="L34" s="123" t="s">
        <v>2194</v>
      </c>
      <c r="M34" s="123" t="s">
        <v>2183</v>
      </c>
      <c r="N34" s="123" t="s">
        <v>2230</v>
      </c>
      <c r="O34" s="123" t="s">
        <v>2231</v>
      </c>
      <c r="P34" s="123" t="s">
        <v>2232</v>
      </c>
      <c r="Q34" s="123" t="s">
        <v>2185</v>
      </c>
      <c r="R34" s="123" t="s">
        <v>2186</v>
      </c>
      <c r="S34" s="123" t="s">
        <v>2198</v>
      </c>
      <c r="T34" s="123" t="s">
        <v>2191</v>
      </c>
      <c r="U34" s="123" t="s">
        <v>2170</v>
      </c>
      <c r="V34" s="123" t="s">
        <v>2171</v>
      </c>
      <c r="W34" s="123" t="s">
        <v>2172</v>
      </c>
      <c r="X34" s="123" t="s">
        <v>2191</v>
      </c>
      <c r="Y34" s="123" t="s">
        <v>2192</v>
      </c>
      <c r="Z34" s="123" t="s">
        <v>2205</v>
      </c>
      <c r="AA34" s="114" t="s">
        <v>2163</v>
      </c>
      <c r="AB34" s="123" t="s">
        <v>2176</v>
      </c>
      <c r="AC34" s="123" t="s">
        <v>2207</v>
      </c>
      <c r="AD34" s="123" t="s">
        <v>2208</v>
      </c>
      <c r="AE34" s="114" t="s">
        <v>2163</v>
      </c>
      <c r="AF34" s="114" t="s">
        <v>2163</v>
      </c>
      <c r="AG34" s="114" t="s">
        <v>2163</v>
      </c>
      <c r="AH34" s="114" t="s">
        <v>2163</v>
      </c>
      <c r="AI34" s="114" t="s">
        <v>2163</v>
      </c>
      <c r="AJ34" s="114" t="s">
        <v>2163</v>
      </c>
      <c r="AK34" s="114" t="s">
        <v>2163</v>
      </c>
      <c r="AL34" s="114" t="s">
        <v>2163</v>
      </c>
    </row>
    <row r="35" spans="1:38">
      <c r="A35" s="122" t="s">
        <v>1865</v>
      </c>
      <c r="B35" s="116" t="s">
        <v>1263</v>
      </c>
      <c r="C35" s="114" t="s">
        <v>2163</v>
      </c>
      <c r="D35" s="114" t="s">
        <v>2163</v>
      </c>
      <c r="E35" s="114" t="s">
        <v>2163</v>
      </c>
      <c r="F35" s="114" t="s">
        <v>2163</v>
      </c>
      <c r="G35" s="114" t="s">
        <v>2163</v>
      </c>
      <c r="H35" s="92" t="s">
        <v>2202</v>
      </c>
      <c r="I35" s="123" t="s">
        <v>2201</v>
      </c>
      <c r="J35" s="123" t="s">
        <v>2222</v>
      </c>
      <c r="K35" s="123" t="s">
        <v>2223</v>
      </c>
      <c r="L35" s="123" t="s">
        <v>2194</v>
      </c>
      <c r="M35" s="123" t="s">
        <v>2183</v>
      </c>
      <c r="N35" s="123" t="s">
        <v>2230</v>
      </c>
      <c r="O35" s="123" t="s">
        <v>2231</v>
      </c>
      <c r="P35" s="123" t="s">
        <v>2232</v>
      </c>
      <c r="Q35" s="123" t="s">
        <v>2185</v>
      </c>
      <c r="R35" s="123" t="s">
        <v>2186</v>
      </c>
      <c r="S35" s="123" t="s">
        <v>2198</v>
      </c>
      <c r="T35" s="123" t="s">
        <v>2191</v>
      </c>
      <c r="U35" s="123" t="s">
        <v>2170</v>
      </c>
      <c r="V35" s="123" t="s">
        <v>2171</v>
      </c>
      <c r="W35" s="123" t="s">
        <v>2172</v>
      </c>
      <c r="X35" s="123" t="s">
        <v>2191</v>
      </c>
      <c r="Y35" s="123" t="s">
        <v>2192</v>
      </c>
      <c r="Z35" s="123" t="s">
        <v>2205</v>
      </c>
      <c r="AA35" s="114" t="s">
        <v>2163</v>
      </c>
      <c r="AB35" s="123" t="s">
        <v>2176</v>
      </c>
      <c r="AC35" s="123" t="s">
        <v>2207</v>
      </c>
      <c r="AD35" s="123" t="s">
        <v>2208</v>
      </c>
      <c r="AE35" s="114" t="s">
        <v>2163</v>
      </c>
      <c r="AF35" s="114" t="s">
        <v>2163</v>
      </c>
      <c r="AG35" s="114" t="s">
        <v>2163</v>
      </c>
      <c r="AH35" s="114" t="s">
        <v>2163</v>
      </c>
      <c r="AI35" s="114" t="s">
        <v>2163</v>
      </c>
      <c r="AJ35" s="114" t="s">
        <v>2163</v>
      </c>
      <c r="AK35" s="114" t="s">
        <v>2163</v>
      </c>
      <c r="AL35" s="114" t="s">
        <v>2163</v>
      </c>
    </row>
    <row r="36" spans="1:38">
      <c r="A36" s="122" t="s">
        <v>1866</v>
      </c>
      <c r="B36" s="116" t="s">
        <v>1268</v>
      </c>
      <c r="C36" s="114" t="s">
        <v>2163</v>
      </c>
      <c r="D36" s="114" t="s">
        <v>2163</v>
      </c>
      <c r="E36" s="114" t="s">
        <v>2163</v>
      </c>
      <c r="F36" s="114" t="s">
        <v>2163</v>
      </c>
      <c r="G36" s="114" t="s">
        <v>2163</v>
      </c>
      <c r="H36" s="114" t="s">
        <v>2163</v>
      </c>
      <c r="I36" s="114" t="s">
        <v>2163</v>
      </c>
      <c r="J36" s="123" t="s">
        <v>2182</v>
      </c>
      <c r="K36" s="123" t="s">
        <v>2164</v>
      </c>
      <c r="L36" s="114" t="s">
        <v>2163</v>
      </c>
      <c r="M36" s="114" t="s">
        <v>2163</v>
      </c>
      <c r="N36" s="123" t="s">
        <v>2230</v>
      </c>
      <c r="O36" s="123" t="s">
        <v>2231</v>
      </c>
      <c r="P36" s="123" t="s">
        <v>2232</v>
      </c>
      <c r="Q36" s="123" t="s">
        <v>2185</v>
      </c>
      <c r="R36" s="123" t="s">
        <v>2186</v>
      </c>
      <c r="S36" s="123" t="s">
        <v>2198</v>
      </c>
      <c r="T36" s="123" t="s">
        <v>2191</v>
      </c>
      <c r="U36" s="123" t="s">
        <v>2170</v>
      </c>
      <c r="V36" s="123" t="s">
        <v>2171</v>
      </c>
      <c r="W36" s="123" t="s">
        <v>2172</v>
      </c>
      <c r="X36" s="123" t="s">
        <v>2191</v>
      </c>
      <c r="Y36" s="123" t="s">
        <v>2192</v>
      </c>
      <c r="Z36" s="123" t="s">
        <v>2205</v>
      </c>
      <c r="AA36" s="123" t="s">
        <v>2175</v>
      </c>
      <c r="AB36" s="123" t="s">
        <v>2176</v>
      </c>
      <c r="AC36" s="123" t="s">
        <v>2207</v>
      </c>
      <c r="AD36" s="123" t="s">
        <v>2208</v>
      </c>
      <c r="AE36" s="123" t="s">
        <v>2209</v>
      </c>
      <c r="AF36" s="123" t="s">
        <v>2210</v>
      </c>
      <c r="AG36" s="123" t="s">
        <v>2211</v>
      </c>
      <c r="AH36" s="123" t="s">
        <v>2212</v>
      </c>
      <c r="AI36" s="61" t="s">
        <v>2213</v>
      </c>
      <c r="AJ36" s="114" t="s">
        <v>2163</v>
      </c>
      <c r="AK36" s="61" t="s">
        <v>2176</v>
      </c>
      <c r="AL36" s="114" t="s">
        <v>2163</v>
      </c>
    </row>
    <row r="37" spans="1:38">
      <c r="A37" s="122" t="s">
        <v>1867</v>
      </c>
      <c r="B37" s="116" t="s">
        <v>1271</v>
      </c>
      <c r="C37" s="114" t="s">
        <v>2163</v>
      </c>
      <c r="D37" s="114" t="s">
        <v>2163</v>
      </c>
      <c r="E37" s="114" t="s">
        <v>2163</v>
      </c>
      <c r="F37" s="114" t="s">
        <v>2163</v>
      </c>
      <c r="G37" s="114" t="s">
        <v>2163</v>
      </c>
      <c r="H37" s="114" t="s">
        <v>2163</v>
      </c>
      <c r="I37" s="114" t="s">
        <v>2163</v>
      </c>
      <c r="J37" s="114" t="s">
        <v>2163</v>
      </c>
      <c r="K37" s="114" t="s">
        <v>2163</v>
      </c>
      <c r="L37" s="114" t="s">
        <v>2163</v>
      </c>
      <c r="M37" s="114" t="s">
        <v>2163</v>
      </c>
      <c r="N37" s="114" t="s">
        <v>2163</v>
      </c>
      <c r="O37" s="92" t="s">
        <v>2195</v>
      </c>
      <c r="P37" s="123" t="s">
        <v>2184</v>
      </c>
      <c r="Q37" s="123" t="s">
        <v>2185</v>
      </c>
      <c r="R37" s="114" t="s">
        <v>2163</v>
      </c>
      <c r="S37" s="123" t="s">
        <v>2168</v>
      </c>
      <c r="T37" s="123" t="s">
        <v>2169</v>
      </c>
      <c r="U37" s="123" t="s">
        <v>2170</v>
      </c>
      <c r="V37" s="123" t="s">
        <v>2171</v>
      </c>
      <c r="W37" s="123" t="s">
        <v>2172</v>
      </c>
      <c r="X37" s="123" t="s">
        <v>2191</v>
      </c>
      <c r="Y37" s="123" t="s">
        <v>2192</v>
      </c>
      <c r="Z37" s="123" t="s">
        <v>2205</v>
      </c>
      <c r="AA37" s="123" t="s">
        <v>2175</v>
      </c>
      <c r="AB37" s="123" t="s">
        <v>2176</v>
      </c>
      <c r="AC37" s="123" t="s">
        <v>2207</v>
      </c>
      <c r="AD37" s="123" t="s">
        <v>2208</v>
      </c>
      <c r="AE37" s="114" t="s">
        <v>2163</v>
      </c>
      <c r="AF37" s="123" t="s">
        <v>2210</v>
      </c>
      <c r="AG37" s="123" t="s">
        <v>2211</v>
      </c>
      <c r="AH37" s="123" t="s">
        <v>2212</v>
      </c>
      <c r="AI37" s="61" t="s">
        <v>2213</v>
      </c>
      <c r="AJ37" s="114" t="s">
        <v>2163</v>
      </c>
      <c r="AK37" s="61" t="s">
        <v>2176</v>
      </c>
      <c r="AL37" s="114" t="s">
        <v>2163</v>
      </c>
    </row>
    <row r="38" spans="1:38">
      <c r="A38" s="122" t="s">
        <v>1868</v>
      </c>
      <c r="B38" s="115" t="s">
        <v>1274</v>
      </c>
      <c r="C38" s="114" t="s">
        <v>2163</v>
      </c>
      <c r="D38" s="114" t="s">
        <v>2163</v>
      </c>
      <c r="E38" s="114" t="s">
        <v>2163</v>
      </c>
      <c r="F38" s="114" t="s">
        <v>2163</v>
      </c>
      <c r="G38" s="114" t="s">
        <v>2163</v>
      </c>
      <c r="H38" s="114" t="s">
        <v>2163</v>
      </c>
      <c r="I38" s="114" t="s">
        <v>2163</v>
      </c>
      <c r="J38" s="114" t="s">
        <v>2163</v>
      </c>
      <c r="K38" s="123" t="s">
        <v>2164</v>
      </c>
      <c r="L38" s="114" t="s">
        <v>2163</v>
      </c>
      <c r="M38" s="114" t="s">
        <v>2163</v>
      </c>
      <c r="N38" s="114" t="s">
        <v>2163</v>
      </c>
      <c r="O38" s="123" t="s">
        <v>2231</v>
      </c>
      <c r="P38" s="114" t="s">
        <v>2163</v>
      </c>
      <c r="Q38" s="123" t="s">
        <v>2185</v>
      </c>
      <c r="R38" s="123" t="s">
        <v>2186</v>
      </c>
      <c r="S38" s="114" t="s">
        <v>2163</v>
      </c>
      <c r="T38" s="123" t="s">
        <v>2169</v>
      </c>
      <c r="U38" s="123" t="s">
        <v>2170</v>
      </c>
      <c r="V38" s="123" t="s">
        <v>2171</v>
      </c>
      <c r="W38" s="123" t="s">
        <v>2172</v>
      </c>
      <c r="X38" s="123" t="s">
        <v>2191</v>
      </c>
      <c r="Y38" s="123" t="s">
        <v>2192</v>
      </c>
      <c r="Z38" s="123" t="s">
        <v>2205</v>
      </c>
      <c r="AA38" s="123" t="s">
        <v>2175</v>
      </c>
      <c r="AB38" s="123" t="s">
        <v>2176</v>
      </c>
      <c r="AC38" s="123" t="s">
        <v>2207</v>
      </c>
      <c r="AD38" s="123" t="s">
        <v>2208</v>
      </c>
      <c r="AE38" s="123" t="s">
        <v>2209</v>
      </c>
      <c r="AF38" s="123" t="s">
        <v>2210</v>
      </c>
      <c r="AG38" s="123" t="s">
        <v>2211</v>
      </c>
      <c r="AH38" s="123" t="s">
        <v>2212</v>
      </c>
      <c r="AI38" s="61" t="s">
        <v>2213</v>
      </c>
      <c r="AJ38" s="114" t="s">
        <v>2163</v>
      </c>
      <c r="AK38" s="113" t="s">
        <v>1966</v>
      </c>
      <c r="AL38" s="114" t="s">
        <v>2163</v>
      </c>
    </row>
    <row r="39" spans="1:38">
      <c r="A39" s="122" t="s">
        <v>1869</v>
      </c>
      <c r="B39" s="117" t="s">
        <v>1276</v>
      </c>
      <c r="C39" s="114" t="s">
        <v>2163</v>
      </c>
      <c r="D39" s="114" t="s">
        <v>2163</v>
      </c>
      <c r="E39" s="114" t="s">
        <v>2163</v>
      </c>
      <c r="F39" s="123" t="s">
        <v>2227</v>
      </c>
      <c r="G39" s="114" t="s">
        <v>2163</v>
      </c>
      <c r="H39" s="114" t="s">
        <v>2163</v>
      </c>
      <c r="I39" s="114" t="s">
        <v>2163</v>
      </c>
      <c r="J39" s="123" t="s">
        <v>2182</v>
      </c>
      <c r="K39" s="123" t="s">
        <v>2223</v>
      </c>
      <c r="L39" s="114" t="s">
        <v>2163</v>
      </c>
      <c r="M39" s="114" t="s">
        <v>2163</v>
      </c>
      <c r="N39" s="114" t="s">
        <v>2163</v>
      </c>
      <c r="O39" s="114" t="s">
        <v>2163</v>
      </c>
      <c r="P39" s="123" t="s">
        <v>2184</v>
      </c>
      <c r="Q39" s="123" t="s">
        <v>2185</v>
      </c>
      <c r="R39" s="123" t="s">
        <v>2167</v>
      </c>
      <c r="S39" s="114" t="s">
        <v>2163</v>
      </c>
      <c r="T39" s="123" t="s">
        <v>2191</v>
      </c>
      <c r="U39" s="123" t="s">
        <v>2170</v>
      </c>
      <c r="V39" s="123" t="s">
        <v>2171</v>
      </c>
      <c r="W39" s="123" t="s">
        <v>2172</v>
      </c>
      <c r="X39" s="123" t="s">
        <v>2191</v>
      </c>
      <c r="Y39" s="123" t="s">
        <v>2192</v>
      </c>
      <c r="Z39" s="123" t="s">
        <v>2205</v>
      </c>
      <c r="AA39" s="123" t="s">
        <v>2175</v>
      </c>
      <c r="AB39" s="123" t="s">
        <v>2176</v>
      </c>
      <c r="AC39" s="123" t="s">
        <v>2207</v>
      </c>
      <c r="AD39" s="123" t="s">
        <v>2208</v>
      </c>
      <c r="AE39" s="123" t="s">
        <v>2209</v>
      </c>
      <c r="AF39" s="123" t="s">
        <v>2210</v>
      </c>
      <c r="AG39" s="123" t="s">
        <v>2211</v>
      </c>
      <c r="AH39" s="123" t="s">
        <v>2212</v>
      </c>
      <c r="AI39" s="61" t="s">
        <v>2213</v>
      </c>
      <c r="AJ39" s="61" t="s">
        <v>2531</v>
      </c>
      <c r="AK39" s="61" t="s">
        <v>2176</v>
      </c>
      <c r="AL39" s="61" t="s">
        <v>2531</v>
      </c>
    </row>
    <row r="40" spans="1:38">
      <c r="A40" s="122" t="s">
        <v>1870</v>
      </c>
      <c r="B40" s="116" t="s">
        <v>1277</v>
      </c>
      <c r="C40" s="114" t="s">
        <v>2163</v>
      </c>
      <c r="D40" s="114" t="s">
        <v>2163</v>
      </c>
      <c r="E40" s="114" t="s">
        <v>2163</v>
      </c>
      <c r="F40" s="114" t="s">
        <v>2163</v>
      </c>
      <c r="G40" s="114" t="s">
        <v>2163</v>
      </c>
      <c r="H40" s="114" t="s">
        <v>2163</v>
      </c>
      <c r="I40" s="114" t="s">
        <v>2163</v>
      </c>
      <c r="J40" s="123" t="s">
        <v>2182</v>
      </c>
      <c r="K40" s="123" t="s">
        <v>2223</v>
      </c>
      <c r="L40" s="114" t="s">
        <v>2163</v>
      </c>
      <c r="M40" s="114" t="s">
        <v>2163</v>
      </c>
      <c r="N40" s="114" t="s">
        <v>2163</v>
      </c>
      <c r="O40" s="92" t="s">
        <v>2195</v>
      </c>
      <c r="P40" s="123" t="s">
        <v>2232</v>
      </c>
      <c r="Q40" s="123" t="s">
        <v>2185</v>
      </c>
      <c r="R40" s="114" t="s">
        <v>2163</v>
      </c>
      <c r="S40" s="123" t="s">
        <v>2168</v>
      </c>
      <c r="T40" s="123" t="s">
        <v>2191</v>
      </c>
      <c r="U40" s="123" t="s">
        <v>2170</v>
      </c>
      <c r="V40" s="123" t="s">
        <v>2171</v>
      </c>
      <c r="W40" s="123" t="s">
        <v>2172</v>
      </c>
      <c r="X40" s="123" t="s">
        <v>2191</v>
      </c>
      <c r="Y40" s="123" t="s">
        <v>2192</v>
      </c>
      <c r="Z40" s="123" t="s">
        <v>2205</v>
      </c>
      <c r="AA40" s="114" t="s">
        <v>2163</v>
      </c>
      <c r="AB40" s="123" t="s">
        <v>2176</v>
      </c>
      <c r="AC40" s="123" t="s">
        <v>2207</v>
      </c>
      <c r="AD40" s="123" t="s">
        <v>2208</v>
      </c>
      <c r="AE40" s="123" t="s">
        <v>2209</v>
      </c>
      <c r="AF40" s="123" t="s">
        <v>2210</v>
      </c>
      <c r="AG40" s="123" t="s">
        <v>2211</v>
      </c>
      <c r="AH40" s="123" t="s">
        <v>2212</v>
      </c>
      <c r="AI40" s="61" t="s">
        <v>2213</v>
      </c>
      <c r="AJ40" s="61" t="s">
        <v>2531</v>
      </c>
      <c r="AK40" s="61" t="s">
        <v>2176</v>
      </c>
      <c r="AL40" s="61" t="s">
        <v>2531</v>
      </c>
    </row>
    <row r="41" spans="1:38">
      <c r="A41" s="122" t="s">
        <v>1871</v>
      </c>
      <c r="B41" s="118" t="s">
        <v>1280</v>
      </c>
      <c r="C41" s="92" t="s">
        <v>2233</v>
      </c>
      <c r="D41" s="92" t="s">
        <v>2234</v>
      </c>
      <c r="E41" s="123" t="s">
        <v>2235</v>
      </c>
      <c r="F41" s="123" t="s">
        <v>2236</v>
      </c>
      <c r="G41" s="114" t="s">
        <v>2163</v>
      </c>
      <c r="H41" s="123" t="s">
        <v>2228</v>
      </c>
      <c r="I41" s="123" t="s">
        <v>2229</v>
      </c>
      <c r="J41" s="123" t="s">
        <v>2222</v>
      </c>
      <c r="K41" s="123" t="s">
        <v>2223</v>
      </c>
      <c r="L41" s="123" t="s">
        <v>2194</v>
      </c>
      <c r="M41" s="123" t="s">
        <v>2183</v>
      </c>
      <c r="N41" s="123" t="s">
        <v>2230</v>
      </c>
      <c r="O41" s="123" t="s">
        <v>2231</v>
      </c>
      <c r="P41" s="123" t="s">
        <v>2232</v>
      </c>
      <c r="Q41" s="123" t="s">
        <v>2185</v>
      </c>
      <c r="R41" s="114" t="s">
        <v>2163</v>
      </c>
      <c r="S41" s="114" t="s">
        <v>2163</v>
      </c>
      <c r="T41" s="114" t="s">
        <v>2163</v>
      </c>
      <c r="U41" s="114" t="s">
        <v>2163</v>
      </c>
      <c r="V41" s="114" t="s">
        <v>2163</v>
      </c>
      <c r="W41" s="114" t="s">
        <v>2163</v>
      </c>
      <c r="X41" s="114" t="s">
        <v>2163</v>
      </c>
      <c r="Y41" s="114" t="s">
        <v>2163</v>
      </c>
      <c r="Z41" s="114" t="s">
        <v>2163</v>
      </c>
      <c r="AA41" s="114" t="s">
        <v>2163</v>
      </c>
      <c r="AB41" s="114" t="s">
        <v>2163</v>
      </c>
      <c r="AC41" s="114" t="s">
        <v>2163</v>
      </c>
      <c r="AD41" s="114" t="s">
        <v>2163</v>
      </c>
      <c r="AE41" s="114" t="s">
        <v>2163</v>
      </c>
      <c r="AF41" s="114" t="s">
        <v>2163</v>
      </c>
      <c r="AG41" s="114" t="s">
        <v>2163</v>
      </c>
      <c r="AH41" s="114" t="s">
        <v>2163</v>
      </c>
      <c r="AI41" s="114" t="s">
        <v>2163</v>
      </c>
      <c r="AJ41" s="114" t="s">
        <v>2163</v>
      </c>
      <c r="AK41" s="114" t="s">
        <v>2163</v>
      </c>
      <c r="AL41" s="114" t="s">
        <v>2163</v>
      </c>
    </row>
    <row r="42" spans="1:38">
      <c r="A42" s="122" t="s">
        <v>1872</v>
      </c>
      <c r="B42" s="118" t="s">
        <v>1281</v>
      </c>
      <c r="C42" s="92" t="s">
        <v>2233</v>
      </c>
      <c r="D42" s="92" t="s">
        <v>2234</v>
      </c>
      <c r="E42" s="123" t="s">
        <v>2235</v>
      </c>
      <c r="F42" s="123" t="s">
        <v>2236</v>
      </c>
      <c r="G42" s="114" t="s">
        <v>2163</v>
      </c>
      <c r="H42" s="123" t="s">
        <v>2228</v>
      </c>
      <c r="I42" s="123" t="s">
        <v>2229</v>
      </c>
      <c r="J42" s="123" t="s">
        <v>2222</v>
      </c>
      <c r="K42" s="123" t="s">
        <v>2223</v>
      </c>
      <c r="L42" s="123" t="s">
        <v>2194</v>
      </c>
      <c r="M42" s="123" t="s">
        <v>2183</v>
      </c>
      <c r="N42" s="123" t="s">
        <v>2230</v>
      </c>
      <c r="O42" s="123" t="s">
        <v>2231</v>
      </c>
      <c r="P42" s="123" t="s">
        <v>2232</v>
      </c>
      <c r="Q42" s="123" t="s">
        <v>2185</v>
      </c>
      <c r="R42" s="114" t="s">
        <v>2163</v>
      </c>
      <c r="S42" s="114" t="s">
        <v>2163</v>
      </c>
      <c r="T42" s="114" t="s">
        <v>2163</v>
      </c>
      <c r="U42" s="114" t="s">
        <v>2163</v>
      </c>
      <c r="V42" s="114" t="s">
        <v>2163</v>
      </c>
      <c r="W42" s="114" t="s">
        <v>2163</v>
      </c>
      <c r="X42" s="114" t="s">
        <v>2163</v>
      </c>
      <c r="Y42" s="114" t="s">
        <v>2163</v>
      </c>
      <c r="Z42" s="114" t="s">
        <v>2163</v>
      </c>
      <c r="AA42" s="114" t="s">
        <v>2163</v>
      </c>
      <c r="AB42" s="114" t="s">
        <v>2163</v>
      </c>
      <c r="AC42" s="114" t="s">
        <v>2163</v>
      </c>
      <c r="AD42" s="114" t="s">
        <v>2163</v>
      </c>
      <c r="AE42" s="114" t="s">
        <v>2163</v>
      </c>
      <c r="AF42" s="114" t="s">
        <v>2163</v>
      </c>
      <c r="AG42" s="114" t="s">
        <v>2163</v>
      </c>
      <c r="AH42" s="114" t="s">
        <v>2163</v>
      </c>
      <c r="AI42" s="114" t="s">
        <v>2163</v>
      </c>
      <c r="AJ42" s="114" t="s">
        <v>2163</v>
      </c>
      <c r="AK42" s="114" t="s">
        <v>2163</v>
      </c>
      <c r="AL42" s="114" t="s">
        <v>2163</v>
      </c>
    </row>
    <row r="43" spans="1:38">
      <c r="A43" s="122" t="s">
        <v>1873</v>
      </c>
      <c r="B43" s="116" t="s">
        <v>1283</v>
      </c>
      <c r="C43" s="92" t="s">
        <v>2233</v>
      </c>
      <c r="D43" s="92" t="s">
        <v>2234</v>
      </c>
      <c r="E43" s="123" t="s">
        <v>2235</v>
      </c>
      <c r="F43" s="123" t="s">
        <v>2236</v>
      </c>
      <c r="G43" s="114" t="s">
        <v>2163</v>
      </c>
      <c r="H43" s="123" t="s">
        <v>2228</v>
      </c>
      <c r="I43" s="123" t="s">
        <v>2229</v>
      </c>
      <c r="J43" s="123" t="s">
        <v>2222</v>
      </c>
      <c r="K43" s="123" t="s">
        <v>2223</v>
      </c>
      <c r="L43" s="123" t="s">
        <v>2194</v>
      </c>
      <c r="M43" s="123" t="s">
        <v>2183</v>
      </c>
      <c r="N43" s="123" t="s">
        <v>2230</v>
      </c>
      <c r="O43" s="123" t="s">
        <v>2231</v>
      </c>
      <c r="P43" s="123" t="s">
        <v>2232</v>
      </c>
      <c r="Q43" s="123" t="s">
        <v>2185</v>
      </c>
      <c r="R43" s="123" t="s">
        <v>2186</v>
      </c>
      <c r="S43" s="123" t="s">
        <v>2198</v>
      </c>
      <c r="T43" s="123" t="s">
        <v>2191</v>
      </c>
      <c r="U43" s="123" t="s">
        <v>2170</v>
      </c>
      <c r="V43" s="123" t="s">
        <v>2171</v>
      </c>
      <c r="W43" s="123" t="s">
        <v>2172</v>
      </c>
      <c r="X43" s="123" t="s">
        <v>2191</v>
      </c>
      <c r="Y43" s="123" t="s">
        <v>2192</v>
      </c>
      <c r="Z43" s="123" t="s">
        <v>2205</v>
      </c>
      <c r="AA43" s="114" t="s">
        <v>2163</v>
      </c>
      <c r="AB43" s="114" t="s">
        <v>2163</v>
      </c>
      <c r="AC43" s="114" t="s">
        <v>2163</v>
      </c>
      <c r="AD43" s="114" t="s">
        <v>2163</v>
      </c>
      <c r="AE43" s="114" t="s">
        <v>2163</v>
      </c>
      <c r="AF43" s="114" t="s">
        <v>2163</v>
      </c>
      <c r="AG43" s="114" t="s">
        <v>2163</v>
      </c>
      <c r="AH43" s="114" t="s">
        <v>2163</v>
      </c>
      <c r="AI43" s="114" t="s">
        <v>2163</v>
      </c>
      <c r="AJ43" s="114" t="s">
        <v>2163</v>
      </c>
      <c r="AK43" s="114" t="s">
        <v>2163</v>
      </c>
      <c r="AL43" s="114" t="s">
        <v>2163</v>
      </c>
    </row>
    <row r="44" spans="1:38">
      <c r="A44" s="122" t="s">
        <v>1874</v>
      </c>
      <c r="B44" s="116" t="s">
        <v>1284</v>
      </c>
      <c r="C44" s="114" t="s">
        <v>2163</v>
      </c>
      <c r="D44" s="114" t="s">
        <v>2163</v>
      </c>
      <c r="E44" s="92" t="s">
        <v>2237</v>
      </c>
      <c r="F44" s="114" t="s">
        <v>2163</v>
      </c>
      <c r="G44" s="114" t="s">
        <v>2163</v>
      </c>
      <c r="H44" s="92" t="s">
        <v>2202</v>
      </c>
      <c r="I44" s="114" t="s">
        <v>2163</v>
      </c>
      <c r="J44" s="123" t="s">
        <v>2222</v>
      </c>
      <c r="K44" s="123" t="s">
        <v>2223</v>
      </c>
      <c r="L44" s="123" t="s">
        <v>2194</v>
      </c>
      <c r="M44" s="123" t="s">
        <v>2183</v>
      </c>
      <c r="N44" s="114" t="s">
        <v>2163</v>
      </c>
      <c r="O44" s="123" t="s">
        <v>2231</v>
      </c>
      <c r="P44" s="114" t="s">
        <v>2163</v>
      </c>
      <c r="Q44" s="123" t="s">
        <v>2185</v>
      </c>
      <c r="R44" s="123" t="s">
        <v>2186</v>
      </c>
      <c r="S44" s="123" t="s">
        <v>2198</v>
      </c>
      <c r="T44" s="114" t="s">
        <v>2163</v>
      </c>
      <c r="U44" s="114" t="s">
        <v>2163</v>
      </c>
      <c r="V44" s="123" t="s">
        <v>2171</v>
      </c>
      <c r="W44" s="123" t="s">
        <v>2172</v>
      </c>
      <c r="X44" s="114" t="s">
        <v>2163</v>
      </c>
      <c r="Y44" s="123" t="s">
        <v>2192</v>
      </c>
      <c r="Z44" s="123" t="s">
        <v>2205</v>
      </c>
      <c r="AA44" s="114" t="s">
        <v>2163</v>
      </c>
      <c r="AB44" s="114" t="s">
        <v>2163</v>
      </c>
      <c r="AC44" s="114" t="s">
        <v>2163</v>
      </c>
      <c r="AD44" s="114" t="s">
        <v>2163</v>
      </c>
      <c r="AE44" s="114" t="s">
        <v>2163</v>
      </c>
      <c r="AF44" s="114" t="s">
        <v>2163</v>
      </c>
      <c r="AG44" s="114" t="s">
        <v>2163</v>
      </c>
      <c r="AH44" s="114" t="s">
        <v>2163</v>
      </c>
      <c r="AI44" s="114" t="s">
        <v>2163</v>
      </c>
      <c r="AJ44" s="114" t="s">
        <v>2163</v>
      </c>
      <c r="AK44" s="114" t="s">
        <v>2163</v>
      </c>
      <c r="AL44" s="114" t="s">
        <v>2163</v>
      </c>
    </row>
    <row r="45" spans="1:38">
      <c r="A45" s="122" t="s">
        <v>1875</v>
      </c>
      <c r="B45" s="116" t="s">
        <v>1287</v>
      </c>
      <c r="C45" s="92" t="s">
        <v>2233</v>
      </c>
      <c r="D45" s="92" t="s">
        <v>2234</v>
      </c>
      <c r="E45" s="123" t="s">
        <v>2235</v>
      </c>
      <c r="F45" s="123" t="s">
        <v>2236</v>
      </c>
      <c r="G45" s="114" t="s">
        <v>2163</v>
      </c>
      <c r="H45" s="123" t="s">
        <v>2228</v>
      </c>
      <c r="I45" s="123" t="s">
        <v>2229</v>
      </c>
      <c r="J45" s="123" t="s">
        <v>2222</v>
      </c>
      <c r="K45" s="123" t="s">
        <v>2223</v>
      </c>
      <c r="L45" s="123" t="s">
        <v>2194</v>
      </c>
      <c r="M45" s="123" t="s">
        <v>2183</v>
      </c>
      <c r="N45" s="123" t="s">
        <v>2230</v>
      </c>
      <c r="O45" s="123" t="s">
        <v>2231</v>
      </c>
      <c r="P45" s="123" t="s">
        <v>2232</v>
      </c>
      <c r="Q45" s="123" t="s">
        <v>2185</v>
      </c>
      <c r="R45" s="123" t="s">
        <v>2186</v>
      </c>
      <c r="S45" s="123" t="s">
        <v>2198</v>
      </c>
      <c r="T45" s="123" t="s">
        <v>2191</v>
      </c>
      <c r="U45" s="123" t="s">
        <v>2170</v>
      </c>
      <c r="V45" s="123" t="s">
        <v>2171</v>
      </c>
      <c r="W45" s="123" t="s">
        <v>2172</v>
      </c>
      <c r="X45" s="123" t="s">
        <v>2191</v>
      </c>
      <c r="Y45" s="123" t="s">
        <v>2192</v>
      </c>
      <c r="Z45" s="123" t="s">
        <v>2205</v>
      </c>
      <c r="AA45" s="114" t="s">
        <v>2163</v>
      </c>
      <c r="AB45" s="114" t="s">
        <v>2163</v>
      </c>
      <c r="AC45" s="114" t="s">
        <v>2163</v>
      </c>
      <c r="AD45" s="114" t="s">
        <v>2163</v>
      </c>
      <c r="AE45" s="114" t="s">
        <v>2163</v>
      </c>
      <c r="AF45" s="114" t="s">
        <v>2163</v>
      </c>
      <c r="AG45" s="114" t="s">
        <v>2163</v>
      </c>
      <c r="AH45" s="114" t="s">
        <v>2163</v>
      </c>
      <c r="AI45" s="114" t="s">
        <v>2163</v>
      </c>
      <c r="AJ45" s="114" t="s">
        <v>2163</v>
      </c>
      <c r="AK45" s="114" t="s">
        <v>2163</v>
      </c>
      <c r="AL45" s="114" t="s">
        <v>2163</v>
      </c>
    </row>
    <row r="46" spans="1:38">
      <c r="A46" s="122" t="s">
        <v>1876</v>
      </c>
      <c r="B46" s="116" t="s">
        <v>1290</v>
      </c>
      <c r="C46" s="92" t="s">
        <v>2233</v>
      </c>
      <c r="D46" s="92" t="s">
        <v>2234</v>
      </c>
      <c r="E46" s="123" t="s">
        <v>2235</v>
      </c>
      <c r="F46" s="123" t="s">
        <v>2236</v>
      </c>
      <c r="G46" s="114" t="s">
        <v>2163</v>
      </c>
      <c r="H46" s="123" t="s">
        <v>2228</v>
      </c>
      <c r="I46" s="123" t="s">
        <v>2229</v>
      </c>
      <c r="J46" s="123" t="s">
        <v>2222</v>
      </c>
      <c r="K46" s="123" t="s">
        <v>2223</v>
      </c>
      <c r="L46" s="114" t="s">
        <v>2163</v>
      </c>
      <c r="M46" s="114" t="s">
        <v>2163</v>
      </c>
      <c r="N46" s="123" t="s">
        <v>2230</v>
      </c>
      <c r="O46" s="123" t="s">
        <v>2231</v>
      </c>
      <c r="P46" s="123" t="s">
        <v>2232</v>
      </c>
      <c r="Q46" s="123" t="s">
        <v>2185</v>
      </c>
      <c r="R46" s="114" t="s">
        <v>2163</v>
      </c>
      <c r="S46" s="114" t="s">
        <v>2163</v>
      </c>
      <c r="T46" s="114" t="s">
        <v>2163</v>
      </c>
      <c r="U46" s="114" t="s">
        <v>2163</v>
      </c>
      <c r="V46" s="114" t="s">
        <v>2163</v>
      </c>
      <c r="W46" s="114" t="s">
        <v>2163</v>
      </c>
      <c r="X46" s="114" t="s">
        <v>2163</v>
      </c>
      <c r="Y46" s="114" t="s">
        <v>2163</v>
      </c>
      <c r="Z46" s="114" t="s">
        <v>2163</v>
      </c>
      <c r="AA46" s="114" t="s">
        <v>2163</v>
      </c>
      <c r="AB46" s="123" t="s">
        <v>2176</v>
      </c>
      <c r="AC46" s="123" t="s">
        <v>2207</v>
      </c>
      <c r="AD46" s="123" t="s">
        <v>2208</v>
      </c>
      <c r="AE46" s="123" t="s">
        <v>2209</v>
      </c>
      <c r="AF46" s="123" t="s">
        <v>2210</v>
      </c>
      <c r="AG46" s="123" t="s">
        <v>2211</v>
      </c>
      <c r="AH46" s="123" t="s">
        <v>2212</v>
      </c>
      <c r="AI46" s="114" t="s">
        <v>2163</v>
      </c>
      <c r="AJ46" s="114" t="s">
        <v>2163</v>
      </c>
      <c r="AK46" s="123" t="s">
        <v>2176</v>
      </c>
      <c r="AL46" s="114" t="s">
        <v>2163</v>
      </c>
    </row>
    <row r="47" spans="1:38">
      <c r="A47" s="122" t="s">
        <v>1877</v>
      </c>
      <c r="B47" s="116" t="s">
        <v>1291</v>
      </c>
      <c r="C47" s="92" t="s">
        <v>2233</v>
      </c>
      <c r="D47" s="92" t="s">
        <v>2234</v>
      </c>
      <c r="E47" s="123" t="s">
        <v>2235</v>
      </c>
      <c r="F47" s="123" t="s">
        <v>2236</v>
      </c>
      <c r="G47" s="114" t="s">
        <v>2163</v>
      </c>
      <c r="H47" s="123" t="s">
        <v>2228</v>
      </c>
      <c r="I47" s="123" t="s">
        <v>2229</v>
      </c>
      <c r="J47" s="123" t="s">
        <v>2222</v>
      </c>
      <c r="K47" s="123" t="s">
        <v>2223</v>
      </c>
      <c r="L47" s="114" t="s">
        <v>2163</v>
      </c>
      <c r="M47" s="114" t="s">
        <v>2163</v>
      </c>
      <c r="N47" s="123" t="s">
        <v>2230</v>
      </c>
      <c r="O47" s="123" t="s">
        <v>2231</v>
      </c>
      <c r="P47" s="123" t="s">
        <v>2232</v>
      </c>
      <c r="Q47" s="123" t="s">
        <v>2185</v>
      </c>
      <c r="R47" s="114" t="s">
        <v>2163</v>
      </c>
      <c r="S47" s="114" t="s">
        <v>2163</v>
      </c>
      <c r="T47" s="114" t="s">
        <v>2163</v>
      </c>
      <c r="U47" s="114" t="s">
        <v>2163</v>
      </c>
      <c r="V47" s="114" t="s">
        <v>2163</v>
      </c>
      <c r="W47" s="114" t="s">
        <v>2163</v>
      </c>
      <c r="X47" s="114" t="s">
        <v>2163</v>
      </c>
      <c r="Y47" s="114" t="s">
        <v>2163</v>
      </c>
      <c r="Z47" s="114" t="s">
        <v>2163</v>
      </c>
      <c r="AA47" s="114" t="s">
        <v>2163</v>
      </c>
      <c r="AB47" s="123" t="s">
        <v>2176</v>
      </c>
      <c r="AC47" s="123" t="s">
        <v>2207</v>
      </c>
      <c r="AD47" s="123" t="s">
        <v>2208</v>
      </c>
      <c r="AE47" s="123" t="s">
        <v>2209</v>
      </c>
      <c r="AF47" s="114" t="s">
        <v>2163</v>
      </c>
      <c r="AG47" s="114" t="s">
        <v>2163</v>
      </c>
      <c r="AH47" s="114" t="s">
        <v>2163</v>
      </c>
      <c r="AI47" s="114" t="s">
        <v>2163</v>
      </c>
      <c r="AJ47" s="114" t="s">
        <v>2163</v>
      </c>
      <c r="AK47" s="61" t="s">
        <v>2176</v>
      </c>
      <c r="AL47" s="114" t="s">
        <v>2163</v>
      </c>
    </row>
    <row r="48" spans="1:38">
      <c r="A48" s="122" t="s">
        <v>1878</v>
      </c>
      <c r="B48" s="116" t="s">
        <v>1292</v>
      </c>
      <c r="C48" s="92" t="s">
        <v>2233</v>
      </c>
      <c r="D48" s="92" t="s">
        <v>2234</v>
      </c>
      <c r="E48" s="123" t="s">
        <v>2235</v>
      </c>
      <c r="F48" s="123" t="s">
        <v>2236</v>
      </c>
      <c r="G48" s="114" t="s">
        <v>2163</v>
      </c>
      <c r="H48" s="123" t="s">
        <v>2228</v>
      </c>
      <c r="I48" s="123" t="s">
        <v>2229</v>
      </c>
      <c r="J48" s="123" t="s">
        <v>2222</v>
      </c>
      <c r="K48" s="123" t="s">
        <v>2223</v>
      </c>
      <c r="L48" s="114" t="s">
        <v>2163</v>
      </c>
      <c r="M48" s="114" t="s">
        <v>2163</v>
      </c>
      <c r="N48" s="123" t="s">
        <v>2230</v>
      </c>
      <c r="O48" s="123" t="s">
        <v>2231</v>
      </c>
      <c r="P48" s="123" t="s">
        <v>2232</v>
      </c>
      <c r="Q48" s="123" t="s">
        <v>2185</v>
      </c>
      <c r="R48" s="114" t="s">
        <v>2163</v>
      </c>
      <c r="S48" s="114" t="s">
        <v>2163</v>
      </c>
      <c r="T48" s="114" t="s">
        <v>2163</v>
      </c>
      <c r="U48" s="114" t="s">
        <v>2163</v>
      </c>
      <c r="V48" s="114" t="s">
        <v>2163</v>
      </c>
      <c r="W48" s="114" t="s">
        <v>2163</v>
      </c>
      <c r="X48" s="114" t="s">
        <v>2163</v>
      </c>
      <c r="Y48" s="114" t="s">
        <v>2163</v>
      </c>
      <c r="Z48" s="114" t="s">
        <v>2163</v>
      </c>
      <c r="AA48" s="114" t="s">
        <v>2163</v>
      </c>
      <c r="AB48" s="123" t="s">
        <v>2176</v>
      </c>
      <c r="AC48" s="123" t="s">
        <v>2207</v>
      </c>
      <c r="AD48" s="123" t="s">
        <v>2208</v>
      </c>
      <c r="AE48" s="123" t="s">
        <v>2209</v>
      </c>
      <c r="AF48" s="123" t="s">
        <v>2210</v>
      </c>
      <c r="AG48" s="123" t="s">
        <v>2211</v>
      </c>
      <c r="AH48" s="123" t="s">
        <v>2212</v>
      </c>
      <c r="AI48" s="61" t="s">
        <v>2213</v>
      </c>
      <c r="AJ48" s="114" t="s">
        <v>2163</v>
      </c>
      <c r="AK48" s="61" t="s">
        <v>2176</v>
      </c>
      <c r="AL48" s="114" t="s">
        <v>2163</v>
      </c>
    </row>
    <row r="49" spans="1:38">
      <c r="A49" s="122" t="s">
        <v>1879</v>
      </c>
      <c r="B49" s="115" t="s">
        <v>1297</v>
      </c>
      <c r="C49" s="114" t="s">
        <v>2163</v>
      </c>
      <c r="D49" s="114" t="s">
        <v>2163</v>
      </c>
      <c r="E49" s="114" t="s">
        <v>2163</v>
      </c>
      <c r="F49" s="114" t="s">
        <v>2163</v>
      </c>
      <c r="G49" s="114" t="s">
        <v>2163</v>
      </c>
      <c r="H49" s="92" t="s">
        <v>2202</v>
      </c>
      <c r="I49" s="123" t="s">
        <v>2201</v>
      </c>
      <c r="J49" s="123" t="s">
        <v>2182</v>
      </c>
      <c r="K49" s="123" t="s">
        <v>2164</v>
      </c>
      <c r="L49" s="114" t="s">
        <v>2163</v>
      </c>
      <c r="M49" s="114" t="s">
        <v>2163</v>
      </c>
      <c r="N49" s="123" t="s">
        <v>2203</v>
      </c>
      <c r="O49" s="123" t="s">
        <v>2231</v>
      </c>
      <c r="P49" s="123" t="s">
        <v>2232</v>
      </c>
      <c r="Q49" s="123" t="s">
        <v>2185</v>
      </c>
      <c r="R49" s="123" t="s">
        <v>2186</v>
      </c>
      <c r="S49" s="123" t="s">
        <v>2198</v>
      </c>
      <c r="T49" s="123" t="s">
        <v>2191</v>
      </c>
      <c r="U49" s="123" t="s">
        <v>2170</v>
      </c>
      <c r="V49" s="123" t="s">
        <v>2171</v>
      </c>
      <c r="W49" s="123" t="s">
        <v>2172</v>
      </c>
      <c r="X49" s="123" t="s">
        <v>2191</v>
      </c>
      <c r="Y49" s="123" t="s">
        <v>2192</v>
      </c>
      <c r="Z49" s="123" t="s">
        <v>2205</v>
      </c>
      <c r="AA49" s="114" t="s">
        <v>2163</v>
      </c>
      <c r="AB49" s="114" t="s">
        <v>2163</v>
      </c>
      <c r="AC49" s="123" t="s">
        <v>2207</v>
      </c>
      <c r="AD49" s="123" t="s">
        <v>2208</v>
      </c>
      <c r="AE49" s="123" t="s">
        <v>2209</v>
      </c>
      <c r="AF49" s="123" t="s">
        <v>2210</v>
      </c>
      <c r="AG49" s="123" t="s">
        <v>2211</v>
      </c>
      <c r="AH49" s="123" t="s">
        <v>2212</v>
      </c>
      <c r="AI49" s="61" t="s">
        <v>2213</v>
      </c>
      <c r="AJ49" s="61" t="s">
        <v>2532</v>
      </c>
      <c r="AK49" s="61" t="s">
        <v>2225</v>
      </c>
      <c r="AL49" s="61" t="s">
        <v>3805</v>
      </c>
    </row>
    <row r="50" spans="1:38">
      <c r="A50" s="122" t="s">
        <v>1880</v>
      </c>
      <c r="B50" s="118" t="s">
        <v>1311</v>
      </c>
      <c r="C50" s="114" t="s">
        <v>2163</v>
      </c>
      <c r="D50" s="114" t="s">
        <v>2163</v>
      </c>
      <c r="E50" s="114" t="s">
        <v>2163</v>
      </c>
      <c r="F50" s="114" t="s">
        <v>2163</v>
      </c>
      <c r="G50" s="114" t="s">
        <v>2163</v>
      </c>
      <c r="H50" s="92" t="s">
        <v>2202</v>
      </c>
      <c r="I50" s="123" t="s">
        <v>2201</v>
      </c>
      <c r="J50" s="123" t="s">
        <v>2222</v>
      </c>
      <c r="K50" s="123" t="s">
        <v>2223</v>
      </c>
      <c r="L50" s="114" t="s">
        <v>2163</v>
      </c>
      <c r="M50" s="114" t="s">
        <v>2163</v>
      </c>
      <c r="N50" s="123" t="s">
        <v>2230</v>
      </c>
      <c r="O50" s="123" t="s">
        <v>2231</v>
      </c>
      <c r="P50" s="123" t="s">
        <v>2232</v>
      </c>
      <c r="Q50" s="123" t="s">
        <v>2185</v>
      </c>
      <c r="R50" s="123" t="s">
        <v>2186</v>
      </c>
      <c r="S50" s="123" t="s">
        <v>2198</v>
      </c>
      <c r="T50" s="123" t="s">
        <v>2191</v>
      </c>
      <c r="U50" s="123" t="s">
        <v>2170</v>
      </c>
      <c r="V50" s="123" t="s">
        <v>2171</v>
      </c>
      <c r="W50" s="123" t="s">
        <v>2172</v>
      </c>
      <c r="X50" s="123" t="s">
        <v>2191</v>
      </c>
      <c r="Y50" s="123" t="s">
        <v>2192</v>
      </c>
      <c r="Z50" s="123" t="s">
        <v>2205</v>
      </c>
      <c r="AA50" s="114" t="s">
        <v>2163</v>
      </c>
      <c r="AB50" s="114" t="s">
        <v>2163</v>
      </c>
      <c r="AC50" s="123" t="s">
        <v>2207</v>
      </c>
      <c r="AD50" s="123" t="s">
        <v>2208</v>
      </c>
      <c r="AE50" s="123" t="s">
        <v>2209</v>
      </c>
      <c r="AF50" s="114" t="s">
        <v>2163</v>
      </c>
      <c r="AG50" s="114" t="s">
        <v>2163</v>
      </c>
      <c r="AH50" s="114" t="s">
        <v>2163</v>
      </c>
      <c r="AI50" s="114" t="s">
        <v>2163</v>
      </c>
      <c r="AJ50" s="61" t="s">
        <v>2531</v>
      </c>
      <c r="AL50" s="61" t="s">
        <v>2531</v>
      </c>
    </row>
    <row r="51" spans="1:38">
      <c r="A51" s="122" t="s">
        <v>1881</v>
      </c>
      <c r="B51" s="118" t="s">
        <v>1312</v>
      </c>
      <c r="C51" s="114" t="s">
        <v>2163</v>
      </c>
      <c r="D51" s="114" t="s">
        <v>2163</v>
      </c>
      <c r="E51" s="114" t="s">
        <v>2163</v>
      </c>
      <c r="F51" s="114" t="s">
        <v>2163</v>
      </c>
      <c r="G51" s="114" t="s">
        <v>2163</v>
      </c>
      <c r="H51" s="92" t="s">
        <v>2202</v>
      </c>
      <c r="I51" s="123" t="s">
        <v>2201</v>
      </c>
      <c r="J51" s="123" t="s">
        <v>2222</v>
      </c>
      <c r="K51" s="123" t="s">
        <v>2223</v>
      </c>
      <c r="L51" s="114" t="s">
        <v>2163</v>
      </c>
      <c r="M51" s="114" t="s">
        <v>2163</v>
      </c>
      <c r="N51" s="123" t="s">
        <v>2230</v>
      </c>
      <c r="O51" s="123" t="s">
        <v>2231</v>
      </c>
      <c r="P51" s="123" t="s">
        <v>2232</v>
      </c>
      <c r="Q51" s="123" t="s">
        <v>2185</v>
      </c>
      <c r="R51" s="123" t="s">
        <v>2186</v>
      </c>
      <c r="S51" s="123" t="s">
        <v>2198</v>
      </c>
      <c r="T51" s="123" t="s">
        <v>2191</v>
      </c>
      <c r="U51" s="123" t="s">
        <v>2170</v>
      </c>
      <c r="V51" s="123" t="s">
        <v>2171</v>
      </c>
      <c r="W51" s="123" t="s">
        <v>2172</v>
      </c>
      <c r="X51" s="123" t="s">
        <v>2191</v>
      </c>
      <c r="Y51" s="123" t="s">
        <v>2192</v>
      </c>
      <c r="Z51" s="123" t="s">
        <v>2205</v>
      </c>
      <c r="AA51" s="114" t="s">
        <v>2163</v>
      </c>
      <c r="AB51" s="114" t="s">
        <v>2163</v>
      </c>
      <c r="AC51" s="123" t="s">
        <v>2207</v>
      </c>
      <c r="AD51" s="123" t="s">
        <v>2208</v>
      </c>
      <c r="AE51" s="123" t="s">
        <v>2209</v>
      </c>
      <c r="AF51" s="123" t="s">
        <v>2210</v>
      </c>
      <c r="AG51" s="123" t="s">
        <v>2211</v>
      </c>
      <c r="AH51" s="123" t="s">
        <v>2212</v>
      </c>
      <c r="AI51" s="61" t="s">
        <v>2213</v>
      </c>
      <c r="AJ51" s="61" t="s">
        <v>2531</v>
      </c>
      <c r="AK51" s="114" t="s">
        <v>2163</v>
      </c>
      <c r="AL51" s="61" t="s">
        <v>2531</v>
      </c>
    </row>
    <row r="52" spans="1:38">
      <c r="A52" s="122" t="s">
        <v>1882</v>
      </c>
      <c r="B52" s="118" t="s">
        <v>1313</v>
      </c>
      <c r="C52" s="114" t="s">
        <v>2163</v>
      </c>
      <c r="D52" s="114" t="s">
        <v>2163</v>
      </c>
      <c r="E52" s="114" t="s">
        <v>2163</v>
      </c>
      <c r="F52" s="114" t="s">
        <v>2163</v>
      </c>
      <c r="G52" s="114" t="s">
        <v>2163</v>
      </c>
      <c r="H52" s="92" t="s">
        <v>2202</v>
      </c>
      <c r="I52" s="123" t="s">
        <v>2201</v>
      </c>
      <c r="J52" s="123" t="s">
        <v>2222</v>
      </c>
      <c r="K52" s="123" t="s">
        <v>2223</v>
      </c>
      <c r="L52" s="114" t="s">
        <v>2163</v>
      </c>
      <c r="M52" s="114" t="s">
        <v>2163</v>
      </c>
      <c r="N52" s="123" t="s">
        <v>2230</v>
      </c>
      <c r="O52" s="123" t="s">
        <v>2231</v>
      </c>
      <c r="P52" s="123" t="s">
        <v>2232</v>
      </c>
      <c r="Q52" s="123" t="s">
        <v>2185</v>
      </c>
      <c r="R52" s="123" t="s">
        <v>2186</v>
      </c>
      <c r="S52" s="123" t="s">
        <v>2198</v>
      </c>
      <c r="T52" s="123" t="s">
        <v>2191</v>
      </c>
      <c r="U52" s="123" t="s">
        <v>2170</v>
      </c>
      <c r="V52" s="123" t="s">
        <v>2171</v>
      </c>
      <c r="W52" s="123" t="s">
        <v>2172</v>
      </c>
      <c r="X52" s="123" t="s">
        <v>2191</v>
      </c>
      <c r="Y52" s="123" t="s">
        <v>2192</v>
      </c>
      <c r="Z52" s="123" t="s">
        <v>2205</v>
      </c>
      <c r="AA52" s="114" t="s">
        <v>2163</v>
      </c>
      <c r="AB52" s="114" t="s">
        <v>2163</v>
      </c>
      <c r="AC52" s="123" t="s">
        <v>2207</v>
      </c>
      <c r="AD52" s="123" t="s">
        <v>2208</v>
      </c>
      <c r="AE52" s="123" t="s">
        <v>2209</v>
      </c>
      <c r="AF52" s="114" t="s">
        <v>2163</v>
      </c>
      <c r="AG52" s="114" t="s">
        <v>2163</v>
      </c>
      <c r="AH52" s="114" t="s">
        <v>2163</v>
      </c>
      <c r="AI52" s="114" t="s">
        <v>2163</v>
      </c>
      <c r="AJ52" s="61" t="s">
        <v>2531</v>
      </c>
      <c r="AK52" s="114" t="s">
        <v>2163</v>
      </c>
      <c r="AL52" s="61" t="s">
        <v>2531</v>
      </c>
    </row>
    <row r="53" spans="1:38">
      <c r="A53" s="122" t="s">
        <v>1883</v>
      </c>
      <c r="B53" s="116" t="s">
        <v>1314</v>
      </c>
      <c r="C53" s="114" t="s">
        <v>2163</v>
      </c>
      <c r="D53" s="114" t="s">
        <v>2163</v>
      </c>
      <c r="E53" s="114" t="s">
        <v>2163</v>
      </c>
      <c r="F53" s="114" t="s">
        <v>2163</v>
      </c>
      <c r="G53" s="114" t="s">
        <v>2163</v>
      </c>
      <c r="H53" s="92" t="s">
        <v>2202</v>
      </c>
      <c r="I53" s="123" t="s">
        <v>2201</v>
      </c>
      <c r="J53" s="123" t="s">
        <v>2222</v>
      </c>
      <c r="K53" s="123" t="s">
        <v>2223</v>
      </c>
      <c r="L53" s="114" t="s">
        <v>2163</v>
      </c>
      <c r="M53" s="114" t="s">
        <v>2163</v>
      </c>
      <c r="N53" s="123" t="s">
        <v>2230</v>
      </c>
      <c r="O53" s="123" t="s">
        <v>2231</v>
      </c>
      <c r="P53" s="123" t="s">
        <v>2232</v>
      </c>
      <c r="Q53" s="123" t="s">
        <v>2185</v>
      </c>
      <c r="R53" s="123" t="s">
        <v>2186</v>
      </c>
      <c r="S53" s="123" t="s">
        <v>2198</v>
      </c>
      <c r="T53" s="123" t="s">
        <v>2191</v>
      </c>
      <c r="U53" s="123" t="s">
        <v>2170</v>
      </c>
      <c r="V53" s="123" t="s">
        <v>2171</v>
      </c>
      <c r="W53" s="123" t="s">
        <v>2172</v>
      </c>
      <c r="X53" s="123" t="s">
        <v>2191</v>
      </c>
      <c r="Y53" s="123" t="s">
        <v>2192</v>
      </c>
      <c r="Z53" s="123" t="s">
        <v>2205</v>
      </c>
      <c r="AA53" s="114" t="s">
        <v>2163</v>
      </c>
      <c r="AB53" s="114" t="s">
        <v>2163</v>
      </c>
      <c r="AC53" s="114" t="s">
        <v>2163</v>
      </c>
      <c r="AD53" s="114" t="s">
        <v>2163</v>
      </c>
      <c r="AE53" s="123" t="s">
        <v>2209</v>
      </c>
      <c r="AF53" s="123" t="s">
        <v>2210</v>
      </c>
      <c r="AG53" s="123" t="s">
        <v>2211</v>
      </c>
      <c r="AH53" s="123" t="s">
        <v>2212</v>
      </c>
      <c r="AI53" s="61" t="s">
        <v>2213</v>
      </c>
      <c r="AJ53" s="61" t="s">
        <v>2531</v>
      </c>
      <c r="AK53" s="114" t="s">
        <v>2163</v>
      </c>
      <c r="AL53" s="61" t="s">
        <v>2531</v>
      </c>
    </row>
    <row r="54" spans="1:38">
      <c r="A54" s="122" t="s">
        <v>1884</v>
      </c>
      <c r="B54" s="118" t="s">
        <v>1315</v>
      </c>
      <c r="C54" s="92" t="s">
        <v>2233</v>
      </c>
      <c r="D54" s="92" t="s">
        <v>2234</v>
      </c>
      <c r="E54" s="123" t="s">
        <v>2235</v>
      </c>
      <c r="F54" s="123" t="s">
        <v>2236</v>
      </c>
      <c r="G54" s="114" t="s">
        <v>2163</v>
      </c>
      <c r="H54" s="123" t="s">
        <v>2228</v>
      </c>
      <c r="I54" s="123" t="s">
        <v>2229</v>
      </c>
      <c r="J54" s="123" t="s">
        <v>2222</v>
      </c>
      <c r="K54" s="123" t="s">
        <v>2223</v>
      </c>
      <c r="L54" s="114" t="s">
        <v>2163</v>
      </c>
      <c r="M54" s="114" t="s">
        <v>2163</v>
      </c>
      <c r="N54" s="123" t="s">
        <v>2230</v>
      </c>
      <c r="O54" s="123" t="s">
        <v>2231</v>
      </c>
      <c r="P54" s="123" t="s">
        <v>2232</v>
      </c>
      <c r="Q54" s="123" t="s">
        <v>2185</v>
      </c>
      <c r="R54" s="123" t="s">
        <v>2186</v>
      </c>
      <c r="S54" s="114" t="s">
        <v>2163</v>
      </c>
      <c r="T54" s="114" t="s">
        <v>2163</v>
      </c>
      <c r="U54" s="114" t="s">
        <v>2163</v>
      </c>
      <c r="V54" s="114" t="s">
        <v>2163</v>
      </c>
      <c r="W54" s="114" t="s">
        <v>2163</v>
      </c>
      <c r="X54" s="114" t="s">
        <v>2163</v>
      </c>
      <c r="Y54" s="114" t="s">
        <v>2163</v>
      </c>
      <c r="Z54" s="114" t="s">
        <v>2163</v>
      </c>
      <c r="AA54" s="114" t="s">
        <v>2163</v>
      </c>
      <c r="AB54" s="114" t="s">
        <v>2163</v>
      </c>
      <c r="AC54" s="114" t="s">
        <v>2163</v>
      </c>
      <c r="AD54" s="114" t="s">
        <v>2163</v>
      </c>
      <c r="AE54" s="114" t="s">
        <v>2163</v>
      </c>
      <c r="AF54" s="114" t="s">
        <v>2163</v>
      </c>
      <c r="AG54" s="114" t="s">
        <v>2163</v>
      </c>
      <c r="AH54" s="114" t="s">
        <v>2163</v>
      </c>
      <c r="AI54" s="114" t="s">
        <v>2163</v>
      </c>
      <c r="AJ54" s="61" t="s">
        <v>2531</v>
      </c>
      <c r="AK54" s="114" t="s">
        <v>2163</v>
      </c>
      <c r="AL54" s="61" t="s">
        <v>2531</v>
      </c>
    </row>
    <row r="55" spans="1:38">
      <c r="A55" s="122" t="s">
        <v>1885</v>
      </c>
      <c r="B55" s="116" t="s">
        <v>1321</v>
      </c>
      <c r="C55" s="114" t="s">
        <v>2163</v>
      </c>
      <c r="D55" s="114" t="s">
        <v>2163</v>
      </c>
      <c r="E55" s="114" t="s">
        <v>2163</v>
      </c>
      <c r="F55" s="123" t="s">
        <v>2227</v>
      </c>
      <c r="G55" s="114" t="s">
        <v>2163</v>
      </c>
      <c r="H55" s="92" t="s">
        <v>2202</v>
      </c>
      <c r="I55" s="123" t="s">
        <v>2229</v>
      </c>
      <c r="J55" s="123" t="s">
        <v>2222</v>
      </c>
      <c r="K55" s="123" t="s">
        <v>2223</v>
      </c>
      <c r="L55" s="114" t="s">
        <v>2163</v>
      </c>
      <c r="M55" s="114" t="s">
        <v>2163</v>
      </c>
      <c r="N55" s="123" t="s">
        <v>2230</v>
      </c>
      <c r="O55" s="123" t="s">
        <v>2231</v>
      </c>
      <c r="P55" s="123" t="s">
        <v>2232</v>
      </c>
      <c r="Q55" s="123" t="s">
        <v>2185</v>
      </c>
      <c r="R55" s="123" t="s">
        <v>2186</v>
      </c>
      <c r="S55" s="123" t="s">
        <v>2198</v>
      </c>
      <c r="T55" s="123" t="s">
        <v>2191</v>
      </c>
      <c r="U55" s="114" t="s">
        <v>2163</v>
      </c>
      <c r="V55" s="114" t="s">
        <v>2163</v>
      </c>
      <c r="W55" s="114" t="s">
        <v>2163</v>
      </c>
      <c r="X55" s="114" t="s">
        <v>2163</v>
      </c>
      <c r="Y55" s="114" t="s">
        <v>2163</v>
      </c>
      <c r="Z55" s="114" t="s">
        <v>2163</v>
      </c>
      <c r="AA55" s="123" t="s">
        <v>2175</v>
      </c>
      <c r="AB55" s="114" t="s">
        <v>2163</v>
      </c>
      <c r="AC55" s="123" t="s">
        <v>2226</v>
      </c>
      <c r="AD55" s="123" t="s">
        <v>2217</v>
      </c>
      <c r="AE55" s="123" t="s">
        <v>2209</v>
      </c>
      <c r="AF55" s="123" t="s">
        <v>2210</v>
      </c>
      <c r="AG55" s="123" t="s">
        <v>2211</v>
      </c>
      <c r="AH55" s="123" t="s">
        <v>2212</v>
      </c>
      <c r="AI55" s="61" t="s">
        <v>2213</v>
      </c>
      <c r="AJ55" s="61" t="s">
        <v>2531</v>
      </c>
      <c r="AK55" s="61" t="s">
        <v>2176</v>
      </c>
      <c r="AL55" s="61" t="s">
        <v>2531</v>
      </c>
    </row>
    <row r="56" spans="1:38">
      <c r="A56" s="122" t="s">
        <v>1886</v>
      </c>
      <c r="B56" s="116" t="s">
        <v>1322</v>
      </c>
      <c r="C56" s="114" t="s">
        <v>2163</v>
      </c>
      <c r="D56" s="114" t="s">
        <v>2163</v>
      </c>
      <c r="E56" s="114" t="s">
        <v>2163</v>
      </c>
      <c r="F56" s="123" t="s">
        <v>2227</v>
      </c>
      <c r="G56" s="114" t="s">
        <v>2163</v>
      </c>
      <c r="H56" s="92" t="s">
        <v>2202</v>
      </c>
      <c r="I56" s="123" t="s">
        <v>2229</v>
      </c>
      <c r="J56" s="123" t="s">
        <v>2222</v>
      </c>
      <c r="K56" s="123" t="s">
        <v>2223</v>
      </c>
      <c r="L56" s="114" t="s">
        <v>2163</v>
      </c>
      <c r="M56" s="114" t="s">
        <v>2163</v>
      </c>
      <c r="N56" s="123" t="s">
        <v>2230</v>
      </c>
      <c r="O56" s="123" t="s">
        <v>2231</v>
      </c>
      <c r="P56" s="123" t="s">
        <v>2232</v>
      </c>
      <c r="Q56" s="123" t="s">
        <v>2185</v>
      </c>
      <c r="R56" s="123" t="s">
        <v>2186</v>
      </c>
      <c r="S56" s="123" t="s">
        <v>2198</v>
      </c>
      <c r="T56" s="123" t="s">
        <v>2191</v>
      </c>
      <c r="U56" s="114" t="s">
        <v>2163</v>
      </c>
      <c r="V56" s="114" t="s">
        <v>2163</v>
      </c>
      <c r="W56" s="114" t="s">
        <v>2163</v>
      </c>
      <c r="X56" s="114" t="s">
        <v>2163</v>
      </c>
      <c r="Y56" s="114" t="s">
        <v>2163</v>
      </c>
      <c r="Z56" s="114" t="s">
        <v>2163</v>
      </c>
      <c r="AA56" s="123" t="s">
        <v>2175</v>
      </c>
      <c r="AB56" s="114" t="s">
        <v>2163</v>
      </c>
      <c r="AC56" s="123" t="s">
        <v>2226</v>
      </c>
      <c r="AD56" s="123" t="s">
        <v>2217</v>
      </c>
      <c r="AE56" s="123" t="s">
        <v>2224</v>
      </c>
      <c r="AF56" s="123" t="s">
        <v>2210</v>
      </c>
      <c r="AG56" s="123" t="s">
        <v>2211</v>
      </c>
      <c r="AH56" s="123" t="s">
        <v>2212</v>
      </c>
      <c r="AI56" s="61" t="s">
        <v>2213</v>
      </c>
      <c r="AJ56" s="61" t="s">
        <v>2531</v>
      </c>
      <c r="AK56" s="61" t="s">
        <v>2176</v>
      </c>
      <c r="AL56" s="114" t="s">
        <v>2163</v>
      </c>
    </row>
    <row r="57" spans="1:38">
      <c r="A57" s="122" t="s">
        <v>1887</v>
      </c>
      <c r="B57" s="116" t="s">
        <v>1323</v>
      </c>
      <c r="C57" s="114" t="s">
        <v>2163</v>
      </c>
      <c r="D57" s="114" t="s">
        <v>2163</v>
      </c>
      <c r="E57" s="114" t="s">
        <v>2163</v>
      </c>
      <c r="F57" s="123" t="s">
        <v>2227</v>
      </c>
      <c r="G57" s="114" t="s">
        <v>2163</v>
      </c>
      <c r="H57" s="92" t="s">
        <v>2202</v>
      </c>
      <c r="I57" s="123" t="s">
        <v>2229</v>
      </c>
      <c r="J57" s="123" t="s">
        <v>2222</v>
      </c>
      <c r="K57" s="123" t="s">
        <v>2223</v>
      </c>
      <c r="L57" s="114" t="s">
        <v>2163</v>
      </c>
      <c r="M57" s="114" t="s">
        <v>2163</v>
      </c>
      <c r="N57" s="123" t="s">
        <v>2230</v>
      </c>
      <c r="O57" s="123" t="s">
        <v>2231</v>
      </c>
      <c r="P57" s="123" t="s">
        <v>2232</v>
      </c>
      <c r="Q57" s="123" t="s">
        <v>2185</v>
      </c>
      <c r="R57" s="123" t="s">
        <v>2186</v>
      </c>
      <c r="S57" s="123" t="s">
        <v>2198</v>
      </c>
      <c r="T57" s="123" t="s">
        <v>2191</v>
      </c>
      <c r="U57" s="114" t="s">
        <v>2163</v>
      </c>
      <c r="V57" s="114" t="s">
        <v>2163</v>
      </c>
      <c r="W57" s="114" t="s">
        <v>2163</v>
      </c>
      <c r="X57" s="114" t="s">
        <v>2163</v>
      </c>
      <c r="Y57" s="114" t="s">
        <v>2163</v>
      </c>
      <c r="Z57" s="114" t="s">
        <v>2163</v>
      </c>
      <c r="AA57" s="123" t="s">
        <v>2175</v>
      </c>
      <c r="AB57" s="114" t="s">
        <v>2163</v>
      </c>
      <c r="AC57" s="114" t="s">
        <v>2163</v>
      </c>
      <c r="AD57" s="92" t="s">
        <v>1964</v>
      </c>
      <c r="AE57" s="114" t="s">
        <v>2163</v>
      </c>
      <c r="AF57" s="114" t="s">
        <v>2163</v>
      </c>
      <c r="AG57" s="114" t="s">
        <v>2163</v>
      </c>
      <c r="AH57" s="114" t="s">
        <v>2163</v>
      </c>
      <c r="AI57" s="114" t="s">
        <v>2163</v>
      </c>
      <c r="AJ57" s="61" t="s">
        <v>2531</v>
      </c>
      <c r="AK57" s="61" t="s">
        <v>2176</v>
      </c>
      <c r="AL57" s="114" t="s">
        <v>2163</v>
      </c>
    </row>
    <row r="58" spans="1:38">
      <c r="A58" s="122" t="s">
        <v>1888</v>
      </c>
      <c r="B58" s="117" t="s">
        <v>1324</v>
      </c>
      <c r="C58" s="114" t="s">
        <v>2163</v>
      </c>
      <c r="D58" s="114" t="s">
        <v>2163</v>
      </c>
      <c r="E58" s="114" t="s">
        <v>2163</v>
      </c>
      <c r="F58" s="114" t="s">
        <v>2163</v>
      </c>
      <c r="G58" s="114" t="s">
        <v>2163</v>
      </c>
      <c r="H58" s="114" t="s">
        <v>2163</v>
      </c>
      <c r="I58" s="114" t="s">
        <v>2163</v>
      </c>
      <c r="J58" s="114" t="s">
        <v>2163</v>
      </c>
      <c r="K58" s="114" t="s">
        <v>2163</v>
      </c>
      <c r="L58" s="114" t="s">
        <v>2163</v>
      </c>
      <c r="M58" s="114" t="s">
        <v>2163</v>
      </c>
      <c r="N58" s="123" t="s">
        <v>2203</v>
      </c>
      <c r="O58" s="92" t="s">
        <v>2195</v>
      </c>
      <c r="P58" s="123" t="s">
        <v>2232</v>
      </c>
      <c r="Q58" s="123" t="s">
        <v>2185</v>
      </c>
      <c r="R58" s="123" t="s">
        <v>2167</v>
      </c>
      <c r="S58" s="123" t="s">
        <v>2168</v>
      </c>
      <c r="T58" s="123" t="s">
        <v>2191</v>
      </c>
      <c r="U58" s="123" t="s">
        <v>2170</v>
      </c>
      <c r="V58" s="123" t="s">
        <v>2171</v>
      </c>
      <c r="W58" s="123" t="s">
        <v>2172</v>
      </c>
      <c r="X58" s="114" t="s">
        <v>2163</v>
      </c>
      <c r="Y58" s="114" t="s">
        <v>2163</v>
      </c>
      <c r="Z58" s="114" t="s">
        <v>2163</v>
      </c>
      <c r="AA58" s="123" t="s">
        <v>2214</v>
      </c>
      <c r="AB58" s="114" t="s">
        <v>2163</v>
      </c>
      <c r="AC58" s="123" t="s">
        <v>2226</v>
      </c>
      <c r="AD58" s="114" t="s">
        <v>2163</v>
      </c>
      <c r="AE58" s="123" t="s">
        <v>2224</v>
      </c>
      <c r="AF58" s="123" t="s">
        <v>2210</v>
      </c>
      <c r="AG58" s="123" t="s">
        <v>2211</v>
      </c>
      <c r="AH58" s="123" t="s">
        <v>2212</v>
      </c>
      <c r="AI58" s="61" t="s">
        <v>2213</v>
      </c>
      <c r="AJ58" s="61" t="s">
        <v>2528</v>
      </c>
      <c r="AK58" s="61" t="s">
        <v>2225</v>
      </c>
      <c r="AL58" s="114" t="s">
        <v>2163</v>
      </c>
    </row>
    <row r="59" spans="1:38">
      <c r="A59" s="122" t="s">
        <v>1889</v>
      </c>
      <c r="B59" s="117" t="s">
        <v>1325</v>
      </c>
      <c r="C59" s="114" t="s">
        <v>2163</v>
      </c>
      <c r="D59" s="114" t="s">
        <v>2163</v>
      </c>
      <c r="E59" s="114" t="s">
        <v>2163</v>
      </c>
      <c r="F59" s="92" t="s">
        <v>1958</v>
      </c>
      <c r="G59" s="114" t="s">
        <v>2163</v>
      </c>
      <c r="H59" s="114" t="s">
        <v>2163</v>
      </c>
      <c r="I59" s="114" t="s">
        <v>2163</v>
      </c>
      <c r="J59" s="114" t="s">
        <v>2163</v>
      </c>
      <c r="K59" s="92" t="s">
        <v>1809</v>
      </c>
      <c r="L59" s="114" t="s">
        <v>2163</v>
      </c>
      <c r="M59" s="114" t="s">
        <v>2163</v>
      </c>
      <c r="N59" s="114" t="s">
        <v>2163</v>
      </c>
      <c r="O59" s="114" t="s">
        <v>2163</v>
      </c>
      <c r="P59" s="114" t="s">
        <v>2163</v>
      </c>
      <c r="Q59" s="92" t="s">
        <v>1963</v>
      </c>
      <c r="R59" s="114" t="s">
        <v>2163</v>
      </c>
      <c r="S59" s="114" t="s">
        <v>2163</v>
      </c>
      <c r="T59" s="114" t="s">
        <v>2163</v>
      </c>
      <c r="U59" s="92" t="s">
        <v>1809</v>
      </c>
      <c r="V59" s="114" t="s">
        <v>2163</v>
      </c>
      <c r="W59" s="114" t="s">
        <v>2163</v>
      </c>
      <c r="X59" s="114" t="s">
        <v>2163</v>
      </c>
      <c r="Y59" s="114" t="s">
        <v>2163</v>
      </c>
      <c r="Z59" s="92" t="s">
        <v>1962</v>
      </c>
      <c r="AA59" s="114" t="s">
        <v>2163</v>
      </c>
      <c r="AB59" s="114" t="s">
        <v>2163</v>
      </c>
      <c r="AC59" s="114" t="s">
        <v>2163</v>
      </c>
      <c r="AD59" s="114" t="s">
        <v>2163</v>
      </c>
      <c r="AE59" s="114" t="s">
        <v>2163</v>
      </c>
      <c r="AF59" s="114" t="s">
        <v>2163</v>
      </c>
      <c r="AG59" s="114" t="s">
        <v>2163</v>
      </c>
      <c r="AH59" s="114" t="s">
        <v>2163</v>
      </c>
      <c r="AI59" s="114" t="s">
        <v>2163</v>
      </c>
      <c r="AJ59" s="114" t="s">
        <v>2163</v>
      </c>
      <c r="AK59" s="114" t="s">
        <v>2163</v>
      </c>
      <c r="AL59" s="114" t="s">
        <v>2163</v>
      </c>
    </row>
    <row r="60" spans="1:38">
      <c r="A60" s="122" t="s">
        <v>1890</v>
      </c>
      <c r="B60" s="117" t="s">
        <v>1326</v>
      </c>
      <c r="C60" s="114" t="s">
        <v>2163</v>
      </c>
      <c r="D60" s="114" t="s">
        <v>2163</v>
      </c>
      <c r="E60" s="114" t="s">
        <v>2163</v>
      </c>
      <c r="F60" s="92" t="s">
        <v>1958</v>
      </c>
      <c r="G60" s="114" t="s">
        <v>2163</v>
      </c>
      <c r="H60" s="114" t="s">
        <v>2163</v>
      </c>
      <c r="I60" s="114" t="s">
        <v>2163</v>
      </c>
      <c r="J60" s="114" t="s">
        <v>2163</v>
      </c>
      <c r="K60" s="92" t="s">
        <v>1809</v>
      </c>
      <c r="L60" s="114" t="s">
        <v>2163</v>
      </c>
      <c r="M60" s="114" t="s">
        <v>2163</v>
      </c>
      <c r="N60" s="114" t="s">
        <v>2163</v>
      </c>
      <c r="O60" s="114" t="s">
        <v>2163</v>
      </c>
      <c r="P60" s="114" t="s">
        <v>2163</v>
      </c>
      <c r="Q60" s="92" t="s">
        <v>1963</v>
      </c>
      <c r="R60" s="114" t="s">
        <v>2163</v>
      </c>
      <c r="S60" s="114" t="s">
        <v>2163</v>
      </c>
      <c r="T60" s="114" t="s">
        <v>2163</v>
      </c>
      <c r="U60" s="92" t="s">
        <v>1809</v>
      </c>
      <c r="V60" s="114" t="s">
        <v>2163</v>
      </c>
      <c r="W60" s="114" t="s">
        <v>2163</v>
      </c>
      <c r="X60" s="114" t="s">
        <v>2163</v>
      </c>
      <c r="Y60" s="114" t="s">
        <v>2163</v>
      </c>
      <c r="Z60" s="92" t="s">
        <v>1962</v>
      </c>
      <c r="AA60" s="114" t="s">
        <v>2163</v>
      </c>
      <c r="AB60" s="114" t="s">
        <v>2163</v>
      </c>
      <c r="AC60" s="114" t="s">
        <v>2163</v>
      </c>
      <c r="AD60" s="114" t="s">
        <v>2163</v>
      </c>
      <c r="AE60" s="114" t="s">
        <v>2163</v>
      </c>
      <c r="AF60" s="114" t="s">
        <v>2163</v>
      </c>
      <c r="AG60" s="114" t="s">
        <v>2163</v>
      </c>
      <c r="AH60" s="114" t="s">
        <v>2163</v>
      </c>
      <c r="AI60" s="114" t="s">
        <v>2163</v>
      </c>
      <c r="AJ60" s="114" t="s">
        <v>2163</v>
      </c>
      <c r="AK60" s="61" t="s">
        <v>2225</v>
      </c>
      <c r="AL60" s="114" t="s">
        <v>2163</v>
      </c>
    </row>
    <row r="61" spans="1:38">
      <c r="A61" s="122" t="s">
        <v>1891</v>
      </c>
      <c r="B61" s="116" t="s">
        <v>1327</v>
      </c>
      <c r="C61" s="114" t="s">
        <v>2163</v>
      </c>
      <c r="D61" s="114" t="s">
        <v>2163</v>
      </c>
      <c r="E61" s="114" t="s">
        <v>2163</v>
      </c>
      <c r="F61" s="114" t="s">
        <v>2163</v>
      </c>
      <c r="G61" s="114" t="s">
        <v>2163</v>
      </c>
      <c r="H61" s="92" t="s">
        <v>2202</v>
      </c>
      <c r="I61" s="123" t="s">
        <v>2201</v>
      </c>
      <c r="J61" s="123" t="s">
        <v>2182</v>
      </c>
      <c r="K61" s="123" t="s">
        <v>2164</v>
      </c>
      <c r="L61" s="114" t="s">
        <v>2163</v>
      </c>
      <c r="M61" s="114" t="s">
        <v>2163</v>
      </c>
      <c r="N61" s="114" t="s">
        <v>2163</v>
      </c>
      <c r="O61" s="114" t="s">
        <v>2163</v>
      </c>
      <c r="P61" s="114" t="s">
        <v>2163</v>
      </c>
      <c r="Q61" s="114" t="s">
        <v>2163</v>
      </c>
      <c r="R61" s="114" t="s">
        <v>2163</v>
      </c>
      <c r="S61" s="114" t="s">
        <v>2163</v>
      </c>
      <c r="T61" s="114" t="s">
        <v>2163</v>
      </c>
      <c r="U61" s="114" t="s">
        <v>2163</v>
      </c>
      <c r="V61" s="114" t="s">
        <v>2163</v>
      </c>
      <c r="W61" s="114" t="s">
        <v>2163</v>
      </c>
      <c r="X61" s="114" t="s">
        <v>2163</v>
      </c>
      <c r="Y61" s="114" t="s">
        <v>2163</v>
      </c>
      <c r="Z61" s="114" t="s">
        <v>2163</v>
      </c>
      <c r="AA61" s="114" t="s">
        <v>2163</v>
      </c>
      <c r="AB61" s="114" t="s">
        <v>2163</v>
      </c>
      <c r="AC61" s="114" t="s">
        <v>2163</v>
      </c>
      <c r="AD61" s="114" t="s">
        <v>2163</v>
      </c>
      <c r="AE61" s="114" t="s">
        <v>2163</v>
      </c>
      <c r="AF61" s="114" t="s">
        <v>2163</v>
      </c>
      <c r="AG61" s="114" t="s">
        <v>2163</v>
      </c>
      <c r="AH61" s="114" t="s">
        <v>2163</v>
      </c>
      <c r="AI61" s="114" t="s">
        <v>2163</v>
      </c>
      <c r="AJ61" s="114" t="s">
        <v>2163</v>
      </c>
      <c r="AK61" s="61" t="s">
        <v>2176</v>
      </c>
      <c r="AL61" s="114" t="s">
        <v>2163</v>
      </c>
    </row>
    <row r="62" spans="1:38">
      <c r="A62" s="122" t="s">
        <v>1892</v>
      </c>
      <c r="B62" s="116" t="s">
        <v>1328</v>
      </c>
      <c r="C62" s="114" t="s">
        <v>2163</v>
      </c>
      <c r="D62" s="114" t="s">
        <v>2163</v>
      </c>
      <c r="E62" s="114" t="s">
        <v>2163</v>
      </c>
      <c r="F62" s="114" t="s">
        <v>2163</v>
      </c>
      <c r="G62" s="114" t="s">
        <v>2163</v>
      </c>
      <c r="H62" s="92" t="s">
        <v>2202</v>
      </c>
      <c r="I62" s="123" t="s">
        <v>2201</v>
      </c>
      <c r="J62" s="123" t="s">
        <v>2182</v>
      </c>
      <c r="K62" s="123" t="s">
        <v>2164</v>
      </c>
      <c r="L62" s="114" t="s">
        <v>2163</v>
      </c>
      <c r="M62" s="114" t="s">
        <v>2163</v>
      </c>
      <c r="N62" s="114" t="s">
        <v>2163</v>
      </c>
      <c r="O62" s="114" t="s">
        <v>2163</v>
      </c>
      <c r="P62" s="114" t="s">
        <v>2163</v>
      </c>
      <c r="Q62" s="114" t="s">
        <v>2163</v>
      </c>
      <c r="R62" s="114" t="s">
        <v>2163</v>
      </c>
      <c r="S62" s="114" t="s">
        <v>2163</v>
      </c>
      <c r="T62" s="114" t="s">
        <v>2163</v>
      </c>
      <c r="U62" s="114" t="s">
        <v>2163</v>
      </c>
      <c r="V62" s="114" t="s">
        <v>2163</v>
      </c>
      <c r="W62" s="114" t="s">
        <v>2163</v>
      </c>
      <c r="X62" s="114" t="s">
        <v>2163</v>
      </c>
      <c r="Y62" s="114" t="s">
        <v>2163</v>
      </c>
      <c r="Z62" s="114" t="s">
        <v>2163</v>
      </c>
      <c r="AA62" s="114" t="s">
        <v>2163</v>
      </c>
      <c r="AB62" s="114" t="s">
        <v>2163</v>
      </c>
      <c r="AC62" s="114" t="s">
        <v>2163</v>
      </c>
      <c r="AD62" s="114" t="s">
        <v>2163</v>
      </c>
      <c r="AE62" s="114" t="s">
        <v>2163</v>
      </c>
      <c r="AF62" s="114" t="s">
        <v>2163</v>
      </c>
      <c r="AG62" s="114" t="s">
        <v>2163</v>
      </c>
      <c r="AH62" s="114" t="s">
        <v>2163</v>
      </c>
      <c r="AI62" s="114" t="s">
        <v>2163</v>
      </c>
      <c r="AJ62" s="114" t="s">
        <v>2163</v>
      </c>
      <c r="AK62" s="61" t="s">
        <v>2176</v>
      </c>
      <c r="AL62" s="114" t="s">
        <v>2163</v>
      </c>
    </row>
    <row r="63" spans="1:38">
      <c r="A63" s="122" t="s">
        <v>1893</v>
      </c>
      <c r="B63" s="118" t="s">
        <v>1332</v>
      </c>
      <c r="C63" s="114" t="s">
        <v>2163</v>
      </c>
      <c r="D63" s="114" t="s">
        <v>2163</v>
      </c>
      <c r="E63" s="114" t="s">
        <v>2163</v>
      </c>
      <c r="F63" s="114" t="s">
        <v>2163</v>
      </c>
      <c r="G63" s="114" t="s">
        <v>2163</v>
      </c>
      <c r="H63" s="114" t="s">
        <v>2163</v>
      </c>
      <c r="I63" s="114" t="s">
        <v>2163</v>
      </c>
      <c r="J63" s="114" t="s">
        <v>2163</v>
      </c>
      <c r="K63" s="92" t="s">
        <v>1809</v>
      </c>
      <c r="L63" s="114" t="s">
        <v>2163</v>
      </c>
      <c r="M63" s="114" t="s">
        <v>2163</v>
      </c>
      <c r="N63" s="92" t="s">
        <v>1962</v>
      </c>
      <c r="O63" s="92" t="s">
        <v>1960</v>
      </c>
      <c r="P63" s="123" t="s">
        <v>2184</v>
      </c>
      <c r="Q63" s="123" t="s">
        <v>2166</v>
      </c>
      <c r="R63" s="113" t="s">
        <v>1962</v>
      </c>
      <c r="S63" s="92" t="s">
        <v>1963</v>
      </c>
      <c r="T63" s="123" t="s">
        <v>2169</v>
      </c>
      <c r="U63" s="123" t="s">
        <v>2204</v>
      </c>
      <c r="V63" s="123" t="s">
        <v>2190</v>
      </c>
      <c r="W63" s="123" t="s">
        <v>2199</v>
      </c>
      <c r="X63" s="123" t="s">
        <v>2169</v>
      </c>
      <c r="Y63" s="123" t="s">
        <v>2173</v>
      </c>
      <c r="Z63" s="123" t="s">
        <v>2174</v>
      </c>
      <c r="AA63" s="114" t="s">
        <v>2163</v>
      </c>
      <c r="AB63" s="114" t="s">
        <v>2163</v>
      </c>
      <c r="AC63" s="114" t="s">
        <v>2163</v>
      </c>
      <c r="AD63" s="114" t="s">
        <v>2163</v>
      </c>
      <c r="AE63" s="114" t="s">
        <v>2163</v>
      </c>
      <c r="AF63" s="114" t="s">
        <v>2163</v>
      </c>
      <c r="AG63" s="114" t="s">
        <v>2163</v>
      </c>
      <c r="AH63" s="114" t="s">
        <v>2163</v>
      </c>
      <c r="AI63" s="114" t="s">
        <v>2163</v>
      </c>
      <c r="AJ63" s="114" t="s">
        <v>2163</v>
      </c>
      <c r="AK63" s="114" t="s">
        <v>2163</v>
      </c>
      <c r="AL63" s="114" t="s">
        <v>2163</v>
      </c>
    </row>
    <row r="64" spans="1:38">
      <c r="A64" s="122" t="s">
        <v>1894</v>
      </c>
      <c r="B64" s="118" t="s">
        <v>1333</v>
      </c>
      <c r="C64" s="92" t="s">
        <v>2238</v>
      </c>
      <c r="D64" s="123" t="s">
        <v>2239</v>
      </c>
      <c r="E64" s="123" t="s">
        <v>2235</v>
      </c>
      <c r="F64" s="123" t="s">
        <v>2236</v>
      </c>
      <c r="G64" s="114" t="s">
        <v>2163</v>
      </c>
      <c r="H64" s="123" t="s">
        <v>2228</v>
      </c>
      <c r="I64" s="123" t="s">
        <v>2229</v>
      </c>
      <c r="J64" s="123" t="s">
        <v>2222</v>
      </c>
      <c r="K64" s="123" t="s">
        <v>2223</v>
      </c>
      <c r="L64" s="114" t="s">
        <v>2163</v>
      </c>
      <c r="M64" s="114" t="s">
        <v>2163</v>
      </c>
      <c r="N64" s="123" t="s">
        <v>2230</v>
      </c>
      <c r="O64" s="123" t="s">
        <v>2231</v>
      </c>
      <c r="P64" s="123" t="s">
        <v>2232</v>
      </c>
      <c r="Q64" s="123" t="s">
        <v>2185</v>
      </c>
      <c r="R64" s="123" t="s">
        <v>2186</v>
      </c>
      <c r="S64" s="123" t="s">
        <v>2198</v>
      </c>
      <c r="T64" s="123" t="s">
        <v>2191</v>
      </c>
      <c r="U64" s="123" t="s">
        <v>2170</v>
      </c>
      <c r="V64" s="123" t="s">
        <v>2171</v>
      </c>
      <c r="W64" s="123" t="s">
        <v>2172</v>
      </c>
      <c r="X64" s="114" t="s">
        <v>2163</v>
      </c>
      <c r="Y64" s="114" t="s">
        <v>2163</v>
      </c>
      <c r="Z64" s="114" t="s">
        <v>2163</v>
      </c>
      <c r="AA64" s="114" t="s">
        <v>2163</v>
      </c>
      <c r="AB64" s="114" t="s">
        <v>2163</v>
      </c>
      <c r="AC64" s="114" t="s">
        <v>2163</v>
      </c>
      <c r="AD64" s="114" t="s">
        <v>2163</v>
      </c>
      <c r="AE64" s="114" t="s">
        <v>2163</v>
      </c>
      <c r="AF64" s="114" t="s">
        <v>2163</v>
      </c>
      <c r="AG64" s="114" t="s">
        <v>2163</v>
      </c>
      <c r="AH64" s="114" t="s">
        <v>2163</v>
      </c>
      <c r="AI64" s="114" t="s">
        <v>2163</v>
      </c>
      <c r="AJ64" s="114" t="s">
        <v>2163</v>
      </c>
      <c r="AK64" s="114" t="s">
        <v>2163</v>
      </c>
      <c r="AL64" s="114" t="s">
        <v>2163</v>
      </c>
    </row>
    <row r="65" spans="1:38">
      <c r="A65" s="122" t="s">
        <v>1895</v>
      </c>
      <c r="B65" s="118" t="s">
        <v>1334</v>
      </c>
      <c r="C65" s="114" t="s">
        <v>2163</v>
      </c>
      <c r="D65" s="114" t="s">
        <v>2163</v>
      </c>
      <c r="E65" s="114" t="s">
        <v>2163</v>
      </c>
      <c r="F65" s="114" t="s">
        <v>2163</v>
      </c>
      <c r="G65" s="114" t="s">
        <v>2163</v>
      </c>
      <c r="H65" s="123" t="s">
        <v>2228</v>
      </c>
      <c r="I65" s="123" t="s">
        <v>2229</v>
      </c>
      <c r="J65" s="123" t="s">
        <v>2222</v>
      </c>
      <c r="K65" s="123" t="s">
        <v>2223</v>
      </c>
      <c r="L65" s="114" t="s">
        <v>2163</v>
      </c>
      <c r="M65" s="114" t="s">
        <v>2163</v>
      </c>
      <c r="N65" s="123" t="s">
        <v>2230</v>
      </c>
      <c r="O65" s="123" t="s">
        <v>2231</v>
      </c>
      <c r="P65" s="123" t="s">
        <v>2232</v>
      </c>
      <c r="Q65" s="123" t="s">
        <v>2185</v>
      </c>
      <c r="R65" s="123" t="s">
        <v>2186</v>
      </c>
      <c r="S65" s="123" t="s">
        <v>2198</v>
      </c>
      <c r="T65" s="123" t="s">
        <v>2191</v>
      </c>
      <c r="U65" s="123" t="s">
        <v>2170</v>
      </c>
      <c r="V65" s="123" t="s">
        <v>2171</v>
      </c>
      <c r="W65" s="123" t="s">
        <v>2172</v>
      </c>
      <c r="X65" s="114" t="s">
        <v>2163</v>
      </c>
      <c r="Y65" s="114" t="s">
        <v>2163</v>
      </c>
      <c r="Z65" s="114" t="s">
        <v>2163</v>
      </c>
      <c r="AA65" s="114" t="s">
        <v>2163</v>
      </c>
      <c r="AB65" s="114" t="s">
        <v>2163</v>
      </c>
      <c r="AC65" s="114" t="s">
        <v>2163</v>
      </c>
      <c r="AD65" s="114" t="s">
        <v>2163</v>
      </c>
      <c r="AE65" s="114" t="s">
        <v>2163</v>
      </c>
      <c r="AF65" s="114" t="s">
        <v>2163</v>
      </c>
      <c r="AG65" s="114" t="s">
        <v>2163</v>
      </c>
      <c r="AH65" s="114" t="s">
        <v>2163</v>
      </c>
      <c r="AI65" s="114" t="s">
        <v>2163</v>
      </c>
      <c r="AJ65" s="114" t="s">
        <v>2163</v>
      </c>
      <c r="AK65" s="114" t="s">
        <v>2163</v>
      </c>
      <c r="AL65" s="114" t="s">
        <v>2163</v>
      </c>
    </row>
    <row r="66" spans="1:38">
      <c r="A66" s="122" t="s">
        <v>1896</v>
      </c>
      <c r="B66" s="118" t="s">
        <v>1335</v>
      </c>
      <c r="C66" s="92" t="s">
        <v>2238</v>
      </c>
      <c r="D66" s="123" t="s">
        <v>2239</v>
      </c>
      <c r="E66" s="123" t="s">
        <v>2235</v>
      </c>
      <c r="F66" s="123" t="s">
        <v>2236</v>
      </c>
      <c r="G66" s="114" t="s">
        <v>2163</v>
      </c>
      <c r="H66" s="123" t="s">
        <v>2228</v>
      </c>
      <c r="I66" s="123" t="s">
        <v>2229</v>
      </c>
      <c r="J66" s="123" t="s">
        <v>2222</v>
      </c>
      <c r="K66" s="123" t="s">
        <v>2223</v>
      </c>
      <c r="L66" s="114" t="s">
        <v>2163</v>
      </c>
      <c r="M66" s="114" t="s">
        <v>2163</v>
      </c>
      <c r="N66" s="123" t="s">
        <v>2230</v>
      </c>
      <c r="O66" s="123" t="s">
        <v>2231</v>
      </c>
      <c r="P66" s="123" t="s">
        <v>2232</v>
      </c>
      <c r="Q66" s="123" t="s">
        <v>2185</v>
      </c>
      <c r="R66" s="123" t="s">
        <v>2186</v>
      </c>
      <c r="S66" s="123" t="s">
        <v>2198</v>
      </c>
      <c r="T66" s="123" t="s">
        <v>2191</v>
      </c>
      <c r="U66" s="123" t="s">
        <v>2170</v>
      </c>
      <c r="V66" s="123" t="s">
        <v>2171</v>
      </c>
      <c r="W66" s="123" t="s">
        <v>2172</v>
      </c>
      <c r="X66" s="114" t="s">
        <v>2163</v>
      </c>
      <c r="Y66" s="114" t="s">
        <v>2163</v>
      </c>
      <c r="Z66" s="114" t="s">
        <v>2163</v>
      </c>
      <c r="AA66" s="114" t="s">
        <v>2163</v>
      </c>
      <c r="AB66" s="114" t="s">
        <v>2163</v>
      </c>
      <c r="AC66" s="114" t="s">
        <v>2163</v>
      </c>
      <c r="AD66" s="114" t="s">
        <v>2163</v>
      </c>
      <c r="AE66" s="114" t="s">
        <v>2163</v>
      </c>
      <c r="AF66" s="114" t="s">
        <v>2163</v>
      </c>
      <c r="AG66" s="114" t="s">
        <v>2163</v>
      </c>
      <c r="AH66" s="114" t="s">
        <v>2163</v>
      </c>
      <c r="AI66" s="114" t="s">
        <v>2163</v>
      </c>
      <c r="AJ66" s="114" t="s">
        <v>2163</v>
      </c>
      <c r="AK66" s="114" t="s">
        <v>2163</v>
      </c>
      <c r="AL66" s="114" t="s">
        <v>2163</v>
      </c>
    </row>
    <row r="67" spans="1:38">
      <c r="A67" s="122" t="s">
        <v>1897</v>
      </c>
      <c r="B67" s="116" t="s">
        <v>1340</v>
      </c>
      <c r="C67" s="114" t="s">
        <v>2163</v>
      </c>
      <c r="D67" s="114" t="s">
        <v>2163</v>
      </c>
      <c r="E67" s="114" t="s">
        <v>2163</v>
      </c>
      <c r="F67" s="114" t="s">
        <v>2163</v>
      </c>
      <c r="G67" s="114" t="s">
        <v>2163</v>
      </c>
      <c r="H67" s="92" t="s">
        <v>1959</v>
      </c>
      <c r="I67" s="123" t="s">
        <v>2201</v>
      </c>
      <c r="J67" s="123" t="s">
        <v>2182</v>
      </c>
      <c r="K67" s="123" t="s">
        <v>2223</v>
      </c>
      <c r="L67" s="123" t="s">
        <v>2194</v>
      </c>
      <c r="M67" s="123" t="s">
        <v>2183</v>
      </c>
      <c r="N67" s="123" t="s">
        <v>2203</v>
      </c>
      <c r="O67" s="123" t="s">
        <v>2231</v>
      </c>
      <c r="P67" s="123" t="s">
        <v>2232</v>
      </c>
      <c r="Q67" s="123" t="s">
        <v>2185</v>
      </c>
      <c r="R67" s="123" t="s">
        <v>2167</v>
      </c>
      <c r="S67" s="123" t="s">
        <v>2198</v>
      </c>
      <c r="T67" s="123" t="s">
        <v>2191</v>
      </c>
      <c r="U67" s="123" t="s">
        <v>2170</v>
      </c>
      <c r="V67" s="123" t="s">
        <v>2171</v>
      </c>
      <c r="W67" s="123" t="s">
        <v>2172</v>
      </c>
      <c r="X67" s="123" t="s">
        <v>2191</v>
      </c>
      <c r="Y67" s="123" t="s">
        <v>2192</v>
      </c>
      <c r="Z67" s="123" t="s">
        <v>2205</v>
      </c>
      <c r="AA67" s="114" t="s">
        <v>2163</v>
      </c>
      <c r="AB67" s="114" t="s">
        <v>2163</v>
      </c>
      <c r="AC67" s="114" t="s">
        <v>2163</v>
      </c>
      <c r="AD67" s="114" t="s">
        <v>2163</v>
      </c>
      <c r="AE67" s="114" t="s">
        <v>2163</v>
      </c>
      <c r="AF67" s="114" t="s">
        <v>2163</v>
      </c>
      <c r="AG67" s="114" t="s">
        <v>2163</v>
      </c>
      <c r="AH67" s="114" t="s">
        <v>2163</v>
      </c>
      <c r="AI67" s="114" t="s">
        <v>2163</v>
      </c>
      <c r="AJ67" s="114" t="s">
        <v>2163</v>
      </c>
      <c r="AK67" s="114" t="s">
        <v>2163</v>
      </c>
      <c r="AL67" s="114" t="s">
        <v>2163</v>
      </c>
    </row>
    <row r="68" spans="1:38">
      <c r="A68" s="122" t="s">
        <v>1898</v>
      </c>
      <c r="B68" s="116" t="s">
        <v>1341</v>
      </c>
      <c r="C68" s="114" t="s">
        <v>2163</v>
      </c>
      <c r="D68" s="114" t="s">
        <v>2163</v>
      </c>
      <c r="E68" s="114" t="s">
        <v>2163</v>
      </c>
      <c r="F68" s="114" t="s">
        <v>2163</v>
      </c>
      <c r="G68" s="114" t="s">
        <v>2163</v>
      </c>
      <c r="H68" s="92" t="s">
        <v>1959</v>
      </c>
      <c r="I68" s="123" t="s">
        <v>2201</v>
      </c>
      <c r="J68" s="123" t="s">
        <v>2182</v>
      </c>
      <c r="K68" s="123" t="s">
        <v>2223</v>
      </c>
      <c r="L68" s="123" t="s">
        <v>2194</v>
      </c>
      <c r="M68" s="123" t="s">
        <v>2183</v>
      </c>
      <c r="N68" s="123" t="s">
        <v>2203</v>
      </c>
      <c r="O68" s="123" t="s">
        <v>2231</v>
      </c>
      <c r="P68" s="123" t="s">
        <v>2232</v>
      </c>
      <c r="Q68" s="123" t="s">
        <v>2185</v>
      </c>
      <c r="R68" s="123" t="s">
        <v>2167</v>
      </c>
      <c r="S68" s="123" t="s">
        <v>2198</v>
      </c>
      <c r="T68" s="123" t="s">
        <v>2191</v>
      </c>
      <c r="U68" s="123" t="s">
        <v>2170</v>
      </c>
      <c r="V68" s="123" t="s">
        <v>2171</v>
      </c>
      <c r="W68" s="123" t="s">
        <v>2172</v>
      </c>
      <c r="X68" s="123" t="s">
        <v>2191</v>
      </c>
      <c r="Y68" s="123" t="s">
        <v>2192</v>
      </c>
      <c r="Z68" s="123" t="s">
        <v>2205</v>
      </c>
      <c r="AA68" s="114" t="s">
        <v>2163</v>
      </c>
      <c r="AB68" s="114" t="s">
        <v>2163</v>
      </c>
      <c r="AC68" s="114" t="s">
        <v>2163</v>
      </c>
      <c r="AD68" s="114" t="s">
        <v>2163</v>
      </c>
      <c r="AE68" s="114" t="s">
        <v>2163</v>
      </c>
      <c r="AF68" s="114" t="s">
        <v>2163</v>
      </c>
      <c r="AG68" s="114" t="s">
        <v>2163</v>
      </c>
      <c r="AH68" s="114" t="s">
        <v>2163</v>
      </c>
      <c r="AI68" s="114" t="s">
        <v>2163</v>
      </c>
      <c r="AJ68" s="114" t="s">
        <v>2163</v>
      </c>
      <c r="AK68" s="114" t="s">
        <v>2163</v>
      </c>
      <c r="AL68" s="114" t="s">
        <v>2163</v>
      </c>
    </row>
    <row r="69" spans="1:38">
      <c r="A69" s="122" t="s">
        <v>1899</v>
      </c>
      <c r="B69" s="116" t="s">
        <v>1342</v>
      </c>
      <c r="C69" s="114" t="s">
        <v>2163</v>
      </c>
      <c r="D69" s="114" t="s">
        <v>2163</v>
      </c>
      <c r="E69" s="114" t="s">
        <v>2163</v>
      </c>
      <c r="F69" s="114" t="s">
        <v>2163</v>
      </c>
      <c r="G69" s="114" t="s">
        <v>2163</v>
      </c>
      <c r="H69" s="92" t="s">
        <v>1959</v>
      </c>
      <c r="I69" s="123" t="s">
        <v>2201</v>
      </c>
      <c r="J69" s="123" t="s">
        <v>2182</v>
      </c>
      <c r="K69" s="123" t="s">
        <v>2223</v>
      </c>
      <c r="L69" s="123" t="s">
        <v>2194</v>
      </c>
      <c r="M69" s="123" t="s">
        <v>2183</v>
      </c>
      <c r="N69" s="123" t="s">
        <v>2203</v>
      </c>
      <c r="O69" s="123" t="s">
        <v>2231</v>
      </c>
      <c r="P69" s="123" t="s">
        <v>2232</v>
      </c>
      <c r="Q69" s="123" t="s">
        <v>2185</v>
      </c>
      <c r="R69" s="123" t="s">
        <v>2167</v>
      </c>
      <c r="S69" s="123" t="s">
        <v>2198</v>
      </c>
      <c r="T69" s="123" t="s">
        <v>2191</v>
      </c>
      <c r="U69" s="123" t="s">
        <v>2170</v>
      </c>
      <c r="V69" s="123" t="s">
        <v>2171</v>
      </c>
      <c r="W69" s="123" t="s">
        <v>2172</v>
      </c>
      <c r="X69" s="123" t="s">
        <v>2191</v>
      </c>
      <c r="Y69" s="123" t="s">
        <v>2192</v>
      </c>
      <c r="Z69" s="123" t="s">
        <v>2205</v>
      </c>
      <c r="AA69" s="114" t="s">
        <v>2163</v>
      </c>
      <c r="AB69" s="114" t="s">
        <v>2163</v>
      </c>
      <c r="AC69" s="114" t="s">
        <v>2163</v>
      </c>
      <c r="AD69" s="114" t="s">
        <v>2163</v>
      </c>
      <c r="AE69" s="114" t="s">
        <v>2163</v>
      </c>
      <c r="AF69" s="114" t="s">
        <v>2163</v>
      </c>
      <c r="AG69" s="114" t="s">
        <v>2163</v>
      </c>
      <c r="AH69" s="114" t="s">
        <v>2163</v>
      </c>
      <c r="AI69" s="114" t="s">
        <v>2163</v>
      </c>
      <c r="AJ69" s="114" t="s">
        <v>2163</v>
      </c>
      <c r="AK69" s="114" t="s">
        <v>2163</v>
      </c>
      <c r="AL69" s="114" t="s">
        <v>2163</v>
      </c>
    </row>
    <row r="70" spans="1:38">
      <c r="A70" s="122" t="s">
        <v>1900</v>
      </c>
      <c r="B70" s="116" t="s">
        <v>1343</v>
      </c>
      <c r="C70" s="114" t="s">
        <v>2163</v>
      </c>
      <c r="D70" s="114" t="s">
        <v>2163</v>
      </c>
      <c r="E70" s="114" t="s">
        <v>2163</v>
      </c>
      <c r="F70" s="114" t="s">
        <v>2163</v>
      </c>
      <c r="G70" s="114" t="s">
        <v>2163</v>
      </c>
      <c r="H70" s="92" t="s">
        <v>1959</v>
      </c>
      <c r="I70" s="123" t="s">
        <v>2201</v>
      </c>
      <c r="J70" s="123" t="s">
        <v>2182</v>
      </c>
      <c r="K70" s="123" t="s">
        <v>2223</v>
      </c>
      <c r="L70" s="123" t="s">
        <v>2194</v>
      </c>
      <c r="M70" s="123" t="s">
        <v>2183</v>
      </c>
      <c r="N70" s="123" t="s">
        <v>2203</v>
      </c>
      <c r="O70" s="123" t="s">
        <v>2231</v>
      </c>
      <c r="P70" s="123" t="s">
        <v>2232</v>
      </c>
      <c r="Q70" s="123" t="s">
        <v>2185</v>
      </c>
      <c r="R70" s="123" t="s">
        <v>2167</v>
      </c>
      <c r="S70" s="123" t="s">
        <v>2198</v>
      </c>
      <c r="T70" s="123" t="s">
        <v>2191</v>
      </c>
      <c r="U70" s="123" t="s">
        <v>2170</v>
      </c>
      <c r="V70" s="123" t="s">
        <v>2171</v>
      </c>
      <c r="W70" s="123" t="s">
        <v>2172</v>
      </c>
      <c r="X70" s="123" t="s">
        <v>2191</v>
      </c>
      <c r="Y70" s="123" t="s">
        <v>2192</v>
      </c>
      <c r="Z70" s="123" t="s">
        <v>2205</v>
      </c>
      <c r="AA70" s="114" t="s">
        <v>2163</v>
      </c>
      <c r="AB70" s="114" t="s">
        <v>2163</v>
      </c>
      <c r="AC70" s="114" t="s">
        <v>2163</v>
      </c>
      <c r="AD70" s="114" t="s">
        <v>2163</v>
      </c>
      <c r="AE70" s="114" t="s">
        <v>2163</v>
      </c>
      <c r="AF70" s="114" t="s">
        <v>2163</v>
      </c>
      <c r="AG70" s="114" t="s">
        <v>2163</v>
      </c>
      <c r="AH70" s="114" t="s">
        <v>2163</v>
      </c>
      <c r="AI70" s="114" t="s">
        <v>2163</v>
      </c>
      <c r="AJ70" s="114" t="s">
        <v>2163</v>
      </c>
      <c r="AK70" s="114" t="s">
        <v>2163</v>
      </c>
      <c r="AL70" s="114" t="s">
        <v>2163</v>
      </c>
    </row>
    <row r="71" spans="1:38">
      <c r="A71" s="122" t="s">
        <v>1901</v>
      </c>
      <c r="B71" s="118" t="s">
        <v>1348</v>
      </c>
      <c r="C71" s="92" t="s">
        <v>2238</v>
      </c>
      <c r="D71" s="123" t="s">
        <v>2239</v>
      </c>
      <c r="E71" s="123" t="s">
        <v>2235</v>
      </c>
      <c r="F71" s="123" t="s">
        <v>2236</v>
      </c>
      <c r="G71" s="114" t="s">
        <v>2163</v>
      </c>
      <c r="H71" s="123" t="s">
        <v>2228</v>
      </c>
      <c r="I71" s="123" t="s">
        <v>2229</v>
      </c>
      <c r="J71" s="123" t="s">
        <v>2222</v>
      </c>
      <c r="K71" s="123" t="s">
        <v>2223</v>
      </c>
      <c r="L71" s="114" t="s">
        <v>2163</v>
      </c>
      <c r="M71" s="114" t="s">
        <v>2163</v>
      </c>
      <c r="N71" s="114" t="s">
        <v>2163</v>
      </c>
      <c r="O71" s="114" t="s">
        <v>2163</v>
      </c>
      <c r="P71" s="114" t="s">
        <v>2163</v>
      </c>
      <c r="Q71" s="114" t="s">
        <v>2163</v>
      </c>
      <c r="R71" s="114" t="s">
        <v>2163</v>
      </c>
      <c r="S71" s="114" t="s">
        <v>2163</v>
      </c>
      <c r="T71" s="114" t="s">
        <v>2163</v>
      </c>
      <c r="U71" s="114" t="s">
        <v>2163</v>
      </c>
      <c r="V71" s="114" t="s">
        <v>2163</v>
      </c>
      <c r="W71" s="114" t="s">
        <v>2163</v>
      </c>
      <c r="X71" s="114" t="s">
        <v>2163</v>
      </c>
      <c r="Y71" s="114" t="s">
        <v>2163</v>
      </c>
      <c r="Z71" s="114" t="s">
        <v>2163</v>
      </c>
      <c r="AA71" s="114" t="s">
        <v>2163</v>
      </c>
      <c r="AB71" s="114" t="s">
        <v>2163</v>
      </c>
      <c r="AC71" s="114" t="s">
        <v>2163</v>
      </c>
      <c r="AD71" s="114" t="s">
        <v>2163</v>
      </c>
      <c r="AE71" s="114" t="s">
        <v>2163</v>
      </c>
      <c r="AF71" s="114" t="s">
        <v>2163</v>
      </c>
      <c r="AG71" s="114" t="s">
        <v>2163</v>
      </c>
      <c r="AH71" s="114" t="s">
        <v>2163</v>
      </c>
      <c r="AI71" s="114" t="s">
        <v>2163</v>
      </c>
      <c r="AJ71" s="114" t="s">
        <v>2163</v>
      </c>
      <c r="AK71" s="114" t="s">
        <v>2163</v>
      </c>
      <c r="AL71" s="114" t="s">
        <v>2163</v>
      </c>
    </row>
    <row r="72" spans="1:38">
      <c r="A72" s="122" t="s">
        <v>1902</v>
      </c>
      <c r="B72" s="119" t="s">
        <v>1349</v>
      </c>
      <c r="C72" s="92" t="s">
        <v>2238</v>
      </c>
      <c r="D72" s="123" t="s">
        <v>2239</v>
      </c>
      <c r="E72" s="123" t="s">
        <v>2235</v>
      </c>
      <c r="F72" s="123" t="s">
        <v>2236</v>
      </c>
      <c r="G72" s="114" t="s">
        <v>2163</v>
      </c>
      <c r="H72" s="123" t="s">
        <v>2228</v>
      </c>
      <c r="I72" s="123" t="s">
        <v>2229</v>
      </c>
      <c r="J72" s="123" t="s">
        <v>2222</v>
      </c>
      <c r="K72" s="123" t="s">
        <v>2223</v>
      </c>
      <c r="L72" s="114" t="s">
        <v>2163</v>
      </c>
      <c r="M72" s="114" t="s">
        <v>2163</v>
      </c>
      <c r="N72" s="114" t="s">
        <v>2163</v>
      </c>
      <c r="O72" s="114" t="s">
        <v>2163</v>
      </c>
      <c r="P72" s="114" t="s">
        <v>2163</v>
      </c>
      <c r="Q72" s="114" t="s">
        <v>2163</v>
      </c>
      <c r="R72" s="114" t="s">
        <v>2163</v>
      </c>
      <c r="S72" s="114" t="s">
        <v>2163</v>
      </c>
      <c r="T72" s="114" t="s">
        <v>2163</v>
      </c>
      <c r="U72" s="114" t="s">
        <v>2163</v>
      </c>
      <c r="V72" s="114" t="s">
        <v>2163</v>
      </c>
      <c r="W72" s="114" t="s">
        <v>2163</v>
      </c>
      <c r="X72" s="114" t="s">
        <v>2163</v>
      </c>
      <c r="Y72" s="114" t="s">
        <v>2163</v>
      </c>
      <c r="Z72" s="114" t="s">
        <v>2163</v>
      </c>
      <c r="AA72" s="114" t="s">
        <v>2163</v>
      </c>
      <c r="AB72" s="114" t="s">
        <v>2163</v>
      </c>
      <c r="AC72" s="114" t="s">
        <v>2163</v>
      </c>
      <c r="AD72" s="114" t="s">
        <v>2163</v>
      </c>
      <c r="AE72" s="114" t="s">
        <v>2163</v>
      </c>
      <c r="AF72" s="114" t="s">
        <v>2163</v>
      </c>
      <c r="AG72" s="114" t="s">
        <v>2163</v>
      </c>
      <c r="AH72" s="114" t="s">
        <v>2163</v>
      </c>
      <c r="AI72" s="114" t="s">
        <v>2163</v>
      </c>
      <c r="AJ72" s="114" t="s">
        <v>2163</v>
      </c>
      <c r="AK72" s="114" t="s">
        <v>2163</v>
      </c>
      <c r="AL72" s="114" t="s">
        <v>2163</v>
      </c>
    </row>
    <row r="73" spans="1:38">
      <c r="A73" s="122" t="s">
        <v>1903</v>
      </c>
      <c r="B73" s="118" t="s">
        <v>1359</v>
      </c>
      <c r="C73" s="114" t="s">
        <v>2163</v>
      </c>
      <c r="D73" s="114" t="s">
        <v>2163</v>
      </c>
      <c r="E73" s="114" t="s">
        <v>2163</v>
      </c>
      <c r="F73" s="114" t="s">
        <v>2163</v>
      </c>
      <c r="G73" s="114" t="s">
        <v>2163</v>
      </c>
      <c r="H73" s="114" t="s">
        <v>2163</v>
      </c>
      <c r="I73" s="114" t="s">
        <v>2163</v>
      </c>
      <c r="J73" s="114" t="s">
        <v>2163</v>
      </c>
      <c r="K73" s="92" t="s">
        <v>1809</v>
      </c>
      <c r="L73" s="114" t="s">
        <v>2163</v>
      </c>
      <c r="M73" s="114" t="s">
        <v>2163</v>
      </c>
      <c r="N73" s="92" t="s">
        <v>1962</v>
      </c>
      <c r="O73" s="92" t="s">
        <v>1960</v>
      </c>
      <c r="P73" s="123" t="s">
        <v>2184</v>
      </c>
      <c r="Q73" s="123" t="s">
        <v>2166</v>
      </c>
      <c r="R73" s="92" t="s">
        <v>1962</v>
      </c>
      <c r="S73" s="92" t="s">
        <v>1963</v>
      </c>
      <c r="T73" s="123" t="s">
        <v>2169</v>
      </c>
      <c r="U73" s="123" t="s">
        <v>2204</v>
      </c>
      <c r="V73" s="123" t="s">
        <v>2190</v>
      </c>
      <c r="W73" s="123" t="s">
        <v>2199</v>
      </c>
      <c r="X73" s="123" t="s">
        <v>2169</v>
      </c>
      <c r="Y73" s="123" t="s">
        <v>2173</v>
      </c>
      <c r="Z73" s="123" t="s">
        <v>2174</v>
      </c>
      <c r="AA73" s="123" t="s">
        <v>2175</v>
      </c>
      <c r="AB73" s="123" t="s">
        <v>2176</v>
      </c>
      <c r="AC73" s="123" t="s">
        <v>2207</v>
      </c>
      <c r="AD73" s="123" t="s">
        <v>2208</v>
      </c>
      <c r="AE73" s="123" t="s">
        <v>2209</v>
      </c>
      <c r="AF73" s="123" t="s">
        <v>2210</v>
      </c>
      <c r="AG73" s="123" t="s">
        <v>2211</v>
      </c>
      <c r="AH73" s="123" t="s">
        <v>2212</v>
      </c>
      <c r="AI73" s="61" t="s">
        <v>2213</v>
      </c>
      <c r="AJ73" s="114" t="s">
        <v>2163</v>
      </c>
      <c r="AK73" s="61" t="s">
        <v>2176</v>
      </c>
      <c r="AL73" s="114" t="s">
        <v>2163</v>
      </c>
    </row>
    <row r="74" spans="1:38">
      <c r="A74" s="122" t="s">
        <v>1904</v>
      </c>
      <c r="B74" s="119" t="s">
        <v>1360</v>
      </c>
      <c r="C74" s="92" t="s">
        <v>2238</v>
      </c>
      <c r="D74" s="123" t="s">
        <v>2239</v>
      </c>
      <c r="E74" s="123" t="s">
        <v>2235</v>
      </c>
      <c r="F74" s="123" t="s">
        <v>2236</v>
      </c>
      <c r="G74" s="114" t="s">
        <v>2163</v>
      </c>
      <c r="H74" s="123" t="s">
        <v>2228</v>
      </c>
      <c r="I74" s="123" t="s">
        <v>2229</v>
      </c>
      <c r="J74" s="123" t="s">
        <v>2222</v>
      </c>
      <c r="K74" s="123" t="s">
        <v>2223</v>
      </c>
      <c r="L74" s="114" t="s">
        <v>2163</v>
      </c>
      <c r="M74" s="114" t="s">
        <v>2163</v>
      </c>
      <c r="N74" s="123" t="s">
        <v>2230</v>
      </c>
      <c r="O74" s="123" t="s">
        <v>2231</v>
      </c>
      <c r="P74" s="123" t="s">
        <v>2232</v>
      </c>
      <c r="Q74" s="123" t="s">
        <v>2185</v>
      </c>
      <c r="R74" s="123" t="s">
        <v>2186</v>
      </c>
      <c r="S74" s="123" t="s">
        <v>2198</v>
      </c>
      <c r="T74" s="123" t="s">
        <v>2191</v>
      </c>
      <c r="U74" s="123" t="s">
        <v>2170</v>
      </c>
      <c r="V74" s="123" t="s">
        <v>2171</v>
      </c>
      <c r="W74" s="123" t="s">
        <v>2172</v>
      </c>
      <c r="X74" s="123" t="s">
        <v>2191</v>
      </c>
      <c r="Y74" s="123" t="s">
        <v>2192</v>
      </c>
      <c r="Z74" s="123" t="s">
        <v>2205</v>
      </c>
      <c r="AA74" s="123" t="s">
        <v>2175</v>
      </c>
      <c r="AB74" s="123" t="s">
        <v>2176</v>
      </c>
      <c r="AC74" s="123" t="s">
        <v>2207</v>
      </c>
      <c r="AD74" s="123" t="s">
        <v>2208</v>
      </c>
      <c r="AE74" s="123" t="s">
        <v>2209</v>
      </c>
      <c r="AF74" s="114" t="s">
        <v>2163</v>
      </c>
      <c r="AG74" s="114" t="s">
        <v>2163</v>
      </c>
      <c r="AH74" s="114" t="s">
        <v>2163</v>
      </c>
      <c r="AI74" s="114" t="s">
        <v>2163</v>
      </c>
      <c r="AJ74" s="114" t="s">
        <v>2163</v>
      </c>
      <c r="AK74" s="61" t="s">
        <v>2176</v>
      </c>
      <c r="AL74" s="114" t="s">
        <v>2163</v>
      </c>
    </row>
    <row r="75" spans="1:38">
      <c r="A75" s="122" t="s">
        <v>1905</v>
      </c>
      <c r="B75" s="119" t="s">
        <v>1361</v>
      </c>
      <c r="C75" s="92" t="s">
        <v>2238</v>
      </c>
      <c r="D75" s="123" t="s">
        <v>2239</v>
      </c>
      <c r="E75" s="123" t="s">
        <v>2235</v>
      </c>
      <c r="F75" s="123" t="s">
        <v>2236</v>
      </c>
      <c r="G75" s="114" t="s">
        <v>2163</v>
      </c>
      <c r="H75" s="123" t="s">
        <v>2228</v>
      </c>
      <c r="I75" s="123" t="s">
        <v>2229</v>
      </c>
      <c r="J75" s="123" t="s">
        <v>2222</v>
      </c>
      <c r="K75" s="123" t="s">
        <v>2223</v>
      </c>
      <c r="L75" s="114" t="s">
        <v>2163</v>
      </c>
      <c r="M75" s="114" t="s">
        <v>2163</v>
      </c>
      <c r="N75" s="123" t="s">
        <v>2230</v>
      </c>
      <c r="O75" s="123" t="s">
        <v>2231</v>
      </c>
      <c r="P75" s="123" t="s">
        <v>2232</v>
      </c>
      <c r="Q75" s="123" t="s">
        <v>2185</v>
      </c>
      <c r="R75" s="123" t="s">
        <v>2186</v>
      </c>
      <c r="S75" s="123" t="s">
        <v>2198</v>
      </c>
      <c r="T75" s="123" t="s">
        <v>2191</v>
      </c>
      <c r="U75" s="123" t="s">
        <v>2170</v>
      </c>
      <c r="V75" s="123" t="s">
        <v>2171</v>
      </c>
      <c r="W75" s="123" t="s">
        <v>2172</v>
      </c>
      <c r="X75" s="123" t="s">
        <v>2191</v>
      </c>
      <c r="Y75" s="123" t="s">
        <v>2192</v>
      </c>
      <c r="Z75" s="123" t="s">
        <v>2205</v>
      </c>
      <c r="AA75" s="123" t="s">
        <v>2175</v>
      </c>
      <c r="AB75" s="123" t="s">
        <v>2176</v>
      </c>
      <c r="AC75" s="123" t="s">
        <v>2207</v>
      </c>
      <c r="AD75" s="123" t="s">
        <v>2208</v>
      </c>
      <c r="AE75" s="123" t="s">
        <v>2209</v>
      </c>
      <c r="AF75" s="123" t="s">
        <v>2210</v>
      </c>
      <c r="AG75" s="114" t="s">
        <v>2163</v>
      </c>
      <c r="AH75" s="114" t="s">
        <v>2163</v>
      </c>
      <c r="AI75" s="114" t="s">
        <v>2163</v>
      </c>
      <c r="AJ75" s="114" t="s">
        <v>2163</v>
      </c>
      <c r="AK75" s="114" t="s">
        <v>2163</v>
      </c>
      <c r="AL75" s="114" t="s">
        <v>2163</v>
      </c>
    </row>
    <row r="76" spans="1:38">
      <c r="A76" s="122" t="s">
        <v>1906</v>
      </c>
      <c r="B76" s="116" t="s">
        <v>1358</v>
      </c>
      <c r="C76" s="92" t="s">
        <v>2233</v>
      </c>
      <c r="D76" s="92" t="s">
        <v>2234</v>
      </c>
      <c r="E76" s="92" t="s">
        <v>2237</v>
      </c>
      <c r="F76" s="123" t="s">
        <v>2227</v>
      </c>
      <c r="G76" s="114" t="s">
        <v>2163</v>
      </c>
      <c r="H76" s="92" t="s">
        <v>2202</v>
      </c>
      <c r="I76" s="123" t="s">
        <v>2201</v>
      </c>
      <c r="J76" s="123" t="s">
        <v>2182</v>
      </c>
      <c r="K76" s="123" t="s">
        <v>2164</v>
      </c>
      <c r="L76" s="114" t="s">
        <v>2163</v>
      </c>
      <c r="M76" s="114" t="s">
        <v>2163</v>
      </c>
      <c r="N76" s="123" t="s">
        <v>2203</v>
      </c>
      <c r="O76" s="92" t="s">
        <v>2195</v>
      </c>
      <c r="P76" s="123" t="s">
        <v>2184</v>
      </c>
      <c r="Q76" s="123" t="s">
        <v>2166</v>
      </c>
      <c r="R76" s="123" t="s">
        <v>2167</v>
      </c>
      <c r="S76" s="123" t="s">
        <v>2168</v>
      </c>
      <c r="T76" s="123" t="s">
        <v>2169</v>
      </c>
      <c r="U76" s="123" t="s">
        <v>2204</v>
      </c>
      <c r="V76" s="123" t="s">
        <v>2190</v>
      </c>
      <c r="W76" s="123" t="s">
        <v>2199</v>
      </c>
      <c r="X76" s="123" t="s">
        <v>2169</v>
      </c>
      <c r="Y76" s="123" t="s">
        <v>2173</v>
      </c>
      <c r="Z76" s="123" t="s">
        <v>2174</v>
      </c>
      <c r="AA76" s="123" t="s">
        <v>2175</v>
      </c>
      <c r="AB76" s="123" t="s">
        <v>2176</v>
      </c>
      <c r="AC76" s="123" t="s">
        <v>2207</v>
      </c>
      <c r="AD76" s="123" t="s">
        <v>2208</v>
      </c>
      <c r="AE76" s="123" t="s">
        <v>2209</v>
      </c>
      <c r="AF76" s="114" t="s">
        <v>2163</v>
      </c>
      <c r="AG76" s="114" t="s">
        <v>2163</v>
      </c>
      <c r="AH76" s="114" t="s">
        <v>2163</v>
      </c>
      <c r="AI76" s="114" t="s">
        <v>2163</v>
      </c>
      <c r="AJ76" s="114" t="s">
        <v>2163</v>
      </c>
      <c r="AK76" s="61" t="s">
        <v>2176</v>
      </c>
      <c r="AL76" s="114" t="s">
        <v>2163</v>
      </c>
    </row>
    <row r="77" spans="1:38">
      <c r="A77" s="122" t="s">
        <v>1907</v>
      </c>
      <c r="B77" s="118" t="s">
        <v>1362</v>
      </c>
      <c r="C77" s="92" t="s">
        <v>1955</v>
      </c>
      <c r="D77" s="92" t="s">
        <v>2234</v>
      </c>
      <c r="E77" s="92" t="s">
        <v>2237</v>
      </c>
      <c r="F77" s="123" t="s">
        <v>2227</v>
      </c>
      <c r="G77" s="114" t="s">
        <v>2163</v>
      </c>
      <c r="H77" s="92" t="s">
        <v>1959</v>
      </c>
      <c r="I77" s="92" t="s">
        <v>1960</v>
      </c>
      <c r="J77" s="123" t="s">
        <v>2182</v>
      </c>
      <c r="K77" s="123" t="s">
        <v>2164</v>
      </c>
      <c r="L77" s="114" t="s">
        <v>2163</v>
      </c>
      <c r="M77" s="114" t="s">
        <v>2163</v>
      </c>
      <c r="N77" s="114" t="s">
        <v>2163</v>
      </c>
      <c r="O77" s="114" t="s">
        <v>2163</v>
      </c>
      <c r="P77" s="114" t="s">
        <v>2163</v>
      </c>
      <c r="Q77" s="114" t="s">
        <v>2163</v>
      </c>
      <c r="R77" s="114" t="s">
        <v>2163</v>
      </c>
      <c r="S77" s="114" t="s">
        <v>2163</v>
      </c>
      <c r="T77" s="114" t="s">
        <v>2163</v>
      </c>
      <c r="U77" s="114" t="s">
        <v>2163</v>
      </c>
      <c r="V77" s="114" t="s">
        <v>2163</v>
      </c>
      <c r="W77" s="114" t="s">
        <v>2163</v>
      </c>
      <c r="X77" s="114" t="s">
        <v>2163</v>
      </c>
      <c r="Y77" s="114" t="s">
        <v>2163</v>
      </c>
      <c r="Z77" s="114" t="s">
        <v>2163</v>
      </c>
      <c r="AA77" s="123" t="s">
        <v>2214</v>
      </c>
      <c r="AB77" s="123" t="s">
        <v>2225</v>
      </c>
      <c r="AC77" s="123" t="s">
        <v>2226</v>
      </c>
      <c r="AD77" s="123" t="s">
        <v>2217</v>
      </c>
      <c r="AE77" s="114" t="s">
        <v>2163</v>
      </c>
      <c r="AF77" s="114" t="s">
        <v>2163</v>
      </c>
      <c r="AG77" s="114" t="s">
        <v>2163</v>
      </c>
      <c r="AH77" s="114" t="s">
        <v>2163</v>
      </c>
      <c r="AI77" s="114" t="s">
        <v>2163</v>
      </c>
      <c r="AJ77" s="114" t="s">
        <v>2163</v>
      </c>
      <c r="AK77" s="114" t="s">
        <v>2163</v>
      </c>
      <c r="AL77" s="114" t="s">
        <v>2163</v>
      </c>
    </row>
    <row r="78" spans="1:38">
      <c r="A78" s="122" t="s">
        <v>1908</v>
      </c>
      <c r="B78" s="118" t="s">
        <v>1363</v>
      </c>
      <c r="C78" s="114" t="s">
        <v>2163</v>
      </c>
      <c r="D78" s="114" t="s">
        <v>2163</v>
      </c>
      <c r="E78" s="114" t="s">
        <v>2163</v>
      </c>
      <c r="F78" s="114" t="s">
        <v>2163</v>
      </c>
      <c r="G78" s="114" t="s">
        <v>2163</v>
      </c>
      <c r="H78" s="114" t="s">
        <v>2163</v>
      </c>
      <c r="I78" s="114" t="s">
        <v>2163</v>
      </c>
      <c r="J78" s="114" t="s">
        <v>2163</v>
      </c>
      <c r="K78" s="92" t="s">
        <v>1809</v>
      </c>
      <c r="L78" s="114" t="s">
        <v>2163</v>
      </c>
      <c r="M78" s="114" t="s">
        <v>2163</v>
      </c>
      <c r="N78" s="92" t="s">
        <v>1962</v>
      </c>
      <c r="O78" s="92" t="s">
        <v>1960</v>
      </c>
      <c r="P78" s="123" t="s">
        <v>2184</v>
      </c>
      <c r="Q78" s="123" t="s">
        <v>2166</v>
      </c>
      <c r="R78" s="92" t="s">
        <v>1962</v>
      </c>
      <c r="S78" s="92" t="s">
        <v>1963</v>
      </c>
      <c r="T78" s="123" t="s">
        <v>2169</v>
      </c>
      <c r="U78" s="123" t="s">
        <v>2204</v>
      </c>
      <c r="V78" s="123" t="s">
        <v>2190</v>
      </c>
      <c r="W78" s="123" t="s">
        <v>2199</v>
      </c>
      <c r="X78" s="123" t="s">
        <v>2169</v>
      </c>
      <c r="Y78" s="123" t="s">
        <v>2173</v>
      </c>
      <c r="Z78" s="123" t="s">
        <v>2174</v>
      </c>
      <c r="AA78" s="114" t="s">
        <v>2163</v>
      </c>
      <c r="AB78" s="114" t="s">
        <v>2163</v>
      </c>
      <c r="AC78" s="114" t="s">
        <v>2163</v>
      </c>
      <c r="AD78" s="114" t="s">
        <v>2163</v>
      </c>
      <c r="AE78" s="123" t="s">
        <v>2224</v>
      </c>
      <c r="AF78" s="123" t="s">
        <v>2177</v>
      </c>
      <c r="AG78" s="123" t="s">
        <v>2211</v>
      </c>
      <c r="AH78" s="123" t="s">
        <v>2212</v>
      </c>
      <c r="AI78" s="61" t="s">
        <v>2213</v>
      </c>
      <c r="AJ78" s="61" t="s">
        <v>2531</v>
      </c>
      <c r="AK78" s="114" t="s">
        <v>2163</v>
      </c>
      <c r="AL78" s="114" t="s">
        <v>2163</v>
      </c>
    </row>
    <row r="79" spans="1:38">
      <c r="A79" s="122" t="s">
        <v>1909</v>
      </c>
      <c r="B79" s="118" t="s">
        <v>1364</v>
      </c>
      <c r="C79" s="92" t="s">
        <v>2238</v>
      </c>
      <c r="D79" s="123" t="s">
        <v>2239</v>
      </c>
      <c r="E79" s="123" t="s">
        <v>2235</v>
      </c>
      <c r="F79" s="123" t="s">
        <v>2236</v>
      </c>
      <c r="G79" s="114" t="s">
        <v>2163</v>
      </c>
      <c r="H79" s="123" t="s">
        <v>2228</v>
      </c>
      <c r="I79" s="123" t="s">
        <v>2229</v>
      </c>
      <c r="J79" s="123" t="s">
        <v>2222</v>
      </c>
      <c r="K79" s="123" t="s">
        <v>2223</v>
      </c>
      <c r="L79" s="114" t="s">
        <v>2163</v>
      </c>
      <c r="M79" s="114" t="s">
        <v>2163</v>
      </c>
      <c r="N79" s="123" t="s">
        <v>2230</v>
      </c>
      <c r="O79" s="123" t="s">
        <v>2231</v>
      </c>
      <c r="P79" s="123" t="s">
        <v>2232</v>
      </c>
      <c r="Q79" s="123" t="s">
        <v>2185</v>
      </c>
      <c r="R79" s="123" t="s">
        <v>2186</v>
      </c>
      <c r="S79" s="123" t="s">
        <v>2198</v>
      </c>
      <c r="T79" s="123" t="s">
        <v>2191</v>
      </c>
      <c r="U79" s="123" t="s">
        <v>2170</v>
      </c>
      <c r="V79" s="123" t="s">
        <v>2171</v>
      </c>
      <c r="W79" s="123" t="s">
        <v>2172</v>
      </c>
      <c r="X79" s="123" t="s">
        <v>2191</v>
      </c>
      <c r="Y79" s="123" t="s">
        <v>2192</v>
      </c>
      <c r="Z79" s="123" t="s">
        <v>2205</v>
      </c>
      <c r="AA79" s="92" t="s">
        <v>2163</v>
      </c>
      <c r="AB79" s="114" t="s">
        <v>2163</v>
      </c>
      <c r="AC79" s="114" t="s">
        <v>2163</v>
      </c>
      <c r="AD79" s="114" t="s">
        <v>2163</v>
      </c>
      <c r="AE79" s="123" t="s">
        <v>2209</v>
      </c>
      <c r="AF79" s="123" t="s">
        <v>2210</v>
      </c>
      <c r="AG79" s="123" t="s">
        <v>2211</v>
      </c>
      <c r="AH79" s="123" t="s">
        <v>2212</v>
      </c>
      <c r="AI79" s="61" t="s">
        <v>2213</v>
      </c>
      <c r="AJ79" s="61" t="s">
        <v>2531</v>
      </c>
      <c r="AK79" s="114" t="s">
        <v>2163</v>
      </c>
      <c r="AL79" s="114" t="s">
        <v>2163</v>
      </c>
    </row>
    <row r="80" spans="1:38">
      <c r="A80" s="122" t="s">
        <v>1910</v>
      </c>
      <c r="B80" s="118" t="s">
        <v>1365</v>
      </c>
      <c r="C80" s="92" t="s">
        <v>2238</v>
      </c>
      <c r="D80" s="123" t="s">
        <v>2239</v>
      </c>
      <c r="E80" s="123" t="s">
        <v>2235</v>
      </c>
      <c r="F80" s="123" t="s">
        <v>2236</v>
      </c>
      <c r="G80" s="114" t="s">
        <v>2163</v>
      </c>
      <c r="H80" s="123" t="s">
        <v>2228</v>
      </c>
      <c r="I80" s="123" t="s">
        <v>2229</v>
      </c>
      <c r="J80" s="123" t="s">
        <v>2222</v>
      </c>
      <c r="K80" s="123" t="s">
        <v>2223</v>
      </c>
      <c r="L80" s="114" t="s">
        <v>2163</v>
      </c>
      <c r="M80" s="114" t="s">
        <v>2163</v>
      </c>
      <c r="N80" s="123" t="s">
        <v>2230</v>
      </c>
      <c r="O80" s="123" t="s">
        <v>2231</v>
      </c>
      <c r="P80" s="123" t="s">
        <v>2232</v>
      </c>
      <c r="Q80" s="123" t="s">
        <v>2185</v>
      </c>
      <c r="R80" s="123" t="s">
        <v>2186</v>
      </c>
      <c r="S80" s="123" t="s">
        <v>2198</v>
      </c>
      <c r="T80" s="123" t="s">
        <v>2191</v>
      </c>
      <c r="U80" s="123" t="s">
        <v>2170</v>
      </c>
      <c r="V80" s="123" t="s">
        <v>2171</v>
      </c>
      <c r="W80" s="123" t="s">
        <v>2172</v>
      </c>
      <c r="X80" s="123" t="s">
        <v>2191</v>
      </c>
      <c r="Y80" s="123" t="s">
        <v>2192</v>
      </c>
      <c r="Z80" s="123" t="s">
        <v>2205</v>
      </c>
      <c r="AA80" s="114" t="s">
        <v>2163</v>
      </c>
      <c r="AB80" s="114" t="s">
        <v>2163</v>
      </c>
      <c r="AC80" s="114" t="s">
        <v>2163</v>
      </c>
      <c r="AD80" s="114" t="s">
        <v>2163</v>
      </c>
      <c r="AE80" s="123" t="s">
        <v>2209</v>
      </c>
      <c r="AF80" s="114" t="s">
        <v>2163</v>
      </c>
      <c r="AG80" s="114" t="s">
        <v>2163</v>
      </c>
      <c r="AH80" s="114" t="s">
        <v>2163</v>
      </c>
      <c r="AI80" s="114" t="s">
        <v>2163</v>
      </c>
      <c r="AJ80" s="61" t="s">
        <v>2531</v>
      </c>
      <c r="AK80" s="114" t="s">
        <v>2163</v>
      </c>
      <c r="AL80" s="114" t="s">
        <v>2163</v>
      </c>
    </row>
    <row r="81" spans="1:38">
      <c r="A81" s="122" t="s">
        <v>1911</v>
      </c>
      <c r="B81" s="118" t="s">
        <v>1366</v>
      </c>
      <c r="C81" s="114" t="s">
        <v>2163</v>
      </c>
      <c r="D81" s="114" t="s">
        <v>2163</v>
      </c>
      <c r="E81" s="114" t="s">
        <v>2163</v>
      </c>
      <c r="F81" s="114" t="s">
        <v>2163</v>
      </c>
      <c r="G81" s="114" t="s">
        <v>2163</v>
      </c>
      <c r="H81" s="114" t="s">
        <v>2163</v>
      </c>
      <c r="I81" s="114" t="s">
        <v>2163</v>
      </c>
      <c r="J81" s="114" t="s">
        <v>2163</v>
      </c>
      <c r="K81" s="114" t="s">
        <v>2163</v>
      </c>
      <c r="L81" s="114" t="s">
        <v>2163</v>
      </c>
      <c r="M81" s="114" t="s">
        <v>2163</v>
      </c>
      <c r="N81" s="92" t="s">
        <v>1962</v>
      </c>
      <c r="O81" s="92" t="s">
        <v>2195</v>
      </c>
      <c r="P81" s="123" t="s">
        <v>2184</v>
      </c>
      <c r="Q81" s="123" t="s">
        <v>2166</v>
      </c>
      <c r="R81" s="92" t="s">
        <v>1962</v>
      </c>
      <c r="S81" s="92" t="s">
        <v>1963</v>
      </c>
      <c r="T81" s="114" t="s">
        <v>2163</v>
      </c>
      <c r="U81" s="114" t="s">
        <v>2163</v>
      </c>
      <c r="V81" s="123" t="s">
        <v>2190</v>
      </c>
      <c r="W81" s="123" t="s">
        <v>2199</v>
      </c>
      <c r="X81" s="123" t="s">
        <v>2191</v>
      </c>
      <c r="Y81" s="123" t="s">
        <v>2192</v>
      </c>
      <c r="Z81" s="123" t="s">
        <v>2205</v>
      </c>
      <c r="AA81" s="114" t="s">
        <v>2163</v>
      </c>
      <c r="AB81" s="114" t="s">
        <v>2163</v>
      </c>
      <c r="AC81" s="114" t="s">
        <v>2163</v>
      </c>
      <c r="AD81" s="114" t="s">
        <v>2163</v>
      </c>
      <c r="AE81" s="123" t="s">
        <v>2209</v>
      </c>
      <c r="AF81" s="123" t="s">
        <v>2210</v>
      </c>
      <c r="AG81" s="123" t="s">
        <v>2211</v>
      </c>
      <c r="AH81" s="123" t="s">
        <v>2212</v>
      </c>
      <c r="AI81" s="61" t="s">
        <v>2213</v>
      </c>
      <c r="AJ81" s="61" t="s">
        <v>2531</v>
      </c>
      <c r="AK81" s="114" t="s">
        <v>2163</v>
      </c>
      <c r="AL81" s="114" t="s">
        <v>2163</v>
      </c>
    </row>
    <row r="82" spans="1:38">
      <c r="A82" s="122" t="s">
        <v>1912</v>
      </c>
      <c r="B82" s="119" t="s">
        <v>1082</v>
      </c>
      <c r="C82" s="114" t="s">
        <v>2163</v>
      </c>
      <c r="D82" s="114" t="s">
        <v>2163</v>
      </c>
      <c r="E82" s="114" t="s">
        <v>2163</v>
      </c>
      <c r="F82" s="114" t="s">
        <v>2163</v>
      </c>
      <c r="G82" s="114" t="s">
        <v>2163</v>
      </c>
      <c r="H82" s="92" t="s">
        <v>1959</v>
      </c>
      <c r="I82" s="123" t="s">
        <v>2201</v>
      </c>
      <c r="J82" s="123" t="s">
        <v>2182</v>
      </c>
      <c r="K82" s="123" t="s">
        <v>2223</v>
      </c>
      <c r="L82" s="114" t="s">
        <v>2163</v>
      </c>
      <c r="M82" s="114" t="s">
        <v>2163</v>
      </c>
      <c r="N82" s="123" t="s">
        <v>2203</v>
      </c>
      <c r="O82" s="123" t="s">
        <v>2231</v>
      </c>
      <c r="P82" s="123" t="s">
        <v>2232</v>
      </c>
      <c r="Q82" s="123" t="s">
        <v>2185</v>
      </c>
      <c r="R82" s="123" t="s">
        <v>2167</v>
      </c>
      <c r="S82" s="123" t="s">
        <v>2198</v>
      </c>
      <c r="T82" s="123" t="s">
        <v>2191</v>
      </c>
      <c r="U82" s="123" t="s">
        <v>2170</v>
      </c>
      <c r="V82" s="123" t="s">
        <v>2171</v>
      </c>
      <c r="W82" s="123" t="s">
        <v>2172</v>
      </c>
      <c r="X82" s="123" t="s">
        <v>2191</v>
      </c>
      <c r="Y82" s="123" t="s">
        <v>2192</v>
      </c>
      <c r="Z82" s="123" t="s">
        <v>2205</v>
      </c>
      <c r="AA82" s="114" t="s">
        <v>2163</v>
      </c>
      <c r="AB82" s="114" t="s">
        <v>2163</v>
      </c>
      <c r="AC82" s="114" t="s">
        <v>2163</v>
      </c>
      <c r="AD82" s="114" t="s">
        <v>2163</v>
      </c>
      <c r="AE82" s="114" t="s">
        <v>2163</v>
      </c>
      <c r="AF82" s="114" t="s">
        <v>2163</v>
      </c>
      <c r="AG82" s="114" t="s">
        <v>2163</v>
      </c>
      <c r="AH82" s="114" t="s">
        <v>2163</v>
      </c>
      <c r="AI82" s="114" t="s">
        <v>2163</v>
      </c>
      <c r="AJ82" s="114" t="s">
        <v>2163</v>
      </c>
      <c r="AK82" s="123" t="s">
        <v>2176</v>
      </c>
      <c r="AL82" s="114" t="s">
        <v>2163</v>
      </c>
    </row>
    <row r="83" spans="1:38">
      <c r="A83" s="122" t="s">
        <v>1913</v>
      </c>
      <c r="B83" s="119" t="s">
        <v>1372</v>
      </c>
      <c r="C83" s="114" t="s">
        <v>2163</v>
      </c>
      <c r="D83" s="114" t="s">
        <v>2163</v>
      </c>
      <c r="E83" s="114" t="s">
        <v>2163</v>
      </c>
      <c r="F83" s="114" t="s">
        <v>2163</v>
      </c>
      <c r="G83" s="114" t="s">
        <v>2163</v>
      </c>
      <c r="H83" s="114" t="s">
        <v>2163</v>
      </c>
      <c r="I83" s="114" t="s">
        <v>2163</v>
      </c>
      <c r="J83" s="114" t="s">
        <v>2163</v>
      </c>
      <c r="K83" s="114" t="s">
        <v>2163</v>
      </c>
      <c r="L83" s="114" t="s">
        <v>2163</v>
      </c>
      <c r="M83" s="114" t="s">
        <v>2163</v>
      </c>
      <c r="N83" s="114" t="s">
        <v>2163</v>
      </c>
      <c r="O83" s="114" t="s">
        <v>2163</v>
      </c>
      <c r="P83" s="114" t="s">
        <v>2163</v>
      </c>
      <c r="Q83" s="114" t="s">
        <v>2163</v>
      </c>
      <c r="R83" s="114" t="s">
        <v>2163</v>
      </c>
      <c r="S83" s="114" t="s">
        <v>2163</v>
      </c>
      <c r="T83" s="114" t="s">
        <v>2163</v>
      </c>
      <c r="U83" s="114" t="s">
        <v>2163</v>
      </c>
      <c r="V83" s="114" t="s">
        <v>2163</v>
      </c>
      <c r="W83" s="114" t="s">
        <v>2163</v>
      </c>
      <c r="X83" s="114" t="s">
        <v>2163</v>
      </c>
      <c r="Y83" s="114" t="s">
        <v>2163</v>
      </c>
      <c r="Z83" s="114" t="s">
        <v>2163</v>
      </c>
      <c r="AA83" s="114" t="s">
        <v>2163</v>
      </c>
      <c r="AB83" s="123" t="s">
        <v>2225</v>
      </c>
      <c r="AC83" s="123" t="s">
        <v>2226</v>
      </c>
      <c r="AD83" s="123" t="s">
        <v>2217</v>
      </c>
      <c r="AE83" s="114" t="s">
        <v>2163</v>
      </c>
      <c r="AF83" s="114" t="s">
        <v>2163</v>
      </c>
      <c r="AG83" s="114" t="s">
        <v>2163</v>
      </c>
      <c r="AH83" s="114" t="s">
        <v>2163</v>
      </c>
      <c r="AI83" s="114" t="s">
        <v>2163</v>
      </c>
      <c r="AJ83" s="114" t="s">
        <v>2163</v>
      </c>
      <c r="AK83" s="61" t="s">
        <v>2176</v>
      </c>
      <c r="AL83" s="114" t="s">
        <v>2163</v>
      </c>
    </row>
    <row r="84" spans="1:38">
      <c r="A84" s="122" t="s">
        <v>1914</v>
      </c>
      <c r="B84" s="119" t="s">
        <v>1373</v>
      </c>
      <c r="C84" s="114" t="s">
        <v>2163</v>
      </c>
      <c r="D84" s="114" t="s">
        <v>2163</v>
      </c>
      <c r="E84" s="114" t="s">
        <v>2163</v>
      </c>
      <c r="F84" s="114" t="s">
        <v>2163</v>
      </c>
      <c r="G84" s="114" t="s">
        <v>2163</v>
      </c>
      <c r="H84" s="114" t="s">
        <v>2163</v>
      </c>
      <c r="I84" s="114" t="s">
        <v>2163</v>
      </c>
      <c r="J84" s="114" t="s">
        <v>2163</v>
      </c>
      <c r="K84" s="114" t="s">
        <v>2163</v>
      </c>
      <c r="L84" s="114" t="s">
        <v>2163</v>
      </c>
      <c r="M84" s="114" t="s">
        <v>2163</v>
      </c>
      <c r="N84" s="114" t="s">
        <v>2163</v>
      </c>
      <c r="O84" s="114" t="s">
        <v>2163</v>
      </c>
      <c r="P84" s="114" t="s">
        <v>2163</v>
      </c>
      <c r="Q84" s="114" t="s">
        <v>2163</v>
      </c>
      <c r="R84" s="114" t="s">
        <v>2163</v>
      </c>
      <c r="S84" s="114" t="s">
        <v>2163</v>
      </c>
      <c r="T84" s="114" t="s">
        <v>2163</v>
      </c>
      <c r="U84" s="114" t="s">
        <v>2163</v>
      </c>
      <c r="V84" s="114" t="s">
        <v>2163</v>
      </c>
      <c r="W84" s="114" t="s">
        <v>2163</v>
      </c>
      <c r="X84" s="114" t="s">
        <v>2163</v>
      </c>
      <c r="Y84" s="114" t="s">
        <v>2163</v>
      </c>
      <c r="Z84" s="114" t="s">
        <v>2163</v>
      </c>
      <c r="AA84" s="114" t="s">
        <v>2163</v>
      </c>
      <c r="AB84" s="123" t="s">
        <v>2225</v>
      </c>
      <c r="AC84" s="123" t="s">
        <v>2226</v>
      </c>
      <c r="AD84" s="123" t="s">
        <v>2217</v>
      </c>
      <c r="AE84" s="123" t="s">
        <v>2224</v>
      </c>
      <c r="AF84" s="114" t="s">
        <v>2163</v>
      </c>
      <c r="AG84" s="114" t="s">
        <v>2163</v>
      </c>
      <c r="AH84" s="114" t="s">
        <v>2163</v>
      </c>
      <c r="AI84" s="114" t="s">
        <v>2163</v>
      </c>
      <c r="AJ84" s="114" t="s">
        <v>2163</v>
      </c>
      <c r="AK84" s="61" t="s">
        <v>2176</v>
      </c>
      <c r="AL84" s="114" t="s">
        <v>2163</v>
      </c>
    </row>
    <row r="85" spans="1:38">
      <c r="A85" s="122" t="s">
        <v>1915</v>
      </c>
      <c r="B85" s="119" t="s">
        <v>1378</v>
      </c>
      <c r="C85" s="114" t="s">
        <v>2163</v>
      </c>
      <c r="D85" s="123" t="s">
        <v>2239</v>
      </c>
      <c r="E85" s="123" t="s">
        <v>2235</v>
      </c>
      <c r="F85" s="123" t="s">
        <v>2236</v>
      </c>
      <c r="G85" s="114" t="s">
        <v>2163</v>
      </c>
      <c r="H85" s="123" t="s">
        <v>2228</v>
      </c>
      <c r="I85" s="123" t="s">
        <v>2229</v>
      </c>
      <c r="J85" s="123" t="s">
        <v>2222</v>
      </c>
      <c r="K85" s="123" t="s">
        <v>2223</v>
      </c>
      <c r="L85" s="114" t="s">
        <v>2163</v>
      </c>
      <c r="M85" s="114" t="s">
        <v>2163</v>
      </c>
      <c r="N85" s="114" t="s">
        <v>2163</v>
      </c>
      <c r="O85" s="114" t="s">
        <v>2163</v>
      </c>
      <c r="P85" s="114" t="s">
        <v>2163</v>
      </c>
      <c r="Q85" s="114" t="s">
        <v>2163</v>
      </c>
      <c r="R85" s="114" t="s">
        <v>2163</v>
      </c>
      <c r="S85" s="114" t="s">
        <v>2163</v>
      </c>
      <c r="T85" s="114" t="s">
        <v>2163</v>
      </c>
      <c r="U85" s="114" t="s">
        <v>2163</v>
      </c>
      <c r="V85" s="114" t="s">
        <v>2163</v>
      </c>
      <c r="W85" s="114" t="s">
        <v>2163</v>
      </c>
      <c r="X85" s="114" t="s">
        <v>2163</v>
      </c>
      <c r="Y85" s="114" t="s">
        <v>2163</v>
      </c>
      <c r="Z85" s="114" t="s">
        <v>2163</v>
      </c>
      <c r="AA85" s="123" t="s">
        <v>2175</v>
      </c>
      <c r="AB85" s="123" t="s">
        <v>2176</v>
      </c>
      <c r="AC85" s="123" t="s">
        <v>2207</v>
      </c>
      <c r="AD85" s="123" t="s">
        <v>2208</v>
      </c>
      <c r="AE85" s="123" t="s">
        <v>2209</v>
      </c>
      <c r="AF85" s="114" t="s">
        <v>2163</v>
      </c>
      <c r="AG85" s="114" t="s">
        <v>2163</v>
      </c>
      <c r="AH85" s="114" t="s">
        <v>2163</v>
      </c>
      <c r="AI85" s="114" t="s">
        <v>2163</v>
      </c>
      <c r="AJ85" s="61" t="s">
        <v>2531</v>
      </c>
      <c r="AK85" s="114" t="s">
        <v>2163</v>
      </c>
      <c r="AL85" s="114" t="s">
        <v>2163</v>
      </c>
    </row>
    <row r="86" spans="1:38">
      <c r="A86" s="122" t="s">
        <v>1916</v>
      </c>
      <c r="B86" s="119" t="s">
        <v>1379</v>
      </c>
      <c r="C86" s="114" t="s">
        <v>2163</v>
      </c>
      <c r="D86" s="123" t="s">
        <v>2239</v>
      </c>
      <c r="E86" s="123" t="s">
        <v>2235</v>
      </c>
      <c r="F86" s="123" t="s">
        <v>2236</v>
      </c>
      <c r="G86" s="114" t="s">
        <v>2163</v>
      </c>
      <c r="H86" s="123" t="s">
        <v>2228</v>
      </c>
      <c r="I86" s="123" t="s">
        <v>2229</v>
      </c>
      <c r="J86" s="123" t="s">
        <v>2222</v>
      </c>
      <c r="K86" s="123" t="s">
        <v>2223</v>
      </c>
      <c r="L86" s="114" t="s">
        <v>2163</v>
      </c>
      <c r="M86" s="114" t="s">
        <v>2163</v>
      </c>
      <c r="N86" s="114" t="s">
        <v>2163</v>
      </c>
      <c r="O86" s="114" t="s">
        <v>2163</v>
      </c>
      <c r="P86" s="114" t="s">
        <v>2163</v>
      </c>
      <c r="Q86" s="114" t="s">
        <v>2163</v>
      </c>
      <c r="R86" s="114" t="s">
        <v>2163</v>
      </c>
      <c r="S86" s="114" t="s">
        <v>2163</v>
      </c>
      <c r="T86" s="114" t="s">
        <v>2163</v>
      </c>
      <c r="U86" s="114" t="s">
        <v>2163</v>
      </c>
      <c r="V86" s="114" t="s">
        <v>2163</v>
      </c>
      <c r="W86" s="114" t="s">
        <v>2163</v>
      </c>
      <c r="X86" s="114" t="s">
        <v>2163</v>
      </c>
      <c r="Y86" s="114" t="s">
        <v>2163</v>
      </c>
      <c r="Z86" s="114" t="s">
        <v>2163</v>
      </c>
      <c r="AA86" s="123" t="s">
        <v>2175</v>
      </c>
      <c r="AB86" s="123" t="s">
        <v>2176</v>
      </c>
      <c r="AC86" s="123" t="s">
        <v>2207</v>
      </c>
      <c r="AD86" s="123" t="s">
        <v>2208</v>
      </c>
      <c r="AE86" s="123" t="s">
        <v>2209</v>
      </c>
      <c r="AF86" s="123" t="s">
        <v>2210</v>
      </c>
      <c r="AG86" s="123" t="s">
        <v>2211</v>
      </c>
      <c r="AH86" s="123" t="s">
        <v>2212</v>
      </c>
      <c r="AI86" s="61" t="s">
        <v>2213</v>
      </c>
      <c r="AJ86" s="61" t="s">
        <v>2531</v>
      </c>
      <c r="AK86" s="114" t="s">
        <v>2163</v>
      </c>
      <c r="AL86" s="114" t="s">
        <v>2163</v>
      </c>
    </row>
    <row r="87" spans="1:38">
      <c r="A87" s="122" t="s">
        <v>1917</v>
      </c>
      <c r="B87" s="119" t="s">
        <v>1380</v>
      </c>
      <c r="C87" s="114" t="s">
        <v>2163</v>
      </c>
      <c r="D87" s="123" t="s">
        <v>2239</v>
      </c>
      <c r="E87" s="123" t="s">
        <v>2235</v>
      </c>
      <c r="F87" s="123" t="s">
        <v>2236</v>
      </c>
      <c r="G87" s="114" t="s">
        <v>2163</v>
      </c>
      <c r="H87" s="123" t="s">
        <v>2228</v>
      </c>
      <c r="I87" s="123" t="s">
        <v>2229</v>
      </c>
      <c r="J87" s="123" t="s">
        <v>2222</v>
      </c>
      <c r="K87" s="123" t="s">
        <v>2223</v>
      </c>
      <c r="L87" s="114" t="s">
        <v>2163</v>
      </c>
      <c r="M87" s="114" t="s">
        <v>2163</v>
      </c>
      <c r="N87" s="114" t="s">
        <v>2163</v>
      </c>
      <c r="O87" s="114" t="s">
        <v>2163</v>
      </c>
      <c r="P87" s="114" t="s">
        <v>2163</v>
      </c>
      <c r="Q87" s="114" t="s">
        <v>2163</v>
      </c>
      <c r="R87" s="114" t="s">
        <v>2163</v>
      </c>
      <c r="S87" s="114" t="s">
        <v>2163</v>
      </c>
      <c r="T87" s="114" t="s">
        <v>2163</v>
      </c>
      <c r="U87" s="114" t="s">
        <v>2163</v>
      </c>
      <c r="V87" s="114" t="s">
        <v>2163</v>
      </c>
      <c r="W87" s="114" t="s">
        <v>2163</v>
      </c>
      <c r="X87" s="114" t="s">
        <v>2163</v>
      </c>
      <c r="Y87" s="114" t="s">
        <v>2163</v>
      </c>
      <c r="Z87" s="114" t="s">
        <v>2163</v>
      </c>
      <c r="AA87" s="123" t="s">
        <v>2175</v>
      </c>
      <c r="AB87" s="123" t="s">
        <v>2176</v>
      </c>
      <c r="AC87" s="123" t="s">
        <v>2207</v>
      </c>
      <c r="AD87" s="123" t="s">
        <v>2208</v>
      </c>
      <c r="AE87" s="123" t="s">
        <v>2209</v>
      </c>
      <c r="AF87" s="114" t="s">
        <v>2163</v>
      </c>
      <c r="AG87" s="114" t="s">
        <v>2163</v>
      </c>
      <c r="AH87" s="114" t="s">
        <v>2163</v>
      </c>
      <c r="AI87" s="114" t="s">
        <v>2163</v>
      </c>
      <c r="AJ87" s="61" t="s">
        <v>2531</v>
      </c>
      <c r="AK87" s="114" t="s">
        <v>2163</v>
      </c>
      <c r="AL87" s="114" t="s">
        <v>2163</v>
      </c>
    </row>
    <row r="88" spans="1:38">
      <c r="A88" s="122" t="s">
        <v>1918</v>
      </c>
      <c r="B88" s="118" t="s">
        <v>1384</v>
      </c>
      <c r="C88" s="114" t="s">
        <v>2163</v>
      </c>
      <c r="D88" s="114" t="s">
        <v>2163</v>
      </c>
      <c r="E88" s="114" t="s">
        <v>2163</v>
      </c>
      <c r="F88" s="114" t="s">
        <v>2163</v>
      </c>
      <c r="G88" s="114" t="s">
        <v>2163</v>
      </c>
      <c r="H88" s="114" t="s">
        <v>2163</v>
      </c>
      <c r="I88" s="114" t="s">
        <v>2163</v>
      </c>
      <c r="J88" s="114" t="s">
        <v>2163</v>
      </c>
      <c r="K88" s="92" t="s">
        <v>1809</v>
      </c>
      <c r="L88" s="114" t="s">
        <v>2163</v>
      </c>
      <c r="M88" s="114" t="s">
        <v>2163</v>
      </c>
      <c r="N88" s="92" t="s">
        <v>1962</v>
      </c>
      <c r="O88" s="92" t="s">
        <v>1960</v>
      </c>
      <c r="P88" s="123" t="s">
        <v>2184</v>
      </c>
      <c r="Q88" s="123" t="s">
        <v>2166</v>
      </c>
      <c r="R88" s="92" t="s">
        <v>1962</v>
      </c>
      <c r="S88" s="92" t="s">
        <v>1963</v>
      </c>
      <c r="T88" s="123" t="s">
        <v>2169</v>
      </c>
      <c r="U88" s="123" t="s">
        <v>2204</v>
      </c>
      <c r="V88" s="123" t="s">
        <v>2190</v>
      </c>
      <c r="W88" s="123" t="s">
        <v>2199</v>
      </c>
      <c r="X88" s="123" t="s">
        <v>2169</v>
      </c>
      <c r="Y88" s="123" t="s">
        <v>2173</v>
      </c>
      <c r="Z88" s="123" t="s">
        <v>2174</v>
      </c>
      <c r="AA88" s="123" t="s">
        <v>2214</v>
      </c>
      <c r="AB88" s="123" t="s">
        <v>2225</v>
      </c>
      <c r="AC88" s="123" t="s">
        <v>2226</v>
      </c>
      <c r="AD88" s="123" t="s">
        <v>2217</v>
      </c>
      <c r="AE88" s="123" t="s">
        <v>2224</v>
      </c>
      <c r="AF88" s="123" t="s">
        <v>2210</v>
      </c>
      <c r="AG88" s="114" t="s">
        <v>2163</v>
      </c>
      <c r="AH88" s="114" t="s">
        <v>2163</v>
      </c>
      <c r="AI88" s="114" t="s">
        <v>2163</v>
      </c>
      <c r="AJ88" s="61" t="s">
        <v>2531</v>
      </c>
      <c r="AK88" s="114" t="s">
        <v>2163</v>
      </c>
      <c r="AL88" s="61" t="s">
        <v>2531</v>
      </c>
    </row>
    <row r="89" spans="1:38">
      <c r="A89" s="122" t="s">
        <v>1919</v>
      </c>
      <c r="B89" s="118" t="s">
        <v>1385</v>
      </c>
      <c r="C89" s="92" t="s">
        <v>2238</v>
      </c>
      <c r="D89" s="123" t="s">
        <v>2239</v>
      </c>
      <c r="E89" s="123" t="s">
        <v>2235</v>
      </c>
      <c r="F89" s="123" t="s">
        <v>2236</v>
      </c>
      <c r="G89" s="114" t="s">
        <v>2163</v>
      </c>
      <c r="H89" s="123" t="s">
        <v>2228</v>
      </c>
      <c r="I89" s="123" t="s">
        <v>2229</v>
      </c>
      <c r="J89" s="123" t="s">
        <v>2222</v>
      </c>
      <c r="K89" s="123" t="s">
        <v>2223</v>
      </c>
      <c r="L89" s="114" t="s">
        <v>2163</v>
      </c>
      <c r="M89" s="114" t="s">
        <v>2163</v>
      </c>
      <c r="N89" s="123" t="s">
        <v>2230</v>
      </c>
      <c r="O89" s="123" t="s">
        <v>2231</v>
      </c>
      <c r="P89" s="123" t="s">
        <v>2232</v>
      </c>
      <c r="Q89" s="123" t="s">
        <v>2185</v>
      </c>
      <c r="R89" s="114" t="s">
        <v>2163</v>
      </c>
      <c r="S89" s="114" t="s">
        <v>2163</v>
      </c>
      <c r="T89" s="114" t="s">
        <v>2163</v>
      </c>
      <c r="U89" s="114" t="s">
        <v>2163</v>
      </c>
      <c r="V89" s="114" t="s">
        <v>2163</v>
      </c>
      <c r="W89" s="114" t="s">
        <v>2163</v>
      </c>
      <c r="X89" s="114" t="s">
        <v>2163</v>
      </c>
      <c r="Y89" s="114" t="s">
        <v>2163</v>
      </c>
      <c r="Z89" s="114" t="s">
        <v>2163</v>
      </c>
      <c r="AA89" s="114" t="s">
        <v>2163</v>
      </c>
      <c r="AB89" s="114" t="s">
        <v>2163</v>
      </c>
      <c r="AC89" s="114" t="s">
        <v>2163</v>
      </c>
      <c r="AD89" s="114" t="s">
        <v>2163</v>
      </c>
      <c r="AE89" s="114" t="s">
        <v>2163</v>
      </c>
      <c r="AF89" s="114" t="s">
        <v>2163</v>
      </c>
      <c r="AG89" s="114" t="s">
        <v>2163</v>
      </c>
      <c r="AH89" s="114" t="s">
        <v>2163</v>
      </c>
      <c r="AI89" s="114" t="s">
        <v>2163</v>
      </c>
      <c r="AJ89" s="61" t="s">
        <v>2531</v>
      </c>
      <c r="AK89" s="114" t="s">
        <v>2163</v>
      </c>
      <c r="AL89" s="61" t="s">
        <v>2531</v>
      </c>
    </row>
    <row r="90" spans="1:38">
      <c r="A90" s="122" t="s">
        <v>1920</v>
      </c>
      <c r="B90" s="118" t="s">
        <v>1386</v>
      </c>
      <c r="C90" s="114" t="s">
        <v>2163</v>
      </c>
      <c r="D90" s="114" t="s">
        <v>2163</v>
      </c>
      <c r="E90" s="114" t="s">
        <v>2163</v>
      </c>
      <c r="F90" s="92" t="s">
        <v>1958</v>
      </c>
      <c r="G90" s="114" t="s">
        <v>2163</v>
      </c>
      <c r="H90" s="92" t="s">
        <v>1959</v>
      </c>
      <c r="I90" s="123" t="s">
        <v>2201</v>
      </c>
      <c r="J90" s="123" t="s">
        <v>2182</v>
      </c>
      <c r="K90" s="123" t="s">
        <v>2164</v>
      </c>
      <c r="L90" s="114" t="s">
        <v>2163</v>
      </c>
      <c r="M90" s="114" t="s">
        <v>2163</v>
      </c>
      <c r="N90" s="123" t="s">
        <v>2203</v>
      </c>
      <c r="O90" s="123" t="s">
        <v>2231</v>
      </c>
      <c r="P90" s="123" t="s">
        <v>2232</v>
      </c>
      <c r="Q90" s="123" t="s">
        <v>2185</v>
      </c>
      <c r="R90" s="123" t="s">
        <v>2186</v>
      </c>
      <c r="S90" s="123" t="s">
        <v>2198</v>
      </c>
      <c r="T90" s="123" t="s">
        <v>2191</v>
      </c>
      <c r="U90" s="123" t="s">
        <v>2170</v>
      </c>
      <c r="V90" s="123" t="s">
        <v>2171</v>
      </c>
      <c r="W90" s="123" t="s">
        <v>2172</v>
      </c>
      <c r="X90" s="123" t="s">
        <v>2191</v>
      </c>
      <c r="Y90" s="123" t="s">
        <v>2192</v>
      </c>
      <c r="Z90" s="123" t="s">
        <v>2205</v>
      </c>
      <c r="AA90" s="123" t="s">
        <v>2175</v>
      </c>
      <c r="AB90" s="114" t="s">
        <v>2163</v>
      </c>
      <c r="AC90" s="123" t="s">
        <v>2207</v>
      </c>
      <c r="AD90" s="123" t="s">
        <v>2208</v>
      </c>
      <c r="AE90" s="123" t="s">
        <v>2209</v>
      </c>
      <c r="AF90" s="123" t="s">
        <v>2210</v>
      </c>
      <c r="AG90" s="123" t="s">
        <v>2211</v>
      </c>
      <c r="AH90" s="123" t="s">
        <v>2212</v>
      </c>
      <c r="AI90" s="61" t="s">
        <v>2213</v>
      </c>
      <c r="AJ90" s="61" t="s">
        <v>2531</v>
      </c>
      <c r="AK90" s="114" t="s">
        <v>2163</v>
      </c>
      <c r="AL90" s="61" t="s">
        <v>2531</v>
      </c>
    </row>
    <row r="91" spans="1:38">
      <c r="A91" s="122" t="s">
        <v>1921</v>
      </c>
      <c r="B91" s="118" t="s">
        <v>1387</v>
      </c>
      <c r="C91" s="114" t="s">
        <v>2163</v>
      </c>
      <c r="D91" s="114" t="s">
        <v>2163</v>
      </c>
      <c r="E91" s="114" t="s">
        <v>2163</v>
      </c>
      <c r="F91" s="92" t="s">
        <v>1958</v>
      </c>
      <c r="G91" s="114" t="s">
        <v>2163</v>
      </c>
      <c r="H91" s="92" t="s">
        <v>1959</v>
      </c>
      <c r="I91" s="123" t="s">
        <v>2201</v>
      </c>
      <c r="J91" s="123" t="s">
        <v>2182</v>
      </c>
      <c r="K91" s="123" t="s">
        <v>2164</v>
      </c>
      <c r="L91" s="114" t="s">
        <v>2163</v>
      </c>
      <c r="M91" s="114" t="s">
        <v>2163</v>
      </c>
      <c r="N91" s="123" t="s">
        <v>2203</v>
      </c>
      <c r="O91" s="123" t="s">
        <v>2231</v>
      </c>
      <c r="P91" s="123" t="s">
        <v>2232</v>
      </c>
      <c r="Q91" s="123" t="s">
        <v>2185</v>
      </c>
      <c r="R91" s="123" t="s">
        <v>2186</v>
      </c>
      <c r="S91" s="123" t="s">
        <v>2198</v>
      </c>
      <c r="T91" s="123" t="s">
        <v>2191</v>
      </c>
      <c r="U91" s="123" t="s">
        <v>2170</v>
      </c>
      <c r="V91" s="123" t="s">
        <v>2171</v>
      </c>
      <c r="W91" s="123" t="s">
        <v>2172</v>
      </c>
      <c r="X91" s="123" t="s">
        <v>2191</v>
      </c>
      <c r="Y91" s="123" t="s">
        <v>2192</v>
      </c>
      <c r="Z91" s="123" t="s">
        <v>2205</v>
      </c>
      <c r="AA91" s="123" t="s">
        <v>2175</v>
      </c>
      <c r="AB91" s="114" t="s">
        <v>2163</v>
      </c>
      <c r="AC91" s="123" t="s">
        <v>2207</v>
      </c>
      <c r="AD91" s="123" t="s">
        <v>2208</v>
      </c>
      <c r="AE91" s="123" t="s">
        <v>2209</v>
      </c>
      <c r="AF91" s="123" t="s">
        <v>2210</v>
      </c>
      <c r="AG91" s="123" t="s">
        <v>2211</v>
      </c>
      <c r="AH91" s="123" t="s">
        <v>2212</v>
      </c>
      <c r="AI91" s="61" t="s">
        <v>2213</v>
      </c>
      <c r="AJ91" s="61" t="s">
        <v>2531</v>
      </c>
      <c r="AK91" s="114" t="s">
        <v>2163</v>
      </c>
      <c r="AL91" s="61" t="s">
        <v>2531</v>
      </c>
    </row>
    <row r="92" spans="1:38">
      <c r="A92" s="122" t="s">
        <v>1922</v>
      </c>
      <c r="B92" s="117" t="s">
        <v>1388</v>
      </c>
      <c r="C92" s="114" t="s">
        <v>2163</v>
      </c>
      <c r="D92" s="114" t="s">
        <v>2163</v>
      </c>
      <c r="E92" s="114" t="s">
        <v>2163</v>
      </c>
      <c r="F92" s="114" t="s">
        <v>2163</v>
      </c>
      <c r="G92" s="114" t="s">
        <v>2163</v>
      </c>
      <c r="H92" s="114" t="s">
        <v>2163</v>
      </c>
      <c r="I92" s="114" t="s">
        <v>2163</v>
      </c>
      <c r="J92" s="114" t="s">
        <v>2163</v>
      </c>
      <c r="K92" s="114" t="s">
        <v>2163</v>
      </c>
      <c r="L92" s="114" t="s">
        <v>2163</v>
      </c>
      <c r="M92" s="114" t="s">
        <v>2163</v>
      </c>
      <c r="N92" s="92" t="s">
        <v>1962</v>
      </c>
      <c r="O92" s="92" t="s">
        <v>2195</v>
      </c>
      <c r="P92" s="123" t="s">
        <v>2184</v>
      </c>
      <c r="Q92" s="123" t="s">
        <v>2185</v>
      </c>
      <c r="R92" s="123" t="s">
        <v>2167</v>
      </c>
      <c r="S92" s="123" t="s">
        <v>2198</v>
      </c>
      <c r="T92" s="123" t="s">
        <v>2191</v>
      </c>
      <c r="U92" s="123" t="s">
        <v>2170</v>
      </c>
      <c r="V92" s="123" t="s">
        <v>2171</v>
      </c>
      <c r="W92" s="123" t="s">
        <v>2172</v>
      </c>
      <c r="X92" s="123" t="s">
        <v>2191</v>
      </c>
      <c r="Y92" s="123" t="s">
        <v>2192</v>
      </c>
      <c r="Z92" s="123" t="s">
        <v>2205</v>
      </c>
      <c r="AA92" s="123" t="s">
        <v>2175</v>
      </c>
      <c r="AB92" s="92" t="s">
        <v>2163</v>
      </c>
      <c r="AC92" s="123" t="s">
        <v>2207</v>
      </c>
      <c r="AD92" s="123" t="s">
        <v>2208</v>
      </c>
      <c r="AE92" s="114" t="s">
        <v>2163</v>
      </c>
      <c r="AF92" s="114" t="s">
        <v>2163</v>
      </c>
      <c r="AG92" s="114" t="s">
        <v>2163</v>
      </c>
      <c r="AH92" s="114" t="s">
        <v>2163</v>
      </c>
      <c r="AI92" s="114" t="s">
        <v>2163</v>
      </c>
      <c r="AJ92" s="114" t="s">
        <v>2163</v>
      </c>
      <c r="AK92" s="114" t="s">
        <v>2163</v>
      </c>
      <c r="AL92" s="114" t="s">
        <v>2163</v>
      </c>
    </row>
    <row r="93" spans="1:38">
      <c r="A93" s="122" t="s">
        <v>1923</v>
      </c>
      <c r="B93" s="119" t="s">
        <v>1389</v>
      </c>
      <c r="C93" s="92" t="s">
        <v>2238</v>
      </c>
      <c r="D93" s="123" t="s">
        <v>2239</v>
      </c>
      <c r="E93" s="123" t="s">
        <v>2235</v>
      </c>
      <c r="F93" s="123" t="s">
        <v>2236</v>
      </c>
      <c r="G93" s="114" t="s">
        <v>2163</v>
      </c>
      <c r="H93" s="123" t="s">
        <v>2228</v>
      </c>
      <c r="I93" s="123" t="s">
        <v>2229</v>
      </c>
      <c r="J93" s="123" t="s">
        <v>2222</v>
      </c>
      <c r="K93" s="123" t="s">
        <v>2223</v>
      </c>
      <c r="L93" s="114" t="s">
        <v>2163</v>
      </c>
      <c r="M93" s="114" t="s">
        <v>2163</v>
      </c>
      <c r="N93" s="123" t="s">
        <v>2230</v>
      </c>
      <c r="O93" s="123" t="s">
        <v>2231</v>
      </c>
      <c r="P93" s="123" t="s">
        <v>2232</v>
      </c>
      <c r="Q93" s="123" t="s">
        <v>2185</v>
      </c>
      <c r="R93" s="123" t="s">
        <v>2186</v>
      </c>
      <c r="S93" s="123" t="s">
        <v>2198</v>
      </c>
      <c r="T93" s="123" t="s">
        <v>2191</v>
      </c>
      <c r="U93" s="123" t="s">
        <v>2170</v>
      </c>
      <c r="V93" s="123" t="s">
        <v>2171</v>
      </c>
      <c r="W93" s="123" t="s">
        <v>2172</v>
      </c>
      <c r="X93" s="123" t="s">
        <v>2191</v>
      </c>
      <c r="Y93" s="123" t="s">
        <v>2192</v>
      </c>
      <c r="Z93" s="123" t="s">
        <v>2205</v>
      </c>
      <c r="AA93" s="123" t="s">
        <v>2175</v>
      </c>
      <c r="AB93" s="123" t="s">
        <v>2176</v>
      </c>
      <c r="AC93" s="123" t="s">
        <v>2207</v>
      </c>
      <c r="AD93" s="123" t="s">
        <v>2208</v>
      </c>
      <c r="AE93" s="114" t="s">
        <v>2163</v>
      </c>
      <c r="AF93" s="114" t="s">
        <v>2163</v>
      </c>
      <c r="AG93" s="114" t="s">
        <v>2163</v>
      </c>
      <c r="AH93" s="114" t="s">
        <v>2163</v>
      </c>
      <c r="AI93" s="114" t="s">
        <v>2163</v>
      </c>
      <c r="AJ93" s="114" t="s">
        <v>2163</v>
      </c>
      <c r="AK93" s="114" t="s">
        <v>2163</v>
      </c>
      <c r="AL93" s="114" t="s">
        <v>2163</v>
      </c>
    </row>
    <row r="94" spans="1:38">
      <c r="A94" s="122" t="s">
        <v>1924</v>
      </c>
      <c r="B94" s="115" t="s">
        <v>1390</v>
      </c>
      <c r="C94" s="114" t="s">
        <v>2163</v>
      </c>
      <c r="D94" s="114" t="s">
        <v>2163</v>
      </c>
      <c r="E94" s="114" t="s">
        <v>2163</v>
      </c>
      <c r="F94" s="114" t="s">
        <v>2163</v>
      </c>
      <c r="G94" s="114" t="s">
        <v>2163</v>
      </c>
      <c r="H94" s="92" t="s">
        <v>1959</v>
      </c>
      <c r="I94" s="92" t="s">
        <v>1960</v>
      </c>
      <c r="J94" s="92" t="s">
        <v>1963</v>
      </c>
      <c r="K94" s="92" t="s">
        <v>1809</v>
      </c>
      <c r="L94" s="114" t="s">
        <v>2163</v>
      </c>
      <c r="M94" s="114" t="s">
        <v>2163</v>
      </c>
      <c r="N94" s="92" t="s">
        <v>1962</v>
      </c>
      <c r="O94" s="92" t="s">
        <v>1960</v>
      </c>
      <c r="P94" s="92" t="s">
        <v>1964</v>
      </c>
      <c r="Q94" s="92" t="s">
        <v>1963</v>
      </c>
      <c r="R94" s="92" t="s">
        <v>1962</v>
      </c>
      <c r="S94" s="92" t="s">
        <v>1963</v>
      </c>
      <c r="T94" s="92" t="s">
        <v>1961</v>
      </c>
      <c r="U94" s="92" t="s">
        <v>1809</v>
      </c>
      <c r="V94" s="92" t="s">
        <v>1961</v>
      </c>
      <c r="W94" s="92" t="s">
        <v>1963</v>
      </c>
      <c r="X94" s="92" t="s">
        <v>1961</v>
      </c>
      <c r="Y94" s="92" t="s">
        <v>1961</v>
      </c>
      <c r="Z94" s="92" t="s">
        <v>1962</v>
      </c>
      <c r="AA94" s="92" t="s">
        <v>1964</v>
      </c>
      <c r="AB94" s="92" t="s">
        <v>1966</v>
      </c>
      <c r="AC94" s="92" t="s">
        <v>1963</v>
      </c>
      <c r="AD94" s="92" t="s">
        <v>1964</v>
      </c>
      <c r="AE94" s="114" t="s">
        <v>2163</v>
      </c>
      <c r="AF94" s="114" t="s">
        <v>2163</v>
      </c>
      <c r="AG94" s="114" t="s">
        <v>2163</v>
      </c>
      <c r="AH94" s="114" t="s">
        <v>2163</v>
      </c>
      <c r="AI94" s="114" t="s">
        <v>2163</v>
      </c>
      <c r="AJ94" s="61" t="s">
        <v>2532</v>
      </c>
      <c r="AK94" s="61" t="s">
        <v>2225</v>
      </c>
      <c r="AL94" s="114" t="s">
        <v>2163</v>
      </c>
    </row>
    <row r="95" spans="1:38">
      <c r="A95" s="122" t="s">
        <v>1925</v>
      </c>
      <c r="B95" s="117" t="s">
        <v>1398</v>
      </c>
      <c r="C95" s="114" t="s">
        <v>2163</v>
      </c>
      <c r="D95" s="114" t="s">
        <v>2163</v>
      </c>
      <c r="E95" s="114" t="s">
        <v>2163</v>
      </c>
      <c r="F95" s="114" t="s">
        <v>2163</v>
      </c>
      <c r="G95" s="114" t="s">
        <v>2163</v>
      </c>
      <c r="H95" s="114" t="s">
        <v>2163</v>
      </c>
      <c r="I95" s="114" t="s">
        <v>2163</v>
      </c>
      <c r="J95" s="114" t="s">
        <v>2163</v>
      </c>
      <c r="K95" s="114" t="s">
        <v>2163</v>
      </c>
      <c r="L95" s="92" t="s">
        <v>2240</v>
      </c>
      <c r="M95" s="114" t="s">
        <v>2163</v>
      </c>
      <c r="N95" s="114" t="s">
        <v>2163</v>
      </c>
      <c r="O95" s="114" t="s">
        <v>2163</v>
      </c>
      <c r="P95" s="114" t="s">
        <v>2163</v>
      </c>
      <c r="Q95" s="114" t="s">
        <v>2163</v>
      </c>
      <c r="R95" s="114" t="s">
        <v>2163</v>
      </c>
      <c r="S95" s="114" t="s">
        <v>2163</v>
      </c>
      <c r="T95" s="114" t="s">
        <v>2163</v>
      </c>
      <c r="U95" s="114" t="s">
        <v>2163</v>
      </c>
      <c r="V95" s="114" t="s">
        <v>2163</v>
      </c>
      <c r="W95" s="114" t="s">
        <v>2163</v>
      </c>
      <c r="X95" s="114" t="s">
        <v>2163</v>
      </c>
      <c r="Y95" s="114" t="s">
        <v>2163</v>
      </c>
      <c r="Z95" s="114" t="s">
        <v>2163</v>
      </c>
      <c r="AA95" s="114" t="s">
        <v>2163</v>
      </c>
      <c r="AB95" s="114" t="s">
        <v>2163</v>
      </c>
      <c r="AC95" s="114" t="s">
        <v>2163</v>
      </c>
      <c r="AD95" s="114" t="s">
        <v>2163</v>
      </c>
      <c r="AE95" s="114" t="s">
        <v>2163</v>
      </c>
      <c r="AF95" s="114" t="s">
        <v>2163</v>
      </c>
      <c r="AG95" s="114" t="s">
        <v>2163</v>
      </c>
      <c r="AH95" s="114" t="s">
        <v>2163</v>
      </c>
      <c r="AI95" s="114" t="s">
        <v>2163</v>
      </c>
      <c r="AJ95" s="114" t="s">
        <v>2163</v>
      </c>
      <c r="AK95" s="114" t="s">
        <v>2163</v>
      </c>
      <c r="AL95" s="114" t="s">
        <v>2163</v>
      </c>
    </row>
    <row r="96" spans="1:38">
      <c r="A96" s="122" t="s">
        <v>1926</v>
      </c>
      <c r="B96" s="117" t="s">
        <v>1399</v>
      </c>
      <c r="C96" s="114" t="s">
        <v>2163</v>
      </c>
      <c r="D96" s="114" t="s">
        <v>2163</v>
      </c>
      <c r="E96" s="114" t="s">
        <v>2163</v>
      </c>
      <c r="F96" s="114" t="s">
        <v>2163</v>
      </c>
      <c r="G96" s="114" t="s">
        <v>2163</v>
      </c>
      <c r="H96" s="114" t="s">
        <v>2163</v>
      </c>
      <c r="I96" s="114" t="s">
        <v>2163</v>
      </c>
      <c r="J96" s="114" t="s">
        <v>2163</v>
      </c>
      <c r="K96" s="114" t="s">
        <v>2163</v>
      </c>
      <c r="L96" s="92" t="s">
        <v>1963</v>
      </c>
      <c r="M96" s="114" t="s">
        <v>2163</v>
      </c>
      <c r="N96" s="114" t="s">
        <v>2163</v>
      </c>
      <c r="O96" s="114" t="s">
        <v>2163</v>
      </c>
      <c r="P96" s="114" t="s">
        <v>2163</v>
      </c>
      <c r="Q96" s="114" t="s">
        <v>2163</v>
      </c>
      <c r="R96" s="114" t="s">
        <v>2163</v>
      </c>
      <c r="S96" s="114" t="s">
        <v>2163</v>
      </c>
      <c r="T96" s="114" t="s">
        <v>2163</v>
      </c>
      <c r="U96" s="114" t="s">
        <v>2163</v>
      </c>
      <c r="V96" s="114" t="s">
        <v>2163</v>
      </c>
      <c r="W96" s="114" t="s">
        <v>2163</v>
      </c>
      <c r="X96" s="114" t="s">
        <v>2163</v>
      </c>
      <c r="Y96" s="114" t="s">
        <v>2163</v>
      </c>
      <c r="Z96" s="114" t="s">
        <v>2163</v>
      </c>
      <c r="AA96" s="114" t="s">
        <v>2163</v>
      </c>
      <c r="AB96" s="114" t="s">
        <v>2163</v>
      </c>
      <c r="AC96" s="114" t="s">
        <v>2163</v>
      </c>
      <c r="AD96" s="114" t="s">
        <v>2163</v>
      </c>
      <c r="AE96" s="114" t="s">
        <v>2163</v>
      </c>
      <c r="AF96" s="114" t="s">
        <v>2163</v>
      </c>
      <c r="AG96" s="114" t="s">
        <v>2163</v>
      </c>
      <c r="AH96" s="114" t="s">
        <v>2163</v>
      </c>
      <c r="AI96" s="114" t="s">
        <v>2163</v>
      </c>
      <c r="AJ96" s="114" t="s">
        <v>2163</v>
      </c>
      <c r="AK96" s="114" t="s">
        <v>2163</v>
      </c>
      <c r="AL96" s="114" t="s">
        <v>2163</v>
      </c>
    </row>
    <row r="97" spans="1:38">
      <c r="A97" s="122" t="s">
        <v>1927</v>
      </c>
      <c r="B97" s="116" t="s">
        <v>1402</v>
      </c>
      <c r="C97" s="114" t="s">
        <v>2163</v>
      </c>
      <c r="D97" s="114" t="s">
        <v>2163</v>
      </c>
      <c r="E97" s="114" t="s">
        <v>2163</v>
      </c>
      <c r="F97" s="114" t="s">
        <v>2163</v>
      </c>
      <c r="G97" s="114" t="s">
        <v>2163</v>
      </c>
      <c r="H97" s="114" t="s">
        <v>2163</v>
      </c>
      <c r="I97" s="114" t="s">
        <v>2163</v>
      </c>
      <c r="J97" s="114" t="s">
        <v>2163</v>
      </c>
      <c r="K97" s="114" t="s">
        <v>2163</v>
      </c>
      <c r="L97" s="114" t="s">
        <v>2163</v>
      </c>
      <c r="M97" s="114" t="s">
        <v>2163</v>
      </c>
      <c r="N97" s="114" t="s">
        <v>2163</v>
      </c>
      <c r="O97" s="114" t="s">
        <v>2163</v>
      </c>
      <c r="P97" s="114" t="s">
        <v>2163</v>
      </c>
      <c r="Q97" s="114" t="s">
        <v>2163</v>
      </c>
      <c r="R97" s="114" t="s">
        <v>2163</v>
      </c>
      <c r="S97" s="114" t="s">
        <v>2163</v>
      </c>
      <c r="T97" s="114" t="s">
        <v>2163</v>
      </c>
      <c r="U97" s="114" t="s">
        <v>2163</v>
      </c>
      <c r="V97" s="114" t="s">
        <v>2163</v>
      </c>
      <c r="W97" s="114" t="s">
        <v>2163</v>
      </c>
      <c r="X97" s="114" t="s">
        <v>2163</v>
      </c>
      <c r="Y97" s="114" t="s">
        <v>2163</v>
      </c>
      <c r="Z97" s="114" t="s">
        <v>2163</v>
      </c>
      <c r="AA97" s="114" t="s">
        <v>2163</v>
      </c>
      <c r="AB97" s="92" t="s">
        <v>1966</v>
      </c>
      <c r="AC97" s="123" t="s">
        <v>2226</v>
      </c>
      <c r="AD97" s="114" t="s">
        <v>2163</v>
      </c>
      <c r="AE97" s="114" t="s">
        <v>2163</v>
      </c>
      <c r="AF97" s="114" t="s">
        <v>2163</v>
      </c>
      <c r="AG97" s="114" t="s">
        <v>2163</v>
      </c>
      <c r="AH97" s="114" t="s">
        <v>2163</v>
      </c>
      <c r="AI97" s="114" t="s">
        <v>2163</v>
      </c>
      <c r="AJ97" s="114" t="s">
        <v>2163</v>
      </c>
      <c r="AK97" s="61" t="s">
        <v>2225</v>
      </c>
      <c r="AL97" s="114" t="s">
        <v>2163</v>
      </c>
    </row>
    <row r="98" spans="1:38">
      <c r="A98" s="122" t="s">
        <v>1928</v>
      </c>
      <c r="B98" s="117" t="s">
        <v>1405</v>
      </c>
      <c r="C98" s="114" t="s">
        <v>2163</v>
      </c>
      <c r="D98" s="114" t="s">
        <v>2163</v>
      </c>
      <c r="E98" s="114" t="s">
        <v>2163</v>
      </c>
      <c r="F98" s="114" t="s">
        <v>2163</v>
      </c>
      <c r="G98" s="114" t="s">
        <v>2163</v>
      </c>
      <c r="H98" s="114" t="s">
        <v>2163</v>
      </c>
      <c r="I98" s="114" t="s">
        <v>2163</v>
      </c>
      <c r="J98" s="114" t="s">
        <v>2163</v>
      </c>
      <c r="K98" s="114" t="s">
        <v>2163</v>
      </c>
      <c r="L98" s="114" t="s">
        <v>2163</v>
      </c>
      <c r="M98" s="114" t="s">
        <v>2163</v>
      </c>
      <c r="N98" s="114" t="s">
        <v>2163</v>
      </c>
      <c r="O98" s="114" t="s">
        <v>2163</v>
      </c>
      <c r="P98" s="114" t="s">
        <v>2163</v>
      </c>
      <c r="Q98" s="114" t="s">
        <v>2163</v>
      </c>
      <c r="R98" s="114" t="s">
        <v>2163</v>
      </c>
      <c r="S98" s="114" t="s">
        <v>2163</v>
      </c>
      <c r="T98" s="114" t="s">
        <v>2163</v>
      </c>
      <c r="U98" s="114" t="s">
        <v>2163</v>
      </c>
      <c r="V98" s="114" t="s">
        <v>2163</v>
      </c>
      <c r="W98" s="114" t="s">
        <v>2163</v>
      </c>
      <c r="X98" s="114" t="s">
        <v>2163</v>
      </c>
      <c r="Y98" s="114" t="s">
        <v>2163</v>
      </c>
      <c r="Z98" s="114" t="s">
        <v>2163</v>
      </c>
      <c r="AA98" s="114" t="s">
        <v>2163</v>
      </c>
      <c r="AB98" s="114" t="s">
        <v>2163</v>
      </c>
      <c r="AC98" s="92" t="s">
        <v>1963</v>
      </c>
      <c r="AD98" s="114" t="s">
        <v>2163</v>
      </c>
      <c r="AE98" s="114" t="s">
        <v>2163</v>
      </c>
      <c r="AF98" s="114" t="s">
        <v>2163</v>
      </c>
      <c r="AG98" s="114" t="s">
        <v>2163</v>
      </c>
      <c r="AH98" s="114" t="s">
        <v>2163</v>
      </c>
      <c r="AI98" s="114" t="s">
        <v>2163</v>
      </c>
      <c r="AJ98" s="114" t="s">
        <v>2163</v>
      </c>
      <c r="AK98" s="61" t="s">
        <v>2225</v>
      </c>
      <c r="AL98" s="114" t="s">
        <v>2163</v>
      </c>
    </row>
    <row r="99" spans="1:38">
      <c r="A99" s="122" t="s">
        <v>2533</v>
      </c>
      <c r="B99" s="116" t="s">
        <v>1407</v>
      </c>
      <c r="C99" s="114" t="s">
        <v>2163</v>
      </c>
      <c r="D99" s="114" t="s">
        <v>2163</v>
      </c>
      <c r="E99" s="114" t="s">
        <v>2163</v>
      </c>
      <c r="F99" s="114" t="s">
        <v>2163</v>
      </c>
      <c r="G99" s="114" t="s">
        <v>2163</v>
      </c>
      <c r="H99" s="114" t="s">
        <v>2163</v>
      </c>
      <c r="I99" s="114" t="s">
        <v>2163</v>
      </c>
      <c r="J99" s="114" t="s">
        <v>2163</v>
      </c>
      <c r="K99" s="114" t="s">
        <v>2163</v>
      </c>
      <c r="L99" s="114" t="s">
        <v>2163</v>
      </c>
      <c r="M99" s="114" t="s">
        <v>2163</v>
      </c>
      <c r="N99" s="114" t="s">
        <v>2163</v>
      </c>
      <c r="O99" s="114" t="s">
        <v>2163</v>
      </c>
      <c r="P99" s="114" t="s">
        <v>2163</v>
      </c>
      <c r="Q99" s="114" t="s">
        <v>2163</v>
      </c>
      <c r="R99" s="114" t="s">
        <v>2163</v>
      </c>
      <c r="S99" s="114" t="s">
        <v>2163</v>
      </c>
      <c r="T99" s="114" t="s">
        <v>2163</v>
      </c>
      <c r="U99" s="114" t="s">
        <v>2163</v>
      </c>
      <c r="V99" s="114" t="s">
        <v>2163</v>
      </c>
      <c r="W99" s="114" t="s">
        <v>2163</v>
      </c>
      <c r="X99" s="114" t="s">
        <v>2163</v>
      </c>
      <c r="Y99" s="114" t="s">
        <v>2163</v>
      </c>
      <c r="Z99" s="114" t="s">
        <v>2163</v>
      </c>
      <c r="AA99" s="114" t="s">
        <v>2163</v>
      </c>
      <c r="AB99" s="114" t="s">
        <v>2163</v>
      </c>
      <c r="AC99" s="114" t="s">
        <v>2163</v>
      </c>
      <c r="AD99" s="114" t="s">
        <v>2163</v>
      </c>
      <c r="AE99" s="114" t="s">
        <v>2163</v>
      </c>
      <c r="AF99" s="114" t="s">
        <v>2163</v>
      </c>
      <c r="AG99" s="114" t="s">
        <v>2163</v>
      </c>
      <c r="AH99" s="114" t="s">
        <v>2163</v>
      </c>
      <c r="AI99" s="114" t="s">
        <v>2163</v>
      </c>
      <c r="AJ99" s="123" t="s">
        <v>2531</v>
      </c>
      <c r="AK99" s="61" t="s">
        <v>2176</v>
      </c>
      <c r="AL99" s="274" t="s">
        <v>3806</v>
      </c>
    </row>
    <row r="100" spans="1:38">
      <c r="A100" s="122" t="s">
        <v>2534</v>
      </c>
      <c r="B100" s="116" t="s">
        <v>1408</v>
      </c>
      <c r="C100" s="114" t="s">
        <v>2163</v>
      </c>
      <c r="D100" s="114" t="s">
        <v>2163</v>
      </c>
      <c r="E100" s="114" t="s">
        <v>2163</v>
      </c>
      <c r="F100" s="114" t="s">
        <v>2163</v>
      </c>
      <c r="G100" s="114" t="s">
        <v>2163</v>
      </c>
      <c r="H100" s="114" t="s">
        <v>2163</v>
      </c>
      <c r="I100" s="114" t="s">
        <v>2163</v>
      </c>
      <c r="J100" s="114" t="s">
        <v>2163</v>
      </c>
      <c r="K100" s="114" t="s">
        <v>2163</v>
      </c>
      <c r="L100" s="114" t="s">
        <v>2163</v>
      </c>
      <c r="M100" s="114" t="s">
        <v>2163</v>
      </c>
      <c r="N100" s="114" t="s">
        <v>2163</v>
      </c>
      <c r="O100" s="114" t="s">
        <v>2163</v>
      </c>
      <c r="P100" s="114" t="s">
        <v>2163</v>
      </c>
      <c r="Q100" s="114" t="s">
        <v>2163</v>
      </c>
      <c r="R100" s="114" t="s">
        <v>2163</v>
      </c>
      <c r="S100" s="114" t="s">
        <v>2163</v>
      </c>
      <c r="T100" s="114" t="s">
        <v>2163</v>
      </c>
      <c r="U100" s="114" t="s">
        <v>2163</v>
      </c>
      <c r="V100" s="114" t="s">
        <v>2163</v>
      </c>
      <c r="W100" s="114" t="s">
        <v>2163</v>
      </c>
      <c r="X100" s="114" t="s">
        <v>2163</v>
      </c>
      <c r="Y100" s="114" t="s">
        <v>2163</v>
      </c>
      <c r="Z100" s="114" t="s">
        <v>2163</v>
      </c>
      <c r="AA100" s="114" t="s">
        <v>2163</v>
      </c>
      <c r="AB100" s="114" t="s">
        <v>2163</v>
      </c>
      <c r="AC100" s="114" t="s">
        <v>2163</v>
      </c>
      <c r="AD100" s="114" t="s">
        <v>2163</v>
      </c>
      <c r="AE100" s="114" t="s">
        <v>2163</v>
      </c>
      <c r="AF100" s="114" t="s">
        <v>2163</v>
      </c>
      <c r="AG100" s="114" t="s">
        <v>2163</v>
      </c>
      <c r="AH100" s="114" t="s">
        <v>2163</v>
      </c>
      <c r="AI100" s="114" t="s">
        <v>2163</v>
      </c>
      <c r="AJ100" s="123" t="s">
        <v>2531</v>
      </c>
      <c r="AK100" s="114" t="s">
        <v>2163</v>
      </c>
      <c r="AL100" s="61" t="s">
        <v>2531</v>
      </c>
    </row>
    <row r="101" spans="1:38">
      <c r="A101" s="122" t="s">
        <v>2535</v>
      </c>
      <c r="B101" s="117" t="s">
        <v>1413</v>
      </c>
      <c r="C101" s="114" t="s">
        <v>2163</v>
      </c>
      <c r="D101" s="114" t="s">
        <v>2163</v>
      </c>
      <c r="E101" s="114" t="s">
        <v>2163</v>
      </c>
      <c r="F101" s="114" t="s">
        <v>2163</v>
      </c>
      <c r="G101" s="114" t="s">
        <v>2163</v>
      </c>
      <c r="H101" s="114" t="s">
        <v>2163</v>
      </c>
      <c r="I101" s="114" t="s">
        <v>2163</v>
      </c>
      <c r="J101" s="114" t="s">
        <v>2163</v>
      </c>
      <c r="K101" s="114" t="s">
        <v>2163</v>
      </c>
      <c r="L101" s="114" t="s">
        <v>2163</v>
      </c>
      <c r="M101" s="114" t="s">
        <v>2163</v>
      </c>
      <c r="N101" s="114" t="s">
        <v>2163</v>
      </c>
      <c r="O101" s="114" t="s">
        <v>2163</v>
      </c>
      <c r="P101" s="114" t="s">
        <v>2163</v>
      </c>
      <c r="Q101" s="114" t="s">
        <v>2163</v>
      </c>
      <c r="R101" s="114" t="s">
        <v>2163</v>
      </c>
      <c r="S101" s="114" t="s">
        <v>2163</v>
      </c>
      <c r="T101" s="114" t="s">
        <v>2163</v>
      </c>
      <c r="U101" s="114" t="s">
        <v>2163</v>
      </c>
      <c r="V101" s="114" t="s">
        <v>2163</v>
      </c>
      <c r="W101" s="114" t="s">
        <v>2163</v>
      </c>
      <c r="X101" s="114" t="s">
        <v>2163</v>
      </c>
      <c r="Y101" s="114" t="s">
        <v>2163</v>
      </c>
      <c r="Z101" s="114" t="s">
        <v>2163</v>
      </c>
      <c r="AA101" s="114" t="s">
        <v>2163</v>
      </c>
      <c r="AB101" s="114" t="s">
        <v>2163</v>
      </c>
      <c r="AC101" s="114" t="s">
        <v>2163</v>
      </c>
      <c r="AD101" s="114" t="s">
        <v>2163</v>
      </c>
      <c r="AE101" s="114" t="s">
        <v>2163</v>
      </c>
      <c r="AF101" s="114" t="s">
        <v>2163</v>
      </c>
      <c r="AG101" s="114" t="s">
        <v>2163</v>
      </c>
      <c r="AH101" s="114" t="s">
        <v>2163</v>
      </c>
      <c r="AI101" s="114" t="s">
        <v>2163</v>
      </c>
      <c r="AJ101" s="123" t="s">
        <v>2531</v>
      </c>
      <c r="AK101" s="114" t="s">
        <v>2163</v>
      </c>
      <c r="AL101" s="61" t="s">
        <v>2531</v>
      </c>
    </row>
    <row r="102" spans="1:38">
      <c r="A102" s="122" t="s">
        <v>2536</v>
      </c>
      <c r="B102" s="117" t="s">
        <v>1414</v>
      </c>
      <c r="C102" s="114" t="s">
        <v>2163</v>
      </c>
      <c r="D102" s="114" t="s">
        <v>2163</v>
      </c>
      <c r="E102" s="114" t="s">
        <v>2163</v>
      </c>
      <c r="F102" s="114" t="s">
        <v>2163</v>
      </c>
      <c r="G102" s="114" t="s">
        <v>2163</v>
      </c>
      <c r="H102" s="114" t="s">
        <v>2163</v>
      </c>
      <c r="I102" s="114" t="s">
        <v>2163</v>
      </c>
      <c r="J102" s="114" t="s">
        <v>2163</v>
      </c>
      <c r="K102" s="114" t="s">
        <v>2163</v>
      </c>
      <c r="L102" s="114" t="s">
        <v>2163</v>
      </c>
      <c r="M102" s="114" t="s">
        <v>2163</v>
      </c>
      <c r="N102" s="114" t="s">
        <v>2163</v>
      </c>
      <c r="O102" s="114" t="s">
        <v>2163</v>
      </c>
      <c r="P102" s="114" t="s">
        <v>2163</v>
      </c>
      <c r="Q102" s="114" t="s">
        <v>2163</v>
      </c>
      <c r="R102" s="114" t="s">
        <v>2163</v>
      </c>
      <c r="S102" s="114" t="s">
        <v>2163</v>
      </c>
      <c r="T102" s="114" t="s">
        <v>2163</v>
      </c>
      <c r="U102" s="114" t="s">
        <v>2163</v>
      </c>
      <c r="V102" s="114" t="s">
        <v>2163</v>
      </c>
      <c r="W102" s="114" t="s">
        <v>2163</v>
      </c>
      <c r="X102" s="114" t="s">
        <v>2163</v>
      </c>
      <c r="Y102" s="114" t="s">
        <v>2163</v>
      </c>
      <c r="Z102" s="114" t="s">
        <v>2163</v>
      </c>
      <c r="AA102" s="114" t="s">
        <v>2163</v>
      </c>
      <c r="AB102" s="114" t="s">
        <v>2163</v>
      </c>
      <c r="AC102" s="114" t="s">
        <v>2163</v>
      </c>
      <c r="AD102" s="114" t="s">
        <v>2163</v>
      </c>
      <c r="AE102" s="114" t="s">
        <v>2163</v>
      </c>
      <c r="AF102" s="114" t="s">
        <v>2163</v>
      </c>
      <c r="AG102" s="114" t="s">
        <v>2163</v>
      </c>
      <c r="AH102" s="114" t="s">
        <v>2163</v>
      </c>
      <c r="AI102" s="114" t="s">
        <v>2163</v>
      </c>
      <c r="AJ102" s="123" t="s">
        <v>2531</v>
      </c>
      <c r="AK102" s="61" t="s">
        <v>2176</v>
      </c>
      <c r="AL102" s="114" t="s">
        <v>2163</v>
      </c>
    </row>
    <row r="103" spans="1:38">
      <c r="A103" s="122" t="s">
        <v>2537</v>
      </c>
      <c r="B103" s="117" t="s">
        <v>1415</v>
      </c>
      <c r="C103" s="114" t="s">
        <v>2163</v>
      </c>
      <c r="D103" s="114" t="s">
        <v>2163</v>
      </c>
      <c r="E103" s="114" t="s">
        <v>2163</v>
      </c>
      <c r="F103" s="114" t="s">
        <v>2163</v>
      </c>
      <c r="G103" s="114" t="s">
        <v>2163</v>
      </c>
      <c r="H103" s="114" t="s">
        <v>2163</v>
      </c>
      <c r="I103" s="114" t="s">
        <v>2163</v>
      </c>
      <c r="J103" s="114" t="s">
        <v>2163</v>
      </c>
      <c r="K103" s="114" t="s">
        <v>2163</v>
      </c>
      <c r="L103" s="114" t="s">
        <v>2163</v>
      </c>
      <c r="M103" s="114" t="s">
        <v>2163</v>
      </c>
      <c r="N103" s="114" t="s">
        <v>2163</v>
      </c>
      <c r="O103" s="114" t="s">
        <v>2163</v>
      </c>
      <c r="P103" s="114" t="s">
        <v>2163</v>
      </c>
      <c r="Q103" s="114" t="s">
        <v>2163</v>
      </c>
      <c r="R103" s="114" t="s">
        <v>2163</v>
      </c>
      <c r="S103" s="114" t="s">
        <v>2163</v>
      </c>
      <c r="T103" s="114" t="s">
        <v>2163</v>
      </c>
      <c r="U103" s="114" t="s">
        <v>2163</v>
      </c>
      <c r="V103" s="114" t="s">
        <v>2163</v>
      </c>
      <c r="W103" s="114" t="s">
        <v>2163</v>
      </c>
      <c r="X103" s="114" t="s">
        <v>2163</v>
      </c>
      <c r="Y103" s="114" t="s">
        <v>2163</v>
      </c>
      <c r="Z103" s="114" t="s">
        <v>2163</v>
      </c>
      <c r="AA103" s="114" t="s">
        <v>2163</v>
      </c>
      <c r="AB103" s="114" t="s">
        <v>2163</v>
      </c>
      <c r="AC103" s="114" t="s">
        <v>2163</v>
      </c>
      <c r="AD103" s="114" t="s">
        <v>2163</v>
      </c>
      <c r="AE103" s="114" t="s">
        <v>2163</v>
      </c>
      <c r="AF103" s="114" t="s">
        <v>2163</v>
      </c>
      <c r="AG103" s="114" t="s">
        <v>2163</v>
      </c>
      <c r="AH103" s="114" t="s">
        <v>2163</v>
      </c>
      <c r="AI103" s="114" t="s">
        <v>2163</v>
      </c>
      <c r="AJ103" s="123" t="s">
        <v>2531</v>
      </c>
      <c r="AK103" s="61" t="s">
        <v>2176</v>
      </c>
      <c r="AL103" s="114" t="s">
        <v>2163</v>
      </c>
    </row>
    <row r="104" spans="1:38">
      <c r="A104" s="122" t="s">
        <v>1929</v>
      </c>
      <c r="B104" s="117" t="s">
        <v>1420</v>
      </c>
      <c r="C104" s="114" t="s">
        <v>2163</v>
      </c>
      <c r="D104" s="114" t="s">
        <v>2163</v>
      </c>
      <c r="E104" s="114" t="s">
        <v>2163</v>
      </c>
      <c r="F104" s="114" t="s">
        <v>2163</v>
      </c>
      <c r="G104" s="114" t="s">
        <v>2163</v>
      </c>
      <c r="H104" s="114" t="s">
        <v>2163</v>
      </c>
      <c r="I104" s="114" t="s">
        <v>2163</v>
      </c>
      <c r="J104" s="114" t="s">
        <v>2163</v>
      </c>
      <c r="K104" s="114" t="s">
        <v>2163</v>
      </c>
      <c r="L104" s="114" t="s">
        <v>2163</v>
      </c>
      <c r="M104" s="114" t="s">
        <v>2163</v>
      </c>
      <c r="N104" s="114" t="s">
        <v>2163</v>
      </c>
      <c r="O104" s="114" t="s">
        <v>2163</v>
      </c>
      <c r="P104" s="114" t="s">
        <v>2163</v>
      </c>
      <c r="Q104" s="114" t="s">
        <v>2163</v>
      </c>
      <c r="R104" s="114" t="s">
        <v>2163</v>
      </c>
      <c r="S104" s="114" t="s">
        <v>2163</v>
      </c>
      <c r="T104" s="114" t="s">
        <v>2163</v>
      </c>
      <c r="U104" s="114" t="s">
        <v>2163</v>
      </c>
      <c r="V104" s="114" t="s">
        <v>2163</v>
      </c>
      <c r="W104" s="114" t="s">
        <v>2163</v>
      </c>
      <c r="X104" s="114" t="s">
        <v>2163</v>
      </c>
      <c r="Y104" s="114" t="s">
        <v>2163</v>
      </c>
      <c r="Z104" s="114" t="s">
        <v>2163</v>
      </c>
      <c r="AA104" s="114" t="s">
        <v>2163</v>
      </c>
      <c r="AB104" s="114" t="s">
        <v>2163</v>
      </c>
      <c r="AC104" s="92" t="s">
        <v>1963</v>
      </c>
      <c r="AD104" s="92" t="s">
        <v>1964</v>
      </c>
      <c r="AE104" s="114" t="s">
        <v>2163</v>
      </c>
      <c r="AF104" s="114" t="s">
        <v>2163</v>
      </c>
      <c r="AG104" s="114" t="s">
        <v>2163</v>
      </c>
      <c r="AH104" s="114" t="s">
        <v>2163</v>
      </c>
      <c r="AI104" s="114" t="s">
        <v>2163</v>
      </c>
      <c r="AJ104" s="114" t="s">
        <v>2163</v>
      </c>
      <c r="AK104" s="113" t="s">
        <v>1966</v>
      </c>
      <c r="AL104" s="114" t="s">
        <v>2163</v>
      </c>
    </row>
    <row r="105" spans="1:38">
      <c r="A105" s="122" t="s">
        <v>1125</v>
      </c>
      <c r="B105" s="116" t="s">
        <v>1430</v>
      </c>
      <c r="C105" s="114" t="s">
        <v>2163</v>
      </c>
      <c r="D105" s="114" t="s">
        <v>2163</v>
      </c>
      <c r="E105" s="114" t="s">
        <v>2163</v>
      </c>
      <c r="F105" s="92" t="s">
        <v>1958</v>
      </c>
      <c r="G105" s="114" t="s">
        <v>2163</v>
      </c>
      <c r="H105" s="114" t="s">
        <v>2163</v>
      </c>
      <c r="I105" s="114" t="s">
        <v>2163</v>
      </c>
      <c r="J105" s="114" t="s">
        <v>2163</v>
      </c>
      <c r="K105" s="92" t="s">
        <v>1809</v>
      </c>
      <c r="L105" s="114" t="s">
        <v>2163</v>
      </c>
      <c r="M105" s="114" t="s">
        <v>2163</v>
      </c>
      <c r="N105" s="114" t="s">
        <v>2163</v>
      </c>
      <c r="O105" s="114" t="s">
        <v>2163</v>
      </c>
      <c r="P105" s="123" t="s">
        <v>2184</v>
      </c>
      <c r="Q105" s="114" t="s">
        <v>2163</v>
      </c>
      <c r="R105" s="123" t="s">
        <v>2167</v>
      </c>
      <c r="S105" s="114" t="s">
        <v>2163</v>
      </c>
      <c r="T105" s="123" t="s">
        <v>2169</v>
      </c>
      <c r="U105" s="123" t="s">
        <v>2204</v>
      </c>
      <c r="V105" s="123" t="s">
        <v>2190</v>
      </c>
      <c r="W105" s="114" t="s">
        <v>2163</v>
      </c>
      <c r="X105" s="114" t="s">
        <v>2163</v>
      </c>
      <c r="Y105" s="123" t="s">
        <v>2192</v>
      </c>
      <c r="Z105" s="123" t="s">
        <v>2205</v>
      </c>
      <c r="AA105" s="123" t="s">
        <v>2175</v>
      </c>
      <c r="AB105" s="123" t="s">
        <v>2176</v>
      </c>
      <c r="AC105" s="114" t="s">
        <v>2163</v>
      </c>
      <c r="AD105" s="114" t="s">
        <v>2163</v>
      </c>
      <c r="AE105" s="114" t="s">
        <v>2163</v>
      </c>
      <c r="AF105" s="114" t="s">
        <v>2163</v>
      </c>
      <c r="AG105" s="114" t="s">
        <v>2163</v>
      </c>
      <c r="AH105" s="114" t="s">
        <v>2163</v>
      </c>
      <c r="AI105" s="114" t="s">
        <v>2163</v>
      </c>
      <c r="AJ105" s="114" t="s">
        <v>2163</v>
      </c>
      <c r="AK105" s="61" t="s">
        <v>2176</v>
      </c>
      <c r="AL105" s="114" t="s">
        <v>2163</v>
      </c>
    </row>
    <row r="106" spans="1:38">
      <c r="A106" s="122" t="s">
        <v>1126</v>
      </c>
      <c r="B106" s="116" t="s">
        <v>1432</v>
      </c>
      <c r="C106" s="114" t="s">
        <v>2163</v>
      </c>
      <c r="D106" s="114" t="s">
        <v>2163</v>
      </c>
      <c r="E106" s="114" t="s">
        <v>2163</v>
      </c>
      <c r="F106" s="114" t="s">
        <v>2163</v>
      </c>
      <c r="G106" s="114" t="s">
        <v>2163</v>
      </c>
      <c r="H106" s="114" t="s">
        <v>2163</v>
      </c>
      <c r="I106" s="114" t="s">
        <v>2163</v>
      </c>
      <c r="J106" s="114" t="s">
        <v>2163</v>
      </c>
      <c r="K106" s="114" t="s">
        <v>2163</v>
      </c>
      <c r="L106" s="114" t="s">
        <v>2163</v>
      </c>
      <c r="M106" s="114" t="s">
        <v>2163</v>
      </c>
      <c r="N106" s="114" t="s">
        <v>2163</v>
      </c>
      <c r="O106" s="114" t="s">
        <v>2163</v>
      </c>
      <c r="P106" s="114" t="s">
        <v>2163</v>
      </c>
      <c r="Q106" s="114" t="s">
        <v>2163</v>
      </c>
      <c r="R106" s="114" t="s">
        <v>2163</v>
      </c>
      <c r="S106" s="114" t="s">
        <v>2163</v>
      </c>
      <c r="T106" s="114" t="s">
        <v>2163</v>
      </c>
      <c r="U106" s="114" t="s">
        <v>2163</v>
      </c>
      <c r="V106" s="114" t="s">
        <v>2163</v>
      </c>
      <c r="W106" s="114" t="s">
        <v>2163</v>
      </c>
      <c r="X106" s="92" t="s">
        <v>1961</v>
      </c>
      <c r="Y106" s="114" t="s">
        <v>2163</v>
      </c>
      <c r="Z106" s="123" t="s">
        <v>2174</v>
      </c>
      <c r="AA106" s="92" t="s">
        <v>1964</v>
      </c>
      <c r="AB106" s="114" t="s">
        <v>2163</v>
      </c>
      <c r="AC106" s="92" t="s">
        <v>1963</v>
      </c>
      <c r="AD106" s="114" t="s">
        <v>2163</v>
      </c>
      <c r="AE106" s="92" t="s">
        <v>2240</v>
      </c>
      <c r="AF106" s="123" t="s">
        <v>2210</v>
      </c>
      <c r="AG106" s="114" t="s">
        <v>2163</v>
      </c>
      <c r="AH106" s="114" t="s">
        <v>2163</v>
      </c>
      <c r="AI106" s="114" t="s">
        <v>2163</v>
      </c>
      <c r="AJ106" s="61" t="s">
        <v>2532</v>
      </c>
      <c r="AK106" s="61" t="s">
        <v>2225</v>
      </c>
      <c r="AL106" s="61" t="s">
        <v>3805</v>
      </c>
    </row>
    <row r="107" spans="1:38">
      <c r="A107" s="122" t="s">
        <v>1127</v>
      </c>
      <c r="B107" s="116" t="s">
        <v>1434</v>
      </c>
      <c r="C107" s="114" t="s">
        <v>2163</v>
      </c>
      <c r="D107" s="114" t="s">
        <v>2163</v>
      </c>
      <c r="E107" s="114" t="s">
        <v>2163</v>
      </c>
      <c r="F107" s="114" t="s">
        <v>2163</v>
      </c>
      <c r="G107" s="114" t="s">
        <v>2163</v>
      </c>
      <c r="H107" s="114" t="s">
        <v>2163</v>
      </c>
      <c r="I107" s="114" t="s">
        <v>2163</v>
      </c>
      <c r="J107" s="114" t="s">
        <v>2163</v>
      </c>
      <c r="K107" s="114" t="s">
        <v>2163</v>
      </c>
      <c r="L107" s="114" t="s">
        <v>2163</v>
      </c>
      <c r="M107" s="114" t="s">
        <v>2163</v>
      </c>
      <c r="N107" s="114" t="s">
        <v>2163</v>
      </c>
      <c r="O107" s="114" t="s">
        <v>2163</v>
      </c>
      <c r="P107" s="114" t="s">
        <v>2163</v>
      </c>
      <c r="Q107" s="114" t="s">
        <v>2163</v>
      </c>
      <c r="R107" s="114" t="s">
        <v>2163</v>
      </c>
      <c r="S107" s="114" t="s">
        <v>2163</v>
      </c>
      <c r="T107" s="114" t="s">
        <v>2163</v>
      </c>
      <c r="U107" s="114" t="s">
        <v>2163</v>
      </c>
      <c r="V107" s="114" t="s">
        <v>2163</v>
      </c>
      <c r="W107" s="114" t="s">
        <v>2163</v>
      </c>
      <c r="X107" s="123" t="s">
        <v>2169</v>
      </c>
      <c r="Y107" s="123" t="s">
        <v>2173</v>
      </c>
      <c r="Z107" s="123" t="s">
        <v>2205</v>
      </c>
      <c r="AA107" s="123" t="s">
        <v>2175</v>
      </c>
      <c r="AB107" s="123" t="s">
        <v>2176</v>
      </c>
      <c r="AC107" s="114" t="s">
        <v>2163</v>
      </c>
      <c r="AD107" s="114" t="s">
        <v>2163</v>
      </c>
      <c r="AE107" s="114" t="s">
        <v>2163</v>
      </c>
      <c r="AF107" s="114" t="s">
        <v>2163</v>
      </c>
      <c r="AG107" s="114" t="s">
        <v>2163</v>
      </c>
      <c r="AH107" s="114" t="s">
        <v>2163</v>
      </c>
      <c r="AI107" s="114" t="s">
        <v>2163</v>
      </c>
      <c r="AJ107" s="61" t="s">
        <v>2531</v>
      </c>
      <c r="AK107" s="114" t="s">
        <v>2163</v>
      </c>
      <c r="AL107" s="61" t="s">
        <v>2531</v>
      </c>
    </row>
    <row r="108" spans="1:38">
      <c r="A108" s="122" t="s">
        <v>1128</v>
      </c>
      <c r="B108" s="116" t="s">
        <v>1437</v>
      </c>
      <c r="C108" s="114" t="s">
        <v>2163</v>
      </c>
      <c r="D108" s="114" t="s">
        <v>2163</v>
      </c>
      <c r="E108" s="114" t="s">
        <v>2163</v>
      </c>
      <c r="F108" s="114" t="s">
        <v>2163</v>
      </c>
      <c r="G108" s="114" t="s">
        <v>2163</v>
      </c>
      <c r="H108" s="114" t="s">
        <v>2163</v>
      </c>
      <c r="I108" s="114" t="s">
        <v>2163</v>
      </c>
      <c r="J108" s="114" t="s">
        <v>2163</v>
      </c>
      <c r="K108" s="114" t="s">
        <v>2163</v>
      </c>
      <c r="L108" s="114" t="s">
        <v>2163</v>
      </c>
      <c r="M108" s="114" t="s">
        <v>2163</v>
      </c>
      <c r="N108" s="114" t="s">
        <v>2163</v>
      </c>
      <c r="O108" s="114" t="s">
        <v>2163</v>
      </c>
      <c r="P108" s="114" t="s">
        <v>2163</v>
      </c>
      <c r="Q108" s="114" t="s">
        <v>2163</v>
      </c>
      <c r="R108" s="114" t="s">
        <v>2163</v>
      </c>
      <c r="S108" s="114" t="s">
        <v>2163</v>
      </c>
      <c r="T108" s="114" t="s">
        <v>2163</v>
      </c>
      <c r="U108" s="114" t="s">
        <v>2163</v>
      </c>
      <c r="V108" s="114" t="s">
        <v>2163</v>
      </c>
      <c r="W108" s="114" t="s">
        <v>2163</v>
      </c>
      <c r="X108" s="114" t="s">
        <v>2163</v>
      </c>
      <c r="Y108" s="92" t="s">
        <v>1961</v>
      </c>
      <c r="Z108" s="92" t="s">
        <v>1962</v>
      </c>
      <c r="AA108" s="114" t="s">
        <v>2163</v>
      </c>
      <c r="AB108" s="123" t="s">
        <v>2225</v>
      </c>
      <c r="AC108" s="114" t="s">
        <v>2163</v>
      </c>
      <c r="AD108" s="123" t="s">
        <v>2217</v>
      </c>
      <c r="AE108" s="114" t="s">
        <v>2163</v>
      </c>
      <c r="AF108" s="114" t="s">
        <v>2163</v>
      </c>
      <c r="AG108" s="114" t="s">
        <v>2163</v>
      </c>
      <c r="AH108" s="114" t="s">
        <v>2163</v>
      </c>
      <c r="AI108" s="114" t="s">
        <v>2163</v>
      </c>
      <c r="AJ108" s="61" t="s">
        <v>2532</v>
      </c>
      <c r="AK108" s="61" t="s">
        <v>2225</v>
      </c>
      <c r="AL108" s="61" t="s">
        <v>3805</v>
      </c>
    </row>
    <row r="109" spans="1:38">
      <c r="A109" s="122" t="s">
        <v>1129</v>
      </c>
      <c r="B109" s="116" t="s">
        <v>1438</v>
      </c>
      <c r="C109" s="114" t="s">
        <v>2163</v>
      </c>
      <c r="D109" s="114" t="s">
        <v>2163</v>
      </c>
      <c r="E109" s="114" t="s">
        <v>2163</v>
      </c>
      <c r="F109" s="114" t="s">
        <v>2163</v>
      </c>
      <c r="G109" s="114" t="s">
        <v>2163</v>
      </c>
      <c r="H109" s="114" t="s">
        <v>2163</v>
      </c>
      <c r="I109" s="114" t="s">
        <v>2163</v>
      </c>
      <c r="J109" s="114" t="s">
        <v>2163</v>
      </c>
      <c r="K109" s="114" t="s">
        <v>2163</v>
      </c>
      <c r="L109" s="114" t="s">
        <v>2163</v>
      </c>
      <c r="M109" s="114" t="s">
        <v>2163</v>
      </c>
      <c r="N109" s="114" t="s">
        <v>2163</v>
      </c>
      <c r="O109" s="114" t="s">
        <v>2163</v>
      </c>
      <c r="P109" s="114" t="s">
        <v>2163</v>
      </c>
      <c r="Q109" s="114" t="s">
        <v>2163</v>
      </c>
      <c r="R109" s="114" t="s">
        <v>2163</v>
      </c>
      <c r="S109" s="114" t="s">
        <v>2163</v>
      </c>
      <c r="T109" s="114" t="s">
        <v>2163</v>
      </c>
      <c r="U109" s="92" t="s">
        <v>1809</v>
      </c>
      <c r="V109" s="114" t="s">
        <v>2163</v>
      </c>
      <c r="W109" s="114" t="s">
        <v>2163</v>
      </c>
      <c r="X109" s="92" t="s">
        <v>1961</v>
      </c>
      <c r="Y109" s="114" t="s">
        <v>2163</v>
      </c>
      <c r="Z109" s="92" t="s">
        <v>1962</v>
      </c>
      <c r="AA109" s="114" t="s">
        <v>2163</v>
      </c>
      <c r="AB109" s="114" t="s">
        <v>2163</v>
      </c>
      <c r="AC109" s="123" t="s">
        <v>2226</v>
      </c>
      <c r="AD109" s="123" t="s">
        <v>2217</v>
      </c>
      <c r="AE109" s="114" t="s">
        <v>2163</v>
      </c>
      <c r="AF109" s="123" t="s">
        <v>2177</v>
      </c>
      <c r="AG109" s="123" t="s">
        <v>2178</v>
      </c>
      <c r="AH109" s="114" t="s">
        <v>2163</v>
      </c>
      <c r="AI109" s="61" t="s">
        <v>2181</v>
      </c>
      <c r="AJ109" s="114" t="s">
        <v>2163</v>
      </c>
      <c r="AK109" s="61" t="s">
        <v>2176</v>
      </c>
      <c r="AL109" s="114" t="s">
        <v>2163</v>
      </c>
    </row>
    <row r="110" spans="1:38">
      <c r="A110" s="122" t="s">
        <v>1130</v>
      </c>
      <c r="B110" s="116" t="s">
        <v>1439</v>
      </c>
      <c r="C110" s="114" t="s">
        <v>2163</v>
      </c>
      <c r="D110" s="114" t="s">
        <v>2163</v>
      </c>
      <c r="E110" s="114" t="s">
        <v>2163</v>
      </c>
      <c r="F110" s="114" t="s">
        <v>2163</v>
      </c>
      <c r="G110" s="114" t="s">
        <v>2163</v>
      </c>
      <c r="H110" s="114" t="s">
        <v>2163</v>
      </c>
      <c r="I110" s="114" t="s">
        <v>2163</v>
      </c>
      <c r="J110" s="114" t="s">
        <v>2163</v>
      </c>
      <c r="K110" s="114" t="s">
        <v>2163</v>
      </c>
      <c r="L110" s="114" t="s">
        <v>2163</v>
      </c>
      <c r="M110" s="114" t="s">
        <v>2163</v>
      </c>
      <c r="N110" s="114" t="s">
        <v>2163</v>
      </c>
      <c r="O110" s="114" t="s">
        <v>2163</v>
      </c>
      <c r="P110" s="114" t="s">
        <v>2163</v>
      </c>
      <c r="Q110" s="114" t="s">
        <v>2163</v>
      </c>
      <c r="R110" s="114" t="s">
        <v>2163</v>
      </c>
      <c r="S110" s="114" t="s">
        <v>2163</v>
      </c>
      <c r="T110" s="92" t="s">
        <v>1961</v>
      </c>
      <c r="U110" s="92" t="s">
        <v>1809</v>
      </c>
      <c r="V110" s="114" t="s">
        <v>2163</v>
      </c>
      <c r="W110" s="92" t="s">
        <v>1963</v>
      </c>
      <c r="X110" s="114" t="s">
        <v>2163</v>
      </c>
      <c r="Y110" s="123" t="s">
        <v>2173</v>
      </c>
      <c r="Z110" s="123" t="s">
        <v>2174</v>
      </c>
      <c r="AA110" s="114" t="s">
        <v>2163</v>
      </c>
      <c r="AB110" s="92" t="s">
        <v>1966</v>
      </c>
      <c r="AC110" s="114" t="s">
        <v>2163</v>
      </c>
      <c r="AD110" s="92" t="s">
        <v>1964</v>
      </c>
      <c r="AE110" s="92" t="s">
        <v>2240</v>
      </c>
      <c r="AF110" s="123" t="s">
        <v>2177</v>
      </c>
      <c r="AG110" s="123" t="s">
        <v>2178</v>
      </c>
      <c r="AH110" s="124" t="s">
        <v>2219</v>
      </c>
      <c r="AI110" s="61" t="s">
        <v>2181</v>
      </c>
      <c r="AJ110" s="114" t="s">
        <v>2163</v>
      </c>
      <c r="AK110" s="61" t="s">
        <v>2176</v>
      </c>
      <c r="AL110" s="114" t="s">
        <v>2163</v>
      </c>
    </row>
    <row r="111" spans="1:38">
      <c r="A111" s="122" t="s">
        <v>1131</v>
      </c>
      <c r="B111" s="117" t="s">
        <v>1440</v>
      </c>
      <c r="C111" s="114" t="s">
        <v>2163</v>
      </c>
      <c r="D111" s="114" t="s">
        <v>2163</v>
      </c>
      <c r="E111" s="114" t="s">
        <v>2163</v>
      </c>
      <c r="F111" s="114" t="s">
        <v>2163</v>
      </c>
      <c r="G111" s="114" t="s">
        <v>2163</v>
      </c>
      <c r="H111" s="114" t="s">
        <v>2163</v>
      </c>
      <c r="I111" s="114" t="s">
        <v>2163</v>
      </c>
      <c r="J111" s="114" t="s">
        <v>2163</v>
      </c>
      <c r="K111" s="114" t="s">
        <v>2163</v>
      </c>
      <c r="L111" s="114" t="s">
        <v>2163</v>
      </c>
      <c r="M111" s="114" t="s">
        <v>2163</v>
      </c>
      <c r="N111" s="114" t="s">
        <v>2163</v>
      </c>
      <c r="O111" s="114" t="s">
        <v>2163</v>
      </c>
      <c r="P111" s="114" t="s">
        <v>2163</v>
      </c>
      <c r="Q111" s="114" t="s">
        <v>2163</v>
      </c>
      <c r="R111" s="92" t="s">
        <v>1962</v>
      </c>
      <c r="S111" s="92" t="s">
        <v>1963</v>
      </c>
      <c r="T111" s="123" t="s">
        <v>2169</v>
      </c>
      <c r="U111" s="123" t="s">
        <v>2204</v>
      </c>
      <c r="V111" s="114" t="s">
        <v>2163</v>
      </c>
      <c r="W111" s="114" t="s">
        <v>2163</v>
      </c>
      <c r="X111" s="92" t="s">
        <v>1961</v>
      </c>
      <c r="Y111" s="114" t="s">
        <v>2163</v>
      </c>
      <c r="Z111" s="92" t="s">
        <v>1962</v>
      </c>
      <c r="AA111" s="92" t="s">
        <v>1964</v>
      </c>
      <c r="AB111" s="114" t="s">
        <v>2163</v>
      </c>
      <c r="AC111" s="92" t="s">
        <v>1963</v>
      </c>
      <c r="AD111" s="123" t="s">
        <v>2217</v>
      </c>
      <c r="AE111" s="114" t="s">
        <v>2163</v>
      </c>
      <c r="AF111" s="114" t="s">
        <v>2163</v>
      </c>
      <c r="AG111" s="114" t="s">
        <v>2163</v>
      </c>
      <c r="AH111" s="114" t="s">
        <v>2163</v>
      </c>
      <c r="AI111" s="114" t="s">
        <v>2163</v>
      </c>
      <c r="AJ111" s="114" t="s">
        <v>2163</v>
      </c>
      <c r="AK111" s="61" t="s">
        <v>2176</v>
      </c>
      <c r="AL111" s="114" t="s">
        <v>2163</v>
      </c>
    </row>
    <row r="112" spans="1:38">
      <c r="A112" s="122" t="s">
        <v>1132</v>
      </c>
      <c r="B112" s="116" t="s">
        <v>1444</v>
      </c>
      <c r="C112" s="114" t="s">
        <v>2163</v>
      </c>
      <c r="D112" s="114" t="s">
        <v>2163</v>
      </c>
      <c r="E112" s="114" t="s">
        <v>2163</v>
      </c>
      <c r="F112" s="114" t="s">
        <v>2163</v>
      </c>
      <c r="G112" s="114" t="s">
        <v>2163</v>
      </c>
      <c r="H112" s="114" t="s">
        <v>2163</v>
      </c>
      <c r="I112" s="114" t="s">
        <v>2163</v>
      </c>
      <c r="J112" s="114" t="s">
        <v>2163</v>
      </c>
      <c r="K112" s="114" t="s">
        <v>2163</v>
      </c>
      <c r="L112" s="123" t="s">
        <v>2194</v>
      </c>
      <c r="M112" s="123" t="s">
        <v>2183</v>
      </c>
      <c r="N112" s="114" t="s">
        <v>2163</v>
      </c>
      <c r="O112" s="114" t="s">
        <v>2163</v>
      </c>
      <c r="P112" s="114" t="s">
        <v>2163</v>
      </c>
      <c r="Q112" s="114" t="s">
        <v>2163</v>
      </c>
      <c r="R112" s="114" t="s">
        <v>2163</v>
      </c>
      <c r="S112" s="114" t="s">
        <v>2163</v>
      </c>
      <c r="T112" s="114" t="s">
        <v>2163</v>
      </c>
      <c r="U112" s="114" t="s">
        <v>2163</v>
      </c>
      <c r="V112" s="114" t="s">
        <v>2163</v>
      </c>
      <c r="W112" s="114" t="s">
        <v>2163</v>
      </c>
      <c r="X112" s="114" t="s">
        <v>2163</v>
      </c>
      <c r="Y112" s="114" t="s">
        <v>2163</v>
      </c>
      <c r="Z112" s="114" t="s">
        <v>2163</v>
      </c>
      <c r="AA112" s="114" t="s">
        <v>2163</v>
      </c>
      <c r="AB112" s="114" t="s">
        <v>2163</v>
      </c>
      <c r="AC112" s="114" t="s">
        <v>2163</v>
      </c>
      <c r="AD112" s="114" t="s">
        <v>2163</v>
      </c>
      <c r="AE112" s="114" t="s">
        <v>2163</v>
      </c>
      <c r="AF112" s="114" t="s">
        <v>2163</v>
      </c>
      <c r="AG112" s="114" t="s">
        <v>2163</v>
      </c>
      <c r="AH112" s="114" t="s">
        <v>2163</v>
      </c>
      <c r="AI112" s="114" t="s">
        <v>2163</v>
      </c>
      <c r="AJ112" s="114" t="s">
        <v>2163</v>
      </c>
      <c r="AK112" s="114" t="s">
        <v>2163</v>
      </c>
      <c r="AL112" s="114" t="s">
        <v>2163</v>
      </c>
    </row>
    <row r="113" spans="1:38">
      <c r="A113" s="122" t="s">
        <v>1133</v>
      </c>
      <c r="B113" s="116" t="s">
        <v>1445</v>
      </c>
      <c r="C113" s="114" t="s">
        <v>2163</v>
      </c>
      <c r="D113" s="114" t="s">
        <v>2163</v>
      </c>
      <c r="E113" s="114" t="s">
        <v>2163</v>
      </c>
      <c r="F113" s="114" t="s">
        <v>2163</v>
      </c>
      <c r="G113" s="114" t="s">
        <v>2163</v>
      </c>
      <c r="H113" s="114" t="s">
        <v>2163</v>
      </c>
      <c r="I113" s="114" t="s">
        <v>2163</v>
      </c>
      <c r="J113" s="114" t="s">
        <v>2163</v>
      </c>
      <c r="K113" s="114" t="s">
        <v>2163</v>
      </c>
      <c r="L113" s="123" t="s">
        <v>2194</v>
      </c>
      <c r="M113" s="123" t="s">
        <v>2183</v>
      </c>
      <c r="N113" s="114" t="s">
        <v>2163</v>
      </c>
      <c r="O113" s="114" t="s">
        <v>2163</v>
      </c>
      <c r="P113" s="114" t="s">
        <v>2163</v>
      </c>
      <c r="Q113" s="114" t="s">
        <v>2163</v>
      </c>
      <c r="R113" s="114" t="s">
        <v>2163</v>
      </c>
      <c r="S113" s="114" t="s">
        <v>2163</v>
      </c>
      <c r="T113" s="114" t="s">
        <v>2163</v>
      </c>
      <c r="U113" s="114" t="s">
        <v>2163</v>
      </c>
      <c r="V113" s="114" t="s">
        <v>2163</v>
      </c>
      <c r="W113" s="114" t="s">
        <v>2163</v>
      </c>
      <c r="X113" s="114" t="s">
        <v>2163</v>
      </c>
      <c r="Y113" s="114" t="s">
        <v>2163</v>
      </c>
      <c r="Z113" s="114" t="s">
        <v>2163</v>
      </c>
      <c r="AA113" s="114" t="s">
        <v>2163</v>
      </c>
      <c r="AB113" s="114" t="s">
        <v>2163</v>
      </c>
      <c r="AC113" s="114" t="s">
        <v>2163</v>
      </c>
      <c r="AD113" s="114" t="s">
        <v>2163</v>
      </c>
      <c r="AE113" s="114" t="s">
        <v>2163</v>
      </c>
      <c r="AF113" s="114" t="s">
        <v>2163</v>
      </c>
      <c r="AG113" s="114" t="s">
        <v>2163</v>
      </c>
      <c r="AH113" s="114" t="s">
        <v>2163</v>
      </c>
      <c r="AI113" s="114" t="s">
        <v>2163</v>
      </c>
      <c r="AJ113" s="114" t="s">
        <v>2163</v>
      </c>
      <c r="AK113" s="114" t="s">
        <v>2163</v>
      </c>
      <c r="AL113" s="114" t="s">
        <v>2163</v>
      </c>
    </row>
    <row r="114" spans="1:38">
      <c r="A114" s="122" t="s">
        <v>1134</v>
      </c>
      <c r="B114" s="116" t="s">
        <v>1446</v>
      </c>
      <c r="C114" s="114" t="s">
        <v>2163</v>
      </c>
      <c r="D114" s="114" t="s">
        <v>2163</v>
      </c>
      <c r="E114" s="114" t="s">
        <v>2163</v>
      </c>
      <c r="F114" s="114" t="s">
        <v>2163</v>
      </c>
      <c r="G114" s="114" t="s">
        <v>2163</v>
      </c>
      <c r="H114" s="114" t="s">
        <v>2163</v>
      </c>
      <c r="I114" s="114" t="s">
        <v>2163</v>
      </c>
      <c r="J114" s="114" t="s">
        <v>2163</v>
      </c>
      <c r="K114" s="114" t="s">
        <v>2163</v>
      </c>
      <c r="L114" s="123" t="s">
        <v>2194</v>
      </c>
      <c r="M114" s="123" t="s">
        <v>2183</v>
      </c>
      <c r="N114" s="114" t="s">
        <v>2163</v>
      </c>
      <c r="O114" s="114" t="s">
        <v>2163</v>
      </c>
      <c r="P114" s="114" t="s">
        <v>2163</v>
      </c>
      <c r="Q114" s="114" t="s">
        <v>2163</v>
      </c>
      <c r="R114" s="114" t="s">
        <v>2163</v>
      </c>
      <c r="S114" s="114" t="s">
        <v>2163</v>
      </c>
      <c r="T114" s="114" t="s">
        <v>2163</v>
      </c>
      <c r="U114" s="114" t="s">
        <v>2163</v>
      </c>
      <c r="V114" s="114" t="s">
        <v>2163</v>
      </c>
      <c r="W114" s="114" t="s">
        <v>2163</v>
      </c>
      <c r="X114" s="114" t="s">
        <v>2163</v>
      </c>
      <c r="Y114" s="114" t="s">
        <v>2163</v>
      </c>
      <c r="Z114" s="114" t="s">
        <v>2163</v>
      </c>
      <c r="AA114" s="114" t="s">
        <v>2163</v>
      </c>
      <c r="AB114" s="114" t="s">
        <v>2163</v>
      </c>
      <c r="AC114" s="114" t="s">
        <v>2163</v>
      </c>
      <c r="AD114" s="114" t="s">
        <v>2163</v>
      </c>
      <c r="AE114" s="114" t="s">
        <v>2163</v>
      </c>
      <c r="AF114" s="114" t="s">
        <v>2163</v>
      </c>
      <c r="AG114" s="114" t="s">
        <v>2163</v>
      </c>
      <c r="AH114" s="114" t="s">
        <v>2163</v>
      </c>
      <c r="AI114" s="114" t="s">
        <v>2163</v>
      </c>
      <c r="AJ114" s="114" t="s">
        <v>2163</v>
      </c>
      <c r="AK114" s="114" t="s">
        <v>2163</v>
      </c>
      <c r="AL114" s="114" t="s">
        <v>2163</v>
      </c>
    </row>
    <row r="115" spans="1:38">
      <c r="A115" s="122" t="s">
        <v>1135</v>
      </c>
      <c r="B115" s="116" t="s">
        <v>1447</v>
      </c>
      <c r="C115" s="114" t="s">
        <v>2163</v>
      </c>
      <c r="D115" s="114" t="s">
        <v>2163</v>
      </c>
      <c r="E115" s="114" t="s">
        <v>2163</v>
      </c>
      <c r="F115" s="114" t="s">
        <v>2163</v>
      </c>
      <c r="G115" s="114" t="s">
        <v>2163</v>
      </c>
      <c r="H115" s="114" t="s">
        <v>2163</v>
      </c>
      <c r="I115" s="114" t="s">
        <v>2163</v>
      </c>
      <c r="J115" s="114" t="s">
        <v>2163</v>
      </c>
      <c r="K115" s="114" t="s">
        <v>2163</v>
      </c>
      <c r="L115" s="123" t="s">
        <v>2194</v>
      </c>
      <c r="M115" s="123" t="s">
        <v>2183</v>
      </c>
      <c r="N115" s="114" t="s">
        <v>2163</v>
      </c>
      <c r="O115" s="114" t="s">
        <v>2163</v>
      </c>
      <c r="P115" s="114" t="s">
        <v>2163</v>
      </c>
      <c r="Q115" s="114" t="s">
        <v>2163</v>
      </c>
      <c r="R115" s="114" t="s">
        <v>2163</v>
      </c>
      <c r="S115" s="114" t="s">
        <v>2163</v>
      </c>
      <c r="T115" s="114" t="s">
        <v>2163</v>
      </c>
      <c r="U115" s="114" t="s">
        <v>2163</v>
      </c>
      <c r="V115" s="114" t="s">
        <v>2163</v>
      </c>
      <c r="W115" s="114" t="s">
        <v>2163</v>
      </c>
      <c r="X115" s="114" t="s">
        <v>2163</v>
      </c>
      <c r="Y115" s="114" t="s">
        <v>2163</v>
      </c>
      <c r="Z115" s="114" t="s">
        <v>2163</v>
      </c>
      <c r="AA115" s="114" t="s">
        <v>2163</v>
      </c>
      <c r="AB115" s="114" t="s">
        <v>2163</v>
      </c>
      <c r="AC115" s="114" t="s">
        <v>2163</v>
      </c>
      <c r="AD115" s="114" t="s">
        <v>2163</v>
      </c>
      <c r="AE115" s="114" t="s">
        <v>2163</v>
      </c>
      <c r="AF115" s="114" t="s">
        <v>2163</v>
      </c>
      <c r="AG115" s="114" t="s">
        <v>2163</v>
      </c>
      <c r="AH115" s="114" t="s">
        <v>2163</v>
      </c>
      <c r="AI115" s="114" t="s">
        <v>2163</v>
      </c>
      <c r="AJ115" s="114" t="s">
        <v>2163</v>
      </c>
      <c r="AK115" s="114" t="s">
        <v>2163</v>
      </c>
      <c r="AL115" s="114" t="s">
        <v>2163</v>
      </c>
    </row>
    <row r="116" spans="1:38">
      <c r="A116" s="122" t="s">
        <v>1136</v>
      </c>
      <c r="B116" s="116" t="s">
        <v>1456</v>
      </c>
      <c r="C116" s="114" t="s">
        <v>2163</v>
      </c>
      <c r="D116" s="114" t="s">
        <v>2163</v>
      </c>
      <c r="E116" s="114" t="s">
        <v>2163</v>
      </c>
      <c r="F116" s="114" t="s">
        <v>2163</v>
      </c>
      <c r="G116" s="114" t="s">
        <v>2163</v>
      </c>
      <c r="H116" s="114" t="s">
        <v>2163</v>
      </c>
      <c r="I116" s="114" t="s">
        <v>2163</v>
      </c>
      <c r="J116" s="114" t="s">
        <v>2163</v>
      </c>
      <c r="K116" s="114" t="s">
        <v>2163</v>
      </c>
      <c r="L116" s="114" t="s">
        <v>2163</v>
      </c>
      <c r="M116" s="114" t="s">
        <v>2163</v>
      </c>
      <c r="N116" s="114" t="s">
        <v>2163</v>
      </c>
      <c r="O116" s="114" t="s">
        <v>2163</v>
      </c>
      <c r="P116" s="114" t="s">
        <v>2163</v>
      </c>
      <c r="Q116" s="114" t="s">
        <v>2163</v>
      </c>
      <c r="R116" s="114" t="s">
        <v>2163</v>
      </c>
      <c r="S116" s="114" t="s">
        <v>2163</v>
      </c>
      <c r="T116" s="114" t="s">
        <v>2163</v>
      </c>
      <c r="U116" s="114" t="s">
        <v>2163</v>
      </c>
      <c r="V116" s="114" t="s">
        <v>2163</v>
      </c>
      <c r="W116" s="114" t="s">
        <v>2163</v>
      </c>
      <c r="X116" s="114" t="s">
        <v>2163</v>
      </c>
      <c r="Y116" s="114" t="s">
        <v>2163</v>
      </c>
      <c r="Z116" s="114" t="s">
        <v>2163</v>
      </c>
      <c r="AA116" s="123" t="s">
        <v>2175</v>
      </c>
      <c r="AB116" s="114" t="s">
        <v>2163</v>
      </c>
      <c r="AC116" s="114" t="s">
        <v>2163</v>
      </c>
      <c r="AD116" s="114" t="s">
        <v>2163</v>
      </c>
      <c r="AE116" s="114" t="s">
        <v>2163</v>
      </c>
      <c r="AF116" s="114" t="s">
        <v>2163</v>
      </c>
      <c r="AG116" s="114" t="s">
        <v>2163</v>
      </c>
      <c r="AH116" s="114" t="s">
        <v>2163</v>
      </c>
      <c r="AI116" s="114" t="s">
        <v>2163</v>
      </c>
      <c r="AJ116" s="61" t="s">
        <v>2531</v>
      </c>
      <c r="AK116" s="114" t="s">
        <v>2163</v>
      </c>
      <c r="AL116" s="61" t="s">
        <v>2531</v>
      </c>
    </row>
    <row r="117" spans="1:38">
      <c r="A117" s="122" t="s">
        <v>1137</v>
      </c>
      <c r="B117" s="116" t="s">
        <v>1459</v>
      </c>
      <c r="C117" s="114" t="s">
        <v>2163</v>
      </c>
      <c r="D117" s="114" t="s">
        <v>2163</v>
      </c>
      <c r="E117" s="114" t="s">
        <v>2163</v>
      </c>
      <c r="F117" s="114" t="s">
        <v>2163</v>
      </c>
      <c r="G117" s="114" t="s">
        <v>2163</v>
      </c>
      <c r="H117" s="92" t="s">
        <v>2202</v>
      </c>
      <c r="I117" s="123" t="s">
        <v>2201</v>
      </c>
      <c r="J117" s="123" t="s">
        <v>2182</v>
      </c>
      <c r="K117" s="123" t="s">
        <v>2223</v>
      </c>
      <c r="L117" s="114" t="s">
        <v>2163</v>
      </c>
      <c r="M117" s="114" t="s">
        <v>2163</v>
      </c>
      <c r="N117" s="123" t="s">
        <v>2203</v>
      </c>
      <c r="O117" s="92" t="s">
        <v>2195</v>
      </c>
      <c r="P117" s="123" t="s">
        <v>2184</v>
      </c>
      <c r="Q117" s="123" t="s">
        <v>2185</v>
      </c>
      <c r="R117" s="123" t="s">
        <v>2167</v>
      </c>
      <c r="S117" s="123" t="s">
        <v>2168</v>
      </c>
      <c r="T117" s="123" t="s">
        <v>2169</v>
      </c>
      <c r="U117" s="123" t="s">
        <v>2170</v>
      </c>
      <c r="V117" s="123" t="s">
        <v>2190</v>
      </c>
      <c r="W117" s="123" t="s">
        <v>2199</v>
      </c>
      <c r="X117" s="123" t="s">
        <v>2169</v>
      </c>
      <c r="Y117" s="123" t="s">
        <v>2173</v>
      </c>
      <c r="Z117" s="123" t="s">
        <v>2205</v>
      </c>
      <c r="AA117" s="114" t="s">
        <v>2163</v>
      </c>
      <c r="AB117" s="123" t="s">
        <v>2176</v>
      </c>
      <c r="AC117" s="123" t="s">
        <v>2207</v>
      </c>
      <c r="AD117" s="123" t="s">
        <v>2208</v>
      </c>
      <c r="AE117" s="123" t="s">
        <v>2209</v>
      </c>
      <c r="AF117" s="114" t="s">
        <v>2163</v>
      </c>
      <c r="AG117" s="114" t="s">
        <v>2163</v>
      </c>
      <c r="AH117" s="114" t="s">
        <v>2163</v>
      </c>
      <c r="AI117" s="114" t="s">
        <v>2163</v>
      </c>
      <c r="AJ117" s="61" t="s">
        <v>2531</v>
      </c>
      <c r="AK117" s="114" t="s">
        <v>2163</v>
      </c>
      <c r="AL117" s="61" t="s">
        <v>2531</v>
      </c>
    </row>
    <row r="118" spans="1:38">
      <c r="A118" s="122" t="s">
        <v>1138</v>
      </c>
      <c r="B118" s="116" t="s">
        <v>1461</v>
      </c>
      <c r="C118" s="114" t="s">
        <v>2163</v>
      </c>
      <c r="D118" s="114" t="s">
        <v>2163</v>
      </c>
      <c r="E118" s="114" t="s">
        <v>2163</v>
      </c>
      <c r="F118" s="114" t="s">
        <v>2163</v>
      </c>
      <c r="G118" s="114" t="s">
        <v>2163</v>
      </c>
      <c r="H118" s="92" t="s">
        <v>2202</v>
      </c>
      <c r="I118" s="123" t="s">
        <v>2201</v>
      </c>
      <c r="J118" s="123" t="s">
        <v>2182</v>
      </c>
      <c r="K118" s="123" t="s">
        <v>2223</v>
      </c>
      <c r="L118" s="114" t="s">
        <v>2163</v>
      </c>
      <c r="M118" s="114" t="s">
        <v>2163</v>
      </c>
      <c r="N118" s="123" t="s">
        <v>2203</v>
      </c>
      <c r="O118" s="92" t="s">
        <v>2195</v>
      </c>
      <c r="P118" s="123" t="s">
        <v>2184</v>
      </c>
      <c r="Q118" s="123" t="s">
        <v>2185</v>
      </c>
      <c r="R118" s="123" t="s">
        <v>2167</v>
      </c>
      <c r="S118" s="123" t="s">
        <v>2168</v>
      </c>
      <c r="T118" s="123" t="s">
        <v>2169</v>
      </c>
      <c r="U118" s="123" t="s">
        <v>2170</v>
      </c>
      <c r="V118" s="123" t="s">
        <v>2190</v>
      </c>
      <c r="W118" s="123" t="s">
        <v>2199</v>
      </c>
      <c r="X118" s="123" t="s">
        <v>2169</v>
      </c>
      <c r="Y118" s="123" t="s">
        <v>2173</v>
      </c>
      <c r="Z118" s="123" t="s">
        <v>2205</v>
      </c>
      <c r="AA118" s="114" t="s">
        <v>2163</v>
      </c>
      <c r="AB118" s="123" t="s">
        <v>2176</v>
      </c>
      <c r="AC118" s="123" t="s">
        <v>2207</v>
      </c>
      <c r="AD118" s="123" t="s">
        <v>2208</v>
      </c>
      <c r="AE118" s="123" t="s">
        <v>2209</v>
      </c>
      <c r="AF118" s="114" t="s">
        <v>2163</v>
      </c>
      <c r="AG118" s="114" t="s">
        <v>2163</v>
      </c>
      <c r="AH118" s="114" t="s">
        <v>2163</v>
      </c>
      <c r="AI118" s="114" t="s">
        <v>2163</v>
      </c>
      <c r="AJ118" s="61" t="s">
        <v>2531</v>
      </c>
      <c r="AK118" s="114" t="s">
        <v>2163</v>
      </c>
      <c r="AL118" s="61" t="s">
        <v>2531</v>
      </c>
    </row>
    <row r="119" spans="1:38">
      <c r="A119" s="122" t="s">
        <v>1139</v>
      </c>
      <c r="B119" s="116" t="s">
        <v>1463</v>
      </c>
      <c r="C119" s="114" t="s">
        <v>2163</v>
      </c>
      <c r="D119" s="114" t="s">
        <v>2163</v>
      </c>
      <c r="E119" s="114" t="s">
        <v>2163</v>
      </c>
      <c r="F119" s="114" t="s">
        <v>2163</v>
      </c>
      <c r="G119" s="114" t="s">
        <v>2163</v>
      </c>
      <c r="H119" s="114" t="s">
        <v>2163</v>
      </c>
      <c r="I119" s="114" t="s">
        <v>2163</v>
      </c>
      <c r="J119" s="114" t="s">
        <v>2163</v>
      </c>
      <c r="K119" s="114" t="s">
        <v>2163</v>
      </c>
      <c r="L119" s="114" t="s">
        <v>2163</v>
      </c>
      <c r="M119" s="114" t="s">
        <v>2163</v>
      </c>
      <c r="N119" s="114" t="s">
        <v>2163</v>
      </c>
      <c r="O119" s="114" t="s">
        <v>2163</v>
      </c>
      <c r="P119" s="114" t="s">
        <v>2163</v>
      </c>
      <c r="Q119" s="114" t="s">
        <v>2163</v>
      </c>
      <c r="R119" s="114" t="s">
        <v>2163</v>
      </c>
      <c r="S119" s="114" t="s">
        <v>2163</v>
      </c>
      <c r="T119" s="114" t="s">
        <v>2163</v>
      </c>
      <c r="U119" s="114" t="s">
        <v>2163</v>
      </c>
      <c r="V119" s="114" t="s">
        <v>2163</v>
      </c>
      <c r="W119" s="114" t="s">
        <v>2163</v>
      </c>
      <c r="X119" s="114" t="s">
        <v>2163</v>
      </c>
      <c r="Y119" s="114" t="s">
        <v>2163</v>
      </c>
      <c r="Z119" s="114" t="s">
        <v>2163</v>
      </c>
      <c r="AA119" s="123" t="s">
        <v>2175</v>
      </c>
      <c r="AB119" s="114" t="s">
        <v>2163</v>
      </c>
      <c r="AC119" s="114" t="s">
        <v>2163</v>
      </c>
      <c r="AD119" s="114" t="s">
        <v>2163</v>
      </c>
      <c r="AE119" s="114" t="s">
        <v>2163</v>
      </c>
      <c r="AF119" s="114" t="s">
        <v>2163</v>
      </c>
      <c r="AG119" s="114" t="s">
        <v>2163</v>
      </c>
      <c r="AH119" s="114" t="s">
        <v>2163</v>
      </c>
      <c r="AI119" s="114" t="s">
        <v>2163</v>
      </c>
      <c r="AJ119" s="114" t="s">
        <v>2163</v>
      </c>
      <c r="AK119" s="61" t="s">
        <v>2176</v>
      </c>
      <c r="AL119" s="61" t="s">
        <v>2531</v>
      </c>
    </row>
    <row r="120" spans="1:38">
      <c r="A120" s="122" t="s">
        <v>1140</v>
      </c>
      <c r="B120" s="118" t="s">
        <v>1469</v>
      </c>
      <c r="C120" s="114" t="s">
        <v>2163</v>
      </c>
      <c r="D120" s="114" t="s">
        <v>2163</v>
      </c>
      <c r="E120" s="114" t="s">
        <v>2163</v>
      </c>
      <c r="F120" s="114" t="s">
        <v>2163</v>
      </c>
      <c r="G120" s="114" t="s">
        <v>2163</v>
      </c>
      <c r="H120" s="114" t="s">
        <v>2163</v>
      </c>
      <c r="I120" s="114" t="s">
        <v>2163</v>
      </c>
      <c r="J120" s="114" t="s">
        <v>2163</v>
      </c>
      <c r="K120" s="114" t="s">
        <v>2163</v>
      </c>
      <c r="L120" s="114" t="s">
        <v>2163</v>
      </c>
      <c r="M120" s="123" t="s">
        <v>2241</v>
      </c>
      <c r="N120" s="114" t="s">
        <v>2163</v>
      </c>
      <c r="O120" s="114" t="s">
        <v>2163</v>
      </c>
      <c r="P120" s="114" t="s">
        <v>2163</v>
      </c>
      <c r="Q120" s="114" t="s">
        <v>2163</v>
      </c>
      <c r="R120" s="114" t="s">
        <v>2163</v>
      </c>
      <c r="S120" s="114" t="s">
        <v>2163</v>
      </c>
      <c r="T120" s="114" t="s">
        <v>2163</v>
      </c>
      <c r="U120" s="114" t="s">
        <v>2163</v>
      </c>
      <c r="V120" s="114" t="s">
        <v>2163</v>
      </c>
      <c r="W120" s="114" t="s">
        <v>2163</v>
      </c>
      <c r="X120" s="114" t="s">
        <v>2163</v>
      </c>
      <c r="Y120" s="114" t="s">
        <v>2163</v>
      </c>
      <c r="Z120" s="114" t="s">
        <v>2163</v>
      </c>
      <c r="AA120" s="114" t="s">
        <v>2163</v>
      </c>
      <c r="AB120" s="114" t="s">
        <v>2163</v>
      </c>
      <c r="AC120" s="114" t="s">
        <v>2163</v>
      </c>
      <c r="AD120" s="114" t="s">
        <v>2163</v>
      </c>
      <c r="AE120" s="114" t="s">
        <v>2163</v>
      </c>
      <c r="AF120" s="114" t="s">
        <v>2163</v>
      </c>
      <c r="AG120" s="114" t="s">
        <v>2163</v>
      </c>
      <c r="AH120" s="114" t="s">
        <v>2163</v>
      </c>
      <c r="AI120" s="114" t="s">
        <v>2163</v>
      </c>
      <c r="AJ120" s="114" t="s">
        <v>2163</v>
      </c>
      <c r="AK120" s="114" t="s">
        <v>2163</v>
      </c>
      <c r="AL120" s="114" t="s">
        <v>2163</v>
      </c>
    </row>
    <row r="121" spans="1:38">
      <c r="A121" s="122" t="s">
        <v>1141</v>
      </c>
      <c r="B121" s="118" t="s">
        <v>1470</v>
      </c>
      <c r="C121" s="114" t="s">
        <v>2163</v>
      </c>
      <c r="D121" s="114" t="s">
        <v>2163</v>
      </c>
      <c r="E121" s="114" t="s">
        <v>2163</v>
      </c>
      <c r="F121" s="114" t="s">
        <v>2163</v>
      </c>
      <c r="G121" s="114" t="s">
        <v>2163</v>
      </c>
      <c r="H121" s="114" t="s">
        <v>2163</v>
      </c>
      <c r="I121" s="114" t="s">
        <v>2163</v>
      </c>
      <c r="J121" s="114" t="s">
        <v>2163</v>
      </c>
      <c r="K121" s="114" t="s">
        <v>2163</v>
      </c>
      <c r="L121" s="114" t="s">
        <v>2163</v>
      </c>
      <c r="M121" s="123" t="s">
        <v>2241</v>
      </c>
      <c r="N121" s="114" t="s">
        <v>2163</v>
      </c>
      <c r="O121" s="114" t="s">
        <v>2163</v>
      </c>
      <c r="P121" s="114" t="s">
        <v>2163</v>
      </c>
      <c r="Q121" s="114" t="s">
        <v>2163</v>
      </c>
      <c r="R121" s="114" t="s">
        <v>2163</v>
      </c>
      <c r="S121" s="114" t="s">
        <v>2163</v>
      </c>
      <c r="T121" s="114" t="s">
        <v>2163</v>
      </c>
      <c r="U121" s="114" t="s">
        <v>2163</v>
      </c>
      <c r="V121" s="114" t="s">
        <v>2163</v>
      </c>
      <c r="W121" s="114" t="s">
        <v>2163</v>
      </c>
      <c r="X121" s="114" t="s">
        <v>2163</v>
      </c>
      <c r="Y121" s="114" t="s">
        <v>2163</v>
      </c>
      <c r="Z121" s="114" t="s">
        <v>2163</v>
      </c>
      <c r="AA121" s="114" t="s">
        <v>2163</v>
      </c>
      <c r="AB121" s="114" t="s">
        <v>2163</v>
      </c>
      <c r="AC121" s="114" t="s">
        <v>2163</v>
      </c>
      <c r="AD121" s="114" t="s">
        <v>2163</v>
      </c>
      <c r="AE121" s="114" t="s">
        <v>2163</v>
      </c>
      <c r="AF121" s="114" t="s">
        <v>2163</v>
      </c>
      <c r="AG121" s="114" t="s">
        <v>2163</v>
      </c>
      <c r="AH121" s="114" t="s">
        <v>2163</v>
      </c>
      <c r="AI121" s="114" t="s">
        <v>2163</v>
      </c>
      <c r="AJ121" s="114" t="s">
        <v>2163</v>
      </c>
      <c r="AK121" s="114" t="s">
        <v>2163</v>
      </c>
      <c r="AL121" s="114" t="s">
        <v>2163</v>
      </c>
    </row>
    <row r="122" spans="1:38">
      <c r="A122" s="122" t="s">
        <v>1142</v>
      </c>
      <c r="B122" s="118" t="s">
        <v>1471</v>
      </c>
      <c r="C122" s="114" t="s">
        <v>2163</v>
      </c>
      <c r="D122" s="114" t="s">
        <v>2163</v>
      </c>
      <c r="E122" s="114" t="s">
        <v>2163</v>
      </c>
      <c r="F122" s="114" t="s">
        <v>2163</v>
      </c>
      <c r="G122" s="114" t="s">
        <v>2163</v>
      </c>
      <c r="H122" s="114" t="s">
        <v>2163</v>
      </c>
      <c r="I122" s="114" t="s">
        <v>2163</v>
      </c>
      <c r="J122" s="114" t="s">
        <v>2163</v>
      </c>
      <c r="K122" s="114" t="s">
        <v>2163</v>
      </c>
      <c r="L122" s="123" t="s">
        <v>2242</v>
      </c>
      <c r="M122" s="123" t="s">
        <v>2241</v>
      </c>
      <c r="N122" s="114" t="s">
        <v>2163</v>
      </c>
      <c r="O122" s="114" t="s">
        <v>2163</v>
      </c>
      <c r="P122" s="114" t="s">
        <v>2163</v>
      </c>
      <c r="Q122" s="114" t="s">
        <v>2163</v>
      </c>
      <c r="R122" s="114" t="s">
        <v>2163</v>
      </c>
      <c r="S122" s="114" t="s">
        <v>2163</v>
      </c>
      <c r="T122" s="114" t="s">
        <v>2163</v>
      </c>
      <c r="U122" s="114" t="s">
        <v>2163</v>
      </c>
      <c r="V122" s="114" t="s">
        <v>2163</v>
      </c>
      <c r="W122" s="114" t="s">
        <v>2163</v>
      </c>
      <c r="X122" s="114" t="s">
        <v>2163</v>
      </c>
      <c r="Y122" s="114" t="s">
        <v>2163</v>
      </c>
      <c r="Z122" s="114" t="s">
        <v>2163</v>
      </c>
      <c r="AA122" s="114" t="s">
        <v>2163</v>
      </c>
      <c r="AB122" s="114" t="s">
        <v>2163</v>
      </c>
      <c r="AC122" s="114" t="s">
        <v>2163</v>
      </c>
      <c r="AD122" s="114" t="s">
        <v>2163</v>
      </c>
      <c r="AE122" s="114" t="s">
        <v>2163</v>
      </c>
      <c r="AF122" s="114" t="s">
        <v>2163</v>
      </c>
      <c r="AG122" s="114" t="s">
        <v>2163</v>
      </c>
      <c r="AH122" s="114" t="s">
        <v>2163</v>
      </c>
      <c r="AI122" s="114" t="s">
        <v>2163</v>
      </c>
      <c r="AJ122" s="114" t="s">
        <v>2163</v>
      </c>
      <c r="AK122" s="114" t="s">
        <v>2163</v>
      </c>
      <c r="AL122" s="114" t="s">
        <v>2163</v>
      </c>
    </row>
    <row r="123" spans="1:38">
      <c r="A123" s="122" t="s">
        <v>1143</v>
      </c>
      <c r="B123" s="118" t="s">
        <v>1477</v>
      </c>
      <c r="C123" s="114" t="s">
        <v>2163</v>
      </c>
      <c r="D123" s="114" t="s">
        <v>2163</v>
      </c>
      <c r="E123" s="114" t="s">
        <v>2163</v>
      </c>
      <c r="F123" s="114" t="s">
        <v>2163</v>
      </c>
      <c r="G123" s="114" t="s">
        <v>2163</v>
      </c>
      <c r="H123" s="114" t="s">
        <v>2163</v>
      </c>
      <c r="I123" s="114" t="s">
        <v>2163</v>
      </c>
      <c r="J123" s="114" t="s">
        <v>2163</v>
      </c>
      <c r="K123" s="114" t="s">
        <v>2163</v>
      </c>
      <c r="L123" s="114" t="s">
        <v>2163</v>
      </c>
      <c r="M123" s="114" t="s">
        <v>2163</v>
      </c>
      <c r="N123" s="114" t="s">
        <v>2163</v>
      </c>
      <c r="O123" s="114" t="s">
        <v>2163</v>
      </c>
      <c r="P123" s="114" t="s">
        <v>2163</v>
      </c>
      <c r="Q123" s="114" t="s">
        <v>2163</v>
      </c>
      <c r="R123" s="114" t="s">
        <v>2163</v>
      </c>
      <c r="S123" s="114" t="s">
        <v>2163</v>
      </c>
      <c r="T123" s="114" t="s">
        <v>2163</v>
      </c>
      <c r="U123" s="114" t="s">
        <v>2163</v>
      </c>
      <c r="V123" s="114" t="s">
        <v>2163</v>
      </c>
      <c r="W123" s="114" t="s">
        <v>2163</v>
      </c>
      <c r="X123" s="114" t="s">
        <v>2163</v>
      </c>
      <c r="Y123" s="114" t="s">
        <v>2163</v>
      </c>
      <c r="Z123" s="114" t="s">
        <v>2163</v>
      </c>
      <c r="AA123" s="92" t="s">
        <v>1964</v>
      </c>
      <c r="AB123" s="123" t="s">
        <v>2225</v>
      </c>
      <c r="AC123" s="114" t="s">
        <v>2163</v>
      </c>
      <c r="AD123" s="114" t="s">
        <v>2163</v>
      </c>
      <c r="AE123" s="92" t="s">
        <v>2240</v>
      </c>
      <c r="AF123" s="114" t="s">
        <v>2163</v>
      </c>
      <c r="AG123" s="114" t="s">
        <v>2163</v>
      </c>
      <c r="AH123" s="114" t="s">
        <v>2163</v>
      </c>
      <c r="AI123" s="114" t="s">
        <v>2163</v>
      </c>
      <c r="AJ123" s="114" t="s">
        <v>2163</v>
      </c>
      <c r="AK123" s="61" t="s">
        <v>2225</v>
      </c>
      <c r="AL123" s="114" t="s">
        <v>2163</v>
      </c>
    </row>
    <row r="124" spans="1:38">
      <c r="A124" s="122" t="s">
        <v>1144</v>
      </c>
      <c r="B124" s="118" t="s">
        <v>1478</v>
      </c>
      <c r="C124" s="114" t="s">
        <v>2163</v>
      </c>
      <c r="D124" s="114" t="s">
        <v>2163</v>
      </c>
      <c r="E124" s="114" t="s">
        <v>2163</v>
      </c>
      <c r="F124" s="114" t="s">
        <v>2163</v>
      </c>
      <c r="G124" s="114" t="s">
        <v>2163</v>
      </c>
      <c r="H124" s="114" t="s">
        <v>2163</v>
      </c>
      <c r="I124" s="114" t="s">
        <v>2163</v>
      </c>
      <c r="J124" s="114" t="s">
        <v>2163</v>
      </c>
      <c r="K124" s="114" t="s">
        <v>2163</v>
      </c>
      <c r="L124" s="114" t="s">
        <v>2163</v>
      </c>
      <c r="M124" s="114" t="s">
        <v>2163</v>
      </c>
      <c r="N124" s="114" t="s">
        <v>2163</v>
      </c>
      <c r="O124" s="114" t="s">
        <v>2163</v>
      </c>
      <c r="P124" s="114" t="s">
        <v>2163</v>
      </c>
      <c r="Q124" s="114" t="s">
        <v>2163</v>
      </c>
      <c r="R124" s="114" t="s">
        <v>2163</v>
      </c>
      <c r="S124" s="114" t="s">
        <v>2163</v>
      </c>
      <c r="T124" s="114" t="s">
        <v>2163</v>
      </c>
      <c r="U124" s="114" t="s">
        <v>2163</v>
      </c>
      <c r="V124" s="114" t="s">
        <v>2163</v>
      </c>
      <c r="W124" s="114" t="s">
        <v>2163</v>
      </c>
      <c r="X124" s="114" t="s">
        <v>2163</v>
      </c>
      <c r="Y124" s="114" t="s">
        <v>2163</v>
      </c>
      <c r="Z124" s="114" t="s">
        <v>2163</v>
      </c>
      <c r="AA124" s="92" t="s">
        <v>1964</v>
      </c>
      <c r="AB124" s="123" t="s">
        <v>2225</v>
      </c>
      <c r="AC124" s="114" t="s">
        <v>2163</v>
      </c>
      <c r="AD124" s="114" t="s">
        <v>2163</v>
      </c>
      <c r="AE124" s="114" t="s">
        <v>2163</v>
      </c>
      <c r="AF124" s="114" t="s">
        <v>2163</v>
      </c>
      <c r="AG124" s="114" t="s">
        <v>2163</v>
      </c>
      <c r="AH124" s="114" t="s">
        <v>2163</v>
      </c>
      <c r="AI124" s="114" t="s">
        <v>2163</v>
      </c>
      <c r="AJ124" s="114" t="s">
        <v>2163</v>
      </c>
      <c r="AK124" s="61" t="s">
        <v>2225</v>
      </c>
      <c r="AL124" s="114" t="s">
        <v>2163</v>
      </c>
    </row>
    <row r="125" spans="1:38">
      <c r="A125" s="122" t="s">
        <v>1145</v>
      </c>
      <c r="B125" s="117" t="s">
        <v>1481</v>
      </c>
      <c r="C125" s="114" t="s">
        <v>2163</v>
      </c>
      <c r="D125" s="114" t="s">
        <v>2163</v>
      </c>
      <c r="E125" s="114" t="s">
        <v>2163</v>
      </c>
      <c r="F125" s="114" t="s">
        <v>2163</v>
      </c>
      <c r="G125" s="114" t="s">
        <v>2163</v>
      </c>
      <c r="H125" s="114" t="s">
        <v>2163</v>
      </c>
      <c r="I125" s="114" t="s">
        <v>2163</v>
      </c>
      <c r="J125" s="114" t="s">
        <v>2163</v>
      </c>
      <c r="K125" s="114" t="s">
        <v>2163</v>
      </c>
      <c r="L125" s="114" t="s">
        <v>2163</v>
      </c>
      <c r="M125" s="114" t="s">
        <v>2163</v>
      </c>
      <c r="N125" s="114" t="s">
        <v>2163</v>
      </c>
      <c r="O125" s="114" t="s">
        <v>2163</v>
      </c>
      <c r="P125" s="114" t="s">
        <v>2163</v>
      </c>
      <c r="Q125" s="114" t="s">
        <v>2163</v>
      </c>
      <c r="R125" s="114" t="s">
        <v>2163</v>
      </c>
      <c r="S125" s="114" t="s">
        <v>2163</v>
      </c>
      <c r="T125" s="114" t="s">
        <v>2163</v>
      </c>
      <c r="U125" s="114" t="s">
        <v>2163</v>
      </c>
      <c r="V125" s="114" t="s">
        <v>2163</v>
      </c>
      <c r="W125" s="114" t="s">
        <v>2163</v>
      </c>
      <c r="X125" s="114" t="s">
        <v>2163</v>
      </c>
      <c r="Y125" s="114" t="s">
        <v>2163</v>
      </c>
      <c r="Z125" s="114" t="s">
        <v>2163</v>
      </c>
      <c r="AA125" s="114" t="s">
        <v>2163</v>
      </c>
      <c r="AB125" s="114" t="s">
        <v>2163</v>
      </c>
      <c r="AC125" s="114" t="s">
        <v>2163</v>
      </c>
      <c r="AD125" s="114" t="s">
        <v>2163</v>
      </c>
      <c r="AE125" s="114" t="s">
        <v>2163</v>
      </c>
      <c r="AF125" s="114" t="s">
        <v>2163</v>
      </c>
      <c r="AG125" s="114" t="s">
        <v>2163</v>
      </c>
      <c r="AH125" s="114" t="s">
        <v>2163</v>
      </c>
      <c r="AI125" s="114" t="s">
        <v>2163</v>
      </c>
      <c r="AJ125" s="123" t="s">
        <v>2538</v>
      </c>
      <c r="AK125" s="114" t="s">
        <v>2163</v>
      </c>
      <c r="AL125" s="114" t="s">
        <v>2163</v>
      </c>
    </row>
    <row r="126" spans="1:38">
      <c r="A126" s="122" t="s">
        <v>1146</v>
      </c>
      <c r="B126" s="115" t="s">
        <v>1482</v>
      </c>
      <c r="C126" s="114" t="s">
        <v>2163</v>
      </c>
      <c r="D126" s="114" t="s">
        <v>2163</v>
      </c>
      <c r="E126" s="114" t="s">
        <v>2163</v>
      </c>
      <c r="F126" s="114" t="s">
        <v>2163</v>
      </c>
      <c r="G126" s="114" t="s">
        <v>2163</v>
      </c>
      <c r="H126" s="114" t="s">
        <v>2163</v>
      </c>
      <c r="I126" s="114" t="s">
        <v>2163</v>
      </c>
      <c r="J126" s="114" t="s">
        <v>2163</v>
      </c>
      <c r="K126" s="114" t="s">
        <v>2163</v>
      </c>
      <c r="L126" s="114" t="s">
        <v>2163</v>
      </c>
      <c r="M126" s="114" t="s">
        <v>2163</v>
      </c>
      <c r="N126" s="114" t="s">
        <v>2163</v>
      </c>
      <c r="O126" s="114" t="s">
        <v>2163</v>
      </c>
      <c r="P126" s="114" t="s">
        <v>2163</v>
      </c>
      <c r="Q126" s="114" t="s">
        <v>2163</v>
      </c>
      <c r="R126" s="114" t="s">
        <v>2163</v>
      </c>
      <c r="S126" s="114" t="s">
        <v>2163</v>
      </c>
      <c r="T126" s="114" t="s">
        <v>2163</v>
      </c>
      <c r="U126" s="114" t="s">
        <v>2163</v>
      </c>
      <c r="V126" s="114" t="s">
        <v>2163</v>
      </c>
      <c r="W126" s="114" t="s">
        <v>2163</v>
      </c>
      <c r="X126" s="114" t="s">
        <v>2163</v>
      </c>
      <c r="Y126" s="114" t="s">
        <v>2163</v>
      </c>
      <c r="Z126" s="114" t="s">
        <v>2163</v>
      </c>
      <c r="AA126" s="114" t="s">
        <v>2163</v>
      </c>
      <c r="AB126" s="114" t="s">
        <v>2163</v>
      </c>
      <c r="AC126" s="114" t="s">
        <v>2163</v>
      </c>
      <c r="AD126" s="114" t="s">
        <v>2163</v>
      </c>
      <c r="AE126" s="114" t="s">
        <v>2163</v>
      </c>
      <c r="AF126" s="114" t="s">
        <v>2163</v>
      </c>
      <c r="AG126" s="114" t="s">
        <v>2163</v>
      </c>
      <c r="AH126" s="114" t="s">
        <v>2163</v>
      </c>
      <c r="AI126" s="114" t="s">
        <v>2163</v>
      </c>
      <c r="AJ126" s="123" t="s">
        <v>2538</v>
      </c>
      <c r="AK126" s="114" t="s">
        <v>2163</v>
      </c>
      <c r="AL126" s="61" t="s">
        <v>3805</v>
      </c>
    </row>
    <row r="127" spans="1:38">
      <c r="A127" s="122" t="s">
        <v>1147</v>
      </c>
      <c r="B127" s="116" t="s">
        <v>1485</v>
      </c>
      <c r="C127" s="114" t="s">
        <v>2163</v>
      </c>
      <c r="D127" s="114" t="s">
        <v>2163</v>
      </c>
      <c r="E127" s="114" t="s">
        <v>2163</v>
      </c>
      <c r="F127" s="114" t="s">
        <v>2163</v>
      </c>
      <c r="G127" s="114" t="s">
        <v>2163</v>
      </c>
      <c r="H127" s="114" t="s">
        <v>2163</v>
      </c>
      <c r="I127" s="114" t="s">
        <v>2163</v>
      </c>
      <c r="J127" s="114" t="s">
        <v>2163</v>
      </c>
      <c r="K127" s="114" t="s">
        <v>2163</v>
      </c>
      <c r="L127" s="114" t="s">
        <v>2163</v>
      </c>
      <c r="M127" s="114" t="s">
        <v>2163</v>
      </c>
      <c r="N127" s="114" t="s">
        <v>2163</v>
      </c>
      <c r="O127" s="114" t="s">
        <v>2163</v>
      </c>
      <c r="P127" s="114" t="s">
        <v>2163</v>
      </c>
      <c r="Q127" s="114" t="s">
        <v>2163</v>
      </c>
      <c r="R127" s="114" t="s">
        <v>2163</v>
      </c>
      <c r="S127" s="114" t="s">
        <v>2163</v>
      </c>
      <c r="T127" s="114" t="s">
        <v>2163</v>
      </c>
      <c r="U127" s="114" t="s">
        <v>2163</v>
      </c>
      <c r="V127" s="114" t="s">
        <v>2163</v>
      </c>
      <c r="W127" s="114" t="s">
        <v>2163</v>
      </c>
      <c r="X127" s="114" t="s">
        <v>2163</v>
      </c>
      <c r="Y127" s="114" t="s">
        <v>2163</v>
      </c>
      <c r="Z127" s="114" t="s">
        <v>2163</v>
      </c>
      <c r="AA127" s="114" t="s">
        <v>2163</v>
      </c>
      <c r="AB127" s="92" t="s">
        <v>1966</v>
      </c>
      <c r="AC127" s="114" t="s">
        <v>2163</v>
      </c>
      <c r="AD127" s="114" t="s">
        <v>2163</v>
      </c>
      <c r="AE127" s="114" t="s">
        <v>2163</v>
      </c>
      <c r="AF127" s="114" t="s">
        <v>2163</v>
      </c>
      <c r="AG127" s="114" t="s">
        <v>2163</v>
      </c>
      <c r="AH127" s="114" t="s">
        <v>2163</v>
      </c>
      <c r="AI127" s="114" t="s">
        <v>2163</v>
      </c>
      <c r="AJ127" s="114" t="s">
        <v>2163</v>
      </c>
      <c r="AK127" s="61" t="s">
        <v>2225</v>
      </c>
      <c r="AL127" s="114" t="s">
        <v>2163</v>
      </c>
    </row>
    <row r="128" spans="1:38">
      <c r="A128" s="122" t="s">
        <v>1148</v>
      </c>
      <c r="B128" s="116" t="s">
        <v>1486</v>
      </c>
      <c r="C128" s="114" t="s">
        <v>2163</v>
      </c>
      <c r="D128" s="114" t="s">
        <v>2163</v>
      </c>
      <c r="E128" s="114" t="s">
        <v>2163</v>
      </c>
      <c r="F128" s="114" t="s">
        <v>2163</v>
      </c>
      <c r="G128" s="114" t="s">
        <v>2163</v>
      </c>
      <c r="H128" s="114" t="s">
        <v>2163</v>
      </c>
      <c r="I128" s="114" t="s">
        <v>2163</v>
      </c>
      <c r="J128" s="114" t="s">
        <v>2163</v>
      </c>
      <c r="K128" s="114" t="s">
        <v>2163</v>
      </c>
      <c r="L128" s="114" t="s">
        <v>2163</v>
      </c>
      <c r="M128" s="114" t="s">
        <v>2163</v>
      </c>
      <c r="N128" s="114" t="s">
        <v>2163</v>
      </c>
      <c r="O128" s="114" t="s">
        <v>2163</v>
      </c>
      <c r="P128" s="114" t="s">
        <v>2163</v>
      </c>
      <c r="Q128" s="114" t="s">
        <v>2163</v>
      </c>
      <c r="R128" s="114" t="s">
        <v>2163</v>
      </c>
      <c r="S128" s="114" t="s">
        <v>2163</v>
      </c>
      <c r="T128" s="114" t="s">
        <v>2163</v>
      </c>
      <c r="U128" s="114" t="s">
        <v>2163</v>
      </c>
      <c r="V128" s="114" t="s">
        <v>2163</v>
      </c>
      <c r="W128" s="114" t="s">
        <v>2163</v>
      </c>
      <c r="X128" s="114" t="s">
        <v>2163</v>
      </c>
      <c r="Y128" s="114" t="s">
        <v>2163</v>
      </c>
      <c r="Z128" s="114" t="s">
        <v>2163</v>
      </c>
      <c r="AA128" s="114" t="s">
        <v>2163</v>
      </c>
      <c r="AB128" s="114" t="s">
        <v>2163</v>
      </c>
      <c r="AC128" s="92" t="s">
        <v>1963</v>
      </c>
      <c r="AD128" s="92" t="s">
        <v>1964</v>
      </c>
      <c r="AE128" s="114" t="s">
        <v>2163</v>
      </c>
      <c r="AF128" s="114" t="s">
        <v>2163</v>
      </c>
      <c r="AG128" s="114" t="s">
        <v>2163</v>
      </c>
      <c r="AH128" s="114" t="s">
        <v>2163</v>
      </c>
      <c r="AI128" s="114" t="s">
        <v>2163</v>
      </c>
      <c r="AJ128" s="114" t="s">
        <v>2163</v>
      </c>
      <c r="AK128" s="61" t="s">
        <v>2225</v>
      </c>
      <c r="AL128" s="61" t="s">
        <v>3805</v>
      </c>
    </row>
    <row r="129" spans="1:38">
      <c r="A129" s="122" t="s">
        <v>1149</v>
      </c>
      <c r="B129" s="117" t="s">
        <v>1828</v>
      </c>
      <c r="C129" s="114" t="s">
        <v>2163</v>
      </c>
      <c r="D129" s="114" t="s">
        <v>2163</v>
      </c>
      <c r="E129" s="114" t="s">
        <v>2163</v>
      </c>
      <c r="F129" s="114" t="s">
        <v>2163</v>
      </c>
      <c r="G129" s="114" t="s">
        <v>2163</v>
      </c>
      <c r="H129" s="114" t="s">
        <v>2163</v>
      </c>
      <c r="I129" s="114" t="s">
        <v>2163</v>
      </c>
      <c r="J129" s="114" t="s">
        <v>2163</v>
      </c>
      <c r="K129" s="114" t="s">
        <v>2163</v>
      </c>
      <c r="L129" s="114" t="s">
        <v>2163</v>
      </c>
      <c r="M129" s="114" t="s">
        <v>2163</v>
      </c>
      <c r="N129" s="114" t="s">
        <v>2163</v>
      </c>
      <c r="O129" s="114" t="s">
        <v>2163</v>
      </c>
      <c r="P129" s="114" t="s">
        <v>2163</v>
      </c>
      <c r="Q129" s="114" t="s">
        <v>2163</v>
      </c>
      <c r="R129" s="114" t="s">
        <v>2163</v>
      </c>
      <c r="S129" s="114" t="s">
        <v>2163</v>
      </c>
      <c r="T129" s="114" t="s">
        <v>2163</v>
      </c>
      <c r="U129" s="114" t="s">
        <v>2163</v>
      </c>
      <c r="V129" s="114" t="s">
        <v>2163</v>
      </c>
      <c r="W129" s="114" t="s">
        <v>2163</v>
      </c>
      <c r="X129" s="114" t="s">
        <v>2163</v>
      </c>
      <c r="Y129" s="114" t="s">
        <v>2163</v>
      </c>
      <c r="Z129" s="114" t="s">
        <v>2163</v>
      </c>
      <c r="AA129" s="114" t="s">
        <v>2163</v>
      </c>
      <c r="AB129" s="114" t="s">
        <v>2163</v>
      </c>
      <c r="AC129" s="114" t="s">
        <v>2163</v>
      </c>
      <c r="AD129" s="114" t="s">
        <v>2163</v>
      </c>
      <c r="AE129" s="114" t="s">
        <v>2163</v>
      </c>
      <c r="AF129" s="114" t="s">
        <v>2163</v>
      </c>
      <c r="AG129" s="114" t="s">
        <v>2163</v>
      </c>
      <c r="AH129" s="114" t="s">
        <v>2163</v>
      </c>
      <c r="AI129" s="61" t="s">
        <v>2181</v>
      </c>
      <c r="AJ129" s="61" t="s">
        <v>2532</v>
      </c>
      <c r="AK129" s="114" t="s">
        <v>2163</v>
      </c>
      <c r="AL129" s="61" t="s">
        <v>3805</v>
      </c>
    </row>
    <row r="130" spans="1:38">
      <c r="A130" s="122" t="s">
        <v>1150</v>
      </c>
      <c r="B130" s="116" t="s">
        <v>1488</v>
      </c>
      <c r="C130" s="114" t="s">
        <v>2163</v>
      </c>
      <c r="D130" s="114" t="s">
        <v>2163</v>
      </c>
      <c r="E130" s="114" t="s">
        <v>2163</v>
      </c>
      <c r="F130" s="114" t="s">
        <v>2163</v>
      </c>
      <c r="G130" s="114" t="s">
        <v>2163</v>
      </c>
      <c r="H130" s="114" t="s">
        <v>2163</v>
      </c>
      <c r="I130" s="114" t="s">
        <v>2163</v>
      </c>
      <c r="J130" s="123" t="s">
        <v>2182</v>
      </c>
      <c r="K130" s="114" t="s">
        <v>2163</v>
      </c>
      <c r="L130" s="114" t="s">
        <v>2163</v>
      </c>
      <c r="M130" s="114" t="s">
        <v>2163</v>
      </c>
      <c r="N130" s="114" t="s">
        <v>2163</v>
      </c>
      <c r="O130" s="114" t="s">
        <v>2163</v>
      </c>
      <c r="P130" s="123" t="s">
        <v>2184</v>
      </c>
      <c r="Q130" s="114" t="s">
        <v>2163</v>
      </c>
      <c r="R130" s="114" t="s">
        <v>2163</v>
      </c>
      <c r="S130" s="123" t="s">
        <v>2198</v>
      </c>
      <c r="T130" s="114" t="s">
        <v>2163</v>
      </c>
      <c r="U130" s="114" t="s">
        <v>2163</v>
      </c>
      <c r="V130" s="123" t="s">
        <v>2171</v>
      </c>
      <c r="W130" s="114" t="s">
        <v>2163</v>
      </c>
      <c r="X130" s="123" t="s">
        <v>2191</v>
      </c>
      <c r="Y130" s="114" t="s">
        <v>2163</v>
      </c>
      <c r="Z130" s="123" t="s">
        <v>2205</v>
      </c>
      <c r="AA130" s="123" t="s">
        <v>2175</v>
      </c>
      <c r="AB130" s="123" t="s">
        <v>2176</v>
      </c>
      <c r="AC130" s="123" t="s">
        <v>2207</v>
      </c>
      <c r="AD130" s="123" t="s">
        <v>2208</v>
      </c>
      <c r="AE130" s="123" t="s">
        <v>2209</v>
      </c>
      <c r="AF130" s="114" t="s">
        <v>2163</v>
      </c>
      <c r="AG130" s="114" t="s">
        <v>2163</v>
      </c>
      <c r="AH130" s="114" t="s">
        <v>2163</v>
      </c>
      <c r="AI130" s="114" t="s">
        <v>2163</v>
      </c>
      <c r="AJ130" s="114" t="s">
        <v>2163</v>
      </c>
      <c r="AK130" s="61" t="s">
        <v>2176</v>
      </c>
      <c r="AL130" s="114" t="s">
        <v>2163</v>
      </c>
    </row>
    <row r="131" spans="1:38">
      <c r="A131" s="122" t="s">
        <v>1151</v>
      </c>
      <c r="B131" s="118" t="s">
        <v>1496</v>
      </c>
      <c r="C131" s="114" t="s">
        <v>2163</v>
      </c>
      <c r="D131" s="114" t="s">
        <v>2163</v>
      </c>
      <c r="E131" s="114" t="s">
        <v>2163</v>
      </c>
      <c r="F131" s="114" t="s">
        <v>2163</v>
      </c>
      <c r="G131" s="114" t="s">
        <v>2163</v>
      </c>
      <c r="H131" s="114" t="s">
        <v>2163</v>
      </c>
      <c r="I131" s="114" t="s">
        <v>2163</v>
      </c>
      <c r="J131" s="114" t="s">
        <v>2163</v>
      </c>
      <c r="K131" s="114" t="s">
        <v>2163</v>
      </c>
      <c r="L131" s="114" t="s">
        <v>2163</v>
      </c>
      <c r="M131" s="114" t="s">
        <v>2163</v>
      </c>
      <c r="N131" s="123" t="s">
        <v>2203</v>
      </c>
      <c r="O131" s="92" t="s">
        <v>2195</v>
      </c>
      <c r="P131" s="123" t="s">
        <v>2232</v>
      </c>
      <c r="Q131" s="123" t="s">
        <v>2185</v>
      </c>
      <c r="R131" s="123" t="s">
        <v>2167</v>
      </c>
      <c r="S131" s="123" t="s">
        <v>2168</v>
      </c>
      <c r="T131" s="123" t="s">
        <v>2191</v>
      </c>
      <c r="U131" s="123" t="s">
        <v>2170</v>
      </c>
      <c r="V131" s="114" t="s">
        <v>2163</v>
      </c>
      <c r="W131" s="114" t="s">
        <v>2163</v>
      </c>
      <c r="X131" s="114" t="s">
        <v>2163</v>
      </c>
      <c r="Y131" s="114" t="s">
        <v>2163</v>
      </c>
      <c r="Z131" s="114" t="s">
        <v>2163</v>
      </c>
      <c r="AA131" s="114" t="s">
        <v>2163</v>
      </c>
      <c r="AB131" s="114" t="s">
        <v>2163</v>
      </c>
      <c r="AC131" s="114" t="s">
        <v>2163</v>
      </c>
      <c r="AD131" s="114" t="s">
        <v>2163</v>
      </c>
      <c r="AE131" s="114" t="s">
        <v>2163</v>
      </c>
      <c r="AF131" s="114" t="s">
        <v>2163</v>
      </c>
      <c r="AG131" s="114" t="s">
        <v>2163</v>
      </c>
      <c r="AH131" s="114" t="s">
        <v>2163</v>
      </c>
      <c r="AI131" s="114" t="s">
        <v>2163</v>
      </c>
      <c r="AJ131" s="114" t="s">
        <v>2163</v>
      </c>
      <c r="AK131" s="114" t="s">
        <v>2163</v>
      </c>
      <c r="AL131" s="114" t="s">
        <v>2163</v>
      </c>
    </row>
    <row r="132" spans="1:38">
      <c r="A132" s="122" t="s">
        <v>1152</v>
      </c>
      <c r="B132" s="117" t="s">
        <v>1792</v>
      </c>
      <c r="C132" s="114" t="s">
        <v>2163</v>
      </c>
      <c r="D132" s="114" t="s">
        <v>2163</v>
      </c>
      <c r="E132" s="114" t="s">
        <v>2163</v>
      </c>
      <c r="F132" s="114" t="s">
        <v>2163</v>
      </c>
      <c r="G132" s="114" t="s">
        <v>2163</v>
      </c>
      <c r="H132" s="114" t="s">
        <v>2163</v>
      </c>
      <c r="I132" s="114" t="s">
        <v>2163</v>
      </c>
      <c r="J132" s="114" t="s">
        <v>2163</v>
      </c>
      <c r="K132" s="114" t="s">
        <v>2163</v>
      </c>
      <c r="L132" s="114" t="s">
        <v>2163</v>
      </c>
      <c r="M132" s="114" t="s">
        <v>2163</v>
      </c>
      <c r="N132" s="114" t="s">
        <v>2163</v>
      </c>
      <c r="O132" s="114" t="s">
        <v>2163</v>
      </c>
      <c r="P132" s="114" t="s">
        <v>2163</v>
      </c>
      <c r="Q132" s="114" t="s">
        <v>2163</v>
      </c>
      <c r="R132" s="114" t="s">
        <v>2163</v>
      </c>
      <c r="S132" s="114" t="s">
        <v>2163</v>
      </c>
      <c r="T132" s="114" t="s">
        <v>2163</v>
      </c>
      <c r="U132" s="114" t="s">
        <v>2163</v>
      </c>
      <c r="V132" s="114" t="s">
        <v>2163</v>
      </c>
      <c r="W132" s="114" t="s">
        <v>2163</v>
      </c>
      <c r="X132" s="114" t="s">
        <v>2163</v>
      </c>
      <c r="Y132" s="114" t="s">
        <v>2163</v>
      </c>
      <c r="Z132" s="114" t="s">
        <v>2163</v>
      </c>
      <c r="AA132" s="123" t="s">
        <v>2175</v>
      </c>
      <c r="AB132" s="123" t="s">
        <v>2176</v>
      </c>
      <c r="AC132" s="114" t="s">
        <v>2163</v>
      </c>
      <c r="AD132" s="114" t="s">
        <v>2163</v>
      </c>
      <c r="AE132" s="114" t="s">
        <v>2163</v>
      </c>
      <c r="AF132" s="114" t="s">
        <v>2163</v>
      </c>
      <c r="AG132" s="114" t="s">
        <v>2163</v>
      </c>
      <c r="AH132" s="92" t="s">
        <v>1966</v>
      </c>
      <c r="AI132" s="114" t="s">
        <v>2163</v>
      </c>
      <c r="AJ132" s="114" t="s">
        <v>2163</v>
      </c>
      <c r="AK132" s="114" t="s">
        <v>2163</v>
      </c>
      <c r="AL132" s="114" t="s">
        <v>2163</v>
      </c>
    </row>
    <row r="133" spans="1:38">
      <c r="A133" s="122" t="s">
        <v>1153</v>
      </c>
      <c r="B133" s="118" t="s">
        <v>1499</v>
      </c>
      <c r="C133" s="114" t="s">
        <v>2163</v>
      </c>
      <c r="D133" s="114" t="s">
        <v>2163</v>
      </c>
      <c r="E133" s="114" t="s">
        <v>2163</v>
      </c>
      <c r="F133" s="114" t="s">
        <v>2163</v>
      </c>
      <c r="G133" s="114" t="s">
        <v>2163</v>
      </c>
      <c r="H133" s="114" t="s">
        <v>2163</v>
      </c>
      <c r="I133" s="114" t="s">
        <v>2163</v>
      </c>
      <c r="J133" s="114" t="s">
        <v>2163</v>
      </c>
      <c r="K133" s="114" t="s">
        <v>2163</v>
      </c>
      <c r="L133" s="123" t="s">
        <v>2242</v>
      </c>
      <c r="M133" s="123" t="s">
        <v>2241</v>
      </c>
      <c r="N133" s="123" t="s">
        <v>2203</v>
      </c>
      <c r="O133" s="114" t="s">
        <v>2163</v>
      </c>
      <c r="P133" s="114" t="s">
        <v>2163</v>
      </c>
      <c r="Q133" s="114" t="s">
        <v>2163</v>
      </c>
      <c r="R133" s="123" t="s">
        <v>2167</v>
      </c>
      <c r="S133" s="114" t="s">
        <v>2163</v>
      </c>
      <c r="T133" s="114" t="s">
        <v>2163</v>
      </c>
      <c r="U133" s="114" t="s">
        <v>2163</v>
      </c>
      <c r="V133" s="123" t="s">
        <v>2190</v>
      </c>
      <c r="W133" s="114" t="s">
        <v>2163</v>
      </c>
      <c r="X133" s="114" t="s">
        <v>2163</v>
      </c>
      <c r="Y133" s="114" t="s">
        <v>2163</v>
      </c>
      <c r="Z133" s="114" t="s">
        <v>2163</v>
      </c>
      <c r="AA133" s="114" t="s">
        <v>2163</v>
      </c>
      <c r="AB133" s="114" t="s">
        <v>2163</v>
      </c>
      <c r="AC133" s="114" t="s">
        <v>2163</v>
      </c>
      <c r="AD133" s="114" t="s">
        <v>2163</v>
      </c>
      <c r="AE133" s="114" t="s">
        <v>2163</v>
      </c>
      <c r="AF133" s="114" t="s">
        <v>2163</v>
      </c>
      <c r="AG133" s="114" t="s">
        <v>2163</v>
      </c>
      <c r="AH133" s="114" t="s">
        <v>2163</v>
      </c>
      <c r="AI133" s="114" t="s">
        <v>2163</v>
      </c>
      <c r="AJ133" s="114" t="s">
        <v>2163</v>
      </c>
      <c r="AK133" s="114" t="s">
        <v>2163</v>
      </c>
      <c r="AL133" s="114" t="s">
        <v>2163</v>
      </c>
    </row>
    <row r="134" spans="1:38">
      <c r="A134" s="122" t="s">
        <v>1154</v>
      </c>
      <c r="B134" s="118" t="s">
        <v>1500</v>
      </c>
      <c r="C134" s="114" t="s">
        <v>2163</v>
      </c>
      <c r="D134" s="114" t="s">
        <v>2163</v>
      </c>
      <c r="E134" s="114" t="s">
        <v>2163</v>
      </c>
      <c r="F134" s="114" t="s">
        <v>2163</v>
      </c>
      <c r="G134" s="114" t="s">
        <v>2163</v>
      </c>
      <c r="H134" s="114" t="s">
        <v>2163</v>
      </c>
      <c r="I134" s="114" t="s">
        <v>2163</v>
      </c>
      <c r="J134" s="114" t="s">
        <v>2163</v>
      </c>
      <c r="K134" s="114" t="s">
        <v>2163</v>
      </c>
      <c r="L134" s="123" t="s">
        <v>2242</v>
      </c>
      <c r="M134" s="123" t="s">
        <v>2241</v>
      </c>
      <c r="N134" s="123" t="s">
        <v>2203</v>
      </c>
      <c r="O134" s="114" t="s">
        <v>2163</v>
      </c>
      <c r="P134" s="114" t="s">
        <v>2163</v>
      </c>
      <c r="Q134" s="114" t="s">
        <v>2163</v>
      </c>
      <c r="R134" s="123" t="s">
        <v>2167</v>
      </c>
      <c r="S134" s="114" t="s">
        <v>2163</v>
      </c>
      <c r="T134" s="114" t="s">
        <v>2163</v>
      </c>
      <c r="U134" s="114" t="s">
        <v>2163</v>
      </c>
      <c r="V134" s="123" t="s">
        <v>2190</v>
      </c>
      <c r="W134" s="114" t="s">
        <v>2163</v>
      </c>
      <c r="X134" s="114" t="s">
        <v>2163</v>
      </c>
      <c r="Y134" s="114" t="s">
        <v>2163</v>
      </c>
      <c r="Z134" s="114" t="s">
        <v>2163</v>
      </c>
      <c r="AA134" s="114" t="s">
        <v>2163</v>
      </c>
      <c r="AB134" s="114" t="s">
        <v>2163</v>
      </c>
      <c r="AC134" s="114" t="s">
        <v>2163</v>
      </c>
      <c r="AD134" s="114" t="s">
        <v>2163</v>
      </c>
      <c r="AE134" s="114" t="s">
        <v>2163</v>
      </c>
      <c r="AF134" s="114" t="s">
        <v>2163</v>
      </c>
      <c r="AG134" s="114" t="s">
        <v>2163</v>
      </c>
      <c r="AH134" s="114" t="s">
        <v>2163</v>
      </c>
      <c r="AI134" s="114" t="s">
        <v>2163</v>
      </c>
      <c r="AJ134" s="114" t="s">
        <v>2163</v>
      </c>
      <c r="AK134" s="114" t="s">
        <v>2163</v>
      </c>
      <c r="AL134" s="114" t="s">
        <v>2163</v>
      </c>
    </row>
    <row r="135" spans="1:38">
      <c r="A135" s="122" t="s">
        <v>1155</v>
      </c>
      <c r="B135" s="116" t="s">
        <v>1502</v>
      </c>
      <c r="C135" s="114" t="s">
        <v>2163</v>
      </c>
      <c r="D135" s="114" t="s">
        <v>2163</v>
      </c>
      <c r="E135" s="114" t="s">
        <v>2163</v>
      </c>
      <c r="F135" s="114" t="s">
        <v>2163</v>
      </c>
      <c r="G135" s="114" t="s">
        <v>2163</v>
      </c>
      <c r="H135" s="114" t="s">
        <v>2163</v>
      </c>
      <c r="I135" s="114" t="s">
        <v>2163</v>
      </c>
      <c r="J135" s="114" t="s">
        <v>2163</v>
      </c>
      <c r="K135" s="114" t="s">
        <v>2163</v>
      </c>
      <c r="L135" s="123" t="s">
        <v>2242</v>
      </c>
      <c r="M135" s="123" t="s">
        <v>2241</v>
      </c>
      <c r="N135" s="114" t="s">
        <v>2163</v>
      </c>
      <c r="O135" s="114" t="s">
        <v>2163</v>
      </c>
      <c r="P135" s="114" t="s">
        <v>2163</v>
      </c>
      <c r="Q135" s="114" t="s">
        <v>2163</v>
      </c>
      <c r="R135" s="114" t="s">
        <v>2163</v>
      </c>
      <c r="S135" s="114" t="s">
        <v>2163</v>
      </c>
      <c r="T135" s="114" t="s">
        <v>2163</v>
      </c>
      <c r="U135" s="114" t="s">
        <v>2163</v>
      </c>
      <c r="V135" s="114" t="s">
        <v>2163</v>
      </c>
      <c r="W135" s="114" t="s">
        <v>2163</v>
      </c>
      <c r="X135" s="114" t="s">
        <v>2163</v>
      </c>
      <c r="Y135" s="114" t="s">
        <v>2163</v>
      </c>
      <c r="Z135" s="114" t="s">
        <v>2163</v>
      </c>
      <c r="AA135" s="114" t="s">
        <v>2163</v>
      </c>
      <c r="AB135" s="114" t="s">
        <v>2163</v>
      </c>
      <c r="AC135" s="114" t="s">
        <v>2163</v>
      </c>
      <c r="AD135" s="114" t="s">
        <v>2163</v>
      </c>
      <c r="AE135" s="114" t="s">
        <v>2163</v>
      </c>
      <c r="AF135" s="114" t="s">
        <v>2163</v>
      </c>
      <c r="AG135" s="114" t="s">
        <v>2163</v>
      </c>
      <c r="AH135" s="114" t="s">
        <v>2163</v>
      </c>
      <c r="AI135" s="114" t="s">
        <v>2163</v>
      </c>
      <c r="AJ135" s="114" t="s">
        <v>2163</v>
      </c>
      <c r="AK135" s="114" t="s">
        <v>2163</v>
      </c>
      <c r="AL135" s="114" t="s">
        <v>2163</v>
      </c>
    </row>
    <row r="136" spans="1:38">
      <c r="A136" s="122" t="s">
        <v>1156</v>
      </c>
      <c r="B136" s="118" t="s">
        <v>1503</v>
      </c>
      <c r="C136" s="114" t="s">
        <v>2163</v>
      </c>
      <c r="D136" s="114" t="s">
        <v>2163</v>
      </c>
      <c r="E136" s="114" t="s">
        <v>2163</v>
      </c>
      <c r="F136" s="114" t="s">
        <v>2163</v>
      </c>
      <c r="G136" s="114" t="s">
        <v>2163</v>
      </c>
      <c r="H136" s="114" t="s">
        <v>2163</v>
      </c>
      <c r="I136" s="114" t="s">
        <v>2163</v>
      </c>
      <c r="J136" s="114" t="s">
        <v>2163</v>
      </c>
      <c r="K136" s="114" t="s">
        <v>2163</v>
      </c>
      <c r="L136" s="123" t="s">
        <v>2242</v>
      </c>
      <c r="M136" s="123" t="s">
        <v>2241</v>
      </c>
      <c r="N136" s="114" t="s">
        <v>2163</v>
      </c>
      <c r="O136" s="114" t="s">
        <v>2163</v>
      </c>
      <c r="P136" s="114" t="s">
        <v>2163</v>
      </c>
      <c r="Q136" s="114" t="s">
        <v>2163</v>
      </c>
      <c r="R136" s="114" t="s">
        <v>2163</v>
      </c>
      <c r="S136" s="114" t="s">
        <v>2163</v>
      </c>
      <c r="T136" s="114" t="s">
        <v>2163</v>
      </c>
      <c r="U136" s="114" t="s">
        <v>2163</v>
      </c>
      <c r="V136" s="114" t="s">
        <v>2163</v>
      </c>
      <c r="W136" s="114" t="s">
        <v>2163</v>
      </c>
      <c r="X136" s="114" t="s">
        <v>2163</v>
      </c>
      <c r="Y136" s="114" t="s">
        <v>2163</v>
      </c>
      <c r="Z136" s="114" t="s">
        <v>2163</v>
      </c>
      <c r="AA136" s="114" t="s">
        <v>2163</v>
      </c>
      <c r="AB136" s="114" t="s">
        <v>2163</v>
      </c>
      <c r="AC136" s="114" t="s">
        <v>2163</v>
      </c>
      <c r="AD136" s="114" t="s">
        <v>2163</v>
      </c>
      <c r="AE136" s="114" t="s">
        <v>2163</v>
      </c>
      <c r="AF136" s="114" t="s">
        <v>2163</v>
      </c>
      <c r="AG136" s="114" t="s">
        <v>2163</v>
      </c>
      <c r="AH136" s="114" t="s">
        <v>2163</v>
      </c>
      <c r="AI136" s="114" t="s">
        <v>2163</v>
      </c>
      <c r="AJ136" s="114" t="s">
        <v>2163</v>
      </c>
      <c r="AK136" s="114" t="s">
        <v>2163</v>
      </c>
      <c r="AL136" s="114" t="s">
        <v>2163</v>
      </c>
    </row>
    <row r="137" spans="1:38">
      <c r="A137" s="122" t="s">
        <v>1157</v>
      </c>
      <c r="B137" s="118" t="s">
        <v>1504</v>
      </c>
      <c r="C137" s="114" t="s">
        <v>2163</v>
      </c>
      <c r="D137" s="114" t="s">
        <v>2163</v>
      </c>
      <c r="E137" s="114" t="s">
        <v>2163</v>
      </c>
      <c r="F137" s="114" t="s">
        <v>2163</v>
      </c>
      <c r="G137" s="114" t="s">
        <v>2163</v>
      </c>
      <c r="H137" s="114" t="s">
        <v>2163</v>
      </c>
      <c r="I137" s="114" t="s">
        <v>2163</v>
      </c>
      <c r="J137" s="114" t="s">
        <v>2163</v>
      </c>
      <c r="K137" s="114" t="s">
        <v>2163</v>
      </c>
      <c r="L137" s="123" t="s">
        <v>2242</v>
      </c>
      <c r="M137" s="123" t="s">
        <v>2241</v>
      </c>
      <c r="N137" s="114" t="s">
        <v>2163</v>
      </c>
      <c r="O137" s="114" t="s">
        <v>2163</v>
      </c>
      <c r="P137" s="114" t="s">
        <v>2163</v>
      </c>
      <c r="Q137" s="114" t="s">
        <v>2163</v>
      </c>
      <c r="R137" s="114" t="s">
        <v>2163</v>
      </c>
      <c r="S137" s="114" t="s">
        <v>2163</v>
      </c>
      <c r="T137" s="114" t="s">
        <v>2163</v>
      </c>
      <c r="U137" s="114" t="s">
        <v>2163</v>
      </c>
      <c r="V137" s="114" t="s">
        <v>2163</v>
      </c>
      <c r="W137" s="114" t="s">
        <v>2163</v>
      </c>
      <c r="X137" s="114" t="s">
        <v>2163</v>
      </c>
      <c r="Y137" s="114" t="s">
        <v>2163</v>
      </c>
      <c r="Z137" s="114" t="s">
        <v>2163</v>
      </c>
      <c r="AA137" s="114" t="s">
        <v>2163</v>
      </c>
      <c r="AB137" s="114" t="s">
        <v>2163</v>
      </c>
      <c r="AC137" s="114" t="s">
        <v>2163</v>
      </c>
      <c r="AD137" s="114" t="s">
        <v>2163</v>
      </c>
      <c r="AE137" s="114" t="s">
        <v>2163</v>
      </c>
      <c r="AF137" s="114" t="s">
        <v>2163</v>
      </c>
      <c r="AG137" s="114" t="s">
        <v>2163</v>
      </c>
      <c r="AH137" s="114" t="s">
        <v>2163</v>
      </c>
      <c r="AI137" s="114" t="s">
        <v>2163</v>
      </c>
      <c r="AJ137" s="114" t="s">
        <v>2163</v>
      </c>
      <c r="AK137" s="114" t="s">
        <v>2163</v>
      </c>
      <c r="AL137" s="114" t="s">
        <v>2163</v>
      </c>
    </row>
    <row r="138" spans="1:38">
      <c r="A138" s="122" t="s">
        <v>1158</v>
      </c>
      <c r="B138" s="115" t="s">
        <v>1505</v>
      </c>
      <c r="C138" s="114" t="s">
        <v>2163</v>
      </c>
      <c r="D138" s="114" t="s">
        <v>2163</v>
      </c>
      <c r="E138" s="114" t="s">
        <v>2163</v>
      </c>
      <c r="F138" s="114" t="s">
        <v>2163</v>
      </c>
      <c r="G138" s="114" t="s">
        <v>2163</v>
      </c>
      <c r="H138" s="114" t="s">
        <v>2163</v>
      </c>
      <c r="I138" s="114" t="s">
        <v>2163</v>
      </c>
      <c r="J138" s="114" t="s">
        <v>2163</v>
      </c>
      <c r="K138" s="114" t="s">
        <v>2163</v>
      </c>
      <c r="L138" s="123" t="s">
        <v>2243</v>
      </c>
      <c r="M138" s="114" t="s">
        <v>2163</v>
      </c>
      <c r="N138" s="114" t="s">
        <v>2163</v>
      </c>
      <c r="O138" s="114" t="s">
        <v>2163</v>
      </c>
      <c r="P138" s="114" t="s">
        <v>2163</v>
      </c>
      <c r="Q138" s="114" t="s">
        <v>2163</v>
      </c>
      <c r="R138" s="114" t="s">
        <v>2163</v>
      </c>
      <c r="S138" s="114" t="s">
        <v>2163</v>
      </c>
      <c r="T138" s="114" t="s">
        <v>2163</v>
      </c>
      <c r="U138" s="114" t="s">
        <v>2163</v>
      </c>
      <c r="V138" s="114" t="s">
        <v>2163</v>
      </c>
      <c r="W138" s="114" t="s">
        <v>2163</v>
      </c>
      <c r="X138" s="114" t="s">
        <v>2163</v>
      </c>
      <c r="Y138" s="114" t="s">
        <v>2163</v>
      </c>
      <c r="Z138" s="114" t="s">
        <v>2163</v>
      </c>
      <c r="AA138" s="114" t="s">
        <v>2163</v>
      </c>
      <c r="AB138" s="114" t="s">
        <v>2163</v>
      </c>
      <c r="AC138" s="114" t="s">
        <v>2163</v>
      </c>
      <c r="AD138" s="114" t="s">
        <v>2163</v>
      </c>
      <c r="AE138" s="114" t="s">
        <v>2163</v>
      </c>
      <c r="AF138" s="114" t="s">
        <v>2163</v>
      </c>
      <c r="AG138" s="114" t="s">
        <v>2163</v>
      </c>
      <c r="AH138" s="114" t="s">
        <v>2163</v>
      </c>
      <c r="AI138" s="114" t="s">
        <v>2163</v>
      </c>
      <c r="AJ138" s="114" t="s">
        <v>2163</v>
      </c>
      <c r="AK138" s="114" t="s">
        <v>2163</v>
      </c>
      <c r="AL138" s="114" t="s">
        <v>2163</v>
      </c>
    </row>
    <row r="139" spans="1:38">
      <c r="A139" s="122" t="s">
        <v>1159</v>
      </c>
      <c r="B139" s="116" t="s">
        <v>1513</v>
      </c>
      <c r="C139" s="114" t="s">
        <v>2163</v>
      </c>
      <c r="D139" s="114" t="s">
        <v>2163</v>
      </c>
      <c r="E139" s="114" t="s">
        <v>2163</v>
      </c>
      <c r="F139" s="114" t="s">
        <v>2163</v>
      </c>
      <c r="G139" s="114" t="s">
        <v>2163</v>
      </c>
      <c r="H139" s="114" t="s">
        <v>2163</v>
      </c>
      <c r="I139" s="114" t="s">
        <v>2163</v>
      </c>
      <c r="J139" s="114" t="s">
        <v>2163</v>
      </c>
      <c r="K139" s="114" t="s">
        <v>2163</v>
      </c>
      <c r="L139" s="114" t="s">
        <v>2163</v>
      </c>
      <c r="M139" s="114" t="s">
        <v>2163</v>
      </c>
      <c r="N139" s="114" t="s">
        <v>2163</v>
      </c>
      <c r="O139" s="114" t="s">
        <v>2163</v>
      </c>
      <c r="P139" s="114" t="s">
        <v>2163</v>
      </c>
      <c r="Q139" s="114" t="s">
        <v>2163</v>
      </c>
      <c r="R139" s="114" t="s">
        <v>2163</v>
      </c>
      <c r="S139" s="114" t="s">
        <v>2163</v>
      </c>
      <c r="T139" s="114" t="s">
        <v>2163</v>
      </c>
      <c r="U139" s="114" t="s">
        <v>2163</v>
      </c>
      <c r="V139" s="114" t="s">
        <v>2163</v>
      </c>
      <c r="W139" s="114" t="s">
        <v>2163</v>
      </c>
      <c r="X139" s="114" t="s">
        <v>2163</v>
      </c>
      <c r="Y139" s="114" t="s">
        <v>2163</v>
      </c>
      <c r="Z139" s="114" t="s">
        <v>2163</v>
      </c>
      <c r="AA139" s="114" t="s">
        <v>2163</v>
      </c>
      <c r="AB139" s="114" t="s">
        <v>2163</v>
      </c>
      <c r="AC139" s="92" t="s">
        <v>1963</v>
      </c>
      <c r="AD139" s="123" t="s">
        <v>2217</v>
      </c>
      <c r="AE139" s="114" t="s">
        <v>2163</v>
      </c>
      <c r="AF139" s="114" t="s">
        <v>2163</v>
      </c>
      <c r="AG139" s="114" t="s">
        <v>2163</v>
      </c>
      <c r="AH139" s="114" t="s">
        <v>2163</v>
      </c>
      <c r="AI139" s="114" t="s">
        <v>2163</v>
      </c>
      <c r="AJ139" s="114" t="s">
        <v>2163</v>
      </c>
      <c r="AK139" s="61" t="s">
        <v>2176</v>
      </c>
      <c r="AL139" s="114" t="s">
        <v>2163</v>
      </c>
    </row>
    <row r="140" spans="1:38">
      <c r="A140" s="122" t="s">
        <v>1160</v>
      </c>
      <c r="B140" s="116" t="s">
        <v>1511</v>
      </c>
      <c r="C140" s="114" t="s">
        <v>2163</v>
      </c>
      <c r="D140" s="114" t="s">
        <v>2163</v>
      </c>
      <c r="E140" s="114" t="s">
        <v>2163</v>
      </c>
      <c r="F140" s="114" t="s">
        <v>2163</v>
      </c>
      <c r="G140" s="114" t="s">
        <v>2163</v>
      </c>
      <c r="H140" s="114" t="s">
        <v>2163</v>
      </c>
      <c r="I140" s="114" t="s">
        <v>2163</v>
      </c>
      <c r="J140" s="114" t="s">
        <v>2163</v>
      </c>
      <c r="K140" s="114" t="s">
        <v>2163</v>
      </c>
      <c r="L140" s="114" t="s">
        <v>2163</v>
      </c>
      <c r="M140" s="114" t="s">
        <v>2163</v>
      </c>
      <c r="N140" s="114" t="s">
        <v>2163</v>
      </c>
      <c r="O140" s="114" t="s">
        <v>2163</v>
      </c>
      <c r="P140" s="114" t="s">
        <v>2163</v>
      </c>
      <c r="Q140" s="114" t="s">
        <v>2163</v>
      </c>
      <c r="R140" s="114" t="s">
        <v>2163</v>
      </c>
      <c r="S140" s="114" t="s">
        <v>2163</v>
      </c>
      <c r="T140" s="114" t="s">
        <v>2163</v>
      </c>
      <c r="U140" s="114" t="s">
        <v>2163</v>
      </c>
      <c r="V140" s="114" t="s">
        <v>2163</v>
      </c>
      <c r="W140" s="114" t="s">
        <v>2163</v>
      </c>
      <c r="X140" s="114" t="s">
        <v>2163</v>
      </c>
      <c r="Y140" s="114" t="s">
        <v>2163</v>
      </c>
      <c r="Z140" s="114" t="s">
        <v>2163</v>
      </c>
      <c r="AA140" s="114" t="s">
        <v>2163</v>
      </c>
      <c r="AB140" s="114" t="s">
        <v>2163</v>
      </c>
      <c r="AC140" s="123" t="s">
        <v>2226</v>
      </c>
      <c r="AD140" s="92" t="s">
        <v>1964</v>
      </c>
      <c r="AE140" s="114" t="s">
        <v>2163</v>
      </c>
      <c r="AF140" s="114" t="s">
        <v>2163</v>
      </c>
      <c r="AG140" s="114" t="s">
        <v>2163</v>
      </c>
      <c r="AH140" s="114" t="s">
        <v>2163</v>
      </c>
      <c r="AI140" s="114" t="s">
        <v>2163</v>
      </c>
      <c r="AJ140" s="114" t="s">
        <v>2163</v>
      </c>
      <c r="AK140" s="61" t="s">
        <v>2176</v>
      </c>
      <c r="AL140" s="114" t="s">
        <v>2163</v>
      </c>
    </row>
    <row r="141" spans="1:38">
      <c r="A141" s="122" t="s">
        <v>1161</v>
      </c>
      <c r="B141" s="117" t="s">
        <v>1515</v>
      </c>
      <c r="C141" s="114" t="s">
        <v>2163</v>
      </c>
      <c r="D141" s="114" t="s">
        <v>2163</v>
      </c>
      <c r="E141" s="114" t="s">
        <v>2163</v>
      </c>
      <c r="F141" s="114" t="s">
        <v>2163</v>
      </c>
      <c r="G141" s="114" t="s">
        <v>2163</v>
      </c>
      <c r="H141" s="114" t="s">
        <v>2163</v>
      </c>
      <c r="I141" s="114" t="s">
        <v>2163</v>
      </c>
      <c r="J141" s="114" t="s">
        <v>2163</v>
      </c>
      <c r="K141" s="114" t="s">
        <v>2163</v>
      </c>
      <c r="L141" s="114" t="s">
        <v>2163</v>
      </c>
      <c r="M141" s="114" t="s">
        <v>2163</v>
      </c>
      <c r="N141" s="114" t="s">
        <v>2163</v>
      </c>
      <c r="O141" s="114" t="s">
        <v>2163</v>
      </c>
      <c r="P141" s="114" t="s">
        <v>2163</v>
      </c>
      <c r="Q141" s="114" t="s">
        <v>2163</v>
      </c>
      <c r="R141" s="114" t="s">
        <v>2163</v>
      </c>
      <c r="S141" s="114" t="s">
        <v>2163</v>
      </c>
      <c r="T141" s="114" t="s">
        <v>2163</v>
      </c>
      <c r="U141" s="114" t="s">
        <v>2163</v>
      </c>
      <c r="V141" s="114" t="s">
        <v>2163</v>
      </c>
      <c r="W141" s="114" t="s">
        <v>2163</v>
      </c>
      <c r="X141" s="114" t="s">
        <v>2163</v>
      </c>
      <c r="Y141" s="114" t="s">
        <v>2163</v>
      </c>
      <c r="Z141" s="114" t="s">
        <v>2163</v>
      </c>
      <c r="AA141" s="123" t="s">
        <v>2214</v>
      </c>
      <c r="AB141" s="123" t="s">
        <v>2225</v>
      </c>
      <c r="AC141" s="114" t="s">
        <v>2163</v>
      </c>
      <c r="AD141" s="114" t="s">
        <v>2163</v>
      </c>
      <c r="AE141" s="123" t="s">
        <v>2224</v>
      </c>
      <c r="AF141" s="123" t="s">
        <v>2177</v>
      </c>
      <c r="AG141" s="123" t="s">
        <v>2178</v>
      </c>
      <c r="AH141" s="123" t="s">
        <v>2180</v>
      </c>
      <c r="AI141" s="61" t="s">
        <v>2181</v>
      </c>
      <c r="AJ141" s="61" t="s">
        <v>2532</v>
      </c>
      <c r="AK141" s="113" t="s">
        <v>1966</v>
      </c>
      <c r="AL141" s="114" t="s">
        <v>2163</v>
      </c>
    </row>
    <row r="142" spans="1:38">
      <c r="A142" s="122" t="s">
        <v>1162</v>
      </c>
      <c r="B142" s="116" t="s">
        <v>1519</v>
      </c>
      <c r="C142" s="114" t="s">
        <v>2163</v>
      </c>
      <c r="D142" s="114" t="s">
        <v>2163</v>
      </c>
      <c r="E142" s="114" t="s">
        <v>2163</v>
      </c>
      <c r="F142" s="114" t="s">
        <v>2163</v>
      </c>
      <c r="G142" s="114" t="s">
        <v>2163</v>
      </c>
      <c r="H142" s="114" t="s">
        <v>2163</v>
      </c>
      <c r="I142" s="114" t="s">
        <v>2163</v>
      </c>
      <c r="J142" s="114" t="s">
        <v>2163</v>
      </c>
      <c r="K142" s="114" t="s">
        <v>2163</v>
      </c>
      <c r="L142" s="114" t="s">
        <v>2163</v>
      </c>
      <c r="M142" s="114" t="s">
        <v>2163</v>
      </c>
      <c r="N142" s="114" t="s">
        <v>2163</v>
      </c>
      <c r="O142" s="114" t="s">
        <v>2163</v>
      </c>
      <c r="P142" s="114" t="s">
        <v>2163</v>
      </c>
      <c r="Q142" s="114" t="s">
        <v>2163</v>
      </c>
      <c r="R142" s="114" t="s">
        <v>2163</v>
      </c>
      <c r="S142" s="114" t="s">
        <v>2163</v>
      </c>
      <c r="T142" s="114" t="s">
        <v>2163</v>
      </c>
      <c r="U142" s="114" t="s">
        <v>2163</v>
      </c>
      <c r="V142" s="114" t="s">
        <v>2163</v>
      </c>
      <c r="W142" s="114" t="s">
        <v>2163</v>
      </c>
      <c r="X142" s="114" t="s">
        <v>2163</v>
      </c>
      <c r="Y142" s="114" t="s">
        <v>2163</v>
      </c>
      <c r="Z142" s="114" t="s">
        <v>2163</v>
      </c>
      <c r="AA142" s="123" t="s">
        <v>2214</v>
      </c>
      <c r="AB142" s="123" t="s">
        <v>2225</v>
      </c>
      <c r="AC142" s="114" t="s">
        <v>2163</v>
      </c>
      <c r="AD142" s="114" t="s">
        <v>2163</v>
      </c>
      <c r="AE142" s="123" t="s">
        <v>2224</v>
      </c>
      <c r="AF142" s="123" t="s">
        <v>2210</v>
      </c>
      <c r="AG142" s="123" t="s">
        <v>2211</v>
      </c>
      <c r="AH142" s="123" t="s">
        <v>2212</v>
      </c>
      <c r="AI142" s="61" t="s">
        <v>2213</v>
      </c>
      <c r="AJ142" s="61" t="s">
        <v>2531</v>
      </c>
      <c r="AK142" s="61" t="s">
        <v>2176</v>
      </c>
      <c r="AL142" s="114" t="s">
        <v>2163</v>
      </c>
    </row>
    <row r="143" spans="1:38">
      <c r="A143" s="122" t="s">
        <v>1163</v>
      </c>
      <c r="B143" s="118" t="s">
        <v>1520</v>
      </c>
      <c r="C143" s="114" t="s">
        <v>2163</v>
      </c>
      <c r="D143" s="114" t="s">
        <v>2163</v>
      </c>
      <c r="E143" s="114" t="s">
        <v>2163</v>
      </c>
      <c r="F143" s="114" t="s">
        <v>2163</v>
      </c>
      <c r="G143" s="114" t="s">
        <v>2163</v>
      </c>
      <c r="H143" s="114" t="s">
        <v>2163</v>
      </c>
      <c r="I143" s="114" t="s">
        <v>2163</v>
      </c>
      <c r="J143" s="114" t="s">
        <v>2163</v>
      </c>
      <c r="K143" s="114" t="s">
        <v>2163</v>
      </c>
      <c r="L143" s="114" t="s">
        <v>2163</v>
      </c>
      <c r="M143" s="114" t="s">
        <v>2163</v>
      </c>
      <c r="N143" s="114" t="s">
        <v>2163</v>
      </c>
      <c r="O143" s="114" t="s">
        <v>2163</v>
      </c>
      <c r="P143" s="114" t="s">
        <v>2163</v>
      </c>
      <c r="Q143" s="114" t="s">
        <v>2163</v>
      </c>
      <c r="R143" s="114" t="s">
        <v>2163</v>
      </c>
      <c r="S143" s="114" t="s">
        <v>2163</v>
      </c>
      <c r="T143" s="114" t="s">
        <v>2163</v>
      </c>
      <c r="U143" s="114" t="s">
        <v>2163</v>
      </c>
      <c r="V143" s="114" t="s">
        <v>2163</v>
      </c>
      <c r="W143" s="114" t="s">
        <v>2163</v>
      </c>
      <c r="X143" s="114" t="s">
        <v>2163</v>
      </c>
      <c r="Y143" s="114" t="s">
        <v>2163</v>
      </c>
      <c r="Z143" s="114" t="s">
        <v>2163</v>
      </c>
      <c r="AA143" s="123" t="s">
        <v>2214</v>
      </c>
      <c r="AB143" s="123" t="s">
        <v>2225</v>
      </c>
      <c r="AC143" s="114" t="s">
        <v>2163</v>
      </c>
      <c r="AD143" s="114" t="s">
        <v>2163</v>
      </c>
      <c r="AE143" s="92" t="s">
        <v>2240</v>
      </c>
      <c r="AF143" s="114" t="s">
        <v>2163</v>
      </c>
      <c r="AG143" s="114" t="s">
        <v>2163</v>
      </c>
      <c r="AH143" s="114" t="s">
        <v>2163</v>
      </c>
      <c r="AI143" s="114" t="s">
        <v>2163</v>
      </c>
      <c r="AJ143" s="114" t="s">
        <v>2163</v>
      </c>
      <c r="AK143" s="61" t="s">
        <v>2176</v>
      </c>
      <c r="AL143" s="114" t="s">
        <v>2163</v>
      </c>
    </row>
    <row r="144" spans="1:38">
      <c r="A144" s="122" t="s">
        <v>1164</v>
      </c>
      <c r="B144" s="118" t="s">
        <v>1521</v>
      </c>
      <c r="C144" s="114" t="s">
        <v>2163</v>
      </c>
      <c r="D144" s="114" t="s">
        <v>2163</v>
      </c>
      <c r="E144" s="114" t="s">
        <v>2163</v>
      </c>
      <c r="F144" s="114" t="s">
        <v>2163</v>
      </c>
      <c r="G144" s="114" t="s">
        <v>2163</v>
      </c>
      <c r="H144" s="114" t="s">
        <v>2163</v>
      </c>
      <c r="I144" s="114" t="s">
        <v>2163</v>
      </c>
      <c r="J144" s="114" t="s">
        <v>2163</v>
      </c>
      <c r="K144" s="114" t="s">
        <v>2163</v>
      </c>
      <c r="L144" s="114" t="s">
        <v>2163</v>
      </c>
      <c r="M144" s="114" t="s">
        <v>2163</v>
      </c>
      <c r="N144" s="114" t="s">
        <v>2163</v>
      </c>
      <c r="O144" s="114" t="s">
        <v>2163</v>
      </c>
      <c r="P144" s="114" t="s">
        <v>2163</v>
      </c>
      <c r="Q144" s="114" t="s">
        <v>2163</v>
      </c>
      <c r="R144" s="114" t="s">
        <v>2163</v>
      </c>
      <c r="S144" s="114" t="s">
        <v>2163</v>
      </c>
      <c r="T144" s="114" t="s">
        <v>2163</v>
      </c>
      <c r="U144" s="114" t="s">
        <v>2163</v>
      </c>
      <c r="V144" s="114" t="s">
        <v>2163</v>
      </c>
      <c r="W144" s="114" t="s">
        <v>2163</v>
      </c>
      <c r="X144" s="123" t="s">
        <v>2244</v>
      </c>
      <c r="Y144" s="123" t="s">
        <v>2173</v>
      </c>
      <c r="Z144" s="123" t="s">
        <v>2205</v>
      </c>
      <c r="AA144" s="114" t="s">
        <v>2163</v>
      </c>
      <c r="AB144" s="114" t="s">
        <v>2163</v>
      </c>
      <c r="AC144" s="114" t="s">
        <v>2163</v>
      </c>
      <c r="AD144" s="114" t="s">
        <v>2163</v>
      </c>
      <c r="AE144" s="114" t="s">
        <v>2163</v>
      </c>
      <c r="AF144" s="114" t="s">
        <v>2163</v>
      </c>
      <c r="AG144" s="114" t="s">
        <v>2163</v>
      </c>
      <c r="AH144" s="114" t="s">
        <v>2163</v>
      </c>
      <c r="AI144" s="114" t="s">
        <v>2163</v>
      </c>
      <c r="AJ144" s="61" t="s">
        <v>2531</v>
      </c>
      <c r="AK144" s="114" t="s">
        <v>2163</v>
      </c>
      <c r="AL144" s="61" t="s">
        <v>2531</v>
      </c>
    </row>
    <row r="145" spans="1:38">
      <c r="A145" s="122" t="s">
        <v>1165</v>
      </c>
      <c r="B145" s="118" t="s">
        <v>1525</v>
      </c>
      <c r="C145" s="114" t="s">
        <v>2163</v>
      </c>
      <c r="D145" s="114" t="s">
        <v>2163</v>
      </c>
      <c r="E145" s="114" t="s">
        <v>2163</v>
      </c>
      <c r="F145" s="114" t="s">
        <v>2163</v>
      </c>
      <c r="G145" s="114" t="s">
        <v>2163</v>
      </c>
      <c r="H145" s="114" t="s">
        <v>2163</v>
      </c>
      <c r="I145" s="114" t="s">
        <v>2163</v>
      </c>
      <c r="J145" s="114" t="s">
        <v>2163</v>
      </c>
      <c r="K145" s="114" t="s">
        <v>2163</v>
      </c>
      <c r="L145" s="114" t="s">
        <v>2163</v>
      </c>
      <c r="M145" s="114" t="s">
        <v>2163</v>
      </c>
      <c r="N145" s="114" t="s">
        <v>2163</v>
      </c>
      <c r="O145" s="114" t="s">
        <v>2163</v>
      </c>
      <c r="P145" s="114" t="s">
        <v>2163</v>
      </c>
      <c r="Q145" s="114" t="s">
        <v>2163</v>
      </c>
      <c r="R145" s="114" t="s">
        <v>2163</v>
      </c>
      <c r="S145" s="114" t="s">
        <v>2163</v>
      </c>
      <c r="T145" s="114" t="s">
        <v>2163</v>
      </c>
      <c r="U145" s="114" t="s">
        <v>2163</v>
      </c>
      <c r="V145" s="114" t="s">
        <v>2163</v>
      </c>
      <c r="W145" s="114" t="s">
        <v>2163</v>
      </c>
      <c r="X145" s="123" t="s">
        <v>2169</v>
      </c>
      <c r="Y145" s="123" t="s">
        <v>2173</v>
      </c>
      <c r="Z145" s="123" t="s">
        <v>2205</v>
      </c>
      <c r="AA145" s="114" t="s">
        <v>2163</v>
      </c>
      <c r="AB145" s="114" t="s">
        <v>2163</v>
      </c>
      <c r="AC145" s="114" t="s">
        <v>2163</v>
      </c>
      <c r="AD145" s="114" t="s">
        <v>2163</v>
      </c>
      <c r="AE145" s="114" t="s">
        <v>2163</v>
      </c>
      <c r="AF145" s="114" t="s">
        <v>2163</v>
      </c>
      <c r="AG145" s="114" t="s">
        <v>2163</v>
      </c>
      <c r="AH145" s="114" t="s">
        <v>2163</v>
      </c>
      <c r="AI145" s="114" t="s">
        <v>2163</v>
      </c>
      <c r="AJ145" s="61" t="s">
        <v>2531</v>
      </c>
      <c r="AK145" s="114" t="s">
        <v>2163</v>
      </c>
      <c r="AL145" s="61" t="s">
        <v>2531</v>
      </c>
    </row>
    <row r="146" spans="1:38">
      <c r="A146" s="122" t="s">
        <v>1166</v>
      </c>
      <c r="B146" s="118" t="s">
        <v>1526</v>
      </c>
      <c r="C146" s="114" t="s">
        <v>2163</v>
      </c>
      <c r="D146" s="114" t="s">
        <v>2163</v>
      </c>
      <c r="E146" s="114" t="s">
        <v>2163</v>
      </c>
      <c r="F146" s="114" t="s">
        <v>2163</v>
      </c>
      <c r="G146" s="114" t="s">
        <v>2163</v>
      </c>
      <c r="H146" s="114" t="s">
        <v>2163</v>
      </c>
      <c r="I146" s="114" t="s">
        <v>2163</v>
      </c>
      <c r="J146" s="114" t="s">
        <v>2163</v>
      </c>
      <c r="K146" s="114" t="s">
        <v>2163</v>
      </c>
      <c r="L146" s="114" t="s">
        <v>2163</v>
      </c>
      <c r="M146" s="114" t="s">
        <v>2163</v>
      </c>
      <c r="N146" s="114" t="s">
        <v>2163</v>
      </c>
      <c r="O146" s="114" t="s">
        <v>2163</v>
      </c>
      <c r="P146" s="114" t="s">
        <v>2163</v>
      </c>
      <c r="Q146" s="114" t="s">
        <v>2163</v>
      </c>
      <c r="R146" s="114" t="s">
        <v>2163</v>
      </c>
      <c r="S146" s="114" t="s">
        <v>2163</v>
      </c>
      <c r="T146" s="114" t="s">
        <v>2163</v>
      </c>
      <c r="U146" s="114" t="s">
        <v>2163</v>
      </c>
      <c r="V146" s="114" t="s">
        <v>2163</v>
      </c>
      <c r="W146" s="114" t="s">
        <v>2163</v>
      </c>
      <c r="X146" s="123" t="s">
        <v>2169</v>
      </c>
      <c r="Y146" s="123" t="s">
        <v>2173</v>
      </c>
      <c r="Z146" s="123" t="s">
        <v>2205</v>
      </c>
      <c r="AA146" s="114" t="s">
        <v>2163</v>
      </c>
      <c r="AB146" s="114" t="s">
        <v>2163</v>
      </c>
      <c r="AC146" s="114" t="s">
        <v>2163</v>
      </c>
      <c r="AD146" s="114" t="s">
        <v>2163</v>
      </c>
      <c r="AE146" s="114" t="s">
        <v>2163</v>
      </c>
      <c r="AF146" s="114" t="s">
        <v>2163</v>
      </c>
      <c r="AG146" s="114" t="s">
        <v>2163</v>
      </c>
      <c r="AH146" s="114" t="s">
        <v>2163</v>
      </c>
      <c r="AI146" s="114" t="s">
        <v>2163</v>
      </c>
      <c r="AJ146" s="61" t="s">
        <v>2531</v>
      </c>
      <c r="AK146" s="114" t="s">
        <v>2163</v>
      </c>
      <c r="AL146" s="61" t="s">
        <v>2531</v>
      </c>
    </row>
    <row r="147" spans="1:38">
      <c r="A147" s="122" t="s">
        <v>3803</v>
      </c>
      <c r="B147" s="115" t="s">
        <v>1528</v>
      </c>
      <c r="C147" s="114" t="s">
        <v>2163</v>
      </c>
      <c r="D147" s="114" t="s">
        <v>2163</v>
      </c>
      <c r="E147" s="114" t="s">
        <v>2163</v>
      </c>
      <c r="F147" s="114" t="s">
        <v>2163</v>
      </c>
      <c r="G147" s="114" t="s">
        <v>2163</v>
      </c>
      <c r="H147" s="114" t="s">
        <v>2163</v>
      </c>
      <c r="I147" s="114" t="s">
        <v>2163</v>
      </c>
      <c r="J147" s="114" t="s">
        <v>2163</v>
      </c>
      <c r="K147" s="114" t="s">
        <v>2163</v>
      </c>
      <c r="L147" s="114" t="s">
        <v>2163</v>
      </c>
      <c r="M147" s="114" t="s">
        <v>2163</v>
      </c>
      <c r="N147" s="114" t="s">
        <v>2163</v>
      </c>
      <c r="O147" s="114" t="s">
        <v>2163</v>
      </c>
      <c r="P147" s="114" t="s">
        <v>2163</v>
      </c>
      <c r="Q147" s="114" t="s">
        <v>2163</v>
      </c>
      <c r="R147" s="114" t="s">
        <v>2163</v>
      </c>
      <c r="S147" s="114" t="s">
        <v>2163</v>
      </c>
      <c r="T147" s="114" t="s">
        <v>2163</v>
      </c>
      <c r="U147" s="114" t="s">
        <v>2163</v>
      </c>
      <c r="V147" s="114" t="s">
        <v>2163</v>
      </c>
      <c r="W147" s="114" t="s">
        <v>2163</v>
      </c>
      <c r="X147" s="114" t="s">
        <v>2163</v>
      </c>
      <c r="Y147" s="114" t="s">
        <v>2163</v>
      </c>
      <c r="Z147" s="114" t="s">
        <v>2163</v>
      </c>
      <c r="AA147" s="114" t="s">
        <v>2163</v>
      </c>
      <c r="AB147" s="114" t="s">
        <v>2163</v>
      </c>
      <c r="AC147" s="114" t="s">
        <v>2163</v>
      </c>
      <c r="AD147" s="114" t="s">
        <v>2163</v>
      </c>
      <c r="AE147" s="114" t="s">
        <v>2163</v>
      </c>
      <c r="AF147" s="114" t="s">
        <v>2163</v>
      </c>
      <c r="AG147" s="114" t="s">
        <v>2163</v>
      </c>
      <c r="AH147" s="114" t="s">
        <v>2163</v>
      </c>
      <c r="AI147" s="114" t="s">
        <v>2163</v>
      </c>
      <c r="AJ147" s="114" t="s">
        <v>2163</v>
      </c>
      <c r="AK147" s="114" t="s">
        <v>2163</v>
      </c>
      <c r="AL147" s="113" t="s">
        <v>1809</v>
      </c>
    </row>
    <row r="148" spans="1:38">
      <c r="A148" s="122" t="s">
        <v>1167</v>
      </c>
      <c r="B148" s="117" t="s">
        <v>2162</v>
      </c>
      <c r="C148" s="114" t="s">
        <v>2163</v>
      </c>
      <c r="D148" s="114" t="s">
        <v>2163</v>
      </c>
      <c r="E148" s="114" t="s">
        <v>2163</v>
      </c>
      <c r="F148" s="114" t="s">
        <v>2163</v>
      </c>
      <c r="G148" s="114" t="s">
        <v>2163</v>
      </c>
      <c r="H148" s="114" t="s">
        <v>2163</v>
      </c>
      <c r="I148" s="114" t="s">
        <v>2163</v>
      </c>
      <c r="J148" s="114" t="s">
        <v>2163</v>
      </c>
      <c r="K148" s="114" t="s">
        <v>2163</v>
      </c>
      <c r="L148" s="114" t="s">
        <v>2163</v>
      </c>
      <c r="M148" s="114" t="s">
        <v>2163</v>
      </c>
      <c r="N148" s="114" t="s">
        <v>2163</v>
      </c>
      <c r="O148" s="114" t="s">
        <v>2163</v>
      </c>
      <c r="P148" s="114" t="s">
        <v>2163</v>
      </c>
      <c r="Q148" s="114" t="s">
        <v>2163</v>
      </c>
      <c r="R148" s="114" t="s">
        <v>2163</v>
      </c>
      <c r="S148" s="114" t="s">
        <v>2163</v>
      </c>
      <c r="T148" s="114" t="s">
        <v>2163</v>
      </c>
      <c r="U148" s="114" t="s">
        <v>2163</v>
      </c>
      <c r="V148" s="114" t="s">
        <v>2163</v>
      </c>
      <c r="W148" s="114" t="s">
        <v>2163</v>
      </c>
      <c r="X148" s="114" t="s">
        <v>2163</v>
      </c>
      <c r="Y148" s="114" t="s">
        <v>2163</v>
      </c>
      <c r="Z148" s="114" t="s">
        <v>2163</v>
      </c>
      <c r="AA148" s="114" t="s">
        <v>2163</v>
      </c>
      <c r="AB148" s="114" t="s">
        <v>2163</v>
      </c>
      <c r="AC148" s="114" t="s">
        <v>2163</v>
      </c>
      <c r="AD148" s="114" t="s">
        <v>2163</v>
      </c>
      <c r="AE148" s="123" t="s">
        <v>2209</v>
      </c>
      <c r="AF148" s="123" t="s">
        <v>2210</v>
      </c>
      <c r="AG148" s="123" t="s">
        <v>2211</v>
      </c>
      <c r="AH148" s="123" t="s">
        <v>2212</v>
      </c>
      <c r="AI148" s="61" t="s">
        <v>2213</v>
      </c>
      <c r="AJ148" s="61" t="s">
        <v>2531</v>
      </c>
      <c r="AK148" s="114" t="s">
        <v>2163</v>
      </c>
      <c r="AL148" s="61" t="s">
        <v>3805</v>
      </c>
    </row>
    <row r="149" spans="1:38">
      <c r="A149" s="122" t="s">
        <v>1168</v>
      </c>
      <c r="B149" s="117" t="s">
        <v>1532</v>
      </c>
      <c r="C149" s="114" t="s">
        <v>2163</v>
      </c>
      <c r="D149" s="114" t="s">
        <v>2163</v>
      </c>
      <c r="E149" s="114" t="s">
        <v>2163</v>
      </c>
      <c r="F149" s="114" t="s">
        <v>2163</v>
      </c>
      <c r="G149" s="114" t="s">
        <v>2163</v>
      </c>
      <c r="H149" s="114" t="s">
        <v>2163</v>
      </c>
      <c r="I149" s="114" t="s">
        <v>2163</v>
      </c>
      <c r="J149" s="114" t="s">
        <v>2163</v>
      </c>
      <c r="K149" s="114" t="s">
        <v>2163</v>
      </c>
      <c r="L149" s="114" t="s">
        <v>2163</v>
      </c>
      <c r="M149" s="114" t="s">
        <v>2163</v>
      </c>
      <c r="N149" s="114" t="s">
        <v>2163</v>
      </c>
      <c r="O149" s="114" t="s">
        <v>2163</v>
      </c>
      <c r="P149" s="114" t="s">
        <v>2163</v>
      </c>
      <c r="Q149" s="114" t="s">
        <v>2163</v>
      </c>
      <c r="R149" s="114" t="s">
        <v>2163</v>
      </c>
      <c r="S149" s="114" t="s">
        <v>2163</v>
      </c>
      <c r="T149" s="114" t="s">
        <v>2163</v>
      </c>
      <c r="U149" s="114" t="s">
        <v>2163</v>
      </c>
      <c r="V149" s="114" t="s">
        <v>2163</v>
      </c>
      <c r="W149" s="114" t="s">
        <v>2163</v>
      </c>
      <c r="X149" s="92" t="s">
        <v>1961</v>
      </c>
      <c r="Y149" s="114" t="s">
        <v>2163</v>
      </c>
      <c r="Z149" s="123" t="s">
        <v>2174</v>
      </c>
      <c r="AA149" s="114" t="s">
        <v>2163</v>
      </c>
      <c r="AB149" s="92" t="s">
        <v>1966</v>
      </c>
      <c r="AC149" s="114" t="s">
        <v>2163</v>
      </c>
      <c r="AD149" s="92" t="s">
        <v>1964</v>
      </c>
      <c r="AE149" s="114" t="s">
        <v>2163</v>
      </c>
      <c r="AF149" s="114" t="s">
        <v>2163</v>
      </c>
      <c r="AG149" s="114" t="s">
        <v>2163</v>
      </c>
      <c r="AH149" s="114" t="s">
        <v>2163</v>
      </c>
      <c r="AI149" s="114" t="s">
        <v>2163</v>
      </c>
      <c r="AJ149" s="114" t="s">
        <v>2163</v>
      </c>
      <c r="AK149" s="61" t="s">
        <v>2225</v>
      </c>
      <c r="AL149" s="114" t="s">
        <v>2163</v>
      </c>
    </row>
    <row r="150" spans="1:38">
      <c r="A150" s="122" t="s">
        <v>1169</v>
      </c>
      <c r="B150" s="117" t="s">
        <v>1533</v>
      </c>
      <c r="C150" s="114" t="s">
        <v>2163</v>
      </c>
      <c r="D150" s="114" t="s">
        <v>2163</v>
      </c>
      <c r="E150" s="114" t="s">
        <v>2163</v>
      </c>
      <c r="F150" s="114" t="s">
        <v>2163</v>
      </c>
      <c r="G150" s="114" t="s">
        <v>2163</v>
      </c>
      <c r="H150" s="114" t="s">
        <v>2163</v>
      </c>
      <c r="I150" s="114" t="s">
        <v>2163</v>
      </c>
      <c r="J150" s="114" t="s">
        <v>2163</v>
      </c>
      <c r="K150" s="114" t="s">
        <v>2163</v>
      </c>
      <c r="L150" s="114" t="s">
        <v>2163</v>
      </c>
      <c r="M150" s="114" t="s">
        <v>2163</v>
      </c>
      <c r="N150" s="114" t="s">
        <v>2163</v>
      </c>
      <c r="O150" s="114" t="s">
        <v>2163</v>
      </c>
      <c r="P150" s="114" t="s">
        <v>2163</v>
      </c>
      <c r="Q150" s="114" t="s">
        <v>2163</v>
      </c>
      <c r="R150" s="114" t="s">
        <v>2163</v>
      </c>
      <c r="S150" s="114" t="s">
        <v>2163</v>
      </c>
      <c r="T150" s="114" t="s">
        <v>2163</v>
      </c>
      <c r="U150" s="114" t="s">
        <v>2163</v>
      </c>
      <c r="V150" s="114" t="s">
        <v>2163</v>
      </c>
      <c r="W150" s="92" t="s">
        <v>1963</v>
      </c>
      <c r="X150" s="114" t="s">
        <v>2163</v>
      </c>
      <c r="Y150" s="123" t="s">
        <v>2173</v>
      </c>
      <c r="Z150" s="114" t="s">
        <v>2163</v>
      </c>
      <c r="AA150" s="114" t="s">
        <v>2163</v>
      </c>
      <c r="AB150" s="114" t="s">
        <v>2163</v>
      </c>
      <c r="AC150" s="92" t="s">
        <v>1963</v>
      </c>
      <c r="AD150" s="92" t="s">
        <v>1964</v>
      </c>
      <c r="AE150" s="114" t="s">
        <v>2163</v>
      </c>
      <c r="AF150" s="114" t="s">
        <v>2163</v>
      </c>
      <c r="AG150" s="114" t="s">
        <v>2163</v>
      </c>
      <c r="AH150" s="114" t="s">
        <v>2163</v>
      </c>
      <c r="AI150" s="114" t="s">
        <v>2163</v>
      </c>
      <c r="AJ150" s="114" t="s">
        <v>2163</v>
      </c>
      <c r="AK150" s="61" t="s">
        <v>2225</v>
      </c>
      <c r="AL150" s="114" t="s">
        <v>2163</v>
      </c>
    </row>
    <row r="151" spans="1:38">
      <c r="A151" s="122" t="s">
        <v>3804</v>
      </c>
      <c r="B151" s="115" t="s">
        <v>1538</v>
      </c>
      <c r="C151" s="114" t="s">
        <v>2163</v>
      </c>
      <c r="D151" s="114" t="s">
        <v>2163</v>
      </c>
      <c r="E151" s="114" t="s">
        <v>2163</v>
      </c>
      <c r="F151" s="114" t="s">
        <v>2163</v>
      </c>
      <c r="G151" s="114" t="s">
        <v>2163</v>
      </c>
      <c r="H151" s="114" t="s">
        <v>2163</v>
      </c>
      <c r="I151" s="114" t="s">
        <v>2163</v>
      </c>
      <c r="J151" s="114" t="s">
        <v>2163</v>
      </c>
      <c r="K151" s="114" t="s">
        <v>2163</v>
      </c>
      <c r="L151" s="114" t="s">
        <v>2163</v>
      </c>
      <c r="M151" s="114" t="s">
        <v>2163</v>
      </c>
      <c r="N151" s="114" t="s">
        <v>2163</v>
      </c>
      <c r="O151" s="114" t="s">
        <v>2163</v>
      </c>
      <c r="P151" s="114" t="s">
        <v>2163</v>
      </c>
      <c r="Q151" s="114" t="s">
        <v>2163</v>
      </c>
      <c r="R151" s="114" t="s">
        <v>2163</v>
      </c>
      <c r="S151" s="114" t="s">
        <v>2163</v>
      </c>
      <c r="T151" s="114" t="s">
        <v>2163</v>
      </c>
      <c r="U151" s="114" t="s">
        <v>2163</v>
      </c>
      <c r="V151" s="114" t="s">
        <v>2163</v>
      </c>
      <c r="W151" s="114" t="s">
        <v>2163</v>
      </c>
      <c r="X151" s="114" t="s">
        <v>2163</v>
      </c>
      <c r="Y151" s="114" t="s">
        <v>2163</v>
      </c>
      <c r="Z151" s="114" t="s">
        <v>2163</v>
      </c>
      <c r="AA151" s="114" t="s">
        <v>2163</v>
      </c>
      <c r="AB151" s="114" t="s">
        <v>2163</v>
      </c>
      <c r="AC151" s="114" t="s">
        <v>2163</v>
      </c>
      <c r="AD151" s="114" t="s">
        <v>2163</v>
      </c>
      <c r="AE151" s="114" t="s">
        <v>2163</v>
      </c>
      <c r="AF151" s="114" t="s">
        <v>2163</v>
      </c>
      <c r="AG151" s="114" t="s">
        <v>2163</v>
      </c>
      <c r="AH151" s="114" t="s">
        <v>2163</v>
      </c>
      <c r="AI151" s="114" t="s">
        <v>2163</v>
      </c>
      <c r="AJ151" s="114" t="s">
        <v>2163</v>
      </c>
      <c r="AK151" s="114" t="s">
        <v>2163</v>
      </c>
      <c r="AL151" s="61" t="s">
        <v>3805</v>
      </c>
    </row>
    <row r="152" spans="1:38">
      <c r="A152" s="122" t="s">
        <v>1170</v>
      </c>
      <c r="B152" s="116" t="s">
        <v>1541</v>
      </c>
      <c r="C152" s="114" t="s">
        <v>2163</v>
      </c>
      <c r="D152" s="114" t="s">
        <v>2163</v>
      </c>
      <c r="E152" s="114" t="s">
        <v>2163</v>
      </c>
      <c r="F152" s="114" t="s">
        <v>2163</v>
      </c>
      <c r="G152" s="114" t="s">
        <v>2163</v>
      </c>
      <c r="H152" s="114" t="s">
        <v>2163</v>
      </c>
      <c r="I152" s="114" t="s">
        <v>2163</v>
      </c>
      <c r="J152" s="114" t="s">
        <v>2163</v>
      </c>
      <c r="K152" s="114" t="s">
        <v>2163</v>
      </c>
      <c r="L152" s="114" t="s">
        <v>2163</v>
      </c>
      <c r="M152" s="114" t="s">
        <v>2163</v>
      </c>
      <c r="N152" s="114" t="s">
        <v>2163</v>
      </c>
      <c r="O152" s="114" t="s">
        <v>2163</v>
      </c>
      <c r="P152" s="114" t="s">
        <v>2163</v>
      </c>
      <c r="Q152" s="114" t="s">
        <v>2163</v>
      </c>
      <c r="R152" s="114" t="s">
        <v>2163</v>
      </c>
      <c r="S152" s="114" t="s">
        <v>2163</v>
      </c>
      <c r="T152" s="114" t="s">
        <v>2163</v>
      </c>
      <c r="U152" s="114" t="s">
        <v>2163</v>
      </c>
      <c r="V152" s="114" t="s">
        <v>2163</v>
      </c>
      <c r="W152" s="114" t="s">
        <v>2163</v>
      </c>
      <c r="X152" s="114" t="s">
        <v>2163</v>
      </c>
      <c r="Y152" s="114" t="s">
        <v>2163</v>
      </c>
      <c r="Z152" s="114" t="s">
        <v>2163</v>
      </c>
      <c r="AA152" s="114" t="s">
        <v>2163</v>
      </c>
      <c r="AB152" s="114" t="s">
        <v>2163</v>
      </c>
      <c r="AC152" s="114" t="s">
        <v>2163</v>
      </c>
      <c r="AD152" s="114" t="s">
        <v>2163</v>
      </c>
      <c r="AE152" s="114" t="s">
        <v>2163</v>
      </c>
      <c r="AF152" s="114" t="s">
        <v>2163</v>
      </c>
      <c r="AG152" s="114" t="s">
        <v>2163</v>
      </c>
      <c r="AH152" s="114" t="s">
        <v>2163</v>
      </c>
      <c r="AI152" s="114" t="s">
        <v>2163</v>
      </c>
      <c r="AJ152" s="114" t="s">
        <v>2163</v>
      </c>
      <c r="AK152" s="61" t="s">
        <v>2811</v>
      </c>
      <c r="AL152" s="61" t="s">
        <v>2531</v>
      </c>
    </row>
    <row r="153" spans="1:38">
      <c r="A153" s="122" t="s">
        <v>1171</v>
      </c>
      <c r="B153" s="117" t="s">
        <v>1543</v>
      </c>
      <c r="C153" s="114" t="s">
        <v>2163</v>
      </c>
      <c r="D153" s="114" t="s">
        <v>2163</v>
      </c>
      <c r="E153" s="114" t="s">
        <v>2163</v>
      </c>
      <c r="F153" s="114" t="s">
        <v>2163</v>
      </c>
      <c r="G153" s="114" t="s">
        <v>2163</v>
      </c>
      <c r="H153" s="114" t="s">
        <v>2163</v>
      </c>
      <c r="I153" s="114" t="s">
        <v>2163</v>
      </c>
      <c r="J153" s="114" t="s">
        <v>2163</v>
      </c>
      <c r="K153" s="114" t="s">
        <v>2163</v>
      </c>
      <c r="L153" s="114" t="s">
        <v>2163</v>
      </c>
      <c r="M153" s="114" t="s">
        <v>2163</v>
      </c>
      <c r="N153" s="114" t="s">
        <v>2163</v>
      </c>
      <c r="O153" s="114" t="s">
        <v>2163</v>
      </c>
      <c r="P153" s="114" t="s">
        <v>2163</v>
      </c>
      <c r="Q153" s="114" t="s">
        <v>2163</v>
      </c>
      <c r="R153" s="114" t="s">
        <v>2163</v>
      </c>
      <c r="S153" s="114" t="s">
        <v>2163</v>
      </c>
      <c r="T153" s="114" t="s">
        <v>2163</v>
      </c>
      <c r="U153" s="114" t="s">
        <v>2163</v>
      </c>
      <c r="V153" s="114" t="s">
        <v>2163</v>
      </c>
      <c r="W153" s="114" t="s">
        <v>2163</v>
      </c>
      <c r="X153" s="114" t="s">
        <v>2163</v>
      </c>
      <c r="Y153" s="114" t="s">
        <v>2163</v>
      </c>
      <c r="Z153" s="114" t="s">
        <v>2163</v>
      </c>
      <c r="AA153" s="123" t="s">
        <v>2214</v>
      </c>
      <c r="AB153" s="123" t="s">
        <v>2225</v>
      </c>
      <c r="AC153" s="114" t="s">
        <v>2163</v>
      </c>
      <c r="AD153" s="114" t="s">
        <v>2163</v>
      </c>
      <c r="AE153" s="114" t="s">
        <v>2163</v>
      </c>
      <c r="AF153" s="114" t="s">
        <v>2163</v>
      </c>
      <c r="AG153" s="114" t="s">
        <v>2163</v>
      </c>
      <c r="AH153" s="114" t="s">
        <v>2163</v>
      </c>
      <c r="AI153" s="114" t="s">
        <v>2163</v>
      </c>
      <c r="AJ153" s="114" t="s">
        <v>2163</v>
      </c>
      <c r="AK153" s="113" t="s">
        <v>1966</v>
      </c>
      <c r="AL153" s="114" t="s">
        <v>2163</v>
      </c>
    </row>
    <row r="154" spans="1:38">
      <c r="A154" s="122" t="s">
        <v>1172</v>
      </c>
      <c r="B154" s="115" t="s">
        <v>1660</v>
      </c>
      <c r="C154" s="114" t="s">
        <v>2163</v>
      </c>
      <c r="D154" s="114" t="s">
        <v>2163</v>
      </c>
      <c r="E154" s="114" t="s">
        <v>2163</v>
      </c>
      <c r="F154" s="114" t="s">
        <v>2163</v>
      </c>
      <c r="G154" s="114" t="s">
        <v>2163</v>
      </c>
      <c r="H154" s="114" t="s">
        <v>2163</v>
      </c>
      <c r="I154" s="114" t="s">
        <v>2163</v>
      </c>
      <c r="J154" s="114" t="s">
        <v>2163</v>
      </c>
      <c r="K154" s="114" t="s">
        <v>2163</v>
      </c>
      <c r="L154" s="114" t="s">
        <v>2163</v>
      </c>
      <c r="M154" s="114" t="s">
        <v>2163</v>
      </c>
      <c r="N154" s="114" t="s">
        <v>2163</v>
      </c>
      <c r="O154" s="114" t="s">
        <v>2163</v>
      </c>
      <c r="P154" s="114" t="s">
        <v>2163</v>
      </c>
      <c r="Q154" s="114" t="s">
        <v>2163</v>
      </c>
      <c r="R154" s="114" t="s">
        <v>2163</v>
      </c>
      <c r="S154" s="114" t="s">
        <v>2163</v>
      </c>
      <c r="T154" s="114" t="s">
        <v>2163</v>
      </c>
      <c r="U154" s="114" t="s">
        <v>2163</v>
      </c>
      <c r="V154" s="114" t="s">
        <v>2163</v>
      </c>
      <c r="W154" s="114" t="s">
        <v>2163</v>
      </c>
      <c r="X154" s="114" t="s">
        <v>2163</v>
      </c>
      <c r="Y154" s="114" t="s">
        <v>2163</v>
      </c>
      <c r="Z154" s="114" t="s">
        <v>2163</v>
      </c>
      <c r="AA154" s="114" t="s">
        <v>2163</v>
      </c>
      <c r="AB154" s="114" t="s">
        <v>2163</v>
      </c>
      <c r="AC154" s="114" t="s">
        <v>2163</v>
      </c>
      <c r="AD154" s="114" t="s">
        <v>2163</v>
      </c>
      <c r="AE154" s="114" t="s">
        <v>2163</v>
      </c>
      <c r="AF154" s="114" t="s">
        <v>2163</v>
      </c>
      <c r="AG154" s="114" t="s">
        <v>2163</v>
      </c>
      <c r="AH154" s="114" t="s">
        <v>2163</v>
      </c>
      <c r="AI154" s="114" t="s">
        <v>2163</v>
      </c>
      <c r="AJ154" s="114" t="s">
        <v>2163</v>
      </c>
      <c r="AK154" s="113" t="s">
        <v>1966</v>
      </c>
      <c r="AL154" s="113" t="s">
        <v>1809</v>
      </c>
    </row>
    <row r="155" spans="1:38">
      <c r="A155" s="122" t="s">
        <v>1173</v>
      </c>
      <c r="B155" s="115" t="s">
        <v>1549</v>
      </c>
      <c r="C155" s="114" t="s">
        <v>2163</v>
      </c>
      <c r="D155" s="114" t="s">
        <v>2163</v>
      </c>
      <c r="E155" s="114" t="s">
        <v>2163</v>
      </c>
      <c r="F155" s="114" t="s">
        <v>2163</v>
      </c>
      <c r="G155" s="114" t="s">
        <v>2163</v>
      </c>
      <c r="H155" s="114" t="s">
        <v>2163</v>
      </c>
      <c r="I155" s="114" t="s">
        <v>2163</v>
      </c>
      <c r="J155" s="114" t="s">
        <v>2163</v>
      </c>
      <c r="K155" s="114" t="s">
        <v>2163</v>
      </c>
      <c r="L155" s="114" t="s">
        <v>2163</v>
      </c>
      <c r="M155" s="114" t="s">
        <v>2163</v>
      </c>
      <c r="N155" s="114" t="s">
        <v>2163</v>
      </c>
      <c r="O155" s="114" t="s">
        <v>2163</v>
      </c>
      <c r="P155" s="114" t="s">
        <v>2163</v>
      </c>
      <c r="Q155" s="114" t="s">
        <v>2163</v>
      </c>
      <c r="R155" s="114" t="s">
        <v>2163</v>
      </c>
      <c r="S155" s="92" t="s">
        <v>1963</v>
      </c>
      <c r="T155" s="92" t="s">
        <v>1961</v>
      </c>
      <c r="U155" s="92" t="s">
        <v>1809</v>
      </c>
      <c r="V155" s="123" t="s">
        <v>2190</v>
      </c>
      <c r="W155" s="123" t="s">
        <v>2199</v>
      </c>
      <c r="X155" s="114" t="s">
        <v>2163</v>
      </c>
      <c r="Y155" s="123" t="s">
        <v>2173</v>
      </c>
      <c r="Z155" s="123" t="s">
        <v>2174</v>
      </c>
      <c r="AA155" s="114" t="s">
        <v>2163</v>
      </c>
      <c r="AB155" s="114" t="s">
        <v>2163</v>
      </c>
      <c r="AC155" s="114" t="s">
        <v>2163</v>
      </c>
      <c r="AD155" s="114" t="s">
        <v>2163</v>
      </c>
      <c r="AE155" s="114" t="s">
        <v>2163</v>
      </c>
      <c r="AF155" s="114" t="s">
        <v>2163</v>
      </c>
      <c r="AG155" s="114" t="s">
        <v>2163</v>
      </c>
      <c r="AH155" s="114" t="s">
        <v>2163</v>
      </c>
      <c r="AI155" s="114" t="s">
        <v>2163</v>
      </c>
      <c r="AJ155" s="114" t="s">
        <v>2163</v>
      </c>
      <c r="AK155" s="123" t="s">
        <v>2225</v>
      </c>
      <c r="AL155" s="114" t="s">
        <v>2163</v>
      </c>
    </row>
    <row r="156" spans="1:38">
      <c r="A156" s="122" t="s">
        <v>1174</v>
      </c>
      <c r="B156" s="117" t="s">
        <v>1553</v>
      </c>
      <c r="C156" s="114" t="s">
        <v>2163</v>
      </c>
      <c r="D156" s="114" t="s">
        <v>2163</v>
      </c>
      <c r="E156" s="114" t="s">
        <v>2163</v>
      </c>
      <c r="F156" s="114" t="s">
        <v>2163</v>
      </c>
      <c r="G156" s="114" t="s">
        <v>2163</v>
      </c>
      <c r="H156" s="114" t="s">
        <v>2163</v>
      </c>
      <c r="I156" s="114" t="s">
        <v>2163</v>
      </c>
      <c r="J156" s="114" t="s">
        <v>2163</v>
      </c>
      <c r="K156" s="114" t="s">
        <v>2163</v>
      </c>
      <c r="L156" s="114" t="s">
        <v>2163</v>
      </c>
      <c r="M156" s="114" t="s">
        <v>2163</v>
      </c>
      <c r="N156" s="114" t="s">
        <v>2163</v>
      </c>
      <c r="O156" s="114" t="s">
        <v>2163</v>
      </c>
      <c r="P156" s="114" t="s">
        <v>2163</v>
      </c>
      <c r="Q156" s="114" t="s">
        <v>2163</v>
      </c>
      <c r="R156" s="114" t="s">
        <v>2163</v>
      </c>
      <c r="S156" s="114" t="s">
        <v>2163</v>
      </c>
      <c r="T156" s="114" t="s">
        <v>2163</v>
      </c>
      <c r="U156" s="114" t="s">
        <v>2163</v>
      </c>
      <c r="V156" s="114" t="s">
        <v>2163</v>
      </c>
      <c r="W156" s="114" t="s">
        <v>2163</v>
      </c>
      <c r="X156" s="114" t="s">
        <v>2163</v>
      </c>
      <c r="Y156" s="114" t="s">
        <v>2163</v>
      </c>
      <c r="Z156" s="114" t="s">
        <v>2163</v>
      </c>
      <c r="AA156" s="92" t="s">
        <v>1964</v>
      </c>
      <c r="AB156" s="114" t="s">
        <v>2163</v>
      </c>
      <c r="AC156" s="92" t="s">
        <v>1963</v>
      </c>
      <c r="AD156" s="123" t="s">
        <v>2217</v>
      </c>
      <c r="AE156" s="123" t="s">
        <v>2224</v>
      </c>
      <c r="AF156" s="123" t="s">
        <v>2177</v>
      </c>
      <c r="AG156" s="123" t="s">
        <v>2178</v>
      </c>
      <c r="AH156" s="123" t="s">
        <v>2180</v>
      </c>
      <c r="AI156" s="61" t="s">
        <v>2181</v>
      </c>
      <c r="AJ156" s="114" t="s">
        <v>2163</v>
      </c>
      <c r="AK156" s="123" t="s">
        <v>2176</v>
      </c>
      <c r="AL156" s="114" t="s">
        <v>2163</v>
      </c>
    </row>
    <row r="157" spans="1:38">
      <c r="A157" s="122" t="s">
        <v>1175</v>
      </c>
      <c r="B157" s="117" t="s">
        <v>1557</v>
      </c>
      <c r="C157" s="114" t="s">
        <v>2163</v>
      </c>
      <c r="D157" s="114" t="s">
        <v>2163</v>
      </c>
      <c r="E157" s="114" t="s">
        <v>2163</v>
      </c>
      <c r="F157" s="114" t="s">
        <v>2163</v>
      </c>
      <c r="G157" s="114" t="s">
        <v>2163</v>
      </c>
      <c r="H157" s="114" t="s">
        <v>2163</v>
      </c>
      <c r="I157" s="114" t="s">
        <v>2163</v>
      </c>
      <c r="J157" s="114" t="s">
        <v>2163</v>
      </c>
      <c r="K157" s="114" t="s">
        <v>2163</v>
      </c>
      <c r="L157" s="92" t="s">
        <v>1960</v>
      </c>
      <c r="M157" s="114" t="s">
        <v>2163</v>
      </c>
      <c r="N157" s="114" t="s">
        <v>2163</v>
      </c>
      <c r="O157" s="114" t="s">
        <v>2163</v>
      </c>
      <c r="P157" s="114" t="s">
        <v>2163</v>
      </c>
      <c r="Q157" s="114" t="s">
        <v>2163</v>
      </c>
      <c r="R157" s="114" t="s">
        <v>2163</v>
      </c>
      <c r="S157" s="114" t="s">
        <v>2163</v>
      </c>
      <c r="T157" s="114" t="s">
        <v>2163</v>
      </c>
      <c r="U157" s="114" t="s">
        <v>2163</v>
      </c>
      <c r="V157" s="114" t="s">
        <v>2163</v>
      </c>
      <c r="W157" s="114" t="s">
        <v>2163</v>
      </c>
      <c r="X157" s="114" t="s">
        <v>2163</v>
      </c>
      <c r="Y157" s="114" t="s">
        <v>2163</v>
      </c>
      <c r="Z157" s="114" t="s">
        <v>2163</v>
      </c>
      <c r="AA157" s="114" t="s">
        <v>2163</v>
      </c>
      <c r="AB157" s="114" t="s">
        <v>2163</v>
      </c>
      <c r="AC157" s="114" t="s">
        <v>2163</v>
      </c>
      <c r="AD157" s="114" t="s">
        <v>2163</v>
      </c>
      <c r="AE157" s="114" t="s">
        <v>2163</v>
      </c>
      <c r="AF157" s="114" t="s">
        <v>2163</v>
      </c>
      <c r="AG157" s="114" t="s">
        <v>2163</v>
      </c>
      <c r="AH157" s="114" t="s">
        <v>2163</v>
      </c>
      <c r="AI157" s="114" t="s">
        <v>2163</v>
      </c>
      <c r="AJ157" s="114" t="s">
        <v>2163</v>
      </c>
      <c r="AK157" s="114" t="s">
        <v>2163</v>
      </c>
      <c r="AL157" s="113" t="s">
        <v>1809</v>
      </c>
    </row>
    <row r="158" spans="1:38">
      <c r="A158" s="122" t="s">
        <v>1176</v>
      </c>
      <c r="B158" s="117" t="s">
        <v>1560</v>
      </c>
      <c r="C158" s="114" t="s">
        <v>2163</v>
      </c>
      <c r="D158" s="114" t="s">
        <v>2163</v>
      </c>
      <c r="E158" s="114" t="s">
        <v>2163</v>
      </c>
      <c r="F158" s="114" t="s">
        <v>2163</v>
      </c>
      <c r="G158" s="114" t="s">
        <v>2163</v>
      </c>
      <c r="H158" s="114" t="s">
        <v>2163</v>
      </c>
      <c r="I158" s="114" t="s">
        <v>2163</v>
      </c>
      <c r="J158" s="114" t="s">
        <v>2163</v>
      </c>
      <c r="K158" s="114" t="s">
        <v>2163</v>
      </c>
      <c r="L158" s="92" t="s">
        <v>1809</v>
      </c>
      <c r="M158" s="114" t="s">
        <v>2163</v>
      </c>
      <c r="N158" s="114" t="s">
        <v>2163</v>
      </c>
      <c r="O158" s="114" t="s">
        <v>2163</v>
      </c>
      <c r="P158" s="114" t="s">
        <v>2163</v>
      </c>
      <c r="Q158" s="114" t="s">
        <v>2163</v>
      </c>
      <c r="R158" s="114" t="s">
        <v>2163</v>
      </c>
      <c r="S158" s="114" t="s">
        <v>2163</v>
      </c>
      <c r="T158" s="114" t="s">
        <v>2163</v>
      </c>
      <c r="U158" s="114" t="s">
        <v>2163</v>
      </c>
      <c r="V158" s="114" t="s">
        <v>2163</v>
      </c>
      <c r="W158" s="114" t="s">
        <v>2163</v>
      </c>
      <c r="X158" s="114" t="s">
        <v>2163</v>
      </c>
      <c r="Y158" s="114" t="s">
        <v>2163</v>
      </c>
      <c r="Z158" s="114" t="s">
        <v>2163</v>
      </c>
      <c r="AA158" s="114" t="s">
        <v>2163</v>
      </c>
      <c r="AB158" s="114" t="s">
        <v>2163</v>
      </c>
      <c r="AC158" s="114" t="s">
        <v>2163</v>
      </c>
      <c r="AD158" s="114" t="s">
        <v>2163</v>
      </c>
      <c r="AE158" s="114" t="s">
        <v>2163</v>
      </c>
      <c r="AF158" s="114" t="s">
        <v>2163</v>
      </c>
      <c r="AG158" s="114" t="s">
        <v>2163</v>
      </c>
      <c r="AH158" s="114" t="s">
        <v>2163</v>
      </c>
      <c r="AI158" s="114" t="s">
        <v>2163</v>
      </c>
      <c r="AJ158" s="114" t="s">
        <v>2163</v>
      </c>
      <c r="AK158" s="114" t="s">
        <v>2163</v>
      </c>
      <c r="AL158" s="113" t="s">
        <v>1809</v>
      </c>
    </row>
    <row r="159" spans="1:38">
      <c r="A159" s="122" t="s">
        <v>1177</v>
      </c>
      <c r="B159" s="116" t="s">
        <v>1565</v>
      </c>
      <c r="C159" s="114" t="s">
        <v>2163</v>
      </c>
      <c r="D159" s="114" t="s">
        <v>2163</v>
      </c>
      <c r="E159" s="114" t="s">
        <v>2163</v>
      </c>
      <c r="F159" s="114" t="s">
        <v>2163</v>
      </c>
      <c r="G159" s="114" t="s">
        <v>2163</v>
      </c>
      <c r="H159" s="92" t="s">
        <v>1959</v>
      </c>
      <c r="I159" s="92" t="s">
        <v>1960</v>
      </c>
      <c r="J159" s="92" t="s">
        <v>1963</v>
      </c>
      <c r="K159" s="92" t="s">
        <v>1809</v>
      </c>
      <c r="L159" s="123" t="s">
        <v>2242</v>
      </c>
      <c r="M159" s="123" t="s">
        <v>2241</v>
      </c>
      <c r="N159" s="114" t="s">
        <v>2163</v>
      </c>
      <c r="O159" s="114" t="s">
        <v>2163</v>
      </c>
      <c r="P159" s="114" t="s">
        <v>2163</v>
      </c>
      <c r="Q159" s="114" t="s">
        <v>2163</v>
      </c>
      <c r="R159" s="114" t="s">
        <v>2163</v>
      </c>
      <c r="S159" s="114" t="s">
        <v>2163</v>
      </c>
      <c r="T159" s="114" t="s">
        <v>2163</v>
      </c>
      <c r="U159" s="114" t="s">
        <v>2163</v>
      </c>
      <c r="V159" s="114" t="s">
        <v>2163</v>
      </c>
      <c r="W159" s="114" t="s">
        <v>2163</v>
      </c>
      <c r="X159" s="114" t="s">
        <v>2163</v>
      </c>
      <c r="Y159" s="114" t="s">
        <v>2163</v>
      </c>
      <c r="Z159" s="114" t="s">
        <v>2163</v>
      </c>
      <c r="AA159" s="114" t="s">
        <v>2163</v>
      </c>
      <c r="AB159" s="114" t="s">
        <v>2163</v>
      </c>
      <c r="AC159" s="114" t="s">
        <v>2163</v>
      </c>
      <c r="AD159" s="114" t="s">
        <v>2163</v>
      </c>
      <c r="AE159" s="114" t="s">
        <v>2163</v>
      </c>
      <c r="AF159" s="114" t="s">
        <v>2163</v>
      </c>
      <c r="AG159" s="114" t="s">
        <v>2163</v>
      </c>
      <c r="AH159" s="114" t="s">
        <v>2163</v>
      </c>
      <c r="AI159" s="114" t="s">
        <v>2163</v>
      </c>
      <c r="AJ159" s="114" t="s">
        <v>2163</v>
      </c>
      <c r="AK159" s="114" t="s">
        <v>2163</v>
      </c>
      <c r="AL159" s="114" t="s">
        <v>2163</v>
      </c>
    </row>
    <row r="160" spans="1:38">
      <c r="A160" s="122" t="s">
        <v>1178</v>
      </c>
      <c r="B160" s="116" t="s">
        <v>1566</v>
      </c>
      <c r="C160" s="114" t="s">
        <v>2163</v>
      </c>
      <c r="D160" s="114" t="s">
        <v>2163</v>
      </c>
      <c r="E160" s="114" t="s">
        <v>2163</v>
      </c>
      <c r="F160" s="114" t="s">
        <v>2163</v>
      </c>
      <c r="G160" s="114" t="s">
        <v>2163</v>
      </c>
      <c r="H160" s="92" t="s">
        <v>1959</v>
      </c>
      <c r="I160" s="92" t="s">
        <v>1960</v>
      </c>
      <c r="J160" s="92" t="s">
        <v>1963</v>
      </c>
      <c r="K160" s="92" t="s">
        <v>1809</v>
      </c>
      <c r="L160" s="123" t="s">
        <v>2242</v>
      </c>
      <c r="M160" s="123" t="s">
        <v>2241</v>
      </c>
      <c r="N160" s="114" t="s">
        <v>2163</v>
      </c>
      <c r="O160" s="114" t="s">
        <v>2163</v>
      </c>
      <c r="P160" s="114" t="s">
        <v>2163</v>
      </c>
      <c r="Q160" s="114" t="s">
        <v>2163</v>
      </c>
      <c r="R160" s="114" t="s">
        <v>2163</v>
      </c>
      <c r="S160" s="114" t="s">
        <v>2163</v>
      </c>
      <c r="T160" s="114" t="s">
        <v>2163</v>
      </c>
      <c r="U160" s="114" t="s">
        <v>2163</v>
      </c>
      <c r="V160" s="114" t="s">
        <v>2163</v>
      </c>
      <c r="W160" s="114" t="s">
        <v>2163</v>
      </c>
      <c r="X160" s="114" t="s">
        <v>2163</v>
      </c>
      <c r="Y160" s="114" t="s">
        <v>2163</v>
      </c>
      <c r="Z160" s="114" t="s">
        <v>2163</v>
      </c>
      <c r="AA160" s="114" t="s">
        <v>2163</v>
      </c>
      <c r="AB160" s="114" t="s">
        <v>2163</v>
      </c>
      <c r="AC160" s="114" t="s">
        <v>2163</v>
      </c>
      <c r="AD160" s="114" t="s">
        <v>2163</v>
      </c>
      <c r="AE160" s="114" t="s">
        <v>2163</v>
      </c>
      <c r="AF160" s="114" t="s">
        <v>2163</v>
      </c>
      <c r="AG160" s="114" t="s">
        <v>2163</v>
      </c>
      <c r="AH160" s="114" t="s">
        <v>2163</v>
      </c>
      <c r="AI160" s="114" t="s">
        <v>2163</v>
      </c>
      <c r="AJ160" s="114" t="s">
        <v>2163</v>
      </c>
      <c r="AK160" s="114" t="s">
        <v>2163</v>
      </c>
      <c r="AL160" s="114" t="s">
        <v>2163</v>
      </c>
    </row>
    <row r="161" spans="1:38">
      <c r="A161" s="122" t="s">
        <v>1179</v>
      </c>
      <c r="B161" s="116" t="s">
        <v>1567</v>
      </c>
      <c r="C161" s="114" t="s">
        <v>2163</v>
      </c>
      <c r="D161" s="114" t="s">
        <v>2163</v>
      </c>
      <c r="E161" s="114" t="s">
        <v>2163</v>
      </c>
      <c r="F161" s="114" t="s">
        <v>2163</v>
      </c>
      <c r="G161" s="114" t="s">
        <v>2163</v>
      </c>
      <c r="H161" s="114" t="s">
        <v>2163</v>
      </c>
      <c r="I161" s="114" t="s">
        <v>2163</v>
      </c>
      <c r="J161" s="114" t="s">
        <v>2163</v>
      </c>
      <c r="K161" s="114" t="s">
        <v>2163</v>
      </c>
      <c r="L161" s="114" t="s">
        <v>2163</v>
      </c>
      <c r="M161" s="123" t="s">
        <v>2241</v>
      </c>
      <c r="N161" s="114" t="s">
        <v>2163</v>
      </c>
      <c r="O161" s="114" t="s">
        <v>2163</v>
      </c>
      <c r="P161" s="114" t="s">
        <v>2163</v>
      </c>
      <c r="Q161" s="114" t="s">
        <v>2163</v>
      </c>
      <c r="R161" s="114" t="s">
        <v>2163</v>
      </c>
      <c r="S161" s="114" t="s">
        <v>2163</v>
      </c>
      <c r="T161" s="114" t="s">
        <v>2163</v>
      </c>
      <c r="U161" s="114" t="s">
        <v>2163</v>
      </c>
      <c r="V161" s="114" t="s">
        <v>2163</v>
      </c>
      <c r="W161" s="114" t="s">
        <v>2163</v>
      </c>
      <c r="X161" s="114" t="s">
        <v>2163</v>
      </c>
      <c r="Y161" s="114" t="s">
        <v>2163</v>
      </c>
      <c r="Z161" s="114" t="s">
        <v>2163</v>
      </c>
      <c r="AA161" s="114" t="s">
        <v>2163</v>
      </c>
      <c r="AB161" s="114" t="s">
        <v>2163</v>
      </c>
      <c r="AC161" s="114" t="s">
        <v>2163</v>
      </c>
      <c r="AD161" s="114" t="s">
        <v>2163</v>
      </c>
      <c r="AE161" s="114" t="s">
        <v>2163</v>
      </c>
      <c r="AF161" s="114" t="s">
        <v>2163</v>
      </c>
      <c r="AG161" s="114" t="s">
        <v>2163</v>
      </c>
      <c r="AH161" s="114" t="s">
        <v>2163</v>
      </c>
      <c r="AI161" s="114" t="s">
        <v>2163</v>
      </c>
      <c r="AJ161" s="114" t="s">
        <v>2163</v>
      </c>
      <c r="AK161" s="114" t="s">
        <v>2163</v>
      </c>
      <c r="AL161" s="114" t="s">
        <v>2163</v>
      </c>
    </row>
    <row r="162" spans="1:38">
      <c r="A162" s="122" t="s">
        <v>1180</v>
      </c>
      <c r="B162" s="117" t="s">
        <v>1787</v>
      </c>
      <c r="C162" s="114" t="s">
        <v>2163</v>
      </c>
      <c r="D162" s="114" t="s">
        <v>2163</v>
      </c>
      <c r="E162" s="114" t="s">
        <v>2163</v>
      </c>
      <c r="F162" s="114" t="s">
        <v>2163</v>
      </c>
      <c r="G162" s="114" t="s">
        <v>2163</v>
      </c>
      <c r="H162" s="114" t="s">
        <v>2163</v>
      </c>
      <c r="I162" s="114" t="s">
        <v>2163</v>
      </c>
      <c r="J162" s="114" t="s">
        <v>2163</v>
      </c>
      <c r="K162" s="114" t="s">
        <v>2163</v>
      </c>
      <c r="L162" s="114" t="s">
        <v>2163</v>
      </c>
      <c r="M162" s="114" t="s">
        <v>2163</v>
      </c>
      <c r="N162" s="114" t="s">
        <v>2163</v>
      </c>
      <c r="O162" s="114" t="s">
        <v>2163</v>
      </c>
      <c r="P162" s="114" t="s">
        <v>2163</v>
      </c>
      <c r="Q162" s="114" t="s">
        <v>2163</v>
      </c>
      <c r="R162" s="114" t="s">
        <v>2163</v>
      </c>
      <c r="S162" s="114" t="s">
        <v>2163</v>
      </c>
      <c r="T162" s="114" t="s">
        <v>2163</v>
      </c>
      <c r="U162" s="114" t="s">
        <v>2163</v>
      </c>
      <c r="V162" s="114" t="s">
        <v>2163</v>
      </c>
      <c r="W162" s="114" t="s">
        <v>2163</v>
      </c>
      <c r="X162" s="114" t="s">
        <v>2163</v>
      </c>
      <c r="Y162" s="114" t="s">
        <v>2163</v>
      </c>
      <c r="Z162" s="123" t="s">
        <v>2174</v>
      </c>
      <c r="AA162" s="123" t="s">
        <v>2214</v>
      </c>
      <c r="AB162" s="123" t="s">
        <v>2225</v>
      </c>
      <c r="AC162" s="123" t="s">
        <v>2226</v>
      </c>
      <c r="AD162" s="123" t="s">
        <v>2217</v>
      </c>
      <c r="AE162" s="114" t="s">
        <v>2163</v>
      </c>
      <c r="AF162" s="114" t="s">
        <v>2163</v>
      </c>
      <c r="AG162" s="114" t="s">
        <v>2163</v>
      </c>
      <c r="AH162" s="123" t="s">
        <v>2180</v>
      </c>
      <c r="AI162" s="61" t="s">
        <v>2181</v>
      </c>
      <c r="AJ162" s="114" t="s">
        <v>2163</v>
      </c>
      <c r="AK162" s="123" t="s">
        <v>2225</v>
      </c>
      <c r="AL162" s="114" t="s">
        <v>2163</v>
      </c>
    </row>
    <row r="163" spans="1:38">
      <c r="A163" s="122" t="s">
        <v>1181</v>
      </c>
      <c r="B163" s="116" t="s">
        <v>1569</v>
      </c>
      <c r="C163" s="114" t="s">
        <v>2163</v>
      </c>
      <c r="D163" s="114" t="s">
        <v>2163</v>
      </c>
      <c r="E163" s="114" t="s">
        <v>2163</v>
      </c>
      <c r="F163" s="114" t="s">
        <v>2163</v>
      </c>
      <c r="G163" s="114" t="s">
        <v>2163</v>
      </c>
      <c r="H163" s="114" t="s">
        <v>2163</v>
      </c>
      <c r="I163" s="114" t="s">
        <v>2163</v>
      </c>
      <c r="J163" s="114" t="s">
        <v>2163</v>
      </c>
      <c r="K163" s="114" t="s">
        <v>2163</v>
      </c>
      <c r="L163" s="114" t="s">
        <v>2163</v>
      </c>
      <c r="M163" s="114" t="s">
        <v>2163</v>
      </c>
      <c r="N163" s="114" t="s">
        <v>2163</v>
      </c>
      <c r="O163" s="114" t="s">
        <v>2163</v>
      </c>
      <c r="P163" s="114" t="s">
        <v>2163</v>
      </c>
      <c r="Q163" s="114" t="s">
        <v>2163</v>
      </c>
      <c r="R163" s="114" t="s">
        <v>2163</v>
      </c>
      <c r="S163" s="114" t="s">
        <v>2163</v>
      </c>
      <c r="T163" s="114" t="s">
        <v>2163</v>
      </c>
      <c r="U163" s="114" t="s">
        <v>2163</v>
      </c>
      <c r="V163" s="114" t="s">
        <v>2163</v>
      </c>
      <c r="W163" s="114" t="s">
        <v>2163</v>
      </c>
      <c r="X163" s="114" t="s">
        <v>2163</v>
      </c>
      <c r="Y163" s="114" t="s">
        <v>2163</v>
      </c>
      <c r="Z163" s="114" t="s">
        <v>2163</v>
      </c>
      <c r="AA163" s="114" t="s">
        <v>2163</v>
      </c>
      <c r="AB163" s="92" t="s">
        <v>1966</v>
      </c>
      <c r="AC163" s="114" t="s">
        <v>2163</v>
      </c>
      <c r="AD163" s="92" t="s">
        <v>1964</v>
      </c>
      <c r="AE163" s="123" t="s">
        <v>2224</v>
      </c>
      <c r="AF163" s="123" t="s">
        <v>2177</v>
      </c>
      <c r="AG163" s="123" t="s">
        <v>2178</v>
      </c>
      <c r="AH163" s="123" t="s">
        <v>2180</v>
      </c>
      <c r="AI163" s="61" t="s">
        <v>2181</v>
      </c>
      <c r="AJ163" s="61" t="s">
        <v>2531</v>
      </c>
      <c r="AK163" s="114" t="s">
        <v>2163</v>
      </c>
      <c r="AL163" s="114" t="s">
        <v>2163</v>
      </c>
    </row>
    <row r="164" spans="1:38">
      <c r="A164" s="122" t="s">
        <v>1182</v>
      </c>
      <c r="B164" s="116" t="s">
        <v>1574</v>
      </c>
      <c r="C164" s="114" t="s">
        <v>2163</v>
      </c>
      <c r="D164" s="114" t="s">
        <v>2163</v>
      </c>
      <c r="E164" s="114" t="s">
        <v>2163</v>
      </c>
      <c r="F164" s="114" t="s">
        <v>2163</v>
      </c>
      <c r="G164" s="114" t="s">
        <v>2163</v>
      </c>
      <c r="H164" s="114" t="s">
        <v>2163</v>
      </c>
      <c r="I164" s="114" t="s">
        <v>2163</v>
      </c>
      <c r="J164" s="114" t="s">
        <v>2163</v>
      </c>
      <c r="K164" s="114" t="s">
        <v>2163</v>
      </c>
      <c r="L164" s="114" t="s">
        <v>2163</v>
      </c>
      <c r="M164" s="114" t="s">
        <v>2163</v>
      </c>
      <c r="N164" s="114" t="s">
        <v>2163</v>
      </c>
      <c r="O164" s="114" t="s">
        <v>2163</v>
      </c>
      <c r="P164" s="114" t="s">
        <v>2163</v>
      </c>
      <c r="Q164" s="114" t="s">
        <v>2163</v>
      </c>
      <c r="R164" s="114" t="s">
        <v>2163</v>
      </c>
      <c r="S164" s="114" t="s">
        <v>2163</v>
      </c>
      <c r="T164" s="114" t="s">
        <v>2163</v>
      </c>
      <c r="U164" s="114" t="s">
        <v>2163</v>
      </c>
      <c r="V164" s="114" t="s">
        <v>2163</v>
      </c>
      <c r="W164" s="114" t="s">
        <v>2163</v>
      </c>
      <c r="X164" s="114" t="s">
        <v>2163</v>
      </c>
      <c r="Y164" s="114" t="s">
        <v>2163</v>
      </c>
      <c r="Z164" s="114" t="s">
        <v>2163</v>
      </c>
      <c r="AA164" s="114" t="s">
        <v>2163</v>
      </c>
      <c r="AB164" s="114" t="s">
        <v>2163</v>
      </c>
      <c r="AC164" s="114" t="s">
        <v>2163</v>
      </c>
      <c r="AD164" s="123" t="s">
        <v>2217</v>
      </c>
      <c r="AE164" s="114" t="s">
        <v>2163</v>
      </c>
      <c r="AF164" s="114" t="s">
        <v>2163</v>
      </c>
      <c r="AG164" s="114" t="s">
        <v>2163</v>
      </c>
      <c r="AH164" s="114" t="s">
        <v>2163</v>
      </c>
      <c r="AI164" s="114" t="s">
        <v>2163</v>
      </c>
      <c r="AJ164" s="114" t="s">
        <v>2163</v>
      </c>
      <c r="AK164" s="123" t="s">
        <v>2225</v>
      </c>
      <c r="AL164" s="114" t="s">
        <v>2163</v>
      </c>
    </row>
    <row r="165" spans="1:38">
      <c r="A165" s="122" t="s">
        <v>1183</v>
      </c>
      <c r="B165" s="116" t="s">
        <v>1576</v>
      </c>
      <c r="C165" s="114" t="s">
        <v>2163</v>
      </c>
      <c r="D165" s="114" t="s">
        <v>2163</v>
      </c>
      <c r="E165" s="114" t="s">
        <v>2163</v>
      </c>
      <c r="F165" s="114" t="s">
        <v>2163</v>
      </c>
      <c r="G165" s="114" t="s">
        <v>2163</v>
      </c>
      <c r="H165" s="114" t="s">
        <v>2163</v>
      </c>
      <c r="I165" s="114" t="s">
        <v>2163</v>
      </c>
      <c r="J165" s="114" t="s">
        <v>2163</v>
      </c>
      <c r="K165" s="114" t="s">
        <v>2163</v>
      </c>
      <c r="L165" s="114" t="s">
        <v>2163</v>
      </c>
      <c r="M165" s="114" t="s">
        <v>2163</v>
      </c>
      <c r="N165" s="114" t="s">
        <v>2163</v>
      </c>
      <c r="O165" s="114" t="s">
        <v>2163</v>
      </c>
      <c r="P165" s="114" t="s">
        <v>2163</v>
      </c>
      <c r="Q165" s="114" t="s">
        <v>2163</v>
      </c>
      <c r="R165" s="114" t="s">
        <v>2163</v>
      </c>
      <c r="S165" s="114" t="s">
        <v>2163</v>
      </c>
      <c r="T165" s="114" t="s">
        <v>2163</v>
      </c>
      <c r="U165" s="114" t="s">
        <v>2163</v>
      </c>
      <c r="V165" s="114" t="s">
        <v>2163</v>
      </c>
      <c r="W165" s="114" t="s">
        <v>2163</v>
      </c>
      <c r="X165" s="114" t="s">
        <v>2163</v>
      </c>
      <c r="Y165" s="114" t="s">
        <v>2163</v>
      </c>
      <c r="Z165" s="114" t="s">
        <v>2163</v>
      </c>
      <c r="AA165" s="114" t="s">
        <v>2163</v>
      </c>
      <c r="AB165" s="114" t="s">
        <v>2163</v>
      </c>
      <c r="AC165" s="114" t="s">
        <v>2163</v>
      </c>
      <c r="AD165" s="114" t="s">
        <v>2163</v>
      </c>
      <c r="AE165" s="114" t="s">
        <v>2163</v>
      </c>
      <c r="AF165" s="114" t="s">
        <v>2163</v>
      </c>
      <c r="AG165" s="114" t="s">
        <v>2163</v>
      </c>
      <c r="AH165" s="114" t="s">
        <v>2163</v>
      </c>
      <c r="AI165" s="114" t="s">
        <v>2163</v>
      </c>
      <c r="AJ165" s="114" t="s">
        <v>2163</v>
      </c>
      <c r="AK165" s="123" t="s">
        <v>2225</v>
      </c>
      <c r="AL165" s="114" t="s">
        <v>2163</v>
      </c>
    </row>
    <row r="166" spans="1:38">
      <c r="A166" s="122" t="s">
        <v>1184</v>
      </c>
      <c r="B166" s="116" t="s">
        <v>2813</v>
      </c>
      <c r="C166" s="114" t="s">
        <v>2163</v>
      </c>
      <c r="D166" s="114" t="s">
        <v>2163</v>
      </c>
      <c r="E166" s="114" t="s">
        <v>2163</v>
      </c>
      <c r="F166" s="114" t="s">
        <v>2163</v>
      </c>
      <c r="G166" s="114" t="s">
        <v>2163</v>
      </c>
      <c r="H166" s="114" t="s">
        <v>2163</v>
      </c>
      <c r="I166" s="114" t="s">
        <v>2163</v>
      </c>
      <c r="J166" s="114" t="s">
        <v>2163</v>
      </c>
      <c r="K166" s="114" t="s">
        <v>2163</v>
      </c>
      <c r="L166" s="114" t="s">
        <v>2163</v>
      </c>
      <c r="M166" s="114" t="s">
        <v>2163</v>
      </c>
      <c r="N166" s="114" t="s">
        <v>2163</v>
      </c>
      <c r="O166" s="114" t="s">
        <v>2163</v>
      </c>
      <c r="P166" s="114" t="s">
        <v>2163</v>
      </c>
      <c r="Q166" s="114" t="s">
        <v>2163</v>
      </c>
      <c r="R166" s="114" t="s">
        <v>2163</v>
      </c>
      <c r="S166" s="114" t="s">
        <v>2163</v>
      </c>
      <c r="T166" s="114" t="s">
        <v>2163</v>
      </c>
      <c r="U166" s="114" t="s">
        <v>2163</v>
      </c>
      <c r="V166" s="114" t="s">
        <v>2163</v>
      </c>
      <c r="W166" s="114" t="s">
        <v>2163</v>
      </c>
      <c r="X166" s="114" t="s">
        <v>2163</v>
      </c>
      <c r="Y166" s="114" t="s">
        <v>2163</v>
      </c>
      <c r="Z166" s="114" t="s">
        <v>2163</v>
      </c>
      <c r="AA166" s="114" t="s">
        <v>2163</v>
      </c>
      <c r="AB166" s="114" t="s">
        <v>2163</v>
      </c>
      <c r="AC166" s="114" t="s">
        <v>2163</v>
      </c>
      <c r="AD166" s="114" t="s">
        <v>2163</v>
      </c>
      <c r="AE166" s="114" t="s">
        <v>2163</v>
      </c>
      <c r="AF166" s="114" t="s">
        <v>2163</v>
      </c>
      <c r="AG166" s="114" t="s">
        <v>2163</v>
      </c>
      <c r="AH166" s="114" t="s">
        <v>2163</v>
      </c>
      <c r="AI166" s="114" t="s">
        <v>2163</v>
      </c>
      <c r="AJ166" s="114" t="s">
        <v>2163</v>
      </c>
      <c r="AK166" s="123" t="s">
        <v>2225</v>
      </c>
      <c r="AL166" s="114" t="s">
        <v>2163</v>
      </c>
    </row>
    <row r="167" spans="1:38" s="61" customFormat="1">
      <c r="A167" s="122" t="s">
        <v>2739</v>
      </c>
      <c r="B167" s="117" t="s">
        <v>2733</v>
      </c>
      <c r="C167" s="199" t="s">
        <v>2163</v>
      </c>
      <c r="D167" s="199" t="s">
        <v>2163</v>
      </c>
      <c r="E167" s="199" t="s">
        <v>2163</v>
      </c>
      <c r="F167" s="199" t="s">
        <v>2163</v>
      </c>
      <c r="G167" s="199" t="s">
        <v>2163</v>
      </c>
      <c r="H167" s="199" t="s">
        <v>2163</v>
      </c>
      <c r="I167" s="199" t="s">
        <v>2163</v>
      </c>
      <c r="J167" s="199" t="s">
        <v>2163</v>
      </c>
      <c r="K167" s="199" t="s">
        <v>2163</v>
      </c>
      <c r="L167" s="199" t="s">
        <v>2163</v>
      </c>
      <c r="M167" s="199" t="s">
        <v>2163</v>
      </c>
      <c r="N167" s="199" t="s">
        <v>2163</v>
      </c>
      <c r="O167" s="199" t="s">
        <v>2163</v>
      </c>
      <c r="P167" s="199" t="s">
        <v>2163</v>
      </c>
      <c r="Q167" s="199" t="s">
        <v>2163</v>
      </c>
      <c r="R167" s="199" t="s">
        <v>2163</v>
      </c>
      <c r="S167" s="199" t="s">
        <v>2163</v>
      </c>
      <c r="T167" s="199" t="s">
        <v>2163</v>
      </c>
      <c r="U167" s="199" t="s">
        <v>2163</v>
      </c>
      <c r="V167" s="199" t="s">
        <v>2163</v>
      </c>
      <c r="W167" s="199" t="s">
        <v>2163</v>
      </c>
      <c r="X167" s="199" t="s">
        <v>2163</v>
      </c>
      <c r="Y167" s="199" t="s">
        <v>2163</v>
      </c>
      <c r="Z167" s="199" t="s">
        <v>2163</v>
      </c>
      <c r="AA167" s="199" t="s">
        <v>2163</v>
      </c>
      <c r="AB167" s="199" t="s">
        <v>2163</v>
      </c>
      <c r="AC167" s="199" t="s">
        <v>2741</v>
      </c>
      <c r="AD167" s="199" t="s">
        <v>2163</v>
      </c>
      <c r="AE167" s="199" t="s">
        <v>2163</v>
      </c>
      <c r="AF167" s="199" t="s">
        <v>2163</v>
      </c>
      <c r="AG167" s="199" t="s">
        <v>2163</v>
      </c>
      <c r="AH167" s="123" t="s">
        <v>2180</v>
      </c>
      <c r="AI167" s="123" t="s">
        <v>2742</v>
      </c>
      <c r="AJ167" s="123" t="s">
        <v>2532</v>
      </c>
      <c r="AK167" s="114" t="s">
        <v>2163</v>
      </c>
      <c r="AL167" s="114" t="s">
        <v>2163</v>
      </c>
    </row>
    <row r="168" spans="1:38">
      <c r="A168" s="122" t="s">
        <v>1185</v>
      </c>
      <c r="B168" s="116" t="s">
        <v>1580</v>
      </c>
      <c r="C168" s="114" t="s">
        <v>2163</v>
      </c>
      <c r="D168" s="114" t="s">
        <v>2163</v>
      </c>
      <c r="E168" s="114" t="s">
        <v>2163</v>
      </c>
      <c r="F168" s="114" t="s">
        <v>2163</v>
      </c>
      <c r="G168" s="114" t="s">
        <v>2163</v>
      </c>
      <c r="H168" s="114" t="s">
        <v>2163</v>
      </c>
      <c r="I168" s="114" t="s">
        <v>2163</v>
      </c>
      <c r="J168" s="114" t="s">
        <v>2163</v>
      </c>
      <c r="K168" s="114" t="s">
        <v>2163</v>
      </c>
      <c r="L168" s="114" t="s">
        <v>2163</v>
      </c>
      <c r="M168" s="92" t="s">
        <v>1809</v>
      </c>
      <c r="N168" s="114" t="s">
        <v>2163</v>
      </c>
      <c r="O168" s="114" t="s">
        <v>2163</v>
      </c>
      <c r="P168" s="114" t="s">
        <v>2163</v>
      </c>
      <c r="Q168" s="114" t="s">
        <v>2163</v>
      </c>
      <c r="R168" s="114" t="s">
        <v>2163</v>
      </c>
      <c r="S168" s="114" t="s">
        <v>2163</v>
      </c>
      <c r="T168" s="114" t="s">
        <v>2163</v>
      </c>
      <c r="U168" s="114" t="s">
        <v>2163</v>
      </c>
      <c r="V168" s="114" t="s">
        <v>2163</v>
      </c>
      <c r="W168" s="114" t="s">
        <v>2163</v>
      </c>
      <c r="X168" s="114" t="s">
        <v>2163</v>
      </c>
      <c r="Y168" s="114" t="s">
        <v>2163</v>
      </c>
      <c r="Z168" s="114" t="s">
        <v>2163</v>
      </c>
      <c r="AA168" s="114" t="s">
        <v>2163</v>
      </c>
      <c r="AB168" s="114" t="s">
        <v>2163</v>
      </c>
      <c r="AC168" s="114" t="s">
        <v>2163</v>
      </c>
      <c r="AD168" s="114" t="s">
        <v>2163</v>
      </c>
      <c r="AE168" s="114" t="s">
        <v>2163</v>
      </c>
      <c r="AF168" s="114" t="s">
        <v>2163</v>
      </c>
      <c r="AG168" s="114" t="s">
        <v>2163</v>
      </c>
      <c r="AH168" s="114" t="s">
        <v>2163</v>
      </c>
      <c r="AI168" s="114" t="s">
        <v>2163</v>
      </c>
      <c r="AJ168" s="114" t="s">
        <v>2163</v>
      </c>
      <c r="AK168" s="114" t="s">
        <v>2163</v>
      </c>
      <c r="AL168" s="114" t="s">
        <v>2163</v>
      </c>
    </row>
    <row r="169" spans="1:38">
      <c r="A169" s="122" t="s">
        <v>1186</v>
      </c>
      <c r="B169" s="116" t="s">
        <v>1583</v>
      </c>
      <c r="C169" s="114" t="s">
        <v>2163</v>
      </c>
      <c r="D169" s="114" t="s">
        <v>2163</v>
      </c>
      <c r="E169" s="114" t="s">
        <v>2163</v>
      </c>
      <c r="F169" s="114" t="s">
        <v>2163</v>
      </c>
      <c r="G169" s="114" t="s">
        <v>2163</v>
      </c>
      <c r="H169" s="114" t="s">
        <v>2163</v>
      </c>
      <c r="I169" s="114" t="s">
        <v>2163</v>
      </c>
      <c r="J169" s="114" t="s">
        <v>2163</v>
      </c>
      <c r="K169" s="114" t="s">
        <v>2163</v>
      </c>
      <c r="L169" s="114" t="s">
        <v>2163</v>
      </c>
      <c r="M169" s="114" t="s">
        <v>2163</v>
      </c>
      <c r="N169" s="114" t="s">
        <v>2163</v>
      </c>
      <c r="O169" s="114" t="s">
        <v>2163</v>
      </c>
      <c r="P169" s="114" t="s">
        <v>2163</v>
      </c>
      <c r="Q169" s="114" t="s">
        <v>2163</v>
      </c>
      <c r="R169" s="114" t="s">
        <v>2163</v>
      </c>
      <c r="S169" s="114" t="s">
        <v>2163</v>
      </c>
      <c r="T169" s="114" t="s">
        <v>2163</v>
      </c>
      <c r="U169" s="114" t="s">
        <v>2163</v>
      </c>
      <c r="V169" s="114" t="s">
        <v>2163</v>
      </c>
      <c r="W169" s="114" t="s">
        <v>2163</v>
      </c>
      <c r="X169" s="114" t="s">
        <v>2163</v>
      </c>
      <c r="Y169" s="114" t="s">
        <v>2163</v>
      </c>
      <c r="Z169" s="114" t="s">
        <v>2163</v>
      </c>
      <c r="AA169" s="114" t="s">
        <v>2163</v>
      </c>
      <c r="AB169" s="114" t="s">
        <v>2163</v>
      </c>
      <c r="AC169" s="114" t="s">
        <v>2163</v>
      </c>
      <c r="AD169" s="114" t="s">
        <v>2163</v>
      </c>
      <c r="AE169" s="114" t="s">
        <v>2163</v>
      </c>
      <c r="AF169" s="123" t="s">
        <v>2177</v>
      </c>
      <c r="AG169" s="114" t="s">
        <v>2163</v>
      </c>
      <c r="AH169" s="114" t="s">
        <v>2163</v>
      </c>
      <c r="AI169" s="114" t="s">
        <v>2163</v>
      </c>
      <c r="AJ169" s="114" t="s">
        <v>2163</v>
      </c>
      <c r="AK169" s="114" t="s">
        <v>2163</v>
      </c>
      <c r="AL169" s="61" t="s">
        <v>2531</v>
      </c>
    </row>
    <row r="170" spans="1:38">
      <c r="A170" s="122" t="s">
        <v>1187</v>
      </c>
      <c r="B170" s="116" t="s">
        <v>1587</v>
      </c>
      <c r="C170" s="114" t="s">
        <v>2163</v>
      </c>
      <c r="D170" s="114" t="s">
        <v>2163</v>
      </c>
      <c r="E170" s="114" t="s">
        <v>2163</v>
      </c>
      <c r="F170" s="114" t="s">
        <v>2163</v>
      </c>
      <c r="G170" s="114" t="s">
        <v>2163</v>
      </c>
      <c r="H170" s="114" t="s">
        <v>2163</v>
      </c>
      <c r="I170" s="114" t="s">
        <v>2163</v>
      </c>
      <c r="J170" s="92" t="s">
        <v>1963</v>
      </c>
      <c r="K170" s="114" t="s">
        <v>2163</v>
      </c>
      <c r="L170" s="114" t="s">
        <v>2163</v>
      </c>
      <c r="M170" s="114" t="s">
        <v>2163</v>
      </c>
      <c r="N170" s="114" t="s">
        <v>2163</v>
      </c>
      <c r="O170" s="114" t="s">
        <v>2163</v>
      </c>
      <c r="P170" s="92" t="s">
        <v>1964</v>
      </c>
      <c r="Q170" s="114" t="s">
        <v>2163</v>
      </c>
      <c r="R170" s="114" t="s">
        <v>2163</v>
      </c>
      <c r="S170" s="114" t="s">
        <v>2163</v>
      </c>
      <c r="T170" s="92" t="s">
        <v>1961</v>
      </c>
      <c r="U170" s="114" t="s">
        <v>2163</v>
      </c>
      <c r="V170" s="114" t="s">
        <v>2163</v>
      </c>
      <c r="W170" s="114" t="s">
        <v>2163</v>
      </c>
      <c r="X170" s="114" t="s">
        <v>2163</v>
      </c>
      <c r="Y170" s="92" t="s">
        <v>1961</v>
      </c>
      <c r="Z170" s="114" t="s">
        <v>2163</v>
      </c>
      <c r="AA170" s="114" t="s">
        <v>2163</v>
      </c>
      <c r="AB170" s="114" t="s">
        <v>2163</v>
      </c>
      <c r="AC170" s="114" t="s">
        <v>2163</v>
      </c>
      <c r="AD170" s="114" t="s">
        <v>2163</v>
      </c>
      <c r="AE170" s="114" t="s">
        <v>2163</v>
      </c>
      <c r="AF170" s="114" t="s">
        <v>2163</v>
      </c>
      <c r="AG170" s="114" t="s">
        <v>2163</v>
      </c>
      <c r="AH170" s="114" t="s">
        <v>2163</v>
      </c>
      <c r="AI170" s="114" t="s">
        <v>2163</v>
      </c>
      <c r="AJ170" s="114" t="s">
        <v>2163</v>
      </c>
      <c r="AK170" s="114" t="s">
        <v>2163</v>
      </c>
      <c r="AL170" s="114" t="s">
        <v>2163</v>
      </c>
    </row>
    <row r="171" spans="1:38">
      <c r="A171" s="122" t="s">
        <v>1188</v>
      </c>
      <c r="B171" s="116" t="s">
        <v>1586</v>
      </c>
      <c r="C171" s="114" t="s">
        <v>2163</v>
      </c>
      <c r="D171" s="114" t="s">
        <v>2163</v>
      </c>
      <c r="E171" s="114" t="s">
        <v>2163</v>
      </c>
      <c r="F171" s="114" t="s">
        <v>2163</v>
      </c>
      <c r="G171" s="114" t="s">
        <v>2163</v>
      </c>
      <c r="H171" s="114" t="s">
        <v>2163</v>
      </c>
      <c r="I171" s="92" t="s">
        <v>1960</v>
      </c>
      <c r="J171" s="114" t="s">
        <v>2163</v>
      </c>
      <c r="K171" s="114" t="s">
        <v>2163</v>
      </c>
      <c r="L171" s="114" t="s">
        <v>2163</v>
      </c>
      <c r="M171" s="114" t="s">
        <v>2163</v>
      </c>
      <c r="N171" s="114" t="s">
        <v>2163</v>
      </c>
      <c r="O171" s="92" t="s">
        <v>1960</v>
      </c>
      <c r="P171" s="114" t="s">
        <v>2163</v>
      </c>
      <c r="Q171" s="114" t="s">
        <v>2163</v>
      </c>
      <c r="R171" s="114" t="s">
        <v>2163</v>
      </c>
      <c r="S171" s="92" t="s">
        <v>1963</v>
      </c>
      <c r="T171" s="114" t="s">
        <v>2163</v>
      </c>
      <c r="U171" s="114" t="s">
        <v>2163</v>
      </c>
      <c r="V171" s="114" t="s">
        <v>2163</v>
      </c>
      <c r="W171" s="114" t="s">
        <v>2163</v>
      </c>
      <c r="X171" s="92" t="s">
        <v>1961</v>
      </c>
      <c r="Y171" s="114" t="s">
        <v>2163</v>
      </c>
      <c r="Z171" s="114" t="s">
        <v>2163</v>
      </c>
      <c r="AA171" s="114" t="s">
        <v>2163</v>
      </c>
      <c r="AB171" s="114" t="s">
        <v>2163</v>
      </c>
      <c r="AC171" s="114" t="s">
        <v>2163</v>
      </c>
      <c r="AD171" s="114" t="s">
        <v>2163</v>
      </c>
      <c r="AE171" s="114" t="s">
        <v>2163</v>
      </c>
      <c r="AF171" s="114" t="s">
        <v>2163</v>
      </c>
      <c r="AG171" s="114" t="s">
        <v>2163</v>
      </c>
      <c r="AH171" s="114" t="s">
        <v>2163</v>
      </c>
      <c r="AI171" s="114" t="s">
        <v>2163</v>
      </c>
      <c r="AJ171" s="114" t="s">
        <v>2163</v>
      </c>
      <c r="AK171" s="114" t="s">
        <v>2163</v>
      </c>
      <c r="AL171" s="114" t="s">
        <v>2163</v>
      </c>
    </row>
    <row r="172" spans="1:38">
      <c r="A172" s="122" t="s">
        <v>1189</v>
      </c>
      <c r="B172" s="116" t="s">
        <v>1589</v>
      </c>
      <c r="C172" s="114" t="s">
        <v>2163</v>
      </c>
      <c r="D172" s="114" t="s">
        <v>2163</v>
      </c>
      <c r="E172" s="114" t="s">
        <v>2163</v>
      </c>
      <c r="F172" s="114" t="s">
        <v>2163</v>
      </c>
      <c r="G172" s="114" t="s">
        <v>2163</v>
      </c>
      <c r="H172" s="114" t="s">
        <v>2163</v>
      </c>
      <c r="I172" s="114" t="s">
        <v>2163</v>
      </c>
      <c r="J172" s="114" t="s">
        <v>2163</v>
      </c>
      <c r="K172" s="114" t="s">
        <v>2163</v>
      </c>
      <c r="L172" s="114" t="s">
        <v>2163</v>
      </c>
      <c r="M172" s="92" t="s">
        <v>1966</v>
      </c>
      <c r="N172" s="114" t="s">
        <v>2163</v>
      </c>
      <c r="O172" s="114" t="s">
        <v>2163</v>
      </c>
      <c r="P172" s="114" t="s">
        <v>2163</v>
      </c>
      <c r="Q172" s="114" t="s">
        <v>2163</v>
      </c>
      <c r="R172" s="114" t="s">
        <v>2163</v>
      </c>
      <c r="S172" s="114" t="s">
        <v>2163</v>
      </c>
      <c r="T172" s="114" t="s">
        <v>2163</v>
      </c>
      <c r="U172" s="114" t="s">
        <v>2163</v>
      </c>
      <c r="V172" s="114" t="s">
        <v>2163</v>
      </c>
      <c r="W172" s="114" t="s">
        <v>2163</v>
      </c>
      <c r="X172" s="114" t="s">
        <v>2163</v>
      </c>
      <c r="Y172" s="114" t="s">
        <v>2163</v>
      </c>
      <c r="Z172" s="114" t="s">
        <v>2163</v>
      </c>
      <c r="AA172" s="114" t="s">
        <v>2163</v>
      </c>
      <c r="AB172" s="114" t="s">
        <v>2163</v>
      </c>
      <c r="AC172" s="114" t="s">
        <v>2163</v>
      </c>
      <c r="AD172" s="114" t="s">
        <v>2163</v>
      </c>
      <c r="AE172" s="114" t="s">
        <v>2163</v>
      </c>
      <c r="AF172" s="114" t="s">
        <v>2163</v>
      </c>
      <c r="AG172" s="114" t="s">
        <v>2163</v>
      </c>
      <c r="AH172" s="114" t="s">
        <v>2163</v>
      </c>
      <c r="AI172" s="114" t="s">
        <v>2163</v>
      </c>
      <c r="AJ172" s="114" t="s">
        <v>2163</v>
      </c>
      <c r="AK172" s="114" t="s">
        <v>2163</v>
      </c>
      <c r="AL172" s="114" t="s">
        <v>2163</v>
      </c>
    </row>
    <row r="173" spans="1:38">
      <c r="A173" s="122" t="s">
        <v>1190</v>
      </c>
      <c r="B173" s="115" t="s">
        <v>1595</v>
      </c>
      <c r="C173" s="114" t="s">
        <v>2163</v>
      </c>
      <c r="D173" s="114" t="s">
        <v>2163</v>
      </c>
      <c r="E173" s="114" t="s">
        <v>2163</v>
      </c>
      <c r="F173" s="114" t="s">
        <v>2163</v>
      </c>
      <c r="G173" s="114" t="s">
        <v>2163</v>
      </c>
      <c r="H173" s="114" t="s">
        <v>2163</v>
      </c>
      <c r="I173" s="114" t="s">
        <v>2163</v>
      </c>
      <c r="J173" s="114" t="s">
        <v>2163</v>
      </c>
      <c r="K173" s="114" t="s">
        <v>2163</v>
      </c>
      <c r="L173" s="92" t="s">
        <v>1967</v>
      </c>
      <c r="M173" s="114" t="s">
        <v>2163</v>
      </c>
      <c r="N173" s="114" t="s">
        <v>2163</v>
      </c>
      <c r="O173" s="114" t="s">
        <v>2163</v>
      </c>
      <c r="P173" s="114" t="s">
        <v>2163</v>
      </c>
      <c r="Q173" s="114" t="s">
        <v>2163</v>
      </c>
      <c r="R173" s="114" t="s">
        <v>2163</v>
      </c>
      <c r="S173" s="114" t="s">
        <v>2163</v>
      </c>
      <c r="T173" s="114" t="s">
        <v>2163</v>
      </c>
      <c r="U173" s="114" t="s">
        <v>2163</v>
      </c>
      <c r="V173" s="114" t="s">
        <v>2163</v>
      </c>
      <c r="W173" s="114" t="s">
        <v>2163</v>
      </c>
      <c r="X173" s="114" t="s">
        <v>2163</v>
      </c>
      <c r="Y173" s="114" t="s">
        <v>2163</v>
      </c>
      <c r="Z173" s="114" t="s">
        <v>2163</v>
      </c>
      <c r="AA173" s="114" t="s">
        <v>2163</v>
      </c>
      <c r="AB173" s="114" t="s">
        <v>2163</v>
      </c>
      <c r="AC173" s="114" t="s">
        <v>2163</v>
      </c>
      <c r="AD173" s="114" t="s">
        <v>2163</v>
      </c>
      <c r="AE173" s="114" t="s">
        <v>2163</v>
      </c>
      <c r="AF173" s="114" t="s">
        <v>2163</v>
      </c>
      <c r="AG173" s="114" t="s">
        <v>2163</v>
      </c>
      <c r="AH173" s="114" t="s">
        <v>2163</v>
      </c>
      <c r="AI173" s="114" t="s">
        <v>2163</v>
      </c>
      <c r="AJ173" s="114" t="s">
        <v>2163</v>
      </c>
      <c r="AK173" s="114" t="s">
        <v>2163</v>
      </c>
      <c r="AL173" s="114" t="s">
        <v>2163</v>
      </c>
    </row>
    <row r="174" spans="1:38">
      <c r="A174" s="122" t="s">
        <v>1191</v>
      </c>
      <c r="B174" s="119" t="s">
        <v>1597</v>
      </c>
      <c r="C174" s="114" t="s">
        <v>2163</v>
      </c>
      <c r="D174" s="114" t="s">
        <v>2163</v>
      </c>
      <c r="E174" s="114" t="s">
        <v>2163</v>
      </c>
      <c r="F174" s="114" t="s">
        <v>2163</v>
      </c>
      <c r="G174" s="114" t="s">
        <v>2163</v>
      </c>
      <c r="H174" s="92" t="s">
        <v>2202</v>
      </c>
      <c r="I174" s="123" t="s">
        <v>2201</v>
      </c>
      <c r="J174" s="123" t="s">
        <v>2222</v>
      </c>
      <c r="K174" s="123" t="s">
        <v>2223</v>
      </c>
      <c r="L174" s="114" t="s">
        <v>2163</v>
      </c>
      <c r="M174" s="114" t="s">
        <v>2163</v>
      </c>
      <c r="N174" s="123" t="s">
        <v>2230</v>
      </c>
      <c r="O174" s="123" t="s">
        <v>2231</v>
      </c>
      <c r="P174" s="123" t="s">
        <v>2232</v>
      </c>
      <c r="Q174" s="123" t="s">
        <v>2185</v>
      </c>
      <c r="R174" s="114" t="s">
        <v>2163</v>
      </c>
      <c r="S174" s="114" t="s">
        <v>2163</v>
      </c>
      <c r="T174" s="114" t="s">
        <v>2163</v>
      </c>
      <c r="U174" s="114" t="s">
        <v>2163</v>
      </c>
      <c r="V174" s="114" t="s">
        <v>2163</v>
      </c>
      <c r="W174" s="114" t="s">
        <v>2163</v>
      </c>
      <c r="X174" s="114" t="s">
        <v>2163</v>
      </c>
      <c r="Y174" s="114" t="s">
        <v>2163</v>
      </c>
      <c r="Z174" s="114" t="s">
        <v>2163</v>
      </c>
      <c r="AA174" s="114" t="s">
        <v>2163</v>
      </c>
      <c r="AB174" s="114" t="s">
        <v>2163</v>
      </c>
      <c r="AC174" s="114" t="s">
        <v>2163</v>
      </c>
      <c r="AD174" s="114" t="s">
        <v>2163</v>
      </c>
      <c r="AE174" s="114" t="s">
        <v>2163</v>
      </c>
      <c r="AF174" s="114" t="s">
        <v>2163</v>
      </c>
      <c r="AG174" s="114" t="s">
        <v>2163</v>
      </c>
      <c r="AH174" s="114" t="s">
        <v>2163</v>
      </c>
      <c r="AI174" s="114" t="s">
        <v>2163</v>
      </c>
      <c r="AJ174" s="114" t="s">
        <v>2163</v>
      </c>
      <c r="AK174" s="114" t="s">
        <v>2163</v>
      </c>
      <c r="AL174" s="114" t="s">
        <v>2163</v>
      </c>
    </row>
    <row r="175" spans="1:38">
      <c r="A175" s="122" t="s">
        <v>1192</v>
      </c>
      <c r="B175" s="116" t="s">
        <v>1601</v>
      </c>
      <c r="C175" s="114" t="s">
        <v>2163</v>
      </c>
      <c r="D175" s="114" t="s">
        <v>2163</v>
      </c>
      <c r="E175" s="114" t="s">
        <v>2163</v>
      </c>
      <c r="F175" s="114" t="s">
        <v>2163</v>
      </c>
      <c r="G175" s="114" t="s">
        <v>2163</v>
      </c>
      <c r="H175" s="114" t="s">
        <v>2163</v>
      </c>
      <c r="I175" s="114" t="s">
        <v>2163</v>
      </c>
      <c r="J175" s="114" t="s">
        <v>2163</v>
      </c>
      <c r="K175" s="114" t="s">
        <v>2163</v>
      </c>
      <c r="L175" s="114" t="s">
        <v>2163</v>
      </c>
      <c r="M175" s="114" t="s">
        <v>2163</v>
      </c>
      <c r="N175" s="114" t="s">
        <v>2163</v>
      </c>
      <c r="O175" s="114" t="s">
        <v>2163</v>
      </c>
      <c r="P175" s="114" t="s">
        <v>2163</v>
      </c>
      <c r="Q175" s="114" t="s">
        <v>2163</v>
      </c>
      <c r="R175" s="114" t="s">
        <v>2163</v>
      </c>
      <c r="S175" s="114" t="s">
        <v>2163</v>
      </c>
      <c r="T175" s="114" t="s">
        <v>2163</v>
      </c>
      <c r="U175" s="114" t="s">
        <v>2163</v>
      </c>
      <c r="V175" s="114" t="s">
        <v>2163</v>
      </c>
      <c r="W175" s="114" t="s">
        <v>2163</v>
      </c>
      <c r="X175" s="114" t="s">
        <v>2163</v>
      </c>
      <c r="Y175" s="114" t="s">
        <v>2163</v>
      </c>
      <c r="Z175" s="114" t="s">
        <v>2163</v>
      </c>
      <c r="AA175" s="114" t="s">
        <v>2163</v>
      </c>
      <c r="AB175" s="114" t="s">
        <v>2163</v>
      </c>
      <c r="AC175" s="114" t="s">
        <v>2163</v>
      </c>
      <c r="AD175" s="114" t="s">
        <v>2163</v>
      </c>
      <c r="AE175" s="92" t="s">
        <v>1966</v>
      </c>
      <c r="AF175" s="114" t="s">
        <v>2163</v>
      </c>
      <c r="AG175" s="114" t="s">
        <v>2163</v>
      </c>
      <c r="AH175" s="114" t="s">
        <v>2163</v>
      </c>
      <c r="AI175" s="61" t="s">
        <v>2181</v>
      </c>
      <c r="AJ175" s="92" t="s">
        <v>1809</v>
      </c>
      <c r="AK175" s="123" t="s">
        <v>2225</v>
      </c>
      <c r="AL175" s="61" t="s">
        <v>3805</v>
      </c>
    </row>
    <row r="176" spans="1:38">
      <c r="A176" s="122" t="s">
        <v>1193</v>
      </c>
      <c r="B176" s="116" t="s">
        <v>1602</v>
      </c>
      <c r="C176" s="114" t="s">
        <v>2163</v>
      </c>
      <c r="D176" s="114" t="s">
        <v>2163</v>
      </c>
      <c r="E176" s="114" t="s">
        <v>2163</v>
      </c>
      <c r="F176" s="114" t="s">
        <v>2163</v>
      </c>
      <c r="G176" s="114" t="s">
        <v>2163</v>
      </c>
      <c r="H176" s="114" t="s">
        <v>2163</v>
      </c>
      <c r="I176" s="114" t="s">
        <v>2163</v>
      </c>
      <c r="J176" s="114" t="s">
        <v>2163</v>
      </c>
      <c r="K176" s="114" t="s">
        <v>2163</v>
      </c>
      <c r="L176" s="114" t="s">
        <v>2163</v>
      </c>
      <c r="M176" s="114" t="s">
        <v>2163</v>
      </c>
      <c r="N176" s="114" t="s">
        <v>2163</v>
      </c>
      <c r="O176" s="114" t="s">
        <v>2163</v>
      </c>
      <c r="P176" s="114" t="s">
        <v>2163</v>
      </c>
      <c r="Q176" s="114" t="s">
        <v>2163</v>
      </c>
      <c r="R176" s="114" t="s">
        <v>2163</v>
      </c>
      <c r="S176" s="114" t="s">
        <v>2163</v>
      </c>
      <c r="T176" s="114" t="s">
        <v>2163</v>
      </c>
      <c r="U176" s="114" t="s">
        <v>2163</v>
      </c>
      <c r="V176" s="114" t="s">
        <v>2163</v>
      </c>
      <c r="W176" s="114" t="s">
        <v>2163</v>
      </c>
      <c r="X176" s="114" t="s">
        <v>2163</v>
      </c>
      <c r="Y176" s="114" t="s">
        <v>2163</v>
      </c>
      <c r="Z176" s="114" t="s">
        <v>2163</v>
      </c>
      <c r="AA176" s="114" t="s">
        <v>2163</v>
      </c>
      <c r="AB176" s="114" t="s">
        <v>2163</v>
      </c>
      <c r="AC176" s="114" t="s">
        <v>2163</v>
      </c>
      <c r="AD176" s="114" t="s">
        <v>2163</v>
      </c>
      <c r="AE176" s="123" t="s">
        <v>2209</v>
      </c>
      <c r="AF176" s="114" t="s">
        <v>2163</v>
      </c>
      <c r="AG176" s="114" t="s">
        <v>2163</v>
      </c>
      <c r="AH176" s="114" t="s">
        <v>2163</v>
      </c>
      <c r="AI176" s="114" t="s">
        <v>2163</v>
      </c>
      <c r="AJ176" s="113" t="s">
        <v>1809</v>
      </c>
      <c r="AK176" s="114" t="s">
        <v>2163</v>
      </c>
      <c r="AL176" s="114" t="s">
        <v>2163</v>
      </c>
    </row>
    <row r="177" spans="1:38">
      <c r="A177" s="122" t="s">
        <v>1194</v>
      </c>
      <c r="B177" s="117" t="s">
        <v>1609</v>
      </c>
      <c r="C177" s="114" t="s">
        <v>2163</v>
      </c>
      <c r="D177" s="114" t="s">
        <v>2163</v>
      </c>
      <c r="E177" s="114" t="s">
        <v>2163</v>
      </c>
      <c r="F177" s="114" t="s">
        <v>2163</v>
      </c>
      <c r="G177" s="114" t="s">
        <v>2163</v>
      </c>
      <c r="H177" s="114" t="s">
        <v>2163</v>
      </c>
      <c r="I177" s="114" t="s">
        <v>2163</v>
      </c>
      <c r="J177" s="114" t="s">
        <v>2163</v>
      </c>
      <c r="K177" s="114" t="s">
        <v>2163</v>
      </c>
      <c r="L177" s="114" t="s">
        <v>2163</v>
      </c>
      <c r="M177" s="114" t="s">
        <v>2163</v>
      </c>
      <c r="N177" s="114" t="s">
        <v>2163</v>
      </c>
      <c r="O177" s="114" t="s">
        <v>2163</v>
      </c>
      <c r="P177" s="114" t="s">
        <v>2163</v>
      </c>
      <c r="Q177" s="114" t="s">
        <v>2163</v>
      </c>
      <c r="R177" s="114" t="s">
        <v>2163</v>
      </c>
      <c r="S177" s="114" t="s">
        <v>2163</v>
      </c>
      <c r="T177" s="114" t="s">
        <v>2163</v>
      </c>
      <c r="U177" s="114" t="s">
        <v>2163</v>
      </c>
      <c r="V177" s="114" t="s">
        <v>2163</v>
      </c>
      <c r="W177" s="114" t="s">
        <v>2163</v>
      </c>
      <c r="X177" s="114" t="s">
        <v>2163</v>
      </c>
      <c r="Y177" s="114" t="s">
        <v>2163</v>
      </c>
      <c r="Z177" s="114" t="s">
        <v>2163</v>
      </c>
      <c r="AA177" s="114" t="s">
        <v>2163</v>
      </c>
      <c r="AB177" s="114" t="s">
        <v>2163</v>
      </c>
      <c r="AC177" s="92" t="s">
        <v>1963</v>
      </c>
      <c r="AD177" s="92" t="s">
        <v>1964</v>
      </c>
      <c r="AE177" s="114" t="s">
        <v>2163</v>
      </c>
      <c r="AF177" s="114" t="s">
        <v>2163</v>
      </c>
      <c r="AG177" s="114" t="s">
        <v>2163</v>
      </c>
      <c r="AH177" s="92" t="s">
        <v>1966</v>
      </c>
      <c r="AI177" s="113" t="s">
        <v>1968</v>
      </c>
      <c r="AJ177" s="113" t="s">
        <v>1809</v>
      </c>
      <c r="AK177" s="113" t="s">
        <v>1966</v>
      </c>
      <c r="AL177" s="113" t="s">
        <v>1809</v>
      </c>
    </row>
    <row r="178" spans="1:38" s="67" customFormat="1" ht="13.5" customHeight="1">
      <c r="A178" s="105" t="s">
        <v>1195</v>
      </c>
      <c r="B178" s="63" t="s">
        <v>1611</v>
      </c>
      <c r="C178" s="92" t="s">
        <v>2163</v>
      </c>
      <c r="D178" s="92" t="s">
        <v>2163</v>
      </c>
      <c r="E178" s="92" t="s">
        <v>2163</v>
      </c>
      <c r="F178" s="92" t="s">
        <v>2163</v>
      </c>
      <c r="G178" s="92" t="s">
        <v>2163</v>
      </c>
      <c r="H178" s="92" t="s">
        <v>2163</v>
      </c>
      <c r="I178" s="92" t="s">
        <v>2163</v>
      </c>
      <c r="J178" s="92" t="s">
        <v>2163</v>
      </c>
      <c r="K178" s="92" t="s">
        <v>2163</v>
      </c>
      <c r="L178" s="92" t="s">
        <v>2163</v>
      </c>
      <c r="M178" s="92" t="s">
        <v>2163</v>
      </c>
      <c r="N178" s="92" t="s">
        <v>2163</v>
      </c>
      <c r="O178" s="92" t="s">
        <v>2163</v>
      </c>
      <c r="P178" s="92" t="s">
        <v>2163</v>
      </c>
      <c r="Q178" s="92" t="s">
        <v>2163</v>
      </c>
      <c r="R178" s="92" t="s">
        <v>2163</v>
      </c>
      <c r="S178" s="92" t="s">
        <v>2163</v>
      </c>
      <c r="T178" s="114" t="s">
        <v>2163</v>
      </c>
      <c r="U178" s="114" t="s">
        <v>2163</v>
      </c>
      <c r="V178" s="114" t="s">
        <v>2163</v>
      </c>
      <c r="W178" s="114" t="s">
        <v>2163</v>
      </c>
      <c r="X178" s="114" t="s">
        <v>2163</v>
      </c>
      <c r="Y178" s="114" t="s">
        <v>2163</v>
      </c>
      <c r="Z178" s="114" t="s">
        <v>2163</v>
      </c>
      <c r="AA178" s="114" t="s">
        <v>2163</v>
      </c>
      <c r="AB178" s="114" t="s">
        <v>2163</v>
      </c>
      <c r="AC178" s="114" t="s">
        <v>2163</v>
      </c>
      <c r="AD178" s="114" t="s">
        <v>2163</v>
      </c>
      <c r="AE178" s="114" t="s">
        <v>2163</v>
      </c>
      <c r="AF178" s="114" t="s">
        <v>1966</v>
      </c>
      <c r="AG178" s="114" t="s">
        <v>2240</v>
      </c>
      <c r="AH178" s="92" t="s">
        <v>1966</v>
      </c>
      <c r="AI178" s="114" t="s">
        <v>1968</v>
      </c>
      <c r="AJ178" s="92" t="s">
        <v>1809</v>
      </c>
      <c r="AK178" s="113" t="s">
        <v>1966</v>
      </c>
      <c r="AL178" s="113" t="s">
        <v>1809</v>
      </c>
    </row>
    <row r="179" spans="1:38" s="67" customFormat="1" ht="13.5" customHeight="1">
      <c r="A179" s="105" t="s">
        <v>1196</v>
      </c>
      <c r="B179" s="106" t="s">
        <v>2074</v>
      </c>
      <c r="C179" s="92" t="s">
        <v>2163</v>
      </c>
      <c r="D179" s="92" t="s">
        <v>2163</v>
      </c>
      <c r="E179" s="92" t="s">
        <v>2163</v>
      </c>
      <c r="F179" s="92" t="s">
        <v>2163</v>
      </c>
      <c r="G179" s="92" t="s">
        <v>2163</v>
      </c>
      <c r="H179" s="92" t="s">
        <v>2163</v>
      </c>
      <c r="I179" s="92" t="s">
        <v>2163</v>
      </c>
      <c r="J179" s="92" t="s">
        <v>2163</v>
      </c>
      <c r="K179" s="92" t="s">
        <v>2163</v>
      </c>
      <c r="L179" s="92" t="s">
        <v>2163</v>
      </c>
      <c r="M179" s="92" t="s">
        <v>2163</v>
      </c>
      <c r="N179" s="92" t="s">
        <v>2163</v>
      </c>
      <c r="O179" s="92" t="s">
        <v>2163</v>
      </c>
      <c r="P179" s="92" t="s">
        <v>2163</v>
      </c>
      <c r="Q179" s="92" t="s">
        <v>2163</v>
      </c>
      <c r="R179" s="92" t="s">
        <v>2163</v>
      </c>
      <c r="S179" s="92" t="s">
        <v>2163</v>
      </c>
      <c r="T179" s="114" t="s">
        <v>2163</v>
      </c>
      <c r="U179" s="114" t="s">
        <v>2163</v>
      </c>
      <c r="W179" s="114" t="s">
        <v>1963</v>
      </c>
      <c r="X179" s="114" t="s">
        <v>1961</v>
      </c>
      <c r="Y179" s="114" t="s">
        <v>2163</v>
      </c>
      <c r="Z179" s="114" t="s">
        <v>2163</v>
      </c>
      <c r="AA179" s="114" t="s">
        <v>2163</v>
      </c>
      <c r="AB179" s="114" t="s">
        <v>2163</v>
      </c>
      <c r="AC179" s="114" t="s">
        <v>2163</v>
      </c>
      <c r="AD179" s="114" t="s">
        <v>2163</v>
      </c>
      <c r="AE179" s="92" t="s">
        <v>2163</v>
      </c>
      <c r="AF179" s="123" t="s">
        <v>2177</v>
      </c>
      <c r="AG179" s="114" t="s">
        <v>2163</v>
      </c>
      <c r="AH179" s="92" t="s">
        <v>2163</v>
      </c>
      <c r="AI179" s="114" t="s">
        <v>2163</v>
      </c>
      <c r="AJ179" s="114" t="s">
        <v>2163</v>
      </c>
      <c r="AK179" s="208" t="s">
        <v>2225</v>
      </c>
      <c r="AL179" s="114" t="s">
        <v>2163</v>
      </c>
    </row>
    <row r="180" spans="1:38">
      <c r="A180" s="122" t="s">
        <v>1197</v>
      </c>
      <c r="B180" s="117" t="s">
        <v>1615</v>
      </c>
      <c r="C180" s="114" t="s">
        <v>2163</v>
      </c>
      <c r="D180" s="114" t="s">
        <v>2163</v>
      </c>
      <c r="E180" s="114" t="s">
        <v>2163</v>
      </c>
      <c r="F180" s="114" t="s">
        <v>2163</v>
      </c>
      <c r="G180" s="114" t="s">
        <v>2163</v>
      </c>
      <c r="H180" s="114" t="s">
        <v>2163</v>
      </c>
      <c r="I180" s="114" t="s">
        <v>2163</v>
      </c>
      <c r="J180" s="114" t="s">
        <v>2163</v>
      </c>
      <c r="K180" s="114" t="s">
        <v>2163</v>
      </c>
      <c r="L180" s="114" t="s">
        <v>2163</v>
      </c>
      <c r="M180" s="114" t="s">
        <v>2163</v>
      </c>
      <c r="N180" s="114" t="s">
        <v>2163</v>
      </c>
      <c r="O180" s="114" t="s">
        <v>2163</v>
      </c>
      <c r="P180" s="114" t="s">
        <v>2163</v>
      </c>
      <c r="Q180" s="114" t="s">
        <v>2163</v>
      </c>
      <c r="R180" s="114" t="s">
        <v>2163</v>
      </c>
      <c r="S180" s="114" t="s">
        <v>2163</v>
      </c>
      <c r="T180" s="114" t="s">
        <v>2163</v>
      </c>
      <c r="U180" s="114" t="s">
        <v>2163</v>
      </c>
      <c r="V180" s="114" t="s">
        <v>2163</v>
      </c>
      <c r="W180" s="114" t="s">
        <v>2163</v>
      </c>
      <c r="X180" s="114" t="s">
        <v>2163</v>
      </c>
      <c r="Y180" s="114" t="s">
        <v>2163</v>
      </c>
      <c r="Z180" s="114" t="s">
        <v>2163</v>
      </c>
      <c r="AA180" s="114" t="s">
        <v>2163</v>
      </c>
      <c r="AB180" s="114" t="s">
        <v>2163</v>
      </c>
      <c r="AC180" s="114" t="s">
        <v>2163</v>
      </c>
      <c r="AD180" s="114" t="s">
        <v>2163</v>
      </c>
      <c r="AE180" s="123" t="s">
        <v>2224</v>
      </c>
      <c r="AF180" s="114" t="s">
        <v>2163</v>
      </c>
      <c r="AG180" s="114" t="s">
        <v>2163</v>
      </c>
      <c r="AH180" s="114" t="s">
        <v>2163</v>
      </c>
      <c r="AI180" s="114" t="s">
        <v>2163</v>
      </c>
      <c r="AJ180" s="114" t="s">
        <v>2163</v>
      </c>
      <c r="AK180" s="114" t="s">
        <v>2163</v>
      </c>
      <c r="AL180" s="114" t="s">
        <v>2163</v>
      </c>
    </row>
    <row r="181" spans="1:38">
      <c r="A181" s="122" t="s">
        <v>1198</v>
      </c>
      <c r="B181" s="116" t="s">
        <v>1617</v>
      </c>
      <c r="C181" s="114" t="s">
        <v>2163</v>
      </c>
      <c r="D181" s="114" t="s">
        <v>2163</v>
      </c>
      <c r="E181" s="114" t="s">
        <v>2163</v>
      </c>
      <c r="F181" s="114" t="s">
        <v>2163</v>
      </c>
      <c r="G181" s="114" t="s">
        <v>2163</v>
      </c>
      <c r="H181" s="114" t="s">
        <v>2163</v>
      </c>
      <c r="I181" s="114" t="s">
        <v>2163</v>
      </c>
      <c r="J181" s="114" t="s">
        <v>2163</v>
      </c>
      <c r="K181" s="114" t="s">
        <v>2163</v>
      </c>
      <c r="L181" s="114" t="s">
        <v>2163</v>
      </c>
      <c r="M181" s="114" t="s">
        <v>2163</v>
      </c>
      <c r="N181" s="114" t="s">
        <v>2163</v>
      </c>
      <c r="O181" s="114" t="s">
        <v>2163</v>
      </c>
      <c r="P181" s="114" t="s">
        <v>2163</v>
      </c>
      <c r="Q181" s="114" t="s">
        <v>2163</v>
      </c>
      <c r="R181" s="114" t="s">
        <v>2163</v>
      </c>
      <c r="S181" s="114" t="s">
        <v>2163</v>
      </c>
      <c r="T181" s="114" t="s">
        <v>2163</v>
      </c>
      <c r="U181" s="114" t="s">
        <v>2163</v>
      </c>
      <c r="V181" s="114" t="s">
        <v>2163</v>
      </c>
      <c r="W181" s="114" t="s">
        <v>2163</v>
      </c>
      <c r="X181" s="114" t="s">
        <v>2163</v>
      </c>
      <c r="Y181" s="114" t="s">
        <v>2163</v>
      </c>
      <c r="Z181" s="114" t="s">
        <v>2163</v>
      </c>
      <c r="AA181" s="114" t="s">
        <v>2163</v>
      </c>
      <c r="AB181" s="114" t="s">
        <v>2163</v>
      </c>
      <c r="AC181" s="114" t="s">
        <v>2163</v>
      </c>
      <c r="AD181" s="114" t="s">
        <v>2163</v>
      </c>
      <c r="AE181" s="123" t="s">
        <v>2224</v>
      </c>
      <c r="AF181" s="123" t="s">
        <v>2177</v>
      </c>
      <c r="AG181" s="123" t="s">
        <v>2245</v>
      </c>
      <c r="AH181" s="123" t="s">
        <v>2180</v>
      </c>
      <c r="AI181" s="61" t="s">
        <v>2181</v>
      </c>
      <c r="AJ181" s="114" t="s">
        <v>2163</v>
      </c>
      <c r="AK181" s="61" t="s">
        <v>2225</v>
      </c>
      <c r="AL181" s="114" t="s">
        <v>2163</v>
      </c>
    </row>
    <row r="182" spans="1:38">
      <c r="A182" s="122" t="s">
        <v>1199</v>
      </c>
      <c r="B182" s="117" t="s">
        <v>1619</v>
      </c>
      <c r="C182" s="114" t="s">
        <v>2163</v>
      </c>
      <c r="D182" s="114" t="s">
        <v>2163</v>
      </c>
      <c r="E182" s="114" t="s">
        <v>2163</v>
      </c>
      <c r="F182" s="114" t="s">
        <v>2163</v>
      </c>
      <c r="G182" s="114" t="s">
        <v>2163</v>
      </c>
      <c r="H182" s="114" t="s">
        <v>2163</v>
      </c>
      <c r="I182" s="114" t="s">
        <v>2163</v>
      </c>
      <c r="J182" s="114" t="s">
        <v>2163</v>
      </c>
      <c r="K182" s="114" t="s">
        <v>2163</v>
      </c>
      <c r="L182" s="114" t="s">
        <v>2163</v>
      </c>
      <c r="M182" s="114" t="s">
        <v>2163</v>
      </c>
      <c r="N182" s="114" t="s">
        <v>2163</v>
      </c>
      <c r="O182" s="114" t="s">
        <v>2163</v>
      </c>
      <c r="P182" s="114" t="s">
        <v>2163</v>
      </c>
      <c r="Q182" s="114" t="s">
        <v>2163</v>
      </c>
      <c r="R182" s="114" t="s">
        <v>2163</v>
      </c>
      <c r="S182" s="114" t="s">
        <v>2163</v>
      </c>
      <c r="T182" s="114" t="s">
        <v>2163</v>
      </c>
      <c r="U182" s="114" t="s">
        <v>2163</v>
      </c>
      <c r="V182" s="114" t="s">
        <v>2163</v>
      </c>
      <c r="W182" s="114" t="s">
        <v>2163</v>
      </c>
      <c r="X182" s="114" t="s">
        <v>2163</v>
      </c>
      <c r="Y182" s="114" t="s">
        <v>2163</v>
      </c>
      <c r="Z182" s="114" t="s">
        <v>2163</v>
      </c>
      <c r="AA182" s="92" t="s">
        <v>2321</v>
      </c>
      <c r="AB182" s="92" t="s">
        <v>2322</v>
      </c>
      <c r="AC182" s="114" t="s">
        <v>2163</v>
      </c>
      <c r="AD182" s="114" t="s">
        <v>2163</v>
      </c>
      <c r="AE182" s="92" t="s">
        <v>2240</v>
      </c>
      <c r="AF182" s="92" t="s">
        <v>1966</v>
      </c>
      <c r="AG182" s="92" t="s">
        <v>2240</v>
      </c>
      <c r="AH182" s="92" t="s">
        <v>1966</v>
      </c>
      <c r="AI182" s="113" t="s">
        <v>1968</v>
      </c>
      <c r="AJ182" s="113" t="s">
        <v>1809</v>
      </c>
      <c r="AK182" s="113" t="s">
        <v>1966</v>
      </c>
      <c r="AL182" s="114" t="s">
        <v>2163</v>
      </c>
    </row>
    <row r="183" spans="1:38">
      <c r="A183" s="122" t="s">
        <v>1200</v>
      </c>
      <c r="B183" s="117" t="s">
        <v>1621</v>
      </c>
      <c r="C183" s="114" t="s">
        <v>2163</v>
      </c>
      <c r="D183" s="114" t="s">
        <v>2163</v>
      </c>
      <c r="E183" s="114" t="s">
        <v>2163</v>
      </c>
      <c r="F183" s="114" t="s">
        <v>2163</v>
      </c>
      <c r="G183" s="114" t="s">
        <v>2163</v>
      </c>
      <c r="H183" s="114" t="s">
        <v>2163</v>
      </c>
      <c r="I183" s="114" t="s">
        <v>2163</v>
      </c>
      <c r="J183" s="114" t="s">
        <v>2163</v>
      </c>
      <c r="K183" s="114" t="s">
        <v>2163</v>
      </c>
      <c r="L183" s="114" t="s">
        <v>2163</v>
      </c>
      <c r="M183" s="114" t="s">
        <v>2163</v>
      </c>
      <c r="N183" s="114" t="s">
        <v>2163</v>
      </c>
      <c r="O183" s="114" t="s">
        <v>2163</v>
      </c>
      <c r="P183" s="114" t="s">
        <v>2163</v>
      </c>
      <c r="Q183" s="114" t="s">
        <v>2163</v>
      </c>
      <c r="R183" s="114" t="s">
        <v>2163</v>
      </c>
      <c r="S183" s="114" t="s">
        <v>2163</v>
      </c>
      <c r="T183" s="114" t="s">
        <v>2163</v>
      </c>
      <c r="U183" s="114" t="s">
        <v>2163</v>
      </c>
      <c r="V183" s="114" t="s">
        <v>2163</v>
      </c>
      <c r="W183" s="114" t="s">
        <v>2163</v>
      </c>
      <c r="X183" s="114" t="s">
        <v>2163</v>
      </c>
      <c r="Y183" s="114" t="s">
        <v>2163</v>
      </c>
      <c r="Z183" s="114" t="s">
        <v>2163</v>
      </c>
      <c r="AA183" s="114" t="s">
        <v>2163</v>
      </c>
      <c r="AB183" s="92" t="s">
        <v>1966</v>
      </c>
      <c r="AC183" s="92" t="s">
        <v>1963</v>
      </c>
      <c r="AD183" s="92" t="s">
        <v>1964</v>
      </c>
      <c r="AE183" s="114" t="s">
        <v>2163</v>
      </c>
      <c r="AF183" s="114" t="s">
        <v>2163</v>
      </c>
      <c r="AG183" s="114" t="s">
        <v>2163</v>
      </c>
      <c r="AH183" s="114" t="s">
        <v>2163</v>
      </c>
      <c r="AI183" s="114" t="s">
        <v>2163</v>
      </c>
      <c r="AJ183" s="114" t="s">
        <v>2163</v>
      </c>
      <c r="AK183" s="114" t="s">
        <v>2163</v>
      </c>
      <c r="AL183" s="114" t="s">
        <v>2163</v>
      </c>
    </row>
    <row r="184" spans="1:38">
      <c r="A184" s="122" t="s">
        <v>1201</v>
      </c>
      <c r="B184" s="117" t="s">
        <v>1622</v>
      </c>
      <c r="C184" s="114" t="s">
        <v>2163</v>
      </c>
      <c r="D184" s="114" t="s">
        <v>2163</v>
      </c>
      <c r="E184" s="114" t="s">
        <v>2163</v>
      </c>
      <c r="F184" s="114" t="s">
        <v>2163</v>
      </c>
      <c r="G184" s="114" t="s">
        <v>2163</v>
      </c>
      <c r="H184" s="114" t="s">
        <v>2163</v>
      </c>
      <c r="I184" s="114" t="s">
        <v>2163</v>
      </c>
      <c r="J184" s="114" t="s">
        <v>2163</v>
      </c>
      <c r="K184" s="114" t="s">
        <v>2163</v>
      </c>
      <c r="L184" s="114" t="s">
        <v>2163</v>
      </c>
      <c r="M184" s="114" t="s">
        <v>2163</v>
      </c>
      <c r="N184" s="114" t="s">
        <v>2163</v>
      </c>
      <c r="O184" s="114" t="s">
        <v>2163</v>
      </c>
      <c r="P184" s="114" t="s">
        <v>2163</v>
      </c>
      <c r="Q184" s="114" t="s">
        <v>2163</v>
      </c>
      <c r="R184" s="114" t="s">
        <v>2163</v>
      </c>
      <c r="S184" s="114" t="s">
        <v>2163</v>
      </c>
      <c r="T184" s="114" t="s">
        <v>2163</v>
      </c>
      <c r="U184" s="114" t="s">
        <v>2163</v>
      </c>
      <c r="V184" s="114" t="s">
        <v>2163</v>
      </c>
      <c r="W184" s="114" t="s">
        <v>2163</v>
      </c>
      <c r="X184" s="92" t="s">
        <v>2323</v>
      </c>
      <c r="Y184" s="92" t="s">
        <v>2323</v>
      </c>
      <c r="Z184" s="92" t="s">
        <v>2324</v>
      </c>
      <c r="AA184" s="114" t="s">
        <v>2163</v>
      </c>
      <c r="AB184" s="114" t="s">
        <v>2163</v>
      </c>
      <c r="AC184" s="114" t="s">
        <v>2163</v>
      </c>
      <c r="AD184" s="114" t="s">
        <v>2163</v>
      </c>
      <c r="AE184" s="114" t="s">
        <v>2163</v>
      </c>
      <c r="AF184" s="92" t="s">
        <v>1809</v>
      </c>
      <c r="AG184" s="114" t="s">
        <v>2163</v>
      </c>
      <c r="AH184" s="114" t="s">
        <v>2163</v>
      </c>
      <c r="AI184" s="114" t="s">
        <v>2163</v>
      </c>
      <c r="AJ184" s="114" t="s">
        <v>2163</v>
      </c>
      <c r="AK184" s="114" t="s">
        <v>2163</v>
      </c>
      <c r="AL184" s="114" t="s">
        <v>2163</v>
      </c>
    </row>
    <row r="185" spans="1:38">
      <c r="A185" s="122" t="s">
        <v>1202</v>
      </c>
      <c r="B185" s="116" t="s">
        <v>1624</v>
      </c>
      <c r="C185" s="114" t="s">
        <v>2163</v>
      </c>
      <c r="D185" s="114" t="s">
        <v>2163</v>
      </c>
      <c r="E185" s="114" t="s">
        <v>2163</v>
      </c>
      <c r="F185" s="114" t="s">
        <v>2163</v>
      </c>
      <c r="G185" s="114" t="s">
        <v>2163</v>
      </c>
      <c r="H185" s="114" t="s">
        <v>2163</v>
      </c>
      <c r="I185" s="114" t="s">
        <v>2163</v>
      </c>
      <c r="J185" s="114" t="s">
        <v>2163</v>
      </c>
      <c r="K185" s="114" t="s">
        <v>2163</v>
      </c>
      <c r="L185" s="114" t="s">
        <v>2163</v>
      </c>
      <c r="M185" s="114" t="s">
        <v>2163</v>
      </c>
      <c r="N185" s="114" t="s">
        <v>2163</v>
      </c>
      <c r="O185" s="114" t="s">
        <v>2163</v>
      </c>
      <c r="P185" s="114" t="s">
        <v>2163</v>
      </c>
      <c r="Q185" s="114" t="s">
        <v>2163</v>
      </c>
      <c r="R185" s="114" t="s">
        <v>2163</v>
      </c>
      <c r="S185" s="114" t="s">
        <v>2163</v>
      </c>
      <c r="T185" s="114" t="s">
        <v>2163</v>
      </c>
      <c r="U185" s="114" t="s">
        <v>2163</v>
      </c>
      <c r="V185" s="114" t="s">
        <v>2163</v>
      </c>
      <c r="W185" s="114" t="s">
        <v>2163</v>
      </c>
      <c r="X185" s="114" t="s">
        <v>2163</v>
      </c>
      <c r="Y185" s="114" t="s">
        <v>2163</v>
      </c>
      <c r="Z185" s="114" t="s">
        <v>2163</v>
      </c>
      <c r="AA185" s="114" t="s">
        <v>2163</v>
      </c>
      <c r="AB185" s="114" t="s">
        <v>2163</v>
      </c>
      <c r="AC185" s="114" t="s">
        <v>2163</v>
      </c>
      <c r="AD185" s="114" t="s">
        <v>2163</v>
      </c>
      <c r="AE185" s="114" t="s">
        <v>2163</v>
      </c>
      <c r="AF185" s="123" t="s">
        <v>2210</v>
      </c>
      <c r="AG185" s="114" t="s">
        <v>2163</v>
      </c>
      <c r="AH185" s="114" t="s">
        <v>2163</v>
      </c>
      <c r="AI185" s="114" t="s">
        <v>2163</v>
      </c>
      <c r="AJ185" s="114" t="s">
        <v>2163</v>
      </c>
      <c r="AK185" s="114" t="s">
        <v>2163</v>
      </c>
      <c r="AL185" s="114" t="s">
        <v>2163</v>
      </c>
    </row>
    <row r="186" spans="1:38">
      <c r="A186" s="122" t="s">
        <v>1203</v>
      </c>
      <c r="B186" s="116" t="s">
        <v>1627</v>
      </c>
      <c r="C186" s="114" t="s">
        <v>2163</v>
      </c>
      <c r="D186" s="114" t="s">
        <v>2163</v>
      </c>
      <c r="E186" s="114" t="s">
        <v>2163</v>
      </c>
      <c r="F186" s="114" t="s">
        <v>2163</v>
      </c>
      <c r="G186" s="114" t="s">
        <v>2163</v>
      </c>
      <c r="H186" s="114" t="s">
        <v>2163</v>
      </c>
      <c r="I186" s="114" t="s">
        <v>2163</v>
      </c>
      <c r="J186" s="114" t="s">
        <v>2163</v>
      </c>
      <c r="K186" s="114" t="s">
        <v>2163</v>
      </c>
      <c r="L186" s="114" t="s">
        <v>2163</v>
      </c>
      <c r="M186" s="114" t="s">
        <v>2163</v>
      </c>
      <c r="N186" s="114" t="s">
        <v>2163</v>
      </c>
      <c r="O186" s="114" t="s">
        <v>2163</v>
      </c>
      <c r="P186" s="114" t="s">
        <v>2163</v>
      </c>
      <c r="Q186" s="114" t="s">
        <v>2163</v>
      </c>
      <c r="R186" s="114" t="s">
        <v>2163</v>
      </c>
      <c r="S186" s="114" t="s">
        <v>2163</v>
      </c>
      <c r="T186" s="114" t="s">
        <v>2163</v>
      </c>
      <c r="U186" s="114" t="s">
        <v>2163</v>
      </c>
      <c r="V186" s="114" t="s">
        <v>2163</v>
      </c>
      <c r="W186" s="114" t="s">
        <v>2163</v>
      </c>
      <c r="X186" s="114" t="s">
        <v>2163</v>
      </c>
      <c r="Y186" s="114" t="s">
        <v>2163</v>
      </c>
      <c r="Z186" s="114" t="s">
        <v>2163</v>
      </c>
      <c r="AA186" s="114" t="s">
        <v>2163</v>
      </c>
      <c r="AB186" s="114" t="s">
        <v>2163</v>
      </c>
      <c r="AC186" s="114" t="s">
        <v>2163</v>
      </c>
      <c r="AD186" s="114" t="s">
        <v>2163</v>
      </c>
      <c r="AE186" s="114" t="s">
        <v>2163</v>
      </c>
      <c r="AF186" s="114" t="s">
        <v>2163</v>
      </c>
      <c r="AG186" s="123" t="s">
        <v>2211</v>
      </c>
      <c r="AH186" s="123" t="s">
        <v>2212</v>
      </c>
      <c r="AI186" s="61" t="s">
        <v>2213</v>
      </c>
      <c r="AJ186" s="114" t="s">
        <v>2163</v>
      </c>
      <c r="AK186" s="114" t="s">
        <v>2163</v>
      </c>
      <c r="AL186" s="61" t="s">
        <v>2531</v>
      </c>
    </row>
    <row r="187" spans="1:38">
      <c r="A187" s="122" t="s">
        <v>1204</v>
      </c>
      <c r="B187" s="118" t="s">
        <v>1630</v>
      </c>
      <c r="C187" s="114" t="s">
        <v>2163</v>
      </c>
      <c r="D187" s="114" t="s">
        <v>2163</v>
      </c>
      <c r="E187" s="114" t="s">
        <v>2163</v>
      </c>
      <c r="F187" s="114" t="s">
        <v>2163</v>
      </c>
      <c r="G187" s="114" t="s">
        <v>2163</v>
      </c>
      <c r="H187" s="114" t="s">
        <v>2163</v>
      </c>
      <c r="I187" s="114" t="s">
        <v>2163</v>
      </c>
      <c r="J187" s="114" t="s">
        <v>2163</v>
      </c>
      <c r="K187" s="114" t="s">
        <v>2163</v>
      </c>
      <c r="L187" s="114" t="s">
        <v>2163</v>
      </c>
      <c r="M187" s="114" t="s">
        <v>2163</v>
      </c>
      <c r="N187" s="92" t="s">
        <v>1962</v>
      </c>
      <c r="O187" s="92" t="s">
        <v>1960</v>
      </c>
      <c r="P187" s="114" t="s">
        <v>2163</v>
      </c>
      <c r="Q187" s="114" t="s">
        <v>2163</v>
      </c>
      <c r="R187" s="92" t="s">
        <v>1962</v>
      </c>
      <c r="S187" s="123" t="s">
        <v>2168</v>
      </c>
      <c r="T187" s="114" t="s">
        <v>2163</v>
      </c>
      <c r="U187" s="114" t="s">
        <v>2163</v>
      </c>
      <c r="V187" s="114" t="s">
        <v>2163</v>
      </c>
      <c r="W187" s="114" t="s">
        <v>2163</v>
      </c>
      <c r="X187" s="114" t="s">
        <v>2163</v>
      </c>
      <c r="Y187" s="114" t="s">
        <v>2163</v>
      </c>
      <c r="Z187" s="114" t="s">
        <v>2163</v>
      </c>
      <c r="AA187" s="114" t="s">
        <v>2163</v>
      </c>
      <c r="AB187" s="114" t="s">
        <v>2163</v>
      </c>
      <c r="AC187" s="114" t="s">
        <v>2163</v>
      </c>
      <c r="AD187" s="114" t="s">
        <v>2163</v>
      </c>
      <c r="AE187" s="114" t="s">
        <v>2163</v>
      </c>
      <c r="AF187" s="114" t="s">
        <v>2163</v>
      </c>
      <c r="AG187" s="114" t="s">
        <v>2163</v>
      </c>
      <c r="AH187" s="114" t="s">
        <v>2163</v>
      </c>
      <c r="AI187" s="114" t="s">
        <v>2163</v>
      </c>
      <c r="AJ187" s="114" t="s">
        <v>2163</v>
      </c>
      <c r="AK187" s="114" t="s">
        <v>2163</v>
      </c>
      <c r="AL187" s="114" t="s">
        <v>2163</v>
      </c>
    </row>
    <row r="188" spans="1:38">
      <c r="A188" s="122" t="s">
        <v>2349</v>
      </c>
      <c r="B188" s="116" t="s">
        <v>1633</v>
      </c>
      <c r="C188" s="114" t="s">
        <v>2163</v>
      </c>
      <c r="D188" s="114" t="s">
        <v>2163</v>
      </c>
      <c r="E188" s="114" t="s">
        <v>2163</v>
      </c>
      <c r="F188" s="114" t="s">
        <v>2163</v>
      </c>
      <c r="G188" s="114" t="s">
        <v>2163</v>
      </c>
      <c r="H188" s="114" t="s">
        <v>2163</v>
      </c>
      <c r="I188" s="114" t="s">
        <v>2163</v>
      </c>
      <c r="J188" s="114" t="s">
        <v>2163</v>
      </c>
      <c r="K188" s="92" t="s">
        <v>2350</v>
      </c>
      <c r="L188" s="114" t="s">
        <v>2163</v>
      </c>
      <c r="M188" s="114" t="s">
        <v>2163</v>
      </c>
      <c r="N188" s="114" t="s">
        <v>2163</v>
      </c>
      <c r="O188" s="114" t="s">
        <v>2163</v>
      </c>
      <c r="P188" s="114" t="s">
        <v>2163</v>
      </c>
      <c r="Q188" s="92" t="s">
        <v>2342</v>
      </c>
      <c r="R188" s="114" t="s">
        <v>2163</v>
      </c>
      <c r="S188" s="114" t="s">
        <v>2163</v>
      </c>
      <c r="T188" s="114" t="s">
        <v>2163</v>
      </c>
      <c r="U188" s="92" t="s">
        <v>2350</v>
      </c>
      <c r="V188" s="114" t="s">
        <v>2163</v>
      </c>
      <c r="W188" s="114" t="s">
        <v>2163</v>
      </c>
      <c r="X188" s="123" t="s">
        <v>2169</v>
      </c>
      <c r="Y188" s="92" t="s">
        <v>2351</v>
      </c>
      <c r="Z188" s="114" t="s">
        <v>2163</v>
      </c>
      <c r="AA188" s="123" t="s">
        <v>2352</v>
      </c>
      <c r="AB188" s="123" t="s">
        <v>2225</v>
      </c>
      <c r="AC188" s="123" t="s">
        <v>2207</v>
      </c>
      <c r="AD188" s="123" t="s">
        <v>2208</v>
      </c>
      <c r="AE188" s="114" t="s">
        <v>2163</v>
      </c>
      <c r="AF188" s="114" t="s">
        <v>2163</v>
      </c>
      <c r="AG188" s="114" t="s">
        <v>2163</v>
      </c>
      <c r="AH188" s="114" t="s">
        <v>2163</v>
      </c>
      <c r="AI188" s="114" t="s">
        <v>2163</v>
      </c>
      <c r="AJ188" s="114" t="s">
        <v>2163</v>
      </c>
      <c r="AK188" s="61" t="s">
        <v>2176</v>
      </c>
      <c r="AL188" s="114" t="s">
        <v>2163</v>
      </c>
    </row>
    <row r="189" spans="1:38">
      <c r="A189" s="122" t="s">
        <v>1205</v>
      </c>
      <c r="B189" s="117" t="s">
        <v>1637</v>
      </c>
      <c r="C189" s="114" t="s">
        <v>2163</v>
      </c>
      <c r="D189" s="114" t="s">
        <v>2163</v>
      </c>
      <c r="E189" s="114" t="s">
        <v>2163</v>
      </c>
      <c r="F189" s="114" t="s">
        <v>2163</v>
      </c>
      <c r="G189" s="114" t="s">
        <v>2163</v>
      </c>
      <c r="H189" s="114" t="s">
        <v>2163</v>
      </c>
      <c r="I189" s="114" t="s">
        <v>2163</v>
      </c>
      <c r="J189" s="114" t="s">
        <v>2163</v>
      </c>
      <c r="K189" s="114" t="s">
        <v>2163</v>
      </c>
      <c r="L189" s="114" t="s">
        <v>2163</v>
      </c>
      <c r="M189" s="114" t="s">
        <v>2163</v>
      </c>
      <c r="N189" s="114" t="s">
        <v>2163</v>
      </c>
      <c r="O189" s="114" t="s">
        <v>2163</v>
      </c>
      <c r="P189" s="114" t="s">
        <v>2163</v>
      </c>
      <c r="Q189" s="114" t="s">
        <v>2163</v>
      </c>
      <c r="R189" s="114" t="s">
        <v>2163</v>
      </c>
      <c r="S189" s="114" t="s">
        <v>2163</v>
      </c>
      <c r="T189" s="114" t="s">
        <v>2163</v>
      </c>
      <c r="U189" s="114" t="s">
        <v>2163</v>
      </c>
      <c r="V189" s="114" t="s">
        <v>2163</v>
      </c>
      <c r="W189" s="114" t="s">
        <v>2163</v>
      </c>
      <c r="X189" s="114" t="s">
        <v>2163</v>
      </c>
      <c r="Y189" s="114" t="s">
        <v>2163</v>
      </c>
      <c r="Z189" s="114" t="s">
        <v>2163</v>
      </c>
      <c r="AA189" s="114" t="s">
        <v>2163</v>
      </c>
      <c r="AB189" s="114" t="s">
        <v>2163</v>
      </c>
      <c r="AC189" s="114" t="s">
        <v>2163</v>
      </c>
      <c r="AD189" s="114" t="s">
        <v>2163</v>
      </c>
      <c r="AE189" s="114" t="s">
        <v>2163</v>
      </c>
      <c r="AF189" s="114" t="s">
        <v>2163</v>
      </c>
      <c r="AG189" s="92" t="s">
        <v>2240</v>
      </c>
      <c r="AH189" s="92" t="s">
        <v>1966</v>
      </c>
      <c r="AI189" s="113" t="s">
        <v>1968</v>
      </c>
      <c r="AJ189" s="114" t="s">
        <v>2163</v>
      </c>
      <c r="AK189" s="113" t="s">
        <v>1966</v>
      </c>
      <c r="AL189" s="114" t="s">
        <v>2163</v>
      </c>
    </row>
    <row r="190" spans="1:38">
      <c r="A190" s="122" t="s">
        <v>1206</v>
      </c>
      <c r="B190" s="116" t="s">
        <v>1642</v>
      </c>
      <c r="C190" s="114" t="s">
        <v>2163</v>
      </c>
      <c r="D190" s="114" t="s">
        <v>2163</v>
      </c>
      <c r="E190" s="114" t="s">
        <v>2163</v>
      </c>
      <c r="F190" s="114" t="s">
        <v>2163</v>
      </c>
      <c r="G190" s="114" t="s">
        <v>2163</v>
      </c>
      <c r="H190" s="114" t="s">
        <v>2163</v>
      </c>
      <c r="I190" s="114" t="s">
        <v>2163</v>
      </c>
      <c r="J190" s="114" t="s">
        <v>2163</v>
      </c>
      <c r="K190" s="114" t="s">
        <v>2163</v>
      </c>
      <c r="L190" s="114" t="s">
        <v>2163</v>
      </c>
      <c r="M190" s="114" t="s">
        <v>2163</v>
      </c>
      <c r="N190" s="114" t="s">
        <v>2163</v>
      </c>
      <c r="O190" s="114" t="s">
        <v>2163</v>
      </c>
      <c r="P190" s="114" t="s">
        <v>2163</v>
      </c>
      <c r="Q190" s="114" t="s">
        <v>2163</v>
      </c>
      <c r="R190" s="114" t="s">
        <v>2163</v>
      </c>
      <c r="S190" s="114" t="s">
        <v>2163</v>
      </c>
      <c r="T190" s="114" t="s">
        <v>2163</v>
      </c>
      <c r="U190" s="114" t="s">
        <v>2163</v>
      </c>
      <c r="V190" s="114" t="s">
        <v>2163</v>
      </c>
      <c r="W190" s="114" t="s">
        <v>2163</v>
      </c>
      <c r="X190" s="114" t="s">
        <v>2163</v>
      </c>
      <c r="Y190" s="114" t="s">
        <v>2163</v>
      </c>
      <c r="Z190" s="114" t="s">
        <v>2163</v>
      </c>
      <c r="AA190" s="114" t="s">
        <v>2163</v>
      </c>
      <c r="AB190" s="114" t="s">
        <v>2163</v>
      </c>
      <c r="AC190" s="114" t="s">
        <v>2163</v>
      </c>
      <c r="AD190" s="114" t="s">
        <v>2163</v>
      </c>
      <c r="AE190" s="123" t="s">
        <v>2209</v>
      </c>
      <c r="AF190" s="123" t="s">
        <v>2210</v>
      </c>
      <c r="AG190" s="123" t="s">
        <v>2211</v>
      </c>
      <c r="AH190" s="123" t="s">
        <v>2212</v>
      </c>
      <c r="AI190" s="61" t="s">
        <v>2213</v>
      </c>
      <c r="AJ190" s="61" t="s">
        <v>2531</v>
      </c>
      <c r="AK190" s="114" t="s">
        <v>2163</v>
      </c>
      <c r="AL190" s="61" t="s">
        <v>2531</v>
      </c>
    </row>
    <row r="191" spans="1:38">
      <c r="A191" s="122" t="s">
        <v>1207</v>
      </c>
      <c r="B191" s="117" t="s">
        <v>1643</v>
      </c>
      <c r="C191" s="114" t="s">
        <v>2163</v>
      </c>
      <c r="D191" s="114" t="s">
        <v>2163</v>
      </c>
      <c r="E191" s="114" t="s">
        <v>2163</v>
      </c>
      <c r="F191" s="114" t="s">
        <v>2163</v>
      </c>
      <c r="G191" s="114" t="s">
        <v>2163</v>
      </c>
      <c r="H191" s="114" t="s">
        <v>2163</v>
      </c>
      <c r="I191" s="114" t="s">
        <v>2163</v>
      </c>
      <c r="J191" s="114" t="s">
        <v>2163</v>
      </c>
      <c r="K191" s="114" t="s">
        <v>2163</v>
      </c>
      <c r="L191" s="114" t="s">
        <v>2163</v>
      </c>
      <c r="M191" s="114" t="s">
        <v>2163</v>
      </c>
      <c r="N191" s="114" t="s">
        <v>2163</v>
      </c>
      <c r="O191" s="114" t="s">
        <v>2163</v>
      </c>
      <c r="P191" s="114" t="s">
        <v>2163</v>
      </c>
      <c r="Q191" s="114" t="s">
        <v>2163</v>
      </c>
      <c r="R191" s="114" t="s">
        <v>2163</v>
      </c>
      <c r="S191" s="114" t="s">
        <v>2163</v>
      </c>
      <c r="T191" s="114" t="s">
        <v>2163</v>
      </c>
      <c r="U191" s="114" t="s">
        <v>2163</v>
      </c>
      <c r="V191" s="114" t="s">
        <v>2163</v>
      </c>
      <c r="W191" s="114" t="s">
        <v>2163</v>
      </c>
      <c r="X191" s="114" t="s">
        <v>2163</v>
      </c>
      <c r="Y191" s="114" t="s">
        <v>2163</v>
      </c>
      <c r="Z191" s="114" t="s">
        <v>2163</v>
      </c>
      <c r="AA191" s="114" t="s">
        <v>2163</v>
      </c>
      <c r="AB191" s="114" t="s">
        <v>2163</v>
      </c>
      <c r="AC191" s="114" t="s">
        <v>2163</v>
      </c>
      <c r="AD191" s="114" t="s">
        <v>2163</v>
      </c>
      <c r="AE191" s="114" t="s">
        <v>2163</v>
      </c>
      <c r="AF191" s="114" t="s">
        <v>2163</v>
      </c>
      <c r="AG191" s="123" t="s">
        <v>2178</v>
      </c>
      <c r="AH191" s="123" t="s">
        <v>2180</v>
      </c>
      <c r="AI191" s="61" t="s">
        <v>2181</v>
      </c>
      <c r="AJ191" s="114" t="s">
        <v>2163</v>
      </c>
      <c r="AK191" s="114" t="s">
        <v>2163</v>
      </c>
      <c r="AL191" s="61" t="s">
        <v>3805</v>
      </c>
    </row>
    <row r="192" spans="1:38">
      <c r="A192" s="122" t="s">
        <v>1208</v>
      </c>
      <c r="B192" s="117" t="s">
        <v>1644</v>
      </c>
      <c r="C192" s="114" t="s">
        <v>2163</v>
      </c>
      <c r="D192" s="114" t="s">
        <v>2163</v>
      </c>
      <c r="E192" s="114" t="s">
        <v>2163</v>
      </c>
      <c r="F192" s="114" t="s">
        <v>2163</v>
      </c>
      <c r="G192" s="114" t="s">
        <v>2163</v>
      </c>
      <c r="H192" s="114" t="s">
        <v>2163</v>
      </c>
      <c r="I192" s="114" t="s">
        <v>2163</v>
      </c>
      <c r="J192" s="114" t="s">
        <v>2163</v>
      </c>
      <c r="K192" s="114" t="s">
        <v>2163</v>
      </c>
      <c r="L192" s="114" t="s">
        <v>2163</v>
      </c>
      <c r="M192" s="114" t="s">
        <v>2163</v>
      </c>
      <c r="N192" s="114" t="s">
        <v>2163</v>
      </c>
      <c r="O192" s="114" t="s">
        <v>2163</v>
      </c>
      <c r="P192" s="114" t="s">
        <v>2163</v>
      </c>
      <c r="Q192" s="114" t="s">
        <v>2163</v>
      </c>
      <c r="R192" s="114" t="s">
        <v>2163</v>
      </c>
      <c r="S192" s="114" t="s">
        <v>2163</v>
      </c>
      <c r="T192" s="114" t="s">
        <v>2163</v>
      </c>
      <c r="U192" s="114" t="s">
        <v>2163</v>
      </c>
      <c r="V192" s="114" t="s">
        <v>2163</v>
      </c>
      <c r="W192" s="114" t="s">
        <v>2163</v>
      </c>
      <c r="X192" s="114" t="s">
        <v>2163</v>
      </c>
      <c r="Y192" s="114" t="s">
        <v>2163</v>
      </c>
      <c r="Z192" s="114" t="s">
        <v>2163</v>
      </c>
      <c r="AA192" s="114" t="s">
        <v>2163</v>
      </c>
      <c r="AB192" s="114" t="s">
        <v>2163</v>
      </c>
      <c r="AC192" s="114" t="s">
        <v>2163</v>
      </c>
      <c r="AD192" s="114" t="s">
        <v>2163</v>
      </c>
      <c r="AE192" s="114" t="s">
        <v>2163</v>
      </c>
      <c r="AF192" s="114" t="s">
        <v>2163</v>
      </c>
      <c r="AG192" s="123" t="s">
        <v>2178</v>
      </c>
      <c r="AH192" s="123" t="s">
        <v>2180</v>
      </c>
      <c r="AI192" s="61" t="s">
        <v>2181</v>
      </c>
      <c r="AJ192" s="61" t="s">
        <v>2531</v>
      </c>
      <c r="AK192" s="114" t="s">
        <v>2163</v>
      </c>
      <c r="AL192" s="61" t="s">
        <v>2531</v>
      </c>
    </row>
    <row r="193" spans="1:38">
      <c r="A193" s="122" t="s">
        <v>1209</v>
      </c>
      <c r="B193" s="116" t="s">
        <v>1645</v>
      </c>
      <c r="C193" s="114" t="s">
        <v>2163</v>
      </c>
      <c r="D193" s="114" t="s">
        <v>2163</v>
      </c>
      <c r="E193" s="114" t="s">
        <v>2163</v>
      </c>
      <c r="F193" s="114" t="s">
        <v>2163</v>
      </c>
      <c r="G193" s="114" t="s">
        <v>2163</v>
      </c>
      <c r="H193" s="114" t="s">
        <v>2163</v>
      </c>
      <c r="I193" s="114" t="s">
        <v>2163</v>
      </c>
      <c r="J193" s="114" t="s">
        <v>2163</v>
      </c>
      <c r="K193" s="92" t="s">
        <v>1809</v>
      </c>
      <c r="L193" s="114" t="s">
        <v>2163</v>
      </c>
      <c r="M193" s="123" t="s">
        <v>2241</v>
      </c>
      <c r="N193" s="114" t="s">
        <v>2163</v>
      </c>
      <c r="O193" s="114" t="s">
        <v>2163</v>
      </c>
      <c r="P193" s="114" t="s">
        <v>2163</v>
      </c>
      <c r="Q193" s="114" t="s">
        <v>2163</v>
      </c>
      <c r="R193" s="114" t="s">
        <v>2163</v>
      </c>
      <c r="S193" s="114" t="s">
        <v>2163</v>
      </c>
      <c r="T193" s="114" t="s">
        <v>2163</v>
      </c>
      <c r="U193" s="114" t="s">
        <v>2163</v>
      </c>
      <c r="V193" s="114" t="s">
        <v>2163</v>
      </c>
      <c r="W193" s="114" t="s">
        <v>2163</v>
      </c>
      <c r="X193" s="114" t="s">
        <v>2163</v>
      </c>
      <c r="Y193" s="114" t="s">
        <v>2163</v>
      </c>
      <c r="Z193" s="114" t="s">
        <v>2163</v>
      </c>
      <c r="AA193" s="114" t="s">
        <v>2163</v>
      </c>
      <c r="AB193" s="114" t="s">
        <v>2163</v>
      </c>
      <c r="AC193" s="114" t="s">
        <v>2163</v>
      </c>
      <c r="AD193" s="114" t="s">
        <v>2163</v>
      </c>
      <c r="AE193" s="114" t="s">
        <v>2163</v>
      </c>
      <c r="AF193" s="114" t="s">
        <v>2163</v>
      </c>
      <c r="AG193" s="114" t="s">
        <v>2163</v>
      </c>
      <c r="AH193" s="114" t="s">
        <v>2163</v>
      </c>
      <c r="AI193" s="114" t="s">
        <v>2163</v>
      </c>
      <c r="AJ193" s="114" t="s">
        <v>2163</v>
      </c>
      <c r="AK193" s="114" t="s">
        <v>2163</v>
      </c>
      <c r="AL193" s="114" t="s">
        <v>2163</v>
      </c>
    </row>
    <row r="194" spans="1:38">
      <c r="A194" s="122" t="s">
        <v>2814</v>
      </c>
      <c r="B194" s="117" t="s">
        <v>1647</v>
      </c>
      <c r="C194" s="114" t="s">
        <v>2163</v>
      </c>
      <c r="D194" s="114" t="s">
        <v>2163</v>
      </c>
      <c r="E194" s="114" t="s">
        <v>2163</v>
      </c>
      <c r="F194" s="114" t="s">
        <v>2163</v>
      </c>
      <c r="G194" s="114" t="s">
        <v>2163</v>
      </c>
      <c r="H194" s="114" t="s">
        <v>2163</v>
      </c>
      <c r="I194" s="114" t="s">
        <v>2163</v>
      </c>
      <c r="J194" s="114" t="s">
        <v>2163</v>
      </c>
      <c r="K194" s="114" t="s">
        <v>2163</v>
      </c>
      <c r="L194" s="114" t="s">
        <v>2163</v>
      </c>
      <c r="M194" s="114" t="s">
        <v>2163</v>
      </c>
      <c r="N194" s="114" t="s">
        <v>2163</v>
      </c>
      <c r="O194" s="114" t="s">
        <v>2163</v>
      </c>
      <c r="P194" s="114" t="s">
        <v>2163</v>
      </c>
      <c r="Q194" s="114" t="s">
        <v>2163</v>
      </c>
      <c r="R194" s="114" t="s">
        <v>2163</v>
      </c>
      <c r="S194" s="114" t="s">
        <v>2163</v>
      </c>
      <c r="T194" s="114" t="s">
        <v>2163</v>
      </c>
      <c r="U194" s="114" t="s">
        <v>2163</v>
      </c>
      <c r="V194" s="114" t="s">
        <v>2163</v>
      </c>
      <c r="W194" s="114" t="s">
        <v>2163</v>
      </c>
      <c r="X194" s="114" t="s">
        <v>2163</v>
      </c>
      <c r="Y194" s="114" t="s">
        <v>2163</v>
      </c>
      <c r="Z194" s="114" t="s">
        <v>2163</v>
      </c>
      <c r="AA194" s="114" t="s">
        <v>2163</v>
      </c>
      <c r="AB194" s="114" t="s">
        <v>2163</v>
      </c>
      <c r="AC194" s="114" t="s">
        <v>2163</v>
      </c>
      <c r="AD194" s="114" t="s">
        <v>2163</v>
      </c>
      <c r="AE194" s="114" t="s">
        <v>2163</v>
      </c>
      <c r="AF194" s="114" t="s">
        <v>2163</v>
      </c>
      <c r="AG194" s="114" t="s">
        <v>2163</v>
      </c>
      <c r="AH194" s="114" t="s">
        <v>2163</v>
      </c>
      <c r="AI194" s="114" t="s">
        <v>2163</v>
      </c>
      <c r="AJ194" s="114" t="s">
        <v>2163</v>
      </c>
      <c r="AK194" s="113" t="s">
        <v>1966</v>
      </c>
      <c r="AL194" s="114" t="s">
        <v>2163</v>
      </c>
    </row>
    <row r="195" spans="1:38">
      <c r="A195" s="122" t="s">
        <v>1210</v>
      </c>
      <c r="B195" s="117" t="s">
        <v>1652</v>
      </c>
      <c r="C195" s="114" t="s">
        <v>2163</v>
      </c>
      <c r="D195" s="114" t="s">
        <v>2163</v>
      </c>
      <c r="E195" s="114" t="s">
        <v>2163</v>
      </c>
      <c r="F195" s="114" t="s">
        <v>2163</v>
      </c>
      <c r="G195" s="114" t="s">
        <v>2163</v>
      </c>
      <c r="H195" s="114" t="s">
        <v>2163</v>
      </c>
      <c r="I195" s="114" t="s">
        <v>2163</v>
      </c>
      <c r="J195" s="114" t="s">
        <v>2163</v>
      </c>
      <c r="K195" s="114" t="s">
        <v>2163</v>
      </c>
      <c r="L195" s="114" t="s">
        <v>2163</v>
      </c>
      <c r="M195" s="114" t="s">
        <v>2163</v>
      </c>
      <c r="N195" s="114" t="s">
        <v>2163</v>
      </c>
      <c r="O195" s="114" t="s">
        <v>2163</v>
      </c>
      <c r="P195" s="114" t="s">
        <v>2163</v>
      </c>
      <c r="Q195" s="114" t="s">
        <v>2163</v>
      </c>
      <c r="R195" s="114" t="s">
        <v>2163</v>
      </c>
      <c r="S195" s="114" t="s">
        <v>2163</v>
      </c>
      <c r="T195" s="114" t="s">
        <v>2163</v>
      </c>
      <c r="U195" s="114" t="s">
        <v>2163</v>
      </c>
      <c r="V195" s="114" t="s">
        <v>2163</v>
      </c>
      <c r="W195" s="114" t="s">
        <v>2163</v>
      </c>
      <c r="X195" s="114" t="s">
        <v>2163</v>
      </c>
      <c r="Y195" s="114" t="s">
        <v>2163</v>
      </c>
      <c r="Z195" s="114" t="s">
        <v>2163</v>
      </c>
      <c r="AA195" s="114" t="s">
        <v>2163</v>
      </c>
      <c r="AB195" s="114" t="s">
        <v>2163</v>
      </c>
      <c r="AC195" s="114" t="s">
        <v>2163</v>
      </c>
      <c r="AD195" s="114" t="s">
        <v>2163</v>
      </c>
      <c r="AE195" s="114" t="s">
        <v>2163</v>
      </c>
      <c r="AF195" s="114" t="s">
        <v>2163</v>
      </c>
      <c r="AG195" s="114" t="s">
        <v>2163</v>
      </c>
      <c r="AH195" s="123" t="s">
        <v>2180</v>
      </c>
      <c r="AI195" s="114" t="s">
        <v>2163</v>
      </c>
      <c r="AJ195" s="114" t="s">
        <v>2163</v>
      </c>
      <c r="AK195" s="114" t="s">
        <v>2163</v>
      </c>
      <c r="AL195" s="114" t="s">
        <v>2163</v>
      </c>
    </row>
    <row r="196" spans="1:38">
      <c r="A196" s="105" t="s">
        <v>1211</v>
      </c>
      <c r="B196" s="63" t="s">
        <v>1653</v>
      </c>
      <c r="C196" s="114" t="s">
        <v>2163</v>
      </c>
      <c r="D196" s="114" t="s">
        <v>2163</v>
      </c>
      <c r="E196" s="114" t="s">
        <v>2163</v>
      </c>
      <c r="F196" s="114" t="s">
        <v>2163</v>
      </c>
      <c r="G196" s="114" t="s">
        <v>2163</v>
      </c>
      <c r="H196" s="114" t="s">
        <v>2163</v>
      </c>
      <c r="I196" s="114" t="s">
        <v>2163</v>
      </c>
      <c r="J196" s="114" t="s">
        <v>2163</v>
      </c>
      <c r="K196" s="114" t="s">
        <v>2163</v>
      </c>
      <c r="L196" s="114" t="s">
        <v>2163</v>
      </c>
      <c r="M196" s="114" t="s">
        <v>2163</v>
      </c>
      <c r="N196" s="114" t="s">
        <v>2163</v>
      </c>
      <c r="O196" s="114" t="s">
        <v>2163</v>
      </c>
      <c r="P196" s="114" t="s">
        <v>2163</v>
      </c>
      <c r="Q196" s="114" t="s">
        <v>2163</v>
      </c>
      <c r="R196" s="114" t="s">
        <v>2163</v>
      </c>
      <c r="S196" s="114" t="s">
        <v>2163</v>
      </c>
      <c r="T196" s="114" t="s">
        <v>2163</v>
      </c>
      <c r="U196" s="114" t="s">
        <v>2163</v>
      </c>
      <c r="V196" s="114" t="s">
        <v>2163</v>
      </c>
      <c r="W196" s="114" t="s">
        <v>2163</v>
      </c>
      <c r="X196" s="114" t="s">
        <v>2163</v>
      </c>
      <c r="Y196" s="114" t="s">
        <v>2163</v>
      </c>
      <c r="Z196" s="114" t="s">
        <v>2163</v>
      </c>
      <c r="AA196" s="114" t="s">
        <v>2163</v>
      </c>
      <c r="AB196" s="114" t="s">
        <v>2163</v>
      </c>
      <c r="AC196" s="114" t="s">
        <v>2163</v>
      </c>
      <c r="AD196" s="114" t="s">
        <v>2163</v>
      </c>
      <c r="AE196" s="114" t="s">
        <v>2163</v>
      </c>
      <c r="AF196" s="114" t="s">
        <v>2163</v>
      </c>
      <c r="AG196" s="114" t="s">
        <v>2163</v>
      </c>
      <c r="AH196" s="123" t="s">
        <v>2180</v>
      </c>
      <c r="AI196" s="114" t="s">
        <v>2163</v>
      </c>
      <c r="AJ196" s="114" t="s">
        <v>2163</v>
      </c>
      <c r="AK196" s="114" t="s">
        <v>2163</v>
      </c>
      <c r="AL196" s="114" t="s">
        <v>2163</v>
      </c>
    </row>
    <row r="197" spans="1:38">
      <c r="A197" s="122" t="s">
        <v>1212</v>
      </c>
      <c r="B197" s="116" t="s">
        <v>1654</v>
      </c>
      <c r="C197" s="114" t="s">
        <v>2163</v>
      </c>
      <c r="D197" s="114" t="s">
        <v>2163</v>
      </c>
      <c r="E197" s="114" t="s">
        <v>2163</v>
      </c>
      <c r="F197" s="114" t="s">
        <v>2163</v>
      </c>
      <c r="G197" s="114" t="s">
        <v>2163</v>
      </c>
      <c r="H197" s="114" t="s">
        <v>2163</v>
      </c>
      <c r="I197" s="114" t="s">
        <v>2163</v>
      </c>
      <c r="J197" s="114" t="s">
        <v>2163</v>
      </c>
      <c r="K197" s="114" t="s">
        <v>2163</v>
      </c>
      <c r="L197" s="114" t="s">
        <v>2163</v>
      </c>
      <c r="M197" s="123" t="s">
        <v>2183</v>
      </c>
      <c r="N197" s="114" t="s">
        <v>2163</v>
      </c>
      <c r="O197" s="114" t="s">
        <v>2163</v>
      </c>
      <c r="P197" s="114" t="s">
        <v>2163</v>
      </c>
      <c r="Q197" s="114" t="s">
        <v>2163</v>
      </c>
      <c r="R197" s="114" t="s">
        <v>2163</v>
      </c>
      <c r="S197" s="114" t="s">
        <v>2163</v>
      </c>
      <c r="T197" s="114" t="s">
        <v>2163</v>
      </c>
      <c r="U197" s="114" t="s">
        <v>2163</v>
      </c>
      <c r="V197" s="114" t="s">
        <v>2163</v>
      </c>
      <c r="W197" s="114" t="s">
        <v>2163</v>
      </c>
      <c r="X197" s="114" t="s">
        <v>2163</v>
      </c>
      <c r="Y197" s="114" t="s">
        <v>2163</v>
      </c>
      <c r="Z197" s="114" t="s">
        <v>2163</v>
      </c>
      <c r="AA197" s="114" t="s">
        <v>2163</v>
      </c>
      <c r="AB197" s="114" t="s">
        <v>2163</v>
      </c>
      <c r="AC197" s="114" t="s">
        <v>2163</v>
      </c>
      <c r="AD197" s="114" t="s">
        <v>2163</v>
      </c>
      <c r="AE197" s="114" t="s">
        <v>2163</v>
      </c>
      <c r="AF197" s="114" t="s">
        <v>2163</v>
      </c>
      <c r="AG197" s="114" t="s">
        <v>2163</v>
      </c>
      <c r="AH197" s="114" t="s">
        <v>2163</v>
      </c>
      <c r="AI197" s="114" t="s">
        <v>2163</v>
      </c>
      <c r="AJ197" s="114" t="s">
        <v>2163</v>
      </c>
      <c r="AK197" s="114" t="s">
        <v>2163</v>
      </c>
      <c r="AL197" s="114" t="s">
        <v>2163</v>
      </c>
    </row>
    <row r="198" spans="1:38">
      <c r="A198" s="122" t="s">
        <v>1789</v>
      </c>
      <c r="B198" s="117" t="s">
        <v>1790</v>
      </c>
      <c r="C198" s="114" t="s">
        <v>2163</v>
      </c>
      <c r="D198" s="114" t="s">
        <v>2163</v>
      </c>
      <c r="E198" s="114" t="s">
        <v>2163</v>
      </c>
      <c r="F198" s="114" t="s">
        <v>2163</v>
      </c>
      <c r="G198" s="114" t="s">
        <v>2163</v>
      </c>
      <c r="H198" s="114" t="s">
        <v>2163</v>
      </c>
      <c r="I198" s="114" t="s">
        <v>2163</v>
      </c>
      <c r="J198" s="114" t="s">
        <v>2163</v>
      </c>
      <c r="K198" s="114" t="s">
        <v>2163</v>
      </c>
      <c r="L198" s="114" t="s">
        <v>2163</v>
      </c>
      <c r="M198" s="114" t="s">
        <v>2163</v>
      </c>
      <c r="N198" s="114" t="s">
        <v>2163</v>
      </c>
      <c r="O198" s="114" t="s">
        <v>2163</v>
      </c>
      <c r="P198" s="114" t="s">
        <v>2163</v>
      </c>
      <c r="Q198" s="114" t="s">
        <v>2163</v>
      </c>
      <c r="R198" s="114" t="s">
        <v>2163</v>
      </c>
      <c r="S198" s="114" t="s">
        <v>2163</v>
      </c>
      <c r="T198" s="114" t="s">
        <v>2163</v>
      </c>
      <c r="U198" s="114" t="s">
        <v>2163</v>
      </c>
      <c r="V198" s="114" t="s">
        <v>2163</v>
      </c>
      <c r="W198" s="114" t="s">
        <v>2163</v>
      </c>
      <c r="X198" s="114" t="s">
        <v>2163</v>
      </c>
      <c r="Y198" s="114" t="s">
        <v>2163</v>
      </c>
      <c r="Z198" s="114" t="s">
        <v>2163</v>
      </c>
      <c r="AA198" s="114" t="s">
        <v>2163</v>
      </c>
      <c r="AB198" s="114" t="s">
        <v>2163</v>
      </c>
      <c r="AC198" s="123" t="s">
        <v>2226</v>
      </c>
      <c r="AD198" s="123" t="s">
        <v>2217</v>
      </c>
      <c r="AE198" s="114" t="s">
        <v>2163</v>
      </c>
      <c r="AF198" s="114" t="s">
        <v>2163</v>
      </c>
      <c r="AG198" s="114" t="s">
        <v>2163</v>
      </c>
      <c r="AH198" s="92" t="s">
        <v>1966</v>
      </c>
      <c r="AI198" s="113" t="s">
        <v>1968</v>
      </c>
      <c r="AJ198" s="114" t="s">
        <v>2163</v>
      </c>
      <c r="AK198" s="61" t="s">
        <v>2225</v>
      </c>
      <c r="AL198" s="114" t="s">
        <v>2163</v>
      </c>
    </row>
    <row r="199" spans="1:38">
      <c r="A199" s="122" t="s">
        <v>3556</v>
      </c>
      <c r="B199" s="117" t="s">
        <v>2662</v>
      </c>
      <c r="C199" s="114" t="s">
        <v>2163</v>
      </c>
      <c r="D199" s="114" t="s">
        <v>2163</v>
      </c>
      <c r="E199" s="114" t="s">
        <v>3723</v>
      </c>
      <c r="F199" s="124" t="s">
        <v>2227</v>
      </c>
      <c r="G199" s="114" t="s">
        <v>2163</v>
      </c>
      <c r="H199" s="114" t="s">
        <v>2163</v>
      </c>
      <c r="I199" s="114" t="s">
        <v>2163</v>
      </c>
      <c r="J199" s="114" t="s">
        <v>2163</v>
      </c>
      <c r="K199" s="114" t="s">
        <v>2163</v>
      </c>
      <c r="L199" s="114" t="s">
        <v>2163</v>
      </c>
      <c r="M199" s="114" t="s">
        <v>1809</v>
      </c>
      <c r="N199" s="114" t="s">
        <v>2163</v>
      </c>
      <c r="O199" s="114" t="s">
        <v>2163</v>
      </c>
      <c r="P199" s="114" t="s">
        <v>2163</v>
      </c>
      <c r="Q199" s="114" t="s">
        <v>2163</v>
      </c>
      <c r="R199" s="114" t="s">
        <v>2163</v>
      </c>
      <c r="S199" s="114" t="s">
        <v>2163</v>
      </c>
      <c r="T199" s="114" t="s">
        <v>2163</v>
      </c>
      <c r="U199" s="114" t="s">
        <v>2163</v>
      </c>
      <c r="V199" s="114" t="s">
        <v>2163</v>
      </c>
      <c r="W199" s="114" t="s">
        <v>2163</v>
      </c>
      <c r="X199" s="114" t="s">
        <v>2163</v>
      </c>
      <c r="Y199" s="114" t="s">
        <v>2163</v>
      </c>
      <c r="Z199" s="114" t="s">
        <v>2163</v>
      </c>
      <c r="AA199" s="114" t="s">
        <v>2163</v>
      </c>
      <c r="AB199" s="114" t="s">
        <v>2163</v>
      </c>
      <c r="AC199" s="114" t="s">
        <v>2163</v>
      </c>
      <c r="AD199" s="114" t="s">
        <v>2163</v>
      </c>
      <c r="AE199" s="114" t="s">
        <v>2163</v>
      </c>
      <c r="AF199" s="114" t="s">
        <v>2163</v>
      </c>
      <c r="AG199" s="114" t="s">
        <v>2163</v>
      </c>
      <c r="AH199" s="114" t="s">
        <v>1966</v>
      </c>
      <c r="AI199" s="114" t="s">
        <v>1968</v>
      </c>
      <c r="AJ199" s="114" t="s">
        <v>1809</v>
      </c>
      <c r="AK199" s="114" t="s">
        <v>2163</v>
      </c>
      <c r="AL199" s="114" t="s">
        <v>2163</v>
      </c>
    </row>
    <row r="200" spans="1:38">
      <c r="A200" s="122" t="s">
        <v>1934</v>
      </c>
      <c r="B200" s="117" t="s">
        <v>1937</v>
      </c>
      <c r="C200" s="114" t="s">
        <v>2163</v>
      </c>
      <c r="D200" s="114" t="s">
        <v>2163</v>
      </c>
      <c r="E200" s="114" t="s">
        <v>2163</v>
      </c>
      <c r="F200" s="114" t="s">
        <v>2163</v>
      </c>
      <c r="G200" s="114" t="s">
        <v>2163</v>
      </c>
      <c r="H200" s="114" t="s">
        <v>2163</v>
      </c>
      <c r="I200" s="114" t="s">
        <v>2163</v>
      </c>
      <c r="J200" s="114" t="s">
        <v>2163</v>
      </c>
      <c r="K200" s="114" t="s">
        <v>2163</v>
      </c>
      <c r="L200" s="114" t="s">
        <v>2163</v>
      </c>
      <c r="M200" s="114" t="s">
        <v>2163</v>
      </c>
      <c r="N200" s="114" t="s">
        <v>2163</v>
      </c>
      <c r="O200" s="114" t="s">
        <v>2163</v>
      </c>
      <c r="P200" s="114" t="s">
        <v>2163</v>
      </c>
      <c r="Q200" s="114" t="s">
        <v>2163</v>
      </c>
      <c r="R200" s="114" t="s">
        <v>2163</v>
      </c>
      <c r="S200" s="114" t="s">
        <v>2163</v>
      </c>
      <c r="T200" s="114" t="s">
        <v>2163</v>
      </c>
      <c r="U200" s="114" t="s">
        <v>2163</v>
      </c>
      <c r="V200" s="114" t="s">
        <v>2163</v>
      </c>
      <c r="W200" s="114" t="s">
        <v>2163</v>
      </c>
      <c r="X200" s="114" t="s">
        <v>2163</v>
      </c>
      <c r="Y200" s="114" t="s">
        <v>2163</v>
      </c>
      <c r="Z200" s="114" t="s">
        <v>2163</v>
      </c>
      <c r="AA200" s="114" t="s">
        <v>2163</v>
      </c>
      <c r="AB200" s="114" t="s">
        <v>2163</v>
      </c>
      <c r="AC200" s="114" t="s">
        <v>2163</v>
      </c>
      <c r="AD200" s="114" t="s">
        <v>2163</v>
      </c>
      <c r="AE200" s="114" t="s">
        <v>2163</v>
      </c>
      <c r="AF200" s="114" t="s">
        <v>2163</v>
      </c>
      <c r="AG200" s="114" t="s">
        <v>2163</v>
      </c>
      <c r="AH200" s="114" t="s">
        <v>2163</v>
      </c>
      <c r="AI200" s="61" t="s">
        <v>2213</v>
      </c>
      <c r="AJ200" s="61" t="s">
        <v>2531</v>
      </c>
      <c r="AK200" s="114" t="s">
        <v>2163</v>
      </c>
      <c r="AL200" s="114" t="s">
        <v>2163</v>
      </c>
    </row>
    <row r="201" spans="1:38">
      <c r="A201" s="122" t="s">
        <v>1935</v>
      </c>
      <c r="B201" s="117" t="s">
        <v>1940</v>
      </c>
      <c r="C201" s="114" t="s">
        <v>2163</v>
      </c>
      <c r="D201" s="114" t="s">
        <v>2163</v>
      </c>
      <c r="E201" s="114" t="s">
        <v>2163</v>
      </c>
      <c r="F201" s="114" t="s">
        <v>2163</v>
      </c>
      <c r="G201" s="114" t="s">
        <v>2163</v>
      </c>
      <c r="H201" s="114" t="s">
        <v>2163</v>
      </c>
      <c r="I201" s="114" t="s">
        <v>2163</v>
      </c>
      <c r="J201" s="114" t="s">
        <v>2163</v>
      </c>
      <c r="K201" s="114" t="s">
        <v>2163</v>
      </c>
      <c r="L201" s="114" t="s">
        <v>2163</v>
      </c>
      <c r="M201" s="114" t="s">
        <v>2163</v>
      </c>
      <c r="N201" s="114" t="s">
        <v>2163</v>
      </c>
      <c r="O201" s="114" t="s">
        <v>2163</v>
      </c>
      <c r="P201" s="114" t="s">
        <v>2163</v>
      </c>
      <c r="Q201" s="114" t="s">
        <v>2163</v>
      </c>
      <c r="R201" s="114" t="s">
        <v>2163</v>
      </c>
      <c r="S201" s="114" t="s">
        <v>2163</v>
      </c>
      <c r="T201" s="114" t="s">
        <v>2163</v>
      </c>
      <c r="U201" s="114" t="s">
        <v>2163</v>
      </c>
      <c r="V201" s="114" t="s">
        <v>2163</v>
      </c>
      <c r="W201" s="114" t="s">
        <v>2163</v>
      </c>
      <c r="X201" s="114" t="s">
        <v>2163</v>
      </c>
      <c r="Y201" s="114" t="s">
        <v>2163</v>
      </c>
      <c r="Z201" s="114" t="s">
        <v>2163</v>
      </c>
      <c r="AA201" s="114" t="s">
        <v>2163</v>
      </c>
      <c r="AB201" s="114" t="s">
        <v>2163</v>
      </c>
      <c r="AC201" s="114" t="s">
        <v>2163</v>
      </c>
      <c r="AD201" s="114" t="s">
        <v>2163</v>
      </c>
      <c r="AE201" s="114" t="s">
        <v>2163</v>
      </c>
      <c r="AF201" s="114" t="s">
        <v>2163</v>
      </c>
      <c r="AG201" s="114" t="s">
        <v>2163</v>
      </c>
      <c r="AH201" s="114" t="s">
        <v>2163</v>
      </c>
      <c r="AI201" s="114" t="s">
        <v>2163</v>
      </c>
      <c r="AJ201" s="61" t="s">
        <v>2531</v>
      </c>
      <c r="AK201" s="114" t="s">
        <v>2163</v>
      </c>
      <c r="AL201" s="114" t="s">
        <v>2163</v>
      </c>
    </row>
    <row r="202" spans="1:38">
      <c r="A202" s="122" t="s">
        <v>2522</v>
      </c>
      <c r="B202" s="117" t="s">
        <v>2523</v>
      </c>
      <c r="C202" s="114" t="s">
        <v>2163</v>
      </c>
      <c r="D202" s="114" t="s">
        <v>2163</v>
      </c>
      <c r="E202" s="114" t="s">
        <v>2163</v>
      </c>
      <c r="F202" s="114" t="s">
        <v>2163</v>
      </c>
      <c r="G202" s="114" t="s">
        <v>2163</v>
      </c>
      <c r="H202" s="114" t="s">
        <v>2163</v>
      </c>
      <c r="I202" s="114" t="s">
        <v>2163</v>
      </c>
      <c r="J202" s="92" t="s">
        <v>2524</v>
      </c>
      <c r="K202" s="92" t="s">
        <v>2525</v>
      </c>
      <c r="L202" s="123" t="s">
        <v>2242</v>
      </c>
      <c r="M202" s="123" t="s">
        <v>2526</v>
      </c>
      <c r="N202" s="114" t="s">
        <v>2163</v>
      </c>
      <c r="O202" s="114" t="s">
        <v>2163</v>
      </c>
      <c r="P202" s="114" t="s">
        <v>2163</v>
      </c>
      <c r="Q202" s="114" t="s">
        <v>2163</v>
      </c>
      <c r="R202" s="114" t="s">
        <v>2163</v>
      </c>
      <c r="S202" s="114" t="s">
        <v>2163</v>
      </c>
      <c r="T202" s="114" t="s">
        <v>2163</v>
      </c>
      <c r="U202" s="114" t="s">
        <v>2163</v>
      </c>
      <c r="V202" s="114" t="s">
        <v>2163</v>
      </c>
      <c r="W202" s="114" t="s">
        <v>2163</v>
      </c>
      <c r="X202" s="114" t="s">
        <v>2163</v>
      </c>
      <c r="Y202" s="114" t="s">
        <v>2163</v>
      </c>
      <c r="Z202" s="114" t="s">
        <v>2163</v>
      </c>
      <c r="AA202" s="114" t="s">
        <v>2163</v>
      </c>
      <c r="AB202" s="114" t="s">
        <v>2163</v>
      </c>
      <c r="AC202" s="114" t="s">
        <v>2163</v>
      </c>
      <c r="AD202" s="114" t="s">
        <v>2163</v>
      </c>
      <c r="AE202" s="114" t="s">
        <v>2163</v>
      </c>
      <c r="AF202" s="114" t="s">
        <v>2163</v>
      </c>
      <c r="AG202" s="114" t="s">
        <v>2163</v>
      </c>
      <c r="AH202" s="114" t="s">
        <v>2163</v>
      </c>
      <c r="AI202" s="114" t="s">
        <v>2163</v>
      </c>
      <c r="AJ202" s="61" t="s">
        <v>2527</v>
      </c>
      <c r="AK202" s="114" t="s">
        <v>2163</v>
      </c>
      <c r="AL202" s="114" t="s">
        <v>2163</v>
      </c>
    </row>
    <row r="203" spans="1:38">
      <c r="A203" s="122" t="s">
        <v>2077</v>
      </c>
      <c r="B203" s="116" t="s">
        <v>2078</v>
      </c>
      <c r="C203" s="114" t="s">
        <v>2163</v>
      </c>
      <c r="D203" s="114" t="s">
        <v>2163</v>
      </c>
      <c r="E203" s="114" t="s">
        <v>2163</v>
      </c>
      <c r="F203" s="114" t="s">
        <v>2163</v>
      </c>
      <c r="G203" s="114" t="s">
        <v>2163</v>
      </c>
      <c r="H203" s="114" t="s">
        <v>2163</v>
      </c>
      <c r="I203" s="114" t="s">
        <v>2163</v>
      </c>
      <c r="J203" s="114" t="s">
        <v>2163</v>
      </c>
      <c r="K203" s="114" t="s">
        <v>2163</v>
      </c>
      <c r="L203" s="114" t="s">
        <v>2163</v>
      </c>
      <c r="M203" s="114" t="s">
        <v>2163</v>
      </c>
      <c r="N203" s="114" t="s">
        <v>2163</v>
      </c>
      <c r="O203" s="114" t="s">
        <v>2163</v>
      </c>
      <c r="P203" s="114" t="s">
        <v>2163</v>
      </c>
      <c r="Q203" s="114" t="s">
        <v>2163</v>
      </c>
      <c r="R203" s="114" t="s">
        <v>2163</v>
      </c>
      <c r="S203" s="114" t="s">
        <v>2163</v>
      </c>
      <c r="T203" s="114" t="s">
        <v>2163</v>
      </c>
      <c r="U203" s="114" t="s">
        <v>2163</v>
      </c>
      <c r="V203" s="92" t="s">
        <v>1961</v>
      </c>
      <c r="W203" s="92" t="s">
        <v>1963</v>
      </c>
      <c r="X203" s="114" t="s">
        <v>2163</v>
      </c>
      <c r="Y203" s="114" t="s">
        <v>2163</v>
      </c>
      <c r="Z203" s="114" t="s">
        <v>2163</v>
      </c>
      <c r="AA203" s="114" t="s">
        <v>2163</v>
      </c>
      <c r="AB203" s="114" t="s">
        <v>2163</v>
      </c>
      <c r="AC203" s="114" t="s">
        <v>2163</v>
      </c>
      <c r="AD203" s="114" t="s">
        <v>2163</v>
      </c>
      <c r="AE203" s="114" t="s">
        <v>2163</v>
      </c>
      <c r="AF203" s="123" t="s">
        <v>2210</v>
      </c>
      <c r="AG203" s="114" t="s">
        <v>2163</v>
      </c>
      <c r="AH203" s="114" t="s">
        <v>2163</v>
      </c>
      <c r="AI203" s="114" t="s">
        <v>2163</v>
      </c>
      <c r="AJ203" s="114" t="s">
        <v>2163</v>
      </c>
      <c r="AK203" s="114" t="s">
        <v>2163</v>
      </c>
      <c r="AL203" s="114" t="s">
        <v>2163</v>
      </c>
    </row>
    <row r="204" spans="1:38" s="61" customFormat="1">
      <c r="A204" s="105" t="s">
        <v>2250</v>
      </c>
      <c r="B204" s="62" t="s">
        <v>2252</v>
      </c>
      <c r="C204" s="92" t="s">
        <v>2163</v>
      </c>
      <c r="D204" s="92" t="s">
        <v>2163</v>
      </c>
      <c r="E204" s="92" t="s">
        <v>2163</v>
      </c>
      <c r="F204" s="92" t="s">
        <v>2163</v>
      </c>
      <c r="G204" s="92" t="s">
        <v>2163</v>
      </c>
      <c r="H204" s="92" t="s">
        <v>2163</v>
      </c>
      <c r="I204" s="92" t="s">
        <v>2163</v>
      </c>
      <c r="J204" s="92" t="s">
        <v>2163</v>
      </c>
      <c r="K204" s="92" t="s">
        <v>2163</v>
      </c>
      <c r="L204" s="92" t="s">
        <v>2163</v>
      </c>
      <c r="M204" s="92" t="s">
        <v>2163</v>
      </c>
      <c r="N204" s="92" t="s">
        <v>2163</v>
      </c>
      <c r="O204" s="92" t="s">
        <v>2163</v>
      </c>
      <c r="P204" s="92" t="s">
        <v>2163</v>
      </c>
      <c r="Q204" s="92" t="s">
        <v>2163</v>
      </c>
      <c r="R204" s="92" t="s">
        <v>2163</v>
      </c>
      <c r="S204" s="92" t="s">
        <v>2163</v>
      </c>
      <c r="T204" s="92" t="s">
        <v>2163</v>
      </c>
      <c r="U204" s="92" t="s">
        <v>2163</v>
      </c>
      <c r="V204" s="92" t="s">
        <v>2163</v>
      </c>
      <c r="W204" s="92" t="s">
        <v>2163</v>
      </c>
      <c r="X204" s="92" t="s">
        <v>2163</v>
      </c>
      <c r="Y204" s="61" t="s">
        <v>2173</v>
      </c>
      <c r="Z204" s="92" t="s">
        <v>2163</v>
      </c>
      <c r="AA204" s="92" t="s">
        <v>2163</v>
      </c>
      <c r="AB204" s="92" t="s">
        <v>2163</v>
      </c>
      <c r="AC204" s="92" t="s">
        <v>2163</v>
      </c>
      <c r="AD204" s="92" t="s">
        <v>2163</v>
      </c>
      <c r="AE204" s="61" t="s">
        <v>2281</v>
      </c>
      <c r="AF204" s="92" t="s">
        <v>2163</v>
      </c>
      <c r="AG204" s="92" t="s">
        <v>2163</v>
      </c>
      <c r="AH204" s="92" t="s">
        <v>2163</v>
      </c>
      <c r="AI204" s="92" t="s">
        <v>2163</v>
      </c>
      <c r="AJ204" s="114" t="s">
        <v>2163</v>
      </c>
      <c r="AK204" s="114" t="s">
        <v>2163</v>
      </c>
      <c r="AL204" s="114" t="s">
        <v>2163</v>
      </c>
    </row>
    <row r="205" spans="1:38" s="61" customFormat="1">
      <c r="A205" s="105" t="s">
        <v>2251</v>
      </c>
      <c r="B205" s="62" t="s">
        <v>2253</v>
      </c>
      <c r="C205" s="92" t="s">
        <v>2163</v>
      </c>
      <c r="D205" s="92" t="s">
        <v>2163</v>
      </c>
      <c r="E205" s="92" t="s">
        <v>2163</v>
      </c>
      <c r="F205" s="92" t="s">
        <v>2163</v>
      </c>
      <c r="G205" s="92" t="s">
        <v>2163</v>
      </c>
      <c r="H205" s="92" t="s">
        <v>2163</v>
      </c>
      <c r="I205" s="92" t="s">
        <v>2163</v>
      </c>
      <c r="J205" s="92" t="s">
        <v>2163</v>
      </c>
      <c r="K205" s="92" t="s">
        <v>2163</v>
      </c>
      <c r="L205" s="92" t="s">
        <v>2163</v>
      </c>
      <c r="M205" s="92" t="s">
        <v>2163</v>
      </c>
      <c r="N205" s="92" t="s">
        <v>2163</v>
      </c>
      <c r="O205" s="92" t="s">
        <v>2163</v>
      </c>
      <c r="P205" s="92" t="s">
        <v>2163</v>
      </c>
      <c r="Q205" s="92" t="s">
        <v>2163</v>
      </c>
      <c r="R205" s="92" t="s">
        <v>2163</v>
      </c>
      <c r="S205" s="92" t="s">
        <v>2163</v>
      </c>
      <c r="T205" s="92" t="s">
        <v>2163</v>
      </c>
      <c r="U205" s="92" t="s">
        <v>2163</v>
      </c>
      <c r="V205" s="92" t="s">
        <v>2163</v>
      </c>
      <c r="W205" s="92" t="s">
        <v>2163</v>
      </c>
      <c r="X205" s="92" t="s">
        <v>2163</v>
      </c>
      <c r="Y205" s="92" t="s">
        <v>2163</v>
      </c>
      <c r="Z205" s="61" t="s">
        <v>2174</v>
      </c>
      <c r="AA205" s="92" t="s">
        <v>2163</v>
      </c>
      <c r="AB205" s="92" t="s">
        <v>2163</v>
      </c>
      <c r="AC205" s="92" t="s">
        <v>2163</v>
      </c>
      <c r="AD205" s="92" t="s">
        <v>2163</v>
      </c>
      <c r="AE205" s="61" t="s">
        <v>2224</v>
      </c>
      <c r="AF205" s="92" t="s">
        <v>2163</v>
      </c>
      <c r="AG205" s="92" t="s">
        <v>2163</v>
      </c>
      <c r="AH205" s="92" t="s">
        <v>2163</v>
      </c>
      <c r="AI205" s="92" t="s">
        <v>2163</v>
      </c>
      <c r="AJ205" s="114" t="s">
        <v>2163</v>
      </c>
      <c r="AK205" s="114" t="s">
        <v>2163</v>
      </c>
      <c r="AL205" s="114" t="s">
        <v>2163</v>
      </c>
    </row>
    <row r="206" spans="1:38" s="61" customFormat="1">
      <c r="A206" s="122" t="s">
        <v>2347</v>
      </c>
      <c r="B206" s="62" t="s">
        <v>2348</v>
      </c>
      <c r="C206" s="92" t="s">
        <v>2163</v>
      </c>
      <c r="D206" s="92" t="s">
        <v>2163</v>
      </c>
      <c r="E206" s="92" t="s">
        <v>2163</v>
      </c>
      <c r="F206" s="92" t="s">
        <v>2163</v>
      </c>
      <c r="G206" s="92" t="s">
        <v>2163</v>
      </c>
      <c r="H206" s="92" t="s">
        <v>2163</v>
      </c>
      <c r="I206" s="92" t="s">
        <v>2163</v>
      </c>
      <c r="J206" s="92" t="s">
        <v>2163</v>
      </c>
      <c r="K206" s="92" t="s">
        <v>2163</v>
      </c>
      <c r="L206" s="92" t="s">
        <v>2163</v>
      </c>
      <c r="M206" s="92" t="s">
        <v>2163</v>
      </c>
      <c r="N206" s="92" t="s">
        <v>2163</v>
      </c>
      <c r="O206" s="92" t="s">
        <v>2163</v>
      </c>
      <c r="P206" s="92" t="s">
        <v>2163</v>
      </c>
      <c r="Q206" s="92" t="s">
        <v>2163</v>
      </c>
      <c r="R206" s="92" t="s">
        <v>2163</v>
      </c>
      <c r="S206" s="92" t="s">
        <v>2163</v>
      </c>
      <c r="T206" s="92" t="s">
        <v>2163</v>
      </c>
      <c r="U206" s="92" t="s">
        <v>2163</v>
      </c>
      <c r="V206" s="92" t="s">
        <v>2163</v>
      </c>
      <c r="W206" s="92" t="s">
        <v>2163</v>
      </c>
      <c r="X206" s="92" t="s">
        <v>2163</v>
      </c>
      <c r="Y206" s="92" t="s">
        <v>2163</v>
      </c>
      <c r="Z206" s="92" t="s">
        <v>2163</v>
      </c>
      <c r="AA206" s="92" t="s">
        <v>2163</v>
      </c>
      <c r="AB206" s="92" t="s">
        <v>2163</v>
      </c>
      <c r="AC206" s="123" t="s">
        <v>2226</v>
      </c>
      <c r="AD206" s="92" t="s">
        <v>2163</v>
      </c>
      <c r="AE206" s="61" t="s">
        <v>2224</v>
      </c>
      <c r="AF206" s="123" t="s">
        <v>2210</v>
      </c>
      <c r="AG206" s="123" t="s">
        <v>2178</v>
      </c>
      <c r="AH206" s="123" t="s">
        <v>2212</v>
      </c>
      <c r="AI206" s="123" t="s">
        <v>2213</v>
      </c>
      <c r="AJ206" s="114" t="s">
        <v>2163</v>
      </c>
      <c r="AK206" s="61" t="s">
        <v>2176</v>
      </c>
      <c r="AL206" s="114" t="s">
        <v>2163</v>
      </c>
    </row>
    <row r="207" spans="1:38" s="61" customFormat="1">
      <c r="A207" s="122" t="s">
        <v>2341</v>
      </c>
      <c r="B207" s="117" t="s">
        <v>2308</v>
      </c>
      <c r="C207" s="92" t="s">
        <v>2163</v>
      </c>
      <c r="D207" s="92" t="s">
        <v>2163</v>
      </c>
      <c r="E207" s="92" t="s">
        <v>2163</v>
      </c>
      <c r="F207" s="92" t="s">
        <v>2163</v>
      </c>
      <c r="G207" s="92" t="s">
        <v>2163</v>
      </c>
      <c r="H207" s="92" t="s">
        <v>2163</v>
      </c>
      <c r="I207" s="92" t="s">
        <v>2163</v>
      </c>
      <c r="J207" s="92" t="s">
        <v>2163</v>
      </c>
      <c r="K207" s="92" t="s">
        <v>2163</v>
      </c>
      <c r="L207" s="92" t="s">
        <v>2163</v>
      </c>
      <c r="M207" s="92" t="s">
        <v>2163</v>
      </c>
      <c r="N207" s="92" t="s">
        <v>2163</v>
      </c>
      <c r="O207" s="92" t="s">
        <v>2163</v>
      </c>
      <c r="P207" s="92" t="s">
        <v>2163</v>
      </c>
      <c r="Q207" s="92" t="s">
        <v>2163</v>
      </c>
      <c r="R207" s="92" t="s">
        <v>2163</v>
      </c>
      <c r="S207" s="92" t="s">
        <v>2163</v>
      </c>
      <c r="T207" s="92" t="s">
        <v>2163</v>
      </c>
      <c r="U207" s="92" t="s">
        <v>2163</v>
      </c>
      <c r="V207" s="92" t="s">
        <v>2163</v>
      </c>
      <c r="W207" s="92" t="s">
        <v>2163</v>
      </c>
      <c r="X207" s="92" t="s">
        <v>2163</v>
      </c>
      <c r="Y207" s="92" t="s">
        <v>2163</v>
      </c>
      <c r="Z207" s="92" t="s">
        <v>2163</v>
      </c>
      <c r="AA207" s="123" t="s">
        <v>2175</v>
      </c>
      <c r="AB207" s="123" t="s">
        <v>2176</v>
      </c>
      <c r="AC207" s="123" t="s">
        <v>2226</v>
      </c>
      <c r="AD207" s="92" t="s">
        <v>2163</v>
      </c>
      <c r="AE207" s="61" t="s">
        <v>2224</v>
      </c>
      <c r="AF207" s="92" t="s">
        <v>2163</v>
      </c>
      <c r="AG207" s="123" t="s">
        <v>2245</v>
      </c>
      <c r="AH207" s="92" t="s">
        <v>2163</v>
      </c>
      <c r="AI207" s="123" t="s">
        <v>2213</v>
      </c>
      <c r="AJ207" s="114" t="s">
        <v>2163</v>
      </c>
      <c r="AK207" s="61" t="s">
        <v>2176</v>
      </c>
      <c r="AL207" s="61" t="s">
        <v>2531</v>
      </c>
    </row>
    <row r="208" spans="1:38">
      <c r="A208" s="129" t="s">
        <v>2325</v>
      </c>
      <c r="B208" s="62" t="s">
        <v>2309</v>
      </c>
      <c r="C208" s="92" t="s">
        <v>2163</v>
      </c>
      <c r="D208" s="92" t="s">
        <v>2163</v>
      </c>
      <c r="E208" s="92" t="s">
        <v>2163</v>
      </c>
      <c r="F208" s="92" t="s">
        <v>2163</v>
      </c>
      <c r="G208" s="92" t="s">
        <v>2163</v>
      </c>
      <c r="H208" s="92" t="s">
        <v>2163</v>
      </c>
      <c r="I208" s="92" t="s">
        <v>2163</v>
      </c>
      <c r="J208" s="92" t="s">
        <v>2163</v>
      </c>
      <c r="K208" s="92" t="s">
        <v>2163</v>
      </c>
      <c r="L208" s="92" t="s">
        <v>2163</v>
      </c>
      <c r="M208" s="92" t="s">
        <v>2163</v>
      </c>
      <c r="N208" s="92" t="s">
        <v>2163</v>
      </c>
      <c r="O208" s="92" t="s">
        <v>2163</v>
      </c>
      <c r="P208" s="92" t="s">
        <v>2163</v>
      </c>
      <c r="Q208" s="92" t="s">
        <v>2163</v>
      </c>
      <c r="R208" s="92" t="s">
        <v>2163</v>
      </c>
      <c r="S208" s="92" t="s">
        <v>2163</v>
      </c>
      <c r="T208" s="92" t="s">
        <v>2163</v>
      </c>
      <c r="U208" s="92" t="s">
        <v>2163</v>
      </c>
      <c r="V208" s="92" t="s">
        <v>2163</v>
      </c>
      <c r="W208" s="92" t="s">
        <v>2163</v>
      </c>
      <c r="X208" s="92" t="s">
        <v>2163</v>
      </c>
      <c r="Y208" s="92" t="s">
        <v>2163</v>
      </c>
      <c r="Z208" s="61" t="s">
        <v>2174</v>
      </c>
      <c r="AA208" s="92" t="s">
        <v>2163</v>
      </c>
      <c r="AB208" s="274" t="s">
        <v>2163</v>
      </c>
      <c r="AC208" s="92" t="s">
        <v>2342</v>
      </c>
      <c r="AD208" s="92" t="s">
        <v>2343</v>
      </c>
      <c r="AE208" s="92" t="s">
        <v>2163</v>
      </c>
      <c r="AF208" s="92" t="s">
        <v>2344</v>
      </c>
      <c r="AG208" s="113" t="s">
        <v>2345</v>
      </c>
      <c r="AH208" s="123" t="s">
        <v>2346</v>
      </c>
      <c r="AI208" s="123" t="s">
        <v>2181</v>
      </c>
      <c r="AJ208" s="61" t="s">
        <v>2532</v>
      </c>
      <c r="AK208" s="114" t="s">
        <v>2163</v>
      </c>
      <c r="AL208" s="114" t="s">
        <v>2163</v>
      </c>
    </row>
    <row r="209" spans="1:38">
      <c r="A209" s="129" t="s">
        <v>2457</v>
      </c>
      <c r="B209" s="117" t="s">
        <v>2458</v>
      </c>
      <c r="C209" s="274" t="s">
        <v>2163</v>
      </c>
      <c r="D209" s="274" t="s">
        <v>2163</v>
      </c>
      <c r="E209" s="274" t="s">
        <v>2163</v>
      </c>
      <c r="F209" s="274" t="s">
        <v>2163</v>
      </c>
      <c r="G209" s="274" t="s">
        <v>2163</v>
      </c>
      <c r="H209" s="274" t="s">
        <v>2163</v>
      </c>
      <c r="I209" s="274" t="s">
        <v>2163</v>
      </c>
      <c r="J209" s="274" t="s">
        <v>2163</v>
      </c>
      <c r="K209" s="274" t="s">
        <v>2163</v>
      </c>
      <c r="L209" s="274" t="s">
        <v>2163</v>
      </c>
      <c r="M209" s="274" t="s">
        <v>2163</v>
      </c>
      <c r="N209" s="274" t="s">
        <v>2163</v>
      </c>
      <c r="O209" s="274" t="s">
        <v>2163</v>
      </c>
      <c r="P209" s="274" t="s">
        <v>2163</v>
      </c>
      <c r="Q209" s="274" t="s">
        <v>2163</v>
      </c>
      <c r="R209" s="274" t="s">
        <v>2163</v>
      </c>
      <c r="S209" s="274" t="s">
        <v>1963</v>
      </c>
      <c r="T209" s="274" t="s">
        <v>2163</v>
      </c>
      <c r="U209" s="276" t="s">
        <v>3696</v>
      </c>
      <c r="V209" s="274" t="s">
        <v>2163</v>
      </c>
      <c r="W209" s="274" t="s">
        <v>2163</v>
      </c>
      <c r="X209" s="274" t="s">
        <v>1961</v>
      </c>
      <c r="Y209" s="274" t="s">
        <v>2163</v>
      </c>
      <c r="Z209" s="275" t="s">
        <v>3696</v>
      </c>
      <c r="AA209" s="274" t="s">
        <v>2163</v>
      </c>
      <c r="AB209" s="274" t="s">
        <v>2163</v>
      </c>
      <c r="AC209" s="123" t="s">
        <v>2226</v>
      </c>
      <c r="AD209" s="274" t="s">
        <v>2163</v>
      </c>
      <c r="AE209" s="274" t="s">
        <v>2163</v>
      </c>
      <c r="AF209" s="274" t="s">
        <v>2163</v>
      </c>
      <c r="AG209" s="274" t="s">
        <v>2163</v>
      </c>
      <c r="AH209" s="274" t="s">
        <v>2163</v>
      </c>
      <c r="AI209" s="274" t="s">
        <v>2163</v>
      </c>
      <c r="AJ209" s="274" t="s">
        <v>2163</v>
      </c>
      <c r="AK209" s="274" t="s">
        <v>2163</v>
      </c>
      <c r="AL209" s="61" t="s">
        <v>3805</v>
      </c>
    </row>
    <row r="210" spans="1:38">
      <c r="A210" s="129" t="s">
        <v>3752</v>
      </c>
      <c r="B210" s="117" t="s">
        <v>2459</v>
      </c>
      <c r="C210" s="274" t="s">
        <v>2163</v>
      </c>
      <c r="D210" s="274" t="s">
        <v>2163</v>
      </c>
      <c r="E210" s="274" t="s">
        <v>2163</v>
      </c>
      <c r="F210" s="274" t="s">
        <v>2163</v>
      </c>
      <c r="G210" s="274" t="s">
        <v>2163</v>
      </c>
      <c r="H210" s="274" t="s">
        <v>2163</v>
      </c>
      <c r="I210" s="274" t="s">
        <v>2163</v>
      </c>
      <c r="J210" s="274" t="s">
        <v>2163</v>
      </c>
      <c r="K210" s="274" t="s">
        <v>2163</v>
      </c>
      <c r="L210" s="274" t="s">
        <v>2163</v>
      </c>
      <c r="M210" s="274" t="s">
        <v>2163</v>
      </c>
      <c r="N210" s="274" t="s">
        <v>2163</v>
      </c>
      <c r="O210" s="274" t="s">
        <v>2163</v>
      </c>
      <c r="P210" s="274" t="s">
        <v>2163</v>
      </c>
      <c r="Q210" s="274" t="s">
        <v>2163</v>
      </c>
      <c r="R210" s="274" t="s">
        <v>1962</v>
      </c>
      <c r="S210" s="274" t="s">
        <v>2163</v>
      </c>
      <c r="T210" s="123" t="s">
        <v>2169</v>
      </c>
      <c r="U210" s="274" t="s">
        <v>2163</v>
      </c>
      <c r="V210" s="274" t="s">
        <v>2163</v>
      </c>
      <c r="W210" s="274" t="s">
        <v>2163</v>
      </c>
      <c r="X210" s="274" t="s">
        <v>1961</v>
      </c>
      <c r="Y210" s="276" t="s">
        <v>3696</v>
      </c>
      <c r="Z210" s="274" t="s">
        <v>2163</v>
      </c>
      <c r="AA210" s="274" t="s">
        <v>2163</v>
      </c>
      <c r="AB210" s="274" t="s">
        <v>2163</v>
      </c>
      <c r="AC210" s="123" t="s">
        <v>2226</v>
      </c>
      <c r="AD210" s="274" t="s">
        <v>2163</v>
      </c>
      <c r="AE210" s="274" t="s">
        <v>2163</v>
      </c>
      <c r="AF210" s="274" t="s">
        <v>2163</v>
      </c>
      <c r="AG210" s="274" t="s">
        <v>2163</v>
      </c>
      <c r="AH210" s="274" t="s">
        <v>2163</v>
      </c>
      <c r="AI210" s="274" t="s">
        <v>2163</v>
      </c>
      <c r="AJ210" s="274" t="s">
        <v>2163</v>
      </c>
      <c r="AK210" s="276" t="s">
        <v>3696</v>
      </c>
      <c r="AL210" s="61" t="s">
        <v>3805</v>
      </c>
    </row>
    <row r="211" spans="1:38">
      <c r="A211" s="129" t="s">
        <v>2539</v>
      </c>
      <c r="B211" s="117" t="s">
        <v>2493</v>
      </c>
      <c r="C211" s="92" t="s">
        <v>2163</v>
      </c>
      <c r="D211" s="92" t="s">
        <v>2163</v>
      </c>
      <c r="E211" s="92" t="s">
        <v>2163</v>
      </c>
      <c r="F211" s="92" t="s">
        <v>2163</v>
      </c>
      <c r="G211" s="92" t="s">
        <v>2163</v>
      </c>
      <c r="H211" s="92" t="s">
        <v>2163</v>
      </c>
      <c r="I211" s="92" t="s">
        <v>2163</v>
      </c>
      <c r="J211" s="92" t="s">
        <v>2163</v>
      </c>
      <c r="K211" s="92" t="s">
        <v>2163</v>
      </c>
      <c r="L211" s="92" t="s">
        <v>2163</v>
      </c>
      <c r="M211" s="92" t="s">
        <v>2163</v>
      </c>
      <c r="N211" s="92" t="s">
        <v>2163</v>
      </c>
      <c r="O211" s="92" t="s">
        <v>2163</v>
      </c>
      <c r="P211" s="92" t="s">
        <v>2163</v>
      </c>
      <c r="Q211" s="92" t="s">
        <v>2163</v>
      </c>
      <c r="R211" s="92" t="s">
        <v>2163</v>
      </c>
      <c r="S211" s="92" t="s">
        <v>2163</v>
      </c>
      <c r="T211" s="92" t="s">
        <v>2163</v>
      </c>
      <c r="U211" s="92" t="s">
        <v>2163</v>
      </c>
      <c r="V211" s="92" t="s">
        <v>2163</v>
      </c>
      <c r="W211" s="92" t="s">
        <v>2163</v>
      </c>
      <c r="X211" s="92" t="s">
        <v>2163</v>
      </c>
      <c r="Y211" s="92" t="s">
        <v>2163</v>
      </c>
      <c r="Z211" s="92" t="s">
        <v>2163</v>
      </c>
      <c r="AA211" s="92" t="s">
        <v>2163</v>
      </c>
      <c r="AB211" s="92" t="s">
        <v>2163</v>
      </c>
      <c r="AC211" s="92" t="s">
        <v>2163</v>
      </c>
      <c r="AD211" s="92" t="s">
        <v>2163</v>
      </c>
      <c r="AE211" s="92" t="s">
        <v>2163</v>
      </c>
      <c r="AF211" s="92" t="s">
        <v>2163</v>
      </c>
      <c r="AG211" s="92" t="s">
        <v>2163</v>
      </c>
      <c r="AH211" s="92" t="s">
        <v>2163</v>
      </c>
      <c r="AI211" s="92" t="s">
        <v>2163</v>
      </c>
      <c r="AJ211" s="61" t="s">
        <v>2532</v>
      </c>
      <c r="AK211" s="61" t="s">
        <v>2225</v>
      </c>
      <c r="AL211" s="114" t="s">
        <v>2163</v>
      </c>
    </row>
    <row r="212" spans="1:38">
      <c r="A212" s="129" t="s">
        <v>2540</v>
      </c>
      <c r="B212" s="117" t="s">
        <v>2495</v>
      </c>
      <c r="C212" s="92" t="s">
        <v>2163</v>
      </c>
      <c r="D212" s="92" t="s">
        <v>2163</v>
      </c>
      <c r="E212" s="92" t="s">
        <v>2163</v>
      </c>
      <c r="F212" s="92" t="s">
        <v>2163</v>
      </c>
      <c r="G212" s="92" t="s">
        <v>2163</v>
      </c>
      <c r="H212" s="92" t="s">
        <v>2163</v>
      </c>
      <c r="I212" s="92" t="s">
        <v>2163</v>
      </c>
      <c r="J212" s="92" t="s">
        <v>2163</v>
      </c>
      <c r="K212" s="92" t="s">
        <v>2163</v>
      </c>
      <c r="L212" s="92" t="s">
        <v>2163</v>
      </c>
      <c r="M212" s="92" t="s">
        <v>2163</v>
      </c>
      <c r="N212" s="92" t="s">
        <v>2163</v>
      </c>
      <c r="O212" s="92" t="s">
        <v>2163</v>
      </c>
      <c r="P212" s="92" t="s">
        <v>2163</v>
      </c>
      <c r="Q212" s="92" t="s">
        <v>2163</v>
      </c>
      <c r="R212" s="92" t="s">
        <v>2163</v>
      </c>
      <c r="S212" s="92" t="s">
        <v>2163</v>
      </c>
      <c r="T212" s="92" t="s">
        <v>2163</v>
      </c>
      <c r="U212" s="92" t="s">
        <v>2163</v>
      </c>
      <c r="V212" s="92" t="s">
        <v>2163</v>
      </c>
      <c r="W212" s="92" t="s">
        <v>2163</v>
      </c>
      <c r="X212" s="92" t="s">
        <v>2163</v>
      </c>
      <c r="Y212" s="92" t="s">
        <v>2163</v>
      </c>
      <c r="Z212" s="92" t="s">
        <v>2163</v>
      </c>
      <c r="AA212" s="92" t="s">
        <v>2163</v>
      </c>
      <c r="AB212" s="92" t="s">
        <v>2163</v>
      </c>
      <c r="AC212" s="92" t="s">
        <v>2163</v>
      </c>
      <c r="AD212" s="92" t="s">
        <v>2163</v>
      </c>
      <c r="AE212" s="92" t="s">
        <v>2163</v>
      </c>
      <c r="AF212" s="92" t="s">
        <v>2163</v>
      </c>
      <c r="AG212" s="92" t="s">
        <v>2163</v>
      </c>
      <c r="AH212" s="92" t="s">
        <v>2163</v>
      </c>
      <c r="AI212" s="92" t="s">
        <v>2163</v>
      </c>
      <c r="AJ212" s="61" t="s">
        <v>2531</v>
      </c>
      <c r="AK212" s="61" t="s">
        <v>2225</v>
      </c>
      <c r="AL212" s="114" t="s">
        <v>2163</v>
      </c>
    </row>
    <row r="213" spans="1:38">
      <c r="A213" s="129" t="s">
        <v>2704</v>
      </c>
      <c r="B213" s="62" t="s">
        <v>2701</v>
      </c>
      <c r="C213" s="197" t="s">
        <v>2163</v>
      </c>
      <c r="D213" s="197" t="s">
        <v>2163</v>
      </c>
      <c r="E213" s="197" t="s">
        <v>2163</v>
      </c>
      <c r="F213" s="197" t="s">
        <v>2163</v>
      </c>
      <c r="G213" s="197" t="s">
        <v>2163</v>
      </c>
      <c r="H213" s="197" t="s">
        <v>2163</v>
      </c>
      <c r="I213" s="197" t="s">
        <v>2163</v>
      </c>
      <c r="J213" s="197" t="s">
        <v>2163</v>
      </c>
      <c r="K213" s="197" t="s">
        <v>1809</v>
      </c>
      <c r="L213" s="123" t="s">
        <v>2242</v>
      </c>
      <c r="M213" s="197" t="s">
        <v>2163</v>
      </c>
      <c r="N213" s="197" t="s">
        <v>2163</v>
      </c>
      <c r="O213" s="197" t="s">
        <v>2163</v>
      </c>
      <c r="P213" s="197" t="s">
        <v>2163</v>
      </c>
      <c r="Q213" s="197" t="s">
        <v>2163</v>
      </c>
      <c r="R213" s="197" t="s">
        <v>2163</v>
      </c>
      <c r="S213" s="197" t="s">
        <v>2163</v>
      </c>
      <c r="T213" s="197" t="s">
        <v>2163</v>
      </c>
      <c r="U213" s="197" t="s">
        <v>2163</v>
      </c>
      <c r="V213" s="197" t="s">
        <v>2163</v>
      </c>
      <c r="W213" s="197" t="s">
        <v>2163</v>
      </c>
      <c r="X213" s="197" t="s">
        <v>1961</v>
      </c>
      <c r="Y213" s="197" t="s">
        <v>2163</v>
      </c>
      <c r="Z213" s="123" t="s">
        <v>2706</v>
      </c>
      <c r="AA213" s="197" t="s">
        <v>2163</v>
      </c>
      <c r="AB213" s="197" t="s">
        <v>2163</v>
      </c>
      <c r="AC213" s="197" t="s">
        <v>2163</v>
      </c>
      <c r="AD213" s="197" t="s">
        <v>2163</v>
      </c>
      <c r="AE213" s="197" t="s">
        <v>2163</v>
      </c>
      <c r="AF213" s="197" t="s">
        <v>2163</v>
      </c>
      <c r="AG213" s="197" t="s">
        <v>2163</v>
      </c>
      <c r="AH213" s="197" t="s">
        <v>2163</v>
      </c>
      <c r="AI213" s="197" t="s">
        <v>2163</v>
      </c>
      <c r="AJ213" s="197" t="s">
        <v>2163</v>
      </c>
      <c r="AK213" s="205" t="s">
        <v>2163</v>
      </c>
      <c r="AL213" s="114" t="s">
        <v>2163</v>
      </c>
    </row>
    <row r="214" spans="1:38">
      <c r="A214" s="129" t="s">
        <v>2705</v>
      </c>
      <c r="B214" s="117" t="s">
        <v>2699</v>
      </c>
      <c r="C214" s="197" t="s">
        <v>2163</v>
      </c>
      <c r="D214" s="197" t="s">
        <v>2163</v>
      </c>
      <c r="E214" s="197" t="s">
        <v>2163</v>
      </c>
      <c r="F214" s="197" t="s">
        <v>2163</v>
      </c>
      <c r="G214" s="197" t="s">
        <v>2163</v>
      </c>
      <c r="H214" s="197" t="s">
        <v>2163</v>
      </c>
      <c r="I214" s="197" t="s">
        <v>2163</v>
      </c>
      <c r="J214" s="197" t="s">
        <v>2163</v>
      </c>
      <c r="K214" s="197" t="s">
        <v>2163</v>
      </c>
      <c r="L214" s="197" t="s">
        <v>2163</v>
      </c>
      <c r="M214" s="197" t="s">
        <v>2163</v>
      </c>
      <c r="N214" s="197" t="s">
        <v>2163</v>
      </c>
      <c r="O214" s="197" t="s">
        <v>2163</v>
      </c>
      <c r="P214" s="197" t="s">
        <v>2163</v>
      </c>
      <c r="Q214" s="197" t="s">
        <v>2163</v>
      </c>
      <c r="R214" s="197" t="s">
        <v>2163</v>
      </c>
      <c r="S214" s="197" t="s">
        <v>2163</v>
      </c>
      <c r="T214" s="197" t="s">
        <v>2163</v>
      </c>
      <c r="U214" s="197" t="s">
        <v>2163</v>
      </c>
      <c r="V214" s="197" t="s">
        <v>2163</v>
      </c>
      <c r="W214" s="197" t="s">
        <v>2163</v>
      </c>
      <c r="X214" s="197" t="s">
        <v>2163</v>
      </c>
      <c r="Y214" s="197" t="s">
        <v>2163</v>
      </c>
      <c r="Z214" s="197" t="s">
        <v>2163</v>
      </c>
      <c r="AA214" s="197" t="s">
        <v>2163</v>
      </c>
      <c r="AB214" s="197" t="s">
        <v>2163</v>
      </c>
      <c r="AC214" s="197" t="s">
        <v>2163</v>
      </c>
      <c r="AD214" s="197" t="s">
        <v>2163</v>
      </c>
      <c r="AE214" s="197" t="s">
        <v>2163</v>
      </c>
      <c r="AF214" s="197" t="s">
        <v>1966</v>
      </c>
      <c r="AG214" s="197" t="s">
        <v>2240</v>
      </c>
      <c r="AH214" s="197" t="s">
        <v>2163</v>
      </c>
      <c r="AI214" s="197" t="s">
        <v>2163</v>
      </c>
      <c r="AJ214" s="61" t="s">
        <v>2532</v>
      </c>
      <c r="AK214" s="205" t="s">
        <v>2163</v>
      </c>
      <c r="AL214" s="114" t="s">
        <v>2163</v>
      </c>
    </row>
    <row r="215" spans="1:38" s="61" customFormat="1">
      <c r="A215" s="129" t="s">
        <v>2738</v>
      </c>
      <c r="B215" s="106" t="s">
        <v>2736</v>
      </c>
      <c r="C215" s="199" t="s">
        <v>2163</v>
      </c>
      <c r="D215" s="199" t="s">
        <v>2163</v>
      </c>
      <c r="E215" s="199" t="s">
        <v>2163</v>
      </c>
      <c r="F215" s="199" t="s">
        <v>2163</v>
      </c>
      <c r="G215" s="199" t="s">
        <v>2163</v>
      </c>
      <c r="H215" s="199" t="s">
        <v>2163</v>
      </c>
      <c r="I215" s="199" t="s">
        <v>2163</v>
      </c>
      <c r="J215" s="199" t="s">
        <v>2163</v>
      </c>
      <c r="K215" s="199" t="s">
        <v>2163</v>
      </c>
      <c r="L215" s="61" t="s">
        <v>2242</v>
      </c>
      <c r="M215" s="123" t="s">
        <v>2241</v>
      </c>
      <c r="N215" s="199" t="s">
        <v>2163</v>
      </c>
      <c r="O215" s="199" t="s">
        <v>2163</v>
      </c>
      <c r="P215" s="199" t="s">
        <v>2163</v>
      </c>
      <c r="Q215" s="199" t="s">
        <v>2163</v>
      </c>
      <c r="R215" s="199" t="s">
        <v>2163</v>
      </c>
      <c r="S215" s="199" t="s">
        <v>2163</v>
      </c>
      <c r="T215" s="199" t="s">
        <v>2163</v>
      </c>
      <c r="U215" s="199" t="s">
        <v>2163</v>
      </c>
      <c r="V215" s="199" t="s">
        <v>2163</v>
      </c>
      <c r="W215" s="199" t="s">
        <v>2163</v>
      </c>
      <c r="X215" s="199" t="s">
        <v>2163</v>
      </c>
      <c r="Y215" s="199" t="s">
        <v>2163</v>
      </c>
      <c r="Z215" s="199" t="s">
        <v>2163</v>
      </c>
      <c r="AA215" s="199" t="s">
        <v>2163</v>
      </c>
      <c r="AB215" s="199" t="s">
        <v>2163</v>
      </c>
      <c r="AC215" s="199" t="s">
        <v>2163</v>
      </c>
      <c r="AD215" s="199" t="s">
        <v>2163</v>
      </c>
      <c r="AE215" s="199" t="s">
        <v>2163</v>
      </c>
      <c r="AF215" s="199" t="s">
        <v>2163</v>
      </c>
      <c r="AG215" s="199" t="s">
        <v>2163</v>
      </c>
      <c r="AH215" s="199" t="s">
        <v>2163</v>
      </c>
      <c r="AI215" s="61" t="s">
        <v>2181</v>
      </c>
      <c r="AJ215" s="113" t="s">
        <v>2740</v>
      </c>
      <c r="AK215" s="113" t="s">
        <v>1966</v>
      </c>
      <c r="AL215" s="114" t="s">
        <v>2163</v>
      </c>
    </row>
    <row r="216" spans="1:38">
      <c r="A216" s="105" t="s">
        <v>2757</v>
      </c>
      <c r="B216" s="62" t="s">
        <v>2761</v>
      </c>
      <c r="C216" s="201" t="s">
        <v>2163</v>
      </c>
      <c r="D216" s="201" t="s">
        <v>2163</v>
      </c>
      <c r="E216" s="201" t="s">
        <v>2163</v>
      </c>
      <c r="F216" s="113" t="s">
        <v>2765</v>
      </c>
      <c r="G216" s="201" t="s">
        <v>2163</v>
      </c>
      <c r="H216" s="201" t="s">
        <v>2163</v>
      </c>
      <c r="I216" s="201" t="s">
        <v>2163</v>
      </c>
      <c r="J216" s="201" t="s">
        <v>2163</v>
      </c>
      <c r="K216" s="201" t="s">
        <v>2163</v>
      </c>
      <c r="L216" s="201" t="s">
        <v>2163</v>
      </c>
      <c r="M216" s="201" t="s">
        <v>2163</v>
      </c>
      <c r="N216" s="201" t="s">
        <v>2163</v>
      </c>
      <c r="O216" s="201" t="s">
        <v>2163</v>
      </c>
      <c r="P216" s="201" t="s">
        <v>2163</v>
      </c>
      <c r="Q216" s="201" t="s">
        <v>2163</v>
      </c>
      <c r="R216" s="201" t="s">
        <v>2163</v>
      </c>
      <c r="S216" s="201" t="s">
        <v>2163</v>
      </c>
      <c r="T216" s="113" t="s">
        <v>2766</v>
      </c>
      <c r="U216" s="113" t="s">
        <v>2767</v>
      </c>
      <c r="V216" s="201" t="s">
        <v>2163</v>
      </c>
      <c r="W216" s="201" t="s">
        <v>2163</v>
      </c>
      <c r="X216" s="201" t="s">
        <v>2163</v>
      </c>
      <c r="Y216" s="201" t="s">
        <v>2163</v>
      </c>
      <c r="Z216" s="113" t="s">
        <v>2768</v>
      </c>
      <c r="AA216" s="201" t="s">
        <v>2163</v>
      </c>
      <c r="AB216" s="201" t="s">
        <v>2163</v>
      </c>
      <c r="AC216" s="61" t="s">
        <v>2226</v>
      </c>
      <c r="AD216" s="61" t="s">
        <v>2217</v>
      </c>
      <c r="AE216" s="201" t="s">
        <v>2163</v>
      </c>
      <c r="AF216" s="201" t="s">
        <v>2163</v>
      </c>
      <c r="AG216" s="201" t="s">
        <v>2163</v>
      </c>
      <c r="AH216" s="201" t="s">
        <v>2163</v>
      </c>
      <c r="AI216" s="201" t="s">
        <v>2163</v>
      </c>
      <c r="AJ216" s="61" t="s">
        <v>2531</v>
      </c>
      <c r="AK216" s="61" t="s">
        <v>2176</v>
      </c>
      <c r="AL216" s="114" t="s">
        <v>2163</v>
      </c>
    </row>
    <row r="217" spans="1:38">
      <c r="A217" s="105" t="s">
        <v>2758</v>
      </c>
      <c r="B217" s="63" t="s">
        <v>2764</v>
      </c>
      <c r="C217" s="201" t="s">
        <v>2163</v>
      </c>
      <c r="D217" s="201" t="s">
        <v>2163</v>
      </c>
      <c r="E217" s="201" t="s">
        <v>2163</v>
      </c>
      <c r="F217" s="201" t="s">
        <v>2163</v>
      </c>
      <c r="G217" s="201" t="s">
        <v>2163</v>
      </c>
      <c r="H217" s="201" t="s">
        <v>2163</v>
      </c>
      <c r="I217" s="201" t="s">
        <v>2163</v>
      </c>
      <c r="J217" s="201" t="s">
        <v>2163</v>
      </c>
      <c r="K217" s="201" t="s">
        <v>2163</v>
      </c>
      <c r="L217" s="201" t="s">
        <v>2163</v>
      </c>
      <c r="M217" s="201" t="s">
        <v>2163</v>
      </c>
      <c r="N217" s="201" t="s">
        <v>2163</v>
      </c>
      <c r="O217" s="201" t="s">
        <v>2163</v>
      </c>
      <c r="P217" s="201" t="s">
        <v>2163</v>
      </c>
      <c r="Q217" s="201" t="s">
        <v>2163</v>
      </c>
      <c r="R217" s="201" t="s">
        <v>2163</v>
      </c>
      <c r="S217" s="201" t="s">
        <v>2163</v>
      </c>
      <c r="T217" s="201" t="s">
        <v>2163</v>
      </c>
      <c r="U217" s="201" t="s">
        <v>2163</v>
      </c>
      <c r="V217" s="201" t="s">
        <v>2163</v>
      </c>
      <c r="W217" s="201" t="s">
        <v>2163</v>
      </c>
      <c r="X217" s="201" t="s">
        <v>2163</v>
      </c>
      <c r="Y217" s="201" t="s">
        <v>2163</v>
      </c>
      <c r="Z217" s="61" t="s">
        <v>2706</v>
      </c>
      <c r="AA217" s="61" t="s">
        <v>2769</v>
      </c>
      <c r="AB217" s="61" t="s">
        <v>2225</v>
      </c>
      <c r="AC217" s="61" t="s">
        <v>2226</v>
      </c>
      <c r="AD217" s="61" t="s">
        <v>2217</v>
      </c>
      <c r="AE217" s="201" t="s">
        <v>2163</v>
      </c>
      <c r="AF217" s="201" t="s">
        <v>2163</v>
      </c>
      <c r="AG217" s="123" t="s">
        <v>2211</v>
      </c>
      <c r="AH217" s="61" t="s">
        <v>2770</v>
      </c>
      <c r="AI217" s="201" t="s">
        <v>2163</v>
      </c>
      <c r="AJ217" s="201" t="s">
        <v>2163</v>
      </c>
      <c r="AK217" s="205" t="s">
        <v>2163</v>
      </c>
      <c r="AL217" s="61" t="s">
        <v>3805</v>
      </c>
    </row>
    <row r="218" spans="1:38">
      <c r="A218" s="129" t="s">
        <v>2801</v>
      </c>
      <c r="B218" s="63" t="s">
        <v>2803</v>
      </c>
      <c r="C218" s="204" t="s">
        <v>2163</v>
      </c>
      <c r="D218" s="204" t="s">
        <v>2163</v>
      </c>
      <c r="E218" s="204" t="s">
        <v>2163</v>
      </c>
      <c r="F218" s="204" t="s">
        <v>2163</v>
      </c>
      <c r="G218" s="204" t="s">
        <v>2163</v>
      </c>
      <c r="H218" s="204" t="s">
        <v>2163</v>
      </c>
      <c r="I218" s="204" t="s">
        <v>2163</v>
      </c>
      <c r="J218" s="204" t="s">
        <v>2163</v>
      </c>
      <c r="K218" s="204" t="s">
        <v>2163</v>
      </c>
      <c r="L218" s="204" t="s">
        <v>2163</v>
      </c>
      <c r="M218" s="204" t="s">
        <v>2163</v>
      </c>
      <c r="N218" s="204" t="s">
        <v>2163</v>
      </c>
      <c r="O218" s="204" t="s">
        <v>2163</v>
      </c>
      <c r="P218" s="204" t="s">
        <v>2163</v>
      </c>
      <c r="Q218" s="204" t="s">
        <v>2163</v>
      </c>
      <c r="R218" s="204" t="s">
        <v>2163</v>
      </c>
      <c r="S218" s="204" t="s">
        <v>2163</v>
      </c>
      <c r="T218" s="204" t="s">
        <v>2163</v>
      </c>
      <c r="U218" s="204" t="s">
        <v>2163</v>
      </c>
      <c r="V218" s="204" t="s">
        <v>2163</v>
      </c>
      <c r="W218" s="204" t="s">
        <v>2163</v>
      </c>
      <c r="X218" s="204" t="s">
        <v>2163</v>
      </c>
      <c r="Y218" s="204" t="s">
        <v>2163</v>
      </c>
      <c r="Z218" s="204" t="s">
        <v>2163</v>
      </c>
      <c r="AA218" s="204" t="s">
        <v>2163</v>
      </c>
      <c r="AB218" s="204" t="s">
        <v>2163</v>
      </c>
      <c r="AC218" s="204" t="s">
        <v>2163</v>
      </c>
      <c r="AD218" s="204" t="s">
        <v>2163</v>
      </c>
      <c r="AE218" s="204" t="s">
        <v>2163</v>
      </c>
      <c r="AF218" s="204" t="s">
        <v>2163</v>
      </c>
      <c r="AG218" s="204" t="s">
        <v>2163</v>
      </c>
      <c r="AH218" s="204" t="s">
        <v>2163</v>
      </c>
      <c r="AI218" s="204" t="s">
        <v>2163</v>
      </c>
      <c r="AJ218" s="204" t="s">
        <v>2163</v>
      </c>
      <c r="AK218" s="207" t="s">
        <v>2807</v>
      </c>
      <c r="AL218" s="61" t="s">
        <v>3805</v>
      </c>
    </row>
    <row r="219" spans="1:38">
      <c r="A219" s="129" t="s">
        <v>2802</v>
      </c>
      <c r="B219" s="63" t="s">
        <v>2805</v>
      </c>
      <c r="C219" s="205" t="s">
        <v>2163</v>
      </c>
      <c r="D219" s="205" t="s">
        <v>2163</v>
      </c>
      <c r="E219" s="205" t="s">
        <v>2163</v>
      </c>
      <c r="F219" s="205" t="s">
        <v>2163</v>
      </c>
      <c r="G219" s="205" t="s">
        <v>2163</v>
      </c>
      <c r="H219" s="205" t="s">
        <v>2163</v>
      </c>
      <c r="I219" s="205" t="s">
        <v>2163</v>
      </c>
      <c r="J219" s="205" t="s">
        <v>2163</v>
      </c>
      <c r="K219" s="205" t="s">
        <v>2163</v>
      </c>
      <c r="L219" s="205" t="s">
        <v>2163</v>
      </c>
      <c r="M219" s="205" t="s">
        <v>2163</v>
      </c>
      <c r="N219" s="205" t="s">
        <v>2163</v>
      </c>
      <c r="O219" s="205" t="s">
        <v>2163</v>
      </c>
      <c r="P219" s="205" t="s">
        <v>2163</v>
      </c>
      <c r="Q219" s="205" t="s">
        <v>2163</v>
      </c>
      <c r="R219" s="205" t="s">
        <v>2163</v>
      </c>
      <c r="S219" s="205" t="s">
        <v>2163</v>
      </c>
      <c r="T219" s="205" t="s">
        <v>2163</v>
      </c>
      <c r="U219" s="205" t="s">
        <v>2163</v>
      </c>
      <c r="V219" s="123" t="s">
        <v>2190</v>
      </c>
      <c r="W219" s="123" t="s">
        <v>2199</v>
      </c>
      <c r="X219" s="123" t="s">
        <v>2169</v>
      </c>
      <c r="Y219" s="123" t="s">
        <v>2173</v>
      </c>
      <c r="Z219" s="61" t="s">
        <v>2174</v>
      </c>
      <c r="AA219" s="205" t="s">
        <v>2163</v>
      </c>
      <c r="AB219" s="205" t="s">
        <v>2163</v>
      </c>
      <c r="AC219" s="205" t="s">
        <v>2163</v>
      </c>
      <c r="AD219" s="205" t="s">
        <v>2163</v>
      </c>
      <c r="AE219" s="123" t="s">
        <v>2209</v>
      </c>
      <c r="AF219" s="123" t="s">
        <v>2210</v>
      </c>
      <c r="AG219" s="123" t="s">
        <v>2211</v>
      </c>
      <c r="AH219" s="61" t="s">
        <v>2212</v>
      </c>
      <c r="AI219" s="123" t="s">
        <v>2213</v>
      </c>
      <c r="AJ219" s="123" t="s">
        <v>2531</v>
      </c>
      <c r="AK219" s="207" t="s">
        <v>2806</v>
      </c>
      <c r="AL219" s="114" t="s">
        <v>2163</v>
      </c>
    </row>
    <row r="220" spans="1:38">
      <c r="A220" s="129" t="s">
        <v>3557</v>
      </c>
      <c r="B220" s="63" t="s">
        <v>3546</v>
      </c>
      <c r="C220" s="243" t="s">
        <v>2163</v>
      </c>
      <c r="D220" s="243" t="s">
        <v>2163</v>
      </c>
      <c r="E220" s="243" t="s">
        <v>2163</v>
      </c>
      <c r="F220" s="243" t="s">
        <v>2163</v>
      </c>
      <c r="G220" s="243" t="s">
        <v>2163</v>
      </c>
      <c r="H220" s="243" t="s">
        <v>2163</v>
      </c>
      <c r="I220" s="243" t="s">
        <v>2163</v>
      </c>
      <c r="J220" s="243" t="s">
        <v>2163</v>
      </c>
      <c r="K220" s="243" t="s">
        <v>2163</v>
      </c>
      <c r="L220" s="243" t="s">
        <v>2163</v>
      </c>
      <c r="M220" s="243" t="s">
        <v>2163</v>
      </c>
      <c r="N220" s="243" t="s">
        <v>2163</v>
      </c>
      <c r="O220" s="243" t="s">
        <v>2163</v>
      </c>
      <c r="P220" s="243" t="s">
        <v>2163</v>
      </c>
      <c r="Q220" s="243" t="s">
        <v>2163</v>
      </c>
      <c r="R220" s="243" t="s">
        <v>2163</v>
      </c>
      <c r="S220" s="243" t="s">
        <v>2163</v>
      </c>
      <c r="T220" s="243" t="s">
        <v>2163</v>
      </c>
      <c r="U220" s="243" t="s">
        <v>2163</v>
      </c>
      <c r="V220" s="243" t="s">
        <v>2163</v>
      </c>
      <c r="W220" s="243" t="s">
        <v>2163</v>
      </c>
      <c r="X220" s="243" t="s">
        <v>2163</v>
      </c>
      <c r="Y220" s="243" t="s">
        <v>2163</v>
      </c>
      <c r="Z220" s="243" t="s">
        <v>2163</v>
      </c>
      <c r="AA220" s="243" t="s">
        <v>2163</v>
      </c>
      <c r="AB220" s="243" t="s">
        <v>2163</v>
      </c>
      <c r="AC220" s="243" t="s">
        <v>2163</v>
      </c>
      <c r="AD220" s="243" t="s">
        <v>2163</v>
      </c>
      <c r="AE220" s="265" t="s">
        <v>2240</v>
      </c>
      <c r="AF220" s="123" t="s">
        <v>2210</v>
      </c>
      <c r="AG220" s="123" t="s">
        <v>3724</v>
      </c>
      <c r="AH220" s="61" t="s">
        <v>2180</v>
      </c>
      <c r="AI220" s="61" t="s">
        <v>2181</v>
      </c>
      <c r="AJ220" s="123" t="s">
        <v>2532</v>
      </c>
      <c r="AK220" s="243" t="s">
        <v>2163</v>
      </c>
      <c r="AL220" s="61" t="s">
        <v>3805</v>
      </c>
    </row>
    <row r="221" spans="1:38">
      <c r="A221" s="129" t="s">
        <v>3751</v>
      </c>
      <c r="B221" s="63" t="s">
        <v>3749</v>
      </c>
      <c r="C221" s="274" t="s">
        <v>2163</v>
      </c>
      <c r="D221" s="274" t="s">
        <v>2163</v>
      </c>
      <c r="E221" s="274" t="s">
        <v>2163</v>
      </c>
      <c r="F221" s="274" t="s">
        <v>2163</v>
      </c>
      <c r="G221" s="274" t="s">
        <v>2163</v>
      </c>
      <c r="H221" s="274" t="s">
        <v>2163</v>
      </c>
      <c r="I221" s="274" t="s">
        <v>2163</v>
      </c>
      <c r="J221" s="274" t="s">
        <v>2163</v>
      </c>
      <c r="K221" s="274" t="s">
        <v>2163</v>
      </c>
      <c r="L221" s="274" t="s">
        <v>2163</v>
      </c>
      <c r="M221" s="276" t="s">
        <v>3696</v>
      </c>
      <c r="N221" s="274" t="s">
        <v>2163</v>
      </c>
      <c r="O221" s="274" t="s">
        <v>2163</v>
      </c>
      <c r="P221" s="274" t="s">
        <v>2163</v>
      </c>
      <c r="Q221" s="274" t="s">
        <v>2163</v>
      </c>
      <c r="R221" s="274" t="s">
        <v>2163</v>
      </c>
      <c r="S221" s="274" t="s">
        <v>2163</v>
      </c>
      <c r="T221" s="274" t="s">
        <v>2163</v>
      </c>
      <c r="U221" s="274" t="s">
        <v>2163</v>
      </c>
      <c r="V221" s="274" t="s">
        <v>2163</v>
      </c>
      <c r="W221" s="274" t="s">
        <v>2163</v>
      </c>
      <c r="X221" s="274" t="s">
        <v>2163</v>
      </c>
      <c r="Y221" s="274" t="s">
        <v>2163</v>
      </c>
      <c r="Z221" s="274" t="s">
        <v>2163</v>
      </c>
      <c r="AA221" s="274" t="s">
        <v>2163</v>
      </c>
      <c r="AB221" s="274" t="s">
        <v>2163</v>
      </c>
      <c r="AC221" s="274" t="s">
        <v>2163</v>
      </c>
      <c r="AD221" s="274" t="s">
        <v>2163</v>
      </c>
      <c r="AE221" s="274" t="s">
        <v>2163</v>
      </c>
      <c r="AF221" s="274" t="s">
        <v>2163</v>
      </c>
      <c r="AG221" s="274" t="s">
        <v>2163</v>
      </c>
      <c r="AH221" s="275" t="s">
        <v>3696</v>
      </c>
      <c r="AI221" s="275" t="s">
        <v>3696</v>
      </c>
      <c r="AJ221" s="274" t="s">
        <v>2163</v>
      </c>
      <c r="AK221" s="275" t="s">
        <v>3696</v>
      </c>
      <c r="AL221" s="61" t="s">
        <v>3805</v>
      </c>
    </row>
  </sheetData>
  <customSheetViews>
    <customSheetView guid="{35D06118-2AA7-4F0A-8D8F-9C671AEEE044}">
      <pane xSplit="2" ySplit="2" topLeftCell="I199" activePane="bottomRight" state="frozen"/>
      <selection pane="bottomRight" activeCell="K27" sqref="K27"/>
      <pageMargins left="0.7" right="0.7" top="0.75" bottom="0.75" header="0.3" footer="0.3"/>
      <pageSetup paperSize="9" orientation="portrait" r:id="rId1"/>
    </customSheetView>
  </customSheetViews>
  <mergeCells count="3">
    <mergeCell ref="A1:A2"/>
    <mergeCell ref="B1:B2"/>
    <mergeCell ref="C1:AH1"/>
  </mergeCells>
  <phoneticPr fontId="34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51"/>
  <sheetViews>
    <sheetView workbookViewId="0">
      <pane xSplit="2" ySplit="1" topLeftCell="C44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3.5"/>
  <sheetData>
    <row r="1" spans="1:30">
      <c r="A1" s="283" t="s">
        <v>2031</v>
      </c>
      <c r="B1" s="283" t="s">
        <v>4346</v>
      </c>
      <c r="C1" s="283" t="s">
        <v>4347</v>
      </c>
      <c r="D1" s="283" t="s">
        <v>4348</v>
      </c>
      <c r="E1" s="283" t="s">
        <v>4349</v>
      </c>
      <c r="F1" s="283" t="s">
        <v>3855</v>
      </c>
      <c r="G1" s="283" t="s">
        <v>3859</v>
      </c>
      <c r="H1" s="283" t="s">
        <v>3863</v>
      </c>
      <c r="I1" s="283" t="s">
        <v>3861</v>
      </c>
      <c r="J1" s="283" t="s">
        <v>4350</v>
      </c>
      <c r="K1" s="283" t="s">
        <v>4351</v>
      </c>
      <c r="L1" s="283" t="s">
        <v>4352</v>
      </c>
      <c r="M1" s="283" t="s">
        <v>3858</v>
      </c>
      <c r="N1" s="283" t="s">
        <v>4353</v>
      </c>
      <c r="O1" s="283" t="s">
        <v>558</v>
      </c>
      <c r="P1" s="283" t="s">
        <v>4354</v>
      </c>
      <c r="Q1" s="283" t="s">
        <v>4355</v>
      </c>
      <c r="R1" s="283" t="s">
        <v>4356</v>
      </c>
      <c r="S1" s="283" t="s">
        <v>4357</v>
      </c>
      <c r="T1" s="283" t="s">
        <v>4358</v>
      </c>
      <c r="U1" s="283" t="s">
        <v>4359</v>
      </c>
      <c r="V1" s="283" t="s">
        <v>4360</v>
      </c>
      <c r="W1" s="283" t="s">
        <v>4361</v>
      </c>
      <c r="X1" s="283" t="s">
        <v>161</v>
      </c>
      <c r="Y1" s="283" t="s">
        <v>162</v>
      </c>
      <c r="Z1" s="283" t="s">
        <v>163</v>
      </c>
      <c r="AA1" s="283" t="s">
        <v>164</v>
      </c>
      <c r="AB1" s="283" t="s">
        <v>4362</v>
      </c>
      <c r="AC1" s="283" t="s">
        <v>4363</v>
      </c>
      <c r="AD1" s="283" t="s">
        <v>4364</v>
      </c>
    </row>
    <row r="2" spans="1:30">
      <c r="A2" s="283">
        <v>20050121</v>
      </c>
      <c r="B2" s="284" t="s">
        <v>2021</v>
      </c>
      <c r="C2" s="283">
        <v>1</v>
      </c>
      <c r="D2" s="283" t="s">
        <v>3652</v>
      </c>
      <c r="E2" s="283" t="s">
        <v>4771</v>
      </c>
      <c r="F2" s="283"/>
      <c r="G2" s="283">
        <v>1</v>
      </c>
      <c r="H2" s="283"/>
      <c r="I2" s="283"/>
      <c r="J2" s="283"/>
      <c r="K2" s="283"/>
      <c r="L2" s="283"/>
      <c r="M2" s="283" t="s">
        <v>3930</v>
      </c>
      <c r="N2" s="283"/>
      <c r="O2" s="283"/>
      <c r="P2" s="283"/>
      <c r="Q2" s="283"/>
      <c r="R2" s="283">
        <v>2</v>
      </c>
      <c r="S2" s="283"/>
      <c r="T2" s="283"/>
      <c r="U2" s="283"/>
      <c r="V2" s="283"/>
      <c r="W2" s="283"/>
      <c r="X2" s="283"/>
      <c r="Y2" s="283">
        <v>5</v>
      </c>
      <c r="Z2" s="283">
        <v>5</v>
      </c>
      <c r="AA2" s="283"/>
      <c r="AB2" s="283"/>
      <c r="AC2" s="283"/>
      <c r="AD2" s="283"/>
    </row>
    <row r="3" spans="1:30">
      <c r="A3" s="283">
        <v>20050221</v>
      </c>
      <c r="B3" s="284" t="s">
        <v>2022</v>
      </c>
      <c r="C3" s="283">
        <v>1</v>
      </c>
      <c r="D3" s="283" t="s">
        <v>3652</v>
      </c>
      <c r="E3" s="283" t="s">
        <v>4771</v>
      </c>
      <c r="F3" s="283"/>
      <c r="G3" s="283">
        <v>2</v>
      </c>
      <c r="H3" s="283"/>
      <c r="I3" s="283"/>
      <c r="J3" s="283"/>
      <c r="K3" s="283"/>
      <c r="L3" s="283"/>
      <c r="M3" s="283" t="s">
        <v>3930</v>
      </c>
      <c r="N3" s="283"/>
      <c r="O3" s="283"/>
      <c r="P3" s="283"/>
      <c r="Q3" s="283"/>
      <c r="R3" s="283">
        <v>2</v>
      </c>
      <c r="S3" s="283"/>
      <c r="T3" s="283"/>
      <c r="U3" s="283"/>
      <c r="V3" s="283"/>
      <c r="W3" s="283"/>
      <c r="X3" s="283"/>
      <c r="Y3" s="283">
        <v>5</v>
      </c>
      <c r="Z3" s="283">
        <v>5</v>
      </c>
      <c r="AA3" s="283"/>
      <c r="AB3" s="283"/>
      <c r="AC3" s="283"/>
      <c r="AD3" s="283"/>
    </row>
    <row r="4" spans="1:30">
      <c r="A4" s="283">
        <v>20050321</v>
      </c>
      <c r="B4" s="284" t="s">
        <v>2020</v>
      </c>
      <c r="C4" s="283">
        <v>1</v>
      </c>
      <c r="D4" s="283" t="s">
        <v>3652</v>
      </c>
      <c r="E4" s="283" t="s">
        <v>4771</v>
      </c>
      <c r="F4" s="283"/>
      <c r="G4" s="283">
        <v>1</v>
      </c>
      <c r="H4" s="283"/>
      <c r="I4" s="283"/>
      <c r="J4" s="283"/>
      <c r="K4" s="283"/>
      <c r="L4" s="283"/>
      <c r="M4" s="283" t="s">
        <v>3930</v>
      </c>
      <c r="N4" s="283"/>
      <c r="O4" s="283"/>
      <c r="P4" s="283"/>
      <c r="Q4" s="283">
        <v>1</v>
      </c>
      <c r="R4" s="283">
        <v>2</v>
      </c>
      <c r="S4" s="283"/>
      <c r="T4" s="283"/>
      <c r="U4" s="283"/>
      <c r="V4" s="283"/>
      <c r="W4" s="283"/>
      <c r="X4" s="283"/>
      <c r="Y4" s="283">
        <v>5</v>
      </c>
      <c r="Z4" s="283">
        <v>5</v>
      </c>
      <c r="AA4" s="283"/>
      <c r="AB4" s="283"/>
      <c r="AC4" s="283"/>
      <c r="AD4" s="283"/>
    </row>
    <row r="5" spans="1:30">
      <c r="A5" s="283">
        <v>20050421</v>
      </c>
      <c r="B5" s="284" t="s">
        <v>4777</v>
      </c>
      <c r="C5" s="283">
        <v>1</v>
      </c>
      <c r="D5" s="283" t="s">
        <v>3652</v>
      </c>
      <c r="E5" s="283" t="s">
        <v>4771</v>
      </c>
      <c r="F5" s="283"/>
      <c r="G5" s="283">
        <v>2</v>
      </c>
      <c r="H5" s="283"/>
      <c r="I5" s="283"/>
      <c r="J5" s="283"/>
      <c r="K5" s="283"/>
      <c r="L5" s="283"/>
      <c r="M5" s="283" t="s">
        <v>3941</v>
      </c>
      <c r="N5" s="283"/>
      <c r="O5" s="283"/>
      <c r="P5" s="283"/>
      <c r="Q5" s="283">
        <v>2</v>
      </c>
      <c r="R5" s="283">
        <v>2</v>
      </c>
      <c r="S5" s="283"/>
      <c r="T5" s="283"/>
      <c r="U5" s="283"/>
      <c r="V5" s="283"/>
      <c r="W5" s="283"/>
      <c r="X5" s="283"/>
      <c r="Y5" s="283">
        <v>5</v>
      </c>
      <c r="Z5" s="283">
        <v>5</v>
      </c>
      <c r="AA5" s="283"/>
      <c r="AB5" s="283"/>
      <c r="AC5" s="283"/>
      <c r="AD5" s="283"/>
    </row>
    <row r="6" spans="1:30">
      <c r="A6" s="283">
        <v>20050521</v>
      </c>
      <c r="B6" s="284" t="s">
        <v>2024</v>
      </c>
      <c r="C6" s="283">
        <v>1</v>
      </c>
      <c r="D6" s="283" t="s">
        <v>3652</v>
      </c>
      <c r="E6" s="283" t="s">
        <v>4771</v>
      </c>
      <c r="F6" s="283"/>
      <c r="G6" s="283">
        <v>8</v>
      </c>
      <c r="H6" s="283"/>
      <c r="I6" s="283"/>
      <c r="J6" s="283"/>
      <c r="K6" s="283"/>
      <c r="L6" s="283"/>
      <c r="M6" s="283" t="s">
        <v>3941</v>
      </c>
      <c r="N6" s="283"/>
      <c r="O6" s="283"/>
      <c r="P6" s="283"/>
      <c r="Q6" s="283">
        <v>2</v>
      </c>
      <c r="R6" s="283">
        <v>2</v>
      </c>
      <c r="S6" s="283"/>
      <c r="T6" s="283"/>
      <c r="U6" s="283"/>
      <c r="V6" s="283"/>
      <c r="W6" s="283"/>
      <c r="X6" s="283"/>
      <c r="Y6" s="283">
        <v>5</v>
      </c>
      <c r="Z6" s="283">
        <v>5</v>
      </c>
      <c r="AA6" s="283"/>
      <c r="AB6" s="283"/>
      <c r="AC6" s="283"/>
      <c r="AD6" s="283"/>
    </row>
    <row r="7" spans="1:30">
      <c r="A7" s="283">
        <v>20050621</v>
      </c>
      <c r="B7" s="284" t="s">
        <v>2023</v>
      </c>
      <c r="C7" s="283">
        <v>1</v>
      </c>
      <c r="D7" s="283" t="s">
        <v>3652</v>
      </c>
      <c r="E7" s="283" t="s">
        <v>4771</v>
      </c>
      <c r="F7" s="283"/>
      <c r="G7" s="283">
        <v>3</v>
      </c>
      <c r="H7" s="283"/>
      <c r="I7" s="283"/>
      <c r="J7" s="283"/>
      <c r="K7" s="283"/>
      <c r="L7" s="283"/>
      <c r="M7" s="283" t="s">
        <v>3941</v>
      </c>
      <c r="N7" s="283"/>
      <c r="O7" s="283"/>
      <c r="P7" s="283"/>
      <c r="Q7" s="283">
        <v>3</v>
      </c>
      <c r="R7" s="283">
        <v>2</v>
      </c>
      <c r="S7" s="283"/>
      <c r="T7" s="283"/>
      <c r="U7" s="283"/>
      <c r="V7" s="283"/>
      <c r="W7" s="283"/>
      <c r="X7" s="283"/>
      <c r="Y7" s="283">
        <v>5</v>
      </c>
      <c r="Z7" s="283">
        <v>5</v>
      </c>
      <c r="AA7" s="283"/>
      <c r="AB7" s="283"/>
      <c r="AC7" s="283"/>
      <c r="AD7" s="283"/>
    </row>
    <row r="8" spans="1:30">
      <c r="A8" s="283">
        <v>20050721</v>
      </c>
      <c r="B8" s="284" t="s">
        <v>2025</v>
      </c>
      <c r="C8" s="283">
        <v>1</v>
      </c>
      <c r="D8" s="283" t="s">
        <v>3652</v>
      </c>
      <c r="E8" s="283" t="s">
        <v>4771</v>
      </c>
      <c r="F8" s="283"/>
      <c r="G8" s="283">
        <v>10</v>
      </c>
      <c r="H8" s="283"/>
      <c r="I8" s="283"/>
      <c r="J8" s="283"/>
      <c r="K8" s="283"/>
      <c r="L8" s="283"/>
      <c r="M8" s="283" t="s">
        <v>3899</v>
      </c>
      <c r="N8" s="283"/>
      <c r="O8" s="283"/>
      <c r="P8" s="283"/>
      <c r="Q8" s="283">
        <v>4</v>
      </c>
      <c r="R8" s="283">
        <v>2</v>
      </c>
      <c r="S8" s="283">
        <v>0.2</v>
      </c>
      <c r="T8" s="283"/>
      <c r="U8" s="283"/>
      <c r="V8" s="283"/>
      <c r="W8" s="283"/>
      <c r="X8" s="283"/>
      <c r="Y8" s="283">
        <v>5</v>
      </c>
      <c r="Z8" s="283">
        <v>5</v>
      </c>
      <c r="AA8" s="283"/>
      <c r="AB8" s="283"/>
      <c r="AC8" s="283"/>
      <c r="AD8" s="283"/>
    </row>
    <row r="9" spans="1:30">
      <c r="A9" s="283">
        <v>20050821</v>
      </c>
      <c r="B9" s="284" t="s">
        <v>2026</v>
      </c>
      <c r="C9" s="283">
        <v>1</v>
      </c>
      <c r="D9" s="283" t="s">
        <v>3652</v>
      </c>
      <c r="E9" s="283" t="s">
        <v>4771</v>
      </c>
      <c r="F9" s="283"/>
      <c r="G9" s="283">
        <v>15</v>
      </c>
      <c r="H9" s="283"/>
      <c r="I9" s="283"/>
      <c r="J9" s="283"/>
      <c r="K9" s="283"/>
      <c r="L9" s="283"/>
      <c r="M9" s="283" t="s">
        <v>3899</v>
      </c>
      <c r="N9" s="283"/>
      <c r="O9" s="283"/>
      <c r="P9" s="283"/>
      <c r="Q9" s="283">
        <v>4</v>
      </c>
      <c r="R9" s="283">
        <v>2</v>
      </c>
      <c r="S9" s="283">
        <v>0.2</v>
      </c>
      <c r="T9" s="283"/>
      <c r="U9" s="283"/>
      <c r="V9" s="283"/>
      <c r="W9" s="283"/>
      <c r="X9" s="283"/>
      <c r="Y9" s="283">
        <v>5</v>
      </c>
      <c r="Z9" s="283">
        <v>5</v>
      </c>
      <c r="AA9" s="283"/>
      <c r="AB9" s="283"/>
      <c r="AC9" s="283"/>
      <c r="AD9" s="283"/>
    </row>
    <row r="10" spans="1:30">
      <c r="A10" s="283">
        <v>20050921</v>
      </c>
      <c r="B10" s="284" t="s">
        <v>4776</v>
      </c>
      <c r="C10" s="283">
        <v>1</v>
      </c>
      <c r="D10" s="283" t="s">
        <v>3652</v>
      </c>
      <c r="E10" s="283" t="s">
        <v>4771</v>
      </c>
      <c r="F10" s="283"/>
      <c r="G10" s="283">
        <v>20</v>
      </c>
      <c r="H10" s="283"/>
      <c r="I10" s="283"/>
      <c r="J10" s="283"/>
      <c r="K10" s="283"/>
      <c r="L10" s="283"/>
      <c r="M10" s="283" t="s">
        <v>3899</v>
      </c>
      <c r="N10" s="283"/>
      <c r="O10" s="283"/>
      <c r="P10" s="283"/>
      <c r="Q10" s="283">
        <v>5</v>
      </c>
      <c r="R10" s="283">
        <v>2</v>
      </c>
      <c r="S10" s="283">
        <v>0.2</v>
      </c>
      <c r="T10" s="283"/>
      <c r="U10" s="283"/>
      <c r="V10" s="283"/>
      <c r="W10" s="283"/>
      <c r="X10" s="283"/>
      <c r="Y10" s="283">
        <v>5</v>
      </c>
      <c r="Z10" s="283">
        <v>5</v>
      </c>
      <c r="AA10" s="283"/>
      <c r="AB10" s="283"/>
      <c r="AC10" s="283"/>
      <c r="AD10" s="283"/>
    </row>
    <row r="11" spans="1:30">
      <c r="A11" s="283">
        <v>20051021</v>
      </c>
      <c r="B11" s="284" t="s">
        <v>2018</v>
      </c>
      <c r="C11" s="283">
        <v>1</v>
      </c>
      <c r="D11" s="283" t="s">
        <v>3654</v>
      </c>
      <c r="E11" s="283" t="s">
        <v>4771</v>
      </c>
      <c r="F11" s="283"/>
      <c r="G11" s="283">
        <v>1</v>
      </c>
      <c r="H11" s="283"/>
      <c r="I11" s="283"/>
      <c r="J11" s="283"/>
      <c r="K11" s="283"/>
      <c r="L11" s="283"/>
      <c r="M11" s="283" t="s">
        <v>3930</v>
      </c>
      <c r="N11" s="283"/>
      <c r="O11" s="283"/>
      <c r="P11" s="283"/>
      <c r="Q11" s="283">
        <v>2</v>
      </c>
      <c r="R11" s="283">
        <v>2</v>
      </c>
      <c r="S11" s="283"/>
      <c r="T11" s="283"/>
      <c r="U11" s="283"/>
      <c r="V11" s="283"/>
      <c r="W11" s="283"/>
      <c r="X11" s="283"/>
      <c r="Y11" s="283">
        <v>3</v>
      </c>
      <c r="Z11" s="283">
        <v>3</v>
      </c>
      <c r="AA11" s="283"/>
      <c r="AB11" s="283"/>
      <c r="AC11" s="283"/>
      <c r="AD11" s="283"/>
    </row>
    <row r="12" spans="1:30">
      <c r="A12" s="283">
        <v>20051121</v>
      </c>
      <c r="B12" s="284" t="s">
        <v>2017</v>
      </c>
      <c r="C12" s="283">
        <v>1</v>
      </c>
      <c r="D12" s="283" t="s">
        <v>3654</v>
      </c>
      <c r="E12" s="283" t="s">
        <v>4771</v>
      </c>
      <c r="F12" s="283"/>
      <c r="G12" s="283">
        <v>1</v>
      </c>
      <c r="H12" s="283"/>
      <c r="I12" s="283"/>
      <c r="J12" s="283"/>
      <c r="K12" s="283"/>
      <c r="L12" s="283"/>
      <c r="M12" s="283" t="s">
        <v>3941</v>
      </c>
      <c r="N12" s="283"/>
      <c r="O12" s="283"/>
      <c r="P12" s="283"/>
      <c r="Q12" s="283"/>
      <c r="R12" s="283">
        <v>2</v>
      </c>
      <c r="S12" s="283"/>
      <c r="T12" s="283"/>
      <c r="U12" s="283"/>
      <c r="V12" s="283"/>
      <c r="W12" s="283"/>
      <c r="X12" s="283"/>
      <c r="Y12" s="283">
        <v>3</v>
      </c>
      <c r="Z12" s="283">
        <v>3</v>
      </c>
      <c r="AA12" s="283"/>
      <c r="AB12" s="283"/>
      <c r="AC12" s="283"/>
      <c r="AD12" s="283"/>
    </row>
    <row r="13" spans="1:30">
      <c r="A13" s="283">
        <v>20051221</v>
      </c>
      <c r="B13" s="284" t="s">
        <v>2019</v>
      </c>
      <c r="C13" s="283">
        <v>1</v>
      </c>
      <c r="D13" s="283" t="s">
        <v>3654</v>
      </c>
      <c r="E13" s="283" t="s">
        <v>4771</v>
      </c>
      <c r="F13" s="283"/>
      <c r="G13" s="283">
        <v>7</v>
      </c>
      <c r="H13" s="283"/>
      <c r="I13" s="283"/>
      <c r="J13" s="283"/>
      <c r="K13" s="283"/>
      <c r="L13" s="283"/>
      <c r="M13" s="283" t="s">
        <v>3941</v>
      </c>
      <c r="N13" s="283"/>
      <c r="O13" s="283"/>
      <c r="P13" s="283"/>
      <c r="Q13" s="283">
        <v>3</v>
      </c>
      <c r="R13" s="283">
        <v>2</v>
      </c>
      <c r="S13" s="283"/>
      <c r="T13" s="283"/>
      <c r="U13" s="283"/>
      <c r="V13" s="283"/>
      <c r="W13" s="283"/>
      <c r="X13" s="283"/>
      <c r="Y13" s="283">
        <v>3</v>
      </c>
      <c r="Z13" s="283">
        <v>3</v>
      </c>
      <c r="AA13" s="283"/>
      <c r="AB13" s="283"/>
      <c r="AC13" s="283"/>
      <c r="AD13" s="283"/>
    </row>
    <row r="14" spans="1:30">
      <c r="A14" s="283">
        <v>20051321</v>
      </c>
      <c r="B14" s="284" t="s">
        <v>2012</v>
      </c>
      <c r="C14" s="283">
        <v>1</v>
      </c>
      <c r="D14" s="283" t="s">
        <v>3861</v>
      </c>
      <c r="E14" s="283" t="s">
        <v>4771</v>
      </c>
      <c r="F14" s="283"/>
      <c r="G14" s="283"/>
      <c r="H14" s="283"/>
      <c r="I14" s="283">
        <v>2</v>
      </c>
      <c r="J14" s="283"/>
      <c r="K14" s="283"/>
      <c r="L14" s="283"/>
      <c r="M14" s="283" t="s">
        <v>3930</v>
      </c>
      <c r="N14" s="283"/>
      <c r="O14" s="283"/>
      <c r="P14" s="283"/>
      <c r="Q14" s="283"/>
      <c r="R14" s="283">
        <v>2</v>
      </c>
      <c r="S14" s="283"/>
      <c r="T14" s="283"/>
      <c r="U14" s="283"/>
      <c r="V14" s="283"/>
      <c r="W14" s="283"/>
      <c r="X14" s="283">
        <v>3</v>
      </c>
      <c r="Y14" s="283">
        <v>3</v>
      </c>
      <c r="Z14" s="283"/>
      <c r="AA14" s="283"/>
      <c r="AB14" s="283"/>
      <c r="AC14" s="283"/>
      <c r="AD14" s="283"/>
    </row>
    <row r="15" spans="1:30">
      <c r="A15" s="283">
        <v>20051421</v>
      </c>
      <c r="B15" s="284" t="s">
        <v>2013</v>
      </c>
      <c r="C15" s="283">
        <v>1</v>
      </c>
      <c r="D15" s="283" t="s">
        <v>3861</v>
      </c>
      <c r="E15" s="283" t="s">
        <v>4771</v>
      </c>
      <c r="F15" s="283"/>
      <c r="G15" s="283"/>
      <c r="H15" s="283"/>
      <c r="I15" s="283">
        <v>5</v>
      </c>
      <c r="J15" s="283"/>
      <c r="K15" s="283"/>
      <c r="L15" s="283"/>
      <c r="M15" s="283" t="s">
        <v>3930</v>
      </c>
      <c r="N15" s="283"/>
      <c r="O15" s="283"/>
      <c r="P15" s="283"/>
      <c r="Q15" s="283"/>
      <c r="R15" s="283">
        <v>2</v>
      </c>
      <c r="S15" s="283"/>
      <c r="T15" s="283"/>
      <c r="U15" s="283"/>
      <c r="V15" s="283"/>
      <c r="W15" s="283"/>
      <c r="X15" s="283">
        <v>3</v>
      </c>
      <c r="Y15" s="283">
        <v>3</v>
      </c>
      <c r="Z15" s="283"/>
      <c r="AA15" s="283"/>
      <c r="AB15" s="283"/>
      <c r="AC15" s="283"/>
      <c r="AD15" s="283"/>
    </row>
    <row r="16" spans="1:30">
      <c r="A16" s="283">
        <v>20051521</v>
      </c>
      <c r="B16" s="284" t="s">
        <v>2014</v>
      </c>
      <c r="C16" s="283">
        <v>1</v>
      </c>
      <c r="D16" s="283" t="s">
        <v>3861</v>
      </c>
      <c r="E16" s="283" t="s">
        <v>4771</v>
      </c>
      <c r="F16" s="283"/>
      <c r="G16" s="283"/>
      <c r="H16" s="283"/>
      <c r="I16" s="283">
        <v>10</v>
      </c>
      <c r="J16" s="283"/>
      <c r="K16" s="283"/>
      <c r="L16" s="283"/>
      <c r="M16" s="283" t="s">
        <v>3930</v>
      </c>
      <c r="N16" s="283"/>
      <c r="O16" s="283"/>
      <c r="P16" s="283"/>
      <c r="Q16" s="283"/>
      <c r="R16" s="283">
        <v>2</v>
      </c>
      <c r="S16" s="283"/>
      <c r="T16" s="283"/>
      <c r="U16" s="283"/>
      <c r="V16" s="283"/>
      <c r="W16" s="283"/>
      <c r="X16" s="283">
        <v>3</v>
      </c>
      <c r="Y16" s="283">
        <v>3</v>
      </c>
      <c r="Z16" s="283"/>
      <c r="AA16" s="283"/>
      <c r="AB16" s="283"/>
      <c r="AC16" s="283"/>
      <c r="AD16" s="283"/>
    </row>
    <row r="17" spans="1:30">
      <c r="A17" s="283">
        <v>20051621</v>
      </c>
      <c r="B17" s="284" t="s">
        <v>2009</v>
      </c>
      <c r="C17" s="283">
        <v>1</v>
      </c>
      <c r="D17" s="283" t="s">
        <v>3698</v>
      </c>
      <c r="E17" s="283" t="s">
        <v>4771</v>
      </c>
      <c r="F17" s="283"/>
      <c r="G17" s="283"/>
      <c r="H17" s="283"/>
      <c r="I17" s="283">
        <v>4</v>
      </c>
      <c r="J17" s="283">
        <v>2</v>
      </c>
      <c r="K17" s="283">
        <v>5</v>
      </c>
      <c r="L17" s="283"/>
      <c r="M17" s="283" t="s">
        <v>613</v>
      </c>
      <c r="N17" s="283"/>
      <c r="O17" s="283"/>
      <c r="P17" s="283"/>
      <c r="Q17" s="283"/>
      <c r="R17" s="283">
        <v>2</v>
      </c>
      <c r="S17" s="283"/>
      <c r="T17" s="283"/>
      <c r="U17" s="283"/>
      <c r="V17" s="283"/>
      <c r="W17" s="283"/>
      <c r="X17" s="283"/>
      <c r="Y17" s="283"/>
      <c r="Z17" s="283">
        <v>3</v>
      </c>
      <c r="AA17" s="283">
        <v>2</v>
      </c>
      <c r="AB17" s="283"/>
      <c r="AC17" s="283"/>
      <c r="AD17" s="283"/>
    </row>
    <row r="18" spans="1:30">
      <c r="A18" s="283">
        <v>20051721</v>
      </c>
      <c r="B18" s="284" t="s">
        <v>2010</v>
      </c>
      <c r="C18" s="283">
        <v>1</v>
      </c>
      <c r="D18" s="283" t="s">
        <v>3698</v>
      </c>
      <c r="E18" s="283" t="s">
        <v>4771</v>
      </c>
      <c r="F18" s="283"/>
      <c r="G18" s="283"/>
      <c r="H18" s="283"/>
      <c r="I18" s="283">
        <v>6</v>
      </c>
      <c r="J18" s="283">
        <v>4</v>
      </c>
      <c r="K18" s="283">
        <v>5</v>
      </c>
      <c r="L18" s="283"/>
      <c r="M18" s="283" t="s">
        <v>613</v>
      </c>
      <c r="N18" s="283"/>
      <c r="O18" s="283"/>
      <c r="P18" s="283"/>
      <c r="Q18" s="283"/>
      <c r="R18" s="283">
        <v>2</v>
      </c>
      <c r="S18" s="283"/>
      <c r="T18" s="283"/>
      <c r="U18" s="283"/>
      <c r="V18" s="283"/>
      <c r="W18" s="283"/>
      <c r="X18" s="283"/>
      <c r="Y18" s="283"/>
      <c r="Z18" s="283">
        <v>3</v>
      </c>
      <c r="AA18" s="283">
        <v>2</v>
      </c>
      <c r="AB18" s="283"/>
      <c r="AC18" s="283"/>
      <c r="AD18" s="283"/>
    </row>
    <row r="19" spans="1:30">
      <c r="A19" s="283">
        <v>20051821</v>
      </c>
      <c r="B19" s="284" t="s">
        <v>2011</v>
      </c>
      <c r="C19" s="283">
        <v>1</v>
      </c>
      <c r="D19" s="283" t="s">
        <v>3698</v>
      </c>
      <c r="E19" s="283" t="s">
        <v>4771</v>
      </c>
      <c r="F19" s="283"/>
      <c r="G19" s="283"/>
      <c r="H19" s="283"/>
      <c r="I19" s="283">
        <v>11</v>
      </c>
      <c r="J19" s="283">
        <v>7</v>
      </c>
      <c r="K19" s="283">
        <v>5</v>
      </c>
      <c r="L19" s="283"/>
      <c r="M19" s="283" t="s">
        <v>613</v>
      </c>
      <c r="N19" s="283"/>
      <c r="O19" s="283"/>
      <c r="P19" s="283"/>
      <c r="Q19" s="283">
        <v>4</v>
      </c>
      <c r="R19" s="283">
        <v>2</v>
      </c>
      <c r="S19" s="283"/>
      <c r="T19" s="283"/>
      <c r="U19" s="283"/>
      <c r="V19" s="283"/>
      <c r="W19" s="283"/>
      <c r="X19" s="283"/>
      <c r="Y19" s="283"/>
      <c r="Z19" s="283">
        <v>3</v>
      </c>
      <c r="AA19" s="283">
        <v>2</v>
      </c>
      <c r="AB19" s="283"/>
      <c r="AC19" s="283"/>
      <c r="AD19" s="283"/>
    </row>
    <row r="20" spans="1:30">
      <c r="A20" s="283">
        <v>20051921</v>
      </c>
      <c r="B20" s="284" t="s">
        <v>2004</v>
      </c>
      <c r="C20" s="283">
        <v>1</v>
      </c>
      <c r="D20" s="283" t="s">
        <v>3697</v>
      </c>
      <c r="E20" s="283" t="s">
        <v>4771</v>
      </c>
      <c r="F20" s="283"/>
      <c r="G20" s="283"/>
      <c r="H20" s="283"/>
      <c r="I20" s="283"/>
      <c r="J20" s="283"/>
      <c r="K20" s="283"/>
      <c r="L20" s="283"/>
      <c r="M20" s="283" t="s">
        <v>613</v>
      </c>
      <c r="N20" s="283"/>
      <c r="O20" s="283"/>
      <c r="P20" s="283"/>
      <c r="Q20" s="283">
        <v>2</v>
      </c>
      <c r="R20" s="283">
        <v>2</v>
      </c>
      <c r="S20" s="283"/>
      <c r="T20" s="283"/>
      <c r="U20" s="283"/>
      <c r="V20" s="283"/>
      <c r="W20" s="283"/>
      <c r="X20" s="283"/>
      <c r="Y20" s="283"/>
      <c r="Z20" s="283">
        <v>3</v>
      </c>
      <c r="AA20" s="283">
        <v>2</v>
      </c>
      <c r="AB20" s="283"/>
      <c r="AC20" s="283"/>
      <c r="AD20" s="283"/>
    </row>
    <row r="21" spans="1:30">
      <c r="A21" s="283">
        <v>20052021</v>
      </c>
      <c r="B21" s="284" t="s">
        <v>2005</v>
      </c>
      <c r="C21" s="283">
        <v>1</v>
      </c>
      <c r="D21" s="283" t="s">
        <v>3697</v>
      </c>
      <c r="E21" s="283" t="s">
        <v>4771</v>
      </c>
      <c r="F21" s="283"/>
      <c r="G21" s="283"/>
      <c r="H21" s="283"/>
      <c r="I21" s="283"/>
      <c r="J21" s="283"/>
      <c r="K21" s="283"/>
      <c r="L21" s="283"/>
      <c r="M21" s="283" t="s">
        <v>613</v>
      </c>
      <c r="N21" s="283"/>
      <c r="O21" s="283"/>
      <c r="P21" s="283"/>
      <c r="Q21" s="283">
        <v>5</v>
      </c>
      <c r="R21" s="283">
        <v>2</v>
      </c>
      <c r="S21" s="283"/>
      <c r="T21" s="283"/>
      <c r="U21" s="283"/>
      <c r="V21" s="283"/>
      <c r="W21" s="283"/>
      <c r="X21" s="283"/>
      <c r="Y21" s="283"/>
      <c r="Z21" s="283">
        <v>3</v>
      </c>
      <c r="AA21" s="283">
        <v>2</v>
      </c>
      <c r="AB21" s="283"/>
      <c r="AC21" s="283"/>
      <c r="AD21" s="283"/>
    </row>
    <row r="22" spans="1:30">
      <c r="A22" s="283">
        <v>20052121</v>
      </c>
      <c r="B22" s="284" t="s">
        <v>2006</v>
      </c>
      <c r="C22" s="283">
        <v>1</v>
      </c>
      <c r="D22" s="283" t="s">
        <v>3697</v>
      </c>
      <c r="E22" s="283" t="s">
        <v>4771</v>
      </c>
      <c r="F22" s="283"/>
      <c r="G22" s="283"/>
      <c r="H22" s="283"/>
      <c r="I22" s="283"/>
      <c r="J22" s="283"/>
      <c r="K22" s="283"/>
      <c r="L22" s="283"/>
      <c r="M22" s="283" t="s">
        <v>613</v>
      </c>
      <c r="N22" s="283"/>
      <c r="O22" s="283"/>
      <c r="P22" s="283"/>
      <c r="Q22" s="283">
        <v>9</v>
      </c>
      <c r="R22" s="283">
        <v>2</v>
      </c>
      <c r="S22" s="283"/>
      <c r="T22" s="283"/>
      <c r="U22" s="283"/>
      <c r="V22" s="283"/>
      <c r="W22" s="283"/>
      <c r="X22" s="283"/>
      <c r="Y22" s="283"/>
      <c r="Z22" s="283">
        <v>3</v>
      </c>
      <c r="AA22" s="283">
        <v>2</v>
      </c>
      <c r="AB22" s="283"/>
      <c r="AC22" s="283"/>
      <c r="AD22" s="283"/>
    </row>
    <row r="23" spans="1:30">
      <c r="A23" s="283">
        <v>20052221</v>
      </c>
      <c r="B23" s="284" t="s">
        <v>2007</v>
      </c>
      <c r="C23" s="283">
        <v>1</v>
      </c>
      <c r="D23" s="283" t="s">
        <v>3697</v>
      </c>
      <c r="E23" s="283" t="s">
        <v>4771</v>
      </c>
      <c r="F23" s="283"/>
      <c r="G23" s="283"/>
      <c r="H23" s="283"/>
      <c r="I23" s="283"/>
      <c r="J23" s="283"/>
      <c r="K23" s="283"/>
      <c r="L23" s="283"/>
      <c r="M23" s="283" t="s">
        <v>613</v>
      </c>
      <c r="N23" s="283"/>
      <c r="O23" s="283"/>
      <c r="P23" s="283"/>
      <c r="Q23" s="283">
        <v>13</v>
      </c>
      <c r="R23" s="283">
        <v>2</v>
      </c>
      <c r="S23" s="283"/>
      <c r="T23" s="283"/>
      <c r="U23" s="283"/>
      <c r="V23" s="283"/>
      <c r="W23" s="283"/>
      <c r="X23" s="283"/>
      <c r="Y23" s="283"/>
      <c r="Z23" s="283">
        <v>3</v>
      </c>
      <c r="AA23" s="283">
        <v>2</v>
      </c>
      <c r="AB23" s="283"/>
      <c r="AC23" s="283"/>
      <c r="AD23" s="283"/>
    </row>
    <row r="24" spans="1:30">
      <c r="A24" s="283">
        <v>20052321</v>
      </c>
      <c r="B24" s="284" t="s">
        <v>2001</v>
      </c>
      <c r="C24" s="283">
        <v>1</v>
      </c>
      <c r="D24" s="283" t="s">
        <v>3699</v>
      </c>
      <c r="E24" s="283" t="s">
        <v>4771</v>
      </c>
      <c r="F24" s="283"/>
      <c r="G24" s="283"/>
      <c r="H24" s="283"/>
      <c r="I24" s="283"/>
      <c r="J24" s="283">
        <v>1</v>
      </c>
      <c r="K24" s="283"/>
      <c r="L24" s="283"/>
      <c r="M24" s="283" t="s">
        <v>613</v>
      </c>
      <c r="N24" s="283"/>
      <c r="O24" s="283"/>
      <c r="P24" s="283">
        <v>3</v>
      </c>
      <c r="Q24" s="283"/>
      <c r="R24" s="283">
        <v>2</v>
      </c>
      <c r="S24" s="283"/>
      <c r="T24" s="283"/>
      <c r="U24" s="283"/>
      <c r="V24" s="283"/>
      <c r="W24" s="283"/>
      <c r="X24" s="283"/>
      <c r="Y24" s="283"/>
      <c r="Z24" s="283">
        <v>3</v>
      </c>
      <c r="AA24" s="283">
        <v>2</v>
      </c>
      <c r="AB24" s="283"/>
      <c r="AC24" s="283"/>
      <c r="AD24" s="283"/>
    </row>
    <row r="25" spans="1:30">
      <c r="A25" s="283">
        <v>20052421</v>
      </c>
      <c r="B25" s="284" t="s">
        <v>2002</v>
      </c>
      <c r="C25" s="283">
        <v>1</v>
      </c>
      <c r="D25" s="283" t="s">
        <v>3699</v>
      </c>
      <c r="E25" s="283" t="s">
        <v>4771</v>
      </c>
      <c r="F25" s="283"/>
      <c r="G25" s="283"/>
      <c r="H25" s="283"/>
      <c r="I25" s="283"/>
      <c r="J25" s="283">
        <v>2</v>
      </c>
      <c r="K25" s="283"/>
      <c r="L25" s="283"/>
      <c r="M25" s="283" t="s">
        <v>613</v>
      </c>
      <c r="N25" s="283"/>
      <c r="O25" s="283"/>
      <c r="P25" s="283">
        <v>6</v>
      </c>
      <c r="Q25" s="283"/>
      <c r="R25" s="283">
        <v>2</v>
      </c>
      <c r="S25" s="283"/>
      <c r="T25" s="283"/>
      <c r="U25" s="283"/>
      <c r="V25" s="283"/>
      <c r="W25" s="283"/>
      <c r="X25" s="283"/>
      <c r="Y25" s="283"/>
      <c r="Z25" s="283">
        <v>3</v>
      </c>
      <c r="AA25" s="283">
        <v>2</v>
      </c>
      <c r="AB25" s="283"/>
      <c r="AC25" s="283"/>
      <c r="AD25" s="283"/>
    </row>
    <row r="26" spans="1:30">
      <c r="A26" s="283">
        <v>20052521</v>
      </c>
      <c r="B26" s="284" t="s">
        <v>1998</v>
      </c>
      <c r="C26" s="283">
        <v>1</v>
      </c>
      <c r="D26" s="283" t="s">
        <v>3700</v>
      </c>
      <c r="E26" s="283" t="s">
        <v>4771</v>
      </c>
      <c r="F26" s="283"/>
      <c r="G26" s="283"/>
      <c r="H26" s="283"/>
      <c r="I26" s="283"/>
      <c r="J26" s="283">
        <v>1</v>
      </c>
      <c r="K26" s="283">
        <v>5</v>
      </c>
      <c r="L26" s="283"/>
      <c r="M26" s="283" t="s">
        <v>613</v>
      </c>
      <c r="N26" s="283"/>
      <c r="O26" s="283"/>
      <c r="P26" s="283">
        <v>1</v>
      </c>
      <c r="Q26" s="283">
        <v>1</v>
      </c>
      <c r="R26" s="283">
        <v>2</v>
      </c>
      <c r="S26" s="283"/>
      <c r="T26" s="283"/>
      <c r="U26" s="283"/>
      <c r="V26" s="283"/>
      <c r="W26" s="283"/>
      <c r="X26" s="283"/>
      <c r="Y26" s="283"/>
      <c r="Z26" s="283">
        <v>3</v>
      </c>
      <c r="AA26" s="283">
        <v>2</v>
      </c>
      <c r="AB26" s="283"/>
      <c r="AC26" s="283"/>
      <c r="AD26" s="283"/>
    </row>
    <row r="27" spans="1:30">
      <c r="A27" s="283">
        <v>20052621</v>
      </c>
      <c r="B27" s="284" t="s">
        <v>1999</v>
      </c>
      <c r="C27" s="283">
        <v>1</v>
      </c>
      <c r="D27" s="283" t="s">
        <v>3700</v>
      </c>
      <c r="E27" s="283" t="s">
        <v>4771</v>
      </c>
      <c r="F27" s="283"/>
      <c r="G27" s="283"/>
      <c r="H27" s="283"/>
      <c r="I27" s="283"/>
      <c r="J27" s="283">
        <v>2</v>
      </c>
      <c r="K27" s="283">
        <v>10</v>
      </c>
      <c r="L27" s="283"/>
      <c r="M27" s="283" t="s">
        <v>613</v>
      </c>
      <c r="N27" s="283"/>
      <c r="O27" s="283"/>
      <c r="P27" s="283">
        <v>4</v>
      </c>
      <c r="Q27" s="283">
        <v>2</v>
      </c>
      <c r="R27" s="283">
        <v>2</v>
      </c>
      <c r="S27" s="283"/>
      <c r="T27" s="283"/>
      <c r="U27" s="283"/>
      <c r="V27" s="283"/>
      <c r="W27" s="283"/>
      <c r="X27" s="283"/>
      <c r="Y27" s="283"/>
      <c r="Z27" s="283">
        <v>3</v>
      </c>
      <c r="AA27" s="283">
        <v>2</v>
      </c>
      <c r="AB27" s="283"/>
      <c r="AC27" s="283"/>
      <c r="AD27" s="283"/>
    </row>
    <row r="28" spans="1:30">
      <c r="A28" s="283">
        <v>20052721</v>
      </c>
      <c r="B28" s="284" t="s">
        <v>1993</v>
      </c>
      <c r="C28" s="283">
        <v>1</v>
      </c>
      <c r="D28" s="283" t="s">
        <v>3670</v>
      </c>
      <c r="E28" s="283" t="s">
        <v>4771</v>
      </c>
      <c r="F28" s="283"/>
      <c r="G28" s="283"/>
      <c r="H28" s="283"/>
      <c r="I28" s="283"/>
      <c r="J28" s="283"/>
      <c r="K28" s="283">
        <v>5</v>
      </c>
      <c r="L28" s="283">
        <v>5</v>
      </c>
      <c r="M28" s="283" t="s">
        <v>613</v>
      </c>
      <c r="N28" s="283"/>
      <c r="O28" s="283"/>
      <c r="P28" s="283"/>
      <c r="Q28" s="283">
        <v>5</v>
      </c>
      <c r="R28" s="283">
        <v>2</v>
      </c>
      <c r="S28" s="283">
        <v>0.5</v>
      </c>
      <c r="T28" s="283"/>
      <c r="U28" s="283"/>
      <c r="V28" s="283"/>
      <c r="W28" s="283"/>
      <c r="X28" s="283"/>
      <c r="Y28" s="283"/>
      <c r="Z28" s="283">
        <v>10</v>
      </c>
      <c r="AA28" s="283">
        <v>10</v>
      </c>
      <c r="AB28" s="283"/>
      <c r="AC28" s="283"/>
      <c r="AD28" s="283"/>
    </row>
    <row r="29" spans="1:30">
      <c r="A29" s="283">
        <v>20052821</v>
      </c>
      <c r="B29" s="284" t="s">
        <v>1992</v>
      </c>
      <c r="C29" s="283">
        <v>1</v>
      </c>
      <c r="D29" s="283" t="s">
        <v>3670</v>
      </c>
      <c r="E29" s="283" t="s">
        <v>4771</v>
      </c>
      <c r="F29" s="283"/>
      <c r="G29" s="283"/>
      <c r="H29" s="283"/>
      <c r="I29" s="283"/>
      <c r="J29" s="283"/>
      <c r="K29" s="283">
        <v>5</v>
      </c>
      <c r="L29" s="283">
        <v>10</v>
      </c>
      <c r="M29" s="283" t="s">
        <v>613</v>
      </c>
      <c r="N29" s="283"/>
      <c r="O29" s="283"/>
      <c r="P29" s="283"/>
      <c r="Q29" s="283"/>
      <c r="R29" s="283">
        <v>2</v>
      </c>
      <c r="S29" s="283">
        <v>0.2</v>
      </c>
      <c r="T29" s="283"/>
      <c r="U29" s="283"/>
      <c r="V29" s="283"/>
      <c r="W29" s="283"/>
      <c r="X29" s="283"/>
      <c r="Y29" s="283"/>
      <c r="Z29" s="283">
        <v>10</v>
      </c>
      <c r="AA29" s="283">
        <v>10</v>
      </c>
      <c r="AB29" s="283"/>
      <c r="AC29" s="283"/>
      <c r="AD29" s="283"/>
    </row>
    <row r="30" spans="1:30">
      <c r="A30" s="283">
        <v>20052921</v>
      </c>
      <c r="B30" s="284" t="s">
        <v>1995</v>
      </c>
      <c r="C30" s="283">
        <v>1</v>
      </c>
      <c r="D30" s="283" t="s">
        <v>3670</v>
      </c>
      <c r="E30" s="283" t="s">
        <v>4771</v>
      </c>
      <c r="F30" s="283"/>
      <c r="G30" s="283"/>
      <c r="H30" s="283"/>
      <c r="I30" s="283"/>
      <c r="J30" s="283"/>
      <c r="K30" s="283">
        <v>10</v>
      </c>
      <c r="L30" s="283">
        <v>15</v>
      </c>
      <c r="M30" s="283" t="s">
        <v>613</v>
      </c>
      <c r="N30" s="283"/>
      <c r="O30" s="283"/>
      <c r="P30" s="283"/>
      <c r="Q30" s="283"/>
      <c r="R30" s="283">
        <v>2</v>
      </c>
      <c r="S30" s="283">
        <v>0.5</v>
      </c>
      <c r="T30" s="283"/>
      <c r="U30" s="283"/>
      <c r="V30" s="283"/>
      <c r="W30" s="283"/>
      <c r="X30" s="283"/>
      <c r="Y30" s="283"/>
      <c r="Z30" s="283">
        <v>10</v>
      </c>
      <c r="AA30" s="283">
        <v>10</v>
      </c>
      <c r="AB30" s="283"/>
      <c r="AC30" s="283"/>
      <c r="AD30" s="283"/>
    </row>
    <row r="31" spans="1:30">
      <c r="A31" s="283">
        <v>20053021</v>
      </c>
      <c r="B31" s="284" t="s">
        <v>1994</v>
      </c>
      <c r="C31" s="283">
        <v>1</v>
      </c>
      <c r="D31" s="283" t="s">
        <v>3670</v>
      </c>
      <c r="E31" s="283" t="s">
        <v>4771</v>
      </c>
      <c r="F31" s="283"/>
      <c r="G31" s="283"/>
      <c r="H31" s="283"/>
      <c r="I31" s="283"/>
      <c r="J31" s="283"/>
      <c r="K31" s="283">
        <v>10</v>
      </c>
      <c r="L31" s="283">
        <v>5</v>
      </c>
      <c r="M31" s="283" t="s">
        <v>613</v>
      </c>
      <c r="N31" s="283"/>
      <c r="O31" s="283"/>
      <c r="P31" s="283"/>
      <c r="Q31" s="283">
        <v>10</v>
      </c>
      <c r="R31" s="283">
        <v>2</v>
      </c>
      <c r="S31" s="283">
        <v>0.2</v>
      </c>
      <c r="T31" s="283"/>
      <c r="U31" s="283"/>
      <c r="V31" s="283"/>
      <c r="W31" s="283"/>
      <c r="X31" s="283"/>
      <c r="Y31" s="283"/>
      <c r="Z31" s="283">
        <v>10</v>
      </c>
      <c r="AA31" s="283">
        <v>10</v>
      </c>
      <c r="AB31" s="283"/>
      <c r="AC31" s="283"/>
      <c r="AD31" s="283"/>
    </row>
    <row r="32" spans="1:30">
      <c r="A32" s="283">
        <v>20053121</v>
      </c>
      <c r="B32" s="284" t="s">
        <v>1997</v>
      </c>
      <c r="C32" s="283">
        <v>1</v>
      </c>
      <c r="D32" s="283" t="s">
        <v>3670</v>
      </c>
      <c r="E32" s="283" t="s">
        <v>4771</v>
      </c>
      <c r="F32" s="283"/>
      <c r="G32" s="283"/>
      <c r="H32" s="283"/>
      <c r="I32" s="283"/>
      <c r="J32" s="283">
        <v>5</v>
      </c>
      <c r="K32" s="283">
        <v>16</v>
      </c>
      <c r="L32" s="283">
        <v>24</v>
      </c>
      <c r="M32" s="283" t="s">
        <v>613</v>
      </c>
      <c r="N32" s="283">
        <v>3</v>
      </c>
      <c r="O32" s="283"/>
      <c r="P32" s="283"/>
      <c r="Q32" s="283">
        <v>5</v>
      </c>
      <c r="R32" s="283">
        <v>2</v>
      </c>
      <c r="S32" s="283">
        <v>0.5</v>
      </c>
      <c r="T32" s="283"/>
      <c r="U32" s="283"/>
      <c r="V32" s="283"/>
      <c r="W32" s="283"/>
      <c r="X32" s="283"/>
      <c r="Y32" s="283"/>
      <c r="Z32" s="283">
        <v>10</v>
      </c>
      <c r="AA32" s="283">
        <v>10</v>
      </c>
      <c r="AB32" s="283"/>
      <c r="AC32" s="283"/>
      <c r="AD32" s="283"/>
    </row>
    <row r="33" spans="1:30">
      <c r="A33" s="283">
        <v>20053221</v>
      </c>
      <c r="B33" s="284" t="s">
        <v>1996</v>
      </c>
      <c r="C33" s="283">
        <v>1</v>
      </c>
      <c r="D33" s="283" t="s">
        <v>3670</v>
      </c>
      <c r="E33" s="283" t="s">
        <v>4771</v>
      </c>
      <c r="F33" s="283"/>
      <c r="G33" s="283"/>
      <c r="H33" s="283"/>
      <c r="I33" s="283"/>
      <c r="J33" s="283">
        <v>5</v>
      </c>
      <c r="K33" s="283">
        <v>12</v>
      </c>
      <c r="L33" s="283">
        <v>16</v>
      </c>
      <c r="M33" s="283" t="s">
        <v>613</v>
      </c>
      <c r="N33" s="283">
        <v>2</v>
      </c>
      <c r="O33" s="283"/>
      <c r="P33" s="283"/>
      <c r="Q33" s="283">
        <v>18</v>
      </c>
      <c r="R33" s="283">
        <v>2</v>
      </c>
      <c r="S33" s="283">
        <v>0.2</v>
      </c>
      <c r="T33" s="283"/>
      <c r="U33" s="283"/>
      <c r="V33" s="283"/>
      <c r="W33" s="283"/>
      <c r="X33" s="283"/>
      <c r="Y33" s="283"/>
      <c r="Z33" s="283">
        <v>10</v>
      </c>
      <c r="AA33" s="283">
        <v>10</v>
      </c>
      <c r="AB33" s="283"/>
      <c r="AC33" s="283"/>
      <c r="AD33" s="283"/>
    </row>
    <row r="34" spans="1:30">
      <c r="A34" s="283">
        <v>20053321</v>
      </c>
      <c r="B34" s="284" t="s">
        <v>1983</v>
      </c>
      <c r="C34" s="283">
        <v>1</v>
      </c>
      <c r="D34" s="283" t="s">
        <v>4365</v>
      </c>
      <c r="E34" s="283" t="s">
        <v>4771</v>
      </c>
      <c r="F34" s="283"/>
      <c r="G34" s="283"/>
      <c r="H34" s="283"/>
      <c r="I34" s="283"/>
      <c r="J34" s="283"/>
      <c r="K34" s="283"/>
      <c r="L34" s="283"/>
      <c r="M34" s="283" t="s">
        <v>613</v>
      </c>
      <c r="N34" s="283">
        <v>10</v>
      </c>
      <c r="O34" s="283"/>
      <c r="P34" s="283"/>
      <c r="Q34" s="283"/>
      <c r="R34" s="283">
        <v>2</v>
      </c>
      <c r="S34" s="283"/>
      <c r="T34" s="283"/>
      <c r="U34" s="283"/>
      <c r="V34" s="283"/>
      <c r="W34" s="283"/>
      <c r="X34" s="283">
        <v>5</v>
      </c>
      <c r="Y34" s="283"/>
      <c r="Z34" s="283">
        <v>5</v>
      </c>
      <c r="AA34" s="283"/>
      <c r="AB34" s="283"/>
      <c r="AC34" s="283"/>
      <c r="AD34" s="283"/>
    </row>
    <row r="35" spans="1:30">
      <c r="A35" s="283">
        <v>20053421</v>
      </c>
      <c r="B35" s="284" t="s">
        <v>1982</v>
      </c>
      <c r="C35" s="283">
        <v>1</v>
      </c>
      <c r="D35" s="283" t="s">
        <v>4365</v>
      </c>
      <c r="E35" s="283" t="s">
        <v>4771</v>
      </c>
      <c r="F35" s="283"/>
      <c r="G35" s="283"/>
      <c r="H35" s="283"/>
      <c r="I35" s="283"/>
      <c r="J35" s="283"/>
      <c r="K35" s="283"/>
      <c r="L35" s="283"/>
      <c r="M35" s="283" t="s">
        <v>613</v>
      </c>
      <c r="N35" s="283">
        <v>15</v>
      </c>
      <c r="O35" s="283"/>
      <c r="P35" s="283"/>
      <c r="Q35" s="283"/>
      <c r="R35" s="283">
        <v>2</v>
      </c>
      <c r="S35" s="283"/>
      <c r="T35" s="283"/>
      <c r="U35" s="283"/>
      <c r="V35" s="283"/>
      <c r="W35" s="283"/>
      <c r="X35" s="283">
        <v>5</v>
      </c>
      <c r="Y35" s="283"/>
      <c r="Z35" s="283">
        <v>5</v>
      </c>
      <c r="AA35" s="283"/>
      <c r="AB35" s="283"/>
      <c r="AC35" s="283"/>
      <c r="AD35" s="283"/>
    </row>
    <row r="36" spans="1:30">
      <c r="A36" s="283">
        <v>20053521</v>
      </c>
      <c r="B36" s="284" t="s">
        <v>4775</v>
      </c>
      <c r="C36" s="283">
        <v>1</v>
      </c>
      <c r="D36" s="283" t="s">
        <v>4411</v>
      </c>
      <c r="E36" s="283" t="s">
        <v>4771</v>
      </c>
      <c r="F36" s="283"/>
      <c r="G36" s="283"/>
      <c r="H36" s="283"/>
      <c r="I36" s="283"/>
      <c r="J36" s="283"/>
      <c r="K36" s="283"/>
      <c r="L36" s="283"/>
      <c r="M36" s="283" t="s">
        <v>613</v>
      </c>
      <c r="N36" s="283"/>
      <c r="O36" s="283"/>
      <c r="P36" s="283"/>
      <c r="Q36" s="283">
        <v>10</v>
      </c>
      <c r="R36" s="283">
        <v>2</v>
      </c>
      <c r="S36" s="283"/>
      <c r="T36" s="283"/>
      <c r="U36" s="283"/>
      <c r="V36" s="283"/>
      <c r="W36" s="283"/>
      <c r="X36" s="283">
        <v>5</v>
      </c>
      <c r="Y36" s="283">
        <v>5</v>
      </c>
      <c r="Z36" s="283"/>
      <c r="AA36" s="283"/>
      <c r="AB36" s="283"/>
      <c r="AC36" s="283"/>
      <c r="AD36" s="283"/>
    </row>
    <row r="37" spans="1:30">
      <c r="A37" s="283">
        <v>20053621</v>
      </c>
      <c r="B37" s="284" t="s">
        <v>1978</v>
      </c>
      <c r="C37" s="283">
        <v>1</v>
      </c>
      <c r="D37" s="283" t="s">
        <v>4411</v>
      </c>
      <c r="E37" s="283" t="s">
        <v>4771</v>
      </c>
      <c r="F37" s="283"/>
      <c r="G37" s="283">
        <v>15</v>
      </c>
      <c r="H37" s="283"/>
      <c r="I37" s="283"/>
      <c r="J37" s="283"/>
      <c r="K37" s="283"/>
      <c r="L37" s="283">
        <v>5</v>
      </c>
      <c r="M37" s="283" t="s">
        <v>613</v>
      </c>
      <c r="N37" s="283"/>
      <c r="O37" s="283"/>
      <c r="P37" s="283"/>
      <c r="Q37" s="283"/>
      <c r="R37" s="283">
        <v>2</v>
      </c>
      <c r="S37" s="283"/>
      <c r="T37" s="283"/>
      <c r="U37" s="283"/>
      <c r="V37" s="283"/>
      <c r="W37" s="283"/>
      <c r="X37" s="283">
        <v>5</v>
      </c>
      <c r="Y37" s="283">
        <v>5</v>
      </c>
      <c r="Z37" s="283"/>
      <c r="AA37" s="283"/>
      <c r="AB37" s="283"/>
      <c r="AC37" s="283"/>
      <c r="AD37" s="283"/>
    </row>
    <row r="38" spans="1:30">
      <c r="A38" s="283">
        <v>20053721</v>
      </c>
      <c r="B38" s="284" t="s">
        <v>1975</v>
      </c>
      <c r="C38" s="283">
        <v>1</v>
      </c>
      <c r="D38" s="283" t="s">
        <v>4385</v>
      </c>
      <c r="E38" s="283" t="s">
        <v>4771</v>
      </c>
      <c r="F38" s="283"/>
      <c r="G38" s="283"/>
      <c r="H38" s="283"/>
      <c r="I38" s="283"/>
      <c r="J38" s="283"/>
      <c r="K38" s="283"/>
      <c r="L38" s="283"/>
      <c r="M38" s="283" t="s">
        <v>613</v>
      </c>
      <c r="N38" s="283"/>
      <c r="O38" s="283"/>
      <c r="P38" s="283"/>
      <c r="Q38" s="283">
        <v>2</v>
      </c>
      <c r="R38" s="283">
        <v>2</v>
      </c>
      <c r="S38" s="283">
        <v>0.4</v>
      </c>
      <c r="T38" s="283"/>
      <c r="U38" s="283"/>
      <c r="V38" s="283"/>
      <c r="W38" s="283"/>
      <c r="X38" s="283"/>
      <c r="Y38" s="283">
        <v>2</v>
      </c>
      <c r="Z38" s="283">
        <v>5</v>
      </c>
      <c r="AA38" s="283"/>
      <c r="AB38" s="283"/>
      <c r="AC38" s="283"/>
      <c r="AD38" s="283"/>
    </row>
    <row r="39" spans="1:30">
      <c r="A39" s="283">
        <v>20053821</v>
      </c>
      <c r="B39" s="284" t="s">
        <v>1976</v>
      </c>
      <c r="C39" s="283">
        <v>1</v>
      </c>
      <c r="D39" s="283" t="s">
        <v>4385</v>
      </c>
      <c r="E39" s="283" t="s">
        <v>4771</v>
      </c>
      <c r="F39" s="283"/>
      <c r="G39" s="283"/>
      <c r="H39" s="283"/>
      <c r="I39" s="283"/>
      <c r="J39" s="283"/>
      <c r="K39" s="283"/>
      <c r="L39" s="283"/>
      <c r="M39" s="283" t="s">
        <v>613</v>
      </c>
      <c r="N39" s="283"/>
      <c r="O39" s="283"/>
      <c r="P39" s="283"/>
      <c r="Q39" s="283">
        <v>4</v>
      </c>
      <c r="R39" s="283">
        <v>2</v>
      </c>
      <c r="S39" s="283">
        <v>0.4</v>
      </c>
      <c r="T39" s="283"/>
      <c r="U39" s="283"/>
      <c r="V39" s="283"/>
      <c r="W39" s="283"/>
      <c r="X39" s="283"/>
      <c r="Y39" s="283">
        <v>2</v>
      </c>
      <c r="Z39" s="283">
        <v>5</v>
      </c>
      <c r="AA39" s="283"/>
      <c r="AB39" s="283"/>
      <c r="AC39" s="283"/>
      <c r="AD39" s="283"/>
    </row>
    <row r="40" spans="1:30">
      <c r="A40" s="283">
        <v>20053921</v>
      </c>
      <c r="B40" s="284" t="s">
        <v>1977</v>
      </c>
      <c r="C40" s="283">
        <v>1</v>
      </c>
      <c r="D40" s="283" t="s">
        <v>4385</v>
      </c>
      <c r="E40" s="283" t="s">
        <v>4771</v>
      </c>
      <c r="F40" s="283"/>
      <c r="G40" s="283"/>
      <c r="H40" s="283"/>
      <c r="I40" s="283"/>
      <c r="J40" s="283"/>
      <c r="K40" s="283"/>
      <c r="L40" s="283"/>
      <c r="M40" s="283" t="s">
        <v>613</v>
      </c>
      <c r="N40" s="283"/>
      <c r="O40" s="283"/>
      <c r="P40" s="283"/>
      <c r="Q40" s="283">
        <v>8</v>
      </c>
      <c r="R40" s="283">
        <v>2</v>
      </c>
      <c r="S40" s="283">
        <v>0.4</v>
      </c>
      <c r="T40" s="283"/>
      <c r="U40" s="283"/>
      <c r="V40" s="283"/>
      <c r="W40" s="283"/>
      <c r="X40" s="283"/>
      <c r="Y40" s="283">
        <v>2</v>
      </c>
      <c r="Z40" s="283">
        <v>5</v>
      </c>
      <c r="AA40" s="283"/>
      <c r="AB40" s="283"/>
      <c r="AC40" s="283"/>
      <c r="AD40" s="283"/>
    </row>
    <row r="41" spans="1:30">
      <c r="A41" s="283">
        <v>20054021</v>
      </c>
      <c r="B41" s="284" t="s">
        <v>4774</v>
      </c>
      <c r="C41" s="283">
        <v>1</v>
      </c>
      <c r="D41" s="283" t="s">
        <v>4385</v>
      </c>
      <c r="E41" s="283" t="s">
        <v>4771</v>
      </c>
      <c r="F41" s="283"/>
      <c r="G41" s="283"/>
      <c r="H41" s="283"/>
      <c r="I41" s="283"/>
      <c r="J41" s="283"/>
      <c r="K41" s="283"/>
      <c r="L41" s="283"/>
      <c r="M41" s="283" t="s">
        <v>613</v>
      </c>
      <c r="N41" s="283"/>
      <c r="O41" s="283"/>
      <c r="P41" s="283"/>
      <c r="Q41" s="283">
        <v>12</v>
      </c>
      <c r="R41" s="283">
        <v>2</v>
      </c>
      <c r="S41" s="283">
        <v>0.4</v>
      </c>
      <c r="T41" s="283"/>
      <c r="U41" s="283"/>
      <c r="V41" s="283"/>
      <c r="W41" s="283"/>
      <c r="X41" s="283"/>
      <c r="Y41" s="283">
        <v>2</v>
      </c>
      <c r="Z41" s="283">
        <v>5</v>
      </c>
      <c r="AA41" s="283"/>
      <c r="AB41" s="283"/>
      <c r="AC41" s="283"/>
      <c r="AD41" s="283"/>
    </row>
    <row r="42" spans="1:30">
      <c r="A42" s="283">
        <v>20054121</v>
      </c>
      <c r="B42" s="284" t="s">
        <v>2015</v>
      </c>
      <c r="C42" s="283">
        <v>1</v>
      </c>
      <c r="D42" s="283" t="s">
        <v>3861</v>
      </c>
      <c r="E42" s="283" t="s">
        <v>4771</v>
      </c>
      <c r="F42" s="283"/>
      <c r="G42" s="283"/>
      <c r="H42" s="283"/>
      <c r="I42" s="283">
        <v>18</v>
      </c>
      <c r="J42" s="283"/>
      <c r="K42" s="283"/>
      <c r="L42" s="283">
        <v>5</v>
      </c>
      <c r="M42" s="283" t="s">
        <v>613</v>
      </c>
      <c r="N42" s="283"/>
      <c r="O42" s="283"/>
      <c r="P42" s="283"/>
      <c r="Q42" s="283"/>
      <c r="R42" s="283">
        <v>2</v>
      </c>
      <c r="S42" s="283"/>
      <c r="T42" s="283"/>
      <c r="U42" s="283"/>
      <c r="V42" s="283"/>
      <c r="W42" s="283"/>
      <c r="X42" s="283">
        <v>3</v>
      </c>
      <c r="Y42" s="283">
        <v>3</v>
      </c>
      <c r="Z42" s="283"/>
      <c r="AA42" s="283"/>
      <c r="AB42" s="283"/>
      <c r="AC42" s="283"/>
      <c r="AD42" s="283"/>
    </row>
    <row r="43" spans="1:30">
      <c r="A43" s="283">
        <v>20054221</v>
      </c>
      <c r="B43" s="284" t="s">
        <v>1971</v>
      </c>
      <c r="C43" s="283">
        <v>1</v>
      </c>
      <c r="D43" s="283" t="s">
        <v>4408</v>
      </c>
      <c r="E43" s="283" t="s">
        <v>4771</v>
      </c>
      <c r="F43" s="283"/>
      <c r="G43" s="283"/>
      <c r="H43" s="283"/>
      <c r="I43" s="283"/>
      <c r="J43" s="283">
        <v>7</v>
      </c>
      <c r="K43" s="283"/>
      <c r="L43" s="283"/>
      <c r="M43" s="283" t="s">
        <v>613</v>
      </c>
      <c r="N43" s="283"/>
      <c r="O43" s="283"/>
      <c r="P43" s="283"/>
      <c r="Q43" s="283"/>
      <c r="R43" s="283">
        <v>2</v>
      </c>
      <c r="S43" s="283"/>
      <c r="T43" s="283"/>
      <c r="U43" s="283"/>
      <c r="V43" s="283"/>
      <c r="W43" s="283"/>
      <c r="X43" s="283">
        <v>3</v>
      </c>
      <c r="Y43" s="283"/>
      <c r="Z43" s="283"/>
      <c r="AA43" s="283">
        <v>2</v>
      </c>
      <c r="AB43" s="283"/>
      <c r="AC43" s="283"/>
      <c r="AD43" s="283"/>
    </row>
    <row r="44" spans="1:30">
      <c r="A44" s="283">
        <v>20054321</v>
      </c>
      <c r="B44" s="284" t="s">
        <v>1972</v>
      </c>
      <c r="C44" s="283">
        <v>1</v>
      </c>
      <c r="D44" s="283" t="s">
        <v>4408</v>
      </c>
      <c r="E44" s="283" t="s">
        <v>4771</v>
      </c>
      <c r="F44" s="283"/>
      <c r="G44" s="283"/>
      <c r="H44" s="283"/>
      <c r="I44" s="283"/>
      <c r="J44" s="283">
        <v>9</v>
      </c>
      <c r="K44" s="283"/>
      <c r="L44" s="283"/>
      <c r="M44" s="283" t="s">
        <v>613</v>
      </c>
      <c r="N44" s="283"/>
      <c r="O44" s="283"/>
      <c r="P44" s="283"/>
      <c r="Q44" s="283"/>
      <c r="R44" s="283">
        <v>2</v>
      </c>
      <c r="S44" s="283"/>
      <c r="T44" s="283"/>
      <c r="U44" s="283"/>
      <c r="V44" s="283"/>
      <c r="W44" s="283"/>
      <c r="X44" s="283">
        <v>3</v>
      </c>
      <c r="Y44" s="283"/>
      <c r="Z44" s="283"/>
      <c r="AA44" s="283">
        <v>2</v>
      </c>
      <c r="AB44" s="283"/>
      <c r="AC44" s="283"/>
      <c r="AD44" s="283"/>
    </row>
    <row r="45" spans="1:30">
      <c r="A45" s="283">
        <v>20054421</v>
      </c>
      <c r="B45" s="284" t="s">
        <v>1973</v>
      </c>
      <c r="C45" s="283">
        <v>1</v>
      </c>
      <c r="D45" s="283" t="s">
        <v>4408</v>
      </c>
      <c r="E45" s="283" t="s">
        <v>4771</v>
      </c>
      <c r="F45" s="283"/>
      <c r="G45" s="283"/>
      <c r="H45" s="283"/>
      <c r="I45" s="283"/>
      <c r="J45" s="283">
        <v>13</v>
      </c>
      <c r="K45" s="283"/>
      <c r="L45" s="283"/>
      <c r="M45" s="283" t="s">
        <v>613</v>
      </c>
      <c r="N45" s="283"/>
      <c r="O45" s="283"/>
      <c r="P45" s="283"/>
      <c r="Q45" s="283"/>
      <c r="R45" s="283">
        <v>2</v>
      </c>
      <c r="S45" s="283"/>
      <c r="T45" s="283"/>
      <c r="U45" s="283"/>
      <c r="V45" s="283"/>
      <c r="W45" s="283"/>
      <c r="X45" s="283">
        <v>3</v>
      </c>
      <c r="Y45" s="283"/>
      <c r="Z45" s="283"/>
      <c r="AA45" s="283">
        <v>2</v>
      </c>
      <c r="AB45" s="283"/>
      <c r="AC45" s="283"/>
      <c r="AD45" s="283"/>
    </row>
    <row r="46" spans="1:30">
      <c r="A46" s="283">
        <v>20054521</v>
      </c>
      <c r="B46" s="284" t="s">
        <v>1974</v>
      </c>
      <c r="C46" s="283">
        <v>1</v>
      </c>
      <c r="D46" s="283" t="s">
        <v>4408</v>
      </c>
      <c r="E46" s="283" t="s">
        <v>4771</v>
      </c>
      <c r="F46" s="283"/>
      <c r="G46" s="283"/>
      <c r="H46" s="283"/>
      <c r="I46" s="283"/>
      <c r="J46" s="283">
        <v>16</v>
      </c>
      <c r="K46" s="283"/>
      <c r="L46" s="283"/>
      <c r="M46" s="283" t="s">
        <v>613</v>
      </c>
      <c r="N46" s="283"/>
      <c r="O46" s="283"/>
      <c r="P46" s="283"/>
      <c r="Q46" s="283"/>
      <c r="R46" s="283">
        <v>2</v>
      </c>
      <c r="S46" s="283"/>
      <c r="T46" s="283"/>
      <c r="U46" s="283"/>
      <c r="V46" s="283"/>
      <c r="W46" s="283"/>
      <c r="X46" s="283">
        <v>3</v>
      </c>
      <c r="Y46" s="283"/>
      <c r="Z46" s="283"/>
      <c r="AA46" s="283">
        <v>2</v>
      </c>
      <c r="AB46" s="283"/>
      <c r="AC46" s="283"/>
      <c r="AD46" s="283"/>
    </row>
    <row r="47" spans="1:30">
      <c r="A47" s="283">
        <v>20054621</v>
      </c>
      <c r="B47" s="284" t="s">
        <v>2003</v>
      </c>
      <c r="C47" s="283">
        <v>1</v>
      </c>
      <c r="D47" s="283" t="s">
        <v>3699</v>
      </c>
      <c r="E47" s="283" t="s">
        <v>4771</v>
      </c>
      <c r="F47" s="283"/>
      <c r="G47" s="283"/>
      <c r="H47" s="283"/>
      <c r="I47" s="283"/>
      <c r="J47" s="283">
        <v>7</v>
      </c>
      <c r="K47" s="283"/>
      <c r="L47" s="283"/>
      <c r="M47" s="283" t="s">
        <v>613</v>
      </c>
      <c r="N47" s="283"/>
      <c r="O47" s="283"/>
      <c r="P47" s="283">
        <v>10</v>
      </c>
      <c r="Q47" s="283">
        <v>8</v>
      </c>
      <c r="R47" s="283">
        <v>2</v>
      </c>
      <c r="S47" s="283"/>
      <c r="T47" s="283"/>
      <c r="U47" s="283"/>
      <c r="V47" s="283"/>
      <c r="W47" s="283"/>
      <c r="X47" s="283"/>
      <c r="Y47" s="283"/>
      <c r="Z47" s="283">
        <v>3</v>
      </c>
      <c r="AA47" s="283">
        <v>2</v>
      </c>
      <c r="AB47" s="283"/>
      <c r="AC47" s="283"/>
      <c r="AD47" s="283"/>
    </row>
    <row r="48" spans="1:30">
      <c r="A48" s="283">
        <v>20054721</v>
      </c>
      <c r="B48" s="288" t="s">
        <v>4773</v>
      </c>
      <c r="C48" s="283">
        <v>6</v>
      </c>
      <c r="D48" s="283" t="s">
        <v>4365</v>
      </c>
      <c r="E48" s="283" t="s">
        <v>4771</v>
      </c>
      <c r="F48" s="283"/>
      <c r="G48" s="283">
        <v>1</v>
      </c>
      <c r="H48" s="283"/>
      <c r="I48" s="283">
        <v>1</v>
      </c>
      <c r="J48" s="283">
        <v>1</v>
      </c>
      <c r="K48" s="283">
        <v>1</v>
      </c>
      <c r="L48" s="283">
        <v>1</v>
      </c>
      <c r="M48" s="283" t="s">
        <v>613</v>
      </c>
      <c r="N48" s="283">
        <v>1</v>
      </c>
      <c r="O48" s="283"/>
      <c r="P48" s="283">
        <v>1</v>
      </c>
      <c r="Q48" s="283">
        <v>1</v>
      </c>
      <c r="R48" s="283">
        <v>2</v>
      </c>
      <c r="S48" s="283"/>
      <c r="T48" s="283"/>
      <c r="U48" s="283"/>
      <c r="V48" s="283"/>
      <c r="W48" s="283"/>
      <c r="X48" s="283">
        <v>5</v>
      </c>
      <c r="Y48" s="283"/>
      <c r="Z48" s="283">
        <v>5</v>
      </c>
      <c r="AA48" s="283"/>
      <c r="AB48" s="283"/>
      <c r="AC48" s="283"/>
      <c r="AD48" s="283"/>
    </row>
    <row r="49" spans="1:30">
      <c r="A49" s="283">
        <v>20054821</v>
      </c>
      <c r="B49" s="288" t="s">
        <v>4772</v>
      </c>
      <c r="C49" s="283">
        <v>6</v>
      </c>
      <c r="D49" s="283" t="s">
        <v>4365</v>
      </c>
      <c r="E49" s="283" t="s">
        <v>4771</v>
      </c>
      <c r="F49" s="283"/>
      <c r="G49" s="283">
        <v>2</v>
      </c>
      <c r="H49" s="283"/>
      <c r="I49" s="283">
        <v>2</v>
      </c>
      <c r="J49" s="283">
        <v>2</v>
      </c>
      <c r="K49" s="283">
        <v>2</v>
      </c>
      <c r="L49" s="283">
        <v>2</v>
      </c>
      <c r="M49" s="283" t="s">
        <v>613</v>
      </c>
      <c r="N49" s="283">
        <v>2</v>
      </c>
      <c r="O49" s="283"/>
      <c r="P49" s="283">
        <v>2</v>
      </c>
      <c r="Q49" s="283">
        <v>2</v>
      </c>
      <c r="R49" s="283">
        <v>2</v>
      </c>
      <c r="S49" s="283"/>
      <c r="T49" s="283"/>
      <c r="U49" s="283"/>
      <c r="V49" s="283"/>
      <c r="W49" s="283"/>
      <c r="X49" s="283">
        <v>5</v>
      </c>
      <c r="Y49" s="283"/>
      <c r="Z49" s="283">
        <v>5</v>
      </c>
      <c r="AA49" s="283"/>
      <c r="AB49" s="283"/>
      <c r="AC49" s="283"/>
      <c r="AD49" s="283"/>
    </row>
    <row r="50" spans="1:30">
      <c r="A50" s="283">
        <v>20054921</v>
      </c>
      <c r="B50" s="288" t="s">
        <v>5810</v>
      </c>
      <c r="C50" s="283">
        <v>6</v>
      </c>
      <c r="D50" s="283" t="s">
        <v>4524</v>
      </c>
      <c r="E50" s="283" t="s">
        <v>4771</v>
      </c>
      <c r="F50" s="283"/>
      <c r="G50" s="283">
        <v>1</v>
      </c>
      <c r="H50" s="283"/>
      <c r="I50" s="283"/>
      <c r="J50" s="283"/>
      <c r="K50" s="283"/>
      <c r="L50" s="283"/>
      <c r="M50" s="283" t="s">
        <v>613</v>
      </c>
      <c r="N50" s="283"/>
      <c r="O50" s="283"/>
      <c r="P50" s="283"/>
      <c r="Q50" s="283"/>
      <c r="R50" s="283">
        <v>2</v>
      </c>
      <c r="S50" s="283"/>
      <c r="T50" s="283"/>
      <c r="U50" s="283"/>
      <c r="V50" s="283"/>
      <c r="W50" s="283"/>
      <c r="X50" s="283">
        <v>5</v>
      </c>
      <c r="Y50" s="283"/>
      <c r="Z50" s="283">
        <v>5</v>
      </c>
      <c r="AA50" s="283"/>
      <c r="AB50" s="283"/>
      <c r="AC50" s="283"/>
      <c r="AD50" s="283"/>
    </row>
    <row r="51" spans="1:30">
      <c r="A51" s="283">
        <v>20055021</v>
      </c>
      <c r="B51" s="288" t="s">
        <v>5811</v>
      </c>
      <c r="C51" s="283">
        <v>6</v>
      </c>
      <c r="D51" s="283" t="s">
        <v>4530</v>
      </c>
      <c r="E51" s="283" t="s">
        <v>4771</v>
      </c>
      <c r="F51" s="283"/>
      <c r="G51" s="283">
        <v>1</v>
      </c>
      <c r="H51" s="283"/>
      <c r="I51" s="283"/>
      <c r="J51" s="283"/>
      <c r="K51" s="283"/>
      <c r="L51" s="283"/>
      <c r="M51" s="283" t="s">
        <v>613</v>
      </c>
      <c r="N51" s="283"/>
      <c r="O51" s="283"/>
      <c r="P51" s="283"/>
      <c r="Q51" s="283"/>
      <c r="R51" s="283">
        <v>2</v>
      </c>
      <c r="S51" s="283"/>
      <c r="T51" s="283"/>
      <c r="U51" s="283">
        <v>1</v>
      </c>
      <c r="V51" s="283"/>
      <c r="W51" s="283"/>
      <c r="X51" s="283">
        <v>5</v>
      </c>
      <c r="Y51" s="283"/>
      <c r="Z51" s="283">
        <v>5</v>
      </c>
      <c r="AA51" s="283"/>
      <c r="AB51" s="283"/>
      <c r="AC51" s="283"/>
      <c r="AD51" s="283"/>
    </row>
  </sheetData>
  <customSheetViews>
    <customSheetView guid="{35D06118-2AA7-4F0A-8D8F-9C671AEEE044}" state="hidden">
      <pane xSplit="2" ySplit="1" topLeftCell="C2" activePane="bottomRight" state="frozen"/>
      <selection pane="bottomRight" activeCell="C39" sqref="C39"/>
      <pageMargins left="0.3" right="0.3" top="0.61" bottom="0.37" header="0.1" footer="0.1"/>
      <printOptions horizontalCentered="1"/>
      <pageSetup paperSize="9" pageOrder="overThenDown" orientation="portrait" useFirstPageNumber="1" horizontalDpi="300" verticalDpi="300"/>
      <headerFooter alignWithMargins="0">
        <oddHeader>&amp;P</oddHeader>
        <oddFooter>&amp;F</oddFooter>
      </headerFooter>
    </customSheetView>
  </customSheetViews>
  <phoneticPr fontId="3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S130"/>
  <sheetViews>
    <sheetView topLeftCell="A49" workbookViewId="0">
      <selection activeCell="D65" sqref="D65"/>
    </sheetView>
  </sheetViews>
  <sheetFormatPr defaultRowHeight="13.5"/>
  <sheetData>
    <row r="1" spans="1:71">
      <c r="A1" s="283" t="s">
        <v>2031</v>
      </c>
      <c r="B1" s="283" t="s">
        <v>3807</v>
      </c>
      <c r="C1" s="283" t="s">
        <v>3850</v>
      </c>
      <c r="D1" s="283" t="s">
        <v>3851</v>
      </c>
      <c r="E1" s="283" t="s">
        <v>3852</v>
      </c>
      <c r="F1" s="283" t="s">
        <v>3853</v>
      </c>
      <c r="G1" s="283" t="s">
        <v>3854</v>
      </c>
      <c r="H1" s="283" t="s">
        <v>3855</v>
      </c>
      <c r="I1" s="283" t="s">
        <v>3856</v>
      </c>
      <c r="J1" s="283" t="s">
        <v>3857</v>
      </c>
      <c r="K1" s="283" t="s">
        <v>5793</v>
      </c>
      <c r="L1" s="283" t="s">
        <v>558</v>
      </c>
      <c r="M1" s="283" t="s">
        <v>3858</v>
      </c>
      <c r="N1" s="283" t="s">
        <v>557</v>
      </c>
      <c r="O1" s="283" t="s">
        <v>4778</v>
      </c>
      <c r="P1" s="283" t="s">
        <v>3859</v>
      </c>
      <c r="Q1" s="283" t="s">
        <v>3860</v>
      </c>
      <c r="R1" s="283" t="s">
        <v>3861</v>
      </c>
      <c r="S1" s="283" t="s">
        <v>3862</v>
      </c>
      <c r="T1" s="283" t="s">
        <v>3863</v>
      </c>
      <c r="U1" s="283" t="s">
        <v>3864</v>
      </c>
      <c r="V1" s="283" t="s">
        <v>3865</v>
      </c>
      <c r="W1" s="283" t="s">
        <v>3866</v>
      </c>
      <c r="X1" s="283" t="s">
        <v>3867</v>
      </c>
      <c r="Y1" s="283" t="s">
        <v>3868</v>
      </c>
      <c r="Z1" s="283" t="s">
        <v>3869</v>
      </c>
      <c r="AA1" s="283" t="s">
        <v>3870</v>
      </c>
      <c r="AB1" s="283" t="s">
        <v>3871</v>
      </c>
      <c r="AC1" s="283" t="s">
        <v>3872</v>
      </c>
      <c r="AD1" s="283" t="s">
        <v>3873</v>
      </c>
      <c r="AE1" s="283" t="s">
        <v>3874</v>
      </c>
      <c r="AF1" s="283" t="s">
        <v>5778</v>
      </c>
      <c r="AG1" s="283" t="s">
        <v>5779</v>
      </c>
      <c r="AH1" s="283" t="s">
        <v>5780</v>
      </c>
      <c r="AI1" s="283" t="s">
        <v>5781</v>
      </c>
      <c r="AJ1" s="283" t="s">
        <v>5782</v>
      </c>
      <c r="AK1" s="283" t="s">
        <v>556</v>
      </c>
      <c r="AL1" s="283" t="s">
        <v>161</v>
      </c>
      <c r="AM1" s="283" t="s">
        <v>162</v>
      </c>
      <c r="AN1" s="283" t="s">
        <v>163</v>
      </c>
      <c r="AO1" s="283" t="s">
        <v>164</v>
      </c>
      <c r="AP1" s="283" t="s">
        <v>3880</v>
      </c>
      <c r="AQ1" s="283" t="s">
        <v>3881</v>
      </c>
      <c r="AR1" s="283" t="s">
        <v>5627</v>
      </c>
      <c r="AS1" s="283" t="s">
        <v>3882</v>
      </c>
      <c r="AT1" s="283" t="s">
        <v>3883</v>
      </c>
      <c r="AU1" s="283" t="s">
        <v>3884</v>
      </c>
      <c r="AV1" s="283" t="s">
        <v>3885</v>
      </c>
      <c r="AW1" s="283" t="s">
        <v>3886</v>
      </c>
      <c r="AX1" s="283" t="s">
        <v>3887</v>
      </c>
      <c r="AY1" s="283" t="s">
        <v>3888</v>
      </c>
      <c r="AZ1" s="283" t="s">
        <v>3889</v>
      </c>
      <c r="BA1" s="283" t="s">
        <v>3890</v>
      </c>
      <c r="BB1" s="283" t="s">
        <v>3891</v>
      </c>
      <c r="BC1" s="283" t="s">
        <v>5743</v>
      </c>
      <c r="BD1" s="283" t="s">
        <v>5744</v>
      </c>
      <c r="BE1" s="283" t="s">
        <v>5745</v>
      </c>
      <c r="BF1" s="283" t="s">
        <v>5746</v>
      </c>
      <c r="BG1" s="283" t="s">
        <v>5747</v>
      </c>
      <c r="BH1" s="283" t="s">
        <v>5748</v>
      </c>
      <c r="BI1" s="283" t="s">
        <v>5749</v>
      </c>
      <c r="BJ1" s="283" t="s">
        <v>5750</v>
      </c>
      <c r="BK1" s="283" t="s">
        <v>5751</v>
      </c>
      <c r="BL1" s="283" t="s">
        <v>5752</v>
      </c>
      <c r="BM1" s="283" t="s">
        <v>5753</v>
      </c>
      <c r="BN1" s="283" t="s">
        <v>5754</v>
      </c>
      <c r="BO1" s="283" t="s">
        <v>3892</v>
      </c>
      <c r="BP1" s="283" t="s">
        <v>3893</v>
      </c>
      <c r="BQ1" s="283" t="s">
        <v>5000</v>
      </c>
      <c r="BR1" s="283" t="s">
        <v>4998</v>
      </c>
      <c r="BS1" s="283" t="s">
        <v>3895</v>
      </c>
    </row>
    <row r="2" spans="1:71">
      <c r="A2" s="283">
        <v>10000118</v>
      </c>
      <c r="B2" s="283" t="s">
        <v>5900</v>
      </c>
      <c r="C2" s="283">
        <v>3</v>
      </c>
      <c r="D2" s="283" t="s">
        <v>53</v>
      </c>
      <c r="E2" s="283" t="s">
        <v>3957</v>
      </c>
      <c r="F2" s="283" t="s">
        <v>3940</v>
      </c>
      <c r="G2" s="283" t="s">
        <v>4771</v>
      </c>
      <c r="H2" s="283">
        <v>20</v>
      </c>
      <c r="I2" s="283">
        <v>0</v>
      </c>
      <c r="J2" s="283">
        <v>0</v>
      </c>
      <c r="K2" s="283">
        <v>2</v>
      </c>
      <c r="L2" s="283">
        <v>20</v>
      </c>
      <c r="M2" s="283" t="s">
        <v>3930</v>
      </c>
      <c r="N2" s="283">
        <v>33</v>
      </c>
      <c r="O2" s="283">
        <v>10</v>
      </c>
      <c r="P2" s="283">
        <v>27</v>
      </c>
      <c r="Q2" s="283">
        <v>0</v>
      </c>
      <c r="R2" s="283">
        <v>85</v>
      </c>
      <c r="S2" s="283">
        <v>0</v>
      </c>
      <c r="T2" s="283">
        <v>20</v>
      </c>
      <c r="U2" s="283">
        <v>0</v>
      </c>
      <c r="V2" s="283">
        <v>55</v>
      </c>
      <c r="W2" s="283">
        <v>0</v>
      </c>
      <c r="X2" s="283">
        <v>102</v>
      </c>
      <c r="Y2" s="283">
        <v>102</v>
      </c>
      <c r="Z2" s="283">
        <v>85</v>
      </c>
      <c r="AA2" s="283">
        <v>85</v>
      </c>
      <c r="AB2" s="283">
        <v>17</v>
      </c>
      <c r="AC2" s="283">
        <v>17</v>
      </c>
      <c r="AD2" s="283">
        <v>70</v>
      </c>
      <c r="AE2" s="283">
        <v>70</v>
      </c>
      <c r="AF2" s="283">
        <v>0</v>
      </c>
      <c r="AG2" s="283"/>
      <c r="AH2" s="283"/>
      <c r="AI2" s="283"/>
      <c r="AJ2" s="283">
        <v>0</v>
      </c>
      <c r="AK2" s="283">
        <v>0</v>
      </c>
      <c r="AL2" s="283"/>
      <c r="AM2" s="283"/>
      <c r="AN2" s="283"/>
      <c r="AO2" s="283"/>
      <c r="AP2" s="283"/>
      <c r="AQ2" s="283"/>
      <c r="AR2" s="283">
        <v>2</v>
      </c>
      <c r="AS2" s="283" t="s">
        <v>4452</v>
      </c>
      <c r="AT2" s="283" t="s">
        <v>3948</v>
      </c>
      <c r="AU2" s="283"/>
      <c r="AV2" s="283"/>
      <c r="AW2" s="283"/>
      <c r="AX2" s="283"/>
      <c r="AY2" s="283">
        <v>10</v>
      </c>
      <c r="AZ2" s="283">
        <v>10</v>
      </c>
      <c r="BA2" s="283">
        <v>1</v>
      </c>
      <c r="BB2" s="283">
        <v>1</v>
      </c>
      <c r="BC2" s="283">
        <v>0</v>
      </c>
      <c r="BD2" s="283">
        <v>85</v>
      </c>
      <c r="BE2" s="283">
        <v>20</v>
      </c>
      <c r="BF2" s="283">
        <v>0</v>
      </c>
      <c r="BG2" s="283">
        <v>4</v>
      </c>
      <c r="BH2" s="283">
        <v>8</v>
      </c>
      <c r="BI2" s="283">
        <v>6</v>
      </c>
      <c r="BJ2" s="283">
        <v>0</v>
      </c>
      <c r="BK2" s="283">
        <v>5</v>
      </c>
      <c r="BL2" s="283">
        <v>6</v>
      </c>
      <c r="BM2" s="283">
        <v>4</v>
      </c>
      <c r="BN2" s="283">
        <v>0</v>
      </c>
      <c r="BO2" s="283" t="s">
        <v>3904</v>
      </c>
      <c r="BP2" s="283" t="s">
        <v>5001</v>
      </c>
      <c r="BQ2" s="283" t="s">
        <v>5004</v>
      </c>
    </row>
    <row r="3" spans="1:71">
      <c r="A3" s="283">
        <v>10000119</v>
      </c>
      <c r="B3" s="283" t="s">
        <v>4940</v>
      </c>
      <c r="C3" s="283">
        <v>6</v>
      </c>
      <c r="D3" s="283" t="s">
        <v>57</v>
      </c>
      <c r="E3" s="283" t="s">
        <v>3896</v>
      </c>
      <c r="F3" s="283" t="s">
        <v>3897</v>
      </c>
      <c r="G3" s="283" t="s">
        <v>3898</v>
      </c>
      <c r="H3" s="283">
        <v>250</v>
      </c>
      <c r="I3" s="283">
        <v>2</v>
      </c>
      <c r="J3" s="283">
        <v>0</v>
      </c>
      <c r="K3" s="283">
        <v>2</v>
      </c>
      <c r="L3" s="283">
        <v>57</v>
      </c>
      <c r="M3" s="283" t="s">
        <v>3899</v>
      </c>
      <c r="N3" s="283">
        <v>30</v>
      </c>
      <c r="O3" s="283">
        <v>30</v>
      </c>
      <c r="P3" s="283">
        <v>233</v>
      </c>
      <c r="Q3" s="283">
        <v>0</v>
      </c>
      <c r="R3" s="283">
        <v>0</v>
      </c>
      <c r="S3" s="283">
        <v>0</v>
      </c>
      <c r="T3" s="283">
        <v>250</v>
      </c>
      <c r="U3" s="283">
        <v>0</v>
      </c>
      <c r="V3" s="283">
        <v>150</v>
      </c>
      <c r="W3" s="283">
        <v>0</v>
      </c>
      <c r="X3" s="283">
        <v>92</v>
      </c>
      <c r="Y3" s="283">
        <v>92</v>
      </c>
      <c r="Z3" s="283">
        <v>90</v>
      </c>
      <c r="AA3" s="283">
        <v>90</v>
      </c>
      <c r="AB3" s="283">
        <v>83</v>
      </c>
      <c r="AC3" s="283">
        <v>83</v>
      </c>
      <c r="AD3" s="283">
        <v>0</v>
      </c>
      <c r="AE3" s="283">
        <v>0</v>
      </c>
      <c r="AF3" s="283">
        <v>3</v>
      </c>
      <c r="AG3" s="283">
        <v>3</v>
      </c>
      <c r="AH3" s="283">
        <v>3</v>
      </c>
      <c r="AI3" s="283">
        <v>3</v>
      </c>
      <c r="AJ3" s="283">
        <v>12</v>
      </c>
      <c r="AK3" s="283">
        <v>20</v>
      </c>
      <c r="AL3" s="283"/>
      <c r="AM3" s="283"/>
      <c r="AN3" s="283"/>
      <c r="AO3" s="283"/>
      <c r="AP3" s="283"/>
      <c r="AQ3" s="283"/>
      <c r="AR3" s="283">
        <v>4</v>
      </c>
      <c r="AS3" s="283" t="s">
        <v>3906</v>
      </c>
      <c r="AT3" s="283" t="s">
        <v>3906</v>
      </c>
      <c r="AU3" s="283" t="s">
        <v>3906</v>
      </c>
      <c r="AV3" s="283" t="s">
        <v>3906</v>
      </c>
      <c r="AW3" s="283"/>
      <c r="AX3" s="283"/>
      <c r="AY3" s="283">
        <v>85</v>
      </c>
      <c r="AZ3" s="283">
        <v>120</v>
      </c>
      <c r="BA3" s="283">
        <v>2.5</v>
      </c>
      <c r="BB3" s="283">
        <v>5.0999999999999996</v>
      </c>
      <c r="BC3" s="283">
        <v>241</v>
      </c>
      <c r="BD3" s="283">
        <v>0</v>
      </c>
      <c r="BE3" s="283">
        <v>250</v>
      </c>
      <c r="BF3" s="283">
        <v>159</v>
      </c>
      <c r="BG3" s="283">
        <v>50</v>
      </c>
      <c r="BH3" s="283">
        <v>60</v>
      </c>
      <c r="BI3" s="283">
        <v>60</v>
      </c>
      <c r="BJ3" s="283">
        <v>0</v>
      </c>
      <c r="BK3" s="283">
        <v>0</v>
      </c>
      <c r="BL3" s="283">
        <v>40</v>
      </c>
      <c r="BM3" s="283">
        <v>60</v>
      </c>
      <c r="BN3" s="283">
        <v>0</v>
      </c>
      <c r="BO3" s="283" t="s">
        <v>3904</v>
      </c>
      <c r="BP3" s="283" t="s">
        <v>5001</v>
      </c>
      <c r="BQ3" s="283" t="s">
        <v>5004</v>
      </c>
    </row>
    <row r="4" spans="1:71">
      <c r="A4" s="283">
        <v>10000218</v>
      </c>
      <c r="B4" s="283" t="s">
        <v>5901</v>
      </c>
      <c r="C4" s="283">
        <v>4</v>
      </c>
      <c r="D4" s="283" t="s">
        <v>53</v>
      </c>
      <c r="E4" s="283" t="s">
        <v>3957</v>
      </c>
      <c r="F4" s="283" t="s">
        <v>3940</v>
      </c>
      <c r="G4" s="283" t="s">
        <v>4771</v>
      </c>
      <c r="H4" s="283">
        <v>20</v>
      </c>
      <c r="I4" s="283">
        <v>0</v>
      </c>
      <c r="J4" s="283">
        <v>0</v>
      </c>
      <c r="K4" s="283">
        <v>2</v>
      </c>
      <c r="L4" s="283">
        <v>25</v>
      </c>
      <c r="M4" s="283" t="s">
        <v>3930</v>
      </c>
      <c r="N4" s="283">
        <v>35</v>
      </c>
      <c r="O4" s="283">
        <v>10</v>
      </c>
      <c r="P4" s="283">
        <v>30</v>
      </c>
      <c r="Q4" s="283">
        <v>0</v>
      </c>
      <c r="R4" s="283">
        <v>91</v>
      </c>
      <c r="S4" s="283">
        <v>0</v>
      </c>
      <c r="T4" s="283">
        <v>25</v>
      </c>
      <c r="U4" s="283">
        <v>0</v>
      </c>
      <c r="V4" s="283">
        <v>55</v>
      </c>
      <c r="W4" s="283">
        <v>0</v>
      </c>
      <c r="X4" s="283">
        <v>104</v>
      </c>
      <c r="Y4" s="283">
        <v>104</v>
      </c>
      <c r="Z4" s="283">
        <v>90</v>
      </c>
      <c r="AA4" s="283">
        <v>90</v>
      </c>
      <c r="AB4" s="283">
        <v>23</v>
      </c>
      <c r="AC4" s="283">
        <v>23</v>
      </c>
      <c r="AD4" s="283">
        <v>80</v>
      </c>
      <c r="AE4" s="283">
        <v>80</v>
      </c>
      <c r="AF4" s="283">
        <v>0</v>
      </c>
      <c r="AG4" s="283"/>
      <c r="AH4" s="283"/>
      <c r="AI4" s="283"/>
      <c r="AJ4" s="283">
        <v>0</v>
      </c>
      <c r="AK4" s="283">
        <v>0</v>
      </c>
      <c r="AL4" s="283"/>
      <c r="AM4" s="283"/>
      <c r="AN4" s="283"/>
      <c r="AO4" s="283"/>
      <c r="AP4" s="283"/>
      <c r="AQ4" s="283"/>
      <c r="AR4" s="283">
        <v>2</v>
      </c>
      <c r="AS4" s="283" t="s">
        <v>4452</v>
      </c>
      <c r="AT4" s="283" t="s">
        <v>4452</v>
      </c>
      <c r="AU4" s="283"/>
      <c r="AV4" s="283"/>
      <c r="AW4" s="283"/>
      <c r="AX4" s="283"/>
      <c r="AY4" s="283">
        <v>10</v>
      </c>
      <c r="AZ4" s="283">
        <v>10</v>
      </c>
      <c r="BA4" s="283">
        <v>1</v>
      </c>
      <c r="BB4" s="283">
        <v>1</v>
      </c>
      <c r="BC4" s="283">
        <v>0</v>
      </c>
      <c r="BD4" s="283">
        <v>91</v>
      </c>
      <c r="BE4" s="283">
        <v>25</v>
      </c>
      <c r="BF4" s="283">
        <v>0</v>
      </c>
      <c r="BG4" s="283">
        <v>4</v>
      </c>
      <c r="BH4" s="283">
        <v>8</v>
      </c>
      <c r="BI4" s="283">
        <v>6</v>
      </c>
      <c r="BJ4" s="283">
        <v>0</v>
      </c>
      <c r="BK4" s="283">
        <v>6</v>
      </c>
      <c r="BL4" s="283">
        <v>6</v>
      </c>
      <c r="BM4" s="283">
        <v>4</v>
      </c>
      <c r="BN4" s="283">
        <v>0</v>
      </c>
      <c r="BO4" s="283" t="s">
        <v>3904</v>
      </c>
      <c r="BP4" s="283" t="s">
        <v>5001</v>
      </c>
      <c r="BQ4" s="283" t="s">
        <v>5004</v>
      </c>
    </row>
    <row r="5" spans="1:71">
      <c r="A5" s="283">
        <v>10000219</v>
      </c>
      <c r="B5" s="283" t="s">
        <v>4938</v>
      </c>
      <c r="C5" s="283">
        <v>6</v>
      </c>
      <c r="D5" s="283" t="s">
        <v>60</v>
      </c>
      <c r="E5" s="283" t="s">
        <v>3896</v>
      </c>
      <c r="F5" s="283" t="s">
        <v>3897</v>
      </c>
      <c r="G5" s="283" t="s">
        <v>3898</v>
      </c>
      <c r="H5" s="283">
        <v>150</v>
      </c>
      <c r="I5" s="283">
        <v>2</v>
      </c>
      <c r="J5" s="283">
        <v>0</v>
      </c>
      <c r="K5" s="283">
        <v>2</v>
      </c>
      <c r="L5" s="283">
        <v>50</v>
      </c>
      <c r="M5" s="283" t="s">
        <v>3899</v>
      </c>
      <c r="N5" s="283">
        <v>31.2</v>
      </c>
      <c r="O5" s="283">
        <v>30</v>
      </c>
      <c r="P5" s="283">
        <v>250</v>
      </c>
      <c r="Q5" s="283">
        <v>0</v>
      </c>
      <c r="R5" s="283">
        <v>0</v>
      </c>
      <c r="S5" s="283">
        <v>0</v>
      </c>
      <c r="T5" s="283">
        <v>150</v>
      </c>
      <c r="U5" s="283">
        <v>0</v>
      </c>
      <c r="V5" s="283">
        <v>200</v>
      </c>
      <c r="W5" s="283">
        <v>0</v>
      </c>
      <c r="X5" s="283">
        <v>92</v>
      </c>
      <c r="Y5" s="283">
        <v>92</v>
      </c>
      <c r="Z5" s="283">
        <v>100</v>
      </c>
      <c r="AA5" s="283">
        <v>100</v>
      </c>
      <c r="AB5" s="283">
        <v>180</v>
      </c>
      <c r="AC5" s="283">
        <v>180</v>
      </c>
      <c r="AD5" s="283">
        <v>0</v>
      </c>
      <c r="AE5" s="283">
        <v>0</v>
      </c>
      <c r="AF5" s="283">
        <v>41</v>
      </c>
      <c r="AG5" s="283">
        <v>48</v>
      </c>
      <c r="AH5" s="283">
        <v>47</v>
      </c>
      <c r="AI5" s="283">
        <v>40</v>
      </c>
      <c r="AJ5" s="283">
        <v>176</v>
      </c>
      <c r="AK5" s="283">
        <v>77</v>
      </c>
      <c r="AL5" s="283"/>
      <c r="AM5" s="283"/>
      <c r="AN5" s="283"/>
      <c r="AO5" s="283"/>
      <c r="AP5" s="283"/>
      <c r="AQ5" s="283"/>
      <c r="AR5" s="283">
        <v>4</v>
      </c>
      <c r="AS5" s="283" t="s">
        <v>4500</v>
      </c>
      <c r="AT5" s="283" t="s">
        <v>4000</v>
      </c>
      <c r="AU5" s="283" t="s">
        <v>3729</v>
      </c>
      <c r="AV5" s="283" t="s">
        <v>3729</v>
      </c>
      <c r="AW5" s="283"/>
      <c r="AX5" s="283"/>
      <c r="AY5" s="283">
        <v>60</v>
      </c>
      <c r="AZ5" s="283">
        <v>55</v>
      </c>
      <c r="BA5" s="283">
        <v>2.4</v>
      </c>
      <c r="BB5" s="283">
        <v>4.5</v>
      </c>
      <c r="BC5" s="283">
        <v>134</v>
      </c>
      <c r="BD5" s="283">
        <v>0</v>
      </c>
      <c r="BE5" s="283">
        <v>75</v>
      </c>
      <c r="BF5" s="283">
        <v>334</v>
      </c>
      <c r="BG5" s="283">
        <v>30</v>
      </c>
      <c r="BH5" s="283">
        <v>40</v>
      </c>
      <c r="BI5" s="283">
        <v>60</v>
      </c>
      <c r="BJ5" s="283">
        <v>40</v>
      </c>
      <c r="BK5" s="283">
        <v>19</v>
      </c>
      <c r="BL5" s="283">
        <v>24</v>
      </c>
      <c r="BM5" s="283">
        <v>0</v>
      </c>
      <c r="BN5" s="283">
        <v>35</v>
      </c>
      <c r="BO5" s="283" t="s">
        <v>3904</v>
      </c>
      <c r="BP5" s="283" t="s">
        <v>5001</v>
      </c>
      <c r="BQ5" s="283" t="s">
        <v>5004</v>
      </c>
    </row>
    <row r="6" spans="1:71">
      <c r="A6" s="283">
        <v>10000318</v>
      </c>
      <c r="B6" s="283" t="s">
        <v>5902</v>
      </c>
      <c r="C6" s="283">
        <v>5</v>
      </c>
      <c r="D6" s="283" t="s">
        <v>53</v>
      </c>
      <c r="E6" s="283" t="s">
        <v>3957</v>
      </c>
      <c r="F6" s="283" t="s">
        <v>3940</v>
      </c>
      <c r="G6" s="283" t="s">
        <v>4771</v>
      </c>
      <c r="H6" s="283">
        <v>28</v>
      </c>
      <c r="I6" s="283">
        <v>0</v>
      </c>
      <c r="J6" s="283">
        <v>0</v>
      </c>
      <c r="K6" s="283">
        <v>2</v>
      </c>
      <c r="L6" s="283">
        <v>30</v>
      </c>
      <c r="M6" s="283" t="s">
        <v>3930</v>
      </c>
      <c r="N6" s="283">
        <v>37</v>
      </c>
      <c r="O6" s="283">
        <v>10</v>
      </c>
      <c r="P6" s="283">
        <v>32</v>
      </c>
      <c r="Q6" s="283">
        <v>0</v>
      </c>
      <c r="R6" s="283">
        <v>96</v>
      </c>
      <c r="S6" s="283">
        <v>0</v>
      </c>
      <c r="T6" s="283">
        <v>31</v>
      </c>
      <c r="U6" s="283">
        <v>0</v>
      </c>
      <c r="V6" s="283">
        <v>60</v>
      </c>
      <c r="W6" s="283">
        <v>0</v>
      </c>
      <c r="X6" s="283">
        <v>104</v>
      </c>
      <c r="Y6" s="283">
        <v>104</v>
      </c>
      <c r="Z6" s="283">
        <v>93</v>
      </c>
      <c r="AA6" s="283">
        <v>93</v>
      </c>
      <c r="AB6" s="283">
        <v>30</v>
      </c>
      <c r="AC6" s="283">
        <v>30</v>
      </c>
      <c r="AD6" s="283">
        <v>100</v>
      </c>
      <c r="AE6" s="283">
        <v>100</v>
      </c>
      <c r="AF6" s="283">
        <v>0</v>
      </c>
      <c r="AG6" s="283"/>
      <c r="AH6" s="283"/>
      <c r="AI6" s="283"/>
      <c r="AJ6" s="283">
        <v>0</v>
      </c>
      <c r="AK6" s="283">
        <v>0</v>
      </c>
      <c r="AL6" s="283"/>
      <c r="AM6" s="283"/>
      <c r="AN6" s="283"/>
      <c r="AO6" s="283"/>
      <c r="AP6" s="283"/>
      <c r="AQ6" s="283"/>
      <c r="AR6" s="283">
        <v>3</v>
      </c>
      <c r="AS6" s="283" t="s">
        <v>4453</v>
      </c>
      <c r="AT6" s="283" t="s">
        <v>4722</v>
      </c>
      <c r="AU6" s="283" t="s">
        <v>4183</v>
      </c>
      <c r="AV6" s="283"/>
      <c r="AW6" s="283"/>
      <c r="AX6" s="283"/>
      <c r="AY6" s="283">
        <v>10</v>
      </c>
      <c r="AZ6" s="283">
        <v>10</v>
      </c>
      <c r="BA6" s="283">
        <v>1</v>
      </c>
      <c r="BB6" s="283">
        <v>1</v>
      </c>
      <c r="BC6" s="283">
        <v>0</v>
      </c>
      <c r="BD6" s="283">
        <v>96</v>
      </c>
      <c r="BE6" s="283">
        <v>31</v>
      </c>
      <c r="BF6" s="283">
        <v>0</v>
      </c>
      <c r="BG6" s="283">
        <v>4</v>
      </c>
      <c r="BH6" s="283">
        <v>8</v>
      </c>
      <c r="BI6" s="283">
        <v>6</v>
      </c>
      <c r="BJ6" s="283">
        <v>0</v>
      </c>
      <c r="BK6" s="283">
        <v>8</v>
      </c>
      <c r="BL6" s="283">
        <v>10</v>
      </c>
      <c r="BM6" s="283">
        <v>8</v>
      </c>
      <c r="BN6" s="283">
        <v>0</v>
      </c>
      <c r="BO6" s="283" t="s">
        <v>3904</v>
      </c>
      <c r="BP6" s="283" t="s">
        <v>5001</v>
      </c>
      <c r="BQ6" s="283" t="s">
        <v>5004</v>
      </c>
    </row>
    <row r="7" spans="1:71">
      <c r="A7" s="283">
        <v>10000319</v>
      </c>
      <c r="B7" s="283" t="s">
        <v>4955</v>
      </c>
      <c r="C7" s="283">
        <v>6</v>
      </c>
      <c r="D7" s="283" t="s">
        <v>60</v>
      </c>
      <c r="E7" s="283" t="s">
        <v>3896</v>
      </c>
      <c r="F7" s="283" t="s">
        <v>3897</v>
      </c>
      <c r="G7" s="283" t="s">
        <v>3898</v>
      </c>
      <c r="H7" s="283">
        <v>180</v>
      </c>
      <c r="I7" s="283">
        <v>0</v>
      </c>
      <c r="J7" s="283">
        <v>0</v>
      </c>
      <c r="K7" s="283">
        <v>2</v>
      </c>
      <c r="L7" s="283">
        <v>50</v>
      </c>
      <c r="M7" s="283" t="s">
        <v>3899</v>
      </c>
      <c r="N7" s="283">
        <v>31.2</v>
      </c>
      <c r="O7" s="283">
        <v>30</v>
      </c>
      <c r="P7" s="283">
        <v>400</v>
      </c>
      <c r="Q7" s="283">
        <v>0</v>
      </c>
      <c r="R7" s="283">
        <v>0</v>
      </c>
      <c r="S7" s="283">
        <v>0</v>
      </c>
      <c r="T7" s="283">
        <v>180</v>
      </c>
      <c r="U7" s="283">
        <v>0</v>
      </c>
      <c r="V7" s="283">
        <v>200</v>
      </c>
      <c r="W7" s="283">
        <v>0</v>
      </c>
      <c r="X7" s="283">
        <v>92</v>
      </c>
      <c r="Y7" s="283">
        <v>92</v>
      </c>
      <c r="Z7" s="283">
        <v>120</v>
      </c>
      <c r="AA7" s="283">
        <v>120</v>
      </c>
      <c r="AB7" s="283">
        <v>171</v>
      </c>
      <c r="AC7" s="283">
        <v>171</v>
      </c>
      <c r="AD7" s="283">
        <v>0</v>
      </c>
      <c r="AE7" s="283">
        <v>0</v>
      </c>
      <c r="AF7" s="283">
        <v>42</v>
      </c>
      <c r="AG7" s="283">
        <v>38</v>
      </c>
      <c r="AH7" s="283">
        <v>57</v>
      </c>
      <c r="AI7" s="283">
        <v>40</v>
      </c>
      <c r="AJ7" s="283">
        <v>177</v>
      </c>
      <c r="AK7" s="283">
        <v>77</v>
      </c>
      <c r="AL7" s="283"/>
      <c r="AM7" s="283"/>
      <c r="AN7" s="283"/>
      <c r="AO7" s="283"/>
      <c r="AP7" s="283"/>
      <c r="AQ7" s="283"/>
      <c r="AR7" s="283">
        <v>4</v>
      </c>
      <c r="AS7" s="283" t="s">
        <v>3999</v>
      </c>
      <c r="AT7" s="283" t="s">
        <v>4000</v>
      </c>
      <c r="AU7" s="283" t="s">
        <v>3729</v>
      </c>
      <c r="AV7" s="283" t="s">
        <v>3999</v>
      </c>
      <c r="AW7" s="283"/>
      <c r="AX7" s="283"/>
      <c r="AY7" s="283">
        <v>60</v>
      </c>
      <c r="AZ7" s="283">
        <v>55</v>
      </c>
      <c r="BA7" s="283">
        <v>2.4</v>
      </c>
      <c r="BB7" s="283">
        <v>4.5</v>
      </c>
      <c r="BC7" s="283">
        <v>211</v>
      </c>
      <c r="BD7" s="283">
        <v>0</v>
      </c>
      <c r="BE7" s="283">
        <v>90</v>
      </c>
      <c r="BF7" s="283">
        <v>334</v>
      </c>
      <c r="BG7" s="283">
        <v>30</v>
      </c>
      <c r="BH7" s="283">
        <v>40</v>
      </c>
      <c r="BI7" s="283">
        <v>60</v>
      </c>
      <c r="BJ7" s="283">
        <v>40</v>
      </c>
      <c r="BK7" s="283">
        <v>10</v>
      </c>
      <c r="BL7" s="283">
        <v>19</v>
      </c>
      <c r="BM7" s="283">
        <v>0</v>
      </c>
      <c r="BN7" s="283">
        <v>24</v>
      </c>
      <c r="BO7" s="283" t="s">
        <v>3904</v>
      </c>
      <c r="BP7" s="283" t="s">
        <v>5001</v>
      </c>
      <c r="BQ7" s="283" t="s">
        <v>5004</v>
      </c>
    </row>
    <row r="8" spans="1:71">
      <c r="A8" s="283">
        <v>10000418</v>
      </c>
      <c r="B8" s="283" t="s">
        <v>5903</v>
      </c>
      <c r="C8" s="283">
        <v>5</v>
      </c>
      <c r="D8" s="283" t="s">
        <v>53</v>
      </c>
      <c r="E8" s="283" t="s">
        <v>3957</v>
      </c>
      <c r="F8" s="283" t="s">
        <v>3940</v>
      </c>
      <c r="G8" s="283" t="s">
        <v>4771</v>
      </c>
      <c r="H8" s="283">
        <v>28</v>
      </c>
      <c r="I8" s="283">
        <v>0</v>
      </c>
      <c r="J8" s="283">
        <v>0</v>
      </c>
      <c r="K8" s="283">
        <v>2</v>
      </c>
      <c r="L8" s="283">
        <v>27</v>
      </c>
      <c r="M8" s="283" t="s">
        <v>3930</v>
      </c>
      <c r="N8" s="283">
        <v>35</v>
      </c>
      <c r="O8" s="283">
        <v>10</v>
      </c>
      <c r="P8" s="283">
        <v>35</v>
      </c>
      <c r="Q8" s="283">
        <v>0</v>
      </c>
      <c r="R8" s="283">
        <v>102</v>
      </c>
      <c r="S8" s="283">
        <v>0</v>
      </c>
      <c r="T8" s="283">
        <v>35</v>
      </c>
      <c r="U8" s="283">
        <v>0</v>
      </c>
      <c r="V8" s="283">
        <v>75</v>
      </c>
      <c r="W8" s="283">
        <v>0</v>
      </c>
      <c r="X8" s="283">
        <v>104</v>
      </c>
      <c r="Y8" s="283">
        <v>104</v>
      </c>
      <c r="Z8" s="283">
        <v>93</v>
      </c>
      <c r="AA8" s="283">
        <v>93</v>
      </c>
      <c r="AB8" s="283">
        <v>20</v>
      </c>
      <c r="AC8" s="283">
        <v>20</v>
      </c>
      <c r="AD8" s="283">
        <v>90</v>
      </c>
      <c r="AE8" s="283">
        <v>90</v>
      </c>
      <c r="AF8" s="283">
        <v>0</v>
      </c>
      <c r="AG8" s="283"/>
      <c r="AH8" s="283"/>
      <c r="AI8" s="283"/>
      <c r="AJ8" s="283">
        <v>0</v>
      </c>
      <c r="AK8" s="283">
        <v>0</v>
      </c>
      <c r="AL8" s="283"/>
      <c r="AM8" s="283"/>
      <c r="AN8" s="283"/>
      <c r="AO8" s="283"/>
      <c r="AP8" s="283"/>
      <c r="AQ8" s="283"/>
      <c r="AR8" s="283">
        <v>3</v>
      </c>
      <c r="AS8" s="283" t="s">
        <v>4453</v>
      </c>
      <c r="AT8" s="283" t="s">
        <v>4453</v>
      </c>
      <c r="AU8" s="283" t="s">
        <v>4185</v>
      </c>
      <c r="AV8" s="283"/>
      <c r="AW8" s="283"/>
      <c r="AX8" s="283"/>
      <c r="AY8" s="283">
        <v>10</v>
      </c>
      <c r="AZ8" s="283">
        <v>10</v>
      </c>
      <c r="BA8" s="283">
        <v>1</v>
      </c>
      <c r="BB8" s="283">
        <v>1</v>
      </c>
      <c r="BC8" s="283">
        <v>0</v>
      </c>
      <c r="BD8" s="283">
        <v>102</v>
      </c>
      <c r="BE8" s="283">
        <v>35</v>
      </c>
      <c r="BF8" s="283">
        <v>9</v>
      </c>
      <c r="BG8" s="283">
        <v>4</v>
      </c>
      <c r="BH8" s="283">
        <v>8</v>
      </c>
      <c r="BI8" s="283">
        <v>6</v>
      </c>
      <c r="BJ8" s="283">
        <v>0</v>
      </c>
      <c r="BK8" s="283">
        <v>4</v>
      </c>
      <c r="BL8" s="283">
        <v>8</v>
      </c>
      <c r="BM8" s="283">
        <v>6</v>
      </c>
      <c r="BN8" s="283">
        <v>0</v>
      </c>
      <c r="BO8" s="283" t="s">
        <v>3904</v>
      </c>
      <c r="BP8" s="283" t="s">
        <v>5001</v>
      </c>
      <c r="BQ8" s="283" t="s">
        <v>5004</v>
      </c>
    </row>
    <row r="9" spans="1:71">
      <c r="A9" s="283">
        <v>10000419</v>
      </c>
      <c r="B9" s="283" t="s">
        <v>4954</v>
      </c>
      <c r="C9" s="283">
        <v>6</v>
      </c>
      <c r="D9" s="283" t="s">
        <v>884</v>
      </c>
      <c r="E9" s="283" t="s">
        <v>3896</v>
      </c>
      <c r="F9" s="283" t="s">
        <v>3897</v>
      </c>
      <c r="G9" s="283" t="s">
        <v>3898</v>
      </c>
      <c r="H9" s="283">
        <v>300</v>
      </c>
      <c r="I9" s="283">
        <v>0</v>
      </c>
      <c r="J9" s="283">
        <v>0</v>
      </c>
      <c r="K9" s="283">
        <v>2</v>
      </c>
      <c r="L9" s="283">
        <v>5</v>
      </c>
      <c r="M9" s="283" t="s">
        <v>3899</v>
      </c>
      <c r="N9" s="283">
        <v>33</v>
      </c>
      <c r="O9" s="283">
        <v>30</v>
      </c>
      <c r="P9" s="283">
        <v>250</v>
      </c>
      <c r="Q9" s="283">
        <v>0</v>
      </c>
      <c r="R9" s="283">
        <v>0</v>
      </c>
      <c r="S9" s="283">
        <v>0</v>
      </c>
      <c r="T9" s="283">
        <v>250</v>
      </c>
      <c r="U9" s="283">
        <v>0</v>
      </c>
      <c r="V9" s="283">
        <v>250</v>
      </c>
      <c r="W9" s="283">
        <v>0</v>
      </c>
      <c r="X9" s="283">
        <v>82</v>
      </c>
      <c r="Y9" s="283">
        <v>82</v>
      </c>
      <c r="Z9" s="283">
        <v>70</v>
      </c>
      <c r="AA9" s="283">
        <v>70</v>
      </c>
      <c r="AB9" s="283">
        <v>333</v>
      </c>
      <c r="AC9" s="283">
        <v>333</v>
      </c>
      <c r="AD9" s="283">
        <v>0</v>
      </c>
      <c r="AE9" s="283">
        <v>0</v>
      </c>
      <c r="AF9" s="283">
        <v>48</v>
      </c>
      <c r="AG9" s="283">
        <v>54</v>
      </c>
      <c r="AH9" s="283">
        <v>42</v>
      </c>
      <c r="AI9" s="283">
        <v>36</v>
      </c>
      <c r="AJ9" s="283">
        <v>180</v>
      </c>
      <c r="AK9" s="283">
        <v>75</v>
      </c>
      <c r="AL9" s="283"/>
      <c r="AM9" s="283"/>
      <c r="AN9" s="283"/>
      <c r="AO9" s="283"/>
      <c r="AP9" s="283"/>
      <c r="AQ9" s="283"/>
      <c r="AR9" s="283">
        <v>4</v>
      </c>
      <c r="AS9" s="283" t="s">
        <v>3999</v>
      </c>
      <c r="AT9" s="283" t="s">
        <v>4000</v>
      </c>
      <c r="AU9" s="283" t="s">
        <v>3729</v>
      </c>
      <c r="AV9" s="283" t="s">
        <v>4000</v>
      </c>
      <c r="AW9" s="283"/>
      <c r="AX9" s="283"/>
      <c r="AY9" s="283">
        <v>70</v>
      </c>
      <c r="AZ9" s="283">
        <v>65</v>
      </c>
      <c r="BA9" s="283">
        <v>2.88</v>
      </c>
      <c r="BB9" s="283">
        <v>5.4</v>
      </c>
      <c r="BC9" s="283">
        <v>134</v>
      </c>
      <c r="BD9" s="283">
        <v>0</v>
      </c>
      <c r="BE9" s="283">
        <v>125</v>
      </c>
      <c r="BF9" s="283">
        <v>434</v>
      </c>
      <c r="BG9" s="283">
        <v>20</v>
      </c>
      <c r="BH9" s="283">
        <v>20</v>
      </c>
      <c r="BI9" s="283">
        <v>40</v>
      </c>
      <c r="BJ9" s="283">
        <v>10</v>
      </c>
      <c r="BK9" s="283">
        <v>12</v>
      </c>
      <c r="BL9" s="283">
        <v>19</v>
      </c>
      <c r="BM9" s="283">
        <v>0</v>
      </c>
      <c r="BN9" s="283">
        <v>24</v>
      </c>
      <c r="BO9" s="283" t="s">
        <v>3904</v>
      </c>
      <c r="BP9" s="283" t="s">
        <v>5001</v>
      </c>
      <c r="BQ9" s="283" t="s">
        <v>5004</v>
      </c>
    </row>
    <row r="10" spans="1:71">
      <c r="A10" s="283">
        <v>10000518</v>
      </c>
      <c r="B10" s="283" t="s">
        <v>5904</v>
      </c>
      <c r="C10" s="283">
        <v>6</v>
      </c>
      <c r="D10" s="283" t="s">
        <v>53</v>
      </c>
      <c r="E10" s="283" t="s">
        <v>3957</v>
      </c>
      <c r="F10" s="283" t="s">
        <v>3940</v>
      </c>
      <c r="G10" s="283" t="s">
        <v>4771</v>
      </c>
      <c r="H10" s="283">
        <v>36</v>
      </c>
      <c r="I10" s="283">
        <v>0</v>
      </c>
      <c r="J10" s="283">
        <v>0</v>
      </c>
      <c r="K10" s="283">
        <v>2</v>
      </c>
      <c r="L10" s="283">
        <v>30</v>
      </c>
      <c r="M10" s="283" t="s">
        <v>3930</v>
      </c>
      <c r="N10" s="283">
        <v>39</v>
      </c>
      <c r="O10" s="283">
        <v>10</v>
      </c>
      <c r="P10" s="283">
        <v>40</v>
      </c>
      <c r="Q10" s="283">
        <v>0</v>
      </c>
      <c r="R10" s="283">
        <v>110</v>
      </c>
      <c r="S10" s="283">
        <v>0</v>
      </c>
      <c r="T10" s="283">
        <v>45</v>
      </c>
      <c r="U10" s="283">
        <v>0</v>
      </c>
      <c r="V10" s="283">
        <v>100</v>
      </c>
      <c r="W10" s="283">
        <v>0</v>
      </c>
      <c r="X10" s="283">
        <v>107</v>
      </c>
      <c r="Y10" s="283">
        <v>107</v>
      </c>
      <c r="Z10" s="283">
        <v>120</v>
      </c>
      <c r="AA10" s="283">
        <v>120</v>
      </c>
      <c r="AB10" s="283">
        <v>30</v>
      </c>
      <c r="AC10" s="283">
        <v>30</v>
      </c>
      <c r="AD10" s="283">
        <v>110</v>
      </c>
      <c r="AE10" s="283">
        <v>110</v>
      </c>
      <c r="AF10" s="283">
        <v>0</v>
      </c>
      <c r="AG10" s="283"/>
      <c r="AH10" s="283"/>
      <c r="AI10" s="283"/>
      <c r="AJ10" s="283">
        <v>0</v>
      </c>
      <c r="AK10" s="283">
        <v>0</v>
      </c>
      <c r="AL10" s="283"/>
      <c r="AM10" s="283"/>
      <c r="AN10" s="283"/>
      <c r="AO10" s="283"/>
      <c r="AP10" s="283"/>
      <c r="AQ10" s="283"/>
      <c r="AR10" s="283">
        <v>3</v>
      </c>
      <c r="AS10" s="283" t="s">
        <v>4453</v>
      </c>
      <c r="AT10" s="283" t="s">
        <v>4453</v>
      </c>
      <c r="AU10" s="283" t="s">
        <v>5734</v>
      </c>
      <c r="AV10" s="283" t="s">
        <v>4722</v>
      </c>
      <c r="AW10" s="283"/>
      <c r="AX10" s="283"/>
      <c r="AY10" s="283">
        <v>10</v>
      </c>
      <c r="AZ10" s="283">
        <v>10</v>
      </c>
      <c r="BA10" s="283">
        <v>1</v>
      </c>
      <c r="BB10" s="283">
        <v>1</v>
      </c>
      <c r="BC10" s="283">
        <v>0</v>
      </c>
      <c r="BD10" s="283">
        <v>110</v>
      </c>
      <c r="BE10" s="283">
        <v>45</v>
      </c>
      <c r="BF10" s="283">
        <v>34</v>
      </c>
      <c r="BG10" s="283">
        <v>4</v>
      </c>
      <c r="BH10" s="283">
        <v>8</v>
      </c>
      <c r="BI10" s="283">
        <v>6</v>
      </c>
      <c r="BJ10" s="283">
        <v>0</v>
      </c>
      <c r="BK10" s="283">
        <v>20</v>
      </c>
      <c r="BL10" s="283">
        <v>32</v>
      </c>
      <c r="BM10" s="283">
        <v>29</v>
      </c>
      <c r="BN10" s="283">
        <v>0</v>
      </c>
      <c r="BO10" s="283" t="s">
        <v>3904</v>
      </c>
      <c r="BP10" s="283" t="s">
        <v>5001</v>
      </c>
      <c r="BQ10" s="283" t="s">
        <v>5004</v>
      </c>
    </row>
    <row r="11" spans="1:71">
      <c r="A11" s="283">
        <v>10000519</v>
      </c>
      <c r="B11" s="283" t="s">
        <v>4953</v>
      </c>
      <c r="C11" s="283">
        <v>6</v>
      </c>
      <c r="D11" s="283" t="s">
        <v>3645</v>
      </c>
      <c r="E11" s="283" t="s">
        <v>3896</v>
      </c>
      <c r="F11" s="283" t="s">
        <v>4929</v>
      </c>
      <c r="G11" s="283" t="s">
        <v>3898</v>
      </c>
      <c r="H11" s="283">
        <v>666</v>
      </c>
      <c r="I11" s="283">
        <v>2</v>
      </c>
      <c r="J11" s="283">
        <v>0</v>
      </c>
      <c r="K11" s="283">
        <v>2</v>
      </c>
      <c r="L11" s="283">
        <v>25</v>
      </c>
      <c r="M11" s="283" t="s">
        <v>3899</v>
      </c>
      <c r="N11" s="283">
        <v>35</v>
      </c>
      <c r="O11" s="283">
        <v>30</v>
      </c>
      <c r="P11" s="283">
        <v>200</v>
      </c>
      <c r="Q11" s="283">
        <v>0</v>
      </c>
      <c r="R11" s="283">
        <v>0</v>
      </c>
      <c r="S11" s="283">
        <v>0</v>
      </c>
      <c r="T11" s="283">
        <v>50</v>
      </c>
      <c r="U11" s="283">
        <v>0</v>
      </c>
      <c r="V11" s="283">
        <v>333</v>
      </c>
      <c r="W11" s="283">
        <v>0</v>
      </c>
      <c r="X11" s="283">
        <v>92</v>
      </c>
      <c r="Y11" s="283">
        <v>92</v>
      </c>
      <c r="Z11" s="283">
        <v>0</v>
      </c>
      <c r="AA11" s="283">
        <v>0</v>
      </c>
      <c r="AB11" s="283">
        <v>223</v>
      </c>
      <c r="AC11" s="283">
        <v>223</v>
      </c>
      <c r="AD11" s="283">
        <v>0</v>
      </c>
      <c r="AE11" s="283">
        <v>0</v>
      </c>
      <c r="AF11" s="283">
        <v>100</v>
      </c>
      <c r="AG11" s="283">
        <v>100</v>
      </c>
      <c r="AH11" s="283">
        <v>100</v>
      </c>
      <c r="AI11" s="283">
        <v>100</v>
      </c>
      <c r="AJ11" s="283">
        <v>400</v>
      </c>
      <c r="AK11" s="283">
        <v>45</v>
      </c>
      <c r="AL11" s="283"/>
      <c r="AM11" s="283"/>
      <c r="AN11" s="283"/>
      <c r="AO11" s="283"/>
      <c r="AP11" s="283"/>
      <c r="AQ11" s="283"/>
      <c r="AR11" s="283">
        <v>4</v>
      </c>
      <c r="AS11" s="283" t="s">
        <v>4000</v>
      </c>
      <c r="AT11" s="283" t="s">
        <v>4000</v>
      </c>
      <c r="AU11" s="283" t="s">
        <v>3729</v>
      </c>
      <c r="AV11" s="283" t="s">
        <v>3999</v>
      </c>
      <c r="AW11" s="283"/>
      <c r="AX11" s="283"/>
      <c r="AY11" s="283">
        <v>40</v>
      </c>
      <c r="AZ11" s="283">
        <v>65</v>
      </c>
      <c r="BA11" s="283">
        <v>1.28</v>
      </c>
      <c r="BB11" s="283">
        <v>2.4</v>
      </c>
      <c r="BC11" s="283">
        <v>208</v>
      </c>
      <c r="BD11" s="283">
        <v>0</v>
      </c>
      <c r="BE11" s="283">
        <v>50</v>
      </c>
      <c r="BF11" s="283">
        <v>600</v>
      </c>
      <c r="BG11" s="283">
        <v>0</v>
      </c>
      <c r="BH11" s="283">
        <v>0</v>
      </c>
      <c r="BI11" s="283">
        <v>0</v>
      </c>
      <c r="BJ11" s="283">
        <v>0</v>
      </c>
      <c r="BK11" s="283">
        <v>12</v>
      </c>
      <c r="BL11" s="283">
        <v>19</v>
      </c>
      <c r="BM11" s="283">
        <v>0</v>
      </c>
      <c r="BN11" s="283">
        <v>24</v>
      </c>
      <c r="BO11" s="283" t="s">
        <v>3904</v>
      </c>
      <c r="BP11" s="283" t="s">
        <v>5001</v>
      </c>
      <c r="BQ11" s="283" t="s">
        <v>5004</v>
      </c>
    </row>
    <row r="12" spans="1:71">
      <c r="A12" s="283">
        <v>10000618</v>
      </c>
      <c r="B12" s="283" t="s">
        <v>5905</v>
      </c>
      <c r="C12" s="283">
        <v>4</v>
      </c>
      <c r="D12" s="283" t="s">
        <v>60</v>
      </c>
      <c r="E12" s="283" t="s">
        <v>3896</v>
      </c>
      <c r="F12" s="283" t="s">
        <v>3897</v>
      </c>
      <c r="G12" s="283" t="s">
        <v>4771</v>
      </c>
      <c r="H12" s="283">
        <v>68</v>
      </c>
      <c r="I12" s="283">
        <v>0</v>
      </c>
      <c r="J12" s="283">
        <v>0</v>
      </c>
      <c r="K12" s="283">
        <v>2</v>
      </c>
      <c r="L12" s="283">
        <v>25</v>
      </c>
      <c r="M12" s="283" t="s">
        <v>3930</v>
      </c>
      <c r="N12" s="283">
        <v>29</v>
      </c>
      <c r="O12" s="283">
        <v>30</v>
      </c>
      <c r="P12" s="283">
        <v>40</v>
      </c>
      <c r="Q12" s="283">
        <v>0</v>
      </c>
      <c r="R12" s="283">
        <v>0</v>
      </c>
      <c r="S12" s="283">
        <v>0</v>
      </c>
      <c r="T12" s="283">
        <v>55</v>
      </c>
      <c r="U12" s="283">
        <v>0</v>
      </c>
      <c r="V12" s="283">
        <v>74</v>
      </c>
      <c r="W12" s="283">
        <v>0</v>
      </c>
      <c r="X12" s="283">
        <v>107</v>
      </c>
      <c r="Y12" s="283">
        <v>107</v>
      </c>
      <c r="Z12" s="283">
        <v>52</v>
      </c>
      <c r="AA12" s="283">
        <v>52</v>
      </c>
      <c r="AB12" s="283">
        <v>75</v>
      </c>
      <c r="AC12" s="283">
        <v>75</v>
      </c>
      <c r="AD12" s="283">
        <v>0</v>
      </c>
      <c r="AE12" s="283">
        <v>0</v>
      </c>
      <c r="AF12" s="283">
        <v>15</v>
      </c>
      <c r="AG12" s="283">
        <v>25</v>
      </c>
      <c r="AH12" s="283">
        <v>20</v>
      </c>
      <c r="AI12" s="283">
        <v>15</v>
      </c>
      <c r="AJ12" s="283">
        <v>75</v>
      </c>
      <c r="AK12" s="283">
        <v>77</v>
      </c>
      <c r="AL12" s="283"/>
      <c r="AM12" s="283"/>
      <c r="AN12" s="283"/>
      <c r="AO12" s="283"/>
      <c r="AP12" s="283"/>
      <c r="AQ12" s="283"/>
      <c r="AR12" s="283">
        <v>4</v>
      </c>
      <c r="AS12" s="283" t="s">
        <v>4331</v>
      </c>
      <c r="AT12" s="283" t="s">
        <v>4641</v>
      </c>
      <c r="AU12" s="283" t="s">
        <v>299</v>
      </c>
      <c r="AV12" s="283" t="s">
        <v>567</v>
      </c>
      <c r="AW12" s="283"/>
      <c r="AX12" s="283"/>
      <c r="AY12" s="283">
        <v>60</v>
      </c>
      <c r="AZ12" s="283">
        <v>55</v>
      </c>
      <c r="BA12" s="283">
        <v>2.4</v>
      </c>
      <c r="BB12" s="283">
        <v>4.5</v>
      </c>
      <c r="BC12" s="283">
        <v>20</v>
      </c>
      <c r="BD12" s="283">
        <v>0</v>
      </c>
      <c r="BE12" s="283">
        <v>28</v>
      </c>
      <c r="BF12" s="283">
        <v>82</v>
      </c>
      <c r="BG12" s="283">
        <v>30</v>
      </c>
      <c r="BH12" s="283">
        <v>40</v>
      </c>
      <c r="BI12" s="283">
        <v>60</v>
      </c>
      <c r="BJ12" s="283">
        <v>40</v>
      </c>
      <c r="BK12" s="283">
        <v>10</v>
      </c>
      <c r="BL12" s="283">
        <v>16</v>
      </c>
      <c r="BM12" s="283">
        <v>0</v>
      </c>
      <c r="BN12" s="283">
        <v>35</v>
      </c>
      <c r="BO12" s="283" t="s">
        <v>3904</v>
      </c>
      <c r="BP12" s="283" t="s">
        <v>5001</v>
      </c>
      <c r="BQ12" s="283" t="s">
        <v>5004</v>
      </c>
    </row>
    <row r="13" spans="1:71">
      <c r="A13" s="283">
        <v>10000619</v>
      </c>
      <c r="B13" s="283" t="s">
        <v>4952</v>
      </c>
      <c r="C13" s="283">
        <v>6</v>
      </c>
      <c r="D13" s="283" t="s">
        <v>57</v>
      </c>
      <c r="E13" s="283" t="s">
        <v>3896</v>
      </c>
      <c r="F13" s="283" t="s">
        <v>3897</v>
      </c>
      <c r="G13" s="283" t="s">
        <v>3898</v>
      </c>
      <c r="H13" s="283">
        <v>180</v>
      </c>
      <c r="I13" s="283">
        <v>0</v>
      </c>
      <c r="J13" s="283">
        <v>0</v>
      </c>
      <c r="K13" s="283">
        <v>2</v>
      </c>
      <c r="L13" s="283">
        <v>25</v>
      </c>
      <c r="M13" s="283" t="s">
        <v>3899</v>
      </c>
      <c r="N13" s="283">
        <v>30</v>
      </c>
      <c r="O13" s="283">
        <v>30</v>
      </c>
      <c r="P13" s="283">
        <v>250</v>
      </c>
      <c r="Q13" s="283">
        <v>0</v>
      </c>
      <c r="R13" s="283">
        <v>0</v>
      </c>
      <c r="S13" s="283">
        <v>0</v>
      </c>
      <c r="T13" s="283">
        <v>150</v>
      </c>
      <c r="U13" s="283">
        <v>0</v>
      </c>
      <c r="V13" s="283">
        <v>20</v>
      </c>
      <c r="W13" s="283">
        <v>30</v>
      </c>
      <c r="X13" s="283">
        <v>92</v>
      </c>
      <c r="Y13" s="283">
        <v>92</v>
      </c>
      <c r="Z13" s="283">
        <v>70</v>
      </c>
      <c r="AA13" s="283">
        <v>70</v>
      </c>
      <c r="AB13" s="283">
        <v>74</v>
      </c>
      <c r="AC13" s="283">
        <v>74</v>
      </c>
      <c r="AD13" s="283">
        <v>0</v>
      </c>
      <c r="AE13" s="283">
        <v>0</v>
      </c>
      <c r="AF13" s="283">
        <v>3</v>
      </c>
      <c r="AG13" s="283">
        <v>3</v>
      </c>
      <c r="AH13" s="283">
        <v>3</v>
      </c>
      <c r="AI13" s="283">
        <v>3</v>
      </c>
      <c r="AJ13" s="283">
        <v>12</v>
      </c>
      <c r="AK13" s="283">
        <v>20</v>
      </c>
      <c r="AL13" s="283"/>
      <c r="AM13" s="283"/>
      <c r="AN13" s="283"/>
      <c r="AO13" s="283"/>
      <c r="AP13" s="283"/>
      <c r="AQ13" s="283"/>
      <c r="AR13" s="283">
        <v>4</v>
      </c>
      <c r="AS13" s="283" t="s">
        <v>3906</v>
      </c>
      <c r="AT13" s="283" t="s">
        <v>3906</v>
      </c>
      <c r="AU13" s="283" t="s">
        <v>3906</v>
      </c>
      <c r="AV13" s="283" t="s">
        <v>3906</v>
      </c>
      <c r="AW13" s="283"/>
      <c r="AX13" s="283"/>
      <c r="AY13" s="283">
        <v>85</v>
      </c>
      <c r="AZ13" s="283">
        <v>120</v>
      </c>
      <c r="BA13" s="283">
        <v>2.5</v>
      </c>
      <c r="BB13" s="283">
        <v>5.0999999999999996</v>
      </c>
      <c r="BC13" s="283">
        <v>259</v>
      </c>
      <c r="BD13" s="283">
        <v>0</v>
      </c>
      <c r="BE13" s="283">
        <v>150</v>
      </c>
      <c r="BF13" s="283">
        <v>10</v>
      </c>
      <c r="BG13" s="283">
        <v>50</v>
      </c>
      <c r="BH13" s="283">
        <v>60</v>
      </c>
      <c r="BI13" s="283">
        <v>60</v>
      </c>
      <c r="BJ13" s="283">
        <v>0</v>
      </c>
      <c r="BK13" s="283">
        <v>0</v>
      </c>
      <c r="BL13" s="283">
        <v>40</v>
      </c>
      <c r="BM13" s="283">
        <v>60</v>
      </c>
      <c r="BN13" s="283">
        <v>0</v>
      </c>
      <c r="BO13" s="283" t="s">
        <v>3904</v>
      </c>
      <c r="BP13" s="283" t="s">
        <v>5001</v>
      </c>
      <c r="BQ13" s="283" t="s">
        <v>5004</v>
      </c>
    </row>
    <row r="14" spans="1:71">
      <c r="A14" s="283">
        <v>10000718</v>
      </c>
      <c r="B14" s="283" t="s">
        <v>5906</v>
      </c>
      <c r="C14" s="283">
        <v>5</v>
      </c>
      <c r="D14" s="283" t="s">
        <v>60</v>
      </c>
      <c r="E14" s="283" t="s">
        <v>3896</v>
      </c>
      <c r="F14" s="283" t="s">
        <v>3897</v>
      </c>
      <c r="G14" s="283" t="s">
        <v>4771</v>
      </c>
      <c r="H14" s="283">
        <v>76</v>
      </c>
      <c r="I14" s="283">
        <v>0</v>
      </c>
      <c r="J14" s="283">
        <v>0</v>
      </c>
      <c r="K14" s="283">
        <v>2</v>
      </c>
      <c r="L14" s="283">
        <v>30</v>
      </c>
      <c r="M14" s="283" t="s">
        <v>3930</v>
      </c>
      <c r="N14" s="283">
        <v>31.2</v>
      </c>
      <c r="O14" s="283">
        <v>30</v>
      </c>
      <c r="P14" s="283">
        <v>50</v>
      </c>
      <c r="Q14" s="283">
        <v>0</v>
      </c>
      <c r="R14" s="283">
        <v>0</v>
      </c>
      <c r="S14" s="283">
        <v>0</v>
      </c>
      <c r="T14" s="283">
        <v>65</v>
      </c>
      <c r="U14" s="283">
        <v>0</v>
      </c>
      <c r="V14" s="283">
        <v>88</v>
      </c>
      <c r="W14" s="283">
        <v>0</v>
      </c>
      <c r="X14" s="283">
        <v>108</v>
      </c>
      <c r="Y14" s="283">
        <v>108</v>
      </c>
      <c r="Z14" s="283">
        <v>57</v>
      </c>
      <c r="AA14" s="283">
        <v>57</v>
      </c>
      <c r="AB14" s="283">
        <v>80</v>
      </c>
      <c r="AC14" s="283">
        <v>80</v>
      </c>
      <c r="AD14" s="283">
        <v>0</v>
      </c>
      <c r="AE14" s="283">
        <v>0</v>
      </c>
      <c r="AF14" s="283">
        <v>15</v>
      </c>
      <c r="AG14" s="283">
        <v>25</v>
      </c>
      <c r="AH14" s="283">
        <v>25</v>
      </c>
      <c r="AI14" s="283">
        <v>20</v>
      </c>
      <c r="AJ14" s="283">
        <v>85</v>
      </c>
      <c r="AK14" s="283">
        <v>77</v>
      </c>
      <c r="AL14" s="283"/>
      <c r="AM14" s="283"/>
      <c r="AN14" s="283"/>
      <c r="AO14" s="283"/>
      <c r="AP14" s="283"/>
      <c r="AQ14" s="283"/>
      <c r="AR14" s="283">
        <v>4</v>
      </c>
      <c r="AS14" s="283" t="s">
        <v>298</v>
      </c>
      <c r="AT14" s="283" t="s">
        <v>5803</v>
      </c>
      <c r="AU14" s="283" t="s">
        <v>4654</v>
      </c>
      <c r="AV14" s="283" t="s">
        <v>3729</v>
      </c>
      <c r="AW14" s="283"/>
      <c r="AX14" s="283"/>
      <c r="AY14" s="283">
        <v>60</v>
      </c>
      <c r="AZ14" s="283">
        <v>55</v>
      </c>
      <c r="BA14" s="283">
        <v>2.4</v>
      </c>
      <c r="BB14" s="283">
        <v>4.5</v>
      </c>
      <c r="BC14" s="283">
        <v>25</v>
      </c>
      <c r="BD14" s="283">
        <v>0</v>
      </c>
      <c r="BE14" s="283">
        <v>33</v>
      </c>
      <c r="BF14" s="283">
        <v>110</v>
      </c>
      <c r="BG14" s="283">
        <v>30</v>
      </c>
      <c r="BH14" s="283">
        <v>40</v>
      </c>
      <c r="BI14" s="283">
        <v>60</v>
      </c>
      <c r="BJ14" s="283">
        <v>40</v>
      </c>
      <c r="BK14" s="283">
        <v>24</v>
      </c>
      <c r="BL14" s="283">
        <v>26</v>
      </c>
      <c r="BM14" s="283">
        <v>0</v>
      </c>
      <c r="BN14" s="283">
        <v>48</v>
      </c>
      <c r="BO14" s="283" t="s">
        <v>3904</v>
      </c>
      <c r="BP14" s="283" t="s">
        <v>5001</v>
      </c>
      <c r="BQ14" s="283" t="s">
        <v>5004</v>
      </c>
    </row>
    <row r="15" spans="1:71">
      <c r="A15" s="283">
        <v>10000719</v>
      </c>
      <c r="B15" s="283" t="s">
        <v>4951</v>
      </c>
      <c r="C15" s="283">
        <v>6</v>
      </c>
      <c r="D15" s="283" t="s">
        <v>57</v>
      </c>
      <c r="E15" s="283" t="s">
        <v>3896</v>
      </c>
      <c r="F15" s="283" t="s">
        <v>3897</v>
      </c>
      <c r="G15" s="283" t="s">
        <v>3898</v>
      </c>
      <c r="H15" s="283">
        <v>233</v>
      </c>
      <c r="I15" s="283">
        <v>-1</v>
      </c>
      <c r="J15" s="283">
        <v>0</v>
      </c>
      <c r="K15" s="283">
        <v>2</v>
      </c>
      <c r="L15" s="283">
        <v>25</v>
      </c>
      <c r="M15" s="283" t="s">
        <v>3899</v>
      </c>
      <c r="N15" s="283">
        <v>30</v>
      </c>
      <c r="O15" s="283">
        <v>30</v>
      </c>
      <c r="P15" s="283">
        <v>250</v>
      </c>
      <c r="Q15" s="283">
        <v>0</v>
      </c>
      <c r="R15" s="283">
        <v>0</v>
      </c>
      <c r="S15" s="283">
        <v>0</v>
      </c>
      <c r="T15" s="283">
        <v>250</v>
      </c>
      <c r="U15" s="283">
        <v>0</v>
      </c>
      <c r="V15" s="283">
        <v>20</v>
      </c>
      <c r="W15" s="283">
        <v>30</v>
      </c>
      <c r="X15" s="283">
        <v>92</v>
      </c>
      <c r="Y15" s="283">
        <v>92</v>
      </c>
      <c r="Z15" s="283">
        <v>70</v>
      </c>
      <c r="AA15" s="283">
        <v>70</v>
      </c>
      <c r="AB15" s="283">
        <v>74</v>
      </c>
      <c r="AC15" s="283">
        <v>74</v>
      </c>
      <c r="AD15" s="283">
        <v>0</v>
      </c>
      <c r="AE15" s="283">
        <v>0</v>
      </c>
      <c r="AF15" s="283">
        <v>3</v>
      </c>
      <c r="AG15" s="283">
        <v>3</v>
      </c>
      <c r="AH15" s="283">
        <v>3</v>
      </c>
      <c r="AI15" s="283">
        <v>3</v>
      </c>
      <c r="AJ15" s="283">
        <v>12</v>
      </c>
      <c r="AK15" s="283">
        <v>20</v>
      </c>
      <c r="AL15" s="283"/>
      <c r="AM15" s="283"/>
      <c r="AN15" s="283"/>
      <c r="AO15" s="283"/>
      <c r="AP15" s="283"/>
      <c r="AQ15" s="283"/>
      <c r="AR15" s="283">
        <v>4</v>
      </c>
      <c r="AS15" s="283" t="s">
        <v>3906</v>
      </c>
      <c r="AT15" s="283" t="s">
        <v>3906</v>
      </c>
      <c r="AU15" s="283" t="s">
        <v>3906</v>
      </c>
      <c r="AV15" s="283" t="s">
        <v>3906</v>
      </c>
      <c r="AW15" s="283"/>
      <c r="AX15" s="283"/>
      <c r="AY15" s="283">
        <v>85</v>
      </c>
      <c r="AZ15" s="283">
        <v>120</v>
      </c>
      <c r="BA15" s="283">
        <v>2.5</v>
      </c>
      <c r="BB15" s="283">
        <v>5.0999999999999996</v>
      </c>
      <c r="BC15" s="283">
        <v>259</v>
      </c>
      <c r="BD15" s="283">
        <v>0</v>
      </c>
      <c r="BE15" s="283">
        <v>250</v>
      </c>
      <c r="BF15" s="283">
        <v>10</v>
      </c>
      <c r="BG15" s="283">
        <v>50</v>
      </c>
      <c r="BH15" s="283">
        <v>60</v>
      </c>
      <c r="BI15" s="283">
        <v>60</v>
      </c>
      <c r="BJ15" s="283">
        <v>0</v>
      </c>
      <c r="BK15" s="283">
        <v>0</v>
      </c>
      <c r="BL15" s="283">
        <v>40</v>
      </c>
      <c r="BM15" s="283">
        <v>60</v>
      </c>
      <c r="BN15" s="283">
        <v>0</v>
      </c>
      <c r="BO15" s="283" t="s">
        <v>3904</v>
      </c>
      <c r="BP15" s="283" t="s">
        <v>5001</v>
      </c>
      <c r="BQ15" s="283" t="s">
        <v>5004</v>
      </c>
    </row>
    <row r="16" spans="1:71">
      <c r="A16" s="283">
        <v>10000818</v>
      </c>
      <c r="B16" s="283" t="s">
        <v>5907</v>
      </c>
      <c r="C16" s="283">
        <v>6</v>
      </c>
      <c r="D16" s="283" t="s">
        <v>60</v>
      </c>
      <c r="E16" s="283" t="s">
        <v>3896</v>
      </c>
      <c r="F16" s="283" t="s">
        <v>3897</v>
      </c>
      <c r="G16" s="283" t="s">
        <v>4771</v>
      </c>
      <c r="H16" s="283">
        <v>88</v>
      </c>
      <c r="I16" s="283">
        <v>0</v>
      </c>
      <c r="J16" s="283">
        <v>0</v>
      </c>
      <c r="K16" s="283">
        <v>2</v>
      </c>
      <c r="L16" s="283">
        <v>30</v>
      </c>
      <c r="M16" s="283" t="s">
        <v>3930</v>
      </c>
      <c r="N16" s="283">
        <v>33</v>
      </c>
      <c r="O16" s="283">
        <v>30</v>
      </c>
      <c r="P16" s="283">
        <v>60</v>
      </c>
      <c r="Q16" s="283">
        <v>0</v>
      </c>
      <c r="R16" s="283">
        <v>0</v>
      </c>
      <c r="S16" s="283">
        <v>0</v>
      </c>
      <c r="T16" s="283">
        <v>80</v>
      </c>
      <c r="U16" s="283">
        <v>0</v>
      </c>
      <c r="V16" s="283">
        <v>109</v>
      </c>
      <c r="W16" s="283">
        <v>0</v>
      </c>
      <c r="X16" s="283">
        <v>109</v>
      </c>
      <c r="Y16" s="283">
        <v>109</v>
      </c>
      <c r="Z16" s="283">
        <v>65</v>
      </c>
      <c r="AA16" s="283">
        <v>65</v>
      </c>
      <c r="AB16" s="283">
        <v>85</v>
      </c>
      <c r="AC16" s="283">
        <v>85</v>
      </c>
      <c r="AD16" s="283">
        <v>0</v>
      </c>
      <c r="AE16" s="283">
        <v>0</v>
      </c>
      <c r="AF16" s="283">
        <v>30</v>
      </c>
      <c r="AG16" s="283">
        <v>30</v>
      </c>
      <c r="AH16" s="283">
        <v>30</v>
      </c>
      <c r="AI16" s="283">
        <v>30</v>
      </c>
      <c r="AJ16" s="283">
        <v>120</v>
      </c>
      <c r="AK16" s="283">
        <v>77</v>
      </c>
      <c r="AL16" s="283"/>
      <c r="AM16" s="283"/>
      <c r="AN16" s="283"/>
      <c r="AO16" s="283"/>
      <c r="AP16" s="283"/>
      <c r="AQ16" s="283"/>
      <c r="AR16" s="283">
        <v>4</v>
      </c>
      <c r="AS16" s="283" t="s">
        <v>5823</v>
      </c>
      <c r="AT16" s="283" t="s">
        <v>4577</v>
      </c>
      <c r="AU16" s="283" t="s">
        <v>4654</v>
      </c>
      <c r="AV16" s="283" t="s">
        <v>3729</v>
      </c>
      <c r="AW16" s="283"/>
      <c r="AX16" s="283"/>
      <c r="AY16" s="283">
        <v>60</v>
      </c>
      <c r="AZ16" s="283">
        <v>55</v>
      </c>
      <c r="BA16" s="283">
        <v>2.4</v>
      </c>
      <c r="BB16" s="283">
        <v>4.5</v>
      </c>
      <c r="BC16" s="283">
        <v>30</v>
      </c>
      <c r="BD16" s="283">
        <v>0</v>
      </c>
      <c r="BE16" s="283">
        <v>40</v>
      </c>
      <c r="BF16" s="283">
        <v>152</v>
      </c>
      <c r="BG16" s="283">
        <v>30</v>
      </c>
      <c r="BH16" s="283">
        <v>40</v>
      </c>
      <c r="BI16" s="283">
        <v>60</v>
      </c>
      <c r="BJ16" s="283">
        <v>40</v>
      </c>
      <c r="BK16" s="283">
        <v>24</v>
      </c>
      <c r="BL16" s="283">
        <v>26</v>
      </c>
      <c r="BM16" s="283">
        <v>0</v>
      </c>
      <c r="BN16" s="283">
        <v>53</v>
      </c>
      <c r="BO16" s="283" t="s">
        <v>3904</v>
      </c>
      <c r="BP16" s="283" t="s">
        <v>5001</v>
      </c>
      <c r="BQ16" s="283" t="s">
        <v>5004</v>
      </c>
    </row>
    <row r="17" spans="1:69">
      <c r="A17" s="283">
        <v>10000819</v>
      </c>
      <c r="B17" s="283" t="s">
        <v>4950</v>
      </c>
      <c r="C17" s="283">
        <v>6</v>
      </c>
      <c r="D17" s="283" t="s">
        <v>884</v>
      </c>
      <c r="E17" s="283" t="s">
        <v>3896</v>
      </c>
      <c r="F17" s="283" t="s">
        <v>3897</v>
      </c>
      <c r="G17" s="283" t="s">
        <v>3898</v>
      </c>
      <c r="H17" s="283">
        <v>180</v>
      </c>
      <c r="I17" s="283">
        <v>0</v>
      </c>
      <c r="J17" s="283">
        <v>0</v>
      </c>
      <c r="K17" s="283">
        <v>2</v>
      </c>
      <c r="L17" s="283">
        <v>25</v>
      </c>
      <c r="M17" s="283" t="s">
        <v>3941</v>
      </c>
      <c r="N17" s="283">
        <v>33</v>
      </c>
      <c r="O17" s="283">
        <v>30</v>
      </c>
      <c r="P17" s="283">
        <v>180</v>
      </c>
      <c r="Q17" s="283">
        <v>0</v>
      </c>
      <c r="R17" s="283">
        <v>0</v>
      </c>
      <c r="S17" s="283">
        <v>0</v>
      </c>
      <c r="T17" s="283">
        <v>180</v>
      </c>
      <c r="U17" s="283">
        <v>0</v>
      </c>
      <c r="V17" s="283">
        <v>200</v>
      </c>
      <c r="W17" s="283">
        <v>0</v>
      </c>
      <c r="X17" s="283">
        <v>82</v>
      </c>
      <c r="Y17" s="283">
        <v>82</v>
      </c>
      <c r="Z17" s="283">
        <v>70</v>
      </c>
      <c r="AA17" s="283">
        <v>70</v>
      </c>
      <c r="AB17" s="283">
        <v>70</v>
      </c>
      <c r="AC17" s="283">
        <v>70</v>
      </c>
      <c r="AD17" s="283">
        <v>0</v>
      </c>
      <c r="AE17" s="283">
        <v>0</v>
      </c>
      <c r="AF17" s="283">
        <v>48</v>
      </c>
      <c r="AG17" s="283">
        <v>44</v>
      </c>
      <c r="AH17" s="283">
        <v>42</v>
      </c>
      <c r="AI17" s="283">
        <v>36</v>
      </c>
      <c r="AJ17" s="283">
        <v>170</v>
      </c>
      <c r="AK17" s="283">
        <v>75</v>
      </c>
      <c r="AL17" s="283"/>
      <c r="AM17" s="283"/>
      <c r="AN17" s="283"/>
      <c r="AO17" s="283"/>
      <c r="AP17" s="283"/>
      <c r="AQ17" s="283"/>
      <c r="AR17" s="283">
        <v>4</v>
      </c>
      <c r="AS17" s="283" t="s">
        <v>3999</v>
      </c>
      <c r="AT17" s="283" t="s">
        <v>4000</v>
      </c>
      <c r="AU17" s="283" t="s">
        <v>334</v>
      </c>
      <c r="AV17" s="283" t="s">
        <v>3729</v>
      </c>
      <c r="AW17" s="283"/>
      <c r="AX17" s="283"/>
      <c r="AY17" s="283">
        <v>70</v>
      </c>
      <c r="AZ17" s="283">
        <v>65</v>
      </c>
      <c r="BA17" s="283">
        <v>2.88</v>
      </c>
      <c r="BB17" s="283">
        <v>5.4</v>
      </c>
      <c r="BC17" s="283">
        <v>97</v>
      </c>
      <c r="BD17" s="283">
        <v>0</v>
      </c>
      <c r="BE17" s="283">
        <v>90</v>
      </c>
      <c r="BF17" s="283">
        <v>334</v>
      </c>
      <c r="BG17" s="283">
        <v>20</v>
      </c>
      <c r="BH17" s="283">
        <v>20</v>
      </c>
      <c r="BI17" s="283">
        <v>40</v>
      </c>
      <c r="BJ17" s="283">
        <v>10</v>
      </c>
      <c r="BK17" s="283">
        <v>12</v>
      </c>
      <c r="BL17" s="283">
        <v>20</v>
      </c>
      <c r="BM17" s="283">
        <v>0</v>
      </c>
      <c r="BN17" s="283">
        <v>25</v>
      </c>
      <c r="BO17" s="283" t="s">
        <v>3904</v>
      </c>
      <c r="BP17" s="283" t="s">
        <v>5001</v>
      </c>
      <c r="BQ17" s="283" t="s">
        <v>5004</v>
      </c>
    </row>
    <row r="18" spans="1:69">
      <c r="A18" s="283">
        <v>10000918</v>
      </c>
      <c r="B18" s="283" t="s">
        <v>5908</v>
      </c>
      <c r="C18" s="283">
        <v>3</v>
      </c>
      <c r="D18" s="283" t="s">
        <v>59</v>
      </c>
      <c r="E18" s="283" t="s">
        <v>3934</v>
      </c>
      <c r="F18" s="283" t="s">
        <v>3935</v>
      </c>
      <c r="G18" s="283" t="s">
        <v>4771</v>
      </c>
      <c r="H18" s="283">
        <v>40</v>
      </c>
      <c r="I18" s="283">
        <v>0</v>
      </c>
      <c r="J18" s="283">
        <v>0</v>
      </c>
      <c r="K18" s="283">
        <v>2</v>
      </c>
      <c r="L18" s="283">
        <v>25</v>
      </c>
      <c r="M18" s="283" t="s">
        <v>3930</v>
      </c>
      <c r="N18" s="283">
        <v>30</v>
      </c>
      <c r="O18" s="283">
        <v>20</v>
      </c>
      <c r="P18" s="283">
        <v>30</v>
      </c>
      <c r="Q18" s="283">
        <v>0</v>
      </c>
      <c r="R18" s="283">
        <v>0</v>
      </c>
      <c r="S18" s="283">
        <v>0</v>
      </c>
      <c r="T18" s="283">
        <v>37</v>
      </c>
      <c r="U18" s="283">
        <v>0</v>
      </c>
      <c r="V18" s="283">
        <v>65</v>
      </c>
      <c r="W18" s="283">
        <v>0</v>
      </c>
      <c r="X18" s="283">
        <v>104</v>
      </c>
      <c r="Y18" s="283">
        <v>104</v>
      </c>
      <c r="Z18" s="283">
        <v>48</v>
      </c>
      <c r="AA18" s="283">
        <v>48</v>
      </c>
      <c r="AB18" s="283">
        <v>60</v>
      </c>
      <c r="AC18" s="283">
        <v>60</v>
      </c>
      <c r="AD18" s="283">
        <v>30</v>
      </c>
      <c r="AE18" s="283">
        <v>30</v>
      </c>
      <c r="AF18" s="283">
        <v>10</v>
      </c>
      <c r="AG18" s="283">
        <v>15</v>
      </c>
      <c r="AH18" s="283">
        <v>15</v>
      </c>
      <c r="AI18" s="283"/>
      <c r="AJ18" s="283">
        <v>40</v>
      </c>
      <c r="AK18" s="283">
        <v>77</v>
      </c>
      <c r="AL18" s="283"/>
      <c r="AM18" s="283"/>
      <c r="AN18" s="283"/>
      <c r="AO18" s="283"/>
      <c r="AP18" s="283"/>
      <c r="AQ18" s="283"/>
      <c r="AR18" s="283">
        <v>3</v>
      </c>
      <c r="AS18" s="283" t="s">
        <v>4331</v>
      </c>
      <c r="AT18" s="283" t="s">
        <v>4000</v>
      </c>
      <c r="AU18" s="283" t="s">
        <v>4483</v>
      </c>
      <c r="AV18" s="283"/>
      <c r="AW18" s="283"/>
      <c r="AX18" s="283"/>
      <c r="AY18" s="283">
        <v>60</v>
      </c>
      <c r="AZ18" s="283">
        <v>55</v>
      </c>
      <c r="BA18" s="283">
        <v>2.4</v>
      </c>
      <c r="BB18" s="283">
        <v>4.5</v>
      </c>
      <c r="BC18" s="283">
        <v>15</v>
      </c>
      <c r="BD18" s="283">
        <v>0</v>
      </c>
      <c r="BE18" s="283">
        <v>19</v>
      </c>
      <c r="BF18" s="283">
        <v>65</v>
      </c>
      <c r="BG18" s="283">
        <v>20</v>
      </c>
      <c r="BH18" s="283">
        <v>30</v>
      </c>
      <c r="BI18" s="283">
        <v>50</v>
      </c>
      <c r="BJ18" s="283">
        <v>20</v>
      </c>
      <c r="BK18" s="283">
        <v>5</v>
      </c>
      <c r="BL18" s="283">
        <v>6</v>
      </c>
      <c r="BM18" s="283">
        <v>0</v>
      </c>
      <c r="BN18" s="283">
        <v>12</v>
      </c>
      <c r="BO18" s="283" t="s">
        <v>3904</v>
      </c>
      <c r="BP18" s="283" t="s">
        <v>5001</v>
      </c>
      <c r="BQ18" s="283" t="s">
        <v>5004</v>
      </c>
    </row>
    <row r="19" spans="1:69">
      <c r="A19" s="283">
        <v>10000919</v>
      </c>
      <c r="B19" s="283" t="s">
        <v>4932</v>
      </c>
      <c r="C19" s="283">
        <v>6</v>
      </c>
      <c r="D19" s="283" t="s">
        <v>3649</v>
      </c>
      <c r="E19" s="283" t="s">
        <v>3957</v>
      </c>
      <c r="F19" s="283" t="s">
        <v>3897</v>
      </c>
      <c r="G19" s="283" t="s">
        <v>3898</v>
      </c>
      <c r="H19" s="283">
        <v>87</v>
      </c>
      <c r="I19" s="283">
        <v>1</v>
      </c>
      <c r="J19" s="283">
        <v>0</v>
      </c>
      <c r="K19" s="283">
        <v>2</v>
      </c>
      <c r="L19" s="283">
        <v>25</v>
      </c>
      <c r="M19" s="283" t="s">
        <v>3899</v>
      </c>
      <c r="N19" s="283">
        <v>45</v>
      </c>
      <c r="O19" s="283">
        <v>36</v>
      </c>
      <c r="P19" s="283">
        <v>90</v>
      </c>
      <c r="Q19" s="283">
        <v>0</v>
      </c>
      <c r="R19" s="283">
        <v>1</v>
      </c>
      <c r="S19" s="283">
        <v>0</v>
      </c>
      <c r="T19" s="283">
        <v>85</v>
      </c>
      <c r="U19" s="283">
        <v>0</v>
      </c>
      <c r="V19" s="283">
        <v>40</v>
      </c>
      <c r="W19" s="283">
        <v>30</v>
      </c>
      <c r="X19" s="283">
        <v>92</v>
      </c>
      <c r="Y19" s="283">
        <v>92</v>
      </c>
      <c r="Z19" s="283">
        <v>85</v>
      </c>
      <c r="AA19" s="283">
        <v>105</v>
      </c>
      <c r="AB19" s="283">
        <v>50</v>
      </c>
      <c r="AC19" s="283">
        <v>50</v>
      </c>
      <c r="AD19" s="283">
        <v>0</v>
      </c>
      <c r="AE19" s="283">
        <v>0</v>
      </c>
      <c r="AF19" s="283">
        <v>8</v>
      </c>
      <c r="AG19" s="283">
        <v>8</v>
      </c>
      <c r="AH19" s="283">
        <v>8</v>
      </c>
      <c r="AI19" s="283">
        <v>8</v>
      </c>
      <c r="AJ19" s="283">
        <v>32</v>
      </c>
      <c r="AK19" s="283">
        <v>0</v>
      </c>
      <c r="AL19" s="283"/>
      <c r="AM19" s="283"/>
      <c r="AN19" s="283"/>
      <c r="AO19" s="283"/>
      <c r="AP19" s="283"/>
      <c r="AQ19" s="283"/>
      <c r="AR19" s="283">
        <v>4</v>
      </c>
      <c r="AS19" s="283" t="s">
        <v>3687</v>
      </c>
      <c r="AT19" s="283" t="s">
        <v>4523</v>
      </c>
      <c r="AU19" s="283" t="s">
        <v>4523</v>
      </c>
      <c r="AV19" s="283" t="s">
        <v>4523</v>
      </c>
      <c r="AW19" s="283"/>
      <c r="AX19" s="283"/>
      <c r="AY19" s="283">
        <v>25</v>
      </c>
      <c r="AZ19" s="283">
        <v>65</v>
      </c>
      <c r="BA19" s="283">
        <v>0.48</v>
      </c>
      <c r="BB19" s="283">
        <v>1.5</v>
      </c>
      <c r="BC19" s="283">
        <v>95</v>
      </c>
      <c r="BD19" s="283">
        <v>1</v>
      </c>
      <c r="BE19" s="283">
        <v>85</v>
      </c>
      <c r="BF19" s="283">
        <v>44</v>
      </c>
      <c r="BG19" s="283">
        <v>8</v>
      </c>
      <c r="BH19" s="283">
        <v>12</v>
      </c>
      <c r="BI19" s="283">
        <v>10</v>
      </c>
      <c r="BJ19" s="283">
        <v>16</v>
      </c>
      <c r="BK19" s="283">
        <v>30</v>
      </c>
      <c r="BL19" s="283">
        <v>24</v>
      </c>
      <c r="BM19" s="283">
        <v>0</v>
      </c>
      <c r="BN19" s="283">
        <v>70</v>
      </c>
      <c r="BO19" s="283" t="s">
        <v>3904</v>
      </c>
      <c r="BP19" s="283" t="s">
        <v>5001</v>
      </c>
      <c r="BQ19" s="283" t="s">
        <v>5004</v>
      </c>
    </row>
    <row r="20" spans="1:69">
      <c r="A20" s="283">
        <v>10001018</v>
      </c>
      <c r="B20" s="283" t="s">
        <v>5909</v>
      </c>
      <c r="C20" s="283">
        <v>4</v>
      </c>
      <c r="D20" s="283" t="s">
        <v>59</v>
      </c>
      <c r="E20" s="283" t="s">
        <v>3934</v>
      </c>
      <c r="F20" s="283" t="s">
        <v>3935</v>
      </c>
      <c r="G20" s="283" t="s">
        <v>4771</v>
      </c>
      <c r="H20" s="283">
        <v>48</v>
      </c>
      <c r="I20" s="283">
        <v>0</v>
      </c>
      <c r="J20" s="283">
        <v>0</v>
      </c>
      <c r="K20" s="283">
        <v>2</v>
      </c>
      <c r="L20" s="283">
        <v>25</v>
      </c>
      <c r="M20" s="283" t="s">
        <v>3930</v>
      </c>
      <c r="N20" s="283">
        <v>31</v>
      </c>
      <c r="O20" s="283">
        <v>20</v>
      </c>
      <c r="P20" s="283">
        <v>45</v>
      </c>
      <c r="Q20" s="283">
        <v>0</v>
      </c>
      <c r="R20" s="283">
        <v>0</v>
      </c>
      <c r="S20" s="283">
        <v>0</v>
      </c>
      <c r="T20" s="283">
        <v>55</v>
      </c>
      <c r="U20" s="283">
        <v>0</v>
      </c>
      <c r="V20" s="283">
        <v>75</v>
      </c>
      <c r="W20" s="283">
        <v>0</v>
      </c>
      <c r="X20" s="283">
        <v>102</v>
      </c>
      <c r="Y20" s="283">
        <v>102</v>
      </c>
      <c r="Z20" s="283">
        <v>56</v>
      </c>
      <c r="AA20" s="283">
        <v>56</v>
      </c>
      <c r="AB20" s="283">
        <v>65</v>
      </c>
      <c r="AC20" s="283">
        <v>65</v>
      </c>
      <c r="AD20" s="283">
        <v>60</v>
      </c>
      <c r="AE20" s="283">
        <v>60</v>
      </c>
      <c r="AF20" s="283">
        <v>10</v>
      </c>
      <c r="AG20" s="283">
        <v>20</v>
      </c>
      <c r="AH20" s="283">
        <v>15</v>
      </c>
      <c r="AI20" s="283"/>
      <c r="AJ20" s="283">
        <v>45</v>
      </c>
      <c r="AK20" s="283">
        <v>77</v>
      </c>
      <c r="AL20" s="283"/>
      <c r="AM20" s="283"/>
      <c r="AN20" s="283"/>
      <c r="AO20" s="283"/>
      <c r="AP20" s="283"/>
      <c r="AQ20" s="283"/>
      <c r="AR20" s="283">
        <v>3</v>
      </c>
      <c r="AS20" s="283" t="s">
        <v>298</v>
      </c>
      <c r="AT20" s="283" t="s">
        <v>4641</v>
      </c>
      <c r="AU20" s="283" t="s">
        <v>299</v>
      </c>
      <c r="AV20" s="283"/>
      <c r="AW20" s="283"/>
      <c r="AX20" s="283"/>
      <c r="AY20" s="283">
        <v>60</v>
      </c>
      <c r="AZ20" s="283">
        <v>55</v>
      </c>
      <c r="BA20" s="283">
        <v>2.4</v>
      </c>
      <c r="BB20" s="283">
        <v>4.5</v>
      </c>
      <c r="BC20" s="283">
        <v>23</v>
      </c>
      <c r="BD20" s="283">
        <v>0</v>
      </c>
      <c r="BE20" s="283">
        <v>28</v>
      </c>
      <c r="BF20" s="283">
        <v>84</v>
      </c>
      <c r="BG20" s="283">
        <v>20</v>
      </c>
      <c r="BH20" s="283">
        <v>30</v>
      </c>
      <c r="BI20" s="283">
        <v>50</v>
      </c>
      <c r="BJ20" s="283">
        <v>20</v>
      </c>
      <c r="BK20" s="283">
        <v>7</v>
      </c>
      <c r="BL20" s="283">
        <v>10</v>
      </c>
      <c r="BM20" s="283">
        <v>0</v>
      </c>
      <c r="BN20" s="283">
        <v>28</v>
      </c>
      <c r="BO20" s="283" t="s">
        <v>3904</v>
      </c>
      <c r="BP20" s="283" t="s">
        <v>5001</v>
      </c>
      <c r="BQ20" s="283" t="s">
        <v>5004</v>
      </c>
    </row>
    <row r="21" spans="1:69">
      <c r="A21" s="283">
        <v>10001019</v>
      </c>
      <c r="B21" s="283" t="s">
        <v>4931</v>
      </c>
      <c r="C21" s="283">
        <v>6</v>
      </c>
      <c r="D21" s="283" t="s">
        <v>57</v>
      </c>
      <c r="E21" s="283" t="s">
        <v>3896</v>
      </c>
      <c r="F21" s="283" t="s">
        <v>3897</v>
      </c>
      <c r="G21" s="283" t="s">
        <v>3898</v>
      </c>
      <c r="H21" s="283">
        <v>188</v>
      </c>
      <c r="I21" s="283">
        <v>0</v>
      </c>
      <c r="J21" s="283">
        <v>0</v>
      </c>
      <c r="K21" s="283">
        <v>2</v>
      </c>
      <c r="L21" s="283">
        <v>25</v>
      </c>
      <c r="M21" s="283" t="s">
        <v>3899</v>
      </c>
      <c r="N21" s="283">
        <v>33</v>
      </c>
      <c r="O21" s="283">
        <v>30</v>
      </c>
      <c r="P21" s="283">
        <v>150</v>
      </c>
      <c r="Q21" s="283">
        <v>0</v>
      </c>
      <c r="R21" s="283">
        <v>0</v>
      </c>
      <c r="S21" s="283">
        <v>0</v>
      </c>
      <c r="T21" s="283">
        <v>120</v>
      </c>
      <c r="U21" s="283">
        <v>0</v>
      </c>
      <c r="V21" s="283">
        <v>90</v>
      </c>
      <c r="W21" s="283">
        <v>30</v>
      </c>
      <c r="X21" s="283">
        <v>92</v>
      </c>
      <c r="Y21" s="283">
        <v>92</v>
      </c>
      <c r="Z21" s="283">
        <v>60</v>
      </c>
      <c r="AA21" s="283">
        <v>80</v>
      </c>
      <c r="AB21" s="283">
        <v>70</v>
      </c>
      <c r="AC21" s="283">
        <v>70</v>
      </c>
      <c r="AD21" s="283">
        <v>0</v>
      </c>
      <c r="AE21" s="283">
        <v>0</v>
      </c>
      <c r="AF21" s="283">
        <v>3</v>
      </c>
      <c r="AG21" s="283">
        <v>3</v>
      </c>
      <c r="AH21" s="283">
        <v>3</v>
      </c>
      <c r="AI21" s="283">
        <v>3</v>
      </c>
      <c r="AJ21" s="283">
        <v>12</v>
      </c>
      <c r="AK21" s="283">
        <v>20</v>
      </c>
      <c r="AL21" s="283"/>
      <c r="AM21" s="283"/>
      <c r="AN21" s="283"/>
      <c r="AO21" s="283"/>
      <c r="AP21" s="283"/>
      <c r="AQ21" s="283"/>
      <c r="AR21" s="283">
        <v>4</v>
      </c>
      <c r="AS21" s="283" t="s">
        <v>3906</v>
      </c>
      <c r="AT21" s="283" t="s">
        <v>3906</v>
      </c>
      <c r="AU21" s="283" t="s">
        <v>3906</v>
      </c>
      <c r="AV21" s="283" t="s">
        <v>3906</v>
      </c>
      <c r="AW21" s="283"/>
      <c r="AX21" s="283"/>
      <c r="AY21" s="283">
        <v>85</v>
      </c>
      <c r="AZ21" s="283">
        <v>120</v>
      </c>
      <c r="BA21" s="283">
        <v>2.5</v>
      </c>
      <c r="BB21" s="283">
        <v>5.0999999999999996</v>
      </c>
      <c r="BC21" s="283">
        <v>157</v>
      </c>
      <c r="BD21" s="283">
        <v>0</v>
      </c>
      <c r="BE21" s="283">
        <v>120</v>
      </c>
      <c r="BF21" s="283">
        <v>99</v>
      </c>
      <c r="BG21" s="283">
        <v>50</v>
      </c>
      <c r="BH21" s="283">
        <v>60</v>
      </c>
      <c r="BI21" s="283">
        <v>60</v>
      </c>
      <c r="BJ21" s="283">
        <v>0</v>
      </c>
      <c r="BK21" s="283">
        <v>0</v>
      </c>
      <c r="BL21" s="283">
        <v>40</v>
      </c>
      <c r="BM21" s="283">
        <v>60</v>
      </c>
      <c r="BN21" s="283">
        <v>0</v>
      </c>
      <c r="BO21" s="283" t="s">
        <v>3904</v>
      </c>
      <c r="BP21" s="283" t="s">
        <v>5001</v>
      </c>
      <c r="BQ21" s="283" t="s">
        <v>5004</v>
      </c>
    </row>
    <row r="22" spans="1:69">
      <c r="A22" s="283">
        <v>10001118</v>
      </c>
      <c r="B22" s="283" t="s">
        <v>5910</v>
      </c>
      <c r="C22" s="283">
        <v>5</v>
      </c>
      <c r="D22" s="283" t="s">
        <v>59</v>
      </c>
      <c r="E22" s="283" t="s">
        <v>3934</v>
      </c>
      <c r="F22" s="283" t="s">
        <v>3935</v>
      </c>
      <c r="G22" s="283" t="s">
        <v>4771</v>
      </c>
      <c r="H22" s="283">
        <v>52</v>
      </c>
      <c r="I22" s="283">
        <v>0</v>
      </c>
      <c r="J22" s="283">
        <v>0</v>
      </c>
      <c r="K22" s="283">
        <v>2</v>
      </c>
      <c r="L22" s="283">
        <v>30</v>
      </c>
      <c r="M22" s="283" t="s">
        <v>3930</v>
      </c>
      <c r="N22" s="283">
        <v>33</v>
      </c>
      <c r="O22" s="283">
        <v>20</v>
      </c>
      <c r="P22" s="283">
        <v>55</v>
      </c>
      <c r="Q22" s="283">
        <v>0</v>
      </c>
      <c r="R22" s="283">
        <v>0</v>
      </c>
      <c r="S22" s="283">
        <v>0</v>
      </c>
      <c r="T22" s="283">
        <v>68</v>
      </c>
      <c r="U22" s="283">
        <v>0</v>
      </c>
      <c r="V22" s="283">
        <v>80</v>
      </c>
      <c r="W22" s="283">
        <v>0</v>
      </c>
      <c r="X22" s="283">
        <v>103</v>
      </c>
      <c r="Y22" s="283">
        <v>103</v>
      </c>
      <c r="Z22" s="283">
        <v>61</v>
      </c>
      <c r="AA22" s="283">
        <v>61</v>
      </c>
      <c r="AB22" s="283">
        <v>70</v>
      </c>
      <c r="AC22" s="283">
        <v>70</v>
      </c>
      <c r="AD22" s="283">
        <v>85</v>
      </c>
      <c r="AE22" s="283">
        <v>85</v>
      </c>
      <c r="AF22" s="283">
        <v>10</v>
      </c>
      <c r="AG22" s="283">
        <v>20</v>
      </c>
      <c r="AH22" s="283">
        <v>15</v>
      </c>
      <c r="AI22" s="283">
        <v>10</v>
      </c>
      <c r="AJ22" s="283">
        <v>55</v>
      </c>
      <c r="AK22" s="283">
        <v>77</v>
      </c>
      <c r="AL22" s="283"/>
      <c r="AM22" s="283"/>
      <c r="AN22" s="283"/>
      <c r="AO22" s="283"/>
      <c r="AP22" s="283"/>
      <c r="AQ22" s="283"/>
      <c r="AR22" s="283">
        <v>4</v>
      </c>
      <c r="AS22" s="283" t="s">
        <v>5826</v>
      </c>
      <c r="AT22" s="283" t="s">
        <v>4654</v>
      </c>
      <c r="AU22" s="283" t="s">
        <v>4654</v>
      </c>
      <c r="AV22" s="283" t="s">
        <v>4654</v>
      </c>
      <c r="AW22" s="283"/>
      <c r="AX22" s="283"/>
      <c r="AY22" s="283">
        <v>60</v>
      </c>
      <c r="AZ22" s="283">
        <v>55</v>
      </c>
      <c r="BA22" s="283">
        <v>2.4</v>
      </c>
      <c r="BB22" s="283">
        <v>4.5</v>
      </c>
      <c r="BC22" s="283">
        <v>28</v>
      </c>
      <c r="BD22" s="283">
        <v>0</v>
      </c>
      <c r="BE22" s="283">
        <v>34</v>
      </c>
      <c r="BF22" s="283">
        <v>94</v>
      </c>
      <c r="BG22" s="283">
        <v>20</v>
      </c>
      <c r="BH22" s="283">
        <v>30</v>
      </c>
      <c r="BI22" s="283">
        <v>50</v>
      </c>
      <c r="BJ22" s="283">
        <v>20</v>
      </c>
      <c r="BK22" s="283">
        <v>22</v>
      </c>
      <c r="BL22" s="283">
        <v>32</v>
      </c>
      <c r="BM22" s="283">
        <v>0</v>
      </c>
      <c r="BN22" s="283">
        <v>20</v>
      </c>
      <c r="BO22" s="283" t="s">
        <v>3904</v>
      </c>
      <c r="BP22" s="283" t="s">
        <v>5001</v>
      </c>
      <c r="BQ22" s="283" t="s">
        <v>5004</v>
      </c>
    </row>
    <row r="23" spans="1:69">
      <c r="A23" s="283">
        <v>10001119</v>
      </c>
      <c r="B23" s="283" t="s">
        <v>4930</v>
      </c>
      <c r="C23" s="283">
        <v>6</v>
      </c>
      <c r="D23" s="283" t="s">
        <v>3648</v>
      </c>
      <c r="E23" s="283" t="s">
        <v>3896</v>
      </c>
      <c r="F23" s="283" t="s">
        <v>4929</v>
      </c>
      <c r="G23" s="283" t="s">
        <v>3898</v>
      </c>
      <c r="H23" s="283">
        <v>180</v>
      </c>
      <c r="I23" s="283">
        <v>0</v>
      </c>
      <c r="J23" s="283">
        <v>0</v>
      </c>
      <c r="K23" s="283">
        <v>2</v>
      </c>
      <c r="L23" s="283">
        <v>25</v>
      </c>
      <c r="M23" s="283" t="s">
        <v>3899</v>
      </c>
      <c r="N23" s="283">
        <v>35</v>
      </c>
      <c r="O23" s="283">
        <v>30</v>
      </c>
      <c r="P23" s="283">
        <v>150</v>
      </c>
      <c r="Q23" s="283">
        <v>0</v>
      </c>
      <c r="R23" s="283">
        <v>0</v>
      </c>
      <c r="S23" s="283">
        <v>0</v>
      </c>
      <c r="T23" s="283">
        <v>100</v>
      </c>
      <c r="U23" s="283">
        <v>20</v>
      </c>
      <c r="V23" s="283">
        <v>120</v>
      </c>
      <c r="W23" s="283">
        <v>30</v>
      </c>
      <c r="X23" s="283">
        <v>92</v>
      </c>
      <c r="Y23" s="283">
        <v>92</v>
      </c>
      <c r="Z23" s="283">
        <v>21</v>
      </c>
      <c r="AA23" s="283">
        <v>41</v>
      </c>
      <c r="AB23" s="283">
        <v>105</v>
      </c>
      <c r="AC23" s="283">
        <v>105</v>
      </c>
      <c r="AD23" s="283">
        <v>0</v>
      </c>
      <c r="AE23" s="283">
        <v>0</v>
      </c>
      <c r="AF23" s="283">
        <v>3</v>
      </c>
      <c r="AG23" s="283">
        <v>3</v>
      </c>
      <c r="AH23" s="283">
        <v>3</v>
      </c>
      <c r="AI23" s="283">
        <v>3</v>
      </c>
      <c r="AJ23" s="283">
        <v>12</v>
      </c>
      <c r="AK23" s="283">
        <v>20</v>
      </c>
      <c r="AL23" s="283"/>
      <c r="AM23" s="283"/>
      <c r="AN23" s="283"/>
      <c r="AO23" s="283"/>
      <c r="AP23" s="283"/>
      <c r="AQ23" s="283"/>
      <c r="AR23" s="283">
        <v>4</v>
      </c>
      <c r="AS23" s="283" t="s">
        <v>3906</v>
      </c>
      <c r="AT23" s="283" t="s">
        <v>3906</v>
      </c>
      <c r="AU23" s="283" t="s">
        <v>3906</v>
      </c>
      <c r="AV23" s="283" t="s">
        <v>334</v>
      </c>
      <c r="AW23" s="283"/>
      <c r="AX23" s="283"/>
      <c r="AY23" s="283">
        <v>85</v>
      </c>
      <c r="AZ23" s="283">
        <v>120</v>
      </c>
      <c r="BA23" s="283">
        <v>2.5</v>
      </c>
      <c r="BB23" s="283">
        <v>5.0999999999999996</v>
      </c>
      <c r="BC23" s="283">
        <v>157</v>
      </c>
      <c r="BD23" s="283">
        <v>0</v>
      </c>
      <c r="BE23" s="283">
        <v>100</v>
      </c>
      <c r="BF23" s="283">
        <v>204</v>
      </c>
      <c r="BG23" s="283">
        <v>0</v>
      </c>
      <c r="BH23" s="283">
        <v>0</v>
      </c>
      <c r="BI23" s="283">
        <v>0</v>
      </c>
      <c r="BJ23" s="283">
        <v>0</v>
      </c>
      <c r="BK23" s="283">
        <v>2</v>
      </c>
      <c r="BL23" s="283">
        <v>34</v>
      </c>
      <c r="BM23" s="283">
        <v>45</v>
      </c>
      <c r="BN23" s="283">
        <v>4</v>
      </c>
      <c r="BO23" s="283" t="s">
        <v>3904</v>
      </c>
      <c r="BP23" s="283" t="s">
        <v>5001</v>
      </c>
      <c r="BQ23" s="283" t="s">
        <v>5004</v>
      </c>
    </row>
    <row r="24" spans="1:69">
      <c r="A24" s="283">
        <v>10001218</v>
      </c>
      <c r="B24" s="283" t="s">
        <v>5911</v>
      </c>
      <c r="C24" s="283">
        <v>4</v>
      </c>
      <c r="D24" s="283" t="s">
        <v>884</v>
      </c>
      <c r="E24" s="283" t="s">
        <v>3896</v>
      </c>
      <c r="F24" s="283" t="s">
        <v>3897</v>
      </c>
      <c r="G24" s="283" t="s">
        <v>4771</v>
      </c>
      <c r="H24" s="283">
        <v>80</v>
      </c>
      <c r="I24" s="283">
        <v>0</v>
      </c>
      <c r="J24" s="283">
        <v>0</v>
      </c>
      <c r="K24" s="283">
        <v>2</v>
      </c>
      <c r="L24" s="283">
        <v>30</v>
      </c>
      <c r="M24" s="283" t="s">
        <v>3930</v>
      </c>
      <c r="N24" s="283">
        <v>31.2</v>
      </c>
      <c r="O24" s="283">
        <v>30</v>
      </c>
      <c r="P24" s="283">
        <v>40</v>
      </c>
      <c r="Q24" s="283">
        <v>0</v>
      </c>
      <c r="R24" s="283">
        <v>0</v>
      </c>
      <c r="S24" s="283">
        <v>0</v>
      </c>
      <c r="T24" s="283">
        <v>80</v>
      </c>
      <c r="U24" s="283">
        <v>0</v>
      </c>
      <c r="V24" s="283">
        <v>98</v>
      </c>
      <c r="W24" s="283">
        <v>0</v>
      </c>
      <c r="X24" s="283">
        <v>100</v>
      </c>
      <c r="Y24" s="283">
        <v>100</v>
      </c>
      <c r="Z24" s="283">
        <v>50</v>
      </c>
      <c r="AA24" s="283">
        <v>50</v>
      </c>
      <c r="AB24" s="283">
        <v>75</v>
      </c>
      <c r="AC24" s="283">
        <v>75</v>
      </c>
      <c r="AD24" s="283">
        <v>0</v>
      </c>
      <c r="AE24" s="283">
        <v>0</v>
      </c>
      <c r="AF24" s="283">
        <v>15</v>
      </c>
      <c r="AG24" s="283">
        <v>25</v>
      </c>
      <c r="AH24" s="283">
        <v>20</v>
      </c>
      <c r="AI24" s="283">
        <v>15</v>
      </c>
      <c r="AJ24" s="283">
        <v>75</v>
      </c>
      <c r="AK24" s="283">
        <v>77</v>
      </c>
      <c r="AL24" s="283"/>
      <c r="AM24" s="283"/>
      <c r="AN24" s="283"/>
      <c r="AO24" s="283"/>
      <c r="AP24" s="283"/>
      <c r="AQ24" s="283"/>
      <c r="AR24" s="283">
        <v>4</v>
      </c>
      <c r="AS24" s="283" t="s">
        <v>4331</v>
      </c>
      <c r="AT24" s="283" t="s">
        <v>4000</v>
      </c>
      <c r="AU24" s="283" t="s">
        <v>4000</v>
      </c>
      <c r="AV24" s="283" t="s">
        <v>4499</v>
      </c>
      <c r="AW24" s="283"/>
      <c r="AX24" s="283"/>
      <c r="AY24" s="283">
        <v>60</v>
      </c>
      <c r="AZ24" s="283">
        <v>55</v>
      </c>
      <c r="BA24" s="283">
        <v>2.4</v>
      </c>
      <c r="BB24" s="283">
        <v>4.5</v>
      </c>
      <c r="BC24" s="283">
        <v>20</v>
      </c>
      <c r="BD24" s="283">
        <v>0</v>
      </c>
      <c r="BE24" s="283">
        <v>40</v>
      </c>
      <c r="BF24" s="283">
        <v>130</v>
      </c>
      <c r="BG24" s="283">
        <v>20</v>
      </c>
      <c r="BH24" s="283">
        <v>20</v>
      </c>
      <c r="BI24" s="283">
        <v>40</v>
      </c>
      <c r="BJ24" s="283">
        <v>10</v>
      </c>
      <c r="BK24" s="283">
        <v>14</v>
      </c>
      <c r="BL24" s="283">
        <v>18</v>
      </c>
      <c r="BM24" s="283">
        <v>0</v>
      </c>
      <c r="BN24" s="283">
        <v>28</v>
      </c>
      <c r="BO24" s="283" t="s">
        <v>3904</v>
      </c>
      <c r="BP24" s="283" t="s">
        <v>5001</v>
      </c>
      <c r="BQ24" s="283" t="s">
        <v>5004</v>
      </c>
    </row>
    <row r="25" spans="1:69">
      <c r="A25" s="283">
        <v>10001219</v>
      </c>
      <c r="B25" s="283" t="s">
        <v>4928</v>
      </c>
      <c r="C25" s="283">
        <v>6</v>
      </c>
      <c r="D25" s="283" t="s">
        <v>60</v>
      </c>
      <c r="E25" s="283" t="s">
        <v>3896</v>
      </c>
      <c r="F25" s="283" t="s">
        <v>3897</v>
      </c>
      <c r="G25" s="283" t="s">
        <v>3898</v>
      </c>
      <c r="H25" s="283">
        <v>180</v>
      </c>
      <c r="I25" s="283">
        <v>0</v>
      </c>
      <c r="J25" s="283">
        <v>0</v>
      </c>
      <c r="K25" s="283">
        <v>2</v>
      </c>
      <c r="L25" s="283">
        <v>25</v>
      </c>
      <c r="M25" s="283" t="s">
        <v>3930</v>
      </c>
      <c r="N25" s="283">
        <v>31.2</v>
      </c>
      <c r="O25" s="283">
        <v>30</v>
      </c>
      <c r="P25" s="283">
        <v>120</v>
      </c>
      <c r="Q25" s="283">
        <v>0</v>
      </c>
      <c r="R25" s="283">
        <v>0</v>
      </c>
      <c r="S25" s="283">
        <v>0</v>
      </c>
      <c r="T25" s="283">
        <v>180</v>
      </c>
      <c r="U25" s="283">
        <v>0</v>
      </c>
      <c r="V25" s="283">
        <v>227</v>
      </c>
      <c r="W25" s="283">
        <v>0</v>
      </c>
      <c r="X25" s="283">
        <v>92</v>
      </c>
      <c r="Y25" s="283">
        <v>92</v>
      </c>
      <c r="Z25" s="283">
        <v>70</v>
      </c>
      <c r="AA25" s="283">
        <v>70</v>
      </c>
      <c r="AB25" s="283">
        <v>71</v>
      </c>
      <c r="AC25" s="283">
        <v>71</v>
      </c>
      <c r="AD25" s="283">
        <v>0</v>
      </c>
      <c r="AE25" s="283">
        <v>0</v>
      </c>
      <c r="AF25" s="283">
        <v>21</v>
      </c>
      <c r="AG25" s="283">
        <v>28</v>
      </c>
      <c r="AH25" s="283">
        <v>27</v>
      </c>
      <c r="AI25" s="283">
        <v>30</v>
      </c>
      <c r="AJ25" s="283">
        <v>106</v>
      </c>
      <c r="AK25" s="283">
        <v>77</v>
      </c>
      <c r="AL25" s="283"/>
      <c r="AM25" s="283"/>
      <c r="AN25" s="283"/>
      <c r="AO25" s="283"/>
      <c r="AP25" s="283"/>
      <c r="AQ25" s="283"/>
      <c r="AR25" s="283">
        <v>4</v>
      </c>
      <c r="AS25" s="283" t="s">
        <v>4000</v>
      </c>
      <c r="AT25" s="283" t="s">
        <v>4000</v>
      </c>
      <c r="AU25" s="283" t="s">
        <v>4000</v>
      </c>
      <c r="AV25" s="283" t="s">
        <v>4000</v>
      </c>
      <c r="AW25" s="283"/>
      <c r="AX25" s="283"/>
      <c r="AY25" s="283">
        <v>60</v>
      </c>
      <c r="AZ25" s="283">
        <v>55</v>
      </c>
      <c r="BA25" s="283">
        <v>2.4</v>
      </c>
      <c r="BB25" s="283">
        <v>4.5</v>
      </c>
      <c r="BC25" s="283">
        <v>66</v>
      </c>
      <c r="BD25" s="283">
        <v>0</v>
      </c>
      <c r="BE25" s="283">
        <v>90</v>
      </c>
      <c r="BF25" s="283">
        <v>388</v>
      </c>
      <c r="BG25" s="283">
        <v>30</v>
      </c>
      <c r="BH25" s="283">
        <v>40</v>
      </c>
      <c r="BI25" s="283">
        <v>60</v>
      </c>
      <c r="BJ25" s="283">
        <v>40</v>
      </c>
      <c r="BK25" s="283">
        <v>8</v>
      </c>
      <c r="BL25" s="283">
        <v>12</v>
      </c>
      <c r="BM25" s="283">
        <v>0</v>
      </c>
      <c r="BN25" s="283">
        <v>12</v>
      </c>
      <c r="BO25" s="283" t="s">
        <v>3904</v>
      </c>
      <c r="BP25" s="283" t="s">
        <v>5001</v>
      </c>
      <c r="BQ25" s="283" t="s">
        <v>5004</v>
      </c>
    </row>
    <row r="26" spans="1:69">
      <c r="A26" s="283">
        <v>10001318</v>
      </c>
      <c r="B26" s="283" t="s">
        <v>5912</v>
      </c>
      <c r="C26" s="283">
        <v>5</v>
      </c>
      <c r="D26" s="283" t="s">
        <v>884</v>
      </c>
      <c r="E26" s="283" t="s">
        <v>3896</v>
      </c>
      <c r="F26" s="283" t="s">
        <v>3897</v>
      </c>
      <c r="G26" s="283" t="s">
        <v>4771</v>
      </c>
      <c r="H26" s="283">
        <v>88</v>
      </c>
      <c r="I26" s="283">
        <v>0</v>
      </c>
      <c r="J26" s="283">
        <v>0</v>
      </c>
      <c r="K26" s="283">
        <v>2</v>
      </c>
      <c r="L26" s="283">
        <v>30</v>
      </c>
      <c r="M26" s="283" t="s">
        <v>3930</v>
      </c>
      <c r="N26" s="283">
        <v>33</v>
      </c>
      <c r="O26" s="283">
        <v>30</v>
      </c>
      <c r="P26" s="283">
        <v>50</v>
      </c>
      <c r="Q26" s="283">
        <v>0</v>
      </c>
      <c r="R26" s="283">
        <v>0</v>
      </c>
      <c r="S26" s="283">
        <v>0</v>
      </c>
      <c r="T26" s="283">
        <v>90</v>
      </c>
      <c r="U26" s="283">
        <v>0</v>
      </c>
      <c r="V26" s="283">
        <v>105</v>
      </c>
      <c r="W26" s="283">
        <v>0</v>
      </c>
      <c r="X26" s="283">
        <v>103</v>
      </c>
      <c r="Y26" s="283">
        <v>103</v>
      </c>
      <c r="Z26" s="283">
        <v>57</v>
      </c>
      <c r="AA26" s="283">
        <v>57</v>
      </c>
      <c r="AB26" s="283">
        <v>80</v>
      </c>
      <c r="AC26" s="283">
        <v>80</v>
      </c>
      <c r="AD26" s="283">
        <v>0</v>
      </c>
      <c r="AE26" s="283">
        <v>0</v>
      </c>
      <c r="AF26" s="283">
        <v>15</v>
      </c>
      <c r="AG26" s="283">
        <v>25</v>
      </c>
      <c r="AH26" s="283">
        <v>25</v>
      </c>
      <c r="AI26" s="283">
        <v>20</v>
      </c>
      <c r="AJ26" s="283">
        <v>85</v>
      </c>
      <c r="AK26" s="283">
        <v>77</v>
      </c>
      <c r="AL26" s="283"/>
      <c r="AM26" s="283"/>
      <c r="AN26" s="283"/>
      <c r="AO26" s="283"/>
      <c r="AP26" s="283"/>
      <c r="AQ26" s="283"/>
      <c r="AR26" s="283">
        <v>4</v>
      </c>
      <c r="AS26" s="283" t="s">
        <v>5826</v>
      </c>
      <c r="AT26" s="283" t="s">
        <v>5803</v>
      </c>
      <c r="AU26" s="283" t="s">
        <v>567</v>
      </c>
      <c r="AV26" s="283" t="s">
        <v>3729</v>
      </c>
      <c r="AW26" s="283"/>
      <c r="AX26" s="283"/>
      <c r="AY26" s="283">
        <v>60</v>
      </c>
      <c r="AZ26" s="283">
        <v>55</v>
      </c>
      <c r="BA26" s="283">
        <v>2.4</v>
      </c>
      <c r="BB26" s="283">
        <v>4.5</v>
      </c>
      <c r="BC26" s="283">
        <v>25</v>
      </c>
      <c r="BD26" s="283">
        <v>0</v>
      </c>
      <c r="BE26" s="283">
        <v>45</v>
      </c>
      <c r="BF26" s="283">
        <v>144</v>
      </c>
      <c r="BG26" s="283">
        <v>20</v>
      </c>
      <c r="BH26" s="283">
        <v>20</v>
      </c>
      <c r="BI26" s="283">
        <v>40</v>
      </c>
      <c r="BJ26" s="283">
        <v>10</v>
      </c>
      <c r="BK26" s="283">
        <v>31</v>
      </c>
      <c r="BL26" s="283">
        <v>46</v>
      </c>
      <c r="BM26" s="283">
        <v>0</v>
      </c>
      <c r="BN26" s="283">
        <v>68</v>
      </c>
      <c r="BO26" s="283" t="s">
        <v>3904</v>
      </c>
      <c r="BP26" s="283" t="s">
        <v>5001</v>
      </c>
      <c r="BQ26" s="283" t="s">
        <v>5004</v>
      </c>
    </row>
    <row r="27" spans="1:69">
      <c r="A27" s="283">
        <v>10001319</v>
      </c>
      <c r="B27" s="283" t="s">
        <v>4949</v>
      </c>
      <c r="C27" s="283">
        <v>6</v>
      </c>
      <c r="D27" s="283" t="s">
        <v>3644</v>
      </c>
      <c r="E27" s="283" t="s">
        <v>3957</v>
      </c>
      <c r="F27" s="283" t="s">
        <v>3940</v>
      </c>
      <c r="G27" s="283" t="s">
        <v>3898</v>
      </c>
      <c r="H27" s="283">
        <v>99</v>
      </c>
      <c r="I27" s="283">
        <v>1</v>
      </c>
      <c r="J27" s="283">
        <v>0</v>
      </c>
      <c r="K27" s="283">
        <v>2</v>
      </c>
      <c r="L27" s="283">
        <v>999</v>
      </c>
      <c r="M27" s="283" t="s">
        <v>3930</v>
      </c>
      <c r="N27" s="283">
        <v>35</v>
      </c>
      <c r="O27" s="283">
        <v>10</v>
      </c>
      <c r="P27" s="283">
        <v>109</v>
      </c>
      <c r="Q27" s="283">
        <v>0</v>
      </c>
      <c r="R27" s="283">
        <v>0</v>
      </c>
      <c r="S27" s="283">
        <v>0</v>
      </c>
      <c r="T27" s="283">
        <v>103</v>
      </c>
      <c r="U27" s="283">
        <v>30</v>
      </c>
      <c r="V27" s="283">
        <v>105</v>
      </c>
      <c r="W27" s="283">
        <v>30</v>
      </c>
      <c r="X27" s="283">
        <v>85</v>
      </c>
      <c r="Y27" s="283">
        <v>85</v>
      </c>
      <c r="Z27" s="283">
        <v>100</v>
      </c>
      <c r="AA27" s="283">
        <v>199</v>
      </c>
      <c r="AB27" s="283">
        <v>55</v>
      </c>
      <c r="AC27" s="283">
        <v>55</v>
      </c>
      <c r="AD27" s="283">
        <v>0</v>
      </c>
      <c r="AE27" s="283">
        <v>0</v>
      </c>
      <c r="AF27" s="283">
        <v>0</v>
      </c>
      <c r="AG27" s="283"/>
      <c r="AH27" s="283"/>
      <c r="AI27" s="283"/>
      <c r="AJ27" s="283">
        <v>0</v>
      </c>
      <c r="AK27" s="283">
        <v>0</v>
      </c>
      <c r="AL27" s="283"/>
      <c r="AM27" s="283"/>
      <c r="AN27" s="283"/>
      <c r="AO27" s="283"/>
      <c r="AP27" s="283"/>
      <c r="AQ27" s="283"/>
      <c r="AR27" s="283">
        <v>2</v>
      </c>
      <c r="AS27" s="283" t="s">
        <v>3906</v>
      </c>
      <c r="AT27" s="283" t="s">
        <v>3906</v>
      </c>
      <c r="AU27" s="283"/>
      <c r="AV27" s="283"/>
      <c r="AW27" s="283"/>
      <c r="AX27" s="283"/>
      <c r="AY27" s="283">
        <v>10</v>
      </c>
      <c r="AZ27" s="283">
        <v>10</v>
      </c>
      <c r="BA27" s="283">
        <v>1</v>
      </c>
      <c r="BB27" s="283">
        <v>1</v>
      </c>
      <c r="BC27" s="283">
        <v>61</v>
      </c>
      <c r="BD27" s="283">
        <v>0</v>
      </c>
      <c r="BE27" s="283">
        <v>52</v>
      </c>
      <c r="BF27" s="283">
        <v>69</v>
      </c>
      <c r="BG27" s="283">
        <v>2</v>
      </c>
      <c r="BH27" s="283">
        <v>2</v>
      </c>
      <c r="BI27" s="283">
        <v>2</v>
      </c>
      <c r="BJ27" s="283">
        <v>0</v>
      </c>
      <c r="BK27" s="283">
        <v>0</v>
      </c>
      <c r="BL27" s="283">
        <v>20</v>
      </c>
      <c r="BM27" s="283">
        <v>30</v>
      </c>
      <c r="BN27" s="283">
        <v>0</v>
      </c>
      <c r="BO27" s="283" t="s">
        <v>3904</v>
      </c>
      <c r="BP27" s="283" t="s">
        <v>5001</v>
      </c>
      <c r="BQ27" s="283" t="s">
        <v>5004</v>
      </c>
    </row>
    <row r="28" spans="1:69">
      <c r="A28" s="283">
        <v>10001418</v>
      </c>
      <c r="B28" s="283" t="s">
        <v>5913</v>
      </c>
      <c r="C28" s="283">
        <v>6</v>
      </c>
      <c r="D28" s="283" t="s">
        <v>884</v>
      </c>
      <c r="E28" s="283" t="s">
        <v>3896</v>
      </c>
      <c r="F28" s="283" t="s">
        <v>3897</v>
      </c>
      <c r="G28" s="283" t="s">
        <v>4771</v>
      </c>
      <c r="H28" s="283">
        <v>100</v>
      </c>
      <c r="I28" s="283">
        <v>0</v>
      </c>
      <c r="J28" s="283">
        <v>0</v>
      </c>
      <c r="K28" s="283">
        <v>2</v>
      </c>
      <c r="L28" s="283">
        <v>30</v>
      </c>
      <c r="M28" s="283" t="s">
        <v>3930</v>
      </c>
      <c r="N28" s="283">
        <v>35</v>
      </c>
      <c r="O28" s="283">
        <v>30</v>
      </c>
      <c r="P28" s="283">
        <v>60</v>
      </c>
      <c r="Q28" s="283">
        <v>0</v>
      </c>
      <c r="R28" s="283">
        <v>0</v>
      </c>
      <c r="S28" s="283">
        <v>0</v>
      </c>
      <c r="T28" s="283">
        <v>102</v>
      </c>
      <c r="U28" s="283">
        <v>0</v>
      </c>
      <c r="V28" s="283">
        <v>120</v>
      </c>
      <c r="W28" s="283">
        <v>0</v>
      </c>
      <c r="X28" s="283">
        <v>106</v>
      </c>
      <c r="Y28" s="283">
        <v>106</v>
      </c>
      <c r="Z28" s="283">
        <v>65</v>
      </c>
      <c r="AA28" s="283">
        <v>65</v>
      </c>
      <c r="AB28" s="283">
        <v>85</v>
      </c>
      <c r="AC28" s="283">
        <v>85</v>
      </c>
      <c r="AD28" s="283">
        <v>0</v>
      </c>
      <c r="AE28" s="283">
        <v>0</v>
      </c>
      <c r="AF28" s="283">
        <v>30</v>
      </c>
      <c r="AG28" s="283">
        <v>30</v>
      </c>
      <c r="AH28" s="283">
        <v>30</v>
      </c>
      <c r="AI28" s="283">
        <v>30</v>
      </c>
      <c r="AJ28" s="283">
        <v>120</v>
      </c>
      <c r="AK28" s="283">
        <v>77</v>
      </c>
      <c r="AL28" s="283"/>
      <c r="AM28" s="283"/>
      <c r="AN28" s="283"/>
      <c r="AO28" s="283"/>
      <c r="AP28" s="283"/>
      <c r="AQ28" s="283"/>
      <c r="AR28" s="283">
        <v>4</v>
      </c>
      <c r="AS28" s="283" t="s">
        <v>4477</v>
      </c>
      <c r="AT28" s="283" t="s">
        <v>4675</v>
      </c>
      <c r="AU28" s="283" t="s">
        <v>4675</v>
      </c>
      <c r="AV28" s="283" t="s">
        <v>3729</v>
      </c>
      <c r="AW28" s="283"/>
      <c r="AX28" s="283"/>
      <c r="AY28" s="283">
        <v>60</v>
      </c>
      <c r="AZ28" s="283">
        <v>55</v>
      </c>
      <c r="BA28" s="283">
        <v>2.4</v>
      </c>
      <c r="BB28" s="283">
        <v>4.5</v>
      </c>
      <c r="BC28" s="283">
        <v>30</v>
      </c>
      <c r="BD28" s="283">
        <v>0</v>
      </c>
      <c r="BE28" s="283">
        <v>51</v>
      </c>
      <c r="BF28" s="283">
        <v>174</v>
      </c>
      <c r="BG28" s="283">
        <v>20</v>
      </c>
      <c r="BH28" s="283">
        <v>20</v>
      </c>
      <c r="BI28" s="283">
        <v>40</v>
      </c>
      <c r="BJ28" s="283">
        <v>10</v>
      </c>
      <c r="BK28" s="283">
        <v>38</v>
      </c>
      <c r="BL28" s="283">
        <v>30</v>
      </c>
      <c r="BM28" s="283">
        <v>4</v>
      </c>
      <c r="BN28" s="283">
        <v>75</v>
      </c>
      <c r="BO28" s="283" t="s">
        <v>3904</v>
      </c>
      <c r="BP28" s="283" t="s">
        <v>5001</v>
      </c>
      <c r="BQ28" s="283" t="s">
        <v>5004</v>
      </c>
    </row>
    <row r="29" spans="1:69">
      <c r="A29" s="283">
        <v>10001419</v>
      </c>
      <c r="B29" s="283" t="s">
        <v>4926</v>
      </c>
      <c r="C29" s="283">
        <v>6</v>
      </c>
      <c r="D29" s="283" t="s">
        <v>3644</v>
      </c>
      <c r="E29" s="283" t="s">
        <v>3957</v>
      </c>
      <c r="F29" s="283" t="s">
        <v>3940</v>
      </c>
      <c r="G29" s="283" t="s">
        <v>3898</v>
      </c>
      <c r="H29" s="283">
        <v>50</v>
      </c>
      <c r="I29" s="283">
        <v>2</v>
      </c>
      <c r="J29" s="283">
        <v>0</v>
      </c>
      <c r="K29" s="283">
        <v>2</v>
      </c>
      <c r="L29" s="283">
        <v>99</v>
      </c>
      <c r="M29" s="283" t="s">
        <v>3930</v>
      </c>
      <c r="N29" s="283">
        <v>25</v>
      </c>
      <c r="O29" s="283">
        <v>10</v>
      </c>
      <c r="P29" s="283">
        <v>79</v>
      </c>
      <c r="Q29" s="283">
        <v>0</v>
      </c>
      <c r="R29" s="283">
        <v>0</v>
      </c>
      <c r="S29" s="283">
        <v>0</v>
      </c>
      <c r="T29" s="283">
        <v>33</v>
      </c>
      <c r="U29" s="283">
        <v>20</v>
      </c>
      <c r="V29" s="283">
        <v>55</v>
      </c>
      <c r="W29" s="283">
        <v>0</v>
      </c>
      <c r="X29" s="283">
        <v>85</v>
      </c>
      <c r="Y29" s="283">
        <v>85</v>
      </c>
      <c r="Z29" s="283">
        <v>90</v>
      </c>
      <c r="AA29" s="283">
        <v>100</v>
      </c>
      <c r="AB29" s="283">
        <v>35</v>
      </c>
      <c r="AC29" s="283">
        <v>35</v>
      </c>
      <c r="AD29" s="283">
        <v>0</v>
      </c>
      <c r="AE29" s="283">
        <v>0</v>
      </c>
      <c r="AF29" s="283">
        <v>0</v>
      </c>
      <c r="AG29" s="283"/>
      <c r="AH29" s="283"/>
      <c r="AI29" s="283"/>
      <c r="AJ29" s="283">
        <v>0</v>
      </c>
      <c r="AK29" s="283">
        <v>0</v>
      </c>
      <c r="AL29" s="283"/>
      <c r="AM29" s="283"/>
      <c r="AN29" s="283"/>
      <c r="AO29" s="283"/>
      <c r="AP29" s="283"/>
      <c r="AQ29" s="283"/>
      <c r="AR29" s="283">
        <v>2</v>
      </c>
      <c r="AS29" s="283" t="s">
        <v>3906</v>
      </c>
      <c r="AT29" s="283" t="s">
        <v>3999</v>
      </c>
      <c r="AU29" s="283"/>
      <c r="AV29" s="283"/>
      <c r="AW29" s="283"/>
      <c r="AX29" s="283"/>
      <c r="AY29" s="283">
        <v>10</v>
      </c>
      <c r="AZ29" s="283">
        <v>10</v>
      </c>
      <c r="BA29" s="283">
        <v>1</v>
      </c>
      <c r="BB29" s="283">
        <v>1</v>
      </c>
      <c r="BC29" s="283">
        <v>45</v>
      </c>
      <c r="BD29" s="283">
        <v>0</v>
      </c>
      <c r="BE29" s="283">
        <v>17</v>
      </c>
      <c r="BF29" s="283">
        <v>0</v>
      </c>
      <c r="BG29" s="283">
        <v>2</v>
      </c>
      <c r="BH29" s="283">
        <v>2</v>
      </c>
      <c r="BI29" s="283">
        <v>2</v>
      </c>
      <c r="BJ29" s="283">
        <v>0</v>
      </c>
      <c r="BK29" s="283">
        <v>0</v>
      </c>
      <c r="BL29" s="283">
        <v>13</v>
      </c>
      <c r="BM29" s="283">
        <v>15</v>
      </c>
      <c r="BN29" s="283">
        <v>3</v>
      </c>
      <c r="BO29" s="283" t="s">
        <v>3904</v>
      </c>
      <c r="BP29" s="283" t="s">
        <v>5001</v>
      </c>
      <c r="BQ29" s="283" t="s">
        <v>5004</v>
      </c>
    </row>
    <row r="30" spans="1:69">
      <c r="A30" s="283">
        <v>10001518</v>
      </c>
      <c r="B30" s="283" t="s">
        <v>5914</v>
      </c>
      <c r="C30" s="283">
        <v>3</v>
      </c>
      <c r="D30" s="283" t="s">
        <v>57</v>
      </c>
      <c r="E30" s="283" t="s">
        <v>3896</v>
      </c>
      <c r="F30" s="283" t="s">
        <v>3897</v>
      </c>
      <c r="G30" s="283" t="s">
        <v>4771</v>
      </c>
      <c r="H30" s="283">
        <v>64</v>
      </c>
      <c r="I30" s="283">
        <v>0</v>
      </c>
      <c r="J30" s="283">
        <v>0</v>
      </c>
      <c r="K30" s="283">
        <v>2</v>
      </c>
      <c r="L30" s="283">
        <v>25</v>
      </c>
      <c r="M30" s="283" t="s">
        <v>3899</v>
      </c>
      <c r="N30" s="283">
        <v>28</v>
      </c>
      <c r="O30" s="283">
        <v>30</v>
      </c>
      <c r="P30" s="283">
        <v>92</v>
      </c>
      <c r="Q30" s="283">
        <v>0</v>
      </c>
      <c r="R30" s="283">
        <v>0</v>
      </c>
      <c r="S30" s="283">
        <v>0</v>
      </c>
      <c r="T30" s="283">
        <v>85</v>
      </c>
      <c r="U30" s="283">
        <v>0</v>
      </c>
      <c r="V30" s="283">
        <v>65</v>
      </c>
      <c r="W30" s="283">
        <v>0</v>
      </c>
      <c r="X30" s="283">
        <v>106</v>
      </c>
      <c r="Y30" s="283">
        <v>106</v>
      </c>
      <c r="Z30" s="283">
        <v>55</v>
      </c>
      <c r="AA30" s="283">
        <v>55</v>
      </c>
      <c r="AB30" s="283">
        <v>35</v>
      </c>
      <c r="AC30" s="283">
        <v>35</v>
      </c>
      <c r="AD30" s="283">
        <v>0</v>
      </c>
      <c r="AE30" s="283">
        <v>0</v>
      </c>
      <c r="AF30" s="283">
        <v>3</v>
      </c>
      <c r="AG30" s="283">
        <v>3</v>
      </c>
      <c r="AH30" s="283">
        <v>3</v>
      </c>
      <c r="AI30" s="283">
        <v>3</v>
      </c>
      <c r="AJ30" s="283">
        <v>12</v>
      </c>
      <c r="AK30" s="283">
        <v>20</v>
      </c>
      <c r="AL30" s="283"/>
      <c r="AM30" s="283"/>
      <c r="AN30" s="283"/>
      <c r="AO30" s="283"/>
      <c r="AP30" s="283"/>
      <c r="AQ30" s="283"/>
      <c r="AR30" s="283">
        <v>4</v>
      </c>
      <c r="AS30" s="283" t="s">
        <v>3901</v>
      </c>
      <c r="AT30" s="283" t="s">
        <v>3914</v>
      </c>
      <c r="AU30" s="283" t="s">
        <v>3901</v>
      </c>
      <c r="AV30" s="283" t="s">
        <v>3901</v>
      </c>
      <c r="AW30" s="283"/>
      <c r="AX30" s="283"/>
      <c r="AY30" s="283">
        <v>85</v>
      </c>
      <c r="AZ30" s="283">
        <v>120</v>
      </c>
      <c r="BA30" s="283">
        <v>2.5</v>
      </c>
      <c r="BB30" s="283">
        <v>5.0999999999999996</v>
      </c>
      <c r="BC30" s="283">
        <v>92</v>
      </c>
      <c r="BD30" s="283">
        <v>0</v>
      </c>
      <c r="BE30" s="283">
        <v>85</v>
      </c>
      <c r="BF30" s="283">
        <v>33</v>
      </c>
      <c r="BG30" s="283">
        <v>50</v>
      </c>
      <c r="BH30" s="283">
        <v>60</v>
      </c>
      <c r="BI30" s="283">
        <v>60</v>
      </c>
      <c r="BJ30" s="283">
        <v>0</v>
      </c>
      <c r="BK30" s="283">
        <v>0</v>
      </c>
      <c r="BL30" s="283">
        <v>46</v>
      </c>
      <c r="BM30" s="283">
        <v>75</v>
      </c>
      <c r="BN30" s="283">
        <v>0</v>
      </c>
      <c r="BO30" s="283" t="s">
        <v>3904</v>
      </c>
      <c r="BP30" s="283" t="s">
        <v>5001</v>
      </c>
      <c r="BQ30" s="283" t="s">
        <v>5004</v>
      </c>
    </row>
    <row r="31" spans="1:69">
      <c r="A31" s="283">
        <v>10001519</v>
      </c>
      <c r="B31" s="283" t="s">
        <v>4948</v>
      </c>
      <c r="C31" s="283">
        <v>6</v>
      </c>
      <c r="D31" s="283" t="s">
        <v>3644</v>
      </c>
      <c r="E31" s="283" t="s">
        <v>3957</v>
      </c>
      <c r="F31" s="283" t="s">
        <v>3940</v>
      </c>
      <c r="G31" s="283" t="s">
        <v>3898</v>
      </c>
      <c r="H31" s="283">
        <v>10</v>
      </c>
      <c r="I31" s="283">
        <v>2</v>
      </c>
      <c r="J31" s="283">
        <v>0</v>
      </c>
      <c r="K31" s="283">
        <v>2</v>
      </c>
      <c r="L31" s="283">
        <v>999</v>
      </c>
      <c r="M31" s="283" t="s">
        <v>3930</v>
      </c>
      <c r="N31" s="283">
        <v>35</v>
      </c>
      <c r="O31" s="283">
        <v>10</v>
      </c>
      <c r="P31" s="283">
        <v>109</v>
      </c>
      <c r="Q31" s="283">
        <v>0</v>
      </c>
      <c r="R31" s="283">
        <v>0</v>
      </c>
      <c r="S31" s="283">
        <v>0</v>
      </c>
      <c r="T31" s="283">
        <v>103</v>
      </c>
      <c r="U31" s="283">
        <v>30</v>
      </c>
      <c r="V31" s="283">
        <v>105</v>
      </c>
      <c r="W31" s="283">
        <v>30</v>
      </c>
      <c r="X31" s="283">
        <v>85</v>
      </c>
      <c r="Y31" s="283">
        <v>85</v>
      </c>
      <c r="Z31" s="283">
        <v>100</v>
      </c>
      <c r="AA31" s="283">
        <v>199</v>
      </c>
      <c r="AB31" s="283">
        <v>55</v>
      </c>
      <c r="AC31" s="283">
        <v>55</v>
      </c>
      <c r="AD31" s="283">
        <v>0</v>
      </c>
      <c r="AE31" s="283">
        <v>0</v>
      </c>
      <c r="AF31" s="283">
        <v>0</v>
      </c>
      <c r="AG31" s="283"/>
      <c r="AH31" s="283"/>
      <c r="AI31" s="283"/>
      <c r="AJ31" s="283">
        <v>0</v>
      </c>
      <c r="AK31" s="283">
        <v>0</v>
      </c>
      <c r="AL31" s="283"/>
      <c r="AM31" s="283"/>
      <c r="AN31" s="283"/>
      <c r="AO31" s="283"/>
      <c r="AP31" s="283"/>
      <c r="AQ31" s="283"/>
      <c r="AR31" s="283">
        <v>2</v>
      </c>
      <c r="AS31" s="283" t="s">
        <v>3906</v>
      </c>
      <c r="AT31" s="283" t="s">
        <v>3906</v>
      </c>
      <c r="AU31" s="283"/>
      <c r="AV31" s="283"/>
      <c r="AW31" s="283"/>
      <c r="AX31" s="283"/>
      <c r="AY31" s="283">
        <v>10</v>
      </c>
      <c r="AZ31" s="283">
        <v>10</v>
      </c>
      <c r="BA31" s="283">
        <v>1</v>
      </c>
      <c r="BB31" s="283">
        <v>1</v>
      </c>
      <c r="BC31" s="283">
        <v>61</v>
      </c>
      <c r="BD31" s="283">
        <v>0</v>
      </c>
      <c r="BE31" s="283">
        <v>52</v>
      </c>
      <c r="BF31" s="283">
        <v>69</v>
      </c>
      <c r="BG31" s="283">
        <v>2</v>
      </c>
      <c r="BH31" s="283">
        <v>2</v>
      </c>
      <c r="BI31" s="283">
        <v>2</v>
      </c>
      <c r="BJ31" s="283">
        <v>0</v>
      </c>
      <c r="BK31" s="283">
        <v>0</v>
      </c>
      <c r="BL31" s="283">
        <v>20</v>
      </c>
      <c r="BM31" s="283">
        <v>30</v>
      </c>
      <c r="BN31" s="283">
        <v>0</v>
      </c>
      <c r="BO31" s="283" t="s">
        <v>3904</v>
      </c>
      <c r="BP31" s="283" t="s">
        <v>5001</v>
      </c>
      <c r="BQ31" s="283" t="s">
        <v>5004</v>
      </c>
    </row>
    <row r="32" spans="1:69">
      <c r="A32" s="283">
        <v>10001618</v>
      </c>
      <c r="B32" s="283" t="s">
        <v>5915</v>
      </c>
      <c r="C32" s="283">
        <v>4</v>
      </c>
      <c r="D32" s="283" t="s">
        <v>57</v>
      </c>
      <c r="E32" s="283" t="s">
        <v>3896</v>
      </c>
      <c r="F32" s="283" t="s">
        <v>3897</v>
      </c>
      <c r="G32" s="283" t="s">
        <v>4771</v>
      </c>
      <c r="H32" s="283">
        <v>72</v>
      </c>
      <c r="I32" s="283">
        <v>0</v>
      </c>
      <c r="J32" s="283">
        <v>0</v>
      </c>
      <c r="K32" s="283">
        <v>2</v>
      </c>
      <c r="L32" s="283">
        <v>30</v>
      </c>
      <c r="M32" s="283" t="s">
        <v>3899</v>
      </c>
      <c r="N32" s="283">
        <v>28</v>
      </c>
      <c r="O32" s="283">
        <v>30</v>
      </c>
      <c r="P32" s="283">
        <v>105</v>
      </c>
      <c r="Q32" s="283">
        <v>0</v>
      </c>
      <c r="R32" s="283">
        <v>0</v>
      </c>
      <c r="S32" s="283">
        <v>0</v>
      </c>
      <c r="T32" s="283">
        <v>92</v>
      </c>
      <c r="U32" s="283">
        <v>0</v>
      </c>
      <c r="V32" s="283">
        <v>75</v>
      </c>
      <c r="W32" s="283">
        <v>0</v>
      </c>
      <c r="X32" s="283">
        <v>107</v>
      </c>
      <c r="Y32" s="283">
        <v>107</v>
      </c>
      <c r="Z32" s="283">
        <v>60</v>
      </c>
      <c r="AA32" s="283">
        <v>60</v>
      </c>
      <c r="AB32" s="283">
        <v>40</v>
      </c>
      <c r="AC32" s="283">
        <v>40</v>
      </c>
      <c r="AD32" s="283">
        <v>0</v>
      </c>
      <c r="AE32" s="283">
        <v>0</v>
      </c>
      <c r="AF32" s="283">
        <v>3</v>
      </c>
      <c r="AG32" s="283">
        <v>3</v>
      </c>
      <c r="AH32" s="283">
        <v>3</v>
      </c>
      <c r="AI32" s="283">
        <v>3</v>
      </c>
      <c r="AJ32" s="283">
        <v>12</v>
      </c>
      <c r="AK32" s="283">
        <v>20</v>
      </c>
      <c r="AL32" s="283"/>
      <c r="AM32" s="283"/>
      <c r="AN32" s="283"/>
      <c r="AO32" s="283"/>
      <c r="AP32" s="283"/>
      <c r="AQ32" s="283"/>
      <c r="AR32" s="283">
        <v>4</v>
      </c>
      <c r="AS32" s="283" t="s">
        <v>3901</v>
      </c>
      <c r="AT32" s="283" t="s">
        <v>3914</v>
      </c>
      <c r="AU32" s="283" t="s">
        <v>2429</v>
      </c>
      <c r="AV32" s="283" t="s">
        <v>4545</v>
      </c>
      <c r="AW32" s="283"/>
      <c r="AX32" s="283"/>
      <c r="AY32" s="283">
        <v>85</v>
      </c>
      <c r="AZ32" s="283">
        <v>120</v>
      </c>
      <c r="BA32" s="283">
        <v>2.5</v>
      </c>
      <c r="BB32" s="283">
        <v>5.0999999999999996</v>
      </c>
      <c r="BC32" s="283">
        <v>105</v>
      </c>
      <c r="BD32" s="283">
        <v>0</v>
      </c>
      <c r="BE32" s="283">
        <v>92</v>
      </c>
      <c r="BF32" s="283">
        <v>47</v>
      </c>
      <c r="BG32" s="283">
        <v>50</v>
      </c>
      <c r="BH32" s="283">
        <v>60</v>
      </c>
      <c r="BI32" s="283">
        <v>60</v>
      </c>
      <c r="BJ32" s="283">
        <v>0</v>
      </c>
      <c r="BK32" s="283">
        <v>0</v>
      </c>
      <c r="BL32" s="283">
        <v>59</v>
      </c>
      <c r="BM32" s="283">
        <v>87</v>
      </c>
      <c r="BN32" s="283">
        <v>0</v>
      </c>
      <c r="BO32" s="283" t="s">
        <v>3904</v>
      </c>
      <c r="BP32" s="283" t="s">
        <v>5001</v>
      </c>
      <c r="BQ32" s="283" t="s">
        <v>5004</v>
      </c>
    </row>
    <row r="33" spans="1:69">
      <c r="A33" s="283">
        <v>10001619</v>
      </c>
      <c r="B33" s="283" t="s">
        <v>4947</v>
      </c>
      <c r="C33" s="283">
        <v>6</v>
      </c>
      <c r="D33" s="283" t="s">
        <v>57</v>
      </c>
      <c r="E33" s="283" t="s">
        <v>3896</v>
      </c>
      <c r="F33" s="283" t="s">
        <v>3897</v>
      </c>
      <c r="G33" s="283" t="s">
        <v>3898</v>
      </c>
      <c r="H33" s="283">
        <v>88</v>
      </c>
      <c r="I33" s="283">
        <v>0</v>
      </c>
      <c r="J33" s="283">
        <v>0</v>
      </c>
      <c r="K33" s="283">
        <v>2</v>
      </c>
      <c r="L33" s="283">
        <v>25</v>
      </c>
      <c r="M33" s="283" t="s">
        <v>3899</v>
      </c>
      <c r="N33" s="283">
        <v>25</v>
      </c>
      <c r="O33" s="283">
        <v>30</v>
      </c>
      <c r="P33" s="283">
        <v>90</v>
      </c>
      <c r="Q33" s="283">
        <v>0</v>
      </c>
      <c r="R33" s="283">
        <v>0</v>
      </c>
      <c r="S33" s="283">
        <v>0</v>
      </c>
      <c r="T33" s="283">
        <v>78</v>
      </c>
      <c r="U33" s="283">
        <v>0</v>
      </c>
      <c r="V33" s="283">
        <v>20</v>
      </c>
      <c r="W33" s="283">
        <v>30</v>
      </c>
      <c r="X33" s="283">
        <v>92</v>
      </c>
      <c r="Y33" s="283">
        <v>92</v>
      </c>
      <c r="Z33" s="283">
        <v>21</v>
      </c>
      <c r="AA33" s="283">
        <v>41</v>
      </c>
      <c r="AB33" s="283">
        <v>34</v>
      </c>
      <c r="AC33" s="283">
        <v>34</v>
      </c>
      <c r="AD33" s="283">
        <v>0</v>
      </c>
      <c r="AE33" s="283">
        <v>0</v>
      </c>
      <c r="AF33" s="283">
        <v>3</v>
      </c>
      <c r="AG33" s="283">
        <v>3</v>
      </c>
      <c r="AH33" s="283">
        <v>3</v>
      </c>
      <c r="AI33" s="283">
        <v>3</v>
      </c>
      <c r="AJ33" s="283">
        <v>12</v>
      </c>
      <c r="AK33" s="283">
        <v>20</v>
      </c>
      <c r="AL33" s="283"/>
      <c r="AM33" s="283"/>
      <c r="AN33" s="283"/>
      <c r="AO33" s="283"/>
      <c r="AP33" s="283"/>
      <c r="AQ33" s="283"/>
      <c r="AR33" s="283">
        <v>4</v>
      </c>
      <c r="AS33" s="283" t="s">
        <v>3906</v>
      </c>
      <c r="AT33" s="283" t="s">
        <v>3906</v>
      </c>
      <c r="AU33" s="283" t="s">
        <v>3906</v>
      </c>
      <c r="AV33" s="283" t="s">
        <v>3906</v>
      </c>
      <c r="AW33" s="283"/>
      <c r="AX33" s="283"/>
      <c r="AY33" s="283">
        <v>85</v>
      </c>
      <c r="AZ33" s="283">
        <v>120</v>
      </c>
      <c r="BA33" s="283">
        <v>2.5</v>
      </c>
      <c r="BB33" s="283">
        <v>5.0999999999999996</v>
      </c>
      <c r="BC33" s="283">
        <v>95</v>
      </c>
      <c r="BD33" s="283">
        <v>0</v>
      </c>
      <c r="BE33" s="283">
        <v>78</v>
      </c>
      <c r="BF33" s="283">
        <v>10</v>
      </c>
      <c r="BG33" s="283">
        <v>50</v>
      </c>
      <c r="BH33" s="283">
        <v>60</v>
      </c>
      <c r="BI33" s="283">
        <v>60</v>
      </c>
      <c r="BJ33" s="283">
        <v>0</v>
      </c>
      <c r="BK33" s="283">
        <v>0</v>
      </c>
      <c r="BL33" s="283">
        <v>40</v>
      </c>
      <c r="BM33" s="283">
        <v>60</v>
      </c>
      <c r="BN33" s="283">
        <v>0</v>
      </c>
      <c r="BO33" s="283" t="s">
        <v>3904</v>
      </c>
      <c r="BP33" s="283" t="s">
        <v>5001</v>
      </c>
      <c r="BQ33" s="283" t="s">
        <v>5004</v>
      </c>
    </row>
    <row r="34" spans="1:69">
      <c r="A34" s="283">
        <v>10001718</v>
      </c>
      <c r="B34" s="283" t="s">
        <v>5916</v>
      </c>
      <c r="C34" s="283">
        <v>5</v>
      </c>
      <c r="D34" s="283" t="s">
        <v>57</v>
      </c>
      <c r="E34" s="283" t="s">
        <v>3896</v>
      </c>
      <c r="F34" s="283" t="s">
        <v>3897</v>
      </c>
      <c r="G34" s="283" t="s">
        <v>4771</v>
      </c>
      <c r="H34" s="283">
        <v>88</v>
      </c>
      <c r="I34" s="283">
        <v>0</v>
      </c>
      <c r="J34" s="283">
        <v>0</v>
      </c>
      <c r="K34" s="283">
        <v>2</v>
      </c>
      <c r="L34" s="283">
        <v>30</v>
      </c>
      <c r="M34" s="283" t="s">
        <v>3899</v>
      </c>
      <c r="N34" s="283">
        <v>30</v>
      </c>
      <c r="O34" s="283">
        <v>30</v>
      </c>
      <c r="P34" s="283">
        <v>115</v>
      </c>
      <c r="Q34" s="283">
        <v>0</v>
      </c>
      <c r="R34" s="283">
        <v>0</v>
      </c>
      <c r="S34" s="283">
        <v>0</v>
      </c>
      <c r="T34" s="283">
        <v>101</v>
      </c>
      <c r="U34" s="283">
        <v>0</v>
      </c>
      <c r="V34" s="283">
        <v>85</v>
      </c>
      <c r="W34" s="283">
        <v>0</v>
      </c>
      <c r="X34" s="283">
        <v>108</v>
      </c>
      <c r="Y34" s="283">
        <v>108</v>
      </c>
      <c r="Z34" s="283">
        <v>65</v>
      </c>
      <c r="AA34" s="283">
        <v>65</v>
      </c>
      <c r="AB34" s="283">
        <v>45</v>
      </c>
      <c r="AC34" s="283">
        <v>45</v>
      </c>
      <c r="AD34" s="283">
        <v>0</v>
      </c>
      <c r="AE34" s="283">
        <v>0</v>
      </c>
      <c r="AF34" s="283">
        <v>3</v>
      </c>
      <c r="AG34" s="283">
        <v>3</v>
      </c>
      <c r="AH34" s="283">
        <v>3</v>
      </c>
      <c r="AI34" s="283">
        <v>3</v>
      </c>
      <c r="AJ34" s="283">
        <v>12</v>
      </c>
      <c r="AK34" s="283">
        <v>20</v>
      </c>
      <c r="AL34" s="283"/>
      <c r="AM34" s="283"/>
      <c r="AN34" s="283"/>
      <c r="AO34" s="283"/>
      <c r="AP34" s="283"/>
      <c r="AQ34" s="283"/>
      <c r="AR34" s="283">
        <v>4</v>
      </c>
      <c r="AS34" s="283" t="s">
        <v>2429</v>
      </c>
      <c r="AT34" s="283" t="s">
        <v>2429</v>
      </c>
      <c r="AU34" s="283" t="s">
        <v>2429</v>
      </c>
      <c r="AV34" s="283" t="s">
        <v>2429</v>
      </c>
      <c r="AW34" s="283"/>
      <c r="AX34" s="283"/>
      <c r="AY34" s="283">
        <v>85</v>
      </c>
      <c r="AZ34" s="283">
        <v>120</v>
      </c>
      <c r="BA34" s="283">
        <v>2.5</v>
      </c>
      <c r="BB34" s="283">
        <v>5.0999999999999996</v>
      </c>
      <c r="BC34" s="283">
        <v>115</v>
      </c>
      <c r="BD34" s="283">
        <v>0</v>
      </c>
      <c r="BE34" s="283">
        <v>101</v>
      </c>
      <c r="BF34" s="283">
        <v>62</v>
      </c>
      <c r="BG34" s="283">
        <v>50</v>
      </c>
      <c r="BH34" s="283">
        <v>60</v>
      </c>
      <c r="BI34" s="283">
        <v>60</v>
      </c>
      <c r="BJ34" s="283">
        <v>0</v>
      </c>
      <c r="BK34" s="283">
        <v>0</v>
      </c>
      <c r="BL34" s="283">
        <v>60</v>
      </c>
      <c r="BM34" s="283">
        <v>96</v>
      </c>
      <c r="BN34" s="283">
        <v>0</v>
      </c>
      <c r="BO34" s="283" t="s">
        <v>3904</v>
      </c>
      <c r="BP34" s="283" t="s">
        <v>5001</v>
      </c>
      <c r="BQ34" s="283" t="s">
        <v>5004</v>
      </c>
    </row>
    <row r="35" spans="1:69">
      <c r="A35" s="283">
        <v>10001719</v>
      </c>
      <c r="B35" s="283" t="s">
        <v>4946</v>
      </c>
      <c r="C35" s="283">
        <v>6</v>
      </c>
      <c r="D35" s="283" t="s">
        <v>57</v>
      </c>
      <c r="E35" s="283" t="s">
        <v>3896</v>
      </c>
      <c r="F35" s="283" t="s">
        <v>3897</v>
      </c>
      <c r="G35" s="283" t="s">
        <v>3898</v>
      </c>
      <c r="H35" s="283">
        <v>120</v>
      </c>
      <c r="I35" s="283">
        <v>0</v>
      </c>
      <c r="J35" s="283">
        <v>0</v>
      </c>
      <c r="K35" s="283">
        <v>2</v>
      </c>
      <c r="L35" s="283">
        <v>25</v>
      </c>
      <c r="M35" s="283" t="s">
        <v>3899</v>
      </c>
      <c r="N35" s="283">
        <v>33</v>
      </c>
      <c r="O35" s="283">
        <v>30</v>
      </c>
      <c r="P35" s="283">
        <v>128</v>
      </c>
      <c r="Q35" s="283">
        <v>0</v>
      </c>
      <c r="R35" s="283">
        <v>0</v>
      </c>
      <c r="S35" s="283">
        <v>0</v>
      </c>
      <c r="T35" s="283">
        <v>81</v>
      </c>
      <c r="U35" s="283">
        <v>20</v>
      </c>
      <c r="V35" s="283">
        <v>50</v>
      </c>
      <c r="W35" s="283">
        <v>40</v>
      </c>
      <c r="X35" s="283">
        <v>92</v>
      </c>
      <c r="Y35" s="283">
        <v>92</v>
      </c>
      <c r="Z35" s="283">
        <v>41</v>
      </c>
      <c r="AA35" s="283">
        <v>61</v>
      </c>
      <c r="AB35" s="283">
        <v>34</v>
      </c>
      <c r="AC35" s="283">
        <v>34</v>
      </c>
      <c r="AD35" s="283">
        <v>0</v>
      </c>
      <c r="AE35" s="283">
        <v>0</v>
      </c>
      <c r="AF35" s="283">
        <v>3</v>
      </c>
      <c r="AG35" s="283">
        <v>3</v>
      </c>
      <c r="AH35" s="283">
        <v>3</v>
      </c>
      <c r="AI35" s="283">
        <v>3</v>
      </c>
      <c r="AJ35" s="283">
        <v>12</v>
      </c>
      <c r="AK35" s="283">
        <v>20</v>
      </c>
      <c r="AL35" s="283"/>
      <c r="AM35" s="283"/>
      <c r="AN35" s="283"/>
      <c r="AO35" s="283"/>
      <c r="AP35" s="283"/>
      <c r="AQ35" s="283"/>
      <c r="AR35" s="283">
        <v>4</v>
      </c>
      <c r="AS35" s="283" t="s">
        <v>3906</v>
      </c>
      <c r="AT35" s="283" t="s">
        <v>3906</v>
      </c>
      <c r="AU35" s="283" t="s">
        <v>3906</v>
      </c>
      <c r="AV35" s="283" t="s">
        <v>3906</v>
      </c>
      <c r="AW35" s="283"/>
      <c r="AX35" s="283"/>
      <c r="AY35" s="283">
        <v>85</v>
      </c>
      <c r="AZ35" s="283">
        <v>120</v>
      </c>
      <c r="BA35" s="283">
        <v>2.5</v>
      </c>
      <c r="BB35" s="283">
        <v>5.0999999999999996</v>
      </c>
      <c r="BC35" s="283">
        <v>134</v>
      </c>
      <c r="BD35" s="283">
        <v>0</v>
      </c>
      <c r="BE35" s="283">
        <v>81</v>
      </c>
      <c r="BF35" s="283">
        <v>49</v>
      </c>
      <c r="BG35" s="283">
        <v>50</v>
      </c>
      <c r="BH35" s="283">
        <v>60</v>
      </c>
      <c r="BI35" s="283">
        <v>60</v>
      </c>
      <c r="BJ35" s="283">
        <v>0</v>
      </c>
      <c r="BK35" s="283">
        <v>0</v>
      </c>
      <c r="BL35" s="283">
        <v>40</v>
      </c>
      <c r="BM35" s="283">
        <v>60</v>
      </c>
      <c r="BN35" s="283">
        <v>0</v>
      </c>
      <c r="BO35" s="283" t="s">
        <v>3904</v>
      </c>
      <c r="BP35" s="283" t="s">
        <v>5001</v>
      </c>
      <c r="BQ35" s="283" t="s">
        <v>5004</v>
      </c>
    </row>
    <row r="36" spans="1:69">
      <c r="A36" s="283">
        <v>10001818</v>
      </c>
      <c r="B36" s="283" t="s">
        <v>5917</v>
      </c>
      <c r="C36" s="283">
        <v>6</v>
      </c>
      <c r="D36" s="283" t="s">
        <v>57</v>
      </c>
      <c r="E36" s="283" t="s">
        <v>3896</v>
      </c>
      <c r="F36" s="283" t="s">
        <v>3897</v>
      </c>
      <c r="G36" s="283" t="s">
        <v>4771</v>
      </c>
      <c r="H36" s="283">
        <v>100</v>
      </c>
      <c r="I36" s="283">
        <v>0</v>
      </c>
      <c r="J36" s="283">
        <v>0</v>
      </c>
      <c r="K36" s="283">
        <v>2</v>
      </c>
      <c r="L36" s="283">
        <v>30</v>
      </c>
      <c r="M36" s="283" t="s">
        <v>3899</v>
      </c>
      <c r="N36" s="283">
        <v>33</v>
      </c>
      <c r="O36" s="283">
        <v>30</v>
      </c>
      <c r="P36" s="283">
        <v>123</v>
      </c>
      <c r="Q36" s="283">
        <v>0</v>
      </c>
      <c r="R36" s="283">
        <v>0</v>
      </c>
      <c r="S36" s="283">
        <v>0</v>
      </c>
      <c r="T36" s="283">
        <v>106</v>
      </c>
      <c r="U36" s="283">
        <v>0</v>
      </c>
      <c r="V36" s="283">
        <v>105</v>
      </c>
      <c r="W36" s="283">
        <v>0</v>
      </c>
      <c r="X36" s="283">
        <v>109</v>
      </c>
      <c r="Y36" s="283">
        <v>109</v>
      </c>
      <c r="Z36" s="283">
        <v>70</v>
      </c>
      <c r="AA36" s="283">
        <v>70</v>
      </c>
      <c r="AB36" s="283">
        <v>50</v>
      </c>
      <c r="AC36" s="283">
        <v>50</v>
      </c>
      <c r="AD36" s="283">
        <v>0</v>
      </c>
      <c r="AE36" s="283">
        <v>0</v>
      </c>
      <c r="AF36" s="283">
        <v>3</v>
      </c>
      <c r="AG36" s="283">
        <v>3</v>
      </c>
      <c r="AH36" s="283">
        <v>3</v>
      </c>
      <c r="AI36" s="283">
        <v>3</v>
      </c>
      <c r="AJ36" s="283">
        <v>12</v>
      </c>
      <c r="AK36" s="283">
        <v>20</v>
      </c>
      <c r="AL36" s="283"/>
      <c r="AM36" s="283"/>
      <c r="AN36" s="283"/>
      <c r="AO36" s="283"/>
      <c r="AP36" s="283"/>
      <c r="AQ36" s="283"/>
      <c r="AR36" s="283">
        <v>4</v>
      </c>
      <c r="AS36" s="283" t="s">
        <v>5806</v>
      </c>
      <c r="AT36" s="283" t="s">
        <v>5806</v>
      </c>
      <c r="AU36" s="283" t="s">
        <v>5806</v>
      </c>
      <c r="AV36" s="283" t="s">
        <v>5806</v>
      </c>
      <c r="AW36" s="283"/>
      <c r="AX36" s="283"/>
      <c r="AY36" s="283">
        <v>85</v>
      </c>
      <c r="AZ36" s="283">
        <v>120</v>
      </c>
      <c r="BA36" s="283">
        <v>2.5</v>
      </c>
      <c r="BB36" s="283">
        <v>5.0999999999999996</v>
      </c>
      <c r="BC36" s="283">
        <v>123</v>
      </c>
      <c r="BD36" s="283">
        <v>0</v>
      </c>
      <c r="BE36" s="283">
        <v>106</v>
      </c>
      <c r="BF36" s="283">
        <v>92</v>
      </c>
      <c r="BG36" s="283">
        <v>50</v>
      </c>
      <c r="BH36" s="283">
        <v>60</v>
      </c>
      <c r="BI36" s="283">
        <v>60</v>
      </c>
      <c r="BJ36" s="283">
        <v>0</v>
      </c>
      <c r="BK36" s="283">
        <v>80</v>
      </c>
      <c r="BL36" s="283">
        <v>200</v>
      </c>
      <c r="BM36" s="283">
        <v>200</v>
      </c>
      <c r="BN36" s="283">
        <v>0</v>
      </c>
      <c r="BO36" s="283" t="s">
        <v>3904</v>
      </c>
      <c r="BP36" s="283" t="s">
        <v>5001</v>
      </c>
      <c r="BQ36" s="283" t="s">
        <v>5004</v>
      </c>
    </row>
    <row r="37" spans="1:69">
      <c r="A37" s="283">
        <v>10001819</v>
      </c>
      <c r="B37" s="283" t="s">
        <v>4945</v>
      </c>
      <c r="C37" s="283">
        <v>6</v>
      </c>
      <c r="D37" s="283" t="s">
        <v>60</v>
      </c>
      <c r="E37" s="283" t="s">
        <v>3896</v>
      </c>
      <c r="F37" s="283" t="s">
        <v>3897</v>
      </c>
      <c r="G37" s="283" t="s">
        <v>3898</v>
      </c>
      <c r="H37" s="283">
        <v>69</v>
      </c>
      <c r="I37" s="283">
        <v>-1</v>
      </c>
      <c r="J37" s="283">
        <v>0</v>
      </c>
      <c r="K37" s="283">
        <v>2</v>
      </c>
      <c r="L37" s="283">
        <v>25</v>
      </c>
      <c r="M37" s="283" t="s">
        <v>3930</v>
      </c>
      <c r="N37" s="283">
        <v>31.2</v>
      </c>
      <c r="O37" s="283">
        <v>30</v>
      </c>
      <c r="P37" s="283">
        <v>40</v>
      </c>
      <c r="Q37" s="283">
        <v>0</v>
      </c>
      <c r="R37" s="283">
        <v>0</v>
      </c>
      <c r="S37" s="283">
        <v>0</v>
      </c>
      <c r="T37" s="283">
        <v>30</v>
      </c>
      <c r="U37" s="283">
        <v>25</v>
      </c>
      <c r="V37" s="283">
        <v>57</v>
      </c>
      <c r="W37" s="283">
        <v>18</v>
      </c>
      <c r="X37" s="283">
        <v>92</v>
      </c>
      <c r="Y37" s="283">
        <v>92</v>
      </c>
      <c r="Z37" s="283">
        <v>30</v>
      </c>
      <c r="AA37" s="283">
        <v>50</v>
      </c>
      <c r="AB37" s="283">
        <v>71</v>
      </c>
      <c r="AC37" s="283">
        <v>71</v>
      </c>
      <c r="AD37" s="283">
        <v>0</v>
      </c>
      <c r="AE37" s="283">
        <v>0</v>
      </c>
      <c r="AF37" s="283">
        <v>21</v>
      </c>
      <c r="AG37" s="283">
        <v>18</v>
      </c>
      <c r="AH37" s="283">
        <v>27</v>
      </c>
      <c r="AI37" s="283">
        <v>10</v>
      </c>
      <c r="AJ37" s="283">
        <v>76</v>
      </c>
      <c r="AK37" s="283">
        <v>77</v>
      </c>
      <c r="AL37" s="283"/>
      <c r="AM37" s="283"/>
      <c r="AN37" s="283"/>
      <c r="AO37" s="283"/>
      <c r="AP37" s="283"/>
      <c r="AQ37" s="283"/>
      <c r="AR37" s="283">
        <v>4</v>
      </c>
      <c r="AS37" s="283" t="s">
        <v>4000</v>
      </c>
      <c r="AT37" s="283" t="s">
        <v>4000</v>
      </c>
      <c r="AU37" s="283" t="s">
        <v>4000</v>
      </c>
      <c r="AV37" s="283" t="s">
        <v>4000</v>
      </c>
      <c r="AW37" s="283"/>
      <c r="AX37" s="283"/>
      <c r="AY37" s="283">
        <v>60</v>
      </c>
      <c r="AZ37" s="283">
        <v>55</v>
      </c>
      <c r="BA37" s="283">
        <v>2.4</v>
      </c>
      <c r="BB37" s="283">
        <v>4.5</v>
      </c>
      <c r="BC37" s="283">
        <v>23</v>
      </c>
      <c r="BD37" s="283">
        <v>0</v>
      </c>
      <c r="BE37" s="283">
        <v>15</v>
      </c>
      <c r="BF37" s="283">
        <v>66</v>
      </c>
      <c r="BG37" s="283">
        <v>30</v>
      </c>
      <c r="BH37" s="283">
        <v>40</v>
      </c>
      <c r="BI37" s="283">
        <v>60</v>
      </c>
      <c r="BJ37" s="283">
        <v>40</v>
      </c>
      <c r="BK37" s="283">
        <v>8</v>
      </c>
      <c r="BL37" s="283">
        <v>12</v>
      </c>
      <c r="BM37" s="283">
        <v>0</v>
      </c>
      <c r="BN37" s="283">
        <v>12</v>
      </c>
      <c r="BO37" s="283" t="s">
        <v>3904</v>
      </c>
      <c r="BP37" s="283" t="s">
        <v>5001</v>
      </c>
      <c r="BQ37" s="283" t="s">
        <v>5004</v>
      </c>
    </row>
    <row r="38" spans="1:69">
      <c r="A38" s="283">
        <v>10001918</v>
      </c>
      <c r="B38" s="283" t="s">
        <v>5918</v>
      </c>
      <c r="C38" s="283">
        <v>3</v>
      </c>
      <c r="D38" s="283" t="s">
        <v>56</v>
      </c>
      <c r="E38" s="283" t="s">
        <v>3896</v>
      </c>
      <c r="F38" s="283" t="s">
        <v>3897</v>
      </c>
      <c r="G38" s="283" t="s">
        <v>4771</v>
      </c>
      <c r="H38" s="283">
        <v>60</v>
      </c>
      <c r="I38" s="283">
        <v>0</v>
      </c>
      <c r="J38" s="283">
        <v>0</v>
      </c>
      <c r="K38" s="283">
        <v>2</v>
      </c>
      <c r="L38" s="283">
        <v>25</v>
      </c>
      <c r="M38" s="283" t="s">
        <v>3899</v>
      </c>
      <c r="N38" s="283">
        <v>29</v>
      </c>
      <c r="O38" s="283">
        <v>25</v>
      </c>
      <c r="P38" s="283">
        <v>90</v>
      </c>
      <c r="Q38" s="283">
        <v>0</v>
      </c>
      <c r="R38" s="283">
        <v>0</v>
      </c>
      <c r="S38" s="283">
        <v>0</v>
      </c>
      <c r="T38" s="283">
        <v>80</v>
      </c>
      <c r="U38" s="283">
        <v>0</v>
      </c>
      <c r="V38" s="283">
        <v>60</v>
      </c>
      <c r="W38" s="283">
        <v>0</v>
      </c>
      <c r="X38" s="283">
        <v>106</v>
      </c>
      <c r="Y38" s="283">
        <v>106</v>
      </c>
      <c r="Z38" s="283">
        <v>55</v>
      </c>
      <c r="AA38" s="283">
        <v>55</v>
      </c>
      <c r="AB38" s="283">
        <v>35</v>
      </c>
      <c r="AC38" s="283">
        <v>35</v>
      </c>
      <c r="AD38" s="283">
        <v>0</v>
      </c>
      <c r="AE38" s="283">
        <v>0</v>
      </c>
      <c r="AF38" s="283">
        <v>3</v>
      </c>
      <c r="AG38" s="283">
        <v>3</v>
      </c>
      <c r="AH38" s="283">
        <v>3</v>
      </c>
      <c r="AI38" s="283">
        <v>3</v>
      </c>
      <c r="AJ38" s="283">
        <v>12</v>
      </c>
      <c r="AK38" s="283">
        <v>20</v>
      </c>
      <c r="AL38" s="283"/>
      <c r="AM38" s="283"/>
      <c r="AN38" s="283"/>
      <c r="AO38" s="283"/>
      <c r="AP38" s="283"/>
      <c r="AQ38" s="283"/>
      <c r="AR38" s="283">
        <v>4</v>
      </c>
      <c r="AS38" s="283" t="s">
        <v>3901</v>
      </c>
      <c r="AT38" s="283" t="s">
        <v>3914</v>
      </c>
      <c r="AU38" s="283" t="s">
        <v>3901</v>
      </c>
      <c r="AV38" s="283" t="s">
        <v>3901</v>
      </c>
      <c r="AW38" s="283"/>
      <c r="AX38" s="283"/>
      <c r="AY38" s="283">
        <v>85</v>
      </c>
      <c r="AZ38" s="283">
        <v>120</v>
      </c>
      <c r="BA38" s="283">
        <v>2.5</v>
      </c>
      <c r="BB38" s="283">
        <v>5.0999999999999996</v>
      </c>
      <c r="BC38" s="283">
        <v>90</v>
      </c>
      <c r="BD38" s="283">
        <v>0</v>
      </c>
      <c r="BE38" s="283">
        <v>80</v>
      </c>
      <c r="BF38" s="283">
        <v>30</v>
      </c>
      <c r="BG38" s="283">
        <v>40</v>
      </c>
      <c r="BH38" s="283">
        <v>50</v>
      </c>
      <c r="BI38" s="283">
        <v>40</v>
      </c>
      <c r="BJ38" s="283">
        <v>0</v>
      </c>
      <c r="BK38" s="283">
        <v>0</v>
      </c>
      <c r="BL38" s="283">
        <v>46</v>
      </c>
      <c r="BM38" s="283">
        <v>75</v>
      </c>
      <c r="BN38" s="283">
        <v>0</v>
      </c>
      <c r="BO38" s="283" t="s">
        <v>3904</v>
      </c>
      <c r="BP38" s="283" t="s">
        <v>5001</v>
      </c>
      <c r="BQ38" s="283" t="s">
        <v>5004</v>
      </c>
    </row>
    <row r="39" spans="1:69">
      <c r="A39" s="283">
        <v>10001919</v>
      </c>
      <c r="B39" s="283" t="s">
        <v>4944</v>
      </c>
      <c r="C39" s="283">
        <v>6</v>
      </c>
      <c r="D39" s="283" t="s">
        <v>60</v>
      </c>
      <c r="E39" s="283" t="s">
        <v>3896</v>
      </c>
      <c r="F39" s="283" t="s">
        <v>3897</v>
      </c>
      <c r="G39" s="283" t="s">
        <v>3898</v>
      </c>
      <c r="H39" s="283">
        <v>88</v>
      </c>
      <c r="I39" s="283">
        <v>0</v>
      </c>
      <c r="J39" s="283">
        <v>0</v>
      </c>
      <c r="K39" s="283">
        <v>2</v>
      </c>
      <c r="L39" s="283">
        <v>25</v>
      </c>
      <c r="M39" s="283" t="s">
        <v>3930</v>
      </c>
      <c r="N39" s="283">
        <v>31.2</v>
      </c>
      <c r="O39" s="283">
        <v>30</v>
      </c>
      <c r="P39" s="283">
        <v>60</v>
      </c>
      <c r="Q39" s="283">
        <v>0</v>
      </c>
      <c r="R39" s="283">
        <v>0</v>
      </c>
      <c r="S39" s="283">
        <v>0</v>
      </c>
      <c r="T39" s="283">
        <v>55</v>
      </c>
      <c r="U39" s="283">
        <v>20</v>
      </c>
      <c r="V39" s="283">
        <v>75</v>
      </c>
      <c r="W39" s="283">
        <v>30</v>
      </c>
      <c r="X39" s="283">
        <v>92</v>
      </c>
      <c r="Y39" s="283">
        <v>92</v>
      </c>
      <c r="Z39" s="283">
        <v>50</v>
      </c>
      <c r="AA39" s="283">
        <v>70</v>
      </c>
      <c r="AB39" s="283">
        <v>71</v>
      </c>
      <c r="AC39" s="283">
        <v>71</v>
      </c>
      <c r="AD39" s="283">
        <v>0</v>
      </c>
      <c r="AE39" s="283">
        <v>0</v>
      </c>
      <c r="AF39" s="283">
        <v>21</v>
      </c>
      <c r="AG39" s="283">
        <v>18</v>
      </c>
      <c r="AH39" s="283">
        <v>27</v>
      </c>
      <c r="AI39" s="283">
        <v>10</v>
      </c>
      <c r="AJ39" s="283">
        <v>76</v>
      </c>
      <c r="AK39" s="283">
        <v>77</v>
      </c>
      <c r="AL39" s="283"/>
      <c r="AM39" s="283"/>
      <c r="AN39" s="283"/>
      <c r="AO39" s="283"/>
      <c r="AP39" s="283"/>
      <c r="AQ39" s="283"/>
      <c r="AR39" s="283">
        <v>4</v>
      </c>
      <c r="AS39" s="283" t="s">
        <v>4000</v>
      </c>
      <c r="AT39" s="283" t="s">
        <v>3999</v>
      </c>
      <c r="AU39" s="283" t="s">
        <v>3999</v>
      </c>
      <c r="AV39" s="283" t="s">
        <v>4000</v>
      </c>
      <c r="AW39" s="283"/>
      <c r="AX39" s="283"/>
      <c r="AY39" s="283">
        <v>60</v>
      </c>
      <c r="AZ39" s="283">
        <v>55</v>
      </c>
      <c r="BA39" s="283">
        <v>2.4</v>
      </c>
      <c r="BB39" s="283">
        <v>4.5</v>
      </c>
      <c r="BC39" s="283">
        <v>34</v>
      </c>
      <c r="BD39" s="283">
        <v>0</v>
      </c>
      <c r="BE39" s="283">
        <v>28</v>
      </c>
      <c r="BF39" s="283">
        <v>114</v>
      </c>
      <c r="BG39" s="283">
        <v>30</v>
      </c>
      <c r="BH39" s="283">
        <v>40</v>
      </c>
      <c r="BI39" s="283">
        <v>60</v>
      </c>
      <c r="BJ39" s="283">
        <v>40</v>
      </c>
      <c r="BK39" s="283">
        <v>4</v>
      </c>
      <c r="BL39" s="283">
        <v>12</v>
      </c>
      <c r="BM39" s="283">
        <v>0</v>
      </c>
      <c r="BN39" s="283">
        <v>12</v>
      </c>
      <c r="BO39" s="283" t="s">
        <v>3904</v>
      </c>
      <c r="BP39" s="283" t="s">
        <v>5001</v>
      </c>
      <c r="BQ39" s="283" t="s">
        <v>5004</v>
      </c>
    </row>
    <row r="40" spans="1:69">
      <c r="A40" s="283">
        <v>10002018</v>
      </c>
      <c r="B40" s="283" t="s">
        <v>5919</v>
      </c>
      <c r="C40" s="283">
        <v>4</v>
      </c>
      <c r="D40" s="283" t="s">
        <v>56</v>
      </c>
      <c r="E40" s="283" t="s">
        <v>3896</v>
      </c>
      <c r="F40" s="283" t="s">
        <v>3897</v>
      </c>
      <c r="G40" s="283" t="s">
        <v>4771</v>
      </c>
      <c r="H40" s="283">
        <v>68</v>
      </c>
      <c r="I40" s="283">
        <v>0</v>
      </c>
      <c r="J40" s="283">
        <v>0</v>
      </c>
      <c r="K40" s="283">
        <v>2</v>
      </c>
      <c r="L40" s="283">
        <v>30</v>
      </c>
      <c r="M40" s="283" t="s">
        <v>3899</v>
      </c>
      <c r="N40" s="283">
        <v>30</v>
      </c>
      <c r="O40" s="283">
        <v>25</v>
      </c>
      <c r="P40" s="283">
        <v>100</v>
      </c>
      <c r="Q40" s="283">
        <v>0</v>
      </c>
      <c r="R40" s="283">
        <v>0</v>
      </c>
      <c r="S40" s="283">
        <v>0</v>
      </c>
      <c r="T40" s="283">
        <v>88</v>
      </c>
      <c r="U40" s="283">
        <v>0</v>
      </c>
      <c r="V40" s="283">
        <v>70</v>
      </c>
      <c r="W40" s="283">
        <v>0</v>
      </c>
      <c r="X40" s="283">
        <v>107</v>
      </c>
      <c r="Y40" s="283">
        <v>107</v>
      </c>
      <c r="Z40" s="283">
        <v>69</v>
      </c>
      <c r="AA40" s="283">
        <v>69</v>
      </c>
      <c r="AB40" s="283">
        <v>40</v>
      </c>
      <c r="AC40" s="283">
        <v>40</v>
      </c>
      <c r="AD40" s="283">
        <v>0</v>
      </c>
      <c r="AE40" s="283">
        <v>0</v>
      </c>
      <c r="AF40" s="283">
        <v>3</v>
      </c>
      <c r="AG40" s="283">
        <v>3</v>
      </c>
      <c r="AH40" s="283">
        <v>3</v>
      </c>
      <c r="AI40" s="283">
        <v>3</v>
      </c>
      <c r="AJ40" s="283">
        <v>12</v>
      </c>
      <c r="AK40" s="283">
        <v>20</v>
      </c>
      <c r="AL40" s="283"/>
      <c r="AM40" s="283"/>
      <c r="AN40" s="283"/>
      <c r="AO40" s="283"/>
      <c r="AP40" s="283"/>
      <c r="AQ40" s="283"/>
      <c r="AR40" s="283">
        <v>4</v>
      </c>
      <c r="AS40" s="283" t="s">
        <v>3901</v>
      </c>
      <c r="AT40" s="283" t="s">
        <v>3914</v>
      </c>
      <c r="AU40" s="283" t="s">
        <v>2429</v>
      </c>
      <c r="AV40" s="283" t="s">
        <v>4545</v>
      </c>
      <c r="AW40" s="283"/>
      <c r="AX40" s="283"/>
      <c r="AY40" s="283">
        <v>85</v>
      </c>
      <c r="AZ40" s="283">
        <v>120</v>
      </c>
      <c r="BA40" s="283">
        <v>2.5</v>
      </c>
      <c r="BB40" s="283">
        <v>5.0999999999999996</v>
      </c>
      <c r="BC40" s="283">
        <v>100</v>
      </c>
      <c r="BD40" s="283">
        <v>0</v>
      </c>
      <c r="BE40" s="283">
        <v>88</v>
      </c>
      <c r="BF40" s="283">
        <v>39</v>
      </c>
      <c r="BG40" s="283">
        <v>40</v>
      </c>
      <c r="BH40" s="283">
        <v>50</v>
      </c>
      <c r="BI40" s="283">
        <v>40</v>
      </c>
      <c r="BJ40" s="283">
        <v>0</v>
      </c>
      <c r="BK40" s="283">
        <v>0</v>
      </c>
      <c r="BL40" s="283">
        <v>59</v>
      </c>
      <c r="BM40" s="283">
        <v>87</v>
      </c>
      <c r="BN40" s="283">
        <v>0</v>
      </c>
      <c r="BO40" s="283" t="s">
        <v>3904</v>
      </c>
      <c r="BP40" s="283" t="s">
        <v>5001</v>
      </c>
      <c r="BQ40" s="283" t="s">
        <v>5004</v>
      </c>
    </row>
    <row r="41" spans="1:69">
      <c r="A41" s="283">
        <v>10002019</v>
      </c>
      <c r="B41" s="283" t="s">
        <v>4943</v>
      </c>
      <c r="C41" s="283">
        <v>6</v>
      </c>
      <c r="D41" s="283" t="s">
        <v>3649</v>
      </c>
      <c r="E41" s="283" t="s">
        <v>3957</v>
      </c>
      <c r="F41" s="283" t="s">
        <v>3897</v>
      </c>
      <c r="G41" s="283" t="s">
        <v>3898</v>
      </c>
      <c r="H41" s="283">
        <v>67</v>
      </c>
      <c r="I41" s="283">
        <v>1</v>
      </c>
      <c r="J41" s="283">
        <v>0</v>
      </c>
      <c r="K41" s="283">
        <v>2</v>
      </c>
      <c r="L41" s="283">
        <v>25</v>
      </c>
      <c r="M41" s="283" t="s">
        <v>3930</v>
      </c>
      <c r="N41" s="283">
        <v>39</v>
      </c>
      <c r="O41" s="283">
        <v>36</v>
      </c>
      <c r="P41" s="283">
        <v>60</v>
      </c>
      <c r="Q41" s="283">
        <v>0</v>
      </c>
      <c r="R41" s="283">
        <v>1</v>
      </c>
      <c r="S41" s="283">
        <v>0</v>
      </c>
      <c r="T41" s="283">
        <v>50</v>
      </c>
      <c r="U41" s="283">
        <v>20</v>
      </c>
      <c r="V41" s="283">
        <v>40</v>
      </c>
      <c r="W41" s="283">
        <v>30</v>
      </c>
      <c r="X41" s="283">
        <v>92</v>
      </c>
      <c r="Y41" s="283">
        <v>92</v>
      </c>
      <c r="Z41" s="283">
        <v>45</v>
      </c>
      <c r="AA41" s="283">
        <v>85</v>
      </c>
      <c r="AB41" s="283">
        <v>40</v>
      </c>
      <c r="AC41" s="283">
        <v>40</v>
      </c>
      <c r="AD41" s="283">
        <v>0</v>
      </c>
      <c r="AE41" s="283">
        <v>0</v>
      </c>
      <c r="AF41" s="283">
        <v>8</v>
      </c>
      <c r="AG41" s="283">
        <v>8</v>
      </c>
      <c r="AH41" s="283">
        <v>8</v>
      </c>
      <c r="AI41" s="283">
        <v>0</v>
      </c>
      <c r="AJ41" s="283">
        <v>24</v>
      </c>
      <c r="AK41" s="283">
        <v>0</v>
      </c>
      <c r="AL41" s="283"/>
      <c r="AM41" s="283"/>
      <c r="AN41" s="283"/>
      <c r="AO41" s="283"/>
      <c r="AP41" s="283"/>
      <c r="AQ41" s="283"/>
      <c r="AR41" s="283">
        <v>3</v>
      </c>
      <c r="AS41" s="283" t="s">
        <v>3687</v>
      </c>
      <c r="AT41" s="283" t="s">
        <v>4523</v>
      </c>
      <c r="AU41" s="283" t="s">
        <v>4523</v>
      </c>
      <c r="AV41" s="283"/>
      <c r="AW41" s="283"/>
      <c r="AX41" s="283"/>
      <c r="AY41" s="283">
        <v>25</v>
      </c>
      <c r="AZ41" s="283">
        <v>65</v>
      </c>
      <c r="BA41" s="283">
        <v>0.48</v>
      </c>
      <c r="BB41" s="283">
        <v>1.5</v>
      </c>
      <c r="BC41" s="283">
        <v>64</v>
      </c>
      <c r="BD41" s="283">
        <v>1</v>
      </c>
      <c r="BE41" s="283">
        <v>50</v>
      </c>
      <c r="BF41" s="283">
        <v>44</v>
      </c>
      <c r="BG41" s="283">
        <v>8</v>
      </c>
      <c r="BH41" s="283">
        <v>12</v>
      </c>
      <c r="BI41" s="283">
        <v>10</v>
      </c>
      <c r="BJ41" s="283">
        <v>16</v>
      </c>
      <c r="BK41" s="283">
        <v>24</v>
      </c>
      <c r="BL41" s="283">
        <v>18</v>
      </c>
      <c r="BM41" s="283">
        <v>0</v>
      </c>
      <c r="BN41" s="283">
        <v>52</v>
      </c>
      <c r="BO41" s="283" t="s">
        <v>3904</v>
      </c>
      <c r="BP41" s="283" t="s">
        <v>5001</v>
      </c>
      <c r="BQ41" s="283" t="s">
        <v>5004</v>
      </c>
    </row>
    <row r="42" spans="1:69">
      <c r="A42" s="283">
        <v>10002118</v>
      </c>
      <c r="B42" s="283" t="s">
        <v>5920</v>
      </c>
      <c r="C42" s="283">
        <v>5</v>
      </c>
      <c r="D42" s="283" t="s">
        <v>56</v>
      </c>
      <c r="E42" s="283" t="s">
        <v>3896</v>
      </c>
      <c r="F42" s="283" t="s">
        <v>3897</v>
      </c>
      <c r="G42" s="283" t="s">
        <v>4771</v>
      </c>
      <c r="H42" s="283">
        <v>76</v>
      </c>
      <c r="I42" s="283">
        <v>0</v>
      </c>
      <c r="J42" s="283">
        <v>0</v>
      </c>
      <c r="K42" s="283">
        <v>2</v>
      </c>
      <c r="L42" s="283">
        <v>30</v>
      </c>
      <c r="M42" s="283" t="s">
        <v>3899</v>
      </c>
      <c r="N42" s="283">
        <v>31</v>
      </c>
      <c r="O42" s="283">
        <v>25</v>
      </c>
      <c r="P42" s="283">
        <v>118</v>
      </c>
      <c r="Q42" s="283">
        <v>0</v>
      </c>
      <c r="R42" s="283">
        <v>0</v>
      </c>
      <c r="S42" s="283">
        <v>0</v>
      </c>
      <c r="T42" s="283">
        <v>94</v>
      </c>
      <c r="U42" s="283">
        <v>0</v>
      </c>
      <c r="V42" s="283">
        <v>80</v>
      </c>
      <c r="W42" s="283">
        <v>0</v>
      </c>
      <c r="X42" s="283">
        <v>108</v>
      </c>
      <c r="Y42" s="283">
        <v>108</v>
      </c>
      <c r="Z42" s="283">
        <v>74</v>
      </c>
      <c r="AA42" s="283">
        <v>74</v>
      </c>
      <c r="AB42" s="283">
        <v>45</v>
      </c>
      <c r="AC42" s="283">
        <v>45</v>
      </c>
      <c r="AD42" s="283">
        <v>0</v>
      </c>
      <c r="AE42" s="283">
        <v>0</v>
      </c>
      <c r="AF42" s="283">
        <v>3</v>
      </c>
      <c r="AG42" s="283">
        <v>3</v>
      </c>
      <c r="AH42" s="283">
        <v>3</v>
      </c>
      <c r="AI42" s="283">
        <v>3</v>
      </c>
      <c r="AJ42" s="283">
        <v>12</v>
      </c>
      <c r="AK42" s="283">
        <v>20</v>
      </c>
      <c r="AL42" s="283"/>
      <c r="AM42" s="283"/>
      <c r="AN42" s="283"/>
      <c r="AO42" s="283"/>
      <c r="AP42" s="283"/>
      <c r="AQ42" s="283"/>
      <c r="AR42" s="283">
        <v>4</v>
      </c>
      <c r="AS42" s="283" t="s">
        <v>2429</v>
      </c>
      <c r="AT42" s="283" t="s">
        <v>2429</v>
      </c>
      <c r="AU42" s="283" t="s">
        <v>2429</v>
      </c>
      <c r="AV42" s="283" t="s">
        <v>4637</v>
      </c>
      <c r="AW42" s="283"/>
      <c r="AX42" s="283"/>
      <c r="AY42" s="283">
        <v>85</v>
      </c>
      <c r="AZ42" s="283">
        <v>120</v>
      </c>
      <c r="BA42" s="283">
        <v>2.5</v>
      </c>
      <c r="BB42" s="283">
        <v>5.0999999999999996</v>
      </c>
      <c r="BC42" s="283">
        <v>118</v>
      </c>
      <c r="BD42" s="283">
        <v>0</v>
      </c>
      <c r="BE42" s="283">
        <v>94</v>
      </c>
      <c r="BF42" s="283">
        <v>54</v>
      </c>
      <c r="BG42" s="283">
        <v>40</v>
      </c>
      <c r="BH42" s="283">
        <v>50</v>
      </c>
      <c r="BI42" s="283">
        <v>40</v>
      </c>
      <c r="BJ42" s="283">
        <v>0</v>
      </c>
      <c r="BK42" s="283">
        <v>0</v>
      </c>
      <c r="BL42" s="283">
        <v>51</v>
      </c>
      <c r="BM42" s="283">
        <v>78</v>
      </c>
      <c r="BN42" s="283">
        <v>1</v>
      </c>
      <c r="BO42" s="283" t="s">
        <v>3904</v>
      </c>
      <c r="BP42" s="283" t="s">
        <v>5001</v>
      </c>
      <c r="BQ42" s="283" t="s">
        <v>5004</v>
      </c>
    </row>
    <row r="43" spans="1:69">
      <c r="A43" s="283">
        <v>10002119</v>
      </c>
      <c r="B43" s="283" t="s">
        <v>4942</v>
      </c>
      <c r="C43" s="283">
        <v>6</v>
      </c>
      <c r="D43" s="283" t="s">
        <v>3648</v>
      </c>
      <c r="E43" s="283" t="s">
        <v>3896</v>
      </c>
      <c r="F43" s="283" t="s">
        <v>4929</v>
      </c>
      <c r="G43" s="283" t="s">
        <v>3898</v>
      </c>
      <c r="H43" s="283">
        <v>150</v>
      </c>
      <c r="I43" s="283">
        <v>2</v>
      </c>
      <c r="J43" s="283">
        <v>0</v>
      </c>
      <c r="K43" s="283">
        <v>2</v>
      </c>
      <c r="L43" s="283">
        <v>37</v>
      </c>
      <c r="M43" s="283" t="s">
        <v>3899</v>
      </c>
      <c r="N43" s="283">
        <v>33</v>
      </c>
      <c r="O43" s="283">
        <v>30</v>
      </c>
      <c r="P43" s="283">
        <v>70</v>
      </c>
      <c r="Q43" s="283">
        <v>0</v>
      </c>
      <c r="R43" s="283">
        <v>0</v>
      </c>
      <c r="S43" s="283">
        <v>0</v>
      </c>
      <c r="T43" s="283">
        <v>40</v>
      </c>
      <c r="U43" s="283">
        <v>20</v>
      </c>
      <c r="V43" s="283">
        <v>50</v>
      </c>
      <c r="W43" s="283">
        <v>30</v>
      </c>
      <c r="X43" s="283">
        <v>92</v>
      </c>
      <c r="Y43" s="283">
        <v>92</v>
      </c>
      <c r="Z43" s="283">
        <v>41</v>
      </c>
      <c r="AA43" s="283">
        <v>61</v>
      </c>
      <c r="AB43" s="283">
        <v>74</v>
      </c>
      <c r="AC43" s="283">
        <v>74</v>
      </c>
      <c r="AD43" s="283">
        <v>0</v>
      </c>
      <c r="AE43" s="283">
        <v>0</v>
      </c>
      <c r="AF43" s="283">
        <v>3</v>
      </c>
      <c r="AG43" s="283">
        <v>3</v>
      </c>
      <c r="AH43" s="283">
        <v>3</v>
      </c>
      <c r="AI43" s="283">
        <v>3</v>
      </c>
      <c r="AJ43" s="283">
        <v>12</v>
      </c>
      <c r="AK43" s="283">
        <v>20</v>
      </c>
      <c r="AL43" s="283"/>
      <c r="AM43" s="283"/>
      <c r="AN43" s="283"/>
      <c r="AO43" s="283"/>
      <c r="AP43" s="283"/>
      <c r="AQ43" s="283"/>
      <c r="AR43" s="283">
        <v>4</v>
      </c>
      <c r="AS43" s="283" t="s">
        <v>3906</v>
      </c>
      <c r="AT43" s="283" t="s">
        <v>3906</v>
      </c>
      <c r="AU43" s="283" t="s">
        <v>3906</v>
      </c>
      <c r="AV43" s="283" t="s">
        <v>4000</v>
      </c>
      <c r="AW43" s="283"/>
      <c r="AX43" s="283"/>
      <c r="AY43" s="283">
        <v>85</v>
      </c>
      <c r="AZ43" s="283">
        <v>120</v>
      </c>
      <c r="BA43" s="283">
        <v>2.5</v>
      </c>
      <c r="BB43" s="283">
        <v>5.0999999999999996</v>
      </c>
      <c r="BC43" s="283">
        <v>74</v>
      </c>
      <c r="BD43" s="283">
        <v>0</v>
      </c>
      <c r="BE43" s="283">
        <v>40</v>
      </c>
      <c r="BF43" s="283">
        <v>64</v>
      </c>
      <c r="BG43" s="283">
        <v>0</v>
      </c>
      <c r="BH43" s="283">
        <v>0</v>
      </c>
      <c r="BI43" s="283">
        <v>0</v>
      </c>
      <c r="BJ43" s="283">
        <v>0</v>
      </c>
      <c r="BK43" s="283">
        <v>2</v>
      </c>
      <c r="BL43" s="283">
        <v>33</v>
      </c>
      <c r="BM43" s="283">
        <v>45</v>
      </c>
      <c r="BN43" s="283">
        <v>3</v>
      </c>
      <c r="BO43" s="283" t="s">
        <v>3904</v>
      </c>
      <c r="BP43" s="283" t="s">
        <v>5001</v>
      </c>
      <c r="BQ43" s="283" t="s">
        <v>5004</v>
      </c>
    </row>
    <row r="44" spans="1:69">
      <c r="A44" s="283">
        <v>10002218</v>
      </c>
      <c r="B44" s="283" t="s">
        <v>5921</v>
      </c>
      <c r="C44" s="283">
        <v>6</v>
      </c>
      <c r="D44" s="283" t="s">
        <v>56</v>
      </c>
      <c r="E44" s="283" t="s">
        <v>3896</v>
      </c>
      <c r="F44" s="283" t="s">
        <v>3897</v>
      </c>
      <c r="G44" s="283" t="s">
        <v>4771</v>
      </c>
      <c r="H44" s="283">
        <v>88</v>
      </c>
      <c r="I44" s="283">
        <v>0</v>
      </c>
      <c r="J44" s="283">
        <v>0</v>
      </c>
      <c r="K44" s="283">
        <v>2</v>
      </c>
      <c r="L44" s="283">
        <v>30</v>
      </c>
      <c r="M44" s="283" t="s">
        <v>3899</v>
      </c>
      <c r="N44" s="283">
        <v>34</v>
      </c>
      <c r="O44" s="283">
        <v>25</v>
      </c>
      <c r="P44" s="283">
        <v>130</v>
      </c>
      <c r="Q44" s="283">
        <v>0</v>
      </c>
      <c r="R44" s="283">
        <v>0</v>
      </c>
      <c r="S44" s="283">
        <v>0</v>
      </c>
      <c r="T44" s="283">
        <v>97</v>
      </c>
      <c r="U44" s="283">
        <v>0</v>
      </c>
      <c r="V44" s="283">
        <v>95</v>
      </c>
      <c r="W44" s="283">
        <v>0</v>
      </c>
      <c r="X44" s="283">
        <v>109</v>
      </c>
      <c r="Y44" s="283">
        <v>109</v>
      </c>
      <c r="Z44" s="283">
        <v>79</v>
      </c>
      <c r="AA44" s="283">
        <v>79</v>
      </c>
      <c r="AB44" s="283">
        <v>50</v>
      </c>
      <c r="AC44" s="283">
        <v>50</v>
      </c>
      <c r="AD44" s="283">
        <v>0</v>
      </c>
      <c r="AE44" s="283">
        <v>0</v>
      </c>
      <c r="AF44" s="283">
        <v>3</v>
      </c>
      <c r="AG44" s="283">
        <v>3</v>
      </c>
      <c r="AH44" s="283">
        <v>3</v>
      </c>
      <c r="AI44" s="283">
        <v>3</v>
      </c>
      <c r="AJ44" s="283">
        <v>12</v>
      </c>
      <c r="AK44" s="283">
        <v>20</v>
      </c>
      <c r="AL44" s="283"/>
      <c r="AM44" s="283"/>
      <c r="AN44" s="283"/>
      <c r="AO44" s="283"/>
      <c r="AP44" s="283"/>
      <c r="AQ44" s="283"/>
      <c r="AR44" s="283">
        <v>4</v>
      </c>
      <c r="AS44" s="283" t="s">
        <v>2429</v>
      </c>
      <c r="AT44" s="283" t="s">
        <v>2429</v>
      </c>
      <c r="AU44" s="283" t="s">
        <v>2429</v>
      </c>
      <c r="AV44" s="283" t="s">
        <v>4637</v>
      </c>
      <c r="AW44" s="283"/>
      <c r="AX44" s="283"/>
      <c r="AY44" s="283">
        <v>85</v>
      </c>
      <c r="AZ44" s="283">
        <v>120</v>
      </c>
      <c r="BA44" s="283">
        <v>2.5</v>
      </c>
      <c r="BB44" s="283">
        <v>5.0999999999999996</v>
      </c>
      <c r="BC44" s="283">
        <v>130</v>
      </c>
      <c r="BD44" s="283">
        <v>0</v>
      </c>
      <c r="BE44" s="283">
        <v>97</v>
      </c>
      <c r="BF44" s="283">
        <v>77</v>
      </c>
      <c r="BG44" s="283">
        <v>40</v>
      </c>
      <c r="BH44" s="283">
        <v>50</v>
      </c>
      <c r="BI44" s="283">
        <v>40</v>
      </c>
      <c r="BJ44" s="283">
        <v>0</v>
      </c>
      <c r="BK44" s="283">
        <v>0</v>
      </c>
      <c r="BL44" s="283">
        <v>51</v>
      </c>
      <c r="BM44" s="283">
        <v>78</v>
      </c>
      <c r="BN44" s="283">
        <v>1</v>
      </c>
      <c r="BO44" s="283" t="s">
        <v>3904</v>
      </c>
      <c r="BP44" s="283" t="s">
        <v>5001</v>
      </c>
      <c r="BQ44" s="283" t="s">
        <v>5004</v>
      </c>
    </row>
    <row r="45" spans="1:69">
      <c r="A45" s="283">
        <v>10002219</v>
      </c>
      <c r="B45" s="283" t="s">
        <v>4941</v>
      </c>
      <c r="C45" s="283">
        <v>6</v>
      </c>
      <c r="D45" s="283" t="s">
        <v>3640</v>
      </c>
      <c r="E45" s="283" t="s">
        <v>3896</v>
      </c>
      <c r="F45" s="283" t="s">
        <v>3897</v>
      </c>
      <c r="G45" s="283" t="s">
        <v>3898</v>
      </c>
      <c r="H45" s="283">
        <v>120</v>
      </c>
      <c r="I45" s="283">
        <v>0</v>
      </c>
      <c r="J45" s="283">
        <v>0</v>
      </c>
      <c r="K45" s="283">
        <v>2</v>
      </c>
      <c r="L45" s="283">
        <v>99</v>
      </c>
      <c r="M45" s="283" t="s">
        <v>4282</v>
      </c>
      <c r="N45" s="283">
        <v>45</v>
      </c>
      <c r="O45" s="283">
        <v>30</v>
      </c>
      <c r="P45" s="283">
        <v>200</v>
      </c>
      <c r="Q45" s="283">
        <v>0</v>
      </c>
      <c r="R45" s="283">
        <v>100</v>
      </c>
      <c r="S45" s="283">
        <v>0</v>
      </c>
      <c r="T45" s="283">
        <v>120</v>
      </c>
      <c r="U45" s="283">
        <v>0</v>
      </c>
      <c r="V45" s="283">
        <v>105</v>
      </c>
      <c r="W45" s="283">
        <v>0</v>
      </c>
      <c r="X45" s="283">
        <v>92</v>
      </c>
      <c r="Y45" s="283">
        <v>92</v>
      </c>
      <c r="Z45" s="283">
        <v>100</v>
      </c>
      <c r="AA45" s="283">
        <v>100</v>
      </c>
      <c r="AB45" s="283">
        <v>999</v>
      </c>
      <c r="AC45" s="283">
        <v>999</v>
      </c>
      <c r="AD45" s="283">
        <v>99</v>
      </c>
      <c r="AE45" s="283">
        <v>99</v>
      </c>
      <c r="AF45" s="283">
        <v>80</v>
      </c>
      <c r="AG45" s="283">
        <v>80</v>
      </c>
      <c r="AH45" s="283">
        <v>80</v>
      </c>
      <c r="AI45" s="283">
        <v>80</v>
      </c>
      <c r="AJ45" s="283">
        <v>320</v>
      </c>
      <c r="AK45" s="283">
        <v>0</v>
      </c>
      <c r="AL45" s="283"/>
      <c r="AM45" s="283"/>
      <c r="AN45" s="283"/>
      <c r="AO45" s="283"/>
      <c r="AP45" s="283"/>
      <c r="AQ45" s="283"/>
      <c r="AR45" s="283">
        <v>4</v>
      </c>
      <c r="AS45" s="283" t="s">
        <v>4381</v>
      </c>
      <c r="AT45" s="283" t="s">
        <v>4499</v>
      </c>
      <c r="AU45" s="283" t="s">
        <v>4499</v>
      </c>
      <c r="AV45" s="283" t="s">
        <v>4499</v>
      </c>
      <c r="AW45" s="283"/>
      <c r="AX45" s="283"/>
      <c r="AY45" s="283">
        <v>10</v>
      </c>
      <c r="AZ45" s="283">
        <v>10</v>
      </c>
      <c r="BA45" s="283">
        <v>1</v>
      </c>
      <c r="BB45" s="283">
        <v>1</v>
      </c>
      <c r="BC45" s="283">
        <v>108</v>
      </c>
      <c r="BD45" s="283">
        <v>0</v>
      </c>
      <c r="BE45" s="283">
        <v>120</v>
      </c>
      <c r="BF45" s="283">
        <v>144</v>
      </c>
      <c r="BG45" s="283">
        <v>50</v>
      </c>
      <c r="BH45" s="283">
        <v>60</v>
      </c>
      <c r="BI45" s="283">
        <v>60</v>
      </c>
      <c r="BJ45" s="283">
        <v>10</v>
      </c>
      <c r="BK45" s="283">
        <v>24</v>
      </c>
      <c r="BL45" s="283">
        <v>54</v>
      </c>
      <c r="BM45" s="283">
        <v>25</v>
      </c>
      <c r="BN45" s="283">
        <v>45</v>
      </c>
      <c r="BO45" s="283" t="s">
        <v>3904</v>
      </c>
      <c r="BP45" s="283" t="s">
        <v>5001</v>
      </c>
      <c r="BQ45" s="283" t="s">
        <v>5004</v>
      </c>
    </row>
    <row r="46" spans="1:69">
      <c r="A46" s="283">
        <v>10002318</v>
      </c>
      <c r="B46" s="283" t="s">
        <v>5922</v>
      </c>
      <c r="C46" s="283">
        <v>3</v>
      </c>
      <c r="D46" s="283" t="s">
        <v>55</v>
      </c>
      <c r="E46" s="283" t="s">
        <v>3934</v>
      </c>
      <c r="F46" s="283" t="s">
        <v>3940</v>
      </c>
      <c r="G46" s="283" t="s">
        <v>4771</v>
      </c>
      <c r="H46" s="283">
        <v>48</v>
      </c>
      <c r="I46" s="283">
        <v>0</v>
      </c>
      <c r="J46" s="283">
        <v>0</v>
      </c>
      <c r="K46" s="283">
        <v>2</v>
      </c>
      <c r="L46" s="283">
        <v>25</v>
      </c>
      <c r="M46" s="283" t="s">
        <v>3941</v>
      </c>
      <c r="N46" s="283">
        <v>30</v>
      </c>
      <c r="O46" s="283">
        <v>20</v>
      </c>
      <c r="P46" s="283">
        <v>64</v>
      </c>
      <c r="Q46" s="283">
        <v>0</v>
      </c>
      <c r="R46" s="283">
        <v>50</v>
      </c>
      <c r="S46" s="283">
        <v>0</v>
      </c>
      <c r="T46" s="283">
        <v>60</v>
      </c>
      <c r="U46" s="283">
        <v>0</v>
      </c>
      <c r="V46" s="283">
        <v>57</v>
      </c>
      <c r="W46" s="283">
        <v>0</v>
      </c>
      <c r="X46" s="283">
        <v>103</v>
      </c>
      <c r="Y46" s="283">
        <v>103</v>
      </c>
      <c r="Z46" s="283">
        <v>75</v>
      </c>
      <c r="AA46" s="283">
        <v>75</v>
      </c>
      <c r="AB46" s="283">
        <v>48</v>
      </c>
      <c r="AC46" s="283">
        <v>48</v>
      </c>
      <c r="AD46" s="283">
        <v>0</v>
      </c>
      <c r="AE46" s="283">
        <v>0</v>
      </c>
      <c r="AF46" s="283">
        <v>3</v>
      </c>
      <c r="AG46" s="283">
        <v>3</v>
      </c>
      <c r="AH46" s="283">
        <v>3</v>
      </c>
      <c r="AI46" s="283">
        <v>3</v>
      </c>
      <c r="AJ46" s="283">
        <v>12</v>
      </c>
      <c r="AK46" s="283">
        <v>20</v>
      </c>
      <c r="AL46" s="283"/>
      <c r="AM46" s="283"/>
      <c r="AN46" s="283"/>
      <c r="AO46" s="283"/>
      <c r="AP46" s="283"/>
      <c r="AQ46" s="283"/>
      <c r="AR46" s="283">
        <v>3</v>
      </c>
      <c r="AS46" s="283" t="s">
        <v>3947</v>
      </c>
      <c r="AT46" s="283" t="s">
        <v>3920</v>
      </c>
      <c r="AU46" s="283" t="s">
        <v>3946</v>
      </c>
      <c r="AV46" s="283"/>
      <c r="AW46" s="283"/>
      <c r="AX46" s="283"/>
      <c r="AY46" s="283">
        <v>85</v>
      </c>
      <c r="AZ46" s="283">
        <v>120</v>
      </c>
      <c r="BA46" s="283">
        <v>2.5</v>
      </c>
      <c r="BB46" s="283">
        <v>5.0999999999999996</v>
      </c>
      <c r="BC46" s="283">
        <v>64</v>
      </c>
      <c r="BD46" s="283">
        <v>25</v>
      </c>
      <c r="BE46" s="283">
        <v>30</v>
      </c>
      <c r="BF46" s="283">
        <v>29</v>
      </c>
      <c r="BG46" s="283">
        <v>30</v>
      </c>
      <c r="BH46" s="283">
        <v>40</v>
      </c>
      <c r="BI46" s="283">
        <v>30</v>
      </c>
      <c r="BJ46" s="283">
        <v>0</v>
      </c>
      <c r="BK46" s="283">
        <v>0</v>
      </c>
      <c r="BL46" s="283">
        <v>7</v>
      </c>
      <c r="BM46" s="283">
        <v>11</v>
      </c>
      <c r="BN46" s="283">
        <v>0</v>
      </c>
      <c r="BO46" s="283" t="s">
        <v>3904</v>
      </c>
      <c r="BP46" s="283" t="s">
        <v>5001</v>
      </c>
      <c r="BQ46" s="283" t="s">
        <v>5004</v>
      </c>
    </row>
    <row r="47" spans="1:69">
      <c r="A47" s="283">
        <v>10002319</v>
      </c>
      <c r="B47" s="283" t="s">
        <v>4940</v>
      </c>
      <c r="C47" s="283">
        <v>6</v>
      </c>
      <c r="D47" s="283" t="s">
        <v>57</v>
      </c>
      <c r="E47" s="283" t="s">
        <v>3896</v>
      </c>
      <c r="F47" s="283" t="s">
        <v>3897</v>
      </c>
      <c r="G47" s="283" t="s">
        <v>3898</v>
      </c>
      <c r="H47" s="283">
        <v>250</v>
      </c>
      <c r="I47" s="283">
        <v>2</v>
      </c>
      <c r="J47" s="283">
        <v>0</v>
      </c>
      <c r="K47" s="283">
        <v>2</v>
      </c>
      <c r="L47" s="283">
        <v>57</v>
      </c>
      <c r="M47" s="283" t="s">
        <v>3899</v>
      </c>
      <c r="N47" s="283">
        <v>30</v>
      </c>
      <c r="O47" s="283">
        <v>30</v>
      </c>
      <c r="P47" s="283">
        <v>233</v>
      </c>
      <c r="Q47" s="283">
        <v>0</v>
      </c>
      <c r="R47" s="283">
        <v>0</v>
      </c>
      <c r="S47" s="283">
        <v>0</v>
      </c>
      <c r="T47" s="283">
        <v>180</v>
      </c>
      <c r="U47" s="283">
        <v>0</v>
      </c>
      <c r="V47" s="283">
        <v>150</v>
      </c>
      <c r="W47" s="283">
        <v>0</v>
      </c>
      <c r="X47" s="283">
        <v>92</v>
      </c>
      <c r="Y47" s="283">
        <v>92</v>
      </c>
      <c r="Z47" s="283">
        <v>90</v>
      </c>
      <c r="AA47" s="283">
        <v>90</v>
      </c>
      <c r="AB47" s="283">
        <v>83</v>
      </c>
      <c r="AC47" s="283">
        <v>83</v>
      </c>
      <c r="AD47" s="283">
        <v>0</v>
      </c>
      <c r="AE47" s="283">
        <v>0</v>
      </c>
      <c r="AF47" s="283">
        <v>3</v>
      </c>
      <c r="AG47" s="283">
        <v>3</v>
      </c>
      <c r="AH47" s="283">
        <v>3</v>
      </c>
      <c r="AI47" s="283">
        <v>3</v>
      </c>
      <c r="AJ47" s="283">
        <v>12</v>
      </c>
      <c r="AK47" s="283">
        <v>20</v>
      </c>
      <c r="AL47" s="283"/>
      <c r="AM47" s="283"/>
      <c r="AN47" s="283"/>
      <c r="AO47" s="283"/>
      <c r="AP47" s="283"/>
      <c r="AQ47" s="283"/>
      <c r="AR47" s="283">
        <v>4</v>
      </c>
      <c r="AS47" s="283" t="s">
        <v>3906</v>
      </c>
      <c r="AT47" s="283" t="s">
        <v>3906</v>
      </c>
      <c r="AU47" s="283" t="s">
        <v>3906</v>
      </c>
      <c r="AV47" s="283" t="s">
        <v>3906</v>
      </c>
      <c r="AW47" s="283"/>
      <c r="AX47" s="283"/>
      <c r="AY47" s="283">
        <v>85</v>
      </c>
      <c r="AZ47" s="283">
        <v>120</v>
      </c>
      <c r="BA47" s="283">
        <v>2.5</v>
      </c>
      <c r="BB47" s="283">
        <v>5.0999999999999996</v>
      </c>
      <c r="BC47" s="283">
        <v>241</v>
      </c>
      <c r="BD47" s="283">
        <v>0</v>
      </c>
      <c r="BE47" s="283">
        <v>180</v>
      </c>
      <c r="BF47" s="283">
        <v>159</v>
      </c>
      <c r="BG47" s="283">
        <v>50</v>
      </c>
      <c r="BH47" s="283">
        <v>60</v>
      </c>
      <c r="BI47" s="283">
        <v>60</v>
      </c>
      <c r="BJ47" s="283">
        <v>0</v>
      </c>
      <c r="BK47" s="283">
        <v>0</v>
      </c>
      <c r="BL47" s="283">
        <v>40</v>
      </c>
      <c r="BM47" s="283">
        <v>60</v>
      </c>
      <c r="BN47" s="283">
        <v>0</v>
      </c>
      <c r="BO47" s="283" t="s">
        <v>3904</v>
      </c>
      <c r="BP47" s="283" t="s">
        <v>5001</v>
      </c>
      <c r="BQ47" s="283" t="s">
        <v>5004</v>
      </c>
    </row>
    <row r="48" spans="1:69">
      <c r="A48" s="283">
        <v>10002418</v>
      </c>
      <c r="B48" s="283" t="s">
        <v>5923</v>
      </c>
      <c r="C48" s="283">
        <v>4</v>
      </c>
      <c r="D48" s="283" t="s">
        <v>55</v>
      </c>
      <c r="E48" s="283" t="s">
        <v>3934</v>
      </c>
      <c r="F48" s="283" t="s">
        <v>3940</v>
      </c>
      <c r="G48" s="283" t="s">
        <v>4771</v>
      </c>
      <c r="H48" s="283">
        <v>56</v>
      </c>
      <c r="I48" s="283">
        <v>0</v>
      </c>
      <c r="J48" s="283">
        <v>0</v>
      </c>
      <c r="K48" s="283">
        <v>2</v>
      </c>
      <c r="L48" s="283">
        <v>25</v>
      </c>
      <c r="M48" s="283" t="s">
        <v>3941</v>
      </c>
      <c r="N48" s="283">
        <v>32</v>
      </c>
      <c r="O48" s="283">
        <v>20</v>
      </c>
      <c r="P48" s="283">
        <v>69</v>
      </c>
      <c r="Q48" s="283">
        <v>0</v>
      </c>
      <c r="R48" s="283">
        <v>60</v>
      </c>
      <c r="S48" s="283">
        <v>0</v>
      </c>
      <c r="T48" s="283">
        <v>69</v>
      </c>
      <c r="U48" s="283">
        <v>0</v>
      </c>
      <c r="V48" s="283">
        <v>65</v>
      </c>
      <c r="W48" s="283">
        <v>0</v>
      </c>
      <c r="X48" s="283">
        <v>104</v>
      </c>
      <c r="Y48" s="283">
        <v>104</v>
      </c>
      <c r="Z48" s="283">
        <v>80</v>
      </c>
      <c r="AA48" s="283">
        <v>80</v>
      </c>
      <c r="AB48" s="283">
        <v>53</v>
      </c>
      <c r="AC48" s="283">
        <v>53</v>
      </c>
      <c r="AD48" s="283">
        <v>0</v>
      </c>
      <c r="AE48" s="283">
        <v>0</v>
      </c>
      <c r="AF48" s="283">
        <v>3</v>
      </c>
      <c r="AG48" s="283">
        <v>3</v>
      </c>
      <c r="AH48" s="283">
        <v>3</v>
      </c>
      <c r="AI48" s="283">
        <v>3</v>
      </c>
      <c r="AJ48" s="283">
        <v>12</v>
      </c>
      <c r="AK48" s="283">
        <v>20</v>
      </c>
      <c r="AL48" s="283"/>
      <c r="AM48" s="283"/>
      <c r="AN48" s="283"/>
      <c r="AO48" s="283"/>
      <c r="AP48" s="283"/>
      <c r="AQ48" s="283"/>
      <c r="AR48" s="283">
        <v>3</v>
      </c>
      <c r="AS48" s="283" t="s">
        <v>3947</v>
      </c>
      <c r="AT48" s="283" t="s">
        <v>3946</v>
      </c>
      <c r="AU48" s="283" t="s">
        <v>3946</v>
      </c>
      <c r="AV48" s="283"/>
      <c r="AW48" s="283"/>
      <c r="AX48" s="283"/>
      <c r="AY48" s="283">
        <v>85</v>
      </c>
      <c r="AZ48" s="283">
        <v>120</v>
      </c>
      <c r="BA48" s="283">
        <v>2.5</v>
      </c>
      <c r="BB48" s="283">
        <v>5.0999999999999996</v>
      </c>
      <c r="BC48" s="283">
        <v>69</v>
      </c>
      <c r="BD48" s="283">
        <v>30</v>
      </c>
      <c r="BE48" s="283">
        <v>35</v>
      </c>
      <c r="BF48" s="283">
        <v>33</v>
      </c>
      <c r="BG48" s="283">
        <v>30</v>
      </c>
      <c r="BH48" s="283">
        <v>40</v>
      </c>
      <c r="BI48" s="283">
        <v>30</v>
      </c>
      <c r="BJ48" s="283">
        <v>0</v>
      </c>
      <c r="BK48" s="283">
        <v>0</v>
      </c>
      <c r="BL48" s="283">
        <v>9</v>
      </c>
      <c r="BM48" s="283">
        <v>12</v>
      </c>
      <c r="BN48" s="283">
        <v>0</v>
      </c>
      <c r="BO48" s="283" t="s">
        <v>3904</v>
      </c>
      <c r="BP48" s="283" t="s">
        <v>5001</v>
      </c>
      <c r="BQ48" s="283" t="s">
        <v>5004</v>
      </c>
    </row>
    <row r="49" spans="1:69">
      <c r="A49" s="283">
        <v>10002419</v>
      </c>
      <c r="B49" s="283" t="s">
        <v>4939</v>
      </c>
      <c r="C49" s="283">
        <v>6</v>
      </c>
      <c r="D49" s="283" t="s">
        <v>3644</v>
      </c>
      <c r="E49" s="283" t="s">
        <v>3957</v>
      </c>
      <c r="F49" s="283" t="s">
        <v>3940</v>
      </c>
      <c r="G49" s="283" t="s">
        <v>3898</v>
      </c>
      <c r="H49" s="283">
        <v>100</v>
      </c>
      <c r="I49" s="283">
        <v>0</v>
      </c>
      <c r="J49" s="283">
        <v>0</v>
      </c>
      <c r="K49" s="283">
        <v>2</v>
      </c>
      <c r="L49" s="283">
        <v>99</v>
      </c>
      <c r="M49" s="283" t="s">
        <v>3930</v>
      </c>
      <c r="N49" s="283">
        <v>35</v>
      </c>
      <c r="O49" s="283">
        <v>10</v>
      </c>
      <c r="P49" s="283">
        <v>120</v>
      </c>
      <c r="Q49" s="283">
        <v>0</v>
      </c>
      <c r="R49" s="283">
        <v>50</v>
      </c>
      <c r="S49" s="283">
        <v>0</v>
      </c>
      <c r="T49" s="283">
        <v>100</v>
      </c>
      <c r="U49" s="283">
        <v>0</v>
      </c>
      <c r="V49" s="283">
        <v>105</v>
      </c>
      <c r="W49" s="283">
        <v>30</v>
      </c>
      <c r="X49" s="283">
        <v>85</v>
      </c>
      <c r="Y49" s="283">
        <v>85</v>
      </c>
      <c r="Z49" s="283">
        <v>100</v>
      </c>
      <c r="AA49" s="283">
        <v>199</v>
      </c>
      <c r="AB49" s="283">
        <v>55</v>
      </c>
      <c r="AC49" s="283">
        <v>55</v>
      </c>
      <c r="AD49" s="283">
        <v>0</v>
      </c>
      <c r="AE49" s="283">
        <v>0</v>
      </c>
      <c r="AF49" s="283">
        <v>0</v>
      </c>
      <c r="AG49" s="283"/>
      <c r="AH49" s="283"/>
      <c r="AI49" s="283"/>
      <c r="AJ49" s="283">
        <v>0</v>
      </c>
      <c r="AK49" s="283">
        <v>0</v>
      </c>
      <c r="AL49" s="283"/>
      <c r="AM49" s="283"/>
      <c r="AN49" s="283"/>
      <c r="AO49" s="283"/>
      <c r="AP49" s="283"/>
      <c r="AQ49" s="283"/>
      <c r="AR49" s="283">
        <v>3</v>
      </c>
      <c r="AS49" s="283" t="s">
        <v>3906</v>
      </c>
      <c r="AT49" s="283" t="s">
        <v>3906</v>
      </c>
      <c r="AU49" s="283" t="s">
        <v>3906</v>
      </c>
      <c r="AV49" s="283"/>
      <c r="AW49" s="283"/>
      <c r="AX49" s="283"/>
      <c r="AY49" s="283">
        <v>10</v>
      </c>
      <c r="AZ49" s="283">
        <v>10</v>
      </c>
      <c r="BA49" s="283">
        <v>1</v>
      </c>
      <c r="BB49" s="283">
        <v>1</v>
      </c>
      <c r="BC49" s="283">
        <v>66</v>
      </c>
      <c r="BD49" s="283">
        <v>0</v>
      </c>
      <c r="BE49" s="283">
        <v>50</v>
      </c>
      <c r="BF49" s="283">
        <v>69</v>
      </c>
      <c r="BG49" s="283">
        <v>2</v>
      </c>
      <c r="BH49" s="283">
        <v>2</v>
      </c>
      <c r="BI49" s="283">
        <v>2</v>
      </c>
      <c r="BJ49" s="283">
        <v>0</v>
      </c>
      <c r="BK49" s="283">
        <v>0</v>
      </c>
      <c r="BL49" s="283">
        <v>30</v>
      </c>
      <c r="BM49" s="283">
        <v>45</v>
      </c>
      <c r="BN49" s="283">
        <v>0</v>
      </c>
      <c r="BO49" s="283" t="s">
        <v>3904</v>
      </c>
      <c r="BP49" s="283" t="s">
        <v>5001</v>
      </c>
      <c r="BQ49" s="283" t="s">
        <v>5004</v>
      </c>
    </row>
    <row r="50" spans="1:69">
      <c r="A50" s="283">
        <v>10002518</v>
      </c>
      <c r="B50" s="283" t="s">
        <v>5924</v>
      </c>
      <c r="C50" s="283">
        <v>5</v>
      </c>
      <c r="D50" s="283" t="s">
        <v>55</v>
      </c>
      <c r="E50" s="283" t="s">
        <v>3934</v>
      </c>
      <c r="F50" s="283" t="s">
        <v>3940</v>
      </c>
      <c r="G50" s="283" t="s">
        <v>4771</v>
      </c>
      <c r="H50" s="283">
        <v>64</v>
      </c>
      <c r="I50" s="283">
        <v>0</v>
      </c>
      <c r="J50" s="283">
        <v>0</v>
      </c>
      <c r="K50" s="283">
        <v>2</v>
      </c>
      <c r="L50" s="283">
        <v>30</v>
      </c>
      <c r="M50" s="283" t="s">
        <v>3941</v>
      </c>
      <c r="N50" s="283">
        <v>37</v>
      </c>
      <c r="O50" s="283">
        <v>20</v>
      </c>
      <c r="P50" s="283">
        <v>91</v>
      </c>
      <c r="Q50" s="283">
        <v>0</v>
      </c>
      <c r="R50" s="283">
        <v>0</v>
      </c>
      <c r="S50" s="283">
        <v>0</v>
      </c>
      <c r="T50" s="283">
        <v>77</v>
      </c>
      <c r="U50" s="283">
        <v>0</v>
      </c>
      <c r="V50" s="283">
        <v>85</v>
      </c>
      <c r="W50" s="283">
        <v>0</v>
      </c>
      <c r="X50" s="283">
        <v>105</v>
      </c>
      <c r="Y50" s="283">
        <v>105</v>
      </c>
      <c r="Z50" s="283">
        <v>90</v>
      </c>
      <c r="AA50" s="283">
        <v>90</v>
      </c>
      <c r="AB50" s="283">
        <v>62</v>
      </c>
      <c r="AC50" s="283">
        <v>62</v>
      </c>
      <c r="AD50" s="283">
        <v>0</v>
      </c>
      <c r="AE50" s="283">
        <v>0</v>
      </c>
      <c r="AF50" s="283">
        <v>3</v>
      </c>
      <c r="AG50" s="283">
        <v>3</v>
      </c>
      <c r="AH50" s="283">
        <v>3</v>
      </c>
      <c r="AI50" s="283">
        <v>3</v>
      </c>
      <c r="AJ50" s="283">
        <v>12</v>
      </c>
      <c r="AK50" s="283">
        <v>20</v>
      </c>
      <c r="AL50" s="283"/>
      <c r="AM50" s="283"/>
      <c r="AN50" s="283"/>
      <c r="AO50" s="283"/>
      <c r="AP50" s="283"/>
      <c r="AQ50" s="283"/>
      <c r="AR50" s="283">
        <v>4</v>
      </c>
      <c r="AS50" s="283" t="s">
        <v>4615</v>
      </c>
      <c r="AT50" s="283" t="s">
        <v>3947</v>
      </c>
      <c r="AU50" s="283" t="s">
        <v>3947</v>
      </c>
      <c r="AV50" s="283" t="s">
        <v>5670</v>
      </c>
      <c r="AW50" s="283"/>
      <c r="AX50" s="283"/>
      <c r="AY50" s="283">
        <v>85</v>
      </c>
      <c r="AZ50" s="283">
        <v>120</v>
      </c>
      <c r="BA50" s="283">
        <v>2.5</v>
      </c>
      <c r="BB50" s="283">
        <v>5.0999999999999996</v>
      </c>
      <c r="BC50" s="283">
        <v>91</v>
      </c>
      <c r="BD50" s="283">
        <v>0</v>
      </c>
      <c r="BE50" s="283">
        <v>39</v>
      </c>
      <c r="BF50" s="283">
        <v>62</v>
      </c>
      <c r="BG50" s="283">
        <v>30</v>
      </c>
      <c r="BH50" s="283">
        <v>40</v>
      </c>
      <c r="BI50" s="283">
        <v>30</v>
      </c>
      <c r="BJ50" s="283">
        <v>0</v>
      </c>
      <c r="BK50" s="283">
        <v>20</v>
      </c>
      <c r="BL50" s="283">
        <v>56</v>
      </c>
      <c r="BM50" s="283">
        <v>51</v>
      </c>
      <c r="BN50" s="283">
        <v>0</v>
      </c>
      <c r="BO50" s="283" t="s">
        <v>3904</v>
      </c>
      <c r="BP50" s="283" t="s">
        <v>5001</v>
      </c>
      <c r="BQ50" s="283" t="s">
        <v>5004</v>
      </c>
    </row>
    <row r="51" spans="1:69">
      <c r="A51" s="283">
        <v>10002519</v>
      </c>
      <c r="B51" s="283" t="s">
        <v>4938</v>
      </c>
      <c r="C51" s="283">
        <v>6</v>
      </c>
      <c r="D51" s="283" t="s">
        <v>60</v>
      </c>
      <c r="E51" s="283" t="s">
        <v>3896</v>
      </c>
      <c r="F51" s="283" t="s">
        <v>3897</v>
      </c>
      <c r="G51" s="283" t="s">
        <v>3898</v>
      </c>
      <c r="H51" s="283">
        <v>150</v>
      </c>
      <c r="I51" s="283">
        <v>2</v>
      </c>
      <c r="J51" s="283">
        <v>0</v>
      </c>
      <c r="K51" s="283">
        <v>2</v>
      </c>
      <c r="L51" s="283">
        <v>50</v>
      </c>
      <c r="M51" s="283" t="s">
        <v>3899</v>
      </c>
      <c r="N51" s="283">
        <v>31.2</v>
      </c>
      <c r="O51" s="283">
        <v>30</v>
      </c>
      <c r="P51" s="283">
        <v>250</v>
      </c>
      <c r="Q51" s="283">
        <v>0</v>
      </c>
      <c r="R51" s="283">
        <v>0</v>
      </c>
      <c r="S51" s="283">
        <v>0</v>
      </c>
      <c r="T51" s="283">
        <v>150</v>
      </c>
      <c r="U51" s="283">
        <v>0</v>
      </c>
      <c r="V51" s="283">
        <v>200</v>
      </c>
      <c r="W51" s="283">
        <v>0</v>
      </c>
      <c r="X51" s="283">
        <v>92</v>
      </c>
      <c r="Y51" s="283">
        <v>92</v>
      </c>
      <c r="Z51" s="283">
        <v>100</v>
      </c>
      <c r="AA51" s="283">
        <v>100</v>
      </c>
      <c r="AB51" s="283">
        <v>180</v>
      </c>
      <c r="AC51" s="283">
        <v>180</v>
      </c>
      <c r="AD51" s="283">
        <v>0</v>
      </c>
      <c r="AE51" s="283">
        <v>0</v>
      </c>
      <c r="AF51" s="283">
        <v>41</v>
      </c>
      <c r="AG51" s="283">
        <v>48</v>
      </c>
      <c r="AH51" s="283">
        <v>47</v>
      </c>
      <c r="AI51" s="283">
        <v>40</v>
      </c>
      <c r="AJ51" s="283">
        <v>176</v>
      </c>
      <c r="AK51" s="283">
        <v>77</v>
      </c>
      <c r="AL51" s="283"/>
      <c r="AM51" s="283"/>
      <c r="AN51" s="283"/>
      <c r="AO51" s="283"/>
      <c r="AP51" s="283"/>
      <c r="AQ51" s="283"/>
      <c r="AR51" s="283">
        <v>4</v>
      </c>
      <c r="AS51" s="283" t="s">
        <v>4500</v>
      </c>
      <c r="AT51" s="283" t="s">
        <v>3729</v>
      </c>
      <c r="AU51" s="283" t="s">
        <v>3729</v>
      </c>
      <c r="AV51" s="283" t="s">
        <v>3729</v>
      </c>
      <c r="AW51" s="283"/>
      <c r="AX51" s="283"/>
      <c r="AY51" s="283">
        <v>60</v>
      </c>
      <c r="AZ51" s="283">
        <v>55</v>
      </c>
      <c r="BA51" s="283">
        <v>2.4</v>
      </c>
      <c r="BB51" s="283">
        <v>4.5</v>
      </c>
      <c r="BC51" s="283">
        <v>134</v>
      </c>
      <c r="BD51" s="283">
        <v>0</v>
      </c>
      <c r="BE51" s="283">
        <v>75</v>
      </c>
      <c r="BF51" s="283">
        <v>334</v>
      </c>
      <c r="BG51" s="283">
        <v>30</v>
      </c>
      <c r="BH51" s="283">
        <v>40</v>
      </c>
      <c r="BI51" s="283">
        <v>60</v>
      </c>
      <c r="BJ51" s="283">
        <v>40</v>
      </c>
      <c r="BK51" s="283">
        <v>25</v>
      </c>
      <c r="BL51" s="283">
        <v>31</v>
      </c>
      <c r="BM51" s="283">
        <v>0</v>
      </c>
      <c r="BN51" s="283">
        <v>47</v>
      </c>
      <c r="BO51" s="283" t="s">
        <v>3904</v>
      </c>
      <c r="BP51" s="283" t="s">
        <v>5001</v>
      </c>
      <c r="BQ51" s="283" t="s">
        <v>5004</v>
      </c>
    </row>
    <row r="52" spans="1:69">
      <c r="A52" s="283">
        <v>10002618</v>
      </c>
      <c r="B52" s="283" t="s">
        <v>5925</v>
      </c>
      <c r="C52" s="283">
        <v>5</v>
      </c>
      <c r="D52" s="283" t="s">
        <v>55</v>
      </c>
      <c r="E52" s="283" t="s">
        <v>3934</v>
      </c>
      <c r="F52" s="283" t="s">
        <v>3940</v>
      </c>
      <c r="G52" s="283" t="s">
        <v>4771</v>
      </c>
      <c r="H52" s="283">
        <v>72</v>
      </c>
      <c r="I52" s="283">
        <v>0</v>
      </c>
      <c r="J52" s="283">
        <v>0</v>
      </c>
      <c r="K52" s="283">
        <v>2</v>
      </c>
      <c r="L52" s="283">
        <v>30</v>
      </c>
      <c r="M52" s="283" t="s">
        <v>3941</v>
      </c>
      <c r="N52" s="283">
        <v>32</v>
      </c>
      <c r="O52" s="283">
        <v>20</v>
      </c>
      <c r="P52" s="283">
        <v>80</v>
      </c>
      <c r="Q52" s="283">
        <v>0</v>
      </c>
      <c r="R52" s="283">
        <v>70</v>
      </c>
      <c r="S52" s="283">
        <v>0</v>
      </c>
      <c r="T52" s="283">
        <v>81</v>
      </c>
      <c r="U52" s="283">
        <v>0</v>
      </c>
      <c r="V52" s="283">
        <v>75</v>
      </c>
      <c r="W52" s="283">
        <v>0</v>
      </c>
      <c r="X52" s="283">
        <v>105</v>
      </c>
      <c r="Y52" s="283">
        <v>105</v>
      </c>
      <c r="Z52" s="283">
        <v>85</v>
      </c>
      <c r="AA52" s="283">
        <v>85</v>
      </c>
      <c r="AB52" s="283">
        <v>53</v>
      </c>
      <c r="AC52" s="283">
        <v>53</v>
      </c>
      <c r="AD52" s="283">
        <v>0</v>
      </c>
      <c r="AE52" s="283">
        <v>0</v>
      </c>
      <c r="AF52" s="283">
        <v>3</v>
      </c>
      <c r="AG52" s="283">
        <v>3</v>
      </c>
      <c r="AH52" s="283">
        <v>3</v>
      </c>
      <c r="AI52" s="283">
        <v>3</v>
      </c>
      <c r="AJ52" s="283">
        <v>12</v>
      </c>
      <c r="AK52" s="283">
        <v>20</v>
      </c>
      <c r="AL52" s="283"/>
      <c r="AM52" s="283"/>
      <c r="AN52" s="283"/>
      <c r="AO52" s="283"/>
      <c r="AP52" s="283"/>
      <c r="AQ52" s="283"/>
      <c r="AR52" s="283">
        <v>4</v>
      </c>
      <c r="AS52" s="283" t="s">
        <v>3947</v>
      </c>
      <c r="AT52" s="283" t="s">
        <v>3947</v>
      </c>
      <c r="AU52" s="283" t="s">
        <v>4534</v>
      </c>
      <c r="AV52" s="283" t="s">
        <v>4534</v>
      </c>
      <c r="AW52" s="283"/>
      <c r="AX52" s="283"/>
      <c r="AY52" s="283">
        <v>85</v>
      </c>
      <c r="AZ52" s="283">
        <v>120</v>
      </c>
      <c r="BA52" s="283">
        <v>2.5</v>
      </c>
      <c r="BB52" s="283">
        <v>5.0999999999999996</v>
      </c>
      <c r="BC52" s="283">
        <v>80</v>
      </c>
      <c r="BD52" s="283">
        <v>35</v>
      </c>
      <c r="BE52" s="283">
        <v>41</v>
      </c>
      <c r="BF52" s="283">
        <v>47</v>
      </c>
      <c r="BG52" s="283">
        <v>30</v>
      </c>
      <c r="BH52" s="283">
        <v>40</v>
      </c>
      <c r="BI52" s="283">
        <v>30</v>
      </c>
      <c r="BJ52" s="283">
        <v>0</v>
      </c>
      <c r="BK52" s="283">
        <v>0</v>
      </c>
      <c r="BL52" s="283">
        <v>36</v>
      </c>
      <c r="BM52" s="283">
        <v>44</v>
      </c>
      <c r="BN52" s="283">
        <v>0</v>
      </c>
      <c r="BO52" s="283" t="s">
        <v>3904</v>
      </c>
      <c r="BP52" s="283" t="s">
        <v>5001</v>
      </c>
      <c r="BQ52" s="283" t="s">
        <v>5004</v>
      </c>
    </row>
    <row r="53" spans="1:69">
      <c r="A53" s="283">
        <v>10002619</v>
      </c>
      <c r="B53" s="283" t="s">
        <v>4937</v>
      </c>
      <c r="C53" s="283">
        <v>6</v>
      </c>
      <c r="D53" s="283" t="s">
        <v>3646</v>
      </c>
      <c r="E53" s="283" t="s">
        <v>3896</v>
      </c>
      <c r="F53" s="283" t="s">
        <v>4929</v>
      </c>
      <c r="G53" s="283" t="s">
        <v>3898</v>
      </c>
      <c r="H53" s="283">
        <v>333</v>
      </c>
      <c r="I53" s="283">
        <v>-1</v>
      </c>
      <c r="J53" s="283">
        <v>0</v>
      </c>
      <c r="K53" s="283">
        <v>2</v>
      </c>
      <c r="L53" s="283">
        <v>25</v>
      </c>
      <c r="M53" s="283" t="s">
        <v>3899</v>
      </c>
      <c r="N53" s="283">
        <v>31.2</v>
      </c>
      <c r="O53" s="283">
        <v>30</v>
      </c>
      <c r="P53" s="283">
        <v>250</v>
      </c>
      <c r="Q53" s="283">
        <v>0</v>
      </c>
      <c r="R53" s="283">
        <v>0</v>
      </c>
      <c r="S53" s="283">
        <v>0</v>
      </c>
      <c r="T53" s="283">
        <v>0</v>
      </c>
      <c r="U53" s="283">
        <v>0</v>
      </c>
      <c r="V53" s="283">
        <v>333</v>
      </c>
      <c r="W53" s="283">
        <v>0</v>
      </c>
      <c r="X53" s="283">
        <v>92</v>
      </c>
      <c r="Y53" s="283">
        <v>92</v>
      </c>
      <c r="Z53" s="283">
        <v>0</v>
      </c>
      <c r="AA53" s="283">
        <v>0</v>
      </c>
      <c r="AB53" s="283">
        <v>233</v>
      </c>
      <c r="AC53" s="283">
        <v>233</v>
      </c>
      <c r="AD53" s="283">
        <v>0</v>
      </c>
      <c r="AE53" s="283">
        <v>0</v>
      </c>
      <c r="AF53" s="283">
        <v>100</v>
      </c>
      <c r="AG53" s="283">
        <v>100</v>
      </c>
      <c r="AH53" s="283">
        <v>100</v>
      </c>
      <c r="AI53" s="283">
        <v>100</v>
      </c>
      <c r="AJ53" s="283">
        <v>400</v>
      </c>
      <c r="AK53" s="283">
        <v>77</v>
      </c>
      <c r="AL53" s="283"/>
      <c r="AM53" s="283"/>
      <c r="AN53" s="283"/>
      <c r="AO53" s="283"/>
      <c r="AP53" s="283"/>
      <c r="AQ53" s="283"/>
      <c r="AR53" s="283">
        <v>4</v>
      </c>
      <c r="AS53" s="283" t="s">
        <v>4500</v>
      </c>
      <c r="AT53" s="283" t="s">
        <v>3999</v>
      </c>
      <c r="AU53" s="283" t="s">
        <v>796</v>
      </c>
      <c r="AV53" s="283" t="s">
        <v>796</v>
      </c>
      <c r="AW53" s="283"/>
      <c r="AX53" s="283"/>
      <c r="AY53" s="283">
        <v>60</v>
      </c>
      <c r="AZ53" s="283">
        <v>55</v>
      </c>
      <c r="BA53" s="283">
        <v>2.4</v>
      </c>
      <c r="BB53" s="283">
        <v>4.5</v>
      </c>
      <c r="BC53" s="283">
        <v>259</v>
      </c>
      <c r="BD53" s="283">
        <v>0</v>
      </c>
      <c r="BE53" s="283">
        <v>0</v>
      </c>
      <c r="BF53" s="283">
        <v>600</v>
      </c>
      <c r="BG53" s="283">
        <v>0</v>
      </c>
      <c r="BH53" s="283">
        <v>0</v>
      </c>
      <c r="BI53" s="283">
        <v>0</v>
      </c>
      <c r="BJ53" s="283">
        <v>0</v>
      </c>
      <c r="BK53" s="283">
        <v>3</v>
      </c>
      <c r="BL53" s="283">
        <v>6</v>
      </c>
      <c r="BM53" s="283">
        <v>0</v>
      </c>
      <c r="BN53" s="283">
        <v>9</v>
      </c>
      <c r="BO53" s="283" t="s">
        <v>3904</v>
      </c>
      <c r="BP53" s="283" t="s">
        <v>5001</v>
      </c>
      <c r="BQ53" s="283" t="s">
        <v>5004</v>
      </c>
    </row>
    <row r="54" spans="1:69">
      <c r="A54" s="283">
        <v>10002718</v>
      </c>
      <c r="B54" s="283" t="s">
        <v>5926</v>
      </c>
      <c r="C54" s="283">
        <v>6</v>
      </c>
      <c r="D54" s="283" t="s">
        <v>55</v>
      </c>
      <c r="E54" s="283" t="s">
        <v>3934</v>
      </c>
      <c r="F54" s="283" t="s">
        <v>3940</v>
      </c>
      <c r="G54" s="283" t="s">
        <v>4771</v>
      </c>
      <c r="H54" s="283">
        <v>80</v>
      </c>
      <c r="I54" s="283">
        <v>0</v>
      </c>
      <c r="J54" s="283">
        <v>0</v>
      </c>
      <c r="K54" s="283">
        <v>2</v>
      </c>
      <c r="L54" s="283">
        <v>30</v>
      </c>
      <c r="M54" s="283" t="s">
        <v>3941</v>
      </c>
      <c r="N54" s="283">
        <v>37</v>
      </c>
      <c r="O54" s="283">
        <v>20</v>
      </c>
      <c r="P54" s="283">
        <v>100</v>
      </c>
      <c r="Q54" s="283">
        <v>0</v>
      </c>
      <c r="R54" s="283">
        <v>0</v>
      </c>
      <c r="S54" s="283">
        <v>0</v>
      </c>
      <c r="T54" s="283">
        <v>92</v>
      </c>
      <c r="U54" s="283">
        <v>0</v>
      </c>
      <c r="V54" s="283">
        <v>97</v>
      </c>
      <c r="W54" s="283">
        <v>0</v>
      </c>
      <c r="X54" s="283">
        <v>106</v>
      </c>
      <c r="Y54" s="283">
        <v>106</v>
      </c>
      <c r="Z54" s="283">
        <v>90</v>
      </c>
      <c r="AA54" s="283">
        <v>90</v>
      </c>
      <c r="AB54" s="283">
        <v>67</v>
      </c>
      <c r="AC54" s="283">
        <v>67</v>
      </c>
      <c r="AD54" s="283">
        <v>0</v>
      </c>
      <c r="AE54" s="283">
        <v>0</v>
      </c>
      <c r="AF54" s="283">
        <v>3</v>
      </c>
      <c r="AG54" s="283">
        <v>3</v>
      </c>
      <c r="AH54" s="283">
        <v>3</v>
      </c>
      <c r="AI54" s="283">
        <v>3</v>
      </c>
      <c r="AJ54" s="283">
        <v>12</v>
      </c>
      <c r="AK54" s="283">
        <v>20</v>
      </c>
      <c r="AL54" s="283"/>
      <c r="AM54" s="283"/>
      <c r="AN54" s="283"/>
      <c r="AO54" s="283"/>
      <c r="AP54" s="283"/>
      <c r="AQ54" s="283"/>
      <c r="AR54" s="283">
        <v>4</v>
      </c>
      <c r="AS54" s="283" t="s">
        <v>4102</v>
      </c>
      <c r="AT54" s="283" t="s">
        <v>4102</v>
      </c>
      <c r="AU54" s="283" t="s">
        <v>4642</v>
      </c>
      <c r="AV54" s="283" t="s">
        <v>4534</v>
      </c>
      <c r="AW54" s="283"/>
      <c r="AX54" s="283"/>
      <c r="AY54" s="283">
        <v>85</v>
      </c>
      <c r="AZ54" s="283">
        <v>120</v>
      </c>
      <c r="BA54" s="283">
        <v>2.5</v>
      </c>
      <c r="BB54" s="283">
        <v>5.0999999999999996</v>
      </c>
      <c r="BC54" s="283">
        <v>100</v>
      </c>
      <c r="BD54" s="283">
        <v>0</v>
      </c>
      <c r="BE54" s="283">
        <v>46</v>
      </c>
      <c r="BF54" s="283">
        <v>80</v>
      </c>
      <c r="BG54" s="283">
        <v>30</v>
      </c>
      <c r="BH54" s="283">
        <v>40</v>
      </c>
      <c r="BI54" s="283">
        <v>30</v>
      </c>
      <c r="BJ54" s="283">
        <v>0</v>
      </c>
      <c r="BK54" s="283">
        <v>0</v>
      </c>
      <c r="BL54" s="283">
        <v>36</v>
      </c>
      <c r="BM54" s="283">
        <v>39</v>
      </c>
      <c r="BN54" s="283">
        <v>0</v>
      </c>
      <c r="BO54" s="283" t="s">
        <v>3904</v>
      </c>
      <c r="BP54" s="283" t="s">
        <v>5001</v>
      </c>
      <c r="BQ54" s="283" t="s">
        <v>5004</v>
      </c>
    </row>
    <row r="55" spans="1:69">
      <c r="A55" s="283">
        <v>10002719</v>
      </c>
      <c r="B55" s="283" t="s">
        <v>4936</v>
      </c>
      <c r="C55" s="283">
        <v>6</v>
      </c>
      <c r="D55" s="283" t="s">
        <v>3646</v>
      </c>
      <c r="E55" s="283" t="s">
        <v>3896</v>
      </c>
      <c r="F55" s="283" t="s">
        <v>4929</v>
      </c>
      <c r="G55" s="283" t="s">
        <v>3898</v>
      </c>
      <c r="H55" s="283">
        <v>333</v>
      </c>
      <c r="I55" s="283">
        <v>-1</v>
      </c>
      <c r="J55" s="283">
        <v>0</v>
      </c>
      <c r="K55" s="283">
        <v>2</v>
      </c>
      <c r="L55" s="283">
        <v>25</v>
      </c>
      <c r="M55" s="283" t="s">
        <v>3899</v>
      </c>
      <c r="N55" s="283">
        <v>33</v>
      </c>
      <c r="O55" s="283">
        <v>30</v>
      </c>
      <c r="P55" s="283">
        <v>250</v>
      </c>
      <c r="Q55" s="283">
        <v>0</v>
      </c>
      <c r="R55" s="283">
        <v>0</v>
      </c>
      <c r="S55" s="283">
        <v>0</v>
      </c>
      <c r="T55" s="283">
        <v>0</v>
      </c>
      <c r="U55" s="283">
        <v>0</v>
      </c>
      <c r="V55" s="283">
        <v>333</v>
      </c>
      <c r="W55" s="283">
        <v>0</v>
      </c>
      <c r="X55" s="283">
        <v>82</v>
      </c>
      <c r="Y55" s="283">
        <v>92</v>
      </c>
      <c r="Z55" s="283">
        <v>0</v>
      </c>
      <c r="AA55" s="283">
        <v>0</v>
      </c>
      <c r="AB55" s="283">
        <v>233</v>
      </c>
      <c r="AC55" s="283">
        <v>233</v>
      </c>
      <c r="AD55" s="283">
        <v>0</v>
      </c>
      <c r="AE55" s="283">
        <v>0</v>
      </c>
      <c r="AF55" s="283">
        <v>100</v>
      </c>
      <c r="AG55" s="283">
        <v>100</v>
      </c>
      <c r="AH55" s="283">
        <v>100</v>
      </c>
      <c r="AI55" s="283">
        <v>100</v>
      </c>
      <c r="AJ55" s="283">
        <v>400</v>
      </c>
      <c r="AK55" s="283">
        <v>75</v>
      </c>
      <c r="AL55" s="283"/>
      <c r="AM55" s="283"/>
      <c r="AN55" s="283"/>
      <c r="AO55" s="283"/>
      <c r="AP55" s="283"/>
      <c r="AQ55" s="283"/>
      <c r="AR55" s="283">
        <v>4</v>
      </c>
      <c r="AS55" s="283" t="s">
        <v>3999</v>
      </c>
      <c r="AT55" s="283" t="s">
        <v>3999</v>
      </c>
      <c r="AU55" s="283" t="s">
        <v>4499</v>
      </c>
      <c r="AV55" s="283" t="s">
        <v>3999</v>
      </c>
      <c r="AW55" s="283"/>
      <c r="AX55" s="283"/>
      <c r="AY55" s="283">
        <v>70</v>
      </c>
      <c r="AZ55" s="283">
        <v>65</v>
      </c>
      <c r="BA55" s="283">
        <v>2.88</v>
      </c>
      <c r="BB55" s="283">
        <v>5.4</v>
      </c>
      <c r="BC55" s="283">
        <v>259</v>
      </c>
      <c r="BD55" s="283">
        <v>0</v>
      </c>
      <c r="BE55" s="283">
        <v>0</v>
      </c>
      <c r="BF55" s="283">
        <v>600</v>
      </c>
      <c r="BG55" s="283">
        <v>0</v>
      </c>
      <c r="BH55" s="283">
        <v>0</v>
      </c>
      <c r="BI55" s="283">
        <v>0</v>
      </c>
      <c r="BJ55" s="283">
        <v>0</v>
      </c>
      <c r="BK55" s="283">
        <v>8</v>
      </c>
      <c r="BL55" s="283">
        <v>19</v>
      </c>
      <c r="BM55" s="283">
        <v>0</v>
      </c>
      <c r="BN55" s="283">
        <v>24</v>
      </c>
      <c r="BO55" s="283" t="s">
        <v>3904</v>
      </c>
      <c r="BP55" s="283" t="s">
        <v>5001</v>
      </c>
      <c r="BQ55" s="283" t="s">
        <v>5004</v>
      </c>
    </row>
    <row r="56" spans="1:69">
      <c r="A56" s="283">
        <v>10002818</v>
      </c>
      <c r="B56" s="283" t="s">
        <v>5927</v>
      </c>
      <c r="C56" s="283">
        <v>4</v>
      </c>
      <c r="D56" s="283" t="s">
        <v>3642</v>
      </c>
      <c r="E56" s="283" t="s">
        <v>3934</v>
      </c>
      <c r="F56" s="283" t="s">
        <v>3940</v>
      </c>
      <c r="G56" s="283" t="s">
        <v>4771</v>
      </c>
      <c r="H56" s="283">
        <v>32</v>
      </c>
      <c r="I56" s="283">
        <v>0</v>
      </c>
      <c r="J56" s="283">
        <v>0</v>
      </c>
      <c r="K56" s="283">
        <v>2</v>
      </c>
      <c r="L56" s="283">
        <v>30</v>
      </c>
      <c r="M56" s="283" t="s">
        <v>3941</v>
      </c>
      <c r="N56" s="283">
        <v>35</v>
      </c>
      <c r="O56" s="283">
        <v>18</v>
      </c>
      <c r="P56" s="283">
        <v>35</v>
      </c>
      <c r="Q56" s="283">
        <v>0</v>
      </c>
      <c r="R56" s="283">
        <v>110</v>
      </c>
      <c r="S56" s="283">
        <v>0</v>
      </c>
      <c r="T56" s="283">
        <v>35</v>
      </c>
      <c r="U56" s="283">
        <v>0</v>
      </c>
      <c r="V56" s="283">
        <v>55</v>
      </c>
      <c r="W56" s="283">
        <v>0</v>
      </c>
      <c r="X56" s="283">
        <v>90</v>
      </c>
      <c r="Y56" s="283">
        <v>90</v>
      </c>
      <c r="Z56" s="283">
        <v>50</v>
      </c>
      <c r="AA56" s="283">
        <v>50</v>
      </c>
      <c r="AB56" s="283">
        <v>17</v>
      </c>
      <c r="AC56" s="283">
        <v>17</v>
      </c>
      <c r="AD56" s="283">
        <v>40</v>
      </c>
      <c r="AE56" s="283">
        <v>40</v>
      </c>
      <c r="AF56" s="283">
        <v>3</v>
      </c>
      <c r="AG56" s="283">
        <v>3</v>
      </c>
      <c r="AH56" s="283">
        <v>3</v>
      </c>
      <c r="AI56" s="283">
        <v>3</v>
      </c>
      <c r="AJ56" s="283">
        <v>12</v>
      </c>
      <c r="AK56" s="283">
        <v>20</v>
      </c>
      <c r="AL56" s="283"/>
      <c r="AM56" s="283"/>
      <c r="AN56" s="283"/>
      <c r="AO56" s="283"/>
      <c r="AP56" s="283"/>
      <c r="AQ56" s="283"/>
      <c r="AR56" s="283">
        <v>3</v>
      </c>
      <c r="AS56" s="283" t="s">
        <v>4420</v>
      </c>
      <c r="AT56" s="283" t="s">
        <v>4453</v>
      </c>
      <c r="AU56" s="283" t="s">
        <v>4453</v>
      </c>
      <c r="AV56" s="283" t="s">
        <v>3968</v>
      </c>
      <c r="AW56" s="283"/>
      <c r="AX56" s="283"/>
      <c r="AY56" s="283">
        <v>85</v>
      </c>
      <c r="AZ56" s="283">
        <v>120</v>
      </c>
      <c r="BA56" s="283">
        <v>2.5</v>
      </c>
      <c r="BB56" s="283">
        <v>5.0999999999999996</v>
      </c>
      <c r="BC56" s="283">
        <v>35</v>
      </c>
      <c r="BD56" s="283">
        <v>165</v>
      </c>
      <c r="BE56" s="283">
        <v>18</v>
      </c>
      <c r="BF56" s="283">
        <v>0</v>
      </c>
      <c r="BG56" s="283">
        <v>40</v>
      </c>
      <c r="BH56" s="283">
        <v>36</v>
      </c>
      <c r="BI56" s="283">
        <v>50</v>
      </c>
      <c r="BJ56" s="283">
        <v>0</v>
      </c>
      <c r="BK56" s="283">
        <v>8</v>
      </c>
      <c r="BL56" s="283">
        <v>15</v>
      </c>
      <c r="BM56" s="283">
        <v>8</v>
      </c>
      <c r="BN56" s="283">
        <v>2</v>
      </c>
      <c r="BO56" s="283" t="s">
        <v>3904</v>
      </c>
      <c r="BP56" s="283" t="s">
        <v>5001</v>
      </c>
      <c r="BQ56" s="283" t="s">
        <v>5004</v>
      </c>
    </row>
    <row r="57" spans="1:69">
      <c r="A57" s="283">
        <v>10002819</v>
      </c>
      <c r="B57" s="283" t="s">
        <v>4935</v>
      </c>
      <c r="C57" s="283">
        <v>6</v>
      </c>
      <c r="D57" s="283" t="s">
        <v>3645</v>
      </c>
      <c r="E57" s="283" t="s">
        <v>3896</v>
      </c>
      <c r="F57" s="283" t="s">
        <v>4929</v>
      </c>
      <c r="G57" s="283" t="s">
        <v>3898</v>
      </c>
      <c r="H57" s="283">
        <v>333</v>
      </c>
      <c r="I57" s="283">
        <v>-1</v>
      </c>
      <c r="J57" s="283">
        <v>0</v>
      </c>
      <c r="K57" s="283">
        <v>2</v>
      </c>
      <c r="L57" s="283">
        <v>50</v>
      </c>
      <c r="M57" s="283" t="s">
        <v>4282</v>
      </c>
      <c r="N57" s="283">
        <v>35</v>
      </c>
      <c r="O57" s="283">
        <v>30</v>
      </c>
      <c r="P57" s="283">
        <v>200</v>
      </c>
      <c r="Q57" s="283">
        <v>0</v>
      </c>
      <c r="R57" s="283">
        <v>0</v>
      </c>
      <c r="S57" s="283">
        <v>0</v>
      </c>
      <c r="T57" s="283">
        <v>50</v>
      </c>
      <c r="U57" s="283">
        <v>0</v>
      </c>
      <c r="V57" s="283">
        <v>333</v>
      </c>
      <c r="W57" s="283">
        <v>0</v>
      </c>
      <c r="X57" s="283">
        <v>92</v>
      </c>
      <c r="Y57" s="283">
        <v>92</v>
      </c>
      <c r="Z57" s="283">
        <v>0</v>
      </c>
      <c r="AA57" s="283">
        <v>0</v>
      </c>
      <c r="AB57" s="283">
        <v>60</v>
      </c>
      <c r="AC57" s="283">
        <v>60</v>
      </c>
      <c r="AD57" s="283">
        <v>0</v>
      </c>
      <c r="AE57" s="283">
        <v>0</v>
      </c>
      <c r="AF57" s="283">
        <v>100</v>
      </c>
      <c r="AG57" s="283">
        <v>100</v>
      </c>
      <c r="AH57" s="283">
        <v>100</v>
      </c>
      <c r="AI57" s="283">
        <v>100</v>
      </c>
      <c r="AJ57" s="283">
        <v>400</v>
      </c>
      <c r="AK57" s="283">
        <v>45</v>
      </c>
      <c r="AL57" s="283"/>
      <c r="AM57" s="283"/>
      <c r="AN57" s="283"/>
      <c r="AO57" s="283"/>
      <c r="AP57" s="283"/>
      <c r="AQ57" s="283"/>
      <c r="AR57" s="283">
        <v>4</v>
      </c>
      <c r="AS57" s="283" t="s">
        <v>3906</v>
      </c>
      <c r="AT57" s="283" t="s">
        <v>3906</v>
      </c>
      <c r="AU57" s="283" t="s">
        <v>796</v>
      </c>
      <c r="AV57" s="283" t="s">
        <v>3999</v>
      </c>
      <c r="AW57" s="283"/>
      <c r="AX57" s="283"/>
      <c r="AY57" s="283">
        <v>40</v>
      </c>
      <c r="AZ57" s="283">
        <v>65</v>
      </c>
      <c r="BA57" s="283">
        <v>1.28</v>
      </c>
      <c r="BB57" s="283">
        <v>2.4</v>
      </c>
      <c r="BC57" s="283">
        <v>208</v>
      </c>
      <c r="BD57" s="283">
        <v>0</v>
      </c>
      <c r="BE57" s="283">
        <v>50</v>
      </c>
      <c r="BF57" s="283">
        <v>600</v>
      </c>
      <c r="BG57" s="283">
        <v>0</v>
      </c>
      <c r="BH57" s="283">
        <v>0</v>
      </c>
      <c r="BI57" s="283">
        <v>0</v>
      </c>
      <c r="BJ57" s="283">
        <v>0</v>
      </c>
      <c r="BK57" s="283">
        <v>1</v>
      </c>
      <c r="BL57" s="283">
        <v>24</v>
      </c>
      <c r="BM57" s="283">
        <v>30</v>
      </c>
      <c r="BN57" s="283">
        <v>5</v>
      </c>
      <c r="BO57" s="283" t="s">
        <v>3904</v>
      </c>
      <c r="BP57" s="283" t="s">
        <v>5001</v>
      </c>
      <c r="BQ57" s="283" t="s">
        <v>5004</v>
      </c>
    </row>
    <row r="58" spans="1:69">
      <c r="A58" s="283">
        <v>10002918</v>
      </c>
      <c r="B58" s="283" t="s">
        <v>5928</v>
      </c>
      <c r="C58" s="283">
        <v>5</v>
      </c>
      <c r="D58" s="283" t="s">
        <v>3642</v>
      </c>
      <c r="E58" s="283" t="s">
        <v>3934</v>
      </c>
      <c r="F58" s="283" t="s">
        <v>3940</v>
      </c>
      <c r="G58" s="283" t="s">
        <v>4771</v>
      </c>
      <c r="H58" s="283">
        <v>36</v>
      </c>
      <c r="I58" s="283">
        <v>0</v>
      </c>
      <c r="J58" s="283">
        <v>0</v>
      </c>
      <c r="K58" s="283">
        <v>2</v>
      </c>
      <c r="L58" s="283">
        <v>30</v>
      </c>
      <c r="M58" s="283" t="s">
        <v>3941</v>
      </c>
      <c r="N58" s="283">
        <v>34</v>
      </c>
      <c r="O58" s="283">
        <v>18</v>
      </c>
      <c r="P58" s="283">
        <v>36</v>
      </c>
      <c r="Q58" s="283">
        <v>0</v>
      </c>
      <c r="R58" s="283">
        <v>125</v>
      </c>
      <c r="S58" s="283">
        <v>0</v>
      </c>
      <c r="T58" s="283">
        <v>37</v>
      </c>
      <c r="U58" s="283">
        <v>0</v>
      </c>
      <c r="V58" s="283">
        <v>62</v>
      </c>
      <c r="W58" s="283">
        <v>0</v>
      </c>
      <c r="X58" s="283">
        <v>100</v>
      </c>
      <c r="Y58" s="283">
        <v>100</v>
      </c>
      <c r="Z58" s="283">
        <v>60</v>
      </c>
      <c r="AA58" s="283">
        <v>60</v>
      </c>
      <c r="AB58" s="283">
        <v>25</v>
      </c>
      <c r="AC58" s="283">
        <v>25</v>
      </c>
      <c r="AD58" s="283">
        <v>50</v>
      </c>
      <c r="AE58" s="283">
        <v>50</v>
      </c>
      <c r="AF58" s="283">
        <v>3</v>
      </c>
      <c r="AG58" s="283">
        <v>3</v>
      </c>
      <c r="AH58" s="283">
        <v>3</v>
      </c>
      <c r="AI58" s="283">
        <v>3</v>
      </c>
      <c r="AJ58" s="283">
        <v>12</v>
      </c>
      <c r="AK58" s="283">
        <v>20</v>
      </c>
      <c r="AL58" s="283"/>
      <c r="AM58" s="283"/>
      <c r="AN58" s="283"/>
      <c r="AO58" s="283"/>
      <c r="AP58" s="283"/>
      <c r="AQ58" s="283"/>
      <c r="AR58" s="283">
        <v>4</v>
      </c>
      <c r="AS58" s="283" t="s">
        <v>4453</v>
      </c>
      <c r="AT58" s="283" t="s">
        <v>4453</v>
      </c>
      <c r="AU58" s="283" t="s">
        <v>4657</v>
      </c>
      <c r="AV58" s="283" t="s">
        <v>4714</v>
      </c>
      <c r="AW58" s="283"/>
      <c r="AX58" s="283"/>
      <c r="AY58" s="283">
        <v>85</v>
      </c>
      <c r="AZ58" s="283">
        <v>120</v>
      </c>
      <c r="BA58" s="283">
        <v>2.5</v>
      </c>
      <c r="BB58" s="283">
        <v>5.0999999999999996</v>
      </c>
      <c r="BC58" s="283">
        <v>36</v>
      </c>
      <c r="BD58" s="283">
        <v>188</v>
      </c>
      <c r="BE58" s="283">
        <v>19</v>
      </c>
      <c r="BF58" s="283">
        <v>0</v>
      </c>
      <c r="BG58" s="283">
        <v>40</v>
      </c>
      <c r="BH58" s="283">
        <v>36</v>
      </c>
      <c r="BI58" s="283">
        <v>50</v>
      </c>
      <c r="BJ58" s="283">
        <v>0</v>
      </c>
      <c r="BK58" s="283">
        <v>13</v>
      </c>
      <c r="BL58" s="283">
        <v>15</v>
      </c>
      <c r="BM58" s="283">
        <v>4</v>
      </c>
      <c r="BN58" s="283">
        <v>2</v>
      </c>
      <c r="BO58" s="283" t="s">
        <v>3904</v>
      </c>
      <c r="BP58" s="283" t="s">
        <v>5001</v>
      </c>
      <c r="BQ58" s="283" t="s">
        <v>5004</v>
      </c>
    </row>
    <row r="59" spans="1:69">
      <c r="A59" s="283">
        <v>10002919</v>
      </c>
      <c r="B59" s="283" t="s">
        <v>4934</v>
      </c>
      <c r="C59" s="283">
        <v>6</v>
      </c>
      <c r="D59" s="283" t="s">
        <v>57</v>
      </c>
      <c r="E59" s="283" t="s">
        <v>3896</v>
      </c>
      <c r="F59" s="283" t="s">
        <v>3897</v>
      </c>
      <c r="G59" s="283" t="s">
        <v>3898</v>
      </c>
      <c r="H59" s="283">
        <v>180</v>
      </c>
      <c r="I59" s="283">
        <v>0</v>
      </c>
      <c r="J59" s="283">
        <v>0</v>
      </c>
      <c r="K59" s="283">
        <v>2</v>
      </c>
      <c r="L59" s="283">
        <v>25</v>
      </c>
      <c r="M59" s="283" t="s">
        <v>3899</v>
      </c>
      <c r="N59" s="283">
        <v>30</v>
      </c>
      <c r="O59" s="283">
        <v>30</v>
      </c>
      <c r="P59" s="283">
        <v>200</v>
      </c>
      <c r="Q59" s="283">
        <v>0</v>
      </c>
      <c r="R59" s="283">
        <v>0</v>
      </c>
      <c r="S59" s="283">
        <v>0</v>
      </c>
      <c r="T59" s="283">
        <v>150</v>
      </c>
      <c r="U59" s="283">
        <v>0</v>
      </c>
      <c r="V59" s="283">
        <v>20</v>
      </c>
      <c r="W59" s="283">
        <v>30</v>
      </c>
      <c r="X59" s="283">
        <v>89</v>
      </c>
      <c r="Y59" s="283">
        <v>92</v>
      </c>
      <c r="Z59" s="283">
        <v>70</v>
      </c>
      <c r="AA59" s="283">
        <v>70</v>
      </c>
      <c r="AB59" s="283">
        <v>74</v>
      </c>
      <c r="AC59" s="283">
        <v>74</v>
      </c>
      <c r="AD59" s="283">
        <v>0</v>
      </c>
      <c r="AE59" s="283">
        <v>0</v>
      </c>
      <c r="AF59" s="283">
        <v>3</v>
      </c>
      <c r="AG59" s="283">
        <v>3</v>
      </c>
      <c r="AH59" s="283">
        <v>3</v>
      </c>
      <c r="AI59" s="283">
        <v>3</v>
      </c>
      <c r="AJ59" s="283">
        <v>12</v>
      </c>
      <c r="AK59" s="283">
        <v>20</v>
      </c>
      <c r="AL59" s="283"/>
      <c r="AM59" s="283"/>
      <c r="AN59" s="283"/>
      <c r="AO59" s="283"/>
      <c r="AP59" s="283"/>
      <c r="AQ59" s="283"/>
      <c r="AR59" s="283">
        <v>4</v>
      </c>
      <c r="AS59" s="283" t="s">
        <v>3906</v>
      </c>
      <c r="AT59" s="283" t="s">
        <v>3906</v>
      </c>
      <c r="AU59" s="283" t="s">
        <v>3906</v>
      </c>
      <c r="AV59" s="283" t="s">
        <v>3906</v>
      </c>
      <c r="AW59" s="283"/>
      <c r="AX59" s="283"/>
      <c r="AY59" s="283">
        <v>85</v>
      </c>
      <c r="AZ59" s="283">
        <v>120</v>
      </c>
      <c r="BA59" s="283">
        <v>2.5</v>
      </c>
      <c r="BB59" s="283">
        <v>5.0999999999999996</v>
      </c>
      <c r="BC59" s="283">
        <v>208</v>
      </c>
      <c r="BD59" s="283">
        <v>0</v>
      </c>
      <c r="BE59" s="283">
        <v>150</v>
      </c>
      <c r="BF59" s="283">
        <v>10</v>
      </c>
      <c r="BG59" s="283">
        <v>50</v>
      </c>
      <c r="BH59" s="283">
        <v>60</v>
      </c>
      <c r="BI59" s="283">
        <v>60</v>
      </c>
      <c r="BJ59" s="283">
        <v>0</v>
      </c>
      <c r="BK59" s="283">
        <v>0</v>
      </c>
      <c r="BL59" s="283">
        <v>40</v>
      </c>
      <c r="BM59" s="283">
        <v>60</v>
      </c>
      <c r="BN59" s="283">
        <v>0</v>
      </c>
      <c r="BO59" s="283" t="s">
        <v>3904</v>
      </c>
      <c r="BP59" s="283" t="s">
        <v>5001</v>
      </c>
      <c r="BQ59" s="283" t="s">
        <v>5004</v>
      </c>
    </row>
    <row r="60" spans="1:69">
      <c r="A60" s="283">
        <v>10003018</v>
      </c>
      <c r="B60" s="283" t="s">
        <v>5929</v>
      </c>
      <c r="C60" s="283">
        <v>6</v>
      </c>
      <c r="D60" s="283" t="s">
        <v>3642</v>
      </c>
      <c r="E60" s="283" t="s">
        <v>3934</v>
      </c>
      <c r="F60" s="283" t="s">
        <v>3940</v>
      </c>
      <c r="G60" s="283" t="s">
        <v>4771</v>
      </c>
      <c r="H60" s="283">
        <v>40</v>
      </c>
      <c r="I60" s="283">
        <v>0</v>
      </c>
      <c r="J60" s="283">
        <v>0</v>
      </c>
      <c r="K60" s="283">
        <v>2</v>
      </c>
      <c r="L60" s="283">
        <v>30</v>
      </c>
      <c r="M60" s="283" t="s">
        <v>3941</v>
      </c>
      <c r="N60" s="283">
        <v>40</v>
      </c>
      <c r="O60" s="283">
        <v>18</v>
      </c>
      <c r="P60" s="283">
        <v>42</v>
      </c>
      <c r="Q60" s="283">
        <v>0</v>
      </c>
      <c r="R60" s="283">
        <v>145</v>
      </c>
      <c r="S60" s="283">
        <v>0</v>
      </c>
      <c r="T60" s="283">
        <v>45</v>
      </c>
      <c r="U60" s="283">
        <v>0</v>
      </c>
      <c r="V60" s="283">
        <v>70</v>
      </c>
      <c r="W60" s="283">
        <v>0</v>
      </c>
      <c r="X60" s="283">
        <v>110</v>
      </c>
      <c r="Y60" s="283">
        <v>110</v>
      </c>
      <c r="Z60" s="283">
        <v>70</v>
      </c>
      <c r="AA60" s="283">
        <v>70</v>
      </c>
      <c r="AB60" s="283">
        <v>33</v>
      </c>
      <c r="AC60" s="283">
        <v>33</v>
      </c>
      <c r="AD60" s="283">
        <v>65</v>
      </c>
      <c r="AE60" s="283">
        <v>65</v>
      </c>
      <c r="AF60" s="283">
        <v>3</v>
      </c>
      <c r="AG60" s="283">
        <v>3</v>
      </c>
      <c r="AH60" s="283">
        <v>3</v>
      </c>
      <c r="AI60" s="283">
        <v>3</v>
      </c>
      <c r="AJ60" s="283">
        <v>12</v>
      </c>
      <c r="AK60" s="283">
        <v>20</v>
      </c>
      <c r="AL60" s="283"/>
      <c r="AM60" s="283"/>
      <c r="AN60" s="283"/>
      <c r="AO60" s="283"/>
      <c r="AP60" s="283"/>
      <c r="AQ60" s="283"/>
      <c r="AR60" s="283">
        <v>4</v>
      </c>
      <c r="AS60" s="283" t="s">
        <v>4453</v>
      </c>
      <c r="AT60" s="283" t="s">
        <v>4496</v>
      </c>
      <c r="AU60" s="283" t="s">
        <v>4660</v>
      </c>
      <c r="AV60" s="283" t="s">
        <v>4743</v>
      </c>
      <c r="AW60" s="283"/>
      <c r="AX60" s="283"/>
      <c r="AY60" s="283">
        <v>85</v>
      </c>
      <c r="AZ60" s="283">
        <v>120</v>
      </c>
      <c r="BA60" s="283">
        <v>2.5</v>
      </c>
      <c r="BB60" s="283">
        <v>5.0999999999999996</v>
      </c>
      <c r="BC60" s="283">
        <v>42</v>
      </c>
      <c r="BD60" s="283">
        <v>218</v>
      </c>
      <c r="BE60" s="283">
        <v>23</v>
      </c>
      <c r="BF60" s="283">
        <v>4</v>
      </c>
      <c r="BG60" s="283">
        <v>40</v>
      </c>
      <c r="BH60" s="283">
        <v>36</v>
      </c>
      <c r="BI60" s="283">
        <v>50</v>
      </c>
      <c r="BJ60" s="283">
        <v>0</v>
      </c>
      <c r="BK60" s="283">
        <v>15</v>
      </c>
      <c r="BL60" s="283">
        <v>27</v>
      </c>
      <c r="BM60" s="283">
        <v>11</v>
      </c>
      <c r="BN60" s="283">
        <v>0</v>
      </c>
      <c r="BO60" s="283" t="s">
        <v>3904</v>
      </c>
      <c r="BP60" s="283" t="s">
        <v>5001</v>
      </c>
      <c r="BQ60" s="283" t="s">
        <v>5004</v>
      </c>
    </row>
    <row r="61" spans="1:69">
      <c r="A61" s="283">
        <v>10003019</v>
      </c>
      <c r="B61" s="283" t="s">
        <v>4933</v>
      </c>
      <c r="C61" s="283">
        <v>6</v>
      </c>
      <c r="D61" s="283" t="s">
        <v>56</v>
      </c>
      <c r="E61" s="283" t="s">
        <v>3896</v>
      </c>
      <c r="F61" s="283" t="s">
        <v>3897</v>
      </c>
      <c r="G61" s="283" t="s">
        <v>3898</v>
      </c>
      <c r="H61" s="283">
        <v>155</v>
      </c>
      <c r="I61" s="283">
        <v>1</v>
      </c>
      <c r="J61" s="283">
        <v>0</v>
      </c>
      <c r="K61" s="283">
        <v>2</v>
      </c>
      <c r="L61" s="283">
        <v>15</v>
      </c>
      <c r="M61" s="283" t="s">
        <v>3899</v>
      </c>
      <c r="N61" s="283">
        <v>30</v>
      </c>
      <c r="O61" s="283">
        <v>25</v>
      </c>
      <c r="P61" s="283">
        <v>180</v>
      </c>
      <c r="Q61" s="283">
        <v>0</v>
      </c>
      <c r="R61" s="283">
        <v>0</v>
      </c>
      <c r="S61" s="283">
        <v>0</v>
      </c>
      <c r="T61" s="283">
        <v>135</v>
      </c>
      <c r="U61" s="283">
        <v>0</v>
      </c>
      <c r="V61" s="283">
        <v>35</v>
      </c>
      <c r="W61" s="283">
        <v>0</v>
      </c>
      <c r="X61" s="283">
        <v>89</v>
      </c>
      <c r="Y61" s="283">
        <v>92</v>
      </c>
      <c r="Z61" s="283">
        <v>70</v>
      </c>
      <c r="AA61" s="283">
        <v>70</v>
      </c>
      <c r="AB61" s="283">
        <v>74</v>
      </c>
      <c r="AC61" s="283">
        <v>74</v>
      </c>
      <c r="AD61" s="283">
        <v>0</v>
      </c>
      <c r="AE61" s="283">
        <v>0</v>
      </c>
      <c r="AF61" s="283">
        <v>3</v>
      </c>
      <c r="AG61" s="283">
        <v>3</v>
      </c>
      <c r="AH61" s="283">
        <v>3</v>
      </c>
      <c r="AI61" s="283">
        <v>3</v>
      </c>
      <c r="AJ61" s="283">
        <v>12</v>
      </c>
      <c r="AK61" s="283">
        <v>20</v>
      </c>
      <c r="AL61" s="283"/>
      <c r="AM61" s="283"/>
      <c r="AN61" s="283"/>
      <c r="AO61" s="283"/>
      <c r="AP61" s="283"/>
      <c r="AQ61" s="283"/>
      <c r="AR61" s="283">
        <v>4</v>
      </c>
      <c r="AS61" s="283" t="s">
        <v>3906</v>
      </c>
      <c r="AT61" s="283" t="s">
        <v>3906</v>
      </c>
      <c r="AU61" s="283" t="s">
        <v>3906</v>
      </c>
      <c r="AV61" s="283" t="s">
        <v>3906</v>
      </c>
      <c r="AW61" s="283"/>
      <c r="AX61" s="283"/>
      <c r="AY61" s="283">
        <v>85</v>
      </c>
      <c r="AZ61" s="283">
        <v>120</v>
      </c>
      <c r="BA61" s="283">
        <v>2.5</v>
      </c>
      <c r="BB61" s="283">
        <v>5.0999999999999996</v>
      </c>
      <c r="BC61" s="283">
        <v>187</v>
      </c>
      <c r="BD61" s="283">
        <v>0</v>
      </c>
      <c r="BE61" s="283">
        <v>135</v>
      </c>
      <c r="BF61" s="283">
        <v>18</v>
      </c>
      <c r="BG61" s="283">
        <v>40</v>
      </c>
      <c r="BH61" s="283">
        <v>50</v>
      </c>
      <c r="BI61" s="283">
        <v>40</v>
      </c>
      <c r="BJ61" s="283">
        <v>0</v>
      </c>
      <c r="BK61" s="283">
        <v>0</v>
      </c>
      <c r="BL61" s="283">
        <v>40</v>
      </c>
      <c r="BM61" s="283">
        <v>60</v>
      </c>
      <c r="BN61" s="283">
        <v>0</v>
      </c>
      <c r="BO61" s="283" t="s">
        <v>3904</v>
      </c>
      <c r="BP61" s="283" t="s">
        <v>5001</v>
      </c>
      <c r="BQ61" s="283" t="s">
        <v>5004</v>
      </c>
    </row>
    <row r="62" spans="1:69">
      <c r="A62" s="283">
        <v>10003118</v>
      </c>
      <c r="B62" s="283" t="s">
        <v>5930</v>
      </c>
      <c r="C62" s="283">
        <v>3</v>
      </c>
      <c r="D62" s="283" t="s">
        <v>54</v>
      </c>
      <c r="E62" s="283" t="s">
        <v>3934</v>
      </c>
      <c r="F62" s="283" t="s">
        <v>3940</v>
      </c>
      <c r="G62" s="283" t="s">
        <v>4771</v>
      </c>
      <c r="H62" s="283">
        <v>36</v>
      </c>
      <c r="I62" s="283">
        <v>0</v>
      </c>
      <c r="J62" s="283">
        <v>0</v>
      </c>
      <c r="K62" s="283">
        <v>2</v>
      </c>
      <c r="L62" s="283">
        <v>25</v>
      </c>
      <c r="M62" s="283" t="s">
        <v>3941</v>
      </c>
      <c r="N62" s="283">
        <v>33</v>
      </c>
      <c r="O62" s="283">
        <v>15</v>
      </c>
      <c r="P62" s="283">
        <v>45</v>
      </c>
      <c r="Q62" s="283">
        <v>0</v>
      </c>
      <c r="R62" s="283">
        <v>70</v>
      </c>
      <c r="S62" s="283">
        <v>0</v>
      </c>
      <c r="T62" s="283">
        <v>35</v>
      </c>
      <c r="U62" s="283">
        <v>0</v>
      </c>
      <c r="V62" s="283">
        <v>75</v>
      </c>
      <c r="W62" s="283">
        <v>0</v>
      </c>
      <c r="X62" s="283">
        <v>102</v>
      </c>
      <c r="Y62" s="283">
        <v>102</v>
      </c>
      <c r="Z62" s="283">
        <v>79</v>
      </c>
      <c r="AA62" s="283">
        <v>79</v>
      </c>
      <c r="AB62" s="283">
        <v>20</v>
      </c>
      <c r="AC62" s="283">
        <v>20</v>
      </c>
      <c r="AD62" s="283">
        <v>80</v>
      </c>
      <c r="AE62" s="283">
        <v>80</v>
      </c>
      <c r="AF62" s="283">
        <v>3</v>
      </c>
      <c r="AG62" s="283">
        <v>3</v>
      </c>
      <c r="AH62" s="283">
        <v>3</v>
      </c>
      <c r="AI62" s="283">
        <v>3</v>
      </c>
      <c r="AJ62" s="283">
        <v>12</v>
      </c>
      <c r="AK62" s="283">
        <v>20</v>
      </c>
      <c r="AL62" s="283"/>
      <c r="AM62" s="283"/>
      <c r="AN62" s="283"/>
      <c r="AO62" s="283"/>
      <c r="AP62" s="283"/>
      <c r="AQ62" s="283"/>
      <c r="AR62" s="283">
        <v>3</v>
      </c>
      <c r="AS62" s="283" t="s">
        <v>4313</v>
      </c>
      <c r="AT62" s="283" t="s">
        <v>4212</v>
      </c>
      <c r="AU62" s="283" t="s">
        <v>3954</v>
      </c>
      <c r="AV62" s="283"/>
      <c r="AW62" s="283"/>
      <c r="AX62" s="283"/>
      <c r="AY62" s="283">
        <v>85</v>
      </c>
      <c r="AZ62" s="283">
        <v>120</v>
      </c>
      <c r="BA62" s="283">
        <v>2.5</v>
      </c>
      <c r="BB62" s="283">
        <v>5.0999999999999996</v>
      </c>
      <c r="BC62" s="283">
        <v>23</v>
      </c>
      <c r="BD62" s="283">
        <v>70</v>
      </c>
      <c r="BE62" s="283">
        <v>18</v>
      </c>
      <c r="BF62" s="283">
        <v>47</v>
      </c>
      <c r="BG62" s="283">
        <v>10</v>
      </c>
      <c r="BH62" s="283">
        <v>16</v>
      </c>
      <c r="BI62" s="283">
        <v>10</v>
      </c>
      <c r="BJ62" s="283">
        <v>0</v>
      </c>
      <c r="BK62" s="283">
        <v>0</v>
      </c>
      <c r="BL62" s="283">
        <v>14</v>
      </c>
      <c r="BM62" s="283">
        <v>9</v>
      </c>
      <c r="BN62" s="283">
        <v>7</v>
      </c>
      <c r="BO62" s="283" t="s">
        <v>3904</v>
      </c>
      <c r="BP62" s="283" t="s">
        <v>5001</v>
      </c>
      <c r="BQ62" s="283" t="s">
        <v>5004</v>
      </c>
    </row>
    <row r="63" spans="1:69">
      <c r="A63" s="283">
        <v>10003119</v>
      </c>
      <c r="B63" s="283" t="s">
        <v>4932</v>
      </c>
      <c r="C63" s="283">
        <v>6</v>
      </c>
      <c r="D63" s="283" t="s">
        <v>3649</v>
      </c>
      <c r="E63" s="283" t="s">
        <v>3957</v>
      </c>
      <c r="F63" s="283" t="s">
        <v>3897</v>
      </c>
      <c r="G63" s="283" t="s">
        <v>3898</v>
      </c>
      <c r="H63" s="283">
        <v>87</v>
      </c>
      <c r="I63" s="283">
        <v>1</v>
      </c>
      <c r="J63" s="283">
        <v>0</v>
      </c>
      <c r="K63" s="283">
        <v>2</v>
      </c>
      <c r="L63" s="283">
        <v>25</v>
      </c>
      <c r="M63" s="283" t="s">
        <v>3899</v>
      </c>
      <c r="N63" s="283">
        <v>45</v>
      </c>
      <c r="O63" s="283">
        <v>36</v>
      </c>
      <c r="P63" s="283">
        <v>90</v>
      </c>
      <c r="Q63" s="283">
        <v>0</v>
      </c>
      <c r="R63" s="283">
        <v>1</v>
      </c>
      <c r="S63" s="283">
        <v>0</v>
      </c>
      <c r="T63" s="283">
        <v>85</v>
      </c>
      <c r="U63" s="283">
        <v>0</v>
      </c>
      <c r="V63" s="283">
        <v>40</v>
      </c>
      <c r="W63" s="283">
        <v>30</v>
      </c>
      <c r="X63" s="283">
        <v>92</v>
      </c>
      <c r="Y63" s="283">
        <v>92</v>
      </c>
      <c r="Z63" s="283">
        <v>85</v>
      </c>
      <c r="AA63" s="283">
        <v>105</v>
      </c>
      <c r="AB63" s="283">
        <v>50</v>
      </c>
      <c r="AC63" s="283">
        <v>50</v>
      </c>
      <c r="AD63" s="283">
        <v>0</v>
      </c>
      <c r="AE63" s="283">
        <v>0</v>
      </c>
      <c r="AF63" s="283">
        <v>16</v>
      </c>
      <c r="AG63" s="283">
        <v>16</v>
      </c>
      <c r="AH63" s="283">
        <v>16</v>
      </c>
      <c r="AI63" s="283">
        <v>16</v>
      </c>
      <c r="AJ63" s="283">
        <v>64</v>
      </c>
      <c r="AK63" s="283">
        <v>0</v>
      </c>
      <c r="AL63" s="283"/>
      <c r="AM63" s="283"/>
      <c r="AN63" s="283"/>
      <c r="AO63" s="283"/>
      <c r="AP63" s="283"/>
      <c r="AQ63" s="283"/>
      <c r="AR63" s="283">
        <v>4</v>
      </c>
      <c r="AS63" s="283" t="s">
        <v>3687</v>
      </c>
      <c r="AT63" s="283" t="s">
        <v>4523</v>
      </c>
      <c r="AU63" s="283" t="s">
        <v>4523</v>
      </c>
      <c r="AV63" s="283" t="s">
        <v>4523</v>
      </c>
      <c r="AW63" s="283"/>
      <c r="AX63" s="283"/>
      <c r="AY63" s="283">
        <v>25</v>
      </c>
      <c r="AZ63" s="283">
        <v>65</v>
      </c>
      <c r="BA63" s="283">
        <v>0.48</v>
      </c>
      <c r="BB63" s="283">
        <v>1.5</v>
      </c>
      <c r="BC63" s="283">
        <v>95</v>
      </c>
      <c r="BD63" s="283">
        <v>1</v>
      </c>
      <c r="BE63" s="283">
        <v>85</v>
      </c>
      <c r="BF63" s="283">
        <v>44</v>
      </c>
      <c r="BG63" s="283">
        <v>8</v>
      </c>
      <c r="BH63" s="283">
        <v>12</v>
      </c>
      <c r="BI63" s="283">
        <v>10</v>
      </c>
      <c r="BJ63" s="283">
        <v>16</v>
      </c>
      <c r="BK63" s="283">
        <v>30</v>
      </c>
      <c r="BL63" s="283">
        <v>24</v>
      </c>
      <c r="BM63" s="283">
        <v>0</v>
      </c>
      <c r="BN63" s="283">
        <v>70</v>
      </c>
      <c r="BO63" s="283" t="s">
        <v>3904</v>
      </c>
      <c r="BP63" s="283" t="s">
        <v>5001</v>
      </c>
      <c r="BQ63" s="283" t="s">
        <v>5004</v>
      </c>
    </row>
    <row r="64" spans="1:69">
      <c r="A64" s="283">
        <v>10003218</v>
      </c>
      <c r="B64" s="283" t="s">
        <v>5931</v>
      </c>
      <c r="C64" s="283">
        <v>4</v>
      </c>
      <c r="D64" s="283" t="s">
        <v>54</v>
      </c>
      <c r="E64" s="283" t="s">
        <v>3934</v>
      </c>
      <c r="F64" s="283" t="s">
        <v>3940</v>
      </c>
      <c r="G64" s="283" t="s">
        <v>4771</v>
      </c>
      <c r="H64" s="283">
        <v>48</v>
      </c>
      <c r="I64" s="283">
        <v>0</v>
      </c>
      <c r="J64" s="283">
        <v>0</v>
      </c>
      <c r="K64" s="283">
        <v>2</v>
      </c>
      <c r="L64" s="283">
        <v>30</v>
      </c>
      <c r="M64" s="283" t="s">
        <v>3941</v>
      </c>
      <c r="N64" s="283">
        <v>35</v>
      </c>
      <c r="O64" s="283">
        <v>15</v>
      </c>
      <c r="P64" s="283">
        <v>53</v>
      </c>
      <c r="Q64" s="283">
        <v>0</v>
      </c>
      <c r="R64" s="283">
        <v>70</v>
      </c>
      <c r="S64" s="283">
        <v>0</v>
      </c>
      <c r="T64" s="283">
        <v>45</v>
      </c>
      <c r="U64" s="283">
        <v>0</v>
      </c>
      <c r="V64" s="283">
        <v>85</v>
      </c>
      <c r="W64" s="283">
        <v>0</v>
      </c>
      <c r="X64" s="283">
        <v>103</v>
      </c>
      <c r="Y64" s="283">
        <v>103</v>
      </c>
      <c r="Z64" s="283">
        <v>85</v>
      </c>
      <c r="AA64" s="283">
        <v>85</v>
      </c>
      <c r="AB64" s="283">
        <v>30</v>
      </c>
      <c r="AC64" s="283">
        <v>30</v>
      </c>
      <c r="AD64" s="283">
        <v>100</v>
      </c>
      <c r="AE64" s="283">
        <v>100</v>
      </c>
      <c r="AF64" s="283">
        <v>3</v>
      </c>
      <c r="AG64" s="283">
        <v>3</v>
      </c>
      <c r="AH64" s="283">
        <v>3</v>
      </c>
      <c r="AI64" s="283">
        <v>3</v>
      </c>
      <c r="AJ64" s="283">
        <v>12</v>
      </c>
      <c r="AK64" s="283">
        <v>20</v>
      </c>
      <c r="AL64" s="283"/>
      <c r="AM64" s="283"/>
      <c r="AN64" s="283"/>
      <c r="AO64" s="283"/>
      <c r="AP64" s="283"/>
      <c r="AQ64" s="283"/>
      <c r="AR64" s="283">
        <v>3</v>
      </c>
      <c r="AS64" s="283" t="s">
        <v>5798</v>
      </c>
      <c r="AT64" s="283" t="s">
        <v>3954</v>
      </c>
      <c r="AU64" s="283" t="s">
        <v>4113</v>
      </c>
      <c r="AV64" s="283"/>
      <c r="AW64" s="283"/>
      <c r="AX64" s="283"/>
      <c r="AY64" s="283">
        <v>85</v>
      </c>
      <c r="AZ64" s="283">
        <v>120</v>
      </c>
      <c r="BA64" s="283">
        <v>2.5</v>
      </c>
      <c r="BB64" s="283">
        <v>5.0999999999999996</v>
      </c>
      <c r="BC64" s="283">
        <v>27</v>
      </c>
      <c r="BD64" s="283">
        <v>70</v>
      </c>
      <c r="BE64" s="283">
        <v>23</v>
      </c>
      <c r="BF64" s="283">
        <v>62</v>
      </c>
      <c r="BG64" s="283">
        <v>10</v>
      </c>
      <c r="BH64" s="283">
        <v>16</v>
      </c>
      <c r="BI64" s="283">
        <v>10</v>
      </c>
      <c r="BJ64" s="283">
        <v>0</v>
      </c>
      <c r="BK64" s="283">
        <v>25</v>
      </c>
      <c r="BL64" s="283">
        <v>21</v>
      </c>
      <c r="BM64" s="283">
        <v>9</v>
      </c>
      <c r="BN64" s="283">
        <v>10</v>
      </c>
      <c r="BO64" s="283" t="s">
        <v>3904</v>
      </c>
      <c r="BP64" s="283" t="s">
        <v>5001</v>
      </c>
      <c r="BQ64" s="283" t="s">
        <v>5004</v>
      </c>
    </row>
    <row r="65" spans="1:69">
      <c r="A65" s="283">
        <v>10003219</v>
      </c>
      <c r="B65" s="283" t="s">
        <v>4931</v>
      </c>
      <c r="C65" s="283">
        <v>6</v>
      </c>
      <c r="D65" s="283" t="s">
        <v>57</v>
      </c>
      <c r="E65" s="283" t="s">
        <v>3896</v>
      </c>
      <c r="F65" s="283" t="s">
        <v>3897</v>
      </c>
      <c r="G65" s="283" t="s">
        <v>3898</v>
      </c>
      <c r="H65" s="283">
        <v>188</v>
      </c>
      <c r="I65" s="283">
        <v>0</v>
      </c>
      <c r="J65" s="283">
        <v>0</v>
      </c>
      <c r="K65" s="283">
        <v>2</v>
      </c>
      <c r="L65" s="283">
        <v>25</v>
      </c>
      <c r="M65" s="283" t="s">
        <v>3899</v>
      </c>
      <c r="N65" s="283">
        <v>33</v>
      </c>
      <c r="O65" s="283">
        <v>30</v>
      </c>
      <c r="P65" s="283">
        <v>150</v>
      </c>
      <c r="Q65" s="283">
        <v>0</v>
      </c>
      <c r="R65" s="283">
        <v>0</v>
      </c>
      <c r="S65" s="283">
        <v>0</v>
      </c>
      <c r="T65" s="283">
        <v>120</v>
      </c>
      <c r="U65" s="283">
        <v>0</v>
      </c>
      <c r="V65" s="283">
        <v>90</v>
      </c>
      <c r="W65" s="283">
        <v>30</v>
      </c>
      <c r="X65" s="283">
        <v>92</v>
      </c>
      <c r="Y65" s="283">
        <v>92</v>
      </c>
      <c r="Z65" s="283">
        <v>60</v>
      </c>
      <c r="AA65" s="283">
        <v>80</v>
      </c>
      <c r="AB65" s="283">
        <v>70</v>
      </c>
      <c r="AC65" s="283">
        <v>70</v>
      </c>
      <c r="AD65" s="283">
        <v>0</v>
      </c>
      <c r="AE65" s="283">
        <v>0</v>
      </c>
      <c r="AF65" s="283">
        <v>3</v>
      </c>
      <c r="AG65" s="283">
        <v>3</v>
      </c>
      <c r="AH65" s="283">
        <v>3</v>
      </c>
      <c r="AI65" s="283">
        <v>3</v>
      </c>
      <c r="AJ65" s="283">
        <v>12</v>
      </c>
      <c r="AK65" s="283">
        <v>20</v>
      </c>
      <c r="AL65" s="283"/>
      <c r="AM65" s="283"/>
      <c r="AN65" s="283"/>
      <c r="AO65" s="283"/>
      <c r="AP65" s="283"/>
      <c r="AQ65" s="283"/>
      <c r="AR65" s="283">
        <v>4</v>
      </c>
      <c r="AS65" s="283" t="s">
        <v>3906</v>
      </c>
      <c r="AT65" s="283" t="s">
        <v>3906</v>
      </c>
      <c r="AU65" s="283" t="s">
        <v>3906</v>
      </c>
      <c r="AV65" s="283" t="s">
        <v>3906</v>
      </c>
      <c r="AW65" s="283"/>
      <c r="AX65" s="283"/>
      <c r="AY65" s="283">
        <v>85</v>
      </c>
      <c r="AZ65" s="283">
        <v>120</v>
      </c>
      <c r="BA65" s="283">
        <v>2.5</v>
      </c>
      <c r="BB65" s="283">
        <v>5.0999999999999996</v>
      </c>
      <c r="BC65" s="283">
        <v>157</v>
      </c>
      <c r="BD65" s="283">
        <v>0</v>
      </c>
      <c r="BE65" s="283">
        <v>120</v>
      </c>
      <c r="BF65" s="283">
        <v>99</v>
      </c>
      <c r="BG65" s="283">
        <v>50</v>
      </c>
      <c r="BH65" s="283">
        <v>60</v>
      </c>
      <c r="BI65" s="283">
        <v>60</v>
      </c>
      <c r="BJ65" s="283">
        <v>0</v>
      </c>
      <c r="BK65" s="283">
        <v>0</v>
      </c>
      <c r="BL65" s="283">
        <v>40</v>
      </c>
      <c r="BM65" s="283">
        <v>60</v>
      </c>
      <c r="BN65" s="283">
        <v>0</v>
      </c>
      <c r="BO65" s="283" t="s">
        <v>3904</v>
      </c>
      <c r="BP65" s="283" t="s">
        <v>5001</v>
      </c>
      <c r="BQ65" s="283" t="s">
        <v>5004</v>
      </c>
    </row>
    <row r="66" spans="1:69">
      <c r="A66" s="283">
        <v>10003318</v>
      </c>
      <c r="B66" s="283" t="s">
        <v>5932</v>
      </c>
      <c r="C66" s="283">
        <v>5</v>
      </c>
      <c r="D66" s="283" t="s">
        <v>54</v>
      </c>
      <c r="E66" s="283" t="s">
        <v>3934</v>
      </c>
      <c r="F66" s="283" t="s">
        <v>3940</v>
      </c>
      <c r="G66" s="283" t="s">
        <v>4771</v>
      </c>
      <c r="H66" s="283">
        <v>60</v>
      </c>
      <c r="I66" s="283">
        <v>0</v>
      </c>
      <c r="J66" s="283">
        <v>0</v>
      </c>
      <c r="K66" s="283">
        <v>2</v>
      </c>
      <c r="L66" s="283">
        <v>30</v>
      </c>
      <c r="M66" s="283" t="s">
        <v>3941</v>
      </c>
      <c r="N66" s="283">
        <v>39</v>
      </c>
      <c r="O66" s="283">
        <v>15</v>
      </c>
      <c r="P66" s="283">
        <v>70</v>
      </c>
      <c r="Q66" s="283">
        <v>0</v>
      </c>
      <c r="R66" s="283">
        <v>80</v>
      </c>
      <c r="S66" s="283">
        <v>0</v>
      </c>
      <c r="T66" s="283">
        <v>55</v>
      </c>
      <c r="U66" s="283">
        <v>0</v>
      </c>
      <c r="V66" s="283">
        <v>100</v>
      </c>
      <c r="W66" s="283">
        <v>0</v>
      </c>
      <c r="X66" s="283">
        <v>104</v>
      </c>
      <c r="Y66" s="283">
        <v>104</v>
      </c>
      <c r="Z66" s="283">
        <v>90</v>
      </c>
      <c r="AA66" s="283">
        <v>90</v>
      </c>
      <c r="AB66" s="283">
        <v>40</v>
      </c>
      <c r="AC66" s="283">
        <v>40</v>
      </c>
      <c r="AD66" s="283">
        <v>120</v>
      </c>
      <c r="AE66" s="283">
        <v>120</v>
      </c>
      <c r="AF66" s="283">
        <v>3</v>
      </c>
      <c r="AG66" s="283">
        <v>3</v>
      </c>
      <c r="AH66" s="283">
        <v>3</v>
      </c>
      <c r="AI66" s="283">
        <v>3</v>
      </c>
      <c r="AJ66" s="283">
        <v>12</v>
      </c>
      <c r="AK66" s="283">
        <v>20</v>
      </c>
      <c r="AL66" s="283"/>
      <c r="AM66" s="283"/>
      <c r="AN66" s="283"/>
      <c r="AO66" s="283"/>
      <c r="AP66" s="283"/>
      <c r="AQ66" s="283"/>
      <c r="AR66" s="283">
        <v>4</v>
      </c>
      <c r="AS66" s="283" t="s">
        <v>4113</v>
      </c>
      <c r="AT66" s="283" t="s">
        <v>4113</v>
      </c>
      <c r="AU66" s="283" t="s">
        <v>4113</v>
      </c>
      <c r="AV66" s="283" t="s">
        <v>5798</v>
      </c>
      <c r="AW66" s="283"/>
      <c r="AX66" s="283"/>
      <c r="AY66" s="283">
        <v>85</v>
      </c>
      <c r="AZ66" s="283">
        <v>120</v>
      </c>
      <c r="BA66" s="283">
        <v>2.5</v>
      </c>
      <c r="BB66" s="283">
        <v>5.0999999999999996</v>
      </c>
      <c r="BC66" s="283">
        <v>35</v>
      </c>
      <c r="BD66" s="283">
        <v>80</v>
      </c>
      <c r="BE66" s="283">
        <v>28</v>
      </c>
      <c r="BF66" s="283">
        <v>84</v>
      </c>
      <c r="BG66" s="283">
        <v>10</v>
      </c>
      <c r="BH66" s="283">
        <v>16</v>
      </c>
      <c r="BI66" s="283">
        <v>10</v>
      </c>
      <c r="BJ66" s="283">
        <v>0</v>
      </c>
      <c r="BK66" s="283">
        <v>25</v>
      </c>
      <c r="BL66" s="283">
        <v>37</v>
      </c>
      <c r="BM66" s="283">
        <v>18</v>
      </c>
      <c r="BN66" s="283">
        <v>10</v>
      </c>
      <c r="BO66" s="283" t="s">
        <v>3904</v>
      </c>
      <c r="BP66" s="283" t="s">
        <v>5001</v>
      </c>
      <c r="BQ66" s="283" t="s">
        <v>5004</v>
      </c>
    </row>
    <row r="67" spans="1:69">
      <c r="A67" s="283">
        <v>10003319</v>
      </c>
      <c r="B67" s="283" t="s">
        <v>4930</v>
      </c>
      <c r="C67" s="283">
        <v>6</v>
      </c>
      <c r="D67" s="283" t="s">
        <v>3648</v>
      </c>
      <c r="E67" s="283" t="s">
        <v>3896</v>
      </c>
      <c r="F67" s="283" t="s">
        <v>4929</v>
      </c>
      <c r="G67" s="283" t="s">
        <v>3898</v>
      </c>
      <c r="H67" s="283">
        <v>180</v>
      </c>
      <c r="I67" s="283">
        <v>0</v>
      </c>
      <c r="J67" s="283">
        <v>0</v>
      </c>
      <c r="K67" s="283">
        <v>2</v>
      </c>
      <c r="L67" s="283">
        <v>25</v>
      </c>
      <c r="M67" s="283" t="s">
        <v>3899</v>
      </c>
      <c r="N67" s="283">
        <v>35</v>
      </c>
      <c r="O67" s="283">
        <v>30</v>
      </c>
      <c r="P67" s="283">
        <v>150</v>
      </c>
      <c r="Q67" s="283">
        <v>0</v>
      </c>
      <c r="R67" s="283">
        <v>0</v>
      </c>
      <c r="S67" s="283">
        <v>0</v>
      </c>
      <c r="T67" s="283">
        <v>100</v>
      </c>
      <c r="U67" s="283">
        <v>20</v>
      </c>
      <c r="V67" s="283">
        <v>120</v>
      </c>
      <c r="W67" s="283">
        <v>30</v>
      </c>
      <c r="X67" s="283">
        <v>92</v>
      </c>
      <c r="Y67" s="283">
        <v>92</v>
      </c>
      <c r="Z67" s="283">
        <v>21</v>
      </c>
      <c r="AA67" s="283">
        <v>41</v>
      </c>
      <c r="AB67" s="283">
        <v>105</v>
      </c>
      <c r="AC67" s="283">
        <v>105</v>
      </c>
      <c r="AD67" s="283">
        <v>0</v>
      </c>
      <c r="AE67" s="283">
        <v>0</v>
      </c>
      <c r="AF67" s="283">
        <v>3</v>
      </c>
      <c r="AG67" s="283">
        <v>3</v>
      </c>
      <c r="AH67" s="283">
        <v>3</v>
      </c>
      <c r="AI67" s="283">
        <v>3</v>
      </c>
      <c r="AJ67" s="283">
        <v>12</v>
      </c>
      <c r="AK67" s="283">
        <v>20</v>
      </c>
      <c r="AL67" s="283"/>
      <c r="AM67" s="283"/>
      <c r="AN67" s="283"/>
      <c r="AO67" s="283"/>
      <c r="AP67" s="283"/>
      <c r="AQ67" s="283"/>
      <c r="AR67" s="283">
        <v>4</v>
      </c>
      <c r="AS67" s="283" t="s">
        <v>3906</v>
      </c>
      <c r="AT67" s="283" t="s">
        <v>3906</v>
      </c>
      <c r="AU67" s="283" t="s">
        <v>3906</v>
      </c>
      <c r="AV67" s="283" t="s">
        <v>334</v>
      </c>
      <c r="AW67" s="283"/>
      <c r="AX67" s="283"/>
      <c r="AY67" s="283">
        <v>85</v>
      </c>
      <c r="AZ67" s="283">
        <v>120</v>
      </c>
      <c r="BA67" s="283">
        <v>2.5</v>
      </c>
      <c r="BB67" s="283">
        <v>5.0999999999999996</v>
      </c>
      <c r="BC67" s="283">
        <v>157</v>
      </c>
      <c r="BD67" s="283">
        <v>0</v>
      </c>
      <c r="BE67" s="283">
        <v>100</v>
      </c>
      <c r="BF67" s="283">
        <v>204</v>
      </c>
      <c r="BG67" s="283">
        <v>0</v>
      </c>
      <c r="BH67" s="283">
        <v>0</v>
      </c>
      <c r="BI67" s="283">
        <v>0</v>
      </c>
      <c r="BJ67" s="283">
        <v>0</v>
      </c>
      <c r="BK67" s="283">
        <v>2</v>
      </c>
      <c r="BL67" s="283">
        <v>34</v>
      </c>
      <c r="BM67" s="283">
        <v>45</v>
      </c>
      <c r="BN67" s="283">
        <v>4</v>
      </c>
      <c r="BO67" s="283" t="s">
        <v>3904</v>
      </c>
      <c r="BP67" s="283" t="s">
        <v>5001</v>
      </c>
      <c r="BQ67" s="283" t="s">
        <v>5004</v>
      </c>
    </row>
    <row r="68" spans="1:69">
      <c r="A68" s="283">
        <v>10003418</v>
      </c>
      <c r="B68" s="283" t="s">
        <v>5933</v>
      </c>
      <c r="C68" s="283">
        <v>5</v>
      </c>
      <c r="D68" s="283" t="s">
        <v>58</v>
      </c>
      <c r="E68" s="283" t="s">
        <v>3957</v>
      </c>
      <c r="F68" s="283" t="s">
        <v>4056</v>
      </c>
      <c r="G68" s="283" t="s">
        <v>4771</v>
      </c>
      <c r="H68" s="283">
        <v>8</v>
      </c>
      <c r="I68" s="283">
        <v>0</v>
      </c>
      <c r="J68" s="283">
        <v>0</v>
      </c>
      <c r="K68" s="283">
        <v>2</v>
      </c>
      <c r="L68" s="283">
        <v>30</v>
      </c>
      <c r="M68" s="283" t="s">
        <v>3930</v>
      </c>
      <c r="N68" s="283">
        <v>23</v>
      </c>
      <c r="O68" s="283">
        <v>12</v>
      </c>
      <c r="P68" s="283">
        <v>24</v>
      </c>
      <c r="Q68" s="283">
        <v>0</v>
      </c>
      <c r="R68" s="283">
        <v>80</v>
      </c>
      <c r="S68" s="283">
        <v>0</v>
      </c>
      <c r="T68" s="283">
        <v>23</v>
      </c>
      <c r="U68" s="283">
        <v>0</v>
      </c>
      <c r="V68" s="283">
        <v>0</v>
      </c>
      <c r="W68" s="283">
        <v>0</v>
      </c>
      <c r="X68" s="283">
        <v>108</v>
      </c>
      <c r="Y68" s="283">
        <v>108</v>
      </c>
      <c r="Z68" s="283">
        <v>50</v>
      </c>
      <c r="AA68" s="283">
        <v>50</v>
      </c>
      <c r="AB68" s="283">
        <v>48</v>
      </c>
      <c r="AC68" s="283">
        <v>48</v>
      </c>
      <c r="AD68" s="283">
        <v>0</v>
      </c>
      <c r="AE68" s="283">
        <v>0</v>
      </c>
      <c r="AF68" s="283">
        <v>3</v>
      </c>
      <c r="AG68" s="283">
        <v>3</v>
      </c>
      <c r="AH68" s="283">
        <v>3</v>
      </c>
      <c r="AI68" s="283">
        <v>3</v>
      </c>
      <c r="AJ68" s="283">
        <v>12</v>
      </c>
      <c r="AK68" s="283">
        <v>20</v>
      </c>
      <c r="AL68" s="283"/>
      <c r="AM68" s="283"/>
      <c r="AN68" s="283"/>
      <c r="AO68" s="283"/>
      <c r="AP68" s="283"/>
      <c r="AQ68" s="283"/>
      <c r="AR68" s="283">
        <v>3</v>
      </c>
      <c r="AS68" s="283" t="s">
        <v>4753</v>
      </c>
      <c r="AT68" s="283" t="s">
        <v>3727</v>
      </c>
      <c r="AU68" s="283" t="s">
        <v>4740</v>
      </c>
      <c r="AV68" s="283"/>
      <c r="AW68" s="283"/>
      <c r="AX68" s="283"/>
      <c r="AY68" s="283">
        <v>85</v>
      </c>
      <c r="AZ68" s="283">
        <v>120</v>
      </c>
      <c r="BA68" s="283">
        <v>2.5</v>
      </c>
      <c r="BB68" s="283">
        <v>5.0999999999999996</v>
      </c>
      <c r="BC68" s="283">
        <v>0</v>
      </c>
      <c r="BD68" s="283">
        <v>80</v>
      </c>
      <c r="BE68" s="283">
        <v>23</v>
      </c>
      <c r="BF68" s="283">
        <v>0</v>
      </c>
      <c r="BG68" s="283">
        <v>10</v>
      </c>
      <c r="BH68" s="283">
        <v>10</v>
      </c>
      <c r="BI68" s="283">
        <v>20</v>
      </c>
      <c r="BJ68" s="283">
        <v>0</v>
      </c>
      <c r="BK68" s="283">
        <v>14</v>
      </c>
      <c r="BL68" s="283">
        <v>25</v>
      </c>
      <c r="BM68" s="283">
        <v>14</v>
      </c>
      <c r="BN68" s="283">
        <v>5</v>
      </c>
      <c r="BO68" s="283" t="s">
        <v>3904</v>
      </c>
      <c r="BP68" s="283" t="s">
        <v>5001</v>
      </c>
      <c r="BQ68" s="283" t="s">
        <v>5004</v>
      </c>
    </row>
    <row r="69" spans="1:69">
      <c r="A69" s="283">
        <v>10003419</v>
      </c>
      <c r="B69" s="283" t="s">
        <v>4928</v>
      </c>
      <c r="C69" s="283">
        <v>6</v>
      </c>
      <c r="D69" s="283" t="s">
        <v>60</v>
      </c>
      <c r="E69" s="283" t="s">
        <v>3896</v>
      </c>
      <c r="F69" s="283" t="s">
        <v>3897</v>
      </c>
      <c r="G69" s="283" t="s">
        <v>3898</v>
      </c>
      <c r="H69" s="283">
        <v>180</v>
      </c>
      <c r="I69" s="283">
        <v>0</v>
      </c>
      <c r="J69" s="283">
        <v>0</v>
      </c>
      <c r="K69" s="283">
        <v>2</v>
      </c>
      <c r="L69" s="283">
        <v>25</v>
      </c>
      <c r="M69" s="283" t="s">
        <v>3930</v>
      </c>
      <c r="N69" s="283">
        <v>31.2</v>
      </c>
      <c r="O69" s="283">
        <v>30</v>
      </c>
      <c r="P69" s="283">
        <v>150</v>
      </c>
      <c r="Q69" s="283">
        <v>0</v>
      </c>
      <c r="R69" s="283">
        <v>0</v>
      </c>
      <c r="S69" s="283">
        <v>0</v>
      </c>
      <c r="T69" s="283">
        <v>130</v>
      </c>
      <c r="U69" s="283">
        <v>0</v>
      </c>
      <c r="V69" s="283">
        <v>227</v>
      </c>
      <c r="W69" s="283">
        <v>0</v>
      </c>
      <c r="X69" s="283">
        <v>92</v>
      </c>
      <c r="Y69" s="283">
        <v>92</v>
      </c>
      <c r="Z69" s="283">
        <v>70</v>
      </c>
      <c r="AA69" s="283">
        <v>70</v>
      </c>
      <c r="AB69" s="283">
        <v>71</v>
      </c>
      <c r="AC69" s="283">
        <v>71</v>
      </c>
      <c r="AD69" s="283">
        <v>0</v>
      </c>
      <c r="AE69" s="283">
        <v>0</v>
      </c>
      <c r="AF69" s="283">
        <v>21</v>
      </c>
      <c r="AG69" s="283">
        <v>28</v>
      </c>
      <c r="AH69" s="283">
        <v>27</v>
      </c>
      <c r="AI69" s="283">
        <v>30</v>
      </c>
      <c r="AJ69" s="283">
        <v>106</v>
      </c>
      <c r="AK69" s="283">
        <v>77</v>
      </c>
      <c r="AL69" s="283"/>
      <c r="AM69" s="283"/>
      <c r="AN69" s="283"/>
      <c r="AO69" s="283"/>
      <c r="AP69" s="283"/>
      <c r="AQ69" s="283"/>
      <c r="AR69" s="283">
        <v>4</v>
      </c>
      <c r="AS69" s="283" t="s">
        <v>796</v>
      </c>
      <c r="AT69" s="283" t="s">
        <v>796</v>
      </c>
      <c r="AU69" s="283" t="s">
        <v>4000</v>
      </c>
      <c r="AV69" s="283" t="s">
        <v>3999</v>
      </c>
      <c r="AW69" s="283"/>
      <c r="AX69" s="283"/>
      <c r="AY69" s="283">
        <v>60</v>
      </c>
      <c r="AZ69" s="283">
        <v>55</v>
      </c>
      <c r="BA69" s="283">
        <v>2.4</v>
      </c>
      <c r="BB69" s="283">
        <v>4.5</v>
      </c>
      <c r="BC69" s="283">
        <v>82</v>
      </c>
      <c r="BD69" s="283">
        <v>0</v>
      </c>
      <c r="BE69" s="283">
        <v>65</v>
      </c>
      <c r="BF69" s="283">
        <v>388</v>
      </c>
      <c r="BG69" s="283">
        <v>30</v>
      </c>
      <c r="BH69" s="283">
        <v>40</v>
      </c>
      <c r="BI69" s="283">
        <v>60</v>
      </c>
      <c r="BJ69" s="283">
        <v>40</v>
      </c>
      <c r="BK69" s="283">
        <v>4</v>
      </c>
      <c r="BL69" s="283">
        <v>8</v>
      </c>
      <c r="BM69" s="283">
        <v>0</v>
      </c>
      <c r="BN69" s="283">
        <v>10</v>
      </c>
      <c r="BO69" s="283" t="s">
        <v>3904</v>
      </c>
      <c r="BP69" s="283" t="s">
        <v>5001</v>
      </c>
      <c r="BQ69" s="283" t="s">
        <v>5004</v>
      </c>
    </row>
    <row r="70" spans="1:69">
      <c r="A70" s="283">
        <v>10003518</v>
      </c>
      <c r="B70" s="283" t="s">
        <v>5934</v>
      </c>
      <c r="C70" s="283">
        <v>5</v>
      </c>
      <c r="D70" s="283" t="s">
        <v>58</v>
      </c>
      <c r="E70" s="283" t="s">
        <v>3957</v>
      </c>
      <c r="F70" s="283" t="s">
        <v>4056</v>
      </c>
      <c r="G70" s="283" t="s">
        <v>4771</v>
      </c>
      <c r="H70" s="283">
        <v>12</v>
      </c>
      <c r="I70" s="283">
        <v>0</v>
      </c>
      <c r="J70" s="283">
        <v>0</v>
      </c>
      <c r="K70" s="283">
        <v>2</v>
      </c>
      <c r="L70" s="283">
        <v>30</v>
      </c>
      <c r="M70" s="283" t="s">
        <v>3930</v>
      </c>
      <c r="N70" s="283">
        <v>19</v>
      </c>
      <c r="O70" s="283">
        <v>12</v>
      </c>
      <c r="P70" s="283">
        <v>24</v>
      </c>
      <c r="Q70" s="283">
        <v>0</v>
      </c>
      <c r="R70" s="283">
        <v>75</v>
      </c>
      <c r="S70" s="283">
        <v>0</v>
      </c>
      <c r="T70" s="283">
        <v>23</v>
      </c>
      <c r="U70" s="283">
        <v>0</v>
      </c>
      <c r="V70" s="283">
        <v>0</v>
      </c>
      <c r="W70" s="283">
        <v>0</v>
      </c>
      <c r="X70" s="283">
        <v>108</v>
      </c>
      <c r="Y70" s="283">
        <v>108</v>
      </c>
      <c r="Z70" s="283">
        <v>45</v>
      </c>
      <c r="AA70" s="283">
        <v>45</v>
      </c>
      <c r="AB70" s="283">
        <v>40</v>
      </c>
      <c r="AC70" s="283">
        <v>40</v>
      </c>
      <c r="AD70" s="283">
        <v>0</v>
      </c>
      <c r="AE70" s="283">
        <v>0</v>
      </c>
      <c r="AF70" s="283">
        <v>3</v>
      </c>
      <c r="AG70" s="283">
        <v>3</v>
      </c>
      <c r="AH70" s="283">
        <v>3</v>
      </c>
      <c r="AI70" s="283">
        <v>3</v>
      </c>
      <c r="AJ70" s="283">
        <v>12</v>
      </c>
      <c r="AK70" s="283">
        <v>20</v>
      </c>
      <c r="AL70" s="283"/>
      <c r="AM70" s="283"/>
      <c r="AN70" s="283"/>
      <c r="AO70" s="283"/>
      <c r="AP70" s="283"/>
      <c r="AQ70" s="283"/>
      <c r="AR70" s="283">
        <v>3</v>
      </c>
      <c r="AS70" s="283" t="s">
        <v>4753</v>
      </c>
      <c r="AT70" s="283" t="s">
        <v>3727</v>
      </c>
      <c r="AU70" s="283" t="s">
        <v>4740</v>
      </c>
      <c r="AV70" s="283"/>
      <c r="AW70" s="283"/>
      <c r="AX70" s="283"/>
      <c r="AY70" s="283">
        <v>85</v>
      </c>
      <c r="AZ70" s="283">
        <v>120</v>
      </c>
      <c r="BA70" s="283">
        <v>2.5</v>
      </c>
      <c r="BB70" s="283">
        <v>5.0999999999999996</v>
      </c>
      <c r="BC70" s="283">
        <v>0</v>
      </c>
      <c r="BD70" s="283">
        <v>75</v>
      </c>
      <c r="BE70" s="283">
        <v>23</v>
      </c>
      <c r="BF70" s="283">
        <v>0</v>
      </c>
      <c r="BG70" s="283">
        <v>10</v>
      </c>
      <c r="BH70" s="283">
        <v>10</v>
      </c>
      <c r="BI70" s="283">
        <v>20</v>
      </c>
      <c r="BJ70" s="283">
        <v>0</v>
      </c>
      <c r="BK70" s="283">
        <v>14</v>
      </c>
      <c r="BL70" s="283">
        <v>25</v>
      </c>
      <c r="BM70" s="283">
        <v>14</v>
      </c>
      <c r="BN70" s="283">
        <v>5</v>
      </c>
      <c r="BO70" s="283" t="s">
        <v>3904</v>
      </c>
      <c r="BP70" s="283" t="s">
        <v>5001</v>
      </c>
      <c r="BQ70" s="283" t="s">
        <v>5004</v>
      </c>
    </row>
    <row r="71" spans="1:69">
      <c r="A71" s="283">
        <v>10003519</v>
      </c>
      <c r="B71" s="283" t="s">
        <v>4927</v>
      </c>
      <c r="C71" s="283">
        <v>6</v>
      </c>
      <c r="D71" s="283" t="s">
        <v>53</v>
      </c>
      <c r="E71" s="283" t="s">
        <v>3957</v>
      </c>
      <c r="F71" s="283" t="s">
        <v>3940</v>
      </c>
      <c r="G71" s="283" t="s">
        <v>3898</v>
      </c>
      <c r="H71" s="283">
        <v>70</v>
      </c>
      <c r="I71" s="283">
        <v>2</v>
      </c>
      <c r="J71" s="283">
        <v>0</v>
      </c>
      <c r="K71" s="283">
        <v>2</v>
      </c>
      <c r="L71" s="283">
        <v>25</v>
      </c>
      <c r="M71" s="283" t="s">
        <v>3930</v>
      </c>
      <c r="N71" s="283">
        <v>33</v>
      </c>
      <c r="O71" s="283">
        <v>10</v>
      </c>
      <c r="P71" s="283">
        <v>60</v>
      </c>
      <c r="Q71" s="283">
        <v>0</v>
      </c>
      <c r="R71" s="283">
        <v>99</v>
      </c>
      <c r="S71" s="283">
        <v>0</v>
      </c>
      <c r="T71" s="283">
        <v>75</v>
      </c>
      <c r="U71" s="283">
        <v>10</v>
      </c>
      <c r="V71" s="283">
        <v>55</v>
      </c>
      <c r="W71" s="283">
        <v>0</v>
      </c>
      <c r="X71" s="283">
        <v>85</v>
      </c>
      <c r="Y71" s="283">
        <v>85</v>
      </c>
      <c r="Z71" s="283">
        <v>150</v>
      </c>
      <c r="AA71" s="283">
        <v>150</v>
      </c>
      <c r="AB71" s="283">
        <v>50</v>
      </c>
      <c r="AC71" s="283">
        <v>50</v>
      </c>
      <c r="AD71" s="283">
        <v>99</v>
      </c>
      <c r="AE71" s="283">
        <v>99</v>
      </c>
      <c r="AF71" s="283">
        <v>0</v>
      </c>
      <c r="AG71" s="283"/>
      <c r="AH71" s="283"/>
      <c r="AI71" s="283"/>
      <c r="AJ71" s="283">
        <v>0</v>
      </c>
      <c r="AK71" s="283">
        <v>0</v>
      </c>
      <c r="AL71" s="283"/>
      <c r="AM71" s="283"/>
      <c r="AN71" s="283"/>
      <c r="AO71" s="283"/>
      <c r="AP71" s="283"/>
      <c r="AQ71" s="283"/>
      <c r="AR71" s="283">
        <v>4</v>
      </c>
      <c r="AS71" s="283" t="s">
        <v>3959</v>
      </c>
      <c r="AT71" s="283" t="s">
        <v>4427</v>
      </c>
      <c r="AU71" s="283" t="s">
        <v>4453</v>
      </c>
      <c r="AV71" s="283" t="s">
        <v>4313</v>
      </c>
      <c r="AW71" s="283"/>
      <c r="AX71" s="283"/>
      <c r="AY71" s="283">
        <v>10</v>
      </c>
      <c r="AZ71" s="283">
        <v>10</v>
      </c>
      <c r="BA71" s="283">
        <v>1</v>
      </c>
      <c r="BB71" s="283">
        <v>1</v>
      </c>
      <c r="BC71" s="283">
        <v>4</v>
      </c>
      <c r="BD71" s="283">
        <v>99</v>
      </c>
      <c r="BE71" s="283">
        <v>75</v>
      </c>
      <c r="BF71" s="283">
        <v>0</v>
      </c>
      <c r="BG71" s="283">
        <v>4</v>
      </c>
      <c r="BH71" s="283">
        <v>8</v>
      </c>
      <c r="BI71" s="283">
        <v>6</v>
      </c>
      <c r="BJ71" s="283">
        <v>0</v>
      </c>
      <c r="BK71" s="283">
        <v>2</v>
      </c>
      <c r="BL71" s="283">
        <v>12</v>
      </c>
      <c r="BM71" s="283">
        <v>9</v>
      </c>
      <c r="BN71" s="283">
        <v>12</v>
      </c>
      <c r="BO71" s="283" t="s">
        <v>3904</v>
      </c>
      <c r="BP71" s="283" t="s">
        <v>5001</v>
      </c>
      <c r="BQ71" s="283" t="s">
        <v>5004</v>
      </c>
    </row>
    <row r="72" spans="1:69">
      <c r="A72" s="283">
        <v>10003618</v>
      </c>
      <c r="B72" s="283" t="s">
        <v>5935</v>
      </c>
      <c r="C72" s="283">
        <v>6</v>
      </c>
      <c r="D72" s="283" t="s">
        <v>58</v>
      </c>
      <c r="E72" s="283" t="s">
        <v>3957</v>
      </c>
      <c r="F72" s="283" t="s">
        <v>4056</v>
      </c>
      <c r="G72" s="283" t="s">
        <v>4771</v>
      </c>
      <c r="H72" s="283">
        <v>16</v>
      </c>
      <c r="I72" s="283">
        <v>0</v>
      </c>
      <c r="J72" s="283">
        <v>0</v>
      </c>
      <c r="K72" s="283">
        <v>2</v>
      </c>
      <c r="L72" s="283">
        <v>30</v>
      </c>
      <c r="M72" s="283" t="s">
        <v>3930</v>
      </c>
      <c r="N72" s="283">
        <v>26</v>
      </c>
      <c r="O72" s="283">
        <v>12</v>
      </c>
      <c r="P72" s="283">
        <v>28</v>
      </c>
      <c r="Q72" s="283">
        <v>0</v>
      </c>
      <c r="R72" s="283">
        <v>90</v>
      </c>
      <c r="S72" s="283">
        <v>0</v>
      </c>
      <c r="T72" s="283">
        <v>27</v>
      </c>
      <c r="U72" s="283">
        <v>0</v>
      </c>
      <c r="V72" s="283">
        <v>0</v>
      </c>
      <c r="W72" s="283">
        <v>0</v>
      </c>
      <c r="X72" s="283">
        <v>109</v>
      </c>
      <c r="Y72" s="283">
        <v>109</v>
      </c>
      <c r="Z72" s="283">
        <v>60</v>
      </c>
      <c r="AA72" s="283">
        <v>60</v>
      </c>
      <c r="AB72" s="283">
        <v>50</v>
      </c>
      <c r="AC72" s="283">
        <v>50</v>
      </c>
      <c r="AD72" s="283">
        <v>0</v>
      </c>
      <c r="AE72" s="283">
        <v>0</v>
      </c>
      <c r="AF72" s="283">
        <v>3</v>
      </c>
      <c r="AG72" s="283">
        <v>3</v>
      </c>
      <c r="AH72" s="283">
        <v>3</v>
      </c>
      <c r="AI72" s="283">
        <v>3</v>
      </c>
      <c r="AJ72" s="283">
        <v>12</v>
      </c>
      <c r="AK72" s="283">
        <v>20</v>
      </c>
      <c r="AL72" s="283"/>
      <c r="AM72" s="283"/>
      <c r="AN72" s="283"/>
      <c r="AO72" s="283"/>
      <c r="AP72" s="283"/>
      <c r="AQ72" s="283"/>
      <c r="AR72" s="283">
        <v>3</v>
      </c>
      <c r="AS72" s="283" t="s">
        <v>3727</v>
      </c>
      <c r="AT72" s="283" t="s">
        <v>4583</v>
      </c>
      <c r="AU72" s="283" t="s">
        <v>4583</v>
      </c>
      <c r="AV72" s="283"/>
      <c r="AW72" s="283"/>
      <c r="AX72" s="283"/>
      <c r="AY72" s="283">
        <v>85</v>
      </c>
      <c r="AZ72" s="283">
        <v>120</v>
      </c>
      <c r="BA72" s="283">
        <v>2.5</v>
      </c>
      <c r="BB72" s="283">
        <v>5.0999999999999996</v>
      </c>
      <c r="BC72" s="283">
        <v>0</v>
      </c>
      <c r="BD72" s="283">
        <v>90</v>
      </c>
      <c r="BE72" s="283">
        <v>27</v>
      </c>
      <c r="BF72" s="283">
        <v>0</v>
      </c>
      <c r="BG72" s="283">
        <v>10</v>
      </c>
      <c r="BH72" s="283">
        <v>10</v>
      </c>
      <c r="BI72" s="283">
        <v>20</v>
      </c>
      <c r="BJ72" s="283">
        <v>0</v>
      </c>
      <c r="BK72" s="283">
        <v>12</v>
      </c>
      <c r="BL72" s="283">
        <v>15</v>
      </c>
      <c r="BM72" s="283">
        <v>12</v>
      </c>
      <c r="BN72" s="283">
        <v>0</v>
      </c>
      <c r="BO72" s="283" t="s">
        <v>3904</v>
      </c>
      <c r="BP72" s="283" t="s">
        <v>5001</v>
      </c>
      <c r="BQ72" s="283" t="s">
        <v>5004</v>
      </c>
    </row>
    <row r="73" spans="1:69">
      <c r="A73" s="283">
        <v>10003619</v>
      </c>
      <c r="B73" s="283" t="s">
        <v>4926</v>
      </c>
      <c r="C73" s="283">
        <v>6</v>
      </c>
      <c r="D73" s="283" t="s">
        <v>3644</v>
      </c>
      <c r="E73" s="283" t="s">
        <v>3957</v>
      </c>
      <c r="F73" s="283" t="s">
        <v>3940</v>
      </c>
      <c r="G73" s="283" t="s">
        <v>3898</v>
      </c>
      <c r="H73" s="283">
        <v>50</v>
      </c>
      <c r="I73" s="283">
        <v>2</v>
      </c>
      <c r="J73" s="283">
        <v>0</v>
      </c>
      <c r="K73" s="283">
        <v>2</v>
      </c>
      <c r="L73" s="283">
        <v>99</v>
      </c>
      <c r="M73" s="283" t="s">
        <v>3930</v>
      </c>
      <c r="N73" s="283">
        <v>25</v>
      </c>
      <c r="O73" s="283">
        <v>10</v>
      </c>
      <c r="P73" s="283">
        <v>79</v>
      </c>
      <c r="Q73" s="283">
        <v>0</v>
      </c>
      <c r="R73" s="283">
        <v>0</v>
      </c>
      <c r="S73" s="283">
        <v>0</v>
      </c>
      <c r="T73" s="283">
        <v>33</v>
      </c>
      <c r="U73" s="283">
        <v>20</v>
      </c>
      <c r="V73" s="283">
        <v>55</v>
      </c>
      <c r="W73" s="283">
        <v>0</v>
      </c>
      <c r="X73" s="283">
        <v>85</v>
      </c>
      <c r="Y73" s="283">
        <v>85</v>
      </c>
      <c r="Z73" s="283">
        <v>90</v>
      </c>
      <c r="AA73" s="283">
        <v>100</v>
      </c>
      <c r="AB73" s="283">
        <v>35</v>
      </c>
      <c r="AC73" s="283">
        <v>35</v>
      </c>
      <c r="AD73" s="283">
        <v>0</v>
      </c>
      <c r="AE73" s="283">
        <v>0</v>
      </c>
      <c r="AF73" s="283">
        <v>0</v>
      </c>
      <c r="AG73" s="283"/>
      <c r="AH73" s="283"/>
      <c r="AI73" s="283"/>
      <c r="AJ73" s="283">
        <v>0</v>
      </c>
      <c r="AK73" s="283">
        <v>0</v>
      </c>
      <c r="AL73" s="283"/>
      <c r="AM73" s="283"/>
      <c r="AN73" s="283"/>
      <c r="AO73" s="283"/>
      <c r="AP73" s="283"/>
      <c r="AQ73" s="283"/>
      <c r="AR73" s="283">
        <v>2</v>
      </c>
      <c r="AS73" s="283" t="s">
        <v>3906</v>
      </c>
      <c r="AT73" s="283" t="s">
        <v>3999</v>
      </c>
      <c r="AU73" s="283"/>
      <c r="AV73" s="283"/>
      <c r="AW73" s="283"/>
      <c r="AX73" s="283"/>
      <c r="AY73" s="283">
        <v>10</v>
      </c>
      <c r="AZ73" s="283">
        <v>10</v>
      </c>
      <c r="BA73" s="283">
        <v>1</v>
      </c>
      <c r="BB73" s="283">
        <v>1</v>
      </c>
      <c r="BC73" s="283">
        <v>45</v>
      </c>
      <c r="BD73" s="283">
        <v>0</v>
      </c>
      <c r="BE73" s="283">
        <v>17</v>
      </c>
      <c r="BF73" s="283">
        <v>0</v>
      </c>
      <c r="BG73" s="283">
        <v>2</v>
      </c>
      <c r="BH73" s="283">
        <v>2</v>
      </c>
      <c r="BI73" s="283">
        <v>2</v>
      </c>
      <c r="BJ73" s="283">
        <v>0</v>
      </c>
      <c r="BK73" s="283">
        <v>0</v>
      </c>
      <c r="BL73" s="283">
        <v>13</v>
      </c>
      <c r="BM73" s="283">
        <v>15</v>
      </c>
      <c r="BN73" s="283">
        <v>3</v>
      </c>
      <c r="BO73" s="283" t="s">
        <v>3904</v>
      </c>
      <c r="BP73" s="283" t="s">
        <v>5001</v>
      </c>
      <c r="BQ73" s="283" t="s">
        <v>5004</v>
      </c>
    </row>
    <row r="74" spans="1:69">
      <c r="A74" s="283">
        <v>10003718</v>
      </c>
      <c r="B74" s="283" t="s">
        <v>5936</v>
      </c>
      <c r="C74" s="283">
        <v>6</v>
      </c>
      <c r="D74" s="283" t="s">
        <v>58</v>
      </c>
      <c r="E74" s="283" t="s">
        <v>3957</v>
      </c>
      <c r="F74" s="283" t="s">
        <v>4056</v>
      </c>
      <c r="G74" s="283" t="s">
        <v>4771</v>
      </c>
      <c r="H74" s="283">
        <v>16</v>
      </c>
      <c r="I74" s="283">
        <v>0</v>
      </c>
      <c r="J74" s="283">
        <v>0</v>
      </c>
      <c r="K74" s="283">
        <v>2</v>
      </c>
      <c r="L74" s="283">
        <v>30</v>
      </c>
      <c r="M74" s="283" t="s">
        <v>3930</v>
      </c>
      <c r="N74" s="283">
        <v>22</v>
      </c>
      <c r="O74" s="283">
        <v>12</v>
      </c>
      <c r="P74" s="283">
        <v>28</v>
      </c>
      <c r="Q74" s="283">
        <v>0</v>
      </c>
      <c r="R74" s="283">
        <v>85</v>
      </c>
      <c r="S74" s="283">
        <v>0</v>
      </c>
      <c r="T74" s="283">
        <v>27</v>
      </c>
      <c r="U74" s="283">
        <v>0</v>
      </c>
      <c r="V74" s="283">
        <v>0</v>
      </c>
      <c r="W74" s="283">
        <v>0</v>
      </c>
      <c r="X74" s="283">
        <v>109</v>
      </c>
      <c r="Y74" s="283">
        <v>109</v>
      </c>
      <c r="Z74" s="283">
        <v>55</v>
      </c>
      <c r="AA74" s="283">
        <v>55</v>
      </c>
      <c r="AB74" s="283">
        <v>45</v>
      </c>
      <c r="AC74" s="283">
        <v>45</v>
      </c>
      <c r="AD74" s="283">
        <v>0</v>
      </c>
      <c r="AE74" s="283">
        <v>0</v>
      </c>
      <c r="AF74" s="283">
        <v>3</v>
      </c>
      <c r="AG74" s="283">
        <v>3</v>
      </c>
      <c r="AH74" s="283">
        <v>3</v>
      </c>
      <c r="AI74" s="283">
        <v>3</v>
      </c>
      <c r="AJ74" s="283">
        <v>12</v>
      </c>
      <c r="AK74" s="283">
        <v>20</v>
      </c>
      <c r="AL74" s="283"/>
      <c r="AM74" s="283"/>
      <c r="AN74" s="283"/>
      <c r="AO74" s="283"/>
      <c r="AP74" s="283"/>
      <c r="AQ74" s="283"/>
      <c r="AR74" s="283">
        <v>3</v>
      </c>
      <c r="AS74" s="283" t="s">
        <v>4719</v>
      </c>
      <c r="AT74" s="283" t="s">
        <v>3727</v>
      </c>
      <c r="AU74" s="283" t="s">
        <v>4740</v>
      </c>
      <c r="AV74" s="283"/>
      <c r="AW74" s="283"/>
      <c r="AX74" s="283"/>
      <c r="AY74" s="283">
        <v>85</v>
      </c>
      <c r="AZ74" s="283">
        <v>120</v>
      </c>
      <c r="BA74" s="283">
        <v>2.5</v>
      </c>
      <c r="BB74" s="283">
        <v>5.0999999999999996</v>
      </c>
      <c r="BC74" s="283">
        <v>0</v>
      </c>
      <c r="BD74" s="283">
        <v>85</v>
      </c>
      <c r="BE74" s="283">
        <v>27</v>
      </c>
      <c r="BF74" s="283">
        <v>0</v>
      </c>
      <c r="BG74" s="283">
        <v>10</v>
      </c>
      <c r="BH74" s="283">
        <v>10</v>
      </c>
      <c r="BI74" s="283">
        <v>20</v>
      </c>
      <c r="BJ74" s="283">
        <v>0</v>
      </c>
      <c r="BK74" s="283">
        <v>14</v>
      </c>
      <c r="BL74" s="283">
        <v>24</v>
      </c>
      <c r="BM74" s="283">
        <v>14</v>
      </c>
      <c r="BN74" s="283">
        <v>0</v>
      </c>
      <c r="BO74" s="283" t="s">
        <v>3904</v>
      </c>
      <c r="BP74" s="283" t="s">
        <v>5001</v>
      </c>
      <c r="BQ74" s="283" t="s">
        <v>5004</v>
      </c>
    </row>
    <row r="75" spans="1:69">
      <c r="A75" s="283">
        <v>10003719</v>
      </c>
      <c r="B75" s="283" t="s">
        <v>4925</v>
      </c>
      <c r="C75" s="283">
        <v>6</v>
      </c>
      <c r="D75" s="283" t="s">
        <v>3650</v>
      </c>
      <c r="E75" s="283" t="s">
        <v>3957</v>
      </c>
      <c r="F75" s="283" t="s">
        <v>3935</v>
      </c>
      <c r="G75" s="283" t="s">
        <v>3898</v>
      </c>
      <c r="H75" s="283">
        <v>90</v>
      </c>
      <c r="I75" s="283">
        <v>2</v>
      </c>
      <c r="J75" s="283">
        <v>0</v>
      </c>
      <c r="K75" s="283">
        <v>2</v>
      </c>
      <c r="L75" s="283">
        <v>99</v>
      </c>
      <c r="M75" s="283" t="s">
        <v>3930</v>
      </c>
      <c r="N75" s="283">
        <v>25</v>
      </c>
      <c r="O75" s="283">
        <v>30</v>
      </c>
      <c r="P75" s="283">
        <v>80</v>
      </c>
      <c r="Q75" s="283">
        <v>10</v>
      </c>
      <c r="R75" s="283">
        <v>1</v>
      </c>
      <c r="S75" s="283">
        <v>0</v>
      </c>
      <c r="T75" s="283">
        <v>85</v>
      </c>
      <c r="U75" s="283">
        <v>0</v>
      </c>
      <c r="V75" s="283">
        <v>90</v>
      </c>
      <c r="W75" s="283">
        <v>30</v>
      </c>
      <c r="X75" s="283">
        <v>92</v>
      </c>
      <c r="Y75" s="283">
        <v>92</v>
      </c>
      <c r="Z75" s="283">
        <v>90</v>
      </c>
      <c r="AA75" s="283">
        <v>105</v>
      </c>
      <c r="AB75" s="283">
        <v>35</v>
      </c>
      <c r="AC75" s="283">
        <v>35</v>
      </c>
      <c r="AD75" s="283">
        <v>0</v>
      </c>
      <c r="AE75" s="283">
        <v>0</v>
      </c>
      <c r="AF75" s="283">
        <v>16</v>
      </c>
      <c r="AG75" s="283">
        <v>16</v>
      </c>
      <c r="AH75" s="283">
        <v>16</v>
      </c>
      <c r="AI75" s="283">
        <v>16</v>
      </c>
      <c r="AJ75" s="283">
        <v>64</v>
      </c>
      <c r="AK75" s="283">
        <v>0</v>
      </c>
      <c r="AL75" s="283"/>
      <c r="AM75" s="283"/>
      <c r="AN75" s="283"/>
      <c r="AO75" s="283"/>
      <c r="AP75" s="283"/>
      <c r="AQ75" s="283"/>
      <c r="AR75" s="283">
        <v>4</v>
      </c>
      <c r="AS75" s="283" t="s">
        <v>4293</v>
      </c>
      <c r="AT75" s="283" t="s">
        <v>4294</v>
      </c>
      <c r="AU75" s="283" t="s">
        <v>4690</v>
      </c>
      <c r="AV75" s="283" t="s">
        <v>4690</v>
      </c>
      <c r="AW75" s="283"/>
      <c r="AX75" s="283"/>
      <c r="AY75" s="283">
        <v>10</v>
      </c>
      <c r="AZ75" s="283">
        <v>10</v>
      </c>
      <c r="BA75" s="283">
        <v>1</v>
      </c>
      <c r="BB75" s="283">
        <v>1</v>
      </c>
      <c r="BC75" s="283">
        <v>85</v>
      </c>
      <c r="BD75" s="283">
        <v>1</v>
      </c>
      <c r="BE75" s="283">
        <v>85</v>
      </c>
      <c r="BF75" s="283">
        <v>144</v>
      </c>
      <c r="BG75" s="283">
        <v>8</v>
      </c>
      <c r="BH75" s="283">
        <v>12</v>
      </c>
      <c r="BI75" s="283">
        <v>10</v>
      </c>
      <c r="BJ75" s="283">
        <v>16</v>
      </c>
      <c r="BK75" s="283">
        <v>26</v>
      </c>
      <c r="BL75" s="283">
        <v>19</v>
      </c>
      <c r="BM75" s="283">
        <v>6</v>
      </c>
      <c r="BN75" s="283">
        <v>52</v>
      </c>
      <c r="BO75" s="283" t="s">
        <v>3904</v>
      </c>
      <c r="BP75" s="283" t="s">
        <v>5001</v>
      </c>
      <c r="BQ75" s="283" t="s">
        <v>5004</v>
      </c>
    </row>
    <row r="76" spans="1:69">
      <c r="A76" s="283">
        <v>10003818</v>
      </c>
      <c r="B76" s="283" t="s">
        <v>5937</v>
      </c>
      <c r="C76" s="283">
        <v>4</v>
      </c>
      <c r="D76" s="283" t="s">
        <v>3648</v>
      </c>
      <c r="E76" s="283" t="s">
        <v>3896</v>
      </c>
      <c r="F76" s="283" t="s">
        <v>4929</v>
      </c>
      <c r="G76" s="283" t="s">
        <v>4771</v>
      </c>
      <c r="H76" s="283">
        <v>84</v>
      </c>
      <c r="I76" s="283">
        <v>0</v>
      </c>
      <c r="J76" s="283">
        <v>0</v>
      </c>
      <c r="K76" s="283">
        <v>2</v>
      </c>
      <c r="L76" s="283">
        <v>30</v>
      </c>
      <c r="M76" s="283" t="s">
        <v>3899</v>
      </c>
      <c r="N76" s="283">
        <v>28</v>
      </c>
      <c r="O76" s="283">
        <v>30</v>
      </c>
      <c r="P76" s="283">
        <v>107</v>
      </c>
      <c r="Q76" s="283">
        <v>0</v>
      </c>
      <c r="R76" s="283">
        <v>75</v>
      </c>
      <c r="S76" s="283">
        <v>0</v>
      </c>
      <c r="T76" s="283">
        <v>97</v>
      </c>
      <c r="U76" s="283">
        <v>0</v>
      </c>
      <c r="V76" s="283">
        <v>80</v>
      </c>
      <c r="W76" s="283">
        <v>0</v>
      </c>
      <c r="X76" s="283">
        <v>107</v>
      </c>
      <c r="Y76" s="283">
        <v>107</v>
      </c>
      <c r="Z76" s="283">
        <v>57</v>
      </c>
      <c r="AA76" s="283">
        <v>57</v>
      </c>
      <c r="AB76" s="283">
        <v>30</v>
      </c>
      <c r="AC76" s="283">
        <v>30</v>
      </c>
      <c r="AD76" s="283">
        <v>0</v>
      </c>
      <c r="AE76" s="283">
        <v>0</v>
      </c>
      <c r="AF76" s="283">
        <v>3</v>
      </c>
      <c r="AG76" s="283">
        <v>3</v>
      </c>
      <c r="AH76" s="283">
        <v>3</v>
      </c>
      <c r="AI76" s="283">
        <v>3</v>
      </c>
      <c r="AJ76" s="283">
        <v>12</v>
      </c>
      <c r="AK76" s="283">
        <v>20</v>
      </c>
      <c r="AL76" s="283"/>
      <c r="AM76" s="283"/>
      <c r="AN76" s="283"/>
      <c r="AO76" s="283"/>
      <c r="AP76" s="283"/>
      <c r="AQ76" s="283"/>
      <c r="AR76" s="283">
        <v>4</v>
      </c>
      <c r="AS76" s="283" t="s">
        <v>4545</v>
      </c>
      <c r="AT76" s="283" t="s">
        <v>4545</v>
      </c>
      <c r="AU76" s="283" t="s">
        <v>4654</v>
      </c>
      <c r="AV76" s="283" t="s">
        <v>4545</v>
      </c>
      <c r="AW76" s="283"/>
      <c r="AX76" s="283"/>
      <c r="AY76" s="283">
        <v>85</v>
      </c>
      <c r="AZ76" s="283">
        <v>120</v>
      </c>
      <c r="BA76" s="283">
        <v>2.5</v>
      </c>
      <c r="BB76" s="283">
        <v>5.0999999999999996</v>
      </c>
      <c r="BC76" s="283">
        <v>107</v>
      </c>
      <c r="BD76" s="283">
        <v>75</v>
      </c>
      <c r="BE76" s="283">
        <v>97</v>
      </c>
      <c r="BF76" s="283">
        <v>94</v>
      </c>
      <c r="BG76" s="283">
        <v>0</v>
      </c>
      <c r="BH76" s="283">
        <v>0</v>
      </c>
      <c r="BI76" s="283">
        <v>0</v>
      </c>
      <c r="BJ76" s="283">
        <v>0</v>
      </c>
      <c r="BK76" s="283">
        <v>4</v>
      </c>
      <c r="BL76" s="283">
        <v>64</v>
      </c>
      <c r="BM76" s="283">
        <v>72</v>
      </c>
      <c r="BN76" s="283">
        <v>0</v>
      </c>
      <c r="BO76" s="283" t="s">
        <v>3904</v>
      </c>
      <c r="BP76" s="283" t="s">
        <v>5001</v>
      </c>
      <c r="BQ76" s="283" t="s">
        <v>5004</v>
      </c>
    </row>
    <row r="77" spans="1:69">
      <c r="A77" s="283">
        <v>10003918</v>
      </c>
      <c r="B77" s="283" t="s">
        <v>5938</v>
      </c>
      <c r="C77" s="283">
        <v>5</v>
      </c>
      <c r="D77" s="283" t="s">
        <v>3648</v>
      </c>
      <c r="E77" s="283" t="s">
        <v>3896</v>
      </c>
      <c r="F77" s="283" t="s">
        <v>4929</v>
      </c>
      <c r="G77" s="283" t="s">
        <v>4771</v>
      </c>
      <c r="H77" s="283">
        <v>92</v>
      </c>
      <c r="I77" s="283">
        <v>0</v>
      </c>
      <c r="J77" s="283">
        <v>0</v>
      </c>
      <c r="K77" s="283">
        <v>2</v>
      </c>
      <c r="L77" s="283">
        <v>30</v>
      </c>
      <c r="M77" s="283" t="s">
        <v>3899</v>
      </c>
      <c r="N77" s="283">
        <v>29</v>
      </c>
      <c r="O77" s="283">
        <v>30</v>
      </c>
      <c r="P77" s="283">
        <v>117</v>
      </c>
      <c r="Q77" s="283">
        <v>0</v>
      </c>
      <c r="R77" s="283">
        <v>80</v>
      </c>
      <c r="S77" s="283">
        <v>0</v>
      </c>
      <c r="T77" s="283">
        <v>102</v>
      </c>
      <c r="U77" s="283">
        <v>0</v>
      </c>
      <c r="V77" s="283">
        <v>90</v>
      </c>
      <c r="W77" s="283">
        <v>0</v>
      </c>
      <c r="X77" s="283">
        <v>108</v>
      </c>
      <c r="Y77" s="283">
        <v>108</v>
      </c>
      <c r="Z77" s="283">
        <v>62</v>
      </c>
      <c r="AA77" s="283">
        <v>62</v>
      </c>
      <c r="AB77" s="283">
        <v>35</v>
      </c>
      <c r="AC77" s="283">
        <v>35</v>
      </c>
      <c r="AD77" s="283">
        <v>0</v>
      </c>
      <c r="AE77" s="283">
        <v>0</v>
      </c>
      <c r="AF77" s="283">
        <v>3</v>
      </c>
      <c r="AG77" s="283">
        <v>3</v>
      </c>
      <c r="AH77" s="283">
        <v>3</v>
      </c>
      <c r="AI77" s="283">
        <v>3</v>
      </c>
      <c r="AJ77" s="283">
        <v>12</v>
      </c>
      <c r="AK77" s="283">
        <v>20</v>
      </c>
      <c r="AL77" s="283"/>
      <c r="AM77" s="283"/>
      <c r="AN77" s="283"/>
      <c r="AO77" s="283"/>
      <c r="AP77" s="283"/>
      <c r="AQ77" s="283"/>
      <c r="AR77" s="283">
        <v>4</v>
      </c>
      <c r="AS77" s="283" t="s">
        <v>5805</v>
      </c>
      <c r="AT77" s="283" t="s">
        <v>5805</v>
      </c>
      <c r="AU77" s="283" t="s">
        <v>4545</v>
      </c>
      <c r="AV77" s="283" t="s">
        <v>4499</v>
      </c>
      <c r="AW77" s="283"/>
      <c r="AX77" s="283"/>
      <c r="AY77" s="283">
        <v>85</v>
      </c>
      <c r="AZ77" s="283">
        <v>120</v>
      </c>
      <c r="BA77" s="283">
        <v>2.5</v>
      </c>
      <c r="BB77" s="283">
        <v>5.0999999999999996</v>
      </c>
      <c r="BC77" s="283">
        <v>117</v>
      </c>
      <c r="BD77" s="283">
        <v>80</v>
      </c>
      <c r="BE77" s="283">
        <v>102</v>
      </c>
      <c r="BF77" s="283">
        <v>114</v>
      </c>
      <c r="BG77" s="283">
        <v>0</v>
      </c>
      <c r="BH77" s="283">
        <v>0</v>
      </c>
      <c r="BI77" s="283">
        <v>0</v>
      </c>
      <c r="BJ77" s="283">
        <v>0</v>
      </c>
      <c r="BK77" s="283">
        <v>48</v>
      </c>
      <c r="BL77" s="283">
        <v>130</v>
      </c>
      <c r="BM77" s="283">
        <v>74</v>
      </c>
      <c r="BN77" s="283">
        <v>15</v>
      </c>
      <c r="BO77" s="283" t="s">
        <v>3904</v>
      </c>
      <c r="BP77" s="283" t="s">
        <v>5001</v>
      </c>
      <c r="BQ77" s="283" t="s">
        <v>5004</v>
      </c>
    </row>
    <row r="78" spans="1:69">
      <c r="A78" s="283">
        <v>10004018</v>
      </c>
      <c r="B78" s="283" t="s">
        <v>5939</v>
      </c>
      <c r="C78" s="283">
        <v>6</v>
      </c>
      <c r="D78" s="283" t="s">
        <v>3648</v>
      </c>
      <c r="E78" s="283" t="s">
        <v>3896</v>
      </c>
      <c r="F78" s="283" t="s">
        <v>4929</v>
      </c>
      <c r="G78" s="283" t="s">
        <v>4771</v>
      </c>
      <c r="H78" s="283">
        <v>108</v>
      </c>
      <c r="I78" s="283">
        <v>0</v>
      </c>
      <c r="J78" s="283">
        <v>0</v>
      </c>
      <c r="K78" s="283">
        <v>2</v>
      </c>
      <c r="L78" s="283">
        <v>30</v>
      </c>
      <c r="M78" s="283" t="s">
        <v>3899</v>
      </c>
      <c r="N78" s="283">
        <v>30</v>
      </c>
      <c r="O78" s="283">
        <v>30</v>
      </c>
      <c r="P78" s="283">
        <v>130</v>
      </c>
      <c r="Q78" s="283">
        <v>0</v>
      </c>
      <c r="R78" s="283">
        <v>85</v>
      </c>
      <c r="S78" s="283">
        <v>0</v>
      </c>
      <c r="T78" s="283">
        <v>110</v>
      </c>
      <c r="U78" s="283">
        <v>0</v>
      </c>
      <c r="V78" s="283">
        <v>107</v>
      </c>
      <c r="W78" s="283">
        <v>0</v>
      </c>
      <c r="X78" s="283">
        <v>109</v>
      </c>
      <c r="Y78" s="283">
        <v>109</v>
      </c>
      <c r="Z78" s="283">
        <v>68</v>
      </c>
      <c r="AA78" s="283">
        <v>68</v>
      </c>
      <c r="AB78" s="283">
        <v>40</v>
      </c>
      <c r="AC78" s="283">
        <v>40</v>
      </c>
      <c r="AD78" s="283">
        <v>0</v>
      </c>
      <c r="AE78" s="283">
        <v>0</v>
      </c>
      <c r="AF78" s="283">
        <v>3</v>
      </c>
      <c r="AG78" s="283">
        <v>3</v>
      </c>
      <c r="AH78" s="283">
        <v>3</v>
      </c>
      <c r="AI78" s="283">
        <v>3</v>
      </c>
      <c r="AJ78" s="283">
        <v>12</v>
      </c>
      <c r="AK78" s="283">
        <v>20</v>
      </c>
      <c r="AL78" s="283"/>
      <c r="AM78" s="283"/>
      <c r="AN78" s="283"/>
      <c r="AO78" s="283"/>
      <c r="AP78" s="283"/>
      <c r="AQ78" s="283"/>
      <c r="AR78" s="283">
        <v>4</v>
      </c>
      <c r="AS78" s="283" t="s">
        <v>5737</v>
      </c>
      <c r="AT78" s="283" t="s">
        <v>5776</v>
      </c>
      <c r="AU78" s="283" t="s">
        <v>5804</v>
      </c>
      <c r="AV78" s="283" t="s">
        <v>4499</v>
      </c>
      <c r="AW78" s="283"/>
      <c r="AX78" s="283"/>
      <c r="AY78" s="283">
        <v>85</v>
      </c>
      <c r="AZ78" s="283">
        <v>120</v>
      </c>
      <c r="BA78" s="283">
        <v>2.5</v>
      </c>
      <c r="BB78" s="283">
        <v>5.0999999999999996</v>
      </c>
      <c r="BC78" s="283">
        <v>130</v>
      </c>
      <c r="BD78" s="283">
        <v>85</v>
      </c>
      <c r="BE78" s="283">
        <v>110</v>
      </c>
      <c r="BF78" s="283">
        <v>148</v>
      </c>
      <c r="BG78" s="283">
        <v>0</v>
      </c>
      <c r="BH78" s="283">
        <v>0</v>
      </c>
      <c r="BI78" s="283">
        <v>0</v>
      </c>
      <c r="BJ78" s="283">
        <v>0</v>
      </c>
      <c r="BK78" s="283">
        <v>43</v>
      </c>
      <c r="BL78" s="283">
        <v>75</v>
      </c>
      <c r="BM78" s="283">
        <v>45</v>
      </c>
      <c r="BN78" s="283">
        <v>50</v>
      </c>
      <c r="BO78" s="283" t="s">
        <v>3904</v>
      </c>
      <c r="BP78" s="283" t="s">
        <v>5001</v>
      </c>
      <c r="BQ78" s="283" t="s">
        <v>5004</v>
      </c>
    </row>
    <row r="79" spans="1:69">
      <c r="A79" s="283">
        <v>10004118</v>
      </c>
      <c r="B79" s="283" t="s">
        <v>4926</v>
      </c>
      <c r="C79" s="283">
        <v>5</v>
      </c>
      <c r="D79" s="283" t="s">
        <v>3644</v>
      </c>
      <c r="E79" s="283" t="s">
        <v>3957</v>
      </c>
      <c r="F79" s="283" t="s">
        <v>3940</v>
      </c>
      <c r="G79" s="283" t="s">
        <v>4771</v>
      </c>
      <c r="H79" s="283">
        <v>80</v>
      </c>
      <c r="I79" s="283">
        <v>0</v>
      </c>
      <c r="J79" s="283">
        <v>0</v>
      </c>
      <c r="K79" s="283">
        <v>2</v>
      </c>
      <c r="L79" s="283">
        <v>30</v>
      </c>
      <c r="M79" s="283" t="s">
        <v>3930</v>
      </c>
      <c r="N79" s="283">
        <v>28</v>
      </c>
      <c r="O79" s="283">
        <v>10</v>
      </c>
      <c r="P79" s="283">
        <v>40</v>
      </c>
      <c r="Q79" s="283">
        <v>0</v>
      </c>
      <c r="R79" s="283">
        <v>0</v>
      </c>
      <c r="S79" s="283">
        <v>0</v>
      </c>
      <c r="T79" s="283">
        <v>85</v>
      </c>
      <c r="U79" s="283">
        <v>0</v>
      </c>
      <c r="V79" s="283">
        <v>75</v>
      </c>
      <c r="W79" s="283">
        <v>0</v>
      </c>
      <c r="X79" s="283">
        <v>101</v>
      </c>
      <c r="Y79" s="283">
        <v>101</v>
      </c>
      <c r="Z79" s="283">
        <v>60</v>
      </c>
      <c r="AA79" s="283">
        <v>60</v>
      </c>
      <c r="AB79" s="283">
        <v>45</v>
      </c>
      <c r="AC79" s="283">
        <v>45</v>
      </c>
      <c r="AD79" s="283">
        <v>0</v>
      </c>
      <c r="AE79" s="283">
        <v>0</v>
      </c>
      <c r="AF79" s="283">
        <v>3</v>
      </c>
      <c r="AG79" s="283">
        <v>3</v>
      </c>
      <c r="AH79" s="283">
        <v>3</v>
      </c>
      <c r="AI79" s="283">
        <v>3</v>
      </c>
      <c r="AJ79" s="283">
        <v>12</v>
      </c>
      <c r="AK79" s="283">
        <v>20</v>
      </c>
      <c r="AL79" s="283"/>
      <c r="AM79" s="283"/>
      <c r="AN79" s="283"/>
      <c r="AO79" s="283"/>
      <c r="AP79" s="283"/>
      <c r="AQ79" s="283"/>
      <c r="AR79" s="283">
        <v>4</v>
      </c>
      <c r="AS79" s="283" t="s">
        <v>5699</v>
      </c>
      <c r="AT79" s="283" t="s">
        <v>4431</v>
      </c>
      <c r="AU79" s="283" t="s">
        <v>4431</v>
      </c>
      <c r="AV79" s="283" t="s">
        <v>4536</v>
      </c>
      <c r="AW79" s="283"/>
      <c r="AX79" s="283"/>
      <c r="AY79" s="283">
        <v>85</v>
      </c>
      <c r="AZ79" s="283">
        <v>120</v>
      </c>
      <c r="BA79" s="283">
        <v>2.5</v>
      </c>
      <c r="BB79" s="283">
        <v>5.0999999999999996</v>
      </c>
      <c r="BC79" s="283">
        <v>20</v>
      </c>
      <c r="BD79" s="283">
        <v>0</v>
      </c>
      <c r="BE79" s="283">
        <v>43</v>
      </c>
      <c r="BF79" s="283">
        <v>9</v>
      </c>
      <c r="BG79" s="283">
        <v>2</v>
      </c>
      <c r="BH79" s="283">
        <v>2</v>
      </c>
      <c r="BI79" s="283">
        <v>2</v>
      </c>
      <c r="BJ79" s="283">
        <v>0</v>
      </c>
      <c r="BK79" s="283">
        <v>21</v>
      </c>
      <c r="BL79" s="283">
        <v>26</v>
      </c>
      <c r="BM79" s="283">
        <v>16</v>
      </c>
      <c r="BN79" s="283">
        <v>20</v>
      </c>
      <c r="BO79" s="283" t="s">
        <v>3904</v>
      </c>
      <c r="BP79" s="283" t="s">
        <v>5001</v>
      </c>
      <c r="BQ79" s="283" t="s">
        <v>5004</v>
      </c>
    </row>
    <row r="80" spans="1:69">
      <c r="A80" s="283">
        <v>10004218</v>
      </c>
      <c r="B80" s="283" t="s">
        <v>5940</v>
      </c>
      <c r="C80" s="283">
        <v>5</v>
      </c>
      <c r="D80" s="283" t="s">
        <v>3649</v>
      </c>
      <c r="E80" s="283" t="s">
        <v>3957</v>
      </c>
      <c r="F80" s="283" t="s">
        <v>3897</v>
      </c>
      <c r="G80" s="283" t="s">
        <v>4771</v>
      </c>
      <c r="H80" s="283">
        <v>40</v>
      </c>
      <c r="I80" s="283">
        <v>0</v>
      </c>
      <c r="J80" s="283">
        <v>0</v>
      </c>
      <c r="K80" s="283">
        <v>2</v>
      </c>
      <c r="L80" s="283">
        <v>30</v>
      </c>
      <c r="M80" s="283" t="s">
        <v>3930</v>
      </c>
      <c r="N80" s="283">
        <v>35</v>
      </c>
      <c r="O80" s="283">
        <v>30</v>
      </c>
      <c r="P80" s="283">
        <v>45</v>
      </c>
      <c r="Q80" s="283">
        <v>0</v>
      </c>
      <c r="R80" s="283">
        <v>1</v>
      </c>
      <c r="S80" s="283">
        <v>0</v>
      </c>
      <c r="T80" s="283">
        <v>35</v>
      </c>
      <c r="U80" s="283">
        <v>0</v>
      </c>
      <c r="V80" s="283">
        <v>80</v>
      </c>
      <c r="W80" s="283">
        <v>0</v>
      </c>
      <c r="X80" s="283">
        <v>108</v>
      </c>
      <c r="Y80" s="283">
        <v>108</v>
      </c>
      <c r="Z80" s="283">
        <v>89</v>
      </c>
      <c r="AA80" s="283">
        <v>89</v>
      </c>
      <c r="AB80" s="283">
        <v>50</v>
      </c>
      <c r="AC80" s="283">
        <v>50</v>
      </c>
      <c r="AD80" s="283">
        <v>0</v>
      </c>
      <c r="AE80" s="283">
        <v>0</v>
      </c>
      <c r="AF80" s="283">
        <v>16</v>
      </c>
      <c r="AG80" s="283">
        <v>16</v>
      </c>
      <c r="AH80" s="283">
        <v>16</v>
      </c>
      <c r="AI80" s="283">
        <v>16</v>
      </c>
      <c r="AJ80" s="283">
        <v>64</v>
      </c>
      <c r="AK80" s="283">
        <v>0</v>
      </c>
      <c r="AL80" s="283"/>
      <c r="AM80" s="283"/>
      <c r="AN80" s="283"/>
      <c r="AO80" s="283"/>
      <c r="AP80" s="283"/>
      <c r="AQ80" s="283"/>
      <c r="AR80" s="283">
        <v>3</v>
      </c>
      <c r="AS80" s="283" t="s">
        <v>3687</v>
      </c>
      <c r="AT80" s="283" t="s">
        <v>802</v>
      </c>
      <c r="AU80" s="283" t="s">
        <v>802</v>
      </c>
      <c r="AV80" s="283"/>
      <c r="AW80" s="283"/>
      <c r="AX80" s="283"/>
      <c r="AY80" s="283">
        <v>25</v>
      </c>
      <c r="AZ80" s="283">
        <v>65</v>
      </c>
      <c r="BA80" s="283">
        <v>0.48</v>
      </c>
      <c r="BB80" s="283">
        <v>1.5</v>
      </c>
      <c r="BC80" s="283">
        <v>45</v>
      </c>
      <c r="BD80" s="283">
        <v>1</v>
      </c>
      <c r="BE80" s="283">
        <v>35</v>
      </c>
      <c r="BF80" s="283">
        <v>94</v>
      </c>
      <c r="BG80" s="283">
        <v>8</v>
      </c>
      <c r="BH80" s="283">
        <v>12</v>
      </c>
      <c r="BI80" s="283">
        <v>10</v>
      </c>
      <c r="BJ80" s="283">
        <v>16</v>
      </c>
      <c r="BK80" s="283">
        <v>24</v>
      </c>
      <c r="BL80" s="283">
        <v>18</v>
      </c>
      <c r="BM80" s="283">
        <v>0</v>
      </c>
      <c r="BN80" s="283">
        <v>52</v>
      </c>
      <c r="BO80" s="283" t="s">
        <v>3904</v>
      </c>
      <c r="BP80" s="283" t="s">
        <v>5001</v>
      </c>
      <c r="BQ80" s="283" t="s">
        <v>5004</v>
      </c>
    </row>
    <row r="81" spans="1:69">
      <c r="A81" s="283">
        <v>10004318</v>
      </c>
      <c r="B81" s="283" t="s">
        <v>5941</v>
      </c>
      <c r="C81" s="283">
        <v>4</v>
      </c>
      <c r="D81" s="283" t="s">
        <v>3650</v>
      </c>
      <c r="E81" s="283" t="s">
        <v>3957</v>
      </c>
      <c r="F81" s="283" t="s">
        <v>3935</v>
      </c>
      <c r="G81" s="283" t="s">
        <v>4771</v>
      </c>
      <c r="H81" s="283">
        <v>48</v>
      </c>
      <c r="I81" s="283">
        <v>0</v>
      </c>
      <c r="J81" s="283">
        <v>0</v>
      </c>
      <c r="K81" s="283">
        <v>2</v>
      </c>
      <c r="L81" s="283">
        <v>30</v>
      </c>
      <c r="M81" s="283" t="s">
        <v>3930</v>
      </c>
      <c r="N81" s="283">
        <v>31</v>
      </c>
      <c r="O81" s="283">
        <v>30</v>
      </c>
      <c r="P81" s="283">
        <v>50</v>
      </c>
      <c r="Q81" s="283">
        <v>0</v>
      </c>
      <c r="R81" s="283">
        <v>1</v>
      </c>
      <c r="S81" s="283">
        <v>0</v>
      </c>
      <c r="T81" s="283">
        <v>30</v>
      </c>
      <c r="U81" s="283">
        <v>0</v>
      </c>
      <c r="V81" s="283">
        <v>95</v>
      </c>
      <c r="W81" s="283">
        <v>0</v>
      </c>
      <c r="X81" s="283">
        <v>109</v>
      </c>
      <c r="Y81" s="283">
        <v>109</v>
      </c>
      <c r="Z81" s="283">
        <v>93</v>
      </c>
      <c r="AA81" s="283">
        <v>93</v>
      </c>
      <c r="AB81" s="283">
        <v>50</v>
      </c>
      <c r="AC81" s="283">
        <v>50</v>
      </c>
      <c r="AD81" s="283">
        <v>0</v>
      </c>
      <c r="AE81" s="283">
        <v>0</v>
      </c>
      <c r="AF81" s="283">
        <v>16</v>
      </c>
      <c r="AG81" s="283">
        <v>16</v>
      </c>
      <c r="AH81" s="283">
        <v>16</v>
      </c>
      <c r="AI81" s="283">
        <v>16</v>
      </c>
      <c r="AJ81" s="283">
        <v>64</v>
      </c>
      <c r="AK81" s="283">
        <v>0</v>
      </c>
      <c r="AL81" s="283"/>
      <c r="AM81" s="283"/>
      <c r="AN81" s="283"/>
      <c r="AO81" s="283"/>
      <c r="AP81" s="283"/>
      <c r="AQ81" s="283"/>
      <c r="AR81" s="283">
        <v>3</v>
      </c>
      <c r="AS81" s="283" t="s">
        <v>3689</v>
      </c>
      <c r="AT81" s="283" t="s">
        <v>941</v>
      </c>
      <c r="AU81" s="283" t="s">
        <v>5701</v>
      </c>
      <c r="AV81" s="283"/>
      <c r="AW81" s="283"/>
      <c r="AX81" s="283"/>
      <c r="AY81" s="283">
        <v>25</v>
      </c>
      <c r="AZ81" s="283">
        <v>65</v>
      </c>
      <c r="BA81" s="283">
        <v>0.48</v>
      </c>
      <c r="BB81" s="283">
        <v>1.5</v>
      </c>
      <c r="BC81" s="283">
        <v>50</v>
      </c>
      <c r="BD81" s="283">
        <v>1</v>
      </c>
      <c r="BE81" s="283">
        <v>30</v>
      </c>
      <c r="BF81" s="283">
        <v>124</v>
      </c>
      <c r="BG81" s="283">
        <v>8</v>
      </c>
      <c r="BH81" s="283">
        <v>12</v>
      </c>
      <c r="BI81" s="283">
        <v>10</v>
      </c>
      <c r="BJ81" s="283">
        <v>16</v>
      </c>
      <c r="BK81" s="283">
        <v>28</v>
      </c>
      <c r="BL81" s="283">
        <v>22</v>
      </c>
      <c r="BM81" s="283">
        <v>0</v>
      </c>
      <c r="BN81" s="283">
        <v>54</v>
      </c>
      <c r="BO81" s="283" t="s">
        <v>3904</v>
      </c>
      <c r="BP81" s="283" t="s">
        <v>5001</v>
      </c>
      <c r="BQ81" s="283" t="s">
        <v>5004</v>
      </c>
    </row>
    <row r="82" spans="1:69">
      <c r="A82" s="283">
        <v>10004418</v>
      </c>
      <c r="B82" s="283" t="s">
        <v>5942</v>
      </c>
      <c r="C82" s="283">
        <v>3</v>
      </c>
      <c r="D82" s="283" t="s">
        <v>5943</v>
      </c>
      <c r="E82" s="283" t="s">
        <v>3957</v>
      </c>
      <c r="F82" s="283" t="s">
        <v>4929</v>
      </c>
      <c r="G82" s="283" t="s">
        <v>4771</v>
      </c>
      <c r="H82" s="283">
        <v>12</v>
      </c>
      <c r="I82" s="283">
        <v>0</v>
      </c>
      <c r="J82" s="283">
        <v>0</v>
      </c>
      <c r="K82" s="283">
        <v>2</v>
      </c>
      <c r="L82" s="283">
        <v>25</v>
      </c>
      <c r="M82" s="283" t="s">
        <v>3930</v>
      </c>
      <c r="N82" s="283">
        <v>29</v>
      </c>
      <c r="O82" s="283">
        <v>30</v>
      </c>
      <c r="P82" s="283">
        <v>10</v>
      </c>
      <c r="Q82" s="283">
        <v>0</v>
      </c>
      <c r="R82" s="283">
        <v>0</v>
      </c>
      <c r="S82" s="283">
        <v>0</v>
      </c>
      <c r="T82" s="283">
        <v>10</v>
      </c>
      <c r="U82" s="283">
        <v>0</v>
      </c>
      <c r="V82" s="283">
        <v>10</v>
      </c>
      <c r="W82" s="283">
        <v>0</v>
      </c>
      <c r="X82" s="283">
        <v>97</v>
      </c>
      <c r="Y82" s="283">
        <v>97</v>
      </c>
      <c r="Z82" s="283">
        <v>30</v>
      </c>
      <c r="AA82" s="283">
        <v>30</v>
      </c>
      <c r="AB82" s="283">
        <v>20</v>
      </c>
      <c r="AC82" s="283">
        <v>20</v>
      </c>
      <c r="AD82" s="283">
        <v>3</v>
      </c>
      <c r="AE82" s="283">
        <v>3</v>
      </c>
      <c r="AF82" s="283">
        <v>3</v>
      </c>
      <c r="AG82" s="283">
        <v>3</v>
      </c>
      <c r="AH82" s="283">
        <v>3</v>
      </c>
      <c r="AI82" s="283">
        <v>3</v>
      </c>
      <c r="AJ82" s="283">
        <v>12</v>
      </c>
      <c r="AK82" s="283">
        <v>20</v>
      </c>
      <c r="AL82" s="283"/>
      <c r="AM82" s="283"/>
      <c r="AN82" s="283"/>
      <c r="AO82" s="283"/>
      <c r="AP82" s="283"/>
      <c r="AQ82" s="283"/>
      <c r="AR82" s="283">
        <v>3</v>
      </c>
      <c r="AS82" s="283"/>
      <c r="AT82" s="283"/>
      <c r="AU82" s="283"/>
      <c r="AV82" s="283"/>
      <c r="AW82" s="283"/>
      <c r="AX82" s="283"/>
      <c r="AY82" s="283">
        <v>85</v>
      </c>
      <c r="AZ82" s="283">
        <v>120</v>
      </c>
      <c r="BA82" s="283">
        <v>2.5</v>
      </c>
      <c r="BB82" s="283">
        <v>5.0999999999999996</v>
      </c>
      <c r="BC82" s="283">
        <v>10</v>
      </c>
      <c r="BD82" s="283">
        <v>0</v>
      </c>
      <c r="BE82" s="283">
        <v>10</v>
      </c>
      <c r="BF82" s="283">
        <v>5</v>
      </c>
      <c r="BG82" s="283">
        <v>50</v>
      </c>
      <c r="BH82" s="283">
        <v>60</v>
      </c>
      <c r="BI82" s="283">
        <v>60</v>
      </c>
      <c r="BJ82" s="283">
        <v>0</v>
      </c>
      <c r="BK82" s="283">
        <v>0</v>
      </c>
      <c r="BL82" s="283">
        <v>0</v>
      </c>
      <c r="BM82" s="283">
        <v>0</v>
      </c>
      <c r="BN82" s="283">
        <v>0</v>
      </c>
      <c r="BO82" s="283" t="s">
        <v>3904</v>
      </c>
      <c r="BP82" s="283" t="s">
        <v>5001</v>
      </c>
      <c r="BQ82" s="283" t="s">
        <v>5004</v>
      </c>
    </row>
    <row r="83" spans="1:69">
      <c r="A83" s="283">
        <v>10004518</v>
      </c>
      <c r="B83" s="283" t="s">
        <v>5944</v>
      </c>
      <c r="C83" s="283">
        <v>4</v>
      </c>
      <c r="D83" s="283" t="s">
        <v>5943</v>
      </c>
      <c r="E83" s="283" t="s">
        <v>3957</v>
      </c>
      <c r="F83" s="283" t="s">
        <v>4929</v>
      </c>
      <c r="G83" s="283" t="s">
        <v>4771</v>
      </c>
      <c r="H83" s="283">
        <v>16</v>
      </c>
      <c r="I83" s="283">
        <v>0</v>
      </c>
      <c r="J83" s="283">
        <v>0</v>
      </c>
      <c r="K83" s="283">
        <v>2</v>
      </c>
      <c r="L83" s="283">
        <v>25</v>
      </c>
      <c r="M83" s="283" t="s">
        <v>3930</v>
      </c>
      <c r="N83" s="283">
        <v>29</v>
      </c>
      <c r="O83" s="283">
        <v>30</v>
      </c>
      <c r="P83" s="283">
        <v>20</v>
      </c>
      <c r="Q83" s="283">
        <v>0</v>
      </c>
      <c r="R83" s="283">
        <v>0</v>
      </c>
      <c r="S83" s="283">
        <v>0</v>
      </c>
      <c r="T83" s="283">
        <v>20</v>
      </c>
      <c r="U83" s="283">
        <v>0</v>
      </c>
      <c r="V83" s="283">
        <v>20</v>
      </c>
      <c r="W83" s="283">
        <v>0</v>
      </c>
      <c r="X83" s="283">
        <v>97</v>
      </c>
      <c r="Y83" s="283">
        <v>97</v>
      </c>
      <c r="Z83" s="283">
        <v>30</v>
      </c>
      <c r="AA83" s="283">
        <v>30</v>
      </c>
      <c r="AB83" s="283">
        <v>30</v>
      </c>
      <c r="AC83" s="283">
        <v>30</v>
      </c>
      <c r="AD83" s="283">
        <v>4</v>
      </c>
      <c r="AE83" s="283">
        <v>4</v>
      </c>
      <c r="AF83" s="283">
        <v>3</v>
      </c>
      <c r="AG83" s="283">
        <v>3</v>
      </c>
      <c r="AH83" s="283">
        <v>3</v>
      </c>
      <c r="AI83" s="283">
        <v>3</v>
      </c>
      <c r="AJ83" s="283">
        <v>12</v>
      </c>
      <c r="AK83" s="283">
        <v>20</v>
      </c>
      <c r="AL83" s="283"/>
      <c r="AM83" s="283"/>
      <c r="AN83" s="283"/>
      <c r="AO83" s="283"/>
      <c r="AP83" s="283"/>
      <c r="AQ83" s="283"/>
      <c r="AR83" s="283">
        <v>3</v>
      </c>
      <c r="AS83" s="283"/>
      <c r="AT83" s="283"/>
      <c r="AU83" s="283"/>
      <c r="AV83" s="283"/>
      <c r="AW83" s="283"/>
      <c r="AX83" s="283"/>
      <c r="AY83" s="283">
        <v>85</v>
      </c>
      <c r="AZ83" s="283">
        <v>120</v>
      </c>
      <c r="BA83" s="283">
        <v>2.5</v>
      </c>
      <c r="BB83" s="283">
        <v>5.0999999999999996</v>
      </c>
      <c r="BC83" s="283">
        <v>20</v>
      </c>
      <c r="BD83" s="283">
        <v>0</v>
      </c>
      <c r="BE83" s="283">
        <v>20</v>
      </c>
      <c r="BF83" s="283">
        <v>10</v>
      </c>
      <c r="BG83" s="283">
        <v>50</v>
      </c>
      <c r="BH83" s="283">
        <v>60</v>
      </c>
      <c r="BI83" s="283">
        <v>60</v>
      </c>
      <c r="BJ83" s="283">
        <v>0</v>
      </c>
      <c r="BK83" s="283">
        <v>0</v>
      </c>
      <c r="BL83" s="283">
        <v>0</v>
      </c>
      <c r="BM83" s="283">
        <v>0</v>
      </c>
      <c r="BN83" s="283">
        <v>0</v>
      </c>
      <c r="BO83" s="283" t="s">
        <v>3904</v>
      </c>
      <c r="BP83" s="283" t="s">
        <v>5001</v>
      </c>
      <c r="BQ83" s="283" t="s">
        <v>5004</v>
      </c>
    </row>
    <row r="84" spans="1:69">
      <c r="A84" s="283">
        <v>10004618</v>
      </c>
      <c r="B84" s="283" t="s">
        <v>5945</v>
      </c>
      <c r="C84" s="283">
        <v>5</v>
      </c>
      <c r="D84" s="283" t="s">
        <v>5943</v>
      </c>
      <c r="E84" s="283" t="s">
        <v>3957</v>
      </c>
      <c r="F84" s="283" t="s">
        <v>4929</v>
      </c>
      <c r="G84" s="283" t="s">
        <v>4771</v>
      </c>
      <c r="H84" s="283">
        <v>20</v>
      </c>
      <c r="I84" s="283">
        <v>0</v>
      </c>
      <c r="J84" s="283">
        <v>0</v>
      </c>
      <c r="K84" s="283">
        <v>2</v>
      </c>
      <c r="L84" s="283">
        <v>25</v>
      </c>
      <c r="M84" s="283" t="s">
        <v>3930</v>
      </c>
      <c r="N84" s="283">
        <v>29</v>
      </c>
      <c r="O84" s="283">
        <v>30</v>
      </c>
      <c r="P84" s="283">
        <v>30</v>
      </c>
      <c r="Q84" s="283">
        <v>0</v>
      </c>
      <c r="R84" s="283">
        <v>0</v>
      </c>
      <c r="S84" s="283">
        <v>0</v>
      </c>
      <c r="T84" s="283">
        <v>30</v>
      </c>
      <c r="U84" s="283">
        <v>0</v>
      </c>
      <c r="V84" s="283">
        <v>30</v>
      </c>
      <c r="W84" s="283">
        <v>0</v>
      </c>
      <c r="X84" s="283">
        <v>97</v>
      </c>
      <c r="Y84" s="283">
        <v>97</v>
      </c>
      <c r="Z84" s="283">
        <v>30</v>
      </c>
      <c r="AA84" s="283">
        <v>30</v>
      </c>
      <c r="AB84" s="283">
        <v>40</v>
      </c>
      <c r="AC84" s="283">
        <v>40</v>
      </c>
      <c r="AD84" s="283">
        <v>5</v>
      </c>
      <c r="AE84" s="283">
        <v>5</v>
      </c>
      <c r="AF84" s="283">
        <v>3</v>
      </c>
      <c r="AG84" s="283">
        <v>3</v>
      </c>
      <c r="AH84" s="283">
        <v>3</v>
      </c>
      <c r="AI84" s="283">
        <v>3</v>
      </c>
      <c r="AJ84" s="283">
        <v>12</v>
      </c>
      <c r="AK84" s="283">
        <v>20</v>
      </c>
      <c r="AL84" s="283"/>
      <c r="AM84" s="283"/>
      <c r="AN84" s="283"/>
      <c r="AO84" s="283"/>
      <c r="AP84" s="283"/>
      <c r="AQ84" s="283"/>
      <c r="AR84" s="283">
        <v>3</v>
      </c>
      <c r="AS84" s="283"/>
      <c r="AT84" s="283"/>
      <c r="AU84" s="283"/>
      <c r="AV84" s="283"/>
      <c r="AW84" s="283"/>
      <c r="AX84" s="283"/>
      <c r="AY84" s="283">
        <v>85</v>
      </c>
      <c r="AZ84" s="283">
        <v>120</v>
      </c>
      <c r="BA84" s="283">
        <v>2.5</v>
      </c>
      <c r="BB84" s="283">
        <v>5.0999999999999996</v>
      </c>
      <c r="BC84" s="283">
        <v>30</v>
      </c>
      <c r="BD84" s="283">
        <v>0</v>
      </c>
      <c r="BE84" s="283">
        <v>30</v>
      </c>
      <c r="BF84" s="283">
        <v>15</v>
      </c>
      <c r="BG84" s="283">
        <v>50</v>
      </c>
      <c r="BH84" s="283">
        <v>60</v>
      </c>
      <c r="BI84" s="283">
        <v>60</v>
      </c>
      <c r="BJ84" s="283">
        <v>0</v>
      </c>
      <c r="BK84" s="283">
        <v>0</v>
      </c>
      <c r="BL84" s="283">
        <v>0</v>
      </c>
      <c r="BM84" s="283">
        <v>0</v>
      </c>
      <c r="BN84" s="283">
        <v>0</v>
      </c>
      <c r="BO84" s="283" t="s">
        <v>3904</v>
      </c>
      <c r="BP84" s="283" t="s">
        <v>5001</v>
      </c>
      <c r="BQ84" s="283" t="s">
        <v>5004</v>
      </c>
    </row>
    <row r="85" spans="1:69">
      <c r="A85" s="283">
        <v>10004718</v>
      </c>
      <c r="B85" s="283" t="s">
        <v>5946</v>
      </c>
      <c r="C85" s="283">
        <v>6</v>
      </c>
      <c r="D85" s="283" t="s">
        <v>5943</v>
      </c>
      <c r="E85" s="283" t="s">
        <v>3957</v>
      </c>
      <c r="F85" s="283" t="s">
        <v>4929</v>
      </c>
      <c r="G85" s="283" t="s">
        <v>4771</v>
      </c>
      <c r="H85" s="283">
        <v>24</v>
      </c>
      <c r="I85" s="283">
        <v>0</v>
      </c>
      <c r="J85" s="283">
        <v>0</v>
      </c>
      <c r="K85" s="283">
        <v>2</v>
      </c>
      <c r="L85" s="283">
        <v>25</v>
      </c>
      <c r="M85" s="283" t="s">
        <v>3930</v>
      </c>
      <c r="N85" s="283">
        <v>29</v>
      </c>
      <c r="O85" s="283">
        <v>30</v>
      </c>
      <c r="P85" s="283">
        <v>40</v>
      </c>
      <c r="Q85" s="283">
        <v>0</v>
      </c>
      <c r="R85" s="283">
        <v>0</v>
      </c>
      <c r="S85" s="283">
        <v>0</v>
      </c>
      <c r="T85" s="283">
        <v>40</v>
      </c>
      <c r="U85" s="283">
        <v>0</v>
      </c>
      <c r="V85" s="283">
        <v>40</v>
      </c>
      <c r="W85" s="283">
        <v>0</v>
      </c>
      <c r="X85" s="283">
        <v>97</v>
      </c>
      <c r="Y85" s="283">
        <v>97</v>
      </c>
      <c r="Z85" s="283">
        <v>30</v>
      </c>
      <c r="AA85" s="283">
        <v>30</v>
      </c>
      <c r="AB85" s="283">
        <v>45</v>
      </c>
      <c r="AC85" s="283">
        <v>45</v>
      </c>
      <c r="AD85" s="283">
        <v>6</v>
      </c>
      <c r="AE85" s="283">
        <v>6</v>
      </c>
      <c r="AF85" s="283">
        <v>3</v>
      </c>
      <c r="AG85" s="283">
        <v>3</v>
      </c>
      <c r="AH85" s="283">
        <v>3</v>
      </c>
      <c r="AI85" s="283">
        <v>3</v>
      </c>
      <c r="AJ85" s="283">
        <v>12</v>
      </c>
      <c r="AK85" s="283">
        <v>20</v>
      </c>
      <c r="AL85" s="283"/>
      <c r="AM85" s="283"/>
      <c r="AN85" s="283"/>
      <c r="AO85" s="283"/>
      <c r="AP85" s="283"/>
      <c r="AQ85" s="283"/>
      <c r="AR85" s="283">
        <v>3</v>
      </c>
      <c r="AS85" s="283"/>
      <c r="AT85" s="283"/>
      <c r="AU85" s="283"/>
      <c r="AV85" s="283"/>
      <c r="AW85" s="283"/>
      <c r="AX85" s="283"/>
      <c r="AY85" s="283">
        <v>85</v>
      </c>
      <c r="AZ85" s="283">
        <v>120</v>
      </c>
      <c r="BA85" s="283">
        <v>2.5</v>
      </c>
      <c r="BB85" s="283">
        <v>5.0999999999999996</v>
      </c>
      <c r="BC85" s="283">
        <v>40</v>
      </c>
      <c r="BD85" s="283">
        <v>0</v>
      </c>
      <c r="BE85" s="283">
        <v>40</v>
      </c>
      <c r="BF85" s="283">
        <v>20</v>
      </c>
      <c r="BG85" s="283">
        <v>50</v>
      </c>
      <c r="BH85" s="283">
        <v>60</v>
      </c>
      <c r="BI85" s="283">
        <v>60</v>
      </c>
      <c r="BJ85" s="283">
        <v>0</v>
      </c>
      <c r="BK85" s="283">
        <v>0</v>
      </c>
      <c r="BL85" s="283">
        <v>0</v>
      </c>
      <c r="BM85" s="283">
        <v>0</v>
      </c>
      <c r="BN85" s="283">
        <v>0</v>
      </c>
      <c r="BO85" s="283" t="s">
        <v>3904</v>
      </c>
      <c r="BP85" s="283" t="s">
        <v>5001</v>
      </c>
      <c r="BQ85" s="283" t="s">
        <v>5004</v>
      </c>
    </row>
    <row r="86" spans="1:69">
      <c r="A86" s="283">
        <v>10004818</v>
      </c>
      <c r="B86" s="283" t="s">
        <v>580</v>
      </c>
      <c r="C86" s="283">
        <v>6</v>
      </c>
      <c r="D86" s="283" t="s">
        <v>5943</v>
      </c>
      <c r="E86" s="283" t="s">
        <v>3957</v>
      </c>
      <c r="F86" s="283" t="s">
        <v>4929</v>
      </c>
      <c r="G86" s="283" t="s">
        <v>4771</v>
      </c>
      <c r="H86" s="283">
        <v>112</v>
      </c>
      <c r="I86" s="283">
        <v>0</v>
      </c>
      <c r="J86" s="283">
        <v>0</v>
      </c>
      <c r="K86" s="283">
        <v>2</v>
      </c>
      <c r="L86" s="283">
        <v>45</v>
      </c>
      <c r="M86" s="283" t="s">
        <v>3899</v>
      </c>
      <c r="N86" s="283">
        <v>45</v>
      </c>
      <c r="O86" s="283">
        <v>30</v>
      </c>
      <c r="P86" s="283">
        <v>200</v>
      </c>
      <c r="Q86" s="283">
        <v>0</v>
      </c>
      <c r="R86" s="283">
        <v>150</v>
      </c>
      <c r="S86" s="283">
        <v>0</v>
      </c>
      <c r="T86" s="283">
        <v>135</v>
      </c>
      <c r="U86" s="283">
        <v>0</v>
      </c>
      <c r="V86" s="283">
        <v>110</v>
      </c>
      <c r="W86" s="283">
        <v>0</v>
      </c>
      <c r="X86" s="283">
        <v>150</v>
      </c>
      <c r="Y86" s="283">
        <v>150</v>
      </c>
      <c r="Z86" s="283">
        <v>100</v>
      </c>
      <c r="AA86" s="283">
        <v>100</v>
      </c>
      <c r="AB86" s="283">
        <v>80</v>
      </c>
      <c r="AC86" s="283">
        <v>80</v>
      </c>
      <c r="AD86" s="283">
        <v>150</v>
      </c>
      <c r="AE86" s="283">
        <v>150</v>
      </c>
      <c r="AF86" s="283">
        <v>0</v>
      </c>
      <c r="AG86" s="283">
        <v>0</v>
      </c>
      <c r="AH86" s="283">
        <v>50</v>
      </c>
      <c r="AI86" s="283">
        <v>50</v>
      </c>
      <c r="AJ86" s="283">
        <v>100</v>
      </c>
      <c r="AK86" s="283">
        <v>20</v>
      </c>
      <c r="AL86" s="283"/>
      <c r="AM86" s="283"/>
      <c r="AN86" s="283"/>
      <c r="AO86" s="283"/>
      <c r="AP86" s="283"/>
      <c r="AQ86" s="283"/>
      <c r="AR86" s="283">
        <v>4</v>
      </c>
      <c r="AS86" s="283" t="s">
        <v>4294</v>
      </c>
      <c r="AT86" s="283" t="s">
        <v>4697</v>
      </c>
      <c r="AU86" s="283" t="s">
        <v>4654</v>
      </c>
      <c r="AV86" s="283" t="s">
        <v>4499</v>
      </c>
      <c r="AW86" s="283" t="s">
        <v>5947</v>
      </c>
      <c r="AX86" s="283"/>
      <c r="AY86" s="283">
        <v>85</v>
      </c>
      <c r="AZ86" s="283">
        <v>120</v>
      </c>
      <c r="BA86" s="283">
        <v>2.5</v>
      </c>
      <c r="BB86" s="283">
        <v>5.0999999999999996</v>
      </c>
      <c r="BC86" s="283">
        <v>200</v>
      </c>
      <c r="BD86" s="283">
        <v>0</v>
      </c>
      <c r="BE86" s="283">
        <v>135</v>
      </c>
      <c r="BF86" s="283">
        <v>99</v>
      </c>
      <c r="BG86" s="283">
        <v>50</v>
      </c>
      <c r="BH86" s="283">
        <v>60</v>
      </c>
      <c r="BI86" s="283">
        <v>60</v>
      </c>
      <c r="BJ86" s="283">
        <v>0</v>
      </c>
      <c r="BK86" s="283">
        <v>29</v>
      </c>
      <c r="BL86" s="283">
        <v>25</v>
      </c>
      <c r="BM86" s="283">
        <v>2</v>
      </c>
      <c r="BN86" s="283">
        <v>36</v>
      </c>
      <c r="BO86" s="283" t="s">
        <v>3904</v>
      </c>
      <c r="BP86" s="283" t="s">
        <v>5001</v>
      </c>
      <c r="BQ86" s="283" t="s">
        <v>5004</v>
      </c>
    </row>
    <row r="87" spans="1:69">
      <c r="A87" s="283">
        <v>10004918</v>
      </c>
      <c r="B87" s="283" t="s">
        <v>5948</v>
      </c>
      <c r="C87" s="283">
        <v>6</v>
      </c>
      <c r="D87" s="283" t="s">
        <v>57</v>
      </c>
      <c r="E87" s="283" t="s">
        <v>3896</v>
      </c>
      <c r="F87" s="283" t="s">
        <v>3897</v>
      </c>
      <c r="G87" s="283" t="s">
        <v>4771</v>
      </c>
      <c r="H87" s="283">
        <v>96</v>
      </c>
      <c r="I87" s="283">
        <v>0</v>
      </c>
      <c r="J87" s="283">
        <v>0</v>
      </c>
      <c r="K87" s="283">
        <v>2</v>
      </c>
      <c r="L87" s="283">
        <v>40</v>
      </c>
      <c r="M87" s="283" t="s">
        <v>3899</v>
      </c>
      <c r="N87" s="283">
        <v>35</v>
      </c>
      <c r="O87" s="283">
        <v>30</v>
      </c>
      <c r="P87" s="283">
        <v>145</v>
      </c>
      <c r="Q87" s="283">
        <v>0</v>
      </c>
      <c r="R87" s="283">
        <v>0</v>
      </c>
      <c r="S87" s="283">
        <v>0</v>
      </c>
      <c r="T87" s="283">
        <v>130</v>
      </c>
      <c r="U87" s="283">
        <v>0</v>
      </c>
      <c r="V87" s="283">
        <v>98</v>
      </c>
      <c r="W87" s="283">
        <v>0</v>
      </c>
      <c r="X87" s="283">
        <v>120</v>
      </c>
      <c r="Y87" s="283">
        <v>120</v>
      </c>
      <c r="Z87" s="283">
        <v>85</v>
      </c>
      <c r="AA87" s="283">
        <v>85</v>
      </c>
      <c r="AB87" s="283">
        <v>53</v>
      </c>
      <c r="AC87" s="283">
        <v>53</v>
      </c>
      <c r="AD87" s="283">
        <v>0</v>
      </c>
      <c r="AE87" s="283">
        <v>0</v>
      </c>
      <c r="AF87" s="283">
        <v>3</v>
      </c>
      <c r="AG87" s="283">
        <v>3</v>
      </c>
      <c r="AH87" s="283">
        <v>3</v>
      </c>
      <c r="AI87" s="283">
        <v>3</v>
      </c>
      <c r="AJ87" s="283">
        <v>12</v>
      </c>
      <c r="AK87" s="283">
        <v>20</v>
      </c>
      <c r="AL87" s="283"/>
      <c r="AM87" s="283"/>
      <c r="AN87" s="283"/>
      <c r="AO87" s="283"/>
      <c r="AP87" s="283"/>
      <c r="AQ87" s="283"/>
      <c r="AR87" s="283">
        <v>4</v>
      </c>
      <c r="AS87" s="283" t="s">
        <v>5806</v>
      </c>
      <c r="AT87" s="283" t="s">
        <v>4760</v>
      </c>
      <c r="AU87" s="283" t="s">
        <v>4770</v>
      </c>
      <c r="AV87" s="283" t="s">
        <v>4637</v>
      </c>
      <c r="AW87" s="283" t="s">
        <v>5949</v>
      </c>
      <c r="AX87" s="283"/>
      <c r="AY87" s="283">
        <v>85</v>
      </c>
      <c r="AZ87" s="283">
        <v>120</v>
      </c>
      <c r="BA87" s="283">
        <v>2.5</v>
      </c>
      <c r="BB87" s="283">
        <v>5.0999999999999996</v>
      </c>
      <c r="BC87" s="283">
        <v>145</v>
      </c>
      <c r="BD87" s="283">
        <v>0</v>
      </c>
      <c r="BE87" s="283">
        <v>130</v>
      </c>
      <c r="BF87" s="283">
        <v>81</v>
      </c>
      <c r="BG87" s="283">
        <v>50</v>
      </c>
      <c r="BH87" s="283">
        <v>60</v>
      </c>
      <c r="BI87" s="283">
        <v>60</v>
      </c>
      <c r="BJ87" s="283">
        <v>0</v>
      </c>
      <c r="BK87" s="283">
        <v>80</v>
      </c>
      <c r="BL87" s="283">
        <v>146</v>
      </c>
      <c r="BM87" s="283">
        <v>136</v>
      </c>
      <c r="BN87" s="283">
        <v>1</v>
      </c>
      <c r="BO87" s="283" t="s">
        <v>3904</v>
      </c>
      <c r="BP87" s="283" t="s">
        <v>5001</v>
      </c>
      <c r="BQ87" s="283" t="s">
        <v>5004</v>
      </c>
    </row>
    <row r="88" spans="1:69">
      <c r="A88" s="283">
        <v>10005018</v>
      </c>
      <c r="B88" s="283" t="s">
        <v>5950</v>
      </c>
      <c r="C88" s="283">
        <v>6</v>
      </c>
      <c r="D88" s="283" t="s">
        <v>56</v>
      </c>
      <c r="E88" s="283" t="s">
        <v>3896</v>
      </c>
      <c r="F88" s="283" t="s">
        <v>3897</v>
      </c>
      <c r="G88" s="283" t="s">
        <v>4771</v>
      </c>
      <c r="H88" s="283">
        <v>96</v>
      </c>
      <c r="I88" s="283">
        <v>0</v>
      </c>
      <c r="J88" s="283">
        <v>0</v>
      </c>
      <c r="K88" s="283">
        <v>2</v>
      </c>
      <c r="L88" s="283">
        <v>40</v>
      </c>
      <c r="M88" s="283" t="s">
        <v>3899</v>
      </c>
      <c r="N88" s="283">
        <v>35</v>
      </c>
      <c r="O88" s="283">
        <v>25</v>
      </c>
      <c r="P88" s="283">
        <v>133</v>
      </c>
      <c r="Q88" s="283">
        <v>0</v>
      </c>
      <c r="R88" s="283">
        <v>0</v>
      </c>
      <c r="S88" s="283">
        <v>0</v>
      </c>
      <c r="T88" s="283">
        <v>130</v>
      </c>
      <c r="U88" s="283">
        <v>0</v>
      </c>
      <c r="V88" s="283">
        <v>90</v>
      </c>
      <c r="W88" s="283">
        <v>0</v>
      </c>
      <c r="X88" s="283">
        <v>120</v>
      </c>
      <c r="Y88" s="283">
        <v>120</v>
      </c>
      <c r="Z88" s="283">
        <v>60</v>
      </c>
      <c r="AA88" s="283">
        <v>60</v>
      </c>
      <c r="AB88" s="283">
        <v>55</v>
      </c>
      <c r="AC88" s="283">
        <v>55</v>
      </c>
      <c r="AD88" s="283">
        <v>0</v>
      </c>
      <c r="AE88" s="283">
        <v>0</v>
      </c>
      <c r="AF88" s="283">
        <v>3</v>
      </c>
      <c r="AG88" s="283">
        <v>3</v>
      </c>
      <c r="AH88" s="283">
        <v>3</v>
      </c>
      <c r="AI88" s="283">
        <v>3</v>
      </c>
      <c r="AJ88" s="283">
        <v>12</v>
      </c>
      <c r="AK88" s="283">
        <v>20</v>
      </c>
      <c r="AL88" s="283"/>
      <c r="AM88" s="283"/>
      <c r="AN88" s="283"/>
      <c r="AO88" s="283"/>
      <c r="AP88" s="283"/>
      <c r="AQ88" s="283"/>
      <c r="AR88" s="283">
        <v>4</v>
      </c>
      <c r="AS88" s="283" t="s">
        <v>4342</v>
      </c>
      <c r="AT88" s="283" t="s">
        <v>4760</v>
      </c>
      <c r="AU88" s="283" t="s">
        <v>5806</v>
      </c>
      <c r="AV88" s="283" t="s">
        <v>4637</v>
      </c>
      <c r="AW88" s="283" t="s">
        <v>5951</v>
      </c>
      <c r="AX88" s="283"/>
      <c r="AY88" s="283">
        <v>85</v>
      </c>
      <c r="AZ88" s="283">
        <v>120</v>
      </c>
      <c r="BA88" s="283">
        <v>2.5</v>
      </c>
      <c r="BB88" s="283">
        <v>5.0999999999999996</v>
      </c>
      <c r="BC88" s="283">
        <v>133</v>
      </c>
      <c r="BD88" s="283">
        <v>0</v>
      </c>
      <c r="BE88" s="283">
        <v>130</v>
      </c>
      <c r="BF88" s="283">
        <v>69</v>
      </c>
      <c r="BG88" s="283">
        <v>40</v>
      </c>
      <c r="BH88" s="283">
        <v>50</v>
      </c>
      <c r="BI88" s="283">
        <v>40</v>
      </c>
      <c r="BJ88" s="283">
        <v>0</v>
      </c>
      <c r="BK88" s="283">
        <v>85</v>
      </c>
      <c r="BL88" s="283">
        <v>136</v>
      </c>
      <c r="BM88" s="283">
        <v>136</v>
      </c>
      <c r="BN88" s="283">
        <v>1</v>
      </c>
      <c r="BO88" s="283" t="s">
        <v>3904</v>
      </c>
      <c r="BP88" s="283" t="s">
        <v>5001</v>
      </c>
      <c r="BQ88" s="283" t="s">
        <v>5004</v>
      </c>
    </row>
    <row r="89" spans="1:69">
      <c r="A89" s="283">
        <v>10005118</v>
      </c>
      <c r="B89" s="283" t="s">
        <v>4938</v>
      </c>
      <c r="C89" s="283">
        <v>6</v>
      </c>
      <c r="D89" s="283" t="s">
        <v>60</v>
      </c>
      <c r="E89" s="283" t="s">
        <v>3896</v>
      </c>
      <c r="F89" s="283" t="s">
        <v>3897</v>
      </c>
      <c r="G89" s="283" t="s">
        <v>4771</v>
      </c>
      <c r="H89" s="283">
        <v>84</v>
      </c>
      <c r="I89" s="283">
        <v>0</v>
      </c>
      <c r="J89" s="283">
        <v>0</v>
      </c>
      <c r="K89" s="283">
        <v>2</v>
      </c>
      <c r="L89" s="283">
        <v>40</v>
      </c>
      <c r="M89" s="283" t="s">
        <v>3941</v>
      </c>
      <c r="N89" s="283">
        <v>35</v>
      </c>
      <c r="O89" s="283">
        <v>30</v>
      </c>
      <c r="P89" s="283">
        <v>90</v>
      </c>
      <c r="Q89" s="283">
        <v>-8</v>
      </c>
      <c r="R89" s="283">
        <v>0</v>
      </c>
      <c r="S89" s="283">
        <v>0</v>
      </c>
      <c r="T89" s="283">
        <v>98</v>
      </c>
      <c r="U89" s="283">
        <v>0</v>
      </c>
      <c r="V89" s="283">
        <v>105</v>
      </c>
      <c r="W89" s="283">
        <v>0</v>
      </c>
      <c r="X89" s="283">
        <v>120</v>
      </c>
      <c r="Y89" s="283">
        <v>120</v>
      </c>
      <c r="Z89" s="283">
        <v>75</v>
      </c>
      <c r="AA89" s="283">
        <v>75</v>
      </c>
      <c r="AB89" s="283">
        <v>85</v>
      </c>
      <c r="AC89" s="283">
        <v>85</v>
      </c>
      <c r="AD89" s="283">
        <v>0</v>
      </c>
      <c r="AE89" s="283">
        <v>0</v>
      </c>
      <c r="AF89" s="283">
        <v>40</v>
      </c>
      <c r="AG89" s="283">
        <v>40</v>
      </c>
      <c r="AH89" s="283">
        <v>40</v>
      </c>
      <c r="AI89" s="283">
        <v>40</v>
      </c>
      <c r="AJ89" s="283">
        <v>160</v>
      </c>
      <c r="AK89" s="283">
        <v>20</v>
      </c>
      <c r="AL89" s="283"/>
      <c r="AM89" s="283"/>
      <c r="AN89" s="283"/>
      <c r="AO89" s="283"/>
      <c r="AP89" s="283"/>
      <c r="AQ89" s="283"/>
      <c r="AR89" s="283">
        <v>4</v>
      </c>
      <c r="AS89" s="283" t="s">
        <v>5804</v>
      </c>
      <c r="AT89" s="283" t="s">
        <v>299</v>
      </c>
      <c r="AU89" s="283" t="s">
        <v>796</v>
      </c>
      <c r="AV89" s="283" t="s">
        <v>3729</v>
      </c>
      <c r="AW89" s="283" t="s">
        <v>5952</v>
      </c>
      <c r="AX89" s="283"/>
      <c r="AY89" s="283">
        <v>60</v>
      </c>
      <c r="AZ89" s="283">
        <v>55</v>
      </c>
      <c r="BA89" s="283">
        <v>2.4</v>
      </c>
      <c r="BB89" s="283">
        <v>4.5</v>
      </c>
      <c r="BC89" s="283">
        <v>45</v>
      </c>
      <c r="BD89" s="283">
        <v>0</v>
      </c>
      <c r="BE89" s="283">
        <v>49</v>
      </c>
      <c r="BF89" s="283">
        <v>144</v>
      </c>
      <c r="BG89" s="283">
        <v>30</v>
      </c>
      <c r="BH89" s="283">
        <v>40</v>
      </c>
      <c r="BI89" s="283">
        <v>60</v>
      </c>
      <c r="BJ89" s="283">
        <v>40</v>
      </c>
      <c r="BK89" s="283">
        <v>21</v>
      </c>
      <c r="BL89" s="283">
        <v>26</v>
      </c>
      <c r="BM89" s="283">
        <v>0</v>
      </c>
      <c r="BN89" s="283">
        <v>52</v>
      </c>
      <c r="BO89" s="283" t="s">
        <v>3904</v>
      </c>
      <c r="BP89" s="283" t="s">
        <v>5001</v>
      </c>
      <c r="BQ89" s="283" t="s">
        <v>5004</v>
      </c>
    </row>
    <row r="90" spans="1:69">
      <c r="A90" s="283">
        <v>10005218</v>
      </c>
      <c r="B90" s="283" t="s">
        <v>5953</v>
      </c>
      <c r="C90" s="283">
        <v>6</v>
      </c>
      <c r="D90" s="283" t="s">
        <v>57</v>
      </c>
      <c r="E90" s="283" t="s">
        <v>3896</v>
      </c>
      <c r="F90" s="283" t="s">
        <v>3897</v>
      </c>
      <c r="G90" s="283" t="s">
        <v>4771</v>
      </c>
      <c r="H90" s="283">
        <v>112</v>
      </c>
      <c r="I90" s="283">
        <v>0</v>
      </c>
      <c r="J90" s="283">
        <v>0</v>
      </c>
      <c r="K90" s="283">
        <v>2</v>
      </c>
      <c r="L90" s="283">
        <v>40</v>
      </c>
      <c r="M90" s="283" t="s">
        <v>3899</v>
      </c>
      <c r="N90" s="283">
        <v>35</v>
      </c>
      <c r="O90" s="283">
        <v>30</v>
      </c>
      <c r="P90" s="283">
        <v>140</v>
      </c>
      <c r="Q90" s="283">
        <v>0</v>
      </c>
      <c r="R90" s="283">
        <v>0</v>
      </c>
      <c r="S90" s="283">
        <v>0</v>
      </c>
      <c r="T90" s="283">
        <v>135</v>
      </c>
      <c r="U90" s="283">
        <v>0</v>
      </c>
      <c r="V90" s="283">
        <v>109</v>
      </c>
      <c r="W90" s="283">
        <v>0</v>
      </c>
      <c r="X90" s="283">
        <v>120</v>
      </c>
      <c r="Y90" s="283">
        <v>120</v>
      </c>
      <c r="Z90" s="283">
        <v>72</v>
      </c>
      <c r="AA90" s="283">
        <v>72</v>
      </c>
      <c r="AB90" s="283">
        <v>55</v>
      </c>
      <c r="AC90" s="283">
        <v>55</v>
      </c>
      <c r="AD90" s="283">
        <v>0</v>
      </c>
      <c r="AE90" s="283">
        <v>0</v>
      </c>
      <c r="AF90" s="283">
        <v>3</v>
      </c>
      <c r="AG90" s="283">
        <v>3</v>
      </c>
      <c r="AH90" s="283">
        <v>3</v>
      </c>
      <c r="AI90" s="283">
        <v>3</v>
      </c>
      <c r="AJ90" s="283">
        <v>12</v>
      </c>
      <c r="AK90" s="283">
        <v>20</v>
      </c>
      <c r="AL90" s="283"/>
      <c r="AM90" s="283"/>
      <c r="AN90" s="283"/>
      <c r="AO90" s="283"/>
      <c r="AP90" s="283"/>
      <c r="AQ90" s="283"/>
      <c r="AR90" s="283">
        <v>4</v>
      </c>
      <c r="AS90" s="283" t="s">
        <v>4760</v>
      </c>
      <c r="AT90" s="283" t="s">
        <v>4760</v>
      </c>
      <c r="AU90" s="283" t="s">
        <v>5805</v>
      </c>
      <c r="AV90" s="283" t="s">
        <v>4648</v>
      </c>
      <c r="AW90" s="283" t="s">
        <v>5954</v>
      </c>
      <c r="AX90" s="283"/>
      <c r="AY90" s="283">
        <v>85</v>
      </c>
      <c r="AZ90" s="283">
        <v>120</v>
      </c>
      <c r="BA90" s="283">
        <v>2.5</v>
      </c>
      <c r="BB90" s="283">
        <v>5.0999999999999996</v>
      </c>
      <c r="BC90" s="283">
        <v>140</v>
      </c>
      <c r="BD90" s="283">
        <v>0</v>
      </c>
      <c r="BE90" s="283">
        <v>135</v>
      </c>
      <c r="BF90" s="283">
        <v>98</v>
      </c>
      <c r="BG90" s="283">
        <v>50</v>
      </c>
      <c r="BH90" s="283">
        <v>60</v>
      </c>
      <c r="BI90" s="283">
        <v>60</v>
      </c>
      <c r="BJ90" s="283">
        <v>0</v>
      </c>
      <c r="BK90" s="283">
        <v>100</v>
      </c>
      <c r="BL90" s="283">
        <v>142</v>
      </c>
      <c r="BM90" s="283">
        <v>118</v>
      </c>
      <c r="BN90" s="283">
        <v>0</v>
      </c>
      <c r="BO90" s="283" t="s">
        <v>3904</v>
      </c>
      <c r="BP90" s="283" t="s">
        <v>5001</v>
      </c>
      <c r="BQ90" s="283" t="s">
        <v>5004</v>
      </c>
    </row>
    <row r="91" spans="1:69">
      <c r="A91" s="283">
        <v>10005318</v>
      </c>
      <c r="B91" s="283" t="s">
        <v>5955</v>
      </c>
      <c r="C91" s="283">
        <v>6</v>
      </c>
      <c r="D91" s="283" t="s">
        <v>3645</v>
      </c>
      <c r="E91" s="283" t="s">
        <v>3896</v>
      </c>
      <c r="F91" s="283" t="s">
        <v>4929</v>
      </c>
      <c r="G91" s="283" t="s">
        <v>4771</v>
      </c>
      <c r="H91" s="283">
        <v>240</v>
      </c>
      <c r="I91" s="283">
        <v>0</v>
      </c>
      <c r="J91" s="283">
        <v>0</v>
      </c>
      <c r="K91" s="283">
        <v>2</v>
      </c>
      <c r="L91" s="283">
        <v>40</v>
      </c>
      <c r="M91" s="283" t="s">
        <v>3899</v>
      </c>
      <c r="N91" s="283">
        <v>30</v>
      </c>
      <c r="O91" s="283">
        <v>30</v>
      </c>
      <c r="P91" s="283">
        <v>140</v>
      </c>
      <c r="Q91" s="283">
        <v>0</v>
      </c>
      <c r="R91" s="283">
        <v>0</v>
      </c>
      <c r="S91" s="283">
        <v>0</v>
      </c>
      <c r="T91" s="283">
        <v>0</v>
      </c>
      <c r="U91" s="283">
        <v>0</v>
      </c>
      <c r="V91" s="283">
        <v>120</v>
      </c>
      <c r="W91" s="283">
        <v>0</v>
      </c>
      <c r="X91" s="283">
        <v>120</v>
      </c>
      <c r="Y91" s="283">
        <v>120</v>
      </c>
      <c r="Z91" s="283">
        <v>0</v>
      </c>
      <c r="AA91" s="283">
        <v>0</v>
      </c>
      <c r="AB91" s="283">
        <v>45</v>
      </c>
      <c r="AC91" s="283">
        <v>45</v>
      </c>
      <c r="AD91" s="283">
        <v>0</v>
      </c>
      <c r="AE91" s="283">
        <v>0</v>
      </c>
      <c r="AF91" s="283">
        <v>3</v>
      </c>
      <c r="AG91" s="283">
        <v>3</v>
      </c>
      <c r="AH91" s="283">
        <v>3</v>
      </c>
      <c r="AI91" s="283">
        <v>3</v>
      </c>
      <c r="AJ91" s="283">
        <v>12</v>
      </c>
      <c r="AK91" s="283">
        <v>20</v>
      </c>
      <c r="AL91" s="283"/>
      <c r="AM91" s="283"/>
      <c r="AN91" s="283"/>
      <c r="AO91" s="283"/>
      <c r="AP91" s="283"/>
      <c r="AQ91" s="283"/>
      <c r="AR91" s="283">
        <v>4</v>
      </c>
      <c r="AS91" s="283" t="s">
        <v>5737</v>
      </c>
      <c r="AT91" s="283" t="s">
        <v>4654</v>
      </c>
      <c r="AU91" s="283" t="s">
        <v>4749</v>
      </c>
      <c r="AV91" s="283" t="s">
        <v>4637</v>
      </c>
      <c r="AW91" s="283" t="s">
        <v>5956</v>
      </c>
      <c r="AX91" s="283"/>
      <c r="AY91" s="283">
        <v>85</v>
      </c>
      <c r="AZ91" s="283">
        <v>120</v>
      </c>
      <c r="BA91" s="283">
        <v>2.5</v>
      </c>
      <c r="BB91" s="283">
        <v>5.0999999999999996</v>
      </c>
      <c r="BC91" s="283">
        <v>140</v>
      </c>
      <c r="BD91" s="283">
        <v>0</v>
      </c>
      <c r="BE91" s="283">
        <v>0</v>
      </c>
      <c r="BF91" s="283">
        <v>174</v>
      </c>
      <c r="BG91" s="283">
        <v>0</v>
      </c>
      <c r="BH91" s="283">
        <v>0</v>
      </c>
      <c r="BI91" s="283">
        <v>0</v>
      </c>
      <c r="BJ91" s="283">
        <v>0</v>
      </c>
      <c r="BK91" s="283">
        <v>34</v>
      </c>
      <c r="BL91" s="283">
        <v>80</v>
      </c>
      <c r="BM91" s="283">
        <v>51</v>
      </c>
      <c r="BN91" s="283">
        <v>31</v>
      </c>
      <c r="BO91" s="283" t="s">
        <v>3904</v>
      </c>
      <c r="BP91" s="283" t="s">
        <v>5001</v>
      </c>
      <c r="BQ91" s="283" t="s">
        <v>5004</v>
      </c>
    </row>
    <row r="92" spans="1:69">
      <c r="A92" s="283">
        <v>10005418</v>
      </c>
      <c r="B92" s="283" t="s">
        <v>5957</v>
      </c>
      <c r="C92" s="283">
        <v>6</v>
      </c>
      <c r="D92" s="283" t="s">
        <v>260</v>
      </c>
      <c r="E92" s="283" t="s">
        <v>3957</v>
      </c>
      <c r="F92" s="283" t="s">
        <v>3940</v>
      </c>
      <c r="G92" s="283" t="s">
        <v>4771</v>
      </c>
      <c r="H92" s="283">
        <v>100</v>
      </c>
      <c r="I92" s="283">
        <v>0</v>
      </c>
      <c r="J92" s="283">
        <v>0</v>
      </c>
      <c r="K92" s="283">
        <v>2</v>
      </c>
      <c r="L92" s="283">
        <v>40</v>
      </c>
      <c r="M92" s="283" t="s">
        <v>3899</v>
      </c>
      <c r="N92" s="283">
        <v>30</v>
      </c>
      <c r="O92" s="283">
        <v>10</v>
      </c>
      <c r="P92" s="283">
        <v>121</v>
      </c>
      <c r="Q92" s="283">
        <v>0</v>
      </c>
      <c r="R92" s="283">
        <v>0</v>
      </c>
      <c r="S92" s="283">
        <v>0</v>
      </c>
      <c r="T92" s="283">
        <v>93</v>
      </c>
      <c r="U92" s="283">
        <v>0</v>
      </c>
      <c r="V92" s="283">
        <v>75</v>
      </c>
      <c r="W92" s="283">
        <v>0</v>
      </c>
      <c r="X92" s="283">
        <v>120</v>
      </c>
      <c r="Y92" s="283">
        <v>120</v>
      </c>
      <c r="Z92" s="283">
        <v>50</v>
      </c>
      <c r="AA92" s="283">
        <v>50</v>
      </c>
      <c r="AB92" s="283">
        <v>50</v>
      </c>
      <c r="AC92" s="283">
        <v>50</v>
      </c>
      <c r="AD92" s="283">
        <v>0</v>
      </c>
      <c r="AE92" s="283">
        <v>0</v>
      </c>
      <c r="AF92" s="283">
        <v>3</v>
      </c>
      <c r="AG92" s="283">
        <v>3</v>
      </c>
      <c r="AH92" s="283">
        <v>3</v>
      </c>
      <c r="AI92" s="283">
        <v>3</v>
      </c>
      <c r="AJ92" s="283">
        <v>12</v>
      </c>
      <c r="AK92" s="283">
        <v>20</v>
      </c>
      <c r="AL92" s="283"/>
      <c r="AM92" s="283"/>
      <c r="AN92" s="283"/>
      <c r="AO92" s="283"/>
      <c r="AP92" s="283"/>
      <c r="AQ92" s="283"/>
      <c r="AR92" s="283">
        <v>4</v>
      </c>
      <c r="AS92" s="283" t="s">
        <v>4718</v>
      </c>
      <c r="AT92" s="283" t="s">
        <v>4770</v>
      </c>
      <c r="AU92" s="283" t="s">
        <v>4676</v>
      </c>
      <c r="AV92" s="283" t="s">
        <v>4637</v>
      </c>
      <c r="AW92" s="283" t="s">
        <v>5958</v>
      </c>
      <c r="AX92" s="283"/>
      <c r="AY92" s="283">
        <v>85</v>
      </c>
      <c r="AZ92" s="283">
        <v>120</v>
      </c>
      <c r="BA92" s="283">
        <v>2.5</v>
      </c>
      <c r="BB92" s="283">
        <v>5.0999999999999996</v>
      </c>
      <c r="BC92" s="283">
        <v>121</v>
      </c>
      <c r="BD92" s="283">
        <v>0</v>
      </c>
      <c r="BE92" s="283">
        <v>93</v>
      </c>
      <c r="BF92" s="283">
        <v>9</v>
      </c>
      <c r="BG92" s="283">
        <v>20</v>
      </c>
      <c r="BH92" s="283">
        <v>20</v>
      </c>
      <c r="BI92" s="283">
        <v>30</v>
      </c>
      <c r="BJ92" s="283">
        <v>0</v>
      </c>
      <c r="BK92" s="283">
        <v>30</v>
      </c>
      <c r="BL92" s="283">
        <v>71</v>
      </c>
      <c r="BM92" s="283">
        <v>78</v>
      </c>
      <c r="BN92" s="283">
        <v>1</v>
      </c>
      <c r="BO92" s="283" t="s">
        <v>3904</v>
      </c>
      <c r="BP92" s="283" t="s">
        <v>5001</v>
      </c>
      <c r="BQ92" s="283" t="s">
        <v>5004</v>
      </c>
    </row>
    <row r="93" spans="1:69">
      <c r="A93" s="283">
        <v>10005518</v>
      </c>
      <c r="B93" s="283" t="s">
        <v>5959</v>
      </c>
      <c r="C93" s="283">
        <v>6</v>
      </c>
      <c r="D93" s="283" t="s">
        <v>56</v>
      </c>
      <c r="E93" s="283" t="s">
        <v>3896</v>
      </c>
      <c r="F93" s="283" t="s">
        <v>3897</v>
      </c>
      <c r="G93" s="283" t="s">
        <v>4771</v>
      </c>
      <c r="H93" s="283">
        <v>92</v>
      </c>
      <c r="I93" s="283">
        <v>0</v>
      </c>
      <c r="J93" s="283">
        <v>0</v>
      </c>
      <c r="K93" s="283">
        <v>2</v>
      </c>
      <c r="L93" s="283">
        <v>40</v>
      </c>
      <c r="M93" s="283" t="s">
        <v>3899</v>
      </c>
      <c r="N93" s="283">
        <v>35</v>
      </c>
      <c r="O93" s="283">
        <v>25</v>
      </c>
      <c r="P93" s="283">
        <v>115</v>
      </c>
      <c r="Q93" s="283">
        <v>0</v>
      </c>
      <c r="R93" s="283">
        <v>0</v>
      </c>
      <c r="S93" s="283">
        <v>0</v>
      </c>
      <c r="T93" s="283">
        <v>115</v>
      </c>
      <c r="U93" s="283">
        <v>0</v>
      </c>
      <c r="V93" s="283">
        <v>95</v>
      </c>
      <c r="W93" s="283">
        <v>0</v>
      </c>
      <c r="X93" s="283">
        <v>120</v>
      </c>
      <c r="Y93" s="283">
        <v>120</v>
      </c>
      <c r="Z93" s="283">
        <v>85</v>
      </c>
      <c r="AA93" s="283">
        <v>85</v>
      </c>
      <c r="AB93" s="283">
        <v>60</v>
      </c>
      <c r="AC93" s="283">
        <v>60</v>
      </c>
      <c r="AD93" s="283">
        <v>0</v>
      </c>
      <c r="AE93" s="283">
        <v>0</v>
      </c>
      <c r="AF93" s="283">
        <v>3</v>
      </c>
      <c r="AG93" s="283">
        <v>3</v>
      </c>
      <c r="AH93" s="283">
        <v>3</v>
      </c>
      <c r="AI93" s="283">
        <v>3</v>
      </c>
      <c r="AJ93" s="283">
        <v>12</v>
      </c>
      <c r="AK93" s="283">
        <v>20</v>
      </c>
      <c r="AL93" s="283"/>
      <c r="AM93" s="283"/>
      <c r="AN93" s="283"/>
      <c r="AO93" s="283"/>
      <c r="AP93" s="283"/>
      <c r="AQ93" s="283"/>
      <c r="AR93" s="283">
        <v>4</v>
      </c>
      <c r="AS93" s="283" t="s">
        <v>5737</v>
      </c>
      <c r="AT93" s="283" t="s">
        <v>4636</v>
      </c>
      <c r="AU93" s="283" t="s">
        <v>5737</v>
      </c>
      <c r="AV93" s="283" t="s">
        <v>5737</v>
      </c>
      <c r="AW93" s="283" t="s">
        <v>5960</v>
      </c>
      <c r="AX93" s="283"/>
      <c r="AY93" s="283">
        <v>85</v>
      </c>
      <c r="AZ93" s="283">
        <v>120</v>
      </c>
      <c r="BA93" s="283">
        <v>2.5</v>
      </c>
      <c r="BB93" s="283">
        <v>5.0999999999999996</v>
      </c>
      <c r="BC93" s="283">
        <v>115</v>
      </c>
      <c r="BD93" s="283">
        <v>0</v>
      </c>
      <c r="BE93" s="283">
        <v>115</v>
      </c>
      <c r="BF93" s="283">
        <v>77</v>
      </c>
      <c r="BG93" s="283">
        <v>40</v>
      </c>
      <c r="BH93" s="283">
        <v>50</v>
      </c>
      <c r="BI93" s="283">
        <v>40</v>
      </c>
      <c r="BJ93" s="283">
        <v>0</v>
      </c>
      <c r="BK93" s="283">
        <v>60</v>
      </c>
      <c r="BL93" s="283">
        <v>165</v>
      </c>
      <c r="BM93" s="283">
        <v>160</v>
      </c>
      <c r="BN93" s="283">
        <v>0</v>
      </c>
      <c r="BO93" s="283" t="s">
        <v>3904</v>
      </c>
      <c r="BP93" s="283" t="s">
        <v>5001</v>
      </c>
      <c r="BQ93" s="283" t="s">
        <v>5004</v>
      </c>
    </row>
    <row r="94" spans="1:69">
      <c r="A94" s="283">
        <v>10005618</v>
      </c>
      <c r="B94" s="283" t="s">
        <v>5961</v>
      </c>
      <c r="C94" s="283">
        <v>6</v>
      </c>
      <c r="D94" s="283" t="s">
        <v>3649</v>
      </c>
      <c r="E94" s="283" t="s">
        <v>3957</v>
      </c>
      <c r="F94" s="283" t="s">
        <v>3897</v>
      </c>
      <c r="G94" s="283" t="s">
        <v>4771</v>
      </c>
      <c r="H94" s="283">
        <v>80</v>
      </c>
      <c r="I94" s="283">
        <v>0</v>
      </c>
      <c r="J94" s="283">
        <v>0</v>
      </c>
      <c r="K94" s="283">
        <v>2</v>
      </c>
      <c r="L94" s="283">
        <v>40</v>
      </c>
      <c r="M94" s="283" t="s">
        <v>3930</v>
      </c>
      <c r="N94" s="283">
        <v>35</v>
      </c>
      <c r="O94" s="283">
        <v>30</v>
      </c>
      <c r="P94" s="283">
        <v>90</v>
      </c>
      <c r="Q94" s="283">
        <v>0</v>
      </c>
      <c r="R94" s="283">
        <v>1</v>
      </c>
      <c r="S94" s="283">
        <v>0</v>
      </c>
      <c r="T94" s="283">
        <v>78</v>
      </c>
      <c r="U94" s="283">
        <v>0</v>
      </c>
      <c r="V94" s="283">
        <v>105</v>
      </c>
      <c r="W94" s="283">
        <v>0</v>
      </c>
      <c r="X94" s="283">
        <v>120</v>
      </c>
      <c r="Y94" s="283">
        <v>120</v>
      </c>
      <c r="Z94" s="283">
        <v>87</v>
      </c>
      <c r="AA94" s="283">
        <v>87</v>
      </c>
      <c r="AB94" s="283">
        <v>65</v>
      </c>
      <c r="AC94" s="283">
        <v>65</v>
      </c>
      <c r="AD94" s="283">
        <v>0</v>
      </c>
      <c r="AE94" s="283">
        <v>0</v>
      </c>
      <c r="AF94" s="283">
        <v>32</v>
      </c>
      <c r="AG94" s="283">
        <v>32</v>
      </c>
      <c r="AH94" s="283">
        <v>32</v>
      </c>
      <c r="AI94" s="283">
        <v>32</v>
      </c>
      <c r="AJ94" s="283">
        <v>128</v>
      </c>
      <c r="AK94" s="283">
        <v>20</v>
      </c>
      <c r="AL94" s="283"/>
      <c r="AM94" s="283"/>
      <c r="AN94" s="283"/>
      <c r="AO94" s="283"/>
      <c r="AP94" s="283"/>
      <c r="AQ94" s="283"/>
      <c r="AR94" s="283">
        <v>3</v>
      </c>
      <c r="AS94" s="283" t="s">
        <v>3687</v>
      </c>
      <c r="AT94" s="283" t="s">
        <v>4523</v>
      </c>
      <c r="AU94" s="283" t="s">
        <v>4538</v>
      </c>
      <c r="AV94" s="283"/>
      <c r="AW94" s="283" t="s">
        <v>5962</v>
      </c>
      <c r="AX94" s="283"/>
      <c r="AY94" s="283">
        <v>25</v>
      </c>
      <c r="AZ94" s="283">
        <v>65</v>
      </c>
      <c r="BA94" s="283">
        <v>0.48</v>
      </c>
      <c r="BB94" s="283">
        <v>1.5</v>
      </c>
      <c r="BC94" s="283">
        <v>90</v>
      </c>
      <c r="BD94" s="283">
        <v>1</v>
      </c>
      <c r="BE94" s="283">
        <v>78</v>
      </c>
      <c r="BF94" s="283">
        <v>144</v>
      </c>
      <c r="BG94" s="283">
        <v>8</v>
      </c>
      <c r="BH94" s="283">
        <v>12</v>
      </c>
      <c r="BI94" s="283">
        <v>10</v>
      </c>
      <c r="BJ94" s="283">
        <v>16</v>
      </c>
      <c r="BK94" s="283">
        <v>24</v>
      </c>
      <c r="BL94" s="283">
        <v>18</v>
      </c>
      <c r="BM94" s="283">
        <v>0</v>
      </c>
      <c r="BN94" s="283">
        <v>52</v>
      </c>
      <c r="BO94" s="283" t="s">
        <v>3904</v>
      </c>
      <c r="BP94" s="283" t="s">
        <v>5001</v>
      </c>
      <c r="BQ94" s="283" t="s">
        <v>5004</v>
      </c>
    </row>
    <row r="95" spans="1:69">
      <c r="A95" s="283">
        <v>11004818</v>
      </c>
      <c r="B95" s="283" t="s">
        <v>580</v>
      </c>
      <c r="C95" s="283">
        <v>6</v>
      </c>
      <c r="D95" s="283" t="s">
        <v>5943</v>
      </c>
      <c r="E95" s="283" t="s">
        <v>3957</v>
      </c>
      <c r="F95" s="283" t="s">
        <v>4929</v>
      </c>
      <c r="G95" s="283" t="s">
        <v>4771</v>
      </c>
      <c r="H95" s="283">
        <v>120</v>
      </c>
      <c r="I95" s="283">
        <v>0</v>
      </c>
      <c r="J95" s="283">
        <v>0</v>
      </c>
      <c r="K95" s="283">
        <v>2</v>
      </c>
      <c r="L95" s="283">
        <v>109</v>
      </c>
      <c r="M95" s="283" t="s">
        <v>4282</v>
      </c>
      <c r="N95" s="283">
        <v>35</v>
      </c>
      <c r="O95" s="283">
        <v>36</v>
      </c>
      <c r="P95" s="283">
        <v>233</v>
      </c>
      <c r="Q95" s="283">
        <v>0</v>
      </c>
      <c r="R95" s="283">
        <v>180</v>
      </c>
      <c r="S95" s="283">
        <v>0</v>
      </c>
      <c r="T95" s="283">
        <v>0</v>
      </c>
      <c r="U95" s="283">
        <v>0</v>
      </c>
      <c r="V95" s="283">
        <v>130</v>
      </c>
      <c r="W95" s="283">
        <v>0</v>
      </c>
      <c r="X95" s="283">
        <v>170</v>
      </c>
      <c r="Y95" s="283">
        <v>170</v>
      </c>
      <c r="Z95" s="283">
        <v>0</v>
      </c>
      <c r="AA95" s="283">
        <v>0</v>
      </c>
      <c r="AB95" s="283">
        <v>100</v>
      </c>
      <c r="AC95" s="283">
        <v>100</v>
      </c>
      <c r="AD95" s="283">
        <v>200</v>
      </c>
      <c r="AE95" s="283">
        <v>200</v>
      </c>
      <c r="AF95" s="283">
        <v>0</v>
      </c>
      <c r="AG95" s="283">
        <v>0</v>
      </c>
      <c r="AH95" s="283">
        <v>70</v>
      </c>
      <c r="AI95" s="283">
        <v>70</v>
      </c>
      <c r="AJ95" s="283">
        <v>140</v>
      </c>
      <c r="AK95" s="283">
        <v>20</v>
      </c>
      <c r="AL95" s="283"/>
      <c r="AM95" s="283"/>
      <c r="AN95" s="283"/>
      <c r="AO95" s="283"/>
      <c r="AP95" s="283"/>
      <c r="AQ95" s="283"/>
      <c r="AR95" s="283">
        <v>4</v>
      </c>
      <c r="AS95" s="283" t="s">
        <v>3687</v>
      </c>
      <c r="AT95" s="283" t="s">
        <v>4523</v>
      </c>
      <c r="AU95" s="283" t="s">
        <v>4654</v>
      </c>
      <c r="AV95" s="283" t="s">
        <v>4499</v>
      </c>
      <c r="AW95" s="283" t="s">
        <v>5947</v>
      </c>
      <c r="AX95" s="283"/>
      <c r="AY95" s="283">
        <v>85</v>
      </c>
      <c r="AZ95" s="283">
        <v>120</v>
      </c>
      <c r="BA95" s="283">
        <v>2.5</v>
      </c>
      <c r="BB95" s="283">
        <v>5.0999999999999996</v>
      </c>
      <c r="BC95" s="283">
        <v>233</v>
      </c>
      <c r="BD95" s="283">
        <v>0</v>
      </c>
      <c r="BE95" s="283">
        <v>0</v>
      </c>
      <c r="BF95" s="283">
        <v>129</v>
      </c>
      <c r="BG95" s="283">
        <v>50</v>
      </c>
      <c r="BH95" s="283">
        <v>60</v>
      </c>
      <c r="BI95" s="283">
        <v>60</v>
      </c>
      <c r="BJ95" s="283">
        <v>0</v>
      </c>
      <c r="BK95" s="283">
        <v>30</v>
      </c>
      <c r="BL95" s="283">
        <v>26</v>
      </c>
      <c r="BM95" s="283">
        <v>0</v>
      </c>
      <c r="BN95" s="283">
        <v>49</v>
      </c>
      <c r="BO95" s="283" t="s">
        <v>3904</v>
      </c>
      <c r="BP95" s="283" t="s">
        <v>5001</v>
      </c>
      <c r="BQ95" s="283" t="s">
        <v>5004</v>
      </c>
    </row>
    <row r="96" spans="1:69">
      <c r="A96" s="283">
        <v>11004918</v>
      </c>
      <c r="B96" s="283" t="s">
        <v>5948</v>
      </c>
      <c r="C96" s="283">
        <v>6</v>
      </c>
      <c r="D96" s="283" t="s">
        <v>57</v>
      </c>
      <c r="E96" s="283" t="s">
        <v>3896</v>
      </c>
      <c r="F96" s="283" t="s">
        <v>3897</v>
      </c>
      <c r="G96" s="283" t="s">
        <v>4771</v>
      </c>
      <c r="H96" s="283">
        <v>116</v>
      </c>
      <c r="I96" s="283">
        <v>0</v>
      </c>
      <c r="J96" s="283">
        <v>0</v>
      </c>
      <c r="K96" s="283">
        <v>2</v>
      </c>
      <c r="L96" s="283">
        <v>60</v>
      </c>
      <c r="M96" s="283" t="s">
        <v>3899</v>
      </c>
      <c r="N96" s="283">
        <v>35</v>
      </c>
      <c r="O96" s="283">
        <v>36</v>
      </c>
      <c r="P96" s="283">
        <v>157</v>
      </c>
      <c r="Q96" s="283">
        <v>0</v>
      </c>
      <c r="R96" s="283">
        <v>0</v>
      </c>
      <c r="S96" s="283">
        <v>0</v>
      </c>
      <c r="T96" s="283">
        <v>145</v>
      </c>
      <c r="U96" s="283">
        <v>0</v>
      </c>
      <c r="V96" s="283">
        <v>115</v>
      </c>
      <c r="W96" s="283">
        <v>0</v>
      </c>
      <c r="X96" s="283">
        <v>130</v>
      </c>
      <c r="Y96" s="283">
        <v>130</v>
      </c>
      <c r="Z96" s="283">
        <v>100</v>
      </c>
      <c r="AA96" s="283">
        <v>100</v>
      </c>
      <c r="AB96" s="283">
        <v>58</v>
      </c>
      <c r="AC96" s="283">
        <v>58</v>
      </c>
      <c r="AD96" s="283">
        <v>0</v>
      </c>
      <c r="AE96" s="283">
        <v>0</v>
      </c>
      <c r="AF96" s="283">
        <v>3</v>
      </c>
      <c r="AG96" s="283">
        <v>3</v>
      </c>
      <c r="AH96" s="283">
        <v>3</v>
      </c>
      <c r="AI96" s="283">
        <v>3</v>
      </c>
      <c r="AJ96" s="283">
        <v>12</v>
      </c>
      <c r="AK96" s="283">
        <v>20</v>
      </c>
      <c r="AL96" s="283"/>
      <c r="AM96" s="283"/>
      <c r="AN96" s="283"/>
      <c r="AO96" s="283"/>
      <c r="AP96" s="283"/>
      <c r="AQ96" s="283"/>
      <c r="AR96" s="283">
        <v>4</v>
      </c>
      <c r="AS96" s="283" t="s">
        <v>4770</v>
      </c>
      <c r="AT96" s="283" t="s">
        <v>4760</v>
      </c>
      <c r="AU96" s="283" t="s">
        <v>4770</v>
      </c>
      <c r="AV96" s="283" t="s">
        <v>4637</v>
      </c>
      <c r="AW96" s="283" t="s">
        <v>5949</v>
      </c>
      <c r="AX96" s="283"/>
      <c r="AY96" s="283">
        <v>85</v>
      </c>
      <c r="AZ96" s="283">
        <v>120</v>
      </c>
      <c r="BA96" s="283">
        <v>2.5</v>
      </c>
      <c r="BB96" s="283">
        <v>5.0999999999999996</v>
      </c>
      <c r="BC96" s="283">
        <v>157</v>
      </c>
      <c r="BD96" s="283">
        <v>0</v>
      </c>
      <c r="BE96" s="283">
        <v>145</v>
      </c>
      <c r="BF96" s="283">
        <v>107</v>
      </c>
      <c r="BG96" s="283">
        <v>50</v>
      </c>
      <c r="BH96" s="283">
        <v>60</v>
      </c>
      <c r="BI96" s="283">
        <v>60</v>
      </c>
      <c r="BJ96" s="283">
        <v>0</v>
      </c>
      <c r="BK96" s="283">
        <v>80</v>
      </c>
      <c r="BL96" s="283">
        <v>146</v>
      </c>
      <c r="BM96" s="283">
        <v>126</v>
      </c>
      <c r="BN96" s="283">
        <v>1</v>
      </c>
      <c r="BO96" s="283" t="s">
        <v>3904</v>
      </c>
      <c r="BP96" s="283" t="s">
        <v>5001</v>
      </c>
      <c r="BQ96" s="283" t="s">
        <v>5004</v>
      </c>
    </row>
    <row r="97" spans="1:69">
      <c r="A97" s="283">
        <v>11005018</v>
      </c>
      <c r="B97" s="283" t="s">
        <v>5950</v>
      </c>
      <c r="C97" s="283">
        <v>6</v>
      </c>
      <c r="D97" s="283" t="s">
        <v>56</v>
      </c>
      <c r="E97" s="283" t="s">
        <v>3896</v>
      </c>
      <c r="F97" s="283" t="s">
        <v>3897</v>
      </c>
      <c r="G97" s="283" t="s">
        <v>4771</v>
      </c>
      <c r="H97" s="283">
        <v>116</v>
      </c>
      <c r="I97" s="283">
        <v>0</v>
      </c>
      <c r="J97" s="283">
        <v>0</v>
      </c>
      <c r="K97" s="283">
        <v>2</v>
      </c>
      <c r="L97" s="283">
        <v>60</v>
      </c>
      <c r="M97" s="283" t="s">
        <v>3899</v>
      </c>
      <c r="N97" s="283">
        <v>35</v>
      </c>
      <c r="O97" s="283">
        <v>30</v>
      </c>
      <c r="P97" s="283">
        <v>147</v>
      </c>
      <c r="Q97" s="283">
        <v>0</v>
      </c>
      <c r="R97" s="283">
        <v>0</v>
      </c>
      <c r="S97" s="283">
        <v>0</v>
      </c>
      <c r="T97" s="283">
        <v>140</v>
      </c>
      <c r="U97" s="283">
        <v>0</v>
      </c>
      <c r="V97" s="283">
        <v>95</v>
      </c>
      <c r="W97" s="283">
        <v>0</v>
      </c>
      <c r="X97" s="283">
        <v>130</v>
      </c>
      <c r="Y97" s="283">
        <v>130</v>
      </c>
      <c r="Z97" s="283">
        <v>70</v>
      </c>
      <c r="AA97" s="283">
        <v>70</v>
      </c>
      <c r="AB97" s="283">
        <v>60</v>
      </c>
      <c r="AC97" s="283">
        <v>60</v>
      </c>
      <c r="AD97" s="283">
        <v>0</v>
      </c>
      <c r="AE97" s="283">
        <v>0</v>
      </c>
      <c r="AF97" s="283">
        <v>3</v>
      </c>
      <c r="AG97" s="283">
        <v>3</v>
      </c>
      <c r="AH97" s="283">
        <v>3</v>
      </c>
      <c r="AI97" s="283">
        <v>3</v>
      </c>
      <c r="AJ97" s="283">
        <v>12</v>
      </c>
      <c r="AK97" s="283">
        <v>20</v>
      </c>
      <c r="AL97" s="283"/>
      <c r="AM97" s="283"/>
      <c r="AN97" s="283"/>
      <c r="AO97" s="283"/>
      <c r="AP97" s="283"/>
      <c r="AQ97" s="283"/>
      <c r="AR97" s="283">
        <v>4</v>
      </c>
      <c r="AS97" s="283" t="s">
        <v>4760</v>
      </c>
      <c r="AT97" s="283" t="s">
        <v>5737</v>
      </c>
      <c r="AU97" s="283" t="s">
        <v>5737</v>
      </c>
      <c r="AV97" s="283" t="s">
        <v>4637</v>
      </c>
      <c r="AW97" s="283" t="s">
        <v>5951</v>
      </c>
      <c r="AX97" s="283"/>
      <c r="AY97" s="283">
        <v>85</v>
      </c>
      <c r="AZ97" s="283">
        <v>120</v>
      </c>
      <c r="BA97" s="283">
        <v>2.5</v>
      </c>
      <c r="BB97" s="283">
        <v>5.0999999999999996</v>
      </c>
      <c r="BC97" s="283">
        <v>147</v>
      </c>
      <c r="BD97" s="283">
        <v>0</v>
      </c>
      <c r="BE97" s="283">
        <v>140</v>
      </c>
      <c r="BF97" s="283">
        <v>77</v>
      </c>
      <c r="BG97" s="283">
        <v>40</v>
      </c>
      <c r="BH97" s="283">
        <v>50</v>
      </c>
      <c r="BI97" s="283">
        <v>40</v>
      </c>
      <c r="BJ97" s="283">
        <v>0</v>
      </c>
      <c r="BK97" s="283">
        <v>80</v>
      </c>
      <c r="BL97" s="283">
        <v>146</v>
      </c>
      <c r="BM97" s="283">
        <v>136</v>
      </c>
      <c r="BN97" s="283">
        <v>1</v>
      </c>
      <c r="BO97" s="283" t="s">
        <v>3904</v>
      </c>
      <c r="BP97" s="283" t="s">
        <v>5001</v>
      </c>
      <c r="BQ97" s="283" t="s">
        <v>5004</v>
      </c>
    </row>
    <row r="98" spans="1:69">
      <c r="A98" s="283">
        <v>11005118</v>
      </c>
      <c r="B98" s="283" t="s">
        <v>4938</v>
      </c>
      <c r="C98" s="283">
        <v>6</v>
      </c>
      <c r="D98" s="283" t="s">
        <v>60</v>
      </c>
      <c r="E98" s="283" t="s">
        <v>3896</v>
      </c>
      <c r="F98" s="283" t="s">
        <v>3897</v>
      </c>
      <c r="G98" s="283" t="s">
        <v>4771</v>
      </c>
      <c r="H98" s="283">
        <v>98</v>
      </c>
      <c r="I98" s="283">
        <v>2</v>
      </c>
      <c r="J98" s="283">
        <v>0</v>
      </c>
      <c r="K98" s="283">
        <v>2</v>
      </c>
      <c r="L98" s="283">
        <v>60</v>
      </c>
      <c r="M98" s="283" t="s">
        <v>3899</v>
      </c>
      <c r="N98" s="283">
        <v>35</v>
      </c>
      <c r="O98" s="283">
        <v>36</v>
      </c>
      <c r="P98" s="283">
        <v>180</v>
      </c>
      <c r="Q98" s="283">
        <v>0</v>
      </c>
      <c r="R98" s="283">
        <v>0</v>
      </c>
      <c r="S98" s="283">
        <v>0</v>
      </c>
      <c r="T98" s="283">
        <v>112</v>
      </c>
      <c r="U98" s="283">
        <v>0</v>
      </c>
      <c r="V98" s="283">
        <v>119</v>
      </c>
      <c r="W98" s="283">
        <v>0</v>
      </c>
      <c r="X98" s="283">
        <v>130</v>
      </c>
      <c r="Y98" s="283">
        <v>130</v>
      </c>
      <c r="Z98" s="283">
        <v>85</v>
      </c>
      <c r="AA98" s="283">
        <v>85</v>
      </c>
      <c r="AB98" s="283">
        <v>90</v>
      </c>
      <c r="AC98" s="283">
        <v>90</v>
      </c>
      <c r="AD98" s="283">
        <v>0</v>
      </c>
      <c r="AE98" s="283">
        <v>0</v>
      </c>
      <c r="AF98" s="283">
        <v>60</v>
      </c>
      <c r="AG98" s="283">
        <v>60</v>
      </c>
      <c r="AH98" s="283">
        <v>60</v>
      </c>
      <c r="AI98" s="283">
        <v>53</v>
      </c>
      <c r="AJ98" s="283">
        <v>233</v>
      </c>
      <c r="AK98" s="283">
        <v>77</v>
      </c>
      <c r="AL98" s="283"/>
      <c r="AM98" s="283"/>
      <c r="AN98" s="283"/>
      <c r="AO98" s="283"/>
      <c r="AP98" s="283"/>
      <c r="AQ98" s="283"/>
      <c r="AR98" s="283">
        <v>4</v>
      </c>
      <c r="AS98" s="283" t="s">
        <v>4511</v>
      </c>
      <c r="AT98" s="283" t="s">
        <v>4654</v>
      </c>
      <c r="AU98" s="283" t="s">
        <v>4749</v>
      </c>
      <c r="AV98" s="283" t="s">
        <v>4749</v>
      </c>
      <c r="AW98" s="283" t="s">
        <v>5952</v>
      </c>
      <c r="AX98" s="283"/>
      <c r="AY98" s="283">
        <v>60</v>
      </c>
      <c r="AZ98" s="283">
        <v>55</v>
      </c>
      <c r="BA98" s="283">
        <v>2.4</v>
      </c>
      <c r="BB98" s="283">
        <v>4.5</v>
      </c>
      <c r="BC98" s="283">
        <v>90</v>
      </c>
      <c r="BD98" s="283">
        <v>0</v>
      </c>
      <c r="BE98" s="283">
        <v>56</v>
      </c>
      <c r="BF98" s="283">
        <v>172</v>
      </c>
      <c r="BG98" s="283">
        <v>30</v>
      </c>
      <c r="BH98" s="283">
        <v>40</v>
      </c>
      <c r="BI98" s="283">
        <v>60</v>
      </c>
      <c r="BJ98" s="283">
        <v>40</v>
      </c>
      <c r="BK98" s="283">
        <v>27</v>
      </c>
      <c r="BL98" s="283">
        <v>46</v>
      </c>
      <c r="BM98" s="283">
        <v>3</v>
      </c>
      <c r="BN98" s="283">
        <v>85</v>
      </c>
      <c r="BO98" s="283" t="s">
        <v>3904</v>
      </c>
      <c r="BP98" s="283" t="s">
        <v>5001</v>
      </c>
      <c r="BQ98" s="283" t="s">
        <v>5004</v>
      </c>
    </row>
    <row r="99" spans="1:69">
      <c r="A99" s="283">
        <v>11005218</v>
      </c>
      <c r="B99" s="283" t="s">
        <v>5953</v>
      </c>
      <c r="C99" s="283">
        <v>6</v>
      </c>
      <c r="D99" s="283" t="s">
        <v>57</v>
      </c>
      <c r="E99" s="283" t="s">
        <v>3896</v>
      </c>
      <c r="F99" s="283" t="s">
        <v>3897</v>
      </c>
      <c r="G99" s="283" t="s">
        <v>4771</v>
      </c>
      <c r="H99" s="283">
        <v>132</v>
      </c>
      <c r="I99" s="283">
        <v>0</v>
      </c>
      <c r="J99" s="283">
        <v>0</v>
      </c>
      <c r="K99" s="283">
        <v>2</v>
      </c>
      <c r="L99" s="283">
        <v>60</v>
      </c>
      <c r="M99" s="283" t="s">
        <v>3899</v>
      </c>
      <c r="N99" s="283">
        <v>35</v>
      </c>
      <c r="O99" s="283">
        <v>36</v>
      </c>
      <c r="P99" s="283">
        <v>152</v>
      </c>
      <c r="Q99" s="283">
        <v>0</v>
      </c>
      <c r="R99" s="283">
        <v>0</v>
      </c>
      <c r="S99" s="283">
        <v>0</v>
      </c>
      <c r="T99" s="283">
        <v>150</v>
      </c>
      <c r="U99" s="283">
        <v>0</v>
      </c>
      <c r="V99" s="283">
        <v>123</v>
      </c>
      <c r="W99" s="283">
        <v>0</v>
      </c>
      <c r="X99" s="283">
        <v>130</v>
      </c>
      <c r="Y99" s="283">
        <v>130</v>
      </c>
      <c r="Z99" s="283">
        <v>81</v>
      </c>
      <c r="AA99" s="283">
        <v>81</v>
      </c>
      <c r="AB99" s="283">
        <v>60</v>
      </c>
      <c r="AC99" s="283">
        <v>60</v>
      </c>
      <c r="AD99" s="283">
        <v>0</v>
      </c>
      <c r="AE99" s="283">
        <v>0</v>
      </c>
      <c r="AF99" s="283">
        <v>3</v>
      </c>
      <c r="AG99" s="283">
        <v>3</v>
      </c>
      <c r="AH99" s="283">
        <v>3</v>
      </c>
      <c r="AI99" s="283">
        <v>3</v>
      </c>
      <c r="AJ99" s="283">
        <v>12</v>
      </c>
      <c r="AK99" s="283">
        <v>20</v>
      </c>
      <c r="AL99" s="283"/>
      <c r="AM99" s="283"/>
      <c r="AN99" s="283"/>
      <c r="AO99" s="283"/>
      <c r="AP99" s="283"/>
      <c r="AQ99" s="283"/>
      <c r="AR99" s="283">
        <v>4</v>
      </c>
      <c r="AS99" s="283" t="s">
        <v>4718</v>
      </c>
      <c r="AT99" s="283" t="s">
        <v>4760</v>
      </c>
      <c r="AU99" s="283" t="s">
        <v>4760</v>
      </c>
      <c r="AV99" s="283" t="s">
        <v>4637</v>
      </c>
      <c r="AW99" s="283" t="s">
        <v>5954</v>
      </c>
      <c r="AX99" s="283"/>
      <c r="AY99" s="283">
        <v>85</v>
      </c>
      <c r="AZ99" s="283">
        <v>120</v>
      </c>
      <c r="BA99" s="283">
        <v>2.5</v>
      </c>
      <c r="BB99" s="283">
        <v>5.0999999999999996</v>
      </c>
      <c r="BC99" s="283">
        <v>152</v>
      </c>
      <c r="BD99" s="283">
        <v>0</v>
      </c>
      <c r="BE99" s="283">
        <v>150</v>
      </c>
      <c r="BF99" s="283">
        <v>119</v>
      </c>
      <c r="BG99" s="283">
        <v>50</v>
      </c>
      <c r="BH99" s="283">
        <v>60</v>
      </c>
      <c r="BI99" s="283">
        <v>60</v>
      </c>
      <c r="BJ99" s="283">
        <v>0</v>
      </c>
      <c r="BK99" s="283">
        <v>85</v>
      </c>
      <c r="BL99" s="283">
        <v>91</v>
      </c>
      <c r="BM99" s="283">
        <v>106</v>
      </c>
      <c r="BN99" s="283">
        <v>1</v>
      </c>
      <c r="BO99" s="283" t="s">
        <v>3904</v>
      </c>
      <c r="BP99" s="283" t="s">
        <v>5001</v>
      </c>
      <c r="BQ99" s="283" t="s">
        <v>5004</v>
      </c>
    </row>
    <row r="100" spans="1:69">
      <c r="A100" s="283">
        <v>11005318</v>
      </c>
      <c r="B100" s="283" t="s">
        <v>5955</v>
      </c>
      <c r="C100" s="283">
        <v>6</v>
      </c>
      <c r="D100" s="283" t="s">
        <v>3645</v>
      </c>
      <c r="E100" s="283" t="s">
        <v>3896</v>
      </c>
      <c r="F100" s="283" t="s">
        <v>4929</v>
      </c>
      <c r="G100" s="283" t="s">
        <v>4771</v>
      </c>
      <c r="H100" s="283">
        <v>400</v>
      </c>
      <c r="I100" s="283">
        <v>0</v>
      </c>
      <c r="J100" s="283">
        <v>0</v>
      </c>
      <c r="K100" s="283">
        <v>2</v>
      </c>
      <c r="L100" s="283">
        <v>60</v>
      </c>
      <c r="M100" s="283" t="s">
        <v>3899</v>
      </c>
      <c r="N100" s="283">
        <v>30</v>
      </c>
      <c r="O100" s="283">
        <v>36</v>
      </c>
      <c r="P100" s="283">
        <v>160</v>
      </c>
      <c r="Q100" s="283">
        <v>0</v>
      </c>
      <c r="R100" s="283">
        <v>0</v>
      </c>
      <c r="S100" s="283">
        <v>0</v>
      </c>
      <c r="T100" s="283">
        <v>0</v>
      </c>
      <c r="U100" s="283">
        <v>0</v>
      </c>
      <c r="V100" s="283">
        <v>140</v>
      </c>
      <c r="W100" s="283">
        <v>0</v>
      </c>
      <c r="X100" s="283">
        <v>130</v>
      </c>
      <c r="Y100" s="283">
        <v>130</v>
      </c>
      <c r="Z100" s="283">
        <v>0</v>
      </c>
      <c r="AA100" s="283">
        <v>0</v>
      </c>
      <c r="AB100" s="283">
        <v>55</v>
      </c>
      <c r="AC100" s="283">
        <v>55</v>
      </c>
      <c r="AD100" s="283">
        <v>0</v>
      </c>
      <c r="AE100" s="283">
        <v>0</v>
      </c>
      <c r="AF100" s="283">
        <v>50</v>
      </c>
      <c r="AG100" s="283">
        <v>50</v>
      </c>
      <c r="AH100" s="283">
        <v>50</v>
      </c>
      <c r="AI100" s="283">
        <v>50</v>
      </c>
      <c r="AJ100" s="283">
        <v>200</v>
      </c>
      <c r="AK100" s="283">
        <v>20</v>
      </c>
      <c r="AL100" s="283"/>
      <c r="AM100" s="283"/>
      <c r="AN100" s="283"/>
      <c r="AO100" s="283"/>
      <c r="AP100" s="283"/>
      <c r="AQ100" s="283"/>
      <c r="AR100" s="283">
        <v>4</v>
      </c>
      <c r="AS100" s="283" t="s">
        <v>5737</v>
      </c>
      <c r="AT100" s="283" t="s">
        <v>4654</v>
      </c>
      <c r="AU100" s="283" t="s">
        <v>4749</v>
      </c>
      <c r="AV100" s="283" t="s">
        <v>4637</v>
      </c>
      <c r="AW100" s="283" t="s">
        <v>5956</v>
      </c>
      <c r="AX100" s="283"/>
      <c r="AY100" s="283">
        <v>85</v>
      </c>
      <c r="AZ100" s="283">
        <v>120</v>
      </c>
      <c r="BA100" s="283">
        <v>2.5</v>
      </c>
      <c r="BB100" s="283">
        <v>5.0999999999999996</v>
      </c>
      <c r="BC100" s="283">
        <v>160</v>
      </c>
      <c r="BD100" s="283">
        <v>0</v>
      </c>
      <c r="BE100" s="283">
        <v>0</v>
      </c>
      <c r="BF100" s="283">
        <v>214</v>
      </c>
      <c r="BG100" s="283">
        <v>0</v>
      </c>
      <c r="BH100" s="283">
        <v>0</v>
      </c>
      <c r="BI100" s="283">
        <v>0</v>
      </c>
      <c r="BJ100" s="283">
        <v>0</v>
      </c>
      <c r="BK100" s="283">
        <v>34</v>
      </c>
      <c r="BL100" s="283">
        <v>80</v>
      </c>
      <c r="BM100" s="283">
        <v>51</v>
      </c>
      <c r="BN100" s="283">
        <v>31</v>
      </c>
      <c r="BO100" s="283" t="s">
        <v>3904</v>
      </c>
      <c r="BP100" s="283" t="s">
        <v>5001</v>
      </c>
      <c r="BQ100" s="283" t="s">
        <v>5004</v>
      </c>
    </row>
    <row r="101" spans="1:69">
      <c r="A101" s="283">
        <v>11005418</v>
      </c>
      <c r="B101" s="283" t="s">
        <v>5957</v>
      </c>
      <c r="C101" s="283">
        <v>6</v>
      </c>
      <c r="D101" s="283" t="s">
        <v>260</v>
      </c>
      <c r="E101" s="283" t="s">
        <v>3957</v>
      </c>
      <c r="F101" s="283" t="s">
        <v>3940</v>
      </c>
      <c r="G101" s="283" t="s">
        <v>4771</v>
      </c>
      <c r="H101" s="283">
        <v>120</v>
      </c>
      <c r="I101" s="283">
        <v>0</v>
      </c>
      <c r="J101" s="283">
        <v>0</v>
      </c>
      <c r="K101" s="283">
        <v>2</v>
      </c>
      <c r="L101" s="283">
        <v>50</v>
      </c>
      <c r="M101" s="283" t="s">
        <v>3899</v>
      </c>
      <c r="N101" s="283">
        <v>30</v>
      </c>
      <c r="O101" s="283">
        <v>12</v>
      </c>
      <c r="P101" s="283">
        <v>130</v>
      </c>
      <c r="Q101" s="283">
        <v>0</v>
      </c>
      <c r="R101" s="283">
        <v>0</v>
      </c>
      <c r="S101" s="283">
        <v>0</v>
      </c>
      <c r="T101" s="283">
        <v>110</v>
      </c>
      <c r="U101" s="283">
        <v>0</v>
      </c>
      <c r="V101" s="283">
        <v>80</v>
      </c>
      <c r="W101" s="283">
        <v>0</v>
      </c>
      <c r="X101" s="283">
        <v>130</v>
      </c>
      <c r="Y101" s="283">
        <v>130</v>
      </c>
      <c r="Z101" s="283">
        <v>62</v>
      </c>
      <c r="AA101" s="283">
        <v>62</v>
      </c>
      <c r="AB101" s="283">
        <v>57</v>
      </c>
      <c r="AC101" s="283">
        <v>57</v>
      </c>
      <c r="AD101" s="283">
        <v>0</v>
      </c>
      <c r="AE101" s="283">
        <v>0</v>
      </c>
      <c r="AF101" s="283">
        <v>3</v>
      </c>
      <c r="AG101" s="283">
        <v>3</v>
      </c>
      <c r="AH101" s="283">
        <v>3</v>
      </c>
      <c r="AI101" s="283">
        <v>3</v>
      </c>
      <c r="AJ101" s="283">
        <v>12</v>
      </c>
      <c r="AK101" s="283">
        <v>20</v>
      </c>
      <c r="AL101" s="283"/>
      <c r="AM101" s="283"/>
      <c r="AN101" s="283"/>
      <c r="AO101" s="283"/>
      <c r="AP101" s="283"/>
      <c r="AQ101" s="283"/>
      <c r="AR101" s="283">
        <v>4</v>
      </c>
      <c r="AS101" s="283" t="s">
        <v>2030</v>
      </c>
      <c r="AT101" s="283" t="s">
        <v>5806</v>
      </c>
      <c r="AU101" s="283" t="s">
        <v>4760</v>
      </c>
      <c r="AV101" s="283" t="s">
        <v>4637</v>
      </c>
      <c r="AW101" s="283" t="s">
        <v>5958</v>
      </c>
      <c r="AX101" s="283"/>
      <c r="AY101" s="283">
        <v>85</v>
      </c>
      <c r="AZ101" s="283">
        <v>120</v>
      </c>
      <c r="BA101" s="283">
        <v>2.5</v>
      </c>
      <c r="BB101" s="283">
        <v>5.0999999999999996</v>
      </c>
      <c r="BC101" s="283">
        <v>130</v>
      </c>
      <c r="BD101" s="283">
        <v>0</v>
      </c>
      <c r="BE101" s="283">
        <v>110</v>
      </c>
      <c r="BF101" s="283">
        <v>14</v>
      </c>
      <c r="BG101" s="283">
        <v>20</v>
      </c>
      <c r="BH101" s="283">
        <v>20</v>
      </c>
      <c r="BI101" s="283">
        <v>30</v>
      </c>
      <c r="BJ101" s="283">
        <v>0</v>
      </c>
      <c r="BK101" s="283">
        <v>60</v>
      </c>
      <c r="BL101" s="283">
        <v>111</v>
      </c>
      <c r="BM101" s="283">
        <v>121</v>
      </c>
      <c r="BN101" s="283">
        <v>1</v>
      </c>
      <c r="BO101" s="283" t="s">
        <v>3904</v>
      </c>
      <c r="BP101" s="283" t="s">
        <v>5001</v>
      </c>
      <c r="BQ101" s="283" t="s">
        <v>5004</v>
      </c>
    </row>
    <row r="102" spans="1:69">
      <c r="A102" s="283">
        <v>11005518</v>
      </c>
      <c r="B102" s="283" t="s">
        <v>5959</v>
      </c>
      <c r="C102" s="283">
        <v>6</v>
      </c>
      <c r="D102" s="283" t="s">
        <v>56</v>
      </c>
      <c r="E102" s="283" t="s">
        <v>3896</v>
      </c>
      <c r="F102" s="283" t="s">
        <v>3897</v>
      </c>
      <c r="G102" s="283" t="s">
        <v>4771</v>
      </c>
      <c r="H102" s="283">
        <v>112</v>
      </c>
      <c r="I102" s="283">
        <v>0</v>
      </c>
      <c r="J102" s="283">
        <v>0</v>
      </c>
      <c r="K102" s="283">
        <v>2</v>
      </c>
      <c r="L102" s="283">
        <v>60</v>
      </c>
      <c r="M102" s="283" t="s">
        <v>3899</v>
      </c>
      <c r="N102" s="283">
        <v>35</v>
      </c>
      <c r="O102" s="283">
        <v>30</v>
      </c>
      <c r="P102" s="283">
        <v>125</v>
      </c>
      <c r="Q102" s="283">
        <v>0</v>
      </c>
      <c r="R102" s="283">
        <v>0</v>
      </c>
      <c r="S102" s="283">
        <v>0</v>
      </c>
      <c r="T102" s="283">
        <v>123</v>
      </c>
      <c r="U102" s="283">
        <v>0</v>
      </c>
      <c r="V102" s="283">
        <v>105</v>
      </c>
      <c r="W102" s="283">
        <v>0</v>
      </c>
      <c r="X102" s="283">
        <v>130</v>
      </c>
      <c r="Y102" s="283">
        <v>130</v>
      </c>
      <c r="Z102" s="283">
        <v>95</v>
      </c>
      <c r="AA102" s="283">
        <v>95</v>
      </c>
      <c r="AB102" s="283">
        <v>65</v>
      </c>
      <c r="AC102" s="283">
        <v>65</v>
      </c>
      <c r="AD102" s="283">
        <v>0</v>
      </c>
      <c r="AE102" s="283">
        <v>0</v>
      </c>
      <c r="AF102" s="283">
        <v>3</v>
      </c>
      <c r="AG102" s="283">
        <v>3</v>
      </c>
      <c r="AH102" s="283">
        <v>3</v>
      </c>
      <c r="AI102" s="283">
        <v>3</v>
      </c>
      <c r="AJ102" s="283">
        <v>12</v>
      </c>
      <c r="AK102" s="283">
        <v>20</v>
      </c>
      <c r="AL102" s="283"/>
      <c r="AM102" s="283"/>
      <c r="AN102" s="283"/>
      <c r="AO102" s="283"/>
      <c r="AP102" s="283"/>
      <c r="AQ102" s="283"/>
      <c r="AR102" s="283">
        <v>4</v>
      </c>
      <c r="AS102" s="283" t="s">
        <v>5737</v>
      </c>
      <c r="AT102" s="283" t="s">
        <v>5805</v>
      </c>
      <c r="AU102" s="283" t="s">
        <v>4662</v>
      </c>
      <c r="AV102" s="283" t="s">
        <v>4662</v>
      </c>
      <c r="AW102" s="283" t="s">
        <v>5960</v>
      </c>
      <c r="AX102" s="283"/>
      <c r="AY102" s="283">
        <v>85</v>
      </c>
      <c r="AZ102" s="283">
        <v>120</v>
      </c>
      <c r="BA102" s="283">
        <v>2.5</v>
      </c>
      <c r="BB102" s="283">
        <v>5.0999999999999996</v>
      </c>
      <c r="BC102" s="283">
        <v>125</v>
      </c>
      <c r="BD102" s="283">
        <v>0</v>
      </c>
      <c r="BE102" s="283">
        <v>123</v>
      </c>
      <c r="BF102" s="283">
        <v>92</v>
      </c>
      <c r="BG102" s="283">
        <v>40</v>
      </c>
      <c r="BH102" s="283">
        <v>50</v>
      </c>
      <c r="BI102" s="283">
        <v>40</v>
      </c>
      <c r="BJ102" s="283">
        <v>0</v>
      </c>
      <c r="BK102" s="283">
        <v>48</v>
      </c>
      <c r="BL102" s="283">
        <v>108</v>
      </c>
      <c r="BM102" s="283">
        <v>70</v>
      </c>
      <c r="BN102" s="283">
        <v>0</v>
      </c>
      <c r="BO102" s="283" t="s">
        <v>3904</v>
      </c>
      <c r="BP102" s="283" t="s">
        <v>5001</v>
      </c>
      <c r="BQ102" s="283" t="s">
        <v>5004</v>
      </c>
    </row>
    <row r="103" spans="1:69">
      <c r="A103" s="283">
        <v>11005618</v>
      </c>
      <c r="B103" s="283" t="s">
        <v>5961</v>
      </c>
      <c r="C103" s="283">
        <v>6</v>
      </c>
      <c r="D103" s="283" t="s">
        <v>3649</v>
      </c>
      <c r="E103" s="283" t="s">
        <v>3957</v>
      </c>
      <c r="F103" s="283" t="s">
        <v>3897</v>
      </c>
      <c r="G103" s="283" t="s">
        <v>4771</v>
      </c>
      <c r="H103" s="283">
        <v>100</v>
      </c>
      <c r="I103" s="283">
        <v>0</v>
      </c>
      <c r="J103" s="283">
        <v>0</v>
      </c>
      <c r="K103" s="283">
        <v>2</v>
      </c>
      <c r="L103" s="283">
        <v>60</v>
      </c>
      <c r="M103" s="283" t="s">
        <v>3930</v>
      </c>
      <c r="N103" s="283">
        <v>35</v>
      </c>
      <c r="O103" s="283">
        <v>36</v>
      </c>
      <c r="P103" s="283">
        <v>115</v>
      </c>
      <c r="Q103" s="283">
        <v>0</v>
      </c>
      <c r="R103" s="283">
        <v>1</v>
      </c>
      <c r="S103" s="283">
        <v>0</v>
      </c>
      <c r="T103" s="283">
        <v>91</v>
      </c>
      <c r="U103" s="283">
        <v>0</v>
      </c>
      <c r="V103" s="283">
        <v>115</v>
      </c>
      <c r="W103" s="283">
        <v>0</v>
      </c>
      <c r="X103" s="283">
        <v>130</v>
      </c>
      <c r="Y103" s="283">
        <v>130</v>
      </c>
      <c r="Z103" s="283">
        <v>93</v>
      </c>
      <c r="AA103" s="283">
        <v>93</v>
      </c>
      <c r="AB103" s="283">
        <v>70</v>
      </c>
      <c r="AC103" s="283">
        <v>70</v>
      </c>
      <c r="AD103" s="283">
        <v>0</v>
      </c>
      <c r="AE103" s="283">
        <v>0</v>
      </c>
      <c r="AF103" s="283">
        <v>32</v>
      </c>
      <c r="AG103" s="283">
        <v>32</v>
      </c>
      <c r="AH103" s="283">
        <v>32</v>
      </c>
      <c r="AI103" s="283">
        <v>32</v>
      </c>
      <c r="AJ103" s="283">
        <v>128</v>
      </c>
      <c r="AK103" s="283">
        <v>0</v>
      </c>
      <c r="AL103" s="283"/>
      <c r="AM103" s="283"/>
      <c r="AN103" s="283"/>
      <c r="AO103" s="283"/>
      <c r="AP103" s="283"/>
      <c r="AQ103" s="283"/>
      <c r="AR103" s="283">
        <v>3</v>
      </c>
      <c r="AS103" s="283" t="s">
        <v>3687</v>
      </c>
      <c r="AT103" s="283" t="s">
        <v>4523</v>
      </c>
      <c r="AU103" s="283" t="s">
        <v>5758</v>
      </c>
      <c r="AV103" s="283"/>
      <c r="AW103" s="283" t="s">
        <v>5962</v>
      </c>
      <c r="AX103" s="283"/>
      <c r="AY103" s="283">
        <v>25</v>
      </c>
      <c r="AZ103" s="283">
        <v>65</v>
      </c>
      <c r="BA103" s="283">
        <v>0.48</v>
      </c>
      <c r="BB103" s="283">
        <v>1.5</v>
      </c>
      <c r="BC103" s="283">
        <v>115</v>
      </c>
      <c r="BD103" s="283">
        <v>1</v>
      </c>
      <c r="BE103" s="283">
        <v>91</v>
      </c>
      <c r="BF103" s="283">
        <v>164</v>
      </c>
      <c r="BG103" s="283">
        <v>8</v>
      </c>
      <c r="BH103" s="283">
        <v>12</v>
      </c>
      <c r="BI103" s="283">
        <v>10</v>
      </c>
      <c r="BJ103" s="283">
        <v>16</v>
      </c>
      <c r="BK103" s="283">
        <v>24</v>
      </c>
      <c r="BL103" s="283">
        <v>18</v>
      </c>
      <c r="BM103" s="283">
        <v>0</v>
      </c>
      <c r="BN103" s="283">
        <v>52</v>
      </c>
      <c r="BO103" s="283" t="s">
        <v>3904</v>
      </c>
      <c r="BP103" s="283" t="s">
        <v>5001</v>
      </c>
      <c r="BQ103" s="283" t="s">
        <v>5004</v>
      </c>
    </row>
    <row r="104" spans="1:69">
      <c r="A104" s="283">
        <v>16000119</v>
      </c>
      <c r="B104" s="283" t="s">
        <v>4939</v>
      </c>
      <c r="C104" s="283">
        <v>6</v>
      </c>
      <c r="D104" s="283" t="s">
        <v>3640</v>
      </c>
      <c r="E104" s="283" t="s">
        <v>3896</v>
      </c>
      <c r="F104" s="283" t="s">
        <v>3897</v>
      </c>
      <c r="G104" s="283" t="s">
        <v>3898</v>
      </c>
      <c r="H104" s="283">
        <v>120</v>
      </c>
      <c r="I104" s="283">
        <v>0</v>
      </c>
      <c r="J104" s="283">
        <v>0</v>
      </c>
      <c r="K104" s="283">
        <v>2</v>
      </c>
      <c r="L104" s="283">
        <v>999</v>
      </c>
      <c r="M104" s="283" t="s">
        <v>4282</v>
      </c>
      <c r="N104" s="283">
        <v>45</v>
      </c>
      <c r="O104" s="283">
        <v>30</v>
      </c>
      <c r="P104" s="283">
        <v>150</v>
      </c>
      <c r="Q104" s="283">
        <v>0</v>
      </c>
      <c r="R104" s="283">
        <v>100</v>
      </c>
      <c r="S104" s="283">
        <v>0</v>
      </c>
      <c r="T104" s="283">
        <v>120</v>
      </c>
      <c r="U104" s="283">
        <v>0</v>
      </c>
      <c r="V104" s="283">
        <v>105</v>
      </c>
      <c r="W104" s="283">
        <v>0</v>
      </c>
      <c r="X104" s="283">
        <v>999</v>
      </c>
      <c r="Y104" s="283">
        <v>999</v>
      </c>
      <c r="Z104" s="283">
        <v>100</v>
      </c>
      <c r="AA104" s="283">
        <v>100</v>
      </c>
      <c r="AB104" s="283">
        <v>999</v>
      </c>
      <c r="AC104" s="283">
        <v>999</v>
      </c>
      <c r="AD104" s="283">
        <v>99</v>
      </c>
      <c r="AE104" s="283">
        <v>99</v>
      </c>
      <c r="AF104" s="283">
        <v>80</v>
      </c>
      <c r="AG104" s="283">
        <v>80</v>
      </c>
      <c r="AH104" s="283">
        <v>80</v>
      </c>
      <c r="AI104" s="283">
        <v>80</v>
      </c>
      <c r="AJ104" s="283">
        <v>320</v>
      </c>
      <c r="AK104" s="283">
        <v>0</v>
      </c>
      <c r="AL104" s="283"/>
      <c r="AM104" s="283"/>
      <c r="AN104" s="283"/>
      <c r="AO104" s="283"/>
      <c r="AP104" s="283"/>
      <c r="AQ104" s="283"/>
      <c r="AR104" s="283">
        <v>4</v>
      </c>
      <c r="AS104" s="283" t="s">
        <v>4511</v>
      </c>
      <c r="AT104" s="283" t="s">
        <v>4511</v>
      </c>
      <c r="AU104" s="283" t="s">
        <v>4511</v>
      </c>
      <c r="AV104" s="283" t="s">
        <v>4511</v>
      </c>
      <c r="AW104" s="283"/>
      <c r="AX104" s="283"/>
      <c r="AY104" s="283">
        <v>10</v>
      </c>
      <c r="AZ104" s="283">
        <v>10</v>
      </c>
      <c r="BA104" s="283">
        <v>1</v>
      </c>
      <c r="BB104" s="283">
        <v>1</v>
      </c>
      <c r="BC104" s="283">
        <v>82</v>
      </c>
      <c r="BD104" s="283">
        <v>0</v>
      </c>
      <c r="BE104" s="283">
        <v>120</v>
      </c>
      <c r="BF104" s="283">
        <v>144</v>
      </c>
      <c r="BG104" s="283">
        <v>50</v>
      </c>
      <c r="BH104" s="283">
        <v>60</v>
      </c>
      <c r="BI104" s="283">
        <v>60</v>
      </c>
      <c r="BJ104" s="283">
        <v>10</v>
      </c>
      <c r="BK104" s="283">
        <v>12</v>
      </c>
      <c r="BL104" s="283">
        <v>8</v>
      </c>
      <c r="BM104" s="283">
        <v>12</v>
      </c>
      <c r="BN104" s="283">
        <v>100</v>
      </c>
      <c r="BO104" s="283" t="s">
        <v>3904</v>
      </c>
      <c r="BP104" s="283" t="s">
        <v>5001</v>
      </c>
      <c r="BQ104" s="283" t="s">
        <v>5004</v>
      </c>
    </row>
    <row r="105" spans="1:69">
      <c r="A105" s="283">
        <v>16000219</v>
      </c>
      <c r="B105" s="283" t="s">
        <v>18</v>
      </c>
      <c r="C105" s="283">
        <v>6</v>
      </c>
      <c r="D105" s="283" t="s">
        <v>56</v>
      </c>
      <c r="E105" s="283" t="s">
        <v>3896</v>
      </c>
      <c r="F105" s="283" t="s">
        <v>3897</v>
      </c>
      <c r="G105" s="283" t="s">
        <v>3898</v>
      </c>
      <c r="H105" s="283">
        <v>80</v>
      </c>
      <c r="I105" s="283">
        <v>0</v>
      </c>
      <c r="J105" s="283">
        <v>6</v>
      </c>
      <c r="K105" s="283">
        <v>6</v>
      </c>
      <c r="L105" s="283">
        <v>8</v>
      </c>
      <c r="M105" s="283" t="s">
        <v>3899</v>
      </c>
      <c r="N105" s="283">
        <v>32</v>
      </c>
      <c r="O105" s="283">
        <v>30</v>
      </c>
      <c r="P105" s="283">
        <v>103</v>
      </c>
      <c r="Q105" s="283">
        <v>25</v>
      </c>
      <c r="R105" s="283">
        <v>0</v>
      </c>
      <c r="S105" s="283">
        <v>0</v>
      </c>
      <c r="T105" s="283">
        <v>87</v>
      </c>
      <c r="U105" s="283">
        <v>15</v>
      </c>
      <c r="V105" s="283">
        <v>85</v>
      </c>
      <c r="W105" s="283">
        <v>30</v>
      </c>
      <c r="X105" s="283">
        <v>97</v>
      </c>
      <c r="Y105" s="283">
        <v>97</v>
      </c>
      <c r="Z105" s="283">
        <v>65</v>
      </c>
      <c r="AA105" s="283">
        <v>65</v>
      </c>
      <c r="AB105" s="283">
        <v>99</v>
      </c>
      <c r="AC105" s="283">
        <v>99</v>
      </c>
      <c r="AD105" s="283">
        <v>0</v>
      </c>
      <c r="AE105" s="283">
        <v>0</v>
      </c>
      <c r="AF105" s="283">
        <v>3</v>
      </c>
      <c r="AG105" s="283">
        <v>3</v>
      </c>
      <c r="AH105" s="283">
        <v>3</v>
      </c>
      <c r="AI105" s="283">
        <v>3</v>
      </c>
      <c r="AJ105" s="283">
        <v>12</v>
      </c>
      <c r="AK105" s="283">
        <v>0</v>
      </c>
      <c r="AL105" s="283"/>
      <c r="AM105" s="283"/>
      <c r="AN105" s="283"/>
      <c r="AO105" s="283"/>
      <c r="AP105" s="283"/>
      <c r="AQ105" s="283"/>
      <c r="AR105" s="283">
        <v>4</v>
      </c>
      <c r="AS105" s="283" t="s">
        <v>776</v>
      </c>
      <c r="AT105" s="283" t="s">
        <v>3674</v>
      </c>
      <c r="AU105" s="283" t="s">
        <v>2428</v>
      </c>
      <c r="AV105" s="283" t="s">
        <v>1984</v>
      </c>
      <c r="AW105" s="283"/>
      <c r="AX105" s="283"/>
      <c r="AY105" s="283">
        <v>70</v>
      </c>
      <c r="AZ105" s="283">
        <v>120</v>
      </c>
      <c r="BA105" s="283">
        <v>2.88</v>
      </c>
      <c r="BB105" s="283">
        <v>5.4</v>
      </c>
      <c r="BC105" s="283">
        <v>83</v>
      </c>
      <c r="BD105" s="283">
        <v>0</v>
      </c>
      <c r="BE105" s="283">
        <v>72</v>
      </c>
      <c r="BF105" s="283">
        <v>47</v>
      </c>
      <c r="BG105" s="283">
        <v>40</v>
      </c>
      <c r="BH105" s="283">
        <v>50</v>
      </c>
      <c r="BI105" s="283">
        <v>40</v>
      </c>
      <c r="BJ105" s="283">
        <v>0</v>
      </c>
      <c r="BK105" s="283">
        <v>1</v>
      </c>
      <c r="BL105" s="283">
        <v>26</v>
      </c>
      <c r="BM105" s="283">
        <v>62</v>
      </c>
      <c r="BN105" s="283">
        <v>0</v>
      </c>
      <c r="BO105" s="283" t="s">
        <v>3904</v>
      </c>
      <c r="BP105" s="283" t="s">
        <v>5001</v>
      </c>
      <c r="BQ105" s="283" t="s">
        <v>5004</v>
      </c>
    </row>
    <row r="106" spans="1:69">
      <c r="A106" s="283">
        <v>16000319</v>
      </c>
      <c r="B106" s="283" t="s">
        <v>623</v>
      </c>
      <c r="C106" s="283">
        <v>6</v>
      </c>
      <c r="D106" s="283" t="s">
        <v>57</v>
      </c>
      <c r="E106" s="283" t="s">
        <v>3896</v>
      </c>
      <c r="F106" s="283" t="s">
        <v>3897</v>
      </c>
      <c r="G106" s="283" t="s">
        <v>3910</v>
      </c>
      <c r="H106" s="283">
        <v>100</v>
      </c>
      <c r="I106" s="283">
        <v>0</v>
      </c>
      <c r="J106" s="283">
        <v>4</v>
      </c>
      <c r="K106" s="283">
        <v>4</v>
      </c>
      <c r="L106" s="283">
        <v>18</v>
      </c>
      <c r="M106" s="283" t="s">
        <v>3899</v>
      </c>
      <c r="N106" s="283">
        <v>30.8</v>
      </c>
      <c r="O106" s="283">
        <v>36</v>
      </c>
      <c r="P106" s="283">
        <v>102</v>
      </c>
      <c r="Q106" s="283">
        <v>20</v>
      </c>
      <c r="R106" s="283">
        <v>0</v>
      </c>
      <c r="S106" s="283">
        <v>0</v>
      </c>
      <c r="T106" s="283">
        <v>100</v>
      </c>
      <c r="U106" s="283">
        <v>20</v>
      </c>
      <c r="V106" s="283">
        <v>67</v>
      </c>
      <c r="W106" s="283">
        <v>30</v>
      </c>
      <c r="X106" s="283">
        <v>97</v>
      </c>
      <c r="Y106" s="283">
        <v>97</v>
      </c>
      <c r="Z106" s="283">
        <v>53</v>
      </c>
      <c r="AA106" s="283">
        <v>53</v>
      </c>
      <c r="AB106" s="283">
        <v>99</v>
      </c>
      <c r="AC106" s="283">
        <v>99</v>
      </c>
      <c r="AD106" s="283">
        <v>0</v>
      </c>
      <c r="AE106" s="283">
        <v>0</v>
      </c>
      <c r="AF106" s="283">
        <v>4</v>
      </c>
      <c r="AG106" s="283">
        <v>4</v>
      </c>
      <c r="AH106" s="283">
        <v>4</v>
      </c>
      <c r="AI106" s="283">
        <v>4</v>
      </c>
      <c r="AJ106" s="283">
        <v>16</v>
      </c>
      <c r="AK106" s="283">
        <v>0</v>
      </c>
      <c r="AL106" s="283"/>
      <c r="AM106" s="283"/>
      <c r="AN106" s="283"/>
      <c r="AO106" s="283"/>
      <c r="AP106" s="283"/>
      <c r="AQ106" s="283"/>
      <c r="AR106" s="283">
        <v>4</v>
      </c>
      <c r="AS106" s="283" t="s">
        <v>4062</v>
      </c>
      <c r="AT106" s="283" t="s">
        <v>4390</v>
      </c>
      <c r="AU106" s="283" t="s">
        <v>4466</v>
      </c>
      <c r="AV106" s="283" t="s">
        <v>798</v>
      </c>
      <c r="AW106" s="283"/>
      <c r="AX106" s="283"/>
      <c r="AY106" s="283">
        <v>90</v>
      </c>
      <c r="AZ106" s="283">
        <v>130</v>
      </c>
      <c r="BA106" s="283">
        <v>4.2</v>
      </c>
      <c r="BB106" s="283">
        <v>8.8000000000000007</v>
      </c>
      <c r="BC106" s="283">
        <v>82</v>
      </c>
      <c r="BD106" s="283">
        <v>0</v>
      </c>
      <c r="BE106" s="283">
        <v>84</v>
      </c>
      <c r="BF106" s="283">
        <v>20</v>
      </c>
      <c r="BG106" s="283">
        <v>50</v>
      </c>
      <c r="BH106" s="283">
        <v>60</v>
      </c>
      <c r="BI106" s="283">
        <v>60</v>
      </c>
      <c r="BJ106" s="283">
        <v>0</v>
      </c>
      <c r="BK106" s="283">
        <v>20</v>
      </c>
      <c r="BL106" s="283">
        <v>21</v>
      </c>
      <c r="BM106" s="283">
        <v>43</v>
      </c>
      <c r="BN106" s="283">
        <v>11</v>
      </c>
      <c r="BO106" s="283" t="s">
        <v>3904</v>
      </c>
      <c r="BP106" s="283" t="s">
        <v>5001</v>
      </c>
      <c r="BQ106" s="283" t="s">
        <v>5004</v>
      </c>
    </row>
    <row r="107" spans="1:69">
      <c r="A107" s="283">
        <v>16000419</v>
      </c>
      <c r="B107" s="283" t="s">
        <v>5733</v>
      </c>
      <c r="C107" s="283">
        <v>5</v>
      </c>
      <c r="D107" s="283" t="s">
        <v>57</v>
      </c>
      <c r="E107" s="283" t="s">
        <v>3896</v>
      </c>
      <c r="F107" s="283" t="s">
        <v>3897</v>
      </c>
      <c r="G107" s="283" t="s">
        <v>3910</v>
      </c>
      <c r="H107" s="283">
        <v>84</v>
      </c>
      <c r="I107" s="283">
        <v>0</v>
      </c>
      <c r="J107" s="283">
        <v>2</v>
      </c>
      <c r="K107" s="283">
        <v>2</v>
      </c>
      <c r="L107" s="283">
        <v>5</v>
      </c>
      <c r="M107" s="283" t="s">
        <v>3899</v>
      </c>
      <c r="N107" s="283">
        <v>26</v>
      </c>
      <c r="O107" s="283">
        <v>30</v>
      </c>
      <c r="P107" s="283">
        <v>110</v>
      </c>
      <c r="Q107" s="283">
        <v>0</v>
      </c>
      <c r="R107" s="283">
        <v>0</v>
      </c>
      <c r="S107" s="283">
        <v>0</v>
      </c>
      <c r="T107" s="283">
        <v>96</v>
      </c>
      <c r="U107" s="283">
        <v>0</v>
      </c>
      <c r="V107" s="283">
        <v>999</v>
      </c>
      <c r="W107" s="283">
        <v>0</v>
      </c>
      <c r="X107" s="283">
        <v>95</v>
      </c>
      <c r="Y107" s="283">
        <v>95</v>
      </c>
      <c r="Z107" s="283">
        <v>46</v>
      </c>
      <c r="AA107" s="283">
        <v>46</v>
      </c>
      <c r="AB107" s="283">
        <v>99</v>
      </c>
      <c r="AC107" s="283">
        <v>99</v>
      </c>
      <c r="AD107" s="283">
        <v>0</v>
      </c>
      <c r="AE107" s="283">
        <v>0</v>
      </c>
      <c r="AF107" s="283">
        <v>0</v>
      </c>
      <c r="AG107" s="283"/>
      <c r="AH107" s="283"/>
      <c r="AI107" s="283"/>
      <c r="AJ107" s="283">
        <v>0</v>
      </c>
      <c r="AK107" s="283">
        <v>0</v>
      </c>
      <c r="AL107" s="283"/>
      <c r="AM107" s="283"/>
      <c r="AN107" s="283"/>
      <c r="AO107" s="283"/>
      <c r="AP107" s="283"/>
      <c r="AQ107" s="283"/>
      <c r="AR107" s="283">
        <v>4</v>
      </c>
      <c r="AS107" s="283" t="s">
        <v>3906</v>
      </c>
      <c r="AT107" s="283" t="s">
        <v>3906</v>
      </c>
      <c r="AU107" s="283" t="s">
        <v>3906</v>
      </c>
      <c r="AV107" s="283" t="s">
        <v>3906</v>
      </c>
      <c r="AW107" s="283"/>
      <c r="AX107" s="283"/>
      <c r="AY107" s="283">
        <v>90</v>
      </c>
      <c r="AZ107" s="283">
        <v>130</v>
      </c>
      <c r="BA107" s="283">
        <v>3.2</v>
      </c>
      <c r="BB107" s="283">
        <v>6</v>
      </c>
      <c r="BC107" s="283">
        <v>110</v>
      </c>
      <c r="BD107" s="283">
        <v>0</v>
      </c>
      <c r="BE107" s="283">
        <v>100</v>
      </c>
      <c r="BF107" s="283">
        <v>1433</v>
      </c>
      <c r="BG107" s="283">
        <v>50</v>
      </c>
      <c r="BH107" s="283">
        <v>60</v>
      </c>
      <c r="BI107" s="283">
        <v>60</v>
      </c>
      <c r="BJ107" s="283">
        <v>0</v>
      </c>
      <c r="BK107" s="283">
        <v>0</v>
      </c>
      <c r="BL107" s="283">
        <v>40</v>
      </c>
      <c r="BM107" s="283">
        <v>60</v>
      </c>
      <c r="BN107" s="283">
        <v>0</v>
      </c>
      <c r="BO107" s="283" t="s">
        <v>3904</v>
      </c>
      <c r="BP107" s="283" t="s">
        <v>5001</v>
      </c>
      <c r="BQ107" s="283" t="s">
        <v>5004</v>
      </c>
    </row>
    <row r="108" spans="1:69">
      <c r="A108" s="283">
        <v>16000519</v>
      </c>
      <c r="B108" s="283" t="s">
        <v>4162</v>
      </c>
      <c r="C108" s="283">
        <v>5</v>
      </c>
      <c r="D108" s="283" t="s">
        <v>56</v>
      </c>
      <c r="E108" s="283" t="s">
        <v>3896</v>
      </c>
      <c r="F108" s="283" t="s">
        <v>3897</v>
      </c>
      <c r="G108" s="283" t="s">
        <v>3910</v>
      </c>
      <c r="H108" s="283">
        <v>59</v>
      </c>
      <c r="I108" s="283">
        <v>1</v>
      </c>
      <c r="J108" s="283">
        <v>1</v>
      </c>
      <c r="K108" s="283">
        <v>2</v>
      </c>
      <c r="L108" s="283">
        <v>15</v>
      </c>
      <c r="M108" s="283" t="s">
        <v>3899</v>
      </c>
      <c r="N108" s="283">
        <v>28.4</v>
      </c>
      <c r="O108" s="283">
        <v>25</v>
      </c>
      <c r="P108" s="283">
        <v>116</v>
      </c>
      <c r="Q108" s="283">
        <v>0</v>
      </c>
      <c r="R108" s="283">
        <v>0</v>
      </c>
      <c r="S108" s="283">
        <v>0</v>
      </c>
      <c r="T108" s="283">
        <v>102</v>
      </c>
      <c r="U108" s="283">
        <v>0</v>
      </c>
      <c r="V108" s="283">
        <v>999</v>
      </c>
      <c r="W108" s="283">
        <v>0</v>
      </c>
      <c r="X108" s="283">
        <v>91</v>
      </c>
      <c r="Y108" s="283">
        <v>91</v>
      </c>
      <c r="Z108" s="283">
        <v>47</v>
      </c>
      <c r="AA108" s="283">
        <v>47</v>
      </c>
      <c r="AB108" s="283">
        <v>99</v>
      </c>
      <c r="AC108" s="283">
        <v>99</v>
      </c>
      <c r="AD108" s="283">
        <v>0</v>
      </c>
      <c r="AE108" s="283">
        <v>0</v>
      </c>
      <c r="AF108" s="283">
        <v>0</v>
      </c>
      <c r="AG108" s="283"/>
      <c r="AH108" s="283"/>
      <c r="AI108" s="283"/>
      <c r="AJ108" s="283">
        <v>0</v>
      </c>
      <c r="AK108" s="283">
        <v>0</v>
      </c>
      <c r="AL108" s="283"/>
      <c r="AM108" s="283"/>
      <c r="AN108" s="283"/>
      <c r="AO108" s="283"/>
      <c r="AP108" s="283"/>
      <c r="AQ108" s="283"/>
      <c r="AR108" s="283">
        <v>4</v>
      </c>
      <c r="AS108" s="283" t="s">
        <v>3906</v>
      </c>
      <c r="AT108" s="283" t="s">
        <v>3906</v>
      </c>
      <c r="AU108" s="283" t="s">
        <v>3906</v>
      </c>
      <c r="AV108" s="283" t="s">
        <v>3906</v>
      </c>
      <c r="AW108" s="283"/>
      <c r="AX108" s="283"/>
      <c r="AY108" s="283">
        <v>55</v>
      </c>
      <c r="AZ108" s="283">
        <v>100</v>
      </c>
      <c r="BA108" s="283">
        <v>2.88</v>
      </c>
      <c r="BB108" s="283">
        <v>5.4</v>
      </c>
      <c r="BC108" s="283">
        <v>116</v>
      </c>
      <c r="BD108" s="283">
        <v>0</v>
      </c>
      <c r="BE108" s="283">
        <v>106</v>
      </c>
      <c r="BF108" s="283">
        <v>1433</v>
      </c>
      <c r="BG108" s="283">
        <v>40</v>
      </c>
      <c r="BH108" s="283">
        <v>50</v>
      </c>
      <c r="BI108" s="283">
        <v>40</v>
      </c>
      <c r="BJ108" s="283">
        <v>0</v>
      </c>
      <c r="BK108" s="283">
        <v>0</v>
      </c>
      <c r="BL108" s="283">
        <v>40</v>
      </c>
      <c r="BM108" s="283">
        <v>60</v>
      </c>
      <c r="BN108" s="283">
        <v>0</v>
      </c>
      <c r="BO108" s="283" t="s">
        <v>3904</v>
      </c>
      <c r="BP108" s="283" t="s">
        <v>5001</v>
      </c>
      <c r="BQ108" s="283" t="s">
        <v>5004</v>
      </c>
    </row>
    <row r="109" spans="1:69">
      <c r="A109" s="283">
        <v>16000619</v>
      </c>
      <c r="B109" s="283" t="s">
        <v>4008</v>
      </c>
      <c r="C109" s="283">
        <v>3</v>
      </c>
      <c r="D109" s="283" t="s">
        <v>56</v>
      </c>
      <c r="E109" s="283" t="s">
        <v>3896</v>
      </c>
      <c r="F109" s="283" t="s">
        <v>3897</v>
      </c>
      <c r="G109" s="283" t="s">
        <v>3910</v>
      </c>
      <c r="H109" s="283">
        <v>55</v>
      </c>
      <c r="I109" s="283">
        <v>1</v>
      </c>
      <c r="J109" s="283">
        <v>2</v>
      </c>
      <c r="K109" s="283">
        <v>2</v>
      </c>
      <c r="L109" s="283">
        <v>13</v>
      </c>
      <c r="M109" s="283" t="s">
        <v>3899</v>
      </c>
      <c r="N109" s="283">
        <v>27.5</v>
      </c>
      <c r="O109" s="283">
        <v>25</v>
      </c>
      <c r="P109" s="283">
        <v>116</v>
      </c>
      <c r="Q109" s="283">
        <v>0</v>
      </c>
      <c r="R109" s="283">
        <v>42</v>
      </c>
      <c r="S109" s="283">
        <v>0</v>
      </c>
      <c r="T109" s="283">
        <v>102</v>
      </c>
      <c r="U109" s="283">
        <v>0</v>
      </c>
      <c r="V109" s="283">
        <v>999</v>
      </c>
      <c r="W109" s="283">
        <v>0</v>
      </c>
      <c r="X109" s="283">
        <v>89</v>
      </c>
      <c r="Y109" s="283">
        <v>89</v>
      </c>
      <c r="Z109" s="283">
        <v>55</v>
      </c>
      <c r="AA109" s="283">
        <v>55</v>
      </c>
      <c r="AB109" s="283">
        <v>99</v>
      </c>
      <c r="AC109" s="283">
        <v>99</v>
      </c>
      <c r="AD109" s="283">
        <v>0</v>
      </c>
      <c r="AE109" s="283">
        <v>0</v>
      </c>
      <c r="AF109" s="283">
        <v>2</v>
      </c>
      <c r="AG109" s="283">
        <v>2</v>
      </c>
      <c r="AH109" s="283">
        <v>2</v>
      </c>
      <c r="AI109" s="283"/>
      <c r="AJ109" s="283">
        <v>6</v>
      </c>
      <c r="AK109" s="283">
        <v>0</v>
      </c>
      <c r="AL109" s="283"/>
      <c r="AM109" s="283"/>
      <c r="AN109" s="283"/>
      <c r="AO109" s="283"/>
      <c r="AP109" s="283"/>
      <c r="AQ109" s="283"/>
      <c r="AR109" s="283">
        <v>3</v>
      </c>
      <c r="AS109" s="283" t="s">
        <v>3998</v>
      </c>
      <c r="AT109" s="283" t="s">
        <v>3998</v>
      </c>
      <c r="AU109" s="283" t="s">
        <v>3998</v>
      </c>
      <c r="AV109" s="283" t="s">
        <v>3998</v>
      </c>
      <c r="AW109" s="283"/>
      <c r="AX109" s="283"/>
      <c r="AY109" s="283">
        <v>50</v>
      </c>
      <c r="AZ109" s="283">
        <v>90</v>
      </c>
      <c r="BA109" s="283">
        <v>2.08</v>
      </c>
      <c r="BB109" s="283">
        <v>4.3</v>
      </c>
      <c r="BC109" s="283">
        <v>116</v>
      </c>
      <c r="BD109" s="283">
        <v>0</v>
      </c>
      <c r="BE109" s="283">
        <v>106</v>
      </c>
      <c r="BF109" s="283">
        <v>1433</v>
      </c>
      <c r="BG109" s="283">
        <v>40</v>
      </c>
      <c r="BH109" s="283">
        <v>50</v>
      </c>
      <c r="BI109" s="283">
        <v>40</v>
      </c>
      <c r="BJ109" s="283">
        <v>0</v>
      </c>
      <c r="BK109" s="283">
        <v>0</v>
      </c>
      <c r="BL109" s="283">
        <v>32</v>
      </c>
      <c r="BM109" s="283">
        <v>48</v>
      </c>
      <c r="BN109" s="283">
        <v>0</v>
      </c>
      <c r="BO109" s="283" t="s">
        <v>3904</v>
      </c>
      <c r="BP109" s="283" t="s">
        <v>5001</v>
      </c>
      <c r="BQ109" s="283" t="s">
        <v>5004</v>
      </c>
    </row>
    <row r="110" spans="1:69">
      <c r="A110" s="283">
        <v>16000719</v>
      </c>
      <c r="B110" s="283" t="s">
        <v>4010</v>
      </c>
      <c r="C110" s="283">
        <v>3</v>
      </c>
      <c r="D110" s="283" t="s">
        <v>56</v>
      </c>
      <c r="E110" s="283" t="s">
        <v>3896</v>
      </c>
      <c r="F110" s="283" t="s">
        <v>3897</v>
      </c>
      <c r="G110" s="283" t="s">
        <v>3910</v>
      </c>
      <c r="H110" s="283">
        <v>55</v>
      </c>
      <c r="I110" s="283">
        <v>1</v>
      </c>
      <c r="J110" s="283">
        <v>2</v>
      </c>
      <c r="K110" s="283">
        <v>2</v>
      </c>
      <c r="L110" s="283">
        <v>15</v>
      </c>
      <c r="M110" s="283" t="s">
        <v>3899</v>
      </c>
      <c r="N110" s="283">
        <v>27.5</v>
      </c>
      <c r="O110" s="283">
        <v>25</v>
      </c>
      <c r="P110" s="283">
        <v>116</v>
      </c>
      <c r="Q110" s="283">
        <v>0</v>
      </c>
      <c r="R110" s="283">
        <v>42</v>
      </c>
      <c r="S110" s="283">
        <v>0</v>
      </c>
      <c r="T110" s="283">
        <v>102</v>
      </c>
      <c r="U110" s="283">
        <v>0</v>
      </c>
      <c r="V110" s="283">
        <v>999</v>
      </c>
      <c r="W110" s="283">
        <v>0</v>
      </c>
      <c r="X110" s="283">
        <v>89</v>
      </c>
      <c r="Y110" s="283">
        <v>89</v>
      </c>
      <c r="Z110" s="283">
        <v>55</v>
      </c>
      <c r="AA110" s="283">
        <v>55</v>
      </c>
      <c r="AB110" s="283">
        <v>99</v>
      </c>
      <c r="AC110" s="283">
        <v>99</v>
      </c>
      <c r="AD110" s="283">
        <v>0</v>
      </c>
      <c r="AE110" s="283">
        <v>0</v>
      </c>
      <c r="AF110" s="283">
        <v>2</v>
      </c>
      <c r="AG110" s="283">
        <v>2</v>
      </c>
      <c r="AH110" s="283">
        <v>2</v>
      </c>
      <c r="AI110" s="283"/>
      <c r="AJ110" s="283">
        <v>6</v>
      </c>
      <c r="AK110" s="283">
        <v>0</v>
      </c>
      <c r="AL110" s="283"/>
      <c r="AM110" s="283"/>
      <c r="AN110" s="283"/>
      <c r="AO110" s="283"/>
      <c r="AP110" s="283"/>
      <c r="AQ110" s="283"/>
      <c r="AR110" s="283">
        <v>3</v>
      </c>
      <c r="AS110" s="283" t="s">
        <v>3998</v>
      </c>
      <c r="AT110" s="283" t="s">
        <v>3998</v>
      </c>
      <c r="AU110" s="283" t="s">
        <v>3998</v>
      </c>
      <c r="AV110" s="283" t="s">
        <v>3998</v>
      </c>
      <c r="AW110" s="283"/>
      <c r="AX110" s="283"/>
      <c r="AY110" s="283">
        <v>50</v>
      </c>
      <c r="AZ110" s="283">
        <v>90</v>
      </c>
      <c r="BA110" s="283">
        <v>2.08</v>
      </c>
      <c r="BB110" s="283">
        <v>4.3</v>
      </c>
      <c r="BC110" s="283">
        <v>116</v>
      </c>
      <c r="BD110" s="283">
        <v>0</v>
      </c>
      <c r="BE110" s="283">
        <v>106</v>
      </c>
      <c r="BF110" s="283">
        <v>1433</v>
      </c>
      <c r="BG110" s="283">
        <v>40</v>
      </c>
      <c r="BH110" s="283">
        <v>50</v>
      </c>
      <c r="BI110" s="283">
        <v>40</v>
      </c>
      <c r="BJ110" s="283">
        <v>0</v>
      </c>
      <c r="BK110" s="283">
        <v>0</v>
      </c>
      <c r="BL110" s="283">
        <v>32</v>
      </c>
      <c r="BM110" s="283">
        <v>48</v>
      </c>
      <c r="BN110" s="283">
        <v>0</v>
      </c>
      <c r="BO110" s="283" t="s">
        <v>3904</v>
      </c>
      <c r="BP110" s="283" t="s">
        <v>5001</v>
      </c>
      <c r="BQ110" s="283" t="s">
        <v>5004</v>
      </c>
    </row>
    <row r="111" spans="1:69">
      <c r="A111" s="283">
        <v>16000819</v>
      </c>
      <c r="B111" s="283" t="s">
        <v>745</v>
      </c>
      <c r="C111" s="283">
        <v>4</v>
      </c>
      <c r="D111" s="283" t="s">
        <v>56</v>
      </c>
      <c r="E111" s="283" t="s">
        <v>3896</v>
      </c>
      <c r="F111" s="283" t="s">
        <v>3897</v>
      </c>
      <c r="G111" s="283" t="s">
        <v>3910</v>
      </c>
      <c r="H111" s="283">
        <v>57</v>
      </c>
      <c r="I111" s="283">
        <v>-1</v>
      </c>
      <c r="J111" s="283">
        <v>2</v>
      </c>
      <c r="K111" s="283">
        <v>2</v>
      </c>
      <c r="L111" s="283">
        <v>8</v>
      </c>
      <c r="M111" s="283" t="s">
        <v>3899</v>
      </c>
      <c r="N111" s="283">
        <v>27.5</v>
      </c>
      <c r="O111" s="283">
        <v>25</v>
      </c>
      <c r="P111" s="283">
        <v>116</v>
      </c>
      <c r="Q111" s="283">
        <v>0</v>
      </c>
      <c r="R111" s="283">
        <v>42</v>
      </c>
      <c r="S111" s="283">
        <v>0</v>
      </c>
      <c r="T111" s="283">
        <v>102</v>
      </c>
      <c r="U111" s="283">
        <v>0</v>
      </c>
      <c r="V111" s="283">
        <v>999</v>
      </c>
      <c r="W111" s="283">
        <v>0</v>
      </c>
      <c r="X111" s="283">
        <v>90</v>
      </c>
      <c r="Y111" s="283">
        <v>90</v>
      </c>
      <c r="Z111" s="283">
        <v>55</v>
      </c>
      <c r="AA111" s="283">
        <v>55</v>
      </c>
      <c r="AB111" s="283">
        <v>99</v>
      </c>
      <c r="AC111" s="283">
        <v>99</v>
      </c>
      <c r="AD111" s="283">
        <v>0</v>
      </c>
      <c r="AE111" s="283">
        <v>0</v>
      </c>
      <c r="AF111" s="283">
        <v>2</v>
      </c>
      <c r="AG111" s="283">
        <v>2</v>
      </c>
      <c r="AH111" s="283">
        <v>2</v>
      </c>
      <c r="AI111" s="283"/>
      <c r="AJ111" s="283">
        <v>6</v>
      </c>
      <c r="AK111" s="283">
        <v>0</v>
      </c>
      <c r="AL111" s="283"/>
      <c r="AM111" s="283"/>
      <c r="AN111" s="283"/>
      <c r="AO111" s="283"/>
      <c r="AP111" s="283"/>
      <c r="AQ111" s="283"/>
      <c r="AR111" s="283">
        <v>3</v>
      </c>
      <c r="AS111" s="283" t="s">
        <v>3998</v>
      </c>
      <c r="AT111" s="283" t="s">
        <v>3998</v>
      </c>
      <c r="AU111" s="283" t="s">
        <v>3998</v>
      </c>
      <c r="AV111" s="283" t="s">
        <v>3998</v>
      </c>
      <c r="AW111" s="283"/>
      <c r="AX111" s="283"/>
      <c r="AY111" s="283">
        <v>50</v>
      </c>
      <c r="AZ111" s="283">
        <v>90</v>
      </c>
      <c r="BA111" s="283">
        <v>2.08</v>
      </c>
      <c r="BB111" s="283">
        <v>4.3</v>
      </c>
      <c r="BC111" s="283">
        <v>116</v>
      </c>
      <c r="BD111" s="283">
        <v>0</v>
      </c>
      <c r="BE111" s="283">
        <v>106</v>
      </c>
      <c r="BF111" s="283">
        <v>1433</v>
      </c>
      <c r="BG111" s="283">
        <v>40</v>
      </c>
      <c r="BH111" s="283">
        <v>50</v>
      </c>
      <c r="BI111" s="283">
        <v>40</v>
      </c>
      <c r="BJ111" s="283">
        <v>0</v>
      </c>
      <c r="BK111" s="283">
        <v>0</v>
      </c>
      <c r="BL111" s="283">
        <v>32</v>
      </c>
      <c r="BM111" s="283">
        <v>48</v>
      </c>
      <c r="BN111" s="283">
        <v>0</v>
      </c>
      <c r="BO111" s="283" t="s">
        <v>3904</v>
      </c>
      <c r="BP111" s="283" t="s">
        <v>5001</v>
      </c>
      <c r="BQ111" s="283" t="s">
        <v>5004</v>
      </c>
    </row>
    <row r="112" spans="1:69">
      <c r="A112" s="283">
        <v>16000919</v>
      </c>
      <c r="B112" s="283" t="s">
        <v>4156</v>
      </c>
      <c r="C112" s="283">
        <v>4</v>
      </c>
      <c r="D112" s="283" t="s">
        <v>54</v>
      </c>
      <c r="E112" s="283" t="s">
        <v>3934</v>
      </c>
      <c r="F112" s="283" t="s">
        <v>3940</v>
      </c>
      <c r="G112" s="283" t="s">
        <v>3910</v>
      </c>
      <c r="H112" s="283">
        <v>35</v>
      </c>
      <c r="I112" s="283">
        <v>1</v>
      </c>
      <c r="J112" s="283">
        <v>1</v>
      </c>
      <c r="K112" s="283">
        <v>2</v>
      </c>
      <c r="L112" s="283">
        <v>17</v>
      </c>
      <c r="M112" s="283" t="s">
        <v>3941</v>
      </c>
      <c r="N112" s="283">
        <v>32</v>
      </c>
      <c r="O112" s="283">
        <v>15</v>
      </c>
      <c r="P112" s="283">
        <v>80</v>
      </c>
      <c r="Q112" s="283">
        <v>0</v>
      </c>
      <c r="R112" s="283">
        <v>150</v>
      </c>
      <c r="S112" s="283">
        <v>0</v>
      </c>
      <c r="T112" s="283">
        <v>102</v>
      </c>
      <c r="U112" s="283">
        <v>0</v>
      </c>
      <c r="V112" s="283">
        <v>999</v>
      </c>
      <c r="W112" s="283">
        <v>0</v>
      </c>
      <c r="X112" s="283">
        <v>86</v>
      </c>
      <c r="Y112" s="283">
        <v>86</v>
      </c>
      <c r="Z112" s="283">
        <v>65</v>
      </c>
      <c r="AA112" s="283">
        <v>65</v>
      </c>
      <c r="AB112" s="283">
        <v>99</v>
      </c>
      <c r="AC112" s="283">
        <v>99</v>
      </c>
      <c r="AD112" s="283">
        <v>66</v>
      </c>
      <c r="AE112" s="283">
        <v>66</v>
      </c>
      <c r="AF112" s="283">
        <v>2</v>
      </c>
      <c r="AG112" s="283">
        <v>2</v>
      </c>
      <c r="AH112" s="283">
        <v>2</v>
      </c>
      <c r="AI112" s="283"/>
      <c r="AJ112" s="283">
        <v>6</v>
      </c>
      <c r="AK112" s="283">
        <v>0</v>
      </c>
      <c r="AL112" s="283"/>
      <c r="AM112" s="283"/>
      <c r="AN112" s="283"/>
      <c r="AO112" s="283"/>
      <c r="AP112" s="283"/>
      <c r="AQ112" s="283"/>
      <c r="AR112" s="283">
        <v>3</v>
      </c>
      <c r="AS112" s="283" t="s">
        <v>3949</v>
      </c>
      <c r="AT112" s="283" t="s">
        <v>3949</v>
      </c>
      <c r="AU112" s="283" t="s">
        <v>3949</v>
      </c>
      <c r="AV112" s="283" t="s">
        <v>3949</v>
      </c>
      <c r="AW112" s="283"/>
      <c r="AX112" s="283"/>
      <c r="AY112" s="283">
        <v>20</v>
      </c>
      <c r="AZ112" s="283">
        <v>25</v>
      </c>
      <c r="BA112" s="283">
        <v>0.8</v>
      </c>
      <c r="BB112" s="283">
        <v>1.65</v>
      </c>
      <c r="BC112" s="283">
        <v>40</v>
      </c>
      <c r="BD112" s="283">
        <v>150</v>
      </c>
      <c r="BE112" s="283">
        <v>55</v>
      </c>
      <c r="BF112" s="283">
        <v>1433</v>
      </c>
      <c r="BG112" s="283">
        <v>10</v>
      </c>
      <c r="BH112" s="283">
        <v>16</v>
      </c>
      <c r="BI112" s="283">
        <v>10</v>
      </c>
      <c r="BJ112" s="283">
        <v>0</v>
      </c>
      <c r="BK112" s="283">
        <v>0</v>
      </c>
      <c r="BL112" s="283">
        <v>8</v>
      </c>
      <c r="BM112" s="283">
        <v>12</v>
      </c>
      <c r="BN112" s="283">
        <v>0</v>
      </c>
      <c r="BO112" s="283" t="s">
        <v>3904</v>
      </c>
      <c r="BP112" s="283" t="s">
        <v>5001</v>
      </c>
      <c r="BQ112" s="283" t="s">
        <v>5004</v>
      </c>
    </row>
    <row r="113" spans="1:69">
      <c r="A113" s="283">
        <v>16001019</v>
      </c>
      <c r="B113" s="283" t="s">
        <v>574</v>
      </c>
      <c r="C113" s="283">
        <v>4</v>
      </c>
      <c r="D113" s="283" t="s">
        <v>60</v>
      </c>
      <c r="E113" s="283" t="s">
        <v>3896</v>
      </c>
      <c r="F113" s="283" t="s">
        <v>3897</v>
      </c>
      <c r="G113" s="283" t="s">
        <v>3918</v>
      </c>
      <c r="H113" s="283">
        <v>48</v>
      </c>
      <c r="I113" s="283">
        <v>0</v>
      </c>
      <c r="J113" s="283">
        <v>3</v>
      </c>
      <c r="K113" s="283">
        <v>4</v>
      </c>
      <c r="L113" s="283">
        <v>25</v>
      </c>
      <c r="M113" s="283" t="s">
        <v>3930</v>
      </c>
      <c r="N113" s="283">
        <v>29.2</v>
      </c>
      <c r="O113" s="283">
        <v>36</v>
      </c>
      <c r="P113" s="283">
        <v>30</v>
      </c>
      <c r="Q113" s="283">
        <v>30</v>
      </c>
      <c r="R113" s="283">
        <v>0</v>
      </c>
      <c r="S113" s="283">
        <v>0</v>
      </c>
      <c r="T113" s="283">
        <v>48</v>
      </c>
      <c r="U113" s="283">
        <v>20</v>
      </c>
      <c r="V113" s="283">
        <v>65</v>
      </c>
      <c r="W113" s="283">
        <v>30</v>
      </c>
      <c r="X113" s="283">
        <v>95</v>
      </c>
      <c r="Y113" s="283">
        <v>95</v>
      </c>
      <c r="Z113" s="283">
        <v>73</v>
      </c>
      <c r="AA113" s="283">
        <v>73</v>
      </c>
      <c r="AB113" s="283">
        <v>99</v>
      </c>
      <c r="AC113" s="283">
        <v>99</v>
      </c>
      <c r="AD113" s="283">
        <v>0</v>
      </c>
      <c r="AE113" s="283">
        <v>0</v>
      </c>
      <c r="AF113" s="283">
        <v>15</v>
      </c>
      <c r="AG113" s="283">
        <v>20</v>
      </c>
      <c r="AH113" s="283">
        <v>25</v>
      </c>
      <c r="AI113" s="283">
        <v>5</v>
      </c>
      <c r="AJ113" s="283">
        <v>65</v>
      </c>
      <c r="AK113" s="283">
        <v>0</v>
      </c>
      <c r="AL113" s="283"/>
      <c r="AM113" s="283"/>
      <c r="AN113" s="283"/>
      <c r="AO113" s="283"/>
      <c r="AP113" s="283"/>
      <c r="AQ113" s="283"/>
      <c r="AR113" s="283">
        <v>4</v>
      </c>
      <c r="AS113" s="283" t="s">
        <v>4499</v>
      </c>
      <c r="AT113" s="283" t="s">
        <v>4000</v>
      </c>
      <c r="AU113" s="283" t="s">
        <v>4000</v>
      </c>
      <c r="AV113" s="283" t="s">
        <v>4000</v>
      </c>
      <c r="AW113" s="283" t="s">
        <v>4902</v>
      </c>
      <c r="AX113" s="283"/>
      <c r="AY113" s="283">
        <v>45</v>
      </c>
      <c r="AZ113" s="283">
        <v>50</v>
      </c>
      <c r="BA113" s="283">
        <v>1.68</v>
      </c>
      <c r="BB113" s="283">
        <v>3.2</v>
      </c>
      <c r="BC113" s="283">
        <v>0</v>
      </c>
      <c r="BD113" s="283">
        <v>0</v>
      </c>
      <c r="BE113" s="283">
        <v>14</v>
      </c>
      <c r="BF113" s="283">
        <v>40</v>
      </c>
      <c r="BG113" s="283">
        <v>30</v>
      </c>
      <c r="BH113" s="283">
        <v>40</v>
      </c>
      <c r="BI113" s="283">
        <v>60</v>
      </c>
      <c r="BJ113" s="283">
        <v>40</v>
      </c>
      <c r="BK113" s="283">
        <v>14</v>
      </c>
      <c r="BL113" s="283">
        <v>19</v>
      </c>
      <c r="BM113" s="283">
        <v>0</v>
      </c>
      <c r="BN113" s="283">
        <v>24</v>
      </c>
      <c r="BO113" s="283" t="s">
        <v>3904</v>
      </c>
      <c r="BP113" s="283" t="s">
        <v>5001</v>
      </c>
      <c r="BQ113" s="283" t="s">
        <v>5004</v>
      </c>
    </row>
    <row r="114" spans="1:69">
      <c r="A114" s="283">
        <v>16001119</v>
      </c>
      <c r="B114" s="283" t="s">
        <v>31</v>
      </c>
      <c r="C114" s="283">
        <v>5</v>
      </c>
      <c r="D114" s="283" t="s">
        <v>60</v>
      </c>
      <c r="E114" s="283" t="s">
        <v>3896</v>
      </c>
      <c r="F114" s="283" t="s">
        <v>3897</v>
      </c>
      <c r="G114" s="283" t="s">
        <v>3918</v>
      </c>
      <c r="H114" s="283">
        <v>73</v>
      </c>
      <c r="I114" s="283">
        <v>-1</v>
      </c>
      <c r="J114" s="283">
        <v>4</v>
      </c>
      <c r="K114" s="283">
        <v>5</v>
      </c>
      <c r="L114" s="283">
        <v>20</v>
      </c>
      <c r="M114" s="283" t="s">
        <v>3930</v>
      </c>
      <c r="N114" s="283">
        <v>33.200000000000003</v>
      </c>
      <c r="O114" s="283">
        <v>36</v>
      </c>
      <c r="P114" s="283">
        <v>40</v>
      </c>
      <c r="Q114" s="283">
        <v>40</v>
      </c>
      <c r="R114" s="283">
        <v>0</v>
      </c>
      <c r="S114" s="283">
        <v>0</v>
      </c>
      <c r="T114" s="283">
        <v>74</v>
      </c>
      <c r="U114" s="283">
        <v>25</v>
      </c>
      <c r="V114" s="283">
        <v>77</v>
      </c>
      <c r="W114" s="283">
        <v>30</v>
      </c>
      <c r="X114" s="283">
        <v>96</v>
      </c>
      <c r="Y114" s="283">
        <v>96</v>
      </c>
      <c r="Z114" s="283">
        <v>56</v>
      </c>
      <c r="AA114" s="283">
        <v>56</v>
      </c>
      <c r="AB114" s="283">
        <v>99</v>
      </c>
      <c r="AC114" s="283">
        <v>99</v>
      </c>
      <c r="AD114" s="283">
        <v>0</v>
      </c>
      <c r="AE114" s="283">
        <v>0</v>
      </c>
      <c r="AF114" s="283">
        <v>20</v>
      </c>
      <c r="AG114" s="283">
        <v>20</v>
      </c>
      <c r="AH114" s="283">
        <v>35</v>
      </c>
      <c r="AI114" s="283">
        <v>10</v>
      </c>
      <c r="AJ114" s="283">
        <v>85</v>
      </c>
      <c r="AK114" s="283">
        <v>0</v>
      </c>
      <c r="AL114" s="283"/>
      <c r="AM114" s="283"/>
      <c r="AN114" s="283"/>
      <c r="AO114" s="283"/>
      <c r="AP114" s="283"/>
      <c r="AQ114" s="283"/>
      <c r="AR114" s="283">
        <v>4</v>
      </c>
      <c r="AS114" s="283" t="s">
        <v>4000</v>
      </c>
      <c r="AT114" s="283" t="s">
        <v>3999</v>
      </c>
      <c r="AU114" s="283" t="s">
        <v>3999</v>
      </c>
      <c r="AV114" s="283" t="s">
        <v>4000</v>
      </c>
      <c r="AW114" s="283" t="s">
        <v>4901</v>
      </c>
      <c r="AX114" s="283"/>
      <c r="AY114" s="283">
        <v>55</v>
      </c>
      <c r="AZ114" s="283">
        <v>60</v>
      </c>
      <c r="BA114" s="283">
        <v>2.08</v>
      </c>
      <c r="BB114" s="283">
        <v>3.9</v>
      </c>
      <c r="BC114" s="283">
        <v>0</v>
      </c>
      <c r="BD114" s="283">
        <v>0</v>
      </c>
      <c r="BE114" s="283">
        <v>25</v>
      </c>
      <c r="BF114" s="283">
        <v>64</v>
      </c>
      <c r="BG114" s="283">
        <v>30</v>
      </c>
      <c r="BH114" s="283">
        <v>40</v>
      </c>
      <c r="BI114" s="283">
        <v>60</v>
      </c>
      <c r="BJ114" s="283">
        <v>40</v>
      </c>
      <c r="BK114" s="283">
        <v>4</v>
      </c>
      <c r="BL114" s="283">
        <v>12</v>
      </c>
      <c r="BM114" s="283">
        <v>0</v>
      </c>
      <c r="BN114" s="283">
        <v>12</v>
      </c>
      <c r="BO114" s="283" t="s">
        <v>3904</v>
      </c>
      <c r="BP114" s="283" t="s">
        <v>5001</v>
      </c>
      <c r="BQ114" s="283" t="s">
        <v>5004</v>
      </c>
    </row>
    <row r="115" spans="1:69">
      <c r="A115" s="283">
        <v>16001219</v>
      </c>
      <c r="B115" s="283" t="s">
        <v>171</v>
      </c>
      <c r="C115" s="283">
        <v>5</v>
      </c>
      <c r="D115" s="283" t="s">
        <v>60</v>
      </c>
      <c r="E115" s="283" t="s">
        <v>3896</v>
      </c>
      <c r="F115" s="283" t="s">
        <v>3897</v>
      </c>
      <c r="G115" s="283" t="s">
        <v>3918</v>
      </c>
      <c r="H115" s="283">
        <v>73</v>
      </c>
      <c r="I115" s="283">
        <v>-1</v>
      </c>
      <c r="J115" s="283">
        <v>5</v>
      </c>
      <c r="K115" s="283">
        <v>5</v>
      </c>
      <c r="L115" s="283">
        <v>32</v>
      </c>
      <c r="M115" s="283" t="s">
        <v>3930</v>
      </c>
      <c r="N115" s="283">
        <v>33.200000000000003</v>
      </c>
      <c r="O115" s="283">
        <v>36</v>
      </c>
      <c r="P115" s="283">
        <v>40</v>
      </c>
      <c r="Q115" s="283">
        <v>40</v>
      </c>
      <c r="R115" s="283">
        <v>0</v>
      </c>
      <c r="S115" s="283">
        <v>0</v>
      </c>
      <c r="T115" s="283">
        <v>74</v>
      </c>
      <c r="U115" s="283">
        <v>25</v>
      </c>
      <c r="V115" s="283">
        <v>90</v>
      </c>
      <c r="W115" s="283">
        <v>30</v>
      </c>
      <c r="X115" s="283">
        <v>96</v>
      </c>
      <c r="Y115" s="283">
        <v>96</v>
      </c>
      <c r="Z115" s="283">
        <v>56</v>
      </c>
      <c r="AA115" s="283">
        <v>56</v>
      </c>
      <c r="AB115" s="283">
        <v>99</v>
      </c>
      <c r="AC115" s="283">
        <v>99</v>
      </c>
      <c r="AD115" s="283">
        <v>0</v>
      </c>
      <c r="AE115" s="283">
        <v>0</v>
      </c>
      <c r="AF115" s="283">
        <v>20</v>
      </c>
      <c r="AG115" s="283">
        <v>20</v>
      </c>
      <c r="AH115" s="283">
        <v>35</v>
      </c>
      <c r="AI115" s="283">
        <v>10</v>
      </c>
      <c r="AJ115" s="283">
        <v>85</v>
      </c>
      <c r="AK115" s="283">
        <v>0</v>
      </c>
      <c r="AL115" s="283"/>
      <c r="AM115" s="283"/>
      <c r="AN115" s="283"/>
      <c r="AO115" s="283"/>
      <c r="AP115" s="283"/>
      <c r="AQ115" s="283"/>
      <c r="AR115" s="283">
        <v>4</v>
      </c>
      <c r="AS115" s="283" t="s">
        <v>4499</v>
      </c>
      <c r="AT115" s="283" t="s">
        <v>4000</v>
      </c>
      <c r="AU115" s="283" t="s">
        <v>4000</v>
      </c>
      <c r="AV115" s="283" t="s">
        <v>4000</v>
      </c>
      <c r="AW115" s="283" t="s">
        <v>4901</v>
      </c>
      <c r="AX115" s="283" t="s">
        <v>4900</v>
      </c>
      <c r="AY115" s="283">
        <v>55</v>
      </c>
      <c r="AZ115" s="283">
        <v>60</v>
      </c>
      <c r="BA115" s="283">
        <v>2.08</v>
      </c>
      <c r="BB115" s="283">
        <v>3.9</v>
      </c>
      <c r="BC115" s="283">
        <v>0</v>
      </c>
      <c r="BD115" s="283">
        <v>0</v>
      </c>
      <c r="BE115" s="283">
        <v>25</v>
      </c>
      <c r="BF115" s="283">
        <v>90</v>
      </c>
      <c r="BG115" s="283">
        <v>30</v>
      </c>
      <c r="BH115" s="283">
        <v>40</v>
      </c>
      <c r="BI115" s="283">
        <v>60</v>
      </c>
      <c r="BJ115" s="283">
        <v>40</v>
      </c>
      <c r="BK115" s="283">
        <v>14</v>
      </c>
      <c r="BL115" s="283">
        <v>19</v>
      </c>
      <c r="BM115" s="283">
        <v>0</v>
      </c>
      <c r="BN115" s="283">
        <v>24</v>
      </c>
      <c r="BO115" s="283" t="s">
        <v>3904</v>
      </c>
      <c r="BP115" s="283" t="s">
        <v>5001</v>
      </c>
      <c r="BQ115" s="283" t="s">
        <v>5004</v>
      </c>
    </row>
    <row r="116" spans="1:69">
      <c r="A116" s="283">
        <v>16001319</v>
      </c>
      <c r="B116" s="283" t="s">
        <v>563</v>
      </c>
      <c r="C116" s="283">
        <v>5</v>
      </c>
      <c r="D116" s="283" t="s">
        <v>60</v>
      </c>
      <c r="E116" s="283" t="s">
        <v>3896</v>
      </c>
      <c r="F116" s="283" t="s">
        <v>3897</v>
      </c>
      <c r="G116" s="283" t="s">
        <v>3918</v>
      </c>
      <c r="H116" s="283">
        <v>50</v>
      </c>
      <c r="I116" s="283">
        <v>2</v>
      </c>
      <c r="J116" s="283">
        <v>4</v>
      </c>
      <c r="K116" s="283">
        <v>4</v>
      </c>
      <c r="L116" s="283">
        <v>55</v>
      </c>
      <c r="M116" s="283" t="s">
        <v>3930</v>
      </c>
      <c r="N116" s="283">
        <v>32.5</v>
      </c>
      <c r="O116" s="283">
        <v>30</v>
      </c>
      <c r="P116" s="283">
        <v>45</v>
      </c>
      <c r="Q116" s="283">
        <v>0</v>
      </c>
      <c r="R116" s="283">
        <v>0</v>
      </c>
      <c r="S116" s="283">
        <v>0</v>
      </c>
      <c r="T116" s="283">
        <v>55</v>
      </c>
      <c r="U116" s="283">
        <v>0</v>
      </c>
      <c r="V116" s="283">
        <v>70</v>
      </c>
      <c r="W116" s="283">
        <v>0</v>
      </c>
      <c r="X116" s="283">
        <v>91</v>
      </c>
      <c r="Y116" s="283">
        <v>91</v>
      </c>
      <c r="Z116" s="283">
        <v>50</v>
      </c>
      <c r="AA116" s="283">
        <v>50</v>
      </c>
      <c r="AB116" s="283">
        <v>99</v>
      </c>
      <c r="AC116" s="283">
        <v>99</v>
      </c>
      <c r="AD116" s="283">
        <v>0</v>
      </c>
      <c r="AE116" s="283">
        <v>0</v>
      </c>
      <c r="AF116" s="283">
        <v>21</v>
      </c>
      <c r="AG116" s="283">
        <v>21</v>
      </c>
      <c r="AH116" s="283">
        <v>23</v>
      </c>
      <c r="AI116" s="283">
        <v>10</v>
      </c>
      <c r="AJ116" s="283">
        <v>75</v>
      </c>
      <c r="AK116" s="283">
        <v>80</v>
      </c>
      <c r="AL116" s="283"/>
      <c r="AM116" s="283"/>
      <c r="AN116" s="283"/>
      <c r="AO116" s="283"/>
      <c r="AP116" s="283"/>
      <c r="AQ116" s="283"/>
      <c r="AR116" s="283">
        <v>4</v>
      </c>
      <c r="AS116" s="283" t="s">
        <v>4000</v>
      </c>
      <c r="AT116" s="283" t="s">
        <v>3999</v>
      </c>
      <c r="AU116" s="283" t="s">
        <v>3999</v>
      </c>
      <c r="AV116" s="283" t="s">
        <v>4000</v>
      </c>
      <c r="AW116" s="283" t="s">
        <v>4004</v>
      </c>
      <c r="AX116" s="283"/>
      <c r="AY116" s="283">
        <v>55</v>
      </c>
      <c r="AZ116" s="283">
        <v>60</v>
      </c>
      <c r="BA116" s="283">
        <v>2.08</v>
      </c>
      <c r="BB116" s="283">
        <v>3.9</v>
      </c>
      <c r="BC116" s="283">
        <v>23</v>
      </c>
      <c r="BD116" s="283">
        <v>0</v>
      </c>
      <c r="BE116" s="283">
        <v>28</v>
      </c>
      <c r="BF116" s="283">
        <v>79</v>
      </c>
      <c r="BG116" s="283">
        <v>30</v>
      </c>
      <c r="BH116" s="283">
        <v>40</v>
      </c>
      <c r="BI116" s="283">
        <v>60</v>
      </c>
      <c r="BJ116" s="283">
        <v>40</v>
      </c>
      <c r="BK116" s="283">
        <v>4</v>
      </c>
      <c r="BL116" s="283">
        <v>12</v>
      </c>
      <c r="BM116" s="283">
        <v>0</v>
      </c>
      <c r="BN116" s="283">
        <v>12</v>
      </c>
      <c r="BO116" s="283" t="s">
        <v>3904</v>
      </c>
      <c r="BP116" s="283" t="s">
        <v>5001</v>
      </c>
      <c r="BQ116" s="283" t="s">
        <v>5004</v>
      </c>
    </row>
    <row r="117" spans="1:69">
      <c r="A117" s="283">
        <v>16001419</v>
      </c>
      <c r="B117" s="283" t="s">
        <v>4105</v>
      </c>
      <c r="C117" s="283">
        <v>4</v>
      </c>
      <c r="D117" s="283" t="s">
        <v>55</v>
      </c>
      <c r="E117" s="283" t="s">
        <v>3934</v>
      </c>
      <c r="F117" s="283" t="s">
        <v>3940</v>
      </c>
      <c r="G117" s="283" t="s">
        <v>3922</v>
      </c>
      <c r="H117" s="283">
        <v>46</v>
      </c>
      <c r="I117" s="283">
        <v>2</v>
      </c>
      <c r="J117" s="283">
        <v>2</v>
      </c>
      <c r="K117" s="283">
        <v>2</v>
      </c>
      <c r="L117" s="283">
        <v>10</v>
      </c>
      <c r="M117" s="283" t="s">
        <v>3899</v>
      </c>
      <c r="N117" s="283">
        <v>32</v>
      </c>
      <c r="O117" s="283">
        <v>20</v>
      </c>
      <c r="P117" s="283">
        <v>80</v>
      </c>
      <c r="Q117" s="283">
        <v>0</v>
      </c>
      <c r="R117" s="283">
        <v>0</v>
      </c>
      <c r="S117" s="283">
        <v>0</v>
      </c>
      <c r="T117" s="283">
        <v>102</v>
      </c>
      <c r="U117" s="283">
        <v>0</v>
      </c>
      <c r="V117" s="283">
        <v>53</v>
      </c>
      <c r="W117" s="283">
        <v>0</v>
      </c>
      <c r="X117" s="283">
        <v>86</v>
      </c>
      <c r="Y117" s="283">
        <v>86</v>
      </c>
      <c r="Z117" s="283">
        <v>67</v>
      </c>
      <c r="AA117" s="283">
        <v>67</v>
      </c>
      <c r="AB117" s="283">
        <v>99</v>
      </c>
      <c r="AC117" s="283">
        <v>99</v>
      </c>
      <c r="AD117" s="283">
        <v>0</v>
      </c>
      <c r="AE117" s="283">
        <v>0</v>
      </c>
      <c r="AF117" s="283">
        <v>2</v>
      </c>
      <c r="AG117" s="283">
        <v>2</v>
      </c>
      <c r="AH117" s="283">
        <v>2</v>
      </c>
      <c r="AI117" s="283"/>
      <c r="AJ117" s="283">
        <v>6</v>
      </c>
      <c r="AK117" s="283">
        <v>0</v>
      </c>
      <c r="AL117" s="283"/>
      <c r="AM117" s="283"/>
      <c r="AN117" s="283"/>
      <c r="AO117" s="283"/>
      <c r="AP117" s="283"/>
      <c r="AQ117" s="283"/>
      <c r="AR117" s="283">
        <v>3</v>
      </c>
      <c r="AS117" s="283" t="s">
        <v>3949</v>
      </c>
      <c r="AT117" s="283" t="s">
        <v>3949</v>
      </c>
      <c r="AU117" s="283" t="s">
        <v>3949</v>
      </c>
      <c r="AV117" s="283" t="s">
        <v>3949</v>
      </c>
      <c r="AW117" s="283"/>
      <c r="AX117" s="283"/>
      <c r="AY117" s="283">
        <v>35</v>
      </c>
      <c r="AZ117" s="283">
        <v>70</v>
      </c>
      <c r="BA117" s="283">
        <v>1.28</v>
      </c>
      <c r="BB117" s="283">
        <v>2.4</v>
      </c>
      <c r="BC117" s="283">
        <v>80</v>
      </c>
      <c r="BD117" s="283">
        <v>0</v>
      </c>
      <c r="BE117" s="283">
        <v>51</v>
      </c>
      <c r="BF117" s="283">
        <v>27</v>
      </c>
      <c r="BG117" s="283">
        <v>30</v>
      </c>
      <c r="BH117" s="283">
        <v>40</v>
      </c>
      <c r="BI117" s="283">
        <v>30</v>
      </c>
      <c r="BJ117" s="283">
        <v>0</v>
      </c>
      <c r="BK117" s="283">
        <v>0</v>
      </c>
      <c r="BL117" s="283">
        <v>8</v>
      </c>
      <c r="BM117" s="283">
        <v>12</v>
      </c>
      <c r="BN117" s="283">
        <v>0</v>
      </c>
      <c r="BO117" s="283" t="s">
        <v>3904</v>
      </c>
      <c r="BP117" s="283" t="s">
        <v>5001</v>
      </c>
      <c r="BQ117" s="283" t="s">
        <v>5004</v>
      </c>
    </row>
    <row r="118" spans="1:69">
      <c r="A118" s="283">
        <v>16001519</v>
      </c>
      <c r="B118" s="283" t="s">
        <v>241</v>
      </c>
      <c r="C118" s="283">
        <v>4</v>
      </c>
      <c r="D118" s="283" t="s">
        <v>53</v>
      </c>
      <c r="E118" s="283" t="s">
        <v>3957</v>
      </c>
      <c r="F118" s="283" t="s">
        <v>3940</v>
      </c>
      <c r="G118" s="283" t="s">
        <v>3922</v>
      </c>
      <c r="H118" s="283">
        <v>18</v>
      </c>
      <c r="I118" s="283">
        <v>2</v>
      </c>
      <c r="J118" s="283">
        <v>1</v>
      </c>
      <c r="K118" s="283">
        <v>2</v>
      </c>
      <c r="L118" s="283">
        <v>20</v>
      </c>
      <c r="M118" s="283" t="s">
        <v>3899</v>
      </c>
      <c r="N118" s="283">
        <v>38</v>
      </c>
      <c r="O118" s="283">
        <v>10</v>
      </c>
      <c r="P118" s="283">
        <v>30</v>
      </c>
      <c r="Q118" s="283">
        <v>0</v>
      </c>
      <c r="R118" s="283">
        <v>150</v>
      </c>
      <c r="S118" s="283">
        <v>0</v>
      </c>
      <c r="T118" s="283">
        <v>102</v>
      </c>
      <c r="U118" s="283">
        <v>0</v>
      </c>
      <c r="V118" s="283">
        <v>41</v>
      </c>
      <c r="W118" s="283">
        <v>0</v>
      </c>
      <c r="X118" s="283">
        <v>83</v>
      </c>
      <c r="Y118" s="283">
        <v>83</v>
      </c>
      <c r="Z118" s="283">
        <v>233</v>
      </c>
      <c r="AA118" s="283">
        <v>233</v>
      </c>
      <c r="AB118" s="283">
        <v>99</v>
      </c>
      <c r="AC118" s="283">
        <v>99</v>
      </c>
      <c r="AD118" s="283">
        <v>28</v>
      </c>
      <c r="AE118" s="283">
        <v>58</v>
      </c>
      <c r="AF118" s="283">
        <v>0</v>
      </c>
      <c r="AG118" s="283"/>
      <c r="AH118" s="283"/>
      <c r="AI118" s="283"/>
      <c r="AJ118" s="283">
        <v>0</v>
      </c>
      <c r="AK118" s="283">
        <v>50</v>
      </c>
      <c r="AL118" s="283"/>
      <c r="AM118" s="283"/>
      <c r="AN118" s="283"/>
      <c r="AO118" s="283"/>
      <c r="AP118" s="283"/>
      <c r="AQ118" s="283"/>
      <c r="AR118" s="283">
        <v>2</v>
      </c>
      <c r="AS118" s="283" t="s">
        <v>3959</v>
      </c>
      <c r="AT118" s="283" t="s">
        <v>774</v>
      </c>
      <c r="AU118" s="283" t="s">
        <v>4453</v>
      </c>
      <c r="AV118" s="283" t="s">
        <v>4313</v>
      </c>
      <c r="AW118" s="283"/>
      <c r="AX118" s="283"/>
      <c r="AY118" s="283">
        <v>10</v>
      </c>
      <c r="AZ118" s="283">
        <v>20</v>
      </c>
      <c r="BA118" s="283">
        <v>0.48</v>
      </c>
      <c r="BB118" s="283">
        <v>0.9</v>
      </c>
      <c r="BC118" s="283">
        <v>0</v>
      </c>
      <c r="BD118" s="283">
        <v>150</v>
      </c>
      <c r="BE118" s="283">
        <v>102</v>
      </c>
      <c r="BF118" s="283">
        <v>0</v>
      </c>
      <c r="BG118" s="283">
        <v>4</v>
      </c>
      <c r="BH118" s="283">
        <v>8</v>
      </c>
      <c r="BI118" s="283">
        <v>6</v>
      </c>
      <c r="BJ118" s="283">
        <v>0</v>
      </c>
      <c r="BK118" s="283">
        <v>12</v>
      </c>
      <c r="BL118" s="283">
        <v>12</v>
      </c>
      <c r="BM118" s="283">
        <v>27</v>
      </c>
      <c r="BN118" s="283">
        <v>7</v>
      </c>
      <c r="BO118" s="283" t="s">
        <v>3904</v>
      </c>
      <c r="BP118" s="283" t="s">
        <v>5001</v>
      </c>
      <c r="BQ118" s="283" t="s">
        <v>5004</v>
      </c>
    </row>
    <row r="119" spans="1:69">
      <c r="A119" s="283">
        <v>16001619</v>
      </c>
      <c r="B119" s="283" t="s">
        <v>242</v>
      </c>
      <c r="C119" s="283">
        <v>4</v>
      </c>
      <c r="D119" s="283" t="s">
        <v>53</v>
      </c>
      <c r="E119" s="283" t="s">
        <v>3957</v>
      </c>
      <c r="F119" s="283" t="s">
        <v>3940</v>
      </c>
      <c r="G119" s="283" t="s">
        <v>3922</v>
      </c>
      <c r="H119" s="283">
        <v>18</v>
      </c>
      <c r="I119" s="283">
        <v>2</v>
      </c>
      <c r="J119" s="283">
        <v>1</v>
      </c>
      <c r="K119" s="283">
        <v>2</v>
      </c>
      <c r="L119" s="283">
        <v>15</v>
      </c>
      <c r="M119" s="283" t="s">
        <v>3899</v>
      </c>
      <c r="N119" s="283">
        <v>38</v>
      </c>
      <c r="O119" s="283">
        <v>10</v>
      </c>
      <c r="P119" s="283">
        <v>30</v>
      </c>
      <c r="Q119" s="283">
        <v>0</v>
      </c>
      <c r="R119" s="283">
        <v>150</v>
      </c>
      <c r="S119" s="283">
        <v>0</v>
      </c>
      <c r="T119" s="283">
        <v>102</v>
      </c>
      <c r="U119" s="283">
        <v>0</v>
      </c>
      <c r="V119" s="283">
        <v>41</v>
      </c>
      <c r="W119" s="283">
        <v>0</v>
      </c>
      <c r="X119" s="283">
        <v>83</v>
      </c>
      <c r="Y119" s="283">
        <v>83</v>
      </c>
      <c r="Z119" s="283">
        <v>233</v>
      </c>
      <c r="AA119" s="283">
        <v>233</v>
      </c>
      <c r="AB119" s="283">
        <v>99</v>
      </c>
      <c r="AC119" s="283">
        <v>99</v>
      </c>
      <c r="AD119" s="283">
        <v>28</v>
      </c>
      <c r="AE119" s="283">
        <v>58</v>
      </c>
      <c r="AF119" s="283">
        <v>0</v>
      </c>
      <c r="AG119" s="283"/>
      <c r="AH119" s="283"/>
      <c r="AI119" s="283"/>
      <c r="AJ119" s="283">
        <v>0</v>
      </c>
      <c r="AK119" s="283">
        <v>0</v>
      </c>
      <c r="AL119" s="283"/>
      <c r="AM119" s="283"/>
      <c r="AN119" s="283"/>
      <c r="AO119" s="283"/>
      <c r="AP119" s="283"/>
      <c r="AQ119" s="283"/>
      <c r="AR119" s="283">
        <v>2</v>
      </c>
      <c r="AS119" s="283" t="s">
        <v>3959</v>
      </c>
      <c r="AT119" s="283" t="s">
        <v>774</v>
      </c>
      <c r="AU119" s="283" t="s">
        <v>4453</v>
      </c>
      <c r="AV119" s="283" t="s">
        <v>4313</v>
      </c>
      <c r="AW119" s="283"/>
      <c r="AX119" s="283"/>
      <c r="AY119" s="283">
        <v>10</v>
      </c>
      <c r="AZ119" s="283">
        <v>20</v>
      </c>
      <c r="BA119" s="283">
        <v>0.48</v>
      </c>
      <c r="BB119" s="283">
        <v>0.9</v>
      </c>
      <c r="BC119" s="283">
        <v>0</v>
      </c>
      <c r="BD119" s="283">
        <v>150</v>
      </c>
      <c r="BE119" s="283">
        <v>102</v>
      </c>
      <c r="BF119" s="283">
        <v>0</v>
      </c>
      <c r="BG119" s="283">
        <v>4</v>
      </c>
      <c r="BH119" s="283">
        <v>8</v>
      </c>
      <c r="BI119" s="283">
        <v>6</v>
      </c>
      <c r="BJ119" s="283">
        <v>0</v>
      </c>
      <c r="BK119" s="283">
        <v>12</v>
      </c>
      <c r="BL119" s="283">
        <v>12</v>
      </c>
      <c r="BM119" s="283">
        <v>27</v>
      </c>
      <c r="BN119" s="283">
        <v>7</v>
      </c>
      <c r="BO119" s="283" t="s">
        <v>3904</v>
      </c>
      <c r="BP119" s="283" t="s">
        <v>5001</v>
      </c>
      <c r="BQ119" s="283" t="s">
        <v>5004</v>
      </c>
    </row>
    <row r="120" spans="1:69">
      <c r="A120" s="283">
        <v>16001719</v>
      </c>
      <c r="B120" s="283" t="s">
        <v>4189</v>
      </c>
      <c r="C120" s="283">
        <v>5</v>
      </c>
      <c r="D120" s="283" t="s">
        <v>884</v>
      </c>
      <c r="E120" s="283" t="s">
        <v>3896</v>
      </c>
      <c r="F120" s="283" t="s">
        <v>3897</v>
      </c>
      <c r="G120" s="283" t="s">
        <v>3922</v>
      </c>
      <c r="H120" s="283">
        <v>64</v>
      </c>
      <c r="I120" s="283">
        <v>0</v>
      </c>
      <c r="J120" s="283">
        <v>2</v>
      </c>
      <c r="K120" s="283">
        <v>3</v>
      </c>
      <c r="L120" s="283">
        <v>7</v>
      </c>
      <c r="M120" s="283" t="s">
        <v>3930</v>
      </c>
      <c r="N120" s="283">
        <v>30</v>
      </c>
      <c r="O120" s="283">
        <v>30</v>
      </c>
      <c r="P120" s="283">
        <v>40</v>
      </c>
      <c r="Q120" s="283">
        <v>0</v>
      </c>
      <c r="R120" s="283">
        <v>0</v>
      </c>
      <c r="S120" s="283">
        <v>0</v>
      </c>
      <c r="T120" s="283">
        <v>66</v>
      </c>
      <c r="U120" s="283">
        <v>0</v>
      </c>
      <c r="V120" s="283">
        <v>75</v>
      </c>
      <c r="W120" s="283">
        <v>0</v>
      </c>
      <c r="X120" s="283">
        <v>81</v>
      </c>
      <c r="Y120" s="283">
        <v>81</v>
      </c>
      <c r="Z120" s="283">
        <v>51</v>
      </c>
      <c r="AA120" s="283">
        <v>51</v>
      </c>
      <c r="AB120" s="283">
        <v>99</v>
      </c>
      <c r="AC120" s="283">
        <v>99</v>
      </c>
      <c r="AD120" s="283">
        <v>0</v>
      </c>
      <c r="AE120" s="283">
        <v>0</v>
      </c>
      <c r="AF120" s="283">
        <v>34</v>
      </c>
      <c r="AG120" s="283">
        <v>16</v>
      </c>
      <c r="AH120" s="283">
        <v>16</v>
      </c>
      <c r="AI120" s="283">
        <v>0</v>
      </c>
      <c r="AJ120" s="283">
        <v>66</v>
      </c>
      <c r="AK120" s="283">
        <v>0</v>
      </c>
      <c r="AL120" s="283"/>
      <c r="AM120" s="283"/>
      <c r="AN120" s="283"/>
      <c r="AO120" s="283"/>
      <c r="AP120" s="283"/>
      <c r="AQ120" s="283"/>
      <c r="AR120" s="283">
        <v>4</v>
      </c>
      <c r="AS120" s="283" t="s">
        <v>4000</v>
      </c>
      <c r="AT120" s="283" t="s">
        <v>4000</v>
      </c>
      <c r="AU120" s="283" t="s">
        <v>3999</v>
      </c>
      <c r="AV120" s="283" t="s">
        <v>4000</v>
      </c>
      <c r="AW120" s="283" t="s">
        <v>4190</v>
      </c>
      <c r="AX120" s="283"/>
      <c r="AY120" s="283">
        <v>75</v>
      </c>
      <c r="AZ120" s="283">
        <v>65</v>
      </c>
      <c r="BA120" s="283">
        <v>3</v>
      </c>
      <c r="BB120" s="283">
        <v>5.2</v>
      </c>
      <c r="BC120" s="283">
        <v>20</v>
      </c>
      <c r="BD120" s="283">
        <v>0</v>
      </c>
      <c r="BE120" s="283">
        <v>33</v>
      </c>
      <c r="BF120" s="283">
        <v>84</v>
      </c>
      <c r="BG120" s="283">
        <v>20</v>
      </c>
      <c r="BH120" s="283">
        <v>20</v>
      </c>
      <c r="BI120" s="283">
        <v>40</v>
      </c>
      <c r="BJ120" s="283">
        <v>10</v>
      </c>
      <c r="BK120" s="283">
        <v>6</v>
      </c>
      <c r="BL120" s="283">
        <v>12</v>
      </c>
      <c r="BM120" s="283">
        <v>0</v>
      </c>
      <c r="BN120" s="283">
        <v>12</v>
      </c>
      <c r="BO120" s="283" t="s">
        <v>3904</v>
      </c>
      <c r="BP120" s="283" t="s">
        <v>5001</v>
      </c>
      <c r="BQ120" s="283" t="s">
        <v>5004</v>
      </c>
    </row>
    <row r="121" spans="1:69">
      <c r="A121" s="283">
        <v>16001819</v>
      </c>
      <c r="B121" s="283" t="s">
        <v>656</v>
      </c>
      <c r="C121" s="283">
        <v>6</v>
      </c>
      <c r="D121" s="283" t="s">
        <v>57</v>
      </c>
      <c r="E121" s="283" t="s">
        <v>3896</v>
      </c>
      <c r="F121" s="283" t="s">
        <v>3897</v>
      </c>
      <c r="G121" s="283" t="s">
        <v>3918</v>
      </c>
      <c r="H121" s="283">
        <v>84</v>
      </c>
      <c r="I121" s="283">
        <v>0</v>
      </c>
      <c r="J121" s="283">
        <v>6</v>
      </c>
      <c r="K121" s="283">
        <v>6</v>
      </c>
      <c r="L121" s="283">
        <v>24</v>
      </c>
      <c r="M121" s="283" t="s">
        <v>3899</v>
      </c>
      <c r="N121" s="283">
        <v>33</v>
      </c>
      <c r="O121" s="283">
        <v>30</v>
      </c>
      <c r="P121" s="283">
        <v>116</v>
      </c>
      <c r="Q121" s="283">
        <v>0</v>
      </c>
      <c r="R121" s="283">
        <v>0</v>
      </c>
      <c r="S121" s="283">
        <v>0</v>
      </c>
      <c r="T121" s="283">
        <v>102</v>
      </c>
      <c r="U121" s="283">
        <v>0</v>
      </c>
      <c r="V121" s="283">
        <v>500</v>
      </c>
      <c r="W121" s="283">
        <v>0</v>
      </c>
      <c r="X121" s="283">
        <v>97</v>
      </c>
      <c r="Y121" s="283">
        <v>97</v>
      </c>
      <c r="Z121" s="283">
        <v>100</v>
      </c>
      <c r="AA121" s="283">
        <v>100</v>
      </c>
      <c r="AB121" s="283">
        <v>99</v>
      </c>
      <c r="AC121" s="283">
        <v>99</v>
      </c>
      <c r="AD121" s="283">
        <v>0</v>
      </c>
      <c r="AE121" s="283">
        <v>0</v>
      </c>
      <c r="AF121" s="283">
        <v>3</v>
      </c>
      <c r="AG121" s="283">
        <v>3</v>
      </c>
      <c r="AH121" s="283">
        <v>3</v>
      </c>
      <c r="AI121" s="283">
        <v>3</v>
      </c>
      <c r="AJ121" s="283">
        <v>12</v>
      </c>
      <c r="AK121" s="283">
        <v>91</v>
      </c>
      <c r="AL121" s="283"/>
      <c r="AM121" s="283"/>
      <c r="AN121" s="283"/>
      <c r="AO121" s="283"/>
      <c r="AP121" s="283"/>
      <c r="AQ121" s="283"/>
      <c r="AR121" s="283">
        <v>4</v>
      </c>
      <c r="AS121" s="283" t="s">
        <v>3906</v>
      </c>
      <c r="AT121" s="283" t="s">
        <v>3906</v>
      </c>
      <c r="AU121" s="283" t="s">
        <v>3906</v>
      </c>
      <c r="AV121" s="283" t="s">
        <v>3906</v>
      </c>
      <c r="AW121" s="283" t="s">
        <v>4070</v>
      </c>
      <c r="AX121" s="283"/>
      <c r="AY121" s="283">
        <v>135</v>
      </c>
      <c r="AZ121" s="283">
        <v>175</v>
      </c>
      <c r="BA121" s="283">
        <v>4.8</v>
      </c>
      <c r="BB121" s="283">
        <v>9</v>
      </c>
      <c r="BC121" s="283">
        <v>116</v>
      </c>
      <c r="BD121" s="283">
        <v>0</v>
      </c>
      <c r="BE121" s="283">
        <v>102</v>
      </c>
      <c r="BF121" s="283">
        <v>699</v>
      </c>
      <c r="BG121" s="283">
        <v>50</v>
      </c>
      <c r="BH121" s="283">
        <v>60</v>
      </c>
      <c r="BI121" s="283">
        <v>60</v>
      </c>
      <c r="BJ121" s="283">
        <v>0</v>
      </c>
      <c r="BK121" s="283">
        <v>0</v>
      </c>
      <c r="BL121" s="283">
        <v>40</v>
      </c>
      <c r="BM121" s="283">
        <v>60</v>
      </c>
      <c r="BN121" s="283">
        <v>0</v>
      </c>
      <c r="BO121" s="283" t="s">
        <v>3904</v>
      </c>
      <c r="BP121" s="283" t="s">
        <v>5001</v>
      </c>
      <c r="BQ121" s="283" t="s">
        <v>5004</v>
      </c>
    </row>
    <row r="122" spans="1:69">
      <c r="A122" s="283">
        <v>16001919</v>
      </c>
      <c r="B122" s="283" t="s">
        <v>656</v>
      </c>
      <c r="C122" s="283">
        <v>6</v>
      </c>
      <c r="D122" s="283" t="s">
        <v>5789</v>
      </c>
      <c r="E122" s="283" t="s">
        <v>3896</v>
      </c>
      <c r="F122" s="283" t="s">
        <v>3897</v>
      </c>
      <c r="G122" s="283" t="s">
        <v>3918</v>
      </c>
      <c r="H122" s="283">
        <v>92</v>
      </c>
      <c r="I122" s="283">
        <v>0</v>
      </c>
      <c r="J122" s="283">
        <v>7</v>
      </c>
      <c r="K122" s="283">
        <v>6</v>
      </c>
      <c r="L122" s="283">
        <v>28</v>
      </c>
      <c r="M122" s="283" t="s">
        <v>3899</v>
      </c>
      <c r="N122" s="283">
        <v>33</v>
      </c>
      <c r="O122" s="283">
        <v>36</v>
      </c>
      <c r="P122" s="283">
        <v>118</v>
      </c>
      <c r="Q122" s="283">
        <v>0</v>
      </c>
      <c r="R122" s="283">
        <v>0</v>
      </c>
      <c r="S122" s="283">
        <v>0</v>
      </c>
      <c r="T122" s="283">
        <v>105</v>
      </c>
      <c r="U122" s="283">
        <v>0</v>
      </c>
      <c r="V122" s="283">
        <v>500</v>
      </c>
      <c r="W122" s="283">
        <v>0</v>
      </c>
      <c r="X122" s="283">
        <v>98</v>
      </c>
      <c r="Y122" s="283">
        <v>98</v>
      </c>
      <c r="Z122" s="283">
        <v>150</v>
      </c>
      <c r="AA122" s="283">
        <v>150</v>
      </c>
      <c r="AB122" s="283">
        <v>99</v>
      </c>
      <c r="AC122" s="283">
        <v>99</v>
      </c>
      <c r="AD122" s="283">
        <v>0</v>
      </c>
      <c r="AE122" s="283">
        <v>0</v>
      </c>
      <c r="AF122" s="283">
        <v>8</v>
      </c>
      <c r="AG122" s="283">
        <v>8</v>
      </c>
      <c r="AH122" s="283">
        <v>8</v>
      </c>
      <c r="AI122" s="283">
        <v>8</v>
      </c>
      <c r="AJ122" s="283">
        <v>32</v>
      </c>
      <c r="AK122" s="283">
        <v>0</v>
      </c>
      <c r="AL122" s="283"/>
      <c r="AM122" s="283"/>
      <c r="AN122" s="283"/>
      <c r="AO122" s="283"/>
      <c r="AP122" s="283"/>
      <c r="AQ122" s="283"/>
      <c r="AR122" s="283">
        <v>4</v>
      </c>
      <c r="AS122" s="283" t="s">
        <v>5757</v>
      </c>
      <c r="AT122" s="283" t="s">
        <v>5758</v>
      </c>
      <c r="AU122" s="283" t="s">
        <v>5758</v>
      </c>
      <c r="AV122" s="283" t="s">
        <v>5758</v>
      </c>
      <c r="AW122" s="283" t="s">
        <v>4070</v>
      </c>
      <c r="AX122" s="283" t="s">
        <v>5841</v>
      </c>
      <c r="AY122" s="283">
        <v>145</v>
      </c>
      <c r="AZ122" s="283">
        <v>200</v>
      </c>
      <c r="BA122" s="283">
        <v>4.8</v>
      </c>
      <c r="BB122" s="283">
        <v>9</v>
      </c>
      <c r="BC122" s="283">
        <v>116</v>
      </c>
      <c r="BD122" s="283">
        <v>0</v>
      </c>
      <c r="BE122" s="283">
        <v>102</v>
      </c>
      <c r="BF122" s="283">
        <v>103</v>
      </c>
      <c r="BG122" s="283">
        <v>50</v>
      </c>
      <c r="BH122" s="283">
        <v>60</v>
      </c>
      <c r="BI122" s="283">
        <v>60</v>
      </c>
      <c r="BJ122" s="283">
        <v>0</v>
      </c>
      <c r="BK122" s="283">
        <v>30</v>
      </c>
      <c r="BL122" s="283">
        <v>24</v>
      </c>
      <c r="BM122" s="283">
        <v>0</v>
      </c>
      <c r="BN122" s="283">
        <v>70</v>
      </c>
      <c r="BO122" s="283" t="s">
        <v>3904</v>
      </c>
      <c r="BP122" s="283" t="s">
        <v>5001</v>
      </c>
      <c r="BQ122" s="283" t="s">
        <v>5004</v>
      </c>
    </row>
    <row r="123" spans="1:69">
      <c r="A123" s="283">
        <v>16002019</v>
      </c>
      <c r="B123" s="283" t="s">
        <v>572</v>
      </c>
      <c r="C123" s="283">
        <v>5</v>
      </c>
      <c r="D123" s="283" t="s">
        <v>884</v>
      </c>
      <c r="E123" s="283" t="s">
        <v>3896</v>
      </c>
      <c r="F123" s="283" t="s">
        <v>3897</v>
      </c>
      <c r="G123" s="283" t="s">
        <v>3910</v>
      </c>
      <c r="H123" s="283">
        <v>67</v>
      </c>
      <c r="I123" s="283">
        <v>1</v>
      </c>
      <c r="J123" s="283">
        <v>4</v>
      </c>
      <c r="K123" s="283">
        <v>4</v>
      </c>
      <c r="L123" s="283">
        <v>7</v>
      </c>
      <c r="M123" s="283" t="s">
        <v>3930</v>
      </c>
      <c r="N123" s="283">
        <v>34</v>
      </c>
      <c r="O123" s="283">
        <v>36</v>
      </c>
      <c r="P123" s="283">
        <v>40</v>
      </c>
      <c r="Q123" s="283">
        <v>40</v>
      </c>
      <c r="R123" s="283">
        <v>0</v>
      </c>
      <c r="S123" s="283">
        <v>0</v>
      </c>
      <c r="T123" s="283">
        <v>65</v>
      </c>
      <c r="U123" s="283">
        <v>25</v>
      </c>
      <c r="V123" s="283">
        <v>71</v>
      </c>
      <c r="W123" s="283">
        <v>30</v>
      </c>
      <c r="X123" s="283">
        <v>86</v>
      </c>
      <c r="Y123" s="283">
        <v>86</v>
      </c>
      <c r="Z123" s="283">
        <v>61</v>
      </c>
      <c r="AA123" s="283">
        <v>61</v>
      </c>
      <c r="AB123" s="283">
        <v>99</v>
      </c>
      <c r="AC123" s="283">
        <v>99</v>
      </c>
      <c r="AD123" s="283">
        <v>0</v>
      </c>
      <c r="AE123" s="283">
        <v>0</v>
      </c>
      <c r="AF123" s="283">
        <v>16</v>
      </c>
      <c r="AG123" s="283">
        <v>27</v>
      </c>
      <c r="AH123" s="283">
        <v>15</v>
      </c>
      <c r="AI123" s="283">
        <v>10</v>
      </c>
      <c r="AJ123" s="283">
        <v>68</v>
      </c>
      <c r="AK123" s="283">
        <v>0</v>
      </c>
      <c r="AL123" s="283"/>
      <c r="AM123" s="283"/>
      <c r="AN123" s="283"/>
      <c r="AO123" s="283"/>
      <c r="AP123" s="283"/>
      <c r="AQ123" s="283"/>
      <c r="AR123" s="283">
        <v>4</v>
      </c>
      <c r="AS123" s="283" t="s">
        <v>4000</v>
      </c>
      <c r="AT123" s="283" t="s">
        <v>4000</v>
      </c>
      <c r="AU123" s="283" t="s">
        <v>3999</v>
      </c>
      <c r="AV123" s="283" t="s">
        <v>4000</v>
      </c>
      <c r="AW123" s="283" t="s">
        <v>4840</v>
      </c>
      <c r="AX123" s="283"/>
      <c r="AY123" s="283">
        <v>70</v>
      </c>
      <c r="AZ123" s="283">
        <v>65</v>
      </c>
      <c r="BA123" s="283">
        <v>2.1</v>
      </c>
      <c r="BB123" s="283">
        <v>5.2</v>
      </c>
      <c r="BC123" s="283">
        <v>0</v>
      </c>
      <c r="BD123" s="283">
        <v>0</v>
      </c>
      <c r="BE123" s="283">
        <v>23</v>
      </c>
      <c r="BF123" s="283">
        <v>46</v>
      </c>
      <c r="BG123" s="283">
        <v>20</v>
      </c>
      <c r="BH123" s="283">
        <v>20</v>
      </c>
      <c r="BI123" s="283">
        <v>40</v>
      </c>
      <c r="BJ123" s="283">
        <v>10</v>
      </c>
      <c r="BK123" s="283">
        <v>6</v>
      </c>
      <c r="BL123" s="283">
        <v>12</v>
      </c>
      <c r="BM123" s="283">
        <v>0</v>
      </c>
      <c r="BN123" s="283">
        <v>12</v>
      </c>
      <c r="BO123" s="283" t="s">
        <v>3904</v>
      </c>
      <c r="BP123" s="283" t="s">
        <v>5001</v>
      </c>
      <c r="BQ123" s="283" t="s">
        <v>5004</v>
      </c>
    </row>
    <row r="124" spans="1:69">
      <c r="A124" s="283">
        <v>16002119</v>
      </c>
      <c r="B124" s="283" t="s">
        <v>656</v>
      </c>
      <c r="C124" s="283">
        <v>6</v>
      </c>
      <c r="D124" s="283" t="s">
        <v>5789</v>
      </c>
      <c r="E124" s="283" t="s">
        <v>3896</v>
      </c>
      <c r="F124" s="283" t="s">
        <v>3897</v>
      </c>
      <c r="G124" s="283" t="s">
        <v>3918</v>
      </c>
      <c r="H124" s="283">
        <v>92</v>
      </c>
      <c r="I124" s="283">
        <v>0</v>
      </c>
      <c r="J124" s="283">
        <v>7</v>
      </c>
      <c r="K124" s="283">
        <v>6</v>
      </c>
      <c r="L124" s="283">
        <v>28</v>
      </c>
      <c r="M124" s="283" t="s">
        <v>3899</v>
      </c>
      <c r="N124" s="283">
        <v>33</v>
      </c>
      <c r="O124" s="283">
        <v>36</v>
      </c>
      <c r="P124" s="283">
        <v>118</v>
      </c>
      <c r="Q124" s="283">
        <v>0</v>
      </c>
      <c r="R124" s="283">
        <v>0</v>
      </c>
      <c r="S124" s="283">
        <v>0</v>
      </c>
      <c r="T124" s="283">
        <v>105</v>
      </c>
      <c r="U124" s="283">
        <v>0</v>
      </c>
      <c r="V124" s="283">
        <v>500</v>
      </c>
      <c r="W124" s="283">
        <v>0</v>
      </c>
      <c r="X124" s="283">
        <v>97</v>
      </c>
      <c r="Y124" s="283">
        <v>97</v>
      </c>
      <c r="Z124" s="283">
        <v>100</v>
      </c>
      <c r="AA124" s="283">
        <v>100</v>
      </c>
      <c r="AB124" s="283">
        <v>99</v>
      </c>
      <c r="AC124" s="283">
        <v>99</v>
      </c>
      <c r="AD124" s="283">
        <v>0</v>
      </c>
      <c r="AE124" s="283">
        <v>0</v>
      </c>
      <c r="AF124" s="283">
        <v>8</v>
      </c>
      <c r="AG124" s="283">
        <v>8</v>
      </c>
      <c r="AH124" s="283">
        <v>8</v>
      </c>
      <c r="AI124" s="283">
        <v>8</v>
      </c>
      <c r="AJ124" s="283">
        <v>32</v>
      </c>
      <c r="AK124" s="283">
        <v>0</v>
      </c>
      <c r="AL124" s="283"/>
      <c r="AM124" s="283"/>
      <c r="AN124" s="283"/>
      <c r="AO124" s="283"/>
      <c r="AP124" s="283"/>
      <c r="AQ124" s="283"/>
      <c r="AR124" s="283">
        <v>4</v>
      </c>
      <c r="AS124" s="283" t="s">
        <v>5757</v>
      </c>
      <c r="AT124" s="283" t="s">
        <v>5758</v>
      </c>
      <c r="AU124" s="283" t="s">
        <v>5758</v>
      </c>
      <c r="AV124" s="283" t="s">
        <v>5758</v>
      </c>
      <c r="AW124" s="283" t="s">
        <v>4070</v>
      </c>
      <c r="AX124" s="283" t="s">
        <v>5841</v>
      </c>
      <c r="AY124" s="283">
        <v>145</v>
      </c>
      <c r="AZ124" s="283">
        <v>200</v>
      </c>
      <c r="BA124" s="283">
        <v>4.8</v>
      </c>
      <c r="BB124" s="283">
        <v>9</v>
      </c>
      <c r="BC124" s="283">
        <v>116</v>
      </c>
      <c r="BD124" s="283">
        <v>0</v>
      </c>
      <c r="BE124" s="283">
        <v>102</v>
      </c>
      <c r="BF124" s="283">
        <v>103</v>
      </c>
      <c r="BG124" s="283">
        <v>50</v>
      </c>
      <c r="BH124" s="283">
        <v>60</v>
      </c>
      <c r="BI124" s="283">
        <v>60</v>
      </c>
      <c r="BJ124" s="283">
        <v>0</v>
      </c>
      <c r="BK124" s="283">
        <v>30</v>
      </c>
      <c r="BL124" s="283">
        <v>24</v>
      </c>
      <c r="BM124" s="283">
        <v>0</v>
      </c>
      <c r="BN124" s="283">
        <v>70</v>
      </c>
      <c r="BO124" s="283" t="s">
        <v>3904</v>
      </c>
      <c r="BP124" s="283" t="s">
        <v>5001</v>
      </c>
      <c r="BQ124" s="283" t="s">
        <v>5004</v>
      </c>
    </row>
    <row r="125" spans="1:69">
      <c r="A125" s="283">
        <v>18000713</v>
      </c>
      <c r="B125" s="283" t="s">
        <v>176</v>
      </c>
      <c r="C125" s="283">
        <v>5</v>
      </c>
      <c r="D125" s="283" t="s">
        <v>57</v>
      </c>
      <c r="E125" s="283" t="s">
        <v>3896</v>
      </c>
      <c r="F125" s="283" t="s">
        <v>3897</v>
      </c>
      <c r="G125" s="283" t="s">
        <v>3910</v>
      </c>
      <c r="H125" s="283">
        <v>91</v>
      </c>
      <c r="I125" s="283">
        <v>1</v>
      </c>
      <c r="J125" s="283">
        <v>3</v>
      </c>
      <c r="K125" s="283">
        <v>2</v>
      </c>
      <c r="L125" s="283">
        <v>16</v>
      </c>
      <c r="M125" s="283" t="s">
        <v>3899</v>
      </c>
      <c r="N125" s="283">
        <v>30.8</v>
      </c>
      <c r="O125" s="283">
        <v>30</v>
      </c>
      <c r="P125" s="283">
        <v>72</v>
      </c>
      <c r="Q125" s="283">
        <v>20</v>
      </c>
      <c r="R125" s="283">
        <v>0</v>
      </c>
      <c r="S125" s="283">
        <v>0</v>
      </c>
      <c r="T125" s="283">
        <v>80</v>
      </c>
      <c r="U125" s="283">
        <v>20</v>
      </c>
      <c r="V125" s="283">
        <v>25</v>
      </c>
      <c r="W125" s="283">
        <v>30</v>
      </c>
      <c r="X125" s="283">
        <v>40</v>
      </c>
      <c r="Y125" s="283">
        <v>91</v>
      </c>
      <c r="Z125" s="283">
        <v>26</v>
      </c>
      <c r="AA125" s="283">
        <v>46</v>
      </c>
      <c r="AB125" s="283">
        <v>16</v>
      </c>
      <c r="AC125" s="283">
        <v>41</v>
      </c>
      <c r="AD125" s="283">
        <v>0</v>
      </c>
      <c r="AE125" s="283">
        <v>0</v>
      </c>
      <c r="AF125" s="283">
        <v>4</v>
      </c>
      <c r="AG125" s="283">
        <v>4</v>
      </c>
      <c r="AH125" s="283">
        <v>4</v>
      </c>
      <c r="AI125" s="283">
        <v>4</v>
      </c>
      <c r="AJ125" s="283">
        <v>16</v>
      </c>
      <c r="AK125" s="283">
        <v>75</v>
      </c>
      <c r="AL125" s="283"/>
      <c r="AM125" s="283"/>
      <c r="AN125" s="283"/>
      <c r="AO125" s="283"/>
      <c r="AP125" s="283"/>
      <c r="AQ125" s="283"/>
      <c r="AR125" s="283">
        <v>4</v>
      </c>
      <c r="AS125" s="283" t="s">
        <v>3911</v>
      </c>
      <c r="AT125" s="283" t="s">
        <v>3912</v>
      </c>
      <c r="AU125" s="283" t="s">
        <v>3913</v>
      </c>
      <c r="AV125" s="283"/>
      <c r="AW125" s="283" t="s">
        <v>4917</v>
      </c>
      <c r="AX125" s="283"/>
      <c r="AY125" s="283">
        <v>90</v>
      </c>
      <c r="AZ125" s="283">
        <v>130</v>
      </c>
      <c r="BA125" s="283">
        <v>4.2</v>
      </c>
      <c r="BB125" s="283">
        <v>8.8000000000000007</v>
      </c>
      <c r="BC125" s="283">
        <v>72</v>
      </c>
      <c r="BD125" s="283">
        <v>0</v>
      </c>
      <c r="BE125" s="283">
        <v>84</v>
      </c>
      <c r="BF125" s="283">
        <v>13</v>
      </c>
      <c r="BG125" s="283">
        <v>50</v>
      </c>
      <c r="BH125" s="283">
        <v>60</v>
      </c>
      <c r="BI125" s="283">
        <v>60</v>
      </c>
      <c r="BJ125" s="283">
        <v>0</v>
      </c>
      <c r="BK125" s="283">
        <v>1</v>
      </c>
      <c r="BL125" s="283">
        <v>13</v>
      </c>
      <c r="BM125" s="283">
        <v>21</v>
      </c>
      <c r="BN125" s="283">
        <v>2</v>
      </c>
      <c r="BO125" s="283" t="s">
        <v>3904</v>
      </c>
      <c r="BP125" s="283" t="s">
        <v>5001</v>
      </c>
      <c r="BQ125" s="283" t="s">
        <v>5004</v>
      </c>
    </row>
    <row r="126" spans="1:69">
      <c r="A126" s="283">
        <v>18000913</v>
      </c>
      <c r="B126" s="283" t="s">
        <v>4924</v>
      </c>
      <c r="C126" s="283">
        <v>5</v>
      </c>
      <c r="D126" s="283" t="s">
        <v>57</v>
      </c>
      <c r="E126" s="283" t="s">
        <v>3896</v>
      </c>
      <c r="F126" s="283" t="s">
        <v>3897</v>
      </c>
      <c r="G126" s="283" t="s">
        <v>3898</v>
      </c>
      <c r="H126" s="283">
        <v>72</v>
      </c>
      <c r="I126" s="283">
        <v>0</v>
      </c>
      <c r="J126" s="283">
        <v>3</v>
      </c>
      <c r="K126" s="283">
        <v>2</v>
      </c>
      <c r="L126" s="283">
        <v>20</v>
      </c>
      <c r="M126" s="283" t="s">
        <v>3899</v>
      </c>
      <c r="N126" s="283">
        <v>23.5</v>
      </c>
      <c r="O126" s="283">
        <v>30</v>
      </c>
      <c r="P126" s="283">
        <v>84</v>
      </c>
      <c r="Q126" s="283">
        <v>20</v>
      </c>
      <c r="R126" s="283">
        <v>0</v>
      </c>
      <c r="S126" s="283">
        <v>0</v>
      </c>
      <c r="T126" s="283">
        <v>72</v>
      </c>
      <c r="U126" s="283">
        <v>20</v>
      </c>
      <c r="V126" s="283">
        <v>42</v>
      </c>
      <c r="W126" s="283">
        <v>30</v>
      </c>
      <c r="X126" s="283">
        <v>39</v>
      </c>
      <c r="Y126" s="283">
        <v>90</v>
      </c>
      <c r="Z126" s="283">
        <v>19</v>
      </c>
      <c r="AA126" s="283">
        <v>39</v>
      </c>
      <c r="AB126" s="283">
        <v>12</v>
      </c>
      <c r="AC126" s="283">
        <v>37</v>
      </c>
      <c r="AD126" s="283">
        <v>0</v>
      </c>
      <c r="AE126" s="283">
        <v>0</v>
      </c>
      <c r="AF126" s="283">
        <v>0</v>
      </c>
      <c r="AG126" s="283"/>
      <c r="AH126" s="283"/>
      <c r="AI126" s="283"/>
      <c r="AJ126" s="283">
        <v>0</v>
      </c>
      <c r="AK126" s="283">
        <v>0</v>
      </c>
      <c r="AL126" s="283"/>
      <c r="AM126" s="283"/>
      <c r="AN126" s="283"/>
      <c r="AO126" s="283"/>
      <c r="AP126" s="283"/>
      <c r="AQ126" s="283"/>
      <c r="AR126" s="283">
        <v>4</v>
      </c>
      <c r="AS126" s="283" t="s">
        <v>3914</v>
      </c>
      <c r="AT126" s="283" t="s">
        <v>3915</v>
      </c>
      <c r="AU126" s="283"/>
      <c r="AV126" s="283"/>
      <c r="AW126" s="283" t="s">
        <v>4847</v>
      </c>
      <c r="AX126" s="283" t="s">
        <v>4916</v>
      </c>
      <c r="AY126" s="283">
        <v>90</v>
      </c>
      <c r="AZ126" s="283">
        <v>140</v>
      </c>
      <c r="BA126" s="283">
        <v>3.2</v>
      </c>
      <c r="BB126" s="283">
        <v>6</v>
      </c>
      <c r="BC126" s="283">
        <v>89</v>
      </c>
      <c r="BD126" s="283">
        <v>0</v>
      </c>
      <c r="BE126" s="283">
        <v>72</v>
      </c>
      <c r="BF126" s="283">
        <v>27</v>
      </c>
      <c r="BG126" s="283">
        <v>50</v>
      </c>
      <c r="BH126" s="283">
        <v>60</v>
      </c>
      <c r="BI126" s="283">
        <v>60</v>
      </c>
      <c r="BJ126" s="283">
        <v>0</v>
      </c>
      <c r="BK126" s="283">
        <v>0</v>
      </c>
      <c r="BL126" s="283">
        <v>16</v>
      </c>
      <c r="BM126" s="283">
        <v>25</v>
      </c>
      <c r="BN126" s="283">
        <v>0</v>
      </c>
      <c r="BO126" s="283" t="s">
        <v>3904</v>
      </c>
      <c r="BP126" s="283" t="s">
        <v>5001</v>
      </c>
      <c r="BQ126" s="283" t="s">
        <v>5004</v>
      </c>
    </row>
    <row r="127" spans="1:69">
      <c r="A127" s="283">
        <v>18001113</v>
      </c>
      <c r="B127" s="283" t="s">
        <v>627</v>
      </c>
      <c r="C127" s="283">
        <v>5</v>
      </c>
      <c r="D127" s="283" t="s">
        <v>57</v>
      </c>
      <c r="E127" s="283" t="s">
        <v>3896</v>
      </c>
      <c r="F127" s="283" t="s">
        <v>3897</v>
      </c>
      <c r="G127" s="283" t="s">
        <v>3918</v>
      </c>
      <c r="H127" s="283">
        <v>64</v>
      </c>
      <c r="I127" s="283">
        <v>0</v>
      </c>
      <c r="J127" s="283">
        <v>2</v>
      </c>
      <c r="K127" s="283">
        <v>2</v>
      </c>
      <c r="L127" s="283">
        <v>25</v>
      </c>
      <c r="M127" s="283" t="s">
        <v>3899</v>
      </c>
      <c r="N127" s="283">
        <v>21</v>
      </c>
      <c r="O127" s="283">
        <v>30</v>
      </c>
      <c r="P127" s="283">
        <v>65</v>
      </c>
      <c r="Q127" s="283">
        <v>20</v>
      </c>
      <c r="R127" s="283">
        <v>0</v>
      </c>
      <c r="S127" s="283">
        <v>0</v>
      </c>
      <c r="T127" s="283">
        <v>68</v>
      </c>
      <c r="U127" s="283">
        <v>20</v>
      </c>
      <c r="V127" s="283">
        <v>33</v>
      </c>
      <c r="W127" s="283">
        <v>30</v>
      </c>
      <c r="X127" s="283">
        <v>40</v>
      </c>
      <c r="Y127" s="283">
        <v>91</v>
      </c>
      <c r="Z127" s="283">
        <v>15</v>
      </c>
      <c r="AA127" s="283">
        <v>35</v>
      </c>
      <c r="AB127" s="283">
        <v>10</v>
      </c>
      <c r="AC127" s="283">
        <v>35</v>
      </c>
      <c r="AD127" s="283">
        <v>0</v>
      </c>
      <c r="AE127" s="283">
        <v>0</v>
      </c>
      <c r="AF127" s="283">
        <v>3</v>
      </c>
      <c r="AG127" s="283">
        <v>3</v>
      </c>
      <c r="AH127" s="283">
        <v>3</v>
      </c>
      <c r="AI127" s="283">
        <v>3</v>
      </c>
      <c r="AJ127" s="283">
        <v>12</v>
      </c>
      <c r="AK127" s="283">
        <v>30</v>
      </c>
      <c r="AL127" s="283"/>
      <c r="AM127" s="283"/>
      <c r="AN127" s="283"/>
      <c r="AO127" s="283"/>
      <c r="AP127" s="283"/>
      <c r="AQ127" s="283"/>
      <c r="AR127" s="283">
        <v>4</v>
      </c>
      <c r="AS127" s="283" t="s">
        <v>3919</v>
      </c>
      <c r="AT127" s="283" t="s">
        <v>3920</v>
      </c>
      <c r="AU127" s="283"/>
      <c r="AV127" s="283"/>
      <c r="AW127" s="283"/>
      <c r="AX127" s="283"/>
      <c r="AY127" s="283">
        <v>85</v>
      </c>
      <c r="AZ127" s="283">
        <v>125</v>
      </c>
      <c r="BA127" s="283">
        <v>2.5</v>
      </c>
      <c r="BB127" s="283">
        <v>5.0999999999999996</v>
      </c>
      <c r="BC127" s="283">
        <v>65</v>
      </c>
      <c r="BD127" s="283">
        <v>0</v>
      </c>
      <c r="BE127" s="283">
        <v>68</v>
      </c>
      <c r="BF127" s="283">
        <v>22</v>
      </c>
      <c r="BG127" s="283">
        <v>50</v>
      </c>
      <c r="BH127" s="283">
        <v>60</v>
      </c>
      <c r="BI127" s="283">
        <v>60</v>
      </c>
      <c r="BJ127" s="283">
        <v>0</v>
      </c>
      <c r="BK127" s="283">
        <v>0</v>
      </c>
      <c r="BL127" s="283">
        <v>11</v>
      </c>
      <c r="BM127" s="283">
        <v>18</v>
      </c>
      <c r="BN127" s="283">
        <v>0</v>
      </c>
      <c r="BO127" s="283" t="s">
        <v>3904</v>
      </c>
      <c r="BP127" s="283" t="s">
        <v>5001</v>
      </c>
      <c r="BQ127" s="283" t="s">
        <v>5004</v>
      </c>
    </row>
    <row r="128" spans="1:69">
      <c r="A128" s="283">
        <v>18003812</v>
      </c>
      <c r="B128" s="283" t="s">
        <v>49</v>
      </c>
      <c r="C128" s="283">
        <v>5</v>
      </c>
      <c r="D128" s="283" t="s">
        <v>55</v>
      </c>
      <c r="E128" s="283" t="s">
        <v>3934</v>
      </c>
      <c r="F128" s="283" t="s">
        <v>3940</v>
      </c>
      <c r="G128" s="283" t="s">
        <v>3910</v>
      </c>
      <c r="H128" s="283">
        <v>54</v>
      </c>
      <c r="I128" s="283">
        <v>2</v>
      </c>
      <c r="J128" s="283">
        <v>1</v>
      </c>
      <c r="K128" s="283">
        <v>2</v>
      </c>
      <c r="L128" s="283">
        <v>25</v>
      </c>
      <c r="M128" s="283" t="s">
        <v>3941</v>
      </c>
      <c r="N128" s="283">
        <v>32</v>
      </c>
      <c r="O128" s="283">
        <v>20</v>
      </c>
      <c r="P128" s="283">
        <v>36</v>
      </c>
      <c r="Q128" s="283">
        <v>20</v>
      </c>
      <c r="R128" s="283">
        <v>20</v>
      </c>
      <c r="S128" s="283">
        <v>35</v>
      </c>
      <c r="T128" s="283">
        <v>36</v>
      </c>
      <c r="U128" s="283">
        <v>15</v>
      </c>
      <c r="V128" s="283">
        <v>22</v>
      </c>
      <c r="W128" s="283">
        <v>30</v>
      </c>
      <c r="X128" s="283">
        <v>37</v>
      </c>
      <c r="Y128" s="283">
        <v>88</v>
      </c>
      <c r="Z128" s="283">
        <v>30</v>
      </c>
      <c r="AA128" s="283">
        <v>70</v>
      </c>
      <c r="AB128" s="283">
        <v>14</v>
      </c>
      <c r="AC128" s="283">
        <v>49</v>
      </c>
      <c r="AD128" s="283">
        <v>0</v>
      </c>
      <c r="AE128" s="283">
        <v>0</v>
      </c>
      <c r="AF128" s="283">
        <v>3</v>
      </c>
      <c r="AG128" s="283">
        <v>3</v>
      </c>
      <c r="AH128" s="283">
        <v>3</v>
      </c>
      <c r="AI128" s="283"/>
      <c r="AJ128" s="283">
        <v>9</v>
      </c>
      <c r="AK128" s="283">
        <v>0</v>
      </c>
      <c r="AL128" s="283"/>
      <c r="AM128" s="283"/>
      <c r="AN128" s="283"/>
      <c r="AO128" s="283"/>
      <c r="AP128" s="283"/>
      <c r="AQ128" s="283"/>
      <c r="AR128" s="283">
        <v>3</v>
      </c>
      <c r="AS128" s="283" t="s">
        <v>3946</v>
      </c>
      <c r="AT128" s="283"/>
      <c r="AU128" s="283"/>
      <c r="AV128" s="283"/>
      <c r="AW128" s="283"/>
      <c r="AX128" s="283"/>
      <c r="AY128" s="283">
        <v>35</v>
      </c>
      <c r="AZ128" s="283">
        <v>65</v>
      </c>
      <c r="BA128" s="283">
        <v>1.28</v>
      </c>
      <c r="BB128" s="283">
        <v>2.64</v>
      </c>
      <c r="BC128" s="283">
        <v>36</v>
      </c>
      <c r="BD128" s="283">
        <v>10</v>
      </c>
      <c r="BE128" s="283">
        <v>21</v>
      </c>
      <c r="BF128" s="283">
        <v>11</v>
      </c>
      <c r="BG128" s="283">
        <v>30</v>
      </c>
      <c r="BH128" s="283">
        <v>40</v>
      </c>
      <c r="BI128" s="283">
        <v>30</v>
      </c>
      <c r="BJ128" s="283">
        <v>0</v>
      </c>
      <c r="BK128" s="283">
        <v>0</v>
      </c>
      <c r="BL128" s="283">
        <v>3</v>
      </c>
      <c r="BM128" s="283">
        <v>4</v>
      </c>
      <c r="BN128" s="283">
        <v>0</v>
      </c>
      <c r="BO128" s="283" t="s">
        <v>3904</v>
      </c>
      <c r="BP128" s="283" t="s">
        <v>5001</v>
      </c>
      <c r="BQ128" s="283" t="s">
        <v>5004</v>
      </c>
    </row>
    <row r="129" spans="1:69">
      <c r="A129" s="283">
        <v>18011113</v>
      </c>
      <c r="B129" s="283" t="s">
        <v>630</v>
      </c>
      <c r="C129" s="283">
        <v>5</v>
      </c>
      <c r="D129" s="283" t="s">
        <v>57</v>
      </c>
      <c r="E129" s="283" t="s">
        <v>3896</v>
      </c>
      <c r="F129" s="283" t="s">
        <v>3897</v>
      </c>
      <c r="G129" s="283" t="s">
        <v>3918</v>
      </c>
      <c r="H129" s="283">
        <v>74</v>
      </c>
      <c r="I129" s="283">
        <v>2</v>
      </c>
      <c r="J129" s="283">
        <v>3</v>
      </c>
      <c r="K129" s="283">
        <v>2</v>
      </c>
      <c r="L129" s="283">
        <v>30</v>
      </c>
      <c r="M129" s="283" t="s">
        <v>3899</v>
      </c>
      <c r="N129" s="283">
        <v>28</v>
      </c>
      <c r="O129" s="283">
        <v>30</v>
      </c>
      <c r="P129" s="283">
        <v>88</v>
      </c>
      <c r="Q129" s="283">
        <v>20</v>
      </c>
      <c r="R129" s="283">
        <v>0</v>
      </c>
      <c r="S129" s="283">
        <v>0</v>
      </c>
      <c r="T129" s="283">
        <v>72</v>
      </c>
      <c r="U129" s="283">
        <v>20</v>
      </c>
      <c r="V129" s="283">
        <v>60</v>
      </c>
      <c r="W129" s="283">
        <v>30</v>
      </c>
      <c r="X129" s="283">
        <v>40</v>
      </c>
      <c r="Y129" s="283">
        <v>91</v>
      </c>
      <c r="Z129" s="283">
        <v>25</v>
      </c>
      <c r="AA129" s="283">
        <v>55</v>
      </c>
      <c r="AB129" s="283">
        <v>18</v>
      </c>
      <c r="AC129" s="283">
        <v>43</v>
      </c>
      <c r="AD129" s="283">
        <v>0</v>
      </c>
      <c r="AE129" s="283">
        <v>0</v>
      </c>
      <c r="AF129" s="283">
        <v>3</v>
      </c>
      <c r="AG129" s="283">
        <v>3</v>
      </c>
      <c r="AH129" s="283">
        <v>3</v>
      </c>
      <c r="AI129" s="283">
        <v>3</v>
      </c>
      <c r="AJ129" s="283">
        <v>12</v>
      </c>
      <c r="AK129" s="283">
        <v>0</v>
      </c>
      <c r="AL129" s="283"/>
      <c r="AM129" s="283"/>
      <c r="AN129" s="283"/>
      <c r="AO129" s="283"/>
      <c r="AP129" s="283"/>
      <c r="AQ129" s="283"/>
      <c r="AR129" s="283">
        <v>4</v>
      </c>
      <c r="AS129" s="283" t="s">
        <v>2427</v>
      </c>
      <c r="AT129" s="283" t="s">
        <v>3991</v>
      </c>
      <c r="AU129" s="283"/>
      <c r="AV129" s="283"/>
      <c r="AW129" s="283" t="s">
        <v>4844</v>
      </c>
      <c r="AX129" s="283"/>
      <c r="AY129" s="283">
        <v>95</v>
      </c>
      <c r="AZ129" s="283">
        <v>140</v>
      </c>
      <c r="BA129" s="283">
        <v>4.2</v>
      </c>
      <c r="BB129" s="283">
        <v>8</v>
      </c>
      <c r="BC129" s="283">
        <v>88</v>
      </c>
      <c r="BD129" s="283">
        <v>0</v>
      </c>
      <c r="BE129" s="283">
        <v>72</v>
      </c>
      <c r="BF129" s="283">
        <v>60</v>
      </c>
      <c r="BG129" s="283">
        <v>50</v>
      </c>
      <c r="BH129" s="283">
        <v>60</v>
      </c>
      <c r="BI129" s="283">
        <v>60</v>
      </c>
      <c r="BJ129" s="283">
        <v>0</v>
      </c>
      <c r="BK129" s="283">
        <v>0</v>
      </c>
      <c r="BL129" s="283">
        <v>13</v>
      </c>
      <c r="BM129" s="283">
        <v>46</v>
      </c>
      <c r="BN129" s="283">
        <v>30</v>
      </c>
      <c r="BO129" s="283" t="s">
        <v>3904</v>
      </c>
      <c r="BP129" s="283" t="s">
        <v>5001</v>
      </c>
      <c r="BQ129" s="283" t="s">
        <v>5004</v>
      </c>
    </row>
    <row r="130" spans="1:69">
      <c r="A130" s="283">
        <v>18011613</v>
      </c>
      <c r="B130" s="283" t="s">
        <v>4923</v>
      </c>
      <c r="C130" s="283">
        <v>5</v>
      </c>
      <c r="D130" s="283" t="s">
        <v>56</v>
      </c>
      <c r="E130" s="283" t="s">
        <v>3896</v>
      </c>
      <c r="F130" s="283" t="s">
        <v>3897</v>
      </c>
      <c r="G130" s="283" t="s">
        <v>4922</v>
      </c>
      <c r="H130" s="283">
        <v>59</v>
      </c>
      <c r="I130" s="283">
        <v>1</v>
      </c>
      <c r="J130" s="283">
        <v>0</v>
      </c>
      <c r="K130" s="283">
        <v>2</v>
      </c>
      <c r="L130" s="283">
        <v>45</v>
      </c>
      <c r="M130" s="283" t="s">
        <v>3899</v>
      </c>
      <c r="N130" s="283">
        <v>28.4</v>
      </c>
      <c r="O130" s="283">
        <v>25</v>
      </c>
      <c r="P130" s="283">
        <v>48</v>
      </c>
      <c r="Q130" s="283">
        <v>25</v>
      </c>
      <c r="R130" s="283">
        <v>0</v>
      </c>
      <c r="S130" s="283">
        <v>0</v>
      </c>
      <c r="T130" s="283">
        <v>45</v>
      </c>
      <c r="U130" s="283">
        <v>15</v>
      </c>
      <c r="V130" s="283">
        <v>15</v>
      </c>
      <c r="W130" s="283">
        <v>30</v>
      </c>
      <c r="X130" s="283">
        <v>40</v>
      </c>
      <c r="Y130" s="283">
        <v>91</v>
      </c>
      <c r="Z130" s="283">
        <v>27</v>
      </c>
      <c r="AA130" s="283">
        <v>47</v>
      </c>
      <c r="AB130" s="283">
        <v>10</v>
      </c>
      <c r="AC130" s="283">
        <v>35</v>
      </c>
      <c r="AD130" s="283">
        <v>0</v>
      </c>
      <c r="AE130" s="283">
        <v>0</v>
      </c>
      <c r="AF130" s="283">
        <v>0</v>
      </c>
      <c r="AG130" s="283"/>
      <c r="AH130" s="283"/>
      <c r="AI130" s="283"/>
      <c r="AJ130" s="283">
        <v>0</v>
      </c>
      <c r="AK130" s="283">
        <v>0</v>
      </c>
      <c r="AL130" s="283"/>
      <c r="AM130" s="283"/>
      <c r="AN130" s="283"/>
      <c r="AO130" s="283"/>
      <c r="AP130" s="283"/>
      <c r="AQ130" s="283"/>
      <c r="AR130" s="283">
        <v>4</v>
      </c>
      <c r="AS130" s="283" t="s">
        <v>778</v>
      </c>
      <c r="AT130" s="283" t="s">
        <v>3966</v>
      </c>
      <c r="AU130" s="283"/>
      <c r="AV130" s="283"/>
      <c r="AW130" s="283"/>
      <c r="AX130" s="283"/>
      <c r="AY130" s="283">
        <v>55</v>
      </c>
      <c r="AZ130" s="283">
        <v>100</v>
      </c>
      <c r="BA130" s="283">
        <v>2.88</v>
      </c>
      <c r="BB130" s="283">
        <v>5.4</v>
      </c>
      <c r="BC130" s="283">
        <v>48</v>
      </c>
      <c r="BD130" s="283">
        <v>0</v>
      </c>
      <c r="BE130" s="283">
        <v>45</v>
      </c>
      <c r="BF130" s="283">
        <v>8</v>
      </c>
      <c r="BG130" s="283">
        <v>40</v>
      </c>
      <c r="BH130" s="283">
        <v>50</v>
      </c>
      <c r="BI130" s="283">
        <v>40</v>
      </c>
      <c r="BJ130" s="283">
        <v>0</v>
      </c>
      <c r="BK130" s="283">
        <v>0</v>
      </c>
      <c r="BL130" s="283">
        <v>9</v>
      </c>
      <c r="BM130" s="283">
        <v>14</v>
      </c>
      <c r="BN130" s="283">
        <v>0</v>
      </c>
      <c r="BO130" s="283" t="s">
        <v>3904</v>
      </c>
      <c r="BP130" s="283" t="s">
        <v>5001</v>
      </c>
      <c r="BQ130" s="283" t="s">
        <v>5004</v>
      </c>
    </row>
  </sheetData>
  <customSheetViews>
    <customSheetView guid="{35D06118-2AA7-4F0A-8D8F-9C671AEEE044}" topLeftCell="AE1">
      <selection activeCell="K27" sqref="K27"/>
      <pageMargins left="0.3" right="0.3" top="0.61" bottom="0.37" header="0.1" footer="0.1"/>
      <printOptions horizontalCentered="1"/>
      <pageSetup paperSize="9" pageOrder="overThenDown" orientation="portrait" useFirstPageNumber="1" horizontalDpi="300" verticalDpi="300" r:id="rId1"/>
      <headerFooter alignWithMargins="0">
        <oddHeader>&amp;P</oddHeader>
        <oddFooter>&amp;F</oddFooter>
      </headerFooter>
    </customSheetView>
  </customSheetViews>
  <phoneticPr fontId="3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2"/>
  <headerFooter alignWithMargins="0">
    <oddHeader>&amp;P</oddHeader>
    <oddFooter>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5"/>
  <dimension ref="A1:AB50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39" sqref="B39"/>
    </sheetView>
  </sheetViews>
  <sheetFormatPr defaultRowHeight="13.5"/>
  <cols>
    <col min="1" max="1" width="20.625" style="269" customWidth="1"/>
    <col min="2" max="2" width="14.5" style="269" customWidth="1"/>
    <col min="3" max="3" width="28.5" style="269" customWidth="1"/>
    <col min="4" max="27" width="8.875" style="268"/>
    <col min="28" max="28" width="8.875" style="269"/>
  </cols>
  <sheetData>
    <row r="1" spans="1:28" ht="14.45" customHeight="1">
      <c r="A1" s="267" t="s">
        <v>3637</v>
      </c>
      <c r="B1" s="267" t="s">
        <v>3638</v>
      </c>
      <c r="C1" s="267" t="s">
        <v>3639</v>
      </c>
      <c r="D1" s="268" t="s">
        <v>60</v>
      </c>
      <c r="E1" s="268" t="s">
        <v>59</v>
      </c>
      <c r="F1" s="268" t="s">
        <v>884</v>
      </c>
      <c r="G1" s="268" t="s">
        <v>57</v>
      </c>
      <c r="H1" s="268" t="s">
        <v>3640</v>
      </c>
      <c r="I1" s="268" t="s">
        <v>56</v>
      </c>
      <c r="J1" s="268" t="s">
        <v>55</v>
      </c>
      <c r="K1" s="268" t="s">
        <v>3641</v>
      </c>
      <c r="L1" s="268" t="s">
        <v>3642</v>
      </c>
      <c r="M1" s="268" t="s">
        <v>54</v>
      </c>
      <c r="N1" s="268" t="s">
        <v>260</v>
      </c>
      <c r="O1" s="268" t="s">
        <v>53</v>
      </c>
      <c r="P1" s="268" t="s">
        <v>3643</v>
      </c>
      <c r="Q1" s="268" t="s">
        <v>58</v>
      </c>
      <c r="R1" s="268" t="s">
        <v>878</v>
      </c>
      <c r="S1" s="268" t="s">
        <v>3644</v>
      </c>
      <c r="T1" s="268" t="s">
        <v>3645</v>
      </c>
      <c r="U1" s="268" t="s">
        <v>3646</v>
      </c>
      <c r="V1" s="268" t="s">
        <v>3647</v>
      </c>
      <c r="W1" s="272" t="s">
        <v>3722</v>
      </c>
      <c r="X1" s="268" t="s">
        <v>3648</v>
      </c>
      <c r="Y1" s="268" t="s">
        <v>3649</v>
      </c>
      <c r="Z1" s="268" t="s">
        <v>3650</v>
      </c>
      <c r="AA1" s="272" t="s">
        <v>3718</v>
      </c>
    </row>
    <row r="2" spans="1:28">
      <c r="A2" s="267" t="s">
        <v>3651</v>
      </c>
      <c r="B2" s="267" t="s">
        <v>3652</v>
      </c>
      <c r="C2" s="104" t="s">
        <v>2356</v>
      </c>
      <c r="D2" s="270"/>
      <c r="E2" s="270"/>
      <c r="F2" s="270"/>
      <c r="G2" s="268" t="s">
        <v>3696</v>
      </c>
      <c r="H2" s="268" t="s">
        <v>3696</v>
      </c>
      <c r="I2" s="268" t="s">
        <v>3696</v>
      </c>
      <c r="J2" s="268" t="s">
        <v>3696</v>
      </c>
      <c r="K2" s="268" t="s">
        <v>3696</v>
      </c>
      <c r="L2" s="268" t="s">
        <v>3696</v>
      </c>
      <c r="M2" s="268" t="s">
        <v>3696</v>
      </c>
      <c r="N2" s="268" t="s">
        <v>3696</v>
      </c>
      <c r="O2" s="268" t="s">
        <v>3696</v>
      </c>
      <c r="R2" s="268" t="s">
        <v>3696</v>
      </c>
      <c r="T2" s="268" t="s">
        <v>3696</v>
      </c>
      <c r="U2" s="268" t="s">
        <v>3696</v>
      </c>
      <c r="V2" s="268" t="s">
        <v>3696</v>
      </c>
      <c r="W2" s="268" t="s">
        <v>3696</v>
      </c>
      <c r="X2" s="268" t="s">
        <v>3696</v>
      </c>
      <c r="Y2" s="268" t="s">
        <v>3696</v>
      </c>
      <c r="Z2" s="268" t="s">
        <v>3696</v>
      </c>
      <c r="AA2" s="268" t="s">
        <v>3696</v>
      </c>
    </row>
    <row r="3" spans="1:28">
      <c r="A3" s="267" t="s">
        <v>3667</v>
      </c>
      <c r="B3" s="267" t="s">
        <v>3652</v>
      </c>
      <c r="C3" s="104" t="s">
        <v>2355</v>
      </c>
      <c r="G3" s="268" t="s">
        <v>3696</v>
      </c>
      <c r="H3" s="268" t="s">
        <v>3696</v>
      </c>
      <c r="I3" s="268" t="s">
        <v>3696</v>
      </c>
      <c r="J3" s="268" t="s">
        <v>3696</v>
      </c>
      <c r="K3" s="268" t="s">
        <v>3696</v>
      </c>
      <c r="L3" s="268" t="s">
        <v>3696</v>
      </c>
      <c r="M3" s="268" t="s">
        <v>3696</v>
      </c>
      <c r="N3" s="268" t="s">
        <v>3696</v>
      </c>
      <c r="R3" s="268" t="s">
        <v>3696</v>
      </c>
      <c r="T3" s="268" t="s">
        <v>3696</v>
      </c>
      <c r="U3" s="268" t="s">
        <v>3696</v>
      </c>
      <c r="V3" s="268" t="s">
        <v>3696</v>
      </c>
      <c r="W3" s="268" t="s">
        <v>3696</v>
      </c>
      <c r="X3" s="268" t="s">
        <v>3696</v>
      </c>
      <c r="AA3" s="268" t="s">
        <v>3696</v>
      </c>
      <c r="AB3" s="267"/>
    </row>
    <row r="4" spans="1:28">
      <c r="A4" s="267" t="s">
        <v>3677</v>
      </c>
      <c r="B4" s="267" t="s">
        <v>3652</v>
      </c>
      <c r="C4" s="101" t="s">
        <v>2353</v>
      </c>
      <c r="G4" s="268" t="s">
        <v>3696</v>
      </c>
      <c r="H4" s="268" t="s">
        <v>3696</v>
      </c>
      <c r="I4" s="268" t="s">
        <v>3696</v>
      </c>
      <c r="J4" s="268" t="s">
        <v>3696</v>
      </c>
      <c r="K4" s="268" t="s">
        <v>3696</v>
      </c>
      <c r="N4" s="268" t="s">
        <v>3696</v>
      </c>
      <c r="R4" s="268" t="s">
        <v>3696</v>
      </c>
      <c r="T4" s="268" t="s">
        <v>3696</v>
      </c>
      <c r="U4" s="268" t="s">
        <v>3696</v>
      </c>
      <c r="V4" s="268" t="s">
        <v>3696</v>
      </c>
      <c r="W4" s="268" t="s">
        <v>3696</v>
      </c>
      <c r="X4" s="268" t="s">
        <v>3696</v>
      </c>
      <c r="AA4" s="268" t="s">
        <v>3696</v>
      </c>
    </row>
    <row r="5" spans="1:28">
      <c r="A5" s="267" t="s">
        <v>3668</v>
      </c>
      <c r="B5" s="267" t="s">
        <v>3652</v>
      </c>
      <c r="C5" s="103" t="s">
        <v>2421</v>
      </c>
      <c r="G5" s="268" t="s">
        <v>3696</v>
      </c>
      <c r="H5" s="268" t="s">
        <v>3696</v>
      </c>
      <c r="I5" s="268" t="s">
        <v>3696</v>
      </c>
      <c r="N5" s="268" t="s">
        <v>3696</v>
      </c>
      <c r="T5" s="268" t="s">
        <v>3696</v>
      </c>
      <c r="U5" s="268" t="s">
        <v>3696</v>
      </c>
      <c r="V5" s="268" t="s">
        <v>3696</v>
      </c>
      <c r="W5" s="268" t="s">
        <v>3696</v>
      </c>
      <c r="X5" s="268" t="s">
        <v>3696</v>
      </c>
      <c r="AA5" s="268" t="s">
        <v>3696</v>
      </c>
    </row>
    <row r="6" spans="1:28">
      <c r="A6" s="267" t="s">
        <v>3678</v>
      </c>
      <c r="B6" s="267" t="s">
        <v>3652</v>
      </c>
      <c r="C6" s="101" t="s">
        <v>2354</v>
      </c>
      <c r="R6" s="268" t="s">
        <v>3696</v>
      </c>
      <c r="AB6" s="267"/>
    </row>
    <row r="7" spans="1:28" ht="14.45" customHeight="1">
      <c r="A7" s="271" t="s">
        <v>3721</v>
      </c>
      <c r="B7" s="267" t="s">
        <v>3695</v>
      </c>
      <c r="C7" s="100" t="s">
        <v>3726</v>
      </c>
      <c r="J7" s="268" t="s">
        <v>3696</v>
      </c>
      <c r="K7" s="268" t="s">
        <v>3696</v>
      </c>
      <c r="T7" s="268" t="s">
        <v>3696</v>
      </c>
      <c r="U7" s="268" t="s">
        <v>3696</v>
      </c>
      <c r="V7" s="268" t="s">
        <v>3696</v>
      </c>
      <c r="W7" s="268" t="s">
        <v>3696</v>
      </c>
      <c r="X7" s="268" t="s">
        <v>3696</v>
      </c>
      <c r="AB7" s="267"/>
    </row>
    <row r="8" spans="1:28">
      <c r="A8" s="267" t="s">
        <v>3653</v>
      </c>
      <c r="B8" s="267" t="s">
        <v>3654</v>
      </c>
      <c r="C8" s="104" t="s">
        <v>2423</v>
      </c>
      <c r="D8" s="268" t="s">
        <v>3696</v>
      </c>
      <c r="E8" s="268" t="s">
        <v>3696</v>
      </c>
      <c r="F8" s="268" t="s">
        <v>3696</v>
      </c>
      <c r="G8" s="268" t="s">
        <v>3696</v>
      </c>
      <c r="H8" s="268" t="s">
        <v>3696</v>
      </c>
      <c r="I8" s="268" t="s">
        <v>3696</v>
      </c>
      <c r="J8" s="268" t="s">
        <v>3696</v>
      </c>
      <c r="K8" s="268" t="s">
        <v>3696</v>
      </c>
      <c r="L8" s="268" t="s">
        <v>3696</v>
      </c>
      <c r="M8" s="268" t="s">
        <v>3696</v>
      </c>
      <c r="N8" s="268" t="s">
        <v>3696</v>
      </c>
      <c r="T8" s="268" t="s">
        <v>3696</v>
      </c>
      <c r="U8" s="268" t="s">
        <v>3696</v>
      </c>
      <c r="V8" s="268" t="s">
        <v>3696</v>
      </c>
      <c r="W8" s="268" t="s">
        <v>3696</v>
      </c>
      <c r="X8" s="268" t="s">
        <v>3696</v>
      </c>
      <c r="AA8" s="268" t="s">
        <v>3696</v>
      </c>
    </row>
    <row r="9" spans="1:28">
      <c r="A9" s="267" t="s">
        <v>3663</v>
      </c>
      <c r="B9" s="267" t="s">
        <v>3664</v>
      </c>
      <c r="C9" s="104" t="s">
        <v>2438</v>
      </c>
      <c r="D9" s="268" t="s">
        <v>3696</v>
      </c>
      <c r="E9" s="268" t="s">
        <v>3696</v>
      </c>
      <c r="F9" s="268" t="s">
        <v>3696</v>
      </c>
      <c r="G9" s="268" t="s">
        <v>3696</v>
      </c>
      <c r="H9" s="268" t="s">
        <v>3696</v>
      </c>
      <c r="I9" s="268" t="s">
        <v>3696</v>
      </c>
      <c r="J9" s="268" t="s">
        <v>3696</v>
      </c>
      <c r="K9" s="268" t="s">
        <v>3696</v>
      </c>
      <c r="L9" s="268" t="s">
        <v>3696</v>
      </c>
      <c r="M9" s="268" t="s">
        <v>3696</v>
      </c>
      <c r="N9" s="268" t="s">
        <v>3696</v>
      </c>
      <c r="O9" s="268" t="s">
        <v>3696</v>
      </c>
      <c r="T9" s="268" t="s">
        <v>3696</v>
      </c>
      <c r="U9" s="268" t="s">
        <v>3696</v>
      </c>
      <c r="V9" s="268" t="s">
        <v>3696</v>
      </c>
      <c r="W9" s="268" t="s">
        <v>3696</v>
      </c>
      <c r="X9" s="268" t="s">
        <v>3696</v>
      </c>
      <c r="Y9" s="268" t="s">
        <v>3696</v>
      </c>
      <c r="Z9" s="268" t="s">
        <v>3696</v>
      </c>
      <c r="AA9" s="268" t="s">
        <v>3696</v>
      </c>
    </row>
    <row r="10" spans="1:28">
      <c r="A10" s="267" t="s">
        <v>3655</v>
      </c>
      <c r="B10" s="267" t="s">
        <v>3656</v>
      </c>
      <c r="C10" s="104" t="s">
        <v>2424</v>
      </c>
      <c r="G10" s="268" t="s">
        <v>3696</v>
      </c>
      <c r="I10" s="268" t="s">
        <v>3696</v>
      </c>
      <c r="J10" s="268" t="s">
        <v>3696</v>
      </c>
      <c r="K10" s="268" t="s">
        <v>3696</v>
      </c>
      <c r="L10" s="268" t="s">
        <v>3696</v>
      </c>
      <c r="M10" s="268" t="s">
        <v>3696</v>
      </c>
      <c r="O10" s="268" t="s">
        <v>3696</v>
      </c>
      <c r="P10" s="268" t="s">
        <v>3696</v>
      </c>
      <c r="Q10" s="268" t="s">
        <v>3696</v>
      </c>
      <c r="R10" s="268" t="s">
        <v>3696</v>
      </c>
      <c r="T10" s="268" t="s">
        <v>3696</v>
      </c>
      <c r="U10" s="268" t="s">
        <v>3696</v>
      </c>
      <c r="V10" s="268" t="s">
        <v>3696</v>
      </c>
      <c r="W10" s="268" t="s">
        <v>3696</v>
      </c>
      <c r="X10" s="268" t="s">
        <v>3696</v>
      </c>
      <c r="Y10" s="268" t="s">
        <v>3696</v>
      </c>
      <c r="Z10" s="268" t="s">
        <v>3696</v>
      </c>
      <c r="AA10" s="268" t="s">
        <v>3696</v>
      </c>
      <c r="AB10" s="267"/>
    </row>
    <row r="11" spans="1:28">
      <c r="A11" s="267" t="s">
        <v>3676</v>
      </c>
      <c r="B11" s="267" t="s">
        <v>3656</v>
      </c>
      <c r="C11" s="100" t="s">
        <v>2016</v>
      </c>
      <c r="P11" s="268" t="s">
        <v>3696</v>
      </c>
      <c r="Q11" s="268" t="s">
        <v>3696</v>
      </c>
      <c r="R11" s="268" t="s">
        <v>3696</v>
      </c>
      <c r="T11" s="268" t="s">
        <v>3696</v>
      </c>
      <c r="U11" s="268" t="s">
        <v>3696</v>
      </c>
      <c r="V11" s="268" t="s">
        <v>3696</v>
      </c>
      <c r="W11" s="268" t="s">
        <v>3696</v>
      </c>
      <c r="X11" s="268" t="s">
        <v>3696</v>
      </c>
    </row>
    <row r="12" spans="1:28">
      <c r="A12" s="271" t="s">
        <v>3707</v>
      </c>
      <c r="B12" s="267" t="s">
        <v>3698</v>
      </c>
      <c r="C12" s="100" t="s">
        <v>3683</v>
      </c>
      <c r="D12" s="268" t="s">
        <v>3696</v>
      </c>
      <c r="E12" s="268" t="s">
        <v>3696</v>
      </c>
    </row>
    <row r="13" spans="1:28">
      <c r="A13" s="267" t="s">
        <v>3702</v>
      </c>
      <c r="B13" s="267" t="s">
        <v>3698</v>
      </c>
      <c r="C13" s="104" t="s">
        <v>2425</v>
      </c>
      <c r="D13" s="268" t="s">
        <v>3696</v>
      </c>
      <c r="E13" s="268" t="s">
        <v>3696</v>
      </c>
      <c r="F13" s="268" t="s">
        <v>3696</v>
      </c>
      <c r="T13" s="268" t="s">
        <v>3696</v>
      </c>
      <c r="U13" s="268" t="s">
        <v>3696</v>
      </c>
      <c r="V13" s="268" t="s">
        <v>3696</v>
      </c>
      <c r="W13" s="268" t="s">
        <v>3696</v>
      </c>
      <c r="X13" s="268" t="s">
        <v>3696</v>
      </c>
    </row>
    <row r="14" spans="1:28">
      <c r="A14" s="267" t="s">
        <v>3703</v>
      </c>
      <c r="B14" s="267" t="s">
        <v>3697</v>
      </c>
      <c r="C14" s="104" t="s">
        <v>2430</v>
      </c>
      <c r="D14" s="268" t="s">
        <v>3696</v>
      </c>
      <c r="E14" s="268" t="s">
        <v>3696</v>
      </c>
      <c r="F14" s="268" t="s">
        <v>3696</v>
      </c>
      <c r="T14" s="268" t="s">
        <v>3696</v>
      </c>
      <c r="U14" s="268" t="s">
        <v>3696</v>
      </c>
      <c r="V14" s="268" t="s">
        <v>3696</v>
      </c>
      <c r="W14" s="268" t="s">
        <v>3696</v>
      </c>
      <c r="X14" s="268" t="s">
        <v>3696</v>
      </c>
    </row>
    <row r="15" spans="1:28">
      <c r="A15" s="271" t="s">
        <v>3705</v>
      </c>
      <c r="B15" s="267" t="s">
        <v>3697</v>
      </c>
      <c r="C15" s="100" t="s">
        <v>2426</v>
      </c>
      <c r="D15" s="268" t="s">
        <v>3696</v>
      </c>
      <c r="E15" s="268" t="s">
        <v>3696</v>
      </c>
      <c r="F15" s="268" t="s">
        <v>3696</v>
      </c>
      <c r="H15" s="268" t="s">
        <v>3696</v>
      </c>
      <c r="K15" s="268" t="s">
        <v>3696</v>
      </c>
      <c r="T15" s="268" t="s">
        <v>3696</v>
      </c>
      <c r="U15" s="268" t="s">
        <v>3696</v>
      </c>
      <c r="V15" s="268" t="s">
        <v>3696</v>
      </c>
      <c r="W15" s="268" t="s">
        <v>3696</v>
      </c>
      <c r="X15" s="268" t="s">
        <v>3696</v>
      </c>
    </row>
    <row r="16" spans="1:28">
      <c r="A16" s="267" t="s">
        <v>3704</v>
      </c>
      <c r="B16" s="267" t="s">
        <v>3699</v>
      </c>
      <c r="C16" s="104" t="s">
        <v>2432</v>
      </c>
      <c r="D16" s="268" t="s">
        <v>3696</v>
      </c>
      <c r="E16" s="268" t="s">
        <v>3696</v>
      </c>
      <c r="F16" s="268" t="s">
        <v>3696</v>
      </c>
      <c r="T16" s="268" t="s">
        <v>3696</v>
      </c>
      <c r="U16" s="268" t="s">
        <v>3696</v>
      </c>
      <c r="V16" s="268" t="s">
        <v>3696</v>
      </c>
      <c r="W16" s="268" t="s">
        <v>3696</v>
      </c>
      <c r="X16" s="268" t="s">
        <v>3696</v>
      </c>
    </row>
    <row r="17" spans="1:27">
      <c r="A17" s="271" t="s">
        <v>3706</v>
      </c>
      <c r="B17" s="267" t="s">
        <v>3699</v>
      </c>
      <c r="C17" s="102" t="s">
        <v>2431</v>
      </c>
      <c r="D17" s="268" t="s">
        <v>3696</v>
      </c>
      <c r="E17" s="268" t="s">
        <v>3696</v>
      </c>
      <c r="F17" s="268" t="s">
        <v>3696</v>
      </c>
      <c r="H17" s="268" t="s">
        <v>3696</v>
      </c>
      <c r="K17" s="268" t="s">
        <v>3696</v>
      </c>
      <c r="T17" s="268" t="s">
        <v>3696</v>
      </c>
      <c r="U17" s="268" t="s">
        <v>3696</v>
      </c>
      <c r="V17" s="268" t="s">
        <v>3696</v>
      </c>
      <c r="W17" s="268" t="s">
        <v>3696</v>
      </c>
      <c r="X17" s="268" t="s">
        <v>3696</v>
      </c>
    </row>
    <row r="18" spans="1:27">
      <c r="A18" s="267" t="s">
        <v>3701</v>
      </c>
      <c r="B18" s="267" t="s">
        <v>3700</v>
      </c>
      <c r="C18" s="104" t="s">
        <v>2433</v>
      </c>
      <c r="D18" s="268" t="s">
        <v>3696</v>
      </c>
      <c r="E18" s="268" t="s">
        <v>3696</v>
      </c>
      <c r="F18" s="268" t="s">
        <v>3696</v>
      </c>
      <c r="G18" s="268" t="s">
        <v>3696</v>
      </c>
      <c r="H18" s="268" t="s">
        <v>3696</v>
      </c>
      <c r="I18" s="268" t="s">
        <v>3696</v>
      </c>
      <c r="J18" s="268" t="s">
        <v>3696</v>
      </c>
      <c r="K18" s="268" t="s">
        <v>3696</v>
      </c>
      <c r="L18" s="268" t="s">
        <v>3696</v>
      </c>
      <c r="M18" s="268" t="s">
        <v>3696</v>
      </c>
      <c r="T18" s="268" t="s">
        <v>3696</v>
      </c>
      <c r="U18" s="268" t="s">
        <v>3696</v>
      </c>
      <c r="V18" s="268" t="s">
        <v>3696</v>
      </c>
      <c r="W18" s="268" t="s">
        <v>3696</v>
      </c>
      <c r="X18" s="268" t="s">
        <v>3696</v>
      </c>
      <c r="AA18" s="268" t="s">
        <v>3696</v>
      </c>
    </row>
    <row r="19" spans="1:27">
      <c r="A19" s="267" t="s">
        <v>3657</v>
      </c>
      <c r="B19" s="267" t="s">
        <v>3658</v>
      </c>
      <c r="C19" s="103" t="s">
        <v>2435</v>
      </c>
      <c r="D19" s="268" t="s">
        <v>3696</v>
      </c>
      <c r="E19" s="268" t="s">
        <v>3696</v>
      </c>
      <c r="F19" s="268" t="s">
        <v>3696</v>
      </c>
      <c r="G19" s="268" t="s">
        <v>3696</v>
      </c>
      <c r="H19" s="268" t="s">
        <v>3696</v>
      </c>
      <c r="I19" s="268" t="s">
        <v>3696</v>
      </c>
      <c r="J19" s="268" t="s">
        <v>3696</v>
      </c>
      <c r="K19" s="268" t="s">
        <v>3696</v>
      </c>
      <c r="L19" s="268" t="s">
        <v>3696</v>
      </c>
      <c r="M19" s="268" t="s">
        <v>3696</v>
      </c>
      <c r="N19" s="268" t="s">
        <v>3696</v>
      </c>
      <c r="O19" s="268" t="s">
        <v>3696</v>
      </c>
      <c r="T19" s="268" t="s">
        <v>3696</v>
      </c>
      <c r="U19" s="268" t="s">
        <v>3696</v>
      </c>
      <c r="V19" s="268" t="s">
        <v>3696</v>
      </c>
      <c r="W19" s="268" t="s">
        <v>3696</v>
      </c>
      <c r="X19" s="268" t="s">
        <v>3696</v>
      </c>
      <c r="Y19" s="268" t="s">
        <v>3696</v>
      </c>
      <c r="Z19" s="268" t="s">
        <v>3696</v>
      </c>
      <c r="AA19" s="268" t="s">
        <v>3696</v>
      </c>
    </row>
    <row r="20" spans="1:27">
      <c r="A20" s="267" t="s">
        <v>3685</v>
      </c>
      <c r="B20" s="267" t="s">
        <v>3670</v>
      </c>
      <c r="C20" s="99" t="s">
        <v>2434</v>
      </c>
      <c r="G20" s="268" t="s">
        <v>3696</v>
      </c>
      <c r="H20" s="268" t="s">
        <v>3696</v>
      </c>
      <c r="I20" s="268" t="s">
        <v>3696</v>
      </c>
      <c r="J20" s="268" t="s">
        <v>3696</v>
      </c>
      <c r="K20" s="268" t="s">
        <v>3696</v>
      </c>
      <c r="L20" s="268" t="s">
        <v>3696</v>
      </c>
      <c r="M20" s="268" t="s">
        <v>3696</v>
      </c>
      <c r="N20" s="268" t="s">
        <v>3696</v>
      </c>
      <c r="AA20" s="268" t="s">
        <v>3696</v>
      </c>
    </row>
    <row r="21" spans="1:27">
      <c r="A21" s="267" t="s">
        <v>3669</v>
      </c>
      <c r="B21" s="267" t="s">
        <v>3670</v>
      </c>
      <c r="C21" s="103" t="s">
        <v>2436</v>
      </c>
      <c r="K21" s="268" t="s">
        <v>3696</v>
      </c>
      <c r="L21" s="268" t="s">
        <v>3696</v>
      </c>
      <c r="M21" s="268" t="s">
        <v>3696</v>
      </c>
      <c r="O21" s="268" t="s">
        <v>3696</v>
      </c>
      <c r="P21" s="268" t="s">
        <v>3696</v>
      </c>
      <c r="Q21" s="268" t="s">
        <v>3696</v>
      </c>
      <c r="R21" s="268" t="s">
        <v>3696</v>
      </c>
      <c r="T21" s="268" t="s">
        <v>3696</v>
      </c>
      <c r="U21" s="268" t="s">
        <v>3696</v>
      </c>
      <c r="V21" s="268" t="s">
        <v>3696</v>
      </c>
      <c r="W21" s="268" t="s">
        <v>3696</v>
      </c>
      <c r="X21" s="268" t="s">
        <v>3696</v>
      </c>
      <c r="Y21" s="268" t="s">
        <v>3696</v>
      </c>
      <c r="Z21" s="268" t="s">
        <v>3696</v>
      </c>
    </row>
    <row r="22" spans="1:27">
      <c r="A22" s="267" t="s">
        <v>3666</v>
      </c>
      <c r="B22" s="271" t="s">
        <v>3708</v>
      </c>
      <c r="C22" s="101" t="s">
        <v>2437</v>
      </c>
      <c r="K22" s="268" t="s">
        <v>3696</v>
      </c>
      <c r="L22" s="268" t="s">
        <v>3696</v>
      </c>
      <c r="M22" s="268" t="s">
        <v>3696</v>
      </c>
      <c r="O22" s="268" t="s">
        <v>3696</v>
      </c>
      <c r="T22" s="268" t="s">
        <v>3696</v>
      </c>
      <c r="U22" s="268" t="s">
        <v>3696</v>
      </c>
      <c r="V22" s="268" t="s">
        <v>3696</v>
      </c>
      <c r="W22" s="268" t="s">
        <v>3696</v>
      </c>
      <c r="X22" s="268" t="s">
        <v>3696</v>
      </c>
      <c r="Z22" s="268" t="s">
        <v>3696</v>
      </c>
    </row>
    <row r="23" spans="1:27">
      <c r="A23" s="267" t="s">
        <v>3661</v>
      </c>
      <c r="B23" s="267" t="s">
        <v>3662</v>
      </c>
      <c r="C23" s="100" t="s">
        <v>800</v>
      </c>
      <c r="G23" s="268" t="s">
        <v>3696</v>
      </c>
      <c r="H23" s="268" t="s">
        <v>3696</v>
      </c>
      <c r="I23" s="268" t="s">
        <v>3696</v>
      </c>
      <c r="J23" s="268" t="s">
        <v>3696</v>
      </c>
      <c r="K23" s="268" t="s">
        <v>3696</v>
      </c>
      <c r="L23" s="268" t="s">
        <v>3696</v>
      </c>
      <c r="M23" s="268" t="s">
        <v>3696</v>
      </c>
      <c r="N23" s="268" t="s">
        <v>3696</v>
      </c>
      <c r="O23" s="268" t="s">
        <v>3696</v>
      </c>
      <c r="R23" s="268" t="s">
        <v>3696</v>
      </c>
      <c r="T23" s="268" t="s">
        <v>3696</v>
      </c>
      <c r="U23" s="268" t="s">
        <v>3696</v>
      </c>
      <c r="V23" s="268" t="s">
        <v>3696</v>
      </c>
      <c r="W23" s="268" t="s">
        <v>3696</v>
      </c>
      <c r="X23" s="268" t="s">
        <v>3696</v>
      </c>
      <c r="AA23" s="268" t="s">
        <v>3696</v>
      </c>
    </row>
    <row r="24" spans="1:27">
      <c r="A24" s="267" t="s">
        <v>3680</v>
      </c>
      <c r="B24" s="267" t="s">
        <v>3662</v>
      </c>
      <c r="C24" s="100" t="s">
        <v>1980</v>
      </c>
      <c r="G24" s="268" t="s">
        <v>3696</v>
      </c>
      <c r="H24" s="268" t="s">
        <v>3696</v>
      </c>
      <c r="I24" s="268" t="s">
        <v>3696</v>
      </c>
      <c r="J24" s="268" t="s">
        <v>3696</v>
      </c>
      <c r="K24" s="268" t="s">
        <v>3696</v>
      </c>
      <c r="N24" s="268" t="s">
        <v>3696</v>
      </c>
      <c r="R24" s="268" t="s">
        <v>3696</v>
      </c>
      <c r="T24" s="268" t="s">
        <v>3696</v>
      </c>
      <c r="U24" s="268" t="s">
        <v>3696</v>
      </c>
      <c r="V24" s="268" t="s">
        <v>3696</v>
      </c>
      <c r="W24" s="268" t="s">
        <v>3696</v>
      </c>
      <c r="X24" s="268" t="s">
        <v>3696</v>
      </c>
      <c r="AA24" s="268" t="s">
        <v>3696</v>
      </c>
    </row>
    <row r="25" spans="1:27">
      <c r="A25" s="267" t="s">
        <v>3679</v>
      </c>
      <c r="B25" s="267" t="s">
        <v>3662</v>
      </c>
      <c r="C25" s="100" t="s">
        <v>1979</v>
      </c>
      <c r="G25" s="268" t="s">
        <v>3696</v>
      </c>
      <c r="H25" s="268" t="s">
        <v>3696</v>
      </c>
      <c r="I25" s="268" t="s">
        <v>3696</v>
      </c>
      <c r="N25" s="268" t="s">
        <v>3696</v>
      </c>
      <c r="T25" s="268" t="s">
        <v>3696</v>
      </c>
      <c r="U25" s="268" t="s">
        <v>3696</v>
      </c>
      <c r="V25" s="268" t="s">
        <v>3696</v>
      </c>
      <c r="W25" s="268" t="s">
        <v>3696</v>
      </c>
      <c r="X25" s="268" t="s">
        <v>3696</v>
      </c>
      <c r="AA25" s="268" t="s">
        <v>3696</v>
      </c>
    </row>
    <row r="26" spans="1:27">
      <c r="A26" s="267" t="s">
        <v>3659</v>
      </c>
      <c r="B26" s="267" t="s">
        <v>3660</v>
      </c>
      <c r="C26" s="104" t="s">
        <v>3743</v>
      </c>
      <c r="D26" s="268" t="s">
        <v>3696</v>
      </c>
      <c r="E26" s="268" t="s">
        <v>3696</v>
      </c>
      <c r="F26" s="268" t="s">
        <v>3696</v>
      </c>
      <c r="G26" s="268" t="s">
        <v>3696</v>
      </c>
      <c r="H26" s="268" t="s">
        <v>3696</v>
      </c>
      <c r="I26" s="268" t="s">
        <v>3696</v>
      </c>
      <c r="J26" s="268" t="s">
        <v>3696</v>
      </c>
      <c r="K26" s="268" t="s">
        <v>3696</v>
      </c>
      <c r="L26" s="268" t="s">
        <v>3696</v>
      </c>
      <c r="M26" s="268" t="s">
        <v>3696</v>
      </c>
      <c r="N26" s="268" t="s">
        <v>3696</v>
      </c>
      <c r="O26" s="268" t="s">
        <v>3696</v>
      </c>
      <c r="P26" s="268" t="s">
        <v>3696</v>
      </c>
      <c r="Q26" s="268" t="s">
        <v>3696</v>
      </c>
      <c r="R26" s="268" t="s">
        <v>3696</v>
      </c>
      <c r="S26" s="268" t="s">
        <v>3696</v>
      </c>
      <c r="T26" s="268" t="s">
        <v>3696</v>
      </c>
      <c r="U26" s="268" t="s">
        <v>3696</v>
      </c>
      <c r="V26" s="268" t="s">
        <v>3696</v>
      </c>
      <c r="W26" s="268" t="s">
        <v>3696</v>
      </c>
      <c r="X26" s="268" t="s">
        <v>3696</v>
      </c>
      <c r="Y26" s="268" t="s">
        <v>3696</v>
      </c>
      <c r="Z26" s="268" t="s">
        <v>3696</v>
      </c>
      <c r="AA26" s="268" t="s">
        <v>3696</v>
      </c>
    </row>
    <row r="27" spans="1:27">
      <c r="A27" s="267" t="s">
        <v>3671</v>
      </c>
      <c r="B27" s="267" t="s">
        <v>3660</v>
      </c>
      <c r="C27" s="102" t="s">
        <v>2441</v>
      </c>
      <c r="E27" s="268" t="s">
        <v>3696</v>
      </c>
      <c r="F27" s="268" t="s">
        <v>3696</v>
      </c>
      <c r="J27" s="268" t="s">
        <v>3696</v>
      </c>
      <c r="K27" s="268" t="s">
        <v>3696</v>
      </c>
      <c r="N27" s="268" t="s">
        <v>3696</v>
      </c>
      <c r="T27" s="268" t="s">
        <v>3696</v>
      </c>
      <c r="U27" s="268" t="s">
        <v>3696</v>
      </c>
      <c r="V27" s="268" t="s">
        <v>3696</v>
      </c>
      <c r="W27" s="268" t="s">
        <v>3696</v>
      </c>
      <c r="X27" s="268" t="s">
        <v>3696</v>
      </c>
    </row>
    <row r="28" spans="1:27">
      <c r="A28" s="267" t="s">
        <v>3673</v>
      </c>
      <c r="B28" s="267" t="s">
        <v>3660</v>
      </c>
      <c r="C28" s="101" t="s">
        <v>2440</v>
      </c>
      <c r="D28" s="268" t="s">
        <v>3696</v>
      </c>
      <c r="F28" s="268" t="s">
        <v>3696</v>
      </c>
      <c r="G28" s="268" t="s">
        <v>3696</v>
      </c>
      <c r="H28" s="268" t="s">
        <v>3696</v>
      </c>
      <c r="I28" s="268" t="s">
        <v>3696</v>
      </c>
      <c r="T28" s="268" t="s">
        <v>3696</v>
      </c>
      <c r="U28" s="268" t="s">
        <v>3696</v>
      </c>
      <c r="V28" s="268" t="s">
        <v>3696</v>
      </c>
      <c r="W28" s="268" t="s">
        <v>3696</v>
      </c>
      <c r="X28" s="268" t="s">
        <v>3696</v>
      </c>
      <c r="AA28" s="268" t="s">
        <v>3696</v>
      </c>
    </row>
    <row r="29" spans="1:27">
      <c r="A29" s="267" t="s">
        <v>3675</v>
      </c>
      <c r="B29" s="267" t="s">
        <v>3660</v>
      </c>
      <c r="C29" s="102" t="s">
        <v>2442</v>
      </c>
      <c r="J29" s="268" t="s">
        <v>3696</v>
      </c>
      <c r="K29" s="268" t="s">
        <v>3696</v>
      </c>
      <c r="L29" s="268" t="s">
        <v>3696</v>
      </c>
      <c r="M29" s="268" t="s">
        <v>3696</v>
      </c>
      <c r="N29" s="268" t="s">
        <v>3696</v>
      </c>
      <c r="O29" s="268" t="s">
        <v>3696</v>
      </c>
      <c r="T29" s="268" t="s">
        <v>3696</v>
      </c>
      <c r="U29" s="268" t="s">
        <v>3696</v>
      </c>
      <c r="V29" s="268" t="s">
        <v>3696</v>
      </c>
      <c r="W29" s="268" t="s">
        <v>3696</v>
      </c>
      <c r="X29" s="268" t="s">
        <v>3696</v>
      </c>
      <c r="Y29" s="268" t="s">
        <v>3696</v>
      </c>
      <c r="Z29" s="268" t="s">
        <v>3696</v>
      </c>
    </row>
    <row r="30" spans="1:27">
      <c r="A30" s="267" t="s">
        <v>3684</v>
      </c>
      <c r="B30" s="267" t="s">
        <v>3660</v>
      </c>
      <c r="C30" s="99" t="s">
        <v>2439</v>
      </c>
      <c r="D30" s="268" t="s">
        <v>3696</v>
      </c>
      <c r="E30" s="268" t="s">
        <v>3696</v>
      </c>
      <c r="F30" s="268" t="s">
        <v>3696</v>
      </c>
      <c r="H30" s="268" t="s">
        <v>3696</v>
      </c>
      <c r="K30" s="268" t="s">
        <v>3696</v>
      </c>
    </row>
    <row r="31" spans="1:27">
      <c r="A31" s="267" t="s">
        <v>3681</v>
      </c>
      <c r="B31" s="267" t="s">
        <v>3660</v>
      </c>
      <c r="C31" s="100" t="s">
        <v>3682</v>
      </c>
      <c r="D31" s="268" t="s">
        <v>3696</v>
      </c>
      <c r="E31" s="268" t="s">
        <v>3696</v>
      </c>
      <c r="F31" s="268" t="s">
        <v>3696</v>
      </c>
      <c r="U31" s="268" t="s">
        <v>3696</v>
      </c>
      <c r="W31" s="268" t="s">
        <v>3696</v>
      </c>
      <c r="X31" s="268" t="s">
        <v>3696</v>
      </c>
    </row>
    <row r="32" spans="1:27">
      <c r="A32" s="267" t="s">
        <v>3692</v>
      </c>
      <c r="B32" s="267" t="s">
        <v>3660</v>
      </c>
      <c r="C32" s="101" t="s">
        <v>2099</v>
      </c>
      <c r="P32" s="268" t="s">
        <v>3696</v>
      </c>
      <c r="Q32" s="268" t="s">
        <v>3696</v>
      </c>
      <c r="R32" s="268" t="s">
        <v>3696</v>
      </c>
      <c r="T32" s="268" t="s">
        <v>3696</v>
      </c>
      <c r="U32" s="268" t="s">
        <v>3696</v>
      </c>
      <c r="V32" s="268" t="s">
        <v>3696</v>
      </c>
      <c r="W32" s="268" t="s">
        <v>3696</v>
      </c>
      <c r="X32" s="268" t="s">
        <v>3696</v>
      </c>
    </row>
    <row r="33" spans="1:27">
      <c r="A33" s="267" t="s">
        <v>3686</v>
      </c>
      <c r="B33" s="271" t="s">
        <v>3710</v>
      </c>
      <c r="C33" s="100" t="s">
        <v>3687</v>
      </c>
      <c r="Y33" s="268" t="s">
        <v>3696</v>
      </c>
    </row>
    <row r="34" spans="1:27">
      <c r="A34" s="267" t="s">
        <v>3688</v>
      </c>
      <c r="B34" s="271" t="s">
        <v>3710</v>
      </c>
      <c r="C34" s="100" t="s">
        <v>3689</v>
      </c>
      <c r="Z34" s="268" t="s">
        <v>3696</v>
      </c>
      <c r="AA34" s="268" t="s">
        <v>3696</v>
      </c>
    </row>
    <row r="35" spans="1:27">
      <c r="A35" s="267" t="s">
        <v>3694</v>
      </c>
      <c r="B35" s="271" t="s">
        <v>3710</v>
      </c>
      <c r="C35" s="100" t="s">
        <v>3747</v>
      </c>
      <c r="AA35" s="268" t="s">
        <v>3696</v>
      </c>
    </row>
    <row r="36" spans="1:27">
      <c r="A36" s="271" t="s">
        <v>3711</v>
      </c>
      <c r="B36" s="267" t="s">
        <v>3690</v>
      </c>
      <c r="C36" s="100" t="s">
        <v>3744</v>
      </c>
      <c r="Y36" s="268" t="s">
        <v>3696</v>
      </c>
    </row>
    <row r="37" spans="1:27">
      <c r="A37" s="267" t="s">
        <v>3691</v>
      </c>
      <c r="B37" s="271" t="s">
        <v>3690</v>
      </c>
      <c r="C37" s="100" t="s">
        <v>3745</v>
      </c>
      <c r="Z37" s="268" t="s">
        <v>3696</v>
      </c>
      <c r="AA37" s="268" t="s">
        <v>3696</v>
      </c>
    </row>
    <row r="38" spans="1:27">
      <c r="A38" s="267" t="s">
        <v>3693</v>
      </c>
      <c r="B38" s="271" t="s">
        <v>3690</v>
      </c>
      <c r="C38" s="100" t="s">
        <v>2703</v>
      </c>
      <c r="AA38" s="268" t="s">
        <v>3696</v>
      </c>
    </row>
    <row r="39" spans="1:27">
      <c r="A39" s="267" t="s">
        <v>3665</v>
      </c>
      <c r="B39" s="271" t="s">
        <v>3709</v>
      </c>
      <c r="C39" s="100" t="s">
        <v>3746</v>
      </c>
      <c r="D39" s="268" t="s">
        <v>3696</v>
      </c>
      <c r="E39" s="268" t="s">
        <v>3696</v>
      </c>
      <c r="F39" s="268" t="s">
        <v>3696</v>
      </c>
      <c r="G39" s="268" t="s">
        <v>3696</v>
      </c>
      <c r="H39" s="268" t="s">
        <v>3696</v>
      </c>
      <c r="I39" s="268" t="s">
        <v>3696</v>
      </c>
      <c r="J39" s="268" t="s">
        <v>3696</v>
      </c>
      <c r="K39" s="268" t="s">
        <v>3696</v>
      </c>
      <c r="L39" s="268" t="s">
        <v>3696</v>
      </c>
      <c r="M39" s="268" t="s">
        <v>3696</v>
      </c>
      <c r="N39" s="268" t="s">
        <v>3696</v>
      </c>
      <c r="O39" s="268" t="s">
        <v>3696</v>
      </c>
      <c r="P39" s="268" t="s">
        <v>3696</v>
      </c>
      <c r="Q39" s="268" t="s">
        <v>3696</v>
      </c>
      <c r="R39" s="268" t="s">
        <v>3696</v>
      </c>
      <c r="T39" s="268" t="s">
        <v>3696</v>
      </c>
      <c r="U39" s="268" t="s">
        <v>3696</v>
      </c>
      <c r="V39" s="268" t="s">
        <v>3696</v>
      </c>
      <c r="W39" s="268" t="s">
        <v>3696</v>
      </c>
      <c r="X39" s="268" t="s">
        <v>3696</v>
      </c>
      <c r="Y39" s="268" t="s">
        <v>3696</v>
      </c>
      <c r="Z39" s="268" t="s">
        <v>3696</v>
      </c>
      <c r="AA39" s="268" t="s">
        <v>3696</v>
      </c>
    </row>
    <row r="40" spans="1:27" ht="14.45" customHeight="1">
      <c r="A40" s="271" t="s">
        <v>3739</v>
      </c>
      <c r="B40" s="271" t="s">
        <v>3740</v>
      </c>
      <c r="C40" s="271" t="s">
        <v>3742</v>
      </c>
    </row>
    <row r="41" spans="1:27" ht="14.45" customHeight="1">
      <c r="A41" s="271" t="s">
        <v>3719</v>
      </c>
      <c r="B41" s="271" t="s">
        <v>3716</v>
      </c>
      <c r="C41" s="104" t="s">
        <v>3748</v>
      </c>
      <c r="D41" s="268" t="s">
        <v>3696</v>
      </c>
      <c r="E41" s="268" t="s">
        <v>3696</v>
      </c>
      <c r="F41" s="268" t="s">
        <v>3696</v>
      </c>
      <c r="G41" s="268" t="s">
        <v>3696</v>
      </c>
      <c r="H41" s="268" t="s">
        <v>3696</v>
      </c>
      <c r="I41" s="268" t="s">
        <v>3696</v>
      </c>
      <c r="J41" s="268" t="s">
        <v>3696</v>
      </c>
      <c r="K41" s="268" t="s">
        <v>3696</v>
      </c>
      <c r="L41" s="268" t="s">
        <v>3696</v>
      </c>
      <c r="M41" s="268" t="s">
        <v>3696</v>
      </c>
      <c r="N41" s="268" t="s">
        <v>3696</v>
      </c>
      <c r="O41" s="268" t="s">
        <v>3696</v>
      </c>
      <c r="P41" s="268" t="s">
        <v>3696</v>
      </c>
      <c r="Q41" s="268" t="s">
        <v>3696</v>
      </c>
      <c r="R41" s="268" t="s">
        <v>3696</v>
      </c>
      <c r="T41" s="268" t="s">
        <v>3696</v>
      </c>
      <c r="U41" s="268" t="s">
        <v>3696</v>
      </c>
      <c r="V41" s="268" t="s">
        <v>3696</v>
      </c>
      <c r="W41" s="268" t="s">
        <v>3696</v>
      </c>
      <c r="X41" s="268" t="s">
        <v>3696</v>
      </c>
      <c r="Y41" s="268" t="s">
        <v>3696</v>
      </c>
      <c r="Z41" s="268" t="s">
        <v>3696</v>
      </c>
      <c r="AA41" s="268" t="s">
        <v>3696</v>
      </c>
    </row>
    <row r="43" spans="1:27" ht="14.45" customHeight="1">
      <c r="A43" s="271" t="s">
        <v>3720</v>
      </c>
    </row>
    <row r="44" spans="1:27">
      <c r="A44" s="271" t="s">
        <v>3712</v>
      </c>
    </row>
    <row r="45" spans="1:27">
      <c r="A45" s="271" t="s">
        <v>3717</v>
      </c>
    </row>
    <row r="46" spans="1:27">
      <c r="A46" s="271" t="s">
        <v>3741</v>
      </c>
    </row>
    <row r="47" spans="1:27">
      <c r="A47" s="271" t="s">
        <v>3713</v>
      </c>
    </row>
    <row r="48" spans="1:27">
      <c r="A48" s="271" t="s">
        <v>3714</v>
      </c>
    </row>
    <row r="49" spans="1:1">
      <c r="A49" s="271" t="s">
        <v>3715</v>
      </c>
    </row>
    <row r="50" spans="1:1">
      <c r="A50" s="267"/>
    </row>
  </sheetData>
  <customSheetViews>
    <customSheetView guid="{35D06118-2AA7-4F0A-8D8F-9C671AEEE044}">
      <pane xSplit="2" ySplit="1" topLeftCell="C5" activePane="bottomRight" state="frozen"/>
      <selection pane="bottomRight" activeCell="K27" sqref="K27"/>
      <pageMargins left="0.7" right="0.7" top="0.75" bottom="0.75" header="0.3" footer="0.3"/>
      <pageSetup paperSize="9" orientation="portrait" horizontalDpi="1200" verticalDpi="1200" r:id="rId1"/>
    </customSheetView>
  </customSheetViews>
  <phoneticPr fontId="34" type="noConversion"/>
  <conditionalFormatting sqref="C2">
    <cfRule type="cellIs" dxfId="279" priority="38" operator="equal">
      <formula>0</formula>
    </cfRule>
  </conditionalFormatting>
  <conditionalFormatting sqref="C3">
    <cfRule type="cellIs" dxfId="278" priority="37" operator="equal">
      <formula>0</formula>
    </cfRule>
  </conditionalFormatting>
  <conditionalFormatting sqref="C4">
    <cfRule type="cellIs" dxfId="277" priority="36" operator="equal">
      <formula>0</formula>
    </cfRule>
  </conditionalFormatting>
  <conditionalFormatting sqref="C5">
    <cfRule type="cellIs" dxfId="276" priority="35" operator="equal">
      <formula>0</formula>
    </cfRule>
  </conditionalFormatting>
  <conditionalFormatting sqref="C6">
    <cfRule type="cellIs" dxfId="275" priority="34" operator="equal">
      <formula>0</formula>
    </cfRule>
  </conditionalFormatting>
  <conditionalFormatting sqref="C7">
    <cfRule type="cellIs" dxfId="274" priority="33" operator="equal">
      <formula>0</formula>
    </cfRule>
  </conditionalFormatting>
  <conditionalFormatting sqref="C8">
    <cfRule type="cellIs" dxfId="273" priority="32" operator="equal">
      <formula>0</formula>
    </cfRule>
  </conditionalFormatting>
  <conditionalFormatting sqref="C9">
    <cfRule type="cellIs" dxfId="272" priority="31" operator="equal">
      <formula>0</formula>
    </cfRule>
  </conditionalFormatting>
  <conditionalFormatting sqref="C10">
    <cfRule type="cellIs" dxfId="271" priority="30" operator="equal">
      <formula>0</formula>
    </cfRule>
  </conditionalFormatting>
  <conditionalFormatting sqref="C11">
    <cfRule type="cellIs" dxfId="270" priority="29" operator="equal">
      <formula>0</formula>
    </cfRule>
  </conditionalFormatting>
  <conditionalFormatting sqref="C12">
    <cfRule type="cellIs" dxfId="269" priority="28" operator="equal">
      <formula>0</formula>
    </cfRule>
  </conditionalFormatting>
  <conditionalFormatting sqref="C13">
    <cfRule type="cellIs" dxfId="268" priority="27" operator="equal">
      <formula>0</formula>
    </cfRule>
  </conditionalFormatting>
  <conditionalFormatting sqref="C14">
    <cfRule type="cellIs" dxfId="267" priority="26" operator="equal">
      <formula>0</formula>
    </cfRule>
  </conditionalFormatting>
  <conditionalFormatting sqref="C15">
    <cfRule type="cellIs" dxfId="266" priority="25" operator="equal">
      <formula>0</formula>
    </cfRule>
  </conditionalFormatting>
  <conditionalFormatting sqref="C16">
    <cfRule type="cellIs" dxfId="265" priority="24" operator="equal">
      <formula>0</formula>
    </cfRule>
  </conditionalFormatting>
  <conditionalFormatting sqref="C17">
    <cfRule type="cellIs" dxfId="264" priority="23" operator="equal">
      <formula>0</formula>
    </cfRule>
  </conditionalFormatting>
  <conditionalFormatting sqref="C18">
    <cfRule type="cellIs" dxfId="263" priority="22" operator="equal">
      <formula>0</formula>
    </cfRule>
  </conditionalFormatting>
  <conditionalFormatting sqref="C19">
    <cfRule type="cellIs" dxfId="262" priority="21" operator="equal">
      <formula>0</formula>
    </cfRule>
  </conditionalFormatting>
  <conditionalFormatting sqref="C20">
    <cfRule type="cellIs" dxfId="261" priority="20" operator="equal">
      <formula>0</formula>
    </cfRule>
  </conditionalFormatting>
  <conditionalFormatting sqref="C21">
    <cfRule type="cellIs" dxfId="260" priority="19" operator="equal">
      <formula>0</formula>
    </cfRule>
  </conditionalFormatting>
  <conditionalFormatting sqref="C22">
    <cfRule type="cellIs" dxfId="259" priority="18" operator="equal">
      <formula>0</formula>
    </cfRule>
  </conditionalFormatting>
  <conditionalFormatting sqref="C23">
    <cfRule type="cellIs" dxfId="258" priority="17" operator="equal">
      <formula>0</formula>
    </cfRule>
  </conditionalFormatting>
  <conditionalFormatting sqref="C24:C25">
    <cfRule type="cellIs" dxfId="257" priority="16" operator="equal">
      <formula>0</formula>
    </cfRule>
  </conditionalFormatting>
  <conditionalFormatting sqref="C26">
    <cfRule type="cellIs" dxfId="256" priority="15" operator="equal">
      <formula>0</formula>
    </cfRule>
  </conditionalFormatting>
  <conditionalFormatting sqref="C27">
    <cfRule type="cellIs" dxfId="255" priority="14" operator="equal">
      <formula>0</formula>
    </cfRule>
  </conditionalFormatting>
  <conditionalFormatting sqref="C28">
    <cfRule type="cellIs" dxfId="254" priority="13" operator="equal">
      <formula>0</formula>
    </cfRule>
  </conditionalFormatting>
  <conditionalFormatting sqref="C29">
    <cfRule type="cellIs" dxfId="253" priority="12" operator="equal">
      <formula>0</formula>
    </cfRule>
  </conditionalFormatting>
  <conditionalFormatting sqref="C30">
    <cfRule type="cellIs" dxfId="252" priority="11" operator="equal">
      <formula>0</formula>
    </cfRule>
  </conditionalFormatting>
  <conditionalFormatting sqref="C31">
    <cfRule type="cellIs" dxfId="251" priority="10" operator="equal">
      <formula>0</formula>
    </cfRule>
  </conditionalFormatting>
  <conditionalFormatting sqref="C32">
    <cfRule type="cellIs" dxfId="250" priority="9" operator="equal">
      <formula>0</formula>
    </cfRule>
  </conditionalFormatting>
  <conditionalFormatting sqref="C33:C34">
    <cfRule type="cellIs" dxfId="249" priority="8" operator="equal">
      <formula>0</formula>
    </cfRule>
  </conditionalFormatting>
  <conditionalFormatting sqref="C36">
    <cfRule type="cellIs" dxfId="248" priority="6" operator="equal">
      <formula>0</formula>
    </cfRule>
  </conditionalFormatting>
  <conditionalFormatting sqref="C37:C38">
    <cfRule type="cellIs" dxfId="247" priority="5" operator="equal">
      <formula>0</formula>
    </cfRule>
  </conditionalFormatting>
  <conditionalFormatting sqref="C35">
    <cfRule type="cellIs" dxfId="246" priority="3" operator="equal">
      <formula>0</formula>
    </cfRule>
  </conditionalFormatting>
  <conditionalFormatting sqref="C39">
    <cfRule type="cellIs" dxfId="245" priority="2" operator="equal">
      <formula>0</formula>
    </cfRule>
  </conditionalFormatting>
  <conditionalFormatting sqref="C41">
    <cfRule type="cellIs" dxfId="244" priority="1" operator="equal">
      <formula>0</formula>
    </cfRule>
  </conditionalFormatting>
  <pageMargins left="0.7" right="0.7" top="0.75" bottom="0.75" header="0.3" footer="0.3"/>
  <pageSetup paperSize="9" orientation="portrait" horizontalDpi="1200" verticalDpi="12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E36"/>
  <sheetViews>
    <sheetView workbookViewId="0">
      <pane ySplit="1" topLeftCell="A2" activePane="bottomLeft" state="frozen"/>
      <selection pane="bottomLeft" activeCell="K27" sqref="K27"/>
    </sheetView>
  </sheetViews>
  <sheetFormatPr defaultColWidth="9" defaultRowHeight="13.5"/>
  <cols>
    <col min="1" max="1" width="19.5" style="77" customWidth="1"/>
    <col min="2" max="3" width="32.125" style="72" customWidth="1"/>
    <col min="4" max="4" width="13.125" style="74" customWidth="1"/>
    <col min="5" max="5" width="19.125" style="74" customWidth="1"/>
    <col min="6" max="16384" width="9" style="72"/>
  </cols>
  <sheetData>
    <row r="1" spans="1:5" ht="15">
      <c r="A1" s="71" t="s">
        <v>1701</v>
      </c>
      <c r="B1" s="71" t="s">
        <v>1702</v>
      </c>
      <c r="C1" s="71" t="s">
        <v>1703</v>
      </c>
      <c r="D1" s="71" t="s">
        <v>1704</v>
      </c>
      <c r="E1" s="71" t="s">
        <v>1705</v>
      </c>
    </row>
    <row r="2" spans="1:5" ht="23.45" customHeight="1">
      <c r="A2" s="613" t="s">
        <v>1706</v>
      </c>
      <c r="B2" s="613"/>
      <c r="C2" s="613"/>
      <c r="D2" s="613"/>
      <c r="E2" s="613"/>
    </row>
    <row r="3" spans="1:5" ht="27">
      <c r="A3" s="75" t="s">
        <v>1709</v>
      </c>
      <c r="B3" s="70" t="s">
        <v>1712</v>
      </c>
      <c r="C3" s="70" t="s">
        <v>1713</v>
      </c>
      <c r="D3" s="73" t="s">
        <v>1718</v>
      </c>
      <c r="E3" s="73" t="s">
        <v>1721</v>
      </c>
    </row>
    <row r="4" spans="1:5" ht="27">
      <c r="A4" s="75" t="s">
        <v>1710</v>
      </c>
      <c r="B4" s="70" t="s">
        <v>1714</v>
      </c>
      <c r="C4" s="70" t="s">
        <v>1716</v>
      </c>
      <c r="D4" s="73" t="s">
        <v>1719</v>
      </c>
      <c r="E4" s="73" t="s">
        <v>1722</v>
      </c>
    </row>
    <row r="5" spans="1:5" ht="27">
      <c r="A5" s="75" t="s">
        <v>1711</v>
      </c>
      <c r="B5" s="70" t="s">
        <v>1715</v>
      </c>
      <c r="C5" s="70" t="s">
        <v>1717</v>
      </c>
      <c r="D5" s="73" t="s">
        <v>1720</v>
      </c>
      <c r="E5" s="73" t="s">
        <v>1721</v>
      </c>
    </row>
    <row r="6" spans="1:5" ht="9.9499999999999993" customHeight="1">
      <c r="A6" s="76"/>
      <c r="B6" s="71"/>
      <c r="C6" s="71"/>
      <c r="D6" s="71"/>
      <c r="E6" s="71"/>
    </row>
    <row r="7" spans="1:5" ht="27">
      <c r="A7" s="75" t="s">
        <v>1724</v>
      </c>
      <c r="B7" s="70" t="s">
        <v>1725</v>
      </c>
      <c r="C7" s="70" t="s">
        <v>1726</v>
      </c>
      <c r="D7" s="73" t="s">
        <v>1727</v>
      </c>
      <c r="E7" s="73" t="s">
        <v>1721</v>
      </c>
    </row>
    <row r="8" spans="1:5" ht="27">
      <c r="A8" s="75" t="s">
        <v>1728</v>
      </c>
      <c r="B8" s="70" t="s">
        <v>1729</v>
      </c>
      <c r="C8" s="70" t="s">
        <v>1730</v>
      </c>
      <c r="D8" s="73" t="s">
        <v>1731</v>
      </c>
      <c r="E8" s="73" t="s">
        <v>1723</v>
      </c>
    </row>
    <row r="9" spans="1:5" ht="27">
      <c r="A9" s="75" t="s">
        <v>1732</v>
      </c>
      <c r="B9" s="70" t="s">
        <v>1733</v>
      </c>
      <c r="C9" s="70" t="s">
        <v>1734</v>
      </c>
      <c r="D9" s="73" t="s">
        <v>1720</v>
      </c>
      <c r="E9" s="73" t="s">
        <v>1721</v>
      </c>
    </row>
    <row r="10" spans="1:5" ht="9.9499999999999993" customHeight="1">
      <c r="A10" s="76"/>
      <c r="B10" s="71"/>
      <c r="C10" s="71"/>
      <c r="D10" s="71"/>
      <c r="E10" s="71"/>
    </row>
    <row r="11" spans="1:5" ht="27">
      <c r="A11" s="75" t="s">
        <v>1735</v>
      </c>
      <c r="B11" s="70" t="s">
        <v>1737</v>
      </c>
      <c r="C11" s="70" t="s">
        <v>1738</v>
      </c>
      <c r="D11" s="73" t="s">
        <v>1739</v>
      </c>
      <c r="E11" s="73" t="s">
        <v>1721</v>
      </c>
    </row>
    <row r="12" spans="1:5" ht="27">
      <c r="A12" s="75" t="s">
        <v>1736</v>
      </c>
      <c r="B12" s="70" t="s">
        <v>1740</v>
      </c>
      <c r="C12" s="70" t="s">
        <v>1741</v>
      </c>
      <c r="D12" s="73" t="s">
        <v>1742</v>
      </c>
      <c r="E12" s="73" t="s">
        <v>1721</v>
      </c>
    </row>
    <row r="13" spans="1:5" ht="23.45" customHeight="1">
      <c r="A13" s="614" t="s">
        <v>1707</v>
      </c>
      <c r="B13" s="614"/>
      <c r="C13" s="614"/>
      <c r="D13" s="614"/>
      <c r="E13" s="614"/>
    </row>
    <row r="14" spans="1:5" ht="27">
      <c r="A14" s="75" t="s">
        <v>1743</v>
      </c>
      <c r="B14" s="70" t="s">
        <v>1744</v>
      </c>
      <c r="C14" s="70" t="s">
        <v>1745</v>
      </c>
      <c r="D14" s="73" t="s">
        <v>1801</v>
      </c>
      <c r="E14" s="73" t="s">
        <v>1721</v>
      </c>
    </row>
    <row r="15" spans="1:5" ht="27">
      <c r="A15" s="75" t="s">
        <v>1746</v>
      </c>
      <c r="B15" s="70" t="s">
        <v>1747</v>
      </c>
      <c r="C15" s="70" t="s">
        <v>1748</v>
      </c>
      <c r="D15" s="73" t="s">
        <v>1801</v>
      </c>
      <c r="E15" s="73" t="s">
        <v>1722</v>
      </c>
    </row>
    <row r="16" spans="1:5" ht="27">
      <c r="A16" s="75" t="s">
        <v>1749</v>
      </c>
      <c r="B16" s="70" t="s">
        <v>1750</v>
      </c>
      <c r="C16" s="70" t="s">
        <v>1751</v>
      </c>
      <c r="D16" s="73" t="s">
        <v>1802</v>
      </c>
      <c r="E16" s="73" t="s">
        <v>1721</v>
      </c>
    </row>
    <row r="17" spans="1:5" ht="9.9499999999999993" customHeight="1">
      <c r="A17" s="76"/>
      <c r="B17" s="71"/>
      <c r="C17" s="71"/>
      <c r="D17" s="71"/>
      <c r="E17" s="71"/>
    </row>
    <row r="18" spans="1:5" ht="27">
      <c r="A18" s="75" t="s">
        <v>1752</v>
      </c>
      <c r="B18" s="70" t="s">
        <v>1753</v>
      </c>
      <c r="C18" s="70" t="s">
        <v>1754</v>
      </c>
      <c r="D18" s="73" t="s">
        <v>1799</v>
      </c>
      <c r="E18" s="73" t="s">
        <v>1721</v>
      </c>
    </row>
    <row r="19" spans="1:5" ht="27">
      <c r="A19" s="75" t="s">
        <v>1755</v>
      </c>
      <c r="B19" s="70" t="s">
        <v>1756</v>
      </c>
      <c r="C19" s="70" t="s">
        <v>1757</v>
      </c>
      <c r="D19" s="73" t="s">
        <v>1799</v>
      </c>
      <c r="E19" s="73" t="s">
        <v>1721</v>
      </c>
    </row>
    <row r="20" spans="1:5" ht="27">
      <c r="A20" s="75" t="s">
        <v>1758</v>
      </c>
      <c r="B20" s="70" t="s">
        <v>1759</v>
      </c>
      <c r="C20" s="70" t="s">
        <v>1760</v>
      </c>
      <c r="D20" s="73" t="s">
        <v>1800</v>
      </c>
      <c r="E20" s="73" t="s">
        <v>1721</v>
      </c>
    </row>
    <row r="21" spans="1:5" ht="9.9499999999999993" customHeight="1">
      <c r="A21" s="76"/>
      <c r="B21" s="71"/>
      <c r="C21" s="71"/>
      <c r="D21" s="71"/>
      <c r="E21" s="71"/>
    </row>
    <row r="22" spans="1:5" ht="27">
      <c r="A22" s="75" t="s">
        <v>1761</v>
      </c>
      <c r="B22" s="70" t="s">
        <v>1762</v>
      </c>
      <c r="C22" s="70" t="s">
        <v>1763</v>
      </c>
      <c r="D22" s="73" t="s">
        <v>1801</v>
      </c>
      <c r="E22" s="73" t="s">
        <v>1721</v>
      </c>
    </row>
    <row r="23" spans="1:5" ht="27">
      <c r="A23" s="75" t="s">
        <v>1764</v>
      </c>
      <c r="B23" s="70" t="s">
        <v>1765</v>
      </c>
      <c r="C23" s="70" t="s">
        <v>1823</v>
      </c>
      <c r="D23" s="73" t="s">
        <v>1801</v>
      </c>
      <c r="E23" s="73"/>
    </row>
    <row r="24" spans="1:5" ht="27">
      <c r="A24" s="75" t="s">
        <v>1766</v>
      </c>
      <c r="B24" s="70" t="s">
        <v>1767</v>
      </c>
      <c r="C24" s="70" t="s">
        <v>1768</v>
      </c>
      <c r="D24" s="73" t="s">
        <v>1799</v>
      </c>
      <c r="E24" s="73" t="s">
        <v>1721</v>
      </c>
    </row>
    <row r="25" spans="1:5" ht="23.45" customHeight="1">
      <c r="A25" s="612" t="s">
        <v>1708</v>
      </c>
      <c r="B25" s="612"/>
      <c r="C25" s="612"/>
      <c r="D25" s="612"/>
      <c r="E25" s="612"/>
    </row>
    <row r="26" spans="1:5" ht="27">
      <c r="A26" s="75" t="s">
        <v>1769</v>
      </c>
      <c r="B26" s="70" t="s">
        <v>1770</v>
      </c>
      <c r="C26" s="70" t="s">
        <v>1798</v>
      </c>
      <c r="D26" s="73" t="s">
        <v>1800</v>
      </c>
      <c r="E26" s="73" t="s">
        <v>1721</v>
      </c>
    </row>
    <row r="27" spans="1:5" ht="27">
      <c r="A27" s="75" t="s">
        <v>1771</v>
      </c>
      <c r="B27" s="70" t="s">
        <v>1772</v>
      </c>
      <c r="C27" s="70" t="s">
        <v>1803</v>
      </c>
      <c r="D27" s="73" t="s">
        <v>1802</v>
      </c>
      <c r="E27" s="73" t="s">
        <v>1722</v>
      </c>
    </row>
    <row r="28" spans="1:5" ht="27">
      <c r="A28" s="75" t="s">
        <v>1773</v>
      </c>
      <c r="B28" s="70" t="s">
        <v>1774</v>
      </c>
      <c r="C28" s="70" t="s">
        <v>1804</v>
      </c>
      <c r="D28" s="73" t="s">
        <v>1801</v>
      </c>
      <c r="E28" s="73" t="s">
        <v>1721</v>
      </c>
    </row>
    <row r="29" spans="1:5" ht="9.9499999999999993" customHeight="1">
      <c r="A29" s="76"/>
      <c r="B29" s="71"/>
      <c r="C29" s="71"/>
      <c r="D29" s="71"/>
      <c r="E29" s="71"/>
    </row>
    <row r="30" spans="1:5" ht="27">
      <c r="A30" s="75" t="s">
        <v>1775</v>
      </c>
      <c r="B30" s="70" t="s">
        <v>1776</v>
      </c>
      <c r="C30" s="141" t="s">
        <v>2454</v>
      </c>
      <c r="D30" s="73" t="s">
        <v>1799</v>
      </c>
      <c r="E30" s="73" t="s">
        <v>1721</v>
      </c>
    </row>
    <row r="31" spans="1:5" ht="27">
      <c r="A31" s="75" t="s">
        <v>1777</v>
      </c>
      <c r="B31" s="70" t="s">
        <v>1778</v>
      </c>
      <c r="C31" s="141" t="s">
        <v>2453</v>
      </c>
      <c r="D31" s="73" t="s">
        <v>1802</v>
      </c>
      <c r="E31" s="73" t="s">
        <v>1722</v>
      </c>
    </row>
    <row r="32" spans="1:5" ht="27">
      <c r="A32" s="75" t="s">
        <v>1779</v>
      </c>
      <c r="B32" s="70" t="s">
        <v>1780</v>
      </c>
      <c r="C32" s="141" t="s">
        <v>2452</v>
      </c>
      <c r="D32" s="73" t="s">
        <v>1800</v>
      </c>
      <c r="E32" s="73" t="s">
        <v>1721</v>
      </c>
    </row>
    <row r="33" spans="1:5" ht="9.9499999999999993" customHeight="1">
      <c r="A33" s="76"/>
      <c r="B33" s="71"/>
      <c r="C33" s="71"/>
      <c r="D33" s="71"/>
      <c r="E33" s="71"/>
    </row>
    <row r="34" spans="1:5" ht="27">
      <c r="A34" s="75" t="s">
        <v>1781</v>
      </c>
      <c r="B34" s="70" t="s">
        <v>1820</v>
      </c>
      <c r="C34" s="70" t="s">
        <v>1824</v>
      </c>
      <c r="D34" s="73" t="s">
        <v>1801</v>
      </c>
      <c r="E34" s="73" t="s">
        <v>1721</v>
      </c>
    </row>
    <row r="35" spans="1:5" ht="27">
      <c r="A35" s="75" t="s">
        <v>1782</v>
      </c>
      <c r="B35" s="70" t="s">
        <v>1783</v>
      </c>
      <c r="C35" s="141" t="s">
        <v>2455</v>
      </c>
      <c r="D35" s="73" t="s">
        <v>1799</v>
      </c>
      <c r="E35" s="73" t="s">
        <v>1721</v>
      </c>
    </row>
    <row r="36" spans="1:5" ht="27">
      <c r="A36" s="75" t="s">
        <v>1784</v>
      </c>
      <c r="B36" s="70" t="s">
        <v>1785</v>
      </c>
      <c r="C36" s="70" t="s">
        <v>1805</v>
      </c>
      <c r="D36" s="73" t="s">
        <v>1739</v>
      </c>
      <c r="E36" s="73" t="s">
        <v>1721</v>
      </c>
    </row>
  </sheetData>
  <customSheetViews>
    <customSheetView guid="{35D06118-2AA7-4F0A-8D8F-9C671AEEE044}">
      <pane ySplit="1" topLeftCell="A2" activePane="bottomLeft" state="frozen"/>
      <selection pane="bottomLeft" activeCell="K27" sqref="K27"/>
      <pageMargins left="0.7" right="0.7" top="0.75" bottom="0.75" header="0.3" footer="0.3"/>
      <pageSetup paperSize="9" orientation="portrait" r:id="rId1"/>
    </customSheetView>
  </customSheetViews>
  <mergeCells count="3">
    <mergeCell ref="A25:E25"/>
    <mergeCell ref="A2:E2"/>
    <mergeCell ref="A13:E13"/>
  </mergeCells>
  <phoneticPr fontId="34" type="noConversion"/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F49"/>
  <sheetViews>
    <sheetView workbookViewId="0">
      <pane ySplit="1" topLeftCell="A17" activePane="bottomLeft" state="frozen"/>
      <selection pane="bottomLeft" activeCell="H47" sqref="H47"/>
    </sheetView>
  </sheetViews>
  <sheetFormatPr defaultRowHeight="13.5"/>
  <cols>
    <col min="1" max="1" width="19.75" customWidth="1"/>
    <col min="2" max="2" width="10.375" customWidth="1"/>
    <col min="3" max="3" width="20.625" customWidth="1"/>
    <col min="4" max="4" width="31.125" customWidth="1"/>
    <col min="5" max="5" width="20.625" customWidth="1"/>
    <col min="6" max="6" width="19.75" customWidth="1"/>
  </cols>
  <sheetData>
    <row r="1" spans="1:6">
      <c r="A1" s="44" t="s">
        <v>1007</v>
      </c>
      <c r="B1" s="44" t="s">
        <v>1008</v>
      </c>
      <c r="C1" s="44" t="s">
        <v>1011</v>
      </c>
      <c r="D1" s="44" t="s">
        <v>1009</v>
      </c>
      <c r="E1" s="44" t="s">
        <v>1010</v>
      </c>
      <c r="F1" s="44" t="s">
        <v>1090</v>
      </c>
    </row>
    <row r="2" spans="1:6">
      <c r="A2" s="39" t="s">
        <v>945</v>
      </c>
      <c r="B2" s="39" t="s">
        <v>999</v>
      </c>
      <c r="C2" s="39" t="s">
        <v>946</v>
      </c>
      <c r="D2" s="39" t="s">
        <v>953</v>
      </c>
      <c r="E2" t="s">
        <v>954</v>
      </c>
      <c r="F2" s="130" t="s">
        <v>2340</v>
      </c>
    </row>
    <row r="3" spans="1:6">
      <c r="A3" s="39" t="s">
        <v>947</v>
      </c>
      <c r="B3" s="39" t="s">
        <v>949</v>
      </c>
      <c r="C3" s="39" t="s">
        <v>948</v>
      </c>
      <c r="D3" s="39" t="s">
        <v>958</v>
      </c>
      <c r="E3" t="s">
        <v>955</v>
      </c>
      <c r="F3" s="130" t="s">
        <v>2340</v>
      </c>
    </row>
    <row r="4" spans="1:6">
      <c r="A4" s="39" t="s">
        <v>950</v>
      </c>
      <c r="B4" s="39" t="s">
        <v>951</v>
      </c>
      <c r="C4" s="39" t="s">
        <v>952</v>
      </c>
      <c r="D4" s="39" t="s">
        <v>956</v>
      </c>
      <c r="E4" t="s">
        <v>957</v>
      </c>
      <c r="F4" s="130" t="s">
        <v>2340</v>
      </c>
    </row>
    <row r="5" spans="1:6">
      <c r="A5" s="39" t="s">
        <v>959</v>
      </c>
      <c r="B5" s="39" t="s">
        <v>960</v>
      </c>
      <c r="C5" s="39" t="s">
        <v>961</v>
      </c>
      <c r="D5" s="39" t="s">
        <v>962</v>
      </c>
      <c r="E5" t="s">
        <v>963</v>
      </c>
      <c r="F5" s="59" t="s">
        <v>1089</v>
      </c>
    </row>
    <row r="6" spans="1:6">
      <c r="A6" s="39" t="s">
        <v>964</v>
      </c>
      <c r="B6" s="39" t="s">
        <v>965</v>
      </c>
      <c r="C6" s="39" t="s">
        <v>966</v>
      </c>
      <c r="D6" s="39" t="s">
        <v>967</v>
      </c>
      <c r="E6" t="s">
        <v>957</v>
      </c>
      <c r="F6" s="130" t="s">
        <v>2340</v>
      </c>
    </row>
    <row r="7" spans="1:6">
      <c r="A7" s="39" t="s">
        <v>969</v>
      </c>
      <c r="B7" s="39" t="s">
        <v>970</v>
      </c>
      <c r="C7" s="39" t="s">
        <v>971</v>
      </c>
      <c r="D7" s="39" t="s">
        <v>972</v>
      </c>
      <c r="E7" t="s">
        <v>963</v>
      </c>
      <c r="F7" s="130" t="s">
        <v>2340</v>
      </c>
    </row>
    <row r="8" spans="1:6">
      <c r="A8" s="39" t="s">
        <v>973</v>
      </c>
      <c r="B8" s="39" t="s">
        <v>974</v>
      </c>
      <c r="C8" s="39" t="s">
        <v>975</v>
      </c>
      <c r="D8" s="39" t="s">
        <v>976</v>
      </c>
      <c r="E8" t="s">
        <v>957</v>
      </c>
      <c r="F8" s="130" t="s">
        <v>2340</v>
      </c>
    </row>
    <row r="9" spans="1:6">
      <c r="A9" s="39" t="s">
        <v>977</v>
      </c>
      <c r="B9" s="39" t="s">
        <v>974</v>
      </c>
      <c r="C9" s="39" t="s">
        <v>978</v>
      </c>
      <c r="D9" s="39" t="s">
        <v>979</v>
      </c>
      <c r="E9" t="s">
        <v>980</v>
      </c>
      <c r="F9" s="59" t="s">
        <v>1810</v>
      </c>
    </row>
    <row r="10" spans="1:6">
      <c r="A10" s="39" t="s">
        <v>981</v>
      </c>
      <c r="B10" s="39" t="s">
        <v>982</v>
      </c>
      <c r="C10" s="39" t="s">
        <v>983</v>
      </c>
      <c r="D10" s="39" t="s">
        <v>984</v>
      </c>
      <c r="E10" t="s">
        <v>980</v>
      </c>
      <c r="F10" s="130" t="s">
        <v>2340</v>
      </c>
    </row>
    <row r="11" spans="1:6">
      <c r="A11" s="39" t="s">
        <v>985</v>
      </c>
      <c r="B11" s="39" t="s">
        <v>986</v>
      </c>
      <c r="C11" s="39" t="s">
        <v>987</v>
      </c>
      <c r="D11" s="39" t="s">
        <v>988</v>
      </c>
      <c r="E11" t="s">
        <v>989</v>
      </c>
      <c r="F11" s="130" t="s">
        <v>2340</v>
      </c>
    </row>
    <row r="12" spans="1:6">
      <c r="A12" s="39" t="s">
        <v>990</v>
      </c>
      <c r="B12" s="39" t="s">
        <v>991</v>
      </c>
      <c r="C12" s="39" t="s">
        <v>992</v>
      </c>
      <c r="D12" s="39" t="s">
        <v>993</v>
      </c>
      <c r="E12" t="s">
        <v>963</v>
      </c>
      <c r="F12" s="130" t="s">
        <v>2340</v>
      </c>
    </row>
    <row r="13" spans="1:6">
      <c r="A13" s="59" t="s">
        <v>1811</v>
      </c>
      <c r="B13" s="39" t="s">
        <v>991</v>
      </c>
      <c r="C13" s="59" t="s">
        <v>1814</v>
      </c>
      <c r="D13" s="59" t="s">
        <v>1815</v>
      </c>
      <c r="E13" s="59" t="s">
        <v>1816</v>
      </c>
      <c r="F13" s="59" t="s">
        <v>1818</v>
      </c>
    </row>
    <row r="14" spans="1:6">
      <c r="A14" s="39" t="s">
        <v>994</v>
      </c>
      <c r="B14" s="39" t="s">
        <v>970</v>
      </c>
      <c r="C14" s="39" t="s">
        <v>995</v>
      </c>
      <c r="D14" s="39" t="s">
        <v>996</v>
      </c>
      <c r="E14" s="39" t="s">
        <v>997</v>
      </c>
      <c r="F14" s="130" t="s">
        <v>2340</v>
      </c>
    </row>
    <row r="15" spans="1:6">
      <c r="A15" s="39" t="s">
        <v>998</v>
      </c>
      <c r="B15" s="39" t="s">
        <v>970</v>
      </c>
      <c r="C15" s="39" t="s">
        <v>1000</v>
      </c>
      <c r="D15" s="39" t="s">
        <v>1001</v>
      </c>
      <c r="E15" s="39" t="s">
        <v>1002</v>
      </c>
      <c r="F15" s="130" t="s">
        <v>2340</v>
      </c>
    </row>
    <row r="16" spans="1:6">
      <c r="A16" s="39" t="s">
        <v>1003</v>
      </c>
      <c r="B16" s="39" t="s">
        <v>965</v>
      </c>
      <c r="C16" s="39" t="s">
        <v>1004</v>
      </c>
      <c r="D16" s="39" t="s">
        <v>1005</v>
      </c>
      <c r="E16" s="39" t="s">
        <v>1002</v>
      </c>
      <c r="F16" s="130" t="s">
        <v>2340</v>
      </c>
    </row>
    <row r="17" spans="1:6">
      <c r="A17" s="39" t="s">
        <v>1006</v>
      </c>
      <c r="B17" s="39" t="s">
        <v>999</v>
      </c>
      <c r="C17" s="39" t="s">
        <v>1012</v>
      </c>
      <c r="D17" s="39" t="s">
        <v>1013</v>
      </c>
      <c r="E17" s="39" t="s">
        <v>1014</v>
      </c>
      <c r="F17" s="130" t="s">
        <v>2340</v>
      </c>
    </row>
    <row r="18" spans="1:6">
      <c r="A18" s="39" t="s">
        <v>1015</v>
      </c>
      <c r="B18" s="39" t="s">
        <v>974</v>
      </c>
      <c r="C18" s="39" t="s">
        <v>1016</v>
      </c>
      <c r="D18" s="39" t="s">
        <v>1017</v>
      </c>
      <c r="E18" s="39" t="s">
        <v>1002</v>
      </c>
      <c r="F18" s="130" t="s">
        <v>2340</v>
      </c>
    </row>
    <row r="19" spans="1:6">
      <c r="A19" s="59" t="s">
        <v>1114</v>
      </c>
      <c r="B19" s="39" t="s">
        <v>949</v>
      </c>
      <c r="C19" s="39" t="s">
        <v>1018</v>
      </c>
      <c r="D19" s="39" t="s">
        <v>1019</v>
      </c>
      <c r="E19" s="39" t="s">
        <v>1020</v>
      </c>
      <c r="F19" s="130" t="s">
        <v>2340</v>
      </c>
    </row>
    <row r="20" spans="1:6">
      <c r="A20" s="59" t="s">
        <v>1091</v>
      </c>
      <c r="B20" s="59" t="s">
        <v>1092</v>
      </c>
      <c r="C20" s="59" t="s">
        <v>1093</v>
      </c>
      <c r="D20" s="59" t="s">
        <v>1094</v>
      </c>
      <c r="E20" s="59" t="s">
        <v>1095</v>
      </c>
      <c r="F20" s="59" t="s">
        <v>1116</v>
      </c>
    </row>
    <row r="21" spans="1:6">
      <c r="A21" s="59" t="s">
        <v>1113</v>
      </c>
      <c r="B21" s="59" t="s">
        <v>1092</v>
      </c>
      <c r="C21" s="60" t="s">
        <v>1096</v>
      </c>
      <c r="D21" s="59" t="s">
        <v>1097</v>
      </c>
      <c r="E21" s="59" t="s">
        <v>1098</v>
      </c>
      <c r="F21" s="59" t="s">
        <v>1112</v>
      </c>
    </row>
    <row r="22" spans="1:6">
      <c r="A22" s="59" t="s">
        <v>1099</v>
      </c>
      <c r="B22" s="59" t="s">
        <v>1100</v>
      </c>
      <c r="C22" s="59" t="s">
        <v>1101</v>
      </c>
      <c r="D22" s="59" t="s">
        <v>1102</v>
      </c>
      <c r="E22" s="59" t="s">
        <v>1098</v>
      </c>
      <c r="F22" s="59" t="s">
        <v>1117</v>
      </c>
    </row>
    <row r="23" spans="1:6">
      <c r="A23" s="59" t="s">
        <v>1103</v>
      </c>
      <c r="B23" s="59" t="s">
        <v>1104</v>
      </c>
      <c r="C23" s="59" t="s">
        <v>1105</v>
      </c>
      <c r="D23" s="59" t="s">
        <v>1115</v>
      </c>
      <c r="E23" s="59" t="s">
        <v>1095</v>
      </c>
      <c r="F23" s="59" t="s">
        <v>1116</v>
      </c>
    </row>
    <row r="24" spans="1:6">
      <c r="A24" s="59" t="s">
        <v>1106</v>
      </c>
      <c r="B24" s="59" t="s">
        <v>1107</v>
      </c>
      <c r="C24" s="59" t="s">
        <v>1108</v>
      </c>
      <c r="D24" s="59" t="s">
        <v>1109</v>
      </c>
      <c r="E24" s="59" t="s">
        <v>1110</v>
      </c>
      <c r="F24" s="59" t="s">
        <v>1111</v>
      </c>
    </row>
    <row r="25" spans="1:6">
      <c r="A25" s="59" t="s">
        <v>1813</v>
      </c>
      <c r="B25" s="59" t="s">
        <v>1812</v>
      </c>
      <c r="C25" s="59" t="s">
        <v>1814</v>
      </c>
      <c r="D25" s="59" t="s">
        <v>1817</v>
      </c>
      <c r="E25" s="59" t="s">
        <v>1816</v>
      </c>
      <c r="F25" s="59" t="s">
        <v>1819</v>
      </c>
    </row>
    <row r="26" spans="1:6">
      <c r="A26" s="87" t="s">
        <v>2475</v>
      </c>
      <c r="B26" s="87" t="s">
        <v>2477</v>
      </c>
      <c r="C26" s="87" t="s">
        <v>2478</v>
      </c>
      <c r="D26" s="87" t="s">
        <v>2659</v>
      </c>
      <c r="E26" s="87" t="s">
        <v>2480</v>
      </c>
      <c r="F26" s="87" t="s">
        <v>2482</v>
      </c>
    </row>
    <row r="27" spans="1:6">
      <c r="A27" s="87" t="s">
        <v>2476</v>
      </c>
      <c r="B27" s="87" t="s">
        <v>2477</v>
      </c>
      <c r="C27" s="87" t="s">
        <v>2479</v>
      </c>
      <c r="D27" s="87" t="s">
        <v>2660</v>
      </c>
      <c r="E27" s="87" t="s">
        <v>2481</v>
      </c>
      <c r="F27" s="87" t="s">
        <v>2483</v>
      </c>
    </row>
    <row r="28" spans="1:6">
      <c r="A28" s="59" t="s">
        <v>1946</v>
      </c>
      <c r="B28" s="59" t="s">
        <v>1947</v>
      </c>
      <c r="C28" s="59" t="s">
        <v>1948</v>
      </c>
      <c r="D28" s="59" t="s">
        <v>1949</v>
      </c>
      <c r="E28" s="59" t="s">
        <v>1950</v>
      </c>
      <c r="F28" s="59" t="s">
        <v>1951</v>
      </c>
    </row>
    <row r="29" spans="1:6">
      <c r="A29" s="87" t="s">
        <v>2282</v>
      </c>
      <c r="B29" s="87" t="s">
        <v>2283</v>
      </c>
      <c r="C29" s="87" t="s">
        <v>2284</v>
      </c>
      <c r="D29" s="87" t="s">
        <v>2285</v>
      </c>
      <c r="E29" s="87" t="s">
        <v>2286</v>
      </c>
      <c r="F29" s="87" t="s">
        <v>2294</v>
      </c>
    </row>
    <row r="30" spans="1:6">
      <c r="A30" s="87" t="s">
        <v>2288</v>
      </c>
      <c r="B30" s="87" t="s">
        <v>2287</v>
      </c>
      <c r="C30" s="87" t="s">
        <v>2284</v>
      </c>
      <c r="D30" s="87" t="s">
        <v>2289</v>
      </c>
      <c r="E30" s="59" t="s">
        <v>957</v>
      </c>
      <c r="F30" s="87" t="s">
        <v>2295</v>
      </c>
    </row>
    <row r="31" spans="1:6">
      <c r="A31" s="87" t="s">
        <v>2291</v>
      </c>
      <c r="B31" s="87" t="s">
        <v>2292</v>
      </c>
      <c r="C31" s="87" t="s">
        <v>2284</v>
      </c>
      <c r="D31" s="87" t="s">
        <v>2290</v>
      </c>
      <c r="E31" s="87" t="s">
        <v>957</v>
      </c>
      <c r="F31" s="87" t="s">
        <v>2293</v>
      </c>
    </row>
    <row r="32" spans="1:6">
      <c r="A32" s="87" t="s">
        <v>2326</v>
      </c>
      <c r="B32" s="87" t="s">
        <v>2327</v>
      </c>
      <c r="C32" s="87" t="s">
        <v>2332</v>
      </c>
      <c r="D32" s="87" t="s">
        <v>2333</v>
      </c>
      <c r="E32" s="87" t="s">
        <v>2334</v>
      </c>
      <c r="F32" s="130" t="s">
        <v>2339</v>
      </c>
    </row>
    <row r="33" spans="1:6">
      <c r="A33" s="87" t="s">
        <v>2328</v>
      </c>
      <c r="B33" s="87" t="s">
        <v>2329</v>
      </c>
      <c r="C33" s="87" t="s">
        <v>2335</v>
      </c>
      <c r="D33" s="87" t="s">
        <v>2336</v>
      </c>
      <c r="E33" s="87" t="s">
        <v>2334</v>
      </c>
      <c r="F33" s="130" t="s">
        <v>2339</v>
      </c>
    </row>
    <row r="34" spans="1:6">
      <c r="A34" s="87" t="s">
        <v>2330</v>
      </c>
      <c r="B34" s="87" t="s">
        <v>2331</v>
      </c>
      <c r="C34" s="87" t="s">
        <v>2337</v>
      </c>
      <c r="D34" s="87" t="s">
        <v>2338</v>
      </c>
      <c r="E34" s="87" t="s">
        <v>2334</v>
      </c>
      <c r="F34" s="130" t="s">
        <v>2339</v>
      </c>
    </row>
    <row r="35" spans="1:6">
      <c r="A35" s="87" t="s">
        <v>2643</v>
      </c>
      <c r="B35" s="87" t="s">
        <v>2644</v>
      </c>
      <c r="C35" s="87" t="s">
        <v>2645</v>
      </c>
      <c r="D35" s="87" t="s">
        <v>2656</v>
      </c>
      <c r="E35" s="87" t="s">
        <v>2646</v>
      </c>
      <c r="F35" s="87" t="s">
        <v>2654</v>
      </c>
    </row>
    <row r="36" spans="1:6">
      <c r="A36" s="87" t="s">
        <v>2647</v>
      </c>
      <c r="B36" s="87" t="s">
        <v>2648</v>
      </c>
      <c r="C36" s="87" t="s">
        <v>2649</v>
      </c>
      <c r="D36" s="87" t="s">
        <v>2650</v>
      </c>
      <c r="E36" s="87" t="s">
        <v>2646</v>
      </c>
      <c r="F36" s="87" t="s">
        <v>2655</v>
      </c>
    </row>
    <row r="37" spans="1:6">
      <c r="A37" s="87" t="s">
        <v>2651</v>
      </c>
      <c r="B37" s="87" t="s">
        <v>2648</v>
      </c>
      <c r="C37" s="87" t="s">
        <v>2652</v>
      </c>
      <c r="D37" s="87" t="s">
        <v>2661</v>
      </c>
      <c r="E37" s="87" t="s">
        <v>2646</v>
      </c>
      <c r="F37" s="87" t="s">
        <v>2653</v>
      </c>
    </row>
    <row r="38" spans="1:6">
      <c r="A38" s="87" t="s">
        <v>2776</v>
      </c>
      <c r="B38" s="87" t="s">
        <v>1947</v>
      </c>
      <c r="C38" s="87" t="s">
        <v>2779</v>
      </c>
      <c r="D38" s="87" t="s">
        <v>2784</v>
      </c>
      <c r="E38" s="87" t="s">
        <v>1950</v>
      </c>
      <c r="F38" s="87" t="s">
        <v>2785</v>
      </c>
    </row>
    <row r="39" spans="1:6">
      <c r="A39" s="87" t="s">
        <v>2777</v>
      </c>
      <c r="B39" s="87" t="s">
        <v>1100</v>
      </c>
      <c r="C39" s="87" t="s">
        <v>2780</v>
      </c>
      <c r="D39" s="87" t="s">
        <v>2783</v>
      </c>
      <c r="E39" s="87" t="s">
        <v>1950</v>
      </c>
      <c r="F39" s="87" t="s">
        <v>2786</v>
      </c>
    </row>
    <row r="40" spans="1:6">
      <c r="A40" s="87" t="s">
        <v>2778</v>
      </c>
      <c r="B40" s="87" t="s">
        <v>2283</v>
      </c>
      <c r="C40" s="87" t="s">
        <v>2781</v>
      </c>
      <c r="D40" s="87" t="s">
        <v>2782</v>
      </c>
      <c r="E40" s="87" t="s">
        <v>1950</v>
      </c>
      <c r="F40" s="87" t="s">
        <v>2787</v>
      </c>
    </row>
    <row r="41" spans="1:6">
      <c r="A41" s="87" t="s">
        <v>2817</v>
      </c>
      <c r="B41" s="87" t="s">
        <v>1812</v>
      </c>
      <c r="C41" s="87" t="s">
        <v>2818</v>
      </c>
      <c r="D41" s="87" t="s">
        <v>3566</v>
      </c>
      <c r="E41" s="87" t="s">
        <v>1950</v>
      </c>
      <c r="F41" s="87" t="s">
        <v>2819</v>
      </c>
    </row>
    <row r="42" spans="1:6">
      <c r="A42" s="87" t="s">
        <v>3564</v>
      </c>
      <c r="B42" s="87" t="s">
        <v>1104</v>
      </c>
      <c r="C42" s="87" t="s">
        <v>2337</v>
      </c>
      <c r="D42" s="87" t="s">
        <v>3567</v>
      </c>
      <c r="E42" s="87" t="s">
        <v>1950</v>
      </c>
      <c r="F42" s="87" t="s">
        <v>3571</v>
      </c>
    </row>
    <row r="43" spans="1:6">
      <c r="A43" s="87" t="s">
        <v>3565</v>
      </c>
      <c r="B43" s="87" t="s">
        <v>1104</v>
      </c>
      <c r="C43" s="87" t="s">
        <v>2337</v>
      </c>
      <c r="D43" s="87" t="s">
        <v>3568</v>
      </c>
      <c r="E43" s="87" t="s">
        <v>3569</v>
      </c>
      <c r="F43" s="87" t="s">
        <v>3570</v>
      </c>
    </row>
    <row r="44" spans="1:6">
      <c r="A44" s="87" t="s">
        <v>5677</v>
      </c>
      <c r="B44" s="39" t="s">
        <v>974</v>
      </c>
      <c r="C44" s="87" t="s">
        <v>5678</v>
      </c>
      <c r="D44" s="87" t="s">
        <v>5679</v>
      </c>
      <c r="E44" s="87" t="s">
        <v>5680</v>
      </c>
      <c r="F44" s="87" t="s">
        <v>5681</v>
      </c>
    </row>
    <row r="45" spans="1:6">
      <c r="A45" s="39"/>
      <c r="B45" s="39"/>
      <c r="C45" s="39"/>
      <c r="D45" s="39"/>
      <c r="E45" s="39"/>
    </row>
    <row r="46" spans="1:6">
      <c r="A46" s="39"/>
      <c r="B46" s="39"/>
      <c r="C46" s="39"/>
      <c r="D46" s="39"/>
      <c r="E46" s="39"/>
    </row>
    <row r="47" spans="1:6">
      <c r="A47" s="87" t="s">
        <v>2657</v>
      </c>
    </row>
    <row r="48" spans="1:6">
      <c r="A48" s="87" t="s">
        <v>2658</v>
      </c>
    </row>
    <row r="49" spans="1:1">
      <c r="A49" s="87" t="s">
        <v>2484</v>
      </c>
    </row>
  </sheetData>
  <customSheetViews>
    <customSheetView guid="{35D06118-2AA7-4F0A-8D8F-9C671AEEE044}">
      <pane ySplit="1" topLeftCell="A20" activePane="bottomLeft" state="frozen"/>
      <selection pane="bottomLeft" activeCell="K27" sqref="K27"/>
      <pageMargins left="0.7" right="0.7" top="0.75" bottom="0.75" header="0.3" footer="0.3"/>
      <pageSetup paperSize="9" orientation="portrait" r:id="rId1"/>
    </customSheetView>
  </customSheetViews>
  <phoneticPr fontId="34" type="noConversion"/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DT659"/>
  <sheetViews>
    <sheetView zoomScaleNormal="100" workbookViewId="0">
      <pane xSplit="5" ySplit="5" topLeftCell="AO36" activePane="bottomRight" state="frozen"/>
      <selection pane="topRight" activeCell="F1" sqref="F1"/>
      <selection pane="bottomLeft" activeCell="A6" sqref="A6"/>
      <selection pane="bottomRight" activeCell="AP221" sqref="AP221"/>
    </sheetView>
  </sheetViews>
  <sheetFormatPr defaultColWidth="8.875" defaultRowHeight="13.5"/>
  <cols>
    <col min="1" max="1" width="9.5" style="301" bestFit="1" customWidth="1"/>
    <col min="2" max="2" width="20.125" style="351" customWidth="1"/>
    <col min="3" max="4" width="10.75" style="306" customWidth="1"/>
    <col min="5" max="5" width="5.375" style="303" bestFit="1" customWidth="1"/>
    <col min="6" max="7" width="5.375" style="304" bestFit="1" customWidth="1"/>
    <col min="8" max="8" width="15.25" style="304" bestFit="1" customWidth="1"/>
    <col min="9" max="9" width="9.375" style="346" customWidth="1"/>
    <col min="10" max="10" width="9.125" style="304" bestFit="1" customWidth="1"/>
    <col min="11" max="11" width="8.5" style="305" customWidth="1"/>
    <col min="12" max="13" width="8.5" style="304" customWidth="1"/>
    <col min="14" max="14" width="8.5" style="518" customWidth="1"/>
    <col min="15" max="16" width="8.5" style="304" customWidth="1"/>
    <col min="17" max="17" width="8.5" style="303" customWidth="1"/>
    <col min="18" max="21" width="8.5" style="304" bestFit="1" customWidth="1"/>
    <col min="22" max="22" width="8.5" style="305" customWidth="1"/>
    <col min="23" max="24" width="8.5" style="304" customWidth="1"/>
    <col min="25" max="25" width="8.5" style="303" customWidth="1"/>
    <col min="26" max="30" width="5.375" style="304" customWidth="1"/>
    <col min="31" max="31" width="9.125" style="305" bestFit="1" customWidth="1"/>
    <col min="32" max="35" width="5.5" style="304" bestFit="1" customWidth="1"/>
    <col min="36" max="36" width="9.125" style="304" bestFit="1" customWidth="1"/>
    <col min="37" max="37" width="9.125" style="303" bestFit="1" customWidth="1"/>
    <col min="38" max="38" width="30.125" style="306" bestFit="1" customWidth="1"/>
    <col min="39" max="39" width="33.25" style="306" customWidth="1"/>
    <col min="40" max="40" width="29" style="306" bestFit="1" customWidth="1"/>
    <col min="41" max="41" width="24.875" style="306" bestFit="1" customWidth="1"/>
    <col min="42" max="42" width="50.75" style="307" customWidth="1"/>
    <col min="43" max="43" width="15.75" style="308" customWidth="1"/>
    <col min="44" max="47" width="8.5" style="304" customWidth="1"/>
    <col min="48" max="48" width="7" style="305" customWidth="1"/>
    <col min="49" max="50" width="7" style="304" customWidth="1"/>
    <col min="51" max="51" width="7" style="303" customWidth="1"/>
    <col min="52" max="54" width="7" style="500" customWidth="1"/>
    <col min="55" max="55" width="7" style="498" customWidth="1"/>
    <col min="56" max="56" width="31.5" style="306" customWidth="1"/>
    <col min="57" max="57" width="8" style="505" customWidth="1"/>
    <col min="58" max="58" width="75.75" style="306" customWidth="1"/>
    <col min="59" max="59" width="150.75" style="306" customWidth="1"/>
    <col min="60" max="60" width="8" style="309" customWidth="1"/>
    <col min="61" max="72" width="8.875" style="306"/>
    <col min="73" max="124" width="10" style="304" customWidth="1"/>
    <col min="125" max="16384" width="8.875" style="306"/>
  </cols>
  <sheetData>
    <row r="1" spans="1:124">
      <c r="A1" s="301" t="s">
        <v>4965</v>
      </c>
      <c r="B1" s="317"/>
      <c r="C1" s="302">
        <v>110</v>
      </c>
      <c r="D1" s="620" t="s">
        <v>4966</v>
      </c>
      <c r="E1" s="621"/>
      <c r="BF1" s="625" t="s">
        <v>5450</v>
      </c>
      <c r="BG1" s="625"/>
    </row>
    <row r="2" spans="1:124">
      <c r="A2" s="310" t="s">
        <v>4963</v>
      </c>
      <c r="B2" s="318"/>
      <c r="C2" s="319">
        <v>0</v>
      </c>
      <c r="D2" s="620"/>
      <c r="E2" s="621"/>
      <c r="BF2" s="625"/>
      <c r="BG2" s="625"/>
    </row>
    <row r="3" spans="1:124">
      <c r="A3" s="331" t="s">
        <v>4958</v>
      </c>
      <c r="B3" s="335"/>
      <c r="C3" s="306">
        <v>1</v>
      </c>
      <c r="D3" s="620"/>
      <c r="E3" s="621"/>
      <c r="F3" s="615" t="s">
        <v>3809</v>
      </c>
      <c r="G3" s="615"/>
      <c r="H3" s="615"/>
      <c r="I3" s="615"/>
      <c r="J3" s="615"/>
      <c r="K3" s="616" t="s">
        <v>3810</v>
      </c>
      <c r="L3" s="615"/>
      <c r="M3" s="615"/>
      <c r="N3" s="615"/>
      <c r="O3" s="615"/>
      <c r="P3" s="615"/>
      <c r="Q3" s="617"/>
      <c r="R3" s="615" t="s">
        <v>3811</v>
      </c>
      <c r="S3" s="615"/>
      <c r="T3" s="615"/>
      <c r="U3" s="615"/>
      <c r="V3" s="616" t="s">
        <v>3812</v>
      </c>
      <c r="W3" s="615"/>
      <c r="X3" s="615"/>
      <c r="Y3" s="617"/>
      <c r="Z3" s="622" t="s">
        <v>3813</v>
      </c>
      <c r="AA3" s="622"/>
      <c r="AB3" s="622"/>
      <c r="AC3" s="622"/>
      <c r="AD3" s="622"/>
      <c r="AE3" s="616" t="s">
        <v>3814</v>
      </c>
      <c r="AF3" s="615"/>
      <c r="AG3" s="615"/>
      <c r="AH3" s="615"/>
      <c r="AI3" s="615"/>
      <c r="AJ3" s="615"/>
      <c r="AK3" s="617"/>
      <c r="AL3" s="615" t="s">
        <v>3815</v>
      </c>
      <c r="AM3" s="615"/>
      <c r="AN3" s="615"/>
      <c r="AO3" s="615"/>
      <c r="AP3" s="623" t="s">
        <v>3816</v>
      </c>
      <c r="AQ3" s="624"/>
      <c r="AR3" s="615" t="s">
        <v>3817</v>
      </c>
      <c r="AS3" s="615"/>
      <c r="AT3" s="615"/>
      <c r="AU3" s="615"/>
      <c r="AV3" s="616" t="s">
        <v>3818</v>
      </c>
      <c r="AW3" s="615"/>
      <c r="AX3" s="615"/>
      <c r="AY3" s="617"/>
      <c r="AZ3" s="618" t="s">
        <v>5764</v>
      </c>
      <c r="BA3" s="619"/>
      <c r="BB3" s="619"/>
      <c r="BC3" s="619"/>
      <c r="BD3" s="313" t="s">
        <v>2633</v>
      </c>
      <c r="BE3" s="616" t="s">
        <v>3819</v>
      </c>
      <c r="BF3" s="615"/>
      <c r="BG3" s="615"/>
      <c r="BH3" s="617"/>
      <c r="BR3" s="615"/>
      <c r="BS3" s="615"/>
      <c r="BT3" s="615"/>
      <c r="BU3" s="615" t="s">
        <v>4959</v>
      </c>
      <c r="BV3" s="615"/>
      <c r="BW3" s="615"/>
      <c r="BX3" s="615"/>
      <c r="BY3" s="615"/>
      <c r="BZ3" s="615"/>
      <c r="CA3" s="615"/>
      <c r="CB3" s="615"/>
      <c r="CC3" s="615"/>
      <c r="CD3" s="615"/>
      <c r="CE3" s="615"/>
      <c r="CF3" s="615"/>
      <c r="CG3" s="615"/>
      <c r="CH3" s="615" t="s">
        <v>4960</v>
      </c>
      <c r="CI3" s="615"/>
      <c r="CJ3" s="615"/>
      <c r="CK3" s="615"/>
      <c r="CL3" s="615"/>
      <c r="CM3" s="615"/>
      <c r="CN3" s="615"/>
      <c r="CO3" s="615"/>
      <c r="CP3" s="615"/>
      <c r="CQ3" s="615"/>
      <c r="CR3" s="615"/>
      <c r="CS3" s="615"/>
      <c r="CT3" s="615"/>
      <c r="CU3" s="615" t="s">
        <v>4961</v>
      </c>
      <c r="CV3" s="615"/>
      <c r="CW3" s="615"/>
      <c r="CX3" s="615"/>
      <c r="CY3" s="615"/>
      <c r="CZ3" s="615"/>
      <c r="DA3" s="615"/>
      <c r="DB3" s="615"/>
      <c r="DC3" s="615"/>
      <c r="DD3" s="615"/>
      <c r="DE3" s="615"/>
      <c r="DF3" s="615"/>
      <c r="DG3" s="615"/>
      <c r="DH3" s="615" t="s">
        <v>4962</v>
      </c>
      <c r="DI3" s="615"/>
      <c r="DJ3" s="615"/>
      <c r="DK3" s="615"/>
      <c r="DL3" s="615"/>
      <c r="DM3" s="615"/>
      <c r="DN3" s="615"/>
      <c r="DO3" s="615"/>
      <c r="DP3" s="615"/>
      <c r="DQ3" s="615"/>
      <c r="DR3" s="615"/>
      <c r="DS3" s="615"/>
      <c r="DT3" s="615"/>
    </row>
    <row r="4" spans="1:124" s="314" customFormat="1">
      <c r="A4" s="301" t="s">
        <v>3808</v>
      </c>
      <c r="B4" s="351"/>
      <c r="C4" s="320">
        <v>1</v>
      </c>
      <c r="D4" s="321"/>
      <c r="E4" s="291" t="s">
        <v>3821</v>
      </c>
      <c r="F4" s="313" t="s">
        <v>1466</v>
      </c>
      <c r="G4" s="313" t="s">
        <v>3822</v>
      </c>
      <c r="H4" s="313" t="s">
        <v>3823</v>
      </c>
      <c r="I4" s="347" t="s">
        <v>5451</v>
      </c>
      <c r="J4" s="313" t="s">
        <v>1272</v>
      </c>
      <c r="K4" s="296" t="s">
        <v>1118</v>
      </c>
      <c r="L4" s="313" t="s">
        <v>3824</v>
      </c>
      <c r="M4" s="304" t="s">
        <v>3825</v>
      </c>
      <c r="N4" s="523" t="s">
        <v>5797</v>
      </c>
      <c r="O4" s="313" t="s">
        <v>1122</v>
      </c>
      <c r="P4" s="313" t="s">
        <v>1214</v>
      </c>
      <c r="Q4" s="297" t="s">
        <v>1124</v>
      </c>
      <c r="R4" s="313" t="s">
        <v>1119</v>
      </c>
      <c r="S4" s="313" t="s">
        <v>1121</v>
      </c>
      <c r="T4" s="313" t="s">
        <v>1120</v>
      </c>
      <c r="U4" s="313" t="s">
        <v>1244</v>
      </c>
      <c r="V4" s="290" t="s">
        <v>3826</v>
      </c>
      <c r="W4" s="313" t="s">
        <v>1123</v>
      </c>
      <c r="X4" s="313" t="s">
        <v>3827</v>
      </c>
      <c r="Y4" s="291" t="s">
        <v>3828</v>
      </c>
      <c r="Z4" s="313">
        <v>1</v>
      </c>
      <c r="AA4" s="313">
        <v>2</v>
      </c>
      <c r="AB4" s="313">
        <v>3</v>
      </c>
      <c r="AC4" s="313">
        <v>4</v>
      </c>
      <c r="AD4" s="313" t="s">
        <v>3829</v>
      </c>
      <c r="AE4" s="305" t="s">
        <v>3830</v>
      </c>
      <c r="AF4" s="304" t="s">
        <v>3831</v>
      </c>
      <c r="AG4" s="304" t="s">
        <v>3832</v>
      </c>
      <c r="AH4" s="304" t="s">
        <v>3833</v>
      </c>
      <c r="AI4" s="304" t="s">
        <v>3834</v>
      </c>
      <c r="AJ4" s="304" t="s">
        <v>3835</v>
      </c>
      <c r="AK4" s="303" t="s">
        <v>3836</v>
      </c>
      <c r="AL4" s="306" t="s">
        <v>3837</v>
      </c>
      <c r="AM4" s="306" t="s">
        <v>3838</v>
      </c>
      <c r="AN4" s="306" t="s">
        <v>3839</v>
      </c>
      <c r="AO4" s="306" t="s">
        <v>3840</v>
      </c>
      <c r="AP4" s="307" t="s">
        <v>3841</v>
      </c>
      <c r="AQ4" s="308" t="s">
        <v>3842</v>
      </c>
      <c r="AR4" s="304" t="s">
        <v>3843</v>
      </c>
      <c r="AS4" s="304" t="s">
        <v>3844</v>
      </c>
      <c r="AT4" s="304" t="s">
        <v>3845</v>
      </c>
      <c r="AU4" s="304" t="s">
        <v>3846</v>
      </c>
      <c r="AV4" s="305" t="s">
        <v>3831</v>
      </c>
      <c r="AW4" s="304" t="s">
        <v>3832</v>
      </c>
      <c r="AX4" s="304" t="s">
        <v>3833</v>
      </c>
      <c r="AY4" s="303" t="s">
        <v>3834</v>
      </c>
      <c r="AZ4" s="501" t="s">
        <v>5765</v>
      </c>
      <c r="BA4" s="501" t="s">
        <v>5766</v>
      </c>
      <c r="BB4" s="501" t="s">
        <v>5767</v>
      </c>
      <c r="BC4" s="502" t="s">
        <v>5768</v>
      </c>
      <c r="BD4" s="313" t="s">
        <v>2633</v>
      </c>
      <c r="BE4" s="292" t="s">
        <v>3847</v>
      </c>
      <c r="BF4" s="314" t="s">
        <v>3848</v>
      </c>
      <c r="BG4" s="279" t="s">
        <v>4999</v>
      </c>
      <c r="BH4" s="293" t="s">
        <v>3849</v>
      </c>
      <c r="BU4" s="313" t="s">
        <v>4964</v>
      </c>
      <c r="BV4" s="315" t="s">
        <v>3855</v>
      </c>
      <c r="BW4" s="315" t="s">
        <v>3859</v>
      </c>
      <c r="BX4" s="315" t="s">
        <v>3863</v>
      </c>
      <c r="BY4" s="315" t="s">
        <v>3861</v>
      </c>
      <c r="BZ4" s="315" t="s">
        <v>4350</v>
      </c>
      <c r="CA4" s="315" t="s">
        <v>4351</v>
      </c>
      <c r="CB4" s="315" t="s">
        <v>4352</v>
      </c>
      <c r="CC4" s="315" t="s">
        <v>3858</v>
      </c>
      <c r="CD4" s="315" t="s">
        <v>4353</v>
      </c>
      <c r="CE4" s="315" t="s">
        <v>558</v>
      </c>
      <c r="CF4" s="315" t="s">
        <v>4354</v>
      </c>
      <c r="CG4" s="315" t="s">
        <v>4355</v>
      </c>
      <c r="CH4" s="316" t="s">
        <v>4964</v>
      </c>
      <c r="CI4" s="315" t="s">
        <v>3855</v>
      </c>
      <c r="CJ4" s="315" t="s">
        <v>3859</v>
      </c>
      <c r="CK4" s="315" t="s">
        <v>3863</v>
      </c>
      <c r="CL4" s="315" t="s">
        <v>3861</v>
      </c>
      <c r="CM4" s="315" t="s">
        <v>4350</v>
      </c>
      <c r="CN4" s="315" t="s">
        <v>4351</v>
      </c>
      <c r="CO4" s="315" t="s">
        <v>4352</v>
      </c>
      <c r="CP4" s="315" t="s">
        <v>3858</v>
      </c>
      <c r="CQ4" s="315" t="s">
        <v>4353</v>
      </c>
      <c r="CR4" s="315" t="s">
        <v>558</v>
      </c>
      <c r="CS4" s="315" t="s">
        <v>4354</v>
      </c>
      <c r="CT4" s="315" t="s">
        <v>4355</v>
      </c>
      <c r="CU4" s="316" t="s">
        <v>4964</v>
      </c>
      <c r="CV4" s="315" t="s">
        <v>3855</v>
      </c>
      <c r="CW4" s="315" t="s">
        <v>3859</v>
      </c>
      <c r="CX4" s="315" t="s">
        <v>3863</v>
      </c>
      <c r="CY4" s="315" t="s">
        <v>3861</v>
      </c>
      <c r="CZ4" s="315" t="s">
        <v>4350</v>
      </c>
      <c r="DA4" s="315" t="s">
        <v>4351</v>
      </c>
      <c r="DB4" s="315" t="s">
        <v>4352</v>
      </c>
      <c r="DC4" s="315" t="s">
        <v>3858</v>
      </c>
      <c r="DD4" s="315" t="s">
        <v>4353</v>
      </c>
      <c r="DE4" s="315" t="s">
        <v>558</v>
      </c>
      <c r="DF4" s="315" t="s">
        <v>4354</v>
      </c>
      <c r="DG4" s="315" t="s">
        <v>4355</v>
      </c>
      <c r="DH4" s="316" t="s">
        <v>4964</v>
      </c>
      <c r="DI4" s="315" t="s">
        <v>3855</v>
      </c>
      <c r="DJ4" s="315" t="s">
        <v>3859</v>
      </c>
      <c r="DK4" s="315" t="s">
        <v>3863</v>
      </c>
      <c r="DL4" s="315" t="s">
        <v>3861</v>
      </c>
      <c r="DM4" s="315" t="s">
        <v>4350</v>
      </c>
      <c r="DN4" s="315" t="s">
        <v>4351</v>
      </c>
      <c r="DO4" s="315" t="s">
        <v>4352</v>
      </c>
      <c r="DP4" s="315" t="s">
        <v>3858</v>
      </c>
      <c r="DQ4" s="315" t="s">
        <v>4353</v>
      </c>
      <c r="DR4" s="315" t="s">
        <v>558</v>
      </c>
      <c r="DS4" s="315" t="s">
        <v>4354</v>
      </c>
      <c r="DT4" s="315" t="s">
        <v>4355</v>
      </c>
    </row>
    <row r="5" spans="1:124" s="314" customFormat="1">
      <c r="A5" s="295" t="s">
        <v>3820</v>
      </c>
      <c r="B5" s="352" t="s">
        <v>3807</v>
      </c>
      <c r="C5" s="321" t="s">
        <v>4956</v>
      </c>
      <c r="D5" s="321" t="s">
        <v>4957</v>
      </c>
      <c r="E5" s="291" t="s">
        <v>3821</v>
      </c>
      <c r="F5" s="313" t="s">
        <v>1466</v>
      </c>
      <c r="G5" s="313" t="s">
        <v>3822</v>
      </c>
      <c r="H5" s="313" t="s">
        <v>3823</v>
      </c>
      <c r="I5" s="347" t="s">
        <v>5451</v>
      </c>
      <c r="J5" s="313" t="s">
        <v>1272</v>
      </c>
      <c r="K5" s="296" t="s">
        <v>1118</v>
      </c>
      <c r="L5" s="313" t="s">
        <v>3824</v>
      </c>
      <c r="M5" s="304" t="s">
        <v>3825</v>
      </c>
      <c r="N5" s="523" t="s">
        <v>5797</v>
      </c>
      <c r="O5" s="313" t="s">
        <v>1122</v>
      </c>
      <c r="P5" s="313" t="s">
        <v>1214</v>
      </c>
      <c r="Q5" s="297" t="s">
        <v>1124</v>
      </c>
      <c r="R5" s="313" t="s">
        <v>1119</v>
      </c>
      <c r="S5" s="313" t="s">
        <v>1121</v>
      </c>
      <c r="T5" s="313" t="s">
        <v>1120</v>
      </c>
      <c r="U5" s="313" t="s">
        <v>1244</v>
      </c>
      <c r="V5" s="290" t="s">
        <v>3826</v>
      </c>
      <c r="W5" s="313" t="s">
        <v>1123</v>
      </c>
      <c r="X5" s="313" t="s">
        <v>3827</v>
      </c>
      <c r="Y5" s="291" t="s">
        <v>3828</v>
      </c>
      <c r="Z5" s="313">
        <v>1</v>
      </c>
      <c r="AA5" s="313">
        <v>2</v>
      </c>
      <c r="AB5" s="313">
        <v>3</v>
      </c>
      <c r="AC5" s="313">
        <v>4</v>
      </c>
      <c r="AD5" s="313" t="s">
        <v>3829</v>
      </c>
      <c r="AE5" s="305" t="s">
        <v>3830</v>
      </c>
      <c r="AF5" s="304" t="s">
        <v>3831</v>
      </c>
      <c r="AG5" s="304" t="s">
        <v>3832</v>
      </c>
      <c r="AH5" s="304" t="s">
        <v>3833</v>
      </c>
      <c r="AI5" s="304" t="s">
        <v>3834</v>
      </c>
      <c r="AJ5" s="304" t="s">
        <v>3835</v>
      </c>
      <c r="AK5" s="303" t="s">
        <v>3836</v>
      </c>
      <c r="AL5" s="306" t="s">
        <v>3837</v>
      </c>
      <c r="AM5" s="306" t="s">
        <v>3838</v>
      </c>
      <c r="AN5" s="306" t="s">
        <v>3839</v>
      </c>
      <c r="AO5" s="306" t="s">
        <v>3840</v>
      </c>
      <c r="AP5" s="307" t="s">
        <v>3841</v>
      </c>
      <c r="AQ5" s="308" t="s">
        <v>3842</v>
      </c>
      <c r="AR5" s="304" t="s">
        <v>3843</v>
      </c>
      <c r="AS5" s="304" t="s">
        <v>3844</v>
      </c>
      <c r="AT5" s="304" t="s">
        <v>3845</v>
      </c>
      <c r="AU5" s="304" t="s">
        <v>3846</v>
      </c>
      <c r="AV5" s="305" t="s">
        <v>3831</v>
      </c>
      <c r="AW5" s="304" t="s">
        <v>3832</v>
      </c>
      <c r="AX5" s="304" t="s">
        <v>3833</v>
      </c>
      <c r="AY5" s="303" t="s">
        <v>3834</v>
      </c>
      <c r="AZ5" s="501" t="s">
        <v>5765</v>
      </c>
      <c r="BA5" s="501" t="s">
        <v>5766</v>
      </c>
      <c r="BB5" s="501" t="s">
        <v>5767</v>
      </c>
      <c r="BC5" s="502" t="s">
        <v>5768</v>
      </c>
      <c r="BD5" s="313" t="s">
        <v>2633</v>
      </c>
      <c r="BE5" s="292" t="s">
        <v>3847</v>
      </c>
      <c r="BF5" s="314" t="s">
        <v>3848</v>
      </c>
      <c r="BG5" s="279" t="s">
        <v>4999</v>
      </c>
      <c r="BH5" s="293" t="s">
        <v>3849</v>
      </c>
      <c r="BU5" s="313" t="s">
        <v>4964</v>
      </c>
      <c r="BV5" s="315" t="s">
        <v>3855</v>
      </c>
      <c r="BW5" s="315" t="s">
        <v>3859</v>
      </c>
      <c r="BX5" s="315" t="s">
        <v>3863</v>
      </c>
      <c r="BY5" s="315" t="s">
        <v>3861</v>
      </c>
      <c r="BZ5" s="315" t="s">
        <v>4350</v>
      </c>
      <c r="CA5" s="315" t="s">
        <v>4351</v>
      </c>
      <c r="CB5" s="315" t="s">
        <v>4352</v>
      </c>
      <c r="CC5" s="315" t="s">
        <v>3858</v>
      </c>
      <c r="CD5" s="315" t="s">
        <v>4353</v>
      </c>
      <c r="CE5" s="315" t="s">
        <v>558</v>
      </c>
      <c r="CF5" s="315" t="s">
        <v>4354</v>
      </c>
      <c r="CG5" s="315" t="s">
        <v>4355</v>
      </c>
      <c r="CH5" s="316" t="s">
        <v>4964</v>
      </c>
      <c r="CI5" s="315" t="s">
        <v>3855</v>
      </c>
      <c r="CJ5" s="315" t="s">
        <v>3859</v>
      </c>
      <c r="CK5" s="315" t="s">
        <v>3863</v>
      </c>
      <c r="CL5" s="315" t="s">
        <v>3861</v>
      </c>
      <c r="CM5" s="315" t="s">
        <v>4350</v>
      </c>
      <c r="CN5" s="315" t="s">
        <v>4351</v>
      </c>
      <c r="CO5" s="315" t="s">
        <v>4352</v>
      </c>
      <c r="CP5" s="315" t="s">
        <v>3858</v>
      </c>
      <c r="CQ5" s="315" t="s">
        <v>4353</v>
      </c>
      <c r="CR5" s="315" t="s">
        <v>558</v>
      </c>
      <c r="CS5" s="315" t="s">
        <v>4354</v>
      </c>
      <c r="CT5" s="315" t="s">
        <v>4355</v>
      </c>
      <c r="CU5" s="316" t="s">
        <v>4964</v>
      </c>
      <c r="CV5" s="315" t="s">
        <v>3855</v>
      </c>
      <c r="CW5" s="315" t="s">
        <v>3859</v>
      </c>
      <c r="CX5" s="315" t="s">
        <v>3863</v>
      </c>
      <c r="CY5" s="315" t="s">
        <v>3861</v>
      </c>
      <c r="CZ5" s="315" t="s">
        <v>4350</v>
      </c>
      <c r="DA5" s="315" t="s">
        <v>4351</v>
      </c>
      <c r="DB5" s="315" t="s">
        <v>4352</v>
      </c>
      <c r="DC5" s="315" t="s">
        <v>3858</v>
      </c>
      <c r="DD5" s="315" t="s">
        <v>4353</v>
      </c>
      <c r="DE5" s="315" t="s">
        <v>558</v>
      </c>
      <c r="DF5" s="315" t="s">
        <v>4354</v>
      </c>
      <c r="DG5" s="315" t="s">
        <v>4355</v>
      </c>
      <c r="DH5" s="316" t="s">
        <v>4964</v>
      </c>
      <c r="DI5" s="315" t="s">
        <v>3855</v>
      </c>
      <c r="DJ5" s="315" t="s">
        <v>3859</v>
      </c>
      <c r="DK5" s="315" t="s">
        <v>3863</v>
      </c>
      <c r="DL5" s="315" t="s">
        <v>3861</v>
      </c>
      <c r="DM5" s="315" t="s">
        <v>4350</v>
      </c>
      <c r="DN5" s="315" t="s">
        <v>4351</v>
      </c>
      <c r="DO5" s="315" t="s">
        <v>4352</v>
      </c>
      <c r="DP5" s="315" t="s">
        <v>3858</v>
      </c>
      <c r="DQ5" s="315" t="s">
        <v>4353</v>
      </c>
      <c r="DR5" s="315" t="s">
        <v>558</v>
      </c>
      <c r="DS5" s="315" t="s">
        <v>4354</v>
      </c>
      <c r="DT5" s="315" t="s">
        <v>4355</v>
      </c>
    </row>
    <row r="6" spans="1:124" hidden="1">
      <c r="A6" s="301">
        <f>未改造舰娘!$A2</f>
        <v>10000113</v>
      </c>
      <c r="B6" s="354" t="s">
        <v>18</v>
      </c>
      <c r="C6" s="323"/>
      <c r="D6" s="323">
        <f t="shared" ref="D6:D69" si="0">$C$1</f>
        <v>110</v>
      </c>
      <c r="E6" s="303">
        <f>未改造舰娘!$C2</f>
        <v>5</v>
      </c>
      <c r="F6" s="304" t="str">
        <f>未改造舰娘!$D2</f>
        <v>战巡</v>
      </c>
      <c r="G6" s="304" t="str">
        <f>未改造舰娘!$E2</f>
        <v>大型</v>
      </c>
      <c r="H6" s="304" t="str">
        <f>未改造舰娘!$F2</f>
        <v>主力舰</v>
      </c>
      <c r="I6" s="346">
        <f>未改造舰娘!$AR2</f>
        <v>4</v>
      </c>
      <c r="J6" s="304" t="str">
        <f>未改造舰娘!$G2</f>
        <v>英国</v>
      </c>
      <c r="K6" s="305">
        <f>未改造舰娘!$H2+(BV6+CI6+CV6+DI6)*$C$2</f>
        <v>75</v>
      </c>
      <c r="L6" s="304">
        <f>未改造舰娘!$I2</f>
        <v>1</v>
      </c>
      <c r="M6" s="304">
        <f>未改造舰娘!$J2</f>
        <v>3</v>
      </c>
      <c r="N6" s="518">
        <f>未改造舰娘!$K2</f>
        <v>3</v>
      </c>
      <c r="O6" s="304">
        <f>未改造舰娘!$L2+((CE6+CR6+DE6+DR6)*$C$2)</f>
        <v>5</v>
      </c>
      <c r="P6" s="304" t="str">
        <f>IF($C$2=1,(IF(ISERROR(FIND("超长",未改造舰娘!$M2&amp;CC6&amp;CP6&amp;DC6&amp;DP6,1)),IF(ISERROR(FIND("长",未改造舰娘!$M2&amp;CC6&amp;CP6&amp;DC6&amp;DP6,1)),IF(ISERROR(FIND("中",未改造舰娘!$M2&amp;CC6&amp;CP6&amp;DC6&amp;DP6,1)),IF(ISERROR(FIND("短",未改造舰娘!$M2&amp;CC6&amp;CP6&amp;DC6&amp;DP6,1)),IF(ISERROR(FIND("无",未改造舰娘!$M2&amp;CC6&amp;CP6&amp;DC6&amp;DP6,1)),0,"无"),"短"),"中"),"长"),"超长")),未改造舰娘!$M2)</f>
        <v>长</v>
      </c>
      <c r="Q6" s="303">
        <f>未改造舰娘!$N2</f>
        <v>31</v>
      </c>
      <c r="R6" s="304">
        <f>(未改造舰娘!$P2)+(未改造舰娘!$Q2)*$C$3+((BW6+CJ6+CW6+DJ6)*$C$2)</f>
        <v>93</v>
      </c>
      <c r="S6" s="304">
        <f>(未改造舰娘!$R2)+(未改造舰娘!$S2)*$C$3+((BY6+CL6+CY6+DL6)*$C$2)</f>
        <v>0</v>
      </c>
      <c r="T6" s="304">
        <f>(未改造舰娘!$T2)+(未改造舰娘!$U2)*$C$3+((BX6+CK6+CX6+DK6)*$C$2)</f>
        <v>80</v>
      </c>
      <c r="U6" s="304">
        <f>(未改造舰娘!$V2)+(未改造舰娘!$W2)*$C$3+((CG6+CT6+DG6+DT6)*$C$2)</f>
        <v>70</v>
      </c>
      <c r="V6" s="305">
        <f>INT((((未改造舰娘!$Y2)-(未改造舰娘!$X2))*(((IF(D6=0,C6,D6))-1)/99))+未改造舰娘!$X2)+((CB6+CO6+DB6+DO6)*$C$2)</f>
        <v>96</v>
      </c>
      <c r="W6" s="304">
        <f>INT((((未改造舰娘!$AA2)-(未改造舰娘!$Z2))*(((IF(D6=0,C6,D6))-1)/99))+未改造舰娘!$Z2)+((CD6+CQ6+DD6+DQ6)*$C$2)</f>
        <v>60</v>
      </c>
      <c r="X6" s="304">
        <f>INT((((未改造舰娘!$AC2)-(未改造舰娘!$AB2))*(((IF(D6=0,C6,D6))-1)/99))+未改造舰娘!$AB2)+((CA6+CN6+DA6+DN6)*$C$2)</f>
        <v>40</v>
      </c>
      <c r="Y6" s="303">
        <f>INT((((未改造舰娘!$AE2)-(未改造舰娘!$AD2))*(((IF(D6=0,C6,D6))-1)/99))+未改造舰娘!$AD2)+((BZ6+CM6+CZ6+DM6)*$C$2)</f>
        <v>0</v>
      </c>
      <c r="Z6" s="304">
        <f>IF(未改造舰娘!$AF2=0,"",未改造舰娘!$AF2)</f>
        <v>3</v>
      </c>
      <c r="AA6" s="304">
        <f>IF(未改造舰娘!$AG2="","",未改造舰娘!$AG2)</f>
        <v>3</v>
      </c>
      <c r="AB6" s="304">
        <f>IF(未改造舰娘!$AH2="","",未改造舰娘!$AH2)</f>
        <v>3</v>
      </c>
      <c r="AC6" s="304">
        <f>IF(未改造舰娘!$AI2="","",未改造舰娘!$AI2)</f>
        <v>3</v>
      </c>
      <c r="AD6" s="304">
        <f>IF(未改造舰娘!$AJ2="","",未改造舰娘!$AJ2)</f>
        <v>12</v>
      </c>
      <c r="AE6" s="305">
        <f>IF(未改造舰娘!$AK2="","",未改造舰娘!$AK2)</f>
        <v>75</v>
      </c>
      <c r="AF6" s="304" t="str">
        <f>IF(未改造舰娘!$AL2="","",未改造舰娘!$AL2)</f>
        <v/>
      </c>
      <c r="AG6" s="304" t="str">
        <f>IF(未改造舰娘!$AM2="","",未改造舰娘!$AM2)</f>
        <v/>
      </c>
      <c r="AH6" s="304">
        <f>IF(未改造舰娘!$AN2="","",未改造舰娘!$AN2)</f>
        <v>200</v>
      </c>
      <c r="AI6" s="304" t="str">
        <f>IF(未改造舰娘!$AO2="","",未改造舰娘!$AO2)</f>
        <v/>
      </c>
      <c r="AJ6" s="304" t="str">
        <f>IF(未改造舰娘!$AP2="","",未改造舰娘!$AP2)</f>
        <v>战列核心</v>
      </c>
      <c r="AK6" s="303">
        <f>IF(未改造舰娘!$AQ2="","",未改造舰娘!$AQ2)</f>
        <v>20</v>
      </c>
      <c r="AL6" s="306" t="str">
        <f>IF(未改造舰娘!$AS2="","",未改造舰娘!$AS2)</f>
        <v>E国双联15英寸炮</v>
      </c>
      <c r="AM6" s="306" t="str">
        <f>IF(未改造舰娘!$AT2="","",未改造舰娘!$AT2)</f>
        <v>E国双联4英寸炮</v>
      </c>
      <c r="AN6" s="306" t="str">
        <f>IF(未改造舰娘!$AU2="","",未改造舰娘!$AU2)</f>
        <v>海象式</v>
      </c>
      <c r="AO6" s="306" t="str">
        <f>IF(未改造舰娘!$AV2="","",未改造舰娘!$AV2)</f>
        <v/>
      </c>
      <c r="AP6" s="307" t="str">
        <f>IF(未改造舰娘!$AW2="","",未改造舰娘!$AW2)</f>
        <v/>
      </c>
      <c r="AQ6" s="308" t="str">
        <f>IF(未改造舰娘!$AX2="","",未改造舰娘!$AX2)</f>
        <v/>
      </c>
      <c r="AR6" s="304">
        <f>IF(未改造舰娘!$AY2="","",未改造舰娘!$AY2)</f>
        <v>70</v>
      </c>
      <c r="AS6" s="304">
        <f>IF(未改造舰娘!$AZ2="","",未改造舰娘!$AZ2)</f>
        <v>120</v>
      </c>
      <c r="AT6" s="304">
        <f>IF(未改造舰娘!$BA2="","",未改造舰娘!$BA2)</f>
        <v>2.88</v>
      </c>
      <c r="AU6" s="304">
        <f>IF(未改造舰娘!$BB2="","",未改造舰娘!$BB2)</f>
        <v>5.4</v>
      </c>
      <c r="AV6" s="305">
        <f>IF((未改造舰娘!$BG2+未改造舰娘!$BK2*$C$4)=0,"",(未改造舰娘!$BG2+未改造舰娘!$BK2*$C$4))</f>
        <v>41</v>
      </c>
      <c r="AW6" s="304">
        <f>IF((未改造舰娘!$BH2+未改造舰娘!$BL2*$C$4)=0,"",(未改造舰娘!$BH2+未改造舰娘!$BL2*$C$4))</f>
        <v>63</v>
      </c>
      <c r="AX6" s="304">
        <f>IF((未改造舰娘!$BI2+未改造舰娘!$BM2*$C$4)=0,"",(未改造舰娘!$BI2+未改造舰娘!$BM2*$C$4))</f>
        <v>60</v>
      </c>
      <c r="AY6" s="303">
        <f>IF((未改造舰娘!$BJ2+未改造舰娘!$BN2*$C$4)=0,"",(未改造舰娘!$BJ2+未改造舰娘!$BN2*$C$4))</f>
        <v>2</v>
      </c>
      <c r="AZ6" s="500">
        <f>IF(未改造舰娘!BC2="","",未改造舰娘!BC2)</f>
        <v>73</v>
      </c>
      <c r="BA6" s="500">
        <f>IF(未改造舰娘!BD2="","",未改造舰娘!BD2)</f>
        <v>0</v>
      </c>
      <c r="BB6" s="500">
        <f>IF(未改造舰娘!BE2="","",未改造舰娘!BE2)</f>
        <v>65</v>
      </c>
      <c r="BC6" s="498">
        <f>IF(未改造舰娘!BF2="","",未改造舰娘!BF2)</f>
        <v>24</v>
      </c>
      <c r="BD6" s="125" t="s">
        <v>1491</v>
      </c>
      <c r="BE6" s="506"/>
      <c r="BF6" s="306" t="str">
        <f>IF(未改造舰娘!$BQ2="","",未改造舰娘!$BQ2)</f>
        <v>1-4-E,2-3-J,2-4-CDEGHIJL,3-2-G,3-3-CDEFGHJK,3-4-BCDGHIJ,4-1-CDEFIJ,4-2-CDFGHIJ,4-3-CEFGH,4-4-ABCDEHIKL,5-1-ABCDEFGH,5-2-ABCDEFGHIJ,5-3-CEFGH,5-4-CDEGH,5-5-DEFGHI,6-1-ABCDEFGHIK,6-2-ABCDEFGHIJKLM,6-4-ABCDEFGHIKL,7-1-ABCDFGHIJKLMN,7-2-DEGHJKLM,7-3-ADEFGHIKLN,7-4-CDEFIJKLM,7-5-CDEFGHIJKLMOQ,8-1-L,8-2-DEFGHIJKLM,8-3-L</v>
      </c>
      <c r="BG6" s="306" t="str">
        <f>IF(未改造舰娘!$BR2="","",未改造舰娘!$BR2)</f>
        <v>极地奏鸣曲 Ex-1-CDEFGHIJKKM,Ex-1-1-CDEFIJ,Ex-1-2-ABCDEHIKL,Ex-2-DEFGHIJKLMNNO,Ex-2-1-ABCDEFGHIJ,Ex-2-2-EFGHJ,Ex-2-3-DFGHICDEGHJL,Ex-3-1-ABCDEFGHIK,Ex-3-2-ABCDEFGHIJMDEGHJK,Ex-3-4-ABCDEFGHKL,Ex-4-ABCDEFGHJKLMNOPCDEFGHIJKLMNO,Ex-4-1-ABCDFGHIJKLMN,Ex-4-2-DEKLML,Ex-4-3-ADEFGHILNEFIJM,Ex-4-4-CDEFIKLMEHJKL,Ex-4-5-CDEFGHKQ,Ex-3-DEFGHIJKLMNO,Ex-3-3-CDHIJ；女武神行动 Ex-1-F,Ex-2-K,Ex-3-L,Ex-4-CDEGHJKMNOP,Ex-5-F,Ex-6-BCDEFHI,Ex-7-BCDEGHIJKLM,Ex-8-CDEFGHJMNOP；未命名 Ex-3-BCDEFGHJKLMNOPRSβ,Ex-5-DEFGHIJLMNOPQRS,Ex-9-BCDEFGHJKLMNOPRSβ,Ex-11-CDEFGHIJKLMNOPQRS,Ex-12-ABCDEFGHIJKLMNOPQRTUVβ；两周年活动 中间岛战役-CDFGK,女武神行动-DELMNP；决战无畏之海 Ex-1-BCFGH,Ex-2-DFGHJKM,Ex-3-BDEFIM,Ex-4-DEHJMNO；地狱群岛攻略作战 Ex-8-M</v>
      </c>
      <c r="BH6" s="306"/>
      <c r="BU6" s="304">
        <f>IFERROR(VLOOKUP(AL6,装备!$B:$C,2,0),0)</f>
        <v>2</v>
      </c>
      <c r="BV6" s="304">
        <f>IFERROR(VLOOKUP($AL6,装备!$B:$Q,5,0),0)</f>
        <v>0</v>
      </c>
      <c r="BW6" s="304">
        <f>IFERROR(VLOOKUP($AL6,装备!$B:$Q,6,0),0)</f>
        <v>17</v>
      </c>
      <c r="BX6" s="304">
        <f>IFERROR(VLOOKUP($AL6,装备!$B:$Q,7,0),0)</f>
        <v>0</v>
      </c>
      <c r="BY6" s="304">
        <f>IFERROR(VLOOKUP($AL6,装备!$B:$Q,8,0),0)</f>
        <v>0</v>
      </c>
      <c r="BZ6" s="304">
        <f>IFERROR(VLOOKUP($AL6,装备!$B:$Q,9,0),0)</f>
        <v>0</v>
      </c>
      <c r="CA6" s="304">
        <f>IFERROR(VLOOKUP($AL6,装备!$B:$Q,10,0),0)</f>
        <v>0</v>
      </c>
      <c r="CB6" s="304">
        <f>IFERROR(VLOOKUP($AL6,装备!$B:$Q,11,0),0)</f>
        <v>1</v>
      </c>
      <c r="CC6" s="304" t="str">
        <f>IFERROR(VLOOKUP($AL6,装备!$B:$Q,12,0),0)</f>
        <v>长</v>
      </c>
      <c r="CD6" s="304">
        <f>IFERROR(VLOOKUP($AL6,装备!$B:$Q,13,0),0)</f>
        <v>0</v>
      </c>
      <c r="CE6" s="304">
        <f>IFERROR(VLOOKUP($AL6,装备!$B:$Q,14,0),0)</f>
        <v>0</v>
      </c>
      <c r="CF6" s="304">
        <f>IFERROR(VLOOKUP($AL6,装备!$B:$Q,16,0),0)</f>
        <v>0</v>
      </c>
      <c r="CG6" s="304">
        <f>IFERROR(VLOOKUP($AL6,装备!$B:$Q,5,0),0)</f>
        <v>0</v>
      </c>
      <c r="CH6" s="304">
        <f>IFERROR(VLOOKUP(AM6,装备!$B:$C,2,0),0)</f>
        <v>2</v>
      </c>
      <c r="CI6" s="304">
        <f>IFERROR(VLOOKUP($AM6,装备!$B:$Q,5,0),0)</f>
        <v>0</v>
      </c>
      <c r="CJ6" s="304">
        <f>IFERROR(VLOOKUP($AM6,装备!$B:$Q,6,0),0)</f>
        <v>1</v>
      </c>
      <c r="CK6" s="304">
        <f>IFERROR(VLOOKUP($AM6,装备!$B:$Q,7,0),0)</f>
        <v>0</v>
      </c>
      <c r="CL6" s="304">
        <f>IFERROR(VLOOKUP($AM6,装备!$B:$Q,8,0),0)</f>
        <v>0</v>
      </c>
      <c r="CM6" s="304">
        <f>IFERROR(VLOOKUP($AM6,装备!$B:$Q,9,0),0)</f>
        <v>0</v>
      </c>
      <c r="CN6" s="304">
        <f>IFERROR(VLOOKUP($AM6,装备!$B:$Q,10,0),0)</f>
        <v>0</v>
      </c>
      <c r="CO6" s="304">
        <f>IFERROR(VLOOKUP($AM6,装备!$B:$Q,11,0),0)</f>
        <v>0</v>
      </c>
      <c r="CP6" s="304" t="str">
        <f>IFERROR(VLOOKUP($AM6,装备!$B:$Q,12,0),0)</f>
        <v>短</v>
      </c>
      <c r="CQ6" s="304">
        <f>IFERROR(VLOOKUP($AM6,装备!$B:$Q,13,0),0)</f>
        <v>0</v>
      </c>
      <c r="CR6" s="304">
        <f>IFERROR(VLOOKUP($AM6,装备!$B:$Q,14,0),0)</f>
        <v>0</v>
      </c>
      <c r="CS6" s="304">
        <f>IFERROR(VLOOKUP($AM6,装备!$B:$Q,16,0),0)</f>
        <v>3</v>
      </c>
      <c r="CT6" s="304">
        <f>IFERROR(VLOOKUP($AM6,装备!$B:$Q,5,0),0)</f>
        <v>0</v>
      </c>
      <c r="CU6" s="304">
        <f>IFERROR(VLOOKUP(AN6,装备!$B:$C,2,0),0)</f>
        <v>1</v>
      </c>
      <c r="CV6" s="304">
        <f>IFERROR(VLOOKUP($AN6,装备!$B:$Q,5,0),0)</f>
        <v>0</v>
      </c>
      <c r="CW6" s="304">
        <f>IFERROR(VLOOKUP($AN6,装备!$B:$Q,6,0),0)</f>
        <v>0</v>
      </c>
      <c r="CX6" s="304">
        <f>IFERROR(VLOOKUP($AN6,装备!$B:$Q,7,0),0)</f>
        <v>0</v>
      </c>
      <c r="CY6" s="304">
        <f>IFERROR(VLOOKUP($AN6,装备!$B:$Q,8,0),0)</f>
        <v>0</v>
      </c>
      <c r="CZ6" s="304">
        <f>IFERROR(VLOOKUP($AN6,装备!$B:$Q,9,0),0)</f>
        <v>3</v>
      </c>
      <c r="DA6" s="304">
        <f>IFERROR(VLOOKUP($AN6,装备!$B:$Q,10,0),0)</f>
        <v>4</v>
      </c>
      <c r="DB6" s="304">
        <f>IFERROR(VLOOKUP($AN6,装备!$B:$Q,11,0),0)</f>
        <v>1</v>
      </c>
      <c r="DC6" s="304" t="str">
        <f>IFERROR(VLOOKUP($AN6,装备!$B:$Q,12,0),0)</f>
        <v>无</v>
      </c>
      <c r="DD6" s="304">
        <f>IFERROR(VLOOKUP($AN6,装备!$B:$Q,13,0),0)</f>
        <v>0</v>
      </c>
      <c r="DE6" s="304">
        <f>IFERROR(VLOOKUP($AN6,装备!$B:$Q,14,0),0)</f>
        <v>0</v>
      </c>
      <c r="DF6" s="304">
        <f>IFERROR(VLOOKUP($AN6,装备!$B:$Q,16,0),0)</f>
        <v>1</v>
      </c>
      <c r="DG6" s="304">
        <f>IFERROR(VLOOKUP($AN6,装备!$B:$Q,5,0),0)</f>
        <v>0</v>
      </c>
      <c r="DH6" s="304">
        <f>IFERROR(VLOOKUP(AO6,装备!$B:$C,2,0),0)</f>
        <v>0</v>
      </c>
      <c r="DI6" s="304">
        <f>IFERROR(VLOOKUP($AO6,装备!$B:$Q,5,0),0)</f>
        <v>0</v>
      </c>
      <c r="DJ6" s="304">
        <f>IFERROR(VLOOKUP($AO6,装备!$B:$Q,6,0),0)</f>
        <v>0</v>
      </c>
      <c r="DK6" s="304">
        <f>IFERROR(VLOOKUP($AO6,装备!$B:$Q,7,0),0)</f>
        <v>0</v>
      </c>
      <c r="DL6" s="304">
        <f>IFERROR(VLOOKUP($AO6,装备!$B:$Q,8,0),0)</f>
        <v>0</v>
      </c>
      <c r="DM6" s="304">
        <f>IFERROR(VLOOKUP($AO6,装备!$B:$Q,9,0),0)</f>
        <v>0</v>
      </c>
      <c r="DN6" s="304">
        <f>IFERROR(VLOOKUP($AO6,装备!$B:$Q,10,0),0)</f>
        <v>0</v>
      </c>
      <c r="DO6" s="304">
        <f>IFERROR(VLOOKUP($AO6,装备!$B:$Q,11,0),0)</f>
        <v>0</v>
      </c>
      <c r="DP6" s="304">
        <f>IFERROR(VLOOKUP($AO6,装备!$B:$Q,12,0),0)</f>
        <v>0</v>
      </c>
      <c r="DQ6" s="304">
        <f>IFERROR(VLOOKUP($AO6,装备!$B:$Q,13,0),0)</f>
        <v>0</v>
      </c>
      <c r="DR6" s="304">
        <f>IFERROR(VLOOKUP($AO6,装备!$B:$Q,14,0),0)</f>
        <v>0</v>
      </c>
      <c r="DS6" s="304">
        <f>IFERROR(VLOOKUP($AO6,装备!$B:$Q,16,0),0)</f>
        <v>0</v>
      </c>
      <c r="DT6" s="304">
        <f>IFERROR(VLOOKUP($AO6,装备!$B:$Q,5,0),0)</f>
        <v>0</v>
      </c>
    </row>
    <row r="7" spans="1:124" hidden="1">
      <c r="A7" s="301">
        <f>未改造舰娘!$A3</f>
        <v>10000213</v>
      </c>
      <c r="B7" s="354" t="s">
        <v>34</v>
      </c>
      <c r="C7" s="323"/>
      <c r="D7" s="323">
        <f t="shared" si="0"/>
        <v>110</v>
      </c>
      <c r="E7" s="303">
        <f>未改造舰娘!$C3</f>
        <v>3</v>
      </c>
      <c r="F7" s="304" t="str">
        <f>未改造舰娘!$D3</f>
        <v>战列</v>
      </c>
      <c r="G7" s="304" t="str">
        <f>未改造舰娘!$E3</f>
        <v>大型</v>
      </c>
      <c r="H7" s="304" t="str">
        <f>未改造舰娘!$F3</f>
        <v>主力舰</v>
      </c>
      <c r="I7" s="460">
        <f>未改造舰娘!$AR3</f>
        <v>4</v>
      </c>
      <c r="J7" s="304" t="str">
        <f>未改造舰娘!$G3</f>
        <v>日本</v>
      </c>
      <c r="K7" s="312">
        <f>未改造舰娘!$H3+(BV7+CI7+CV7+DI7)*$C$2</f>
        <v>67</v>
      </c>
      <c r="L7" s="304">
        <f>未改造舰娘!$I3</f>
        <v>1</v>
      </c>
      <c r="M7" s="304">
        <f>未改造舰娘!$J3</f>
        <v>2</v>
      </c>
      <c r="N7" s="518">
        <f>未改造舰娘!$K3</f>
        <v>2</v>
      </c>
      <c r="O7" s="304">
        <f>未改造舰娘!$L3+((CE7+CR7+DE7+DR7)*$C$2)</f>
        <v>7</v>
      </c>
      <c r="P7" s="304" t="str">
        <f>IF($C$2=1,(IF(ISERROR(FIND("超长",未改造舰娘!$M3&amp;CC7&amp;CP7&amp;DC7&amp;DP7,1)),IF(ISERROR(FIND("长",未改造舰娘!$M3&amp;CC7&amp;CP7&amp;DC7&amp;DP7,1)),IF(ISERROR(FIND("中",未改造舰娘!$M3&amp;CC7&amp;CP7&amp;DC7&amp;DP7,1)),IF(ISERROR(FIND("短",未改造舰娘!$M3&amp;CC7&amp;CP7&amp;DC7&amp;DP7,1)),IF(ISERROR(FIND("无",未改造舰娘!$M3&amp;CC7&amp;CP7&amp;DC7&amp;DP7,1)),0,"无"),"短"),"中"),"长"),"超长")),未改造舰娘!$M3)</f>
        <v>长</v>
      </c>
      <c r="Q7" s="303">
        <f>未改造舰娘!$N3</f>
        <v>25</v>
      </c>
      <c r="R7" s="304">
        <f>(未改造舰娘!$P3)+(未改造舰娘!$Q3)*$C$3+((BW7+CJ7+CW7+DJ7)*$C$2)</f>
        <v>90</v>
      </c>
      <c r="S7" s="304">
        <f>(未改造舰娘!$R3)+(未改造舰娘!$S3)*$C$3+((BY7+CL7+CY7+DL7)*$C$2)</f>
        <v>0</v>
      </c>
      <c r="T7" s="304">
        <f>(未改造舰娘!$T3)+(未改造舰娘!$U3)*$C$3+((BX7+CK7+CX7+DK7)*$C$2)</f>
        <v>81</v>
      </c>
      <c r="U7" s="304">
        <f>(未改造舰娘!$V3)+(未改造舰娘!$W3)*$C$3+((CG7+CT7+DG7+DT7)*$C$2)</f>
        <v>50</v>
      </c>
      <c r="V7" s="305">
        <f>INT((((未改造舰娘!$Y3)-(未改造舰娘!$X3))*(((IF(D7=0,C7,D7))-1)/99))+未改造舰娘!$X3)+((CB7+CO7+DB7+DO7)*$C$2)</f>
        <v>94</v>
      </c>
      <c r="W7" s="304">
        <f>INT((((未改造舰娘!$AA3)-(未改造舰娘!$Z3))*(((IF(D7=0,C7,D7))-1)/99))+未改造舰娘!$Z3)+((CD7+CQ7+DD7+DQ7)*$C$2)</f>
        <v>43</v>
      </c>
      <c r="X7" s="304">
        <f>INT((((未改造舰娘!$AC3)-(未改造舰娘!$AB3))*(((IF(D7=0,C7,D7))-1)/99))+未改造舰娘!$AB3)+((CA7+CN7+DA7+DN7)*$C$2)</f>
        <v>36</v>
      </c>
      <c r="Y7" s="303">
        <f>INT((((未改造舰娘!$AE3)-(未改造舰娘!$AD3))*(((IF(D7=0,C7,D7))-1)/99))+未改造舰娘!$AD3)+((BZ7+CM7+CZ7+DM7)*$C$2)</f>
        <v>0</v>
      </c>
      <c r="Z7" s="474">
        <f>IF(未改造舰娘!$AF3=0,"",未改造舰娘!$AF3)</f>
        <v>3</v>
      </c>
      <c r="AA7" s="304">
        <f>IF(未改造舰娘!$AG3="","",未改造舰娘!$AG3)</f>
        <v>3</v>
      </c>
      <c r="AB7" s="304">
        <f>IF(未改造舰娘!$AH3="","",未改造舰娘!$AH3)</f>
        <v>3</v>
      </c>
      <c r="AC7" s="304">
        <f>IF(未改造舰娘!$AI3="","",未改造舰娘!$AI3)</f>
        <v>3</v>
      </c>
      <c r="AD7" s="304">
        <f>IF(未改造舰娘!$AJ3="","",未改造舰娘!$AJ3)</f>
        <v>12</v>
      </c>
      <c r="AE7" s="305">
        <f>IF(未改造舰娘!$AK3="","",未改造舰娘!$AK3)</f>
        <v>20</v>
      </c>
      <c r="AF7" s="304" t="str">
        <f>IF(未改造舰娘!$AL3="","",未改造舰娘!$AL3)</f>
        <v/>
      </c>
      <c r="AG7" s="304">
        <f>IF(未改造舰娘!$AM3="","",未改造舰娘!$AM3)</f>
        <v>400</v>
      </c>
      <c r="AH7" s="304">
        <f>IF(未改造舰娘!$AN3="","",未改造舰娘!$AN3)</f>
        <v>600</v>
      </c>
      <c r="AI7" s="304" t="str">
        <f>IF(未改造舰娘!$AO3="","",未改造舰娘!$AO3)</f>
        <v/>
      </c>
      <c r="AJ7" s="304" t="str">
        <f>IF(未改造舰娘!$AP3="","",未改造舰娘!$AP3)</f>
        <v>战列核心</v>
      </c>
      <c r="AK7" s="303">
        <f>IF(未改造舰娘!$AQ3="","",未改造舰娘!$AQ3)</f>
        <v>4</v>
      </c>
      <c r="AL7" s="306" t="str">
        <f>IF(未改造舰娘!$AS3="","",未改造舰娘!$AS3)</f>
        <v>J国35.6厘米连装炮</v>
      </c>
      <c r="AM7" s="306" t="str">
        <f>IF(未改造舰娘!$AT3="","",未改造舰娘!$AT3)</f>
        <v>J国15.2厘米单装炮</v>
      </c>
      <c r="AN7" s="306" t="str">
        <f>IF(未改造舰娘!$AU3="","",未改造舰娘!$AU3)</f>
        <v/>
      </c>
      <c r="AO7" s="306" t="str">
        <f>IF(未改造舰娘!$AV3="","",未改造舰娘!$AV3)</f>
        <v/>
      </c>
      <c r="AP7" s="307" t="str">
        <f>IF(未改造舰娘!$AW3="","",未改造舰娘!$AW3)</f>
        <v/>
      </c>
      <c r="AQ7" s="308" t="str">
        <f>IF(未改造舰娘!$AX3="","",未改造舰娘!$AX3)</f>
        <v/>
      </c>
      <c r="AR7" s="304">
        <f>IF(未改造舰娘!$AY3="","",未改造舰娘!$AY3)</f>
        <v>85</v>
      </c>
      <c r="AS7" s="304">
        <f>IF(未改造舰娘!$AZ3="","",未改造舰娘!$AZ3)</f>
        <v>120</v>
      </c>
      <c r="AT7" s="304">
        <f>IF(未改造舰娘!$BA3="","",未改造舰娘!$BA3)</f>
        <v>2.5</v>
      </c>
      <c r="AU7" s="304">
        <f>IF(未改造舰娘!$BB3="","",未改造舰娘!$BB3)</f>
        <v>5.0999999999999996</v>
      </c>
      <c r="AV7" s="305">
        <f>IF((未改造舰娘!$BG3+未改造舰娘!$BK3*$C$4)=0,"",(未改造舰娘!$BG3+未改造舰娘!$BK3*$C$4))</f>
        <v>50</v>
      </c>
      <c r="AW7" s="304">
        <f>IF((未改造舰娘!$BH3+未改造舰娘!$BL3*$C$4)=0,"",(未改造舰娘!$BH3+未改造舰娘!$BL3*$C$4))</f>
        <v>72</v>
      </c>
      <c r="AX7" s="304">
        <f>IF((未改造舰娘!$BI3+未改造舰娘!$BM3*$C$4)=0,"",(未改造舰娘!$BI3+未改造舰娘!$BM3*$C$4))</f>
        <v>77</v>
      </c>
      <c r="AY7" s="303" t="str">
        <f>IF((未改造舰娘!$BJ3+未改造舰娘!$BN3*$C$4)=0,"",(未改造舰娘!$BJ3+未改造舰娘!$BN3*$C$4))</f>
        <v/>
      </c>
      <c r="AZ7" s="500">
        <f>IF(未改造舰娘!BC3="","",未改造舰娘!BC3)</f>
        <v>70</v>
      </c>
      <c r="BA7" s="500">
        <f>IF(未改造舰娘!BD3="","",未改造舰娘!BD3)</f>
        <v>0</v>
      </c>
      <c r="BB7" s="500">
        <f>IF(未改造舰娘!BE3="","",未改造舰娘!BE3)</f>
        <v>61</v>
      </c>
      <c r="BC7" s="498">
        <f>IF(未改造舰娘!BF3="","",未改造舰娘!BF3)</f>
        <v>10</v>
      </c>
      <c r="BD7" s="125" t="s">
        <v>1786</v>
      </c>
      <c r="BE7" s="506"/>
      <c r="BF7" s="306" t="str">
        <f>IF(未改造舰娘!$BQ3="","",未改造舰娘!$BQ3)</f>
        <v>2-2-G,2-3-CDEGHJ,2-4-CDEGHIJL,2-5-ABDFGHIJKLMNO,2-6-ABDEFGIJKLM,3-1-I,3-3-CDEFGHJK,3-4-ABCDGHIJ,4-1-ABCDEFIJ,4-2-CDFGHIJ,4-3-CEFGH,4-4-ABCDEHIKL,5-1-CDEFGH,5-2-ABCDEFGHIJ,5-3-ABCEFGH,5-4-ABCDEGH,5-5-ABCDEFGHI</v>
      </c>
      <c r="BG7" s="306" t="str">
        <f>IF(未改造舰娘!$BR3="","",未改造舰娘!$BR3)</f>
        <v>极地奏鸣曲 Ex-1-ABCDEFGHIJK,Ex-1-1-ABCDEFIJABDFGHI,Ex-1-2-ABCDEHIKLABDFGHI,Ex-2-1-ABCDEFGHJG,Ex-2-2-ABCEFGHDEGHJK,Ex-2-3-ABDEFGHICDEGHIJL,Ex-3-ABCDEFGHIJKLMNOPQ,Ex-4-ABCDEFGHJKMNOP,Ex-1-3-ABDFGHIJ,Ex-3-1-I,Ex-3-2-DEGHJK,Ex-3-3-ACDHIJ,Ex-4-1-ABDEFGIJKLM；轰隆轰隆大作战 Ex-1-ABCEFGHI,Ex-4-ABCDEFGHILM,Ex-7-ACDFGHJKL,Ex-8-ABCDEFGHILM；扑火之蛾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Ex-1-ABCDEFHJKLM,Ex-2-ABCDEFGHIJNOβ,Ex-3-BCDEFGHIJKLMNOPRSβ,Ex-4-ABCDEIJKLMNOPQRTβ,Ex-7-ABCDEFHJKLM,Ex-8-ABCDEFGHIJNOβ,Ex-9-BCDEFGHJKLMNOPRSβ,Ex-10-ABCDEIJKLMNOPQRTβ；决战九段坂 Ex-1-NO,Ex-2-Q,Ex-7-NO,Ex-8-Q；中间岛战役 Ex-1-BCDE,Ex-2-ABDEG,Ex-3-ABCDEFGIJL,Ex-4-ABCDFGHK,Ex-5-A,Ex-6-ABDE,Ex-8-ABCDEIJL,Ex-10-A；两周年活动 妄想舰队歼灭作战-ABCD,地狱群岛攻略作战-ABCDFKM,中间岛战役-ACDFGK；莱特湾战役 Ex-1-ABCEFGHI,Ex-3-ADFGHJKL,Ex-4-ABCDEFHIM,Ex-7-ADFGHJL,Ex-8-ABCDFHIM；急速东方快车 Ex-3-ABCDEFGIJLMNOPR,Ex-4-ABCEFHIJKLMNOPQR,Ex-5-ABCDEFGHJKLMNO,Ex-6-ABCDEFGIJLMNOPR,Ex-7-ABCEFHIJKLMNOPQR；所罗门之晓 Ex-1-L,Ex-3-DEFGHIJKMNOPQ,Ex-5-ABCDEFGHIJKLNPQR,Ex-6-ABCDEFGHJKL,Ex-8-ABCDEFGHIJKMNOPQ,Ex-10-ABCDEFGHIJKLNPQR；地狱群岛攻略作战 Ex-1-E,Ex-2-BCDEFI,Ex-3-ABDEFGHI,Ex-4-ABCDEFGHJKMN,Ex-5-ACDEF,Ex-6-BCDEFI,Ex-7-ABDEFGHI,Ex-8-ABCDEFGHJKMN；熔炉大混战 Ex-1-J,Ex-3-DEFGHIJKL,Ex-5-ABCDEFGHIJKL,Ex-7-ABCDEFGHIJKLMN,Ex-8-CDEFGHIJ,Ex-10-ABCDEFGHIJKL,Ex-12-ABCDEFGHIJKL,Ex-14-ABCDEFGHIJKLMN</v>
      </c>
      <c r="BH7" s="306"/>
      <c r="BJ7" s="348"/>
      <c r="BU7" s="304">
        <f>IFERROR(VLOOKUP(AL7,装备!$B:$C,2,0),0)</f>
        <v>2</v>
      </c>
      <c r="BV7" s="304">
        <f>IFERROR(VLOOKUP($AL7,装备!$B:$Q,5,0),0)</f>
        <v>0</v>
      </c>
      <c r="BW7" s="304">
        <f>IFERROR(VLOOKUP($AL7,装备!$B:$Q,6,0),0)</f>
        <v>15</v>
      </c>
      <c r="BX7" s="304">
        <f>IFERROR(VLOOKUP($AL7,装备!$B:$Q,7,0),0)</f>
        <v>0</v>
      </c>
      <c r="BY7" s="304">
        <f>IFERROR(VLOOKUP($AL7,装备!$B:$Q,8,0),0)</f>
        <v>0</v>
      </c>
      <c r="BZ7" s="304">
        <f>IFERROR(VLOOKUP($AL7,装备!$B:$Q,9,0),0)</f>
        <v>0</v>
      </c>
      <c r="CA7" s="304">
        <f>IFERROR(VLOOKUP($AL7,装备!$B:$Q,10,0),0)</f>
        <v>0</v>
      </c>
      <c r="CB7" s="304">
        <f>IFERROR(VLOOKUP($AL7,装备!$B:$Q,11,0),0)</f>
        <v>0</v>
      </c>
      <c r="CC7" s="304" t="str">
        <f>IFERROR(VLOOKUP($AL7,装备!$B:$Q,12,0),0)</f>
        <v>长</v>
      </c>
      <c r="CD7" s="304">
        <f>IFERROR(VLOOKUP($AL7,装备!$B:$Q,13,0),0)</f>
        <v>0</v>
      </c>
      <c r="CE7" s="304">
        <f>IFERROR(VLOOKUP($AL7,装备!$B:$Q,14,0),0)</f>
        <v>0</v>
      </c>
      <c r="CF7" s="304">
        <f>IFERROR(VLOOKUP($AL7,装备!$B:$Q,16,0),0)</f>
        <v>4</v>
      </c>
      <c r="CG7" s="304">
        <f>IFERROR(VLOOKUP($AL7,装备!$B:$Q,5,0),0)</f>
        <v>0</v>
      </c>
      <c r="CH7" s="304">
        <f>IFERROR(VLOOKUP(AM7,装备!$B:$C,2,0),0)</f>
        <v>1</v>
      </c>
      <c r="CI7" s="304">
        <f>IFERROR(VLOOKUP($AM7,装备!$B:$Q,5,0),0)</f>
        <v>0</v>
      </c>
      <c r="CJ7" s="304">
        <f>IFERROR(VLOOKUP($AM7,装备!$B:$Q,6,0),0)</f>
        <v>2</v>
      </c>
      <c r="CK7" s="304">
        <f>IFERROR(VLOOKUP($AM7,装备!$B:$Q,7,0),0)</f>
        <v>0</v>
      </c>
      <c r="CL7" s="304">
        <f>IFERROR(VLOOKUP($AM7,装备!$B:$Q,8,0),0)</f>
        <v>0</v>
      </c>
      <c r="CM7" s="304">
        <f>IFERROR(VLOOKUP($AM7,装备!$B:$Q,9,0),0)</f>
        <v>0</v>
      </c>
      <c r="CN7" s="304">
        <f>IFERROR(VLOOKUP($AM7,装备!$B:$Q,10,0),0)</f>
        <v>0</v>
      </c>
      <c r="CO7" s="304">
        <f>IFERROR(VLOOKUP($AM7,装备!$B:$Q,11,0),0)</f>
        <v>1</v>
      </c>
      <c r="CP7" s="304" t="str">
        <f>IFERROR(VLOOKUP($AM7,装备!$B:$Q,12,0),0)</f>
        <v>中</v>
      </c>
      <c r="CQ7" s="304">
        <f>IFERROR(VLOOKUP($AM7,装备!$B:$Q,13,0),0)</f>
        <v>0</v>
      </c>
      <c r="CR7" s="304">
        <f>IFERROR(VLOOKUP($AM7,装备!$B:$Q,14,0),0)</f>
        <v>0</v>
      </c>
      <c r="CS7" s="304">
        <f>IFERROR(VLOOKUP($AM7,装备!$B:$Q,16,0),0)</f>
        <v>1</v>
      </c>
      <c r="CT7" s="304">
        <f>IFERROR(VLOOKUP($AM7,装备!$B:$Q,5,0),0)</f>
        <v>0</v>
      </c>
      <c r="CU7" s="304">
        <f>IFERROR(VLOOKUP(AN7,装备!$B:$C,2,0),0)</f>
        <v>0</v>
      </c>
      <c r="CV7" s="304">
        <f>IFERROR(VLOOKUP($AN7,装备!$B:$Q,5,0),0)</f>
        <v>0</v>
      </c>
      <c r="CW7" s="304">
        <f>IFERROR(VLOOKUP($AN7,装备!$B:$Q,6,0),0)</f>
        <v>0</v>
      </c>
      <c r="CX7" s="304">
        <f>IFERROR(VLOOKUP($AN7,装备!$B:$Q,7,0),0)</f>
        <v>0</v>
      </c>
      <c r="CY7" s="304">
        <f>IFERROR(VLOOKUP($AN7,装备!$B:$Q,8,0),0)</f>
        <v>0</v>
      </c>
      <c r="CZ7" s="304">
        <f>IFERROR(VLOOKUP($AN7,装备!$B:$Q,9,0),0)</f>
        <v>0</v>
      </c>
      <c r="DA7" s="304">
        <f>IFERROR(VLOOKUP($AN7,装备!$B:$Q,10,0),0)</f>
        <v>0</v>
      </c>
      <c r="DB7" s="304">
        <f>IFERROR(VLOOKUP($AN7,装备!$B:$Q,11,0),0)</f>
        <v>0</v>
      </c>
      <c r="DC7" s="304">
        <f>IFERROR(VLOOKUP($AN7,装备!$B:$Q,12,0),0)</f>
        <v>0</v>
      </c>
      <c r="DD7" s="304">
        <f>IFERROR(VLOOKUP($AN7,装备!$B:$Q,13,0),0)</f>
        <v>0</v>
      </c>
      <c r="DE7" s="304">
        <f>IFERROR(VLOOKUP($AN7,装备!$B:$Q,14,0),0)</f>
        <v>0</v>
      </c>
      <c r="DF7" s="304">
        <f>IFERROR(VLOOKUP($AN7,装备!$B:$Q,16,0),0)</f>
        <v>0</v>
      </c>
      <c r="DG7" s="304">
        <f>IFERROR(VLOOKUP($AN7,装备!$B:$Q,5,0),0)</f>
        <v>0</v>
      </c>
      <c r="DH7" s="304">
        <f>IFERROR(VLOOKUP(AO7,装备!$B:$C,2,0),0)</f>
        <v>0</v>
      </c>
      <c r="DI7" s="304">
        <f>IFERROR(VLOOKUP($AO7,装备!$B:$Q,5,0),0)</f>
        <v>0</v>
      </c>
      <c r="DJ7" s="304">
        <f>IFERROR(VLOOKUP($AO7,装备!$B:$Q,6,0),0)</f>
        <v>0</v>
      </c>
      <c r="DK7" s="304">
        <f>IFERROR(VLOOKUP($AO7,装备!$B:$Q,7,0),0)</f>
        <v>0</v>
      </c>
      <c r="DL7" s="304">
        <f>IFERROR(VLOOKUP($AO7,装备!$B:$Q,8,0),0)</f>
        <v>0</v>
      </c>
      <c r="DM7" s="304">
        <f>IFERROR(VLOOKUP($AO7,装备!$B:$Q,9,0),0)</f>
        <v>0</v>
      </c>
      <c r="DN7" s="304">
        <f>IFERROR(VLOOKUP($AO7,装备!$B:$Q,10,0),0)</f>
        <v>0</v>
      </c>
      <c r="DO7" s="304">
        <f>IFERROR(VLOOKUP($AO7,装备!$B:$Q,11,0),0)</f>
        <v>0</v>
      </c>
      <c r="DP7" s="304">
        <f>IFERROR(VLOOKUP($AO7,装备!$B:$Q,12,0),0)</f>
        <v>0</v>
      </c>
      <c r="DQ7" s="304">
        <f>IFERROR(VLOOKUP($AO7,装备!$B:$Q,13,0),0)</f>
        <v>0</v>
      </c>
      <c r="DR7" s="304">
        <f>IFERROR(VLOOKUP($AO7,装备!$B:$Q,14,0),0)</f>
        <v>0</v>
      </c>
      <c r="DS7" s="304">
        <f>IFERROR(VLOOKUP($AO7,装备!$B:$Q,16,0),0)</f>
        <v>0</v>
      </c>
      <c r="DT7" s="304">
        <f>IFERROR(VLOOKUP($AO7,装备!$B:$Q,5,0),0)</f>
        <v>0</v>
      </c>
    </row>
    <row r="8" spans="1:124" hidden="1">
      <c r="A8" s="301">
        <f>未改造舰娘!$A4</f>
        <v>10000313</v>
      </c>
      <c r="B8" s="354" t="s">
        <v>28</v>
      </c>
      <c r="C8" s="323"/>
      <c r="D8" s="323">
        <f t="shared" si="0"/>
        <v>110</v>
      </c>
      <c r="E8" s="303">
        <f>未改造舰娘!$C4</f>
        <v>3</v>
      </c>
      <c r="F8" s="304" t="str">
        <f>未改造舰娘!$D4</f>
        <v>战列</v>
      </c>
      <c r="G8" s="304" t="str">
        <f>未改造舰娘!$E4</f>
        <v>大型</v>
      </c>
      <c r="H8" s="304" t="str">
        <f>未改造舰娘!$F4</f>
        <v>主力舰</v>
      </c>
      <c r="I8" s="460">
        <f>未改造舰娘!$AR4</f>
        <v>4</v>
      </c>
      <c r="J8" s="304" t="str">
        <f>未改造舰娘!$G4</f>
        <v>日本</v>
      </c>
      <c r="K8" s="312">
        <f>未改造舰娘!$H4+(BV8+CI8+CV8+DI8)*$C$2</f>
        <v>67</v>
      </c>
      <c r="L8" s="304">
        <f>未改造舰娘!$I4</f>
        <v>1</v>
      </c>
      <c r="M8" s="304">
        <f>未改造舰娘!$J4</f>
        <v>2</v>
      </c>
      <c r="N8" s="518">
        <f>未改造舰娘!$K4</f>
        <v>2</v>
      </c>
      <c r="O8" s="304">
        <f>未改造舰娘!$L4+((CE8+CR8+DE8+DR8)*$C$2)</f>
        <v>7</v>
      </c>
      <c r="P8" s="304" t="str">
        <f>IF($C$2=1,(IF(ISERROR(FIND("超长",未改造舰娘!$M4&amp;CC8&amp;CP8&amp;DC8&amp;DP8,1)),IF(ISERROR(FIND("长",未改造舰娘!$M4&amp;CC8&amp;CP8&amp;DC8&amp;DP8,1)),IF(ISERROR(FIND("中",未改造舰娘!$M4&amp;CC8&amp;CP8&amp;DC8&amp;DP8,1)),IF(ISERROR(FIND("短",未改造舰娘!$M4&amp;CC8&amp;CP8&amp;DC8&amp;DP8,1)),IF(ISERROR(FIND("无",未改造舰娘!$M4&amp;CC8&amp;CP8&amp;DC8&amp;DP8,1)),0,"无"),"短"),"中"),"长"),"超长")),未改造舰娘!$M4)</f>
        <v>长</v>
      </c>
      <c r="Q8" s="303">
        <f>未改造舰娘!$N4</f>
        <v>25</v>
      </c>
      <c r="R8" s="304">
        <f>(未改造舰娘!$P4)+(未改造舰娘!$Q4)*$C$3+((BW8+CJ8+CW8+DJ8)*$C$2)</f>
        <v>90</v>
      </c>
      <c r="S8" s="304">
        <f>(未改造舰娘!$R4)+(未改造舰娘!$S4)*$C$3+((BY8+CL8+CY8+DL8)*$C$2)</f>
        <v>0</v>
      </c>
      <c r="T8" s="304">
        <f>(未改造舰娘!$T4)+(未改造舰娘!$U4)*$C$3+((BX8+CK8+CX8+DK8)*$C$2)</f>
        <v>81</v>
      </c>
      <c r="U8" s="304">
        <f>(未改造舰娘!$V4)+(未改造舰娘!$W4)*$C$3+((CG8+CT8+DG8+DT8)*$C$2)</f>
        <v>50</v>
      </c>
      <c r="V8" s="305">
        <f>INT((((未改造舰娘!$Y4)-(未改造舰娘!$X4))*(((IF(D8=0,C8,D8))-1)/99))+未改造舰娘!$X4)+((CB8+CO8+DB8+DO8)*$C$2)</f>
        <v>94</v>
      </c>
      <c r="W8" s="304">
        <f>INT((((未改造舰娘!$AA4)-(未改造舰娘!$Z4))*(((IF(D8=0,C8,D8))-1)/99))+未改造舰娘!$Z4)+((CD8+CQ8+DD8+DQ8)*$C$2)</f>
        <v>43</v>
      </c>
      <c r="X8" s="304">
        <f>INT((((未改造舰娘!$AC4)-(未改造舰娘!$AB4))*(((IF(D8=0,C8,D8))-1)/99))+未改造舰娘!$AB4)+((CA8+CN8+DA8+DN8)*$C$2)</f>
        <v>36</v>
      </c>
      <c r="Y8" s="303">
        <f>INT((((未改造舰娘!$AE4)-(未改造舰娘!$AD4))*(((IF(D8=0,C8,D8))-1)/99))+未改造舰娘!$AD4)+((BZ8+CM8+CZ8+DM8)*$C$2)</f>
        <v>0</v>
      </c>
      <c r="Z8" s="474">
        <f>IF(未改造舰娘!$AF4=0,"",未改造舰娘!$AF4)</f>
        <v>3</v>
      </c>
      <c r="AA8" s="304">
        <f>IF(未改造舰娘!$AG4="","",未改造舰娘!$AG4)</f>
        <v>3</v>
      </c>
      <c r="AB8" s="304">
        <f>IF(未改造舰娘!$AH4="","",未改造舰娘!$AH4)</f>
        <v>3</v>
      </c>
      <c r="AC8" s="304">
        <f>IF(未改造舰娘!$AI4="","",未改造舰娘!$AI4)</f>
        <v>3</v>
      </c>
      <c r="AD8" s="304">
        <f>IF(未改造舰娘!$AJ4="","",未改造舰娘!$AJ4)</f>
        <v>12</v>
      </c>
      <c r="AE8" s="305">
        <f>IF(未改造舰娘!$AK4="","",未改造舰娘!$AK4)</f>
        <v>20</v>
      </c>
      <c r="AF8" s="304" t="str">
        <f>IF(未改造舰娘!$AL4="","",未改造舰娘!$AL4)</f>
        <v/>
      </c>
      <c r="AG8" s="304">
        <f>IF(未改造舰娘!$AM4="","",未改造舰娘!$AM4)</f>
        <v>400</v>
      </c>
      <c r="AH8" s="304">
        <f>IF(未改造舰娘!$AN4="","",未改造舰娘!$AN4)</f>
        <v>600</v>
      </c>
      <c r="AI8" s="304" t="str">
        <f>IF(未改造舰娘!$AO4="","",未改造舰娘!$AO4)</f>
        <v/>
      </c>
      <c r="AJ8" s="304" t="str">
        <f>IF(未改造舰娘!$AP4="","",未改造舰娘!$AP4)</f>
        <v>战列核心</v>
      </c>
      <c r="AK8" s="303">
        <f>IF(未改造舰娘!$AQ4="","",未改造舰娘!$AQ4)</f>
        <v>4</v>
      </c>
      <c r="AL8" s="306" t="str">
        <f>IF(未改造舰娘!$AS4="","",未改造舰娘!$AS4)</f>
        <v>J国35.6厘米连装炮</v>
      </c>
      <c r="AM8" s="306" t="str">
        <f>IF(未改造舰娘!$AT4="","",未改造舰娘!$AT4)</f>
        <v>J国15.2厘米单装炮</v>
      </c>
      <c r="AN8" s="306" t="str">
        <f>IF(未改造舰娘!$AU4="","",未改造舰娘!$AU4)</f>
        <v/>
      </c>
      <c r="AO8" s="306" t="str">
        <f>IF(未改造舰娘!$AV4="","",未改造舰娘!$AV4)</f>
        <v/>
      </c>
      <c r="AP8" s="307" t="str">
        <f>IF(未改造舰娘!$AW4="","",未改造舰娘!$AW4)</f>
        <v/>
      </c>
      <c r="AQ8" s="308" t="str">
        <f>IF(未改造舰娘!$AX4="","",未改造舰娘!$AX4)</f>
        <v/>
      </c>
      <c r="AR8" s="304">
        <f>IF(未改造舰娘!$AY4="","",未改造舰娘!$AY4)</f>
        <v>85</v>
      </c>
      <c r="AS8" s="304">
        <f>IF(未改造舰娘!$AZ4="","",未改造舰娘!$AZ4)</f>
        <v>120</v>
      </c>
      <c r="AT8" s="304">
        <f>IF(未改造舰娘!$BA4="","",未改造舰娘!$BA4)</f>
        <v>2.5</v>
      </c>
      <c r="AU8" s="304">
        <f>IF(未改造舰娘!$BB4="","",未改造舰娘!$BB4)</f>
        <v>5.0999999999999996</v>
      </c>
      <c r="AV8" s="305">
        <f>IF((未改造舰娘!$BG4+未改造舰娘!$BK4*$C$4)=0,"",(未改造舰娘!$BG4+未改造舰娘!$BK4*$C$4))</f>
        <v>50</v>
      </c>
      <c r="AW8" s="304">
        <f>IF((未改造舰娘!$BH4+未改造舰娘!$BL4*$C$4)=0,"",(未改造舰娘!$BH4+未改造舰娘!$BL4*$C$4))</f>
        <v>72</v>
      </c>
      <c r="AX8" s="304">
        <f>IF((未改造舰娘!$BI4+未改造舰娘!$BM4*$C$4)=0,"",(未改造舰娘!$BI4+未改造舰娘!$BM4*$C$4))</f>
        <v>77</v>
      </c>
      <c r="AY8" s="303" t="str">
        <f>IF((未改造舰娘!$BJ4+未改造舰娘!$BN4*$C$4)=0,"",(未改造舰娘!$BJ4+未改造舰娘!$BN4*$C$4))</f>
        <v/>
      </c>
      <c r="AZ8" s="500">
        <f>IF(未改造舰娘!BC4="","",未改造舰娘!BC4)</f>
        <v>70</v>
      </c>
      <c r="BA8" s="500">
        <f>IF(未改造舰娘!BD4="","",未改造舰娘!BD4)</f>
        <v>0</v>
      </c>
      <c r="BB8" s="500">
        <f>IF(未改造舰娘!BE4="","",未改造舰娘!BE4)</f>
        <v>61</v>
      </c>
      <c r="BC8" s="498">
        <f>IF(未改造舰娘!BF4="","",未改造舰娘!BF4)</f>
        <v>10</v>
      </c>
      <c r="BD8" s="125" t="s">
        <v>1221</v>
      </c>
      <c r="BE8" s="506">
        <v>0.18055555555555555</v>
      </c>
      <c r="BF8" s="306" t="str">
        <f>IF(未改造舰娘!$BQ4="","",未改造舰娘!$BQ4)</f>
        <v>2-2-EFGH,2-3-J,2-5-ABDFGHIJKLMNO,2-6-ABDEFGIJKLM,3-2-DEG,3-3-CDEFGHJK,3-4-BCDGHIJ,4-1-CDEFIJ,4-2-ABCDFGHIJ,4-3-ABCEFGH,4-4-ABCDEHIKL,5-1-ABCDEFGH,5-2-DEFGHIJ,5-3-ABCEFGH,5-4-ABCDEGH,5-5-ABCDEFGHI</v>
      </c>
      <c r="BG8" s="306" t="str">
        <f>IF(未改造舰娘!$BR4="","",未改造舰娘!$BR4)</f>
        <v>极地奏鸣曲 Ex-1-ABCDEFGHIJK,Ex-1-1-CDEFIJABDFGHI,Ex-1-2-ABCDEHIKLABDFGHI,Ex-2-ABCDEFGHIJKLMN,Ex-2-1-DEGHJDEGH,Ex-2-2-ABCEFGHJ,Ex-2-3-ABDEFGHI,Ex-4-ABCDEFGHIJKMNOP,Ex-1-3-ABDFGHIJ,Ex-3-2-DEFGJK,Ex-3-3-CDHIJ,Ex-4-1-ABDEFGIJKLM；轰隆轰隆大作战 Ex-1-ABCEFGHI,Ex-3-ACDFGHJL,Ex-5-BDFGHIKLMOPQ,Ex-7-ACDGHJL,Ex-9-BDFGHIKMOPQ；扑火之蛾 Ex-1-ABCDEFGHIJ,Ex-3-ABCDEFGHIJKLM,Ex-4-ABCDEFGHIJKLMN,Ex-5-ABCDEFGHIJKLMN,Ex-7-ABCDEFGHIJKL,Ex-8-ABCDEFGHIJKLM；未命名 Ex-1-ABCDEFHJKLM,Ex-2-ABCDEFGHIJNOβ,Ex-3-BCDEFGHIJKLMNOPRSβ,Ex-4-ABCDEIJKLMNOPQRTβ,Ex-7-ABCDEFHJKLM,Ex-8-ABCDEFGHIJNOβ,Ex-9-BCDEFGHIJKLMNOPRSβ,Ex-10-ABCDEIJKLMNOPQRTβ；决战九段坂 Ex-1-NO,Ex-2-Q,Ex-7-NO,Ex-8-Q；中间岛战役 Ex-1-BCDE,Ex-2-ABDEG,Ex-3-ABCDEFGJL,Ex-4-ABCDFGHK,Ex-5-A,Ex-6-ABDE,Ex-7-BDEG,Ex-9-ABCDFGHK；两周年活动 妄想舰队歼灭作战-ABCD,地狱群岛攻略作战-ABCDFKM,中间岛战役-ACDFGK；莱特湾战役 Ex-1-ABCEFGHI,Ex-2-ABCEFGHJL,Ex-3-ADFGHJL,Ex-5-BDFGHIKMOPQ,Ex-7-ADGHJL,Ex-9-BDFGHIKMOPQ；急速东方快车 Ex-3-ABCDEFGIJLMNOPR,Ex-4-ABCEFHIJKLMNOPQR,Ex-5-ABCDEFGHJKLMNO,Ex-6-ABCDEFGIJLMNOPR,Ex-7-ABCEFHIJKLMNOQR；所罗门之晓 Ex-1-L,Ex-3-DEFGHIJKMNOPQ,Ex-5-ABCDEFGHIJKLNPQR,Ex-6-ABCDEFGHJKL,Ex-8-ABCDEFGHIJKMNOPQ,Ex-10-ABCDEFGHIJKLNPQR；地狱群岛攻略作战 Ex-1-E,Ex-2-I,Ex-3-DEFGHI,Ex-4-ABCDEFGHJKMN,Ex-5-ACDEF,Ex-6-BCDEFI,Ex-7-ABDEFGHI,Ex-8-ABCDEFGHIKMN；熔炉大混战 Ex-1-J,Ex-3-DEFGHIJKL,Ex-5-ABCDEFGHIJKL,Ex-7-ABCDEFGHIJKLMN,Ex-8-CDEFGHIJ,Ex-10-ABCDEFGHJKL,Ex-12-ABCDEFGHIJKL,Ex-14-ABCDEFGHIJKLMN</v>
      </c>
      <c r="BH8" s="306"/>
      <c r="BU8" s="304">
        <f>IFERROR(VLOOKUP(AL8,装备!$B:$C,2,0),0)</f>
        <v>2</v>
      </c>
      <c r="BV8" s="304">
        <f>IFERROR(VLOOKUP($AL8,装备!$B:$Q,5,0),0)</f>
        <v>0</v>
      </c>
      <c r="BW8" s="304">
        <f>IFERROR(VLOOKUP($AL8,装备!$B:$Q,6,0),0)</f>
        <v>15</v>
      </c>
      <c r="BX8" s="304">
        <f>IFERROR(VLOOKUP($AL8,装备!$B:$Q,7,0),0)</f>
        <v>0</v>
      </c>
      <c r="BY8" s="304">
        <f>IFERROR(VLOOKUP($AL8,装备!$B:$Q,8,0),0)</f>
        <v>0</v>
      </c>
      <c r="BZ8" s="304">
        <f>IFERROR(VLOOKUP($AL8,装备!$B:$Q,9,0),0)</f>
        <v>0</v>
      </c>
      <c r="CA8" s="304">
        <f>IFERROR(VLOOKUP($AL8,装备!$B:$Q,10,0),0)</f>
        <v>0</v>
      </c>
      <c r="CB8" s="304">
        <f>IFERROR(VLOOKUP($AL8,装备!$B:$Q,11,0),0)</f>
        <v>0</v>
      </c>
      <c r="CC8" s="304" t="str">
        <f>IFERROR(VLOOKUP($AL8,装备!$B:$Q,12,0),0)</f>
        <v>长</v>
      </c>
      <c r="CD8" s="304">
        <f>IFERROR(VLOOKUP($AL8,装备!$B:$Q,13,0),0)</f>
        <v>0</v>
      </c>
      <c r="CE8" s="304">
        <f>IFERROR(VLOOKUP($AL8,装备!$B:$Q,14,0),0)</f>
        <v>0</v>
      </c>
      <c r="CF8" s="304">
        <f>IFERROR(VLOOKUP($AL8,装备!$B:$Q,16,0),0)</f>
        <v>4</v>
      </c>
      <c r="CG8" s="304">
        <f>IFERROR(VLOOKUP($AL8,装备!$B:$Q,5,0),0)</f>
        <v>0</v>
      </c>
      <c r="CH8" s="304">
        <f>IFERROR(VLOOKUP(AM8,装备!$B:$C,2,0),0)</f>
        <v>1</v>
      </c>
      <c r="CI8" s="304">
        <f>IFERROR(VLOOKUP($AM8,装备!$B:$Q,5,0),0)</f>
        <v>0</v>
      </c>
      <c r="CJ8" s="304">
        <f>IFERROR(VLOOKUP($AM8,装备!$B:$Q,6,0),0)</f>
        <v>2</v>
      </c>
      <c r="CK8" s="304">
        <f>IFERROR(VLOOKUP($AM8,装备!$B:$Q,7,0),0)</f>
        <v>0</v>
      </c>
      <c r="CL8" s="304">
        <f>IFERROR(VLOOKUP($AM8,装备!$B:$Q,8,0),0)</f>
        <v>0</v>
      </c>
      <c r="CM8" s="304">
        <f>IFERROR(VLOOKUP($AM8,装备!$B:$Q,9,0),0)</f>
        <v>0</v>
      </c>
      <c r="CN8" s="304">
        <f>IFERROR(VLOOKUP($AM8,装备!$B:$Q,10,0),0)</f>
        <v>0</v>
      </c>
      <c r="CO8" s="304">
        <f>IFERROR(VLOOKUP($AM8,装备!$B:$Q,11,0),0)</f>
        <v>1</v>
      </c>
      <c r="CP8" s="304" t="str">
        <f>IFERROR(VLOOKUP($AM8,装备!$B:$Q,12,0),0)</f>
        <v>中</v>
      </c>
      <c r="CQ8" s="304">
        <f>IFERROR(VLOOKUP($AM8,装备!$B:$Q,13,0),0)</f>
        <v>0</v>
      </c>
      <c r="CR8" s="304">
        <f>IFERROR(VLOOKUP($AM8,装备!$B:$Q,14,0),0)</f>
        <v>0</v>
      </c>
      <c r="CS8" s="304">
        <f>IFERROR(VLOOKUP($AM8,装备!$B:$Q,16,0),0)</f>
        <v>1</v>
      </c>
      <c r="CT8" s="304">
        <f>IFERROR(VLOOKUP($AM8,装备!$B:$Q,5,0),0)</f>
        <v>0</v>
      </c>
      <c r="CU8" s="304">
        <f>IFERROR(VLOOKUP(AN8,装备!$B:$C,2,0),0)</f>
        <v>0</v>
      </c>
      <c r="CV8" s="304">
        <f>IFERROR(VLOOKUP($AN8,装备!$B:$Q,5,0),0)</f>
        <v>0</v>
      </c>
      <c r="CW8" s="304">
        <f>IFERROR(VLOOKUP($AN8,装备!$B:$Q,6,0),0)</f>
        <v>0</v>
      </c>
      <c r="CX8" s="304">
        <f>IFERROR(VLOOKUP($AN8,装备!$B:$Q,7,0),0)</f>
        <v>0</v>
      </c>
      <c r="CY8" s="304">
        <f>IFERROR(VLOOKUP($AN8,装备!$B:$Q,8,0),0)</f>
        <v>0</v>
      </c>
      <c r="CZ8" s="304">
        <f>IFERROR(VLOOKUP($AN8,装备!$B:$Q,9,0),0)</f>
        <v>0</v>
      </c>
      <c r="DA8" s="304">
        <f>IFERROR(VLOOKUP($AN8,装备!$B:$Q,10,0),0)</f>
        <v>0</v>
      </c>
      <c r="DB8" s="304">
        <f>IFERROR(VLOOKUP($AN8,装备!$B:$Q,11,0),0)</f>
        <v>0</v>
      </c>
      <c r="DC8" s="304">
        <f>IFERROR(VLOOKUP($AN8,装备!$B:$Q,12,0),0)</f>
        <v>0</v>
      </c>
      <c r="DD8" s="304">
        <f>IFERROR(VLOOKUP($AN8,装备!$B:$Q,13,0),0)</f>
        <v>0</v>
      </c>
      <c r="DE8" s="304">
        <f>IFERROR(VLOOKUP($AN8,装备!$B:$Q,14,0),0)</f>
        <v>0</v>
      </c>
      <c r="DF8" s="304">
        <f>IFERROR(VLOOKUP($AN8,装备!$B:$Q,16,0),0)</f>
        <v>0</v>
      </c>
      <c r="DG8" s="304">
        <f>IFERROR(VLOOKUP($AN8,装备!$B:$Q,5,0),0)</f>
        <v>0</v>
      </c>
      <c r="DH8" s="304">
        <f>IFERROR(VLOOKUP(AO8,装备!$B:$C,2,0),0)</f>
        <v>0</v>
      </c>
      <c r="DI8" s="304">
        <f>IFERROR(VLOOKUP($AO8,装备!$B:$Q,5,0),0)</f>
        <v>0</v>
      </c>
      <c r="DJ8" s="304">
        <f>IFERROR(VLOOKUP($AO8,装备!$B:$Q,6,0),0)</f>
        <v>0</v>
      </c>
      <c r="DK8" s="304">
        <f>IFERROR(VLOOKUP($AO8,装备!$B:$Q,7,0),0)</f>
        <v>0</v>
      </c>
      <c r="DL8" s="304">
        <f>IFERROR(VLOOKUP($AO8,装备!$B:$Q,8,0),0)</f>
        <v>0</v>
      </c>
      <c r="DM8" s="304">
        <f>IFERROR(VLOOKUP($AO8,装备!$B:$Q,9,0),0)</f>
        <v>0</v>
      </c>
      <c r="DN8" s="304">
        <f>IFERROR(VLOOKUP($AO8,装备!$B:$Q,10,0),0)</f>
        <v>0</v>
      </c>
      <c r="DO8" s="304">
        <f>IFERROR(VLOOKUP($AO8,装备!$B:$Q,11,0),0)</f>
        <v>0</v>
      </c>
      <c r="DP8" s="304">
        <f>IFERROR(VLOOKUP($AO8,装备!$B:$Q,12,0),0)</f>
        <v>0</v>
      </c>
      <c r="DQ8" s="304">
        <f>IFERROR(VLOOKUP($AO8,装备!$B:$Q,13,0),0)</f>
        <v>0</v>
      </c>
      <c r="DR8" s="304">
        <f>IFERROR(VLOOKUP($AO8,装备!$B:$Q,14,0),0)</f>
        <v>0</v>
      </c>
      <c r="DS8" s="304">
        <f>IFERROR(VLOOKUP($AO8,装备!$B:$Q,16,0),0)</f>
        <v>0</v>
      </c>
      <c r="DT8" s="304">
        <f>IFERROR(VLOOKUP($AO8,装备!$B:$Q,5,0),0)</f>
        <v>0</v>
      </c>
    </row>
    <row r="9" spans="1:124" hidden="1">
      <c r="A9" s="301">
        <f>未改造舰娘!$A5</f>
        <v>10000413</v>
      </c>
      <c r="B9" s="354" t="s">
        <v>629</v>
      </c>
      <c r="C9" s="323"/>
      <c r="D9" s="323">
        <f t="shared" si="0"/>
        <v>110</v>
      </c>
      <c r="E9" s="303">
        <f>未改造舰娘!$C5</f>
        <v>3</v>
      </c>
      <c r="F9" s="304" t="str">
        <f>未改造舰娘!$D5</f>
        <v>战列</v>
      </c>
      <c r="G9" s="304" t="str">
        <f>未改造舰娘!$E5</f>
        <v>大型</v>
      </c>
      <c r="H9" s="304" t="str">
        <f>未改造舰娘!$F5</f>
        <v>主力舰</v>
      </c>
      <c r="I9" s="460">
        <f>未改造舰娘!$AR5</f>
        <v>4</v>
      </c>
      <c r="J9" s="304" t="str">
        <f>未改造舰娘!$G5</f>
        <v>日本</v>
      </c>
      <c r="K9" s="312">
        <f>未改造舰娘!$H5+(BV9+CI9+CV9+DI9)*$C$2</f>
        <v>74</v>
      </c>
      <c r="L9" s="304">
        <f>未改造舰娘!$I5</f>
        <v>2</v>
      </c>
      <c r="M9" s="304">
        <f>未改造舰娘!$J5</f>
        <v>2</v>
      </c>
      <c r="N9" s="518">
        <f>未改造舰娘!$K5</f>
        <v>2</v>
      </c>
      <c r="O9" s="304">
        <f>未改造舰娘!$L5+((CE9+CR9+DE9+DR9)*$C$2)</f>
        <v>16</v>
      </c>
      <c r="P9" s="304" t="str">
        <f>IF($C$2=1,(IF(ISERROR(FIND("超长",未改造舰娘!$M5&amp;CC9&amp;CP9&amp;DC9&amp;DP9,1)),IF(ISERROR(FIND("长",未改造舰娘!$M5&amp;CC9&amp;CP9&amp;DC9&amp;DP9,1)),IF(ISERROR(FIND("中",未改造舰娘!$M5&amp;CC9&amp;CP9&amp;DC9&amp;DP9,1)),IF(ISERROR(FIND("短",未改造舰娘!$M5&amp;CC9&amp;CP9&amp;DC9&amp;DP9,1)),IF(ISERROR(FIND("无",未改造舰娘!$M5&amp;CC9&amp;CP9&amp;DC9&amp;DP9,1)),0,"无"),"短"),"中"),"长"),"超长")),未改造舰娘!$M5)</f>
        <v>长</v>
      </c>
      <c r="Q9" s="303">
        <f>未改造舰娘!$N5</f>
        <v>24.5</v>
      </c>
      <c r="R9" s="304">
        <f>(未改造舰娘!$P5)+(未改造舰娘!$Q5)*$C$3+((BW9+CJ9+CW9+DJ9)*$C$2)</f>
        <v>91</v>
      </c>
      <c r="S9" s="304">
        <f>(未改造舰娘!$R5)+(未改造舰娘!$S5)*$C$3+((BY9+CL9+CY9+DL9)*$C$2)</f>
        <v>0</v>
      </c>
      <c r="T9" s="304">
        <f>(未改造舰娘!$T5)+(未改造舰娘!$U5)*$C$3+((BX9+CK9+CX9+DK9)*$C$2)</f>
        <v>82</v>
      </c>
      <c r="U9" s="304">
        <f>(未改造舰娘!$V5)+(未改造舰娘!$W5)*$C$3+((CG9+CT9+DG9+DT9)*$C$2)</f>
        <v>52</v>
      </c>
      <c r="V9" s="305">
        <f>INT((((未改造舰娘!$Y5)-(未改造舰娘!$X5))*(((IF(D9=0,C9,D9))-1)/99))+未改造舰娘!$X5)+((CB9+CO9+DB9+DO9)*$C$2)</f>
        <v>94</v>
      </c>
      <c r="W9" s="304">
        <f>INT((((未改造舰娘!$AA5)-(未改造舰娘!$Z5))*(((IF(D9=0,C9,D9))-1)/99))+未改造舰娘!$Z5)+((CD9+CQ9+DD9+DQ9)*$C$2)</f>
        <v>46</v>
      </c>
      <c r="X9" s="304">
        <f>INT((((未改造舰娘!$AC5)-(未改造舰娘!$AB5))*(((IF(D9=0,C9,D9))-1)/99))+未改造舰娘!$AB5)+((CA9+CN9+DA9+DN9)*$C$2)</f>
        <v>37</v>
      </c>
      <c r="Y9" s="303">
        <f>INT((((未改造舰娘!$AE5)-(未改造舰娘!$AD5))*(((IF(D9=0,C9,D9))-1)/99))+未改造舰娘!$AD5)+((BZ9+CM9+CZ9+DM9)*$C$2)</f>
        <v>0</v>
      </c>
      <c r="Z9" s="474">
        <f>IF(未改造舰娘!$AF5=0,"",未改造舰娘!$AF5)</f>
        <v>3</v>
      </c>
      <c r="AA9" s="304">
        <f>IF(未改造舰娘!$AG5="","",未改造舰娘!$AG5)</f>
        <v>3</v>
      </c>
      <c r="AB9" s="304">
        <f>IF(未改造舰娘!$AH5="","",未改造舰娘!$AH5)</f>
        <v>3</v>
      </c>
      <c r="AC9" s="304">
        <f>IF(未改造舰娘!$AI5="","",未改造舰娘!$AI5)</f>
        <v>3</v>
      </c>
      <c r="AD9" s="304">
        <f>IF(未改造舰娘!$AJ5="","",未改造舰娘!$AJ5)</f>
        <v>12</v>
      </c>
      <c r="AE9" s="305">
        <f>IF(未改造舰娘!$AK5="","",未改造舰娘!$AK5)</f>
        <v>20</v>
      </c>
      <c r="AF9" s="304" t="str">
        <f>IF(未改造舰娘!$AL5="","",未改造舰娘!$AL5)</f>
        <v/>
      </c>
      <c r="AG9" s="304">
        <f>IF(未改造舰娘!$AM5="","",未改造舰娘!$AM5)</f>
        <v>100</v>
      </c>
      <c r="AH9" s="304">
        <f>IF(未改造舰娘!$AN5="","",未改造舰娘!$AN5)</f>
        <v>900</v>
      </c>
      <c r="AI9" s="304">
        <f>IF(未改造舰娘!$AO5="","",未改造舰娘!$AO5)</f>
        <v>400</v>
      </c>
      <c r="AJ9" s="304" t="str">
        <f>IF(未改造舰娘!$AP5="","",未改造舰娘!$AP5)</f>
        <v>航母核心</v>
      </c>
      <c r="AK9" s="303">
        <f>IF(未改造舰娘!$AQ5="","",未改造舰娘!$AQ5)</f>
        <v>4</v>
      </c>
      <c r="AL9" s="306" t="str">
        <f>IF(未改造舰娘!$AS5="","",未改造舰娘!$AS5)</f>
        <v>J国35.6厘米连装炮</v>
      </c>
      <c r="AM9" s="306" t="str">
        <f>IF(未改造舰娘!$AT5="","",未改造舰娘!$AT5)</f>
        <v>J国14厘米单装炮</v>
      </c>
      <c r="AN9" s="306" t="str">
        <f>IF(未改造舰娘!$AU5="","",未改造舰娘!$AU5)</f>
        <v/>
      </c>
      <c r="AO9" s="306" t="str">
        <f>IF(未改造舰娘!$AV5="","",未改造舰娘!$AV5)</f>
        <v/>
      </c>
      <c r="AP9" s="307" t="str">
        <f>IF(未改造舰娘!$AW5="","",未改造舰娘!$AW5)</f>
        <v/>
      </c>
      <c r="AQ9" s="308" t="str">
        <f>IF(未改造舰娘!$AX5="","",未改造舰娘!$AX5)</f>
        <v/>
      </c>
      <c r="AR9" s="304">
        <f>IF(未改造舰娘!$AY5="","",未改造舰娘!$AY5)</f>
        <v>85</v>
      </c>
      <c r="AS9" s="304">
        <f>IF(未改造舰娘!$AZ5="","",未改造舰娘!$AZ5)</f>
        <v>120</v>
      </c>
      <c r="AT9" s="304">
        <f>IF(未改造舰娘!$BA5="","",未改造舰娘!$BA5)</f>
        <v>2.5</v>
      </c>
      <c r="AU9" s="304">
        <f>IF(未改造舰娘!$BB5="","",未改造舰娘!$BB5)</f>
        <v>5.0999999999999996</v>
      </c>
      <c r="AV9" s="305">
        <f>IF((未改造舰娘!$BG5+未改造舰娘!$BK5*$C$4)=0,"",(未改造舰娘!$BG5+未改造舰娘!$BK5*$C$4))</f>
        <v>50</v>
      </c>
      <c r="AW9" s="304">
        <f>IF((未改造舰娘!$BH5+未改造舰娘!$BL5*$C$4)=0,"",(未改造舰娘!$BH5+未改造舰娘!$BL5*$C$4))</f>
        <v>72</v>
      </c>
      <c r="AX9" s="304">
        <f>IF((未改造舰娘!$BI5+未改造舰娘!$BM5*$C$4)=0,"",(未改造舰娘!$BI5+未改造舰娘!$BM5*$C$4))</f>
        <v>76</v>
      </c>
      <c r="AY9" s="303" t="str">
        <f>IF((未改造舰娘!$BJ5+未改造舰娘!$BN5*$C$4)=0,"",(未改造舰娘!$BJ5+未改造舰娘!$BN5*$C$4))</f>
        <v/>
      </c>
      <c r="AZ9" s="500">
        <f>IF(未改造舰娘!BC5="","",未改造舰娘!BC5)</f>
        <v>71</v>
      </c>
      <c r="BA9" s="500">
        <f>IF(未改造舰娘!BD5="","",未改造舰娘!BD5)</f>
        <v>0</v>
      </c>
      <c r="BB9" s="500">
        <f>IF(未改造舰娘!BE5="","",未改造舰娘!BE5)</f>
        <v>62</v>
      </c>
      <c r="BC9" s="498">
        <f>IF(未改造舰娘!BF5="","",未改造舰娘!BF5)</f>
        <v>11</v>
      </c>
      <c r="BD9" s="125" t="s">
        <v>1223</v>
      </c>
      <c r="BE9" s="506"/>
      <c r="BF9" s="306" t="str">
        <f>IF(未改造舰娘!$BQ5="","",未改造舰娘!$BQ5)</f>
        <v>2-3-CDEGHJ,2-4-L,2-5-ABDFGHIJKLMNO,2-6-ABDEFGIJKLM,3-2-DEG,3-3-K,3-4-BCDGHIJ,4-1-CDEFIJ,4-2-CDFGHIJ,4-3-H,4-4-ABCDEHIKL,5-1-CDEFGH,5-2-ABCDEFGHIJ,5-3-ABCEFGH,5-4-ABCDEGH,5-5-ABCDEFGHI</v>
      </c>
      <c r="BG9" s="306" t="str">
        <f>IF(未改造舰娘!$BR5="","",未改造舰娘!$BR5)</f>
        <v>极地奏鸣曲 Ex-1-1-CDEFIJABDFGHI,Ex-1-2-ABCDEHIKLABDFGHI,Ex-2-ABCDEFGHIJKLMN,Ex-2-1-ABCDEFGHIJ,Ex-2-2-ABEFGHDEGHJK,Ex-2-3-ABDEFGHIL,Ex-3-ABCDEFGHIJKLMOPQ,Ex-4-ABCDEFGHJKMNOP,Ex-1-3-ABDFGHIJ,Ex-3-2-K,Ex-3-3-CDHIJ,Ex-4-1-ABDEFGIJKLM；轰隆轰隆大作战 Ex-1-CEFGHI,Ex-2-BCEGHJL,Ex-5-BDFGHIKLMOPQ,Ex-8-ABCDEFGHIM；扑火之蛾 Ex-1-ABCDEFGHIJ,Ex-2-ABCDEFGHIJKL,Ex-3-ABCDEFGHIJKLM,Ex-4-ABCDEFGHIJKLMN,Ex-5-ABCDEFGHIJKLMN,Ex-6-ABCDEFGHIJ,Ex-9-ABCDEFGHIJKLMN,Ex-10-ABCDEFGHIJKLMN；未命名 Ex-1-ABCDEFHJKLM,Ex-3-BCDEFGHIJKLMNOPRSβ,Ex-7-ABCDEFHJKLM,Ex-9-BCDEFGHIJKLMNOPRSβ；决战九段坂 Ex-1-NO,Ex-7-NO；中间岛战役 Ex-1-BCDE,Ex-2-ABDEG,Ex-3-ABCDEFGJL,Ex-4-ABCDFGK,Ex-5-A,Ex-6-ABDE,Ex-8-ABCDEIJL,Ex-10-A；两周年活动 妄想舰队歼灭作战-ABCD,地狱群岛攻略作战-ABCDFKM；莱特湾战役 Ex-1-CEFGHI,Ex-2-CEGHL,Ex-3-HJL,Ex-4-ABCDEFHIM,Ex-5-BDFGHIKLMOPQ,Ex-8-ABCDFHIM,Ex-9-BDFGHIKLMOPQ；急速东方快车 Ex-5-ABCDEFGHJKLMNO,Ex-6-ABCDEFGIJLMNOPR,Ex-7-ABCEFHIJKLMNOQR；所罗门之晓 Ex-1-L,Ex-3-ABCDEFGHIJKMNOPQ,Ex-5-ABCDEFGHIJKLNPQR,Ex-6-ABCDEFGHJKL,Ex-8-ABCDEFGHIJKMNOPQ,Ex-10-ABCDEFGHIJKLNPQR；地狱群岛攻略作战 Ex-1-E,Ex-2-BCDEFI,Ex-3-ABDEFGHI,Ex-4-ABCDEFGHKMN,Ex-5-ACDEF,Ex-6-BCDEI,Ex-7-ADEFGHI,Ex-8-ABCDEFGHJKMN；熔炉大混战 Ex-1-J,Ex-3-DEFGHIJKL,Ex-5-ABCDEFGHIJKL,Ex-7-ABCDEFGHIJKLMN,Ex-8-CDEFGHIJ,Ex-10-ABCDEFGHIJKL,Ex-12-ABCDEFGHIJKL,Ex-14-ABCDEFGHIJKLMN</v>
      </c>
      <c r="BH9" s="306"/>
      <c r="BU9" s="304">
        <f>IFERROR(VLOOKUP(AL9,装备!$B:$C,2,0),0)</f>
        <v>2</v>
      </c>
      <c r="BV9" s="304">
        <f>IFERROR(VLOOKUP($AL9,装备!$B:$Q,5,0),0)</f>
        <v>0</v>
      </c>
      <c r="BW9" s="304">
        <f>IFERROR(VLOOKUP($AL9,装备!$B:$Q,6,0),0)</f>
        <v>15</v>
      </c>
      <c r="BX9" s="304">
        <f>IFERROR(VLOOKUP($AL9,装备!$B:$Q,7,0),0)</f>
        <v>0</v>
      </c>
      <c r="BY9" s="304">
        <f>IFERROR(VLOOKUP($AL9,装备!$B:$Q,8,0),0)</f>
        <v>0</v>
      </c>
      <c r="BZ9" s="304">
        <f>IFERROR(VLOOKUP($AL9,装备!$B:$Q,9,0),0)</f>
        <v>0</v>
      </c>
      <c r="CA9" s="304">
        <f>IFERROR(VLOOKUP($AL9,装备!$B:$Q,10,0),0)</f>
        <v>0</v>
      </c>
      <c r="CB9" s="304">
        <f>IFERROR(VLOOKUP($AL9,装备!$B:$Q,11,0),0)</f>
        <v>0</v>
      </c>
      <c r="CC9" s="304" t="str">
        <f>IFERROR(VLOOKUP($AL9,装备!$B:$Q,12,0),0)</f>
        <v>长</v>
      </c>
      <c r="CD9" s="304">
        <f>IFERROR(VLOOKUP($AL9,装备!$B:$Q,13,0),0)</f>
        <v>0</v>
      </c>
      <c r="CE9" s="304">
        <f>IFERROR(VLOOKUP($AL9,装备!$B:$Q,14,0),0)</f>
        <v>0</v>
      </c>
      <c r="CF9" s="304">
        <f>IFERROR(VLOOKUP($AL9,装备!$B:$Q,16,0),0)</f>
        <v>4</v>
      </c>
      <c r="CG9" s="304">
        <f>IFERROR(VLOOKUP($AL9,装备!$B:$Q,5,0),0)</f>
        <v>0</v>
      </c>
      <c r="CH9" s="304">
        <f>IFERROR(VLOOKUP(AM9,装备!$B:$C,2,0),0)</f>
        <v>1</v>
      </c>
      <c r="CI9" s="304">
        <f>IFERROR(VLOOKUP($AM9,装备!$B:$Q,5,0),0)</f>
        <v>0</v>
      </c>
      <c r="CJ9" s="304">
        <f>IFERROR(VLOOKUP($AM9,装备!$B:$Q,6,0),0)</f>
        <v>2</v>
      </c>
      <c r="CK9" s="304">
        <f>IFERROR(VLOOKUP($AM9,装备!$B:$Q,7,0),0)</f>
        <v>0</v>
      </c>
      <c r="CL9" s="304">
        <f>IFERROR(VLOOKUP($AM9,装备!$B:$Q,8,0),0)</f>
        <v>0</v>
      </c>
      <c r="CM9" s="304">
        <f>IFERROR(VLOOKUP($AM9,装备!$B:$Q,9,0),0)</f>
        <v>0</v>
      </c>
      <c r="CN9" s="304">
        <f>IFERROR(VLOOKUP($AM9,装备!$B:$Q,10,0),0)</f>
        <v>0</v>
      </c>
      <c r="CO9" s="304">
        <f>IFERROR(VLOOKUP($AM9,装备!$B:$Q,11,0),0)</f>
        <v>0</v>
      </c>
      <c r="CP9" s="304" t="str">
        <f>IFERROR(VLOOKUP($AM9,装备!$B:$Q,12,0),0)</f>
        <v>中</v>
      </c>
      <c r="CQ9" s="304">
        <f>IFERROR(VLOOKUP($AM9,装备!$B:$Q,13,0),0)</f>
        <v>0</v>
      </c>
      <c r="CR9" s="304">
        <f>IFERROR(VLOOKUP($AM9,装备!$B:$Q,14,0),0)</f>
        <v>0</v>
      </c>
      <c r="CS9" s="304">
        <f>IFERROR(VLOOKUP($AM9,装备!$B:$Q,16,0),0)</f>
        <v>0</v>
      </c>
      <c r="CT9" s="304">
        <f>IFERROR(VLOOKUP($AM9,装备!$B:$Q,5,0),0)</f>
        <v>0</v>
      </c>
      <c r="CU9" s="304">
        <f>IFERROR(VLOOKUP(AN9,装备!$B:$C,2,0),0)</f>
        <v>0</v>
      </c>
      <c r="CV9" s="304">
        <f>IFERROR(VLOOKUP($AN9,装备!$B:$Q,5,0),0)</f>
        <v>0</v>
      </c>
      <c r="CW9" s="304">
        <f>IFERROR(VLOOKUP($AN9,装备!$B:$Q,6,0),0)</f>
        <v>0</v>
      </c>
      <c r="CX9" s="304">
        <f>IFERROR(VLOOKUP($AN9,装备!$B:$Q,7,0),0)</f>
        <v>0</v>
      </c>
      <c r="CY9" s="304">
        <f>IFERROR(VLOOKUP($AN9,装备!$B:$Q,8,0),0)</f>
        <v>0</v>
      </c>
      <c r="CZ9" s="304">
        <f>IFERROR(VLOOKUP($AN9,装备!$B:$Q,9,0),0)</f>
        <v>0</v>
      </c>
      <c r="DA9" s="304">
        <f>IFERROR(VLOOKUP($AN9,装备!$B:$Q,10,0),0)</f>
        <v>0</v>
      </c>
      <c r="DB9" s="304">
        <f>IFERROR(VLOOKUP($AN9,装备!$B:$Q,11,0),0)</f>
        <v>0</v>
      </c>
      <c r="DC9" s="304">
        <f>IFERROR(VLOOKUP($AN9,装备!$B:$Q,12,0),0)</f>
        <v>0</v>
      </c>
      <c r="DD9" s="304">
        <f>IFERROR(VLOOKUP($AN9,装备!$B:$Q,13,0),0)</f>
        <v>0</v>
      </c>
      <c r="DE9" s="304">
        <f>IFERROR(VLOOKUP($AN9,装备!$B:$Q,14,0),0)</f>
        <v>0</v>
      </c>
      <c r="DF9" s="304">
        <f>IFERROR(VLOOKUP($AN9,装备!$B:$Q,16,0),0)</f>
        <v>0</v>
      </c>
      <c r="DG9" s="304">
        <f>IFERROR(VLOOKUP($AN9,装备!$B:$Q,5,0),0)</f>
        <v>0</v>
      </c>
      <c r="DH9" s="304">
        <f>IFERROR(VLOOKUP(AO9,装备!$B:$C,2,0),0)</f>
        <v>0</v>
      </c>
      <c r="DI9" s="304">
        <f>IFERROR(VLOOKUP($AO9,装备!$B:$Q,5,0),0)</f>
        <v>0</v>
      </c>
      <c r="DJ9" s="304">
        <f>IFERROR(VLOOKUP($AO9,装备!$B:$Q,6,0),0)</f>
        <v>0</v>
      </c>
      <c r="DK9" s="304">
        <f>IFERROR(VLOOKUP($AO9,装备!$B:$Q,7,0),0)</f>
        <v>0</v>
      </c>
      <c r="DL9" s="304">
        <f>IFERROR(VLOOKUP($AO9,装备!$B:$Q,8,0),0)</f>
        <v>0</v>
      </c>
      <c r="DM9" s="304">
        <f>IFERROR(VLOOKUP($AO9,装备!$B:$Q,9,0),0)</f>
        <v>0</v>
      </c>
      <c r="DN9" s="304">
        <f>IFERROR(VLOOKUP($AO9,装备!$B:$Q,10,0),0)</f>
        <v>0</v>
      </c>
      <c r="DO9" s="304">
        <f>IFERROR(VLOOKUP($AO9,装备!$B:$Q,11,0),0)</f>
        <v>0</v>
      </c>
      <c r="DP9" s="304">
        <f>IFERROR(VLOOKUP($AO9,装备!$B:$Q,12,0),0)</f>
        <v>0</v>
      </c>
      <c r="DQ9" s="304">
        <f>IFERROR(VLOOKUP($AO9,装备!$B:$Q,13,0),0)</f>
        <v>0</v>
      </c>
      <c r="DR9" s="304">
        <f>IFERROR(VLOOKUP($AO9,装备!$B:$Q,14,0),0)</f>
        <v>0</v>
      </c>
      <c r="DS9" s="304">
        <f>IFERROR(VLOOKUP($AO9,装备!$B:$Q,16,0),0)</f>
        <v>0</v>
      </c>
      <c r="DT9" s="304">
        <f>IFERROR(VLOOKUP($AO9,装备!$B:$Q,5,0),0)</f>
        <v>0</v>
      </c>
    </row>
    <row r="10" spans="1:124" hidden="1">
      <c r="A10" s="301">
        <f>未改造舰娘!$A6</f>
        <v>10000513</v>
      </c>
      <c r="B10" s="354" t="s">
        <v>24</v>
      </c>
      <c r="C10" s="323"/>
      <c r="D10" s="323">
        <f t="shared" si="0"/>
        <v>110</v>
      </c>
      <c r="E10" s="303">
        <f>未改造舰娘!$C6</f>
        <v>3</v>
      </c>
      <c r="F10" s="304" t="str">
        <f>未改造舰娘!$D6</f>
        <v>战列</v>
      </c>
      <c r="G10" s="304" t="str">
        <f>未改造舰娘!$E6</f>
        <v>大型</v>
      </c>
      <c r="H10" s="304" t="str">
        <f>未改造舰娘!$F6</f>
        <v>主力舰</v>
      </c>
      <c r="I10" s="460">
        <f>未改造舰娘!$AR6</f>
        <v>4</v>
      </c>
      <c r="J10" s="304" t="str">
        <f>未改造舰娘!$G6</f>
        <v>日本</v>
      </c>
      <c r="K10" s="312">
        <f>未改造舰娘!$H6+(BV10+CI10+CV10+DI10)*$C$2</f>
        <v>74</v>
      </c>
      <c r="L10" s="304">
        <f>未改造舰娘!$I6</f>
        <v>2</v>
      </c>
      <c r="M10" s="304">
        <f>未改造舰娘!$J6</f>
        <v>2</v>
      </c>
      <c r="N10" s="518">
        <f>未改造舰娘!$K6</f>
        <v>2</v>
      </c>
      <c r="O10" s="304">
        <f>未改造舰娘!$L6+((CE10+CR10+DE10+DR10)*$C$2)</f>
        <v>16</v>
      </c>
      <c r="P10" s="304" t="str">
        <f>IF($C$2=1,(IF(ISERROR(FIND("超长",未改造舰娘!$M6&amp;CC10&amp;CP10&amp;DC10&amp;DP10,1)),IF(ISERROR(FIND("长",未改造舰娘!$M6&amp;CC10&amp;CP10&amp;DC10&amp;DP10,1)),IF(ISERROR(FIND("中",未改造舰娘!$M6&amp;CC10&amp;CP10&amp;DC10&amp;DP10,1)),IF(ISERROR(FIND("短",未改造舰娘!$M6&amp;CC10&amp;CP10&amp;DC10&amp;DP10,1)),IF(ISERROR(FIND("无",未改造舰娘!$M6&amp;CC10&amp;CP10&amp;DC10&amp;DP10,1)),0,"无"),"短"),"中"),"长"),"超长")),未改造舰娘!$M6)</f>
        <v>长</v>
      </c>
      <c r="Q10" s="303">
        <f>未改造舰娘!$N6</f>
        <v>24.5</v>
      </c>
      <c r="R10" s="304">
        <f>(未改造舰娘!$P6)+(未改造舰娘!$Q6)*$C$3+((BW10+CJ10+CW10+DJ10)*$C$2)</f>
        <v>91</v>
      </c>
      <c r="S10" s="304">
        <f>(未改造舰娘!$R6)+(未改造舰娘!$S6)*$C$3+((BY10+CL10+CY10+DL10)*$C$2)</f>
        <v>0</v>
      </c>
      <c r="T10" s="304">
        <f>(未改造舰娘!$T6)+(未改造舰娘!$U6)*$C$3+((BX10+CK10+CX10+DK10)*$C$2)</f>
        <v>82</v>
      </c>
      <c r="U10" s="304">
        <f>(未改造舰娘!$V6)+(未改造舰娘!$W6)*$C$3+((CG10+CT10+DG10+DT10)*$C$2)</f>
        <v>52</v>
      </c>
      <c r="V10" s="305">
        <f>INT((((未改造舰娘!$Y6)-(未改造舰娘!$X6))*(((IF(D10=0,C10,D10))-1)/99))+未改造舰娘!$X6)+((CB10+CO10+DB10+DO10)*$C$2)</f>
        <v>94</v>
      </c>
      <c r="W10" s="304">
        <f>INT((((未改造舰娘!$AA6)-(未改造舰娘!$Z6))*(((IF(D10=0,C10,D10))-1)/99))+未改造舰娘!$Z6)+((CD10+CQ10+DD10+DQ10)*$C$2)</f>
        <v>46</v>
      </c>
      <c r="X10" s="304">
        <f>INT((((未改造舰娘!$AC6)-(未改造舰娘!$AB6))*(((IF(D10=0,C10,D10))-1)/99))+未改造舰娘!$AB6)+((CA10+CN10+DA10+DN10)*$C$2)</f>
        <v>37</v>
      </c>
      <c r="Y10" s="303">
        <f>INT((((未改造舰娘!$AE6)-(未改造舰娘!$AD6))*(((IF(D10=0,C10,D10))-1)/99))+未改造舰娘!$AD6)+((BZ10+CM10+CZ10+DM10)*$C$2)</f>
        <v>0</v>
      </c>
      <c r="Z10" s="474">
        <f>IF(未改造舰娘!$AF6=0,"",未改造舰娘!$AF6)</f>
        <v>3</v>
      </c>
      <c r="AA10" s="304">
        <f>IF(未改造舰娘!$AG6="","",未改造舰娘!$AG6)</f>
        <v>3</v>
      </c>
      <c r="AB10" s="304">
        <f>IF(未改造舰娘!$AH6="","",未改造舰娘!$AH6)</f>
        <v>3</v>
      </c>
      <c r="AC10" s="304">
        <f>IF(未改造舰娘!$AI6="","",未改造舰娘!$AI6)</f>
        <v>3</v>
      </c>
      <c r="AD10" s="304">
        <f>IF(未改造舰娘!$AJ6="","",未改造舰娘!$AJ6)</f>
        <v>12</v>
      </c>
      <c r="AE10" s="305">
        <f>IF(未改造舰娘!$AK6="","",未改造舰娘!$AK6)</f>
        <v>20</v>
      </c>
      <c r="AF10" s="304" t="str">
        <f>IF(未改造舰娘!$AL6="","",未改造舰娘!$AL6)</f>
        <v/>
      </c>
      <c r="AG10" s="304">
        <f>IF(未改造舰娘!$AM6="","",未改造舰娘!$AM6)</f>
        <v>100</v>
      </c>
      <c r="AH10" s="304">
        <f>IF(未改造舰娘!$AN6="","",未改造舰娘!$AN6)</f>
        <v>900</v>
      </c>
      <c r="AI10" s="304">
        <f>IF(未改造舰娘!$AO6="","",未改造舰娘!$AO6)</f>
        <v>400</v>
      </c>
      <c r="AJ10" s="304" t="str">
        <f>IF(未改造舰娘!$AP6="","",未改造舰娘!$AP6)</f>
        <v>航母核心</v>
      </c>
      <c r="AK10" s="303">
        <f>IF(未改造舰娘!$AQ6="","",未改造舰娘!$AQ6)</f>
        <v>4</v>
      </c>
      <c r="AL10" s="306" t="str">
        <f>IF(未改造舰娘!$AS6="","",未改造舰娘!$AS6)</f>
        <v>J国35.6厘米连装炮</v>
      </c>
      <c r="AM10" s="306" t="str">
        <f>IF(未改造舰娘!$AT6="","",未改造舰娘!$AT6)</f>
        <v>J国14厘米单装炮</v>
      </c>
      <c r="AN10" s="306" t="str">
        <f>IF(未改造舰娘!$AU6="","",未改造舰娘!$AU6)</f>
        <v/>
      </c>
      <c r="AO10" s="306" t="str">
        <f>IF(未改造舰娘!$AV6="","",未改造舰娘!$AV6)</f>
        <v/>
      </c>
      <c r="AP10" s="307" t="str">
        <f>IF(未改造舰娘!$AW6="","",未改造舰娘!$AW6)</f>
        <v/>
      </c>
      <c r="AQ10" s="308" t="str">
        <f>IF(未改造舰娘!$AX6="","",未改造舰娘!$AX6)</f>
        <v/>
      </c>
      <c r="AR10" s="304">
        <f>IF(未改造舰娘!$AY6="","",未改造舰娘!$AY6)</f>
        <v>85</v>
      </c>
      <c r="AS10" s="304">
        <f>IF(未改造舰娘!$AZ6="","",未改造舰娘!$AZ6)</f>
        <v>120</v>
      </c>
      <c r="AT10" s="304">
        <f>IF(未改造舰娘!$BA6="","",未改造舰娘!$BA6)</f>
        <v>2.5</v>
      </c>
      <c r="AU10" s="304">
        <f>IF(未改造舰娘!$BB6="","",未改造舰娘!$BB6)</f>
        <v>5.0999999999999996</v>
      </c>
      <c r="AV10" s="305">
        <f>IF((未改造舰娘!$BG6+未改造舰娘!$BK6*$C$4)=0,"",(未改造舰娘!$BG6+未改造舰娘!$BK6*$C$4))</f>
        <v>50</v>
      </c>
      <c r="AW10" s="304">
        <f>IF((未改造舰娘!$BH6+未改造舰娘!$BL6*$C$4)=0,"",(未改造舰娘!$BH6+未改造舰娘!$BL6*$C$4))</f>
        <v>72</v>
      </c>
      <c r="AX10" s="304">
        <f>IF((未改造舰娘!$BI6+未改造舰娘!$BM6*$C$4)=0,"",(未改造舰娘!$BI6+未改造舰娘!$BM6*$C$4))</f>
        <v>76</v>
      </c>
      <c r="AY10" s="303" t="str">
        <f>IF((未改造舰娘!$BJ6+未改造舰娘!$BN6*$C$4)=0,"",(未改造舰娘!$BJ6+未改造舰娘!$BN6*$C$4))</f>
        <v/>
      </c>
      <c r="AZ10" s="500">
        <f>IF(未改造舰娘!BC6="","",未改造舰娘!BC6)</f>
        <v>71</v>
      </c>
      <c r="BA10" s="500">
        <f>IF(未改造舰娘!BD6="","",未改造舰娘!BD6)</f>
        <v>0</v>
      </c>
      <c r="BB10" s="500">
        <f>IF(未改造舰娘!BE6="","",未改造舰娘!BE6)</f>
        <v>62</v>
      </c>
      <c r="BC10" s="498">
        <f>IF(未改造舰娘!BF6="","",未改造舰娘!BF6)</f>
        <v>11</v>
      </c>
      <c r="BD10" s="125" t="s">
        <v>1222</v>
      </c>
      <c r="BE10" s="506">
        <v>0.1875</v>
      </c>
      <c r="BF10" s="306" t="str">
        <f>IF(未改造舰娘!$BQ6="","",未改造舰娘!$BQ6)</f>
        <v>1-4-E,2-1-CEF,2-2-G,2-5-ABDEFGHIJKLMNO,2-6-ABDEFGIJKLM,3-1-I,3-3-CDEFGHJK,3-4-BCDGHIJ,4-1-I,4-2-CDFGHIJ,4-3-CEFGH,4-4-ABCDEHIKL,5-1-CDEFGH,5-2-ABCDEFGHIJ,5-3-ABCEFGH,5-4-ABCDEGH,5-5-ABCDEFGHI</v>
      </c>
      <c r="BG10" s="306" t="str">
        <f>IF(未改造舰娘!$BR6="","",未改造舰娘!$BR6)</f>
        <v>极地奏鸣曲 Ex-1-ABCDEFGHIJK,Ex-1-1-IABDFGHI,Ex-1-2-ABCDEHIKLABDFGHI,Ex-2-ABCDEFGHIJKLMN,Ex-2-1-ABCDEFGHJG,Ex-2-2-ABCEFGH,Ex-2-3-ABDEFGHI,Ex-4-ABCDEFGHJKMNOP,Ex-1-3-ABDFGHIJ,Ex-3-1-I,Ex-3-2-CDEFGHJK,Ex-3-3-CDHIJ,Ex-4-1-ABDEFGIJKLM；轰隆轰隆大作战 Ex-3-ADFGHJKL,Ex-4-ABCDEFGHIM,Ex-7-DGHJL,Ex-9-BDFGHIKMOPQ；扑火之蛾 Ex-1-ABCDEFGHIJ,Ex-3-ABCDEFGHIJKLM,Ex-4-ABCDEFGHIJKLMN,Ex-5-ABCDEFGHIJKLMN,Ex-7-ABCDEFGHIJKL,Ex-8-ABCDEFGHIJKLM；未命名 Ex-1-ABCDEFHJKLM,Ex-2-ABCDEFGHIJNOβ,Ex-3-BCDEFGHIJKLMNOPRSβ,Ex-7-ABCDEFHJKLM,Ex-8-ABCDEFGHIJNOβ,Ex-9-BCDEFGHIJKLMNOPRSβ；决战九段坂 Ex-1-NO,Ex-2-Q,Ex-7-NO,Ex-8-Q；中间岛战役 Ex-1-BCDE,Ex-2-ABDEG,Ex-3-ABCDEFGJL,Ex-4-ABCDFGHK,Ex-5-A,Ex-6-ABDE,Ex-7-BDEG,Ex-9-ABCDFGHK；两周年活动 妄想舰队歼灭作战-ABCD,地狱群岛攻略作战-ABCDFKM；莱特湾战役 Ex-1-CEFGHI,Ex-2-BCEGHJL,Ex-4-ABCDEFHIM,Ex-5-BDFGHIKLMOPQ,Ex-7-DHJL,Ex-8-ABCDFHIM,Ex-9-BDFGHIKMOPQ；急速东方快车 Ex-5-ABCDEFGHJKLMNO,Ex-6-ABCDEFGIJLMNOPR,Ex-7-ABCEFHIJKLMNOQR；所罗门之晓 Ex-1-L,Ex-3-ABCDEFGHIJKMNOPQ,Ex-5-ABCDEFGHIJKLNPQR,Ex-6-ABCDEFGHJKL,Ex-8-ABCDEFGHIJKMNOPQ,Ex-10-ABCDEFGHIJKLNPQR；地狱群岛攻略作战 Ex-1-E,Ex-2-BCDEFI,Ex-3-ADEFGHI,Ex-4-ABCDEFGHIJKMN,Ex-5-ACDEF,Ex-6-BCDEFI,Ex-7-ABDEFGHI,Ex-8-ABCDEFGHIJKMN；熔炉大混战 Ex-1-J,Ex-3-DEFGHIJKL,Ex-5-ABCDEFGHIJKL,Ex-7-ABCDEFGHIJKLMN,Ex-8-CDEFGHIJ,Ex-10-ABCDEFGHIJKL,Ex-12-ABCDEFGHIJKL,Ex-14-ABCDEFGHIJKLMN</v>
      </c>
      <c r="BH10" s="306"/>
      <c r="BU10" s="304">
        <f>IFERROR(VLOOKUP(AL10,装备!$B:$C,2,0),0)</f>
        <v>2</v>
      </c>
      <c r="BV10" s="304">
        <f>IFERROR(VLOOKUP($AL10,装备!$B:$Q,5,0),0)</f>
        <v>0</v>
      </c>
      <c r="BW10" s="304">
        <f>IFERROR(VLOOKUP($AL10,装备!$B:$Q,6,0),0)</f>
        <v>15</v>
      </c>
      <c r="BX10" s="304">
        <f>IFERROR(VLOOKUP($AL10,装备!$B:$Q,7,0),0)</f>
        <v>0</v>
      </c>
      <c r="BY10" s="304">
        <f>IFERROR(VLOOKUP($AL10,装备!$B:$Q,8,0),0)</f>
        <v>0</v>
      </c>
      <c r="BZ10" s="304">
        <f>IFERROR(VLOOKUP($AL10,装备!$B:$Q,9,0),0)</f>
        <v>0</v>
      </c>
      <c r="CA10" s="304">
        <f>IFERROR(VLOOKUP($AL10,装备!$B:$Q,10,0),0)</f>
        <v>0</v>
      </c>
      <c r="CB10" s="304">
        <f>IFERROR(VLOOKUP($AL10,装备!$B:$Q,11,0),0)</f>
        <v>0</v>
      </c>
      <c r="CC10" s="304" t="str">
        <f>IFERROR(VLOOKUP($AL10,装备!$B:$Q,12,0),0)</f>
        <v>长</v>
      </c>
      <c r="CD10" s="304">
        <f>IFERROR(VLOOKUP($AL10,装备!$B:$Q,13,0),0)</f>
        <v>0</v>
      </c>
      <c r="CE10" s="304">
        <f>IFERROR(VLOOKUP($AL10,装备!$B:$Q,14,0),0)</f>
        <v>0</v>
      </c>
      <c r="CF10" s="304">
        <f>IFERROR(VLOOKUP($AL10,装备!$B:$Q,16,0),0)</f>
        <v>4</v>
      </c>
      <c r="CG10" s="304">
        <f>IFERROR(VLOOKUP($AL10,装备!$B:$Q,5,0),0)</f>
        <v>0</v>
      </c>
      <c r="CH10" s="304">
        <f>IFERROR(VLOOKUP(AM10,装备!$B:$C,2,0),0)</f>
        <v>1</v>
      </c>
      <c r="CI10" s="304">
        <f>IFERROR(VLOOKUP($AM10,装备!$B:$Q,5,0),0)</f>
        <v>0</v>
      </c>
      <c r="CJ10" s="304">
        <f>IFERROR(VLOOKUP($AM10,装备!$B:$Q,6,0),0)</f>
        <v>2</v>
      </c>
      <c r="CK10" s="304">
        <f>IFERROR(VLOOKUP($AM10,装备!$B:$Q,7,0),0)</f>
        <v>0</v>
      </c>
      <c r="CL10" s="304">
        <f>IFERROR(VLOOKUP($AM10,装备!$B:$Q,8,0),0)</f>
        <v>0</v>
      </c>
      <c r="CM10" s="304">
        <f>IFERROR(VLOOKUP($AM10,装备!$B:$Q,9,0),0)</f>
        <v>0</v>
      </c>
      <c r="CN10" s="304">
        <f>IFERROR(VLOOKUP($AM10,装备!$B:$Q,10,0),0)</f>
        <v>0</v>
      </c>
      <c r="CO10" s="304">
        <f>IFERROR(VLOOKUP($AM10,装备!$B:$Q,11,0),0)</f>
        <v>0</v>
      </c>
      <c r="CP10" s="304" t="str">
        <f>IFERROR(VLOOKUP($AM10,装备!$B:$Q,12,0),0)</f>
        <v>中</v>
      </c>
      <c r="CQ10" s="304">
        <f>IFERROR(VLOOKUP($AM10,装备!$B:$Q,13,0),0)</f>
        <v>0</v>
      </c>
      <c r="CR10" s="304">
        <f>IFERROR(VLOOKUP($AM10,装备!$B:$Q,14,0),0)</f>
        <v>0</v>
      </c>
      <c r="CS10" s="304">
        <f>IFERROR(VLOOKUP($AM10,装备!$B:$Q,16,0),0)</f>
        <v>0</v>
      </c>
      <c r="CT10" s="304">
        <f>IFERROR(VLOOKUP($AM10,装备!$B:$Q,5,0),0)</f>
        <v>0</v>
      </c>
      <c r="CU10" s="304">
        <f>IFERROR(VLOOKUP(AN10,装备!$B:$C,2,0),0)</f>
        <v>0</v>
      </c>
      <c r="CV10" s="304">
        <f>IFERROR(VLOOKUP($AN10,装备!$B:$Q,5,0),0)</f>
        <v>0</v>
      </c>
      <c r="CW10" s="304">
        <f>IFERROR(VLOOKUP($AN10,装备!$B:$Q,6,0),0)</f>
        <v>0</v>
      </c>
      <c r="CX10" s="304">
        <f>IFERROR(VLOOKUP($AN10,装备!$B:$Q,7,0),0)</f>
        <v>0</v>
      </c>
      <c r="CY10" s="304">
        <f>IFERROR(VLOOKUP($AN10,装备!$B:$Q,8,0),0)</f>
        <v>0</v>
      </c>
      <c r="CZ10" s="304">
        <f>IFERROR(VLOOKUP($AN10,装备!$B:$Q,9,0),0)</f>
        <v>0</v>
      </c>
      <c r="DA10" s="304">
        <f>IFERROR(VLOOKUP($AN10,装备!$B:$Q,10,0),0)</f>
        <v>0</v>
      </c>
      <c r="DB10" s="304">
        <f>IFERROR(VLOOKUP($AN10,装备!$B:$Q,11,0),0)</f>
        <v>0</v>
      </c>
      <c r="DC10" s="304">
        <f>IFERROR(VLOOKUP($AN10,装备!$B:$Q,12,0),0)</f>
        <v>0</v>
      </c>
      <c r="DD10" s="304">
        <f>IFERROR(VLOOKUP($AN10,装备!$B:$Q,13,0),0)</f>
        <v>0</v>
      </c>
      <c r="DE10" s="304">
        <f>IFERROR(VLOOKUP($AN10,装备!$B:$Q,14,0),0)</f>
        <v>0</v>
      </c>
      <c r="DF10" s="304">
        <f>IFERROR(VLOOKUP($AN10,装备!$B:$Q,16,0),0)</f>
        <v>0</v>
      </c>
      <c r="DG10" s="304">
        <f>IFERROR(VLOOKUP($AN10,装备!$B:$Q,5,0),0)</f>
        <v>0</v>
      </c>
      <c r="DH10" s="304">
        <f>IFERROR(VLOOKUP(AO10,装备!$B:$C,2,0),0)</f>
        <v>0</v>
      </c>
      <c r="DI10" s="304">
        <f>IFERROR(VLOOKUP($AO10,装备!$B:$Q,5,0),0)</f>
        <v>0</v>
      </c>
      <c r="DJ10" s="304">
        <f>IFERROR(VLOOKUP($AO10,装备!$B:$Q,6,0),0)</f>
        <v>0</v>
      </c>
      <c r="DK10" s="304">
        <f>IFERROR(VLOOKUP($AO10,装备!$B:$Q,7,0),0)</f>
        <v>0</v>
      </c>
      <c r="DL10" s="304">
        <f>IFERROR(VLOOKUP($AO10,装备!$B:$Q,8,0),0)</f>
        <v>0</v>
      </c>
      <c r="DM10" s="304">
        <f>IFERROR(VLOOKUP($AO10,装备!$B:$Q,9,0),0)</f>
        <v>0</v>
      </c>
      <c r="DN10" s="304">
        <f>IFERROR(VLOOKUP($AO10,装备!$B:$Q,10,0),0)</f>
        <v>0</v>
      </c>
      <c r="DO10" s="304">
        <f>IFERROR(VLOOKUP($AO10,装备!$B:$Q,11,0),0)</f>
        <v>0</v>
      </c>
      <c r="DP10" s="304">
        <f>IFERROR(VLOOKUP($AO10,装备!$B:$Q,12,0),0)</f>
        <v>0</v>
      </c>
      <c r="DQ10" s="304">
        <f>IFERROR(VLOOKUP($AO10,装备!$B:$Q,13,0),0)</f>
        <v>0</v>
      </c>
      <c r="DR10" s="304">
        <f>IFERROR(VLOOKUP($AO10,装备!$B:$Q,14,0),0)</f>
        <v>0</v>
      </c>
      <c r="DS10" s="304">
        <f>IFERROR(VLOOKUP($AO10,装备!$B:$Q,16,0),0)</f>
        <v>0</v>
      </c>
      <c r="DT10" s="304">
        <f>IFERROR(VLOOKUP($AO10,装备!$B:$Q,5,0),0)</f>
        <v>0</v>
      </c>
    </row>
    <row r="11" spans="1:124" hidden="1">
      <c r="A11" s="301">
        <f>未改造舰娘!$A7</f>
        <v>10000613</v>
      </c>
      <c r="B11" s="354" t="s">
        <v>623</v>
      </c>
      <c r="C11" s="323"/>
      <c r="D11" s="323">
        <f t="shared" si="0"/>
        <v>110</v>
      </c>
      <c r="E11" s="303">
        <f>未改造舰娘!$C7</f>
        <v>5</v>
      </c>
      <c r="F11" s="304" t="str">
        <f>未改造舰娘!$D7</f>
        <v>战列</v>
      </c>
      <c r="G11" s="304" t="str">
        <f>未改造舰娘!$E7</f>
        <v>大型</v>
      </c>
      <c r="H11" s="304" t="str">
        <f>未改造舰娘!$F7</f>
        <v>主力舰</v>
      </c>
      <c r="I11" s="460">
        <f>未改造舰娘!$AR7</f>
        <v>4</v>
      </c>
      <c r="J11" s="304" t="str">
        <f>未改造舰娘!$G7</f>
        <v>德国</v>
      </c>
      <c r="K11" s="312">
        <f>未改造舰娘!$H7+(BV11+CI11+CV11+DI11)*$C$2</f>
        <v>90</v>
      </c>
      <c r="L11" s="304">
        <f>未改造舰娘!$I7</f>
        <v>2</v>
      </c>
      <c r="M11" s="304">
        <f>未改造舰娘!$J7</f>
        <v>3</v>
      </c>
      <c r="N11" s="518">
        <f>未改造舰娘!$K7</f>
        <v>3</v>
      </c>
      <c r="O11" s="304">
        <f>未改造舰娘!$L7+((CE11+CR11+DE11+DR11)*$C$2)</f>
        <v>15</v>
      </c>
      <c r="P11" s="304" t="str">
        <f>IF($C$2=1,(IF(ISERROR(FIND("超长",未改造舰娘!$M7&amp;CC11&amp;CP11&amp;DC11&amp;DP11,1)),IF(ISERROR(FIND("长",未改造舰娘!$M7&amp;CC11&amp;CP11&amp;DC11&amp;DP11,1)),IF(ISERROR(FIND("中",未改造舰娘!$M7&amp;CC11&amp;CP11&amp;DC11&amp;DP11,1)),IF(ISERROR(FIND("短",未改造舰娘!$M7&amp;CC11&amp;CP11&amp;DC11&amp;DP11,1)),IF(ISERROR(FIND("无",未改造舰娘!$M7&amp;CC11&amp;CP11&amp;DC11&amp;DP11,1)),0,"无"),"短"),"中"),"长"),"超长")),未改造舰娘!$M7)</f>
        <v>长</v>
      </c>
      <c r="Q11" s="303">
        <f>未改造舰娘!$N7</f>
        <v>30</v>
      </c>
      <c r="R11" s="304">
        <f>(未改造舰娘!$P7)+(未改造舰娘!$Q7)*$C$3+((BW11+CJ11+CW11+DJ11)*$C$2)</f>
        <v>92</v>
      </c>
      <c r="S11" s="304">
        <f>(未改造舰娘!$R7)+(未改造舰娘!$S7)*$C$3+((BY11+CL11+CY11+DL11)*$C$2)</f>
        <v>0</v>
      </c>
      <c r="T11" s="304">
        <f>(未改造舰娘!$T7)+(未改造舰娘!$U7)*$C$3+((BX11+CK11+CX11+DK11)*$C$2)</f>
        <v>100</v>
      </c>
      <c r="U11" s="304">
        <f>(未改造舰娘!$V7)+(未改造舰娘!$W7)*$C$3+((CG11+CT11+DG11+DT11)*$C$2)</f>
        <v>55</v>
      </c>
      <c r="V11" s="305">
        <f>INT((((未改造舰娘!$Y7)-(未改造舰娘!$X7))*(((IF(D11=0,C11,D11))-1)/99))+未改造舰娘!$X7)+((CB11+CO11+DB11+DO11)*$C$2)</f>
        <v>96</v>
      </c>
      <c r="W11" s="304">
        <f>INT((((未改造舰娘!$AA7)-(未改造舰娘!$Z7))*(((IF(D11=0,C11,D11))-1)/99))+未改造舰娘!$Z7)+((CD11+CQ11+DD11+DQ11)*$C$2)</f>
        <v>48</v>
      </c>
      <c r="X11" s="304">
        <f>INT((((未改造舰娘!$AC7)-(未改造舰娘!$AB7))*(((IF(D11=0,C11,D11))-1)/99))+未改造舰娘!$AB7)+((CA11+CN11+DA11+DN11)*$C$2)</f>
        <v>43</v>
      </c>
      <c r="Y11" s="303">
        <f>INT((((未改造舰娘!$AE7)-(未改造舰娘!$AD7))*(((IF(D11=0,C11,D11))-1)/99))+未改造舰娘!$AD7)+((BZ11+CM11+CZ11+DM11)*$C$2)</f>
        <v>0</v>
      </c>
      <c r="Z11" s="474">
        <f>IF(未改造舰娘!$AF7=0,"",未改造舰娘!$AF7)</f>
        <v>4</v>
      </c>
      <c r="AA11" s="304">
        <f>IF(未改造舰娘!$AG7="","",未改造舰娘!$AG7)</f>
        <v>4</v>
      </c>
      <c r="AB11" s="304">
        <f>IF(未改造舰娘!$AH7="","",未改造舰娘!$AH7)</f>
        <v>4</v>
      </c>
      <c r="AC11" s="304">
        <f>IF(未改造舰娘!$AI7="","",未改造舰娘!$AI7)</f>
        <v>4</v>
      </c>
      <c r="AD11" s="304">
        <f>IF(未改造舰娘!$AJ7="","",未改造舰娘!$AJ7)</f>
        <v>16</v>
      </c>
      <c r="AE11" s="305">
        <f>IF(未改造舰娘!$AK7="","",未改造舰娘!$AK7)</f>
        <v>75</v>
      </c>
      <c r="AF11" s="304" t="str">
        <f>IF(未改造舰娘!$AL7="","",未改造舰娘!$AL7)</f>
        <v/>
      </c>
      <c r="AG11" s="304" t="str">
        <f>IF(未改造舰娘!$AM7="","",未改造舰娘!$AM7)</f>
        <v/>
      </c>
      <c r="AH11" s="304" t="str">
        <f>IF(未改造舰娘!$AN7="","",未改造舰娘!$AN7)</f>
        <v/>
      </c>
      <c r="AI11" s="304">
        <f>IF(未改造舰娘!$AO7="","",未改造舰娘!$AO7)</f>
        <v>200</v>
      </c>
      <c r="AJ11" s="304" t="str">
        <f>IF(未改造舰娘!$AP7="","",未改造舰娘!$AP7)</f>
        <v>战列核心</v>
      </c>
      <c r="AK11" s="303">
        <f>IF(未改造舰娘!$AQ7="","",未改造舰娘!$AQ7)</f>
        <v>20</v>
      </c>
      <c r="AL11" s="306" t="str">
        <f>IF(未改造舰娘!$AS7="","",未改造舰娘!$AS7)</f>
        <v>G国双联380毫米炮</v>
      </c>
      <c r="AM11" s="306" t="str">
        <f>IF(未改造舰娘!$AT7="","",未改造舰娘!$AT7)</f>
        <v>G国双联150毫米炮</v>
      </c>
      <c r="AN11" s="306" t="str">
        <f>IF(未改造舰娘!$AU7="","",未改造舰娘!$AU7)</f>
        <v>AR-196水上侦察机</v>
      </c>
      <c r="AO11" s="306" t="str">
        <f>IF(未改造舰娘!$AV7="","",未改造舰娘!$AV7)</f>
        <v/>
      </c>
      <c r="AP11" s="307" t="str">
        <f>IF(未改造舰娘!$AW7="","",未改造舰娘!$AW7)</f>
        <v/>
      </c>
      <c r="AQ11" s="308" t="str">
        <f>IF(未改造舰娘!$AX7="","",未改造舰娘!$AX7)</f>
        <v/>
      </c>
      <c r="AR11" s="304">
        <f>IF(未改造舰娘!$AY7="","",未改造舰娘!$AY7)</f>
        <v>90</v>
      </c>
      <c r="AS11" s="304">
        <f>IF(未改造舰娘!$AZ7="","",未改造舰娘!$AZ7)</f>
        <v>130</v>
      </c>
      <c r="AT11" s="304">
        <f>IF(未改造舰娘!$BA7="","",未改造舰娘!$BA7)</f>
        <v>4.2</v>
      </c>
      <c r="AU11" s="304">
        <f>IF(未改造舰娘!$BB7="","",未改造舰娘!$BB7)</f>
        <v>8.8000000000000007</v>
      </c>
      <c r="AV11" s="305">
        <f>IF((未改造舰娘!$BG7+未改造舰娘!$BK7*$C$4)=0,"",(未改造舰娘!$BG7+未改造舰娘!$BK7*$C$4))</f>
        <v>51</v>
      </c>
      <c r="AW11" s="304">
        <f>IF((未改造舰娘!$BH7+未改造舰娘!$BL7*$C$4)=0,"",(未改造舰娘!$BH7+未改造舰娘!$BL7*$C$4))</f>
        <v>73</v>
      </c>
      <c r="AX11" s="304">
        <f>IF((未改造舰娘!$BI7+未改造舰娘!$BM7*$C$4)=0,"",(未改造舰娘!$BI7+未改造舰娘!$BM7*$C$4))</f>
        <v>81</v>
      </c>
      <c r="AY11" s="303">
        <f>IF((未改造舰娘!$BJ7+未改造舰娘!$BN7*$C$4)=0,"",(未改造舰娘!$BJ7+未改造舰娘!$BN7*$C$4))</f>
        <v>2</v>
      </c>
      <c r="AZ11" s="500">
        <f>IF(未改造舰娘!BC7="","",未改造舰娘!BC7)</f>
        <v>72</v>
      </c>
      <c r="BA11" s="500">
        <f>IF(未改造舰娘!BD7="","",未改造舰娘!BD7)</f>
        <v>0</v>
      </c>
      <c r="BB11" s="500">
        <f>IF(未改造舰娘!BE7="","",未改造舰娘!BE7)</f>
        <v>84</v>
      </c>
      <c r="BC11" s="498">
        <f>IF(未改造舰娘!BF7="","",未改造舰娘!BF7)</f>
        <v>13</v>
      </c>
      <c r="BD11" s="67" t="s">
        <v>1224</v>
      </c>
      <c r="BE11" s="506">
        <v>0.22916666666666666</v>
      </c>
      <c r="BF11" s="306" t="str">
        <f>IF(未改造舰娘!$BQ7="","",未改造舰娘!$BQ7)</f>
        <v>6-2-M,6-4-K</v>
      </c>
      <c r="BG11" s="306" t="str">
        <f>IF(未改造舰娘!$BR7="","",未改造舰娘!$BR7)</f>
        <v>极地奏鸣曲 Ex-3-2-M,Ex-3-4-K,Ex-4-OP,Ex-3-MO；女武神行动 Ex-3-L,Ex-4-P,Ex-6-I,Ex-8-P；未命名 Ex-6-β,Ex-11-RS,Ex-12-BCDEFGIJKLMNOPQRTUVβ；两周年活动 帕斯塔战役-DMOPV；决战无畏之海 Ex-3-M,Ex-4-O,Ex-6-BDFGJKMNOQ,Ex-7-CDHNPRSU</v>
      </c>
      <c r="BH11" s="306"/>
      <c r="BU11" s="304">
        <f>IFERROR(VLOOKUP(AL11,装备!$B:$C,2,0),0)</f>
        <v>4</v>
      </c>
      <c r="BV11" s="304">
        <f>IFERROR(VLOOKUP($AL11,装备!$B:$Q,5,0),0)</f>
        <v>0</v>
      </c>
      <c r="BW11" s="304">
        <f>IFERROR(VLOOKUP($AL11,装备!$B:$Q,6,0),0)</f>
        <v>18</v>
      </c>
      <c r="BX11" s="304">
        <f>IFERROR(VLOOKUP($AL11,装备!$B:$Q,7,0),0)</f>
        <v>0</v>
      </c>
      <c r="BY11" s="304">
        <f>IFERROR(VLOOKUP($AL11,装备!$B:$Q,8,0),0)</f>
        <v>0</v>
      </c>
      <c r="BZ11" s="304">
        <f>IFERROR(VLOOKUP($AL11,装备!$B:$Q,9,0),0)</f>
        <v>0</v>
      </c>
      <c r="CA11" s="304">
        <f>IFERROR(VLOOKUP($AL11,装备!$B:$Q,10,0),0)</f>
        <v>0</v>
      </c>
      <c r="CB11" s="304">
        <f>IFERROR(VLOOKUP($AL11,装备!$B:$Q,11,0),0)</f>
        <v>4</v>
      </c>
      <c r="CC11" s="304" t="str">
        <f>IFERROR(VLOOKUP($AL11,装备!$B:$Q,12,0),0)</f>
        <v>长</v>
      </c>
      <c r="CD11" s="304">
        <f>IFERROR(VLOOKUP($AL11,装备!$B:$Q,13,0),0)</f>
        <v>0</v>
      </c>
      <c r="CE11" s="304">
        <f>IFERROR(VLOOKUP($AL11,装备!$B:$Q,14,0),0)</f>
        <v>0</v>
      </c>
      <c r="CF11" s="304">
        <f>IFERROR(VLOOKUP($AL11,装备!$B:$Q,16,0),0)</f>
        <v>0</v>
      </c>
      <c r="CG11" s="304">
        <f>IFERROR(VLOOKUP($AL11,装备!$B:$Q,5,0),0)</f>
        <v>0</v>
      </c>
      <c r="CH11" s="304">
        <f>IFERROR(VLOOKUP(AM11,装备!$B:$C,2,0),0)</f>
        <v>3</v>
      </c>
      <c r="CI11" s="304">
        <f>IFERROR(VLOOKUP($AM11,装备!$B:$Q,5,0),0)</f>
        <v>0</v>
      </c>
      <c r="CJ11" s="304">
        <f>IFERROR(VLOOKUP($AM11,装备!$B:$Q,6,0),0)</f>
        <v>3</v>
      </c>
      <c r="CK11" s="304">
        <f>IFERROR(VLOOKUP($AM11,装备!$B:$Q,7,0),0)</f>
        <v>0</v>
      </c>
      <c r="CL11" s="304">
        <f>IFERROR(VLOOKUP($AM11,装备!$B:$Q,8,0),0)</f>
        <v>0</v>
      </c>
      <c r="CM11" s="304">
        <f>IFERROR(VLOOKUP($AM11,装备!$B:$Q,9,0),0)</f>
        <v>0</v>
      </c>
      <c r="CN11" s="304">
        <f>IFERROR(VLOOKUP($AM11,装备!$B:$Q,10,0),0)</f>
        <v>0</v>
      </c>
      <c r="CO11" s="304">
        <f>IFERROR(VLOOKUP($AM11,装备!$B:$Q,11,0),0)</f>
        <v>2</v>
      </c>
      <c r="CP11" s="304" t="str">
        <f>IFERROR(VLOOKUP($AM11,装备!$B:$Q,12,0),0)</f>
        <v>短</v>
      </c>
      <c r="CQ11" s="304">
        <f>IFERROR(VLOOKUP($AM11,装备!$B:$Q,13,0),0)</f>
        <v>0</v>
      </c>
      <c r="CR11" s="304">
        <f>IFERROR(VLOOKUP($AM11,装备!$B:$Q,14,0),0)</f>
        <v>0</v>
      </c>
      <c r="CS11" s="304">
        <f>IFERROR(VLOOKUP($AM11,装备!$B:$Q,16,0),0)</f>
        <v>0</v>
      </c>
      <c r="CT11" s="304">
        <f>IFERROR(VLOOKUP($AM11,装备!$B:$Q,5,0),0)</f>
        <v>0</v>
      </c>
      <c r="CU11" s="304">
        <f>IFERROR(VLOOKUP(AN11,装备!$B:$C,2,0),0)</f>
        <v>2</v>
      </c>
      <c r="CV11" s="304">
        <f>IFERROR(VLOOKUP($AN11,装备!$B:$Q,5,0),0)</f>
        <v>0</v>
      </c>
      <c r="CW11" s="304">
        <f>IFERROR(VLOOKUP($AN11,装备!$B:$Q,6,0),0)</f>
        <v>0</v>
      </c>
      <c r="CX11" s="304">
        <f>IFERROR(VLOOKUP($AN11,装备!$B:$Q,7,0),0)</f>
        <v>0</v>
      </c>
      <c r="CY11" s="304">
        <f>IFERROR(VLOOKUP($AN11,装备!$B:$Q,8,0),0)</f>
        <v>0</v>
      </c>
      <c r="CZ11" s="304">
        <f>IFERROR(VLOOKUP($AN11,装备!$B:$Q,9,0),0)</f>
        <v>2</v>
      </c>
      <c r="DA11" s="304">
        <f>IFERROR(VLOOKUP($AN11,装备!$B:$Q,10,0),0)</f>
        <v>6</v>
      </c>
      <c r="DB11" s="304">
        <f>IFERROR(VLOOKUP($AN11,装备!$B:$Q,11,0),0)</f>
        <v>1</v>
      </c>
      <c r="DC11" s="304" t="str">
        <f>IFERROR(VLOOKUP($AN11,装备!$B:$Q,12,0),0)</f>
        <v>无</v>
      </c>
      <c r="DD11" s="304">
        <f>IFERROR(VLOOKUP($AN11,装备!$B:$Q,13,0),0)</f>
        <v>0</v>
      </c>
      <c r="DE11" s="304">
        <f>IFERROR(VLOOKUP($AN11,装备!$B:$Q,14,0),0)</f>
        <v>0</v>
      </c>
      <c r="DF11" s="304">
        <f>IFERROR(VLOOKUP($AN11,装备!$B:$Q,16,0),0)</f>
        <v>2</v>
      </c>
      <c r="DG11" s="304">
        <f>IFERROR(VLOOKUP($AN11,装备!$B:$Q,5,0),0)</f>
        <v>0</v>
      </c>
      <c r="DH11" s="304">
        <f>IFERROR(VLOOKUP(AO11,装备!$B:$C,2,0),0)</f>
        <v>0</v>
      </c>
      <c r="DI11" s="304">
        <f>IFERROR(VLOOKUP($AO11,装备!$B:$Q,5,0),0)</f>
        <v>0</v>
      </c>
      <c r="DJ11" s="304">
        <f>IFERROR(VLOOKUP($AO11,装备!$B:$Q,6,0),0)</f>
        <v>0</v>
      </c>
      <c r="DK11" s="304">
        <f>IFERROR(VLOOKUP($AO11,装备!$B:$Q,7,0),0)</f>
        <v>0</v>
      </c>
      <c r="DL11" s="304">
        <f>IFERROR(VLOOKUP($AO11,装备!$B:$Q,8,0),0)</f>
        <v>0</v>
      </c>
      <c r="DM11" s="304">
        <f>IFERROR(VLOOKUP($AO11,装备!$B:$Q,9,0),0)</f>
        <v>0</v>
      </c>
      <c r="DN11" s="304">
        <f>IFERROR(VLOOKUP($AO11,装备!$B:$Q,10,0),0)</f>
        <v>0</v>
      </c>
      <c r="DO11" s="304">
        <f>IFERROR(VLOOKUP($AO11,装备!$B:$Q,11,0),0)</f>
        <v>0</v>
      </c>
      <c r="DP11" s="304">
        <f>IFERROR(VLOOKUP($AO11,装备!$B:$Q,12,0),0)</f>
        <v>0</v>
      </c>
      <c r="DQ11" s="304">
        <f>IFERROR(VLOOKUP($AO11,装备!$B:$Q,13,0),0)</f>
        <v>0</v>
      </c>
      <c r="DR11" s="304">
        <f>IFERROR(VLOOKUP($AO11,装备!$B:$Q,14,0),0)</f>
        <v>0</v>
      </c>
      <c r="DS11" s="304">
        <f>IFERROR(VLOOKUP($AO11,装备!$B:$Q,16,0),0)</f>
        <v>0</v>
      </c>
      <c r="DT11" s="304">
        <f>IFERROR(VLOOKUP($AO11,装备!$B:$Q,5,0),0)</f>
        <v>0</v>
      </c>
    </row>
    <row r="12" spans="1:124" hidden="1">
      <c r="A12" s="301">
        <f>未改造舰娘!$A8</f>
        <v>10000713</v>
      </c>
      <c r="B12" s="354" t="s">
        <v>176</v>
      </c>
      <c r="C12" s="323"/>
      <c r="D12" s="323">
        <f t="shared" si="0"/>
        <v>110</v>
      </c>
      <c r="E12" s="303">
        <f>未改造舰娘!$C8</f>
        <v>5</v>
      </c>
      <c r="F12" s="304" t="str">
        <f>未改造舰娘!$D8</f>
        <v>战列</v>
      </c>
      <c r="G12" s="304" t="str">
        <f>未改造舰娘!$E8</f>
        <v>大型</v>
      </c>
      <c r="H12" s="304" t="str">
        <f>未改造舰娘!$F8</f>
        <v>主力舰</v>
      </c>
      <c r="I12" s="460">
        <f>未改造舰娘!$AR8</f>
        <v>4</v>
      </c>
      <c r="J12" s="304" t="str">
        <f>未改造舰娘!$G8</f>
        <v>德国</v>
      </c>
      <c r="K12" s="312">
        <f>未改造舰娘!$H8+(BV12+CI12+CV12+DI12)*$C$2</f>
        <v>91</v>
      </c>
      <c r="L12" s="304">
        <f>未改造舰娘!$I8</f>
        <v>1</v>
      </c>
      <c r="M12" s="304">
        <f>未改造舰娘!$J8</f>
        <v>3</v>
      </c>
      <c r="N12" s="518">
        <f>未改造舰娘!$K8</f>
        <v>3</v>
      </c>
      <c r="O12" s="304">
        <f>未改造舰娘!$L8+((CE12+CR12+DE12+DR12)*$C$2)</f>
        <v>16</v>
      </c>
      <c r="P12" s="304" t="str">
        <f>IF($C$2=1,(IF(ISERROR(FIND("超长",未改造舰娘!$M8&amp;CC12&amp;CP12&amp;DC12&amp;DP12,1)),IF(ISERROR(FIND("长",未改造舰娘!$M8&amp;CC12&amp;CP12&amp;DC12&amp;DP12,1)),IF(ISERROR(FIND("中",未改造舰娘!$M8&amp;CC12&amp;CP12&amp;DC12&amp;DP12,1)),IF(ISERROR(FIND("短",未改造舰娘!$M8&amp;CC12&amp;CP12&amp;DC12&amp;DP12,1)),IF(ISERROR(FIND("无",未改造舰娘!$M8&amp;CC12&amp;CP12&amp;DC12&amp;DP12,1)),0,"无"),"短"),"中"),"长"),"超长")),未改造舰娘!$M8)</f>
        <v>长</v>
      </c>
      <c r="Q12" s="303">
        <f>未改造舰娘!$N8</f>
        <v>30.8</v>
      </c>
      <c r="R12" s="304">
        <f>(未改造舰娘!$P8)+(未改造舰娘!$Q8)*$C$3+((BW12+CJ12+CW12+DJ12)*$C$2)</f>
        <v>92</v>
      </c>
      <c r="S12" s="304">
        <f>(未改造舰娘!$R8)+(未改造舰娘!$S8)*$C$3+((BY12+CL12+CY12+DL12)*$C$2)</f>
        <v>0</v>
      </c>
      <c r="T12" s="304">
        <f>(未改造舰娘!$T8)+(未改造舰娘!$U8)*$C$3+((BX12+CK12+CX12+DK12)*$C$2)</f>
        <v>100</v>
      </c>
      <c r="U12" s="304">
        <f>(未改造舰娘!$V8)+(未改造舰娘!$W8)*$C$3+((CG12+CT12+DG12+DT12)*$C$2)</f>
        <v>55</v>
      </c>
      <c r="V12" s="305">
        <f>INT((((未改造舰娘!$Y8)-(未改造舰娘!$X8))*(((IF(D12=0,C12,D12))-1)/99))+未改造舰娘!$X8)+((CB12+CO12+DB12+DO12)*$C$2)</f>
        <v>96</v>
      </c>
      <c r="W12" s="304">
        <f>INT((((未改造舰娘!$AA8)-(未改造舰娘!$Z8))*(((IF(D12=0,C12,D12))-1)/99))+未改造舰娘!$Z8)+((CD12+CQ12+DD12+DQ12)*$C$2)</f>
        <v>48</v>
      </c>
      <c r="X12" s="304">
        <f>INT((((未改造舰娘!$AC8)-(未改造舰娘!$AB8))*(((IF(D12=0,C12,D12))-1)/99))+未改造舰娘!$AB8)+((CA12+CN12+DA12+DN12)*$C$2)</f>
        <v>43</v>
      </c>
      <c r="Y12" s="303">
        <f>INT((((未改造舰娘!$AE8)-(未改造舰娘!$AD8))*(((IF(D12=0,C12,D12))-1)/99))+未改造舰娘!$AD8)+((BZ12+CM12+CZ12+DM12)*$C$2)</f>
        <v>0</v>
      </c>
      <c r="Z12" s="474">
        <f>IF(未改造舰娘!$AF8=0,"",未改造舰娘!$AF8)</f>
        <v>4</v>
      </c>
      <c r="AA12" s="304">
        <f>IF(未改造舰娘!$AG8="","",未改造舰娘!$AG8)</f>
        <v>4</v>
      </c>
      <c r="AB12" s="304">
        <f>IF(未改造舰娘!$AH8="","",未改造舰娘!$AH8)</f>
        <v>4</v>
      </c>
      <c r="AC12" s="304">
        <f>IF(未改造舰娘!$AI8="","",未改造舰娘!$AI8)</f>
        <v>4</v>
      </c>
      <c r="AD12" s="304">
        <f>IF(未改造舰娘!$AJ8="","",未改造舰娘!$AJ8)</f>
        <v>16</v>
      </c>
      <c r="AE12" s="305">
        <f>IF(未改造舰娘!$AK8="","",未改造舰娘!$AK8)</f>
        <v>75</v>
      </c>
      <c r="AF12" s="304" t="str">
        <f>IF(未改造舰娘!$AL8="","",未改造舰娘!$AL8)</f>
        <v/>
      </c>
      <c r="AG12" s="304" t="str">
        <f>IF(未改造舰娘!$AM8="","",未改造舰娘!$AM8)</f>
        <v/>
      </c>
      <c r="AH12" s="304" t="str">
        <f>IF(未改造舰娘!$AN8="","",未改造舰娘!$AN8)</f>
        <v/>
      </c>
      <c r="AI12" s="304">
        <f>IF(未改造舰娘!$AO8="","",未改造舰娘!$AO8)</f>
        <v>200</v>
      </c>
      <c r="AJ12" s="304" t="str">
        <f>IF(未改造舰娘!$AP8="","",未改造舰娘!$AP8)</f>
        <v>战列核心</v>
      </c>
      <c r="AK12" s="303">
        <f>IF(未改造舰娘!$AQ8="","",未改造舰娘!$AQ8)</f>
        <v>20</v>
      </c>
      <c r="AL12" s="306" t="str">
        <f>IF(未改造舰娘!$AS8="","",未改造舰娘!$AS8)</f>
        <v>G国双联380毫米炮</v>
      </c>
      <c r="AM12" s="306" t="str">
        <f>IF(未改造舰娘!$AT8="","",未改造舰娘!$AT8)</f>
        <v>G国双联150毫米炮</v>
      </c>
      <c r="AN12" s="306" t="str">
        <f>IF(未改造舰娘!$AU8="","",未改造舰娘!$AU8)</f>
        <v>AR-196水上侦察机</v>
      </c>
      <c r="AO12" s="306" t="str">
        <f>IF(未改造舰娘!$AV8="","",未改造舰娘!$AV8)</f>
        <v/>
      </c>
      <c r="AP12" s="307" t="str">
        <f>IF(未改造舰娘!$AW8="","",未改造舰娘!$AW8)</f>
        <v/>
      </c>
      <c r="AQ12" s="308" t="str">
        <f>IF(未改造舰娘!$AX8="","",未改造舰娘!$AX8)</f>
        <v/>
      </c>
      <c r="AR12" s="304">
        <f>IF(未改造舰娘!$AY8="","",未改造舰娘!$AY8)</f>
        <v>90</v>
      </c>
      <c r="AS12" s="304">
        <f>IF(未改造舰娘!$AZ8="","",未改造舰娘!$AZ8)</f>
        <v>130</v>
      </c>
      <c r="AT12" s="304">
        <f>IF(未改造舰娘!$BA8="","",未改造舰娘!$BA8)</f>
        <v>4.2</v>
      </c>
      <c r="AU12" s="304">
        <f>IF(未改造舰娘!$BB8="","",未改造舰娘!$BB8)</f>
        <v>8.8000000000000007</v>
      </c>
      <c r="AV12" s="305">
        <f>IF((未改造舰娘!$BG8+未改造舰娘!$BK8*$C$4)=0,"",(未改造舰娘!$BG8+未改造舰娘!$BK8*$C$4))</f>
        <v>51</v>
      </c>
      <c r="AW12" s="304">
        <f>IF((未改造舰娘!$BH8+未改造舰娘!$BL8*$C$4)=0,"",(未改造舰娘!$BH8+未改造舰娘!$BL8*$C$4))</f>
        <v>73</v>
      </c>
      <c r="AX12" s="304">
        <f>IF((未改造舰娘!$BI8+未改造舰娘!$BM8*$C$4)=0,"",(未改造舰娘!$BI8+未改造舰娘!$BM8*$C$4))</f>
        <v>81</v>
      </c>
      <c r="AY12" s="303">
        <f>IF((未改造舰娘!$BJ8+未改造舰娘!$BN8*$C$4)=0,"",(未改造舰娘!$BJ8+未改造舰娘!$BN8*$C$4))</f>
        <v>2</v>
      </c>
      <c r="AZ12" s="500">
        <f>IF(未改造舰娘!BC8="","",未改造舰娘!BC8)</f>
        <v>72</v>
      </c>
      <c r="BA12" s="500">
        <f>IF(未改造舰娘!BD8="","",未改造舰娘!BD8)</f>
        <v>0</v>
      </c>
      <c r="BB12" s="500">
        <f>IF(未改造舰娘!BE8="","",未改造舰娘!BE8)</f>
        <v>84</v>
      </c>
      <c r="BC12" s="498">
        <f>IF(未改造舰娘!BF8="","",未改造舰娘!BF8)</f>
        <v>13</v>
      </c>
      <c r="BD12" s="67" t="s">
        <v>1225</v>
      </c>
      <c r="BE12" s="506">
        <v>0.22916666666666666</v>
      </c>
      <c r="BF12" s="306" t="str">
        <f>IF(未改造舰娘!$BQ8="","",未改造舰娘!$BQ8)</f>
        <v/>
      </c>
      <c r="BG12" s="306" t="str">
        <f>IF(未改造舰娘!$BR8="","",未改造舰娘!$BR8)</f>
        <v>极地奏鸣曲 Ex-3-OQ,Ex-4-NO；女武神行动 Ex-4-P,Ex-6-I；未命名 Ex-6-β,Ex-10-T,Ex-12-β；决战无畏之海 Ex-2-M,Ex-3.5-ABCDEGIJL,Ex-4-DEHJKNO；三周年活动 Ex-1-J,Ex-5-DEFHIJKLMNOQ,Ex-6-CDFGHIJK</v>
      </c>
      <c r="BH12" s="306"/>
      <c r="BU12" s="304">
        <f>IFERROR(VLOOKUP(AL12,装备!$B:$C,2,0),0)</f>
        <v>4</v>
      </c>
      <c r="BV12" s="304">
        <f>IFERROR(VLOOKUP($AL12,装备!$B:$Q,5,0),0)</f>
        <v>0</v>
      </c>
      <c r="BW12" s="304">
        <f>IFERROR(VLOOKUP($AL12,装备!$B:$Q,6,0),0)</f>
        <v>18</v>
      </c>
      <c r="BX12" s="304">
        <f>IFERROR(VLOOKUP($AL12,装备!$B:$Q,7,0),0)</f>
        <v>0</v>
      </c>
      <c r="BY12" s="304">
        <f>IFERROR(VLOOKUP($AL12,装备!$B:$Q,8,0),0)</f>
        <v>0</v>
      </c>
      <c r="BZ12" s="304">
        <f>IFERROR(VLOOKUP($AL12,装备!$B:$Q,9,0),0)</f>
        <v>0</v>
      </c>
      <c r="CA12" s="304">
        <f>IFERROR(VLOOKUP($AL12,装备!$B:$Q,10,0),0)</f>
        <v>0</v>
      </c>
      <c r="CB12" s="304">
        <f>IFERROR(VLOOKUP($AL12,装备!$B:$Q,11,0),0)</f>
        <v>4</v>
      </c>
      <c r="CC12" s="304" t="str">
        <f>IFERROR(VLOOKUP($AL12,装备!$B:$Q,12,0),0)</f>
        <v>长</v>
      </c>
      <c r="CD12" s="304">
        <f>IFERROR(VLOOKUP($AL12,装备!$B:$Q,13,0),0)</f>
        <v>0</v>
      </c>
      <c r="CE12" s="304">
        <f>IFERROR(VLOOKUP($AL12,装备!$B:$Q,14,0),0)</f>
        <v>0</v>
      </c>
      <c r="CF12" s="304">
        <f>IFERROR(VLOOKUP($AL12,装备!$B:$Q,16,0),0)</f>
        <v>0</v>
      </c>
      <c r="CG12" s="304">
        <f>IFERROR(VLOOKUP($AL12,装备!$B:$Q,5,0),0)</f>
        <v>0</v>
      </c>
      <c r="CH12" s="304">
        <f>IFERROR(VLOOKUP(AM12,装备!$B:$C,2,0),0)</f>
        <v>3</v>
      </c>
      <c r="CI12" s="304">
        <f>IFERROR(VLOOKUP($AM12,装备!$B:$Q,5,0),0)</f>
        <v>0</v>
      </c>
      <c r="CJ12" s="304">
        <f>IFERROR(VLOOKUP($AM12,装备!$B:$Q,6,0),0)</f>
        <v>3</v>
      </c>
      <c r="CK12" s="304">
        <f>IFERROR(VLOOKUP($AM12,装备!$B:$Q,7,0),0)</f>
        <v>0</v>
      </c>
      <c r="CL12" s="304">
        <f>IFERROR(VLOOKUP($AM12,装备!$B:$Q,8,0),0)</f>
        <v>0</v>
      </c>
      <c r="CM12" s="304">
        <f>IFERROR(VLOOKUP($AM12,装备!$B:$Q,9,0),0)</f>
        <v>0</v>
      </c>
      <c r="CN12" s="304">
        <f>IFERROR(VLOOKUP($AM12,装备!$B:$Q,10,0),0)</f>
        <v>0</v>
      </c>
      <c r="CO12" s="304">
        <f>IFERROR(VLOOKUP($AM12,装备!$B:$Q,11,0),0)</f>
        <v>2</v>
      </c>
      <c r="CP12" s="304" t="str">
        <f>IFERROR(VLOOKUP($AM12,装备!$B:$Q,12,0),0)</f>
        <v>短</v>
      </c>
      <c r="CQ12" s="304">
        <f>IFERROR(VLOOKUP($AM12,装备!$B:$Q,13,0),0)</f>
        <v>0</v>
      </c>
      <c r="CR12" s="304">
        <f>IFERROR(VLOOKUP($AM12,装备!$B:$Q,14,0),0)</f>
        <v>0</v>
      </c>
      <c r="CS12" s="304">
        <f>IFERROR(VLOOKUP($AM12,装备!$B:$Q,16,0),0)</f>
        <v>0</v>
      </c>
      <c r="CT12" s="304">
        <f>IFERROR(VLOOKUP($AM12,装备!$B:$Q,5,0),0)</f>
        <v>0</v>
      </c>
      <c r="CU12" s="304">
        <f>IFERROR(VLOOKUP(AN12,装备!$B:$C,2,0),0)</f>
        <v>2</v>
      </c>
      <c r="CV12" s="304">
        <f>IFERROR(VLOOKUP($AN12,装备!$B:$Q,5,0),0)</f>
        <v>0</v>
      </c>
      <c r="CW12" s="304">
        <f>IFERROR(VLOOKUP($AN12,装备!$B:$Q,6,0),0)</f>
        <v>0</v>
      </c>
      <c r="CX12" s="304">
        <f>IFERROR(VLOOKUP($AN12,装备!$B:$Q,7,0),0)</f>
        <v>0</v>
      </c>
      <c r="CY12" s="304">
        <f>IFERROR(VLOOKUP($AN12,装备!$B:$Q,8,0),0)</f>
        <v>0</v>
      </c>
      <c r="CZ12" s="304">
        <f>IFERROR(VLOOKUP($AN12,装备!$B:$Q,9,0),0)</f>
        <v>2</v>
      </c>
      <c r="DA12" s="304">
        <f>IFERROR(VLOOKUP($AN12,装备!$B:$Q,10,0),0)</f>
        <v>6</v>
      </c>
      <c r="DB12" s="304">
        <f>IFERROR(VLOOKUP($AN12,装备!$B:$Q,11,0),0)</f>
        <v>1</v>
      </c>
      <c r="DC12" s="304" t="str">
        <f>IFERROR(VLOOKUP($AN12,装备!$B:$Q,12,0),0)</f>
        <v>无</v>
      </c>
      <c r="DD12" s="304">
        <f>IFERROR(VLOOKUP($AN12,装备!$B:$Q,13,0),0)</f>
        <v>0</v>
      </c>
      <c r="DE12" s="304">
        <f>IFERROR(VLOOKUP($AN12,装备!$B:$Q,14,0),0)</f>
        <v>0</v>
      </c>
      <c r="DF12" s="304">
        <f>IFERROR(VLOOKUP($AN12,装备!$B:$Q,16,0),0)</f>
        <v>2</v>
      </c>
      <c r="DG12" s="304">
        <f>IFERROR(VLOOKUP($AN12,装备!$B:$Q,5,0),0)</f>
        <v>0</v>
      </c>
      <c r="DH12" s="304">
        <f>IFERROR(VLOOKUP(AO12,装备!$B:$C,2,0),0)</f>
        <v>0</v>
      </c>
      <c r="DI12" s="304">
        <f>IFERROR(VLOOKUP($AO12,装备!$B:$Q,5,0),0)</f>
        <v>0</v>
      </c>
      <c r="DJ12" s="304">
        <f>IFERROR(VLOOKUP($AO12,装备!$B:$Q,6,0),0)</f>
        <v>0</v>
      </c>
      <c r="DK12" s="304">
        <f>IFERROR(VLOOKUP($AO12,装备!$B:$Q,7,0),0)</f>
        <v>0</v>
      </c>
      <c r="DL12" s="304">
        <f>IFERROR(VLOOKUP($AO12,装备!$B:$Q,8,0),0)</f>
        <v>0</v>
      </c>
      <c r="DM12" s="304">
        <f>IFERROR(VLOOKUP($AO12,装备!$B:$Q,9,0),0)</f>
        <v>0</v>
      </c>
      <c r="DN12" s="304">
        <f>IFERROR(VLOOKUP($AO12,装备!$B:$Q,10,0),0)</f>
        <v>0</v>
      </c>
      <c r="DO12" s="304">
        <f>IFERROR(VLOOKUP($AO12,装备!$B:$Q,11,0),0)</f>
        <v>0</v>
      </c>
      <c r="DP12" s="304">
        <f>IFERROR(VLOOKUP($AO12,装备!$B:$Q,12,0),0)</f>
        <v>0</v>
      </c>
      <c r="DQ12" s="304">
        <f>IFERROR(VLOOKUP($AO12,装备!$B:$Q,13,0),0)</f>
        <v>0</v>
      </c>
      <c r="DR12" s="304">
        <f>IFERROR(VLOOKUP($AO12,装备!$B:$Q,14,0),0)</f>
        <v>0</v>
      </c>
      <c r="DS12" s="304">
        <f>IFERROR(VLOOKUP($AO12,装备!$B:$Q,16,0),0)</f>
        <v>0</v>
      </c>
      <c r="DT12" s="304">
        <f>IFERROR(VLOOKUP($AO12,装备!$B:$Q,5,0),0)</f>
        <v>0</v>
      </c>
    </row>
    <row r="13" spans="1:124" hidden="1">
      <c r="A13" s="301">
        <f>未改造舰娘!$A9</f>
        <v>10000813</v>
      </c>
      <c r="B13" s="354" t="s">
        <v>621</v>
      </c>
      <c r="C13" s="323"/>
      <c r="D13" s="323">
        <f t="shared" si="0"/>
        <v>110</v>
      </c>
      <c r="E13" s="303">
        <f>未改造舰娘!$C9</f>
        <v>4</v>
      </c>
      <c r="F13" s="304" t="str">
        <f>未改造舰娘!$D9</f>
        <v>战列</v>
      </c>
      <c r="G13" s="304" t="str">
        <f>未改造舰娘!$E9</f>
        <v>大型</v>
      </c>
      <c r="H13" s="304" t="str">
        <f>未改造舰娘!$F9</f>
        <v>主力舰</v>
      </c>
      <c r="I13" s="460">
        <f>未改造舰娘!$AR9</f>
        <v>4</v>
      </c>
      <c r="J13" s="304" t="str">
        <f>未改造舰娘!$G9</f>
        <v>英国</v>
      </c>
      <c r="K13" s="312">
        <f>未改造舰娘!$H9+(BV13+CI13+CV13+DI13)*$C$2</f>
        <v>72</v>
      </c>
      <c r="L13" s="304">
        <f>未改造舰娘!$I9</f>
        <v>0</v>
      </c>
      <c r="M13" s="304">
        <f>未改造舰娘!$J9</f>
        <v>3</v>
      </c>
      <c r="N13" s="518">
        <f>未改造舰娘!$K9</f>
        <v>3</v>
      </c>
      <c r="O13" s="304">
        <f>未改造舰娘!$L9+((CE13+CR13+DE13+DR13)*$C$2)</f>
        <v>20</v>
      </c>
      <c r="P13" s="304" t="str">
        <f>IF($C$2=1,(IF(ISERROR(FIND("超长",未改造舰娘!$M9&amp;CC13&amp;CP13&amp;DC13&amp;DP13,1)),IF(ISERROR(FIND("长",未改造舰娘!$M9&amp;CC13&amp;CP13&amp;DC13&amp;DP13,1)),IF(ISERROR(FIND("中",未改造舰娘!$M9&amp;CC13&amp;CP13&amp;DC13&amp;DP13,1)),IF(ISERROR(FIND("短",未改造舰娘!$M9&amp;CC13&amp;CP13&amp;DC13&amp;DP13,1)),IF(ISERROR(FIND("无",未改造舰娘!$M9&amp;CC13&amp;CP13&amp;DC13&amp;DP13,1)),0,"无"),"短"),"中"),"长"),"超长")),未改造舰娘!$M9)</f>
        <v>长</v>
      </c>
      <c r="Q13" s="303">
        <f>未改造舰娘!$N9</f>
        <v>23.5</v>
      </c>
      <c r="R13" s="304">
        <f>(未改造舰娘!$P9)+(未改造舰娘!$Q9)*$C$3+((BW13+CJ13+CW13+DJ13)*$C$2)</f>
        <v>104</v>
      </c>
      <c r="S13" s="304">
        <f>(未改造舰娘!$R9)+(未改造舰娘!$S9)*$C$3+((BY13+CL13+CY13+DL13)*$C$2)</f>
        <v>0</v>
      </c>
      <c r="T13" s="304">
        <f>(未改造舰娘!$T9)+(未改造舰娘!$U9)*$C$3+((BX13+CK13+CX13+DK13)*$C$2)</f>
        <v>92</v>
      </c>
      <c r="U13" s="304">
        <f>(未改造舰娘!$V9)+(未改造舰娘!$W9)*$C$3+((CG13+CT13+DG13+DT13)*$C$2)</f>
        <v>72</v>
      </c>
      <c r="V13" s="305">
        <f>INT((((未改造舰娘!$Y9)-(未改造舰娘!$X9))*(((IF(D13=0,C13,D13))-1)/99))+未改造舰娘!$X9)+((CB13+CO13+DB13+DO13)*$C$2)</f>
        <v>95</v>
      </c>
      <c r="W13" s="304">
        <f>INT((((未改造舰娘!$AA9)-(未改造舰娘!$Z9))*(((IF(D13=0,C13,D13))-1)/99))+未改造舰娘!$Z9)+((CD13+CQ13+DD13+DQ13)*$C$2)</f>
        <v>41</v>
      </c>
      <c r="X13" s="304">
        <f>INT((((未改造舰娘!$AC9)-(未改造舰娘!$AB9))*(((IF(D13=0,C13,D13))-1)/99))+未改造舰娘!$AB9)+((CA13+CN13+DA13+DN13)*$C$2)</f>
        <v>39</v>
      </c>
      <c r="Y13" s="303">
        <f>INT((((未改造舰娘!$AE9)-(未改造舰娘!$AD9))*(((IF(D13=0,C13,D13))-1)/99))+未改造舰娘!$AD9)+((BZ13+CM13+CZ13+DM13)*$C$2)</f>
        <v>0</v>
      </c>
      <c r="Z13" s="474" t="str">
        <f>IF(未改造舰娘!$AF9=0,"",未改造舰娘!$AF9)</f>
        <v/>
      </c>
      <c r="AA13" s="304" t="str">
        <f>IF(未改造舰娘!$AG9="","",未改造舰娘!$AG9)</f>
        <v/>
      </c>
      <c r="AB13" s="304" t="str">
        <f>IF(未改造舰娘!$AH9="","",未改造舰娘!$AH9)</f>
        <v/>
      </c>
      <c r="AC13" s="304" t="str">
        <f>IF(未改造舰娘!$AI9="","",未改造舰娘!$AI9)</f>
        <v/>
      </c>
      <c r="AD13" s="304">
        <f>IF(未改造舰娘!$AJ9="","",未改造舰娘!$AJ9)</f>
        <v>0</v>
      </c>
      <c r="AE13" s="305">
        <f>IF(未改造舰娘!$AK9="","",未改造舰娘!$AK9)</f>
        <v>50</v>
      </c>
      <c r="AF13" s="304">
        <f>IF(未改造舰娘!$AL9="","",未改造舰娘!$AL9)</f>
        <v>1200</v>
      </c>
      <c r="AG13" s="304" t="str">
        <f>IF(未改造舰娘!$AM9="","",未改造舰娘!$AM9)</f>
        <v/>
      </c>
      <c r="AH13" s="304">
        <f>IF(未改造舰娘!$AN9="","",未改造舰娘!$AN9)</f>
        <v>1600</v>
      </c>
      <c r="AI13" s="304" t="str">
        <f>IF(未改造舰娘!$AO9="","",未改造舰娘!$AO9)</f>
        <v/>
      </c>
      <c r="AJ13" s="304" t="str">
        <f>IF(未改造舰娘!$AP9="","",未改造舰娘!$AP9)</f>
        <v>战列核心</v>
      </c>
      <c r="AK13" s="303">
        <f>IF(未改造舰娘!$AQ9="","",未改造舰娘!$AQ9)</f>
        <v>5</v>
      </c>
      <c r="AL13" s="306" t="str">
        <f>IF(未改造舰娘!$AS9="","",未改造舰娘!$AS9)</f>
        <v>E国三联16英寸炮</v>
      </c>
      <c r="AM13" s="306" t="str">
        <f>IF(未改造舰娘!$AT9="","",未改造舰娘!$AT9)</f>
        <v>E国双联6英寸炮</v>
      </c>
      <c r="AN13" s="306" t="str">
        <f>IF(未改造舰娘!$AU9="","",未改造舰娘!$AU9)</f>
        <v/>
      </c>
      <c r="AO13" s="306" t="str">
        <f>IF(未改造舰娘!$AV9="","",未改造舰娘!$AV9)</f>
        <v/>
      </c>
      <c r="AP13" s="307" t="str">
        <f>IF(未改造舰娘!$AW9="","",未改造舰娘!$AW9)</f>
        <v/>
      </c>
      <c r="AQ13" s="308" t="str">
        <f>IF(未改造舰娘!$AX9="","",未改造舰娘!$AX9)</f>
        <v/>
      </c>
      <c r="AR13" s="304">
        <f>IF(未改造舰娘!$AY9="","",未改造舰娘!$AY9)</f>
        <v>90</v>
      </c>
      <c r="AS13" s="304">
        <f>IF(未改造舰娘!$AZ9="","",未改造舰娘!$AZ9)</f>
        <v>140</v>
      </c>
      <c r="AT13" s="304">
        <f>IF(未改造舰娘!$BA9="","",未改造舰娘!$BA9)</f>
        <v>3.2</v>
      </c>
      <c r="AU13" s="304">
        <f>IF(未改造舰娘!$BB9="","",未改造舰娘!$BB9)</f>
        <v>6</v>
      </c>
      <c r="AV13" s="305">
        <f>IF((未改造舰娘!$BG9+未改造舰娘!$BK9*$C$4)=0,"",(未改造舰娘!$BG9+未改造舰娘!$BK9*$C$4))</f>
        <v>50</v>
      </c>
      <c r="AW13" s="304">
        <f>IF((未改造舰娘!$BH9+未改造舰娘!$BL9*$C$4)=0,"",(未改造舰娘!$BH9+未改造舰娘!$BL9*$C$4))</f>
        <v>76</v>
      </c>
      <c r="AX13" s="304">
        <f>IF((未改造舰娘!$BI9+未改造舰娘!$BM9*$C$4)=0,"",(未改造舰娘!$BI9+未改造舰娘!$BM9*$C$4))</f>
        <v>85</v>
      </c>
      <c r="AY13" s="303" t="str">
        <f>IF((未改造舰娘!$BJ9+未改造舰娘!$BN9*$C$4)=0,"",(未改造舰娘!$BJ9+未改造舰娘!$BN9*$C$4))</f>
        <v/>
      </c>
      <c r="AZ13" s="500">
        <f>IF(未改造舰娘!BC9="","",未改造舰娘!BC9)</f>
        <v>89</v>
      </c>
      <c r="BA13" s="500">
        <f>IF(未改造舰娘!BD9="","",未改造舰娘!BD9)</f>
        <v>0</v>
      </c>
      <c r="BB13" s="500">
        <f>IF(未改造舰娘!BE9="","",未改造舰娘!BE9)</f>
        <v>72</v>
      </c>
      <c r="BC13" s="498">
        <f>IF(未改造舰娘!BF9="","",未改造舰娘!BF9)</f>
        <v>27</v>
      </c>
      <c r="BD13" s="125" t="s">
        <v>1493</v>
      </c>
      <c r="BE13" s="506"/>
      <c r="BF13" s="306" t="str">
        <f>IF(未改造舰娘!$BQ9="","",未改造舰娘!$BQ9)</f>
        <v>2-2-G,2-3-J,2-4-L,3-1-BDFGHI,3-2-DEG,3-3-CDEFGHJK,4-3-CEFGH,4-4-CDEHIKL,5-3-CEFGH,5-5-DEFGHI,6-3-ABCDEFHJ,6-4-ABCDEFGHIKL,8-1-CDEFGHIJKL,8-2-M</v>
      </c>
      <c r="BG13" s="306" t="str">
        <f>IF(未改造舰娘!$BR9="","",未改造舰娘!$BR9)</f>
        <v>极地奏鸣曲 Ex-1-JK,Ex-1-2-CDEHIKL,Ex-2-2-EFGHJ,Ex-2-3-DEFGHIL,Ex-3-DEFGHIJKMOPQ,Ex-3-3-ABDEFHJ,Ex-3-4-ABCDEFGHIKL,Ex-4-CDEFGJKMNOP,Ex-2-1-G,Ex-3-1-BDFGHI,Ex-3-2-DEGJK,Ex-4-2-CDEGHIJL,Ex-4-3-M,Ex-4-4-DEGHJKL；女武神行动 Ex-1-BDEF,Ex-3-BCDEGHIJKLM,Ex-4-CEGNOP,Ex-5-CDEFG,Ex-6-CDEF,Ex-7-ABCDEGHIJKLM,Ex-8-ABCDEFGHJKMNOP；未命名 Ex-3-S,Ex-4-T,Ex-5-ABDEFGHIJLMNOPQRS,Ex-6-ABCDEFGHIJKLMNOPQRTUVβ,Ex-9-BCEGHIJKLMOPQRS,Ex-10-BCDEIJKLMNOPQRST,Ex-11-ABCDEFGHIJKLMNOPQRS,Ex-12-ABCDEFGHIJKLMNOPQRTUVβ；两周年活动 女武神行动-ADEKLMNP；决战无畏之海 Ex-1-BCFGH,Ex-3.5-ABCDEGIJL,Ex-5-ABCDEFGJLMP,Ex-6-ABCDFGHJKLMNOPQ；三周年活动 Ex-5-DEFHIJKLMNOQ,Ex-8-ABCDFGHIJKLM,Ex-10-ABCDEFHIJKLMNOQ</v>
      </c>
      <c r="BH13" s="306"/>
      <c r="BU13" s="304">
        <f>IFERROR(VLOOKUP(AL13,装备!$B:$C,2,0),0)</f>
        <v>3</v>
      </c>
      <c r="BV13" s="304">
        <f>IFERROR(VLOOKUP($AL13,装备!$B:$Q,5,0),0)</f>
        <v>0</v>
      </c>
      <c r="BW13" s="304">
        <f>IFERROR(VLOOKUP($AL13,装备!$B:$Q,6,0),0)</f>
        <v>23</v>
      </c>
      <c r="BX13" s="304">
        <f>IFERROR(VLOOKUP($AL13,装备!$B:$Q,7,0),0)</f>
        <v>0</v>
      </c>
      <c r="BY13" s="304">
        <f>IFERROR(VLOOKUP($AL13,装备!$B:$Q,8,0),0)</f>
        <v>0</v>
      </c>
      <c r="BZ13" s="304">
        <f>IFERROR(VLOOKUP($AL13,装备!$B:$Q,9,0),0)</f>
        <v>0</v>
      </c>
      <c r="CA13" s="304">
        <f>IFERROR(VLOOKUP($AL13,装备!$B:$Q,10,0),0)</f>
        <v>0</v>
      </c>
      <c r="CB13" s="304">
        <f>IFERROR(VLOOKUP($AL13,装备!$B:$Q,11,0),0)</f>
        <v>0</v>
      </c>
      <c r="CC13" s="304" t="str">
        <f>IFERROR(VLOOKUP($AL13,装备!$B:$Q,12,0),0)</f>
        <v>长</v>
      </c>
      <c r="CD13" s="304">
        <f>IFERROR(VLOOKUP($AL13,装备!$B:$Q,13,0),0)</f>
        <v>0</v>
      </c>
      <c r="CE13" s="304">
        <f>IFERROR(VLOOKUP($AL13,装备!$B:$Q,14,0),0)</f>
        <v>0</v>
      </c>
      <c r="CF13" s="304">
        <f>IFERROR(VLOOKUP($AL13,装备!$B:$Q,16,0),0)</f>
        <v>0</v>
      </c>
      <c r="CG13" s="304">
        <f>IFERROR(VLOOKUP($AL13,装备!$B:$Q,5,0),0)</f>
        <v>0</v>
      </c>
      <c r="CH13" s="304">
        <f>IFERROR(VLOOKUP(AM13,装备!$B:$C,2,0),0)</f>
        <v>2</v>
      </c>
      <c r="CI13" s="304">
        <f>IFERROR(VLOOKUP($AM13,装备!$B:$Q,5,0),0)</f>
        <v>0</v>
      </c>
      <c r="CJ13" s="304">
        <f>IFERROR(VLOOKUP($AM13,装备!$B:$Q,6,0),0)</f>
        <v>5</v>
      </c>
      <c r="CK13" s="304">
        <f>IFERROR(VLOOKUP($AM13,装备!$B:$Q,7,0),0)</f>
        <v>0</v>
      </c>
      <c r="CL13" s="304">
        <f>IFERROR(VLOOKUP($AM13,装备!$B:$Q,8,0),0)</f>
        <v>0</v>
      </c>
      <c r="CM13" s="304">
        <f>IFERROR(VLOOKUP($AM13,装备!$B:$Q,9,0),0)</f>
        <v>0</v>
      </c>
      <c r="CN13" s="304">
        <f>IFERROR(VLOOKUP($AM13,装备!$B:$Q,10,0),0)</f>
        <v>0</v>
      </c>
      <c r="CO13" s="304">
        <f>IFERROR(VLOOKUP($AM13,装备!$B:$Q,11,0),0)</f>
        <v>0</v>
      </c>
      <c r="CP13" s="304" t="str">
        <f>IFERROR(VLOOKUP($AM13,装备!$B:$Q,12,0),0)</f>
        <v>中</v>
      </c>
      <c r="CQ13" s="304">
        <f>IFERROR(VLOOKUP($AM13,装备!$B:$Q,13,0),0)</f>
        <v>0</v>
      </c>
      <c r="CR13" s="304">
        <f>IFERROR(VLOOKUP($AM13,装备!$B:$Q,14,0),0)</f>
        <v>0</v>
      </c>
      <c r="CS13" s="304">
        <f>IFERROR(VLOOKUP($AM13,装备!$B:$Q,16,0),0)</f>
        <v>1</v>
      </c>
      <c r="CT13" s="304">
        <f>IFERROR(VLOOKUP($AM13,装备!$B:$Q,5,0),0)</f>
        <v>0</v>
      </c>
      <c r="CU13" s="304">
        <f>IFERROR(VLOOKUP(AN13,装备!$B:$C,2,0),0)</f>
        <v>0</v>
      </c>
      <c r="CV13" s="304">
        <f>IFERROR(VLOOKUP($AN13,装备!$B:$Q,5,0),0)</f>
        <v>0</v>
      </c>
      <c r="CW13" s="304">
        <f>IFERROR(VLOOKUP($AN13,装备!$B:$Q,6,0),0)</f>
        <v>0</v>
      </c>
      <c r="CX13" s="304">
        <f>IFERROR(VLOOKUP($AN13,装备!$B:$Q,7,0),0)</f>
        <v>0</v>
      </c>
      <c r="CY13" s="304">
        <f>IFERROR(VLOOKUP($AN13,装备!$B:$Q,8,0),0)</f>
        <v>0</v>
      </c>
      <c r="CZ13" s="304">
        <f>IFERROR(VLOOKUP($AN13,装备!$B:$Q,9,0),0)</f>
        <v>0</v>
      </c>
      <c r="DA13" s="304">
        <f>IFERROR(VLOOKUP($AN13,装备!$B:$Q,10,0),0)</f>
        <v>0</v>
      </c>
      <c r="DB13" s="304">
        <f>IFERROR(VLOOKUP($AN13,装备!$B:$Q,11,0),0)</f>
        <v>0</v>
      </c>
      <c r="DC13" s="304">
        <f>IFERROR(VLOOKUP($AN13,装备!$B:$Q,12,0),0)</f>
        <v>0</v>
      </c>
      <c r="DD13" s="304">
        <f>IFERROR(VLOOKUP($AN13,装备!$B:$Q,13,0),0)</f>
        <v>0</v>
      </c>
      <c r="DE13" s="304">
        <f>IFERROR(VLOOKUP($AN13,装备!$B:$Q,14,0),0)</f>
        <v>0</v>
      </c>
      <c r="DF13" s="304">
        <f>IFERROR(VLOOKUP($AN13,装备!$B:$Q,16,0),0)</f>
        <v>0</v>
      </c>
      <c r="DG13" s="304">
        <f>IFERROR(VLOOKUP($AN13,装备!$B:$Q,5,0),0)</f>
        <v>0</v>
      </c>
      <c r="DH13" s="304">
        <f>IFERROR(VLOOKUP(AO13,装备!$B:$C,2,0),0)</f>
        <v>0</v>
      </c>
      <c r="DI13" s="304">
        <f>IFERROR(VLOOKUP($AO13,装备!$B:$Q,5,0),0)</f>
        <v>0</v>
      </c>
      <c r="DJ13" s="304">
        <f>IFERROR(VLOOKUP($AO13,装备!$B:$Q,6,0),0)</f>
        <v>0</v>
      </c>
      <c r="DK13" s="304">
        <f>IFERROR(VLOOKUP($AO13,装备!$B:$Q,7,0),0)</f>
        <v>0</v>
      </c>
      <c r="DL13" s="304">
        <f>IFERROR(VLOOKUP($AO13,装备!$B:$Q,8,0),0)</f>
        <v>0</v>
      </c>
      <c r="DM13" s="304">
        <f>IFERROR(VLOOKUP($AO13,装备!$B:$Q,9,0),0)</f>
        <v>0</v>
      </c>
      <c r="DN13" s="304">
        <f>IFERROR(VLOOKUP($AO13,装备!$B:$Q,10,0),0)</f>
        <v>0</v>
      </c>
      <c r="DO13" s="304">
        <f>IFERROR(VLOOKUP($AO13,装备!$B:$Q,11,0),0)</f>
        <v>0</v>
      </c>
      <c r="DP13" s="304">
        <f>IFERROR(VLOOKUP($AO13,装备!$B:$Q,12,0),0)</f>
        <v>0</v>
      </c>
      <c r="DQ13" s="304">
        <f>IFERROR(VLOOKUP($AO13,装备!$B:$Q,13,0),0)</f>
        <v>0</v>
      </c>
      <c r="DR13" s="304">
        <f>IFERROR(VLOOKUP($AO13,装备!$B:$Q,14,0),0)</f>
        <v>0</v>
      </c>
      <c r="DS13" s="304">
        <f>IFERROR(VLOOKUP($AO13,装备!$B:$Q,16,0),0)</f>
        <v>0</v>
      </c>
      <c r="DT13" s="304">
        <f>IFERROR(VLOOKUP($AO13,装备!$B:$Q,5,0),0)</f>
        <v>0</v>
      </c>
    </row>
    <row r="14" spans="1:124" hidden="1">
      <c r="A14" s="301">
        <f>未改造舰娘!$A10</f>
        <v>10000913</v>
      </c>
      <c r="B14" s="354" t="s">
        <v>43</v>
      </c>
      <c r="C14" s="323"/>
      <c r="D14" s="323">
        <f t="shared" si="0"/>
        <v>110</v>
      </c>
      <c r="E14" s="303">
        <f>未改造舰娘!$C10</f>
        <v>4</v>
      </c>
      <c r="F14" s="304" t="str">
        <f>未改造舰娘!$D10</f>
        <v>战列</v>
      </c>
      <c r="G14" s="304" t="str">
        <f>未改造舰娘!$E10</f>
        <v>大型</v>
      </c>
      <c r="H14" s="304" t="str">
        <f>未改造舰娘!$F10</f>
        <v>主力舰</v>
      </c>
      <c r="I14" s="460">
        <f>未改造舰娘!$AR10</f>
        <v>4</v>
      </c>
      <c r="J14" s="304" t="str">
        <f>未改造舰娘!$G10</f>
        <v>英国</v>
      </c>
      <c r="K14" s="312">
        <f>未改造舰娘!$H10+(BV14+CI14+CV14+DI14)*$C$2</f>
        <v>72</v>
      </c>
      <c r="L14" s="304">
        <f>未改造舰娘!$I10</f>
        <v>0</v>
      </c>
      <c r="M14" s="304">
        <f>未改造舰娘!$J10</f>
        <v>3</v>
      </c>
      <c r="N14" s="518">
        <f>未改造舰娘!$K10</f>
        <v>3</v>
      </c>
      <c r="O14" s="304">
        <f>未改造舰娘!$L10+((CE14+CR14+DE14+DR14)*$C$2)</f>
        <v>20</v>
      </c>
      <c r="P14" s="304" t="str">
        <f>IF($C$2=1,(IF(ISERROR(FIND("超长",未改造舰娘!$M10&amp;CC14&amp;CP14&amp;DC14&amp;DP14,1)),IF(ISERROR(FIND("长",未改造舰娘!$M10&amp;CC14&amp;CP14&amp;DC14&amp;DP14,1)),IF(ISERROR(FIND("中",未改造舰娘!$M10&amp;CC14&amp;CP14&amp;DC14&amp;DP14,1)),IF(ISERROR(FIND("短",未改造舰娘!$M10&amp;CC14&amp;CP14&amp;DC14&amp;DP14,1)),IF(ISERROR(FIND("无",未改造舰娘!$M10&amp;CC14&amp;CP14&amp;DC14&amp;DP14,1)),0,"无"),"短"),"中"),"长"),"超长")),未改造舰娘!$M10)</f>
        <v>长</v>
      </c>
      <c r="Q14" s="303">
        <f>未改造舰娘!$N10</f>
        <v>23.5</v>
      </c>
      <c r="R14" s="304">
        <f>(未改造舰娘!$P10)+(未改造舰娘!$Q10)*$C$3+((BW14+CJ14+CW14+DJ14)*$C$2)</f>
        <v>104</v>
      </c>
      <c r="S14" s="304">
        <f>(未改造舰娘!$R10)+(未改造舰娘!$S10)*$C$3+((BY14+CL14+CY14+DL14)*$C$2)</f>
        <v>0</v>
      </c>
      <c r="T14" s="304">
        <f>(未改造舰娘!$T10)+(未改造舰娘!$U10)*$C$3+((BX14+CK14+CX14+DK14)*$C$2)</f>
        <v>92</v>
      </c>
      <c r="U14" s="304">
        <f>(未改造舰娘!$V10)+(未改造舰娘!$W10)*$C$3+((CG14+CT14+DG14+DT14)*$C$2)</f>
        <v>72</v>
      </c>
      <c r="V14" s="305">
        <f>INT((((未改造舰娘!$Y10)-(未改造舰娘!$X10))*(((IF(D14=0,C14,D14))-1)/99))+未改造舰娘!$X10)+((CB14+CO14+DB14+DO14)*$C$2)</f>
        <v>95</v>
      </c>
      <c r="W14" s="304">
        <f>INT((((未改造舰娘!$AA10)-(未改造舰娘!$Z10))*(((IF(D14=0,C14,D14))-1)/99))+未改造舰娘!$Z10)+((CD14+CQ14+DD14+DQ14)*$C$2)</f>
        <v>41</v>
      </c>
      <c r="X14" s="304">
        <f>INT((((未改造舰娘!$AC10)-(未改造舰娘!$AB10))*(((IF(D14=0,C14,D14))-1)/99))+未改造舰娘!$AB10)+((CA14+CN14+DA14+DN14)*$C$2)</f>
        <v>39</v>
      </c>
      <c r="Y14" s="303">
        <f>INT((((未改造舰娘!$AE10)-(未改造舰娘!$AD10))*(((IF(D14=0,C14,D14))-1)/99))+未改造舰娘!$AD10)+((BZ14+CM14+CZ14+DM14)*$C$2)</f>
        <v>0</v>
      </c>
      <c r="Z14" s="474" t="str">
        <f>IF(未改造舰娘!$AF10=0,"",未改造舰娘!$AF10)</f>
        <v/>
      </c>
      <c r="AA14" s="304" t="str">
        <f>IF(未改造舰娘!$AG10="","",未改造舰娘!$AG10)</f>
        <v/>
      </c>
      <c r="AB14" s="304" t="str">
        <f>IF(未改造舰娘!$AH10="","",未改造舰娘!$AH10)</f>
        <v/>
      </c>
      <c r="AC14" s="304" t="str">
        <f>IF(未改造舰娘!$AI10="","",未改造舰娘!$AI10)</f>
        <v/>
      </c>
      <c r="AD14" s="304">
        <f>IF(未改造舰娘!$AJ10="","",未改造舰娘!$AJ10)</f>
        <v>0</v>
      </c>
      <c r="AE14" s="305">
        <f>IF(未改造舰娘!$AK10="","",未改造舰娘!$AK10)</f>
        <v>50</v>
      </c>
      <c r="AF14" s="304">
        <f>IF(未改造舰娘!$AL10="","",未改造舰娘!$AL10)</f>
        <v>1200</v>
      </c>
      <c r="AG14" s="304" t="str">
        <f>IF(未改造舰娘!$AM10="","",未改造舰娘!$AM10)</f>
        <v/>
      </c>
      <c r="AH14" s="304">
        <f>IF(未改造舰娘!$AN10="","",未改造舰娘!$AN10)</f>
        <v>1600</v>
      </c>
      <c r="AI14" s="304" t="str">
        <f>IF(未改造舰娘!$AO10="","",未改造舰娘!$AO10)</f>
        <v/>
      </c>
      <c r="AJ14" s="304" t="str">
        <f>IF(未改造舰娘!$AP10="","",未改造舰娘!$AP10)</f>
        <v>战列核心</v>
      </c>
      <c r="AK14" s="303">
        <f>IF(未改造舰娘!$AQ10="","",未改造舰娘!$AQ10)</f>
        <v>5</v>
      </c>
      <c r="AL14" s="306" t="str">
        <f>IF(未改造舰娘!$AS10="","",未改造舰娘!$AS10)</f>
        <v>E国三联16英寸炮</v>
      </c>
      <c r="AM14" s="306" t="str">
        <f>IF(未改造舰娘!$AT10="","",未改造舰娘!$AT10)</f>
        <v>E国双联6英寸炮</v>
      </c>
      <c r="AN14" s="306" t="str">
        <f>IF(未改造舰娘!$AU10="","",未改造舰娘!$AU10)</f>
        <v/>
      </c>
      <c r="AO14" s="306" t="str">
        <f>IF(未改造舰娘!$AV10="","",未改造舰娘!$AV10)</f>
        <v/>
      </c>
      <c r="AP14" s="307" t="str">
        <f>IF(未改造舰娘!$AW10="","",未改造舰娘!$AW10)</f>
        <v/>
      </c>
      <c r="AQ14" s="308" t="str">
        <f>IF(未改造舰娘!$AX10="","",未改造舰娘!$AX10)</f>
        <v/>
      </c>
      <c r="AR14" s="304">
        <f>IF(未改造舰娘!$AY10="","",未改造舰娘!$AY10)</f>
        <v>90</v>
      </c>
      <c r="AS14" s="304">
        <f>IF(未改造舰娘!$AZ10="","",未改造舰娘!$AZ10)</f>
        <v>140</v>
      </c>
      <c r="AT14" s="304">
        <f>IF(未改造舰娘!$BA10="","",未改造舰娘!$BA10)</f>
        <v>3.2</v>
      </c>
      <c r="AU14" s="304">
        <f>IF(未改造舰娘!$BB10="","",未改造舰娘!$BB10)</f>
        <v>6</v>
      </c>
      <c r="AV14" s="305">
        <f>IF((未改造舰娘!$BG10+未改造舰娘!$BK10*$C$4)=0,"",(未改造舰娘!$BG10+未改造舰娘!$BK10*$C$4))</f>
        <v>50</v>
      </c>
      <c r="AW14" s="304">
        <f>IF((未改造舰娘!$BH10+未改造舰娘!$BL10*$C$4)=0,"",(未改造舰娘!$BH10+未改造舰娘!$BL10*$C$4))</f>
        <v>76</v>
      </c>
      <c r="AX14" s="304">
        <f>IF((未改造舰娘!$BI10+未改造舰娘!$BM10*$C$4)=0,"",(未改造舰娘!$BI10+未改造舰娘!$BM10*$C$4))</f>
        <v>85</v>
      </c>
      <c r="AY14" s="303" t="str">
        <f>IF((未改造舰娘!$BJ10+未改造舰娘!$BN10*$C$4)=0,"",(未改造舰娘!$BJ10+未改造舰娘!$BN10*$C$4))</f>
        <v/>
      </c>
      <c r="AZ14" s="500">
        <f>IF(未改造舰娘!BC10="","",未改造舰娘!BC10)</f>
        <v>89</v>
      </c>
      <c r="BA14" s="500">
        <f>IF(未改造舰娘!BD10="","",未改造舰娘!BD10)</f>
        <v>0</v>
      </c>
      <c r="BB14" s="500">
        <f>IF(未改造舰娘!BE10="","",未改造舰娘!BE10)</f>
        <v>72</v>
      </c>
      <c r="BC14" s="498">
        <f>IF(未改造舰娘!BF10="","",未改造舰娘!BF10)</f>
        <v>27</v>
      </c>
      <c r="BD14" s="125" t="s">
        <v>1492</v>
      </c>
      <c r="BE14" s="506">
        <v>0.20138888888888887</v>
      </c>
      <c r="BF14" s="306" t="str">
        <f>IF(未改造舰娘!$BQ10="","",未改造舰娘!$BQ10)</f>
        <v>2-1-F,2-2-G,3-1-BDFGHI,3-3-CDEFGHJK,3-4-BCDGHIJ,4-2-CDFGHIJ,5-1-CDEFGH,5-2-DEFGHIJ,5-3-CEFGH,5-4-CDEGH,6-2-ABCDEFGHIJKLM,6-3-ABCDEFHJ,6-4-ABCDEFGHIKL,8-1-CDEFGHIJKL,8-2-ABCDEFGHIJKLM,8-3-L</v>
      </c>
      <c r="BG14" s="306" t="str">
        <f>IF(未改造舰娘!$BR10="","",未改造舰娘!$BR10)</f>
        <v>极地奏鸣曲 Ex-2-LNDEFGHIJKLMNO,Ex-2-1-DEFGHIJG,Ex-2-2-CEFGH,Ex-3-2-ABCDEFGIJMDEGJK,Ex-3-3-ABDEFHJCDHIJ,Ex-3-4-ABCDEFGHIKL,Ex-4-CDEFGJKLMNOPCDEFGHIJKLMNO,Ex-3-1-BDFGHI,Ex-4-2-CDEGHIJL,Ex-4-3-ABCDEFHIJM,Ex-4-4-EGHJKL；女武神行动 Ex-1-BDEF,Ex-2-BCDEFGJKL,Ex-3-BCDGHIJKLM,Ex-4-CDEFGHJKMNOP,Ex-6-BCDEFHI,Ex-7-ABHL,Ex-8-ABCDEFGHJKMNOP；未命名 Ex-4-T,Ex-5-ABDEFGHIJLMNOPQRS,Ex-6-ABCDEFGHIJKLMNOPQRTUVβ,Ex-9-BCEGHIJKLMOPQRS,Ex-10-BCEIJKLMNOPQRST,Ex-11-ABCDEFGHIJKLMNOPQRS,Ex-12-ABCDEFGHIJKLMNOPQRTUVβ；两周年活动 中间岛战役-CDFGK,女武神行动-ADEKLMNP；决战无畏之海 Ex-1-BCFH,Ex-3.5-ABCDEGIJL,Ex-6-ABCDFGHJKLMNOPQ,Ex-7-ABCDEFGHJLNPQRSU；三周年活动 Ex-5-DEFHIJKLMNOQ,Ex-10-ABCDEFHIJKLMNOQ</v>
      </c>
      <c r="BH14" s="306"/>
      <c r="BU14" s="304">
        <f>IFERROR(VLOOKUP(AL14,装备!$B:$C,2,0),0)</f>
        <v>3</v>
      </c>
      <c r="BV14" s="304">
        <f>IFERROR(VLOOKUP($AL14,装备!$B:$Q,5,0),0)</f>
        <v>0</v>
      </c>
      <c r="BW14" s="304">
        <f>IFERROR(VLOOKUP($AL14,装备!$B:$Q,6,0),0)</f>
        <v>23</v>
      </c>
      <c r="BX14" s="304">
        <f>IFERROR(VLOOKUP($AL14,装备!$B:$Q,7,0),0)</f>
        <v>0</v>
      </c>
      <c r="BY14" s="304">
        <f>IFERROR(VLOOKUP($AL14,装备!$B:$Q,8,0),0)</f>
        <v>0</v>
      </c>
      <c r="BZ14" s="304">
        <f>IFERROR(VLOOKUP($AL14,装备!$B:$Q,9,0),0)</f>
        <v>0</v>
      </c>
      <c r="CA14" s="304">
        <f>IFERROR(VLOOKUP($AL14,装备!$B:$Q,10,0),0)</f>
        <v>0</v>
      </c>
      <c r="CB14" s="304">
        <f>IFERROR(VLOOKUP($AL14,装备!$B:$Q,11,0),0)</f>
        <v>0</v>
      </c>
      <c r="CC14" s="304" t="str">
        <f>IFERROR(VLOOKUP($AL14,装备!$B:$Q,12,0),0)</f>
        <v>长</v>
      </c>
      <c r="CD14" s="304">
        <f>IFERROR(VLOOKUP($AL14,装备!$B:$Q,13,0),0)</f>
        <v>0</v>
      </c>
      <c r="CE14" s="304">
        <f>IFERROR(VLOOKUP($AL14,装备!$B:$Q,14,0),0)</f>
        <v>0</v>
      </c>
      <c r="CF14" s="304">
        <f>IFERROR(VLOOKUP($AL14,装备!$B:$Q,16,0),0)</f>
        <v>0</v>
      </c>
      <c r="CG14" s="304">
        <f>IFERROR(VLOOKUP($AL14,装备!$B:$Q,5,0),0)</f>
        <v>0</v>
      </c>
      <c r="CH14" s="304">
        <f>IFERROR(VLOOKUP(AM14,装备!$B:$C,2,0),0)</f>
        <v>2</v>
      </c>
      <c r="CI14" s="304">
        <f>IFERROR(VLOOKUP($AM14,装备!$B:$Q,5,0),0)</f>
        <v>0</v>
      </c>
      <c r="CJ14" s="304">
        <f>IFERROR(VLOOKUP($AM14,装备!$B:$Q,6,0),0)</f>
        <v>5</v>
      </c>
      <c r="CK14" s="304">
        <f>IFERROR(VLOOKUP($AM14,装备!$B:$Q,7,0),0)</f>
        <v>0</v>
      </c>
      <c r="CL14" s="304">
        <f>IFERROR(VLOOKUP($AM14,装备!$B:$Q,8,0),0)</f>
        <v>0</v>
      </c>
      <c r="CM14" s="304">
        <f>IFERROR(VLOOKUP($AM14,装备!$B:$Q,9,0),0)</f>
        <v>0</v>
      </c>
      <c r="CN14" s="304">
        <f>IFERROR(VLOOKUP($AM14,装备!$B:$Q,10,0),0)</f>
        <v>0</v>
      </c>
      <c r="CO14" s="304">
        <f>IFERROR(VLOOKUP($AM14,装备!$B:$Q,11,0),0)</f>
        <v>0</v>
      </c>
      <c r="CP14" s="304" t="str">
        <f>IFERROR(VLOOKUP($AM14,装备!$B:$Q,12,0),0)</f>
        <v>中</v>
      </c>
      <c r="CQ14" s="304">
        <f>IFERROR(VLOOKUP($AM14,装备!$B:$Q,13,0),0)</f>
        <v>0</v>
      </c>
      <c r="CR14" s="304">
        <f>IFERROR(VLOOKUP($AM14,装备!$B:$Q,14,0),0)</f>
        <v>0</v>
      </c>
      <c r="CS14" s="304">
        <f>IFERROR(VLOOKUP($AM14,装备!$B:$Q,16,0),0)</f>
        <v>1</v>
      </c>
      <c r="CT14" s="304">
        <f>IFERROR(VLOOKUP($AM14,装备!$B:$Q,5,0),0)</f>
        <v>0</v>
      </c>
      <c r="CU14" s="304">
        <f>IFERROR(VLOOKUP(AN14,装备!$B:$C,2,0),0)</f>
        <v>0</v>
      </c>
      <c r="CV14" s="304">
        <f>IFERROR(VLOOKUP($AN14,装备!$B:$Q,5,0),0)</f>
        <v>0</v>
      </c>
      <c r="CW14" s="304">
        <f>IFERROR(VLOOKUP($AN14,装备!$B:$Q,6,0),0)</f>
        <v>0</v>
      </c>
      <c r="CX14" s="304">
        <f>IFERROR(VLOOKUP($AN14,装备!$B:$Q,7,0),0)</f>
        <v>0</v>
      </c>
      <c r="CY14" s="304">
        <f>IFERROR(VLOOKUP($AN14,装备!$B:$Q,8,0),0)</f>
        <v>0</v>
      </c>
      <c r="CZ14" s="304">
        <f>IFERROR(VLOOKUP($AN14,装备!$B:$Q,9,0),0)</f>
        <v>0</v>
      </c>
      <c r="DA14" s="304">
        <f>IFERROR(VLOOKUP($AN14,装备!$B:$Q,10,0),0)</f>
        <v>0</v>
      </c>
      <c r="DB14" s="304">
        <f>IFERROR(VLOOKUP($AN14,装备!$B:$Q,11,0),0)</f>
        <v>0</v>
      </c>
      <c r="DC14" s="304">
        <f>IFERROR(VLOOKUP($AN14,装备!$B:$Q,12,0),0)</f>
        <v>0</v>
      </c>
      <c r="DD14" s="304">
        <f>IFERROR(VLOOKUP($AN14,装备!$B:$Q,13,0),0)</f>
        <v>0</v>
      </c>
      <c r="DE14" s="304">
        <f>IFERROR(VLOOKUP($AN14,装备!$B:$Q,14,0),0)</f>
        <v>0</v>
      </c>
      <c r="DF14" s="304">
        <f>IFERROR(VLOOKUP($AN14,装备!$B:$Q,16,0),0)</f>
        <v>0</v>
      </c>
      <c r="DG14" s="304">
        <f>IFERROR(VLOOKUP($AN14,装备!$B:$Q,5,0),0)</f>
        <v>0</v>
      </c>
      <c r="DH14" s="304">
        <f>IFERROR(VLOOKUP(AO14,装备!$B:$C,2,0),0)</f>
        <v>0</v>
      </c>
      <c r="DI14" s="304">
        <f>IFERROR(VLOOKUP($AO14,装备!$B:$Q,5,0),0)</f>
        <v>0</v>
      </c>
      <c r="DJ14" s="304">
        <f>IFERROR(VLOOKUP($AO14,装备!$B:$Q,6,0),0)</f>
        <v>0</v>
      </c>
      <c r="DK14" s="304">
        <f>IFERROR(VLOOKUP($AO14,装备!$B:$Q,7,0),0)</f>
        <v>0</v>
      </c>
      <c r="DL14" s="304">
        <f>IFERROR(VLOOKUP($AO14,装备!$B:$Q,8,0),0)</f>
        <v>0</v>
      </c>
      <c r="DM14" s="304">
        <f>IFERROR(VLOOKUP($AO14,装备!$B:$Q,9,0),0)</f>
        <v>0</v>
      </c>
      <c r="DN14" s="304">
        <f>IFERROR(VLOOKUP($AO14,装备!$B:$Q,10,0),0)</f>
        <v>0</v>
      </c>
      <c r="DO14" s="304">
        <f>IFERROR(VLOOKUP($AO14,装备!$B:$Q,11,0),0)</f>
        <v>0</v>
      </c>
      <c r="DP14" s="304">
        <f>IFERROR(VLOOKUP($AO14,装备!$B:$Q,12,0),0)</f>
        <v>0</v>
      </c>
      <c r="DQ14" s="304">
        <f>IFERROR(VLOOKUP($AO14,装备!$B:$Q,13,0),0)</f>
        <v>0</v>
      </c>
      <c r="DR14" s="304">
        <f>IFERROR(VLOOKUP($AO14,装备!$B:$Q,14,0),0)</f>
        <v>0</v>
      </c>
      <c r="DS14" s="304">
        <f>IFERROR(VLOOKUP($AO14,装备!$B:$Q,16,0),0)</f>
        <v>0</v>
      </c>
      <c r="DT14" s="304">
        <f>IFERROR(VLOOKUP($AO14,装备!$B:$Q,5,0),0)</f>
        <v>0</v>
      </c>
    </row>
    <row r="15" spans="1:124" hidden="1">
      <c r="A15" s="301">
        <f>未改造舰娘!$A11</f>
        <v>10001013</v>
      </c>
      <c r="B15" s="354" t="s">
        <v>622</v>
      </c>
      <c r="C15" s="323"/>
      <c r="D15" s="323">
        <f t="shared" si="0"/>
        <v>110</v>
      </c>
      <c r="E15" s="303">
        <f>未改造舰娘!$C11</f>
        <v>5</v>
      </c>
      <c r="F15" s="304" t="str">
        <f>未改造舰娘!$D11</f>
        <v>战列</v>
      </c>
      <c r="G15" s="304" t="str">
        <f>未改造舰娘!$E11</f>
        <v>大型</v>
      </c>
      <c r="H15" s="304" t="str">
        <f>未改造舰娘!$F11</f>
        <v>主力舰</v>
      </c>
      <c r="I15" s="460">
        <f>未改造舰娘!$AR11</f>
        <v>4</v>
      </c>
      <c r="J15" s="304" t="str">
        <f>未改造舰娘!$G11</f>
        <v>英国</v>
      </c>
      <c r="K15" s="312">
        <f>未改造舰娘!$H11+(BV15+CI15+CV15+DI15)*$C$2</f>
        <v>74</v>
      </c>
      <c r="L15" s="304">
        <f>未改造舰娘!$I11</f>
        <v>2</v>
      </c>
      <c r="M15" s="304">
        <f>未改造舰娘!$J11</f>
        <v>3</v>
      </c>
      <c r="N15" s="518">
        <f>未改造舰娘!$K11</f>
        <v>3</v>
      </c>
      <c r="O15" s="304">
        <f>未改造舰娘!$L11+((CE15+CR15+DE15+DR15)*$C$2)</f>
        <v>10</v>
      </c>
      <c r="P15" s="304" t="str">
        <f>IF($C$2=1,(IF(ISERROR(FIND("超长",未改造舰娘!$M11&amp;CC15&amp;CP15&amp;DC15&amp;DP15,1)),IF(ISERROR(FIND("长",未改造舰娘!$M11&amp;CC15&amp;CP15&amp;DC15&amp;DP15,1)),IF(ISERROR(FIND("中",未改造舰娘!$M11&amp;CC15&amp;CP15&amp;DC15&amp;DP15,1)),IF(ISERROR(FIND("短",未改造舰娘!$M11&amp;CC15&amp;CP15&amp;DC15&amp;DP15,1)),IF(ISERROR(FIND("无",未改造舰娘!$M11&amp;CC15&amp;CP15&amp;DC15&amp;DP15,1)),0,"无"),"短"),"中"),"长"),"超长")),未改造舰娘!$M11)</f>
        <v>长</v>
      </c>
      <c r="Q15" s="303">
        <f>未改造舰娘!$N11</f>
        <v>29</v>
      </c>
      <c r="R15" s="304">
        <f>(未改造舰娘!$P11)+(未改造舰娘!$Q11)*$C$3+((BW15+CJ15+CW15+DJ15)*$C$2)</f>
        <v>95</v>
      </c>
      <c r="S15" s="304">
        <f>(未改造舰娘!$R11)+(未改造舰娘!$S11)*$C$3+((BY15+CL15+CY15+DL15)*$C$2)</f>
        <v>0</v>
      </c>
      <c r="T15" s="304">
        <f>(未改造舰娘!$T11)+(未改造舰娘!$U11)*$C$3+((BX15+CK15+CX15+DK15)*$C$2)</f>
        <v>95</v>
      </c>
      <c r="U15" s="304">
        <f>(未改造舰娘!$V11)+(未改造舰娘!$W11)*$C$3+((CG15+CT15+DG15+DT15)*$C$2)</f>
        <v>82</v>
      </c>
      <c r="V15" s="305">
        <f>INT((((未改造舰娘!$Y11)-(未改造舰娘!$X11))*(((IF(D15=0,C15,D15))-1)/99))+未改造舰娘!$X11)+((CB15+CO15+DB15+DO15)*$C$2)</f>
        <v>96</v>
      </c>
      <c r="W15" s="304">
        <f>INT((((未改造舰娘!$AA11)-(未改造舰娘!$Z11))*(((IF(D15=0,C15,D15))-1)/99))+未改造舰娘!$Z11)+((CD15+CQ15+DD15+DQ15)*$C$2)</f>
        <v>48</v>
      </c>
      <c r="X15" s="304">
        <f>INT((((未改造舰娘!$AC11)-(未改造舰娘!$AB11))*(((IF(D15=0,C15,D15))-1)/99))+未改造舰娘!$AB11)+((CA15+CN15+DA15+DN15)*$C$2)</f>
        <v>42</v>
      </c>
      <c r="Y15" s="303">
        <f>INT((((未改造舰娘!$AE11)-(未改造舰娘!$AD11))*(((IF(D15=0,C15,D15))-1)/99))+未改造舰娘!$AD11)+((BZ15+CM15+CZ15+DM15)*$C$2)</f>
        <v>0</v>
      </c>
      <c r="Z15" s="474">
        <f>IF(未改造舰娘!$AF11=0,"",未改造舰娘!$AF11)</f>
        <v>4</v>
      </c>
      <c r="AA15" s="304">
        <f>IF(未改造舰娘!$AG11="","",未改造舰娘!$AG11)</f>
        <v>4</v>
      </c>
      <c r="AB15" s="304">
        <f>IF(未改造舰娘!$AH11="","",未改造舰娘!$AH11)</f>
        <v>4</v>
      </c>
      <c r="AC15" s="304">
        <f>IF(未改造舰娘!$AI11="","",未改造舰娘!$AI11)</f>
        <v>4</v>
      </c>
      <c r="AD15" s="304">
        <f>IF(未改造舰娘!$AJ11="","",未改造舰娘!$AJ11)</f>
        <v>16</v>
      </c>
      <c r="AE15" s="305">
        <f>IF(未改造舰娘!$AK11="","",未改造舰娘!$AK11)</f>
        <v>50</v>
      </c>
      <c r="AF15" s="304">
        <f>IF(未改造舰娘!$AL11="","",未改造舰娘!$AL11)</f>
        <v>800</v>
      </c>
      <c r="AG15" s="304">
        <f>IF(未改造舰娘!$AM11="","",未改造舰娘!$AM11)</f>
        <v>500</v>
      </c>
      <c r="AH15" s="304">
        <f>IF(未改造舰娘!$AN11="","",未改造舰娘!$AN11)</f>
        <v>2000</v>
      </c>
      <c r="AI15" s="304" t="str">
        <f>IF(未改造舰娘!$AO11="","",未改造舰娘!$AO11)</f>
        <v/>
      </c>
      <c r="AJ15" s="304" t="str">
        <f>IF(未改造舰娘!$AP11="","",未改造舰娘!$AP11)</f>
        <v>战列核心</v>
      </c>
      <c r="AK15" s="303">
        <f>IF(未改造舰娘!$AQ11="","",未改造舰娘!$AQ11)</f>
        <v>9</v>
      </c>
      <c r="AL15" s="306" t="str">
        <f>IF(未改造舰娘!$AS11="","",未改造舰娘!$AS11)</f>
        <v>E国四联14英寸炮</v>
      </c>
      <c r="AM15" s="306" t="str">
        <f>IF(未改造舰娘!$AT11="","",未改造舰娘!$AT11)</f>
        <v>E国双联5.25英寸炮</v>
      </c>
      <c r="AN15" s="306" t="str">
        <f>IF(未改造舰娘!$AU11="","",未改造舰娘!$AU11)</f>
        <v>海象式</v>
      </c>
      <c r="AO15" s="306" t="str">
        <f>IF(未改造舰娘!$AV11="","",未改造舰娘!$AV11)</f>
        <v/>
      </c>
      <c r="AP15" s="307" t="str">
        <f>IF(未改造舰娘!$AW11="","",未改造舰娘!$AW11)</f>
        <v/>
      </c>
      <c r="AQ15" s="308" t="str">
        <f>IF(未改造舰娘!$AX11="","",未改造舰娘!$AX11)</f>
        <v/>
      </c>
      <c r="AR15" s="304">
        <f>IF(未改造舰娘!$AY11="","",未改造舰娘!$AY11)</f>
        <v>90</v>
      </c>
      <c r="AS15" s="304">
        <f>IF(未改造舰娘!$AZ11="","",未改造舰娘!$AZ11)</f>
        <v>140</v>
      </c>
      <c r="AT15" s="304">
        <f>IF(未改造舰娘!$BA11="","",未改造舰娘!$BA11)</f>
        <v>4.2</v>
      </c>
      <c r="AU15" s="304">
        <f>IF(未改造舰娘!$BB11="","",未改造舰娘!$BB11)</f>
        <v>8</v>
      </c>
      <c r="AV15" s="305">
        <f>IF((未改造舰娘!$BG11+未改造舰娘!$BK11*$C$4)=0,"",(未改造舰娘!$BG11+未改造舰娘!$BK11*$C$4))</f>
        <v>51</v>
      </c>
      <c r="AW15" s="304">
        <f>IF((未改造舰娘!$BH11+未改造舰娘!$BL11*$C$4)=0,"",(未改造舰娘!$BH11+未改造舰娘!$BL11*$C$4))</f>
        <v>74</v>
      </c>
      <c r="AX15" s="304">
        <f>IF((未改造舰娘!$BI11+未改造舰娘!$BM11*$C$4)=0,"",(未改造舰娘!$BI11+未改造舰娘!$BM11*$C$4))</f>
        <v>79</v>
      </c>
      <c r="AY15" s="303">
        <f>IF((未改造舰娘!$BJ11+未改造舰娘!$BN11*$C$4)=0,"",(未改造舰娘!$BJ11+未改造舰娘!$BN11*$C$4))</f>
        <v>2</v>
      </c>
      <c r="AZ15" s="500">
        <f>IF(未改造舰娘!BC11="","",未改造舰娘!BC11)</f>
        <v>80</v>
      </c>
      <c r="BA15" s="500">
        <f>IF(未改造舰娘!BD11="","",未改造舰娘!BD11)</f>
        <v>0</v>
      </c>
      <c r="BB15" s="500">
        <f>IF(未改造舰娘!BE11="","",未改造舰娘!BE11)</f>
        <v>75</v>
      </c>
      <c r="BC15" s="498">
        <f>IF(未改造舰娘!BF11="","",未改造舰娘!BF11)</f>
        <v>42</v>
      </c>
      <c r="BD15" s="125" t="s">
        <v>1229</v>
      </c>
      <c r="BE15" s="506"/>
      <c r="BF15" s="306" t="str">
        <f>IF(未改造舰娘!$BQ11="","",未改造舰娘!$BQ11)</f>
        <v>3-4-J,4-2-CDFGHIJ,4-3-CEFGH,4-4-CDEHIKL,5-4-CDEGH,5-5-DEFGHI</v>
      </c>
      <c r="BG15" s="306" t="str">
        <f>IF(未改造舰娘!$BR11="","",未改造舰娘!$BR11)</f>
        <v>极地奏鸣曲 Ex-1-JKKM,Ex-1-2-CDEIKL,Ex-2-3-DEFGHI,Ex-4-CEFGHJKMNOP,Ex-3-DEFGHIJKLMNO,Ex-3-3-J,Ex-4-4-DEHJKL；女武神行动 Ex-1-F,Ex-2-K,Ex-4-CDEGHJMNOP,Ex-5-F,Ex-6-DI,Ex-8-CDEGHJMNOP；轰隆轰隆大作战 Ex-4-M,Ex-8-CDFHIM,Ex-9-DHIKMOPQ；扑火之蛾 Ex-4-N,Ex-9-N；未命名 Ex-4-BCDEJKLMNOPQRTβ,Ex-5-ABDEFGHIJLMNOPQRS,Ex-6-ABCDEFHIJKLMNPQRTUVβ,Ex-8-BCDEFGHIKNO,Ex-10-BCDEIJKLMNOPQRSTβ,Ex-11-ABDEFGHIJLMNOPQRS,Ex-12-ABCDEFGHIJKLMNOPQRTUVβ；中间岛战役 Ex-9-FK；两周年活动 中间岛战役-CDFGK,女武神行动-DEMNP；决战无畏之海 Ex-1-BCFGH,Ex-3.5-ABCDEGIJL,Ex-6-BCDFGJKMNOQ,Ex-7-CDGHJLNPRU；三周年活动 Ex-5-DEFHIJKLMNOQ,Ex-10-DEFHIKLMNOQ；急速东方快车 Ex-5-ABCDEFGHJKLMNO,Ex-6-ABCDEFGIJLMNOPR,Ex-7-ABCEFHIJKLMNOQR；所罗门之晓 Ex-1-L,Ex-3-DEFGHIJKMNOPQ,Ex-5-DEFGHIJKLNPQR,Ex-6-BCDEFGHJKL,Ex-8-ABCDEFGHIJKMNOPQ,Ex-10-ABCDEFGHIJKLNPQR；熔炉大混战 Ex-3-L,Ex-5-L,Ex-7-DEFGHIJKLMN,Ex-8-CDEFGHIJ,Ex-10-DEFGHJKL,Ex-12-CDEFGHIJKL,Ex-14-DEFGHIJKLMN</v>
      </c>
      <c r="BH15" s="306"/>
      <c r="BU15" s="304">
        <f>IFERROR(VLOOKUP(AL15,装备!$B:$C,2,0),0)</f>
        <v>4</v>
      </c>
      <c r="BV15" s="304">
        <f>IFERROR(VLOOKUP($AL15,装备!$B:$Q,5,0),0)</f>
        <v>0</v>
      </c>
      <c r="BW15" s="304">
        <f>IFERROR(VLOOKUP($AL15,装备!$B:$Q,6,0),0)</f>
        <v>19</v>
      </c>
      <c r="BX15" s="304">
        <f>IFERROR(VLOOKUP($AL15,装备!$B:$Q,7,0),0)</f>
        <v>0</v>
      </c>
      <c r="BY15" s="304">
        <f>IFERROR(VLOOKUP($AL15,装备!$B:$Q,8,0),0)</f>
        <v>0</v>
      </c>
      <c r="BZ15" s="304">
        <f>IFERROR(VLOOKUP($AL15,装备!$B:$Q,9,0),0)</f>
        <v>0</v>
      </c>
      <c r="CA15" s="304">
        <f>IFERROR(VLOOKUP($AL15,装备!$B:$Q,10,0),0)</f>
        <v>0</v>
      </c>
      <c r="CB15" s="304">
        <f>IFERROR(VLOOKUP($AL15,装备!$B:$Q,11,0),0)</f>
        <v>1</v>
      </c>
      <c r="CC15" s="304" t="str">
        <f>IFERROR(VLOOKUP($AL15,装备!$B:$Q,12,0),0)</f>
        <v>长</v>
      </c>
      <c r="CD15" s="304">
        <f>IFERROR(VLOOKUP($AL15,装备!$B:$Q,13,0),0)</f>
        <v>0</v>
      </c>
      <c r="CE15" s="304">
        <f>IFERROR(VLOOKUP($AL15,装备!$B:$Q,14,0),0)</f>
        <v>0</v>
      </c>
      <c r="CF15" s="304">
        <f>IFERROR(VLOOKUP($AL15,装备!$B:$Q,16,0),0)</f>
        <v>0</v>
      </c>
      <c r="CG15" s="304">
        <f>IFERROR(VLOOKUP($AL15,装备!$B:$Q,5,0),0)</f>
        <v>0</v>
      </c>
      <c r="CH15" s="304">
        <f>IFERROR(VLOOKUP(AM15,装备!$B:$C,2,0),0)</f>
        <v>3</v>
      </c>
      <c r="CI15" s="304">
        <f>IFERROR(VLOOKUP($AM15,装备!$B:$Q,5,0),0)</f>
        <v>0</v>
      </c>
      <c r="CJ15" s="304">
        <f>IFERROR(VLOOKUP($AM15,装备!$B:$Q,6,0),0)</f>
        <v>3</v>
      </c>
      <c r="CK15" s="304">
        <f>IFERROR(VLOOKUP($AM15,装备!$B:$Q,7,0),0)</f>
        <v>0</v>
      </c>
      <c r="CL15" s="304">
        <f>IFERROR(VLOOKUP($AM15,装备!$B:$Q,8,0),0)</f>
        <v>0</v>
      </c>
      <c r="CM15" s="304">
        <f>IFERROR(VLOOKUP($AM15,装备!$B:$Q,9,0),0)</f>
        <v>0</v>
      </c>
      <c r="CN15" s="304">
        <f>IFERROR(VLOOKUP($AM15,装备!$B:$Q,10,0),0)</f>
        <v>0</v>
      </c>
      <c r="CO15" s="304">
        <f>IFERROR(VLOOKUP($AM15,装备!$B:$Q,11,0),0)</f>
        <v>0</v>
      </c>
      <c r="CP15" s="304" t="str">
        <f>IFERROR(VLOOKUP($AM15,装备!$B:$Q,12,0),0)</f>
        <v>中</v>
      </c>
      <c r="CQ15" s="304">
        <f>IFERROR(VLOOKUP($AM15,装备!$B:$Q,13,0),0)</f>
        <v>0</v>
      </c>
      <c r="CR15" s="304">
        <f>IFERROR(VLOOKUP($AM15,装备!$B:$Q,14,0),0)</f>
        <v>0</v>
      </c>
      <c r="CS15" s="304">
        <f>IFERROR(VLOOKUP($AM15,装备!$B:$Q,16,0),0)</f>
        <v>5</v>
      </c>
      <c r="CT15" s="304">
        <f>IFERROR(VLOOKUP($AM15,装备!$B:$Q,5,0),0)</f>
        <v>0</v>
      </c>
      <c r="CU15" s="304">
        <f>IFERROR(VLOOKUP(AN15,装备!$B:$C,2,0),0)</f>
        <v>1</v>
      </c>
      <c r="CV15" s="304">
        <f>IFERROR(VLOOKUP($AN15,装备!$B:$Q,5,0),0)</f>
        <v>0</v>
      </c>
      <c r="CW15" s="304">
        <f>IFERROR(VLOOKUP($AN15,装备!$B:$Q,6,0),0)</f>
        <v>0</v>
      </c>
      <c r="CX15" s="304">
        <f>IFERROR(VLOOKUP($AN15,装备!$B:$Q,7,0),0)</f>
        <v>0</v>
      </c>
      <c r="CY15" s="304">
        <f>IFERROR(VLOOKUP($AN15,装备!$B:$Q,8,0),0)</f>
        <v>0</v>
      </c>
      <c r="CZ15" s="304">
        <f>IFERROR(VLOOKUP($AN15,装备!$B:$Q,9,0),0)</f>
        <v>3</v>
      </c>
      <c r="DA15" s="304">
        <f>IFERROR(VLOOKUP($AN15,装备!$B:$Q,10,0),0)</f>
        <v>4</v>
      </c>
      <c r="DB15" s="304">
        <f>IFERROR(VLOOKUP($AN15,装备!$B:$Q,11,0),0)</f>
        <v>1</v>
      </c>
      <c r="DC15" s="304" t="str">
        <f>IFERROR(VLOOKUP($AN15,装备!$B:$Q,12,0),0)</f>
        <v>无</v>
      </c>
      <c r="DD15" s="304">
        <f>IFERROR(VLOOKUP($AN15,装备!$B:$Q,13,0),0)</f>
        <v>0</v>
      </c>
      <c r="DE15" s="304">
        <f>IFERROR(VLOOKUP($AN15,装备!$B:$Q,14,0),0)</f>
        <v>0</v>
      </c>
      <c r="DF15" s="304">
        <f>IFERROR(VLOOKUP($AN15,装备!$B:$Q,16,0),0)</f>
        <v>1</v>
      </c>
      <c r="DG15" s="304">
        <f>IFERROR(VLOOKUP($AN15,装备!$B:$Q,5,0),0)</f>
        <v>0</v>
      </c>
      <c r="DH15" s="304">
        <f>IFERROR(VLOOKUP(AO15,装备!$B:$C,2,0),0)</f>
        <v>0</v>
      </c>
      <c r="DI15" s="304">
        <f>IFERROR(VLOOKUP($AO15,装备!$B:$Q,5,0),0)</f>
        <v>0</v>
      </c>
      <c r="DJ15" s="304">
        <f>IFERROR(VLOOKUP($AO15,装备!$B:$Q,6,0),0)</f>
        <v>0</v>
      </c>
      <c r="DK15" s="304">
        <f>IFERROR(VLOOKUP($AO15,装备!$B:$Q,7,0),0)</f>
        <v>0</v>
      </c>
      <c r="DL15" s="304">
        <f>IFERROR(VLOOKUP($AO15,装备!$B:$Q,8,0),0)</f>
        <v>0</v>
      </c>
      <c r="DM15" s="304">
        <f>IFERROR(VLOOKUP($AO15,装备!$B:$Q,9,0),0)</f>
        <v>0</v>
      </c>
      <c r="DN15" s="304">
        <f>IFERROR(VLOOKUP($AO15,装备!$B:$Q,10,0),0)</f>
        <v>0</v>
      </c>
      <c r="DO15" s="304">
        <f>IFERROR(VLOOKUP($AO15,装备!$B:$Q,11,0),0)</f>
        <v>0</v>
      </c>
      <c r="DP15" s="304">
        <f>IFERROR(VLOOKUP($AO15,装备!$B:$Q,12,0),0)</f>
        <v>0</v>
      </c>
      <c r="DQ15" s="304">
        <f>IFERROR(VLOOKUP($AO15,装备!$B:$Q,13,0),0)</f>
        <v>0</v>
      </c>
      <c r="DR15" s="304">
        <f>IFERROR(VLOOKUP($AO15,装备!$B:$Q,14,0),0)</f>
        <v>0</v>
      </c>
      <c r="DS15" s="304">
        <f>IFERROR(VLOOKUP($AO15,装备!$B:$Q,16,0),0)</f>
        <v>0</v>
      </c>
      <c r="DT15" s="304">
        <f>IFERROR(VLOOKUP($AO15,装备!$B:$Q,5,0),0)</f>
        <v>0</v>
      </c>
    </row>
    <row r="16" spans="1:124" hidden="1">
      <c r="A16" s="301">
        <f>未改造舰娘!$A12</f>
        <v>10001113</v>
      </c>
      <c r="B16" s="354" t="s">
        <v>627</v>
      </c>
      <c r="C16" s="323"/>
      <c r="D16" s="323">
        <f t="shared" si="0"/>
        <v>110</v>
      </c>
      <c r="E16" s="303">
        <f>未改造舰娘!$C12</f>
        <v>3</v>
      </c>
      <c r="F16" s="304" t="str">
        <f>未改造舰娘!$D12</f>
        <v>战列</v>
      </c>
      <c r="G16" s="304" t="str">
        <f>未改造舰娘!$E12</f>
        <v>大型</v>
      </c>
      <c r="H16" s="304" t="str">
        <f>未改造舰娘!$F12</f>
        <v>主力舰</v>
      </c>
      <c r="I16" s="460">
        <f>未改造舰娘!$AR12</f>
        <v>4</v>
      </c>
      <c r="J16" s="304" t="str">
        <f>未改造舰娘!$G12</f>
        <v>美国</v>
      </c>
      <c r="K16" s="312">
        <f>未改造舰娘!$H12+(BV16+CI16+CV16+DI16)*$C$2</f>
        <v>64</v>
      </c>
      <c r="L16" s="304">
        <f>未改造舰娘!$I12</f>
        <v>0</v>
      </c>
      <c r="M16" s="304">
        <f>未改造舰娘!$J12</f>
        <v>2</v>
      </c>
      <c r="N16" s="518">
        <f>未改造舰娘!$K12</f>
        <v>2</v>
      </c>
      <c r="O16" s="304">
        <f>未改造舰娘!$L12+((CE16+CR16+DE16+DR16)*$C$2)</f>
        <v>25</v>
      </c>
      <c r="P16" s="304" t="str">
        <f>IF($C$2=1,(IF(ISERROR(FIND("超长",未改造舰娘!$M12&amp;CC16&amp;CP16&amp;DC16&amp;DP16,1)),IF(ISERROR(FIND("长",未改造舰娘!$M12&amp;CC16&amp;CP16&amp;DC16&amp;DP16,1)),IF(ISERROR(FIND("中",未改造舰娘!$M12&amp;CC16&amp;CP16&amp;DC16&amp;DP16,1)),IF(ISERROR(FIND("短",未改造舰娘!$M12&amp;CC16&amp;CP16&amp;DC16&amp;DP16,1)),IF(ISERROR(FIND("无",未改造舰娘!$M12&amp;CC16&amp;CP16&amp;DC16&amp;DP16,1)),0,"无"),"短"),"中"),"长"),"超长")),未改造舰娘!$M12)</f>
        <v>长</v>
      </c>
      <c r="Q16" s="303">
        <f>未改造舰娘!$N12</f>
        <v>21</v>
      </c>
      <c r="R16" s="304">
        <f>(未改造舰娘!$P12)+(未改造舰娘!$Q12)*$C$3+((BW16+CJ16+CW16+DJ16)*$C$2)</f>
        <v>85</v>
      </c>
      <c r="S16" s="304">
        <f>(未改造舰娘!$R12)+(未改造舰娘!$S12)*$C$3+((BY16+CL16+CY16+DL16)*$C$2)</f>
        <v>0</v>
      </c>
      <c r="T16" s="304">
        <f>(未改造舰娘!$T12)+(未改造舰娘!$U12)*$C$3+((BX16+CK16+CX16+DK16)*$C$2)</f>
        <v>88</v>
      </c>
      <c r="U16" s="304">
        <f>(未改造舰娘!$V12)+(未改造舰娘!$W12)*$C$3+((CG16+CT16+DG16+DT16)*$C$2)</f>
        <v>63</v>
      </c>
      <c r="V16" s="305">
        <f>INT((((未改造舰娘!$Y12)-(未改造舰娘!$X12))*(((IF(D16=0,C16,D16))-1)/99))+未改造舰娘!$X12)+((CB16+CO16+DB16+DO16)*$C$2)</f>
        <v>94</v>
      </c>
      <c r="W16" s="304">
        <f>INT((((未改造舰娘!$AA12)-(未改造舰娘!$Z12))*(((IF(D16=0,C16,D16))-1)/99))+未改造舰娘!$Z12)+((CD16+CQ16+DD16+DQ16)*$C$2)</f>
        <v>37</v>
      </c>
      <c r="X16" s="304">
        <f>INT((((未改造舰娘!$AC12)-(未改造舰娘!$AB12))*(((IF(D16=0,C16,D16))-1)/99))+未改造舰娘!$AB12)+((CA16+CN16+DA16+DN16)*$C$2)</f>
        <v>37</v>
      </c>
      <c r="Y16" s="303">
        <f>INT((((未改造舰娘!$AE12)-(未改造舰娘!$AD12))*(((IF(D16=0,C16,D16))-1)/99))+未改造舰娘!$AD12)+((BZ16+CM16+CZ16+DM16)*$C$2)</f>
        <v>0</v>
      </c>
      <c r="Z16" s="474">
        <f>IF(未改造舰娘!$AF12=0,"",未改造舰娘!$AF12)</f>
        <v>3</v>
      </c>
      <c r="AA16" s="304">
        <f>IF(未改造舰娘!$AG12="","",未改造舰娘!$AG12)</f>
        <v>3</v>
      </c>
      <c r="AB16" s="304">
        <f>IF(未改造舰娘!$AH12="","",未改造舰娘!$AH12)</f>
        <v>3</v>
      </c>
      <c r="AC16" s="304">
        <f>IF(未改造舰娘!$AI12="","",未改造舰娘!$AI12)</f>
        <v>3</v>
      </c>
      <c r="AD16" s="304">
        <f>IF(未改造舰娘!$AJ12="","",未改造舰娘!$AJ12)</f>
        <v>12</v>
      </c>
      <c r="AE16" s="305">
        <f>IF(未改造舰娘!$AK12="","",未改造舰娘!$AK12)</f>
        <v>30</v>
      </c>
      <c r="AF16" s="304" t="str">
        <f>IF(未改造舰娘!$AL12="","",未改造舰娘!$AL12)</f>
        <v/>
      </c>
      <c r="AG16" s="304">
        <f>IF(未改造舰娘!$AM12="","",未改造舰娘!$AM12)</f>
        <v>400</v>
      </c>
      <c r="AH16" s="304">
        <f>IF(未改造舰娘!$AN12="","",未改造舰娘!$AN12)</f>
        <v>600</v>
      </c>
      <c r="AI16" s="304" t="str">
        <f>IF(未改造舰娘!$AO12="","",未改造舰娘!$AO12)</f>
        <v/>
      </c>
      <c r="AJ16" s="304" t="str">
        <f>IF(未改造舰娘!$AP12="","",未改造舰娘!$AP12)</f>
        <v>战列核心</v>
      </c>
      <c r="AK16" s="303">
        <f>IF(未改造舰娘!$AQ12="","",未改造舰娘!$AQ12)</f>
        <v>4</v>
      </c>
      <c r="AL16" s="306" t="str">
        <f>IF(未改造舰娘!$AS12="","",未改造舰娘!$AS12)</f>
        <v>U国三联14英寸炮</v>
      </c>
      <c r="AM16" s="306" t="str">
        <f>IF(未改造舰娘!$AT12="","",未改造舰娘!$AT12)</f>
        <v>U国双联5英寸平高两用炮</v>
      </c>
      <c r="AN16" s="306" t="str">
        <f>IF(未改造舰娘!$AU12="","",未改造舰娘!$AU12)</f>
        <v/>
      </c>
      <c r="AO16" s="306" t="str">
        <f>IF(未改造舰娘!$AV12="","",未改造舰娘!$AV12)</f>
        <v/>
      </c>
      <c r="AP16" s="307" t="str">
        <f>IF(未改造舰娘!$AW12="","",未改造舰娘!$AW12)</f>
        <v/>
      </c>
      <c r="AQ16" s="308" t="str">
        <f>IF(未改造舰娘!$AX12="","",未改造舰娘!$AX12)</f>
        <v/>
      </c>
      <c r="AR16" s="304">
        <f>IF(未改造舰娘!$AY12="","",未改造舰娘!$AY12)</f>
        <v>85</v>
      </c>
      <c r="AS16" s="304">
        <f>IF(未改造舰娘!$AZ12="","",未改造舰娘!$AZ12)</f>
        <v>125</v>
      </c>
      <c r="AT16" s="304">
        <f>IF(未改造舰娘!$BA12="","",未改造舰娘!$BA12)</f>
        <v>2.5</v>
      </c>
      <c r="AU16" s="304">
        <f>IF(未改造舰娘!$BB12="","",未改造舰娘!$BB12)</f>
        <v>5.0999999999999996</v>
      </c>
      <c r="AV16" s="305">
        <f>IF((未改造舰娘!$BG12+未改造舰娘!$BK12*$C$4)=0,"",(未改造舰娘!$BG12+未改造舰娘!$BK12*$C$4))</f>
        <v>50</v>
      </c>
      <c r="AW16" s="304">
        <f>IF((未改造舰娘!$BH12+未改造舰娘!$BL12*$C$4)=0,"",(未改造舰娘!$BH12+未改造舰娘!$BL12*$C$4))</f>
        <v>71</v>
      </c>
      <c r="AX16" s="304">
        <f>IF((未改造舰娘!$BI12+未改造舰娘!$BM12*$C$4)=0,"",(未改造舰娘!$BI12+未改造舰娘!$BM12*$C$4))</f>
        <v>78</v>
      </c>
      <c r="AY16" s="303" t="str">
        <f>IF((未改造舰娘!$BJ12+未改造舰娘!$BN12*$C$4)=0,"",(未改造舰娘!$BJ12+未改造舰娘!$BN12*$C$4))</f>
        <v/>
      </c>
      <c r="AZ16" s="500">
        <f>IF(未改造舰娘!BC12="","",未改造舰娘!BC12)</f>
        <v>65</v>
      </c>
      <c r="BA16" s="500">
        <f>IF(未改造舰娘!BD12="","",未改造舰娘!BD12)</f>
        <v>0</v>
      </c>
      <c r="BB16" s="500">
        <f>IF(未改造舰娘!BE12="","",未改造舰娘!BE12)</f>
        <v>68</v>
      </c>
      <c r="BC16" s="498">
        <f>IF(未改造舰娘!BF12="","",未改造舰娘!BF12)</f>
        <v>22</v>
      </c>
      <c r="BD16" s="125" t="s">
        <v>1310</v>
      </c>
      <c r="BE16" s="506"/>
      <c r="BF16" s="306" t="str">
        <f>IF(未改造舰娘!$BQ12="","",未改造舰娘!$BQ12)</f>
        <v>3-2-G,3-3-K,4-1-CDEFIJ,4-2-CDFGHIJ,4-4-L,5-1-ABCDEFGH,5-2-ABCDEFGHIJ,5-3-ABCEFGH,5-4-ABCDEGH,5-5-ABCDEFGHI,6-2-ABCDEFGHIJKLM,6-3-ABCDEFHJ,6-4-ABCDEFGHIKL,7-1-ABCDFGHIJKLMN,7-2-ABDEFGHJKLM,7-3-ABCDEFGHIKLN,7-4-ABCDEFIJKLM,7-5-ABCDEFGHIJKLMOQ,8-1-ABCDEFGHIJKL,8-2-ABCDEFGHIJKLM</v>
      </c>
      <c r="BG16" s="306" t="str">
        <f>IF(未改造舰娘!$BR12="","",未改造舰娘!$BR12)</f>
        <v>极地奏鸣曲 Ex-1-CDEFGHIJK,Ex-1-1-CDEFIJ,Ex-1-2-L,Ex-2-1-ABCDEFGHJ,Ex-2-2-ABEFGH,Ex-2-3-ABDEFGHI,Ex-3-ABCDEFGHIJKLMOPQ,Ex-3-2-ABCDEFGHIJKMK,Ex-3-3-ABCDEFHJ,Ex-3-4-ABCDEFGHIKL,Ex-4-ABCDEFGHJKMNOP,Ex-4-1-ABCDFGHIJKLN,Ex-4-2-ABDEFGHKLMABCDEFGHIJKL,Ex-4-3-ABCDEFGHILNABCDEFGHIJKLM,Ex-4-4-ABCDEFIJKLM,Ex-4-5-ABCDEFGHIJKLMOQ；轰隆轰隆大作战 Ex-1-ABCEFGHI,Ex-3-ACDGHJL,Ex-5-BDFGHIKLMOPQ,Ex-9-BDFGHIKLMOPQ；扑火之蛾 Ex-1-ABCDEFGHIJ,Ex-2-ABCDEFGHIJKL,Ex-3-ABCDEFGHIJKLM,Ex-4-ABCDEFGHIJKLMN,Ex-5-ABCDEFGHIJKLMN,Ex-6-ABCDEFGHIJ,Ex-9-ABCDEFGHIJKLMN,Ex-10-ABCDEFGHIJKLMN；未命名 Ex-1-ABCDEFHJKLM,Ex-3-BCDEFGHIJKLMNOPRSβ,Ex-7-ABCDEFHJKLM；决战九段坂 Ex-1-NO,Ex-7-NO；中间岛战役 Ex-1-BCDE,Ex-2-ABDEG,Ex-3-ACDEFGJL,Ex-4-ABCDFGHK,Ex-5-A,Ex-6-ABDE,Ex-7-BDEG,Ex-8-BCDEJL,Ex-10-A；两周年活动 地狱群岛攻略作战-ABCDFKM,中间岛战役-ACDFGK；莱特湾战役 Ex-1-ABCEFGHI,Ex-3-ADGHJL,Ex-4-ABCDFHIM,Ex-5-BDFGHIKLMOPQ,Ex-7-ADGHJL,Ex-9-BDFGHIKLMOPQ；三周年活动 Ex-3-ABCDFGHIJKLM,Ex-5-ABCDEFHIJKLMNOQ,Ex-6-ABCDFGHIJK,Ex-8-ABCDFGHIJKLM；急速东方快车 Ex-1-ABCEFGHK,Ex-2-ABCDEFGHJKLMNO,Ex-5-ABCDEFGHJKLMNO,Ex-6-ABCDEFGIJLMNOPR,Ex-7-ABCEFHIJKLMNOPQR；所罗门之晓 Ex-1-BCDEFGHJKL,Ex-3-DEFGHIJKMNOPQ,Ex-5-DEFGHIJKLNPQR,Ex-6-ABCDEFGHJKL,Ex-8-ABCDEFGHIJKMNOPQ,Ex-10-ABCDEFGHIJKLNPQR；地狱群岛攻略作战 Ex-1-E,Ex-2-BCDEFI,Ex-3-ABDEFGHI,Ex-4-ABCDEFGHJKMN,Ex-5-ABCDEF,Ex-6-ABCDEFI,Ex-7-ABDEFGHI,Ex-8-ABCDEFGHIJKMN；熔炉大混战 Ex-1-J,Ex-3-L,Ex-5-CDEFGHIJKL,Ex-7-DEFGHIJKLMN,Ex-8-ABCDEFGHIJ,Ex-10-ABCDEFGHIJKL,Ex-12-ABCDEFGHIJKL,Ex-14-ABCDEFGHIJKLMN</v>
      </c>
      <c r="BH16" s="306"/>
      <c r="BU16" s="304">
        <f>IFERROR(VLOOKUP(AL16,装备!$B:$C,2,0),0)</f>
        <v>1</v>
      </c>
      <c r="BV16" s="304">
        <f>IFERROR(VLOOKUP($AL16,装备!$B:$Q,5,0),0)</f>
        <v>0</v>
      </c>
      <c r="BW16" s="304">
        <f>IFERROR(VLOOKUP($AL16,装备!$B:$Q,6,0),0)</f>
        <v>16</v>
      </c>
      <c r="BX16" s="304">
        <f>IFERROR(VLOOKUP($AL16,装备!$B:$Q,7,0),0)</f>
        <v>0</v>
      </c>
      <c r="BY16" s="304">
        <f>IFERROR(VLOOKUP($AL16,装备!$B:$Q,8,0),0)</f>
        <v>0</v>
      </c>
      <c r="BZ16" s="304">
        <f>IFERROR(VLOOKUP($AL16,装备!$B:$Q,9,0),0)</f>
        <v>0</v>
      </c>
      <c r="CA16" s="304">
        <f>IFERROR(VLOOKUP($AL16,装备!$B:$Q,10,0),0)</f>
        <v>0</v>
      </c>
      <c r="CB16" s="304">
        <f>IFERROR(VLOOKUP($AL16,装备!$B:$Q,11,0),0)</f>
        <v>0</v>
      </c>
      <c r="CC16" s="304" t="str">
        <f>IFERROR(VLOOKUP($AL16,装备!$B:$Q,12,0),0)</f>
        <v>长</v>
      </c>
      <c r="CD16" s="304">
        <f>IFERROR(VLOOKUP($AL16,装备!$B:$Q,13,0),0)</f>
        <v>0</v>
      </c>
      <c r="CE16" s="304">
        <f>IFERROR(VLOOKUP($AL16,装备!$B:$Q,14,0),0)</f>
        <v>0</v>
      </c>
      <c r="CF16" s="304">
        <f>IFERROR(VLOOKUP($AL16,装备!$B:$Q,16,0),0)</f>
        <v>0</v>
      </c>
      <c r="CG16" s="304">
        <f>IFERROR(VLOOKUP($AL16,装备!$B:$Q,5,0),0)</f>
        <v>0</v>
      </c>
      <c r="CH16" s="304">
        <f>IFERROR(VLOOKUP(AM16,装备!$B:$C,2,0),0)</f>
        <v>4</v>
      </c>
      <c r="CI16" s="304">
        <f>IFERROR(VLOOKUP($AM16,装备!$B:$Q,5,0),0)</f>
        <v>0</v>
      </c>
      <c r="CJ16" s="304">
        <f>IFERROR(VLOOKUP($AM16,装备!$B:$Q,6,0),0)</f>
        <v>2</v>
      </c>
      <c r="CK16" s="304">
        <f>IFERROR(VLOOKUP($AM16,装备!$B:$Q,7,0),0)</f>
        <v>0</v>
      </c>
      <c r="CL16" s="304">
        <f>IFERROR(VLOOKUP($AM16,装备!$B:$Q,8,0),0)</f>
        <v>0</v>
      </c>
      <c r="CM16" s="304">
        <f>IFERROR(VLOOKUP($AM16,装备!$B:$Q,9,0),0)</f>
        <v>0</v>
      </c>
      <c r="CN16" s="304">
        <f>IFERROR(VLOOKUP($AM16,装备!$B:$Q,10,0),0)</f>
        <v>0</v>
      </c>
      <c r="CO16" s="304">
        <f>IFERROR(VLOOKUP($AM16,装备!$B:$Q,11,0),0)</f>
        <v>0</v>
      </c>
      <c r="CP16" s="304" t="str">
        <f>IFERROR(VLOOKUP($AM16,装备!$B:$Q,12,0),0)</f>
        <v>短</v>
      </c>
      <c r="CQ16" s="304">
        <f>IFERROR(VLOOKUP($AM16,装备!$B:$Q,13,0),0)</f>
        <v>0</v>
      </c>
      <c r="CR16" s="304">
        <f>IFERROR(VLOOKUP($AM16,装备!$B:$Q,14,0),0)</f>
        <v>0</v>
      </c>
      <c r="CS16" s="304">
        <f>IFERROR(VLOOKUP($AM16,装备!$B:$Q,16,0),0)</f>
        <v>5</v>
      </c>
      <c r="CT16" s="304">
        <f>IFERROR(VLOOKUP($AM16,装备!$B:$Q,5,0),0)</f>
        <v>0</v>
      </c>
      <c r="CU16" s="304">
        <f>IFERROR(VLOOKUP(AN16,装备!$B:$C,2,0),0)</f>
        <v>0</v>
      </c>
      <c r="CV16" s="304">
        <f>IFERROR(VLOOKUP($AN16,装备!$B:$Q,5,0),0)</f>
        <v>0</v>
      </c>
      <c r="CW16" s="304">
        <f>IFERROR(VLOOKUP($AN16,装备!$B:$Q,6,0),0)</f>
        <v>0</v>
      </c>
      <c r="CX16" s="304">
        <f>IFERROR(VLOOKUP($AN16,装备!$B:$Q,7,0),0)</f>
        <v>0</v>
      </c>
      <c r="CY16" s="304">
        <f>IFERROR(VLOOKUP($AN16,装备!$B:$Q,8,0),0)</f>
        <v>0</v>
      </c>
      <c r="CZ16" s="304">
        <f>IFERROR(VLOOKUP($AN16,装备!$B:$Q,9,0),0)</f>
        <v>0</v>
      </c>
      <c r="DA16" s="304">
        <f>IFERROR(VLOOKUP($AN16,装备!$B:$Q,10,0),0)</f>
        <v>0</v>
      </c>
      <c r="DB16" s="304">
        <f>IFERROR(VLOOKUP($AN16,装备!$B:$Q,11,0),0)</f>
        <v>0</v>
      </c>
      <c r="DC16" s="304">
        <f>IFERROR(VLOOKUP($AN16,装备!$B:$Q,12,0),0)</f>
        <v>0</v>
      </c>
      <c r="DD16" s="304">
        <f>IFERROR(VLOOKUP($AN16,装备!$B:$Q,13,0),0)</f>
        <v>0</v>
      </c>
      <c r="DE16" s="304">
        <f>IFERROR(VLOOKUP($AN16,装备!$B:$Q,14,0),0)</f>
        <v>0</v>
      </c>
      <c r="DF16" s="304">
        <f>IFERROR(VLOOKUP($AN16,装备!$B:$Q,16,0),0)</f>
        <v>0</v>
      </c>
      <c r="DG16" s="304">
        <f>IFERROR(VLOOKUP($AN16,装备!$B:$Q,5,0),0)</f>
        <v>0</v>
      </c>
      <c r="DH16" s="304">
        <f>IFERROR(VLOOKUP(AO16,装备!$B:$C,2,0),0)</f>
        <v>0</v>
      </c>
      <c r="DI16" s="304">
        <f>IFERROR(VLOOKUP($AO16,装备!$B:$Q,5,0),0)</f>
        <v>0</v>
      </c>
      <c r="DJ16" s="304">
        <f>IFERROR(VLOOKUP($AO16,装备!$B:$Q,6,0),0)</f>
        <v>0</v>
      </c>
      <c r="DK16" s="304">
        <f>IFERROR(VLOOKUP($AO16,装备!$B:$Q,7,0),0)</f>
        <v>0</v>
      </c>
      <c r="DL16" s="304">
        <f>IFERROR(VLOOKUP($AO16,装备!$B:$Q,8,0),0)</f>
        <v>0</v>
      </c>
      <c r="DM16" s="304">
        <f>IFERROR(VLOOKUP($AO16,装备!$B:$Q,9,0),0)</f>
        <v>0</v>
      </c>
      <c r="DN16" s="304">
        <f>IFERROR(VLOOKUP($AO16,装备!$B:$Q,10,0),0)</f>
        <v>0</v>
      </c>
      <c r="DO16" s="304">
        <f>IFERROR(VLOOKUP($AO16,装备!$B:$Q,11,0),0)</f>
        <v>0</v>
      </c>
      <c r="DP16" s="304">
        <f>IFERROR(VLOOKUP($AO16,装备!$B:$Q,12,0),0)</f>
        <v>0</v>
      </c>
      <c r="DQ16" s="304">
        <f>IFERROR(VLOOKUP($AO16,装备!$B:$Q,13,0),0)</f>
        <v>0</v>
      </c>
      <c r="DR16" s="304">
        <f>IFERROR(VLOOKUP($AO16,装备!$B:$Q,14,0),0)</f>
        <v>0</v>
      </c>
      <c r="DS16" s="304">
        <f>IFERROR(VLOOKUP($AO16,装备!$B:$Q,16,0),0)</f>
        <v>0</v>
      </c>
      <c r="DT16" s="304">
        <f>IFERROR(VLOOKUP($AO16,装备!$B:$Q,5,0),0)</f>
        <v>0</v>
      </c>
    </row>
    <row r="17" spans="1:124" hidden="1">
      <c r="A17" s="301">
        <f>未改造舰娘!$A13</f>
        <v>10001213</v>
      </c>
      <c r="B17" s="354" t="s">
        <v>628</v>
      </c>
      <c r="C17" s="323"/>
      <c r="D17" s="323">
        <f t="shared" si="0"/>
        <v>110</v>
      </c>
      <c r="E17" s="303">
        <f>未改造舰娘!$C13</f>
        <v>3</v>
      </c>
      <c r="F17" s="304" t="str">
        <f>未改造舰娘!$D13</f>
        <v>战列</v>
      </c>
      <c r="G17" s="304" t="str">
        <f>未改造舰娘!$E13</f>
        <v>大型</v>
      </c>
      <c r="H17" s="304" t="str">
        <f>未改造舰娘!$F13</f>
        <v>主力舰</v>
      </c>
      <c r="I17" s="460">
        <f>未改造舰娘!$AR13</f>
        <v>4</v>
      </c>
      <c r="J17" s="304" t="str">
        <f>未改造舰娘!$G13</f>
        <v>美国</v>
      </c>
      <c r="K17" s="312">
        <f>未改造舰娘!$H13+(BV17+CI17+CV17+DI17)*$C$2</f>
        <v>64</v>
      </c>
      <c r="L17" s="304">
        <f>未改造舰娘!$I13</f>
        <v>0</v>
      </c>
      <c r="M17" s="304">
        <f>未改造舰娘!$J13</f>
        <v>2</v>
      </c>
      <c r="N17" s="518">
        <f>未改造舰娘!$K13</f>
        <v>2</v>
      </c>
      <c r="O17" s="304">
        <f>未改造舰娘!$L13+((CE17+CR17+DE17+DR17)*$C$2)</f>
        <v>10</v>
      </c>
      <c r="P17" s="304" t="str">
        <f>IF($C$2=1,(IF(ISERROR(FIND("超长",未改造舰娘!$M13&amp;CC17&amp;CP17&amp;DC17&amp;DP17,1)),IF(ISERROR(FIND("长",未改造舰娘!$M13&amp;CC17&amp;CP17&amp;DC17&amp;DP17,1)),IF(ISERROR(FIND("中",未改造舰娘!$M13&amp;CC17&amp;CP17&amp;DC17&amp;DP17,1)),IF(ISERROR(FIND("短",未改造舰娘!$M13&amp;CC17&amp;CP17&amp;DC17&amp;DP17,1)),IF(ISERROR(FIND("无",未改造舰娘!$M13&amp;CC17&amp;CP17&amp;DC17&amp;DP17,1)),0,"无"),"短"),"中"),"长"),"超长")),未改造舰娘!$M13)</f>
        <v>长</v>
      </c>
      <c r="Q17" s="303">
        <f>未改造舰娘!$N13</f>
        <v>21</v>
      </c>
      <c r="R17" s="304">
        <f>(未改造舰娘!$P13)+(未改造舰娘!$Q13)*$C$3+((BW17+CJ17+CW17+DJ17)*$C$2)</f>
        <v>85</v>
      </c>
      <c r="S17" s="304">
        <f>(未改造舰娘!$R13)+(未改造舰娘!$S13)*$C$3+((BY17+CL17+CY17+DL17)*$C$2)</f>
        <v>0</v>
      </c>
      <c r="T17" s="304">
        <f>(未改造舰娘!$T13)+(未改造舰娘!$U13)*$C$3+((BX17+CK17+CX17+DK17)*$C$2)</f>
        <v>88</v>
      </c>
      <c r="U17" s="304">
        <f>(未改造舰娘!$V13)+(未改造舰娘!$W13)*$C$3+((CG17+CT17+DG17+DT17)*$C$2)</f>
        <v>63</v>
      </c>
      <c r="V17" s="305">
        <f>INT((((未改造舰娘!$Y13)-(未改造舰娘!$X13))*(((IF(D17=0,C17,D17))-1)/99))+未改造舰娘!$X13)+((CB17+CO17+DB17+DO17)*$C$2)</f>
        <v>94</v>
      </c>
      <c r="W17" s="304">
        <f>INT((((未改造舰娘!$AA13)-(未改造舰娘!$Z13))*(((IF(D17=0,C17,D17))-1)/99))+未改造舰娘!$Z13)+((CD17+CQ17+DD17+DQ17)*$C$2)</f>
        <v>37</v>
      </c>
      <c r="X17" s="304">
        <f>INT((((未改造舰娘!$AC13)-(未改造舰娘!$AB13))*(((IF(D17=0,C17,D17))-1)/99))+未改造舰娘!$AB13)+((CA17+CN17+DA17+DN17)*$C$2)</f>
        <v>37</v>
      </c>
      <c r="Y17" s="303">
        <f>INT((((未改造舰娘!$AE13)-(未改造舰娘!$AD13))*(((IF(D17=0,C17,D17))-1)/99))+未改造舰娘!$AD13)+((BZ17+CM17+CZ17+DM17)*$C$2)</f>
        <v>0</v>
      </c>
      <c r="Z17" s="474">
        <f>IF(未改造舰娘!$AF13=0,"",未改造舰娘!$AF13)</f>
        <v>3</v>
      </c>
      <c r="AA17" s="304">
        <f>IF(未改造舰娘!$AG13="","",未改造舰娘!$AG13)</f>
        <v>3</v>
      </c>
      <c r="AB17" s="304">
        <f>IF(未改造舰娘!$AH13="","",未改造舰娘!$AH13)</f>
        <v>3</v>
      </c>
      <c r="AC17" s="304">
        <f>IF(未改造舰娘!$AI13="","",未改造舰娘!$AI13)</f>
        <v>3</v>
      </c>
      <c r="AD17" s="304">
        <f>IF(未改造舰娘!$AJ13="","",未改造舰娘!$AJ13)</f>
        <v>12</v>
      </c>
      <c r="AE17" s="305">
        <f>IF(未改造舰娘!$AK13="","",未改造舰娘!$AK13)</f>
        <v>30</v>
      </c>
      <c r="AF17" s="304" t="str">
        <f>IF(未改造舰娘!$AL13="","",未改造舰娘!$AL13)</f>
        <v/>
      </c>
      <c r="AG17" s="304">
        <f>IF(未改造舰娘!$AM13="","",未改造舰娘!$AM13)</f>
        <v>400</v>
      </c>
      <c r="AH17" s="304">
        <f>IF(未改造舰娘!$AN13="","",未改造舰娘!$AN13)</f>
        <v>600</v>
      </c>
      <c r="AI17" s="304" t="str">
        <f>IF(未改造舰娘!$AO13="","",未改造舰娘!$AO13)</f>
        <v/>
      </c>
      <c r="AJ17" s="304" t="str">
        <f>IF(未改造舰娘!$AP13="","",未改造舰娘!$AP13)</f>
        <v>战列核心</v>
      </c>
      <c r="AK17" s="303">
        <f>IF(未改造舰娘!$AQ13="","",未改造舰娘!$AQ13)</f>
        <v>4</v>
      </c>
      <c r="AL17" s="306" t="str">
        <f>IF(未改造舰娘!$AS13="","",未改造舰娘!$AS13)</f>
        <v>U国三联14英寸炮</v>
      </c>
      <c r="AM17" s="306" t="str">
        <f>IF(未改造舰娘!$AT13="","",未改造舰娘!$AT13)</f>
        <v>U国双联5英寸平高两用炮</v>
      </c>
      <c r="AN17" s="306" t="str">
        <f>IF(未改造舰娘!$AU13="","",未改造舰娘!$AU13)</f>
        <v/>
      </c>
      <c r="AO17" s="306" t="str">
        <f>IF(未改造舰娘!$AV13="","",未改造舰娘!$AV13)</f>
        <v/>
      </c>
      <c r="AP17" s="307" t="str">
        <f>IF(未改造舰娘!$AW13="","",未改造舰娘!$AW13)</f>
        <v/>
      </c>
      <c r="AQ17" s="308" t="str">
        <f>IF(未改造舰娘!$AX13="","",未改造舰娘!$AX13)</f>
        <v/>
      </c>
      <c r="AR17" s="304">
        <f>IF(未改造舰娘!$AY13="","",未改造舰娘!$AY13)</f>
        <v>85</v>
      </c>
      <c r="AS17" s="304">
        <f>IF(未改造舰娘!$AZ13="","",未改造舰娘!$AZ13)</f>
        <v>125</v>
      </c>
      <c r="AT17" s="304">
        <f>IF(未改造舰娘!$BA13="","",未改造舰娘!$BA13)</f>
        <v>2.5</v>
      </c>
      <c r="AU17" s="304">
        <f>IF(未改造舰娘!$BB13="","",未改造舰娘!$BB13)</f>
        <v>5.0999999999999996</v>
      </c>
      <c r="AV17" s="305">
        <f>IF((未改造舰娘!$BG13+未改造舰娘!$BK13*$C$4)=0,"",(未改造舰娘!$BG13+未改造舰娘!$BK13*$C$4))</f>
        <v>50</v>
      </c>
      <c r="AW17" s="304">
        <f>IF((未改造舰娘!$BH13+未改造舰娘!$BL13*$C$4)=0,"",(未改造舰娘!$BH13+未改造舰娘!$BL13*$C$4))</f>
        <v>71</v>
      </c>
      <c r="AX17" s="304">
        <f>IF((未改造舰娘!$BI13+未改造舰娘!$BM13*$C$4)=0,"",(未改造舰娘!$BI13+未改造舰娘!$BM13*$C$4))</f>
        <v>78</v>
      </c>
      <c r="AY17" s="303" t="str">
        <f>IF((未改造舰娘!$BJ13+未改造舰娘!$BN13*$C$4)=0,"",(未改造舰娘!$BJ13+未改造舰娘!$BN13*$C$4))</f>
        <v/>
      </c>
      <c r="AZ17" s="500">
        <f>IF(未改造舰娘!BC13="","",未改造舰娘!BC13)</f>
        <v>65</v>
      </c>
      <c r="BA17" s="500">
        <f>IF(未改造舰娘!BD13="","",未改造舰娘!BD13)</f>
        <v>0</v>
      </c>
      <c r="BB17" s="500">
        <f>IF(未改造舰娘!BE13="","",未改造舰娘!BE13)</f>
        <v>68</v>
      </c>
      <c r="BC17" s="498">
        <f>IF(未改造舰娘!BF13="","",未改造舰娘!BF13)</f>
        <v>22</v>
      </c>
      <c r="BD17" s="125" t="s">
        <v>1309</v>
      </c>
      <c r="BE17" s="506"/>
      <c r="BF17" s="306" t="str">
        <f>IF(未改造舰娘!$BQ13="","",未改造舰娘!$BQ13)</f>
        <v>2-3-J,3-3-CDEFGHJK,4-1-CDEFIJ,4-3-CEFGH,5-3-ABCEFGH,5-4-ABCDEGH,5-5-ABCDEFGHI,6-2-ABCDEFGHIJKLM,6-3-ABCDEFHJ,6-4-ABCDEFGHIKL,7-1-ABCDFGHIJKLMN,7-2-ABDEFGHJKLM,7-3-ABCDEFGHIKLN,7-4-ABCDEFIJKLM,7-5-ABCDEFGHIJKLMOQ,8-1-ABCDEFGHIJKL,8-2-DEFGHIJKLM</v>
      </c>
      <c r="BG17" s="306" t="str">
        <f>IF(未改造舰娘!$BR13="","",未改造舰娘!$BR13)</f>
        <v>极地奏鸣曲 Ex-1-CDEFGHIJK,Ex-1-1-CDFIJ,Ex-2-ABCDEFGHIJKLMN,Ex-2-2-ABCEFGHJ,Ex-2-3-ABDEFGHI,Ex-3-2-ABCDEFGIJMDEGHJK,Ex-3-3-ABDEFHJ,Ex-3-4-ABCDEFGHIKL,Ex-4-ABCDEFGHIJKMNOP,Ex-4-1-ABCDFGHIJKLMN,Ex-4-2-ABDEFHKLMABCDEFGHIJKL,Ex-4-3-ABCDEFGHILNEIJLM,Ex-4-4-ABCDEFIJKLM,Ex-4-5-ABCDEFGHIJKLMQ；轰隆轰隆大作战 Ex-2-ABCEFGHJL,Ex-4-ABCDEFGHILM,Ex-7-ACDGHJL,Ex-8-ABCDEFGHILM；扑火之蛾 Ex-1-ABCDEFGHIJ,Ex-3-ABCDEFGHIJKLM,Ex-4-ABCDEFGHIJKLMN,Ex-5-ABCDEFGHIJKLMN,Ex-7-ABCDEFGHIJKL,Ex-8-ABCDEFGHJKLM；未命名 Ex-1-ABCDEFHJKLM,Ex-3-BCDEFGHIJKLMNOPRSβ,Ex-7-ABCDEFHJKLM；决战九段坂 Ex-1-NO,Ex-7-NO；中间岛战役 Ex-1-BCDE,Ex-2-ABDEG,Ex-3-ABCDEFGJL,Ex-4-ABCDFGHK,Ex-5-A,Ex-6-ABDE,Ex-7-BDEG,Ex-9-CDFGK,Ex-10-A；两周年活动 地狱群岛攻略作战-ABCDFKM,中间岛战役-ACDFGK；莱特湾战役 Ex-2-ABCEFGHJL,Ex-3-ADGHJL,Ex-4-ABCDFHIM,Ex-7-ADFGHJKL,Ex-8-ABCDFHIM；三周年活动 Ex-1-ABCDFGHIJK,Ex-3-ABCDFGHIJKLM,Ex-5-ABCDEFHIJKLMNOQ,Ex-8-ABCDFGHIJKLM,Ex-10-ABCDEFHIJKLMNOQ；急速东方快车 Ex-1-ABCEFGHK,Ex-2-ABCDEFGHJKLMNO,Ex-5-ABCDEFGHJKLMNO,Ex-6-ABCDEFGIJLMNOPR,Ex-7-ABCEFHIJKLMNOQR；所罗门之晓 Ex-1-BCDEFGHJKL,Ex-3-DEFGHIJKMNOPQ,Ex-5-DEFGHIJKLNPQR,Ex-6-ABCDEFGHJKL,Ex-8-ABCDEFGHIJKMNOPQ,Ex-10-ABCDEFGHIJKLNPQR；地狱群岛攻略作战 Ex-1-E,Ex-2-BCDEFI,Ex-3-ABDEFGHI,Ex-4-ABCDEFGHJKMN,Ex-5-ABCDEF,Ex-6-ABCDEFI,Ex-7-ABDEFGHI,Ex-8-ABCDEFGHIKMN；熔炉大混战 Ex-1-J,Ex-3-L,Ex-5-CDEFGHIJKL,Ex-7-DEFGHIJKLMN,Ex-8-ABCDEFGHIJ,Ex-10-ABCDEFGHJKL,Ex-12-ABCDEFGHIJKL,Ex-14-ABCDEFGHIJKLMN</v>
      </c>
      <c r="BH17" s="306"/>
      <c r="BU17" s="304">
        <f>IFERROR(VLOOKUP(AL17,装备!$B:$C,2,0),0)</f>
        <v>1</v>
      </c>
      <c r="BV17" s="304">
        <f>IFERROR(VLOOKUP($AL17,装备!$B:$Q,5,0),0)</f>
        <v>0</v>
      </c>
      <c r="BW17" s="304">
        <f>IFERROR(VLOOKUP($AL17,装备!$B:$Q,6,0),0)</f>
        <v>16</v>
      </c>
      <c r="BX17" s="304">
        <f>IFERROR(VLOOKUP($AL17,装备!$B:$Q,7,0),0)</f>
        <v>0</v>
      </c>
      <c r="BY17" s="304">
        <f>IFERROR(VLOOKUP($AL17,装备!$B:$Q,8,0),0)</f>
        <v>0</v>
      </c>
      <c r="BZ17" s="304">
        <f>IFERROR(VLOOKUP($AL17,装备!$B:$Q,9,0),0)</f>
        <v>0</v>
      </c>
      <c r="CA17" s="304">
        <f>IFERROR(VLOOKUP($AL17,装备!$B:$Q,10,0),0)</f>
        <v>0</v>
      </c>
      <c r="CB17" s="304">
        <f>IFERROR(VLOOKUP($AL17,装备!$B:$Q,11,0),0)</f>
        <v>0</v>
      </c>
      <c r="CC17" s="304" t="str">
        <f>IFERROR(VLOOKUP($AL17,装备!$B:$Q,12,0),0)</f>
        <v>长</v>
      </c>
      <c r="CD17" s="304">
        <f>IFERROR(VLOOKUP($AL17,装备!$B:$Q,13,0),0)</f>
        <v>0</v>
      </c>
      <c r="CE17" s="304">
        <f>IFERROR(VLOOKUP($AL17,装备!$B:$Q,14,0),0)</f>
        <v>0</v>
      </c>
      <c r="CF17" s="304">
        <f>IFERROR(VLOOKUP($AL17,装备!$B:$Q,16,0),0)</f>
        <v>0</v>
      </c>
      <c r="CG17" s="304">
        <f>IFERROR(VLOOKUP($AL17,装备!$B:$Q,5,0),0)</f>
        <v>0</v>
      </c>
      <c r="CH17" s="304">
        <f>IFERROR(VLOOKUP(AM17,装备!$B:$C,2,0),0)</f>
        <v>4</v>
      </c>
      <c r="CI17" s="304">
        <f>IFERROR(VLOOKUP($AM17,装备!$B:$Q,5,0),0)</f>
        <v>0</v>
      </c>
      <c r="CJ17" s="304">
        <f>IFERROR(VLOOKUP($AM17,装备!$B:$Q,6,0),0)</f>
        <v>2</v>
      </c>
      <c r="CK17" s="304">
        <f>IFERROR(VLOOKUP($AM17,装备!$B:$Q,7,0),0)</f>
        <v>0</v>
      </c>
      <c r="CL17" s="304">
        <f>IFERROR(VLOOKUP($AM17,装备!$B:$Q,8,0),0)</f>
        <v>0</v>
      </c>
      <c r="CM17" s="304">
        <f>IFERROR(VLOOKUP($AM17,装备!$B:$Q,9,0),0)</f>
        <v>0</v>
      </c>
      <c r="CN17" s="304">
        <f>IFERROR(VLOOKUP($AM17,装备!$B:$Q,10,0),0)</f>
        <v>0</v>
      </c>
      <c r="CO17" s="304">
        <f>IFERROR(VLOOKUP($AM17,装备!$B:$Q,11,0),0)</f>
        <v>0</v>
      </c>
      <c r="CP17" s="304" t="str">
        <f>IFERROR(VLOOKUP($AM17,装备!$B:$Q,12,0),0)</f>
        <v>短</v>
      </c>
      <c r="CQ17" s="304">
        <f>IFERROR(VLOOKUP($AM17,装备!$B:$Q,13,0),0)</f>
        <v>0</v>
      </c>
      <c r="CR17" s="304">
        <f>IFERROR(VLOOKUP($AM17,装备!$B:$Q,14,0),0)</f>
        <v>0</v>
      </c>
      <c r="CS17" s="304">
        <f>IFERROR(VLOOKUP($AM17,装备!$B:$Q,16,0),0)</f>
        <v>5</v>
      </c>
      <c r="CT17" s="304">
        <f>IFERROR(VLOOKUP($AM17,装备!$B:$Q,5,0),0)</f>
        <v>0</v>
      </c>
      <c r="CU17" s="304">
        <f>IFERROR(VLOOKUP(AN17,装备!$B:$C,2,0),0)</f>
        <v>0</v>
      </c>
      <c r="CV17" s="304">
        <f>IFERROR(VLOOKUP($AN17,装备!$B:$Q,5,0),0)</f>
        <v>0</v>
      </c>
      <c r="CW17" s="304">
        <f>IFERROR(VLOOKUP($AN17,装备!$B:$Q,6,0),0)</f>
        <v>0</v>
      </c>
      <c r="CX17" s="304">
        <f>IFERROR(VLOOKUP($AN17,装备!$B:$Q,7,0),0)</f>
        <v>0</v>
      </c>
      <c r="CY17" s="304">
        <f>IFERROR(VLOOKUP($AN17,装备!$B:$Q,8,0),0)</f>
        <v>0</v>
      </c>
      <c r="CZ17" s="304">
        <f>IFERROR(VLOOKUP($AN17,装备!$B:$Q,9,0),0)</f>
        <v>0</v>
      </c>
      <c r="DA17" s="304">
        <f>IFERROR(VLOOKUP($AN17,装备!$B:$Q,10,0),0)</f>
        <v>0</v>
      </c>
      <c r="DB17" s="304">
        <f>IFERROR(VLOOKUP($AN17,装备!$B:$Q,11,0),0)</f>
        <v>0</v>
      </c>
      <c r="DC17" s="304">
        <f>IFERROR(VLOOKUP($AN17,装备!$B:$Q,12,0),0)</f>
        <v>0</v>
      </c>
      <c r="DD17" s="304">
        <f>IFERROR(VLOOKUP($AN17,装备!$B:$Q,13,0),0)</f>
        <v>0</v>
      </c>
      <c r="DE17" s="304">
        <f>IFERROR(VLOOKUP($AN17,装备!$B:$Q,14,0),0)</f>
        <v>0</v>
      </c>
      <c r="DF17" s="304">
        <f>IFERROR(VLOOKUP($AN17,装备!$B:$Q,16,0),0)</f>
        <v>0</v>
      </c>
      <c r="DG17" s="304">
        <f>IFERROR(VLOOKUP($AN17,装备!$B:$Q,5,0),0)</f>
        <v>0</v>
      </c>
      <c r="DH17" s="304">
        <f>IFERROR(VLOOKUP(AO17,装备!$B:$C,2,0),0)</f>
        <v>0</v>
      </c>
      <c r="DI17" s="304">
        <f>IFERROR(VLOOKUP($AO17,装备!$B:$Q,5,0),0)</f>
        <v>0</v>
      </c>
      <c r="DJ17" s="304">
        <f>IFERROR(VLOOKUP($AO17,装备!$B:$Q,6,0),0)</f>
        <v>0</v>
      </c>
      <c r="DK17" s="304">
        <f>IFERROR(VLOOKUP($AO17,装备!$B:$Q,7,0),0)</f>
        <v>0</v>
      </c>
      <c r="DL17" s="304">
        <f>IFERROR(VLOOKUP($AO17,装备!$B:$Q,8,0),0)</f>
        <v>0</v>
      </c>
      <c r="DM17" s="304">
        <f>IFERROR(VLOOKUP($AO17,装备!$B:$Q,9,0),0)</f>
        <v>0</v>
      </c>
      <c r="DN17" s="304">
        <f>IFERROR(VLOOKUP($AO17,装备!$B:$Q,10,0),0)</f>
        <v>0</v>
      </c>
      <c r="DO17" s="304">
        <f>IFERROR(VLOOKUP($AO17,装备!$B:$Q,11,0),0)</f>
        <v>0</v>
      </c>
      <c r="DP17" s="304">
        <f>IFERROR(VLOOKUP($AO17,装备!$B:$Q,12,0),0)</f>
        <v>0</v>
      </c>
      <c r="DQ17" s="304">
        <f>IFERROR(VLOOKUP($AO17,装备!$B:$Q,13,0),0)</f>
        <v>0</v>
      </c>
      <c r="DR17" s="304">
        <f>IFERROR(VLOOKUP($AO17,装备!$B:$Q,14,0),0)</f>
        <v>0</v>
      </c>
      <c r="DS17" s="304">
        <f>IFERROR(VLOOKUP($AO17,装备!$B:$Q,16,0),0)</f>
        <v>0</v>
      </c>
      <c r="DT17" s="304">
        <f>IFERROR(VLOOKUP($AO17,装备!$B:$Q,5,0),0)</f>
        <v>0</v>
      </c>
    </row>
    <row r="18" spans="1:124" hidden="1">
      <c r="A18" s="301">
        <f>未改造舰娘!$A14</f>
        <v>10001313</v>
      </c>
      <c r="B18" s="354" t="s">
        <v>3921</v>
      </c>
      <c r="C18" s="323"/>
      <c r="D18" s="323">
        <f t="shared" si="0"/>
        <v>110</v>
      </c>
      <c r="E18" s="303">
        <f>未改造舰娘!$C14</f>
        <v>5</v>
      </c>
      <c r="F18" s="304" t="str">
        <f>未改造舰娘!$D14</f>
        <v>战列</v>
      </c>
      <c r="G18" s="304" t="str">
        <f>未改造舰娘!$E14</f>
        <v>大型</v>
      </c>
      <c r="H18" s="304" t="str">
        <f>未改造舰娘!$F14</f>
        <v>主力舰</v>
      </c>
      <c r="I18" s="460">
        <f>未改造舰娘!$AR14</f>
        <v>4</v>
      </c>
      <c r="J18" s="304" t="str">
        <f>未改造舰娘!$G14</f>
        <v>意大利</v>
      </c>
      <c r="K18" s="312">
        <f>未改造舰娘!$H14+(BV18+CI18+CV18+DI18)*$C$2</f>
        <v>54</v>
      </c>
      <c r="L18" s="304">
        <f>未改造舰娘!$I14</f>
        <v>2</v>
      </c>
      <c r="M18" s="304">
        <f>未改造舰娘!$J14</f>
        <v>2</v>
      </c>
      <c r="N18" s="518">
        <f>未改造舰娘!$K14</f>
        <v>2</v>
      </c>
      <c r="O18" s="304">
        <f>未改造舰娘!$L14+((CE18+CR18+DE18+DR18)*$C$2)</f>
        <v>20</v>
      </c>
      <c r="P18" s="304" t="str">
        <f>IF($C$2=1,(IF(ISERROR(FIND("超长",未改造舰娘!$M14&amp;CC18&amp;CP18&amp;DC18&amp;DP18,1)),IF(ISERROR(FIND("长",未改造舰娘!$M14&amp;CC18&amp;CP18&amp;DC18&amp;DP18,1)),IF(ISERROR(FIND("中",未改造舰娘!$M14&amp;CC18&amp;CP18&amp;DC18&amp;DP18,1)),IF(ISERROR(FIND("短",未改造舰娘!$M14&amp;CC18&amp;CP18&amp;DC18&amp;DP18,1)),IF(ISERROR(FIND("无",未改造舰娘!$M14&amp;CC18&amp;CP18&amp;DC18&amp;DP18,1)),0,"无"),"短"),"中"),"长"),"超长")),未改造舰娘!$M14)</f>
        <v>长</v>
      </c>
      <c r="Q18" s="303">
        <f>未改造舰娘!$N14</f>
        <v>22</v>
      </c>
      <c r="R18" s="304">
        <f>(未改造舰娘!$P14)+(未改造舰娘!$Q14)*$C$3+((BW18+CJ18+CW18+DJ18)*$C$2)</f>
        <v>79</v>
      </c>
      <c r="S18" s="304">
        <f>(未改造舰娘!$R14)+(未改造舰娘!$S14)*$C$3+((BY18+CL18+CY18+DL18)*$C$2)</f>
        <v>0</v>
      </c>
      <c r="T18" s="304">
        <f>(未改造舰娘!$T14)+(未改造舰娘!$U14)*$C$3+((BX18+CK18+CX18+DK18)*$C$2)</f>
        <v>79</v>
      </c>
      <c r="U18" s="304">
        <f>(未改造舰娘!$V14)+(未改造舰娘!$W14)*$C$3+((CG18+CT18+DG18+DT18)*$C$2)</f>
        <v>48</v>
      </c>
      <c r="V18" s="305">
        <f>INT((((未改造舰娘!$Y14)-(未改造舰娘!$X14))*(((IF(D18=0,C18,D18))-1)/99))+未改造舰娘!$X14)+((CB18+CO18+DB18+DO18)*$C$2)</f>
        <v>96</v>
      </c>
      <c r="W18" s="304">
        <f>INT((((未改造舰娘!$AA14)-(未改造舰娘!$Z14))*(((IF(D18=0,C18,D18))-1)/99))+未改造舰娘!$Z14)+((CD18+CQ18+DD18+DQ18)*$C$2)</f>
        <v>44</v>
      </c>
      <c r="X18" s="304">
        <f>INT((((未改造舰娘!$AC14)-(未改造舰娘!$AB14))*(((IF(D18=0,C18,D18))-1)/99))+未改造舰娘!$AB14)+((CA18+CN18+DA18+DN18)*$C$2)</f>
        <v>37</v>
      </c>
      <c r="Y18" s="303">
        <f>INT((((未改造舰娘!$AE14)-(未改造舰娘!$AD14))*(((IF(D18=0,C18,D18))-1)/99))+未改造舰娘!$AD14)+((BZ18+CM18+CZ18+DM18)*$C$2)</f>
        <v>0</v>
      </c>
      <c r="Z18" s="474">
        <f>IF(未改造舰娘!$AF14=0,"",未改造舰娘!$AF14)</f>
        <v>3</v>
      </c>
      <c r="AA18" s="304">
        <f>IF(未改造舰娘!$AG14="","",未改造舰娘!$AG14)</f>
        <v>3</v>
      </c>
      <c r="AB18" s="304">
        <f>IF(未改造舰娘!$AH14="","",未改造舰娘!$AH14)</f>
        <v>3</v>
      </c>
      <c r="AC18" s="304">
        <f>IF(未改造舰娘!$AI14="","",未改造舰娘!$AI14)</f>
        <v>3</v>
      </c>
      <c r="AD18" s="304">
        <f>IF(未改造舰娘!$AJ14="","",未改造舰娘!$AJ14)</f>
        <v>12</v>
      </c>
      <c r="AE18" s="305">
        <f>IF(未改造舰娘!$AK14="","",未改造舰娘!$AK14)</f>
        <v>60</v>
      </c>
      <c r="AF18" s="304">
        <f>IF(未改造舰娘!$AL14="","",未改造舰娘!$AL14)</f>
        <v>1200</v>
      </c>
      <c r="AG18" s="304">
        <f>IF(未改造舰娘!$AM14="","",未改造舰娘!$AM14)</f>
        <v>1200</v>
      </c>
      <c r="AH18" s="304">
        <f>IF(未改造舰娘!$AN14="","",未改造舰娘!$AN14)</f>
        <v>1200</v>
      </c>
      <c r="AI18" s="304" t="str">
        <f>IF(未改造舰娘!$AO14="","",未改造舰娘!$AO14)</f>
        <v/>
      </c>
      <c r="AJ18" s="304" t="str">
        <f>IF(未改造舰娘!$AP14="","",未改造舰娘!$AP14)</f>
        <v>战列核心</v>
      </c>
      <c r="AK18" s="303">
        <f>IF(未改造舰娘!$AQ14="","",未改造舰娘!$AQ14)</f>
        <v>12</v>
      </c>
      <c r="AL18" s="306" t="str">
        <f>IF(未改造舰娘!$AS14="","",未改造舰娘!$AS14)</f>
        <v>I国三联305毫米炮</v>
      </c>
      <c r="AM18" s="306" t="str">
        <f>IF(未改造舰娘!$AT14="","",未改造舰娘!$AT14)</f>
        <v>标准型动力系统</v>
      </c>
      <c r="AN18" s="306" t="str">
        <f>IF(未改造舰娘!$AU14="","",未改造舰娘!$AU14)</f>
        <v/>
      </c>
      <c r="AO18" s="306" t="str">
        <f>IF(未改造舰娘!$AV14="","",未改造舰娘!$AV14)</f>
        <v/>
      </c>
      <c r="AP18" s="307" t="str">
        <f>IF(未改造舰娘!$AW14="","",未改造舰娘!$AW14)</f>
        <v/>
      </c>
      <c r="AQ18" s="308" t="str">
        <f>IF(未改造舰娘!$AX14="","",未改造舰娘!$AX14)</f>
        <v/>
      </c>
      <c r="AR18" s="304">
        <f>IF(未改造舰娘!$AY14="","",未改造舰娘!$AY14)</f>
        <v>70</v>
      </c>
      <c r="AS18" s="304">
        <f>IF(未改造舰娘!$AZ14="","",未改造舰娘!$AZ14)</f>
        <v>110</v>
      </c>
      <c r="AT18" s="304">
        <f>IF(未改造舰娘!$BA14="","",未改造舰娘!$BA14)</f>
        <v>2.25</v>
      </c>
      <c r="AU18" s="304">
        <f>IF(未改造舰娘!$BB14="","",未改造舰娘!$BB14)</f>
        <v>4.55</v>
      </c>
      <c r="AV18" s="305">
        <f>IF((未改造舰娘!$BG14+未改造舰娘!$BK14*$C$4)=0,"",(未改造舰娘!$BG14+未改造舰娘!$BK14*$C$4))</f>
        <v>60</v>
      </c>
      <c r="AW18" s="304">
        <f>IF((未改造舰娘!$BH14+未改造舰娘!$BL14*$C$4)=0,"",(未改造舰娘!$BH14+未改造舰娘!$BL14*$C$4))</f>
        <v>69</v>
      </c>
      <c r="AX18" s="304">
        <f>IF((未改造舰娘!$BI14+未改造舰娘!$BM14*$C$4)=0,"",(未改造舰娘!$BI14+未改造舰娘!$BM14*$C$4))</f>
        <v>83</v>
      </c>
      <c r="AY18" s="303" t="str">
        <f>IF((未改造舰娘!$BJ14+未改造舰娘!$BN14*$C$4)=0,"",(未改造舰娘!$BJ14+未改造舰娘!$BN14*$C$4))</f>
        <v/>
      </c>
      <c r="AZ18" s="500">
        <f>IF(未改造舰娘!BC14="","",未改造舰娘!BC14)</f>
        <v>59</v>
      </c>
      <c r="BA18" s="500">
        <f>IF(未改造舰娘!BD14="","",未改造舰娘!BD14)</f>
        <v>0</v>
      </c>
      <c r="BB18" s="500">
        <f>IF(未改造舰娘!BE14="","",未改造舰娘!BE14)</f>
        <v>59</v>
      </c>
      <c r="BC18" s="498">
        <f>IF(未改造舰娘!BF14="","",未改造舰娘!BF14)</f>
        <v>9</v>
      </c>
      <c r="BD18" s="67" t="s">
        <v>1233</v>
      </c>
      <c r="BE18" s="506">
        <v>0.17361111111111113</v>
      </c>
      <c r="BF18" s="306" t="str">
        <f>IF(未改造舰娘!$BQ14="","",未改造舰娘!$BQ14)</f>
        <v>2-2-G,2-3-J,3-2-G,3-4-J,5-1-CDEFGH,5-2-DEFGHIJ,5-4-CDEGH,5-5-DEFGHI,6-1-DEFGHIK,6-2-DEFGHIJM,6-4-BCDEFGHIKL</v>
      </c>
      <c r="BG18" s="306" t="str">
        <f>IF(未改造舰娘!$BR14="","",未改造舰娘!$BR14)</f>
        <v>极地奏鸣曲 Ex-2-1-DFGHJG,Ex-2-3-DFGHI,Ex-3-OQ,Ex-3-1-DFGHIK,Ex-3-2-DGHIJM,Ex-3-4-BCEFGHKL,Ex-4-OP,Ex-2-2-J,Ex-3-3-J；女武神行动 Ex-4-P,Ex-7-L,Ex-8-CDEGHJNOP；未命名 Ex-11-RS；两周年活动 帕斯塔战役-V</v>
      </c>
      <c r="BH18" s="306"/>
      <c r="BU18" s="304">
        <f>IFERROR(VLOOKUP(AL18,装备!$B:$C,2,0),0)</f>
        <v>2</v>
      </c>
      <c r="BV18" s="304">
        <f>IFERROR(VLOOKUP($AL18,装备!$B:$Q,5,0),0)</f>
        <v>0</v>
      </c>
      <c r="BW18" s="304">
        <f>IFERROR(VLOOKUP($AL18,装备!$B:$Q,6,0),0)</f>
        <v>12</v>
      </c>
      <c r="BX18" s="304">
        <f>IFERROR(VLOOKUP($AL18,装备!$B:$Q,7,0),0)</f>
        <v>0</v>
      </c>
      <c r="BY18" s="304">
        <f>IFERROR(VLOOKUP($AL18,装备!$B:$Q,8,0),0)</f>
        <v>0</v>
      </c>
      <c r="BZ18" s="304">
        <f>IFERROR(VLOOKUP($AL18,装备!$B:$Q,9,0),0)</f>
        <v>0</v>
      </c>
      <c r="CA18" s="304">
        <f>IFERROR(VLOOKUP($AL18,装备!$B:$Q,10,0),0)</f>
        <v>0</v>
      </c>
      <c r="CB18" s="304">
        <f>IFERROR(VLOOKUP($AL18,装备!$B:$Q,11,0),0)</f>
        <v>3</v>
      </c>
      <c r="CC18" s="304" t="str">
        <f>IFERROR(VLOOKUP($AL18,装备!$B:$Q,12,0),0)</f>
        <v>长</v>
      </c>
      <c r="CD18" s="304">
        <f>IFERROR(VLOOKUP($AL18,装备!$B:$Q,13,0),0)</f>
        <v>0</v>
      </c>
      <c r="CE18" s="304">
        <f>IFERROR(VLOOKUP($AL18,装备!$B:$Q,14,0),0)</f>
        <v>0</v>
      </c>
      <c r="CF18" s="304">
        <f>IFERROR(VLOOKUP($AL18,装备!$B:$Q,16,0),0)</f>
        <v>0</v>
      </c>
      <c r="CG18" s="304">
        <f>IFERROR(VLOOKUP($AL18,装备!$B:$Q,5,0),0)</f>
        <v>0</v>
      </c>
      <c r="CH18" s="304">
        <f>IFERROR(VLOOKUP(AM18,装备!$B:$C,2,0),0)</f>
        <v>3</v>
      </c>
      <c r="CI18" s="304">
        <f>IFERROR(VLOOKUP($AM18,装备!$B:$Q,5,0),0)</f>
        <v>0</v>
      </c>
      <c r="CJ18" s="304">
        <f>IFERROR(VLOOKUP($AM18,装备!$B:$Q,6,0),0)</f>
        <v>0</v>
      </c>
      <c r="CK18" s="304">
        <f>IFERROR(VLOOKUP($AM18,装备!$B:$Q,7,0),0)</f>
        <v>0</v>
      </c>
      <c r="CL18" s="304">
        <f>IFERROR(VLOOKUP($AM18,装备!$B:$Q,8,0),0)</f>
        <v>0</v>
      </c>
      <c r="CM18" s="304">
        <f>IFERROR(VLOOKUP($AM18,装备!$B:$Q,9,0),0)</f>
        <v>0</v>
      </c>
      <c r="CN18" s="304">
        <f>IFERROR(VLOOKUP($AM18,装备!$B:$Q,10,0),0)</f>
        <v>0</v>
      </c>
      <c r="CO18" s="304">
        <f>IFERROR(VLOOKUP($AM18,装备!$B:$Q,11,0),0)</f>
        <v>0</v>
      </c>
      <c r="CP18" s="304" t="str">
        <f>IFERROR(VLOOKUP($AM18,装备!$B:$Q,12,0),0)</f>
        <v>无</v>
      </c>
      <c r="CQ18" s="304">
        <f>IFERROR(VLOOKUP($AM18,装备!$B:$Q,13,0),0)</f>
        <v>6</v>
      </c>
      <c r="CR18" s="304">
        <f>IFERROR(VLOOKUP($AM18,装备!$B:$Q,14,0),0)</f>
        <v>0</v>
      </c>
      <c r="CS18" s="304">
        <f>IFERROR(VLOOKUP($AM18,装备!$B:$Q,16,0),0)</f>
        <v>0</v>
      </c>
      <c r="CT18" s="304">
        <f>IFERROR(VLOOKUP($AM18,装备!$B:$Q,5,0),0)</f>
        <v>0</v>
      </c>
      <c r="CU18" s="304">
        <f>IFERROR(VLOOKUP(AN18,装备!$B:$C,2,0),0)</f>
        <v>0</v>
      </c>
      <c r="CV18" s="304">
        <f>IFERROR(VLOOKUP($AN18,装备!$B:$Q,5,0),0)</f>
        <v>0</v>
      </c>
      <c r="CW18" s="304">
        <f>IFERROR(VLOOKUP($AN18,装备!$B:$Q,6,0),0)</f>
        <v>0</v>
      </c>
      <c r="CX18" s="304">
        <f>IFERROR(VLOOKUP($AN18,装备!$B:$Q,7,0),0)</f>
        <v>0</v>
      </c>
      <c r="CY18" s="304">
        <f>IFERROR(VLOOKUP($AN18,装备!$B:$Q,8,0),0)</f>
        <v>0</v>
      </c>
      <c r="CZ18" s="304">
        <f>IFERROR(VLOOKUP($AN18,装备!$B:$Q,9,0),0)</f>
        <v>0</v>
      </c>
      <c r="DA18" s="304">
        <f>IFERROR(VLOOKUP($AN18,装备!$B:$Q,10,0),0)</f>
        <v>0</v>
      </c>
      <c r="DB18" s="304">
        <f>IFERROR(VLOOKUP($AN18,装备!$B:$Q,11,0),0)</f>
        <v>0</v>
      </c>
      <c r="DC18" s="304">
        <f>IFERROR(VLOOKUP($AN18,装备!$B:$Q,12,0),0)</f>
        <v>0</v>
      </c>
      <c r="DD18" s="304">
        <f>IFERROR(VLOOKUP($AN18,装备!$B:$Q,13,0),0)</f>
        <v>0</v>
      </c>
      <c r="DE18" s="304">
        <f>IFERROR(VLOOKUP($AN18,装备!$B:$Q,14,0),0)</f>
        <v>0</v>
      </c>
      <c r="DF18" s="304">
        <f>IFERROR(VLOOKUP($AN18,装备!$B:$Q,16,0),0)</f>
        <v>0</v>
      </c>
      <c r="DG18" s="304">
        <f>IFERROR(VLOOKUP($AN18,装备!$B:$Q,5,0),0)</f>
        <v>0</v>
      </c>
      <c r="DH18" s="304">
        <f>IFERROR(VLOOKUP(AO18,装备!$B:$C,2,0),0)</f>
        <v>0</v>
      </c>
      <c r="DI18" s="304">
        <f>IFERROR(VLOOKUP($AO18,装备!$B:$Q,5,0),0)</f>
        <v>0</v>
      </c>
      <c r="DJ18" s="304">
        <f>IFERROR(VLOOKUP($AO18,装备!$B:$Q,6,0),0)</f>
        <v>0</v>
      </c>
      <c r="DK18" s="304">
        <f>IFERROR(VLOOKUP($AO18,装备!$B:$Q,7,0),0)</f>
        <v>0</v>
      </c>
      <c r="DL18" s="304">
        <f>IFERROR(VLOOKUP($AO18,装备!$B:$Q,8,0),0)</f>
        <v>0</v>
      </c>
      <c r="DM18" s="304">
        <f>IFERROR(VLOOKUP($AO18,装备!$B:$Q,9,0),0)</f>
        <v>0</v>
      </c>
      <c r="DN18" s="304">
        <f>IFERROR(VLOOKUP($AO18,装备!$B:$Q,10,0),0)</f>
        <v>0</v>
      </c>
      <c r="DO18" s="304">
        <f>IFERROR(VLOOKUP($AO18,装备!$B:$Q,11,0),0)</f>
        <v>0</v>
      </c>
      <c r="DP18" s="304">
        <f>IFERROR(VLOOKUP($AO18,装备!$B:$Q,12,0),0)</f>
        <v>0</v>
      </c>
      <c r="DQ18" s="304">
        <f>IFERROR(VLOOKUP($AO18,装备!$B:$Q,13,0),0)</f>
        <v>0</v>
      </c>
      <c r="DR18" s="304">
        <f>IFERROR(VLOOKUP($AO18,装备!$B:$Q,14,0),0)</f>
        <v>0</v>
      </c>
      <c r="DS18" s="304">
        <f>IFERROR(VLOOKUP($AO18,装备!$B:$Q,16,0),0)</f>
        <v>0</v>
      </c>
      <c r="DT18" s="304">
        <f>IFERROR(VLOOKUP($AO18,装备!$B:$Q,5,0),0)</f>
        <v>0</v>
      </c>
    </row>
    <row r="19" spans="1:124" hidden="1">
      <c r="A19" s="301">
        <f>未改造舰娘!$A15</f>
        <v>10001413</v>
      </c>
      <c r="B19" s="354" t="s">
        <v>1024</v>
      </c>
      <c r="C19" s="323"/>
      <c r="D19" s="323">
        <f t="shared" si="0"/>
        <v>110</v>
      </c>
      <c r="E19" s="303">
        <f>未改造舰娘!$C15</f>
        <v>3</v>
      </c>
      <c r="F19" s="304" t="str">
        <f>未改造舰娘!$D15</f>
        <v>战巡</v>
      </c>
      <c r="G19" s="304" t="str">
        <f>未改造舰娘!$E15</f>
        <v>大型</v>
      </c>
      <c r="H19" s="304" t="str">
        <f>未改造舰娘!$F15</f>
        <v>主力舰</v>
      </c>
      <c r="I19" s="460">
        <f>未改造舰娘!$AR15</f>
        <v>4</v>
      </c>
      <c r="J19" s="304" t="str">
        <f>未改造舰娘!$G15</f>
        <v>日本</v>
      </c>
      <c r="K19" s="312">
        <f>未改造舰娘!$H15+(BV19+CI19+CV19+DI19)*$C$2</f>
        <v>63</v>
      </c>
      <c r="L19" s="304">
        <f>未改造舰娘!$I15</f>
        <v>1</v>
      </c>
      <c r="M19" s="304">
        <f>未改造舰娘!$J15</f>
        <v>2</v>
      </c>
      <c r="N19" s="518">
        <f>未改造舰娘!$K15</f>
        <v>2</v>
      </c>
      <c r="O19" s="304">
        <f>未改造舰娘!$L15+((CE19+CR19+DE19+DR19)*$C$2)</f>
        <v>15</v>
      </c>
      <c r="P19" s="304" t="str">
        <f>IF($C$2=1,(IF(ISERROR(FIND("超长",未改造舰娘!$M15&amp;CC19&amp;CP19&amp;DC19&amp;DP19,1)),IF(ISERROR(FIND("长",未改造舰娘!$M15&amp;CC19&amp;CP19&amp;DC19&amp;DP19,1)),IF(ISERROR(FIND("中",未改造舰娘!$M15&amp;CC19&amp;CP19&amp;DC19&amp;DP19,1)),IF(ISERROR(FIND("短",未改造舰娘!$M15&amp;CC19&amp;CP19&amp;DC19&amp;DP19,1)),IF(ISERROR(FIND("无",未改造舰娘!$M15&amp;CC19&amp;CP19&amp;DC19&amp;DP19,1)),0,"无"),"短"),"中"),"长"),"超长")),未改造舰娘!$M15)</f>
        <v>长</v>
      </c>
      <c r="Q19" s="303">
        <f>未改造舰娘!$N15</f>
        <v>30.3</v>
      </c>
      <c r="R19" s="304">
        <f>(未改造舰娘!$P15)+(未改造舰娘!$Q15)*$C$3+((BW19+CJ19+CW19+DJ19)*$C$2)</f>
        <v>90</v>
      </c>
      <c r="S19" s="304">
        <f>(未改造舰娘!$R15)+(未改造舰娘!$S15)*$C$3+((BY19+CL19+CY19+DL19)*$C$2)</f>
        <v>0</v>
      </c>
      <c r="T19" s="304">
        <f>(未改造舰娘!$T15)+(未改造舰娘!$U15)*$C$3+((BX19+CK19+CX19+DK19)*$C$2)</f>
        <v>70</v>
      </c>
      <c r="U19" s="304">
        <f>(未改造舰娘!$V15)+(未改造舰娘!$W15)*$C$3+((CG19+CT19+DG19+DT19)*$C$2)</f>
        <v>56</v>
      </c>
      <c r="V19" s="305">
        <f>INT((((未改造舰娘!$Y15)-(未改造舰娘!$X15))*(((IF(D19=0,C19,D19))-1)/99))+未改造舰娘!$X15)+((CB19+CO19+DB19+DO19)*$C$2)</f>
        <v>94</v>
      </c>
      <c r="W19" s="304">
        <f>INT((((未改造舰娘!$AA15)-(未改造舰娘!$Z15))*(((IF(D19=0,C19,D19))-1)/99))+未改造舰娘!$Z15)+((CD19+CQ19+DD19+DQ19)*$C$2)</f>
        <v>65</v>
      </c>
      <c r="X19" s="304">
        <f>INT((((未改造舰娘!$AC15)-(未改造舰娘!$AB15))*(((IF(D19=0,C19,D19))-1)/99))+未改造舰娘!$AB15)+((CA19+CN19+DA19+DN19)*$C$2)</f>
        <v>40</v>
      </c>
      <c r="Y19" s="303">
        <f>INT((((未改造舰娘!$AE15)-(未改造舰娘!$AD15))*(((IF(D19=0,C19,D19))-1)/99))+未改造舰娘!$AD15)+((BZ19+CM19+CZ19+DM19)*$C$2)</f>
        <v>0</v>
      </c>
      <c r="Z19" s="474">
        <f>IF(未改造舰娘!$AF15=0,"",未改造舰娘!$AF15)</f>
        <v>3</v>
      </c>
      <c r="AA19" s="304">
        <f>IF(未改造舰娘!$AG15="","",未改造舰娘!$AG15)</f>
        <v>3</v>
      </c>
      <c r="AB19" s="304">
        <f>IF(未改造舰娘!$AH15="","",未改造舰娘!$AH15)</f>
        <v>3</v>
      </c>
      <c r="AC19" s="304">
        <f>IF(未改造舰娘!$AI15="","",未改造舰娘!$AI15)</f>
        <v>3</v>
      </c>
      <c r="AD19" s="304">
        <f>IF(未改造舰娘!$AJ15="","",未改造舰娘!$AJ15)</f>
        <v>12</v>
      </c>
      <c r="AE19" s="305">
        <f>IF(未改造舰娘!$AK15="","",未改造舰娘!$AK15)</f>
        <v>45</v>
      </c>
      <c r="AF19" s="304">
        <f>IF(未改造舰娘!$AL15="","",未改造舰娘!$AL15)</f>
        <v>800</v>
      </c>
      <c r="AG19" s="304" t="str">
        <f>IF(未改造舰娘!$AM15="","",未改造舰娘!$AM15)</f>
        <v/>
      </c>
      <c r="AH19" s="304">
        <f>IF(未改造舰娘!$AN15="","",未改造舰娘!$AN15)</f>
        <v>950</v>
      </c>
      <c r="AI19" s="304" t="str">
        <f>IF(未改造舰娘!$AO15="","",未改造舰娘!$AO15)</f>
        <v/>
      </c>
      <c r="AJ19" s="304" t="str">
        <f>IF(未改造舰娘!$AP15="","",未改造舰娘!$AP15)</f>
        <v>战列核心</v>
      </c>
      <c r="AK19" s="303">
        <f>IF(未改造舰娘!$AQ15="","",未改造舰娘!$AQ15)</f>
        <v>6</v>
      </c>
      <c r="AL19" s="306" t="str">
        <f>IF(未改造舰娘!$AS15="","",未改造舰娘!$AS15)</f>
        <v>J国35.6厘米连装炮</v>
      </c>
      <c r="AM19" s="306" t="str">
        <f>IF(未改造舰娘!$AT15="","",未改造舰娘!$AT15)</f>
        <v>J国15.2厘米单装炮</v>
      </c>
      <c r="AN19" s="306" t="str">
        <f>IF(未改造舰娘!$AU15="","",未改造舰娘!$AU15)</f>
        <v/>
      </c>
      <c r="AO19" s="306" t="str">
        <f>IF(未改造舰娘!$AV15="","",未改造舰娘!$AV15)</f>
        <v/>
      </c>
      <c r="AP19" s="307" t="str">
        <f>IF(未改造舰娘!$AW15="","",未改造舰娘!$AW15)</f>
        <v/>
      </c>
      <c r="AQ19" s="308" t="str">
        <f>IF(未改造舰娘!$AX15="","",未改造舰娘!$AX15)</f>
        <v/>
      </c>
      <c r="AR19" s="304">
        <f>IF(未改造舰娘!$AY15="","",未改造舰娘!$AY15)</f>
        <v>80</v>
      </c>
      <c r="AS19" s="304">
        <f>IF(未改造舰娘!$AZ15="","",未改造舰娘!$AZ15)</f>
        <v>110</v>
      </c>
      <c r="AT19" s="304">
        <f>IF(未改造舰娘!$BA15="","",未改造舰娘!$BA15)</f>
        <v>2.88</v>
      </c>
      <c r="AU19" s="304">
        <f>IF(未改造舰娘!$BB15="","",未改造舰娘!$BB15)</f>
        <v>5.4</v>
      </c>
      <c r="AV19" s="305">
        <f>IF((未改造舰娘!$BG15+未改造舰娘!$BK15*$C$4)=0,"",(未改造舰娘!$BG15+未改造舰娘!$BK15*$C$4))</f>
        <v>40</v>
      </c>
      <c r="AW19" s="304">
        <f>IF((未改造舰娘!$BH15+未改造舰娘!$BL15*$C$4)=0,"",(未改造舰娘!$BH15+未改造舰娘!$BL15*$C$4))</f>
        <v>62</v>
      </c>
      <c r="AX19" s="304">
        <f>IF((未改造舰娘!$BI15+未改造舰娘!$BM15*$C$4)=0,"",(未改造舰娘!$BI15+未改造舰娘!$BM15*$C$4))</f>
        <v>57</v>
      </c>
      <c r="AY19" s="303" t="str">
        <f>IF((未改造舰娘!$BJ15+未改造舰娘!$BN15*$C$4)=0,"",(未改造舰娘!$BJ15+未改造舰娘!$BN15*$C$4))</f>
        <v/>
      </c>
      <c r="AZ19" s="500">
        <f>IF(未改造舰娘!BC15="","",未改造舰娘!BC15)</f>
        <v>65</v>
      </c>
      <c r="BA19" s="500">
        <f>IF(未改造舰娘!BD15="","",未改造舰娘!BD15)</f>
        <v>0</v>
      </c>
      <c r="BB19" s="500">
        <f>IF(未改造舰娘!BE15="","",未改造舰娘!BE15)</f>
        <v>55</v>
      </c>
      <c r="BC19" s="498">
        <f>IF(未改造舰娘!BF15="","",未改造舰娘!BF15)</f>
        <v>13</v>
      </c>
      <c r="BD19" s="125" t="s">
        <v>1235</v>
      </c>
      <c r="BE19" s="506"/>
      <c r="BF19" s="306" t="str">
        <f>IF(未改造舰娘!$BQ15="","",未改造舰娘!$BQ15)</f>
        <v>2-5-F</v>
      </c>
      <c r="BG19" s="306" t="str">
        <f>IF(未改造舰娘!$BR15="","",未改造舰娘!$BR15)</f>
        <v>极地奏鸣曲 Ex-1-JK,Ex-1-1-F；轰隆轰隆大作战 Ex-4-M,Ex-8-M；扑火之蛾 Ex-4-N,Ex-7-L,Ex-9-N；未命名 Ex-9-BCDEFGHJKLMNOPRSβ,Ex-12-β；中间岛战役 Ex-3-J,Ex-8-BCDEJL；急速东方快车 Ex-6-R；所罗门之晓 Ex-8-Q,Ex-10-R；地狱群岛攻略作战 Ex-2-I,Ex-6-BCDEI；熔炉大混战 Ex-7-N,Ex-8-J,Ex-14-N</v>
      </c>
      <c r="BH19" s="306"/>
      <c r="BU19" s="304">
        <f>IFERROR(VLOOKUP(AL19,装备!$B:$C,2,0),0)</f>
        <v>2</v>
      </c>
      <c r="BV19" s="304">
        <f>IFERROR(VLOOKUP($AL19,装备!$B:$Q,5,0),0)</f>
        <v>0</v>
      </c>
      <c r="BW19" s="304">
        <f>IFERROR(VLOOKUP($AL19,装备!$B:$Q,6,0),0)</f>
        <v>15</v>
      </c>
      <c r="BX19" s="304">
        <f>IFERROR(VLOOKUP($AL19,装备!$B:$Q,7,0),0)</f>
        <v>0</v>
      </c>
      <c r="BY19" s="304">
        <f>IFERROR(VLOOKUP($AL19,装备!$B:$Q,8,0),0)</f>
        <v>0</v>
      </c>
      <c r="BZ19" s="304">
        <f>IFERROR(VLOOKUP($AL19,装备!$B:$Q,9,0),0)</f>
        <v>0</v>
      </c>
      <c r="CA19" s="304">
        <f>IFERROR(VLOOKUP($AL19,装备!$B:$Q,10,0),0)</f>
        <v>0</v>
      </c>
      <c r="CB19" s="304">
        <f>IFERROR(VLOOKUP($AL19,装备!$B:$Q,11,0),0)</f>
        <v>0</v>
      </c>
      <c r="CC19" s="304" t="str">
        <f>IFERROR(VLOOKUP($AL19,装备!$B:$Q,12,0),0)</f>
        <v>长</v>
      </c>
      <c r="CD19" s="304">
        <f>IFERROR(VLOOKUP($AL19,装备!$B:$Q,13,0),0)</f>
        <v>0</v>
      </c>
      <c r="CE19" s="304">
        <f>IFERROR(VLOOKUP($AL19,装备!$B:$Q,14,0),0)</f>
        <v>0</v>
      </c>
      <c r="CF19" s="304">
        <f>IFERROR(VLOOKUP($AL19,装备!$B:$Q,16,0),0)</f>
        <v>4</v>
      </c>
      <c r="CG19" s="304">
        <f>IFERROR(VLOOKUP($AL19,装备!$B:$Q,5,0),0)</f>
        <v>0</v>
      </c>
      <c r="CH19" s="304">
        <f>IFERROR(VLOOKUP(AM19,装备!$B:$C,2,0),0)</f>
        <v>1</v>
      </c>
      <c r="CI19" s="304">
        <f>IFERROR(VLOOKUP($AM19,装备!$B:$Q,5,0),0)</f>
        <v>0</v>
      </c>
      <c r="CJ19" s="304">
        <f>IFERROR(VLOOKUP($AM19,装备!$B:$Q,6,0),0)</f>
        <v>2</v>
      </c>
      <c r="CK19" s="304">
        <f>IFERROR(VLOOKUP($AM19,装备!$B:$Q,7,0),0)</f>
        <v>0</v>
      </c>
      <c r="CL19" s="304">
        <f>IFERROR(VLOOKUP($AM19,装备!$B:$Q,8,0),0)</f>
        <v>0</v>
      </c>
      <c r="CM19" s="304">
        <f>IFERROR(VLOOKUP($AM19,装备!$B:$Q,9,0),0)</f>
        <v>0</v>
      </c>
      <c r="CN19" s="304">
        <f>IFERROR(VLOOKUP($AM19,装备!$B:$Q,10,0),0)</f>
        <v>0</v>
      </c>
      <c r="CO19" s="304">
        <f>IFERROR(VLOOKUP($AM19,装备!$B:$Q,11,0),0)</f>
        <v>1</v>
      </c>
      <c r="CP19" s="304" t="str">
        <f>IFERROR(VLOOKUP($AM19,装备!$B:$Q,12,0),0)</f>
        <v>中</v>
      </c>
      <c r="CQ19" s="304">
        <f>IFERROR(VLOOKUP($AM19,装备!$B:$Q,13,0),0)</f>
        <v>0</v>
      </c>
      <c r="CR19" s="304">
        <f>IFERROR(VLOOKUP($AM19,装备!$B:$Q,14,0),0)</f>
        <v>0</v>
      </c>
      <c r="CS19" s="304">
        <f>IFERROR(VLOOKUP($AM19,装备!$B:$Q,16,0),0)</f>
        <v>1</v>
      </c>
      <c r="CT19" s="304">
        <f>IFERROR(VLOOKUP($AM19,装备!$B:$Q,5,0),0)</f>
        <v>0</v>
      </c>
      <c r="CU19" s="304">
        <f>IFERROR(VLOOKUP(AN19,装备!$B:$C,2,0),0)</f>
        <v>0</v>
      </c>
      <c r="CV19" s="304">
        <f>IFERROR(VLOOKUP($AN19,装备!$B:$Q,5,0),0)</f>
        <v>0</v>
      </c>
      <c r="CW19" s="304">
        <f>IFERROR(VLOOKUP($AN19,装备!$B:$Q,6,0),0)</f>
        <v>0</v>
      </c>
      <c r="CX19" s="304">
        <f>IFERROR(VLOOKUP($AN19,装备!$B:$Q,7,0),0)</f>
        <v>0</v>
      </c>
      <c r="CY19" s="304">
        <f>IFERROR(VLOOKUP($AN19,装备!$B:$Q,8,0),0)</f>
        <v>0</v>
      </c>
      <c r="CZ19" s="304">
        <f>IFERROR(VLOOKUP($AN19,装备!$B:$Q,9,0),0)</f>
        <v>0</v>
      </c>
      <c r="DA19" s="304">
        <f>IFERROR(VLOOKUP($AN19,装备!$B:$Q,10,0),0)</f>
        <v>0</v>
      </c>
      <c r="DB19" s="304">
        <f>IFERROR(VLOOKUP($AN19,装备!$B:$Q,11,0),0)</f>
        <v>0</v>
      </c>
      <c r="DC19" s="304">
        <f>IFERROR(VLOOKUP($AN19,装备!$B:$Q,12,0),0)</f>
        <v>0</v>
      </c>
      <c r="DD19" s="304">
        <f>IFERROR(VLOOKUP($AN19,装备!$B:$Q,13,0),0)</f>
        <v>0</v>
      </c>
      <c r="DE19" s="304">
        <f>IFERROR(VLOOKUP($AN19,装备!$B:$Q,14,0),0)</f>
        <v>0</v>
      </c>
      <c r="DF19" s="304">
        <f>IFERROR(VLOOKUP($AN19,装备!$B:$Q,16,0),0)</f>
        <v>0</v>
      </c>
      <c r="DG19" s="304">
        <f>IFERROR(VLOOKUP($AN19,装备!$B:$Q,5,0),0)</f>
        <v>0</v>
      </c>
      <c r="DH19" s="304">
        <f>IFERROR(VLOOKUP(AO19,装备!$B:$C,2,0),0)</f>
        <v>0</v>
      </c>
      <c r="DI19" s="304">
        <f>IFERROR(VLOOKUP($AO19,装备!$B:$Q,5,0),0)</f>
        <v>0</v>
      </c>
      <c r="DJ19" s="304">
        <f>IFERROR(VLOOKUP($AO19,装备!$B:$Q,6,0),0)</f>
        <v>0</v>
      </c>
      <c r="DK19" s="304">
        <f>IFERROR(VLOOKUP($AO19,装备!$B:$Q,7,0),0)</f>
        <v>0</v>
      </c>
      <c r="DL19" s="304">
        <f>IFERROR(VLOOKUP($AO19,装备!$B:$Q,8,0),0)</f>
        <v>0</v>
      </c>
      <c r="DM19" s="304">
        <f>IFERROR(VLOOKUP($AO19,装备!$B:$Q,9,0),0)</f>
        <v>0</v>
      </c>
      <c r="DN19" s="304">
        <f>IFERROR(VLOOKUP($AO19,装备!$B:$Q,10,0),0)</f>
        <v>0</v>
      </c>
      <c r="DO19" s="304">
        <f>IFERROR(VLOOKUP($AO19,装备!$B:$Q,11,0),0)</f>
        <v>0</v>
      </c>
      <c r="DP19" s="304">
        <f>IFERROR(VLOOKUP($AO19,装备!$B:$Q,12,0),0)</f>
        <v>0</v>
      </c>
      <c r="DQ19" s="304">
        <f>IFERROR(VLOOKUP($AO19,装备!$B:$Q,13,0),0)</f>
        <v>0</v>
      </c>
      <c r="DR19" s="304">
        <f>IFERROR(VLOOKUP($AO19,装备!$B:$Q,14,0),0)</f>
        <v>0</v>
      </c>
      <c r="DS19" s="304">
        <f>IFERROR(VLOOKUP($AO19,装备!$B:$Q,16,0),0)</f>
        <v>0</v>
      </c>
      <c r="DT19" s="304">
        <f>IFERROR(VLOOKUP($AO19,装备!$B:$Q,5,0),0)</f>
        <v>0</v>
      </c>
    </row>
    <row r="20" spans="1:124" hidden="1">
      <c r="A20" s="301">
        <f>未改造舰娘!$A16</f>
        <v>10001513</v>
      </c>
      <c r="B20" s="354" t="s">
        <v>3925</v>
      </c>
      <c r="C20" s="323"/>
      <c r="D20" s="323">
        <f t="shared" si="0"/>
        <v>110</v>
      </c>
      <c r="E20" s="303">
        <f>未改造舰娘!$C16</f>
        <v>3</v>
      </c>
      <c r="F20" s="304" t="str">
        <f>未改造舰娘!$D16</f>
        <v>战巡</v>
      </c>
      <c r="G20" s="304" t="str">
        <f>未改造舰娘!$E16</f>
        <v>大型</v>
      </c>
      <c r="H20" s="304" t="str">
        <f>未改造舰娘!$F16</f>
        <v>主力舰</v>
      </c>
      <c r="I20" s="460">
        <f>未改造舰娘!$AR16</f>
        <v>4</v>
      </c>
      <c r="J20" s="304" t="str">
        <f>未改造舰娘!$G16</f>
        <v>日本</v>
      </c>
      <c r="K20" s="312">
        <f>未改造舰娘!$H16+(BV20+CI20+CV20+DI20)*$C$2</f>
        <v>63</v>
      </c>
      <c r="L20" s="304">
        <f>未改造舰娘!$I16</f>
        <v>1</v>
      </c>
      <c r="M20" s="304">
        <f>未改造舰娘!$J16</f>
        <v>2</v>
      </c>
      <c r="N20" s="518">
        <f>未改造舰娘!$K16</f>
        <v>2</v>
      </c>
      <c r="O20" s="304">
        <f>未改造舰娘!$L16+((CE20+CR20+DE20+DR20)*$C$2)</f>
        <v>7</v>
      </c>
      <c r="P20" s="304" t="str">
        <f>IF($C$2=1,(IF(ISERROR(FIND("超长",未改造舰娘!$M16&amp;CC20&amp;CP20&amp;DC20&amp;DP20,1)),IF(ISERROR(FIND("长",未改造舰娘!$M16&amp;CC20&amp;CP20&amp;DC20&amp;DP20,1)),IF(ISERROR(FIND("中",未改造舰娘!$M16&amp;CC20&amp;CP20&amp;DC20&amp;DP20,1)),IF(ISERROR(FIND("短",未改造舰娘!$M16&amp;CC20&amp;CP20&amp;DC20&amp;DP20,1)),IF(ISERROR(FIND("无",未改造舰娘!$M16&amp;CC20&amp;CP20&amp;DC20&amp;DP20,1)),0,"无"),"短"),"中"),"长"),"超长")),未改造舰娘!$M16)</f>
        <v>长</v>
      </c>
      <c r="Q20" s="303">
        <f>未改造舰娘!$N16</f>
        <v>30.3</v>
      </c>
      <c r="R20" s="304">
        <f>(未改造舰娘!$P16)+(未改造舰娘!$Q16)*$C$3+((BW20+CJ20+CW20+DJ20)*$C$2)</f>
        <v>90</v>
      </c>
      <c r="S20" s="304">
        <f>(未改造舰娘!$R16)+(未改造舰娘!$S16)*$C$3+((BY20+CL20+CY20+DL20)*$C$2)</f>
        <v>0</v>
      </c>
      <c r="T20" s="304">
        <f>(未改造舰娘!$T16)+(未改造舰娘!$U16)*$C$3+((BX20+CK20+CX20+DK20)*$C$2)</f>
        <v>70</v>
      </c>
      <c r="U20" s="304">
        <f>(未改造舰娘!$V16)+(未改造舰娘!$W16)*$C$3+((CG20+CT20+DG20+DT20)*$C$2)</f>
        <v>50</v>
      </c>
      <c r="V20" s="305">
        <f>INT((((未改造舰娘!$Y16)-(未改造舰娘!$X16))*(((IF(D20=0,C20,D20))-1)/99))+未改造舰娘!$X16)+((CB20+CO20+DB20+DO20)*$C$2)</f>
        <v>94</v>
      </c>
      <c r="W20" s="304">
        <f>INT((((未改造舰娘!$AA16)-(未改造舰娘!$Z16))*(((IF(D20=0,C20,D20))-1)/99))+未改造舰娘!$Z16)+((CD20+CQ20+DD20+DQ20)*$C$2)</f>
        <v>65</v>
      </c>
      <c r="X20" s="304">
        <f>INT((((未改造舰娘!$AC16)-(未改造舰娘!$AB16))*(((IF(D20=0,C20,D20))-1)/99))+未改造舰娘!$AB16)+((CA20+CN20+DA20+DN20)*$C$2)</f>
        <v>40</v>
      </c>
      <c r="Y20" s="303">
        <f>INT((((未改造舰娘!$AE16)-(未改造舰娘!$AD16))*(((IF(D20=0,C20,D20))-1)/99))+未改造舰娘!$AD16)+((BZ20+CM20+CZ20+DM20)*$C$2)</f>
        <v>0</v>
      </c>
      <c r="Z20" s="474">
        <f>IF(未改造舰娘!$AF16=0,"",未改造舰娘!$AF16)</f>
        <v>3</v>
      </c>
      <c r="AA20" s="304">
        <f>IF(未改造舰娘!$AG16="","",未改造舰娘!$AG16)</f>
        <v>3</v>
      </c>
      <c r="AB20" s="304">
        <f>IF(未改造舰娘!$AH16="","",未改造舰娘!$AH16)</f>
        <v>3</v>
      </c>
      <c r="AC20" s="304">
        <f>IF(未改造舰娘!$AI16="","",未改造舰娘!$AI16)</f>
        <v>3</v>
      </c>
      <c r="AD20" s="304">
        <f>IF(未改造舰娘!$AJ16="","",未改造舰娘!$AJ16)</f>
        <v>12</v>
      </c>
      <c r="AE20" s="305">
        <f>IF(未改造舰娘!$AK16="","",未改造舰娘!$AK16)</f>
        <v>0</v>
      </c>
      <c r="AF20" s="304" t="str">
        <f>IF(未改造舰娘!$AL16="","",未改造舰娘!$AL16)</f>
        <v/>
      </c>
      <c r="AG20" s="304" t="str">
        <f>IF(未改造舰娘!$AM16="","",未改造舰娘!$AM16)</f>
        <v/>
      </c>
      <c r="AH20" s="304" t="str">
        <f>IF(未改造舰娘!$AN16="","",未改造舰娘!$AN16)</f>
        <v/>
      </c>
      <c r="AI20" s="304" t="str">
        <f>IF(未改造舰娘!$AO16="","",未改造舰娘!$AO16)</f>
        <v/>
      </c>
      <c r="AJ20" s="304" t="str">
        <f>IF(未改造舰娘!$AP16="","",未改造舰娘!$AP16)</f>
        <v/>
      </c>
      <c r="AK20" s="303" t="str">
        <f>IF(未改造舰娘!$AQ16="","",未改造舰娘!$AQ16)</f>
        <v/>
      </c>
      <c r="AL20" s="306" t="str">
        <f>IF(未改造舰娘!$AS16="","",未改造舰娘!$AS16)</f>
        <v>J国35.6厘米连装炮</v>
      </c>
      <c r="AM20" s="306" t="str">
        <f>IF(未改造舰娘!$AT16="","",未改造舰娘!$AT16)</f>
        <v>J国15.2厘米单装炮</v>
      </c>
      <c r="AN20" s="306" t="str">
        <f>IF(未改造舰娘!$AU16="","",未改造舰娘!$AU16)</f>
        <v/>
      </c>
      <c r="AO20" s="306" t="str">
        <f>IF(未改造舰娘!$AV16="","",未改造舰娘!$AV16)</f>
        <v/>
      </c>
      <c r="AP20" s="307" t="str">
        <f>IF(未改造舰娘!$AW16="","",未改造舰娘!$AW16)</f>
        <v/>
      </c>
      <c r="AQ20" s="308" t="str">
        <f>IF(未改造舰娘!$AX16="","",未改造舰娘!$AX16)</f>
        <v/>
      </c>
      <c r="AR20" s="304">
        <f>IF(未改造舰娘!$AY16="","",未改造舰娘!$AY16)</f>
        <v>80</v>
      </c>
      <c r="AS20" s="304">
        <f>IF(未改造舰娘!$AZ16="","",未改造舰娘!$AZ16)</f>
        <v>110</v>
      </c>
      <c r="AT20" s="304">
        <f>IF(未改造舰娘!$BA16="","",未改造舰娘!$BA16)</f>
        <v>2.88</v>
      </c>
      <c r="AU20" s="304">
        <f>IF(未改造舰娘!$BB16="","",未改造舰娘!$BB16)</f>
        <v>5.4</v>
      </c>
      <c r="AV20" s="305">
        <f>IF((未改造舰娘!$BG16+未改造舰娘!$BK16*$C$4)=0,"",(未改造舰娘!$BG16+未改造舰娘!$BK16*$C$4))</f>
        <v>40</v>
      </c>
      <c r="AW20" s="304">
        <f>IF((未改造舰娘!$BH16+未改造舰娘!$BL16*$C$4)=0,"",(未改造舰娘!$BH16+未改造舰娘!$BL16*$C$4))</f>
        <v>62</v>
      </c>
      <c r="AX20" s="304">
        <f>IF((未改造舰娘!$BI16+未改造舰娘!$BM16*$C$4)=0,"",(未改造舰娘!$BI16+未改造舰娘!$BM16*$C$4))</f>
        <v>57</v>
      </c>
      <c r="AY20" s="303" t="str">
        <f>IF((未改造舰娘!$BJ16+未改造舰娘!$BN16*$C$4)=0,"",(未改造舰娘!$BJ16+未改造舰娘!$BN16*$C$4))</f>
        <v/>
      </c>
      <c r="AZ20" s="500">
        <f>IF(未改造舰娘!BC16="","",未改造舰娘!BC16)</f>
        <v>65</v>
      </c>
      <c r="BA20" s="500">
        <f>IF(未改造舰娘!BD16="","",未改造舰娘!BD16)</f>
        <v>0</v>
      </c>
      <c r="BB20" s="500">
        <f>IF(未改造舰娘!BE16="","",未改造舰娘!BE16)</f>
        <v>55</v>
      </c>
      <c r="BC20" s="498">
        <f>IF(未改造舰娘!BF16="","",未改造舰娘!BF16)</f>
        <v>10</v>
      </c>
      <c r="BD20" s="125" t="s">
        <v>1239</v>
      </c>
      <c r="BE20" s="506"/>
      <c r="BF20" s="306" t="str">
        <f>IF(未改造舰娘!$BQ16="","",未改造舰娘!$BQ16)</f>
        <v>2-5-M</v>
      </c>
      <c r="BG20" s="306" t="str">
        <f>IF(未改造舰娘!$BR16="","",未改造舰娘!$BR16)</f>
        <v>极地奏鸣曲 Ex-2-LN,Ex-1-3-I；轰隆轰隆大作战 Ex-3-L,Ex-7-L,Ex-9-DHIKMOPQ；扑火之蛾 Ex-3-M,Ex-8-M,Ex-10-N；未命名 Ex-4-Tβ,Ex-10-BCDEIJKLMNOPQRTβ；中间岛战役 Ex-4-K,Ex-9-CDFGHK；急速东方快车 Ex-6-R；所罗门之晓 Ex-6-L,Ex-8-Q,Ex-10-R；地狱群岛攻略作战 Ex-3-I,Ex-7-FGI；熔炉大混战 Ex-5-L,Ex-12-L,Ex-14-N</v>
      </c>
      <c r="BH20" s="306"/>
      <c r="BU20" s="304">
        <f>IFERROR(VLOOKUP(AL20,装备!$B:$C,2,0),0)</f>
        <v>2</v>
      </c>
      <c r="BV20" s="304">
        <f>IFERROR(VLOOKUP($AL20,装备!$B:$Q,5,0),0)</f>
        <v>0</v>
      </c>
      <c r="BW20" s="304">
        <f>IFERROR(VLOOKUP($AL20,装备!$B:$Q,6,0),0)</f>
        <v>15</v>
      </c>
      <c r="BX20" s="304">
        <f>IFERROR(VLOOKUP($AL20,装备!$B:$Q,7,0),0)</f>
        <v>0</v>
      </c>
      <c r="BY20" s="304">
        <f>IFERROR(VLOOKUP($AL20,装备!$B:$Q,8,0),0)</f>
        <v>0</v>
      </c>
      <c r="BZ20" s="304">
        <f>IFERROR(VLOOKUP($AL20,装备!$B:$Q,9,0),0)</f>
        <v>0</v>
      </c>
      <c r="CA20" s="304">
        <f>IFERROR(VLOOKUP($AL20,装备!$B:$Q,10,0),0)</f>
        <v>0</v>
      </c>
      <c r="CB20" s="304">
        <f>IFERROR(VLOOKUP($AL20,装备!$B:$Q,11,0),0)</f>
        <v>0</v>
      </c>
      <c r="CC20" s="304" t="str">
        <f>IFERROR(VLOOKUP($AL20,装备!$B:$Q,12,0),0)</f>
        <v>长</v>
      </c>
      <c r="CD20" s="304">
        <f>IFERROR(VLOOKUP($AL20,装备!$B:$Q,13,0),0)</f>
        <v>0</v>
      </c>
      <c r="CE20" s="304">
        <f>IFERROR(VLOOKUP($AL20,装备!$B:$Q,14,0),0)</f>
        <v>0</v>
      </c>
      <c r="CF20" s="304">
        <f>IFERROR(VLOOKUP($AL20,装备!$B:$Q,16,0),0)</f>
        <v>4</v>
      </c>
      <c r="CG20" s="304">
        <f>IFERROR(VLOOKUP($AL20,装备!$B:$Q,5,0),0)</f>
        <v>0</v>
      </c>
      <c r="CH20" s="304">
        <f>IFERROR(VLOOKUP(AM20,装备!$B:$C,2,0),0)</f>
        <v>1</v>
      </c>
      <c r="CI20" s="304">
        <f>IFERROR(VLOOKUP($AM20,装备!$B:$Q,5,0),0)</f>
        <v>0</v>
      </c>
      <c r="CJ20" s="304">
        <f>IFERROR(VLOOKUP($AM20,装备!$B:$Q,6,0),0)</f>
        <v>2</v>
      </c>
      <c r="CK20" s="304">
        <f>IFERROR(VLOOKUP($AM20,装备!$B:$Q,7,0),0)</f>
        <v>0</v>
      </c>
      <c r="CL20" s="304">
        <f>IFERROR(VLOOKUP($AM20,装备!$B:$Q,8,0),0)</f>
        <v>0</v>
      </c>
      <c r="CM20" s="304">
        <f>IFERROR(VLOOKUP($AM20,装备!$B:$Q,9,0),0)</f>
        <v>0</v>
      </c>
      <c r="CN20" s="304">
        <f>IFERROR(VLOOKUP($AM20,装备!$B:$Q,10,0),0)</f>
        <v>0</v>
      </c>
      <c r="CO20" s="304">
        <f>IFERROR(VLOOKUP($AM20,装备!$B:$Q,11,0),0)</f>
        <v>1</v>
      </c>
      <c r="CP20" s="304" t="str">
        <f>IFERROR(VLOOKUP($AM20,装备!$B:$Q,12,0),0)</f>
        <v>中</v>
      </c>
      <c r="CQ20" s="304">
        <f>IFERROR(VLOOKUP($AM20,装备!$B:$Q,13,0),0)</f>
        <v>0</v>
      </c>
      <c r="CR20" s="304">
        <f>IFERROR(VLOOKUP($AM20,装备!$B:$Q,14,0),0)</f>
        <v>0</v>
      </c>
      <c r="CS20" s="304">
        <f>IFERROR(VLOOKUP($AM20,装备!$B:$Q,16,0),0)</f>
        <v>1</v>
      </c>
      <c r="CT20" s="304">
        <f>IFERROR(VLOOKUP($AM20,装备!$B:$Q,5,0),0)</f>
        <v>0</v>
      </c>
      <c r="CU20" s="304">
        <f>IFERROR(VLOOKUP(AN20,装备!$B:$C,2,0),0)</f>
        <v>0</v>
      </c>
      <c r="CV20" s="304">
        <f>IFERROR(VLOOKUP($AN20,装备!$B:$Q,5,0),0)</f>
        <v>0</v>
      </c>
      <c r="CW20" s="304">
        <f>IFERROR(VLOOKUP($AN20,装备!$B:$Q,6,0),0)</f>
        <v>0</v>
      </c>
      <c r="CX20" s="304">
        <f>IFERROR(VLOOKUP($AN20,装备!$B:$Q,7,0),0)</f>
        <v>0</v>
      </c>
      <c r="CY20" s="304">
        <f>IFERROR(VLOOKUP($AN20,装备!$B:$Q,8,0),0)</f>
        <v>0</v>
      </c>
      <c r="CZ20" s="304">
        <f>IFERROR(VLOOKUP($AN20,装备!$B:$Q,9,0),0)</f>
        <v>0</v>
      </c>
      <c r="DA20" s="304">
        <f>IFERROR(VLOOKUP($AN20,装备!$B:$Q,10,0),0)</f>
        <v>0</v>
      </c>
      <c r="DB20" s="304">
        <f>IFERROR(VLOOKUP($AN20,装备!$B:$Q,11,0),0)</f>
        <v>0</v>
      </c>
      <c r="DC20" s="304">
        <f>IFERROR(VLOOKUP($AN20,装备!$B:$Q,12,0),0)</f>
        <v>0</v>
      </c>
      <c r="DD20" s="304">
        <f>IFERROR(VLOOKUP($AN20,装备!$B:$Q,13,0),0)</f>
        <v>0</v>
      </c>
      <c r="DE20" s="304">
        <f>IFERROR(VLOOKUP($AN20,装备!$B:$Q,14,0),0)</f>
        <v>0</v>
      </c>
      <c r="DF20" s="304">
        <f>IFERROR(VLOOKUP($AN20,装备!$B:$Q,16,0),0)</f>
        <v>0</v>
      </c>
      <c r="DG20" s="304">
        <f>IFERROR(VLOOKUP($AN20,装备!$B:$Q,5,0),0)</f>
        <v>0</v>
      </c>
      <c r="DH20" s="304">
        <f>IFERROR(VLOOKUP(AO20,装备!$B:$C,2,0),0)</f>
        <v>0</v>
      </c>
      <c r="DI20" s="304">
        <f>IFERROR(VLOOKUP($AO20,装备!$B:$Q,5,0),0)</f>
        <v>0</v>
      </c>
      <c r="DJ20" s="304">
        <f>IFERROR(VLOOKUP($AO20,装备!$B:$Q,6,0),0)</f>
        <v>0</v>
      </c>
      <c r="DK20" s="304">
        <f>IFERROR(VLOOKUP($AO20,装备!$B:$Q,7,0),0)</f>
        <v>0</v>
      </c>
      <c r="DL20" s="304">
        <f>IFERROR(VLOOKUP($AO20,装备!$B:$Q,8,0),0)</f>
        <v>0</v>
      </c>
      <c r="DM20" s="304">
        <f>IFERROR(VLOOKUP($AO20,装备!$B:$Q,9,0),0)</f>
        <v>0</v>
      </c>
      <c r="DN20" s="304">
        <f>IFERROR(VLOOKUP($AO20,装备!$B:$Q,10,0),0)</f>
        <v>0</v>
      </c>
      <c r="DO20" s="304">
        <f>IFERROR(VLOOKUP($AO20,装备!$B:$Q,11,0),0)</f>
        <v>0</v>
      </c>
      <c r="DP20" s="304">
        <f>IFERROR(VLOOKUP($AO20,装备!$B:$Q,12,0),0)</f>
        <v>0</v>
      </c>
      <c r="DQ20" s="304">
        <f>IFERROR(VLOOKUP($AO20,装备!$B:$Q,13,0),0)</f>
        <v>0</v>
      </c>
      <c r="DR20" s="304">
        <f>IFERROR(VLOOKUP($AO20,装备!$B:$Q,14,0),0)</f>
        <v>0</v>
      </c>
      <c r="DS20" s="304">
        <f>IFERROR(VLOOKUP($AO20,装备!$B:$Q,16,0),0)</f>
        <v>0</v>
      </c>
      <c r="DT20" s="304">
        <f>IFERROR(VLOOKUP($AO20,装备!$B:$Q,5,0),0)</f>
        <v>0</v>
      </c>
    </row>
    <row r="21" spans="1:124" hidden="1">
      <c r="A21" s="301">
        <f>未改造舰娘!$A17</f>
        <v>10001613</v>
      </c>
      <c r="B21" s="354" t="s">
        <v>3926</v>
      </c>
      <c r="C21" s="323"/>
      <c r="D21" s="323">
        <f t="shared" si="0"/>
        <v>110</v>
      </c>
      <c r="E21" s="303">
        <f>未改造舰娘!$C17</f>
        <v>3</v>
      </c>
      <c r="F21" s="304" t="str">
        <f>未改造舰娘!$D17</f>
        <v>战巡</v>
      </c>
      <c r="G21" s="304" t="str">
        <f>未改造舰娘!$E17</f>
        <v>大型</v>
      </c>
      <c r="H21" s="304" t="str">
        <f>未改造舰娘!$F17</f>
        <v>主力舰</v>
      </c>
      <c r="I21" s="460">
        <f>未改造舰娘!$AR17</f>
        <v>4</v>
      </c>
      <c r="J21" s="304" t="str">
        <f>未改造舰娘!$G17</f>
        <v>日本</v>
      </c>
      <c r="K21" s="312">
        <f>未改造舰娘!$H17+(BV21+CI21+CV21+DI21)*$C$2</f>
        <v>63</v>
      </c>
      <c r="L21" s="304">
        <f>未改造舰娘!$I17</f>
        <v>1</v>
      </c>
      <c r="M21" s="304">
        <f>未改造舰娘!$J17</f>
        <v>2</v>
      </c>
      <c r="N21" s="518">
        <f>未改造舰娘!$K17</f>
        <v>2</v>
      </c>
      <c r="O21" s="304">
        <f>未改造舰娘!$L17+((CE21+CR21+DE21+DR21)*$C$2)</f>
        <v>22</v>
      </c>
      <c r="P21" s="304" t="str">
        <f>IF($C$2=1,(IF(ISERROR(FIND("超长",未改造舰娘!$M17&amp;CC21&amp;CP21&amp;DC21&amp;DP21,1)),IF(ISERROR(FIND("长",未改造舰娘!$M17&amp;CC21&amp;CP21&amp;DC21&amp;DP21,1)),IF(ISERROR(FIND("中",未改造舰娘!$M17&amp;CC21&amp;CP21&amp;DC21&amp;DP21,1)),IF(ISERROR(FIND("短",未改造舰娘!$M17&amp;CC21&amp;CP21&amp;DC21&amp;DP21,1)),IF(ISERROR(FIND("无",未改造舰娘!$M17&amp;CC21&amp;CP21&amp;DC21&amp;DP21,1)),0,"无"),"短"),"中"),"长"),"超长")),未改造舰娘!$M17)</f>
        <v>长</v>
      </c>
      <c r="Q21" s="303">
        <f>未改造舰娘!$N17</f>
        <v>30.3</v>
      </c>
      <c r="R21" s="304">
        <f>(未改造舰娘!$P17)+(未改造舰娘!$Q17)*$C$3+((BW21+CJ21+CW21+DJ21)*$C$2)</f>
        <v>90</v>
      </c>
      <c r="S21" s="304">
        <f>(未改造舰娘!$R17)+(未改造舰娘!$S17)*$C$3+((BY21+CL21+CY21+DL21)*$C$2)</f>
        <v>0</v>
      </c>
      <c r="T21" s="304">
        <f>(未改造舰娘!$T17)+(未改造舰娘!$U17)*$C$3+((BX21+CK21+CX21+DK21)*$C$2)</f>
        <v>70</v>
      </c>
      <c r="U21" s="304">
        <f>(未改造舰娘!$V17)+(未改造舰娘!$W17)*$C$3+((CG21+CT21+DG21+DT21)*$C$2)</f>
        <v>50</v>
      </c>
      <c r="V21" s="305">
        <f>INT((((未改造舰娘!$Y17)-(未改造舰娘!$X17))*(((IF(D21=0,C21,D21))-1)/99))+未改造舰娘!$X17)+((CB21+CO21+DB21+DO21)*$C$2)</f>
        <v>94</v>
      </c>
      <c r="W21" s="304">
        <f>INT((((未改造舰娘!$AA17)-(未改造舰娘!$Z17))*(((IF(D21=0,C21,D21))-1)/99))+未改造舰娘!$Z17)+((CD21+CQ21+DD21+DQ21)*$C$2)</f>
        <v>65</v>
      </c>
      <c r="X21" s="304">
        <f>INT((((未改造舰娘!$AC17)-(未改造舰娘!$AB17))*(((IF(D21=0,C21,D21))-1)/99))+未改造舰娘!$AB17)+((CA21+CN21+DA21+DN21)*$C$2)</f>
        <v>40</v>
      </c>
      <c r="Y21" s="303">
        <f>INT((((未改造舰娘!$AE17)-(未改造舰娘!$AD17))*(((IF(D21=0,C21,D21))-1)/99))+未改造舰娘!$AD17)+((BZ21+CM21+CZ21+DM21)*$C$2)</f>
        <v>0</v>
      </c>
      <c r="Z21" s="474">
        <f>IF(未改造舰娘!$AF17=0,"",未改造舰娘!$AF17)</f>
        <v>3</v>
      </c>
      <c r="AA21" s="304">
        <f>IF(未改造舰娘!$AG17="","",未改造舰娘!$AG17)</f>
        <v>3</v>
      </c>
      <c r="AB21" s="304">
        <f>IF(未改造舰娘!$AH17="","",未改造舰娘!$AH17)</f>
        <v>3</v>
      </c>
      <c r="AC21" s="304">
        <f>IF(未改造舰娘!$AI17="","",未改造舰娘!$AI17)</f>
        <v>3</v>
      </c>
      <c r="AD21" s="304">
        <f>IF(未改造舰娘!$AJ17="","",未改造舰娘!$AJ17)</f>
        <v>12</v>
      </c>
      <c r="AE21" s="305">
        <f>IF(未改造舰娘!$AK17="","",未改造舰娘!$AK17)</f>
        <v>0</v>
      </c>
      <c r="AF21" s="304" t="str">
        <f>IF(未改造舰娘!$AL17="","",未改造舰娘!$AL17)</f>
        <v/>
      </c>
      <c r="AG21" s="304" t="str">
        <f>IF(未改造舰娘!$AM17="","",未改造舰娘!$AM17)</f>
        <v/>
      </c>
      <c r="AH21" s="304" t="str">
        <f>IF(未改造舰娘!$AN17="","",未改造舰娘!$AN17)</f>
        <v/>
      </c>
      <c r="AI21" s="304" t="str">
        <f>IF(未改造舰娘!$AO17="","",未改造舰娘!$AO17)</f>
        <v/>
      </c>
      <c r="AJ21" s="304" t="str">
        <f>IF(未改造舰娘!$AP17="","",未改造舰娘!$AP17)</f>
        <v/>
      </c>
      <c r="AK21" s="303" t="str">
        <f>IF(未改造舰娘!$AQ17="","",未改造舰娘!$AQ17)</f>
        <v/>
      </c>
      <c r="AL21" s="306" t="str">
        <f>IF(未改造舰娘!$AS17="","",未改造舰娘!$AS17)</f>
        <v>J国35.6厘米连装炮</v>
      </c>
      <c r="AM21" s="306" t="str">
        <f>IF(未改造舰娘!$AT17="","",未改造舰娘!$AT17)</f>
        <v>J国15.2厘米单装炮</v>
      </c>
      <c r="AN21" s="306" t="str">
        <f>IF(未改造舰娘!$AU17="","",未改造舰娘!$AU17)</f>
        <v/>
      </c>
      <c r="AO21" s="306" t="str">
        <f>IF(未改造舰娘!$AV17="","",未改造舰娘!$AV17)</f>
        <v/>
      </c>
      <c r="AP21" s="307" t="str">
        <f>IF(未改造舰娘!$AW17="","",未改造舰娘!$AW17)</f>
        <v/>
      </c>
      <c r="AQ21" s="308" t="str">
        <f>IF(未改造舰娘!$AX17="","",未改造舰娘!$AX17)</f>
        <v/>
      </c>
      <c r="AR21" s="304">
        <f>IF(未改造舰娘!$AY17="","",未改造舰娘!$AY17)</f>
        <v>80</v>
      </c>
      <c r="AS21" s="304">
        <f>IF(未改造舰娘!$AZ17="","",未改造舰娘!$AZ17)</f>
        <v>110</v>
      </c>
      <c r="AT21" s="304">
        <f>IF(未改造舰娘!$BA17="","",未改造舰娘!$BA17)</f>
        <v>2.88</v>
      </c>
      <c r="AU21" s="304">
        <f>IF(未改造舰娘!$BB17="","",未改造舰娘!$BB17)</f>
        <v>5.4</v>
      </c>
      <c r="AV21" s="305">
        <f>IF((未改造舰娘!$BG17+未改造舰娘!$BK17*$C$4)=0,"",(未改造舰娘!$BG17+未改造舰娘!$BK17*$C$4))</f>
        <v>40</v>
      </c>
      <c r="AW21" s="304">
        <f>IF((未改造舰娘!$BH17+未改造舰娘!$BL17*$C$4)=0,"",(未改造舰娘!$BH17+未改造舰娘!$BL17*$C$4))</f>
        <v>62</v>
      </c>
      <c r="AX21" s="304">
        <f>IF((未改造舰娘!$BI17+未改造舰娘!$BM17*$C$4)=0,"",(未改造舰娘!$BI17+未改造舰娘!$BM17*$C$4))</f>
        <v>57</v>
      </c>
      <c r="AY21" s="303" t="str">
        <f>IF((未改造舰娘!$BJ17+未改造舰娘!$BN17*$C$4)=0,"",(未改造舰娘!$BJ17+未改造舰娘!$BN17*$C$4))</f>
        <v/>
      </c>
      <c r="AZ21" s="500">
        <f>IF(未改造舰娘!BC17="","",未改造舰娘!BC17)</f>
        <v>65</v>
      </c>
      <c r="BA21" s="500">
        <f>IF(未改造舰娘!BD17="","",未改造舰娘!BD17)</f>
        <v>0</v>
      </c>
      <c r="BB21" s="500">
        <f>IF(未改造舰娘!BE17="","",未改造舰娘!BE17)</f>
        <v>55</v>
      </c>
      <c r="BC21" s="498">
        <f>IF(未改造舰娘!BF17="","",未改造舰娘!BF17)</f>
        <v>10</v>
      </c>
      <c r="BD21" s="125" t="s">
        <v>1240</v>
      </c>
      <c r="BE21" s="506"/>
      <c r="BF21" s="306" t="str">
        <f>IF(未改造舰娘!$BQ17="","",未改造舰娘!$BQ17)</f>
        <v>3-2-G,3-3-K</v>
      </c>
      <c r="BG21" s="306" t="str">
        <f>IF(未改造舰娘!$BR17="","",未改造舰娘!$BR17)</f>
        <v>极地奏鸣曲 Ex-3-OQ,Ex-3-2-K；轰隆轰隆大作战 Ex-2-L,Ex-4-CDFGHIM,Ex-8-CDFHM；扑火之蛾 Ex-2-L,Ex-4-CDEGHIJKLMN,Ex-7-L,Ex-9-CEFGHJKLMN；未命名 Ex-4-BCDIJKLMNOPQRTβ,Ex-10-BCDEIJKLMNOPQRTβ；中间岛战役 Ex-2-G；急速东方快车 Ex-5-NO,Ex-6-R；所罗门之晓 Ex-5-R,Ex-10-R；地狱群岛攻略作战 Ex-4-M,Ex-8-CEFGHKMN；熔炉大混战 Ex-5-L,Ex-8-CDEFGHIJ,Ex-14-DEFGHIJKLMN</v>
      </c>
      <c r="BH21" s="306"/>
      <c r="BU21" s="304">
        <f>IFERROR(VLOOKUP(AL21,装备!$B:$C,2,0),0)</f>
        <v>2</v>
      </c>
      <c r="BV21" s="304">
        <f>IFERROR(VLOOKUP($AL21,装备!$B:$Q,5,0),0)</f>
        <v>0</v>
      </c>
      <c r="BW21" s="304">
        <f>IFERROR(VLOOKUP($AL21,装备!$B:$Q,6,0),0)</f>
        <v>15</v>
      </c>
      <c r="BX21" s="304">
        <f>IFERROR(VLOOKUP($AL21,装备!$B:$Q,7,0),0)</f>
        <v>0</v>
      </c>
      <c r="BY21" s="304">
        <f>IFERROR(VLOOKUP($AL21,装备!$B:$Q,8,0),0)</f>
        <v>0</v>
      </c>
      <c r="BZ21" s="304">
        <f>IFERROR(VLOOKUP($AL21,装备!$B:$Q,9,0),0)</f>
        <v>0</v>
      </c>
      <c r="CA21" s="304">
        <f>IFERROR(VLOOKUP($AL21,装备!$B:$Q,10,0),0)</f>
        <v>0</v>
      </c>
      <c r="CB21" s="304">
        <f>IFERROR(VLOOKUP($AL21,装备!$B:$Q,11,0),0)</f>
        <v>0</v>
      </c>
      <c r="CC21" s="304" t="str">
        <f>IFERROR(VLOOKUP($AL21,装备!$B:$Q,12,0),0)</f>
        <v>长</v>
      </c>
      <c r="CD21" s="304">
        <f>IFERROR(VLOOKUP($AL21,装备!$B:$Q,13,0),0)</f>
        <v>0</v>
      </c>
      <c r="CE21" s="304">
        <f>IFERROR(VLOOKUP($AL21,装备!$B:$Q,14,0),0)</f>
        <v>0</v>
      </c>
      <c r="CF21" s="304">
        <f>IFERROR(VLOOKUP($AL21,装备!$B:$Q,16,0),0)</f>
        <v>4</v>
      </c>
      <c r="CG21" s="304">
        <f>IFERROR(VLOOKUP($AL21,装备!$B:$Q,5,0),0)</f>
        <v>0</v>
      </c>
      <c r="CH21" s="304">
        <f>IFERROR(VLOOKUP(AM21,装备!$B:$C,2,0),0)</f>
        <v>1</v>
      </c>
      <c r="CI21" s="304">
        <f>IFERROR(VLOOKUP($AM21,装备!$B:$Q,5,0),0)</f>
        <v>0</v>
      </c>
      <c r="CJ21" s="304">
        <f>IFERROR(VLOOKUP($AM21,装备!$B:$Q,6,0),0)</f>
        <v>2</v>
      </c>
      <c r="CK21" s="304">
        <f>IFERROR(VLOOKUP($AM21,装备!$B:$Q,7,0),0)</f>
        <v>0</v>
      </c>
      <c r="CL21" s="304">
        <f>IFERROR(VLOOKUP($AM21,装备!$B:$Q,8,0),0)</f>
        <v>0</v>
      </c>
      <c r="CM21" s="304">
        <f>IFERROR(VLOOKUP($AM21,装备!$B:$Q,9,0),0)</f>
        <v>0</v>
      </c>
      <c r="CN21" s="304">
        <f>IFERROR(VLOOKUP($AM21,装备!$B:$Q,10,0),0)</f>
        <v>0</v>
      </c>
      <c r="CO21" s="304">
        <f>IFERROR(VLOOKUP($AM21,装备!$B:$Q,11,0),0)</f>
        <v>1</v>
      </c>
      <c r="CP21" s="304" t="str">
        <f>IFERROR(VLOOKUP($AM21,装备!$B:$Q,12,0),0)</f>
        <v>中</v>
      </c>
      <c r="CQ21" s="304">
        <f>IFERROR(VLOOKUP($AM21,装备!$B:$Q,13,0),0)</f>
        <v>0</v>
      </c>
      <c r="CR21" s="304">
        <f>IFERROR(VLOOKUP($AM21,装备!$B:$Q,14,0),0)</f>
        <v>0</v>
      </c>
      <c r="CS21" s="304">
        <f>IFERROR(VLOOKUP($AM21,装备!$B:$Q,16,0),0)</f>
        <v>1</v>
      </c>
      <c r="CT21" s="304">
        <f>IFERROR(VLOOKUP($AM21,装备!$B:$Q,5,0),0)</f>
        <v>0</v>
      </c>
      <c r="CU21" s="304">
        <f>IFERROR(VLOOKUP(AN21,装备!$B:$C,2,0),0)</f>
        <v>0</v>
      </c>
      <c r="CV21" s="304">
        <f>IFERROR(VLOOKUP($AN21,装备!$B:$Q,5,0),0)</f>
        <v>0</v>
      </c>
      <c r="CW21" s="304">
        <f>IFERROR(VLOOKUP($AN21,装备!$B:$Q,6,0),0)</f>
        <v>0</v>
      </c>
      <c r="CX21" s="304">
        <f>IFERROR(VLOOKUP($AN21,装备!$B:$Q,7,0),0)</f>
        <v>0</v>
      </c>
      <c r="CY21" s="304">
        <f>IFERROR(VLOOKUP($AN21,装备!$B:$Q,8,0),0)</f>
        <v>0</v>
      </c>
      <c r="CZ21" s="304">
        <f>IFERROR(VLOOKUP($AN21,装备!$B:$Q,9,0),0)</f>
        <v>0</v>
      </c>
      <c r="DA21" s="304">
        <f>IFERROR(VLOOKUP($AN21,装备!$B:$Q,10,0),0)</f>
        <v>0</v>
      </c>
      <c r="DB21" s="304">
        <f>IFERROR(VLOOKUP($AN21,装备!$B:$Q,11,0),0)</f>
        <v>0</v>
      </c>
      <c r="DC21" s="304">
        <f>IFERROR(VLOOKUP($AN21,装备!$B:$Q,12,0),0)</f>
        <v>0</v>
      </c>
      <c r="DD21" s="304">
        <f>IFERROR(VLOOKUP($AN21,装备!$B:$Q,13,0),0)</f>
        <v>0</v>
      </c>
      <c r="DE21" s="304">
        <f>IFERROR(VLOOKUP($AN21,装备!$B:$Q,14,0),0)</f>
        <v>0</v>
      </c>
      <c r="DF21" s="304">
        <f>IFERROR(VLOOKUP($AN21,装备!$B:$Q,16,0),0)</f>
        <v>0</v>
      </c>
      <c r="DG21" s="304">
        <f>IFERROR(VLOOKUP($AN21,装备!$B:$Q,5,0),0)</f>
        <v>0</v>
      </c>
      <c r="DH21" s="304">
        <f>IFERROR(VLOOKUP(AO21,装备!$B:$C,2,0),0)</f>
        <v>0</v>
      </c>
      <c r="DI21" s="304">
        <f>IFERROR(VLOOKUP($AO21,装备!$B:$Q,5,0),0)</f>
        <v>0</v>
      </c>
      <c r="DJ21" s="304">
        <f>IFERROR(VLOOKUP($AO21,装备!$B:$Q,6,0),0)</f>
        <v>0</v>
      </c>
      <c r="DK21" s="304">
        <f>IFERROR(VLOOKUP($AO21,装备!$B:$Q,7,0),0)</f>
        <v>0</v>
      </c>
      <c r="DL21" s="304">
        <f>IFERROR(VLOOKUP($AO21,装备!$B:$Q,8,0),0)</f>
        <v>0</v>
      </c>
      <c r="DM21" s="304">
        <f>IFERROR(VLOOKUP($AO21,装备!$B:$Q,9,0),0)</f>
        <v>0</v>
      </c>
      <c r="DN21" s="304">
        <f>IFERROR(VLOOKUP($AO21,装备!$B:$Q,10,0),0)</f>
        <v>0</v>
      </c>
      <c r="DO21" s="304">
        <f>IFERROR(VLOOKUP($AO21,装备!$B:$Q,11,0),0)</f>
        <v>0</v>
      </c>
      <c r="DP21" s="304">
        <f>IFERROR(VLOOKUP($AO21,装备!$B:$Q,12,0),0)</f>
        <v>0</v>
      </c>
      <c r="DQ21" s="304">
        <f>IFERROR(VLOOKUP($AO21,装备!$B:$Q,13,0),0)</f>
        <v>0</v>
      </c>
      <c r="DR21" s="304">
        <f>IFERROR(VLOOKUP($AO21,装备!$B:$Q,14,0),0)</f>
        <v>0</v>
      </c>
      <c r="DS21" s="304">
        <f>IFERROR(VLOOKUP($AO21,装备!$B:$Q,16,0),0)</f>
        <v>0</v>
      </c>
      <c r="DT21" s="304">
        <f>IFERROR(VLOOKUP($AO21,装备!$B:$Q,5,0),0)</f>
        <v>0</v>
      </c>
    </row>
    <row r="22" spans="1:124" hidden="1">
      <c r="A22" s="301">
        <f>未改造舰娘!$A18</f>
        <v>10001713</v>
      </c>
      <c r="B22" s="354" t="s">
        <v>3927</v>
      </c>
      <c r="C22" s="323"/>
      <c r="D22" s="323">
        <f t="shared" si="0"/>
        <v>110</v>
      </c>
      <c r="E22" s="303">
        <f>未改造舰娘!$C18</f>
        <v>3</v>
      </c>
      <c r="F22" s="304" t="str">
        <f>未改造舰娘!$D18</f>
        <v>战巡</v>
      </c>
      <c r="G22" s="304" t="str">
        <f>未改造舰娘!$E18</f>
        <v>大型</v>
      </c>
      <c r="H22" s="304" t="str">
        <f>未改造舰娘!$F18</f>
        <v>主力舰</v>
      </c>
      <c r="I22" s="460">
        <f>未改造舰娘!$AR18</f>
        <v>4</v>
      </c>
      <c r="J22" s="304" t="str">
        <f>未改造舰娘!$G18</f>
        <v>日本</v>
      </c>
      <c r="K22" s="312">
        <f>未改造舰娘!$H18+(BV22+CI22+CV22+DI22)*$C$2</f>
        <v>63</v>
      </c>
      <c r="L22" s="304">
        <f>未改造舰娘!$I18</f>
        <v>1</v>
      </c>
      <c r="M22" s="304">
        <f>未改造舰娘!$J18</f>
        <v>2</v>
      </c>
      <c r="N22" s="518">
        <f>未改造舰娘!$K18</f>
        <v>2</v>
      </c>
      <c r="O22" s="304">
        <f>未改造舰娘!$L18+((CE22+CR22+DE22+DR22)*$C$2)</f>
        <v>9</v>
      </c>
      <c r="P22" s="304" t="str">
        <f>IF($C$2=1,(IF(ISERROR(FIND("超长",未改造舰娘!$M18&amp;CC22&amp;CP22&amp;DC22&amp;DP22,1)),IF(ISERROR(FIND("长",未改造舰娘!$M18&amp;CC22&amp;CP22&amp;DC22&amp;DP22,1)),IF(ISERROR(FIND("中",未改造舰娘!$M18&amp;CC22&amp;CP22&amp;DC22&amp;DP22,1)),IF(ISERROR(FIND("短",未改造舰娘!$M18&amp;CC22&amp;CP22&amp;DC22&amp;DP22,1)),IF(ISERROR(FIND("无",未改造舰娘!$M18&amp;CC22&amp;CP22&amp;DC22&amp;DP22,1)),0,"无"),"短"),"中"),"长"),"超长")),未改造舰娘!$M18)</f>
        <v>长</v>
      </c>
      <c r="Q22" s="303">
        <f>未改造舰娘!$N18</f>
        <v>30.3</v>
      </c>
      <c r="R22" s="304">
        <f>(未改造舰娘!$P18)+(未改造舰娘!$Q18)*$C$3+((BW22+CJ22+CW22+DJ22)*$C$2)</f>
        <v>90</v>
      </c>
      <c r="S22" s="304">
        <f>(未改造舰娘!$R18)+(未改造舰娘!$S18)*$C$3+((BY22+CL22+CY22+DL22)*$C$2)</f>
        <v>0</v>
      </c>
      <c r="T22" s="304">
        <f>(未改造舰娘!$T18)+(未改造舰娘!$U18)*$C$3+((BX22+CK22+CX22+DK22)*$C$2)</f>
        <v>70</v>
      </c>
      <c r="U22" s="304">
        <f>(未改造舰娘!$V18)+(未改造舰娘!$W18)*$C$3+((CG22+CT22+DG22+DT22)*$C$2)</f>
        <v>50</v>
      </c>
      <c r="V22" s="305">
        <f>INT((((未改造舰娘!$Y18)-(未改造舰娘!$X18))*(((IF(D22=0,C22,D22))-1)/99))+未改造舰娘!$X18)+((CB22+CO22+DB22+DO22)*$C$2)</f>
        <v>94</v>
      </c>
      <c r="W22" s="304">
        <f>INT((((未改造舰娘!$AA18)-(未改造舰娘!$Z18))*(((IF(D22=0,C22,D22))-1)/99))+未改造舰娘!$Z18)+((CD22+CQ22+DD22+DQ22)*$C$2)</f>
        <v>65</v>
      </c>
      <c r="X22" s="304">
        <f>INT((((未改造舰娘!$AC18)-(未改造舰娘!$AB18))*(((IF(D22=0,C22,D22))-1)/99))+未改造舰娘!$AB18)+((CA22+CN22+DA22+DN22)*$C$2)</f>
        <v>40</v>
      </c>
      <c r="Y22" s="303">
        <f>INT((((未改造舰娘!$AE18)-(未改造舰娘!$AD18))*(((IF(D22=0,C22,D22))-1)/99))+未改造舰娘!$AD18)+((BZ22+CM22+CZ22+DM22)*$C$2)</f>
        <v>0</v>
      </c>
      <c r="Z22" s="474">
        <f>IF(未改造舰娘!$AF18=0,"",未改造舰娘!$AF18)</f>
        <v>3</v>
      </c>
      <c r="AA22" s="304">
        <f>IF(未改造舰娘!$AG18="","",未改造舰娘!$AG18)</f>
        <v>3</v>
      </c>
      <c r="AB22" s="304">
        <f>IF(未改造舰娘!$AH18="","",未改造舰娘!$AH18)</f>
        <v>3</v>
      </c>
      <c r="AC22" s="304">
        <f>IF(未改造舰娘!$AI18="","",未改造舰娘!$AI18)</f>
        <v>3</v>
      </c>
      <c r="AD22" s="304">
        <f>IF(未改造舰娘!$AJ18="","",未改造舰娘!$AJ18)</f>
        <v>12</v>
      </c>
      <c r="AE22" s="305">
        <f>IF(未改造舰娘!$AK18="","",未改造舰娘!$AK18)</f>
        <v>0</v>
      </c>
      <c r="AF22" s="304" t="str">
        <f>IF(未改造舰娘!$AL18="","",未改造舰娘!$AL18)</f>
        <v/>
      </c>
      <c r="AG22" s="304" t="str">
        <f>IF(未改造舰娘!$AM18="","",未改造舰娘!$AM18)</f>
        <v/>
      </c>
      <c r="AH22" s="304" t="str">
        <f>IF(未改造舰娘!$AN18="","",未改造舰娘!$AN18)</f>
        <v/>
      </c>
      <c r="AI22" s="304" t="str">
        <f>IF(未改造舰娘!$AO18="","",未改造舰娘!$AO18)</f>
        <v/>
      </c>
      <c r="AJ22" s="304" t="str">
        <f>IF(未改造舰娘!$AP18="","",未改造舰娘!$AP18)</f>
        <v/>
      </c>
      <c r="AK22" s="303" t="str">
        <f>IF(未改造舰娘!$AQ18="","",未改造舰娘!$AQ18)</f>
        <v/>
      </c>
      <c r="AL22" s="306" t="str">
        <f>IF(未改造舰娘!$AS18="","",未改造舰娘!$AS18)</f>
        <v>J国35.6厘米连装炮</v>
      </c>
      <c r="AM22" s="306" t="str">
        <f>IF(未改造舰娘!$AT18="","",未改造舰娘!$AT18)</f>
        <v>J国15.2厘米单装炮</v>
      </c>
      <c r="AN22" s="306" t="str">
        <f>IF(未改造舰娘!$AU18="","",未改造舰娘!$AU18)</f>
        <v/>
      </c>
      <c r="AO22" s="306" t="str">
        <f>IF(未改造舰娘!$AV18="","",未改造舰娘!$AV18)</f>
        <v/>
      </c>
      <c r="AP22" s="307" t="str">
        <f>IF(未改造舰娘!$AW18="","",未改造舰娘!$AW18)</f>
        <v/>
      </c>
      <c r="AQ22" s="308" t="str">
        <f>IF(未改造舰娘!$AX18="","",未改造舰娘!$AX18)</f>
        <v/>
      </c>
      <c r="AR22" s="304">
        <f>IF(未改造舰娘!$AY18="","",未改造舰娘!$AY18)</f>
        <v>80</v>
      </c>
      <c r="AS22" s="304">
        <f>IF(未改造舰娘!$AZ18="","",未改造舰娘!$AZ18)</f>
        <v>110</v>
      </c>
      <c r="AT22" s="304">
        <f>IF(未改造舰娘!$BA18="","",未改造舰娘!$BA18)</f>
        <v>2.88</v>
      </c>
      <c r="AU22" s="304">
        <f>IF(未改造舰娘!$BB18="","",未改造舰娘!$BB18)</f>
        <v>5.4</v>
      </c>
      <c r="AV22" s="305">
        <f>IF((未改造舰娘!$BG18+未改造舰娘!$BK18*$C$4)=0,"",(未改造舰娘!$BG18+未改造舰娘!$BK18*$C$4))</f>
        <v>40</v>
      </c>
      <c r="AW22" s="304">
        <f>IF((未改造舰娘!$BH18+未改造舰娘!$BL18*$C$4)=0,"",(未改造舰娘!$BH18+未改造舰娘!$BL18*$C$4))</f>
        <v>62</v>
      </c>
      <c r="AX22" s="304">
        <f>IF((未改造舰娘!$BI18+未改造舰娘!$BM18*$C$4)=0,"",(未改造舰娘!$BI18+未改造舰娘!$BM18*$C$4))</f>
        <v>57</v>
      </c>
      <c r="AY22" s="303" t="str">
        <f>IF((未改造舰娘!$BJ18+未改造舰娘!$BN18*$C$4)=0,"",(未改造舰娘!$BJ18+未改造舰娘!$BN18*$C$4))</f>
        <v/>
      </c>
      <c r="AZ22" s="500">
        <f>IF(未改造舰娘!BC18="","",未改造舰娘!BC18)</f>
        <v>65</v>
      </c>
      <c r="BA22" s="500">
        <f>IF(未改造舰娘!BD18="","",未改造舰娘!BD18)</f>
        <v>0</v>
      </c>
      <c r="BB22" s="500">
        <f>IF(未改造舰娘!BE18="","",未改造舰娘!BE18)</f>
        <v>55</v>
      </c>
      <c r="BC22" s="498">
        <f>IF(未改造舰娘!BF18="","",未改造舰娘!BF18)</f>
        <v>10</v>
      </c>
      <c r="BD22" s="125" t="s">
        <v>1241</v>
      </c>
      <c r="BE22" s="506"/>
      <c r="BF22" s="306" t="str">
        <f>IF(未改造舰娘!$BQ18="","",未改造舰娘!$BQ18)</f>
        <v>2-6-L</v>
      </c>
      <c r="BG22" s="306" t="str">
        <f>IF(未改造舰娘!$BR18="","",未改造舰娘!$BR18)</f>
        <v>极地奏鸣曲 Ex-4-OP,Ex-4-1-L；轰隆轰隆大作战 Ex-1-I,Ex-3-DGHJKL,Ex-5-Q,Ex-9-DFHIKLMOPQ；扑火之蛾 Ex-1-J,Ex-3-DEFGHIJKLM,Ex-5-N,Ex-6-J,Ex-8-DEFGHJKM,Ex-10-N；决战九段坂 Ex-2-Q,Ex-8-Q；中间岛战役 Ex-5-A；急速东方快车 Ex-6-R；所罗门之晓 Ex-5-R,Ex-10-R；地狱群岛攻略作战 Ex-1-E,Ex-5-ACDEF；熔炉大混战 Ex-7-N,Ex-8-CDEFGHIJ,Ex-14-DEFGHIJKLMN</v>
      </c>
      <c r="BH22" s="306"/>
      <c r="BU22" s="304">
        <f>IFERROR(VLOOKUP(AL22,装备!$B:$C,2,0),0)</f>
        <v>2</v>
      </c>
      <c r="BV22" s="304">
        <f>IFERROR(VLOOKUP($AL22,装备!$B:$Q,5,0),0)</f>
        <v>0</v>
      </c>
      <c r="BW22" s="304">
        <f>IFERROR(VLOOKUP($AL22,装备!$B:$Q,6,0),0)</f>
        <v>15</v>
      </c>
      <c r="BX22" s="304">
        <f>IFERROR(VLOOKUP($AL22,装备!$B:$Q,7,0),0)</f>
        <v>0</v>
      </c>
      <c r="BY22" s="304">
        <f>IFERROR(VLOOKUP($AL22,装备!$B:$Q,8,0),0)</f>
        <v>0</v>
      </c>
      <c r="BZ22" s="304">
        <f>IFERROR(VLOOKUP($AL22,装备!$B:$Q,9,0),0)</f>
        <v>0</v>
      </c>
      <c r="CA22" s="304">
        <f>IFERROR(VLOOKUP($AL22,装备!$B:$Q,10,0),0)</f>
        <v>0</v>
      </c>
      <c r="CB22" s="304">
        <f>IFERROR(VLOOKUP($AL22,装备!$B:$Q,11,0),0)</f>
        <v>0</v>
      </c>
      <c r="CC22" s="304" t="str">
        <f>IFERROR(VLOOKUP($AL22,装备!$B:$Q,12,0),0)</f>
        <v>长</v>
      </c>
      <c r="CD22" s="304">
        <f>IFERROR(VLOOKUP($AL22,装备!$B:$Q,13,0),0)</f>
        <v>0</v>
      </c>
      <c r="CE22" s="304">
        <f>IFERROR(VLOOKUP($AL22,装备!$B:$Q,14,0),0)</f>
        <v>0</v>
      </c>
      <c r="CF22" s="304">
        <f>IFERROR(VLOOKUP($AL22,装备!$B:$Q,16,0),0)</f>
        <v>4</v>
      </c>
      <c r="CG22" s="304">
        <f>IFERROR(VLOOKUP($AL22,装备!$B:$Q,5,0),0)</f>
        <v>0</v>
      </c>
      <c r="CH22" s="304">
        <f>IFERROR(VLOOKUP(AM22,装备!$B:$C,2,0),0)</f>
        <v>1</v>
      </c>
      <c r="CI22" s="304">
        <f>IFERROR(VLOOKUP($AM22,装备!$B:$Q,5,0),0)</f>
        <v>0</v>
      </c>
      <c r="CJ22" s="304">
        <f>IFERROR(VLOOKUP($AM22,装备!$B:$Q,6,0),0)</f>
        <v>2</v>
      </c>
      <c r="CK22" s="304">
        <f>IFERROR(VLOOKUP($AM22,装备!$B:$Q,7,0),0)</f>
        <v>0</v>
      </c>
      <c r="CL22" s="304">
        <f>IFERROR(VLOOKUP($AM22,装备!$B:$Q,8,0),0)</f>
        <v>0</v>
      </c>
      <c r="CM22" s="304">
        <f>IFERROR(VLOOKUP($AM22,装备!$B:$Q,9,0),0)</f>
        <v>0</v>
      </c>
      <c r="CN22" s="304">
        <f>IFERROR(VLOOKUP($AM22,装备!$B:$Q,10,0),0)</f>
        <v>0</v>
      </c>
      <c r="CO22" s="304">
        <f>IFERROR(VLOOKUP($AM22,装备!$B:$Q,11,0),0)</f>
        <v>1</v>
      </c>
      <c r="CP22" s="304" t="str">
        <f>IFERROR(VLOOKUP($AM22,装备!$B:$Q,12,0),0)</f>
        <v>中</v>
      </c>
      <c r="CQ22" s="304">
        <f>IFERROR(VLOOKUP($AM22,装备!$B:$Q,13,0),0)</f>
        <v>0</v>
      </c>
      <c r="CR22" s="304">
        <f>IFERROR(VLOOKUP($AM22,装备!$B:$Q,14,0),0)</f>
        <v>0</v>
      </c>
      <c r="CS22" s="304">
        <f>IFERROR(VLOOKUP($AM22,装备!$B:$Q,16,0),0)</f>
        <v>1</v>
      </c>
      <c r="CT22" s="304">
        <f>IFERROR(VLOOKUP($AM22,装备!$B:$Q,5,0),0)</f>
        <v>0</v>
      </c>
      <c r="CU22" s="304">
        <f>IFERROR(VLOOKUP(AN22,装备!$B:$C,2,0),0)</f>
        <v>0</v>
      </c>
      <c r="CV22" s="304">
        <f>IFERROR(VLOOKUP($AN22,装备!$B:$Q,5,0),0)</f>
        <v>0</v>
      </c>
      <c r="CW22" s="304">
        <f>IFERROR(VLOOKUP($AN22,装备!$B:$Q,6,0),0)</f>
        <v>0</v>
      </c>
      <c r="CX22" s="304">
        <f>IFERROR(VLOOKUP($AN22,装备!$B:$Q,7,0),0)</f>
        <v>0</v>
      </c>
      <c r="CY22" s="304">
        <f>IFERROR(VLOOKUP($AN22,装备!$B:$Q,8,0),0)</f>
        <v>0</v>
      </c>
      <c r="CZ22" s="304">
        <f>IFERROR(VLOOKUP($AN22,装备!$B:$Q,9,0),0)</f>
        <v>0</v>
      </c>
      <c r="DA22" s="304">
        <f>IFERROR(VLOOKUP($AN22,装备!$B:$Q,10,0),0)</f>
        <v>0</v>
      </c>
      <c r="DB22" s="304">
        <f>IFERROR(VLOOKUP($AN22,装备!$B:$Q,11,0),0)</f>
        <v>0</v>
      </c>
      <c r="DC22" s="304">
        <f>IFERROR(VLOOKUP($AN22,装备!$B:$Q,12,0),0)</f>
        <v>0</v>
      </c>
      <c r="DD22" s="304">
        <f>IFERROR(VLOOKUP($AN22,装备!$B:$Q,13,0),0)</f>
        <v>0</v>
      </c>
      <c r="DE22" s="304">
        <f>IFERROR(VLOOKUP($AN22,装备!$B:$Q,14,0),0)</f>
        <v>0</v>
      </c>
      <c r="DF22" s="304">
        <f>IFERROR(VLOOKUP($AN22,装备!$B:$Q,16,0),0)</f>
        <v>0</v>
      </c>
      <c r="DG22" s="304">
        <f>IFERROR(VLOOKUP($AN22,装备!$B:$Q,5,0),0)</f>
        <v>0</v>
      </c>
      <c r="DH22" s="304">
        <f>IFERROR(VLOOKUP(AO22,装备!$B:$C,2,0),0)</f>
        <v>0</v>
      </c>
      <c r="DI22" s="304">
        <f>IFERROR(VLOOKUP($AO22,装备!$B:$Q,5,0),0)</f>
        <v>0</v>
      </c>
      <c r="DJ22" s="304">
        <f>IFERROR(VLOOKUP($AO22,装备!$B:$Q,6,0),0)</f>
        <v>0</v>
      </c>
      <c r="DK22" s="304">
        <f>IFERROR(VLOOKUP($AO22,装备!$B:$Q,7,0),0)</f>
        <v>0</v>
      </c>
      <c r="DL22" s="304">
        <f>IFERROR(VLOOKUP($AO22,装备!$B:$Q,8,0),0)</f>
        <v>0</v>
      </c>
      <c r="DM22" s="304">
        <f>IFERROR(VLOOKUP($AO22,装备!$B:$Q,9,0),0)</f>
        <v>0</v>
      </c>
      <c r="DN22" s="304">
        <f>IFERROR(VLOOKUP($AO22,装备!$B:$Q,10,0),0)</f>
        <v>0</v>
      </c>
      <c r="DO22" s="304">
        <f>IFERROR(VLOOKUP($AO22,装备!$B:$Q,11,0),0)</f>
        <v>0</v>
      </c>
      <c r="DP22" s="304">
        <f>IFERROR(VLOOKUP($AO22,装备!$B:$Q,12,0),0)</f>
        <v>0</v>
      </c>
      <c r="DQ22" s="304">
        <f>IFERROR(VLOOKUP($AO22,装备!$B:$Q,13,0),0)</f>
        <v>0</v>
      </c>
      <c r="DR22" s="304">
        <f>IFERROR(VLOOKUP($AO22,装备!$B:$Q,14,0),0)</f>
        <v>0</v>
      </c>
      <c r="DS22" s="304">
        <f>IFERROR(VLOOKUP($AO22,装备!$B:$Q,16,0),0)</f>
        <v>0</v>
      </c>
      <c r="DT22" s="304">
        <f>IFERROR(VLOOKUP($AO22,装备!$B:$Q,5,0),0)</f>
        <v>0</v>
      </c>
    </row>
    <row r="23" spans="1:124" hidden="1">
      <c r="A23" s="301">
        <f>未改造舰娘!$A19</f>
        <v>10001813</v>
      </c>
      <c r="B23" s="354" t="s">
        <v>42</v>
      </c>
      <c r="C23" s="323"/>
      <c r="D23" s="323">
        <f t="shared" si="0"/>
        <v>110</v>
      </c>
      <c r="E23" s="303">
        <f>未改造舰娘!$C19</f>
        <v>3</v>
      </c>
      <c r="F23" s="304" t="str">
        <f>未改造舰娘!$D19</f>
        <v>战巡</v>
      </c>
      <c r="G23" s="304" t="str">
        <f>未改造舰娘!$E19</f>
        <v>大型</v>
      </c>
      <c r="H23" s="304" t="str">
        <f>未改造舰娘!$F19</f>
        <v>主力舰</v>
      </c>
      <c r="I23" s="460">
        <f>未改造舰娘!$AR19</f>
        <v>4</v>
      </c>
      <c r="J23" s="304" t="str">
        <f>未改造舰娘!$G19</f>
        <v>英国</v>
      </c>
      <c r="K23" s="312">
        <f>未改造舰娘!$H19+(BV23+CI23+CV23+DI23)*$C$2</f>
        <v>65</v>
      </c>
      <c r="L23" s="304">
        <f>未改造舰娘!$I19</f>
        <v>-1</v>
      </c>
      <c r="M23" s="304">
        <f>未改造舰娘!$J19</f>
        <v>2</v>
      </c>
      <c r="N23" s="518">
        <f>未改造舰娘!$K19</f>
        <v>2</v>
      </c>
      <c r="O23" s="304">
        <f>未改造舰娘!$L19+((CE23+CR23+DE23+DR23)*$C$2)</f>
        <v>25</v>
      </c>
      <c r="P23" s="304" t="str">
        <f>IF($C$2=1,(IF(ISERROR(FIND("超长",未改造舰娘!$M19&amp;CC23&amp;CP23&amp;DC23&amp;DP23,1)),IF(ISERROR(FIND("长",未改造舰娘!$M19&amp;CC23&amp;CP23&amp;DC23&amp;DP23,1)),IF(ISERROR(FIND("中",未改造舰娘!$M19&amp;CC23&amp;CP23&amp;DC23&amp;DP23,1)),IF(ISERROR(FIND("短",未改造舰娘!$M19&amp;CC23&amp;CP23&amp;DC23&amp;DP23,1)),IF(ISERROR(FIND("无",未改造舰娘!$M19&amp;CC23&amp;CP23&amp;DC23&amp;DP23,1)),0,"无"),"短"),"中"),"长"),"超长")),未改造舰娘!$M19)</f>
        <v>长</v>
      </c>
      <c r="Q23" s="303">
        <f>未改造舰娘!$N19</f>
        <v>31.5</v>
      </c>
      <c r="R23" s="304">
        <f>(未改造舰娘!$P19)+(未改造舰娘!$Q19)*$C$3+((BW23+CJ23+CW23+DJ23)*$C$2)</f>
        <v>83</v>
      </c>
      <c r="S23" s="304">
        <f>(未改造舰娘!$R19)+(未改造舰娘!$S19)*$C$3+((BY23+CL23+CY23+DL23)*$C$2)</f>
        <v>0</v>
      </c>
      <c r="T23" s="304">
        <f>(未改造舰娘!$T19)+(未改造舰娘!$U19)*$C$3+((BX23+CK23+CX23+DK23)*$C$2)</f>
        <v>71</v>
      </c>
      <c r="U23" s="304">
        <f>(未改造舰娘!$V19)+(未改造舰娘!$W19)*$C$3+((CG23+CT23+DG23+DT23)*$C$2)</f>
        <v>82</v>
      </c>
      <c r="V23" s="305">
        <f>INT((((未改造舰娘!$Y19)-(未改造舰娘!$X19))*(((IF(D23=0,C23,D23))-1)/99))+未改造舰娘!$X19)+((CB23+CO23+DB23+DO23)*$C$2)</f>
        <v>94</v>
      </c>
      <c r="W23" s="304">
        <f>INT((((未改造舰娘!$AA19)-(未改造舰娘!$Z19))*(((IF(D23=0,C23,D23))-1)/99))+未改造舰娘!$Z19)+((CD23+CQ23+DD23+DQ23)*$C$2)</f>
        <v>63</v>
      </c>
      <c r="X23" s="304">
        <f>INT((((未改造舰娘!$AC19)-(未改造舰娘!$AB19))*(((IF(D23=0,C23,D23))-1)/99))+未改造舰娘!$AB19)+((CA23+CN23+DA23+DN23)*$C$2)</f>
        <v>41</v>
      </c>
      <c r="Y23" s="303">
        <f>INT((((未改造舰娘!$AE19)-(未改造舰娘!$AD19))*(((IF(D23=0,C23,D23))-1)/99))+未改造舰娘!$AD19)+((BZ23+CM23+CZ23+DM23)*$C$2)</f>
        <v>0</v>
      </c>
      <c r="Z23" s="474">
        <f>IF(未改造舰娘!$AF19=0,"",未改造舰娘!$AF19)</f>
        <v>4</v>
      </c>
      <c r="AA23" s="304">
        <f>IF(未改造舰娘!$AG19="","",未改造舰娘!$AG19)</f>
        <v>4</v>
      </c>
      <c r="AB23" s="304">
        <f>IF(未改造舰娘!$AH19="","",未改造舰娘!$AH19)</f>
        <v>4</v>
      </c>
      <c r="AC23" s="304">
        <f>IF(未改造舰娘!$AI19="","",未改造舰娘!$AI19)</f>
        <v>4</v>
      </c>
      <c r="AD23" s="304">
        <f>IF(未改造舰娘!$AJ19="","",未改造舰娘!$AJ19)</f>
        <v>16</v>
      </c>
      <c r="AE23" s="305">
        <f>IF(未改造舰娘!$AK19="","",未改造舰娘!$AK19)</f>
        <v>50</v>
      </c>
      <c r="AF23" s="304">
        <f>IF(未改造舰娘!$AL19="","",未改造舰娘!$AL19)</f>
        <v>2000</v>
      </c>
      <c r="AG23" s="304">
        <f>IF(未改造舰娘!$AM19="","",未改造舰娘!$AM19)</f>
        <v>2000</v>
      </c>
      <c r="AH23" s="304">
        <f>IF(未改造舰娘!$AN19="","",未改造舰娘!$AN19)</f>
        <v>3000</v>
      </c>
      <c r="AI23" s="304">
        <f>IF(未改造舰娘!$AO19="","",未改造舰娘!$AO19)</f>
        <v>200</v>
      </c>
      <c r="AJ23" s="304" t="str">
        <f>IF(未改造舰娘!$AP19="","",未改造舰娘!$AP19)</f>
        <v>战列核心</v>
      </c>
      <c r="AK23" s="303">
        <f>IF(未改造舰娘!$AQ19="","",未改造舰娘!$AQ19)</f>
        <v>15</v>
      </c>
      <c r="AL23" s="306" t="str">
        <f>IF(未改造舰娘!$AS19="","",未改造舰娘!$AS19)</f>
        <v>E国双联15英寸炮</v>
      </c>
      <c r="AM23" s="306" t="str">
        <f>IF(未改造舰娘!$AT19="","",未改造舰娘!$AT19)</f>
        <v>E国三联4英寸炮</v>
      </c>
      <c r="AN23" s="306" t="str">
        <f>IF(未改造舰娘!$AU19="","",未改造舰娘!$AU19)</f>
        <v/>
      </c>
      <c r="AO23" s="306" t="str">
        <f>IF(未改造舰娘!$AV19="","",未改造舰娘!$AV19)</f>
        <v/>
      </c>
      <c r="AP23" s="307" t="str">
        <f>IF(未改造舰娘!$AW19="","",未改造舰娘!$AW19)</f>
        <v/>
      </c>
      <c r="AQ23" s="308" t="str">
        <f>IF(未改造舰娘!$AX19="","",未改造舰娘!$AX19)</f>
        <v/>
      </c>
      <c r="AR23" s="304">
        <f>IF(未改造舰娘!$AY19="","",未改造舰娘!$AY19)</f>
        <v>70</v>
      </c>
      <c r="AS23" s="304">
        <f>IF(未改造舰娘!$AZ19="","",未改造舰娘!$AZ19)</f>
        <v>120</v>
      </c>
      <c r="AT23" s="304">
        <f>IF(未改造舰娘!$BA19="","",未改造舰娘!$BA19)</f>
        <v>2.88</v>
      </c>
      <c r="AU23" s="304">
        <f>IF(未改造舰娘!$BB19="","",未改造舰娘!$BB19)</f>
        <v>5.4</v>
      </c>
      <c r="AV23" s="305">
        <f>IF((未改造舰娘!$BG19+未改造舰娘!$BK19*$C$4)=0,"",(未改造舰娘!$BG19+未改造舰娘!$BK19*$C$4))</f>
        <v>40</v>
      </c>
      <c r="AW23" s="304">
        <f>IF((未改造舰娘!$BH19+未改造舰娘!$BL19*$C$4)=0,"",(未改造舰娘!$BH19+未改造舰娘!$BL19*$C$4))</f>
        <v>63</v>
      </c>
      <c r="AX23" s="304">
        <f>IF((未改造舰娘!$BI19+未改造舰娘!$BM19*$C$4)=0,"",(未改造舰娘!$BI19+未改造舰娘!$BM19*$C$4))</f>
        <v>61</v>
      </c>
      <c r="AY23" s="303" t="str">
        <f>IF((未改造舰娘!$BJ19+未改造舰娘!$BN19*$C$4)=0,"",(未改造舰娘!$BJ19+未改造舰娘!$BN19*$C$4))</f>
        <v/>
      </c>
      <c r="AZ23" s="500">
        <f>IF(未改造舰娘!BC19="","",未改造舰娘!BC19)</f>
        <v>63</v>
      </c>
      <c r="BA23" s="500">
        <f>IF(未改造舰娘!BD19="","",未改造舰娘!BD19)</f>
        <v>0</v>
      </c>
      <c r="BB23" s="500">
        <f>IF(未改造舰娘!BE19="","",未改造舰娘!BE19)</f>
        <v>56</v>
      </c>
      <c r="BC23" s="498">
        <f>IF(未改造舰娘!BF19="","",未改造舰娘!BF19)</f>
        <v>42</v>
      </c>
      <c r="BD23" s="125" t="s">
        <v>1494</v>
      </c>
      <c r="BE23" s="506">
        <v>0.17361111111111113</v>
      </c>
      <c r="BF23" s="306" t="str">
        <f>IF(未改造舰娘!$BQ19="","",未改造舰娘!$BQ19)</f>
        <v>2-1-F,2-4-CDEGHIJL,3-2-DEG,3-3-CDEFGHJK,3-4-ABCDGHIJ,5-1-CDEFGH,5-2-ABCDEFGHIJ,5-4-ABCDEGH,6-2-ABCDEFGHIJKLM,6-3-ABCDEFHJ,6-4-ABCDEFGHIKL,7-1-ABCDFGHIJKLMN,8-1-ABCDEFGHIJKL,8-2-ABCDEFGHIJKLM</v>
      </c>
      <c r="BG23" s="306" t="str">
        <f>IF(未改造舰娘!$BR19="","",未改造舰娘!$BR19)</f>
        <v>极地奏鸣曲 Ex-1-ABCDEFGHIJKBCDEFGHIJKM,Ex-2-ABCDEFGHIJKLMN,Ex-2-1-ABCDEFGHIJ,Ex-3-2-ABCDEFGIJMDEGHJK,Ex-3-3-ABCDEFHJACDHIJ,Ex-3-4-ABCDEFGHIKL,Ex-4-ABCDEFGHIJKLMNOP,Ex-4-1-ABCDFGHIJKLMN,Ex-2-3-CDEGHIJL,Ex-3-ABDEFGHIJKLMNO,Ex-4-2-ABCDEFGHIJKL,Ex-4-3-ABCDEFHIJKM,Ex-4-4-ABCDEFGHIJKL；女武神行动 Ex-1-BDEF,Ex-3-BCDEGHIJKLM,Ex-4-ABCDEFGHJKMNOP,Ex-5-CDEFG,Ex-7-ABCDEGHIJKLM,Ex-8-ABCDEFGHJKMNOP；未命名 Ex-1-LM,Ex-3-BCEGHIJKLMNOPQRS,Ex-4-BCDEIJKLMNOPQRST,Ex-5-ABCDEFGHIJKLMNOPQRS,Ex-6-ABCDEFGHIJKLMNOPQRTUVβ,Ex-7-CDEFGHJLM,Ex-8-ABCDEFGHIJKNO,Ex-9-BCEGHIJKLMNOPQRS,Ex-10-ABCDEIJKLMNOPQRST,Ex-11-ABCDEFGHIJKLMNOPQRS,Ex-12-ABCDEFGHIJKLMNOPQRTUVβ；决战无畏之海 Ex-1-ABCFGHI,Ex-2-ADEFGHJKM,Ex-3.5-ABCDEGIJL,Ex-5-ABCDEFGJLMP,Ex-6-ABCDFGHJKLMNOQ</v>
      </c>
      <c r="BH23" s="306"/>
      <c r="BU23" s="304">
        <f>IFERROR(VLOOKUP(AL23,装备!$B:$C,2,0),0)</f>
        <v>2</v>
      </c>
      <c r="BV23" s="304">
        <f>IFERROR(VLOOKUP($AL23,装备!$B:$Q,5,0),0)</f>
        <v>0</v>
      </c>
      <c r="BW23" s="304">
        <f>IFERROR(VLOOKUP($AL23,装备!$B:$Q,6,0),0)</f>
        <v>17</v>
      </c>
      <c r="BX23" s="304">
        <f>IFERROR(VLOOKUP($AL23,装备!$B:$Q,7,0),0)</f>
        <v>0</v>
      </c>
      <c r="BY23" s="304">
        <f>IFERROR(VLOOKUP($AL23,装备!$B:$Q,8,0),0)</f>
        <v>0</v>
      </c>
      <c r="BZ23" s="304">
        <f>IFERROR(VLOOKUP($AL23,装备!$B:$Q,9,0),0)</f>
        <v>0</v>
      </c>
      <c r="CA23" s="304">
        <f>IFERROR(VLOOKUP($AL23,装备!$B:$Q,10,0),0)</f>
        <v>0</v>
      </c>
      <c r="CB23" s="304">
        <f>IFERROR(VLOOKUP($AL23,装备!$B:$Q,11,0),0)</f>
        <v>1</v>
      </c>
      <c r="CC23" s="304" t="str">
        <f>IFERROR(VLOOKUP($AL23,装备!$B:$Q,12,0),0)</f>
        <v>长</v>
      </c>
      <c r="CD23" s="304">
        <f>IFERROR(VLOOKUP($AL23,装备!$B:$Q,13,0),0)</f>
        <v>0</v>
      </c>
      <c r="CE23" s="304">
        <f>IFERROR(VLOOKUP($AL23,装备!$B:$Q,14,0),0)</f>
        <v>0</v>
      </c>
      <c r="CF23" s="304">
        <f>IFERROR(VLOOKUP($AL23,装备!$B:$Q,16,0),0)</f>
        <v>0</v>
      </c>
      <c r="CG23" s="304">
        <f>IFERROR(VLOOKUP($AL23,装备!$B:$Q,5,0),0)</f>
        <v>0</v>
      </c>
      <c r="CH23" s="304">
        <f>IFERROR(VLOOKUP(AM23,装备!$B:$C,2,0),0)</f>
        <v>2</v>
      </c>
      <c r="CI23" s="304">
        <f>IFERROR(VLOOKUP($AM23,装备!$B:$Q,5,0),0)</f>
        <v>0</v>
      </c>
      <c r="CJ23" s="304">
        <f>IFERROR(VLOOKUP($AM23,装备!$B:$Q,6,0),0)</f>
        <v>3</v>
      </c>
      <c r="CK23" s="304">
        <f>IFERROR(VLOOKUP($AM23,装备!$B:$Q,7,0),0)</f>
        <v>0</v>
      </c>
      <c r="CL23" s="304">
        <f>IFERROR(VLOOKUP($AM23,装备!$B:$Q,8,0),0)</f>
        <v>0</v>
      </c>
      <c r="CM23" s="304">
        <f>IFERROR(VLOOKUP($AM23,装备!$B:$Q,9,0),0)</f>
        <v>0</v>
      </c>
      <c r="CN23" s="304">
        <f>IFERROR(VLOOKUP($AM23,装备!$B:$Q,10,0),0)</f>
        <v>0</v>
      </c>
      <c r="CO23" s="304">
        <f>IFERROR(VLOOKUP($AM23,装备!$B:$Q,11,0),0)</f>
        <v>0</v>
      </c>
      <c r="CP23" s="304" t="str">
        <f>IFERROR(VLOOKUP($AM23,装备!$B:$Q,12,0),0)</f>
        <v>短</v>
      </c>
      <c r="CQ23" s="304">
        <f>IFERROR(VLOOKUP($AM23,装备!$B:$Q,13,0),0)</f>
        <v>0</v>
      </c>
      <c r="CR23" s="304">
        <f>IFERROR(VLOOKUP($AM23,装备!$B:$Q,14,0),0)</f>
        <v>0</v>
      </c>
      <c r="CS23" s="304">
        <f>IFERROR(VLOOKUP($AM23,装备!$B:$Q,16,0),0)</f>
        <v>0</v>
      </c>
      <c r="CT23" s="304">
        <f>IFERROR(VLOOKUP($AM23,装备!$B:$Q,5,0),0)</f>
        <v>0</v>
      </c>
      <c r="CU23" s="304">
        <f>IFERROR(VLOOKUP(AN23,装备!$B:$C,2,0),0)</f>
        <v>0</v>
      </c>
      <c r="CV23" s="304">
        <f>IFERROR(VLOOKUP($AN23,装备!$B:$Q,5,0),0)</f>
        <v>0</v>
      </c>
      <c r="CW23" s="304">
        <f>IFERROR(VLOOKUP($AN23,装备!$B:$Q,6,0),0)</f>
        <v>0</v>
      </c>
      <c r="CX23" s="304">
        <f>IFERROR(VLOOKUP($AN23,装备!$B:$Q,7,0),0)</f>
        <v>0</v>
      </c>
      <c r="CY23" s="304">
        <f>IFERROR(VLOOKUP($AN23,装备!$B:$Q,8,0),0)</f>
        <v>0</v>
      </c>
      <c r="CZ23" s="304">
        <f>IFERROR(VLOOKUP($AN23,装备!$B:$Q,9,0),0)</f>
        <v>0</v>
      </c>
      <c r="DA23" s="304">
        <f>IFERROR(VLOOKUP($AN23,装备!$B:$Q,10,0),0)</f>
        <v>0</v>
      </c>
      <c r="DB23" s="304">
        <f>IFERROR(VLOOKUP($AN23,装备!$B:$Q,11,0),0)</f>
        <v>0</v>
      </c>
      <c r="DC23" s="304">
        <f>IFERROR(VLOOKUP($AN23,装备!$B:$Q,12,0),0)</f>
        <v>0</v>
      </c>
      <c r="DD23" s="304">
        <f>IFERROR(VLOOKUP($AN23,装备!$B:$Q,13,0),0)</f>
        <v>0</v>
      </c>
      <c r="DE23" s="304">
        <f>IFERROR(VLOOKUP($AN23,装备!$B:$Q,14,0),0)</f>
        <v>0</v>
      </c>
      <c r="DF23" s="304">
        <f>IFERROR(VLOOKUP($AN23,装备!$B:$Q,16,0),0)</f>
        <v>0</v>
      </c>
      <c r="DG23" s="304">
        <f>IFERROR(VLOOKUP($AN23,装备!$B:$Q,5,0),0)</f>
        <v>0</v>
      </c>
      <c r="DH23" s="304">
        <f>IFERROR(VLOOKUP(AO23,装备!$B:$C,2,0),0)</f>
        <v>0</v>
      </c>
      <c r="DI23" s="304">
        <f>IFERROR(VLOOKUP($AO23,装备!$B:$Q,5,0),0)</f>
        <v>0</v>
      </c>
      <c r="DJ23" s="304">
        <f>IFERROR(VLOOKUP($AO23,装备!$B:$Q,6,0),0)</f>
        <v>0</v>
      </c>
      <c r="DK23" s="304">
        <f>IFERROR(VLOOKUP($AO23,装备!$B:$Q,7,0),0)</f>
        <v>0</v>
      </c>
      <c r="DL23" s="304">
        <f>IFERROR(VLOOKUP($AO23,装备!$B:$Q,8,0),0)</f>
        <v>0</v>
      </c>
      <c r="DM23" s="304">
        <f>IFERROR(VLOOKUP($AO23,装备!$B:$Q,9,0),0)</f>
        <v>0</v>
      </c>
      <c r="DN23" s="304">
        <f>IFERROR(VLOOKUP($AO23,装备!$B:$Q,10,0),0)</f>
        <v>0</v>
      </c>
      <c r="DO23" s="304">
        <f>IFERROR(VLOOKUP($AO23,装备!$B:$Q,11,0),0)</f>
        <v>0</v>
      </c>
      <c r="DP23" s="304">
        <f>IFERROR(VLOOKUP($AO23,装备!$B:$Q,12,0),0)</f>
        <v>0</v>
      </c>
      <c r="DQ23" s="304">
        <f>IFERROR(VLOOKUP($AO23,装备!$B:$Q,13,0),0)</f>
        <v>0</v>
      </c>
      <c r="DR23" s="304">
        <f>IFERROR(VLOOKUP($AO23,装备!$B:$Q,14,0),0)</f>
        <v>0</v>
      </c>
      <c r="DS23" s="304">
        <f>IFERROR(VLOOKUP($AO23,装备!$B:$Q,16,0),0)</f>
        <v>0</v>
      </c>
      <c r="DT23" s="304">
        <f>IFERROR(VLOOKUP($AO23,装备!$B:$Q,5,0),0)</f>
        <v>0</v>
      </c>
    </row>
    <row r="24" spans="1:124" hidden="1">
      <c r="A24" s="301">
        <f>未改造舰娘!$A20</f>
        <v>10001913</v>
      </c>
      <c r="B24" s="354" t="s">
        <v>620</v>
      </c>
      <c r="C24" s="323"/>
      <c r="D24" s="323">
        <f t="shared" si="0"/>
        <v>110</v>
      </c>
      <c r="E24" s="303">
        <f>未改造舰娘!$C20</f>
        <v>3</v>
      </c>
      <c r="F24" s="304" t="str">
        <f>未改造舰娘!$D20</f>
        <v>战巡</v>
      </c>
      <c r="G24" s="304" t="str">
        <f>未改造舰娘!$E20</f>
        <v>大型</v>
      </c>
      <c r="H24" s="304" t="str">
        <f>未改造舰娘!$F20</f>
        <v>主力舰</v>
      </c>
      <c r="I24" s="460">
        <f>未改造舰娘!$AR20</f>
        <v>4</v>
      </c>
      <c r="J24" s="304" t="str">
        <f>未改造舰娘!$G20</f>
        <v>英国</v>
      </c>
      <c r="K24" s="312">
        <f>未改造舰娘!$H20+(BV24+CI24+CV24+DI24)*$C$2</f>
        <v>65</v>
      </c>
      <c r="L24" s="304">
        <f>未改造舰娘!$I20</f>
        <v>-1</v>
      </c>
      <c r="M24" s="304">
        <f>未改造舰娘!$J20</f>
        <v>2</v>
      </c>
      <c r="N24" s="518">
        <f>未改造舰娘!$K20</f>
        <v>2</v>
      </c>
      <c r="O24" s="304">
        <f>未改造舰娘!$L20+((CE24+CR24+DE24+DR24)*$C$2)</f>
        <v>12</v>
      </c>
      <c r="P24" s="304" t="str">
        <f>IF($C$2=1,(IF(ISERROR(FIND("超长",未改造舰娘!$M20&amp;CC24&amp;CP24&amp;DC24&amp;DP24,1)),IF(ISERROR(FIND("长",未改造舰娘!$M20&amp;CC24&amp;CP24&amp;DC24&amp;DP24,1)),IF(ISERROR(FIND("中",未改造舰娘!$M20&amp;CC24&amp;CP24&amp;DC24&amp;DP24,1)),IF(ISERROR(FIND("短",未改造舰娘!$M20&amp;CC24&amp;CP24&amp;DC24&amp;DP24,1)),IF(ISERROR(FIND("无",未改造舰娘!$M20&amp;CC24&amp;CP24&amp;DC24&amp;DP24,1)),0,"无"),"短"),"中"),"长"),"超长")),未改造舰娘!$M20)</f>
        <v>长</v>
      </c>
      <c r="Q24" s="303">
        <f>未改造舰娘!$N20</f>
        <v>31.5</v>
      </c>
      <c r="R24" s="304">
        <f>(未改造舰娘!$P20)+(未改造舰娘!$Q20)*$C$3+((BW24+CJ24+CW24+DJ24)*$C$2)</f>
        <v>83</v>
      </c>
      <c r="S24" s="304">
        <f>(未改造舰娘!$R20)+(未改造舰娘!$S20)*$C$3+((BY24+CL24+CY24+DL24)*$C$2)</f>
        <v>0</v>
      </c>
      <c r="T24" s="304">
        <f>(未改造舰娘!$T20)+(未改造舰娘!$U20)*$C$3+((BX24+CK24+CX24+DK24)*$C$2)</f>
        <v>71</v>
      </c>
      <c r="U24" s="304">
        <f>(未改造舰娘!$V20)+(未改造舰娘!$W20)*$C$3+((CG24+CT24+DG24+DT24)*$C$2)</f>
        <v>70</v>
      </c>
      <c r="V24" s="305">
        <f>INT((((未改造舰娘!$Y20)-(未改造舰娘!$X20))*(((IF(D24=0,C24,D24))-1)/99))+未改造舰娘!$X20)+((CB24+CO24+DB24+DO24)*$C$2)</f>
        <v>94</v>
      </c>
      <c r="W24" s="304">
        <f>INT((((未改造舰娘!$AA20)-(未改造舰娘!$Z20))*(((IF(D24=0,C24,D24))-1)/99))+未改造舰娘!$Z20)+((CD24+CQ24+DD24+DQ24)*$C$2)</f>
        <v>63</v>
      </c>
      <c r="X24" s="304">
        <f>INT((((未改造舰娘!$AC20)-(未改造舰娘!$AB20))*(((IF(D24=0,C24,D24))-1)/99))+未改造舰娘!$AB20)+((CA24+CN24+DA24+DN24)*$C$2)</f>
        <v>41</v>
      </c>
      <c r="Y24" s="303">
        <f>INT((((未改造舰娘!$AE20)-(未改造舰娘!$AD20))*(((IF(D24=0,C24,D24))-1)/99))+未改造舰娘!$AD20)+((BZ24+CM24+CZ24+DM24)*$C$2)</f>
        <v>0</v>
      </c>
      <c r="Z24" s="474">
        <f>IF(未改造舰娘!$AF20=0,"",未改造舰娘!$AF20)</f>
        <v>4</v>
      </c>
      <c r="AA24" s="304">
        <f>IF(未改造舰娘!$AG20="","",未改造舰娘!$AG20)</f>
        <v>4</v>
      </c>
      <c r="AB24" s="304">
        <f>IF(未改造舰娘!$AH20="","",未改造舰娘!$AH20)</f>
        <v>4</v>
      </c>
      <c r="AC24" s="304">
        <f>IF(未改造舰娘!$AI20="","",未改造舰娘!$AI20)</f>
        <v>4</v>
      </c>
      <c r="AD24" s="304">
        <f>IF(未改造舰娘!$AJ20="","",未改造舰娘!$AJ20)</f>
        <v>16</v>
      </c>
      <c r="AE24" s="305">
        <f>IF(未改造舰娘!$AK20="","",未改造舰娘!$AK20)</f>
        <v>40</v>
      </c>
      <c r="AF24" s="304">
        <f>IF(未改造舰娘!$AL20="","",未改造舰娘!$AL20)</f>
        <v>1000</v>
      </c>
      <c r="AG24" s="304">
        <f>IF(未改造舰娘!$AM20="","",未改造舰娘!$AM20)</f>
        <v>1000</v>
      </c>
      <c r="AH24" s="304">
        <f>IF(未改造舰娘!$AN20="","",未改造舰娘!$AN20)</f>
        <v>1500</v>
      </c>
      <c r="AI24" s="304">
        <f>IF(未改造舰娘!$AO20="","",未改造舰娘!$AO20)</f>
        <v>100</v>
      </c>
      <c r="AJ24" s="304" t="str">
        <f>IF(未改造舰娘!$AP20="","",未改造舰娘!$AP20)</f>
        <v>战列核心</v>
      </c>
      <c r="AK24" s="303">
        <f>IF(未改造舰娘!$AQ20="","",未改造舰娘!$AQ20)</f>
        <v>8</v>
      </c>
      <c r="AL24" s="306" t="str">
        <f>IF(未改造舰娘!$AS20="","",未改造舰娘!$AS20)</f>
        <v>E国双联15英寸炮</v>
      </c>
      <c r="AM24" s="306" t="str">
        <f>IF(未改造舰娘!$AT20="","",未改造舰娘!$AT20)</f>
        <v>E国三联4英寸炮</v>
      </c>
      <c r="AN24" s="306" t="str">
        <f>IF(未改造舰娘!$AU20="","",未改造舰娘!$AU20)</f>
        <v/>
      </c>
      <c r="AO24" s="306" t="str">
        <f>IF(未改造舰娘!$AV20="","",未改造舰娘!$AV20)</f>
        <v/>
      </c>
      <c r="AP24" s="307" t="str">
        <f>IF(未改造舰娘!$AW20="","",未改造舰娘!$AW20)</f>
        <v/>
      </c>
      <c r="AQ24" s="308" t="str">
        <f>IF(未改造舰娘!$AX20="","",未改造舰娘!$AX20)</f>
        <v/>
      </c>
      <c r="AR24" s="304">
        <f>IF(未改造舰娘!$AY20="","",未改造舰娘!$AY20)</f>
        <v>70</v>
      </c>
      <c r="AS24" s="304">
        <f>IF(未改造舰娘!$AZ20="","",未改造舰娘!$AZ20)</f>
        <v>120</v>
      </c>
      <c r="AT24" s="304">
        <f>IF(未改造舰娘!$BA20="","",未改造舰娘!$BA20)</f>
        <v>2.88</v>
      </c>
      <c r="AU24" s="304">
        <f>IF(未改造舰娘!$BB20="","",未改造舰娘!$BB20)</f>
        <v>5.4</v>
      </c>
      <c r="AV24" s="305">
        <f>IF((未改造舰娘!$BG20+未改造舰娘!$BK20*$C$4)=0,"",(未改造舰娘!$BG20+未改造舰娘!$BK20*$C$4))</f>
        <v>40</v>
      </c>
      <c r="AW24" s="304">
        <f>IF((未改造舰娘!$BH20+未改造舰娘!$BL20*$C$4)=0,"",(未改造舰娘!$BH20+未改造舰娘!$BL20*$C$4))</f>
        <v>63</v>
      </c>
      <c r="AX24" s="304">
        <f>IF((未改造舰娘!$BI20+未改造舰娘!$BM20*$C$4)=0,"",(未改造舰娘!$BI20+未改造舰娘!$BM20*$C$4))</f>
        <v>61</v>
      </c>
      <c r="AY24" s="303" t="str">
        <f>IF((未改造舰娘!$BJ20+未改造舰娘!$BN20*$C$4)=0,"",(未改造舰娘!$BJ20+未改造舰娘!$BN20*$C$4))</f>
        <v/>
      </c>
      <c r="AZ24" s="500">
        <f>IF(未改造舰娘!BC20="","",未改造舰娘!BC20)</f>
        <v>63</v>
      </c>
      <c r="BA24" s="500">
        <f>IF(未改造舰娘!BD20="","",未改造舰娘!BD20)</f>
        <v>0</v>
      </c>
      <c r="BB24" s="500">
        <f>IF(未改造舰娘!BE20="","",未改造舰娘!BE20)</f>
        <v>56</v>
      </c>
      <c r="BC24" s="498">
        <f>IF(未改造舰娘!BF20="","",未改造舰娘!BF20)</f>
        <v>24</v>
      </c>
      <c r="BD24" s="125" t="s">
        <v>1495</v>
      </c>
      <c r="BE24" s="506"/>
      <c r="BF24" s="306" t="str">
        <f>IF(未改造舰娘!$BQ20="","",未改造舰娘!$BQ20)</f>
        <v>3-3-K,3-4-BCDGHIJ,4-2-J,4-3-CEFGH,4-4-ABCDEHIKL,5-1-CDEFGH,5-2-ABCDEFGHIJ,5-3-ABCEFGH,5-5-ABCDEFGHI,6-1-ABCDEFGHIK,6-2-ABCDEFGHIJKLM,6-3-ABCDEFHJ,6-4-ABCDEFGHIKL,7-1-ABCDFGHIJKLMN,8-1-ABCDEFGHIJKL,8-2-DEFGHIJKLM</v>
      </c>
      <c r="BG24" s="306" t="str">
        <f>IF(未改造舰娘!$BR20="","",未改造舰娘!$BR20)</f>
        <v>极地奏鸣曲 Ex-1-CDEFGHIJK,Ex-1-2-ABCDEHIKL,Ex-2-1-ABDEFGHIJ,Ex-2-2-ABEFGH,Ex-2-3-ABDEFGHI,Ex-3-CDEFGHIJKMOPQ,Ex-3-1-ABCDEFGHIK,Ex-3-2-ABCDEFGHIJMK,Ex-3-3-ABCDEFHJCHIJ,Ex-3-4-ABCDEFGHIKL,Ex-4-CEFGHJKLMNOPCDEFGHIJKLMNO,Ex-4-1-ABCDFGHIJKLMN,Ex-2-DEFGHIJKLMNO,Ex-4-2-ABCDEFGHIJKL,Ex-4-3-EFGIJLM,Ex-4-4-DEHJKL；女武神行动 Ex-1-BDEF,Ex-2-BCDEFGJKL,Ex-4-ABCDEFGHJKMNOP,Ex-6-BCDEFHI,Ex-8-ABCDEFGHJKMNOP；轰隆轰隆大作战 Ex-3-DGHJKL,Ex-7-DGHJL,Ex-9-BDFGHIKLMOPQ；扑火之蛾 Ex-3-DEFGHIJKLM,Ex-5-DEGHIJKLMN,Ex-8-DEFHJKLM,Ex-10-ABCDEFGHIJKLMN；未命名 Ex-2-BCDEFGHIJNOβ,Ex-3-S,Ex-4-T,Ex-5-ABCDEFGHIJKLMNOPQRS,Ex-6-BCDEFGIJKLMNOPQRTUV,Ex-8-BCDEFGHIJNOβ,Ex-9-S,Ex-10-BCDEIJKLMNOPQRST,Ex-11-ABCDEFGHIJKLMNOPQRS,Ex-12-ABCDEFGHIJKLMNOPQRTUVβ；决战九段坂 Ex-2-Q,Ex-8-Q；中间岛战役 Ex-5-A,Ex-9-CDFGHK；两周年活动 中间岛战役-ACDFGK；决战无畏之海 Ex-1-ABCFGHI,Ex-2-ADEFGHJKM,Ex-4-ABCDEGHIJKMNO,Ex-7-ABCDEFGHJLMNPRSU；所罗门之晓 Ex-1-L,Ex-3-DEFGHIJKMNOPQ,Ex-5-DEFGHIJKLNPQR,Ex-6-BCDEFGHJKL,Ex-8-ABCDEFGHIJKMNOPQ,Ex-10-ABCDEFGHIJKLNPQR；地狱群岛攻略作战 Ex-3-I,Ex-4-CDEFHKMN,Ex-5-ACDEF,Ex-6-BCEFI,Ex-7-FGI,Ex-8-ABCDEFGHKMN；熔炉大混战 Ex-5-L,Ex-7-DEFGHIJKLMN,Ex-8-CDEFGHIJ,Ex-10-DEFGHJKL,Ex-12-CDEFGHIJKL,Ex-14-DEFGHIJKLMN</v>
      </c>
      <c r="BH24" s="306"/>
      <c r="BU24" s="304">
        <f>IFERROR(VLOOKUP(AL24,装备!$B:$C,2,0),0)</f>
        <v>2</v>
      </c>
      <c r="BV24" s="304">
        <f>IFERROR(VLOOKUP($AL24,装备!$B:$Q,5,0),0)</f>
        <v>0</v>
      </c>
      <c r="BW24" s="304">
        <f>IFERROR(VLOOKUP($AL24,装备!$B:$Q,6,0),0)</f>
        <v>17</v>
      </c>
      <c r="BX24" s="304">
        <f>IFERROR(VLOOKUP($AL24,装备!$B:$Q,7,0),0)</f>
        <v>0</v>
      </c>
      <c r="BY24" s="304">
        <f>IFERROR(VLOOKUP($AL24,装备!$B:$Q,8,0),0)</f>
        <v>0</v>
      </c>
      <c r="BZ24" s="304">
        <f>IFERROR(VLOOKUP($AL24,装备!$B:$Q,9,0),0)</f>
        <v>0</v>
      </c>
      <c r="CA24" s="304">
        <f>IFERROR(VLOOKUP($AL24,装备!$B:$Q,10,0),0)</f>
        <v>0</v>
      </c>
      <c r="CB24" s="304">
        <f>IFERROR(VLOOKUP($AL24,装备!$B:$Q,11,0),0)</f>
        <v>1</v>
      </c>
      <c r="CC24" s="304" t="str">
        <f>IFERROR(VLOOKUP($AL24,装备!$B:$Q,12,0),0)</f>
        <v>长</v>
      </c>
      <c r="CD24" s="304">
        <f>IFERROR(VLOOKUP($AL24,装备!$B:$Q,13,0),0)</f>
        <v>0</v>
      </c>
      <c r="CE24" s="304">
        <f>IFERROR(VLOOKUP($AL24,装备!$B:$Q,14,0),0)</f>
        <v>0</v>
      </c>
      <c r="CF24" s="304">
        <f>IFERROR(VLOOKUP($AL24,装备!$B:$Q,16,0),0)</f>
        <v>0</v>
      </c>
      <c r="CG24" s="304">
        <f>IFERROR(VLOOKUP($AL24,装备!$B:$Q,5,0),0)</f>
        <v>0</v>
      </c>
      <c r="CH24" s="304">
        <f>IFERROR(VLOOKUP(AM24,装备!$B:$C,2,0),0)</f>
        <v>2</v>
      </c>
      <c r="CI24" s="304">
        <f>IFERROR(VLOOKUP($AM24,装备!$B:$Q,5,0),0)</f>
        <v>0</v>
      </c>
      <c r="CJ24" s="304">
        <f>IFERROR(VLOOKUP($AM24,装备!$B:$Q,6,0),0)</f>
        <v>3</v>
      </c>
      <c r="CK24" s="304">
        <f>IFERROR(VLOOKUP($AM24,装备!$B:$Q,7,0),0)</f>
        <v>0</v>
      </c>
      <c r="CL24" s="304">
        <f>IFERROR(VLOOKUP($AM24,装备!$B:$Q,8,0),0)</f>
        <v>0</v>
      </c>
      <c r="CM24" s="304">
        <f>IFERROR(VLOOKUP($AM24,装备!$B:$Q,9,0),0)</f>
        <v>0</v>
      </c>
      <c r="CN24" s="304">
        <f>IFERROR(VLOOKUP($AM24,装备!$B:$Q,10,0),0)</f>
        <v>0</v>
      </c>
      <c r="CO24" s="304">
        <f>IFERROR(VLOOKUP($AM24,装备!$B:$Q,11,0),0)</f>
        <v>0</v>
      </c>
      <c r="CP24" s="304" t="str">
        <f>IFERROR(VLOOKUP($AM24,装备!$B:$Q,12,0),0)</f>
        <v>短</v>
      </c>
      <c r="CQ24" s="304">
        <f>IFERROR(VLOOKUP($AM24,装备!$B:$Q,13,0),0)</f>
        <v>0</v>
      </c>
      <c r="CR24" s="304">
        <f>IFERROR(VLOOKUP($AM24,装备!$B:$Q,14,0),0)</f>
        <v>0</v>
      </c>
      <c r="CS24" s="304">
        <f>IFERROR(VLOOKUP($AM24,装备!$B:$Q,16,0),0)</f>
        <v>0</v>
      </c>
      <c r="CT24" s="304">
        <f>IFERROR(VLOOKUP($AM24,装备!$B:$Q,5,0),0)</f>
        <v>0</v>
      </c>
      <c r="CU24" s="304">
        <f>IFERROR(VLOOKUP(AN24,装备!$B:$C,2,0),0)</f>
        <v>0</v>
      </c>
      <c r="CV24" s="304">
        <f>IFERROR(VLOOKUP($AN24,装备!$B:$Q,5,0),0)</f>
        <v>0</v>
      </c>
      <c r="CW24" s="304">
        <f>IFERROR(VLOOKUP($AN24,装备!$B:$Q,6,0),0)</f>
        <v>0</v>
      </c>
      <c r="CX24" s="304">
        <f>IFERROR(VLOOKUP($AN24,装备!$B:$Q,7,0),0)</f>
        <v>0</v>
      </c>
      <c r="CY24" s="304">
        <f>IFERROR(VLOOKUP($AN24,装备!$B:$Q,8,0),0)</f>
        <v>0</v>
      </c>
      <c r="CZ24" s="304">
        <f>IFERROR(VLOOKUP($AN24,装备!$B:$Q,9,0),0)</f>
        <v>0</v>
      </c>
      <c r="DA24" s="304">
        <f>IFERROR(VLOOKUP($AN24,装备!$B:$Q,10,0),0)</f>
        <v>0</v>
      </c>
      <c r="DB24" s="304">
        <f>IFERROR(VLOOKUP($AN24,装备!$B:$Q,11,0),0)</f>
        <v>0</v>
      </c>
      <c r="DC24" s="304">
        <f>IFERROR(VLOOKUP($AN24,装备!$B:$Q,12,0),0)</f>
        <v>0</v>
      </c>
      <c r="DD24" s="304">
        <f>IFERROR(VLOOKUP($AN24,装备!$B:$Q,13,0),0)</f>
        <v>0</v>
      </c>
      <c r="DE24" s="304">
        <f>IFERROR(VLOOKUP($AN24,装备!$B:$Q,14,0),0)</f>
        <v>0</v>
      </c>
      <c r="DF24" s="304">
        <f>IFERROR(VLOOKUP($AN24,装备!$B:$Q,16,0),0)</f>
        <v>0</v>
      </c>
      <c r="DG24" s="304">
        <f>IFERROR(VLOOKUP($AN24,装备!$B:$Q,5,0),0)</f>
        <v>0</v>
      </c>
      <c r="DH24" s="304">
        <f>IFERROR(VLOOKUP(AO24,装备!$B:$C,2,0),0)</f>
        <v>0</v>
      </c>
      <c r="DI24" s="304">
        <f>IFERROR(VLOOKUP($AO24,装备!$B:$Q,5,0),0)</f>
        <v>0</v>
      </c>
      <c r="DJ24" s="304">
        <f>IFERROR(VLOOKUP($AO24,装备!$B:$Q,6,0),0)</f>
        <v>0</v>
      </c>
      <c r="DK24" s="304">
        <f>IFERROR(VLOOKUP($AO24,装备!$B:$Q,7,0),0)</f>
        <v>0</v>
      </c>
      <c r="DL24" s="304">
        <f>IFERROR(VLOOKUP($AO24,装备!$B:$Q,8,0),0)</f>
        <v>0</v>
      </c>
      <c r="DM24" s="304">
        <f>IFERROR(VLOOKUP($AO24,装备!$B:$Q,9,0),0)</f>
        <v>0</v>
      </c>
      <c r="DN24" s="304">
        <f>IFERROR(VLOOKUP($AO24,装备!$B:$Q,10,0),0)</f>
        <v>0</v>
      </c>
      <c r="DO24" s="304">
        <f>IFERROR(VLOOKUP($AO24,装备!$B:$Q,11,0),0)</f>
        <v>0</v>
      </c>
      <c r="DP24" s="304">
        <f>IFERROR(VLOOKUP($AO24,装备!$B:$Q,12,0),0)</f>
        <v>0</v>
      </c>
      <c r="DQ24" s="304">
        <f>IFERROR(VLOOKUP($AO24,装备!$B:$Q,13,0),0)</f>
        <v>0</v>
      </c>
      <c r="DR24" s="304">
        <f>IFERROR(VLOOKUP($AO24,装备!$B:$Q,14,0),0)</f>
        <v>0</v>
      </c>
      <c r="DS24" s="304">
        <f>IFERROR(VLOOKUP($AO24,装备!$B:$Q,16,0),0)</f>
        <v>0</v>
      </c>
      <c r="DT24" s="304">
        <f>IFERROR(VLOOKUP($AO24,装备!$B:$Q,5,0),0)</f>
        <v>0</v>
      </c>
    </row>
    <row r="25" spans="1:124" hidden="1">
      <c r="A25" s="301">
        <f>未改造舰娘!$A21</f>
        <v>10002013</v>
      </c>
      <c r="B25" s="354" t="s">
        <v>911</v>
      </c>
      <c r="C25" s="323"/>
      <c r="D25" s="323">
        <f t="shared" si="0"/>
        <v>110</v>
      </c>
      <c r="E25" s="303">
        <f>未改造舰娘!$C21</f>
        <v>5</v>
      </c>
      <c r="F25" s="304" t="str">
        <f>未改造舰娘!$D21</f>
        <v>战巡</v>
      </c>
      <c r="G25" s="304" t="str">
        <f>未改造舰娘!$E21</f>
        <v>大型</v>
      </c>
      <c r="H25" s="304" t="str">
        <f>未改造舰娘!$F21</f>
        <v>主力舰</v>
      </c>
      <c r="I25" s="460">
        <f>未改造舰娘!$AR21</f>
        <v>4</v>
      </c>
      <c r="J25" s="304" t="str">
        <f>未改造舰娘!$G21</f>
        <v>美国</v>
      </c>
      <c r="K25" s="312">
        <f>未改造舰娘!$H21+(BV25+CI25+CV25+DI25)*$C$2</f>
        <v>58</v>
      </c>
      <c r="L25" s="304">
        <f>未改造舰娘!$I21</f>
        <v>2</v>
      </c>
      <c r="M25" s="304">
        <f>未改造舰娘!$J21</f>
        <v>2</v>
      </c>
      <c r="N25" s="518">
        <f>未改造舰娘!$K21</f>
        <v>3</v>
      </c>
      <c r="O25" s="304">
        <f>未改造舰娘!$L21+((CE25+CR25+DE25+DR25)*$C$2)</f>
        <v>15</v>
      </c>
      <c r="P25" s="304" t="str">
        <f>IF($C$2=1,(IF(ISERROR(FIND("超长",未改造舰娘!$M21&amp;CC25&amp;CP25&amp;DC25&amp;DP25,1)),IF(ISERROR(FIND("长",未改造舰娘!$M21&amp;CC25&amp;CP25&amp;DC25&amp;DP25,1)),IF(ISERROR(FIND("中",未改造舰娘!$M21&amp;CC25&amp;CP25&amp;DC25&amp;DP25,1)),IF(ISERROR(FIND("短",未改造舰娘!$M21&amp;CC25&amp;CP25&amp;DC25&amp;DP25,1)),IF(ISERROR(FIND("无",未改造舰娘!$M21&amp;CC25&amp;CP25&amp;DC25&amp;DP25,1)),0,"无"),"短"),"中"),"长"),"超长")),未改造舰娘!$M21)</f>
        <v>长</v>
      </c>
      <c r="Q25" s="303">
        <f>未改造舰娘!$N21</f>
        <v>33</v>
      </c>
      <c r="R25" s="304">
        <f>(未改造舰娘!$P21)+(未改造舰娘!$Q21)*$C$3+((BW25+CJ25+CW25+DJ25)*$C$2)</f>
        <v>85</v>
      </c>
      <c r="S25" s="304">
        <f>(未改造舰娘!$R21)+(未改造舰娘!$S21)*$C$3+((BY25+CL25+CY25+DL25)*$C$2)</f>
        <v>0</v>
      </c>
      <c r="T25" s="304">
        <f>(未改造舰娘!$T21)+(未改造舰娘!$U21)*$C$3+((BX25+CK25+CX25+DK25)*$C$2)</f>
        <v>69</v>
      </c>
      <c r="U25" s="304">
        <f>(未改造舰娘!$V21)+(未改造舰娘!$W21)*$C$3+((CG25+CT25+DG25+DT25)*$C$2)</f>
        <v>100</v>
      </c>
      <c r="V25" s="305">
        <f>INT((((未改造舰娘!$Y21)-(未改造舰娘!$X21))*(((IF(D25=0,C25,D25))-1)/99))+未改造舰娘!$X21)+((CB25+CO25+DB25+DO25)*$C$2)</f>
        <v>96</v>
      </c>
      <c r="W25" s="304">
        <f>INT((((未改造舰娘!$AA21)-(未改造舰娘!$Z21))*(((IF(D25=0,C25,D25))-1)/99))+未改造舰娘!$Z21)+((CD25+CQ25+DD25+DQ25)*$C$2)</f>
        <v>64</v>
      </c>
      <c r="X25" s="304">
        <f>INT((((未改造舰娘!$AC21)-(未改造舰娘!$AB21))*(((IF(D25=0,C25,D25))-1)/99))+未改造舰娘!$AB21)+((CA25+CN25+DA25+DN25)*$C$2)</f>
        <v>45</v>
      </c>
      <c r="Y25" s="303">
        <f>INT((((未改造舰娘!$AE21)-(未改造舰娘!$AD21))*(((IF(D25=0,C25,D25))-1)/99))+未改造舰娘!$AD21)+((BZ25+CM25+CZ25+DM25)*$C$2)</f>
        <v>0</v>
      </c>
      <c r="Z25" s="474">
        <f>IF(未改造舰娘!$AF21=0,"",未改造舰娘!$AF21)</f>
        <v>4</v>
      </c>
      <c r="AA25" s="304">
        <f>IF(未改造舰娘!$AG21="","",未改造舰娘!$AG21)</f>
        <v>4</v>
      </c>
      <c r="AB25" s="304">
        <f>IF(未改造舰娘!$AH21="","",未改造舰娘!$AH21)</f>
        <v>4</v>
      </c>
      <c r="AC25" s="304">
        <f>IF(未改造舰娘!$AI21="","",未改造舰娘!$AI21)</f>
        <v>4</v>
      </c>
      <c r="AD25" s="304">
        <f>IF(未改造舰娘!$AJ21="","",未改造舰娘!$AJ21)</f>
        <v>16</v>
      </c>
      <c r="AE25" s="305">
        <f>IF(未改造舰娘!$AK21="","",未改造舰娘!$AK21)</f>
        <v>82</v>
      </c>
      <c r="AF25" s="304">
        <f>IF(未改造舰娘!$AL21="","",未改造舰娘!$AL21)</f>
        <v>3000</v>
      </c>
      <c r="AG25" s="304">
        <f>IF(未改造舰娘!$AM21="","",未改造舰娘!$AM21)</f>
        <v>3000</v>
      </c>
      <c r="AH25" s="304">
        <f>IF(未改造舰娘!$AN21="","",未改造舰娘!$AN21)</f>
        <v>3500</v>
      </c>
      <c r="AI25" s="304">
        <f>IF(未改造舰娘!$AO21="","",未改造舰娘!$AO21)</f>
        <v>2000</v>
      </c>
      <c r="AJ25" s="304" t="str">
        <f>IF(未改造舰娘!$AP21="","",未改造舰娘!$AP21)</f>
        <v>战列核心</v>
      </c>
      <c r="AK25" s="303">
        <f>IF(未改造舰娘!$AQ21="","",未改造舰娘!$AQ21)</f>
        <v>24</v>
      </c>
      <c r="AL25" s="306" t="str">
        <f>IF(未改造舰娘!$AS21="","",未改造舰娘!$AS21)</f>
        <v>U国三联12英寸炮</v>
      </c>
      <c r="AM25" s="306" t="str">
        <f>IF(未改造舰娘!$AT21="","",未改造舰娘!$AT21)</f>
        <v>U国双联5英寸平高两用炮</v>
      </c>
      <c r="AN25" s="306" t="str">
        <f>IF(未改造舰娘!$AU21="","",未改造舰娘!$AU21)</f>
        <v>U国博福斯40毫米防空炮(四联)</v>
      </c>
      <c r="AO25" s="306" t="str">
        <f>IF(未改造舰娘!$AV21="","",未改造舰娘!$AV21)</f>
        <v/>
      </c>
      <c r="AP25" s="307" t="str">
        <f>IF(未改造舰娘!$AW21="","",未改造舰娘!$AW21)</f>
        <v/>
      </c>
      <c r="AQ25" s="308" t="str">
        <f>IF(未改造舰娘!$AX21="","",未改造舰娘!$AX21)</f>
        <v/>
      </c>
      <c r="AR25" s="304">
        <f>IF(未改造舰娘!$AY21="","",未改造舰娘!$AY21)</f>
        <v>80</v>
      </c>
      <c r="AS25" s="304">
        <f>IF(未改造舰娘!$AZ21="","",未改造舰娘!$AZ21)</f>
        <v>120</v>
      </c>
      <c r="AT25" s="304">
        <f>IF(未改造舰娘!$BA21="","",未改造舰娘!$BA21)</f>
        <v>2.88</v>
      </c>
      <c r="AU25" s="304">
        <f>IF(未改造舰娘!$BB21="","",未改造舰娘!$BB21)</f>
        <v>5.4</v>
      </c>
      <c r="AV25" s="305">
        <f>IF((未改造舰娘!$BG21+未改造舰娘!$BK21*$C$4)=0,"",(未改造舰娘!$BG21+未改造舰娘!$BK21*$C$4))</f>
        <v>40</v>
      </c>
      <c r="AW25" s="304">
        <f>IF((未改造舰娘!$BH21+未改造舰娘!$BL21*$C$4)=0,"",(未改造舰娘!$BH21+未改造舰娘!$BL21*$C$4))</f>
        <v>65</v>
      </c>
      <c r="AX25" s="304">
        <f>IF((未改造舰娘!$BI21+未改造舰娘!$BM21*$C$4)=0,"",(未改造舰娘!$BI21+未改造舰娘!$BM21*$C$4))</f>
        <v>57</v>
      </c>
      <c r="AY25" s="303">
        <f>IF((未改造舰娘!$BJ21+未改造舰娘!$BN21*$C$4)=0,"",(未改造舰娘!$BJ21+未改造舰娘!$BN21*$C$4))</f>
        <v>2</v>
      </c>
      <c r="AZ25" s="500">
        <f>IF(未改造舰娘!BC21="","",未改造舰娘!BC21)</f>
        <v>60</v>
      </c>
      <c r="BA25" s="500">
        <f>IF(未改造舰娘!BD21="","",未改造舰娘!BD21)</f>
        <v>0</v>
      </c>
      <c r="BB25" s="500">
        <f>IF(未改造舰娘!BE21="","",未改造舰娘!BE21)</f>
        <v>54</v>
      </c>
      <c r="BC25" s="498">
        <f>IF(未改造舰娘!BF21="","",未改造舰娘!BF21)</f>
        <v>76</v>
      </c>
      <c r="BD25" s="125" t="s">
        <v>1305</v>
      </c>
      <c r="BE25" s="506">
        <v>0.18055555555555555</v>
      </c>
      <c r="BF25" s="306" t="str">
        <f>IF(未改造舰娘!$BQ21="","",未改造舰娘!$BQ21)</f>
        <v>8-1-CDEFGHIJKL,8-2-DEFGHIJKLM,8-3-DEFGHIJKL</v>
      </c>
      <c r="BG25" s="306" t="str">
        <f>IF(未改造舰娘!$BR21="","",未改造舰娘!$BR21)</f>
        <v>极地奏鸣曲 Ex-1-JK,Ex-2-DEFGHIJKLMN,Ex-4-CEFGJKMNOP,Ex-4-2-CDEFGHIJL,Ex-4-3-EIM；轰隆轰隆大作战 Ex-2-BCEFGHJL,Ex-4-DFGHIM,Ex-7-DGHJL,Ex-9-BDFGHIKLMOPQ；扑火之蛾 Ex-4-CDEFGHIJKLMN,Ex-9-EFGJKLMN；未命名 Ex-2-BCDEFGHIJNOβ,Ex-4-ABCDEIJKLMNOPQRTβ,Ex-8-BCDEFGHIJNOβ,Ex-10-ABCDEIJKLMNOPQRTβ；决战九段坂 Ex-2-Q,Ex-8-Q；中间岛战役 Ex-1-D,Ex-2-G,Ex-3-CDEFGJL,Ex-4-ABCDFGHK,Ex-5-A,Ex-6-BDE,Ex-7-BDEG,Ex-8-BCDEJL,Ex-9-ABCDFGHK；两周年活动 地狱群岛攻略作战-ABCDFKM；急速东方快车 Ex-3-ABCDEFGIJLMNOPR,Ex-4-ABCEFHIJKLMNOPQR,Ex-5-ABCDEFGHJKLMNO,Ex-6-ABCDEFGIJLMNOPR,Ex-7-ABCEFHIJKLMNOQ；所罗门之晓 Ex-3-ABCDEFGHIJKMNOPQ,Ex-5-ABCDEFGHIJKLNPQR,Ex-6-ABCDEFGHJKL,Ex-8-ABCDEFGHIJKMNOPQ,Ex-10-ABCDEFGHIJKLNPQR；地狱群岛攻略作战 Ex-2-I,Ex-3-I,Ex-4-CDEFHKMN,Ex-6-BCEFI,Ex-7-DFGI,Ex-8-ABCDEFGHJKMN；熔炉大混战 Ex-3-L,Ex-5-L,Ex-8-CDEFGHIJ,Ex-12-CDEFGHIJKL</v>
      </c>
      <c r="BH25" s="306"/>
      <c r="BU25" s="304">
        <f>IFERROR(VLOOKUP(AL25,装备!$B:$C,2,0),0)</f>
        <v>4</v>
      </c>
      <c r="BV25" s="304">
        <f>IFERROR(VLOOKUP($AL25,装备!$B:$Q,5,0),0)</f>
        <v>0</v>
      </c>
      <c r="BW25" s="304">
        <f>IFERROR(VLOOKUP($AL25,装备!$B:$Q,6,0),0)</f>
        <v>14</v>
      </c>
      <c r="BX25" s="304">
        <f>IFERROR(VLOOKUP($AL25,装备!$B:$Q,7,0),0)</f>
        <v>0</v>
      </c>
      <c r="BY25" s="304">
        <f>IFERROR(VLOOKUP($AL25,装备!$B:$Q,8,0),0)</f>
        <v>0</v>
      </c>
      <c r="BZ25" s="304">
        <f>IFERROR(VLOOKUP($AL25,装备!$B:$Q,9,0),0)</f>
        <v>0</v>
      </c>
      <c r="CA25" s="304">
        <f>IFERROR(VLOOKUP($AL25,装备!$B:$Q,10,0),0)</f>
        <v>0</v>
      </c>
      <c r="CB25" s="304">
        <f>IFERROR(VLOOKUP($AL25,装备!$B:$Q,11,0),0)</f>
        <v>2</v>
      </c>
      <c r="CC25" s="304" t="str">
        <f>IFERROR(VLOOKUP($AL25,装备!$B:$Q,12,0),0)</f>
        <v>长</v>
      </c>
      <c r="CD25" s="304">
        <f>IFERROR(VLOOKUP($AL25,装备!$B:$Q,13,0),0)</f>
        <v>0</v>
      </c>
      <c r="CE25" s="304">
        <f>IFERROR(VLOOKUP($AL25,装备!$B:$Q,14,0),0)</f>
        <v>0</v>
      </c>
      <c r="CF25" s="304">
        <f>IFERROR(VLOOKUP($AL25,装备!$B:$Q,16,0),0)</f>
        <v>5</v>
      </c>
      <c r="CG25" s="304">
        <f>IFERROR(VLOOKUP($AL25,装备!$B:$Q,5,0),0)</f>
        <v>0</v>
      </c>
      <c r="CH25" s="304">
        <f>IFERROR(VLOOKUP(AM25,装备!$B:$C,2,0),0)</f>
        <v>4</v>
      </c>
      <c r="CI25" s="304">
        <f>IFERROR(VLOOKUP($AM25,装备!$B:$Q,5,0),0)</f>
        <v>0</v>
      </c>
      <c r="CJ25" s="304">
        <f>IFERROR(VLOOKUP($AM25,装备!$B:$Q,6,0),0)</f>
        <v>2</v>
      </c>
      <c r="CK25" s="304">
        <f>IFERROR(VLOOKUP($AM25,装备!$B:$Q,7,0),0)</f>
        <v>0</v>
      </c>
      <c r="CL25" s="304">
        <f>IFERROR(VLOOKUP($AM25,装备!$B:$Q,8,0),0)</f>
        <v>0</v>
      </c>
      <c r="CM25" s="304">
        <f>IFERROR(VLOOKUP($AM25,装备!$B:$Q,9,0),0)</f>
        <v>0</v>
      </c>
      <c r="CN25" s="304">
        <f>IFERROR(VLOOKUP($AM25,装备!$B:$Q,10,0),0)</f>
        <v>0</v>
      </c>
      <c r="CO25" s="304">
        <f>IFERROR(VLOOKUP($AM25,装备!$B:$Q,11,0),0)</f>
        <v>0</v>
      </c>
      <c r="CP25" s="304" t="str">
        <f>IFERROR(VLOOKUP($AM25,装备!$B:$Q,12,0),0)</f>
        <v>短</v>
      </c>
      <c r="CQ25" s="304">
        <f>IFERROR(VLOOKUP($AM25,装备!$B:$Q,13,0),0)</f>
        <v>0</v>
      </c>
      <c r="CR25" s="304">
        <f>IFERROR(VLOOKUP($AM25,装备!$B:$Q,14,0),0)</f>
        <v>0</v>
      </c>
      <c r="CS25" s="304">
        <f>IFERROR(VLOOKUP($AM25,装备!$B:$Q,16,0),0)</f>
        <v>5</v>
      </c>
      <c r="CT25" s="304">
        <f>IFERROR(VLOOKUP($AM25,装备!$B:$Q,5,0),0)</f>
        <v>0</v>
      </c>
      <c r="CU25" s="304">
        <f>IFERROR(VLOOKUP(AN25,装备!$B:$C,2,0),0)</f>
        <v>5</v>
      </c>
      <c r="CV25" s="304">
        <f>IFERROR(VLOOKUP($AN25,装备!$B:$Q,5,0),0)</f>
        <v>0</v>
      </c>
      <c r="CW25" s="304">
        <f>IFERROR(VLOOKUP($AN25,装备!$B:$Q,6,0),0)</f>
        <v>2</v>
      </c>
      <c r="CX25" s="304">
        <f>IFERROR(VLOOKUP($AN25,装备!$B:$Q,7,0),0)</f>
        <v>0</v>
      </c>
      <c r="CY25" s="304">
        <f>IFERROR(VLOOKUP($AN25,装备!$B:$Q,8,0),0)</f>
        <v>0</v>
      </c>
      <c r="CZ25" s="304">
        <f>IFERROR(VLOOKUP($AN25,装备!$B:$Q,9,0),0)</f>
        <v>0</v>
      </c>
      <c r="DA25" s="304">
        <f>IFERROR(VLOOKUP($AN25,装备!$B:$Q,10,0),0)</f>
        <v>0</v>
      </c>
      <c r="DB25" s="304">
        <f>IFERROR(VLOOKUP($AN25,装备!$B:$Q,11,0),0)</f>
        <v>1</v>
      </c>
      <c r="DC25" s="304" t="str">
        <f>IFERROR(VLOOKUP($AN25,装备!$B:$Q,12,0),0)</f>
        <v>短</v>
      </c>
      <c r="DD25" s="304">
        <f>IFERROR(VLOOKUP($AN25,装备!$B:$Q,13,0),0)</f>
        <v>0</v>
      </c>
      <c r="DE25" s="304">
        <f>IFERROR(VLOOKUP($AN25,装备!$B:$Q,14,0),0)</f>
        <v>0</v>
      </c>
      <c r="DF25" s="304">
        <f>IFERROR(VLOOKUP($AN25,装备!$B:$Q,16,0),0)</f>
        <v>9</v>
      </c>
      <c r="DG25" s="304">
        <f>IFERROR(VLOOKUP($AN25,装备!$B:$Q,5,0),0)</f>
        <v>0</v>
      </c>
      <c r="DH25" s="304">
        <f>IFERROR(VLOOKUP(AO25,装备!$B:$C,2,0),0)</f>
        <v>0</v>
      </c>
      <c r="DI25" s="304">
        <f>IFERROR(VLOOKUP($AO25,装备!$B:$Q,5,0),0)</f>
        <v>0</v>
      </c>
      <c r="DJ25" s="304">
        <f>IFERROR(VLOOKUP($AO25,装备!$B:$Q,6,0),0)</f>
        <v>0</v>
      </c>
      <c r="DK25" s="304">
        <f>IFERROR(VLOOKUP($AO25,装备!$B:$Q,7,0),0)</f>
        <v>0</v>
      </c>
      <c r="DL25" s="304">
        <f>IFERROR(VLOOKUP($AO25,装备!$B:$Q,8,0),0)</f>
        <v>0</v>
      </c>
      <c r="DM25" s="304">
        <f>IFERROR(VLOOKUP($AO25,装备!$B:$Q,9,0),0)</f>
        <v>0</v>
      </c>
      <c r="DN25" s="304">
        <f>IFERROR(VLOOKUP($AO25,装备!$B:$Q,10,0),0)</f>
        <v>0</v>
      </c>
      <c r="DO25" s="304">
        <f>IFERROR(VLOOKUP($AO25,装备!$B:$Q,11,0),0)</f>
        <v>0</v>
      </c>
      <c r="DP25" s="304">
        <f>IFERROR(VLOOKUP($AO25,装备!$B:$Q,12,0),0)</f>
        <v>0</v>
      </c>
      <c r="DQ25" s="304">
        <f>IFERROR(VLOOKUP($AO25,装备!$B:$Q,13,0),0)</f>
        <v>0</v>
      </c>
      <c r="DR25" s="304">
        <f>IFERROR(VLOOKUP($AO25,装备!$B:$Q,14,0),0)</f>
        <v>0</v>
      </c>
      <c r="DS25" s="304">
        <f>IFERROR(VLOOKUP($AO25,装备!$B:$Q,16,0),0)</f>
        <v>0</v>
      </c>
      <c r="DT25" s="304">
        <f>IFERROR(VLOOKUP($AO25,装备!$B:$Q,5,0),0)</f>
        <v>0</v>
      </c>
    </row>
    <row r="26" spans="1:124" hidden="1">
      <c r="A26" s="301">
        <f>未改造舰娘!$A22</f>
        <v>10002113</v>
      </c>
      <c r="B26" s="354" t="s">
        <v>912</v>
      </c>
      <c r="C26" s="323"/>
      <c r="D26" s="323">
        <f t="shared" si="0"/>
        <v>110</v>
      </c>
      <c r="E26" s="303">
        <f>未改造舰娘!$C22</f>
        <v>5</v>
      </c>
      <c r="F26" s="304" t="str">
        <f>未改造舰娘!$D22</f>
        <v>战巡</v>
      </c>
      <c r="G26" s="304" t="str">
        <f>未改造舰娘!$E22</f>
        <v>大型</v>
      </c>
      <c r="H26" s="304" t="str">
        <f>未改造舰娘!$F22</f>
        <v>主力舰</v>
      </c>
      <c r="I26" s="460">
        <f>未改造舰娘!$AR22</f>
        <v>4</v>
      </c>
      <c r="J26" s="304" t="str">
        <f>未改造舰娘!$G22</f>
        <v>美国</v>
      </c>
      <c r="K26" s="312">
        <f>未改造舰娘!$H22+(BV26+CI26+CV26+DI26)*$C$2</f>
        <v>58</v>
      </c>
      <c r="L26" s="304">
        <f>未改造舰娘!$I22</f>
        <v>2</v>
      </c>
      <c r="M26" s="304">
        <f>未改造舰娘!$J22</f>
        <v>2</v>
      </c>
      <c r="N26" s="518">
        <f>未改造舰娘!$K22</f>
        <v>3</v>
      </c>
      <c r="O26" s="304">
        <f>未改造舰娘!$L22+((CE26+CR26+DE26+DR26)*$C$2)</f>
        <v>15</v>
      </c>
      <c r="P26" s="304" t="str">
        <f>IF($C$2=1,(IF(ISERROR(FIND("超长",未改造舰娘!$M22&amp;CC26&amp;CP26&amp;DC26&amp;DP26,1)),IF(ISERROR(FIND("长",未改造舰娘!$M22&amp;CC26&amp;CP26&amp;DC26&amp;DP26,1)),IF(ISERROR(FIND("中",未改造舰娘!$M22&amp;CC26&amp;CP26&amp;DC26&amp;DP26,1)),IF(ISERROR(FIND("短",未改造舰娘!$M22&amp;CC26&amp;CP26&amp;DC26&amp;DP26,1)),IF(ISERROR(FIND("无",未改造舰娘!$M22&amp;CC26&amp;CP26&amp;DC26&amp;DP26,1)),0,"无"),"短"),"中"),"长"),"超长")),未改造舰娘!$M22)</f>
        <v>长</v>
      </c>
      <c r="Q26" s="303">
        <f>未改造舰娘!$N22</f>
        <v>33</v>
      </c>
      <c r="R26" s="304">
        <f>(未改造舰娘!$P22)+(未改造舰娘!$Q22)*$C$3+((BW26+CJ26+CW26+DJ26)*$C$2)</f>
        <v>85</v>
      </c>
      <c r="S26" s="304">
        <f>(未改造舰娘!$R22)+(未改造舰娘!$S22)*$C$3+((BY26+CL26+CY26+DL26)*$C$2)</f>
        <v>0</v>
      </c>
      <c r="T26" s="304">
        <f>(未改造舰娘!$T22)+(未改造舰娘!$U22)*$C$3+((BX26+CK26+CX26+DK26)*$C$2)</f>
        <v>69</v>
      </c>
      <c r="U26" s="304">
        <f>(未改造舰娘!$V22)+(未改造舰娘!$W22)*$C$3+((CG26+CT26+DG26+DT26)*$C$2)</f>
        <v>100</v>
      </c>
      <c r="V26" s="305">
        <f>INT((((未改造舰娘!$Y22)-(未改造舰娘!$X22))*(((IF(D26=0,C26,D26))-1)/99))+未改造舰娘!$X22)+((CB26+CO26+DB26+DO26)*$C$2)</f>
        <v>96</v>
      </c>
      <c r="W26" s="304">
        <f>INT((((未改造舰娘!$AA22)-(未改造舰娘!$Z22))*(((IF(D26=0,C26,D26))-1)/99))+未改造舰娘!$Z22)+((CD26+CQ26+DD26+DQ26)*$C$2)</f>
        <v>64</v>
      </c>
      <c r="X26" s="304">
        <f>INT((((未改造舰娘!$AC22)-(未改造舰娘!$AB22))*(((IF(D26=0,C26,D26))-1)/99))+未改造舰娘!$AB22)+((CA26+CN26+DA26+DN26)*$C$2)</f>
        <v>45</v>
      </c>
      <c r="Y26" s="303">
        <f>INT((((未改造舰娘!$AE22)-(未改造舰娘!$AD22))*(((IF(D26=0,C26,D26))-1)/99))+未改造舰娘!$AD22)+((BZ26+CM26+CZ26+DM26)*$C$2)</f>
        <v>0</v>
      </c>
      <c r="Z26" s="474">
        <f>IF(未改造舰娘!$AF22=0,"",未改造舰娘!$AF22)</f>
        <v>4</v>
      </c>
      <c r="AA26" s="304">
        <f>IF(未改造舰娘!$AG22="","",未改造舰娘!$AG22)</f>
        <v>4</v>
      </c>
      <c r="AB26" s="304">
        <f>IF(未改造舰娘!$AH22="","",未改造舰娘!$AH22)</f>
        <v>4</v>
      </c>
      <c r="AC26" s="304">
        <f>IF(未改造舰娘!$AI22="","",未改造舰娘!$AI22)</f>
        <v>4</v>
      </c>
      <c r="AD26" s="304">
        <f>IF(未改造舰娘!$AJ22="","",未改造舰娘!$AJ22)</f>
        <v>16</v>
      </c>
      <c r="AE26" s="305">
        <f>IF(未改造舰娘!$AK22="","",未改造舰娘!$AK22)</f>
        <v>82</v>
      </c>
      <c r="AF26" s="304">
        <f>IF(未改造舰娘!$AL22="","",未改造舰娘!$AL22)</f>
        <v>3000</v>
      </c>
      <c r="AG26" s="304">
        <f>IF(未改造舰娘!$AM22="","",未改造舰娘!$AM22)</f>
        <v>3000</v>
      </c>
      <c r="AH26" s="304">
        <f>IF(未改造舰娘!$AN22="","",未改造舰娘!$AN22)</f>
        <v>3500</v>
      </c>
      <c r="AI26" s="304">
        <f>IF(未改造舰娘!$AO22="","",未改造舰娘!$AO22)</f>
        <v>2000</v>
      </c>
      <c r="AJ26" s="304" t="str">
        <f>IF(未改造舰娘!$AP22="","",未改造舰娘!$AP22)</f>
        <v>战列核心</v>
      </c>
      <c r="AK26" s="303">
        <f>IF(未改造舰娘!$AQ22="","",未改造舰娘!$AQ22)</f>
        <v>24</v>
      </c>
      <c r="AL26" s="306" t="str">
        <f>IF(未改造舰娘!$AS22="","",未改造舰娘!$AS22)</f>
        <v>U国三联12英寸炮</v>
      </c>
      <c r="AM26" s="306" t="str">
        <f>IF(未改造舰娘!$AT22="","",未改造舰娘!$AT22)</f>
        <v>U国双联5英寸平高两用炮</v>
      </c>
      <c r="AN26" s="306" t="str">
        <f>IF(未改造舰娘!$AU22="","",未改造舰娘!$AU22)</f>
        <v>U国博福斯40毫米防空炮(四联)</v>
      </c>
      <c r="AO26" s="306" t="str">
        <f>IF(未改造舰娘!$AV22="","",未改造舰娘!$AV22)</f>
        <v/>
      </c>
      <c r="AP26" s="307" t="str">
        <f>IF(未改造舰娘!$AW22="","",未改造舰娘!$AW22)</f>
        <v/>
      </c>
      <c r="AQ26" s="308" t="str">
        <f>IF(未改造舰娘!$AX22="","",未改造舰娘!$AX22)</f>
        <v/>
      </c>
      <c r="AR26" s="304">
        <f>IF(未改造舰娘!$AY22="","",未改造舰娘!$AY22)</f>
        <v>80</v>
      </c>
      <c r="AS26" s="304">
        <f>IF(未改造舰娘!$AZ22="","",未改造舰娘!$AZ22)</f>
        <v>120</v>
      </c>
      <c r="AT26" s="304">
        <f>IF(未改造舰娘!$BA22="","",未改造舰娘!$BA22)</f>
        <v>2.88</v>
      </c>
      <c r="AU26" s="304">
        <f>IF(未改造舰娘!$BB22="","",未改造舰娘!$BB22)</f>
        <v>5.4</v>
      </c>
      <c r="AV26" s="305">
        <f>IF((未改造舰娘!$BG22+未改造舰娘!$BK22*$C$4)=0,"",(未改造舰娘!$BG22+未改造舰娘!$BK22*$C$4))</f>
        <v>40</v>
      </c>
      <c r="AW26" s="304">
        <f>IF((未改造舰娘!$BH22+未改造舰娘!$BL22*$C$4)=0,"",(未改造舰娘!$BH22+未改造舰娘!$BL22*$C$4))</f>
        <v>65</v>
      </c>
      <c r="AX26" s="304">
        <f>IF((未改造舰娘!$BI22+未改造舰娘!$BM22*$C$4)=0,"",(未改造舰娘!$BI22+未改造舰娘!$BM22*$C$4))</f>
        <v>57</v>
      </c>
      <c r="AY26" s="303">
        <f>IF((未改造舰娘!$BJ22+未改造舰娘!$BN22*$C$4)=0,"",(未改造舰娘!$BJ22+未改造舰娘!$BN22*$C$4))</f>
        <v>2</v>
      </c>
      <c r="AZ26" s="500">
        <f>IF(未改造舰娘!BC22="","",未改造舰娘!BC22)</f>
        <v>60</v>
      </c>
      <c r="BA26" s="500">
        <f>IF(未改造舰娘!BD22="","",未改造舰娘!BD22)</f>
        <v>0</v>
      </c>
      <c r="BB26" s="500">
        <f>IF(未改造舰娘!BE22="","",未改造舰娘!BE22)</f>
        <v>54</v>
      </c>
      <c r="BC26" s="498">
        <f>IF(未改造舰娘!BF22="","",未改造舰娘!BF22)</f>
        <v>76</v>
      </c>
      <c r="BD26" s="125" t="s">
        <v>1304</v>
      </c>
      <c r="BE26" s="506">
        <v>0.18055555555555555</v>
      </c>
      <c r="BF26" s="306" t="str">
        <f>IF(未改造舰娘!$BQ22="","",未改造舰娘!$BQ22)</f>
        <v>3-3-K,3-4-BCDGHIJ,4-3-H,4-4-CDEHIKL,5-3-CEFGH,5-4-CDEGH,5-5-DEFGHI,6-2-DEFGHIJLM,6-4-BCDEFGHIKL,7-1-CDFGHIJKLMN,7-2-DEGHJKLM,7-3-ADEFGHIKLN,7-4-CDEFIJKLM,7-5-CDEFGHIJKLMOQ,8-1-CDEFGHIJKL,8-2-DEFGHIJKLM,8-3-DEFGHIJKL</v>
      </c>
      <c r="BG26" s="306" t="str">
        <f>IF(未改造舰娘!$BR22="","",未改造舰娘!$BR22)</f>
        <v>极地奏鸣曲 Ex-1-JK,Ex-1-2-CDEHIKL,Ex-2-2-CEFGH,Ex-2-3-DEFGHI,Ex-3-CDEGHIJKMNOPQ,Ex-3-2-DFGIJMK,Ex-3-4-BCEFGHIKL,Ex-4-CEFGJKMNOP,Ex-4-1-CFGHIJKN,Ex-4-2-DEHKLMCDEFGHIJL,Ex-4-3-ADEFGHILNEIJM,Ex-4-4-CEFIJKM,Ex-4-5-CDEFGHKLQ,Ex-3-3-CHIJ；轰隆轰隆大作战 Ex-1-I,Ex-3-DGHJL,Ex-5-DFHIKLMOPQ,Ex-8-ABCDFGHIM；扑火之蛾 Ex-3-DEFGHIJKLM,Ex-5-DEGHIJKLMN,Ex-8-DFHJKM,Ex-10-DGIJKLMN；未命名 Ex-2-BCDEFGHIJNOβ,Ex-4-ABCDEJKLMNOPQRTβ,Ex-8-BCDEFGHIJNOβ,Ex-10-ABCDEIJKLMNOPQRTβ；决战九段坂 Ex-2-Q,Ex-8-Q；中间岛战役 Ex-1-D,Ex-2-G,Ex-3-CDEFGJL,Ex-4-ABCDFGHK,Ex-5-A,Ex-6-BDE,Ex-7-BDEG,Ex-8-BCDEJL,Ex-9-ABCDFGHK；两周年活动 地狱群岛攻略作战-ABCDFKM,中间岛战役-ACDFGK；急速东方快车 Ex-3-ABCDEFGIJLMNOPR,Ex-4-ABCEFHIJKLMNOPQR,Ex-5-ABCDEFGHJKLMNO,Ex-6-ABCDEFGIJLMNOPR,Ex-7-ABCEFHIJKLMNOQ；所罗门之晓 Ex-3-ABCDEFGHIJKMNOPQ,Ex-5-ABCDEFGHIJKLNPQR,Ex-6-ABCDEFGHJKL,Ex-8-ABCDEFGHIJKMNOPQ,Ex-10-ABCDEFGHIJKLNPQR；地狱群岛攻略作战 Ex-2-I,Ex-3-I,Ex-4-CDEFHKM,Ex-6-BCDEI,Ex-7-FGHI,Ex-8-ABCDEFGHKMN；熔炉大混战 Ex-5-L,Ex-7-DEFGHIJKLMN,Ex-10-DEFGHJKL,Ex-14-DEFGHIJKLMN</v>
      </c>
      <c r="BH26" s="306"/>
      <c r="BU26" s="304">
        <f>IFERROR(VLOOKUP(AL26,装备!$B:$C,2,0),0)</f>
        <v>4</v>
      </c>
      <c r="BV26" s="304">
        <f>IFERROR(VLOOKUP($AL26,装备!$B:$Q,5,0),0)</f>
        <v>0</v>
      </c>
      <c r="BW26" s="304">
        <f>IFERROR(VLOOKUP($AL26,装备!$B:$Q,6,0),0)</f>
        <v>14</v>
      </c>
      <c r="BX26" s="304">
        <f>IFERROR(VLOOKUP($AL26,装备!$B:$Q,7,0),0)</f>
        <v>0</v>
      </c>
      <c r="BY26" s="304">
        <f>IFERROR(VLOOKUP($AL26,装备!$B:$Q,8,0),0)</f>
        <v>0</v>
      </c>
      <c r="BZ26" s="304">
        <f>IFERROR(VLOOKUP($AL26,装备!$B:$Q,9,0),0)</f>
        <v>0</v>
      </c>
      <c r="CA26" s="304">
        <f>IFERROR(VLOOKUP($AL26,装备!$B:$Q,10,0),0)</f>
        <v>0</v>
      </c>
      <c r="CB26" s="304">
        <f>IFERROR(VLOOKUP($AL26,装备!$B:$Q,11,0),0)</f>
        <v>2</v>
      </c>
      <c r="CC26" s="304" t="str">
        <f>IFERROR(VLOOKUP($AL26,装备!$B:$Q,12,0),0)</f>
        <v>长</v>
      </c>
      <c r="CD26" s="304">
        <f>IFERROR(VLOOKUP($AL26,装备!$B:$Q,13,0),0)</f>
        <v>0</v>
      </c>
      <c r="CE26" s="304">
        <f>IFERROR(VLOOKUP($AL26,装备!$B:$Q,14,0),0)</f>
        <v>0</v>
      </c>
      <c r="CF26" s="304">
        <f>IFERROR(VLOOKUP($AL26,装备!$B:$Q,16,0),0)</f>
        <v>5</v>
      </c>
      <c r="CG26" s="304">
        <f>IFERROR(VLOOKUP($AL26,装备!$B:$Q,5,0),0)</f>
        <v>0</v>
      </c>
      <c r="CH26" s="304">
        <f>IFERROR(VLOOKUP(AM26,装备!$B:$C,2,0),0)</f>
        <v>4</v>
      </c>
      <c r="CI26" s="304">
        <f>IFERROR(VLOOKUP($AM26,装备!$B:$Q,5,0),0)</f>
        <v>0</v>
      </c>
      <c r="CJ26" s="304">
        <f>IFERROR(VLOOKUP($AM26,装备!$B:$Q,6,0),0)</f>
        <v>2</v>
      </c>
      <c r="CK26" s="304">
        <f>IFERROR(VLOOKUP($AM26,装备!$B:$Q,7,0),0)</f>
        <v>0</v>
      </c>
      <c r="CL26" s="304">
        <f>IFERROR(VLOOKUP($AM26,装备!$B:$Q,8,0),0)</f>
        <v>0</v>
      </c>
      <c r="CM26" s="304">
        <f>IFERROR(VLOOKUP($AM26,装备!$B:$Q,9,0),0)</f>
        <v>0</v>
      </c>
      <c r="CN26" s="304">
        <f>IFERROR(VLOOKUP($AM26,装备!$B:$Q,10,0),0)</f>
        <v>0</v>
      </c>
      <c r="CO26" s="304">
        <f>IFERROR(VLOOKUP($AM26,装备!$B:$Q,11,0),0)</f>
        <v>0</v>
      </c>
      <c r="CP26" s="304" t="str">
        <f>IFERROR(VLOOKUP($AM26,装备!$B:$Q,12,0),0)</f>
        <v>短</v>
      </c>
      <c r="CQ26" s="304">
        <f>IFERROR(VLOOKUP($AM26,装备!$B:$Q,13,0),0)</f>
        <v>0</v>
      </c>
      <c r="CR26" s="304">
        <f>IFERROR(VLOOKUP($AM26,装备!$B:$Q,14,0),0)</f>
        <v>0</v>
      </c>
      <c r="CS26" s="304">
        <f>IFERROR(VLOOKUP($AM26,装备!$B:$Q,16,0),0)</f>
        <v>5</v>
      </c>
      <c r="CT26" s="304">
        <f>IFERROR(VLOOKUP($AM26,装备!$B:$Q,5,0),0)</f>
        <v>0</v>
      </c>
      <c r="CU26" s="304">
        <f>IFERROR(VLOOKUP(AN26,装备!$B:$C,2,0),0)</f>
        <v>5</v>
      </c>
      <c r="CV26" s="304">
        <f>IFERROR(VLOOKUP($AN26,装备!$B:$Q,5,0),0)</f>
        <v>0</v>
      </c>
      <c r="CW26" s="304">
        <f>IFERROR(VLOOKUP($AN26,装备!$B:$Q,6,0),0)</f>
        <v>2</v>
      </c>
      <c r="CX26" s="304">
        <f>IFERROR(VLOOKUP($AN26,装备!$B:$Q,7,0),0)</f>
        <v>0</v>
      </c>
      <c r="CY26" s="304">
        <f>IFERROR(VLOOKUP($AN26,装备!$B:$Q,8,0),0)</f>
        <v>0</v>
      </c>
      <c r="CZ26" s="304">
        <f>IFERROR(VLOOKUP($AN26,装备!$B:$Q,9,0),0)</f>
        <v>0</v>
      </c>
      <c r="DA26" s="304">
        <f>IFERROR(VLOOKUP($AN26,装备!$B:$Q,10,0),0)</f>
        <v>0</v>
      </c>
      <c r="DB26" s="304">
        <f>IFERROR(VLOOKUP($AN26,装备!$B:$Q,11,0),0)</f>
        <v>1</v>
      </c>
      <c r="DC26" s="304" t="str">
        <f>IFERROR(VLOOKUP($AN26,装备!$B:$Q,12,0),0)</f>
        <v>短</v>
      </c>
      <c r="DD26" s="304">
        <f>IFERROR(VLOOKUP($AN26,装备!$B:$Q,13,0),0)</f>
        <v>0</v>
      </c>
      <c r="DE26" s="304">
        <f>IFERROR(VLOOKUP($AN26,装备!$B:$Q,14,0),0)</f>
        <v>0</v>
      </c>
      <c r="DF26" s="304">
        <f>IFERROR(VLOOKUP($AN26,装备!$B:$Q,16,0),0)</f>
        <v>9</v>
      </c>
      <c r="DG26" s="304">
        <f>IFERROR(VLOOKUP($AN26,装备!$B:$Q,5,0),0)</f>
        <v>0</v>
      </c>
      <c r="DH26" s="304">
        <f>IFERROR(VLOOKUP(AO26,装备!$B:$C,2,0),0)</f>
        <v>0</v>
      </c>
      <c r="DI26" s="304">
        <f>IFERROR(VLOOKUP($AO26,装备!$B:$Q,5,0),0)</f>
        <v>0</v>
      </c>
      <c r="DJ26" s="304">
        <f>IFERROR(VLOOKUP($AO26,装备!$B:$Q,6,0),0)</f>
        <v>0</v>
      </c>
      <c r="DK26" s="304">
        <f>IFERROR(VLOOKUP($AO26,装备!$B:$Q,7,0),0)</f>
        <v>0</v>
      </c>
      <c r="DL26" s="304">
        <f>IFERROR(VLOOKUP($AO26,装备!$B:$Q,8,0),0)</f>
        <v>0</v>
      </c>
      <c r="DM26" s="304">
        <f>IFERROR(VLOOKUP($AO26,装备!$B:$Q,9,0),0)</f>
        <v>0</v>
      </c>
      <c r="DN26" s="304">
        <f>IFERROR(VLOOKUP($AO26,装备!$B:$Q,10,0),0)</f>
        <v>0</v>
      </c>
      <c r="DO26" s="304">
        <f>IFERROR(VLOOKUP($AO26,装备!$B:$Q,11,0),0)</f>
        <v>0</v>
      </c>
      <c r="DP26" s="304">
        <f>IFERROR(VLOOKUP($AO26,装备!$B:$Q,12,0),0)</f>
        <v>0</v>
      </c>
      <c r="DQ26" s="304">
        <f>IFERROR(VLOOKUP($AO26,装备!$B:$Q,13,0),0)</f>
        <v>0</v>
      </c>
      <c r="DR26" s="304">
        <f>IFERROR(VLOOKUP($AO26,装备!$B:$Q,14,0),0)</f>
        <v>0</v>
      </c>
      <c r="DS26" s="304">
        <f>IFERROR(VLOOKUP($AO26,装备!$B:$Q,16,0),0)</f>
        <v>0</v>
      </c>
      <c r="DT26" s="304">
        <f>IFERROR(VLOOKUP($AO26,装备!$B:$Q,5,0),0)</f>
        <v>0</v>
      </c>
    </row>
    <row r="27" spans="1:124">
      <c r="A27" s="301">
        <f>未改造舰娘!$A23</f>
        <v>10002213</v>
      </c>
      <c r="B27" s="354" t="s">
        <v>566</v>
      </c>
      <c r="C27" s="323"/>
      <c r="D27" s="323">
        <f t="shared" si="0"/>
        <v>110</v>
      </c>
      <c r="E27" s="303">
        <f>未改造舰娘!$C23</f>
        <v>5</v>
      </c>
      <c r="F27" s="304" t="str">
        <f>未改造舰娘!$D23</f>
        <v>航母</v>
      </c>
      <c r="G27" s="304" t="str">
        <f>未改造舰娘!$E23</f>
        <v>大型</v>
      </c>
      <c r="H27" s="304" t="str">
        <f>未改造舰娘!$F23</f>
        <v>主力舰</v>
      </c>
      <c r="I27" s="460">
        <f>未改造舰娘!$AR23</f>
        <v>4</v>
      </c>
      <c r="J27" s="304" t="str">
        <f>未改造舰娘!$G23</f>
        <v>日本</v>
      </c>
      <c r="K27" s="312">
        <f>未改造舰娘!$H23+(BV27+CI27+CV27+DI27)*$C$2</f>
        <v>69</v>
      </c>
      <c r="L27" s="304">
        <f>未改造舰娘!$I23</f>
        <v>-1</v>
      </c>
      <c r="M27" s="304">
        <f>未改造舰娘!$J23</f>
        <v>3</v>
      </c>
      <c r="N27" s="518">
        <f>未改造舰娘!$K23</f>
        <v>3</v>
      </c>
      <c r="O27" s="304">
        <f>未改造舰娘!$L23+((CE27+CR27+DE27+DR27)*$C$2)</f>
        <v>10</v>
      </c>
      <c r="P27" s="304" t="str">
        <f>IF($C$2=1,(IF(ISERROR(FIND("超长",未改造舰娘!$M23&amp;CC27&amp;CP27&amp;DC27&amp;DP27,1)),IF(ISERROR(FIND("长",未改造舰娘!$M23&amp;CC27&amp;CP27&amp;DC27&amp;DP27,1)),IF(ISERROR(FIND("中",未改造舰娘!$M23&amp;CC27&amp;CP27&amp;DC27&amp;DP27,1)),IF(ISERROR(FIND("短",未改造舰娘!$M23&amp;CC27&amp;CP27&amp;DC27&amp;DP27,1)),IF(ISERROR(FIND("无",未改造舰娘!$M23&amp;CC27&amp;CP27&amp;DC27&amp;DP27,1)),0,"无"),"短"),"中"),"长"),"超长")),未改造舰娘!$M23)</f>
        <v>短</v>
      </c>
      <c r="Q27" s="303">
        <f>未改造舰娘!$N23</f>
        <v>31.2</v>
      </c>
      <c r="R27" s="304">
        <f>(未改造舰娘!$P23)+(未改造舰娘!$Q23)*$C$3+((BW27+CJ27+CW27+DJ27)*$C$2)</f>
        <v>40</v>
      </c>
      <c r="S27" s="304">
        <f>(未改造舰娘!$R23)+(未改造舰娘!$S23)*$C$3+((BY27+CL27+CY27+DL27)*$C$2)</f>
        <v>0</v>
      </c>
      <c r="T27" s="304">
        <f>(未改造舰娘!$T23)+(未改造舰娘!$U23)*$C$3+((BX27+CK27+CX27+DK27)*$C$2)</f>
        <v>55</v>
      </c>
      <c r="U27" s="304">
        <f>(未改造舰娘!$V23)+(未改造舰娘!$W23)*$C$3+((CG27+CT27+DG27+DT27)*$C$2)</f>
        <v>57</v>
      </c>
      <c r="V27" s="305">
        <f>INT((((未改造舰娘!$Y23)-(未改造舰娘!$X23))*(((IF(D27=0,C27,D27))-1)/99))+未改造舰娘!$X23)+((CB27+CO27+DB27+DO27)*$C$2)</f>
        <v>96</v>
      </c>
      <c r="W27" s="304">
        <f>INT((((未改造舰娘!$AA23)-(未改造舰娘!$Z23))*(((IF(D27=0,C27,D27))-1)/99))+未改造舰娘!$Z23)+((CD27+CQ27+DD27+DQ27)*$C$2)</f>
        <v>52</v>
      </c>
      <c r="X27" s="304">
        <f>INT((((未改造舰娘!$AC23)-(未改造舰娘!$AB23))*(((IF(D27=0,C27,D27))-1)/99))+未改造舰娘!$AB23)+((CA27+CN27+DA27+DN27)*$C$2)</f>
        <v>73</v>
      </c>
      <c r="Y27" s="303">
        <f>INT((((未改造舰娘!$AE23)-(未改造舰娘!$AD23))*(((IF(D27=0,C27,D27))-1)/99))+未改造舰娘!$AD23)+((BZ27+CM27+CZ27+DM27)*$C$2)</f>
        <v>0</v>
      </c>
      <c r="Z27" s="474">
        <f>IF(未改造舰娘!$AF23=0,"",未改造舰娘!$AF23)</f>
        <v>21</v>
      </c>
      <c r="AA27" s="304">
        <f>IF(未改造舰娘!$AG23="","",未改造舰娘!$AG23)</f>
        <v>18</v>
      </c>
      <c r="AB27" s="304">
        <f>IF(未改造舰娘!$AH23="","",未改造舰娘!$AH23)</f>
        <v>27</v>
      </c>
      <c r="AC27" s="304">
        <f>IF(未改造舰娘!$AI23="","",未改造舰娘!$AI23)</f>
        <v>10</v>
      </c>
      <c r="AD27" s="304">
        <f>IF(未改造舰娘!$AJ23="","",未改造舰娘!$AJ23)</f>
        <v>76</v>
      </c>
      <c r="AE27" s="305">
        <f>IF(未改造舰娘!$AK23="","",未改造舰娘!$AK23)</f>
        <v>77</v>
      </c>
      <c r="AF27" s="304">
        <f>IF(未改造舰娘!$AL23="","",未改造舰娘!$AL23)</f>
        <v>500</v>
      </c>
      <c r="AG27" s="304" t="str">
        <f>IF(未改造舰娘!$AM23="","",未改造舰娘!$AM23)</f>
        <v/>
      </c>
      <c r="AH27" s="304">
        <f>IF(未改造舰娘!$AN23="","",未改造舰娘!$AN23)</f>
        <v>3000</v>
      </c>
      <c r="AI27" s="304">
        <f>IF(未改造舰娘!$AO23="","",未改造舰娘!$AO23)</f>
        <v>1200</v>
      </c>
      <c r="AJ27" s="304" t="str">
        <f>IF(未改造舰娘!$AP23="","",未改造舰娘!$AP23)</f>
        <v>航母核心</v>
      </c>
      <c r="AK27" s="303">
        <f>IF(未改造舰娘!$AQ23="","",未改造舰娘!$AQ23)</f>
        <v>20</v>
      </c>
      <c r="AL27" s="306" t="str">
        <f>IF(未改造舰娘!$AS23="","",未改造舰娘!$AS23)</f>
        <v>零战二一型</v>
      </c>
      <c r="AM27" s="306" t="str">
        <f>IF(未改造舰娘!$AT23="","",未改造舰娘!$AT23)</f>
        <v>九九式舰爆</v>
      </c>
      <c r="AN27" s="306" t="str">
        <f>IF(未改造舰娘!$AU23="","",未改造舰娘!$AU23)</f>
        <v>九七式舰攻</v>
      </c>
      <c r="AO27" s="306" t="str">
        <f>IF(未改造舰娘!$AV23="","",未改造舰娘!$AV23)</f>
        <v/>
      </c>
      <c r="AP27" s="307" t="str">
        <f>IF(未改造舰娘!$AW23="","",未改造舰娘!$AW23)</f>
        <v/>
      </c>
      <c r="AQ27" s="308" t="str">
        <f>IF(未改造舰娘!$AX23="","",未改造舰娘!$AX23)</f>
        <v/>
      </c>
      <c r="AR27" s="304">
        <f>IF(未改造舰娘!$AY23="","",未改造舰娘!$AY23)</f>
        <v>60</v>
      </c>
      <c r="AS27" s="304">
        <f>IF(未改造舰娘!$AZ23="","",未改造舰娘!$AZ23)</f>
        <v>55</v>
      </c>
      <c r="AT27" s="304">
        <f>IF(未改造舰娘!$BA23="","",未改造舰娘!$BA23)</f>
        <v>2.4</v>
      </c>
      <c r="AU27" s="304">
        <f>IF(未改造舰娘!$BB23="","",未改造舰娘!$BB23)</f>
        <v>4.5</v>
      </c>
      <c r="AV27" s="305">
        <f>IF((未改造舰娘!$BG23+未改造舰娘!$BK23*$C$4)=0,"",(未改造舰娘!$BG23+未改造舰娘!$BK23*$C$4))</f>
        <v>33</v>
      </c>
      <c r="AW27" s="304">
        <f>IF((未改造舰娘!$BH23+未改造舰娘!$BL23*$C$4)=0,"",(未改造舰娘!$BH23+未改造舰娘!$BL23*$C$4))</f>
        <v>43</v>
      </c>
      <c r="AX27" s="304">
        <f>IF((未改造舰娘!$BI23+未改造舰娘!$BM23*$C$4)=0,"",(未改造舰娘!$BI23+未改造舰娘!$BM23*$C$4))</f>
        <v>60</v>
      </c>
      <c r="AY27" s="303">
        <f>IF((未改造舰娘!$BJ23+未改造舰娘!$BN23*$C$4)=0,"",(未改造舰娘!$BJ23+未改造舰娘!$BN23*$C$4))</f>
        <v>46</v>
      </c>
      <c r="AZ27" s="500">
        <f>IF(未改造舰娘!BC23="","",未改造舰娘!BC23)</f>
        <v>0</v>
      </c>
      <c r="BA27" s="500">
        <f>IF(未改造舰娘!BD23="","",未改造舰娘!BD23)</f>
        <v>0</v>
      </c>
      <c r="BB27" s="500">
        <f>IF(未改造舰娘!BE23="","",未改造舰娘!BE23)</f>
        <v>15</v>
      </c>
      <c r="BC27" s="498">
        <f>IF(未改造舰娘!BF23="","",未改造舰娘!BF23)</f>
        <v>27</v>
      </c>
      <c r="BD27" s="479" t="s">
        <v>1249</v>
      </c>
      <c r="BE27" s="506"/>
      <c r="BF27" s="306" t="str">
        <f>IF(未改造舰娘!$BQ23="","",未改造舰娘!$BQ23)</f>
        <v>3-3-K,3-4-J,4-2-J,4-4-L,5-1-H,5-3-H,5-5-DEFGHI,6-3-DEFHJ,6-4-BCDEFGHIKL</v>
      </c>
      <c r="BG27" s="306" t="str">
        <f>IF(未改造舰娘!$BR23="","",未改造舰娘!$BR23)</f>
        <v>极地奏鸣曲 Ex-1-2-L,Ex-2-LN,Ex-2-2-H,Ex-2-3-DFGHI,Ex-3-3-DEFHJJ,Ex-3-4-BCDEFGHKL,Ex-4-CDEFGHKMNOP,Ex-3-2-K；轰隆轰隆大作战 Ex-2-L,Ex-4-CDFGHIM,Ex-7-HJL,Ex-9-DIMOPQ；扑火之蛾 Ex-2-L,Ex-4-CDEFGHIJKLN,Ex-5-DEGHIJKLMN,Ex-7-L,Ex-9-CEFJKMN；决战九段坂 Ex-1-NO,Ex-7-NO；未命名 Ex-3-Sβ,Ex-9-Sβ；中间岛战役 Ex-3-J,Ex-5-A,Ex-7-BDEG,Ex-9-CDFGK；两周年活动 妄想舰队歼灭作战-D,地狱群岛攻略作战-M,中间岛战役-CDGK；急速东方快车 Ex-1-K,Ex-2-NO,Ex-5-NO,Ex-7-Q；所罗门之晓 Ex-1-L,Ex-3-Q,Ex-5-R,Ex-6-L,Ex-8-Q,Ex-10-R；地狱群岛攻略作战 Ex-1-E,Ex-3-DFGI,Ex-5-ACDE,Ex-7-ADFGHI,Ex-8-ABCDEFHKM；熔炉大混战 Ex-5-L,Ex-7-N,Ex-8-CDEFGHIJ,Ex-10-L,Ex-12-L,Ex-14-N</v>
      </c>
      <c r="BH27" s="306"/>
      <c r="BU27" s="304">
        <f>IFERROR(VLOOKUP(AL27,装备!$B:$C,2,0),0)</f>
        <v>2</v>
      </c>
      <c r="BV27" s="304">
        <f>IFERROR(VLOOKUP($AL27,装备!$B:$Q,5,0),0)</f>
        <v>0</v>
      </c>
      <c r="BW27" s="304">
        <f>IFERROR(VLOOKUP($AL27,装备!$B:$Q,6,0),0)</f>
        <v>0</v>
      </c>
      <c r="BX27" s="304">
        <f>IFERROR(VLOOKUP($AL27,装备!$B:$Q,7,0),0)</f>
        <v>0</v>
      </c>
      <c r="BY27" s="304">
        <f>IFERROR(VLOOKUP($AL27,装备!$B:$Q,8,0),0)</f>
        <v>0</v>
      </c>
      <c r="BZ27" s="304">
        <f>IFERROR(VLOOKUP($AL27,装备!$B:$Q,9,0),0)</f>
        <v>0</v>
      </c>
      <c r="CA27" s="304">
        <f>IFERROR(VLOOKUP($AL27,装备!$B:$Q,10,0),0)</f>
        <v>0</v>
      </c>
      <c r="CB27" s="304">
        <f>IFERROR(VLOOKUP($AL27,装备!$B:$Q,11,0),0)</f>
        <v>0</v>
      </c>
      <c r="CC27" s="304" t="str">
        <f>IFERROR(VLOOKUP($AL27,装备!$B:$Q,12,0),0)</f>
        <v>无</v>
      </c>
      <c r="CD27" s="304">
        <f>IFERROR(VLOOKUP($AL27,装备!$B:$Q,13,0),0)</f>
        <v>0</v>
      </c>
      <c r="CE27" s="304">
        <f>IFERROR(VLOOKUP($AL27,装备!$B:$Q,14,0),0)</f>
        <v>0</v>
      </c>
      <c r="CF27" s="304">
        <f>IFERROR(VLOOKUP($AL27,装备!$B:$Q,16,0),0)</f>
        <v>6</v>
      </c>
      <c r="CG27" s="304">
        <f>IFERROR(VLOOKUP($AL27,装备!$B:$Q,5,0),0)</f>
        <v>0</v>
      </c>
      <c r="CH27" s="304">
        <f>IFERROR(VLOOKUP(AM27,装备!$B:$C,2,0),0)</f>
        <v>1</v>
      </c>
      <c r="CI27" s="304">
        <f>IFERROR(VLOOKUP($AM27,装备!$B:$Q,5,0),0)</f>
        <v>0</v>
      </c>
      <c r="CJ27" s="304">
        <f>IFERROR(VLOOKUP($AM27,装备!$B:$Q,6,0),0)</f>
        <v>0</v>
      </c>
      <c r="CK27" s="304">
        <f>IFERROR(VLOOKUP($AM27,装备!$B:$Q,7,0),0)</f>
        <v>0</v>
      </c>
      <c r="CL27" s="304">
        <f>IFERROR(VLOOKUP($AM27,装备!$B:$Q,8,0),0)</f>
        <v>0</v>
      </c>
      <c r="CM27" s="304">
        <f>IFERROR(VLOOKUP($AM27,装备!$B:$Q,9,0),0)</f>
        <v>0</v>
      </c>
      <c r="CN27" s="304">
        <f>IFERROR(VLOOKUP($AM27,装备!$B:$Q,10,0),0)</f>
        <v>0</v>
      </c>
      <c r="CO27" s="304">
        <f>IFERROR(VLOOKUP($AM27,装备!$B:$Q,11,0),0)</f>
        <v>1</v>
      </c>
      <c r="CP27" s="304" t="str">
        <f>IFERROR(VLOOKUP($AM27,装备!$B:$Q,12,0),0)</f>
        <v>无</v>
      </c>
      <c r="CQ27" s="304">
        <f>IFERROR(VLOOKUP($AM27,装备!$B:$Q,13,0),0)</f>
        <v>0</v>
      </c>
      <c r="CR27" s="304">
        <f>IFERROR(VLOOKUP($AM27,装备!$B:$Q,14,0),0)</f>
        <v>0</v>
      </c>
      <c r="CS27" s="304">
        <f>IFERROR(VLOOKUP($AM27,装备!$B:$Q,16,0),0)</f>
        <v>0</v>
      </c>
      <c r="CT27" s="304">
        <f>IFERROR(VLOOKUP($AM27,装备!$B:$Q,5,0),0)</f>
        <v>0</v>
      </c>
      <c r="CU27" s="304">
        <f>IFERROR(VLOOKUP(AN27,装备!$B:$C,2,0),0)</f>
        <v>1</v>
      </c>
      <c r="CV27" s="304">
        <f>IFERROR(VLOOKUP($AN27,装备!$B:$Q,5,0),0)</f>
        <v>0</v>
      </c>
      <c r="CW27" s="304">
        <f>IFERROR(VLOOKUP($AN27,装备!$B:$Q,6,0),0)</f>
        <v>0</v>
      </c>
      <c r="CX27" s="304">
        <f>IFERROR(VLOOKUP($AN27,装备!$B:$Q,7,0),0)</f>
        <v>0</v>
      </c>
      <c r="CY27" s="304">
        <f>IFERROR(VLOOKUP($AN27,装备!$B:$Q,8,0),0)</f>
        <v>6</v>
      </c>
      <c r="CZ27" s="304">
        <f>IFERROR(VLOOKUP($AN27,装备!$B:$Q,9,0),0)</f>
        <v>2</v>
      </c>
      <c r="DA27" s="304">
        <f>IFERROR(VLOOKUP($AN27,装备!$B:$Q,10,0),0)</f>
        <v>0</v>
      </c>
      <c r="DB27" s="304">
        <f>IFERROR(VLOOKUP($AN27,装备!$B:$Q,11,0),0)</f>
        <v>1</v>
      </c>
      <c r="DC27" s="304" t="str">
        <f>IFERROR(VLOOKUP($AN27,装备!$B:$Q,12,0),0)</f>
        <v>无</v>
      </c>
      <c r="DD27" s="304">
        <f>IFERROR(VLOOKUP($AN27,装备!$B:$Q,13,0),0)</f>
        <v>0</v>
      </c>
      <c r="DE27" s="304">
        <f>IFERROR(VLOOKUP($AN27,装备!$B:$Q,14,0),0)</f>
        <v>0</v>
      </c>
      <c r="DF27" s="304">
        <f>IFERROR(VLOOKUP($AN27,装备!$B:$Q,16,0),0)</f>
        <v>0</v>
      </c>
      <c r="DG27" s="304">
        <f>IFERROR(VLOOKUP($AN27,装备!$B:$Q,5,0),0)</f>
        <v>0</v>
      </c>
      <c r="DH27" s="304">
        <f>IFERROR(VLOOKUP(AO27,装备!$B:$C,2,0),0)</f>
        <v>0</v>
      </c>
      <c r="DI27" s="304">
        <f>IFERROR(VLOOKUP($AO27,装备!$B:$Q,5,0),0)</f>
        <v>0</v>
      </c>
      <c r="DJ27" s="304">
        <f>IFERROR(VLOOKUP($AO27,装备!$B:$Q,6,0),0)</f>
        <v>0</v>
      </c>
      <c r="DK27" s="304">
        <f>IFERROR(VLOOKUP($AO27,装备!$B:$Q,7,0),0)</f>
        <v>0</v>
      </c>
      <c r="DL27" s="304">
        <f>IFERROR(VLOOKUP($AO27,装备!$B:$Q,8,0),0)</f>
        <v>0</v>
      </c>
      <c r="DM27" s="304">
        <f>IFERROR(VLOOKUP($AO27,装备!$B:$Q,9,0),0)</f>
        <v>0</v>
      </c>
      <c r="DN27" s="304">
        <f>IFERROR(VLOOKUP($AO27,装备!$B:$Q,10,0),0)</f>
        <v>0</v>
      </c>
      <c r="DO27" s="304">
        <f>IFERROR(VLOOKUP($AO27,装备!$B:$Q,11,0),0)</f>
        <v>0</v>
      </c>
      <c r="DP27" s="304">
        <f>IFERROR(VLOOKUP($AO27,装备!$B:$Q,12,0),0)</f>
        <v>0</v>
      </c>
      <c r="DQ27" s="304">
        <f>IFERROR(VLOOKUP($AO27,装备!$B:$Q,13,0),0)</f>
        <v>0</v>
      </c>
      <c r="DR27" s="304">
        <f>IFERROR(VLOOKUP($AO27,装备!$B:$Q,14,0),0)</f>
        <v>0</v>
      </c>
      <c r="DS27" s="304">
        <f>IFERROR(VLOOKUP($AO27,装备!$B:$Q,16,0),0)</f>
        <v>0</v>
      </c>
      <c r="DT27" s="304">
        <f>IFERROR(VLOOKUP($AO27,装备!$B:$Q,5,0),0)</f>
        <v>0</v>
      </c>
    </row>
    <row r="28" spans="1:124">
      <c r="A28" s="301">
        <f>未改造舰娘!$A24</f>
        <v>10002313</v>
      </c>
      <c r="B28" s="354" t="s">
        <v>565</v>
      </c>
      <c r="C28" s="323"/>
      <c r="D28" s="323">
        <f t="shared" si="0"/>
        <v>110</v>
      </c>
      <c r="E28" s="303">
        <f>未改造舰娘!$C24</f>
        <v>5</v>
      </c>
      <c r="F28" s="304" t="str">
        <f>未改造舰娘!$D24</f>
        <v>航母</v>
      </c>
      <c r="G28" s="304" t="str">
        <f>未改造舰娘!$E24</f>
        <v>大型</v>
      </c>
      <c r="H28" s="304" t="str">
        <f>未改造舰娘!$F24</f>
        <v>主力舰</v>
      </c>
      <c r="I28" s="460">
        <f>未改造舰娘!$AR24</f>
        <v>4</v>
      </c>
      <c r="J28" s="304" t="str">
        <f>未改造舰娘!$G24</f>
        <v>日本</v>
      </c>
      <c r="K28" s="312">
        <f>未改造舰娘!$H24+(BV28+CI28+CV28+DI28)*$C$2</f>
        <v>71</v>
      </c>
      <c r="L28" s="304">
        <f>未改造舰娘!$I24</f>
        <v>1</v>
      </c>
      <c r="M28" s="304">
        <f>未改造舰娘!$J24</f>
        <v>3</v>
      </c>
      <c r="N28" s="518">
        <f>未改造舰娘!$K24</f>
        <v>3</v>
      </c>
      <c r="O28" s="304">
        <f>未改造舰娘!$L24+((CE28+CR28+DE28+DR28)*$C$2)</f>
        <v>13</v>
      </c>
      <c r="P28" s="304" t="str">
        <f>IF($C$2=1,(IF(ISERROR(FIND("超长",未改造舰娘!$M24&amp;CC28&amp;CP28&amp;DC28&amp;DP28,1)),IF(ISERROR(FIND("长",未改造舰娘!$M24&amp;CC28&amp;CP28&amp;DC28&amp;DP28,1)),IF(ISERROR(FIND("中",未改造舰娘!$M24&amp;CC28&amp;CP28&amp;DC28&amp;DP28,1)),IF(ISERROR(FIND("短",未改造舰娘!$M24&amp;CC28&amp;CP28&amp;DC28&amp;DP28,1)),IF(ISERROR(FIND("无",未改造舰娘!$M24&amp;CC28&amp;CP28&amp;DC28&amp;DP28,1)),0,"无"),"短"),"中"),"长"),"超长")),未改造舰娘!$M24)</f>
        <v>短</v>
      </c>
      <c r="Q28" s="303">
        <f>未改造舰娘!$N24</f>
        <v>28</v>
      </c>
      <c r="R28" s="304">
        <f>(未改造舰娘!$P24)+(未改造舰娘!$Q24)*$C$3+((BW28+CJ28+CW28+DJ28)*$C$2)</f>
        <v>40</v>
      </c>
      <c r="S28" s="304">
        <f>(未改造舰娘!$R24)+(未改造舰娘!$S24)*$C$3+((BY28+CL28+CY28+DL28)*$C$2)</f>
        <v>0</v>
      </c>
      <c r="T28" s="304">
        <f>(未改造舰娘!$T24)+(未改造舰娘!$U24)*$C$3+((BX28+CK28+CX28+DK28)*$C$2)</f>
        <v>62</v>
      </c>
      <c r="U28" s="304">
        <f>(未改造舰娘!$V24)+(未改造舰娘!$W24)*$C$3+((CG28+CT28+DG28+DT28)*$C$2)</f>
        <v>62</v>
      </c>
      <c r="V28" s="305">
        <f>INT((((未改造舰娘!$Y24)-(未改造舰娘!$X24))*(((IF(D28=0,C28,D28))-1)/99))+未改造舰娘!$X24)+((CB28+CO28+DB28+DO28)*$C$2)</f>
        <v>96</v>
      </c>
      <c r="W28" s="304">
        <f>INT((((未改造舰娘!$AA24)-(未改造舰娘!$Z24))*(((IF(D28=0,C28,D28))-1)/99))+未改造舰娘!$Z24)+((CD28+CQ28+DD28+DQ28)*$C$2)</f>
        <v>48</v>
      </c>
      <c r="X28" s="304">
        <f>INT((((未改造舰娘!$AC24)-(未改造舰娘!$AB24))*(((IF(D28=0,C28,D28))-1)/99))+未改造舰娘!$AB24)+((CA28+CN28+DA28+DN28)*$C$2)</f>
        <v>70</v>
      </c>
      <c r="Y28" s="303">
        <f>INT((((未改造舰娘!$AE24)-(未改造舰娘!$AD24))*(((IF(D28=0,C28,D28))-1)/99))+未改造舰娘!$AD24)+((BZ28+CM28+CZ28+DM28)*$C$2)</f>
        <v>0</v>
      </c>
      <c r="Z28" s="474">
        <f>IF(未改造舰娘!$AF24=0,"",未改造舰娘!$AF24)</f>
        <v>17</v>
      </c>
      <c r="AA28" s="304">
        <f>IF(未改造舰娘!$AG24="","",未改造舰娘!$AG24)</f>
        <v>18</v>
      </c>
      <c r="AB28" s="304">
        <f>IF(未改造舰娘!$AH24="","",未改造舰娘!$AH24)</f>
        <v>43</v>
      </c>
      <c r="AC28" s="304">
        <f>IF(未改造舰娘!$AI24="","",未改造舰娘!$AI24)</f>
        <v>12</v>
      </c>
      <c r="AD28" s="304">
        <f>IF(未改造舰娘!$AJ24="","",未改造舰娘!$AJ24)</f>
        <v>90</v>
      </c>
      <c r="AE28" s="305">
        <f>IF(未改造舰娘!$AK24="","",未改造舰娘!$AK24)</f>
        <v>80</v>
      </c>
      <c r="AF28" s="304">
        <f>IF(未改造舰娘!$AL24="","",未改造舰娘!$AL24)</f>
        <v>500</v>
      </c>
      <c r="AG28" s="304" t="str">
        <f>IF(未改造舰娘!$AM24="","",未改造舰娘!$AM24)</f>
        <v/>
      </c>
      <c r="AH28" s="304">
        <f>IF(未改造舰娘!$AN24="","",未改造舰娘!$AN24)</f>
        <v>3000</v>
      </c>
      <c r="AI28" s="304">
        <f>IF(未改造舰娘!$AO24="","",未改造舰娘!$AO24)</f>
        <v>1200</v>
      </c>
      <c r="AJ28" s="304" t="str">
        <f>IF(未改造舰娘!$AP24="","",未改造舰娘!$AP24)</f>
        <v>航母核心</v>
      </c>
      <c r="AK28" s="303">
        <f>IF(未改造舰娘!$AQ24="","",未改造舰娘!$AQ24)</f>
        <v>20</v>
      </c>
      <c r="AL28" s="306" t="str">
        <f>IF(未改造舰娘!$AS24="","",未改造舰娘!$AS24)</f>
        <v>零战二一型</v>
      </c>
      <c r="AM28" s="306" t="str">
        <f>IF(未改造舰娘!$AT24="","",未改造舰娘!$AT24)</f>
        <v>九九式舰爆</v>
      </c>
      <c r="AN28" s="306" t="str">
        <f>IF(未改造舰娘!$AU24="","",未改造舰娘!$AU24)</f>
        <v>九七式舰攻</v>
      </c>
      <c r="AO28" s="306" t="str">
        <f>IF(未改造舰娘!$AV24="","",未改造舰娘!$AV24)</f>
        <v/>
      </c>
      <c r="AP28" s="307" t="str">
        <f>IF(未改造舰娘!$AW24="","",未改造舰娘!$AW24)</f>
        <v/>
      </c>
      <c r="AQ28" s="308" t="str">
        <f>IF(未改造舰娘!$AX24="","",未改造舰娘!$AX24)</f>
        <v/>
      </c>
      <c r="AR28" s="304">
        <f>IF(未改造舰娘!$AY24="","",未改造舰娘!$AY24)</f>
        <v>60</v>
      </c>
      <c r="AS28" s="304">
        <f>IF(未改造舰娘!$AZ24="","",未改造舰娘!$AZ24)</f>
        <v>55</v>
      </c>
      <c r="AT28" s="304">
        <f>IF(未改造舰娘!$BA24="","",未改造舰娘!$BA24)</f>
        <v>2.56</v>
      </c>
      <c r="AU28" s="304">
        <f>IF(未改造舰娘!$BB24="","",未改造舰娘!$BB24)</f>
        <v>4.8</v>
      </c>
      <c r="AV28" s="305">
        <f>IF((未改造舰娘!$BG24+未改造舰娘!$BK24*$C$4)=0,"",(未改造舰娘!$BG24+未改造舰娘!$BK24*$C$4))</f>
        <v>33</v>
      </c>
      <c r="AW28" s="304">
        <f>IF((未改造舰娘!$BH24+未改造舰娘!$BL24*$C$4)=0,"",(未改造舰娘!$BH24+未改造舰娘!$BL24*$C$4))</f>
        <v>43</v>
      </c>
      <c r="AX28" s="304">
        <f>IF((未改造舰娘!$BI24+未改造舰娘!$BM24*$C$4)=0,"",(未改造舰娘!$BI24+未改造舰娘!$BM24*$C$4))</f>
        <v>60</v>
      </c>
      <c r="AY28" s="303">
        <f>IF((未改造舰娘!$BJ24+未改造舰娘!$BN24*$C$4)=0,"",(未改造舰娘!$BJ24+未改造舰娘!$BN24*$C$4))</f>
        <v>46</v>
      </c>
      <c r="AZ28" s="500">
        <f>IF(未改造舰娘!BC24="","",未改造舰娘!BC24)</f>
        <v>0</v>
      </c>
      <c r="BA28" s="500">
        <f>IF(未改造舰娘!BD24="","",未改造舰娘!BD24)</f>
        <v>0</v>
      </c>
      <c r="BB28" s="500">
        <f>IF(未改造舰娘!BE24="","",未改造舰娘!BE24)</f>
        <v>16</v>
      </c>
      <c r="BC28" s="498">
        <f>IF(未改造舰娘!BF24="","",未改造舰娘!BF24)</f>
        <v>32</v>
      </c>
      <c r="BD28" s="125" t="s">
        <v>1250</v>
      </c>
      <c r="BE28" s="506">
        <v>0.18055555555555555</v>
      </c>
      <c r="BF28" s="306" t="str">
        <f>IF(未改造舰娘!$BQ24="","",未改造舰娘!$BQ24)</f>
        <v>3-2-G,3-4-J,4-3-H,4-4-L,5-2-J,5-4-H</v>
      </c>
      <c r="BG28" s="306" t="str">
        <f>IF(未改造舰娘!$BR24="","",未改造舰娘!$BR24)</f>
        <v>极地奏鸣曲 Ex-1-JK,Ex-1-2-L,Ex-2-1-J,Ex-3-CDEFGHIJKMOPQ,Ex-3-3-J；轰隆轰隆大作战 Ex-1-I,Ex-3-DHJL,Ex-5-DHIMOPQ,Ex-8-DFHIM；扑火之蛾 Ex-1-J,Ex-3-DEFHIJKLM,Ex-5-DEGHIJKLMN,Ex-6-J,Ex-8-FHJKM,Ex-10-DGJKLN；决战九段坂 Ex-1-NO,Ex-7-NO；未命名 Ex-3-Sβ,Ex-9-Sβ；中间岛战役 Ex-2-G,Ex-4-K,Ex-8-BCDEJL；两周年活动 妄想舰队歼灭作战-D,地狱群岛攻略作战-M,中间岛战役-CDFGK；急速东方快车 Ex-2-NO,Ex-5-NO,Ex-7-Q；所罗门之晓 Ex-1-L,Ex-3-Q,Ex-5-R,Ex-6-L,Ex-8-Q,Ex-10-R；地狱群岛攻略作战 Ex-2-I,Ex-4-CDEFHKM,Ex-6-BCEI,Ex-8-ABCDEFHKMN；熔炉大混战 Ex-3-L,Ex-7-N,Ex-8-CDEFGHIJ,Ex-10-L,Ex-12-L,Ex-14-N</v>
      </c>
      <c r="BH28" s="306"/>
      <c r="BU28" s="304">
        <f>IFERROR(VLOOKUP(AL28,装备!$B:$C,2,0),0)</f>
        <v>2</v>
      </c>
      <c r="BV28" s="304">
        <f>IFERROR(VLOOKUP($AL28,装备!$B:$Q,5,0),0)</f>
        <v>0</v>
      </c>
      <c r="BW28" s="304">
        <f>IFERROR(VLOOKUP($AL28,装备!$B:$Q,6,0),0)</f>
        <v>0</v>
      </c>
      <c r="BX28" s="304">
        <f>IFERROR(VLOOKUP($AL28,装备!$B:$Q,7,0),0)</f>
        <v>0</v>
      </c>
      <c r="BY28" s="304">
        <f>IFERROR(VLOOKUP($AL28,装备!$B:$Q,8,0),0)</f>
        <v>0</v>
      </c>
      <c r="BZ28" s="304">
        <f>IFERROR(VLOOKUP($AL28,装备!$B:$Q,9,0),0)</f>
        <v>0</v>
      </c>
      <c r="CA28" s="304">
        <f>IFERROR(VLOOKUP($AL28,装备!$B:$Q,10,0),0)</f>
        <v>0</v>
      </c>
      <c r="CB28" s="304">
        <f>IFERROR(VLOOKUP($AL28,装备!$B:$Q,11,0),0)</f>
        <v>0</v>
      </c>
      <c r="CC28" s="304" t="str">
        <f>IFERROR(VLOOKUP($AL28,装备!$B:$Q,12,0),0)</f>
        <v>无</v>
      </c>
      <c r="CD28" s="304">
        <f>IFERROR(VLOOKUP($AL28,装备!$B:$Q,13,0),0)</f>
        <v>0</v>
      </c>
      <c r="CE28" s="304">
        <f>IFERROR(VLOOKUP($AL28,装备!$B:$Q,14,0),0)</f>
        <v>0</v>
      </c>
      <c r="CF28" s="304">
        <f>IFERROR(VLOOKUP($AL28,装备!$B:$Q,16,0),0)</f>
        <v>6</v>
      </c>
      <c r="CG28" s="304">
        <f>IFERROR(VLOOKUP($AL28,装备!$B:$Q,5,0),0)</f>
        <v>0</v>
      </c>
      <c r="CH28" s="304">
        <f>IFERROR(VLOOKUP(AM28,装备!$B:$C,2,0),0)</f>
        <v>1</v>
      </c>
      <c r="CI28" s="304">
        <f>IFERROR(VLOOKUP($AM28,装备!$B:$Q,5,0),0)</f>
        <v>0</v>
      </c>
      <c r="CJ28" s="304">
        <f>IFERROR(VLOOKUP($AM28,装备!$B:$Q,6,0),0)</f>
        <v>0</v>
      </c>
      <c r="CK28" s="304">
        <f>IFERROR(VLOOKUP($AM28,装备!$B:$Q,7,0),0)</f>
        <v>0</v>
      </c>
      <c r="CL28" s="304">
        <f>IFERROR(VLOOKUP($AM28,装备!$B:$Q,8,0),0)</f>
        <v>0</v>
      </c>
      <c r="CM28" s="304">
        <f>IFERROR(VLOOKUP($AM28,装备!$B:$Q,9,0),0)</f>
        <v>0</v>
      </c>
      <c r="CN28" s="304">
        <f>IFERROR(VLOOKUP($AM28,装备!$B:$Q,10,0),0)</f>
        <v>0</v>
      </c>
      <c r="CO28" s="304">
        <f>IFERROR(VLOOKUP($AM28,装备!$B:$Q,11,0),0)</f>
        <v>1</v>
      </c>
      <c r="CP28" s="304" t="str">
        <f>IFERROR(VLOOKUP($AM28,装备!$B:$Q,12,0),0)</f>
        <v>无</v>
      </c>
      <c r="CQ28" s="304">
        <f>IFERROR(VLOOKUP($AM28,装备!$B:$Q,13,0),0)</f>
        <v>0</v>
      </c>
      <c r="CR28" s="304">
        <f>IFERROR(VLOOKUP($AM28,装备!$B:$Q,14,0),0)</f>
        <v>0</v>
      </c>
      <c r="CS28" s="304">
        <f>IFERROR(VLOOKUP($AM28,装备!$B:$Q,16,0),0)</f>
        <v>0</v>
      </c>
      <c r="CT28" s="304">
        <f>IFERROR(VLOOKUP($AM28,装备!$B:$Q,5,0),0)</f>
        <v>0</v>
      </c>
      <c r="CU28" s="304">
        <f>IFERROR(VLOOKUP(AN28,装备!$B:$C,2,0),0)</f>
        <v>1</v>
      </c>
      <c r="CV28" s="304">
        <f>IFERROR(VLOOKUP($AN28,装备!$B:$Q,5,0),0)</f>
        <v>0</v>
      </c>
      <c r="CW28" s="304">
        <f>IFERROR(VLOOKUP($AN28,装备!$B:$Q,6,0),0)</f>
        <v>0</v>
      </c>
      <c r="CX28" s="304">
        <f>IFERROR(VLOOKUP($AN28,装备!$B:$Q,7,0),0)</f>
        <v>0</v>
      </c>
      <c r="CY28" s="304">
        <f>IFERROR(VLOOKUP($AN28,装备!$B:$Q,8,0),0)</f>
        <v>6</v>
      </c>
      <c r="CZ28" s="304">
        <f>IFERROR(VLOOKUP($AN28,装备!$B:$Q,9,0),0)</f>
        <v>2</v>
      </c>
      <c r="DA28" s="304">
        <f>IFERROR(VLOOKUP($AN28,装备!$B:$Q,10,0),0)</f>
        <v>0</v>
      </c>
      <c r="DB28" s="304">
        <f>IFERROR(VLOOKUP($AN28,装备!$B:$Q,11,0),0)</f>
        <v>1</v>
      </c>
      <c r="DC28" s="304" t="str">
        <f>IFERROR(VLOOKUP($AN28,装备!$B:$Q,12,0),0)</f>
        <v>无</v>
      </c>
      <c r="DD28" s="304">
        <f>IFERROR(VLOOKUP($AN28,装备!$B:$Q,13,0),0)</f>
        <v>0</v>
      </c>
      <c r="DE28" s="304">
        <f>IFERROR(VLOOKUP($AN28,装备!$B:$Q,14,0),0)</f>
        <v>0</v>
      </c>
      <c r="DF28" s="304">
        <f>IFERROR(VLOOKUP($AN28,装备!$B:$Q,16,0),0)</f>
        <v>0</v>
      </c>
      <c r="DG28" s="304">
        <f>IFERROR(VLOOKUP($AN28,装备!$B:$Q,5,0),0)</f>
        <v>0</v>
      </c>
      <c r="DH28" s="304">
        <f>IFERROR(VLOOKUP(AO28,装备!$B:$C,2,0),0)</f>
        <v>0</v>
      </c>
      <c r="DI28" s="304">
        <f>IFERROR(VLOOKUP($AO28,装备!$B:$Q,5,0),0)</f>
        <v>0</v>
      </c>
      <c r="DJ28" s="304">
        <f>IFERROR(VLOOKUP($AO28,装备!$B:$Q,6,0),0)</f>
        <v>0</v>
      </c>
      <c r="DK28" s="304">
        <f>IFERROR(VLOOKUP($AO28,装备!$B:$Q,7,0),0)</f>
        <v>0</v>
      </c>
      <c r="DL28" s="304">
        <f>IFERROR(VLOOKUP($AO28,装备!$B:$Q,8,0),0)</f>
        <v>0</v>
      </c>
      <c r="DM28" s="304">
        <f>IFERROR(VLOOKUP($AO28,装备!$B:$Q,9,0),0)</f>
        <v>0</v>
      </c>
      <c r="DN28" s="304">
        <f>IFERROR(VLOOKUP($AO28,装备!$B:$Q,10,0),0)</f>
        <v>0</v>
      </c>
      <c r="DO28" s="304">
        <f>IFERROR(VLOOKUP($AO28,装备!$B:$Q,11,0),0)</f>
        <v>0</v>
      </c>
      <c r="DP28" s="304">
        <f>IFERROR(VLOOKUP($AO28,装备!$B:$Q,12,0),0)</f>
        <v>0</v>
      </c>
      <c r="DQ28" s="304">
        <f>IFERROR(VLOOKUP($AO28,装备!$B:$Q,13,0),0)</f>
        <v>0</v>
      </c>
      <c r="DR28" s="304">
        <f>IFERROR(VLOOKUP($AO28,装备!$B:$Q,14,0),0)</f>
        <v>0</v>
      </c>
      <c r="DS28" s="304">
        <f>IFERROR(VLOOKUP($AO28,装备!$B:$Q,16,0),0)</f>
        <v>0</v>
      </c>
      <c r="DT28" s="304">
        <f>IFERROR(VLOOKUP($AO28,装备!$B:$Q,5,0),0)</f>
        <v>0</v>
      </c>
    </row>
    <row r="29" spans="1:124" hidden="1">
      <c r="A29" s="301">
        <f>未改造舰娘!$A25</f>
        <v>10002412</v>
      </c>
      <c r="B29" s="354" t="s">
        <v>575</v>
      </c>
      <c r="C29" s="323"/>
      <c r="D29" s="323">
        <f t="shared" si="0"/>
        <v>110</v>
      </c>
      <c r="E29" s="303">
        <f>未改造舰娘!$C25</f>
        <v>4</v>
      </c>
      <c r="F29" s="304" t="str">
        <f>未改造舰娘!$D25</f>
        <v>轻母</v>
      </c>
      <c r="G29" s="304" t="str">
        <f>未改造舰娘!$E25</f>
        <v>中型</v>
      </c>
      <c r="H29" s="304" t="str">
        <f>未改造舰娘!$F25</f>
        <v>护卫舰（特殊）</v>
      </c>
      <c r="I29" s="460">
        <f>未改造舰娘!$AR25</f>
        <v>3</v>
      </c>
      <c r="J29" s="304" t="str">
        <f>未改造舰娘!$G25</f>
        <v>日本</v>
      </c>
      <c r="K29" s="312">
        <f>未改造舰娘!$H25+(BV29+CI29+CV29+DI29)*$C$2</f>
        <v>32</v>
      </c>
      <c r="L29" s="304">
        <f>未改造舰娘!$I25</f>
        <v>0</v>
      </c>
      <c r="M29" s="304">
        <f>未改造舰娘!$J25</f>
        <v>2</v>
      </c>
      <c r="N29" s="518">
        <f>未改造舰娘!$K25</f>
        <v>3</v>
      </c>
      <c r="O29" s="304">
        <f>未改造舰娘!$L25+((CE29+CR29+DE29+DR29)*$C$2)</f>
        <v>12</v>
      </c>
      <c r="P29" s="304" t="str">
        <f>IF($C$2=1,(IF(ISERROR(FIND("超长",未改造舰娘!$M25&amp;CC29&amp;CP29&amp;DC29&amp;DP29,1)),IF(ISERROR(FIND("长",未改造舰娘!$M25&amp;CC29&amp;CP29&amp;DC29&amp;DP29,1)),IF(ISERROR(FIND("中",未改造舰娘!$M25&amp;CC29&amp;CP29&amp;DC29&amp;DP29,1)),IF(ISERROR(FIND("短",未改造舰娘!$M25&amp;CC29&amp;CP29&amp;DC29&amp;DP29,1)),IF(ISERROR(FIND("无",未改造舰娘!$M25&amp;CC29&amp;CP29&amp;DC29&amp;DP29,1)),0,"无"),"短"),"中"),"长"),"超长")),未改造舰娘!$M25)</f>
        <v>短</v>
      </c>
      <c r="Q29" s="303">
        <f>未改造舰娘!$N25</f>
        <v>29</v>
      </c>
      <c r="R29" s="304">
        <f>(未改造舰娘!$P25)+(未改造舰娘!$Q25)*$C$3+((BW29+CJ29+CW29+DJ29)*$C$2)</f>
        <v>20</v>
      </c>
      <c r="S29" s="304">
        <f>(未改造舰娘!$R25)+(未改造舰娘!$S25)*$C$3+((BY29+CL29+CY29+DL29)*$C$2)</f>
        <v>0</v>
      </c>
      <c r="T29" s="304">
        <f>(未改造舰娘!$T25)+(未改造舰娘!$U25)*$C$3+((BX29+CK29+CX29+DK29)*$C$2)</f>
        <v>37</v>
      </c>
      <c r="U29" s="304">
        <f>(未改造舰娘!$V25)+(未改造舰娘!$W25)*$C$3+((CG29+CT29+DG29+DT29)*$C$2)</f>
        <v>48</v>
      </c>
      <c r="V29" s="305">
        <f>INT((((未改造舰娘!$Y25)-(未改造舰娘!$X25))*(((IF(D29=0,C29,D29))-1)/99))+未改造舰娘!$X25)+((CB29+CO29+DB29+DO29)*$C$2)</f>
        <v>90</v>
      </c>
      <c r="W29" s="304">
        <f>INT((((未改造舰娘!$AA25)-(未改造舰娘!$Z25))*(((IF(D29=0,C29,D29))-1)/99))+未改造舰娘!$Z25)+((CD29+CQ29+DD29+DQ29)*$C$2)</f>
        <v>52</v>
      </c>
      <c r="X29" s="304">
        <f>INT((((未改造舰娘!$AC25)-(未改造舰娘!$AB25))*(((IF(D29=0,C29,D29))-1)/99))+未改造舰娘!$AB25)+((CA29+CN29+DA29+DN29)*$C$2)</f>
        <v>63</v>
      </c>
      <c r="Y29" s="303">
        <f>INT((((未改造舰娘!$AE25)-(未改造舰娘!$AD25))*(((IF(D29=0,C29,D29))-1)/99))+未改造舰娘!$AD25)+((BZ29+CM29+CZ29+DM29)*$C$2)</f>
        <v>0</v>
      </c>
      <c r="Z29" s="474">
        <f>IF(未改造舰娘!$AF25=0,"",未改造舰娘!$AF25)</f>
        <v>17</v>
      </c>
      <c r="AA29" s="304">
        <f>IF(未改造舰娘!$AG25="","",未改造舰娘!$AG25)</f>
        <v>12</v>
      </c>
      <c r="AB29" s="304">
        <f>IF(未改造舰娘!$AH25="","",未改造舰娘!$AH25)</f>
        <v>3</v>
      </c>
      <c r="AC29" s="304">
        <f>IF(未改造舰娘!$AI25="","",未改造舰娘!$AI25)</f>
        <v>0</v>
      </c>
      <c r="AD29" s="304">
        <f>IF(未改造舰娘!$AJ25="","",未改造舰娘!$AJ25)</f>
        <v>32</v>
      </c>
      <c r="AE29" s="305">
        <f>IF(未改造舰娘!$AK25="","",未改造舰娘!$AK25)</f>
        <v>55</v>
      </c>
      <c r="AF29" s="304">
        <f>IF(未改造舰娘!$AL25="","",未改造舰娘!$AL25)</f>
        <v>350</v>
      </c>
      <c r="AG29" s="304" t="str">
        <f>IF(未改造舰娘!$AM25="","",未改造舰娘!$AM25)</f>
        <v/>
      </c>
      <c r="AH29" s="304">
        <f>IF(未改造舰娘!$AN25="","",未改造舰娘!$AN25)</f>
        <v>600</v>
      </c>
      <c r="AI29" s="304">
        <f>IF(未改造舰娘!$AO25="","",未改造舰娘!$AO25)</f>
        <v>750</v>
      </c>
      <c r="AJ29" s="304" t="str">
        <f>IF(未改造舰娘!$AP25="","",未改造舰娘!$AP25)</f>
        <v>航母核心</v>
      </c>
      <c r="AK29" s="303">
        <f>IF(未改造舰娘!$AQ25="","",未改造舰娘!$AQ25)</f>
        <v>8</v>
      </c>
      <c r="AL29" s="306" t="str">
        <f>IF(未改造舰娘!$AS25="","",未改造舰娘!$AS25)</f>
        <v>九九式舰爆</v>
      </c>
      <c r="AM29" s="306" t="str">
        <f>IF(未改造舰娘!$AT25="","",未改造舰娘!$AT25)</f>
        <v>九七式舰攻</v>
      </c>
      <c r="AN29" s="306" t="str">
        <f>IF(未改造舰娘!$AU25="","",未改造舰娘!$AU25)</f>
        <v/>
      </c>
      <c r="AO29" s="306" t="str">
        <f>IF(未改造舰娘!$AV25="","",未改造舰娘!$AV25)</f>
        <v/>
      </c>
      <c r="AP29" s="307" t="str">
        <f>IF(未改造舰娘!$AW25="","",未改造舰娘!$AW25)</f>
        <v/>
      </c>
      <c r="AQ29" s="308" t="str">
        <f>IF(未改造舰娘!$AX25="","",未改造舰娘!$AX25)</f>
        <v/>
      </c>
      <c r="AR29" s="304">
        <f>IF(未改造舰娘!$AY25="","",未改造舰娘!$AY25)</f>
        <v>35</v>
      </c>
      <c r="AS29" s="304">
        <f>IF(未改造舰娘!$AZ25="","",未改造舰娘!$AZ25)</f>
        <v>35</v>
      </c>
      <c r="AT29" s="304">
        <f>IF(未改造舰娘!$BA25="","",未改造舰娘!$BA25)</f>
        <v>1.28</v>
      </c>
      <c r="AU29" s="304">
        <f>IF(未改造舰娘!$BB25="","",未改造舰娘!$BB25)</f>
        <v>2.4</v>
      </c>
      <c r="AV29" s="305">
        <f>IF((未改造舰娘!$BG25+未改造舰娘!$BK25*$C$4)=0,"",(未改造舰娘!$BG25+未改造舰娘!$BK25*$C$4))</f>
        <v>22</v>
      </c>
      <c r="AW29" s="304">
        <f>IF((未改造舰娘!$BH25+未改造舰娘!$BL25*$C$4)=0,"",(未改造舰娘!$BH25+未改造舰娘!$BL25*$C$4))</f>
        <v>32</v>
      </c>
      <c r="AX29" s="304">
        <f>IF((未改造舰娘!$BI25+未改造舰娘!$BM25*$C$4)=0,"",(未改造舰娘!$BI25+未改造舰娘!$BM25*$C$4))</f>
        <v>50</v>
      </c>
      <c r="AY29" s="303">
        <f>IF((未改造舰娘!$BJ25+未改造舰娘!$BN25*$C$4)=0,"",(未改造舰娘!$BJ25+未改造舰娘!$BN25*$C$4))</f>
        <v>24</v>
      </c>
      <c r="AZ29" s="500">
        <f>IF(未改造舰娘!BC25="","",未改造舰娘!BC25)</f>
        <v>0</v>
      </c>
      <c r="BA29" s="500">
        <f>IF(未改造舰娘!BD25="","",未改造舰娘!BD25)</f>
        <v>0</v>
      </c>
      <c r="BB29" s="500">
        <f>IF(未改造舰娘!BE25="","",未改造舰娘!BE25)</f>
        <v>9</v>
      </c>
      <c r="BC29" s="498">
        <f>IF(未改造舰娘!BF25="","",未改造舰娘!BF25)</f>
        <v>18</v>
      </c>
      <c r="BD29" s="125" t="s">
        <v>1253</v>
      </c>
      <c r="BE29" s="506"/>
      <c r="BF29" s="306" t="str">
        <f>IF(未改造舰娘!$BQ25="","",未改造舰娘!$BQ25)</f>
        <v>2-2-G,2-3-J,2-4-CDEGHIJL,2-5-ABDFGHIJKLMNO,3-3-CDEFGHJK,4-1-ABCDEFIJ,4-2-ABCDFGHIJ,4-3-ABCEFGH,5-2-ABCDEFGHIJ,5-3-ABCEFGH,5-4-ABCDEGH</v>
      </c>
      <c r="BG29" s="306" t="str">
        <f>IF(未改造舰娘!$BR25="","",未改造舰娘!$BR25)</f>
        <v>极地奏鸣曲 Ex-1-CDEFGHIJK,Ex-1-1-ABCDEFIJABDFGHI,Ex-2-ABCDEFGHIJKLMN,Ex-2-1-ADEFGHIJG,Ex-2-2-ABCEFGHJ,Ex-3-ABCDEFGHIJKLMNOPQ,Ex-4-ABCDEFGHJKMNOP,Ex-1-2-ABDFGHI,Ex-1-3-ABDFGHIJ,Ex-2-3-CDEGHIJL,Ex-3-2-DGJK；轰隆轰隆大作战 Ex-2-ABCEFGHJL,Ex-3-ACDFGHJL,Ex-7-ACDFGHJKL；扑火之蛾 Ex-2-ABCDEFGHIJKL,Ex-3-ABCDEFGHIJKLM,Ex-5-ABCDEFGHIJKLMN,Ex-7-ABCDEFGHIJKL,Ex-8-ABDEFGHIJKLM,Ex-10-ABCDEFGHIJKLMN；未命名 Ex-2-ABCDEFGHIJNOβ,Ex-3-BCDEFGHIJKLMNOPRSβ,Ex-8-ABCDEFGHIJNOβ,Ex-9-BCDEFGHIJKLMNOPRSβ；决战九段坂 Ex-2-Q,Ex-8-Q；中间岛战役 Ex-1-BCDE,Ex-2-DEG,Ex-3-ABCDEFGJL,Ex-4-ABCDFGHK,Ex-5-A,Ex-6-BDE,Ex-7-BDEG,Ex-8-ABCDEIJL,Ex-9-ABCDFGHK；两周年活动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Ex-1-ACDEF,Ex-2-BCDEFI,Ex-3-ABDEFGHI,Ex-4-ABCDEFHKM,Ex-5-ACDE,Ex-6-BCEFI,Ex-7-ABDFGHI,Ex-8-ABCDEFGHKMN；熔炉大混战 Ex-1-CDEFGHIJ,Ex-3-ABCDEFGHIJKL,Ex-5-ABCDEFGHIJKL,Ex-7-ABCDEFGHIJKLMN,Ex-8-CDEFGHIJ,Ex-10-ABCDEFGHJKL,Ex-12-ABCDEFGHIJKL,Ex-14-ABCDEFGHIJKLMN</v>
      </c>
      <c r="BH29" s="306"/>
      <c r="BU29" s="304">
        <f>IFERROR(VLOOKUP(AL29,装备!$B:$C,2,0),0)</f>
        <v>1</v>
      </c>
      <c r="BV29" s="304">
        <f>IFERROR(VLOOKUP($AL29,装备!$B:$Q,5,0),0)</f>
        <v>0</v>
      </c>
      <c r="BW29" s="304">
        <f>IFERROR(VLOOKUP($AL29,装备!$B:$Q,6,0),0)</f>
        <v>0</v>
      </c>
      <c r="BX29" s="304">
        <f>IFERROR(VLOOKUP($AL29,装备!$B:$Q,7,0),0)</f>
        <v>0</v>
      </c>
      <c r="BY29" s="304">
        <f>IFERROR(VLOOKUP($AL29,装备!$B:$Q,8,0),0)</f>
        <v>0</v>
      </c>
      <c r="BZ29" s="304">
        <f>IFERROR(VLOOKUP($AL29,装备!$B:$Q,9,0),0)</f>
        <v>0</v>
      </c>
      <c r="CA29" s="304">
        <f>IFERROR(VLOOKUP($AL29,装备!$B:$Q,10,0),0)</f>
        <v>0</v>
      </c>
      <c r="CB29" s="304">
        <f>IFERROR(VLOOKUP($AL29,装备!$B:$Q,11,0),0)</f>
        <v>1</v>
      </c>
      <c r="CC29" s="304" t="str">
        <f>IFERROR(VLOOKUP($AL29,装备!$B:$Q,12,0),0)</f>
        <v>无</v>
      </c>
      <c r="CD29" s="304">
        <f>IFERROR(VLOOKUP($AL29,装备!$B:$Q,13,0),0)</f>
        <v>0</v>
      </c>
      <c r="CE29" s="304">
        <f>IFERROR(VLOOKUP($AL29,装备!$B:$Q,14,0),0)</f>
        <v>0</v>
      </c>
      <c r="CF29" s="304">
        <f>IFERROR(VLOOKUP($AL29,装备!$B:$Q,16,0),0)</f>
        <v>0</v>
      </c>
      <c r="CG29" s="304">
        <f>IFERROR(VLOOKUP($AL29,装备!$B:$Q,5,0),0)</f>
        <v>0</v>
      </c>
      <c r="CH29" s="304">
        <f>IFERROR(VLOOKUP(AM29,装备!$B:$C,2,0),0)</f>
        <v>1</v>
      </c>
      <c r="CI29" s="304">
        <f>IFERROR(VLOOKUP($AM29,装备!$B:$Q,5,0),0)</f>
        <v>0</v>
      </c>
      <c r="CJ29" s="304">
        <f>IFERROR(VLOOKUP($AM29,装备!$B:$Q,6,0),0)</f>
        <v>0</v>
      </c>
      <c r="CK29" s="304">
        <f>IFERROR(VLOOKUP($AM29,装备!$B:$Q,7,0),0)</f>
        <v>0</v>
      </c>
      <c r="CL29" s="304">
        <f>IFERROR(VLOOKUP($AM29,装备!$B:$Q,8,0),0)</f>
        <v>6</v>
      </c>
      <c r="CM29" s="304">
        <f>IFERROR(VLOOKUP($AM29,装备!$B:$Q,9,0),0)</f>
        <v>2</v>
      </c>
      <c r="CN29" s="304">
        <f>IFERROR(VLOOKUP($AM29,装备!$B:$Q,10,0),0)</f>
        <v>0</v>
      </c>
      <c r="CO29" s="304">
        <f>IFERROR(VLOOKUP($AM29,装备!$B:$Q,11,0),0)</f>
        <v>1</v>
      </c>
      <c r="CP29" s="304" t="str">
        <f>IFERROR(VLOOKUP($AM29,装备!$B:$Q,12,0),0)</f>
        <v>无</v>
      </c>
      <c r="CQ29" s="304">
        <f>IFERROR(VLOOKUP($AM29,装备!$B:$Q,13,0),0)</f>
        <v>0</v>
      </c>
      <c r="CR29" s="304">
        <f>IFERROR(VLOOKUP($AM29,装备!$B:$Q,14,0),0)</f>
        <v>0</v>
      </c>
      <c r="CS29" s="304">
        <f>IFERROR(VLOOKUP($AM29,装备!$B:$Q,16,0),0)</f>
        <v>0</v>
      </c>
      <c r="CT29" s="304">
        <f>IFERROR(VLOOKUP($AM29,装备!$B:$Q,5,0),0)</f>
        <v>0</v>
      </c>
      <c r="CU29" s="304">
        <f>IFERROR(VLOOKUP(AN29,装备!$B:$C,2,0),0)</f>
        <v>0</v>
      </c>
      <c r="CV29" s="304">
        <f>IFERROR(VLOOKUP($AN29,装备!$B:$Q,5,0),0)</f>
        <v>0</v>
      </c>
      <c r="CW29" s="304">
        <f>IFERROR(VLOOKUP($AN29,装备!$B:$Q,6,0),0)</f>
        <v>0</v>
      </c>
      <c r="CX29" s="304">
        <f>IFERROR(VLOOKUP($AN29,装备!$B:$Q,7,0),0)</f>
        <v>0</v>
      </c>
      <c r="CY29" s="304">
        <f>IFERROR(VLOOKUP($AN29,装备!$B:$Q,8,0),0)</f>
        <v>0</v>
      </c>
      <c r="CZ29" s="304">
        <f>IFERROR(VLOOKUP($AN29,装备!$B:$Q,9,0),0)</f>
        <v>0</v>
      </c>
      <c r="DA29" s="304">
        <f>IFERROR(VLOOKUP($AN29,装备!$B:$Q,10,0),0)</f>
        <v>0</v>
      </c>
      <c r="DB29" s="304">
        <f>IFERROR(VLOOKUP($AN29,装备!$B:$Q,11,0),0)</f>
        <v>0</v>
      </c>
      <c r="DC29" s="304">
        <f>IFERROR(VLOOKUP($AN29,装备!$B:$Q,12,0),0)</f>
        <v>0</v>
      </c>
      <c r="DD29" s="304">
        <f>IFERROR(VLOOKUP($AN29,装备!$B:$Q,13,0),0)</f>
        <v>0</v>
      </c>
      <c r="DE29" s="304">
        <f>IFERROR(VLOOKUP($AN29,装备!$B:$Q,14,0),0)</f>
        <v>0</v>
      </c>
      <c r="DF29" s="304">
        <f>IFERROR(VLOOKUP($AN29,装备!$B:$Q,16,0),0)</f>
        <v>0</v>
      </c>
      <c r="DG29" s="304">
        <f>IFERROR(VLOOKUP($AN29,装备!$B:$Q,5,0),0)</f>
        <v>0</v>
      </c>
      <c r="DH29" s="304">
        <f>IFERROR(VLOOKUP(AO29,装备!$B:$C,2,0),0)</f>
        <v>0</v>
      </c>
      <c r="DI29" s="304">
        <f>IFERROR(VLOOKUP($AO29,装备!$B:$Q,5,0),0)</f>
        <v>0</v>
      </c>
      <c r="DJ29" s="304">
        <f>IFERROR(VLOOKUP($AO29,装备!$B:$Q,6,0),0)</f>
        <v>0</v>
      </c>
      <c r="DK29" s="304">
        <f>IFERROR(VLOOKUP($AO29,装备!$B:$Q,7,0),0)</f>
        <v>0</v>
      </c>
      <c r="DL29" s="304">
        <f>IFERROR(VLOOKUP($AO29,装备!$B:$Q,8,0),0)</f>
        <v>0</v>
      </c>
      <c r="DM29" s="304">
        <f>IFERROR(VLOOKUP($AO29,装备!$B:$Q,9,0),0)</f>
        <v>0</v>
      </c>
      <c r="DN29" s="304">
        <f>IFERROR(VLOOKUP($AO29,装备!$B:$Q,10,0),0)</f>
        <v>0</v>
      </c>
      <c r="DO29" s="304">
        <f>IFERROR(VLOOKUP($AO29,装备!$B:$Q,11,0),0)</f>
        <v>0</v>
      </c>
      <c r="DP29" s="304">
        <f>IFERROR(VLOOKUP($AO29,装备!$B:$Q,12,0),0)</f>
        <v>0</v>
      </c>
      <c r="DQ29" s="304">
        <f>IFERROR(VLOOKUP($AO29,装备!$B:$Q,13,0),0)</f>
        <v>0</v>
      </c>
      <c r="DR29" s="304">
        <f>IFERROR(VLOOKUP($AO29,装备!$B:$Q,14,0),0)</f>
        <v>0</v>
      </c>
      <c r="DS29" s="304">
        <f>IFERROR(VLOOKUP($AO29,装备!$B:$Q,16,0),0)</f>
        <v>0</v>
      </c>
      <c r="DT29" s="304">
        <f>IFERROR(VLOOKUP($AO29,装备!$B:$Q,5,0),0)</f>
        <v>0</v>
      </c>
    </row>
    <row r="30" spans="1:124" hidden="1">
      <c r="A30" s="301">
        <f>未改造舰娘!$A26</f>
        <v>10002512</v>
      </c>
      <c r="B30" s="354" t="s">
        <v>44</v>
      </c>
      <c r="C30" s="323"/>
      <c r="D30" s="323">
        <f t="shared" si="0"/>
        <v>110</v>
      </c>
      <c r="E30" s="303">
        <f>未改造舰娘!$C26</f>
        <v>4</v>
      </c>
      <c r="F30" s="304" t="str">
        <f>未改造舰娘!$D26</f>
        <v>轻母</v>
      </c>
      <c r="G30" s="304" t="str">
        <f>未改造舰娘!$E26</f>
        <v>中型</v>
      </c>
      <c r="H30" s="304" t="str">
        <f>未改造舰娘!$F26</f>
        <v>护卫舰（特殊）</v>
      </c>
      <c r="I30" s="460">
        <f>未改造舰娘!$AR26</f>
        <v>3</v>
      </c>
      <c r="J30" s="304" t="str">
        <f>未改造舰娘!$G26</f>
        <v>日本</v>
      </c>
      <c r="K30" s="312">
        <f>未改造舰娘!$H26+(BV30+CI30+CV30+DI30)*$C$2</f>
        <v>32</v>
      </c>
      <c r="L30" s="304">
        <f>未改造舰娘!$I26</f>
        <v>0</v>
      </c>
      <c r="M30" s="304">
        <f>未改造舰娘!$J26</f>
        <v>2</v>
      </c>
      <c r="N30" s="518">
        <f>未改造舰娘!$K26</f>
        <v>3</v>
      </c>
      <c r="O30" s="304">
        <f>未改造舰娘!$L26+((CE30+CR30+DE30+DR30)*$C$2)</f>
        <v>20</v>
      </c>
      <c r="P30" s="304" t="str">
        <f>IF($C$2=1,(IF(ISERROR(FIND("超长",未改造舰娘!$M26&amp;CC30&amp;CP30&amp;DC30&amp;DP30,1)),IF(ISERROR(FIND("长",未改造舰娘!$M26&amp;CC30&amp;CP30&amp;DC30&amp;DP30,1)),IF(ISERROR(FIND("中",未改造舰娘!$M26&amp;CC30&amp;CP30&amp;DC30&amp;DP30,1)),IF(ISERROR(FIND("短",未改造舰娘!$M26&amp;CC30&amp;CP30&amp;DC30&amp;DP30,1)),IF(ISERROR(FIND("无",未改造舰娘!$M26&amp;CC30&amp;CP30&amp;DC30&amp;DP30,1)),0,"无"),"短"),"中"),"长"),"超长")),未改造舰娘!$M26)</f>
        <v>短</v>
      </c>
      <c r="Q30" s="303">
        <f>未改造舰娘!$N26</f>
        <v>29</v>
      </c>
      <c r="R30" s="304">
        <f>(未改造舰娘!$P26)+(未改造舰娘!$Q26)*$C$3+((BW30+CJ30+CW30+DJ30)*$C$2)</f>
        <v>20</v>
      </c>
      <c r="S30" s="304">
        <f>(未改造舰娘!$R26)+(未改造舰娘!$S26)*$C$3+((BY30+CL30+CY30+DL30)*$C$2)</f>
        <v>0</v>
      </c>
      <c r="T30" s="304">
        <f>(未改造舰娘!$T26)+(未改造舰娘!$U26)*$C$3+((BX30+CK30+CX30+DK30)*$C$2)</f>
        <v>37</v>
      </c>
      <c r="U30" s="304">
        <f>(未改造舰娘!$V26)+(未改造舰娘!$W26)*$C$3+((CG30+CT30+DG30+DT30)*$C$2)</f>
        <v>48</v>
      </c>
      <c r="V30" s="305">
        <f>INT((((未改造舰娘!$Y26)-(未改造舰娘!$X26))*(((IF(D30=0,C30,D30))-1)/99))+未改造舰娘!$X26)+((CB30+CO30+DB30+DO30)*$C$2)</f>
        <v>90</v>
      </c>
      <c r="W30" s="304">
        <f>INT((((未改造舰娘!$AA26)-(未改造舰娘!$Z26))*(((IF(D30=0,C30,D30))-1)/99))+未改造舰娘!$Z26)+((CD30+CQ30+DD30+DQ30)*$C$2)</f>
        <v>52</v>
      </c>
      <c r="X30" s="304">
        <f>INT((((未改造舰娘!$AC26)-(未改造舰娘!$AB26))*(((IF(D30=0,C30,D30))-1)/99))+未改造舰娘!$AB26)+((CA30+CN30+DA30+DN30)*$C$2)</f>
        <v>63</v>
      </c>
      <c r="Y30" s="303">
        <f>INT((((未改造舰娘!$AE26)-(未改造舰娘!$AD26))*(((IF(D30=0,C30,D30))-1)/99))+未改造舰娘!$AD26)+((BZ30+CM30+CZ30+DM30)*$C$2)</f>
        <v>0</v>
      </c>
      <c r="Z30" s="474">
        <f>IF(未改造舰娘!$AF26=0,"",未改造舰娘!$AF26)</f>
        <v>17</v>
      </c>
      <c r="AA30" s="304">
        <f>IF(未改造舰娘!$AG26="","",未改造舰娘!$AG26)</f>
        <v>12</v>
      </c>
      <c r="AB30" s="304">
        <f>IF(未改造舰娘!$AH26="","",未改造舰娘!$AH26)</f>
        <v>3</v>
      </c>
      <c r="AC30" s="304">
        <f>IF(未改造舰娘!$AI26="","",未改造舰娘!$AI26)</f>
        <v>0</v>
      </c>
      <c r="AD30" s="304">
        <f>IF(未改造舰娘!$AJ26="","",未改造舰娘!$AJ26)</f>
        <v>32</v>
      </c>
      <c r="AE30" s="305">
        <f>IF(未改造舰娘!$AK26="","",未改造舰娘!$AK26)</f>
        <v>55</v>
      </c>
      <c r="AF30" s="304">
        <f>IF(未改造舰娘!$AL26="","",未改造舰娘!$AL26)</f>
        <v>300</v>
      </c>
      <c r="AG30" s="304" t="str">
        <f>IF(未改造舰娘!$AM26="","",未改造舰娘!$AM26)</f>
        <v/>
      </c>
      <c r="AH30" s="304">
        <f>IF(未改造舰娘!$AN26="","",未改造舰娘!$AN26)</f>
        <v>650</v>
      </c>
      <c r="AI30" s="304">
        <f>IF(未改造舰娘!$AO26="","",未改造舰娘!$AO26)</f>
        <v>750</v>
      </c>
      <c r="AJ30" s="304" t="str">
        <f>IF(未改造舰娘!$AP26="","",未改造舰娘!$AP26)</f>
        <v>航母核心</v>
      </c>
      <c r="AK30" s="303">
        <f>IF(未改造舰娘!$AQ26="","",未改造舰娘!$AQ26)</f>
        <v>8</v>
      </c>
      <c r="AL30" s="306" t="str">
        <f>IF(未改造舰娘!$AS26="","",未改造舰娘!$AS26)</f>
        <v>九九式舰爆</v>
      </c>
      <c r="AM30" s="306" t="str">
        <f>IF(未改造舰娘!$AT26="","",未改造舰娘!$AT26)</f>
        <v>九七式舰攻</v>
      </c>
      <c r="AN30" s="306" t="str">
        <f>IF(未改造舰娘!$AU26="","",未改造舰娘!$AU26)</f>
        <v/>
      </c>
      <c r="AO30" s="306" t="str">
        <f>IF(未改造舰娘!$AV26="","",未改造舰娘!$AV26)</f>
        <v/>
      </c>
      <c r="AP30" s="307" t="str">
        <f>IF(未改造舰娘!$AW26="","",未改造舰娘!$AW26)</f>
        <v/>
      </c>
      <c r="AQ30" s="308" t="str">
        <f>IF(未改造舰娘!$AX26="","",未改造舰娘!$AX26)</f>
        <v/>
      </c>
      <c r="AR30" s="304">
        <f>IF(未改造舰娘!$AY26="","",未改造舰娘!$AY26)</f>
        <v>35</v>
      </c>
      <c r="AS30" s="304">
        <f>IF(未改造舰娘!$AZ26="","",未改造舰娘!$AZ26)</f>
        <v>35</v>
      </c>
      <c r="AT30" s="304">
        <f>IF(未改造舰娘!$BA26="","",未改造舰娘!$BA26)</f>
        <v>1.28</v>
      </c>
      <c r="AU30" s="304">
        <f>IF(未改造舰娘!$BB26="","",未改造舰娘!$BB26)</f>
        <v>2.4</v>
      </c>
      <c r="AV30" s="305">
        <f>IF((未改造舰娘!$BG26+未改造舰娘!$BK26*$C$4)=0,"",(未改造舰娘!$BG26+未改造舰娘!$BK26*$C$4))</f>
        <v>22</v>
      </c>
      <c r="AW30" s="304">
        <f>IF((未改造舰娘!$BH26+未改造舰娘!$BL26*$C$4)=0,"",(未改造舰娘!$BH26+未改造舰娘!$BL26*$C$4))</f>
        <v>32</v>
      </c>
      <c r="AX30" s="304">
        <f>IF((未改造舰娘!$BI26+未改造舰娘!$BM26*$C$4)=0,"",(未改造舰娘!$BI26+未改造舰娘!$BM26*$C$4))</f>
        <v>50</v>
      </c>
      <c r="AY30" s="303">
        <f>IF((未改造舰娘!$BJ26+未改造舰娘!$BN26*$C$4)=0,"",(未改造舰娘!$BJ26+未改造舰娘!$BN26*$C$4))</f>
        <v>24</v>
      </c>
      <c r="AZ30" s="500">
        <f>IF(未改造舰娘!BC26="","",未改造舰娘!BC26)</f>
        <v>0</v>
      </c>
      <c r="BA30" s="500">
        <f>IF(未改造舰娘!BD26="","",未改造舰娘!BD26)</f>
        <v>0</v>
      </c>
      <c r="BB30" s="500">
        <f>IF(未改造舰娘!BE26="","",未改造舰娘!BE26)</f>
        <v>9</v>
      </c>
      <c r="BC30" s="498">
        <f>IF(未改造舰娘!BF26="","",未改造舰娘!BF26)</f>
        <v>18</v>
      </c>
      <c r="BD30" s="125" t="s">
        <v>1254</v>
      </c>
      <c r="BE30" s="506">
        <v>0.1111111111111111</v>
      </c>
      <c r="BF30" s="306" t="str">
        <f>IF(未改造舰娘!$BQ26="","",未改造舰娘!$BQ26)</f>
        <v>2-2-G,2-3-CDEGHJ,2-4-CDEGHIJL,2-5-ABDFGHIJKLMNO,3-3-CDEFGHJK,3-4-BCDGHIJ,4-2-CDFGHIJ,4-3-CEFGH,4-4-ABCDEHIKL,5-1-ABCDEFGH,5-2-ABCDEFGHIJ,5-5-ABCDEFGHI</v>
      </c>
      <c r="BG30" s="306" t="str">
        <f>IF(未改造舰娘!$BR26="","",未改造舰娘!$BR26)</f>
        <v>极地奏鸣曲 Ex-1-CDEFGHIJK,Ex-1-2-ABCDEHIKLABDFGHI,Ex-2-ABCDEFGHIJKLMN,Ex-2-1-ACDEFGHJG,Ex-2-3-ABDEFGHICDEGHIJL,Ex-3-ABCDEFGHIJKLMOPQ,Ex-4-ABCDEFGHJKMNOP,Ex-1-1-ABDFGHI,Ex-1-3-ABDFGHIJ,Ex-2-2-DEGHJK,Ex-3-2-DEGJK,Ex-3-3-CDHIJ；轰隆轰隆大作战 Ex-1-ABCEFGHI,Ex-4-ABCDFGHIM,Ex-9-BDFGHIKMOPQ；扑火之蛾 Ex-1-ABCDEFGHIJ,Ex-4-ABCDEFGHIJKLMN,Ex-6-ABCDEFGHIJ,Ex-9-ABCDEFGHIJKLMN；未命名 Ex-2-ABCDEFGHIJNOβ,Ex-3-BCDEFGHIJKLMNOPRSβ,Ex-4-ABCDEIJKLMNOPQRTβ,Ex-8-ABCDEFGHIJNOβ,Ex-9-BCDEFGHIJKLMNOPRSβ,Ex-10-ABCDEIJKLMNOPQRTβ；决战九段坂 Ex-2-Q,Ex-8-Q；中间岛战役 Ex-1-BCDE,Ex-2-DEG,Ex-3-ABCDEFGIJL,Ex-4-ABCDFGHK,Ex-5-A,Ex-6-BDE,Ex-7-BDEG,Ex-8-ABCDEIJL,Ex-9-ABCDFGHK；两周年活动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Ex-1-ACDEF,Ex-2-BCDEFI,Ex-3-ABDEFGHI,Ex-4-ABCDEFGHKMN,Ex-5-ADEF,Ex-6-BCEI,Ex-7-ABDEFGHI,Ex-8-ABCDEFGHIKMN；熔炉大混战 Ex-1-CDEFGHIJ,Ex-3-ABCDEFGHIJKL,Ex-5-ABCDEFGHIJKL,Ex-7-ABCDEFGHIJKLMN,Ex-8-CDEFGHIJ,Ex-10-ABCDEFGHJKL,Ex-12-ABCDEFGHIJKL,Ex-14-ABCDEFGHIJKLMN</v>
      </c>
      <c r="BH30" s="306"/>
      <c r="BU30" s="304">
        <f>IFERROR(VLOOKUP(AL30,装备!$B:$C,2,0),0)</f>
        <v>1</v>
      </c>
      <c r="BV30" s="304">
        <f>IFERROR(VLOOKUP($AL30,装备!$B:$Q,5,0),0)</f>
        <v>0</v>
      </c>
      <c r="BW30" s="304">
        <f>IFERROR(VLOOKUP($AL30,装备!$B:$Q,6,0),0)</f>
        <v>0</v>
      </c>
      <c r="BX30" s="304">
        <f>IFERROR(VLOOKUP($AL30,装备!$B:$Q,7,0),0)</f>
        <v>0</v>
      </c>
      <c r="BY30" s="304">
        <f>IFERROR(VLOOKUP($AL30,装备!$B:$Q,8,0),0)</f>
        <v>0</v>
      </c>
      <c r="BZ30" s="304">
        <f>IFERROR(VLOOKUP($AL30,装备!$B:$Q,9,0),0)</f>
        <v>0</v>
      </c>
      <c r="CA30" s="304">
        <f>IFERROR(VLOOKUP($AL30,装备!$B:$Q,10,0),0)</f>
        <v>0</v>
      </c>
      <c r="CB30" s="304">
        <f>IFERROR(VLOOKUP($AL30,装备!$B:$Q,11,0),0)</f>
        <v>1</v>
      </c>
      <c r="CC30" s="304" t="str">
        <f>IFERROR(VLOOKUP($AL30,装备!$B:$Q,12,0),0)</f>
        <v>无</v>
      </c>
      <c r="CD30" s="304">
        <f>IFERROR(VLOOKUP($AL30,装备!$B:$Q,13,0),0)</f>
        <v>0</v>
      </c>
      <c r="CE30" s="304">
        <f>IFERROR(VLOOKUP($AL30,装备!$B:$Q,14,0),0)</f>
        <v>0</v>
      </c>
      <c r="CF30" s="304">
        <f>IFERROR(VLOOKUP($AL30,装备!$B:$Q,16,0),0)</f>
        <v>0</v>
      </c>
      <c r="CG30" s="304">
        <f>IFERROR(VLOOKUP($AL30,装备!$B:$Q,5,0),0)</f>
        <v>0</v>
      </c>
      <c r="CH30" s="304">
        <f>IFERROR(VLOOKUP(AM30,装备!$B:$C,2,0),0)</f>
        <v>1</v>
      </c>
      <c r="CI30" s="304">
        <f>IFERROR(VLOOKUP($AM30,装备!$B:$Q,5,0),0)</f>
        <v>0</v>
      </c>
      <c r="CJ30" s="304">
        <f>IFERROR(VLOOKUP($AM30,装备!$B:$Q,6,0),0)</f>
        <v>0</v>
      </c>
      <c r="CK30" s="304">
        <f>IFERROR(VLOOKUP($AM30,装备!$B:$Q,7,0),0)</f>
        <v>0</v>
      </c>
      <c r="CL30" s="304">
        <f>IFERROR(VLOOKUP($AM30,装备!$B:$Q,8,0),0)</f>
        <v>6</v>
      </c>
      <c r="CM30" s="304">
        <f>IFERROR(VLOOKUP($AM30,装备!$B:$Q,9,0),0)</f>
        <v>2</v>
      </c>
      <c r="CN30" s="304">
        <f>IFERROR(VLOOKUP($AM30,装备!$B:$Q,10,0),0)</f>
        <v>0</v>
      </c>
      <c r="CO30" s="304">
        <f>IFERROR(VLOOKUP($AM30,装备!$B:$Q,11,0),0)</f>
        <v>1</v>
      </c>
      <c r="CP30" s="304" t="str">
        <f>IFERROR(VLOOKUP($AM30,装备!$B:$Q,12,0),0)</f>
        <v>无</v>
      </c>
      <c r="CQ30" s="304">
        <f>IFERROR(VLOOKUP($AM30,装备!$B:$Q,13,0),0)</f>
        <v>0</v>
      </c>
      <c r="CR30" s="304">
        <f>IFERROR(VLOOKUP($AM30,装备!$B:$Q,14,0),0)</f>
        <v>0</v>
      </c>
      <c r="CS30" s="304">
        <f>IFERROR(VLOOKUP($AM30,装备!$B:$Q,16,0),0)</f>
        <v>0</v>
      </c>
      <c r="CT30" s="304">
        <f>IFERROR(VLOOKUP($AM30,装备!$B:$Q,5,0),0)</f>
        <v>0</v>
      </c>
      <c r="CU30" s="304">
        <f>IFERROR(VLOOKUP(AN30,装备!$B:$C,2,0),0)</f>
        <v>0</v>
      </c>
      <c r="CV30" s="304">
        <f>IFERROR(VLOOKUP($AN30,装备!$B:$Q,5,0),0)</f>
        <v>0</v>
      </c>
      <c r="CW30" s="304">
        <f>IFERROR(VLOOKUP($AN30,装备!$B:$Q,6,0),0)</f>
        <v>0</v>
      </c>
      <c r="CX30" s="304">
        <f>IFERROR(VLOOKUP($AN30,装备!$B:$Q,7,0),0)</f>
        <v>0</v>
      </c>
      <c r="CY30" s="304">
        <f>IFERROR(VLOOKUP($AN30,装备!$B:$Q,8,0),0)</f>
        <v>0</v>
      </c>
      <c r="CZ30" s="304">
        <f>IFERROR(VLOOKUP($AN30,装备!$B:$Q,9,0),0)</f>
        <v>0</v>
      </c>
      <c r="DA30" s="304">
        <f>IFERROR(VLOOKUP($AN30,装备!$B:$Q,10,0),0)</f>
        <v>0</v>
      </c>
      <c r="DB30" s="304">
        <f>IFERROR(VLOOKUP($AN30,装备!$B:$Q,11,0),0)</f>
        <v>0</v>
      </c>
      <c r="DC30" s="304">
        <f>IFERROR(VLOOKUP($AN30,装备!$B:$Q,12,0),0)</f>
        <v>0</v>
      </c>
      <c r="DD30" s="304">
        <f>IFERROR(VLOOKUP($AN30,装备!$B:$Q,13,0),0)</f>
        <v>0</v>
      </c>
      <c r="DE30" s="304">
        <f>IFERROR(VLOOKUP($AN30,装备!$B:$Q,14,0),0)</f>
        <v>0</v>
      </c>
      <c r="DF30" s="304">
        <f>IFERROR(VLOOKUP($AN30,装备!$B:$Q,16,0),0)</f>
        <v>0</v>
      </c>
      <c r="DG30" s="304">
        <f>IFERROR(VLOOKUP($AN30,装备!$B:$Q,5,0),0)</f>
        <v>0</v>
      </c>
      <c r="DH30" s="304">
        <f>IFERROR(VLOOKUP(AO30,装备!$B:$C,2,0),0)</f>
        <v>0</v>
      </c>
      <c r="DI30" s="304">
        <f>IFERROR(VLOOKUP($AO30,装备!$B:$Q,5,0),0)</f>
        <v>0</v>
      </c>
      <c r="DJ30" s="304">
        <f>IFERROR(VLOOKUP($AO30,装备!$B:$Q,6,0),0)</f>
        <v>0</v>
      </c>
      <c r="DK30" s="304">
        <f>IFERROR(VLOOKUP($AO30,装备!$B:$Q,7,0),0)</f>
        <v>0</v>
      </c>
      <c r="DL30" s="304">
        <f>IFERROR(VLOOKUP($AO30,装备!$B:$Q,8,0),0)</f>
        <v>0</v>
      </c>
      <c r="DM30" s="304">
        <f>IFERROR(VLOOKUP($AO30,装备!$B:$Q,9,0),0)</f>
        <v>0</v>
      </c>
      <c r="DN30" s="304">
        <f>IFERROR(VLOOKUP($AO30,装备!$B:$Q,10,0),0)</f>
        <v>0</v>
      </c>
      <c r="DO30" s="304">
        <f>IFERROR(VLOOKUP($AO30,装备!$B:$Q,11,0),0)</f>
        <v>0</v>
      </c>
      <c r="DP30" s="304">
        <f>IFERROR(VLOOKUP($AO30,装备!$B:$Q,12,0),0)</f>
        <v>0</v>
      </c>
      <c r="DQ30" s="304">
        <f>IFERROR(VLOOKUP($AO30,装备!$B:$Q,13,0),0)</f>
        <v>0</v>
      </c>
      <c r="DR30" s="304">
        <f>IFERROR(VLOOKUP($AO30,装备!$B:$Q,14,0),0)</f>
        <v>0</v>
      </c>
      <c r="DS30" s="304">
        <f>IFERROR(VLOOKUP($AO30,装备!$B:$Q,16,0),0)</f>
        <v>0</v>
      </c>
      <c r="DT30" s="304">
        <f>IFERROR(VLOOKUP($AO30,装备!$B:$Q,5,0),0)</f>
        <v>0</v>
      </c>
    </row>
    <row r="31" spans="1:124" hidden="1">
      <c r="A31" s="301">
        <f>未改造舰娘!$A27</f>
        <v>10002612</v>
      </c>
      <c r="B31" s="354" t="s">
        <v>19</v>
      </c>
      <c r="C31" s="323"/>
      <c r="D31" s="323">
        <f t="shared" si="0"/>
        <v>110</v>
      </c>
      <c r="E31" s="303">
        <f>未改造舰娘!$C27</f>
        <v>3</v>
      </c>
      <c r="F31" s="304" t="str">
        <f>未改造舰娘!$D27</f>
        <v>轻母</v>
      </c>
      <c r="G31" s="304" t="str">
        <f>未改造舰娘!$E27</f>
        <v>中型</v>
      </c>
      <c r="H31" s="304" t="str">
        <f>未改造舰娘!$F27</f>
        <v>护卫舰（特殊）</v>
      </c>
      <c r="I31" s="460">
        <f>未改造舰娘!$AR27</f>
        <v>3</v>
      </c>
      <c r="J31" s="304" t="str">
        <f>未改造舰娘!$G27</f>
        <v>英国</v>
      </c>
      <c r="K31" s="312">
        <f>未改造舰娘!$H27+(BV31+CI31+CV31+DI31)*$C$2</f>
        <v>23</v>
      </c>
      <c r="L31" s="304">
        <f>未改造舰娘!$I27</f>
        <v>1</v>
      </c>
      <c r="M31" s="304">
        <f>未改造舰娘!$J27</f>
        <v>0</v>
      </c>
      <c r="N31" s="518">
        <f>未改造舰娘!$K27</f>
        <v>2</v>
      </c>
      <c r="O31" s="304">
        <f>未改造舰娘!$L27+((CE31+CR31+DE31+DR31)*$C$2)</f>
        <v>20</v>
      </c>
      <c r="P31" s="304" t="str">
        <f>IF($C$2=1,(IF(ISERROR(FIND("超长",未改造舰娘!$M27&amp;CC31&amp;CP31&amp;DC31&amp;DP31,1)),IF(ISERROR(FIND("长",未改造舰娘!$M27&amp;CC31&amp;CP31&amp;DC31&amp;DP31,1)),IF(ISERROR(FIND("中",未改造舰娘!$M27&amp;CC31&amp;CP31&amp;DC31&amp;DP31,1)),IF(ISERROR(FIND("短",未改造舰娘!$M27&amp;CC31&amp;CP31&amp;DC31&amp;DP31,1)),IF(ISERROR(FIND("无",未改造舰娘!$M27&amp;CC31&amp;CP31&amp;DC31&amp;DP31,1)),0,"无"),"短"),"中"),"长"),"超长")),未改造舰娘!$M27)</f>
        <v>短</v>
      </c>
      <c r="Q31" s="303">
        <f>未改造舰娘!$N27</f>
        <v>20.7</v>
      </c>
      <c r="R31" s="304">
        <f>(未改造舰娘!$P27)+(未改造舰娘!$Q27)*$C$3+((BW31+CJ31+CW31+DJ31)*$C$2)</f>
        <v>15</v>
      </c>
      <c r="S31" s="304">
        <f>(未改造舰娘!$R27)+(未改造舰娘!$S27)*$C$3+((BY31+CL31+CY31+DL31)*$C$2)</f>
        <v>0</v>
      </c>
      <c r="T31" s="304">
        <f>(未改造舰娘!$T27)+(未改造舰娘!$U27)*$C$3+((BX31+CK31+CX31+DK31)*$C$2)</f>
        <v>26</v>
      </c>
      <c r="U31" s="304">
        <f>(未改造舰娘!$V27)+(未改造舰娘!$W27)*$C$3+((CG31+CT31+DG31+DT31)*$C$2)</f>
        <v>40</v>
      </c>
      <c r="V31" s="305">
        <f>INT((((未改造舰娘!$Y27)-(未改造舰娘!$X27))*(((IF(D31=0,C31,D31))-1)/99))+未改造舰娘!$X27)+((CB31+CO31+DB31+DO31)*$C$2)</f>
        <v>89</v>
      </c>
      <c r="W31" s="304">
        <f>INT((((未改造舰娘!$AA27)-(未改造舰娘!$Z27))*(((IF(D31=0,C31,D31))-1)/99))+未改造舰娘!$Z27)+((CD31+CQ31+DD31+DQ31)*$C$2)</f>
        <v>38</v>
      </c>
      <c r="X31" s="304">
        <f>INT((((未改造舰娘!$AC27)-(未改造舰娘!$AB27))*(((IF(D31=0,C31,D31))-1)/99))+未改造舰娘!$AB27)+((CA31+CN31+DA31+DN31)*$C$2)</f>
        <v>57</v>
      </c>
      <c r="Y31" s="303">
        <f>INT((((未改造舰娘!$AE27)-(未改造舰娘!$AD27))*(((IF(D31=0,C31,D31))-1)/99))+未改造舰娘!$AD27)+((BZ31+CM31+CZ31+DM31)*$C$2)</f>
        <v>0</v>
      </c>
      <c r="Z31" s="474">
        <f>IF(未改造舰娘!$AF27=0,"",未改造舰娘!$AF27)</f>
        <v>5</v>
      </c>
      <c r="AA31" s="304">
        <f>IF(未改造舰娘!$AG27="","",未改造舰娘!$AG27)</f>
        <v>10</v>
      </c>
      <c r="AB31" s="304">
        <f>IF(未改造舰娘!$AH27="","",未改造舰娘!$AH27)</f>
        <v>5</v>
      </c>
      <c r="AC31" s="304">
        <f>IF(未改造舰娘!$AI27="","",未改造舰娘!$AI27)</f>
        <v>0</v>
      </c>
      <c r="AD31" s="304">
        <f>IF(未改造舰娘!$AJ27="","",未改造舰娘!$AJ27)</f>
        <v>20</v>
      </c>
      <c r="AE31" s="305">
        <f>IF(未改造舰娘!$AK27="","",未改造舰娘!$AK27)</f>
        <v>35</v>
      </c>
      <c r="AF31" s="304">
        <f>IF(未改造舰娘!$AL27="","",未改造舰娘!$AL27)</f>
        <v>200</v>
      </c>
      <c r="AG31" s="304" t="str">
        <f>IF(未改造舰娘!$AM27="","",未改造舰娘!$AM27)</f>
        <v/>
      </c>
      <c r="AH31" s="304">
        <f>IF(未改造舰娘!$AN27="","",未改造舰娘!$AN27)</f>
        <v>400</v>
      </c>
      <c r="AI31" s="304">
        <f>IF(未改造舰娘!$AO27="","",未改造舰娘!$AO27)</f>
        <v>500</v>
      </c>
      <c r="AJ31" s="304" t="str">
        <f>IF(未改造舰娘!$AP27="","",未改造舰娘!$AP27)</f>
        <v>航母核心</v>
      </c>
      <c r="AK31" s="303">
        <f>IF(未改造舰娘!$AQ27="","",未改造舰娘!$AQ27)</f>
        <v>5</v>
      </c>
      <c r="AL31" s="306" t="str">
        <f>IF(未改造舰娘!$AS27="","",未改造舰娘!$AS27)</f>
        <v>剑鱼</v>
      </c>
      <c r="AM31" s="306" t="str">
        <f>IF(未改造舰娘!$AT27="","",未改造舰娘!$AT27)</f>
        <v>E国单装4英寸炮</v>
      </c>
      <c r="AN31" s="306" t="str">
        <f>IF(未改造舰娘!$AU27="","",未改造舰娘!$AU27)</f>
        <v/>
      </c>
      <c r="AO31" s="306" t="str">
        <f>IF(未改造舰娘!$AV27="","",未改造舰娘!$AV27)</f>
        <v/>
      </c>
      <c r="AP31" s="307" t="str">
        <f>IF(未改造舰娘!$AW27="","",未改造舰娘!$AW27)</f>
        <v/>
      </c>
      <c r="AQ31" s="308" t="str">
        <f>IF(未改造舰娘!$AX27="","",未改造舰娘!$AX27)</f>
        <v/>
      </c>
      <c r="AR31" s="304">
        <f>IF(未改造舰娘!$AY27="","",未改造舰娘!$AY27)</f>
        <v>20</v>
      </c>
      <c r="AS31" s="304">
        <f>IF(未改造舰娘!$AZ27="","",未改造舰娘!$AZ27)</f>
        <v>30</v>
      </c>
      <c r="AT31" s="304">
        <f>IF(未改造舰娘!$BA27="","",未改造舰娘!$BA27)</f>
        <v>0.96</v>
      </c>
      <c r="AU31" s="304">
        <f>IF(未改造舰娘!$BB27="","",未改造舰娘!$BB27)</f>
        <v>1.8</v>
      </c>
      <c r="AV31" s="305">
        <f>IF((未改造舰娘!$BG27+未改造舰娘!$BK27*$C$4)=0,"",(未改造舰娘!$BG27+未改造舰娘!$BK27*$C$4))</f>
        <v>21</v>
      </c>
      <c r="AW31" s="304">
        <f>IF((未改造舰娘!$BH27+未改造舰娘!$BL27*$C$4)=0,"",(未改造舰娘!$BH27+未改造舰娘!$BL27*$C$4))</f>
        <v>33</v>
      </c>
      <c r="AX31" s="304">
        <f>IF((未改造舰娘!$BI27+未改造舰娘!$BM27*$C$4)=0,"",(未改造舰娘!$BI27+未改造舰娘!$BM27*$C$4))</f>
        <v>52</v>
      </c>
      <c r="AY31" s="303">
        <f>IF((未改造舰娘!$BJ27+未改造舰娘!$BN27*$C$4)=0,"",(未改造舰娘!$BJ27+未改造舰娘!$BN27*$C$4))</f>
        <v>22</v>
      </c>
      <c r="AZ31" s="500">
        <f>IF(未改造舰娘!BC27="","",未改造舰娘!BC27)</f>
        <v>2</v>
      </c>
      <c r="BA31" s="500">
        <f>IF(未改造舰娘!BD27="","",未改造舰娘!BD27)</f>
        <v>0</v>
      </c>
      <c r="BB31" s="500">
        <f>IF(未改造舰娘!BE27="","",未改造舰娘!BE27)</f>
        <v>3</v>
      </c>
      <c r="BC31" s="498">
        <f>IF(未改造舰娘!BF27="","",未改造舰娘!BF27)</f>
        <v>10</v>
      </c>
      <c r="BD31" s="125" t="s">
        <v>1258</v>
      </c>
      <c r="BE31" s="506"/>
      <c r="BF31" s="306" t="str">
        <f>IF(未改造舰娘!$BQ27="","",未改造舰娘!$BQ27)</f>
        <v>1-4-E,2-1-CEF,2-3-ABCDEGHJ,3-3-K,4-2-J,5-1-ABCDEFGH,5-2-ABCDEFGHIJ,6-2-ABCDEFGHIJKLM,6-3-ABCDEFHJ,6-4-ABCDEFGHIKL,7-1-ABCDFGHIJKLMN,7-2-ABDEFGHJKLM,7-3-ABCDEFGHIKLN,7-4-ABCDEFIJKLM,7-5-ABCDEFGHIJKLMOQ,8-1-ABCDEFGHIJKL</v>
      </c>
      <c r="BG31" s="306" t="str">
        <f>IF(未改造舰娘!$BR27="","",未改造舰娘!$BR27)</f>
        <v>极地奏鸣曲 Ex-1-ABCDEFGHIJKABCDEFGHIJKLM,Ex-2-ABCDEFGHIJKLMN,Ex-2-1-ABCDEFGHJ,Ex-3-2-ABCDEFGIJMK,Ex-3-3-ABDEFHJ,Ex-3-4-ABCDEFGHIKL,Ex-4-1-ABCDFGHIJKLMN,Ex-4-2-ABDEFHKLMABCDEFGHIJKL,Ex-4-3-ABCDEFGHILN,Ex-4-4-ABCDEFIJKLMABCDEFGHIJKL,Ex-4-5-ABCDEFGHIJKLMOQ,Ex-2-2-ABCDEGHJK,Ex-4-ABCDEFGHIJKLMNO；女武神行动 Ex-1-ABDEF,Ex-2-ABCDEFGHIJKL,Ex-3-ABCDEGHIJKLM,Ex-4-ABCDEFGHJKMNOP,Ex-5-ABCDEFG,Ex-6-BCDEFHI,Ex-8-ABCDEFGHJKMNOP；未命名 Ex-1-CDEFGHIJKLM,Ex-2-ABCDEFGHIJKNOβ,Ex-3-BCEGHIJKLMNOPQRS,Ex-4-ABCDEIJKLMNOPQRST,Ex-5-ABCDEFGHIJKLMNOPQRS,Ex-6-ABCDEFGHIJKLMNOPQRTUVβ,Ex-7-ABCDEFGHJKLM,Ex-8-ABCDEFGHIJKNO,Ex-9-BCEGHIJKLMNOPQRS,Ex-10-ABCDEIJKLMNOPQRST,Ex-11-ABDEFGHIJLMNOPQRS,Ex-12-ABCDEFHIJKLMNPQRTUVβ；决战九段坂 Ex-2-Q；两周年活动 地狱群岛攻略作战-CFKM；决战无畏之海 Ex-1-ABCFGH,Ex-2-ADFGHJKLM,Ex-3-ABDEFGIJKM,Ex-4-ABCDEGHIJKMNO,Ex-6-ABCDFGHJKLMNQ,Ex-7-ABCDEFGHJLNPQRSU；地狱群岛攻略作战 Ex-1-ABCDEF,Ex-2-ABCDEFI,Ex-3-ABDEFGHI,Ex-4-ABCDEFGHJKMN,Ex-5-ABCDEF,Ex-6-ABCDEFI,Ex-7-ABDEFGHI</v>
      </c>
      <c r="BH31" s="306"/>
      <c r="BU31" s="304">
        <f>IFERROR(VLOOKUP(AL31,装备!$B:$C,2,0),0)</f>
        <v>2</v>
      </c>
      <c r="BV31" s="304">
        <f>IFERROR(VLOOKUP($AL31,装备!$B:$Q,5,0),0)</f>
        <v>0</v>
      </c>
      <c r="BW31" s="304">
        <f>IFERROR(VLOOKUP($AL31,装备!$B:$Q,6,0),0)</f>
        <v>0</v>
      </c>
      <c r="BX31" s="304">
        <f>IFERROR(VLOOKUP($AL31,装备!$B:$Q,7,0),0)</f>
        <v>0</v>
      </c>
      <c r="BY31" s="304">
        <f>IFERROR(VLOOKUP($AL31,装备!$B:$Q,8,0),0)</f>
        <v>5</v>
      </c>
      <c r="BZ31" s="304">
        <f>IFERROR(VLOOKUP($AL31,装备!$B:$Q,9,0),0)</f>
        <v>3</v>
      </c>
      <c r="CA31" s="304">
        <f>IFERROR(VLOOKUP($AL31,装备!$B:$Q,10,0),0)</f>
        <v>1</v>
      </c>
      <c r="CB31" s="304">
        <f>IFERROR(VLOOKUP($AL31,装备!$B:$Q,11,0),0)</f>
        <v>2</v>
      </c>
      <c r="CC31" s="304" t="str">
        <f>IFERROR(VLOOKUP($AL31,装备!$B:$Q,12,0),0)</f>
        <v>无</v>
      </c>
      <c r="CD31" s="304">
        <f>IFERROR(VLOOKUP($AL31,装备!$B:$Q,13,0),0)</f>
        <v>0</v>
      </c>
      <c r="CE31" s="304">
        <f>IFERROR(VLOOKUP($AL31,装备!$B:$Q,14,0),0)</f>
        <v>0</v>
      </c>
      <c r="CF31" s="304">
        <f>IFERROR(VLOOKUP($AL31,装备!$B:$Q,16,0),0)</f>
        <v>0</v>
      </c>
      <c r="CG31" s="304">
        <f>IFERROR(VLOOKUP($AL31,装备!$B:$Q,5,0),0)</f>
        <v>0</v>
      </c>
      <c r="CH31" s="304">
        <f>IFERROR(VLOOKUP(AM31,装备!$B:$C,2,0),0)</f>
        <v>1</v>
      </c>
      <c r="CI31" s="304">
        <f>IFERROR(VLOOKUP($AM31,装备!$B:$Q,5,0),0)</f>
        <v>0</v>
      </c>
      <c r="CJ31" s="304">
        <f>IFERROR(VLOOKUP($AM31,装备!$B:$Q,6,0),0)</f>
        <v>1</v>
      </c>
      <c r="CK31" s="304">
        <f>IFERROR(VLOOKUP($AM31,装备!$B:$Q,7,0),0)</f>
        <v>0</v>
      </c>
      <c r="CL31" s="304">
        <f>IFERROR(VLOOKUP($AM31,装备!$B:$Q,8,0),0)</f>
        <v>0</v>
      </c>
      <c r="CM31" s="304">
        <f>IFERROR(VLOOKUP($AM31,装备!$B:$Q,9,0),0)</f>
        <v>0</v>
      </c>
      <c r="CN31" s="304">
        <f>IFERROR(VLOOKUP($AM31,装备!$B:$Q,10,0),0)</f>
        <v>0</v>
      </c>
      <c r="CO31" s="304">
        <f>IFERROR(VLOOKUP($AM31,装备!$B:$Q,11,0),0)</f>
        <v>0</v>
      </c>
      <c r="CP31" s="304" t="str">
        <f>IFERROR(VLOOKUP($AM31,装备!$B:$Q,12,0),0)</f>
        <v>短</v>
      </c>
      <c r="CQ31" s="304">
        <f>IFERROR(VLOOKUP($AM31,装备!$B:$Q,13,0),0)</f>
        <v>0</v>
      </c>
      <c r="CR31" s="304">
        <f>IFERROR(VLOOKUP($AM31,装备!$B:$Q,14,0),0)</f>
        <v>0</v>
      </c>
      <c r="CS31" s="304">
        <f>IFERROR(VLOOKUP($AM31,装备!$B:$Q,16,0),0)</f>
        <v>2</v>
      </c>
      <c r="CT31" s="304">
        <f>IFERROR(VLOOKUP($AM31,装备!$B:$Q,5,0),0)</f>
        <v>0</v>
      </c>
      <c r="CU31" s="304">
        <f>IFERROR(VLOOKUP(AN31,装备!$B:$C,2,0),0)</f>
        <v>0</v>
      </c>
      <c r="CV31" s="304">
        <f>IFERROR(VLOOKUP($AN31,装备!$B:$Q,5,0),0)</f>
        <v>0</v>
      </c>
      <c r="CW31" s="304">
        <f>IFERROR(VLOOKUP($AN31,装备!$B:$Q,6,0),0)</f>
        <v>0</v>
      </c>
      <c r="CX31" s="304">
        <f>IFERROR(VLOOKUP($AN31,装备!$B:$Q,7,0),0)</f>
        <v>0</v>
      </c>
      <c r="CY31" s="304">
        <f>IFERROR(VLOOKUP($AN31,装备!$B:$Q,8,0),0)</f>
        <v>0</v>
      </c>
      <c r="CZ31" s="304">
        <f>IFERROR(VLOOKUP($AN31,装备!$B:$Q,9,0),0)</f>
        <v>0</v>
      </c>
      <c r="DA31" s="304">
        <f>IFERROR(VLOOKUP($AN31,装备!$B:$Q,10,0),0)</f>
        <v>0</v>
      </c>
      <c r="DB31" s="304">
        <f>IFERROR(VLOOKUP($AN31,装备!$B:$Q,11,0),0)</f>
        <v>0</v>
      </c>
      <c r="DC31" s="304">
        <f>IFERROR(VLOOKUP($AN31,装备!$B:$Q,12,0),0)</f>
        <v>0</v>
      </c>
      <c r="DD31" s="304">
        <f>IFERROR(VLOOKUP($AN31,装备!$B:$Q,13,0),0)</f>
        <v>0</v>
      </c>
      <c r="DE31" s="304">
        <f>IFERROR(VLOOKUP($AN31,装备!$B:$Q,14,0),0)</f>
        <v>0</v>
      </c>
      <c r="DF31" s="304">
        <f>IFERROR(VLOOKUP($AN31,装备!$B:$Q,16,0),0)</f>
        <v>0</v>
      </c>
      <c r="DG31" s="304">
        <f>IFERROR(VLOOKUP($AN31,装备!$B:$Q,5,0),0)</f>
        <v>0</v>
      </c>
      <c r="DH31" s="304">
        <f>IFERROR(VLOOKUP(AO31,装备!$B:$C,2,0),0)</f>
        <v>0</v>
      </c>
      <c r="DI31" s="304">
        <f>IFERROR(VLOOKUP($AO31,装备!$B:$Q,5,0),0)</f>
        <v>0</v>
      </c>
      <c r="DJ31" s="304">
        <f>IFERROR(VLOOKUP($AO31,装备!$B:$Q,6,0),0)</f>
        <v>0</v>
      </c>
      <c r="DK31" s="304">
        <f>IFERROR(VLOOKUP($AO31,装备!$B:$Q,7,0),0)</f>
        <v>0</v>
      </c>
      <c r="DL31" s="304">
        <f>IFERROR(VLOOKUP($AO31,装备!$B:$Q,8,0),0)</f>
        <v>0</v>
      </c>
      <c r="DM31" s="304">
        <f>IFERROR(VLOOKUP($AO31,装备!$B:$Q,9,0),0)</f>
        <v>0</v>
      </c>
      <c r="DN31" s="304">
        <f>IFERROR(VLOOKUP($AO31,装备!$B:$Q,10,0),0)</f>
        <v>0</v>
      </c>
      <c r="DO31" s="304">
        <f>IFERROR(VLOOKUP($AO31,装备!$B:$Q,11,0),0)</f>
        <v>0</v>
      </c>
      <c r="DP31" s="304">
        <f>IFERROR(VLOOKUP($AO31,装备!$B:$Q,12,0),0)</f>
        <v>0</v>
      </c>
      <c r="DQ31" s="304">
        <f>IFERROR(VLOOKUP($AO31,装备!$B:$Q,13,0),0)</f>
        <v>0</v>
      </c>
      <c r="DR31" s="304">
        <f>IFERROR(VLOOKUP($AO31,装备!$B:$Q,14,0),0)</f>
        <v>0</v>
      </c>
      <c r="DS31" s="304">
        <f>IFERROR(VLOOKUP($AO31,装备!$B:$Q,16,0),0)</f>
        <v>0</v>
      </c>
      <c r="DT31" s="304">
        <f>IFERROR(VLOOKUP($AO31,装备!$B:$Q,5,0),0)</f>
        <v>0</v>
      </c>
    </row>
    <row r="32" spans="1:124" hidden="1">
      <c r="A32" s="301">
        <f>未改造舰娘!$A28</f>
        <v>10002712</v>
      </c>
      <c r="B32" s="354" t="s">
        <v>27</v>
      </c>
      <c r="C32" s="323"/>
      <c r="D32" s="323">
        <f t="shared" si="0"/>
        <v>110</v>
      </c>
      <c r="E32" s="303">
        <f>未改造舰娘!$C28</f>
        <v>3</v>
      </c>
      <c r="F32" s="304" t="str">
        <f>未改造舰娘!$D28</f>
        <v>轻母</v>
      </c>
      <c r="G32" s="304" t="str">
        <f>未改造舰娘!$E28</f>
        <v>中型</v>
      </c>
      <c r="H32" s="304" t="str">
        <f>未改造舰娘!$F28</f>
        <v>护卫舰（特殊）</v>
      </c>
      <c r="I32" s="460">
        <f>未改造舰娘!$AR28</f>
        <v>3</v>
      </c>
      <c r="J32" s="304" t="str">
        <f>未改造舰娘!$G28</f>
        <v>美国</v>
      </c>
      <c r="K32" s="312">
        <f>未改造舰娘!$H28+(BV32+CI32+CV32+DI32)*$C$2</f>
        <v>24</v>
      </c>
      <c r="L32" s="304">
        <f>未改造舰娘!$I28</f>
        <v>0</v>
      </c>
      <c r="M32" s="304">
        <f>未改造舰娘!$J28</f>
        <v>0</v>
      </c>
      <c r="N32" s="518">
        <f>未改造舰娘!$K28</f>
        <v>2</v>
      </c>
      <c r="O32" s="304">
        <f>未改造舰娘!$L28+((CE32+CR32+DE32+DR32)*$C$2)</f>
        <v>20</v>
      </c>
      <c r="P32" s="304" t="str">
        <f>IF($C$2=1,(IF(ISERROR(FIND("超长",未改造舰娘!$M28&amp;CC32&amp;CP32&amp;DC32&amp;DP32,1)),IF(ISERROR(FIND("长",未改造舰娘!$M28&amp;CC32&amp;CP32&amp;DC32&amp;DP32,1)),IF(ISERROR(FIND("中",未改造舰娘!$M28&amp;CC32&amp;CP32&amp;DC32&amp;DP32,1)),IF(ISERROR(FIND("短",未改造舰娘!$M28&amp;CC32&amp;CP32&amp;DC32&amp;DP32,1)),IF(ISERROR(FIND("无",未改造舰娘!$M28&amp;CC32&amp;CP32&amp;DC32&amp;DP32,1)),0,"无"),"短"),"中"),"长"),"超长")),未改造舰娘!$M28)</f>
        <v>短</v>
      </c>
      <c r="Q32" s="303">
        <f>未改造舰娘!$N28</f>
        <v>15</v>
      </c>
      <c r="R32" s="304">
        <f>(未改造舰娘!$P28)+(未改造舰娘!$Q28)*$C$3+((BW32+CJ32+CW32+DJ32)*$C$2)</f>
        <v>15</v>
      </c>
      <c r="S32" s="304">
        <f>(未改造舰娘!$R28)+(未改造舰娘!$S28)*$C$3+((BY32+CL32+CY32+DL32)*$C$2)</f>
        <v>0</v>
      </c>
      <c r="T32" s="304">
        <f>(未改造舰娘!$T28)+(未改造舰娘!$U28)*$C$3+((BX32+CK32+CX32+DK32)*$C$2)</f>
        <v>26</v>
      </c>
      <c r="U32" s="304">
        <f>(未改造舰娘!$V28)+(未改造舰娘!$W28)*$C$3+((CG32+CT32+DG32+DT32)*$C$2)</f>
        <v>40</v>
      </c>
      <c r="V32" s="305">
        <f>INT((((未改造舰娘!$Y28)-(未改造舰娘!$X28))*(((IF(D32=0,C32,D32))-1)/99))+未改造舰娘!$X28)+((CB32+CO32+DB32+DO32)*$C$2)</f>
        <v>89</v>
      </c>
      <c r="W32" s="304">
        <f>INT((((未改造舰娘!$AA28)-(未改造舰娘!$Z28))*(((IF(D32=0,C32,D32))-1)/99))+未改造舰娘!$Z28)+((CD32+CQ32+DD32+DQ32)*$C$2)</f>
        <v>33</v>
      </c>
      <c r="X32" s="304">
        <f>INT((((未改造舰娘!$AC28)-(未改造舰娘!$AB28))*(((IF(D32=0,C32,D32))-1)/99))+未改造舰娘!$AB28)+((CA32+CN32+DA32+DN32)*$C$2)</f>
        <v>59</v>
      </c>
      <c r="Y32" s="303">
        <f>INT((((未改造舰娘!$AE28)-(未改造舰娘!$AD28))*(((IF(D32=0,C32,D32))-1)/99))+未改造舰娘!$AD28)+((BZ32+CM32+CZ32+DM32)*$C$2)</f>
        <v>0</v>
      </c>
      <c r="Z32" s="474">
        <f>IF(未改造舰娘!$AF28=0,"",未改造舰娘!$AF28)</f>
        <v>15</v>
      </c>
      <c r="AA32" s="304">
        <f>IF(未改造舰娘!$AG28="","",未改造舰娘!$AG28)</f>
        <v>10</v>
      </c>
      <c r="AB32" s="304">
        <f>IF(未改造舰娘!$AH28="","",未改造舰娘!$AH28)</f>
        <v>5</v>
      </c>
      <c r="AC32" s="304">
        <f>IF(未改造舰娘!$AI28="","",未改造舰娘!$AI28)</f>
        <v>0</v>
      </c>
      <c r="AD32" s="304">
        <f>IF(未改造舰娘!$AJ28="","",未改造舰娘!$AJ28)</f>
        <v>30</v>
      </c>
      <c r="AE32" s="305">
        <f>IF(未改造舰娘!$AK28="","",未改造舰娘!$AK28)</f>
        <v>40</v>
      </c>
      <c r="AF32" s="304">
        <f>IF(未改造舰娘!$AL28="","",未改造舰娘!$AL28)</f>
        <v>300</v>
      </c>
      <c r="AG32" s="304" t="str">
        <f>IF(未改造舰娘!$AM28="","",未改造舰娘!$AM28)</f>
        <v/>
      </c>
      <c r="AH32" s="304">
        <f>IF(未改造舰娘!$AN28="","",未改造舰娘!$AN28)</f>
        <v>400</v>
      </c>
      <c r="AI32" s="304">
        <f>IF(未改造舰娘!$AO28="","",未改造舰娘!$AO28)</f>
        <v>400</v>
      </c>
      <c r="AJ32" s="304" t="str">
        <f>IF(未改造舰娘!$AP28="","",未改造舰娘!$AP28)</f>
        <v>航母核心</v>
      </c>
      <c r="AK32" s="303">
        <f>IF(未改造舰娘!$AQ28="","",未改造舰娘!$AQ28)</f>
        <v>6</v>
      </c>
      <c r="AL32" s="306" t="str">
        <f>IF(未改造舰娘!$AS28="","",未改造舰娘!$AS28)</f>
        <v>F2A水牛</v>
      </c>
      <c r="AM32" s="306" t="str">
        <f>IF(未改造舰娘!$AT28="","",未改造舰娘!$AT28)</f>
        <v/>
      </c>
      <c r="AN32" s="306" t="str">
        <f>IF(未改造舰娘!$AU28="","",未改造舰娘!$AU28)</f>
        <v/>
      </c>
      <c r="AO32" s="306" t="str">
        <f>IF(未改造舰娘!$AV28="","",未改造舰娘!$AV28)</f>
        <v/>
      </c>
      <c r="AP32" s="307" t="str">
        <f>IF(未改造舰娘!$AW28="","",未改造舰娘!$AW28)</f>
        <v/>
      </c>
      <c r="AQ32" s="308" t="str">
        <f>IF(未改造舰娘!$AX28="","",未改造舰娘!$AX28)</f>
        <v/>
      </c>
      <c r="AR32" s="304">
        <f>IF(未改造舰娘!$AY28="","",未改造舰娘!$AY28)</f>
        <v>25</v>
      </c>
      <c r="AS32" s="304">
        <f>IF(未改造舰娘!$AZ28="","",未改造舰娘!$AZ28)</f>
        <v>30</v>
      </c>
      <c r="AT32" s="304">
        <f>IF(未改造舰娘!$BA28="","",未改造舰娘!$BA28)</f>
        <v>0.96</v>
      </c>
      <c r="AU32" s="304">
        <f>IF(未改造舰娘!$BB28="","",未改造舰娘!$BB28)</f>
        <v>1.8</v>
      </c>
      <c r="AV32" s="305">
        <f>IF((未改造舰娘!$BG28+未改造舰娘!$BK28*$C$4)=0,"",(未改造舰娘!$BG28+未改造舰娘!$BK28*$C$4))</f>
        <v>21</v>
      </c>
      <c r="AW32" s="304">
        <f>IF((未改造舰娘!$BH28+未改造舰娘!$BL28*$C$4)=0,"",(未改造舰娘!$BH28+未改造舰娘!$BL28*$C$4))</f>
        <v>32</v>
      </c>
      <c r="AX32" s="304">
        <f>IF((未改造舰娘!$BI28+未改造舰娘!$BM28*$C$4)=0,"",(未改造舰娘!$BI28+未改造舰娘!$BM28*$C$4))</f>
        <v>50</v>
      </c>
      <c r="AY32" s="303">
        <f>IF((未改造舰娘!$BJ28+未改造舰娘!$BN28*$C$4)=0,"",(未改造舰娘!$BJ28+未改造舰娘!$BN28*$C$4))</f>
        <v>22</v>
      </c>
      <c r="AZ32" s="500">
        <f>IF(未改造舰娘!BC28="","",未改造舰娘!BC28)</f>
        <v>0</v>
      </c>
      <c r="BA32" s="500">
        <f>IF(未改造舰娘!BD28="","",未改造舰娘!BD28)</f>
        <v>0</v>
      </c>
      <c r="BB32" s="500">
        <f>IF(未改造舰娘!BE28="","",未改造舰娘!BE28)</f>
        <v>3</v>
      </c>
      <c r="BC32" s="498">
        <f>IF(未改造舰娘!BF28="","",未改造舰娘!BF28)</f>
        <v>14</v>
      </c>
      <c r="BD32" s="125" t="s">
        <v>1302</v>
      </c>
      <c r="BE32" s="506"/>
      <c r="BF32" s="306" t="str">
        <f>IF(未改造舰娘!$BQ28="","",未改造舰娘!$BQ28)</f>
        <v>1-4-E,2-2-EFGH,2-3-CDEGHJ,2-4-ABCDEGHIJL,6-1-DEFGHIK,6-2-ABCDEFGHIJKLM,6-3-ABCDEFHJ,6-4-ABCDEFGHIKL,7-1-CDFGHIJKLMN,7-2-ABDEFGHJKLM,7-3-ABCDEFGHIKLN,7-4-ABCDEFIJKLM,7-5-ABCDEFGHIJKLMOQ,8-1-ABCDEFGHIJKL,8-2-ABCDEFGHIJKLM,8-3-ABCDEFGHIJKL</v>
      </c>
      <c r="BG32" s="306" t="str">
        <f>IF(未改造舰娘!$BR28="","",未改造舰娘!$BR28)</f>
        <v>极地奏鸣曲 Ex-1-ABCDEFGHIJK,Ex-2-ABCDEFGHIJKLMN,Ex-3-1-DEFGHIK,Ex-3-2-ABCDEFGHIJM,Ex-3-3-ABDEFHJ,Ex-3-4-ABCEFGHIKL,Ex-4-1-CDGHIKMN,Ex-4-2-ADEFHKLMABCDEFGHIJKL,Ex-4-3-ABCDEFGHILNABCDEFGIJKM,Ex-4-4-ABCDEFIJKLM,Ex-4-5-ABCDEFGHIJKLMQ,Ex-2-1-DEFGH,Ex-2-2-CDEGHJK,Ex-2-3-ABCDEGHIJL；轰隆轰隆大作战 Ex-1-ABCEFGHI,Ex-2-ABCEFGHJL,Ex-3-ADFGHJL,Ex-4-ABCDEFGHILM；扑火之蛾 Ex-1-ABCDEFGHIJ,Ex-2-ABCDEFGHIJKL,Ex-3-ABCDEFGHIJKLM,Ex-4-ABCDEFGHIJKLMN,Ex-6-ABCDEFGHIJ,Ex-7-ABCDEFGHIJKL,Ex-8-ABCDEFGHIJKLM,Ex-9-ABCDEFGHIJKLMN；未命名 Ex-2-ABCDEFGHIJNOβ,Ex-4-ABCDEIJKLMNOPQRTβ；决战九段坂 Ex-2-Q；中间岛战役 Ex-1-ABCDE,Ex-2-ABDEG,Ex-3-ABCDEFGJL,Ex-5-A,Ex-6-ABDE,Ex-7-BDEG,Ex-8-ABCDEIJL,Ex-10-A；两周年活动 地狱群岛攻略作战-CFKM,帕斯塔战役-ACDEFMOPV；急速东方快车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Ex-1-ABCDEF,Ex-2-ABCDEFI,Ex-3-ABDEFGHI,Ex-4-ABCDEFGHKMN,Ex-5-ABCDEF,Ex-6-ABCDEFI,Ex-7-ABDEFGHI；熔炉大混战 Ex-1-CDEFGHIJ,Ex-3-ABCDEFGHIJKL,Ex-5-ABCDEFGHIJKL,Ex-7-ABCDEFGHIJKLMN,Ex-8-ABCDEFGHIJ,Ex-10-ABCDEFGHIJKL,Ex-12-ABCDEFGHIJKL</v>
      </c>
      <c r="BH32" s="306"/>
      <c r="BU32" s="304">
        <f>IFERROR(VLOOKUP(AL32,装备!$B:$C,2,0),0)</f>
        <v>1</v>
      </c>
      <c r="BV32" s="304">
        <f>IFERROR(VLOOKUP($AL32,装备!$B:$Q,5,0),0)</f>
        <v>0</v>
      </c>
      <c r="BW32" s="304">
        <f>IFERROR(VLOOKUP($AL32,装备!$B:$Q,6,0),0)</f>
        <v>0</v>
      </c>
      <c r="BX32" s="304">
        <f>IFERROR(VLOOKUP($AL32,装备!$B:$Q,7,0),0)</f>
        <v>0</v>
      </c>
      <c r="BY32" s="304">
        <f>IFERROR(VLOOKUP($AL32,装备!$B:$Q,8,0),0)</f>
        <v>0</v>
      </c>
      <c r="BZ32" s="304">
        <f>IFERROR(VLOOKUP($AL32,装备!$B:$Q,9,0),0)</f>
        <v>0</v>
      </c>
      <c r="CA32" s="304">
        <f>IFERROR(VLOOKUP($AL32,装备!$B:$Q,10,0),0)</f>
        <v>0</v>
      </c>
      <c r="CB32" s="304">
        <f>IFERROR(VLOOKUP($AL32,装备!$B:$Q,11,0),0)</f>
        <v>0</v>
      </c>
      <c r="CC32" s="304" t="str">
        <f>IFERROR(VLOOKUP($AL32,装备!$B:$Q,12,0),0)</f>
        <v>无</v>
      </c>
      <c r="CD32" s="304">
        <f>IFERROR(VLOOKUP($AL32,装备!$B:$Q,13,0),0)</f>
        <v>0</v>
      </c>
      <c r="CE32" s="304">
        <f>IFERROR(VLOOKUP($AL32,装备!$B:$Q,14,0),0)</f>
        <v>0</v>
      </c>
      <c r="CF32" s="304">
        <f>IFERROR(VLOOKUP($AL32,装备!$B:$Q,16,0),0)</f>
        <v>3</v>
      </c>
      <c r="CG32" s="304">
        <f>IFERROR(VLOOKUP($AL32,装备!$B:$Q,5,0),0)</f>
        <v>0</v>
      </c>
      <c r="CH32" s="304">
        <f>IFERROR(VLOOKUP(AM32,装备!$B:$C,2,0),0)</f>
        <v>0</v>
      </c>
      <c r="CI32" s="304">
        <f>IFERROR(VLOOKUP($AM32,装备!$B:$Q,5,0),0)</f>
        <v>0</v>
      </c>
      <c r="CJ32" s="304">
        <f>IFERROR(VLOOKUP($AM32,装备!$B:$Q,6,0),0)</f>
        <v>0</v>
      </c>
      <c r="CK32" s="304">
        <f>IFERROR(VLOOKUP($AM32,装备!$B:$Q,7,0),0)</f>
        <v>0</v>
      </c>
      <c r="CL32" s="304">
        <f>IFERROR(VLOOKUP($AM32,装备!$B:$Q,8,0),0)</f>
        <v>0</v>
      </c>
      <c r="CM32" s="304">
        <f>IFERROR(VLOOKUP($AM32,装备!$B:$Q,9,0),0)</f>
        <v>0</v>
      </c>
      <c r="CN32" s="304">
        <f>IFERROR(VLOOKUP($AM32,装备!$B:$Q,10,0),0)</f>
        <v>0</v>
      </c>
      <c r="CO32" s="304">
        <f>IFERROR(VLOOKUP($AM32,装备!$B:$Q,11,0),0)</f>
        <v>0</v>
      </c>
      <c r="CP32" s="304">
        <f>IFERROR(VLOOKUP($AM32,装备!$B:$Q,12,0),0)</f>
        <v>0</v>
      </c>
      <c r="CQ32" s="304">
        <f>IFERROR(VLOOKUP($AM32,装备!$B:$Q,13,0),0)</f>
        <v>0</v>
      </c>
      <c r="CR32" s="304">
        <f>IFERROR(VLOOKUP($AM32,装备!$B:$Q,14,0),0)</f>
        <v>0</v>
      </c>
      <c r="CS32" s="304">
        <f>IFERROR(VLOOKUP($AM32,装备!$B:$Q,16,0),0)</f>
        <v>0</v>
      </c>
      <c r="CT32" s="304">
        <f>IFERROR(VLOOKUP($AM32,装备!$B:$Q,5,0),0)</f>
        <v>0</v>
      </c>
      <c r="CU32" s="304">
        <f>IFERROR(VLOOKUP(AN32,装备!$B:$C,2,0),0)</f>
        <v>0</v>
      </c>
      <c r="CV32" s="304">
        <f>IFERROR(VLOOKUP($AN32,装备!$B:$Q,5,0),0)</f>
        <v>0</v>
      </c>
      <c r="CW32" s="304">
        <f>IFERROR(VLOOKUP($AN32,装备!$B:$Q,6,0),0)</f>
        <v>0</v>
      </c>
      <c r="CX32" s="304">
        <f>IFERROR(VLOOKUP($AN32,装备!$B:$Q,7,0),0)</f>
        <v>0</v>
      </c>
      <c r="CY32" s="304">
        <f>IFERROR(VLOOKUP($AN32,装备!$B:$Q,8,0),0)</f>
        <v>0</v>
      </c>
      <c r="CZ32" s="304">
        <f>IFERROR(VLOOKUP($AN32,装备!$B:$Q,9,0),0)</f>
        <v>0</v>
      </c>
      <c r="DA32" s="304">
        <f>IFERROR(VLOOKUP($AN32,装备!$B:$Q,10,0),0)</f>
        <v>0</v>
      </c>
      <c r="DB32" s="304">
        <f>IFERROR(VLOOKUP($AN32,装备!$B:$Q,11,0),0)</f>
        <v>0</v>
      </c>
      <c r="DC32" s="304">
        <f>IFERROR(VLOOKUP($AN32,装备!$B:$Q,12,0),0)</f>
        <v>0</v>
      </c>
      <c r="DD32" s="304">
        <f>IFERROR(VLOOKUP($AN32,装备!$B:$Q,13,0),0)</f>
        <v>0</v>
      </c>
      <c r="DE32" s="304">
        <f>IFERROR(VLOOKUP($AN32,装备!$B:$Q,14,0),0)</f>
        <v>0</v>
      </c>
      <c r="DF32" s="304">
        <f>IFERROR(VLOOKUP($AN32,装备!$B:$Q,16,0),0)</f>
        <v>0</v>
      </c>
      <c r="DG32" s="304">
        <f>IFERROR(VLOOKUP($AN32,装备!$B:$Q,5,0),0)</f>
        <v>0</v>
      </c>
      <c r="DH32" s="304">
        <f>IFERROR(VLOOKUP(AO32,装备!$B:$C,2,0),0)</f>
        <v>0</v>
      </c>
      <c r="DI32" s="304">
        <f>IFERROR(VLOOKUP($AO32,装备!$B:$Q,5,0),0)</f>
        <v>0</v>
      </c>
      <c r="DJ32" s="304">
        <f>IFERROR(VLOOKUP($AO32,装备!$B:$Q,6,0),0)</f>
        <v>0</v>
      </c>
      <c r="DK32" s="304">
        <f>IFERROR(VLOOKUP($AO32,装备!$B:$Q,7,0),0)</f>
        <v>0</v>
      </c>
      <c r="DL32" s="304">
        <f>IFERROR(VLOOKUP($AO32,装备!$B:$Q,8,0),0)</f>
        <v>0</v>
      </c>
      <c r="DM32" s="304">
        <f>IFERROR(VLOOKUP($AO32,装备!$B:$Q,9,0),0)</f>
        <v>0</v>
      </c>
      <c r="DN32" s="304">
        <f>IFERROR(VLOOKUP($AO32,装备!$B:$Q,10,0),0)</f>
        <v>0</v>
      </c>
      <c r="DO32" s="304">
        <f>IFERROR(VLOOKUP($AO32,装备!$B:$Q,11,0),0)</f>
        <v>0</v>
      </c>
      <c r="DP32" s="304">
        <f>IFERROR(VLOOKUP($AO32,装备!$B:$Q,12,0),0)</f>
        <v>0</v>
      </c>
      <c r="DQ32" s="304">
        <f>IFERROR(VLOOKUP($AO32,装备!$B:$Q,13,0),0)</f>
        <v>0</v>
      </c>
      <c r="DR32" s="304">
        <f>IFERROR(VLOOKUP($AO32,装备!$B:$Q,14,0),0)</f>
        <v>0</v>
      </c>
      <c r="DS32" s="304">
        <f>IFERROR(VLOOKUP($AO32,装备!$B:$Q,16,0),0)</f>
        <v>0</v>
      </c>
      <c r="DT32" s="304">
        <f>IFERROR(VLOOKUP($AO32,装备!$B:$Q,5,0),0)</f>
        <v>0</v>
      </c>
    </row>
    <row r="33" spans="1:124" hidden="1">
      <c r="A33" s="301">
        <f>未改造舰娘!$A29</f>
        <v>10002812</v>
      </c>
      <c r="B33" s="354" t="s">
        <v>574</v>
      </c>
      <c r="C33" s="323"/>
      <c r="D33" s="323">
        <f t="shared" si="0"/>
        <v>110</v>
      </c>
      <c r="E33" s="303">
        <f>未改造舰娘!$C29</f>
        <v>4</v>
      </c>
      <c r="F33" s="304" t="str">
        <f>未改造舰娘!$D29</f>
        <v>轻母</v>
      </c>
      <c r="G33" s="304" t="str">
        <f>未改造舰娘!$E29</f>
        <v>中型</v>
      </c>
      <c r="H33" s="304" t="str">
        <f>未改造舰娘!$F29</f>
        <v>护卫舰（特殊）</v>
      </c>
      <c r="I33" s="460">
        <f>未改造舰娘!$AR29</f>
        <v>3</v>
      </c>
      <c r="J33" s="304" t="str">
        <f>未改造舰娘!$G29</f>
        <v>美国</v>
      </c>
      <c r="K33" s="312">
        <f>未改造舰娘!$H29+(BV33+CI33+CV33+DI33)*$C$2</f>
        <v>38</v>
      </c>
      <c r="L33" s="304">
        <f>未改造舰娘!$I29</f>
        <v>2</v>
      </c>
      <c r="M33" s="304">
        <f>未改造舰娘!$J29</f>
        <v>2</v>
      </c>
      <c r="N33" s="518">
        <f>未改造舰娘!$K29</f>
        <v>3</v>
      </c>
      <c r="O33" s="304">
        <f>未改造舰娘!$L29+((CE33+CR33+DE33+DR33)*$C$2)</f>
        <v>25</v>
      </c>
      <c r="P33" s="304" t="str">
        <f>IF($C$2=1,(IF(ISERROR(FIND("超长",未改造舰娘!$M29&amp;CC33&amp;CP33&amp;DC33&amp;DP33,1)),IF(ISERROR(FIND("长",未改造舰娘!$M29&amp;CC33&amp;CP33&amp;DC33&amp;DP33,1)),IF(ISERROR(FIND("中",未改造舰娘!$M29&amp;CC33&amp;CP33&amp;DC33&amp;DP33,1)),IF(ISERROR(FIND("短",未改造舰娘!$M29&amp;CC33&amp;CP33&amp;DC33&amp;DP33,1)),IF(ISERROR(FIND("无",未改造舰娘!$M29&amp;CC33&amp;CP33&amp;DC33&amp;DP33,1)),0,"无"),"短"),"中"),"长"),"超长")),未改造舰娘!$M29)</f>
        <v>短</v>
      </c>
      <c r="Q33" s="303">
        <f>未改造舰娘!$N29</f>
        <v>29.2</v>
      </c>
      <c r="R33" s="304">
        <f>(未改造舰娘!$P29)+(未改造舰娘!$Q29)*$C$3+((BW33+CJ33+CW33+DJ33)*$C$2)</f>
        <v>30</v>
      </c>
      <c r="S33" s="304">
        <f>(未改造舰娘!$R29)+(未改造舰娘!$S29)*$C$3+((BY33+CL33+CY33+DL33)*$C$2)</f>
        <v>0</v>
      </c>
      <c r="T33" s="304">
        <f>(未改造舰娘!$T29)+(未改造舰娘!$U29)*$C$3+((BX33+CK33+CX33+DK33)*$C$2)</f>
        <v>40</v>
      </c>
      <c r="U33" s="304">
        <f>(未改造舰娘!$V29)+(未改造舰娘!$W29)*$C$3+((CG33+CT33+DG33+DT33)*$C$2)</f>
        <v>55</v>
      </c>
      <c r="V33" s="305">
        <f>INT((((未改造舰娘!$Y29)-(未改造舰娘!$X29))*(((IF(D33=0,C33,D33))-1)/99))+未改造舰娘!$X29)+((CB33+CO33+DB33+DO33)*$C$2)</f>
        <v>90</v>
      </c>
      <c r="W33" s="304">
        <f>INT((((未改造舰娘!$AA29)-(未改造舰娘!$Z29))*(((IF(D33=0,C33,D33))-1)/99))+未改造舰娘!$Z29)+((CD33+CQ33+DD33+DQ33)*$C$2)</f>
        <v>47</v>
      </c>
      <c r="X33" s="304">
        <f>INT((((未改造舰娘!$AC29)-(未改造舰娘!$AB29))*(((IF(D33=0,C33,D33))-1)/99))+未改造舰娘!$AB29)+((CA33+CN33+DA33+DN33)*$C$2)</f>
        <v>67</v>
      </c>
      <c r="Y33" s="303">
        <f>INT((((未改造舰娘!$AE29)-(未改造舰娘!$AD29))*(((IF(D33=0,C33,D33))-1)/99))+未改造舰娘!$AD29)+((BZ33+CM33+CZ33+DM33)*$C$2)</f>
        <v>0</v>
      </c>
      <c r="Z33" s="474">
        <f>IF(未改造舰娘!$AF29=0,"",未改造舰娘!$AF29)</f>
        <v>15</v>
      </c>
      <c r="AA33" s="304">
        <f>IF(未改造舰娘!$AG29="","",未改造舰娘!$AG29)</f>
        <v>25</v>
      </c>
      <c r="AB33" s="304">
        <f>IF(未改造舰娘!$AH29="","",未改造舰娘!$AH29)</f>
        <v>10</v>
      </c>
      <c r="AC33" s="304">
        <f>IF(未改造舰娘!$AI29="","",未改造舰娘!$AI29)</f>
        <v>0</v>
      </c>
      <c r="AD33" s="304">
        <f>IF(未改造舰娘!$AJ29="","",未改造舰娘!$AJ29)</f>
        <v>50</v>
      </c>
      <c r="AE33" s="305">
        <f>IF(未改造舰娘!$AK29="","",未改造舰娘!$AK29)</f>
        <v>30</v>
      </c>
      <c r="AF33" s="304">
        <f>IF(未改造舰娘!$AL29="","",未改造舰娘!$AL29)</f>
        <v>500</v>
      </c>
      <c r="AG33" s="304" t="str">
        <f>IF(未改造舰娘!$AM29="","",未改造舰娘!$AM29)</f>
        <v/>
      </c>
      <c r="AH33" s="304">
        <f>IF(未改造舰娘!$AN29="","",未改造舰娘!$AN29)</f>
        <v>1500</v>
      </c>
      <c r="AI33" s="304">
        <f>IF(未改造舰娘!$AO29="","",未改造舰娘!$AO29)</f>
        <v>2000</v>
      </c>
      <c r="AJ33" s="304" t="str">
        <f>IF(未改造舰娘!$AP29="","",未改造舰娘!$AP29)</f>
        <v>航母核心</v>
      </c>
      <c r="AK33" s="303">
        <f>IF(未改造舰娘!$AQ29="","",未改造舰娘!$AQ29)</f>
        <v>8</v>
      </c>
      <c r="AL33" s="306" t="str">
        <f>IF(未改造舰娘!$AS29="","",未改造舰娘!$AS29)</f>
        <v>SBD-3无畏</v>
      </c>
      <c r="AM33" s="306" t="str">
        <f>IF(未改造舰娘!$AT29="","",未改造舰娘!$AT29)</f>
        <v>TBF复仇者</v>
      </c>
      <c r="AN33" s="306" t="str">
        <f>IF(未改造舰娘!$AU29="","",未改造舰娘!$AU29)</f>
        <v/>
      </c>
      <c r="AO33" s="306" t="str">
        <f>IF(未改造舰娘!$AV29="","",未改造舰娘!$AV29)</f>
        <v/>
      </c>
      <c r="AP33" s="307" t="str">
        <f>IF(未改造舰娘!$AW29="","",未改造舰娘!$AW29)</f>
        <v/>
      </c>
      <c r="AQ33" s="308" t="str">
        <f>IF(未改造舰娘!$AX29="","",未改造舰娘!$AX29)</f>
        <v/>
      </c>
      <c r="AR33" s="304">
        <f>IF(未改造舰娘!$AY29="","",未改造舰娘!$AY29)</f>
        <v>35</v>
      </c>
      <c r="AS33" s="304">
        <f>IF(未改造舰娘!$AZ29="","",未改造舰娘!$AZ29)</f>
        <v>40</v>
      </c>
      <c r="AT33" s="304">
        <f>IF(未改造舰娘!$BA29="","",未改造舰娘!$BA29)</f>
        <v>1.28</v>
      </c>
      <c r="AU33" s="304">
        <f>IF(未改造舰娘!$BB29="","",未改造舰娘!$BB29)</f>
        <v>2.4</v>
      </c>
      <c r="AV33" s="305">
        <f>IF((未改造舰娘!$BG29+未改造舰娘!$BK29*$C$4)=0,"",(未改造舰娘!$BG29+未改造舰娘!$BK29*$C$4))</f>
        <v>23</v>
      </c>
      <c r="AW33" s="304">
        <f>IF((未改造舰娘!$BH29+未改造舰娘!$BL29*$C$4)=0,"",(未改造舰娘!$BH29+未改造舰娘!$BL29*$C$4))</f>
        <v>35</v>
      </c>
      <c r="AX33" s="304">
        <f>IF((未改造舰娘!$BI29+未改造舰娘!$BM29*$C$4)=0,"",(未改造舰娘!$BI29+未改造舰娘!$BM29*$C$4))</f>
        <v>50</v>
      </c>
      <c r="AY33" s="303">
        <f>IF((未改造舰娘!$BJ29+未改造舰娘!$BN29*$C$4)=0,"",(未改造舰娘!$BJ29+未改造舰娘!$BN29*$C$4))</f>
        <v>26</v>
      </c>
      <c r="AZ33" s="500">
        <f>IF(未改造舰娘!BC29="","",未改造舰娘!BC29)</f>
        <v>0</v>
      </c>
      <c r="BA33" s="500">
        <f>IF(未改造舰娘!BD29="","",未改造舰娘!BD29)</f>
        <v>0</v>
      </c>
      <c r="BB33" s="500">
        <f>IF(未改造舰娘!BE29="","",未改造舰娘!BE29)</f>
        <v>10</v>
      </c>
      <c r="BC33" s="498">
        <f>IF(未改造舰娘!BF29="","",未改造舰娘!BF29)</f>
        <v>30</v>
      </c>
      <c r="BD33" s="125" t="s">
        <v>1303</v>
      </c>
      <c r="BE33" s="506"/>
      <c r="BF33" s="306" t="str">
        <f>IF(未改造舰娘!$BQ29="","",未改造舰娘!$BQ29)</f>
        <v>1-4-E,2-3-J,2-4-L,3-3-K,3-4-J,8-1-L,8-2-M,8-3-DEFGHIJKL</v>
      </c>
      <c r="BG33" s="306" t="str">
        <f>IF(未改造舰娘!$BR29="","",未改造舰娘!$BR29)</f>
        <v>极地奏鸣曲 Ex-3-OQ,Ex-4-CEFGJKMNOP,Ex-1-KM,Ex-2-DEFGHIJKLMNO,Ex-2-2-J,Ex-2-3-L,Ex-3-2-K,Ex-3-3-J,Ex-4-2-L,Ex-4-3-M；女武神行动 Ex-4-P,Ex-7-BCDGHIJLM,Ex-8-CDEGHJMNOP；轰隆轰隆大作战 Ex-3-L,Ex-4-CDFHM,Ex-7-DGHJL,Ex-9-DIMOPQ；扑火之蛾 Ex-3-M,Ex-4-CDEFGHIJKLMN,Ex-8-M,Ex-9-CDEFIJKLMN；未命名 Ex-10-BCDEJKLMOPQRTβ,Ex-11-RS,Ex-12-BCDEGIJKLMNOPRTUV；急速东方快车 Ex-1-K,Ex-2-DEFGHJKLMNO,Ex-7-BCEFHIJKLMNOQ；所罗门之晓 Ex-6-L,Ex-8-Q,Ex-10-DEGHIJKNPQR；地狱群岛攻略作战 Ex-3-I,Ex-4-CDEFHKMN,Ex-7-FGI,Ex-8-ABCDEFGHKM；熔炉大混战 Ex-14-N</v>
      </c>
      <c r="BH33" s="306"/>
      <c r="BU33" s="304">
        <f>IFERROR(VLOOKUP(AL33,装备!$B:$C,2,0),0)</f>
        <v>1</v>
      </c>
      <c r="BV33" s="304">
        <f>IFERROR(VLOOKUP($AL33,装备!$B:$Q,5,0),0)</f>
        <v>0</v>
      </c>
      <c r="BW33" s="304">
        <f>IFERROR(VLOOKUP($AL33,装备!$B:$Q,6,0),0)</f>
        <v>0</v>
      </c>
      <c r="BX33" s="304">
        <f>IFERROR(VLOOKUP($AL33,装备!$B:$Q,7,0),0)</f>
        <v>0</v>
      </c>
      <c r="BY33" s="304">
        <f>IFERROR(VLOOKUP($AL33,装备!$B:$Q,8,0),0)</f>
        <v>0</v>
      </c>
      <c r="BZ33" s="304">
        <f>IFERROR(VLOOKUP($AL33,装备!$B:$Q,9,0),0)</f>
        <v>2</v>
      </c>
      <c r="CA33" s="304">
        <f>IFERROR(VLOOKUP($AL33,装备!$B:$Q,10,0),0)</f>
        <v>2</v>
      </c>
      <c r="CB33" s="304">
        <f>IFERROR(VLOOKUP($AL33,装备!$B:$Q,11,0),0)</f>
        <v>0</v>
      </c>
      <c r="CC33" s="304" t="str">
        <f>IFERROR(VLOOKUP($AL33,装备!$B:$Q,12,0),0)</f>
        <v>无</v>
      </c>
      <c r="CD33" s="304">
        <f>IFERROR(VLOOKUP($AL33,装备!$B:$Q,13,0),0)</f>
        <v>0</v>
      </c>
      <c r="CE33" s="304">
        <f>IFERROR(VLOOKUP($AL33,装备!$B:$Q,14,0),0)</f>
        <v>0</v>
      </c>
      <c r="CF33" s="304">
        <f>IFERROR(VLOOKUP($AL33,装备!$B:$Q,16,0),0)</f>
        <v>3</v>
      </c>
      <c r="CG33" s="304">
        <f>IFERROR(VLOOKUP($AL33,装备!$B:$Q,5,0),0)</f>
        <v>0</v>
      </c>
      <c r="CH33" s="304">
        <f>IFERROR(VLOOKUP(AM33,装备!$B:$C,2,0),0)</f>
        <v>4</v>
      </c>
      <c r="CI33" s="304">
        <f>IFERROR(VLOOKUP($AM33,装备!$B:$Q,5,0),0)</f>
        <v>0</v>
      </c>
      <c r="CJ33" s="304">
        <f>IFERROR(VLOOKUP($AM33,装备!$B:$Q,6,0),0)</f>
        <v>0</v>
      </c>
      <c r="CK33" s="304">
        <f>IFERROR(VLOOKUP($AM33,装备!$B:$Q,7,0),0)</f>
        <v>0</v>
      </c>
      <c r="CL33" s="304">
        <f>IFERROR(VLOOKUP($AM33,装备!$B:$Q,8,0),0)</f>
        <v>7</v>
      </c>
      <c r="CM33" s="304">
        <f>IFERROR(VLOOKUP($AM33,装备!$B:$Q,9,0),0)</f>
        <v>5</v>
      </c>
      <c r="CN33" s="304">
        <f>IFERROR(VLOOKUP($AM33,装备!$B:$Q,10,0),0)</f>
        <v>0</v>
      </c>
      <c r="CO33" s="304">
        <f>IFERROR(VLOOKUP($AM33,装备!$B:$Q,11,0),0)</f>
        <v>0</v>
      </c>
      <c r="CP33" s="304" t="str">
        <f>IFERROR(VLOOKUP($AM33,装备!$B:$Q,12,0),0)</f>
        <v>无</v>
      </c>
      <c r="CQ33" s="304">
        <f>IFERROR(VLOOKUP($AM33,装备!$B:$Q,13,0),0)</f>
        <v>0</v>
      </c>
      <c r="CR33" s="304">
        <f>IFERROR(VLOOKUP($AM33,装备!$B:$Q,14,0),0)</f>
        <v>0</v>
      </c>
      <c r="CS33" s="304">
        <f>IFERROR(VLOOKUP($AM33,装备!$B:$Q,16,0),0)</f>
        <v>1</v>
      </c>
      <c r="CT33" s="304">
        <f>IFERROR(VLOOKUP($AM33,装备!$B:$Q,5,0),0)</f>
        <v>0</v>
      </c>
      <c r="CU33" s="304">
        <f>IFERROR(VLOOKUP(AN33,装备!$B:$C,2,0),0)</f>
        <v>0</v>
      </c>
      <c r="CV33" s="304">
        <f>IFERROR(VLOOKUP($AN33,装备!$B:$Q,5,0),0)</f>
        <v>0</v>
      </c>
      <c r="CW33" s="304">
        <f>IFERROR(VLOOKUP($AN33,装备!$B:$Q,6,0),0)</f>
        <v>0</v>
      </c>
      <c r="CX33" s="304">
        <f>IFERROR(VLOOKUP($AN33,装备!$B:$Q,7,0),0)</f>
        <v>0</v>
      </c>
      <c r="CY33" s="304">
        <f>IFERROR(VLOOKUP($AN33,装备!$B:$Q,8,0),0)</f>
        <v>0</v>
      </c>
      <c r="CZ33" s="304">
        <f>IFERROR(VLOOKUP($AN33,装备!$B:$Q,9,0),0)</f>
        <v>0</v>
      </c>
      <c r="DA33" s="304">
        <f>IFERROR(VLOOKUP($AN33,装备!$B:$Q,10,0),0)</f>
        <v>0</v>
      </c>
      <c r="DB33" s="304">
        <f>IFERROR(VLOOKUP($AN33,装备!$B:$Q,11,0),0)</f>
        <v>0</v>
      </c>
      <c r="DC33" s="304">
        <f>IFERROR(VLOOKUP($AN33,装备!$B:$Q,12,0),0)</f>
        <v>0</v>
      </c>
      <c r="DD33" s="304">
        <f>IFERROR(VLOOKUP($AN33,装备!$B:$Q,13,0),0)</f>
        <v>0</v>
      </c>
      <c r="DE33" s="304">
        <f>IFERROR(VLOOKUP($AN33,装备!$B:$Q,14,0),0)</f>
        <v>0</v>
      </c>
      <c r="DF33" s="304">
        <f>IFERROR(VLOOKUP($AN33,装备!$B:$Q,16,0),0)</f>
        <v>0</v>
      </c>
      <c r="DG33" s="304">
        <f>IFERROR(VLOOKUP($AN33,装备!$B:$Q,5,0),0)</f>
        <v>0</v>
      </c>
      <c r="DH33" s="304">
        <f>IFERROR(VLOOKUP(AO33,装备!$B:$C,2,0),0)</f>
        <v>0</v>
      </c>
      <c r="DI33" s="304">
        <f>IFERROR(VLOOKUP($AO33,装备!$B:$Q,5,0),0)</f>
        <v>0</v>
      </c>
      <c r="DJ33" s="304">
        <f>IFERROR(VLOOKUP($AO33,装备!$B:$Q,6,0),0)</f>
        <v>0</v>
      </c>
      <c r="DK33" s="304">
        <f>IFERROR(VLOOKUP($AO33,装备!$B:$Q,7,0),0)</f>
        <v>0</v>
      </c>
      <c r="DL33" s="304">
        <f>IFERROR(VLOOKUP($AO33,装备!$B:$Q,8,0),0)</f>
        <v>0</v>
      </c>
      <c r="DM33" s="304">
        <f>IFERROR(VLOOKUP($AO33,装备!$B:$Q,9,0),0)</f>
        <v>0</v>
      </c>
      <c r="DN33" s="304">
        <f>IFERROR(VLOOKUP($AO33,装备!$B:$Q,10,0),0)</f>
        <v>0</v>
      </c>
      <c r="DO33" s="304">
        <f>IFERROR(VLOOKUP($AO33,装备!$B:$Q,11,0),0)</f>
        <v>0</v>
      </c>
      <c r="DP33" s="304">
        <f>IFERROR(VLOOKUP($AO33,装备!$B:$Q,12,0),0)</f>
        <v>0</v>
      </c>
      <c r="DQ33" s="304">
        <f>IFERROR(VLOOKUP($AO33,装备!$B:$Q,13,0),0)</f>
        <v>0</v>
      </c>
      <c r="DR33" s="304">
        <f>IFERROR(VLOOKUP($AO33,装备!$B:$Q,14,0),0)</f>
        <v>0</v>
      </c>
      <c r="DS33" s="304">
        <f>IFERROR(VLOOKUP($AO33,装备!$B:$Q,16,0),0)</f>
        <v>0</v>
      </c>
      <c r="DT33" s="304">
        <f>IFERROR(VLOOKUP($AO33,装备!$B:$Q,5,0),0)</f>
        <v>0</v>
      </c>
    </row>
    <row r="34" spans="1:124">
      <c r="A34" s="301">
        <f>未改造舰娘!$A30</f>
        <v>10002913</v>
      </c>
      <c r="B34" s="354" t="s">
        <v>31</v>
      </c>
      <c r="C34" s="323"/>
      <c r="D34" s="323">
        <f t="shared" si="0"/>
        <v>110</v>
      </c>
      <c r="E34" s="303">
        <f>未改造舰娘!$C30</f>
        <v>4</v>
      </c>
      <c r="F34" s="304" t="str">
        <f>未改造舰娘!$D30</f>
        <v>航母</v>
      </c>
      <c r="G34" s="304" t="str">
        <f>未改造舰娘!$E30</f>
        <v>大型</v>
      </c>
      <c r="H34" s="304" t="str">
        <f>未改造舰娘!$F30</f>
        <v>主力舰</v>
      </c>
      <c r="I34" s="460">
        <f>未改造舰娘!$AR30</f>
        <v>4</v>
      </c>
      <c r="J34" s="304" t="str">
        <f>未改造舰娘!$G30</f>
        <v>美国</v>
      </c>
      <c r="K34" s="312">
        <f>未改造舰娘!$H30+(BV34+CI34+CV34+DI34)*$C$2</f>
        <v>63</v>
      </c>
      <c r="L34" s="304">
        <f>未改造舰娘!$I30</f>
        <v>1</v>
      </c>
      <c r="M34" s="304">
        <f>未改造舰娘!$J30</f>
        <v>3</v>
      </c>
      <c r="N34" s="518">
        <f>未改造舰娘!$K30</f>
        <v>3</v>
      </c>
      <c r="O34" s="304">
        <f>未改造舰娘!$L30+((CE34+CR34+DE34+DR34)*$C$2)</f>
        <v>20</v>
      </c>
      <c r="P34" s="304" t="str">
        <f>IF($C$2=1,(IF(ISERROR(FIND("超长",未改造舰娘!$M30&amp;CC34&amp;CP34&amp;DC34&amp;DP34,1)),IF(ISERROR(FIND("长",未改造舰娘!$M30&amp;CC34&amp;CP34&amp;DC34&amp;DP34,1)),IF(ISERROR(FIND("中",未改造舰娘!$M30&amp;CC34&amp;CP34&amp;DC34&amp;DP34,1)),IF(ISERROR(FIND("短",未改造舰娘!$M30&amp;CC34&amp;CP34&amp;DC34&amp;DP34,1)),IF(ISERROR(FIND("无",未改造舰娘!$M30&amp;CC34&amp;CP34&amp;DC34&amp;DP34,1)),0,"无"),"短"),"中"),"长"),"超长")),未改造舰娘!$M30)</f>
        <v>短</v>
      </c>
      <c r="Q34" s="303">
        <f>未改造舰娘!$N30</f>
        <v>33.200000000000003</v>
      </c>
      <c r="R34" s="304">
        <f>(未改造舰娘!$P30)+(未改造舰娘!$Q30)*$C$3+((BW34+CJ34+CW34+DJ34)*$C$2)</f>
        <v>35</v>
      </c>
      <c r="S34" s="304">
        <f>(未改造舰娘!$R30)+(未改造舰娘!$S30)*$C$3+((BY34+CL34+CY34+DL34)*$C$2)</f>
        <v>0</v>
      </c>
      <c r="T34" s="304">
        <f>(未改造舰娘!$T30)+(未改造舰娘!$U30)*$C$3+((BX34+CK34+CX34+DK34)*$C$2)</f>
        <v>65</v>
      </c>
      <c r="U34" s="304">
        <f>(未改造舰娘!$V30)+(未改造舰娘!$W30)*$C$3+((CG34+CT34+DG34+DT34)*$C$2)</f>
        <v>67</v>
      </c>
      <c r="V34" s="305">
        <f>INT((((未改造舰娘!$Y30)-(未改造舰娘!$X30))*(((IF(D34=0,C34,D34))-1)/99))+未改造舰娘!$X30)+((CB34+CO34+DB34+DO34)*$C$2)</f>
        <v>95</v>
      </c>
      <c r="W34" s="304">
        <f>INT((((未改造舰娘!$AA30)-(未改造舰娘!$Z30))*(((IF(D34=0,C34,D34))-1)/99))+未改造舰娘!$Z30)+((CD34+CQ34+DD34+DQ34)*$C$2)</f>
        <v>52</v>
      </c>
      <c r="X34" s="304">
        <f>INT((((未改造舰娘!$AC30)-(未改造舰娘!$AB30))*(((IF(D34=0,C34,D34))-1)/99))+未改造舰娘!$AB30)+((CA34+CN34+DA34+DN34)*$C$2)</f>
        <v>69</v>
      </c>
      <c r="Y34" s="303">
        <f>INT((((未改造舰娘!$AE30)-(未改造舰娘!$AD30))*(((IF(D34=0,C34,D34))-1)/99))+未改造舰娘!$AD30)+((BZ34+CM34+CZ34+DM34)*$C$2)</f>
        <v>0</v>
      </c>
      <c r="Z34" s="474">
        <f>IF(未改造舰娘!$AF30=0,"",未改造舰娘!$AF30)</f>
        <v>20</v>
      </c>
      <c r="AA34" s="304">
        <f>IF(未改造舰娘!$AG30="","",未改造舰娘!$AG30)</f>
        <v>20</v>
      </c>
      <c r="AB34" s="304">
        <f>IF(未改造舰娘!$AH30="","",未改造舰娘!$AH30)</f>
        <v>30</v>
      </c>
      <c r="AC34" s="304">
        <f>IF(未改造舰娘!$AI30="","",未改造舰娘!$AI30)</f>
        <v>10</v>
      </c>
      <c r="AD34" s="304">
        <f>IF(未改造舰娘!$AJ30="","",未改造舰娘!$AJ30)</f>
        <v>80</v>
      </c>
      <c r="AE34" s="305">
        <f>IF(未改造舰娘!$AK30="","",未改造舰娘!$AK30)</f>
        <v>40</v>
      </c>
      <c r="AF34" s="304">
        <f>IF(未改造舰娘!$AL30="","",未改造舰娘!$AL30)</f>
        <v>200</v>
      </c>
      <c r="AG34" s="304" t="str">
        <f>IF(未改造舰娘!$AM30="","",未改造舰娘!$AM30)</f>
        <v/>
      </c>
      <c r="AH34" s="304">
        <f>IF(未改造舰娘!$AN30="","",未改造舰娘!$AN30)</f>
        <v>400</v>
      </c>
      <c r="AI34" s="304">
        <f>IF(未改造舰娘!$AO30="","",未改造舰娘!$AO30)</f>
        <v>500</v>
      </c>
      <c r="AJ34" s="304" t="str">
        <f>IF(未改造舰娘!$AP30="","",未改造舰娘!$AP30)</f>
        <v>航母核心</v>
      </c>
      <c r="AK34" s="303">
        <f>IF(未改造舰娘!$AQ30="","",未改造舰娘!$AQ30)</f>
        <v>5</v>
      </c>
      <c r="AL34" s="306" t="str">
        <f>IF(未改造舰娘!$AS30="","",未改造舰娘!$AS30)</f>
        <v>F2A水牛</v>
      </c>
      <c r="AM34" s="306" t="str">
        <f>IF(未改造舰娘!$AT30="","",未改造舰娘!$AT30)</f>
        <v>SBD-3无畏</v>
      </c>
      <c r="AN34" s="306" t="str">
        <f>IF(未改造舰娘!$AU30="","",未改造舰娘!$AU30)</f>
        <v>BTD-1毁灭者</v>
      </c>
      <c r="AO34" s="306" t="str">
        <f>IF(未改造舰娘!$AV30="","",未改造舰娘!$AV30)</f>
        <v/>
      </c>
      <c r="AP34" s="307" t="str">
        <f>IF(未改造舰娘!$AW30="","",未改造舰娘!$AW30)</f>
        <v/>
      </c>
      <c r="AQ34" s="308" t="str">
        <f>IF(未改造舰娘!$AX30="","",未改造舰娘!$AX30)</f>
        <v/>
      </c>
      <c r="AR34" s="304">
        <f>IF(未改造舰娘!$AY30="","",未改造舰娘!$AY30)</f>
        <v>55</v>
      </c>
      <c r="AS34" s="304">
        <f>IF(未改造舰娘!$AZ30="","",未改造舰娘!$AZ30)</f>
        <v>60</v>
      </c>
      <c r="AT34" s="304">
        <f>IF(未改造舰娘!$BA30="","",未改造舰娘!$BA30)</f>
        <v>2.08</v>
      </c>
      <c r="AU34" s="304">
        <f>IF(未改造舰娘!$BB30="","",未改造舰娘!$BB30)</f>
        <v>3.9</v>
      </c>
      <c r="AV34" s="305">
        <f>IF((未改造舰娘!$BG30+未改造舰娘!$BK30*$C$4)=0,"",(未改造舰娘!$BG30+未改造舰娘!$BK30*$C$4))</f>
        <v>34</v>
      </c>
      <c r="AW34" s="304">
        <f>IF((未改造舰娘!$BH30+未改造舰娘!$BL30*$C$4)=0,"",(未改造舰娘!$BH30+未改造舰娘!$BL30*$C$4))</f>
        <v>46</v>
      </c>
      <c r="AX34" s="304">
        <f>IF((未改造舰娘!$BI30+未改造舰娘!$BM30*$C$4)=0,"",(未改造舰娘!$BI30+未改造舰娘!$BM30*$C$4))</f>
        <v>60</v>
      </c>
      <c r="AY34" s="303">
        <f>IF((未改造舰娘!$BJ30+未改造舰娘!$BN30*$C$4)=0,"",(未改造舰娘!$BJ30+未改造舰娘!$BN30*$C$4))</f>
        <v>47</v>
      </c>
      <c r="AZ34" s="500">
        <f>IF(未改造舰娘!BC30="","",未改造舰娘!BC30)</f>
        <v>0</v>
      </c>
      <c r="BA34" s="500">
        <f>IF(未改造舰娘!BD30="","",未改造舰娘!BD30)</f>
        <v>0</v>
      </c>
      <c r="BB34" s="500">
        <f>IF(未改造舰娘!BE30="","",未改造舰娘!BE30)</f>
        <v>20</v>
      </c>
      <c r="BC34" s="498">
        <f>IF(未改造舰娘!BF30="","",未改造舰娘!BF30)</f>
        <v>43</v>
      </c>
      <c r="BD34" s="125" t="s">
        <v>1308</v>
      </c>
      <c r="BE34" s="506"/>
      <c r="BF34" s="306" t="str">
        <f>IF(未改造舰娘!$BQ30="","",未改造舰娘!$BQ30)</f>
        <v>2-3-J,3-2-G,3-4-BCDGHIJ,4-3-CEFGH,4-4-CDEHIKL,5-1-CDEFGH,5-2-J,6-1-DEFGHIK,6-2-DEFGHIJKLM,6-3-DEFHJ,6-4-BCDEFGHIKL,7-1-CDFGHIJKLMN,7-2-DEGHJKLM,7-3-ADEFGHIKLN,7-4-CDEFIJKLM,7-5-CDEFGHIJKLMOQ,8-3-DEFGHIJKL</v>
      </c>
      <c r="BG34" s="306" t="str">
        <f>IF(未改造舰娘!$BR30="","",未改造舰娘!$BR30)</f>
        <v>极地奏鸣曲 Ex-1-2-CDEHIKL,Ex-2-1-J,Ex-3-1-DFGHIK,Ex-3-2-DEFGIJM,Ex-3-3-DEHJCDHIJ,Ex-3-4-BCEFGHIKL,Ex-4-OP,Ex-4-1-CDFGHIJKN,Ex-4-2-DEGKLM,Ex-4-3-AEFGHILN,Ex-4-4-CDEFIJKM,Ex-4-5-CDEFGHKLQ,Ex-2-2-J；轰隆轰隆大作战 Ex-8-M,Ex-9-DFHIMOPQ；未命名 Ex-2-BCDEFGHIJNOβ,Ex-3-Sβ,Ex-8-BCDEFGHIJNOβ,Ex-9-Sβ；决战九段坂 Ex-2-Q,Ex-8-Q；中间岛战役 Ex-2-G,Ex-3-CDFGJ,Ex-4-ABCDFGK,Ex-5-A；两周年活动 地狱群岛攻略作战-ABCDFKM,帕斯塔战役-ACDEFMOPV,中间岛战役-ACDFGK；急速东方快车 Ex-2-NO；所罗门之晓 Ex-6-L,Ex-8-Q,Ex-10-DEFGHIJKLNPQR；地狱群岛攻略作战 Ex-3-I,Ex-4-CDEFHKM,Ex-7-FGI,Ex-8-ABCDEFGHIKMN；熔炉大混战 Ex-7-N,Ex-8-CDEFGHIJ,Ex-10-DEFGHJKL,Ex-12-CDEFGHIJKL,Ex-14-DEFGHIJKLMN</v>
      </c>
      <c r="BH34" s="306"/>
      <c r="BU34" s="304">
        <f>IFERROR(VLOOKUP(AL34,装备!$B:$C,2,0),0)</f>
        <v>1</v>
      </c>
      <c r="BV34" s="304">
        <f>IFERROR(VLOOKUP($AL34,装备!$B:$Q,5,0),0)</f>
        <v>0</v>
      </c>
      <c r="BW34" s="304">
        <f>IFERROR(VLOOKUP($AL34,装备!$B:$Q,6,0),0)</f>
        <v>0</v>
      </c>
      <c r="BX34" s="304">
        <f>IFERROR(VLOOKUP($AL34,装备!$B:$Q,7,0),0)</f>
        <v>0</v>
      </c>
      <c r="BY34" s="304">
        <f>IFERROR(VLOOKUP($AL34,装备!$B:$Q,8,0),0)</f>
        <v>0</v>
      </c>
      <c r="BZ34" s="304">
        <f>IFERROR(VLOOKUP($AL34,装备!$B:$Q,9,0),0)</f>
        <v>0</v>
      </c>
      <c r="CA34" s="304">
        <f>IFERROR(VLOOKUP($AL34,装备!$B:$Q,10,0),0)</f>
        <v>0</v>
      </c>
      <c r="CB34" s="304">
        <f>IFERROR(VLOOKUP($AL34,装备!$B:$Q,11,0),0)</f>
        <v>0</v>
      </c>
      <c r="CC34" s="304" t="str">
        <f>IFERROR(VLOOKUP($AL34,装备!$B:$Q,12,0),0)</f>
        <v>无</v>
      </c>
      <c r="CD34" s="304">
        <f>IFERROR(VLOOKUP($AL34,装备!$B:$Q,13,0),0)</f>
        <v>0</v>
      </c>
      <c r="CE34" s="304">
        <f>IFERROR(VLOOKUP($AL34,装备!$B:$Q,14,0),0)</f>
        <v>0</v>
      </c>
      <c r="CF34" s="304">
        <f>IFERROR(VLOOKUP($AL34,装备!$B:$Q,16,0),0)</f>
        <v>3</v>
      </c>
      <c r="CG34" s="304">
        <f>IFERROR(VLOOKUP($AL34,装备!$B:$Q,5,0),0)</f>
        <v>0</v>
      </c>
      <c r="CH34" s="304">
        <f>IFERROR(VLOOKUP(AM34,装备!$B:$C,2,0),0)</f>
        <v>1</v>
      </c>
      <c r="CI34" s="304">
        <f>IFERROR(VLOOKUP($AM34,装备!$B:$Q,5,0),0)</f>
        <v>0</v>
      </c>
      <c r="CJ34" s="304">
        <f>IFERROR(VLOOKUP($AM34,装备!$B:$Q,6,0),0)</f>
        <v>0</v>
      </c>
      <c r="CK34" s="304">
        <f>IFERROR(VLOOKUP($AM34,装备!$B:$Q,7,0),0)</f>
        <v>0</v>
      </c>
      <c r="CL34" s="304">
        <f>IFERROR(VLOOKUP($AM34,装备!$B:$Q,8,0),0)</f>
        <v>0</v>
      </c>
      <c r="CM34" s="304">
        <f>IFERROR(VLOOKUP($AM34,装备!$B:$Q,9,0),0)</f>
        <v>2</v>
      </c>
      <c r="CN34" s="304">
        <f>IFERROR(VLOOKUP($AM34,装备!$B:$Q,10,0),0)</f>
        <v>2</v>
      </c>
      <c r="CO34" s="304">
        <f>IFERROR(VLOOKUP($AM34,装备!$B:$Q,11,0),0)</f>
        <v>0</v>
      </c>
      <c r="CP34" s="304" t="str">
        <f>IFERROR(VLOOKUP($AM34,装备!$B:$Q,12,0),0)</f>
        <v>无</v>
      </c>
      <c r="CQ34" s="304">
        <f>IFERROR(VLOOKUP($AM34,装备!$B:$Q,13,0),0)</f>
        <v>0</v>
      </c>
      <c r="CR34" s="304">
        <f>IFERROR(VLOOKUP($AM34,装备!$B:$Q,14,0),0)</f>
        <v>0</v>
      </c>
      <c r="CS34" s="304">
        <f>IFERROR(VLOOKUP($AM34,装备!$B:$Q,16,0),0)</f>
        <v>3</v>
      </c>
      <c r="CT34" s="304">
        <f>IFERROR(VLOOKUP($AM34,装备!$B:$Q,5,0),0)</f>
        <v>0</v>
      </c>
      <c r="CU34" s="304">
        <f>IFERROR(VLOOKUP(AN34,装备!$B:$C,2,0),0)</f>
        <v>4</v>
      </c>
      <c r="CV34" s="304">
        <f>IFERROR(VLOOKUP($AN34,装备!$B:$Q,5,0),0)</f>
        <v>0</v>
      </c>
      <c r="CW34" s="304">
        <f>IFERROR(VLOOKUP($AN34,装备!$B:$Q,6,0),0)</f>
        <v>0</v>
      </c>
      <c r="CX34" s="304">
        <f>IFERROR(VLOOKUP($AN34,装备!$B:$Q,7,0),0)</f>
        <v>0</v>
      </c>
      <c r="CY34" s="304">
        <f>IFERROR(VLOOKUP($AN34,装备!$B:$Q,8,0),0)</f>
        <v>0</v>
      </c>
      <c r="CZ34" s="304">
        <f>IFERROR(VLOOKUP($AN34,装备!$B:$Q,9,0),0)</f>
        <v>3</v>
      </c>
      <c r="DA34" s="304">
        <f>IFERROR(VLOOKUP($AN34,装备!$B:$Q,10,0),0)</f>
        <v>0</v>
      </c>
      <c r="DB34" s="304">
        <f>IFERROR(VLOOKUP($AN34,装备!$B:$Q,11,0),0)</f>
        <v>0</v>
      </c>
      <c r="DC34" s="304" t="str">
        <f>IFERROR(VLOOKUP($AN34,装备!$B:$Q,12,0),0)</f>
        <v>无</v>
      </c>
      <c r="DD34" s="304">
        <f>IFERROR(VLOOKUP($AN34,装备!$B:$Q,13,0),0)</f>
        <v>0</v>
      </c>
      <c r="DE34" s="304">
        <f>IFERROR(VLOOKUP($AN34,装备!$B:$Q,14,0),0)</f>
        <v>0</v>
      </c>
      <c r="DF34" s="304">
        <f>IFERROR(VLOOKUP($AN34,装备!$B:$Q,16,0),0)</f>
        <v>1</v>
      </c>
      <c r="DG34" s="304">
        <f>IFERROR(VLOOKUP($AN34,装备!$B:$Q,5,0),0)</f>
        <v>0</v>
      </c>
      <c r="DH34" s="304">
        <f>IFERROR(VLOOKUP(AO34,装备!$B:$C,2,0),0)</f>
        <v>0</v>
      </c>
      <c r="DI34" s="304">
        <f>IFERROR(VLOOKUP($AO34,装备!$B:$Q,5,0),0)</f>
        <v>0</v>
      </c>
      <c r="DJ34" s="304">
        <f>IFERROR(VLOOKUP($AO34,装备!$B:$Q,6,0),0)</f>
        <v>0</v>
      </c>
      <c r="DK34" s="304">
        <f>IFERROR(VLOOKUP($AO34,装备!$B:$Q,7,0),0)</f>
        <v>0</v>
      </c>
      <c r="DL34" s="304">
        <f>IFERROR(VLOOKUP($AO34,装备!$B:$Q,8,0),0)</f>
        <v>0</v>
      </c>
      <c r="DM34" s="304">
        <f>IFERROR(VLOOKUP($AO34,装备!$B:$Q,9,0),0)</f>
        <v>0</v>
      </c>
      <c r="DN34" s="304">
        <f>IFERROR(VLOOKUP($AO34,装备!$B:$Q,10,0),0)</f>
        <v>0</v>
      </c>
      <c r="DO34" s="304">
        <f>IFERROR(VLOOKUP($AO34,装备!$B:$Q,11,0),0)</f>
        <v>0</v>
      </c>
      <c r="DP34" s="304">
        <f>IFERROR(VLOOKUP($AO34,装备!$B:$Q,12,0),0)</f>
        <v>0</v>
      </c>
      <c r="DQ34" s="304">
        <f>IFERROR(VLOOKUP($AO34,装备!$B:$Q,13,0),0)</f>
        <v>0</v>
      </c>
      <c r="DR34" s="304">
        <f>IFERROR(VLOOKUP($AO34,装备!$B:$Q,14,0),0)</f>
        <v>0</v>
      </c>
      <c r="DS34" s="304">
        <f>IFERROR(VLOOKUP($AO34,装备!$B:$Q,16,0),0)</f>
        <v>0</v>
      </c>
      <c r="DT34" s="304">
        <f>IFERROR(VLOOKUP($AO34,装备!$B:$Q,5,0),0)</f>
        <v>0</v>
      </c>
    </row>
    <row r="35" spans="1:124">
      <c r="A35" s="301">
        <f>未改造舰娘!$A31</f>
        <v>10003013</v>
      </c>
      <c r="B35" s="354" t="s">
        <v>171</v>
      </c>
      <c r="C35" s="323"/>
      <c r="D35" s="323">
        <f t="shared" si="0"/>
        <v>110</v>
      </c>
      <c r="E35" s="303">
        <f>未改造舰娘!$C31</f>
        <v>4</v>
      </c>
      <c r="F35" s="304" t="str">
        <f>未改造舰娘!$D31</f>
        <v>航母</v>
      </c>
      <c r="G35" s="304" t="str">
        <f>未改造舰娘!$E31</f>
        <v>大型</v>
      </c>
      <c r="H35" s="304" t="str">
        <f>未改造舰娘!$F31</f>
        <v>主力舰</v>
      </c>
      <c r="I35" s="460">
        <f>未改造舰娘!$AR31</f>
        <v>4</v>
      </c>
      <c r="J35" s="304" t="str">
        <f>未改造舰娘!$G31</f>
        <v>美国</v>
      </c>
      <c r="K35" s="312">
        <f>未改造舰娘!$H31+(BV35+CI35+CV35+DI35)*$C$2</f>
        <v>63</v>
      </c>
      <c r="L35" s="304">
        <f>未改造舰娘!$I31</f>
        <v>1</v>
      </c>
      <c r="M35" s="304">
        <f>未改造舰娘!$J31</f>
        <v>3</v>
      </c>
      <c r="N35" s="518">
        <f>未改造舰娘!$K31</f>
        <v>3</v>
      </c>
      <c r="O35" s="304">
        <f>未改造舰娘!$L31+((CE35+CR35+DE35+DR35)*$C$2)</f>
        <v>22</v>
      </c>
      <c r="P35" s="304" t="str">
        <f>IF($C$2=1,(IF(ISERROR(FIND("超长",未改造舰娘!$M31&amp;CC35&amp;CP35&amp;DC35&amp;DP35,1)),IF(ISERROR(FIND("长",未改造舰娘!$M31&amp;CC35&amp;CP35&amp;DC35&amp;DP35,1)),IF(ISERROR(FIND("中",未改造舰娘!$M31&amp;CC35&amp;CP35&amp;DC35&amp;DP35,1)),IF(ISERROR(FIND("短",未改造舰娘!$M31&amp;CC35&amp;CP35&amp;DC35&amp;DP35,1)),IF(ISERROR(FIND("无",未改造舰娘!$M31&amp;CC35&amp;CP35&amp;DC35&amp;DP35,1)),0,"无"),"短"),"中"),"长"),"超长")),未改造舰娘!$M31)</f>
        <v>短</v>
      </c>
      <c r="Q35" s="303">
        <f>未改造舰娘!$N31</f>
        <v>33.200000000000003</v>
      </c>
      <c r="R35" s="304">
        <f>(未改造舰娘!$P31)+(未改造舰娘!$Q31)*$C$3+((BW35+CJ35+CW35+DJ35)*$C$2)</f>
        <v>35</v>
      </c>
      <c r="S35" s="304">
        <f>(未改造舰娘!$R31)+(未改造舰娘!$S31)*$C$3+((BY35+CL35+CY35+DL35)*$C$2)</f>
        <v>0</v>
      </c>
      <c r="T35" s="304">
        <f>(未改造舰娘!$T31)+(未改造舰娘!$U31)*$C$3+((BX35+CK35+CX35+DK35)*$C$2)</f>
        <v>65</v>
      </c>
      <c r="U35" s="304">
        <f>(未改造舰娘!$V31)+(未改造舰娘!$W31)*$C$3+((CG35+CT35+DG35+DT35)*$C$2)</f>
        <v>85</v>
      </c>
      <c r="V35" s="305">
        <f>INT((((未改造舰娘!$Y31)-(未改造舰娘!$X31))*(((IF(D35=0,C35,D35))-1)/99))+未改造舰娘!$X31)+((CB35+CO35+DB35+DO35)*$C$2)</f>
        <v>95</v>
      </c>
      <c r="W35" s="304">
        <f>INT((((未改造舰娘!$AA31)-(未改造舰娘!$Z31))*(((IF(D35=0,C35,D35))-1)/99))+未改造舰娘!$Z31)+((CD35+CQ35+DD35+DQ35)*$C$2)</f>
        <v>52</v>
      </c>
      <c r="X35" s="304">
        <f>INT((((未改造舰娘!$AC31)-(未改造舰娘!$AB31))*(((IF(D35=0,C35,D35))-1)/99))+未改造舰娘!$AB31)+((CA35+CN35+DA35+DN35)*$C$2)</f>
        <v>69</v>
      </c>
      <c r="Y35" s="303">
        <f>INT((((未改造舰娘!$AE31)-(未改造舰娘!$AD31))*(((IF(D35=0,C35,D35))-1)/99))+未改造舰娘!$AD31)+((BZ35+CM35+CZ35+DM35)*$C$2)</f>
        <v>0</v>
      </c>
      <c r="Z35" s="474">
        <f>IF(未改造舰娘!$AF31=0,"",未改造舰娘!$AF31)</f>
        <v>20</v>
      </c>
      <c r="AA35" s="304">
        <f>IF(未改造舰娘!$AG31="","",未改造舰娘!$AG31)</f>
        <v>20</v>
      </c>
      <c r="AB35" s="304">
        <f>IF(未改造舰娘!$AH31="","",未改造舰娘!$AH31)</f>
        <v>30</v>
      </c>
      <c r="AC35" s="304">
        <f>IF(未改造舰娘!$AI31="","",未改造舰娘!$AI31)</f>
        <v>10</v>
      </c>
      <c r="AD35" s="304">
        <f>IF(未改造舰娘!$AJ31="","",未改造舰娘!$AJ31)</f>
        <v>80</v>
      </c>
      <c r="AE35" s="305">
        <f>IF(未改造舰娘!$AK31="","",未改造舰娘!$AK31)</f>
        <v>40</v>
      </c>
      <c r="AF35" s="304">
        <f>IF(未改造舰娘!$AL31="","",未改造舰娘!$AL31)</f>
        <v>200</v>
      </c>
      <c r="AG35" s="304" t="str">
        <f>IF(未改造舰娘!$AM31="","",未改造舰娘!$AM31)</f>
        <v/>
      </c>
      <c r="AH35" s="304">
        <f>IF(未改造舰娘!$AN31="","",未改造舰娘!$AN31)</f>
        <v>500</v>
      </c>
      <c r="AI35" s="304">
        <f>IF(未改造舰娘!$AO31="","",未改造舰娘!$AO31)</f>
        <v>400</v>
      </c>
      <c r="AJ35" s="304" t="str">
        <f>IF(未改造舰娘!$AP31="","",未改造舰娘!$AP31)</f>
        <v>航母核心</v>
      </c>
      <c r="AK35" s="303">
        <f>IF(未改造舰娘!$AQ31="","",未改造舰娘!$AQ31)</f>
        <v>5</v>
      </c>
      <c r="AL35" s="306" t="str">
        <f>IF(未改造舰娘!$AS31="","",未改造舰娘!$AS31)</f>
        <v>F2A水牛</v>
      </c>
      <c r="AM35" s="306" t="str">
        <f>IF(未改造舰娘!$AT31="","",未改造舰娘!$AT31)</f>
        <v>SBD-3无畏</v>
      </c>
      <c r="AN35" s="306" t="str">
        <f>IF(未改造舰娘!$AU31="","",未改造舰娘!$AU31)</f>
        <v>BTD-1毁灭者</v>
      </c>
      <c r="AO35" s="306" t="str">
        <f>IF(未改造舰娘!$AV31="","",未改造舰娘!$AV31)</f>
        <v/>
      </c>
      <c r="AP35" s="307" t="str">
        <f>IF(未改造舰娘!$AW31="","",未改造舰娘!$AW31)</f>
        <v/>
      </c>
      <c r="AQ35" s="308" t="str">
        <f>IF(未改造舰娘!$AX31="","",未改造舰娘!$AX31)</f>
        <v/>
      </c>
      <c r="AR35" s="304">
        <f>IF(未改造舰娘!$AY31="","",未改造舰娘!$AY31)</f>
        <v>55</v>
      </c>
      <c r="AS35" s="304">
        <f>IF(未改造舰娘!$AZ31="","",未改造舰娘!$AZ31)</f>
        <v>60</v>
      </c>
      <c r="AT35" s="304">
        <f>IF(未改造舰娘!$BA31="","",未改造舰娘!$BA31)</f>
        <v>2.08</v>
      </c>
      <c r="AU35" s="304">
        <f>IF(未改造舰娘!$BB31="","",未改造舰娘!$BB31)</f>
        <v>3.9</v>
      </c>
      <c r="AV35" s="305">
        <f>IF((未改造舰娘!$BG31+未改造舰娘!$BK31*$C$4)=0,"",(未改造舰娘!$BG31+未改造舰娘!$BK31*$C$4))</f>
        <v>34</v>
      </c>
      <c r="AW35" s="304">
        <f>IF((未改造舰娘!$BH31+未改造舰娘!$BL31*$C$4)=0,"",(未改造舰娘!$BH31+未改造舰娘!$BL31*$C$4))</f>
        <v>46</v>
      </c>
      <c r="AX35" s="304">
        <f>IF((未改造舰娘!$BI31+未改造舰娘!$BM31*$C$4)=0,"",(未改造舰娘!$BI31+未改造舰娘!$BM31*$C$4))</f>
        <v>60</v>
      </c>
      <c r="AY35" s="303">
        <f>IF((未改造舰娘!$BJ31+未改造舰娘!$BN31*$C$4)=0,"",(未改造舰娘!$BJ31+未改造舰娘!$BN31*$C$4))</f>
        <v>47</v>
      </c>
      <c r="AZ35" s="500">
        <f>IF(未改造舰娘!BC31="","",未改造舰娘!BC31)</f>
        <v>0</v>
      </c>
      <c r="BA35" s="500">
        <f>IF(未改造舰娘!BD31="","",未改造舰娘!BD31)</f>
        <v>0</v>
      </c>
      <c r="BB35" s="500">
        <f>IF(未改造舰娘!BE31="","",未改造舰娘!BE31)</f>
        <v>20</v>
      </c>
      <c r="BC35" s="498">
        <f>IF(未改造舰娘!BF31="","",未改造舰娘!BF31)</f>
        <v>80</v>
      </c>
      <c r="BD35" s="125" t="s">
        <v>1307</v>
      </c>
      <c r="BE35" s="506">
        <v>0.15277777777777776</v>
      </c>
      <c r="BF35" s="306" t="str">
        <f>IF(未改造舰娘!$BQ31="","",未改造舰娘!$BQ31)</f>
        <v/>
      </c>
      <c r="BG35" s="306" t="str">
        <f>IF(未改造舰娘!$BR31="","",未改造舰娘!$BR31)</f>
        <v/>
      </c>
      <c r="BH35" s="306"/>
      <c r="BU35" s="304">
        <f>IFERROR(VLOOKUP(AL35,装备!$B:$C,2,0),0)</f>
        <v>1</v>
      </c>
      <c r="BV35" s="304">
        <f>IFERROR(VLOOKUP($AL35,装备!$B:$Q,5,0),0)</f>
        <v>0</v>
      </c>
      <c r="BW35" s="304">
        <f>IFERROR(VLOOKUP($AL35,装备!$B:$Q,6,0),0)</f>
        <v>0</v>
      </c>
      <c r="BX35" s="304">
        <f>IFERROR(VLOOKUP($AL35,装备!$B:$Q,7,0),0)</f>
        <v>0</v>
      </c>
      <c r="BY35" s="304">
        <f>IFERROR(VLOOKUP($AL35,装备!$B:$Q,8,0),0)</f>
        <v>0</v>
      </c>
      <c r="BZ35" s="304">
        <f>IFERROR(VLOOKUP($AL35,装备!$B:$Q,9,0),0)</f>
        <v>0</v>
      </c>
      <c r="CA35" s="304">
        <f>IFERROR(VLOOKUP($AL35,装备!$B:$Q,10,0),0)</f>
        <v>0</v>
      </c>
      <c r="CB35" s="304">
        <f>IFERROR(VLOOKUP($AL35,装备!$B:$Q,11,0),0)</f>
        <v>0</v>
      </c>
      <c r="CC35" s="304" t="str">
        <f>IFERROR(VLOOKUP($AL35,装备!$B:$Q,12,0),0)</f>
        <v>无</v>
      </c>
      <c r="CD35" s="304">
        <f>IFERROR(VLOOKUP($AL35,装备!$B:$Q,13,0),0)</f>
        <v>0</v>
      </c>
      <c r="CE35" s="304">
        <f>IFERROR(VLOOKUP($AL35,装备!$B:$Q,14,0),0)</f>
        <v>0</v>
      </c>
      <c r="CF35" s="304">
        <f>IFERROR(VLOOKUP($AL35,装备!$B:$Q,16,0),0)</f>
        <v>3</v>
      </c>
      <c r="CG35" s="304">
        <f>IFERROR(VLOOKUP($AL35,装备!$B:$Q,5,0),0)</f>
        <v>0</v>
      </c>
      <c r="CH35" s="304">
        <f>IFERROR(VLOOKUP(AM35,装备!$B:$C,2,0),0)</f>
        <v>1</v>
      </c>
      <c r="CI35" s="304">
        <f>IFERROR(VLOOKUP($AM35,装备!$B:$Q,5,0),0)</f>
        <v>0</v>
      </c>
      <c r="CJ35" s="304">
        <f>IFERROR(VLOOKUP($AM35,装备!$B:$Q,6,0),0)</f>
        <v>0</v>
      </c>
      <c r="CK35" s="304">
        <f>IFERROR(VLOOKUP($AM35,装备!$B:$Q,7,0),0)</f>
        <v>0</v>
      </c>
      <c r="CL35" s="304">
        <f>IFERROR(VLOOKUP($AM35,装备!$B:$Q,8,0),0)</f>
        <v>0</v>
      </c>
      <c r="CM35" s="304">
        <f>IFERROR(VLOOKUP($AM35,装备!$B:$Q,9,0),0)</f>
        <v>2</v>
      </c>
      <c r="CN35" s="304">
        <f>IFERROR(VLOOKUP($AM35,装备!$B:$Q,10,0),0)</f>
        <v>2</v>
      </c>
      <c r="CO35" s="304">
        <f>IFERROR(VLOOKUP($AM35,装备!$B:$Q,11,0),0)</f>
        <v>0</v>
      </c>
      <c r="CP35" s="304" t="str">
        <f>IFERROR(VLOOKUP($AM35,装备!$B:$Q,12,0),0)</f>
        <v>无</v>
      </c>
      <c r="CQ35" s="304">
        <f>IFERROR(VLOOKUP($AM35,装备!$B:$Q,13,0),0)</f>
        <v>0</v>
      </c>
      <c r="CR35" s="304">
        <f>IFERROR(VLOOKUP($AM35,装备!$B:$Q,14,0),0)</f>
        <v>0</v>
      </c>
      <c r="CS35" s="304">
        <f>IFERROR(VLOOKUP($AM35,装备!$B:$Q,16,0),0)</f>
        <v>3</v>
      </c>
      <c r="CT35" s="304">
        <f>IFERROR(VLOOKUP($AM35,装备!$B:$Q,5,0),0)</f>
        <v>0</v>
      </c>
      <c r="CU35" s="304">
        <f>IFERROR(VLOOKUP(AN35,装备!$B:$C,2,0),0)</f>
        <v>4</v>
      </c>
      <c r="CV35" s="304">
        <f>IFERROR(VLOOKUP($AN35,装备!$B:$Q,5,0),0)</f>
        <v>0</v>
      </c>
      <c r="CW35" s="304">
        <f>IFERROR(VLOOKUP($AN35,装备!$B:$Q,6,0),0)</f>
        <v>0</v>
      </c>
      <c r="CX35" s="304">
        <f>IFERROR(VLOOKUP($AN35,装备!$B:$Q,7,0),0)</f>
        <v>0</v>
      </c>
      <c r="CY35" s="304">
        <f>IFERROR(VLOOKUP($AN35,装备!$B:$Q,8,0),0)</f>
        <v>0</v>
      </c>
      <c r="CZ35" s="304">
        <f>IFERROR(VLOOKUP($AN35,装备!$B:$Q,9,0),0)</f>
        <v>3</v>
      </c>
      <c r="DA35" s="304">
        <f>IFERROR(VLOOKUP($AN35,装备!$B:$Q,10,0),0)</f>
        <v>0</v>
      </c>
      <c r="DB35" s="304">
        <f>IFERROR(VLOOKUP($AN35,装备!$B:$Q,11,0),0)</f>
        <v>0</v>
      </c>
      <c r="DC35" s="304" t="str">
        <f>IFERROR(VLOOKUP($AN35,装备!$B:$Q,12,0),0)</f>
        <v>无</v>
      </c>
      <c r="DD35" s="304">
        <f>IFERROR(VLOOKUP($AN35,装备!$B:$Q,13,0),0)</f>
        <v>0</v>
      </c>
      <c r="DE35" s="304">
        <f>IFERROR(VLOOKUP($AN35,装备!$B:$Q,14,0),0)</f>
        <v>0</v>
      </c>
      <c r="DF35" s="304">
        <f>IFERROR(VLOOKUP($AN35,装备!$B:$Q,16,0),0)</f>
        <v>1</v>
      </c>
      <c r="DG35" s="304">
        <f>IFERROR(VLOOKUP($AN35,装备!$B:$Q,5,0),0)</f>
        <v>0</v>
      </c>
      <c r="DH35" s="304">
        <f>IFERROR(VLOOKUP(AO35,装备!$B:$C,2,0),0)</f>
        <v>0</v>
      </c>
      <c r="DI35" s="304">
        <f>IFERROR(VLOOKUP($AO35,装备!$B:$Q,5,0),0)</f>
        <v>0</v>
      </c>
      <c r="DJ35" s="304">
        <f>IFERROR(VLOOKUP($AO35,装备!$B:$Q,6,0),0)</f>
        <v>0</v>
      </c>
      <c r="DK35" s="304">
        <f>IFERROR(VLOOKUP($AO35,装备!$B:$Q,7,0),0)</f>
        <v>0</v>
      </c>
      <c r="DL35" s="304">
        <f>IFERROR(VLOOKUP($AO35,装备!$B:$Q,8,0),0)</f>
        <v>0</v>
      </c>
      <c r="DM35" s="304">
        <f>IFERROR(VLOOKUP($AO35,装备!$B:$Q,9,0),0)</f>
        <v>0</v>
      </c>
      <c r="DN35" s="304">
        <f>IFERROR(VLOOKUP($AO35,装备!$B:$Q,10,0),0)</f>
        <v>0</v>
      </c>
      <c r="DO35" s="304">
        <f>IFERROR(VLOOKUP($AO35,装备!$B:$Q,11,0),0)</f>
        <v>0</v>
      </c>
      <c r="DP35" s="304">
        <f>IFERROR(VLOOKUP($AO35,装备!$B:$Q,12,0),0)</f>
        <v>0</v>
      </c>
      <c r="DQ35" s="304">
        <f>IFERROR(VLOOKUP($AO35,装备!$B:$Q,13,0),0)</f>
        <v>0</v>
      </c>
      <c r="DR35" s="304">
        <f>IFERROR(VLOOKUP($AO35,装备!$B:$Q,14,0),0)</f>
        <v>0</v>
      </c>
      <c r="DS35" s="304">
        <f>IFERROR(VLOOKUP($AO35,装备!$B:$Q,16,0),0)</f>
        <v>0</v>
      </c>
      <c r="DT35" s="304">
        <f>IFERROR(VLOOKUP($AO35,装备!$B:$Q,5,0),0)</f>
        <v>0</v>
      </c>
    </row>
    <row r="36" spans="1:124">
      <c r="A36" s="301">
        <f>未改造舰娘!$A32</f>
        <v>10003113</v>
      </c>
      <c r="B36" s="354" t="s">
        <v>569</v>
      </c>
      <c r="C36" s="323"/>
      <c r="D36" s="323">
        <f t="shared" si="0"/>
        <v>110</v>
      </c>
      <c r="E36" s="303">
        <f>未改造舰娘!$C32</f>
        <v>4</v>
      </c>
      <c r="F36" s="304" t="str">
        <f>未改造舰娘!$D32</f>
        <v>航母</v>
      </c>
      <c r="G36" s="304" t="str">
        <f>未改造舰娘!$E32</f>
        <v>大型</v>
      </c>
      <c r="H36" s="304" t="str">
        <f>未改造舰娘!$F32</f>
        <v>主力舰</v>
      </c>
      <c r="I36" s="460">
        <f>未改造舰娘!$AR32</f>
        <v>4</v>
      </c>
      <c r="J36" s="304" t="str">
        <f>未改造舰娘!$G32</f>
        <v>美国</v>
      </c>
      <c r="K36" s="312">
        <f>未改造舰娘!$H32+(BV36+CI36+CV36+DI36)*$C$2</f>
        <v>52</v>
      </c>
      <c r="L36" s="304">
        <f>未改造舰娘!$I32</f>
        <v>0</v>
      </c>
      <c r="M36" s="304">
        <f>未改造舰娘!$J32</f>
        <v>3</v>
      </c>
      <c r="N36" s="518">
        <f>未改造舰娘!$K32</f>
        <v>3</v>
      </c>
      <c r="O36" s="304">
        <f>未改造舰娘!$L32+((CE36+CR36+DE36+DR36)*$C$2)</f>
        <v>10</v>
      </c>
      <c r="P36" s="304" t="str">
        <f>IF($C$2=1,(IF(ISERROR(FIND("超长",未改造舰娘!$M32&amp;CC36&amp;CP36&amp;DC36&amp;DP36,1)),IF(ISERROR(FIND("长",未改造舰娘!$M32&amp;CC36&amp;CP36&amp;DC36&amp;DP36,1)),IF(ISERROR(FIND("中",未改造舰娘!$M32&amp;CC36&amp;CP36&amp;DC36&amp;DP36,1)),IF(ISERROR(FIND("短",未改造舰娘!$M32&amp;CC36&amp;CP36&amp;DC36&amp;DP36,1)),IF(ISERROR(FIND("无",未改造舰娘!$M32&amp;CC36&amp;CP36&amp;DC36&amp;DP36,1)),0,"无"),"短"),"中"),"长"),"超长")),未改造舰娘!$M32)</f>
        <v>短</v>
      </c>
      <c r="Q36" s="303">
        <f>未改造舰娘!$N32</f>
        <v>32.5</v>
      </c>
      <c r="R36" s="304">
        <f>(未改造舰娘!$P32)+(未改造舰娘!$Q32)*$C$3+((BW36+CJ36+CW36+DJ36)*$C$2)</f>
        <v>40</v>
      </c>
      <c r="S36" s="304">
        <f>(未改造舰娘!$R32)+(未改造舰娘!$S32)*$C$3+((BY36+CL36+CY36+DL36)*$C$2)</f>
        <v>0</v>
      </c>
      <c r="T36" s="304">
        <f>(未改造舰娘!$T32)+(未改造舰娘!$U32)*$C$3+((BX36+CK36+CX36+DK36)*$C$2)</f>
        <v>57</v>
      </c>
      <c r="U36" s="304">
        <f>(未改造舰娘!$V32)+(未改造舰娘!$W32)*$C$3+((CG36+CT36+DG36+DT36)*$C$2)</f>
        <v>72</v>
      </c>
      <c r="V36" s="305">
        <f>INT((((未改造舰娘!$Y32)-(未改造舰娘!$X32))*(((IF(D36=0,C36,D36))-1)/99))+未改造舰娘!$X32)+((CB36+CO36+DB36+DO36)*$C$2)</f>
        <v>95</v>
      </c>
      <c r="W36" s="304">
        <f>INT((((未改造舰娘!$AA32)-(未改造舰娘!$Z32))*(((IF(D36=0,C36,D36))-1)/99))+未改造舰娘!$Z32)+((CD36+CQ36+DD36+DQ36)*$C$2)</f>
        <v>52</v>
      </c>
      <c r="X36" s="304">
        <f>INT((((未改造舰娘!$AC32)-(未改造舰娘!$AB32))*(((IF(D36=0,C36,D36))-1)/99))+未改造舰娘!$AB32)+((CA36+CN36+DA36+DN36)*$C$2)</f>
        <v>65</v>
      </c>
      <c r="Y36" s="303">
        <f>INT((((未改造舰娘!$AE32)-(未改造舰娘!$AD32))*(((IF(D36=0,C36,D36))-1)/99))+未改造舰娘!$AD32)+((BZ36+CM36+CZ36+DM36)*$C$2)</f>
        <v>0</v>
      </c>
      <c r="Z36" s="474">
        <f>IF(未改造舰娘!$AF32=0,"",未改造舰娘!$AF32)</f>
        <v>21</v>
      </c>
      <c r="AA36" s="304">
        <f>IF(未改造舰娘!$AG32="","",未改造舰娘!$AG32)</f>
        <v>21</v>
      </c>
      <c r="AB36" s="304">
        <f>IF(未改造舰娘!$AH32="","",未改造舰娘!$AH32)</f>
        <v>23</v>
      </c>
      <c r="AC36" s="304">
        <f>IF(未改造舰娘!$AI32="","",未改造舰娘!$AI32)</f>
        <v>10</v>
      </c>
      <c r="AD36" s="304">
        <f>IF(未改造舰娘!$AJ32="","",未改造舰娘!$AJ32)</f>
        <v>75</v>
      </c>
      <c r="AE36" s="305">
        <f>IF(未改造舰娘!$AK32="","",未改造舰娘!$AK32)</f>
        <v>0</v>
      </c>
      <c r="AF36" s="304" t="str">
        <f>IF(未改造舰娘!$AL32="","",未改造舰娘!$AL32)</f>
        <v/>
      </c>
      <c r="AG36" s="304" t="str">
        <f>IF(未改造舰娘!$AM32="","",未改造舰娘!$AM32)</f>
        <v/>
      </c>
      <c r="AH36" s="304" t="str">
        <f>IF(未改造舰娘!$AN32="","",未改造舰娘!$AN32)</f>
        <v/>
      </c>
      <c r="AI36" s="304" t="str">
        <f>IF(未改造舰娘!$AO32="","",未改造舰娘!$AO32)</f>
        <v/>
      </c>
      <c r="AJ36" s="304" t="str">
        <f>IF(未改造舰娘!$AP32="","",未改造舰娘!$AP32)</f>
        <v/>
      </c>
      <c r="AK36" s="303" t="str">
        <f>IF(未改造舰娘!$AQ32="","",未改造舰娘!$AQ32)</f>
        <v/>
      </c>
      <c r="AL36" s="306" t="str">
        <f>IF(未改造舰娘!$AS32="","",未改造舰娘!$AS32)</f>
        <v>B-25(杜立特队)</v>
      </c>
      <c r="AM36" s="306" t="str">
        <f>IF(未改造舰娘!$AT32="","",未改造舰娘!$AT32)</f>
        <v/>
      </c>
      <c r="AN36" s="306" t="str">
        <f>IF(未改造舰娘!$AU32="","",未改造舰娘!$AU32)</f>
        <v/>
      </c>
      <c r="AO36" s="306" t="str">
        <f>IF(未改造舰娘!$AV32="","",未改造舰娘!$AV32)</f>
        <v/>
      </c>
      <c r="AP36" s="307" t="str">
        <f>IF(未改造舰娘!$AW32="","",未改造舰娘!$AW32)</f>
        <v/>
      </c>
      <c r="AQ36" s="308" t="str">
        <f>IF(未改造舰娘!$AX32="","",未改造舰娘!$AX32)</f>
        <v/>
      </c>
      <c r="AR36" s="304">
        <f>IF(未改造舰娘!$AY32="","",未改造舰娘!$AY32)</f>
        <v>55</v>
      </c>
      <c r="AS36" s="304">
        <f>IF(未改造舰娘!$AZ32="","",未改造舰娘!$AZ32)</f>
        <v>60</v>
      </c>
      <c r="AT36" s="304">
        <f>IF(未改造舰娘!$BA32="","",未改造舰娘!$BA32)</f>
        <v>2.08</v>
      </c>
      <c r="AU36" s="304">
        <f>IF(未改造舰娘!$BB32="","",未改造舰娘!$BB32)</f>
        <v>3.9</v>
      </c>
      <c r="AV36" s="305">
        <f>IF((未改造舰娘!$BG32+未改造舰娘!$BK32*$C$4)=0,"",(未改造舰娘!$BG32+未改造舰娘!$BK32*$C$4))</f>
        <v>38</v>
      </c>
      <c r="AW36" s="304">
        <f>IF((未改造舰娘!$BH32+未改造舰娘!$BL32*$C$4)=0,"",(未改造舰娘!$BH32+未改造舰娘!$BL32*$C$4))</f>
        <v>50</v>
      </c>
      <c r="AX36" s="304">
        <f>IF((未改造舰娘!$BI32+未改造舰娘!$BM32*$C$4)=0,"",(未改造舰娘!$BI32+未改造舰娘!$BM32*$C$4))</f>
        <v>60</v>
      </c>
      <c r="AY36" s="303">
        <f>IF((未改造舰娘!$BJ32+未改造舰娘!$BN32*$C$4)=0,"",(未改造舰娘!$BJ32+未改造舰娘!$BN32*$C$4))</f>
        <v>55</v>
      </c>
      <c r="AZ36" s="500">
        <f>IF(未改造舰娘!BC32="","",未改造舰娘!BC32)</f>
        <v>0</v>
      </c>
      <c r="BA36" s="500">
        <f>IF(未改造舰娘!BD32="","",未改造舰娘!BD32)</f>
        <v>0</v>
      </c>
      <c r="BB36" s="500">
        <f>IF(未改造舰娘!BE32="","",未改造舰娘!BE32)</f>
        <v>16</v>
      </c>
      <c r="BC36" s="498">
        <f>IF(未改造舰娘!BF32="","",未改造舰娘!BF32)</f>
        <v>54</v>
      </c>
      <c r="BD36" s="125" t="s">
        <v>1306</v>
      </c>
      <c r="BE36" s="506"/>
      <c r="BF36" s="306" t="str">
        <f>IF(未改造舰娘!$BQ32="","",未改造舰娘!$BQ32)</f>
        <v>5-3-H,5-4-H,5-5-I,8-1-L,8-3-L</v>
      </c>
      <c r="BG36" s="306" t="str">
        <f>IF(未改造舰娘!$BR32="","",未改造舰娘!$BR32)</f>
        <v>极地奏鸣曲 Ex-2-2-H,Ex-2-3-I,Ex-4-OPNO,Ex-4-2-L；未命名 Ex-3-Sβ,Ex-9-Sβ；中间岛战役 Ex-4-K,Ex-5-A；两周年活动 地狱群岛攻略作战-M,中间岛战役-K；所罗门之晓 Ex-10-R；地狱群岛攻略作战 Ex-8-M；熔炉大混战 Ex-12-L,Ex-14-N</v>
      </c>
      <c r="BH36" s="306"/>
      <c r="BU36" s="304">
        <f>IFERROR(VLOOKUP(AL36,装备!$B:$C,2,0),0)</f>
        <v>6</v>
      </c>
      <c r="BV36" s="304">
        <f>IFERROR(VLOOKUP($AL36,装备!$B:$Q,5,0),0)</f>
        <v>0</v>
      </c>
      <c r="BW36" s="304">
        <f>IFERROR(VLOOKUP($AL36,装备!$B:$Q,6,0),0)</f>
        <v>0</v>
      </c>
      <c r="BX36" s="304">
        <f>IFERROR(VLOOKUP($AL36,装备!$B:$Q,7,0),0)</f>
        <v>0</v>
      </c>
      <c r="BY36" s="304">
        <f>IFERROR(VLOOKUP($AL36,装备!$B:$Q,8,0),0)</f>
        <v>0</v>
      </c>
      <c r="BZ36" s="304">
        <f>IFERROR(VLOOKUP($AL36,装备!$B:$Q,9,0),0)</f>
        <v>0</v>
      </c>
      <c r="CA36" s="304">
        <f>IFERROR(VLOOKUP($AL36,装备!$B:$Q,10,0),0)</f>
        <v>0</v>
      </c>
      <c r="CB36" s="304">
        <f>IFERROR(VLOOKUP($AL36,装备!$B:$Q,11,0),0)</f>
        <v>0</v>
      </c>
      <c r="CC36" s="304" t="str">
        <f>IFERROR(VLOOKUP($AL36,装备!$B:$Q,12,0),0)</f>
        <v>无</v>
      </c>
      <c r="CD36" s="304">
        <f>IFERROR(VLOOKUP($AL36,装备!$B:$Q,13,0),0)</f>
        <v>0</v>
      </c>
      <c r="CE36" s="304">
        <f>IFERROR(VLOOKUP($AL36,装备!$B:$Q,14,0),0)</f>
        <v>0</v>
      </c>
      <c r="CF36" s="304">
        <f>IFERROR(VLOOKUP($AL36,装备!$B:$Q,16,0),0)</f>
        <v>0</v>
      </c>
      <c r="CG36" s="304">
        <f>IFERROR(VLOOKUP($AL36,装备!$B:$Q,5,0),0)</f>
        <v>0</v>
      </c>
      <c r="CH36" s="304">
        <f>IFERROR(VLOOKUP(AM36,装备!$B:$C,2,0),0)</f>
        <v>0</v>
      </c>
      <c r="CI36" s="304">
        <f>IFERROR(VLOOKUP($AM36,装备!$B:$Q,5,0),0)</f>
        <v>0</v>
      </c>
      <c r="CJ36" s="304">
        <f>IFERROR(VLOOKUP($AM36,装备!$B:$Q,6,0),0)</f>
        <v>0</v>
      </c>
      <c r="CK36" s="304">
        <f>IFERROR(VLOOKUP($AM36,装备!$B:$Q,7,0),0)</f>
        <v>0</v>
      </c>
      <c r="CL36" s="304">
        <f>IFERROR(VLOOKUP($AM36,装备!$B:$Q,8,0),0)</f>
        <v>0</v>
      </c>
      <c r="CM36" s="304">
        <f>IFERROR(VLOOKUP($AM36,装备!$B:$Q,9,0),0)</f>
        <v>0</v>
      </c>
      <c r="CN36" s="304">
        <f>IFERROR(VLOOKUP($AM36,装备!$B:$Q,10,0),0)</f>
        <v>0</v>
      </c>
      <c r="CO36" s="304">
        <f>IFERROR(VLOOKUP($AM36,装备!$B:$Q,11,0),0)</f>
        <v>0</v>
      </c>
      <c r="CP36" s="304">
        <f>IFERROR(VLOOKUP($AM36,装备!$B:$Q,12,0),0)</f>
        <v>0</v>
      </c>
      <c r="CQ36" s="304">
        <f>IFERROR(VLOOKUP($AM36,装备!$B:$Q,13,0),0)</f>
        <v>0</v>
      </c>
      <c r="CR36" s="304">
        <f>IFERROR(VLOOKUP($AM36,装备!$B:$Q,14,0),0)</f>
        <v>0</v>
      </c>
      <c r="CS36" s="304">
        <f>IFERROR(VLOOKUP($AM36,装备!$B:$Q,16,0),0)</f>
        <v>0</v>
      </c>
      <c r="CT36" s="304">
        <f>IFERROR(VLOOKUP($AM36,装备!$B:$Q,5,0),0)</f>
        <v>0</v>
      </c>
      <c r="CU36" s="304">
        <f>IFERROR(VLOOKUP(AN36,装备!$B:$C,2,0),0)</f>
        <v>0</v>
      </c>
      <c r="CV36" s="304">
        <f>IFERROR(VLOOKUP($AN36,装备!$B:$Q,5,0),0)</f>
        <v>0</v>
      </c>
      <c r="CW36" s="304">
        <f>IFERROR(VLOOKUP($AN36,装备!$B:$Q,6,0),0)</f>
        <v>0</v>
      </c>
      <c r="CX36" s="304">
        <f>IFERROR(VLOOKUP($AN36,装备!$B:$Q,7,0),0)</f>
        <v>0</v>
      </c>
      <c r="CY36" s="304">
        <f>IFERROR(VLOOKUP($AN36,装备!$B:$Q,8,0),0)</f>
        <v>0</v>
      </c>
      <c r="CZ36" s="304">
        <f>IFERROR(VLOOKUP($AN36,装备!$B:$Q,9,0),0)</f>
        <v>0</v>
      </c>
      <c r="DA36" s="304">
        <f>IFERROR(VLOOKUP($AN36,装备!$B:$Q,10,0),0)</f>
        <v>0</v>
      </c>
      <c r="DB36" s="304">
        <f>IFERROR(VLOOKUP($AN36,装备!$B:$Q,11,0),0)</f>
        <v>0</v>
      </c>
      <c r="DC36" s="304">
        <f>IFERROR(VLOOKUP($AN36,装备!$B:$Q,12,0),0)</f>
        <v>0</v>
      </c>
      <c r="DD36" s="304">
        <f>IFERROR(VLOOKUP($AN36,装备!$B:$Q,13,0),0)</f>
        <v>0</v>
      </c>
      <c r="DE36" s="304">
        <f>IFERROR(VLOOKUP($AN36,装备!$B:$Q,14,0),0)</f>
        <v>0</v>
      </c>
      <c r="DF36" s="304">
        <f>IFERROR(VLOOKUP($AN36,装备!$B:$Q,16,0),0)</f>
        <v>0</v>
      </c>
      <c r="DG36" s="304">
        <f>IFERROR(VLOOKUP($AN36,装备!$B:$Q,5,0),0)</f>
        <v>0</v>
      </c>
      <c r="DH36" s="304">
        <f>IFERROR(VLOOKUP(AO36,装备!$B:$C,2,0),0)</f>
        <v>0</v>
      </c>
      <c r="DI36" s="304">
        <f>IFERROR(VLOOKUP($AO36,装备!$B:$Q,5,0),0)</f>
        <v>0</v>
      </c>
      <c r="DJ36" s="304">
        <f>IFERROR(VLOOKUP($AO36,装备!$B:$Q,6,0),0)</f>
        <v>0</v>
      </c>
      <c r="DK36" s="304">
        <f>IFERROR(VLOOKUP($AO36,装备!$B:$Q,7,0),0)</f>
        <v>0</v>
      </c>
      <c r="DL36" s="304">
        <f>IFERROR(VLOOKUP($AO36,装备!$B:$Q,8,0),0)</f>
        <v>0</v>
      </c>
      <c r="DM36" s="304">
        <f>IFERROR(VLOOKUP($AO36,装备!$B:$Q,9,0),0)</f>
        <v>0</v>
      </c>
      <c r="DN36" s="304">
        <f>IFERROR(VLOOKUP($AO36,装备!$B:$Q,10,0),0)</f>
        <v>0</v>
      </c>
      <c r="DO36" s="304">
        <f>IFERROR(VLOOKUP($AO36,装备!$B:$Q,11,0),0)</f>
        <v>0</v>
      </c>
      <c r="DP36" s="304">
        <f>IFERROR(VLOOKUP($AO36,装备!$B:$Q,12,0),0)</f>
        <v>0</v>
      </c>
      <c r="DQ36" s="304">
        <f>IFERROR(VLOOKUP($AO36,装备!$B:$Q,13,0),0)</f>
        <v>0</v>
      </c>
      <c r="DR36" s="304">
        <f>IFERROR(VLOOKUP($AO36,装备!$B:$Q,14,0),0)</f>
        <v>0</v>
      </c>
      <c r="DS36" s="304">
        <f>IFERROR(VLOOKUP($AO36,装备!$B:$Q,16,0),0)</f>
        <v>0</v>
      </c>
      <c r="DT36" s="304">
        <f>IFERROR(VLOOKUP($AO36,装备!$B:$Q,5,0),0)</f>
        <v>0</v>
      </c>
    </row>
    <row r="37" spans="1:124" hidden="1">
      <c r="A37" s="301">
        <f>未改造舰娘!$A33</f>
        <v>10003212</v>
      </c>
      <c r="B37" s="354" t="s">
        <v>47</v>
      </c>
      <c r="C37" s="323"/>
      <c r="D37" s="323">
        <f t="shared" si="0"/>
        <v>110</v>
      </c>
      <c r="E37" s="303">
        <f>未改造舰娘!$C33</f>
        <v>3</v>
      </c>
      <c r="F37" s="304" t="str">
        <f>未改造舰娘!$D33</f>
        <v>重巡</v>
      </c>
      <c r="G37" s="304" t="str">
        <f>未改造舰娘!$E33</f>
        <v>中型</v>
      </c>
      <c r="H37" s="304" t="str">
        <f>未改造舰娘!$F33</f>
        <v>护卫舰</v>
      </c>
      <c r="I37" s="460">
        <f>未改造舰娘!$AR33</f>
        <v>3</v>
      </c>
      <c r="J37" s="304" t="str">
        <f>未改造舰娘!$G33</f>
        <v>日本</v>
      </c>
      <c r="K37" s="312">
        <f>未改造舰娘!$H33+(BV37+CI37+CV37+DI37)*$C$2</f>
        <v>45</v>
      </c>
      <c r="L37" s="304">
        <f>未改造舰娘!$I33</f>
        <v>-1</v>
      </c>
      <c r="M37" s="304">
        <f>未改造舰娘!$J33</f>
        <v>2</v>
      </c>
      <c r="N37" s="518">
        <f>未改造舰娘!$K33</f>
        <v>2</v>
      </c>
      <c r="O37" s="304">
        <f>未改造舰娘!$L33+((CE37+CR37+DE37+DR37)*$C$2)</f>
        <v>15</v>
      </c>
      <c r="P37" s="304" t="str">
        <f>IF($C$2=1,(IF(ISERROR(FIND("超长",未改造舰娘!$M33&amp;CC37&amp;CP37&amp;DC37&amp;DP37,1)),IF(ISERROR(FIND("长",未改造舰娘!$M33&amp;CC37&amp;CP37&amp;DC37&amp;DP37,1)),IF(ISERROR(FIND("中",未改造舰娘!$M33&amp;CC37&amp;CP37&amp;DC37&amp;DP37,1)),IF(ISERROR(FIND("短",未改造舰娘!$M33&amp;CC37&amp;CP37&amp;DC37&amp;DP37,1)),IF(ISERROR(FIND("无",未改造舰娘!$M33&amp;CC37&amp;CP37&amp;DC37&amp;DP37,1)),0,"无"),"短"),"中"),"长"),"超长")),未改造舰娘!$M33)</f>
        <v>中</v>
      </c>
      <c r="Q37" s="303">
        <f>未改造舰娘!$N33</f>
        <v>35</v>
      </c>
      <c r="R37" s="304">
        <f>(未改造舰娘!$P33)+(未改造舰娘!$Q33)*$C$3+((BW37+CJ37+CW37+DJ37)*$C$2)</f>
        <v>62</v>
      </c>
      <c r="S37" s="304">
        <f>(未改造舰娘!$R33)+(未改造舰娘!$S33)*$C$3+((BY37+CL37+CY37+DL37)*$C$2)</f>
        <v>56</v>
      </c>
      <c r="T37" s="304">
        <f>(未改造舰娘!$T33)+(未改造舰娘!$U33)*$C$3+((BX37+CK37+CX37+DK37)*$C$2)</f>
        <v>48</v>
      </c>
      <c r="U37" s="304">
        <f>(未改造舰娘!$V33)+(未改造舰娘!$W33)*$C$3+((CG37+CT37+DG37+DT37)*$C$2)</f>
        <v>50</v>
      </c>
      <c r="V37" s="305">
        <f>INT((((未改造舰娘!$Y33)-(未改造舰娘!$X33))*(((IF(D37=0,C37,D37))-1)/99))+未改造舰娘!$X33)+((CB37+CO37+DB37+DO37)*$C$2)</f>
        <v>91</v>
      </c>
      <c r="W37" s="304">
        <f>INT((((未改造舰娘!$AA33)-(未改造舰娘!$Z33))*(((IF(D37=0,C37,D37))-1)/99))+未改造舰娘!$Z33)+((CD37+CQ37+DD37+DQ37)*$C$2)</f>
        <v>81</v>
      </c>
      <c r="X37" s="304">
        <f>INT((((未改造舰娘!$AC33)-(未改造舰娘!$AB33))*(((IF(D37=0,C37,D37))-1)/99))+未改造舰娘!$AB33)+((CA37+CN37+DA37+DN37)*$C$2)</f>
        <v>54</v>
      </c>
      <c r="Y37" s="303">
        <f>INT((((未改造舰娘!$AE33)-(未改造舰娘!$AD33))*(((IF(D37=0,C37,D37))-1)/99))+未改造舰娘!$AD33)+((BZ37+CM37+CZ37+DM37)*$C$2)</f>
        <v>0</v>
      </c>
      <c r="Z37" s="474">
        <f>IF(未改造舰娘!$AF33=0,"",未改造舰娘!$AF33)</f>
        <v>2</v>
      </c>
      <c r="AA37" s="304">
        <f>IF(未改造舰娘!$AG33="","",未改造舰娘!$AG33)</f>
        <v>2</v>
      </c>
      <c r="AB37" s="304">
        <f>IF(未改造舰娘!$AH33="","",未改造舰娘!$AH33)</f>
        <v>2</v>
      </c>
      <c r="AC37" s="304" t="str">
        <f>IF(未改造舰娘!$AI33="","",未改造舰娘!$AI33)</f>
        <v/>
      </c>
      <c r="AD37" s="304">
        <f>IF(未改造舰娘!$AJ33="","",未改造舰娘!$AJ33)</f>
        <v>6</v>
      </c>
      <c r="AE37" s="305">
        <f>IF(未改造舰娘!$AK33="","",未改造舰娘!$AK33)</f>
        <v>45</v>
      </c>
      <c r="AF37" s="304">
        <f>IF(未改造舰娘!$AL33="","",未改造舰娘!$AL33)</f>
        <v>300</v>
      </c>
      <c r="AG37" s="304">
        <f>IF(未改造舰娘!$AM33="","",未改造舰娘!$AM33)</f>
        <v>300</v>
      </c>
      <c r="AH37" s="304">
        <f>IF(未改造舰娘!$AN33="","",未改造舰娘!$AN33)</f>
        <v>200</v>
      </c>
      <c r="AI37" s="304" t="str">
        <f>IF(未改造舰娘!$AO33="","",未改造舰娘!$AO33)</f>
        <v/>
      </c>
      <c r="AJ37" s="304" t="str">
        <f>IF(未改造舰娘!$AP33="","",未改造舰娘!$AP33)</f>
        <v>巡洋核心</v>
      </c>
      <c r="AK37" s="303">
        <f>IF(未改造舰娘!$AQ33="","",未改造舰娘!$AQ33)</f>
        <v>10</v>
      </c>
      <c r="AL37" s="306" t="str">
        <f>IF(未改造舰娘!$AS33="","",未改造舰娘!$AS33)</f>
        <v>J国20.3厘米连装炮</v>
      </c>
      <c r="AM37" s="306" t="str">
        <f>IF(未改造舰娘!$AT33="","",未改造舰娘!$AT33)</f>
        <v>零式水上侦察机</v>
      </c>
      <c r="AN37" s="306" t="str">
        <f>IF(未改造舰娘!$AU33="","",未改造舰娘!$AU33)</f>
        <v/>
      </c>
      <c r="AO37" s="306" t="str">
        <f>IF(未改造舰娘!$AV33="","",未改造舰娘!$AV33)</f>
        <v/>
      </c>
      <c r="AP37" s="307" t="str">
        <f>IF(未改造舰娘!$AW33="","",未改造舰娘!$AW33)</f>
        <v/>
      </c>
      <c r="AQ37" s="308" t="str">
        <f>IF(未改造舰娘!$AX33="","",未改造舰娘!$AX33)</f>
        <v/>
      </c>
      <c r="AR37" s="304">
        <f>IF(未改造舰娘!$AY33="","",未改造舰娘!$AY33)</f>
        <v>40</v>
      </c>
      <c r="AS37" s="304">
        <f>IF(未改造舰娘!$AZ33="","",未改造舰娘!$AZ33)</f>
        <v>65</v>
      </c>
      <c r="AT37" s="304">
        <f>IF(未改造舰娘!$BA33="","",未改造舰娘!$BA33)</f>
        <v>1.28</v>
      </c>
      <c r="AU37" s="304">
        <f>IF(未改造舰娘!$BB33="","",未改造舰娘!$BB33)</f>
        <v>2.4</v>
      </c>
      <c r="AV37" s="305">
        <f>IF((未改造舰娘!$BG33+未改造舰娘!$BK33*$C$4)=0,"",(未改造舰娘!$BG33+未改造舰娘!$BK33*$C$4))</f>
        <v>31</v>
      </c>
      <c r="AW37" s="304">
        <f>IF((未改造舰娘!$BH33+未改造舰娘!$BL33*$C$4)=0,"",(未改造舰娘!$BH33+未改造舰娘!$BL33*$C$4))</f>
        <v>44</v>
      </c>
      <c r="AX37" s="304">
        <f>IF((未改造舰娘!$BI33+未改造舰娘!$BM33*$C$4)=0,"",(未改造舰娘!$BI33+未改造舰娘!$BM33*$C$4))</f>
        <v>34</v>
      </c>
      <c r="AY37" s="303">
        <f>IF((未改造舰娘!$BJ33+未改造舰娘!$BN33*$C$4)=0,"",(未改造舰娘!$BJ33+未改造舰娘!$BN33*$C$4))</f>
        <v>2</v>
      </c>
      <c r="AZ37" s="500">
        <f>IF(未改造舰娘!BC33="","",未改造舰娘!BC33)</f>
        <v>42</v>
      </c>
      <c r="BA37" s="500">
        <f>IF(未改造舰娘!BD33="","",未改造舰娘!BD33)</f>
        <v>14</v>
      </c>
      <c r="BB37" s="500">
        <f>IF(未改造舰娘!BE33="","",未改造舰娘!BE33)</f>
        <v>17</v>
      </c>
      <c r="BC37" s="498">
        <f>IF(未改造舰娘!BF33="","",未改造舰娘!BF33)</f>
        <v>10</v>
      </c>
      <c r="BD37" s="125" t="s">
        <v>1264</v>
      </c>
      <c r="BE37" s="506"/>
      <c r="BF37" s="306" t="str">
        <f>IF(未改造舰娘!$BQ33="","",未改造舰娘!$BQ33)</f>
        <v>1-4-CDEF,2-1-ACEF,2-2-ABEFGH,2-4-ABCDEGHIJL,2-5-ABDFGHIJKLMNO,2-6-ABDEFGIJKLM,3-1-ABDFGHI,3-2-ABCDEG,3-3-ABCDEFGHJK,3-4-ABCDGHIJ,4-1-ABCDEFIJ,4-2-ABCDFGHIJ,4-3-ABCEFGH,4-4-ABCDEHIKL,5-1-ABCDEFGH,5-2-ABCDEFGHIJ,5-3-ABCEFGH,5-4-ABCDEGH,5-5-ABCDEFGHI,6-2-ABCDEFGHIJKLM,6-3-ABCDEFHJ,6-4-ABCDEFGHIKL</v>
      </c>
      <c r="BG37" s="306" t="str">
        <f>IF(未改造舰娘!$BR33="","",未改造舰娘!$BR33)</f>
        <v>极地奏鸣曲 Ex-1-ABCDEFGHIJK,Ex-1-1-ABCDEFIJABDFGHI,Ex-1-2-ABCDEHIKLABDFGHI,Ex-2-1-ABCDEFGHJABDEFGH,Ex-2-2-ABCEFGH,Ex-2-3-ABCDEFGHIABCDEGHIJL,Ex-3-ABCDEFGHIJKLMNOPQ,Ex-3-2-ABCDEFGHIJMABCDEGHJK,Ex-3-3-ABCDEFHJABCDHIJ,Ex-3-4-ABCDEFGHIKL,Ex-1-3-ABDFGHIJ,Ex-3-1-ABDFGHI,Ex-4-1-ABDEFGIJKLM；轰隆轰隆大作战 Ex-2-ABCEFGHJL,Ex-4-ABCDEFGHIM,Ex-7-ACDFGHJL,Ex-8-ABCDEFGHILM；扑火之蛾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Ex-1-ABCDEFHJKLM,Ex-2-ABCDEFGHIJNOβ,Ex-3-BCDEFGHIJKLMNOPRSβ,Ex-4-ABCDEIJKLMNOPQRTβ,Ex-7-ABCDEFHJKLM,Ex-8-ABCDEFGHIJNOβ,Ex-9-BCDEFGHIJKLMNOPRSβ,Ex-10-ABCDEIJKLMNOPQRTβ；决战九段坂 Ex-1-NO,Ex-2-Q,Ex-7-NO,Ex-8-Q；中间岛战役 Ex-1-ABCDE,Ex-2-ABDEG,Ex-5-A；两周年活动 妄想舰队歼灭作战-ABCD,地狱群岛攻略作战-ABCDFKM；莱特湾战役 Ex-2-ABCEFGHJL,Ex-3-ADFGHJL,Ex-4-ABCDEFGHIM,Ex-7-ADFGHJL,Ex-8-ABCDFGHIM；急速东方快车 Ex-1-CEFGHK,Ex-2-ABCDEFGHJKLMNO,Ex-3-ABCDEFGIJLMNOPR,Ex-4-ABCEFHIJKLMNOPQR,Ex-5-ABCDEFGHJKLMNO,Ex-6-ABCDEFGIJLMNOPR,Ex-7-ABCEFHIJKLMNOPQR；所罗门之晓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Ex-1-ABCDEF,Ex-2-ABCDEFI,Ex-3-ABDEFGHI,Ex-4-ABCDEFGHJKMN,Ex-5-ABCDEF,Ex-6-ABCDEFI,Ex-7-ABDEFGHI,Ex-8-ABCDEFGHIJKMN；熔炉大混战 Ex-1-CDEFGHIJ,Ex-3-ABCDEFGHIJKL,Ex-5-ABCDEFGHIJKL,Ex-7-ABCDEFGHIJKLMN,Ex-8-ABCDEFGHIJ,Ex-10-ABCDEFGHIJKL,Ex-12-ABCDEFGHIJKL,Ex-14-ABCDEFGHIJKLMN</v>
      </c>
      <c r="BH37" s="306"/>
      <c r="BU37" s="304">
        <f>IFERROR(VLOOKUP(AL37,装备!$B:$C,2,0),0)</f>
        <v>4</v>
      </c>
      <c r="BV37" s="304">
        <f>IFERROR(VLOOKUP($AL37,装备!$B:$Q,5,0),0)</f>
        <v>0</v>
      </c>
      <c r="BW37" s="304">
        <f>IFERROR(VLOOKUP($AL37,装备!$B:$Q,6,0),0)</f>
        <v>7</v>
      </c>
      <c r="BX37" s="304">
        <f>IFERROR(VLOOKUP($AL37,装备!$B:$Q,7,0),0)</f>
        <v>0</v>
      </c>
      <c r="BY37" s="304">
        <f>IFERROR(VLOOKUP($AL37,装备!$B:$Q,8,0),0)</f>
        <v>0</v>
      </c>
      <c r="BZ37" s="304">
        <f>IFERROR(VLOOKUP($AL37,装备!$B:$Q,9,0),0)</f>
        <v>0</v>
      </c>
      <c r="CA37" s="304">
        <f>IFERROR(VLOOKUP($AL37,装备!$B:$Q,10,0),0)</f>
        <v>0</v>
      </c>
      <c r="CB37" s="304">
        <f>IFERROR(VLOOKUP($AL37,装备!$B:$Q,11,0),0)</f>
        <v>1</v>
      </c>
      <c r="CC37" s="304" t="str">
        <f>IFERROR(VLOOKUP($AL37,装备!$B:$Q,12,0),0)</f>
        <v>中</v>
      </c>
      <c r="CD37" s="304">
        <f>IFERROR(VLOOKUP($AL37,装备!$B:$Q,13,0),0)</f>
        <v>0</v>
      </c>
      <c r="CE37" s="304">
        <f>IFERROR(VLOOKUP($AL37,装备!$B:$Q,14,0),0)</f>
        <v>0</v>
      </c>
      <c r="CF37" s="304">
        <f>IFERROR(VLOOKUP($AL37,装备!$B:$Q,16,0),0)</f>
        <v>3</v>
      </c>
      <c r="CG37" s="304">
        <f>IFERROR(VLOOKUP($AL37,装备!$B:$Q,5,0),0)</f>
        <v>0</v>
      </c>
      <c r="CH37" s="304">
        <f>IFERROR(VLOOKUP(AM37,装备!$B:$C,2,0),0)</f>
        <v>1</v>
      </c>
      <c r="CI37" s="304">
        <f>IFERROR(VLOOKUP($AM37,装备!$B:$Q,5,0),0)</f>
        <v>0</v>
      </c>
      <c r="CJ37" s="304">
        <f>IFERROR(VLOOKUP($AM37,装备!$B:$Q,6,0),0)</f>
        <v>0</v>
      </c>
      <c r="CK37" s="304">
        <f>IFERROR(VLOOKUP($AM37,装备!$B:$Q,7,0),0)</f>
        <v>0</v>
      </c>
      <c r="CL37" s="304">
        <f>IFERROR(VLOOKUP($AM37,装备!$B:$Q,8,0),0)</f>
        <v>0</v>
      </c>
      <c r="CM37" s="304">
        <f>IFERROR(VLOOKUP($AM37,装备!$B:$Q,9,0),0)</f>
        <v>2</v>
      </c>
      <c r="CN37" s="304">
        <f>IFERROR(VLOOKUP($AM37,装备!$B:$Q,10,0),0)</f>
        <v>5</v>
      </c>
      <c r="CO37" s="304">
        <f>IFERROR(VLOOKUP($AM37,装备!$B:$Q,11,0),0)</f>
        <v>1</v>
      </c>
      <c r="CP37" s="304" t="str">
        <f>IFERROR(VLOOKUP($AM37,装备!$B:$Q,12,0),0)</f>
        <v>无</v>
      </c>
      <c r="CQ37" s="304">
        <f>IFERROR(VLOOKUP($AM37,装备!$B:$Q,13,0),0)</f>
        <v>0</v>
      </c>
      <c r="CR37" s="304">
        <f>IFERROR(VLOOKUP($AM37,装备!$B:$Q,14,0),0)</f>
        <v>0</v>
      </c>
      <c r="CS37" s="304">
        <f>IFERROR(VLOOKUP($AM37,装备!$B:$Q,16,0),0)</f>
        <v>1</v>
      </c>
      <c r="CT37" s="304">
        <f>IFERROR(VLOOKUP($AM37,装备!$B:$Q,5,0),0)</f>
        <v>0</v>
      </c>
      <c r="CU37" s="304">
        <f>IFERROR(VLOOKUP(AN37,装备!$B:$C,2,0),0)</f>
        <v>0</v>
      </c>
      <c r="CV37" s="304">
        <f>IFERROR(VLOOKUP($AN37,装备!$B:$Q,5,0),0)</f>
        <v>0</v>
      </c>
      <c r="CW37" s="304">
        <f>IFERROR(VLOOKUP($AN37,装备!$B:$Q,6,0),0)</f>
        <v>0</v>
      </c>
      <c r="CX37" s="304">
        <f>IFERROR(VLOOKUP($AN37,装备!$B:$Q,7,0),0)</f>
        <v>0</v>
      </c>
      <c r="CY37" s="304">
        <f>IFERROR(VLOOKUP($AN37,装备!$B:$Q,8,0),0)</f>
        <v>0</v>
      </c>
      <c r="CZ37" s="304">
        <f>IFERROR(VLOOKUP($AN37,装备!$B:$Q,9,0),0)</f>
        <v>0</v>
      </c>
      <c r="DA37" s="304">
        <f>IFERROR(VLOOKUP($AN37,装备!$B:$Q,10,0),0)</f>
        <v>0</v>
      </c>
      <c r="DB37" s="304">
        <f>IFERROR(VLOOKUP($AN37,装备!$B:$Q,11,0),0)</f>
        <v>0</v>
      </c>
      <c r="DC37" s="304">
        <f>IFERROR(VLOOKUP($AN37,装备!$B:$Q,12,0),0)</f>
        <v>0</v>
      </c>
      <c r="DD37" s="304">
        <f>IFERROR(VLOOKUP($AN37,装备!$B:$Q,13,0),0)</f>
        <v>0</v>
      </c>
      <c r="DE37" s="304">
        <f>IFERROR(VLOOKUP($AN37,装备!$B:$Q,14,0),0)</f>
        <v>0</v>
      </c>
      <c r="DF37" s="304">
        <f>IFERROR(VLOOKUP($AN37,装备!$B:$Q,16,0),0)</f>
        <v>0</v>
      </c>
      <c r="DG37" s="304">
        <f>IFERROR(VLOOKUP($AN37,装备!$B:$Q,5,0),0)</f>
        <v>0</v>
      </c>
      <c r="DH37" s="304">
        <f>IFERROR(VLOOKUP(AO37,装备!$B:$C,2,0),0)</f>
        <v>0</v>
      </c>
      <c r="DI37" s="304">
        <f>IFERROR(VLOOKUP($AO37,装备!$B:$Q,5,0),0)</f>
        <v>0</v>
      </c>
      <c r="DJ37" s="304">
        <f>IFERROR(VLOOKUP($AO37,装备!$B:$Q,6,0),0)</f>
        <v>0</v>
      </c>
      <c r="DK37" s="304">
        <f>IFERROR(VLOOKUP($AO37,装备!$B:$Q,7,0),0)</f>
        <v>0</v>
      </c>
      <c r="DL37" s="304">
        <f>IFERROR(VLOOKUP($AO37,装备!$B:$Q,8,0),0)</f>
        <v>0</v>
      </c>
      <c r="DM37" s="304">
        <f>IFERROR(VLOOKUP($AO37,装备!$B:$Q,9,0),0)</f>
        <v>0</v>
      </c>
      <c r="DN37" s="304">
        <f>IFERROR(VLOOKUP($AO37,装备!$B:$Q,10,0),0)</f>
        <v>0</v>
      </c>
      <c r="DO37" s="304">
        <f>IFERROR(VLOOKUP($AO37,装备!$B:$Q,11,0),0)</f>
        <v>0</v>
      </c>
      <c r="DP37" s="304">
        <f>IFERROR(VLOOKUP($AO37,装备!$B:$Q,12,0),0)</f>
        <v>0</v>
      </c>
      <c r="DQ37" s="304">
        <f>IFERROR(VLOOKUP($AO37,装备!$B:$Q,13,0),0)</f>
        <v>0</v>
      </c>
      <c r="DR37" s="304">
        <f>IFERROR(VLOOKUP($AO37,装备!$B:$Q,14,0),0)</f>
        <v>0</v>
      </c>
      <c r="DS37" s="304">
        <f>IFERROR(VLOOKUP($AO37,装备!$B:$Q,16,0),0)</f>
        <v>0</v>
      </c>
      <c r="DT37" s="304">
        <f>IFERROR(VLOOKUP($AO37,装备!$B:$Q,5,0),0)</f>
        <v>0</v>
      </c>
    </row>
    <row r="38" spans="1:124" hidden="1">
      <c r="A38" s="301">
        <f>未改造舰娘!$A34</f>
        <v>10003312</v>
      </c>
      <c r="B38" s="354" t="s">
        <v>26</v>
      </c>
      <c r="C38" s="323"/>
      <c r="D38" s="323">
        <f t="shared" si="0"/>
        <v>110</v>
      </c>
      <c r="E38" s="303">
        <f>未改造舰娘!$C34</f>
        <v>3</v>
      </c>
      <c r="F38" s="304" t="str">
        <f>未改造舰娘!$D34</f>
        <v>重巡</v>
      </c>
      <c r="G38" s="304" t="str">
        <f>未改造舰娘!$E34</f>
        <v>中型</v>
      </c>
      <c r="H38" s="304" t="str">
        <f>未改造舰娘!$F34</f>
        <v>护卫舰</v>
      </c>
      <c r="I38" s="460">
        <f>未改造舰娘!$AR34</f>
        <v>3</v>
      </c>
      <c r="J38" s="304" t="str">
        <f>未改造舰娘!$G34</f>
        <v>日本</v>
      </c>
      <c r="K38" s="312">
        <f>未改造舰娘!$H34+(BV38+CI38+CV38+DI38)*$C$2</f>
        <v>45</v>
      </c>
      <c r="L38" s="304">
        <f>未改造舰娘!$I34</f>
        <v>-1</v>
      </c>
      <c r="M38" s="304">
        <f>未改造舰娘!$J34</f>
        <v>2</v>
      </c>
      <c r="N38" s="518">
        <f>未改造舰娘!$K34</f>
        <v>2</v>
      </c>
      <c r="O38" s="304">
        <f>未改造舰娘!$L34+((CE38+CR38+DE38+DR38)*$C$2)</f>
        <v>13</v>
      </c>
      <c r="P38" s="304" t="str">
        <f>IF($C$2=1,(IF(ISERROR(FIND("超长",未改造舰娘!$M34&amp;CC38&amp;CP38&amp;DC38&amp;DP38,1)),IF(ISERROR(FIND("长",未改造舰娘!$M34&amp;CC38&amp;CP38&amp;DC38&amp;DP38,1)),IF(ISERROR(FIND("中",未改造舰娘!$M34&amp;CC38&amp;CP38&amp;DC38&amp;DP38,1)),IF(ISERROR(FIND("短",未改造舰娘!$M34&amp;CC38&amp;CP38&amp;DC38&amp;DP38,1)),IF(ISERROR(FIND("无",未改造舰娘!$M34&amp;CC38&amp;CP38&amp;DC38&amp;DP38,1)),0,"无"),"短"),"中"),"长"),"超长")),未改造舰娘!$M34)</f>
        <v>中</v>
      </c>
      <c r="Q38" s="303">
        <f>未改造舰娘!$N34</f>
        <v>35</v>
      </c>
      <c r="R38" s="304">
        <f>(未改造舰娘!$P34)+(未改造舰娘!$Q34)*$C$3+((BW38+CJ38+CW38+DJ38)*$C$2)</f>
        <v>62</v>
      </c>
      <c r="S38" s="304">
        <f>(未改造舰娘!$R34)+(未改造舰娘!$S34)*$C$3+((BY38+CL38+CY38+DL38)*$C$2)</f>
        <v>56</v>
      </c>
      <c r="T38" s="304">
        <f>(未改造舰娘!$T34)+(未改造舰娘!$U34)*$C$3+((BX38+CK38+CX38+DK38)*$C$2)</f>
        <v>48</v>
      </c>
      <c r="U38" s="304">
        <f>(未改造舰娘!$V34)+(未改造舰娘!$W34)*$C$3+((CG38+CT38+DG38+DT38)*$C$2)</f>
        <v>50</v>
      </c>
      <c r="V38" s="305">
        <f>INT((((未改造舰娘!$Y34)-(未改造舰娘!$X34))*(((IF(D38=0,C38,D38))-1)/99))+未改造舰娘!$X34)+((CB38+CO38+DB38+DO38)*$C$2)</f>
        <v>91</v>
      </c>
      <c r="W38" s="304">
        <f>INT((((未改造舰娘!$AA34)-(未改造舰娘!$Z34))*(((IF(D38=0,C38,D38))-1)/99))+未改造舰娘!$Z34)+((CD38+CQ38+DD38+DQ38)*$C$2)</f>
        <v>81</v>
      </c>
      <c r="X38" s="304">
        <f>INT((((未改造舰娘!$AC34)-(未改造舰娘!$AB34))*(((IF(D38=0,C38,D38))-1)/99))+未改造舰娘!$AB34)+((CA38+CN38+DA38+DN38)*$C$2)</f>
        <v>54</v>
      </c>
      <c r="Y38" s="303">
        <f>INT((((未改造舰娘!$AE34)-(未改造舰娘!$AD34))*(((IF(D38=0,C38,D38))-1)/99))+未改造舰娘!$AD34)+((BZ38+CM38+CZ38+DM38)*$C$2)</f>
        <v>0</v>
      </c>
      <c r="Z38" s="474">
        <f>IF(未改造舰娘!$AF34=0,"",未改造舰娘!$AF34)</f>
        <v>2</v>
      </c>
      <c r="AA38" s="304">
        <f>IF(未改造舰娘!$AG34="","",未改造舰娘!$AG34)</f>
        <v>2</v>
      </c>
      <c r="AB38" s="304">
        <f>IF(未改造舰娘!$AH34="","",未改造舰娘!$AH34)</f>
        <v>2</v>
      </c>
      <c r="AC38" s="304" t="str">
        <f>IF(未改造舰娘!$AI34="","",未改造舰娘!$AI34)</f>
        <v/>
      </c>
      <c r="AD38" s="304">
        <f>IF(未改造舰娘!$AJ34="","",未改造舰娘!$AJ34)</f>
        <v>6</v>
      </c>
      <c r="AE38" s="305">
        <f>IF(未改造舰娘!$AK34="","",未改造舰娘!$AK34)</f>
        <v>50</v>
      </c>
      <c r="AF38" s="304">
        <f>IF(未改造舰娘!$AL34="","",未改造舰娘!$AL34)</f>
        <v>300</v>
      </c>
      <c r="AG38" s="304">
        <f>IF(未改造舰娘!$AM34="","",未改造舰娘!$AM34)</f>
        <v>300</v>
      </c>
      <c r="AH38" s="304">
        <f>IF(未改造舰娘!$AN34="","",未改造舰娘!$AN34)</f>
        <v>200</v>
      </c>
      <c r="AI38" s="304" t="str">
        <f>IF(未改造舰娘!$AO34="","",未改造舰娘!$AO34)</f>
        <v/>
      </c>
      <c r="AJ38" s="304" t="str">
        <f>IF(未改造舰娘!$AP34="","",未改造舰娘!$AP34)</f>
        <v>巡洋核心</v>
      </c>
      <c r="AK38" s="303">
        <f>IF(未改造舰娘!$AQ34="","",未改造舰娘!$AQ34)</f>
        <v>10</v>
      </c>
      <c r="AL38" s="306" t="str">
        <f>IF(未改造舰娘!$AS34="","",未改造舰娘!$AS34)</f>
        <v>J国20.3厘米连装炮</v>
      </c>
      <c r="AM38" s="306" t="str">
        <f>IF(未改造舰娘!$AT34="","",未改造舰娘!$AT34)</f>
        <v>零式水上侦察机</v>
      </c>
      <c r="AN38" s="306" t="str">
        <f>IF(未改造舰娘!$AU34="","",未改造舰娘!$AU34)</f>
        <v/>
      </c>
      <c r="AO38" s="306" t="str">
        <f>IF(未改造舰娘!$AV34="","",未改造舰娘!$AV34)</f>
        <v/>
      </c>
      <c r="AP38" s="307" t="str">
        <f>IF(未改造舰娘!$AW34="","",未改造舰娘!$AW34)</f>
        <v/>
      </c>
      <c r="AQ38" s="308" t="str">
        <f>IF(未改造舰娘!$AX34="","",未改造舰娘!$AX34)</f>
        <v/>
      </c>
      <c r="AR38" s="304">
        <f>IF(未改造舰娘!$AY34="","",未改造舰娘!$AY34)</f>
        <v>40</v>
      </c>
      <c r="AS38" s="304">
        <f>IF(未改造舰娘!$AZ34="","",未改造舰娘!$AZ34)</f>
        <v>65</v>
      </c>
      <c r="AT38" s="304">
        <f>IF(未改造舰娘!$BA34="","",未改造舰娘!$BA34)</f>
        <v>1.28</v>
      </c>
      <c r="AU38" s="304">
        <f>IF(未改造舰娘!$BB34="","",未改造舰娘!$BB34)</f>
        <v>2.4</v>
      </c>
      <c r="AV38" s="305">
        <f>IF((未改造舰娘!$BG34+未改造舰娘!$BK34*$C$4)=0,"",(未改造舰娘!$BG34+未改造舰娘!$BK34*$C$4))</f>
        <v>31</v>
      </c>
      <c r="AW38" s="304">
        <f>IF((未改造舰娘!$BH34+未改造舰娘!$BL34*$C$4)=0,"",(未改造舰娘!$BH34+未改造舰娘!$BL34*$C$4))</f>
        <v>44</v>
      </c>
      <c r="AX38" s="304">
        <f>IF((未改造舰娘!$BI34+未改造舰娘!$BM34*$C$4)=0,"",(未改造舰娘!$BI34+未改造舰娘!$BM34*$C$4))</f>
        <v>34</v>
      </c>
      <c r="AY38" s="303">
        <f>IF((未改造舰娘!$BJ34+未改造舰娘!$BN34*$C$4)=0,"",(未改造舰娘!$BJ34+未改造舰娘!$BN34*$C$4))</f>
        <v>2</v>
      </c>
      <c r="AZ38" s="500">
        <f>IF(未改造舰娘!BC34="","",未改造舰娘!BC34)</f>
        <v>42</v>
      </c>
      <c r="BA38" s="500">
        <f>IF(未改造舰娘!BD34="","",未改造舰娘!BD34)</f>
        <v>14</v>
      </c>
      <c r="BB38" s="500">
        <f>IF(未改造舰娘!BE34="","",未改造舰娘!BE34)</f>
        <v>17</v>
      </c>
      <c r="BC38" s="498">
        <f>IF(未改造舰娘!BF34="","",未改造舰娘!BF34)</f>
        <v>10</v>
      </c>
      <c r="BD38" s="125" t="s">
        <v>1265</v>
      </c>
      <c r="BE38" s="506"/>
      <c r="BF38" s="306" t="str">
        <f>IF(未改造舰娘!$BQ34="","",未改造舰娘!$BQ34)</f>
        <v>1-4-CDEF,2-1-ACEF,2-2-ABEFGH,2-4-ABCDEGHIJL,2-5-ABDFGHIJKLMNO,2-6-ABDEFGIJKLM,3-1-ABDFGHI,3-2-ABCDEG,3-3-ABCDEFGHJK,3-4-ABCDGHIJ,4-1-ABCDEFIJ,4-2-ABCDFGHIJ,4-3-ABCEFGH,4-4-ABCDEHIKL,5-1-ABCDEFGH,5-2-ABCDEFGHIJ,5-3-ABCEFGH,5-4-ABCDEGH,5-5-ABCDEFGHI,6-2-ABCDEFGHIJKLM,6-3-ABCDEFHJ,6-4-ABCDEFGHIKL</v>
      </c>
      <c r="BG38" s="306" t="str">
        <f>IF(未改造舰娘!$BR34="","",未改造舰娘!$BR34)</f>
        <v>极地奏鸣曲 Ex-1-1-ABCDEFIJABDFGHI,Ex-1-2-ABCDEHIKLABDFGHI,Ex-2-ABCDEFGHIJKLMN,Ex-2-1-ABCDEFGHJABDEFGH,Ex-2-2-ABCEFGH,Ex-2-3-ABCDEFGHIABCDEGHIJL,Ex-3-ABCDEFGHIJKLMNOPQ,Ex-3-2-ABCDEFGIJMABCDEFGHJK,Ex-3-3-ABCDEHJACDHIJ,Ex-3-4-ABCDEFGHIKL,Ex-1-3-ABDFGHIJ,Ex-3-1-ABFGHI,Ex-4-1-ABDEFGIJKLM；轰隆轰隆大作战 Ex-1-ABCEFGHI,Ex-3-ADFGHJL,Ex-5-BDFGHIKMOPQ,Ex-9-BDFGHIKLMOPQ；扑火之蛾 Ex-1-ABCDEFGHIJ,Ex-3-ABCDEFGHIJKLM,Ex-4-ABCDEFGHIJKLMN,Ex-5-ABCDEFGHIJKLMN,Ex-7-ABCDEFGHIJKL,Ex-8-ABCDEFGHIJKLM；未命名 Ex-1-ABCDEFHJKLM,Ex-2-ABCDEFGHIJNOβ,Ex-3-BCDEFGHIJKLMNOPRSβ,Ex-4-ABCDEIJKLMNOPQRTβ,Ex-7-ABCDEFHJKLM,Ex-8-ABCDEFGHIJNOβ,Ex-9-BCDEFGHIJKLMNOPRSβ,Ex-10-ABCDEIJKLMNOPQRTβ；决战九段坂 Ex-1-NO,Ex-2-Q,Ex-7-NO,Ex-8-Q；中间岛战役 Ex-2-ABDEG,Ex-3-ABCDEFGJL,Ex-5-A；两周年活动 妄想舰队歼灭作战-ABCD,地狱群岛攻略作战-ABCDFKM；莱特湾战役 Ex-1-ABCEFGHI,Ex-3-ADGHJKL,Ex-4-ABCDFHIM,Ex-5-BDFGHIKLMOPQ,Ex-7-ADFGHJL,Ex-8-ABCDFGHIM,Ex-9-BDFGHIKMOPQ；急速东方快车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Ex-1-ABCDEF,Ex-2-ABCDEFI,Ex-3-ABDEFGHI,Ex-4-ABCDEFGHIJKMN,Ex-5-ABCDEF,Ex-6-ABCDEFI,Ex-7-ABDEFGHI,Ex-8-ABCDEFGHJKMN；熔炉大混战 Ex-1-CDEFGHIJ,Ex-3-ABCDEFGHIJKL,Ex-5-ABCDEFGHIJKL,Ex-7-ABCDEFGHIJKLMN,Ex-8-ABCDEFGHIJ,Ex-10-ABCDEFGHIJKL,Ex-12-ABCDEFGHIJKL,Ex-14-ABCDEFGHIJKLMN</v>
      </c>
      <c r="BH38" s="306"/>
      <c r="BU38" s="304">
        <f>IFERROR(VLOOKUP(AL38,装备!$B:$C,2,0),0)</f>
        <v>4</v>
      </c>
      <c r="BV38" s="304">
        <f>IFERROR(VLOOKUP($AL38,装备!$B:$Q,5,0),0)</f>
        <v>0</v>
      </c>
      <c r="BW38" s="304">
        <f>IFERROR(VLOOKUP($AL38,装备!$B:$Q,6,0),0)</f>
        <v>7</v>
      </c>
      <c r="BX38" s="304">
        <f>IFERROR(VLOOKUP($AL38,装备!$B:$Q,7,0),0)</f>
        <v>0</v>
      </c>
      <c r="BY38" s="304">
        <f>IFERROR(VLOOKUP($AL38,装备!$B:$Q,8,0),0)</f>
        <v>0</v>
      </c>
      <c r="BZ38" s="304">
        <f>IFERROR(VLOOKUP($AL38,装备!$B:$Q,9,0),0)</f>
        <v>0</v>
      </c>
      <c r="CA38" s="304">
        <f>IFERROR(VLOOKUP($AL38,装备!$B:$Q,10,0),0)</f>
        <v>0</v>
      </c>
      <c r="CB38" s="304">
        <f>IFERROR(VLOOKUP($AL38,装备!$B:$Q,11,0),0)</f>
        <v>1</v>
      </c>
      <c r="CC38" s="304" t="str">
        <f>IFERROR(VLOOKUP($AL38,装备!$B:$Q,12,0),0)</f>
        <v>中</v>
      </c>
      <c r="CD38" s="304">
        <f>IFERROR(VLOOKUP($AL38,装备!$B:$Q,13,0),0)</f>
        <v>0</v>
      </c>
      <c r="CE38" s="304">
        <f>IFERROR(VLOOKUP($AL38,装备!$B:$Q,14,0),0)</f>
        <v>0</v>
      </c>
      <c r="CF38" s="304">
        <f>IFERROR(VLOOKUP($AL38,装备!$B:$Q,16,0),0)</f>
        <v>3</v>
      </c>
      <c r="CG38" s="304">
        <f>IFERROR(VLOOKUP($AL38,装备!$B:$Q,5,0),0)</f>
        <v>0</v>
      </c>
      <c r="CH38" s="304">
        <f>IFERROR(VLOOKUP(AM38,装备!$B:$C,2,0),0)</f>
        <v>1</v>
      </c>
      <c r="CI38" s="304">
        <f>IFERROR(VLOOKUP($AM38,装备!$B:$Q,5,0),0)</f>
        <v>0</v>
      </c>
      <c r="CJ38" s="304">
        <f>IFERROR(VLOOKUP($AM38,装备!$B:$Q,6,0),0)</f>
        <v>0</v>
      </c>
      <c r="CK38" s="304">
        <f>IFERROR(VLOOKUP($AM38,装备!$B:$Q,7,0),0)</f>
        <v>0</v>
      </c>
      <c r="CL38" s="304">
        <f>IFERROR(VLOOKUP($AM38,装备!$B:$Q,8,0),0)</f>
        <v>0</v>
      </c>
      <c r="CM38" s="304">
        <f>IFERROR(VLOOKUP($AM38,装备!$B:$Q,9,0),0)</f>
        <v>2</v>
      </c>
      <c r="CN38" s="304">
        <f>IFERROR(VLOOKUP($AM38,装备!$B:$Q,10,0),0)</f>
        <v>5</v>
      </c>
      <c r="CO38" s="304">
        <f>IFERROR(VLOOKUP($AM38,装备!$B:$Q,11,0),0)</f>
        <v>1</v>
      </c>
      <c r="CP38" s="304" t="str">
        <f>IFERROR(VLOOKUP($AM38,装备!$B:$Q,12,0),0)</f>
        <v>无</v>
      </c>
      <c r="CQ38" s="304">
        <f>IFERROR(VLOOKUP($AM38,装备!$B:$Q,13,0),0)</f>
        <v>0</v>
      </c>
      <c r="CR38" s="304">
        <f>IFERROR(VLOOKUP($AM38,装备!$B:$Q,14,0),0)</f>
        <v>0</v>
      </c>
      <c r="CS38" s="304">
        <f>IFERROR(VLOOKUP($AM38,装备!$B:$Q,16,0),0)</f>
        <v>1</v>
      </c>
      <c r="CT38" s="304">
        <f>IFERROR(VLOOKUP($AM38,装备!$B:$Q,5,0),0)</f>
        <v>0</v>
      </c>
      <c r="CU38" s="304">
        <f>IFERROR(VLOOKUP(AN38,装备!$B:$C,2,0),0)</f>
        <v>0</v>
      </c>
      <c r="CV38" s="304">
        <f>IFERROR(VLOOKUP($AN38,装备!$B:$Q,5,0),0)</f>
        <v>0</v>
      </c>
      <c r="CW38" s="304">
        <f>IFERROR(VLOOKUP($AN38,装备!$B:$Q,6,0),0)</f>
        <v>0</v>
      </c>
      <c r="CX38" s="304">
        <f>IFERROR(VLOOKUP($AN38,装备!$B:$Q,7,0),0)</f>
        <v>0</v>
      </c>
      <c r="CY38" s="304">
        <f>IFERROR(VLOOKUP($AN38,装备!$B:$Q,8,0),0)</f>
        <v>0</v>
      </c>
      <c r="CZ38" s="304">
        <f>IFERROR(VLOOKUP($AN38,装备!$B:$Q,9,0),0)</f>
        <v>0</v>
      </c>
      <c r="DA38" s="304">
        <f>IFERROR(VLOOKUP($AN38,装备!$B:$Q,10,0),0)</f>
        <v>0</v>
      </c>
      <c r="DB38" s="304">
        <f>IFERROR(VLOOKUP($AN38,装备!$B:$Q,11,0),0)</f>
        <v>0</v>
      </c>
      <c r="DC38" s="304">
        <f>IFERROR(VLOOKUP($AN38,装备!$B:$Q,12,0),0)</f>
        <v>0</v>
      </c>
      <c r="DD38" s="304">
        <f>IFERROR(VLOOKUP($AN38,装备!$B:$Q,13,0),0)</f>
        <v>0</v>
      </c>
      <c r="DE38" s="304">
        <f>IFERROR(VLOOKUP($AN38,装备!$B:$Q,14,0),0)</f>
        <v>0</v>
      </c>
      <c r="DF38" s="304">
        <f>IFERROR(VLOOKUP($AN38,装备!$B:$Q,16,0),0)</f>
        <v>0</v>
      </c>
      <c r="DG38" s="304">
        <f>IFERROR(VLOOKUP($AN38,装备!$B:$Q,5,0),0)</f>
        <v>0</v>
      </c>
      <c r="DH38" s="304">
        <f>IFERROR(VLOOKUP(AO38,装备!$B:$C,2,0),0)</f>
        <v>0</v>
      </c>
      <c r="DI38" s="304">
        <f>IFERROR(VLOOKUP($AO38,装备!$B:$Q,5,0),0)</f>
        <v>0</v>
      </c>
      <c r="DJ38" s="304">
        <f>IFERROR(VLOOKUP($AO38,装备!$B:$Q,6,0),0)</f>
        <v>0</v>
      </c>
      <c r="DK38" s="304">
        <f>IFERROR(VLOOKUP($AO38,装备!$B:$Q,7,0),0)</f>
        <v>0</v>
      </c>
      <c r="DL38" s="304">
        <f>IFERROR(VLOOKUP($AO38,装备!$B:$Q,8,0),0)</f>
        <v>0</v>
      </c>
      <c r="DM38" s="304">
        <f>IFERROR(VLOOKUP($AO38,装备!$B:$Q,9,0),0)</f>
        <v>0</v>
      </c>
      <c r="DN38" s="304">
        <f>IFERROR(VLOOKUP($AO38,装备!$B:$Q,10,0),0)</f>
        <v>0</v>
      </c>
      <c r="DO38" s="304">
        <f>IFERROR(VLOOKUP($AO38,装备!$B:$Q,11,0),0)</f>
        <v>0</v>
      </c>
      <c r="DP38" s="304">
        <f>IFERROR(VLOOKUP($AO38,装备!$B:$Q,12,0),0)</f>
        <v>0</v>
      </c>
      <c r="DQ38" s="304">
        <f>IFERROR(VLOOKUP($AO38,装备!$B:$Q,13,0),0)</f>
        <v>0</v>
      </c>
      <c r="DR38" s="304">
        <f>IFERROR(VLOOKUP($AO38,装备!$B:$Q,14,0),0)</f>
        <v>0</v>
      </c>
      <c r="DS38" s="304">
        <f>IFERROR(VLOOKUP($AO38,装备!$B:$Q,16,0),0)</f>
        <v>0</v>
      </c>
      <c r="DT38" s="304">
        <f>IFERROR(VLOOKUP($AO38,装备!$B:$Q,5,0),0)</f>
        <v>0</v>
      </c>
    </row>
    <row r="39" spans="1:124" hidden="1">
      <c r="A39" s="301">
        <f>未改造舰娘!$A35</f>
        <v>10003412</v>
      </c>
      <c r="B39" s="354" t="s">
        <v>617</v>
      </c>
      <c r="C39" s="323"/>
      <c r="D39" s="323">
        <f t="shared" si="0"/>
        <v>110</v>
      </c>
      <c r="E39" s="303">
        <f>未改造舰娘!$C35</f>
        <v>3</v>
      </c>
      <c r="F39" s="304" t="str">
        <f>未改造舰娘!$D35</f>
        <v>重巡</v>
      </c>
      <c r="G39" s="304" t="str">
        <f>未改造舰娘!$E35</f>
        <v>中型</v>
      </c>
      <c r="H39" s="304" t="str">
        <f>未改造舰娘!$F35</f>
        <v>护卫舰</v>
      </c>
      <c r="I39" s="460">
        <f>未改造舰娘!$AR35</f>
        <v>3</v>
      </c>
      <c r="J39" s="304" t="str">
        <f>未改造舰娘!$G35</f>
        <v>日本</v>
      </c>
      <c r="K39" s="312">
        <f>未改造舰娘!$H35+(BV39+CI39+CV39+DI39)*$C$2</f>
        <v>45</v>
      </c>
      <c r="L39" s="304">
        <f>未改造舰娘!$I35</f>
        <v>-1</v>
      </c>
      <c r="M39" s="304">
        <f>未改造舰娘!$J35</f>
        <v>2</v>
      </c>
      <c r="N39" s="518">
        <f>未改造舰娘!$K35</f>
        <v>2</v>
      </c>
      <c r="O39" s="304">
        <f>未改造舰娘!$L35+((CE39+CR39+DE39+DR39)*$C$2)</f>
        <v>14</v>
      </c>
      <c r="P39" s="304" t="str">
        <f>IF($C$2=1,(IF(ISERROR(FIND("超长",未改造舰娘!$M35&amp;CC39&amp;CP39&amp;DC39&amp;DP39,1)),IF(ISERROR(FIND("长",未改造舰娘!$M35&amp;CC39&amp;CP39&amp;DC39&amp;DP39,1)),IF(ISERROR(FIND("中",未改造舰娘!$M35&amp;CC39&amp;CP39&amp;DC39&amp;DP39,1)),IF(ISERROR(FIND("短",未改造舰娘!$M35&amp;CC39&amp;CP39&amp;DC39&amp;DP39,1)),IF(ISERROR(FIND("无",未改造舰娘!$M35&amp;CC39&amp;CP39&amp;DC39&amp;DP39,1)),0,"无"),"短"),"中"),"长"),"超长")),未改造舰娘!$M35)</f>
        <v>中</v>
      </c>
      <c r="Q39" s="303">
        <f>未改造舰娘!$N35</f>
        <v>35</v>
      </c>
      <c r="R39" s="304">
        <f>(未改造舰娘!$P35)+(未改造舰娘!$Q35)*$C$3+((BW39+CJ39+CW39+DJ39)*$C$2)</f>
        <v>62</v>
      </c>
      <c r="S39" s="304">
        <f>(未改造舰娘!$R35)+(未改造舰娘!$S35)*$C$3+((BY39+CL39+CY39+DL39)*$C$2)</f>
        <v>56</v>
      </c>
      <c r="T39" s="304">
        <f>(未改造舰娘!$T35)+(未改造舰娘!$U35)*$C$3+((BX39+CK39+CX39+DK39)*$C$2)</f>
        <v>48</v>
      </c>
      <c r="U39" s="304">
        <f>(未改造舰娘!$V35)+(未改造舰娘!$W35)*$C$3+((CG39+CT39+DG39+DT39)*$C$2)</f>
        <v>50</v>
      </c>
      <c r="V39" s="305">
        <f>INT((((未改造舰娘!$Y35)-(未改造舰娘!$X35))*(((IF(D39=0,C39,D39))-1)/99))+未改造舰娘!$X35)+((CB39+CO39+DB39+DO39)*$C$2)</f>
        <v>91</v>
      </c>
      <c r="W39" s="304">
        <f>INT((((未改造舰娘!$AA35)-(未改造舰娘!$Z35))*(((IF(D39=0,C39,D39))-1)/99))+未改造舰娘!$Z35)+((CD39+CQ39+DD39+DQ39)*$C$2)</f>
        <v>81</v>
      </c>
      <c r="X39" s="304">
        <f>INT((((未改造舰娘!$AC35)-(未改造舰娘!$AB35))*(((IF(D39=0,C39,D39))-1)/99))+未改造舰娘!$AB35)+((CA39+CN39+DA39+DN39)*$C$2)</f>
        <v>54</v>
      </c>
      <c r="Y39" s="303">
        <f>INT((((未改造舰娘!$AE35)-(未改造舰娘!$AD35))*(((IF(D39=0,C39,D39))-1)/99))+未改造舰娘!$AD35)+((BZ39+CM39+CZ39+DM39)*$C$2)</f>
        <v>0</v>
      </c>
      <c r="Z39" s="474">
        <f>IF(未改造舰娘!$AF35=0,"",未改造舰娘!$AF35)</f>
        <v>2</v>
      </c>
      <c r="AA39" s="304">
        <f>IF(未改造舰娘!$AG35="","",未改造舰娘!$AG35)</f>
        <v>2</v>
      </c>
      <c r="AB39" s="304">
        <f>IF(未改造舰娘!$AH35="","",未改造舰娘!$AH35)</f>
        <v>2</v>
      </c>
      <c r="AC39" s="304" t="str">
        <f>IF(未改造舰娘!$AI35="","",未改造舰娘!$AI35)</f>
        <v/>
      </c>
      <c r="AD39" s="304">
        <f>IF(未改造舰娘!$AJ35="","",未改造舰娘!$AJ35)</f>
        <v>6</v>
      </c>
      <c r="AE39" s="305">
        <f>IF(未改造舰娘!$AK35="","",未改造舰娘!$AK35)</f>
        <v>55</v>
      </c>
      <c r="AF39" s="304">
        <f>IF(未改造舰娘!$AL35="","",未改造舰娘!$AL35)</f>
        <v>300</v>
      </c>
      <c r="AG39" s="304">
        <f>IF(未改造舰娘!$AM35="","",未改造舰娘!$AM35)</f>
        <v>300</v>
      </c>
      <c r="AH39" s="304" t="str">
        <f>IF(未改造舰娘!$AN35="","",未改造舰娘!$AN35)</f>
        <v/>
      </c>
      <c r="AI39" s="304">
        <f>IF(未改造舰娘!$AO35="","",未改造舰娘!$AO35)</f>
        <v>300</v>
      </c>
      <c r="AJ39" s="304" t="str">
        <f>IF(未改造舰娘!$AP35="","",未改造舰娘!$AP35)</f>
        <v>巡洋核心</v>
      </c>
      <c r="AK39" s="303">
        <f>IF(未改造舰娘!$AQ35="","",未改造舰娘!$AQ35)</f>
        <v>12</v>
      </c>
      <c r="AL39" s="306" t="str">
        <f>IF(未改造舰娘!$AS35="","",未改造舰娘!$AS35)</f>
        <v>J国20.3厘米连装炮</v>
      </c>
      <c r="AM39" s="306" t="str">
        <f>IF(未改造舰娘!$AT35="","",未改造舰娘!$AT35)</f>
        <v/>
      </c>
      <c r="AN39" s="306" t="str">
        <f>IF(未改造舰娘!$AU35="","",未改造舰娘!$AU35)</f>
        <v/>
      </c>
      <c r="AO39" s="306" t="str">
        <f>IF(未改造舰娘!$AV35="","",未改造舰娘!$AV35)</f>
        <v/>
      </c>
      <c r="AP39" s="307" t="str">
        <f>IF(未改造舰娘!$AW35="","",未改造舰娘!$AW35)</f>
        <v/>
      </c>
      <c r="AQ39" s="308" t="str">
        <f>IF(未改造舰娘!$AX35="","",未改造舰娘!$AX35)</f>
        <v/>
      </c>
      <c r="AR39" s="304">
        <f>IF(未改造舰娘!$AY35="","",未改造舰娘!$AY35)</f>
        <v>40</v>
      </c>
      <c r="AS39" s="304">
        <f>IF(未改造舰娘!$AZ35="","",未改造舰娘!$AZ35)</f>
        <v>65</v>
      </c>
      <c r="AT39" s="304">
        <f>IF(未改造舰娘!$BA35="","",未改造舰娘!$BA35)</f>
        <v>1.28</v>
      </c>
      <c r="AU39" s="304">
        <f>IF(未改造舰娘!$BB35="","",未改造舰娘!$BB35)</f>
        <v>2.4</v>
      </c>
      <c r="AV39" s="305">
        <f>IF((未改造舰娘!$BG35+未改造舰娘!$BK35*$C$4)=0,"",(未改造舰娘!$BG35+未改造舰娘!$BK35*$C$4))</f>
        <v>30</v>
      </c>
      <c r="AW39" s="304">
        <f>IF((未改造舰娘!$BH35+未改造舰娘!$BL35*$C$4)=0,"",(未改造舰娘!$BH35+未改造舰娘!$BL35*$C$4))</f>
        <v>43</v>
      </c>
      <c r="AX39" s="304">
        <f>IF((未改造舰娘!$BI35+未改造舰娘!$BM35*$C$4)=0,"",(未改造舰娘!$BI35+未改造舰娘!$BM35*$C$4))</f>
        <v>34</v>
      </c>
      <c r="AY39" s="303" t="str">
        <f>IF((未改造舰娘!$BJ35+未改造舰娘!$BN35*$C$4)=0,"",(未改造舰娘!$BJ35+未改造舰娘!$BN35*$C$4))</f>
        <v/>
      </c>
      <c r="AZ39" s="500">
        <f>IF(未改造舰娘!BC35="","",未改造舰娘!BC35)</f>
        <v>42</v>
      </c>
      <c r="BA39" s="500">
        <f>IF(未改造舰娘!BD35="","",未改造舰娘!BD35)</f>
        <v>14</v>
      </c>
      <c r="BB39" s="500">
        <f>IF(未改造舰娘!BE35="","",未改造舰娘!BE35)</f>
        <v>17</v>
      </c>
      <c r="BC39" s="498">
        <f>IF(未改造舰娘!BF35="","",未改造舰娘!BF35)</f>
        <v>10</v>
      </c>
      <c r="BD39" s="125" t="s">
        <v>1266</v>
      </c>
      <c r="BE39" s="506"/>
      <c r="BF39" s="306" t="str">
        <f>IF(未改造舰娘!$BQ35="","",未改造舰娘!$BQ35)</f>
        <v>2-1-CEF,2-2-EFGH,2-4-ABCDEGHIJL,2-5-ABDFGHIJKLMNO,2-6-ABDEFGIJKLM,3-1-ABDFGHI,3-2-ABCDEG,3-3-ABCDEFGHJK,3-4-ABCDGHIJ,4-1-ABCDEFIJ,4-2-ABCDFGHIJ,4-3-ABCEFGH,4-4-ABCDEHIKL,5-1-ABCDEFGH,5-2-ABCDEFGHIJ,5-3-ABCEFGH,5-4-ABCDEGH,5-5-ABCDEFGHI,6-2-ABCDEFGHIJKLM,6-3-ABCDEFHJ,6-4-ABCDEFGHIKL</v>
      </c>
      <c r="BG39" s="306" t="str">
        <f>IF(未改造舰娘!$BR35="","",未改造舰娘!$BR35)</f>
        <v>极地奏鸣曲 Ex-1-ABCDEFGHIJK,Ex-1-1-ABCDEFIJABDFGHI,Ex-1-2-ABCDEHIKLABDFGHI,Ex-2-1-ABCDEFGHIJDEGH,Ex-2-2-ABCEFGH,Ex-2-3-ABCDEFGHIABCDEGHIJL,Ex-3-2-ABCDEFGHIJMABCDEFGHJK,Ex-3-3-ABCDEFHJACDHIJ,Ex-3-4-ABCDEFGHIKL,Ex-4-ABCDEFGHJKMNOP,Ex-1-3-ABDFGHIJ,Ex-3-1-ABFGHI,Ex-4-1-ABDEFGIJKLM；轰隆轰隆大作战 Ex-2-ABCEFGHJL,Ex-4-ABCDEFGHIM,Ex-7-ACDFGHJL,Ex-9-BDFGHIKMOPQ；扑火之蛾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Ex-1-ABCDEFHJKLM,Ex-2-ABCDEFGHIJNOβ,Ex-3-BCDEFGHIJKLMNOPRSβ,Ex-4-ABCDEIJKLMNOPQRTβ,Ex-7-ABCDEFHJKLM,Ex-8-ABCDEFGHIJNOβ,Ex-9-BCDEFGHIJKLMNOPRSβ,Ex-10-ABCDEJKLMNOPQRTβ；决战九段坂 Ex-1-NO,Ex-2-Q,Ex-7-NO,Ex-8-Q；中间岛战役 Ex-3-ABCDEFGJ,Ex-4-ABCDFGHK,Ex-5-A；两周年活动 妄想舰队歼灭作战-ABCD,地狱群岛攻略作战-ABCDFKM,中间岛战役-ACDFGK；莱特湾战役 Ex-1-ABCEFGHI,Ex-2-ABCEFGHJL,Ex-3-ADFGHJL,Ex-4-ABCDFGHIM,Ex-5-BDFGHIKMOPQ,Ex-7-ADGHJL,Ex-9-BDFGHIKLMOPQ；急速东方快车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Ex-1-ABCDEF,Ex-2-ABCDEFI,Ex-3-ABDEFGHI,Ex-4-ABCDEFGHJKMN,Ex-5-ABCDEF,Ex-6-ABCDEFI,Ex-7-ABDEFGHI,Ex-8-ABCDEFGHIKMN；熔炉大混战 Ex-1-CDEFGHIJ,Ex-3-ABCDEFGHIJKL,Ex-5-ABCDEFGHIJKL,Ex-7-ABCDEFGHIJKLMN,Ex-8-ABCDEFGHIJ,Ex-10-ABCDEFGHJKL,Ex-12-ABCDEFGHIJKL,Ex-14-ABCDEFGHIJKLMN</v>
      </c>
      <c r="BH39" s="306"/>
      <c r="BU39" s="304">
        <f>IFERROR(VLOOKUP(AL39,装备!$B:$C,2,0),0)</f>
        <v>4</v>
      </c>
      <c r="BV39" s="304">
        <f>IFERROR(VLOOKUP($AL39,装备!$B:$Q,5,0),0)</f>
        <v>0</v>
      </c>
      <c r="BW39" s="304">
        <f>IFERROR(VLOOKUP($AL39,装备!$B:$Q,6,0),0)</f>
        <v>7</v>
      </c>
      <c r="BX39" s="304">
        <f>IFERROR(VLOOKUP($AL39,装备!$B:$Q,7,0),0)</f>
        <v>0</v>
      </c>
      <c r="BY39" s="304">
        <f>IFERROR(VLOOKUP($AL39,装备!$B:$Q,8,0),0)</f>
        <v>0</v>
      </c>
      <c r="BZ39" s="304">
        <f>IFERROR(VLOOKUP($AL39,装备!$B:$Q,9,0),0)</f>
        <v>0</v>
      </c>
      <c r="CA39" s="304">
        <f>IFERROR(VLOOKUP($AL39,装备!$B:$Q,10,0),0)</f>
        <v>0</v>
      </c>
      <c r="CB39" s="304">
        <f>IFERROR(VLOOKUP($AL39,装备!$B:$Q,11,0),0)</f>
        <v>1</v>
      </c>
      <c r="CC39" s="304" t="str">
        <f>IFERROR(VLOOKUP($AL39,装备!$B:$Q,12,0),0)</f>
        <v>中</v>
      </c>
      <c r="CD39" s="304">
        <f>IFERROR(VLOOKUP($AL39,装备!$B:$Q,13,0),0)</f>
        <v>0</v>
      </c>
      <c r="CE39" s="304">
        <f>IFERROR(VLOOKUP($AL39,装备!$B:$Q,14,0),0)</f>
        <v>0</v>
      </c>
      <c r="CF39" s="304">
        <f>IFERROR(VLOOKUP($AL39,装备!$B:$Q,16,0),0)</f>
        <v>3</v>
      </c>
      <c r="CG39" s="304">
        <f>IFERROR(VLOOKUP($AL39,装备!$B:$Q,5,0),0)</f>
        <v>0</v>
      </c>
      <c r="CH39" s="304">
        <f>IFERROR(VLOOKUP(AM39,装备!$B:$C,2,0),0)</f>
        <v>0</v>
      </c>
      <c r="CI39" s="304">
        <f>IFERROR(VLOOKUP($AM39,装备!$B:$Q,5,0),0)</f>
        <v>0</v>
      </c>
      <c r="CJ39" s="304">
        <f>IFERROR(VLOOKUP($AM39,装备!$B:$Q,6,0),0)</f>
        <v>0</v>
      </c>
      <c r="CK39" s="304">
        <f>IFERROR(VLOOKUP($AM39,装备!$B:$Q,7,0),0)</f>
        <v>0</v>
      </c>
      <c r="CL39" s="304">
        <f>IFERROR(VLOOKUP($AM39,装备!$B:$Q,8,0),0)</f>
        <v>0</v>
      </c>
      <c r="CM39" s="304">
        <f>IFERROR(VLOOKUP($AM39,装备!$B:$Q,9,0),0)</f>
        <v>0</v>
      </c>
      <c r="CN39" s="304">
        <f>IFERROR(VLOOKUP($AM39,装备!$B:$Q,10,0),0)</f>
        <v>0</v>
      </c>
      <c r="CO39" s="304">
        <f>IFERROR(VLOOKUP($AM39,装备!$B:$Q,11,0),0)</f>
        <v>0</v>
      </c>
      <c r="CP39" s="304">
        <f>IFERROR(VLOOKUP($AM39,装备!$B:$Q,12,0),0)</f>
        <v>0</v>
      </c>
      <c r="CQ39" s="304">
        <f>IFERROR(VLOOKUP($AM39,装备!$B:$Q,13,0),0)</f>
        <v>0</v>
      </c>
      <c r="CR39" s="304">
        <f>IFERROR(VLOOKUP($AM39,装备!$B:$Q,14,0),0)</f>
        <v>0</v>
      </c>
      <c r="CS39" s="304">
        <f>IFERROR(VLOOKUP($AM39,装备!$B:$Q,16,0),0)</f>
        <v>0</v>
      </c>
      <c r="CT39" s="304">
        <f>IFERROR(VLOOKUP($AM39,装备!$B:$Q,5,0),0)</f>
        <v>0</v>
      </c>
      <c r="CU39" s="304">
        <f>IFERROR(VLOOKUP(AN39,装备!$B:$C,2,0),0)</f>
        <v>0</v>
      </c>
      <c r="CV39" s="304">
        <f>IFERROR(VLOOKUP($AN39,装备!$B:$Q,5,0),0)</f>
        <v>0</v>
      </c>
      <c r="CW39" s="304">
        <f>IFERROR(VLOOKUP($AN39,装备!$B:$Q,6,0),0)</f>
        <v>0</v>
      </c>
      <c r="CX39" s="304">
        <f>IFERROR(VLOOKUP($AN39,装备!$B:$Q,7,0),0)</f>
        <v>0</v>
      </c>
      <c r="CY39" s="304">
        <f>IFERROR(VLOOKUP($AN39,装备!$B:$Q,8,0),0)</f>
        <v>0</v>
      </c>
      <c r="CZ39" s="304">
        <f>IFERROR(VLOOKUP($AN39,装备!$B:$Q,9,0),0)</f>
        <v>0</v>
      </c>
      <c r="DA39" s="304">
        <f>IFERROR(VLOOKUP($AN39,装备!$B:$Q,10,0),0)</f>
        <v>0</v>
      </c>
      <c r="DB39" s="304">
        <f>IFERROR(VLOOKUP($AN39,装备!$B:$Q,11,0),0)</f>
        <v>0</v>
      </c>
      <c r="DC39" s="304">
        <f>IFERROR(VLOOKUP($AN39,装备!$B:$Q,12,0),0)</f>
        <v>0</v>
      </c>
      <c r="DD39" s="304">
        <f>IFERROR(VLOOKUP($AN39,装备!$B:$Q,13,0),0)</f>
        <v>0</v>
      </c>
      <c r="DE39" s="304">
        <f>IFERROR(VLOOKUP($AN39,装备!$B:$Q,14,0),0)</f>
        <v>0</v>
      </c>
      <c r="DF39" s="304">
        <f>IFERROR(VLOOKUP($AN39,装备!$B:$Q,16,0),0)</f>
        <v>0</v>
      </c>
      <c r="DG39" s="304">
        <f>IFERROR(VLOOKUP($AN39,装备!$B:$Q,5,0),0)</f>
        <v>0</v>
      </c>
      <c r="DH39" s="304">
        <f>IFERROR(VLOOKUP(AO39,装备!$B:$C,2,0),0)</f>
        <v>0</v>
      </c>
      <c r="DI39" s="304">
        <f>IFERROR(VLOOKUP($AO39,装备!$B:$Q,5,0),0)</f>
        <v>0</v>
      </c>
      <c r="DJ39" s="304">
        <f>IFERROR(VLOOKUP($AO39,装备!$B:$Q,6,0),0)</f>
        <v>0</v>
      </c>
      <c r="DK39" s="304">
        <f>IFERROR(VLOOKUP($AO39,装备!$B:$Q,7,0),0)</f>
        <v>0</v>
      </c>
      <c r="DL39" s="304">
        <f>IFERROR(VLOOKUP($AO39,装备!$B:$Q,8,0),0)</f>
        <v>0</v>
      </c>
      <c r="DM39" s="304">
        <f>IFERROR(VLOOKUP($AO39,装备!$B:$Q,9,0),0)</f>
        <v>0</v>
      </c>
      <c r="DN39" s="304">
        <f>IFERROR(VLOOKUP($AO39,装备!$B:$Q,10,0),0)</f>
        <v>0</v>
      </c>
      <c r="DO39" s="304">
        <f>IFERROR(VLOOKUP($AO39,装备!$B:$Q,11,0),0)</f>
        <v>0</v>
      </c>
      <c r="DP39" s="304">
        <f>IFERROR(VLOOKUP($AO39,装备!$B:$Q,12,0),0)</f>
        <v>0</v>
      </c>
      <c r="DQ39" s="304">
        <f>IFERROR(VLOOKUP($AO39,装备!$B:$Q,13,0),0)</f>
        <v>0</v>
      </c>
      <c r="DR39" s="304">
        <f>IFERROR(VLOOKUP($AO39,装备!$B:$Q,14,0),0)</f>
        <v>0</v>
      </c>
      <c r="DS39" s="304">
        <f>IFERROR(VLOOKUP($AO39,装备!$B:$Q,16,0),0)</f>
        <v>0</v>
      </c>
      <c r="DT39" s="304">
        <f>IFERROR(VLOOKUP($AO39,装备!$B:$Q,5,0),0)</f>
        <v>0</v>
      </c>
    </row>
    <row r="40" spans="1:124" hidden="1">
      <c r="A40" s="301">
        <f>未改造舰娘!$A36</f>
        <v>10003512</v>
      </c>
      <c r="B40" s="354" t="s">
        <v>618</v>
      </c>
      <c r="C40" s="323"/>
      <c r="D40" s="323">
        <f t="shared" si="0"/>
        <v>110</v>
      </c>
      <c r="E40" s="303">
        <f>未改造舰娘!$C36</f>
        <v>3</v>
      </c>
      <c r="F40" s="304" t="str">
        <f>未改造舰娘!$D36</f>
        <v>重巡</v>
      </c>
      <c r="G40" s="304" t="str">
        <f>未改造舰娘!$E36</f>
        <v>中型</v>
      </c>
      <c r="H40" s="304" t="str">
        <f>未改造舰娘!$F36</f>
        <v>护卫舰</v>
      </c>
      <c r="I40" s="460">
        <f>未改造舰娘!$AR36</f>
        <v>3</v>
      </c>
      <c r="J40" s="304" t="str">
        <f>未改造舰娘!$G36</f>
        <v>日本</v>
      </c>
      <c r="K40" s="312">
        <f>未改造舰娘!$H36+(BV40+CI40+CV40+DI40)*$C$2</f>
        <v>45</v>
      </c>
      <c r="L40" s="304">
        <f>未改造舰娘!$I36</f>
        <v>-1</v>
      </c>
      <c r="M40" s="304">
        <f>未改造舰娘!$J36</f>
        <v>2</v>
      </c>
      <c r="N40" s="518">
        <f>未改造舰娘!$K36</f>
        <v>2</v>
      </c>
      <c r="O40" s="304">
        <f>未改造舰娘!$L36+((CE40+CR40+DE40+DR40)*$C$2)</f>
        <v>15</v>
      </c>
      <c r="P40" s="304" t="str">
        <f>IF($C$2=1,(IF(ISERROR(FIND("超长",未改造舰娘!$M36&amp;CC40&amp;CP40&amp;DC40&amp;DP40,1)),IF(ISERROR(FIND("长",未改造舰娘!$M36&amp;CC40&amp;CP40&amp;DC40&amp;DP40,1)),IF(ISERROR(FIND("中",未改造舰娘!$M36&amp;CC40&amp;CP40&amp;DC40&amp;DP40,1)),IF(ISERROR(FIND("短",未改造舰娘!$M36&amp;CC40&amp;CP40&amp;DC40&amp;DP40,1)),IF(ISERROR(FIND("无",未改造舰娘!$M36&amp;CC40&amp;CP40&amp;DC40&amp;DP40,1)),0,"无"),"短"),"中"),"长"),"超长")),未改造舰娘!$M36)</f>
        <v>中</v>
      </c>
      <c r="Q40" s="303">
        <f>未改造舰娘!$N36</f>
        <v>35</v>
      </c>
      <c r="R40" s="304">
        <f>(未改造舰娘!$P36)+(未改造舰娘!$Q36)*$C$3+((BW40+CJ40+CW40+DJ40)*$C$2)</f>
        <v>62</v>
      </c>
      <c r="S40" s="304">
        <f>(未改造舰娘!$R36)+(未改造舰娘!$S36)*$C$3+((BY40+CL40+CY40+DL40)*$C$2)</f>
        <v>56</v>
      </c>
      <c r="T40" s="304">
        <f>(未改造舰娘!$T36)+(未改造舰娘!$U36)*$C$3+((BX40+CK40+CX40+DK40)*$C$2)</f>
        <v>48</v>
      </c>
      <c r="U40" s="304">
        <f>(未改造舰娘!$V36)+(未改造舰娘!$W36)*$C$3+((CG40+CT40+DG40+DT40)*$C$2)</f>
        <v>50</v>
      </c>
      <c r="V40" s="305">
        <f>INT((((未改造舰娘!$Y36)-(未改造舰娘!$X36))*(((IF(D40=0,C40,D40))-1)/99))+未改造舰娘!$X36)+((CB40+CO40+DB40+DO40)*$C$2)</f>
        <v>91</v>
      </c>
      <c r="W40" s="304">
        <f>INT((((未改造舰娘!$AA36)-(未改造舰娘!$Z36))*(((IF(D40=0,C40,D40))-1)/99))+未改造舰娘!$Z36)+((CD40+CQ40+DD40+DQ40)*$C$2)</f>
        <v>81</v>
      </c>
      <c r="X40" s="304">
        <f>INT((((未改造舰娘!$AC36)-(未改造舰娘!$AB36))*(((IF(D40=0,C40,D40))-1)/99))+未改造舰娘!$AB36)+((CA40+CN40+DA40+DN40)*$C$2)</f>
        <v>54</v>
      </c>
      <c r="Y40" s="303">
        <f>INT((((未改造舰娘!$AE36)-(未改造舰娘!$AD36))*(((IF(D40=0,C40,D40))-1)/99))+未改造舰娘!$AD36)+((BZ40+CM40+CZ40+DM40)*$C$2)</f>
        <v>0</v>
      </c>
      <c r="Z40" s="474">
        <f>IF(未改造舰娘!$AF36=0,"",未改造舰娘!$AF36)</f>
        <v>2</v>
      </c>
      <c r="AA40" s="304">
        <f>IF(未改造舰娘!$AG36="","",未改造舰娘!$AG36)</f>
        <v>2</v>
      </c>
      <c r="AB40" s="304">
        <f>IF(未改造舰娘!$AH36="","",未改造舰娘!$AH36)</f>
        <v>2</v>
      </c>
      <c r="AC40" s="304" t="str">
        <f>IF(未改造舰娘!$AI36="","",未改造舰娘!$AI36)</f>
        <v/>
      </c>
      <c r="AD40" s="304">
        <f>IF(未改造舰娘!$AJ36="","",未改造舰娘!$AJ36)</f>
        <v>6</v>
      </c>
      <c r="AE40" s="305">
        <f>IF(未改造舰娘!$AK36="","",未改造舰娘!$AK36)</f>
        <v>45</v>
      </c>
      <c r="AF40" s="304">
        <f>IF(未改造舰娘!$AL36="","",未改造舰娘!$AL36)</f>
        <v>300</v>
      </c>
      <c r="AG40" s="304">
        <f>IF(未改造舰娘!$AM36="","",未改造舰娘!$AM36)</f>
        <v>300</v>
      </c>
      <c r="AH40" s="304">
        <f>IF(未改造舰娘!$AN36="","",未改造舰娘!$AN36)</f>
        <v>200</v>
      </c>
      <c r="AI40" s="304" t="str">
        <f>IF(未改造舰娘!$AO36="","",未改造舰娘!$AO36)</f>
        <v/>
      </c>
      <c r="AJ40" s="304" t="str">
        <f>IF(未改造舰娘!$AP36="","",未改造舰娘!$AP36)</f>
        <v>巡洋核心</v>
      </c>
      <c r="AK40" s="303">
        <f>IF(未改造舰娘!$AQ36="","",未改造舰娘!$AQ36)</f>
        <v>10</v>
      </c>
      <c r="AL40" s="306" t="str">
        <f>IF(未改造舰娘!$AS36="","",未改造舰娘!$AS36)</f>
        <v>J国20.3厘米连装炮</v>
      </c>
      <c r="AM40" s="306" t="str">
        <f>IF(未改造舰娘!$AT36="","",未改造舰娘!$AT36)</f>
        <v/>
      </c>
      <c r="AN40" s="306" t="str">
        <f>IF(未改造舰娘!$AU36="","",未改造舰娘!$AU36)</f>
        <v/>
      </c>
      <c r="AO40" s="306" t="str">
        <f>IF(未改造舰娘!$AV36="","",未改造舰娘!$AV36)</f>
        <v/>
      </c>
      <c r="AP40" s="307" t="str">
        <f>IF(未改造舰娘!$AW36="","",未改造舰娘!$AW36)</f>
        <v/>
      </c>
      <c r="AQ40" s="308" t="str">
        <f>IF(未改造舰娘!$AX36="","",未改造舰娘!$AX36)</f>
        <v/>
      </c>
      <c r="AR40" s="304">
        <f>IF(未改造舰娘!$AY36="","",未改造舰娘!$AY36)</f>
        <v>40</v>
      </c>
      <c r="AS40" s="304">
        <f>IF(未改造舰娘!$AZ36="","",未改造舰娘!$AZ36)</f>
        <v>65</v>
      </c>
      <c r="AT40" s="304">
        <f>IF(未改造舰娘!$BA36="","",未改造舰娘!$BA36)</f>
        <v>1.28</v>
      </c>
      <c r="AU40" s="304">
        <f>IF(未改造舰娘!$BB36="","",未改造舰娘!$BB36)</f>
        <v>2.4</v>
      </c>
      <c r="AV40" s="305">
        <f>IF((未改造舰娘!$BG36+未改造舰娘!$BK36*$C$4)=0,"",(未改造舰娘!$BG36+未改造舰娘!$BK36*$C$4))</f>
        <v>30</v>
      </c>
      <c r="AW40" s="304">
        <f>IF((未改造舰娘!$BH36+未改造舰娘!$BL36*$C$4)=0,"",(未改造舰娘!$BH36+未改造舰娘!$BL36*$C$4))</f>
        <v>43</v>
      </c>
      <c r="AX40" s="304">
        <f>IF((未改造舰娘!$BI36+未改造舰娘!$BM36*$C$4)=0,"",(未改造舰娘!$BI36+未改造舰娘!$BM36*$C$4))</f>
        <v>34</v>
      </c>
      <c r="AY40" s="303" t="str">
        <f>IF((未改造舰娘!$BJ36+未改造舰娘!$BN36*$C$4)=0,"",(未改造舰娘!$BJ36+未改造舰娘!$BN36*$C$4))</f>
        <v/>
      </c>
      <c r="AZ40" s="500">
        <f>IF(未改造舰娘!BC36="","",未改造舰娘!BC36)</f>
        <v>42</v>
      </c>
      <c r="BA40" s="500">
        <f>IF(未改造舰娘!BD36="","",未改造舰娘!BD36)</f>
        <v>14</v>
      </c>
      <c r="BB40" s="500">
        <f>IF(未改造舰娘!BE36="","",未改造舰娘!BE36)</f>
        <v>17</v>
      </c>
      <c r="BC40" s="498">
        <f>IF(未改造舰娘!BF36="","",未改造舰娘!BF36)</f>
        <v>10</v>
      </c>
      <c r="BD40" s="125" t="s">
        <v>1267</v>
      </c>
      <c r="BE40" s="506"/>
      <c r="BF40" s="306" t="str">
        <f>IF(未改造舰娘!$BQ36="","",未改造舰娘!$BQ36)</f>
        <v>2-1-CEF,2-2-EFGH,2-3-ABCDEGHJ,2-4-ABCDEGHIJL,2-5-ABDFGHIJKLMNO,2-6-ABDEFGIJKLM,3-1-ABDFGHI,3-2-ABCDEG,3-3-ABCDEFGHJK,3-4-ABCDGHIJ,4-1-ABCDEFIJ,4-2-ABCDFGHIJ,4-3-ABCEFGH,4-4-ABCDEHIKL,5-1-ABCDEFGH,5-2-ABCDEFGHIJ,5-3-ABCEFGH,5-4-ABCDEGH,5-5-ABCDEFGHI,6-2-ABCDEFGHIJKLM,6-3-ABCDEFHJ,6-4-ABCDEFGHIKL</v>
      </c>
      <c r="BG40" s="306" t="str">
        <f>IF(未改造舰娘!$BR36="","",未改造舰娘!$BR36)</f>
        <v>极地奏鸣曲 Ex-1-1-ABCDEFIJABDFGHI,Ex-1-2-ABCDEHIKLABDFGHI,Ex-2-1-ABCDEFGHIJDEFG,Ex-2-2-ABCEFGHABCDEGHJK,Ex-2-3-ABCDEFGHIABCDEGHIJL,Ex-3-ABCDEFGHIJKLMOPQ,Ex-3-2-ABCDEFGHIJMBCDEFGHJK,Ex-3-3-ABCDEFHJACDHIJ,Ex-3-4-ABCDEFGHIKL,Ex-4-ABCDEFGHIJKMNOP,Ex-1-3-ABDFGHIJ,Ex-3-1-ABDFGHI,Ex-4-1-ABDEFGIJKLM；轰隆轰隆大作战 Ex-1-ABCEFGHI,Ex-3-ACDFGHJKL,Ex-5-BDFGHIKLMOPQ,Ex-8-ABCDEFGHILM；扑火之蛾 Ex-1-ABCDEFGHIJ,Ex-3-ABCDEFGHIJKLM,Ex-4-ABCDEFGHIJKLMN,Ex-5-ABCDEFGHIJKLMN,Ex-7-ABCDEFGHIJKL,Ex-8-ABCDEFGHIJKM；未命名 Ex-1-ABCDEFHJKLM,Ex-2-ABCDEFGHIJNOβ,Ex-3-BCDEFGHIJKLMNOPRSβ,Ex-4-ABCDEIJKLMNOPQRTβ,Ex-7-ABCDEFHJKLM,Ex-8-ABCDEFGHIJNOβ,Ex-9-BCDEFGHIJKLMNOPRSβ,Ex-10-ABCDEIJKLMNOPQRTβ；决战九段坂 Ex-1-NO,Ex-2-Q,Ex-7-NO,Ex-8-Q；中间岛战役 Ex-1-ABCDE,Ex-4-ABCDFGHK,Ex-5-A；两周年活动 妄想舰队歼灭作战-ABCD,地狱群岛攻略作战-ABCDFKM,中间岛战役-ACDFGK；莱特湾战役 Ex-1-ABCEFGHI,Ex-2-ABCEFGHJL,Ex-3-ACDFGHJL,Ex-5-BDFGHIKMOPQ,Ex-7-ADFGHJL,Ex-8-ABCDFHIM,Ex-9-BDFGHIKLMOPQ；急速东方快车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Ex-1-ABCDEF,Ex-2-ABCDEFI,Ex-3-ABDEFGHI,Ex-4-ABCDEFGHIKMN,Ex-5-ABCDEF,Ex-6-ABCDEI,Ex-7-ABDEFGHI,Ex-8-ABCDEFGHKMN；熔炉大混战 Ex-1-CDEFGHIJ,Ex-3-ABCDEFGHIJKL,Ex-5-ABCDEFGHIJKL,Ex-7-ABCDEFGHIJKLMN,Ex-8-ABCDEFGHIJ,Ex-10-ABCDEFGHIJKL,Ex-12-ABCDEFGHIJKL,Ex-14-ABCDEFGHIJKLMN</v>
      </c>
      <c r="BH40" s="306"/>
      <c r="BU40" s="304">
        <f>IFERROR(VLOOKUP(AL40,装备!$B:$C,2,0),0)</f>
        <v>4</v>
      </c>
      <c r="BV40" s="304">
        <f>IFERROR(VLOOKUP($AL40,装备!$B:$Q,5,0),0)</f>
        <v>0</v>
      </c>
      <c r="BW40" s="304">
        <f>IFERROR(VLOOKUP($AL40,装备!$B:$Q,6,0),0)</f>
        <v>7</v>
      </c>
      <c r="BX40" s="304">
        <f>IFERROR(VLOOKUP($AL40,装备!$B:$Q,7,0),0)</f>
        <v>0</v>
      </c>
      <c r="BY40" s="304">
        <f>IFERROR(VLOOKUP($AL40,装备!$B:$Q,8,0),0)</f>
        <v>0</v>
      </c>
      <c r="BZ40" s="304">
        <f>IFERROR(VLOOKUP($AL40,装备!$B:$Q,9,0),0)</f>
        <v>0</v>
      </c>
      <c r="CA40" s="304">
        <f>IFERROR(VLOOKUP($AL40,装备!$B:$Q,10,0),0)</f>
        <v>0</v>
      </c>
      <c r="CB40" s="304">
        <f>IFERROR(VLOOKUP($AL40,装备!$B:$Q,11,0),0)</f>
        <v>1</v>
      </c>
      <c r="CC40" s="304" t="str">
        <f>IFERROR(VLOOKUP($AL40,装备!$B:$Q,12,0),0)</f>
        <v>中</v>
      </c>
      <c r="CD40" s="304">
        <f>IFERROR(VLOOKUP($AL40,装备!$B:$Q,13,0),0)</f>
        <v>0</v>
      </c>
      <c r="CE40" s="304">
        <f>IFERROR(VLOOKUP($AL40,装备!$B:$Q,14,0),0)</f>
        <v>0</v>
      </c>
      <c r="CF40" s="304">
        <f>IFERROR(VLOOKUP($AL40,装备!$B:$Q,16,0),0)</f>
        <v>3</v>
      </c>
      <c r="CG40" s="304">
        <f>IFERROR(VLOOKUP($AL40,装备!$B:$Q,5,0),0)</f>
        <v>0</v>
      </c>
      <c r="CH40" s="304">
        <f>IFERROR(VLOOKUP(AM40,装备!$B:$C,2,0),0)</f>
        <v>0</v>
      </c>
      <c r="CI40" s="304">
        <f>IFERROR(VLOOKUP($AM40,装备!$B:$Q,5,0),0)</f>
        <v>0</v>
      </c>
      <c r="CJ40" s="304">
        <f>IFERROR(VLOOKUP($AM40,装备!$B:$Q,6,0),0)</f>
        <v>0</v>
      </c>
      <c r="CK40" s="304">
        <f>IFERROR(VLOOKUP($AM40,装备!$B:$Q,7,0),0)</f>
        <v>0</v>
      </c>
      <c r="CL40" s="304">
        <f>IFERROR(VLOOKUP($AM40,装备!$B:$Q,8,0),0)</f>
        <v>0</v>
      </c>
      <c r="CM40" s="304">
        <f>IFERROR(VLOOKUP($AM40,装备!$B:$Q,9,0),0)</f>
        <v>0</v>
      </c>
      <c r="CN40" s="304">
        <f>IFERROR(VLOOKUP($AM40,装备!$B:$Q,10,0),0)</f>
        <v>0</v>
      </c>
      <c r="CO40" s="304">
        <f>IFERROR(VLOOKUP($AM40,装备!$B:$Q,11,0),0)</f>
        <v>0</v>
      </c>
      <c r="CP40" s="304">
        <f>IFERROR(VLOOKUP($AM40,装备!$B:$Q,12,0),0)</f>
        <v>0</v>
      </c>
      <c r="CQ40" s="304">
        <f>IFERROR(VLOOKUP($AM40,装备!$B:$Q,13,0),0)</f>
        <v>0</v>
      </c>
      <c r="CR40" s="304">
        <f>IFERROR(VLOOKUP($AM40,装备!$B:$Q,14,0),0)</f>
        <v>0</v>
      </c>
      <c r="CS40" s="304">
        <f>IFERROR(VLOOKUP($AM40,装备!$B:$Q,16,0),0)</f>
        <v>0</v>
      </c>
      <c r="CT40" s="304">
        <f>IFERROR(VLOOKUP($AM40,装备!$B:$Q,5,0),0)</f>
        <v>0</v>
      </c>
      <c r="CU40" s="304">
        <f>IFERROR(VLOOKUP(AN40,装备!$B:$C,2,0),0)</f>
        <v>0</v>
      </c>
      <c r="CV40" s="304">
        <f>IFERROR(VLOOKUP($AN40,装备!$B:$Q,5,0),0)</f>
        <v>0</v>
      </c>
      <c r="CW40" s="304">
        <f>IFERROR(VLOOKUP($AN40,装备!$B:$Q,6,0),0)</f>
        <v>0</v>
      </c>
      <c r="CX40" s="304">
        <f>IFERROR(VLOOKUP($AN40,装备!$B:$Q,7,0),0)</f>
        <v>0</v>
      </c>
      <c r="CY40" s="304">
        <f>IFERROR(VLOOKUP($AN40,装备!$B:$Q,8,0),0)</f>
        <v>0</v>
      </c>
      <c r="CZ40" s="304">
        <f>IFERROR(VLOOKUP($AN40,装备!$B:$Q,9,0),0)</f>
        <v>0</v>
      </c>
      <c r="DA40" s="304">
        <f>IFERROR(VLOOKUP($AN40,装备!$B:$Q,10,0),0)</f>
        <v>0</v>
      </c>
      <c r="DB40" s="304">
        <f>IFERROR(VLOOKUP($AN40,装备!$B:$Q,11,0),0)</f>
        <v>0</v>
      </c>
      <c r="DC40" s="304">
        <f>IFERROR(VLOOKUP($AN40,装备!$B:$Q,12,0),0)</f>
        <v>0</v>
      </c>
      <c r="DD40" s="304">
        <f>IFERROR(VLOOKUP($AN40,装备!$B:$Q,13,0),0)</f>
        <v>0</v>
      </c>
      <c r="DE40" s="304">
        <f>IFERROR(VLOOKUP($AN40,装备!$B:$Q,14,0),0)</f>
        <v>0</v>
      </c>
      <c r="DF40" s="304">
        <f>IFERROR(VLOOKUP($AN40,装备!$B:$Q,16,0),0)</f>
        <v>0</v>
      </c>
      <c r="DG40" s="304">
        <f>IFERROR(VLOOKUP($AN40,装备!$B:$Q,5,0),0)</f>
        <v>0</v>
      </c>
      <c r="DH40" s="304">
        <f>IFERROR(VLOOKUP(AO40,装备!$B:$C,2,0),0)</f>
        <v>0</v>
      </c>
      <c r="DI40" s="304">
        <f>IFERROR(VLOOKUP($AO40,装备!$B:$Q,5,0),0)</f>
        <v>0</v>
      </c>
      <c r="DJ40" s="304">
        <f>IFERROR(VLOOKUP($AO40,装备!$B:$Q,6,0),0)</f>
        <v>0</v>
      </c>
      <c r="DK40" s="304">
        <f>IFERROR(VLOOKUP($AO40,装备!$B:$Q,7,0),0)</f>
        <v>0</v>
      </c>
      <c r="DL40" s="304">
        <f>IFERROR(VLOOKUP($AO40,装备!$B:$Q,8,0),0)</f>
        <v>0</v>
      </c>
      <c r="DM40" s="304">
        <f>IFERROR(VLOOKUP($AO40,装备!$B:$Q,9,0),0)</f>
        <v>0</v>
      </c>
      <c r="DN40" s="304">
        <f>IFERROR(VLOOKUP($AO40,装备!$B:$Q,10,0),0)</f>
        <v>0</v>
      </c>
      <c r="DO40" s="304">
        <f>IFERROR(VLOOKUP($AO40,装备!$B:$Q,11,0),0)</f>
        <v>0</v>
      </c>
      <c r="DP40" s="304">
        <f>IFERROR(VLOOKUP($AO40,装备!$B:$Q,12,0),0)</f>
        <v>0</v>
      </c>
      <c r="DQ40" s="304">
        <f>IFERROR(VLOOKUP($AO40,装备!$B:$Q,13,0),0)</f>
        <v>0</v>
      </c>
      <c r="DR40" s="304">
        <f>IFERROR(VLOOKUP($AO40,装备!$B:$Q,14,0),0)</f>
        <v>0</v>
      </c>
      <c r="DS40" s="304">
        <f>IFERROR(VLOOKUP($AO40,装备!$B:$Q,16,0),0)</f>
        <v>0</v>
      </c>
      <c r="DT40" s="304">
        <f>IFERROR(VLOOKUP($AO40,装备!$B:$Q,5,0),0)</f>
        <v>0</v>
      </c>
    </row>
    <row r="41" spans="1:124" hidden="1">
      <c r="A41" s="301">
        <f>未改造舰娘!$A37</f>
        <v>10003612</v>
      </c>
      <c r="B41" s="354" t="s">
        <v>3945</v>
      </c>
      <c r="C41" s="323"/>
      <c r="D41" s="323">
        <f t="shared" si="0"/>
        <v>110</v>
      </c>
      <c r="E41" s="303">
        <f>未改造舰娘!$C37</f>
        <v>3</v>
      </c>
      <c r="F41" s="304" t="str">
        <f>未改造舰娘!$D37</f>
        <v>重巡</v>
      </c>
      <c r="G41" s="304" t="str">
        <f>未改造舰娘!$E37</f>
        <v>中型</v>
      </c>
      <c r="H41" s="304" t="str">
        <f>未改造舰娘!$F37</f>
        <v>护卫舰</v>
      </c>
      <c r="I41" s="460">
        <f>未改造舰娘!$AR37</f>
        <v>3</v>
      </c>
      <c r="J41" s="304" t="str">
        <f>未改造舰娘!$G37</f>
        <v>德国</v>
      </c>
      <c r="K41" s="312">
        <f>未改造舰娘!$H37+(BV41+CI41+CV41+DI41)*$C$2</f>
        <v>52</v>
      </c>
      <c r="L41" s="304">
        <f>未改造舰娘!$I37</f>
        <v>0</v>
      </c>
      <c r="M41" s="304">
        <f>未改造舰娘!$J37</f>
        <v>2</v>
      </c>
      <c r="N41" s="518">
        <f>未改造舰娘!$K37</f>
        <v>2</v>
      </c>
      <c r="O41" s="304">
        <f>未改造舰娘!$L37+((CE41+CR41+DE41+DR41)*$C$2)</f>
        <v>15</v>
      </c>
      <c r="P41" s="304" t="str">
        <f>IF($C$2=1,(IF(ISERROR(FIND("超长",未改造舰娘!$M37&amp;CC41&amp;CP41&amp;DC41&amp;DP41,1)),IF(ISERROR(FIND("长",未改造舰娘!$M37&amp;CC41&amp;CP41&amp;DC41&amp;DP41,1)),IF(ISERROR(FIND("中",未改造舰娘!$M37&amp;CC41&amp;CP41&amp;DC41&amp;DP41,1)),IF(ISERROR(FIND("短",未改造舰娘!$M37&amp;CC41&amp;CP41&amp;DC41&amp;DP41,1)),IF(ISERROR(FIND("无",未改造舰娘!$M37&amp;CC41&amp;CP41&amp;DC41&amp;DP41,1)),0,"无"),"短"),"中"),"长"),"超长")),未改造舰娘!$M37)</f>
        <v>中</v>
      </c>
      <c r="Q41" s="303">
        <f>未改造舰娘!$N37</f>
        <v>32.5</v>
      </c>
      <c r="R41" s="304">
        <f>(未改造舰娘!$P37)+(未改造舰娘!$Q37)*$C$3+((BW41+CJ41+CW41+DJ41)*$C$2)</f>
        <v>56</v>
      </c>
      <c r="S41" s="304">
        <f>(未改造舰娘!$R37)+(未改造舰娘!$S37)*$C$3+((BY41+CL41+CY41+DL41)*$C$2)</f>
        <v>55</v>
      </c>
      <c r="T41" s="304">
        <f>(未改造舰娘!$T37)+(未改造舰娘!$U37)*$C$3+((BX41+CK41+CX41+DK41)*$C$2)</f>
        <v>48</v>
      </c>
      <c r="U41" s="304">
        <f>(未改造舰娘!$V37)+(未改造舰娘!$W37)*$C$3+((CG41+CT41+DG41+DT41)*$C$2)</f>
        <v>52</v>
      </c>
      <c r="V41" s="305">
        <f>INT((((未改造舰娘!$Y37)-(未改造舰娘!$X37))*(((IF(D41=0,C41,D41))-1)/99))+未改造舰娘!$X37)+((CB41+CO41+DB41+DO41)*$C$2)</f>
        <v>91</v>
      </c>
      <c r="W41" s="304">
        <f>INT((((未改造舰娘!$AA37)-(未改造舰娘!$Z37))*(((IF(D41=0,C41,D41))-1)/99))+未改造舰娘!$Z37)+((CD41+CQ41+DD41+DQ41)*$C$2)</f>
        <v>74</v>
      </c>
      <c r="X41" s="304">
        <f>INT((((未改造舰娘!$AC37)-(未改造舰娘!$AB37))*(((IF(D41=0,C41,D41))-1)/99))+未改造舰娘!$AB37)+((CA41+CN41+DA41+DN41)*$C$2)</f>
        <v>52</v>
      </c>
      <c r="Y41" s="303">
        <f>INT((((未改造舰娘!$AE37)-(未改造舰娘!$AD37))*(((IF(D41=0,C41,D41))-1)/99))+未改造舰娘!$AD37)+((BZ41+CM41+CZ41+DM41)*$C$2)</f>
        <v>0</v>
      </c>
      <c r="Z41" s="474">
        <f>IF(未改造舰娘!$AF37=0,"",未改造舰娘!$AF37)</f>
        <v>3</v>
      </c>
      <c r="AA41" s="304">
        <f>IF(未改造舰娘!$AG37="","",未改造舰娘!$AG37)</f>
        <v>3</v>
      </c>
      <c r="AB41" s="304">
        <f>IF(未改造舰娘!$AH37="","",未改造舰娘!$AH37)</f>
        <v>3</v>
      </c>
      <c r="AC41" s="304" t="str">
        <f>IF(未改造舰娘!$AI37="","",未改造舰娘!$AI37)</f>
        <v/>
      </c>
      <c r="AD41" s="304">
        <f>IF(未改造舰娘!$AJ37="","",未改造舰娘!$AJ37)</f>
        <v>9</v>
      </c>
      <c r="AE41" s="305">
        <f>IF(未改造舰娘!$AK37="","",未改造舰娘!$AK37)</f>
        <v>30</v>
      </c>
      <c r="AF41" s="304">
        <f>IF(未改造舰娘!$AL37="","",未改造舰娘!$AL37)</f>
        <v>100</v>
      </c>
      <c r="AG41" s="304">
        <f>IF(未改造舰娘!$AM37="","",未改造舰娘!$AM37)</f>
        <v>100</v>
      </c>
      <c r="AH41" s="304">
        <f>IF(未改造舰娘!$AN37="","",未改造舰娘!$AN37)</f>
        <v>200</v>
      </c>
      <c r="AI41" s="304" t="str">
        <f>IF(未改造舰娘!$AO37="","",未改造舰娘!$AO37)</f>
        <v/>
      </c>
      <c r="AJ41" s="304" t="str">
        <f>IF(未改造舰娘!$AP37="","",未改造舰娘!$AP37)</f>
        <v>巡洋核心</v>
      </c>
      <c r="AK41" s="303">
        <f>IF(未改造舰娘!$AQ37="","",未改造舰娘!$AQ37)</f>
        <v>6</v>
      </c>
      <c r="AL41" s="306" t="str">
        <f>IF(未改造舰娘!$AS37="","",未改造舰娘!$AS37)</f>
        <v>G国双联203毫米炮</v>
      </c>
      <c r="AM41" s="306" t="str">
        <f>IF(未改造舰娘!$AT37="","",未改造舰娘!$AT37)</f>
        <v/>
      </c>
      <c r="AN41" s="306" t="str">
        <f>IF(未改造舰娘!$AU37="","",未改造舰娘!$AU37)</f>
        <v/>
      </c>
      <c r="AO41" s="306" t="str">
        <f>IF(未改造舰娘!$AV37="","",未改造舰娘!$AV37)</f>
        <v/>
      </c>
      <c r="AP41" s="307" t="str">
        <f>IF(未改造舰娘!$AW37="","",未改造舰娘!$AW37)</f>
        <v/>
      </c>
      <c r="AQ41" s="308" t="str">
        <f>IF(未改造舰娘!$AX37="","",未改造舰娘!$AX37)</f>
        <v/>
      </c>
      <c r="AR41" s="304">
        <f>IF(未改造舰娘!$AY37="","",未改造舰娘!$AY37)</f>
        <v>35</v>
      </c>
      <c r="AS41" s="304">
        <f>IF(未改造舰娘!$AZ37="","",未改造舰娘!$AZ37)</f>
        <v>65</v>
      </c>
      <c r="AT41" s="304">
        <f>IF(未改造舰娘!$BA37="","",未改造舰娘!$BA37)</f>
        <v>1.28</v>
      </c>
      <c r="AU41" s="304">
        <f>IF(未改造舰娘!$BB37="","",未改造舰娘!$BB37)</f>
        <v>2.64</v>
      </c>
      <c r="AV41" s="305">
        <f>IF((未改造舰娘!$BG37+未改造舰娘!$BK37*$C$4)=0,"",(未改造舰娘!$BG37+未改造舰娘!$BK37*$C$4))</f>
        <v>30</v>
      </c>
      <c r="AW41" s="304">
        <f>IF((未改造舰娘!$BH37+未改造舰娘!$BL37*$C$4)=0,"",(未改造舰娘!$BH37+未改造舰娘!$BL37*$C$4))</f>
        <v>43</v>
      </c>
      <c r="AX41" s="304">
        <f>IF((未改造舰娘!$BI37+未改造舰娘!$BM37*$C$4)=0,"",(未改造舰娘!$BI37+未改造舰娘!$BM37*$C$4))</f>
        <v>34</v>
      </c>
      <c r="AY41" s="303" t="str">
        <f>IF((未改造舰娘!$BJ37+未改造舰娘!$BN37*$C$4)=0,"",(未改造舰娘!$BJ37+未改造舰娘!$BN37*$C$4))</f>
        <v/>
      </c>
      <c r="AZ41" s="500">
        <f>IF(未改造舰娘!BC37="","",未改造舰娘!BC37)</f>
        <v>36</v>
      </c>
      <c r="BA41" s="500">
        <f>IF(未改造舰娘!BD37="","",未改造舰娘!BD37)</f>
        <v>10</v>
      </c>
      <c r="BB41" s="500">
        <f>IF(未改造舰娘!BE37="","",未改造舰娘!BE37)</f>
        <v>20</v>
      </c>
      <c r="BC41" s="498">
        <f>IF(未改造舰娘!BF37="","",未改造舰娘!BF37)</f>
        <v>11</v>
      </c>
      <c r="BD41" s="67" t="s">
        <v>1269</v>
      </c>
      <c r="BE41" s="506"/>
      <c r="BF41" s="306" t="str">
        <f>IF(未改造舰娘!$BQ37="","",未改造舰娘!$BQ37)</f>
        <v>2-3-CDEGHJ,2-4-CDEGHIJL,3-1-ABDFGHI,3-2-ABCDEG,3-3-ABCDEFGHJK,3-4-ABCDGHIJ,4-1-ABCDEFIJ,4-2-ABCDFGHIJ,4-3-ABCEFGH,4-4-ABCDEHIKL,5-1-ABCDEFGH,5-2-ABCDEFGHIJ,5-3-ABCEFGH,5-4-ABCDEGH,5-5-ABCDEFGHI,6-1-ABCDEFGHIK,6-2-ABCDEFGHIJKLM,6-3-ABCDEFHJ,6-4-ABCDEFGHIKL,7-1-ABCDFGHIJKLMN,7-2-ABDEFGHJKLM,7-3-ABCDEFGHIKLN,7-4-ABCDEFIJKLM,7-5-ABCDEFGHIJKLMOQ,8-2-ABCDEFGHIJKLM</v>
      </c>
      <c r="BG41" s="306" t="str">
        <f>IF(未改造舰娘!$BR37="","",未改造舰娘!$BR37)</f>
        <v>极地奏鸣曲 Ex-1-ABCDEFGHIJKBCDEFGHIJKM,Ex-1-1-ABCDEFIJ,Ex-1-2-ABCDEHIKL,Ex-2-ABCDEFGHIJKLMN,Ex-2-1-ABCDEFGHIJ,Ex-2-2-ABCEFGHCDEGHJK,Ex-2-3-ABCDEFGHICDEGHIJL,Ex-3-1-ABCDEFGHIKABDFGHI,Ex-3-2-ABCDEFGHIJMBCDEGHJK,Ex-3-3-ABCDEFHJACDHIJ,Ex-3-4-ABCDEFGHIKL,Ex-4-ABCDEFGHJKMNOPABCDEFGHIJKLMNO,Ex-4-1-ABCDFGHIJKLMN,Ex-4-2-ABDEFGHKLM,Ex-4-3-ABCDEFGHIKLNABCDEFIJKM,Ex-4-4-ABCDEFIJKLMABCDEFGHIJKL,Ex-4-5-ABCDEFGHIJKLMOQ,Ex-3-ABDEFGHIJKLMNO；女武神行动 Ex-1-BDEF,Ex-2-BCDFGKL,Ex-3-BCDEGHIJKLM,Ex-4-ABCDEFGHJKMNOP,Ex-5-ABCDEFG,Ex-6-BCDEFHI,Ex-7-ABCDEGHIJKLM；未命名 Ex-1-CDEFGHIJKLM,Ex-2-BCDEFGHIJKNO,Ex-3-BCEGHIJKLMNOPQRS,Ex-4-ABCDEIJKLMNOPQRST,Ex-5-ABCDEFGHIJKLMNOPQRS,Ex-6-ABCDEFGHIJKLMNOPQRTUVβ,Ex-7-ABCDEFGHJKLM,Ex-8-ABCDEFGHIJKNO,Ex-9-BCEGHIJKLMNOPQRS,Ex-10-ABCDEIJKLMNOPQRST,Ex-11-ABCDEFGHIJKLMNOPQRS,Ex-12-ABCDEFGHIJKLMNOPQRTUVβ；中间岛战役 Ex-6-BDE,Ex-7-BDEG,Ex-8-BCDEJL,Ex-9-CDFGHK；两周年活动 帕斯塔战役-ACDEFMOPV；决战无畏之海 Ex-1-ABCFGH,Ex-2-ADEFGHJKM,Ex-4-ABCDEGHIJKMNO,Ex-7-ABCDEFGHJLNPRSU</v>
      </c>
      <c r="BH41" s="306"/>
      <c r="BU41" s="304">
        <f>IFERROR(VLOOKUP(AL41,装备!$B:$C,2,0),0)</f>
        <v>4</v>
      </c>
      <c r="BV41" s="304">
        <f>IFERROR(VLOOKUP($AL41,装备!$B:$Q,5,0),0)</f>
        <v>0</v>
      </c>
      <c r="BW41" s="304">
        <f>IFERROR(VLOOKUP($AL41,装备!$B:$Q,6,0),0)</f>
        <v>7</v>
      </c>
      <c r="BX41" s="304">
        <f>IFERROR(VLOOKUP($AL41,装备!$B:$Q,7,0),0)</f>
        <v>0</v>
      </c>
      <c r="BY41" s="304">
        <f>IFERROR(VLOOKUP($AL41,装备!$B:$Q,8,0),0)</f>
        <v>0</v>
      </c>
      <c r="BZ41" s="304">
        <f>IFERROR(VLOOKUP($AL41,装备!$B:$Q,9,0),0)</f>
        <v>0</v>
      </c>
      <c r="CA41" s="304">
        <f>IFERROR(VLOOKUP($AL41,装备!$B:$Q,10,0),0)</f>
        <v>0</v>
      </c>
      <c r="CB41" s="304">
        <f>IFERROR(VLOOKUP($AL41,装备!$B:$Q,11,0),0)</f>
        <v>3</v>
      </c>
      <c r="CC41" s="304" t="str">
        <f>IFERROR(VLOOKUP($AL41,装备!$B:$Q,12,0),0)</f>
        <v>中</v>
      </c>
      <c r="CD41" s="304">
        <f>IFERROR(VLOOKUP($AL41,装备!$B:$Q,13,0),0)</f>
        <v>0</v>
      </c>
      <c r="CE41" s="304">
        <f>IFERROR(VLOOKUP($AL41,装备!$B:$Q,14,0),0)</f>
        <v>0</v>
      </c>
      <c r="CF41" s="304">
        <f>IFERROR(VLOOKUP($AL41,装备!$B:$Q,16,0),0)</f>
        <v>0</v>
      </c>
      <c r="CG41" s="304">
        <f>IFERROR(VLOOKUP($AL41,装备!$B:$Q,5,0),0)</f>
        <v>0</v>
      </c>
      <c r="CH41" s="304">
        <f>IFERROR(VLOOKUP(AM41,装备!$B:$C,2,0),0)</f>
        <v>0</v>
      </c>
      <c r="CI41" s="304">
        <f>IFERROR(VLOOKUP($AM41,装备!$B:$Q,5,0),0)</f>
        <v>0</v>
      </c>
      <c r="CJ41" s="304">
        <f>IFERROR(VLOOKUP($AM41,装备!$B:$Q,6,0),0)</f>
        <v>0</v>
      </c>
      <c r="CK41" s="304">
        <f>IFERROR(VLOOKUP($AM41,装备!$B:$Q,7,0),0)</f>
        <v>0</v>
      </c>
      <c r="CL41" s="304">
        <f>IFERROR(VLOOKUP($AM41,装备!$B:$Q,8,0),0)</f>
        <v>0</v>
      </c>
      <c r="CM41" s="304">
        <f>IFERROR(VLOOKUP($AM41,装备!$B:$Q,9,0),0)</f>
        <v>0</v>
      </c>
      <c r="CN41" s="304">
        <f>IFERROR(VLOOKUP($AM41,装备!$B:$Q,10,0),0)</f>
        <v>0</v>
      </c>
      <c r="CO41" s="304">
        <f>IFERROR(VLOOKUP($AM41,装备!$B:$Q,11,0),0)</f>
        <v>0</v>
      </c>
      <c r="CP41" s="304">
        <f>IFERROR(VLOOKUP($AM41,装备!$B:$Q,12,0),0)</f>
        <v>0</v>
      </c>
      <c r="CQ41" s="304">
        <f>IFERROR(VLOOKUP($AM41,装备!$B:$Q,13,0),0)</f>
        <v>0</v>
      </c>
      <c r="CR41" s="304">
        <f>IFERROR(VLOOKUP($AM41,装备!$B:$Q,14,0),0)</f>
        <v>0</v>
      </c>
      <c r="CS41" s="304">
        <f>IFERROR(VLOOKUP($AM41,装备!$B:$Q,16,0),0)</f>
        <v>0</v>
      </c>
      <c r="CT41" s="304">
        <f>IFERROR(VLOOKUP($AM41,装备!$B:$Q,5,0),0)</f>
        <v>0</v>
      </c>
      <c r="CU41" s="304">
        <f>IFERROR(VLOOKUP(AN41,装备!$B:$C,2,0),0)</f>
        <v>0</v>
      </c>
      <c r="CV41" s="304">
        <f>IFERROR(VLOOKUP($AN41,装备!$B:$Q,5,0),0)</f>
        <v>0</v>
      </c>
      <c r="CW41" s="304">
        <f>IFERROR(VLOOKUP($AN41,装备!$B:$Q,6,0),0)</f>
        <v>0</v>
      </c>
      <c r="CX41" s="304">
        <f>IFERROR(VLOOKUP($AN41,装备!$B:$Q,7,0),0)</f>
        <v>0</v>
      </c>
      <c r="CY41" s="304">
        <f>IFERROR(VLOOKUP($AN41,装备!$B:$Q,8,0),0)</f>
        <v>0</v>
      </c>
      <c r="CZ41" s="304">
        <f>IFERROR(VLOOKUP($AN41,装备!$B:$Q,9,0),0)</f>
        <v>0</v>
      </c>
      <c r="DA41" s="304">
        <f>IFERROR(VLOOKUP($AN41,装备!$B:$Q,10,0),0)</f>
        <v>0</v>
      </c>
      <c r="DB41" s="304">
        <f>IFERROR(VLOOKUP($AN41,装备!$B:$Q,11,0),0)</f>
        <v>0</v>
      </c>
      <c r="DC41" s="304">
        <f>IFERROR(VLOOKUP($AN41,装备!$B:$Q,12,0),0)</f>
        <v>0</v>
      </c>
      <c r="DD41" s="304">
        <f>IFERROR(VLOOKUP($AN41,装备!$B:$Q,13,0),0)</f>
        <v>0</v>
      </c>
      <c r="DE41" s="304">
        <f>IFERROR(VLOOKUP($AN41,装备!$B:$Q,14,0),0)</f>
        <v>0</v>
      </c>
      <c r="DF41" s="304">
        <f>IFERROR(VLOOKUP($AN41,装备!$B:$Q,16,0),0)</f>
        <v>0</v>
      </c>
      <c r="DG41" s="304">
        <f>IFERROR(VLOOKUP($AN41,装备!$B:$Q,5,0),0)</f>
        <v>0</v>
      </c>
      <c r="DH41" s="304">
        <f>IFERROR(VLOOKUP(AO41,装备!$B:$C,2,0),0)</f>
        <v>0</v>
      </c>
      <c r="DI41" s="304">
        <f>IFERROR(VLOOKUP($AO41,装备!$B:$Q,5,0),0)</f>
        <v>0</v>
      </c>
      <c r="DJ41" s="304">
        <f>IFERROR(VLOOKUP($AO41,装备!$B:$Q,6,0),0)</f>
        <v>0</v>
      </c>
      <c r="DK41" s="304">
        <f>IFERROR(VLOOKUP($AO41,装备!$B:$Q,7,0),0)</f>
        <v>0</v>
      </c>
      <c r="DL41" s="304">
        <f>IFERROR(VLOOKUP($AO41,装备!$B:$Q,8,0),0)</f>
        <v>0</v>
      </c>
      <c r="DM41" s="304">
        <f>IFERROR(VLOOKUP($AO41,装备!$B:$Q,9,0),0)</f>
        <v>0</v>
      </c>
      <c r="DN41" s="304">
        <f>IFERROR(VLOOKUP($AO41,装备!$B:$Q,10,0),0)</f>
        <v>0</v>
      </c>
      <c r="DO41" s="304">
        <f>IFERROR(VLOOKUP($AO41,装备!$B:$Q,11,0),0)</f>
        <v>0</v>
      </c>
      <c r="DP41" s="304">
        <f>IFERROR(VLOOKUP($AO41,装备!$B:$Q,12,0),0)</f>
        <v>0</v>
      </c>
      <c r="DQ41" s="304">
        <f>IFERROR(VLOOKUP($AO41,装备!$B:$Q,13,0),0)</f>
        <v>0</v>
      </c>
      <c r="DR41" s="304">
        <f>IFERROR(VLOOKUP($AO41,装备!$B:$Q,14,0),0)</f>
        <v>0</v>
      </c>
      <c r="DS41" s="304">
        <f>IFERROR(VLOOKUP($AO41,装备!$B:$Q,16,0),0)</f>
        <v>0</v>
      </c>
      <c r="DT41" s="304">
        <f>IFERROR(VLOOKUP($AO41,装备!$B:$Q,5,0),0)</f>
        <v>0</v>
      </c>
    </row>
    <row r="42" spans="1:124" hidden="1">
      <c r="A42" s="301">
        <f>未改造舰娘!$A38</f>
        <v>10003712</v>
      </c>
      <c r="B42" s="354" t="s">
        <v>619</v>
      </c>
      <c r="C42" s="323"/>
      <c r="D42" s="323">
        <f t="shared" si="0"/>
        <v>110</v>
      </c>
      <c r="E42" s="303">
        <f>未改造舰娘!$C38</f>
        <v>3</v>
      </c>
      <c r="F42" s="304" t="str">
        <f>未改造舰娘!$D38</f>
        <v>重巡</v>
      </c>
      <c r="G42" s="304" t="str">
        <f>未改造舰娘!$E38</f>
        <v>中型</v>
      </c>
      <c r="H42" s="304" t="str">
        <f>未改造舰娘!$F38</f>
        <v>护卫舰</v>
      </c>
      <c r="I42" s="460">
        <f>未改造舰娘!$AR38</f>
        <v>3</v>
      </c>
      <c r="J42" s="304" t="str">
        <f>未改造舰娘!$G38</f>
        <v>德国</v>
      </c>
      <c r="K42" s="312">
        <f>未改造舰娘!$H38+(BV42+CI42+CV42+DI42)*$C$2</f>
        <v>52</v>
      </c>
      <c r="L42" s="304">
        <f>未改造舰娘!$I38</f>
        <v>0</v>
      </c>
      <c r="M42" s="304">
        <f>未改造舰娘!$J38</f>
        <v>2</v>
      </c>
      <c r="N42" s="518">
        <f>未改造舰娘!$K38</f>
        <v>2</v>
      </c>
      <c r="O42" s="304">
        <f>未改造舰娘!$L38+((CE42+CR42+DE42+DR42)*$C$2)</f>
        <v>15</v>
      </c>
      <c r="P42" s="304" t="str">
        <f>IF($C$2=1,(IF(ISERROR(FIND("超长",未改造舰娘!$M38&amp;CC42&amp;CP42&amp;DC42&amp;DP42,1)),IF(ISERROR(FIND("长",未改造舰娘!$M38&amp;CC42&amp;CP42&amp;DC42&amp;DP42,1)),IF(ISERROR(FIND("中",未改造舰娘!$M38&amp;CC42&amp;CP42&amp;DC42&amp;DP42,1)),IF(ISERROR(FIND("短",未改造舰娘!$M38&amp;CC42&amp;CP42&amp;DC42&amp;DP42,1)),IF(ISERROR(FIND("无",未改造舰娘!$M38&amp;CC42&amp;CP42&amp;DC42&amp;DP42,1)),0,"无"),"短"),"中"),"长"),"超长")),未改造舰娘!$M38)</f>
        <v>中</v>
      </c>
      <c r="Q42" s="303">
        <f>未改造舰娘!$N38</f>
        <v>32.5</v>
      </c>
      <c r="R42" s="304">
        <f>(未改造舰娘!$P38)+(未改造舰娘!$Q38)*$C$3+((BW42+CJ42+CW42+DJ42)*$C$2)</f>
        <v>56</v>
      </c>
      <c r="S42" s="304">
        <f>(未改造舰娘!$R38)+(未改造舰娘!$S38)*$C$3+((BY42+CL42+CY42+DL42)*$C$2)</f>
        <v>55</v>
      </c>
      <c r="T42" s="304">
        <f>(未改造舰娘!$T38)+(未改造舰娘!$U38)*$C$3+((BX42+CK42+CX42+DK42)*$C$2)</f>
        <v>48</v>
      </c>
      <c r="U42" s="304">
        <f>(未改造舰娘!$V38)+(未改造舰娘!$W38)*$C$3+((CG42+CT42+DG42+DT42)*$C$2)</f>
        <v>52</v>
      </c>
      <c r="V42" s="305">
        <f>INT((((未改造舰娘!$Y38)-(未改造舰娘!$X38))*(((IF(D42=0,C42,D42))-1)/99))+未改造舰娘!$X38)+((CB42+CO42+DB42+DO42)*$C$2)</f>
        <v>91</v>
      </c>
      <c r="W42" s="304">
        <f>INT((((未改造舰娘!$AA38)-(未改造舰娘!$Z38))*(((IF(D42=0,C42,D42))-1)/99))+未改造舰娘!$Z38)+((CD42+CQ42+DD42+DQ42)*$C$2)</f>
        <v>74</v>
      </c>
      <c r="X42" s="304">
        <f>INT((((未改造舰娘!$AC38)-(未改造舰娘!$AB38))*(((IF(D42=0,C42,D42))-1)/99))+未改造舰娘!$AB38)+((CA42+CN42+DA42+DN42)*$C$2)</f>
        <v>52</v>
      </c>
      <c r="Y42" s="303">
        <f>INT((((未改造舰娘!$AE38)-(未改造舰娘!$AD38))*(((IF(D42=0,C42,D42))-1)/99))+未改造舰娘!$AD38)+((BZ42+CM42+CZ42+DM42)*$C$2)</f>
        <v>0</v>
      </c>
      <c r="Z42" s="474">
        <f>IF(未改造舰娘!$AF38=0,"",未改造舰娘!$AF38)</f>
        <v>3</v>
      </c>
      <c r="AA42" s="304">
        <f>IF(未改造舰娘!$AG38="","",未改造舰娘!$AG38)</f>
        <v>3</v>
      </c>
      <c r="AB42" s="304">
        <f>IF(未改造舰娘!$AH38="","",未改造舰娘!$AH38)</f>
        <v>3</v>
      </c>
      <c r="AC42" s="304" t="str">
        <f>IF(未改造舰娘!$AI38="","",未改造舰娘!$AI38)</f>
        <v/>
      </c>
      <c r="AD42" s="304">
        <f>IF(未改造舰娘!$AJ38="","",未改造舰娘!$AJ38)</f>
        <v>9</v>
      </c>
      <c r="AE42" s="305">
        <f>IF(未改造舰娘!$AK38="","",未改造舰娘!$AK38)</f>
        <v>30</v>
      </c>
      <c r="AF42" s="304">
        <f>IF(未改造舰娘!$AL38="","",未改造舰娘!$AL38)</f>
        <v>100</v>
      </c>
      <c r="AG42" s="304">
        <f>IF(未改造舰娘!$AM38="","",未改造舰娘!$AM38)</f>
        <v>100</v>
      </c>
      <c r="AH42" s="304">
        <f>IF(未改造舰娘!$AN38="","",未改造舰娘!$AN38)</f>
        <v>200</v>
      </c>
      <c r="AI42" s="304" t="str">
        <f>IF(未改造舰娘!$AO38="","",未改造舰娘!$AO38)</f>
        <v/>
      </c>
      <c r="AJ42" s="304" t="str">
        <f>IF(未改造舰娘!$AP38="","",未改造舰娘!$AP38)</f>
        <v>巡洋核心</v>
      </c>
      <c r="AK42" s="303">
        <f>IF(未改造舰娘!$AQ38="","",未改造舰娘!$AQ38)</f>
        <v>6</v>
      </c>
      <c r="AL42" s="306" t="str">
        <f>IF(未改造舰娘!$AS38="","",未改造舰娘!$AS38)</f>
        <v>G国双联203毫米炮</v>
      </c>
      <c r="AM42" s="306" t="str">
        <f>IF(未改造舰娘!$AT38="","",未改造舰娘!$AT38)</f>
        <v/>
      </c>
      <c r="AN42" s="306" t="str">
        <f>IF(未改造舰娘!$AU38="","",未改造舰娘!$AU38)</f>
        <v/>
      </c>
      <c r="AO42" s="306" t="str">
        <f>IF(未改造舰娘!$AV38="","",未改造舰娘!$AV38)</f>
        <v/>
      </c>
      <c r="AP42" s="307" t="str">
        <f>IF(未改造舰娘!$AW38="","",未改造舰娘!$AW38)</f>
        <v/>
      </c>
      <c r="AQ42" s="308" t="str">
        <f>IF(未改造舰娘!$AX38="","",未改造舰娘!$AX38)</f>
        <v/>
      </c>
      <c r="AR42" s="304">
        <f>IF(未改造舰娘!$AY38="","",未改造舰娘!$AY38)</f>
        <v>35</v>
      </c>
      <c r="AS42" s="304">
        <f>IF(未改造舰娘!$AZ38="","",未改造舰娘!$AZ38)</f>
        <v>65</v>
      </c>
      <c r="AT42" s="304">
        <f>IF(未改造舰娘!$BA38="","",未改造舰娘!$BA38)</f>
        <v>1.28</v>
      </c>
      <c r="AU42" s="304">
        <f>IF(未改造舰娘!$BB38="","",未改造舰娘!$BB38)</f>
        <v>2.64</v>
      </c>
      <c r="AV42" s="305">
        <f>IF((未改造舰娘!$BG38+未改造舰娘!$BK38*$C$4)=0,"",(未改造舰娘!$BG38+未改造舰娘!$BK38*$C$4))</f>
        <v>30</v>
      </c>
      <c r="AW42" s="304">
        <f>IF((未改造舰娘!$BH38+未改造舰娘!$BL38*$C$4)=0,"",(未改造舰娘!$BH38+未改造舰娘!$BL38*$C$4))</f>
        <v>43</v>
      </c>
      <c r="AX42" s="304">
        <f>IF((未改造舰娘!$BI38+未改造舰娘!$BM38*$C$4)=0,"",(未改造舰娘!$BI38+未改造舰娘!$BM38*$C$4))</f>
        <v>34</v>
      </c>
      <c r="AY42" s="303" t="str">
        <f>IF((未改造舰娘!$BJ38+未改造舰娘!$BN38*$C$4)=0,"",(未改造舰娘!$BJ38+未改造舰娘!$BN38*$C$4))</f>
        <v/>
      </c>
      <c r="AZ42" s="500">
        <f>IF(未改造舰娘!BC38="","",未改造舰娘!BC38)</f>
        <v>36</v>
      </c>
      <c r="BA42" s="500">
        <f>IF(未改造舰娘!BD38="","",未改造舰娘!BD38)</f>
        <v>10</v>
      </c>
      <c r="BB42" s="500">
        <f>IF(未改造舰娘!BE38="","",未改造舰娘!BE38)</f>
        <v>20</v>
      </c>
      <c r="BC42" s="498">
        <f>IF(未改造舰娘!BF38="","",未改造舰娘!BF38)</f>
        <v>11</v>
      </c>
      <c r="BD42" s="67" t="s">
        <v>1270</v>
      </c>
      <c r="BE42" s="506"/>
      <c r="BF42" s="306" t="str">
        <f>IF(未改造舰娘!$BQ38="","",未改造舰娘!$BQ38)</f>
        <v>3-2-DEG,3-3-CDEFGHJK,3-4-ABCDGHIJ,4-2-CDFGHIJ,4-3-CEFGH,4-4-ABCDEHIKL,5-1-ABCDEFGH,5-2-ABCDEFGHIJ,5-3-ABCEFGH,5-4-ABCDEGH,5-5-ABCDEFGHI,6-1-ABCDEFGHIK,6-2-ABCDEFGHIJKLM,6-3-ABCDEFHJ,6-4-ABCDEFGHIKL,7-2-ABDEFGHJKLM,7-3-ABCDEFGHIKLN,7-4-ABCDEFIJKLM,7-5-ABCDEFGHIJKLMOQ,8-2-ABCDEFGHIJKLM</v>
      </c>
      <c r="BG42" s="306" t="str">
        <f>IF(未改造舰娘!$BR38="","",未改造舰娘!$BR38)</f>
        <v>极地奏鸣曲 Ex-1-ABCDEFGHIJKBCDEFGHIJKM,Ex-1-2-ABCDEHIKL,Ex-2-1-ACDEFGHJ,Ex-2-2-ABCEFGH,Ex-2-3-ABCDEFGHI,Ex-3-ABCDEFGHIJKLMNOPQABDEFGHIJKLMNO,Ex-3-1-ABCDEFGHIK,Ex-3-2-ABCDEFGIJMDEGHJK,Ex-3-3-ABDEFHJACDHIJ,Ex-3-4-ABCDEFGHIKL,Ex-4-ABCDEFGHIJKMNOP,Ex-4-2-ADEFGHKLM,Ex-4-3-ABCDEFGHILNABCDEFHIJKM,Ex-4-4-ABCDEFIJKLMABCDEFGHIJKL,Ex-4-5-ABCDEFGHIJKLMOQ；女武神行动 Ex-1-BDEF,Ex-3-BCDEGHIJKLM,Ex-4-ABCDEGHKMNOP,Ex-5-ABCDEFG,Ex-7-ABCDEGHIJKLM,Ex-8-ABCDEFGHJKMNOP；未命名 Ex-1-CDEFGHIJKLM,Ex-2-BCDEFGHIJKNO,Ex-3-BCEGHIJKLMNOPQRS,Ex-4-ABCDEIJKLMNOPQRST,Ex-5-ABCDEFGHIJKLMNOPQRS,Ex-6-ABCDEFGHIJKLMNOPQRTUVβ,Ex-7-ABCDEFGHJKLM,Ex-8-ABCDEFGHIJKNO,Ex-9-BCEGHIJKLMNOPQRS,Ex-10-ABCDEIJKLMNOPQRST,Ex-11-ABCDEFGHIJKLMNOPQRS,Ex-12-ABCDEFGHIJKLMNOPQRTUVβ；中间岛战役 Ex-6-BDE,Ex-8-BCDEJL,Ex-9-ABCDFGHK；两周年活动 帕斯塔战役-ACDEFMOPUV；决战无畏之海 Ex-1-ABCFGHI,Ex-3-ABDEFGHIJKM,Ex-3.5-ABCDEGIJL</v>
      </c>
      <c r="BH42" s="306"/>
      <c r="BU42" s="304">
        <f>IFERROR(VLOOKUP(AL42,装备!$B:$C,2,0),0)</f>
        <v>4</v>
      </c>
      <c r="BV42" s="304">
        <f>IFERROR(VLOOKUP($AL42,装备!$B:$Q,5,0),0)</f>
        <v>0</v>
      </c>
      <c r="BW42" s="304">
        <f>IFERROR(VLOOKUP($AL42,装备!$B:$Q,6,0),0)</f>
        <v>7</v>
      </c>
      <c r="BX42" s="304">
        <f>IFERROR(VLOOKUP($AL42,装备!$B:$Q,7,0),0)</f>
        <v>0</v>
      </c>
      <c r="BY42" s="304">
        <f>IFERROR(VLOOKUP($AL42,装备!$B:$Q,8,0),0)</f>
        <v>0</v>
      </c>
      <c r="BZ42" s="304">
        <f>IFERROR(VLOOKUP($AL42,装备!$B:$Q,9,0),0)</f>
        <v>0</v>
      </c>
      <c r="CA42" s="304">
        <f>IFERROR(VLOOKUP($AL42,装备!$B:$Q,10,0),0)</f>
        <v>0</v>
      </c>
      <c r="CB42" s="304">
        <f>IFERROR(VLOOKUP($AL42,装备!$B:$Q,11,0),0)</f>
        <v>3</v>
      </c>
      <c r="CC42" s="304" t="str">
        <f>IFERROR(VLOOKUP($AL42,装备!$B:$Q,12,0),0)</f>
        <v>中</v>
      </c>
      <c r="CD42" s="304">
        <f>IFERROR(VLOOKUP($AL42,装备!$B:$Q,13,0),0)</f>
        <v>0</v>
      </c>
      <c r="CE42" s="304">
        <f>IFERROR(VLOOKUP($AL42,装备!$B:$Q,14,0),0)</f>
        <v>0</v>
      </c>
      <c r="CF42" s="304">
        <f>IFERROR(VLOOKUP($AL42,装备!$B:$Q,16,0),0)</f>
        <v>0</v>
      </c>
      <c r="CG42" s="304">
        <f>IFERROR(VLOOKUP($AL42,装备!$B:$Q,5,0),0)</f>
        <v>0</v>
      </c>
      <c r="CH42" s="304">
        <f>IFERROR(VLOOKUP(AM42,装备!$B:$C,2,0),0)</f>
        <v>0</v>
      </c>
      <c r="CI42" s="304">
        <f>IFERROR(VLOOKUP($AM42,装备!$B:$Q,5,0),0)</f>
        <v>0</v>
      </c>
      <c r="CJ42" s="304">
        <f>IFERROR(VLOOKUP($AM42,装备!$B:$Q,6,0),0)</f>
        <v>0</v>
      </c>
      <c r="CK42" s="304">
        <f>IFERROR(VLOOKUP($AM42,装备!$B:$Q,7,0),0)</f>
        <v>0</v>
      </c>
      <c r="CL42" s="304">
        <f>IFERROR(VLOOKUP($AM42,装备!$B:$Q,8,0),0)</f>
        <v>0</v>
      </c>
      <c r="CM42" s="304">
        <f>IFERROR(VLOOKUP($AM42,装备!$B:$Q,9,0),0)</f>
        <v>0</v>
      </c>
      <c r="CN42" s="304">
        <f>IFERROR(VLOOKUP($AM42,装备!$B:$Q,10,0),0)</f>
        <v>0</v>
      </c>
      <c r="CO42" s="304">
        <f>IFERROR(VLOOKUP($AM42,装备!$B:$Q,11,0),0)</f>
        <v>0</v>
      </c>
      <c r="CP42" s="304">
        <f>IFERROR(VLOOKUP($AM42,装备!$B:$Q,12,0),0)</f>
        <v>0</v>
      </c>
      <c r="CQ42" s="304">
        <f>IFERROR(VLOOKUP($AM42,装备!$B:$Q,13,0),0)</f>
        <v>0</v>
      </c>
      <c r="CR42" s="304">
        <f>IFERROR(VLOOKUP($AM42,装备!$B:$Q,14,0),0)</f>
        <v>0</v>
      </c>
      <c r="CS42" s="304">
        <f>IFERROR(VLOOKUP($AM42,装备!$B:$Q,16,0),0)</f>
        <v>0</v>
      </c>
      <c r="CT42" s="304">
        <f>IFERROR(VLOOKUP($AM42,装备!$B:$Q,5,0),0)</f>
        <v>0</v>
      </c>
      <c r="CU42" s="304">
        <f>IFERROR(VLOOKUP(AN42,装备!$B:$C,2,0),0)</f>
        <v>0</v>
      </c>
      <c r="CV42" s="304">
        <f>IFERROR(VLOOKUP($AN42,装备!$B:$Q,5,0),0)</f>
        <v>0</v>
      </c>
      <c r="CW42" s="304">
        <f>IFERROR(VLOOKUP($AN42,装备!$B:$Q,6,0),0)</f>
        <v>0</v>
      </c>
      <c r="CX42" s="304">
        <f>IFERROR(VLOOKUP($AN42,装备!$B:$Q,7,0),0)</f>
        <v>0</v>
      </c>
      <c r="CY42" s="304">
        <f>IFERROR(VLOOKUP($AN42,装备!$B:$Q,8,0),0)</f>
        <v>0</v>
      </c>
      <c r="CZ42" s="304">
        <f>IFERROR(VLOOKUP($AN42,装备!$B:$Q,9,0),0)</f>
        <v>0</v>
      </c>
      <c r="DA42" s="304">
        <f>IFERROR(VLOOKUP($AN42,装备!$B:$Q,10,0),0)</f>
        <v>0</v>
      </c>
      <c r="DB42" s="304">
        <f>IFERROR(VLOOKUP($AN42,装备!$B:$Q,11,0),0)</f>
        <v>0</v>
      </c>
      <c r="DC42" s="304">
        <f>IFERROR(VLOOKUP($AN42,装备!$B:$Q,12,0),0)</f>
        <v>0</v>
      </c>
      <c r="DD42" s="304">
        <f>IFERROR(VLOOKUP($AN42,装备!$B:$Q,13,0),0)</f>
        <v>0</v>
      </c>
      <c r="DE42" s="304">
        <f>IFERROR(VLOOKUP($AN42,装备!$B:$Q,14,0),0)</f>
        <v>0</v>
      </c>
      <c r="DF42" s="304">
        <f>IFERROR(VLOOKUP($AN42,装备!$B:$Q,16,0),0)</f>
        <v>0</v>
      </c>
      <c r="DG42" s="304">
        <f>IFERROR(VLOOKUP($AN42,装备!$B:$Q,5,0),0)</f>
        <v>0</v>
      </c>
      <c r="DH42" s="304">
        <f>IFERROR(VLOOKUP(AO42,装备!$B:$C,2,0),0)</f>
        <v>0</v>
      </c>
      <c r="DI42" s="304">
        <f>IFERROR(VLOOKUP($AO42,装备!$B:$Q,5,0),0)</f>
        <v>0</v>
      </c>
      <c r="DJ42" s="304">
        <f>IFERROR(VLOOKUP($AO42,装备!$B:$Q,6,0),0)</f>
        <v>0</v>
      </c>
      <c r="DK42" s="304">
        <f>IFERROR(VLOOKUP($AO42,装备!$B:$Q,7,0),0)</f>
        <v>0</v>
      </c>
      <c r="DL42" s="304">
        <f>IFERROR(VLOOKUP($AO42,装备!$B:$Q,8,0),0)</f>
        <v>0</v>
      </c>
      <c r="DM42" s="304">
        <f>IFERROR(VLOOKUP($AO42,装备!$B:$Q,9,0),0)</f>
        <v>0</v>
      </c>
      <c r="DN42" s="304">
        <f>IFERROR(VLOOKUP($AO42,装备!$B:$Q,10,0),0)</f>
        <v>0</v>
      </c>
      <c r="DO42" s="304">
        <f>IFERROR(VLOOKUP($AO42,装备!$B:$Q,11,0),0)</f>
        <v>0</v>
      </c>
      <c r="DP42" s="304">
        <f>IFERROR(VLOOKUP($AO42,装备!$B:$Q,12,0),0)</f>
        <v>0</v>
      </c>
      <c r="DQ42" s="304">
        <f>IFERROR(VLOOKUP($AO42,装备!$B:$Q,13,0),0)</f>
        <v>0</v>
      </c>
      <c r="DR42" s="304">
        <f>IFERROR(VLOOKUP($AO42,装备!$B:$Q,14,0),0)</f>
        <v>0</v>
      </c>
      <c r="DS42" s="304">
        <f>IFERROR(VLOOKUP($AO42,装备!$B:$Q,16,0),0)</f>
        <v>0</v>
      </c>
      <c r="DT42" s="304">
        <f>IFERROR(VLOOKUP($AO42,装备!$B:$Q,5,0),0)</f>
        <v>0</v>
      </c>
    </row>
    <row r="43" spans="1:124" hidden="1">
      <c r="A43" s="301">
        <f>未改造舰娘!$A39</f>
        <v>10003812</v>
      </c>
      <c r="B43" s="354" t="s">
        <v>49</v>
      </c>
      <c r="C43" s="323"/>
      <c r="D43" s="323">
        <f t="shared" si="0"/>
        <v>110</v>
      </c>
      <c r="E43" s="303">
        <f>未改造舰娘!$C39</f>
        <v>5</v>
      </c>
      <c r="F43" s="304" t="str">
        <f>未改造舰娘!$D39</f>
        <v>重巡</v>
      </c>
      <c r="G43" s="304" t="str">
        <f>未改造舰娘!$E39</f>
        <v>中型</v>
      </c>
      <c r="H43" s="304" t="str">
        <f>未改造舰娘!$F39</f>
        <v>护卫舰</v>
      </c>
      <c r="I43" s="460">
        <f>未改造舰娘!$AR39</f>
        <v>3</v>
      </c>
      <c r="J43" s="304" t="str">
        <f>未改造舰娘!$G39</f>
        <v>德国</v>
      </c>
      <c r="K43" s="312">
        <f>未改造舰娘!$H39+(BV43+CI43+CV43+DI43)*$C$2</f>
        <v>54</v>
      </c>
      <c r="L43" s="304">
        <f>未改造舰娘!$I39</f>
        <v>2</v>
      </c>
      <c r="M43" s="304">
        <f>未改造舰娘!$J39</f>
        <v>2</v>
      </c>
      <c r="N43" s="518">
        <f>未改造舰娘!$K39</f>
        <v>2</v>
      </c>
      <c r="O43" s="304">
        <f>未改造舰娘!$L39+((CE43+CR43+DE43+DR43)*$C$2)</f>
        <v>25</v>
      </c>
      <c r="P43" s="304" t="str">
        <f>IF($C$2=1,(IF(ISERROR(FIND("超长",未改造舰娘!$M39&amp;CC43&amp;CP43&amp;DC43&amp;DP43,1)),IF(ISERROR(FIND("长",未改造舰娘!$M39&amp;CC43&amp;CP43&amp;DC43&amp;DP43,1)),IF(ISERROR(FIND("中",未改造舰娘!$M39&amp;CC43&amp;CP43&amp;DC43&amp;DP43,1)),IF(ISERROR(FIND("短",未改造舰娘!$M39&amp;CC43&amp;CP43&amp;DC43&amp;DP43,1)),IF(ISERROR(FIND("无",未改造舰娘!$M39&amp;CC43&amp;CP43&amp;DC43&amp;DP43,1)),0,"无"),"短"),"中"),"长"),"超长")),未改造舰娘!$M39)</f>
        <v>中</v>
      </c>
      <c r="Q43" s="303">
        <f>未改造舰娘!$N39</f>
        <v>32</v>
      </c>
      <c r="R43" s="304">
        <f>(未改造舰娘!$P39)+(未改造舰娘!$Q39)*$C$3+((BW43+CJ43+CW43+DJ43)*$C$2)</f>
        <v>56</v>
      </c>
      <c r="S43" s="304">
        <f>(未改造舰娘!$R39)+(未改造舰娘!$S39)*$C$3+((BY43+CL43+CY43+DL43)*$C$2)</f>
        <v>55</v>
      </c>
      <c r="T43" s="304">
        <f>(未改造舰娘!$T39)+(未改造舰娘!$U39)*$C$3+((BX43+CK43+CX43+DK43)*$C$2)</f>
        <v>51</v>
      </c>
      <c r="U43" s="304">
        <f>(未改造舰娘!$V39)+(未改造舰娘!$W39)*$C$3+((CG43+CT43+DG43+DT43)*$C$2)</f>
        <v>52</v>
      </c>
      <c r="V43" s="305">
        <f>INT((((未改造舰娘!$Y39)-(未改造舰娘!$X39))*(((IF(D43=0,C43,D43))-1)/99))+未改造舰娘!$X39)+((CB43+CO43+DB43+DO43)*$C$2)</f>
        <v>93</v>
      </c>
      <c r="W43" s="304">
        <f>INT((((未改造舰娘!$AA39)-(未改造舰娘!$Z39))*(((IF(D43=0,C43,D43))-1)/99))+未改造舰娘!$Z39)+((CD43+CQ43+DD43+DQ43)*$C$2)</f>
        <v>74</v>
      </c>
      <c r="X43" s="304">
        <f>INT((((未改造舰娘!$AC39)-(未改造舰娘!$AB39))*(((IF(D43=0,C43,D43))-1)/99))+未改造舰娘!$AB39)+((CA43+CN43+DA43+DN43)*$C$2)</f>
        <v>52</v>
      </c>
      <c r="Y43" s="303">
        <f>INT((((未改造舰娘!$AE39)-(未改造舰娘!$AD39))*(((IF(D43=0,C43,D43))-1)/99))+未改造舰娘!$AD39)+((BZ43+CM43+CZ43+DM43)*$C$2)</f>
        <v>0</v>
      </c>
      <c r="Z43" s="474">
        <f>IF(未改造舰娘!$AF39=0,"",未改造舰娘!$AF39)</f>
        <v>3</v>
      </c>
      <c r="AA43" s="304">
        <f>IF(未改造舰娘!$AG39="","",未改造舰娘!$AG39)</f>
        <v>3</v>
      </c>
      <c r="AB43" s="304">
        <f>IF(未改造舰娘!$AH39="","",未改造舰娘!$AH39)</f>
        <v>3</v>
      </c>
      <c r="AC43" s="304" t="str">
        <f>IF(未改造舰娘!$AI39="","",未改造舰娘!$AI39)</f>
        <v/>
      </c>
      <c r="AD43" s="304">
        <f>IF(未改造舰娘!$AJ39="","",未改造舰娘!$AJ39)</f>
        <v>9</v>
      </c>
      <c r="AE43" s="305">
        <f>IF(未改造舰娘!$AK39="","",未改造舰娘!$AK39)</f>
        <v>30</v>
      </c>
      <c r="AF43" s="304">
        <f>IF(未改造舰娘!$AL39="","",未改造舰娘!$AL39)</f>
        <v>100</v>
      </c>
      <c r="AG43" s="304">
        <f>IF(未改造舰娘!$AM39="","",未改造舰娘!$AM39)</f>
        <v>100</v>
      </c>
      <c r="AH43" s="304">
        <f>IF(未改造舰娘!$AN39="","",未改造舰娘!$AN39)</f>
        <v>200</v>
      </c>
      <c r="AI43" s="304" t="str">
        <f>IF(未改造舰娘!$AO39="","",未改造舰娘!$AO39)</f>
        <v/>
      </c>
      <c r="AJ43" s="304" t="str">
        <f>IF(未改造舰娘!$AP39="","",未改造舰娘!$AP39)</f>
        <v>巡洋核心</v>
      </c>
      <c r="AK43" s="303">
        <f>IF(未改造舰娘!$AQ39="","",未改造舰娘!$AQ39)</f>
        <v>6</v>
      </c>
      <c r="AL43" s="306" t="str">
        <f>IF(未改造舰娘!$AS39="","",未改造舰娘!$AS39)</f>
        <v>G国双联203毫米炮</v>
      </c>
      <c r="AM43" s="306" t="str">
        <f>IF(未改造舰娘!$AT39="","",未改造舰娘!$AT39)</f>
        <v/>
      </c>
      <c r="AN43" s="306" t="str">
        <f>IF(未改造舰娘!$AU39="","",未改造舰娘!$AU39)</f>
        <v/>
      </c>
      <c r="AO43" s="306" t="str">
        <f>IF(未改造舰娘!$AV39="","",未改造舰娘!$AV39)</f>
        <v/>
      </c>
      <c r="AP43" s="307" t="str">
        <f>IF(未改造舰娘!$AW39="","",未改造舰娘!$AW39)</f>
        <v/>
      </c>
      <c r="AQ43" s="308" t="str">
        <f>IF(未改造舰娘!$AX39="","",未改造舰娘!$AX39)</f>
        <v/>
      </c>
      <c r="AR43" s="304">
        <f>IF(未改造舰娘!$AY39="","",未改造舰娘!$AY39)</f>
        <v>35</v>
      </c>
      <c r="AS43" s="304">
        <f>IF(未改造舰娘!$AZ39="","",未改造舰娘!$AZ39)</f>
        <v>65</v>
      </c>
      <c r="AT43" s="304">
        <f>IF(未改造舰娘!$BA39="","",未改造舰娘!$BA39)</f>
        <v>1.28</v>
      </c>
      <c r="AU43" s="304">
        <f>IF(未改造舰娘!$BB39="","",未改造舰娘!$BB39)</f>
        <v>2.64</v>
      </c>
      <c r="AV43" s="305">
        <f>IF((未改造舰娘!$BG39+未改造舰娘!$BK39*$C$4)=0,"",(未改造舰娘!$BG39+未改造舰娘!$BK39*$C$4))</f>
        <v>30</v>
      </c>
      <c r="AW43" s="304">
        <f>IF((未改造舰娘!$BH39+未改造舰娘!$BL39*$C$4)=0,"",(未改造舰娘!$BH39+未改造舰娘!$BL39*$C$4))</f>
        <v>43</v>
      </c>
      <c r="AX43" s="304">
        <f>IF((未改造舰娘!$BI39+未改造舰娘!$BM39*$C$4)=0,"",(未改造舰娘!$BI39+未改造舰娘!$BM39*$C$4))</f>
        <v>34</v>
      </c>
      <c r="AY43" s="303" t="str">
        <f>IF((未改造舰娘!$BJ39+未改造舰娘!$BN39*$C$4)=0,"",(未改造舰娘!$BJ39+未改造舰娘!$BN39*$C$4))</f>
        <v/>
      </c>
      <c r="AZ43" s="500">
        <f>IF(未改造舰娘!BC39="","",未改造舰娘!BC39)</f>
        <v>36</v>
      </c>
      <c r="BA43" s="500">
        <f>IF(未改造舰娘!BD39="","",未改造舰娘!BD39)</f>
        <v>10</v>
      </c>
      <c r="BB43" s="500">
        <f>IF(未改造舰娘!BE39="","",未改造舰娘!BE39)</f>
        <v>21</v>
      </c>
      <c r="BC43" s="498">
        <f>IF(未改造舰娘!BF39="","",未改造舰娘!BF39)</f>
        <v>11</v>
      </c>
      <c r="BD43" s="67" t="s">
        <v>1273</v>
      </c>
      <c r="BE43" s="506">
        <v>6.25E-2</v>
      </c>
      <c r="BF43" s="306" t="str">
        <f>IF(未改造舰娘!$BQ39="","",未改造舰娘!$BQ39)</f>
        <v>2-4-CDEGHIJL,3-2-ABCDEG,3-4-ABCDGHIJ,4-1-ABCDEFIJ,4-3-CEFGH,4-4-ABCDEHIKL,5-1-ABCDEFGH,5-2-ABCDEFGHIJ,5-3-ABCEFGH,5-4-ABCDEGH,5-5-ABCDEFGHI,6-1-ABCDEFGHIK,6-2-ABCDEFGHIJKLM,6-3-ABCDEFHJ,6-4-ABCDEFGHIKL,7-1-ABCDFGHIJKLMN,7-2-ABDEFGHJKLM,7-3-ABCDEFGHIKLN,7-4-ABCDEFIJKLM,7-5-ABCDEFGHIJKLMOQ,8-2-M</v>
      </c>
      <c r="BG43" s="306" t="str">
        <f>IF(未改造舰娘!$BR39="","",未改造舰娘!$BR39)</f>
        <v>极地奏鸣曲 Ex-1-1-ABCDEFIJ,Ex-1-2-ABCDEHIKL,Ex-2-LNNO,Ex-2-1-ABCDEFGHIJ,Ex-2-2-ABCEFGH,Ex-2-3-ABDEFGHICDEGHJL,Ex-3-CDEFGIJKMOPQ,Ex-3-1-ABCDEFGHIK,Ex-3-2-ABCDEFGIJM,Ex-3-3-ABCDEFHJACDHIJ,Ex-3-4-ABCDEFGHIKL,Ex-4-CEFGJKMNOP,Ex-4-1-ABCDFGHIJKLMN,Ex-4-2-ABDEFGHKLM,Ex-4-3-ABCDEFGHIKLNM,Ex-4-4-ABCDEFIJKLM,Ex-4-5-ABCDEFGHIJKLMQ；女武神行动 Ex-2-K,Ex-3-L,Ex-6-BCDEFHI,Ex-7-B,Ex-8-CDEGHJMNOP；未命名 Ex-5-RS,Ex-9-S,Ex-10-T,Ex-11-RS,Ex-12-BCDEFGIJKLMNOPQRTUV；中间岛战役 Ex-8-L；两周年活动 帕斯塔战役-MOPV,女武神行动-DEMNP；决战无畏之海 Ex-1-BCFGH,Ex-2-DFGHJKM,Ex-3-BDEFM,Ex-5-ABCDEFGJMP,Ex-6-BCDFGHJKLMNOQ；所罗门之晓 Ex-10-R</v>
      </c>
      <c r="BH43" s="306"/>
      <c r="BU43" s="304">
        <f>IFERROR(VLOOKUP(AL43,装备!$B:$C,2,0),0)</f>
        <v>4</v>
      </c>
      <c r="BV43" s="304">
        <f>IFERROR(VLOOKUP($AL43,装备!$B:$Q,5,0),0)</f>
        <v>0</v>
      </c>
      <c r="BW43" s="304">
        <f>IFERROR(VLOOKUP($AL43,装备!$B:$Q,6,0),0)</f>
        <v>7</v>
      </c>
      <c r="BX43" s="304">
        <f>IFERROR(VLOOKUP($AL43,装备!$B:$Q,7,0),0)</f>
        <v>0</v>
      </c>
      <c r="BY43" s="304">
        <f>IFERROR(VLOOKUP($AL43,装备!$B:$Q,8,0),0)</f>
        <v>0</v>
      </c>
      <c r="BZ43" s="304">
        <f>IFERROR(VLOOKUP($AL43,装备!$B:$Q,9,0),0)</f>
        <v>0</v>
      </c>
      <c r="CA43" s="304">
        <f>IFERROR(VLOOKUP($AL43,装备!$B:$Q,10,0),0)</f>
        <v>0</v>
      </c>
      <c r="CB43" s="304">
        <f>IFERROR(VLOOKUP($AL43,装备!$B:$Q,11,0),0)</f>
        <v>3</v>
      </c>
      <c r="CC43" s="304" t="str">
        <f>IFERROR(VLOOKUP($AL43,装备!$B:$Q,12,0),0)</f>
        <v>中</v>
      </c>
      <c r="CD43" s="304">
        <f>IFERROR(VLOOKUP($AL43,装备!$B:$Q,13,0),0)</f>
        <v>0</v>
      </c>
      <c r="CE43" s="304">
        <f>IFERROR(VLOOKUP($AL43,装备!$B:$Q,14,0),0)</f>
        <v>0</v>
      </c>
      <c r="CF43" s="304">
        <f>IFERROR(VLOOKUP($AL43,装备!$B:$Q,16,0),0)</f>
        <v>0</v>
      </c>
      <c r="CG43" s="304">
        <f>IFERROR(VLOOKUP($AL43,装备!$B:$Q,5,0),0)</f>
        <v>0</v>
      </c>
      <c r="CH43" s="304">
        <f>IFERROR(VLOOKUP(AM43,装备!$B:$C,2,0),0)</f>
        <v>0</v>
      </c>
      <c r="CI43" s="304">
        <f>IFERROR(VLOOKUP($AM43,装备!$B:$Q,5,0),0)</f>
        <v>0</v>
      </c>
      <c r="CJ43" s="304">
        <f>IFERROR(VLOOKUP($AM43,装备!$B:$Q,6,0),0)</f>
        <v>0</v>
      </c>
      <c r="CK43" s="304">
        <f>IFERROR(VLOOKUP($AM43,装备!$B:$Q,7,0),0)</f>
        <v>0</v>
      </c>
      <c r="CL43" s="304">
        <f>IFERROR(VLOOKUP($AM43,装备!$B:$Q,8,0),0)</f>
        <v>0</v>
      </c>
      <c r="CM43" s="304">
        <f>IFERROR(VLOOKUP($AM43,装备!$B:$Q,9,0),0)</f>
        <v>0</v>
      </c>
      <c r="CN43" s="304">
        <f>IFERROR(VLOOKUP($AM43,装备!$B:$Q,10,0),0)</f>
        <v>0</v>
      </c>
      <c r="CO43" s="304">
        <f>IFERROR(VLOOKUP($AM43,装备!$B:$Q,11,0),0)</f>
        <v>0</v>
      </c>
      <c r="CP43" s="304">
        <f>IFERROR(VLOOKUP($AM43,装备!$B:$Q,12,0),0)</f>
        <v>0</v>
      </c>
      <c r="CQ43" s="304">
        <f>IFERROR(VLOOKUP($AM43,装备!$B:$Q,13,0),0)</f>
        <v>0</v>
      </c>
      <c r="CR43" s="304">
        <f>IFERROR(VLOOKUP($AM43,装备!$B:$Q,14,0),0)</f>
        <v>0</v>
      </c>
      <c r="CS43" s="304">
        <f>IFERROR(VLOOKUP($AM43,装备!$B:$Q,16,0),0)</f>
        <v>0</v>
      </c>
      <c r="CT43" s="304">
        <f>IFERROR(VLOOKUP($AM43,装备!$B:$Q,5,0),0)</f>
        <v>0</v>
      </c>
      <c r="CU43" s="304">
        <f>IFERROR(VLOOKUP(AN43,装备!$B:$C,2,0),0)</f>
        <v>0</v>
      </c>
      <c r="CV43" s="304">
        <f>IFERROR(VLOOKUP($AN43,装备!$B:$Q,5,0),0)</f>
        <v>0</v>
      </c>
      <c r="CW43" s="304">
        <f>IFERROR(VLOOKUP($AN43,装备!$B:$Q,6,0),0)</f>
        <v>0</v>
      </c>
      <c r="CX43" s="304">
        <f>IFERROR(VLOOKUP($AN43,装备!$B:$Q,7,0),0)</f>
        <v>0</v>
      </c>
      <c r="CY43" s="304">
        <f>IFERROR(VLOOKUP($AN43,装备!$B:$Q,8,0),0)</f>
        <v>0</v>
      </c>
      <c r="CZ43" s="304">
        <f>IFERROR(VLOOKUP($AN43,装备!$B:$Q,9,0),0)</f>
        <v>0</v>
      </c>
      <c r="DA43" s="304">
        <f>IFERROR(VLOOKUP($AN43,装备!$B:$Q,10,0),0)</f>
        <v>0</v>
      </c>
      <c r="DB43" s="304">
        <f>IFERROR(VLOOKUP($AN43,装备!$B:$Q,11,0),0)</f>
        <v>0</v>
      </c>
      <c r="DC43" s="304">
        <f>IFERROR(VLOOKUP($AN43,装备!$B:$Q,12,0),0)</f>
        <v>0</v>
      </c>
      <c r="DD43" s="304">
        <f>IFERROR(VLOOKUP($AN43,装备!$B:$Q,13,0),0)</f>
        <v>0</v>
      </c>
      <c r="DE43" s="304">
        <f>IFERROR(VLOOKUP($AN43,装备!$B:$Q,14,0),0)</f>
        <v>0</v>
      </c>
      <c r="DF43" s="304">
        <f>IFERROR(VLOOKUP($AN43,装备!$B:$Q,16,0),0)</f>
        <v>0</v>
      </c>
      <c r="DG43" s="304">
        <f>IFERROR(VLOOKUP($AN43,装备!$B:$Q,5,0),0)</f>
        <v>0</v>
      </c>
      <c r="DH43" s="304">
        <f>IFERROR(VLOOKUP(AO43,装备!$B:$C,2,0),0)</f>
        <v>0</v>
      </c>
      <c r="DI43" s="304">
        <f>IFERROR(VLOOKUP($AO43,装备!$B:$Q,5,0),0)</f>
        <v>0</v>
      </c>
      <c r="DJ43" s="304">
        <f>IFERROR(VLOOKUP($AO43,装备!$B:$Q,6,0),0)</f>
        <v>0</v>
      </c>
      <c r="DK43" s="304">
        <f>IFERROR(VLOOKUP($AO43,装备!$B:$Q,7,0),0)</f>
        <v>0</v>
      </c>
      <c r="DL43" s="304">
        <f>IFERROR(VLOOKUP($AO43,装备!$B:$Q,8,0),0)</f>
        <v>0</v>
      </c>
      <c r="DM43" s="304">
        <f>IFERROR(VLOOKUP($AO43,装备!$B:$Q,9,0),0)</f>
        <v>0</v>
      </c>
      <c r="DN43" s="304">
        <f>IFERROR(VLOOKUP($AO43,装备!$B:$Q,10,0),0)</f>
        <v>0</v>
      </c>
      <c r="DO43" s="304">
        <f>IFERROR(VLOOKUP($AO43,装备!$B:$Q,11,0),0)</f>
        <v>0</v>
      </c>
      <c r="DP43" s="304">
        <f>IFERROR(VLOOKUP($AO43,装备!$B:$Q,12,0),0)</f>
        <v>0</v>
      </c>
      <c r="DQ43" s="304">
        <f>IFERROR(VLOOKUP($AO43,装备!$B:$Q,13,0),0)</f>
        <v>0</v>
      </c>
      <c r="DR43" s="304">
        <f>IFERROR(VLOOKUP($AO43,装备!$B:$Q,14,0),0)</f>
        <v>0</v>
      </c>
      <c r="DS43" s="304">
        <f>IFERROR(VLOOKUP($AO43,装备!$B:$Q,16,0),0)</f>
        <v>0</v>
      </c>
      <c r="DT43" s="304">
        <f>IFERROR(VLOOKUP($AO43,装备!$B:$Q,5,0),0)</f>
        <v>0</v>
      </c>
    </row>
    <row r="44" spans="1:124" hidden="1">
      <c r="A44" s="301">
        <f>未改造舰娘!$A40</f>
        <v>10003912</v>
      </c>
      <c r="B44" s="354" t="s">
        <v>182</v>
      </c>
      <c r="C44" s="323"/>
      <c r="D44" s="323">
        <f t="shared" si="0"/>
        <v>110</v>
      </c>
      <c r="E44" s="303">
        <f>未改造舰娘!$C40</f>
        <v>4</v>
      </c>
      <c r="F44" s="304" t="str">
        <f>未改造舰娘!$D40</f>
        <v>重巡</v>
      </c>
      <c r="G44" s="304" t="str">
        <f>未改造舰娘!$E40</f>
        <v>中型</v>
      </c>
      <c r="H44" s="304" t="str">
        <f>未改造舰娘!$F40</f>
        <v>护卫舰</v>
      </c>
      <c r="I44" s="460">
        <f>未改造舰娘!$AR40</f>
        <v>3</v>
      </c>
      <c r="J44" s="304" t="str">
        <f>未改造舰娘!$G40</f>
        <v>美国</v>
      </c>
      <c r="K44" s="312">
        <f>未改造舰娘!$H40+(BV44+CI44+CV44+DI44)*$C$2</f>
        <v>36</v>
      </c>
      <c r="L44" s="304">
        <f>未改造舰娘!$I40</f>
        <v>0</v>
      </c>
      <c r="M44" s="304">
        <f>未改造舰娘!$J40</f>
        <v>2</v>
      </c>
      <c r="N44" s="518">
        <f>未改造舰娘!$K40</f>
        <v>2</v>
      </c>
      <c r="O44" s="304">
        <f>未改造舰娘!$L40+((CE44+CR44+DE44+DR44)*$C$2)</f>
        <v>20</v>
      </c>
      <c r="P44" s="304" t="str">
        <f>IF($C$2=1,(IF(ISERROR(FIND("超长",未改造舰娘!$M40&amp;CC44&amp;CP44&amp;DC44&amp;DP44,1)),IF(ISERROR(FIND("长",未改造舰娘!$M40&amp;CC44&amp;CP44&amp;DC44&amp;DP44,1)),IF(ISERROR(FIND("中",未改造舰娘!$M40&amp;CC44&amp;CP44&amp;DC44&amp;DP44,1)),IF(ISERROR(FIND("短",未改造舰娘!$M40&amp;CC44&amp;CP44&amp;DC44&amp;DP44,1)),IF(ISERROR(FIND("无",未改造舰娘!$M40&amp;CC44&amp;CP44&amp;DC44&amp;DP44,1)),0,"无"),"短"),"中"),"长"),"超长")),未改造舰娘!$M40)</f>
        <v>中</v>
      </c>
      <c r="Q44" s="303">
        <f>未改造舰娘!$N40</f>
        <v>33</v>
      </c>
      <c r="R44" s="304">
        <f>(未改造舰娘!$P40)+(未改造舰娘!$Q40)*$C$3+((BW44+CJ44+CW44+DJ44)*$C$2)</f>
        <v>63</v>
      </c>
      <c r="S44" s="304">
        <f>(未改造舰娘!$R40)+(未改造舰娘!$S40)*$C$3+((BY44+CL44+CY44+DL44)*$C$2)</f>
        <v>0</v>
      </c>
      <c r="T44" s="304">
        <f>(未改造舰娘!$T40)+(未改造舰娘!$U40)*$C$3+((BX44+CK44+CX44+DK44)*$C$2)</f>
        <v>50</v>
      </c>
      <c r="U44" s="304">
        <f>(未改造舰娘!$V40)+(未改造舰娘!$W40)*$C$3+((CG44+CT44+DG44+DT44)*$C$2)</f>
        <v>88</v>
      </c>
      <c r="V44" s="305">
        <f>INT((((未改造舰娘!$Y40)-(未改造舰娘!$X40))*(((IF(D44=0,C44,D44))-1)/99))+未改造舰娘!$X40)+((CB44+CO44+DB44+DO44)*$C$2)</f>
        <v>92</v>
      </c>
      <c r="W44" s="304">
        <f>INT((((未改造舰娘!$AA40)-(未改造舰娘!$Z40))*(((IF(D44=0,C44,D44))-1)/99))+未改造舰娘!$Z40)+((CD44+CQ44+DD44+DQ44)*$C$2)</f>
        <v>75</v>
      </c>
      <c r="X44" s="304">
        <f>INT((((未改造舰娘!$AC40)-(未改造舰娘!$AB40))*(((IF(D44=0,C44,D44))-1)/99))+未改造舰娘!$AB40)+((CA44+CN44+DA44+DN44)*$C$2)</f>
        <v>52</v>
      </c>
      <c r="Y44" s="303">
        <f>INT((((未改造舰娘!$AE40)-(未改造舰娘!$AD40))*(((IF(D44=0,C44,D44))-1)/99))+未改造舰娘!$AD40)+((BZ44+CM44+CZ44+DM44)*$C$2)</f>
        <v>0</v>
      </c>
      <c r="Z44" s="474">
        <f>IF(未改造舰娘!$AF40=0,"",未改造舰娘!$AF40)</f>
        <v>2</v>
      </c>
      <c r="AA44" s="304">
        <f>IF(未改造舰娘!$AG40="","",未改造舰娘!$AG40)</f>
        <v>2</v>
      </c>
      <c r="AB44" s="304">
        <f>IF(未改造舰娘!$AH40="","",未改造舰娘!$AH40)</f>
        <v>2</v>
      </c>
      <c r="AC44" s="304" t="str">
        <f>IF(未改造舰娘!$AI40="","",未改造舰娘!$AI40)</f>
        <v/>
      </c>
      <c r="AD44" s="304">
        <f>IF(未改造舰娘!$AJ40="","",未改造舰娘!$AJ40)</f>
        <v>6</v>
      </c>
      <c r="AE44" s="305">
        <f>IF(未改造舰娘!$AK40="","",未改造舰娘!$AK40)</f>
        <v>43</v>
      </c>
      <c r="AF44" s="304" t="str">
        <f>IF(未改造舰娘!$AL40="","",未改造舰娘!$AL40)</f>
        <v/>
      </c>
      <c r="AG44" s="304">
        <f>IF(未改造舰娘!$AM40="","",未改造舰娘!$AM40)</f>
        <v>500</v>
      </c>
      <c r="AH44" s="304">
        <f>IF(未改造舰娘!$AN40="","",未改造舰娘!$AN40)</f>
        <v>500</v>
      </c>
      <c r="AI44" s="304" t="str">
        <f>IF(未改造舰娘!$AO40="","",未改造舰娘!$AO40)</f>
        <v/>
      </c>
      <c r="AJ44" s="304" t="str">
        <f>IF(未改造舰娘!$AP40="","",未改造舰娘!$AP40)</f>
        <v>巡洋核心</v>
      </c>
      <c r="AK44" s="303">
        <f>IF(未改造舰娘!$AQ40="","",未改造舰娘!$AQ40)</f>
        <v>13</v>
      </c>
      <c r="AL44" s="306" t="str">
        <f>IF(未改造舰娘!$AS40="","",未改造舰娘!$AS40)</f>
        <v>U国三联8英寸炮</v>
      </c>
      <c r="AM44" s="306" t="str">
        <f>IF(未改造舰娘!$AT40="","",未改造舰娘!$AT40)</f>
        <v/>
      </c>
      <c r="AN44" s="306" t="str">
        <f>IF(未改造舰娘!$AU40="","",未改造舰娘!$AU40)</f>
        <v/>
      </c>
      <c r="AO44" s="306" t="str">
        <f>IF(未改造舰娘!$AV40="","",未改造舰娘!$AV40)</f>
        <v/>
      </c>
      <c r="AP44" s="307" t="str">
        <f>IF(未改造舰娘!$AW40="","",未改造舰娘!$AW40)</f>
        <v/>
      </c>
      <c r="AQ44" s="308" t="str">
        <f>IF(未改造舰娘!$AX40="","",未改造舰娘!$AX40)</f>
        <v/>
      </c>
      <c r="AR44" s="304">
        <f>IF(未改造舰娘!$AY40="","",未改造舰娘!$AY40)</f>
        <v>40</v>
      </c>
      <c r="AS44" s="304">
        <f>IF(未改造舰娘!$AZ40="","",未改造舰娘!$AZ40)</f>
        <v>70</v>
      </c>
      <c r="AT44" s="304">
        <f>IF(未改造舰娘!$BA40="","",未改造舰娘!$BA40)</f>
        <v>1.28</v>
      </c>
      <c r="AU44" s="304">
        <f>IF(未改造舰娘!$BB40="","",未改造舰娘!$BB40)</f>
        <v>2.4</v>
      </c>
      <c r="AV44" s="305">
        <f>IF((未改造舰娘!$BG40+未改造舰娘!$BK40*$C$4)=0,"",(未改造舰娘!$BG40+未改造舰娘!$BK40*$C$4))</f>
        <v>30</v>
      </c>
      <c r="AW44" s="304">
        <f>IF((未改造舰娘!$BH40+未改造舰娘!$BL40*$C$4)=0,"",(未改造舰娘!$BH40+未改造舰娘!$BL40*$C$4))</f>
        <v>43</v>
      </c>
      <c r="AX44" s="304">
        <f>IF((未改造舰娘!$BI40+未改造舰娘!$BM40*$C$4)=0,"",(未改造舰娘!$BI40+未改造舰娘!$BM40*$C$4))</f>
        <v>34</v>
      </c>
      <c r="AY44" s="303" t="str">
        <f>IF((未改造舰娘!$BJ40+未改造舰娘!$BN40*$C$4)=0,"",(未改造舰娘!$BJ40+未改造舰娘!$BN40*$C$4))</f>
        <v/>
      </c>
      <c r="AZ44" s="500">
        <f>IF(未改造舰娘!BC40="","",未改造舰娘!BC40)</f>
        <v>38</v>
      </c>
      <c r="BA44" s="500">
        <f>IF(未改造舰娘!BD40="","",未改造舰娘!BD40)</f>
        <v>0</v>
      </c>
      <c r="BB44" s="500">
        <f>IF(未改造舰娘!BE40="","",未改造舰娘!BE40)</f>
        <v>15</v>
      </c>
      <c r="BC44" s="498">
        <f>IF(未改造舰娘!BF40="","",未改造舰娘!BF40)</f>
        <v>52</v>
      </c>
      <c r="BD44" s="67" t="s">
        <v>1275</v>
      </c>
      <c r="BE44" s="506">
        <v>5.5555555555555552E-2</v>
      </c>
      <c r="BF44" s="306" t="str">
        <f>IF(未改造舰娘!$BQ40="","",未改造舰娘!$BQ40)</f>
        <v>1-4-CDEF,2-3-CDEGHJ,2-4-ABCDEGHIJL,3-3-CDEFGHJK,3-4-ABCDGHIJ,4-1-CDEFIJ,4-3-ABCEFGH,4-4-ABCDEHIKL,5-1-ABCDEFGH,5-2-ABCDEFGHIJ,5-3-ABCEFGH,5-4-ABCDEGH,5-5-ABCDEFGHI,6-1-ABCDEFGHIK,6-2-ABCDEFGHIJKLM,6-3-ABCDEFHJ,6-4-ABCDEFGHIKL,7-1-ABCDFGHIJKLMN,7-2-ABDEFGHJKLM,7-3-ABCDEFGHIKLN,7-4-ABCDEFIJKLM,7-5-ABCDEFGHIJKLMOQ,8-1-ABCDEFGHIJKL,8-2-ABCDEFGHIJKLM,8-3-ABCDEFGHIJKL</v>
      </c>
      <c r="BG44" s="306" t="str">
        <f>IF(未改造舰娘!$BR40="","",未改造舰娘!$BR40)</f>
        <v>极地奏鸣曲 Ex-1-CDEFGHIJK,Ex-1-1-CDFIJ,Ex-1-2-ABCDEHIKL,Ex-2-ABCDEFGHIJKLMN,Ex-2-1-ABDEFGHJ,Ex-2-2-ABEFGHDEGHJK,Ex-2-3-ABDEFGHIABCDEGHIJL,Ex-3-1-ABCDEFGHIK,Ex-3-2-ABCDEFGHIJMDEGHJK,Ex-3-3-ABDEFHJACDHIJ,Ex-3-4-ABCDEFGHIKL,Ex-4-ABCDEFGHJKMNOP,Ex-4-1-ABCDFGHIJKMN,Ex-4-2-ADEFHKLMABCDEFGHIJKL,Ex-4-3-ABCDEFGHILNABCDEFHIJKM,Ex-4-4-ABCDEFIJKLM,Ex-4-5-ABCDEFGHIJKLMQ,Ex-3-MO；轰隆轰隆大作战 Ex-4-CDFGHIM,Ex-8-CDFHIM；扑火之蛾 Ex-4-CDEFGHIJKLMN,Ex-9-CEFGHJKLMN；未命名 Ex-1-CDEFHJKLM,Ex-4-ABCDEIJKLMNOPQRTβ,Ex-7-CDEFHJKLM,Ex-10-ABCDEIJKLMNOPQRTβ；决战九段坂 Ex-1-NO,Ex-7-NO；中间岛战役 Ex-2-DEG,Ex-3-ABCDEFGJL,Ex-5-A,Ex-6-ABDE,Ex-7-BDEG,Ex-8-ABCDEJL,Ex-9-ABCDFGHK,Ex-10-A；两周年活动 地狱群岛攻略作战-ABCDFKM,帕斯塔战役-ACDEFMOPV；莱特湾战役 Ex-4-FHIM,Ex-8-DFHIM；急速东方快车 Ex-3-ABCDEFGIJLMNOPR,Ex-4-ABCEFHIJKLMNOPQR,Ex-5-ABCDEFGHJKLMNO,Ex-6-ABCDEFGIJLMNOPR,Ex-7-ABCEFHIJKLMNOQR；所罗门之晓 Ex-3-ABCDEFGHIJKMNOPQ,Ex-5-ABCDEFGHIJKLNPQR,Ex-6-ABCDEFGHJKL,Ex-8-ABCDEFGHIJKMNOPQ,Ex-10-ABCDEFGHIJKLNPQR；熔炉大混战 Ex-1-CDEFGHIJ,Ex-3-DEFGHIJKL,Ex-5-ABCDEFGHIJKL,Ex-7-ABCDEFGHIJKLMN,Ex-8-ABCDEFGHIJ,Ex-10-ABCDEFGHIJKL,Ex-12-ABCDEFGHIJKL,Ex-14-ABCDEFGHIJKLMN</v>
      </c>
      <c r="BH44" s="306"/>
      <c r="BU44" s="304">
        <f>IFERROR(VLOOKUP(AL44,装备!$B:$C,2,0),0)</f>
        <v>4</v>
      </c>
      <c r="BV44" s="304">
        <f>IFERROR(VLOOKUP($AL44,装备!$B:$Q,5,0),0)</f>
        <v>0</v>
      </c>
      <c r="BW44" s="304">
        <f>IFERROR(VLOOKUP($AL44,装备!$B:$Q,6,0),0)</f>
        <v>8</v>
      </c>
      <c r="BX44" s="304">
        <f>IFERROR(VLOOKUP($AL44,装备!$B:$Q,7,0),0)</f>
        <v>0</v>
      </c>
      <c r="BY44" s="304">
        <f>IFERROR(VLOOKUP($AL44,装备!$B:$Q,8,0),0)</f>
        <v>0</v>
      </c>
      <c r="BZ44" s="304">
        <f>IFERROR(VLOOKUP($AL44,装备!$B:$Q,9,0),0)</f>
        <v>0</v>
      </c>
      <c r="CA44" s="304">
        <f>IFERROR(VLOOKUP($AL44,装备!$B:$Q,10,0),0)</f>
        <v>0</v>
      </c>
      <c r="CB44" s="304">
        <f>IFERROR(VLOOKUP($AL44,装备!$B:$Q,11,0),0)</f>
        <v>2</v>
      </c>
      <c r="CC44" s="304" t="str">
        <f>IFERROR(VLOOKUP($AL44,装备!$B:$Q,12,0),0)</f>
        <v>中</v>
      </c>
      <c r="CD44" s="304">
        <f>IFERROR(VLOOKUP($AL44,装备!$B:$Q,13,0),0)</f>
        <v>0</v>
      </c>
      <c r="CE44" s="304">
        <f>IFERROR(VLOOKUP($AL44,装备!$B:$Q,14,0),0)</f>
        <v>0</v>
      </c>
      <c r="CF44" s="304">
        <f>IFERROR(VLOOKUP($AL44,装备!$B:$Q,16,0),0)</f>
        <v>0</v>
      </c>
      <c r="CG44" s="304">
        <f>IFERROR(VLOOKUP($AL44,装备!$B:$Q,5,0),0)</f>
        <v>0</v>
      </c>
      <c r="CH44" s="304">
        <f>IFERROR(VLOOKUP(AM44,装备!$B:$C,2,0),0)</f>
        <v>0</v>
      </c>
      <c r="CI44" s="304">
        <f>IFERROR(VLOOKUP($AM44,装备!$B:$Q,5,0),0)</f>
        <v>0</v>
      </c>
      <c r="CJ44" s="304">
        <f>IFERROR(VLOOKUP($AM44,装备!$B:$Q,6,0),0)</f>
        <v>0</v>
      </c>
      <c r="CK44" s="304">
        <f>IFERROR(VLOOKUP($AM44,装备!$B:$Q,7,0),0)</f>
        <v>0</v>
      </c>
      <c r="CL44" s="304">
        <f>IFERROR(VLOOKUP($AM44,装备!$B:$Q,8,0),0)</f>
        <v>0</v>
      </c>
      <c r="CM44" s="304">
        <f>IFERROR(VLOOKUP($AM44,装备!$B:$Q,9,0),0)</f>
        <v>0</v>
      </c>
      <c r="CN44" s="304">
        <f>IFERROR(VLOOKUP($AM44,装备!$B:$Q,10,0),0)</f>
        <v>0</v>
      </c>
      <c r="CO44" s="304">
        <f>IFERROR(VLOOKUP($AM44,装备!$B:$Q,11,0),0)</f>
        <v>0</v>
      </c>
      <c r="CP44" s="304">
        <f>IFERROR(VLOOKUP($AM44,装备!$B:$Q,12,0),0)</f>
        <v>0</v>
      </c>
      <c r="CQ44" s="304">
        <f>IFERROR(VLOOKUP($AM44,装备!$B:$Q,13,0),0)</f>
        <v>0</v>
      </c>
      <c r="CR44" s="304">
        <f>IFERROR(VLOOKUP($AM44,装备!$B:$Q,14,0),0)</f>
        <v>0</v>
      </c>
      <c r="CS44" s="304">
        <f>IFERROR(VLOOKUP($AM44,装备!$B:$Q,16,0),0)</f>
        <v>0</v>
      </c>
      <c r="CT44" s="304">
        <f>IFERROR(VLOOKUP($AM44,装备!$B:$Q,5,0),0)</f>
        <v>0</v>
      </c>
      <c r="CU44" s="304">
        <f>IFERROR(VLOOKUP(AN44,装备!$B:$C,2,0),0)</f>
        <v>0</v>
      </c>
      <c r="CV44" s="304">
        <f>IFERROR(VLOOKUP($AN44,装备!$B:$Q,5,0),0)</f>
        <v>0</v>
      </c>
      <c r="CW44" s="304">
        <f>IFERROR(VLOOKUP($AN44,装备!$B:$Q,6,0),0)</f>
        <v>0</v>
      </c>
      <c r="CX44" s="304">
        <f>IFERROR(VLOOKUP($AN44,装备!$B:$Q,7,0),0)</f>
        <v>0</v>
      </c>
      <c r="CY44" s="304">
        <f>IFERROR(VLOOKUP($AN44,装备!$B:$Q,8,0),0)</f>
        <v>0</v>
      </c>
      <c r="CZ44" s="304">
        <f>IFERROR(VLOOKUP($AN44,装备!$B:$Q,9,0),0)</f>
        <v>0</v>
      </c>
      <c r="DA44" s="304">
        <f>IFERROR(VLOOKUP($AN44,装备!$B:$Q,10,0),0)</f>
        <v>0</v>
      </c>
      <c r="DB44" s="304">
        <f>IFERROR(VLOOKUP($AN44,装备!$B:$Q,11,0),0)</f>
        <v>0</v>
      </c>
      <c r="DC44" s="304">
        <f>IFERROR(VLOOKUP($AN44,装备!$B:$Q,12,0),0)</f>
        <v>0</v>
      </c>
      <c r="DD44" s="304">
        <f>IFERROR(VLOOKUP($AN44,装备!$B:$Q,13,0),0)</f>
        <v>0</v>
      </c>
      <c r="DE44" s="304">
        <f>IFERROR(VLOOKUP($AN44,装备!$B:$Q,14,0),0)</f>
        <v>0</v>
      </c>
      <c r="DF44" s="304">
        <f>IFERROR(VLOOKUP($AN44,装备!$B:$Q,16,0),0)</f>
        <v>0</v>
      </c>
      <c r="DG44" s="304">
        <f>IFERROR(VLOOKUP($AN44,装备!$B:$Q,5,0),0)</f>
        <v>0</v>
      </c>
      <c r="DH44" s="304">
        <f>IFERROR(VLOOKUP(AO44,装备!$B:$C,2,0),0)</f>
        <v>0</v>
      </c>
      <c r="DI44" s="304">
        <f>IFERROR(VLOOKUP($AO44,装备!$B:$Q,5,0),0)</f>
        <v>0</v>
      </c>
      <c r="DJ44" s="304">
        <f>IFERROR(VLOOKUP($AO44,装备!$B:$Q,6,0),0)</f>
        <v>0</v>
      </c>
      <c r="DK44" s="304">
        <f>IFERROR(VLOOKUP($AO44,装备!$B:$Q,7,0),0)</f>
        <v>0</v>
      </c>
      <c r="DL44" s="304">
        <f>IFERROR(VLOOKUP($AO44,装备!$B:$Q,8,0),0)</f>
        <v>0</v>
      </c>
      <c r="DM44" s="304">
        <f>IFERROR(VLOOKUP($AO44,装备!$B:$Q,9,0),0)</f>
        <v>0</v>
      </c>
      <c r="DN44" s="304">
        <f>IFERROR(VLOOKUP($AO44,装备!$B:$Q,10,0),0)</f>
        <v>0</v>
      </c>
      <c r="DO44" s="304">
        <f>IFERROR(VLOOKUP($AO44,装备!$B:$Q,11,0),0)</f>
        <v>0</v>
      </c>
      <c r="DP44" s="304">
        <f>IFERROR(VLOOKUP($AO44,装备!$B:$Q,12,0),0)</f>
        <v>0</v>
      </c>
      <c r="DQ44" s="304">
        <f>IFERROR(VLOOKUP($AO44,装备!$B:$Q,13,0),0)</f>
        <v>0</v>
      </c>
      <c r="DR44" s="304">
        <f>IFERROR(VLOOKUP($AO44,装备!$B:$Q,14,0),0)</f>
        <v>0</v>
      </c>
      <c r="DS44" s="304">
        <f>IFERROR(VLOOKUP($AO44,装备!$B:$Q,16,0),0)</f>
        <v>0</v>
      </c>
      <c r="DT44" s="304">
        <f>IFERROR(VLOOKUP($AO44,装备!$B:$Q,5,0),0)</f>
        <v>0</v>
      </c>
    </row>
    <row r="45" spans="1:124" hidden="1">
      <c r="A45" s="301">
        <f>未改造舰娘!$A41</f>
        <v>10004012</v>
      </c>
      <c r="B45" s="354" t="s">
        <v>183</v>
      </c>
      <c r="C45" s="323"/>
      <c r="D45" s="323">
        <f t="shared" si="0"/>
        <v>110</v>
      </c>
      <c r="E45" s="303">
        <f>未改造舰娘!$C41</f>
        <v>3</v>
      </c>
      <c r="F45" s="304" t="str">
        <f>未改造舰娘!$D41</f>
        <v>重巡</v>
      </c>
      <c r="G45" s="304" t="str">
        <f>未改造舰娘!$E41</f>
        <v>中型</v>
      </c>
      <c r="H45" s="304" t="str">
        <f>未改造舰娘!$F41</f>
        <v>护卫舰</v>
      </c>
      <c r="I45" s="460">
        <f>未改造舰娘!$AR41</f>
        <v>3</v>
      </c>
      <c r="J45" s="304" t="str">
        <f>未改造舰娘!$G41</f>
        <v>美国</v>
      </c>
      <c r="K45" s="312">
        <f>未改造舰娘!$H41+(BV45+CI45+CV45+DI45)*$C$2</f>
        <v>43</v>
      </c>
      <c r="L45" s="304">
        <f>未改造舰娘!$I41</f>
        <v>1</v>
      </c>
      <c r="M45" s="304">
        <f>未改造舰娘!$J41</f>
        <v>2</v>
      </c>
      <c r="N45" s="518">
        <f>未改造舰娘!$K41</f>
        <v>2</v>
      </c>
      <c r="O45" s="304">
        <f>未改造舰娘!$L41+((CE45+CR45+DE45+DR45)*$C$2)</f>
        <v>12</v>
      </c>
      <c r="P45" s="304" t="str">
        <f>IF($C$2=1,(IF(ISERROR(FIND("超长",未改造舰娘!$M41&amp;CC45&amp;CP45&amp;DC45&amp;DP45,1)),IF(ISERROR(FIND("长",未改造舰娘!$M41&amp;CC45&amp;CP45&amp;DC45&amp;DP45,1)),IF(ISERROR(FIND("中",未改造舰娘!$M41&amp;CC45&amp;CP45&amp;DC45&amp;DP45,1)),IF(ISERROR(FIND("短",未改造舰娘!$M41&amp;CC45&amp;CP45&amp;DC45&amp;DP45,1)),IF(ISERROR(FIND("无",未改造舰娘!$M41&amp;CC45&amp;CP45&amp;DC45&amp;DP45,1)),0,"无"),"短"),"中"),"长"),"超长")),未改造舰娘!$M41)</f>
        <v>中</v>
      </c>
      <c r="Q45" s="303">
        <f>未改造舰娘!$N41</f>
        <v>32.700000000000003</v>
      </c>
      <c r="R45" s="304">
        <f>(未改造舰娘!$P41)+(未改造舰娘!$Q41)*$C$3+((BW45+CJ45+CW45+DJ45)*$C$2)</f>
        <v>63</v>
      </c>
      <c r="S45" s="304">
        <f>(未改造舰娘!$R41)+(未改造舰娘!$S41)*$C$3+((BY45+CL45+CY45+DL45)*$C$2)</f>
        <v>0</v>
      </c>
      <c r="T45" s="304">
        <f>(未改造舰娘!$T41)+(未改造舰娘!$U41)*$C$3+((BX45+CK45+CX45+DK45)*$C$2)</f>
        <v>52</v>
      </c>
      <c r="U45" s="304">
        <f>(未改造舰娘!$V41)+(未改造舰娘!$W41)*$C$3+((CG45+CT45+DG45+DT45)*$C$2)</f>
        <v>65</v>
      </c>
      <c r="V45" s="305">
        <f>INT((((未改造舰娘!$Y41)-(未改造舰娘!$X41))*(((IF(D45=0,C45,D45))-1)/99))+未改造舰娘!$X41)+((CB45+CO45+DB45+DO45)*$C$2)</f>
        <v>91</v>
      </c>
      <c r="W45" s="304">
        <f>INT((((未改造舰娘!$AA41)-(未改造舰娘!$Z41))*(((IF(D45=0,C45,D45))-1)/99))+未改造舰娘!$Z41)+((CD45+CQ45+DD45+DQ45)*$C$2)</f>
        <v>75</v>
      </c>
      <c r="X45" s="304">
        <f>INT((((未改造舰娘!$AC41)-(未改造舰娘!$AB41))*(((IF(D45=0,C45,D45))-1)/99))+未改造舰娘!$AB41)+((CA45+CN45+DA45+DN45)*$C$2)</f>
        <v>53</v>
      </c>
      <c r="Y45" s="303">
        <f>INT((((未改造舰娘!$AE41)-(未改造舰娘!$AD41))*(((IF(D45=0,C45,D45))-1)/99))+未改造舰娘!$AD41)+((BZ45+CM45+CZ45+DM45)*$C$2)</f>
        <v>0</v>
      </c>
      <c r="Z45" s="474">
        <f>IF(未改造舰娘!$AF41=0,"",未改造舰娘!$AF41)</f>
        <v>2</v>
      </c>
      <c r="AA45" s="304">
        <f>IF(未改造舰娘!$AG41="","",未改造舰娘!$AG41)</f>
        <v>2</v>
      </c>
      <c r="AB45" s="304">
        <f>IF(未改造舰娘!$AH41="","",未改造舰娘!$AH41)</f>
        <v>2</v>
      </c>
      <c r="AC45" s="304" t="str">
        <f>IF(未改造舰娘!$AI41="","",未改造舰娘!$AI41)</f>
        <v/>
      </c>
      <c r="AD45" s="304">
        <f>IF(未改造舰娘!$AJ41="","",未改造舰娘!$AJ41)</f>
        <v>6</v>
      </c>
      <c r="AE45" s="305">
        <f>IF(未改造舰娘!$AK41="","",未改造舰娘!$AK41)</f>
        <v>40</v>
      </c>
      <c r="AF45" s="304">
        <f>IF(未改造舰娘!$AL41="","",未改造舰娘!$AL41)</f>
        <v>100</v>
      </c>
      <c r="AG45" s="304">
        <f>IF(未改造舰娘!$AM41="","",未改造舰娘!$AM41)</f>
        <v>300</v>
      </c>
      <c r="AH45" s="304">
        <f>IF(未改造舰娘!$AN41="","",未改造舰娘!$AN41)</f>
        <v>400</v>
      </c>
      <c r="AI45" s="304" t="str">
        <f>IF(未改造舰娘!$AO41="","",未改造舰娘!$AO41)</f>
        <v/>
      </c>
      <c r="AJ45" s="304" t="str">
        <f>IF(未改造舰娘!$AP41="","",未改造舰娘!$AP41)</f>
        <v>巡洋核心</v>
      </c>
      <c r="AK45" s="303">
        <f>IF(未改造舰娘!$AQ41="","",未改造舰娘!$AQ41)</f>
        <v>5</v>
      </c>
      <c r="AL45" s="306" t="str">
        <f>IF(未改造舰娘!$AS41="","",未改造舰娘!$AS41)</f>
        <v>U国三联8英寸炮</v>
      </c>
      <c r="AM45" s="306" t="str">
        <f>IF(未改造舰娘!$AT41="","",未改造舰娘!$AT41)</f>
        <v/>
      </c>
      <c r="AN45" s="306" t="str">
        <f>IF(未改造舰娘!$AU41="","",未改造舰娘!$AU41)</f>
        <v/>
      </c>
      <c r="AO45" s="306" t="str">
        <f>IF(未改造舰娘!$AV41="","",未改造舰娘!$AV41)</f>
        <v/>
      </c>
      <c r="AP45" s="307" t="str">
        <f>IF(未改造舰娘!$AW41="","",未改造舰娘!$AW41)</f>
        <v/>
      </c>
      <c r="AQ45" s="308" t="str">
        <f>IF(未改造舰娘!$AX41="","",未改造舰娘!$AX41)</f>
        <v/>
      </c>
      <c r="AR45" s="304">
        <f>IF(未改造舰娘!$AY41="","",未改造舰娘!$AY41)</f>
        <v>40</v>
      </c>
      <c r="AS45" s="304">
        <f>IF(未改造舰娘!$AZ41="","",未改造舰娘!$AZ41)</f>
        <v>70</v>
      </c>
      <c r="AT45" s="304">
        <f>IF(未改造舰娘!$BA41="","",未改造舰娘!$BA41)</f>
        <v>1.28</v>
      </c>
      <c r="AU45" s="304">
        <f>IF(未改造舰娘!$BB41="","",未改造舰娘!$BB41)</f>
        <v>2.4</v>
      </c>
      <c r="AV45" s="305">
        <f>IF((未改造舰娘!$BG41+未改造舰娘!$BK41*$C$4)=0,"",(未改造舰娘!$BG41+未改造舰娘!$BK41*$C$4))</f>
        <v>30</v>
      </c>
      <c r="AW45" s="304">
        <f>IF((未改造舰娘!$BH41+未改造舰娘!$BL41*$C$4)=0,"",(未改造舰娘!$BH41+未改造舰娘!$BL41*$C$4))</f>
        <v>43</v>
      </c>
      <c r="AX45" s="304">
        <f>IF((未改造舰娘!$BI41+未改造舰娘!$BM41*$C$4)=0,"",(未改造舰娘!$BI41+未改造舰娘!$BM41*$C$4))</f>
        <v>34</v>
      </c>
      <c r="AY45" s="303" t="str">
        <f>IF((未改造舰娘!$BJ41+未改造舰娘!$BN41*$C$4)=0,"",(未改造舰娘!$BJ41+未改造舰娘!$BN41*$C$4))</f>
        <v/>
      </c>
      <c r="AZ45" s="500">
        <f>IF(未改造舰娘!BC41="","",未改造舰娘!BC41)</f>
        <v>38</v>
      </c>
      <c r="BA45" s="500">
        <f>IF(未改造舰娘!BD41="","",未改造舰娘!BD41)</f>
        <v>0</v>
      </c>
      <c r="BB45" s="500">
        <f>IF(未改造舰娘!BE41="","",未改造舰娘!BE41)</f>
        <v>16</v>
      </c>
      <c r="BC45" s="498">
        <f>IF(未改造舰娘!BF41="","",未改造舰娘!BF41)</f>
        <v>23</v>
      </c>
      <c r="BD45" s="125" t="s">
        <v>1278</v>
      </c>
      <c r="BE45" s="506">
        <v>5.9027777777777783E-2</v>
      </c>
      <c r="BF45" s="306" t="str">
        <f>IF(未改造舰娘!$BQ41="","",未改造舰娘!$BQ41)</f>
        <v>2-3-CDEGHJ,2-4-ABCDEGHIJL,3-2-DEG,3-3-ABCDEFGHJK,3-4-ABCDGHIJ,4-2-CDFGHIJ,4-3-ABCEFGH,4-4-ABCDEHIKL,5-1-ABCDEFGH,5-2-ABCDEFGHIJ,5-3-ABCEFGH,5-4-ABCDEGH,5-5-ABCDEFGHI,6-2-ABCDEFGHIJKLM,6-3-ABCDEFHJ,6-4-ABCDEFGHIKL,7-1-ABCDFGHIJKLMN,7-2-ABDEFGHJKLM,7-3-ABCDEFGHIKLN,7-4-ABCDEFIJKLM,7-5-ABCDEFGHIJKLMOQ,8-1-ABCDEFGHIJKL,8-2-ABCDEFGHIJKLM,8-3-ABCDEFGHIJKL</v>
      </c>
      <c r="BG45" s="306" t="str">
        <f>IF(未改造舰娘!$BR41="","",未改造舰娘!$BR41)</f>
        <v>极地奏鸣曲 Ex-1-ABCDEFGHIJK,Ex-1-2-ABCDEHIKL,Ex-2-1-ABCDEFGHIJ,Ex-2-2-ABCEFGHDEGHJK,Ex-2-3-ABCDEFGHIABCDEGHIJL,Ex-3-ABCDEFGHIJKLMOPQ,Ex-3-2-ABCDEFGHIJKMABCDEFGHJK,Ex-3-3-ABCDEFHJACDHIJ,Ex-3-4-ABCDEFGHIKL,Ex-4-ABCDEFGHJKMNOP,Ex-4-1-ABCDFGHIJKLMN,Ex-4-2-ABDEFGHKLMABCDEFGHIJL,Ex-4-3-ABCDEFGHIKLNABCDEFGIJKM,Ex-4-4-ABCDEFIJKLM,Ex-4-5-ABCDEFGHIJKLMQ；未命名 Ex-1-ABCDEFHJKLM,Ex-7-ABCDEFHJKLM；决战九段坂 Ex-1-NO,Ex-7-NO；中间岛战役 Ex-1-BCDE,Ex-2-DEG,Ex-3-ABCDEFGIJL,Ex-4-ABCDFGHK,Ex-6-BDE,Ex-7-BDEG,Ex-8-ABCDEJL,Ex-9-ABCDFGHK,Ex-10-A；两周年活动 地狱群岛攻略作战-ABCDFKM,帕斯塔战役-ACDEFMOPUV,中间岛战役-ACDFGK；所罗门之晓 Ex-1-BCDEFGHJKL,Ex-3-DEFGHIJKMNOPQ,Ex-5-ABCDEFGHIJKLNPQR,Ex-6-ABCDEFGHJKL,Ex-8-ABCDEFGHIJKMNOPQ,Ex-10-ABCDEFGHIJKLNPQR；地狱群岛攻略作战 Ex-1-ABCDEF,Ex-2-ABCDEFI,Ex-3-ABDEFGHI,Ex-4-ABCDEFGHIKMN,Ex-5-ABCDE,Ex-6-ABCDEI,Ex-7-ABDEFGHI,Ex-8-ABCDEFGHIJKMN；熔炉大混战 Ex-1-ABCDEFGHIJ,Ex-3-ABCDEFGHIJKL,Ex-5-ABCDEFGHIJKL,Ex-7-ABCDEFGHIJKLMN,Ex-8-ABCDEFGHIJ,Ex-10-ABCDEFGHJKL,Ex-12-ABCDEFGHIJKL,Ex-14-ABCDEFGHIJKLMN</v>
      </c>
      <c r="BH45" s="306"/>
      <c r="BU45" s="304">
        <f>IFERROR(VLOOKUP(AL45,装备!$B:$C,2,0),0)</f>
        <v>4</v>
      </c>
      <c r="BV45" s="304">
        <f>IFERROR(VLOOKUP($AL45,装备!$B:$Q,5,0),0)</f>
        <v>0</v>
      </c>
      <c r="BW45" s="304">
        <f>IFERROR(VLOOKUP($AL45,装备!$B:$Q,6,0),0)</f>
        <v>8</v>
      </c>
      <c r="BX45" s="304">
        <f>IFERROR(VLOOKUP($AL45,装备!$B:$Q,7,0),0)</f>
        <v>0</v>
      </c>
      <c r="BY45" s="304">
        <f>IFERROR(VLOOKUP($AL45,装备!$B:$Q,8,0),0)</f>
        <v>0</v>
      </c>
      <c r="BZ45" s="304">
        <f>IFERROR(VLOOKUP($AL45,装备!$B:$Q,9,0),0)</f>
        <v>0</v>
      </c>
      <c r="CA45" s="304">
        <f>IFERROR(VLOOKUP($AL45,装备!$B:$Q,10,0),0)</f>
        <v>0</v>
      </c>
      <c r="CB45" s="304">
        <f>IFERROR(VLOOKUP($AL45,装备!$B:$Q,11,0),0)</f>
        <v>2</v>
      </c>
      <c r="CC45" s="304" t="str">
        <f>IFERROR(VLOOKUP($AL45,装备!$B:$Q,12,0),0)</f>
        <v>中</v>
      </c>
      <c r="CD45" s="304">
        <f>IFERROR(VLOOKUP($AL45,装备!$B:$Q,13,0),0)</f>
        <v>0</v>
      </c>
      <c r="CE45" s="304">
        <f>IFERROR(VLOOKUP($AL45,装备!$B:$Q,14,0),0)</f>
        <v>0</v>
      </c>
      <c r="CF45" s="304">
        <f>IFERROR(VLOOKUP($AL45,装备!$B:$Q,16,0),0)</f>
        <v>0</v>
      </c>
      <c r="CG45" s="304">
        <f>IFERROR(VLOOKUP($AL45,装备!$B:$Q,5,0),0)</f>
        <v>0</v>
      </c>
      <c r="CH45" s="304">
        <f>IFERROR(VLOOKUP(AM45,装备!$B:$C,2,0),0)</f>
        <v>0</v>
      </c>
      <c r="CI45" s="304">
        <f>IFERROR(VLOOKUP($AM45,装备!$B:$Q,5,0),0)</f>
        <v>0</v>
      </c>
      <c r="CJ45" s="304">
        <f>IFERROR(VLOOKUP($AM45,装备!$B:$Q,6,0),0)</f>
        <v>0</v>
      </c>
      <c r="CK45" s="304">
        <f>IFERROR(VLOOKUP($AM45,装备!$B:$Q,7,0),0)</f>
        <v>0</v>
      </c>
      <c r="CL45" s="304">
        <f>IFERROR(VLOOKUP($AM45,装备!$B:$Q,8,0),0)</f>
        <v>0</v>
      </c>
      <c r="CM45" s="304">
        <f>IFERROR(VLOOKUP($AM45,装备!$B:$Q,9,0),0)</f>
        <v>0</v>
      </c>
      <c r="CN45" s="304">
        <f>IFERROR(VLOOKUP($AM45,装备!$B:$Q,10,0),0)</f>
        <v>0</v>
      </c>
      <c r="CO45" s="304">
        <f>IFERROR(VLOOKUP($AM45,装备!$B:$Q,11,0),0)</f>
        <v>0</v>
      </c>
      <c r="CP45" s="304">
        <f>IFERROR(VLOOKUP($AM45,装备!$B:$Q,12,0),0)</f>
        <v>0</v>
      </c>
      <c r="CQ45" s="304">
        <f>IFERROR(VLOOKUP($AM45,装备!$B:$Q,13,0),0)</f>
        <v>0</v>
      </c>
      <c r="CR45" s="304">
        <f>IFERROR(VLOOKUP($AM45,装备!$B:$Q,14,0),0)</f>
        <v>0</v>
      </c>
      <c r="CS45" s="304">
        <f>IFERROR(VLOOKUP($AM45,装备!$B:$Q,16,0),0)</f>
        <v>0</v>
      </c>
      <c r="CT45" s="304">
        <f>IFERROR(VLOOKUP($AM45,装备!$B:$Q,5,0),0)</f>
        <v>0</v>
      </c>
      <c r="CU45" s="304">
        <f>IFERROR(VLOOKUP(AN45,装备!$B:$C,2,0),0)</f>
        <v>0</v>
      </c>
      <c r="CV45" s="304">
        <f>IFERROR(VLOOKUP($AN45,装备!$B:$Q,5,0),0)</f>
        <v>0</v>
      </c>
      <c r="CW45" s="304">
        <f>IFERROR(VLOOKUP($AN45,装备!$B:$Q,6,0),0)</f>
        <v>0</v>
      </c>
      <c r="CX45" s="304">
        <f>IFERROR(VLOOKUP($AN45,装备!$B:$Q,7,0),0)</f>
        <v>0</v>
      </c>
      <c r="CY45" s="304">
        <f>IFERROR(VLOOKUP($AN45,装备!$B:$Q,8,0),0)</f>
        <v>0</v>
      </c>
      <c r="CZ45" s="304">
        <f>IFERROR(VLOOKUP($AN45,装备!$B:$Q,9,0),0)</f>
        <v>0</v>
      </c>
      <c r="DA45" s="304">
        <f>IFERROR(VLOOKUP($AN45,装备!$B:$Q,10,0),0)</f>
        <v>0</v>
      </c>
      <c r="DB45" s="304">
        <f>IFERROR(VLOOKUP($AN45,装备!$B:$Q,11,0),0)</f>
        <v>0</v>
      </c>
      <c r="DC45" s="304">
        <f>IFERROR(VLOOKUP($AN45,装备!$B:$Q,12,0),0)</f>
        <v>0</v>
      </c>
      <c r="DD45" s="304">
        <f>IFERROR(VLOOKUP($AN45,装备!$B:$Q,13,0),0)</f>
        <v>0</v>
      </c>
      <c r="DE45" s="304">
        <f>IFERROR(VLOOKUP($AN45,装备!$B:$Q,14,0),0)</f>
        <v>0</v>
      </c>
      <c r="DF45" s="304">
        <f>IFERROR(VLOOKUP($AN45,装备!$B:$Q,16,0),0)</f>
        <v>0</v>
      </c>
      <c r="DG45" s="304">
        <f>IFERROR(VLOOKUP($AN45,装备!$B:$Q,5,0),0)</f>
        <v>0</v>
      </c>
      <c r="DH45" s="304">
        <f>IFERROR(VLOOKUP(AO45,装备!$B:$C,2,0),0)</f>
        <v>0</v>
      </c>
      <c r="DI45" s="304">
        <f>IFERROR(VLOOKUP($AO45,装备!$B:$Q,5,0),0)</f>
        <v>0</v>
      </c>
      <c r="DJ45" s="304">
        <f>IFERROR(VLOOKUP($AO45,装备!$B:$Q,6,0),0)</f>
        <v>0</v>
      </c>
      <c r="DK45" s="304">
        <f>IFERROR(VLOOKUP($AO45,装备!$B:$Q,7,0),0)</f>
        <v>0</v>
      </c>
      <c r="DL45" s="304">
        <f>IFERROR(VLOOKUP($AO45,装备!$B:$Q,8,0),0)</f>
        <v>0</v>
      </c>
      <c r="DM45" s="304">
        <f>IFERROR(VLOOKUP($AO45,装备!$B:$Q,9,0),0)</f>
        <v>0</v>
      </c>
      <c r="DN45" s="304">
        <f>IFERROR(VLOOKUP($AO45,装备!$B:$Q,10,0),0)</f>
        <v>0</v>
      </c>
      <c r="DO45" s="304">
        <f>IFERROR(VLOOKUP($AO45,装备!$B:$Q,11,0),0)</f>
        <v>0</v>
      </c>
      <c r="DP45" s="304">
        <f>IFERROR(VLOOKUP($AO45,装备!$B:$Q,12,0),0)</f>
        <v>0</v>
      </c>
      <c r="DQ45" s="304">
        <f>IFERROR(VLOOKUP($AO45,装备!$B:$Q,13,0),0)</f>
        <v>0</v>
      </c>
      <c r="DR45" s="304">
        <f>IFERROR(VLOOKUP($AO45,装备!$B:$Q,14,0),0)</f>
        <v>0</v>
      </c>
      <c r="DS45" s="304">
        <f>IFERROR(VLOOKUP($AO45,装备!$B:$Q,16,0),0)</f>
        <v>0</v>
      </c>
      <c r="DT45" s="304">
        <f>IFERROR(VLOOKUP($AO45,装备!$B:$Q,5,0),0)</f>
        <v>0</v>
      </c>
    </row>
    <row r="46" spans="1:124" hidden="1">
      <c r="A46" s="301">
        <f>未改造舰娘!$A42</f>
        <v>10004112</v>
      </c>
      <c r="B46" s="354" t="s">
        <v>612</v>
      </c>
      <c r="C46" s="323"/>
      <c r="D46" s="323">
        <f t="shared" si="0"/>
        <v>110</v>
      </c>
      <c r="E46" s="303">
        <f>未改造舰娘!$C42</f>
        <v>2</v>
      </c>
      <c r="F46" s="304" t="str">
        <f>未改造舰娘!$D42</f>
        <v>轻巡</v>
      </c>
      <c r="G46" s="304" t="str">
        <f>未改造舰娘!$E42</f>
        <v>中型</v>
      </c>
      <c r="H46" s="304" t="str">
        <f>未改造舰娘!$F42</f>
        <v>护卫舰</v>
      </c>
      <c r="I46" s="460">
        <f>未改造舰娘!$AR42</f>
        <v>3</v>
      </c>
      <c r="J46" s="304" t="str">
        <f>未改造舰娘!$G42</f>
        <v>日本</v>
      </c>
      <c r="K46" s="312">
        <f>未改造舰娘!$H42+(BV46+CI46+CV46+DI46)*$C$2</f>
        <v>23</v>
      </c>
      <c r="L46" s="304">
        <f>未改造舰娘!$I42</f>
        <v>1</v>
      </c>
      <c r="M46" s="304">
        <f>未改造舰娘!$J42</f>
        <v>1</v>
      </c>
      <c r="N46" s="518">
        <f>未改造舰娘!$K42</f>
        <v>2</v>
      </c>
      <c r="O46" s="304">
        <f>未改造舰娘!$L42+((CE46+CR46+DE46+DR46)*$C$2)</f>
        <v>10</v>
      </c>
      <c r="P46" s="304" t="str">
        <f>IF($C$2=1,(IF(ISERROR(FIND("超长",未改造舰娘!$M42&amp;CC46&amp;CP46&amp;DC46&amp;DP46,1)),IF(ISERROR(FIND("长",未改造舰娘!$M42&amp;CC46&amp;CP46&amp;DC46&amp;DP46,1)),IF(ISERROR(FIND("中",未改造舰娘!$M42&amp;CC46&amp;CP46&amp;DC46&amp;DP46,1)),IF(ISERROR(FIND("短",未改造舰娘!$M42&amp;CC46&amp;CP46&amp;DC46&amp;DP46,1)),IF(ISERROR(FIND("无",未改造舰娘!$M42&amp;CC46&amp;CP46&amp;DC46&amp;DP46,1)),0,"无"),"短"),"中"),"长"),"超长")),未改造舰娘!$M42)</f>
        <v>中</v>
      </c>
      <c r="Q46" s="303">
        <f>未改造舰娘!$N42</f>
        <v>33</v>
      </c>
      <c r="R46" s="304">
        <f>(未改造舰娘!$P42)+(未改造舰娘!$Q42)*$C$3+((BW46+CJ46+CW46+DJ46)*$C$2)</f>
        <v>38</v>
      </c>
      <c r="S46" s="304">
        <f>(未改造舰娘!$R42)+(未改造舰娘!$S42)*$C$3+((BY46+CL46+CY46+DL46)*$C$2)</f>
        <v>56</v>
      </c>
      <c r="T46" s="304">
        <f>(未改造舰娘!$T42)+(未改造舰娘!$U42)*$C$3+((BX46+CK46+CX46+DK46)*$C$2)</f>
        <v>29</v>
      </c>
      <c r="U46" s="304">
        <f>(未改造舰娘!$V42)+(未改造舰娘!$W42)*$C$3+((CG46+CT46+DG46+DT46)*$C$2)</f>
        <v>40</v>
      </c>
      <c r="V46" s="305">
        <f>INT((((未改造舰娘!$Y42)-(未改造舰娘!$X42))*(((IF(D46=0,C46,D46))-1)/99))+未改造舰娘!$X42)+((CB46+CO46+DB46+DO46)*$C$2)</f>
        <v>90</v>
      </c>
      <c r="W46" s="304">
        <f>INT((((未改造舰娘!$AA42)-(未改造舰娘!$Z42))*(((IF(D46=0,C46,D46))-1)/99))+未改造舰娘!$Z42)+((CD46+CQ46+DD46+DQ46)*$C$2)</f>
        <v>76</v>
      </c>
      <c r="X46" s="304">
        <f>INT((((未改造舰娘!$AC42)-(未改造舰娘!$AB42))*(((IF(D46=0,C46,D46))-1)/99))+未改造舰娘!$AB42)+((CA46+CN46+DA46+DN46)*$C$2)</f>
        <v>20</v>
      </c>
      <c r="Y46" s="303">
        <f>INT((((未改造舰娘!$AE42)-(未改造舰娘!$AD42))*(((IF(D46=0,C46,D46))-1)/99))+未改造舰娘!$AD42)+((BZ46+CM46+CZ46+DM46)*$C$2)</f>
        <v>59</v>
      </c>
      <c r="Z46" s="474" t="str">
        <f>IF(未改造舰娘!$AF42=0,"",未改造舰娘!$AF42)</f>
        <v/>
      </c>
      <c r="AA46" s="304" t="str">
        <f>IF(未改造舰娘!$AG42="","",未改造舰娘!$AG42)</f>
        <v/>
      </c>
      <c r="AB46" s="304" t="str">
        <f>IF(未改造舰娘!$AH42="","",未改造舰娘!$AH42)</f>
        <v/>
      </c>
      <c r="AC46" s="304" t="str">
        <f>IF(未改造舰娘!$AI42="","",未改造舰娘!$AI42)</f>
        <v/>
      </c>
      <c r="AD46" s="304">
        <f>IF(未改造舰娘!$AJ42="","",未改造舰娘!$AJ42)</f>
        <v>0</v>
      </c>
      <c r="AE46" s="305">
        <f>IF(未改造舰娘!$AK42="","",未改造舰娘!$AK42)</f>
        <v>50</v>
      </c>
      <c r="AF46" s="304">
        <f>IF(未改造舰娘!$AL42="","",未改造舰娘!$AL42)</f>
        <v>500</v>
      </c>
      <c r="AG46" s="304" t="str">
        <f>IF(未改造舰娘!$AM42="","",未改造舰娘!$AM42)</f>
        <v/>
      </c>
      <c r="AH46" s="304">
        <f>IF(未改造舰娘!$AN42="","",未改造舰娘!$AN42)</f>
        <v>500</v>
      </c>
      <c r="AI46" s="304" t="str">
        <f>IF(未改造舰娘!$AO42="","",未改造舰娘!$AO42)</f>
        <v/>
      </c>
      <c r="AJ46" s="304" t="str">
        <f>IF(未改造舰娘!$AP42="","",未改造舰娘!$AP42)</f>
        <v>巡洋核心</v>
      </c>
      <c r="AK46" s="303">
        <f>IF(未改造舰娘!$AQ42="","",未改造舰娘!$AQ42)</f>
        <v>3</v>
      </c>
      <c r="AL46" s="306" t="str">
        <f>IF(未改造舰娘!$AS42="","",未改造舰娘!$AS42)</f>
        <v>J国14厘米单装炮</v>
      </c>
      <c r="AM46" s="306" t="str">
        <f>IF(未改造舰娘!$AT42="","",未改造舰娘!$AT42)</f>
        <v/>
      </c>
      <c r="AN46" s="306" t="str">
        <f>IF(未改造舰娘!$AU42="","",未改造舰娘!$AU42)</f>
        <v/>
      </c>
      <c r="AO46" s="306" t="str">
        <f>IF(未改造舰娘!$AV42="","",未改造舰娘!$AV42)</f>
        <v/>
      </c>
      <c r="AP46" s="307" t="str">
        <f>IF(未改造舰娘!$AW42="","",未改造舰娘!$AW42)</f>
        <v/>
      </c>
      <c r="AQ46" s="308" t="str">
        <f>IF(未改造舰娘!$AX42="","",未改造舰娘!$AX42)</f>
        <v/>
      </c>
      <c r="AR46" s="304">
        <f>IF(未改造舰娘!$AY42="","",未改造舰娘!$AY42)</f>
        <v>25</v>
      </c>
      <c r="AS46" s="304">
        <f>IF(未改造舰娘!$AZ42="","",未改造舰娘!$AZ42)</f>
        <v>20</v>
      </c>
      <c r="AT46" s="304">
        <f>IF(未改造舰娘!$BA42="","",未改造舰娘!$BA42)</f>
        <v>0.8</v>
      </c>
      <c r="AU46" s="304">
        <f>IF(未改造舰娘!$BB42="","",未改造舰娘!$BB42)</f>
        <v>1.5</v>
      </c>
      <c r="AV46" s="305">
        <f>IF((未改造舰娘!$BG42+未改造舰娘!$BK42*$C$4)=0,"",(未改造舰娘!$BG42+未改造舰娘!$BK42*$C$4))</f>
        <v>5</v>
      </c>
      <c r="AW46" s="304">
        <f>IF((未改造舰娘!$BH42+未改造舰娘!$BL42*$C$4)=0,"",(未改造舰娘!$BH42+未改造舰娘!$BL42*$C$4))</f>
        <v>10</v>
      </c>
      <c r="AX46" s="304">
        <f>IF((未改造舰娘!$BI42+未改造舰娘!$BM42*$C$4)=0,"",(未改造舰娘!$BI42+未改造舰娘!$BM42*$C$4))</f>
        <v>6</v>
      </c>
      <c r="AY46" s="303" t="str">
        <f>IF((未改造舰娘!$BJ42+未改造舰娘!$BN42*$C$4)=0,"",(未改造舰娘!$BJ42+未改造舰娘!$BN42*$C$4))</f>
        <v/>
      </c>
      <c r="AZ46" s="500">
        <f>IF(未改造舰娘!BC42="","",未改造舰娘!BC42)</f>
        <v>7</v>
      </c>
      <c r="BA46" s="500">
        <f>IF(未改造舰娘!BD42="","",未改造舰娘!BD42)</f>
        <v>19</v>
      </c>
      <c r="BB46" s="500">
        <f>IF(未改造舰娘!BE42="","",未改造舰娘!BE42)</f>
        <v>5</v>
      </c>
      <c r="BC46" s="498">
        <f>IF(未改造舰娘!BF42="","",未改造舰娘!BF42)</f>
        <v>5</v>
      </c>
      <c r="BD46" s="125" t="s">
        <v>1279</v>
      </c>
      <c r="BE46" s="506"/>
      <c r="BF46" s="306" t="str">
        <f>IF(未改造舰娘!$BQ42="","",未改造舰娘!$BQ42)</f>
        <v>1-1-BC,1-2-CD,1-3-ABDEF,1-4-ABCDEF,1-5-A,2-1-ACEF,2-2-ABEFGH,2-3-ABCDEGHJ,2-4-ABCDEGHIJL,2-5-ABDFGHIJKLMNO,2-6-ABDEFGIJKLM,3-1-ABDFGHI,3-2-ABCDEG,3-3-ABCDEFGHJK,3-4-ABCDGHIJ</v>
      </c>
      <c r="BG46" s="306" t="str">
        <f>IF(未改造舰娘!$BR42="","",未改造舰娘!$BR42)</f>
        <v>极地奏鸣曲 Ex-1-ABCDEFGHIJK,Ex-2-ABCDEFGHIJKLMN,Ex-1-1-ABDFGHI,Ex-1-2-ABDFGHI,Ex-1-3-ABDFGHIJ,Ex-2-1-ABDEFG,Ex-2-2-ABCDEGHJK,Ex-2-3-ABCDEGHIJL,Ex-3-1-ABDFGHI,Ex-3-2-ABCDEFGHJK,Ex-3-3-ACDHIJ,Ex-4-1-ABDEFGIJKLM；轰隆轰隆大作战 Ex-1-ABCEFGHI,Ex-3-ADFGHJKL,Ex-7-ACDGHJL,Ex-9-BDFGHIKMOPQ；扑火之蛾 Ex-1-ABCDEFGHIJ,Ex-3-ABCDEFGHIJKLM,Ex-6-ABCDEFGHIJ,Ex-8-ABCDEFGHIJKM,Ex-10-ABCDEFGHIJKLMN；未命名 Ex-1-ABCDEFHJKLM,Ex-2-ABCDEFGHIJNOβ,Ex-3-BCDEFGHIJKLMNOPRSβ；决战九段坂 Ex-1-NO,Ex-2-Q；中间岛战役 Ex-1-ABCDE,Ex-2-ABDEG,Ex-3-ABCDEFGJL,Ex-4-ABCDFGHK,Ex-5-A,Ex-6-ABDE,Ex-8-ABCDEIJL；两周年活动 妄想舰队歼灭作战-ABCD,地狱群岛攻略作战-ABCDFKM；莱特湾战役 Ex-1-ABCEFGHI,Ex-2-ABCEFGHJL,Ex-3-ADGHJKL,Ex-5-BDFGHIKMOPQ,Ex-7-ADGHJL,Ex-9-BDFGHIKLMOPQ；急速东方快车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Ex-1-ABCDEF,Ex-2-ABCDEFI,Ex-3-ABDEFGHI,Ex-4-ABCDEFGHKMN,Ex-5-ABCDEF,Ex-6-ABCDEFI；熔炉大混战 Ex-1-ABCDEFGHIJ,Ex-3-ABCDEFGHIJKL,Ex-5-ABCDEFGHIJKL,Ex-7-ABCDEFGHIJKLMN,Ex-8-ABCDEFGHIJ,Ex-10-ABCDEFGHIJKL,Ex-12-ABCDEFGHIJKL,Ex-14-ABCDEFGHIJKLMN</v>
      </c>
      <c r="BH46" s="306"/>
      <c r="BU46" s="304">
        <f>IFERROR(VLOOKUP(AL46,装备!$B:$C,2,0),0)</f>
        <v>1</v>
      </c>
      <c r="BV46" s="304">
        <f>IFERROR(VLOOKUP($AL46,装备!$B:$Q,5,0),0)</f>
        <v>0</v>
      </c>
      <c r="BW46" s="304">
        <f>IFERROR(VLOOKUP($AL46,装备!$B:$Q,6,0),0)</f>
        <v>2</v>
      </c>
      <c r="BX46" s="304">
        <f>IFERROR(VLOOKUP($AL46,装备!$B:$Q,7,0),0)</f>
        <v>0</v>
      </c>
      <c r="BY46" s="304">
        <f>IFERROR(VLOOKUP($AL46,装备!$B:$Q,8,0),0)</f>
        <v>0</v>
      </c>
      <c r="BZ46" s="304">
        <f>IFERROR(VLOOKUP($AL46,装备!$B:$Q,9,0),0)</f>
        <v>0</v>
      </c>
      <c r="CA46" s="304">
        <f>IFERROR(VLOOKUP($AL46,装备!$B:$Q,10,0),0)</f>
        <v>0</v>
      </c>
      <c r="CB46" s="304">
        <f>IFERROR(VLOOKUP($AL46,装备!$B:$Q,11,0),0)</f>
        <v>0</v>
      </c>
      <c r="CC46" s="304" t="str">
        <f>IFERROR(VLOOKUP($AL46,装备!$B:$Q,12,0),0)</f>
        <v>中</v>
      </c>
      <c r="CD46" s="304">
        <f>IFERROR(VLOOKUP($AL46,装备!$B:$Q,13,0),0)</f>
        <v>0</v>
      </c>
      <c r="CE46" s="304">
        <f>IFERROR(VLOOKUP($AL46,装备!$B:$Q,14,0),0)</f>
        <v>0</v>
      </c>
      <c r="CF46" s="304">
        <f>IFERROR(VLOOKUP($AL46,装备!$B:$Q,16,0),0)</f>
        <v>0</v>
      </c>
      <c r="CG46" s="304">
        <f>IFERROR(VLOOKUP($AL46,装备!$B:$Q,5,0),0)</f>
        <v>0</v>
      </c>
      <c r="CH46" s="304">
        <f>IFERROR(VLOOKUP(AM46,装备!$B:$C,2,0),0)</f>
        <v>0</v>
      </c>
      <c r="CI46" s="304">
        <f>IFERROR(VLOOKUP($AM46,装备!$B:$Q,5,0),0)</f>
        <v>0</v>
      </c>
      <c r="CJ46" s="304">
        <f>IFERROR(VLOOKUP($AM46,装备!$B:$Q,6,0),0)</f>
        <v>0</v>
      </c>
      <c r="CK46" s="304">
        <f>IFERROR(VLOOKUP($AM46,装备!$B:$Q,7,0),0)</f>
        <v>0</v>
      </c>
      <c r="CL46" s="304">
        <f>IFERROR(VLOOKUP($AM46,装备!$B:$Q,8,0),0)</f>
        <v>0</v>
      </c>
      <c r="CM46" s="304">
        <f>IFERROR(VLOOKUP($AM46,装备!$B:$Q,9,0),0)</f>
        <v>0</v>
      </c>
      <c r="CN46" s="304">
        <f>IFERROR(VLOOKUP($AM46,装备!$B:$Q,10,0),0)</f>
        <v>0</v>
      </c>
      <c r="CO46" s="304">
        <f>IFERROR(VLOOKUP($AM46,装备!$B:$Q,11,0),0)</f>
        <v>0</v>
      </c>
      <c r="CP46" s="304">
        <f>IFERROR(VLOOKUP($AM46,装备!$B:$Q,12,0),0)</f>
        <v>0</v>
      </c>
      <c r="CQ46" s="304">
        <f>IFERROR(VLOOKUP($AM46,装备!$B:$Q,13,0),0)</f>
        <v>0</v>
      </c>
      <c r="CR46" s="304">
        <f>IFERROR(VLOOKUP($AM46,装备!$B:$Q,14,0),0)</f>
        <v>0</v>
      </c>
      <c r="CS46" s="304">
        <f>IFERROR(VLOOKUP($AM46,装备!$B:$Q,16,0),0)</f>
        <v>0</v>
      </c>
      <c r="CT46" s="304">
        <f>IFERROR(VLOOKUP($AM46,装备!$B:$Q,5,0),0)</f>
        <v>0</v>
      </c>
      <c r="CU46" s="304">
        <f>IFERROR(VLOOKUP(AN46,装备!$B:$C,2,0),0)</f>
        <v>0</v>
      </c>
      <c r="CV46" s="304">
        <f>IFERROR(VLOOKUP($AN46,装备!$B:$Q,5,0),0)</f>
        <v>0</v>
      </c>
      <c r="CW46" s="304">
        <f>IFERROR(VLOOKUP($AN46,装备!$B:$Q,6,0),0)</f>
        <v>0</v>
      </c>
      <c r="CX46" s="304">
        <f>IFERROR(VLOOKUP($AN46,装备!$B:$Q,7,0),0)</f>
        <v>0</v>
      </c>
      <c r="CY46" s="304">
        <f>IFERROR(VLOOKUP($AN46,装备!$B:$Q,8,0),0)</f>
        <v>0</v>
      </c>
      <c r="CZ46" s="304">
        <f>IFERROR(VLOOKUP($AN46,装备!$B:$Q,9,0),0)</f>
        <v>0</v>
      </c>
      <c r="DA46" s="304">
        <f>IFERROR(VLOOKUP($AN46,装备!$B:$Q,10,0),0)</f>
        <v>0</v>
      </c>
      <c r="DB46" s="304">
        <f>IFERROR(VLOOKUP($AN46,装备!$B:$Q,11,0),0)</f>
        <v>0</v>
      </c>
      <c r="DC46" s="304">
        <f>IFERROR(VLOOKUP($AN46,装备!$B:$Q,12,0),0)</f>
        <v>0</v>
      </c>
      <c r="DD46" s="304">
        <f>IFERROR(VLOOKUP($AN46,装备!$B:$Q,13,0),0)</f>
        <v>0</v>
      </c>
      <c r="DE46" s="304">
        <f>IFERROR(VLOOKUP($AN46,装备!$B:$Q,14,0),0)</f>
        <v>0</v>
      </c>
      <c r="DF46" s="304">
        <f>IFERROR(VLOOKUP($AN46,装备!$B:$Q,16,0),0)</f>
        <v>0</v>
      </c>
      <c r="DG46" s="304">
        <f>IFERROR(VLOOKUP($AN46,装备!$B:$Q,5,0),0)</f>
        <v>0</v>
      </c>
      <c r="DH46" s="304">
        <f>IFERROR(VLOOKUP(AO46,装备!$B:$C,2,0),0)</f>
        <v>0</v>
      </c>
      <c r="DI46" s="304">
        <f>IFERROR(VLOOKUP($AO46,装备!$B:$Q,5,0),0)</f>
        <v>0</v>
      </c>
      <c r="DJ46" s="304">
        <f>IFERROR(VLOOKUP($AO46,装备!$B:$Q,6,0),0)</f>
        <v>0</v>
      </c>
      <c r="DK46" s="304">
        <f>IFERROR(VLOOKUP($AO46,装备!$B:$Q,7,0),0)</f>
        <v>0</v>
      </c>
      <c r="DL46" s="304">
        <f>IFERROR(VLOOKUP($AO46,装备!$B:$Q,8,0),0)</f>
        <v>0</v>
      </c>
      <c r="DM46" s="304">
        <f>IFERROR(VLOOKUP($AO46,装备!$B:$Q,9,0),0)</f>
        <v>0</v>
      </c>
      <c r="DN46" s="304">
        <f>IFERROR(VLOOKUP($AO46,装备!$B:$Q,10,0),0)</f>
        <v>0</v>
      </c>
      <c r="DO46" s="304">
        <f>IFERROR(VLOOKUP($AO46,装备!$B:$Q,11,0),0)</f>
        <v>0</v>
      </c>
      <c r="DP46" s="304">
        <f>IFERROR(VLOOKUP($AO46,装备!$B:$Q,12,0),0)</f>
        <v>0</v>
      </c>
      <c r="DQ46" s="304">
        <f>IFERROR(VLOOKUP($AO46,装备!$B:$Q,13,0),0)</f>
        <v>0</v>
      </c>
      <c r="DR46" s="304">
        <f>IFERROR(VLOOKUP($AO46,装备!$B:$Q,14,0),0)</f>
        <v>0</v>
      </c>
      <c r="DS46" s="304">
        <f>IFERROR(VLOOKUP($AO46,装备!$B:$Q,16,0),0)</f>
        <v>0</v>
      </c>
      <c r="DT46" s="304">
        <f>IFERROR(VLOOKUP($AO46,装备!$B:$Q,5,0),0)</f>
        <v>0</v>
      </c>
    </row>
    <row r="47" spans="1:124" hidden="1">
      <c r="A47" s="301">
        <f>未改造舰娘!$A43</f>
        <v>10004212</v>
      </c>
      <c r="B47" s="354" t="s">
        <v>614</v>
      </c>
      <c r="C47" s="323"/>
      <c r="D47" s="323">
        <f t="shared" si="0"/>
        <v>110</v>
      </c>
      <c r="E47" s="303">
        <f>未改造舰娘!$C43</f>
        <v>2</v>
      </c>
      <c r="F47" s="304" t="str">
        <f>未改造舰娘!$D43</f>
        <v>轻巡</v>
      </c>
      <c r="G47" s="304" t="str">
        <f>未改造舰娘!$E43</f>
        <v>中型</v>
      </c>
      <c r="H47" s="304" t="str">
        <f>未改造舰娘!$F43</f>
        <v>护卫舰</v>
      </c>
      <c r="I47" s="460">
        <f>未改造舰娘!$AR43</f>
        <v>3</v>
      </c>
      <c r="J47" s="304" t="str">
        <f>未改造舰娘!$G43</f>
        <v>日本</v>
      </c>
      <c r="K47" s="312">
        <f>未改造舰娘!$H43+(BV47+CI47+CV47+DI47)*$C$2</f>
        <v>23</v>
      </c>
      <c r="L47" s="304">
        <f>未改造舰娘!$I43</f>
        <v>1</v>
      </c>
      <c r="M47" s="304">
        <f>未改造舰娘!$J43</f>
        <v>1</v>
      </c>
      <c r="N47" s="518">
        <f>未改造舰娘!$K43</f>
        <v>2</v>
      </c>
      <c r="O47" s="304">
        <f>未改造舰娘!$L43+((CE47+CR47+DE47+DR47)*$C$2)</f>
        <v>10</v>
      </c>
      <c r="P47" s="304" t="str">
        <f>IF($C$2=1,(IF(ISERROR(FIND("超长",未改造舰娘!$M43&amp;CC47&amp;CP47&amp;DC47&amp;DP47,1)),IF(ISERROR(FIND("长",未改造舰娘!$M43&amp;CC47&amp;CP47&amp;DC47&amp;DP47,1)),IF(ISERROR(FIND("中",未改造舰娘!$M43&amp;CC47&amp;CP47&amp;DC47&amp;DP47,1)),IF(ISERROR(FIND("短",未改造舰娘!$M43&amp;CC47&amp;CP47&amp;DC47&amp;DP47,1)),IF(ISERROR(FIND("无",未改造舰娘!$M43&amp;CC47&amp;CP47&amp;DC47&amp;DP47,1)),0,"无"),"短"),"中"),"长"),"超长")),未改造舰娘!$M43)</f>
        <v>中</v>
      </c>
      <c r="Q47" s="303">
        <f>未改造舰娘!$N43</f>
        <v>33</v>
      </c>
      <c r="R47" s="304">
        <f>(未改造舰娘!$P43)+(未改造舰娘!$Q43)*$C$3+((BW47+CJ47+CW47+DJ47)*$C$2)</f>
        <v>38</v>
      </c>
      <c r="S47" s="304">
        <f>(未改造舰娘!$R43)+(未改造舰娘!$S43)*$C$3+((BY47+CL47+CY47+DL47)*$C$2)</f>
        <v>56</v>
      </c>
      <c r="T47" s="304">
        <f>(未改造舰娘!$T43)+(未改造舰娘!$U43)*$C$3+((BX47+CK47+CX47+DK47)*$C$2)</f>
        <v>29</v>
      </c>
      <c r="U47" s="304">
        <f>(未改造舰娘!$V43)+(未改造舰娘!$W43)*$C$3+((CG47+CT47+DG47+DT47)*$C$2)</f>
        <v>40</v>
      </c>
      <c r="V47" s="305">
        <f>INT((((未改造舰娘!$Y43)-(未改造舰娘!$X43))*(((IF(D47=0,C47,D47))-1)/99))+未改造舰娘!$X43)+((CB47+CO47+DB47+DO47)*$C$2)</f>
        <v>90</v>
      </c>
      <c r="W47" s="304">
        <f>INT((((未改造舰娘!$AA43)-(未改造舰娘!$Z43))*(((IF(D47=0,C47,D47))-1)/99))+未改造舰娘!$Z43)+((CD47+CQ47+DD47+DQ47)*$C$2)</f>
        <v>76</v>
      </c>
      <c r="X47" s="304">
        <f>INT((((未改造舰娘!$AC43)-(未改造舰娘!$AB43))*(((IF(D47=0,C47,D47))-1)/99))+未改造舰娘!$AB43)+((CA47+CN47+DA47+DN47)*$C$2)</f>
        <v>20</v>
      </c>
      <c r="Y47" s="303">
        <f>INT((((未改造舰娘!$AE43)-(未改造舰娘!$AD43))*(((IF(D47=0,C47,D47))-1)/99))+未改造舰娘!$AD43)+((BZ47+CM47+CZ47+DM47)*$C$2)</f>
        <v>59</v>
      </c>
      <c r="Z47" s="474" t="str">
        <f>IF(未改造舰娘!$AF43=0,"",未改造舰娘!$AF43)</f>
        <v/>
      </c>
      <c r="AA47" s="304" t="str">
        <f>IF(未改造舰娘!$AG43="","",未改造舰娘!$AG43)</f>
        <v/>
      </c>
      <c r="AB47" s="304" t="str">
        <f>IF(未改造舰娘!$AH43="","",未改造舰娘!$AH43)</f>
        <v/>
      </c>
      <c r="AC47" s="304" t="str">
        <f>IF(未改造舰娘!$AI43="","",未改造舰娘!$AI43)</f>
        <v/>
      </c>
      <c r="AD47" s="304">
        <f>IF(未改造舰娘!$AJ43="","",未改造舰娘!$AJ43)</f>
        <v>0</v>
      </c>
      <c r="AE47" s="305">
        <f>IF(未改造舰娘!$AK43="","",未改造舰娘!$AK43)</f>
        <v>50</v>
      </c>
      <c r="AF47" s="304">
        <f>IF(未改造舰娘!$AL43="","",未改造舰娘!$AL43)</f>
        <v>500</v>
      </c>
      <c r="AG47" s="304" t="str">
        <f>IF(未改造舰娘!$AM43="","",未改造舰娘!$AM43)</f>
        <v/>
      </c>
      <c r="AH47" s="304">
        <f>IF(未改造舰娘!$AN43="","",未改造舰娘!$AN43)</f>
        <v>500</v>
      </c>
      <c r="AI47" s="304" t="str">
        <f>IF(未改造舰娘!$AO43="","",未改造舰娘!$AO43)</f>
        <v/>
      </c>
      <c r="AJ47" s="304" t="str">
        <f>IF(未改造舰娘!$AP43="","",未改造舰娘!$AP43)</f>
        <v>巡洋核心</v>
      </c>
      <c r="AK47" s="303">
        <f>IF(未改造舰娘!$AQ43="","",未改造舰娘!$AQ43)</f>
        <v>3</v>
      </c>
      <c r="AL47" s="306" t="str">
        <f>IF(未改造舰娘!$AS43="","",未改造舰娘!$AS43)</f>
        <v>J国14厘米单装炮</v>
      </c>
      <c r="AM47" s="306" t="str">
        <f>IF(未改造舰娘!$AT43="","",未改造舰娘!$AT43)</f>
        <v/>
      </c>
      <c r="AN47" s="306" t="str">
        <f>IF(未改造舰娘!$AU43="","",未改造舰娘!$AU43)</f>
        <v/>
      </c>
      <c r="AO47" s="306" t="str">
        <f>IF(未改造舰娘!$AV43="","",未改造舰娘!$AV43)</f>
        <v/>
      </c>
      <c r="AP47" s="307" t="str">
        <f>IF(未改造舰娘!$AW43="","",未改造舰娘!$AW43)</f>
        <v/>
      </c>
      <c r="AQ47" s="308" t="str">
        <f>IF(未改造舰娘!$AX43="","",未改造舰娘!$AX43)</f>
        <v/>
      </c>
      <c r="AR47" s="304">
        <f>IF(未改造舰娘!$AY43="","",未改造舰娘!$AY43)</f>
        <v>25</v>
      </c>
      <c r="AS47" s="304">
        <f>IF(未改造舰娘!$AZ43="","",未改造舰娘!$AZ43)</f>
        <v>20</v>
      </c>
      <c r="AT47" s="304">
        <f>IF(未改造舰娘!$BA43="","",未改造舰娘!$BA43)</f>
        <v>0.8</v>
      </c>
      <c r="AU47" s="304">
        <f>IF(未改造舰娘!$BB43="","",未改造舰娘!$BB43)</f>
        <v>1.5</v>
      </c>
      <c r="AV47" s="305">
        <f>IF((未改造舰娘!$BG43+未改造舰娘!$BK43*$C$4)=0,"",(未改造舰娘!$BG43+未改造舰娘!$BK43*$C$4))</f>
        <v>5</v>
      </c>
      <c r="AW47" s="304">
        <f>IF((未改造舰娘!$BH43+未改造舰娘!$BL43*$C$4)=0,"",(未改造舰娘!$BH43+未改造舰娘!$BL43*$C$4))</f>
        <v>10</v>
      </c>
      <c r="AX47" s="304">
        <f>IF((未改造舰娘!$BI43+未改造舰娘!$BM43*$C$4)=0,"",(未改造舰娘!$BI43+未改造舰娘!$BM43*$C$4))</f>
        <v>6</v>
      </c>
      <c r="AY47" s="303" t="str">
        <f>IF((未改造舰娘!$BJ43+未改造舰娘!$BN43*$C$4)=0,"",(未改造舰娘!$BJ43+未改造舰娘!$BN43*$C$4))</f>
        <v/>
      </c>
      <c r="AZ47" s="500">
        <f>IF(未改造舰娘!BC43="","",未改造舰娘!BC43)</f>
        <v>7</v>
      </c>
      <c r="BA47" s="500">
        <f>IF(未改造舰娘!BD43="","",未改造舰娘!BD43)</f>
        <v>19</v>
      </c>
      <c r="BB47" s="500">
        <f>IF(未改造舰娘!BE43="","",未改造舰娘!BE43)</f>
        <v>5</v>
      </c>
      <c r="BC47" s="498">
        <f>IF(未改造舰娘!BF43="","",未改造舰娘!BF43)</f>
        <v>5</v>
      </c>
      <c r="BD47" s="125" t="s">
        <v>1282</v>
      </c>
      <c r="BE47" s="506"/>
      <c r="BF47" s="306" t="str">
        <f>IF(未改造舰娘!$BQ43="","",未改造舰娘!$BQ43)</f>
        <v>1-1-BC,1-2-CD,1-3-ABDEF,1-4-ABCDEF,2-1-ACEF,2-2-ABEFGH,2-3-ABCDEGHJ,2-4-ABCDEGHIJL,2-5-ABDFGHIJKLMNO,2-6-ABDEFGIJKLM,3-1-ABDFGHI,3-2-ABCDEG,3-3-ABCDEFGHJK,3-4-ABCDGHIJ</v>
      </c>
      <c r="BG47" s="306" t="str">
        <f>IF(未改造舰娘!$BR43="","",未改造舰娘!$BR43)</f>
        <v>极地奏鸣曲 Ex-1-ABCDEFGHIJK,Ex-3-ABCDEFGHIJKLMNOPQ,Ex-1-1-ABDFGHI,Ex-1-2-ABDFGHI,Ex-1-3-ABDFGHIJ,Ex-2-1-ABDEFGH,Ex-2-2-ABCDEGHJK,Ex-2-3-ABCDEGHIJL,Ex-3-1-ABDFGHI,Ex-3-2-ABCDEGHJK,Ex-3-3-ACDHIJ,Ex-4-1-ABDEFGIJKLM；轰隆轰隆大作战 Ex-1-ABCEFGHI,Ex-3-ADFGHJL,Ex-5-BDFGHIKLMOPQ,Ex-8-ABCDEFGHIM；扑火之蛾 Ex-1-ABCDEFGHIJ,Ex-3-ABCDEFGHIJKLM,Ex-5-ABCDEFGHIJKLMN,Ex-6-ABCDEFGHIJ,Ex-8-ABCDEFGHIJKLM,Ex-10-ABCDEFGHIJKLMN；未命名 Ex-1-ABCDEFHJKLM,Ex-2-ABCDEFGHIJNOβ,Ex-3-BCDEFGHIJKLMNOPRSβ；决战九段坂 Ex-1-NO,Ex-2-Q；中间岛战役 Ex-1-ABCDE,Ex-2-ABDEG,Ex-3-ABCDEFGJL,Ex-4-ABCDFGHK,Ex-5-A,Ex-7-BDEG,Ex-9-ABCDFGHK；两周年活动 妄想舰队歼灭作战-ABCD,地狱群岛攻略作战-ABCDFKM；莱特湾战役 Ex-1-ABCEFGHI,Ex-3-ADFGHJL,Ex-4-ABCDEFGHIM,Ex-5-BDFGHIKMOPQ,Ex-7-ADGHJL,Ex-8-ABCDFGHIM；急速东方快车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Ex-1-ABCDEF,Ex-2-ABCDEFI,Ex-3-ABDEFGHI,Ex-4-ABCDEFGHKMN,Ex-5-ABCDEF,Ex-6-ABCDEI；熔炉大混战 Ex-1-ABCDEFGHIJ,Ex-3-ABCDEFGHIJKL,Ex-5-ABCDEFGHIJKL,Ex-7-ABCDEFGHIJKLMN,Ex-8-ABCDEFGHIJ,Ex-10-ABCDEFGHIJKL,Ex-12-ABCDEFGHIJKL,Ex-14-ABCDEFGHIJKLMN</v>
      </c>
      <c r="BH47" s="306"/>
      <c r="BU47" s="304">
        <f>IFERROR(VLOOKUP(AL47,装备!$B:$C,2,0),0)</f>
        <v>1</v>
      </c>
      <c r="BV47" s="304">
        <f>IFERROR(VLOOKUP($AL47,装备!$B:$Q,5,0),0)</f>
        <v>0</v>
      </c>
      <c r="BW47" s="304">
        <f>IFERROR(VLOOKUP($AL47,装备!$B:$Q,6,0),0)</f>
        <v>2</v>
      </c>
      <c r="BX47" s="304">
        <f>IFERROR(VLOOKUP($AL47,装备!$B:$Q,7,0),0)</f>
        <v>0</v>
      </c>
      <c r="BY47" s="304">
        <f>IFERROR(VLOOKUP($AL47,装备!$B:$Q,8,0),0)</f>
        <v>0</v>
      </c>
      <c r="BZ47" s="304">
        <f>IFERROR(VLOOKUP($AL47,装备!$B:$Q,9,0),0)</f>
        <v>0</v>
      </c>
      <c r="CA47" s="304">
        <f>IFERROR(VLOOKUP($AL47,装备!$B:$Q,10,0),0)</f>
        <v>0</v>
      </c>
      <c r="CB47" s="304">
        <f>IFERROR(VLOOKUP($AL47,装备!$B:$Q,11,0),0)</f>
        <v>0</v>
      </c>
      <c r="CC47" s="304" t="str">
        <f>IFERROR(VLOOKUP($AL47,装备!$B:$Q,12,0),0)</f>
        <v>中</v>
      </c>
      <c r="CD47" s="304">
        <f>IFERROR(VLOOKUP($AL47,装备!$B:$Q,13,0),0)</f>
        <v>0</v>
      </c>
      <c r="CE47" s="304">
        <f>IFERROR(VLOOKUP($AL47,装备!$B:$Q,14,0),0)</f>
        <v>0</v>
      </c>
      <c r="CF47" s="304">
        <f>IFERROR(VLOOKUP($AL47,装备!$B:$Q,16,0),0)</f>
        <v>0</v>
      </c>
      <c r="CG47" s="304">
        <f>IFERROR(VLOOKUP($AL47,装备!$B:$Q,5,0),0)</f>
        <v>0</v>
      </c>
      <c r="CH47" s="304">
        <f>IFERROR(VLOOKUP(AM47,装备!$B:$C,2,0),0)</f>
        <v>0</v>
      </c>
      <c r="CI47" s="304">
        <f>IFERROR(VLOOKUP($AM47,装备!$B:$Q,5,0),0)</f>
        <v>0</v>
      </c>
      <c r="CJ47" s="304">
        <f>IFERROR(VLOOKUP($AM47,装备!$B:$Q,6,0),0)</f>
        <v>0</v>
      </c>
      <c r="CK47" s="304">
        <f>IFERROR(VLOOKUP($AM47,装备!$B:$Q,7,0),0)</f>
        <v>0</v>
      </c>
      <c r="CL47" s="304">
        <f>IFERROR(VLOOKUP($AM47,装备!$B:$Q,8,0),0)</f>
        <v>0</v>
      </c>
      <c r="CM47" s="304">
        <f>IFERROR(VLOOKUP($AM47,装备!$B:$Q,9,0),0)</f>
        <v>0</v>
      </c>
      <c r="CN47" s="304">
        <f>IFERROR(VLOOKUP($AM47,装备!$B:$Q,10,0),0)</f>
        <v>0</v>
      </c>
      <c r="CO47" s="304">
        <f>IFERROR(VLOOKUP($AM47,装备!$B:$Q,11,0),0)</f>
        <v>0</v>
      </c>
      <c r="CP47" s="304">
        <f>IFERROR(VLOOKUP($AM47,装备!$B:$Q,12,0),0)</f>
        <v>0</v>
      </c>
      <c r="CQ47" s="304">
        <f>IFERROR(VLOOKUP($AM47,装备!$B:$Q,13,0),0)</f>
        <v>0</v>
      </c>
      <c r="CR47" s="304">
        <f>IFERROR(VLOOKUP($AM47,装备!$B:$Q,14,0),0)</f>
        <v>0</v>
      </c>
      <c r="CS47" s="304">
        <f>IFERROR(VLOOKUP($AM47,装备!$B:$Q,16,0),0)</f>
        <v>0</v>
      </c>
      <c r="CT47" s="304">
        <f>IFERROR(VLOOKUP($AM47,装备!$B:$Q,5,0),0)</f>
        <v>0</v>
      </c>
      <c r="CU47" s="304">
        <f>IFERROR(VLOOKUP(AN47,装备!$B:$C,2,0),0)</f>
        <v>0</v>
      </c>
      <c r="CV47" s="304">
        <f>IFERROR(VLOOKUP($AN47,装备!$B:$Q,5,0),0)</f>
        <v>0</v>
      </c>
      <c r="CW47" s="304">
        <f>IFERROR(VLOOKUP($AN47,装备!$B:$Q,6,0),0)</f>
        <v>0</v>
      </c>
      <c r="CX47" s="304">
        <f>IFERROR(VLOOKUP($AN47,装备!$B:$Q,7,0),0)</f>
        <v>0</v>
      </c>
      <c r="CY47" s="304">
        <f>IFERROR(VLOOKUP($AN47,装备!$B:$Q,8,0),0)</f>
        <v>0</v>
      </c>
      <c r="CZ47" s="304">
        <f>IFERROR(VLOOKUP($AN47,装备!$B:$Q,9,0),0)</f>
        <v>0</v>
      </c>
      <c r="DA47" s="304">
        <f>IFERROR(VLOOKUP($AN47,装备!$B:$Q,10,0),0)</f>
        <v>0</v>
      </c>
      <c r="DB47" s="304">
        <f>IFERROR(VLOOKUP($AN47,装备!$B:$Q,11,0),0)</f>
        <v>0</v>
      </c>
      <c r="DC47" s="304">
        <f>IFERROR(VLOOKUP($AN47,装备!$B:$Q,12,0),0)</f>
        <v>0</v>
      </c>
      <c r="DD47" s="304">
        <f>IFERROR(VLOOKUP($AN47,装备!$B:$Q,13,0),0)</f>
        <v>0</v>
      </c>
      <c r="DE47" s="304">
        <f>IFERROR(VLOOKUP($AN47,装备!$B:$Q,14,0),0)</f>
        <v>0</v>
      </c>
      <c r="DF47" s="304">
        <f>IFERROR(VLOOKUP($AN47,装备!$B:$Q,16,0),0)</f>
        <v>0</v>
      </c>
      <c r="DG47" s="304">
        <f>IFERROR(VLOOKUP($AN47,装备!$B:$Q,5,0),0)</f>
        <v>0</v>
      </c>
      <c r="DH47" s="304">
        <f>IFERROR(VLOOKUP(AO47,装备!$B:$C,2,0),0)</f>
        <v>0</v>
      </c>
      <c r="DI47" s="304">
        <f>IFERROR(VLOOKUP($AO47,装备!$B:$Q,5,0),0)</f>
        <v>0</v>
      </c>
      <c r="DJ47" s="304">
        <f>IFERROR(VLOOKUP($AO47,装备!$B:$Q,6,0),0)</f>
        <v>0</v>
      </c>
      <c r="DK47" s="304">
        <f>IFERROR(VLOOKUP($AO47,装备!$B:$Q,7,0),0)</f>
        <v>0</v>
      </c>
      <c r="DL47" s="304">
        <f>IFERROR(VLOOKUP($AO47,装备!$B:$Q,8,0),0)</f>
        <v>0</v>
      </c>
      <c r="DM47" s="304">
        <f>IFERROR(VLOOKUP($AO47,装备!$B:$Q,9,0),0)</f>
        <v>0</v>
      </c>
      <c r="DN47" s="304">
        <f>IFERROR(VLOOKUP($AO47,装备!$B:$Q,10,0),0)</f>
        <v>0</v>
      </c>
      <c r="DO47" s="304">
        <f>IFERROR(VLOOKUP($AO47,装备!$B:$Q,11,0),0)</f>
        <v>0</v>
      </c>
      <c r="DP47" s="304">
        <f>IFERROR(VLOOKUP($AO47,装备!$B:$Q,12,0),0)</f>
        <v>0</v>
      </c>
      <c r="DQ47" s="304">
        <f>IFERROR(VLOOKUP($AO47,装备!$B:$Q,13,0),0)</f>
        <v>0</v>
      </c>
      <c r="DR47" s="304">
        <f>IFERROR(VLOOKUP($AO47,装备!$B:$Q,14,0),0)</f>
        <v>0</v>
      </c>
      <c r="DS47" s="304">
        <f>IFERROR(VLOOKUP($AO47,装备!$B:$Q,16,0),0)</f>
        <v>0</v>
      </c>
      <c r="DT47" s="304">
        <f>IFERROR(VLOOKUP($AO47,装备!$B:$Q,5,0),0)</f>
        <v>0</v>
      </c>
    </row>
    <row r="48" spans="1:124" hidden="1">
      <c r="A48" s="301">
        <f>未改造舰娘!$A44</f>
        <v>10004312</v>
      </c>
      <c r="B48" s="354" t="s">
        <v>926</v>
      </c>
      <c r="C48" s="323"/>
      <c r="D48" s="323">
        <f t="shared" si="0"/>
        <v>110</v>
      </c>
      <c r="E48" s="303">
        <f>未改造舰娘!$C44</f>
        <v>3</v>
      </c>
      <c r="F48" s="304" t="str">
        <f>未改造舰娘!$D44</f>
        <v>轻巡</v>
      </c>
      <c r="G48" s="304" t="str">
        <f>未改造舰娘!$E44</f>
        <v>中型</v>
      </c>
      <c r="H48" s="304" t="str">
        <f>未改造舰娘!$F44</f>
        <v>护卫舰</v>
      </c>
      <c r="I48" s="460">
        <f>未改造舰娘!$AR44</f>
        <v>3</v>
      </c>
      <c r="J48" s="304" t="str">
        <f>未改造舰娘!$G44</f>
        <v>日本</v>
      </c>
      <c r="K48" s="312">
        <f>未改造舰娘!$H44+(BV48+CI48+CV48+DI48)*$C$2</f>
        <v>25</v>
      </c>
      <c r="L48" s="304">
        <f>未改造舰娘!$I44</f>
        <v>-1</v>
      </c>
      <c r="M48" s="304">
        <f>未改造舰娘!$J44</f>
        <v>1</v>
      </c>
      <c r="N48" s="518">
        <f>未改造舰娘!$K44</f>
        <v>2</v>
      </c>
      <c r="O48" s="304">
        <f>未改造舰娘!$L44+((CE48+CR48+DE48+DR48)*$C$2)</f>
        <v>25</v>
      </c>
      <c r="P48" s="304" t="str">
        <f>IF($C$2=1,(IF(ISERROR(FIND("超长",未改造舰娘!$M44&amp;CC48&amp;CP48&amp;DC48&amp;DP48,1)),IF(ISERROR(FIND("长",未改造舰娘!$M44&amp;CC48&amp;CP48&amp;DC48&amp;DP48,1)),IF(ISERROR(FIND("中",未改造舰娘!$M44&amp;CC48&amp;CP48&amp;DC48&amp;DP48,1)),IF(ISERROR(FIND("短",未改造舰娘!$M44&amp;CC48&amp;CP48&amp;DC48&amp;DP48,1)),IF(ISERROR(FIND("无",未改造舰娘!$M44&amp;CC48&amp;CP48&amp;DC48&amp;DP48,1)),0,"无"),"短"),"中"),"长"),"超长")),未改造舰娘!$M44)</f>
        <v>中</v>
      </c>
      <c r="Q48" s="303">
        <f>未改造舰娘!$N44</f>
        <v>36</v>
      </c>
      <c r="R48" s="304">
        <f>(未改造舰娘!$P44)+(未改造舰娘!$Q44)*$C$3+((BW48+CJ48+CW48+DJ48)*$C$2)</f>
        <v>41</v>
      </c>
      <c r="S48" s="304">
        <f>(未改造舰娘!$R44)+(未改造舰娘!$S44)*$C$3+((BY48+CL48+CY48+DL48)*$C$2)</f>
        <v>58</v>
      </c>
      <c r="T48" s="304">
        <f>(未改造舰娘!$T44)+(未改造舰娘!$U44)*$C$3+((BX48+CK48+CX48+DK48)*$C$2)</f>
        <v>29</v>
      </c>
      <c r="U48" s="304">
        <f>(未改造舰娘!$V44)+(未改造舰娘!$W44)*$C$3+((CG48+CT48+DG48+DT48)*$C$2)</f>
        <v>40</v>
      </c>
      <c r="V48" s="305">
        <f>INT((((未改造舰娘!$Y44)-(未改造舰娘!$X44))*(((IF(D48=0,C48,D48))-1)/99))+未改造舰娘!$X44)+((CB48+CO48+DB48+DO48)*$C$2)</f>
        <v>90</v>
      </c>
      <c r="W48" s="304">
        <f>INT((((未改造舰娘!$AA44)-(未改造舰娘!$Z44))*(((IF(D48=0,C48,D48))-1)/99))+未改造舰娘!$Z44)+((CD48+CQ48+DD48+DQ48)*$C$2)</f>
        <v>78</v>
      </c>
      <c r="X48" s="304">
        <f>INT((((未改造舰娘!$AC44)-(未改造舰娘!$AB44))*(((IF(D48=0,C48,D48))-1)/99))+未改造舰娘!$AB44)+((CA48+CN48+DA48+DN48)*$C$2)</f>
        <v>21</v>
      </c>
      <c r="Y48" s="303">
        <f>INT((((未改造舰娘!$AE44)-(未改造舰娘!$AD44))*(((IF(D48=0,C48,D48))-1)/99))+未改造舰娘!$AD44)+((BZ48+CM48+CZ48+DM48)*$C$2)</f>
        <v>59</v>
      </c>
      <c r="Z48" s="474" t="str">
        <f>IF(未改造舰娘!$AF44=0,"",未改造舰娘!$AF44)</f>
        <v/>
      </c>
      <c r="AA48" s="304" t="str">
        <f>IF(未改造舰娘!$AG44="","",未改造舰娘!$AG44)</f>
        <v/>
      </c>
      <c r="AB48" s="304" t="str">
        <f>IF(未改造舰娘!$AH44="","",未改造舰娘!$AH44)</f>
        <v/>
      </c>
      <c r="AC48" s="304" t="str">
        <f>IF(未改造舰娘!$AI44="","",未改造舰娘!$AI44)</f>
        <v/>
      </c>
      <c r="AD48" s="304">
        <f>IF(未改造舰娘!$AJ44="","",未改造舰娘!$AJ44)</f>
        <v>0</v>
      </c>
      <c r="AE48" s="305">
        <f>IF(未改造舰娘!$AK44="","",未改造舰娘!$AK44)</f>
        <v>65</v>
      </c>
      <c r="AF48" s="304">
        <f>IF(未改造舰娘!$AL44="","",未改造舰娘!$AL44)</f>
        <v>1500</v>
      </c>
      <c r="AG48" s="304">
        <f>IF(未改造舰娘!$AM44="","",未改造舰娘!$AM44)</f>
        <v>1000</v>
      </c>
      <c r="AH48" s="304">
        <f>IF(未改造舰娘!$AN44="","",未改造舰娘!$AN44)</f>
        <v>1000</v>
      </c>
      <c r="AI48" s="304">
        <f>IF(未改造舰娘!$AO44="","",未改造舰娘!$AO44)</f>
        <v>1000</v>
      </c>
      <c r="AJ48" s="304" t="str">
        <f>IF(未改造舰娘!$AP44="","",未改造舰娘!$AP44)</f>
        <v>巡洋核心</v>
      </c>
      <c r="AK48" s="303">
        <f>IF(未改造舰娘!$AQ44="","",未改造舰娘!$AQ44)</f>
        <v>15</v>
      </c>
      <c r="AL48" s="306" t="str">
        <f>IF(未改造舰娘!$AS44="","",未改造舰娘!$AS44)</f>
        <v>J国14厘米单装炮</v>
      </c>
      <c r="AM48" s="306" t="str">
        <f>IF(未改造舰娘!$AT44="","",未改造舰娘!$AT44)</f>
        <v>61厘米四连装鱼雷</v>
      </c>
      <c r="AN48" s="306" t="str">
        <f>IF(未改造舰娘!$AU44="","",未改造舰娘!$AU44)</f>
        <v/>
      </c>
      <c r="AO48" s="306" t="str">
        <f>IF(未改造舰娘!$AV44="","",未改造舰娘!$AV44)</f>
        <v/>
      </c>
      <c r="AP48" s="307" t="str">
        <f>IF(未改造舰娘!$AW44="","",未改造舰娘!$AW44)</f>
        <v/>
      </c>
      <c r="AQ48" s="308" t="str">
        <f>IF(未改造舰娘!$AX44="","",未改造舰娘!$AX44)</f>
        <v/>
      </c>
      <c r="AR48" s="304">
        <f>IF(未改造舰娘!$AY44="","",未改造舰娘!$AY44)</f>
        <v>25</v>
      </c>
      <c r="AS48" s="304">
        <f>IF(未改造舰娘!$AZ44="","",未改造舰娘!$AZ44)</f>
        <v>25</v>
      </c>
      <c r="AT48" s="304">
        <f>IF(未改造舰娘!$BA44="","",未改造舰娘!$BA44)</f>
        <v>0.8</v>
      </c>
      <c r="AU48" s="304">
        <f>IF(未改造舰娘!$BB44="","",未改造舰娘!$BB44)</f>
        <v>1.5</v>
      </c>
      <c r="AV48" s="305">
        <f>IF((未改造舰娘!$BG44+未改造舰娘!$BK44*$C$4)=0,"",(未改造舰娘!$BG44+未改造舰娘!$BK44*$C$4))</f>
        <v>12</v>
      </c>
      <c r="AW48" s="304">
        <f>IF((未改造舰娘!$BH44+未改造舰娘!$BL44*$C$4)=0,"",(未改造舰娘!$BH44+未改造舰娘!$BL44*$C$4))</f>
        <v>21</v>
      </c>
      <c r="AX48" s="304">
        <f>IF((未改造舰娘!$BI44+未改造舰娘!$BM44*$C$4)=0,"",(未改造舰娘!$BI44+未改造舰娘!$BM44*$C$4))</f>
        <v>13</v>
      </c>
      <c r="AY48" s="303" t="str">
        <f>IF((未改造舰娘!$BJ44+未改造舰娘!$BN44*$C$4)=0,"",(未改造舰娘!$BJ44+未改造舰娘!$BN44*$C$4))</f>
        <v/>
      </c>
      <c r="AZ48" s="500">
        <f>IF(未改造舰娘!BC44="","",未改造舰娘!BC44)</f>
        <v>8</v>
      </c>
      <c r="BA48" s="500">
        <f>IF(未改造舰娘!BD44="","",未改造舰娘!BD44)</f>
        <v>21</v>
      </c>
      <c r="BB48" s="500">
        <f>IF(未改造舰娘!BE44="","",未改造舰娘!BE44)</f>
        <v>5</v>
      </c>
      <c r="BC48" s="498">
        <f>IF(未改造舰娘!BF44="","",未改造舰娘!BF44)</f>
        <v>5</v>
      </c>
      <c r="BD48" s="125" t="s">
        <v>1285</v>
      </c>
      <c r="BE48" s="506"/>
      <c r="BF48" s="306" t="str">
        <f>IF(未改造舰娘!$BQ44="","",未改造舰娘!$BQ44)</f>
        <v>1-1-BC,1-2-CD,1-3-ABDEF,1-4-ABCDEF,2-1-ACEF,2-2-ABEFGH,2-3-ABCDEGHJ,2-4-ABCDEGHIJL,2-5-ABDFGHIJKLMNO,2-6-ABDEFGIJKLM,3-1-ABDFGHI,3-2-ABCDEG,3-3-ABCDEFGHJK,3-4-ABCDGHIJ,4-1-ABCDEFIJ,4-2-ABCDFGHIJ,4-3-ABCEFGH,4-4-ABCDEHIKL,5-1-ABCDEFGH,5-2-ABCDEFGHIJ,5-3-ABCEFGH,5-4-ABCDEGH,5-5-ABCDEFGHI</v>
      </c>
      <c r="BG48" s="306" t="str">
        <f>IF(未改造舰娘!$BR44="","",未改造舰娘!$BR44)</f>
        <v>极地奏鸣曲 Ex-1-1-ABCDEFIJABDFGHI,Ex-1-2-ABCDEHIKLABDFGHI,Ex-2-ABCDEFGHIJKLMN,Ex-2-1-ABCDEFGHJABDEFGH,Ex-2-2-ABCEFGHABCDEGHJK,Ex-2-3-ABCDEFGHIABCDEGHIJL,Ex-4-ABCDEFGHIJKMNOP,Ex-1-3-ABDFGHIJ,Ex-3-1-ABFGHI,Ex-3-2-ABCDEGHJK,Ex-3-3-ACDHIJ,Ex-4-1-ABDEFGIJKLM；轰隆轰隆大作战 Ex-2-ABCEFGHJL,Ex-4-ABCDEFGHIM,Ex-7-ACDGHJKL；扑火之蛾 Ex-2-ABCDEFGHIJKL,Ex-4-ABCDEFGHIJKLMN,Ex-7-ABCDEFGHIJKL,Ex-9-ABCDEFGHIJKLMN；未命名 Ex-2-ABCDEFGHIJNOβ；决战九段坂 Ex-2-Q；中间岛战役 Ex-1-ABCDE,Ex-2-ABDEG,Ex-3-ABCDEFGJL,Ex-4-ABCDFGHK,Ex-5-A,Ex-6-ABDE,Ex-8-ABCDEIJL,Ex-10-A；两周年活动 妄想舰队歼灭作战-ABCD,地狱群岛攻略作战-ABCDFKM；急速东方快车 Ex-1-ABCEFGHK,Ex-2-ABCDEFGHJKLMNO；所罗门之晓 Ex-1-ABCDEFGHJKL,Ex-3-DEFGHIJKMNOPQ,Ex-5-ABCDEFGHIJKLNPQR,Ex-6-ABCDEFGHJKL,Ex-8-ABCDEFGHIJKMNOPQ,Ex-10-ABCDEFGHIJKLNPQR；地狱群岛攻略作战 Ex-1-ABCDEF,Ex-2-ABCDEFI,Ex-3-ABDEFGHI,Ex-4-ABCDEFGHKM,Ex-5-ABCDE,Ex-6-ABCDEI；熔炉大混战 Ex-1-ABCDEFGHIJ,Ex-3-ABCDEFGHIJKL,Ex-5-ABCDEFGHIJKL,Ex-7-ABCDEFGHIJKLMN,Ex-8-ABCDEFGHIJ,Ex-10-ABCDEFGHIJKL,Ex-12-ABCDEFGHIJKL,Ex-14-ABCDEFGHIJKLMN</v>
      </c>
      <c r="BH48" s="306"/>
      <c r="BU48" s="304">
        <f>IFERROR(VLOOKUP(AL48,装备!$B:$C,2,0),0)</f>
        <v>1</v>
      </c>
      <c r="BV48" s="304">
        <f>IFERROR(VLOOKUP($AL48,装备!$B:$Q,5,0),0)</f>
        <v>0</v>
      </c>
      <c r="BW48" s="304">
        <f>IFERROR(VLOOKUP($AL48,装备!$B:$Q,6,0),0)</f>
        <v>2</v>
      </c>
      <c r="BX48" s="304">
        <f>IFERROR(VLOOKUP($AL48,装备!$B:$Q,7,0),0)</f>
        <v>0</v>
      </c>
      <c r="BY48" s="304">
        <f>IFERROR(VLOOKUP($AL48,装备!$B:$Q,8,0),0)</f>
        <v>0</v>
      </c>
      <c r="BZ48" s="304">
        <f>IFERROR(VLOOKUP($AL48,装备!$B:$Q,9,0),0)</f>
        <v>0</v>
      </c>
      <c r="CA48" s="304">
        <f>IFERROR(VLOOKUP($AL48,装备!$B:$Q,10,0),0)</f>
        <v>0</v>
      </c>
      <c r="CB48" s="304">
        <f>IFERROR(VLOOKUP($AL48,装备!$B:$Q,11,0),0)</f>
        <v>0</v>
      </c>
      <c r="CC48" s="304" t="str">
        <f>IFERROR(VLOOKUP($AL48,装备!$B:$Q,12,0),0)</f>
        <v>中</v>
      </c>
      <c r="CD48" s="304">
        <f>IFERROR(VLOOKUP($AL48,装备!$B:$Q,13,0),0)</f>
        <v>0</v>
      </c>
      <c r="CE48" s="304">
        <f>IFERROR(VLOOKUP($AL48,装备!$B:$Q,14,0),0)</f>
        <v>0</v>
      </c>
      <c r="CF48" s="304">
        <f>IFERROR(VLOOKUP($AL48,装备!$B:$Q,16,0),0)</f>
        <v>0</v>
      </c>
      <c r="CG48" s="304">
        <f>IFERROR(VLOOKUP($AL48,装备!$B:$Q,5,0),0)</f>
        <v>0</v>
      </c>
      <c r="CH48" s="304">
        <f>IFERROR(VLOOKUP(AM48,装备!$B:$C,2,0),0)</f>
        <v>3</v>
      </c>
      <c r="CI48" s="304">
        <f>IFERROR(VLOOKUP($AM48,装备!$B:$Q,5,0),0)</f>
        <v>0</v>
      </c>
      <c r="CJ48" s="304">
        <f>IFERROR(VLOOKUP($AM48,装备!$B:$Q,6,0),0)</f>
        <v>0</v>
      </c>
      <c r="CK48" s="304">
        <f>IFERROR(VLOOKUP($AM48,装备!$B:$Q,7,0),0)</f>
        <v>0</v>
      </c>
      <c r="CL48" s="304">
        <f>IFERROR(VLOOKUP($AM48,装备!$B:$Q,8,0),0)</f>
        <v>7</v>
      </c>
      <c r="CM48" s="304">
        <f>IFERROR(VLOOKUP($AM48,装备!$B:$Q,9,0),0)</f>
        <v>0</v>
      </c>
      <c r="CN48" s="304">
        <f>IFERROR(VLOOKUP($AM48,装备!$B:$Q,10,0),0)</f>
        <v>0</v>
      </c>
      <c r="CO48" s="304">
        <f>IFERROR(VLOOKUP($AM48,装备!$B:$Q,11,0),0)</f>
        <v>0</v>
      </c>
      <c r="CP48" s="304" t="str">
        <f>IFERROR(VLOOKUP($AM48,装备!$B:$Q,12,0),0)</f>
        <v>短</v>
      </c>
      <c r="CQ48" s="304">
        <f>IFERROR(VLOOKUP($AM48,装备!$B:$Q,13,0),0)</f>
        <v>0</v>
      </c>
      <c r="CR48" s="304">
        <f>IFERROR(VLOOKUP($AM48,装备!$B:$Q,14,0),0)</f>
        <v>0</v>
      </c>
      <c r="CS48" s="304">
        <f>IFERROR(VLOOKUP($AM48,装备!$B:$Q,16,0),0)</f>
        <v>0</v>
      </c>
      <c r="CT48" s="304">
        <f>IFERROR(VLOOKUP($AM48,装备!$B:$Q,5,0),0)</f>
        <v>0</v>
      </c>
      <c r="CU48" s="304">
        <f>IFERROR(VLOOKUP(AN48,装备!$B:$C,2,0),0)</f>
        <v>0</v>
      </c>
      <c r="CV48" s="304">
        <f>IFERROR(VLOOKUP($AN48,装备!$B:$Q,5,0),0)</f>
        <v>0</v>
      </c>
      <c r="CW48" s="304">
        <f>IFERROR(VLOOKUP($AN48,装备!$B:$Q,6,0),0)</f>
        <v>0</v>
      </c>
      <c r="CX48" s="304">
        <f>IFERROR(VLOOKUP($AN48,装备!$B:$Q,7,0),0)</f>
        <v>0</v>
      </c>
      <c r="CY48" s="304">
        <f>IFERROR(VLOOKUP($AN48,装备!$B:$Q,8,0),0)</f>
        <v>0</v>
      </c>
      <c r="CZ48" s="304">
        <f>IFERROR(VLOOKUP($AN48,装备!$B:$Q,9,0),0)</f>
        <v>0</v>
      </c>
      <c r="DA48" s="304">
        <f>IFERROR(VLOOKUP($AN48,装备!$B:$Q,10,0),0)</f>
        <v>0</v>
      </c>
      <c r="DB48" s="304">
        <f>IFERROR(VLOOKUP($AN48,装备!$B:$Q,11,0),0)</f>
        <v>0</v>
      </c>
      <c r="DC48" s="304">
        <f>IFERROR(VLOOKUP($AN48,装备!$B:$Q,12,0),0)</f>
        <v>0</v>
      </c>
      <c r="DD48" s="304">
        <f>IFERROR(VLOOKUP($AN48,装备!$B:$Q,13,0),0)</f>
        <v>0</v>
      </c>
      <c r="DE48" s="304">
        <f>IFERROR(VLOOKUP($AN48,装备!$B:$Q,14,0),0)</f>
        <v>0</v>
      </c>
      <c r="DF48" s="304">
        <f>IFERROR(VLOOKUP($AN48,装备!$B:$Q,16,0),0)</f>
        <v>0</v>
      </c>
      <c r="DG48" s="304">
        <f>IFERROR(VLOOKUP($AN48,装备!$B:$Q,5,0),0)</f>
        <v>0</v>
      </c>
      <c r="DH48" s="304">
        <f>IFERROR(VLOOKUP(AO48,装备!$B:$C,2,0),0)</f>
        <v>0</v>
      </c>
      <c r="DI48" s="304">
        <f>IFERROR(VLOOKUP($AO48,装备!$B:$Q,5,0),0)</f>
        <v>0</v>
      </c>
      <c r="DJ48" s="304">
        <f>IFERROR(VLOOKUP($AO48,装备!$B:$Q,6,0),0)</f>
        <v>0</v>
      </c>
      <c r="DK48" s="304">
        <f>IFERROR(VLOOKUP($AO48,装备!$B:$Q,7,0),0)</f>
        <v>0</v>
      </c>
      <c r="DL48" s="304">
        <f>IFERROR(VLOOKUP($AO48,装备!$B:$Q,8,0),0)</f>
        <v>0</v>
      </c>
      <c r="DM48" s="304">
        <f>IFERROR(VLOOKUP($AO48,装备!$B:$Q,9,0),0)</f>
        <v>0</v>
      </c>
      <c r="DN48" s="304">
        <f>IFERROR(VLOOKUP($AO48,装备!$B:$Q,10,0),0)</f>
        <v>0</v>
      </c>
      <c r="DO48" s="304">
        <f>IFERROR(VLOOKUP($AO48,装备!$B:$Q,11,0),0)</f>
        <v>0</v>
      </c>
      <c r="DP48" s="304">
        <f>IFERROR(VLOOKUP($AO48,装备!$B:$Q,12,0),0)</f>
        <v>0</v>
      </c>
      <c r="DQ48" s="304">
        <f>IFERROR(VLOOKUP($AO48,装备!$B:$Q,13,0),0)</f>
        <v>0</v>
      </c>
      <c r="DR48" s="304">
        <f>IFERROR(VLOOKUP($AO48,装备!$B:$Q,14,0),0)</f>
        <v>0</v>
      </c>
      <c r="DS48" s="304">
        <f>IFERROR(VLOOKUP($AO48,装备!$B:$Q,16,0),0)</f>
        <v>0</v>
      </c>
      <c r="DT48" s="304">
        <f>IFERROR(VLOOKUP($AO48,装备!$B:$Q,5,0),0)</f>
        <v>0</v>
      </c>
    </row>
    <row r="49" spans="1:124" hidden="1">
      <c r="A49" s="301">
        <f>未改造舰娘!$A45</f>
        <v>10004412</v>
      </c>
      <c r="B49" s="354" t="s">
        <v>927</v>
      </c>
      <c r="C49" s="323"/>
      <c r="D49" s="323">
        <f t="shared" si="0"/>
        <v>110</v>
      </c>
      <c r="E49" s="303">
        <f>未改造舰娘!$C45</f>
        <v>3</v>
      </c>
      <c r="F49" s="304" t="str">
        <f>未改造舰娘!$D45</f>
        <v>轻巡</v>
      </c>
      <c r="G49" s="304" t="str">
        <f>未改造舰娘!$E45</f>
        <v>中型</v>
      </c>
      <c r="H49" s="304" t="str">
        <f>未改造舰娘!$F45</f>
        <v>护卫舰</v>
      </c>
      <c r="I49" s="460">
        <f>未改造舰娘!$AR45</f>
        <v>3</v>
      </c>
      <c r="J49" s="304" t="str">
        <f>未改造舰娘!$G45</f>
        <v>日本</v>
      </c>
      <c r="K49" s="312">
        <f>未改造舰娘!$H45+(BV49+CI49+CV49+DI49)*$C$2</f>
        <v>25</v>
      </c>
      <c r="L49" s="304">
        <f>未改造舰娘!$I45</f>
        <v>-1</v>
      </c>
      <c r="M49" s="304">
        <f>未改造舰娘!$J45</f>
        <v>1</v>
      </c>
      <c r="N49" s="518">
        <f>未改造舰娘!$K45</f>
        <v>2</v>
      </c>
      <c r="O49" s="304">
        <f>未改造舰娘!$L45+((CE49+CR49+DE49+DR49)*$C$2)</f>
        <v>10</v>
      </c>
      <c r="P49" s="304" t="str">
        <f>IF($C$2=1,(IF(ISERROR(FIND("超长",未改造舰娘!$M45&amp;CC49&amp;CP49&amp;DC49&amp;DP49,1)),IF(ISERROR(FIND("长",未改造舰娘!$M45&amp;CC49&amp;CP49&amp;DC49&amp;DP49,1)),IF(ISERROR(FIND("中",未改造舰娘!$M45&amp;CC49&amp;CP49&amp;DC49&amp;DP49,1)),IF(ISERROR(FIND("短",未改造舰娘!$M45&amp;CC49&amp;CP49&amp;DC49&amp;DP49,1)),IF(ISERROR(FIND("无",未改造舰娘!$M45&amp;CC49&amp;CP49&amp;DC49&amp;DP49,1)),0,"无"),"短"),"中"),"长"),"超长")),未改造舰娘!$M45)</f>
        <v>中</v>
      </c>
      <c r="Q49" s="303">
        <f>未改造舰娘!$N45</f>
        <v>36</v>
      </c>
      <c r="R49" s="304">
        <f>(未改造舰娘!$P45)+(未改造舰娘!$Q45)*$C$3+((BW49+CJ49+CW49+DJ49)*$C$2)</f>
        <v>41</v>
      </c>
      <c r="S49" s="304">
        <f>(未改造舰娘!$R45)+(未改造舰娘!$S45)*$C$3+((BY49+CL49+CY49+DL49)*$C$2)</f>
        <v>58</v>
      </c>
      <c r="T49" s="304">
        <f>(未改造舰娘!$T45)+(未改造舰娘!$U45)*$C$3+((BX49+CK49+CX49+DK49)*$C$2)</f>
        <v>29</v>
      </c>
      <c r="U49" s="304">
        <f>(未改造舰娘!$V45)+(未改造舰娘!$W45)*$C$3+((CG49+CT49+DG49+DT49)*$C$2)</f>
        <v>40</v>
      </c>
      <c r="V49" s="305">
        <f>INT((((未改造舰娘!$Y45)-(未改造舰娘!$X45))*(((IF(D49=0,C49,D49))-1)/99))+未改造舰娘!$X45)+((CB49+CO49+DB49+DO49)*$C$2)</f>
        <v>90</v>
      </c>
      <c r="W49" s="304">
        <f>INT((((未改造舰娘!$AA45)-(未改造舰娘!$Z45))*(((IF(D49=0,C49,D49))-1)/99))+未改造舰娘!$Z45)+((CD49+CQ49+DD49+DQ49)*$C$2)</f>
        <v>78</v>
      </c>
      <c r="X49" s="304">
        <f>INT((((未改造舰娘!$AC45)-(未改造舰娘!$AB45))*(((IF(D49=0,C49,D49))-1)/99))+未改造舰娘!$AB45)+((CA49+CN49+DA49+DN49)*$C$2)</f>
        <v>21</v>
      </c>
      <c r="Y49" s="303">
        <f>INT((((未改造舰娘!$AE45)-(未改造舰娘!$AD45))*(((IF(D49=0,C49,D49))-1)/99))+未改造舰娘!$AD45)+((BZ49+CM49+CZ49+DM49)*$C$2)</f>
        <v>59</v>
      </c>
      <c r="Z49" s="474" t="str">
        <f>IF(未改造舰娘!$AF45=0,"",未改造舰娘!$AF45)</f>
        <v/>
      </c>
      <c r="AA49" s="304" t="str">
        <f>IF(未改造舰娘!$AG45="","",未改造舰娘!$AG45)</f>
        <v/>
      </c>
      <c r="AB49" s="304" t="str">
        <f>IF(未改造舰娘!$AH45="","",未改造舰娘!$AH45)</f>
        <v/>
      </c>
      <c r="AC49" s="304" t="str">
        <f>IF(未改造舰娘!$AI45="","",未改造舰娘!$AI45)</f>
        <v/>
      </c>
      <c r="AD49" s="304">
        <f>IF(未改造舰娘!$AJ45="","",未改造舰娘!$AJ45)</f>
        <v>0</v>
      </c>
      <c r="AE49" s="305">
        <f>IF(未改造舰娘!$AK45="","",未改造舰娘!$AK45)</f>
        <v>65</v>
      </c>
      <c r="AF49" s="304">
        <f>IF(未改造舰娘!$AL45="","",未改造舰娘!$AL45)</f>
        <v>1500</v>
      </c>
      <c r="AG49" s="304">
        <f>IF(未改造舰娘!$AM45="","",未改造舰娘!$AM45)</f>
        <v>1000</v>
      </c>
      <c r="AH49" s="304">
        <f>IF(未改造舰娘!$AN45="","",未改造舰娘!$AN45)</f>
        <v>1000</v>
      </c>
      <c r="AI49" s="304">
        <f>IF(未改造舰娘!$AO45="","",未改造舰娘!$AO45)</f>
        <v>1000</v>
      </c>
      <c r="AJ49" s="304" t="str">
        <f>IF(未改造舰娘!$AP45="","",未改造舰娘!$AP45)</f>
        <v>巡洋核心</v>
      </c>
      <c r="AK49" s="303">
        <f>IF(未改造舰娘!$AQ45="","",未改造舰娘!$AQ45)</f>
        <v>15</v>
      </c>
      <c r="AL49" s="306" t="str">
        <f>IF(未改造舰娘!$AS45="","",未改造舰娘!$AS45)</f>
        <v>J国14厘米单装炮</v>
      </c>
      <c r="AM49" s="306" t="str">
        <f>IF(未改造舰娘!$AT45="","",未改造舰娘!$AT45)</f>
        <v>61厘米四连装鱼雷</v>
      </c>
      <c r="AN49" s="306" t="str">
        <f>IF(未改造舰娘!$AU45="","",未改造舰娘!$AU45)</f>
        <v/>
      </c>
      <c r="AO49" s="306" t="str">
        <f>IF(未改造舰娘!$AV45="","",未改造舰娘!$AV45)</f>
        <v/>
      </c>
      <c r="AP49" s="307" t="str">
        <f>IF(未改造舰娘!$AW45="","",未改造舰娘!$AW45)</f>
        <v/>
      </c>
      <c r="AQ49" s="308" t="str">
        <f>IF(未改造舰娘!$AX45="","",未改造舰娘!$AX45)</f>
        <v/>
      </c>
      <c r="AR49" s="304">
        <f>IF(未改造舰娘!$AY45="","",未改造舰娘!$AY45)</f>
        <v>25</v>
      </c>
      <c r="AS49" s="304">
        <f>IF(未改造舰娘!$AZ45="","",未改造舰娘!$AZ45)</f>
        <v>25</v>
      </c>
      <c r="AT49" s="304">
        <f>IF(未改造舰娘!$BA45="","",未改造舰娘!$BA45)</f>
        <v>0.8</v>
      </c>
      <c r="AU49" s="304">
        <f>IF(未改造舰娘!$BB45="","",未改造舰娘!$BB45)</f>
        <v>1.5</v>
      </c>
      <c r="AV49" s="305">
        <f>IF((未改造舰娘!$BG45+未改造舰娘!$BK45*$C$4)=0,"",(未改造舰娘!$BG45+未改造舰娘!$BK45*$C$4))</f>
        <v>12</v>
      </c>
      <c r="AW49" s="304">
        <f>IF((未改造舰娘!$BH45+未改造舰娘!$BL45*$C$4)=0,"",(未改造舰娘!$BH45+未改造舰娘!$BL45*$C$4))</f>
        <v>21</v>
      </c>
      <c r="AX49" s="304">
        <f>IF((未改造舰娘!$BI45+未改造舰娘!$BM45*$C$4)=0,"",(未改造舰娘!$BI45+未改造舰娘!$BM45*$C$4))</f>
        <v>13</v>
      </c>
      <c r="AY49" s="303" t="str">
        <f>IF((未改造舰娘!$BJ45+未改造舰娘!$BN45*$C$4)=0,"",(未改造舰娘!$BJ45+未改造舰娘!$BN45*$C$4))</f>
        <v/>
      </c>
      <c r="AZ49" s="500">
        <f>IF(未改造舰娘!BC45="","",未改造舰娘!BC45)</f>
        <v>8</v>
      </c>
      <c r="BA49" s="500">
        <f>IF(未改造舰娘!BD45="","",未改造舰娘!BD45)</f>
        <v>21</v>
      </c>
      <c r="BB49" s="500">
        <f>IF(未改造舰娘!BE45="","",未改造舰娘!BE45)</f>
        <v>5</v>
      </c>
      <c r="BC49" s="498">
        <f>IF(未改造舰娘!BF45="","",未改造舰娘!BF45)</f>
        <v>5</v>
      </c>
      <c r="BD49" s="125" t="s">
        <v>1286</v>
      </c>
      <c r="BE49" s="506"/>
      <c r="BF49" s="306" t="str">
        <f>IF(未改造舰娘!$BQ45="","",未改造舰娘!$BQ45)</f>
        <v>1-3-DEF,2-1-CEF,2-3-ABCDEGHJ,2-4-ABCDEGHIJL,2-5-ABDFGHIJKLMNO,2-6-ABDEFGIJKLM,3-2-ABCDEG,3-4-ABCDGHIJ,4-1-ABCDEFIJ,4-2-ABCDFGHIJ,5-1-ABCDEFGH,5-2-ABCDEFGHIJ,5-4-ABCDEGH,5-5-ABCDEFGHI</v>
      </c>
      <c r="BG49" s="306" t="str">
        <f>IF(未改造舰娘!$BR45="","",未改造舰娘!$BR45)</f>
        <v>极地奏鸣曲 Ex-1-ABCDEFGHIJK,Ex-1-1-ABCDEFIJABDFGHI,Ex-2-1-ABCDEFGHIJ,Ex-2-3-ABCDEFGHIABCDEGHIJL,Ex-3-ABCDEFGHIJKLMNOPQ,Ex-1-2-ABDFGHI,Ex-1-3-ABDFGHIJ,Ex-2-2-ABCDEGHJK,Ex-3-3-ACDHIJ,Ex-4-1-ABDEFGIJKLM；轰隆轰隆大作战 Ex-1-ABCEFGHI,Ex-3-ADFGHJL,Ex-9-BDFGHIKMOPQ；扑火之蛾 Ex-1-ABCDEFGHIJ,Ex-3-ABCDEFGHIJKLM,Ex-6-ABCDEFGHIJ,Ex-8-ABCDEFGHIJKM,Ex-10-ABCDEFGHIJKLMN；未命名 Ex-2-ABCDEFGHIJNOβ；决战九段坂 Ex-2-Q；中间岛战役 Ex-1-ABCDE,Ex-2-ABDEG,Ex-3-ABCDEFGJL,Ex-4-ABCDFGHK,Ex-5-A,Ex-7-BDEG,Ex-9-ABCDFGHK；两周年活动 妄想舰队歼灭作战-ABCD,地狱群岛攻略作战-ABCDFKM；急速东方快车 Ex-1-ABCEFGHK,Ex-2-ABCDEFGHJKLMNO；所罗门之晓 Ex-1-ABCDEFGHJKL,Ex-3-DEFGHIJKMNOPQ,Ex-5-ABCDEFGHIJKLNPQR,Ex-6-ABCDEFGHJKL,Ex-8-ABCDEFGHIJKMNOPQ,Ex-10-ABCDEFGHIJKLNPQR；地狱群岛攻略作战 Ex-1-ABCDEF,Ex-2-ABCDEFI,Ex-3-ABDEFGHI,Ex-4-ABCDEFGHJKMN,Ex-5-ABCDEF,Ex-6-ABCDEI；熔炉大混战 Ex-1-ABCDEFGHIJ,Ex-3-ABCDEFGHIJKL,Ex-5-ABCDEFGHIJKL,Ex-7-ABCDEFGHIJKLMN,Ex-8-ABCDEFGHIJ,Ex-10-ABCDEFGHIJKL,Ex-12-ABCDEFGHIJKL,Ex-14-ABCDEFGHIJKLMN</v>
      </c>
      <c r="BH49" s="306"/>
      <c r="BU49" s="304">
        <f>IFERROR(VLOOKUP(AL49,装备!$B:$C,2,0),0)</f>
        <v>1</v>
      </c>
      <c r="BV49" s="304">
        <f>IFERROR(VLOOKUP($AL49,装备!$B:$Q,5,0),0)</f>
        <v>0</v>
      </c>
      <c r="BW49" s="304">
        <f>IFERROR(VLOOKUP($AL49,装备!$B:$Q,6,0),0)</f>
        <v>2</v>
      </c>
      <c r="BX49" s="304">
        <f>IFERROR(VLOOKUP($AL49,装备!$B:$Q,7,0),0)</f>
        <v>0</v>
      </c>
      <c r="BY49" s="304">
        <f>IFERROR(VLOOKUP($AL49,装备!$B:$Q,8,0),0)</f>
        <v>0</v>
      </c>
      <c r="BZ49" s="304">
        <f>IFERROR(VLOOKUP($AL49,装备!$B:$Q,9,0),0)</f>
        <v>0</v>
      </c>
      <c r="CA49" s="304">
        <f>IFERROR(VLOOKUP($AL49,装备!$B:$Q,10,0),0)</f>
        <v>0</v>
      </c>
      <c r="CB49" s="304">
        <f>IFERROR(VLOOKUP($AL49,装备!$B:$Q,11,0),0)</f>
        <v>0</v>
      </c>
      <c r="CC49" s="304" t="str">
        <f>IFERROR(VLOOKUP($AL49,装备!$B:$Q,12,0),0)</f>
        <v>中</v>
      </c>
      <c r="CD49" s="304">
        <f>IFERROR(VLOOKUP($AL49,装备!$B:$Q,13,0),0)</f>
        <v>0</v>
      </c>
      <c r="CE49" s="304">
        <f>IFERROR(VLOOKUP($AL49,装备!$B:$Q,14,0),0)</f>
        <v>0</v>
      </c>
      <c r="CF49" s="304">
        <f>IFERROR(VLOOKUP($AL49,装备!$B:$Q,16,0),0)</f>
        <v>0</v>
      </c>
      <c r="CG49" s="304">
        <f>IFERROR(VLOOKUP($AL49,装备!$B:$Q,5,0),0)</f>
        <v>0</v>
      </c>
      <c r="CH49" s="304">
        <f>IFERROR(VLOOKUP(AM49,装备!$B:$C,2,0),0)</f>
        <v>3</v>
      </c>
      <c r="CI49" s="304">
        <f>IFERROR(VLOOKUP($AM49,装备!$B:$Q,5,0),0)</f>
        <v>0</v>
      </c>
      <c r="CJ49" s="304">
        <f>IFERROR(VLOOKUP($AM49,装备!$B:$Q,6,0),0)</f>
        <v>0</v>
      </c>
      <c r="CK49" s="304">
        <f>IFERROR(VLOOKUP($AM49,装备!$B:$Q,7,0),0)</f>
        <v>0</v>
      </c>
      <c r="CL49" s="304">
        <f>IFERROR(VLOOKUP($AM49,装备!$B:$Q,8,0),0)</f>
        <v>7</v>
      </c>
      <c r="CM49" s="304">
        <f>IFERROR(VLOOKUP($AM49,装备!$B:$Q,9,0),0)</f>
        <v>0</v>
      </c>
      <c r="CN49" s="304">
        <f>IFERROR(VLOOKUP($AM49,装备!$B:$Q,10,0),0)</f>
        <v>0</v>
      </c>
      <c r="CO49" s="304">
        <f>IFERROR(VLOOKUP($AM49,装备!$B:$Q,11,0),0)</f>
        <v>0</v>
      </c>
      <c r="CP49" s="304" t="str">
        <f>IFERROR(VLOOKUP($AM49,装备!$B:$Q,12,0),0)</f>
        <v>短</v>
      </c>
      <c r="CQ49" s="304">
        <f>IFERROR(VLOOKUP($AM49,装备!$B:$Q,13,0),0)</f>
        <v>0</v>
      </c>
      <c r="CR49" s="304">
        <f>IFERROR(VLOOKUP($AM49,装备!$B:$Q,14,0),0)</f>
        <v>0</v>
      </c>
      <c r="CS49" s="304">
        <f>IFERROR(VLOOKUP($AM49,装备!$B:$Q,16,0),0)</f>
        <v>0</v>
      </c>
      <c r="CT49" s="304">
        <f>IFERROR(VLOOKUP($AM49,装备!$B:$Q,5,0),0)</f>
        <v>0</v>
      </c>
      <c r="CU49" s="304">
        <f>IFERROR(VLOOKUP(AN49,装备!$B:$C,2,0),0)</f>
        <v>0</v>
      </c>
      <c r="CV49" s="304">
        <f>IFERROR(VLOOKUP($AN49,装备!$B:$Q,5,0),0)</f>
        <v>0</v>
      </c>
      <c r="CW49" s="304">
        <f>IFERROR(VLOOKUP($AN49,装备!$B:$Q,6,0),0)</f>
        <v>0</v>
      </c>
      <c r="CX49" s="304">
        <f>IFERROR(VLOOKUP($AN49,装备!$B:$Q,7,0),0)</f>
        <v>0</v>
      </c>
      <c r="CY49" s="304">
        <f>IFERROR(VLOOKUP($AN49,装备!$B:$Q,8,0),0)</f>
        <v>0</v>
      </c>
      <c r="CZ49" s="304">
        <f>IFERROR(VLOOKUP($AN49,装备!$B:$Q,9,0),0)</f>
        <v>0</v>
      </c>
      <c r="DA49" s="304">
        <f>IFERROR(VLOOKUP($AN49,装备!$B:$Q,10,0),0)</f>
        <v>0</v>
      </c>
      <c r="DB49" s="304">
        <f>IFERROR(VLOOKUP($AN49,装备!$B:$Q,11,0),0)</f>
        <v>0</v>
      </c>
      <c r="DC49" s="304">
        <f>IFERROR(VLOOKUP($AN49,装备!$B:$Q,12,0),0)</f>
        <v>0</v>
      </c>
      <c r="DD49" s="304">
        <f>IFERROR(VLOOKUP($AN49,装备!$B:$Q,13,0),0)</f>
        <v>0</v>
      </c>
      <c r="DE49" s="304">
        <f>IFERROR(VLOOKUP($AN49,装备!$B:$Q,14,0),0)</f>
        <v>0</v>
      </c>
      <c r="DF49" s="304">
        <f>IFERROR(VLOOKUP($AN49,装备!$B:$Q,16,0),0)</f>
        <v>0</v>
      </c>
      <c r="DG49" s="304">
        <f>IFERROR(VLOOKUP($AN49,装备!$B:$Q,5,0),0)</f>
        <v>0</v>
      </c>
      <c r="DH49" s="304">
        <f>IFERROR(VLOOKUP(AO49,装备!$B:$C,2,0),0)</f>
        <v>0</v>
      </c>
      <c r="DI49" s="304">
        <f>IFERROR(VLOOKUP($AO49,装备!$B:$Q,5,0),0)</f>
        <v>0</v>
      </c>
      <c r="DJ49" s="304">
        <f>IFERROR(VLOOKUP($AO49,装备!$B:$Q,6,0),0)</f>
        <v>0</v>
      </c>
      <c r="DK49" s="304">
        <f>IFERROR(VLOOKUP($AO49,装备!$B:$Q,7,0),0)</f>
        <v>0</v>
      </c>
      <c r="DL49" s="304">
        <f>IFERROR(VLOOKUP($AO49,装备!$B:$Q,8,0),0)</f>
        <v>0</v>
      </c>
      <c r="DM49" s="304">
        <f>IFERROR(VLOOKUP($AO49,装备!$B:$Q,9,0),0)</f>
        <v>0</v>
      </c>
      <c r="DN49" s="304">
        <f>IFERROR(VLOOKUP($AO49,装备!$B:$Q,10,0),0)</f>
        <v>0</v>
      </c>
      <c r="DO49" s="304">
        <f>IFERROR(VLOOKUP($AO49,装备!$B:$Q,11,0),0)</f>
        <v>0</v>
      </c>
      <c r="DP49" s="304">
        <f>IFERROR(VLOOKUP($AO49,装备!$B:$Q,12,0),0)</f>
        <v>0</v>
      </c>
      <c r="DQ49" s="304">
        <f>IFERROR(VLOOKUP($AO49,装备!$B:$Q,13,0),0)</f>
        <v>0</v>
      </c>
      <c r="DR49" s="304">
        <f>IFERROR(VLOOKUP($AO49,装备!$B:$Q,14,0),0)</f>
        <v>0</v>
      </c>
      <c r="DS49" s="304">
        <f>IFERROR(VLOOKUP($AO49,装备!$B:$Q,16,0),0)</f>
        <v>0</v>
      </c>
      <c r="DT49" s="304">
        <f>IFERROR(VLOOKUP($AO49,装备!$B:$Q,5,0),0)</f>
        <v>0</v>
      </c>
    </row>
    <row r="50" spans="1:124" hidden="1">
      <c r="A50" s="301">
        <f>未改造舰娘!$A46</f>
        <v>10004512</v>
      </c>
      <c r="B50" s="354" t="s">
        <v>200</v>
      </c>
      <c r="C50" s="323"/>
      <c r="D50" s="323">
        <f t="shared" si="0"/>
        <v>110</v>
      </c>
      <c r="E50" s="303">
        <f>未改造舰娘!$C46</f>
        <v>3</v>
      </c>
      <c r="F50" s="304" t="str">
        <f>未改造舰娘!$D46</f>
        <v>轻巡</v>
      </c>
      <c r="G50" s="304" t="str">
        <f>未改造舰娘!$E46</f>
        <v>中型</v>
      </c>
      <c r="H50" s="304" t="str">
        <f>未改造舰娘!$F46</f>
        <v>护卫舰</v>
      </c>
      <c r="I50" s="460">
        <f>未改造舰娘!$AR46</f>
        <v>3</v>
      </c>
      <c r="J50" s="304" t="str">
        <f>未改造舰娘!$G46</f>
        <v>日本</v>
      </c>
      <c r="K50" s="312">
        <f>未改造舰娘!$H46+(BV50+CI50+CV50+DI50)*$C$2</f>
        <v>25</v>
      </c>
      <c r="L50" s="304">
        <f>未改造舰娘!$I46</f>
        <v>-1</v>
      </c>
      <c r="M50" s="304">
        <f>未改造舰娘!$J46</f>
        <v>1</v>
      </c>
      <c r="N50" s="518">
        <f>未改造舰娘!$K46</f>
        <v>2</v>
      </c>
      <c r="O50" s="304">
        <f>未改造舰娘!$L46+((CE50+CR50+DE50+DR50)*$C$2)</f>
        <v>12</v>
      </c>
      <c r="P50" s="304" t="str">
        <f>IF($C$2=1,(IF(ISERROR(FIND("超长",未改造舰娘!$M46&amp;CC50&amp;CP50&amp;DC50&amp;DP50,1)),IF(ISERROR(FIND("长",未改造舰娘!$M46&amp;CC50&amp;CP50&amp;DC50&amp;DP50,1)),IF(ISERROR(FIND("中",未改造舰娘!$M46&amp;CC50&amp;CP50&amp;DC50&amp;DP50,1)),IF(ISERROR(FIND("短",未改造舰娘!$M46&amp;CC50&amp;CP50&amp;DC50&amp;DP50,1)),IF(ISERROR(FIND("无",未改造舰娘!$M46&amp;CC50&amp;CP50&amp;DC50&amp;DP50,1)),0,"无"),"短"),"中"),"长"),"超长")),未改造舰娘!$M46)</f>
        <v>中</v>
      </c>
      <c r="Q50" s="303">
        <f>未改造舰娘!$N46</f>
        <v>36</v>
      </c>
      <c r="R50" s="304">
        <f>(未改造舰娘!$P46)+(未改造舰娘!$Q46)*$C$3+((BW50+CJ50+CW50+DJ50)*$C$2)</f>
        <v>41</v>
      </c>
      <c r="S50" s="304">
        <f>(未改造舰娘!$R46)+(未改造舰娘!$S46)*$C$3+((BY50+CL50+CY50+DL50)*$C$2)</f>
        <v>58</v>
      </c>
      <c r="T50" s="304">
        <f>(未改造舰娘!$T46)+(未改造舰娘!$U46)*$C$3+((BX50+CK50+CX50+DK50)*$C$2)</f>
        <v>29</v>
      </c>
      <c r="U50" s="304">
        <f>(未改造舰娘!$V46)+(未改造舰娘!$W46)*$C$3+((CG50+CT50+DG50+DT50)*$C$2)</f>
        <v>40</v>
      </c>
      <c r="V50" s="305">
        <f>INT((((未改造舰娘!$Y46)-(未改造舰娘!$X46))*(((IF(D50=0,C50,D50))-1)/99))+未改造舰娘!$X46)+((CB50+CO50+DB50+DO50)*$C$2)</f>
        <v>90</v>
      </c>
      <c r="W50" s="304">
        <f>INT((((未改造舰娘!$AA46)-(未改造舰娘!$Z46))*(((IF(D50=0,C50,D50))-1)/99))+未改造舰娘!$Z46)+((CD50+CQ50+DD50+DQ50)*$C$2)</f>
        <v>78</v>
      </c>
      <c r="X50" s="304">
        <f>INT((((未改造舰娘!$AC46)-(未改造舰娘!$AB46))*(((IF(D50=0,C50,D50))-1)/99))+未改造舰娘!$AB46)+((CA50+CN50+DA50+DN50)*$C$2)</f>
        <v>21</v>
      </c>
      <c r="Y50" s="303">
        <f>INT((((未改造舰娘!$AE46)-(未改造舰娘!$AD46))*(((IF(D50=0,C50,D50))-1)/99))+未改造舰娘!$AD46)+((BZ50+CM50+CZ50+DM50)*$C$2)</f>
        <v>59</v>
      </c>
      <c r="Z50" s="474">
        <f>IF(未改造舰娘!$AF46=0,"",未改造舰娘!$AF46)</f>
        <v>1</v>
      </c>
      <c r="AA50" s="304">
        <f>IF(未改造舰娘!$AG46="","",未改造舰娘!$AG46)</f>
        <v>1</v>
      </c>
      <c r="AB50" s="304">
        <f>IF(未改造舰娘!$AH46="","",未改造舰娘!$AH46)</f>
        <v>1</v>
      </c>
      <c r="AC50" s="304" t="str">
        <f>IF(未改造舰娘!$AI46="","",未改造舰娘!$AI46)</f>
        <v/>
      </c>
      <c r="AD50" s="304">
        <f>IF(未改造舰娘!$AJ46="","",未改造舰娘!$AJ46)</f>
        <v>3</v>
      </c>
      <c r="AE50" s="305">
        <f>IF(未改造舰娘!$AK46="","",未改造舰娘!$AK46)</f>
        <v>50</v>
      </c>
      <c r="AF50" s="304">
        <f>IF(未改造舰娘!$AL46="","",未改造舰娘!$AL46)</f>
        <v>500</v>
      </c>
      <c r="AG50" s="304">
        <f>IF(未改造舰娘!$AM46="","",未改造舰娘!$AM46)</f>
        <v>500</v>
      </c>
      <c r="AH50" s="304">
        <f>IF(未改造舰娘!$AN46="","",未改造舰娘!$AN46)</f>
        <v>500</v>
      </c>
      <c r="AI50" s="304">
        <f>IF(未改造舰娘!$AO46="","",未改造舰娘!$AO46)</f>
        <v>500</v>
      </c>
      <c r="AJ50" s="304" t="str">
        <f>IF(未改造舰娘!$AP46="","",未改造舰娘!$AP46)</f>
        <v>巡洋核心</v>
      </c>
      <c r="AK50" s="303">
        <f>IF(未改造舰娘!$AQ46="","",未改造舰娘!$AQ46)</f>
        <v>5</v>
      </c>
      <c r="AL50" s="306" t="str">
        <f>IF(未改造舰娘!$AS46="","",未改造舰娘!$AS46)</f>
        <v>J国14厘米单装炮</v>
      </c>
      <c r="AM50" s="306" t="str">
        <f>IF(未改造舰娘!$AT46="","",未改造舰娘!$AT46)</f>
        <v/>
      </c>
      <c r="AN50" s="306" t="str">
        <f>IF(未改造舰娘!$AU46="","",未改造舰娘!$AU46)</f>
        <v/>
      </c>
      <c r="AO50" s="306" t="str">
        <f>IF(未改造舰娘!$AV46="","",未改造舰娘!$AV46)</f>
        <v/>
      </c>
      <c r="AP50" s="307" t="str">
        <f>IF(未改造舰娘!$AW46="","",未改造舰娘!$AW46)</f>
        <v/>
      </c>
      <c r="AQ50" s="308" t="str">
        <f>IF(未改造舰娘!$AX46="","",未改造舰娘!$AX46)</f>
        <v/>
      </c>
      <c r="AR50" s="304">
        <f>IF(未改造舰娘!$AY46="","",未改造舰娘!$AY46)</f>
        <v>25</v>
      </c>
      <c r="AS50" s="304">
        <f>IF(未改造舰娘!$AZ46="","",未改造舰娘!$AZ46)</f>
        <v>25</v>
      </c>
      <c r="AT50" s="304">
        <f>IF(未改造舰娘!$BA46="","",未改造舰娘!$BA46)</f>
        <v>0.8</v>
      </c>
      <c r="AU50" s="304">
        <f>IF(未改造舰娘!$BB46="","",未改造舰娘!$BB46)</f>
        <v>1.5</v>
      </c>
      <c r="AV50" s="305">
        <f>IF((未改造舰娘!$BG46+未改造舰娘!$BK46*$C$4)=0,"",(未改造舰娘!$BG46+未改造舰娘!$BK46*$C$4))</f>
        <v>10</v>
      </c>
      <c r="AW50" s="304">
        <f>IF((未改造舰娘!$BH46+未改造舰娘!$BL46*$C$4)=0,"",(未改造舰娘!$BH46+未改造舰娘!$BL46*$C$4))</f>
        <v>18</v>
      </c>
      <c r="AX50" s="304">
        <f>IF((未改造舰娘!$BI46+未改造舰娘!$BM46*$C$4)=0,"",(未改造舰娘!$BI46+未改造舰娘!$BM46*$C$4))</f>
        <v>11</v>
      </c>
      <c r="AY50" s="303" t="str">
        <f>IF((未改造舰娘!$BJ46+未改造舰娘!$BN46*$C$4)=0,"",(未改造舰娘!$BJ46+未改造舰娘!$BN46*$C$4))</f>
        <v/>
      </c>
      <c r="AZ50" s="500">
        <f>IF(未改造舰娘!BC46="","",未改造舰娘!BC46)</f>
        <v>8</v>
      </c>
      <c r="BA50" s="500">
        <f>IF(未改造舰娘!BD46="","",未改造舰娘!BD46)</f>
        <v>21</v>
      </c>
      <c r="BB50" s="500">
        <f>IF(未改造舰娘!BE46="","",未改造舰娘!BE46)</f>
        <v>5</v>
      </c>
      <c r="BC50" s="498">
        <f>IF(未改造舰娘!BF46="","",未改造舰娘!BF46)</f>
        <v>5</v>
      </c>
      <c r="BD50" s="125" t="s">
        <v>1288</v>
      </c>
      <c r="BE50" s="506">
        <v>5.2083333333333336E-2</v>
      </c>
      <c r="BF50" s="306" t="str">
        <f>IF(未改造舰娘!$BQ46="","",未改造舰娘!$BQ46)</f>
        <v>1-1-BC,1-2-CD,1-3-ABDEF,1-4-ABCDEF,2-1-ACEF,2-2-ABEFGH,2-3-ABCDEGHJ,2-4-ABCDEGHIJL,2-5-ABDFGHIJKLMNO,2-6-ABDEFGIJKLM,3-1-ABDFGHI,3-2-ABCDEG,3-3-ABCDEFGHJK,3-4-ABCDGHIJ,4-1-ABCDEFIJ,4-2-ABCDFGHIJ,4-3-ABCEFGH,4-4-ABCDEHIKL,5-1-ABCDEFGH,5-2-ABCDEFGHIJ,5-3-ABCEFGH,5-4-ABCDEGH,5-5-ABCDEFGHI</v>
      </c>
      <c r="BG50" s="306" t="str">
        <f>IF(未改造舰娘!$BR46="","",未改造舰娘!$BR46)</f>
        <v>极地奏鸣曲 Ex-1-ABCDEFGHIJK,Ex-1-1-ABCDEFIJABDFGHI,Ex-1-2-ABCDEHIKLABDFGHI,Ex-2-ABCDEFGHIJKLMN,Ex-2-1-ABCDEFGHIJABDEFGH,Ex-2-2-ABCEFGHABCDEGHJK,Ex-2-3-ABCDEFGHIABCDEGHIJL,Ex-4-ABCDEFGHJKLMNOP,Ex-1-3-ABDFGHIJ,Ex-3-1-ABFGHI,Ex-3-2-ABCDEFGHJK,Ex-3-3-ACDGHIJ,Ex-4-1-ABDEFGIJKLM；轰隆轰隆大作战 Ex-1-ABCEFGHI,Ex-2-ABCEFGHJL,Ex-4-ABCDEFGHILM,Ex-7-ACDFGHJKL；扑火之蛾 Ex-1-ABCDEFGHIJ,Ex-2-ABCDEFGHIJKL,Ex-4-ABCDEFGHIJKLMN,Ex-6-ABCDEFGHIJ,Ex-7-ABCDEFGHIJKL,Ex-9-ABCDEFGHIJKLMN；未命名 Ex-2-ABCDEFGHIJNOβ,Ex-4-ABCDEIJKLMNOPQRTβ,Ex-8-ABCDEFGHIJNOβ；决战九段坂 Ex-2-Q,Ex-8-Q；中间岛战役 Ex-1-ABCDE,Ex-2-ABDEG,Ex-3-ABCDEFGJ,Ex-4-ABCDFGHK,Ex-5-A,Ex-6-ABDE,Ex-8-ABCDEIJL,Ex-10-A；两周年活动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Ex-1-ABCDEF,Ex-2-ABCDEFI,Ex-3-ABDEFGHI,Ex-4-ABCDEFGHKM,Ex-5-ABCDEF,Ex-6-ABCDEFI；熔炉大混战 Ex-1-ABCDEFGHIJ,Ex-3-ABCDEFGHIJKL,Ex-5-ABCDEFGHIJKL,Ex-7-ABCDEFGHIJKLMN,Ex-8-ABCDEFGHIJ,Ex-10-ABCDEFGHIJKL,Ex-12-ABCDEFGHIJKL,Ex-14-ABCDEFGHIJKLMN</v>
      </c>
      <c r="BH50" s="306"/>
      <c r="BU50" s="304">
        <f>IFERROR(VLOOKUP(AL50,装备!$B:$C,2,0),0)</f>
        <v>1</v>
      </c>
      <c r="BV50" s="304">
        <f>IFERROR(VLOOKUP($AL50,装备!$B:$Q,5,0),0)</f>
        <v>0</v>
      </c>
      <c r="BW50" s="304">
        <f>IFERROR(VLOOKUP($AL50,装备!$B:$Q,6,0),0)</f>
        <v>2</v>
      </c>
      <c r="BX50" s="304">
        <f>IFERROR(VLOOKUP($AL50,装备!$B:$Q,7,0),0)</f>
        <v>0</v>
      </c>
      <c r="BY50" s="304">
        <f>IFERROR(VLOOKUP($AL50,装备!$B:$Q,8,0),0)</f>
        <v>0</v>
      </c>
      <c r="BZ50" s="304">
        <f>IFERROR(VLOOKUP($AL50,装备!$B:$Q,9,0),0)</f>
        <v>0</v>
      </c>
      <c r="CA50" s="304">
        <f>IFERROR(VLOOKUP($AL50,装备!$B:$Q,10,0),0)</f>
        <v>0</v>
      </c>
      <c r="CB50" s="304">
        <f>IFERROR(VLOOKUP($AL50,装备!$B:$Q,11,0),0)</f>
        <v>0</v>
      </c>
      <c r="CC50" s="304" t="str">
        <f>IFERROR(VLOOKUP($AL50,装备!$B:$Q,12,0),0)</f>
        <v>中</v>
      </c>
      <c r="CD50" s="304">
        <f>IFERROR(VLOOKUP($AL50,装备!$B:$Q,13,0),0)</f>
        <v>0</v>
      </c>
      <c r="CE50" s="304">
        <f>IFERROR(VLOOKUP($AL50,装备!$B:$Q,14,0),0)</f>
        <v>0</v>
      </c>
      <c r="CF50" s="304">
        <f>IFERROR(VLOOKUP($AL50,装备!$B:$Q,16,0),0)</f>
        <v>0</v>
      </c>
      <c r="CG50" s="304">
        <f>IFERROR(VLOOKUP($AL50,装备!$B:$Q,5,0),0)</f>
        <v>0</v>
      </c>
      <c r="CH50" s="304">
        <f>IFERROR(VLOOKUP(AM50,装备!$B:$C,2,0),0)</f>
        <v>0</v>
      </c>
      <c r="CI50" s="304">
        <f>IFERROR(VLOOKUP($AM50,装备!$B:$Q,5,0),0)</f>
        <v>0</v>
      </c>
      <c r="CJ50" s="304">
        <f>IFERROR(VLOOKUP($AM50,装备!$B:$Q,6,0),0)</f>
        <v>0</v>
      </c>
      <c r="CK50" s="304">
        <f>IFERROR(VLOOKUP($AM50,装备!$B:$Q,7,0),0)</f>
        <v>0</v>
      </c>
      <c r="CL50" s="304">
        <f>IFERROR(VLOOKUP($AM50,装备!$B:$Q,8,0),0)</f>
        <v>0</v>
      </c>
      <c r="CM50" s="304">
        <f>IFERROR(VLOOKUP($AM50,装备!$B:$Q,9,0),0)</f>
        <v>0</v>
      </c>
      <c r="CN50" s="304">
        <f>IFERROR(VLOOKUP($AM50,装备!$B:$Q,10,0),0)</f>
        <v>0</v>
      </c>
      <c r="CO50" s="304">
        <f>IFERROR(VLOOKUP($AM50,装备!$B:$Q,11,0),0)</f>
        <v>0</v>
      </c>
      <c r="CP50" s="304">
        <f>IFERROR(VLOOKUP($AM50,装备!$B:$Q,12,0),0)</f>
        <v>0</v>
      </c>
      <c r="CQ50" s="304">
        <f>IFERROR(VLOOKUP($AM50,装备!$B:$Q,13,0),0)</f>
        <v>0</v>
      </c>
      <c r="CR50" s="304">
        <f>IFERROR(VLOOKUP($AM50,装备!$B:$Q,14,0),0)</f>
        <v>0</v>
      </c>
      <c r="CS50" s="304">
        <f>IFERROR(VLOOKUP($AM50,装备!$B:$Q,16,0),0)</f>
        <v>0</v>
      </c>
      <c r="CT50" s="304">
        <f>IFERROR(VLOOKUP($AM50,装备!$B:$Q,5,0),0)</f>
        <v>0</v>
      </c>
      <c r="CU50" s="304">
        <f>IFERROR(VLOOKUP(AN50,装备!$B:$C,2,0),0)</f>
        <v>0</v>
      </c>
      <c r="CV50" s="304">
        <f>IFERROR(VLOOKUP($AN50,装备!$B:$Q,5,0),0)</f>
        <v>0</v>
      </c>
      <c r="CW50" s="304">
        <f>IFERROR(VLOOKUP($AN50,装备!$B:$Q,6,0),0)</f>
        <v>0</v>
      </c>
      <c r="CX50" s="304">
        <f>IFERROR(VLOOKUP($AN50,装备!$B:$Q,7,0),0)</f>
        <v>0</v>
      </c>
      <c r="CY50" s="304">
        <f>IFERROR(VLOOKUP($AN50,装备!$B:$Q,8,0),0)</f>
        <v>0</v>
      </c>
      <c r="CZ50" s="304">
        <f>IFERROR(VLOOKUP($AN50,装备!$B:$Q,9,0),0)</f>
        <v>0</v>
      </c>
      <c r="DA50" s="304">
        <f>IFERROR(VLOOKUP($AN50,装备!$B:$Q,10,0),0)</f>
        <v>0</v>
      </c>
      <c r="DB50" s="304">
        <f>IFERROR(VLOOKUP($AN50,装备!$B:$Q,11,0),0)</f>
        <v>0</v>
      </c>
      <c r="DC50" s="304">
        <f>IFERROR(VLOOKUP($AN50,装备!$B:$Q,12,0),0)</f>
        <v>0</v>
      </c>
      <c r="DD50" s="304">
        <f>IFERROR(VLOOKUP($AN50,装备!$B:$Q,13,0),0)</f>
        <v>0</v>
      </c>
      <c r="DE50" s="304">
        <f>IFERROR(VLOOKUP($AN50,装备!$B:$Q,14,0),0)</f>
        <v>0</v>
      </c>
      <c r="DF50" s="304">
        <f>IFERROR(VLOOKUP($AN50,装备!$B:$Q,16,0),0)</f>
        <v>0</v>
      </c>
      <c r="DG50" s="304">
        <f>IFERROR(VLOOKUP($AN50,装备!$B:$Q,5,0),0)</f>
        <v>0</v>
      </c>
      <c r="DH50" s="304">
        <f>IFERROR(VLOOKUP(AO50,装备!$B:$C,2,0),0)</f>
        <v>0</v>
      </c>
      <c r="DI50" s="304">
        <f>IFERROR(VLOOKUP($AO50,装备!$B:$Q,5,0),0)</f>
        <v>0</v>
      </c>
      <c r="DJ50" s="304">
        <f>IFERROR(VLOOKUP($AO50,装备!$B:$Q,6,0),0)</f>
        <v>0</v>
      </c>
      <c r="DK50" s="304">
        <f>IFERROR(VLOOKUP($AO50,装备!$B:$Q,7,0),0)</f>
        <v>0</v>
      </c>
      <c r="DL50" s="304">
        <f>IFERROR(VLOOKUP($AO50,装备!$B:$Q,8,0),0)</f>
        <v>0</v>
      </c>
      <c r="DM50" s="304">
        <f>IFERROR(VLOOKUP($AO50,装备!$B:$Q,9,0),0)</f>
        <v>0</v>
      </c>
      <c r="DN50" s="304">
        <f>IFERROR(VLOOKUP($AO50,装备!$B:$Q,10,0),0)</f>
        <v>0</v>
      </c>
      <c r="DO50" s="304">
        <f>IFERROR(VLOOKUP($AO50,装备!$B:$Q,11,0),0)</f>
        <v>0</v>
      </c>
      <c r="DP50" s="304">
        <f>IFERROR(VLOOKUP($AO50,装备!$B:$Q,12,0),0)</f>
        <v>0</v>
      </c>
      <c r="DQ50" s="304">
        <f>IFERROR(VLOOKUP($AO50,装备!$B:$Q,13,0),0)</f>
        <v>0</v>
      </c>
      <c r="DR50" s="304">
        <f>IFERROR(VLOOKUP($AO50,装备!$B:$Q,14,0),0)</f>
        <v>0</v>
      </c>
      <c r="DS50" s="304">
        <f>IFERROR(VLOOKUP($AO50,装备!$B:$Q,16,0),0)</f>
        <v>0</v>
      </c>
      <c r="DT50" s="304">
        <f>IFERROR(VLOOKUP($AO50,装备!$B:$Q,5,0),0)</f>
        <v>0</v>
      </c>
    </row>
    <row r="51" spans="1:124" hidden="1">
      <c r="A51" s="301">
        <f>未改造舰娘!$A47</f>
        <v>10004612</v>
      </c>
      <c r="B51" s="354" t="s">
        <v>201</v>
      </c>
      <c r="C51" s="323"/>
      <c r="D51" s="323">
        <f t="shared" si="0"/>
        <v>110</v>
      </c>
      <c r="E51" s="303">
        <f>未改造舰娘!$C47</f>
        <v>4</v>
      </c>
      <c r="F51" s="304" t="str">
        <f>未改造舰娘!$D47</f>
        <v>轻巡</v>
      </c>
      <c r="G51" s="304" t="str">
        <f>未改造舰娘!$E47</f>
        <v>中型</v>
      </c>
      <c r="H51" s="304" t="str">
        <f>未改造舰娘!$F47</f>
        <v>护卫舰</v>
      </c>
      <c r="I51" s="460">
        <f>未改造舰娘!$AR47</f>
        <v>3</v>
      </c>
      <c r="J51" s="304" t="str">
        <f>未改造舰娘!$G47</f>
        <v>日本</v>
      </c>
      <c r="K51" s="312">
        <f>未改造舰娘!$H47+(BV51+CI51+CV51+DI51)*$C$2</f>
        <v>19</v>
      </c>
      <c r="L51" s="304">
        <f>未改造舰娘!$I47</f>
        <v>1</v>
      </c>
      <c r="M51" s="304">
        <f>未改造舰娘!$J47</f>
        <v>1</v>
      </c>
      <c r="N51" s="518">
        <f>未改造舰娘!$K47</f>
        <v>2</v>
      </c>
      <c r="O51" s="304">
        <f>未改造舰娘!$L47+((CE51+CR51+DE51+DR51)*$C$2)</f>
        <v>15</v>
      </c>
      <c r="P51" s="304" t="str">
        <f>IF($C$2=1,(IF(ISERROR(FIND("超长",未改造舰娘!$M47&amp;CC51&amp;CP51&amp;DC51&amp;DP51,1)),IF(ISERROR(FIND("长",未改造舰娘!$M47&amp;CC51&amp;CP51&amp;DC51&amp;DP51,1)),IF(ISERROR(FIND("中",未改造舰娘!$M47&amp;CC51&amp;CP51&amp;DC51&amp;DP51,1)),IF(ISERROR(FIND("短",未改造舰娘!$M47&amp;CC51&amp;CP51&amp;DC51&amp;DP51,1)),IF(ISERROR(FIND("无",未改造舰娘!$M47&amp;CC51&amp;CP51&amp;DC51&amp;DP51,1)),0,"无"),"短"),"中"),"长"),"超长")),未改造舰娘!$M47)</f>
        <v>中</v>
      </c>
      <c r="Q51" s="303">
        <f>未改造舰娘!$N47</f>
        <v>35.5</v>
      </c>
      <c r="R51" s="304">
        <f>(未改造舰娘!$P47)+(未改造舰娘!$Q47)*$C$3+((BW51+CJ51+CW51+DJ51)*$C$2)</f>
        <v>41</v>
      </c>
      <c r="S51" s="304">
        <f>(未改造舰娘!$R47)+(未改造舰娘!$S47)*$C$3+((BY51+CL51+CY51+DL51)*$C$2)</f>
        <v>55</v>
      </c>
      <c r="T51" s="304">
        <f>(未改造舰娘!$T47)+(未改造舰娘!$U47)*$C$3+((BX51+CK51+CX51+DK51)*$C$2)</f>
        <v>33</v>
      </c>
      <c r="U51" s="304">
        <f>(未改造舰娘!$V47)+(未改造舰娘!$W47)*$C$3+((CG51+CT51+DG51+DT51)*$C$2)</f>
        <v>43</v>
      </c>
      <c r="V51" s="305">
        <f>INT((((未改造舰娘!$Y47)-(未改造舰娘!$X47))*(((IF(D51=0,C51,D51))-1)/99))+未改造舰娘!$X47)+((CB51+CO51+DB51+DO51)*$C$2)</f>
        <v>91</v>
      </c>
      <c r="W51" s="304">
        <f>INT((((未改造舰娘!$AA47)-(未改造舰娘!$Z47))*(((IF(D51=0,C51,D51))-1)/99))+未改造舰娘!$Z47)+((CD51+CQ51+DD51+DQ51)*$C$2)</f>
        <v>78</v>
      </c>
      <c r="X51" s="304">
        <f>INT((((未改造舰娘!$AC47)-(未改造舰娘!$AB47))*(((IF(D51=0,C51,D51))-1)/99))+未改造舰娘!$AB47)+((CA51+CN51+DA51+DN51)*$C$2)</f>
        <v>21</v>
      </c>
      <c r="Y51" s="303">
        <f>INT((((未改造舰娘!$AE47)-(未改造舰娘!$AD47))*(((IF(D51=0,C51,D51))-1)/99))+未改造舰娘!$AD47)+((BZ51+CM51+CZ51+DM51)*$C$2)</f>
        <v>59</v>
      </c>
      <c r="Z51" s="474" t="str">
        <f>IF(未改造舰娘!$AF47=0,"",未改造舰娘!$AF47)</f>
        <v/>
      </c>
      <c r="AA51" s="304" t="str">
        <f>IF(未改造舰娘!$AG47="","",未改造舰娘!$AG47)</f>
        <v/>
      </c>
      <c r="AB51" s="304" t="str">
        <f>IF(未改造舰娘!$AH47="","",未改造舰娘!$AH47)</f>
        <v/>
      </c>
      <c r="AC51" s="304" t="str">
        <f>IF(未改造舰娘!$AI47="","",未改造舰娘!$AI47)</f>
        <v/>
      </c>
      <c r="AD51" s="304">
        <f>IF(未改造舰娘!$AJ47="","",未改造舰娘!$AJ47)</f>
        <v>0</v>
      </c>
      <c r="AE51" s="305">
        <f>IF(未改造舰娘!$AK47="","",未改造舰娘!$AK47)</f>
        <v>60</v>
      </c>
      <c r="AF51" s="304">
        <f>IF(未改造舰娘!$AL47="","",未改造舰娘!$AL47)</f>
        <v>1000</v>
      </c>
      <c r="AG51" s="304">
        <f>IF(未改造舰娘!$AM47="","",未改造舰娘!$AM47)</f>
        <v>1000</v>
      </c>
      <c r="AH51" s="304">
        <f>IF(未改造舰娘!$AN47="","",未改造舰娘!$AN47)</f>
        <v>1000</v>
      </c>
      <c r="AI51" s="304">
        <f>IF(未改造舰娘!$AO47="","",未改造舰娘!$AO47)</f>
        <v>1000</v>
      </c>
      <c r="AJ51" s="304" t="str">
        <f>IF(未改造舰娘!$AP47="","",未改造舰娘!$AP47)</f>
        <v>巡洋核心</v>
      </c>
      <c r="AK51" s="303">
        <f>IF(未改造舰娘!$AQ47="","",未改造舰娘!$AQ47)</f>
        <v>9</v>
      </c>
      <c r="AL51" s="306" t="str">
        <f>IF(未改造舰娘!$AS47="","",未改造舰娘!$AS47)</f>
        <v>J国14厘米单装炮</v>
      </c>
      <c r="AM51" s="306" t="str">
        <f>IF(未改造舰娘!$AT47="","",未改造舰娘!$AT47)</f>
        <v>标准型动力系统</v>
      </c>
      <c r="AN51" s="306" t="str">
        <f>IF(未改造舰娘!$AU47="","",未改造舰娘!$AU47)</f>
        <v/>
      </c>
      <c r="AO51" s="306" t="str">
        <f>IF(未改造舰娘!$AV47="","",未改造舰娘!$AV47)</f>
        <v/>
      </c>
      <c r="AP51" s="307" t="str">
        <f>IF(未改造舰娘!$AW47="","",未改造舰娘!$AW47)</f>
        <v/>
      </c>
      <c r="AQ51" s="308" t="str">
        <f>IF(未改造舰娘!$AX47="","",未改造舰娘!$AX47)</f>
        <v/>
      </c>
      <c r="AR51" s="304">
        <f>IF(未改造舰娘!$AY47="","",未改造舰娘!$AY47)</f>
        <v>20</v>
      </c>
      <c r="AS51" s="304">
        <f>IF(未改造舰娘!$AZ47="","",未改造舰娘!$AZ47)</f>
        <v>30</v>
      </c>
      <c r="AT51" s="304">
        <f>IF(未改造舰娘!$BA47="","",未改造舰娘!$BA47)</f>
        <v>0.8</v>
      </c>
      <c r="AU51" s="304">
        <f>IF(未改造舰娘!$BB47="","",未改造舰娘!$BB47)</f>
        <v>1.5</v>
      </c>
      <c r="AV51" s="305">
        <f>IF((未改造舰娘!$BG47+未改造舰娘!$BK47*$C$4)=0,"",(未改造舰娘!$BG47+未改造舰娘!$BK47*$C$4))</f>
        <v>20</v>
      </c>
      <c r="AW51" s="304">
        <f>IF((未改造舰娘!$BH47+未改造舰娘!$BL47*$C$4)=0,"",(未改造舰娘!$BH47+未改造舰娘!$BL47*$C$4))</f>
        <v>18</v>
      </c>
      <c r="AX51" s="304">
        <f>IF((未改造舰娘!$BI47+未改造舰娘!$BM47*$C$4)=0,"",(未改造舰娘!$BI47+未改造舰娘!$BM47*$C$4))</f>
        <v>21</v>
      </c>
      <c r="AY51" s="303" t="str">
        <f>IF((未改造舰娘!$BJ47+未改造舰娘!$BN47*$C$4)=0,"",(未改造舰娘!$BJ47+未改造舰娘!$BN47*$C$4))</f>
        <v/>
      </c>
      <c r="AZ51" s="500">
        <f>IF(未改造舰娘!BC47="","",未改造舰娘!BC47)</f>
        <v>8</v>
      </c>
      <c r="BA51" s="500">
        <f>IF(未改造舰娘!BD47="","",未改造舰娘!BD47)</f>
        <v>18</v>
      </c>
      <c r="BB51" s="500">
        <f>IF(未改造舰娘!BE47="","",未改造舰娘!BE47)</f>
        <v>7</v>
      </c>
      <c r="BC51" s="498">
        <f>IF(未改造舰娘!BF47="","",未改造舰娘!BF47)</f>
        <v>7</v>
      </c>
      <c r="BD51" s="125" t="s">
        <v>1289</v>
      </c>
      <c r="BE51" s="506">
        <v>5.6944444444444443E-2</v>
      </c>
      <c r="BF51" s="306" t="str">
        <f>IF(未改造舰娘!$BQ47="","",未改造舰娘!$BQ47)</f>
        <v/>
      </c>
      <c r="BG51" s="306" t="str">
        <f>IF(未改造舰娘!$BR47="","",未改造舰娘!$BR47)</f>
        <v>极地奏鸣曲 Ex-1-ABCDEFGHIJK,Ex-2-ABCDEFGHIJKLMN,Ex-4-ABCDEFGHIJKMNOP；轰隆轰隆大作战 Ex-3-ADFGHJL,Ex-4-ABCDEFGHIM,Ex-8-ABCDEFGHIM；扑火之蛾 Ex-3-ABCDEFGHIJKLM,Ex-4-ABCDEFGHIJKLMN,Ex-8-ABDEFGHIJKLM,Ex-9-ABCDEFGHIJKLMN,Ex-10-ABCDEFGHIJKLMN；未命名 Ex-2-ABCDEFGHIJNOβ；决战九段坂 Ex-2-Q；中间岛战役 Ex-1-BCDE,Ex-2-ABDEG,Ex-3-ABCDEFGJL,Ex-4-ABCDFGHK,Ex-5-A,Ex-6-ABDE,Ex-7-BDEG,Ex-8-ABCDEIJL,Ex-9-ABCDFGHK,Ex-10-A；两周年活动 妄想舰队歼灭作战-ABCD,地狱群岛攻略作战-ABCDFKM；急速东方快车 Ex-1-CEFGHK,Ex-2-DEFGHJKLMNO；所罗门之晓 Ex-1-BCDEFGHJKL,Ex-3-DEFGHIJKMNOPQ,Ex-5-ABCDEFGHIJKLNPQR,Ex-6-ABCDEFGHJKL,Ex-8-ABCDEFGHIJKMNOPQ,Ex-10-ABCDEFGHIJKLNPQR；地狱群岛攻略作战 Ex-1-ACDEF,Ex-2-BCDEFI,Ex-3-ABDEFGHI,Ex-4-ABCDEFGHIKMN,Ex-5-ACDEF,Ex-6-BCDEI,Ex-7-ABDEFGHI,Ex-8-ABCDEFGHIKMN；熔炉大混战 Ex-1-CDEFGHIJ,Ex-3-ABCDEFGHIJKL,Ex-5-ABCDEFGHIJKL,Ex-7-ABCDEFGHIJKLMN,Ex-8-ABCDEFGHIJ,Ex-10-ABCDEFGHIJKL,Ex-12-ABCDEFGHIJKL,Ex-14-ABCDEFGHIJKLMN</v>
      </c>
      <c r="BH51" s="306"/>
      <c r="BU51" s="304">
        <f>IFERROR(VLOOKUP(AL51,装备!$B:$C,2,0),0)</f>
        <v>1</v>
      </c>
      <c r="BV51" s="304">
        <f>IFERROR(VLOOKUP($AL51,装备!$B:$Q,5,0),0)</f>
        <v>0</v>
      </c>
      <c r="BW51" s="304">
        <f>IFERROR(VLOOKUP($AL51,装备!$B:$Q,6,0),0)</f>
        <v>2</v>
      </c>
      <c r="BX51" s="304">
        <f>IFERROR(VLOOKUP($AL51,装备!$B:$Q,7,0),0)</f>
        <v>0</v>
      </c>
      <c r="BY51" s="304">
        <f>IFERROR(VLOOKUP($AL51,装备!$B:$Q,8,0),0)</f>
        <v>0</v>
      </c>
      <c r="BZ51" s="304">
        <f>IFERROR(VLOOKUP($AL51,装备!$B:$Q,9,0),0)</f>
        <v>0</v>
      </c>
      <c r="CA51" s="304">
        <f>IFERROR(VLOOKUP($AL51,装备!$B:$Q,10,0),0)</f>
        <v>0</v>
      </c>
      <c r="CB51" s="304">
        <f>IFERROR(VLOOKUP($AL51,装备!$B:$Q,11,0),0)</f>
        <v>0</v>
      </c>
      <c r="CC51" s="304" t="str">
        <f>IFERROR(VLOOKUP($AL51,装备!$B:$Q,12,0),0)</f>
        <v>中</v>
      </c>
      <c r="CD51" s="304">
        <f>IFERROR(VLOOKUP($AL51,装备!$B:$Q,13,0),0)</f>
        <v>0</v>
      </c>
      <c r="CE51" s="304">
        <f>IFERROR(VLOOKUP($AL51,装备!$B:$Q,14,0),0)</f>
        <v>0</v>
      </c>
      <c r="CF51" s="304">
        <f>IFERROR(VLOOKUP($AL51,装备!$B:$Q,16,0),0)</f>
        <v>0</v>
      </c>
      <c r="CG51" s="304">
        <f>IFERROR(VLOOKUP($AL51,装备!$B:$Q,5,0),0)</f>
        <v>0</v>
      </c>
      <c r="CH51" s="304">
        <f>IFERROR(VLOOKUP(AM51,装备!$B:$C,2,0),0)</f>
        <v>3</v>
      </c>
      <c r="CI51" s="304">
        <f>IFERROR(VLOOKUP($AM51,装备!$B:$Q,5,0),0)</f>
        <v>0</v>
      </c>
      <c r="CJ51" s="304">
        <f>IFERROR(VLOOKUP($AM51,装备!$B:$Q,6,0),0)</f>
        <v>0</v>
      </c>
      <c r="CK51" s="304">
        <f>IFERROR(VLOOKUP($AM51,装备!$B:$Q,7,0),0)</f>
        <v>0</v>
      </c>
      <c r="CL51" s="304">
        <f>IFERROR(VLOOKUP($AM51,装备!$B:$Q,8,0),0)</f>
        <v>0</v>
      </c>
      <c r="CM51" s="304">
        <f>IFERROR(VLOOKUP($AM51,装备!$B:$Q,9,0),0)</f>
        <v>0</v>
      </c>
      <c r="CN51" s="304">
        <f>IFERROR(VLOOKUP($AM51,装备!$B:$Q,10,0),0)</f>
        <v>0</v>
      </c>
      <c r="CO51" s="304">
        <f>IFERROR(VLOOKUP($AM51,装备!$B:$Q,11,0),0)</f>
        <v>0</v>
      </c>
      <c r="CP51" s="304" t="str">
        <f>IFERROR(VLOOKUP($AM51,装备!$B:$Q,12,0),0)</f>
        <v>无</v>
      </c>
      <c r="CQ51" s="304">
        <f>IFERROR(VLOOKUP($AM51,装备!$B:$Q,13,0),0)</f>
        <v>6</v>
      </c>
      <c r="CR51" s="304">
        <f>IFERROR(VLOOKUP($AM51,装备!$B:$Q,14,0),0)</f>
        <v>0</v>
      </c>
      <c r="CS51" s="304">
        <f>IFERROR(VLOOKUP($AM51,装备!$B:$Q,16,0),0)</f>
        <v>0</v>
      </c>
      <c r="CT51" s="304">
        <f>IFERROR(VLOOKUP($AM51,装备!$B:$Q,5,0),0)</f>
        <v>0</v>
      </c>
      <c r="CU51" s="304">
        <f>IFERROR(VLOOKUP(AN51,装备!$B:$C,2,0),0)</f>
        <v>0</v>
      </c>
      <c r="CV51" s="304">
        <f>IFERROR(VLOOKUP($AN51,装备!$B:$Q,5,0),0)</f>
        <v>0</v>
      </c>
      <c r="CW51" s="304">
        <f>IFERROR(VLOOKUP($AN51,装备!$B:$Q,6,0),0)</f>
        <v>0</v>
      </c>
      <c r="CX51" s="304">
        <f>IFERROR(VLOOKUP($AN51,装备!$B:$Q,7,0),0)</f>
        <v>0</v>
      </c>
      <c r="CY51" s="304">
        <f>IFERROR(VLOOKUP($AN51,装备!$B:$Q,8,0),0)</f>
        <v>0</v>
      </c>
      <c r="CZ51" s="304">
        <f>IFERROR(VLOOKUP($AN51,装备!$B:$Q,9,0),0)</f>
        <v>0</v>
      </c>
      <c r="DA51" s="304">
        <f>IFERROR(VLOOKUP($AN51,装备!$B:$Q,10,0),0)</f>
        <v>0</v>
      </c>
      <c r="DB51" s="304">
        <f>IFERROR(VLOOKUP($AN51,装备!$B:$Q,11,0),0)</f>
        <v>0</v>
      </c>
      <c r="DC51" s="304">
        <f>IFERROR(VLOOKUP($AN51,装备!$B:$Q,12,0),0)</f>
        <v>0</v>
      </c>
      <c r="DD51" s="304">
        <f>IFERROR(VLOOKUP($AN51,装备!$B:$Q,13,0),0)</f>
        <v>0</v>
      </c>
      <c r="DE51" s="304">
        <f>IFERROR(VLOOKUP($AN51,装备!$B:$Q,14,0),0)</f>
        <v>0</v>
      </c>
      <c r="DF51" s="304">
        <f>IFERROR(VLOOKUP($AN51,装备!$B:$Q,16,0),0)</f>
        <v>0</v>
      </c>
      <c r="DG51" s="304">
        <f>IFERROR(VLOOKUP($AN51,装备!$B:$Q,5,0),0)</f>
        <v>0</v>
      </c>
      <c r="DH51" s="304">
        <f>IFERROR(VLOOKUP(AO51,装备!$B:$C,2,0),0)</f>
        <v>0</v>
      </c>
      <c r="DI51" s="304">
        <f>IFERROR(VLOOKUP($AO51,装备!$B:$Q,5,0),0)</f>
        <v>0</v>
      </c>
      <c r="DJ51" s="304">
        <f>IFERROR(VLOOKUP($AO51,装备!$B:$Q,6,0),0)</f>
        <v>0</v>
      </c>
      <c r="DK51" s="304">
        <f>IFERROR(VLOOKUP($AO51,装备!$B:$Q,7,0),0)</f>
        <v>0</v>
      </c>
      <c r="DL51" s="304">
        <f>IFERROR(VLOOKUP($AO51,装备!$B:$Q,8,0),0)</f>
        <v>0</v>
      </c>
      <c r="DM51" s="304">
        <f>IFERROR(VLOOKUP($AO51,装备!$B:$Q,9,0),0)</f>
        <v>0</v>
      </c>
      <c r="DN51" s="304">
        <f>IFERROR(VLOOKUP($AO51,装备!$B:$Q,10,0),0)</f>
        <v>0</v>
      </c>
      <c r="DO51" s="304">
        <f>IFERROR(VLOOKUP($AO51,装备!$B:$Q,11,0),0)</f>
        <v>0</v>
      </c>
      <c r="DP51" s="304">
        <f>IFERROR(VLOOKUP($AO51,装备!$B:$Q,12,0),0)</f>
        <v>0</v>
      </c>
      <c r="DQ51" s="304">
        <f>IFERROR(VLOOKUP($AO51,装备!$B:$Q,13,0),0)</f>
        <v>0</v>
      </c>
      <c r="DR51" s="304">
        <f>IFERROR(VLOOKUP($AO51,装备!$B:$Q,14,0),0)</f>
        <v>0</v>
      </c>
      <c r="DS51" s="304">
        <f>IFERROR(VLOOKUP($AO51,装备!$B:$Q,16,0),0)</f>
        <v>0</v>
      </c>
      <c r="DT51" s="304">
        <f>IFERROR(VLOOKUP($AO51,装备!$B:$Q,5,0),0)</f>
        <v>0</v>
      </c>
    </row>
    <row r="52" spans="1:124" hidden="1">
      <c r="A52" s="301">
        <f>未改造舰娘!$A48</f>
        <v>10004712</v>
      </c>
      <c r="B52" s="354" t="s">
        <v>11</v>
      </c>
      <c r="C52" s="323"/>
      <c r="D52" s="323">
        <f t="shared" si="0"/>
        <v>110</v>
      </c>
      <c r="E52" s="303">
        <f>未改造舰娘!$C48</f>
        <v>3</v>
      </c>
      <c r="F52" s="304" t="str">
        <f>未改造舰娘!$D48</f>
        <v>轻巡</v>
      </c>
      <c r="G52" s="304" t="str">
        <f>未改造舰娘!$E48</f>
        <v>中型</v>
      </c>
      <c r="H52" s="304" t="str">
        <f>未改造舰娘!$F48</f>
        <v>护卫舰</v>
      </c>
      <c r="I52" s="460">
        <f>未改造舰娘!$AR48</f>
        <v>3</v>
      </c>
      <c r="J52" s="304" t="str">
        <f>未改造舰娘!$G48</f>
        <v>德国</v>
      </c>
      <c r="K52" s="312">
        <f>未改造舰娘!$H48+(BV52+CI52+CV52+DI52)*$C$2</f>
        <v>33</v>
      </c>
      <c r="L52" s="304">
        <f>未改造舰娘!$I48</f>
        <v>-1</v>
      </c>
      <c r="M52" s="304">
        <f>未改造舰娘!$J48</f>
        <v>1</v>
      </c>
      <c r="N52" s="518">
        <f>未改造舰娘!$K48</f>
        <v>2</v>
      </c>
      <c r="O52" s="304">
        <f>未改造舰娘!$L48+((CE52+CR52+DE52+DR52)*$C$2)</f>
        <v>15</v>
      </c>
      <c r="P52" s="304" t="str">
        <f>IF($C$2=1,(IF(ISERROR(FIND("超长",未改造舰娘!$M48&amp;CC52&amp;CP52&amp;DC52&amp;DP52,1)),IF(ISERROR(FIND("长",未改造舰娘!$M48&amp;CC52&amp;CP52&amp;DC52&amp;DP52,1)),IF(ISERROR(FIND("中",未改造舰娘!$M48&amp;CC52&amp;CP52&amp;DC52&amp;DP52,1)),IF(ISERROR(FIND("短",未改造舰娘!$M48&amp;CC52&amp;CP52&amp;DC52&amp;DP52,1)),IF(ISERROR(FIND("无",未改造舰娘!$M48&amp;CC52&amp;CP52&amp;DC52&amp;DP52,1)),0,"无"),"短"),"中"),"长"),"超长")),未改造舰娘!$M48)</f>
        <v>中</v>
      </c>
      <c r="Q52" s="303">
        <f>未改造舰娘!$N48</f>
        <v>32.5</v>
      </c>
      <c r="R52" s="304">
        <f>(未改造舰娘!$P48)+(未改造舰娘!$Q48)*$C$3+((BW52+CJ52+CW52+DJ52)*$C$2)</f>
        <v>46</v>
      </c>
      <c r="S52" s="304">
        <f>(未改造舰娘!$R48)+(未改造舰娘!$S48)*$C$3+((BY52+CL52+CY52+DL52)*$C$2)</f>
        <v>60</v>
      </c>
      <c r="T52" s="304">
        <f>(未改造舰娘!$T48)+(未改造舰娘!$U48)*$C$3+((BX52+CK52+CX52+DK52)*$C$2)</f>
        <v>38</v>
      </c>
      <c r="U52" s="304">
        <f>(未改造舰娘!$V48)+(未改造舰娘!$W48)*$C$3+((CG52+CT52+DG52+DT52)*$C$2)</f>
        <v>47</v>
      </c>
      <c r="V52" s="305">
        <f>INT((((未改造舰娘!$Y48)-(未改造舰娘!$X48))*(((IF(D52=0,C52,D52))-1)/99))+未改造舰娘!$X48)+((CB52+CO52+DB52+DO52)*$C$2)</f>
        <v>90</v>
      </c>
      <c r="W52" s="304">
        <f>INT((((未改造舰娘!$AA48)-(未改造舰娘!$Z48))*(((IF(D52=0,C52,D52))-1)/99))+未改造舰娘!$Z48)+((CD52+CQ52+DD52+DQ52)*$C$2)</f>
        <v>69</v>
      </c>
      <c r="X52" s="304">
        <f>INT((((未改造舰娘!$AC48)-(未改造舰娘!$AB48))*(((IF(D52=0,C52,D52))-1)/99))+未改造舰娘!$AB48)+((CA52+CN52+DA52+DN52)*$C$2)</f>
        <v>20</v>
      </c>
      <c r="Y52" s="303">
        <f>INT((((未改造舰娘!$AE48)-(未改造舰娘!$AD48))*(((IF(D52=0,C52,D52))-1)/99))+未改造舰娘!$AD48)+((BZ52+CM52+CZ52+DM52)*$C$2)</f>
        <v>70</v>
      </c>
      <c r="Z52" s="474">
        <f>IF(未改造舰娘!$AF48=0,"",未改造舰娘!$AF48)</f>
        <v>2</v>
      </c>
      <c r="AA52" s="304">
        <f>IF(未改造舰娘!$AG48="","",未改造舰娘!$AG48)</f>
        <v>2</v>
      </c>
      <c r="AB52" s="304">
        <f>IF(未改造舰娘!$AH48="","",未改造舰娘!$AH48)</f>
        <v>2</v>
      </c>
      <c r="AC52" s="304" t="str">
        <f>IF(未改造舰娘!$AI48="","",未改造舰娘!$AI48)</f>
        <v/>
      </c>
      <c r="AD52" s="304">
        <f>IF(未改造舰娘!$AJ48="","",未改造舰娘!$AJ48)</f>
        <v>6</v>
      </c>
      <c r="AE52" s="305">
        <f>IF(未改造舰娘!$AK48="","",未改造舰娘!$AK48)</f>
        <v>45</v>
      </c>
      <c r="AF52" s="304">
        <f>IF(未改造舰娘!$AL48="","",未改造舰娘!$AL48)</f>
        <v>200</v>
      </c>
      <c r="AG52" s="304">
        <f>IF(未改造舰娘!$AM48="","",未改造舰娘!$AM48)</f>
        <v>200</v>
      </c>
      <c r="AH52" s="304">
        <f>IF(未改造舰娘!$AN48="","",未改造舰娘!$AN48)</f>
        <v>100</v>
      </c>
      <c r="AI52" s="304" t="str">
        <f>IF(未改造舰娘!$AO48="","",未改造舰娘!$AO48)</f>
        <v/>
      </c>
      <c r="AJ52" s="304" t="str">
        <f>IF(未改造舰娘!$AP48="","",未改造舰娘!$AP48)</f>
        <v>巡洋核心</v>
      </c>
      <c r="AK52" s="303">
        <f>IF(未改造舰娘!$AQ48="","",未改造舰娘!$AQ48)</f>
        <v>5</v>
      </c>
      <c r="AL52" s="306" t="str">
        <f>IF(未改造舰娘!$AS48="","",未改造舰娘!$AS48)</f>
        <v>G国三联150毫米炮</v>
      </c>
      <c r="AM52" s="306" t="str">
        <f>IF(未改造舰娘!$AT48="","",未改造舰娘!$AT48)</f>
        <v>三联533毫米鱼雷</v>
      </c>
      <c r="AN52" s="306" t="str">
        <f>IF(未改造舰娘!$AU48="","",未改造舰娘!$AU48)</f>
        <v/>
      </c>
      <c r="AO52" s="306" t="str">
        <f>IF(未改造舰娘!$AV48="","",未改造舰娘!$AV48)</f>
        <v/>
      </c>
      <c r="AP52" s="307" t="str">
        <f>IF(未改造舰娘!$AW48="","",未改造舰娘!$AW48)</f>
        <v/>
      </c>
      <c r="AQ52" s="308" t="str">
        <f>IF(未改造舰娘!$AX48="","",未改造舰娘!$AX48)</f>
        <v/>
      </c>
      <c r="AR52" s="304">
        <f>IF(未改造舰娘!$AY48="","",未改造舰娘!$AY48)</f>
        <v>20</v>
      </c>
      <c r="AS52" s="304">
        <f>IF(未改造舰娘!$AZ48="","",未改造舰娘!$AZ48)</f>
        <v>25</v>
      </c>
      <c r="AT52" s="304">
        <f>IF(未改造舰娘!$BA48="","",未改造舰娘!$BA48)</f>
        <v>0.8</v>
      </c>
      <c r="AU52" s="304">
        <f>IF(未改造舰娘!$BB48="","",未改造舰娘!$BB48)</f>
        <v>1.65</v>
      </c>
      <c r="AV52" s="305">
        <f>IF((未改造舰娘!$BG48+未改造舰娘!$BK48*$C$4)=0,"",(未改造舰娘!$BG48+未改造舰娘!$BK48*$C$4))</f>
        <v>11</v>
      </c>
      <c r="AW52" s="304">
        <f>IF((未改造舰娘!$BH48+未改造舰娘!$BL48*$C$4)=0,"",(未改造舰娘!$BH48+未改造舰娘!$BL48*$C$4))</f>
        <v>19</v>
      </c>
      <c r="AX52" s="304">
        <f>IF((未改造舰娘!$BI48+未改造舰娘!$BM48*$C$4)=0,"",(未改造舰娘!$BI48+未改造舰娘!$BM48*$C$4))</f>
        <v>14</v>
      </c>
      <c r="AY52" s="303" t="str">
        <f>IF((未改造舰娘!$BJ48+未改造舰娘!$BN48*$C$4)=0,"",(未改造舰娘!$BJ48+未改造舰娘!$BN48*$C$4))</f>
        <v/>
      </c>
      <c r="AZ52" s="500">
        <f>IF(未改造舰娘!BC48="","",未改造舰娘!BC48)</f>
        <v>11</v>
      </c>
      <c r="BA52" s="500">
        <f>IF(未改造舰娘!BD48="","",未改造舰娘!BD48)</f>
        <v>20</v>
      </c>
      <c r="BB52" s="500">
        <f>IF(未改造舰娘!BE48="","",未改造舰娘!BE48)</f>
        <v>11</v>
      </c>
      <c r="BC52" s="498">
        <f>IF(未改造舰娘!BF48="","",未改造舰娘!BF48)</f>
        <v>9</v>
      </c>
      <c r="BD52" s="67" t="s">
        <v>1293</v>
      </c>
      <c r="BE52" s="506"/>
      <c r="BF52" s="306" t="str">
        <f>IF(未改造舰娘!$BQ48="","",未改造舰娘!$BQ48)</f>
        <v>1-1-BC,1-2-CD,1-3-ABDEF,1-4-ABCDEF,2-1-ACEF,2-2-ABEFGH,2-3-ABCDEGHJ,2-4-ABCDEGHIJL,3-1-ABDFGHI,3-2-ABCDEG,3-3-ABCDEFGHJK,3-4-ABCDGHIJ,4-3-B,6-2-ABCDEFGHIJKLM,6-3-ABCDEFHJ,6-4-ABCDEFGHIKL,7-1-ABCDFGHIJKLMN,7-2-ABDEFGHJKLM,7-3-ABCDEFGHIKLN,7-4-ABCDEFIJKLM,7-5-ABCDEFGHIJKLMOQ,8-2-ABCDEFGHIJKLM</v>
      </c>
      <c r="BG52" s="306" t="str">
        <f>IF(未改造舰娘!$BR48="","",未改造舰娘!$BR48)</f>
        <v>极地奏鸣曲 Ex-2-ABCDEFGHIJKLMN,Ex-3-ABCDEFGHIJKLMNOPQABDEFGHIJKLMNO,Ex-3-2-ABCDEFGHIJMABCDEGHJK,Ex-3-3-ABCDEFHJACDGHIJ,Ex-3-4-ABCDEFGHIKL,Ex-4-1-ABCDFGHIJKLMN,Ex-4-2-ABDEFHKLM,Ex-4-3-ABCDEFGHILNABCDEFHIJKM,Ex-4-4-ABCDEFIJKLMDEHJKL,Ex-4-5-ABCDEFGHIJKLMQ,Ex-1-ABCDEFGHIJKLM,Ex-2-1-ABDEFGH,Ex-2-2-ABCDEGHJK,Ex-2-3-ABCDEGHIJL,Ex-3-1-ABFGHI；女武神行动 Ex-1-ABDEF,Ex-2-ABCDEFGHIJKL,Ex-3-ABCDEGHIJKLM,Ex-4-ABCDEFGHJKMNOP,Ex-5-ABCDEFG,Ex-6-CDI,Ex-7-ABCDEGHIJKLM,Ex-8-ABCDEFGHJKMNOP；未命名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Ex-1-ABCFGHI,Ex-2-ADEFGHJKM,Ex-3.5-ABCDEGIJL,Ex-6-ABCDFGHJKLMNOQ；三周年活动 Ex-1-ABCDFGHIJK,Ex-3-ABCDFGHIJKLM,Ex-6-ABCDFGHIJK</v>
      </c>
      <c r="BH52" s="306"/>
      <c r="BU52" s="304">
        <f>IFERROR(VLOOKUP(AL52,装备!$B:$C,2,0),0)</f>
        <v>3</v>
      </c>
      <c r="BV52" s="304">
        <f>IFERROR(VLOOKUP($AL52,装备!$B:$Q,5,0),0)</f>
        <v>0</v>
      </c>
      <c r="BW52" s="304">
        <f>IFERROR(VLOOKUP($AL52,装备!$B:$Q,6,0),0)</f>
        <v>5</v>
      </c>
      <c r="BX52" s="304">
        <f>IFERROR(VLOOKUP($AL52,装备!$B:$Q,7,0),0)</f>
        <v>0</v>
      </c>
      <c r="BY52" s="304">
        <f>IFERROR(VLOOKUP($AL52,装备!$B:$Q,8,0),0)</f>
        <v>0</v>
      </c>
      <c r="BZ52" s="304">
        <f>IFERROR(VLOOKUP($AL52,装备!$B:$Q,9,0),0)</f>
        <v>0</v>
      </c>
      <c r="CA52" s="304">
        <f>IFERROR(VLOOKUP($AL52,装备!$B:$Q,10,0),0)</f>
        <v>0</v>
      </c>
      <c r="CB52" s="304">
        <f>IFERROR(VLOOKUP($AL52,装备!$B:$Q,11,0),0)</f>
        <v>2</v>
      </c>
      <c r="CC52" s="304" t="str">
        <f>IFERROR(VLOOKUP($AL52,装备!$B:$Q,12,0),0)</f>
        <v>中</v>
      </c>
      <c r="CD52" s="304">
        <f>IFERROR(VLOOKUP($AL52,装备!$B:$Q,13,0),0)</f>
        <v>0</v>
      </c>
      <c r="CE52" s="304">
        <f>IFERROR(VLOOKUP($AL52,装备!$B:$Q,14,0),0)</f>
        <v>0</v>
      </c>
      <c r="CF52" s="304">
        <f>IFERROR(VLOOKUP($AL52,装备!$B:$Q,16,0),0)</f>
        <v>0</v>
      </c>
      <c r="CG52" s="304">
        <f>IFERROR(VLOOKUP($AL52,装备!$B:$Q,5,0),0)</f>
        <v>0</v>
      </c>
      <c r="CH52" s="304">
        <f>IFERROR(VLOOKUP(AM52,装备!$B:$C,2,0),0)</f>
        <v>1</v>
      </c>
      <c r="CI52" s="304">
        <f>IFERROR(VLOOKUP($AM52,装备!$B:$Q,5,0),0)</f>
        <v>0</v>
      </c>
      <c r="CJ52" s="304">
        <f>IFERROR(VLOOKUP($AM52,装备!$B:$Q,6,0),0)</f>
        <v>0</v>
      </c>
      <c r="CK52" s="304">
        <f>IFERROR(VLOOKUP($AM52,装备!$B:$Q,7,0),0)</f>
        <v>0</v>
      </c>
      <c r="CL52" s="304">
        <f>IFERROR(VLOOKUP($AM52,装备!$B:$Q,8,0),0)</f>
        <v>3</v>
      </c>
      <c r="CM52" s="304">
        <f>IFERROR(VLOOKUP($AM52,装备!$B:$Q,9,0),0)</f>
        <v>0</v>
      </c>
      <c r="CN52" s="304">
        <f>IFERROR(VLOOKUP($AM52,装备!$B:$Q,10,0),0)</f>
        <v>0</v>
      </c>
      <c r="CO52" s="304">
        <f>IFERROR(VLOOKUP($AM52,装备!$B:$Q,11,0),0)</f>
        <v>0</v>
      </c>
      <c r="CP52" s="304" t="str">
        <f>IFERROR(VLOOKUP($AM52,装备!$B:$Q,12,0),0)</f>
        <v>短</v>
      </c>
      <c r="CQ52" s="304">
        <f>IFERROR(VLOOKUP($AM52,装备!$B:$Q,13,0),0)</f>
        <v>0</v>
      </c>
      <c r="CR52" s="304">
        <f>IFERROR(VLOOKUP($AM52,装备!$B:$Q,14,0),0)</f>
        <v>0</v>
      </c>
      <c r="CS52" s="304">
        <f>IFERROR(VLOOKUP($AM52,装备!$B:$Q,16,0),0)</f>
        <v>0</v>
      </c>
      <c r="CT52" s="304">
        <f>IFERROR(VLOOKUP($AM52,装备!$B:$Q,5,0),0)</f>
        <v>0</v>
      </c>
      <c r="CU52" s="304">
        <f>IFERROR(VLOOKUP(AN52,装备!$B:$C,2,0),0)</f>
        <v>0</v>
      </c>
      <c r="CV52" s="304">
        <f>IFERROR(VLOOKUP($AN52,装备!$B:$Q,5,0),0)</f>
        <v>0</v>
      </c>
      <c r="CW52" s="304">
        <f>IFERROR(VLOOKUP($AN52,装备!$B:$Q,6,0),0)</f>
        <v>0</v>
      </c>
      <c r="CX52" s="304">
        <f>IFERROR(VLOOKUP($AN52,装备!$B:$Q,7,0),0)</f>
        <v>0</v>
      </c>
      <c r="CY52" s="304">
        <f>IFERROR(VLOOKUP($AN52,装备!$B:$Q,8,0),0)</f>
        <v>0</v>
      </c>
      <c r="CZ52" s="304">
        <f>IFERROR(VLOOKUP($AN52,装备!$B:$Q,9,0),0)</f>
        <v>0</v>
      </c>
      <c r="DA52" s="304">
        <f>IFERROR(VLOOKUP($AN52,装备!$B:$Q,10,0),0)</f>
        <v>0</v>
      </c>
      <c r="DB52" s="304">
        <f>IFERROR(VLOOKUP($AN52,装备!$B:$Q,11,0),0)</f>
        <v>0</v>
      </c>
      <c r="DC52" s="304">
        <f>IFERROR(VLOOKUP($AN52,装备!$B:$Q,12,0),0)</f>
        <v>0</v>
      </c>
      <c r="DD52" s="304">
        <f>IFERROR(VLOOKUP($AN52,装备!$B:$Q,13,0),0)</f>
        <v>0</v>
      </c>
      <c r="DE52" s="304">
        <f>IFERROR(VLOOKUP($AN52,装备!$B:$Q,14,0),0)</f>
        <v>0</v>
      </c>
      <c r="DF52" s="304">
        <f>IFERROR(VLOOKUP($AN52,装备!$B:$Q,16,0),0)</f>
        <v>0</v>
      </c>
      <c r="DG52" s="304">
        <f>IFERROR(VLOOKUP($AN52,装备!$B:$Q,5,0),0)</f>
        <v>0</v>
      </c>
      <c r="DH52" s="304">
        <f>IFERROR(VLOOKUP(AO52,装备!$B:$C,2,0),0)</f>
        <v>0</v>
      </c>
      <c r="DI52" s="304">
        <f>IFERROR(VLOOKUP($AO52,装备!$B:$Q,5,0),0)</f>
        <v>0</v>
      </c>
      <c r="DJ52" s="304">
        <f>IFERROR(VLOOKUP($AO52,装备!$B:$Q,6,0),0)</f>
        <v>0</v>
      </c>
      <c r="DK52" s="304">
        <f>IFERROR(VLOOKUP($AO52,装备!$B:$Q,7,0),0)</f>
        <v>0</v>
      </c>
      <c r="DL52" s="304">
        <f>IFERROR(VLOOKUP($AO52,装备!$B:$Q,8,0),0)</f>
        <v>0</v>
      </c>
      <c r="DM52" s="304">
        <f>IFERROR(VLOOKUP($AO52,装备!$B:$Q,9,0),0)</f>
        <v>0</v>
      </c>
      <c r="DN52" s="304">
        <f>IFERROR(VLOOKUP($AO52,装备!$B:$Q,10,0),0)</f>
        <v>0</v>
      </c>
      <c r="DO52" s="304">
        <f>IFERROR(VLOOKUP($AO52,装备!$B:$Q,11,0),0)</f>
        <v>0</v>
      </c>
      <c r="DP52" s="304">
        <f>IFERROR(VLOOKUP($AO52,装备!$B:$Q,12,0),0)</f>
        <v>0</v>
      </c>
      <c r="DQ52" s="304">
        <f>IFERROR(VLOOKUP($AO52,装备!$B:$Q,13,0),0)</f>
        <v>0</v>
      </c>
      <c r="DR52" s="304">
        <f>IFERROR(VLOOKUP($AO52,装备!$B:$Q,14,0),0)</f>
        <v>0</v>
      </c>
      <c r="DS52" s="304">
        <f>IFERROR(VLOOKUP($AO52,装备!$B:$Q,16,0),0)</f>
        <v>0</v>
      </c>
      <c r="DT52" s="304">
        <f>IFERROR(VLOOKUP($AO52,装备!$B:$Q,5,0),0)</f>
        <v>0</v>
      </c>
    </row>
    <row r="53" spans="1:124" hidden="1">
      <c r="A53" s="301">
        <f>未改造舰娘!$A49</f>
        <v>10004812</v>
      </c>
      <c r="B53" s="354" t="s">
        <v>202</v>
      </c>
      <c r="C53" s="323"/>
      <c r="D53" s="323">
        <f t="shared" si="0"/>
        <v>110</v>
      </c>
      <c r="E53" s="303">
        <f>未改造舰娘!$C49</f>
        <v>3</v>
      </c>
      <c r="F53" s="304" t="str">
        <f>未改造舰娘!$D49</f>
        <v>轻巡</v>
      </c>
      <c r="G53" s="304" t="str">
        <f>未改造舰娘!$E49</f>
        <v>中型</v>
      </c>
      <c r="H53" s="304" t="str">
        <f>未改造舰娘!$F49</f>
        <v>护卫舰</v>
      </c>
      <c r="I53" s="460">
        <f>未改造舰娘!$AR49</f>
        <v>3</v>
      </c>
      <c r="J53" s="304" t="str">
        <f>未改造舰娘!$G49</f>
        <v>德国</v>
      </c>
      <c r="K53" s="312">
        <f>未改造舰娘!$H49+(BV53+CI53+CV53+DI53)*$C$2</f>
        <v>33</v>
      </c>
      <c r="L53" s="304">
        <f>未改造舰娘!$I49</f>
        <v>-1</v>
      </c>
      <c r="M53" s="304">
        <f>未改造舰娘!$J49</f>
        <v>1</v>
      </c>
      <c r="N53" s="518">
        <f>未改造舰娘!$K49</f>
        <v>2</v>
      </c>
      <c r="O53" s="304">
        <f>未改造舰娘!$L49+((CE53+CR53+DE53+DR53)*$C$2)</f>
        <v>15</v>
      </c>
      <c r="P53" s="304" t="str">
        <f>IF($C$2=1,(IF(ISERROR(FIND("超长",未改造舰娘!$M49&amp;CC53&amp;CP53&amp;DC53&amp;DP53,1)),IF(ISERROR(FIND("长",未改造舰娘!$M49&amp;CC53&amp;CP53&amp;DC53&amp;DP53,1)),IF(ISERROR(FIND("中",未改造舰娘!$M49&amp;CC53&amp;CP53&amp;DC53&amp;DP53,1)),IF(ISERROR(FIND("短",未改造舰娘!$M49&amp;CC53&amp;CP53&amp;DC53&amp;DP53,1)),IF(ISERROR(FIND("无",未改造舰娘!$M49&amp;CC53&amp;CP53&amp;DC53&amp;DP53,1)),0,"无"),"短"),"中"),"长"),"超长")),未改造舰娘!$M49)</f>
        <v>中</v>
      </c>
      <c r="Q53" s="303">
        <f>未改造舰娘!$N49</f>
        <v>32.5</v>
      </c>
      <c r="R53" s="304">
        <f>(未改造舰娘!$P49)+(未改造舰娘!$Q49)*$C$3+((BW53+CJ53+CW53+DJ53)*$C$2)</f>
        <v>46</v>
      </c>
      <c r="S53" s="304">
        <f>(未改造舰娘!$R49)+(未改造舰娘!$S49)*$C$3+((BY53+CL53+CY53+DL53)*$C$2)</f>
        <v>60</v>
      </c>
      <c r="T53" s="304">
        <f>(未改造舰娘!$T49)+(未改造舰娘!$U49)*$C$3+((BX53+CK53+CX53+DK53)*$C$2)</f>
        <v>38</v>
      </c>
      <c r="U53" s="304">
        <f>(未改造舰娘!$V49)+(未改造舰娘!$W49)*$C$3+((CG53+CT53+DG53+DT53)*$C$2)</f>
        <v>47</v>
      </c>
      <c r="V53" s="305">
        <f>INT((((未改造舰娘!$Y49)-(未改造舰娘!$X49))*(((IF(D53=0,C53,D53))-1)/99))+未改造舰娘!$X49)+((CB53+CO53+DB53+DO53)*$C$2)</f>
        <v>90</v>
      </c>
      <c r="W53" s="304">
        <f>INT((((未改造舰娘!$AA49)-(未改造舰娘!$Z49))*(((IF(D53=0,C53,D53))-1)/99))+未改造舰娘!$Z49)+((CD53+CQ53+DD53+DQ53)*$C$2)</f>
        <v>69</v>
      </c>
      <c r="X53" s="304">
        <f>INT((((未改造舰娘!$AC49)-(未改造舰娘!$AB49))*(((IF(D53=0,C53,D53))-1)/99))+未改造舰娘!$AB49)+((CA53+CN53+DA53+DN53)*$C$2)</f>
        <v>20</v>
      </c>
      <c r="Y53" s="303">
        <f>INT((((未改造舰娘!$AE49)-(未改造舰娘!$AD49))*(((IF(D53=0,C53,D53))-1)/99))+未改造舰娘!$AD49)+((BZ53+CM53+CZ53+DM53)*$C$2)</f>
        <v>70</v>
      </c>
      <c r="Z53" s="474">
        <f>IF(未改造舰娘!$AF49=0,"",未改造舰娘!$AF49)</f>
        <v>2</v>
      </c>
      <c r="AA53" s="304">
        <f>IF(未改造舰娘!$AG49="","",未改造舰娘!$AG49)</f>
        <v>2</v>
      </c>
      <c r="AB53" s="304">
        <f>IF(未改造舰娘!$AH49="","",未改造舰娘!$AH49)</f>
        <v>2</v>
      </c>
      <c r="AC53" s="304" t="str">
        <f>IF(未改造舰娘!$AI49="","",未改造舰娘!$AI49)</f>
        <v/>
      </c>
      <c r="AD53" s="304">
        <f>IF(未改造舰娘!$AJ49="","",未改造舰娘!$AJ49)</f>
        <v>6</v>
      </c>
      <c r="AE53" s="305">
        <f>IF(未改造舰娘!$AK49="","",未改造舰娘!$AK49)</f>
        <v>45</v>
      </c>
      <c r="AF53" s="304">
        <f>IF(未改造舰娘!$AL49="","",未改造舰娘!$AL49)</f>
        <v>200</v>
      </c>
      <c r="AG53" s="304">
        <f>IF(未改造舰娘!$AM49="","",未改造舰娘!$AM49)</f>
        <v>200</v>
      </c>
      <c r="AH53" s="304">
        <f>IF(未改造舰娘!$AN49="","",未改造舰娘!$AN49)</f>
        <v>100</v>
      </c>
      <c r="AI53" s="304" t="str">
        <f>IF(未改造舰娘!$AO49="","",未改造舰娘!$AO49)</f>
        <v/>
      </c>
      <c r="AJ53" s="304" t="str">
        <f>IF(未改造舰娘!$AP49="","",未改造舰娘!$AP49)</f>
        <v>巡洋核心</v>
      </c>
      <c r="AK53" s="303">
        <f>IF(未改造舰娘!$AQ49="","",未改造舰娘!$AQ49)</f>
        <v>5</v>
      </c>
      <c r="AL53" s="306" t="str">
        <f>IF(未改造舰娘!$AS49="","",未改造舰娘!$AS49)</f>
        <v>G国三联150毫米炮</v>
      </c>
      <c r="AM53" s="306" t="str">
        <f>IF(未改造舰娘!$AT49="","",未改造舰娘!$AT49)</f>
        <v>三联533毫米鱼雷</v>
      </c>
      <c r="AN53" s="306" t="str">
        <f>IF(未改造舰娘!$AU49="","",未改造舰娘!$AU49)</f>
        <v/>
      </c>
      <c r="AO53" s="306" t="str">
        <f>IF(未改造舰娘!$AV49="","",未改造舰娘!$AV49)</f>
        <v/>
      </c>
      <c r="AP53" s="307" t="str">
        <f>IF(未改造舰娘!$AW49="","",未改造舰娘!$AW49)</f>
        <v/>
      </c>
      <c r="AQ53" s="308" t="str">
        <f>IF(未改造舰娘!$AX49="","",未改造舰娘!$AX49)</f>
        <v/>
      </c>
      <c r="AR53" s="304">
        <f>IF(未改造舰娘!$AY49="","",未改造舰娘!$AY49)</f>
        <v>20</v>
      </c>
      <c r="AS53" s="304">
        <f>IF(未改造舰娘!$AZ49="","",未改造舰娘!$AZ49)</f>
        <v>25</v>
      </c>
      <c r="AT53" s="304">
        <f>IF(未改造舰娘!$BA49="","",未改造舰娘!$BA49)</f>
        <v>0.8</v>
      </c>
      <c r="AU53" s="304">
        <f>IF(未改造舰娘!$BB49="","",未改造舰娘!$BB49)</f>
        <v>1.65</v>
      </c>
      <c r="AV53" s="305">
        <f>IF((未改造舰娘!$BG49+未改造舰娘!$BK49*$C$4)=0,"",(未改造舰娘!$BG49+未改造舰娘!$BK49*$C$4))</f>
        <v>11</v>
      </c>
      <c r="AW53" s="304">
        <f>IF((未改造舰娘!$BH49+未改造舰娘!$BL49*$C$4)=0,"",(未改造舰娘!$BH49+未改造舰娘!$BL49*$C$4))</f>
        <v>19</v>
      </c>
      <c r="AX53" s="304">
        <f>IF((未改造舰娘!$BI49+未改造舰娘!$BM49*$C$4)=0,"",(未改造舰娘!$BI49+未改造舰娘!$BM49*$C$4))</f>
        <v>14</v>
      </c>
      <c r="AY53" s="303" t="str">
        <f>IF((未改造舰娘!$BJ49+未改造舰娘!$BN49*$C$4)=0,"",(未改造舰娘!$BJ49+未改造舰娘!$BN49*$C$4))</f>
        <v/>
      </c>
      <c r="AZ53" s="500">
        <f>IF(未改造舰娘!BC49="","",未改造舰娘!BC49)</f>
        <v>11</v>
      </c>
      <c r="BA53" s="500">
        <f>IF(未改造舰娘!BD49="","",未改造舰娘!BD49)</f>
        <v>20</v>
      </c>
      <c r="BB53" s="500">
        <f>IF(未改造舰娘!BE49="","",未改造舰娘!BE49)</f>
        <v>11</v>
      </c>
      <c r="BC53" s="498">
        <f>IF(未改造舰娘!BF49="","",未改造舰娘!BF49)</f>
        <v>9</v>
      </c>
      <c r="BD53" s="67" t="s">
        <v>1294</v>
      </c>
      <c r="BE53" s="506"/>
      <c r="BF53" s="306" t="str">
        <f>IF(未改造舰娘!$BQ49="","",未改造舰娘!$BQ49)</f>
        <v>1-1-ABC,1-2-CD,1-3-ABDEF,1-4-ABCDEF,2-1-ACEF,2-2-ABEFGH,2-3-ABCDEGHJ,2-4-ABCDEGHIJL,3-1-ABDFGHI,3-2-ABCDEG,3-3-ABCDEFGHJK,3-4-ABCDGHIJ,6-2-ABCDEFGHIJKLM,6-3-ABCDEFHJ,6-4-ABCDEFGHIKL,7-1-ABCDFGHIJKLMN,8-2-ABCDEFGHIJKLM</v>
      </c>
      <c r="BG53" s="306" t="str">
        <f>IF(未改造舰娘!$BR49="","",未改造舰娘!$BR49)</f>
        <v>极地奏鸣曲 Ex-1-ABCDEFGHIJK,Ex-3-2-ABCDEFGHIJKMABCDEFGHJK,Ex-3-3-ABCDEFHJACDHIJ,Ex-3-4-ABCDEFGHIKL,Ex-4-ABCDEFGHIJKMNOPABCDEFGHIJKLMNO,Ex-4-1-ABCDFGHIJKLN,Ex-2-ABCDEFGHIJKLMNO,Ex-2-1-ABDEFGH,Ex-2-2-ABCDEGHJK,Ex-2-3-ABCDEGHIJL,Ex-3-1-ABDFGHI,Ex-4-3-ABCDEFIJM,Ex-4-4-EGHJKL；女武神行动 Ex-2-ABCDEFGHIJKL,Ex-3-ABCDEGHIJKLM,Ex-4-ABCDEFGHJKMNOP,Ex-5-ABCDEFG,Ex-6-BCDEFHI,Ex-7-ABCDEGHIJKLM；未命名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Ex-1-ABCFGH,Ex-3-ABDEFGHIJKM,Ex-4-ABCDEGHIJKMNO,Ex-7-ABCDEFGHJLNPQRSU；三周年活动 Ex-1-ABCDFGHIJK,Ex-5-ABCDEFHIJKLMNOQ,Ex-8-ABCDFGHIJKLM</v>
      </c>
      <c r="BH53" s="306"/>
      <c r="BU53" s="304">
        <f>IFERROR(VLOOKUP(AL53,装备!$B:$C,2,0),0)</f>
        <v>3</v>
      </c>
      <c r="BV53" s="304">
        <f>IFERROR(VLOOKUP($AL53,装备!$B:$Q,5,0),0)</f>
        <v>0</v>
      </c>
      <c r="BW53" s="304">
        <f>IFERROR(VLOOKUP($AL53,装备!$B:$Q,6,0),0)</f>
        <v>5</v>
      </c>
      <c r="BX53" s="304">
        <f>IFERROR(VLOOKUP($AL53,装备!$B:$Q,7,0),0)</f>
        <v>0</v>
      </c>
      <c r="BY53" s="304">
        <f>IFERROR(VLOOKUP($AL53,装备!$B:$Q,8,0),0)</f>
        <v>0</v>
      </c>
      <c r="BZ53" s="304">
        <f>IFERROR(VLOOKUP($AL53,装备!$B:$Q,9,0),0)</f>
        <v>0</v>
      </c>
      <c r="CA53" s="304">
        <f>IFERROR(VLOOKUP($AL53,装备!$B:$Q,10,0),0)</f>
        <v>0</v>
      </c>
      <c r="CB53" s="304">
        <f>IFERROR(VLOOKUP($AL53,装备!$B:$Q,11,0),0)</f>
        <v>2</v>
      </c>
      <c r="CC53" s="304" t="str">
        <f>IFERROR(VLOOKUP($AL53,装备!$B:$Q,12,0),0)</f>
        <v>中</v>
      </c>
      <c r="CD53" s="304">
        <f>IFERROR(VLOOKUP($AL53,装备!$B:$Q,13,0),0)</f>
        <v>0</v>
      </c>
      <c r="CE53" s="304">
        <f>IFERROR(VLOOKUP($AL53,装备!$B:$Q,14,0),0)</f>
        <v>0</v>
      </c>
      <c r="CF53" s="304">
        <f>IFERROR(VLOOKUP($AL53,装备!$B:$Q,16,0),0)</f>
        <v>0</v>
      </c>
      <c r="CG53" s="304">
        <f>IFERROR(VLOOKUP($AL53,装备!$B:$Q,5,0),0)</f>
        <v>0</v>
      </c>
      <c r="CH53" s="304">
        <f>IFERROR(VLOOKUP(AM53,装备!$B:$C,2,0),0)</f>
        <v>1</v>
      </c>
      <c r="CI53" s="304">
        <f>IFERROR(VLOOKUP($AM53,装备!$B:$Q,5,0),0)</f>
        <v>0</v>
      </c>
      <c r="CJ53" s="304">
        <f>IFERROR(VLOOKUP($AM53,装备!$B:$Q,6,0),0)</f>
        <v>0</v>
      </c>
      <c r="CK53" s="304">
        <f>IFERROR(VLOOKUP($AM53,装备!$B:$Q,7,0),0)</f>
        <v>0</v>
      </c>
      <c r="CL53" s="304">
        <f>IFERROR(VLOOKUP($AM53,装备!$B:$Q,8,0),0)</f>
        <v>3</v>
      </c>
      <c r="CM53" s="304">
        <f>IFERROR(VLOOKUP($AM53,装备!$B:$Q,9,0),0)</f>
        <v>0</v>
      </c>
      <c r="CN53" s="304">
        <f>IFERROR(VLOOKUP($AM53,装备!$B:$Q,10,0),0)</f>
        <v>0</v>
      </c>
      <c r="CO53" s="304">
        <f>IFERROR(VLOOKUP($AM53,装备!$B:$Q,11,0),0)</f>
        <v>0</v>
      </c>
      <c r="CP53" s="304" t="str">
        <f>IFERROR(VLOOKUP($AM53,装备!$B:$Q,12,0),0)</f>
        <v>短</v>
      </c>
      <c r="CQ53" s="304">
        <f>IFERROR(VLOOKUP($AM53,装备!$B:$Q,13,0),0)</f>
        <v>0</v>
      </c>
      <c r="CR53" s="304">
        <f>IFERROR(VLOOKUP($AM53,装备!$B:$Q,14,0),0)</f>
        <v>0</v>
      </c>
      <c r="CS53" s="304">
        <f>IFERROR(VLOOKUP($AM53,装备!$B:$Q,16,0),0)</f>
        <v>0</v>
      </c>
      <c r="CT53" s="304">
        <f>IFERROR(VLOOKUP($AM53,装备!$B:$Q,5,0),0)</f>
        <v>0</v>
      </c>
      <c r="CU53" s="304">
        <f>IFERROR(VLOOKUP(AN53,装备!$B:$C,2,0),0)</f>
        <v>0</v>
      </c>
      <c r="CV53" s="304">
        <f>IFERROR(VLOOKUP($AN53,装备!$B:$Q,5,0),0)</f>
        <v>0</v>
      </c>
      <c r="CW53" s="304">
        <f>IFERROR(VLOOKUP($AN53,装备!$B:$Q,6,0),0)</f>
        <v>0</v>
      </c>
      <c r="CX53" s="304">
        <f>IFERROR(VLOOKUP($AN53,装备!$B:$Q,7,0),0)</f>
        <v>0</v>
      </c>
      <c r="CY53" s="304">
        <f>IFERROR(VLOOKUP($AN53,装备!$B:$Q,8,0),0)</f>
        <v>0</v>
      </c>
      <c r="CZ53" s="304">
        <f>IFERROR(VLOOKUP($AN53,装备!$B:$Q,9,0),0)</f>
        <v>0</v>
      </c>
      <c r="DA53" s="304">
        <f>IFERROR(VLOOKUP($AN53,装备!$B:$Q,10,0),0)</f>
        <v>0</v>
      </c>
      <c r="DB53" s="304">
        <f>IFERROR(VLOOKUP($AN53,装备!$B:$Q,11,0),0)</f>
        <v>0</v>
      </c>
      <c r="DC53" s="304">
        <f>IFERROR(VLOOKUP($AN53,装备!$B:$Q,12,0),0)</f>
        <v>0</v>
      </c>
      <c r="DD53" s="304">
        <f>IFERROR(VLOOKUP($AN53,装备!$B:$Q,13,0),0)</f>
        <v>0</v>
      </c>
      <c r="DE53" s="304">
        <f>IFERROR(VLOOKUP($AN53,装备!$B:$Q,14,0),0)</f>
        <v>0</v>
      </c>
      <c r="DF53" s="304">
        <f>IFERROR(VLOOKUP($AN53,装备!$B:$Q,16,0),0)</f>
        <v>0</v>
      </c>
      <c r="DG53" s="304">
        <f>IFERROR(VLOOKUP($AN53,装备!$B:$Q,5,0),0)</f>
        <v>0</v>
      </c>
      <c r="DH53" s="304">
        <f>IFERROR(VLOOKUP(AO53,装备!$B:$C,2,0),0)</f>
        <v>0</v>
      </c>
      <c r="DI53" s="304">
        <f>IFERROR(VLOOKUP($AO53,装备!$B:$Q,5,0),0)</f>
        <v>0</v>
      </c>
      <c r="DJ53" s="304">
        <f>IFERROR(VLOOKUP($AO53,装备!$B:$Q,6,0),0)</f>
        <v>0</v>
      </c>
      <c r="DK53" s="304">
        <f>IFERROR(VLOOKUP($AO53,装备!$B:$Q,7,0),0)</f>
        <v>0</v>
      </c>
      <c r="DL53" s="304">
        <f>IFERROR(VLOOKUP($AO53,装备!$B:$Q,8,0),0)</f>
        <v>0</v>
      </c>
      <c r="DM53" s="304">
        <f>IFERROR(VLOOKUP($AO53,装备!$B:$Q,9,0),0)</f>
        <v>0</v>
      </c>
      <c r="DN53" s="304">
        <f>IFERROR(VLOOKUP($AO53,装备!$B:$Q,10,0),0)</f>
        <v>0</v>
      </c>
      <c r="DO53" s="304">
        <f>IFERROR(VLOOKUP($AO53,装备!$B:$Q,11,0),0)</f>
        <v>0</v>
      </c>
      <c r="DP53" s="304">
        <f>IFERROR(VLOOKUP($AO53,装备!$B:$Q,12,0),0)</f>
        <v>0</v>
      </c>
      <c r="DQ53" s="304">
        <f>IFERROR(VLOOKUP($AO53,装备!$B:$Q,13,0),0)</f>
        <v>0</v>
      </c>
      <c r="DR53" s="304">
        <f>IFERROR(VLOOKUP($AO53,装备!$B:$Q,14,0),0)</f>
        <v>0</v>
      </c>
      <c r="DS53" s="304">
        <f>IFERROR(VLOOKUP($AO53,装备!$B:$Q,16,0),0)</f>
        <v>0</v>
      </c>
      <c r="DT53" s="304">
        <f>IFERROR(VLOOKUP($AO53,装备!$B:$Q,5,0),0)</f>
        <v>0</v>
      </c>
    </row>
    <row r="54" spans="1:124" hidden="1">
      <c r="A54" s="301">
        <f>未改造舰娘!$A50</f>
        <v>10004912</v>
      </c>
      <c r="B54" s="354" t="s">
        <v>3951</v>
      </c>
      <c r="C54" s="323"/>
      <c r="D54" s="323">
        <f t="shared" si="0"/>
        <v>110</v>
      </c>
      <c r="E54" s="303">
        <f>未改造舰娘!$C50</f>
        <v>3</v>
      </c>
      <c r="F54" s="304" t="str">
        <f>未改造舰娘!$D50</f>
        <v>轻巡</v>
      </c>
      <c r="G54" s="304" t="str">
        <f>未改造舰娘!$E50</f>
        <v>中型</v>
      </c>
      <c r="H54" s="304" t="str">
        <f>未改造舰娘!$F50</f>
        <v>护卫舰</v>
      </c>
      <c r="I54" s="460">
        <f>未改造舰娘!$AR50</f>
        <v>3</v>
      </c>
      <c r="J54" s="304" t="str">
        <f>未改造舰娘!$G50</f>
        <v>德国</v>
      </c>
      <c r="K54" s="312">
        <f>未改造舰娘!$H50+(BV54+CI54+CV54+DI54)*$C$2</f>
        <v>33</v>
      </c>
      <c r="L54" s="304">
        <f>未改造舰娘!$I50</f>
        <v>-1</v>
      </c>
      <c r="M54" s="304">
        <f>未改造舰娘!$J50</f>
        <v>1</v>
      </c>
      <c r="N54" s="518">
        <f>未改造舰娘!$K50</f>
        <v>2</v>
      </c>
      <c r="O54" s="304">
        <f>未改造舰娘!$L50+((CE54+CR54+DE54+DR54)*$C$2)</f>
        <v>18</v>
      </c>
      <c r="P54" s="304" t="str">
        <f>IF($C$2=1,(IF(ISERROR(FIND("超长",未改造舰娘!$M50&amp;CC54&amp;CP54&amp;DC54&amp;DP54,1)),IF(ISERROR(FIND("长",未改造舰娘!$M50&amp;CC54&amp;CP54&amp;DC54&amp;DP54,1)),IF(ISERROR(FIND("中",未改造舰娘!$M50&amp;CC54&amp;CP54&amp;DC54&amp;DP54,1)),IF(ISERROR(FIND("短",未改造舰娘!$M50&amp;CC54&amp;CP54&amp;DC54&amp;DP54,1)),IF(ISERROR(FIND("无",未改造舰娘!$M50&amp;CC54&amp;CP54&amp;DC54&amp;DP54,1)),0,"无"),"短"),"中"),"长"),"超长")),未改造舰娘!$M50)</f>
        <v>中</v>
      </c>
      <c r="Q54" s="303">
        <f>未改造舰娘!$N50</f>
        <v>32.5</v>
      </c>
      <c r="R54" s="304">
        <f>(未改造舰娘!$P50)+(未改造舰娘!$Q50)*$C$3+((BW54+CJ54+CW54+DJ54)*$C$2)</f>
        <v>46</v>
      </c>
      <c r="S54" s="304">
        <f>(未改造舰娘!$R50)+(未改造舰娘!$S50)*$C$3+((BY54+CL54+CY54+DL54)*$C$2)</f>
        <v>60</v>
      </c>
      <c r="T54" s="304">
        <f>(未改造舰娘!$T50)+(未改造舰娘!$U50)*$C$3+((BX54+CK54+CX54+DK54)*$C$2)</f>
        <v>38</v>
      </c>
      <c r="U54" s="304">
        <f>(未改造舰娘!$V50)+(未改造舰娘!$W50)*$C$3+((CG54+CT54+DG54+DT54)*$C$2)</f>
        <v>47</v>
      </c>
      <c r="V54" s="305">
        <f>INT((((未改造舰娘!$Y50)-(未改造舰娘!$X50))*(((IF(D54=0,C54,D54))-1)/99))+未改造舰娘!$X50)+((CB54+CO54+DB54+DO54)*$C$2)</f>
        <v>90</v>
      </c>
      <c r="W54" s="304">
        <f>INT((((未改造舰娘!$AA50)-(未改造舰娘!$Z50))*(((IF(D54=0,C54,D54))-1)/99))+未改造舰娘!$Z50)+((CD54+CQ54+DD54+DQ54)*$C$2)</f>
        <v>69</v>
      </c>
      <c r="X54" s="304">
        <f>INT((((未改造舰娘!$AC50)-(未改造舰娘!$AB50))*(((IF(D54=0,C54,D54))-1)/99))+未改造舰娘!$AB50)+((CA54+CN54+DA54+DN54)*$C$2)</f>
        <v>20</v>
      </c>
      <c r="Y54" s="303">
        <f>INT((((未改造舰娘!$AE50)-(未改造舰娘!$AD50))*(((IF(D54=0,C54,D54))-1)/99))+未改造舰娘!$AD50)+((BZ54+CM54+CZ54+DM54)*$C$2)</f>
        <v>70</v>
      </c>
      <c r="Z54" s="474">
        <f>IF(未改造舰娘!$AF50=0,"",未改造舰娘!$AF50)</f>
        <v>2</v>
      </c>
      <c r="AA54" s="304">
        <f>IF(未改造舰娘!$AG50="","",未改造舰娘!$AG50)</f>
        <v>2</v>
      </c>
      <c r="AB54" s="304">
        <f>IF(未改造舰娘!$AH50="","",未改造舰娘!$AH50)</f>
        <v>2</v>
      </c>
      <c r="AC54" s="304" t="str">
        <f>IF(未改造舰娘!$AI50="","",未改造舰娘!$AI50)</f>
        <v/>
      </c>
      <c r="AD54" s="304">
        <f>IF(未改造舰娘!$AJ50="","",未改造舰娘!$AJ50)</f>
        <v>6</v>
      </c>
      <c r="AE54" s="305">
        <f>IF(未改造舰娘!$AK50="","",未改造舰娘!$AK50)</f>
        <v>50</v>
      </c>
      <c r="AF54" s="304">
        <f>IF(未改造舰娘!$AL50="","",未改造舰娘!$AL50)</f>
        <v>200</v>
      </c>
      <c r="AG54" s="304">
        <f>IF(未改造舰娘!$AM50="","",未改造舰娘!$AM50)</f>
        <v>200</v>
      </c>
      <c r="AH54" s="304">
        <f>IF(未改造舰娘!$AN50="","",未改造舰娘!$AN50)</f>
        <v>200</v>
      </c>
      <c r="AI54" s="304" t="str">
        <f>IF(未改造舰娘!$AO50="","",未改造舰娘!$AO50)</f>
        <v/>
      </c>
      <c r="AJ54" s="304" t="str">
        <f>IF(未改造舰娘!$AP50="","",未改造舰娘!$AP50)</f>
        <v>巡洋核心</v>
      </c>
      <c r="AK54" s="303">
        <f>IF(未改造舰娘!$AQ50="","",未改造舰娘!$AQ50)</f>
        <v>6</v>
      </c>
      <c r="AL54" s="306" t="str">
        <f>IF(未改造舰娘!$AS50="","",未改造舰娘!$AS50)</f>
        <v>G国三联150毫米炮</v>
      </c>
      <c r="AM54" s="306" t="str">
        <f>IF(未改造舰娘!$AT50="","",未改造舰娘!$AT50)</f>
        <v>三联533毫米鱼雷</v>
      </c>
      <c r="AN54" s="306" t="str">
        <f>IF(未改造舰娘!$AU50="","",未改造舰娘!$AU50)</f>
        <v/>
      </c>
      <c r="AO54" s="306" t="str">
        <f>IF(未改造舰娘!$AV50="","",未改造舰娘!$AV50)</f>
        <v/>
      </c>
      <c r="AP54" s="307" t="str">
        <f>IF(未改造舰娘!$AW50="","",未改造舰娘!$AW50)</f>
        <v/>
      </c>
      <c r="AQ54" s="308" t="str">
        <f>IF(未改造舰娘!$AX50="","",未改造舰娘!$AX50)</f>
        <v/>
      </c>
      <c r="AR54" s="304">
        <f>IF(未改造舰娘!$AY50="","",未改造舰娘!$AY50)</f>
        <v>20</v>
      </c>
      <c r="AS54" s="304">
        <f>IF(未改造舰娘!$AZ50="","",未改造舰娘!$AZ50)</f>
        <v>25</v>
      </c>
      <c r="AT54" s="304">
        <f>IF(未改造舰娘!$BA50="","",未改造舰娘!$BA50)</f>
        <v>0.8</v>
      </c>
      <c r="AU54" s="304">
        <f>IF(未改造舰娘!$BB50="","",未改造舰娘!$BB50)</f>
        <v>1.65</v>
      </c>
      <c r="AV54" s="305">
        <f>IF((未改造舰娘!$BG50+未改造舰娘!$BK50*$C$4)=0,"",(未改造舰娘!$BG50+未改造舰娘!$BK50*$C$4))</f>
        <v>11</v>
      </c>
      <c r="AW54" s="304">
        <f>IF((未改造舰娘!$BH50+未改造舰娘!$BL50*$C$4)=0,"",(未改造舰娘!$BH50+未改造舰娘!$BL50*$C$4))</f>
        <v>19</v>
      </c>
      <c r="AX54" s="304">
        <f>IF((未改造舰娘!$BI50+未改造舰娘!$BM50*$C$4)=0,"",(未改造舰娘!$BI50+未改造舰娘!$BM50*$C$4))</f>
        <v>14</v>
      </c>
      <c r="AY54" s="303" t="str">
        <f>IF((未改造舰娘!$BJ50+未改造舰娘!$BN50*$C$4)=0,"",(未改造舰娘!$BJ50+未改造舰娘!$BN50*$C$4))</f>
        <v/>
      </c>
      <c r="AZ54" s="500">
        <f>IF(未改造舰娘!BC50="","",未改造舰娘!BC50)</f>
        <v>11</v>
      </c>
      <c r="BA54" s="500">
        <f>IF(未改造舰娘!BD50="","",未改造舰娘!BD50)</f>
        <v>20</v>
      </c>
      <c r="BB54" s="500">
        <f>IF(未改造舰娘!BE50="","",未改造舰娘!BE50)</f>
        <v>11</v>
      </c>
      <c r="BC54" s="498">
        <f>IF(未改造舰娘!BF50="","",未改造舰娘!BF50)</f>
        <v>9</v>
      </c>
      <c r="BD54" s="67" t="s">
        <v>1295</v>
      </c>
      <c r="BE54" s="506"/>
      <c r="BF54" s="306" t="str">
        <f>IF(未改造舰娘!$BQ50="","",未改造舰娘!$BQ50)</f>
        <v>1-1-BC,1-2-CD,1-3-ABDEF,1-4-ABCDEF,2-1-ACEF,2-2-ABEFGH,2-3-ABCDEGHJ,2-4-ABCDEGHIJL,3-1-ABDFGHI,3-2-ABCDEG,3-3-ABCDEFGHJK,3-4-ABCDGHIJ,6-2-ABCDEFGHIJKLM,6-3-ABCDEFHJ,6-4-ABCDEFGHIKL,7-1-ABCDFGHIJKLMN,7-2-ABDEFGHJKLM,7-3-ABCDEFGHIKLN,7-4-ABCDEFIJKLM,7-5-ABCDEFGHIJKLMOQ,8-2-ABCDEFGHIJKLM</v>
      </c>
      <c r="BG54" s="306" t="str">
        <f>IF(未改造舰娘!$BR50="","",未改造舰娘!$BR50)</f>
        <v>极地奏鸣曲 Ex-2-ABCDEFGHIJKLMNABCDEFGHIJKLMNO,Ex-3-ABCDEFGHIJKLMOPQ,Ex-3-2-ABCDEFGHIJMABCDEFGHJK,Ex-3-3-ABCDEFHJACDHIJ,Ex-3-4-ABCDEFGHKL,Ex-4-1-ABCDFGHIJKLN,Ex-4-2-ABDEFHKLM,Ex-4-3-ABCDEFGHILNABCDEFGHIJKM,Ex-4-4-ABCDEFIJKLM,Ex-4-5-ABCDEFGHIJKLMOQ,Ex-1-ABCDEFGHIJKLM,Ex-2-1-ABDEFGH,Ex-2-2-ABCDEGHJK,Ex-2-3-ABCDEGHIJL,Ex-3-1-ABDFGHI；女武神行动 Ex-1-ABDEF,Ex-2-ABCDEFGHIJKL,Ex-3-ABCDEGHIJKLM,Ex-4-ABCDEFGHJKMNOP,Ex-5-ABCDEFG,Ex-6-BCDEFHI,Ex-7-ABCGHIL,Ex-8-ABCDEFGHJKMNOP；未命名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Ex-1-ABCFGHI,Ex-2-ADEFGHJKLM,Ex-3-ABDEFGHIJKM,Ex-5-ABCDEFGJLMOP,Ex-6-ABCDFGHJKLMNOQ,Ex-7-ABCDEFGHJLMNPRSU；三周年活动 Ex-1-ABCDFGHIJK,Ex-3-ABCDFGHIJKLM,Ex-5-ABCDEFHIJKLMNOQ,Ex-10-ABCDEFHIJKLMNOQ</v>
      </c>
      <c r="BH54" s="306"/>
      <c r="BU54" s="304">
        <f>IFERROR(VLOOKUP(AL54,装备!$B:$C,2,0),0)</f>
        <v>3</v>
      </c>
      <c r="BV54" s="304">
        <f>IFERROR(VLOOKUP($AL54,装备!$B:$Q,5,0),0)</f>
        <v>0</v>
      </c>
      <c r="BW54" s="304">
        <f>IFERROR(VLOOKUP($AL54,装备!$B:$Q,6,0),0)</f>
        <v>5</v>
      </c>
      <c r="BX54" s="304">
        <f>IFERROR(VLOOKUP($AL54,装备!$B:$Q,7,0),0)</f>
        <v>0</v>
      </c>
      <c r="BY54" s="304">
        <f>IFERROR(VLOOKUP($AL54,装备!$B:$Q,8,0),0)</f>
        <v>0</v>
      </c>
      <c r="BZ54" s="304">
        <f>IFERROR(VLOOKUP($AL54,装备!$B:$Q,9,0),0)</f>
        <v>0</v>
      </c>
      <c r="CA54" s="304">
        <f>IFERROR(VLOOKUP($AL54,装备!$B:$Q,10,0),0)</f>
        <v>0</v>
      </c>
      <c r="CB54" s="304">
        <f>IFERROR(VLOOKUP($AL54,装备!$B:$Q,11,0),0)</f>
        <v>2</v>
      </c>
      <c r="CC54" s="304" t="str">
        <f>IFERROR(VLOOKUP($AL54,装备!$B:$Q,12,0),0)</f>
        <v>中</v>
      </c>
      <c r="CD54" s="304">
        <f>IFERROR(VLOOKUP($AL54,装备!$B:$Q,13,0),0)</f>
        <v>0</v>
      </c>
      <c r="CE54" s="304">
        <f>IFERROR(VLOOKUP($AL54,装备!$B:$Q,14,0),0)</f>
        <v>0</v>
      </c>
      <c r="CF54" s="304">
        <f>IFERROR(VLOOKUP($AL54,装备!$B:$Q,16,0),0)</f>
        <v>0</v>
      </c>
      <c r="CG54" s="304">
        <f>IFERROR(VLOOKUP($AL54,装备!$B:$Q,5,0),0)</f>
        <v>0</v>
      </c>
      <c r="CH54" s="304">
        <f>IFERROR(VLOOKUP(AM54,装备!$B:$C,2,0),0)</f>
        <v>1</v>
      </c>
      <c r="CI54" s="304">
        <f>IFERROR(VLOOKUP($AM54,装备!$B:$Q,5,0),0)</f>
        <v>0</v>
      </c>
      <c r="CJ54" s="304">
        <f>IFERROR(VLOOKUP($AM54,装备!$B:$Q,6,0),0)</f>
        <v>0</v>
      </c>
      <c r="CK54" s="304">
        <f>IFERROR(VLOOKUP($AM54,装备!$B:$Q,7,0),0)</f>
        <v>0</v>
      </c>
      <c r="CL54" s="304">
        <f>IFERROR(VLOOKUP($AM54,装备!$B:$Q,8,0),0)</f>
        <v>3</v>
      </c>
      <c r="CM54" s="304">
        <f>IFERROR(VLOOKUP($AM54,装备!$B:$Q,9,0),0)</f>
        <v>0</v>
      </c>
      <c r="CN54" s="304">
        <f>IFERROR(VLOOKUP($AM54,装备!$B:$Q,10,0),0)</f>
        <v>0</v>
      </c>
      <c r="CO54" s="304">
        <f>IFERROR(VLOOKUP($AM54,装备!$B:$Q,11,0),0)</f>
        <v>0</v>
      </c>
      <c r="CP54" s="304" t="str">
        <f>IFERROR(VLOOKUP($AM54,装备!$B:$Q,12,0),0)</f>
        <v>短</v>
      </c>
      <c r="CQ54" s="304">
        <f>IFERROR(VLOOKUP($AM54,装备!$B:$Q,13,0),0)</f>
        <v>0</v>
      </c>
      <c r="CR54" s="304">
        <f>IFERROR(VLOOKUP($AM54,装备!$B:$Q,14,0),0)</f>
        <v>0</v>
      </c>
      <c r="CS54" s="304">
        <f>IFERROR(VLOOKUP($AM54,装备!$B:$Q,16,0),0)</f>
        <v>0</v>
      </c>
      <c r="CT54" s="304">
        <f>IFERROR(VLOOKUP($AM54,装备!$B:$Q,5,0),0)</f>
        <v>0</v>
      </c>
      <c r="CU54" s="304">
        <f>IFERROR(VLOOKUP(AN54,装备!$B:$C,2,0),0)</f>
        <v>0</v>
      </c>
      <c r="CV54" s="304">
        <f>IFERROR(VLOOKUP($AN54,装备!$B:$Q,5,0),0)</f>
        <v>0</v>
      </c>
      <c r="CW54" s="304">
        <f>IFERROR(VLOOKUP($AN54,装备!$B:$Q,6,0),0)</f>
        <v>0</v>
      </c>
      <c r="CX54" s="304">
        <f>IFERROR(VLOOKUP($AN54,装备!$B:$Q,7,0),0)</f>
        <v>0</v>
      </c>
      <c r="CY54" s="304">
        <f>IFERROR(VLOOKUP($AN54,装备!$B:$Q,8,0),0)</f>
        <v>0</v>
      </c>
      <c r="CZ54" s="304">
        <f>IFERROR(VLOOKUP($AN54,装备!$B:$Q,9,0),0)</f>
        <v>0</v>
      </c>
      <c r="DA54" s="304">
        <f>IFERROR(VLOOKUP($AN54,装备!$B:$Q,10,0),0)</f>
        <v>0</v>
      </c>
      <c r="DB54" s="304">
        <f>IFERROR(VLOOKUP($AN54,装备!$B:$Q,11,0),0)</f>
        <v>0</v>
      </c>
      <c r="DC54" s="304">
        <f>IFERROR(VLOOKUP($AN54,装备!$B:$Q,12,0),0)</f>
        <v>0</v>
      </c>
      <c r="DD54" s="304">
        <f>IFERROR(VLOOKUP($AN54,装备!$B:$Q,13,0),0)</f>
        <v>0</v>
      </c>
      <c r="DE54" s="304">
        <f>IFERROR(VLOOKUP($AN54,装备!$B:$Q,14,0),0)</f>
        <v>0</v>
      </c>
      <c r="DF54" s="304">
        <f>IFERROR(VLOOKUP($AN54,装备!$B:$Q,16,0),0)</f>
        <v>0</v>
      </c>
      <c r="DG54" s="304">
        <f>IFERROR(VLOOKUP($AN54,装备!$B:$Q,5,0),0)</f>
        <v>0</v>
      </c>
      <c r="DH54" s="304">
        <f>IFERROR(VLOOKUP(AO54,装备!$B:$C,2,0),0)</f>
        <v>0</v>
      </c>
      <c r="DI54" s="304">
        <f>IFERROR(VLOOKUP($AO54,装备!$B:$Q,5,0),0)</f>
        <v>0</v>
      </c>
      <c r="DJ54" s="304">
        <f>IFERROR(VLOOKUP($AO54,装备!$B:$Q,6,0),0)</f>
        <v>0</v>
      </c>
      <c r="DK54" s="304">
        <f>IFERROR(VLOOKUP($AO54,装备!$B:$Q,7,0),0)</f>
        <v>0</v>
      </c>
      <c r="DL54" s="304">
        <f>IFERROR(VLOOKUP($AO54,装备!$B:$Q,8,0),0)</f>
        <v>0</v>
      </c>
      <c r="DM54" s="304">
        <f>IFERROR(VLOOKUP($AO54,装备!$B:$Q,9,0),0)</f>
        <v>0</v>
      </c>
      <c r="DN54" s="304">
        <f>IFERROR(VLOOKUP($AO54,装备!$B:$Q,10,0),0)</f>
        <v>0</v>
      </c>
      <c r="DO54" s="304">
        <f>IFERROR(VLOOKUP($AO54,装备!$B:$Q,11,0),0)</f>
        <v>0</v>
      </c>
      <c r="DP54" s="304">
        <f>IFERROR(VLOOKUP($AO54,装备!$B:$Q,12,0),0)</f>
        <v>0</v>
      </c>
      <c r="DQ54" s="304">
        <f>IFERROR(VLOOKUP($AO54,装备!$B:$Q,13,0),0)</f>
        <v>0</v>
      </c>
      <c r="DR54" s="304">
        <f>IFERROR(VLOOKUP($AO54,装备!$B:$Q,14,0),0)</f>
        <v>0</v>
      </c>
      <c r="DS54" s="304">
        <f>IFERROR(VLOOKUP($AO54,装备!$B:$Q,16,0),0)</f>
        <v>0</v>
      </c>
      <c r="DT54" s="304">
        <f>IFERROR(VLOOKUP($AO54,装备!$B:$Q,5,0),0)</f>
        <v>0</v>
      </c>
    </row>
    <row r="55" spans="1:124" hidden="1">
      <c r="A55" s="301">
        <f>未改造舰娘!$A51</f>
        <v>10005012</v>
      </c>
      <c r="B55" s="354" t="s">
        <v>915</v>
      </c>
      <c r="C55" s="323"/>
      <c r="D55" s="323">
        <f t="shared" si="0"/>
        <v>110</v>
      </c>
      <c r="E55" s="303">
        <f>未改造舰娘!$C51</f>
        <v>5</v>
      </c>
      <c r="F55" s="304" t="str">
        <f>未改造舰娘!$D51</f>
        <v>轻巡</v>
      </c>
      <c r="G55" s="304" t="str">
        <f>未改造舰娘!$E51</f>
        <v>中型</v>
      </c>
      <c r="H55" s="304" t="str">
        <f>未改造舰娘!$F51</f>
        <v>护卫舰</v>
      </c>
      <c r="I55" s="460">
        <f>未改造舰娘!$AR51</f>
        <v>3</v>
      </c>
      <c r="J55" s="304" t="str">
        <f>未改造舰娘!$G51</f>
        <v>英国</v>
      </c>
      <c r="K55" s="312">
        <f>未改造舰娘!$H51+(BV55+CI55+CV55+DI55)*$C$2</f>
        <v>28</v>
      </c>
      <c r="L55" s="304">
        <f>未改造舰娘!$I51</f>
        <v>0</v>
      </c>
      <c r="M55" s="304">
        <f>未改造舰娘!$J51</f>
        <v>1</v>
      </c>
      <c r="N55" s="518">
        <f>未改造舰娘!$K51</f>
        <v>2</v>
      </c>
      <c r="O55" s="304">
        <f>未改造舰娘!$L51+((CE55+CR55+DE55+DR55)*$C$2)</f>
        <v>20</v>
      </c>
      <c r="P55" s="304" t="str">
        <f>IF($C$2=1,(IF(ISERROR(FIND("超长",未改造舰娘!$M51&amp;CC55&amp;CP55&amp;DC55&amp;DP55,1)),IF(ISERROR(FIND("长",未改造舰娘!$M51&amp;CC55&amp;CP55&amp;DC55&amp;DP55,1)),IF(ISERROR(FIND("中",未改造舰娘!$M51&amp;CC55&amp;CP55&amp;DC55&amp;DP55,1)),IF(ISERROR(FIND("短",未改造舰娘!$M51&amp;CC55&amp;CP55&amp;DC55&amp;DP55,1)),IF(ISERROR(FIND("无",未改造舰娘!$M51&amp;CC55&amp;CP55&amp;DC55&amp;DP55,1)),0,"无"),"短"),"中"),"长"),"超长")),未改造舰娘!$M51)</f>
        <v>中</v>
      </c>
      <c r="Q55" s="303">
        <f>未改造舰娘!$N51</f>
        <v>32</v>
      </c>
      <c r="R55" s="304">
        <f>(未改造舰娘!$P51)+(未改造舰娘!$Q51)*$C$3+((BW55+CJ55+CW55+DJ55)*$C$2)</f>
        <v>52</v>
      </c>
      <c r="S55" s="304">
        <f>(未改造舰娘!$R51)+(未改造舰娘!$S51)*$C$3+((BY55+CL55+CY55+DL55)*$C$2)</f>
        <v>50</v>
      </c>
      <c r="T55" s="304">
        <f>(未改造舰娘!$T51)+(未改造舰娘!$U51)*$C$3+((BX55+CK55+CX55+DK55)*$C$2)</f>
        <v>46</v>
      </c>
      <c r="U55" s="304">
        <f>(未改造舰娘!$V51)+(未改造舰娘!$W51)*$C$3+((CG55+CT55+DG55+DT55)*$C$2)</f>
        <v>92</v>
      </c>
      <c r="V55" s="305">
        <f>INT((((未改造舰娘!$Y51)-(未改造舰娘!$X51))*(((IF(D55=0,C55,D55))-1)/99))+未改造舰娘!$X51)+((CB55+CO55+DB55+DO55)*$C$2)</f>
        <v>92</v>
      </c>
      <c r="W55" s="304">
        <f>INT((((未改造舰娘!$AA51)-(未改造舰娘!$Z51))*(((IF(D55=0,C55,D55))-1)/99))+未改造舰娘!$Z51)+((CD55+CQ55+DD55+DQ55)*$C$2)</f>
        <v>69</v>
      </c>
      <c r="X55" s="304">
        <f>INT((((未改造舰娘!$AC51)-(未改造舰娘!$AB51))*(((IF(D55=0,C55,D55))-1)/99))+未改造舰娘!$AB51)+((CA55+CN55+DA55+DN55)*$C$2)</f>
        <v>22</v>
      </c>
      <c r="Y55" s="303">
        <f>INT((((未改造舰娘!$AE51)-(未改造舰娘!$AD51))*(((IF(D55=0,C55,D55))-1)/99))+未改造舰娘!$AD51)+((BZ55+CM55+CZ55+DM55)*$C$2)</f>
        <v>84</v>
      </c>
      <c r="Z55" s="474" t="str">
        <f>IF(未改造舰娘!$AF51=0,"",未改造舰娘!$AF51)</f>
        <v/>
      </c>
      <c r="AA55" s="304" t="str">
        <f>IF(未改造舰娘!$AG51="","",未改造舰娘!$AG51)</f>
        <v/>
      </c>
      <c r="AB55" s="304" t="str">
        <f>IF(未改造舰娘!$AH51="","",未改造舰娘!$AH51)</f>
        <v/>
      </c>
      <c r="AC55" s="304" t="str">
        <f>IF(未改造舰娘!$AI51="","",未改造舰娘!$AI51)</f>
        <v/>
      </c>
      <c r="AD55" s="304">
        <f>IF(未改造舰娘!$AJ51="","",未改造舰娘!$AJ51)</f>
        <v>0</v>
      </c>
      <c r="AE55" s="305">
        <f>IF(未改造舰娘!$AK51="","",未改造舰娘!$AK51)</f>
        <v>70</v>
      </c>
      <c r="AF55" s="304">
        <f>IF(未改造舰娘!$AL51="","",未改造舰娘!$AL51)</f>
        <v>250</v>
      </c>
      <c r="AG55" s="304">
        <f>IF(未改造舰娘!$AM51="","",未改造舰娘!$AM51)</f>
        <v>250</v>
      </c>
      <c r="AH55" s="304">
        <f>IF(未改造舰娘!$AN51="","",未改造舰娘!$AN51)</f>
        <v>200</v>
      </c>
      <c r="AI55" s="304" t="str">
        <f>IF(未改造舰娘!$AO51="","",未改造舰娘!$AO51)</f>
        <v/>
      </c>
      <c r="AJ55" s="304" t="str">
        <f>IF(未改造舰娘!$AP51="","",未改造舰娘!$AP51)</f>
        <v>巡洋核心</v>
      </c>
      <c r="AK55" s="303">
        <f>IF(未改造舰娘!$AQ51="","",未改造舰娘!$AQ51)</f>
        <v>8</v>
      </c>
      <c r="AL55" s="306" t="str">
        <f>IF(未改造舰娘!$AS51="","",未改造舰娘!$AS51)</f>
        <v>E国双联5.25英寸炮</v>
      </c>
      <c r="AM55" s="306" t="str">
        <f>IF(未改造舰娘!$AT51="","",未改造舰娘!$AT51)</f>
        <v>标准型对空雷达</v>
      </c>
      <c r="AN55" s="306" t="str">
        <f>IF(未改造舰娘!$AU51="","",未改造舰娘!$AU51)</f>
        <v/>
      </c>
      <c r="AO55" s="306" t="str">
        <f>IF(未改造舰娘!$AV51="","",未改造舰娘!$AV51)</f>
        <v/>
      </c>
      <c r="AP55" s="307" t="str">
        <f>IF(未改造舰娘!$AW51="","",未改造舰娘!$AW51)</f>
        <v/>
      </c>
      <c r="AQ55" s="308" t="str">
        <f>IF(未改造舰娘!$AX51="","",未改造舰娘!$AX51)</f>
        <v/>
      </c>
      <c r="AR55" s="304">
        <f>IF(未改造舰娘!$AY51="","",未改造舰娘!$AY51)</f>
        <v>20</v>
      </c>
      <c r="AS55" s="304">
        <f>IF(未改造舰娘!$AZ51="","",未改造舰娘!$AZ51)</f>
        <v>30</v>
      </c>
      <c r="AT55" s="304">
        <f>IF(未改造舰娘!$BA51="","",未改造舰娘!$BA51)</f>
        <v>0.96</v>
      </c>
      <c r="AU55" s="304">
        <f>IF(未改造舰娘!$BB51="","",未改造舰娘!$BB51)</f>
        <v>1.8</v>
      </c>
      <c r="AV55" s="305">
        <f>IF((未改造舰娘!$BG51+未改造舰娘!$BK51*$C$4)=0,"",(未改造舰娘!$BG51+未改造舰娘!$BK51*$C$4))</f>
        <v>10</v>
      </c>
      <c r="AW55" s="304">
        <f>IF((未改造舰娘!$BH51+未改造舰娘!$BL51*$C$4)=0,"",(未改造舰娘!$BH51+未改造舰娘!$BL51*$C$4))</f>
        <v>18</v>
      </c>
      <c r="AX55" s="304">
        <f>IF((未改造舰娘!$BI51+未改造舰娘!$BM51*$C$4)=0,"",(未改造舰娘!$BI51+未改造舰娘!$BM51*$C$4))</f>
        <v>28</v>
      </c>
      <c r="AY55" s="303">
        <f>IF((未改造舰娘!$BJ51+未改造舰娘!$BN51*$C$4)=0,"",(未改造舰娘!$BJ51+未改造舰娘!$BN51*$C$4))</f>
        <v>15</v>
      </c>
      <c r="AZ55" s="500">
        <f>IF(未改造舰娘!BC51="","",未改造舰娘!BC51)</f>
        <v>15</v>
      </c>
      <c r="BA55" s="500">
        <f>IF(未改造舰娘!BD51="","",未改造舰娘!BD51)</f>
        <v>10</v>
      </c>
      <c r="BB55" s="500">
        <f>IF(未改造舰娘!BE51="","",未改造舰娘!BE51)</f>
        <v>11</v>
      </c>
      <c r="BC55" s="498">
        <f>IF(未改造舰娘!BF51="","",未改造舰娘!BF51)</f>
        <v>52</v>
      </c>
      <c r="BD55" s="125" t="s">
        <v>1296</v>
      </c>
      <c r="BE55" s="506">
        <v>5.5555555555555552E-2</v>
      </c>
      <c r="BF55" s="306" t="str">
        <f>IF(未改造舰娘!$BQ51="","",未改造舰娘!$BQ51)</f>
        <v>2-1-CEF,2-2-EFGH,2-3-CDEGHJ,2-4-CDEGHIJL,3-1-BDFGHI,3-2-ABCDEG,3-3-ABCDEFGHJK,3-4-ABCDGHIJ,4-1-ABCDEFIJ,4-2-ABCDFGHIJ,4-3-ABCEFGH,4-4-ABCDEHIKL,5-1-ABCDEFGH,5-2-ABCDEFGHIJ,5-3-ABCEFGH,5-4-ABCDEGH,5-5-ABCDEFGHI,6-3-ABCDEFHJ,6-4-ABCDEFGHIKL,7-1-ABCDFGHIJKLMN,7-2-ABDEFGHJKLM,7-3-ABCDEFGHIKLN,7-4-ABCDEFIJKLM,7-5-ABCDEFGHIJKLMOQ,8-1-CDEFGHIJKL,8-2-DEFGHIJKLM,8-3-DEFGHIJKL</v>
      </c>
      <c r="BG55" s="306" t="str">
        <f>IF(未改造舰娘!$BR51="","",未改造舰娘!$BR51)</f>
        <v>极地奏鸣曲 Ex-1-CDEFGHIJK,Ex-1-1-ABCDEFIJ,Ex-1-2-ABCDEHIKL,Ex-2-DEFGHIJKLMNNO,Ex-2-1-ABCDEFGHJDEGH,Ex-2-2-ABEGHDEGHJ,Ex-2-3-ABCDEFGHICDEGHJL,Ex-3-DEFGHIJMOPQ,Ex-3-3-ABDEFHJACDHIJ,Ex-3-4-ABCEFGHIK,Ex-4-CDEFGJKMNOPCDFGHIJKLMNO,Ex-4-1-ABCDFGHIKLN,Ex-4-2-ABDEFHKLMCDEGHIJL,Ex-4-3-ABCDEFGHILNIJLM,Ex-4-4-ABCDEFIKEHJKL,Ex-4-5-ABCDEFGHIJKLQ,Ex-3-1-BFGHI,Ex-3-2-BCDEGHJK；女武神行动 Ex-3-ABCDEGHIJKLM,Ex-4-ABCDEGHKNP,Ex-5-BEF,Ex-6-BCDEFI,Ex-7-J,Ex-8-CEGHJNOP；未命名 Ex-1-ABCDEFGHIJKLM,Ex-2-ABCDEFGHIJKNO,Ex-3-BCEGHIJKLMNOPQRS,Ex-4-ABCDEIJKLMNOPQRST,Ex-5-ABCDEFGHIJKLMNOPQRS,Ex-6-ABCDEFGIJKLMNOPQRTUV,Ex-7-ABCDEFGHJKLM,Ex-8-ABCDEFGHIJKNO,Ex-9-BCDEFGHIJKLMNOPQRSβ,Ex-10-ABCDEIJKLMNOPQRST,Ex-11-ABCDEFHIJKLMNOPQRS,Ex-12-ABCDEFGHIJKLMNOPQRTUVβ；两周年活动 帕斯塔战役-ACDEFMOPV,女武神行动-ADELMNP；决战无畏之海 Ex-1-ABCFGH,Ex-2-ADFGHJKM,Ex-5-ABCDEFGJMP,Ex-6-ABCDFGJKLMNOQ,Ex-7-ACDEFGHJLNPRSU；三周年活动 Ex-1-ABCDFGHIJK,Ex-3-ABCDFGHIJKLM,Ex-10-ABCDEFHIJKLMNOQ</v>
      </c>
      <c r="BH55" s="306"/>
      <c r="BU55" s="304">
        <f>IFERROR(VLOOKUP(AL55,装备!$B:$C,2,0),0)</f>
        <v>3</v>
      </c>
      <c r="BV55" s="304">
        <f>IFERROR(VLOOKUP($AL55,装备!$B:$Q,5,0),0)</f>
        <v>0</v>
      </c>
      <c r="BW55" s="304">
        <f>IFERROR(VLOOKUP($AL55,装备!$B:$Q,6,0),0)</f>
        <v>3</v>
      </c>
      <c r="BX55" s="304">
        <f>IFERROR(VLOOKUP($AL55,装备!$B:$Q,7,0),0)</f>
        <v>0</v>
      </c>
      <c r="BY55" s="304">
        <f>IFERROR(VLOOKUP($AL55,装备!$B:$Q,8,0),0)</f>
        <v>0</v>
      </c>
      <c r="BZ55" s="304">
        <f>IFERROR(VLOOKUP($AL55,装备!$B:$Q,9,0),0)</f>
        <v>0</v>
      </c>
      <c r="CA55" s="304">
        <f>IFERROR(VLOOKUP($AL55,装备!$B:$Q,10,0),0)</f>
        <v>0</v>
      </c>
      <c r="CB55" s="304">
        <f>IFERROR(VLOOKUP($AL55,装备!$B:$Q,11,0),0)</f>
        <v>0</v>
      </c>
      <c r="CC55" s="304" t="str">
        <f>IFERROR(VLOOKUP($AL55,装备!$B:$Q,12,0),0)</f>
        <v>中</v>
      </c>
      <c r="CD55" s="304">
        <f>IFERROR(VLOOKUP($AL55,装备!$B:$Q,13,0),0)</f>
        <v>0</v>
      </c>
      <c r="CE55" s="304">
        <f>IFERROR(VLOOKUP($AL55,装备!$B:$Q,14,0),0)</f>
        <v>0</v>
      </c>
      <c r="CF55" s="304">
        <f>IFERROR(VLOOKUP($AL55,装备!$B:$Q,16,0),0)</f>
        <v>5</v>
      </c>
      <c r="CG55" s="304">
        <f>IFERROR(VLOOKUP($AL55,装备!$B:$Q,5,0),0)</f>
        <v>0</v>
      </c>
      <c r="CH55" s="304">
        <f>IFERROR(VLOOKUP(AM55,装备!$B:$C,2,0),0)</f>
        <v>2</v>
      </c>
      <c r="CI55" s="304">
        <f>IFERROR(VLOOKUP($AM55,装备!$B:$Q,5,0),0)</f>
        <v>0</v>
      </c>
      <c r="CJ55" s="304">
        <f>IFERROR(VLOOKUP($AM55,装备!$B:$Q,6,0),0)</f>
        <v>0</v>
      </c>
      <c r="CK55" s="304">
        <f>IFERROR(VLOOKUP($AM55,装备!$B:$Q,7,0),0)</f>
        <v>0</v>
      </c>
      <c r="CL55" s="304">
        <f>IFERROR(VLOOKUP($AM55,装备!$B:$Q,8,0),0)</f>
        <v>0</v>
      </c>
      <c r="CM55" s="304">
        <f>IFERROR(VLOOKUP($AM55,装备!$B:$Q,9,0),0)</f>
        <v>0</v>
      </c>
      <c r="CN55" s="304">
        <f>IFERROR(VLOOKUP($AM55,装备!$B:$Q,10,0),0)</f>
        <v>4</v>
      </c>
      <c r="CO55" s="304">
        <f>IFERROR(VLOOKUP($AM55,装备!$B:$Q,11,0),0)</f>
        <v>1</v>
      </c>
      <c r="CP55" s="304" t="str">
        <f>IFERROR(VLOOKUP($AM55,装备!$B:$Q,12,0),0)</f>
        <v>无</v>
      </c>
      <c r="CQ55" s="304">
        <f>IFERROR(VLOOKUP($AM55,装备!$B:$Q,13,0),0)</f>
        <v>0</v>
      </c>
      <c r="CR55" s="304">
        <f>IFERROR(VLOOKUP($AM55,装备!$B:$Q,14,0),0)</f>
        <v>0</v>
      </c>
      <c r="CS55" s="304">
        <f>IFERROR(VLOOKUP($AM55,装备!$B:$Q,16,0),0)</f>
        <v>3</v>
      </c>
      <c r="CT55" s="304">
        <f>IFERROR(VLOOKUP($AM55,装备!$B:$Q,5,0),0)</f>
        <v>0</v>
      </c>
      <c r="CU55" s="304">
        <f>IFERROR(VLOOKUP(AN55,装备!$B:$C,2,0),0)</f>
        <v>0</v>
      </c>
      <c r="CV55" s="304">
        <f>IFERROR(VLOOKUP($AN55,装备!$B:$Q,5,0),0)</f>
        <v>0</v>
      </c>
      <c r="CW55" s="304">
        <f>IFERROR(VLOOKUP($AN55,装备!$B:$Q,6,0),0)</f>
        <v>0</v>
      </c>
      <c r="CX55" s="304">
        <f>IFERROR(VLOOKUP($AN55,装备!$B:$Q,7,0),0)</f>
        <v>0</v>
      </c>
      <c r="CY55" s="304">
        <f>IFERROR(VLOOKUP($AN55,装备!$B:$Q,8,0),0)</f>
        <v>0</v>
      </c>
      <c r="CZ55" s="304">
        <f>IFERROR(VLOOKUP($AN55,装备!$B:$Q,9,0),0)</f>
        <v>0</v>
      </c>
      <c r="DA55" s="304">
        <f>IFERROR(VLOOKUP($AN55,装备!$B:$Q,10,0),0)</f>
        <v>0</v>
      </c>
      <c r="DB55" s="304">
        <f>IFERROR(VLOOKUP($AN55,装备!$B:$Q,11,0),0)</f>
        <v>0</v>
      </c>
      <c r="DC55" s="304">
        <f>IFERROR(VLOOKUP($AN55,装备!$B:$Q,12,0),0)</f>
        <v>0</v>
      </c>
      <c r="DD55" s="304">
        <f>IFERROR(VLOOKUP($AN55,装备!$B:$Q,13,0),0)</f>
        <v>0</v>
      </c>
      <c r="DE55" s="304">
        <f>IFERROR(VLOOKUP($AN55,装备!$B:$Q,14,0),0)</f>
        <v>0</v>
      </c>
      <c r="DF55" s="304">
        <f>IFERROR(VLOOKUP($AN55,装备!$B:$Q,16,0),0)</f>
        <v>0</v>
      </c>
      <c r="DG55" s="304">
        <f>IFERROR(VLOOKUP($AN55,装备!$B:$Q,5,0),0)</f>
        <v>0</v>
      </c>
      <c r="DH55" s="304">
        <f>IFERROR(VLOOKUP(AO55,装备!$B:$C,2,0),0)</f>
        <v>0</v>
      </c>
      <c r="DI55" s="304">
        <f>IFERROR(VLOOKUP($AO55,装备!$B:$Q,5,0),0)</f>
        <v>0</v>
      </c>
      <c r="DJ55" s="304">
        <f>IFERROR(VLOOKUP($AO55,装备!$B:$Q,6,0),0)</f>
        <v>0</v>
      </c>
      <c r="DK55" s="304">
        <f>IFERROR(VLOOKUP($AO55,装备!$B:$Q,7,0),0)</f>
        <v>0</v>
      </c>
      <c r="DL55" s="304">
        <f>IFERROR(VLOOKUP($AO55,装备!$B:$Q,8,0),0)</f>
        <v>0</v>
      </c>
      <c r="DM55" s="304">
        <f>IFERROR(VLOOKUP($AO55,装备!$B:$Q,9,0),0)</f>
        <v>0</v>
      </c>
      <c r="DN55" s="304">
        <f>IFERROR(VLOOKUP($AO55,装备!$B:$Q,10,0),0)</f>
        <v>0</v>
      </c>
      <c r="DO55" s="304">
        <f>IFERROR(VLOOKUP($AO55,装备!$B:$Q,11,0),0)</f>
        <v>0</v>
      </c>
      <c r="DP55" s="304">
        <f>IFERROR(VLOOKUP($AO55,装备!$B:$Q,12,0),0)</f>
        <v>0</v>
      </c>
      <c r="DQ55" s="304">
        <f>IFERROR(VLOOKUP($AO55,装备!$B:$Q,13,0),0)</f>
        <v>0</v>
      </c>
      <c r="DR55" s="304">
        <f>IFERROR(VLOOKUP($AO55,装备!$B:$Q,14,0),0)</f>
        <v>0</v>
      </c>
      <c r="DS55" s="304">
        <f>IFERROR(VLOOKUP($AO55,装备!$B:$Q,16,0),0)</f>
        <v>0</v>
      </c>
      <c r="DT55" s="304">
        <f>IFERROR(VLOOKUP($AO55,装备!$B:$Q,5,0),0)</f>
        <v>0</v>
      </c>
    </row>
    <row r="56" spans="1:124" hidden="1">
      <c r="A56" s="301">
        <f>未改造舰娘!$A52</f>
        <v>10005112</v>
      </c>
      <c r="B56" s="354" t="s">
        <v>203</v>
      </c>
      <c r="C56" s="323"/>
      <c r="D56" s="323">
        <f t="shared" si="0"/>
        <v>110</v>
      </c>
      <c r="E56" s="303">
        <f>未改造舰娘!$C52</f>
        <v>2</v>
      </c>
      <c r="F56" s="304" t="str">
        <f>未改造舰娘!$D52</f>
        <v>轻巡</v>
      </c>
      <c r="G56" s="304" t="str">
        <f>未改造舰娘!$E52</f>
        <v>中型</v>
      </c>
      <c r="H56" s="304" t="str">
        <f>未改造舰娘!$F52</f>
        <v>护卫舰</v>
      </c>
      <c r="I56" s="460">
        <f>未改造舰娘!$AR52</f>
        <v>3</v>
      </c>
      <c r="J56" s="304" t="str">
        <f>未改造舰娘!$G52</f>
        <v>英国</v>
      </c>
      <c r="K56" s="312">
        <f>未改造舰娘!$H52+(BV56+CI56+CV56+DI56)*$C$2</f>
        <v>24</v>
      </c>
      <c r="L56" s="304">
        <f>未改造舰娘!$I52</f>
        <v>0</v>
      </c>
      <c r="M56" s="304">
        <f>未改造舰娘!$J52</f>
        <v>1</v>
      </c>
      <c r="N56" s="518">
        <f>未改造舰娘!$K52</f>
        <v>2</v>
      </c>
      <c r="O56" s="304">
        <f>未改造舰娘!$L52+((CE56+CR56+DE56+DR56)*$C$2)</f>
        <v>15</v>
      </c>
      <c r="P56" s="304" t="str">
        <f>IF($C$2=1,(IF(ISERROR(FIND("超长",未改造舰娘!$M52&amp;CC56&amp;CP56&amp;DC56&amp;DP56,1)),IF(ISERROR(FIND("长",未改造舰娘!$M52&amp;CC56&amp;CP56&amp;DC56&amp;DP56,1)),IF(ISERROR(FIND("中",未改造舰娘!$M52&amp;CC56&amp;CP56&amp;DC56&amp;DP56,1)),IF(ISERROR(FIND("短",未改造舰娘!$M52&amp;CC56&amp;CP56&amp;DC56&amp;DP56,1)),IF(ISERROR(FIND("无",未改造舰娘!$M52&amp;CC56&amp;CP56&amp;DC56&amp;DP56,1)),0,"无"),"短"),"中"),"长"),"超长")),未改造舰娘!$M52)</f>
        <v>中</v>
      </c>
      <c r="Q56" s="303">
        <f>未改造舰娘!$N52</f>
        <v>32</v>
      </c>
      <c r="R56" s="304">
        <f>(未改造舰娘!$P52)+(未改造舰娘!$Q52)*$C$3+((BW56+CJ56+CW56+DJ56)*$C$2)</f>
        <v>42</v>
      </c>
      <c r="S56" s="304">
        <f>(未改造舰娘!$R52)+(未改造舰娘!$S52)*$C$3+((BY56+CL56+CY56+DL56)*$C$2)</f>
        <v>50</v>
      </c>
      <c r="T56" s="304">
        <f>(未改造舰娘!$T52)+(未改造舰娘!$U52)*$C$3+((BX56+CK56+CX56+DK56)*$C$2)</f>
        <v>34</v>
      </c>
      <c r="U56" s="304">
        <f>(未改造舰娘!$V52)+(未改造舰娘!$W52)*$C$3+((CG56+CT56+DG56+DT56)*$C$2)</f>
        <v>58</v>
      </c>
      <c r="V56" s="305">
        <f>INT((((未改造舰娘!$Y52)-(未改造舰娘!$X52))*(((IF(D56=0,C56,D56))-1)/99))+未改造舰娘!$X52)+((CB56+CO56+DB56+DO56)*$C$2)</f>
        <v>90</v>
      </c>
      <c r="W56" s="304">
        <f>INT((((未改造舰娘!$AA52)-(未改造舰娘!$Z52))*(((IF(D56=0,C56,D56))-1)/99))+未改造舰娘!$Z52)+((CD56+CQ56+DD56+DQ56)*$C$2)</f>
        <v>68</v>
      </c>
      <c r="X56" s="304">
        <f>INT((((未改造舰娘!$AC52)-(未改造舰娘!$AB52))*(((IF(D56=0,C56,D56))-1)/99))+未改造舰娘!$AB52)+((CA56+CN56+DA56+DN56)*$C$2)</f>
        <v>20</v>
      </c>
      <c r="Y56" s="303">
        <f>INT((((未改造舰娘!$AE52)-(未改造舰娘!$AD52))*(((IF(D56=0,C56,D56))-1)/99))+未改造舰娘!$AD52)+((BZ56+CM56+CZ56+DM56)*$C$2)</f>
        <v>72</v>
      </c>
      <c r="Z56" s="474">
        <f>IF(未改造舰娘!$AF52=0,"",未改造舰娘!$AF52)</f>
        <v>2</v>
      </c>
      <c r="AA56" s="304">
        <f>IF(未改造舰娘!$AG52="","",未改造舰娘!$AG52)</f>
        <v>2</v>
      </c>
      <c r="AB56" s="304">
        <f>IF(未改造舰娘!$AH52="","",未改造舰娘!$AH52)</f>
        <v>2</v>
      </c>
      <c r="AC56" s="304" t="str">
        <f>IF(未改造舰娘!$AI52="","",未改造舰娘!$AI52)</f>
        <v/>
      </c>
      <c r="AD56" s="304">
        <f>IF(未改造舰娘!$AJ52="","",未改造舰娘!$AJ52)</f>
        <v>6</v>
      </c>
      <c r="AE56" s="305">
        <f>IF(未改造舰娘!$AK52="","",未改造舰娘!$AK52)</f>
        <v>0</v>
      </c>
      <c r="AF56" s="304" t="str">
        <f>IF(未改造舰娘!$AL52="","",未改造舰娘!$AL52)</f>
        <v/>
      </c>
      <c r="AG56" s="304" t="str">
        <f>IF(未改造舰娘!$AM52="","",未改造舰娘!$AM52)</f>
        <v/>
      </c>
      <c r="AH56" s="304" t="str">
        <f>IF(未改造舰娘!$AN52="","",未改造舰娘!$AN52)</f>
        <v/>
      </c>
      <c r="AI56" s="304" t="str">
        <f>IF(未改造舰娘!$AO52="","",未改造舰娘!$AO52)</f>
        <v/>
      </c>
      <c r="AJ56" s="304" t="str">
        <f>IF(未改造舰娘!$AP52="","",未改造舰娘!$AP52)</f>
        <v/>
      </c>
      <c r="AK56" s="303" t="str">
        <f>IF(未改造舰娘!$AQ52="","",未改造舰娘!$AQ52)</f>
        <v/>
      </c>
      <c r="AL56" s="306" t="str">
        <f>IF(未改造舰娘!$AS52="","",未改造舰娘!$AS52)</f>
        <v>E国双联6英寸炮</v>
      </c>
      <c r="AM56" s="306" t="str">
        <f>IF(未改造舰娘!$AT52="","",未改造舰娘!$AT52)</f>
        <v/>
      </c>
      <c r="AN56" s="306" t="str">
        <f>IF(未改造舰娘!$AU52="","",未改造舰娘!$AU52)</f>
        <v/>
      </c>
      <c r="AO56" s="306" t="str">
        <f>IF(未改造舰娘!$AV52="","",未改造舰娘!$AV52)</f>
        <v/>
      </c>
      <c r="AP56" s="307" t="str">
        <f>IF(未改造舰娘!$AW52="","",未改造舰娘!$AW52)</f>
        <v/>
      </c>
      <c r="AQ56" s="308" t="str">
        <f>IF(未改造舰娘!$AX52="","",未改造舰娘!$AX52)</f>
        <v/>
      </c>
      <c r="AR56" s="304">
        <f>IF(未改造舰娘!$AY52="","",未改造舰娘!$AY52)</f>
        <v>20</v>
      </c>
      <c r="AS56" s="304">
        <f>IF(未改造舰娘!$AZ52="","",未改造舰娘!$AZ52)</f>
        <v>30</v>
      </c>
      <c r="AT56" s="304">
        <f>IF(未改造舰娘!$BA52="","",未改造舰娘!$BA52)</f>
        <v>0.8</v>
      </c>
      <c r="AU56" s="304">
        <f>IF(未改造舰娘!$BB52="","",未改造舰娘!$BB52)</f>
        <v>1.5</v>
      </c>
      <c r="AV56" s="305">
        <f>IF((未改造舰娘!$BG52+未改造舰娘!$BK52*$C$4)=0,"",(未改造舰娘!$BG52+未改造舰娘!$BK52*$C$4))</f>
        <v>5</v>
      </c>
      <c r="AW56" s="304">
        <f>IF((未改造舰娘!$BH52+未改造舰娘!$BL52*$C$4)=0,"",(未改造舰娘!$BH52+未改造舰娘!$BL52*$C$4))</f>
        <v>11</v>
      </c>
      <c r="AX56" s="304">
        <f>IF((未改造舰娘!$BI52+未改造舰娘!$BM52*$C$4)=0,"",(未改造舰娘!$BI52+未改造舰娘!$BM52*$C$4))</f>
        <v>9</v>
      </c>
      <c r="AY56" s="303" t="str">
        <f>IF((未改造舰娘!$BJ52+未改造舰娘!$BN52*$C$4)=0,"",(未改造舰娘!$BJ52+未改造舰娘!$BN52*$C$4))</f>
        <v/>
      </c>
      <c r="AZ56" s="500">
        <f>IF(未改造舰娘!BC52="","",未改造舰娘!BC52)</f>
        <v>12</v>
      </c>
      <c r="BA56" s="500">
        <f>IF(未改造舰娘!BD52="","",未改造舰娘!BD52)</f>
        <v>10</v>
      </c>
      <c r="BB56" s="500">
        <f>IF(未改造舰娘!BE52="","",未改造舰娘!BE52)</f>
        <v>7</v>
      </c>
      <c r="BC56" s="498">
        <f>IF(未改造舰娘!BF52="","",未改造舰娘!BF52)</f>
        <v>14</v>
      </c>
      <c r="BD56" s="125" t="s">
        <v>1298</v>
      </c>
      <c r="BE56" s="506">
        <v>4.5138888888888888E-2</v>
      </c>
      <c r="BF56" s="306" t="str">
        <f>IF(未改造舰娘!$BQ52="","",未改造舰娘!$BQ52)</f>
        <v>2-1-CEF,2-2-EFGH,2-3-ABCDEGHJ,2-4-ABCDEGHIJL,3-1-ABDFGHI,3-2-ABCDEG,3-3-ABCDEFGHJK,3-4-ABCDGHIJ,4-1-ABCDEFIJ,4-2-ABCDFGHIJ,4-3-ABCEFGH,4-4-ABCDEHIKL,5-1-ABCDEFGH,5-2-ABCDEFGHIJ,5-3-ABCEFGH,5-4-ABCDEGH,5-5-ABCDEFGHI,6-3-ABCDEFHJ,6-4-ABCDEFGHIKL,7-1-ABCDFGHIJKLMN,8-1-ABCDEFGHIJKL,8-3-ABCDEFGHIJKL</v>
      </c>
      <c r="BG56" s="306" t="str">
        <f>IF(未改造舰娘!$BR52="","",未改造舰娘!$BR52)</f>
        <v>极地奏鸣曲 Ex-1-ABCDEFGHIJKABCDEFGHIJKLM,Ex-1-1-ABCDEFIJ,Ex-1-2-ABCDEHIKL,Ex-2-ABCDEFGHIJKLMN,Ex-2-1-ABCDEFGHJDEFGH,Ex-2-2-ABCEFGHABCDEGHJK,Ex-2-3-ABCDEFGHIABCDEGHIJL,Ex-3-3-ABDEFHJACDHIJ,Ex-3-4-ABCEFGHIKL,Ex-4-ABCDEFGHIJKMNOP,Ex-4-1-ABCDFGHIJKLMN,Ex-3-ABDEFGHIJKLMNO,Ex-3-1-ABDFGHI,Ex-3-2-ABCDEFGHJK,Ex-4-2-ABCDEFGHIJKL；女武神行动 Ex-1-ABDEF,Ex-2-ABCDEFGIKL,Ex-3-ABCDEGHIJKLM,Ex-4-ABCDEFGHKMNOP,Ex-5-ABCDEFG,Ex-6-CDI,Ex-7-ABCDEGHIJKLM；未命名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Ex-1-ABCFGHI,Ex-3-ABDEFGHIKM,Ex-3.5-ABCDEGIJL；三周年活动 Ex-1-ABCDFGHIJK,Ex-5-ABCDEFHIJKLMNOQ,Ex-6-ABCDFGHIJK</v>
      </c>
      <c r="BH56" s="306"/>
      <c r="BU56" s="304">
        <f>IFERROR(VLOOKUP(AL56,装备!$B:$C,2,0),0)</f>
        <v>2</v>
      </c>
      <c r="BV56" s="304">
        <f>IFERROR(VLOOKUP($AL56,装备!$B:$Q,5,0),0)</f>
        <v>0</v>
      </c>
      <c r="BW56" s="304">
        <f>IFERROR(VLOOKUP($AL56,装备!$B:$Q,6,0),0)</f>
        <v>5</v>
      </c>
      <c r="BX56" s="304">
        <f>IFERROR(VLOOKUP($AL56,装备!$B:$Q,7,0),0)</f>
        <v>0</v>
      </c>
      <c r="BY56" s="304">
        <f>IFERROR(VLOOKUP($AL56,装备!$B:$Q,8,0),0)</f>
        <v>0</v>
      </c>
      <c r="BZ56" s="304">
        <f>IFERROR(VLOOKUP($AL56,装备!$B:$Q,9,0),0)</f>
        <v>0</v>
      </c>
      <c r="CA56" s="304">
        <f>IFERROR(VLOOKUP($AL56,装备!$B:$Q,10,0),0)</f>
        <v>0</v>
      </c>
      <c r="CB56" s="304">
        <f>IFERROR(VLOOKUP($AL56,装备!$B:$Q,11,0),0)</f>
        <v>0</v>
      </c>
      <c r="CC56" s="304" t="str">
        <f>IFERROR(VLOOKUP($AL56,装备!$B:$Q,12,0),0)</f>
        <v>中</v>
      </c>
      <c r="CD56" s="304">
        <f>IFERROR(VLOOKUP($AL56,装备!$B:$Q,13,0),0)</f>
        <v>0</v>
      </c>
      <c r="CE56" s="304">
        <f>IFERROR(VLOOKUP($AL56,装备!$B:$Q,14,0),0)</f>
        <v>0</v>
      </c>
      <c r="CF56" s="304">
        <f>IFERROR(VLOOKUP($AL56,装备!$B:$Q,16,0),0)</f>
        <v>1</v>
      </c>
      <c r="CG56" s="304">
        <f>IFERROR(VLOOKUP($AL56,装备!$B:$Q,5,0),0)</f>
        <v>0</v>
      </c>
      <c r="CH56" s="304">
        <f>IFERROR(VLOOKUP(AM56,装备!$B:$C,2,0),0)</f>
        <v>0</v>
      </c>
      <c r="CI56" s="304">
        <f>IFERROR(VLOOKUP($AM56,装备!$B:$Q,5,0),0)</f>
        <v>0</v>
      </c>
      <c r="CJ56" s="304">
        <f>IFERROR(VLOOKUP($AM56,装备!$B:$Q,6,0),0)</f>
        <v>0</v>
      </c>
      <c r="CK56" s="304">
        <f>IFERROR(VLOOKUP($AM56,装备!$B:$Q,7,0),0)</f>
        <v>0</v>
      </c>
      <c r="CL56" s="304">
        <f>IFERROR(VLOOKUP($AM56,装备!$B:$Q,8,0),0)</f>
        <v>0</v>
      </c>
      <c r="CM56" s="304">
        <f>IFERROR(VLOOKUP($AM56,装备!$B:$Q,9,0),0)</f>
        <v>0</v>
      </c>
      <c r="CN56" s="304">
        <f>IFERROR(VLOOKUP($AM56,装备!$B:$Q,10,0),0)</f>
        <v>0</v>
      </c>
      <c r="CO56" s="304">
        <f>IFERROR(VLOOKUP($AM56,装备!$B:$Q,11,0),0)</f>
        <v>0</v>
      </c>
      <c r="CP56" s="304">
        <f>IFERROR(VLOOKUP($AM56,装备!$B:$Q,12,0),0)</f>
        <v>0</v>
      </c>
      <c r="CQ56" s="304">
        <f>IFERROR(VLOOKUP($AM56,装备!$B:$Q,13,0),0)</f>
        <v>0</v>
      </c>
      <c r="CR56" s="304">
        <f>IFERROR(VLOOKUP($AM56,装备!$B:$Q,14,0),0)</f>
        <v>0</v>
      </c>
      <c r="CS56" s="304">
        <f>IFERROR(VLOOKUP($AM56,装备!$B:$Q,16,0),0)</f>
        <v>0</v>
      </c>
      <c r="CT56" s="304">
        <f>IFERROR(VLOOKUP($AM56,装备!$B:$Q,5,0),0)</f>
        <v>0</v>
      </c>
      <c r="CU56" s="304">
        <f>IFERROR(VLOOKUP(AN56,装备!$B:$C,2,0),0)</f>
        <v>0</v>
      </c>
      <c r="CV56" s="304">
        <f>IFERROR(VLOOKUP($AN56,装备!$B:$Q,5,0),0)</f>
        <v>0</v>
      </c>
      <c r="CW56" s="304">
        <f>IFERROR(VLOOKUP($AN56,装备!$B:$Q,6,0),0)</f>
        <v>0</v>
      </c>
      <c r="CX56" s="304">
        <f>IFERROR(VLOOKUP($AN56,装备!$B:$Q,7,0),0)</f>
        <v>0</v>
      </c>
      <c r="CY56" s="304">
        <f>IFERROR(VLOOKUP($AN56,装备!$B:$Q,8,0),0)</f>
        <v>0</v>
      </c>
      <c r="CZ56" s="304">
        <f>IFERROR(VLOOKUP($AN56,装备!$B:$Q,9,0),0)</f>
        <v>0</v>
      </c>
      <c r="DA56" s="304">
        <f>IFERROR(VLOOKUP($AN56,装备!$B:$Q,10,0),0)</f>
        <v>0</v>
      </c>
      <c r="DB56" s="304">
        <f>IFERROR(VLOOKUP($AN56,装备!$B:$Q,11,0),0)</f>
        <v>0</v>
      </c>
      <c r="DC56" s="304">
        <f>IFERROR(VLOOKUP($AN56,装备!$B:$Q,12,0),0)</f>
        <v>0</v>
      </c>
      <c r="DD56" s="304">
        <f>IFERROR(VLOOKUP($AN56,装备!$B:$Q,13,0),0)</f>
        <v>0</v>
      </c>
      <c r="DE56" s="304">
        <f>IFERROR(VLOOKUP($AN56,装备!$B:$Q,14,0),0)</f>
        <v>0</v>
      </c>
      <c r="DF56" s="304">
        <f>IFERROR(VLOOKUP($AN56,装备!$B:$Q,16,0),0)</f>
        <v>0</v>
      </c>
      <c r="DG56" s="304">
        <f>IFERROR(VLOOKUP($AN56,装备!$B:$Q,5,0),0)</f>
        <v>0</v>
      </c>
      <c r="DH56" s="304">
        <f>IFERROR(VLOOKUP(AO56,装备!$B:$C,2,0),0)</f>
        <v>0</v>
      </c>
      <c r="DI56" s="304">
        <f>IFERROR(VLOOKUP($AO56,装备!$B:$Q,5,0),0)</f>
        <v>0</v>
      </c>
      <c r="DJ56" s="304">
        <f>IFERROR(VLOOKUP($AO56,装备!$B:$Q,6,0),0)</f>
        <v>0</v>
      </c>
      <c r="DK56" s="304">
        <f>IFERROR(VLOOKUP($AO56,装备!$B:$Q,7,0),0)</f>
        <v>0</v>
      </c>
      <c r="DL56" s="304">
        <f>IFERROR(VLOOKUP($AO56,装备!$B:$Q,8,0),0)</f>
        <v>0</v>
      </c>
      <c r="DM56" s="304">
        <f>IFERROR(VLOOKUP($AO56,装备!$B:$Q,9,0),0)</f>
        <v>0</v>
      </c>
      <c r="DN56" s="304">
        <f>IFERROR(VLOOKUP($AO56,装备!$B:$Q,10,0),0)</f>
        <v>0</v>
      </c>
      <c r="DO56" s="304">
        <f>IFERROR(VLOOKUP($AO56,装备!$B:$Q,11,0),0)</f>
        <v>0</v>
      </c>
      <c r="DP56" s="304">
        <f>IFERROR(VLOOKUP($AO56,装备!$B:$Q,12,0),0)</f>
        <v>0</v>
      </c>
      <c r="DQ56" s="304">
        <f>IFERROR(VLOOKUP($AO56,装备!$B:$Q,13,0),0)</f>
        <v>0</v>
      </c>
      <c r="DR56" s="304">
        <f>IFERROR(VLOOKUP($AO56,装备!$B:$Q,14,0),0)</f>
        <v>0</v>
      </c>
      <c r="DS56" s="304">
        <f>IFERROR(VLOOKUP($AO56,装备!$B:$Q,16,0),0)</f>
        <v>0</v>
      </c>
      <c r="DT56" s="304">
        <f>IFERROR(VLOOKUP($AO56,装备!$B:$Q,5,0),0)</f>
        <v>0</v>
      </c>
    </row>
    <row r="57" spans="1:124" hidden="1">
      <c r="A57" s="301">
        <f>未改造舰娘!$A53</f>
        <v>10005212</v>
      </c>
      <c r="B57" s="354" t="s">
        <v>204</v>
      </c>
      <c r="C57" s="323"/>
      <c r="D57" s="323">
        <f t="shared" si="0"/>
        <v>110</v>
      </c>
      <c r="E57" s="303">
        <f>未改造舰娘!$C53</f>
        <v>2</v>
      </c>
      <c r="F57" s="304" t="str">
        <f>未改造舰娘!$D53</f>
        <v>轻巡</v>
      </c>
      <c r="G57" s="304" t="str">
        <f>未改造舰娘!$E53</f>
        <v>中型</v>
      </c>
      <c r="H57" s="304" t="str">
        <f>未改造舰娘!$F53</f>
        <v>护卫舰</v>
      </c>
      <c r="I57" s="460">
        <f>未改造舰娘!$AR53</f>
        <v>3</v>
      </c>
      <c r="J57" s="304" t="str">
        <f>未改造舰娘!$G53</f>
        <v>英国</v>
      </c>
      <c r="K57" s="312">
        <f>未改造舰娘!$H53+(BV57+CI57+CV57+DI57)*$C$2</f>
        <v>24</v>
      </c>
      <c r="L57" s="304">
        <f>未改造舰娘!$I53</f>
        <v>0</v>
      </c>
      <c r="M57" s="304">
        <f>未改造舰娘!$J53</f>
        <v>1</v>
      </c>
      <c r="N57" s="518">
        <f>未改造舰娘!$K53</f>
        <v>2</v>
      </c>
      <c r="O57" s="304">
        <f>未改造舰娘!$L53+((CE57+CR57+DE57+DR57)*$C$2)</f>
        <v>15</v>
      </c>
      <c r="P57" s="304" t="str">
        <f>IF($C$2=1,(IF(ISERROR(FIND("超长",未改造舰娘!$M53&amp;CC57&amp;CP57&amp;DC57&amp;DP57,1)),IF(ISERROR(FIND("长",未改造舰娘!$M53&amp;CC57&amp;CP57&amp;DC57&amp;DP57,1)),IF(ISERROR(FIND("中",未改造舰娘!$M53&amp;CC57&amp;CP57&amp;DC57&amp;DP57,1)),IF(ISERROR(FIND("短",未改造舰娘!$M53&amp;CC57&amp;CP57&amp;DC57&amp;DP57,1)),IF(ISERROR(FIND("无",未改造舰娘!$M53&amp;CC57&amp;CP57&amp;DC57&amp;DP57,1)),0,"无"),"短"),"中"),"长"),"超长")),未改造舰娘!$M53)</f>
        <v>中</v>
      </c>
      <c r="Q57" s="303">
        <f>未改造舰娘!$N53</f>
        <v>32</v>
      </c>
      <c r="R57" s="304">
        <f>(未改造舰娘!$P53)+(未改造舰娘!$Q53)*$C$3+((BW57+CJ57+CW57+DJ57)*$C$2)</f>
        <v>42</v>
      </c>
      <c r="S57" s="304">
        <f>(未改造舰娘!$R53)+(未改造舰娘!$S53)*$C$3+((BY57+CL57+CY57+DL57)*$C$2)</f>
        <v>50</v>
      </c>
      <c r="T57" s="304">
        <f>(未改造舰娘!$T53)+(未改造舰娘!$U53)*$C$3+((BX57+CK57+CX57+DK57)*$C$2)</f>
        <v>34</v>
      </c>
      <c r="U57" s="304">
        <f>(未改造舰娘!$V53)+(未改造舰娘!$W53)*$C$3+((CG57+CT57+DG57+DT57)*$C$2)</f>
        <v>58</v>
      </c>
      <c r="V57" s="305">
        <f>INT((((未改造舰娘!$Y53)-(未改造舰娘!$X53))*(((IF(D57=0,C57,D57))-1)/99))+未改造舰娘!$X53)+((CB57+CO57+DB57+DO57)*$C$2)</f>
        <v>90</v>
      </c>
      <c r="W57" s="304">
        <f>INT((((未改造舰娘!$AA53)-(未改造舰娘!$Z53))*(((IF(D57=0,C57,D57))-1)/99))+未改造舰娘!$Z53)+((CD57+CQ57+DD57+DQ57)*$C$2)</f>
        <v>68</v>
      </c>
      <c r="X57" s="304">
        <f>INT((((未改造舰娘!$AC53)-(未改造舰娘!$AB53))*(((IF(D57=0,C57,D57))-1)/99))+未改造舰娘!$AB53)+((CA57+CN57+DA57+DN57)*$C$2)</f>
        <v>20</v>
      </c>
      <c r="Y57" s="303">
        <f>INT((((未改造舰娘!$AE53)-(未改造舰娘!$AD53))*(((IF(D57=0,C57,D57))-1)/99))+未改造舰娘!$AD53)+((BZ57+CM57+CZ57+DM57)*$C$2)</f>
        <v>72</v>
      </c>
      <c r="Z57" s="474">
        <f>IF(未改造舰娘!$AF53=0,"",未改造舰娘!$AF53)</f>
        <v>2</v>
      </c>
      <c r="AA57" s="304">
        <f>IF(未改造舰娘!$AG53="","",未改造舰娘!$AG53)</f>
        <v>2</v>
      </c>
      <c r="AB57" s="304">
        <f>IF(未改造舰娘!$AH53="","",未改造舰娘!$AH53)</f>
        <v>2</v>
      </c>
      <c r="AC57" s="304" t="str">
        <f>IF(未改造舰娘!$AI53="","",未改造舰娘!$AI53)</f>
        <v/>
      </c>
      <c r="AD57" s="304">
        <f>IF(未改造舰娘!$AJ53="","",未改造舰娘!$AJ53)</f>
        <v>6</v>
      </c>
      <c r="AE57" s="305">
        <f>IF(未改造舰娘!$AK53="","",未改造舰娘!$AK53)</f>
        <v>0</v>
      </c>
      <c r="AF57" s="304" t="str">
        <f>IF(未改造舰娘!$AL53="","",未改造舰娘!$AL53)</f>
        <v/>
      </c>
      <c r="AG57" s="304" t="str">
        <f>IF(未改造舰娘!$AM53="","",未改造舰娘!$AM53)</f>
        <v/>
      </c>
      <c r="AH57" s="304" t="str">
        <f>IF(未改造舰娘!$AN53="","",未改造舰娘!$AN53)</f>
        <v/>
      </c>
      <c r="AI57" s="304" t="str">
        <f>IF(未改造舰娘!$AO53="","",未改造舰娘!$AO53)</f>
        <v/>
      </c>
      <c r="AJ57" s="304" t="str">
        <f>IF(未改造舰娘!$AP53="","",未改造舰娘!$AP53)</f>
        <v/>
      </c>
      <c r="AK57" s="303" t="str">
        <f>IF(未改造舰娘!$AQ53="","",未改造舰娘!$AQ53)</f>
        <v/>
      </c>
      <c r="AL57" s="306" t="str">
        <f>IF(未改造舰娘!$AS53="","",未改造舰娘!$AS53)</f>
        <v>E国双联6英寸炮</v>
      </c>
      <c r="AM57" s="306" t="str">
        <f>IF(未改造舰娘!$AT53="","",未改造舰娘!$AT53)</f>
        <v/>
      </c>
      <c r="AN57" s="306" t="str">
        <f>IF(未改造舰娘!$AU53="","",未改造舰娘!$AU53)</f>
        <v/>
      </c>
      <c r="AO57" s="306" t="str">
        <f>IF(未改造舰娘!$AV53="","",未改造舰娘!$AV53)</f>
        <v/>
      </c>
      <c r="AP57" s="307" t="str">
        <f>IF(未改造舰娘!$AW53="","",未改造舰娘!$AW53)</f>
        <v/>
      </c>
      <c r="AQ57" s="308" t="str">
        <f>IF(未改造舰娘!$AX53="","",未改造舰娘!$AX53)</f>
        <v/>
      </c>
      <c r="AR57" s="304">
        <f>IF(未改造舰娘!$AY53="","",未改造舰娘!$AY53)</f>
        <v>20</v>
      </c>
      <c r="AS57" s="304">
        <f>IF(未改造舰娘!$AZ53="","",未改造舰娘!$AZ53)</f>
        <v>30</v>
      </c>
      <c r="AT57" s="304">
        <f>IF(未改造舰娘!$BA53="","",未改造舰娘!$BA53)</f>
        <v>0.8</v>
      </c>
      <c r="AU57" s="304">
        <f>IF(未改造舰娘!$BB53="","",未改造舰娘!$BB53)</f>
        <v>1.5</v>
      </c>
      <c r="AV57" s="305">
        <f>IF((未改造舰娘!$BG53+未改造舰娘!$BK53*$C$4)=0,"",(未改造舰娘!$BG53+未改造舰娘!$BK53*$C$4))</f>
        <v>5</v>
      </c>
      <c r="AW57" s="304">
        <f>IF((未改造舰娘!$BH53+未改造舰娘!$BL53*$C$4)=0,"",(未改造舰娘!$BH53+未改造舰娘!$BL53*$C$4))</f>
        <v>11</v>
      </c>
      <c r="AX57" s="304">
        <f>IF((未改造舰娘!$BI53+未改造舰娘!$BM53*$C$4)=0,"",(未改造舰娘!$BI53+未改造舰娘!$BM53*$C$4))</f>
        <v>9</v>
      </c>
      <c r="AY57" s="303" t="str">
        <f>IF((未改造舰娘!$BJ53+未改造舰娘!$BN53*$C$4)=0,"",(未改造舰娘!$BJ53+未改造舰娘!$BN53*$C$4))</f>
        <v/>
      </c>
      <c r="AZ57" s="500">
        <f>IF(未改造舰娘!BC53="","",未改造舰娘!BC53)</f>
        <v>12</v>
      </c>
      <c r="BA57" s="500">
        <f>IF(未改造舰娘!BD53="","",未改造舰娘!BD53)</f>
        <v>10</v>
      </c>
      <c r="BB57" s="500">
        <f>IF(未改造舰娘!BE53="","",未改造舰娘!BE53)</f>
        <v>7</v>
      </c>
      <c r="BC57" s="498">
        <f>IF(未改造舰娘!BF53="","",未改造舰娘!BF53)</f>
        <v>14</v>
      </c>
      <c r="BD57" s="125" t="s">
        <v>1299</v>
      </c>
      <c r="BE57" s="506">
        <v>4.5138888888888888E-2</v>
      </c>
      <c r="BF57" s="306" t="str">
        <f>IF(未改造舰娘!$BQ53="","",未改造舰娘!$BQ53)</f>
        <v>2-1-CEF,2-2-EFGH,2-3-ABCDEGHJ,2-4-ABCDEGHIJL,3-1-ABDFGHI,3-2-ABCDEG,3-3-ABCDEFGHJK,3-4-ABCDGHIJ,4-1-ABCDEFIJ,4-2-ABCDFGHIJ,4-3-ABCEFGH,4-4-ABCDEHIKL,5-1-ABCDEFGH,5-2-ABCDEFGHIJ,5-3-ABCEFGH,5-4-ABCDEGH,5-5-ABCDEFGHI,6-3-ABCDEFHJ,6-4-ABCDEFGHIKL,7-1-ABCDFGHIJKLMN,7-2-ABDEFGHJKLM,7-3-ABCDEFGHIKLN,7-4-ABCDEFIJKLM,7-5-ABCDEFGHIJKLMOQ,8-1-ABCDEFGHIJKL,8-3-ABCDEFGHIJKL</v>
      </c>
      <c r="BG57" s="306" t="str">
        <f>IF(未改造舰娘!$BR53="","",未改造舰娘!$BR53)</f>
        <v>极地奏鸣曲 Ex-1-ABCDEFGHIJKABCDEFGHIJKLM,Ex-1-1-ABCDEFIJ,Ex-1-2-ABCDEHIKL,Ex-2-1-ABCDEFGHIJDEFGH,Ex-2-2-ABEFGHABCDEGHJK,Ex-2-3-ABCDEFGHIABCDEGHIJL,Ex-3-ABCDEFGHIJKLMOPQABDEFGHIJKLMNO,Ex-3-3-ABCDEFHJACDHIJ,Ex-3-4-ABCDEFGHIKL,Ex-4-1-ABCDFGHIJKLMN,Ex-4-2-ABDEFGHKLMABCDEFGHIJKL,Ex-4-3-ABCDEFGHIKLN,Ex-4-4-ABCDEFIJKLMABCDEFGHIJKL,Ex-4-5-ABCDEFGHIJKLMOQ,Ex-3-1-ABDFGHI,Ex-3-2-ABCDEGHJK；女武神行动 Ex-1-ABDEF,Ex-2-ABCDEFGHIJKL,Ex-3-ABCDEGHIJKLM,Ex-4-ABCDEFGHJKMNOP,Ex-5-ABCDEFG,Ex-6-BCDEFHI,Ex-8-ABCDEFGHJKMNOP；未命名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Ex-1-ABCFGH,Ex-2-ADEFGHJKLM,Ex-6-ABCDFGHJKLMNOQ,Ex-7-ABCDEFGHJLNPRSU；三周年活动 Ex-1-ABCDFGHIJK,Ex-3-ABCDFGHIJKLM</v>
      </c>
      <c r="BH57" s="306"/>
      <c r="BU57" s="304">
        <f>IFERROR(VLOOKUP(AL57,装备!$B:$C,2,0),0)</f>
        <v>2</v>
      </c>
      <c r="BV57" s="304">
        <f>IFERROR(VLOOKUP($AL57,装备!$B:$Q,5,0),0)</f>
        <v>0</v>
      </c>
      <c r="BW57" s="304">
        <f>IFERROR(VLOOKUP($AL57,装备!$B:$Q,6,0),0)</f>
        <v>5</v>
      </c>
      <c r="BX57" s="304">
        <f>IFERROR(VLOOKUP($AL57,装备!$B:$Q,7,0),0)</f>
        <v>0</v>
      </c>
      <c r="BY57" s="304">
        <f>IFERROR(VLOOKUP($AL57,装备!$B:$Q,8,0),0)</f>
        <v>0</v>
      </c>
      <c r="BZ57" s="304">
        <f>IFERROR(VLOOKUP($AL57,装备!$B:$Q,9,0),0)</f>
        <v>0</v>
      </c>
      <c r="CA57" s="304">
        <f>IFERROR(VLOOKUP($AL57,装备!$B:$Q,10,0),0)</f>
        <v>0</v>
      </c>
      <c r="CB57" s="304">
        <f>IFERROR(VLOOKUP($AL57,装备!$B:$Q,11,0),0)</f>
        <v>0</v>
      </c>
      <c r="CC57" s="304" t="str">
        <f>IFERROR(VLOOKUP($AL57,装备!$B:$Q,12,0),0)</f>
        <v>中</v>
      </c>
      <c r="CD57" s="304">
        <f>IFERROR(VLOOKUP($AL57,装备!$B:$Q,13,0),0)</f>
        <v>0</v>
      </c>
      <c r="CE57" s="304">
        <f>IFERROR(VLOOKUP($AL57,装备!$B:$Q,14,0),0)</f>
        <v>0</v>
      </c>
      <c r="CF57" s="304">
        <f>IFERROR(VLOOKUP($AL57,装备!$B:$Q,16,0),0)</f>
        <v>1</v>
      </c>
      <c r="CG57" s="304">
        <f>IFERROR(VLOOKUP($AL57,装备!$B:$Q,5,0),0)</f>
        <v>0</v>
      </c>
      <c r="CH57" s="304">
        <f>IFERROR(VLOOKUP(AM57,装备!$B:$C,2,0),0)</f>
        <v>0</v>
      </c>
      <c r="CI57" s="304">
        <f>IFERROR(VLOOKUP($AM57,装备!$B:$Q,5,0),0)</f>
        <v>0</v>
      </c>
      <c r="CJ57" s="304">
        <f>IFERROR(VLOOKUP($AM57,装备!$B:$Q,6,0),0)</f>
        <v>0</v>
      </c>
      <c r="CK57" s="304">
        <f>IFERROR(VLOOKUP($AM57,装备!$B:$Q,7,0),0)</f>
        <v>0</v>
      </c>
      <c r="CL57" s="304">
        <f>IFERROR(VLOOKUP($AM57,装备!$B:$Q,8,0),0)</f>
        <v>0</v>
      </c>
      <c r="CM57" s="304">
        <f>IFERROR(VLOOKUP($AM57,装备!$B:$Q,9,0),0)</f>
        <v>0</v>
      </c>
      <c r="CN57" s="304">
        <f>IFERROR(VLOOKUP($AM57,装备!$B:$Q,10,0),0)</f>
        <v>0</v>
      </c>
      <c r="CO57" s="304">
        <f>IFERROR(VLOOKUP($AM57,装备!$B:$Q,11,0),0)</f>
        <v>0</v>
      </c>
      <c r="CP57" s="304">
        <f>IFERROR(VLOOKUP($AM57,装备!$B:$Q,12,0),0)</f>
        <v>0</v>
      </c>
      <c r="CQ57" s="304">
        <f>IFERROR(VLOOKUP($AM57,装备!$B:$Q,13,0),0)</f>
        <v>0</v>
      </c>
      <c r="CR57" s="304">
        <f>IFERROR(VLOOKUP($AM57,装备!$B:$Q,14,0),0)</f>
        <v>0</v>
      </c>
      <c r="CS57" s="304">
        <f>IFERROR(VLOOKUP($AM57,装备!$B:$Q,16,0),0)</f>
        <v>0</v>
      </c>
      <c r="CT57" s="304">
        <f>IFERROR(VLOOKUP($AM57,装备!$B:$Q,5,0),0)</f>
        <v>0</v>
      </c>
      <c r="CU57" s="304">
        <f>IFERROR(VLOOKUP(AN57,装备!$B:$C,2,0),0)</f>
        <v>0</v>
      </c>
      <c r="CV57" s="304">
        <f>IFERROR(VLOOKUP($AN57,装备!$B:$Q,5,0),0)</f>
        <v>0</v>
      </c>
      <c r="CW57" s="304">
        <f>IFERROR(VLOOKUP($AN57,装备!$B:$Q,6,0),0)</f>
        <v>0</v>
      </c>
      <c r="CX57" s="304">
        <f>IFERROR(VLOOKUP($AN57,装备!$B:$Q,7,0),0)</f>
        <v>0</v>
      </c>
      <c r="CY57" s="304">
        <f>IFERROR(VLOOKUP($AN57,装备!$B:$Q,8,0),0)</f>
        <v>0</v>
      </c>
      <c r="CZ57" s="304">
        <f>IFERROR(VLOOKUP($AN57,装备!$B:$Q,9,0),0)</f>
        <v>0</v>
      </c>
      <c r="DA57" s="304">
        <f>IFERROR(VLOOKUP($AN57,装备!$B:$Q,10,0),0)</f>
        <v>0</v>
      </c>
      <c r="DB57" s="304">
        <f>IFERROR(VLOOKUP($AN57,装备!$B:$Q,11,0),0)</f>
        <v>0</v>
      </c>
      <c r="DC57" s="304">
        <f>IFERROR(VLOOKUP($AN57,装备!$B:$Q,12,0),0)</f>
        <v>0</v>
      </c>
      <c r="DD57" s="304">
        <f>IFERROR(VLOOKUP($AN57,装备!$B:$Q,13,0),0)</f>
        <v>0</v>
      </c>
      <c r="DE57" s="304">
        <f>IFERROR(VLOOKUP($AN57,装备!$B:$Q,14,0),0)</f>
        <v>0</v>
      </c>
      <c r="DF57" s="304">
        <f>IFERROR(VLOOKUP($AN57,装备!$B:$Q,16,0),0)</f>
        <v>0</v>
      </c>
      <c r="DG57" s="304">
        <f>IFERROR(VLOOKUP($AN57,装备!$B:$Q,5,0),0)</f>
        <v>0</v>
      </c>
      <c r="DH57" s="304">
        <f>IFERROR(VLOOKUP(AO57,装备!$B:$C,2,0),0)</f>
        <v>0</v>
      </c>
      <c r="DI57" s="304">
        <f>IFERROR(VLOOKUP($AO57,装备!$B:$Q,5,0),0)</f>
        <v>0</v>
      </c>
      <c r="DJ57" s="304">
        <f>IFERROR(VLOOKUP($AO57,装备!$B:$Q,6,0),0)</f>
        <v>0</v>
      </c>
      <c r="DK57" s="304">
        <f>IFERROR(VLOOKUP($AO57,装备!$B:$Q,7,0),0)</f>
        <v>0</v>
      </c>
      <c r="DL57" s="304">
        <f>IFERROR(VLOOKUP($AO57,装备!$B:$Q,8,0),0)</f>
        <v>0</v>
      </c>
      <c r="DM57" s="304">
        <f>IFERROR(VLOOKUP($AO57,装备!$B:$Q,9,0),0)</f>
        <v>0</v>
      </c>
      <c r="DN57" s="304">
        <f>IFERROR(VLOOKUP($AO57,装备!$B:$Q,10,0),0)</f>
        <v>0</v>
      </c>
      <c r="DO57" s="304">
        <f>IFERROR(VLOOKUP($AO57,装备!$B:$Q,11,0),0)</f>
        <v>0</v>
      </c>
      <c r="DP57" s="304">
        <f>IFERROR(VLOOKUP($AO57,装备!$B:$Q,12,0),0)</f>
        <v>0</v>
      </c>
      <c r="DQ57" s="304">
        <f>IFERROR(VLOOKUP($AO57,装备!$B:$Q,13,0),0)</f>
        <v>0</v>
      </c>
      <c r="DR57" s="304">
        <f>IFERROR(VLOOKUP($AO57,装备!$B:$Q,14,0),0)</f>
        <v>0</v>
      </c>
      <c r="DS57" s="304">
        <f>IFERROR(VLOOKUP($AO57,装备!$B:$Q,16,0),0)</f>
        <v>0</v>
      </c>
      <c r="DT57" s="304">
        <f>IFERROR(VLOOKUP($AO57,装备!$B:$Q,5,0),0)</f>
        <v>0</v>
      </c>
    </row>
    <row r="58" spans="1:124" hidden="1">
      <c r="A58" s="301">
        <f>未改造舰娘!$A54</f>
        <v>10005312</v>
      </c>
      <c r="B58" s="354" t="s">
        <v>205</v>
      </c>
      <c r="C58" s="323"/>
      <c r="D58" s="323">
        <f t="shared" si="0"/>
        <v>110</v>
      </c>
      <c r="E58" s="303">
        <f>未改造舰娘!$C54</f>
        <v>2</v>
      </c>
      <c r="F58" s="304" t="str">
        <f>未改造舰娘!$D54</f>
        <v>轻巡</v>
      </c>
      <c r="G58" s="304" t="str">
        <f>未改造舰娘!$E54</f>
        <v>中型</v>
      </c>
      <c r="H58" s="304" t="str">
        <f>未改造舰娘!$F54</f>
        <v>护卫舰</v>
      </c>
      <c r="I58" s="460">
        <f>未改造舰娘!$AR54</f>
        <v>3</v>
      </c>
      <c r="J58" s="304" t="str">
        <f>未改造舰娘!$G54</f>
        <v>英国</v>
      </c>
      <c r="K58" s="312">
        <f>未改造舰娘!$H54+(BV58+CI58+CV58+DI58)*$C$2</f>
        <v>24</v>
      </c>
      <c r="L58" s="304">
        <f>未改造舰娘!$I54</f>
        <v>0</v>
      </c>
      <c r="M58" s="304">
        <f>未改造舰娘!$J54</f>
        <v>1</v>
      </c>
      <c r="N58" s="518">
        <f>未改造舰娘!$K54</f>
        <v>2</v>
      </c>
      <c r="O58" s="304">
        <f>未改造舰娘!$L54+((CE58+CR58+DE58+DR58)*$C$2)</f>
        <v>15</v>
      </c>
      <c r="P58" s="304" t="str">
        <f>IF($C$2=1,(IF(ISERROR(FIND("超长",未改造舰娘!$M54&amp;CC58&amp;CP58&amp;DC58&amp;DP58,1)),IF(ISERROR(FIND("长",未改造舰娘!$M54&amp;CC58&amp;CP58&amp;DC58&amp;DP58,1)),IF(ISERROR(FIND("中",未改造舰娘!$M54&amp;CC58&amp;CP58&amp;DC58&amp;DP58,1)),IF(ISERROR(FIND("短",未改造舰娘!$M54&amp;CC58&amp;CP58&amp;DC58&amp;DP58,1)),IF(ISERROR(FIND("无",未改造舰娘!$M54&amp;CC58&amp;CP58&amp;DC58&amp;DP58,1)),0,"无"),"短"),"中"),"长"),"超长")),未改造舰娘!$M54)</f>
        <v>中</v>
      </c>
      <c r="Q58" s="303">
        <f>未改造舰娘!$N54</f>
        <v>32</v>
      </c>
      <c r="R58" s="304">
        <f>(未改造舰娘!$P54)+(未改造舰娘!$Q54)*$C$3+((BW58+CJ58+CW58+DJ58)*$C$2)</f>
        <v>42</v>
      </c>
      <c r="S58" s="304">
        <f>(未改造舰娘!$R54)+(未改造舰娘!$S54)*$C$3+((BY58+CL58+CY58+DL58)*$C$2)</f>
        <v>50</v>
      </c>
      <c r="T58" s="304">
        <f>(未改造舰娘!$T54)+(未改造舰娘!$U54)*$C$3+((BX58+CK58+CX58+DK58)*$C$2)</f>
        <v>35</v>
      </c>
      <c r="U58" s="304">
        <f>(未改造舰娘!$V54)+(未改造舰娘!$W54)*$C$3+((CG58+CT58+DG58+DT58)*$C$2)</f>
        <v>58</v>
      </c>
      <c r="V58" s="305">
        <f>INT((((未改造舰娘!$Y54)-(未改造舰娘!$X54))*(((IF(D58=0,C58,D58))-1)/99))+未改造舰娘!$X54)+((CB58+CO58+DB58+DO58)*$C$2)</f>
        <v>90</v>
      </c>
      <c r="W58" s="304">
        <f>INT((((未改造舰娘!$AA54)-(未改造舰娘!$Z54))*(((IF(D58=0,C58,D58))-1)/99))+未改造舰娘!$Z54)+((CD58+CQ58+DD58+DQ58)*$C$2)</f>
        <v>68</v>
      </c>
      <c r="X58" s="304">
        <f>INT((((未改造舰娘!$AC54)-(未改造舰娘!$AB54))*(((IF(D58=0,C58,D58))-1)/99))+未改造舰娘!$AB54)+((CA58+CN58+DA58+DN58)*$C$2)</f>
        <v>20</v>
      </c>
      <c r="Y58" s="303">
        <f>INT((((未改造舰娘!$AE54)-(未改造舰娘!$AD54))*(((IF(D58=0,C58,D58))-1)/99))+未改造舰娘!$AD54)+((BZ58+CM58+CZ58+DM58)*$C$2)</f>
        <v>72</v>
      </c>
      <c r="Z58" s="474">
        <f>IF(未改造舰娘!$AF54=0,"",未改造舰娘!$AF54)</f>
        <v>2</v>
      </c>
      <c r="AA58" s="304">
        <f>IF(未改造舰娘!$AG54="","",未改造舰娘!$AG54)</f>
        <v>2</v>
      </c>
      <c r="AB58" s="304">
        <f>IF(未改造舰娘!$AH54="","",未改造舰娘!$AH54)</f>
        <v>2</v>
      </c>
      <c r="AC58" s="304" t="str">
        <f>IF(未改造舰娘!$AI54="","",未改造舰娘!$AI54)</f>
        <v/>
      </c>
      <c r="AD58" s="304">
        <f>IF(未改造舰娘!$AJ54="","",未改造舰娘!$AJ54)</f>
        <v>6</v>
      </c>
      <c r="AE58" s="305">
        <f>IF(未改造舰娘!$AK54="","",未改造舰娘!$AK54)</f>
        <v>0</v>
      </c>
      <c r="AF58" s="304" t="str">
        <f>IF(未改造舰娘!$AL54="","",未改造舰娘!$AL54)</f>
        <v/>
      </c>
      <c r="AG58" s="304" t="str">
        <f>IF(未改造舰娘!$AM54="","",未改造舰娘!$AM54)</f>
        <v/>
      </c>
      <c r="AH58" s="304" t="str">
        <f>IF(未改造舰娘!$AN54="","",未改造舰娘!$AN54)</f>
        <v/>
      </c>
      <c r="AI58" s="304" t="str">
        <f>IF(未改造舰娘!$AO54="","",未改造舰娘!$AO54)</f>
        <v/>
      </c>
      <c r="AJ58" s="304" t="str">
        <f>IF(未改造舰娘!$AP54="","",未改造舰娘!$AP54)</f>
        <v/>
      </c>
      <c r="AK58" s="303" t="str">
        <f>IF(未改造舰娘!$AQ54="","",未改造舰娘!$AQ54)</f>
        <v/>
      </c>
      <c r="AL58" s="306" t="str">
        <f>IF(未改造舰娘!$AS54="","",未改造舰娘!$AS54)</f>
        <v>E国双联6英寸炮</v>
      </c>
      <c r="AM58" s="306" t="str">
        <f>IF(未改造舰娘!$AT54="","",未改造舰娘!$AT54)</f>
        <v/>
      </c>
      <c r="AN58" s="306" t="str">
        <f>IF(未改造舰娘!$AU54="","",未改造舰娘!$AU54)</f>
        <v/>
      </c>
      <c r="AO58" s="306" t="str">
        <f>IF(未改造舰娘!$AV54="","",未改造舰娘!$AV54)</f>
        <v/>
      </c>
      <c r="AP58" s="307" t="str">
        <f>IF(未改造舰娘!$AW54="","",未改造舰娘!$AW54)</f>
        <v/>
      </c>
      <c r="AQ58" s="308" t="str">
        <f>IF(未改造舰娘!$AX54="","",未改造舰娘!$AX54)</f>
        <v/>
      </c>
      <c r="AR58" s="304">
        <f>IF(未改造舰娘!$AY54="","",未改造舰娘!$AY54)</f>
        <v>20</v>
      </c>
      <c r="AS58" s="304">
        <f>IF(未改造舰娘!$AZ54="","",未改造舰娘!$AZ54)</f>
        <v>30</v>
      </c>
      <c r="AT58" s="304">
        <f>IF(未改造舰娘!$BA54="","",未改造舰娘!$BA54)</f>
        <v>0.8</v>
      </c>
      <c r="AU58" s="304">
        <f>IF(未改造舰娘!$BB54="","",未改造舰娘!$BB54)</f>
        <v>1.5</v>
      </c>
      <c r="AV58" s="305">
        <f>IF((未改造舰娘!$BG54+未改造舰娘!$BK54*$C$4)=0,"",(未改造舰娘!$BG54+未改造舰娘!$BK54*$C$4))</f>
        <v>5</v>
      </c>
      <c r="AW58" s="304">
        <f>IF((未改造舰娘!$BH54+未改造舰娘!$BL54*$C$4)=0,"",(未改造舰娘!$BH54+未改造舰娘!$BL54*$C$4))</f>
        <v>11</v>
      </c>
      <c r="AX58" s="304">
        <f>IF((未改造舰娘!$BI54+未改造舰娘!$BM54*$C$4)=0,"",(未改造舰娘!$BI54+未改造舰娘!$BM54*$C$4))</f>
        <v>9</v>
      </c>
      <c r="AY58" s="303" t="str">
        <f>IF((未改造舰娘!$BJ54+未改造舰娘!$BN54*$C$4)=0,"",(未改造舰娘!$BJ54+未改造舰娘!$BN54*$C$4))</f>
        <v/>
      </c>
      <c r="AZ58" s="500">
        <f>IF(未改造舰娘!BC54="","",未改造舰娘!BC54)</f>
        <v>12</v>
      </c>
      <c r="BA58" s="500">
        <f>IF(未改造舰娘!BD54="","",未改造舰娘!BD54)</f>
        <v>10</v>
      </c>
      <c r="BB58" s="500">
        <f>IF(未改造舰娘!BE54="","",未改造舰娘!BE54)</f>
        <v>8</v>
      </c>
      <c r="BC58" s="498">
        <f>IF(未改造舰娘!BF54="","",未改造舰娘!BF54)</f>
        <v>14</v>
      </c>
      <c r="BD58" s="125" t="s">
        <v>1300</v>
      </c>
      <c r="BE58" s="506">
        <v>4.5138888888888888E-2</v>
      </c>
      <c r="BF58" s="306" t="str">
        <f>IF(未改造舰娘!$BQ54="","",未改造舰娘!$BQ54)</f>
        <v>2-1-CEF,2-2-EFGH,2-3-ABCDEGHJ,2-4-ABCDEGHIJL,3-1-ABDFGHI,3-2-ABCDEG,3-3-ABCDEFGHJK,3-4-ABCDGHIJ,4-1-ABCDEFIJ,4-2-ABCDFGHIJ,4-3-ABCEFGH,4-4-ABCDEHIKL,5-1-ABCDEFGH,5-2-ABCDEFGHIJ,5-3-ABCEFGH,5-4-ABCDEGH,5-5-ABCDEFGHI,6-3-ABCDEFHJ,6-4-ABCDEFGHIKL,7-1-ABCDFGHIJKLMN,8-1-ABCDEFGHIJKL,8-3-ABCDEFGHIJKL</v>
      </c>
      <c r="BG58" s="306" t="str">
        <f>IF(未改造舰娘!$BR54="","",未改造舰娘!$BR54)</f>
        <v>极地奏鸣曲 Ex-1-1-ABCDEFIJ,Ex-1-2-ABCDEHIKL,Ex-2-ABCDEFGHIJKLMNABCDEFGHIJKLMNO,Ex-2-1-ABCDEFGHIJDEGH,Ex-2-2-ABCEFGHABDEGHJK,Ex-2-3-ABCDEFGHIABCDEGHIJL,Ex-3-ABCDEFGHIJKLMOPQ,Ex-3-3-ABCDEHJACDHIJ,Ex-3-4-ABCDEFGHIKL,Ex-4-1-ABCDFGHIJKLMN,Ex-1-ABCDEFGHIJKLM,Ex-3-1-ABDFGHI,Ex-3-2-ABCDEFGHJK,Ex-4-2-ABCDEFGHIJKL；女武神行动 Ex-1-ABDEF,Ex-2-ABCDEFGHIJKL,Ex-3-ABCDEGHIJKLM,Ex-4-ABCDEGHJKMNOP,Ex-5-ABCDEF,Ex-6-BCDEFHI,Ex-7-ABCDEGHIJKLM；未命名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Ex-1-ABCFGHI,Ex-2-ADEFGHJKM,Ex-3-ABDEFGHIJKM,Ex-3.5-ABCDEGIJL,Ex-5-ABCDEFGJLMP,Ex-6-ABCDFGHJKLMNOQ；三周年活动 Ex-1-ABCDFGHIJK,Ex-3-ABCDFGHIJKLM,Ex-5-ABCDEFHIJKLMNOQ,Ex-6-ABCDFGHIJK,Ex-10-ABCDEFHIJKLMNOQ</v>
      </c>
      <c r="BH58" s="306"/>
      <c r="BU58" s="304">
        <f>IFERROR(VLOOKUP(AL58,装备!$B:$C,2,0),0)</f>
        <v>2</v>
      </c>
      <c r="BV58" s="304">
        <f>IFERROR(VLOOKUP($AL58,装备!$B:$Q,5,0),0)</f>
        <v>0</v>
      </c>
      <c r="BW58" s="304">
        <f>IFERROR(VLOOKUP($AL58,装备!$B:$Q,6,0),0)</f>
        <v>5</v>
      </c>
      <c r="BX58" s="304">
        <f>IFERROR(VLOOKUP($AL58,装备!$B:$Q,7,0),0)</f>
        <v>0</v>
      </c>
      <c r="BY58" s="304">
        <f>IFERROR(VLOOKUP($AL58,装备!$B:$Q,8,0),0)</f>
        <v>0</v>
      </c>
      <c r="BZ58" s="304">
        <f>IFERROR(VLOOKUP($AL58,装备!$B:$Q,9,0),0)</f>
        <v>0</v>
      </c>
      <c r="CA58" s="304">
        <f>IFERROR(VLOOKUP($AL58,装备!$B:$Q,10,0),0)</f>
        <v>0</v>
      </c>
      <c r="CB58" s="304">
        <f>IFERROR(VLOOKUP($AL58,装备!$B:$Q,11,0),0)</f>
        <v>0</v>
      </c>
      <c r="CC58" s="304" t="str">
        <f>IFERROR(VLOOKUP($AL58,装备!$B:$Q,12,0),0)</f>
        <v>中</v>
      </c>
      <c r="CD58" s="304">
        <f>IFERROR(VLOOKUP($AL58,装备!$B:$Q,13,0),0)</f>
        <v>0</v>
      </c>
      <c r="CE58" s="304">
        <f>IFERROR(VLOOKUP($AL58,装备!$B:$Q,14,0),0)</f>
        <v>0</v>
      </c>
      <c r="CF58" s="304">
        <f>IFERROR(VLOOKUP($AL58,装备!$B:$Q,16,0),0)</f>
        <v>1</v>
      </c>
      <c r="CG58" s="304">
        <f>IFERROR(VLOOKUP($AL58,装备!$B:$Q,5,0),0)</f>
        <v>0</v>
      </c>
      <c r="CH58" s="304">
        <f>IFERROR(VLOOKUP(AM58,装备!$B:$C,2,0),0)</f>
        <v>0</v>
      </c>
      <c r="CI58" s="304">
        <f>IFERROR(VLOOKUP($AM58,装备!$B:$Q,5,0),0)</f>
        <v>0</v>
      </c>
      <c r="CJ58" s="304">
        <f>IFERROR(VLOOKUP($AM58,装备!$B:$Q,6,0),0)</f>
        <v>0</v>
      </c>
      <c r="CK58" s="304">
        <f>IFERROR(VLOOKUP($AM58,装备!$B:$Q,7,0),0)</f>
        <v>0</v>
      </c>
      <c r="CL58" s="304">
        <f>IFERROR(VLOOKUP($AM58,装备!$B:$Q,8,0),0)</f>
        <v>0</v>
      </c>
      <c r="CM58" s="304">
        <f>IFERROR(VLOOKUP($AM58,装备!$B:$Q,9,0),0)</f>
        <v>0</v>
      </c>
      <c r="CN58" s="304">
        <f>IFERROR(VLOOKUP($AM58,装备!$B:$Q,10,0),0)</f>
        <v>0</v>
      </c>
      <c r="CO58" s="304">
        <f>IFERROR(VLOOKUP($AM58,装备!$B:$Q,11,0),0)</f>
        <v>0</v>
      </c>
      <c r="CP58" s="304">
        <f>IFERROR(VLOOKUP($AM58,装备!$B:$Q,12,0),0)</f>
        <v>0</v>
      </c>
      <c r="CQ58" s="304">
        <f>IFERROR(VLOOKUP($AM58,装备!$B:$Q,13,0),0)</f>
        <v>0</v>
      </c>
      <c r="CR58" s="304">
        <f>IFERROR(VLOOKUP($AM58,装备!$B:$Q,14,0),0)</f>
        <v>0</v>
      </c>
      <c r="CS58" s="304">
        <f>IFERROR(VLOOKUP($AM58,装备!$B:$Q,16,0),0)</f>
        <v>0</v>
      </c>
      <c r="CT58" s="304">
        <f>IFERROR(VLOOKUP($AM58,装备!$B:$Q,5,0),0)</f>
        <v>0</v>
      </c>
      <c r="CU58" s="304">
        <f>IFERROR(VLOOKUP(AN58,装备!$B:$C,2,0),0)</f>
        <v>0</v>
      </c>
      <c r="CV58" s="304">
        <f>IFERROR(VLOOKUP($AN58,装备!$B:$Q,5,0),0)</f>
        <v>0</v>
      </c>
      <c r="CW58" s="304">
        <f>IFERROR(VLOOKUP($AN58,装备!$B:$Q,6,0),0)</f>
        <v>0</v>
      </c>
      <c r="CX58" s="304">
        <f>IFERROR(VLOOKUP($AN58,装备!$B:$Q,7,0),0)</f>
        <v>0</v>
      </c>
      <c r="CY58" s="304">
        <f>IFERROR(VLOOKUP($AN58,装备!$B:$Q,8,0),0)</f>
        <v>0</v>
      </c>
      <c r="CZ58" s="304">
        <f>IFERROR(VLOOKUP($AN58,装备!$B:$Q,9,0),0)</f>
        <v>0</v>
      </c>
      <c r="DA58" s="304">
        <f>IFERROR(VLOOKUP($AN58,装备!$B:$Q,10,0),0)</f>
        <v>0</v>
      </c>
      <c r="DB58" s="304">
        <f>IFERROR(VLOOKUP($AN58,装备!$B:$Q,11,0),0)</f>
        <v>0</v>
      </c>
      <c r="DC58" s="304">
        <f>IFERROR(VLOOKUP($AN58,装备!$B:$Q,12,0),0)</f>
        <v>0</v>
      </c>
      <c r="DD58" s="304">
        <f>IFERROR(VLOOKUP($AN58,装备!$B:$Q,13,0),0)</f>
        <v>0</v>
      </c>
      <c r="DE58" s="304">
        <f>IFERROR(VLOOKUP($AN58,装备!$B:$Q,14,0),0)</f>
        <v>0</v>
      </c>
      <c r="DF58" s="304">
        <f>IFERROR(VLOOKUP($AN58,装备!$B:$Q,16,0),0)</f>
        <v>0</v>
      </c>
      <c r="DG58" s="304">
        <f>IFERROR(VLOOKUP($AN58,装备!$B:$Q,5,0),0)</f>
        <v>0</v>
      </c>
      <c r="DH58" s="304">
        <f>IFERROR(VLOOKUP(AO58,装备!$B:$C,2,0),0)</f>
        <v>0</v>
      </c>
      <c r="DI58" s="304">
        <f>IFERROR(VLOOKUP($AO58,装备!$B:$Q,5,0),0)</f>
        <v>0</v>
      </c>
      <c r="DJ58" s="304">
        <f>IFERROR(VLOOKUP($AO58,装备!$B:$Q,6,0),0)</f>
        <v>0</v>
      </c>
      <c r="DK58" s="304">
        <f>IFERROR(VLOOKUP($AO58,装备!$B:$Q,7,0),0)</f>
        <v>0</v>
      </c>
      <c r="DL58" s="304">
        <f>IFERROR(VLOOKUP($AO58,装备!$B:$Q,8,0),0)</f>
        <v>0</v>
      </c>
      <c r="DM58" s="304">
        <f>IFERROR(VLOOKUP($AO58,装备!$B:$Q,9,0),0)</f>
        <v>0</v>
      </c>
      <c r="DN58" s="304">
        <f>IFERROR(VLOOKUP($AO58,装备!$B:$Q,10,0),0)</f>
        <v>0</v>
      </c>
      <c r="DO58" s="304">
        <f>IFERROR(VLOOKUP($AO58,装备!$B:$Q,11,0),0)</f>
        <v>0</v>
      </c>
      <c r="DP58" s="304">
        <f>IFERROR(VLOOKUP($AO58,装备!$B:$Q,12,0),0)</f>
        <v>0</v>
      </c>
      <c r="DQ58" s="304">
        <f>IFERROR(VLOOKUP($AO58,装备!$B:$Q,13,0),0)</f>
        <v>0</v>
      </c>
      <c r="DR58" s="304">
        <f>IFERROR(VLOOKUP($AO58,装备!$B:$Q,14,0),0)</f>
        <v>0</v>
      </c>
      <c r="DS58" s="304">
        <f>IFERROR(VLOOKUP($AO58,装备!$B:$Q,16,0),0)</f>
        <v>0</v>
      </c>
      <c r="DT58" s="304">
        <f>IFERROR(VLOOKUP($AO58,装备!$B:$Q,5,0),0)</f>
        <v>0</v>
      </c>
    </row>
    <row r="59" spans="1:124" hidden="1">
      <c r="A59" s="301">
        <f>未改造舰娘!$A55</f>
        <v>10005412</v>
      </c>
      <c r="B59" s="354" t="s">
        <v>206</v>
      </c>
      <c r="C59" s="323"/>
      <c r="D59" s="323">
        <f t="shared" si="0"/>
        <v>110</v>
      </c>
      <c r="E59" s="303">
        <f>未改造舰娘!$C55</f>
        <v>3</v>
      </c>
      <c r="F59" s="304" t="str">
        <f>未改造舰娘!$D55</f>
        <v>轻巡</v>
      </c>
      <c r="G59" s="304" t="str">
        <f>未改造舰娘!$E55</f>
        <v>中型</v>
      </c>
      <c r="H59" s="304" t="str">
        <f>未改造舰娘!$F55</f>
        <v>护卫舰</v>
      </c>
      <c r="I59" s="460">
        <f>未改造舰娘!$AR55</f>
        <v>3</v>
      </c>
      <c r="J59" s="304" t="str">
        <f>未改造舰娘!$G55</f>
        <v>英国</v>
      </c>
      <c r="K59" s="312">
        <f>未改造舰娘!$H55+(BV59+CI59+CV59+DI59)*$C$2</f>
        <v>24</v>
      </c>
      <c r="L59" s="304">
        <f>未改造舰娘!$I55</f>
        <v>0</v>
      </c>
      <c r="M59" s="304">
        <f>未改造舰娘!$J55</f>
        <v>1</v>
      </c>
      <c r="N59" s="518">
        <f>未改造舰娘!$K55</f>
        <v>2</v>
      </c>
      <c r="O59" s="304">
        <f>未改造舰娘!$L55+((CE59+CR59+DE59+DR59)*$C$2)</f>
        <v>16</v>
      </c>
      <c r="P59" s="304" t="str">
        <f>IF($C$2=1,(IF(ISERROR(FIND("超长",未改造舰娘!$M55&amp;CC59&amp;CP59&amp;DC59&amp;DP59,1)),IF(ISERROR(FIND("长",未改造舰娘!$M55&amp;CC59&amp;CP59&amp;DC59&amp;DP59,1)),IF(ISERROR(FIND("中",未改造舰娘!$M55&amp;CC59&amp;CP59&amp;DC59&amp;DP59,1)),IF(ISERROR(FIND("短",未改造舰娘!$M55&amp;CC59&amp;CP59&amp;DC59&amp;DP59,1)),IF(ISERROR(FIND("无",未改造舰娘!$M55&amp;CC59&amp;CP59&amp;DC59&amp;DP59,1)),0,"无"),"短"),"中"),"长"),"超长")),未改造舰娘!$M55)</f>
        <v>中</v>
      </c>
      <c r="Q59" s="303">
        <f>未改造舰娘!$N55</f>
        <v>32</v>
      </c>
      <c r="R59" s="304">
        <f>(未改造舰娘!$P55)+(未改造舰娘!$Q55)*$C$3+((BW59+CJ59+CW59+DJ59)*$C$2)</f>
        <v>42</v>
      </c>
      <c r="S59" s="304">
        <f>(未改造舰娘!$R55)+(未改造舰娘!$S55)*$C$3+((BY59+CL59+CY59+DL59)*$C$2)</f>
        <v>50</v>
      </c>
      <c r="T59" s="304">
        <f>(未改造舰娘!$T55)+(未改造舰娘!$U55)*$C$3+((BX59+CK59+CX59+DK59)*$C$2)</f>
        <v>35</v>
      </c>
      <c r="U59" s="304">
        <f>(未改造舰娘!$V55)+(未改造舰娘!$W55)*$C$3+((CG59+CT59+DG59+DT59)*$C$2)</f>
        <v>58</v>
      </c>
      <c r="V59" s="305">
        <f>INT((((未改造舰娘!$Y55)-(未改造舰娘!$X55))*(((IF(D59=0,C59,D59))-1)/99))+未改造舰娘!$X55)+((CB59+CO59+DB59+DO59)*$C$2)</f>
        <v>90</v>
      </c>
      <c r="W59" s="304">
        <f>INT((((未改造舰娘!$AA55)-(未改造舰娘!$Z55))*(((IF(D59=0,C59,D59))-1)/99))+未改造舰娘!$Z55)+((CD59+CQ59+DD59+DQ59)*$C$2)</f>
        <v>68</v>
      </c>
      <c r="X59" s="304">
        <f>INT((((未改造舰娘!$AC55)-(未改造舰娘!$AB55))*(((IF(D59=0,C59,D59))-1)/99))+未改造舰娘!$AB55)+((CA59+CN59+DA59+DN59)*$C$2)</f>
        <v>20</v>
      </c>
      <c r="Y59" s="303">
        <f>INT((((未改造舰娘!$AE55)-(未改造舰娘!$AD55))*(((IF(D59=0,C59,D59))-1)/99))+未改造舰娘!$AD55)+((BZ59+CM59+CZ59+DM59)*$C$2)</f>
        <v>72</v>
      </c>
      <c r="Z59" s="474">
        <f>IF(未改造舰娘!$AF55=0,"",未改造舰娘!$AF55)</f>
        <v>2</v>
      </c>
      <c r="AA59" s="304">
        <f>IF(未改造舰娘!$AG55="","",未改造舰娘!$AG55)</f>
        <v>2</v>
      </c>
      <c r="AB59" s="304">
        <f>IF(未改造舰娘!$AH55="","",未改造舰娘!$AH55)</f>
        <v>2</v>
      </c>
      <c r="AC59" s="304" t="str">
        <f>IF(未改造舰娘!$AI55="","",未改造舰娘!$AI55)</f>
        <v/>
      </c>
      <c r="AD59" s="304">
        <f>IF(未改造舰娘!$AJ55="","",未改造舰娘!$AJ55)</f>
        <v>6</v>
      </c>
      <c r="AE59" s="305">
        <f>IF(未改造舰娘!$AK55="","",未改造舰娘!$AK55)</f>
        <v>49</v>
      </c>
      <c r="AF59" s="304">
        <f>IF(未改造舰娘!$AL55="","",未改造舰娘!$AL55)</f>
        <v>300</v>
      </c>
      <c r="AG59" s="304" t="str">
        <f>IF(未改造舰娘!$AM55="","",未改造舰娘!$AM55)</f>
        <v/>
      </c>
      <c r="AH59" s="304">
        <f>IF(未改造舰娘!$AN55="","",未改造舰娘!$AN55)</f>
        <v>500</v>
      </c>
      <c r="AI59" s="304" t="str">
        <f>IF(未改造舰娘!$AO55="","",未改造舰娘!$AO55)</f>
        <v/>
      </c>
      <c r="AJ59" s="304" t="str">
        <f>IF(未改造舰娘!$AP55="","",未改造舰娘!$AP55)</f>
        <v>巡洋核心</v>
      </c>
      <c r="AK59" s="303">
        <f>IF(未改造舰娘!$AQ55="","",未改造舰娘!$AQ55)</f>
        <v>4</v>
      </c>
      <c r="AL59" s="306" t="str">
        <f>IF(未改造舰娘!$AS55="","",未改造舰娘!$AS55)</f>
        <v>E国双联6英寸炮</v>
      </c>
      <c r="AM59" s="306" t="str">
        <f>IF(未改造舰娘!$AT55="","",未改造舰娘!$AT55)</f>
        <v/>
      </c>
      <c r="AN59" s="306" t="str">
        <f>IF(未改造舰娘!$AU55="","",未改造舰娘!$AU55)</f>
        <v/>
      </c>
      <c r="AO59" s="306" t="str">
        <f>IF(未改造舰娘!$AV55="","",未改造舰娘!$AV55)</f>
        <v/>
      </c>
      <c r="AP59" s="307" t="str">
        <f>IF(未改造舰娘!$AW55="","",未改造舰娘!$AW55)</f>
        <v/>
      </c>
      <c r="AQ59" s="308" t="str">
        <f>IF(未改造舰娘!$AX55="","",未改造舰娘!$AX55)</f>
        <v/>
      </c>
      <c r="AR59" s="304">
        <f>IF(未改造舰娘!$AY55="","",未改造舰娘!$AY55)</f>
        <v>20</v>
      </c>
      <c r="AS59" s="304">
        <f>IF(未改造舰娘!$AZ55="","",未改造舰娘!$AZ55)</f>
        <v>30</v>
      </c>
      <c r="AT59" s="304">
        <f>IF(未改造舰娘!$BA55="","",未改造舰娘!$BA55)</f>
        <v>0.8</v>
      </c>
      <c r="AU59" s="304">
        <f>IF(未改造舰娘!$BB55="","",未改造舰娘!$BB55)</f>
        <v>1.5</v>
      </c>
      <c r="AV59" s="305">
        <f>IF((未改造舰娘!$BG55+未改造舰娘!$BK55*$C$4)=0,"",(未改造舰娘!$BG55+未改造舰娘!$BK55*$C$4))</f>
        <v>10</v>
      </c>
      <c r="AW59" s="304">
        <f>IF((未改造舰娘!$BH55+未改造舰娘!$BL55*$C$4)=0,"",(未改造舰娘!$BH55+未改造舰娘!$BL55*$C$4))</f>
        <v>19</v>
      </c>
      <c r="AX59" s="304">
        <f>IF((未改造舰娘!$BI55+未改造舰娘!$BM55*$C$4)=0,"",(未改造舰娘!$BI55+未改造舰娘!$BM55*$C$4))</f>
        <v>14</v>
      </c>
      <c r="AY59" s="303" t="str">
        <f>IF((未改造舰娘!$BJ55+未改造舰娘!$BN55*$C$4)=0,"",(未改造舰娘!$BJ55+未改造舰娘!$BN55*$C$4))</f>
        <v/>
      </c>
      <c r="AZ59" s="500">
        <f>IF(未改造舰娘!BC55="","",未改造舰娘!BC55)</f>
        <v>12</v>
      </c>
      <c r="BA59" s="500">
        <f>IF(未改造舰娘!BD55="","",未改造舰娘!BD55)</f>
        <v>10</v>
      </c>
      <c r="BB59" s="500">
        <f>IF(未改造舰娘!BE55="","",未改造舰娘!BE55)</f>
        <v>8</v>
      </c>
      <c r="BC59" s="498">
        <f>IF(未改造舰娘!BF55="","",未改造舰娘!BF55)</f>
        <v>14</v>
      </c>
      <c r="BD59" s="125" t="s">
        <v>1301</v>
      </c>
      <c r="BE59" s="506">
        <v>4.5138888888888888E-2</v>
      </c>
      <c r="BF59" s="306" t="str">
        <f>IF(未改造舰娘!$BQ55="","",未改造舰娘!$BQ55)</f>
        <v>2-1-CEF,2-2-EFGH,2-3-ABCDEGHJ,2-4-ABCDEGHIJL,3-1-ABDFGHI,3-2-ABCDEG,3-3-ABCDEFGHJK,3-4-ABCDGHIJ,4-1-ABCDEFIJ,4-2-ABCDFGHIJ,4-3-ABCEFGH,4-4-ABCDEHIKL,5-1-ABCDEFGH,5-2-ABCDEFGHIJ,5-3-ABCEFGH,5-4-ABCDEGH,5-5-ABCDEFGHI,7-1-ABCDFGHIJKLMN,7-2-ABDEFGHJKLM,7-3-ABCDEFGHIKLN,7-4-ABCDEFIJKLM,7-5-ABCDEFGHIJKLMOQ,8-1-ABCDEFGHIJKL,8-3-ABCDEFGHIJKL</v>
      </c>
      <c r="BG59" s="306" t="str">
        <f>IF(未改造舰娘!$BR55="","",未改造舰娘!$BR55)</f>
        <v>极地奏鸣曲 Ex-1-ABCDEFGHIJK,Ex-1-1-ABCDEFIJ,Ex-1-2-ABCDEHIKL,Ex-2-ABCDEFGHIJKLMN,Ex-2-1-ABCDEFGHJDEFG,Ex-2-2-ABCEFGHABCDEGHJK,Ex-2-3-ABCDEFGHIABCDEGHIJL,Ex-3-ABCDEFGHIJKLMOPQ,Ex-4-1-ABCDFGHIJKLMN,Ex-4-2-ABDEFHKLMABCDEFGHIJKL,Ex-4-3-ABCDEFGHILN,Ex-4-4-ABCDEFIJKLMABCDEFGHIJKL,Ex-4-5-ABCDEFGHIJKLMOQ,Ex-3-1-ABFGHI,Ex-3-2-ABCDEGHJK,Ex-3-3-ACDGHIJ,Ex-4-ABCDEFGHIJKLMNO；女武神行动 Ex-1-BDEF,Ex-2-BCDEFGKL,Ex-3-ABCDEGHIJKLM,Ex-4-ABCDEFGHKMNOP,Ex-5-BCDEFG,Ex-6-BCDEFHI,Ex-8-ABCDEFGHJKMNOP；未命名 Ex-1-ABCDEFGHIJKLM,Ex-2-ABCDEFGHIJKNO,Ex-3-BCEGHIJKLMNOPQRS,Ex-4-ABCDEIJKLMNOPQRST,Ex-5-ABCDEFGHIJKLMNOPQRS,Ex-6-ABCDEFGHIJKLMNOPQRTUVβ,Ex-7-ABCDEFGHJKLM,Ex-8-ABCDEFGHIJKNO,Ex-9-BCEGHIJKLMNOPQRS,Ex-11-ABDEFGHIJLMNOPQRS,Ex-12-ABCDEFHIJKLMNPQRTUVβ；两周年活动 帕斯塔战役-ACDFMOPV；决战无畏之海 Ex-1-ABCFGHI,Ex-3-ABDEFGHIJM,Ex-4-ABCDEGHIJKMNO,Ex-7-ABCDEFGHJLNPRSU；三周年活动 Ex-1-ABCDFGHIJK,Ex-5-ABCDEFHIJKLMNOQ,Ex-8-ABCDFGHIJKLM</v>
      </c>
      <c r="BH59" s="306"/>
      <c r="BU59" s="304">
        <f>IFERROR(VLOOKUP(AL59,装备!$B:$C,2,0),0)</f>
        <v>2</v>
      </c>
      <c r="BV59" s="304">
        <f>IFERROR(VLOOKUP($AL59,装备!$B:$Q,5,0),0)</f>
        <v>0</v>
      </c>
      <c r="BW59" s="304">
        <f>IFERROR(VLOOKUP($AL59,装备!$B:$Q,6,0),0)</f>
        <v>5</v>
      </c>
      <c r="BX59" s="304">
        <f>IFERROR(VLOOKUP($AL59,装备!$B:$Q,7,0),0)</f>
        <v>0</v>
      </c>
      <c r="BY59" s="304">
        <f>IFERROR(VLOOKUP($AL59,装备!$B:$Q,8,0),0)</f>
        <v>0</v>
      </c>
      <c r="BZ59" s="304">
        <f>IFERROR(VLOOKUP($AL59,装备!$B:$Q,9,0),0)</f>
        <v>0</v>
      </c>
      <c r="CA59" s="304">
        <f>IFERROR(VLOOKUP($AL59,装备!$B:$Q,10,0),0)</f>
        <v>0</v>
      </c>
      <c r="CB59" s="304">
        <f>IFERROR(VLOOKUP($AL59,装备!$B:$Q,11,0),0)</f>
        <v>0</v>
      </c>
      <c r="CC59" s="304" t="str">
        <f>IFERROR(VLOOKUP($AL59,装备!$B:$Q,12,0),0)</f>
        <v>中</v>
      </c>
      <c r="CD59" s="304">
        <f>IFERROR(VLOOKUP($AL59,装备!$B:$Q,13,0),0)</f>
        <v>0</v>
      </c>
      <c r="CE59" s="304">
        <f>IFERROR(VLOOKUP($AL59,装备!$B:$Q,14,0),0)</f>
        <v>0</v>
      </c>
      <c r="CF59" s="304">
        <f>IFERROR(VLOOKUP($AL59,装备!$B:$Q,16,0),0)</f>
        <v>1</v>
      </c>
      <c r="CG59" s="304">
        <f>IFERROR(VLOOKUP($AL59,装备!$B:$Q,5,0),0)</f>
        <v>0</v>
      </c>
      <c r="CH59" s="304">
        <f>IFERROR(VLOOKUP(AM59,装备!$B:$C,2,0),0)</f>
        <v>0</v>
      </c>
      <c r="CI59" s="304">
        <f>IFERROR(VLOOKUP($AM59,装备!$B:$Q,5,0),0)</f>
        <v>0</v>
      </c>
      <c r="CJ59" s="304">
        <f>IFERROR(VLOOKUP($AM59,装备!$B:$Q,6,0),0)</f>
        <v>0</v>
      </c>
      <c r="CK59" s="304">
        <f>IFERROR(VLOOKUP($AM59,装备!$B:$Q,7,0),0)</f>
        <v>0</v>
      </c>
      <c r="CL59" s="304">
        <f>IFERROR(VLOOKUP($AM59,装备!$B:$Q,8,0),0)</f>
        <v>0</v>
      </c>
      <c r="CM59" s="304">
        <f>IFERROR(VLOOKUP($AM59,装备!$B:$Q,9,0),0)</f>
        <v>0</v>
      </c>
      <c r="CN59" s="304">
        <f>IFERROR(VLOOKUP($AM59,装备!$B:$Q,10,0),0)</f>
        <v>0</v>
      </c>
      <c r="CO59" s="304">
        <f>IFERROR(VLOOKUP($AM59,装备!$B:$Q,11,0),0)</f>
        <v>0</v>
      </c>
      <c r="CP59" s="304">
        <f>IFERROR(VLOOKUP($AM59,装备!$B:$Q,12,0),0)</f>
        <v>0</v>
      </c>
      <c r="CQ59" s="304">
        <f>IFERROR(VLOOKUP($AM59,装备!$B:$Q,13,0),0)</f>
        <v>0</v>
      </c>
      <c r="CR59" s="304">
        <f>IFERROR(VLOOKUP($AM59,装备!$B:$Q,14,0),0)</f>
        <v>0</v>
      </c>
      <c r="CS59" s="304">
        <f>IFERROR(VLOOKUP($AM59,装备!$B:$Q,16,0),0)</f>
        <v>0</v>
      </c>
      <c r="CT59" s="304">
        <f>IFERROR(VLOOKUP($AM59,装备!$B:$Q,5,0),0)</f>
        <v>0</v>
      </c>
      <c r="CU59" s="304">
        <f>IFERROR(VLOOKUP(AN59,装备!$B:$C,2,0),0)</f>
        <v>0</v>
      </c>
      <c r="CV59" s="304">
        <f>IFERROR(VLOOKUP($AN59,装备!$B:$Q,5,0),0)</f>
        <v>0</v>
      </c>
      <c r="CW59" s="304">
        <f>IFERROR(VLOOKUP($AN59,装备!$B:$Q,6,0),0)</f>
        <v>0</v>
      </c>
      <c r="CX59" s="304">
        <f>IFERROR(VLOOKUP($AN59,装备!$B:$Q,7,0),0)</f>
        <v>0</v>
      </c>
      <c r="CY59" s="304">
        <f>IFERROR(VLOOKUP($AN59,装备!$B:$Q,8,0),0)</f>
        <v>0</v>
      </c>
      <c r="CZ59" s="304">
        <f>IFERROR(VLOOKUP($AN59,装备!$B:$Q,9,0),0)</f>
        <v>0</v>
      </c>
      <c r="DA59" s="304">
        <f>IFERROR(VLOOKUP($AN59,装备!$B:$Q,10,0),0)</f>
        <v>0</v>
      </c>
      <c r="DB59" s="304">
        <f>IFERROR(VLOOKUP($AN59,装备!$B:$Q,11,0),0)</f>
        <v>0</v>
      </c>
      <c r="DC59" s="304">
        <f>IFERROR(VLOOKUP($AN59,装备!$B:$Q,12,0),0)</f>
        <v>0</v>
      </c>
      <c r="DD59" s="304">
        <f>IFERROR(VLOOKUP($AN59,装备!$B:$Q,13,0),0)</f>
        <v>0</v>
      </c>
      <c r="DE59" s="304">
        <f>IFERROR(VLOOKUP($AN59,装备!$B:$Q,14,0),0)</f>
        <v>0</v>
      </c>
      <c r="DF59" s="304">
        <f>IFERROR(VLOOKUP($AN59,装备!$B:$Q,16,0),0)</f>
        <v>0</v>
      </c>
      <c r="DG59" s="304">
        <f>IFERROR(VLOOKUP($AN59,装备!$B:$Q,5,0),0)</f>
        <v>0</v>
      </c>
      <c r="DH59" s="304">
        <f>IFERROR(VLOOKUP(AO59,装备!$B:$C,2,0),0)</f>
        <v>0</v>
      </c>
      <c r="DI59" s="304">
        <f>IFERROR(VLOOKUP($AO59,装备!$B:$Q,5,0),0)</f>
        <v>0</v>
      </c>
      <c r="DJ59" s="304">
        <f>IFERROR(VLOOKUP($AO59,装备!$B:$Q,6,0),0)</f>
        <v>0</v>
      </c>
      <c r="DK59" s="304">
        <f>IFERROR(VLOOKUP($AO59,装备!$B:$Q,7,0),0)</f>
        <v>0</v>
      </c>
      <c r="DL59" s="304">
        <f>IFERROR(VLOOKUP($AO59,装备!$B:$Q,8,0),0)</f>
        <v>0</v>
      </c>
      <c r="DM59" s="304">
        <f>IFERROR(VLOOKUP($AO59,装备!$B:$Q,9,0),0)</f>
        <v>0</v>
      </c>
      <c r="DN59" s="304">
        <f>IFERROR(VLOOKUP($AO59,装备!$B:$Q,10,0),0)</f>
        <v>0</v>
      </c>
      <c r="DO59" s="304">
        <f>IFERROR(VLOOKUP($AO59,装备!$B:$Q,11,0),0)</f>
        <v>0</v>
      </c>
      <c r="DP59" s="304">
        <f>IFERROR(VLOOKUP($AO59,装备!$B:$Q,12,0),0)</f>
        <v>0</v>
      </c>
      <c r="DQ59" s="304">
        <f>IFERROR(VLOOKUP($AO59,装备!$B:$Q,13,0),0)</f>
        <v>0</v>
      </c>
      <c r="DR59" s="304">
        <f>IFERROR(VLOOKUP($AO59,装备!$B:$Q,14,0),0)</f>
        <v>0</v>
      </c>
      <c r="DS59" s="304">
        <f>IFERROR(VLOOKUP($AO59,装备!$B:$Q,16,0),0)</f>
        <v>0</v>
      </c>
      <c r="DT59" s="304">
        <f>IFERROR(VLOOKUP($AO59,装备!$B:$Q,5,0),0)</f>
        <v>0</v>
      </c>
    </row>
    <row r="60" spans="1:124" hidden="1">
      <c r="A60" s="301">
        <f>未改造舰娘!$A56</f>
        <v>10005512</v>
      </c>
      <c r="B60" s="354" t="s">
        <v>207</v>
      </c>
      <c r="C60" s="323"/>
      <c r="D60" s="323">
        <f t="shared" si="0"/>
        <v>110</v>
      </c>
      <c r="E60" s="303">
        <f>未改造舰娘!$C56</f>
        <v>2</v>
      </c>
      <c r="F60" s="304" t="str">
        <f>未改造舰娘!$D56</f>
        <v>轻巡</v>
      </c>
      <c r="G60" s="304" t="str">
        <f>未改造舰娘!$E56</f>
        <v>中型</v>
      </c>
      <c r="H60" s="304" t="str">
        <f>未改造舰娘!$F56</f>
        <v>护卫舰</v>
      </c>
      <c r="I60" s="460">
        <f>未改造舰娘!$AR56</f>
        <v>3</v>
      </c>
      <c r="J60" s="304" t="str">
        <f>未改造舰娘!$G56</f>
        <v>美国</v>
      </c>
      <c r="K60" s="312">
        <f>未改造舰娘!$H56+(BV60+CI60+CV60+DI60)*$C$2</f>
        <v>28</v>
      </c>
      <c r="L60" s="304">
        <f>未改造舰娘!$I56</f>
        <v>0</v>
      </c>
      <c r="M60" s="304">
        <f>未改造舰娘!$J56</f>
        <v>1</v>
      </c>
      <c r="N60" s="518">
        <f>未改造舰娘!$K56</f>
        <v>2</v>
      </c>
      <c r="O60" s="304">
        <f>未改造舰娘!$L56+((CE60+CR60+DE60+DR60)*$C$2)</f>
        <v>20</v>
      </c>
      <c r="P60" s="304" t="str">
        <f>IF($C$2=1,(IF(ISERROR(FIND("超长",未改造舰娘!$M56&amp;CC60&amp;CP60&amp;DC60&amp;DP60,1)),IF(ISERROR(FIND("长",未改造舰娘!$M56&amp;CC60&amp;CP60&amp;DC60&amp;DP60,1)),IF(ISERROR(FIND("中",未改造舰娘!$M56&amp;CC60&amp;CP60&amp;DC60&amp;DP60,1)),IF(ISERROR(FIND("短",未改造舰娘!$M56&amp;CC60&amp;CP60&amp;DC60&amp;DP60,1)),IF(ISERROR(FIND("无",未改造舰娘!$M56&amp;CC60&amp;CP60&amp;DC60&amp;DP60,1)),0,"无"),"短"),"中"),"长"),"超长")),未改造舰娘!$M56)</f>
        <v>中</v>
      </c>
      <c r="Q60" s="303">
        <f>未改造舰娘!$N56</f>
        <v>35</v>
      </c>
      <c r="R60" s="304">
        <f>(未改造舰娘!$P56)+(未改造舰娘!$Q56)*$C$3+((BW60+CJ60+CW60+DJ60)*$C$2)</f>
        <v>45</v>
      </c>
      <c r="S60" s="304">
        <f>(未改造舰娘!$R56)+(未改造舰娘!$S56)*$C$3+((BY60+CL60+CY60+DL60)*$C$2)</f>
        <v>58</v>
      </c>
      <c r="T60" s="304">
        <f>(未改造舰娘!$T56)+(未改造舰娘!$U56)*$C$3+((BX60+CK60+CX60+DK60)*$C$2)</f>
        <v>35</v>
      </c>
      <c r="U60" s="304">
        <f>(未改造舰娘!$V56)+(未改造舰娘!$W56)*$C$3+((CG60+CT60+DG60+DT60)*$C$2)</f>
        <v>60</v>
      </c>
      <c r="V60" s="305">
        <f>INT((((未改造舰娘!$Y56)-(未改造舰娘!$X56))*(((IF(D60=0,C60,D60))-1)/99))+未改造舰娘!$X56)+((CB60+CO60+DB60+DO60)*$C$2)</f>
        <v>90</v>
      </c>
      <c r="W60" s="304">
        <f>INT((((未改造舰娘!$AA56)-(未改造舰娘!$Z56))*(((IF(D60=0,C60,D60))-1)/99))+未改造舰娘!$Z56)+((CD60+CQ60+DD60+DQ60)*$C$2)</f>
        <v>70</v>
      </c>
      <c r="X60" s="304">
        <f>INT((((未改造舰娘!$AC56)-(未改造舰娘!$AB56))*(((IF(D60=0,C60,D60))-1)/99))+未改造舰娘!$AB56)+((CA60+CN60+DA60+DN60)*$C$2)</f>
        <v>19</v>
      </c>
      <c r="Y60" s="303">
        <f>INT((((未改造舰娘!$AE56)-(未改造舰娘!$AD56))*(((IF(D60=0,C60,D60))-1)/99))+未改造舰娘!$AD56)+((BZ60+CM60+CZ60+DM60)*$C$2)</f>
        <v>62</v>
      </c>
      <c r="Z60" s="474">
        <f>IF(未改造舰娘!$AF56=0,"",未改造舰娘!$AF56)</f>
        <v>2</v>
      </c>
      <c r="AA60" s="304">
        <f>IF(未改造舰娘!$AG56="","",未改造舰娘!$AG56)</f>
        <v>2</v>
      </c>
      <c r="AB60" s="304">
        <f>IF(未改造舰娘!$AH56="","",未改造舰娘!$AH56)</f>
        <v>2</v>
      </c>
      <c r="AC60" s="304" t="str">
        <f>IF(未改造舰娘!$AI56="","",未改造舰娘!$AI56)</f>
        <v/>
      </c>
      <c r="AD60" s="304">
        <f>IF(未改造舰娘!$AJ56="","",未改造舰娘!$AJ56)</f>
        <v>6</v>
      </c>
      <c r="AE60" s="305">
        <f>IF(未改造舰娘!$AK56="","",未改造舰娘!$AK56)</f>
        <v>42</v>
      </c>
      <c r="AF60" s="304">
        <f>IF(未改造舰娘!$AL56="","",未改造舰娘!$AL56)</f>
        <v>500</v>
      </c>
      <c r="AG60" s="304" t="str">
        <f>IF(未改造舰娘!$AM56="","",未改造舰娘!$AM56)</f>
        <v/>
      </c>
      <c r="AH60" s="304">
        <f>IF(未改造舰娘!$AN56="","",未改造舰娘!$AN56)</f>
        <v>500</v>
      </c>
      <c r="AI60" s="304" t="str">
        <f>IF(未改造舰娘!$AO56="","",未改造舰娘!$AO56)</f>
        <v/>
      </c>
      <c r="AJ60" s="304" t="str">
        <f>IF(未改造舰娘!$AP56="","",未改造舰娘!$AP56)</f>
        <v>巡洋核心</v>
      </c>
      <c r="AK60" s="303">
        <f>IF(未改造舰娘!$AQ56="","",未改造舰娘!$AQ56)</f>
        <v>5</v>
      </c>
      <c r="AL60" s="306" t="str">
        <f>IF(未改造舰娘!$AS56="","",未改造舰娘!$AS56)</f>
        <v>U国双联5英寸平高两用炮</v>
      </c>
      <c r="AM60" s="306" t="str">
        <f>IF(未改造舰娘!$AT56="","",未改造舰娘!$AT56)</f>
        <v>U国单装5英寸炮</v>
      </c>
      <c r="AN60" s="306" t="str">
        <f>IF(未改造舰娘!$AU56="","",未改造舰娘!$AU56)</f>
        <v/>
      </c>
      <c r="AO60" s="306" t="str">
        <f>IF(未改造舰娘!$AV56="","",未改造舰娘!$AV56)</f>
        <v/>
      </c>
      <c r="AP60" s="307" t="str">
        <f>IF(未改造舰娘!$AW56="","",未改造舰娘!$AW56)</f>
        <v/>
      </c>
      <c r="AQ60" s="308" t="str">
        <f>IF(未改造舰娘!$AX56="","",未改造舰娘!$AX56)</f>
        <v/>
      </c>
      <c r="AR60" s="304">
        <f>IF(未改造舰娘!$AY56="","",未改造舰娘!$AY56)</f>
        <v>25</v>
      </c>
      <c r="AS60" s="304">
        <f>IF(未改造舰娘!$AZ56="","",未改造舰娘!$AZ56)</f>
        <v>25</v>
      </c>
      <c r="AT60" s="304">
        <f>IF(未改造舰娘!$BA56="","",未改造舰娘!$BA56)</f>
        <v>0.8</v>
      </c>
      <c r="AU60" s="304">
        <f>IF(未改造舰娘!$BB56="","",未改造舰娘!$BB56)</f>
        <v>1.5</v>
      </c>
      <c r="AV60" s="305">
        <f>IF((未改造舰娘!$BG56+未改造舰娘!$BK56*$C$4)=0,"",(未改造舰娘!$BG56+未改造舰娘!$BK56*$C$4))</f>
        <v>5</v>
      </c>
      <c r="AW60" s="304">
        <f>IF((未改造舰娘!$BH56+未改造舰娘!$BL56*$C$4)=0,"",(未改造舰娘!$BH56+未改造舰娘!$BL56*$C$4))</f>
        <v>10</v>
      </c>
      <c r="AX60" s="304">
        <f>IF((未改造舰娘!$BI56+未改造舰娘!$BM56*$C$4)=0,"",(未改造舰娘!$BI56+未改造舰娘!$BM56*$C$4))</f>
        <v>10</v>
      </c>
      <c r="AY60" s="303" t="str">
        <f>IF((未改造舰娘!$BJ56+未改造舰娘!$BN56*$C$4)=0,"",(未改造舰娘!$BJ56+未改造舰娘!$BN56*$C$4))</f>
        <v/>
      </c>
      <c r="AZ60" s="500">
        <f>IF(未改造舰娘!BC56="","",未改造舰娘!BC56)</f>
        <v>10</v>
      </c>
      <c r="BA60" s="500">
        <f>IF(未改造舰娘!BD56="","",未改造舰娘!BD56)</f>
        <v>18</v>
      </c>
      <c r="BB60" s="500">
        <f>IF(未改造舰娘!BE56="","",未改造舰娘!BE56)</f>
        <v>8</v>
      </c>
      <c r="BC60" s="498">
        <f>IF(未改造舰娘!BF56="","",未改造舰娘!BF56)</f>
        <v>20</v>
      </c>
      <c r="BD60" s="125" t="s">
        <v>1316</v>
      </c>
      <c r="BE60" s="506"/>
      <c r="BF60" s="306" t="str">
        <f>IF(未改造舰娘!$BQ56="","",未改造舰娘!$BQ56)</f>
        <v>1-1-BC,1-2-CD,1-3-ABDEF,1-4-ABCDEF,2-1-ACEF,2-2-ABEFGH,2-3-ABCDEGHJ,2-4-ABCDEGHIJL,3-1-ABDFGHI,3-2-ABCDEG,3-3-ABCDEFGHJK,3-4-ABCDGHIJ,4-1-ABCDEFIJ,8-1-ABCDEFGHIJKL,8-3-ABCDEFGHIJKL</v>
      </c>
      <c r="BG60" s="306" t="str">
        <f>IF(未改造舰娘!$BR56="","",未改造舰娘!$BR56)</f>
        <v>极地奏鸣曲 Ex-1-ABCDEFGHIJKABCDEFGHIJKLM,Ex-1-1-ABCDEFIJ,Ex-2-ABCDEFGHIJKLMN,Ex-3-ABCDEFGHIJKLMNOPQABDEFGHIJKLMNO,Ex-2-1-ABDEFGH,Ex-2-2-ABCDEGHJK,Ex-2-3-ABCDEGHIJL,Ex-3-1-ABFGHI,Ex-3-2-ABCDEGHJK,Ex-3-3-ACDHIJ,Ex-4-2-ABCDEFGHIJKL；女武神行动 Ex-5-ABCDEFG；未命名 Ex-1-ABCDEFGHIJKLM,Ex-2-ABCDEFGHIJKNO,Ex-4-ABCDEIJKLMNOPQRST,Ex-6-ABCDEFGHIJKLMNOPQRTUVβ,Ex-7-ABCDEFGHJKLM,Ex-8-ABCDEFGHIJKNO,Ex-9-BCEGHIJKLMNOPQRS,Ex-12-ABCDEFHIJKLMNPQRTUVβ；中间岛战役 Ex-1-ABCDE,Ex-2-ABDEG,Ex-3-ABCDEFGJL,Ex-4-ABCDFGHK,Ex-6-ABDE,Ex-7-BDEG,Ex-8-ABCDEIJL,Ex-9-ABCDFGHK,Ex-10-A；两周年活动 地狱群岛攻略作战-ABCDFKM,中间岛战役-ACDFGK；所罗门之晓 Ex-1-ABCDEFGHJKL,Ex-3-ABCDEFGHIJKMNOPQ,Ex-5-ABCDEFGHIJKLNPQR,Ex-6-ABCDEFGHJKL,Ex-8-ABCDEFGHIJKMNOPQ；地狱群岛攻略作战 Ex-1-ABCDEF,Ex-2-ABCDEFI,Ex-3-ABDEFGHI,Ex-4-ABCDEFGHKMN,Ex-5-ABCDEF,Ex-6-ABCDEI,Ex-7-ABDEFGHI；熔炉大混战 Ex-1-ABCDEFGHIJ,Ex-3-ABCDEFGHIJKL,Ex-5-ABCDEFGHIJKL,Ex-7-ABCDEFGHIJKLMN,Ex-8-ABCDEFGHIJ,Ex-10-ABCDEFGHIJKL,Ex-12-ABCDEFGHIJKL,Ex-14-ABCDEFGHIJKLMN</v>
      </c>
      <c r="BH60" s="306"/>
      <c r="BU60" s="304">
        <f>IFERROR(VLOOKUP(AL60,装备!$B:$C,2,0),0)</f>
        <v>4</v>
      </c>
      <c r="BV60" s="304">
        <f>IFERROR(VLOOKUP($AL60,装备!$B:$Q,5,0),0)</f>
        <v>0</v>
      </c>
      <c r="BW60" s="304">
        <f>IFERROR(VLOOKUP($AL60,装备!$B:$Q,6,0),0)</f>
        <v>2</v>
      </c>
      <c r="BX60" s="304">
        <f>IFERROR(VLOOKUP($AL60,装备!$B:$Q,7,0),0)</f>
        <v>0</v>
      </c>
      <c r="BY60" s="304">
        <f>IFERROR(VLOOKUP($AL60,装备!$B:$Q,8,0),0)</f>
        <v>0</v>
      </c>
      <c r="BZ60" s="304">
        <f>IFERROR(VLOOKUP($AL60,装备!$B:$Q,9,0),0)</f>
        <v>0</v>
      </c>
      <c r="CA60" s="304">
        <f>IFERROR(VLOOKUP($AL60,装备!$B:$Q,10,0),0)</f>
        <v>0</v>
      </c>
      <c r="CB60" s="304">
        <f>IFERROR(VLOOKUP($AL60,装备!$B:$Q,11,0),0)</f>
        <v>0</v>
      </c>
      <c r="CC60" s="304" t="str">
        <f>IFERROR(VLOOKUP($AL60,装备!$B:$Q,12,0),0)</f>
        <v>短</v>
      </c>
      <c r="CD60" s="304">
        <f>IFERROR(VLOOKUP($AL60,装备!$B:$Q,13,0),0)</f>
        <v>0</v>
      </c>
      <c r="CE60" s="304">
        <f>IFERROR(VLOOKUP($AL60,装备!$B:$Q,14,0),0)</f>
        <v>0</v>
      </c>
      <c r="CF60" s="304">
        <f>IFERROR(VLOOKUP($AL60,装备!$B:$Q,16,0),0)</f>
        <v>5</v>
      </c>
      <c r="CG60" s="304">
        <f>IFERROR(VLOOKUP($AL60,装备!$B:$Q,5,0),0)</f>
        <v>0</v>
      </c>
      <c r="CH60" s="304">
        <f>IFERROR(VLOOKUP(AM60,装备!$B:$C,2,0),0)</f>
        <v>2</v>
      </c>
      <c r="CI60" s="304">
        <f>IFERROR(VLOOKUP($AM60,装备!$B:$Q,5,0),0)</f>
        <v>0</v>
      </c>
      <c r="CJ60" s="304">
        <f>IFERROR(VLOOKUP($AM60,装备!$B:$Q,6,0),0)</f>
        <v>1</v>
      </c>
      <c r="CK60" s="304">
        <f>IFERROR(VLOOKUP($AM60,装备!$B:$Q,7,0),0)</f>
        <v>0</v>
      </c>
      <c r="CL60" s="304">
        <f>IFERROR(VLOOKUP($AM60,装备!$B:$Q,8,0),0)</f>
        <v>0</v>
      </c>
      <c r="CM60" s="304">
        <f>IFERROR(VLOOKUP($AM60,装备!$B:$Q,9,0),0)</f>
        <v>0</v>
      </c>
      <c r="CN60" s="304">
        <f>IFERROR(VLOOKUP($AM60,装备!$B:$Q,10,0),0)</f>
        <v>0</v>
      </c>
      <c r="CO60" s="304">
        <f>IFERROR(VLOOKUP($AM60,装备!$B:$Q,11,0),0)</f>
        <v>0</v>
      </c>
      <c r="CP60" s="304" t="str">
        <f>IFERROR(VLOOKUP($AM60,装备!$B:$Q,12,0),0)</f>
        <v>短</v>
      </c>
      <c r="CQ60" s="304">
        <f>IFERROR(VLOOKUP($AM60,装备!$B:$Q,13,0),0)</f>
        <v>0</v>
      </c>
      <c r="CR60" s="304">
        <f>IFERROR(VLOOKUP($AM60,装备!$B:$Q,14,0),0)</f>
        <v>0</v>
      </c>
      <c r="CS60" s="304">
        <f>IFERROR(VLOOKUP($AM60,装备!$B:$Q,16,0),0)</f>
        <v>3</v>
      </c>
      <c r="CT60" s="304">
        <f>IFERROR(VLOOKUP($AM60,装备!$B:$Q,5,0),0)</f>
        <v>0</v>
      </c>
      <c r="CU60" s="304">
        <f>IFERROR(VLOOKUP(AN60,装备!$B:$C,2,0),0)</f>
        <v>0</v>
      </c>
      <c r="CV60" s="304">
        <f>IFERROR(VLOOKUP($AN60,装备!$B:$Q,5,0),0)</f>
        <v>0</v>
      </c>
      <c r="CW60" s="304">
        <f>IFERROR(VLOOKUP($AN60,装备!$B:$Q,6,0),0)</f>
        <v>0</v>
      </c>
      <c r="CX60" s="304">
        <f>IFERROR(VLOOKUP($AN60,装备!$B:$Q,7,0),0)</f>
        <v>0</v>
      </c>
      <c r="CY60" s="304">
        <f>IFERROR(VLOOKUP($AN60,装备!$B:$Q,8,0),0)</f>
        <v>0</v>
      </c>
      <c r="CZ60" s="304">
        <f>IFERROR(VLOOKUP($AN60,装备!$B:$Q,9,0),0)</f>
        <v>0</v>
      </c>
      <c r="DA60" s="304">
        <f>IFERROR(VLOOKUP($AN60,装备!$B:$Q,10,0),0)</f>
        <v>0</v>
      </c>
      <c r="DB60" s="304">
        <f>IFERROR(VLOOKUP($AN60,装备!$B:$Q,11,0),0)</f>
        <v>0</v>
      </c>
      <c r="DC60" s="304">
        <f>IFERROR(VLOOKUP($AN60,装备!$B:$Q,12,0),0)</f>
        <v>0</v>
      </c>
      <c r="DD60" s="304">
        <f>IFERROR(VLOOKUP($AN60,装备!$B:$Q,13,0),0)</f>
        <v>0</v>
      </c>
      <c r="DE60" s="304">
        <f>IFERROR(VLOOKUP($AN60,装备!$B:$Q,14,0),0)</f>
        <v>0</v>
      </c>
      <c r="DF60" s="304">
        <f>IFERROR(VLOOKUP($AN60,装备!$B:$Q,16,0),0)</f>
        <v>0</v>
      </c>
      <c r="DG60" s="304">
        <f>IFERROR(VLOOKUP($AN60,装备!$B:$Q,5,0),0)</f>
        <v>0</v>
      </c>
      <c r="DH60" s="304">
        <f>IFERROR(VLOOKUP(AO60,装备!$B:$C,2,0),0)</f>
        <v>0</v>
      </c>
      <c r="DI60" s="304">
        <f>IFERROR(VLOOKUP($AO60,装备!$B:$Q,5,0),0)</f>
        <v>0</v>
      </c>
      <c r="DJ60" s="304">
        <f>IFERROR(VLOOKUP($AO60,装备!$B:$Q,6,0),0)</f>
        <v>0</v>
      </c>
      <c r="DK60" s="304">
        <f>IFERROR(VLOOKUP($AO60,装备!$B:$Q,7,0),0)</f>
        <v>0</v>
      </c>
      <c r="DL60" s="304">
        <f>IFERROR(VLOOKUP($AO60,装备!$B:$Q,8,0),0)</f>
        <v>0</v>
      </c>
      <c r="DM60" s="304">
        <f>IFERROR(VLOOKUP($AO60,装备!$B:$Q,9,0),0)</f>
        <v>0</v>
      </c>
      <c r="DN60" s="304">
        <f>IFERROR(VLOOKUP($AO60,装备!$B:$Q,10,0),0)</f>
        <v>0</v>
      </c>
      <c r="DO60" s="304">
        <f>IFERROR(VLOOKUP($AO60,装备!$B:$Q,11,0),0)</f>
        <v>0</v>
      </c>
      <c r="DP60" s="304">
        <f>IFERROR(VLOOKUP($AO60,装备!$B:$Q,12,0),0)</f>
        <v>0</v>
      </c>
      <c r="DQ60" s="304">
        <f>IFERROR(VLOOKUP($AO60,装备!$B:$Q,13,0),0)</f>
        <v>0</v>
      </c>
      <c r="DR60" s="304">
        <f>IFERROR(VLOOKUP($AO60,装备!$B:$Q,14,0),0)</f>
        <v>0</v>
      </c>
      <c r="DS60" s="304">
        <f>IFERROR(VLOOKUP($AO60,装备!$B:$Q,16,0),0)</f>
        <v>0</v>
      </c>
      <c r="DT60" s="304">
        <f>IFERROR(VLOOKUP($AO60,装备!$B:$Q,5,0),0)</f>
        <v>0</v>
      </c>
    </row>
    <row r="61" spans="1:124" hidden="1">
      <c r="A61" s="301">
        <f>未改造舰娘!$A57</f>
        <v>10005612</v>
      </c>
      <c r="B61" s="354" t="s">
        <v>208</v>
      </c>
      <c r="C61" s="323"/>
      <c r="D61" s="323">
        <f t="shared" si="0"/>
        <v>110</v>
      </c>
      <c r="E61" s="303">
        <f>未改造舰娘!$C57</f>
        <v>3</v>
      </c>
      <c r="F61" s="304" t="str">
        <f>未改造舰娘!$D57</f>
        <v>轻巡</v>
      </c>
      <c r="G61" s="304" t="str">
        <f>未改造舰娘!$E57</f>
        <v>中型</v>
      </c>
      <c r="H61" s="304" t="str">
        <f>未改造舰娘!$F57</f>
        <v>护卫舰</v>
      </c>
      <c r="I61" s="460">
        <f>未改造舰娘!$AR57</f>
        <v>3</v>
      </c>
      <c r="J61" s="304" t="str">
        <f>未改造舰娘!$G57</f>
        <v>美国</v>
      </c>
      <c r="K61" s="312">
        <f>未改造舰娘!$H57+(BV61+CI61+CV61+DI61)*$C$2</f>
        <v>27</v>
      </c>
      <c r="L61" s="304">
        <f>未改造舰娘!$I57</f>
        <v>1</v>
      </c>
      <c r="M61" s="304">
        <f>未改造舰娘!$J57</f>
        <v>1</v>
      </c>
      <c r="N61" s="518">
        <f>未改造舰娘!$K57</f>
        <v>2</v>
      </c>
      <c r="O61" s="304">
        <f>未改造舰娘!$L57+((CE61+CR61+DE61+DR61)*$C$2)</f>
        <v>10</v>
      </c>
      <c r="P61" s="304" t="str">
        <f>IF($C$2=1,(IF(ISERROR(FIND("超长",未改造舰娘!$M57&amp;CC61&amp;CP61&amp;DC61&amp;DP61,1)),IF(ISERROR(FIND("长",未改造舰娘!$M57&amp;CC61&amp;CP61&amp;DC61&amp;DP61,1)),IF(ISERROR(FIND("中",未改造舰娘!$M57&amp;CC61&amp;CP61&amp;DC61&amp;DP61,1)),IF(ISERROR(FIND("短",未改造舰娘!$M57&amp;CC61&amp;CP61&amp;DC61&amp;DP61,1)),IF(ISERROR(FIND("无",未改造舰娘!$M57&amp;CC61&amp;CP61&amp;DC61&amp;DP61,1)),0,"无"),"短"),"中"),"长"),"超长")),未改造舰娘!$M57)</f>
        <v>中</v>
      </c>
      <c r="Q61" s="303">
        <f>未改造舰娘!$N57</f>
        <v>33.6</v>
      </c>
      <c r="R61" s="304">
        <f>(未改造舰娘!$P57)+(未改造舰娘!$Q57)*$C$3+((BW61+CJ61+CW61+DJ61)*$C$2)</f>
        <v>54</v>
      </c>
      <c r="S61" s="304">
        <f>(未改造舰娘!$R57)+(未改造舰娘!$S57)*$C$3+((BY61+CL61+CY61+DL61)*$C$2)</f>
        <v>0</v>
      </c>
      <c r="T61" s="304">
        <f>(未改造舰娘!$T57)+(未改造舰娘!$U57)*$C$3+((BX61+CK61+CX61+DK61)*$C$2)</f>
        <v>44</v>
      </c>
      <c r="U61" s="304">
        <f>(未改造舰娘!$V57)+(未改造舰娘!$W57)*$C$3+((CG61+CT61+DG61+DT61)*$C$2)</f>
        <v>98</v>
      </c>
      <c r="V61" s="305">
        <f>INT((((未改造舰娘!$Y57)-(未改造舰娘!$X57))*(((IF(D61=0,C61,D61))-1)/99))+未改造舰娘!$X57)+((CB61+CO61+DB61+DO61)*$C$2)</f>
        <v>90</v>
      </c>
      <c r="W61" s="304">
        <f>INT((((未改造舰娘!$AA57)-(未改造舰娘!$Z57))*(((IF(D61=0,C61,D61))-1)/99))+未改造舰娘!$Z57)+((CD61+CQ61+DD61+DQ61)*$C$2)</f>
        <v>69</v>
      </c>
      <c r="X61" s="304">
        <f>INT((((未改造舰娘!$AC57)-(未改造舰娘!$AB57))*(((IF(D61=0,C61,D61))-1)/99))+未改造舰娘!$AB57)+((CA61+CN61+DA61+DN61)*$C$2)</f>
        <v>23</v>
      </c>
      <c r="Y61" s="303">
        <f>INT((((未改造舰娘!$AE57)-(未改造舰娘!$AD57))*(((IF(D61=0,C61,D61))-1)/99))+未改造舰娘!$AD57)+((BZ61+CM61+CZ61+DM61)*$C$2)</f>
        <v>84</v>
      </c>
      <c r="Z61" s="474" t="str">
        <f>IF(未改造舰娘!$AF57=0,"",未改造舰娘!$AF57)</f>
        <v/>
      </c>
      <c r="AA61" s="304" t="str">
        <f>IF(未改造舰娘!$AG57="","",未改造舰娘!$AG57)</f>
        <v/>
      </c>
      <c r="AB61" s="304" t="str">
        <f>IF(未改造舰娘!$AH57="","",未改造舰娘!$AH57)</f>
        <v/>
      </c>
      <c r="AC61" s="304" t="str">
        <f>IF(未改造舰娘!$AI57="","",未改造舰娘!$AI57)</f>
        <v/>
      </c>
      <c r="AD61" s="304">
        <f>IF(未改造舰娘!$AJ57="","",未改造舰娘!$AJ57)</f>
        <v>0</v>
      </c>
      <c r="AE61" s="305">
        <f>IF(未改造舰娘!$AK57="","",未改造舰娘!$AK57)</f>
        <v>40</v>
      </c>
      <c r="AF61" s="304">
        <f>IF(未改造舰娘!$AL57="","",未改造舰娘!$AL57)</f>
        <v>500</v>
      </c>
      <c r="AG61" s="304" t="str">
        <f>IF(未改造舰娘!$AM57="","",未改造舰娘!$AM57)</f>
        <v/>
      </c>
      <c r="AH61" s="304" t="str">
        <f>IF(未改造舰娘!$AN57="","",未改造舰娘!$AN57)</f>
        <v/>
      </c>
      <c r="AI61" s="304">
        <f>IF(未改造舰娘!$AO57="","",未改造舰娘!$AO57)</f>
        <v>300</v>
      </c>
      <c r="AJ61" s="304" t="str">
        <f>IF(未改造舰娘!$AP57="","",未改造舰娘!$AP57)</f>
        <v>巡洋核心</v>
      </c>
      <c r="AK61" s="303">
        <f>IF(未改造舰娘!$AQ57="","",未改造舰娘!$AQ57)</f>
        <v>4</v>
      </c>
      <c r="AL61" s="306" t="str">
        <f>IF(未改造舰娘!$AS57="","",未改造舰娘!$AS57)</f>
        <v>U国双联5英寸平高两用炮</v>
      </c>
      <c r="AM61" s="306" t="str">
        <f>IF(未改造舰娘!$AT57="","",未改造舰娘!$AT57)</f>
        <v/>
      </c>
      <c r="AN61" s="306" t="str">
        <f>IF(未改造舰娘!$AU57="","",未改造舰娘!$AU57)</f>
        <v/>
      </c>
      <c r="AO61" s="306" t="str">
        <f>IF(未改造舰娘!$AV57="","",未改造舰娘!$AV57)</f>
        <v/>
      </c>
      <c r="AP61" s="307" t="str">
        <f>IF(未改造舰娘!$AW57="","",未改造舰娘!$AW57)</f>
        <v/>
      </c>
      <c r="AQ61" s="308" t="str">
        <f>IF(未改造舰娘!$AX57="","",未改造舰娘!$AX57)</f>
        <v/>
      </c>
      <c r="AR61" s="304">
        <f>IF(未改造舰娘!$AY57="","",未改造舰娘!$AY57)</f>
        <v>25</v>
      </c>
      <c r="AS61" s="304">
        <f>IF(未改造舰娘!$AZ57="","",未改造舰娘!$AZ57)</f>
        <v>30</v>
      </c>
      <c r="AT61" s="304">
        <f>IF(未改造舰娘!$BA57="","",未改造舰娘!$BA57)</f>
        <v>0.8</v>
      </c>
      <c r="AU61" s="304">
        <f>IF(未改造舰娘!$BB57="","",未改造舰娘!$BB57)</f>
        <v>1.5</v>
      </c>
      <c r="AV61" s="305">
        <f>IF((未改造舰娘!$BG57+未改造舰娘!$BK57*$C$4)=0,"",(未改造舰娘!$BG57+未改造舰娘!$BK57*$C$4))</f>
        <v>10</v>
      </c>
      <c r="AW61" s="304">
        <f>IF((未改造舰娘!$BH57+未改造舰娘!$BL57*$C$4)=0,"",(未改造舰娘!$BH57+未改造舰娘!$BL57*$C$4))</f>
        <v>17</v>
      </c>
      <c r="AX61" s="304">
        <f>IF((未改造舰娘!$BI57+未改造舰娘!$BM57*$C$4)=0,"",(未改造舰娘!$BI57+未改造舰娘!$BM57*$C$4))</f>
        <v>13</v>
      </c>
      <c r="AY61" s="303" t="str">
        <f>IF((未改造舰娘!$BJ57+未改造舰娘!$BN57*$C$4)=0,"",(未改造舰娘!$BJ57+未改造舰娘!$BN57*$C$4))</f>
        <v/>
      </c>
      <c r="AZ61" s="500">
        <f>IF(未改造舰娘!BC57="","",未改造舰娘!BC57)</f>
        <v>12</v>
      </c>
      <c r="BA61" s="500">
        <f>IF(未改造舰娘!BD57="","",未改造舰娘!BD57)</f>
        <v>0</v>
      </c>
      <c r="BB61" s="500">
        <f>IF(未改造舰娘!BE57="","",未改造舰娘!BE57)</f>
        <v>10</v>
      </c>
      <c r="BC61" s="498">
        <f>IF(未改造舰娘!BF57="","",未改造舰娘!BF57)</f>
        <v>68</v>
      </c>
      <c r="BD61" s="125" t="s">
        <v>1317</v>
      </c>
      <c r="BE61" s="506">
        <v>5.2083333333333336E-2</v>
      </c>
      <c r="BF61" s="306" t="str">
        <f>IF(未改造舰娘!$BQ57="","",未改造舰娘!$BQ57)</f>
        <v>1-4-CDEF,2-1-CEF,2-2-ABEFGH,2-3-ABCDEGHJ,2-4-ABCDEGHIJL,3-1-ABDFGHI,3-2-ABCDEG,3-3-ABCDEFGHJK,3-4-ABCDGHIJ,4-1-ABCDEFIJ,4-2-ABCDFGHIJ,4-3-ABCEFGH,6-1-ABCDEFGHIK,6-3-DEFHJ,6-4-BCDEFGHIKL,7-1-ABCDFGHIJKLMN,7-2-ABDEFGHJKLM,7-3-ABCDEFGHIKLN,7-4-ABCDEFIJKLM,7-5-ABCDEFGHIJKLMOQ,8-1-ABCDEFGHIJKL,8-2-ABCDEFGHIJKLM,8-3-ABCDEFGHIJKL</v>
      </c>
      <c r="BG61" s="306" t="str">
        <f>IF(未改造舰娘!$BR57="","",未改造舰娘!$BR57)</f>
        <v>极地奏鸣曲 Ex-1-CDEFGHIJK,Ex-1-1-ABCDEFIJ,Ex-3-ABCDEFGHIJKLMOPQ,Ex-3-1-ABCDEFGHIKABDFGHI,Ex-3-3-DEHJACDGHIJ,Ex-3-4-BCEFGHIKL,Ex-4-1-ABCDFGHIJKLN,Ex-4-2-ADEFHKLMABCDEFGHIJKL,Ex-4-3-ABCDEFGHIKLNABCDEFIJKM,Ex-4-4-ABCDEFIJKLM,Ex-4-5-ABCDEFGHIJKLMQ,Ex-2-DEFGHIJKLMNO,Ex-2-1-ABDEFGH,Ex-2-2-ABCDEGHJK,Ex-2-3-ABCDEGHIJL,Ex-3-2-ABCDEGHJK,Ex-4-ABCDEFGHIJKLMNO；未命名 Ex-2-ABCDEFGHIJNOβ,Ex-3-BCDEFGHIJKLMNOPRSβ,Ex-8-ABCDEFGHIJNOβ,Ex-9-BCDEFGHIJKLMNOPRSβ,Ex-12-ABCDEFHIJKLMNPQRTUVβ；决战九段坂 Ex-2-Q,Ex-8-Q；中间岛战役 Ex-1-BCDE,Ex-2-DEG,Ex-3-ABCDEFGJ,Ex-4-ABCDFGK,Ex-5-A,Ex-6-ABDE,Ex-7-BDEG,Ex-8-ABCDEIJL,Ex-9-ABCDFGHK；两周年活动 地狱群岛攻略作战-ABCDFKM,帕斯塔战役-ACDEFMOPUV,中间岛战役-ACDFGK；急速东方快车 Ex-1-ABCEFGHK,Ex-2-ABCDEFGHJKLMNO,Ex-4-ABCEFHIJKLMNOPQR；所罗门之晓 Ex-1-ABCDEFGHJKL,Ex-3-ABCDEFGHIJKMNOPQ,Ex-5-ABCDEFGHIJKLNPQR,Ex-6-ABCDEFGHJKL,Ex-8-ABCDEFGHIJKMNOPQ,Ex-10-ABCDEFGHIJKLNPQR；地狱群岛攻略作战 Ex-1-ACDEF,Ex-2-BCDEFI,Ex-3-ABDEFGHI,Ex-4-ABCDEFGHJKMN,Ex-5-ABCDE,Ex-6-ABCDEFI,Ex-7-ABDEFGHI,Ex-8-ABCDEFGHIKMN；熔炉大混战 Ex-1-J,Ex-3-DEFGHIJKL,Ex-5-CDEFGHIJKL,Ex-7-ABCDEFGHIJKLMN,Ex-8-ABCDEFGHIJ,Ex-10-ABCDEFGHIJKL,Ex-12-ABCDEFGHIJKL,Ex-14-ABCDEFGHIJKLMN</v>
      </c>
      <c r="BH61" s="306"/>
      <c r="BU61" s="304">
        <f>IFERROR(VLOOKUP(AL61,装备!$B:$C,2,0),0)</f>
        <v>4</v>
      </c>
      <c r="BV61" s="304">
        <f>IFERROR(VLOOKUP($AL61,装备!$B:$Q,5,0),0)</f>
        <v>0</v>
      </c>
      <c r="BW61" s="304">
        <f>IFERROR(VLOOKUP($AL61,装备!$B:$Q,6,0),0)</f>
        <v>2</v>
      </c>
      <c r="BX61" s="304">
        <f>IFERROR(VLOOKUP($AL61,装备!$B:$Q,7,0),0)</f>
        <v>0</v>
      </c>
      <c r="BY61" s="304">
        <f>IFERROR(VLOOKUP($AL61,装备!$B:$Q,8,0),0)</f>
        <v>0</v>
      </c>
      <c r="BZ61" s="304">
        <f>IFERROR(VLOOKUP($AL61,装备!$B:$Q,9,0),0)</f>
        <v>0</v>
      </c>
      <c r="CA61" s="304">
        <f>IFERROR(VLOOKUP($AL61,装备!$B:$Q,10,0),0)</f>
        <v>0</v>
      </c>
      <c r="CB61" s="304">
        <f>IFERROR(VLOOKUP($AL61,装备!$B:$Q,11,0),0)</f>
        <v>0</v>
      </c>
      <c r="CC61" s="304" t="str">
        <f>IFERROR(VLOOKUP($AL61,装备!$B:$Q,12,0),0)</f>
        <v>短</v>
      </c>
      <c r="CD61" s="304">
        <f>IFERROR(VLOOKUP($AL61,装备!$B:$Q,13,0),0)</f>
        <v>0</v>
      </c>
      <c r="CE61" s="304">
        <f>IFERROR(VLOOKUP($AL61,装备!$B:$Q,14,0),0)</f>
        <v>0</v>
      </c>
      <c r="CF61" s="304">
        <f>IFERROR(VLOOKUP($AL61,装备!$B:$Q,16,0),0)</f>
        <v>5</v>
      </c>
      <c r="CG61" s="304">
        <f>IFERROR(VLOOKUP($AL61,装备!$B:$Q,5,0),0)</f>
        <v>0</v>
      </c>
      <c r="CH61" s="304">
        <f>IFERROR(VLOOKUP(AM61,装备!$B:$C,2,0),0)</f>
        <v>0</v>
      </c>
      <c r="CI61" s="304">
        <f>IFERROR(VLOOKUP($AM61,装备!$B:$Q,5,0),0)</f>
        <v>0</v>
      </c>
      <c r="CJ61" s="304">
        <f>IFERROR(VLOOKUP($AM61,装备!$B:$Q,6,0),0)</f>
        <v>0</v>
      </c>
      <c r="CK61" s="304">
        <f>IFERROR(VLOOKUP($AM61,装备!$B:$Q,7,0),0)</f>
        <v>0</v>
      </c>
      <c r="CL61" s="304">
        <f>IFERROR(VLOOKUP($AM61,装备!$B:$Q,8,0),0)</f>
        <v>0</v>
      </c>
      <c r="CM61" s="304">
        <f>IFERROR(VLOOKUP($AM61,装备!$B:$Q,9,0),0)</f>
        <v>0</v>
      </c>
      <c r="CN61" s="304">
        <f>IFERROR(VLOOKUP($AM61,装备!$B:$Q,10,0),0)</f>
        <v>0</v>
      </c>
      <c r="CO61" s="304">
        <f>IFERROR(VLOOKUP($AM61,装备!$B:$Q,11,0),0)</f>
        <v>0</v>
      </c>
      <c r="CP61" s="304">
        <f>IFERROR(VLOOKUP($AM61,装备!$B:$Q,12,0),0)</f>
        <v>0</v>
      </c>
      <c r="CQ61" s="304">
        <f>IFERROR(VLOOKUP($AM61,装备!$B:$Q,13,0),0)</f>
        <v>0</v>
      </c>
      <c r="CR61" s="304">
        <f>IFERROR(VLOOKUP($AM61,装备!$B:$Q,14,0),0)</f>
        <v>0</v>
      </c>
      <c r="CS61" s="304">
        <f>IFERROR(VLOOKUP($AM61,装备!$B:$Q,16,0),0)</f>
        <v>0</v>
      </c>
      <c r="CT61" s="304">
        <f>IFERROR(VLOOKUP($AM61,装备!$B:$Q,5,0),0)</f>
        <v>0</v>
      </c>
      <c r="CU61" s="304">
        <f>IFERROR(VLOOKUP(AN61,装备!$B:$C,2,0),0)</f>
        <v>0</v>
      </c>
      <c r="CV61" s="304">
        <f>IFERROR(VLOOKUP($AN61,装备!$B:$Q,5,0),0)</f>
        <v>0</v>
      </c>
      <c r="CW61" s="304">
        <f>IFERROR(VLOOKUP($AN61,装备!$B:$Q,6,0),0)</f>
        <v>0</v>
      </c>
      <c r="CX61" s="304">
        <f>IFERROR(VLOOKUP($AN61,装备!$B:$Q,7,0),0)</f>
        <v>0</v>
      </c>
      <c r="CY61" s="304">
        <f>IFERROR(VLOOKUP($AN61,装备!$B:$Q,8,0),0)</f>
        <v>0</v>
      </c>
      <c r="CZ61" s="304">
        <f>IFERROR(VLOOKUP($AN61,装备!$B:$Q,9,0),0)</f>
        <v>0</v>
      </c>
      <c r="DA61" s="304">
        <f>IFERROR(VLOOKUP($AN61,装备!$B:$Q,10,0),0)</f>
        <v>0</v>
      </c>
      <c r="DB61" s="304">
        <f>IFERROR(VLOOKUP($AN61,装备!$B:$Q,11,0),0)</f>
        <v>0</v>
      </c>
      <c r="DC61" s="304">
        <f>IFERROR(VLOOKUP($AN61,装备!$B:$Q,12,0),0)</f>
        <v>0</v>
      </c>
      <c r="DD61" s="304">
        <f>IFERROR(VLOOKUP($AN61,装备!$B:$Q,13,0),0)</f>
        <v>0</v>
      </c>
      <c r="DE61" s="304">
        <f>IFERROR(VLOOKUP($AN61,装备!$B:$Q,14,0),0)</f>
        <v>0</v>
      </c>
      <c r="DF61" s="304">
        <f>IFERROR(VLOOKUP($AN61,装备!$B:$Q,16,0),0)</f>
        <v>0</v>
      </c>
      <c r="DG61" s="304">
        <f>IFERROR(VLOOKUP($AN61,装备!$B:$Q,5,0),0)</f>
        <v>0</v>
      </c>
      <c r="DH61" s="304">
        <f>IFERROR(VLOOKUP(AO61,装备!$B:$C,2,0),0)</f>
        <v>0</v>
      </c>
      <c r="DI61" s="304">
        <f>IFERROR(VLOOKUP($AO61,装备!$B:$Q,5,0),0)</f>
        <v>0</v>
      </c>
      <c r="DJ61" s="304">
        <f>IFERROR(VLOOKUP($AO61,装备!$B:$Q,6,0),0)</f>
        <v>0</v>
      </c>
      <c r="DK61" s="304">
        <f>IFERROR(VLOOKUP($AO61,装备!$B:$Q,7,0),0)</f>
        <v>0</v>
      </c>
      <c r="DL61" s="304">
        <f>IFERROR(VLOOKUP($AO61,装备!$B:$Q,8,0),0)</f>
        <v>0</v>
      </c>
      <c r="DM61" s="304">
        <f>IFERROR(VLOOKUP($AO61,装备!$B:$Q,9,0),0)</f>
        <v>0</v>
      </c>
      <c r="DN61" s="304">
        <f>IFERROR(VLOOKUP($AO61,装备!$B:$Q,10,0),0)</f>
        <v>0</v>
      </c>
      <c r="DO61" s="304">
        <f>IFERROR(VLOOKUP($AO61,装备!$B:$Q,11,0),0)</f>
        <v>0</v>
      </c>
      <c r="DP61" s="304">
        <f>IFERROR(VLOOKUP($AO61,装备!$B:$Q,12,0),0)</f>
        <v>0</v>
      </c>
      <c r="DQ61" s="304">
        <f>IFERROR(VLOOKUP($AO61,装备!$B:$Q,13,0),0)</f>
        <v>0</v>
      </c>
      <c r="DR61" s="304">
        <f>IFERROR(VLOOKUP($AO61,装备!$B:$Q,14,0),0)</f>
        <v>0</v>
      </c>
      <c r="DS61" s="304">
        <f>IFERROR(VLOOKUP($AO61,装备!$B:$Q,16,0),0)</f>
        <v>0</v>
      </c>
      <c r="DT61" s="304">
        <f>IFERROR(VLOOKUP($AO61,装备!$B:$Q,5,0),0)</f>
        <v>0</v>
      </c>
    </row>
    <row r="62" spans="1:124" hidden="1">
      <c r="A62" s="301">
        <f>未改造舰娘!$A58</f>
        <v>10005712</v>
      </c>
      <c r="B62" s="354" t="s">
        <v>209</v>
      </c>
      <c r="C62" s="323"/>
      <c r="D62" s="323">
        <f t="shared" si="0"/>
        <v>110</v>
      </c>
      <c r="E62" s="303">
        <f>未改造舰娘!$C58</f>
        <v>3</v>
      </c>
      <c r="F62" s="304" t="str">
        <f>未改造舰娘!$D58</f>
        <v>轻巡</v>
      </c>
      <c r="G62" s="304" t="str">
        <f>未改造舰娘!$E58</f>
        <v>中型</v>
      </c>
      <c r="H62" s="304" t="str">
        <f>未改造舰娘!$F58</f>
        <v>护卫舰</v>
      </c>
      <c r="I62" s="460">
        <f>未改造舰娘!$AR58</f>
        <v>3</v>
      </c>
      <c r="J62" s="304" t="str">
        <f>未改造舰娘!$G58</f>
        <v>美国</v>
      </c>
      <c r="K62" s="312">
        <f>未改造舰娘!$H58+(BV62+CI62+CV62+DI62)*$C$2</f>
        <v>27</v>
      </c>
      <c r="L62" s="304">
        <f>未改造舰娘!$I58</f>
        <v>1</v>
      </c>
      <c r="M62" s="304">
        <f>未改造舰娘!$J58</f>
        <v>1</v>
      </c>
      <c r="N62" s="518">
        <f>未改造舰娘!$K58</f>
        <v>2</v>
      </c>
      <c r="O62" s="304">
        <f>未改造舰娘!$L58+((CE62+CR62+DE62+DR62)*$C$2)</f>
        <v>5</v>
      </c>
      <c r="P62" s="304" t="str">
        <f>IF($C$2=1,(IF(ISERROR(FIND("超长",未改造舰娘!$M58&amp;CC62&amp;CP62&amp;DC62&amp;DP62,1)),IF(ISERROR(FIND("长",未改造舰娘!$M58&amp;CC62&amp;CP62&amp;DC62&amp;DP62,1)),IF(ISERROR(FIND("中",未改造舰娘!$M58&amp;CC62&amp;CP62&amp;DC62&amp;DP62,1)),IF(ISERROR(FIND("短",未改造舰娘!$M58&amp;CC62&amp;CP62&amp;DC62&amp;DP62,1)),IF(ISERROR(FIND("无",未改造舰娘!$M58&amp;CC62&amp;CP62&amp;DC62&amp;DP62,1)),0,"无"),"短"),"中"),"长"),"超长")),未改造舰娘!$M58)</f>
        <v>中</v>
      </c>
      <c r="Q62" s="303">
        <f>未改造舰娘!$N58</f>
        <v>33.6</v>
      </c>
      <c r="R62" s="304">
        <f>(未改造舰娘!$P58)+(未改造舰娘!$Q58)*$C$3+((BW62+CJ62+CW62+DJ62)*$C$2)</f>
        <v>54</v>
      </c>
      <c r="S62" s="304">
        <f>(未改造舰娘!$R58)+(未改造舰娘!$S58)*$C$3+((BY62+CL62+CY62+DL62)*$C$2)</f>
        <v>0</v>
      </c>
      <c r="T62" s="304">
        <f>(未改造舰娘!$T58)+(未改造舰娘!$U58)*$C$3+((BX62+CK62+CX62+DK62)*$C$2)</f>
        <v>44</v>
      </c>
      <c r="U62" s="304">
        <f>(未改造舰娘!$V58)+(未改造舰娘!$W58)*$C$3+((CG62+CT62+DG62+DT62)*$C$2)</f>
        <v>98</v>
      </c>
      <c r="V62" s="305">
        <f>INT((((未改造舰娘!$Y58)-(未改造舰娘!$X58))*(((IF(D62=0,C62,D62))-1)/99))+未改造舰娘!$X58)+((CB62+CO62+DB62+DO62)*$C$2)</f>
        <v>90</v>
      </c>
      <c r="W62" s="304">
        <f>INT((((未改造舰娘!$AA58)-(未改造舰娘!$Z58))*(((IF(D62=0,C62,D62))-1)/99))+未改造舰娘!$Z58)+((CD62+CQ62+DD62+DQ62)*$C$2)</f>
        <v>69</v>
      </c>
      <c r="X62" s="304">
        <f>INT((((未改造舰娘!$AC58)-(未改造舰娘!$AB58))*(((IF(D62=0,C62,D62))-1)/99))+未改造舰娘!$AB58)+((CA62+CN62+DA62+DN62)*$C$2)</f>
        <v>23</v>
      </c>
      <c r="Y62" s="303">
        <f>INT((((未改造舰娘!$AE58)-(未改造舰娘!$AD58))*(((IF(D62=0,C62,D62))-1)/99))+未改造舰娘!$AD58)+((BZ62+CM62+CZ62+DM62)*$C$2)</f>
        <v>84</v>
      </c>
      <c r="Z62" s="474" t="str">
        <f>IF(未改造舰娘!$AF58=0,"",未改造舰娘!$AF58)</f>
        <v/>
      </c>
      <c r="AA62" s="304" t="str">
        <f>IF(未改造舰娘!$AG58="","",未改造舰娘!$AG58)</f>
        <v/>
      </c>
      <c r="AB62" s="304" t="str">
        <f>IF(未改造舰娘!$AH58="","",未改造舰娘!$AH58)</f>
        <v/>
      </c>
      <c r="AC62" s="304" t="str">
        <f>IF(未改造舰娘!$AI58="","",未改造舰娘!$AI58)</f>
        <v/>
      </c>
      <c r="AD62" s="304">
        <f>IF(未改造舰娘!$AJ58="","",未改造舰娘!$AJ58)</f>
        <v>0</v>
      </c>
      <c r="AE62" s="305">
        <f>IF(未改造舰娘!$AK58="","",未改造舰娘!$AK58)</f>
        <v>50</v>
      </c>
      <c r="AF62" s="304">
        <f>IF(未改造舰娘!$AL58="","",未改造舰娘!$AL58)</f>
        <v>500</v>
      </c>
      <c r="AG62" s="304">
        <f>IF(未改造舰娘!$AM58="","",未改造舰娘!$AM58)</f>
        <v>500</v>
      </c>
      <c r="AH62" s="304">
        <f>IF(未改造舰娘!$AN58="","",未改造舰娘!$AN58)</f>
        <v>500</v>
      </c>
      <c r="AI62" s="304">
        <f>IF(未改造舰娘!$AO58="","",未改造舰娘!$AO58)</f>
        <v>500</v>
      </c>
      <c r="AJ62" s="304" t="str">
        <f>IF(未改造舰娘!$AP58="","",未改造舰娘!$AP58)</f>
        <v>巡洋核心</v>
      </c>
      <c r="AK62" s="303">
        <f>IF(未改造舰娘!$AQ58="","",未改造舰娘!$AQ58)</f>
        <v>7</v>
      </c>
      <c r="AL62" s="306" t="str">
        <f>IF(未改造舰娘!$AS58="","",未改造舰娘!$AS58)</f>
        <v>U国双联5英寸平高两用炮</v>
      </c>
      <c r="AM62" s="306" t="str">
        <f>IF(未改造舰娘!$AT58="","",未改造舰娘!$AT58)</f>
        <v/>
      </c>
      <c r="AN62" s="306" t="str">
        <f>IF(未改造舰娘!$AU58="","",未改造舰娘!$AU58)</f>
        <v/>
      </c>
      <c r="AO62" s="306" t="str">
        <f>IF(未改造舰娘!$AV58="","",未改造舰娘!$AV58)</f>
        <v/>
      </c>
      <c r="AP62" s="307" t="str">
        <f>IF(未改造舰娘!$AW58="","",未改造舰娘!$AW58)</f>
        <v/>
      </c>
      <c r="AQ62" s="308" t="str">
        <f>IF(未改造舰娘!$AX58="","",未改造舰娘!$AX58)</f>
        <v/>
      </c>
      <c r="AR62" s="304">
        <f>IF(未改造舰娘!$AY58="","",未改造舰娘!$AY58)</f>
        <v>25</v>
      </c>
      <c r="AS62" s="304">
        <f>IF(未改造舰娘!$AZ58="","",未改造舰娘!$AZ58)</f>
        <v>30</v>
      </c>
      <c r="AT62" s="304">
        <f>IF(未改造舰娘!$BA58="","",未改造舰娘!$BA58)</f>
        <v>0.8</v>
      </c>
      <c r="AU62" s="304">
        <f>IF(未改造舰娘!$BB58="","",未改造舰娘!$BB58)</f>
        <v>1.5</v>
      </c>
      <c r="AV62" s="305">
        <f>IF((未改造舰娘!$BG58+未改造舰娘!$BK58*$C$4)=0,"",(未改造舰娘!$BG58+未改造舰娘!$BK58*$C$4))</f>
        <v>10</v>
      </c>
      <c r="AW62" s="304">
        <f>IF((未改造舰娘!$BH58+未改造舰娘!$BL58*$C$4)=0,"",(未改造舰娘!$BH58+未改造舰娘!$BL58*$C$4))</f>
        <v>17</v>
      </c>
      <c r="AX62" s="304">
        <f>IF((未改造舰娘!$BI58+未改造舰娘!$BM58*$C$4)=0,"",(未改造舰娘!$BI58+未改造舰娘!$BM58*$C$4))</f>
        <v>13</v>
      </c>
      <c r="AY62" s="303" t="str">
        <f>IF((未改造舰娘!$BJ58+未改造舰娘!$BN58*$C$4)=0,"",(未改造舰娘!$BJ58+未改造舰娘!$BN58*$C$4))</f>
        <v/>
      </c>
      <c r="AZ62" s="500">
        <f>IF(未改造舰娘!BC58="","",未改造舰娘!BC58)</f>
        <v>12</v>
      </c>
      <c r="BA62" s="500">
        <f>IF(未改造舰娘!BD58="","",未改造舰娘!BD58)</f>
        <v>0</v>
      </c>
      <c r="BB62" s="500">
        <f>IF(未改造舰娘!BE58="","",未改造舰娘!BE58)</f>
        <v>10</v>
      </c>
      <c r="BC62" s="498">
        <f>IF(未改造舰娘!BF58="","",未改造舰娘!BF58)</f>
        <v>68</v>
      </c>
      <c r="BD62" s="125" t="s">
        <v>1318</v>
      </c>
      <c r="BE62" s="506">
        <v>5.2083333333333336E-2</v>
      </c>
      <c r="BF62" s="306" t="str">
        <f>IF(未改造舰娘!$BQ58="","",未改造舰娘!$BQ58)</f>
        <v>1-4-CDEF,2-1-CEF,2-2-ABEFGH,2-3-ABCDEGHJ,2-4-ABCDEGHIJL,3-1-ABDFGHI,3-2-ABCDEG,3-3-ABCDEFGHJK,3-4-ABCDGHIJ,4-1-ABCDEFIJ,4-2-ABCDFGHIJ,4-3-ABCEFGH,6-1-ABCDEFGHIK,6-3-DEFHJ,6-4-BCDEFGHIKL,7-1-CDFGHIJKLMN,7-2-ABDEFGHJKLM,7-3-ABCDEFGHIKLN,7-4-ABCDEFIJKLM,7-5-ABCDEFGHIJKLMOQ,8-1-ABCDEFGHIJKL,8-2-ABCDEFGHIJKLM</v>
      </c>
      <c r="BG62" s="306" t="str">
        <f>IF(未改造舰娘!$BR58="","",未改造舰娘!$BR58)</f>
        <v>极地奏鸣曲 Ex-1-CDEFGHIJK,Ex-1-1-ABCDEFIJ,Ex-2-DEFGHIJKLMN,Ex-3-1-ABCDEFGHIKABDFGHI,Ex-3-3-DEHJACDHIJ,Ex-3-4-BCDEFGHKL,Ex-4-ABCDEFGHJKMNOP,Ex-4-1-CDGHIJKN,Ex-4-2-ADEFGHKLMABCDEFGHIJKL,Ex-4-3-ABCDEFGHILNABCDEFIJLM,Ex-4-4-ABCDEFIJKLM,Ex-4-5-ABCDEFGHIJKLMQ,Ex-2-1-ABDEGH,Ex-2-2-ABCDEGHJK,Ex-2-3-ABCDEGHIJL,Ex-3-ABDEFGHIJKLMNO,Ex-3-2-ABCDEFGHJK；未命名 Ex-2-ABCDEFGHIJNOβ,Ex-3-BCDEFGHIJKLMNOPRSβ,Ex-8-ABCDEFGHIJNOβ,Ex-9-BCDEFGHIJKLMNOPRSβ,Ex-12-ABCDEFHIJKLMNPQRTUVβ；决战九段坂 Ex-2-Q,Ex-8-Q；中间岛战役 Ex-1-BCDE,Ex-2-DEG,Ex-3-ACDEFGJL,Ex-4-ABCDFGHK,Ex-5-A,Ex-6-ABDE,Ex-7-BDEG,Ex-8-ABCDEJL,Ex-10-A；两周年活动 地狱群岛攻略作战-ABCDFKM,帕斯塔战役-ACDEFMOPV,中间岛战役-ACDFGK；急速东方快车 Ex-1-ABCEFGHK,Ex-2-ABCDEFGHJKLMNO；所罗门之晓 Ex-1-ABCDEFGHJKL,Ex-3-ABCDEFGHIJKMNOPQ,Ex-5-ABCDEFGHIJKLNPQR,Ex-6-ABCDEFGHJKL,Ex-8-ABCDEFGHIJKMNOPQ,Ex-10-ABCDEFGHIJKLNPQR；地狱群岛攻略作战 Ex-1-ACDEF,Ex-2-BCDEFI,Ex-3-ABDEFGHI,Ex-4-ABCDEFGHIKMN,Ex-5-ABCDEF,Ex-6-ABCDEFI,Ex-7-ADEFGHI,Ex-8-ABCDEFGHIJKMN；熔炉大混战 Ex-1-J,Ex-3-DEFGHIJKL,Ex-5-CDEFGHIJKL,Ex-7-ABCDEFGHIJKLMN,Ex-8-ABCDEFGHIJ,Ex-10-ABCDEFGHIJKL,Ex-12-ABCDEFGHIJKL,Ex-14-ABCDEFGHIJKLMN</v>
      </c>
      <c r="BH62" s="306"/>
      <c r="BU62" s="304">
        <f>IFERROR(VLOOKUP(AL62,装备!$B:$C,2,0),0)</f>
        <v>4</v>
      </c>
      <c r="BV62" s="304">
        <f>IFERROR(VLOOKUP($AL62,装备!$B:$Q,5,0),0)</f>
        <v>0</v>
      </c>
      <c r="BW62" s="304">
        <f>IFERROR(VLOOKUP($AL62,装备!$B:$Q,6,0),0)</f>
        <v>2</v>
      </c>
      <c r="BX62" s="304">
        <f>IFERROR(VLOOKUP($AL62,装备!$B:$Q,7,0),0)</f>
        <v>0</v>
      </c>
      <c r="BY62" s="304">
        <f>IFERROR(VLOOKUP($AL62,装备!$B:$Q,8,0),0)</f>
        <v>0</v>
      </c>
      <c r="BZ62" s="304">
        <f>IFERROR(VLOOKUP($AL62,装备!$B:$Q,9,0),0)</f>
        <v>0</v>
      </c>
      <c r="CA62" s="304">
        <f>IFERROR(VLOOKUP($AL62,装备!$B:$Q,10,0),0)</f>
        <v>0</v>
      </c>
      <c r="CB62" s="304">
        <f>IFERROR(VLOOKUP($AL62,装备!$B:$Q,11,0),0)</f>
        <v>0</v>
      </c>
      <c r="CC62" s="304" t="str">
        <f>IFERROR(VLOOKUP($AL62,装备!$B:$Q,12,0),0)</f>
        <v>短</v>
      </c>
      <c r="CD62" s="304">
        <f>IFERROR(VLOOKUP($AL62,装备!$B:$Q,13,0),0)</f>
        <v>0</v>
      </c>
      <c r="CE62" s="304">
        <f>IFERROR(VLOOKUP($AL62,装备!$B:$Q,14,0),0)</f>
        <v>0</v>
      </c>
      <c r="CF62" s="304">
        <f>IFERROR(VLOOKUP($AL62,装备!$B:$Q,16,0),0)</f>
        <v>5</v>
      </c>
      <c r="CG62" s="304">
        <f>IFERROR(VLOOKUP($AL62,装备!$B:$Q,5,0),0)</f>
        <v>0</v>
      </c>
      <c r="CH62" s="304">
        <f>IFERROR(VLOOKUP(AM62,装备!$B:$C,2,0),0)</f>
        <v>0</v>
      </c>
      <c r="CI62" s="304">
        <f>IFERROR(VLOOKUP($AM62,装备!$B:$Q,5,0),0)</f>
        <v>0</v>
      </c>
      <c r="CJ62" s="304">
        <f>IFERROR(VLOOKUP($AM62,装备!$B:$Q,6,0),0)</f>
        <v>0</v>
      </c>
      <c r="CK62" s="304">
        <f>IFERROR(VLOOKUP($AM62,装备!$B:$Q,7,0),0)</f>
        <v>0</v>
      </c>
      <c r="CL62" s="304">
        <f>IFERROR(VLOOKUP($AM62,装备!$B:$Q,8,0),0)</f>
        <v>0</v>
      </c>
      <c r="CM62" s="304">
        <f>IFERROR(VLOOKUP($AM62,装备!$B:$Q,9,0),0)</f>
        <v>0</v>
      </c>
      <c r="CN62" s="304">
        <f>IFERROR(VLOOKUP($AM62,装备!$B:$Q,10,0),0)</f>
        <v>0</v>
      </c>
      <c r="CO62" s="304">
        <f>IFERROR(VLOOKUP($AM62,装备!$B:$Q,11,0),0)</f>
        <v>0</v>
      </c>
      <c r="CP62" s="304">
        <f>IFERROR(VLOOKUP($AM62,装备!$B:$Q,12,0),0)</f>
        <v>0</v>
      </c>
      <c r="CQ62" s="304">
        <f>IFERROR(VLOOKUP($AM62,装备!$B:$Q,13,0),0)</f>
        <v>0</v>
      </c>
      <c r="CR62" s="304">
        <f>IFERROR(VLOOKUP($AM62,装备!$B:$Q,14,0),0)</f>
        <v>0</v>
      </c>
      <c r="CS62" s="304">
        <f>IFERROR(VLOOKUP($AM62,装备!$B:$Q,16,0),0)</f>
        <v>0</v>
      </c>
      <c r="CT62" s="304">
        <f>IFERROR(VLOOKUP($AM62,装备!$B:$Q,5,0),0)</f>
        <v>0</v>
      </c>
      <c r="CU62" s="304">
        <f>IFERROR(VLOOKUP(AN62,装备!$B:$C,2,0),0)</f>
        <v>0</v>
      </c>
      <c r="CV62" s="304">
        <f>IFERROR(VLOOKUP($AN62,装备!$B:$Q,5,0),0)</f>
        <v>0</v>
      </c>
      <c r="CW62" s="304">
        <f>IFERROR(VLOOKUP($AN62,装备!$B:$Q,6,0),0)</f>
        <v>0</v>
      </c>
      <c r="CX62" s="304">
        <f>IFERROR(VLOOKUP($AN62,装备!$B:$Q,7,0),0)</f>
        <v>0</v>
      </c>
      <c r="CY62" s="304">
        <f>IFERROR(VLOOKUP($AN62,装备!$B:$Q,8,0),0)</f>
        <v>0</v>
      </c>
      <c r="CZ62" s="304">
        <f>IFERROR(VLOOKUP($AN62,装备!$B:$Q,9,0),0)</f>
        <v>0</v>
      </c>
      <c r="DA62" s="304">
        <f>IFERROR(VLOOKUP($AN62,装备!$B:$Q,10,0),0)</f>
        <v>0</v>
      </c>
      <c r="DB62" s="304">
        <f>IFERROR(VLOOKUP($AN62,装备!$B:$Q,11,0),0)</f>
        <v>0</v>
      </c>
      <c r="DC62" s="304">
        <f>IFERROR(VLOOKUP($AN62,装备!$B:$Q,12,0),0)</f>
        <v>0</v>
      </c>
      <c r="DD62" s="304">
        <f>IFERROR(VLOOKUP($AN62,装备!$B:$Q,13,0),0)</f>
        <v>0</v>
      </c>
      <c r="DE62" s="304">
        <f>IFERROR(VLOOKUP($AN62,装备!$B:$Q,14,0),0)</f>
        <v>0</v>
      </c>
      <c r="DF62" s="304">
        <f>IFERROR(VLOOKUP($AN62,装备!$B:$Q,16,0),0)</f>
        <v>0</v>
      </c>
      <c r="DG62" s="304">
        <f>IFERROR(VLOOKUP($AN62,装备!$B:$Q,5,0),0)</f>
        <v>0</v>
      </c>
      <c r="DH62" s="304">
        <f>IFERROR(VLOOKUP(AO62,装备!$B:$C,2,0),0)</f>
        <v>0</v>
      </c>
      <c r="DI62" s="304">
        <f>IFERROR(VLOOKUP($AO62,装备!$B:$Q,5,0),0)</f>
        <v>0</v>
      </c>
      <c r="DJ62" s="304">
        <f>IFERROR(VLOOKUP($AO62,装备!$B:$Q,6,0),0)</f>
        <v>0</v>
      </c>
      <c r="DK62" s="304">
        <f>IFERROR(VLOOKUP($AO62,装备!$B:$Q,7,0),0)</f>
        <v>0</v>
      </c>
      <c r="DL62" s="304">
        <f>IFERROR(VLOOKUP($AO62,装备!$B:$Q,8,0),0)</f>
        <v>0</v>
      </c>
      <c r="DM62" s="304">
        <f>IFERROR(VLOOKUP($AO62,装备!$B:$Q,9,0),0)</f>
        <v>0</v>
      </c>
      <c r="DN62" s="304">
        <f>IFERROR(VLOOKUP($AO62,装备!$B:$Q,10,0),0)</f>
        <v>0</v>
      </c>
      <c r="DO62" s="304">
        <f>IFERROR(VLOOKUP($AO62,装备!$B:$Q,11,0),0)</f>
        <v>0</v>
      </c>
      <c r="DP62" s="304">
        <f>IFERROR(VLOOKUP($AO62,装备!$B:$Q,12,0),0)</f>
        <v>0</v>
      </c>
      <c r="DQ62" s="304">
        <f>IFERROR(VLOOKUP($AO62,装备!$B:$Q,13,0),0)</f>
        <v>0</v>
      </c>
      <c r="DR62" s="304">
        <f>IFERROR(VLOOKUP($AO62,装备!$B:$Q,14,0),0)</f>
        <v>0</v>
      </c>
      <c r="DS62" s="304">
        <f>IFERROR(VLOOKUP($AO62,装备!$B:$Q,16,0),0)</f>
        <v>0</v>
      </c>
      <c r="DT62" s="304">
        <f>IFERROR(VLOOKUP($AO62,装备!$B:$Q,5,0),0)</f>
        <v>0</v>
      </c>
    </row>
    <row r="63" spans="1:124" hidden="1">
      <c r="A63" s="301">
        <f>未改造舰娘!$A59</f>
        <v>10005812</v>
      </c>
      <c r="B63" s="354" t="s">
        <v>210</v>
      </c>
      <c r="C63" s="323"/>
      <c r="D63" s="323">
        <f t="shared" si="0"/>
        <v>110</v>
      </c>
      <c r="E63" s="303">
        <f>未改造舰娘!$C59</f>
        <v>3</v>
      </c>
      <c r="F63" s="304" t="str">
        <f>未改造舰娘!$D59</f>
        <v>轻巡</v>
      </c>
      <c r="G63" s="304" t="str">
        <f>未改造舰娘!$E59</f>
        <v>中型</v>
      </c>
      <c r="H63" s="304" t="str">
        <f>未改造舰娘!$F59</f>
        <v>护卫舰</v>
      </c>
      <c r="I63" s="460">
        <f>未改造舰娘!$AR59</f>
        <v>3</v>
      </c>
      <c r="J63" s="304" t="str">
        <f>未改造舰娘!$G59</f>
        <v>美国</v>
      </c>
      <c r="K63" s="312">
        <f>未改造舰娘!$H59+(BV63+CI63+CV63+DI63)*$C$2</f>
        <v>33</v>
      </c>
      <c r="L63" s="304">
        <f>未改造舰娘!$I59</f>
        <v>-1</v>
      </c>
      <c r="M63" s="304">
        <f>未改造舰娘!$J59</f>
        <v>1</v>
      </c>
      <c r="N63" s="518">
        <f>未改造舰娘!$K59</f>
        <v>2</v>
      </c>
      <c r="O63" s="304">
        <f>未改造舰娘!$L59+((CE63+CR63+DE63+DR63)*$C$2)</f>
        <v>15</v>
      </c>
      <c r="P63" s="304" t="str">
        <f>IF($C$2=1,(IF(ISERROR(FIND("超长",未改造舰娘!$M59&amp;CC63&amp;CP63&amp;DC63&amp;DP63,1)),IF(ISERROR(FIND("长",未改造舰娘!$M59&amp;CC63&amp;CP63&amp;DC63&amp;DP63,1)),IF(ISERROR(FIND("中",未改造舰娘!$M59&amp;CC63&amp;CP63&amp;DC63&amp;DP63,1)),IF(ISERROR(FIND("短",未改造舰娘!$M59&amp;CC63&amp;CP63&amp;DC63&amp;DP63,1)),IF(ISERROR(FIND("无",未改造舰娘!$M59&amp;CC63&amp;CP63&amp;DC63&amp;DP63,1)),0,"无"),"短"),"中"),"长"),"超长")),未改造舰娘!$M59)</f>
        <v>中</v>
      </c>
      <c r="Q63" s="303">
        <f>未改造舰娘!$N59</f>
        <v>31.5</v>
      </c>
      <c r="R63" s="304">
        <f>(未改造舰娘!$P59)+(未改造舰娘!$Q59)*$C$3+((BW63+CJ63+CW63+DJ63)*$C$2)</f>
        <v>62</v>
      </c>
      <c r="S63" s="304">
        <f>(未改造舰娘!$R59)+(未改造舰娘!$S59)*$C$3+((BY63+CL63+CY63+DL63)*$C$2)</f>
        <v>0</v>
      </c>
      <c r="T63" s="304">
        <f>(未改造舰娘!$T59)+(未改造舰娘!$U59)*$C$3+((BX63+CK63+CX63+DK63)*$C$2)</f>
        <v>52</v>
      </c>
      <c r="U63" s="304">
        <f>(未改造舰娘!$V59)+(未改造舰娘!$W59)*$C$3+((CG63+CT63+DG63+DT63)*$C$2)</f>
        <v>82</v>
      </c>
      <c r="V63" s="305">
        <f>INT((((未改造舰娘!$Y59)-(未改造舰娘!$X59))*(((IF(D63=0,C63,D63))-1)/99))+未改造舰娘!$X59)+((CB63+CO63+DB63+DO63)*$C$2)</f>
        <v>90</v>
      </c>
      <c r="W63" s="304">
        <f>INT((((未改造舰娘!$AA59)-(未改造舰娘!$Z59))*(((IF(D63=0,C63,D63))-1)/99))+未改造舰娘!$Z59)+((CD63+CQ63+DD63+DQ63)*$C$2)</f>
        <v>69</v>
      </c>
      <c r="X63" s="304">
        <f>INT((((未改造舰娘!$AC59)-(未改造舰娘!$AB59))*(((IF(D63=0,C63,D63))-1)/99))+未改造舰娘!$AB59)+((CA63+CN63+DA63+DN63)*$C$2)</f>
        <v>23</v>
      </c>
      <c r="Y63" s="303">
        <f>INT((((未改造舰娘!$AE59)-(未改造舰娘!$AD59))*(((IF(D63=0,C63,D63))-1)/99))+未改造舰娘!$AD59)+((BZ63+CM63+CZ63+DM63)*$C$2)</f>
        <v>69</v>
      </c>
      <c r="Z63" s="474">
        <f>IF(未改造舰娘!$AF59=0,"",未改造舰娘!$AF59)</f>
        <v>4</v>
      </c>
      <c r="AA63" s="304">
        <f>IF(未改造舰娘!$AG59="","",未改造舰娘!$AG59)</f>
        <v>4</v>
      </c>
      <c r="AB63" s="304">
        <f>IF(未改造舰娘!$AH59="","",未改造舰娘!$AH59)</f>
        <v>4</v>
      </c>
      <c r="AC63" s="304" t="str">
        <f>IF(未改造舰娘!$AI59="","",未改造舰娘!$AI59)</f>
        <v/>
      </c>
      <c r="AD63" s="304">
        <f>IF(未改造舰娘!$AJ59="","",未改造舰娘!$AJ59)</f>
        <v>12</v>
      </c>
      <c r="AE63" s="305">
        <f>IF(未改造舰娘!$AK59="","",未改造舰娘!$AK59)</f>
        <v>30</v>
      </c>
      <c r="AF63" s="304">
        <f>IF(未改造舰娘!$AL59="","",未改造舰娘!$AL59)</f>
        <v>200</v>
      </c>
      <c r="AG63" s="304">
        <f>IF(未改造舰娘!$AM59="","",未改造舰娘!$AM59)</f>
        <v>200</v>
      </c>
      <c r="AH63" s="304">
        <f>IF(未改造舰娘!$AN59="","",未改造舰娘!$AN59)</f>
        <v>100</v>
      </c>
      <c r="AI63" s="304" t="str">
        <f>IF(未改造舰娘!$AO59="","",未改造舰娘!$AO59)</f>
        <v/>
      </c>
      <c r="AJ63" s="304" t="str">
        <f>IF(未改造舰娘!$AP59="","",未改造舰娘!$AP59)</f>
        <v>巡洋核心</v>
      </c>
      <c r="AK63" s="303">
        <f>IF(未改造舰娘!$AQ59="","",未改造舰娘!$AQ59)</f>
        <v>5</v>
      </c>
      <c r="AL63" s="306" t="str">
        <f>IF(未改造舰娘!$AS59="","",未改造舰娘!$AS59)</f>
        <v>U国三联6英寸炮</v>
      </c>
      <c r="AM63" s="306" t="str">
        <f>IF(未改造舰娘!$AT59="","",未改造舰娘!$AT59)</f>
        <v/>
      </c>
      <c r="AN63" s="306" t="str">
        <f>IF(未改造舰娘!$AU59="","",未改造舰娘!$AU59)</f>
        <v/>
      </c>
      <c r="AO63" s="306" t="str">
        <f>IF(未改造舰娘!$AV59="","",未改造舰娘!$AV59)</f>
        <v/>
      </c>
      <c r="AP63" s="307" t="str">
        <f>IF(未改造舰娘!$AW59="","",未改造舰娘!$AW59)</f>
        <v/>
      </c>
      <c r="AQ63" s="308" t="str">
        <f>IF(未改造舰娘!$AX59="","",未改造舰娘!$AX59)</f>
        <v/>
      </c>
      <c r="AR63" s="304">
        <f>IF(未改造舰娘!$AY59="","",未改造舰娘!$AY59)</f>
        <v>30</v>
      </c>
      <c r="AS63" s="304">
        <f>IF(未改造舰娘!$AZ59="","",未改造舰娘!$AZ59)</f>
        <v>35</v>
      </c>
      <c r="AT63" s="304">
        <f>IF(未改造舰娘!$BA59="","",未改造舰娘!$BA59)</f>
        <v>0.8</v>
      </c>
      <c r="AU63" s="304">
        <f>IF(未改造舰娘!$BB59="","",未改造舰娘!$BB59)</f>
        <v>1.5</v>
      </c>
      <c r="AV63" s="305">
        <f>IF((未改造舰娘!$BG59+未改造舰娘!$BK59*$C$4)=0,"",(未改造舰娘!$BG59+未改造舰娘!$BK59*$C$4))</f>
        <v>10</v>
      </c>
      <c r="AW63" s="304">
        <f>IF((未改造舰娘!$BH59+未改造舰娘!$BL59*$C$4)=0,"",(未改造舰娘!$BH59+未改造舰娘!$BL59*$C$4))</f>
        <v>18</v>
      </c>
      <c r="AX63" s="304">
        <f>IF((未改造舰娘!$BI59+未改造舰娘!$BM59*$C$4)=0,"",(未改造舰娘!$BI59+未改造舰娘!$BM59*$C$4))</f>
        <v>13</v>
      </c>
      <c r="AY63" s="303" t="str">
        <f>IF((未改造舰娘!$BJ59+未改造舰娘!$BN59*$C$4)=0,"",(未改造舰娘!$BJ59+未改造舰娘!$BN59*$C$4))</f>
        <v/>
      </c>
      <c r="AZ63" s="500">
        <f>IF(未改造舰娘!BC59="","",未改造舰娘!BC59)</f>
        <v>16</v>
      </c>
      <c r="BA63" s="500">
        <f>IF(未改造舰娘!BD59="","",未改造舰娘!BD59)</f>
        <v>0</v>
      </c>
      <c r="BB63" s="500">
        <f>IF(未改造舰娘!BE59="","",未改造舰娘!BE59)</f>
        <v>14</v>
      </c>
      <c r="BC63" s="498">
        <f>IF(未改造舰娘!BF59="","",未改造舰娘!BF59)</f>
        <v>43</v>
      </c>
      <c r="BD63" s="125" t="s">
        <v>1319</v>
      </c>
      <c r="BE63" s="506">
        <v>5.5555555555555552E-2</v>
      </c>
      <c r="BF63" s="306" t="str">
        <f>IF(未改造舰娘!$BQ59="","",未改造舰娘!$BQ59)</f>
        <v>1-4-CDEF,2-1-CEF,2-2-ABEFGH,2-3-ABCDEGHJ,2-4-ABCDEGHIJL,3-1-ABDFGHI,3-2-ABCDEG,3-3-ABCDEFGHJK,3-4-ABCDGHIJ,4-1-ABCDEFIJ,4-2-ABCDFGHIJ,4-3-ABCEFGH,4-4-I,6-1-ABCDEFGHIK,6-4-K,8-1-ABCDEFGHIJKL,8-2-ABCDEFGHIJKLM</v>
      </c>
      <c r="BG63" s="306" t="str">
        <f>IF(未改造舰娘!$BR59="","",未改造舰娘!$BR59)</f>
        <v>极地奏鸣曲 Ex-1-1-ABCDEFIJ,Ex-2-DEFGHIJKLMN,Ex-3-ABCDEFGHIJKLMOPQ,Ex-3-1-ABCDEFGHIKABDFGHI,Ex-3-4-K,Ex-4-ABCDEFGHIJKLMNOP,Ex-1-ABCDEFGHIJKLM,Ex-2-1-ABDEFGH,Ex-2-2-ABCDEGHJK,Ex-2-3-ABCDEGHIJL,Ex-3-2-ABCDEFGHJK,Ex-3-3-ACDHIJ,Ex-4-2-ABCDEFGHIJKL,Ex-4-3-ABCDEFGHIJKLM；未命名 Ex-2-ABCDEFGHIJNOβ,Ex-4-ABCDEIJKLMNOPQRTβ,Ex-8-ABCDEFGHIJNOβ,Ex-10-ABCDEJKLMNOPQRTβ；决战九段坂 Ex-2-Q,Ex-8-Q；中间岛战役 Ex-1-ABCDE,Ex-2-ABDEG,Ex-3-ACDEFGJL,Ex-4-ABCDFGK,Ex-5-A,Ex-6-ABDE,Ex-7-BDEG,Ex-8-ABCDEIJL,Ex-9-ABCDFGHK,Ex-10-A；两周年活动 地狱群岛攻略作战-ABCDFKM,帕斯塔战役-ACDEFMOPV；急速东方快车 Ex-1-ABCEFGHK,Ex-2-ABCDEFGHJKLMNO,Ex-4-ABCEFHIJKLMNOPQR；所罗门之晓 Ex-1-ABCDEFGHJKL,Ex-3-ABCDEFGHIJKMNOPQ,Ex-5-ABCDEFGHIJKLNPQR,Ex-6-ABCDEFGHJKL,Ex-8-ABCDEFGHIJKMNOPQ,Ex-10-ABCDEFGHIJKLNPQR；地狱群岛攻略作战 Ex-1-ACDEF,Ex-2-BCDEFI,Ex-3-ABDEFGHI,Ex-4-ABCDEFGHJKMN,Ex-5-ABCDEF,Ex-6-ABCDEFI,Ex-7-ABDEFGHI,Ex-8-ABCDEFGHIKMN；熔炉大混战 Ex-1-J,Ex-3-DEFGHIJKL,Ex-5-CDEFGHIJKL,Ex-7-ABCDEFGHIJKLMN,Ex-8-ABCDEFGHIJ,Ex-10-ABCDEFGHIJKL,Ex-12-ABCDEFGHIJKL,Ex-14-ABCDEFGHIJKLMN</v>
      </c>
      <c r="BH63" s="306"/>
      <c r="BU63" s="304">
        <f>IFERROR(VLOOKUP(AL63,装备!$B:$C,2,0),0)</f>
        <v>2</v>
      </c>
      <c r="BV63" s="304">
        <f>IFERROR(VLOOKUP($AL63,装备!$B:$Q,5,0),0)</f>
        <v>0</v>
      </c>
      <c r="BW63" s="304">
        <f>IFERROR(VLOOKUP($AL63,装备!$B:$Q,6,0),0)</f>
        <v>6</v>
      </c>
      <c r="BX63" s="304">
        <f>IFERROR(VLOOKUP($AL63,装备!$B:$Q,7,0),0)</f>
        <v>0</v>
      </c>
      <c r="BY63" s="304">
        <f>IFERROR(VLOOKUP($AL63,装备!$B:$Q,8,0),0)</f>
        <v>0</v>
      </c>
      <c r="BZ63" s="304">
        <f>IFERROR(VLOOKUP($AL63,装备!$B:$Q,9,0),0)</f>
        <v>0</v>
      </c>
      <c r="CA63" s="304">
        <f>IFERROR(VLOOKUP($AL63,装备!$B:$Q,10,0),0)</f>
        <v>0</v>
      </c>
      <c r="CB63" s="304">
        <f>IFERROR(VLOOKUP($AL63,装备!$B:$Q,11,0),0)</f>
        <v>1</v>
      </c>
      <c r="CC63" s="304" t="str">
        <f>IFERROR(VLOOKUP($AL63,装备!$B:$Q,12,0),0)</f>
        <v>中</v>
      </c>
      <c r="CD63" s="304">
        <f>IFERROR(VLOOKUP($AL63,装备!$B:$Q,13,0),0)</f>
        <v>0</v>
      </c>
      <c r="CE63" s="304">
        <f>IFERROR(VLOOKUP($AL63,装备!$B:$Q,14,0),0)</f>
        <v>0</v>
      </c>
      <c r="CF63" s="304">
        <f>IFERROR(VLOOKUP($AL63,装备!$B:$Q,16,0),0)</f>
        <v>0</v>
      </c>
      <c r="CG63" s="304">
        <f>IFERROR(VLOOKUP($AL63,装备!$B:$Q,5,0),0)</f>
        <v>0</v>
      </c>
      <c r="CH63" s="304">
        <f>IFERROR(VLOOKUP(AM63,装备!$B:$C,2,0),0)</f>
        <v>0</v>
      </c>
      <c r="CI63" s="304">
        <f>IFERROR(VLOOKUP($AM63,装备!$B:$Q,5,0),0)</f>
        <v>0</v>
      </c>
      <c r="CJ63" s="304">
        <f>IFERROR(VLOOKUP($AM63,装备!$B:$Q,6,0),0)</f>
        <v>0</v>
      </c>
      <c r="CK63" s="304">
        <f>IFERROR(VLOOKUP($AM63,装备!$B:$Q,7,0),0)</f>
        <v>0</v>
      </c>
      <c r="CL63" s="304">
        <f>IFERROR(VLOOKUP($AM63,装备!$B:$Q,8,0),0)</f>
        <v>0</v>
      </c>
      <c r="CM63" s="304">
        <f>IFERROR(VLOOKUP($AM63,装备!$B:$Q,9,0),0)</f>
        <v>0</v>
      </c>
      <c r="CN63" s="304">
        <f>IFERROR(VLOOKUP($AM63,装备!$B:$Q,10,0),0)</f>
        <v>0</v>
      </c>
      <c r="CO63" s="304">
        <f>IFERROR(VLOOKUP($AM63,装备!$B:$Q,11,0),0)</f>
        <v>0</v>
      </c>
      <c r="CP63" s="304">
        <f>IFERROR(VLOOKUP($AM63,装备!$B:$Q,12,0),0)</f>
        <v>0</v>
      </c>
      <c r="CQ63" s="304">
        <f>IFERROR(VLOOKUP($AM63,装备!$B:$Q,13,0),0)</f>
        <v>0</v>
      </c>
      <c r="CR63" s="304">
        <f>IFERROR(VLOOKUP($AM63,装备!$B:$Q,14,0),0)</f>
        <v>0</v>
      </c>
      <c r="CS63" s="304">
        <f>IFERROR(VLOOKUP($AM63,装备!$B:$Q,16,0),0)</f>
        <v>0</v>
      </c>
      <c r="CT63" s="304">
        <f>IFERROR(VLOOKUP($AM63,装备!$B:$Q,5,0),0)</f>
        <v>0</v>
      </c>
      <c r="CU63" s="304">
        <f>IFERROR(VLOOKUP(AN63,装备!$B:$C,2,0),0)</f>
        <v>0</v>
      </c>
      <c r="CV63" s="304">
        <f>IFERROR(VLOOKUP($AN63,装备!$B:$Q,5,0),0)</f>
        <v>0</v>
      </c>
      <c r="CW63" s="304">
        <f>IFERROR(VLOOKUP($AN63,装备!$B:$Q,6,0),0)</f>
        <v>0</v>
      </c>
      <c r="CX63" s="304">
        <f>IFERROR(VLOOKUP($AN63,装备!$B:$Q,7,0),0)</f>
        <v>0</v>
      </c>
      <c r="CY63" s="304">
        <f>IFERROR(VLOOKUP($AN63,装备!$B:$Q,8,0),0)</f>
        <v>0</v>
      </c>
      <c r="CZ63" s="304">
        <f>IFERROR(VLOOKUP($AN63,装备!$B:$Q,9,0),0)</f>
        <v>0</v>
      </c>
      <c r="DA63" s="304">
        <f>IFERROR(VLOOKUP($AN63,装备!$B:$Q,10,0),0)</f>
        <v>0</v>
      </c>
      <c r="DB63" s="304">
        <f>IFERROR(VLOOKUP($AN63,装备!$B:$Q,11,0),0)</f>
        <v>0</v>
      </c>
      <c r="DC63" s="304">
        <f>IFERROR(VLOOKUP($AN63,装备!$B:$Q,12,0),0)</f>
        <v>0</v>
      </c>
      <c r="DD63" s="304">
        <f>IFERROR(VLOOKUP($AN63,装备!$B:$Q,13,0),0)</f>
        <v>0</v>
      </c>
      <c r="DE63" s="304">
        <f>IFERROR(VLOOKUP($AN63,装备!$B:$Q,14,0),0)</f>
        <v>0</v>
      </c>
      <c r="DF63" s="304">
        <f>IFERROR(VLOOKUP($AN63,装备!$B:$Q,16,0),0)</f>
        <v>0</v>
      </c>
      <c r="DG63" s="304">
        <f>IFERROR(VLOOKUP($AN63,装备!$B:$Q,5,0),0)</f>
        <v>0</v>
      </c>
      <c r="DH63" s="304">
        <f>IFERROR(VLOOKUP(AO63,装备!$B:$C,2,0),0)</f>
        <v>0</v>
      </c>
      <c r="DI63" s="304">
        <f>IFERROR(VLOOKUP($AO63,装备!$B:$Q,5,0),0)</f>
        <v>0</v>
      </c>
      <c r="DJ63" s="304">
        <f>IFERROR(VLOOKUP($AO63,装备!$B:$Q,6,0),0)</f>
        <v>0</v>
      </c>
      <c r="DK63" s="304">
        <f>IFERROR(VLOOKUP($AO63,装备!$B:$Q,7,0),0)</f>
        <v>0</v>
      </c>
      <c r="DL63" s="304">
        <f>IFERROR(VLOOKUP($AO63,装备!$B:$Q,8,0),0)</f>
        <v>0</v>
      </c>
      <c r="DM63" s="304">
        <f>IFERROR(VLOOKUP($AO63,装备!$B:$Q,9,0),0)</f>
        <v>0</v>
      </c>
      <c r="DN63" s="304">
        <f>IFERROR(VLOOKUP($AO63,装备!$B:$Q,10,0),0)</f>
        <v>0</v>
      </c>
      <c r="DO63" s="304">
        <f>IFERROR(VLOOKUP($AO63,装备!$B:$Q,11,0),0)</f>
        <v>0</v>
      </c>
      <c r="DP63" s="304">
        <f>IFERROR(VLOOKUP($AO63,装备!$B:$Q,12,0),0)</f>
        <v>0</v>
      </c>
      <c r="DQ63" s="304">
        <f>IFERROR(VLOOKUP($AO63,装备!$B:$Q,13,0),0)</f>
        <v>0</v>
      </c>
      <c r="DR63" s="304">
        <f>IFERROR(VLOOKUP($AO63,装备!$B:$Q,14,0),0)</f>
        <v>0</v>
      </c>
      <c r="DS63" s="304">
        <f>IFERROR(VLOOKUP($AO63,装备!$B:$Q,16,0),0)</f>
        <v>0</v>
      </c>
      <c r="DT63" s="304">
        <f>IFERROR(VLOOKUP($AO63,装备!$B:$Q,5,0),0)</f>
        <v>0</v>
      </c>
    </row>
    <row r="64" spans="1:124" hidden="1">
      <c r="A64" s="301">
        <f>未改造舰娘!$A60</f>
        <v>10005912</v>
      </c>
      <c r="B64" s="354" t="s">
        <v>211</v>
      </c>
      <c r="C64" s="323"/>
      <c r="D64" s="323">
        <f t="shared" si="0"/>
        <v>110</v>
      </c>
      <c r="E64" s="303">
        <f>未改造舰娘!$C60</f>
        <v>4</v>
      </c>
      <c r="F64" s="304" t="str">
        <f>未改造舰娘!$D60</f>
        <v>轻巡</v>
      </c>
      <c r="G64" s="304" t="str">
        <f>未改造舰娘!$E60</f>
        <v>中型</v>
      </c>
      <c r="H64" s="304" t="str">
        <f>未改造舰娘!$F60</f>
        <v>护卫舰</v>
      </c>
      <c r="I64" s="460">
        <f>未改造舰娘!$AR60</f>
        <v>3</v>
      </c>
      <c r="J64" s="304" t="str">
        <f>未改造舰娘!$G60</f>
        <v>美国</v>
      </c>
      <c r="K64" s="312">
        <f>未改造舰娘!$H60+(BV64+CI64+CV64+DI64)*$C$2</f>
        <v>33</v>
      </c>
      <c r="L64" s="304">
        <f>未改造舰娘!$I60</f>
        <v>-1</v>
      </c>
      <c r="M64" s="304">
        <f>未改造舰娘!$J60</f>
        <v>2</v>
      </c>
      <c r="N64" s="518">
        <f>未改造舰娘!$K60</f>
        <v>2</v>
      </c>
      <c r="O64" s="304">
        <f>未改造舰娘!$L60+((CE64+CR64+DE64+DR64)*$C$2)</f>
        <v>15</v>
      </c>
      <c r="P64" s="304" t="str">
        <f>IF($C$2=1,(IF(ISERROR(FIND("超长",未改造舰娘!$M60&amp;CC64&amp;CP64&amp;DC64&amp;DP64,1)),IF(ISERROR(FIND("长",未改造舰娘!$M60&amp;CC64&amp;CP64&amp;DC64&amp;DP64,1)),IF(ISERROR(FIND("中",未改造舰娘!$M60&amp;CC64&amp;CP64&amp;DC64&amp;DP64,1)),IF(ISERROR(FIND("短",未改造舰娘!$M60&amp;CC64&amp;CP64&amp;DC64&amp;DP64,1)),IF(ISERROR(FIND("无",未改造舰娘!$M60&amp;CC64&amp;CP64&amp;DC64&amp;DP64,1)),0,"无"),"短"),"中"),"长"),"超长")),未改造舰娘!$M60)</f>
        <v>中</v>
      </c>
      <c r="Q64" s="303">
        <f>未改造舰娘!$N60</f>
        <v>31.5</v>
      </c>
      <c r="R64" s="304">
        <f>(未改造舰娘!$P60)+(未改造舰娘!$Q60)*$C$3+((BW64+CJ64+CW64+DJ64)*$C$2)</f>
        <v>62</v>
      </c>
      <c r="S64" s="304">
        <f>(未改造舰娘!$R60)+(未改造舰娘!$S60)*$C$3+((BY64+CL64+CY64+DL64)*$C$2)</f>
        <v>0</v>
      </c>
      <c r="T64" s="304">
        <f>(未改造舰娘!$T60)+(未改造舰娘!$U60)*$C$3+((BX64+CK64+CX64+DK64)*$C$2)</f>
        <v>54</v>
      </c>
      <c r="U64" s="304">
        <f>(未改造舰娘!$V60)+(未改造舰娘!$W60)*$C$3+((CG64+CT64+DG64+DT64)*$C$2)</f>
        <v>85</v>
      </c>
      <c r="V64" s="305">
        <f>INT((((未改造舰娘!$Y60)-(未改造舰娘!$X60))*(((IF(D64=0,C64,D64))-1)/99))+未改造舰娘!$X60)+((CB64+CO64+DB64+DO64)*$C$2)</f>
        <v>91</v>
      </c>
      <c r="W64" s="304">
        <f>INT((((未改造舰娘!$AA60)-(未改造舰娘!$Z60))*(((IF(D64=0,C64,D64))-1)/99))+未改造舰娘!$Z60)+((CD64+CQ64+DD64+DQ64)*$C$2)</f>
        <v>69</v>
      </c>
      <c r="X64" s="304">
        <f>INT((((未改造舰娘!$AC60)-(未改造舰娘!$AB60))*(((IF(D64=0,C64,D64))-1)/99))+未改造舰娘!$AB60)+((CA64+CN64+DA64+DN64)*$C$2)</f>
        <v>23</v>
      </c>
      <c r="Y64" s="303">
        <f>INT((((未改造舰娘!$AE60)-(未改造舰娘!$AD60))*(((IF(D64=0,C64,D64))-1)/99))+未改造舰娘!$AD60)+((BZ64+CM64+CZ64+DM64)*$C$2)</f>
        <v>69</v>
      </c>
      <c r="Z64" s="474">
        <f>IF(未改造舰娘!$AF60=0,"",未改造舰娘!$AF60)</f>
        <v>4</v>
      </c>
      <c r="AA64" s="304">
        <f>IF(未改造舰娘!$AG60="","",未改造舰娘!$AG60)</f>
        <v>4</v>
      </c>
      <c r="AB64" s="304">
        <f>IF(未改造舰娘!$AH60="","",未改造舰娘!$AH60)</f>
        <v>4</v>
      </c>
      <c r="AC64" s="304" t="str">
        <f>IF(未改造舰娘!$AI60="","",未改造舰娘!$AI60)</f>
        <v/>
      </c>
      <c r="AD64" s="304">
        <f>IF(未改造舰娘!$AJ60="","",未改造舰娘!$AJ60)</f>
        <v>12</v>
      </c>
      <c r="AE64" s="305">
        <f>IF(未改造舰娘!$AK60="","",未改造舰娘!$AK60)</f>
        <v>30</v>
      </c>
      <c r="AF64" s="304">
        <f>IF(未改造舰娘!$AL60="","",未改造舰娘!$AL60)</f>
        <v>200</v>
      </c>
      <c r="AG64" s="304">
        <f>IF(未改造舰娘!$AM60="","",未改造舰娘!$AM60)</f>
        <v>200</v>
      </c>
      <c r="AH64" s="304">
        <f>IF(未改造舰娘!$AN60="","",未改造舰娘!$AN60)</f>
        <v>100</v>
      </c>
      <c r="AI64" s="304" t="str">
        <f>IF(未改造舰娘!$AO60="","",未改造舰娘!$AO60)</f>
        <v/>
      </c>
      <c r="AJ64" s="304" t="str">
        <f>IF(未改造舰娘!$AP60="","",未改造舰娘!$AP60)</f>
        <v>巡洋核心</v>
      </c>
      <c r="AK64" s="303">
        <f>IF(未改造舰娘!$AQ60="","",未改造舰娘!$AQ60)</f>
        <v>5</v>
      </c>
      <c r="AL64" s="306" t="str">
        <f>IF(未改造舰娘!$AS60="","",未改造舰娘!$AS60)</f>
        <v>U国三联6英寸炮</v>
      </c>
      <c r="AM64" s="306" t="str">
        <f>IF(未改造舰娘!$AT60="","",未改造舰娘!$AT60)</f>
        <v>标准型对海雷达</v>
      </c>
      <c r="AN64" s="306" t="str">
        <f>IF(未改造舰娘!$AU60="","",未改造舰娘!$AU60)</f>
        <v/>
      </c>
      <c r="AO64" s="306" t="str">
        <f>IF(未改造舰娘!$AV60="","",未改造舰娘!$AV60)</f>
        <v/>
      </c>
      <c r="AP64" s="307" t="str">
        <f>IF(未改造舰娘!$AW60="","",未改造舰娘!$AW60)</f>
        <v/>
      </c>
      <c r="AQ64" s="308" t="str">
        <f>IF(未改造舰娘!$AX60="","",未改造舰娘!$AX60)</f>
        <v/>
      </c>
      <c r="AR64" s="304">
        <f>IF(未改造舰娘!$AY60="","",未改造舰娘!$AY60)</f>
        <v>30</v>
      </c>
      <c r="AS64" s="304">
        <f>IF(未改造舰娘!$AZ60="","",未改造舰娘!$AZ60)</f>
        <v>35</v>
      </c>
      <c r="AT64" s="304">
        <f>IF(未改造舰娘!$BA60="","",未改造舰娘!$BA60)</f>
        <v>0.8</v>
      </c>
      <c r="AU64" s="304">
        <f>IF(未改造舰娘!$BB60="","",未改造舰娘!$BB60)</f>
        <v>1.5</v>
      </c>
      <c r="AV64" s="305">
        <f>IF((未改造舰娘!$BG60+未改造舰娘!$BK60*$C$4)=0,"",(未改造舰娘!$BG60+未改造舰娘!$BK60*$C$4))</f>
        <v>10</v>
      </c>
      <c r="AW64" s="304">
        <f>IF((未改造舰娘!$BH60+未改造舰娘!$BL60*$C$4)=0,"",(未改造舰娘!$BH60+未改造舰娘!$BL60*$C$4))</f>
        <v>18</v>
      </c>
      <c r="AX64" s="304">
        <f>IF((未改造舰娘!$BI60+未改造舰娘!$BM60*$C$4)=0,"",(未改造舰娘!$BI60+未改造舰娘!$BM60*$C$4))</f>
        <v>28</v>
      </c>
      <c r="AY64" s="303">
        <f>IF((未改造舰娘!$BJ60+未改造舰娘!$BN60*$C$4)=0,"",(未改造舰娘!$BJ60+未改造舰娘!$BN60*$C$4))</f>
        <v>15</v>
      </c>
      <c r="AZ64" s="500">
        <f>IF(未改造舰娘!BC60="","",未改造舰娘!BC60)</f>
        <v>16</v>
      </c>
      <c r="BA64" s="500">
        <f>IF(未改造舰娘!BD60="","",未改造舰娘!BD60)</f>
        <v>0</v>
      </c>
      <c r="BB64" s="500">
        <f>IF(未改造舰娘!BE60="","",未改造舰娘!BE60)</f>
        <v>15</v>
      </c>
      <c r="BC64" s="498">
        <f>IF(未改造舰娘!BF60="","",未改造舰娘!BF60)</f>
        <v>48</v>
      </c>
      <c r="BD64" s="125" t="s">
        <v>1320</v>
      </c>
      <c r="BE64" s="506">
        <v>5.5555555555555552E-2</v>
      </c>
      <c r="BF64" s="306" t="str">
        <f>IF(未改造舰娘!$BQ60="","",未改造舰娘!$BQ60)</f>
        <v>3-1-BDFGHI,3-2-DEG,3-3-ABCDEFGHJK,3-4-ABCDGHIJ,4-1-CDEFIJ,4-2-CDFGHIJ,4-3-ABCEFGH,4-4-ABCDEHIKL,5-1-ABCDEFGH,5-2-ABCDEFGHIJ,6-1-DEFGHIK,6-3-DEFHJ,7-1-CDFGHIJKLMN,7-2-ABDEFGHJKLM,7-3-ABCDEFGHIKLN,7-4-ABCDEFIJKLM,7-5-ABCDEFGHIJKLMOQ,8-1-CDEFGHIJKL,8-2-DEFGHIJKLM</v>
      </c>
      <c r="BG64" s="306" t="str">
        <f>IF(未改造舰娘!$BR60="","",未改造舰娘!$BR60)</f>
        <v>极地奏鸣曲 Ex-1-JK,Ex-1-1-CDEFIJ,Ex-1-2-ABCDEHIKL,Ex-2-1-ABCDEFGHJ,Ex-3-1-DFGHIKBFGHI,Ex-3-3-DEFHJACDHIJ,Ex-4-CDEFGJKMNOP,Ex-4-1-CGHIJKMN,Ex-4-2-ABDEFHKLMCDEFGHIJKL,Ex-4-3-ABCDEFGHILNDEIJM,Ex-4-4-ABCDEFIJKLM,Ex-4-5-ABCDEFGHIJKLMQ,Ex-2-NO,Ex-3-2-ABCDEFGHJK；中间岛战役 Ex-1-D,Ex-2-DEG,Ex-4-CDGK,Ex-6-BDE,Ex-8-BCDEJL；两周年活动 地狱群岛攻略作战-CFKM；所罗门之晓 Ex-1-L,Ex-3-Q,Ex-5-R,Ex-6-L,Ex-8-Q,Ex-10-R；地狱群岛攻略作战 Ex-1-ACDEF,Ex-2-BCDEFI,Ex-3-DFGHI,Ex-4-CDEFHKMN,Ex-5-ACDEF,Ex-6-BCDEI,Ex-7-FGHI,Ex-8-CEFGHIKMN；熔炉大混战 Ex-1-J,Ex-3-L,Ex-5-CDEFGHIJKL,Ex-7-DEFGHIJKLMN,Ex-8-CDEFGHIJ,Ex-10-DEFGHIJKL,Ex-12-CDEFGHIJKL,Ex-14-DEFGHIJKLMN</v>
      </c>
      <c r="BH64" s="306"/>
      <c r="BU64" s="304">
        <f>IFERROR(VLOOKUP(AL64,装备!$B:$C,2,0),0)</f>
        <v>2</v>
      </c>
      <c r="BV64" s="304">
        <f>IFERROR(VLOOKUP($AL64,装备!$B:$Q,5,0),0)</f>
        <v>0</v>
      </c>
      <c r="BW64" s="304">
        <f>IFERROR(VLOOKUP($AL64,装备!$B:$Q,6,0),0)</f>
        <v>6</v>
      </c>
      <c r="BX64" s="304">
        <f>IFERROR(VLOOKUP($AL64,装备!$B:$Q,7,0),0)</f>
        <v>0</v>
      </c>
      <c r="BY64" s="304">
        <f>IFERROR(VLOOKUP($AL64,装备!$B:$Q,8,0),0)</f>
        <v>0</v>
      </c>
      <c r="BZ64" s="304">
        <f>IFERROR(VLOOKUP($AL64,装备!$B:$Q,9,0),0)</f>
        <v>0</v>
      </c>
      <c r="CA64" s="304">
        <f>IFERROR(VLOOKUP($AL64,装备!$B:$Q,10,0),0)</f>
        <v>0</v>
      </c>
      <c r="CB64" s="304">
        <f>IFERROR(VLOOKUP($AL64,装备!$B:$Q,11,0),0)</f>
        <v>1</v>
      </c>
      <c r="CC64" s="304" t="str">
        <f>IFERROR(VLOOKUP($AL64,装备!$B:$Q,12,0),0)</f>
        <v>中</v>
      </c>
      <c r="CD64" s="304">
        <f>IFERROR(VLOOKUP($AL64,装备!$B:$Q,13,0),0)</f>
        <v>0</v>
      </c>
      <c r="CE64" s="304">
        <f>IFERROR(VLOOKUP($AL64,装备!$B:$Q,14,0),0)</f>
        <v>0</v>
      </c>
      <c r="CF64" s="304">
        <f>IFERROR(VLOOKUP($AL64,装备!$B:$Q,16,0),0)</f>
        <v>0</v>
      </c>
      <c r="CG64" s="304">
        <f>IFERROR(VLOOKUP($AL64,装备!$B:$Q,5,0),0)</f>
        <v>0</v>
      </c>
      <c r="CH64" s="304">
        <f>IFERROR(VLOOKUP(AM64,装备!$B:$C,2,0),0)</f>
        <v>2</v>
      </c>
      <c r="CI64" s="304">
        <f>IFERROR(VLOOKUP($AM64,装备!$B:$Q,5,0),0)</f>
        <v>0</v>
      </c>
      <c r="CJ64" s="304">
        <f>IFERROR(VLOOKUP($AM64,装备!$B:$Q,6,0),0)</f>
        <v>0</v>
      </c>
      <c r="CK64" s="304">
        <f>IFERROR(VLOOKUP($AM64,装备!$B:$Q,7,0),0)</f>
        <v>0</v>
      </c>
      <c r="CL64" s="304">
        <f>IFERROR(VLOOKUP($AM64,装备!$B:$Q,8,0),0)</f>
        <v>0</v>
      </c>
      <c r="CM64" s="304">
        <f>IFERROR(VLOOKUP($AM64,装备!$B:$Q,9,0),0)</f>
        <v>0</v>
      </c>
      <c r="CN64" s="304">
        <f>IFERROR(VLOOKUP($AM64,装备!$B:$Q,10,0),0)</f>
        <v>5</v>
      </c>
      <c r="CO64" s="304">
        <f>IFERROR(VLOOKUP($AM64,装备!$B:$Q,11,0),0)</f>
        <v>3</v>
      </c>
      <c r="CP64" s="304" t="str">
        <f>IFERROR(VLOOKUP($AM64,装备!$B:$Q,12,0),0)</f>
        <v>无</v>
      </c>
      <c r="CQ64" s="304">
        <f>IFERROR(VLOOKUP($AM64,装备!$B:$Q,13,0),0)</f>
        <v>0</v>
      </c>
      <c r="CR64" s="304">
        <f>IFERROR(VLOOKUP($AM64,装备!$B:$Q,14,0),0)</f>
        <v>0</v>
      </c>
      <c r="CS64" s="304">
        <f>IFERROR(VLOOKUP($AM64,装备!$B:$Q,16,0),0)</f>
        <v>0</v>
      </c>
      <c r="CT64" s="304">
        <f>IFERROR(VLOOKUP($AM64,装备!$B:$Q,5,0),0)</f>
        <v>0</v>
      </c>
      <c r="CU64" s="304">
        <f>IFERROR(VLOOKUP(AN64,装备!$B:$C,2,0),0)</f>
        <v>0</v>
      </c>
      <c r="CV64" s="304">
        <f>IFERROR(VLOOKUP($AN64,装备!$B:$Q,5,0),0)</f>
        <v>0</v>
      </c>
      <c r="CW64" s="304">
        <f>IFERROR(VLOOKUP($AN64,装备!$B:$Q,6,0),0)</f>
        <v>0</v>
      </c>
      <c r="CX64" s="304">
        <f>IFERROR(VLOOKUP($AN64,装备!$B:$Q,7,0),0)</f>
        <v>0</v>
      </c>
      <c r="CY64" s="304">
        <f>IFERROR(VLOOKUP($AN64,装备!$B:$Q,8,0),0)</f>
        <v>0</v>
      </c>
      <c r="CZ64" s="304">
        <f>IFERROR(VLOOKUP($AN64,装备!$B:$Q,9,0),0)</f>
        <v>0</v>
      </c>
      <c r="DA64" s="304">
        <f>IFERROR(VLOOKUP($AN64,装备!$B:$Q,10,0),0)</f>
        <v>0</v>
      </c>
      <c r="DB64" s="304">
        <f>IFERROR(VLOOKUP($AN64,装备!$B:$Q,11,0),0)</f>
        <v>0</v>
      </c>
      <c r="DC64" s="304">
        <f>IFERROR(VLOOKUP($AN64,装备!$B:$Q,12,0),0)</f>
        <v>0</v>
      </c>
      <c r="DD64" s="304">
        <f>IFERROR(VLOOKUP($AN64,装备!$B:$Q,13,0),0)</f>
        <v>0</v>
      </c>
      <c r="DE64" s="304">
        <f>IFERROR(VLOOKUP($AN64,装备!$B:$Q,14,0),0)</f>
        <v>0</v>
      </c>
      <c r="DF64" s="304">
        <f>IFERROR(VLOOKUP($AN64,装备!$B:$Q,16,0),0)</f>
        <v>0</v>
      </c>
      <c r="DG64" s="304">
        <f>IFERROR(VLOOKUP($AN64,装备!$B:$Q,5,0),0)</f>
        <v>0</v>
      </c>
      <c r="DH64" s="304">
        <f>IFERROR(VLOOKUP(AO64,装备!$B:$C,2,0),0)</f>
        <v>0</v>
      </c>
      <c r="DI64" s="304">
        <f>IFERROR(VLOOKUP($AO64,装备!$B:$Q,5,0),0)</f>
        <v>0</v>
      </c>
      <c r="DJ64" s="304">
        <f>IFERROR(VLOOKUP($AO64,装备!$B:$Q,6,0),0)</f>
        <v>0</v>
      </c>
      <c r="DK64" s="304">
        <f>IFERROR(VLOOKUP($AO64,装备!$B:$Q,7,0),0)</f>
        <v>0</v>
      </c>
      <c r="DL64" s="304">
        <f>IFERROR(VLOOKUP($AO64,装备!$B:$Q,8,0),0)</f>
        <v>0</v>
      </c>
      <c r="DM64" s="304">
        <f>IFERROR(VLOOKUP($AO64,装备!$B:$Q,9,0),0)</f>
        <v>0</v>
      </c>
      <c r="DN64" s="304">
        <f>IFERROR(VLOOKUP($AO64,装备!$B:$Q,10,0),0)</f>
        <v>0</v>
      </c>
      <c r="DO64" s="304">
        <f>IFERROR(VLOOKUP($AO64,装备!$B:$Q,11,0),0)</f>
        <v>0</v>
      </c>
      <c r="DP64" s="304">
        <f>IFERROR(VLOOKUP($AO64,装备!$B:$Q,12,0),0)</f>
        <v>0</v>
      </c>
      <c r="DQ64" s="304">
        <f>IFERROR(VLOOKUP($AO64,装备!$B:$Q,13,0),0)</f>
        <v>0</v>
      </c>
      <c r="DR64" s="304">
        <f>IFERROR(VLOOKUP($AO64,装备!$B:$Q,14,0),0)</f>
        <v>0</v>
      </c>
      <c r="DS64" s="304">
        <f>IFERROR(VLOOKUP($AO64,装备!$B:$Q,16,0),0)</f>
        <v>0</v>
      </c>
      <c r="DT64" s="304">
        <f>IFERROR(VLOOKUP($AO64,装备!$B:$Q,5,0),0)</f>
        <v>0</v>
      </c>
    </row>
    <row r="65" spans="1:124" hidden="1">
      <c r="A65" s="301">
        <f>未改造舰娘!$A61</f>
        <v>10006012</v>
      </c>
      <c r="B65" s="354" t="s">
        <v>212</v>
      </c>
      <c r="C65" s="323"/>
      <c r="D65" s="323">
        <f t="shared" si="0"/>
        <v>110</v>
      </c>
      <c r="E65" s="303">
        <f>未改造舰娘!$C61</f>
        <v>4</v>
      </c>
      <c r="F65" s="304" t="str">
        <f>未改造舰娘!$D61</f>
        <v>轻巡</v>
      </c>
      <c r="G65" s="304" t="str">
        <f>未改造舰娘!$E61</f>
        <v>中型</v>
      </c>
      <c r="H65" s="304" t="str">
        <f>未改造舰娘!$F61</f>
        <v>护卫舰</v>
      </c>
      <c r="I65" s="460">
        <f>未改造舰娘!$AR61</f>
        <v>3</v>
      </c>
      <c r="J65" s="304" t="str">
        <f>未改造舰娘!$G61</f>
        <v>中国</v>
      </c>
      <c r="K65" s="312">
        <f>未改造舰娘!$H61+(BV65+CI65+CV65+DI65)*$C$2</f>
        <v>20</v>
      </c>
      <c r="L65" s="304">
        <f>未改造舰娘!$I61</f>
        <v>0</v>
      </c>
      <c r="M65" s="304">
        <f>未改造舰娘!$J61</f>
        <v>1</v>
      </c>
      <c r="N65" s="518">
        <f>未改造舰娘!$K61</f>
        <v>2</v>
      </c>
      <c r="O65" s="304">
        <f>未改造舰娘!$L61+((CE65+CR65+DE65+DR65)*$C$2)</f>
        <v>20</v>
      </c>
      <c r="P65" s="304" t="str">
        <f>IF($C$2=1,(IF(ISERROR(FIND("超长",未改造舰娘!$M61&amp;CC65&amp;CP65&amp;DC65&amp;DP65,1)),IF(ISERROR(FIND("长",未改造舰娘!$M61&amp;CC65&amp;CP65&amp;DC65&amp;DP65,1)),IF(ISERROR(FIND("中",未改造舰娘!$M61&amp;CC65&amp;CP65&amp;DC65&amp;DP65,1)),IF(ISERROR(FIND("短",未改造舰娘!$M61&amp;CC65&amp;CP65&amp;DC65&amp;DP65,1)),IF(ISERROR(FIND("无",未改造舰娘!$M61&amp;CC65&amp;CP65&amp;DC65&amp;DP65,1)),0,"无"),"短"),"中"),"长"),"超长")),未改造舰娘!$M61)</f>
        <v>中</v>
      </c>
      <c r="Q65" s="303">
        <f>未改造舰娘!$N61</f>
        <v>23.2</v>
      </c>
      <c r="R65" s="304">
        <f>(未改造舰娘!$P61)+(未改造舰娘!$Q61)*$C$3+((BW65+CJ65+CW65+DJ65)*$C$2)</f>
        <v>41</v>
      </c>
      <c r="S65" s="304">
        <f>(未改造舰娘!$R61)+(未改造舰娘!$S61)*$C$3+((BY65+CL65+CY65+DL65)*$C$2)</f>
        <v>56</v>
      </c>
      <c r="T65" s="304">
        <f>(未改造舰娘!$T61)+(未改造舰娘!$U61)*$C$3+((BX65+CK65+CX65+DK65)*$C$2)</f>
        <v>33</v>
      </c>
      <c r="U65" s="304">
        <f>(未改造舰娘!$V61)+(未改造舰娘!$W61)*$C$3+((CG65+CT65+DG65+DT65)*$C$2)</f>
        <v>46</v>
      </c>
      <c r="V65" s="305">
        <f>INT((((未改造舰娘!$Y61)-(未改造舰娘!$X61))*(((IF(D65=0,C65,D65))-1)/99))+未改造舰娘!$X61)+((CB65+CO65+DB65+DO65)*$C$2)</f>
        <v>91</v>
      </c>
      <c r="W65" s="304">
        <f>INT((((未改造舰娘!$AA61)-(未改造舰娘!$Z61))*(((IF(D65=0,C65,D65))-1)/99))+未改造舰娘!$Z61)+((CD65+CQ65+DD65+DQ65)*$C$2)</f>
        <v>62</v>
      </c>
      <c r="X65" s="304">
        <f>INT((((未改造舰娘!$AC61)-(未改造舰娘!$AB61))*(((IF(D65=0,C65,D65))-1)/99))+未改造舰娘!$AB61)+((CA65+CN65+DA65+DN65)*$C$2)</f>
        <v>19</v>
      </c>
      <c r="Y65" s="303">
        <f>INT((((未改造舰娘!$AE61)-(未改造舰娘!$AD61))*(((IF(D65=0,C65,D65))-1)/99))+未改造舰娘!$AD61)+((BZ65+CM65+CZ65+DM65)*$C$2)</f>
        <v>64</v>
      </c>
      <c r="Z65" s="474">
        <f>IF(未改造舰娘!$AF61=0,"",未改造舰娘!$AF61)</f>
        <v>1</v>
      </c>
      <c r="AA65" s="304">
        <f>IF(未改造舰娘!$AG61="","",未改造舰娘!$AG61)</f>
        <v>1</v>
      </c>
      <c r="AB65" s="304">
        <f>IF(未改造舰娘!$AH61="","",未改造舰娘!$AH61)</f>
        <v>1</v>
      </c>
      <c r="AC65" s="304" t="str">
        <f>IF(未改造舰娘!$AI61="","",未改造舰娘!$AI61)</f>
        <v/>
      </c>
      <c r="AD65" s="304">
        <f>IF(未改造舰娘!$AJ61="","",未改造舰娘!$AJ61)</f>
        <v>3</v>
      </c>
      <c r="AE65" s="305">
        <f>IF(未改造舰娘!$AK61="","",未改造舰娘!$AK61)</f>
        <v>50</v>
      </c>
      <c r="AF65" s="304">
        <f>IF(未改造舰娘!$AL61="","",未改造舰娘!$AL61)</f>
        <v>200</v>
      </c>
      <c r="AG65" s="304">
        <f>IF(未改造舰娘!$AM61="","",未改造舰娘!$AM61)</f>
        <v>200</v>
      </c>
      <c r="AH65" s="304">
        <f>IF(未改造舰娘!$AN61="","",未改造舰娘!$AN61)</f>
        <v>200</v>
      </c>
      <c r="AI65" s="304">
        <f>IF(未改造舰娘!$AO61="","",未改造舰娘!$AO61)</f>
        <v>200</v>
      </c>
      <c r="AJ65" s="304" t="str">
        <f>IF(未改造舰娘!$AP61="","",未改造舰娘!$AP61)</f>
        <v>巡洋核心</v>
      </c>
      <c r="AK65" s="303">
        <f>IF(未改造舰娘!$AQ61="","",未改造舰娘!$AQ61)</f>
        <v>6</v>
      </c>
      <c r="AL65" s="306" t="str">
        <f>IF(未改造舰娘!$AS61="","",未改造舰娘!$AS61)</f>
        <v>C国双联140毫米炮</v>
      </c>
      <c r="AM65" s="306" t="str">
        <f>IF(未改造舰娘!$AT61="","",未改造舰娘!$AT61)</f>
        <v/>
      </c>
      <c r="AN65" s="306" t="str">
        <f>IF(未改造舰娘!$AU61="","",未改造舰娘!$AU61)</f>
        <v/>
      </c>
      <c r="AO65" s="306" t="str">
        <f>IF(未改造舰娘!$AV61="","",未改造舰娘!$AV61)</f>
        <v/>
      </c>
      <c r="AP65" s="307" t="str">
        <f>IF(未改造舰娘!$AW61="","",未改造舰娘!$AW61)</f>
        <v/>
      </c>
      <c r="AQ65" s="308" t="str">
        <f>IF(未改造舰娘!$AX61="","",未改造舰娘!$AX61)</f>
        <v/>
      </c>
      <c r="AR65" s="304">
        <f>IF(未改造舰娘!$AY61="","",未改造舰娘!$AY61)</f>
        <v>15</v>
      </c>
      <c r="AS65" s="304">
        <f>IF(未改造舰娘!$AZ61="","",未改造舰娘!$AZ61)</f>
        <v>20</v>
      </c>
      <c r="AT65" s="304">
        <f>IF(未改造舰娘!$BA61="","",未改造舰娘!$BA61)</f>
        <v>0.64</v>
      </c>
      <c r="AU65" s="304">
        <f>IF(未改造舰娘!$BB61="","",未改造舰娘!$BB61)</f>
        <v>1.2</v>
      </c>
      <c r="AV65" s="305">
        <f>IF((未改造舰娘!$BG61+未改造舰娘!$BK61*$C$4)=0,"",(未改造舰娘!$BG61+未改造舰娘!$BK61*$C$4))</f>
        <v>10</v>
      </c>
      <c r="AW65" s="304">
        <f>IF((未改造舰娘!$BH61+未改造舰娘!$BL61*$C$4)=0,"",(未改造舰娘!$BH61+未改造舰娘!$BL61*$C$4))</f>
        <v>18</v>
      </c>
      <c r="AX65" s="304">
        <f>IF((未改造舰娘!$BI61+未改造舰娘!$BM61*$C$4)=0,"",(未改造舰娘!$BI61+未改造舰娘!$BM61*$C$4))</f>
        <v>11</v>
      </c>
      <c r="AY65" s="303" t="str">
        <f>IF((未改造舰娘!$BJ61+未改造舰娘!$BN61*$C$4)=0,"",(未改造舰娘!$BJ61+未改造舰娘!$BN61*$C$4))</f>
        <v/>
      </c>
      <c r="AZ65" s="500">
        <f>IF(未改造舰娘!BC61="","",未改造舰娘!BC61)</f>
        <v>8</v>
      </c>
      <c r="BA65" s="500">
        <f>IF(未改造舰娘!BD61="","",未改造舰娘!BD61)</f>
        <v>16</v>
      </c>
      <c r="BB65" s="500">
        <f>IF(未改造舰娘!BE61="","",未改造舰娘!BE61)</f>
        <v>7</v>
      </c>
      <c r="BC65" s="498">
        <f>IF(未改造舰娘!BF61="","",未改造舰娘!BF61)</f>
        <v>8</v>
      </c>
      <c r="BD65" s="67" t="s">
        <v>1329</v>
      </c>
      <c r="BE65" s="506">
        <v>2.0833333333333332E-2</v>
      </c>
      <c r="BF65" s="306" t="str">
        <f>IF(未改造舰娘!$BQ61="","",未改造舰娘!$BQ61)</f>
        <v>1-4-E,2-4-L,3-4-J,4-4-L,5-5-I</v>
      </c>
      <c r="BG65" s="306" t="str">
        <f>IF(未改造舰娘!$BR61="","",未改造舰娘!$BR61)</f>
        <v>极地奏鸣曲 Ex-1-2-L,Ex-2-3-IL,Ex-3-OQ,Ex-3-3-J；轰隆轰隆大作战 Ex-4-M,Ex-9-DFHIOPQ；扑火之蛾 Ex-4-N,Ex-9-N</v>
      </c>
      <c r="BH65" s="306"/>
      <c r="BU65" s="304">
        <f>IFERROR(VLOOKUP(AL65,装备!$B:$C,2,0),0)</f>
        <v>1</v>
      </c>
      <c r="BV65" s="304">
        <f>IFERROR(VLOOKUP($AL65,装备!$B:$Q,5,0),0)</f>
        <v>0</v>
      </c>
      <c r="BW65" s="304">
        <f>IFERROR(VLOOKUP($AL65,装备!$B:$Q,6,0),0)</f>
        <v>3</v>
      </c>
      <c r="BX65" s="304">
        <f>IFERROR(VLOOKUP($AL65,装备!$B:$Q,7,0),0)</f>
        <v>0</v>
      </c>
      <c r="BY65" s="304">
        <f>IFERROR(VLOOKUP($AL65,装备!$B:$Q,8,0),0)</f>
        <v>0</v>
      </c>
      <c r="BZ65" s="304">
        <f>IFERROR(VLOOKUP($AL65,装备!$B:$Q,9,0),0)</f>
        <v>0</v>
      </c>
      <c r="CA65" s="304">
        <f>IFERROR(VLOOKUP($AL65,装备!$B:$Q,10,0),0)</f>
        <v>0</v>
      </c>
      <c r="CB65" s="304">
        <f>IFERROR(VLOOKUP($AL65,装备!$B:$Q,11,0),0)</f>
        <v>0</v>
      </c>
      <c r="CC65" s="304" t="str">
        <f>IFERROR(VLOOKUP($AL65,装备!$B:$Q,12,0),0)</f>
        <v>中</v>
      </c>
      <c r="CD65" s="304">
        <f>IFERROR(VLOOKUP($AL65,装备!$B:$Q,13,0),0)</f>
        <v>0</v>
      </c>
      <c r="CE65" s="304">
        <f>IFERROR(VLOOKUP($AL65,装备!$B:$Q,14,0),0)</f>
        <v>0</v>
      </c>
      <c r="CF65" s="304">
        <f>IFERROR(VLOOKUP($AL65,装备!$B:$Q,16,0),0)</f>
        <v>0</v>
      </c>
      <c r="CG65" s="304">
        <f>IFERROR(VLOOKUP($AL65,装备!$B:$Q,5,0),0)</f>
        <v>0</v>
      </c>
      <c r="CH65" s="304">
        <f>IFERROR(VLOOKUP(AM65,装备!$B:$C,2,0),0)</f>
        <v>0</v>
      </c>
      <c r="CI65" s="304">
        <f>IFERROR(VLOOKUP($AM65,装备!$B:$Q,5,0),0)</f>
        <v>0</v>
      </c>
      <c r="CJ65" s="304">
        <f>IFERROR(VLOOKUP($AM65,装备!$B:$Q,6,0),0)</f>
        <v>0</v>
      </c>
      <c r="CK65" s="304">
        <f>IFERROR(VLOOKUP($AM65,装备!$B:$Q,7,0),0)</f>
        <v>0</v>
      </c>
      <c r="CL65" s="304">
        <f>IFERROR(VLOOKUP($AM65,装备!$B:$Q,8,0),0)</f>
        <v>0</v>
      </c>
      <c r="CM65" s="304">
        <f>IFERROR(VLOOKUP($AM65,装备!$B:$Q,9,0),0)</f>
        <v>0</v>
      </c>
      <c r="CN65" s="304">
        <f>IFERROR(VLOOKUP($AM65,装备!$B:$Q,10,0),0)</f>
        <v>0</v>
      </c>
      <c r="CO65" s="304">
        <f>IFERROR(VLOOKUP($AM65,装备!$B:$Q,11,0),0)</f>
        <v>0</v>
      </c>
      <c r="CP65" s="304">
        <f>IFERROR(VLOOKUP($AM65,装备!$B:$Q,12,0),0)</f>
        <v>0</v>
      </c>
      <c r="CQ65" s="304">
        <f>IFERROR(VLOOKUP($AM65,装备!$B:$Q,13,0),0)</f>
        <v>0</v>
      </c>
      <c r="CR65" s="304">
        <f>IFERROR(VLOOKUP($AM65,装备!$B:$Q,14,0),0)</f>
        <v>0</v>
      </c>
      <c r="CS65" s="304">
        <f>IFERROR(VLOOKUP($AM65,装备!$B:$Q,16,0),0)</f>
        <v>0</v>
      </c>
      <c r="CT65" s="304">
        <f>IFERROR(VLOOKUP($AM65,装备!$B:$Q,5,0),0)</f>
        <v>0</v>
      </c>
      <c r="CU65" s="304">
        <f>IFERROR(VLOOKUP(AN65,装备!$B:$C,2,0),0)</f>
        <v>0</v>
      </c>
      <c r="CV65" s="304">
        <f>IFERROR(VLOOKUP($AN65,装备!$B:$Q,5,0),0)</f>
        <v>0</v>
      </c>
      <c r="CW65" s="304">
        <f>IFERROR(VLOOKUP($AN65,装备!$B:$Q,6,0),0)</f>
        <v>0</v>
      </c>
      <c r="CX65" s="304">
        <f>IFERROR(VLOOKUP($AN65,装备!$B:$Q,7,0),0)</f>
        <v>0</v>
      </c>
      <c r="CY65" s="304">
        <f>IFERROR(VLOOKUP($AN65,装备!$B:$Q,8,0),0)</f>
        <v>0</v>
      </c>
      <c r="CZ65" s="304">
        <f>IFERROR(VLOOKUP($AN65,装备!$B:$Q,9,0),0)</f>
        <v>0</v>
      </c>
      <c r="DA65" s="304">
        <f>IFERROR(VLOOKUP($AN65,装备!$B:$Q,10,0),0)</f>
        <v>0</v>
      </c>
      <c r="DB65" s="304">
        <f>IFERROR(VLOOKUP($AN65,装备!$B:$Q,11,0),0)</f>
        <v>0</v>
      </c>
      <c r="DC65" s="304">
        <f>IFERROR(VLOOKUP($AN65,装备!$B:$Q,12,0),0)</f>
        <v>0</v>
      </c>
      <c r="DD65" s="304">
        <f>IFERROR(VLOOKUP($AN65,装备!$B:$Q,13,0),0)</f>
        <v>0</v>
      </c>
      <c r="DE65" s="304">
        <f>IFERROR(VLOOKUP($AN65,装备!$B:$Q,14,0),0)</f>
        <v>0</v>
      </c>
      <c r="DF65" s="304">
        <f>IFERROR(VLOOKUP($AN65,装备!$B:$Q,16,0),0)</f>
        <v>0</v>
      </c>
      <c r="DG65" s="304">
        <f>IFERROR(VLOOKUP($AN65,装备!$B:$Q,5,0),0)</f>
        <v>0</v>
      </c>
      <c r="DH65" s="304">
        <f>IFERROR(VLOOKUP(AO65,装备!$B:$C,2,0),0)</f>
        <v>0</v>
      </c>
      <c r="DI65" s="304">
        <f>IFERROR(VLOOKUP($AO65,装备!$B:$Q,5,0),0)</f>
        <v>0</v>
      </c>
      <c r="DJ65" s="304">
        <f>IFERROR(VLOOKUP($AO65,装备!$B:$Q,6,0),0)</f>
        <v>0</v>
      </c>
      <c r="DK65" s="304">
        <f>IFERROR(VLOOKUP($AO65,装备!$B:$Q,7,0),0)</f>
        <v>0</v>
      </c>
      <c r="DL65" s="304">
        <f>IFERROR(VLOOKUP($AO65,装备!$B:$Q,8,0),0)</f>
        <v>0</v>
      </c>
      <c r="DM65" s="304">
        <f>IFERROR(VLOOKUP($AO65,装备!$B:$Q,9,0),0)</f>
        <v>0</v>
      </c>
      <c r="DN65" s="304">
        <f>IFERROR(VLOOKUP($AO65,装备!$B:$Q,10,0),0)</f>
        <v>0</v>
      </c>
      <c r="DO65" s="304">
        <f>IFERROR(VLOOKUP($AO65,装备!$B:$Q,11,0),0)</f>
        <v>0</v>
      </c>
      <c r="DP65" s="304">
        <f>IFERROR(VLOOKUP($AO65,装备!$B:$Q,12,0),0)</f>
        <v>0</v>
      </c>
      <c r="DQ65" s="304">
        <f>IFERROR(VLOOKUP($AO65,装备!$B:$Q,13,0),0)</f>
        <v>0</v>
      </c>
      <c r="DR65" s="304">
        <f>IFERROR(VLOOKUP($AO65,装备!$B:$Q,14,0),0)</f>
        <v>0</v>
      </c>
      <c r="DS65" s="304">
        <f>IFERROR(VLOOKUP($AO65,装备!$B:$Q,16,0),0)</f>
        <v>0</v>
      </c>
      <c r="DT65" s="304">
        <f>IFERROR(VLOOKUP($AO65,装备!$B:$Q,5,0),0)</f>
        <v>0</v>
      </c>
    </row>
    <row r="66" spans="1:124" hidden="1">
      <c r="A66" s="301">
        <f>未改造舰娘!$A62</f>
        <v>10006112</v>
      </c>
      <c r="B66" s="354" t="s">
        <v>213</v>
      </c>
      <c r="C66" s="323"/>
      <c r="D66" s="323">
        <f t="shared" si="0"/>
        <v>110</v>
      </c>
      <c r="E66" s="303">
        <f>未改造舰娘!$C62</f>
        <v>4</v>
      </c>
      <c r="F66" s="304" t="str">
        <f>未改造舰娘!$D62</f>
        <v>轻巡</v>
      </c>
      <c r="G66" s="304" t="str">
        <f>未改造舰娘!$E62</f>
        <v>中型</v>
      </c>
      <c r="H66" s="304" t="str">
        <f>未改造舰娘!$F62</f>
        <v>护卫舰</v>
      </c>
      <c r="I66" s="460">
        <f>未改造舰娘!$AR62</f>
        <v>3</v>
      </c>
      <c r="J66" s="304" t="str">
        <f>未改造舰娘!$G62</f>
        <v>中国</v>
      </c>
      <c r="K66" s="312">
        <f>未改造舰娘!$H62+(BV66+CI66+CV66+DI66)*$C$2</f>
        <v>20</v>
      </c>
      <c r="L66" s="304">
        <f>未改造舰娘!$I62</f>
        <v>0</v>
      </c>
      <c r="M66" s="304">
        <f>未改造舰娘!$J62</f>
        <v>1</v>
      </c>
      <c r="N66" s="518">
        <f>未改造舰娘!$K62</f>
        <v>2</v>
      </c>
      <c r="O66" s="304">
        <f>未改造舰娘!$L62+((CE66+CR66+DE66+DR66)*$C$2)</f>
        <v>20</v>
      </c>
      <c r="P66" s="304" t="str">
        <f>IF($C$2=1,(IF(ISERROR(FIND("超长",未改造舰娘!$M62&amp;CC66&amp;CP66&amp;DC66&amp;DP66,1)),IF(ISERROR(FIND("长",未改造舰娘!$M62&amp;CC66&amp;CP66&amp;DC66&amp;DP66,1)),IF(ISERROR(FIND("中",未改造舰娘!$M62&amp;CC66&amp;CP66&amp;DC66&amp;DP66,1)),IF(ISERROR(FIND("短",未改造舰娘!$M62&amp;CC66&amp;CP66&amp;DC66&amp;DP66,1)),IF(ISERROR(FIND("无",未改造舰娘!$M62&amp;CC66&amp;CP66&amp;DC66&amp;DP66,1)),0,"无"),"短"),"中"),"长"),"超长")),未改造舰娘!$M62)</f>
        <v>中</v>
      </c>
      <c r="Q66" s="303">
        <f>未改造舰娘!$N62</f>
        <v>21.3</v>
      </c>
      <c r="R66" s="304">
        <f>(未改造舰娘!$P62)+(未改造舰娘!$Q62)*$C$3+((BW66+CJ66+CW66+DJ66)*$C$2)</f>
        <v>41</v>
      </c>
      <c r="S66" s="304">
        <f>(未改造舰娘!$R62)+(未改造舰娘!$S62)*$C$3+((BY66+CL66+CY66+DL66)*$C$2)</f>
        <v>56</v>
      </c>
      <c r="T66" s="304">
        <f>(未改造舰娘!$T62)+(未改造舰娘!$U62)*$C$3+((BX66+CK66+CX66+DK66)*$C$2)</f>
        <v>33</v>
      </c>
      <c r="U66" s="304">
        <f>(未改造舰娘!$V62)+(未改造舰娘!$W62)*$C$3+((CG66+CT66+DG66+DT66)*$C$2)</f>
        <v>42</v>
      </c>
      <c r="V66" s="305">
        <f>INT((((未改造舰娘!$Y62)-(未改造舰娘!$X62))*(((IF(D66=0,C66,D66))-1)/99))+未改造舰娘!$X62)+((CB66+CO66+DB66+DO66)*$C$2)</f>
        <v>91</v>
      </c>
      <c r="W66" s="304">
        <f>INT((((未改造舰娘!$AA62)-(未改造舰娘!$Z62))*(((IF(D66=0,C66,D66))-1)/99))+未改造舰娘!$Z62)+((CD66+CQ66+DD66+DQ66)*$C$2)</f>
        <v>60</v>
      </c>
      <c r="X66" s="304">
        <f>INT((((未改造舰娘!$AC62)-(未改造舰娘!$AB62))*(((IF(D66=0,C66,D66))-1)/99))+未改造舰娘!$AB62)+((CA66+CN66+DA66+DN66)*$C$2)</f>
        <v>19</v>
      </c>
      <c r="Y66" s="303">
        <f>INT((((未改造舰娘!$AE62)-(未改造舰娘!$AD62))*(((IF(D66=0,C66,D66))-1)/99))+未改造舰娘!$AD62)+((BZ66+CM66+CZ66+DM66)*$C$2)</f>
        <v>64</v>
      </c>
      <c r="Z66" s="474" t="str">
        <f>IF(未改造舰娘!$AF62=0,"",未改造舰娘!$AF62)</f>
        <v/>
      </c>
      <c r="AA66" s="304" t="str">
        <f>IF(未改造舰娘!$AG62="","",未改造舰娘!$AG62)</f>
        <v/>
      </c>
      <c r="AB66" s="304" t="str">
        <f>IF(未改造舰娘!$AH62="","",未改造舰娘!$AH62)</f>
        <v/>
      </c>
      <c r="AC66" s="304" t="str">
        <f>IF(未改造舰娘!$AI62="","",未改造舰娘!$AI62)</f>
        <v/>
      </c>
      <c r="AD66" s="304">
        <f>IF(未改造舰娘!$AJ62="","",未改造舰娘!$AJ62)</f>
        <v>0</v>
      </c>
      <c r="AE66" s="305">
        <f>IF(未改造舰娘!$AK62="","",未改造舰娘!$AK62)</f>
        <v>50</v>
      </c>
      <c r="AF66" s="304">
        <f>IF(未改造舰娘!$AL62="","",未改造舰娘!$AL62)</f>
        <v>400</v>
      </c>
      <c r="AG66" s="304" t="str">
        <f>IF(未改造舰娘!$AM62="","",未改造舰娘!$AM62)</f>
        <v/>
      </c>
      <c r="AH66" s="304">
        <f>IF(未改造舰娘!$AN62="","",未改造舰娘!$AN62)</f>
        <v>400</v>
      </c>
      <c r="AI66" s="304" t="str">
        <f>IF(未改造舰娘!$AO62="","",未改造舰娘!$AO62)</f>
        <v/>
      </c>
      <c r="AJ66" s="304" t="str">
        <f>IF(未改造舰娘!$AP62="","",未改造舰娘!$AP62)</f>
        <v>巡洋核心</v>
      </c>
      <c r="AK66" s="303">
        <f>IF(未改造舰娘!$AQ62="","",未改造舰娘!$AQ62)</f>
        <v>9</v>
      </c>
      <c r="AL66" s="306" t="str">
        <f>IF(未改造舰娘!$AS62="","",未改造舰娘!$AS62)</f>
        <v>C国双联140毫米炮</v>
      </c>
      <c r="AM66" s="306" t="str">
        <f>IF(未改造舰娘!$AT62="","",未改造舰娘!$AT62)</f>
        <v/>
      </c>
      <c r="AN66" s="306" t="str">
        <f>IF(未改造舰娘!$AU62="","",未改造舰娘!$AU62)</f>
        <v/>
      </c>
      <c r="AO66" s="306" t="str">
        <f>IF(未改造舰娘!$AV62="","",未改造舰娘!$AV62)</f>
        <v/>
      </c>
      <c r="AP66" s="307" t="str">
        <f>IF(未改造舰娘!$AW62="","",未改造舰娘!$AW62)</f>
        <v/>
      </c>
      <c r="AQ66" s="308" t="str">
        <f>IF(未改造舰娘!$AX62="","",未改造舰娘!$AX62)</f>
        <v/>
      </c>
      <c r="AR66" s="304">
        <f>IF(未改造舰娘!$AY62="","",未改造舰娘!$AY62)</f>
        <v>15</v>
      </c>
      <c r="AS66" s="304">
        <f>IF(未改造舰娘!$AZ62="","",未改造舰娘!$AZ62)</f>
        <v>20</v>
      </c>
      <c r="AT66" s="304">
        <f>IF(未改造舰娘!$BA62="","",未改造舰娘!$BA62)</f>
        <v>0.64</v>
      </c>
      <c r="AU66" s="304">
        <f>IF(未改造舰娘!$BB62="","",未改造舰娘!$BB62)</f>
        <v>1.2</v>
      </c>
      <c r="AV66" s="305">
        <f>IF((未改造舰娘!$BG62+未改造舰娘!$BK62*$C$4)=0,"",(未改造舰娘!$BG62+未改造舰娘!$BK62*$C$4))</f>
        <v>10</v>
      </c>
      <c r="AW66" s="304">
        <f>IF((未改造舰娘!$BH62+未改造舰娘!$BL62*$C$4)=0,"",(未改造舰娘!$BH62+未改造舰娘!$BL62*$C$4))</f>
        <v>18</v>
      </c>
      <c r="AX66" s="304">
        <f>IF((未改造舰娘!$BI62+未改造舰娘!$BM62*$C$4)=0,"",(未改造舰娘!$BI62+未改造舰娘!$BM62*$C$4))</f>
        <v>11</v>
      </c>
      <c r="AY66" s="303" t="str">
        <f>IF((未改造舰娘!$BJ62+未改造舰娘!$BN62*$C$4)=0,"",(未改造舰娘!$BJ62+未改造舰娘!$BN62*$C$4))</f>
        <v/>
      </c>
      <c r="AZ66" s="500">
        <f>IF(未改造舰娘!BC62="","",未改造舰娘!BC62)</f>
        <v>8</v>
      </c>
      <c r="BA66" s="500">
        <f>IF(未改造舰娘!BD62="","",未改造舰娘!BD62)</f>
        <v>16</v>
      </c>
      <c r="BB66" s="500">
        <f>IF(未改造舰娘!BE62="","",未改造舰娘!BE62)</f>
        <v>7</v>
      </c>
      <c r="BC66" s="498">
        <f>IF(未改造舰娘!BF62="","",未改造舰娘!BF62)</f>
        <v>6</v>
      </c>
      <c r="BD66" s="67" t="s">
        <v>1326</v>
      </c>
      <c r="BE66" s="506">
        <v>2.0833333333333332E-2</v>
      </c>
      <c r="BF66" s="306" t="str">
        <f>IF(未改造舰娘!$BQ62="","",未改造舰娘!$BQ62)</f>
        <v>1-4-E,2-4-L,3-4-J,4-4-L,5-5-I,8-2-DEFGHIJKLM</v>
      </c>
      <c r="BG66" s="306" t="str">
        <f>IF(未改造舰娘!$BR62="","",未改造舰娘!$BR62)</f>
        <v>极地奏鸣曲 Ex-1-2-L,Ex-2-LN,Ex-2-3-IL,Ex-3-3-J,Ex-4-3-IJM；轰隆轰隆大作战 Ex-4-M,Ex-9-DIKMOPQ；扑火之蛾 Ex-4-N,Ex-9-N</v>
      </c>
      <c r="BH66" s="306"/>
      <c r="BU66" s="304">
        <f>IFERROR(VLOOKUP(AL66,装备!$B:$C,2,0),0)</f>
        <v>1</v>
      </c>
      <c r="BV66" s="304">
        <f>IFERROR(VLOOKUP($AL66,装备!$B:$Q,5,0),0)</f>
        <v>0</v>
      </c>
      <c r="BW66" s="304">
        <f>IFERROR(VLOOKUP($AL66,装备!$B:$Q,6,0),0)</f>
        <v>3</v>
      </c>
      <c r="BX66" s="304">
        <f>IFERROR(VLOOKUP($AL66,装备!$B:$Q,7,0),0)</f>
        <v>0</v>
      </c>
      <c r="BY66" s="304">
        <f>IFERROR(VLOOKUP($AL66,装备!$B:$Q,8,0),0)</f>
        <v>0</v>
      </c>
      <c r="BZ66" s="304">
        <f>IFERROR(VLOOKUP($AL66,装备!$B:$Q,9,0),0)</f>
        <v>0</v>
      </c>
      <c r="CA66" s="304">
        <f>IFERROR(VLOOKUP($AL66,装备!$B:$Q,10,0),0)</f>
        <v>0</v>
      </c>
      <c r="CB66" s="304">
        <f>IFERROR(VLOOKUP($AL66,装备!$B:$Q,11,0),0)</f>
        <v>0</v>
      </c>
      <c r="CC66" s="304" t="str">
        <f>IFERROR(VLOOKUP($AL66,装备!$B:$Q,12,0),0)</f>
        <v>中</v>
      </c>
      <c r="CD66" s="304">
        <f>IFERROR(VLOOKUP($AL66,装备!$B:$Q,13,0),0)</f>
        <v>0</v>
      </c>
      <c r="CE66" s="304">
        <f>IFERROR(VLOOKUP($AL66,装备!$B:$Q,14,0),0)</f>
        <v>0</v>
      </c>
      <c r="CF66" s="304">
        <f>IFERROR(VLOOKUP($AL66,装备!$B:$Q,16,0),0)</f>
        <v>0</v>
      </c>
      <c r="CG66" s="304">
        <f>IFERROR(VLOOKUP($AL66,装备!$B:$Q,5,0),0)</f>
        <v>0</v>
      </c>
      <c r="CH66" s="304">
        <f>IFERROR(VLOOKUP(AM66,装备!$B:$C,2,0),0)</f>
        <v>0</v>
      </c>
      <c r="CI66" s="304">
        <f>IFERROR(VLOOKUP($AM66,装备!$B:$Q,5,0),0)</f>
        <v>0</v>
      </c>
      <c r="CJ66" s="304">
        <f>IFERROR(VLOOKUP($AM66,装备!$B:$Q,6,0),0)</f>
        <v>0</v>
      </c>
      <c r="CK66" s="304">
        <f>IFERROR(VLOOKUP($AM66,装备!$B:$Q,7,0),0)</f>
        <v>0</v>
      </c>
      <c r="CL66" s="304">
        <f>IFERROR(VLOOKUP($AM66,装备!$B:$Q,8,0),0)</f>
        <v>0</v>
      </c>
      <c r="CM66" s="304">
        <f>IFERROR(VLOOKUP($AM66,装备!$B:$Q,9,0),0)</f>
        <v>0</v>
      </c>
      <c r="CN66" s="304">
        <f>IFERROR(VLOOKUP($AM66,装备!$B:$Q,10,0),0)</f>
        <v>0</v>
      </c>
      <c r="CO66" s="304">
        <f>IFERROR(VLOOKUP($AM66,装备!$B:$Q,11,0),0)</f>
        <v>0</v>
      </c>
      <c r="CP66" s="304">
        <f>IFERROR(VLOOKUP($AM66,装备!$B:$Q,12,0),0)</f>
        <v>0</v>
      </c>
      <c r="CQ66" s="304">
        <f>IFERROR(VLOOKUP($AM66,装备!$B:$Q,13,0),0)</f>
        <v>0</v>
      </c>
      <c r="CR66" s="304">
        <f>IFERROR(VLOOKUP($AM66,装备!$B:$Q,14,0),0)</f>
        <v>0</v>
      </c>
      <c r="CS66" s="304">
        <f>IFERROR(VLOOKUP($AM66,装备!$B:$Q,16,0),0)</f>
        <v>0</v>
      </c>
      <c r="CT66" s="304">
        <f>IFERROR(VLOOKUP($AM66,装备!$B:$Q,5,0),0)</f>
        <v>0</v>
      </c>
      <c r="CU66" s="304">
        <f>IFERROR(VLOOKUP(AN66,装备!$B:$C,2,0),0)</f>
        <v>0</v>
      </c>
      <c r="CV66" s="304">
        <f>IFERROR(VLOOKUP($AN66,装备!$B:$Q,5,0),0)</f>
        <v>0</v>
      </c>
      <c r="CW66" s="304">
        <f>IFERROR(VLOOKUP($AN66,装备!$B:$Q,6,0),0)</f>
        <v>0</v>
      </c>
      <c r="CX66" s="304">
        <f>IFERROR(VLOOKUP($AN66,装备!$B:$Q,7,0),0)</f>
        <v>0</v>
      </c>
      <c r="CY66" s="304">
        <f>IFERROR(VLOOKUP($AN66,装备!$B:$Q,8,0),0)</f>
        <v>0</v>
      </c>
      <c r="CZ66" s="304">
        <f>IFERROR(VLOOKUP($AN66,装备!$B:$Q,9,0),0)</f>
        <v>0</v>
      </c>
      <c r="DA66" s="304">
        <f>IFERROR(VLOOKUP($AN66,装备!$B:$Q,10,0),0)</f>
        <v>0</v>
      </c>
      <c r="DB66" s="304">
        <f>IFERROR(VLOOKUP($AN66,装备!$B:$Q,11,0),0)</f>
        <v>0</v>
      </c>
      <c r="DC66" s="304">
        <f>IFERROR(VLOOKUP($AN66,装备!$B:$Q,12,0),0)</f>
        <v>0</v>
      </c>
      <c r="DD66" s="304">
        <f>IFERROR(VLOOKUP($AN66,装备!$B:$Q,13,0),0)</f>
        <v>0</v>
      </c>
      <c r="DE66" s="304">
        <f>IFERROR(VLOOKUP($AN66,装备!$B:$Q,14,0),0)</f>
        <v>0</v>
      </c>
      <c r="DF66" s="304">
        <f>IFERROR(VLOOKUP($AN66,装备!$B:$Q,16,0),0)</f>
        <v>0</v>
      </c>
      <c r="DG66" s="304">
        <f>IFERROR(VLOOKUP($AN66,装备!$B:$Q,5,0),0)</f>
        <v>0</v>
      </c>
      <c r="DH66" s="304">
        <f>IFERROR(VLOOKUP(AO66,装备!$B:$C,2,0),0)</f>
        <v>0</v>
      </c>
      <c r="DI66" s="304">
        <f>IFERROR(VLOOKUP($AO66,装备!$B:$Q,5,0),0)</f>
        <v>0</v>
      </c>
      <c r="DJ66" s="304">
        <f>IFERROR(VLOOKUP($AO66,装备!$B:$Q,6,0),0)</f>
        <v>0</v>
      </c>
      <c r="DK66" s="304">
        <f>IFERROR(VLOOKUP($AO66,装备!$B:$Q,7,0),0)</f>
        <v>0</v>
      </c>
      <c r="DL66" s="304">
        <f>IFERROR(VLOOKUP($AO66,装备!$B:$Q,8,0),0)</f>
        <v>0</v>
      </c>
      <c r="DM66" s="304">
        <f>IFERROR(VLOOKUP($AO66,装备!$B:$Q,9,0),0)</f>
        <v>0</v>
      </c>
      <c r="DN66" s="304">
        <f>IFERROR(VLOOKUP($AO66,装备!$B:$Q,10,0),0)</f>
        <v>0</v>
      </c>
      <c r="DO66" s="304">
        <f>IFERROR(VLOOKUP($AO66,装备!$B:$Q,11,0),0)</f>
        <v>0</v>
      </c>
      <c r="DP66" s="304">
        <f>IFERROR(VLOOKUP($AO66,装备!$B:$Q,12,0),0)</f>
        <v>0</v>
      </c>
      <c r="DQ66" s="304">
        <f>IFERROR(VLOOKUP($AO66,装备!$B:$Q,13,0),0)</f>
        <v>0</v>
      </c>
      <c r="DR66" s="304">
        <f>IFERROR(VLOOKUP($AO66,装备!$B:$Q,14,0),0)</f>
        <v>0</v>
      </c>
      <c r="DS66" s="304">
        <f>IFERROR(VLOOKUP($AO66,装备!$B:$Q,16,0),0)</f>
        <v>0</v>
      </c>
      <c r="DT66" s="304">
        <f>IFERROR(VLOOKUP($AO66,装备!$B:$Q,5,0),0)</f>
        <v>0</v>
      </c>
    </row>
    <row r="67" spans="1:124" hidden="1">
      <c r="A67" s="301">
        <f>未改造舰娘!$A63</f>
        <v>10006211</v>
      </c>
      <c r="B67" s="354" t="s">
        <v>632</v>
      </c>
      <c r="C67" s="323"/>
      <c r="D67" s="323">
        <f t="shared" si="0"/>
        <v>110</v>
      </c>
      <c r="E67" s="303">
        <f>未改造舰娘!$C63</f>
        <v>3</v>
      </c>
      <c r="F67" s="304" t="str">
        <f>未改造舰娘!$D63</f>
        <v>重炮</v>
      </c>
      <c r="G67" s="304" t="str">
        <f>未改造舰娘!$E63</f>
        <v>小型</v>
      </c>
      <c r="H67" s="304" t="str">
        <f>未改造舰娘!$F63</f>
        <v>护卫舰</v>
      </c>
      <c r="I67" s="460">
        <f>未改造舰娘!$AR63</f>
        <v>2</v>
      </c>
      <c r="J67" s="304" t="str">
        <f>未改造舰娘!$G63</f>
        <v>英国</v>
      </c>
      <c r="K67" s="312">
        <f>未改造舰娘!$H63+(BV67+CI67+CV67+DI67)*$C$2</f>
        <v>28</v>
      </c>
      <c r="L67" s="304">
        <f>未改造舰娘!$I63</f>
        <v>0</v>
      </c>
      <c r="M67" s="304">
        <f>未改造舰娘!$J63</f>
        <v>1</v>
      </c>
      <c r="N67" s="518">
        <f>未改造舰娘!$K63</f>
        <v>2</v>
      </c>
      <c r="O67" s="304">
        <f>未改造舰娘!$L63+((CE67+CR67+DE67+DR67)*$C$2)</f>
        <v>20</v>
      </c>
      <c r="P67" s="304" t="str">
        <f>IF($C$2=1,(IF(ISERROR(FIND("超长",未改造舰娘!$M63&amp;CC67&amp;CP67&amp;DC67&amp;DP67,1)),IF(ISERROR(FIND("长",未改造舰娘!$M63&amp;CC67&amp;CP67&amp;DC67&amp;DP67,1)),IF(ISERROR(FIND("中",未改造舰娘!$M63&amp;CC67&amp;CP67&amp;DC67&amp;DP67,1)),IF(ISERROR(FIND("短",未改造舰娘!$M63&amp;CC67&amp;CP67&amp;DC67&amp;DP67,1)),IF(ISERROR(FIND("无",未改造舰娘!$M63&amp;CC67&amp;CP67&amp;DC67&amp;DP67,1)),0,"无"),"短"),"中"),"长"),"超长")),未改造舰娘!$M63)</f>
        <v>长</v>
      </c>
      <c r="Q67" s="303">
        <f>未改造舰娘!$N63</f>
        <v>12.2</v>
      </c>
      <c r="R67" s="304">
        <f>(未改造舰娘!$P63)+(未改造舰娘!$Q63)*$C$3+((BW67+CJ67+CW67+DJ67)*$C$2)</f>
        <v>56</v>
      </c>
      <c r="S67" s="304">
        <f>(未改造舰娘!$R63)+(未改造舰娘!$S63)*$C$3+((BY67+CL67+CY67+DL67)*$C$2)</f>
        <v>0</v>
      </c>
      <c r="T67" s="304">
        <f>(未改造舰娘!$T63)+(未改造舰娘!$U63)*$C$3+((BX67+CK67+CX67+DK67)*$C$2)</f>
        <v>52</v>
      </c>
      <c r="U67" s="304">
        <f>(未改造舰娘!$V63)+(未改造舰娘!$W63)*$C$3+((CG67+CT67+DG67+DT67)*$C$2)</f>
        <v>54</v>
      </c>
      <c r="V67" s="305">
        <f>INT((((未改造舰娘!$Y63)-(未改造舰娘!$X63))*(((IF(D67=0,C67,D67))-1)/99))+未改造舰娘!$X63)+((CB67+CO67+DB67+DO67)*$C$2)</f>
        <v>87</v>
      </c>
      <c r="W67" s="304">
        <f>INT((((未改造舰娘!$AA63)-(未改造舰娘!$Z63))*(((IF(D67=0,C67,D67))-1)/99))+未改造舰娘!$Z63)+((CD67+CQ67+DD67+DQ67)*$C$2)</f>
        <v>43</v>
      </c>
      <c r="X67" s="304">
        <f>INT((((未改造舰娘!$AC63)-(未改造舰娘!$AB63))*(((IF(D67=0,C67,D67))-1)/99))+未改造舰娘!$AB63)+((CA67+CN67+DA67+DN67)*$C$2)</f>
        <v>21</v>
      </c>
      <c r="Y67" s="303">
        <f>INT((((未改造舰娘!$AE63)-(未改造舰娘!$AD63))*(((IF(D67=0,C67,D67))-1)/99))+未改造舰娘!$AD63)+((BZ67+CM67+CZ67+DM67)*$C$2)</f>
        <v>0</v>
      </c>
      <c r="Z67" s="474" t="str">
        <f>IF(未改造舰娘!$AF63=0,"",未改造舰娘!$AF63)</f>
        <v/>
      </c>
      <c r="AA67" s="304" t="str">
        <f>IF(未改造舰娘!$AG63="","",未改造舰娘!$AG63)</f>
        <v/>
      </c>
      <c r="AB67" s="304" t="str">
        <f>IF(未改造舰娘!$AH63="","",未改造舰娘!$AH63)</f>
        <v/>
      </c>
      <c r="AC67" s="304" t="str">
        <f>IF(未改造舰娘!$AI63="","",未改造舰娘!$AI63)</f>
        <v/>
      </c>
      <c r="AD67" s="304">
        <f>IF(未改造舰娘!$AJ63="","",未改造舰娘!$AJ63)</f>
        <v>0</v>
      </c>
      <c r="AE67" s="305">
        <f>IF(未改造舰娘!$AK63="","",未改造舰娘!$AK63)</f>
        <v>50</v>
      </c>
      <c r="AF67" s="304">
        <f>IF(未改造舰娘!$AL63="","",未改造舰娘!$AL63)</f>
        <v>800</v>
      </c>
      <c r="AG67" s="304">
        <f>IF(未改造舰娘!$AM63="","",未改造舰娘!$AM63)</f>
        <v>600</v>
      </c>
      <c r="AH67" s="304">
        <f>IF(未改造舰娘!$AN63="","",未改造舰娘!$AN63)</f>
        <v>400</v>
      </c>
      <c r="AI67" s="304" t="str">
        <f>IF(未改造舰娘!$AO63="","",未改造舰娘!$AO63)</f>
        <v/>
      </c>
      <c r="AJ67" s="304" t="str">
        <f>IF(未改造舰娘!$AP63="","",未改造舰娘!$AP63)</f>
        <v>战列核心</v>
      </c>
      <c r="AK67" s="303">
        <f>IF(未改造舰娘!$AQ63="","",未改造舰娘!$AQ63)</f>
        <v>8</v>
      </c>
      <c r="AL67" s="306" t="str">
        <f>IF(未改造舰娘!$AS63="","",未改造舰娘!$AS63)</f>
        <v>E国双联15英寸炮</v>
      </c>
      <c r="AM67" s="306" t="str">
        <f>IF(未改造舰娘!$AT63="","",未改造舰娘!$AT63)</f>
        <v/>
      </c>
      <c r="AN67" s="306" t="str">
        <f>IF(未改造舰娘!$AU63="","",未改造舰娘!$AU63)</f>
        <v/>
      </c>
      <c r="AO67" s="306" t="str">
        <f>IF(未改造舰娘!$AV63="","",未改造舰娘!$AV63)</f>
        <v/>
      </c>
      <c r="AP67" s="307" t="str">
        <f>IF(未改造舰娘!$AW63="","",未改造舰娘!$AW63)</f>
        <v/>
      </c>
      <c r="AQ67" s="308" t="str">
        <f>IF(未改造舰娘!$AX63="","",未改造舰娘!$AX63)</f>
        <v/>
      </c>
      <c r="AR67" s="304">
        <f>IF(未改造舰娘!$AY63="","",未改造舰娘!$AY63)</f>
        <v>15</v>
      </c>
      <c r="AS67" s="304">
        <f>IF(未改造舰娘!$AZ63="","",未改造舰娘!$AZ63)</f>
        <v>30</v>
      </c>
      <c r="AT67" s="304">
        <f>IF(未改造舰娘!$BA63="","",未改造舰娘!$BA63)</f>
        <v>0.64</v>
      </c>
      <c r="AU67" s="304">
        <f>IF(未改造舰娘!$BB63="","",未改造舰娘!$BB63)</f>
        <v>1.2</v>
      </c>
      <c r="AV67" s="305">
        <f>IF((未改造舰娘!$BG63+未改造舰娘!$BK63*$C$4)=0,"",(未改造舰娘!$BG63+未改造舰娘!$BK63*$C$4))</f>
        <v>20</v>
      </c>
      <c r="AW67" s="304">
        <f>IF((未改造舰娘!$BH63+未改造舰娘!$BL63*$C$4)=0,"",(未改造舰娘!$BH63+未改造舰娘!$BL63*$C$4))</f>
        <v>31</v>
      </c>
      <c r="AX67" s="304">
        <f>IF((未改造舰娘!$BI63+未改造舰娘!$BM63*$C$4)=0,"",(未改造舰娘!$BI63+未改造舰娘!$BM63*$C$4))</f>
        <v>48</v>
      </c>
      <c r="AY67" s="303" t="str">
        <f>IF((未改造舰娘!$BJ63+未改造舰娘!$BN63*$C$4)=0,"",(未改造舰娘!$BJ63+未改造舰娘!$BN63*$C$4))</f>
        <v/>
      </c>
      <c r="AZ67" s="500">
        <f>IF(未改造舰娘!BC63="","",未改造舰娘!BC63)</f>
        <v>30</v>
      </c>
      <c r="BA67" s="500">
        <f>IF(未改造舰娘!BD63="","",未改造舰娘!BD63)</f>
        <v>0</v>
      </c>
      <c r="BB67" s="500">
        <f>IF(未改造舰娘!BE63="","",未改造舰娘!BE63)</f>
        <v>32</v>
      </c>
      <c r="BC67" s="498">
        <f>IF(未改造舰娘!BF63="","",未改造舰娘!BF63)</f>
        <v>0</v>
      </c>
      <c r="BD67" s="125" t="s">
        <v>1330</v>
      </c>
      <c r="BE67" s="506"/>
      <c r="BF67" s="306" t="str">
        <f>IF(未改造舰娘!$BQ63="","",未改造舰娘!$BQ63)</f>
        <v>2-1-CEF,2-2-EFGH,2-3-CDEGHJ,2-4-CDEGHIJL,8-2-ABCDEFGHIJKLM</v>
      </c>
      <c r="BG67" s="306" t="str">
        <f>IF(未改造舰娘!$BR63="","",未改造舰娘!$BR63)</f>
        <v>极地奏鸣曲 Ex-1-ABCDEFGHIJKABCDEFGHIJKLM,Ex-3-ABCDEFGHIJKLMNOPQ,Ex-2-1-DEGH,Ex-2-2-DEGHJK,Ex-2-3-CDEGHIJL,Ex-4-3-ABCDEFHIJKM,Ex-4-4-ABCDEFGHIJKL；女武神行动 Ex-1-ABDEF,Ex-2-ABCDEFGHIJKL,Ex-5-ABCDEFG,Ex-7-ABCDEGHIJKLM；未命名 Ex-1-CDEFGHIJKLM,Ex-2-ABCDEFGHIJKNO,Ex-3-BCEGHIJKLMNOPQRS,Ex-4-ABCDEIJKLMNOPQRST,Ex-5-ABCDFHIJKLMNOPQRS,Ex-6-ABCDEFGIJKLMNOPQRTUV,Ex-7-ABCDEFGHJKLM,Ex-8-ABCDEFGHIJKNO,Ex-9-BCEGHIJKLMNOPQRS,Ex-10-ABCDEIJKLMNOPQRST,Ex-11-ABCDFHIJKLMNOQRS</v>
      </c>
      <c r="BH67" s="306"/>
      <c r="BU67" s="304">
        <f>IFERROR(VLOOKUP(AL67,装备!$B:$C,2,0),0)</f>
        <v>2</v>
      </c>
      <c r="BV67" s="304">
        <f>IFERROR(VLOOKUP($AL67,装备!$B:$Q,5,0),0)</f>
        <v>0</v>
      </c>
      <c r="BW67" s="304">
        <f>IFERROR(VLOOKUP($AL67,装备!$B:$Q,6,0),0)</f>
        <v>17</v>
      </c>
      <c r="BX67" s="304">
        <f>IFERROR(VLOOKUP($AL67,装备!$B:$Q,7,0),0)</f>
        <v>0</v>
      </c>
      <c r="BY67" s="304">
        <f>IFERROR(VLOOKUP($AL67,装备!$B:$Q,8,0),0)</f>
        <v>0</v>
      </c>
      <c r="BZ67" s="304">
        <f>IFERROR(VLOOKUP($AL67,装备!$B:$Q,9,0),0)</f>
        <v>0</v>
      </c>
      <c r="CA67" s="304">
        <f>IFERROR(VLOOKUP($AL67,装备!$B:$Q,10,0),0)</f>
        <v>0</v>
      </c>
      <c r="CB67" s="304">
        <f>IFERROR(VLOOKUP($AL67,装备!$B:$Q,11,0),0)</f>
        <v>1</v>
      </c>
      <c r="CC67" s="304" t="str">
        <f>IFERROR(VLOOKUP($AL67,装备!$B:$Q,12,0),0)</f>
        <v>长</v>
      </c>
      <c r="CD67" s="304">
        <f>IFERROR(VLOOKUP($AL67,装备!$B:$Q,13,0),0)</f>
        <v>0</v>
      </c>
      <c r="CE67" s="304">
        <f>IFERROR(VLOOKUP($AL67,装备!$B:$Q,14,0),0)</f>
        <v>0</v>
      </c>
      <c r="CF67" s="304">
        <f>IFERROR(VLOOKUP($AL67,装备!$B:$Q,16,0),0)</f>
        <v>0</v>
      </c>
      <c r="CG67" s="304">
        <f>IFERROR(VLOOKUP($AL67,装备!$B:$Q,5,0),0)</f>
        <v>0</v>
      </c>
      <c r="CH67" s="304">
        <f>IFERROR(VLOOKUP(AM67,装备!$B:$C,2,0),0)</f>
        <v>0</v>
      </c>
      <c r="CI67" s="304">
        <f>IFERROR(VLOOKUP($AM67,装备!$B:$Q,5,0),0)</f>
        <v>0</v>
      </c>
      <c r="CJ67" s="304">
        <f>IFERROR(VLOOKUP($AM67,装备!$B:$Q,6,0),0)</f>
        <v>0</v>
      </c>
      <c r="CK67" s="304">
        <f>IFERROR(VLOOKUP($AM67,装备!$B:$Q,7,0),0)</f>
        <v>0</v>
      </c>
      <c r="CL67" s="304">
        <f>IFERROR(VLOOKUP($AM67,装备!$B:$Q,8,0),0)</f>
        <v>0</v>
      </c>
      <c r="CM67" s="304">
        <f>IFERROR(VLOOKUP($AM67,装备!$B:$Q,9,0),0)</f>
        <v>0</v>
      </c>
      <c r="CN67" s="304">
        <f>IFERROR(VLOOKUP($AM67,装备!$B:$Q,10,0),0)</f>
        <v>0</v>
      </c>
      <c r="CO67" s="304">
        <f>IFERROR(VLOOKUP($AM67,装备!$B:$Q,11,0),0)</f>
        <v>0</v>
      </c>
      <c r="CP67" s="304">
        <f>IFERROR(VLOOKUP($AM67,装备!$B:$Q,12,0),0)</f>
        <v>0</v>
      </c>
      <c r="CQ67" s="304">
        <f>IFERROR(VLOOKUP($AM67,装备!$B:$Q,13,0),0)</f>
        <v>0</v>
      </c>
      <c r="CR67" s="304">
        <f>IFERROR(VLOOKUP($AM67,装备!$B:$Q,14,0),0)</f>
        <v>0</v>
      </c>
      <c r="CS67" s="304">
        <f>IFERROR(VLOOKUP($AM67,装备!$B:$Q,16,0),0)</f>
        <v>0</v>
      </c>
      <c r="CT67" s="304">
        <f>IFERROR(VLOOKUP($AM67,装备!$B:$Q,5,0),0)</f>
        <v>0</v>
      </c>
      <c r="CU67" s="304">
        <f>IFERROR(VLOOKUP(AN67,装备!$B:$C,2,0),0)</f>
        <v>0</v>
      </c>
      <c r="CV67" s="304">
        <f>IFERROR(VLOOKUP($AN67,装备!$B:$Q,5,0),0)</f>
        <v>0</v>
      </c>
      <c r="CW67" s="304">
        <f>IFERROR(VLOOKUP($AN67,装备!$B:$Q,6,0),0)</f>
        <v>0</v>
      </c>
      <c r="CX67" s="304">
        <f>IFERROR(VLOOKUP($AN67,装备!$B:$Q,7,0),0)</f>
        <v>0</v>
      </c>
      <c r="CY67" s="304">
        <f>IFERROR(VLOOKUP($AN67,装备!$B:$Q,8,0),0)</f>
        <v>0</v>
      </c>
      <c r="CZ67" s="304">
        <f>IFERROR(VLOOKUP($AN67,装备!$B:$Q,9,0),0)</f>
        <v>0</v>
      </c>
      <c r="DA67" s="304">
        <f>IFERROR(VLOOKUP($AN67,装备!$B:$Q,10,0),0)</f>
        <v>0</v>
      </c>
      <c r="DB67" s="304">
        <f>IFERROR(VLOOKUP($AN67,装备!$B:$Q,11,0),0)</f>
        <v>0</v>
      </c>
      <c r="DC67" s="304">
        <f>IFERROR(VLOOKUP($AN67,装备!$B:$Q,12,0),0)</f>
        <v>0</v>
      </c>
      <c r="DD67" s="304">
        <f>IFERROR(VLOOKUP($AN67,装备!$B:$Q,13,0),0)</f>
        <v>0</v>
      </c>
      <c r="DE67" s="304">
        <f>IFERROR(VLOOKUP($AN67,装备!$B:$Q,14,0),0)</f>
        <v>0</v>
      </c>
      <c r="DF67" s="304">
        <f>IFERROR(VLOOKUP($AN67,装备!$B:$Q,16,0),0)</f>
        <v>0</v>
      </c>
      <c r="DG67" s="304">
        <f>IFERROR(VLOOKUP($AN67,装备!$B:$Q,5,0),0)</f>
        <v>0</v>
      </c>
      <c r="DH67" s="304">
        <f>IFERROR(VLOOKUP(AO67,装备!$B:$C,2,0),0)</f>
        <v>0</v>
      </c>
      <c r="DI67" s="304">
        <f>IFERROR(VLOOKUP($AO67,装备!$B:$Q,5,0),0)</f>
        <v>0</v>
      </c>
      <c r="DJ67" s="304">
        <f>IFERROR(VLOOKUP($AO67,装备!$B:$Q,6,0),0)</f>
        <v>0</v>
      </c>
      <c r="DK67" s="304">
        <f>IFERROR(VLOOKUP($AO67,装备!$B:$Q,7,0),0)</f>
        <v>0</v>
      </c>
      <c r="DL67" s="304">
        <f>IFERROR(VLOOKUP($AO67,装备!$B:$Q,8,0),0)</f>
        <v>0</v>
      </c>
      <c r="DM67" s="304">
        <f>IFERROR(VLOOKUP($AO67,装备!$B:$Q,9,0),0)</f>
        <v>0</v>
      </c>
      <c r="DN67" s="304">
        <f>IFERROR(VLOOKUP($AO67,装备!$B:$Q,10,0),0)</f>
        <v>0</v>
      </c>
      <c r="DO67" s="304">
        <f>IFERROR(VLOOKUP($AO67,装备!$B:$Q,11,0),0)</f>
        <v>0</v>
      </c>
      <c r="DP67" s="304">
        <f>IFERROR(VLOOKUP($AO67,装备!$B:$Q,12,0),0)</f>
        <v>0</v>
      </c>
      <c r="DQ67" s="304">
        <f>IFERROR(VLOOKUP($AO67,装备!$B:$Q,13,0),0)</f>
        <v>0</v>
      </c>
      <c r="DR67" s="304">
        <f>IFERROR(VLOOKUP($AO67,装备!$B:$Q,14,0),0)</f>
        <v>0</v>
      </c>
      <c r="DS67" s="304">
        <f>IFERROR(VLOOKUP($AO67,装备!$B:$Q,16,0),0)</f>
        <v>0</v>
      </c>
      <c r="DT67" s="304">
        <f>IFERROR(VLOOKUP($AO67,装备!$B:$Q,5,0),0)</f>
        <v>0</v>
      </c>
    </row>
    <row r="68" spans="1:124" hidden="1">
      <c r="A68" s="301">
        <f>未改造舰娘!$A64</f>
        <v>10006311</v>
      </c>
      <c r="B68" s="354" t="s">
        <v>633</v>
      </c>
      <c r="C68" s="323"/>
      <c r="D68" s="323">
        <f t="shared" si="0"/>
        <v>110</v>
      </c>
      <c r="E68" s="303">
        <f>未改造舰娘!$C64</f>
        <v>3</v>
      </c>
      <c r="F68" s="304" t="str">
        <f>未改造舰娘!$D64</f>
        <v>重炮</v>
      </c>
      <c r="G68" s="304" t="str">
        <f>未改造舰娘!$E64</f>
        <v>小型</v>
      </c>
      <c r="H68" s="304" t="str">
        <f>未改造舰娘!$F64</f>
        <v>护卫舰</v>
      </c>
      <c r="I68" s="460">
        <f>未改造舰娘!$AR64</f>
        <v>2</v>
      </c>
      <c r="J68" s="304" t="str">
        <f>未改造舰娘!$G64</f>
        <v>英国</v>
      </c>
      <c r="K68" s="312">
        <f>未改造舰娘!$H64+(BV68+CI68+CV68+DI68)*$C$2</f>
        <v>28</v>
      </c>
      <c r="L68" s="304">
        <f>未改造舰娘!$I64</f>
        <v>0</v>
      </c>
      <c r="M68" s="304">
        <f>未改造舰娘!$J64</f>
        <v>1</v>
      </c>
      <c r="N68" s="518">
        <f>未改造舰娘!$K64</f>
        <v>2</v>
      </c>
      <c r="O68" s="304">
        <f>未改造舰娘!$L64+((CE68+CR68+DE68+DR68)*$C$2)</f>
        <v>18</v>
      </c>
      <c r="P68" s="304" t="str">
        <f>IF($C$2=1,(IF(ISERROR(FIND("超长",未改造舰娘!$M64&amp;CC68&amp;CP68&amp;DC68&amp;DP68,1)),IF(ISERROR(FIND("长",未改造舰娘!$M64&amp;CC68&amp;CP68&amp;DC68&amp;DP68,1)),IF(ISERROR(FIND("中",未改造舰娘!$M64&amp;CC68&amp;CP68&amp;DC68&amp;DP68,1)),IF(ISERROR(FIND("短",未改造舰娘!$M64&amp;CC68&amp;CP68&amp;DC68&amp;DP68,1)),IF(ISERROR(FIND("无",未改造舰娘!$M64&amp;CC68&amp;CP68&amp;DC68&amp;DP68,1)),0,"无"),"短"),"中"),"长"),"超长")),未改造舰娘!$M64)</f>
        <v>长</v>
      </c>
      <c r="Q68" s="303">
        <f>未改造舰娘!$N64</f>
        <v>12.2</v>
      </c>
      <c r="R68" s="304">
        <f>(未改造舰娘!$P64)+(未改造舰娘!$Q64)*$C$3+((BW68+CJ68+CW68+DJ68)*$C$2)</f>
        <v>56</v>
      </c>
      <c r="S68" s="304">
        <f>(未改造舰娘!$R64)+(未改造舰娘!$S64)*$C$3+((BY68+CL68+CY68+DL68)*$C$2)</f>
        <v>0</v>
      </c>
      <c r="T68" s="304">
        <f>(未改造舰娘!$T64)+(未改造舰娘!$U64)*$C$3+((BX68+CK68+CX68+DK68)*$C$2)</f>
        <v>52</v>
      </c>
      <c r="U68" s="304">
        <f>(未改造舰娘!$V64)+(未改造舰娘!$W64)*$C$3+((CG68+CT68+DG68+DT68)*$C$2)</f>
        <v>54</v>
      </c>
      <c r="V68" s="305">
        <f>INT((((未改造舰娘!$Y64)-(未改造舰娘!$X64))*(((IF(D68=0,C68,D68))-1)/99))+未改造舰娘!$X64)+((CB68+CO68+DB68+DO68)*$C$2)</f>
        <v>87</v>
      </c>
      <c r="W68" s="304">
        <f>INT((((未改造舰娘!$AA64)-(未改造舰娘!$Z64))*(((IF(D68=0,C68,D68))-1)/99))+未改造舰娘!$Z64)+((CD68+CQ68+DD68+DQ68)*$C$2)</f>
        <v>43</v>
      </c>
      <c r="X68" s="304">
        <f>INT((((未改造舰娘!$AC64)-(未改造舰娘!$AB64))*(((IF(D68=0,C68,D68))-1)/99))+未改造舰娘!$AB64)+((CA68+CN68+DA68+DN68)*$C$2)</f>
        <v>21</v>
      </c>
      <c r="Y68" s="303">
        <f>INT((((未改造舰娘!$AE64)-(未改造舰娘!$AD64))*(((IF(D68=0,C68,D68))-1)/99))+未改造舰娘!$AD64)+((BZ68+CM68+CZ68+DM68)*$C$2)</f>
        <v>0</v>
      </c>
      <c r="Z68" s="474" t="str">
        <f>IF(未改造舰娘!$AF64=0,"",未改造舰娘!$AF64)</f>
        <v/>
      </c>
      <c r="AA68" s="304" t="str">
        <f>IF(未改造舰娘!$AG64="","",未改造舰娘!$AG64)</f>
        <v/>
      </c>
      <c r="AB68" s="304" t="str">
        <f>IF(未改造舰娘!$AH64="","",未改造舰娘!$AH64)</f>
        <v/>
      </c>
      <c r="AC68" s="304" t="str">
        <f>IF(未改造舰娘!$AI64="","",未改造舰娘!$AI64)</f>
        <v/>
      </c>
      <c r="AD68" s="304">
        <f>IF(未改造舰娘!$AJ64="","",未改造舰娘!$AJ64)</f>
        <v>0</v>
      </c>
      <c r="AE68" s="305">
        <f>IF(未改造舰娘!$AK64="","",未改造舰娘!$AK64)</f>
        <v>50</v>
      </c>
      <c r="AF68" s="304">
        <f>IF(未改造舰娘!$AL64="","",未改造舰娘!$AL64)</f>
        <v>800</v>
      </c>
      <c r="AG68" s="304">
        <f>IF(未改造舰娘!$AM64="","",未改造舰娘!$AM64)</f>
        <v>600</v>
      </c>
      <c r="AH68" s="304">
        <f>IF(未改造舰娘!$AN64="","",未改造舰娘!$AN64)</f>
        <v>400</v>
      </c>
      <c r="AI68" s="304" t="str">
        <f>IF(未改造舰娘!$AO64="","",未改造舰娘!$AO64)</f>
        <v/>
      </c>
      <c r="AJ68" s="304" t="str">
        <f>IF(未改造舰娘!$AP64="","",未改造舰娘!$AP64)</f>
        <v>战列核心</v>
      </c>
      <c r="AK68" s="303">
        <f>IF(未改造舰娘!$AQ64="","",未改造舰娘!$AQ64)</f>
        <v>8</v>
      </c>
      <c r="AL68" s="306" t="str">
        <f>IF(未改造舰娘!$AS64="","",未改造舰娘!$AS64)</f>
        <v>E国双联15英寸炮</v>
      </c>
      <c r="AM68" s="306" t="str">
        <f>IF(未改造舰娘!$AT64="","",未改造舰娘!$AT64)</f>
        <v/>
      </c>
      <c r="AN68" s="306" t="str">
        <f>IF(未改造舰娘!$AU64="","",未改造舰娘!$AU64)</f>
        <v/>
      </c>
      <c r="AO68" s="306" t="str">
        <f>IF(未改造舰娘!$AV64="","",未改造舰娘!$AV64)</f>
        <v/>
      </c>
      <c r="AP68" s="307" t="str">
        <f>IF(未改造舰娘!$AW64="","",未改造舰娘!$AW64)</f>
        <v/>
      </c>
      <c r="AQ68" s="308" t="str">
        <f>IF(未改造舰娘!$AX64="","",未改造舰娘!$AX64)</f>
        <v/>
      </c>
      <c r="AR68" s="304">
        <f>IF(未改造舰娘!$AY64="","",未改造舰娘!$AY64)</f>
        <v>15</v>
      </c>
      <c r="AS68" s="304">
        <f>IF(未改造舰娘!$AZ64="","",未改造舰娘!$AZ64)</f>
        <v>30</v>
      </c>
      <c r="AT68" s="304">
        <f>IF(未改造舰娘!$BA64="","",未改造舰娘!$BA64)</f>
        <v>0.64</v>
      </c>
      <c r="AU68" s="304">
        <f>IF(未改造舰娘!$BB64="","",未改造舰娘!$BB64)</f>
        <v>1.2</v>
      </c>
      <c r="AV68" s="305">
        <f>IF((未改造舰娘!$BG64+未改造舰娘!$BK64*$C$4)=0,"",(未改造舰娘!$BG64+未改造舰娘!$BK64*$C$4))</f>
        <v>20</v>
      </c>
      <c r="AW68" s="304">
        <f>IF((未改造舰娘!$BH64+未改造舰娘!$BL64*$C$4)=0,"",(未改造舰娘!$BH64+未改造舰娘!$BL64*$C$4))</f>
        <v>31</v>
      </c>
      <c r="AX68" s="304">
        <f>IF((未改造舰娘!$BI64+未改造舰娘!$BM64*$C$4)=0,"",(未改造舰娘!$BI64+未改造舰娘!$BM64*$C$4))</f>
        <v>48</v>
      </c>
      <c r="AY68" s="303" t="str">
        <f>IF((未改造舰娘!$BJ64+未改造舰娘!$BN64*$C$4)=0,"",(未改造舰娘!$BJ64+未改造舰娘!$BN64*$C$4))</f>
        <v/>
      </c>
      <c r="AZ68" s="500">
        <f>IF(未改造舰娘!BC64="","",未改造舰娘!BC64)</f>
        <v>30</v>
      </c>
      <c r="BA68" s="500">
        <f>IF(未改造舰娘!BD64="","",未改造舰娘!BD64)</f>
        <v>0</v>
      </c>
      <c r="BB68" s="500">
        <f>IF(未改造舰娘!BE64="","",未改造舰娘!BE64)</f>
        <v>32</v>
      </c>
      <c r="BC68" s="498">
        <f>IF(未改造舰娘!BF64="","",未改造舰娘!BF64)</f>
        <v>0</v>
      </c>
      <c r="BD68" s="125" t="s">
        <v>1331</v>
      </c>
      <c r="BE68" s="506"/>
      <c r="BF68" s="306" t="str">
        <f>IF(未改造舰娘!$BQ64="","",未改造舰娘!$BQ64)</f>
        <v>2-1-CEF,2-2-EFGH,2-3-CDEGHJ,2-4-CDEGHIJL,8-2-ABCDEFGHIJKLM</v>
      </c>
      <c r="BG68" s="306" t="str">
        <f>IF(未改造舰娘!$BR64="","",未改造舰娘!$BR64)</f>
        <v>极地奏鸣曲 Ex-2-ABCDEFGHIJKLMNABCDEFGHIJKLMNO,Ex-4-ABCDEFGHJKMNOP,Ex-2-1-DEG,Ex-2-2-DEGHJK,Ex-2-3-CDEGHIJL,Ex-4-3-ABCDEFHIJKM；女武神行动 Ex-1-ABDEF,Ex-4-ABCDEFGHJKMNOP,Ex-6-BCDEFHI,Ex-8-ABCDEFGHJKMNOP；未命名 Ex-1-CDEFGHIJKLM,Ex-2-ABCDEFGHIJKNO,Ex-3-BCEGHIJKLMNOPQRS,Ex-4-ABCDEIJKLMNOPQRST,Ex-5-ABCDFHIJKLMNOPQRS,Ex-6-ABCDEFGIJKLMNOPQRTUV,Ex-7-ABCDEFGHJKLM,Ex-8-ABCDEFGHIJKNO,Ex-9-BCEGHIJKLMNOPQRS,Ex-10-ABCDEIJKLMNOPQRST,Ex-11-ABCDFHIJKLMNOQRS</v>
      </c>
      <c r="BH68" s="306"/>
      <c r="BU68" s="304">
        <f>IFERROR(VLOOKUP(AL68,装备!$B:$C,2,0),0)</f>
        <v>2</v>
      </c>
      <c r="BV68" s="304">
        <f>IFERROR(VLOOKUP($AL68,装备!$B:$Q,5,0),0)</f>
        <v>0</v>
      </c>
      <c r="BW68" s="304">
        <f>IFERROR(VLOOKUP($AL68,装备!$B:$Q,6,0),0)</f>
        <v>17</v>
      </c>
      <c r="BX68" s="304">
        <f>IFERROR(VLOOKUP($AL68,装备!$B:$Q,7,0),0)</f>
        <v>0</v>
      </c>
      <c r="BY68" s="304">
        <f>IFERROR(VLOOKUP($AL68,装备!$B:$Q,8,0),0)</f>
        <v>0</v>
      </c>
      <c r="BZ68" s="304">
        <f>IFERROR(VLOOKUP($AL68,装备!$B:$Q,9,0),0)</f>
        <v>0</v>
      </c>
      <c r="CA68" s="304">
        <f>IFERROR(VLOOKUP($AL68,装备!$B:$Q,10,0),0)</f>
        <v>0</v>
      </c>
      <c r="CB68" s="304">
        <f>IFERROR(VLOOKUP($AL68,装备!$B:$Q,11,0),0)</f>
        <v>1</v>
      </c>
      <c r="CC68" s="304" t="str">
        <f>IFERROR(VLOOKUP($AL68,装备!$B:$Q,12,0),0)</f>
        <v>长</v>
      </c>
      <c r="CD68" s="304">
        <f>IFERROR(VLOOKUP($AL68,装备!$B:$Q,13,0),0)</f>
        <v>0</v>
      </c>
      <c r="CE68" s="304">
        <f>IFERROR(VLOOKUP($AL68,装备!$B:$Q,14,0),0)</f>
        <v>0</v>
      </c>
      <c r="CF68" s="304">
        <f>IFERROR(VLOOKUP($AL68,装备!$B:$Q,16,0),0)</f>
        <v>0</v>
      </c>
      <c r="CG68" s="304">
        <f>IFERROR(VLOOKUP($AL68,装备!$B:$Q,5,0),0)</f>
        <v>0</v>
      </c>
      <c r="CH68" s="304">
        <f>IFERROR(VLOOKUP(AM68,装备!$B:$C,2,0),0)</f>
        <v>0</v>
      </c>
      <c r="CI68" s="304">
        <f>IFERROR(VLOOKUP($AM68,装备!$B:$Q,5,0),0)</f>
        <v>0</v>
      </c>
      <c r="CJ68" s="304">
        <f>IFERROR(VLOOKUP($AM68,装备!$B:$Q,6,0),0)</f>
        <v>0</v>
      </c>
      <c r="CK68" s="304">
        <f>IFERROR(VLOOKUP($AM68,装备!$B:$Q,7,0),0)</f>
        <v>0</v>
      </c>
      <c r="CL68" s="304">
        <f>IFERROR(VLOOKUP($AM68,装备!$B:$Q,8,0),0)</f>
        <v>0</v>
      </c>
      <c r="CM68" s="304">
        <f>IFERROR(VLOOKUP($AM68,装备!$B:$Q,9,0),0)</f>
        <v>0</v>
      </c>
      <c r="CN68" s="304">
        <f>IFERROR(VLOOKUP($AM68,装备!$B:$Q,10,0),0)</f>
        <v>0</v>
      </c>
      <c r="CO68" s="304">
        <f>IFERROR(VLOOKUP($AM68,装备!$B:$Q,11,0),0)</f>
        <v>0</v>
      </c>
      <c r="CP68" s="304">
        <f>IFERROR(VLOOKUP($AM68,装备!$B:$Q,12,0),0)</f>
        <v>0</v>
      </c>
      <c r="CQ68" s="304">
        <f>IFERROR(VLOOKUP($AM68,装备!$B:$Q,13,0),0)</f>
        <v>0</v>
      </c>
      <c r="CR68" s="304">
        <f>IFERROR(VLOOKUP($AM68,装备!$B:$Q,14,0),0)</f>
        <v>0</v>
      </c>
      <c r="CS68" s="304">
        <f>IFERROR(VLOOKUP($AM68,装备!$B:$Q,16,0),0)</f>
        <v>0</v>
      </c>
      <c r="CT68" s="304">
        <f>IFERROR(VLOOKUP($AM68,装备!$B:$Q,5,0),0)</f>
        <v>0</v>
      </c>
      <c r="CU68" s="304">
        <f>IFERROR(VLOOKUP(AN68,装备!$B:$C,2,0),0)</f>
        <v>0</v>
      </c>
      <c r="CV68" s="304">
        <f>IFERROR(VLOOKUP($AN68,装备!$B:$Q,5,0),0)</f>
        <v>0</v>
      </c>
      <c r="CW68" s="304">
        <f>IFERROR(VLOOKUP($AN68,装备!$B:$Q,6,0),0)</f>
        <v>0</v>
      </c>
      <c r="CX68" s="304">
        <f>IFERROR(VLOOKUP($AN68,装备!$B:$Q,7,0),0)</f>
        <v>0</v>
      </c>
      <c r="CY68" s="304">
        <f>IFERROR(VLOOKUP($AN68,装备!$B:$Q,8,0),0)</f>
        <v>0</v>
      </c>
      <c r="CZ68" s="304">
        <f>IFERROR(VLOOKUP($AN68,装备!$B:$Q,9,0),0)</f>
        <v>0</v>
      </c>
      <c r="DA68" s="304">
        <f>IFERROR(VLOOKUP($AN68,装备!$B:$Q,10,0),0)</f>
        <v>0</v>
      </c>
      <c r="DB68" s="304">
        <f>IFERROR(VLOOKUP($AN68,装备!$B:$Q,11,0),0)</f>
        <v>0</v>
      </c>
      <c r="DC68" s="304">
        <f>IFERROR(VLOOKUP($AN68,装备!$B:$Q,12,0),0)</f>
        <v>0</v>
      </c>
      <c r="DD68" s="304">
        <f>IFERROR(VLOOKUP($AN68,装备!$B:$Q,13,0),0)</f>
        <v>0</v>
      </c>
      <c r="DE68" s="304">
        <f>IFERROR(VLOOKUP($AN68,装备!$B:$Q,14,0),0)</f>
        <v>0</v>
      </c>
      <c r="DF68" s="304">
        <f>IFERROR(VLOOKUP($AN68,装备!$B:$Q,16,0),0)</f>
        <v>0</v>
      </c>
      <c r="DG68" s="304">
        <f>IFERROR(VLOOKUP($AN68,装备!$B:$Q,5,0),0)</f>
        <v>0</v>
      </c>
      <c r="DH68" s="304">
        <f>IFERROR(VLOOKUP(AO68,装备!$B:$C,2,0),0)</f>
        <v>0</v>
      </c>
      <c r="DI68" s="304">
        <f>IFERROR(VLOOKUP($AO68,装备!$B:$Q,5,0),0)</f>
        <v>0</v>
      </c>
      <c r="DJ68" s="304">
        <f>IFERROR(VLOOKUP($AO68,装备!$B:$Q,6,0),0)</f>
        <v>0</v>
      </c>
      <c r="DK68" s="304">
        <f>IFERROR(VLOOKUP($AO68,装备!$B:$Q,7,0),0)</f>
        <v>0</v>
      </c>
      <c r="DL68" s="304">
        <f>IFERROR(VLOOKUP($AO68,装备!$B:$Q,8,0),0)</f>
        <v>0</v>
      </c>
      <c r="DM68" s="304">
        <f>IFERROR(VLOOKUP($AO68,装备!$B:$Q,9,0),0)</f>
        <v>0</v>
      </c>
      <c r="DN68" s="304">
        <f>IFERROR(VLOOKUP($AO68,装备!$B:$Q,10,0),0)</f>
        <v>0</v>
      </c>
      <c r="DO68" s="304">
        <f>IFERROR(VLOOKUP($AO68,装备!$B:$Q,11,0),0)</f>
        <v>0</v>
      </c>
      <c r="DP68" s="304">
        <f>IFERROR(VLOOKUP($AO68,装备!$B:$Q,12,0),0)</f>
        <v>0</v>
      </c>
      <c r="DQ68" s="304">
        <f>IFERROR(VLOOKUP($AO68,装备!$B:$Q,13,0),0)</f>
        <v>0</v>
      </c>
      <c r="DR68" s="304">
        <f>IFERROR(VLOOKUP($AO68,装备!$B:$Q,14,0),0)</f>
        <v>0</v>
      </c>
      <c r="DS68" s="304">
        <f>IFERROR(VLOOKUP($AO68,装备!$B:$Q,16,0),0)</f>
        <v>0</v>
      </c>
      <c r="DT68" s="304">
        <f>IFERROR(VLOOKUP($AO68,装备!$B:$Q,5,0),0)</f>
        <v>0</v>
      </c>
    </row>
    <row r="69" spans="1:124" hidden="1">
      <c r="A69" s="301">
        <f>未改造舰娘!$A65</f>
        <v>10006411</v>
      </c>
      <c r="B69" s="354" t="s">
        <v>48</v>
      </c>
      <c r="C69" s="323"/>
      <c r="D69" s="323">
        <f t="shared" si="0"/>
        <v>110</v>
      </c>
      <c r="E69" s="303">
        <f>未改造舰娘!$C65</f>
        <v>2</v>
      </c>
      <c r="F69" s="304" t="str">
        <f>未改造舰娘!$D65</f>
        <v>驱逐</v>
      </c>
      <c r="G69" s="304" t="str">
        <f>未改造舰娘!$E65</f>
        <v>小型</v>
      </c>
      <c r="H69" s="304" t="str">
        <f>未改造舰娘!$F65</f>
        <v>护卫舰</v>
      </c>
      <c r="I69" s="460">
        <f>未改造舰娘!$AR65</f>
        <v>2</v>
      </c>
      <c r="J69" s="304" t="str">
        <f>未改造舰娘!$G65</f>
        <v>日本</v>
      </c>
      <c r="K69" s="312">
        <f>未改造舰娘!$H65+(BV69+CI69+CV69+DI69)*$C$2</f>
        <v>15</v>
      </c>
      <c r="L69" s="304">
        <f>未改造舰娘!$I65</f>
        <v>1</v>
      </c>
      <c r="M69" s="304">
        <f>未改造舰娘!$J65</f>
        <v>1</v>
      </c>
      <c r="N69" s="518">
        <f>未改造舰娘!$K65</f>
        <v>2</v>
      </c>
      <c r="O69" s="304">
        <f>未改造舰娘!$L65+((CE69+CR69+DE69+DR69)*$C$2)</f>
        <v>12</v>
      </c>
      <c r="P69" s="304" t="str">
        <f>IF($C$2=1,(IF(ISERROR(FIND("超长",未改造舰娘!$M65&amp;CC69&amp;CP69&amp;DC69&amp;DP69,1)),IF(ISERROR(FIND("长",未改造舰娘!$M65&amp;CC69&amp;CP69&amp;DC69&amp;DP69,1)),IF(ISERROR(FIND("中",未改造舰娘!$M65&amp;CC69&amp;CP69&amp;DC69&amp;DP69,1)),IF(ISERROR(FIND("短",未改造舰娘!$M65&amp;CC69&amp;CP69&amp;DC69&amp;DP69,1)),IF(ISERROR(FIND("无",未改造舰娘!$M65&amp;CC69&amp;CP69&amp;DC69&amp;DP69,1)),0,"无"),"短"),"中"),"长"),"超长")),未改造舰娘!$M65)</f>
        <v>短</v>
      </c>
      <c r="Q69" s="303">
        <f>未改造舰娘!$N65</f>
        <v>37</v>
      </c>
      <c r="R69" s="304">
        <f>(未改造舰娘!$P65)+(未改造舰娘!$Q65)*$C$3+((BW69+CJ69+CW69+DJ69)*$C$2)</f>
        <v>31</v>
      </c>
      <c r="S69" s="304">
        <f>(未改造舰娘!$R65)+(未改造舰娘!$S65)*$C$3+((BY69+CL69+CY69+DL69)*$C$2)</f>
        <v>75</v>
      </c>
      <c r="T69" s="304">
        <f>(未改造舰娘!$T65)+(未改造舰娘!$U65)*$C$3+((BX69+CK69+CX69+DK69)*$C$2)</f>
        <v>22</v>
      </c>
      <c r="U69" s="304">
        <f>(未改造舰娘!$V65)+(未改造舰娘!$W65)*$C$3+((CG69+CT69+DG69+DT69)*$C$2)</f>
        <v>37</v>
      </c>
      <c r="V69" s="305">
        <f>INT((((未改造舰娘!$Y65)-(未改造舰娘!$X65))*(((IF(D69=0,C69,D69))-1)/99))+未改造舰娘!$X65)+((CB69+CO69+DB69+DO69)*$C$2)</f>
        <v>87</v>
      </c>
      <c r="W69" s="304">
        <f>INT((((未改造舰娘!$AA65)-(未改造舰娘!$Z65))*(((IF(D69=0,C69,D69))-1)/99))+未改造舰娘!$Z65)+((CD69+CQ69+DD69+DQ69)*$C$2)</f>
        <v>87</v>
      </c>
      <c r="X69" s="304">
        <f>INT((((未改造舰娘!$AC65)-(未改造舰娘!$AB65))*(((IF(D69=0,C69,D69))-1)/99))+未改造舰娘!$AB65)+((CA69+CN69+DA69+DN69)*$C$2)</f>
        <v>17</v>
      </c>
      <c r="Y69" s="303">
        <f>INT((((未改造舰娘!$AE65)-(未改造舰娘!$AD65))*(((IF(D69=0,C69,D69))-1)/99))+未改造舰娘!$AD65)+((BZ69+CM69+CZ69+DM69)*$C$2)</f>
        <v>49</v>
      </c>
      <c r="Z69" s="474" t="str">
        <f>IF(未改造舰娘!$AF65=0,"",未改造舰娘!$AF65)</f>
        <v/>
      </c>
      <c r="AA69" s="304" t="str">
        <f>IF(未改造舰娘!$AG65="","",未改造舰娘!$AG65)</f>
        <v/>
      </c>
      <c r="AB69" s="304" t="str">
        <f>IF(未改造舰娘!$AH65="","",未改造舰娘!$AH65)</f>
        <v/>
      </c>
      <c r="AC69" s="304" t="str">
        <f>IF(未改造舰娘!$AI65="","",未改造舰娘!$AI65)</f>
        <v/>
      </c>
      <c r="AD69" s="304">
        <f>IF(未改造舰娘!$AJ65="","",未改造舰娘!$AJ65)</f>
        <v>0</v>
      </c>
      <c r="AE69" s="305">
        <f>IF(未改造舰娘!$AK65="","",未改造舰娘!$AK65)</f>
        <v>48</v>
      </c>
      <c r="AF69" s="304">
        <f>IF(未改造舰娘!$AL65="","",未改造舰娘!$AL65)</f>
        <v>200</v>
      </c>
      <c r="AG69" s="304">
        <f>IF(未改造舰娘!$AM65="","",未改造舰娘!$AM65)</f>
        <v>400</v>
      </c>
      <c r="AH69" s="304">
        <f>IF(未改造舰娘!$AN65="","",未改造舰娘!$AN65)</f>
        <v>200</v>
      </c>
      <c r="AI69" s="304" t="str">
        <f>IF(未改造舰娘!$AO65="","",未改造舰娘!$AO65)</f>
        <v/>
      </c>
      <c r="AJ69" s="304" t="str">
        <f>IF(未改造舰娘!$AP65="","",未改造舰娘!$AP65)</f>
        <v>驱逐核心</v>
      </c>
      <c r="AK69" s="303">
        <f>IF(未改造舰娘!$AQ65="","",未改造舰娘!$AQ65)</f>
        <v>8</v>
      </c>
      <c r="AL69" s="306" t="str">
        <f>IF(未改造舰娘!$AS65="","",未改造舰娘!$AS65)</f>
        <v>J国12.7厘米连装炮</v>
      </c>
      <c r="AM69" s="306" t="str">
        <f>IF(未改造舰娘!$AT65="","",未改造舰娘!$AT65)</f>
        <v>61厘米三连装鱼雷</v>
      </c>
      <c r="AN69" s="306" t="str">
        <f>IF(未改造舰娘!$AU65="","",未改造舰娘!$AU65)</f>
        <v/>
      </c>
      <c r="AO69" s="306" t="str">
        <f>IF(未改造舰娘!$AV65="","",未改造舰娘!$AV65)</f>
        <v/>
      </c>
      <c r="AP69" s="307" t="str">
        <f>IF(未改造舰娘!$AW65="","",未改造舰娘!$AW65)</f>
        <v/>
      </c>
      <c r="AQ69" s="308" t="str">
        <f>IF(未改造舰娘!$AX65="","",未改造舰娘!$AX65)</f>
        <v/>
      </c>
      <c r="AR69" s="304">
        <f>IF(未改造舰娘!$AY65="","",未改造舰娘!$AY65)</f>
        <v>15</v>
      </c>
      <c r="AS69" s="304">
        <f>IF(未改造舰娘!$AZ65="","",未改造舰娘!$AZ65)</f>
        <v>20</v>
      </c>
      <c r="AT69" s="304">
        <f>IF(未改造舰娘!$BA65="","",未改造舰娘!$BA65)</f>
        <v>0.48</v>
      </c>
      <c r="AU69" s="304">
        <f>IF(未改造舰娘!$BB65="","",未改造舰娘!$BB65)</f>
        <v>0.9</v>
      </c>
      <c r="AV69" s="305">
        <f>IF((未改造舰娘!$BG65+未改造舰娘!$BK65*$C$4)=0,"",(未改造舰娘!$BG65+未改造舰娘!$BK65*$C$4))</f>
        <v>3</v>
      </c>
      <c r="AW69" s="304">
        <f>IF((未改造舰娘!$BH65+未改造舰娘!$BL65*$C$4)=0,"",(未改造舰娘!$BH65+未改造舰娘!$BL65*$C$4))</f>
        <v>7</v>
      </c>
      <c r="AX69" s="304">
        <f>IF((未改造舰娘!$BI65+未改造舰娘!$BM65*$C$4)=0,"",(未改造舰娘!$BI65+未改造舰娘!$BM65*$C$4))</f>
        <v>8</v>
      </c>
      <c r="AY69" s="303" t="str">
        <f>IF((未改造舰娘!$BJ65+未改造舰娘!$BN65*$C$4)=0,"",(未改造舰娘!$BJ65+未改造舰娘!$BN65*$C$4))</f>
        <v/>
      </c>
      <c r="AZ69" s="500">
        <f>IF(未改造舰娘!BC65="","",未改造舰娘!BC65)</f>
        <v>0</v>
      </c>
      <c r="BA69" s="500">
        <f>IF(未改造舰娘!BD65="","",未改造舰娘!BD65)</f>
        <v>28</v>
      </c>
      <c r="BB69" s="500">
        <f>IF(未改造舰娘!BE65="","",未改造舰娘!BE65)</f>
        <v>7</v>
      </c>
      <c r="BC69" s="498">
        <f>IF(未改造舰娘!BF65="","",未改造舰娘!BF65)</f>
        <v>0</v>
      </c>
      <c r="BD69" s="125" t="s">
        <v>1336</v>
      </c>
      <c r="BE69" s="506"/>
      <c r="BF69" s="306" t="str">
        <f>IF(未改造舰娘!$BQ65="","",未改造舰娘!$BQ65)</f>
        <v>2-4-L,3-1-I,3-2-G,3-3-CDEFGHJK,3-4-BCDGHIJ,4-1-I,4-2-J,4-3-CEFGH,4-4-CDEHIKL,5-1-CDEFGH,5-2-DEFGHIJ,5-3-CEFGH,5-4-CDEGH,5-5-DEFGHI</v>
      </c>
      <c r="BG69" s="306" t="str">
        <f>IF(未改造舰娘!$BR65="","",未改造舰娘!$BR65)</f>
        <v>极地奏鸣曲 Ex-1-1-I,Ex-1-2-CDEHIKL,Ex-2-1-DEGHJ,Ex-2-2-EFGH,Ex-2-3-DFGHIL,Ex-3-CDEGHIJKMNOPQ,Ex-4-CEFGJKMNOP,Ex-3-1-I,Ex-3-2-DEGHJK,Ex-3-3-CDHIJ；轰隆轰隆大作战 Ex-1-CEFGHI,Ex-3-DGHJL,Ex-7-ADFGHJL,Ex-9-BDFGHIKLMOPQ；扑火之蛾 Ex-1-CDEFGHIJ,Ex-3-DEFGHIJKLM,Ex-6-CDEFHIJ,Ex-8-EFHIJKM,Ex-10-DGIJKLN；决战九段坂 Ex-1-NO,Ex-2-Q,Ex-7-NO,Ex-8-Q；未命名 Ex-2-BCDEFGHIJNOβ,Ex-3-BCDEFGHJKLMNOPRSβ,Ex-4-ABCDEIJKLMNOPQRTβ,Ex-8-BCDEFGHIJNOβ,Ex-9-BCDEFGHJKLMNOPRSβ,Ex-10-ABCDEIJKLMNOPQRTβ；中间岛战役 Ex-1-ABCDE,Ex-2-ABDEG,Ex-3-ABCDEFGIJ,Ex-5-A,Ex-6-ABDE,Ex-7-BDEG,Ex-8-ABCDEJL；两周年活动 妄想舰队歼灭作战-BCD,地狱群岛攻略作战-CFKM；莱特湾战役 Ex-1-CEFGHI,Ex-2-BCEFGHL,Ex-3-HJL,Ex-5-BDFGHIKMOPQ,Ex-7-ADFGHJL,Ex-8-ABCDFGHIM,Ex-9-BDFGHIKMOPQ；急速东方快车 Ex-1-K,Ex-2-DEFGHJKLMNO,Ex-3-DEFGIJLMNOPR,Ex-4-BCEFHIJKLMNOPQR,Ex-5-DEFGHJKLMNO,Ex-6-ABCDEFGIJLMNOPR,Ex-7-ABCEFHIJKLMNOQR；所罗门之晓 Ex-1-BCDEFGHJKL,Ex-3-DEFGHIJKMNOPQ,Ex-5-DEFGHIJKLNPQR,Ex-6-BCDEFGHKL,Ex-8-ABCDEFGHIJKMNOPQ,Ex-10-ABCDEFGHIJKLNPQR；地狱群岛攻略作战 Ex-1-E,Ex-2-I,Ex-3-EFGI,Ex-4-CDEFHKMN,Ex-5-E,Ex-6-BCEFI,Ex-7-DFGHI,Ex-8-CEFGHKMN；熔炉大混战 Ex-1-CDEFGHIJ,Ex-3-DEFGHIJKL,Ex-5-CDEFGHIJKL,Ex-7-DEFGHIJKLMN,Ex-8-CDEFGHIJ,Ex-10-DEFGHJKL,Ex-12-CDEFGHIJKL,Ex-14-DEFGHIJKLMN</v>
      </c>
      <c r="BH69" s="306"/>
      <c r="BU69" s="304">
        <f>IFERROR(VLOOKUP(AL69,装备!$B:$C,2,0),0)</f>
        <v>2</v>
      </c>
      <c r="BV69" s="304">
        <f>IFERROR(VLOOKUP($AL69,装备!$B:$Q,5,0),0)</f>
        <v>0</v>
      </c>
      <c r="BW69" s="304">
        <f>IFERROR(VLOOKUP($AL69,装备!$B:$Q,6,0),0)</f>
        <v>2</v>
      </c>
      <c r="BX69" s="304">
        <f>IFERROR(VLOOKUP($AL69,装备!$B:$Q,7,0),0)</f>
        <v>0</v>
      </c>
      <c r="BY69" s="304">
        <f>IFERROR(VLOOKUP($AL69,装备!$B:$Q,8,0),0)</f>
        <v>0</v>
      </c>
      <c r="BZ69" s="304">
        <f>IFERROR(VLOOKUP($AL69,装备!$B:$Q,9,0),0)</f>
        <v>0</v>
      </c>
      <c r="CA69" s="304">
        <f>IFERROR(VLOOKUP($AL69,装备!$B:$Q,10,0),0)</f>
        <v>0</v>
      </c>
      <c r="CB69" s="304">
        <f>IFERROR(VLOOKUP($AL69,装备!$B:$Q,11,0),0)</f>
        <v>0</v>
      </c>
      <c r="CC69" s="304" t="str">
        <f>IFERROR(VLOOKUP($AL69,装备!$B:$Q,12,0),0)</f>
        <v>短</v>
      </c>
      <c r="CD69" s="304">
        <f>IFERROR(VLOOKUP($AL69,装备!$B:$Q,13,0),0)</f>
        <v>0</v>
      </c>
      <c r="CE69" s="304">
        <f>IFERROR(VLOOKUP($AL69,装备!$B:$Q,14,0),0)</f>
        <v>0</v>
      </c>
      <c r="CF69" s="304">
        <f>IFERROR(VLOOKUP($AL69,装备!$B:$Q,16,0),0)</f>
        <v>2</v>
      </c>
      <c r="CG69" s="304">
        <f>IFERROR(VLOOKUP($AL69,装备!$B:$Q,5,0),0)</f>
        <v>0</v>
      </c>
      <c r="CH69" s="304">
        <f>IFERROR(VLOOKUP(AM69,装备!$B:$C,2,0),0)</f>
        <v>3</v>
      </c>
      <c r="CI69" s="304">
        <f>IFERROR(VLOOKUP($AM69,装备!$B:$Q,5,0),0)</f>
        <v>0</v>
      </c>
      <c r="CJ69" s="304">
        <f>IFERROR(VLOOKUP($AM69,装备!$B:$Q,6,0),0)</f>
        <v>0</v>
      </c>
      <c r="CK69" s="304">
        <f>IFERROR(VLOOKUP($AM69,装备!$B:$Q,7,0),0)</f>
        <v>0</v>
      </c>
      <c r="CL69" s="304">
        <f>IFERROR(VLOOKUP($AM69,装备!$B:$Q,8,0),0)</f>
        <v>5</v>
      </c>
      <c r="CM69" s="304">
        <f>IFERROR(VLOOKUP($AM69,装备!$B:$Q,9,0),0)</f>
        <v>0</v>
      </c>
      <c r="CN69" s="304">
        <f>IFERROR(VLOOKUP($AM69,装备!$B:$Q,10,0),0)</f>
        <v>0</v>
      </c>
      <c r="CO69" s="304">
        <f>IFERROR(VLOOKUP($AM69,装备!$B:$Q,11,0),0)</f>
        <v>0</v>
      </c>
      <c r="CP69" s="304" t="str">
        <f>IFERROR(VLOOKUP($AM69,装备!$B:$Q,12,0),0)</f>
        <v>短</v>
      </c>
      <c r="CQ69" s="304">
        <f>IFERROR(VLOOKUP($AM69,装备!$B:$Q,13,0),0)</f>
        <v>0</v>
      </c>
      <c r="CR69" s="304">
        <f>IFERROR(VLOOKUP($AM69,装备!$B:$Q,14,0),0)</f>
        <v>0</v>
      </c>
      <c r="CS69" s="304">
        <f>IFERROR(VLOOKUP($AM69,装备!$B:$Q,16,0),0)</f>
        <v>0</v>
      </c>
      <c r="CT69" s="304">
        <f>IFERROR(VLOOKUP($AM69,装备!$B:$Q,5,0),0)</f>
        <v>0</v>
      </c>
      <c r="CU69" s="304">
        <f>IFERROR(VLOOKUP(AN69,装备!$B:$C,2,0),0)</f>
        <v>0</v>
      </c>
      <c r="CV69" s="304">
        <f>IFERROR(VLOOKUP($AN69,装备!$B:$Q,5,0),0)</f>
        <v>0</v>
      </c>
      <c r="CW69" s="304">
        <f>IFERROR(VLOOKUP($AN69,装备!$B:$Q,6,0),0)</f>
        <v>0</v>
      </c>
      <c r="CX69" s="304">
        <f>IFERROR(VLOOKUP($AN69,装备!$B:$Q,7,0),0)</f>
        <v>0</v>
      </c>
      <c r="CY69" s="304">
        <f>IFERROR(VLOOKUP($AN69,装备!$B:$Q,8,0),0)</f>
        <v>0</v>
      </c>
      <c r="CZ69" s="304">
        <f>IFERROR(VLOOKUP($AN69,装备!$B:$Q,9,0),0)</f>
        <v>0</v>
      </c>
      <c r="DA69" s="304">
        <f>IFERROR(VLOOKUP($AN69,装备!$B:$Q,10,0),0)</f>
        <v>0</v>
      </c>
      <c r="DB69" s="304">
        <f>IFERROR(VLOOKUP($AN69,装备!$B:$Q,11,0),0)</f>
        <v>0</v>
      </c>
      <c r="DC69" s="304">
        <f>IFERROR(VLOOKUP($AN69,装备!$B:$Q,12,0),0)</f>
        <v>0</v>
      </c>
      <c r="DD69" s="304">
        <f>IFERROR(VLOOKUP($AN69,装备!$B:$Q,13,0),0)</f>
        <v>0</v>
      </c>
      <c r="DE69" s="304">
        <f>IFERROR(VLOOKUP($AN69,装备!$B:$Q,14,0),0)</f>
        <v>0</v>
      </c>
      <c r="DF69" s="304">
        <f>IFERROR(VLOOKUP($AN69,装备!$B:$Q,16,0),0)</f>
        <v>0</v>
      </c>
      <c r="DG69" s="304">
        <f>IFERROR(VLOOKUP($AN69,装备!$B:$Q,5,0),0)</f>
        <v>0</v>
      </c>
      <c r="DH69" s="304">
        <f>IFERROR(VLOOKUP(AO69,装备!$B:$C,2,0),0)</f>
        <v>0</v>
      </c>
      <c r="DI69" s="304">
        <f>IFERROR(VLOOKUP($AO69,装备!$B:$Q,5,0),0)</f>
        <v>0</v>
      </c>
      <c r="DJ69" s="304">
        <f>IFERROR(VLOOKUP($AO69,装备!$B:$Q,6,0),0)</f>
        <v>0</v>
      </c>
      <c r="DK69" s="304">
        <f>IFERROR(VLOOKUP($AO69,装备!$B:$Q,7,0),0)</f>
        <v>0</v>
      </c>
      <c r="DL69" s="304">
        <f>IFERROR(VLOOKUP($AO69,装备!$B:$Q,8,0),0)</f>
        <v>0</v>
      </c>
      <c r="DM69" s="304">
        <f>IFERROR(VLOOKUP($AO69,装备!$B:$Q,9,0),0)</f>
        <v>0</v>
      </c>
      <c r="DN69" s="304">
        <f>IFERROR(VLOOKUP($AO69,装备!$B:$Q,10,0),0)</f>
        <v>0</v>
      </c>
      <c r="DO69" s="304">
        <f>IFERROR(VLOOKUP($AO69,装备!$B:$Q,11,0),0)</f>
        <v>0</v>
      </c>
      <c r="DP69" s="304">
        <f>IFERROR(VLOOKUP($AO69,装备!$B:$Q,12,0),0)</f>
        <v>0</v>
      </c>
      <c r="DQ69" s="304">
        <f>IFERROR(VLOOKUP($AO69,装备!$B:$Q,13,0),0)</f>
        <v>0</v>
      </c>
      <c r="DR69" s="304">
        <f>IFERROR(VLOOKUP($AO69,装备!$B:$Q,14,0),0)</f>
        <v>0</v>
      </c>
      <c r="DS69" s="304">
        <f>IFERROR(VLOOKUP($AO69,装备!$B:$Q,16,0),0)</f>
        <v>0</v>
      </c>
      <c r="DT69" s="304">
        <f>IFERROR(VLOOKUP($AO69,装备!$B:$Q,5,0),0)</f>
        <v>0</v>
      </c>
    </row>
    <row r="70" spans="1:124" hidden="1">
      <c r="A70" s="301">
        <f>未改造舰娘!$A66</f>
        <v>10006511</v>
      </c>
      <c r="B70" s="354" t="s">
        <v>220</v>
      </c>
      <c r="C70" s="323"/>
      <c r="D70" s="323">
        <f t="shared" ref="D70:D133" si="1">$C$1</f>
        <v>110</v>
      </c>
      <c r="E70" s="303">
        <f>未改造舰娘!$C66</f>
        <v>2</v>
      </c>
      <c r="F70" s="304" t="str">
        <f>未改造舰娘!$D66</f>
        <v>驱逐</v>
      </c>
      <c r="G70" s="304" t="str">
        <f>未改造舰娘!$E66</f>
        <v>小型</v>
      </c>
      <c r="H70" s="304" t="str">
        <f>未改造舰娘!$F66</f>
        <v>护卫舰</v>
      </c>
      <c r="I70" s="460">
        <f>未改造舰娘!$AR66</f>
        <v>2</v>
      </c>
      <c r="J70" s="304" t="str">
        <f>未改造舰娘!$G66</f>
        <v>日本</v>
      </c>
      <c r="K70" s="312">
        <f>未改造舰娘!$H66+(BV70+CI70+CV70+DI70)*$C$2</f>
        <v>15</v>
      </c>
      <c r="L70" s="304">
        <f>未改造舰娘!$I66</f>
        <v>1</v>
      </c>
      <c r="M70" s="304">
        <f>未改造舰娘!$J66</f>
        <v>1</v>
      </c>
      <c r="N70" s="518">
        <f>未改造舰娘!$K66</f>
        <v>2</v>
      </c>
      <c r="O70" s="304">
        <f>未改造舰娘!$L66+((CE70+CR70+DE70+DR70)*$C$2)</f>
        <v>9</v>
      </c>
      <c r="P70" s="304" t="str">
        <f>IF($C$2=1,(IF(ISERROR(FIND("超长",未改造舰娘!$M66&amp;CC70&amp;CP70&amp;DC70&amp;DP70,1)),IF(ISERROR(FIND("长",未改造舰娘!$M66&amp;CC70&amp;CP70&amp;DC70&amp;DP70,1)),IF(ISERROR(FIND("中",未改造舰娘!$M66&amp;CC70&amp;CP70&amp;DC70&amp;DP70,1)),IF(ISERROR(FIND("短",未改造舰娘!$M66&amp;CC70&amp;CP70&amp;DC70&amp;DP70,1)),IF(ISERROR(FIND("无",未改造舰娘!$M66&amp;CC70&amp;CP70&amp;DC70&amp;DP70,1)),0,"无"),"短"),"中"),"长"),"超长")),未改造舰娘!$M66)</f>
        <v>短</v>
      </c>
      <c r="Q70" s="303">
        <f>未改造舰娘!$N66</f>
        <v>37</v>
      </c>
      <c r="R70" s="304">
        <f>(未改造舰娘!$P66)+(未改造舰娘!$Q66)*$C$3+((BW70+CJ70+CW70+DJ70)*$C$2)</f>
        <v>31</v>
      </c>
      <c r="S70" s="304">
        <f>(未改造舰娘!$R66)+(未改造舰娘!$S66)*$C$3+((BY70+CL70+CY70+DL70)*$C$2)</f>
        <v>75</v>
      </c>
      <c r="T70" s="304">
        <f>(未改造舰娘!$T66)+(未改造舰娘!$U66)*$C$3+((BX70+CK70+CX70+DK70)*$C$2)</f>
        <v>22</v>
      </c>
      <c r="U70" s="304">
        <f>(未改造舰娘!$V66)+(未改造舰娘!$W66)*$C$3+((CG70+CT70+DG70+DT70)*$C$2)</f>
        <v>37</v>
      </c>
      <c r="V70" s="305">
        <f>INT((((未改造舰娘!$Y66)-(未改造舰娘!$X66))*(((IF(D70=0,C70,D70))-1)/99))+未改造舰娘!$X66)+((CB70+CO70+DB70+DO70)*$C$2)</f>
        <v>87</v>
      </c>
      <c r="W70" s="304">
        <f>INT((((未改造舰娘!$AA66)-(未改造舰娘!$Z66))*(((IF(D70=0,C70,D70))-1)/99))+未改造舰娘!$Z66)+((CD70+CQ70+DD70+DQ70)*$C$2)</f>
        <v>87</v>
      </c>
      <c r="X70" s="304">
        <f>INT((((未改造舰娘!$AC66)-(未改造舰娘!$AB66))*(((IF(D70=0,C70,D70))-1)/99))+未改造舰娘!$AB66)+((CA70+CN70+DA70+DN70)*$C$2)</f>
        <v>17</v>
      </c>
      <c r="Y70" s="303">
        <f>INT((((未改造舰娘!$AE66)-(未改造舰娘!$AD66))*(((IF(D70=0,C70,D70))-1)/99))+未改造舰娘!$AD66)+((BZ70+CM70+CZ70+DM70)*$C$2)</f>
        <v>49</v>
      </c>
      <c r="Z70" s="474" t="str">
        <f>IF(未改造舰娘!$AF66=0,"",未改造舰娘!$AF66)</f>
        <v/>
      </c>
      <c r="AA70" s="304" t="str">
        <f>IF(未改造舰娘!$AG66="","",未改造舰娘!$AG66)</f>
        <v/>
      </c>
      <c r="AB70" s="304" t="str">
        <f>IF(未改造舰娘!$AH66="","",未改造舰娘!$AH66)</f>
        <v/>
      </c>
      <c r="AC70" s="304" t="str">
        <f>IF(未改造舰娘!$AI66="","",未改造舰娘!$AI66)</f>
        <v/>
      </c>
      <c r="AD70" s="304">
        <f>IF(未改造舰娘!$AJ66="","",未改造舰娘!$AJ66)</f>
        <v>0</v>
      </c>
      <c r="AE70" s="305">
        <f>IF(未改造舰娘!$AK66="","",未改造舰娘!$AK66)</f>
        <v>49</v>
      </c>
      <c r="AF70" s="304">
        <f>IF(未改造舰娘!$AL66="","",未改造舰娘!$AL66)</f>
        <v>200</v>
      </c>
      <c r="AG70" s="304">
        <f>IF(未改造舰娘!$AM66="","",未改造舰娘!$AM66)</f>
        <v>400</v>
      </c>
      <c r="AH70" s="304">
        <f>IF(未改造舰娘!$AN66="","",未改造舰娘!$AN66)</f>
        <v>200</v>
      </c>
      <c r="AI70" s="304" t="str">
        <f>IF(未改造舰娘!$AO66="","",未改造舰娘!$AO66)</f>
        <v/>
      </c>
      <c r="AJ70" s="304" t="str">
        <f>IF(未改造舰娘!$AP66="","",未改造舰娘!$AP66)</f>
        <v>驱逐核心</v>
      </c>
      <c r="AK70" s="303">
        <f>IF(未改造舰娘!$AQ66="","",未改造舰娘!$AQ66)</f>
        <v>8</v>
      </c>
      <c r="AL70" s="306" t="str">
        <f>IF(未改造舰娘!$AS66="","",未改造舰娘!$AS66)</f>
        <v>J国12.7厘米连装炮</v>
      </c>
      <c r="AM70" s="306" t="str">
        <f>IF(未改造舰娘!$AT66="","",未改造舰娘!$AT66)</f>
        <v/>
      </c>
      <c r="AN70" s="306" t="str">
        <f>IF(未改造舰娘!$AU66="","",未改造舰娘!$AU66)</f>
        <v/>
      </c>
      <c r="AO70" s="306" t="str">
        <f>IF(未改造舰娘!$AV66="","",未改造舰娘!$AV66)</f>
        <v/>
      </c>
      <c r="AP70" s="307" t="str">
        <f>IF(未改造舰娘!$AW66="","",未改造舰娘!$AW66)</f>
        <v/>
      </c>
      <c r="AQ70" s="308" t="str">
        <f>IF(未改造舰娘!$AX66="","",未改造舰娘!$AX66)</f>
        <v/>
      </c>
      <c r="AR70" s="304">
        <f>IF(未改造舰娘!$AY66="","",未改造舰娘!$AY66)</f>
        <v>15</v>
      </c>
      <c r="AS70" s="304">
        <f>IF(未改造舰娘!$AZ66="","",未改造舰娘!$AZ66)</f>
        <v>20</v>
      </c>
      <c r="AT70" s="304">
        <f>IF(未改造舰娘!$BA66="","",未改造舰娘!$BA66)</f>
        <v>0.48</v>
      </c>
      <c r="AU70" s="304">
        <f>IF(未改造舰娘!$BB66="","",未改造舰娘!$BB66)</f>
        <v>0.9</v>
      </c>
      <c r="AV70" s="305">
        <f>IF((未改造舰娘!$BG66+未改造舰娘!$BK66*$C$4)=0,"",(未改造舰娘!$BG66+未改造舰娘!$BK66*$C$4))</f>
        <v>2</v>
      </c>
      <c r="AW70" s="304">
        <f>IF((未改造舰娘!$BH66+未改造舰娘!$BL66*$C$4)=0,"",(未改造舰娘!$BH66+未改造舰娘!$BL66*$C$4))</f>
        <v>5</v>
      </c>
      <c r="AX70" s="304">
        <f>IF((未改造舰娘!$BI66+未改造舰娘!$BM66*$C$4)=0,"",(未改造舰娘!$BI66+未改造舰娘!$BM66*$C$4))</f>
        <v>6</v>
      </c>
      <c r="AY70" s="303" t="str">
        <f>IF((未改造舰娘!$BJ66+未改造舰娘!$BN66*$C$4)=0,"",(未改造舰娘!$BJ66+未改造舰娘!$BN66*$C$4))</f>
        <v/>
      </c>
      <c r="AZ70" s="500">
        <f>IF(未改造舰娘!BC66="","",未改造舰娘!BC66)</f>
        <v>0</v>
      </c>
      <c r="BA70" s="500">
        <f>IF(未改造舰娘!BD66="","",未改造舰娘!BD66)</f>
        <v>28</v>
      </c>
      <c r="BB70" s="500">
        <f>IF(未改造舰娘!BE66="","",未改造舰娘!BE66)</f>
        <v>7</v>
      </c>
      <c r="BC70" s="498">
        <f>IF(未改造舰娘!BF66="","",未改造舰娘!BF66)</f>
        <v>0</v>
      </c>
      <c r="BD70" s="125" t="s">
        <v>1337</v>
      </c>
      <c r="BE70" s="506"/>
      <c r="BF70" s="306" t="str">
        <f>IF(未改造舰娘!$BQ66="","",未改造舰娘!$BQ66)</f>
        <v>1-1-ABC,1-2-ABCD,1-3-ABDEF,1-4-ABCDEF,2-1-ACEF,2-2-ABEFGH,2-3-ABCDEGHJ,2-4-ABCDEGHIJL,3-1-ABDFGHI,3-2-ABCDEG,3-3-ABCDEFGHJK,3-4-ABCDGHIJ,4-1-ABCDEFIJ,4-2-ABCDFGHIJ,4-3-ABCEFGH,4-4-ABCDEHIKL,5-1-ABCDEFGH,5-2-ABCDEFGHIJ</v>
      </c>
      <c r="BG70" s="306" t="str">
        <f>IF(未改造舰娘!$BR66="","",未改造舰娘!$BR66)</f>
        <v>极地奏鸣曲 Ex-1-ABCDEFGHIJK,Ex-1-1-ABCDEFIJ,Ex-1-2-ABCDEHIKL,Ex-2-ABCDEFGHIJKLMN,Ex-2-1-ABCDEFGHJABDEFG,Ex-2-2-ABCDEGHJK,Ex-2-3-ABCDEGHIJL,Ex-3-1-ABFGHI,Ex-3-2-ABCDEFGHJK,Ex-3-3-ACDHIJ；轰隆轰隆大作战 Ex-1-ABCEFGHI,Ex-3-ACDFGHJL,Ex-4-ABCDEFGHIM,Ex-9-BDFGHIKLMOPQ；扑火之蛾 Ex-1-ABCDEFGHIJ,Ex-3-ABCDEFGHIJKLM,Ex-4-ABCDEFGHIJKLMN,Ex-6-ABCDEFGHIJ,Ex-8-ABCDEFGHJKLM,Ex-9-ABCDEFGHIJKLMN；未命名 Ex-1-ABCDEFHJKLM,Ex-3-BCDEFGHIJKLMNOPRSβ；决战九段坂 Ex-1-NO；中间岛战役 Ex-1-ABCDE,Ex-2-ABDEG,Ex-3-ABCDEFGJ,Ex-4-ABCDFGHK,Ex-6-ABDE,Ex-7-BDEG,Ex-8-ABCDEIJL,Ex-9-ABCDFGHK；两周年活动 妄想舰队歼灭作战-ABCD,地狱群岛攻略作战-ABCFKM；莱特湾战役 Ex-1-ABCEFGHI,Ex-2-ABCEFGHJL,Ex-3-ADFGHJKL,Ex-4-ABCDEFGHIM,Ex-9-BDFGHIKMOPQ；急速东方快车 Ex-1-ABCEFGHK,Ex-2-ABCDEFGHJKLMNO,Ex-3-ABCDEFGIJLMNOPR,Ex-4-ABCEFHIJKLMNOPQR；所罗门之晓 Ex-1-ABCDEFGHJKL,Ex-3-ABCDEFGHIJKMNOPQ,Ex-5-ABCDEFGHIJKLNPQR,Ex-6-ABCDEFGHJKL,Ex-8-ABCDEFGHIJKMNOPQ,Ex-10-ABCDEFGHIJKLNPQR；地狱群岛攻略作战 Ex-1-ABCDEF,Ex-2-ABCDEFI,Ex-3-ABDEFGHI,Ex-4-ABCDEFGHJKMN,Ex-5-ABCDEF,Ex-6-ABCDEFI；熔炉大混战 Ex-1-ABCDEFGHIJ,Ex-3-ABCDEFGHIJKL,Ex-5-ABCDEFGHIJKL,Ex-8-ABCDEFGHIJ,Ex-10-ABCDEFGHJKL</v>
      </c>
      <c r="BH70" s="306"/>
      <c r="BU70" s="304">
        <f>IFERROR(VLOOKUP(AL70,装备!$B:$C,2,0),0)</f>
        <v>2</v>
      </c>
      <c r="BV70" s="304">
        <f>IFERROR(VLOOKUP($AL70,装备!$B:$Q,5,0),0)</f>
        <v>0</v>
      </c>
      <c r="BW70" s="304">
        <f>IFERROR(VLOOKUP($AL70,装备!$B:$Q,6,0),0)</f>
        <v>2</v>
      </c>
      <c r="BX70" s="304">
        <f>IFERROR(VLOOKUP($AL70,装备!$B:$Q,7,0),0)</f>
        <v>0</v>
      </c>
      <c r="BY70" s="304">
        <f>IFERROR(VLOOKUP($AL70,装备!$B:$Q,8,0),0)</f>
        <v>0</v>
      </c>
      <c r="BZ70" s="304">
        <f>IFERROR(VLOOKUP($AL70,装备!$B:$Q,9,0),0)</f>
        <v>0</v>
      </c>
      <c r="CA70" s="304">
        <f>IFERROR(VLOOKUP($AL70,装备!$B:$Q,10,0),0)</f>
        <v>0</v>
      </c>
      <c r="CB70" s="304">
        <f>IFERROR(VLOOKUP($AL70,装备!$B:$Q,11,0),0)</f>
        <v>0</v>
      </c>
      <c r="CC70" s="304" t="str">
        <f>IFERROR(VLOOKUP($AL70,装备!$B:$Q,12,0),0)</f>
        <v>短</v>
      </c>
      <c r="CD70" s="304">
        <f>IFERROR(VLOOKUP($AL70,装备!$B:$Q,13,0),0)</f>
        <v>0</v>
      </c>
      <c r="CE70" s="304">
        <f>IFERROR(VLOOKUP($AL70,装备!$B:$Q,14,0),0)</f>
        <v>0</v>
      </c>
      <c r="CF70" s="304">
        <f>IFERROR(VLOOKUP($AL70,装备!$B:$Q,16,0),0)</f>
        <v>2</v>
      </c>
      <c r="CG70" s="304">
        <f>IFERROR(VLOOKUP($AL70,装备!$B:$Q,5,0),0)</f>
        <v>0</v>
      </c>
      <c r="CH70" s="304">
        <f>IFERROR(VLOOKUP(AM70,装备!$B:$C,2,0),0)</f>
        <v>0</v>
      </c>
      <c r="CI70" s="304">
        <f>IFERROR(VLOOKUP($AM70,装备!$B:$Q,5,0),0)</f>
        <v>0</v>
      </c>
      <c r="CJ70" s="304">
        <f>IFERROR(VLOOKUP($AM70,装备!$B:$Q,6,0),0)</f>
        <v>0</v>
      </c>
      <c r="CK70" s="304">
        <f>IFERROR(VLOOKUP($AM70,装备!$B:$Q,7,0),0)</f>
        <v>0</v>
      </c>
      <c r="CL70" s="304">
        <f>IFERROR(VLOOKUP($AM70,装备!$B:$Q,8,0),0)</f>
        <v>0</v>
      </c>
      <c r="CM70" s="304">
        <f>IFERROR(VLOOKUP($AM70,装备!$B:$Q,9,0),0)</f>
        <v>0</v>
      </c>
      <c r="CN70" s="304">
        <f>IFERROR(VLOOKUP($AM70,装备!$B:$Q,10,0),0)</f>
        <v>0</v>
      </c>
      <c r="CO70" s="304">
        <f>IFERROR(VLOOKUP($AM70,装备!$B:$Q,11,0),0)</f>
        <v>0</v>
      </c>
      <c r="CP70" s="304">
        <f>IFERROR(VLOOKUP($AM70,装备!$B:$Q,12,0),0)</f>
        <v>0</v>
      </c>
      <c r="CQ70" s="304">
        <f>IFERROR(VLOOKUP($AM70,装备!$B:$Q,13,0),0)</f>
        <v>0</v>
      </c>
      <c r="CR70" s="304">
        <f>IFERROR(VLOOKUP($AM70,装备!$B:$Q,14,0),0)</f>
        <v>0</v>
      </c>
      <c r="CS70" s="304">
        <f>IFERROR(VLOOKUP($AM70,装备!$B:$Q,16,0),0)</f>
        <v>0</v>
      </c>
      <c r="CT70" s="304">
        <f>IFERROR(VLOOKUP($AM70,装备!$B:$Q,5,0),0)</f>
        <v>0</v>
      </c>
      <c r="CU70" s="304">
        <f>IFERROR(VLOOKUP(AN70,装备!$B:$C,2,0),0)</f>
        <v>0</v>
      </c>
      <c r="CV70" s="304">
        <f>IFERROR(VLOOKUP($AN70,装备!$B:$Q,5,0),0)</f>
        <v>0</v>
      </c>
      <c r="CW70" s="304">
        <f>IFERROR(VLOOKUP($AN70,装备!$B:$Q,6,0),0)</f>
        <v>0</v>
      </c>
      <c r="CX70" s="304">
        <f>IFERROR(VLOOKUP($AN70,装备!$B:$Q,7,0),0)</f>
        <v>0</v>
      </c>
      <c r="CY70" s="304">
        <f>IFERROR(VLOOKUP($AN70,装备!$B:$Q,8,0),0)</f>
        <v>0</v>
      </c>
      <c r="CZ70" s="304">
        <f>IFERROR(VLOOKUP($AN70,装备!$B:$Q,9,0),0)</f>
        <v>0</v>
      </c>
      <c r="DA70" s="304">
        <f>IFERROR(VLOOKUP($AN70,装备!$B:$Q,10,0),0)</f>
        <v>0</v>
      </c>
      <c r="DB70" s="304">
        <f>IFERROR(VLOOKUP($AN70,装备!$B:$Q,11,0),0)</f>
        <v>0</v>
      </c>
      <c r="DC70" s="304">
        <f>IFERROR(VLOOKUP($AN70,装备!$B:$Q,12,0),0)</f>
        <v>0</v>
      </c>
      <c r="DD70" s="304">
        <f>IFERROR(VLOOKUP($AN70,装备!$B:$Q,13,0),0)</f>
        <v>0</v>
      </c>
      <c r="DE70" s="304">
        <f>IFERROR(VLOOKUP($AN70,装备!$B:$Q,14,0),0)</f>
        <v>0</v>
      </c>
      <c r="DF70" s="304">
        <f>IFERROR(VLOOKUP($AN70,装备!$B:$Q,16,0),0)</f>
        <v>0</v>
      </c>
      <c r="DG70" s="304">
        <f>IFERROR(VLOOKUP($AN70,装备!$B:$Q,5,0),0)</f>
        <v>0</v>
      </c>
      <c r="DH70" s="304">
        <f>IFERROR(VLOOKUP(AO70,装备!$B:$C,2,0),0)</f>
        <v>0</v>
      </c>
      <c r="DI70" s="304">
        <f>IFERROR(VLOOKUP($AO70,装备!$B:$Q,5,0),0)</f>
        <v>0</v>
      </c>
      <c r="DJ70" s="304">
        <f>IFERROR(VLOOKUP($AO70,装备!$B:$Q,6,0),0)</f>
        <v>0</v>
      </c>
      <c r="DK70" s="304">
        <f>IFERROR(VLOOKUP($AO70,装备!$B:$Q,7,0),0)</f>
        <v>0</v>
      </c>
      <c r="DL70" s="304">
        <f>IFERROR(VLOOKUP($AO70,装备!$B:$Q,8,0),0)</f>
        <v>0</v>
      </c>
      <c r="DM70" s="304">
        <f>IFERROR(VLOOKUP($AO70,装备!$B:$Q,9,0),0)</f>
        <v>0</v>
      </c>
      <c r="DN70" s="304">
        <f>IFERROR(VLOOKUP($AO70,装备!$B:$Q,10,0),0)</f>
        <v>0</v>
      </c>
      <c r="DO70" s="304">
        <f>IFERROR(VLOOKUP($AO70,装备!$B:$Q,11,0),0)</f>
        <v>0</v>
      </c>
      <c r="DP70" s="304">
        <f>IFERROR(VLOOKUP($AO70,装备!$B:$Q,12,0),0)</f>
        <v>0</v>
      </c>
      <c r="DQ70" s="304">
        <f>IFERROR(VLOOKUP($AO70,装备!$B:$Q,13,0),0)</f>
        <v>0</v>
      </c>
      <c r="DR70" s="304">
        <f>IFERROR(VLOOKUP($AO70,装备!$B:$Q,14,0),0)</f>
        <v>0</v>
      </c>
      <c r="DS70" s="304">
        <f>IFERROR(VLOOKUP($AO70,装备!$B:$Q,16,0),0)</f>
        <v>0</v>
      </c>
      <c r="DT70" s="304">
        <f>IFERROR(VLOOKUP($AO70,装备!$B:$Q,5,0),0)</f>
        <v>0</v>
      </c>
    </row>
    <row r="71" spans="1:124" hidden="1">
      <c r="A71" s="301">
        <f>未改造舰娘!$A67</f>
        <v>10006611</v>
      </c>
      <c r="B71" s="354" t="s">
        <v>607</v>
      </c>
      <c r="C71" s="323"/>
      <c r="D71" s="323">
        <f t="shared" si="1"/>
        <v>110</v>
      </c>
      <c r="E71" s="303">
        <f>未改造舰娘!$C67</f>
        <v>2</v>
      </c>
      <c r="F71" s="304" t="str">
        <f>未改造舰娘!$D67</f>
        <v>驱逐</v>
      </c>
      <c r="G71" s="304" t="str">
        <f>未改造舰娘!$E67</f>
        <v>小型</v>
      </c>
      <c r="H71" s="304" t="str">
        <f>未改造舰娘!$F67</f>
        <v>护卫舰</v>
      </c>
      <c r="I71" s="460">
        <f>未改造舰娘!$AR67</f>
        <v>2</v>
      </c>
      <c r="J71" s="304" t="str">
        <f>未改造舰娘!$G67</f>
        <v>日本</v>
      </c>
      <c r="K71" s="312">
        <f>未改造舰娘!$H67+(BV71+CI71+CV71+DI71)*$C$2</f>
        <v>15</v>
      </c>
      <c r="L71" s="304">
        <f>未改造舰娘!$I67</f>
        <v>1</v>
      </c>
      <c r="M71" s="304">
        <f>未改造舰娘!$J67</f>
        <v>1</v>
      </c>
      <c r="N71" s="518">
        <f>未改造舰娘!$K67</f>
        <v>2</v>
      </c>
      <c r="O71" s="304">
        <f>未改造舰娘!$L67+((CE71+CR71+DE71+DR71)*$C$2)</f>
        <v>9</v>
      </c>
      <c r="P71" s="304" t="str">
        <f>IF($C$2=1,(IF(ISERROR(FIND("超长",未改造舰娘!$M67&amp;CC71&amp;CP71&amp;DC71&amp;DP71,1)),IF(ISERROR(FIND("长",未改造舰娘!$M67&amp;CC71&amp;CP71&amp;DC71&amp;DP71,1)),IF(ISERROR(FIND("中",未改造舰娘!$M67&amp;CC71&amp;CP71&amp;DC71&amp;DP71,1)),IF(ISERROR(FIND("短",未改造舰娘!$M67&amp;CC71&amp;CP71&amp;DC71&amp;DP71,1)),IF(ISERROR(FIND("无",未改造舰娘!$M67&amp;CC71&amp;CP71&amp;DC71&amp;DP71,1)),0,"无"),"短"),"中"),"长"),"超长")),未改造舰娘!$M67)</f>
        <v>短</v>
      </c>
      <c r="Q71" s="303">
        <f>未改造舰娘!$N67</f>
        <v>37</v>
      </c>
      <c r="R71" s="304">
        <f>(未改造舰娘!$P67)+(未改造舰娘!$Q67)*$C$3+((BW71+CJ71+CW71+DJ71)*$C$2)</f>
        <v>31</v>
      </c>
      <c r="S71" s="304">
        <f>(未改造舰娘!$R67)+(未改造舰娘!$S67)*$C$3+((BY71+CL71+CY71+DL71)*$C$2)</f>
        <v>75</v>
      </c>
      <c r="T71" s="304">
        <f>(未改造舰娘!$T67)+(未改造舰娘!$U67)*$C$3+((BX71+CK71+CX71+DK71)*$C$2)</f>
        <v>22</v>
      </c>
      <c r="U71" s="304">
        <f>(未改造舰娘!$V67)+(未改造舰娘!$W67)*$C$3+((CG71+CT71+DG71+DT71)*$C$2)</f>
        <v>37</v>
      </c>
      <c r="V71" s="305">
        <f>INT((((未改造舰娘!$Y67)-(未改造舰娘!$X67))*(((IF(D71=0,C71,D71))-1)/99))+未改造舰娘!$X67)+((CB71+CO71+DB71+DO71)*$C$2)</f>
        <v>87</v>
      </c>
      <c r="W71" s="304">
        <f>INT((((未改造舰娘!$AA67)-(未改造舰娘!$Z67))*(((IF(D71=0,C71,D71))-1)/99))+未改造舰娘!$Z67)+((CD71+CQ71+DD71+DQ71)*$C$2)</f>
        <v>87</v>
      </c>
      <c r="X71" s="304">
        <f>INT((((未改造舰娘!$AC67)-(未改造舰娘!$AB67))*(((IF(D71=0,C71,D71))-1)/99))+未改造舰娘!$AB67)+((CA71+CN71+DA71+DN71)*$C$2)</f>
        <v>17</v>
      </c>
      <c r="Y71" s="303">
        <f>INT((((未改造舰娘!$AE67)-(未改造舰娘!$AD67))*(((IF(D71=0,C71,D71))-1)/99))+未改造舰娘!$AD67)+((BZ71+CM71+CZ71+DM71)*$C$2)</f>
        <v>49</v>
      </c>
      <c r="Z71" s="474" t="str">
        <f>IF(未改造舰娘!$AF67=0,"",未改造舰娘!$AF67)</f>
        <v/>
      </c>
      <c r="AA71" s="304" t="str">
        <f>IF(未改造舰娘!$AG67="","",未改造舰娘!$AG67)</f>
        <v/>
      </c>
      <c r="AB71" s="304" t="str">
        <f>IF(未改造舰娘!$AH67="","",未改造舰娘!$AH67)</f>
        <v/>
      </c>
      <c r="AC71" s="304" t="str">
        <f>IF(未改造舰娘!$AI67="","",未改造舰娘!$AI67)</f>
        <v/>
      </c>
      <c r="AD71" s="304">
        <f>IF(未改造舰娘!$AJ67="","",未改造舰娘!$AJ67)</f>
        <v>0</v>
      </c>
      <c r="AE71" s="305">
        <f>IF(未改造舰娘!$AK67="","",未改造舰娘!$AK67)</f>
        <v>51</v>
      </c>
      <c r="AF71" s="304">
        <f>IF(未改造舰娘!$AL67="","",未改造舰娘!$AL67)</f>
        <v>200</v>
      </c>
      <c r="AG71" s="304">
        <f>IF(未改造舰娘!$AM67="","",未改造舰娘!$AM67)</f>
        <v>400</v>
      </c>
      <c r="AH71" s="304">
        <f>IF(未改造舰娘!$AN67="","",未改造舰娘!$AN67)</f>
        <v>200</v>
      </c>
      <c r="AI71" s="304" t="str">
        <f>IF(未改造舰娘!$AO67="","",未改造舰娘!$AO67)</f>
        <v/>
      </c>
      <c r="AJ71" s="304" t="str">
        <f>IF(未改造舰娘!$AP67="","",未改造舰娘!$AP67)</f>
        <v>驱逐核心</v>
      </c>
      <c r="AK71" s="303">
        <f>IF(未改造舰娘!$AQ67="","",未改造舰娘!$AQ67)</f>
        <v>8</v>
      </c>
      <c r="AL71" s="306" t="str">
        <f>IF(未改造舰娘!$AS67="","",未改造舰娘!$AS67)</f>
        <v>J国12.7厘米连装炮</v>
      </c>
      <c r="AM71" s="306" t="str">
        <f>IF(未改造舰娘!$AT67="","",未改造舰娘!$AT67)</f>
        <v/>
      </c>
      <c r="AN71" s="306" t="str">
        <f>IF(未改造舰娘!$AU67="","",未改造舰娘!$AU67)</f>
        <v/>
      </c>
      <c r="AO71" s="306" t="str">
        <f>IF(未改造舰娘!$AV67="","",未改造舰娘!$AV67)</f>
        <v/>
      </c>
      <c r="AP71" s="307" t="str">
        <f>IF(未改造舰娘!$AW67="","",未改造舰娘!$AW67)</f>
        <v/>
      </c>
      <c r="AQ71" s="308" t="str">
        <f>IF(未改造舰娘!$AX67="","",未改造舰娘!$AX67)</f>
        <v/>
      </c>
      <c r="AR71" s="304">
        <f>IF(未改造舰娘!$AY67="","",未改造舰娘!$AY67)</f>
        <v>15</v>
      </c>
      <c r="AS71" s="304">
        <f>IF(未改造舰娘!$AZ67="","",未改造舰娘!$AZ67)</f>
        <v>20</v>
      </c>
      <c r="AT71" s="304">
        <f>IF(未改造舰娘!$BA67="","",未改造舰娘!$BA67)</f>
        <v>0.48</v>
      </c>
      <c r="AU71" s="304">
        <f>IF(未改造舰娘!$BB67="","",未改造舰娘!$BB67)</f>
        <v>0.9</v>
      </c>
      <c r="AV71" s="305">
        <f>IF((未改造舰娘!$BG67+未改造舰娘!$BK67*$C$4)=0,"",(未改造舰娘!$BG67+未改造舰娘!$BK67*$C$4))</f>
        <v>2</v>
      </c>
      <c r="AW71" s="304">
        <f>IF((未改造舰娘!$BH67+未改造舰娘!$BL67*$C$4)=0,"",(未改造舰娘!$BH67+未改造舰娘!$BL67*$C$4))</f>
        <v>5</v>
      </c>
      <c r="AX71" s="304">
        <f>IF((未改造舰娘!$BI67+未改造舰娘!$BM67*$C$4)=0,"",(未改造舰娘!$BI67+未改造舰娘!$BM67*$C$4))</f>
        <v>6</v>
      </c>
      <c r="AY71" s="303" t="str">
        <f>IF((未改造舰娘!$BJ67+未改造舰娘!$BN67*$C$4)=0,"",(未改造舰娘!$BJ67+未改造舰娘!$BN67*$C$4))</f>
        <v/>
      </c>
      <c r="AZ71" s="500">
        <f>IF(未改造舰娘!BC67="","",未改造舰娘!BC67)</f>
        <v>0</v>
      </c>
      <c r="BA71" s="500">
        <f>IF(未改造舰娘!BD67="","",未改造舰娘!BD67)</f>
        <v>28</v>
      </c>
      <c r="BB71" s="500">
        <f>IF(未改造舰娘!BE67="","",未改造舰娘!BE67)</f>
        <v>7</v>
      </c>
      <c r="BC71" s="498">
        <f>IF(未改造舰娘!BF67="","",未改造舰娘!BF67)</f>
        <v>0</v>
      </c>
      <c r="BD71" s="125" t="s">
        <v>1338</v>
      </c>
      <c r="BE71" s="506"/>
      <c r="BF71" s="306" t="str">
        <f>IF(未改造舰娘!$BQ67="","",未改造舰娘!$BQ67)</f>
        <v>2-1-ACEF,2-2-ABEFGH,2-3-ABCDEGHJ,2-4-ABCDEGHIJL,3-1-ABDFGHI,3-2-ABCDEG,3-3-ABCDEFGHJK,3-4-ABCDGHIJ,4-1-ABCDEFIJ,4-2-ABCDFGHIJ,4-3-ABCEFGH,4-4-ABCDEHIKL,5-1-ABCDEFGH,5-2-ABCDEFGHIJ</v>
      </c>
      <c r="BG71" s="306" t="str">
        <f>IF(未改造舰娘!$BR67="","",未改造舰娘!$BR67)</f>
        <v>极地奏鸣曲 Ex-1-ABCDEFGHIJK,Ex-1-1-ABCDEFIJ,Ex-1-2-ABCDEHIKL,Ex-2-ABCDEFGHIJKLMN,Ex-2-1-ABCDEFGHJABDEFGH,Ex-2-2-ABCDEGHJK,Ex-2-3-ABCDEGHIJL,Ex-3-1-ABDFGHI,Ex-3-2-ABCDEFGHJK,Ex-3-3-ACDGHIJ；轰隆轰隆大作战 Ex-2-ABCEFGHJL,Ex-4-ABCDEFGHILM,Ex-5-BDFGHIKLMOPQ,Ex-7-ACDGHJL；扑火之蛾 Ex-2-ABCDEFGHIJKL,Ex-4-ABCDEFGHIJKLMN,Ex-5-ABCDEFGHIJKLMN,Ex-7-ABCDEFGHIJKL,Ex-9-ABCDEFGHIJKLMN,Ex-10-ABCDEFGHIJKLMN；未命名 Ex-1-ABCDEFHJKLM,Ex-3-BCDEFGHIJKLMNOPRSβ；决战九段坂 Ex-1-NO；中间岛战役 Ex-1-ABCDE,Ex-2-ABDEG,Ex-3-ABCDEFGJL,Ex-5-A,Ex-6-ABDE,Ex-7-BDEG,Ex-8-ABCDEIJL；两周年活动 妄想舰队歼灭作战-ABCD,地狱群岛攻略作战-ABCDFKM；莱特湾战役 Ex-2-ABCEFGHJL,Ex-3-ADFGHJKL,Ex-4-ABCDFGHIM,Ex-5-BDFGHIKMOPQ,Ex-7-ADFGHJL；急速东方快车 Ex-1-ABCEFGHK,Ex-2-ABCDEFGHJKLMNO,Ex-3-ABCDEFGIJLMNOPR,Ex-4-ABCEFHIJKLMNOPQR；所罗门之晓 Ex-1-ABCDEFGHJKL,Ex-3-ABCDEFGHIJKMNOPQ,Ex-5-ABCDEFGHIJKLNPQR,Ex-6-ABCDEFGHJKL；地狱群岛攻略作战 Ex-1-ABCDEF,Ex-2-ABCDEFI,Ex-3-ABDEFGHI,Ex-4-ABCDEFGHKM,Ex-5-ABCDEF,Ex-6-ABCDEI；熔炉大混战 Ex-1-ABCDEFGHIJ,Ex-3-ABCDEFGHIJKL,Ex-5-ABCDEFGHIJKL,Ex-8-ABCDEFGHIJ,Ex-10-ABCDEFGHIJKL</v>
      </c>
      <c r="BH71" s="306"/>
      <c r="BU71" s="304">
        <f>IFERROR(VLOOKUP(AL71,装备!$B:$C,2,0),0)</f>
        <v>2</v>
      </c>
      <c r="BV71" s="304">
        <f>IFERROR(VLOOKUP($AL71,装备!$B:$Q,5,0),0)</f>
        <v>0</v>
      </c>
      <c r="BW71" s="304">
        <f>IFERROR(VLOOKUP($AL71,装备!$B:$Q,6,0),0)</f>
        <v>2</v>
      </c>
      <c r="BX71" s="304">
        <f>IFERROR(VLOOKUP($AL71,装备!$B:$Q,7,0),0)</f>
        <v>0</v>
      </c>
      <c r="BY71" s="304">
        <f>IFERROR(VLOOKUP($AL71,装备!$B:$Q,8,0),0)</f>
        <v>0</v>
      </c>
      <c r="BZ71" s="304">
        <f>IFERROR(VLOOKUP($AL71,装备!$B:$Q,9,0),0)</f>
        <v>0</v>
      </c>
      <c r="CA71" s="304">
        <f>IFERROR(VLOOKUP($AL71,装备!$B:$Q,10,0),0)</f>
        <v>0</v>
      </c>
      <c r="CB71" s="304">
        <f>IFERROR(VLOOKUP($AL71,装备!$B:$Q,11,0),0)</f>
        <v>0</v>
      </c>
      <c r="CC71" s="304" t="str">
        <f>IFERROR(VLOOKUP($AL71,装备!$B:$Q,12,0),0)</f>
        <v>短</v>
      </c>
      <c r="CD71" s="304">
        <f>IFERROR(VLOOKUP($AL71,装备!$B:$Q,13,0),0)</f>
        <v>0</v>
      </c>
      <c r="CE71" s="304">
        <f>IFERROR(VLOOKUP($AL71,装备!$B:$Q,14,0),0)</f>
        <v>0</v>
      </c>
      <c r="CF71" s="304">
        <f>IFERROR(VLOOKUP($AL71,装备!$B:$Q,16,0),0)</f>
        <v>2</v>
      </c>
      <c r="CG71" s="304">
        <f>IFERROR(VLOOKUP($AL71,装备!$B:$Q,5,0),0)</f>
        <v>0</v>
      </c>
      <c r="CH71" s="304">
        <f>IFERROR(VLOOKUP(AM71,装备!$B:$C,2,0),0)</f>
        <v>0</v>
      </c>
      <c r="CI71" s="304">
        <f>IFERROR(VLOOKUP($AM71,装备!$B:$Q,5,0),0)</f>
        <v>0</v>
      </c>
      <c r="CJ71" s="304">
        <f>IFERROR(VLOOKUP($AM71,装备!$B:$Q,6,0),0)</f>
        <v>0</v>
      </c>
      <c r="CK71" s="304">
        <f>IFERROR(VLOOKUP($AM71,装备!$B:$Q,7,0),0)</f>
        <v>0</v>
      </c>
      <c r="CL71" s="304">
        <f>IFERROR(VLOOKUP($AM71,装备!$B:$Q,8,0),0)</f>
        <v>0</v>
      </c>
      <c r="CM71" s="304">
        <f>IFERROR(VLOOKUP($AM71,装备!$B:$Q,9,0),0)</f>
        <v>0</v>
      </c>
      <c r="CN71" s="304">
        <f>IFERROR(VLOOKUP($AM71,装备!$B:$Q,10,0),0)</f>
        <v>0</v>
      </c>
      <c r="CO71" s="304">
        <f>IFERROR(VLOOKUP($AM71,装备!$B:$Q,11,0),0)</f>
        <v>0</v>
      </c>
      <c r="CP71" s="304">
        <f>IFERROR(VLOOKUP($AM71,装备!$B:$Q,12,0),0)</f>
        <v>0</v>
      </c>
      <c r="CQ71" s="304">
        <f>IFERROR(VLOOKUP($AM71,装备!$B:$Q,13,0),0)</f>
        <v>0</v>
      </c>
      <c r="CR71" s="304">
        <f>IFERROR(VLOOKUP($AM71,装备!$B:$Q,14,0),0)</f>
        <v>0</v>
      </c>
      <c r="CS71" s="304">
        <f>IFERROR(VLOOKUP($AM71,装备!$B:$Q,16,0),0)</f>
        <v>0</v>
      </c>
      <c r="CT71" s="304">
        <f>IFERROR(VLOOKUP($AM71,装备!$B:$Q,5,0),0)</f>
        <v>0</v>
      </c>
      <c r="CU71" s="304">
        <f>IFERROR(VLOOKUP(AN71,装备!$B:$C,2,0),0)</f>
        <v>0</v>
      </c>
      <c r="CV71" s="304">
        <f>IFERROR(VLOOKUP($AN71,装备!$B:$Q,5,0),0)</f>
        <v>0</v>
      </c>
      <c r="CW71" s="304">
        <f>IFERROR(VLOOKUP($AN71,装备!$B:$Q,6,0),0)</f>
        <v>0</v>
      </c>
      <c r="CX71" s="304">
        <f>IFERROR(VLOOKUP($AN71,装备!$B:$Q,7,0),0)</f>
        <v>0</v>
      </c>
      <c r="CY71" s="304">
        <f>IFERROR(VLOOKUP($AN71,装备!$B:$Q,8,0),0)</f>
        <v>0</v>
      </c>
      <c r="CZ71" s="304">
        <f>IFERROR(VLOOKUP($AN71,装备!$B:$Q,9,0),0)</f>
        <v>0</v>
      </c>
      <c r="DA71" s="304">
        <f>IFERROR(VLOOKUP($AN71,装备!$B:$Q,10,0),0)</f>
        <v>0</v>
      </c>
      <c r="DB71" s="304">
        <f>IFERROR(VLOOKUP($AN71,装备!$B:$Q,11,0),0)</f>
        <v>0</v>
      </c>
      <c r="DC71" s="304">
        <f>IFERROR(VLOOKUP($AN71,装备!$B:$Q,12,0),0)</f>
        <v>0</v>
      </c>
      <c r="DD71" s="304">
        <f>IFERROR(VLOOKUP($AN71,装备!$B:$Q,13,0),0)</f>
        <v>0</v>
      </c>
      <c r="DE71" s="304">
        <f>IFERROR(VLOOKUP($AN71,装备!$B:$Q,14,0),0)</f>
        <v>0</v>
      </c>
      <c r="DF71" s="304">
        <f>IFERROR(VLOOKUP($AN71,装备!$B:$Q,16,0),0)</f>
        <v>0</v>
      </c>
      <c r="DG71" s="304">
        <f>IFERROR(VLOOKUP($AN71,装备!$B:$Q,5,0),0)</f>
        <v>0</v>
      </c>
      <c r="DH71" s="304">
        <f>IFERROR(VLOOKUP(AO71,装备!$B:$C,2,0),0)</f>
        <v>0</v>
      </c>
      <c r="DI71" s="304">
        <f>IFERROR(VLOOKUP($AO71,装备!$B:$Q,5,0),0)</f>
        <v>0</v>
      </c>
      <c r="DJ71" s="304">
        <f>IFERROR(VLOOKUP($AO71,装备!$B:$Q,6,0),0)</f>
        <v>0</v>
      </c>
      <c r="DK71" s="304">
        <f>IFERROR(VLOOKUP($AO71,装备!$B:$Q,7,0),0)</f>
        <v>0</v>
      </c>
      <c r="DL71" s="304">
        <f>IFERROR(VLOOKUP($AO71,装备!$B:$Q,8,0),0)</f>
        <v>0</v>
      </c>
      <c r="DM71" s="304">
        <f>IFERROR(VLOOKUP($AO71,装备!$B:$Q,9,0),0)</f>
        <v>0</v>
      </c>
      <c r="DN71" s="304">
        <f>IFERROR(VLOOKUP($AO71,装备!$B:$Q,10,0),0)</f>
        <v>0</v>
      </c>
      <c r="DO71" s="304">
        <f>IFERROR(VLOOKUP($AO71,装备!$B:$Q,11,0),0)</f>
        <v>0</v>
      </c>
      <c r="DP71" s="304">
        <f>IFERROR(VLOOKUP($AO71,装备!$B:$Q,12,0),0)</f>
        <v>0</v>
      </c>
      <c r="DQ71" s="304">
        <f>IFERROR(VLOOKUP($AO71,装备!$B:$Q,13,0),0)</f>
        <v>0</v>
      </c>
      <c r="DR71" s="304">
        <f>IFERROR(VLOOKUP($AO71,装备!$B:$Q,14,0),0)</f>
        <v>0</v>
      </c>
      <c r="DS71" s="304">
        <f>IFERROR(VLOOKUP($AO71,装备!$B:$Q,16,0),0)</f>
        <v>0</v>
      </c>
      <c r="DT71" s="304">
        <f>IFERROR(VLOOKUP($AO71,装备!$B:$Q,5,0),0)</f>
        <v>0</v>
      </c>
    </row>
    <row r="72" spans="1:124" hidden="1">
      <c r="A72" s="301">
        <f>未改造舰娘!$A68</f>
        <v>10006711</v>
      </c>
      <c r="B72" s="354" t="s">
        <v>3961</v>
      </c>
      <c r="C72" s="323"/>
      <c r="D72" s="323">
        <f t="shared" si="1"/>
        <v>110</v>
      </c>
      <c r="E72" s="303">
        <f>未改造舰娘!$C68</f>
        <v>2</v>
      </c>
      <c r="F72" s="304" t="str">
        <f>未改造舰娘!$D68</f>
        <v>驱逐</v>
      </c>
      <c r="G72" s="304" t="str">
        <f>未改造舰娘!$E68</f>
        <v>小型</v>
      </c>
      <c r="H72" s="304" t="str">
        <f>未改造舰娘!$F68</f>
        <v>护卫舰</v>
      </c>
      <c r="I72" s="460">
        <f>未改造舰娘!$AR68</f>
        <v>2</v>
      </c>
      <c r="J72" s="304" t="str">
        <f>未改造舰娘!$G68</f>
        <v>日本</v>
      </c>
      <c r="K72" s="312">
        <f>未改造舰娘!$H68+(BV72+CI72+CV72+DI72)*$C$2</f>
        <v>15</v>
      </c>
      <c r="L72" s="304">
        <f>未改造舰娘!$I68</f>
        <v>1</v>
      </c>
      <c r="M72" s="304">
        <f>未改造舰娘!$J68</f>
        <v>1</v>
      </c>
      <c r="N72" s="518">
        <f>未改造舰娘!$K68</f>
        <v>2</v>
      </c>
      <c r="O72" s="304">
        <f>未改造舰娘!$L68+((CE72+CR72+DE72+DR72)*$C$2)</f>
        <v>5</v>
      </c>
      <c r="P72" s="304" t="str">
        <f>IF($C$2=1,(IF(ISERROR(FIND("超长",未改造舰娘!$M68&amp;CC72&amp;CP72&amp;DC72&amp;DP72,1)),IF(ISERROR(FIND("长",未改造舰娘!$M68&amp;CC72&amp;CP72&amp;DC72&amp;DP72,1)),IF(ISERROR(FIND("中",未改造舰娘!$M68&amp;CC72&amp;CP72&amp;DC72&amp;DP72,1)),IF(ISERROR(FIND("短",未改造舰娘!$M68&amp;CC72&amp;CP72&amp;DC72&amp;DP72,1)),IF(ISERROR(FIND("无",未改造舰娘!$M68&amp;CC72&amp;CP72&amp;DC72&amp;DP72,1)),0,"无"),"短"),"中"),"长"),"超长")),未改造舰娘!$M68)</f>
        <v>短</v>
      </c>
      <c r="Q72" s="303">
        <f>未改造舰娘!$N68</f>
        <v>37</v>
      </c>
      <c r="R72" s="304">
        <f>(未改造舰娘!$P68)+(未改造舰娘!$Q68)*$C$3+((BW72+CJ72+CW72+DJ72)*$C$2)</f>
        <v>31</v>
      </c>
      <c r="S72" s="304">
        <f>(未改造舰娘!$R68)+(未改造舰娘!$S68)*$C$3+((BY72+CL72+CY72+DL72)*$C$2)</f>
        <v>75</v>
      </c>
      <c r="T72" s="304">
        <f>(未改造舰娘!$T68)+(未改造舰娘!$U68)*$C$3+((BX72+CK72+CX72+DK72)*$C$2)</f>
        <v>22</v>
      </c>
      <c r="U72" s="304">
        <f>(未改造舰娘!$V68)+(未改造舰娘!$W68)*$C$3+((CG72+CT72+DG72+DT72)*$C$2)</f>
        <v>37</v>
      </c>
      <c r="V72" s="305">
        <f>INT((((未改造舰娘!$Y68)-(未改造舰娘!$X68))*(((IF(D72=0,C72,D72))-1)/99))+未改造舰娘!$X68)+((CB72+CO72+DB72+DO72)*$C$2)</f>
        <v>87</v>
      </c>
      <c r="W72" s="304">
        <f>INT((((未改造舰娘!$AA68)-(未改造舰娘!$Z68))*(((IF(D72=0,C72,D72))-1)/99))+未改造舰娘!$Z68)+((CD72+CQ72+DD72+DQ72)*$C$2)</f>
        <v>87</v>
      </c>
      <c r="X72" s="304">
        <f>INT((((未改造舰娘!$AC68)-(未改造舰娘!$AB68))*(((IF(D72=0,C72,D72))-1)/99))+未改造舰娘!$AB68)+((CA72+CN72+DA72+DN72)*$C$2)</f>
        <v>17</v>
      </c>
      <c r="Y72" s="303">
        <f>INT((((未改造舰娘!$AE68)-(未改造舰娘!$AD68))*(((IF(D72=0,C72,D72))-1)/99))+未改造舰娘!$AD68)+((BZ72+CM72+CZ72+DM72)*$C$2)</f>
        <v>49</v>
      </c>
      <c r="Z72" s="474" t="str">
        <f>IF(未改造舰娘!$AF68=0,"",未改造舰娘!$AF68)</f>
        <v/>
      </c>
      <c r="AA72" s="304" t="str">
        <f>IF(未改造舰娘!$AG68="","",未改造舰娘!$AG68)</f>
        <v/>
      </c>
      <c r="AB72" s="304" t="str">
        <f>IF(未改造舰娘!$AH68="","",未改造舰娘!$AH68)</f>
        <v/>
      </c>
      <c r="AC72" s="304" t="str">
        <f>IF(未改造舰娘!$AI68="","",未改造舰娘!$AI68)</f>
        <v/>
      </c>
      <c r="AD72" s="304">
        <f>IF(未改造舰娘!$AJ68="","",未改造舰娘!$AJ68)</f>
        <v>0</v>
      </c>
      <c r="AE72" s="305">
        <f>IF(未改造舰娘!$AK68="","",未改造舰娘!$AK68)</f>
        <v>72</v>
      </c>
      <c r="AF72" s="304">
        <f>IF(未改造舰娘!$AL68="","",未改造舰娘!$AL68)</f>
        <v>250</v>
      </c>
      <c r="AG72" s="304">
        <f>IF(未改造舰娘!$AM68="","",未改造舰娘!$AM68)</f>
        <v>500</v>
      </c>
      <c r="AH72" s="304">
        <f>IF(未改造舰娘!$AN68="","",未改造舰娘!$AN68)</f>
        <v>250</v>
      </c>
      <c r="AI72" s="304" t="str">
        <f>IF(未改造舰娘!$AO68="","",未改造舰娘!$AO68)</f>
        <v/>
      </c>
      <c r="AJ72" s="304" t="str">
        <f>IF(未改造舰娘!$AP68="","",未改造舰娘!$AP68)</f>
        <v>驱逐核心</v>
      </c>
      <c r="AK72" s="303">
        <f>IF(未改造舰娘!$AQ68="","",未改造舰娘!$AQ68)</f>
        <v>12</v>
      </c>
      <c r="AL72" s="306" t="str">
        <f>IF(未改造舰娘!$AS68="","",未改造舰娘!$AS68)</f>
        <v>J国12.7厘米连装炮</v>
      </c>
      <c r="AM72" s="306" t="str">
        <f>IF(未改造舰娘!$AT68="","",未改造舰娘!$AT68)</f>
        <v/>
      </c>
      <c r="AN72" s="306" t="str">
        <f>IF(未改造舰娘!$AU68="","",未改造舰娘!$AU68)</f>
        <v/>
      </c>
      <c r="AO72" s="306" t="str">
        <f>IF(未改造舰娘!$AV68="","",未改造舰娘!$AV68)</f>
        <v/>
      </c>
      <c r="AP72" s="307" t="str">
        <f>IF(未改造舰娘!$AW68="","",未改造舰娘!$AW68)</f>
        <v/>
      </c>
      <c r="AQ72" s="308" t="str">
        <f>IF(未改造舰娘!$AX68="","",未改造舰娘!$AX68)</f>
        <v/>
      </c>
      <c r="AR72" s="304">
        <f>IF(未改造舰娘!$AY68="","",未改造舰娘!$AY68)</f>
        <v>15</v>
      </c>
      <c r="AS72" s="304">
        <f>IF(未改造舰娘!$AZ68="","",未改造舰娘!$AZ68)</f>
        <v>20</v>
      </c>
      <c r="AT72" s="304">
        <f>IF(未改造舰娘!$BA68="","",未改造舰娘!$BA68)</f>
        <v>0.48</v>
      </c>
      <c r="AU72" s="304">
        <f>IF(未改造舰娘!$BB68="","",未改造舰娘!$BB68)</f>
        <v>0.9</v>
      </c>
      <c r="AV72" s="305">
        <f>IF((未改造舰娘!$BG68+未改造舰娘!$BK68*$C$4)=0,"",(未改造舰娘!$BG68+未改造舰娘!$BK68*$C$4))</f>
        <v>2</v>
      </c>
      <c r="AW72" s="304">
        <f>IF((未改造舰娘!$BH68+未改造舰娘!$BL68*$C$4)=0,"",(未改造舰娘!$BH68+未改造舰娘!$BL68*$C$4))</f>
        <v>5</v>
      </c>
      <c r="AX72" s="304">
        <f>IF((未改造舰娘!$BI68+未改造舰娘!$BM68*$C$4)=0,"",(未改造舰娘!$BI68+未改造舰娘!$BM68*$C$4))</f>
        <v>6</v>
      </c>
      <c r="AY72" s="303" t="str">
        <f>IF((未改造舰娘!$BJ68+未改造舰娘!$BN68*$C$4)=0,"",(未改造舰娘!$BJ68+未改造舰娘!$BN68*$C$4))</f>
        <v/>
      </c>
      <c r="AZ72" s="500">
        <f>IF(未改造舰娘!BC68="","",未改造舰娘!BC68)</f>
        <v>0</v>
      </c>
      <c r="BA72" s="500">
        <f>IF(未改造舰娘!BD68="","",未改造舰娘!BD68)</f>
        <v>28</v>
      </c>
      <c r="BB72" s="500">
        <f>IF(未改造舰娘!BE68="","",未改造舰娘!BE68)</f>
        <v>7</v>
      </c>
      <c r="BC72" s="498">
        <f>IF(未改造舰娘!BF68="","",未改造舰娘!BF68)</f>
        <v>0</v>
      </c>
      <c r="BD72" s="125" t="s">
        <v>1339</v>
      </c>
      <c r="BE72" s="506"/>
      <c r="BF72" s="306" t="str">
        <f>IF(未改造舰娘!$BQ68="","",未改造舰娘!$BQ68)</f>
        <v>1-2-ABCD,1-3-ABDEF,1-4-ABCDEF,2-1-ACEF,2-2-ABEFGH,2-3-ABCDEGHJ,2-4-ABCDEGHIJL,3-1-ABDFGHI,3-2-ABCDEG,3-3-ABCDEFGHJK,3-4-ABCDGHIJ,4-1-ABCDEFIJ,4-2-ABCDFGHIJ,4-3-ABCEFGH,4-4-ABCDEHIKL,5-1-ABCDEFGH,5-2-ABCDEFGHIJ</v>
      </c>
      <c r="BG72" s="306" t="str">
        <f>IF(未改造舰娘!$BR68="","",未改造舰娘!$BR68)</f>
        <v>极地奏鸣曲 Ex-1-1-ABCDEFIJ,Ex-1-2-ABCDEHIKL,Ex-2-1-ABCDEFGHJABDEFGH,Ex-3-ABCDEFGHIJKLMOPQ,Ex-4-ABCDEFGHIJKMNOP,Ex-2-2-ABCDEGHJK,Ex-2-3-ABCDEGHIJL,Ex-3-1-ABFGHI,Ex-3-2-ABDEGHJK,Ex-3-3-ACDHIJ；轰隆轰隆大作战 Ex-1-ABCEFGHI,Ex-3-ADFGHJL,Ex-7-ACDFGHJL,Ex-9-BDFGHIKMOPQ；扑火之蛾 Ex-1-ABCDEFGHIJ,Ex-3-ABCDEFGHIJKLM,Ex-6-ABCDEFGHIJ,Ex-8-ABCDEFGHIJKLM；未命名 Ex-1-ABCDEFHJKLM,Ex-3-BCDEFGHIJKLMNOPRSβ；决战九段坂 Ex-1-NO；中间岛战役 Ex-1-ABCDE,Ex-2-ABDEG,Ex-3-ABCDEFGJ,Ex-4-ABCDFGHK,Ex-6-ABDE,Ex-7-BDEG,Ex-8-ABCDEJL,Ex-9-ABCDFGHK；两周年活动 妄想舰队歼灭作战-ABCD,地狱群岛攻略作战-ABCDFKM；莱特湾战役 Ex-1-ABCEFGHI,Ex-3-ADGHJL,Ex-5-BDFGHIKMOPQ,Ex-7-ADGHJL,Ex-8-ABCDFGHIM,Ex-9-BDFGHIKMOPQ；急速东方快车 Ex-1-ABCEFGHK,Ex-2-ABCDEFGHJKLMNO,Ex-3-ABCDEFGIJLMNOPR,Ex-4-ABCEFHIJKLMNOPQR；所罗门之晓 Ex-1-ABCDEFGHJKL,Ex-3-ABCDEFGHIJKMNOPQ,Ex-5-ABCDEFGHIJKLNPQR,Ex-6-ABCDEFGHJKL；地狱群岛攻略作战 Ex-1-ABCDEF,Ex-2-ABCDEFI,Ex-3-ABDEFGHI,Ex-4-ABCDEFGHKM,Ex-5-ABCDEF,Ex-6-ABCDEI；熔炉大混战 Ex-1-ABCDEFGHIJ,Ex-3-ABCDEFGHIJKL,Ex-5-ABCDEFGHIJKL,Ex-8-ABCDEFGHIJ,Ex-10-ABCDEFGHIJKL</v>
      </c>
      <c r="BH72" s="306"/>
      <c r="BU72" s="304">
        <f>IFERROR(VLOOKUP(AL72,装备!$B:$C,2,0),0)</f>
        <v>2</v>
      </c>
      <c r="BV72" s="304">
        <f>IFERROR(VLOOKUP($AL72,装备!$B:$Q,5,0),0)</f>
        <v>0</v>
      </c>
      <c r="BW72" s="304">
        <f>IFERROR(VLOOKUP($AL72,装备!$B:$Q,6,0),0)</f>
        <v>2</v>
      </c>
      <c r="BX72" s="304">
        <f>IFERROR(VLOOKUP($AL72,装备!$B:$Q,7,0),0)</f>
        <v>0</v>
      </c>
      <c r="BY72" s="304">
        <f>IFERROR(VLOOKUP($AL72,装备!$B:$Q,8,0),0)</f>
        <v>0</v>
      </c>
      <c r="BZ72" s="304">
        <f>IFERROR(VLOOKUP($AL72,装备!$B:$Q,9,0),0)</f>
        <v>0</v>
      </c>
      <c r="CA72" s="304">
        <f>IFERROR(VLOOKUP($AL72,装备!$B:$Q,10,0),0)</f>
        <v>0</v>
      </c>
      <c r="CB72" s="304">
        <f>IFERROR(VLOOKUP($AL72,装备!$B:$Q,11,0),0)</f>
        <v>0</v>
      </c>
      <c r="CC72" s="304" t="str">
        <f>IFERROR(VLOOKUP($AL72,装备!$B:$Q,12,0),0)</f>
        <v>短</v>
      </c>
      <c r="CD72" s="304">
        <f>IFERROR(VLOOKUP($AL72,装备!$B:$Q,13,0),0)</f>
        <v>0</v>
      </c>
      <c r="CE72" s="304">
        <f>IFERROR(VLOOKUP($AL72,装备!$B:$Q,14,0),0)</f>
        <v>0</v>
      </c>
      <c r="CF72" s="304">
        <f>IFERROR(VLOOKUP($AL72,装备!$B:$Q,16,0),0)</f>
        <v>2</v>
      </c>
      <c r="CG72" s="304">
        <f>IFERROR(VLOOKUP($AL72,装备!$B:$Q,5,0),0)</f>
        <v>0</v>
      </c>
      <c r="CH72" s="304">
        <f>IFERROR(VLOOKUP(AM72,装备!$B:$C,2,0),0)</f>
        <v>0</v>
      </c>
      <c r="CI72" s="304">
        <f>IFERROR(VLOOKUP($AM72,装备!$B:$Q,5,0),0)</f>
        <v>0</v>
      </c>
      <c r="CJ72" s="304">
        <f>IFERROR(VLOOKUP($AM72,装备!$B:$Q,6,0),0)</f>
        <v>0</v>
      </c>
      <c r="CK72" s="304">
        <f>IFERROR(VLOOKUP($AM72,装备!$B:$Q,7,0),0)</f>
        <v>0</v>
      </c>
      <c r="CL72" s="304">
        <f>IFERROR(VLOOKUP($AM72,装备!$B:$Q,8,0),0)</f>
        <v>0</v>
      </c>
      <c r="CM72" s="304">
        <f>IFERROR(VLOOKUP($AM72,装备!$B:$Q,9,0),0)</f>
        <v>0</v>
      </c>
      <c r="CN72" s="304">
        <f>IFERROR(VLOOKUP($AM72,装备!$B:$Q,10,0),0)</f>
        <v>0</v>
      </c>
      <c r="CO72" s="304">
        <f>IFERROR(VLOOKUP($AM72,装备!$B:$Q,11,0),0)</f>
        <v>0</v>
      </c>
      <c r="CP72" s="304">
        <f>IFERROR(VLOOKUP($AM72,装备!$B:$Q,12,0),0)</f>
        <v>0</v>
      </c>
      <c r="CQ72" s="304">
        <f>IFERROR(VLOOKUP($AM72,装备!$B:$Q,13,0),0)</f>
        <v>0</v>
      </c>
      <c r="CR72" s="304">
        <f>IFERROR(VLOOKUP($AM72,装备!$B:$Q,14,0),0)</f>
        <v>0</v>
      </c>
      <c r="CS72" s="304">
        <f>IFERROR(VLOOKUP($AM72,装备!$B:$Q,16,0),0)</f>
        <v>0</v>
      </c>
      <c r="CT72" s="304">
        <f>IFERROR(VLOOKUP($AM72,装备!$B:$Q,5,0),0)</f>
        <v>0</v>
      </c>
      <c r="CU72" s="304">
        <f>IFERROR(VLOOKUP(AN72,装备!$B:$C,2,0),0)</f>
        <v>0</v>
      </c>
      <c r="CV72" s="304">
        <f>IFERROR(VLOOKUP($AN72,装备!$B:$Q,5,0),0)</f>
        <v>0</v>
      </c>
      <c r="CW72" s="304">
        <f>IFERROR(VLOOKUP($AN72,装备!$B:$Q,6,0),0)</f>
        <v>0</v>
      </c>
      <c r="CX72" s="304">
        <f>IFERROR(VLOOKUP($AN72,装备!$B:$Q,7,0),0)</f>
        <v>0</v>
      </c>
      <c r="CY72" s="304">
        <f>IFERROR(VLOOKUP($AN72,装备!$B:$Q,8,0),0)</f>
        <v>0</v>
      </c>
      <c r="CZ72" s="304">
        <f>IFERROR(VLOOKUP($AN72,装备!$B:$Q,9,0),0)</f>
        <v>0</v>
      </c>
      <c r="DA72" s="304">
        <f>IFERROR(VLOOKUP($AN72,装备!$B:$Q,10,0),0)</f>
        <v>0</v>
      </c>
      <c r="DB72" s="304">
        <f>IFERROR(VLOOKUP($AN72,装备!$B:$Q,11,0),0)</f>
        <v>0</v>
      </c>
      <c r="DC72" s="304">
        <f>IFERROR(VLOOKUP($AN72,装备!$B:$Q,12,0),0)</f>
        <v>0</v>
      </c>
      <c r="DD72" s="304">
        <f>IFERROR(VLOOKUP($AN72,装备!$B:$Q,13,0),0)</f>
        <v>0</v>
      </c>
      <c r="DE72" s="304">
        <f>IFERROR(VLOOKUP($AN72,装备!$B:$Q,14,0),0)</f>
        <v>0</v>
      </c>
      <c r="DF72" s="304">
        <f>IFERROR(VLOOKUP($AN72,装备!$B:$Q,16,0),0)</f>
        <v>0</v>
      </c>
      <c r="DG72" s="304">
        <f>IFERROR(VLOOKUP($AN72,装备!$B:$Q,5,0),0)</f>
        <v>0</v>
      </c>
      <c r="DH72" s="304">
        <f>IFERROR(VLOOKUP(AO72,装备!$B:$C,2,0),0)</f>
        <v>0</v>
      </c>
      <c r="DI72" s="304">
        <f>IFERROR(VLOOKUP($AO72,装备!$B:$Q,5,0),0)</f>
        <v>0</v>
      </c>
      <c r="DJ72" s="304">
        <f>IFERROR(VLOOKUP($AO72,装备!$B:$Q,6,0),0)</f>
        <v>0</v>
      </c>
      <c r="DK72" s="304">
        <f>IFERROR(VLOOKUP($AO72,装备!$B:$Q,7,0),0)</f>
        <v>0</v>
      </c>
      <c r="DL72" s="304">
        <f>IFERROR(VLOOKUP($AO72,装备!$B:$Q,8,0),0)</f>
        <v>0</v>
      </c>
      <c r="DM72" s="304">
        <f>IFERROR(VLOOKUP($AO72,装备!$B:$Q,9,0),0)</f>
        <v>0</v>
      </c>
      <c r="DN72" s="304">
        <f>IFERROR(VLOOKUP($AO72,装备!$B:$Q,10,0),0)</f>
        <v>0</v>
      </c>
      <c r="DO72" s="304">
        <f>IFERROR(VLOOKUP($AO72,装备!$B:$Q,11,0),0)</f>
        <v>0</v>
      </c>
      <c r="DP72" s="304">
        <f>IFERROR(VLOOKUP($AO72,装备!$B:$Q,12,0),0)</f>
        <v>0</v>
      </c>
      <c r="DQ72" s="304">
        <f>IFERROR(VLOOKUP($AO72,装备!$B:$Q,13,0),0)</f>
        <v>0</v>
      </c>
      <c r="DR72" s="304">
        <f>IFERROR(VLOOKUP($AO72,装备!$B:$Q,14,0),0)</f>
        <v>0</v>
      </c>
      <c r="DS72" s="304">
        <f>IFERROR(VLOOKUP($AO72,装备!$B:$Q,16,0),0)</f>
        <v>0</v>
      </c>
      <c r="DT72" s="304">
        <f>IFERROR(VLOOKUP($AO72,装备!$B:$Q,5,0),0)</f>
        <v>0</v>
      </c>
    </row>
    <row r="73" spans="1:124" hidden="1">
      <c r="A73" s="301">
        <f>未改造舰娘!$A69</f>
        <v>10006811</v>
      </c>
      <c r="B73" s="354" t="s">
        <v>221</v>
      </c>
      <c r="C73" s="323"/>
      <c r="D73" s="323">
        <f t="shared" si="1"/>
        <v>110</v>
      </c>
      <c r="E73" s="303">
        <f>未改造舰娘!$C69</f>
        <v>3</v>
      </c>
      <c r="F73" s="304" t="str">
        <f>未改造舰娘!$D69</f>
        <v>驱逐</v>
      </c>
      <c r="G73" s="304" t="str">
        <f>未改造舰娘!$E69</f>
        <v>小型</v>
      </c>
      <c r="H73" s="304" t="str">
        <f>未改造舰娘!$F69</f>
        <v>护卫舰</v>
      </c>
      <c r="I73" s="460">
        <f>未改造舰娘!$AR69</f>
        <v>2</v>
      </c>
      <c r="J73" s="304" t="str">
        <f>未改造舰娘!$G69</f>
        <v>日本</v>
      </c>
      <c r="K73" s="312">
        <f>未改造舰娘!$H69+(BV73+CI73+CV73+DI73)*$C$2</f>
        <v>15</v>
      </c>
      <c r="L73" s="304">
        <f>未改造舰娘!$I69</f>
        <v>1</v>
      </c>
      <c r="M73" s="304">
        <f>未改造舰娘!$J69</f>
        <v>1</v>
      </c>
      <c r="N73" s="518">
        <f>未改造舰娘!$K69</f>
        <v>2</v>
      </c>
      <c r="O73" s="304">
        <f>未改造舰娘!$L69+((CE73+CR73+DE73+DR73)*$C$2)</f>
        <v>20</v>
      </c>
      <c r="P73" s="304" t="str">
        <f>IF($C$2=1,(IF(ISERROR(FIND("超长",未改造舰娘!$M69&amp;CC73&amp;CP73&amp;DC73&amp;DP73,1)),IF(ISERROR(FIND("长",未改造舰娘!$M69&amp;CC73&amp;CP73&amp;DC73&amp;DP73,1)),IF(ISERROR(FIND("中",未改造舰娘!$M69&amp;CC73&amp;CP73&amp;DC73&amp;DP73,1)),IF(ISERROR(FIND("短",未改造舰娘!$M69&amp;CC73&amp;CP73&amp;DC73&amp;DP73,1)),IF(ISERROR(FIND("无",未改造舰娘!$M69&amp;CC73&amp;CP73&amp;DC73&amp;DP73,1)),0,"无"),"短"),"中"),"长"),"超长")),未改造舰娘!$M69)</f>
        <v>短</v>
      </c>
      <c r="Q73" s="303">
        <f>未改造舰娘!$N69</f>
        <v>38</v>
      </c>
      <c r="R73" s="304">
        <f>(未改造舰娘!$P69)+(未改造舰娘!$Q69)*$C$3+((BW73+CJ73+CW73+DJ73)*$C$2)</f>
        <v>31</v>
      </c>
      <c r="S73" s="304">
        <f>(未改造舰娘!$R69)+(未改造舰娘!$S69)*$C$3+((BY73+CL73+CY73+DL73)*$C$2)</f>
        <v>75</v>
      </c>
      <c r="T73" s="304">
        <f>(未改造舰娘!$T69)+(未改造舰娘!$U69)*$C$3+((BX73+CK73+CX73+DK73)*$C$2)</f>
        <v>22</v>
      </c>
      <c r="U73" s="304">
        <f>(未改造舰娘!$V69)+(未改造舰娘!$W69)*$C$3+((CG73+CT73+DG73+DT73)*$C$2)</f>
        <v>38</v>
      </c>
      <c r="V73" s="305">
        <f>INT((((未改造舰娘!$Y69)-(未改造舰娘!$X69))*(((IF(D73=0,C73,D73))-1)/99))+未改造舰娘!$X69)+((CB73+CO73+DB73+DO73)*$C$2)</f>
        <v>87</v>
      </c>
      <c r="W73" s="304">
        <f>INT((((未改造舰娘!$AA69)-(未改造舰娘!$Z69))*(((IF(D73=0,C73,D73))-1)/99))+未改造舰娘!$Z69)+((CD73+CQ73+DD73+DQ73)*$C$2)</f>
        <v>87</v>
      </c>
      <c r="X73" s="304">
        <f>INT((((未改造舰娘!$AC69)-(未改造舰娘!$AB69))*(((IF(D73=0,C73,D73))-1)/99))+未改造舰娘!$AB69)+((CA73+CN73+DA73+DN73)*$C$2)</f>
        <v>17</v>
      </c>
      <c r="Y73" s="303">
        <f>INT((((未改造舰娘!$AE69)-(未改造舰娘!$AD69))*(((IF(D73=0,C73,D73))-1)/99))+未改造舰娘!$AD69)+((BZ73+CM73+CZ73+DM73)*$C$2)</f>
        <v>49</v>
      </c>
      <c r="Z73" s="474" t="str">
        <f>IF(未改造舰娘!$AF69=0,"",未改造舰娘!$AF69)</f>
        <v/>
      </c>
      <c r="AA73" s="304" t="str">
        <f>IF(未改造舰娘!$AG69="","",未改造舰娘!$AG69)</f>
        <v/>
      </c>
      <c r="AB73" s="304" t="str">
        <f>IF(未改造舰娘!$AH69="","",未改造舰娘!$AH69)</f>
        <v/>
      </c>
      <c r="AC73" s="304" t="str">
        <f>IF(未改造舰娘!$AI69="","",未改造舰娘!$AI69)</f>
        <v/>
      </c>
      <c r="AD73" s="304">
        <f>IF(未改造舰娘!$AJ69="","",未改造舰娘!$AJ69)</f>
        <v>0</v>
      </c>
      <c r="AE73" s="305">
        <f>IF(未改造舰娘!$AK69="","",未改造舰娘!$AK69)</f>
        <v>40</v>
      </c>
      <c r="AF73" s="304">
        <f>IF(未改造舰娘!$AL69="","",未改造舰娘!$AL69)</f>
        <v>200</v>
      </c>
      <c r="AG73" s="304">
        <f>IF(未改造舰娘!$AM69="","",未改造舰娘!$AM69)</f>
        <v>200</v>
      </c>
      <c r="AH73" s="304">
        <f>IF(未改造舰娘!$AN69="","",未改造舰娘!$AN69)</f>
        <v>400</v>
      </c>
      <c r="AI73" s="304" t="str">
        <f>IF(未改造舰娘!$AO69="","",未改造舰娘!$AO69)</f>
        <v/>
      </c>
      <c r="AJ73" s="304" t="str">
        <f>IF(未改造舰娘!$AP69="","",未改造舰娘!$AP69)</f>
        <v>驱逐核心</v>
      </c>
      <c r="AK73" s="303">
        <f>IF(未改造舰娘!$AQ69="","",未改造舰娘!$AQ69)</f>
        <v>6</v>
      </c>
      <c r="AL73" s="306" t="str">
        <f>IF(未改造舰娘!$AS69="","",未改造舰娘!$AS69)</f>
        <v>J国12.7厘米连装炮</v>
      </c>
      <c r="AM73" s="306" t="str">
        <f>IF(未改造舰娘!$AT69="","",未改造舰娘!$AT69)</f>
        <v>61厘米三连装鱼雷</v>
      </c>
      <c r="AN73" s="306" t="str">
        <f>IF(未改造舰娘!$AU69="","",未改造舰娘!$AU69)</f>
        <v/>
      </c>
      <c r="AO73" s="306" t="str">
        <f>IF(未改造舰娘!$AV69="","",未改造舰娘!$AV69)</f>
        <v/>
      </c>
      <c r="AP73" s="307" t="str">
        <f>IF(未改造舰娘!$AW69="","",未改造舰娘!$AW69)</f>
        <v/>
      </c>
      <c r="AQ73" s="308" t="str">
        <f>IF(未改造舰娘!$AX69="","",未改造舰娘!$AX69)</f>
        <v/>
      </c>
      <c r="AR73" s="304">
        <f>IF(未改造舰娘!$AY69="","",未改造舰娘!$AY69)</f>
        <v>15</v>
      </c>
      <c r="AS73" s="304">
        <f>IF(未改造舰娘!$AZ69="","",未改造舰娘!$AZ69)</f>
        <v>20</v>
      </c>
      <c r="AT73" s="304">
        <f>IF(未改造舰娘!$BA69="","",未改造舰娘!$BA69)</f>
        <v>0.48</v>
      </c>
      <c r="AU73" s="304">
        <f>IF(未改造舰娘!$BB69="","",未改造舰娘!$BB69)</f>
        <v>0.9</v>
      </c>
      <c r="AV73" s="305">
        <f>IF((未改造舰娘!$BG69+未改造舰娘!$BK69*$C$4)=0,"",(未改造舰娘!$BG69+未改造舰娘!$BK69*$C$4))</f>
        <v>5</v>
      </c>
      <c r="AW73" s="304">
        <f>IF((未改造舰娘!$BH69+未改造舰娘!$BL69*$C$4)=0,"",(未改造舰娘!$BH69+未改造舰娘!$BL69*$C$4))</f>
        <v>11</v>
      </c>
      <c r="AX73" s="304">
        <f>IF((未改造舰娘!$BI69+未改造舰娘!$BM69*$C$4)=0,"",(未改造舰娘!$BI69+未改造舰娘!$BM69*$C$4))</f>
        <v>11</v>
      </c>
      <c r="AY73" s="303" t="str">
        <f>IF((未改造舰娘!$BJ69+未改造舰娘!$BN69*$C$4)=0,"",(未改造舰娘!$BJ69+未改造舰娘!$BN69*$C$4))</f>
        <v/>
      </c>
      <c r="AZ73" s="500">
        <f>IF(未改造舰娘!BC69="","",未改造舰娘!BC69)</f>
        <v>0</v>
      </c>
      <c r="BA73" s="500">
        <f>IF(未改造舰娘!BD69="","",未改造舰娘!BD69)</f>
        <v>28</v>
      </c>
      <c r="BB73" s="500">
        <f>IF(未改造舰娘!BE69="","",未改造舰娘!BE69)</f>
        <v>7</v>
      </c>
      <c r="BC73" s="498">
        <f>IF(未改造舰娘!BF69="","",未改造舰娘!BF69)</f>
        <v>0</v>
      </c>
      <c r="BD73" s="125" t="s">
        <v>1344</v>
      </c>
      <c r="BE73" s="506">
        <v>1.3888888888888888E-2</v>
      </c>
      <c r="BF73" s="306" t="str">
        <f>IF(未改造舰娘!$BQ69="","",未改造舰娘!$BQ69)</f>
        <v>2-1-F,2-2-EFGH,2-3-CDEGHJ,2-4-ABCDEGHIJL,2-5-ABDFGHIJKLMNO,2-6-ABDEFGIJKLM,3-1-BDFGHI,3-2-ABCDEG,3-3-ABCDEFGHJK,3-4-ABCDGHIJ,4-1-CDEFIJ,4-2-ABCDFGHIJ,4-3-ABCEFGH,4-4-ABCDEHIKL,5-1-ABCDEFGH,5-2-ABCDEFGHIJ,5-3-ABCEFGH,5-4-ABCDEGH,5-5-ABCDEFGHI,7-3-I</v>
      </c>
      <c r="BG73" s="306" t="str">
        <f>IF(未改造舰娘!$BR69="","",未改造舰娘!$BR69)</f>
        <v>极地奏鸣曲 Ex-1-ABCDEFGHIJK,Ex-1-1-CDFIJABDFGHI,Ex-1-2-ABCDEHIKLABDFGHI,Ex-2-1-ACDEFGHJDEG,Ex-2-2-ABCEFGHDEGHJK,Ex-2-3-ABDEFGHIABCDEGHIJL,Ex-3-ABCDEFGHIJKLMOPQ,Ex-4-ABCDEFGHJKMNOP,Ex-1-3-ABDFGHIJ,Ex-3-1-BDFGHI,Ex-3-2-BCDEGHJK,Ex-3-3-ACDGHIJ,Ex-4-1-ABDEFGIJKLM；轰隆轰隆大作战 Ex-1-ABCEFGHI,Ex-3-ADGHJL,Ex-5-BDFGHIKMOPQ,Ex-9-BDFGHIKLMOPQ；扑火之蛾 Ex-1-ABCDEFGHIJ,Ex-3-ABCDEFGHIJKLM,Ex-5-ABCDEFGHIJKLMN,Ex-6-ABCDEFGHIJ,Ex-8-ABCDEFGHIJKLM,Ex-10-ABCDEGHIJKLMN；未命名 Ex-1-ABCDEFHJKLM,Ex-2-ABCDEFGHIJNOβ,Ex-3-BCDEFGHIJKLMNOPRSβ,Ex-4-ABCDEIJKLMNOPQRTβ,Ex-7-ABCDEFHJKLM,Ex-8-ABCDEFGHIJNOβ,Ex-9-BCDEFGHIJKLMNOPRSβ,Ex-10-ABCDEJKLMNOPQRTβ；决战九段坂 Ex-1-NO,Ex-2-Q,Ex-7-NO,Ex-8-Q；中间岛战役 Ex-1-ABCDE,Ex-3-ABCDEFGJL,Ex-5-A,Ex-6-ABDE,Ex-7-BDEG,Ex-8-ABCDEIJL,Ex-10-A；两周年活动 妄想舰队歼灭作战-ABCD,地狱群岛攻略作战-ABCDFKM；莱特湾战役 Ex-1-ABCEFGHI,Ex-3-ADFGHJKL,Ex-5-BDFGHIKLMOPQ,Ex-9-BDFGHIKMOPQ；急速东方快车 Ex-1-ABCEFGHK,Ex-2-ABCDEFGHJKLMNO,Ex-3-ABCDEFGIJLMNOPR,Ex-4-ABCEFHIJKLMNOPQR；所罗门之晓 Ex-1-ABCDEFGHJKL,Ex-3-ABCDEFGHIJKMNOPQ,Ex-5-ABCDEFGHIJKLNPQR,Ex-6-ABCDEFGHJKL；地狱群岛攻略作战 Ex-1-ACDEF,Ex-2-BCDEFI,Ex-3-ABDEFGHI,Ex-4-ABCDEFGHIJKMN,Ex-5-ACDE,Ex-6-BCDEI,Ex-7-ABFGI,Ex-8-ABCDEFGHIJKMN；熔炉大混战 Ex-1-CDEFGHIJ,Ex-3-ABCDEFGHIJKL,Ex-5-ABCDEFGHIJKL,Ex-7-ABCDEFGHIJKLMN,Ex-8-ABCDEFGHIJ,Ex-10-ABCDEFGHIJKL,Ex-12-ABCDEFGHIJKL,Ex-14-ABCDEFGHIJKLMN</v>
      </c>
      <c r="BH73" s="306"/>
      <c r="BU73" s="304">
        <f>IFERROR(VLOOKUP(AL73,装备!$B:$C,2,0),0)</f>
        <v>2</v>
      </c>
      <c r="BV73" s="304">
        <f>IFERROR(VLOOKUP($AL73,装备!$B:$Q,5,0),0)</f>
        <v>0</v>
      </c>
      <c r="BW73" s="304">
        <f>IFERROR(VLOOKUP($AL73,装备!$B:$Q,6,0),0)</f>
        <v>2</v>
      </c>
      <c r="BX73" s="304">
        <f>IFERROR(VLOOKUP($AL73,装备!$B:$Q,7,0),0)</f>
        <v>0</v>
      </c>
      <c r="BY73" s="304">
        <f>IFERROR(VLOOKUP($AL73,装备!$B:$Q,8,0),0)</f>
        <v>0</v>
      </c>
      <c r="BZ73" s="304">
        <f>IFERROR(VLOOKUP($AL73,装备!$B:$Q,9,0),0)</f>
        <v>0</v>
      </c>
      <c r="CA73" s="304">
        <f>IFERROR(VLOOKUP($AL73,装备!$B:$Q,10,0),0)</f>
        <v>0</v>
      </c>
      <c r="CB73" s="304">
        <f>IFERROR(VLOOKUP($AL73,装备!$B:$Q,11,0),0)</f>
        <v>0</v>
      </c>
      <c r="CC73" s="304" t="str">
        <f>IFERROR(VLOOKUP($AL73,装备!$B:$Q,12,0),0)</f>
        <v>短</v>
      </c>
      <c r="CD73" s="304">
        <f>IFERROR(VLOOKUP($AL73,装备!$B:$Q,13,0),0)</f>
        <v>0</v>
      </c>
      <c r="CE73" s="304">
        <f>IFERROR(VLOOKUP($AL73,装备!$B:$Q,14,0),0)</f>
        <v>0</v>
      </c>
      <c r="CF73" s="304">
        <f>IFERROR(VLOOKUP($AL73,装备!$B:$Q,16,0),0)</f>
        <v>2</v>
      </c>
      <c r="CG73" s="304">
        <f>IFERROR(VLOOKUP($AL73,装备!$B:$Q,5,0),0)</f>
        <v>0</v>
      </c>
      <c r="CH73" s="304">
        <f>IFERROR(VLOOKUP(AM73,装备!$B:$C,2,0),0)</f>
        <v>3</v>
      </c>
      <c r="CI73" s="304">
        <f>IFERROR(VLOOKUP($AM73,装备!$B:$Q,5,0),0)</f>
        <v>0</v>
      </c>
      <c r="CJ73" s="304">
        <f>IFERROR(VLOOKUP($AM73,装备!$B:$Q,6,0),0)</f>
        <v>0</v>
      </c>
      <c r="CK73" s="304">
        <f>IFERROR(VLOOKUP($AM73,装备!$B:$Q,7,0),0)</f>
        <v>0</v>
      </c>
      <c r="CL73" s="304">
        <f>IFERROR(VLOOKUP($AM73,装备!$B:$Q,8,0),0)</f>
        <v>5</v>
      </c>
      <c r="CM73" s="304">
        <f>IFERROR(VLOOKUP($AM73,装备!$B:$Q,9,0),0)</f>
        <v>0</v>
      </c>
      <c r="CN73" s="304">
        <f>IFERROR(VLOOKUP($AM73,装备!$B:$Q,10,0),0)</f>
        <v>0</v>
      </c>
      <c r="CO73" s="304">
        <f>IFERROR(VLOOKUP($AM73,装备!$B:$Q,11,0),0)</f>
        <v>0</v>
      </c>
      <c r="CP73" s="304" t="str">
        <f>IFERROR(VLOOKUP($AM73,装备!$B:$Q,12,0),0)</f>
        <v>短</v>
      </c>
      <c r="CQ73" s="304">
        <f>IFERROR(VLOOKUP($AM73,装备!$B:$Q,13,0),0)</f>
        <v>0</v>
      </c>
      <c r="CR73" s="304">
        <f>IFERROR(VLOOKUP($AM73,装备!$B:$Q,14,0),0)</f>
        <v>0</v>
      </c>
      <c r="CS73" s="304">
        <f>IFERROR(VLOOKUP($AM73,装备!$B:$Q,16,0),0)</f>
        <v>0</v>
      </c>
      <c r="CT73" s="304">
        <f>IFERROR(VLOOKUP($AM73,装备!$B:$Q,5,0),0)</f>
        <v>0</v>
      </c>
      <c r="CU73" s="304">
        <f>IFERROR(VLOOKUP(AN73,装备!$B:$C,2,0),0)</f>
        <v>0</v>
      </c>
      <c r="CV73" s="304">
        <f>IFERROR(VLOOKUP($AN73,装备!$B:$Q,5,0),0)</f>
        <v>0</v>
      </c>
      <c r="CW73" s="304">
        <f>IFERROR(VLOOKUP($AN73,装备!$B:$Q,6,0),0)</f>
        <v>0</v>
      </c>
      <c r="CX73" s="304">
        <f>IFERROR(VLOOKUP($AN73,装备!$B:$Q,7,0),0)</f>
        <v>0</v>
      </c>
      <c r="CY73" s="304">
        <f>IFERROR(VLOOKUP($AN73,装备!$B:$Q,8,0),0)</f>
        <v>0</v>
      </c>
      <c r="CZ73" s="304">
        <f>IFERROR(VLOOKUP($AN73,装备!$B:$Q,9,0),0)</f>
        <v>0</v>
      </c>
      <c r="DA73" s="304">
        <f>IFERROR(VLOOKUP($AN73,装备!$B:$Q,10,0),0)</f>
        <v>0</v>
      </c>
      <c r="DB73" s="304">
        <f>IFERROR(VLOOKUP($AN73,装备!$B:$Q,11,0),0)</f>
        <v>0</v>
      </c>
      <c r="DC73" s="304">
        <f>IFERROR(VLOOKUP($AN73,装备!$B:$Q,12,0),0)</f>
        <v>0</v>
      </c>
      <c r="DD73" s="304">
        <f>IFERROR(VLOOKUP($AN73,装备!$B:$Q,13,0),0)</f>
        <v>0</v>
      </c>
      <c r="DE73" s="304">
        <f>IFERROR(VLOOKUP($AN73,装备!$B:$Q,14,0),0)</f>
        <v>0</v>
      </c>
      <c r="DF73" s="304">
        <f>IFERROR(VLOOKUP($AN73,装备!$B:$Q,16,0),0)</f>
        <v>0</v>
      </c>
      <c r="DG73" s="304">
        <f>IFERROR(VLOOKUP($AN73,装备!$B:$Q,5,0),0)</f>
        <v>0</v>
      </c>
      <c r="DH73" s="304">
        <f>IFERROR(VLOOKUP(AO73,装备!$B:$C,2,0),0)</f>
        <v>0</v>
      </c>
      <c r="DI73" s="304">
        <f>IFERROR(VLOOKUP($AO73,装备!$B:$Q,5,0),0)</f>
        <v>0</v>
      </c>
      <c r="DJ73" s="304">
        <f>IFERROR(VLOOKUP($AO73,装备!$B:$Q,6,0),0)</f>
        <v>0</v>
      </c>
      <c r="DK73" s="304">
        <f>IFERROR(VLOOKUP($AO73,装备!$B:$Q,7,0),0)</f>
        <v>0</v>
      </c>
      <c r="DL73" s="304">
        <f>IFERROR(VLOOKUP($AO73,装备!$B:$Q,8,0),0)</f>
        <v>0</v>
      </c>
      <c r="DM73" s="304">
        <f>IFERROR(VLOOKUP($AO73,装备!$B:$Q,9,0),0)</f>
        <v>0</v>
      </c>
      <c r="DN73" s="304">
        <f>IFERROR(VLOOKUP($AO73,装备!$B:$Q,10,0),0)</f>
        <v>0</v>
      </c>
      <c r="DO73" s="304">
        <f>IFERROR(VLOOKUP($AO73,装备!$B:$Q,11,0),0)</f>
        <v>0</v>
      </c>
      <c r="DP73" s="304">
        <f>IFERROR(VLOOKUP($AO73,装备!$B:$Q,12,0),0)</f>
        <v>0</v>
      </c>
      <c r="DQ73" s="304">
        <f>IFERROR(VLOOKUP($AO73,装备!$B:$Q,13,0),0)</f>
        <v>0</v>
      </c>
      <c r="DR73" s="304">
        <f>IFERROR(VLOOKUP($AO73,装备!$B:$Q,14,0),0)</f>
        <v>0</v>
      </c>
      <c r="DS73" s="304">
        <f>IFERROR(VLOOKUP($AO73,装备!$B:$Q,16,0),0)</f>
        <v>0</v>
      </c>
      <c r="DT73" s="304">
        <f>IFERROR(VLOOKUP($AO73,装备!$B:$Q,5,0),0)</f>
        <v>0</v>
      </c>
    </row>
    <row r="74" spans="1:124" hidden="1">
      <c r="A74" s="301">
        <f>未改造舰娘!$A70</f>
        <v>10006911</v>
      </c>
      <c r="B74" s="354" t="s">
        <v>222</v>
      </c>
      <c r="C74" s="323"/>
      <c r="D74" s="323">
        <f t="shared" si="1"/>
        <v>110</v>
      </c>
      <c r="E74" s="303">
        <f>未改造舰娘!$C70</f>
        <v>3</v>
      </c>
      <c r="F74" s="304" t="str">
        <f>未改造舰娘!$D70</f>
        <v>驱逐</v>
      </c>
      <c r="G74" s="304" t="str">
        <f>未改造舰娘!$E70</f>
        <v>小型</v>
      </c>
      <c r="H74" s="304" t="str">
        <f>未改造舰娘!$F70</f>
        <v>护卫舰</v>
      </c>
      <c r="I74" s="460">
        <f>未改造舰娘!$AR70</f>
        <v>2</v>
      </c>
      <c r="J74" s="304" t="str">
        <f>未改造舰娘!$G70</f>
        <v>日本</v>
      </c>
      <c r="K74" s="312">
        <f>未改造舰娘!$H70+(BV74+CI74+CV74+DI74)*$C$2</f>
        <v>15</v>
      </c>
      <c r="L74" s="304">
        <f>未改造舰娘!$I70</f>
        <v>1</v>
      </c>
      <c r="M74" s="304">
        <f>未改造舰娘!$J70</f>
        <v>1</v>
      </c>
      <c r="N74" s="518">
        <f>未改造舰娘!$K70</f>
        <v>2</v>
      </c>
      <c r="O74" s="304">
        <f>未改造舰娘!$L70+((CE74+CR74+DE74+DR74)*$C$2)</f>
        <v>13</v>
      </c>
      <c r="P74" s="304" t="str">
        <f>IF($C$2=1,(IF(ISERROR(FIND("超长",未改造舰娘!$M70&amp;CC74&amp;CP74&amp;DC74&amp;DP74,1)),IF(ISERROR(FIND("长",未改造舰娘!$M70&amp;CC74&amp;CP74&amp;DC74&amp;DP74,1)),IF(ISERROR(FIND("中",未改造舰娘!$M70&amp;CC74&amp;CP74&amp;DC74&amp;DP74,1)),IF(ISERROR(FIND("短",未改造舰娘!$M70&amp;CC74&amp;CP74&amp;DC74&amp;DP74,1)),IF(ISERROR(FIND("无",未改造舰娘!$M70&amp;CC74&amp;CP74&amp;DC74&amp;DP74,1)),0,"无"),"短"),"中"),"长"),"超长")),未改造舰娘!$M70)</f>
        <v>短</v>
      </c>
      <c r="Q74" s="303">
        <f>未改造舰娘!$N70</f>
        <v>38</v>
      </c>
      <c r="R74" s="304">
        <f>(未改造舰娘!$P70)+(未改造舰娘!$Q70)*$C$3+((BW74+CJ74+CW74+DJ74)*$C$2)</f>
        <v>31</v>
      </c>
      <c r="S74" s="304">
        <f>(未改造舰娘!$R70)+(未改造舰娘!$S70)*$C$3+((BY74+CL74+CY74+DL74)*$C$2)</f>
        <v>75</v>
      </c>
      <c r="T74" s="304">
        <f>(未改造舰娘!$T70)+(未改造舰娘!$U70)*$C$3+((BX74+CK74+CX74+DK74)*$C$2)</f>
        <v>22</v>
      </c>
      <c r="U74" s="304">
        <f>(未改造舰娘!$V70)+(未改造舰娘!$W70)*$C$3+((CG74+CT74+DG74+DT74)*$C$2)</f>
        <v>38</v>
      </c>
      <c r="V74" s="305">
        <f>INT((((未改造舰娘!$Y70)-(未改造舰娘!$X70))*(((IF(D74=0,C74,D74))-1)/99))+未改造舰娘!$X70)+((CB74+CO74+DB74+DO74)*$C$2)</f>
        <v>87</v>
      </c>
      <c r="W74" s="304">
        <f>INT((((未改造舰娘!$AA70)-(未改造舰娘!$Z70))*(((IF(D74=0,C74,D74))-1)/99))+未改造舰娘!$Z70)+((CD74+CQ74+DD74+DQ74)*$C$2)</f>
        <v>87</v>
      </c>
      <c r="X74" s="304">
        <f>INT((((未改造舰娘!$AC70)-(未改造舰娘!$AB70))*(((IF(D74=0,C74,D74))-1)/99))+未改造舰娘!$AB70)+((CA74+CN74+DA74+DN74)*$C$2)</f>
        <v>17</v>
      </c>
      <c r="Y74" s="303">
        <f>INT((((未改造舰娘!$AE70)-(未改造舰娘!$AD70))*(((IF(D74=0,C74,D74))-1)/99))+未改造舰娘!$AD70)+((BZ74+CM74+CZ74+DM74)*$C$2)</f>
        <v>49</v>
      </c>
      <c r="Z74" s="474" t="str">
        <f>IF(未改造舰娘!$AF70=0,"",未改造舰娘!$AF70)</f>
        <v/>
      </c>
      <c r="AA74" s="304" t="str">
        <f>IF(未改造舰娘!$AG70="","",未改造舰娘!$AG70)</f>
        <v/>
      </c>
      <c r="AB74" s="304" t="str">
        <f>IF(未改造舰娘!$AH70="","",未改造舰娘!$AH70)</f>
        <v/>
      </c>
      <c r="AC74" s="304" t="str">
        <f>IF(未改造舰娘!$AI70="","",未改造舰娘!$AI70)</f>
        <v/>
      </c>
      <c r="AD74" s="304">
        <f>IF(未改造舰娘!$AJ70="","",未改造舰娘!$AJ70)</f>
        <v>0</v>
      </c>
      <c r="AE74" s="305">
        <f>IF(未改造舰娘!$AK70="","",未改造舰娘!$AK70)</f>
        <v>47</v>
      </c>
      <c r="AF74" s="304">
        <f>IF(未改造舰娘!$AL70="","",未改造舰娘!$AL70)</f>
        <v>300</v>
      </c>
      <c r="AG74" s="304">
        <f>IF(未改造舰娘!$AM70="","",未改造舰娘!$AM70)</f>
        <v>100</v>
      </c>
      <c r="AH74" s="304">
        <f>IF(未改造舰娘!$AN70="","",未改造舰娘!$AN70)</f>
        <v>500</v>
      </c>
      <c r="AI74" s="304" t="str">
        <f>IF(未改造舰娘!$AO70="","",未改造舰娘!$AO70)</f>
        <v/>
      </c>
      <c r="AJ74" s="304" t="str">
        <f>IF(未改造舰娘!$AP70="","",未改造舰娘!$AP70)</f>
        <v>驱逐核心</v>
      </c>
      <c r="AK74" s="303">
        <f>IF(未改造舰娘!$AQ70="","",未改造舰娘!$AQ70)</f>
        <v>7</v>
      </c>
      <c r="AL74" s="306" t="str">
        <f>IF(未改造舰娘!$AS70="","",未改造舰娘!$AS70)</f>
        <v>J国12.7厘米连装炮</v>
      </c>
      <c r="AM74" s="306" t="str">
        <f>IF(未改造舰娘!$AT70="","",未改造舰娘!$AT70)</f>
        <v/>
      </c>
      <c r="AN74" s="306" t="str">
        <f>IF(未改造舰娘!$AU70="","",未改造舰娘!$AU70)</f>
        <v/>
      </c>
      <c r="AO74" s="306" t="str">
        <f>IF(未改造舰娘!$AV70="","",未改造舰娘!$AV70)</f>
        <v/>
      </c>
      <c r="AP74" s="307" t="str">
        <f>IF(未改造舰娘!$AW70="","",未改造舰娘!$AW70)</f>
        <v/>
      </c>
      <c r="AQ74" s="308" t="str">
        <f>IF(未改造舰娘!$AX70="","",未改造舰娘!$AX70)</f>
        <v/>
      </c>
      <c r="AR74" s="304">
        <f>IF(未改造舰娘!$AY70="","",未改造舰娘!$AY70)</f>
        <v>15</v>
      </c>
      <c r="AS74" s="304">
        <f>IF(未改造舰娘!$AZ70="","",未改造舰娘!$AZ70)</f>
        <v>20</v>
      </c>
      <c r="AT74" s="304">
        <f>IF(未改造舰娘!$BA70="","",未改造舰娘!$BA70)</f>
        <v>0.48</v>
      </c>
      <c r="AU74" s="304">
        <f>IF(未改造舰娘!$BB70="","",未改造舰娘!$BB70)</f>
        <v>0.9</v>
      </c>
      <c r="AV74" s="305">
        <f>IF((未改造舰娘!$BG70+未改造舰娘!$BK70*$C$4)=0,"",(未改造舰娘!$BG70+未改造舰娘!$BK70*$C$4))</f>
        <v>4</v>
      </c>
      <c r="AW74" s="304">
        <f>IF((未改造舰娘!$BH70+未改造舰娘!$BL70*$C$4)=0,"",(未改造舰娘!$BH70+未改造舰娘!$BL70*$C$4))</f>
        <v>9</v>
      </c>
      <c r="AX74" s="304">
        <f>IF((未改造舰娘!$BI70+未改造舰娘!$BM70*$C$4)=0,"",(未改造舰娘!$BI70+未改造舰娘!$BM70*$C$4))</f>
        <v>9</v>
      </c>
      <c r="AY74" s="303" t="str">
        <f>IF((未改造舰娘!$BJ70+未改造舰娘!$BN70*$C$4)=0,"",(未改造舰娘!$BJ70+未改造舰娘!$BN70*$C$4))</f>
        <v/>
      </c>
      <c r="AZ74" s="500">
        <f>IF(未改造舰娘!BC70="","",未改造舰娘!BC70)</f>
        <v>0</v>
      </c>
      <c r="BA74" s="500">
        <f>IF(未改造舰娘!BD70="","",未改造舰娘!BD70)</f>
        <v>28</v>
      </c>
      <c r="BB74" s="500">
        <f>IF(未改造舰娘!BE70="","",未改造舰娘!BE70)</f>
        <v>7</v>
      </c>
      <c r="BC74" s="498">
        <f>IF(未改造舰娘!BF70="","",未改造舰娘!BF70)</f>
        <v>0</v>
      </c>
      <c r="BD74" s="125" t="s">
        <v>1345</v>
      </c>
      <c r="BE74" s="506">
        <v>1.3888888888888888E-2</v>
      </c>
      <c r="BF74" s="306" t="str">
        <f>IF(未改造舰娘!$BQ70="","",未改造舰娘!$BQ70)</f>
        <v>2-1-F,2-2-EFGH,2-3-CDEGHJ,2-4-ABCDEGHIJL,2-5-ABDFGHIJKLMNO,2-6-ABDEFGIJKLM,3-1-BDFGHI,3-2-ABCDEG,3-3-ABCDEFGHJK,3-4-ABCDGHIJ,4-1-CDEFIJ,4-2-ABCDFGHIJ,4-3-ABCEFGH,4-4-ABCDEHIKL,5-1-ABCDEFGH,5-2-ABCDEFGHIJ,5-3-ABCEFGH,5-4-ABCDEGH,5-5-ABCDEFGHI</v>
      </c>
      <c r="BG74" s="306" t="str">
        <f>IF(未改造舰娘!$BR70="","",未改造舰娘!$BR70)</f>
        <v>极地奏鸣曲 Ex-1-ABCDEFGHIJK,Ex-1-1-CDFIJABDFGHI,Ex-1-2-ABCDEHIKLABDFGHI,Ex-2-ABCDEFGHIJKLMN,Ex-2-1-ACDEFGHIJDEFGH,Ex-2-2-ABCEFGHDEGHJK,Ex-2-3-ABDEFGHIABCDEGHIJL,Ex-4-ABCDEFGHJKMNOP,Ex-1-3-ABDFGHIJ,Ex-3-1-BFGHI,Ex-3-2-ABCDEGHJK,Ex-3-3-ACDHIJ,Ex-4-1-ABDEFGIJKLM；轰隆轰隆大作战 Ex-2-ABCEFGHJL,Ex-3-ADFGHJL,Ex-4-ABCDEFGHIM,Ex-7-ACDGHJL；扑火之蛾 Ex-2-ABCDEFGHIJKL,Ex-3-ABCDEFGHIJKLM,Ex-4-ABCDEFGHIJKLMN,Ex-7-ABCDEFGHIJKL,Ex-8-ABDEFHIJKLM,Ex-9-ABCDEFGHIJKLMN；未命名 Ex-1-ABCDEFHJKLM,Ex-2-ABCDEFGHIJNOβ,Ex-3-BCDEFGHIJKLMNOPRSβ,Ex-4-ABCDEIJKLMNOPQRTβ,Ex-7-ABCDEFHJKLM,Ex-8-ABCDEFGHIJNOβ,Ex-9-BCDEFGHJKLMNOPRSβ,Ex-10-ABCDEIJKLMNOPQRTβ；决战九段坂 Ex-1-NO,Ex-2-Q,Ex-7-NO,Ex-8-Q；中间岛战役 Ex-2-ABDEG,Ex-4-ABCDFGHK,Ex-5-A,Ex-6-ABDE,Ex-7-BDEG,Ex-8-ABCDEIJL,Ex-9-ABCDFGHK；两周年活动 妄想舰队歼灭作战-ABCD,地狱群岛攻略作战-ABCDFKM,中间岛战役-ACDFGK；莱特湾战役 Ex-2-ABCEFGHJL,Ex-3-ADFGHJL,Ex-4-ABCDEFHIM,Ex-7-AFGHJL；急速东方快车 Ex-1-ABCEFGHK,Ex-2-ABCDEFGHJKLMNO,Ex-3-ABCDEFGIJLMNOPR,Ex-4-ABCEFHIJKLMNOPQR；所罗门之晓 Ex-1-ABCDEFGHJKL,Ex-3-ABCDEFGHIJKMNOPQ,Ex-5-ABCDEFGHIJKLNPQR,Ex-6-ABCDEFGHJKL,Ex-8-ABCDEFGHIJKMNOPQ,Ex-10-ABCDEFGHIJKLNPQR；地狱群岛攻略作战 Ex-1-ACDEF,Ex-2-BCDEFI,Ex-3-ADEFGHI,Ex-4-ABCDEFGHIJKMN,Ex-5-ACDEF,Ex-6-BCDEFI,Ex-7-ABDFGHI,Ex-8-ABCDEFGHIJKMN；熔炉大混战 Ex-1-CDEFGHIJ,Ex-3-ABCDEFGHIJKL,Ex-5-ABCDEFGHIJKL,Ex-7-ABCDEFGHIJKLMN,Ex-8-ABCDEFGHIJ,Ex-10-ABCDEFGHIJKL,Ex-12-ABCDEFGHIJKL,Ex-14-ABCDEFGHIJKLMN</v>
      </c>
      <c r="BH74" s="306"/>
      <c r="BU74" s="304">
        <f>IFERROR(VLOOKUP(AL74,装备!$B:$C,2,0),0)</f>
        <v>2</v>
      </c>
      <c r="BV74" s="304">
        <f>IFERROR(VLOOKUP($AL74,装备!$B:$Q,5,0),0)</f>
        <v>0</v>
      </c>
      <c r="BW74" s="304">
        <f>IFERROR(VLOOKUP($AL74,装备!$B:$Q,6,0),0)</f>
        <v>2</v>
      </c>
      <c r="BX74" s="304">
        <f>IFERROR(VLOOKUP($AL74,装备!$B:$Q,7,0),0)</f>
        <v>0</v>
      </c>
      <c r="BY74" s="304">
        <f>IFERROR(VLOOKUP($AL74,装备!$B:$Q,8,0),0)</f>
        <v>0</v>
      </c>
      <c r="BZ74" s="304">
        <f>IFERROR(VLOOKUP($AL74,装备!$B:$Q,9,0),0)</f>
        <v>0</v>
      </c>
      <c r="CA74" s="304">
        <f>IFERROR(VLOOKUP($AL74,装备!$B:$Q,10,0),0)</f>
        <v>0</v>
      </c>
      <c r="CB74" s="304">
        <f>IFERROR(VLOOKUP($AL74,装备!$B:$Q,11,0),0)</f>
        <v>0</v>
      </c>
      <c r="CC74" s="304" t="str">
        <f>IFERROR(VLOOKUP($AL74,装备!$B:$Q,12,0),0)</f>
        <v>短</v>
      </c>
      <c r="CD74" s="304">
        <f>IFERROR(VLOOKUP($AL74,装备!$B:$Q,13,0),0)</f>
        <v>0</v>
      </c>
      <c r="CE74" s="304">
        <f>IFERROR(VLOOKUP($AL74,装备!$B:$Q,14,0),0)</f>
        <v>0</v>
      </c>
      <c r="CF74" s="304">
        <f>IFERROR(VLOOKUP($AL74,装备!$B:$Q,16,0),0)</f>
        <v>2</v>
      </c>
      <c r="CG74" s="304">
        <f>IFERROR(VLOOKUP($AL74,装备!$B:$Q,5,0),0)</f>
        <v>0</v>
      </c>
      <c r="CH74" s="304">
        <f>IFERROR(VLOOKUP(AM74,装备!$B:$C,2,0),0)</f>
        <v>0</v>
      </c>
      <c r="CI74" s="304">
        <f>IFERROR(VLOOKUP($AM74,装备!$B:$Q,5,0),0)</f>
        <v>0</v>
      </c>
      <c r="CJ74" s="304">
        <f>IFERROR(VLOOKUP($AM74,装备!$B:$Q,6,0),0)</f>
        <v>0</v>
      </c>
      <c r="CK74" s="304">
        <f>IFERROR(VLOOKUP($AM74,装备!$B:$Q,7,0),0)</f>
        <v>0</v>
      </c>
      <c r="CL74" s="304">
        <f>IFERROR(VLOOKUP($AM74,装备!$B:$Q,8,0),0)</f>
        <v>0</v>
      </c>
      <c r="CM74" s="304">
        <f>IFERROR(VLOOKUP($AM74,装备!$B:$Q,9,0),0)</f>
        <v>0</v>
      </c>
      <c r="CN74" s="304">
        <f>IFERROR(VLOOKUP($AM74,装备!$B:$Q,10,0),0)</f>
        <v>0</v>
      </c>
      <c r="CO74" s="304">
        <f>IFERROR(VLOOKUP($AM74,装备!$B:$Q,11,0),0)</f>
        <v>0</v>
      </c>
      <c r="CP74" s="304">
        <f>IFERROR(VLOOKUP($AM74,装备!$B:$Q,12,0),0)</f>
        <v>0</v>
      </c>
      <c r="CQ74" s="304">
        <f>IFERROR(VLOOKUP($AM74,装备!$B:$Q,13,0),0)</f>
        <v>0</v>
      </c>
      <c r="CR74" s="304">
        <f>IFERROR(VLOOKUP($AM74,装备!$B:$Q,14,0),0)</f>
        <v>0</v>
      </c>
      <c r="CS74" s="304">
        <f>IFERROR(VLOOKUP($AM74,装备!$B:$Q,16,0),0)</f>
        <v>0</v>
      </c>
      <c r="CT74" s="304">
        <f>IFERROR(VLOOKUP($AM74,装备!$B:$Q,5,0),0)</f>
        <v>0</v>
      </c>
      <c r="CU74" s="304">
        <f>IFERROR(VLOOKUP(AN74,装备!$B:$C,2,0),0)</f>
        <v>0</v>
      </c>
      <c r="CV74" s="304">
        <f>IFERROR(VLOOKUP($AN74,装备!$B:$Q,5,0),0)</f>
        <v>0</v>
      </c>
      <c r="CW74" s="304">
        <f>IFERROR(VLOOKUP($AN74,装备!$B:$Q,6,0),0)</f>
        <v>0</v>
      </c>
      <c r="CX74" s="304">
        <f>IFERROR(VLOOKUP($AN74,装备!$B:$Q,7,0),0)</f>
        <v>0</v>
      </c>
      <c r="CY74" s="304">
        <f>IFERROR(VLOOKUP($AN74,装备!$B:$Q,8,0),0)</f>
        <v>0</v>
      </c>
      <c r="CZ74" s="304">
        <f>IFERROR(VLOOKUP($AN74,装备!$B:$Q,9,0),0)</f>
        <v>0</v>
      </c>
      <c r="DA74" s="304">
        <f>IFERROR(VLOOKUP($AN74,装备!$B:$Q,10,0),0)</f>
        <v>0</v>
      </c>
      <c r="DB74" s="304">
        <f>IFERROR(VLOOKUP($AN74,装备!$B:$Q,11,0),0)</f>
        <v>0</v>
      </c>
      <c r="DC74" s="304">
        <f>IFERROR(VLOOKUP($AN74,装备!$B:$Q,12,0),0)</f>
        <v>0</v>
      </c>
      <c r="DD74" s="304">
        <f>IFERROR(VLOOKUP($AN74,装备!$B:$Q,13,0),0)</f>
        <v>0</v>
      </c>
      <c r="DE74" s="304">
        <f>IFERROR(VLOOKUP($AN74,装备!$B:$Q,14,0),0)</f>
        <v>0</v>
      </c>
      <c r="DF74" s="304">
        <f>IFERROR(VLOOKUP($AN74,装备!$B:$Q,16,0),0)</f>
        <v>0</v>
      </c>
      <c r="DG74" s="304">
        <f>IFERROR(VLOOKUP($AN74,装备!$B:$Q,5,0),0)</f>
        <v>0</v>
      </c>
      <c r="DH74" s="304">
        <f>IFERROR(VLOOKUP(AO74,装备!$B:$C,2,0),0)</f>
        <v>0</v>
      </c>
      <c r="DI74" s="304">
        <f>IFERROR(VLOOKUP($AO74,装备!$B:$Q,5,0),0)</f>
        <v>0</v>
      </c>
      <c r="DJ74" s="304">
        <f>IFERROR(VLOOKUP($AO74,装备!$B:$Q,6,0),0)</f>
        <v>0</v>
      </c>
      <c r="DK74" s="304">
        <f>IFERROR(VLOOKUP($AO74,装备!$B:$Q,7,0),0)</f>
        <v>0</v>
      </c>
      <c r="DL74" s="304">
        <f>IFERROR(VLOOKUP($AO74,装备!$B:$Q,8,0),0)</f>
        <v>0</v>
      </c>
      <c r="DM74" s="304">
        <f>IFERROR(VLOOKUP($AO74,装备!$B:$Q,9,0),0)</f>
        <v>0</v>
      </c>
      <c r="DN74" s="304">
        <f>IFERROR(VLOOKUP($AO74,装备!$B:$Q,10,0),0)</f>
        <v>0</v>
      </c>
      <c r="DO74" s="304">
        <f>IFERROR(VLOOKUP($AO74,装备!$B:$Q,11,0),0)</f>
        <v>0</v>
      </c>
      <c r="DP74" s="304">
        <f>IFERROR(VLOOKUP($AO74,装备!$B:$Q,12,0),0)</f>
        <v>0</v>
      </c>
      <c r="DQ74" s="304">
        <f>IFERROR(VLOOKUP($AO74,装备!$B:$Q,13,0),0)</f>
        <v>0</v>
      </c>
      <c r="DR74" s="304">
        <f>IFERROR(VLOOKUP($AO74,装备!$B:$Q,14,0),0)</f>
        <v>0</v>
      </c>
      <c r="DS74" s="304">
        <f>IFERROR(VLOOKUP($AO74,装备!$B:$Q,16,0),0)</f>
        <v>0</v>
      </c>
      <c r="DT74" s="304">
        <f>IFERROR(VLOOKUP($AO74,装备!$B:$Q,5,0),0)</f>
        <v>0</v>
      </c>
    </row>
    <row r="75" spans="1:124" hidden="1">
      <c r="A75" s="301">
        <f>未改造舰娘!$A71</f>
        <v>10007011</v>
      </c>
      <c r="B75" s="354" t="s">
        <v>223</v>
      </c>
      <c r="C75" s="323"/>
      <c r="D75" s="323">
        <f t="shared" si="1"/>
        <v>110</v>
      </c>
      <c r="E75" s="303">
        <f>未改造舰娘!$C71</f>
        <v>3</v>
      </c>
      <c r="F75" s="304" t="str">
        <f>未改造舰娘!$D71</f>
        <v>驱逐</v>
      </c>
      <c r="G75" s="304" t="str">
        <f>未改造舰娘!$E71</f>
        <v>小型</v>
      </c>
      <c r="H75" s="304" t="str">
        <f>未改造舰娘!$F71</f>
        <v>护卫舰</v>
      </c>
      <c r="I75" s="460">
        <f>未改造舰娘!$AR71</f>
        <v>2</v>
      </c>
      <c r="J75" s="304" t="str">
        <f>未改造舰娘!$G71</f>
        <v>日本</v>
      </c>
      <c r="K75" s="312">
        <f>未改造舰娘!$H71+(BV75+CI75+CV75+DI75)*$C$2</f>
        <v>15</v>
      </c>
      <c r="L75" s="304">
        <f>未改造舰娘!$I71</f>
        <v>1</v>
      </c>
      <c r="M75" s="304">
        <f>未改造舰娘!$J71</f>
        <v>1</v>
      </c>
      <c r="N75" s="518">
        <f>未改造舰娘!$K71</f>
        <v>2</v>
      </c>
      <c r="O75" s="304">
        <f>未改造舰娘!$L71+((CE75+CR75+DE75+DR75)*$C$2)</f>
        <v>13</v>
      </c>
      <c r="P75" s="304" t="str">
        <f>IF($C$2=1,(IF(ISERROR(FIND("超长",未改造舰娘!$M71&amp;CC75&amp;CP75&amp;DC75&amp;DP75,1)),IF(ISERROR(FIND("长",未改造舰娘!$M71&amp;CC75&amp;CP75&amp;DC75&amp;DP75,1)),IF(ISERROR(FIND("中",未改造舰娘!$M71&amp;CC75&amp;CP75&amp;DC75&amp;DP75,1)),IF(ISERROR(FIND("短",未改造舰娘!$M71&amp;CC75&amp;CP75&amp;DC75&amp;DP75,1)),IF(ISERROR(FIND("无",未改造舰娘!$M71&amp;CC75&amp;CP75&amp;DC75&amp;DP75,1)),0,"无"),"短"),"中"),"长"),"超长")),未改造舰娘!$M71)</f>
        <v>短</v>
      </c>
      <c r="Q75" s="303">
        <f>未改造舰娘!$N71</f>
        <v>38</v>
      </c>
      <c r="R75" s="304">
        <f>(未改造舰娘!$P71)+(未改造舰娘!$Q71)*$C$3+((BW75+CJ75+CW75+DJ75)*$C$2)</f>
        <v>31</v>
      </c>
      <c r="S75" s="304">
        <f>(未改造舰娘!$R71)+(未改造舰娘!$S71)*$C$3+((BY75+CL75+CY75+DL75)*$C$2)</f>
        <v>75</v>
      </c>
      <c r="T75" s="304">
        <f>(未改造舰娘!$T71)+(未改造舰娘!$U71)*$C$3+((BX75+CK75+CX75+DK75)*$C$2)</f>
        <v>22</v>
      </c>
      <c r="U75" s="304">
        <f>(未改造舰娘!$V71)+(未改造舰娘!$W71)*$C$3+((CG75+CT75+DG75+DT75)*$C$2)</f>
        <v>38</v>
      </c>
      <c r="V75" s="305">
        <f>INT((((未改造舰娘!$Y71)-(未改造舰娘!$X71))*(((IF(D75=0,C75,D75))-1)/99))+未改造舰娘!$X71)+((CB75+CO75+DB75+DO75)*$C$2)</f>
        <v>87</v>
      </c>
      <c r="W75" s="304">
        <f>INT((((未改造舰娘!$AA71)-(未改造舰娘!$Z71))*(((IF(D75=0,C75,D75))-1)/99))+未改造舰娘!$Z71)+((CD75+CQ75+DD75+DQ75)*$C$2)</f>
        <v>87</v>
      </c>
      <c r="X75" s="304">
        <f>INT((((未改造舰娘!$AC71)-(未改造舰娘!$AB71))*(((IF(D75=0,C75,D75))-1)/99))+未改造舰娘!$AB71)+((CA75+CN75+DA75+DN75)*$C$2)</f>
        <v>17</v>
      </c>
      <c r="Y75" s="303">
        <f>INT((((未改造舰娘!$AE71)-(未改造舰娘!$AD71))*(((IF(D75=0,C75,D75))-1)/99))+未改造舰娘!$AD71)+((BZ75+CM75+CZ75+DM75)*$C$2)</f>
        <v>49</v>
      </c>
      <c r="Z75" s="474" t="str">
        <f>IF(未改造舰娘!$AF71=0,"",未改造舰娘!$AF71)</f>
        <v/>
      </c>
      <c r="AA75" s="304" t="str">
        <f>IF(未改造舰娘!$AG71="","",未改造舰娘!$AG71)</f>
        <v/>
      </c>
      <c r="AB75" s="304" t="str">
        <f>IF(未改造舰娘!$AH71="","",未改造舰娘!$AH71)</f>
        <v/>
      </c>
      <c r="AC75" s="304" t="str">
        <f>IF(未改造舰娘!$AI71="","",未改造舰娘!$AI71)</f>
        <v/>
      </c>
      <c r="AD75" s="304">
        <f>IF(未改造舰娘!$AJ71="","",未改造舰娘!$AJ71)</f>
        <v>0</v>
      </c>
      <c r="AE75" s="305">
        <f>IF(未改造舰娘!$AK71="","",未改造舰娘!$AK71)</f>
        <v>30</v>
      </c>
      <c r="AF75" s="304">
        <f>IF(未改造舰娘!$AL71="","",未改造舰娘!$AL71)</f>
        <v>200</v>
      </c>
      <c r="AG75" s="304">
        <f>IF(未改造舰娘!$AM71="","",未改造舰娘!$AM71)</f>
        <v>500</v>
      </c>
      <c r="AH75" s="304">
        <f>IF(未改造舰娘!$AN71="","",未改造舰娘!$AN71)</f>
        <v>300</v>
      </c>
      <c r="AI75" s="304" t="str">
        <f>IF(未改造舰娘!$AO71="","",未改造舰娘!$AO71)</f>
        <v/>
      </c>
      <c r="AJ75" s="304" t="str">
        <f>IF(未改造舰娘!$AP71="","",未改造舰娘!$AP71)</f>
        <v>驱逐核心</v>
      </c>
      <c r="AK75" s="303">
        <f>IF(未改造舰娘!$AQ71="","",未改造舰娘!$AQ71)</f>
        <v>6</v>
      </c>
      <c r="AL75" s="306" t="str">
        <f>IF(未改造舰娘!$AS71="","",未改造舰娘!$AS71)</f>
        <v>J国12.7厘米连装炮</v>
      </c>
      <c r="AM75" s="306" t="str">
        <f>IF(未改造舰娘!$AT71="","",未改造舰娘!$AT71)</f>
        <v/>
      </c>
      <c r="AN75" s="306" t="str">
        <f>IF(未改造舰娘!$AU71="","",未改造舰娘!$AU71)</f>
        <v/>
      </c>
      <c r="AO75" s="306" t="str">
        <f>IF(未改造舰娘!$AV71="","",未改造舰娘!$AV71)</f>
        <v/>
      </c>
      <c r="AP75" s="307" t="str">
        <f>IF(未改造舰娘!$AW71="","",未改造舰娘!$AW71)</f>
        <v/>
      </c>
      <c r="AQ75" s="308" t="str">
        <f>IF(未改造舰娘!$AX71="","",未改造舰娘!$AX71)</f>
        <v/>
      </c>
      <c r="AR75" s="304">
        <f>IF(未改造舰娘!$AY71="","",未改造舰娘!$AY71)</f>
        <v>15</v>
      </c>
      <c r="AS75" s="304">
        <f>IF(未改造舰娘!$AZ71="","",未改造舰娘!$AZ71)</f>
        <v>20</v>
      </c>
      <c r="AT75" s="304">
        <f>IF(未改造舰娘!$BA71="","",未改造舰娘!$BA71)</f>
        <v>0.48</v>
      </c>
      <c r="AU75" s="304">
        <f>IF(未改造舰娘!$BB71="","",未改造舰娘!$BB71)</f>
        <v>0.9</v>
      </c>
      <c r="AV75" s="305">
        <f>IF((未改造舰娘!$BG71+未改造舰娘!$BK71*$C$4)=0,"",(未改造舰娘!$BG71+未改造舰娘!$BK71*$C$4))</f>
        <v>4</v>
      </c>
      <c r="AW75" s="304">
        <f>IF((未改造舰娘!$BH71+未改造舰娘!$BL71*$C$4)=0,"",(未改造舰娘!$BH71+未改造舰娘!$BL71*$C$4))</f>
        <v>9</v>
      </c>
      <c r="AX75" s="304">
        <f>IF((未改造舰娘!$BI71+未改造舰娘!$BM71*$C$4)=0,"",(未改造舰娘!$BI71+未改造舰娘!$BM71*$C$4))</f>
        <v>9</v>
      </c>
      <c r="AY75" s="303" t="str">
        <f>IF((未改造舰娘!$BJ71+未改造舰娘!$BN71*$C$4)=0,"",(未改造舰娘!$BJ71+未改造舰娘!$BN71*$C$4))</f>
        <v/>
      </c>
      <c r="AZ75" s="500">
        <f>IF(未改造舰娘!BC71="","",未改造舰娘!BC71)</f>
        <v>0</v>
      </c>
      <c r="BA75" s="500">
        <f>IF(未改造舰娘!BD71="","",未改造舰娘!BD71)</f>
        <v>28</v>
      </c>
      <c r="BB75" s="500">
        <f>IF(未改造舰娘!BE71="","",未改造舰娘!BE71)</f>
        <v>7</v>
      </c>
      <c r="BC75" s="498">
        <f>IF(未改造舰娘!BF71="","",未改造舰娘!BF71)</f>
        <v>0</v>
      </c>
      <c r="BD75" s="125" t="s">
        <v>1346</v>
      </c>
      <c r="BE75" s="506">
        <v>1.3888888888888888E-2</v>
      </c>
      <c r="BF75" s="306" t="str">
        <f>IF(未改造舰娘!$BQ71="","",未改造舰娘!$BQ71)</f>
        <v>2-1-F,2-2-EFGH,2-3-CDEGHJ,2-4-ABCDEGHIJL,2-5-ABDFGHIJKLMNO,2-6-ABDEFGIJKLM,3-1-BDFGHI,3-2-ABCDEG,3-3-ABCDEFGHJK,3-4-ABCDGHIJ,4-1-CDEFIJ,4-2-ABCDFGHIJ,4-3-ABCEFGH,4-4-ABCDEHIKL,5-1-ABCDEFGH,5-2-ABCDEFGHIJ,5-3-ABCEFGH,5-4-ABCDEGH,5-5-ABCDEFGHI</v>
      </c>
      <c r="BG75" s="306" t="str">
        <f>IF(未改造舰娘!$BR71="","",未改造舰娘!$BR71)</f>
        <v>极地奏鸣曲 Ex-1-1-CDEFIJABDFGHI,Ex-1-2-ABCDEHIKLABDFGHI,Ex-2-ABCDEFGHIJKLMN,Ex-2-1-ACDEFGHIJDEG,Ex-2-2-ABEFGHDEGHJK,Ex-2-3-ABDEFGHIABCDEGHIJL,Ex-3-ABCDEFGHIJKLMOPQ,Ex-4-ABCDEFGHJKMNOP,Ex-1-3-ABDFGHIJ,Ex-3-1-BFGHI,Ex-3-2-BCDEGHJK,Ex-3-3-ACDHIJ,Ex-4-1-ABDEFGIJKLM；轰隆轰隆大作战 Ex-1-ABCEFGHI,Ex-2-ABCEFGHJL,Ex-3-ADGHJL,Ex-4-ABCDEFGHIM,Ex-5-BDFGHIKLMOPQ,Ex-7-ADFGHJKL,Ex-9-BDFGHIKLMOPQ；扑火之蛾 Ex-1-ABCDEFGHIJ,Ex-2-ABCDEFGHIJKL,Ex-3-ABDEFGHIJKLM,Ex-4-ABCDEFGHIJKLMN,Ex-5-ABCDEFGHIJKLMN,Ex-6-ABCDEFHIJ,Ex-7-ABCDEFGHIJKL,Ex-8-ABDEFGHIJKM,Ex-9-ABCDEFGHIJKLMN,Ex-10-ACDEGHIJKLMN；未命名 Ex-1-ABCDEFHJKLM,Ex-2-ABCDEFGHIJNOβ,Ex-3-BCDEFGHIJKLMNOPRSβ,Ex-4-ABCDEIJKLMNOPQRTβ,Ex-7-ABCDEFHJKLM,Ex-8-ABCDEFGHIJNOβ,Ex-9-BCDEFGHIJKLMNOPRSβ,Ex-10-ABCDEIJKLMNOPQRTβ；决战九段坂 Ex-1-NO,Ex-2-Q,Ex-7-NO,Ex-8-Q；中间岛战役 Ex-1-BCDE,Ex-3-ABCDEFGJ,Ex-5-A,Ex-6-ABDE,Ex-7-BDEG,Ex-8-ABCDEIJL,Ex-10-A；两周年活动 妄想舰队歼灭作战-ABCD,地狱群岛攻略作战-ABCDFKM；莱特湾战役 Ex-1-ABCEFGHI,Ex-2-ABCEFGHJL,Ex-3-ADGHJL,Ex-4-ABCDFGHIM,Ex-5-BDFGHIKMOPQ,Ex-7-ADGHJL,Ex-9-BDFGHIKLMOPQ；急速东方快车 Ex-1-ABCEFGHK,Ex-2-ABCDEFGHJKLMNO,Ex-3-ABCDEFGIJLMNOPR,Ex-4-ABCEFHIJKLMNOPQR；所罗门之晓 Ex-1-ABCDEFGHJKL,Ex-3-ABCDEFGHIJKMNOPQ,Ex-5-ABCDEFGHIJKLNPQR,Ex-6-ABCDEFGHJKL；地狱群岛攻略作战 Ex-1-ACDEF,Ex-2-BCDEFI,Ex-3-ABDEFGHI,Ex-4-ABCDEFHIKMN,Ex-5-ACDEF,Ex-6-BCDEFI,Ex-7-ABDFGHI,Ex-8-ABCDEFGHJKMN；熔炉大混战 Ex-1-CDEFGHIJ,Ex-3-ABCDEFGHIJKL,Ex-5-ABCDEFGHIJKL,Ex-7-ABCDEFGHIJKLMN,Ex-8-ABCDEFGHIJ,Ex-10-ABCDEFGHJKL,Ex-12-ABCDEFGHIJKL,Ex-14-ABCDEFGHIJKLMN</v>
      </c>
      <c r="BH75" s="306"/>
      <c r="BU75" s="304">
        <f>IFERROR(VLOOKUP(AL75,装备!$B:$C,2,0),0)</f>
        <v>2</v>
      </c>
      <c r="BV75" s="304">
        <f>IFERROR(VLOOKUP($AL75,装备!$B:$Q,5,0),0)</f>
        <v>0</v>
      </c>
      <c r="BW75" s="304">
        <f>IFERROR(VLOOKUP($AL75,装备!$B:$Q,6,0),0)</f>
        <v>2</v>
      </c>
      <c r="BX75" s="304">
        <f>IFERROR(VLOOKUP($AL75,装备!$B:$Q,7,0),0)</f>
        <v>0</v>
      </c>
      <c r="BY75" s="304">
        <f>IFERROR(VLOOKUP($AL75,装备!$B:$Q,8,0),0)</f>
        <v>0</v>
      </c>
      <c r="BZ75" s="304">
        <f>IFERROR(VLOOKUP($AL75,装备!$B:$Q,9,0),0)</f>
        <v>0</v>
      </c>
      <c r="CA75" s="304">
        <f>IFERROR(VLOOKUP($AL75,装备!$B:$Q,10,0),0)</f>
        <v>0</v>
      </c>
      <c r="CB75" s="304">
        <f>IFERROR(VLOOKUP($AL75,装备!$B:$Q,11,0),0)</f>
        <v>0</v>
      </c>
      <c r="CC75" s="304" t="str">
        <f>IFERROR(VLOOKUP($AL75,装备!$B:$Q,12,0),0)</f>
        <v>短</v>
      </c>
      <c r="CD75" s="304">
        <f>IFERROR(VLOOKUP($AL75,装备!$B:$Q,13,0),0)</f>
        <v>0</v>
      </c>
      <c r="CE75" s="304">
        <f>IFERROR(VLOOKUP($AL75,装备!$B:$Q,14,0),0)</f>
        <v>0</v>
      </c>
      <c r="CF75" s="304">
        <f>IFERROR(VLOOKUP($AL75,装备!$B:$Q,16,0),0)</f>
        <v>2</v>
      </c>
      <c r="CG75" s="304">
        <f>IFERROR(VLOOKUP($AL75,装备!$B:$Q,5,0),0)</f>
        <v>0</v>
      </c>
      <c r="CH75" s="304">
        <f>IFERROR(VLOOKUP(AM75,装备!$B:$C,2,0),0)</f>
        <v>0</v>
      </c>
      <c r="CI75" s="304">
        <f>IFERROR(VLOOKUP($AM75,装备!$B:$Q,5,0),0)</f>
        <v>0</v>
      </c>
      <c r="CJ75" s="304">
        <f>IFERROR(VLOOKUP($AM75,装备!$B:$Q,6,0),0)</f>
        <v>0</v>
      </c>
      <c r="CK75" s="304">
        <f>IFERROR(VLOOKUP($AM75,装备!$B:$Q,7,0),0)</f>
        <v>0</v>
      </c>
      <c r="CL75" s="304">
        <f>IFERROR(VLOOKUP($AM75,装备!$B:$Q,8,0),0)</f>
        <v>0</v>
      </c>
      <c r="CM75" s="304">
        <f>IFERROR(VLOOKUP($AM75,装备!$B:$Q,9,0),0)</f>
        <v>0</v>
      </c>
      <c r="CN75" s="304">
        <f>IFERROR(VLOOKUP($AM75,装备!$B:$Q,10,0),0)</f>
        <v>0</v>
      </c>
      <c r="CO75" s="304">
        <f>IFERROR(VLOOKUP($AM75,装备!$B:$Q,11,0),0)</f>
        <v>0</v>
      </c>
      <c r="CP75" s="304">
        <f>IFERROR(VLOOKUP($AM75,装备!$B:$Q,12,0),0)</f>
        <v>0</v>
      </c>
      <c r="CQ75" s="304">
        <f>IFERROR(VLOOKUP($AM75,装备!$B:$Q,13,0),0)</f>
        <v>0</v>
      </c>
      <c r="CR75" s="304">
        <f>IFERROR(VLOOKUP($AM75,装备!$B:$Q,14,0),0)</f>
        <v>0</v>
      </c>
      <c r="CS75" s="304">
        <f>IFERROR(VLOOKUP($AM75,装备!$B:$Q,16,0),0)</f>
        <v>0</v>
      </c>
      <c r="CT75" s="304">
        <f>IFERROR(VLOOKUP($AM75,装备!$B:$Q,5,0),0)</f>
        <v>0</v>
      </c>
      <c r="CU75" s="304">
        <f>IFERROR(VLOOKUP(AN75,装备!$B:$C,2,0),0)</f>
        <v>0</v>
      </c>
      <c r="CV75" s="304">
        <f>IFERROR(VLOOKUP($AN75,装备!$B:$Q,5,0),0)</f>
        <v>0</v>
      </c>
      <c r="CW75" s="304">
        <f>IFERROR(VLOOKUP($AN75,装备!$B:$Q,6,0),0)</f>
        <v>0</v>
      </c>
      <c r="CX75" s="304">
        <f>IFERROR(VLOOKUP($AN75,装备!$B:$Q,7,0),0)</f>
        <v>0</v>
      </c>
      <c r="CY75" s="304">
        <f>IFERROR(VLOOKUP($AN75,装备!$B:$Q,8,0),0)</f>
        <v>0</v>
      </c>
      <c r="CZ75" s="304">
        <f>IFERROR(VLOOKUP($AN75,装备!$B:$Q,9,0),0)</f>
        <v>0</v>
      </c>
      <c r="DA75" s="304">
        <f>IFERROR(VLOOKUP($AN75,装备!$B:$Q,10,0),0)</f>
        <v>0</v>
      </c>
      <c r="DB75" s="304">
        <f>IFERROR(VLOOKUP($AN75,装备!$B:$Q,11,0),0)</f>
        <v>0</v>
      </c>
      <c r="DC75" s="304">
        <f>IFERROR(VLOOKUP($AN75,装备!$B:$Q,12,0),0)</f>
        <v>0</v>
      </c>
      <c r="DD75" s="304">
        <f>IFERROR(VLOOKUP($AN75,装备!$B:$Q,13,0),0)</f>
        <v>0</v>
      </c>
      <c r="DE75" s="304">
        <f>IFERROR(VLOOKUP($AN75,装备!$B:$Q,14,0),0)</f>
        <v>0</v>
      </c>
      <c r="DF75" s="304">
        <f>IFERROR(VLOOKUP($AN75,装备!$B:$Q,16,0),0)</f>
        <v>0</v>
      </c>
      <c r="DG75" s="304">
        <f>IFERROR(VLOOKUP($AN75,装备!$B:$Q,5,0),0)</f>
        <v>0</v>
      </c>
      <c r="DH75" s="304">
        <f>IFERROR(VLOOKUP(AO75,装备!$B:$C,2,0),0)</f>
        <v>0</v>
      </c>
      <c r="DI75" s="304">
        <f>IFERROR(VLOOKUP($AO75,装备!$B:$Q,5,0),0)</f>
        <v>0</v>
      </c>
      <c r="DJ75" s="304">
        <f>IFERROR(VLOOKUP($AO75,装备!$B:$Q,6,0),0)</f>
        <v>0</v>
      </c>
      <c r="DK75" s="304">
        <f>IFERROR(VLOOKUP($AO75,装备!$B:$Q,7,0),0)</f>
        <v>0</v>
      </c>
      <c r="DL75" s="304">
        <f>IFERROR(VLOOKUP($AO75,装备!$B:$Q,8,0),0)</f>
        <v>0</v>
      </c>
      <c r="DM75" s="304">
        <f>IFERROR(VLOOKUP($AO75,装备!$B:$Q,9,0),0)</f>
        <v>0</v>
      </c>
      <c r="DN75" s="304">
        <f>IFERROR(VLOOKUP($AO75,装备!$B:$Q,10,0),0)</f>
        <v>0</v>
      </c>
      <c r="DO75" s="304">
        <f>IFERROR(VLOOKUP($AO75,装备!$B:$Q,11,0),0)</f>
        <v>0</v>
      </c>
      <c r="DP75" s="304">
        <f>IFERROR(VLOOKUP($AO75,装备!$B:$Q,12,0),0)</f>
        <v>0</v>
      </c>
      <c r="DQ75" s="304">
        <f>IFERROR(VLOOKUP($AO75,装备!$B:$Q,13,0),0)</f>
        <v>0</v>
      </c>
      <c r="DR75" s="304">
        <f>IFERROR(VLOOKUP($AO75,装备!$B:$Q,14,0),0)</f>
        <v>0</v>
      </c>
      <c r="DS75" s="304">
        <f>IFERROR(VLOOKUP($AO75,装备!$B:$Q,16,0),0)</f>
        <v>0</v>
      </c>
      <c r="DT75" s="304">
        <f>IFERROR(VLOOKUP($AO75,装备!$B:$Q,5,0),0)</f>
        <v>0</v>
      </c>
    </row>
    <row r="76" spans="1:124" hidden="1">
      <c r="A76" s="301">
        <f>未改造舰娘!$A72</f>
        <v>10007111</v>
      </c>
      <c r="B76" s="354" t="s">
        <v>224</v>
      </c>
      <c r="C76" s="323"/>
      <c r="D76" s="323">
        <f t="shared" si="1"/>
        <v>110</v>
      </c>
      <c r="E76" s="303">
        <f>未改造舰娘!$C72</f>
        <v>3</v>
      </c>
      <c r="F76" s="304" t="str">
        <f>未改造舰娘!$D72</f>
        <v>驱逐</v>
      </c>
      <c r="G76" s="304" t="str">
        <f>未改造舰娘!$E72</f>
        <v>小型</v>
      </c>
      <c r="H76" s="304" t="str">
        <f>未改造舰娘!$F72</f>
        <v>护卫舰</v>
      </c>
      <c r="I76" s="460">
        <f>未改造舰娘!$AR72</f>
        <v>2</v>
      </c>
      <c r="J76" s="304" t="str">
        <f>未改造舰娘!$G72</f>
        <v>日本</v>
      </c>
      <c r="K76" s="312">
        <f>未改造舰娘!$H72+(BV76+CI76+CV76+DI76)*$C$2</f>
        <v>15</v>
      </c>
      <c r="L76" s="304">
        <f>未改造舰娘!$I72</f>
        <v>1</v>
      </c>
      <c r="M76" s="304">
        <f>未改造舰娘!$J72</f>
        <v>1</v>
      </c>
      <c r="N76" s="518">
        <f>未改造舰娘!$K72</f>
        <v>2</v>
      </c>
      <c r="O76" s="304">
        <f>未改造舰娘!$L72+((CE76+CR76+DE76+DR76)*$C$2)</f>
        <v>15</v>
      </c>
      <c r="P76" s="304" t="str">
        <f>IF($C$2=1,(IF(ISERROR(FIND("超长",未改造舰娘!$M72&amp;CC76&amp;CP76&amp;DC76&amp;DP76,1)),IF(ISERROR(FIND("长",未改造舰娘!$M72&amp;CC76&amp;CP76&amp;DC76&amp;DP76,1)),IF(ISERROR(FIND("中",未改造舰娘!$M72&amp;CC76&amp;CP76&amp;DC76&amp;DP76,1)),IF(ISERROR(FIND("短",未改造舰娘!$M72&amp;CC76&amp;CP76&amp;DC76&amp;DP76,1)),IF(ISERROR(FIND("无",未改造舰娘!$M72&amp;CC76&amp;CP76&amp;DC76&amp;DP76,1)),0,"无"),"短"),"中"),"长"),"超长")),未改造舰娘!$M72)</f>
        <v>短</v>
      </c>
      <c r="Q76" s="303">
        <f>未改造舰娘!$N72</f>
        <v>38</v>
      </c>
      <c r="R76" s="304">
        <f>(未改造舰娘!$P72)+(未改造舰娘!$Q72)*$C$3+((BW76+CJ76+CW76+DJ76)*$C$2)</f>
        <v>31</v>
      </c>
      <c r="S76" s="304">
        <f>(未改造舰娘!$R72)+(未改造舰娘!$S72)*$C$3+((BY76+CL76+CY76+DL76)*$C$2)</f>
        <v>75</v>
      </c>
      <c r="T76" s="304">
        <f>(未改造舰娘!$T72)+(未改造舰娘!$U72)*$C$3+((BX76+CK76+CX76+DK76)*$C$2)</f>
        <v>22</v>
      </c>
      <c r="U76" s="304">
        <f>(未改造舰娘!$V72)+(未改造舰娘!$W72)*$C$3+((CG76+CT76+DG76+DT76)*$C$2)</f>
        <v>38</v>
      </c>
      <c r="V76" s="305">
        <f>INT((((未改造舰娘!$Y72)-(未改造舰娘!$X72))*(((IF(D76=0,C76,D76))-1)/99))+未改造舰娘!$X72)+((CB76+CO76+DB76+DO76)*$C$2)</f>
        <v>87</v>
      </c>
      <c r="W76" s="304">
        <f>INT((((未改造舰娘!$AA72)-(未改造舰娘!$Z72))*(((IF(D76=0,C76,D76))-1)/99))+未改造舰娘!$Z72)+((CD76+CQ76+DD76+DQ76)*$C$2)</f>
        <v>87</v>
      </c>
      <c r="X76" s="304">
        <f>INT((((未改造舰娘!$AC72)-(未改造舰娘!$AB72))*(((IF(D76=0,C76,D76))-1)/99))+未改造舰娘!$AB72)+((CA76+CN76+DA76+DN76)*$C$2)</f>
        <v>17</v>
      </c>
      <c r="Y76" s="303">
        <f>INT((((未改造舰娘!$AE72)-(未改造舰娘!$AD72))*(((IF(D76=0,C76,D76))-1)/99))+未改造舰娘!$AD72)+((BZ76+CM76+CZ76+DM76)*$C$2)</f>
        <v>49</v>
      </c>
      <c r="Z76" s="474" t="str">
        <f>IF(未改造舰娘!$AF72=0,"",未改造舰娘!$AF72)</f>
        <v/>
      </c>
      <c r="AA76" s="304" t="str">
        <f>IF(未改造舰娘!$AG72="","",未改造舰娘!$AG72)</f>
        <v/>
      </c>
      <c r="AB76" s="304" t="str">
        <f>IF(未改造舰娘!$AH72="","",未改造舰娘!$AH72)</f>
        <v/>
      </c>
      <c r="AC76" s="304" t="str">
        <f>IF(未改造舰娘!$AI72="","",未改造舰娘!$AI72)</f>
        <v/>
      </c>
      <c r="AD76" s="304">
        <f>IF(未改造舰娘!$AJ72="","",未改造舰娘!$AJ72)</f>
        <v>0</v>
      </c>
      <c r="AE76" s="305">
        <f>IF(未改造舰娘!$AK72="","",未改造舰娘!$AK72)</f>
        <v>34</v>
      </c>
      <c r="AF76" s="304">
        <f>IF(未改造舰娘!$AL72="","",未改造舰娘!$AL72)</f>
        <v>400</v>
      </c>
      <c r="AG76" s="304">
        <f>IF(未改造舰娘!$AM72="","",未改造舰娘!$AM72)</f>
        <v>400</v>
      </c>
      <c r="AH76" s="304">
        <f>IF(未改造舰娘!$AN72="","",未改造舰娘!$AN72)</f>
        <v>400</v>
      </c>
      <c r="AI76" s="304" t="str">
        <f>IF(未改造舰娘!$AO72="","",未改造舰娘!$AO72)</f>
        <v/>
      </c>
      <c r="AJ76" s="304" t="str">
        <f>IF(未改造舰娘!$AP72="","",未改造舰娘!$AP72)</f>
        <v>驱逐核心</v>
      </c>
      <c r="AK76" s="303">
        <f>IF(未改造舰娘!$AQ72="","",未改造舰娘!$AQ72)</f>
        <v>5</v>
      </c>
      <c r="AL76" s="306" t="str">
        <f>IF(未改造舰娘!$AS72="","",未改造舰娘!$AS72)</f>
        <v>J国12.7厘米连装炮</v>
      </c>
      <c r="AM76" s="306" t="str">
        <f>IF(未改造舰娘!$AT72="","",未改造舰娘!$AT72)</f>
        <v/>
      </c>
      <c r="AN76" s="306" t="str">
        <f>IF(未改造舰娘!$AU72="","",未改造舰娘!$AU72)</f>
        <v/>
      </c>
      <c r="AO76" s="306" t="str">
        <f>IF(未改造舰娘!$AV72="","",未改造舰娘!$AV72)</f>
        <v/>
      </c>
      <c r="AP76" s="307" t="str">
        <f>IF(未改造舰娘!$AW72="","",未改造舰娘!$AW72)</f>
        <v/>
      </c>
      <c r="AQ76" s="308" t="str">
        <f>IF(未改造舰娘!$AX72="","",未改造舰娘!$AX72)</f>
        <v/>
      </c>
      <c r="AR76" s="304">
        <f>IF(未改造舰娘!$AY72="","",未改造舰娘!$AY72)</f>
        <v>15</v>
      </c>
      <c r="AS76" s="304">
        <f>IF(未改造舰娘!$AZ72="","",未改造舰娘!$AZ72)</f>
        <v>20</v>
      </c>
      <c r="AT76" s="304">
        <f>IF(未改造舰娘!$BA72="","",未改造舰娘!$BA72)</f>
        <v>0.48</v>
      </c>
      <c r="AU76" s="304">
        <f>IF(未改造舰娘!$BB72="","",未改造舰娘!$BB72)</f>
        <v>0.9</v>
      </c>
      <c r="AV76" s="305">
        <f>IF((未改造舰娘!$BG72+未改造舰娘!$BK72*$C$4)=0,"",(未改造舰娘!$BG72+未改造舰娘!$BK72*$C$4))</f>
        <v>4</v>
      </c>
      <c r="AW76" s="304">
        <f>IF((未改造舰娘!$BH72+未改造舰娘!$BL72*$C$4)=0,"",(未改造舰娘!$BH72+未改造舰娘!$BL72*$C$4))</f>
        <v>9</v>
      </c>
      <c r="AX76" s="304">
        <f>IF((未改造舰娘!$BI72+未改造舰娘!$BM72*$C$4)=0,"",(未改造舰娘!$BI72+未改造舰娘!$BM72*$C$4))</f>
        <v>9</v>
      </c>
      <c r="AY76" s="303" t="str">
        <f>IF((未改造舰娘!$BJ72+未改造舰娘!$BN72*$C$4)=0,"",(未改造舰娘!$BJ72+未改造舰娘!$BN72*$C$4))</f>
        <v/>
      </c>
      <c r="AZ76" s="500">
        <f>IF(未改造舰娘!BC72="","",未改造舰娘!BC72)</f>
        <v>0</v>
      </c>
      <c r="BA76" s="500">
        <f>IF(未改造舰娘!BD72="","",未改造舰娘!BD72)</f>
        <v>28</v>
      </c>
      <c r="BB76" s="500">
        <f>IF(未改造舰娘!BE72="","",未改造舰娘!BE72)</f>
        <v>7</v>
      </c>
      <c r="BC76" s="498">
        <f>IF(未改造舰娘!BF72="","",未改造舰娘!BF72)</f>
        <v>0</v>
      </c>
      <c r="BD76" s="125" t="s">
        <v>1347</v>
      </c>
      <c r="BE76" s="506">
        <v>1.3888888888888888E-2</v>
      </c>
      <c r="BF76" s="306" t="str">
        <f>IF(未改造舰娘!$BQ72="","",未改造舰娘!$BQ72)</f>
        <v>2-1-F,2-2-EFGH,2-3-CDEGHJ,2-4-ABCDEGHIJL,2-5-ABDFGHIJKLMNO,2-6-ABDEFGIJKLM,3-1-BDFGHI,3-2-ABCDEG,3-3-ABCDEFGHJK,3-4-ABCDGHIJ,4-1-CDEFIJ,4-2-ABCDFGHIJ,4-3-ABCEFGH,4-4-ABCDEHIKL,5-1-ABCDEFGH,5-2-ABCDEFGHIJ,5-3-ABCEFGH,5-4-ABCDEGH,5-5-ABCDEFGHI</v>
      </c>
      <c r="BG76" s="306" t="str">
        <f>IF(未改造舰娘!$BR72="","",未改造舰娘!$BR72)</f>
        <v>极地奏鸣曲 Ex-1-ABCDEFGHIJK,Ex-1-1-CDEFIJABDFGHI,Ex-1-2-ABCDEHIKLABDFGHI,Ex-2-ABCDEFGHIJKLMN,Ex-2-1-ABDEFGHJDEGH,Ex-2-2-ABCEFGHDEGHJK,Ex-2-3-ABDEFGHIABCDEGHIJL,Ex-3-ABCDEFGHIJKLMOPQ,Ex-1-3-ABDFGHIJ,Ex-3-1-BFGHI,Ex-3-2-ABCDEFGHJK,Ex-3-3-ACDGHIJ,Ex-4-1-ABDEFGIJKLM；轰隆轰隆大作战 Ex-1-ABCEFGHI,Ex-2-ABCEFGHJL,Ex-3-ADGHJKL,Ex-7-ADGHJL,Ex-8-ABCDEFGHILM；扑火之蛾 Ex-1-ABCDEFGHIJ,Ex-2-ABCDEFGHIJKL,Ex-3-ABCDEFGHIJKLM,Ex-6-ABCDEFGHIJ,Ex-7-ABCDEFGHIJKL,Ex-8-ABCDEFHIJKM；未命名 Ex-1-ABCDEFHJKLM,Ex-2-ABCDEFGHIJNOβ,Ex-3-BCDEFGHJKLMNOPRSβ,Ex-4-ABCDEIJKLMNOPQRTβ,Ex-7-ABCDEFHJKLM,Ex-8-ABCDEFGHIJNOβ,Ex-9-BCDEFGHJKLMNOPRSβ,Ex-10-ABCDEJKLMOPQRTβ；决战九段坂 Ex-1-NO,Ex-2-Q,Ex-7-NO,Ex-8-Q；中间岛战役 Ex-2-ABDEG,Ex-4-ABCDFGHK,Ex-5-A,Ex-6-ABDE,Ex-7-BDEG,Ex-8-ABCDEJL,Ex-9-ABCDFGHK；两周年活动 妄想舰队歼灭作战-ABCD,地狱群岛攻略作战-ABCDFKM,中间岛战役-ACDFGK；莱特湾战役 Ex-1-ABCEFGHI,Ex-2-ABCEFGHL,Ex-3-ADGHJL,Ex-7-ADGHJL,Ex-8-ABCDFGHIM；急速东方快车 Ex-1-ABCEFGHK,Ex-2-ABCDEFGHJKLMNO,Ex-3-ABCDEFGIJLMNOPR,Ex-4-ABCEFHIJKLMNOPQR；所罗门之晓 Ex-1-ABCDEFGHJKL,Ex-3-ABCDEFGHIJKMNOPQ,Ex-5-ABCDEFGHIJKLNPQR,Ex-6-ABCDEFGHJKL；地狱群岛攻略作战 Ex-1-ACDEF,Ex-2-BCDEFI,Ex-3-ABDFGHI,Ex-4-ABCDEFHKMN,Ex-5-ACDE,Ex-6-BCEI,Ex-7-ABDEFGHI,Ex-8-ABCDEFGHKMN；熔炉大混战 Ex-1-CDEFGHIJ,Ex-3-ABCDEFGHIJKL,Ex-5-ABCDEFGHIJKL,Ex-7-ABCDEFGHIJKLMN,Ex-8-ABCDEFGHIJ,Ex-10-ABCDEFGHIKL,Ex-12-ABCDEFGHIJKL,Ex-14-ABCDEFGHIJKLMN</v>
      </c>
      <c r="BH76" s="306"/>
      <c r="BU76" s="304">
        <f>IFERROR(VLOOKUP(AL76,装备!$B:$C,2,0),0)</f>
        <v>2</v>
      </c>
      <c r="BV76" s="304">
        <f>IFERROR(VLOOKUP($AL76,装备!$B:$Q,5,0),0)</f>
        <v>0</v>
      </c>
      <c r="BW76" s="304">
        <f>IFERROR(VLOOKUP($AL76,装备!$B:$Q,6,0),0)</f>
        <v>2</v>
      </c>
      <c r="BX76" s="304">
        <f>IFERROR(VLOOKUP($AL76,装备!$B:$Q,7,0),0)</f>
        <v>0</v>
      </c>
      <c r="BY76" s="304">
        <f>IFERROR(VLOOKUP($AL76,装备!$B:$Q,8,0),0)</f>
        <v>0</v>
      </c>
      <c r="BZ76" s="304">
        <f>IFERROR(VLOOKUP($AL76,装备!$B:$Q,9,0),0)</f>
        <v>0</v>
      </c>
      <c r="CA76" s="304">
        <f>IFERROR(VLOOKUP($AL76,装备!$B:$Q,10,0),0)</f>
        <v>0</v>
      </c>
      <c r="CB76" s="304">
        <f>IFERROR(VLOOKUP($AL76,装备!$B:$Q,11,0),0)</f>
        <v>0</v>
      </c>
      <c r="CC76" s="304" t="str">
        <f>IFERROR(VLOOKUP($AL76,装备!$B:$Q,12,0),0)</f>
        <v>短</v>
      </c>
      <c r="CD76" s="304">
        <f>IFERROR(VLOOKUP($AL76,装备!$B:$Q,13,0),0)</f>
        <v>0</v>
      </c>
      <c r="CE76" s="304">
        <f>IFERROR(VLOOKUP($AL76,装备!$B:$Q,14,0),0)</f>
        <v>0</v>
      </c>
      <c r="CF76" s="304">
        <f>IFERROR(VLOOKUP($AL76,装备!$B:$Q,16,0),0)</f>
        <v>2</v>
      </c>
      <c r="CG76" s="304">
        <f>IFERROR(VLOOKUP($AL76,装备!$B:$Q,5,0),0)</f>
        <v>0</v>
      </c>
      <c r="CH76" s="304">
        <f>IFERROR(VLOOKUP(AM76,装备!$B:$C,2,0),0)</f>
        <v>0</v>
      </c>
      <c r="CI76" s="304">
        <f>IFERROR(VLOOKUP($AM76,装备!$B:$Q,5,0),0)</f>
        <v>0</v>
      </c>
      <c r="CJ76" s="304">
        <f>IFERROR(VLOOKUP($AM76,装备!$B:$Q,6,0),0)</f>
        <v>0</v>
      </c>
      <c r="CK76" s="304">
        <f>IFERROR(VLOOKUP($AM76,装备!$B:$Q,7,0),0)</f>
        <v>0</v>
      </c>
      <c r="CL76" s="304">
        <f>IFERROR(VLOOKUP($AM76,装备!$B:$Q,8,0),0)</f>
        <v>0</v>
      </c>
      <c r="CM76" s="304">
        <f>IFERROR(VLOOKUP($AM76,装备!$B:$Q,9,0),0)</f>
        <v>0</v>
      </c>
      <c r="CN76" s="304">
        <f>IFERROR(VLOOKUP($AM76,装备!$B:$Q,10,0),0)</f>
        <v>0</v>
      </c>
      <c r="CO76" s="304">
        <f>IFERROR(VLOOKUP($AM76,装备!$B:$Q,11,0),0)</f>
        <v>0</v>
      </c>
      <c r="CP76" s="304">
        <f>IFERROR(VLOOKUP($AM76,装备!$B:$Q,12,0),0)</f>
        <v>0</v>
      </c>
      <c r="CQ76" s="304">
        <f>IFERROR(VLOOKUP($AM76,装备!$B:$Q,13,0),0)</f>
        <v>0</v>
      </c>
      <c r="CR76" s="304">
        <f>IFERROR(VLOOKUP($AM76,装备!$B:$Q,14,0),0)</f>
        <v>0</v>
      </c>
      <c r="CS76" s="304">
        <f>IFERROR(VLOOKUP($AM76,装备!$B:$Q,16,0),0)</f>
        <v>0</v>
      </c>
      <c r="CT76" s="304">
        <f>IFERROR(VLOOKUP($AM76,装备!$B:$Q,5,0),0)</f>
        <v>0</v>
      </c>
      <c r="CU76" s="304">
        <f>IFERROR(VLOOKUP(AN76,装备!$B:$C,2,0),0)</f>
        <v>0</v>
      </c>
      <c r="CV76" s="304">
        <f>IFERROR(VLOOKUP($AN76,装备!$B:$Q,5,0),0)</f>
        <v>0</v>
      </c>
      <c r="CW76" s="304">
        <f>IFERROR(VLOOKUP($AN76,装备!$B:$Q,6,0),0)</f>
        <v>0</v>
      </c>
      <c r="CX76" s="304">
        <f>IFERROR(VLOOKUP($AN76,装备!$B:$Q,7,0),0)</f>
        <v>0</v>
      </c>
      <c r="CY76" s="304">
        <f>IFERROR(VLOOKUP($AN76,装备!$B:$Q,8,0),0)</f>
        <v>0</v>
      </c>
      <c r="CZ76" s="304">
        <f>IFERROR(VLOOKUP($AN76,装备!$B:$Q,9,0),0)</f>
        <v>0</v>
      </c>
      <c r="DA76" s="304">
        <f>IFERROR(VLOOKUP($AN76,装备!$B:$Q,10,0),0)</f>
        <v>0</v>
      </c>
      <c r="DB76" s="304">
        <f>IFERROR(VLOOKUP($AN76,装备!$B:$Q,11,0),0)</f>
        <v>0</v>
      </c>
      <c r="DC76" s="304">
        <f>IFERROR(VLOOKUP($AN76,装备!$B:$Q,12,0),0)</f>
        <v>0</v>
      </c>
      <c r="DD76" s="304">
        <f>IFERROR(VLOOKUP($AN76,装备!$B:$Q,13,0),0)</f>
        <v>0</v>
      </c>
      <c r="DE76" s="304">
        <f>IFERROR(VLOOKUP($AN76,装备!$B:$Q,14,0),0)</f>
        <v>0</v>
      </c>
      <c r="DF76" s="304">
        <f>IFERROR(VLOOKUP($AN76,装备!$B:$Q,16,0),0)</f>
        <v>0</v>
      </c>
      <c r="DG76" s="304">
        <f>IFERROR(VLOOKUP($AN76,装备!$B:$Q,5,0),0)</f>
        <v>0</v>
      </c>
      <c r="DH76" s="304">
        <f>IFERROR(VLOOKUP(AO76,装备!$B:$C,2,0),0)</f>
        <v>0</v>
      </c>
      <c r="DI76" s="304">
        <f>IFERROR(VLOOKUP($AO76,装备!$B:$Q,5,0),0)</f>
        <v>0</v>
      </c>
      <c r="DJ76" s="304">
        <f>IFERROR(VLOOKUP($AO76,装备!$B:$Q,6,0),0)</f>
        <v>0</v>
      </c>
      <c r="DK76" s="304">
        <f>IFERROR(VLOOKUP($AO76,装备!$B:$Q,7,0),0)</f>
        <v>0</v>
      </c>
      <c r="DL76" s="304">
        <f>IFERROR(VLOOKUP($AO76,装备!$B:$Q,8,0),0)</f>
        <v>0</v>
      </c>
      <c r="DM76" s="304">
        <f>IFERROR(VLOOKUP($AO76,装备!$B:$Q,9,0),0)</f>
        <v>0</v>
      </c>
      <c r="DN76" s="304">
        <f>IFERROR(VLOOKUP($AO76,装备!$B:$Q,10,0),0)</f>
        <v>0</v>
      </c>
      <c r="DO76" s="304">
        <f>IFERROR(VLOOKUP($AO76,装备!$B:$Q,11,0),0)</f>
        <v>0</v>
      </c>
      <c r="DP76" s="304">
        <f>IFERROR(VLOOKUP($AO76,装备!$B:$Q,12,0),0)</f>
        <v>0</v>
      </c>
      <c r="DQ76" s="304">
        <f>IFERROR(VLOOKUP($AO76,装备!$B:$Q,13,0),0)</f>
        <v>0</v>
      </c>
      <c r="DR76" s="304">
        <f>IFERROR(VLOOKUP($AO76,装备!$B:$Q,14,0),0)</f>
        <v>0</v>
      </c>
      <c r="DS76" s="304">
        <f>IFERROR(VLOOKUP($AO76,装备!$B:$Q,16,0),0)</f>
        <v>0</v>
      </c>
      <c r="DT76" s="304">
        <f>IFERROR(VLOOKUP($AO76,装备!$B:$Q,5,0),0)</f>
        <v>0</v>
      </c>
    </row>
    <row r="77" spans="1:124" hidden="1">
      <c r="A77" s="301">
        <f>未改造舰娘!$A73</f>
        <v>10007211</v>
      </c>
      <c r="B77" s="354" t="s">
        <v>604</v>
      </c>
      <c r="C77" s="323"/>
      <c r="D77" s="323">
        <f t="shared" si="1"/>
        <v>110</v>
      </c>
      <c r="E77" s="303">
        <f>未改造舰娘!$C73</f>
        <v>2</v>
      </c>
      <c r="F77" s="304" t="str">
        <f>未改造舰娘!$D73</f>
        <v>驱逐</v>
      </c>
      <c r="G77" s="304" t="str">
        <f>未改造舰娘!$E73</f>
        <v>小型</v>
      </c>
      <c r="H77" s="304" t="str">
        <f>未改造舰娘!$F73</f>
        <v>护卫舰</v>
      </c>
      <c r="I77" s="460">
        <f>未改造舰娘!$AR73</f>
        <v>2</v>
      </c>
      <c r="J77" s="304" t="str">
        <f>未改造舰娘!$G73</f>
        <v>日本</v>
      </c>
      <c r="K77" s="312">
        <f>未改造舰娘!$H73+(BV77+CI77+CV77+DI77)*$C$2</f>
        <v>15</v>
      </c>
      <c r="L77" s="304">
        <f>未改造舰娘!$I73</f>
        <v>1</v>
      </c>
      <c r="M77" s="304">
        <f>未改造舰娘!$J73</f>
        <v>1</v>
      </c>
      <c r="N77" s="518">
        <f>未改造舰娘!$K73</f>
        <v>2</v>
      </c>
      <c r="O77" s="304">
        <f>未改造舰娘!$L73+((CE77+CR77+DE77+DR77)*$C$2)</f>
        <v>9</v>
      </c>
      <c r="P77" s="304" t="str">
        <f>IF($C$2=1,(IF(ISERROR(FIND("超长",未改造舰娘!$M73&amp;CC77&amp;CP77&amp;DC77&amp;DP77,1)),IF(ISERROR(FIND("长",未改造舰娘!$M73&amp;CC77&amp;CP77&amp;DC77&amp;DP77,1)),IF(ISERROR(FIND("中",未改造舰娘!$M73&amp;CC77&amp;CP77&amp;DC77&amp;DP77,1)),IF(ISERROR(FIND("短",未改造舰娘!$M73&amp;CC77&amp;CP77&amp;DC77&amp;DP77,1)),IF(ISERROR(FIND("无",未改造舰娘!$M73&amp;CC77&amp;CP77&amp;DC77&amp;DP77,1)),0,"无"),"短"),"中"),"长"),"超长")),未改造舰娘!$M73)</f>
        <v>短</v>
      </c>
      <c r="Q77" s="303">
        <f>未改造舰娘!$N73</f>
        <v>38</v>
      </c>
      <c r="R77" s="304">
        <f>(未改造舰娘!$P73)+(未改造舰娘!$Q73)*$C$3+((BW77+CJ77+CW77+DJ77)*$C$2)</f>
        <v>31</v>
      </c>
      <c r="S77" s="304">
        <f>(未改造舰娘!$R73)+(未改造舰娘!$S73)*$C$3+((BY77+CL77+CY77+DL77)*$C$2)</f>
        <v>75</v>
      </c>
      <c r="T77" s="304">
        <f>(未改造舰娘!$T73)+(未改造舰娘!$U73)*$C$3+((BX77+CK77+CX77+DK77)*$C$2)</f>
        <v>22</v>
      </c>
      <c r="U77" s="304">
        <f>(未改造舰娘!$V73)+(未改造舰娘!$W73)*$C$3+((CG77+CT77+DG77+DT77)*$C$2)</f>
        <v>40</v>
      </c>
      <c r="V77" s="305">
        <f>INT((((未改造舰娘!$Y73)-(未改造舰娘!$X73))*(((IF(D77=0,C77,D77))-1)/99))+未改造舰娘!$X73)+((CB77+CO77+DB77+DO77)*$C$2)</f>
        <v>87</v>
      </c>
      <c r="W77" s="304">
        <f>INT((((未改造舰娘!$AA73)-(未改造舰娘!$Z73))*(((IF(D77=0,C77,D77))-1)/99))+未改造舰娘!$Z73)+((CD77+CQ77+DD77+DQ77)*$C$2)</f>
        <v>87</v>
      </c>
      <c r="X77" s="304">
        <f>INT((((未改造舰娘!$AC73)-(未改造舰娘!$AB73))*(((IF(D77=0,C77,D77))-1)/99))+未改造舰娘!$AB73)+((CA77+CN77+DA77+DN77)*$C$2)</f>
        <v>17</v>
      </c>
      <c r="Y77" s="303">
        <f>INT((((未改造舰娘!$AE73)-(未改造舰娘!$AD73))*(((IF(D77=0,C77,D77))-1)/99))+未改造舰娘!$AD73)+((BZ77+CM77+CZ77+DM77)*$C$2)</f>
        <v>49</v>
      </c>
      <c r="Z77" s="474" t="str">
        <f>IF(未改造舰娘!$AF73=0,"",未改造舰娘!$AF73)</f>
        <v/>
      </c>
      <c r="AA77" s="304" t="str">
        <f>IF(未改造舰娘!$AG73="","",未改造舰娘!$AG73)</f>
        <v/>
      </c>
      <c r="AB77" s="304" t="str">
        <f>IF(未改造舰娘!$AH73="","",未改造舰娘!$AH73)</f>
        <v/>
      </c>
      <c r="AC77" s="304" t="str">
        <f>IF(未改造舰娘!$AI73="","",未改造舰娘!$AI73)</f>
        <v/>
      </c>
      <c r="AD77" s="304">
        <f>IF(未改造舰娘!$AJ73="","",未改造舰娘!$AJ73)</f>
        <v>0</v>
      </c>
      <c r="AE77" s="305">
        <f>IF(未改造舰娘!$AK73="","",未改造舰娘!$AK73)</f>
        <v>42</v>
      </c>
      <c r="AF77" s="304">
        <f>IF(未改造舰娘!$AL73="","",未改造舰娘!$AL73)</f>
        <v>300</v>
      </c>
      <c r="AG77" s="304">
        <f>IF(未改造舰娘!$AM73="","",未改造舰娘!$AM73)</f>
        <v>300</v>
      </c>
      <c r="AH77" s="304">
        <f>IF(未改造舰娘!$AN73="","",未改造舰娘!$AN73)</f>
        <v>800</v>
      </c>
      <c r="AI77" s="304" t="str">
        <f>IF(未改造舰娘!$AO73="","",未改造舰娘!$AO73)</f>
        <v/>
      </c>
      <c r="AJ77" s="304" t="str">
        <f>IF(未改造舰娘!$AP73="","",未改造舰娘!$AP73)</f>
        <v>驱逐核心</v>
      </c>
      <c r="AK77" s="303">
        <f>IF(未改造舰娘!$AQ73="","",未改造舰娘!$AQ73)</f>
        <v>12</v>
      </c>
      <c r="AL77" s="306" t="str">
        <f>IF(未改造舰娘!$AS73="","",未改造舰娘!$AS73)</f>
        <v>J国12.7厘米连装炮</v>
      </c>
      <c r="AM77" s="306" t="str">
        <f>IF(未改造舰娘!$AT73="","",未改造舰娘!$AT73)</f>
        <v>61厘米三连装鱼雷</v>
      </c>
      <c r="AN77" s="306" t="str">
        <f>IF(未改造舰娘!$AU73="","",未改造舰娘!$AU73)</f>
        <v/>
      </c>
      <c r="AO77" s="306" t="str">
        <f>IF(未改造舰娘!$AV73="","",未改造舰娘!$AV73)</f>
        <v/>
      </c>
      <c r="AP77" s="307" t="str">
        <f>IF(未改造舰娘!$AW73="","",未改造舰娘!$AW73)</f>
        <v/>
      </c>
      <c r="AQ77" s="308" t="str">
        <f>IF(未改造舰娘!$AX73="","",未改造舰娘!$AX73)</f>
        <v/>
      </c>
      <c r="AR77" s="304">
        <f>IF(未改造舰娘!$AY73="","",未改造舰娘!$AY73)</f>
        <v>15</v>
      </c>
      <c r="AS77" s="304">
        <f>IF(未改造舰娘!$AZ73="","",未改造舰娘!$AZ73)</f>
        <v>20</v>
      </c>
      <c r="AT77" s="304">
        <f>IF(未改造舰娘!$BA73="","",未改造舰娘!$BA73)</f>
        <v>0.48</v>
      </c>
      <c r="AU77" s="304">
        <f>IF(未改造舰娘!$BB73="","",未改造舰娘!$BB73)</f>
        <v>0.9</v>
      </c>
      <c r="AV77" s="305">
        <f>IF((未改造舰娘!$BG73+未改造舰娘!$BK73*$C$4)=0,"",(未改造舰娘!$BG73+未改造舰娘!$BK73*$C$4))</f>
        <v>3</v>
      </c>
      <c r="AW77" s="304">
        <f>IF((未改造舰娘!$BH73+未改造舰娘!$BL73*$C$4)=0,"",(未改造舰娘!$BH73+未改造舰娘!$BL73*$C$4))</f>
        <v>7</v>
      </c>
      <c r="AX77" s="304">
        <f>IF((未改造舰娘!$BI73+未改造舰娘!$BM73*$C$4)=0,"",(未改造舰娘!$BI73+未改造舰娘!$BM73*$C$4))</f>
        <v>8</v>
      </c>
      <c r="AY77" s="303" t="str">
        <f>IF((未改造舰娘!$BJ73+未改造舰娘!$BN73*$C$4)=0,"",(未改造舰娘!$BJ73+未改造舰娘!$BN73*$C$4))</f>
        <v/>
      </c>
      <c r="AZ77" s="500">
        <f>IF(未改造舰娘!BC73="","",未改造舰娘!BC73)</f>
        <v>0</v>
      </c>
      <c r="BA77" s="500">
        <f>IF(未改造舰娘!BD73="","",未改造舰娘!BD73)</f>
        <v>28</v>
      </c>
      <c r="BB77" s="500">
        <f>IF(未改造舰娘!BE73="","",未改造舰娘!BE73)</f>
        <v>7</v>
      </c>
      <c r="BC77" s="498">
        <f>IF(未改造舰娘!BF73="","",未改造舰娘!BF73)</f>
        <v>0</v>
      </c>
      <c r="BD77" s="125" t="s">
        <v>1350</v>
      </c>
      <c r="BE77" s="506"/>
      <c r="BF77" s="306" t="str">
        <f>IF(未改造舰娘!$BQ73="","",未改造舰娘!$BQ73)</f>
        <v>1-1-ABC,1-2-ABCD,1-3-ABDEF,1-4-ABCDEF,2-1-ACEF,2-2-ABEFGH,2-3-ABCDEGHJ,2-4-ABCDEGHIJL</v>
      </c>
      <c r="BG77" s="306" t="str">
        <f>IF(未改造舰娘!$BR73="","",未改造舰娘!$BR73)</f>
        <v>极地奏鸣曲 Ex-1-ABCDEFGHIJK,Ex-3-ABCDEFGHIJKLMNOPQ,Ex-4-ABCDEFGHIJKMNOP,Ex-2-1-ABDEFG,Ex-2-2-ABCDEGHJK,Ex-2-3-ABCDEGHIJL；轰隆轰隆大作战 Ex-1-ABCEFGHI,Ex-3-ADFGHJL,Ex-4-ABCDEFGHILM,Ex-8-ABCDEFGHILM,Ex-9-BDFGHIKLMOPQ；扑火之蛾 Ex-1-ABCDEFGHIJ,Ex-3-ABCDEFGHIJKLM,Ex-4-ABCDEFGHIJKLMN,Ex-6-ABCDEFGHIJ,Ex-8-ABCDEFHIJKM,Ex-9-ABCDEFGHIJKLMN；未命名 Ex-1-ABCDEFHJKLM,Ex-3-BCDEFGHIJKLMNOPRSβ,Ex-7-ABCDEFHJKLM,Ex-9-BCDEFGHIJKLMNOPRSβ；决战九段坂 Ex-1-NO,Ex-7-NO；中间岛战役 Ex-1-ABCDE,Ex-3-ABCDEFGJ,Ex-6-ABDE,Ex-8-ABCDEIJL；两周年活动 妄想舰队歼灭作战-ABCD,地狱群岛攻略作战-ABCDFKM；莱特湾战役 Ex-1-ABCEFGHI,Ex-3-ADGHJL,Ex-4-ABCDFHIM,Ex-8-ABCDFHIM,Ex-9-BDFGHIKMOPQ；急速东方快车 Ex-1-ABCEFGHK,Ex-2-ABCDEFGHJKLMNO,Ex-3-ABCDEFGIJLMNOPR,Ex-4-ABCEFHIJKLMNOPQR；所罗门之晓 Ex-1-ABCDEFGHJKL,Ex-3-ABCDEFGHIJKMNOPQ,Ex-5-ABCDEFGHIJKLNPQR,Ex-6-ABCDEFGHJKL,Ex-8-ABCDEFGHIJKMNOPQ,Ex-10-ABCDEFGHIJKLNPQR；地狱群岛攻略作战 Ex-1-ABCDEF,Ex-2-ABCDEFI,Ex-3-ABDEFGHI,Ex-4-ABCDEFHIKMN,Ex-5-ABCDE,Ex-6-ABCDEI,Ex-8-ABCDEFGHIJKMN；熔炉大混战 Ex-1-ABCDEFGHIJ,Ex-3-ABCDEFGHIJKL,Ex-5-ABCDEFGHIJKL,Ex-8-ABCDEFGHIJ,Ex-10-ABCDEFGHJKL,Ex-12-ABCDEFGHIJKL,Ex-14-ABCDEFGHIJKLMN</v>
      </c>
      <c r="BH77" s="306"/>
      <c r="BU77" s="304">
        <f>IFERROR(VLOOKUP(AL77,装备!$B:$C,2,0),0)</f>
        <v>2</v>
      </c>
      <c r="BV77" s="304">
        <f>IFERROR(VLOOKUP($AL77,装备!$B:$Q,5,0),0)</f>
        <v>0</v>
      </c>
      <c r="BW77" s="304">
        <f>IFERROR(VLOOKUP($AL77,装备!$B:$Q,6,0),0)</f>
        <v>2</v>
      </c>
      <c r="BX77" s="304">
        <f>IFERROR(VLOOKUP($AL77,装备!$B:$Q,7,0),0)</f>
        <v>0</v>
      </c>
      <c r="BY77" s="304">
        <f>IFERROR(VLOOKUP($AL77,装备!$B:$Q,8,0),0)</f>
        <v>0</v>
      </c>
      <c r="BZ77" s="304">
        <f>IFERROR(VLOOKUP($AL77,装备!$B:$Q,9,0),0)</f>
        <v>0</v>
      </c>
      <c r="CA77" s="304">
        <f>IFERROR(VLOOKUP($AL77,装备!$B:$Q,10,0),0)</f>
        <v>0</v>
      </c>
      <c r="CB77" s="304">
        <f>IFERROR(VLOOKUP($AL77,装备!$B:$Q,11,0),0)</f>
        <v>0</v>
      </c>
      <c r="CC77" s="304" t="str">
        <f>IFERROR(VLOOKUP($AL77,装备!$B:$Q,12,0),0)</f>
        <v>短</v>
      </c>
      <c r="CD77" s="304">
        <f>IFERROR(VLOOKUP($AL77,装备!$B:$Q,13,0),0)</f>
        <v>0</v>
      </c>
      <c r="CE77" s="304">
        <f>IFERROR(VLOOKUP($AL77,装备!$B:$Q,14,0),0)</f>
        <v>0</v>
      </c>
      <c r="CF77" s="304">
        <f>IFERROR(VLOOKUP($AL77,装备!$B:$Q,16,0),0)</f>
        <v>2</v>
      </c>
      <c r="CG77" s="304">
        <f>IFERROR(VLOOKUP($AL77,装备!$B:$Q,5,0),0)</f>
        <v>0</v>
      </c>
      <c r="CH77" s="304">
        <f>IFERROR(VLOOKUP(AM77,装备!$B:$C,2,0),0)</f>
        <v>3</v>
      </c>
      <c r="CI77" s="304">
        <f>IFERROR(VLOOKUP($AM77,装备!$B:$Q,5,0),0)</f>
        <v>0</v>
      </c>
      <c r="CJ77" s="304">
        <f>IFERROR(VLOOKUP($AM77,装备!$B:$Q,6,0),0)</f>
        <v>0</v>
      </c>
      <c r="CK77" s="304">
        <f>IFERROR(VLOOKUP($AM77,装备!$B:$Q,7,0),0)</f>
        <v>0</v>
      </c>
      <c r="CL77" s="304">
        <f>IFERROR(VLOOKUP($AM77,装备!$B:$Q,8,0),0)</f>
        <v>5</v>
      </c>
      <c r="CM77" s="304">
        <f>IFERROR(VLOOKUP($AM77,装备!$B:$Q,9,0),0)</f>
        <v>0</v>
      </c>
      <c r="CN77" s="304">
        <f>IFERROR(VLOOKUP($AM77,装备!$B:$Q,10,0),0)</f>
        <v>0</v>
      </c>
      <c r="CO77" s="304">
        <f>IFERROR(VLOOKUP($AM77,装备!$B:$Q,11,0),0)</f>
        <v>0</v>
      </c>
      <c r="CP77" s="304" t="str">
        <f>IFERROR(VLOOKUP($AM77,装备!$B:$Q,12,0),0)</f>
        <v>短</v>
      </c>
      <c r="CQ77" s="304">
        <f>IFERROR(VLOOKUP($AM77,装备!$B:$Q,13,0),0)</f>
        <v>0</v>
      </c>
      <c r="CR77" s="304">
        <f>IFERROR(VLOOKUP($AM77,装备!$B:$Q,14,0),0)</f>
        <v>0</v>
      </c>
      <c r="CS77" s="304">
        <f>IFERROR(VLOOKUP($AM77,装备!$B:$Q,16,0),0)</f>
        <v>0</v>
      </c>
      <c r="CT77" s="304">
        <f>IFERROR(VLOOKUP($AM77,装备!$B:$Q,5,0),0)</f>
        <v>0</v>
      </c>
      <c r="CU77" s="304">
        <f>IFERROR(VLOOKUP(AN77,装备!$B:$C,2,0),0)</f>
        <v>0</v>
      </c>
      <c r="CV77" s="304">
        <f>IFERROR(VLOOKUP($AN77,装备!$B:$Q,5,0),0)</f>
        <v>0</v>
      </c>
      <c r="CW77" s="304">
        <f>IFERROR(VLOOKUP($AN77,装备!$B:$Q,6,0),0)</f>
        <v>0</v>
      </c>
      <c r="CX77" s="304">
        <f>IFERROR(VLOOKUP($AN77,装备!$B:$Q,7,0),0)</f>
        <v>0</v>
      </c>
      <c r="CY77" s="304">
        <f>IFERROR(VLOOKUP($AN77,装备!$B:$Q,8,0),0)</f>
        <v>0</v>
      </c>
      <c r="CZ77" s="304">
        <f>IFERROR(VLOOKUP($AN77,装备!$B:$Q,9,0),0)</f>
        <v>0</v>
      </c>
      <c r="DA77" s="304">
        <f>IFERROR(VLOOKUP($AN77,装备!$B:$Q,10,0),0)</f>
        <v>0</v>
      </c>
      <c r="DB77" s="304">
        <f>IFERROR(VLOOKUP($AN77,装备!$B:$Q,11,0),0)</f>
        <v>0</v>
      </c>
      <c r="DC77" s="304">
        <f>IFERROR(VLOOKUP($AN77,装备!$B:$Q,12,0),0)</f>
        <v>0</v>
      </c>
      <c r="DD77" s="304">
        <f>IFERROR(VLOOKUP($AN77,装备!$B:$Q,13,0),0)</f>
        <v>0</v>
      </c>
      <c r="DE77" s="304">
        <f>IFERROR(VLOOKUP($AN77,装备!$B:$Q,14,0),0)</f>
        <v>0</v>
      </c>
      <c r="DF77" s="304">
        <f>IFERROR(VLOOKUP($AN77,装备!$B:$Q,16,0),0)</f>
        <v>0</v>
      </c>
      <c r="DG77" s="304">
        <f>IFERROR(VLOOKUP($AN77,装备!$B:$Q,5,0),0)</f>
        <v>0</v>
      </c>
      <c r="DH77" s="304">
        <f>IFERROR(VLOOKUP(AO77,装备!$B:$C,2,0),0)</f>
        <v>0</v>
      </c>
      <c r="DI77" s="304">
        <f>IFERROR(VLOOKUP($AO77,装备!$B:$Q,5,0),0)</f>
        <v>0</v>
      </c>
      <c r="DJ77" s="304">
        <f>IFERROR(VLOOKUP($AO77,装备!$B:$Q,6,0),0)</f>
        <v>0</v>
      </c>
      <c r="DK77" s="304">
        <f>IFERROR(VLOOKUP($AO77,装备!$B:$Q,7,0),0)</f>
        <v>0</v>
      </c>
      <c r="DL77" s="304">
        <f>IFERROR(VLOOKUP($AO77,装备!$B:$Q,8,0),0)</f>
        <v>0</v>
      </c>
      <c r="DM77" s="304">
        <f>IFERROR(VLOOKUP($AO77,装备!$B:$Q,9,0),0)</f>
        <v>0</v>
      </c>
      <c r="DN77" s="304">
        <f>IFERROR(VLOOKUP($AO77,装备!$B:$Q,10,0),0)</f>
        <v>0</v>
      </c>
      <c r="DO77" s="304">
        <f>IFERROR(VLOOKUP($AO77,装备!$B:$Q,11,0),0)</f>
        <v>0</v>
      </c>
      <c r="DP77" s="304">
        <f>IFERROR(VLOOKUP($AO77,装备!$B:$Q,12,0),0)</f>
        <v>0</v>
      </c>
      <c r="DQ77" s="304">
        <f>IFERROR(VLOOKUP($AO77,装备!$B:$Q,13,0),0)</f>
        <v>0</v>
      </c>
      <c r="DR77" s="304">
        <f>IFERROR(VLOOKUP($AO77,装备!$B:$Q,14,0),0)</f>
        <v>0</v>
      </c>
      <c r="DS77" s="304">
        <f>IFERROR(VLOOKUP($AO77,装备!$B:$Q,16,0),0)</f>
        <v>0</v>
      </c>
      <c r="DT77" s="304">
        <f>IFERROR(VLOOKUP($AO77,装备!$B:$Q,5,0),0)</f>
        <v>0</v>
      </c>
    </row>
    <row r="78" spans="1:124" hidden="1">
      <c r="A78" s="301">
        <f>未改造舰娘!$A74</f>
        <v>10007311</v>
      </c>
      <c r="B78" s="354" t="s">
        <v>225</v>
      </c>
      <c r="C78" s="323"/>
      <c r="D78" s="323">
        <f t="shared" si="1"/>
        <v>110</v>
      </c>
      <c r="E78" s="303">
        <f>未改造舰娘!$C74</f>
        <v>1</v>
      </c>
      <c r="F78" s="304" t="str">
        <f>未改造舰娘!$D74</f>
        <v>驱逐</v>
      </c>
      <c r="G78" s="304" t="str">
        <f>未改造舰娘!$E74</f>
        <v>小型</v>
      </c>
      <c r="H78" s="304" t="str">
        <f>未改造舰娘!$F74</f>
        <v>护卫舰</v>
      </c>
      <c r="I78" s="460">
        <f>未改造舰娘!$AR74</f>
        <v>2</v>
      </c>
      <c r="J78" s="304" t="str">
        <f>未改造舰娘!$G74</f>
        <v>日本</v>
      </c>
      <c r="K78" s="312">
        <f>未改造舰娘!$H74+(BV78+CI78+CV78+DI78)*$C$2</f>
        <v>15</v>
      </c>
      <c r="L78" s="304">
        <f>未改造舰娘!$I74</f>
        <v>1</v>
      </c>
      <c r="M78" s="304">
        <f>未改造舰娘!$J74</f>
        <v>1</v>
      </c>
      <c r="N78" s="518">
        <f>未改造舰娘!$K74</f>
        <v>2</v>
      </c>
      <c r="O78" s="304">
        <f>未改造舰娘!$L74+((CE78+CR78+DE78+DR78)*$C$2)</f>
        <v>9</v>
      </c>
      <c r="P78" s="304" t="str">
        <f>IF($C$2=1,(IF(ISERROR(FIND("超长",未改造舰娘!$M74&amp;CC78&amp;CP78&amp;DC78&amp;DP78,1)),IF(ISERROR(FIND("长",未改造舰娘!$M74&amp;CC78&amp;CP78&amp;DC78&amp;DP78,1)),IF(ISERROR(FIND("中",未改造舰娘!$M74&amp;CC78&amp;CP78&amp;DC78&amp;DP78,1)),IF(ISERROR(FIND("短",未改造舰娘!$M74&amp;CC78&amp;CP78&amp;DC78&amp;DP78,1)),IF(ISERROR(FIND("无",未改造舰娘!$M74&amp;CC78&amp;CP78&amp;DC78&amp;DP78,1)),0,"无"),"短"),"中"),"长"),"超长")),未改造舰娘!$M74)</f>
        <v>短</v>
      </c>
      <c r="Q78" s="303">
        <f>未改造舰娘!$N74</f>
        <v>38</v>
      </c>
      <c r="R78" s="304">
        <f>(未改造舰娘!$P74)+(未改造舰娘!$Q74)*$C$3+((BW78+CJ78+CW78+DJ78)*$C$2)</f>
        <v>31</v>
      </c>
      <c r="S78" s="304">
        <f>(未改造舰娘!$R74)+(未改造舰娘!$S74)*$C$3+((BY78+CL78+CY78+DL78)*$C$2)</f>
        <v>75</v>
      </c>
      <c r="T78" s="304">
        <f>(未改造舰娘!$T74)+(未改造舰娘!$U74)*$C$3+((BX78+CK78+CX78+DK78)*$C$2)</f>
        <v>22</v>
      </c>
      <c r="U78" s="304">
        <f>(未改造舰娘!$V74)+(未改造舰娘!$W74)*$C$3+((CG78+CT78+DG78+DT78)*$C$2)</f>
        <v>40</v>
      </c>
      <c r="V78" s="305">
        <f>INT((((未改造舰娘!$Y74)-(未改造舰娘!$X74))*(((IF(D78=0,C78,D78))-1)/99))+未改造舰娘!$X74)+((CB78+CO78+DB78+DO78)*$C$2)</f>
        <v>87</v>
      </c>
      <c r="W78" s="304">
        <f>INT((((未改造舰娘!$AA74)-(未改造舰娘!$Z74))*(((IF(D78=0,C78,D78))-1)/99))+未改造舰娘!$Z74)+((CD78+CQ78+DD78+DQ78)*$C$2)</f>
        <v>87</v>
      </c>
      <c r="X78" s="304">
        <f>INT((((未改造舰娘!$AC74)-(未改造舰娘!$AB74))*(((IF(D78=0,C78,D78))-1)/99))+未改造舰娘!$AB74)+((CA78+CN78+DA78+DN78)*$C$2)</f>
        <v>17</v>
      </c>
      <c r="Y78" s="303">
        <f>INT((((未改造舰娘!$AE74)-(未改造舰娘!$AD74))*(((IF(D78=0,C78,D78))-1)/99))+未改造舰娘!$AD74)+((BZ78+CM78+CZ78+DM78)*$C$2)</f>
        <v>49</v>
      </c>
      <c r="Z78" s="474" t="str">
        <f>IF(未改造舰娘!$AF74=0,"",未改造舰娘!$AF74)</f>
        <v/>
      </c>
      <c r="AA78" s="304" t="str">
        <f>IF(未改造舰娘!$AG74="","",未改造舰娘!$AG74)</f>
        <v/>
      </c>
      <c r="AB78" s="304" t="str">
        <f>IF(未改造舰娘!$AH74="","",未改造舰娘!$AH74)</f>
        <v/>
      </c>
      <c r="AC78" s="304" t="str">
        <f>IF(未改造舰娘!$AI74="","",未改造舰娘!$AI74)</f>
        <v/>
      </c>
      <c r="AD78" s="304">
        <f>IF(未改造舰娘!$AJ74="","",未改造舰娘!$AJ74)</f>
        <v>0</v>
      </c>
      <c r="AE78" s="305">
        <f>IF(未改造舰娘!$AK74="","",未改造舰娘!$AK74)</f>
        <v>44</v>
      </c>
      <c r="AF78" s="304">
        <f>IF(未改造舰娘!$AL74="","",未改造舰娘!$AL74)</f>
        <v>200</v>
      </c>
      <c r="AG78" s="304">
        <f>IF(未改造舰娘!$AM74="","",未改造舰娘!$AM74)</f>
        <v>500</v>
      </c>
      <c r="AH78" s="304">
        <f>IF(未改造舰娘!$AN74="","",未改造舰娘!$AN74)</f>
        <v>300</v>
      </c>
      <c r="AI78" s="304" t="str">
        <f>IF(未改造舰娘!$AO74="","",未改造舰娘!$AO74)</f>
        <v/>
      </c>
      <c r="AJ78" s="304" t="str">
        <f>IF(未改造舰娘!$AP74="","",未改造舰娘!$AP74)</f>
        <v>驱逐核心</v>
      </c>
      <c r="AK78" s="303">
        <f>IF(未改造舰娘!$AQ74="","",未改造舰娘!$AQ74)</f>
        <v>4</v>
      </c>
      <c r="AL78" s="306" t="str">
        <f>IF(未改造舰娘!$AS74="","",未改造舰娘!$AS74)</f>
        <v>J国12.7厘米连装炮</v>
      </c>
      <c r="AM78" s="306" t="str">
        <f>IF(未改造舰娘!$AT74="","",未改造舰娘!$AT74)</f>
        <v/>
      </c>
      <c r="AN78" s="306" t="str">
        <f>IF(未改造舰娘!$AU74="","",未改造舰娘!$AU74)</f>
        <v/>
      </c>
      <c r="AO78" s="306" t="str">
        <f>IF(未改造舰娘!$AV74="","",未改造舰娘!$AV74)</f>
        <v/>
      </c>
      <c r="AP78" s="307" t="str">
        <f>IF(未改造舰娘!$AW74="","",未改造舰娘!$AW74)</f>
        <v/>
      </c>
      <c r="AQ78" s="308" t="str">
        <f>IF(未改造舰娘!$AX74="","",未改造舰娘!$AX74)</f>
        <v/>
      </c>
      <c r="AR78" s="304">
        <f>IF(未改造舰娘!$AY74="","",未改造舰娘!$AY74)</f>
        <v>15</v>
      </c>
      <c r="AS78" s="304">
        <f>IF(未改造舰娘!$AZ74="","",未改造舰娘!$AZ74)</f>
        <v>20</v>
      </c>
      <c r="AT78" s="304">
        <f>IF(未改造舰娘!$BA74="","",未改造舰娘!$BA74)</f>
        <v>0.48</v>
      </c>
      <c r="AU78" s="304">
        <f>IF(未改造舰娘!$BB74="","",未改造舰娘!$BB74)</f>
        <v>0.9</v>
      </c>
      <c r="AV78" s="305">
        <f>IF((未改造舰娘!$BG74+未改造舰娘!$BK74*$C$4)=0,"",(未改造舰娘!$BG74+未改造舰娘!$BK74*$C$4))</f>
        <v>2</v>
      </c>
      <c r="AW78" s="304">
        <f>IF((未改造舰娘!$BH74+未改造舰娘!$BL74*$C$4)=0,"",(未改造舰娘!$BH74+未改造舰娘!$BL74*$C$4))</f>
        <v>5</v>
      </c>
      <c r="AX78" s="304">
        <f>IF((未改造舰娘!$BI74+未改造舰娘!$BM74*$C$4)=0,"",(未改造舰娘!$BI74+未改造舰娘!$BM74*$C$4))</f>
        <v>6</v>
      </c>
      <c r="AY78" s="303" t="str">
        <f>IF((未改造舰娘!$BJ74+未改造舰娘!$BN74*$C$4)=0,"",(未改造舰娘!$BJ74+未改造舰娘!$BN74*$C$4))</f>
        <v/>
      </c>
      <c r="AZ78" s="500">
        <f>IF(未改造舰娘!BC74="","",未改造舰娘!BC74)</f>
        <v>0</v>
      </c>
      <c r="BA78" s="500">
        <f>IF(未改造舰娘!BD74="","",未改造舰娘!BD74)</f>
        <v>28</v>
      </c>
      <c r="BB78" s="500">
        <f>IF(未改造舰娘!BE74="","",未改造舰娘!BE74)</f>
        <v>7</v>
      </c>
      <c r="BC78" s="498">
        <f>IF(未改造舰娘!BF74="","",未改造舰娘!BF74)</f>
        <v>0</v>
      </c>
      <c r="BD78" s="125" t="s">
        <v>1351</v>
      </c>
      <c r="BE78" s="506"/>
      <c r="BF78" s="306" t="str">
        <f>IF(未改造舰娘!$BQ74="","",未改造舰娘!$BQ74)</f>
        <v>1-1-ABC,1-2-ABCD,1-3-ABDEF,1-4-ABCDEF,2-1-ACEF,2-2-ABEFGH,2-3-ABCDEGHJ,2-4-ABCDEGHIJL</v>
      </c>
      <c r="BG78" s="306" t="str">
        <f>IF(未改造舰娘!$BR74="","",未改造舰娘!$BR74)</f>
        <v>极地奏鸣曲 Ex-1-ABCDEFGHIJK,Ex-2-ABCDEFGHIJKLMN,Ex-2-1-ABDEFGH,Ex-2-2-ABCDEGHJK,Ex-2-3-ABCDEGHIJL；轰隆轰隆大作战 Ex-1-ABCEFGHI,Ex-2-ABCEFGHJL,Ex-3-ACDGHJKL,Ex-5-BDFGHIKLMOPQ,Ex-7-ACDFGHJKL,Ex-9-BDFGHIKMOPQ；扑火之蛾 Ex-1-ABCDEFGHIJ,Ex-2-ABCDEFGHIJKL,Ex-3-ABCDEFGHIJKLM,Ex-5-ABCDEFGHIJKLMN,Ex-6-ABCDEFGHIJ,Ex-7-ABCDEFGHIJKL,Ex-8-ABCDEFGHIJKM,Ex-10-ABCDEFGHIJKLMN；未命名 Ex-1-ABCDEFHJKLM,Ex-3-BCDEFGHIJKLMNOPRSβ；决战九段坂 Ex-1-NO；中间岛战役 Ex-2-ABDEG,Ex-4-ABCDFGHK,Ex-7-BDEG；两周年活动 妄想舰队歼灭作战-ABCD,地狱群岛攻略作战-ABCDFKM；莱特湾战役 Ex-1-ABCEFGHI,Ex-2-ABCEFGHL,Ex-3-ADGHJL,Ex-5-BDFGHIKMOPQ,Ex-7-ADGHJL,Ex-9-BDFGHIKMOPQ；急速东方快车 Ex-1-ABCEFGHK,Ex-2-ABCDEFGHJKLMNO,Ex-3-ABCDEFGIJLMNOPR,Ex-4-ABCEFHIJKLMNOPQR；所罗门之晓 Ex-1-ABCDEFGHJKL,Ex-3-ABCDEFGHIJKMNOPQ,Ex-5-ABCDEFGHIJKLNPQR；地狱群岛攻略作战 Ex-1-ABCDEF,Ex-2-ABCDEFI,Ex-3-ABDEFGHI,Ex-4-ABCDEFHJKM,Ex-5-ABCDEF,Ex-6-ABCDEFI,Ex-7-ABDFGI；熔炉大混战 Ex-1-ABCDEFGHIJ,Ex-3-ABCDEFGHIJKL,Ex-5-ABCDEFGHIJKL,Ex-8-ABCDEFGHIJ,Ex-10-ABCDEFGHJKL</v>
      </c>
      <c r="BH78" s="306"/>
      <c r="BU78" s="304">
        <f>IFERROR(VLOOKUP(AL78,装备!$B:$C,2,0),0)</f>
        <v>2</v>
      </c>
      <c r="BV78" s="304">
        <f>IFERROR(VLOOKUP($AL78,装备!$B:$Q,5,0),0)</f>
        <v>0</v>
      </c>
      <c r="BW78" s="304">
        <f>IFERROR(VLOOKUP($AL78,装备!$B:$Q,6,0),0)</f>
        <v>2</v>
      </c>
      <c r="BX78" s="304">
        <f>IFERROR(VLOOKUP($AL78,装备!$B:$Q,7,0),0)</f>
        <v>0</v>
      </c>
      <c r="BY78" s="304">
        <f>IFERROR(VLOOKUP($AL78,装备!$B:$Q,8,0),0)</f>
        <v>0</v>
      </c>
      <c r="BZ78" s="304">
        <f>IFERROR(VLOOKUP($AL78,装备!$B:$Q,9,0),0)</f>
        <v>0</v>
      </c>
      <c r="CA78" s="304">
        <f>IFERROR(VLOOKUP($AL78,装备!$B:$Q,10,0),0)</f>
        <v>0</v>
      </c>
      <c r="CB78" s="304">
        <f>IFERROR(VLOOKUP($AL78,装备!$B:$Q,11,0),0)</f>
        <v>0</v>
      </c>
      <c r="CC78" s="304" t="str">
        <f>IFERROR(VLOOKUP($AL78,装备!$B:$Q,12,0),0)</f>
        <v>短</v>
      </c>
      <c r="CD78" s="304">
        <f>IFERROR(VLOOKUP($AL78,装备!$B:$Q,13,0),0)</f>
        <v>0</v>
      </c>
      <c r="CE78" s="304">
        <f>IFERROR(VLOOKUP($AL78,装备!$B:$Q,14,0),0)</f>
        <v>0</v>
      </c>
      <c r="CF78" s="304">
        <f>IFERROR(VLOOKUP($AL78,装备!$B:$Q,16,0),0)</f>
        <v>2</v>
      </c>
      <c r="CG78" s="304">
        <f>IFERROR(VLOOKUP($AL78,装备!$B:$Q,5,0),0)</f>
        <v>0</v>
      </c>
      <c r="CH78" s="304">
        <f>IFERROR(VLOOKUP(AM78,装备!$B:$C,2,0),0)</f>
        <v>0</v>
      </c>
      <c r="CI78" s="304">
        <f>IFERROR(VLOOKUP($AM78,装备!$B:$Q,5,0),0)</f>
        <v>0</v>
      </c>
      <c r="CJ78" s="304">
        <f>IFERROR(VLOOKUP($AM78,装备!$B:$Q,6,0),0)</f>
        <v>0</v>
      </c>
      <c r="CK78" s="304">
        <f>IFERROR(VLOOKUP($AM78,装备!$B:$Q,7,0),0)</f>
        <v>0</v>
      </c>
      <c r="CL78" s="304">
        <f>IFERROR(VLOOKUP($AM78,装备!$B:$Q,8,0),0)</f>
        <v>0</v>
      </c>
      <c r="CM78" s="304">
        <f>IFERROR(VLOOKUP($AM78,装备!$B:$Q,9,0),0)</f>
        <v>0</v>
      </c>
      <c r="CN78" s="304">
        <f>IFERROR(VLOOKUP($AM78,装备!$B:$Q,10,0),0)</f>
        <v>0</v>
      </c>
      <c r="CO78" s="304">
        <f>IFERROR(VLOOKUP($AM78,装备!$B:$Q,11,0),0)</f>
        <v>0</v>
      </c>
      <c r="CP78" s="304">
        <f>IFERROR(VLOOKUP($AM78,装备!$B:$Q,12,0),0)</f>
        <v>0</v>
      </c>
      <c r="CQ78" s="304">
        <f>IFERROR(VLOOKUP($AM78,装备!$B:$Q,13,0),0)</f>
        <v>0</v>
      </c>
      <c r="CR78" s="304">
        <f>IFERROR(VLOOKUP($AM78,装备!$B:$Q,14,0),0)</f>
        <v>0</v>
      </c>
      <c r="CS78" s="304">
        <f>IFERROR(VLOOKUP($AM78,装备!$B:$Q,16,0),0)</f>
        <v>0</v>
      </c>
      <c r="CT78" s="304">
        <f>IFERROR(VLOOKUP($AM78,装备!$B:$Q,5,0),0)</f>
        <v>0</v>
      </c>
      <c r="CU78" s="304">
        <f>IFERROR(VLOOKUP(AN78,装备!$B:$C,2,0),0)</f>
        <v>0</v>
      </c>
      <c r="CV78" s="304">
        <f>IFERROR(VLOOKUP($AN78,装备!$B:$Q,5,0),0)</f>
        <v>0</v>
      </c>
      <c r="CW78" s="304">
        <f>IFERROR(VLOOKUP($AN78,装备!$B:$Q,6,0),0)</f>
        <v>0</v>
      </c>
      <c r="CX78" s="304">
        <f>IFERROR(VLOOKUP($AN78,装备!$B:$Q,7,0),0)</f>
        <v>0</v>
      </c>
      <c r="CY78" s="304">
        <f>IFERROR(VLOOKUP($AN78,装备!$B:$Q,8,0),0)</f>
        <v>0</v>
      </c>
      <c r="CZ78" s="304">
        <f>IFERROR(VLOOKUP($AN78,装备!$B:$Q,9,0),0)</f>
        <v>0</v>
      </c>
      <c r="DA78" s="304">
        <f>IFERROR(VLOOKUP($AN78,装备!$B:$Q,10,0),0)</f>
        <v>0</v>
      </c>
      <c r="DB78" s="304">
        <f>IFERROR(VLOOKUP($AN78,装备!$B:$Q,11,0),0)</f>
        <v>0</v>
      </c>
      <c r="DC78" s="304">
        <f>IFERROR(VLOOKUP($AN78,装备!$B:$Q,12,0),0)</f>
        <v>0</v>
      </c>
      <c r="DD78" s="304">
        <f>IFERROR(VLOOKUP($AN78,装备!$B:$Q,13,0),0)</f>
        <v>0</v>
      </c>
      <c r="DE78" s="304">
        <f>IFERROR(VLOOKUP($AN78,装备!$B:$Q,14,0),0)</f>
        <v>0</v>
      </c>
      <c r="DF78" s="304">
        <f>IFERROR(VLOOKUP($AN78,装备!$B:$Q,16,0),0)</f>
        <v>0</v>
      </c>
      <c r="DG78" s="304">
        <f>IFERROR(VLOOKUP($AN78,装备!$B:$Q,5,0),0)</f>
        <v>0</v>
      </c>
      <c r="DH78" s="304">
        <f>IFERROR(VLOOKUP(AO78,装备!$B:$C,2,0),0)</f>
        <v>0</v>
      </c>
      <c r="DI78" s="304">
        <f>IFERROR(VLOOKUP($AO78,装备!$B:$Q,5,0),0)</f>
        <v>0</v>
      </c>
      <c r="DJ78" s="304">
        <f>IFERROR(VLOOKUP($AO78,装备!$B:$Q,6,0),0)</f>
        <v>0</v>
      </c>
      <c r="DK78" s="304">
        <f>IFERROR(VLOOKUP($AO78,装备!$B:$Q,7,0),0)</f>
        <v>0</v>
      </c>
      <c r="DL78" s="304">
        <f>IFERROR(VLOOKUP($AO78,装备!$B:$Q,8,0),0)</f>
        <v>0</v>
      </c>
      <c r="DM78" s="304">
        <f>IFERROR(VLOOKUP($AO78,装备!$B:$Q,9,0),0)</f>
        <v>0</v>
      </c>
      <c r="DN78" s="304">
        <f>IFERROR(VLOOKUP($AO78,装备!$B:$Q,10,0),0)</f>
        <v>0</v>
      </c>
      <c r="DO78" s="304">
        <f>IFERROR(VLOOKUP($AO78,装备!$B:$Q,11,0),0)</f>
        <v>0</v>
      </c>
      <c r="DP78" s="304">
        <f>IFERROR(VLOOKUP($AO78,装备!$B:$Q,12,0),0)</f>
        <v>0</v>
      </c>
      <c r="DQ78" s="304">
        <f>IFERROR(VLOOKUP($AO78,装备!$B:$Q,13,0),0)</f>
        <v>0</v>
      </c>
      <c r="DR78" s="304">
        <f>IFERROR(VLOOKUP($AO78,装备!$B:$Q,14,0),0)</f>
        <v>0</v>
      </c>
      <c r="DS78" s="304">
        <f>IFERROR(VLOOKUP($AO78,装备!$B:$Q,16,0),0)</f>
        <v>0</v>
      </c>
      <c r="DT78" s="304">
        <f>IFERROR(VLOOKUP($AO78,装备!$B:$Q,5,0),0)</f>
        <v>0</v>
      </c>
    </row>
    <row r="79" spans="1:124" hidden="1">
      <c r="A79" s="301">
        <f>未改造舰娘!$A75</f>
        <v>10007411</v>
      </c>
      <c r="B79" s="354" t="s">
        <v>226</v>
      </c>
      <c r="C79" s="323"/>
      <c r="D79" s="323">
        <f t="shared" si="1"/>
        <v>110</v>
      </c>
      <c r="E79" s="303">
        <f>未改造舰娘!$C75</f>
        <v>2</v>
      </c>
      <c r="F79" s="304" t="str">
        <f>未改造舰娘!$D75</f>
        <v>驱逐</v>
      </c>
      <c r="G79" s="304" t="str">
        <f>未改造舰娘!$E75</f>
        <v>小型</v>
      </c>
      <c r="H79" s="304" t="str">
        <f>未改造舰娘!$F75</f>
        <v>护卫舰</v>
      </c>
      <c r="I79" s="460">
        <f>未改造舰娘!$AR75</f>
        <v>2</v>
      </c>
      <c r="J79" s="304" t="str">
        <f>未改造舰娘!$G75</f>
        <v>德国</v>
      </c>
      <c r="K79" s="312">
        <f>未改造舰娘!$H75+(BV79+CI79+CV79+DI79)*$C$2</f>
        <v>18</v>
      </c>
      <c r="L79" s="304">
        <f>未改造舰娘!$I75</f>
        <v>2</v>
      </c>
      <c r="M79" s="304">
        <f>未改造舰娘!$J75</f>
        <v>1</v>
      </c>
      <c r="N79" s="518">
        <f>未改造舰娘!$K75</f>
        <v>2</v>
      </c>
      <c r="O79" s="304">
        <f>未改造舰娘!$L75+((CE79+CR79+DE79+DR79)*$C$2)</f>
        <v>15</v>
      </c>
      <c r="P79" s="304" t="str">
        <f>IF($C$2=1,(IF(ISERROR(FIND("超长",未改造舰娘!$M75&amp;CC79&amp;CP79&amp;DC79&amp;DP79,1)),IF(ISERROR(FIND("长",未改造舰娘!$M75&amp;CC79&amp;CP79&amp;DC79&amp;DP79,1)),IF(ISERROR(FIND("中",未改造舰娘!$M75&amp;CC79&amp;CP79&amp;DC79&amp;DP79,1)),IF(ISERROR(FIND("短",未改造舰娘!$M75&amp;CC79&amp;CP79&amp;DC79&amp;DP79,1)),IF(ISERROR(FIND("无",未改造舰娘!$M75&amp;CC79&amp;CP79&amp;DC79&amp;DP79,1)),0,"无"),"短"),"中"),"长"),"超长")),未改造舰娘!$M75)</f>
        <v>短</v>
      </c>
      <c r="Q79" s="303">
        <f>未改造舰娘!$N75</f>
        <v>38.200000000000003</v>
      </c>
      <c r="R79" s="304">
        <f>(未改造舰娘!$P75)+(未改造舰娘!$Q75)*$C$3+((BW79+CJ79+CW79+DJ79)*$C$2)</f>
        <v>28</v>
      </c>
      <c r="S79" s="304">
        <f>(未改造舰娘!$R75)+(未改造舰娘!$S75)*$C$3+((BY79+CL79+CY79+DL79)*$C$2)</f>
        <v>74</v>
      </c>
      <c r="T79" s="304">
        <f>(未改造舰娘!$T75)+(未改造舰娘!$U75)*$C$3+((BX79+CK79+CX79+DK79)*$C$2)</f>
        <v>23</v>
      </c>
      <c r="U79" s="304">
        <f>(未改造舰娘!$V75)+(未改造舰娘!$W75)*$C$3+((CG79+CT79+DG79+DT79)*$C$2)</f>
        <v>41</v>
      </c>
      <c r="V79" s="305">
        <f>INT((((未改造舰娘!$Y75)-(未改造舰娘!$X75))*(((IF(D79=0,C79,D79))-1)/99))+未改造舰娘!$X75)+((CB79+CO79+DB79+DO79)*$C$2)</f>
        <v>87</v>
      </c>
      <c r="W79" s="304">
        <f>INT((((未改造舰娘!$AA75)-(未改造舰娘!$Z75))*(((IF(D79=0,C79,D79))-1)/99))+未改造舰娘!$Z75)+((CD79+CQ79+DD79+DQ79)*$C$2)</f>
        <v>82</v>
      </c>
      <c r="X79" s="304">
        <f>INT((((未改造舰娘!$AC75)-(未改造舰娘!$AB75))*(((IF(D79=0,C79,D79))-1)/99))+未改造舰娘!$AB75)+((CA79+CN79+DA79+DN79)*$C$2)</f>
        <v>17</v>
      </c>
      <c r="Y79" s="303">
        <f>INT((((未改造舰娘!$AE75)-(未改造舰娘!$AD75))*(((IF(D79=0,C79,D79))-1)/99))+未改造舰娘!$AD75)+((BZ79+CM79+CZ79+DM79)*$C$2)</f>
        <v>55</v>
      </c>
      <c r="Z79" s="474" t="str">
        <f>IF(未改造舰娘!$AF75=0,"",未改造舰娘!$AF75)</f>
        <v/>
      </c>
      <c r="AA79" s="304" t="str">
        <f>IF(未改造舰娘!$AG75="","",未改造舰娘!$AG75)</f>
        <v/>
      </c>
      <c r="AB79" s="304" t="str">
        <f>IF(未改造舰娘!$AH75="","",未改造舰娘!$AH75)</f>
        <v/>
      </c>
      <c r="AC79" s="304" t="str">
        <f>IF(未改造舰娘!$AI75="","",未改造舰娘!$AI75)</f>
        <v/>
      </c>
      <c r="AD79" s="304">
        <f>IF(未改造舰娘!$AJ75="","",未改造舰娘!$AJ75)</f>
        <v>0</v>
      </c>
      <c r="AE79" s="305">
        <f>IF(未改造舰娘!$AK75="","",未改造舰娘!$AK75)</f>
        <v>20</v>
      </c>
      <c r="AF79" s="304" t="str">
        <f>IF(未改造舰娘!$AL75="","",未改造舰娘!$AL75)</f>
        <v/>
      </c>
      <c r="AG79" s="304">
        <f>IF(未改造舰娘!$AM75="","",未改造舰娘!$AM75)</f>
        <v>150</v>
      </c>
      <c r="AH79" s="304">
        <f>IF(未改造舰娘!$AN75="","",未改造舰娘!$AN75)</f>
        <v>200</v>
      </c>
      <c r="AI79" s="304" t="str">
        <f>IF(未改造舰娘!$AO75="","",未改造舰娘!$AO75)</f>
        <v/>
      </c>
      <c r="AJ79" s="304" t="str">
        <f>IF(未改造舰娘!$AP75="","",未改造舰娘!$AP75)</f>
        <v>驱逐核心</v>
      </c>
      <c r="AK79" s="303">
        <f>IF(未改造舰娘!$AQ75="","",未改造舰娘!$AQ75)</f>
        <v>3</v>
      </c>
      <c r="AL79" s="306" t="str">
        <f>IF(未改造舰娘!$AS75="","",未改造舰娘!$AS75)</f>
        <v>G国单装127毫米炮</v>
      </c>
      <c r="AM79" s="306" t="str">
        <f>IF(未改造舰娘!$AT75="","",未改造舰娘!$AT75)</f>
        <v>四联533毫米鱼雷</v>
      </c>
      <c r="AN79" s="306" t="str">
        <f>IF(未改造舰娘!$AU75="","",未改造舰娘!$AU75)</f>
        <v/>
      </c>
      <c r="AO79" s="306" t="str">
        <f>IF(未改造舰娘!$AV75="","",未改造舰娘!$AV75)</f>
        <v/>
      </c>
      <c r="AP79" s="307" t="str">
        <f>IF(未改造舰娘!$AW75="","",未改造舰娘!$AW75)</f>
        <v/>
      </c>
      <c r="AQ79" s="308" t="str">
        <f>IF(未改造舰娘!$AX75="","",未改造舰娘!$AX75)</f>
        <v/>
      </c>
      <c r="AR79" s="304">
        <f>IF(未改造舰娘!$AY75="","",未改造舰娘!$AY75)</f>
        <v>10</v>
      </c>
      <c r="AS79" s="304">
        <f>IF(未改造舰娘!$AZ75="","",未改造舰娘!$AZ75)</f>
        <v>20</v>
      </c>
      <c r="AT79" s="304">
        <f>IF(未改造舰娘!$BA75="","",未改造舰娘!$BA75)</f>
        <v>0.48</v>
      </c>
      <c r="AU79" s="304">
        <f>IF(未改造舰娘!$BB75="","",未改造舰娘!$BB75)</f>
        <v>0.99</v>
      </c>
      <c r="AV79" s="305">
        <f>IF((未改造舰娘!$BG75+未改造舰娘!$BK75*$C$4)=0,"",(未改造舰娘!$BG75+未改造舰娘!$BK75*$C$4))</f>
        <v>3</v>
      </c>
      <c r="AW79" s="304">
        <f>IF((未改造舰娘!$BH75+未改造舰娘!$BL75*$C$4)=0,"",(未改造舰娘!$BH75+未改造舰娘!$BL75*$C$4))</f>
        <v>7</v>
      </c>
      <c r="AX79" s="304">
        <f>IF((未改造舰娘!$BI75+未改造舰娘!$BM75*$C$4)=0,"",(未改造舰娘!$BI75+未改造舰娘!$BM75*$C$4))</f>
        <v>6</v>
      </c>
      <c r="AY79" s="303" t="str">
        <f>IF((未改造舰娘!$BJ75+未改造舰娘!$BN75*$C$4)=0,"",(未改造舰娘!$BJ75+未改造舰娘!$BN75*$C$4))</f>
        <v/>
      </c>
      <c r="AZ79" s="500">
        <f>IF(未改造舰娘!BC75="","",未改造舰娘!BC75)</f>
        <v>0</v>
      </c>
      <c r="BA79" s="500">
        <f>IF(未改造舰娘!BD75="","",未改造舰娘!BD75)</f>
        <v>24</v>
      </c>
      <c r="BB79" s="500">
        <f>IF(未改造舰娘!BE75="","",未改造舰娘!BE75)</f>
        <v>10</v>
      </c>
      <c r="BC79" s="498">
        <f>IF(未改造舰娘!BF75="","",未改造舰娘!BF75)</f>
        <v>0</v>
      </c>
      <c r="BD79" s="67" t="s">
        <v>1352</v>
      </c>
      <c r="BE79" s="506">
        <v>1.5277777777777777E-2</v>
      </c>
      <c r="BF79" s="306" t="str">
        <f>IF(未改造舰娘!$BQ75="","",未改造舰娘!$BQ75)</f>
        <v/>
      </c>
      <c r="BG79" s="306" t="str">
        <f>IF(未改造舰娘!$BR75="","",未改造舰娘!$BR75)</f>
        <v/>
      </c>
      <c r="BH79" s="306"/>
      <c r="BU79" s="304">
        <f>IFERROR(VLOOKUP(AL79,装备!$B:$C,2,0),0)</f>
        <v>1</v>
      </c>
      <c r="BV79" s="304">
        <f>IFERROR(VLOOKUP($AL79,装备!$B:$Q,5,0),0)</f>
        <v>0</v>
      </c>
      <c r="BW79" s="304">
        <f>IFERROR(VLOOKUP($AL79,装备!$B:$Q,6,0),0)</f>
        <v>1</v>
      </c>
      <c r="BX79" s="304">
        <f>IFERROR(VLOOKUP($AL79,装备!$B:$Q,7,0),0)</f>
        <v>0</v>
      </c>
      <c r="BY79" s="304">
        <f>IFERROR(VLOOKUP($AL79,装备!$B:$Q,8,0),0)</f>
        <v>0</v>
      </c>
      <c r="BZ79" s="304">
        <f>IFERROR(VLOOKUP($AL79,装备!$B:$Q,9,0),0)</f>
        <v>0</v>
      </c>
      <c r="CA79" s="304">
        <f>IFERROR(VLOOKUP($AL79,装备!$B:$Q,10,0),0)</f>
        <v>0</v>
      </c>
      <c r="CB79" s="304">
        <f>IFERROR(VLOOKUP($AL79,装备!$B:$Q,11,0),0)</f>
        <v>1</v>
      </c>
      <c r="CC79" s="304" t="str">
        <f>IFERROR(VLOOKUP($AL79,装备!$B:$Q,12,0),0)</f>
        <v>短</v>
      </c>
      <c r="CD79" s="304">
        <f>IFERROR(VLOOKUP($AL79,装备!$B:$Q,13,0),0)</f>
        <v>0</v>
      </c>
      <c r="CE79" s="304">
        <f>IFERROR(VLOOKUP($AL79,装备!$B:$Q,14,0),0)</f>
        <v>0</v>
      </c>
      <c r="CF79" s="304">
        <f>IFERROR(VLOOKUP($AL79,装备!$B:$Q,16,0),0)</f>
        <v>0</v>
      </c>
      <c r="CG79" s="304">
        <f>IFERROR(VLOOKUP($AL79,装备!$B:$Q,5,0),0)</f>
        <v>0</v>
      </c>
      <c r="CH79" s="304">
        <f>IFERROR(VLOOKUP(AM79,装备!$B:$C,2,0),0)</f>
        <v>1</v>
      </c>
      <c r="CI79" s="304">
        <f>IFERROR(VLOOKUP($AM79,装备!$B:$Q,5,0),0)</f>
        <v>0</v>
      </c>
      <c r="CJ79" s="304">
        <f>IFERROR(VLOOKUP($AM79,装备!$B:$Q,6,0),0)</f>
        <v>0</v>
      </c>
      <c r="CK79" s="304">
        <f>IFERROR(VLOOKUP($AM79,装备!$B:$Q,7,0),0)</f>
        <v>0</v>
      </c>
      <c r="CL79" s="304">
        <f>IFERROR(VLOOKUP($AM79,装备!$B:$Q,8,0),0)</f>
        <v>4</v>
      </c>
      <c r="CM79" s="304">
        <f>IFERROR(VLOOKUP($AM79,装备!$B:$Q,9,0),0)</f>
        <v>0</v>
      </c>
      <c r="CN79" s="304">
        <f>IFERROR(VLOOKUP($AM79,装备!$B:$Q,10,0),0)</f>
        <v>0</v>
      </c>
      <c r="CO79" s="304">
        <f>IFERROR(VLOOKUP($AM79,装备!$B:$Q,11,0),0)</f>
        <v>0</v>
      </c>
      <c r="CP79" s="304" t="str">
        <f>IFERROR(VLOOKUP($AM79,装备!$B:$Q,12,0),0)</f>
        <v>短</v>
      </c>
      <c r="CQ79" s="304">
        <f>IFERROR(VLOOKUP($AM79,装备!$B:$Q,13,0),0)</f>
        <v>0</v>
      </c>
      <c r="CR79" s="304">
        <f>IFERROR(VLOOKUP($AM79,装备!$B:$Q,14,0),0)</f>
        <v>0</v>
      </c>
      <c r="CS79" s="304">
        <f>IFERROR(VLOOKUP($AM79,装备!$B:$Q,16,0),0)</f>
        <v>0</v>
      </c>
      <c r="CT79" s="304">
        <f>IFERROR(VLOOKUP($AM79,装备!$B:$Q,5,0),0)</f>
        <v>0</v>
      </c>
      <c r="CU79" s="304">
        <f>IFERROR(VLOOKUP(AN79,装备!$B:$C,2,0),0)</f>
        <v>0</v>
      </c>
      <c r="CV79" s="304">
        <f>IFERROR(VLOOKUP($AN79,装备!$B:$Q,5,0),0)</f>
        <v>0</v>
      </c>
      <c r="CW79" s="304">
        <f>IFERROR(VLOOKUP($AN79,装备!$B:$Q,6,0),0)</f>
        <v>0</v>
      </c>
      <c r="CX79" s="304">
        <f>IFERROR(VLOOKUP($AN79,装备!$B:$Q,7,0),0)</f>
        <v>0</v>
      </c>
      <c r="CY79" s="304">
        <f>IFERROR(VLOOKUP($AN79,装备!$B:$Q,8,0),0)</f>
        <v>0</v>
      </c>
      <c r="CZ79" s="304">
        <f>IFERROR(VLOOKUP($AN79,装备!$B:$Q,9,0),0)</f>
        <v>0</v>
      </c>
      <c r="DA79" s="304">
        <f>IFERROR(VLOOKUP($AN79,装备!$B:$Q,10,0),0)</f>
        <v>0</v>
      </c>
      <c r="DB79" s="304">
        <f>IFERROR(VLOOKUP($AN79,装备!$B:$Q,11,0),0)</f>
        <v>0</v>
      </c>
      <c r="DC79" s="304">
        <f>IFERROR(VLOOKUP($AN79,装备!$B:$Q,12,0),0)</f>
        <v>0</v>
      </c>
      <c r="DD79" s="304">
        <f>IFERROR(VLOOKUP($AN79,装备!$B:$Q,13,0),0)</f>
        <v>0</v>
      </c>
      <c r="DE79" s="304">
        <f>IFERROR(VLOOKUP($AN79,装备!$B:$Q,14,0),0)</f>
        <v>0</v>
      </c>
      <c r="DF79" s="304">
        <f>IFERROR(VLOOKUP($AN79,装备!$B:$Q,16,0),0)</f>
        <v>0</v>
      </c>
      <c r="DG79" s="304">
        <f>IFERROR(VLOOKUP($AN79,装备!$B:$Q,5,0),0)</f>
        <v>0</v>
      </c>
      <c r="DH79" s="304">
        <f>IFERROR(VLOOKUP(AO79,装备!$B:$C,2,0),0)</f>
        <v>0</v>
      </c>
      <c r="DI79" s="304">
        <f>IFERROR(VLOOKUP($AO79,装备!$B:$Q,5,0),0)</f>
        <v>0</v>
      </c>
      <c r="DJ79" s="304">
        <f>IFERROR(VLOOKUP($AO79,装备!$B:$Q,6,0),0)</f>
        <v>0</v>
      </c>
      <c r="DK79" s="304">
        <f>IFERROR(VLOOKUP($AO79,装备!$B:$Q,7,0),0)</f>
        <v>0</v>
      </c>
      <c r="DL79" s="304">
        <f>IFERROR(VLOOKUP($AO79,装备!$B:$Q,8,0),0)</f>
        <v>0</v>
      </c>
      <c r="DM79" s="304">
        <f>IFERROR(VLOOKUP($AO79,装备!$B:$Q,9,0),0)</f>
        <v>0</v>
      </c>
      <c r="DN79" s="304">
        <f>IFERROR(VLOOKUP($AO79,装备!$B:$Q,10,0),0)</f>
        <v>0</v>
      </c>
      <c r="DO79" s="304">
        <f>IFERROR(VLOOKUP($AO79,装备!$B:$Q,11,0),0)</f>
        <v>0</v>
      </c>
      <c r="DP79" s="304">
        <f>IFERROR(VLOOKUP($AO79,装备!$B:$Q,12,0),0)</f>
        <v>0</v>
      </c>
      <c r="DQ79" s="304">
        <f>IFERROR(VLOOKUP($AO79,装备!$B:$Q,13,0),0)</f>
        <v>0</v>
      </c>
      <c r="DR79" s="304">
        <f>IFERROR(VLOOKUP($AO79,装备!$B:$Q,14,0),0)</f>
        <v>0</v>
      </c>
      <c r="DS79" s="304">
        <f>IFERROR(VLOOKUP($AO79,装备!$B:$Q,16,0),0)</f>
        <v>0</v>
      </c>
      <c r="DT79" s="304">
        <f>IFERROR(VLOOKUP($AO79,装备!$B:$Q,5,0),0)</f>
        <v>0</v>
      </c>
    </row>
    <row r="80" spans="1:124" hidden="1">
      <c r="A80" s="301">
        <f>未改造舰娘!$A76</f>
        <v>10007511</v>
      </c>
      <c r="B80" s="354" t="s">
        <v>227</v>
      </c>
      <c r="C80" s="323"/>
      <c r="D80" s="323">
        <f t="shared" si="1"/>
        <v>110</v>
      </c>
      <c r="E80" s="303">
        <f>未改造舰娘!$C76</f>
        <v>2</v>
      </c>
      <c r="F80" s="304" t="str">
        <f>未改造舰娘!$D76</f>
        <v>驱逐</v>
      </c>
      <c r="G80" s="304" t="str">
        <f>未改造舰娘!$E76</f>
        <v>小型</v>
      </c>
      <c r="H80" s="304" t="str">
        <f>未改造舰娘!$F76</f>
        <v>护卫舰</v>
      </c>
      <c r="I80" s="460">
        <f>未改造舰娘!$AR76</f>
        <v>2</v>
      </c>
      <c r="J80" s="304" t="str">
        <f>未改造舰娘!$G76</f>
        <v>德国</v>
      </c>
      <c r="K80" s="312">
        <f>未改造舰娘!$H76+(BV80+CI80+CV80+DI80)*$C$2</f>
        <v>18</v>
      </c>
      <c r="L80" s="304">
        <f>未改造舰娘!$I76</f>
        <v>2</v>
      </c>
      <c r="M80" s="304">
        <f>未改造舰娘!$J76</f>
        <v>1</v>
      </c>
      <c r="N80" s="518">
        <f>未改造舰娘!$K76</f>
        <v>2</v>
      </c>
      <c r="O80" s="304">
        <f>未改造舰娘!$L76+((CE80+CR80+DE80+DR80)*$C$2)</f>
        <v>10</v>
      </c>
      <c r="P80" s="304" t="str">
        <f>IF($C$2=1,(IF(ISERROR(FIND("超长",未改造舰娘!$M76&amp;CC80&amp;CP80&amp;DC80&amp;DP80,1)),IF(ISERROR(FIND("长",未改造舰娘!$M76&amp;CC80&amp;CP80&amp;DC80&amp;DP80,1)),IF(ISERROR(FIND("中",未改造舰娘!$M76&amp;CC80&amp;CP80&amp;DC80&amp;DP80,1)),IF(ISERROR(FIND("短",未改造舰娘!$M76&amp;CC80&amp;CP80&amp;DC80&amp;DP80,1)),IF(ISERROR(FIND("无",未改造舰娘!$M76&amp;CC80&amp;CP80&amp;DC80&amp;DP80,1)),0,"无"),"短"),"中"),"长"),"超长")),未改造舰娘!$M76)</f>
        <v>短</v>
      </c>
      <c r="Q80" s="303">
        <f>未改造舰娘!$N76</f>
        <v>38.200000000000003</v>
      </c>
      <c r="R80" s="304">
        <f>(未改造舰娘!$P76)+(未改造舰娘!$Q76)*$C$3+((BW80+CJ80+CW80+DJ80)*$C$2)</f>
        <v>28</v>
      </c>
      <c r="S80" s="304">
        <f>(未改造舰娘!$R76)+(未改造舰娘!$S76)*$C$3+((BY80+CL80+CY80+DL80)*$C$2)</f>
        <v>74</v>
      </c>
      <c r="T80" s="304">
        <f>(未改造舰娘!$T76)+(未改造舰娘!$U76)*$C$3+((BX80+CK80+CX80+DK80)*$C$2)</f>
        <v>23</v>
      </c>
      <c r="U80" s="304">
        <f>(未改造舰娘!$V76)+(未改造舰娘!$W76)*$C$3+((CG80+CT80+DG80+DT80)*$C$2)</f>
        <v>41</v>
      </c>
      <c r="V80" s="305">
        <f>INT((((未改造舰娘!$Y76)-(未改造舰娘!$X76))*(((IF(D80=0,C80,D80))-1)/99))+未改造舰娘!$X76)+((CB80+CO80+DB80+DO80)*$C$2)</f>
        <v>87</v>
      </c>
      <c r="W80" s="304">
        <f>INT((((未改造舰娘!$AA76)-(未改造舰娘!$Z76))*(((IF(D80=0,C80,D80))-1)/99))+未改造舰娘!$Z76)+((CD80+CQ80+DD80+DQ80)*$C$2)</f>
        <v>82</v>
      </c>
      <c r="X80" s="304">
        <f>INT((((未改造舰娘!$AC76)-(未改造舰娘!$AB76))*(((IF(D80=0,C80,D80))-1)/99))+未改造舰娘!$AB76)+((CA80+CN80+DA80+DN80)*$C$2)</f>
        <v>17</v>
      </c>
      <c r="Y80" s="303">
        <f>INT((((未改造舰娘!$AE76)-(未改造舰娘!$AD76))*(((IF(D80=0,C80,D80))-1)/99))+未改造舰娘!$AD76)+((BZ80+CM80+CZ80+DM80)*$C$2)</f>
        <v>55</v>
      </c>
      <c r="Z80" s="474" t="str">
        <f>IF(未改造舰娘!$AF76=0,"",未改造舰娘!$AF76)</f>
        <v/>
      </c>
      <c r="AA80" s="304" t="str">
        <f>IF(未改造舰娘!$AG76="","",未改造舰娘!$AG76)</f>
        <v/>
      </c>
      <c r="AB80" s="304" t="str">
        <f>IF(未改造舰娘!$AH76="","",未改造舰娘!$AH76)</f>
        <v/>
      </c>
      <c r="AC80" s="304" t="str">
        <f>IF(未改造舰娘!$AI76="","",未改造舰娘!$AI76)</f>
        <v/>
      </c>
      <c r="AD80" s="304">
        <f>IF(未改造舰娘!$AJ76="","",未改造舰娘!$AJ76)</f>
        <v>0</v>
      </c>
      <c r="AE80" s="305">
        <f>IF(未改造舰娘!$AK76="","",未改造舰娘!$AK76)</f>
        <v>40</v>
      </c>
      <c r="AF80" s="304" t="str">
        <f>IF(未改造舰娘!$AL76="","",未改造舰娘!$AL76)</f>
        <v/>
      </c>
      <c r="AG80" s="304">
        <f>IF(未改造舰娘!$AM76="","",未改造舰娘!$AM76)</f>
        <v>150</v>
      </c>
      <c r="AH80" s="304">
        <f>IF(未改造舰娘!$AN76="","",未改造舰娘!$AN76)</f>
        <v>200</v>
      </c>
      <c r="AI80" s="304" t="str">
        <f>IF(未改造舰娘!$AO76="","",未改造舰娘!$AO76)</f>
        <v/>
      </c>
      <c r="AJ80" s="304" t="str">
        <f>IF(未改造舰娘!$AP76="","",未改造舰娘!$AP76)</f>
        <v>驱逐核心</v>
      </c>
      <c r="AK80" s="303">
        <f>IF(未改造舰娘!$AQ76="","",未改造舰娘!$AQ76)</f>
        <v>3</v>
      </c>
      <c r="AL80" s="306" t="str">
        <f>IF(未改造舰娘!$AS76="","",未改造舰娘!$AS76)</f>
        <v>G国单装127毫米炮</v>
      </c>
      <c r="AM80" s="306" t="str">
        <f>IF(未改造舰娘!$AT76="","",未改造舰娘!$AT76)</f>
        <v/>
      </c>
      <c r="AN80" s="306" t="str">
        <f>IF(未改造舰娘!$AU76="","",未改造舰娘!$AU76)</f>
        <v/>
      </c>
      <c r="AO80" s="306" t="str">
        <f>IF(未改造舰娘!$AV76="","",未改造舰娘!$AV76)</f>
        <v/>
      </c>
      <c r="AP80" s="307" t="str">
        <f>IF(未改造舰娘!$AW76="","",未改造舰娘!$AW76)</f>
        <v/>
      </c>
      <c r="AQ80" s="308" t="str">
        <f>IF(未改造舰娘!$AX76="","",未改造舰娘!$AX76)</f>
        <v/>
      </c>
      <c r="AR80" s="304">
        <f>IF(未改造舰娘!$AY76="","",未改造舰娘!$AY76)</f>
        <v>10</v>
      </c>
      <c r="AS80" s="304">
        <f>IF(未改造舰娘!$AZ76="","",未改造舰娘!$AZ76)</f>
        <v>20</v>
      </c>
      <c r="AT80" s="304">
        <f>IF(未改造舰娘!$BA76="","",未改造舰娘!$BA76)</f>
        <v>0.48</v>
      </c>
      <c r="AU80" s="304">
        <f>IF(未改造舰娘!$BB76="","",未改造舰娘!$BB76)</f>
        <v>0.99</v>
      </c>
      <c r="AV80" s="305">
        <f>IF((未改造舰娘!$BG76+未改造舰娘!$BK76*$C$4)=0,"",(未改造舰娘!$BG76+未改造舰娘!$BK76*$C$4))</f>
        <v>2</v>
      </c>
      <c r="AW80" s="304">
        <f>IF((未改造舰娘!$BH76+未改造舰娘!$BL76*$C$4)=0,"",(未改造舰娘!$BH76+未改造舰娘!$BL76*$C$4))</f>
        <v>5</v>
      </c>
      <c r="AX80" s="304">
        <f>IF((未改造舰娘!$BI76+未改造舰娘!$BM76*$C$4)=0,"",(未改造舰娘!$BI76+未改造舰娘!$BM76*$C$4))</f>
        <v>4</v>
      </c>
      <c r="AY80" s="303" t="str">
        <f>IF((未改造舰娘!$BJ76+未改造舰娘!$BN76*$C$4)=0,"",(未改造舰娘!$BJ76+未改造舰娘!$BN76*$C$4))</f>
        <v/>
      </c>
      <c r="AZ80" s="500">
        <f>IF(未改造舰娘!BC76="","",未改造舰娘!BC76)</f>
        <v>0</v>
      </c>
      <c r="BA80" s="500">
        <f>IF(未改造舰娘!BD76="","",未改造舰娘!BD76)</f>
        <v>24</v>
      </c>
      <c r="BB80" s="500">
        <f>IF(未改造舰娘!BE76="","",未改造舰娘!BE76)</f>
        <v>10</v>
      </c>
      <c r="BC80" s="498">
        <f>IF(未改造舰娘!BF76="","",未改造舰娘!BF76)</f>
        <v>0</v>
      </c>
      <c r="BD80" s="67" t="s">
        <v>1353</v>
      </c>
      <c r="BE80" s="506"/>
      <c r="BF80" s="306" t="str">
        <f>IF(未改造舰娘!$BQ76="","",未改造舰娘!$BQ76)</f>
        <v>2-4-L,3-1-I,3-2-G,3-3-CDEFGHJK,3-4-BCDGHIJ,4-1-I,4-2-J,4-3-CEFGH,4-4-CDEHIKL,5-1-CDEFGH,5-2-DEFGHIJ,5-3-CEFGH,5-4-CDEGH,5-5-DEFGHI,6-1-ABCDEFGHIK,6-2-ABCDEFGHIJKLM,6-3-ABCDEFHJ,6-4-ABCDEFGHIKL,7-1-ABCDFGHIJKLMN,7-2-ABDEFGHJKLM,7-3-ABCDEFGHIKLN,7-4-ABCDEFIJKLM,7-5-ABCDEFGHIJKLMOQ,8-2-ABCDEFGHIJKLM</v>
      </c>
      <c r="BG80" s="306" t="str">
        <f>IF(未改造舰娘!$BR76="","",未改造舰娘!$BR76)</f>
        <v>极地奏鸣曲 Ex-1-ABCDEFGHIJKBCDEFGHIJKM,Ex-1-1-I,Ex-1-2-CDEHIKL,Ex-2-ABCDEFGHIJKLMN,Ex-2-1-DEFGHJ,Ex-2-2-EFGH,Ex-2-3-DEFGHIL,Ex-3-1-ABCDEFGHIKI,Ex-3-2-ABCDEFGHIJMCDEFGHJK,Ex-3-3-ABCDEFHJCHIJ,Ex-3-4-ABCDEFGHIKL,Ex-4-ABCDEFGHJKLMNOP,Ex-4-1-ABCDFGHIJKLMN,Ex-4-2-ABDEFHKLM,Ex-4-3-ABCDEFGHIKLNABCDEFGHIJM,Ex-4-4-ABCDEFIJKLMABCDEFGHIJKL,Ex-4-5-ABCDEFGHIJKLMOQ,Ex-3-ABDEFGHIJKLMNO；女武神行动 Ex-2-BCDEFGJKL,Ex-3-BCDEGHIJKLM,Ex-4-ABCDEFGHJKMNOP,Ex-5-ABCDEFG,Ex-6-BCDEFHI；未命名 Ex-1-LM,Ex-3-BCEGHIJKLMNOPQRS,Ex-4-BCDEIJKLMNOPQRST,Ex-5-ABDEFGHIJLMNOPQRS,Ex-6-ABCDEFGHIJKLMNOPQRTUVβ,Ex-8-BCDEFGHIKNO,Ex-9-BCEGHIJKLMNOPQRS,Ex-10-ABCDEIJKLMNOPQRST,Ex-11-ABCDEFGHIJKLMNOPQRS,Ex-12-ABCDEFGHIJKLMNOPQRTUVβ；两周年活动 帕斯塔战役-ACDEFMOPV；决战无畏之海 Ex-1-ABCFGH,Ex-3.5-ABCDEGIJL,Ex-4-ABCDEGHIJKMNO</v>
      </c>
      <c r="BH80" s="306"/>
      <c r="BU80" s="304">
        <f>IFERROR(VLOOKUP(AL80,装备!$B:$C,2,0),0)</f>
        <v>1</v>
      </c>
      <c r="BV80" s="304">
        <f>IFERROR(VLOOKUP($AL80,装备!$B:$Q,5,0),0)</f>
        <v>0</v>
      </c>
      <c r="BW80" s="304">
        <f>IFERROR(VLOOKUP($AL80,装备!$B:$Q,6,0),0)</f>
        <v>1</v>
      </c>
      <c r="BX80" s="304">
        <f>IFERROR(VLOOKUP($AL80,装备!$B:$Q,7,0),0)</f>
        <v>0</v>
      </c>
      <c r="BY80" s="304">
        <f>IFERROR(VLOOKUP($AL80,装备!$B:$Q,8,0),0)</f>
        <v>0</v>
      </c>
      <c r="BZ80" s="304">
        <f>IFERROR(VLOOKUP($AL80,装备!$B:$Q,9,0),0)</f>
        <v>0</v>
      </c>
      <c r="CA80" s="304">
        <f>IFERROR(VLOOKUP($AL80,装备!$B:$Q,10,0),0)</f>
        <v>0</v>
      </c>
      <c r="CB80" s="304">
        <f>IFERROR(VLOOKUP($AL80,装备!$B:$Q,11,0),0)</f>
        <v>1</v>
      </c>
      <c r="CC80" s="304" t="str">
        <f>IFERROR(VLOOKUP($AL80,装备!$B:$Q,12,0),0)</f>
        <v>短</v>
      </c>
      <c r="CD80" s="304">
        <f>IFERROR(VLOOKUP($AL80,装备!$B:$Q,13,0),0)</f>
        <v>0</v>
      </c>
      <c r="CE80" s="304">
        <f>IFERROR(VLOOKUP($AL80,装备!$B:$Q,14,0),0)</f>
        <v>0</v>
      </c>
      <c r="CF80" s="304">
        <f>IFERROR(VLOOKUP($AL80,装备!$B:$Q,16,0),0)</f>
        <v>0</v>
      </c>
      <c r="CG80" s="304">
        <f>IFERROR(VLOOKUP($AL80,装备!$B:$Q,5,0),0)</f>
        <v>0</v>
      </c>
      <c r="CH80" s="304">
        <f>IFERROR(VLOOKUP(AM80,装备!$B:$C,2,0),0)</f>
        <v>0</v>
      </c>
      <c r="CI80" s="304">
        <f>IFERROR(VLOOKUP($AM80,装备!$B:$Q,5,0),0)</f>
        <v>0</v>
      </c>
      <c r="CJ80" s="304">
        <f>IFERROR(VLOOKUP($AM80,装备!$B:$Q,6,0),0)</f>
        <v>0</v>
      </c>
      <c r="CK80" s="304">
        <f>IFERROR(VLOOKUP($AM80,装备!$B:$Q,7,0),0)</f>
        <v>0</v>
      </c>
      <c r="CL80" s="304">
        <f>IFERROR(VLOOKUP($AM80,装备!$B:$Q,8,0),0)</f>
        <v>0</v>
      </c>
      <c r="CM80" s="304">
        <f>IFERROR(VLOOKUP($AM80,装备!$B:$Q,9,0),0)</f>
        <v>0</v>
      </c>
      <c r="CN80" s="304">
        <f>IFERROR(VLOOKUP($AM80,装备!$B:$Q,10,0),0)</f>
        <v>0</v>
      </c>
      <c r="CO80" s="304">
        <f>IFERROR(VLOOKUP($AM80,装备!$B:$Q,11,0),0)</f>
        <v>0</v>
      </c>
      <c r="CP80" s="304">
        <f>IFERROR(VLOOKUP($AM80,装备!$B:$Q,12,0),0)</f>
        <v>0</v>
      </c>
      <c r="CQ80" s="304">
        <f>IFERROR(VLOOKUP($AM80,装备!$B:$Q,13,0),0)</f>
        <v>0</v>
      </c>
      <c r="CR80" s="304">
        <f>IFERROR(VLOOKUP($AM80,装备!$B:$Q,14,0),0)</f>
        <v>0</v>
      </c>
      <c r="CS80" s="304">
        <f>IFERROR(VLOOKUP($AM80,装备!$B:$Q,16,0),0)</f>
        <v>0</v>
      </c>
      <c r="CT80" s="304">
        <f>IFERROR(VLOOKUP($AM80,装备!$B:$Q,5,0),0)</f>
        <v>0</v>
      </c>
      <c r="CU80" s="304">
        <f>IFERROR(VLOOKUP(AN80,装备!$B:$C,2,0),0)</f>
        <v>0</v>
      </c>
      <c r="CV80" s="304">
        <f>IFERROR(VLOOKUP($AN80,装备!$B:$Q,5,0),0)</f>
        <v>0</v>
      </c>
      <c r="CW80" s="304">
        <f>IFERROR(VLOOKUP($AN80,装备!$B:$Q,6,0),0)</f>
        <v>0</v>
      </c>
      <c r="CX80" s="304">
        <f>IFERROR(VLOOKUP($AN80,装备!$B:$Q,7,0),0)</f>
        <v>0</v>
      </c>
      <c r="CY80" s="304">
        <f>IFERROR(VLOOKUP($AN80,装备!$B:$Q,8,0),0)</f>
        <v>0</v>
      </c>
      <c r="CZ80" s="304">
        <f>IFERROR(VLOOKUP($AN80,装备!$B:$Q,9,0),0)</f>
        <v>0</v>
      </c>
      <c r="DA80" s="304">
        <f>IFERROR(VLOOKUP($AN80,装备!$B:$Q,10,0),0)</f>
        <v>0</v>
      </c>
      <c r="DB80" s="304">
        <f>IFERROR(VLOOKUP($AN80,装备!$B:$Q,11,0),0)</f>
        <v>0</v>
      </c>
      <c r="DC80" s="304">
        <f>IFERROR(VLOOKUP($AN80,装备!$B:$Q,12,0),0)</f>
        <v>0</v>
      </c>
      <c r="DD80" s="304">
        <f>IFERROR(VLOOKUP($AN80,装备!$B:$Q,13,0),0)</f>
        <v>0</v>
      </c>
      <c r="DE80" s="304">
        <f>IFERROR(VLOOKUP($AN80,装备!$B:$Q,14,0),0)</f>
        <v>0</v>
      </c>
      <c r="DF80" s="304">
        <f>IFERROR(VLOOKUP($AN80,装备!$B:$Q,16,0),0)</f>
        <v>0</v>
      </c>
      <c r="DG80" s="304">
        <f>IFERROR(VLOOKUP($AN80,装备!$B:$Q,5,0),0)</f>
        <v>0</v>
      </c>
      <c r="DH80" s="304">
        <f>IFERROR(VLOOKUP(AO80,装备!$B:$C,2,0),0)</f>
        <v>0</v>
      </c>
      <c r="DI80" s="304">
        <f>IFERROR(VLOOKUP($AO80,装备!$B:$Q,5,0),0)</f>
        <v>0</v>
      </c>
      <c r="DJ80" s="304">
        <f>IFERROR(VLOOKUP($AO80,装备!$B:$Q,6,0),0)</f>
        <v>0</v>
      </c>
      <c r="DK80" s="304">
        <f>IFERROR(VLOOKUP($AO80,装备!$B:$Q,7,0),0)</f>
        <v>0</v>
      </c>
      <c r="DL80" s="304">
        <f>IFERROR(VLOOKUP($AO80,装备!$B:$Q,8,0),0)</f>
        <v>0</v>
      </c>
      <c r="DM80" s="304">
        <f>IFERROR(VLOOKUP($AO80,装备!$B:$Q,9,0),0)</f>
        <v>0</v>
      </c>
      <c r="DN80" s="304">
        <f>IFERROR(VLOOKUP($AO80,装备!$B:$Q,10,0),0)</f>
        <v>0</v>
      </c>
      <c r="DO80" s="304">
        <f>IFERROR(VLOOKUP($AO80,装备!$B:$Q,11,0),0)</f>
        <v>0</v>
      </c>
      <c r="DP80" s="304">
        <f>IFERROR(VLOOKUP($AO80,装备!$B:$Q,12,0),0)</f>
        <v>0</v>
      </c>
      <c r="DQ80" s="304">
        <f>IFERROR(VLOOKUP($AO80,装备!$B:$Q,13,0),0)</f>
        <v>0</v>
      </c>
      <c r="DR80" s="304">
        <f>IFERROR(VLOOKUP($AO80,装备!$B:$Q,14,0),0)</f>
        <v>0</v>
      </c>
      <c r="DS80" s="304">
        <f>IFERROR(VLOOKUP($AO80,装备!$B:$Q,16,0),0)</f>
        <v>0</v>
      </c>
      <c r="DT80" s="304">
        <f>IFERROR(VLOOKUP($AO80,装备!$B:$Q,5,0),0)</f>
        <v>0</v>
      </c>
    </row>
    <row r="81" spans="1:124" hidden="1">
      <c r="A81" s="301">
        <f>未改造舰娘!$A77</f>
        <v>10007611</v>
      </c>
      <c r="B81" s="354" t="s">
        <v>3964</v>
      </c>
      <c r="C81" s="323"/>
      <c r="D81" s="323">
        <f t="shared" si="1"/>
        <v>110</v>
      </c>
      <c r="E81" s="303">
        <f>未改造舰娘!$C77</f>
        <v>1</v>
      </c>
      <c r="F81" s="304" t="str">
        <f>未改造舰娘!$D77</f>
        <v>驱逐</v>
      </c>
      <c r="G81" s="304" t="str">
        <f>未改造舰娘!$E77</f>
        <v>小型</v>
      </c>
      <c r="H81" s="304" t="str">
        <f>未改造舰娘!$F77</f>
        <v>护卫舰</v>
      </c>
      <c r="I81" s="460">
        <f>未改造舰娘!$AR77</f>
        <v>2</v>
      </c>
      <c r="J81" s="304" t="str">
        <f>未改造舰娘!$G77</f>
        <v>德国</v>
      </c>
      <c r="K81" s="312">
        <f>未改造舰娘!$H77+(BV81+CI81+CV81+DI81)*$C$2</f>
        <v>20</v>
      </c>
      <c r="L81" s="304">
        <f>未改造舰娘!$I77</f>
        <v>0</v>
      </c>
      <c r="M81" s="304">
        <f>未改造舰娘!$J77</f>
        <v>1</v>
      </c>
      <c r="N81" s="518">
        <f>未改造舰娘!$K77</f>
        <v>2</v>
      </c>
      <c r="O81" s="304">
        <f>未改造舰娘!$L77+((CE81+CR81+DE81+DR81)*$C$2)</f>
        <v>10</v>
      </c>
      <c r="P81" s="304" t="str">
        <f>IF($C$2=1,(IF(ISERROR(FIND("超长",未改造舰娘!$M77&amp;CC81&amp;CP81&amp;DC81&amp;DP81,1)),IF(ISERROR(FIND("长",未改造舰娘!$M77&amp;CC81&amp;CP81&amp;DC81&amp;DP81,1)),IF(ISERROR(FIND("中",未改造舰娘!$M77&amp;CC81&amp;CP81&amp;DC81&amp;DP81,1)),IF(ISERROR(FIND("短",未改造舰娘!$M77&amp;CC81&amp;CP81&amp;DC81&amp;DP81,1)),IF(ISERROR(FIND("无",未改造舰娘!$M77&amp;CC81&amp;CP81&amp;DC81&amp;DP81,1)),0,"无"),"短"),"中"),"长"),"超长")),未改造舰娘!$M77)</f>
        <v>短</v>
      </c>
      <c r="Q81" s="303">
        <f>未改造舰娘!$N77</f>
        <v>38.5</v>
      </c>
      <c r="R81" s="304">
        <f>(未改造舰娘!$P77)+(未改造舰娘!$Q77)*$C$3+((BW81+CJ81+CW81+DJ81)*$C$2)</f>
        <v>33</v>
      </c>
      <c r="S81" s="304">
        <f>(未改造舰娘!$R77)+(未改造舰娘!$S77)*$C$3+((BY81+CL81+CY81+DL81)*$C$2)</f>
        <v>74</v>
      </c>
      <c r="T81" s="304">
        <f>(未改造舰娘!$T77)+(未改造舰娘!$U77)*$C$3+((BX81+CK81+CX81+DK81)*$C$2)</f>
        <v>25</v>
      </c>
      <c r="U81" s="304">
        <f>(未改造舰娘!$V77)+(未改造舰娘!$W77)*$C$3+((CG81+CT81+DG81+DT81)*$C$2)</f>
        <v>42</v>
      </c>
      <c r="V81" s="305">
        <f>INT((((未改造舰娘!$Y77)-(未改造舰娘!$X77))*(((IF(D81=0,C81,D81))-1)/99))+未改造舰娘!$X77)+((CB81+CO81+DB81+DO81)*$C$2)</f>
        <v>87</v>
      </c>
      <c r="W81" s="304">
        <f>INT((((未改造舰娘!$AA77)-(未改造舰娘!$Z77))*(((IF(D81=0,C81,D81))-1)/99))+未改造舰娘!$Z77)+((CD81+CQ81+DD81+DQ81)*$C$2)</f>
        <v>82</v>
      </c>
      <c r="X81" s="304">
        <f>INT((((未改造舰娘!$AC77)-(未改造舰娘!$AB77))*(((IF(D81=0,C81,D81))-1)/99))+未改造舰娘!$AB77)+((CA81+CN81+DA81+DN81)*$C$2)</f>
        <v>17</v>
      </c>
      <c r="Y81" s="303">
        <f>INT((((未改造舰娘!$AE77)-(未改造舰娘!$AD77))*(((IF(D81=0,C81,D81))-1)/99))+未改造舰娘!$AD77)+((BZ81+CM81+CZ81+DM81)*$C$2)</f>
        <v>55</v>
      </c>
      <c r="Z81" s="474" t="str">
        <f>IF(未改造舰娘!$AF77=0,"",未改造舰娘!$AF77)</f>
        <v/>
      </c>
      <c r="AA81" s="304" t="str">
        <f>IF(未改造舰娘!$AG77="","",未改造舰娘!$AG77)</f>
        <v/>
      </c>
      <c r="AB81" s="304" t="str">
        <f>IF(未改造舰娘!$AH77="","",未改造舰娘!$AH77)</f>
        <v/>
      </c>
      <c r="AC81" s="304" t="str">
        <f>IF(未改造舰娘!$AI77="","",未改造舰娘!$AI77)</f>
        <v/>
      </c>
      <c r="AD81" s="304">
        <f>IF(未改造舰娘!$AJ77="","",未改造舰娘!$AJ77)</f>
        <v>0</v>
      </c>
      <c r="AE81" s="305">
        <f>IF(未改造舰娘!$AK77="","",未改造舰娘!$AK77)</f>
        <v>30</v>
      </c>
      <c r="AF81" s="304" t="str">
        <f>IF(未改造舰娘!$AL77="","",未改造舰娘!$AL77)</f>
        <v/>
      </c>
      <c r="AG81" s="304">
        <f>IF(未改造舰娘!$AM77="","",未改造舰娘!$AM77)</f>
        <v>150</v>
      </c>
      <c r="AH81" s="304">
        <f>IF(未改造舰娘!$AN77="","",未改造舰娘!$AN77)</f>
        <v>200</v>
      </c>
      <c r="AI81" s="304" t="str">
        <f>IF(未改造舰娘!$AO77="","",未改造舰娘!$AO77)</f>
        <v/>
      </c>
      <c r="AJ81" s="304" t="str">
        <f>IF(未改造舰娘!$AP77="","",未改造舰娘!$AP77)</f>
        <v>驱逐核心</v>
      </c>
      <c r="AK81" s="303">
        <f>IF(未改造舰娘!$AQ77="","",未改造舰娘!$AQ77)</f>
        <v>3</v>
      </c>
      <c r="AL81" s="306" t="str">
        <f>IF(未改造舰娘!$AS77="","",未改造舰娘!$AS77)</f>
        <v>G国单装127毫米炮</v>
      </c>
      <c r="AM81" s="306" t="str">
        <f>IF(未改造舰娘!$AT77="","",未改造舰娘!$AT77)</f>
        <v/>
      </c>
      <c r="AN81" s="306" t="str">
        <f>IF(未改造舰娘!$AU77="","",未改造舰娘!$AU77)</f>
        <v/>
      </c>
      <c r="AO81" s="306" t="str">
        <f>IF(未改造舰娘!$AV77="","",未改造舰娘!$AV77)</f>
        <v/>
      </c>
      <c r="AP81" s="307" t="str">
        <f>IF(未改造舰娘!$AW77="","",未改造舰娘!$AW77)</f>
        <v/>
      </c>
      <c r="AQ81" s="308" t="str">
        <f>IF(未改造舰娘!$AX77="","",未改造舰娘!$AX77)</f>
        <v/>
      </c>
      <c r="AR81" s="304">
        <f>IF(未改造舰娘!$AY77="","",未改造舰娘!$AY77)</f>
        <v>10</v>
      </c>
      <c r="AS81" s="304">
        <f>IF(未改造舰娘!$AZ77="","",未改造舰娘!$AZ77)</f>
        <v>20</v>
      </c>
      <c r="AT81" s="304">
        <f>IF(未改造舰娘!$BA77="","",未改造舰娘!$BA77)</f>
        <v>0.48</v>
      </c>
      <c r="AU81" s="304">
        <f>IF(未改造舰娘!$BB77="","",未改造舰娘!$BB77)</f>
        <v>0.99</v>
      </c>
      <c r="AV81" s="305">
        <f>IF((未改造舰娘!$BG77+未改造舰娘!$BK77*$C$4)=0,"",(未改造舰娘!$BG77+未改造舰娘!$BK77*$C$4))</f>
        <v>2</v>
      </c>
      <c r="AW81" s="304">
        <f>IF((未改造舰娘!$BH77+未改造舰娘!$BL77*$C$4)=0,"",(未改造舰娘!$BH77+未改造舰娘!$BL77*$C$4))</f>
        <v>5</v>
      </c>
      <c r="AX81" s="304">
        <f>IF((未改造舰娘!$BI77+未改造舰娘!$BM77*$C$4)=0,"",(未改造舰娘!$BI77+未改造舰娘!$BM77*$C$4))</f>
        <v>4</v>
      </c>
      <c r="AY81" s="303" t="str">
        <f>IF((未改造舰娘!$BJ77+未改造舰娘!$BN77*$C$4)=0,"",(未改造舰娘!$BJ77+未改造舰娘!$BN77*$C$4))</f>
        <v/>
      </c>
      <c r="AZ81" s="500">
        <f>IF(未改造舰娘!BC77="","",未改造舰娘!BC77)</f>
        <v>0</v>
      </c>
      <c r="BA81" s="500">
        <f>IF(未改造舰娘!BD77="","",未改造舰娘!BD77)</f>
        <v>24</v>
      </c>
      <c r="BB81" s="500">
        <f>IF(未改造舰娘!BE77="","",未改造舰娘!BE77)</f>
        <v>12</v>
      </c>
      <c r="BC81" s="498">
        <f>IF(未改造舰娘!BF77="","",未改造舰娘!BF77)</f>
        <v>0</v>
      </c>
      <c r="BD81" s="67" t="s">
        <v>1354</v>
      </c>
      <c r="BE81" s="506"/>
      <c r="BF81" s="306" t="str">
        <f>IF(未改造舰娘!$BQ77="","",未改造舰娘!$BQ77)</f>
        <v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,7-1-ABCDFGHIJKLMN,8-2-ABCDEFGHIJKLM</v>
      </c>
      <c r="BG81" s="306" t="str">
        <f>IF(未改造舰娘!$BR77="","",未改造舰娘!$BR77)</f>
        <v>极地奏鸣曲 Ex-1-ABCDEFGHIJKABCDEFGHIJKLM,Ex-1-1-ABCDEFIJ,Ex-1-2-ABCDEHIKL,Ex-2-ABCDEFGHIJKLMN,Ex-2-1-ABCDEFGHJABDEGH,Ex-2-2-ABCEFGHABCDEGHJK,Ex-2-3-ABCDEFGHIABCDEGHIJL,Ex-3-1-ABCDEFGHIKABDFGHI,Ex-3-2-ABCDEFGIJMABCDEGHJK,Ex-3-3-ABCDEFHJACDHIJ,Ex-3-4-ABCDEFGHIKL,Ex-4-1-ABCDFGHIJKLMN,Ex-3-ABDEFGHIJKLMNO,Ex-4-3-ABCDEFIJKM,Ex-4-4-ABCDEFGHIJKL；女武神行动 Ex-1-ABDEF,Ex-2-ABCDEFGHKL,Ex-3-ABCDEGHIJKLM,Ex-4-ABCDEGHJKNOP,Ex-5-ABCDEFG,Ex-6-CDI,Ex-7-ABCDEGHIJKLM；未命名 Ex-1-ABCDEFGHIJKLM,Ex-2-ABCDEFGHIJKNO,Ex-3-BCEGHIJKLMNOPQRS,Ex-4-ABCDEIJKLMNOPQRST,Ex-5-ABCDEFGHIJKLMNOPQRS,Ex-6-ABCDEFGHIJKLMNOPQRTUVβ,Ex-7-ABCDEFGHJKLM,Ex-8-ABCDEFGHIJKNO,Ex-9-BCEGHIJKLMNOPQRS,Ex-11-ABDEFGHIJLMNOPQRS；两周年活动 帕斯塔战役-ACDEFMOPUV；决战无畏之海 Ex-1-ABCFGH,Ex-2-ADEFGHJKM,Ex-5-ABCDEFGJLMP</v>
      </c>
      <c r="BH81" s="306"/>
      <c r="BU81" s="304">
        <f>IFERROR(VLOOKUP(AL81,装备!$B:$C,2,0),0)</f>
        <v>1</v>
      </c>
      <c r="BV81" s="304">
        <f>IFERROR(VLOOKUP($AL81,装备!$B:$Q,5,0),0)</f>
        <v>0</v>
      </c>
      <c r="BW81" s="304">
        <f>IFERROR(VLOOKUP($AL81,装备!$B:$Q,6,0),0)</f>
        <v>1</v>
      </c>
      <c r="BX81" s="304">
        <f>IFERROR(VLOOKUP($AL81,装备!$B:$Q,7,0),0)</f>
        <v>0</v>
      </c>
      <c r="BY81" s="304">
        <f>IFERROR(VLOOKUP($AL81,装备!$B:$Q,8,0),0)</f>
        <v>0</v>
      </c>
      <c r="BZ81" s="304">
        <f>IFERROR(VLOOKUP($AL81,装备!$B:$Q,9,0),0)</f>
        <v>0</v>
      </c>
      <c r="CA81" s="304">
        <f>IFERROR(VLOOKUP($AL81,装备!$B:$Q,10,0),0)</f>
        <v>0</v>
      </c>
      <c r="CB81" s="304">
        <f>IFERROR(VLOOKUP($AL81,装备!$B:$Q,11,0),0)</f>
        <v>1</v>
      </c>
      <c r="CC81" s="304" t="str">
        <f>IFERROR(VLOOKUP($AL81,装备!$B:$Q,12,0),0)</f>
        <v>短</v>
      </c>
      <c r="CD81" s="304">
        <f>IFERROR(VLOOKUP($AL81,装备!$B:$Q,13,0),0)</f>
        <v>0</v>
      </c>
      <c r="CE81" s="304">
        <f>IFERROR(VLOOKUP($AL81,装备!$B:$Q,14,0),0)</f>
        <v>0</v>
      </c>
      <c r="CF81" s="304">
        <f>IFERROR(VLOOKUP($AL81,装备!$B:$Q,16,0),0)</f>
        <v>0</v>
      </c>
      <c r="CG81" s="304">
        <f>IFERROR(VLOOKUP($AL81,装备!$B:$Q,5,0),0)</f>
        <v>0</v>
      </c>
      <c r="CH81" s="304">
        <f>IFERROR(VLOOKUP(AM81,装备!$B:$C,2,0),0)</f>
        <v>0</v>
      </c>
      <c r="CI81" s="304">
        <f>IFERROR(VLOOKUP($AM81,装备!$B:$Q,5,0),0)</f>
        <v>0</v>
      </c>
      <c r="CJ81" s="304">
        <f>IFERROR(VLOOKUP($AM81,装备!$B:$Q,6,0),0)</f>
        <v>0</v>
      </c>
      <c r="CK81" s="304">
        <f>IFERROR(VLOOKUP($AM81,装备!$B:$Q,7,0),0)</f>
        <v>0</v>
      </c>
      <c r="CL81" s="304">
        <f>IFERROR(VLOOKUP($AM81,装备!$B:$Q,8,0),0)</f>
        <v>0</v>
      </c>
      <c r="CM81" s="304">
        <f>IFERROR(VLOOKUP($AM81,装备!$B:$Q,9,0),0)</f>
        <v>0</v>
      </c>
      <c r="CN81" s="304">
        <f>IFERROR(VLOOKUP($AM81,装备!$B:$Q,10,0),0)</f>
        <v>0</v>
      </c>
      <c r="CO81" s="304">
        <f>IFERROR(VLOOKUP($AM81,装备!$B:$Q,11,0),0)</f>
        <v>0</v>
      </c>
      <c r="CP81" s="304">
        <f>IFERROR(VLOOKUP($AM81,装备!$B:$Q,12,0),0)</f>
        <v>0</v>
      </c>
      <c r="CQ81" s="304">
        <f>IFERROR(VLOOKUP($AM81,装备!$B:$Q,13,0),0)</f>
        <v>0</v>
      </c>
      <c r="CR81" s="304">
        <f>IFERROR(VLOOKUP($AM81,装备!$B:$Q,14,0),0)</f>
        <v>0</v>
      </c>
      <c r="CS81" s="304">
        <f>IFERROR(VLOOKUP($AM81,装备!$B:$Q,16,0),0)</f>
        <v>0</v>
      </c>
      <c r="CT81" s="304">
        <f>IFERROR(VLOOKUP($AM81,装备!$B:$Q,5,0),0)</f>
        <v>0</v>
      </c>
      <c r="CU81" s="304">
        <f>IFERROR(VLOOKUP(AN81,装备!$B:$C,2,0),0)</f>
        <v>0</v>
      </c>
      <c r="CV81" s="304">
        <f>IFERROR(VLOOKUP($AN81,装备!$B:$Q,5,0),0)</f>
        <v>0</v>
      </c>
      <c r="CW81" s="304">
        <f>IFERROR(VLOOKUP($AN81,装备!$B:$Q,6,0),0)</f>
        <v>0</v>
      </c>
      <c r="CX81" s="304">
        <f>IFERROR(VLOOKUP($AN81,装备!$B:$Q,7,0),0)</f>
        <v>0</v>
      </c>
      <c r="CY81" s="304">
        <f>IFERROR(VLOOKUP($AN81,装备!$B:$Q,8,0),0)</f>
        <v>0</v>
      </c>
      <c r="CZ81" s="304">
        <f>IFERROR(VLOOKUP($AN81,装备!$B:$Q,9,0),0)</f>
        <v>0</v>
      </c>
      <c r="DA81" s="304">
        <f>IFERROR(VLOOKUP($AN81,装备!$B:$Q,10,0),0)</f>
        <v>0</v>
      </c>
      <c r="DB81" s="304">
        <f>IFERROR(VLOOKUP($AN81,装备!$B:$Q,11,0),0)</f>
        <v>0</v>
      </c>
      <c r="DC81" s="304">
        <f>IFERROR(VLOOKUP($AN81,装备!$B:$Q,12,0),0)</f>
        <v>0</v>
      </c>
      <c r="DD81" s="304">
        <f>IFERROR(VLOOKUP($AN81,装备!$B:$Q,13,0),0)</f>
        <v>0</v>
      </c>
      <c r="DE81" s="304">
        <f>IFERROR(VLOOKUP($AN81,装备!$B:$Q,14,0),0)</f>
        <v>0</v>
      </c>
      <c r="DF81" s="304">
        <f>IFERROR(VLOOKUP($AN81,装备!$B:$Q,16,0),0)</f>
        <v>0</v>
      </c>
      <c r="DG81" s="304">
        <f>IFERROR(VLOOKUP($AN81,装备!$B:$Q,5,0),0)</f>
        <v>0</v>
      </c>
      <c r="DH81" s="304">
        <f>IFERROR(VLOOKUP(AO81,装备!$B:$C,2,0),0)</f>
        <v>0</v>
      </c>
      <c r="DI81" s="304">
        <f>IFERROR(VLOOKUP($AO81,装备!$B:$Q,5,0),0)</f>
        <v>0</v>
      </c>
      <c r="DJ81" s="304">
        <f>IFERROR(VLOOKUP($AO81,装备!$B:$Q,6,0),0)</f>
        <v>0</v>
      </c>
      <c r="DK81" s="304">
        <f>IFERROR(VLOOKUP($AO81,装备!$B:$Q,7,0),0)</f>
        <v>0</v>
      </c>
      <c r="DL81" s="304">
        <f>IFERROR(VLOOKUP($AO81,装备!$B:$Q,8,0),0)</f>
        <v>0</v>
      </c>
      <c r="DM81" s="304">
        <f>IFERROR(VLOOKUP($AO81,装备!$B:$Q,9,0),0)</f>
        <v>0</v>
      </c>
      <c r="DN81" s="304">
        <f>IFERROR(VLOOKUP($AO81,装备!$B:$Q,10,0),0)</f>
        <v>0</v>
      </c>
      <c r="DO81" s="304">
        <f>IFERROR(VLOOKUP($AO81,装备!$B:$Q,11,0),0)</f>
        <v>0</v>
      </c>
      <c r="DP81" s="304">
        <f>IFERROR(VLOOKUP($AO81,装备!$B:$Q,12,0),0)</f>
        <v>0</v>
      </c>
      <c r="DQ81" s="304">
        <f>IFERROR(VLOOKUP($AO81,装备!$B:$Q,13,0),0)</f>
        <v>0</v>
      </c>
      <c r="DR81" s="304">
        <f>IFERROR(VLOOKUP($AO81,装备!$B:$Q,14,0),0)</f>
        <v>0</v>
      </c>
      <c r="DS81" s="304">
        <f>IFERROR(VLOOKUP($AO81,装备!$B:$Q,16,0),0)</f>
        <v>0</v>
      </c>
      <c r="DT81" s="304">
        <f>IFERROR(VLOOKUP($AO81,装备!$B:$Q,5,0),0)</f>
        <v>0</v>
      </c>
    </row>
    <row r="82" spans="1:124" hidden="1">
      <c r="A82" s="301">
        <f>未改造舰娘!$A78</f>
        <v>10007711</v>
      </c>
      <c r="B82" s="354" t="s">
        <v>3965</v>
      </c>
      <c r="C82" s="323"/>
      <c r="D82" s="323">
        <f t="shared" si="1"/>
        <v>110</v>
      </c>
      <c r="E82" s="303">
        <f>未改造舰娘!$C78</f>
        <v>1</v>
      </c>
      <c r="F82" s="304" t="str">
        <f>未改造舰娘!$D78</f>
        <v>驱逐</v>
      </c>
      <c r="G82" s="304" t="str">
        <f>未改造舰娘!$E78</f>
        <v>小型</v>
      </c>
      <c r="H82" s="304" t="str">
        <f>未改造舰娘!$F78</f>
        <v>护卫舰</v>
      </c>
      <c r="I82" s="460">
        <f>未改造舰娘!$AR78</f>
        <v>2</v>
      </c>
      <c r="J82" s="304" t="str">
        <f>未改造舰娘!$G78</f>
        <v>德国</v>
      </c>
      <c r="K82" s="312">
        <f>未改造舰娘!$H78+(BV82+CI82+CV82+DI82)*$C$2</f>
        <v>20</v>
      </c>
      <c r="L82" s="304">
        <f>未改造舰娘!$I78</f>
        <v>0</v>
      </c>
      <c r="M82" s="304">
        <f>未改造舰娘!$J78</f>
        <v>1</v>
      </c>
      <c r="N82" s="518">
        <f>未改造舰娘!$K78</f>
        <v>2</v>
      </c>
      <c r="O82" s="304">
        <f>未改造舰娘!$L78+((CE82+CR82+DE82+DR82)*$C$2)</f>
        <v>10</v>
      </c>
      <c r="P82" s="304" t="str">
        <f>IF($C$2=1,(IF(ISERROR(FIND("超长",未改造舰娘!$M78&amp;CC82&amp;CP82&amp;DC82&amp;DP82,1)),IF(ISERROR(FIND("长",未改造舰娘!$M78&amp;CC82&amp;CP82&amp;DC82&amp;DP82,1)),IF(ISERROR(FIND("中",未改造舰娘!$M78&amp;CC82&amp;CP82&amp;DC82&amp;DP82,1)),IF(ISERROR(FIND("短",未改造舰娘!$M78&amp;CC82&amp;CP82&amp;DC82&amp;DP82,1)),IF(ISERROR(FIND("无",未改造舰娘!$M78&amp;CC82&amp;CP82&amp;DC82&amp;DP82,1)),0,"无"),"短"),"中"),"长"),"超长")),未改造舰娘!$M78)</f>
        <v>短</v>
      </c>
      <c r="Q82" s="303">
        <f>未改造舰娘!$N78</f>
        <v>38.5</v>
      </c>
      <c r="R82" s="304">
        <f>(未改造舰娘!$P78)+(未改造舰娘!$Q78)*$C$3+((BW82+CJ82+CW82+DJ82)*$C$2)</f>
        <v>33</v>
      </c>
      <c r="S82" s="304">
        <f>(未改造舰娘!$R78)+(未改造舰娘!$S78)*$C$3+((BY82+CL82+CY82+DL82)*$C$2)</f>
        <v>74</v>
      </c>
      <c r="T82" s="304">
        <f>(未改造舰娘!$T78)+(未改造舰娘!$U78)*$C$3+((BX82+CK82+CX82+DK82)*$C$2)</f>
        <v>25</v>
      </c>
      <c r="U82" s="304">
        <f>(未改造舰娘!$V78)+(未改造舰娘!$W78)*$C$3+((CG82+CT82+DG82+DT82)*$C$2)</f>
        <v>42</v>
      </c>
      <c r="V82" s="305">
        <f>INT((((未改造舰娘!$Y78)-(未改造舰娘!$X78))*(((IF(D82=0,C82,D82))-1)/99))+未改造舰娘!$X78)+((CB82+CO82+DB82+DO82)*$C$2)</f>
        <v>87</v>
      </c>
      <c r="W82" s="304">
        <f>INT((((未改造舰娘!$AA78)-(未改造舰娘!$Z78))*(((IF(D82=0,C82,D82))-1)/99))+未改造舰娘!$Z78)+((CD82+CQ82+DD82+DQ82)*$C$2)</f>
        <v>82</v>
      </c>
      <c r="X82" s="304">
        <f>INT((((未改造舰娘!$AC78)-(未改造舰娘!$AB78))*(((IF(D82=0,C82,D82))-1)/99))+未改造舰娘!$AB78)+((CA82+CN82+DA82+DN82)*$C$2)</f>
        <v>17</v>
      </c>
      <c r="Y82" s="303">
        <f>INT((((未改造舰娘!$AE78)-(未改造舰娘!$AD78))*(((IF(D82=0,C82,D82))-1)/99))+未改造舰娘!$AD78)+((BZ82+CM82+CZ82+DM82)*$C$2)</f>
        <v>55</v>
      </c>
      <c r="Z82" s="474" t="str">
        <f>IF(未改造舰娘!$AF78=0,"",未改造舰娘!$AF78)</f>
        <v/>
      </c>
      <c r="AA82" s="304" t="str">
        <f>IF(未改造舰娘!$AG78="","",未改造舰娘!$AG78)</f>
        <v/>
      </c>
      <c r="AB82" s="304" t="str">
        <f>IF(未改造舰娘!$AH78="","",未改造舰娘!$AH78)</f>
        <v/>
      </c>
      <c r="AC82" s="304" t="str">
        <f>IF(未改造舰娘!$AI78="","",未改造舰娘!$AI78)</f>
        <v/>
      </c>
      <c r="AD82" s="304">
        <f>IF(未改造舰娘!$AJ78="","",未改造舰娘!$AJ78)</f>
        <v>0</v>
      </c>
      <c r="AE82" s="305">
        <f>IF(未改造舰娘!$AK78="","",未改造舰娘!$AK78)</f>
        <v>30</v>
      </c>
      <c r="AF82" s="304" t="str">
        <f>IF(未改造舰娘!$AL78="","",未改造舰娘!$AL78)</f>
        <v/>
      </c>
      <c r="AG82" s="304">
        <f>IF(未改造舰娘!$AM78="","",未改造舰娘!$AM78)</f>
        <v>150</v>
      </c>
      <c r="AH82" s="304">
        <f>IF(未改造舰娘!$AN78="","",未改造舰娘!$AN78)</f>
        <v>200</v>
      </c>
      <c r="AI82" s="304" t="str">
        <f>IF(未改造舰娘!$AO78="","",未改造舰娘!$AO78)</f>
        <v/>
      </c>
      <c r="AJ82" s="304" t="str">
        <f>IF(未改造舰娘!$AP78="","",未改造舰娘!$AP78)</f>
        <v>驱逐核心</v>
      </c>
      <c r="AK82" s="303">
        <f>IF(未改造舰娘!$AQ78="","",未改造舰娘!$AQ78)</f>
        <v>3</v>
      </c>
      <c r="AL82" s="306" t="str">
        <f>IF(未改造舰娘!$AS78="","",未改造舰娘!$AS78)</f>
        <v>G国单装127毫米炮</v>
      </c>
      <c r="AM82" s="306" t="str">
        <f>IF(未改造舰娘!$AT78="","",未改造舰娘!$AT78)</f>
        <v/>
      </c>
      <c r="AN82" s="306" t="str">
        <f>IF(未改造舰娘!$AU78="","",未改造舰娘!$AU78)</f>
        <v/>
      </c>
      <c r="AO82" s="306" t="str">
        <f>IF(未改造舰娘!$AV78="","",未改造舰娘!$AV78)</f>
        <v/>
      </c>
      <c r="AP82" s="307" t="str">
        <f>IF(未改造舰娘!$AW78="","",未改造舰娘!$AW78)</f>
        <v/>
      </c>
      <c r="AQ82" s="308" t="str">
        <f>IF(未改造舰娘!$AX78="","",未改造舰娘!$AX78)</f>
        <v/>
      </c>
      <c r="AR82" s="304">
        <f>IF(未改造舰娘!$AY78="","",未改造舰娘!$AY78)</f>
        <v>10</v>
      </c>
      <c r="AS82" s="304">
        <f>IF(未改造舰娘!$AZ78="","",未改造舰娘!$AZ78)</f>
        <v>20</v>
      </c>
      <c r="AT82" s="304">
        <f>IF(未改造舰娘!$BA78="","",未改造舰娘!$BA78)</f>
        <v>0.48</v>
      </c>
      <c r="AU82" s="304">
        <f>IF(未改造舰娘!$BB78="","",未改造舰娘!$BB78)</f>
        <v>0.99</v>
      </c>
      <c r="AV82" s="305">
        <f>IF((未改造舰娘!$BG78+未改造舰娘!$BK78*$C$4)=0,"",(未改造舰娘!$BG78+未改造舰娘!$BK78*$C$4))</f>
        <v>2</v>
      </c>
      <c r="AW82" s="304">
        <f>IF((未改造舰娘!$BH78+未改造舰娘!$BL78*$C$4)=0,"",(未改造舰娘!$BH78+未改造舰娘!$BL78*$C$4))</f>
        <v>5</v>
      </c>
      <c r="AX82" s="304">
        <f>IF((未改造舰娘!$BI78+未改造舰娘!$BM78*$C$4)=0,"",(未改造舰娘!$BI78+未改造舰娘!$BM78*$C$4))</f>
        <v>4</v>
      </c>
      <c r="AY82" s="303" t="str">
        <f>IF((未改造舰娘!$BJ78+未改造舰娘!$BN78*$C$4)=0,"",(未改造舰娘!$BJ78+未改造舰娘!$BN78*$C$4))</f>
        <v/>
      </c>
      <c r="AZ82" s="500">
        <f>IF(未改造舰娘!BC78="","",未改造舰娘!BC78)</f>
        <v>0</v>
      </c>
      <c r="BA82" s="500">
        <f>IF(未改造舰娘!BD78="","",未改造舰娘!BD78)</f>
        <v>24</v>
      </c>
      <c r="BB82" s="500">
        <f>IF(未改造舰娘!BE78="","",未改造舰娘!BE78)</f>
        <v>12</v>
      </c>
      <c r="BC82" s="498">
        <f>IF(未改造舰娘!BF78="","",未改造舰娘!BF78)</f>
        <v>0</v>
      </c>
      <c r="BD82" s="67" t="s">
        <v>1355</v>
      </c>
      <c r="BE82" s="506"/>
      <c r="BF82" s="306" t="str">
        <f>IF(未改造舰娘!$BQ78="","",未改造舰娘!$BQ78)</f>
        <v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,7-1-ABCDFGHIJKLMN,7-2-ABDEFGHJKLM</v>
      </c>
      <c r="BG82" s="306" t="str">
        <f>IF(未改造舰娘!$BR78="","",未改造舰娘!$BR78)</f>
        <v>极地奏鸣曲 Ex-1-ABCDEFGHIJK,Ex-1-1-ABCDEFIJ,Ex-1-2-ABCDEHIKL,Ex-2-1-ABCDEFGHJABDEFG,Ex-2-2-ABCEFGHABCDEGHJK,Ex-2-3-ABCDEFGHIABCDEGHIJL,Ex-3-ABCDEFGHIJKLMOPQ,Ex-3-1-ABCDEFGHIKABFGHI,Ex-3-2-ABCDEFGIJMABCDEFGHJK,Ex-3-3-ABCDEFHJACDHIJ,Ex-3-4-ABCDEFGHIKL,Ex-4-1-ABCDFGHIJKLMN,Ex-4-2-ABDEFHKLM,Ex-2-ABCDEFGHIJKLMNO,Ex-4-ABCDEFGHIJKLMNO；女武神行动 Ex-1-ABDEF,Ex-2-ABCDEFGHIJKL,Ex-3-ABCDEGHIJKLM,Ex-4-ABCDEFGHJKMNOP,Ex-5-ABCDEFG,Ex-6-BCDEFHI；未命名 Ex-1-ABCDEFGHIJKLM,Ex-2-ABCDEFGHIJKNO,Ex-3-BCEGHIJKLMNOPQRS,Ex-4-ABCDEIJKLMNOPQRST,Ex-5-ABCDEFGHIJKLMNOPQRS,Ex-6-ABCDEFGHIJKLMNOPQRTUVβ,Ex-7-ABCDEFGHJKLM,Ex-8-ABCDEFGHIJKNO,Ex-9-BCEGHIJKLMNOPQRS,Ex-11-ABDEFGIJLMNOPQRS；两周年活动 帕斯塔战役-ACDEFMOPUV；决战无畏之海 Ex-1-ABCFGHI,Ex-3-ABDEFGHIJM,Ex-6-ABCDFGHJKLMNOPQ,Ex-7-ABCDEFGHJLMNPRSU</v>
      </c>
      <c r="BH82" s="306"/>
      <c r="BU82" s="304">
        <f>IFERROR(VLOOKUP(AL82,装备!$B:$C,2,0),0)</f>
        <v>1</v>
      </c>
      <c r="BV82" s="304">
        <f>IFERROR(VLOOKUP($AL82,装备!$B:$Q,5,0),0)</f>
        <v>0</v>
      </c>
      <c r="BW82" s="304">
        <f>IFERROR(VLOOKUP($AL82,装备!$B:$Q,6,0),0)</f>
        <v>1</v>
      </c>
      <c r="BX82" s="304">
        <f>IFERROR(VLOOKUP($AL82,装备!$B:$Q,7,0),0)</f>
        <v>0</v>
      </c>
      <c r="BY82" s="304">
        <f>IFERROR(VLOOKUP($AL82,装备!$B:$Q,8,0),0)</f>
        <v>0</v>
      </c>
      <c r="BZ82" s="304">
        <f>IFERROR(VLOOKUP($AL82,装备!$B:$Q,9,0),0)</f>
        <v>0</v>
      </c>
      <c r="CA82" s="304">
        <f>IFERROR(VLOOKUP($AL82,装备!$B:$Q,10,0),0)</f>
        <v>0</v>
      </c>
      <c r="CB82" s="304">
        <f>IFERROR(VLOOKUP($AL82,装备!$B:$Q,11,0),0)</f>
        <v>1</v>
      </c>
      <c r="CC82" s="304" t="str">
        <f>IFERROR(VLOOKUP($AL82,装备!$B:$Q,12,0),0)</f>
        <v>短</v>
      </c>
      <c r="CD82" s="304">
        <f>IFERROR(VLOOKUP($AL82,装备!$B:$Q,13,0),0)</f>
        <v>0</v>
      </c>
      <c r="CE82" s="304">
        <f>IFERROR(VLOOKUP($AL82,装备!$B:$Q,14,0),0)</f>
        <v>0</v>
      </c>
      <c r="CF82" s="304">
        <f>IFERROR(VLOOKUP($AL82,装备!$B:$Q,16,0),0)</f>
        <v>0</v>
      </c>
      <c r="CG82" s="304">
        <f>IFERROR(VLOOKUP($AL82,装备!$B:$Q,5,0),0)</f>
        <v>0</v>
      </c>
      <c r="CH82" s="304">
        <f>IFERROR(VLOOKUP(AM82,装备!$B:$C,2,0),0)</f>
        <v>0</v>
      </c>
      <c r="CI82" s="304">
        <f>IFERROR(VLOOKUP($AM82,装备!$B:$Q,5,0),0)</f>
        <v>0</v>
      </c>
      <c r="CJ82" s="304">
        <f>IFERROR(VLOOKUP($AM82,装备!$B:$Q,6,0),0)</f>
        <v>0</v>
      </c>
      <c r="CK82" s="304">
        <f>IFERROR(VLOOKUP($AM82,装备!$B:$Q,7,0),0)</f>
        <v>0</v>
      </c>
      <c r="CL82" s="304">
        <f>IFERROR(VLOOKUP($AM82,装备!$B:$Q,8,0),0)</f>
        <v>0</v>
      </c>
      <c r="CM82" s="304">
        <f>IFERROR(VLOOKUP($AM82,装备!$B:$Q,9,0),0)</f>
        <v>0</v>
      </c>
      <c r="CN82" s="304">
        <f>IFERROR(VLOOKUP($AM82,装备!$B:$Q,10,0),0)</f>
        <v>0</v>
      </c>
      <c r="CO82" s="304">
        <f>IFERROR(VLOOKUP($AM82,装备!$B:$Q,11,0),0)</f>
        <v>0</v>
      </c>
      <c r="CP82" s="304">
        <f>IFERROR(VLOOKUP($AM82,装备!$B:$Q,12,0),0)</f>
        <v>0</v>
      </c>
      <c r="CQ82" s="304">
        <f>IFERROR(VLOOKUP($AM82,装备!$B:$Q,13,0),0)</f>
        <v>0</v>
      </c>
      <c r="CR82" s="304">
        <f>IFERROR(VLOOKUP($AM82,装备!$B:$Q,14,0),0)</f>
        <v>0</v>
      </c>
      <c r="CS82" s="304">
        <f>IFERROR(VLOOKUP($AM82,装备!$B:$Q,16,0),0)</f>
        <v>0</v>
      </c>
      <c r="CT82" s="304">
        <f>IFERROR(VLOOKUP($AM82,装备!$B:$Q,5,0),0)</f>
        <v>0</v>
      </c>
      <c r="CU82" s="304">
        <f>IFERROR(VLOOKUP(AN82,装备!$B:$C,2,0),0)</f>
        <v>0</v>
      </c>
      <c r="CV82" s="304">
        <f>IFERROR(VLOOKUP($AN82,装备!$B:$Q,5,0),0)</f>
        <v>0</v>
      </c>
      <c r="CW82" s="304">
        <f>IFERROR(VLOOKUP($AN82,装备!$B:$Q,6,0),0)</f>
        <v>0</v>
      </c>
      <c r="CX82" s="304">
        <f>IFERROR(VLOOKUP($AN82,装备!$B:$Q,7,0),0)</f>
        <v>0</v>
      </c>
      <c r="CY82" s="304">
        <f>IFERROR(VLOOKUP($AN82,装备!$B:$Q,8,0),0)</f>
        <v>0</v>
      </c>
      <c r="CZ82" s="304">
        <f>IFERROR(VLOOKUP($AN82,装备!$B:$Q,9,0),0)</f>
        <v>0</v>
      </c>
      <c r="DA82" s="304">
        <f>IFERROR(VLOOKUP($AN82,装备!$B:$Q,10,0),0)</f>
        <v>0</v>
      </c>
      <c r="DB82" s="304">
        <f>IFERROR(VLOOKUP($AN82,装备!$B:$Q,11,0),0)</f>
        <v>0</v>
      </c>
      <c r="DC82" s="304">
        <f>IFERROR(VLOOKUP($AN82,装备!$B:$Q,12,0),0)</f>
        <v>0</v>
      </c>
      <c r="DD82" s="304">
        <f>IFERROR(VLOOKUP($AN82,装备!$B:$Q,13,0),0)</f>
        <v>0</v>
      </c>
      <c r="DE82" s="304">
        <f>IFERROR(VLOOKUP($AN82,装备!$B:$Q,14,0),0)</f>
        <v>0</v>
      </c>
      <c r="DF82" s="304">
        <f>IFERROR(VLOOKUP($AN82,装备!$B:$Q,16,0),0)</f>
        <v>0</v>
      </c>
      <c r="DG82" s="304">
        <f>IFERROR(VLOOKUP($AN82,装备!$B:$Q,5,0),0)</f>
        <v>0</v>
      </c>
      <c r="DH82" s="304">
        <f>IFERROR(VLOOKUP(AO82,装备!$B:$C,2,0),0)</f>
        <v>0</v>
      </c>
      <c r="DI82" s="304">
        <f>IFERROR(VLOOKUP($AO82,装备!$B:$Q,5,0),0)</f>
        <v>0</v>
      </c>
      <c r="DJ82" s="304">
        <f>IFERROR(VLOOKUP($AO82,装备!$B:$Q,6,0),0)</f>
        <v>0</v>
      </c>
      <c r="DK82" s="304">
        <f>IFERROR(VLOOKUP($AO82,装备!$B:$Q,7,0),0)</f>
        <v>0</v>
      </c>
      <c r="DL82" s="304">
        <f>IFERROR(VLOOKUP($AO82,装备!$B:$Q,8,0),0)</f>
        <v>0</v>
      </c>
      <c r="DM82" s="304">
        <f>IFERROR(VLOOKUP($AO82,装备!$B:$Q,9,0),0)</f>
        <v>0</v>
      </c>
      <c r="DN82" s="304">
        <f>IFERROR(VLOOKUP($AO82,装备!$B:$Q,10,0),0)</f>
        <v>0</v>
      </c>
      <c r="DO82" s="304">
        <f>IFERROR(VLOOKUP($AO82,装备!$B:$Q,11,0),0)</f>
        <v>0</v>
      </c>
      <c r="DP82" s="304">
        <f>IFERROR(VLOOKUP($AO82,装备!$B:$Q,12,0),0)</f>
        <v>0</v>
      </c>
      <c r="DQ82" s="304">
        <f>IFERROR(VLOOKUP($AO82,装备!$B:$Q,13,0),0)</f>
        <v>0</v>
      </c>
      <c r="DR82" s="304">
        <f>IFERROR(VLOOKUP($AO82,装备!$B:$Q,14,0),0)</f>
        <v>0</v>
      </c>
      <c r="DS82" s="304">
        <f>IFERROR(VLOOKUP($AO82,装备!$B:$Q,16,0),0)</f>
        <v>0</v>
      </c>
      <c r="DT82" s="304">
        <f>IFERROR(VLOOKUP($AO82,装备!$B:$Q,5,0),0)</f>
        <v>0</v>
      </c>
    </row>
    <row r="83" spans="1:124" hidden="1">
      <c r="A83" s="301">
        <f>未改造舰娘!$A79</f>
        <v>10007811</v>
      </c>
      <c r="B83" s="354" t="s">
        <v>228</v>
      </c>
      <c r="C83" s="323"/>
      <c r="D83" s="323">
        <f t="shared" si="1"/>
        <v>110</v>
      </c>
      <c r="E83" s="303">
        <f>未改造舰娘!$C79</f>
        <v>2</v>
      </c>
      <c r="F83" s="304" t="str">
        <f>未改造舰娘!$D79</f>
        <v>驱逐</v>
      </c>
      <c r="G83" s="304" t="str">
        <f>未改造舰娘!$E79</f>
        <v>小型</v>
      </c>
      <c r="H83" s="304" t="str">
        <f>未改造舰娘!$F79</f>
        <v>护卫舰</v>
      </c>
      <c r="I83" s="460">
        <f>未改造舰娘!$AR79</f>
        <v>2</v>
      </c>
      <c r="J83" s="304" t="str">
        <f>未改造舰娘!$G79</f>
        <v>德国</v>
      </c>
      <c r="K83" s="312">
        <f>未改造舰娘!$H79+(BV83+CI83+CV83+DI83)*$C$2</f>
        <v>21</v>
      </c>
      <c r="L83" s="304">
        <f>未改造舰娘!$I79</f>
        <v>-1</v>
      </c>
      <c r="M83" s="304">
        <f>未改造舰娘!$J79</f>
        <v>1</v>
      </c>
      <c r="N83" s="518">
        <f>未改造舰娘!$K79</f>
        <v>2</v>
      </c>
      <c r="O83" s="304">
        <f>未改造舰娘!$L79+((CE83+CR83+DE83+DR83)*$C$2)</f>
        <v>10</v>
      </c>
      <c r="P83" s="304" t="str">
        <f>IF($C$2=1,(IF(ISERROR(FIND("超长",未改造舰娘!$M79&amp;CC83&amp;CP83&amp;DC83&amp;DP83,1)),IF(ISERROR(FIND("长",未改造舰娘!$M79&amp;CC83&amp;CP83&amp;DC83&amp;DP83,1)),IF(ISERROR(FIND("中",未改造舰娘!$M79&amp;CC83&amp;CP83&amp;DC83&amp;DP83,1)),IF(ISERROR(FIND("短",未改造舰娘!$M79&amp;CC83&amp;CP83&amp;DC83&amp;DP83,1)),IF(ISERROR(FIND("无",未改造舰娘!$M79&amp;CC83&amp;CP83&amp;DC83&amp;DP83,1)),0,"无"),"短"),"中"),"长"),"超长")),未改造舰娘!$M79)</f>
        <v>短</v>
      </c>
      <c r="Q83" s="303">
        <f>未改造舰娘!$N79</f>
        <v>36</v>
      </c>
      <c r="R83" s="304">
        <f>(未改造舰娘!$P79)+(未改造舰娘!$Q79)*$C$3+((BW83+CJ83+CW83+DJ83)*$C$2)</f>
        <v>33</v>
      </c>
      <c r="S83" s="304">
        <f>(未改造舰娘!$R79)+(未改造舰娘!$S79)*$C$3+((BY83+CL83+CY83+DL83)*$C$2)</f>
        <v>74</v>
      </c>
      <c r="T83" s="304">
        <f>(未改造舰娘!$T79)+(未改造舰娘!$U79)*$C$3+((BX83+CK83+CX83+DK83)*$C$2)</f>
        <v>25</v>
      </c>
      <c r="U83" s="304">
        <f>(未改造舰娘!$V79)+(未改造舰娘!$W79)*$C$3+((CG83+CT83+DG83+DT83)*$C$2)</f>
        <v>41</v>
      </c>
      <c r="V83" s="305">
        <f>INT((((未改造舰娘!$Y79)-(未改造舰娘!$X79))*(((IF(D83=0,C83,D83))-1)/99))+未改造舰娘!$X79)+((CB83+CO83+DB83+DO83)*$C$2)</f>
        <v>87</v>
      </c>
      <c r="W83" s="304">
        <f>INT((((未改造舰娘!$AA79)-(未改造舰娘!$Z79))*(((IF(D83=0,C83,D83))-1)/99))+未改造舰娘!$Z79)+((CD83+CQ83+DD83+DQ83)*$C$2)</f>
        <v>80</v>
      </c>
      <c r="X83" s="304">
        <f>INT((((未改造舰娘!$AC79)-(未改造舰娘!$AB79))*(((IF(D83=0,C83,D83))-1)/99))+未改造舰娘!$AB79)+((CA83+CN83+DA83+DN83)*$C$2)</f>
        <v>17</v>
      </c>
      <c r="Y83" s="303">
        <f>INT((((未改造舰娘!$AE79)-(未改造舰娘!$AD79))*(((IF(D83=0,C83,D83))-1)/99))+未改造舰娘!$AD79)+((BZ83+CM83+CZ83+DM83)*$C$2)</f>
        <v>55</v>
      </c>
      <c r="Z83" s="474" t="str">
        <f>IF(未改造舰娘!$AF79=0,"",未改造舰娘!$AF79)</f>
        <v/>
      </c>
      <c r="AA83" s="304" t="str">
        <f>IF(未改造舰娘!$AG79="","",未改造舰娘!$AG79)</f>
        <v/>
      </c>
      <c r="AB83" s="304" t="str">
        <f>IF(未改造舰娘!$AH79="","",未改造舰娘!$AH79)</f>
        <v/>
      </c>
      <c r="AC83" s="304" t="str">
        <f>IF(未改造舰娘!$AI79="","",未改造舰娘!$AI79)</f>
        <v/>
      </c>
      <c r="AD83" s="304">
        <f>IF(未改造舰娘!$AJ79="","",未改造舰娘!$AJ79)</f>
        <v>0</v>
      </c>
      <c r="AE83" s="305">
        <f>IF(未改造舰娘!$AK79="","",未改造舰娘!$AK79)</f>
        <v>0</v>
      </c>
      <c r="AF83" s="304" t="str">
        <f>IF(未改造舰娘!$AL79="","",未改造舰娘!$AL79)</f>
        <v/>
      </c>
      <c r="AG83" s="304" t="str">
        <f>IF(未改造舰娘!$AM79="","",未改造舰娘!$AM79)</f>
        <v/>
      </c>
      <c r="AH83" s="304" t="str">
        <f>IF(未改造舰娘!$AN79="","",未改造舰娘!$AN79)</f>
        <v/>
      </c>
      <c r="AI83" s="304" t="str">
        <f>IF(未改造舰娘!$AO79="","",未改造舰娘!$AO79)</f>
        <v/>
      </c>
      <c r="AJ83" s="304" t="str">
        <f>IF(未改造舰娘!$AP79="","",未改造舰娘!$AP79)</f>
        <v/>
      </c>
      <c r="AK83" s="303" t="str">
        <f>IF(未改造舰娘!$AQ79="","",未改造舰娘!$AQ79)</f>
        <v/>
      </c>
      <c r="AL83" s="306" t="str">
        <f>IF(未改造舰娘!$AS79="","",未改造舰娘!$AS79)</f>
        <v>G国单装150毫米炮</v>
      </c>
      <c r="AM83" s="306" t="str">
        <f>IF(未改造舰娘!$AT79="","",未改造舰娘!$AT79)</f>
        <v/>
      </c>
      <c r="AN83" s="306" t="str">
        <f>IF(未改造舰娘!$AU79="","",未改造舰娘!$AU79)</f>
        <v/>
      </c>
      <c r="AO83" s="306" t="str">
        <f>IF(未改造舰娘!$AV79="","",未改造舰娘!$AV79)</f>
        <v/>
      </c>
      <c r="AP83" s="307" t="str">
        <f>IF(未改造舰娘!$AW79="","",未改造舰娘!$AW79)</f>
        <v/>
      </c>
      <c r="AQ83" s="308" t="str">
        <f>IF(未改造舰娘!$AX79="","",未改造舰娘!$AX79)</f>
        <v/>
      </c>
      <c r="AR83" s="304">
        <f>IF(未改造舰娘!$AY79="","",未改造舰娘!$AY79)</f>
        <v>10</v>
      </c>
      <c r="AS83" s="304">
        <f>IF(未改造舰娘!$AZ79="","",未改造舰娘!$AZ79)</f>
        <v>20</v>
      </c>
      <c r="AT83" s="304">
        <f>IF(未改造舰娘!$BA79="","",未改造舰娘!$BA79)</f>
        <v>0.48</v>
      </c>
      <c r="AU83" s="304">
        <f>IF(未改造舰娘!$BB79="","",未改造舰娘!$BB79)</f>
        <v>0.99</v>
      </c>
      <c r="AV83" s="305">
        <f>IF((未改造舰娘!$BG79+未改造舰娘!$BK79*$C$4)=0,"",(未改造舰娘!$BG79+未改造舰娘!$BK79*$C$4))</f>
        <v>2</v>
      </c>
      <c r="AW83" s="304">
        <f>IF((未改造舰娘!$BH79+未改造舰娘!$BL79*$C$4)=0,"",(未改造舰娘!$BH79+未改造舰娘!$BL79*$C$4))</f>
        <v>5</v>
      </c>
      <c r="AX83" s="304">
        <f>IF((未改造舰娘!$BI79+未改造舰娘!$BM79*$C$4)=0,"",(未改造舰娘!$BI79+未改造舰娘!$BM79*$C$4))</f>
        <v>5</v>
      </c>
      <c r="AY83" s="303" t="str">
        <f>IF((未改造舰娘!$BJ79+未改造舰娘!$BN79*$C$4)=0,"",(未改造舰娘!$BJ79+未改造舰娘!$BN79*$C$4))</f>
        <v/>
      </c>
      <c r="AZ83" s="500">
        <f>IF(未改造舰娘!BC79="","",未改造舰娘!BC79)</f>
        <v>0</v>
      </c>
      <c r="BA83" s="500">
        <f>IF(未改造舰娘!BD79="","",未改造舰娘!BD79)</f>
        <v>24</v>
      </c>
      <c r="BB83" s="500">
        <f>IF(未改造舰娘!BE79="","",未改造舰娘!BE79)</f>
        <v>12</v>
      </c>
      <c r="BC83" s="498">
        <f>IF(未改造舰娘!BF79="","",未改造舰娘!BF79)</f>
        <v>0</v>
      </c>
      <c r="BD83" s="67" t="s">
        <v>1356</v>
      </c>
      <c r="BE83" s="506">
        <v>1.5277777777777777E-2</v>
      </c>
      <c r="BF83" s="306" t="str">
        <f>IF(未改造舰娘!$BQ79="","",未改造舰娘!$BQ79)</f>
        <v/>
      </c>
      <c r="BG83" s="306" t="str">
        <f>IF(未改造舰娘!$BR79="","",未改造舰娘!$BR79)</f>
        <v/>
      </c>
      <c r="BH83" s="306"/>
      <c r="BU83" s="304">
        <f>IFERROR(VLOOKUP(AL83,装备!$B:$C,2,0),0)</f>
        <v>2</v>
      </c>
      <c r="BV83" s="304">
        <f>IFERROR(VLOOKUP($AL83,装备!$B:$Q,5,0),0)</f>
        <v>0</v>
      </c>
      <c r="BW83" s="304">
        <f>IFERROR(VLOOKUP($AL83,装备!$B:$Q,6,0),0)</f>
        <v>2</v>
      </c>
      <c r="BX83" s="304">
        <f>IFERROR(VLOOKUP($AL83,装备!$B:$Q,7,0),0)</f>
        <v>0</v>
      </c>
      <c r="BY83" s="304">
        <f>IFERROR(VLOOKUP($AL83,装备!$B:$Q,8,0),0)</f>
        <v>0</v>
      </c>
      <c r="BZ83" s="304">
        <f>IFERROR(VLOOKUP($AL83,装备!$B:$Q,9,0),0)</f>
        <v>0</v>
      </c>
      <c r="CA83" s="304">
        <f>IFERROR(VLOOKUP($AL83,装备!$B:$Q,10,0),0)</f>
        <v>0</v>
      </c>
      <c r="CB83" s="304">
        <f>IFERROR(VLOOKUP($AL83,装备!$B:$Q,11,0),0)</f>
        <v>2</v>
      </c>
      <c r="CC83" s="304" t="str">
        <f>IFERROR(VLOOKUP($AL83,装备!$B:$Q,12,0),0)</f>
        <v>短</v>
      </c>
      <c r="CD83" s="304">
        <f>IFERROR(VLOOKUP($AL83,装备!$B:$Q,13,0),0)</f>
        <v>0</v>
      </c>
      <c r="CE83" s="304">
        <f>IFERROR(VLOOKUP($AL83,装备!$B:$Q,14,0),0)</f>
        <v>0</v>
      </c>
      <c r="CF83" s="304">
        <f>IFERROR(VLOOKUP($AL83,装备!$B:$Q,16,0),0)</f>
        <v>0</v>
      </c>
      <c r="CG83" s="304">
        <f>IFERROR(VLOOKUP($AL83,装备!$B:$Q,5,0),0)</f>
        <v>0</v>
      </c>
      <c r="CH83" s="304">
        <f>IFERROR(VLOOKUP(AM83,装备!$B:$C,2,0),0)</f>
        <v>0</v>
      </c>
      <c r="CI83" s="304">
        <f>IFERROR(VLOOKUP($AM83,装备!$B:$Q,5,0),0)</f>
        <v>0</v>
      </c>
      <c r="CJ83" s="304">
        <f>IFERROR(VLOOKUP($AM83,装备!$B:$Q,6,0),0)</f>
        <v>0</v>
      </c>
      <c r="CK83" s="304">
        <f>IFERROR(VLOOKUP($AM83,装备!$B:$Q,7,0),0)</f>
        <v>0</v>
      </c>
      <c r="CL83" s="304">
        <f>IFERROR(VLOOKUP($AM83,装备!$B:$Q,8,0),0)</f>
        <v>0</v>
      </c>
      <c r="CM83" s="304">
        <f>IFERROR(VLOOKUP($AM83,装备!$B:$Q,9,0),0)</f>
        <v>0</v>
      </c>
      <c r="CN83" s="304">
        <f>IFERROR(VLOOKUP($AM83,装备!$B:$Q,10,0),0)</f>
        <v>0</v>
      </c>
      <c r="CO83" s="304">
        <f>IFERROR(VLOOKUP($AM83,装备!$B:$Q,11,0),0)</f>
        <v>0</v>
      </c>
      <c r="CP83" s="304">
        <f>IFERROR(VLOOKUP($AM83,装备!$B:$Q,12,0),0)</f>
        <v>0</v>
      </c>
      <c r="CQ83" s="304">
        <f>IFERROR(VLOOKUP($AM83,装备!$B:$Q,13,0),0)</f>
        <v>0</v>
      </c>
      <c r="CR83" s="304">
        <f>IFERROR(VLOOKUP($AM83,装备!$B:$Q,14,0),0)</f>
        <v>0</v>
      </c>
      <c r="CS83" s="304">
        <f>IFERROR(VLOOKUP($AM83,装备!$B:$Q,16,0),0)</f>
        <v>0</v>
      </c>
      <c r="CT83" s="304">
        <f>IFERROR(VLOOKUP($AM83,装备!$B:$Q,5,0),0)</f>
        <v>0</v>
      </c>
      <c r="CU83" s="304">
        <f>IFERROR(VLOOKUP(AN83,装备!$B:$C,2,0),0)</f>
        <v>0</v>
      </c>
      <c r="CV83" s="304">
        <f>IFERROR(VLOOKUP($AN83,装备!$B:$Q,5,0),0)</f>
        <v>0</v>
      </c>
      <c r="CW83" s="304">
        <f>IFERROR(VLOOKUP($AN83,装备!$B:$Q,6,0),0)</f>
        <v>0</v>
      </c>
      <c r="CX83" s="304">
        <f>IFERROR(VLOOKUP($AN83,装备!$B:$Q,7,0),0)</f>
        <v>0</v>
      </c>
      <c r="CY83" s="304">
        <f>IFERROR(VLOOKUP($AN83,装备!$B:$Q,8,0),0)</f>
        <v>0</v>
      </c>
      <c r="CZ83" s="304">
        <f>IFERROR(VLOOKUP($AN83,装备!$B:$Q,9,0),0)</f>
        <v>0</v>
      </c>
      <c r="DA83" s="304">
        <f>IFERROR(VLOOKUP($AN83,装备!$B:$Q,10,0),0)</f>
        <v>0</v>
      </c>
      <c r="DB83" s="304">
        <f>IFERROR(VLOOKUP($AN83,装备!$B:$Q,11,0),0)</f>
        <v>0</v>
      </c>
      <c r="DC83" s="304">
        <f>IFERROR(VLOOKUP($AN83,装备!$B:$Q,12,0),0)</f>
        <v>0</v>
      </c>
      <c r="DD83" s="304">
        <f>IFERROR(VLOOKUP($AN83,装备!$B:$Q,13,0),0)</f>
        <v>0</v>
      </c>
      <c r="DE83" s="304">
        <f>IFERROR(VLOOKUP($AN83,装备!$B:$Q,14,0),0)</f>
        <v>0</v>
      </c>
      <c r="DF83" s="304">
        <f>IFERROR(VLOOKUP($AN83,装备!$B:$Q,16,0),0)</f>
        <v>0</v>
      </c>
      <c r="DG83" s="304">
        <f>IFERROR(VLOOKUP($AN83,装备!$B:$Q,5,0),0)</f>
        <v>0</v>
      </c>
      <c r="DH83" s="304">
        <f>IFERROR(VLOOKUP(AO83,装备!$B:$C,2,0),0)</f>
        <v>0</v>
      </c>
      <c r="DI83" s="304">
        <f>IFERROR(VLOOKUP($AO83,装备!$B:$Q,5,0),0)</f>
        <v>0</v>
      </c>
      <c r="DJ83" s="304">
        <f>IFERROR(VLOOKUP($AO83,装备!$B:$Q,6,0),0)</f>
        <v>0</v>
      </c>
      <c r="DK83" s="304">
        <f>IFERROR(VLOOKUP($AO83,装备!$B:$Q,7,0),0)</f>
        <v>0</v>
      </c>
      <c r="DL83" s="304">
        <f>IFERROR(VLOOKUP($AO83,装备!$B:$Q,8,0),0)</f>
        <v>0</v>
      </c>
      <c r="DM83" s="304">
        <f>IFERROR(VLOOKUP($AO83,装备!$B:$Q,9,0),0)</f>
        <v>0</v>
      </c>
      <c r="DN83" s="304">
        <f>IFERROR(VLOOKUP($AO83,装备!$B:$Q,10,0),0)</f>
        <v>0</v>
      </c>
      <c r="DO83" s="304">
        <f>IFERROR(VLOOKUP($AO83,装备!$B:$Q,11,0),0)</f>
        <v>0</v>
      </c>
      <c r="DP83" s="304">
        <f>IFERROR(VLOOKUP($AO83,装备!$B:$Q,12,0),0)</f>
        <v>0</v>
      </c>
      <c r="DQ83" s="304">
        <f>IFERROR(VLOOKUP($AO83,装备!$B:$Q,13,0),0)</f>
        <v>0</v>
      </c>
      <c r="DR83" s="304">
        <f>IFERROR(VLOOKUP($AO83,装备!$B:$Q,14,0),0)</f>
        <v>0</v>
      </c>
      <c r="DS83" s="304">
        <f>IFERROR(VLOOKUP($AO83,装备!$B:$Q,16,0),0)</f>
        <v>0</v>
      </c>
      <c r="DT83" s="304">
        <f>IFERROR(VLOOKUP($AO83,装备!$B:$Q,5,0),0)</f>
        <v>0</v>
      </c>
    </row>
    <row r="84" spans="1:124" hidden="1">
      <c r="A84" s="301">
        <f>未改造舰娘!$A80</f>
        <v>10007911</v>
      </c>
      <c r="B84" s="354" t="s">
        <v>229</v>
      </c>
      <c r="C84" s="323"/>
      <c r="D84" s="323">
        <f t="shared" si="1"/>
        <v>110</v>
      </c>
      <c r="E84" s="303">
        <f>未改造舰娘!$C80</f>
        <v>2</v>
      </c>
      <c r="F84" s="304" t="str">
        <f>未改造舰娘!$D80</f>
        <v>驱逐</v>
      </c>
      <c r="G84" s="304" t="str">
        <f>未改造舰娘!$E80</f>
        <v>小型</v>
      </c>
      <c r="H84" s="304" t="str">
        <f>未改造舰娘!$F80</f>
        <v>护卫舰</v>
      </c>
      <c r="I84" s="460">
        <f>未改造舰娘!$AR80</f>
        <v>2</v>
      </c>
      <c r="J84" s="304" t="str">
        <f>未改造舰娘!$G80</f>
        <v>德国</v>
      </c>
      <c r="K84" s="312">
        <f>未改造舰娘!$H80+(BV84+CI84+CV84+DI84)*$C$2</f>
        <v>21</v>
      </c>
      <c r="L84" s="304">
        <f>未改造舰娘!$I80</f>
        <v>-1</v>
      </c>
      <c r="M84" s="304">
        <f>未改造舰娘!$J80</f>
        <v>1</v>
      </c>
      <c r="N84" s="518">
        <f>未改造舰娘!$K80</f>
        <v>2</v>
      </c>
      <c r="O84" s="304">
        <f>未改造舰娘!$L80+((CE84+CR84+DE84+DR84)*$C$2)</f>
        <v>10</v>
      </c>
      <c r="P84" s="304" t="str">
        <f>IF($C$2=1,(IF(ISERROR(FIND("超长",未改造舰娘!$M80&amp;CC84&amp;CP84&amp;DC84&amp;DP84,1)),IF(ISERROR(FIND("长",未改造舰娘!$M80&amp;CC84&amp;CP84&amp;DC84&amp;DP84,1)),IF(ISERROR(FIND("中",未改造舰娘!$M80&amp;CC84&amp;CP84&amp;DC84&amp;DP84,1)),IF(ISERROR(FIND("短",未改造舰娘!$M80&amp;CC84&amp;CP84&amp;DC84&amp;DP84,1)),IF(ISERROR(FIND("无",未改造舰娘!$M80&amp;CC84&amp;CP84&amp;DC84&amp;DP84,1)),0,"无"),"短"),"中"),"长"),"超长")),未改造舰娘!$M80)</f>
        <v>短</v>
      </c>
      <c r="Q84" s="303">
        <f>未改造舰娘!$N80</f>
        <v>36</v>
      </c>
      <c r="R84" s="304">
        <f>(未改造舰娘!$P80)+(未改造舰娘!$Q80)*$C$3+((BW84+CJ84+CW84+DJ84)*$C$2)</f>
        <v>33</v>
      </c>
      <c r="S84" s="304">
        <f>(未改造舰娘!$R80)+(未改造舰娘!$S80)*$C$3+((BY84+CL84+CY84+DL84)*$C$2)</f>
        <v>74</v>
      </c>
      <c r="T84" s="304">
        <f>(未改造舰娘!$T80)+(未改造舰娘!$U80)*$C$3+((BX84+CK84+CX84+DK84)*$C$2)</f>
        <v>25</v>
      </c>
      <c r="U84" s="304">
        <f>(未改造舰娘!$V80)+(未改造舰娘!$W80)*$C$3+((CG84+CT84+DG84+DT84)*$C$2)</f>
        <v>41</v>
      </c>
      <c r="V84" s="305">
        <f>INT((((未改造舰娘!$Y80)-(未改造舰娘!$X80))*(((IF(D84=0,C84,D84))-1)/99))+未改造舰娘!$X80)+((CB84+CO84+DB84+DO84)*$C$2)</f>
        <v>87</v>
      </c>
      <c r="W84" s="304">
        <f>INT((((未改造舰娘!$AA80)-(未改造舰娘!$Z80))*(((IF(D84=0,C84,D84))-1)/99))+未改造舰娘!$Z80)+((CD84+CQ84+DD84+DQ84)*$C$2)</f>
        <v>80</v>
      </c>
      <c r="X84" s="304">
        <f>INT((((未改造舰娘!$AC80)-(未改造舰娘!$AB80))*(((IF(D84=0,C84,D84))-1)/99))+未改造舰娘!$AB80)+((CA84+CN84+DA84+DN84)*$C$2)</f>
        <v>17</v>
      </c>
      <c r="Y84" s="303">
        <f>INT((((未改造舰娘!$AE80)-(未改造舰娘!$AD80))*(((IF(D84=0,C84,D84))-1)/99))+未改造舰娘!$AD80)+((BZ84+CM84+CZ84+DM84)*$C$2)</f>
        <v>55</v>
      </c>
      <c r="Z84" s="474" t="str">
        <f>IF(未改造舰娘!$AF80=0,"",未改造舰娘!$AF80)</f>
        <v/>
      </c>
      <c r="AA84" s="304" t="str">
        <f>IF(未改造舰娘!$AG80="","",未改造舰娘!$AG80)</f>
        <v/>
      </c>
      <c r="AB84" s="304" t="str">
        <f>IF(未改造舰娘!$AH80="","",未改造舰娘!$AH80)</f>
        <v/>
      </c>
      <c r="AC84" s="304" t="str">
        <f>IF(未改造舰娘!$AI80="","",未改造舰娘!$AI80)</f>
        <v/>
      </c>
      <c r="AD84" s="304">
        <f>IF(未改造舰娘!$AJ80="","",未改造舰娘!$AJ80)</f>
        <v>0</v>
      </c>
      <c r="AE84" s="305">
        <f>IF(未改造舰娘!$AK80="","",未改造舰娘!$AK80)</f>
        <v>0</v>
      </c>
      <c r="AF84" s="304" t="str">
        <f>IF(未改造舰娘!$AL80="","",未改造舰娘!$AL80)</f>
        <v/>
      </c>
      <c r="AG84" s="304" t="str">
        <f>IF(未改造舰娘!$AM80="","",未改造舰娘!$AM80)</f>
        <v/>
      </c>
      <c r="AH84" s="304" t="str">
        <f>IF(未改造舰娘!$AN80="","",未改造舰娘!$AN80)</f>
        <v/>
      </c>
      <c r="AI84" s="304" t="str">
        <f>IF(未改造舰娘!$AO80="","",未改造舰娘!$AO80)</f>
        <v/>
      </c>
      <c r="AJ84" s="304" t="str">
        <f>IF(未改造舰娘!$AP80="","",未改造舰娘!$AP80)</f>
        <v/>
      </c>
      <c r="AK84" s="303" t="str">
        <f>IF(未改造舰娘!$AQ80="","",未改造舰娘!$AQ80)</f>
        <v/>
      </c>
      <c r="AL84" s="306" t="str">
        <f>IF(未改造舰娘!$AS80="","",未改造舰娘!$AS80)</f>
        <v>G国单装150毫米炮</v>
      </c>
      <c r="AM84" s="306" t="str">
        <f>IF(未改造舰娘!$AT80="","",未改造舰娘!$AT80)</f>
        <v/>
      </c>
      <c r="AN84" s="306" t="str">
        <f>IF(未改造舰娘!$AU80="","",未改造舰娘!$AU80)</f>
        <v/>
      </c>
      <c r="AO84" s="306" t="str">
        <f>IF(未改造舰娘!$AV80="","",未改造舰娘!$AV80)</f>
        <v/>
      </c>
      <c r="AP84" s="307" t="str">
        <f>IF(未改造舰娘!$AW80="","",未改造舰娘!$AW80)</f>
        <v/>
      </c>
      <c r="AQ84" s="308" t="str">
        <f>IF(未改造舰娘!$AX80="","",未改造舰娘!$AX80)</f>
        <v/>
      </c>
      <c r="AR84" s="304">
        <f>IF(未改造舰娘!$AY80="","",未改造舰娘!$AY80)</f>
        <v>10</v>
      </c>
      <c r="AS84" s="304">
        <f>IF(未改造舰娘!$AZ80="","",未改造舰娘!$AZ80)</f>
        <v>20</v>
      </c>
      <c r="AT84" s="304">
        <f>IF(未改造舰娘!$BA80="","",未改造舰娘!$BA80)</f>
        <v>0.48</v>
      </c>
      <c r="AU84" s="304">
        <f>IF(未改造舰娘!$BB80="","",未改造舰娘!$BB80)</f>
        <v>0.99</v>
      </c>
      <c r="AV84" s="305">
        <f>IF((未改造舰娘!$BG80+未改造舰娘!$BK80*$C$4)=0,"",(未改造舰娘!$BG80+未改造舰娘!$BK80*$C$4))</f>
        <v>2</v>
      </c>
      <c r="AW84" s="304">
        <f>IF((未改造舰娘!$BH80+未改造舰娘!$BL80*$C$4)=0,"",(未改造舰娘!$BH80+未改造舰娘!$BL80*$C$4))</f>
        <v>5</v>
      </c>
      <c r="AX84" s="304">
        <f>IF((未改造舰娘!$BI80+未改造舰娘!$BM80*$C$4)=0,"",(未改造舰娘!$BI80+未改造舰娘!$BM80*$C$4))</f>
        <v>5</v>
      </c>
      <c r="AY84" s="303" t="str">
        <f>IF((未改造舰娘!$BJ80+未改造舰娘!$BN80*$C$4)=0,"",(未改造舰娘!$BJ80+未改造舰娘!$BN80*$C$4))</f>
        <v/>
      </c>
      <c r="AZ84" s="500">
        <f>IF(未改造舰娘!BC80="","",未改造舰娘!BC80)</f>
        <v>0</v>
      </c>
      <c r="BA84" s="500">
        <f>IF(未改造舰娘!BD80="","",未改造舰娘!BD80)</f>
        <v>24</v>
      </c>
      <c r="BB84" s="500">
        <f>IF(未改造舰娘!BE80="","",未改造舰娘!BE80)</f>
        <v>12</v>
      </c>
      <c r="BC84" s="498">
        <f>IF(未改造舰娘!BF80="","",未改造舰娘!BF80)</f>
        <v>0</v>
      </c>
      <c r="BD84" s="67" t="s">
        <v>1357</v>
      </c>
      <c r="BE84" s="506">
        <v>1.5277777777777777E-2</v>
      </c>
      <c r="BF84" s="306" t="str">
        <f>IF(未改造舰娘!$BQ80="","",未改造舰娘!$BQ80)</f>
        <v/>
      </c>
      <c r="BG84" s="306" t="str">
        <f>IF(未改造舰娘!$BR80="","",未改造舰娘!$BR80)</f>
        <v/>
      </c>
      <c r="BH84" s="306"/>
      <c r="BU84" s="304">
        <f>IFERROR(VLOOKUP(AL84,装备!$B:$C,2,0),0)</f>
        <v>2</v>
      </c>
      <c r="BV84" s="304">
        <f>IFERROR(VLOOKUP($AL84,装备!$B:$Q,5,0),0)</f>
        <v>0</v>
      </c>
      <c r="BW84" s="304">
        <f>IFERROR(VLOOKUP($AL84,装备!$B:$Q,6,0),0)</f>
        <v>2</v>
      </c>
      <c r="BX84" s="304">
        <f>IFERROR(VLOOKUP($AL84,装备!$B:$Q,7,0),0)</f>
        <v>0</v>
      </c>
      <c r="BY84" s="304">
        <f>IFERROR(VLOOKUP($AL84,装备!$B:$Q,8,0),0)</f>
        <v>0</v>
      </c>
      <c r="BZ84" s="304">
        <f>IFERROR(VLOOKUP($AL84,装备!$B:$Q,9,0),0)</f>
        <v>0</v>
      </c>
      <c r="CA84" s="304">
        <f>IFERROR(VLOOKUP($AL84,装备!$B:$Q,10,0),0)</f>
        <v>0</v>
      </c>
      <c r="CB84" s="304">
        <f>IFERROR(VLOOKUP($AL84,装备!$B:$Q,11,0),0)</f>
        <v>2</v>
      </c>
      <c r="CC84" s="304" t="str">
        <f>IFERROR(VLOOKUP($AL84,装备!$B:$Q,12,0),0)</f>
        <v>短</v>
      </c>
      <c r="CD84" s="304">
        <f>IFERROR(VLOOKUP($AL84,装备!$B:$Q,13,0),0)</f>
        <v>0</v>
      </c>
      <c r="CE84" s="304">
        <f>IFERROR(VLOOKUP($AL84,装备!$B:$Q,14,0),0)</f>
        <v>0</v>
      </c>
      <c r="CF84" s="304">
        <f>IFERROR(VLOOKUP($AL84,装备!$B:$Q,16,0),0)</f>
        <v>0</v>
      </c>
      <c r="CG84" s="304">
        <f>IFERROR(VLOOKUP($AL84,装备!$B:$Q,5,0),0)</f>
        <v>0</v>
      </c>
      <c r="CH84" s="304">
        <f>IFERROR(VLOOKUP(AM84,装备!$B:$C,2,0),0)</f>
        <v>0</v>
      </c>
      <c r="CI84" s="304">
        <f>IFERROR(VLOOKUP($AM84,装备!$B:$Q,5,0),0)</f>
        <v>0</v>
      </c>
      <c r="CJ84" s="304">
        <f>IFERROR(VLOOKUP($AM84,装备!$B:$Q,6,0),0)</f>
        <v>0</v>
      </c>
      <c r="CK84" s="304">
        <f>IFERROR(VLOOKUP($AM84,装备!$B:$Q,7,0),0)</f>
        <v>0</v>
      </c>
      <c r="CL84" s="304">
        <f>IFERROR(VLOOKUP($AM84,装备!$B:$Q,8,0),0)</f>
        <v>0</v>
      </c>
      <c r="CM84" s="304">
        <f>IFERROR(VLOOKUP($AM84,装备!$B:$Q,9,0),0)</f>
        <v>0</v>
      </c>
      <c r="CN84" s="304">
        <f>IFERROR(VLOOKUP($AM84,装备!$B:$Q,10,0),0)</f>
        <v>0</v>
      </c>
      <c r="CO84" s="304">
        <f>IFERROR(VLOOKUP($AM84,装备!$B:$Q,11,0),0)</f>
        <v>0</v>
      </c>
      <c r="CP84" s="304">
        <f>IFERROR(VLOOKUP($AM84,装备!$B:$Q,12,0),0)</f>
        <v>0</v>
      </c>
      <c r="CQ84" s="304">
        <f>IFERROR(VLOOKUP($AM84,装备!$B:$Q,13,0),0)</f>
        <v>0</v>
      </c>
      <c r="CR84" s="304">
        <f>IFERROR(VLOOKUP($AM84,装备!$B:$Q,14,0),0)</f>
        <v>0</v>
      </c>
      <c r="CS84" s="304">
        <f>IFERROR(VLOOKUP($AM84,装备!$B:$Q,16,0),0)</f>
        <v>0</v>
      </c>
      <c r="CT84" s="304">
        <f>IFERROR(VLOOKUP($AM84,装备!$B:$Q,5,0),0)</f>
        <v>0</v>
      </c>
      <c r="CU84" s="304">
        <f>IFERROR(VLOOKUP(AN84,装备!$B:$C,2,0),0)</f>
        <v>0</v>
      </c>
      <c r="CV84" s="304">
        <f>IFERROR(VLOOKUP($AN84,装备!$B:$Q,5,0),0)</f>
        <v>0</v>
      </c>
      <c r="CW84" s="304">
        <f>IFERROR(VLOOKUP($AN84,装备!$B:$Q,6,0),0)</f>
        <v>0</v>
      </c>
      <c r="CX84" s="304">
        <f>IFERROR(VLOOKUP($AN84,装备!$B:$Q,7,0),0)</f>
        <v>0</v>
      </c>
      <c r="CY84" s="304">
        <f>IFERROR(VLOOKUP($AN84,装备!$B:$Q,8,0),0)</f>
        <v>0</v>
      </c>
      <c r="CZ84" s="304">
        <f>IFERROR(VLOOKUP($AN84,装备!$B:$Q,9,0),0)</f>
        <v>0</v>
      </c>
      <c r="DA84" s="304">
        <f>IFERROR(VLOOKUP($AN84,装备!$B:$Q,10,0),0)</f>
        <v>0</v>
      </c>
      <c r="DB84" s="304">
        <f>IFERROR(VLOOKUP($AN84,装备!$B:$Q,11,0),0)</f>
        <v>0</v>
      </c>
      <c r="DC84" s="304">
        <f>IFERROR(VLOOKUP($AN84,装备!$B:$Q,12,0),0)</f>
        <v>0</v>
      </c>
      <c r="DD84" s="304">
        <f>IFERROR(VLOOKUP($AN84,装备!$B:$Q,13,0),0)</f>
        <v>0</v>
      </c>
      <c r="DE84" s="304">
        <f>IFERROR(VLOOKUP($AN84,装备!$B:$Q,14,0),0)</f>
        <v>0</v>
      </c>
      <c r="DF84" s="304">
        <f>IFERROR(VLOOKUP($AN84,装备!$B:$Q,16,0),0)</f>
        <v>0</v>
      </c>
      <c r="DG84" s="304">
        <f>IFERROR(VLOOKUP($AN84,装备!$B:$Q,5,0),0)</f>
        <v>0</v>
      </c>
      <c r="DH84" s="304">
        <f>IFERROR(VLOOKUP(AO84,装备!$B:$C,2,0),0)</f>
        <v>0</v>
      </c>
      <c r="DI84" s="304">
        <f>IFERROR(VLOOKUP($AO84,装备!$B:$Q,5,0),0)</f>
        <v>0</v>
      </c>
      <c r="DJ84" s="304">
        <f>IFERROR(VLOOKUP($AO84,装备!$B:$Q,6,0),0)</f>
        <v>0</v>
      </c>
      <c r="DK84" s="304">
        <f>IFERROR(VLOOKUP($AO84,装备!$B:$Q,7,0),0)</f>
        <v>0</v>
      </c>
      <c r="DL84" s="304">
        <f>IFERROR(VLOOKUP($AO84,装备!$B:$Q,8,0),0)</f>
        <v>0</v>
      </c>
      <c r="DM84" s="304">
        <f>IFERROR(VLOOKUP($AO84,装备!$B:$Q,9,0),0)</f>
        <v>0</v>
      </c>
      <c r="DN84" s="304">
        <f>IFERROR(VLOOKUP($AO84,装备!$B:$Q,10,0),0)</f>
        <v>0</v>
      </c>
      <c r="DO84" s="304">
        <f>IFERROR(VLOOKUP($AO84,装备!$B:$Q,11,0),0)</f>
        <v>0</v>
      </c>
      <c r="DP84" s="304">
        <f>IFERROR(VLOOKUP($AO84,装备!$B:$Q,12,0),0)</f>
        <v>0</v>
      </c>
      <c r="DQ84" s="304">
        <f>IFERROR(VLOOKUP($AO84,装备!$B:$Q,13,0),0)</f>
        <v>0</v>
      </c>
      <c r="DR84" s="304">
        <f>IFERROR(VLOOKUP($AO84,装备!$B:$Q,14,0),0)</f>
        <v>0</v>
      </c>
      <c r="DS84" s="304">
        <f>IFERROR(VLOOKUP($AO84,装备!$B:$Q,16,0),0)</f>
        <v>0</v>
      </c>
      <c r="DT84" s="304">
        <f>IFERROR(VLOOKUP($AO84,装备!$B:$Q,5,0),0)</f>
        <v>0</v>
      </c>
    </row>
    <row r="85" spans="1:124" hidden="1">
      <c r="A85" s="301">
        <f>未改造舰娘!$A81</f>
        <v>10008011</v>
      </c>
      <c r="B85" s="354" t="s">
        <v>230</v>
      </c>
      <c r="C85" s="323"/>
      <c r="D85" s="323">
        <f t="shared" si="1"/>
        <v>110</v>
      </c>
      <c r="E85" s="303">
        <f>未改造舰娘!$C81</f>
        <v>3</v>
      </c>
      <c r="F85" s="304" t="str">
        <f>未改造舰娘!$D81</f>
        <v>驱逐</v>
      </c>
      <c r="G85" s="304" t="str">
        <f>未改造舰娘!$E81</f>
        <v>小型</v>
      </c>
      <c r="H85" s="304" t="str">
        <f>未改造舰娘!$F81</f>
        <v>护卫舰</v>
      </c>
      <c r="I85" s="460">
        <f>未改造舰娘!$AR81</f>
        <v>2</v>
      </c>
      <c r="J85" s="304" t="str">
        <f>未改造舰娘!$G81</f>
        <v>德国</v>
      </c>
      <c r="K85" s="312">
        <f>未改造舰娘!$H81+(BV85+CI85+CV85+DI85)*$C$2</f>
        <v>22</v>
      </c>
      <c r="L85" s="304">
        <f>未改造舰娘!$I81</f>
        <v>2</v>
      </c>
      <c r="M85" s="304">
        <f>未改造舰娘!$J81</f>
        <v>1</v>
      </c>
      <c r="N85" s="518">
        <f>未改造舰娘!$K81</f>
        <v>2</v>
      </c>
      <c r="O85" s="304">
        <f>未改造舰娘!$L81+((CE85+CR85+DE85+DR85)*$C$2)</f>
        <v>10</v>
      </c>
      <c r="P85" s="304" t="str">
        <f>IF($C$2=1,(IF(ISERROR(FIND("超长",未改造舰娘!$M81&amp;CC85&amp;CP85&amp;DC85&amp;DP85,1)),IF(ISERROR(FIND("长",未改造舰娘!$M81&amp;CC85&amp;CP85&amp;DC85&amp;DP85,1)),IF(ISERROR(FIND("中",未改造舰娘!$M81&amp;CC85&amp;CP85&amp;DC85&amp;DP85,1)),IF(ISERROR(FIND("短",未改造舰娘!$M81&amp;CC85&amp;CP85&amp;DC85&amp;DP85,1)),IF(ISERROR(FIND("无",未改造舰娘!$M81&amp;CC85&amp;CP85&amp;DC85&amp;DP85,1)),0,"无"),"短"),"中"),"长"),"超长")),未改造舰娘!$M81)</f>
        <v>短</v>
      </c>
      <c r="Q85" s="303">
        <f>未改造舰娘!$N81</f>
        <v>36</v>
      </c>
      <c r="R85" s="304">
        <f>(未改造舰娘!$P81)+(未改造舰娘!$Q81)*$C$3+((BW85+CJ85+CW85+DJ85)*$C$2)</f>
        <v>33</v>
      </c>
      <c r="S85" s="304">
        <f>(未改造舰娘!$R81)+(未改造舰娘!$S81)*$C$3+((BY85+CL85+CY85+DL85)*$C$2)</f>
        <v>74</v>
      </c>
      <c r="T85" s="304">
        <f>(未改造舰娘!$T81)+(未改造舰娘!$U81)*$C$3+((BX85+CK85+CX85+DK85)*$C$2)</f>
        <v>26</v>
      </c>
      <c r="U85" s="304">
        <f>(未改造舰娘!$V81)+(未改造舰娘!$W81)*$C$3+((CG85+CT85+DG85+DT85)*$C$2)</f>
        <v>41</v>
      </c>
      <c r="V85" s="305">
        <f>INT((((未改造舰娘!$Y81)-(未改造舰娘!$X81))*(((IF(D85=0,C85,D85))-1)/99))+未改造舰娘!$X81)+((CB85+CO85+DB85+DO85)*$C$2)</f>
        <v>87</v>
      </c>
      <c r="W85" s="304">
        <f>INT((((未改造舰娘!$AA81)-(未改造舰娘!$Z81))*(((IF(D85=0,C85,D85))-1)/99))+未改造舰娘!$Z81)+((CD85+CQ85+DD85+DQ85)*$C$2)</f>
        <v>80</v>
      </c>
      <c r="X85" s="304">
        <f>INT((((未改造舰娘!$AC81)-(未改造舰娘!$AB81))*(((IF(D85=0,C85,D85))-1)/99))+未改造舰娘!$AB81)+((CA85+CN85+DA85+DN85)*$C$2)</f>
        <v>17</v>
      </c>
      <c r="Y85" s="303">
        <f>INT((((未改造舰娘!$AE81)-(未改造舰娘!$AD81))*(((IF(D85=0,C85,D85))-1)/99))+未改造舰娘!$AD81)+((BZ85+CM85+CZ85+DM85)*$C$2)</f>
        <v>55</v>
      </c>
      <c r="Z85" s="474" t="str">
        <f>IF(未改造舰娘!$AF81=0,"",未改造舰娘!$AF81)</f>
        <v/>
      </c>
      <c r="AA85" s="304" t="str">
        <f>IF(未改造舰娘!$AG81="","",未改造舰娘!$AG81)</f>
        <v/>
      </c>
      <c r="AB85" s="304" t="str">
        <f>IF(未改造舰娘!$AH81="","",未改造舰娘!$AH81)</f>
        <v/>
      </c>
      <c r="AC85" s="304" t="str">
        <f>IF(未改造舰娘!$AI81="","",未改造舰娘!$AI81)</f>
        <v/>
      </c>
      <c r="AD85" s="304">
        <f>IF(未改造舰娘!$AJ81="","",未改造舰娘!$AJ81)</f>
        <v>0</v>
      </c>
      <c r="AE85" s="305">
        <f>IF(未改造舰娘!$AK81="","",未改造舰娘!$AK81)</f>
        <v>50</v>
      </c>
      <c r="AF85" s="304">
        <f>IF(未改造舰娘!$AL81="","",未改造舰娘!$AL81)</f>
        <v>500</v>
      </c>
      <c r="AG85" s="304">
        <f>IF(未改造舰娘!$AM81="","",未改造舰娘!$AM81)</f>
        <v>500</v>
      </c>
      <c r="AH85" s="304">
        <f>IF(未改造舰娘!$AN81="","",未改造舰娘!$AN81)</f>
        <v>500</v>
      </c>
      <c r="AI85" s="304">
        <f>IF(未改造舰娘!$AO81="","",未改造舰娘!$AO81)</f>
        <v>500</v>
      </c>
      <c r="AJ85" s="304" t="str">
        <f>IF(未改造舰娘!$AP81="","",未改造舰娘!$AP81)</f>
        <v>驱逐核心</v>
      </c>
      <c r="AK85" s="303">
        <f>IF(未改造舰娘!$AQ81="","",未改造舰娘!$AQ81)</f>
        <v>5</v>
      </c>
      <c r="AL85" s="306" t="str">
        <f>IF(未改造舰娘!$AS81="","",未改造舰娘!$AS81)</f>
        <v>G国单装150毫米炮</v>
      </c>
      <c r="AM85" s="306" t="str">
        <f>IF(未改造舰娘!$AT81="","",未改造舰娘!$AT81)</f>
        <v>四联533毫米鱼雷</v>
      </c>
      <c r="AN85" s="306" t="str">
        <f>IF(未改造舰娘!$AU81="","",未改造舰娘!$AU81)</f>
        <v/>
      </c>
      <c r="AO85" s="306" t="str">
        <f>IF(未改造舰娘!$AV81="","",未改造舰娘!$AV81)</f>
        <v/>
      </c>
      <c r="AP85" s="307" t="str">
        <f>IF(未改造舰娘!$AW81="","",未改造舰娘!$AW81)</f>
        <v/>
      </c>
      <c r="AQ85" s="308" t="str">
        <f>IF(未改造舰娘!$AX81="","",未改造舰娘!$AX81)</f>
        <v/>
      </c>
      <c r="AR85" s="304">
        <f>IF(未改造舰娘!$AY81="","",未改造舰娘!$AY81)</f>
        <v>10</v>
      </c>
      <c r="AS85" s="304">
        <f>IF(未改造舰娘!$AZ81="","",未改造舰娘!$AZ81)</f>
        <v>20</v>
      </c>
      <c r="AT85" s="304">
        <f>IF(未改造舰娘!$BA81="","",未改造舰娘!$BA81)</f>
        <v>0.48</v>
      </c>
      <c r="AU85" s="304">
        <f>IF(未改造舰娘!$BB81="","",未改造舰娘!$BB81)</f>
        <v>0.99</v>
      </c>
      <c r="AV85" s="305">
        <f>IF((未改造舰娘!$BG81+未改造舰娘!$BK81*$C$4)=0,"",(未改造舰娘!$BG81+未改造舰娘!$BK81*$C$4))</f>
        <v>5</v>
      </c>
      <c r="AW85" s="304">
        <f>IF((未改造舰娘!$BH81+未改造舰娘!$BL81*$C$4)=0,"",(未改造舰娘!$BH81+未改造舰娘!$BL81*$C$4))</f>
        <v>11</v>
      </c>
      <c r="AX85" s="304">
        <f>IF((未改造舰娘!$BI81+未改造舰娘!$BM81*$C$4)=0,"",(未改造舰娘!$BI81+未改造舰娘!$BM81*$C$4))</f>
        <v>10</v>
      </c>
      <c r="AY85" s="303" t="str">
        <f>IF((未改造舰娘!$BJ81+未改造舰娘!$BN81*$C$4)=0,"",(未改造舰娘!$BJ81+未改造舰娘!$BN81*$C$4))</f>
        <v/>
      </c>
      <c r="AZ85" s="500">
        <f>IF(未改造舰娘!BC81="","",未改造舰娘!BC81)</f>
        <v>0</v>
      </c>
      <c r="BA85" s="500">
        <f>IF(未改造舰娘!BD81="","",未改造舰娘!BD81)</f>
        <v>24</v>
      </c>
      <c r="BB85" s="500">
        <f>IF(未改造舰娘!BE81="","",未改造舰娘!BE81)</f>
        <v>13</v>
      </c>
      <c r="BC85" s="498">
        <f>IF(未改造舰娘!BF81="","",未改造舰娘!BF81)</f>
        <v>0</v>
      </c>
      <c r="BD85" s="67" t="s">
        <v>1358</v>
      </c>
      <c r="BE85" s="506">
        <v>1.5277777777777777E-2</v>
      </c>
      <c r="BF85" s="306" t="str">
        <f>IF(未改造舰娘!$BQ81="","",未改造舰娘!$BQ81)</f>
        <v>1-1-BC,1-2-CD,1-3-DEF,1-4-CDEF,2-1-CEF,2-2-EFGH,2-3-CDEGHJ,2-4-CDEGHIJL,3-1-BDFGHI,3-2-DEG,3-3-CDEFGHJK,3-4-BCDGHIJ,4-1-CDEFIJ,4-2-CDFGHIJ,4-3-CEFGH,4-4-CDEHIKL,5-1-CDEFGH,5-2-DEFGHIJ,5-3-CEFGH,5-4-CDEGH,5-5-DEFGHI,6-1-ABCDEFGHIK,6-2-ABCDEFGHIJKLM,6-3-ABCDEFHJ,6-4-ABCDEFGHIKL,7-1-ABCDFGHIJKLMN,8-2-ABCDEFGHIJKLM</v>
      </c>
      <c r="BG85" s="306" t="str">
        <f>IF(未改造舰娘!$BR81="","",未改造舰娘!$BR81)</f>
        <v>极地奏鸣曲 Ex-1-ABCDEFGHIJKBCDEFGHIJKM,Ex-1-1-CDEFIJ,Ex-1-2-CDEHIKL,Ex-2-1-DEGHJDEFG,Ex-2-2-EFGHDEGHJK,Ex-2-3-DEFGHICDEHIJL,Ex-3-ABCDEFGHIJKLMOPQABDEFGHIJKLMNO,Ex-3-1-ABCDEFGHIKBFGHI,Ex-3-2-ABDEFGIJMEGHJK,Ex-3-3-ABDEHJCHIJ,Ex-3-4-ABCEFGHIKL,Ex-4-1-ABCDFGHIJKN,Ex-4-3-ABCDEFGIJM,Ex-4-4-ABCDEFGHIJKL；女武神行动 Ex-1-BDEF,Ex-3-ABCDEGHIJKLM,Ex-4-ABCDEGHKNP,Ex-5-BDEF,Ex-6-DHI,Ex-7-ABCDEGHIJKLM,Ex-8-ABCDEFGHJKMNOP；未命名 Ex-1-CDEFGHIJKLM,Ex-2-ABCDEFGHIJKNO,Ex-3-BCEGHIJKLMNOPQRS,Ex-4-ABCDEIJKLMNOPQRST,Ex-5-ABCDEFGHIJKLMNOPQRS,Ex-6-ABCDEFGHIJKLMNOPQRTUVβ,Ex-7-ABCDEFGHJKLM,Ex-8-ABCDEFGHIJKNO,Ex-9-BCEGHIJKLMNOPQRS,Ex-10-ABCDEIJKLMNOPQRST,Ex-11-ABCDEFGHIJKLMNOPQRS,Ex-12-ABCDEFHIJKLMNPQRTUVβ；两周年活动 帕斯塔战役-ACDEFMOPV,女武神行动-DELMNP；决战无畏之海 Ex-1-BCFH,Ex-2-DFGHKM,Ex-3.5-ABCDEGIJL,Ex-6-ABCDFGHJKLMNOQ,Ex-7-ACDEFGHJLMNPQRSU；三周年活动 Ex-1-CDFGHIJK,Ex-3-BCDFGHIJKLM,Ex-6-ABCDFGHIJK</v>
      </c>
      <c r="BH85" s="306"/>
      <c r="BU85" s="304">
        <f>IFERROR(VLOOKUP(AL85,装备!$B:$C,2,0),0)</f>
        <v>2</v>
      </c>
      <c r="BV85" s="304">
        <f>IFERROR(VLOOKUP($AL85,装备!$B:$Q,5,0),0)</f>
        <v>0</v>
      </c>
      <c r="BW85" s="304">
        <f>IFERROR(VLOOKUP($AL85,装备!$B:$Q,6,0),0)</f>
        <v>2</v>
      </c>
      <c r="BX85" s="304">
        <f>IFERROR(VLOOKUP($AL85,装备!$B:$Q,7,0),0)</f>
        <v>0</v>
      </c>
      <c r="BY85" s="304">
        <f>IFERROR(VLOOKUP($AL85,装备!$B:$Q,8,0),0)</f>
        <v>0</v>
      </c>
      <c r="BZ85" s="304">
        <f>IFERROR(VLOOKUP($AL85,装备!$B:$Q,9,0),0)</f>
        <v>0</v>
      </c>
      <c r="CA85" s="304">
        <f>IFERROR(VLOOKUP($AL85,装备!$B:$Q,10,0),0)</f>
        <v>0</v>
      </c>
      <c r="CB85" s="304">
        <f>IFERROR(VLOOKUP($AL85,装备!$B:$Q,11,0),0)</f>
        <v>2</v>
      </c>
      <c r="CC85" s="304" t="str">
        <f>IFERROR(VLOOKUP($AL85,装备!$B:$Q,12,0),0)</f>
        <v>短</v>
      </c>
      <c r="CD85" s="304">
        <f>IFERROR(VLOOKUP($AL85,装备!$B:$Q,13,0),0)</f>
        <v>0</v>
      </c>
      <c r="CE85" s="304">
        <f>IFERROR(VLOOKUP($AL85,装备!$B:$Q,14,0),0)</f>
        <v>0</v>
      </c>
      <c r="CF85" s="304">
        <f>IFERROR(VLOOKUP($AL85,装备!$B:$Q,16,0),0)</f>
        <v>0</v>
      </c>
      <c r="CG85" s="304">
        <f>IFERROR(VLOOKUP($AL85,装备!$B:$Q,5,0),0)</f>
        <v>0</v>
      </c>
      <c r="CH85" s="304">
        <f>IFERROR(VLOOKUP(AM85,装备!$B:$C,2,0),0)</f>
        <v>1</v>
      </c>
      <c r="CI85" s="304">
        <f>IFERROR(VLOOKUP($AM85,装备!$B:$Q,5,0),0)</f>
        <v>0</v>
      </c>
      <c r="CJ85" s="304">
        <f>IFERROR(VLOOKUP($AM85,装备!$B:$Q,6,0),0)</f>
        <v>0</v>
      </c>
      <c r="CK85" s="304">
        <f>IFERROR(VLOOKUP($AM85,装备!$B:$Q,7,0),0)</f>
        <v>0</v>
      </c>
      <c r="CL85" s="304">
        <f>IFERROR(VLOOKUP($AM85,装备!$B:$Q,8,0),0)</f>
        <v>4</v>
      </c>
      <c r="CM85" s="304">
        <f>IFERROR(VLOOKUP($AM85,装备!$B:$Q,9,0),0)</f>
        <v>0</v>
      </c>
      <c r="CN85" s="304">
        <f>IFERROR(VLOOKUP($AM85,装备!$B:$Q,10,0),0)</f>
        <v>0</v>
      </c>
      <c r="CO85" s="304">
        <f>IFERROR(VLOOKUP($AM85,装备!$B:$Q,11,0),0)</f>
        <v>0</v>
      </c>
      <c r="CP85" s="304" t="str">
        <f>IFERROR(VLOOKUP($AM85,装备!$B:$Q,12,0),0)</f>
        <v>短</v>
      </c>
      <c r="CQ85" s="304">
        <f>IFERROR(VLOOKUP($AM85,装备!$B:$Q,13,0),0)</f>
        <v>0</v>
      </c>
      <c r="CR85" s="304">
        <f>IFERROR(VLOOKUP($AM85,装备!$B:$Q,14,0),0)</f>
        <v>0</v>
      </c>
      <c r="CS85" s="304">
        <f>IFERROR(VLOOKUP($AM85,装备!$B:$Q,16,0),0)</f>
        <v>0</v>
      </c>
      <c r="CT85" s="304">
        <f>IFERROR(VLOOKUP($AM85,装备!$B:$Q,5,0),0)</f>
        <v>0</v>
      </c>
      <c r="CU85" s="304">
        <f>IFERROR(VLOOKUP(AN85,装备!$B:$C,2,0),0)</f>
        <v>0</v>
      </c>
      <c r="CV85" s="304">
        <f>IFERROR(VLOOKUP($AN85,装备!$B:$Q,5,0),0)</f>
        <v>0</v>
      </c>
      <c r="CW85" s="304">
        <f>IFERROR(VLOOKUP($AN85,装备!$B:$Q,6,0),0)</f>
        <v>0</v>
      </c>
      <c r="CX85" s="304">
        <f>IFERROR(VLOOKUP($AN85,装备!$B:$Q,7,0),0)</f>
        <v>0</v>
      </c>
      <c r="CY85" s="304">
        <f>IFERROR(VLOOKUP($AN85,装备!$B:$Q,8,0),0)</f>
        <v>0</v>
      </c>
      <c r="CZ85" s="304">
        <f>IFERROR(VLOOKUP($AN85,装备!$B:$Q,9,0),0)</f>
        <v>0</v>
      </c>
      <c r="DA85" s="304">
        <f>IFERROR(VLOOKUP($AN85,装备!$B:$Q,10,0),0)</f>
        <v>0</v>
      </c>
      <c r="DB85" s="304">
        <f>IFERROR(VLOOKUP($AN85,装备!$B:$Q,11,0),0)</f>
        <v>0</v>
      </c>
      <c r="DC85" s="304">
        <f>IFERROR(VLOOKUP($AN85,装备!$B:$Q,12,0),0)</f>
        <v>0</v>
      </c>
      <c r="DD85" s="304">
        <f>IFERROR(VLOOKUP($AN85,装备!$B:$Q,13,0),0)</f>
        <v>0</v>
      </c>
      <c r="DE85" s="304">
        <f>IFERROR(VLOOKUP($AN85,装备!$B:$Q,14,0),0)</f>
        <v>0</v>
      </c>
      <c r="DF85" s="304">
        <f>IFERROR(VLOOKUP($AN85,装备!$B:$Q,16,0),0)</f>
        <v>0</v>
      </c>
      <c r="DG85" s="304">
        <f>IFERROR(VLOOKUP($AN85,装备!$B:$Q,5,0),0)</f>
        <v>0</v>
      </c>
      <c r="DH85" s="304">
        <f>IFERROR(VLOOKUP(AO85,装备!$B:$C,2,0),0)</f>
        <v>0</v>
      </c>
      <c r="DI85" s="304">
        <f>IFERROR(VLOOKUP($AO85,装备!$B:$Q,5,0),0)</f>
        <v>0</v>
      </c>
      <c r="DJ85" s="304">
        <f>IFERROR(VLOOKUP($AO85,装备!$B:$Q,6,0),0)</f>
        <v>0</v>
      </c>
      <c r="DK85" s="304">
        <f>IFERROR(VLOOKUP($AO85,装备!$B:$Q,7,0),0)</f>
        <v>0</v>
      </c>
      <c r="DL85" s="304">
        <f>IFERROR(VLOOKUP($AO85,装备!$B:$Q,8,0),0)</f>
        <v>0</v>
      </c>
      <c r="DM85" s="304">
        <f>IFERROR(VLOOKUP($AO85,装备!$B:$Q,9,0),0)</f>
        <v>0</v>
      </c>
      <c r="DN85" s="304">
        <f>IFERROR(VLOOKUP($AO85,装备!$B:$Q,10,0),0)</f>
        <v>0</v>
      </c>
      <c r="DO85" s="304">
        <f>IFERROR(VLOOKUP($AO85,装备!$B:$Q,11,0),0)</f>
        <v>0</v>
      </c>
      <c r="DP85" s="304">
        <f>IFERROR(VLOOKUP($AO85,装备!$B:$Q,12,0),0)</f>
        <v>0</v>
      </c>
      <c r="DQ85" s="304">
        <f>IFERROR(VLOOKUP($AO85,装备!$B:$Q,13,0),0)</f>
        <v>0</v>
      </c>
      <c r="DR85" s="304">
        <f>IFERROR(VLOOKUP($AO85,装备!$B:$Q,14,0),0)</f>
        <v>0</v>
      </c>
      <c r="DS85" s="304">
        <f>IFERROR(VLOOKUP($AO85,装备!$B:$Q,16,0),0)</f>
        <v>0</v>
      </c>
      <c r="DT85" s="304">
        <f>IFERROR(VLOOKUP($AO85,装备!$B:$Q,5,0),0)</f>
        <v>0</v>
      </c>
    </row>
    <row r="86" spans="1:124" hidden="1">
      <c r="A86" s="301">
        <f>未改造舰娘!$A82</f>
        <v>10008111</v>
      </c>
      <c r="B86" s="354" t="s">
        <v>610</v>
      </c>
      <c r="C86" s="323"/>
      <c r="D86" s="323">
        <f t="shared" si="1"/>
        <v>110</v>
      </c>
      <c r="E86" s="303">
        <f>未改造舰娘!$C82</f>
        <v>2</v>
      </c>
      <c r="F86" s="304" t="str">
        <f>未改造舰娘!$D82</f>
        <v>驱逐</v>
      </c>
      <c r="G86" s="304" t="str">
        <f>未改造舰娘!$E82</f>
        <v>小型</v>
      </c>
      <c r="H86" s="304" t="str">
        <f>未改造舰娘!$F82</f>
        <v>护卫舰</v>
      </c>
      <c r="I86" s="460">
        <f>未改造舰娘!$AR82</f>
        <v>2</v>
      </c>
      <c r="J86" s="304" t="str">
        <f>未改造舰娘!$G82</f>
        <v>英国</v>
      </c>
      <c r="K86" s="312">
        <f>未改造舰娘!$H82+(BV86+CI86+CV86+DI86)*$C$2</f>
        <v>13</v>
      </c>
      <c r="L86" s="304">
        <f>未改造舰娘!$I82</f>
        <v>-1</v>
      </c>
      <c r="M86" s="304">
        <f>未改造舰娘!$J82</f>
        <v>1</v>
      </c>
      <c r="N86" s="518">
        <f>未改造舰娘!$K82</f>
        <v>2</v>
      </c>
      <c r="O86" s="304">
        <f>未改造舰娘!$L82+((CE86+CR86+DE86+DR86)*$C$2)</f>
        <v>13</v>
      </c>
      <c r="P86" s="304" t="str">
        <f>IF($C$2=1,(IF(ISERROR(FIND("超长",未改造舰娘!$M82&amp;CC86&amp;CP86&amp;DC86&amp;DP86,1)),IF(ISERROR(FIND("长",未改造舰娘!$M82&amp;CC86&amp;CP86&amp;DC86&amp;DP86,1)),IF(ISERROR(FIND("中",未改造舰娘!$M82&amp;CC86&amp;CP86&amp;DC86&amp;DP86,1)),IF(ISERROR(FIND("短",未改造舰娘!$M82&amp;CC86&amp;CP86&amp;DC86&amp;DP86,1)),IF(ISERROR(FIND("无",未改造舰娘!$M82&amp;CC86&amp;CP86&amp;DC86&amp;DP86,1)),0,"无"),"短"),"中"),"长"),"超长")),未改造舰娘!$M82)</f>
        <v>短</v>
      </c>
      <c r="Q86" s="303">
        <f>未改造舰娘!$N82</f>
        <v>20</v>
      </c>
      <c r="R86" s="304">
        <f>(未改造舰娘!$P82)+(未改造舰娘!$Q82)*$C$3+((BW86+CJ86+CW86+DJ86)*$C$2)</f>
        <v>28</v>
      </c>
      <c r="S86" s="304">
        <f>(未改造舰娘!$R82)+(未改造舰娘!$S82)*$C$3+((BY86+CL86+CY86+DL86)*$C$2)</f>
        <v>55</v>
      </c>
      <c r="T86" s="304">
        <f>(未改造舰娘!$T82)+(未改造舰娘!$U82)*$C$3+((BX86+CK86+CX86+DK86)*$C$2)</f>
        <v>19</v>
      </c>
      <c r="U86" s="304">
        <f>(未改造舰娘!$V82)+(未改造舰娘!$W82)*$C$3+((CG86+CT86+DG86+DT86)*$C$2)</f>
        <v>42</v>
      </c>
      <c r="V86" s="305">
        <f>INT((((未改造舰娘!$Y82)-(未改造舰娘!$X82))*(((IF(D86=0,C86,D86))-1)/99))+未改造舰娘!$X82)+((CB86+CO86+DB86+DO86)*$C$2)</f>
        <v>87</v>
      </c>
      <c r="W86" s="304">
        <f>INT((((未改造舰娘!$AA82)-(未改造舰娘!$Z82))*(((IF(D86=0,C86,D86))-1)/99))+未改造舰娘!$Z82)+((CD86+CQ86+DD86+DQ86)*$C$2)</f>
        <v>77</v>
      </c>
      <c r="X86" s="304">
        <f>INT((((未改造舰娘!$AC82)-(未改造舰娘!$AB82))*(((IF(D86=0,C86,D86))-1)/99))+未改造舰娘!$AB82)+((CA86+CN86+DA86+DN86)*$C$2)</f>
        <v>15</v>
      </c>
      <c r="Y86" s="303">
        <f>INT((((未改造舰娘!$AE82)-(未改造舰娘!$AD82))*(((IF(D86=0,C86,D86))-1)/99))+未改造舰娘!$AD82)+((BZ86+CM86+CZ86+DM86)*$C$2)</f>
        <v>68</v>
      </c>
      <c r="Z86" s="474" t="str">
        <f>IF(未改造舰娘!$AF82=0,"",未改造舰娘!$AF82)</f>
        <v/>
      </c>
      <c r="AA86" s="304" t="str">
        <f>IF(未改造舰娘!$AG82="","",未改造舰娘!$AG82)</f>
        <v/>
      </c>
      <c r="AB86" s="304" t="str">
        <f>IF(未改造舰娘!$AH82="","",未改造舰娘!$AH82)</f>
        <v/>
      </c>
      <c r="AC86" s="304" t="str">
        <f>IF(未改造舰娘!$AI82="","",未改造舰娘!$AI82)</f>
        <v/>
      </c>
      <c r="AD86" s="304">
        <f>IF(未改造舰娘!$AJ82="","",未改造舰娘!$AJ82)</f>
        <v>0</v>
      </c>
      <c r="AE86" s="305">
        <f>IF(未改造舰娘!$AK82="","",未改造舰娘!$AK82)</f>
        <v>60</v>
      </c>
      <c r="AF86" s="304">
        <f>IF(未改造舰娘!$AL82="","",未改造舰娘!$AL82)</f>
        <v>2000</v>
      </c>
      <c r="AG86" s="304">
        <f>IF(未改造舰娘!$AM82="","",未改造舰娘!$AM82)</f>
        <v>1000</v>
      </c>
      <c r="AH86" s="304">
        <f>IF(未改造舰娘!$AN82="","",未改造舰娘!$AN82)</f>
        <v>200</v>
      </c>
      <c r="AI86" s="304" t="str">
        <f>IF(未改造舰娘!$AO82="","",未改造舰娘!$AO82)</f>
        <v/>
      </c>
      <c r="AJ86" s="304" t="str">
        <f>IF(未改造舰娘!$AP82="","",未改造舰娘!$AP82)</f>
        <v>驱逐核心</v>
      </c>
      <c r="AK86" s="303">
        <f>IF(未改造舰娘!$AQ82="","",未改造舰娘!$AQ82)</f>
        <v>10</v>
      </c>
      <c r="AL86" s="306" t="str">
        <f>IF(未改造舰娘!$AS82="","",未改造舰娘!$AS82)</f>
        <v>E国双联4英寸炮</v>
      </c>
      <c r="AM86" s="306" t="str">
        <f>IF(未改造舰娘!$AT82="","",未改造舰娘!$AT82)</f>
        <v/>
      </c>
      <c r="AN86" s="306" t="str">
        <f>IF(未改造舰娘!$AU82="","",未改造舰娘!$AU82)</f>
        <v/>
      </c>
      <c r="AO86" s="306" t="str">
        <f>IF(未改造舰娘!$AV82="","",未改造舰娘!$AV82)</f>
        <v/>
      </c>
      <c r="AP86" s="307" t="str">
        <f>IF(未改造舰娘!$AW82="","",未改造舰娘!$AW82)</f>
        <v/>
      </c>
      <c r="AQ86" s="308" t="str">
        <f>IF(未改造舰娘!$AX82="","",未改造舰娘!$AX82)</f>
        <v/>
      </c>
      <c r="AR86" s="304">
        <f>IF(未改造舰娘!$AY82="","",未改造舰娘!$AY82)</f>
        <v>10</v>
      </c>
      <c r="AS86" s="304">
        <f>IF(未改造舰娘!$AZ82="","",未改造舰娘!$AZ82)</f>
        <v>25</v>
      </c>
      <c r="AT86" s="304">
        <f>IF(未改造舰娘!$BA82="","",未改造舰娘!$BA82)</f>
        <v>0.48</v>
      </c>
      <c r="AU86" s="304">
        <f>IF(未改造舰娘!$BB82="","",未改造舰娘!$BB82)</f>
        <v>0.9</v>
      </c>
      <c r="AV86" s="305">
        <f>IF((未改造舰娘!$BG82+未改造舰娘!$BK82*$C$4)=0,"",(未改造舰娘!$BG82+未改造舰娘!$BK82*$C$4))</f>
        <v>2</v>
      </c>
      <c r="AW86" s="304">
        <f>IF((未改造舰娘!$BH82+未改造舰娘!$BL82*$C$4)=0,"",(未改造舰娘!$BH82+未改造舰娘!$BL82*$C$4))</f>
        <v>5</v>
      </c>
      <c r="AX86" s="304">
        <f>IF((未改造舰娘!$BI82+未改造舰娘!$BM82*$C$4)=0,"",(未改造舰娘!$BI82+未改造舰娘!$BM82*$C$4))</f>
        <v>5</v>
      </c>
      <c r="AY86" s="303" t="str">
        <f>IF((未改造舰娘!$BJ82+未改造舰娘!$BN82*$C$4)=0,"",(未改造舰娘!$BJ82+未改造舰娘!$BN82*$C$4))</f>
        <v/>
      </c>
      <c r="AZ86" s="500">
        <f>IF(未改造舰娘!BC82="","",未改造舰娘!BC82)</f>
        <v>3</v>
      </c>
      <c r="BA86" s="500">
        <f>IF(未改造舰娘!BD82="","",未改造舰娘!BD82)</f>
        <v>5</v>
      </c>
      <c r="BB86" s="500">
        <f>IF(未改造舰娘!BE82="","",未改造舰娘!BE82)</f>
        <v>4</v>
      </c>
      <c r="BC86" s="498">
        <f>IF(未改造舰娘!BF82="","",未改造舰娘!BF82)</f>
        <v>0</v>
      </c>
      <c r="BD86" s="479" t="s">
        <v>1367</v>
      </c>
      <c r="BE86" s="506"/>
      <c r="BF86" s="306" t="str">
        <f>IF(未改造舰娘!$BQ82="","",未改造舰娘!$BQ82)</f>
        <v>1-1-B,1-2-CD,1-3-DEF,1-4-CDEF,2-1-F,2-2-G,2-3-CDEGHJ,2-4-CDEGHIJL,6-1-DEFGHIK,6-2-DEFGHIJKLM,6-3-DEFHJ,6-4-BCDEFGHIKL</v>
      </c>
      <c r="BG86" s="306" t="str">
        <f>IF(未改造舰娘!$BR82="","",未改造舰娘!$BR82)</f>
        <v>极地奏鸣曲 Ex-2-ABCDEFGHIJKLMN,Ex-3-1-DFGHIK,Ex-3-2-DEFGIJM,Ex-3-3-DEHJ,Ex-3-4-BCDEFGHIKL,Ex-4-ABCDEFGHJKMNOP,Ex-1-BCDEFGHIJKM,Ex-2-1-G,Ex-2-2-CDEGHJK,Ex-2-3-CDEGHIJL,Ex-3-DEFGHIJKLMNO,Ex-4-4-ABDEFGHIJKL；女武神行动 Ex-2-ABCDEFGHIJKL,Ex-4-ABCDEFGHJKMNOP,Ex-6-BCDEFHI；未命名 Ex-3-S,Ex-4-BCDEIJKLMNOPQRST,Ex-6-BCDEFGIJKLMNOPQRTUV,Ex-8-ABCDEFGHIJKNO,Ex-9-BCEGHIJKLMNOPQRS,Ex-11-ABCDFHIJKLMNOQRS,Ex-12-ABCDEFGIJKLMNOPQRTUV</v>
      </c>
      <c r="BH86" s="306"/>
      <c r="BU86" s="304">
        <f>IFERROR(VLOOKUP(AL86,装备!$B:$C,2,0),0)</f>
        <v>2</v>
      </c>
      <c r="BV86" s="304">
        <f>IFERROR(VLOOKUP($AL86,装备!$B:$Q,5,0),0)</f>
        <v>0</v>
      </c>
      <c r="BW86" s="304">
        <f>IFERROR(VLOOKUP($AL86,装备!$B:$Q,6,0),0)</f>
        <v>1</v>
      </c>
      <c r="BX86" s="304">
        <f>IFERROR(VLOOKUP($AL86,装备!$B:$Q,7,0),0)</f>
        <v>0</v>
      </c>
      <c r="BY86" s="304">
        <f>IFERROR(VLOOKUP($AL86,装备!$B:$Q,8,0),0)</f>
        <v>0</v>
      </c>
      <c r="BZ86" s="304">
        <f>IFERROR(VLOOKUP($AL86,装备!$B:$Q,9,0),0)</f>
        <v>0</v>
      </c>
      <c r="CA86" s="304">
        <f>IFERROR(VLOOKUP($AL86,装备!$B:$Q,10,0),0)</f>
        <v>0</v>
      </c>
      <c r="CB86" s="304">
        <f>IFERROR(VLOOKUP($AL86,装备!$B:$Q,11,0),0)</f>
        <v>0</v>
      </c>
      <c r="CC86" s="304" t="str">
        <f>IFERROR(VLOOKUP($AL86,装备!$B:$Q,12,0),0)</f>
        <v>短</v>
      </c>
      <c r="CD86" s="304">
        <f>IFERROR(VLOOKUP($AL86,装备!$B:$Q,13,0),0)</f>
        <v>0</v>
      </c>
      <c r="CE86" s="304">
        <f>IFERROR(VLOOKUP($AL86,装备!$B:$Q,14,0),0)</f>
        <v>0</v>
      </c>
      <c r="CF86" s="304">
        <f>IFERROR(VLOOKUP($AL86,装备!$B:$Q,16,0),0)</f>
        <v>3</v>
      </c>
      <c r="CG86" s="304">
        <f>IFERROR(VLOOKUP($AL86,装备!$B:$Q,5,0),0)</f>
        <v>0</v>
      </c>
      <c r="CH86" s="304">
        <f>IFERROR(VLOOKUP(AM86,装备!$B:$C,2,0),0)</f>
        <v>0</v>
      </c>
      <c r="CI86" s="304">
        <f>IFERROR(VLOOKUP($AM86,装备!$B:$Q,5,0),0)</f>
        <v>0</v>
      </c>
      <c r="CJ86" s="304">
        <f>IFERROR(VLOOKUP($AM86,装备!$B:$Q,6,0),0)</f>
        <v>0</v>
      </c>
      <c r="CK86" s="304">
        <f>IFERROR(VLOOKUP($AM86,装备!$B:$Q,7,0),0)</f>
        <v>0</v>
      </c>
      <c r="CL86" s="304">
        <f>IFERROR(VLOOKUP($AM86,装备!$B:$Q,8,0),0)</f>
        <v>0</v>
      </c>
      <c r="CM86" s="304">
        <f>IFERROR(VLOOKUP($AM86,装备!$B:$Q,9,0),0)</f>
        <v>0</v>
      </c>
      <c r="CN86" s="304">
        <f>IFERROR(VLOOKUP($AM86,装备!$B:$Q,10,0),0)</f>
        <v>0</v>
      </c>
      <c r="CO86" s="304">
        <f>IFERROR(VLOOKUP($AM86,装备!$B:$Q,11,0),0)</f>
        <v>0</v>
      </c>
      <c r="CP86" s="304">
        <f>IFERROR(VLOOKUP($AM86,装备!$B:$Q,12,0),0)</f>
        <v>0</v>
      </c>
      <c r="CQ86" s="304">
        <f>IFERROR(VLOOKUP($AM86,装备!$B:$Q,13,0),0)</f>
        <v>0</v>
      </c>
      <c r="CR86" s="304">
        <f>IFERROR(VLOOKUP($AM86,装备!$B:$Q,14,0),0)</f>
        <v>0</v>
      </c>
      <c r="CS86" s="304">
        <f>IFERROR(VLOOKUP($AM86,装备!$B:$Q,16,0),0)</f>
        <v>0</v>
      </c>
      <c r="CT86" s="304">
        <f>IFERROR(VLOOKUP($AM86,装备!$B:$Q,5,0),0)</f>
        <v>0</v>
      </c>
      <c r="CU86" s="304">
        <f>IFERROR(VLOOKUP(AN86,装备!$B:$C,2,0),0)</f>
        <v>0</v>
      </c>
      <c r="CV86" s="304">
        <f>IFERROR(VLOOKUP($AN86,装备!$B:$Q,5,0),0)</f>
        <v>0</v>
      </c>
      <c r="CW86" s="304">
        <f>IFERROR(VLOOKUP($AN86,装备!$B:$Q,6,0),0)</f>
        <v>0</v>
      </c>
      <c r="CX86" s="304">
        <f>IFERROR(VLOOKUP($AN86,装备!$B:$Q,7,0),0)</f>
        <v>0</v>
      </c>
      <c r="CY86" s="304">
        <f>IFERROR(VLOOKUP($AN86,装备!$B:$Q,8,0),0)</f>
        <v>0</v>
      </c>
      <c r="CZ86" s="304">
        <f>IFERROR(VLOOKUP($AN86,装备!$B:$Q,9,0),0)</f>
        <v>0</v>
      </c>
      <c r="DA86" s="304">
        <f>IFERROR(VLOOKUP($AN86,装备!$B:$Q,10,0),0)</f>
        <v>0</v>
      </c>
      <c r="DB86" s="304">
        <f>IFERROR(VLOOKUP($AN86,装备!$B:$Q,11,0),0)</f>
        <v>0</v>
      </c>
      <c r="DC86" s="304">
        <f>IFERROR(VLOOKUP($AN86,装备!$B:$Q,12,0),0)</f>
        <v>0</v>
      </c>
      <c r="DD86" s="304">
        <f>IFERROR(VLOOKUP($AN86,装备!$B:$Q,13,0),0)</f>
        <v>0</v>
      </c>
      <c r="DE86" s="304">
        <f>IFERROR(VLOOKUP($AN86,装备!$B:$Q,14,0),0)</f>
        <v>0</v>
      </c>
      <c r="DF86" s="304">
        <f>IFERROR(VLOOKUP($AN86,装备!$B:$Q,16,0),0)</f>
        <v>0</v>
      </c>
      <c r="DG86" s="304">
        <f>IFERROR(VLOOKUP($AN86,装备!$B:$Q,5,0),0)</f>
        <v>0</v>
      </c>
      <c r="DH86" s="304">
        <f>IFERROR(VLOOKUP(AO86,装备!$B:$C,2,0),0)</f>
        <v>0</v>
      </c>
      <c r="DI86" s="304">
        <f>IFERROR(VLOOKUP($AO86,装备!$B:$Q,5,0),0)</f>
        <v>0</v>
      </c>
      <c r="DJ86" s="304">
        <f>IFERROR(VLOOKUP($AO86,装备!$B:$Q,6,0),0)</f>
        <v>0</v>
      </c>
      <c r="DK86" s="304">
        <f>IFERROR(VLOOKUP($AO86,装备!$B:$Q,7,0),0)</f>
        <v>0</v>
      </c>
      <c r="DL86" s="304">
        <f>IFERROR(VLOOKUP($AO86,装备!$B:$Q,8,0),0)</f>
        <v>0</v>
      </c>
      <c r="DM86" s="304">
        <f>IFERROR(VLOOKUP($AO86,装备!$B:$Q,9,0),0)</f>
        <v>0</v>
      </c>
      <c r="DN86" s="304">
        <f>IFERROR(VLOOKUP($AO86,装备!$B:$Q,10,0),0)</f>
        <v>0</v>
      </c>
      <c r="DO86" s="304">
        <f>IFERROR(VLOOKUP($AO86,装备!$B:$Q,11,0),0)</f>
        <v>0</v>
      </c>
      <c r="DP86" s="304">
        <f>IFERROR(VLOOKUP($AO86,装备!$B:$Q,12,0),0)</f>
        <v>0</v>
      </c>
      <c r="DQ86" s="304">
        <f>IFERROR(VLOOKUP($AO86,装备!$B:$Q,13,0),0)</f>
        <v>0</v>
      </c>
      <c r="DR86" s="304">
        <f>IFERROR(VLOOKUP($AO86,装备!$B:$Q,14,0),0)</f>
        <v>0</v>
      </c>
      <c r="DS86" s="304">
        <f>IFERROR(VLOOKUP($AO86,装备!$B:$Q,16,0),0)</f>
        <v>0</v>
      </c>
      <c r="DT86" s="304">
        <f>IFERROR(VLOOKUP($AO86,装备!$B:$Q,5,0),0)</f>
        <v>0</v>
      </c>
    </row>
    <row r="87" spans="1:124" hidden="1">
      <c r="A87" s="301">
        <f>未改造舰娘!$A83</f>
        <v>10008211</v>
      </c>
      <c r="B87" s="354" t="s">
        <v>231</v>
      </c>
      <c r="C87" s="323"/>
      <c r="D87" s="323">
        <f t="shared" si="1"/>
        <v>110</v>
      </c>
      <c r="E87" s="303">
        <f>未改造舰娘!$C83</f>
        <v>2</v>
      </c>
      <c r="F87" s="304" t="str">
        <f>未改造舰娘!$D83</f>
        <v>驱逐</v>
      </c>
      <c r="G87" s="304" t="str">
        <f>未改造舰娘!$E83</f>
        <v>小型</v>
      </c>
      <c r="H87" s="304" t="str">
        <f>未改造舰娘!$F83</f>
        <v>护卫舰</v>
      </c>
      <c r="I87" s="460">
        <f>未改造舰娘!$AR83</f>
        <v>2</v>
      </c>
      <c r="J87" s="304" t="str">
        <f>未改造舰娘!$G83</f>
        <v>英国</v>
      </c>
      <c r="K87" s="312">
        <f>未改造舰娘!$H83+(BV87+CI87+CV87+DI87)*$C$2</f>
        <v>14</v>
      </c>
      <c r="L87" s="304">
        <f>未改造舰娘!$I83</f>
        <v>2</v>
      </c>
      <c r="M87" s="304">
        <f>未改造舰娘!$J83</f>
        <v>1</v>
      </c>
      <c r="N87" s="518">
        <f>未改造舰娘!$K83</f>
        <v>2</v>
      </c>
      <c r="O87" s="304">
        <f>未改造舰娘!$L83+((CE87+CR87+DE87+DR87)*$C$2)</f>
        <v>8</v>
      </c>
      <c r="P87" s="304" t="str">
        <f>IF($C$2=1,(IF(ISERROR(FIND("超长",未改造舰娘!$M83&amp;CC87&amp;CP87&amp;DC87&amp;DP87,1)),IF(ISERROR(FIND("长",未改造舰娘!$M83&amp;CC87&amp;CP87&amp;DC87&amp;DP87,1)),IF(ISERROR(FIND("中",未改造舰娘!$M83&amp;CC87&amp;CP87&amp;DC87&amp;DP87,1)),IF(ISERROR(FIND("短",未改造舰娘!$M83&amp;CC87&amp;CP87&amp;DC87&amp;DP87,1)),IF(ISERROR(FIND("无",未改造舰娘!$M83&amp;CC87&amp;CP87&amp;DC87&amp;DP87,1)),0,"无"),"短"),"中"),"长"),"超长")),未改造舰娘!$M83)</f>
        <v>短</v>
      </c>
      <c r="Q87" s="303">
        <f>未改造舰娘!$N83</f>
        <v>36</v>
      </c>
      <c r="R87" s="304">
        <f>(未改造舰娘!$P83)+(未改造舰娘!$Q83)*$C$3+((BW87+CJ87+CW87+DJ87)*$C$2)</f>
        <v>27</v>
      </c>
      <c r="S87" s="304">
        <f>(未改造舰娘!$R83)+(未改造舰娘!$S83)*$C$3+((BY87+CL87+CY87+DL87)*$C$2)</f>
        <v>68</v>
      </c>
      <c r="T87" s="304">
        <f>(未改造舰娘!$T83)+(未改造舰娘!$U83)*$C$3+((BX87+CK87+CX87+DK87)*$C$2)</f>
        <v>20</v>
      </c>
      <c r="U87" s="304">
        <f>(未改造舰娘!$V83)+(未改造舰娘!$W83)*$C$3+((CG87+CT87+DG87+DT87)*$C$2)</f>
        <v>45</v>
      </c>
      <c r="V87" s="305">
        <f>INT((((未改造舰娘!$Y83)-(未改造舰娘!$X83))*(((IF(D87=0,C87,D87))-1)/99))+未改造舰娘!$X83)+((CB87+CO87+DB87+DO87)*$C$2)</f>
        <v>87</v>
      </c>
      <c r="W87" s="304">
        <f>INT((((未改造舰娘!$AA83)-(未改造舰娘!$Z83))*(((IF(D87=0,C87,D87))-1)/99))+未改造舰娘!$Z83)+((CD87+CQ87+DD87+DQ87)*$C$2)</f>
        <v>80</v>
      </c>
      <c r="X87" s="304">
        <f>INT((((未改造舰娘!$AC83)-(未改造舰娘!$AB83))*(((IF(D87=0,C87,D87))-1)/99))+未改造舰娘!$AB83)+((CA87+CN87+DA87+DN87)*$C$2)</f>
        <v>16</v>
      </c>
      <c r="Y87" s="303">
        <f>INT((((未改造舰娘!$AE83)-(未改造舰娘!$AD83))*(((IF(D87=0,C87,D87))-1)/99))+未改造舰娘!$AD83)+((BZ87+CM87+CZ87+DM87)*$C$2)</f>
        <v>61</v>
      </c>
      <c r="Z87" s="474" t="str">
        <f>IF(未改造舰娘!$AF83=0,"",未改造舰娘!$AF83)</f>
        <v/>
      </c>
      <c r="AA87" s="304" t="str">
        <f>IF(未改造舰娘!$AG83="","",未改造舰娘!$AG83)</f>
        <v/>
      </c>
      <c r="AB87" s="304" t="str">
        <f>IF(未改造舰娘!$AH83="","",未改造舰娘!$AH83)</f>
        <v/>
      </c>
      <c r="AC87" s="304" t="str">
        <f>IF(未改造舰娘!$AI83="","",未改造舰娘!$AI83)</f>
        <v/>
      </c>
      <c r="AD87" s="304">
        <f>IF(未改造舰娘!$AJ83="","",未改造舰娘!$AJ83)</f>
        <v>0</v>
      </c>
      <c r="AE87" s="305">
        <f>IF(未改造舰娘!$AK83="","",未改造舰娘!$AK83)</f>
        <v>35</v>
      </c>
      <c r="AF87" s="304" t="str">
        <f>IF(未改造舰娘!$AL83="","",未改造舰娘!$AL83)</f>
        <v/>
      </c>
      <c r="AG87" s="304">
        <f>IF(未改造舰娘!$AM83="","",未改造舰娘!$AM83)</f>
        <v>400</v>
      </c>
      <c r="AH87" s="304">
        <f>IF(未改造舰娘!$AN83="","",未改造舰娘!$AN83)</f>
        <v>400</v>
      </c>
      <c r="AI87" s="304" t="str">
        <f>IF(未改造舰娘!$AO83="","",未改造舰娘!$AO83)</f>
        <v/>
      </c>
      <c r="AJ87" s="304" t="str">
        <f>IF(未改造舰娘!$AP83="","",未改造舰娘!$AP83)</f>
        <v>驱逐核心</v>
      </c>
      <c r="AK87" s="303">
        <f>IF(未改造舰娘!$AQ83="","",未改造舰娘!$AQ83)</f>
        <v>5</v>
      </c>
      <c r="AL87" s="306" t="str">
        <f>IF(未改造舰娘!$AS83="","",未改造舰娘!$AS83)</f>
        <v>E国双联4.7英寸炮</v>
      </c>
      <c r="AM87" s="306" t="str">
        <f>IF(未改造舰娘!$AT83="","",未改造舰娘!$AT83)</f>
        <v>五联533毫米鱼雷</v>
      </c>
      <c r="AN87" s="306" t="str">
        <f>IF(未改造舰娘!$AU83="","",未改造舰娘!$AU83)</f>
        <v/>
      </c>
      <c r="AO87" s="306" t="str">
        <f>IF(未改造舰娘!$AV83="","",未改造舰娘!$AV83)</f>
        <v/>
      </c>
      <c r="AP87" s="307" t="str">
        <f>IF(未改造舰娘!$AW83="","",未改造舰娘!$AW83)</f>
        <v/>
      </c>
      <c r="AQ87" s="308" t="str">
        <f>IF(未改造舰娘!$AX83="","",未改造舰娘!$AX83)</f>
        <v/>
      </c>
      <c r="AR87" s="304">
        <f>IF(未改造舰娘!$AY83="","",未改造舰娘!$AY83)</f>
        <v>10</v>
      </c>
      <c r="AS87" s="304">
        <f>IF(未改造舰娘!$AZ83="","",未改造舰娘!$AZ83)</f>
        <v>25</v>
      </c>
      <c r="AT87" s="304">
        <f>IF(未改造舰娘!$BA83="","",未改造舰娘!$BA83)</f>
        <v>0.48</v>
      </c>
      <c r="AU87" s="304">
        <f>IF(未改造舰娘!$BB83="","",未改造舰娘!$BB83)</f>
        <v>0.9</v>
      </c>
      <c r="AV87" s="305">
        <f>IF((未改造舰娘!$BG83+未改造舰娘!$BK83*$C$4)=0,"",(未改造舰娘!$BG83+未改造舰娘!$BK83*$C$4))</f>
        <v>4</v>
      </c>
      <c r="AW87" s="304">
        <f>IF((未改造舰娘!$BH83+未改造舰娘!$BL83*$C$4)=0,"",(未改造舰娘!$BH83+未改造舰娘!$BL83*$C$4))</f>
        <v>8</v>
      </c>
      <c r="AX87" s="304">
        <f>IF((未改造舰娘!$BI83+未改造舰娘!$BM83*$C$4)=0,"",(未改造舰娘!$BI83+未改造舰娘!$BM83*$C$4))</f>
        <v>8</v>
      </c>
      <c r="AY87" s="303" t="str">
        <f>IF((未改造舰娘!$BJ83+未改造舰娘!$BN83*$C$4)=0,"",(未改造舰娘!$BJ83+未改造舰娘!$BN83*$C$4))</f>
        <v/>
      </c>
      <c r="AZ87" s="500">
        <f>IF(未改造舰娘!BC83="","",未改造舰娘!BC83)</f>
        <v>3</v>
      </c>
      <c r="BA87" s="500">
        <f>IF(未改造舰娘!BD83="","",未改造舰娘!BD83)</f>
        <v>18</v>
      </c>
      <c r="BB87" s="500">
        <f>IF(未改造舰娘!BE83="","",未改造舰娘!BE83)</f>
        <v>5</v>
      </c>
      <c r="BC87" s="498">
        <f>IF(未改造舰娘!BF83="","",未改造舰娘!BF83)</f>
        <v>0</v>
      </c>
      <c r="BD87" s="125" t="s">
        <v>1368</v>
      </c>
      <c r="BE87" s="506"/>
      <c r="BF87" s="306" t="str">
        <f>IF(未改造舰娘!$BQ83="","",未改造舰娘!$BQ83)</f>
        <v>2-4-L,3-1-I,3-2-G,3-3-CDEFGHJK,3-4-BCDGHIJ,4-1-I,4-2-J,4-3-CEFGH,4-4-CDEHIKL,5-1-CDEFGH,5-2-DEFGHIJ,5-3-CEFGH,5-4-CDEGH,5-5-DEFGHI,7-1-CDFGHIJKLMN,7-2-DEGHJKLM,7-3-ABCDEFGHIKLN,7-4-ABCDEFIJKLM,7-5-ABCDEFGHIJKLMOQ,8-1-ABCDEFGHIJKL</v>
      </c>
      <c r="BG87" s="306" t="str">
        <f>IF(未改造舰娘!$BR83="","",未改造舰娘!$BR83)</f>
        <v>极地奏鸣曲 Ex-1-ABCDEFGHIJK,Ex-1-1-I,Ex-1-2-CDEHIKL,Ex-2-1-DEGHJ,Ex-2-2-CEFGH,Ex-2-3-DFGHIL,Ex-3-ABCDEFGHIJKLMOPQ,Ex-4-ABCDEFGHJKMNOPABCDEFGHIJKLMNO,Ex-4-1-CDFGHIKLN,Ex-4-2-DEKLMABCDEFGHIJKL,Ex-4-3-ABCDEFGHILN,Ex-4-4-ABCDEFIKLM,Ex-4-5-ABCDEFGHIJKLMQ,Ex-2-DEFGHIJKLMNO,Ex-3-1-I,Ex-3-2-DEGJK,Ex-3-3-CHIJ；女武神行动 Ex-1-BDEF,Ex-2-BCDEFGJKL,Ex-4-CDEGHJKMNOP,Ex-6-BCDEFHI,Ex-8-ABCDEFGHJKMNOP；未命名 Ex-1-LM,Ex-3-BCEGHIJKLMNOPQRS,Ex-4-BCDEIJKLMNOPQRST,Ex-6-BCDEGIJKLMNOPQRTUV,Ex-8-BCDEFGHIKNO,Ex-9-BCEGHIJKLMNOPQRS,Ex-10-ABCDEIJKLMNOPQRST,Ex-11-ABCDFHIJKLMNOQRS,Ex-12-ABCDEFGIJKLMNOPQRTUV</v>
      </c>
      <c r="BH87" s="306"/>
      <c r="BU87" s="304">
        <f>IFERROR(VLOOKUP(AL87,装备!$B:$C,2,0),0)</f>
        <v>2</v>
      </c>
      <c r="BV87" s="304">
        <f>IFERROR(VLOOKUP($AL87,装备!$B:$Q,5,0),0)</f>
        <v>0</v>
      </c>
      <c r="BW87" s="304">
        <f>IFERROR(VLOOKUP($AL87,装备!$B:$Q,6,0),0)</f>
        <v>2</v>
      </c>
      <c r="BX87" s="304">
        <f>IFERROR(VLOOKUP($AL87,装备!$B:$Q,7,0),0)</f>
        <v>0</v>
      </c>
      <c r="BY87" s="304">
        <f>IFERROR(VLOOKUP($AL87,装备!$B:$Q,8,0),0)</f>
        <v>0</v>
      </c>
      <c r="BZ87" s="304">
        <f>IFERROR(VLOOKUP($AL87,装备!$B:$Q,9,0),0)</f>
        <v>0</v>
      </c>
      <c r="CA87" s="304">
        <f>IFERROR(VLOOKUP($AL87,装备!$B:$Q,10,0),0)</f>
        <v>0</v>
      </c>
      <c r="CB87" s="304">
        <f>IFERROR(VLOOKUP($AL87,装备!$B:$Q,11,0),0)</f>
        <v>0</v>
      </c>
      <c r="CC87" s="304" t="str">
        <f>IFERROR(VLOOKUP($AL87,装备!$B:$Q,12,0),0)</f>
        <v>短</v>
      </c>
      <c r="CD87" s="304">
        <f>IFERROR(VLOOKUP($AL87,装备!$B:$Q,13,0),0)</f>
        <v>0</v>
      </c>
      <c r="CE87" s="304">
        <f>IFERROR(VLOOKUP($AL87,装备!$B:$Q,14,0),0)</f>
        <v>0</v>
      </c>
      <c r="CF87" s="304">
        <f>IFERROR(VLOOKUP($AL87,装备!$B:$Q,16,0),0)</f>
        <v>3</v>
      </c>
      <c r="CG87" s="304">
        <f>IFERROR(VLOOKUP($AL87,装备!$B:$Q,5,0),0)</f>
        <v>0</v>
      </c>
      <c r="CH87" s="304">
        <f>IFERROR(VLOOKUP(AM87,装备!$B:$C,2,0),0)</f>
        <v>2</v>
      </c>
      <c r="CI87" s="304">
        <f>IFERROR(VLOOKUP($AM87,装备!$B:$Q,5,0),0)</f>
        <v>0</v>
      </c>
      <c r="CJ87" s="304">
        <f>IFERROR(VLOOKUP($AM87,装备!$B:$Q,6,0),0)</f>
        <v>0</v>
      </c>
      <c r="CK87" s="304">
        <f>IFERROR(VLOOKUP($AM87,装备!$B:$Q,7,0),0)</f>
        <v>0</v>
      </c>
      <c r="CL87" s="304">
        <f>IFERROR(VLOOKUP($AM87,装备!$B:$Q,8,0),0)</f>
        <v>6</v>
      </c>
      <c r="CM87" s="304">
        <f>IFERROR(VLOOKUP($AM87,装备!$B:$Q,9,0),0)</f>
        <v>0</v>
      </c>
      <c r="CN87" s="304">
        <f>IFERROR(VLOOKUP($AM87,装备!$B:$Q,10,0),0)</f>
        <v>0</v>
      </c>
      <c r="CO87" s="304">
        <f>IFERROR(VLOOKUP($AM87,装备!$B:$Q,11,0),0)</f>
        <v>0</v>
      </c>
      <c r="CP87" s="304" t="str">
        <f>IFERROR(VLOOKUP($AM87,装备!$B:$Q,12,0),0)</f>
        <v>短</v>
      </c>
      <c r="CQ87" s="304">
        <f>IFERROR(VLOOKUP($AM87,装备!$B:$Q,13,0),0)</f>
        <v>0</v>
      </c>
      <c r="CR87" s="304">
        <f>IFERROR(VLOOKUP($AM87,装备!$B:$Q,14,0),0)</f>
        <v>0</v>
      </c>
      <c r="CS87" s="304">
        <f>IFERROR(VLOOKUP($AM87,装备!$B:$Q,16,0),0)</f>
        <v>0</v>
      </c>
      <c r="CT87" s="304">
        <f>IFERROR(VLOOKUP($AM87,装备!$B:$Q,5,0),0)</f>
        <v>0</v>
      </c>
      <c r="CU87" s="304">
        <f>IFERROR(VLOOKUP(AN87,装备!$B:$C,2,0),0)</f>
        <v>0</v>
      </c>
      <c r="CV87" s="304">
        <f>IFERROR(VLOOKUP($AN87,装备!$B:$Q,5,0),0)</f>
        <v>0</v>
      </c>
      <c r="CW87" s="304">
        <f>IFERROR(VLOOKUP($AN87,装备!$B:$Q,6,0),0)</f>
        <v>0</v>
      </c>
      <c r="CX87" s="304">
        <f>IFERROR(VLOOKUP($AN87,装备!$B:$Q,7,0),0)</f>
        <v>0</v>
      </c>
      <c r="CY87" s="304">
        <f>IFERROR(VLOOKUP($AN87,装备!$B:$Q,8,0),0)</f>
        <v>0</v>
      </c>
      <c r="CZ87" s="304">
        <f>IFERROR(VLOOKUP($AN87,装备!$B:$Q,9,0),0)</f>
        <v>0</v>
      </c>
      <c r="DA87" s="304">
        <f>IFERROR(VLOOKUP($AN87,装备!$B:$Q,10,0),0)</f>
        <v>0</v>
      </c>
      <c r="DB87" s="304">
        <f>IFERROR(VLOOKUP($AN87,装备!$B:$Q,11,0),0)</f>
        <v>0</v>
      </c>
      <c r="DC87" s="304">
        <f>IFERROR(VLOOKUP($AN87,装备!$B:$Q,12,0),0)</f>
        <v>0</v>
      </c>
      <c r="DD87" s="304">
        <f>IFERROR(VLOOKUP($AN87,装备!$B:$Q,13,0),0)</f>
        <v>0</v>
      </c>
      <c r="DE87" s="304">
        <f>IFERROR(VLOOKUP($AN87,装备!$B:$Q,14,0),0)</f>
        <v>0</v>
      </c>
      <c r="DF87" s="304">
        <f>IFERROR(VLOOKUP($AN87,装备!$B:$Q,16,0),0)</f>
        <v>0</v>
      </c>
      <c r="DG87" s="304">
        <f>IFERROR(VLOOKUP($AN87,装备!$B:$Q,5,0),0)</f>
        <v>0</v>
      </c>
      <c r="DH87" s="304">
        <f>IFERROR(VLOOKUP(AO87,装备!$B:$C,2,0),0)</f>
        <v>0</v>
      </c>
      <c r="DI87" s="304">
        <f>IFERROR(VLOOKUP($AO87,装备!$B:$Q,5,0),0)</f>
        <v>0</v>
      </c>
      <c r="DJ87" s="304">
        <f>IFERROR(VLOOKUP($AO87,装备!$B:$Q,6,0),0)</f>
        <v>0</v>
      </c>
      <c r="DK87" s="304">
        <f>IFERROR(VLOOKUP($AO87,装备!$B:$Q,7,0),0)</f>
        <v>0</v>
      </c>
      <c r="DL87" s="304">
        <f>IFERROR(VLOOKUP($AO87,装备!$B:$Q,8,0),0)</f>
        <v>0</v>
      </c>
      <c r="DM87" s="304">
        <f>IFERROR(VLOOKUP($AO87,装备!$B:$Q,9,0),0)</f>
        <v>0</v>
      </c>
      <c r="DN87" s="304">
        <f>IFERROR(VLOOKUP($AO87,装备!$B:$Q,10,0),0)</f>
        <v>0</v>
      </c>
      <c r="DO87" s="304">
        <f>IFERROR(VLOOKUP($AO87,装备!$B:$Q,11,0),0)</f>
        <v>0</v>
      </c>
      <c r="DP87" s="304">
        <f>IFERROR(VLOOKUP($AO87,装备!$B:$Q,12,0),0)</f>
        <v>0</v>
      </c>
      <c r="DQ87" s="304">
        <f>IFERROR(VLOOKUP($AO87,装备!$B:$Q,13,0),0)</f>
        <v>0</v>
      </c>
      <c r="DR87" s="304">
        <f>IFERROR(VLOOKUP($AO87,装备!$B:$Q,14,0),0)</f>
        <v>0</v>
      </c>
      <c r="DS87" s="304">
        <f>IFERROR(VLOOKUP($AO87,装备!$B:$Q,16,0),0)</f>
        <v>0</v>
      </c>
      <c r="DT87" s="304">
        <f>IFERROR(VLOOKUP($AO87,装备!$B:$Q,5,0),0)</f>
        <v>0</v>
      </c>
    </row>
    <row r="88" spans="1:124" hidden="1">
      <c r="A88" s="301">
        <f>未改造舰娘!$A84</f>
        <v>10008311</v>
      </c>
      <c r="B88" s="354" t="s">
        <v>232</v>
      </c>
      <c r="C88" s="323"/>
      <c r="D88" s="323">
        <f t="shared" si="1"/>
        <v>110</v>
      </c>
      <c r="E88" s="303">
        <f>未改造舰娘!$C84</f>
        <v>2</v>
      </c>
      <c r="F88" s="304" t="str">
        <f>未改造舰娘!$D84</f>
        <v>驱逐</v>
      </c>
      <c r="G88" s="304" t="str">
        <f>未改造舰娘!$E84</f>
        <v>小型</v>
      </c>
      <c r="H88" s="304" t="str">
        <f>未改造舰娘!$F84</f>
        <v>护卫舰</v>
      </c>
      <c r="I88" s="460">
        <f>未改造舰娘!$AR84</f>
        <v>2</v>
      </c>
      <c r="J88" s="304" t="str">
        <f>未改造舰娘!$G84</f>
        <v>英国</v>
      </c>
      <c r="K88" s="312">
        <f>未改造舰娘!$H84+(BV88+CI88+CV88+DI88)*$C$2</f>
        <v>14</v>
      </c>
      <c r="L88" s="304">
        <f>未改造舰娘!$I84</f>
        <v>2</v>
      </c>
      <c r="M88" s="304">
        <f>未改造舰娘!$J84</f>
        <v>1</v>
      </c>
      <c r="N88" s="518">
        <f>未改造舰娘!$K84</f>
        <v>2</v>
      </c>
      <c r="O88" s="304">
        <f>未改造舰娘!$L84+((CE88+CR88+DE88+DR88)*$C$2)</f>
        <v>15</v>
      </c>
      <c r="P88" s="304" t="str">
        <f>IF($C$2=1,(IF(ISERROR(FIND("超长",未改造舰娘!$M84&amp;CC88&amp;CP88&amp;DC88&amp;DP88,1)),IF(ISERROR(FIND("长",未改造舰娘!$M84&amp;CC88&amp;CP88&amp;DC88&amp;DP88,1)),IF(ISERROR(FIND("中",未改造舰娘!$M84&amp;CC88&amp;CP88&amp;DC88&amp;DP88,1)),IF(ISERROR(FIND("短",未改造舰娘!$M84&amp;CC88&amp;CP88&amp;DC88&amp;DP88,1)),IF(ISERROR(FIND("无",未改造舰娘!$M84&amp;CC88&amp;CP88&amp;DC88&amp;DP88,1)),0,"无"),"短"),"中"),"长"),"超长")),未改造舰娘!$M84)</f>
        <v>短</v>
      </c>
      <c r="Q88" s="303">
        <f>未改造舰娘!$N84</f>
        <v>36</v>
      </c>
      <c r="R88" s="304">
        <f>(未改造舰娘!$P84)+(未改造舰娘!$Q84)*$C$3+((BW88+CJ88+CW88+DJ88)*$C$2)</f>
        <v>29</v>
      </c>
      <c r="S88" s="304">
        <f>(未改造舰娘!$R84)+(未改造舰娘!$S84)*$C$3+((BY88+CL88+CY88+DL88)*$C$2)</f>
        <v>70</v>
      </c>
      <c r="T88" s="304">
        <f>(未改造舰娘!$T84)+(未改造舰娘!$U84)*$C$3+((BX88+CK88+CX88+DK88)*$C$2)</f>
        <v>20</v>
      </c>
      <c r="U88" s="304">
        <f>(未改造舰娘!$V84)+(未改造舰娘!$W84)*$C$3+((CG88+CT88+DG88+DT88)*$C$2)</f>
        <v>45</v>
      </c>
      <c r="V88" s="305">
        <f>INT((((未改造舰娘!$Y84)-(未改造舰娘!$X84))*(((IF(D88=0,C88,D88))-1)/99))+未改造舰娘!$X84)+((CB88+CO88+DB88+DO88)*$C$2)</f>
        <v>87</v>
      </c>
      <c r="W88" s="304">
        <f>INT((((未改造舰娘!$AA84)-(未改造舰娘!$Z84))*(((IF(D88=0,C88,D88))-1)/99))+未改造舰娘!$Z84)+((CD88+CQ88+DD88+DQ88)*$C$2)</f>
        <v>80</v>
      </c>
      <c r="X88" s="304">
        <f>INT((((未改造舰娘!$AC84)-(未改造舰娘!$AB84))*(((IF(D88=0,C88,D88))-1)/99))+未改造舰娘!$AB84)+((CA88+CN88+DA88+DN88)*$C$2)</f>
        <v>16</v>
      </c>
      <c r="Y88" s="303">
        <f>INT((((未改造舰娘!$AE84)-(未改造舰娘!$AD84))*(((IF(D88=0,C88,D88))-1)/99))+未改造舰娘!$AD84)+((BZ88+CM88+CZ88+DM88)*$C$2)</f>
        <v>61</v>
      </c>
      <c r="Z88" s="474" t="str">
        <f>IF(未改造舰娘!$AF84=0,"",未改造舰娘!$AF84)</f>
        <v/>
      </c>
      <c r="AA88" s="304" t="str">
        <f>IF(未改造舰娘!$AG84="","",未改造舰娘!$AG84)</f>
        <v/>
      </c>
      <c r="AB88" s="304" t="str">
        <f>IF(未改造舰娘!$AH84="","",未改造舰娘!$AH84)</f>
        <v/>
      </c>
      <c r="AC88" s="304" t="str">
        <f>IF(未改造舰娘!$AI84="","",未改造舰娘!$AI84)</f>
        <v/>
      </c>
      <c r="AD88" s="304">
        <f>IF(未改造舰娘!$AJ84="","",未改造舰娘!$AJ84)</f>
        <v>0</v>
      </c>
      <c r="AE88" s="305">
        <f>IF(未改造舰娘!$AK84="","",未改造舰娘!$AK84)</f>
        <v>40</v>
      </c>
      <c r="AF88" s="304">
        <f>IF(未改造舰娘!$AL84="","",未改造舰娘!$AL84)</f>
        <v>300</v>
      </c>
      <c r="AG88" s="304" t="str">
        <f>IF(未改造舰娘!$AM84="","",未改造舰娘!$AM84)</f>
        <v/>
      </c>
      <c r="AH88" s="304">
        <f>IF(未改造舰娘!$AN84="","",未改造舰娘!$AN84)</f>
        <v>500</v>
      </c>
      <c r="AI88" s="304" t="str">
        <f>IF(未改造舰娘!$AO84="","",未改造舰娘!$AO84)</f>
        <v/>
      </c>
      <c r="AJ88" s="304" t="str">
        <f>IF(未改造舰娘!$AP84="","",未改造舰娘!$AP84)</f>
        <v>驱逐核心</v>
      </c>
      <c r="AK88" s="303">
        <f>IF(未改造舰娘!$AQ84="","",未改造舰娘!$AQ84)</f>
        <v>3</v>
      </c>
      <c r="AL88" s="306" t="str">
        <f>IF(未改造舰娘!$AS84="","",未改造舰娘!$AS84)</f>
        <v>E国双联4.7英寸炮</v>
      </c>
      <c r="AM88" s="306" t="str">
        <f>IF(未改造舰娘!$AT84="","",未改造舰娘!$AT84)</f>
        <v/>
      </c>
      <c r="AN88" s="306" t="str">
        <f>IF(未改造舰娘!$AU84="","",未改造舰娘!$AU84)</f>
        <v/>
      </c>
      <c r="AO88" s="306" t="str">
        <f>IF(未改造舰娘!$AV84="","",未改造舰娘!$AV84)</f>
        <v/>
      </c>
      <c r="AP88" s="307" t="str">
        <f>IF(未改造舰娘!$AW84="","",未改造舰娘!$AW84)</f>
        <v/>
      </c>
      <c r="AQ88" s="308" t="str">
        <f>IF(未改造舰娘!$AX84="","",未改造舰娘!$AX84)</f>
        <v/>
      </c>
      <c r="AR88" s="304">
        <f>IF(未改造舰娘!$AY84="","",未改造舰娘!$AY84)</f>
        <v>10</v>
      </c>
      <c r="AS88" s="304">
        <f>IF(未改造舰娘!$AZ84="","",未改造舰娘!$AZ84)</f>
        <v>25</v>
      </c>
      <c r="AT88" s="304">
        <f>IF(未改造舰娘!$BA84="","",未改造舰娘!$BA84)</f>
        <v>0.48</v>
      </c>
      <c r="AU88" s="304">
        <f>IF(未改造舰娘!$BB84="","",未改造舰娘!$BB84)</f>
        <v>0.9</v>
      </c>
      <c r="AV88" s="305">
        <f>IF((未改造舰娘!$BG84+未改造舰娘!$BK84*$C$4)=0,"",(未改造舰娘!$BG84+未改造舰娘!$BK84*$C$4))</f>
        <v>2</v>
      </c>
      <c r="AW88" s="304">
        <f>IF((未改造舰娘!$BH84+未改造舰娘!$BL84*$C$4)=0,"",(未改造舰娘!$BH84+未改造舰娘!$BL84*$C$4))</f>
        <v>5</v>
      </c>
      <c r="AX88" s="304">
        <f>IF((未改造舰娘!$BI84+未改造舰娘!$BM84*$C$4)=0,"",(未改造舰娘!$BI84+未改造舰娘!$BM84*$C$4))</f>
        <v>6</v>
      </c>
      <c r="AY88" s="303" t="str">
        <f>IF((未改造舰娘!$BJ84+未改造舰娘!$BN84*$C$4)=0,"",(未改造舰娘!$BJ84+未改造舰娘!$BN84*$C$4))</f>
        <v/>
      </c>
      <c r="AZ88" s="500">
        <f>IF(未改造舰娘!BC84="","",未改造舰娘!BC84)</f>
        <v>3</v>
      </c>
      <c r="BA88" s="500">
        <f>IF(未改造舰娘!BD84="","",未改造舰娘!BD84)</f>
        <v>20</v>
      </c>
      <c r="BB88" s="500">
        <f>IF(未改造舰娘!BE84="","",未改造舰娘!BE84)</f>
        <v>5</v>
      </c>
      <c r="BC88" s="498">
        <f>IF(未改造舰娘!BF84="","",未改造舰娘!BF84)</f>
        <v>0</v>
      </c>
      <c r="BD88" s="125" t="s">
        <v>1369</v>
      </c>
      <c r="BE88" s="506"/>
      <c r="BF88" s="306" t="str">
        <f>IF(未改造舰娘!$BQ84="","",未改造舰娘!$BQ84)</f>
        <v>1-1-ABC,1-2-ABCD,1-3-ABDEF,1-4-ABCDEF,2-1-ACEF,2-2-ABEFGH,2-3-ABCDEGHJ,2-4-ABCDEGHIJL,3-1-ABDFGHI,3-2-ABCDEG,3-3-ABCDEFGHJK,3-4-ABCDGHIJ,4-1-ABCDEFIJ,4-2-ABCDFGHIJ,4-3-ABCEFGH,4-4-ABCDEHIKL,5-1-ABCDEFGH,5-2-ABCDEFGHIJ,5-3-ABCEFGH,5-4-ABCDEGH,5-5-ABCDEFGHI,7-1-ABCDFGHIJKLMN,7-2-ABDEFGHJKLM,7-3-ABCDEFGHIKLN,7-4-ABCDEFIJKLM,7-5-ABCDEFGHIJKLMOQ,8-1-ABCDEFGHIJKL</v>
      </c>
      <c r="BG88" s="306" t="str">
        <f>IF(未改造舰娘!$BR84="","",未改造舰娘!$BR84)</f>
        <v>极地奏鸣曲 Ex-1-ABCDEFGHIJKABCDEFGHIJKLM,Ex-1-1-ABCDEFIJ,Ex-1-2-ABCDEHIKL,Ex-2-1-ABCDEFGHJABDEFGH,Ex-2-2-ABCEFGHABCDEGHJK,Ex-2-3-ABCDEFGHIABCDEGHIJL,Ex-3-ABCDEFGHIJKLMNOPQABDEFGHIJKLMNO,Ex-4-1-ABCDFGHIJKLN,Ex-4-2-ABDEFHKLMABCDEFGHIJKL,Ex-4-3-ABCDEFGHIKLN,Ex-4-4-ABCDEFIJKLMABCDEFGHIJKL,Ex-4-5-ABCDEFGHIJKLMQ,Ex-3-1-ABDFGHI,Ex-3-2-ABCDEGHJK,Ex-3-3-ACDHIJ；女武神行动 Ex-1-ABDEF,Ex-2-ABCDEFGIJKL,Ex-3-ABCDGHIJKLM,Ex-4-ABCDEGHKMNP,Ex-5-ABCDEFG,Ex-6-CDFI,Ex-7-ACH；未命名 Ex-1-ABCDEFGHIJKLM,Ex-2-ABCDEFGHIJKNO,Ex-3-BCEGHIJKLMNOPQRS,Ex-4-ABCDEIJKLMNOPQRST,Ex-5-ABCDEFGHIJKLMNOPQRS,Ex-6-ABCDEFGHIJKLMNOPQRTUVβ,Ex-8-ABCDEFGHIJKNO,Ex-9-BCEGHIJKLMNOPQRS,Ex-10-ABCDEIJKLMNOPQRST,Ex-11-ABCDEFGHIJKLMNOPQRS,Ex-12-ABCDEFGHIJKLMNOPQRTUVβ；两周年活动 帕斯塔战役-ACDEFMOPV,女武神行动-ADELMNP；决战无畏之海 Ex-1-ABCFGH,Ex-2-ADEFGHJKM,Ex-3-ABDEFGIKM,Ex-4-ABCDEGHIJKMNO；三周年活动 Ex-1-ABCDFGHIJK,Ex-3-ABCDFGHIJKLM,Ex-5-ABCDEFHIJKLMNOQ,Ex-8-ABCDFGHIJKLM</v>
      </c>
      <c r="BH88" s="306"/>
      <c r="BU88" s="304">
        <f>IFERROR(VLOOKUP(AL88,装备!$B:$C,2,0),0)</f>
        <v>2</v>
      </c>
      <c r="BV88" s="304">
        <f>IFERROR(VLOOKUP($AL88,装备!$B:$Q,5,0),0)</f>
        <v>0</v>
      </c>
      <c r="BW88" s="304">
        <f>IFERROR(VLOOKUP($AL88,装备!$B:$Q,6,0),0)</f>
        <v>2</v>
      </c>
      <c r="BX88" s="304">
        <f>IFERROR(VLOOKUP($AL88,装备!$B:$Q,7,0),0)</f>
        <v>0</v>
      </c>
      <c r="BY88" s="304">
        <f>IFERROR(VLOOKUP($AL88,装备!$B:$Q,8,0),0)</f>
        <v>0</v>
      </c>
      <c r="BZ88" s="304">
        <f>IFERROR(VLOOKUP($AL88,装备!$B:$Q,9,0),0)</f>
        <v>0</v>
      </c>
      <c r="CA88" s="304">
        <f>IFERROR(VLOOKUP($AL88,装备!$B:$Q,10,0),0)</f>
        <v>0</v>
      </c>
      <c r="CB88" s="304">
        <f>IFERROR(VLOOKUP($AL88,装备!$B:$Q,11,0),0)</f>
        <v>0</v>
      </c>
      <c r="CC88" s="304" t="str">
        <f>IFERROR(VLOOKUP($AL88,装备!$B:$Q,12,0),0)</f>
        <v>短</v>
      </c>
      <c r="CD88" s="304">
        <f>IFERROR(VLOOKUP($AL88,装备!$B:$Q,13,0),0)</f>
        <v>0</v>
      </c>
      <c r="CE88" s="304">
        <f>IFERROR(VLOOKUP($AL88,装备!$B:$Q,14,0),0)</f>
        <v>0</v>
      </c>
      <c r="CF88" s="304">
        <f>IFERROR(VLOOKUP($AL88,装备!$B:$Q,16,0),0)</f>
        <v>3</v>
      </c>
      <c r="CG88" s="304">
        <f>IFERROR(VLOOKUP($AL88,装备!$B:$Q,5,0),0)</f>
        <v>0</v>
      </c>
      <c r="CH88" s="304">
        <f>IFERROR(VLOOKUP(AM88,装备!$B:$C,2,0),0)</f>
        <v>0</v>
      </c>
      <c r="CI88" s="304">
        <f>IFERROR(VLOOKUP($AM88,装备!$B:$Q,5,0),0)</f>
        <v>0</v>
      </c>
      <c r="CJ88" s="304">
        <f>IFERROR(VLOOKUP($AM88,装备!$B:$Q,6,0),0)</f>
        <v>0</v>
      </c>
      <c r="CK88" s="304">
        <f>IFERROR(VLOOKUP($AM88,装备!$B:$Q,7,0),0)</f>
        <v>0</v>
      </c>
      <c r="CL88" s="304">
        <f>IFERROR(VLOOKUP($AM88,装备!$B:$Q,8,0),0)</f>
        <v>0</v>
      </c>
      <c r="CM88" s="304">
        <f>IFERROR(VLOOKUP($AM88,装备!$B:$Q,9,0),0)</f>
        <v>0</v>
      </c>
      <c r="CN88" s="304">
        <f>IFERROR(VLOOKUP($AM88,装备!$B:$Q,10,0),0)</f>
        <v>0</v>
      </c>
      <c r="CO88" s="304">
        <f>IFERROR(VLOOKUP($AM88,装备!$B:$Q,11,0),0)</f>
        <v>0</v>
      </c>
      <c r="CP88" s="304">
        <f>IFERROR(VLOOKUP($AM88,装备!$B:$Q,12,0),0)</f>
        <v>0</v>
      </c>
      <c r="CQ88" s="304">
        <f>IFERROR(VLOOKUP($AM88,装备!$B:$Q,13,0),0)</f>
        <v>0</v>
      </c>
      <c r="CR88" s="304">
        <f>IFERROR(VLOOKUP($AM88,装备!$B:$Q,14,0),0)</f>
        <v>0</v>
      </c>
      <c r="CS88" s="304">
        <f>IFERROR(VLOOKUP($AM88,装备!$B:$Q,16,0),0)</f>
        <v>0</v>
      </c>
      <c r="CT88" s="304">
        <f>IFERROR(VLOOKUP($AM88,装备!$B:$Q,5,0),0)</f>
        <v>0</v>
      </c>
      <c r="CU88" s="304">
        <f>IFERROR(VLOOKUP(AN88,装备!$B:$C,2,0),0)</f>
        <v>0</v>
      </c>
      <c r="CV88" s="304">
        <f>IFERROR(VLOOKUP($AN88,装备!$B:$Q,5,0),0)</f>
        <v>0</v>
      </c>
      <c r="CW88" s="304">
        <f>IFERROR(VLOOKUP($AN88,装备!$B:$Q,6,0),0)</f>
        <v>0</v>
      </c>
      <c r="CX88" s="304">
        <f>IFERROR(VLOOKUP($AN88,装备!$B:$Q,7,0),0)</f>
        <v>0</v>
      </c>
      <c r="CY88" s="304">
        <f>IFERROR(VLOOKUP($AN88,装备!$B:$Q,8,0),0)</f>
        <v>0</v>
      </c>
      <c r="CZ88" s="304">
        <f>IFERROR(VLOOKUP($AN88,装备!$B:$Q,9,0),0)</f>
        <v>0</v>
      </c>
      <c r="DA88" s="304">
        <f>IFERROR(VLOOKUP($AN88,装备!$B:$Q,10,0),0)</f>
        <v>0</v>
      </c>
      <c r="DB88" s="304">
        <f>IFERROR(VLOOKUP($AN88,装备!$B:$Q,11,0),0)</f>
        <v>0</v>
      </c>
      <c r="DC88" s="304">
        <f>IFERROR(VLOOKUP($AN88,装备!$B:$Q,12,0),0)</f>
        <v>0</v>
      </c>
      <c r="DD88" s="304">
        <f>IFERROR(VLOOKUP($AN88,装备!$B:$Q,13,0),0)</f>
        <v>0</v>
      </c>
      <c r="DE88" s="304">
        <f>IFERROR(VLOOKUP($AN88,装备!$B:$Q,14,0),0)</f>
        <v>0</v>
      </c>
      <c r="DF88" s="304">
        <f>IFERROR(VLOOKUP($AN88,装备!$B:$Q,16,0),0)</f>
        <v>0</v>
      </c>
      <c r="DG88" s="304">
        <f>IFERROR(VLOOKUP($AN88,装备!$B:$Q,5,0),0)</f>
        <v>0</v>
      </c>
      <c r="DH88" s="304">
        <f>IFERROR(VLOOKUP(AO88,装备!$B:$C,2,0),0)</f>
        <v>0</v>
      </c>
      <c r="DI88" s="304">
        <f>IFERROR(VLOOKUP($AO88,装备!$B:$Q,5,0),0)</f>
        <v>0</v>
      </c>
      <c r="DJ88" s="304">
        <f>IFERROR(VLOOKUP($AO88,装备!$B:$Q,6,0),0)</f>
        <v>0</v>
      </c>
      <c r="DK88" s="304">
        <f>IFERROR(VLOOKUP($AO88,装备!$B:$Q,7,0),0)</f>
        <v>0</v>
      </c>
      <c r="DL88" s="304">
        <f>IFERROR(VLOOKUP($AO88,装备!$B:$Q,8,0),0)</f>
        <v>0</v>
      </c>
      <c r="DM88" s="304">
        <f>IFERROR(VLOOKUP($AO88,装备!$B:$Q,9,0),0)</f>
        <v>0</v>
      </c>
      <c r="DN88" s="304">
        <f>IFERROR(VLOOKUP($AO88,装备!$B:$Q,10,0),0)</f>
        <v>0</v>
      </c>
      <c r="DO88" s="304">
        <f>IFERROR(VLOOKUP($AO88,装备!$B:$Q,11,0),0)</f>
        <v>0</v>
      </c>
      <c r="DP88" s="304">
        <f>IFERROR(VLOOKUP($AO88,装备!$B:$Q,12,0),0)</f>
        <v>0</v>
      </c>
      <c r="DQ88" s="304">
        <f>IFERROR(VLOOKUP($AO88,装备!$B:$Q,13,0),0)</f>
        <v>0</v>
      </c>
      <c r="DR88" s="304">
        <f>IFERROR(VLOOKUP($AO88,装备!$B:$Q,14,0),0)</f>
        <v>0</v>
      </c>
      <c r="DS88" s="304">
        <f>IFERROR(VLOOKUP($AO88,装备!$B:$Q,16,0),0)</f>
        <v>0</v>
      </c>
      <c r="DT88" s="304">
        <f>IFERROR(VLOOKUP($AO88,装备!$B:$Q,5,0),0)</f>
        <v>0</v>
      </c>
    </row>
    <row r="89" spans="1:124" hidden="1">
      <c r="A89" s="301">
        <f>未改造舰娘!$A85</f>
        <v>10008411</v>
      </c>
      <c r="B89" s="354" t="s">
        <v>233</v>
      </c>
      <c r="C89" s="323"/>
      <c r="D89" s="323">
        <f t="shared" si="1"/>
        <v>110</v>
      </c>
      <c r="E89" s="303">
        <f>未改造舰娘!$C85</f>
        <v>2</v>
      </c>
      <c r="F89" s="304" t="str">
        <f>未改造舰娘!$D85</f>
        <v>驱逐</v>
      </c>
      <c r="G89" s="304" t="str">
        <f>未改造舰娘!$E85</f>
        <v>小型</v>
      </c>
      <c r="H89" s="304" t="str">
        <f>未改造舰娘!$F85</f>
        <v>护卫舰</v>
      </c>
      <c r="I89" s="460">
        <f>未改造舰娘!$AR85</f>
        <v>2</v>
      </c>
      <c r="J89" s="304" t="str">
        <f>未改造舰娘!$G85</f>
        <v>英国</v>
      </c>
      <c r="K89" s="312">
        <f>未改造舰娘!$H85+(BV89+CI89+CV89+DI89)*$C$2</f>
        <v>14</v>
      </c>
      <c r="L89" s="304">
        <f>未改造舰娘!$I85</f>
        <v>2</v>
      </c>
      <c r="M89" s="304">
        <f>未改造舰娘!$J85</f>
        <v>1</v>
      </c>
      <c r="N89" s="518">
        <f>未改造舰娘!$K85</f>
        <v>2</v>
      </c>
      <c r="O89" s="304">
        <f>未改造舰娘!$L85+((CE89+CR89+DE89+DR89)*$C$2)</f>
        <v>10</v>
      </c>
      <c r="P89" s="304" t="str">
        <f>IF($C$2=1,(IF(ISERROR(FIND("超长",未改造舰娘!$M85&amp;CC89&amp;CP89&amp;DC89&amp;DP89,1)),IF(ISERROR(FIND("长",未改造舰娘!$M85&amp;CC89&amp;CP89&amp;DC89&amp;DP89,1)),IF(ISERROR(FIND("中",未改造舰娘!$M85&amp;CC89&amp;CP89&amp;DC89&amp;DP89,1)),IF(ISERROR(FIND("短",未改造舰娘!$M85&amp;CC89&amp;CP89&amp;DC89&amp;DP89,1)),IF(ISERROR(FIND("无",未改造舰娘!$M85&amp;CC89&amp;CP89&amp;DC89&amp;DP89,1)),0,"无"),"短"),"中"),"长"),"超长")),未改造舰娘!$M85)</f>
        <v>短</v>
      </c>
      <c r="Q89" s="303">
        <f>未改造舰娘!$N85</f>
        <v>36</v>
      </c>
      <c r="R89" s="304">
        <f>(未改造舰娘!$P85)+(未改造舰娘!$Q85)*$C$3+((BW89+CJ89+CW89+DJ89)*$C$2)</f>
        <v>29</v>
      </c>
      <c r="S89" s="304">
        <f>(未改造舰娘!$R85)+(未改造舰娘!$S85)*$C$3+((BY89+CL89+CY89+DL89)*$C$2)</f>
        <v>70</v>
      </c>
      <c r="T89" s="304">
        <f>(未改造舰娘!$T85)+(未改造舰娘!$U85)*$C$3+((BX89+CK89+CX89+DK89)*$C$2)</f>
        <v>20</v>
      </c>
      <c r="U89" s="304">
        <f>(未改造舰娘!$V85)+(未改造舰娘!$W85)*$C$3+((CG89+CT89+DG89+DT89)*$C$2)</f>
        <v>45</v>
      </c>
      <c r="V89" s="305">
        <f>INT((((未改造舰娘!$Y85)-(未改造舰娘!$X85))*(((IF(D89=0,C89,D89))-1)/99))+未改造舰娘!$X85)+((CB89+CO89+DB89+DO89)*$C$2)</f>
        <v>87</v>
      </c>
      <c r="W89" s="304">
        <f>INT((((未改造舰娘!$AA85)-(未改造舰娘!$Z85))*(((IF(D89=0,C89,D89))-1)/99))+未改造舰娘!$Z85)+((CD89+CQ89+DD89+DQ89)*$C$2)</f>
        <v>80</v>
      </c>
      <c r="X89" s="304">
        <f>INT((((未改造舰娘!$AC85)-(未改造舰娘!$AB85))*(((IF(D89=0,C89,D89))-1)/99))+未改造舰娘!$AB85)+((CA89+CN89+DA89+DN89)*$C$2)</f>
        <v>16</v>
      </c>
      <c r="Y89" s="303">
        <f>INT((((未改造舰娘!$AE85)-(未改造舰娘!$AD85))*(((IF(D89=0,C89,D89))-1)/99))+未改造舰娘!$AD85)+((BZ89+CM89+CZ89+DM89)*$C$2)</f>
        <v>61</v>
      </c>
      <c r="Z89" s="474" t="str">
        <f>IF(未改造舰娘!$AF85=0,"",未改造舰娘!$AF85)</f>
        <v/>
      </c>
      <c r="AA89" s="304" t="str">
        <f>IF(未改造舰娘!$AG85="","",未改造舰娘!$AG85)</f>
        <v/>
      </c>
      <c r="AB89" s="304" t="str">
        <f>IF(未改造舰娘!$AH85="","",未改造舰娘!$AH85)</f>
        <v/>
      </c>
      <c r="AC89" s="304" t="str">
        <f>IF(未改造舰娘!$AI85="","",未改造舰娘!$AI85)</f>
        <v/>
      </c>
      <c r="AD89" s="304">
        <f>IF(未改造舰娘!$AJ85="","",未改造舰娘!$AJ85)</f>
        <v>0</v>
      </c>
      <c r="AE89" s="305">
        <f>IF(未改造舰娘!$AK85="","",未改造舰娘!$AK85)</f>
        <v>41</v>
      </c>
      <c r="AF89" s="304" t="str">
        <f>IF(未改造舰娘!$AL85="","",未改造舰娘!$AL85)</f>
        <v/>
      </c>
      <c r="AG89" s="304">
        <f>IF(未改造舰娘!$AM85="","",未改造舰娘!$AM85)</f>
        <v>200</v>
      </c>
      <c r="AH89" s="304" t="str">
        <f>IF(未改造舰娘!$AN85="","",未改造舰娘!$AN85)</f>
        <v/>
      </c>
      <c r="AI89" s="304">
        <f>IF(未改造舰娘!$AO85="","",未改造舰娘!$AO85)</f>
        <v>200</v>
      </c>
      <c r="AJ89" s="304" t="str">
        <f>IF(未改造舰娘!$AP85="","",未改造舰娘!$AP85)</f>
        <v>驱逐核心</v>
      </c>
      <c r="AK89" s="303">
        <f>IF(未改造舰娘!$AQ85="","",未改造舰娘!$AQ85)</f>
        <v>3</v>
      </c>
      <c r="AL89" s="306" t="str">
        <f>IF(未改造舰娘!$AS85="","",未改造舰娘!$AS85)</f>
        <v>E国双联4.7英寸炮</v>
      </c>
      <c r="AM89" s="306" t="str">
        <f>IF(未改造舰娘!$AT85="","",未改造舰娘!$AT85)</f>
        <v/>
      </c>
      <c r="AN89" s="306" t="str">
        <f>IF(未改造舰娘!$AU85="","",未改造舰娘!$AU85)</f>
        <v/>
      </c>
      <c r="AO89" s="306" t="str">
        <f>IF(未改造舰娘!$AV85="","",未改造舰娘!$AV85)</f>
        <v/>
      </c>
      <c r="AP89" s="307" t="str">
        <f>IF(未改造舰娘!$AW85="","",未改造舰娘!$AW85)</f>
        <v/>
      </c>
      <c r="AQ89" s="308" t="str">
        <f>IF(未改造舰娘!$AX85="","",未改造舰娘!$AX85)</f>
        <v/>
      </c>
      <c r="AR89" s="304">
        <f>IF(未改造舰娘!$AY85="","",未改造舰娘!$AY85)</f>
        <v>10</v>
      </c>
      <c r="AS89" s="304">
        <f>IF(未改造舰娘!$AZ85="","",未改造舰娘!$AZ85)</f>
        <v>25</v>
      </c>
      <c r="AT89" s="304">
        <f>IF(未改造舰娘!$BA85="","",未改造舰娘!$BA85)</f>
        <v>0.48</v>
      </c>
      <c r="AU89" s="304">
        <f>IF(未改造舰娘!$BB85="","",未改造舰娘!$BB85)</f>
        <v>0.9</v>
      </c>
      <c r="AV89" s="305">
        <f>IF((未改造舰娘!$BG85+未改造舰娘!$BK85*$C$4)=0,"",(未改造舰娘!$BG85+未改造舰娘!$BK85*$C$4))</f>
        <v>2</v>
      </c>
      <c r="AW89" s="304">
        <f>IF((未改造舰娘!$BH85+未改造舰娘!$BL85*$C$4)=0,"",(未改造舰娘!$BH85+未改造舰娘!$BL85*$C$4))</f>
        <v>5</v>
      </c>
      <c r="AX89" s="304">
        <f>IF((未改造舰娘!$BI85+未改造舰娘!$BM85*$C$4)=0,"",(未改造舰娘!$BI85+未改造舰娘!$BM85*$C$4))</f>
        <v>6</v>
      </c>
      <c r="AY89" s="303" t="str">
        <f>IF((未改造舰娘!$BJ85+未改造舰娘!$BN85*$C$4)=0,"",(未改造舰娘!$BJ85+未改造舰娘!$BN85*$C$4))</f>
        <v/>
      </c>
      <c r="AZ89" s="500">
        <f>IF(未改造舰娘!BC85="","",未改造舰娘!BC85)</f>
        <v>3</v>
      </c>
      <c r="BA89" s="500">
        <f>IF(未改造舰娘!BD85="","",未改造舰娘!BD85)</f>
        <v>20</v>
      </c>
      <c r="BB89" s="500">
        <f>IF(未改造舰娘!BE85="","",未改造舰娘!BE85)</f>
        <v>5</v>
      </c>
      <c r="BC89" s="498">
        <f>IF(未改造舰娘!BF85="","",未改造舰娘!BF85)</f>
        <v>0</v>
      </c>
      <c r="BD89" s="125" t="s">
        <v>1370</v>
      </c>
      <c r="BE89" s="506"/>
      <c r="BF89" s="306" t="str">
        <f>IF(未改造舰娘!$BQ85="","",未改造舰娘!$BQ85)</f>
        <v>1-1-ABC,1-2-ABCD,1-3-ABDEF,1-4-ABCDEF,2-1-ACEF,2-2-ABEFGH,2-3-ABCDEGHJ,2-4-ABCDEGHIJL,3-1-ABDFGHI,3-2-ABCDEG,3-3-ABCDEFGHJK,3-4-ABCDGHIJ,4-1-ABCDEFIJ,4-2-ABCDFGHIJ,4-3-ABCEFGH,4-4-ABCDEHIKL,5-1-ABCDEFGH,5-2-ABCDEFGHIJ,5-3-ABCEFGH,5-4-ABCDEGH,5-5-ABCDEFGHI,7-1-ABCDFGHIJKLMN,8-1-ABCDEFGHIJKL</v>
      </c>
      <c r="BG89" s="306" t="str">
        <f>IF(未改造舰娘!$BR85="","",未改造舰娘!$BR85)</f>
        <v>极地奏鸣曲 Ex-1-1-ABCDEFIJ,Ex-1-2-ABCDEHIKL,Ex-2-ABCDEFGHIJKLMNABCDEFGHIJKLMNO,Ex-2-1-ABCDEFGHJABDEFGH,Ex-2-2-ABCEFGHABCDEGHJK,Ex-2-3-ABCDEFGHIABCDEGHIJL,Ex-4-1-ABCDFGHIJKLN,Ex-1-ABCDEFGHIJKLM,Ex-3-1-ABFGHI,Ex-3-2-ABCDEGHJK,Ex-3-3-ACDHIJ,Ex-4-ABCDEFGHIJKLMNO,Ex-4-2-ABCDEFGHIJKL；女武神行动 Ex-1-ABDEF,Ex-2-ABCDEFGHIJKL,Ex-3-ABCDEGHIJKLM,Ex-4-ABCDEFGHKNOP,Ex-5-ABCDEF,Ex-6-DF,Ex-7-ABCDEGHIJKLM；未命名 Ex-1-ABCDEFGHIJKLM,Ex-2-ABCDEFGHIJKNO,Ex-3-BCEGHIJKLMNOPQRS,Ex-4-ABCDEIJKLMNOPQRST,Ex-5-ABCDEFGHIJKLMNOPQRS,Ex-6-ABCDEFGHIJKLMNOPQRTUVβ,Ex-7-ABCDEFGHJKLM,Ex-9-BCEGHIJKLMNOPQRS,Ex-10-ABCDEIJKLMNOPQRST,Ex-11-ABCDEFGHIJKLMNOPQRS,Ex-12-ABCDEFGIJKLMNOPQRTUV；两周年活动 帕斯塔战役-ACDEFMOPV,女武神行动-ADELMNP；决战无畏之海 Ex-1-ABCFGH,Ex-3.5-ABCDEGIJL,Ex-5-ABCDEFGJMP,Ex-6-ABDFGHJKLMNPQ；三周年活动 Ex-1-ABCDFGHIJK,Ex-6-ABCDFGHIJK,Ex-10-ABCDEFHIJKLMNOQ</v>
      </c>
      <c r="BH89" s="306"/>
      <c r="BU89" s="304">
        <f>IFERROR(VLOOKUP(AL89,装备!$B:$C,2,0),0)</f>
        <v>2</v>
      </c>
      <c r="BV89" s="304">
        <f>IFERROR(VLOOKUP($AL89,装备!$B:$Q,5,0),0)</f>
        <v>0</v>
      </c>
      <c r="BW89" s="304">
        <f>IFERROR(VLOOKUP($AL89,装备!$B:$Q,6,0),0)</f>
        <v>2</v>
      </c>
      <c r="BX89" s="304">
        <f>IFERROR(VLOOKUP($AL89,装备!$B:$Q,7,0),0)</f>
        <v>0</v>
      </c>
      <c r="BY89" s="304">
        <f>IFERROR(VLOOKUP($AL89,装备!$B:$Q,8,0),0)</f>
        <v>0</v>
      </c>
      <c r="BZ89" s="304">
        <f>IFERROR(VLOOKUP($AL89,装备!$B:$Q,9,0),0)</f>
        <v>0</v>
      </c>
      <c r="CA89" s="304">
        <f>IFERROR(VLOOKUP($AL89,装备!$B:$Q,10,0),0)</f>
        <v>0</v>
      </c>
      <c r="CB89" s="304">
        <f>IFERROR(VLOOKUP($AL89,装备!$B:$Q,11,0),0)</f>
        <v>0</v>
      </c>
      <c r="CC89" s="304" t="str">
        <f>IFERROR(VLOOKUP($AL89,装备!$B:$Q,12,0),0)</f>
        <v>短</v>
      </c>
      <c r="CD89" s="304">
        <f>IFERROR(VLOOKUP($AL89,装备!$B:$Q,13,0),0)</f>
        <v>0</v>
      </c>
      <c r="CE89" s="304">
        <f>IFERROR(VLOOKUP($AL89,装备!$B:$Q,14,0),0)</f>
        <v>0</v>
      </c>
      <c r="CF89" s="304">
        <f>IFERROR(VLOOKUP($AL89,装备!$B:$Q,16,0),0)</f>
        <v>3</v>
      </c>
      <c r="CG89" s="304">
        <f>IFERROR(VLOOKUP($AL89,装备!$B:$Q,5,0),0)</f>
        <v>0</v>
      </c>
      <c r="CH89" s="304">
        <f>IFERROR(VLOOKUP(AM89,装备!$B:$C,2,0),0)</f>
        <v>0</v>
      </c>
      <c r="CI89" s="304">
        <f>IFERROR(VLOOKUP($AM89,装备!$B:$Q,5,0),0)</f>
        <v>0</v>
      </c>
      <c r="CJ89" s="304">
        <f>IFERROR(VLOOKUP($AM89,装备!$B:$Q,6,0),0)</f>
        <v>0</v>
      </c>
      <c r="CK89" s="304">
        <f>IFERROR(VLOOKUP($AM89,装备!$B:$Q,7,0),0)</f>
        <v>0</v>
      </c>
      <c r="CL89" s="304">
        <f>IFERROR(VLOOKUP($AM89,装备!$B:$Q,8,0),0)</f>
        <v>0</v>
      </c>
      <c r="CM89" s="304">
        <f>IFERROR(VLOOKUP($AM89,装备!$B:$Q,9,0),0)</f>
        <v>0</v>
      </c>
      <c r="CN89" s="304">
        <f>IFERROR(VLOOKUP($AM89,装备!$B:$Q,10,0),0)</f>
        <v>0</v>
      </c>
      <c r="CO89" s="304">
        <f>IFERROR(VLOOKUP($AM89,装备!$B:$Q,11,0),0)</f>
        <v>0</v>
      </c>
      <c r="CP89" s="304">
        <f>IFERROR(VLOOKUP($AM89,装备!$B:$Q,12,0),0)</f>
        <v>0</v>
      </c>
      <c r="CQ89" s="304">
        <f>IFERROR(VLOOKUP($AM89,装备!$B:$Q,13,0),0)</f>
        <v>0</v>
      </c>
      <c r="CR89" s="304">
        <f>IFERROR(VLOOKUP($AM89,装备!$B:$Q,14,0),0)</f>
        <v>0</v>
      </c>
      <c r="CS89" s="304">
        <f>IFERROR(VLOOKUP($AM89,装备!$B:$Q,16,0),0)</f>
        <v>0</v>
      </c>
      <c r="CT89" s="304">
        <f>IFERROR(VLOOKUP($AM89,装备!$B:$Q,5,0),0)</f>
        <v>0</v>
      </c>
      <c r="CU89" s="304">
        <f>IFERROR(VLOOKUP(AN89,装备!$B:$C,2,0),0)</f>
        <v>0</v>
      </c>
      <c r="CV89" s="304">
        <f>IFERROR(VLOOKUP($AN89,装备!$B:$Q,5,0),0)</f>
        <v>0</v>
      </c>
      <c r="CW89" s="304">
        <f>IFERROR(VLOOKUP($AN89,装备!$B:$Q,6,0),0)</f>
        <v>0</v>
      </c>
      <c r="CX89" s="304">
        <f>IFERROR(VLOOKUP($AN89,装备!$B:$Q,7,0),0)</f>
        <v>0</v>
      </c>
      <c r="CY89" s="304">
        <f>IFERROR(VLOOKUP($AN89,装备!$B:$Q,8,0),0)</f>
        <v>0</v>
      </c>
      <c r="CZ89" s="304">
        <f>IFERROR(VLOOKUP($AN89,装备!$B:$Q,9,0),0)</f>
        <v>0</v>
      </c>
      <c r="DA89" s="304">
        <f>IFERROR(VLOOKUP($AN89,装备!$B:$Q,10,0),0)</f>
        <v>0</v>
      </c>
      <c r="DB89" s="304">
        <f>IFERROR(VLOOKUP($AN89,装备!$B:$Q,11,0),0)</f>
        <v>0</v>
      </c>
      <c r="DC89" s="304">
        <f>IFERROR(VLOOKUP($AN89,装备!$B:$Q,12,0),0)</f>
        <v>0</v>
      </c>
      <c r="DD89" s="304">
        <f>IFERROR(VLOOKUP($AN89,装备!$B:$Q,13,0),0)</f>
        <v>0</v>
      </c>
      <c r="DE89" s="304">
        <f>IFERROR(VLOOKUP($AN89,装备!$B:$Q,14,0),0)</f>
        <v>0</v>
      </c>
      <c r="DF89" s="304">
        <f>IFERROR(VLOOKUP($AN89,装备!$B:$Q,16,0),0)</f>
        <v>0</v>
      </c>
      <c r="DG89" s="304">
        <f>IFERROR(VLOOKUP($AN89,装备!$B:$Q,5,0),0)</f>
        <v>0</v>
      </c>
      <c r="DH89" s="304">
        <f>IFERROR(VLOOKUP(AO89,装备!$B:$C,2,0),0)</f>
        <v>0</v>
      </c>
      <c r="DI89" s="304">
        <f>IFERROR(VLOOKUP($AO89,装备!$B:$Q,5,0),0)</f>
        <v>0</v>
      </c>
      <c r="DJ89" s="304">
        <f>IFERROR(VLOOKUP($AO89,装备!$B:$Q,6,0),0)</f>
        <v>0</v>
      </c>
      <c r="DK89" s="304">
        <f>IFERROR(VLOOKUP($AO89,装备!$B:$Q,7,0),0)</f>
        <v>0</v>
      </c>
      <c r="DL89" s="304">
        <f>IFERROR(VLOOKUP($AO89,装备!$B:$Q,8,0),0)</f>
        <v>0</v>
      </c>
      <c r="DM89" s="304">
        <f>IFERROR(VLOOKUP($AO89,装备!$B:$Q,9,0),0)</f>
        <v>0</v>
      </c>
      <c r="DN89" s="304">
        <f>IFERROR(VLOOKUP($AO89,装备!$B:$Q,10,0),0)</f>
        <v>0</v>
      </c>
      <c r="DO89" s="304">
        <f>IFERROR(VLOOKUP($AO89,装备!$B:$Q,11,0),0)</f>
        <v>0</v>
      </c>
      <c r="DP89" s="304">
        <f>IFERROR(VLOOKUP($AO89,装备!$B:$Q,12,0),0)</f>
        <v>0</v>
      </c>
      <c r="DQ89" s="304">
        <f>IFERROR(VLOOKUP($AO89,装备!$B:$Q,13,0),0)</f>
        <v>0</v>
      </c>
      <c r="DR89" s="304">
        <f>IFERROR(VLOOKUP($AO89,装备!$B:$Q,14,0),0)</f>
        <v>0</v>
      </c>
      <c r="DS89" s="304">
        <f>IFERROR(VLOOKUP($AO89,装备!$B:$Q,16,0),0)</f>
        <v>0</v>
      </c>
      <c r="DT89" s="304">
        <f>IFERROR(VLOOKUP($AO89,装备!$B:$Q,5,0),0)</f>
        <v>0</v>
      </c>
    </row>
    <row r="90" spans="1:124" hidden="1">
      <c r="A90" s="301">
        <f>未改造舰娘!$A86</f>
        <v>10008511</v>
      </c>
      <c r="B90" s="354" t="s">
        <v>262</v>
      </c>
      <c r="C90" s="323"/>
      <c r="D90" s="323">
        <f t="shared" si="1"/>
        <v>110</v>
      </c>
      <c r="E90" s="303">
        <f>未改造舰娘!$C86</f>
        <v>2</v>
      </c>
      <c r="F90" s="304" t="str">
        <f>未改造舰娘!$D86</f>
        <v>驱逐</v>
      </c>
      <c r="G90" s="304" t="str">
        <f>未改造舰娘!$E86</f>
        <v>小型</v>
      </c>
      <c r="H90" s="304" t="str">
        <f>未改造舰娘!$F86</f>
        <v>护卫舰</v>
      </c>
      <c r="I90" s="460">
        <f>未改造舰娘!$AR86</f>
        <v>2</v>
      </c>
      <c r="J90" s="304" t="str">
        <f>未改造舰娘!$G86</f>
        <v>英国</v>
      </c>
      <c r="K90" s="312">
        <f>未改造舰娘!$H86+(BV90+CI90+CV90+DI90)*$C$2</f>
        <v>14</v>
      </c>
      <c r="L90" s="304">
        <f>未改造舰娘!$I86</f>
        <v>2</v>
      </c>
      <c r="M90" s="304">
        <f>未改造舰娘!$J86</f>
        <v>1</v>
      </c>
      <c r="N90" s="518">
        <f>未改造舰娘!$K86</f>
        <v>2</v>
      </c>
      <c r="O90" s="304">
        <f>未改造舰娘!$L86+((CE90+CR90+DE90+DR90)*$C$2)</f>
        <v>10</v>
      </c>
      <c r="P90" s="304" t="str">
        <f>IF($C$2=1,(IF(ISERROR(FIND("超长",未改造舰娘!$M86&amp;CC90&amp;CP90&amp;DC90&amp;DP90,1)),IF(ISERROR(FIND("长",未改造舰娘!$M86&amp;CC90&amp;CP90&amp;DC90&amp;DP90,1)),IF(ISERROR(FIND("中",未改造舰娘!$M86&amp;CC90&amp;CP90&amp;DC90&amp;DP90,1)),IF(ISERROR(FIND("短",未改造舰娘!$M86&amp;CC90&amp;CP90&amp;DC90&amp;DP90,1)),IF(ISERROR(FIND("无",未改造舰娘!$M86&amp;CC90&amp;CP90&amp;DC90&amp;DP90,1)),0,"无"),"短"),"中"),"长"),"超长")),未改造舰娘!$M86)</f>
        <v>短</v>
      </c>
      <c r="Q90" s="303">
        <f>未改造舰娘!$N86</f>
        <v>36</v>
      </c>
      <c r="R90" s="304">
        <f>(未改造舰娘!$P86)+(未改造舰娘!$Q86)*$C$3+((BW90+CJ90+CW90+DJ90)*$C$2)</f>
        <v>29</v>
      </c>
      <c r="S90" s="304">
        <f>(未改造舰娘!$R86)+(未改造舰娘!$S86)*$C$3+((BY90+CL90+CY90+DL90)*$C$2)</f>
        <v>70</v>
      </c>
      <c r="T90" s="304">
        <f>(未改造舰娘!$T86)+(未改造舰娘!$U86)*$C$3+((BX90+CK90+CX90+DK90)*$C$2)</f>
        <v>20</v>
      </c>
      <c r="U90" s="304">
        <f>(未改造舰娘!$V86)+(未改造舰娘!$W86)*$C$3+((CG90+CT90+DG90+DT90)*$C$2)</f>
        <v>45</v>
      </c>
      <c r="V90" s="305">
        <f>INT((((未改造舰娘!$Y86)-(未改造舰娘!$X86))*(((IF(D90=0,C90,D90))-1)/99))+未改造舰娘!$X86)+((CB90+CO90+DB90+DO90)*$C$2)</f>
        <v>87</v>
      </c>
      <c r="W90" s="304">
        <f>INT((((未改造舰娘!$AA86)-(未改造舰娘!$Z86))*(((IF(D90=0,C90,D90))-1)/99))+未改造舰娘!$Z86)+((CD90+CQ90+DD90+DQ90)*$C$2)</f>
        <v>80</v>
      </c>
      <c r="X90" s="304">
        <f>INT((((未改造舰娘!$AC86)-(未改造舰娘!$AB86))*(((IF(D90=0,C90,D90))-1)/99))+未改造舰娘!$AB86)+((CA90+CN90+DA90+DN90)*$C$2)</f>
        <v>16</v>
      </c>
      <c r="Y90" s="303">
        <f>INT((((未改造舰娘!$AE86)-(未改造舰娘!$AD86))*(((IF(D90=0,C90,D90))-1)/99))+未改造舰娘!$AD86)+((BZ90+CM90+CZ90+DM90)*$C$2)</f>
        <v>61</v>
      </c>
      <c r="Z90" s="474" t="str">
        <f>IF(未改造舰娘!$AF86=0,"",未改造舰娘!$AF86)</f>
        <v/>
      </c>
      <c r="AA90" s="304" t="str">
        <f>IF(未改造舰娘!$AG86="","",未改造舰娘!$AG86)</f>
        <v/>
      </c>
      <c r="AB90" s="304" t="str">
        <f>IF(未改造舰娘!$AH86="","",未改造舰娘!$AH86)</f>
        <v/>
      </c>
      <c r="AC90" s="304" t="str">
        <f>IF(未改造舰娘!$AI86="","",未改造舰娘!$AI86)</f>
        <v/>
      </c>
      <c r="AD90" s="304">
        <f>IF(未改造舰娘!$AJ86="","",未改造舰娘!$AJ86)</f>
        <v>0</v>
      </c>
      <c r="AE90" s="305">
        <f>IF(未改造舰娘!$AK86="","",未改造舰娘!$AK86)</f>
        <v>40</v>
      </c>
      <c r="AF90" s="304">
        <f>IF(未改造舰娘!$AL86="","",未改造舰娘!$AL86)</f>
        <v>400</v>
      </c>
      <c r="AG90" s="304" t="str">
        <f>IF(未改造舰娘!$AM86="","",未改造舰娘!$AM86)</f>
        <v/>
      </c>
      <c r="AH90" s="304">
        <f>IF(未改造舰娘!$AN86="","",未改造舰娘!$AN86)</f>
        <v>500</v>
      </c>
      <c r="AI90" s="304" t="str">
        <f>IF(未改造舰娘!$AO86="","",未改造舰娘!$AO86)</f>
        <v/>
      </c>
      <c r="AJ90" s="304" t="str">
        <f>IF(未改造舰娘!$AP86="","",未改造舰娘!$AP86)</f>
        <v>驱逐核心</v>
      </c>
      <c r="AK90" s="303">
        <f>IF(未改造舰娘!$AQ86="","",未改造舰娘!$AQ86)</f>
        <v>5</v>
      </c>
      <c r="AL90" s="306" t="str">
        <f>IF(未改造舰娘!$AS86="","",未改造舰娘!$AS86)</f>
        <v>E国双联4.7英寸炮</v>
      </c>
      <c r="AM90" s="306" t="str">
        <f>IF(未改造舰娘!$AT86="","",未改造舰娘!$AT86)</f>
        <v/>
      </c>
      <c r="AN90" s="306" t="str">
        <f>IF(未改造舰娘!$AU86="","",未改造舰娘!$AU86)</f>
        <v/>
      </c>
      <c r="AO90" s="306" t="str">
        <f>IF(未改造舰娘!$AV86="","",未改造舰娘!$AV86)</f>
        <v/>
      </c>
      <c r="AP90" s="307" t="str">
        <f>IF(未改造舰娘!$AW86="","",未改造舰娘!$AW86)</f>
        <v/>
      </c>
      <c r="AQ90" s="308" t="str">
        <f>IF(未改造舰娘!$AX86="","",未改造舰娘!$AX86)</f>
        <v/>
      </c>
      <c r="AR90" s="304">
        <f>IF(未改造舰娘!$AY86="","",未改造舰娘!$AY86)</f>
        <v>10</v>
      </c>
      <c r="AS90" s="304">
        <f>IF(未改造舰娘!$AZ86="","",未改造舰娘!$AZ86)</f>
        <v>25</v>
      </c>
      <c r="AT90" s="304">
        <f>IF(未改造舰娘!$BA86="","",未改造舰娘!$BA86)</f>
        <v>0.48</v>
      </c>
      <c r="AU90" s="304">
        <f>IF(未改造舰娘!$BB86="","",未改造舰娘!$BB86)</f>
        <v>0.9</v>
      </c>
      <c r="AV90" s="305">
        <f>IF((未改造舰娘!$BG86+未改造舰娘!$BK86*$C$4)=0,"",(未改造舰娘!$BG86+未改造舰娘!$BK86*$C$4))</f>
        <v>2</v>
      </c>
      <c r="AW90" s="304">
        <f>IF((未改造舰娘!$BH86+未改造舰娘!$BL86*$C$4)=0,"",(未改造舰娘!$BH86+未改造舰娘!$BL86*$C$4))</f>
        <v>5</v>
      </c>
      <c r="AX90" s="304">
        <f>IF((未改造舰娘!$BI86+未改造舰娘!$BM86*$C$4)=0,"",(未改造舰娘!$BI86+未改造舰娘!$BM86*$C$4))</f>
        <v>6</v>
      </c>
      <c r="AY90" s="303" t="str">
        <f>IF((未改造舰娘!$BJ86+未改造舰娘!$BN86*$C$4)=0,"",(未改造舰娘!$BJ86+未改造舰娘!$BN86*$C$4))</f>
        <v/>
      </c>
      <c r="AZ90" s="500">
        <f>IF(未改造舰娘!BC86="","",未改造舰娘!BC86)</f>
        <v>3</v>
      </c>
      <c r="BA90" s="500">
        <f>IF(未改造舰娘!BD86="","",未改造舰娘!BD86)</f>
        <v>20</v>
      </c>
      <c r="BB90" s="500">
        <f>IF(未改造舰娘!BE86="","",未改造舰娘!BE86)</f>
        <v>5</v>
      </c>
      <c r="BC90" s="498">
        <f>IF(未改造舰娘!BF86="","",未改造舰娘!BF86)</f>
        <v>0</v>
      </c>
      <c r="BD90" s="125" t="s">
        <v>1371</v>
      </c>
      <c r="BE90" s="506"/>
      <c r="BF90" s="306" t="str">
        <f>IF(未改造舰娘!$BQ86="","",未改造舰娘!$BQ86)</f>
        <v>3-1-I,3-2-DEG,3-3-CDEFGHJK,3-4-BCDGHIJ,4-1-I,4-2-J,5-1-CDEFGH,5-2-DEFGHIJ,5-3-ABCEFGH,5-4-ABCDEGH,5-5-ABCDEFGHI,7-1-ABCDFGHIJKLMN,7-2-ABDEFGHJKLM,7-3-ABCDEFGHIKLN,7-4-ABCDEFIJKLM,7-5-ABCDEFGHIJKLMOQ,8-1-ABCDEFGHIJKL</v>
      </c>
      <c r="BG90" s="306" t="str">
        <f>IF(未改造舰娘!$BR86="","",未改造舰娘!$BR86)</f>
        <v>极地奏鸣曲 Ex-1-ABCDEFGHIJKBCDEFGHIJKM,Ex-1-1-I,Ex-2-1-DEGHIJ,Ex-2-2-ABEFGH,Ex-2-3-ABDEFGHI,Ex-3-ABCDEFGHIJKLMNOPQ,Ex-4-1-ABCDFGHIJKLMN,Ex-4-2-ABDEFHKLMABCDEFGHIJL,Ex-4-3-ABCDEFGHILN,Ex-4-4-ABCDEFIJKLM,Ex-4-5-ABCDEFGHIJKLMOQ,Ex-2-ABCDEFGHIJKLMNO,Ex-3-1-I,Ex-3-2-DEFGHJK,Ex-3-3-CHIJ,Ex-4-ABCDEFGHIJKLMNO；女武神行动 Ex-1-ABDEF,Ex-2-BCDEGK,Ex-3-ABCDEGHIJKLM,Ex-4-CEGJNOP,Ex-5-DEFG,Ex-6-BCDEFHI；未命名 Ex-1-ABCDEFGHIJKLM,Ex-2-ABCDEFGHIJKNO,Ex-3-BCEGHIJKLMNOPQRS,Ex-4-ABCDEIJKLMNOPQRST,Ex-5-ABCDFHIJKLMNOPQRS,Ex-6-ABCDEFGHIJKLMNOPQRTUVβ,Ex-7-ABCDEFGHJKLM,Ex-8-ABCDEFGHIJKNO,Ex-10-ABCDEIJKLMNOPQRST,Ex-11-ABCDFHIJKLMNOQRS,Ex-12-ABCDEFGHIJKLMNOPQRTUVβ；两周年活动 帕斯塔战役-ACDEFMOPUV；决战无畏之海 Ex-1-BCFGH,Ex-2-DFGHJKM,Ex-3.5-ABCDEGIJL,Ex-6-ABCDFGHJKLMNOQ,Ex-7-ABCDEFGHJLMNPRSU；三周年活动 Ex-1-CDFGHIJK,Ex-3-BCDFGHIJKLM,Ex-6-ABCDFGHIJK</v>
      </c>
      <c r="BH90" s="306"/>
      <c r="BU90" s="304">
        <f>IFERROR(VLOOKUP(AL90,装备!$B:$C,2,0),0)</f>
        <v>2</v>
      </c>
      <c r="BV90" s="304">
        <f>IFERROR(VLOOKUP($AL90,装备!$B:$Q,5,0),0)</f>
        <v>0</v>
      </c>
      <c r="BW90" s="304">
        <f>IFERROR(VLOOKUP($AL90,装备!$B:$Q,6,0),0)</f>
        <v>2</v>
      </c>
      <c r="BX90" s="304">
        <f>IFERROR(VLOOKUP($AL90,装备!$B:$Q,7,0),0)</f>
        <v>0</v>
      </c>
      <c r="BY90" s="304">
        <f>IFERROR(VLOOKUP($AL90,装备!$B:$Q,8,0),0)</f>
        <v>0</v>
      </c>
      <c r="BZ90" s="304">
        <f>IFERROR(VLOOKUP($AL90,装备!$B:$Q,9,0),0)</f>
        <v>0</v>
      </c>
      <c r="CA90" s="304">
        <f>IFERROR(VLOOKUP($AL90,装备!$B:$Q,10,0),0)</f>
        <v>0</v>
      </c>
      <c r="CB90" s="304">
        <f>IFERROR(VLOOKUP($AL90,装备!$B:$Q,11,0),0)</f>
        <v>0</v>
      </c>
      <c r="CC90" s="304" t="str">
        <f>IFERROR(VLOOKUP($AL90,装备!$B:$Q,12,0),0)</f>
        <v>短</v>
      </c>
      <c r="CD90" s="304">
        <f>IFERROR(VLOOKUP($AL90,装备!$B:$Q,13,0),0)</f>
        <v>0</v>
      </c>
      <c r="CE90" s="304">
        <f>IFERROR(VLOOKUP($AL90,装备!$B:$Q,14,0),0)</f>
        <v>0</v>
      </c>
      <c r="CF90" s="304">
        <f>IFERROR(VLOOKUP($AL90,装备!$B:$Q,16,0),0)</f>
        <v>3</v>
      </c>
      <c r="CG90" s="304">
        <f>IFERROR(VLOOKUP($AL90,装备!$B:$Q,5,0),0)</f>
        <v>0</v>
      </c>
      <c r="CH90" s="304">
        <f>IFERROR(VLOOKUP(AM90,装备!$B:$C,2,0),0)</f>
        <v>0</v>
      </c>
      <c r="CI90" s="304">
        <f>IFERROR(VLOOKUP($AM90,装备!$B:$Q,5,0),0)</f>
        <v>0</v>
      </c>
      <c r="CJ90" s="304">
        <f>IFERROR(VLOOKUP($AM90,装备!$B:$Q,6,0),0)</f>
        <v>0</v>
      </c>
      <c r="CK90" s="304">
        <f>IFERROR(VLOOKUP($AM90,装备!$B:$Q,7,0),0)</f>
        <v>0</v>
      </c>
      <c r="CL90" s="304">
        <f>IFERROR(VLOOKUP($AM90,装备!$B:$Q,8,0),0)</f>
        <v>0</v>
      </c>
      <c r="CM90" s="304">
        <f>IFERROR(VLOOKUP($AM90,装备!$B:$Q,9,0),0)</f>
        <v>0</v>
      </c>
      <c r="CN90" s="304">
        <f>IFERROR(VLOOKUP($AM90,装备!$B:$Q,10,0),0)</f>
        <v>0</v>
      </c>
      <c r="CO90" s="304">
        <f>IFERROR(VLOOKUP($AM90,装备!$B:$Q,11,0),0)</f>
        <v>0</v>
      </c>
      <c r="CP90" s="304">
        <f>IFERROR(VLOOKUP($AM90,装备!$B:$Q,12,0),0)</f>
        <v>0</v>
      </c>
      <c r="CQ90" s="304">
        <f>IFERROR(VLOOKUP($AM90,装备!$B:$Q,13,0),0)</f>
        <v>0</v>
      </c>
      <c r="CR90" s="304">
        <f>IFERROR(VLOOKUP($AM90,装备!$B:$Q,14,0),0)</f>
        <v>0</v>
      </c>
      <c r="CS90" s="304">
        <f>IFERROR(VLOOKUP($AM90,装备!$B:$Q,16,0),0)</f>
        <v>0</v>
      </c>
      <c r="CT90" s="304">
        <f>IFERROR(VLOOKUP($AM90,装备!$B:$Q,5,0),0)</f>
        <v>0</v>
      </c>
      <c r="CU90" s="304">
        <f>IFERROR(VLOOKUP(AN90,装备!$B:$C,2,0),0)</f>
        <v>0</v>
      </c>
      <c r="CV90" s="304">
        <f>IFERROR(VLOOKUP($AN90,装备!$B:$Q,5,0),0)</f>
        <v>0</v>
      </c>
      <c r="CW90" s="304">
        <f>IFERROR(VLOOKUP($AN90,装备!$B:$Q,6,0),0)</f>
        <v>0</v>
      </c>
      <c r="CX90" s="304">
        <f>IFERROR(VLOOKUP($AN90,装备!$B:$Q,7,0),0)</f>
        <v>0</v>
      </c>
      <c r="CY90" s="304">
        <f>IFERROR(VLOOKUP($AN90,装备!$B:$Q,8,0),0)</f>
        <v>0</v>
      </c>
      <c r="CZ90" s="304">
        <f>IFERROR(VLOOKUP($AN90,装备!$B:$Q,9,0),0)</f>
        <v>0</v>
      </c>
      <c r="DA90" s="304">
        <f>IFERROR(VLOOKUP($AN90,装备!$B:$Q,10,0),0)</f>
        <v>0</v>
      </c>
      <c r="DB90" s="304">
        <f>IFERROR(VLOOKUP($AN90,装备!$B:$Q,11,0),0)</f>
        <v>0</v>
      </c>
      <c r="DC90" s="304">
        <f>IFERROR(VLOOKUP($AN90,装备!$B:$Q,12,0),0)</f>
        <v>0</v>
      </c>
      <c r="DD90" s="304">
        <f>IFERROR(VLOOKUP($AN90,装备!$B:$Q,13,0),0)</f>
        <v>0</v>
      </c>
      <c r="DE90" s="304">
        <f>IFERROR(VLOOKUP($AN90,装备!$B:$Q,14,0),0)</f>
        <v>0</v>
      </c>
      <c r="DF90" s="304">
        <f>IFERROR(VLOOKUP($AN90,装备!$B:$Q,16,0),0)</f>
        <v>0</v>
      </c>
      <c r="DG90" s="304">
        <f>IFERROR(VLOOKUP($AN90,装备!$B:$Q,5,0),0)</f>
        <v>0</v>
      </c>
      <c r="DH90" s="304">
        <f>IFERROR(VLOOKUP(AO90,装备!$B:$C,2,0),0)</f>
        <v>0</v>
      </c>
      <c r="DI90" s="304">
        <f>IFERROR(VLOOKUP($AO90,装备!$B:$Q,5,0),0)</f>
        <v>0</v>
      </c>
      <c r="DJ90" s="304">
        <f>IFERROR(VLOOKUP($AO90,装备!$B:$Q,6,0),0)</f>
        <v>0</v>
      </c>
      <c r="DK90" s="304">
        <f>IFERROR(VLOOKUP($AO90,装备!$B:$Q,7,0),0)</f>
        <v>0</v>
      </c>
      <c r="DL90" s="304">
        <f>IFERROR(VLOOKUP($AO90,装备!$B:$Q,8,0),0)</f>
        <v>0</v>
      </c>
      <c r="DM90" s="304">
        <f>IFERROR(VLOOKUP($AO90,装备!$B:$Q,9,0),0)</f>
        <v>0</v>
      </c>
      <c r="DN90" s="304">
        <f>IFERROR(VLOOKUP($AO90,装备!$B:$Q,10,0),0)</f>
        <v>0</v>
      </c>
      <c r="DO90" s="304">
        <f>IFERROR(VLOOKUP($AO90,装备!$B:$Q,11,0),0)</f>
        <v>0</v>
      </c>
      <c r="DP90" s="304">
        <f>IFERROR(VLOOKUP($AO90,装备!$B:$Q,12,0),0)</f>
        <v>0</v>
      </c>
      <c r="DQ90" s="304">
        <f>IFERROR(VLOOKUP($AO90,装备!$B:$Q,13,0),0)</f>
        <v>0</v>
      </c>
      <c r="DR90" s="304">
        <f>IFERROR(VLOOKUP($AO90,装备!$B:$Q,14,0),0)</f>
        <v>0</v>
      </c>
      <c r="DS90" s="304">
        <f>IFERROR(VLOOKUP($AO90,装备!$B:$Q,16,0),0)</f>
        <v>0</v>
      </c>
      <c r="DT90" s="304">
        <f>IFERROR(VLOOKUP($AO90,装备!$B:$Q,5,0),0)</f>
        <v>0</v>
      </c>
    </row>
    <row r="91" spans="1:124" hidden="1">
      <c r="A91" s="301">
        <f>未改造舰娘!$A87</f>
        <v>10008611</v>
      </c>
      <c r="B91" s="354" t="s">
        <v>3969</v>
      </c>
      <c r="C91" s="323"/>
      <c r="D91" s="323">
        <f t="shared" si="1"/>
        <v>110</v>
      </c>
      <c r="E91" s="303">
        <f>未改造舰娘!$C87</f>
        <v>1</v>
      </c>
      <c r="F91" s="304" t="str">
        <f>未改造舰娘!$D87</f>
        <v>驱逐</v>
      </c>
      <c r="G91" s="304" t="str">
        <f>未改造舰娘!$E87</f>
        <v>小型</v>
      </c>
      <c r="H91" s="304" t="str">
        <f>未改造舰娘!$F87</f>
        <v>护卫舰</v>
      </c>
      <c r="I91" s="460">
        <f>未改造舰娘!$AR87</f>
        <v>2</v>
      </c>
      <c r="J91" s="304" t="str">
        <f>未改造舰娘!$G87</f>
        <v>英国</v>
      </c>
      <c r="K91" s="312">
        <f>未改造舰娘!$H87+(BV91+CI91+CV91+DI91)*$C$2</f>
        <v>17</v>
      </c>
      <c r="L91" s="304">
        <f>未改造舰娘!$I87</f>
        <v>-1</v>
      </c>
      <c r="M91" s="304">
        <f>未改造舰娘!$J87</f>
        <v>1</v>
      </c>
      <c r="N91" s="518">
        <f>未改造舰娘!$K87</f>
        <v>2</v>
      </c>
      <c r="O91" s="304">
        <f>未改造舰娘!$L87+((CE91+CR91+DE91+DR91)*$C$2)</f>
        <v>10</v>
      </c>
      <c r="P91" s="304" t="str">
        <f>IF($C$2=1,(IF(ISERROR(FIND("超长",未改造舰娘!$M87&amp;CC91&amp;CP91&amp;DC91&amp;DP91,1)),IF(ISERROR(FIND("长",未改造舰娘!$M87&amp;CC91&amp;CP91&amp;DC91&amp;DP91,1)),IF(ISERROR(FIND("中",未改造舰娘!$M87&amp;CC91&amp;CP91&amp;DC91&amp;DP91,1)),IF(ISERROR(FIND("短",未改造舰娘!$M87&amp;CC91&amp;CP91&amp;DC91&amp;DP91,1)),IF(ISERROR(FIND("无",未改造舰娘!$M87&amp;CC91&amp;CP91&amp;DC91&amp;DP91,1)),0,"无"),"短"),"中"),"长"),"超长")),未改造舰娘!$M87)</f>
        <v>短</v>
      </c>
      <c r="Q91" s="303">
        <f>未改造舰娘!$N87</f>
        <v>35.5</v>
      </c>
      <c r="R91" s="304">
        <f>(未改造舰娘!$P87)+(未改造舰娘!$Q87)*$C$3+((BW91+CJ91+CW91+DJ91)*$C$2)</f>
        <v>33</v>
      </c>
      <c r="S91" s="304">
        <f>(未改造舰娘!$R87)+(未改造舰娘!$S87)*$C$3+((BY91+CL91+CY91+DL91)*$C$2)</f>
        <v>62</v>
      </c>
      <c r="T91" s="304">
        <f>(未改造舰娘!$T87)+(未改造舰娘!$U87)*$C$3+((BX91+CK91+CX91+DK91)*$C$2)</f>
        <v>22</v>
      </c>
      <c r="U91" s="304">
        <f>(未改造舰娘!$V87)+(未改造舰娘!$W87)*$C$3+((CG91+CT91+DG91+DT91)*$C$2)</f>
        <v>45</v>
      </c>
      <c r="V91" s="305">
        <f>INT((((未改造舰娘!$Y87)-(未改造舰娘!$X87))*(((IF(D91=0,C91,D91))-1)/99))+未改造舰娘!$X87)+((CB91+CO91+DB91+DO91)*$C$2)</f>
        <v>87</v>
      </c>
      <c r="W91" s="304">
        <f>INT((((未改造舰娘!$AA87)-(未改造舰娘!$Z87))*(((IF(D91=0,C91,D91))-1)/99))+未改造舰娘!$Z87)+((CD91+CQ91+DD91+DQ91)*$C$2)</f>
        <v>80</v>
      </c>
      <c r="X91" s="304">
        <f>INT((((未改造舰娘!$AC87)-(未改造舰娘!$AB87))*(((IF(D91=0,C91,D91))-1)/99))+未改造舰娘!$AB87)+((CA91+CN91+DA91+DN91)*$C$2)</f>
        <v>16</v>
      </c>
      <c r="Y91" s="303">
        <f>INT((((未改造舰娘!$AE87)-(未改造舰娘!$AD87))*(((IF(D91=0,C91,D91))-1)/99))+未改造舰娘!$AD87)+((BZ91+CM91+CZ91+DM91)*$C$2)</f>
        <v>59</v>
      </c>
      <c r="Z91" s="474" t="str">
        <f>IF(未改造舰娘!$AF87=0,"",未改造舰娘!$AF87)</f>
        <v/>
      </c>
      <c r="AA91" s="304" t="str">
        <f>IF(未改造舰娘!$AG87="","",未改造舰娘!$AG87)</f>
        <v/>
      </c>
      <c r="AB91" s="304" t="str">
        <f>IF(未改造舰娘!$AH87="","",未改造舰娘!$AH87)</f>
        <v/>
      </c>
      <c r="AC91" s="304" t="str">
        <f>IF(未改造舰娘!$AI87="","",未改造舰娘!$AI87)</f>
        <v/>
      </c>
      <c r="AD91" s="304">
        <f>IF(未改造舰娘!$AJ87="","",未改造舰娘!$AJ87)</f>
        <v>0</v>
      </c>
      <c r="AE91" s="305">
        <f>IF(未改造舰娘!$AK87="","",未改造舰娘!$AK87)</f>
        <v>40</v>
      </c>
      <c r="AF91" s="304">
        <f>IF(未改造舰娘!$AL87="","",未改造舰娘!$AL87)</f>
        <v>420</v>
      </c>
      <c r="AG91" s="304">
        <f>IF(未改造舰娘!$AM87="","",未改造舰娘!$AM87)</f>
        <v>220</v>
      </c>
      <c r="AH91" s="304">
        <f>IF(未改造舰娘!$AN87="","",未改造舰娘!$AN87)</f>
        <v>600</v>
      </c>
      <c r="AI91" s="304" t="str">
        <f>IF(未改造舰娘!$AO87="","",未改造舰娘!$AO87)</f>
        <v/>
      </c>
      <c r="AJ91" s="304" t="str">
        <f>IF(未改造舰娘!$AP87="","",未改造舰娘!$AP87)</f>
        <v>驱逐核心</v>
      </c>
      <c r="AK91" s="303">
        <f>IF(未改造舰娘!$AQ87="","",未改造舰娘!$AQ87)</f>
        <v>6</v>
      </c>
      <c r="AL91" s="306" t="str">
        <f>IF(未改造舰娘!$AS87="","",未改造舰娘!$AS87)</f>
        <v>E国双联4.7英寸炮</v>
      </c>
      <c r="AM91" s="306" t="str">
        <f>IF(未改造舰娘!$AT87="","",未改造舰娘!$AT87)</f>
        <v>四联533毫米鱼雷</v>
      </c>
      <c r="AN91" s="306" t="str">
        <f>IF(未改造舰娘!$AU87="","",未改造舰娘!$AU87)</f>
        <v/>
      </c>
      <c r="AO91" s="306" t="str">
        <f>IF(未改造舰娘!$AV87="","",未改造舰娘!$AV87)</f>
        <v/>
      </c>
      <c r="AP91" s="307" t="str">
        <f>IF(未改造舰娘!$AW87="","",未改造舰娘!$AW87)</f>
        <v/>
      </c>
      <c r="AQ91" s="308" t="str">
        <f>IF(未改造舰娘!$AX87="","",未改造舰娘!$AX87)</f>
        <v/>
      </c>
      <c r="AR91" s="304">
        <f>IF(未改造舰娘!$AY87="","",未改造舰娘!$AY87)</f>
        <v>10</v>
      </c>
      <c r="AS91" s="304">
        <f>IF(未改造舰娘!$AZ87="","",未改造舰娘!$AZ87)</f>
        <v>25</v>
      </c>
      <c r="AT91" s="304">
        <f>IF(未改造舰娘!$BA87="","",未改造舰娘!$BA87)</f>
        <v>0.48</v>
      </c>
      <c r="AU91" s="304">
        <f>IF(未改造舰娘!$BB87="","",未改造舰娘!$BB87)</f>
        <v>0.9</v>
      </c>
      <c r="AV91" s="305">
        <f>IF((未改造舰娘!$BG87+未改造舰娘!$BK87*$C$4)=0,"",(未改造舰娘!$BG87+未改造舰娘!$BK87*$C$4))</f>
        <v>3</v>
      </c>
      <c r="AW91" s="304">
        <f>IF((未改造舰娘!$BH87+未改造舰娘!$BL87*$C$4)=0,"",(未改造舰娘!$BH87+未改造舰娘!$BL87*$C$4))</f>
        <v>7</v>
      </c>
      <c r="AX91" s="304">
        <f>IF((未改造舰娘!$BI87+未改造舰娘!$BM87*$C$4)=0,"",(未改造舰娘!$BI87+未改造舰娘!$BM87*$C$4))</f>
        <v>8</v>
      </c>
      <c r="AY91" s="303" t="str">
        <f>IF((未改造舰娘!$BJ87+未改造舰娘!$BN87*$C$4)=0,"",(未改造舰娘!$BJ87+未改造舰娘!$BN87*$C$4))</f>
        <v/>
      </c>
      <c r="AZ91" s="500">
        <f>IF(未改造舰娘!BC87="","",未改造舰娘!BC87)</f>
        <v>3</v>
      </c>
      <c r="BA91" s="500">
        <f>IF(未改造舰娘!BD87="","",未改造舰娘!BD87)</f>
        <v>12</v>
      </c>
      <c r="BB91" s="500">
        <f>IF(未改造舰娘!BE87="","",未改造舰娘!BE87)</f>
        <v>7</v>
      </c>
      <c r="BC91" s="498">
        <f>IF(未改造舰娘!BF87="","",未改造舰娘!BF87)</f>
        <v>0</v>
      </c>
      <c r="BD91" s="125" t="s">
        <v>1374</v>
      </c>
      <c r="BE91" s="506"/>
      <c r="BF91" s="306" t="str">
        <f>IF(未改造舰娘!$BQ87="","",未改造舰娘!$BQ87)</f>
        <v>2-1-F,2-2-EFGH,2-3-CDEGHJ,2-4-ABCDEGHIJL,3-1-BDFGHI,3-2-ABCDEG,3-3-ABCDEFGHJK,3-4-ABCDGHIJ,4-1-CDEFIJ,4-2-ABCDFGHIJ,4-3-ABCEFGH,4-4-ABCDEHIKL,5-1-ABCDEFGH,5-2-ABCDEFGHIJ,5-3-ABCEFGH,5-4-ABCDEGH,5-5-ABCDEFGHI,6-1-A,8-2-ABCDEFGHIJKLM</v>
      </c>
      <c r="BG91" s="306" t="str">
        <f>IF(未改造舰娘!$BR87="","",未改造舰娘!$BR87)</f>
        <v>极地奏鸣曲 Ex-1-ABCDEFGHIJKABCDEFGHIJKLM,Ex-1-1-CDEFIJ,Ex-1-2-ABCDEHIKL,Ex-2-ABCDEFGHIJKLMN,Ex-2-1-ABCDEFGHJDEGH,Ex-2-2-ABEFGHDEGHJK,Ex-2-3-ABDEFGHIABCDEGHIJL,Ex-3-ABCDEFGHIJKLMOPQABDEFGHIJKLMNO,Ex-3-1-BDFGHI,Ex-3-2-ABCDEGHJK,Ex-3-3-ACDHIJ,Ex-4-3-ABCDEFIJKLM,Ex-4-4-ABCDEFGHIJKL；女武神行动 Ex-1-ABDEF,Ex-2-ABCDEFGHIJKL,Ex-3-ABCDEGHIJKLM,Ex-4-ABCDEFGHJKNOP,Ex-5-ABCDEFG,Ex-6-CDEFI；未命名 Ex-1-ABCDEFGHIJKLM,Ex-2-ABCDEFGHIJKNO,Ex-3-BCEGHIJKLMNOPQRS,Ex-4-ABCDEIJKLMNOPQRST,Ex-5-ABCDEFGHIJKLMNOPQRS,Ex-6-ABCDEFGHIJKLMNOPQRTUVβ,Ex-7-ABCDEFGHJKLM,Ex-8-ABCDEFGHIJKNO,Ex-9-BCEGHIJKLMNOPQRS,Ex-11-ABCDEFGHIJKLMNOPQRS,Ex-12-ABCDEFHIJKLMNPQRTUVβ；两周年活动 帕斯塔战役-ACDEFMOPV；决战无畏之海 Ex-1-ABCFGH,Ex-3-ABDEFGHIJKM,Ex-7-ABCDEFGHJLNPRSU；三周年活动 Ex-1-ABCDFGHIJK,Ex-5-ABCDEFHIJKLMNOQ</v>
      </c>
      <c r="BH91" s="306"/>
      <c r="BU91" s="304">
        <f>IFERROR(VLOOKUP(AL91,装备!$B:$C,2,0),0)</f>
        <v>2</v>
      </c>
      <c r="BV91" s="304">
        <f>IFERROR(VLOOKUP($AL91,装备!$B:$Q,5,0),0)</f>
        <v>0</v>
      </c>
      <c r="BW91" s="304">
        <f>IFERROR(VLOOKUP($AL91,装备!$B:$Q,6,0),0)</f>
        <v>2</v>
      </c>
      <c r="BX91" s="304">
        <f>IFERROR(VLOOKUP($AL91,装备!$B:$Q,7,0),0)</f>
        <v>0</v>
      </c>
      <c r="BY91" s="304">
        <f>IFERROR(VLOOKUP($AL91,装备!$B:$Q,8,0),0)</f>
        <v>0</v>
      </c>
      <c r="BZ91" s="304">
        <f>IFERROR(VLOOKUP($AL91,装备!$B:$Q,9,0),0)</f>
        <v>0</v>
      </c>
      <c r="CA91" s="304">
        <f>IFERROR(VLOOKUP($AL91,装备!$B:$Q,10,0),0)</f>
        <v>0</v>
      </c>
      <c r="CB91" s="304">
        <f>IFERROR(VLOOKUP($AL91,装备!$B:$Q,11,0),0)</f>
        <v>0</v>
      </c>
      <c r="CC91" s="304" t="str">
        <f>IFERROR(VLOOKUP($AL91,装备!$B:$Q,12,0),0)</f>
        <v>短</v>
      </c>
      <c r="CD91" s="304">
        <f>IFERROR(VLOOKUP($AL91,装备!$B:$Q,13,0),0)</f>
        <v>0</v>
      </c>
      <c r="CE91" s="304">
        <f>IFERROR(VLOOKUP($AL91,装备!$B:$Q,14,0),0)</f>
        <v>0</v>
      </c>
      <c r="CF91" s="304">
        <f>IFERROR(VLOOKUP($AL91,装备!$B:$Q,16,0),0)</f>
        <v>3</v>
      </c>
      <c r="CG91" s="304">
        <f>IFERROR(VLOOKUP($AL91,装备!$B:$Q,5,0),0)</f>
        <v>0</v>
      </c>
      <c r="CH91" s="304">
        <f>IFERROR(VLOOKUP(AM91,装备!$B:$C,2,0),0)</f>
        <v>1</v>
      </c>
      <c r="CI91" s="304">
        <f>IFERROR(VLOOKUP($AM91,装备!$B:$Q,5,0),0)</f>
        <v>0</v>
      </c>
      <c r="CJ91" s="304">
        <f>IFERROR(VLOOKUP($AM91,装备!$B:$Q,6,0),0)</f>
        <v>0</v>
      </c>
      <c r="CK91" s="304">
        <f>IFERROR(VLOOKUP($AM91,装备!$B:$Q,7,0),0)</f>
        <v>0</v>
      </c>
      <c r="CL91" s="304">
        <f>IFERROR(VLOOKUP($AM91,装备!$B:$Q,8,0),0)</f>
        <v>4</v>
      </c>
      <c r="CM91" s="304">
        <f>IFERROR(VLOOKUP($AM91,装备!$B:$Q,9,0),0)</f>
        <v>0</v>
      </c>
      <c r="CN91" s="304">
        <f>IFERROR(VLOOKUP($AM91,装备!$B:$Q,10,0),0)</f>
        <v>0</v>
      </c>
      <c r="CO91" s="304">
        <f>IFERROR(VLOOKUP($AM91,装备!$B:$Q,11,0),0)</f>
        <v>0</v>
      </c>
      <c r="CP91" s="304" t="str">
        <f>IFERROR(VLOOKUP($AM91,装备!$B:$Q,12,0),0)</f>
        <v>短</v>
      </c>
      <c r="CQ91" s="304">
        <f>IFERROR(VLOOKUP($AM91,装备!$B:$Q,13,0),0)</f>
        <v>0</v>
      </c>
      <c r="CR91" s="304">
        <f>IFERROR(VLOOKUP($AM91,装备!$B:$Q,14,0),0)</f>
        <v>0</v>
      </c>
      <c r="CS91" s="304">
        <f>IFERROR(VLOOKUP($AM91,装备!$B:$Q,16,0),0)</f>
        <v>0</v>
      </c>
      <c r="CT91" s="304">
        <f>IFERROR(VLOOKUP($AM91,装备!$B:$Q,5,0),0)</f>
        <v>0</v>
      </c>
      <c r="CU91" s="304">
        <f>IFERROR(VLOOKUP(AN91,装备!$B:$C,2,0),0)</f>
        <v>0</v>
      </c>
      <c r="CV91" s="304">
        <f>IFERROR(VLOOKUP($AN91,装备!$B:$Q,5,0),0)</f>
        <v>0</v>
      </c>
      <c r="CW91" s="304">
        <f>IFERROR(VLOOKUP($AN91,装备!$B:$Q,6,0),0)</f>
        <v>0</v>
      </c>
      <c r="CX91" s="304">
        <f>IFERROR(VLOOKUP($AN91,装备!$B:$Q,7,0),0)</f>
        <v>0</v>
      </c>
      <c r="CY91" s="304">
        <f>IFERROR(VLOOKUP($AN91,装备!$B:$Q,8,0),0)</f>
        <v>0</v>
      </c>
      <c r="CZ91" s="304">
        <f>IFERROR(VLOOKUP($AN91,装备!$B:$Q,9,0),0)</f>
        <v>0</v>
      </c>
      <c r="DA91" s="304">
        <f>IFERROR(VLOOKUP($AN91,装备!$B:$Q,10,0),0)</f>
        <v>0</v>
      </c>
      <c r="DB91" s="304">
        <f>IFERROR(VLOOKUP($AN91,装备!$B:$Q,11,0),0)</f>
        <v>0</v>
      </c>
      <c r="DC91" s="304">
        <f>IFERROR(VLOOKUP($AN91,装备!$B:$Q,12,0),0)</f>
        <v>0</v>
      </c>
      <c r="DD91" s="304">
        <f>IFERROR(VLOOKUP($AN91,装备!$B:$Q,13,0),0)</f>
        <v>0</v>
      </c>
      <c r="DE91" s="304">
        <f>IFERROR(VLOOKUP($AN91,装备!$B:$Q,14,0),0)</f>
        <v>0</v>
      </c>
      <c r="DF91" s="304">
        <f>IFERROR(VLOOKUP($AN91,装备!$B:$Q,16,0),0)</f>
        <v>0</v>
      </c>
      <c r="DG91" s="304">
        <f>IFERROR(VLOOKUP($AN91,装备!$B:$Q,5,0),0)</f>
        <v>0</v>
      </c>
      <c r="DH91" s="304">
        <f>IFERROR(VLOOKUP(AO91,装备!$B:$C,2,0),0)</f>
        <v>0</v>
      </c>
      <c r="DI91" s="304">
        <f>IFERROR(VLOOKUP($AO91,装备!$B:$Q,5,0),0)</f>
        <v>0</v>
      </c>
      <c r="DJ91" s="304">
        <f>IFERROR(VLOOKUP($AO91,装备!$B:$Q,6,0),0)</f>
        <v>0</v>
      </c>
      <c r="DK91" s="304">
        <f>IFERROR(VLOOKUP($AO91,装备!$B:$Q,7,0),0)</f>
        <v>0</v>
      </c>
      <c r="DL91" s="304">
        <f>IFERROR(VLOOKUP($AO91,装备!$B:$Q,8,0),0)</f>
        <v>0</v>
      </c>
      <c r="DM91" s="304">
        <f>IFERROR(VLOOKUP($AO91,装备!$B:$Q,9,0),0)</f>
        <v>0</v>
      </c>
      <c r="DN91" s="304">
        <f>IFERROR(VLOOKUP($AO91,装备!$B:$Q,10,0),0)</f>
        <v>0</v>
      </c>
      <c r="DO91" s="304">
        <f>IFERROR(VLOOKUP($AO91,装备!$B:$Q,11,0),0)</f>
        <v>0</v>
      </c>
      <c r="DP91" s="304">
        <f>IFERROR(VLOOKUP($AO91,装备!$B:$Q,12,0),0)</f>
        <v>0</v>
      </c>
      <c r="DQ91" s="304">
        <f>IFERROR(VLOOKUP($AO91,装备!$B:$Q,13,0),0)</f>
        <v>0</v>
      </c>
      <c r="DR91" s="304">
        <f>IFERROR(VLOOKUP($AO91,装备!$B:$Q,14,0),0)</f>
        <v>0</v>
      </c>
      <c r="DS91" s="304">
        <f>IFERROR(VLOOKUP($AO91,装备!$B:$Q,16,0),0)</f>
        <v>0</v>
      </c>
      <c r="DT91" s="304">
        <f>IFERROR(VLOOKUP($AO91,装备!$B:$Q,5,0),0)</f>
        <v>0</v>
      </c>
    </row>
    <row r="92" spans="1:124" hidden="1">
      <c r="A92" s="301">
        <f>未改造舰娘!$A88</f>
        <v>10008711</v>
      </c>
      <c r="B92" s="354" t="s">
        <v>3970</v>
      </c>
      <c r="C92" s="323"/>
      <c r="D92" s="323">
        <f t="shared" si="1"/>
        <v>110</v>
      </c>
      <c r="E92" s="303">
        <f>未改造舰娘!$C88</f>
        <v>1</v>
      </c>
      <c r="F92" s="304" t="str">
        <f>未改造舰娘!$D88</f>
        <v>驱逐</v>
      </c>
      <c r="G92" s="304" t="str">
        <f>未改造舰娘!$E88</f>
        <v>小型</v>
      </c>
      <c r="H92" s="304" t="str">
        <f>未改造舰娘!$F88</f>
        <v>护卫舰</v>
      </c>
      <c r="I92" s="460">
        <f>未改造舰娘!$AR88</f>
        <v>2</v>
      </c>
      <c r="J92" s="304" t="str">
        <f>未改造舰娘!$G88</f>
        <v>英国</v>
      </c>
      <c r="K92" s="312">
        <f>未改造舰娘!$H88+(BV92+CI92+CV92+DI92)*$C$2</f>
        <v>17</v>
      </c>
      <c r="L92" s="304">
        <f>未改造舰娘!$I88</f>
        <v>-1</v>
      </c>
      <c r="M92" s="304">
        <f>未改造舰娘!$J88</f>
        <v>1</v>
      </c>
      <c r="N92" s="518">
        <f>未改造舰娘!$K88</f>
        <v>2</v>
      </c>
      <c r="O92" s="304">
        <f>未改造舰娘!$L88+((CE92+CR92+DE92+DR92)*$C$2)</f>
        <v>15</v>
      </c>
      <c r="P92" s="304" t="str">
        <f>IF($C$2=1,(IF(ISERROR(FIND("超长",未改造舰娘!$M88&amp;CC92&amp;CP92&amp;DC92&amp;DP92,1)),IF(ISERROR(FIND("长",未改造舰娘!$M88&amp;CC92&amp;CP92&amp;DC92&amp;DP92,1)),IF(ISERROR(FIND("中",未改造舰娘!$M88&amp;CC92&amp;CP92&amp;DC92&amp;DP92,1)),IF(ISERROR(FIND("短",未改造舰娘!$M88&amp;CC92&amp;CP92&amp;DC92&amp;DP92,1)),IF(ISERROR(FIND("无",未改造舰娘!$M88&amp;CC92&amp;CP92&amp;DC92&amp;DP92,1)),0,"无"),"短"),"中"),"长"),"超长")),未改造舰娘!$M88)</f>
        <v>短</v>
      </c>
      <c r="Q92" s="303">
        <f>未改造舰娘!$N88</f>
        <v>35.5</v>
      </c>
      <c r="R92" s="304">
        <f>(未改造舰娘!$P88)+(未改造舰娘!$Q88)*$C$3+((BW92+CJ92+CW92+DJ92)*$C$2)</f>
        <v>33</v>
      </c>
      <c r="S92" s="304">
        <f>(未改造舰娘!$R88)+(未改造舰娘!$S88)*$C$3+((BY92+CL92+CY92+DL92)*$C$2)</f>
        <v>62</v>
      </c>
      <c r="T92" s="304">
        <f>(未改造舰娘!$T88)+(未改造舰娘!$U88)*$C$3+((BX92+CK92+CX92+DK92)*$C$2)</f>
        <v>22</v>
      </c>
      <c r="U92" s="304">
        <f>(未改造舰娘!$V88)+(未改造舰娘!$W88)*$C$3+((CG92+CT92+DG92+DT92)*$C$2)</f>
        <v>45</v>
      </c>
      <c r="V92" s="305">
        <f>INT((((未改造舰娘!$Y88)-(未改造舰娘!$X88))*(((IF(D92=0,C92,D92))-1)/99))+未改造舰娘!$X88)+((CB92+CO92+DB92+DO92)*$C$2)</f>
        <v>87</v>
      </c>
      <c r="W92" s="304">
        <f>INT((((未改造舰娘!$AA88)-(未改造舰娘!$Z88))*(((IF(D92=0,C92,D92))-1)/99))+未改造舰娘!$Z88)+((CD92+CQ92+DD92+DQ92)*$C$2)</f>
        <v>80</v>
      </c>
      <c r="X92" s="304">
        <f>INT((((未改造舰娘!$AC88)-(未改造舰娘!$AB88))*(((IF(D92=0,C92,D92))-1)/99))+未改造舰娘!$AB88)+((CA92+CN92+DA92+DN92)*$C$2)</f>
        <v>16</v>
      </c>
      <c r="Y92" s="303">
        <f>INT((((未改造舰娘!$AE88)-(未改造舰娘!$AD88))*(((IF(D92=0,C92,D92))-1)/99))+未改造舰娘!$AD88)+((BZ92+CM92+CZ92+DM92)*$C$2)</f>
        <v>59</v>
      </c>
      <c r="Z92" s="474" t="str">
        <f>IF(未改造舰娘!$AF88=0,"",未改造舰娘!$AF88)</f>
        <v/>
      </c>
      <c r="AA92" s="304" t="str">
        <f>IF(未改造舰娘!$AG88="","",未改造舰娘!$AG88)</f>
        <v/>
      </c>
      <c r="AB92" s="304" t="str">
        <f>IF(未改造舰娘!$AH88="","",未改造舰娘!$AH88)</f>
        <v/>
      </c>
      <c r="AC92" s="304" t="str">
        <f>IF(未改造舰娘!$AI88="","",未改造舰娘!$AI88)</f>
        <v/>
      </c>
      <c r="AD92" s="304">
        <f>IF(未改造舰娘!$AJ88="","",未改造舰娘!$AJ88)</f>
        <v>0</v>
      </c>
      <c r="AE92" s="305">
        <f>IF(未改造舰娘!$AK88="","",未改造舰娘!$AK88)</f>
        <v>25</v>
      </c>
      <c r="AF92" s="304" t="str">
        <f>IF(未改造舰娘!$AL88="","",未改造舰娘!$AL88)</f>
        <v/>
      </c>
      <c r="AG92" s="304">
        <f>IF(未改造舰娘!$AM88="","",未改造舰娘!$AM88)</f>
        <v>150</v>
      </c>
      <c r="AH92" s="304">
        <f>IF(未改造舰娘!$AN88="","",未改造舰娘!$AN88)</f>
        <v>200</v>
      </c>
      <c r="AI92" s="304" t="str">
        <f>IF(未改造舰娘!$AO88="","",未改造舰娘!$AO88)</f>
        <v/>
      </c>
      <c r="AJ92" s="304" t="str">
        <f>IF(未改造舰娘!$AP88="","",未改造舰娘!$AP88)</f>
        <v>驱逐核心</v>
      </c>
      <c r="AK92" s="303">
        <f>IF(未改造舰娘!$AQ88="","",未改造舰娘!$AQ88)</f>
        <v>3</v>
      </c>
      <c r="AL92" s="306" t="str">
        <f>IF(未改造舰娘!$AS88="","",未改造舰娘!$AS88)</f>
        <v>E国双联4.7英寸炮</v>
      </c>
      <c r="AM92" s="306" t="str">
        <f>IF(未改造舰娘!$AT88="","",未改造舰娘!$AT88)</f>
        <v/>
      </c>
      <c r="AN92" s="306" t="str">
        <f>IF(未改造舰娘!$AU88="","",未改造舰娘!$AU88)</f>
        <v/>
      </c>
      <c r="AO92" s="306" t="str">
        <f>IF(未改造舰娘!$AV88="","",未改造舰娘!$AV88)</f>
        <v/>
      </c>
      <c r="AP92" s="307" t="str">
        <f>IF(未改造舰娘!$AW88="","",未改造舰娘!$AW88)</f>
        <v/>
      </c>
      <c r="AQ92" s="308" t="str">
        <f>IF(未改造舰娘!$AX88="","",未改造舰娘!$AX88)</f>
        <v/>
      </c>
      <c r="AR92" s="304">
        <f>IF(未改造舰娘!$AY88="","",未改造舰娘!$AY88)</f>
        <v>10</v>
      </c>
      <c r="AS92" s="304">
        <f>IF(未改造舰娘!$AZ88="","",未改造舰娘!$AZ88)</f>
        <v>25</v>
      </c>
      <c r="AT92" s="304">
        <f>IF(未改造舰娘!$BA88="","",未改造舰娘!$BA88)</f>
        <v>0.48</v>
      </c>
      <c r="AU92" s="304">
        <f>IF(未改造舰娘!$BB88="","",未改造舰娘!$BB88)</f>
        <v>0.9</v>
      </c>
      <c r="AV92" s="305">
        <f>IF((未改造舰娘!$BG88+未改造舰娘!$BK88*$C$4)=0,"",(未改造舰娘!$BG88+未改造舰娘!$BK88*$C$4))</f>
        <v>2</v>
      </c>
      <c r="AW92" s="304">
        <f>IF((未改造舰娘!$BH88+未改造舰娘!$BL88*$C$4)=0,"",(未改造舰娘!$BH88+未改造舰娘!$BL88*$C$4))</f>
        <v>5</v>
      </c>
      <c r="AX92" s="304">
        <f>IF((未改造舰娘!$BI88+未改造舰娘!$BM88*$C$4)=0,"",(未改造舰娘!$BI88+未改造舰娘!$BM88*$C$4))</f>
        <v>6</v>
      </c>
      <c r="AY92" s="303" t="str">
        <f>IF((未改造舰娘!$BJ88+未改造舰娘!$BN88*$C$4)=0,"",(未改造舰娘!$BJ88+未改造舰娘!$BN88*$C$4))</f>
        <v/>
      </c>
      <c r="AZ92" s="500">
        <f>IF(未改造舰娘!BC88="","",未改造舰娘!BC88)</f>
        <v>3</v>
      </c>
      <c r="BA92" s="500">
        <f>IF(未改造舰娘!BD88="","",未改造舰娘!BD88)</f>
        <v>12</v>
      </c>
      <c r="BB92" s="500">
        <f>IF(未改造舰娘!BE88="","",未改造舰娘!BE88)</f>
        <v>7</v>
      </c>
      <c r="BC92" s="498">
        <f>IF(未改造舰娘!BF88="","",未改造舰娘!BF88)</f>
        <v>0</v>
      </c>
      <c r="BD92" s="125" t="s">
        <v>1375</v>
      </c>
      <c r="BE92" s="506"/>
      <c r="BF92" s="306" t="str">
        <f>IF(未改造舰娘!$BQ88="","",未改造舰娘!$BQ88)</f>
        <v>6-2-DEFGHIJKM,6-3-DEFHJ,6-4-BCDEFGHIKL,8-2-ABCDEFGHIJKLM</v>
      </c>
      <c r="BG92" s="306" t="str">
        <f>IF(未改造舰娘!$BR88="","",未改造舰娘!$BR88)</f>
        <v>极地奏鸣曲 Ex-1-ABCDEFGHIJK,Ex-3-2-DEFGIJM,Ex-3-3-DEHJ,Ex-3-4-BCEFGHIKL,Ex-2-ABCDEFGHIJKLMNO,Ex-4-ABCDEFGHIJKLMNO,Ex-4-3-ABCDEFIJKM,Ex-4-4-ABCDEFGHIJKL；女武神行动 Ex-1-ABDEF,Ex-2-ABCDEFGIJKL,Ex-3-ABCDEGHIJKLM,Ex-4-ABCDEFGHJKMNOP,Ex-5-ABCDEF,Ex-6-BCDFI,Ex-7-ABCDEGHIJKLM；未命名 Ex-1-ABCDEFGHIJKLM,Ex-2-ABCDEFGHIJKNO,Ex-3-BCEGHIJKLMNOPQRS,Ex-4-ABCDEIJKLMNOPQRST,Ex-5-ABCDEFGHIJKLMNOPQRS,Ex-6-ABCDEFGHIJKLMNOPQRTUVβ,Ex-7-ABCDEFGHJKLM,Ex-8-ABCDEFGHIJKNO,Ex-9-BCEGHIJKLMNOPQRS,Ex-10-ABCDEIJKLMNOPQRST,Ex-11-ABDEFGHIJLMNOPQRS；两周年活动 女武神行动-ADEKLMNP；决战无畏之海 Ex-1-ABCFGH,Ex-3-ABDEFGHIJKM,Ex-4-ABCDEGHIJKMNO,Ex-5-ABCDEFGJLMP,Ex-6-ABCDFGHJKLMNOQ；三周年活动 Ex-1-ABCDFGHIJK,Ex-5-ABCDEFHIJKLMNOQ,Ex-8-ABCDFGHIJKLM,Ex-10-ABCDEFHIJKLMNOQ</v>
      </c>
      <c r="BH92" s="306"/>
      <c r="BU92" s="304">
        <f>IFERROR(VLOOKUP(AL92,装备!$B:$C,2,0),0)</f>
        <v>2</v>
      </c>
      <c r="BV92" s="304">
        <f>IFERROR(VLOOKUP($AL92,装备!$B:$Q,5,0),0)</f>
        <v>0</v>
      </c>
      <c r="BW92" s="304">
        <f>IFERROR(VLOOKUP($AL92,装备!$B:$Q,6,0),0)</f>
        <v>2</v>
      </c>
      <c r="BX92" s="304">
        <f>IFERROR(VLOOKUP($AL92,装备!$B:$Q,7,0),0)</f>
        <v>0</v>
      </c>
      <c r="BY92" s="304">
        <f>IFERROR(VLOOKUP($AL92,装备!$B:$Q,8,0),0)</f>
        <v>0</v>
      </c>
      <c r="BZ92" s="304">
        <f>IFERROR(VLOOKUP($AL92,装备!$B:$Q,9,0),0)</f>
        <v>0</v>
      </c>
      <c r="CA92" s="304">
        <f>IFERROR(VLOOKUP($AL92,装备!$B:$Q,10,0),0)</f>
        <v>0</v>
      </c>
      <c r="CB92" s="304">
        <f>IFERROR(VLOOKUP($AL92,装备!$B:$Q,11,0),0)</f>
        <v>0</v>
      </c>
      <c r="CC92" s="304" t="str">
        <f>IFERROR(VLOOKUP($AL92,装备!$B:$Q,12,0),0)</f>
        <v>短</v>
      </c>
      <c r="CD92" s="304">
        <f>IFERROR(VLOOKUP($AL92,装备!$B:$Q,13,0),0)</f>
        <v>0</v>
      </c>
      <c r="CE92" s="304">
        <f>IFERROR(VLOOKUP($AL92,装备!$B:$Q,14,0),0)</f>
        <v>0</v>
      </c>
      <c r="CF92" s="304">
        <f>IFERROR(VLOOKUP($AL92,装备!$B:$Q,16,0),0)</f>
        <v>3</v>
      </c>
      <c r="CG92" s="304">
        <f>IFERROR(VLOOKUP($AL92,装备!$B:$Q,5,0),0)</f>
        <v>0</v>
      </c>
      <c r="CH92" s="304">
        <f>IFERROR(VLOOKUP(AM92,装备!$B:$C,2,0),0)</f>
        <v>0</v>
      </c>
      <c r="CI92" s="304">
        <f>IFERROR(VLOOKUP($AM92,装备!$B:$Q,5,0),0)</f>
        <v>0</v>
      </c>
      <c r="CJ92" s="304">
        <f>IFERROR(VLOOKUP($AM92,装备!$B:$Q,6,0),0)</f>
        <v>0</v>
      </c>
      <c r="CK92" s="304">
        <f>IFERROR(VLOOKUP($AM92,装备!$B:$Q,7,0),0)</f>
        <v>0</v>
      </c>
      <c r="CL92" s="304">
        <f>IFERROR(VLOOKUP($AM92,装备!$B:$Q,8,0),0)</f>
        <v>0</v>
      </c>
      <c r="CM92" s="304">
        <f>IFERROR(VLOOKUP($AM92,装备!$B:$Q,9,0),0)</f>
        <v>0</v>
      </c>
      <c r="CN92" s="304">
        <f>IFERROR(VLOOKUP($AM92,装备!$B:$Q,10,0),0)</f>
        <v>0</v>
      </c>
      <c r="CO92" s="304">
        <f>IFERROR(VLOOKUP($AM92,装备!$B:$Q,11,0),0)</f>
        <v>0</v>
      </c>
      <c r="CP92" s="304">
        <f>IFERROR(VLOOKUP($AM92,装备!$B:$Q,12,0),0)</f>
        <v>0</v>
      </c>
      <c r="CQ92" s="304">
        <f>IFERROR(VLOOKUP($AM92,装备!$B:$Q,13,0),0)</f>
        <v>0</v>
      </c>
      <c r="CR92" s="304">
        <f>IFERROR(VLOOKUP($AM92,装备!$B:$Q,14,0),0)</f>
        <v>0</v>
      </c>
      <c r="CS92" s="304">
        <f>IFERROR(VLOOKUP($AM92,装备!$B:$Q,16,0),0)</f>
        <v>0</v>
      </c>
      <c r="CT92" s="304">
        <f>IFERROR(VLOOKUP($AM92,装备!$B:$Q,5,0),0)</f>
        <v>0</v>
      </c>
      <c r="CU92" s="304">
        <f>IFERROR(VLOOKUP(AN92,装备!$B:$C,2,0),0)</f>
        <v>0</v>
      </c>
      <c r="CV92" s="304">
        <f>IFERROR(VLOOKUP($AN92,装备!$B:$Q,5,0),0)</f>
        <v>0</v>
      </c>
      <c r="CW92" s="304">
        <f>IFERROR(VLOOKUP($AN92,装备!$B:$Q,6,0),0)</f>
        <v>0</v>
      </c>
      <c r="CX92" s="304">
        <f>IFERROR(VLOOKUP($AN92,装备!$B:$Q,7,0),0)</f>
        <v>0</v>
      </c>
      <c r="CY92" s="304">
        <f>IFERROR(VLOOKUP($AN92,装备!$B:$Q,8,0),0)</f>
        <v>0</v>
      </c>
      <c r="CZ92" s="304">
        <f>IFERROR(VLOOKUP($AN92,装备!$B:$Q,9,0),0)</f>
        <v>0</v>
      </c>
      <c r="DA92" s="304">
        <f>IFERROR(VLOOKUP($AN92,装备!$B:$Q,10,0),0)</f>
        <v>0</v>
      </c>
      <c r="DB92" s="304">
        <f>IFERROR(VLOOKUP($AN92,装备!$B:$Q,11,0),0)</f>
        <v>0</v>
      </c>
      <c r="DC92" s="304">
        <f>IFERROR(VLOOKUP($AN92,装备!$B:$Q,12,0),0)</f>
        <v>0</v>
      </c>
      <c r="DD92" s="304">
        <f>IFERROR(VLOOKUP($AN92,装备!$B:$Q,13,0),0)</f>
        <v>0</v>
      </c>
      <c r="DE92" s="304">
        <f>IFERROR(VLOOKUP($AN92,装备!$B:$Q,14,0),0)</f>
        <v>0</v>
      </c>
      <c r="DF92" s="304">
        <f>IFERROR(VLOOKUP($AN92,装备!$B:$Q,16,0),0)</f>
        <v>0</v>
      </c>
      <c r="DG92" s="304">
        <f>IFERROR(VLOOKUP($AN92,装备!$B:$Q,5,0),0)</f>
        <v>0</v>
      </c>
      <c r="DH92" s="304">
        <f>IFERROR(VLOOKUP(AO92,装备!$B:$C,2,0),0)</f>
        <v>0</v>
      </c>
      <c r="DI92" s="304">
        <f>IFERROR(VLOOKUP($AO92,装备!$B:$Q,5,0),0)</f>
        <v>0</v>
      </c>
      <c r="DJ92" s="304">
        <f>IFERROR(VLOOKUP($AO92,装备!$B:$Q,6,0),0)</f>
        <v>0</v>
      </c>
      <c r="DK92" s="304">
        <f>IFERROR(VLOOKUP($AO92,装备!$B:$Q,7,0),0)</f>
        <v>0</v>
      </c>
      <c r="DL92" s="304">
        <f>IFERROR(VLOOKUP($AO92,装备!$B:$Q,8,0),0)</f>
        <v>0</v>
      </c>
      <c r="DM92" s="304">
        <f>IFERROR(VLOOKUP($AO92,装备!$B:$Q,9,0),0)</f>
        <v>0</v>
      </c>
      <c r="DN92" s="304">
        <f>IFERROR(VLOOKUP($AO92,装备!$B:$Q,10,0),0)</f>
        <v>0</v>
      </c>
      <c r="DO92" s="304">
        <f>IFERROR(VLOOKUP($AO92,装备!$B:$Q,11,0),0)</f>
        <v>0</v>
      </c>
      <c r="DP92" s="304">
        <f>IFERROR(VLOOKUP($AO92,装备!$B:$Q,12,0),0)</f>
        <v>0</v>
      </c>
      <c r="DQ92" s="304">
        <f>IFERROR(VLOOKUP($AO92,装备!$B:$Q,13,0),0)</f>
        <v>0</v>
      </c>
      <c r="DR92" s="304">
        <f>IFERROR(VLOOKUP($AO92,装备!$B:$Q,14,0),0)</f>
        <v>0</v>
      </c>
      <c r="DS92" s="304">
        <f>IFERROR(VLOOKUP($AO92,装备!$B:$Q,16,0),0)</f>
        <v>0</v>
      </c>
      <c r="DT92" s="304">
        <f>IFERROR(VLOOKUP($AO92,装备!$B:$Q,5,0),0)</f>
        <v>0</v>
      </c>
    </row>
    <row r="93" spans="1:124" hidden="1">
      <c r="A93" s="301">
        <f>未改造舰娘!$A89</f>
        <v>10008811</v>
      </c>
      <c r="B93" s="354" t="s">
        <v>928</v>
      </c>
      <c r="C93" s="323"/>
      <c r="D93" s="323">
        <f t="shared" si="1"/>
        <v>110</v>
      </c>
      <c r="E93" s="303">
        <f>未改造舰娘!$C89</f>
        <v>1</v>
      </c>
      <c r="F93" s="304" t="str">
        <f>未改造舰娘!$D89</f>
        <v>驱逐</v>
      </c>
      <c r="G93" s="304" t="str">
        <f>未改造舰娘!$E89</f>
        <v>小型</v>
      </c>
      <c r="H93" s="304" t="str">
        <f>未改造舰娘!$F89</f>
        <v>护卫舰</v>
      </c>
      <c r="I93" s="460">
        <f>未改造舰娘!$AR89</f>
        <v>2</v>
      </c>
      <c r="J93" s="304" t="str">
        <f>未改造舰娘!$G89</f>
        <v>英国</v>
      </c>
      <c r="K93" s="312">
        <f>未改造舰娘!$H89+(BV93+CI93+CV93+DI93)*$C$2</f>
        <v>17</v>
      </c>
      <c r="L93" s="304">
        <f>未改造舰娘!$I89</f>
        <v>-1</v>
      </c>
      <c r="M93" s="304">
        <f>未改造舰娘!$J89</f>
        <v>1</v>
      </c>
      <c r="N93" s="518">
        <f>未改造舰娘!$K89</f>
        <v>2</v>
      </c>
      <c r="O93" s="304">
        <f>未改造舰娘!$L89+((CE93+CR93+DE93+DR93)*$C$2)</f>
        <v>8</v>
      </c>
      <c r="P93" s="304" t="str">
        <f>IF($C$2=1,(IF(ISERROR(FIND("超长",未改造舰娘!$M89&amp;CC93&amp;CP93&amp;DC93&amp;DP93,1)),IF(ISERROR(FIND("长",未改造舰娘!$M89&amp;CC93&amp;CP93&amp;DC93&amp;DP93,1)),IF(ISERROR(FIND("中",未改造舰娘!$M89&amp;CC93&amp;CP93&amp;DC93&amp;DP93,1)),IF(ISERROR(FIND("短",未改造舰娘!$M89&amp;CC93&amp;CP93&amp;DC93&amp;DP93,1)),IF(ISERROR(FIND("无",未改造舰娘!$M89&amp;CC93&amp;CP93&amp;DC93&amp;DP93,1)),0,"无"),"短"),"中"),"长"),"超长")),未改造舰娘!$M89)</f>
        <v>短</v>
      </c>
      <c r="Q93" s="303">
        <f>未改造舰娘!$N89</f>
        <v>35.5</v>
      </c>
      <c r="R93" s="304">
        <f>(未改造舰娘!$P89)+(未改造舰娘!$Q89)*$C$3+((BW93+CJ93+CW93+DJ93)*$C$2)</f>
        <v>33</v>
      </c>
      <c r="S93" s="304">
        <f>(未改造舰娘!$R89)+(未改造舰娘!$S89)*$C$3+((BY93+CL93+CY93+DL93)*$C$2)</f>
        <v>62</v>
      </c>
      <c r="T93" s="304">
        <f>(未改造舰娘!$T89)+(未改造舰娘!$U89)*$C$3+((BX93+CK93+CX93+DK93)*$C$2)</f>
        <v>22</v>
      </c>
      <c r="U93" s="304">
        <f>(未改造舰娘!$V89)+(未改造舰娘!$W89)*$C$3+((CG93+CT93+DG93+DT93)*$C$2)</f>
        <v>45</v>
      </c>
      <c r="V93" s="305">
        <f>INT((((未改造舰娘!$Y89)-(未改造舰娘!$X89))*(((IF(D93=0,C93,D93))-1)/99))+未改造舰娘!$X89)+((CB93+CO93+DB93+DO93)*$C$2)</f>
        <v>87</v>
      </c>
      <c r="W93" s="304">
        <f>INT((((未改造舰娘!$AA89)-(未改造舰娘!$Z89))*(((IF(D93=0,C93,D93))-1)/99))+未改造舰娘!$Z89)+((CD93+CQ93+DD93+DQ93)*$C$2)</f>
        <v>80</v>
      </c>
      <c r="X93" s="304">
        <f>INT((((未改造舰娘!$AC89)-(未改造舰娘!$AB89))*(((IF(D93=0,C93,D93))-1)/99))+未改造舰娘!$AB89)+((CA93+CN93+DA93+DN93)*$C$2)</f>
        <v>16</v>
      </c>
      <c r="Y93" s="303">
        <f>INT((((未改造舰娘!$AE89)-(未改造舰娘!$AD89))*(((IF(D93=0,C93,D93))-1)/99))+未改造舰娘!$AD89)+((BZ93+CM93+CZ93+DM93)*$C$2)</f>
        <v>59</v>
      </c>
      <c r="Z93" s="474" t="str">
        <f>IF(未改造舰娘!$AF89=0,"",未改造舰娘!$AF89)</f>
        <v/>
      </c>
      <c r="AA93" s="304" t="str">
        <f>IF(未改造舰娘!$AG89="","",未改造舰娘!$AG89)</f>
        <v/>
      </c>
      <c r="AB93" s="304" t="str">
        <f>IF(未改造舰娘!$AH89="","",未改造舰娘!$AH89)</f>
        <v/>
      </c>
      <c r="AC93" s="304" t="str">
        <f>IF(未改造舰娘!$AI89="","",未改造舰娘!$AI89)</f>
        <v/>
      </c>
      <c r="AD93" s="304">
        <f>IF(未改造舰娘!$AJ89="","",未改造舰娘!$AJ89)</f>
        <v>0</v>
      </c>
      <c r="AE93" s="305">
        <f>IF(未改造舰娘!$AK89="","",未改造舰娘!$AK89)</f>
        <v>42</v>
      </c>
      <c r="AF93" s="304">
        <f>IF(未改造舰娘!$AL89="","",未改造舰娘!$AL89)</f>
        <v>450</v>
      </c>
      <c r="AG93" s="304">
        <f>IF(未改造舰娘!$AM89="","",未改造舰娘!$AM89)</f>
        <v>200</v>
      </c>
      <c r="AH93" s="304">
        <f>IF(未改造舰娘!$AN89="","",未改造舰娘!$AN89)</f>
        <v>450</v>
      </c>
      <c r="AI93" s="304" t="str">
        <f>IF(未改造舰娘!$AO89="","",未改造舰娘!$AO89)</f>
        <v/>
      </c>
      <c r="AJ93" s="304" t="str">
        <f>IF(未改造舰娘!$AP89="","",未改造舰娘!$AP89)</f>
        <v>驱逐核心</v>
      </c>
      <c r="AK93" s="303">
        <f>IF(未改造舰娘!$AQ89="","",未改造舰娘!$AQ89)</f>
        <v>6</v>
      </c>
      <c r="AL93" s="306" t="str">
        <f>IF(未改造舰娘!$AS89="","",未改造舰娘!$AS89)</f>
        <v>E国双联4.7英寸炮</v>
      </c>
      <c r="AM93" s="306" t="str">
        <f>IF(未改造舰娘!$AT89="","",未改造舰娘!$AT89)</f>
        <v/>
      </c>
      <c r="AN93" s="306" t="str">
        <f>IF(未改造舰娘!$AU89="","",未改造舰娘!$AU89)</f>
        <v/>
      </c>
      <c r="AO93" s="306" t="str">
        <f>IF(未改造舰娘!$AV89="","",未改造舰娘!$AV89)</f>
        <v/>
      </c>
      <c r="AP93" s="307" t="str">
        <f>IF(未改造舰娘!$AW89="","",未改造舰娘!$AW89)</f>
        <v/>
      </c>
      <c r="AQ93" s="308" t="str">
        <f>IF(未改造舰娘!$AX89="","",未改造舰娘!$AX89)</f>
        <v/>
      </c>
      <c r="AR93" s="304">
        <f>IF(未改造舰娘!$AY89="","",未改造舰娘!$AY89)</f>
        <v>10</v>
      </c>
      <c r="AS93" s="304">
        <f>IF(未改造舰娘!$AZ89="","",未改造舰娘!$AZ89)</f>
        <v>25</v>
      </c>
      <c r="AT93" s="304">
        <f>IF(未改造舰娘!$BA89="","",未改造舰娘!$BA89)</f>
        <v>0.48</v>
      </c>
      <c r="AU93" s="304">
        <f>IF(未改造舰娘!$BB89="","",未改造舰娘!$BB89)</f>
        <v>0.9</v>
      </c>
      <c r="AV93" s="305">
        <f>IF((未改造舰娘!$BG89+未改造舰娘!$BK89*$C$4)=0,"",(未改造舰娘!$BG89+未改造舰娘!$BK89*$C$4))</f>
        <v>2</v>
      </c>
      <c r="AW93" s="304">
        <f>IF((未改造舰娘!$BH89+未改造舰娘!$BL89*$C$4)=0,"",(未改造舰娘!$BH89+未改造舰娘!$BL89*$C$4))</f>
        <v>5</v>
      </c>
      <c r="AX93" s="304">
        <f>IF((未改造舰娘!$BI89+未改造舰娘!$BM89*$C$4)=0,"",(未改造舰娘!$BI89+未改造舰娘!$BM89*$C$4))</f>
        <v>6</v>
      </c>
      <c r="AY93" s="303" t="str">
        <f>IF((未改造舰娘!$BJ89+未改造舰娘!$BN89*$C$4)=0,"",(未改造舰娘!$BJ89+未改造舰娘!$BN89*$C$4))</f>
        <v/>
      </c>
      <c r="AZ93" s="500">
        <f>IF(未改造舰娘!BC89="","",未改造舰娘!BC89)</f>
        <v>3</v>
      </c>
      <c r="BA93" s="500">
        <f>IF(未改造舰娘!BD89="","",未改造舰娘!BD89)</f>
        <v>12</v>
      </c>
      <c r="BB93" s="500">
        <f>IF(未改造舰娘!BE89="","",未改造舰娘!BE89)</f>
        <v>7</v>
      </c>
      <c r="BC93" s="498">
        <f>IF(未改造舰娘!BF89="","",未改造舰娘!BF89)</f>
        <v>0</v>
      </c>
      <c r="BD93" s="125" t="s">
        <v>1376</v>
      </c>
      <c r="BE93" s="506"/>
      <c r="BF93" s="306" t="str">
        <f>IF(未改造舰娘!$BQ89="","",未改造舰娘!$BQ89)</f>
        <v>6-2-DEFGHIJKM,6-3-DEFHJ,6-4-BCDEFGHIKL,7-1-CDFGHIJKLMN,8-2-ABCDEFGHIJKLM</v>
      </c>
      <c r="BG93" s="306" t="str">
        <f>IF(未改造舰娘!$BR89="","",未改造舰娘!$BR89)</f>
        <v>极地奏鸣曲 Ex-1-ABCDEFGHIJK,Ex-2-ABCDEFGHIJKLMN,Ex-3-2-DFGIJM,Ex-3-3-DEHJ,Ex-3-4-BCEGHIKL,Ex-4-1-CGHIKN,Ex-3-ABDEFGHIJKLMNO,Ex-4-ABCDEFGHIJKLMNO,Ex-4-3-ABCDEFHIJM；女武神行动 Ex-1-ABDEF,Ex-2-ABCDFGIJKL,Ex-3-ABCDEGHIJKLM,Ex-4-ABCDEHKNP,Ex-5-ABCDEFG,Ex-6-CDFI,Ex-7-ADGJ；未命名 Ex-1-ABCDEFGHIJKLM,Ex-2-ABCDEFGHIJKNO,Ex-3-BCEGHIJKLMNOPQRS,Ex-4-ABCDEIJKLMNOPQRST,Ex-5-ABCDEFGHIJKLMNOPQRS,Ex-6-ABCDEFGHIJKLMNOPQRTUVβ,Ex-7-ABCDEFGHJKLM,Ex-8-ABCDEFGHIJKNO,Ex-9-BCEGHIJKLMNOPQRS,Ex-10-ABCDEIJKLMNOPQRST,Ex-11-ABCDEFGHIJKLMNOPQRS；两周年活动 女武神行动-ADELMNP；决战无畏之海 Ex-1-ABCFGHI,Ex-2-ADEFGHJKM,Ex-7-ABCDEFGHJLNPRSU；三周年活动 Ex-1-ABCDFGHIJK,Ex-3-ABCDFGHIJKLM</v>
      </c>
      <c r="BH93" s="306"/>
      <c r="BU93" s="304">
        <f>IFERROR(VLOOKUP(AL93,装备!$B:$C,2,0),0)</f>
        <v>2</v>
      </c>
      <c r="BV93" s="304">
        <f>IFERROR(VLOOKUP($AL93,装备!$B:$Q,5,0),0)</f>
        <v>0</v>
      </c>
      <c r="BW93" s="304">
        <f>IFERROR(VLOOKUP($AL93,装备!$B:$Q,6,0),0)</f>
        <v>2</v>
      </c>
      <c r="BX93" s="304">
        <f>IFERROR(VLOOKUP($AL93,装备!$B:$Q,7,0),0)</f>
        <v>0</v>
      </c>
      <c r="BY93" s="304">
        <f>IFERROR(VLOOKUP($AL93,装备!$B:$Q,8,0),0)</f>
        <v>0</v>
      </c>
      <c r="BZ93" s="304">
        <f>IFERROR(VLOOKUP($AL93,装备!$B:$Q,9,0),0)</f>
        <v>0</v>
      </c>
      <c r="CA93" s="304">
        <f>IFERROR(VLOOKUP($AL93,装备!$B:$Q,10,0),0)</f>
        <v>0</v>
      </c>
      <c r="CB93" s="304">
        <f>IFERROR(VLOOKUP($AL93,装备!$B:$Q,11,0),0)</f>
        <v>0</v>
      </c>
      <c r="CC93" s="304" t="str">
        <f>IFERROR(VLOOKUP($AL93,装备!$B:$Q,12,0),0)</f>
        <v>短</v>
      </c>
      <c r="CD93" s="304">
        <f>IFERROR(VLOOKUP($AL93,装备!$B:$Q,13,0),0)</f>
        <v>0</v>
      </c>
      <c r="CE93" s="304">
        <f>IFERROR(VLOOKUP($AL93,装备!$B:$Q,14,0),0)</f>
        <v>0</v>
      </c>
      <c r="CF93" s="304">
        <f>IFERROR(VLOOKUP($AL93,装备!$B:$Q,16,0),0)</f>
        <v>3</v>
      </c>
      <c r="CG93" s="304">
        <f>IFERROR(VLOOKUP($AL93,装备!$B:$Q,5,0),0)</f>
        <v>0</v>
      </c>
      <c r="CH93" s="304">
        <f>IFERROR(VLOOKUP(AM93,装备!$B:$C,2,0),0)</f>
        <v>0</v>
      </c>
      <c r="CI93" s="304">
        <f>IFERROR(VLOOKUP($AM93,装备!$B:$Q,5,0),0)</f>
        <v>0</v>
      </c>
      <c r="CJ93" s="304">
        <f>IFERROR(VLOOKUP($AM93,装备!$B:$Q,6,0),0)</f>
        <v>0</v>
      </c>
      <c r="CK93" s="304">
        <f>IFERROR(VLOOKUP($AM93,装备!$B:$Q,7,0),0)</f>
        <v>0</v>
      </c>
      <c r="CL93" s="304">
        <f>IFERROR(VLOOKUP($AM93,装备!$B:$Q,8,0),0)</f>
        <v>0</v>
      </c>
      <c r="CM93" s="304">
        <f>IFERROR(VLOOKUP($AM93,装备!$B:$Q,9,0),0)</f>
        <v>0</v>
      </c>
      <c r="CN93" s="304">
        <f>IFERROR(VLOOKUP($AM93,装备!$B:$Q,10,0),0)</f>
        <v>0</v>
      </c>
      <c r="CO93" s="304">
        <f>IFERROR(VLOOKUP($AM93,装备!$B:$Q,11,0),0)</f>
        <v>0</v>
      </c>
      <c r="CP93" s="304">
        <f>IFERROR(VLOOKUP($AM93,装备!$B:$Q,12,0),0)</f>
        <v>0</v>
      </c>
      <c r="CQ93" s="304">
        <f>IFERROR(VLOOKUP($AM93,装备!$B:$Q,13,0),0)</f>
        <v>0</v>
      </c>
      <c r="CR93" s="304">
        <f>IFERROR(VLOOKUP($AM93,装备!$B:$Q,14,0),0)</f>
        <v>0</v>
      </c>
      <c r="CS93" s="304">
        <f>IFERROR(VLOOKUP($AM93,装备!$B:$Q,16,0),0)</f>
        <v>0</v>
      </c>
      <c r="CT93" s="304">
        <f>IFERROR(VLOOKUP($AM93,装备!$B:$Q,5,0),0)</f>
        <v>0</v>
      </c>
      <c r="CU93" s="304">
        <f>IFERROR(VLOOKUP(AN93,装备!$B:$C,2,0),0)</f>
        <v>0</v>
      </c>
      <c r="CV93" s="304">
        <f>IFERROR(VLOOKUP($AN93,装备!$B:$Q,5,0),0)</f>
        <v>0</v>
      </c>
      <c r="CW93" s="304">
        <f>IFERROR(VLOOKUP($AN93,装备!$B:$Q,6,0),0)</f>
        <v>0</v>
      </c>
      <c r="CX93" s="304">
        <f>IFERROR(VLOOKUP($AN93,装备!$B:$Q,7,0),0)</f>
        <v>0</v>
      </c>
      <c r="CY93" s="304">
        <f>IFERROR(VLOOKUP($AN93,装备!$B:$Q,8,0),0)</f>
        <v>0</v>
      </c>
      <c r="CZ93" s="304">
        <f>IFERROR(VLOOKUP($AN93,装备!$B:$Q,9,0),0)</f>
        <v>0</v>
      </c>
      <c r="DA93" s="304">
        <f>IFERROR(VLOOKUP($AN93,装备!$B:$Q,10,0),0)</f>
        <v>0</v>
      </c>
      <c r="DB93" s="304">
        <f>IFERROR(VLOOKUP($AN93,装备!$B:$Q,11,0),0)</f>
        <v>0</v>
      </c>
      <c r="DC93" s="304">
        <f>IFERROR(VLOOKUP($AN93,装备!$B:$Q,12,0),0)</f>
        <v>0</v>
      </c>
      <c r="DD93" s="304">
        <f>IFERROR(VLOOKUP($AN93,装备!$B:$Q,13,0),0)</f>
        <v>0</v>
      </c>
      <c r="DE93" s="304">
        <f>IFERROR(VLOOKUP($AN93,装备!$B:$Q,14,0),0)</f>
        <v>0</v>
      </c>
      <c r="DF93" s="304">
        <f>IFERROR(VLOOKUP($AN93,装备!$B:$Q,16,0),0)</f>
        <v>0</v>
      </c>
      <c r="DG93" s="304">
        <f>IFERROR(VLOOKUP($AN93,装备!$B:$Q,5,0),0)</f>
        <v>0</v>
      </c>
      <c r="DH93" s="304">
        <f>IFERROR(VLOOKUP(AO93,装备!$B:$C,2,0),0)</f>
        <v>0</v>
      </c>
      <c r="DI93" s="304">
        <f>IFERROR(VLOOKUP($AO93,装备!$B:$Q,5,0),0)</f>
        <v>0</v>
      </c>
      <c r="DJ93" s="304">
        <f>IFERROR(VLOOKUP($AO93,装备!$B:$Q,6,0),0)</f>
        <v>0</v>
      </c>
      <c r="DK93" s="304">
        <f>IFERROR(VLOOKUP($AO93,装备!$B:$Q,7,0),0)</f>
        <v>0</v>
      </c>
      <c r="DL93" s="304">
        <f>IFERROR(VLOOKUP($AO93,装备!$B:$Q,8,0),0)</f>
        <v>0</v>
      </c>
      <c r="DM93" s="304">
        <f>IFERROR(VLOOKUP($AO93,装备!$B:$Q,9,0),0)</f>
        <v>0</v>
      </c>
      <c r="DN93" s="304">
        <f>IFERROR(VLOOKUP($AO93,装备!$B:$Q,10,0),0)</f>
        <v>0</v>
      </c>
      <c r="DO93" s="304">
        <f>IFERROR(VLOOKUP($AO93,装备!$B:$Q,11,0),0)</f>
        <v>0</v>
      </c>
      <c r="DP93" s="304">
        <f>IFERROR(VLOOKUP($AO93,装备!$B:$Q,12,0),0)</f>
        <v>0</v>
      </c>
      <c r="DQ93" s="304">
        <f>IFERROR(VLOOKUP($AO93,装备!$B:$Q,13,0),0)</f>
        <v>0</v>
      </c>
      <c r="DR93" s="304">
        <f>IFERROR(VLOOKUP($AO93,装备!$B:$Q,14,0),0)</f>
        <v>0</v>
      </c>
      <c r="DS93" s="304">
        <f>IFERROR(VLOOKUP($AO93,装备!$B:$Q,16,0),0)</f>
        <v>0</v>
      </c>
      <c r="DT93" s="304">
        <f>IFERROR(VLOOKUP($AO93,装备!$B:$Q,5,0),0)</f>
        <v>0</v>
      </c>
    </row>
    <row r="94" spans="1:124" hidden="1">
      <c r="A94" s="301">
        <f>未改造舰娘!$A90</f>
        <v>10008911</v>
      </c>
      <c r="B94" s="354" t="s">
        <v>608</v>
      </c>
      <c r="C94" s="323"/>
      <c r="D94" s="323">
        <f t="shared" si="1"/>
        <v>110</v>
      </c>
      <c r="E94" s="303">
        <f>未改造舰娘!$C90</f>
        <v>2</v>
      </c>
      <c r="F94" s="304" t="str">
        <f>未改造舰娘!$D90</f>
        <v>驱逐</v>
      </c>
      <c r="G94" s="304" t="str">
        <f>未改造舰娘!$E90</f>
        <v>小型</v>
      </c>
      <c r="H94" s="304" t="str">
        <f>未改造舰娘!$F90</f>
        <v>护卫舰</v>
      </c>
      <c r="I94" s="460">
        <f>未改造舰娘!$AR90</f>
        <v>2</v>
      </c>
      <c r="J94" s="304" t="str">
        <f>未改造舰娘!$G90</f>
        <v>美国</v>
      </c>
      <c r="K94" s="312">
        <f>未改造舰娘!$H90+(BV94+CI94+CV94+DI94)*$C$2</f>
        <v>17</v>
      </c>
      <c r="L94" s="304">
        <f>未改造舰娘!$I90</f>
        <v>-1</v>
      </c>
      <c r="M94" s="304">
        <f>未改造舰娘!$J90</f>
        <v>1</v>
      </c>
      <c r="N94" s="518">
        <f>未改造舰娘!$K90</f>
        <v>2</v>
      </c>
      <c r="O94" s="304">
        <f>未改造舰娘!$L90+((CE94+CR94+DE94+DR94)*$C$2)</f>
        <v>22</v>
      </c>
      <c r="P94" s="304" t="str">
        <f>IF($C$2=1,(IF(ISERROR(FIND("超长",未改造舰娘!$M90&amp;CC94&amp;CP94&amp;DC94&amp;DP94,1)),IF(ISERROR(FIND("长",未改造舰娘!$M90&amp;CC94&amp;CP94&amp;DC94&amp;DP94,1)),IF(ISERROR(FIND("中",未改造舰娘!$M90&amp;CC94&amp;CP94&amp;DC94&amp;DP94,1)),IF(ISERROR(FIND("短",未改造舰娘!$M90&amp;CC94&amp;CP94&amp;DC94&amp;DP94,1)),IF(ISERROR(FIND("无",未改造舰娘!$M90&amp;CC94&amp;CP94&amp;DC94&amp;DP94,1)),0,"无"),"短"),"中"),"长"),"超长")),未改造舰娘!$M90)</f>
        <v>短</v>
      </c>
      <c r="Q94" s="303">
        <f>未改造舰娘!$N90</f>
        <v>37</v>
      </c>
      <c r="R94" s="304">
        <f>(未改造舰娘!$P90)+(未改造舰娘!$Q90)*$C$3+((BW94+CJ94+CW94+DJ94)*$C$2)</f>
        <v>28</v>
      </c>
      <c r="S94" s="304">
        <f>(未改造舰娘!$R90)+(未改造舰娘!$S90)*$C$3+((BY94+CL94+CY94+DL94)*$C$2)</f>
        <v>70</v>
      </c>
      <c r="T94" s="304">
        <f>(未改造舰娘!$T90)+(未改造舰娘!$U90)*$C$3+((BX94+CK94+CX94+DK94)*$C$2)</f>
        <v>22</v>
      </c>
      <c r="U94" s="304">
        <f>(未改造舰娘!$V90)+(未改造舰娘!$W90)*$C$3+((CG94+CT94+DG94+DT94)*$C$2)</f>
        <v>54</v>
      </c>
      <c r="V94" s="305">
        <f>INT((((未改造舰娘!$Y90)-(未改造舰娘!$X90))*(((IF(D94=0,C94,D94))-1)/99))+未改造舰娘!$X90)+((CB94+CO94+DB94+DO94)*$C$2)</f>
        <v>87</v>
      </c>
      <c r="W94" s="304">
        <f>INT((((未改造舰娘!$AA90)-(未改造舰娘!$Z90))*(((IF(D94=0,C94,D94))-1)/99))+未改造舰娘!$Z90)+((CD94+CQ94+DD94+DQ94)*$C$2)</f>
        <v>81</v>
      </c>
      <c r="X94" s="304">
        <f>INT((((未改造舰娘!$AC90)-(未改造舰娘!$AB90))*(((IF(D94=0,C94,D94))-1)/99))+未改造舰娘!$AB90)+((CA94+CN94+DA94+DN94)*$C$2)</f>
        <v>17</v>
      </c>
      <c r="Y94" s="303">
        <f>INT((((未改造舰娘!$AE90)-(未改造舰娘!$AD90))*(((IF(D94=0,C94,D94))-1)/99))+未改造舰娘!$AD90)+((BZ94+CM94+CZ94+DM94)*$C$2)</f>
        <v>58</v>
      </c>
      <c r="Z94" s="474" t="str">
        <f>IF(未改造舰娘!$AF90=0,"",未改造舰娘!$AF90)</f>
        <v/>
      </c>
      <c r="AA94" s="304" t="str">
        <f>IF(未改造舰娘!$AG90="","",未改造舰娘!$AG90)</f>
        <v/>
      </c>
      <c r="AB94" s="304" t="str">
        <f>IF(未改造舰娘!$AH90="","",未改造舰娘!$AH90)</f>
        <v/>
      </c>
      <c r="AC94" s="304" t="str">
        <f>IF(未改造舰娘!$AI90="","",未改造舰娘!$AI90)</f>
        <v/>
      </c>
      <c r="AD94" s="304">
        <f>IF(未改造舰娘!$AJ90="","",未改造舰娘!$AJ90)</f>
        <v>0</v>
      </c>
      <c r="AE94" s="305">
        <f>IF(未改造舰娘!$AK90="","",未改造舰娘!$AK90)</f>
        <v>36</v>
      </c>
      <c r="AF94" s="304">
        <f>IF(未改造舰娘!$AL90="","",未改造舰娘!$AL90)</f>
        <v>250</v>
      </c>
      <c r="AG94" s="304">
        <f>IF(未改造舰娘!$AM90="","",未改造舰娘!$AM90)</f>
        <v>200</v>
      </c>
      <c r="AH94" s="304">
        <f>IF(未改造舰娘!$AN90="","",未改造舰娘!$AN90)</f>
        <v>200</v>
      </c>
      <c r="AI94" s="304" t="str">
        <f>IF(未改造舰娘!$AO90="","",未改造舰娘!$AO90)</f>
        <v/>
      </c>
      <c r="AJ94" s="304" t="str">
        <f>IF(未改造舰娘!$AP90="","",未改造舰娘!$AP90)</f>
        <v>驱逐核心</v>
      </c>
      <c r="AK94" s="303">
        <f>IF(未改造舰娘!$AQ90="","",未改造舰娘!$AQ90)</f>
        <v>5</v>
      </c>
      <c r="AL94" s="306" t="str">
        <f>IF(未改造舰娘!$AS90="","",未改造舰娘!$AS90)</f>
        <v>U国单装5英寸炮</v>
      </c>
      <c r="AM94" s="306" t="str">
        <f>IF(未改造舰娘!$AT90="","",未改造舰娘!$AT90)</f>
        <v>五联533毫米鱼雷</v>
      </c>
      <c r="AN94" s="306" t="str">
        <f>IF(未改造舰娘!$AU90="","",未改造舰娘!$AU90)</f>
        <v/>
      </c>
      <c r="AO94" s="306" t="str">
        <f>IF(未改造舰娘!$AV90="","",未改造舰娘!$AV90)</f>
        <v/>
      </c>
      <c r="AP94" s="307" t="str">
        <f>IF(未改造舰娘!$AW90="","",未改造舰娘!$AW90)</f>
        <v/>
      </c>
      <c r="AQ94" s="308" t="str">
        <f>IF(未改造舰娘!$AX90="","",未改造舰娘!$AX90)</f>
        <v/>
      </c>
      <c r="AR94" s="304">
        <f>IF(未改造舰娘!$AY90="","",未改造舰娘!$AY90)</f>
        <v>15</v>
      </c>
      <c r="AS94" s="304">
        <f>IF(未改造舰娘!$AZ90="","",未改造舰娘!$AZ90)</f>
        <v>25</v>
      </c>
      <c r="AT94" s="304">
        <f>IF(未改造舰娘!$BA90="","",未改造舰娘!$BA90)</f>
        <v>0.48</v>
      </c>
      <c r="AU94" s="304">
        <f>IF(未改造舰娘!$BB90="","",未改造舰娘!$BB90)</f>
        <v>0.9</v>
      </c>
      <c r="AV94" s="305">
        <f>IF((未改造舰娘!$BG90+未改造舰娘!$BK90*$C$4)=0,"",(未改造舰娘!$BG90+未改造舰娘!$BK90*$C$4))</f>
        <v>4</v>
      </c>
      <c r="AW94" s="304">
        <f>IF((未改造舰娘!$BH90+未改造舰娘!$BL90*$C$4)=0,"",(未改造舰娘!$BH90+未改造舰娘!$BL90*$C$4))</f>
        <v>8</v>
      </c>
      <c r="AX94" s="304">
        <f>IF((未改造舰娘!$BI90+未改造舰娘!$BM90*$C$4)=0,"",(未改造舰娘!$BI90+未改造舰娘!$BM90*$C$4))</f>
        <v>7</v>
      </c>
      <c r="AY94" s="303" t="str">
        <f>IF((未改造舰娘!$BJ90+未改造舰娘!$BN90*$C$4)=0,"",(未改造舰娘!$BJ90+未改造舰娘!$BN90*$C$4))</f>
        <v/>
      </c>
      <c r="AZ94" s="500">
        <f>IF(未改造舰娘!BC90="","",未改造舰娘!BC90)</f>
        <v>0</v>
      </c>
      <c r="BA94" s="500">
        <f>IF(未改造舰娘!BD90="","",未改造舰娘!BD90)</f>
        <v>20</v>
      </c>
      <c r="BB94" s="500">
        <f>IF(未改造舰娘!BE90="","",未改造舰娘!BE90)</f>
        <v>7</v>
      </c>
      <c r="BC94" s="498">
        <f>IF(未改造舰娘!BF90="","",未改造舰娘!BF90)</f>
        <v>5</v>
      </c>
      <c r="BD94" s="125" t="s">
        <v>1377</v>
      </c>
      <c r="BE94" s="506"/>
      <c r="BF94" s="306" t="str">
        <f>IF(未改造舰娘!$BQ90="","",未改造舰娘!$BQ90)</f>
        <v/>
      </c>
      <c r="BG94" s="306" t="str">
        <f>IF(未改造舰娘!$BR90="","",未改造舰娘!$BR90)</f>
        <v/>
      </c>
      <c r="BH94" s="306"/>
      <c r="BU94" s="304">
        <f>IFERROR(VLOOKUP(AL94,装备!$B:$C,2,0),0)</f>
        <v>2</v>
      </c>
      <c r="BV94" s="304">
        <f>IFERROR(VLOOKUP($AL94,装备!$B:$Q,5,0),0)</f>
        <v>0</v>
      </c>
      <c r="BW94" s="304">
        <f>IFERROR(VLOOKUP($AL94,装备!$B:$Q,6,0),0)</f>
        <v>1</v>
      </c>
      <c r="BX94" s="304">
        <f>IFERROR(VLOOKUP($AL94,装备!$B:$Q,7,0),0)</f>
        <v>0</v>
      </c>
      <c r="BY94" s="304">
        <f>IFERROR(VLOOKUP($AL94,装备!$B:$Q,8,0),0)</f>
        <v>0</v>
      </c>
      <c r="BZ94" s="304">
        <f>IFERROR(VLOOKUP($AL94,装备!$B:$Q,9,0),0)</f>
        <v>0</v>
      </c>
      <c r="CA94" s="304">
        <f>IFERROR(VLOOKUP($AL94,装备!$B:$Q,10,0),0)</f>
        <v>0</v>
      </c>
      <c r="CB94" s="304">
        <f>IFERROR(VLOOKUP($AL94,装备!$B:$Q,11,0),0)</f>
        <v>0</v>
      </c>
      <c r="CC94" s="304" t="str">
        <f>IFERROR(VLOOKUP($AL94,装备!$B:$Q,12,0),0)</f>
        <v>短</v>
      </c>
      <c r="CD94" s="304">
        <f>IFERROR(VLOOKUP($AL94,装备!$B:$Q,13,0),0)</f>
        <v>0</v>
      </c>
      <c r="CE94" s="304">
        <f>IFERROR(VLOOKUP($AL94,装备!$B:$Q,14,0),0)</f>
        <v>0</v>
      </c>
      <c r="CF94" s="304">
        <f>IFERROR(VLOOKUP($AL94,装备!$B:$Q,16,0),0)</f>
        <v>3</v>
      </c>
      <c r="CG94" s="304">
        <f>IFERROR(VLOOKUP($AL94,装备!$B:$Q,5,0),0)</f>
        <v>0</v>
      </c>
      <c r="CH94" s="304">
        <f>IFERROR(VLOOKUP(AM94,装备!$B:$C,2,0),0)</f>
        <v>2</v>
      </c>
      <c r="CI94" s="304">
        <f>IFERROR(VLOOKUP($AM94,装备!$B:$Q,5,0),0)</f>
        <v>0</v>
      </c>
      <c r="CJ94" s="304">
        <f>IFERROR(VLOOKUP($AM94,装备!$B:$Q,6,0),0)</f>
        <v>0</v>
      </c>
      <c r="CK94" s="304">
        <f>IFERROR(VLOOKUP($AM94,装备!$B:$Q,7,0),0)</f>
        <v>0</v>
      </c>
      <c r="CL94" s="304">
        <f>IFERROR(VLOOKUP($AM94,装备!$B:$Q,8,0),0)</f>
        <v>6</v>
      </c>
      <c r="CM94" s="304">
        <f>IFERROR(VLOOKUP($AM94,装备!$B:$Q,9,0),0)</f>
        <v>0</v>
      </c>
      <c r="CN94" s="304">
        <f>IFERROR(VLOOKUP($AM94,装备!$B:$Q,10,0),0)</f>
        <v>0</v>
      </c>
      <c r="CO94" s="304">
        <f>IFERROR(VLOOKUP($AM94,装备!$B:$Q,11,0),0)</f>
        <v>0</v>
      </c>
      <c r="CP94" s="304" t="str">
        <f>IFERROR(VLOOKUP($AM94,装备!$B:$Q,12,0),0)</f>
        <v>短</v>
      </c>
      <c r="CQ94" s="304">
        <f>IFERROR(VLOOKUP($AM94,装备!$B:$Q,13,0),0)</f>
        <v>0</v>
      </c>
      <c r="CR94" s="304">
        <f>IFERROR(VLOOKUP($AM94,装备!$B:$Q,14,0),0)</f>
        <v>0</v>
      </c>
      <c r="CS94" s="304">
        <f>IFERROR(VLOOKUP($AM94,装备!$B:$Q,16,0),0)</f>
        <v>0</v>
      </c>
      <c r="CT94" s="304">
        <f>IFERROR(VLOOKUP($AM94,装备!$B:$Q,5,0),0)</f>
        <v>0</v>
      </c>
      <c r="CU94" s="304">
        <f>IFERROR(VLOOKUP(AN94,装备!$B:$C,2,0),0)</f>
        <v>0</v>
      </c>
      <c r="CV94" s="304">
        <f>IFERROR(VLOOKUP($AN94,装备!$B:$Q,5,0),0)</f>
        <v>0</v>
      </c>
      <c r="CW94" s="304">
        <f>IFERROR(VLOOKUP($AN94,装备!$B:$Q,6,0),0)</f>
        <v>0</v>
      </c>
      <c r="CX94" s="304">
        <f>IFERROR(VLOOKUP($AN94,装备!$B:$Q,7,0),0)</f>
        <v>0</v>
      </c>
      <c r="CY94" s="304">
        <f>IFERROR(VLOOKUP($AN94,装备!$B:$Q,8,0),0)</f>
        <v>0</v>
      </c>
      <c r="CZ94" s="304">
        <f>IFERROR(VLOOKUP($AN94,装备!$B:$Q,9,0),0)</f>
        <v>0</v>
      </c>
      <c r="DA94" s="304">
        <f>IFERROR(VLOOKUP($AN94,装备!$B:$Q,10,0),0)</f>
        <v>0</v>
      </c>
      <c r="DB94" s="304">
        <f>IFERROR(VLOOKUP($AN94,装备!$B:$Q,11,0),0)</f>
        <v>0</v>
      </c>
      <c r="DC94" s="304">
        <f>IFERROR(VLOOKUP($AN94,装备!$B:$Q,12,0),0)</f>
        <v>0</v>
      </c>
      <c r="DD94" s="304">
        <f>IFERROR(VLOOKUP($AN94,装备!$B:$Q,13,0),0)</f>
        <v>0</v>
      </c>
      <c r="DE94" s="304">
        <f>IFERROR(VLOOKUP($AN94,装备!$B:$Q,14,0),0)</f>
        <v>0</v>
      </c>
      <c r="DF94" s="304">
        <f>IFERROR(VLOOKUP($AN94,装备!$B:$Q,16,0),0)</f>
        <v>0</v>
      </c>
      <c r="DG94" s="304">
        <f>IFERROR(VLOOKUP($AN94,装备!$B:$Q,5,0),0)</f>
        <v>0</v>
      </c>
      <c r="DH94" s="304">
        <f>IFERROR(VLOOKUP(AO94,装备!$B:$C,2,0),0)</f>
        <v>0</v>
      </c>
      <c r="DI94" s="304">
        <f>IFERROR(VLOOKUP($AO94,装备!$B:$Q,5,0),0)</f>
        <v>0</v>
      </c>
      <c r="DJ94" s="304">
        <f>IFERROR(VLOOKUP($AO94,装备!$B:$Q,6,0),0)</f>
        <v>0</v>
      </c>
      <c r="DK94" s="304">
        <f>IFERROR(VLOOKUP($AO94,装备!$B:$Q,7,0),0)</f>
        <v>0</v>
      </c>
      <c r="DL94" s="304">
        <f>IFERROR(VLOOKUP($AO94,装备!$B:$Q,8,0),0)</f>
        <v>0</v>
      </c>
      <c r="DM94" s="304">
        <f>IFERROR(VLOOKUP($AO94,装备!$B:$Q,9,0),0)</f>
        <v>0</v>
      </c>
      <c r="DN94" s="304">
        <f>IFERROR(VLOOKUP($AO94,装备!$B:$Q,10,0),0)</f>
        <v>0</v>
      </c>
      <c r="DO94" s="304">
        <f>IFERROR(VLOOKUP($AO94,装备!$B:$Q,11,0),0)</f>
        <v>0</v>
      </c>
      <c r="DP94" s="304">
        <f>IFERROR(VLOOKUP($AO94,装备!$B:$Q,12,0),0)</f>
        <v>0</v>
      </c>
      <c r="DQ94" s="304">
        <f>IFERROR(VLOOKUP($AO94,装备!$B:$Q,13,0),0)</f>
        <v>0</v>
      </c>
      <c r="DR94" s="304">
        <f>IFERROR(VLOOKUP($AO94,装备!$B:$Q,14,0),0)</f>
        <v>0</v>
      </c>
      <c r="DS94" s="304">
        <f>IFERROR(VLOOKUP($AO94,装备!$B:$Q,16,0),0)</f>
        <v>0</v>
      </c>
      <c r="DT94" s="304">
        <f>IFERROR(VLOOKUP($AO94,装备!$B:$Q,5,0),0)</f>
        <v>0</v>
      </c>
    </row>
    <row r="95" spans="1:124" hidden="1">
      <c r="A95" s="301">
        <f>未改造舰娘!$A91</f>
        <v>10009011</v>
      </c>
      <c r="B95" s="354" t="s">
        <v>3971</v>
      </c>
      <c r="C95" s="323"/>
      <c r="D95" s="323">
        <f t="shared" si="1"/>
        <v>110</v>
      </c>
      <c r="E95" s="303">
        <f>未改造舰娘!$C91</f>
        <v>1</v>
      </c>
      <c r="F95" s="304" t="str">
        <f>未改造舰娘!$D91</f>
        <v>驱逐</v>
      </c>
      <c r="G95" s="304" t="str">
        <f>未改造舰娘!$E91</f>
        <v>小型</v>
      </c>
      <c r="H95" s="304" t="str">
        <f>未改造舰娘!$F91</f>
        <v>护卫舰</v>
      </c>
      <c r="I95" s="460">
        <f>未改造舰娘!$AR91</f>
        <v>2</v>
      </c>
      <c r="J95" s="304" t="str">
        <f>未改造舰娘!$G91</f>
        <v>美国</v>
      </c>
      <c r="K95" s="312">
        <f>未改造舰娘!$H91+(BV95+CI95+CV95+DI95)*$C$2</f>
        <v>17</v>
      </c>
      <c r="L95" s="304">
        <f>未改造舰娘!$I91</f>
        <v>-1</v>
      </c>
      <c r="M95" s="304">
        <f>未改造舰娘!$J91</f>
        <v>1</v>
      </c>
      <c r="N95" s="518">
        <f>未改造舰娘!$K91</f>
        <v>2</v>
      </c>
      <c r="O95" s="304">
        <f>未改造舰娘!$L91+((CE95+CR95+DE95+DR95)*$C$2)</f>
        <v>22</v>
      </c>
      <c r="P95" s="304" t="str">
        <f>IF($C$2=1,(IF(ISERROR(FIND("超长",未改造舰娘!$M91&amp;CC95&amp;CP95&amp;DC95&amp;DP95,1)),IF(ISERROR(FIND("长",未改造舰娘!$M91&amp;CC95&amp;CP95&amp;DC95&amp;DP95,1)),IF(ISERROR(FIND("中",未改造舰娘!$M91&amp;CC95&amp;CP95&amp;DC95&amp;DP95,1)),IF(ISERROR(FIND("短",未改造舰娘!$M91&amp;CC95&amp;CP95&amp;DC95&amp;DP95,1)),IF(ISERROR(FIND("无",未改造舰娘!$M91&amp;CC95&amp;CP95&amp;DC95&amp;DP95,1)),0,"无"),"短"),"中"),"长"),"超长")),未改造舰娘!$M91)</f>
        <v>短</v>
      </c>
      <c r="Q95" s="303">
        <f>未改造舰娘!$N91</f>
        <v>37</v>
      </c>
      <c r="R95" s="304">
        <f>(未改造舰娘!$P91)+(未改造舰娘!$Q91)*$C$3+((BW95+CJ95+CW95+DJ95)*$C$2)</f>
        <v>28</v>
      </c>
      <c r="S95" s="304">
        <f>(未改造舰娘!$R91)+(未改造舰娘!$S91)*$C$3+((BY95+CL95+CY95+DL95)*$C$2)</f>
        <v>70</v>
      </c>
      <c r="T95" s="304">
        <f>(未改造舰娘!$T91)+(未改造舰娘!$U91)*$C$3+((BX95+CK95+CX95+DK95)*$C$2)</f>
        <v>22</v>
      </c>
      <c r="U95" s="304">
        <f>(未改造舰娘!$V91)+(未改造舰娘!$W91)*$C$3+((CG95+CT95+DG95+DT95)*$C$2)</f>
        <v>54</v>
      </c>
      <c r="V95" s="305">
        <f>INT((((未改造舰娘!$Y91)-(未改造舰娘!$X91))*(((IF(D95=0,C95,D95))-1)/99))+未改造舰娘!$X91)+((CB95+CO95+DB95+DO95)*$C$2)</f>
        <v>87</v>
      </c>
      <c r="W95" s="304">
        <f>INT((((未改造舰娘!$AA91)-(未改造舰娘!$Z91))*(((IF(D95=0,C95,D95))-1)/99))+未改造舰娘!$Z91)+((CD95+CQ95+DD95+DQ95)*$C$2)</f>
        <v>81</v>
      </c>
      <c r="X95" s="304">
        <f>INT((((未改造舰娘!$AC91)-(未改造舰娘!$AB91))*(((IF(D95=0,C95,D95))-1)/99))+未改造舰娘!$AB91)+((CA95+CN95+DA95+DN95)*$C$2)</f>
        <v>17</v>
      </c>
      <c r="Y95" s="303">
        <f>INT((((未改造舰娘!$AE91)-(未改造舰娘!$AD91))*(((IF(D95=0,C95,D95))-1)/99))+未改造舰娘!$AD91)+((BZ95+CM95+CZ95+DM95)*$C$2)</f>
        <v>58</v>
      </c>
      <c r="Z95" s="474" t="str">
        <f>IF(未改造舰娘!$AF91=0,"",未改造舰娘!$AF91)</f>
        <v/>
      </c>
      <c r="AA95" s="304" t="str">
        <f>IF(未改造舰娘!$AG91="","",未改造舰娘!$AG91)</f>
        <v/>
      </c>
      <c r="AB95" s="304" t="str">
        <f>IF(未改造舰娘!$AH91="","",未改造舰娘!$AH91)</f>
        <v/>
      </c>
      <c r="AC95" s="304" t="str">
        <f>IF(未改造舰娘!$AI91="","",未改造舰娘!$AI91)</f>
        <v/>
      </c>
      <c r="AD95" s="304">
        <f>IF(未改造舰娘!$AJ91="","",未改造舰娘!$AJ91)</f>
        <v>0</v>
      </c>
      <c r="AE95" s="305">
        <f>IF(未改造舰娘!$AK91="","",未改造舰娘!$AK91)</f>
        <v>0</v>
      </c>
      <c r="AF95" s="304" t="str">
        <f>IF(未改造舰娘!$AL91="","",未改造舰娘!$AL91)</f>
        <v/>
      </c>
      <c r="AG95" s="304" t="str">
        <f>IF(未改造舰娘!$AM91="","",未改造舰娘!$AM91)</f>
        <v/>
      </c>
      <c r="AH95" s="304" t="str">
        <f>IF(未改造舰娘!$AN91="","",未改造舰娘!$AN91)</f>
        <v/>
      </c>
      <c r="AI95" s="304" t="str">
        <f>IF(未改造舰娘!$AO91="","",未改造舰娘!$AO91)</f>
        <v/>
      </c>
      <c r="AJ95" s="304" t="str">
        <f>IF(未改造舰娘!$AP91="","",未改造舰娘!$AP91)</f>
        <v/>
      </c>
      <c r="AK95" s="303" t="str">
        <f>IF(未改造舰娘!$AQ91="","",未改造舰娘!$AQ91)</f>
        <v/>
      </c>
      <c r="AL95" s="306" t="str">
        <f>IF(未改造舰娘!$AS91="","",未改造舰娘!$AS91)</f>
        <v>U国单装5英寸炮</v>
      </c>
      <c r="AM95" s="306" t="str">
        <f>IF(未改造舰娘!$AT91="","",未改造舰娘!$AT91)</f>
        <v/>
      </c>
      <c r="AN95" s="306" t="str">
        <f>IF(未改造舰娘!$AU91="","",未改造舰娘!$AU91)</f>
        <v/>
      </c>
      <c r="AO95" s="306" t="str">
        <f>IF(未改造舰娘!$AV91="","",未改造舰娘!$AV91)</f>
        <v/>
      </c>
      <c r="AP95" s="307" t="str">
        <f>IF(未改造舰娘!$AW91="","",未改造舰娘!$AW91)</f>
        <v/>
      </c>
      <c r="AQ95" s="308" t="str">
        <f>IF(未改造舰娘!$AX91="","",未改造舰娘!$AX91)</f>
        <v/>
      </c>
      <c r="AR95" s="304">
        <f>IF(未改造舰娘!$AY91="","",未改造舰娘!$AY91)</f>
        <v>15</v>
      </c>
      <c r="AS95" s="304">
        <f>IF(未改造舰娘!$AZ91="","",未改造舰娘!$AZ91)</f>
        <v>25</v>
      </c>
      <c r="AT95" s="304">
        <f>IF(未改造舰娘!$BA91="","",未改造舰娘!$BA91)</f>
        <v>0.48</v>
      </c>
      <c r="AU95" s="304">
        <f>IF(未改造舰娘!$BB91="","",未改造舰娘!$BB91)</f>
        <v>0.9</v>
      </c>
      <c r="AV95" s="305">
        <f>IF((未改造舰娘!$BG91+未改造舰娘!$BK91*$C$4)=0,"",(未改造舰娘!$BG91+未改造舰娘!$BK91*$C$4))</f>
        <v>2</v>
      </c>
      <c r="AW95" s="304">
        <f>IF((未改造舰娘!$BH91+未改造舰娘!$BL91*$C$4)=0,"",(未改造舰娘!$BH91+未改造舰娘!$BL91*$C$4))</f>
        <v>5</v>
      </c>
      <c r="AX95" s="304">
        <f>IF((未改造舰娘!$BI91+未改造舰娘!$BM91*$C$4)=0,"",(未改造舰娘!$BI91+未改造舰娘!$BM91*$C$4))</f>
        <v>5</v>
      </c>
      <c r="AY95" s="303" t="str">
        <f>IF((未改造舰娘!$BJ91+未改造舰娘!$BN91*$C$4)=0,"",(未改造舰娘!$BJ91+未改造舰娘!$BN91*$C$4))</f>
        <v/>
      </c>
      <c r="AZ95" s="500">
        <f>IF(未改造舰娘!BC91="","",未改造舰娘!BC91)</f>
        <v>0</v>
      </c>
      <c r="BA95" s="500">
        <f>IF(未改造舰娘!BD91="","",未改造舰娘!BD91)</f>
        <v>20</v>
      </c>
      <c r="BB95" s="500">
        <f>IF(未改造舰娘!BE91="","",未改造舰娘!BE91)</f>
        <v>7</v>
      </c>
      <c r="BC95" s="498">
        <f>IF(未改造舰娘!BF91="","",未改造舰娘!BF91)</f>
        <v>5</v>
      </c>
      <c r="BD95" s="125" t="s">
        <v>1381</v>
      </c>
      <c r="BE95" s="506"/>
      <c r="BF95" s="306" t="str">
        <f>IF(未改造舰娘!$BQ91="","",未改造舰娘!$BQ91)</f>
        <v>1-2-ABCD,1-3-ABDEF,1-4-ABCDEF,2-1-ACEF,2-2-ABEFGH,2-3-ABCDEGHJ,2-4-ABCDEGHIJL,2-5-A,6-1-ABCDEFGHIK,6-2-ABCDEFGHIJKLM,6-3-ABCDEFHJ,6-4-ABCDEFGHIKL,7-1-ABCDFGHIJKLMN,8-1-ABCDEFGHIJKL</v>
      </c>
      <c r="BG95" s="306" t="str">
        <f>IF(未改造舰娘!$BR91="","",未改造舰娘!$BR91)</f>
        <v>极地奏鸣曲 Ex-1-ABCDEFGHIJK,Ex-3-1-ABCDEFGHIK,Ex-3-2-ABCDEFGHIJM,Ex-3-3-ABCDEHJ,Ex-3-4-ABCEFGHIKL,Ex-4-1-ABCDFGHIJKLMN,Ex-2-1-ABDEG,Ex-2-2-ABCDEGHJK,Ex-2-3-ABCDEGHIJL,Ex-4-2-ABCDEFGHIJKL；轰隆轰隆大作战 Ex-2-ABCEFGHJL,Ex-7-ACDFGHJL；扑火之蛾 Ex-2-ABCDEFGHIJKL,Ex-7-ABCDEFGHIJKL；未命名 Ex-1-ABCDEFHJKLM,Ex-3-BCDEFGHIJKLMNOPRSβ,Ex-4-ABCDEIJKLMNOPQRTβ；决战九段坂 Ex-1-NO；中间岛战役 Ex-1-ABCDE,Ex-3-ABCDEFGJ,Ex-5-A,Ex-7-BDEG；两周年活动 地狱群岛攻略作战-ABCDFKM；急速东方快车 Ex-1-ABCEFGHK,Ex-2-ABCDEFGHJKLMNO,Ex-3-ABCDEFGIJLNOPR,Ex-4-ABCEFHIJKLMNOPQR,Ex-5-ABCDEFGHJKLMNO,Ex-6-ABCDEFGIJLMNOPR,Ex-7-ABCEFHIJKLMNOPQ；所罗门之晓 Ex-1-ABCDEFGHJKL,Ex-3-ABCDEFGHIJKMNOPQ；地狱群岛攻略作战 Ex-1-ABCDEF,Ex-2-ABCDEFI,Ex-3-ABDEFGHI,Ex-4-ABCDEFGHJKM,Ex-5-ABDEF,Ex-6-ABCDEI；熔炉大混战 Ex-1-ABCDEFGHIJ,Ex-7-ABCDEFGHIJKLMN,Ex-12-ABCDEFGHIJKL</v>
      </c>
      <c r="BH95" s="306"/>
      <c r="BU95" s="304">
        <f>IFERROR(VLOOKUP(AL95,装备!$B:$C,2,0),0)</f>
        <v>2</v>
      </c>
      <c r="BV95" s="304">
        <f>IFERROR(VLOOKUP($AL95,装备!$B:$Q,5,0),0)</f>
        <v>0</v>
      </c>
      <c r="BW95" s="304">
        <f>IFERROR(VLOOKUP($AL95,装备!$B:$Q,6,0),0)</f>
        <v>1</v>
      </c>
      <c r="BX95" s="304">
        <f>IFERROR(VLOOKUP($AL95,装备!$B:$Q,7,0),0)</f>
        <v>0</v>
      </c>
      <c r="BY95" s="304">
        <f>IFERROR(VLOOKUP($AL95,装备!$B:$Q,8,0),0)</f>
        <v>0</v>
      </c>
      <c r="BZ95" s="304">
        <f>IFERROR(VLOOKUP($AL95,装备!$B:$Q,9,0),0)</f>
        <v>0</v>
      </c>
      <c r="CA95" s="304">
        <f>IFERROR(VLOOKUP($AL95,装备!$B:$Q,10,0),0)</f>
        <v>0</v>
      </c>
      <c r="CB95" s="304">
        <f>IFERROR(VLOOKUP($AL95,装备!$B:$Q,11,0),0)</f>
        <v>0</v>
      </c>
      <c r="CC95" s="304" t="str">
        <f>IFERROR(VLOOKUP($AL95,装备!$B:$Q,12,0),0)</f>
        <v>短</v>
      </c>
      <c r="CD95" s="304">
        <f>IFERROR(VLOOKUP($AL95,装备!$B:$Q,13,0),0)</f>
        <v>0</v>
      </c>
      <c r="CE95" s="304">
        <f>IFERROR(VLOOKUP($AL95,装备!$B:$Q,14,0),0)</f>
        <v>0</v>
      </c>
      <c r="CF95" s="304">
        <f>IFERROR(VLOOKUP($AL95,装备!$B:$Q,16,0),0)</f>
        <v>3</v>
      </c>
      <c r="CG95" s="304">
        <f>IFERROR(VLOOKUP($AL95,装备!$B:$Q,5,0),0)</f>
        <v>0</v>
      </c>
      <c r="CH95" s="304">
        <f>IFERROR(VLOOKUP(AM95,装备!$B:$C,2,0),0)</f>
        <v>0</v>
      </c>
      <c r="CI95" s="304">
        <f>IFERROR(VLOOKUP($AM95,装备!$B:$Q,5,0),0)</f>
        <v>0</v>
      </c>
      <c r="CJ95" s="304">
        <f>IFERROR(VLOOKUP($AM95,装备!$B:$Q,6,0),0)</f>
        <v>0</v>
      </c>
      <c r="CK95" s="304">
        <f>IFERROR(VLOOKUP($AM95,装备!$B:$Q,7,0),0)</f>
        <v>0</v>
      </c>
      <c r="CL95" s="304">
        <f>IFERROR(VLOOKUP($AM95,装备!$B:$Q,8,0),0)</f>
        <v>0</v>
      </c>
      <c r="CM95" s="304">
        <f>IFERROR(VLOOKUP($AM95,装备!$B:$Q,9,0),0)</f>
        <v>0</v>
      </c>
      <c r="CN95" s="304">
        <f>IFERROR(VLOOKUP($AM95,装备!$B:$Q,10,0),0)</f>
        <v>0</v>
      </c>
      <c r="CO95" s="304">
        <f>IFERROR(VLOOKUP($AM95,装备!$B:$Q,11,0),0)</f>
        <v>0</v>
      </c>
      <c r="CP95" s="304">
        <f>IFERROR(VLOOKUP($AM95,装备!$B:$Q,12,0),0)</f>
        <v>0</v>
      </c>
      <c r="CQ95" s="304">
        <f>IFERROR(VLOOKUP($AM95,装备!$B:$Q,13,0),0)</f>
        <v>0</v>
      </c>
      <c r="CR95" s="304">
        <f>IFERROR(VLOOKUP($AM95,装备!$B:$Q,14,0),0)</f>
        <v>0</v>
      </c>
      <c r="CS95" s="304">
        <f>IFERROR(VLOOKUP($AM95,装备!$B:$Q,16,0),0)</f>
        <v>0</v>
      </c>
      <c r="CT95" s="304">
        <f>IFERROR(VLOOKUP($AM95,装备!$B:$Q,5,0),0)</f>
        <v>0</v>
      </c>
      <c r="CU95" s="304">
        <f>IFERROR(VLOOKUP(AN95,装备!$B:$C,2,0),0)</f>
        <v>0</v>
      </c>
      <c r="CV95" s="304">
        <f>IFERROR(VLOOKUP($AN95,装备!$B:$Q,5,0),0)</f>
        <v>0</v>
      </c>
      <c r="CW95" s="304">
        <f>IFERROR(VLOOKUP($AN95,装备!$B:$Q,6,0),0)</f>
        <v>0</v>
      </c>
      <c r="CX95" s="304">
        <f>IFERROR(VLOOKUP($AN95,装备!$B:$Q,7,0),0)</f>
        <v>0</v>
      </c>
      <c r="CY95" s="304">
        <f>IFERROR(VLOOKUP($AN95,装备!$B:$Q,8,0),0)</f>
        <v>0</v>
      </c>
      <c r="CZ95" s="304">
        <f>IFERROR(VLOOKUP($AN95,装备!$B:$Q,9,0),0)</f>
        <v>0</v>
      </c>
      <c r="DA95" s="304">
        <f>IFERROR(VLOOKUP($AN95,装备!$B:$Q,10,0),0)</f>
        <v>0</v>
      </c>
      <c r="DB95" s="304">
        <f>IFERROR(VLOOKUP($AN95,装备!$B:$Q,11,0),0)</f>
        <v>0</v>
      </c>
      <c r="DC95" s="304">
        <f>IFERROR(VLOOKUP($AN95,装备!$B:$Q,12,0),0)</f>
        <v>0</v>
      </c>
      <c r="DD95" s="304">
        <f>IFERROR(VLOOKUP($AN95,装备!$B:$Q,13,0),0)</f>
        <v>0</v>
      </c>
      <c r="DE95" s="304">
        <f>IFERROR(VLOOKUP($AN95,装备!$B:$Q,14,0),0)</f>
        <v>0</v>
      </c>
      <c r="DF95" s="304">
        <f>IFERROR(VLOOKUP($AN95,装备!$B:$Q,16,0),0)</f>
        <v>0</v>
      </c>
      <c r="DG95" s="304">
        <f>IFERROR(VLOOKUP($AN95,装备!$B:$Q,5,0),0)</f>
        <v>0</v>
      </c>
      <c r="DH95" s="304">
        <f>IFERROR(VLOOKUP(AO95,装备!$B:$C,2,0),0)</f>
        <v>0</v>
      </c>
      <c r="DI95" s="304">
        <f>IFERROR(VLOOKUP($AO95,装备!$B:$Q,5,0),0)</f>
        <v>0</v>
      </c>
      <c r="DJ95" s="304">
        <f>IFERROR(VLOOKUP($AO95,装备!$B:$Q,6,0),0)</f>
        <v>0</v>
      </c>
      <c r="DK95" s="304">
        <f>IFERROR(VLOOKUP($AO95,装备!$B:$Q,7,0),0)</f>
        <v>0</v>
      </c>
      <c r="DL95" s="304">
        <f>IFERROR(VLOOKUP($AO95,装备!$B:$Q,8,0),0)</f>
        <v>0</v>
      </c>
      <c r="DM95" s="304">
        <f>IFERROR(VLOOKUP($AO95,装备!$B:$Q,9,0),0)</f>
        <v>0</v>
      </c>
      <c r="DN95" s="304">
        <f>IFERROR(VLOOKUP($AO95,装备!$B:$Q,10,0),0)</f>
        <v>0</v>
      </c>
      <c r="DO95" s="304">
        <f>IFERROR(VLOOKUP($AO95,装备!$B:$Q,11,0),0)</f>
        <v>0</v>
      </c>
      <c r="DP95" s="304">
        <f>IFERROR(VLOOKUP($AO95,装备!$B:$Q,12,0),0)</f>
        <v>0</v>
      </c>
      <c r="DQ95" s="304">
        <f>IFERROR(VLOOKUP($AO95,装备!$B:$Q,13,0),0)</f>
        <v>0</v>
      </c>
      <c r="DR95" s="304">
        <f>IFERROR(VLOOKUP($AO95,装备!$B:$Q,14,0),0)</f>
        <v>0</v>
      </c>
      <c r="DS95" s="304">
        <f>IFERROR(VLOOKUP($AO95,装备!$B:$Q,16,0),0)</f>
        <v>0</v>
      </c>
      <c r="DT95" s="304">
        <f>IFERROR(VLOOKUP($AO95,装备!$B:$Q,5,0),0)</f>
        <v>0</v>
      </c>
    </row>
    <row r="96" spans="1:124" hidden="1">
      <c r="A96" s="301">
        <f>未改造舰娘!$A92</f>
        <v>10009111</v>
      </c>
      <c r="B96" s="354" t="s">
        <v>3972</v>
      </c>
      <c r="C96" s="323"/>
      <c r="D96" s="323">
        <f t="shared" si="1"/>
        <v>110</v>
      </c>
      <c r="E96" s="303">
        <f>未改造舰娘!$C92</f>
        <v>1</v>
      </c>
      <c r="F96" s="304" t="str">
        <f>未改造舰娘!$D92</f>
        <v>驱逐</v>
      </c>
      <c r="G96" s="304" t="str">
        <f>未改造舰娘!$E92</f>
        <v>小型</v>
      </c>
      <c r="H96" s="304" t="str">
        <f>未改造舰娘!$F92</f>
        <v>护卫舰</v>
      </c>
      <c r="I96" s="460">
        <f>未改造舰娘!$AR92</f>
        <v>2</v>
      </c>
      <c r="J96" s="304" t="str">
        <f>未改造舰娘!$G92</f>
        <v>美国</v>
      </c>
      <c r="K96" s="312">
        <f>未改造舰娘!$H92+(BV96+CI96+CV96+DI96)*$C$2</f>
        <v>17</v>
      </c>
      <c r="L96" s="304">
        <f>未改造舰娘!$I92</f>
        <v>-1</v>
      </c>
      <c r="M96" s="304">
        <f>未改造舰娘!$J92</f>
        <v>1</v>
      </c>
      <c r="N96" s="518">
        <f>未改造舰娘!$K92</f>
        <v>2</v>
      </c>
      <c r="O96" s="304">
        <f>未改造舰娘!$L92+((CE96+CR96+DE96+DR96)*$C$2)</f>
        <v>20</v>
      </c>
      <c r="P96" s="304" t="str">
        <f>IF($C$2=1,(IF(ISERROR(FIND("超长",未改造舰娘!$M92&amp;CC96&amp;CP96&amp;DC96&amp;DP96,1)),IF(ISERROR(FIND("长",未改造舰娘!$M92&amp;CC96&amp;CP96&amp;DC96&amp;DP96,1)),IF(ISERROR(FIND("中",未改造舰娘!$M92&amp;CC96&amp;CP96&amp;DC96&amp;DP96,1)),IF(ISERROR(FIND("短",未改造舰娘!$M92&amp;CC96&amp;CP96&amp;DC96&amp;DP96,1)),IF(ISERROR(FIND("无",未改造舰娘!$M92&amp;CC96&amp;CP96&amp;DC96&amp;DP96,1)),0,"无"),"短"),"中"),"长"),"超长")),未改造舰娘!$M92)</f>
        <v>短</v>
      </c>
      <c r="Q96" s="303">
        <f>未改造舰娘!$N92</f>
        <v>37</v>
      </c>
      <c r="R96" s="304">
        <f>(未改造舰娘!$P92)+(未改造舰娘!$Q92)*$C$3+((BW96+CJ96+CW96+DJ96)*$C$2)</f>
        <v>28</v>
      </c>
      <c r="S96" s="304">
        <f>(未改造舰娘!$R92)+(未改造舰娘!$S92)*$C$3+((BY96+CL96+CY96+DL96)*$C$2)</f>
        <v>70</v>
      </c>
      <c r="T96" s="304">
        <f>(未改造舰娘!$T92)+(未改造舰娘!$U92)*$C$3+((BX96+CK96+CX96+DK96)*$C$2)</f>
        <v>22</v>
      </c>
      <c r="U96" s="304">
        <f>(未改造舰娘!$V92)+(未改造舰娘!$W92)*$C$3+((CG96+CT96+DG96+DT96)*$C$2)</f>
        <v>54</v>
      </c>
      <c r="V96" s="305">
        <f>INT((((未改造舰娘!$Y92)-(未改造舰娘!$X92))*(((IF(D96=0,C96,D96))-1)/99))+未改造舰娘!$X92)+((CB96+CO96+DB96+DO96)*$C$2)</f>
        <v>87</v>
      </c>
      <c r="W96" s="304">
        <f>INT((((未改造舰娘!$AA92)-(未改造舰娘!$Z92))*(((IF(D96=0,C96,D96))-1)/99))+未改造舰娘!$Z92)+((CD96+CQ96+DD96+DQ96)*$C$2)</f>
        <v>81</v>
      </c>
      <c r="X96" s="304">
        <f>INT((((未改造舰娘!$AC92)-(未改造舰娘!$AB92))*(((IF(D96=0,C96,D96))-1)/99))+未改造舰娘!$AB92)+((CA96+CN96+DA96+DN96)*$C$2)</f>
        <v>17</v>
      </c>
      <c r="Y96" s="303">
        <f>INT((((未改造舰娘!$AE92)-(未改造舰娘!$AD92))*(((IF(D96=0,C96,D96))-1)/99))+未改造舰娘!$AD92)+((BZ96+CM96+CZ96+DM96)*$C$2)</f>
        <v>58</v>
      </c>
      <c r="Z96" s="474" t="str">
        <f>IF(未改造舰娘!$AF92=0,"",未改造舰娘!$AF92)</f>
        <v/>
      </c>
      <c r="AA96" s="304" t="str">
        <f>IF(未改造舰娘!$AG92="","",未改造舰娘!$AG92)</f>
        <v/>
      </c>
      <c r="AB96" s="304" t="str">
        <f>IF(未改造舰娘!$AH92="","",未改造舰娘!$AH92)</f>
        <v/>
      </c>
      <c r="AC96" s="304" t="str">
        <f>IF(未改造舰娘!$AI92="","",未改造舰娘!$AI92)</f>
        <v/>
      </c>
      <c r="AD96" s="304">
        <f>IF(未改造舰娘!$AJ92="","",未改造舰娘!$AJ92)</f>
        <v>0</v>
      </c>
      <c r="AE96" s="305">
        <f>IF(未改造舰娘!$AK92="","",未改造舰娘!$AK92)</f>
        <v>0</v>
      </c>
      <c r="AF96" s="304" t="str">
        <f>IF(未改造舰娘!$AL92="","",未改造舰娘!$AL92)</f>
        <v/>
      </c>
      <c r="AG96" s="304" t="str">
        <f>IF(未改造舰娘!$AM92="","",未改造舰娘!$AM92)</f>
        <v/>
      </c>
      <c r="AH96" s="304" t="str">
        <f>IF(未改造舰娘!$AN92="","",未改造舰娘!$AN92)</f>
        <v/>
      </c>
      <c r="AI96" s="304" t="str">
        <f>IF(未改造舰娘!$AO92="","",未改造舰娘!$AO92)</f>
        <v/>
      </c>
      <c r="AJ96" s="304" t="str">
        <f>IF(未改造舰娘!$AP92="","",未改造舰娘!$AP92)</f>
        <v/>
      </c>
      <c r="AK96" s="303" t="str">
        <f>IF(未改造舰娘!$AQ92="","",未改造舰娘!$AQ92)</f>
        <v/>
      </c>
      <c r="AL96" s="306" t="str">
        <f>IF(未改造舰娘!$AS92="","",未改造舰娘!$AS92)</f>
        <v>U国单装5英寸炮</v>
      </c>
      <c r="AM96" s="306" t="str">
        <f>IF(未改造舰娘!$AT92="","",未改造舰娘!$AT92)</f>
        <v/>
      </c>
      <c r="AN96" s="306" t="str">
        <f>IF(未改造舰娘!$AU92="","",未改造舰娘!$AU92)</f>
        <v/>
      </c>
      <c r="AO96" s="306" t="str">
        <f>IF(未改造舰娘!$AV92="","",未改造舰娘!$AV92)</f>
        <v/>
      </c>
      <c r="AP96" s="307" t="str">
        <f>IF(未改造舰娘!$AW92="","",未改造舰娘!$AW92)</f>
        <v/>
      </c>
      <c r="AQ96" s="308" t="str">
        <f>IF(未改造舰娘!$AX92="","",未改造舰娘!$AX92)</f>
        <v/>
      </c>
      <c r="AR96" s="304">
        <f>IF(未改造舰娘!$AY92="","",未改造舰娘!$AY92)</f>
        <v>15</v>
      </c>
      <c r="AS96" s="304">
        <f>IF(未改造舰娘!$AZ92="","",未改造舰娘!$AZ92)</f>
        <v>25</v>
      </c>
      <c r="AT96" s="304">
        <f>IF(未改造舰娘!$BA92="","",未改造舰娘!$BA92)</f>
        <v>0.48</v>
      </c>
      <c r="AU96" s="304">
        <f>IF(未改造舰娘!$BB92="","",未改造舰娘!$BB92)</f>
        <v>0.9</v>
      </c>
      <c r="AV96" s="305">
        <f>IF((未改造舰娘!$BG92+未改造舰娘!$BK92*$C$4)=0,"",(未改造舰娘!$BG92+未改造舰娘!$BK92*$C$4))</f>
        <v>2</v>
      </c>
      <c r="AW96" s="304">
        <f>IF((未改造舰娘!$BH92+未改造舰娘!$BL92*$C$4)=0,"",(未改造舰娘!$BH92+未改造舰娘!$BL92*$C$4))</f>
        <v>5</v>
      </c>
      <c r="AX96" s="304">
        <f>IF((未改造舰娘!$BI92+未改造舰娘!$BM92*$C$4)=0,"",(未改造舰娘!$BI92+未改造舰娘!$BM92*$C$4))</f>
        <v>5</v>
      </c>
      <c r="AY96" s="303" t="str">
        <f>IF((未改造舰娘!$BJ92+未改造舰娘!$BN92*$C$4)=0,"",(未改造舰娘!$BJ92+未改造舰娘!$BN92*$C$4))</f>
        <v/>
      </c>
      <c r="AZ96" s="500">
        <f>IF(未改造舰娘!BC92="","",未改造舰娘!BC92)</f>
        <v>0</v>
      </c>
      <c r="BA96" s="500">
        <f>IF(未改造舰娘!BD92="","",未改造舰娘!BD92)</f>
        <v>20</v>
      </c>
      <c r="BB96" s="500">
        <f>IF(未改造舰娘!BE92="","",未改造舰娘!BE92)</f>
        <v>7</v>
      </c>
      <c r="BC96" s="498">
        <f>IF(未改造舰娘!BF92="","",未改造舰娘!BF92)</f>
        <v>5</v>
      </c>
      <c r="BD96" s="125" t="s">
        <v>1382</v>
      </c>
      <c r="BE96" s="506"/>
      <c r="BF96" s="306" t="str">
        <f>IF(未改造舰娘!$BQ92="","",未改造舰娘!$BQ92)</f>
        <v>1-2-ABCD,1-3-ABDEF,1-4-ABCDEF,2-1-ACEF,2-2-ABEFGH,2-3-ABCDEGHJ,2-4-ABCDEGHIJL,2-5-N,6-1-ABCDEFGHIK,6-2-ABCDEFGHIJKLM,6-3-ABCDEFHJ,6-4-ABCDEFGHIKL,7-1-ABCDFGHIJKLMN,7-2-ABDEFGHJKLM,7-3-ABCDEFGHIKLN,7-4-ABCDEFIJKLM,7-5-ABCDEFGHIJKLMOQ,8-1-ABCDEFGHIJKL</v>
      </c>
      <c r="BG96" s="306" t="str">
        <f>IF(未改造舰娘!$BR92="","",未改造舰娘!$BR92)</f>
        <v>极地奏鸣曲 Ex-2-ABCDEFGHIJKLMN,Ex-3-1-ABCDEFGHIK,Ex-3-2-ABCDEFGIJM,Ex-3-3-ABCDEFHJ,Ex-3-4-ABCDEFGHIKL,Ex-4-1-ABCDFGHIJKLMN,Ex-4-2-ABDEFHKLMABCDEFGHIJKL,Ex-4-3-ABCDEFGHIKLN,Ex-4-4-ABCDEFIJKLM,Ex-4-5-ABCDEFGHIJKLMQ,Ex-2-1-ABDEFG,Ex-2-2-ABCDEGHJK,Ex-2-3-ABCDEGHIJL；轰隆轰隆大作战 Ex-1-ABCEFGHI,Ex-3-ADFGHJL,Ex-5-BDFGHIKMOPQ,Ex-8-ABCDEFGHIM；扑火之蛾 Ex-1-ABCDEFGHJ,Ex-3-ABCDEFGHIJKLM,Ex-5-ABCDEFGHIJKLMN,Ex-6-ABCDEFGHIJ,Ex-8-ABCDEFGHIJKM,Ex-10-ABCDEFGHIJKLMN；未命名 Ex-1-ABCDEFHJKLM,Ex-2-ABCDEFGHIJNOβ,Ex-3-BCDEFGHJKLMNOPRSβ,Ex-4-ABCDEIJKLMNOPQRTβ,Ex-8-ABCDEFGHIJNOβ；决战九段坂 Ex-1-NO,Ex-2-Q,Ex-8-Q；中间岛战役 Ex-2-ABDEG,Ex-4-ABCDFGHK,Ex-6-ABDE；两周年活动 地狱群岛攻略作战-ABCDFKM；急速东方快车 Ex-1-ABCEFGHK,Ex-2-ABCDEFGHJKLMNO,Ex-3-ABCDEFGIJLMNOPR,Ex-4-ABCEFHIJKLMNOPQR,Ex-5-ABCDEFGHJKLMNO,Ex-6-ABCDEFGIJLMNOPR,Ex-7-ABCEFHIJKLMNOQR；所罗门之晓 Ex-1-ABCDEFGHJKL,Ex-3-ABCDEFGHIJKMNOPQ；地狱群岛攻略作战 Ex-1-ABCDEF,Ex-2-ABCDEFI,Ex-3-ABDEFGHI,Ex-4-ABCDEFGHKM,Ex-5-ABDE,Ex-6-ABCDEFI；熔炉大混战 Ex-1-ABCDEFGHIJ,Ex-7-ABCDEFGHIJKLMN,Ex-12-ABCDEFGHIJKL</v>
      </c>
      <c r="BH96" s="306"/>
      <c r="BU96" s="304">
        <f>IFERROR(VLOOKUP(AL96,装备!$B:$C,2,0),0)</f>
        <v>2</v>
      </c>
      <c r="BV96" s="304">
        <f>IFERROR(VLOOKUP($AL96,装备!$B:$Q,5,0),0)</f>
        <v>0</v>
      </c>
      <c r="BW96" s="304">
        <f>IFERROR(VLOOKUP($AL96,装备!$B:$Q,6,0),0)</f>
        <v>1</v>
      </c>
      <c r="BX96" s="304">
        <f>IFERROR(VLOOKUP($AL96,装备!$B:$Q,7,0),0)</f>
        <v>0</v>
      </c>
      <c r="BY96" s="304">
        <f>IFERROR(VLOOKUP($AL96,装备!$B:$Q,8,0),0)</f>
        <v>0</v>
      </c>
      <c r="BZ96" s="304">
        <f>IFERROR(VLOOKUP($AL96,装备!$B:$Q,9,0),0)</f>
        <v>0</v>
      </c>
      <c r="CA96" s="304">
        <f>IFERROR(VLOOKUP($AL96,装备!$B:$Q,10,0),0)</f>
        <v>0</v>
      </c>
      <c r="CB96" s="304">
        <f>IFERROR(VLOOKUP($AL96,装备!$B:$Q,11,0),0)</f>
        <v>0</v>
      </c>
      <c r="CC96" s="304" t="str">
        <f>IFERROR(VLOOKUP($AL96,装备!$B:$Q,12,0),0)</f>
        <v>短</v>
      </c>
      <c r="CD96" s="304">
        <f>IFERROR(VLOOKUP($AL96,装备!$B:$Q,13,0),0)</f>
        <v>0</v>
      </c>
      <c r="CE96" s="304">
        <f>IFERROR(VLOOKUP($AL96,装备!$B:$Q,14,0),0)</f>
        <v>0</v>
      </c>
      <c r="CF96" s="304">
        <f>IFERROR(VLOOKUP($AL96,装备!$B:$Q,16,0),0)</f>
        <v>3</v>
      </c>
      <c r="CG96" s="304">
        <f>IFERROR(VLOOKUP($AL96,装备!$B:$Q,5,0),0)</f>
        <v>0</v>
      </c>
      <c r="CH96" s="304">
        <f>IFERROR(VLOOKUP(AM96,装备!$B:$C,2,0),0)</f>
        <v>0</v>
      </c>
      <c r="CI96" s="304">
        <f>IFERROR(VLOOKUP($AM96,装备!$B:$Q,5,0),0)</f>
        <v>0</v>
      </c>
      <c r="CJ96" s="304">
        <f>IFERROR(VLOOKUP($AM96,装备!$B:$Q,6,0),0)</f>
        <v>0</v>
      </c>
      <c r="CK96" s="304">
        <f>IFERROR(VLOOKUP($AM96,装备!$B:$Q,7,0),0)</f>
        <v>0</v>
      </c>
      <c r="CL96" s="304">
        <f>IFERROR(VLOOKUP($AM96,装备!$B:$Q,8,0),0)</f>
        <v>0</v>
      </c>
      <c r="CM96" s="304">
        <f>IFERROR(VLOOKUP($AM96,装备!$B:$Q,9,0),0)</f>
        <v>0</v>
      </c>
      <c r="CN96" s="304">
        <f>IFERROR(VLOOKUP($AM96,装备!$B:$Q,10,0),0)</f>
        <v>0</v>
      </c>
      <c r="CO96" s="304">
        <f>IFERROR(VLOOKUP($AM96,装备!$B:$Q,11,0),0)</f>
        <v>0</v>
      </c>
      <c r="CP96" s="304">
        <f>IFERROR(VLOOKUP($AM96,装备!$B:$Q,12,0),0)</f>
        <v>0</v>
      </c>
      <c r="CQ96" s="304">
        <f>IFERROR(VLOOKUP($AM96,装备!$B:$Q,13,0),0)</f>
        <v>0</v>
      </c>
      <c r="CR96" s="304">
        <f>IFERROR(VLOOKUP($AM96,装备!$B:$Q,14,0),0)</f>
        <v>0</v>
      </c>
      <c r="CS96" s="304">
        <f>IFERROR(VLOOKUP($AM96,装备!$B:$Q,16,0),0)</f>
        <v>0</v>
      </c>
      <c r="CT96" s="304">
        <f>IFERROR(VLOOKUP($AM96,装备!$B:$Q,5,0),0)</f>
        <v>0</v>
      </c>
      <c r="CU96" s="304">
        <f>IFERROR(VLOOKUP(AN96,装备!$B:$C,2,0),0)</f>
        <v>0</v>
      </c>
      <c r="CV96" s="304">
        <f>IFERROR(VLOOKUP($AN96,装备!$B:$Q,5,0),0)</f>
        <v>0</v>
      </c>
      <c r="CW96" s="304">
        <f>IFERROR(VLOOKUP($AN96,装备!$B:$Q,6,0),0)</f>
        <v>0</v>
      </c>
      <c r="CX96" s="304">
        <f>IFERROR(VLOOKUP($AN96,装备!$B:$Q,7,0),0)</f>
        <v>0</v>
      </c>
      <c r="CY96" s="304">
        <f>IFERROR(VLOOKUP($AN96,装备!$B:$Q,8,0),0)</f>
        <v>0</v>
      </c>
      <c r="CZ96" s="304">
        <f>IFERROR(VLOOKUP($AN96,装备!$B:$Q,9,0),0)</f>
        <v>0</v>
      </c>
      <c r="DA96" s="304">
        <f>IFERROR(VLOOKUP($AN96,装备!$B:$Q,10,0),0)</f>
        <v>0</v>
      </c>
      <c r="DB96" s="304">
        <f>IFERROR(VLOOKUP($AN96,装备!$B:$Q,11,0),0)</f>
        <v>0</v>
      </c>
      <c r="DC96" s="304">
        <f>IFERROR(VLOOKUP($AN96,装备!$B:$Q,12,0),0)</f>
        <v>0</v>
      </c>
      <c r="DD96" s="304">
        <f>IFERROR(VLOOKUP($AN96,装备!$B:$Q,13,0),0)</f>
        <v>0</v>
      </c>
      <c r="DE96" s="304">
        <f>IFERROR(VLOOKUP($AN96,装备!$B:$Q,14,0),0)</f>
        <v>0</v>
      </c>
      <c r="DF96" s="304">
        <f>IFERROR(VLOOKUP($AN96,装备!$B:$Q,16,0),0)</f>
        <v>0</v>
      </c>
      <c r="DG96" s="304">
        <f>IFERROR(VLOOKUP($AN96,装备!$B:$Q,5,0),0)</f>
        <v>0</v>
      </c>
      <c r="DH96" s="304">
        <f>IFERROR(VLOOKUP(AO96,装备!$B:$C,2,0),0)</f>
        <v>0</v>
      </c>
      <c r="DI96" s="304">
        <f>IFERROR(VLOOKUP($AO96,装备!$B:$Q,5,0),0)</f>
        <v>0</v>
      </c>
      <c r="DJ96" s="304">
        <f>IFERROR(VLOOKUP($AO96,装备!$B:$Q,6,0),0)</f>
        <v>0</v>
      </c>
      <c r="DK96" s="304">
        <f>IFERROR(VLOOKUP($AO96,装备!$B:$Q,7,0),0)</f>
        <v>0</v>
      </c>
      <c r="DL96" s="304">
        <f>IFERROR(VLOOKUP($AO96,装备!$B:$Q,8,0),0)</f>
        <v>0</v>
      </c>
      <c r="DM96" s="304">
        <f>IFERROR(VLOOKUP($AO96,装备!$B:$Q,9,0),0)</f>
        <v>0</v>
      </c>
      <c r="DN96" s="304">
        <f>IFERROR(VLOOKUP($AO96,装备!$B:$Q,10,0),0)</f>
        <v>0</v>
      </c>
      <c r="DO96" s="304">
        <f>IFERROR(VLOOKUP($AO96,装备!$B:$Q,11,0),0)</f>
        <v>0</v>
      </c>
      <c r="DP96" s="304">
        <f>IFERROR(VLOOKUP($AO96,装备!$B:$Q,12,0),0)</f>
        <v>0</v>
      </c>
      <c r="DQ96" s="304">
        <f>IFERROR(VLOOKUP($AO96,装备!$B:$Q,13,0),0)</f>
        <v>0</v>
      </c>
      <c r="DR96" s="304">
        <f>IFERROR(VLOOKUP($AO96,装备!$B:$Q,14,0),0)</f>
        <v>0</v>
      </c>
      <c r="DS96" s="304">
        <f>IFERROR(VLOOKUP($AO96,装备!$B:$Q,16,0),0)</f>
        <v>0</v>
      </c>
      <c r="DT96" s="304">
        <f>IFERROR(VLOOKUP($AO96,装备!$B:$Q,5,0),0)</f>
        <v>0</v>
      </c>
    </row>
    <row r="97" spans="1:124" hidden="1">
      <c r="A97" s="301">
        <f>未改造舰娘!$A93</f>
        <v>10009211</v>
      </c>
      <c r="B97" s="354" t="s">
        <v>3973</v>
      </c>
      <c r="C97" s="323"/>
      <c r="D97" s="323">
        <f t="shared" si="1"/>
        <v>110</v>
      </c>
      <c r="E97" s="303">
        <f>未改造舰娘!$C93</f>
        <v>1</v>
      </c>
      <c r="F97" s="304" t="str">
        <f>未改造舰娘!$D93</f>
        <v>驱逐</v>
      </c>
      <c r="G97" s="304" t="str">
        <f>未改造舰娘!$E93</f>
        <v>小型</v>
      </c>
      <c r="H97" s="304" t="str">
        <f>未改造舰娘!$F93</f>
        <v>护卫舰</v>
      </c>
      <c r="I97" s="460">
        <f>未改造舰娘!$AR93</f>
        <v>2</v>
      </c>
      <c r="J97" s="304" t="str">
        <f>未改造舰娘!$G93</f>
        <v>美国</v>
      </c>
      <c r="K97" s="312">
        <f>未改造舰娘!$H93+(BV97+CI97+CV97+DI97)*$C$2</f>
        <v>17</v>
      </c>
      <c r="L97" s="304">
        <f>未改造舰娘!$I93</f>
        <v>-1</v>
      </c>
      <c r="M97" s="304">
        <f>未改造舰娘!$J93</f>
        <v>1</v>
      </c>
      <c r="N97" s="518">
        <f>未改造舰娘!$K93</f>
        <v>2</v>
      </c>
      <c r="O97" s="304">
        <f>未改造舰娘!$L93+((CE97+CR97+DE97+DR97)*$C$2)</f>
        <v>20</v>
      </c>
      <c r="P97" s="304" t="str">
        <f>IF($C$2=1,(IF(ISERROR(FIND("超长",未改造舰娘!$M93&amp;CC97&amp;CP97&amp;DC97&amp;DP97,1)),IF(ISERROR(FIND("长",未改造舰娘!$M93&amp;CC97&amp;CP97&amp;DC97&amp;DP97,1)),IF(ISERROR(FIND("中",未改造舰娘!$M93&amp;CC97&amp;CP97&amp;DC97&amp;DP97,1)),IF(ISERROR(FIND("短",未改造舰娘!$M93&amp;CC97&amp;CP97&amp;DC97&amp;DP97,1)),IF(ISERROR(FIND("无",未改造舰娘!$M93&amp;CC97&amp;CP97&amp;DC97&amp;DP97,1)),0,"无"),"短"),"中"),"长"),"超长")),未改造舰娘!$M93)</f>
        <v>短</v>
      </c>
      <c r="Q97" s="303">
        <f>未改造舰娘!$N93</f>
        <v>37</v>
      </c>
      <c r="R97" s="304">
        <f>(未改造舰娘!$P93)+(未改造舰娘!$Q93)*$C$3+((BW97+CJ97+CW97+DJ97)*$C$2)</f>
        <v>28</v>
      </c>
      <c r="S97" s="304">
        <f>(未改造舰娘!$R93)+(未改造舰娘!$S93)*$C$3+((BY97+CL97+CY97+DL97)*$C$2)</f>
        <v>70</v>
      </c>
      <c r="T97" s="304">
        <f>(未改造舰娘!$T93)+(未改造舰娘!$U93)*$C$3+((BX97+CK97+CX97+DK97)*$C$2)</f>
        <v>22</v>
      </c>
      <c r="U97" s="304">
        <f>(未改造舰娘!$V93)+(未改造舰娘!$W93)*$C$3+((CG97+CT97+DG97+DT97)*$C$2)</f>
        <v>54</v>
      </c>
      <c r="V97" s="305">
        <f>INT((((未改造舰娘!$Y93)-(未改造舰娘!$X93))*(((IF(D97=0,C97,D97))-1)/99))+未改造舰娘!$X93)+((CB97+CO97+DB97+DO97)*$C$2)</f>
        <v>87</v>
      </c>
      <c r="W97" s="304">
        <f>INT((((未改造舰娘!$AA93)-(未改造舰娘!$Z93))*(((IF(D97=0,C97,D97))-1)/99))+未改造舰娘!$Z93)+((CD97+CQ97+DD97+DQ97)*$C$2)</f>
        <v>81</v>
      </c>
      <c r="X97" s="304">
        <f>INT((((未改造舰娘!$AC93)-(未改造舰娘!$AB93))*(((IF(D97=0,C97,D97))-1)/99))+未改造舰娘!$AB93)+((CA97+CN97+DA97+DN97)*$C$2)</f>
        <v>17</v>
      </c>
      <c r="Y97" s="303">
        <f>INT((((未改造舰娘!$AE93)-(未改造舰娘!$AD93))*(((IF(D97=0,C97,D97))-1)/99))+未改造舰娘!$AD93)+((BZ97+CM97+CZ97+DM97)*$C$2)</f>
        <v>58</v>
      </c>
      <c r="Z97" s="474" t="str">
        <f>IF(未改造舰娘!$AF93=0,"",未改造舰娘!$AF93)</f>
        <v/>
      </c>
      <c r="AA97" s="304" t="str">
        <f>IF(未改造舰娘!$AG93="","",未改造舰娘!$AG93)</f>
        <v/>
      </c>
      <c r="AB97" s="304" t="str">
        <f>IF(未改造舰娘!$AH93="","",未改造舰娘!$AH93)</f>
        <v/>
      </c>
      <c r="AC97" s="304" t="str">
        <f>IF(未改造舰娘!$AI93="","",未改造舰娘!$AI93)</f>
        <v/>
      </c>
      <c r="AD97" s="304">
        <f>IF(未改造舰娘!$AJ93="","",未改造舰娘!$AJ93)</f>
        <v>0</v>
      </c>
      <c r="AE97" s="305">
        <f>IF(未改造舰娘!$AK93="","",未改造舰娘!$AK93)</f>
        <v>30</v>
      </c>
      <c r="AF97" s="304">
        <f>IF(未改造舰娘!$AL93="","",未改造舰娘!$AL93)</f>
        <v>200</v>
      </c>
      <c r="AG97" s="304">
        <f>IF(未改造舰娘!$AM93="","",未改造舰娘!$AM93)</f>
        <v>250</v>
      </c>
      <c r="AH97" s="304">
        <f>IF(未改造舰娘!$AN93="","",未改造舰娘!$AN93)</f>
        <v>200</v>
      </c>
      <c r="AI97" s="304" t="str">
        <f>IF(未改造舰娘!$AO93="","",未改造舰娘!$AO93)</f>
        <v/>
      </c>
      <c r="AJ97" s="304" t="str">
        <f>IF(未改造舰娘!$AP93="","",未改造舰娘!$AP93)</f>
        <v>驱逐核心</v>
      </c>
      <c r="AK97" s="303">
        <f>IF(未改造舰娘!$AQ93="","",未改造舰娘!$AQ93)</f>
        <v>4</v>
      </c>
      <c r="AL97" s="306" t="str">
        <f>IF(未改造舰娘!$AS93="","",未改造舰娘!$AS93)</f>
        <v>U国单装5英寸炮</v>
      </c>
      <c r="AM97" s="306" t="str">
        <f>IF(未改造舰娘!$AT93="","",未改造舰娘!$AT93)</f>
        <v/>
      </c>
      <c r="AN97" s="306" t="str">
        <f>IF(未改造舰娘!$AU93="","",未改造舰娘!$AU93)</f>
        <v/>
      </c>
      <c r="AO97" s="306" t="str">
        <f>IF(未改造舰娘!$AV93="","",未改造舰娘!$AV93)</f>
        <v/>
      </c>
      <c r="AP97" s="307" t="str">
        <f>IF(未改造舰娘!$AW93="","",未改造舰娘!$AW93)</f>
        <v/>
      </c>
      <c r="AQ97" s="308" t="str">
        <f>IF(未改造舰娘!$AX93="","",未改造舰娘!$AX93)</f>
        <v/>
      </c>
      <c r="AR97" s="304">
        <f>IF(未改造舰娘!$AY93="","",未改造舰娘!$AY93)</f>
        <v>15</v>
      </c>
      <c r="AS97" s="304">
        <f>IF(未改造舰娘!$AZ93="","",未改造舰娘!$AZ93)</f>
        <v>25</v>
      </c>
      <c r="AT97" s="304">
        <f>IF(未改造舰娘!$BA93="","",未改造舰娘!$BA93)</f>
        <v>0.48</v>
      </c>
      <c r="AU97" s="304">
        <f>IF(未改造舰娘!$BB93="","",未改造舰娘!$BB93)</f>
        <v>0.9</v>
      </c>
      <c r="AV97" s="305">
        <f>IF((未改造舰娘!$BG93+未改造舰娘!$BK93*$C$4)=0,"",(未改造舰娘!$BG93+未改造舰娘!$BK93*$C$4))</f>
        <v>2</v>
      </c>
      <c r="AW97" s="304">
        <f>IF((未改造舰娘!$BH93+未改造舰娘!$BL93*$C$4)=0,"",(未改造舰娘!$BH93+未改造舰娘!$BL93*$C$4))</f>
        <v>5</v>
      </c>
      <c r="AX97" s="304">
        <f>IF((未改造舰娘!$BI93+未改造舰娘!$BM93*$C$4)=0,"",(未改造舰娘!$BI93+未改造舰娘!$BM93*$C$4))</f>
        <v>5</v>
      </c>
      <c r="AY97" s="303" t="str">
        <f>IF((未改造舰娘!$BJ93+未改造舰娘!$BN93*$C$4)=0,"",(未改造舰娘!$BJ93+未改造舰娘!$BN93*$C$4))</f>
        <v/>
      </c>
      <c r="AZ97" s="500">
        <f>IF(未改造舰娘!BC93="","",未改造舰娘!BC93)</f>
        <v>0</v>
      </c>
      <c r="BA97" s="500">
        <f>IF(未改造舰娘!BD93="","",未改造舰娘!BD93)</f>
        <v>20</v>
      </c>
      <c r="BB97" s="500">
        <f>IF(未改造舰娘!BE93="","",未改造舰娘!BE93)</f>
        <v>7</v>
      </c>
      <c r="BC97" s="498">
        <f>IF(未改造舰娘!BF93="","",未改造舰娘!BF93)</f>
        <v>5</v>
      </c>
      <c r="BD97" s="125" t="s">
        <v>1383</v>
      </c>
      <c r="BE97" s="506"/>
      <c r="BF97" s="306" t="str">
        <f>IF(未改造舰娘!$BQ93="","",未改造舰娘!$BQ93)</f>
        <v>1-2-ABCD,1-3-ABDEF,1-4-ABCDEF,2-1-ACEF,2-2-ABEFGH,2-3-ABCDEGHJ,2-4-ABCDEGHIJL,6-1-ABCDEFGHIK,6-2-ABCDEFGHIJKLM,6-3-ABCDEFHJ,6-4-ABCDEFGHIKL,7-1-ABCDFGHIJKLMN,8-1-ABCDEFGHIJKL</v>
      </c>
      <c r="BG97" s="306" t="str">
        <f>IF(未改造舰娘!$BR93="","",未改造舰娘!$BR93)</f>
        <v>极地奏鸣曲 Ex-3-ABCDEFGHIJKLMOPQ,Ex-3-1-ABCDEFGHIK,Ex-3-2-ABCDEFGHIJM,Ex-3-3-ABCDEHJ,Ex-3-4-ABCDEFGHIKL,Ex-4-1-ABCDFGHIJKLMN,Ex-2-1-ABDEGH,Ex-2-2-ABCDEGHJK,Ex-2-3-ABCDEGHIJL,Ex-4-2-ABCDEFGHIJL；轰隆轰隆大作战 Ex-4-ABCDEFGHILM,Ex-9-BDFGHIKMOPQ；扑火之蛾 Ex-4-ABCDEFGHIJKLMN,Ex-9-ABCDEFGHIJKLMN；未命名 Ex-1-ABCDEFHJKLM,Ex-3-BCDEFGHIJKLMNOPRSβ,Ex-4-ABCDEIJKLMNOPQRTβ；决战九段坂 Ex-1-NO；中间岛战役 Ex-1-ABCDE,Ex-3-ABCDEFGJ,Ex-5-A,Ex-8-ABCDEJL；两周年活动 地狱群岛攻略作战-ABCDFKM；急速东方快车 Ex-1-ABCEFGHK,Ex-2-ABCDEFGHJKLMNO,Ex-3-ABCDEFGIJLMNOPR,Ex-4-ABCEFHIJKLMNOPQR,Ex-5-ABCDEFGHJKLMNO,Ex-6-ABCDEFGIJLMNOPR,Ex-7-ABCEFHIJKLMNOPQR；所罗门之晓 Ex-1-ABCDEFGHJKL,Ex-3-ABCDEFGHIJKMNOPQ；地狱群岛攻略作战 Ex-1-ABCDEF,Ex-2-ABCDEFI,Ex-3-ABDEFGHI,Ex-4-ABCDEFHKMN,Ex-5-ABCDEF,Ex-6-ABCDEI；熔炉大混战 Ex-1-ABCDEFGHIJ,Ex-7-ABCDEFGHIJKLMN,Ex-12-ABCDEFGHIJKL</v>
      </c>
      <c r="BH97" s="306"/>
      <c r="BU97" s="304">
        <f>IFERROR(VLOOKUP(AL97,装备!$B:$C,2,0),0)</f>
        <v>2</v>
      </c>
      <c r="BV97" s="304">
        <f>IFERROR(VLOOKUP($AL97,装备!$B:$Q,5,0),0)</f>
        <v>0</v>
      </c>
      <c r="BW97" s="304">
        <f>IFERROR(VLOOKUP($AL97,装备!$B:$Q,6,0),0)</f>
        <v>1</v>
      </c>
      <c r="BX97" s="304">
        <f>IFERROR(VLOOKUP($AL97,装备!$B:$Q,7,0),0)</f>
        <v>0</v>
      </c>
      <c r="BY97" s="304">
        <f>IFERROR(VLOOKUP($AL97,装备!$B:$Q,8,0),0)</f>
        <v>0</v>
      </c>
      <c r="BZ97" s="304">
        <f>IFERROR(VLOOKUP($AL97,装备!$B:$Q,9,0),0)</f>
        <v>0</v>
      </c>
      <c r="CA97" s="304">
        <f>IFERROR(VLOOKUP($AL97,装备!$B:$Q,10,0),0)</f>
        <v>0</v>
      </c>
      <c r="CB97" s="304">
        <f>IFERROR(VLOOKUP($AL97,装备!$B:$Q,11,0),0)</f>
        <v>0</v>
      </c>
      <c r="CC97" s="304" t="str">
        <f>IFERROR(VLOOKUP($AL97,装备!$B:$Q,12,0),0)</f>
        <v>短</v>
      </c>
      <c r="CD97" s="304">
        <f>IFERROR(VLOOKUP($AL97,装备!$B:$Q,13,0),0)</f>
        <v>0</v>
      </c>
      <c r="CE97" s="304">
        <f>IFERROR(VLOOKUP($AL97,装备!$B:$Q,14,0),0)</f>
        <v>0</v>
      </c>
      <c r="CF97" s="304">
        <f>IFERROR(VLOOKUP($AL97,装备!$B:$Q,16,0),0)</f>
        <v>3</v>
      </c>
      <c r="CG97" s="304">
        <f>IFERROR(VLOOKUP($AL97,装备!$B:$Q,5,0),0)</f>
        <v>0</v>
      </c>
      <c r="CH97" s="304">
        <f>IFERROR(VLOOKUP(AM97,装备!$B:$C,2,0),0)</f>
        <v>0</v>
      </c>
      <c r="CI97" s="304">
        <f>IFERROR(VLOOKUP($AM97,装备!$B:$Q,5,0),0)</f>
        <v>0</v>
      </c>
      <c r="CJ97" s="304">
        <f>IFERROR(VLOOKUP($AM97,装备!$B:$Q,6,0),0)</f>
        <v>0</v>
      </c>
      <c r="CK97" s="304">
        <f>IFERROR(VLOOKUP($AM97,装备!$B:$Q,7,0),0)</f>
        <v>0</v>
      </c>
      <c r="CL97" s="304">
        <f>IFERROR(VLOOKUP($AM97,装备!$B:$Q,8,0),0)</f>
        <v>0</v>
      </c>
      <c r="CM97" s="304">
        <f>IFERROR(VLOOKUP($AM97,装备!$B:$Q,9,0),0)</f>
        <v>0</v>
      </c>
      <c r="CN97" s="304">
        <f>IFERROR(VLOOKUP($AM97,装备!$B:$Q,10,0),0)</f>
        <v>0</v>
      </c>
      <c r="CO97" s="304">
        <f>IFERROR(VLOOKUP($AM97,装备!$B:$Q,11,0),0)</f>
        <v>0</v>
      </c>
      <c r="CP97" s="304">
        <f>IFERROR(VLOOKUP($AM97,装备!$B:$Q,12,0),0)</f>
        <v>0</v>
      </c>
      <c r="CQ97" s="304">
        <f>IFERROR(VLOOKUP($AM97,装备!$B:$Q,13,0),0)</f>
        <v>0</v>
      </c>
      <c r="CR97" s="304">
        <f>IFERROR(VLOOKUP($AM97,装备!$B:$Q,14,0),0)</f>
        <v>0</v>
      </c>
      <c r="CS97" s="304">
        <f>IFERROR(VLOOKUP($AM97,装备!$B:$Q,16,0),0)</f>
        <v>0</v>
      </c>
      <c r="CT97" s="304">
        <f>IFERROR(VLOOKUP($AM97,装备!$B:$Q,5,0),0)</f>
        <v>0</v>
      </c>
      <c r="CU97" s="304">
        <f>IFERROR(VLOOKUP(AN97,装备!$B:$C,2,0),0)</f>
        <v>0</v>
      </c>
      <c r="CV97" s="304">
        <f>IFERROR(VLOOKUP($AN97,装备!$B:$Q,5,0),0)</f>
        <v>0</v>
      </c>
      <c r="CW97" s="304">
        <f>IFERROR(VLOOKUP($AN97,装备!$B:$Q,6,0),0)</f>
        <v>0</v>
      </c>
      <c r="CX97" s="304">
        <f>IFERROR(VLOOKUP($AN97,装备!$B:$Q,7,0),0)</f>
        <v>0</v>
      </c>
      <c r="CY97" s="304">
        <f>IFERROR(VLOOKUP($AN97,装备!$B:$Q,8,0),0)</f>
        <v>0</v>
      </c>
      <c r="CZ97" s="304">
        <f>IFERROR(VLOOKUP($AN97,装备!$B:$Q,9,0),0)</f>
        <v>0</v>
      </c>
      <c r="DA97" s="304">
        <f>IFERROR(VLOOKUP($AN97,装备!$B:$Q,10,0),0)</f>
        <v>0</v>
      </c>
      <c r="DB97" s="304">
        <f>IFERROR(VLOOKUP($AN97,装备!$B:$Q,11,0),0)</f>
        <v>0</v>
      </c>
      <c r="DC97" s="304">
        <f>IFERROR(VLOOKUP($AN97,装备!$B:$Q,12,0),0)</f>
        <v>0</v>
      </c>
      <c r="DD97" s="304">
        <f>IFERROR(VLOOKUP($AN97,装备!$B:$Q,13,0),0)</f>
        <v>0</v>
      </c>
      <c r="DE97" s="304">
        <f>IFERROR(VLOOKUP($AN97,装备!$B:$Q,14,0),0)</f>
        <v>0</v>
      </c>
      <c r="DF97" s="304">
        <f>IFERROR(VLOOKUP($AN97,装备!$B:$Q,16,0),0)</f>
        <v>0</v>
      </c>
      <c r="DG97" s="304">
        <f>IFERROR(VLOOKUP($AN97,装备!$B:$Q,5,0),0)</f>
        <v>0</v>
      </c>
      <c r="DH97" s="304">
        <f>IFERROR(VLOOKUP(AO97,装备!$B:$C,2,0),0)</f>
        <v>0</v>
      </c>
      <c r="DI97" s="304">
        <f>IFERROR(VLOOKUP($AO97,装备!$B:$Q,5,0),0)</f>
        <v>0</v>
      </c>
      <c r="DJ97" s="304">
        <f>IFERROR(VLOOKUP($AO97,装备!$B:$Q,6,0),0)</f>
        <v>0</v>
      </c>
      <c r="DK97" s="304">
        <f>IFERROR(VLOOKUP($AO97,装备!$B:$Q,7,0),0)</f>
        <v>0</v>
      </c>
      <c r="DL97" s="304">
        <f>IFERROR(VLOOKUP($AO97,装备!$B:$Q,8,0),0)</f>
        <v>0</v>
      </c>
      <c r="DM97" s="304">
        <f>IFERROR(VLOOKUP($AO97,装备!$B:$Q,9,0),0)</f>
        <v>0</v>
      </c>
      <c r="DN97" s="304">
        <f>IFERROR(VLOOKUP($AO97,装备!$B:$Q,10,0),0)</f>
        <v>0</v>
      </c>
      <c r="DO97" s="304">
        <f>IFERROR(VLOOKUP($AO97,装备!$B:$Q,11,0),0)</f>
        <v>0</v>
      </c>
      <c r="DP97" s="304">
        <f>IFERROR(VLOOKUP($AO97,装备!$B:$Q,12,0),0)</f>
        <v>0</v>
      </c>
      <c r="DQ97" s="304">
        <f>IFERROR(VLOOKUP($AO97,装备!$B:$Q,13,0),0)</f>
        <v>0</v>
      </c>
      <c r="DR97" s="304">
        <f>IFERROR(VLOOKUP($AO97,装备!$B:$Q,14,0),0)</f>
        <v>0</v>
      </c>
      <c r="DS97" s="304">
        <f>IFERROR(VLOOKUP($AO97,装备!$B:$Q,16,0),0)</f>
        <v>0</v>
      </c>
      <c r="DT97" s="304">
        <f>IFERROR(VLOOKUP($AO97,装备!$B:$Q,5,0),0)</f>
        <v>0</v>
      </c>
    </row>
    <row r="98" spans="1:124" hidden="1">
      <c r="A98" s="301">
        <f>未改造舰娘!$A94</f>
        <v>10009311</v>
      </c>
      <c r="B98" s="354" t="s">
        <v>234</v>
      </c>
      <c r="C98" s="323"/>
      <c r="D98" s="323">
        <f t="shared" si="1"/>
        <v>110</v>
      </c>
      <c r="E98" s="303">
        <f>未改造舰娘!$C94</f>
        <v>2</v>
      </c>
      <c r="F98" s="304" t="str">
        <f>未改造舰娘!$D94</f>
        <v>驱逐</v>
      </c>
      <c r="G98" s="304" t="str">
        <f>未改造舰娘!$E94</f>
        <v>小型</v>
      </c>
      <c r="H98" s="304" t="str">
        <f>未改造舰娘!$F94</f>
        <v>护卫舰</v>
      </c>
      <c r="I98" s="460">
        <f>未改造舰娘!$AR94</f>
        <v>2</v>
      </c>
      <c r="J98" s="304" t="str">
        <f>未改造舰娘!$G94</f>
        <v>美国</v>
      </c>
      <c r="K98" s="312">
        <f>未改造舰娘!$H94+(BV98+CI98+CV98+DI98)*$C$2</f>
        <v>20</v>
      </c>
      <c r="L98" s="304">
        <f>未改造舰娘!$I94</f>
        <v>0</v>
      </c>
      <c r="M98" s="304">
        <f>未改造舰娘!$J94</f>
        <v>1</v>
      </c>
      <c r="N98" s="518">
        <f>未改造舰娘!$K94</f>
        <v>2</v>
      </c>
      <c r="O98" s="304">
        <f>未改造舰娘!$L94+((CE98+CR98+DE98+DR98)*$C$2)</f>
        <v>20</v>
      </c>
      <c r="P98" s="304" t="str">
        <f>IF($C$2=1,(IF(ISERROR(FIND("超长",未改造舰娘!$M94&amp;CC98&amp;CP98&amp;DC98&amp;DP98,1)),IF(ISERROR(FIND("长",未改造舰娘!$M94&amp;CC98&amp;CP98&amp;DC98&amp;DP98,1)),IF(ISERROR(FIND("中",未改造舰娘!$M94&amp;CC98&amp;CP98&amp;DC98&amp;DP98,1)),IF(ISERROR(FIND("短",未改造舰娘!$M94&amp;CC98&amp;CP98&amp;DC98&amp;DP98,1)),IF(ISERROR(FIND("无",未改造舰娘!$M94&amp;CC98&amp;CP98&amp;DC98&amp;DP98,1)),0,"无"),"短"),"中"),"长"),"超长")),未改造舰娘!$M94)</f>
        <v>短</v>
      </c>
      <c r="Q98" s="303">
        <f>未改造舰娘!$N94</f>
        <v>35</v>
      </c>
      <c r="R98" s="304">
        <f>(未改造舰娘!$P94)+(未改造舰娘!$Q94)*$C$3+((BW98+CJ98+CW98+DJ98)*$C$2)</f>
        <v>30</v>
      </c>
      <c r="S98" s="304">
        <f>(未改造舰娘!$R94)+(未改造舰娘!$S94)*$C$3+((BY98+CL98+CY98+DL98)*$C$2)</f>
        <v>70</v>
      </c>
      <c r="T98" s="304">
        <f>(未改造舰娘!$T94)+(未改造舰娘!$U94)*$C$3+((BX98+CK98+CX98+DK98)*$C$2)</f>
        <v>23</v>
      </c>
      <c r="U98" s="304">
        <f>(未改造舰娘!$V94)+(未改造舰娘!$W94)*$C$3+((CG98+CT98+DG98+DT98)*$C$2)</f>
        <v>58</v>
      </c>
      <c r="V98" s="305">
        <f>INT((((未改造舰娘!$Y94)-(未改造舰娘!$X94))*(((IF(D98=0,C98,D98))-1)/99))+未改造舰娘!$X94)+((CB98+CO98+DB98+DO98)*$C$2)</f>
        <v>87</v>
      </c>
      <c r="W98" s="304">
        <f>INT((((未改造舰娘!$AA94)-(未改造舰娘!$Z94))*(((IF(D98=0,C98,D98))-1)/99))+未改造舰娘!$Z94)+((CD98+CQ98+DD98+DQ98)*$C$2)</f>
        <v>76</v>
      </c>
      <c r="X98" s="304">
        <f>INT((((未改造舰娘!$AC94)-(未改造舰娘!$AB94))*(((IF(D98=0,C98,D98))-1)/99))+未改造舰娘!$AB94)+((CA98+CN98+DA98+DN98)*$C$2)</f>
        <v>17</v>
      </c>
      <c r="Y98" s="303">
        <f>INT((((未改造舰娘!$AE94)-(未改造舰娘!$AD94))*(((IF(D98=0,C98,D98))-1)/99))+未改造舰娘!$AD94)+((BZ98+CM98+CZ98+DM98)*$C$2)</f>
        <v>63</v>
      </c>
      <c r="Z98" s="474" t="str">
        <f>IF(未改造舰娘!$AF94=0,"",未改造舰娘!$AF94)</f>
        <v/>
      </c>
      <c r="AA98" s="304" t="str">
        <f>IF(未改造舰娘!$AG94="","",未改造舰娘!$AG94)</f>
        <v/>
      </c>
      <c r="AB98" s="304" t="str">
        <f>IF(未改造舰娘!$AH94="","",未改造舰娘!$AH94)</f>
        <v/>
      </c>
      <c r="AC98" s="304" t="str">
        <f>IF(未改造舰娘!$AI94="","",未改造舰娘!$AI94)</f>
        <v/>
      </c>
      <c r="AD98" s="304">
        <f>IF(未改造舰娘!$AJ94="","",未改造舰娘!$AJ94)</f>
        <v>0</v>
      </c>
      <c r="AE98" s="305">
        <f>IF(未改造舰娘!$AK94="","",未改造舰娘!$AK94)</f>
        <v>30</v>
      </c>
      <c r="AF98" s="304">
        <f>IF(未改造舰娘!$AL94="","",未改造舰娘!$AL94)</f>
        <v>200</v>
      </c>
      <c r="AG98" s="304">
        <f>IF(未改造舰娘!$AM94="","",未改造舰娘!$AM94)</f>
        <v>250</v>
      </c>
      <c r="AH98" s="304">
        <f>IF(未改造舰娘!$AN94="","",未改造舰娘!$AN94)</f>
        <v>200</v>
      </c>
      <c r="AI98" s="304" t="str">
        <f>IF(未改造舰娘!$AO94="","",未改造舰娘!$AO94)</f>
        <v/>
      </c>
      <c r="AJ98" s="304" t="str">
        <f>IF(未改造舰娘!$AP94="","",未改造舰娘!$AP94)</f>
        <v>驱逐核心</v>
      </c>
      <c r="AK98" s="303">
        <f>IF(未改造舰娘!$AQ94="","",未改造舰娘!$AQ94)</f>
        <v>4</v>
      </c>
      <c r="AL98" s="306" t="str">
        <f>IF(未改造舰娘!$AS94="","",未改造舰娘!$AS94)</f>
        <v>U国双联5英寸平高两用炮</v>
      </c>
      <c r="AM98" s="306" t="str">
        <f>IF(未改造舰娘!$AT94="","",未改造舰娘!$AT94)</f>
        <v>五联533毫米鱼雷</v>
      </c>
      <c r="AN98" s="306" t="str">
        <f>IF(未改造舰娘!$AU94="","",未改造舰娘!$AU94)</f>
        <v/>
      </c>
      <c r="AO98" s="306" t="str">
        <f>IF(未改造舰娘!$AV94="","",未改造舰娘!$AV94)</f>
        <v/>
      </c>
      <c r="AP98" s="307" t="str">
        <f>IF(未改造舰娘!$AW94="","",未改造舰娘!$AW94)</f>
        <v/>
      </c>
      <c r="AQ98" s="308" t="str">
        <f>IF(未改造舰娘!$AX94="","",未改造舰娘!$AX94)</f>
        <v/>
      </c>
      <c r="AR98" s="304">
        <f>IF(未改造舰娘!$AY94="","",未改造舰娘!$AY94)</f>
        <v>15</v>
      </c>
      <c r="AS98" s="304">
        <f>IF(未改造舰娘!$AZ94="","",未改造舰娘!$AZ94)</f>
        <v>25</v>
      </c>
      <c r="AT98" s="304">
        <f>IF(未改造舰娘!$BA94="","",未改造舰娘!$BA94)</f>
        <v>0.48</v>
      </c>
      <c r="AU98" s="304">
        <f>IF(未改造舰娘!$BB94="","",未改造舰娘!$BB94)</f>
        <v>0.9</v>
      </c>
      <c r="AV98" s="305">
        <f>IF((未改造舰娘!$BG94+未改造舰娘!$BK94*$C$4)=0,"",(未改造舰娘!$BG94+未改造舰娘!$BK94*$C$4))</f>
        <v>4</v>
      </c>
      <c r="AW98" s="304">
        <f>IF((未改造舰娘!$BH94+未改造舰娘!$BL94*$C$4)=0,"",(未改造舰娘!$BH94+未改造舰娘!$BL94*$C$4))</f>
        <v>8</v>
      </c>
      <c r="AX98" s="304">
        <f>IF((未改造舰娘!$BI94+未改造舰娘!$BM94*$C$4)=0,"",(未改造舰娘!$BI94+未改造舰娘!$BM94*$C$4))</f>
        <v>8</v>
      </c>
      <c r="AY98" s="303" t="str">
        <f>IF((未改造舰娘!$BJ94+未改造舰娘!$BN94*$C$4)=0,"",(未改造舰娘!$BJ94+未改造舰娘!$BN94*$C$4))</f>
        <v/>
      </c>
      <c r="AZ98" s="500">
        <f>IF(未改造舰娘!BC94="","",未改造舰娘!BC94)</f>
        <v>0</v>
      </c>
      <c r="BA98" s="500">
        <f>IF(未改造舰娘!BD94="","",未改造舰娘!BD94)</f>
        <v>20</v>
      </c>
      <c r="BB98" s="500">
        <f>IF(未改造舰娘!BE94="","",未改造舰娘!BE94)</f>
        <v>8</v>
      </c>
      <c r="BC98" s="498">
        <f>IF(未改造舰娘!BF94="","",未改造舰娘!BF94)</f>
        <v>5</v>
      </c>
      <c r="BD98" s="125" t="s">
        <v>1392</v>
      </c>
      <c r="BE98" s="506"/>
      <c r="BF98" s="306" t="str">
        <f>IF(未改造舰娘!$BQ94="","",未改造舰娘!$BQ94)</f>
        <v>2-4-L,3-1-I,3-2-G,3-3-CDEFGHJK,3-4-BCDGHIJ,4-1-I,4-2-J,4-3-CEFGH,4-4-CDEHIKL,5-1-CDEFGH,5-2-DEFGHIJ,5-3-CEFGH,5-4-CDEGH,5-5-DEFGHI,6-1-DEFGHIK,6-2-DEFGHIJLM,6-3-DEFHJ,6-4-BCDEFGHIKL,7-1-CDFGHIJKLMN,7-2-ABDEFGHJKLM,8-1-ABCDEFGHIJKL,8-3-ABCDEFGHIJKL</v>
      </c>
      <c r="BG98" s="306" t="str">
        <f>IF(未改造舰娘!$BR94="","",未改造舰娘!$BR94)</f>
        <v>极地奏鸣曲 Ex-1-CDEFGHIJK,Ex-1-1-I,Ex-1-2-CDEHIKL,Ex-2-1-DEGHIJ,Ex-2-2-EFGH,Ex-2-3-DEFGHIL,Ex-3-1-DEFGHIKI,Ex-3-2-DEFGIJMCDEGJK,Ex-3-3-DEHJCHIJ,Ex-3-4-BCEFGHIKL,Ex-4-ABCDEFGHJKMNOP,Ex-4-1-CDGHIJKN,Ex-4-2-ABDEFGHKLMABCDEFGHIJKL；轰隆轰隆大作战 Ex-1-ABCEFGHI,Ex-8-ABCDEFGHILM；扑火之蛾 Ex-1-ABCDEFGHIJ,Ex-6-ABCDEFGHIJ；未命名 Ex-2-ABCDEFGHIJNOβ,Ex-4-ABCDEIJKLMNOPQRTβ,Ex-8-ABCDEFGHIJNOβ,Ex-10-ABCDEIJKLMNOPQRTβ；决战九段坂 Ex-2-Q,Ex-8-Q；中间岛战役 Ex-2-DEG,Ex-4-ABCDFGHK,Ex-6-ABDE,Ex-8-ABCDEJL,Ex-10-A；两周年活动 地狱群岛攻略作战-CFKM；急速东方快车 Ex-1-K,Ex-2-DEFGHJKLMNO,Ex-3-DEFGIJLMNOPR,Ex-4-BCEFHIJKLMNOPQR,Ex-5-ABCDEFGHJKLMNO,Ex-6-ABCDEFGIJLMNOPR,Ex-7-ABCEFHIJKLMNOQR；所罗门之晓 Ex-1-ABCDEFGHJKL,Ex-3-ABCDEFGHIJKMNOPQ,Ex-5-ABCDEFGHIJKLNPQR,Ex-6-ABCDEFGHJKL,Ex-8-ABCDEFGHIJKMNOPQ,Ex-10-ABCDEFGHIJKLNPQR；地狱群岛攻略作战 Ex-1-ACDEF,Ex-2-BCDEFI,Ex-3-ABDEFGHI,Ex-4-ABCDEFHIKMN,Ex-5-ACDEF,Ex-6-BCEFI,Ex-7-ABDEFGHI,Ex-8-ABCDEFGHIKMN；熔炉大混战 Ex-1-CDEFGHIJ,Ex-3-DEFGHIJKL,Ex-5-CDEFGHIJKL,Ex-7-DEFGHIJKLMN,Ex-8-CDEFGHIJ,Ex-10-DEFGHJKL,Ex-12-CDEFGHIJKL,Ex-14-DEFGHIJKLMN</v>
      </c>
      <c r="BH98" s="306"/>
      <c r="BU98" s="304">
        <f>IFERROR(VLOOKUP(AL98,装备!$B:$C,2,0),0)</f>
        <v>4</v>
      </c>
      <c r="BV98" s="304">
        <f>IFERROR(VLOOKUP($AL98,装备!$B:$Q,5,0),0)</f>
        <v>0</v>
      </c>
      <c r="BW98" s="304">
        <f>IFERROR(VLOOKUP($AL98,装备!$B:$Q,6,0),0)</f>
        <v>2</v>
      </c>
      <c r="BX98" s="304">
        <f>IFERROR(VLOOKUP($AL98,装备!$B:$Q,7,0),0)</f>
        <v>0</v>
      </c>
      <c r="BY98" s="304">
        <f>IFERROR(VLOOKUP($AL98,装备!$B:$Q,8,0),0)</f>
        <v>0</v>
      </c>
      <c r="BZ98" s="304">
        <f>IFERROR(VLOOKUP($AL98,装备!$B:$Q,9,0),0)</f>
        <v>0</v>
      </c>
      <c r="CA98" s="304">
        <f>IFERROR(VLOOKUP($AL98,装备!$B:$Q,10,0),0)</f>
        <v>0</v>
      </c>
      <c r="CB98" s="304">
        <f>IFERROR(VLOOKUP($AL98,装备!$B:$Q,11,0),0)</f>
        <v>0</v>
      </c>
      <c r="CC98" s="304" t="str">
        <f>IFERROR(VLOOKUP($AL98,装备!$B:$Q,12,0),0)</f>
        <v>短</v>
      </c>
      <c r="CD98" s="304">
        <f>IFERROR(VLOOKUP($AL98,装备!$B:$Q,13,0),0)</f>
        <v>0</v>
      </c>
      <c r="CE98" s="304">
        <f>IFERROR(VLOOKUP($AL98,装备!$B:$Q,14,0),0)</f>
        <v>0</v>
      </c>
      <c r="CF98" s="304">
        <f>IFERROR(VLOOKUP($AL98,装备!$B:$Q,16,0),0)</f>
        <v>5</v>
      </c>
      <c r="CG98" s="304">
        <f>IFERROR(VLOOKUP($AL98,装备!$B:$Q,5,0),0)</f>
        <v>0</v>
      </c>
      <c r="CH98" s="304">
        <f>IFERROR(VLOOKUP(AM98,装备!$B:$C,2,0),0)</f>
        <v>2</v>
      </c>
      <c r="CI98" s="304">
        <f>IFERROR(VLOOKUP($AM98,装备!$B:$Q,5,0),0)</f>
        <v>0</v>
      </c>
      <c r="CJ98" s="304">
        <f>IFERROR(VLOOKUP($AM98,装备!$B:$Q,6,0),0)</f>
        <v>0</v>
      </c>
      <c r="CK98" s="304">
        <f>IFERROR(VLOOKUP($AM98,装备!$B:$Q,7,0),0)</f>
        <v>0</v>
      </c>
      <c r="CL98" s="304">
        <f>IFERROR(VLOOKUP($AM98,装备!$B:$Q,8,0),0)</f>
        <v>6</v>
      </c>
      <c r="CM98" s="304">
        <f>IFERROR(VLOOKUP($AM98,装备!$B:$Q,9,0),0)</f>
        <v>0</v>
      </c>
      <c r="CN98" s="304">
        <f>IFERROR(VLOOKUP($AM98,装备!$B:$Q,10,0),0)</f>
        <v>0</v>
      </c>
      <c r="CO98" s="304">
        <f>IFERROR(VLOOKUP($AM98,装备!$B:$Q,11,0),0)</f>
        <v>0</v>
      </c>
      <c r="CP98" s="304" t="str">
        <f>IFERROR(VLOOKUP($AM98,装备!$B:$Q,12,0),0)</f>
        <v>短</v>
      </c>
      <c r="CQ98" s="304">
        <f>IFERROR(VLOOKUP($AM98,装备!$B:$Q,13,0),0)</f>
        <v>0</v>
      </c>
      <c r="CR98" s="304">
        <f>IFERROR(VLOOKUP($AM98,装备!$B:$Q,14,0),0)</f>
        <v>0</v>
      </c>
      <c r="CS98" s="304">
        <f>IFERROR(VLOOKUP($AM98,装备!$B:$Q,16,0),0)</f>
        <v>0</v>
      </c>
      <c r="CT98" s="304">
        <f>IFERROR(VLOOKUP($AM98,装备!$B:$Q,5,0),0)</f>
        <v>0</v>
      </c>
      <c r="CU98" s="304">
        <f>IFERROR(VLOOKUP(AN98,装备!$B:$C,2,0),0)</f>
        <v>0</v>
      </c>
      <c r="CV98" s="304">
        <f>IFERROR(VLOOKUP($AN98,装备!$B:$Q,5,0),0)</f>
        <v>0</v>
      </c>
      <c r="CW98" s="304">
        <f>IFERROR(VLOOKUP($AN98,装备!$B:$Q,6,0),0)</f>
        <v>0</v>
      </c>
      <c r="CX98" s="304">
        <f>IFERROR(VLOOKUP($AN98,装备!$B:$Q,7,0),0)</f>
        <v>0</v>
      </c>
      <c r="CY98" s="304">
        <f>IFERROR(VLOOKUP($AN98,装备!$B:$Q,8,0),0)</f>
        <v>0</v>
      </c>
      <c r="CZ98" s="304">
        <f>IFERROR(VLOOKUP($AN98,装备!$B:$Q,9,0),0)</f>
        <v>0</v>
      </c>
      <c r="DA98" s="304">
        <f>IFERROR(VLOOKUP($AN98,装备!$B:$Q,10,0),0)</f>
        <v>0</v>
      </c>
      <c r="DB98" s="304">
        <f>IFERROR(VLOOKUP($AN98,装备!$B:$Q,11,0),0)</f>
        <v>0</v>
      </c>
      <c r="DC98" s="304">
        <f>IFERROR(VLOOKUP($AN98,装备!$B:$Q,12,0),0)</f>
        <v>0</v>
      </c>
      <c r="DD98" s="304">
        <f>IFERROR(VLOOKUP($AN98,装备!$B:$Q,13,0),0)</f>
        <v>0</v>
      </c>
      <c r="DE98" s="304">
        <f>IFERROR(VLOOKUP($AN98,装备!$B:$Q,14,0),0)</f>
        <v>0</v>
      </c>
      <c r="DF98" s="304">
        <f>IFERROR(VLOOKUP($AN98,装备!$B:$Q,16,0),0)</f>
        <v>0</v>
      </c>
      <c r="DG98" s="304">
        <f>IFERROR(VLOOKUP($AN98,装备!$B:$Q,5,0),0)</f>
        <v>0</v>
      </c>
      <c r="DH98" s="304">
        <f>IFERROR(VLOOKUP(AO98,装备!$B:$C,2,0),0)</f>
        <v>0</v>
      </c>
      <c r="DI98" s="304">
        <f>IFERROR(VLOOKUP($AO98,装备!$B:$Q,5,0),0)</f>
        <v>0</v>
      </c>
      <c r="DJ98" s="304">
        <f>IFERROR(VLOOKUP($AO98,装备!$B:$Q,6,0),0)</f>
        <v>0</v>
      </c>
      <c r="DK98" s="304">
        <f>IFERROR(VLOOKUP($AO98,装备!$B:$Q,7,0),0)</f>
        <v>0</v>
      </c>
      <c r="DL98" s="304">
        <f>IFERROR(VLOOKUP($AO98,装备!$B:$Q,8,0),0)</f>
        <v>0</v>
      </c>
      <c r="DM98" s="304">
        <f>IFERROR(VLOOKUP($AO98,装备!$B:$Q,9,0),0)</f>
        <v>0</v>
      </c>
      <c r="DN98" s="304">
        <f>IFERROR(VLOOKUP($AO98,装备!$B:$Q,10,0),0)</f>
        <v>0</v>
      </c>
      <c r="DO98" s="304">
        <f>IFERROR(VLOOKUP($AO98,装备!$B:$Q,11,0),0)</f>
        <v>0</v>
      </c>
      <c r="DP98" s="304">
        <f>IFERROR(VLOOKUP($AO98,装备!$B:$Q,12,0),0)</f>
        <v>0</v>
      </c>
      <c r="DQ98" s="304">
        <f>IFERROR(VLOOKUP($AO98,装备!$B:$Q,13,0),0)</f>
        <v>0</v>
      </c>
      <c r="DR98" s="304">
        <f>IFERROR(VLOOKUP($AO98,装备!$B:$Q,14,0),0)</f>
        <v>0</v>
      </c>
      <c r="DS98" s="304">
        <f>IFERROR(VLOOKUP($AO98,装备!$B:$Q,16,0),0)</f>
        <v>0</v>
      </c>
      <c r="DT98" s="304">
        <f>IFERROR(VLOOKUP($AO98,装备!$B:$Q,5,0),0)</f>
        <v>0</v>
      </c>
    </row>
    <row r="99" spans="1:124" hidden="1">
      <c r="A99" s="301">
        <f>未改造舰娘!$A95</f>
        <v>10009411</v>
      </c>
      <c r="B99" s="354" t="s">
        <v>3974</v>
      </c>
      <c r="C99" s="323"/>
      <c r="D99" s="323">
        <f t="shared" si="1"/>
        <v>110</v>
      </c>
      <c r="E99" s="303">
        <f>未改造舰娘!$C95</f>
        <v>2</v>
      </c>
      <c r="F99" s="304" t="str">
        <f>未改造舰娘!$D95</f>
        <v>驱逐</v>
      </c>
      <c r="G99" s="304" t="str">
        <f>未改造舰娘!$E95</f>
        <v>小型</v>
      </c>
      <c r="H99" s="304" t="str">
        <f>未改造舰娘!$F95</f>
        <v>护卫舰</v>
      </c>
      <c r="I99" s="460">
        <f>未改造舰娘!$AR95</f>
        <v>2</v>
      </c>
      <c r="J99" s="304" t="str">
        <f>未改造舰娘!$G95</f>
        <v>美国</v>
      </c>
      <c r="K99" s="312">
        <f>未改造舰娘!$H95+(BV99+CI99+CV99+DI99)*$C$2</f>
        <v>20</v>
      </c>
      <c r="L99" s="304">
        <f>未改造舰娘!$I95</f>
        <v>0</v>
      </c>
      <c r="M99" s="304">
        <f>未改造舰娘!$J95</f>
        <v>1</v>
      </c>
      <c r="N99" s="518">
        <f>未改造舰娘!$K95</f>
        <v>2</v>
      </c>
      <c r="O99" s="304">
        <f>未改造舰娘!$L95+((CE99+CR99+DE99+DR99)*$C$2)</f>
        <v>25</v>
      </c>
      <c r="P99" s="304" t="str">
        <f>IF($C$2=1,(IF(ISERROR(FIND("超长",未改造舰娘!$M95&amp;CC99&amp;CP99&amp;DC99&amp;DP99,1)),IF(ISERROR(FIND("长",未改造舰娘!$M95&amp;CC99&amp;CP99&amp;DC99&amp;DP99,1)),IF(ISERROR(FIND("中",未改造舰娘!$M95&amp;CC99&amp;CP99&amp;DC99&amp;DP99,1)),IF(ISERROR(FIND("短",未改造舰娘!$M95&amp;CC99&amp;CP99&amp;DC99&amp;DP99,1)),IF(ISERROR(FIND("无",未改造舰娘!$M95&amp;CC99&amp;CP99&amp;DC99&amp;DP99,1)),0,"无"),"短"),"中"),"长"),"超长")),未改造舰娘!$M95)</f>
        <v>短</v>
      </c>
      <c r="Q99" s="303">
        <f>未改造舰娘!$N95</f>
        <v>35</v>
      </c>
      <c r="R99" s="304">
        <f>(未改造舰娘!$P95)+(未改造舰娘!$Q95)*$C$3+((BW99+CJ99+CW99+DJ99)*$C$2)</f>
        <v>30</v>
      </c>
      <c r="S99" s="304">
        <f>(未改造舰娘!$R95)+(未改造舰娘!$S95)*$C$3+((BY99+CL99+CY99+DL99)*$C$2)</f>
        <v>70</v>
      </c>
      <c r="T99" s="304">
        <f>(未改造舰娘!$T95)+(未改造舰娘!$U95)*$C$3+((BX99+CK99+CX99+DK99)*$C$2)</f>
        <v>23</v>
      </c>
      <c r="U99" s="304">
        <f>(未改造舰娘!$V95)+(未改造舰娘!$W95)*$C$3+((CG99+CT99+DG99+DT99)*$C$2)</f>
        <v>58</v>
      </c>
      <c r="V99" s="305">
        <f>INT((((未改造舰娘!$Y95)-(未改造舰娘!$X95))*(((IF(D99=0,C99,D99))-1)/99))+未改造舰娘!$X95)+((CB99+CO99+DB99+DO99)*$C$2)</f>
        <v>87</v>
      </c>
      <c r="W99" s="304">
        <f>INT((((未改造舰娘!$AA95)-(未改造舰娘!$Z95))*(((IF(D99=0,C99,D99))-1)/99))+未改造舰娘!$Z95)+((CD99+CQ99+DD99+DQ99)*$C$2)</f>
        <v>76</v>
      </c>
      <c r="X99" s="304">
        <f>INT((((未改造舰娘!$AC95)-(未改造舰娘!$AB95))*(((IF(D99=0,C99,D99))-1)/99))+未改造舰娘!$AB95)+((CA99+CN99+DA99+DN99)*$C$2)</f>
        <v>17</v>
      </c>
      <c r="Y99" s="303">
        <f>INT((((未改造舰娘!$AE95)-(未改造舰娘!$AD95))*(((IF(D99=0,C99,D99))-1)/99))+未改造舰娘!$AD95)+((BZ99+CM99+CZ99+DM99)*$C$2)</f>
        <v>63</v>
      </c>
      <c r="Z99" s="474" t="str">
        <f>IF(未改造舰娘!$AF95=0,"",未改造舰娘!$AF95)</f>
        <v/>
      </c>
      <c r="AA99" s="304" t="str">
        <f>IF(未改造舰娘!$AG95="","",未改造舰娘!$AG95)</f>
        <v/>
      </c>
      <c r="AB99" s="304" t="str">
        <f>IF(未改造舰娘!$AH95="","",未改造舰娘!$AH95)</f>
        <v/>
      </c>
      <c r="AC99" s="304" t="str">
        <f>IF(未改造舰娘!$AI95="","",未改造舰娘!$AI95)</f>
        <v/>
      </c>
      <c r="AD99" s="304">
        <f>IF(未改造舰娘!$AJ95="","",未改造舰娘!$AJ95)</f>
        <v>0</v>
      </c>
      <c r="AE99" s="305">
        <f>IF(未改造舰娘!$AK95="","",未改造舰娘!$AK95)</f>
        <v>0</v>
      </c>
      <c r="AF99" s="304" t="str">
        <f>IF(未改造舰娘!$AL95="","",未改造舰娘!$AL95)</f>
        <v/>
      </c>
      <c r="AG99" s="304" t="str">
        <f>IF(未改造舰娘!$AM95="","",未改造舰娘!$AM95)</f>
        <v/>
      </c>
      <c r="AH99" s="304" t="str">
        <f>IF(未改造舰娘!$AN95="","",未改造舰娘!$AN95)</f>
        <v/>
      </c>
      <c r="AI99" s="304" t="str">
        <f>IF(未改造舰娘!$AO95="","",未改造舰娘!$AO95)</f>
        <v/>
      </c>
      <c r="AJ99" s="304" t="str">
        <f>IF(未改造舰娘!$AP95="","",未改造舰娘!$AP95)</f>
        <v/>
      </c>
      <c r="AK99" s="303" t="str">
        <f>IF(未改造舰娘!$AQ95="","",未改造舰娘!$AQ95)</f>
        <v/>
      </c>
      <c r="AL99" s="306" t="str">
        <f>IF(未改造舰娘!$AS95="","",未改造舰娘!$AS95)</f>
        <v>U国双联5英寸平高两用炮</v>
      </c>
      <c r="AM99" s="306" t="str">
        <f>IF(未改造舰娘!$AT95="","",未改造舰娘!$AT95)</f>
        <v/>
      </c>
      <c r="AN99" s="306" t="str">
        <f>IF(未改造舰娘!$AU95="","",未改造舰娘!$AU95)</f>
        <v/>
      </c>
      <c r="AO99" s="306" t="str">
        <f>IF(未改造舰娘!$AV95="","",未改造舰娘!$AV95)</f>
        <v/>
      </c>
      <c r="AP99" s="307" t="str">
        <f>IF(未改造舰娘!$AW95="","",未改造舰娘!$AW95)</f>
        <v/>
      </c>
      <c r="AQ99" s="308" t="str">
        <f>IF(未改造舰娘!$AX95="","",未改造舰娘!$AX95)</f>
        <v/>
      </c>
      <c r="AR99" s="304">
        <f>IF(未改造舰娘!$AY95="","",未改造舰娘!$AY95)</f>
        <v>15</v>
      </c>
      <c r="AS99" s="304">
        <f>IF(未改造舰娘!$AZ95="","",未改造舰娘!$AZ95)</f>
        <v>25</v>
      </c>
      <c r="AT99" s="304">
        <f>IF(未改造舰娘!$BA95="","",未改造舰娘!$BA95)</f>
        <v>0.48</v>
      </c>
      <c r="AU99" s="304">
        <f>IF(未改造舰娘!$BB95="","",未改造舰娘!$BB95)</f>
        <v>0.9</v>
      </c>
      <c r="AV99" s="305">
        <f>IF((未改造舰娘!$BG95+未改造舰娘!$BK95*$C$4)=0,"",(未改造舰娘!$BG95+未改造舰娘!$BK95*$C$4))</f>
        <v>2</v>
      </c>
      <c r="AW99" s="304">
        <f>IF((未改造舰娘!$BH95+未改造舰娘!$BL95*$C$4)=0,"",(未改造舰娘!$BH95+未改造舰娘!$BL95*$C$4))</f>
        <v>5</v>
      </c>
      <c r="AX99" s="304">
        <f>IF((未改造舰娘!$BI95+未改造舰娘!$BM95*$C$4)=0,"",(未改造舰娘!$BI95+未改造舰娘!$BM95*$C$4))</f>
        <v>6</v>
      </c>
      <c r="AY99" s="303" t="str">
        <f>IF((未改造舰娘!$BJ95+未改造舰娘!$BN95*$C$4)=0,"",(未改造舰娘!$BJ95+未改造舰娘!$BN95*$C$4))</f>
        <v/>
      </c>
      <c r="AZ99" s="500">
        <f>IF(未改造舰娘!BC95="","",未改造舰娘!BC95)</f>
        <v>0</v>
      </c>
      <c r="BA99" s="500">
        <f>IF(未改造舰娘!BD95="","",未改造舰娘!BD95)</f>
        <v>20</v>
      </c>
      <c r="BB99" s="500">
        <f>IF(未改造舰娘!BE95="","",未改造舰娘!BE95)</f>
        <v>8</v>
      </c>
      <c r="BC99" s="498">
        <f>IF(未改造舰娘!BF95="","",未改造舰娘!BF95)</f>
        <v>5</v>
      </c>
      <c r="BD99" s="125" t="s">
        <v>1393</v>
      </c>
      <c r="BE99" s="506"/>
      <c r="BF99" s="306" t="str">
        <f>IF(未改造舰娘!$BQ95="","",未改造舰娘!$BQ95)</f>
        <v>1-1-ABC,1-2-ABCD,1-3-ABDEF,1-4-ABCDEF,2-1-ACEF,2-2-ABEFGH,2-3-ABCDEGHJ,2-4-ABCDEGHIJL,3-1-ABDFGHI,3-2-ABCDEG,3-3-ABCDEFGHJK,3-4-ABCDGHIJ,8-1-ABCDEFGHIJKL,8-3-ABCDEFGHIJKL</v>
      </c>
      <c r="BG99" s="306" t="str">
        <f>IF(未改造舰娘!$BR95="","",未改造舰娘!$BR95)</f>
        <v>极地奏鸣曲 Ex-3-ABCDEFGHIJKLMOPQ,Ex-2-1-ABDEFGH,Ex-2-2-ABCDEGHJK,Ex-2-3-ABCDEGHIJL,Ex-3-1-ABFGHI,Ex-3-2-BCDEFGHJK,Ex-3-3-ACDGHIJ,Ex-4-2-ABCDEFGHIJL；轰隆轰隆大作战 Ex-2-ABCEFGHJL,Ex-7-ACDFGHJL；扑火之蛾 Ex-2-ABCDEFGHIJKL,Ex-7-ABCDEFGHIJKL；未命名 Ex-2-ABCDEFGHIJNOβ,Ex-4-ABCDEIJKLMNOPQRTβ；决战九段坂 Ex-2-Q；中间岛战役 Ex-1-ABCDE,Ex-3-ABCDEFGJL,Ex-5-A；两周年活动 地狱群岛攻略作战-ABCDFKM；急速东方快车 Ex-1-ABCEFGHK,Ex-2-ABCDEFGHJKLMNO,Ex-3-ABCDEFGIJLMNOPR,Ex-4-ABCEFHIJKLMNOPQR,Ex-5-ABCDEFGHJKLMNO,Ex-6-ABCDEFGIJLMNOPR,Ex-7-ABCEFHIJKLMNOQR；所罗门之晓 Ex-1-ABCDEFGHJKL,Ex-3-ABCDEFGHIJKMNOPQ,Ex-5-ABCDEFGHIJKLNPQR,Ex-6-ABCDEFGHJKL,Ex-8-ABCDEFGHIJKMNOPQ；地狱群岛攻略作战 Ex-1-ABCDEF,Ex-2-ABCDEFI,Ex-3-ABDEFGHI,Ex-4-ABCDEFGHKMN,Ex-5-ABCDEF,Ex-6-ABCDEI；熔炉大混战 Ex-1-ABCDEFGHIJ,Ex-7-ABCDEFGHIJKLMN,Ex-12-ABCDEFGHIJKL</v>
      </c>
      <c r="BH99" s="306"/>
      <c r="BU99" s="304">
        <f>IFERROR(VLOOKUP(AL99,装备!$B:$C,2,0),0)</f>
        <v>4</v>
      </c>
      <c r="BV99" s="304">
        <f>IFERROR(VLOOKUP($AL99,装备!$B:$Q,5,0),0)</f>
        <v>0</v>
      </c>
      <c r="BW99" s="304">
        <f>IFERROR(VLOOKUP($AL99,装备!$B:$Q,6,0),0)</f>
        <v>2</v>
      </c>
      <c r="BX99" s="304">
        <f>IFERROR(VLOOKUP($AL99,装备!$B:$Q,7,0),0)</f>
        <v>0</v>
      </c>
      <c r="BY99" s="304">
        <f>IFERROR(VLOOKUP($AL99,装备!$B:$Q,8,0),0)</f>
        <v>0</v>
      </c>
      <c r="BZ99" s="304">
        <f>IFERROR(VLOOKUP($AL99,装备!$B:$Q,9,0),0)</f>
        <v>0</v>
      </c>
      <c r="CA99" s="304">
        <f>IFERROR(VLOOKUP($AL99,装备!$B:$Q,10,0),0)</f>
        <v>0</v>
      </c>
      <c r="CB99" s="304">
        <f>IFERROR(VLOOKUP($AL99,装备!$B:$Q,11,0),0)</f>
        <v>0</v>
      </c>
      <c r="CC99" s="304" t="str">
        <f>IFERROR(VLOOKUP($AL99,装备!$B:$Q,12,0),0)</f>
        <v>短</v>
      </c>
      <c r="CD99" s="304">
        <f>IFERROR(VLOOKUP($AL99,装备!$B:$Q,13,0),0)</f>
        <v>0</v>
      </c>
      <c r="CE99" s="304">
        <f>IFERROR(VLOOKUP($AL99,装备!$B:$Q,14,0),0)</f>
        <v>0</v>
      </c>
      <c r="CF99" s="304">
        <f>IFERROR(VLOOKUP($AL99,装备!$B:$Q,16,0),0)</f>
        <v>5</v>
      </c>
      <c r="CG99" s="304">
        <f>IFERROR(VLOOKUP($AL99,装备!$B:$Q,5,0),0)</f>
        <v>0</v>
      </c>
      <c r="CH99" s="304">
        <f>IFERROR(VLOOKUP(AM99,装备!$B:$C,2,0),0)</f>
        <v>0</v>
      </c>
      <c r="CI99" s="304">
        <f>IFERROR(VLOOKUP($AM99,装备!$B:$Q,5,0),0)</f>
        <v>0</v>
      </c>
      <c r="CJ99" s="304">
        <f>IFERROR(VLOOKUP($AM99,装备!$B:$Q,6,0),0)</f>
        <v>0</v>
      </c>
      <c r="CK99" s="304">
        <f>IFERROR(VLOOKUP($AM99,装备!$B:$Q,7,0),0)</f>
        <v>0</v>
      </c>
      <c r="CL99" s="304">
        <f>IFERROR(VLOOKUP($AM99,装备!$B:$Q,8,0),0)</f>
        <v>0</v>
      </c>
      <c r="CM99" s="304">
        <f>IFERROR(VLOOKUP($AM99,装备!$B:$Q,9,0),0)</f>
        <v>0</v>
      </c>
      <c r="CN99" s="304">
        <f>IFERROR(VLOOKUP($AM99,装备!$B:$Q,10,0),0)</f>
        <v>0</v>
      </c>
      <c r="CO99" s="304">
        <f>IFERROR(VLOOKUP($AM99,装备!$B:$Q,11,0),0)</f>
        <v>0</v>
      </c>
      <c r="CP99" s="304">
        <f>IFERROR(VLOOKUP($AM99,装备!$B:$Q,12,0),0)</f>
        <v>0</v>
      </c>
      <c r="CQ99" s="304">
        <f>IFERROR(VLOOKUP($AM99,装备!$B:$Q,13,0),0)</f>
        <v>0</v>
      </c>
      <c r="CR99" s="304">
        <f>IFERROR(VLOOKUP($AM99,装备!$B:$Q,14,0),0)</f>
        <v>0</v>
      </c>
      <c r="CS99" s="304">
        <f>IFERROR(VLOOKUP($AM99,装备!$B:$Q,16,0),0)</f>
        <v>0</v>
      </c>
      <c r="CT99" s="304">
        <f>IFERROR(VLOOKUP($AM99,装备!$B:$Q,5,0),0)</f>
        <v>0</v>
      </c>
      <c r="CU99" s="304">
        <f>IFERROR(VLOOKUP(AN99,装备!$B:$C,2,0),0)</f>
        <v>0</v>
      </c>
      <c r="CV99" s="304">
        <f>IFERROR(VLOOKUP($AN99,装备!$B:$Q,5,0),0)</f>
        <v>0</v>
      </c>
      <c r="CW99" s="304">
        <f>IFERROR(VLOOKUP($AN99,装备!$B:$Q,6,0),0)</f>
        <v>0</v>
      </c>
      <c r="CX99" s="304">
        <f>IFERROR(VLOOKUP($AN99,装备!$B:$Q,7,0),0)</f>
        <v>0</v>
      </c>
      <c r="CY99" s="304">
        <f>IFERROR(VLOOKUP($AN99,装备!$B:$Q,8,0),0)</f>
        <v>0</v>
      </c>
      <c r="CZ99" s="304">
        <f>IFERROR(VLOOKUP($AN99,装备!$B:$Q,9,0),0)</f>
        <v>0</v>
      </c>
      <c r="DA99" s="304">
        <f>IFERROR(VLOOKUP($AN99,装备!$B:$Q,10,0),0)</f>
        <v>0</v>
      </c>
      <c r="DB99" s="304">
        <f>IFERROR(VLOOKUP($AN99,装备!$B:$Q,11,0),0)</f>
        <v>0</v>
      </c>
      <c r="DC99" s="304">
        <f>IFERROR(VLOOKUP($AN99,装备!$B:$Q,12,0),0)</f>
        <v>0</v>
      </c>
      <c r="DD99" s="304">
        <f>IFERROR(VLOOKUP($AN99,装备!$B:$Q,13,0),0)</f>
        <v>0</v>
      </c>
      <c r="DE99" s="304">
        <f>IFERROR(VLOOKUP($AN99,装备!$B:$Q,14,0),0)</f>
        <v>0</v>
      </c>
      <c r="DF99" s="304">
        <f>IFERROR(VLOOKUP($AN99,装备!$B:$Q,16,0),0)</f>
        <v>0</v>
      </c>
      <c r="DG99" s="304">
        <f>IFERROR(VLOOKUP($AN99,装备!$B:$Q,5,0),0)</f>
        <v>0</v>
      </c>
      <c r="DH99" s="304">
        <f>IFERROR(VLOOKUP(AO99,装备!$B:$C,2,0),0)</f>
        <v>0</v>
      </c>
      <c r="DI99" s="304">
        <f>IFERROR(VLOOKUP($AO99,装备!$B:$Q,5,0),0)</f>
        <v>0</v>
      </c>
      <c r="DJ99" s="304">
        <f>IFERROR(VLOOKUP($AO99,装备!$B:$Q,6,0),0)</f>
        <v>0</v>
      </c>
      <c r="DK99" s="304">
        <f>IFERROR(VLOOKUP($AO99,装备!$B:$Q,7,0),0)</f>
        <v>0</v>
      </c>
      <c r="DL99" s="304">
        <f>IFERROR(VLOOKUP($AO99,装备!$B:$Q,8,0),0)</f>
        <v>0</v>
      </c>
      <c r="DM99" s="304">
        <f>IFERROR(VLOOKUP($AO99,装备!$B:$Q,9,0),0)</f>
        <v>0</v>
      </c>
      <c r="DN99" s="304">
        <f>IFERROR(VLOOKUP($AO99,装备!$B:$Q,10,0),0)</f>
        <v>0</v>
      </c>
      <c r="DO99" s="304">
        <f>IFERROR(VLOOKUP($AO99,装备!$B:$Q,11,0),0)</f>
        <v>0</v>
      </c>
      <c r="DP99" s="304">
        <f>IFERROR(VLOOKUP($AO99,装备!$B:$Q,12,0),0)</f>
        <v>0</v>
      </c>
      <c r="DQ99" s="304">
        <f>IFERROR(VLOOKUP($AO99,装备!$B:$Q,13,0),0)</f>
        <v>0</v>
      </c>
      <c r="DR99" s="304">
        <f>IFERROR(VLOOKUP($AO99,装备!$B:$Q,14,0),0)</f>
        <v>0</v>
      </c>
      <c r="DS99" s="304">
        <f>IFERROR(VLOOKUP($AO99,装备!$B:$Q,16,0),0)</f>
        <v>0</v>
      </c>
      <c r="DT99" s="304">
        <f>IFERROR(VLOOKUP($AO99,装备!$B:$Q,5,0),0)</f>
        <v>0</v>
      </c>
    </row>
    <row r="100" spans="1:124" hidden="1">
      <c r="A100" s="301">
        <f>未改造舰娘!$A96</f>
        <v>10009511</v>
      </c>
      <c r="B100" s="354" t="s">
        <v>3975</v>
      </c>
      <c r="C100" s="323"/>
      <c r="D100" s="323">
        <f t="shared" si="1"/>
        <v>110</v>
      </c>
      <c r="E100" s="303">
        <f>未改造舰娘!$C96</f>
        <v>2</v>
      </c>
      <c r="F100" s="304" t="str">
        <f>未改造舰娘!$D96</f>
        <v>驱逐</v>
      </c>
      <c r="G100" s="304" t="str">
        <f>未改造舰娘!$E96</f>
        <v>小型</v>
      </c>
      <c r="H100" s="304" t="str">
        <f>未改造舰娘!$F96</f>
        <v>护卫舰</v>
      </c>
      <c r="I100" s="460">
        <f>未改造舰娘!$AR96</f>
        <v>2</v>
      </c>
      <c r="J100" s="304" t="str">
        <f>未改造舰娘!$G96</f>
        <v>美国</v>
      </c>
      <c r="K100" s="312">
        <f>未改造舰娘!$H96+(BV100+CI100+CV100+DI100)*$C$2</f>
        <v>20</v>
      </c>
      <c r="L100" s="304">
        <f>未改造舰娘!$I96</f>
        <v>0</v>
      </c>
      <c r="M100" s="304">
        <f>未改造舰娘!$J96</f>
        <v>1</v>
      </c>
      <c r="N100" s="518">
        <f>未改造舰娘!$K96</f>
        <v>2</v>
      </c>
      <c r="O100" s="304">
        <f>未改造舰娘!$L96+((CE100+CR100+DE100+DR100)*$C$2)</f>
        <v>22</v>
      </c>
      <c r="P100" s="304" t="str">
        <f>IF($C$2=1,(IF(ISERROR(FIND("超长",未改造舰娘!$M96&amp;CC100&amp;CP100&amp;DC100&amp;DP100,1)),IF(ISERROR(FIND("长",未改造舰娘!$M96&amp;CC100&amp;CP100&amp;DC100&amp;DP100,1)),IF(ISERROR(FIND("中",未改造舰娘!$M96&amp;CC100&amp;CP100&amp;DC100&amp;DP100,1)),IF(ISERROR(FIND("短",未改造舰娘!$M96&amp;CC100&amp;CP100&amp;DC100&amp;DP100,1)),IF(ISERROR(FIND("无",未改造舰娘!$M96&amp;CC100&amp;CP100&amp;DC100&amp;DP100,1)),0,"无"),"短"),"中"),"长"),"超长")),未改造舰娘!$M96)</f>
        <v>短</v>
      </c>
      <c r="Q100" s="303">
        <f>未改造舰娘!$N96</f>
        <v>35</v>
      </c>
      <c r="R100" s="304">
        <f>(未改造舰娘!$P96)+(未改造舰娘!$Q96)*$C$3+((BW100+CJ100+CW100+DJ100)*$C$2)</f>
        <v>30</v>
      </c>
      <c r="S100" s="304">
        <f>(未改造舰娘!$R96)+(未改造舰娘!$S96)*$C$3+((BY100+CL100+CY100+DL100)*$C$2)</f>
        <v>70</v>
      </c>
      <c r="T100" s="304">
        <f>(未改造舰娘!$T96)+(未改造舰娘!$U96)*$C$3+((BX100+CK100+CX100+DK100)*$C$2)</f>
        <v>23</v>
      </c>
      <c r="U100" s="304">
        <f>(未改造舰娘!$V96)+(未改造舰娘!$W96)*$C$3+((CG100+CT100+DG100+DT100)*$C$2)</f>
        <v>58</v>
      </c>
      <c r="V100" s="305">
        <f>INT((((未改造舰娘!$Y96)-(未改造舰娘!$X96))*(((IF(D100=0,C100,D100))-1)/99))+未改造舰娘!$X96)+((CB100+CO100+DB100+DO100)*$C$2)</f>
        <v>87</v>
      </c>
      <c r="W100" s="304">
        <f>INT((((未改造舰娘!$AA96)-(未改造舰娘!$Z96))*(((IF(D100=0,C100,D100))-1)/99))+未改造舰娘!$Z96)+((CD100+CQ100+DD100+DQ100)*$C$2)</f>
        <v>76</v>
      </c>
      <c r="X100" s="304">
        <f>INT((((未改造舰娘!$AC96)-(未改造舰娘!$AB96))*(((IF(D100=0,C100,D100))-1)/99))+未改造舰娘!$AB96)+((CA100+CN100+DA100+DN100)*$C$2)</f>
        <v>17</v>
      </c>
      <c r="Y100" s="303">
        <f>INT((((未改造舰娘!$AE96)-(未改造舰娘!$AD96))*(((IF(D100=0,C100,D100))-1)/99))+未改造舰娘!$AD96)+((BZ100+CM100+CZ100+DM100)*$C$2)</f>
        <v>63</v>
      </c>
      <c r="Z100" s="474" t="str">
        <f>IF(未改造舰娘!$AF96=0,"",未改造舰娘!$AF96)</f>
        <v/>
      </c>
      <c r="AA100" s="304" t="str">
        <f>IF(未改造舰娘!$AG96="","",未改造舰娘!$AG96)</f>
        <v/>
      </c>
      <c r="AB100" s="304" t="str">
        <f>IF(未改造舰娘!$AH96="","",未改造舰娘!$AH96)</f>
        <v/>
      </c>
      <c r="AC100" s="304" t="str">
        <f>IF(未改造舰娘!$AI96="","",未改造舰娘!$AI96)</f>
        <v/>
      </c>
      <c r="AD100" s="304">
        <f>IF(未改造舰娘!$AJ96="","",未改造舰娘!$AJ96)</f>
        <v>0</v>
      </c>
      <c r="AE100" s="305">
        <f>IF(未改造舰娘!$AK96="","",未改造舰娘!$AK96)</f>
        <v>0</v>
      </c>
      <c r="AF100" s="304" t="str">
        <f>IF(未改造舰娘!$AL96="","",未改造舰娘!$AL96)</f>
        <v/>
      </c>
      <c r="AG100" s="304" t="str">
        <f>IF(未改造舰娘!$AM96="","",未改造舰娘!$AM96)</f>
        <v/>
      </c>
      <c r="AH100" s="304" t="str">
        <f>IF(未改造舰娘!$AN96="","",未改造舰娘!$AN96)</f>
        <v/>
      </c>
      <c r="AI100" s="304" t="str">
        <f>IF(未改造舰娘!$AO96="","",未改造舰娘!$AO96)</f>
        <v/>
      </c>
      <c r="AJ100" s="304" t="str">
        <f>IF(未改造舰娘!$AP96="","",未改造舰娘!$AP96)</f>
        <v/>
      </c>
      <c r="AK100" s="303" t="str">
        <f>IF(未改造舰娘!$AQ96="","",未改造舰娘!$AQ96)</f>
        <v/>
      </c>
      <c r="AL100" s="306" t="str">
        <f>IF(未改造舰娘!$AS96="","",未改造舰娘!$AS96)</f>
        <v>U国双联5英寸平高两用炮</v>
      </c>
      <c r="AM100" s="306" t="str">
        <f>IF(未改造舰娘!$AT96="","",未改造舰娘!$AT96)</f>
        <v/>
      </c>
      <c r="AN100" s="306" t="str">
        <f>IF(未改造舰娘!$AU96="","",未改造舰娘!$AU96)</f>
        <v/>
      </c>
      <c r="AO100" s="306" t="str">
        <f>IF(未改造舰娘!$AV96="","",未改造舰娘!$AV96)</f>
        <v/>
      </c>
      <c r="AP100" s="307" t="str">
        <f>IF(未改造舰娘!$AW96="","",未改造舰娘!$AW96)</f>
        <v/>
      </c>
      <c r="AQ100" s="308" t="str">
        <f>IF(未改造舰娘!$AX96="","",未改造舰娘!$AX96)</f>
        <v/>
      </c>
      <c r="AR100" s="304">
        <f>IF(未改造舰娘!$AY96="","",未改造舰娘!$AY96)</f>
        <v>15</v>
      </c>
      <c r="AS100" s="304">
        <f>IF(未改造舰娘!$AZ96="","",未改造舰娘!$AZ96)</f>
        <v>25</v>
      </c>
      <c r="AT100" s="304">
        <f>IF(未改造舰娘!$BA96="","",未改造舰娘!$BA96)</f>
        <v>0.48</v>
      </c>
      <c r="AU100" s="304">
        <f>IF(未改造舰娘!$BB96="","",未改造舰娘!$BB96)</f>
        <v>0.9</v>
      </c>
      <c r="AV100" s="305">
        <f>IF((未改造舰娘!$BG96+未改造舰娘!$BK96*$C$4)=0,"",(未改造舰娘!$BG96+未改造舰娘!$BK96*$C$4))</f>
        <v>2</v>
      </c>
      <c r="AW100" s="304">
        <f>IF((未改造舰娘!$BH96+未改造舰娘!$BL96*$C$4)=0,"",(未改造舰娘!$BH96+未改造舰娘!$BL96*$C$4))</f>
        <v>5</v>
      </c>
      <c r="AX100" s="304">
        <f>IF((未改造舰娘!$BI96+未改造舰娘!$BM96*$C$4)=0,"",(未改造舰娘!$BI96+未改造舰娘!$BM96*$C$4))</f>
        <v>6</v>
      </c>
      <c r="AY100" s="303" t="str">
        <f>IF((未改造舰娘!$BJ96+未改造舰娘!$BN96*$C$4)=0,"",(未改造舰娘!$BJ96+未改造舰娘!$BN96*$C$4))</f>
        <v/>
      </c>
      <c r="AZ100" s="500">
        <f>IF(未改造舰娘!BC96="","",未改造舰娘!BC96)</f>
        <v>0</v>
      </c>
      <c r="BA100" s="500">
        <f>IF(未改造舰娘!BD96="","",未改造舰娘!BD96)</f>
        <v>20</v>
      </c>
      <c r="BB100" s="500">
        <f>IF(未改造舰娘!BE96="","",未改造舰娘!BE96)</f>
        <v>8</v>
      </c>
      <c r="BC100" s="498">
        <f>IF(未改造舰娘!BF96="","",未改造舰娘!BF96)</f>
        <v>5</v>
      </c>
      <c r="BD100" s="125" t="s">
        <v>1394</v>
      </c>
      <c r="BE100" s="506"/>
      <c r="BF100" s="306" t="str">
        <f>IF(未改造舰娘!$BQ96="","",未改造舰娘!$BQ96)</f>
        <v>1-4-E,2-1-F,2-2-EFGH,2-3-CDEGHJ,2-4-CDEGHIJL,3-1-BDFGHI,3-2-ABCDEG,3-3-ABCDEFGHJK,3-4-ABCDGHIJ,4-1-ABCDEFIJ,4-2-ABCDFGHIJ,4-3-ABCEFGH,4-4-ABCDEHIKL,5-1-ABCDEFGH,5-2-ABCDEFGHIJ,5-3-ABCEFGH,5-4-ABCDEGH,5-5-ABCDEFGHI,6-1-ABCDEFGHIK,6-3-ABCDEFHJ,6-4-ABCDEFGHIKL,7-1-ABCDFGHIJKLMN,7-2-ABDEFGHJKLM,7-3-ABCDEFGHIKLN,7-4-ABCDEFIJKLM,7-5-ABCDEFGHIJKLMOQ,8-1-ABCDEFGHIJKL,8-3-ABCDEFGHIJKL</v>
      </c>
      <c r="BG100" s="306" t="str">
        <f>IF(未改造舰娘!$BR96="","",未改造舰娘!$BR96)</f>
        <v>极地奏鸣曲 Ex-1-1-ABCDEFIJ,Ex-1-2-ABCDEHIKL,Ex-2-ABCDEFGHIJKLMN,Ex-2-1-ABCDEFGHIJDEG,Ex-2-2-ABEFGHDEGHJK,Ex-2-3-ABCDEFGHICDEGHIJL,Ex-3-1-ABCDEFGHIKBDFGHI,Ex-3-3-ABCDEFHJACDGHIJ,Ex-3-4-ABCDEFGHIKL,Ex-4-1-ABCDFGHIKLMN,Ex-4-2-ABDEFHKLMABCDEFGHIJKL,Ex-4-3-ABCDEFGHIKLN,Ex-4-4-ABCDEFIJKLM,Ex-4-5-ABCDEFGHIJKLMQ,Ex-3-2-BCDEGHJK；轰隆轰隆大作战 Ex-3-ADFGHJL,Ex-5-BDFGHIKMOPQ；扑火之蛾 Ex-3-ABCDEFGHIJKLM,Ex-5-ABCDEFGHIJKLMN,Ex-8-ABCDEFGHIJKM,Ex-10-ABCDEFGHIJKLMN；未命名 Ex-2-ABCDEFGHIJNOβ,Ex-4-ABCDEIJKLMNOPQRTβ,Ex-8-ABCDEFGHIJNOβ；决战九段坂 Ex-2-Q,Ex-8-Q；中间岛战役 Ex-2-ABDEG,Ex-4-ABCDFGHK,Ex-6-ABDE；两周年活动 地狱群岛攻略作战-ABCDFKM；急速东方快车 Ex-1-ABCEFGHK,Ex-2-ABCDEFGHJKLMNO,Ex-3-ABCDEFGIJLMNOPR,Ex-4-ABCEFHIJKLMNOPQR,Ex-5-ABCDEFGHJKLMNO,Ex-6-ABCDEFGIJLMNOPR,Ex-7-ABCEFHIJKMNOQ；所罗门之晓 Ex-1-ABCDEFGHJKL,Ex-3-ABCDEFGHIJKMNOPQ,Ex-5-ABCDEFGHIJKLNPQR,Ex-6-ABCDEFGHJKL,Ex-8-ABCDEFGHIJKMNOPQ；地狱群岛攻略作战 Ex-1-ABCDEF,Ex-2-ABCDEFI,Ex-3-ABDEFGHI,Ex-4-ABCDEFGHKMN,Ex-5-ABCDEF,Ex-6-ABCDEFI；熔炉大混战 Ex-1-ABCDEFGHIJ,Ex-7-ABCDEFGHIJKLMN,Ex-12-ABCDEFGHIJKL</v>
      </c>
      <c r="BH100" s="306"/>
      <c r="BU100" s="304">
        <f>IFERROR(VLOOKUP(AL100,装备!$B:$C,2,0),0)</f>
        <v>4</v>
      </c>
      <c r="BV100" s="304">
        <f>IFERROR(VLOOKUP($AL100,装备!$B:$Q,5,0),0)</f>
        <v>0</v>
      </c>
      <c r="BW100" s="304">
        <f>IFERROR(VLOOKUP($AL100,装备!$B:$Q,6,0),0)</f>
        <v>2</v>
      </c>
      <c r="BX100" s="304">
        <f>IFERROR(VLOOKUP($AL100,装备!$B:$Q,7,0),0)</f>
        <v>0</v>
      </c>
      <c r="BY100" s="304">
        <f>IFERROR(VLOOKUP($AL100,装备!$B:$Q,8,0),0)</f>
        <v>0</v>
      </c>
      <c r="BZ100" s="304">
        <f>IFERROR(VLOOKUP($AL100,装备!$B:$Q,9,0),0)</f>
        <v>0</v>
      </c>
      <c r="CA100" s="304">
        <f>IFERROR(VLOOKUP($AL100,装备!$B:$Q,10,0),0)</f>
        <v>0</v>
      </c>
      <c r="CB100" s="304">
        <f>IFERROR(VLOOKUP($AL100,装备!$B:$Q,11,0),0)</f>
        <v>0</v>
      </c>
      <c r="CC100" s="304" t="str">
        <f>IFERROR(VLOOKUP($AL100,装备!$B:$Q,12,0),0)</f>
        <v>短</v>
      </c>
      <c r="CD100" s="304">
        <f>IFERROR(VLOOKUP($AL100,装备!$B:$Q,13,0),0)</f>
        <v>0</v>
      </c>
      <c r="CE100" s="304">
        <f>IFERROR(VLOOKUP($AL100,装备!$B:$Q,14,0),0)</f>
        <v>0</v>
      </c>
      <c r="CF100" s="304">
        <f>IFERROR(VLOOKUP($AL100,装备!$B:$Q,16,0),0)</f>
        <v>5</v>
      </c>
      <c r="CG100" s="304">
        <f>IFERROR(VLOOKUP($AL100,装备!$B:$Q,5,0),0)</f>
        <v>0</v>
      </c>
      <c r="CH100" s="304">
        <f>IFERROR(VLOOKUP(AM100,装备!$B:$C,2,0),0)</f>
        <v>0</v>
      </c>
      <c r="CI100" s="304">
        <f>IFERROR(VLOOKUP($AM100,装备!$B:$Q,5,0),0)</f>
        <v>0</v>
      </c>
      <c r="CJ100" s="304">
        <f>IFERROR(VLOOKUP($AM100,装备!$B:$Q,6,0),0)</f>
        <v>0</v>
      </c>
      <c r="CK100" s="304">
        <f>IFERROR(VLOOKUP($AM100,装备!$B:$Q,7,0),0)</f>
        <v>0</v>
      </c>
      <c r="CL100" s="304">
        <f>IFERROR(VLOOKUP($AM100,装备!$B:$Q,8,0),0)</f>
        <v>0</v>
      </c>
      <c r="CM100" s="304">
        <f>IFERROR(VLOOKUP($AM100,装备!$B:$Q,9,0),0)</f>
        <v>0</v>
      </c>
      <c r="CN100" s="304">
        <f>IFERROR(VLOOKUP($AM100,装备!$B:$Q,10,0),0)</f>
        <v>0</v>
      </c>
      <c r="CO100" s="304">
        <f>IFERROR(VLOOKUP($AM100,装备!$B:$Q,11,0),0)</f>
        <v>0</v>
      </c>
      <c r="CP100" s="304">
        <f>IFERROR(VLOOKUP($AM100,装备!$B:$Q,12,0),0)</f>
        <v>0</v>
      </c>
      <c r="CQ100" s="304">
        <f>IFERROR(VLOOKUP($AM100,装备!$B:$Q,13,0),0)</f>
        <v>0</v>
      </c>
      <c r="CR100" s="304">
        <f>IFERROR(VLOOKUP($AM100,装备!$B:$Q,14,0),0)</f>
        <v>0</v>
      </c>
      <c r="CS100" s="304">
        <f>IFERROR(VLOOKUP($AM100,装备!$B:$Q,16,0),0)</f>
        <v>0</v>
      </c>
      <c r="CT100" s="304">
        <f>IFERROR(VLOOKUP($AM100,装备!$B:$Q,5,0),0)</f>
        <v>0</v>
      </c>
      <c r="CU100" s="304">
        <f>IFERROR(VLOOKUP(AN100,装备!$B:$C,2,0),0)</f>
        <v>0</v>
      </c>
      <c r="CV100" s="304">
        <f>IFERROR(VLOOKUP($AN100,装备!$B:$Q,5,0),0)</f>
        <v>0</v>
      </c>
      <c r="CW100" s="304">
        <f>IFERROR(VLOOKUP($AN100,装备!$B:$Q,6,0),0)</f>
        <v>0</v>
      </c>
      <c r="CX100" s="304">
        <f>IFERROR(VLOOKUP($AN100,装备!$B:$Q,7,0),0)</f>
        <v>0</v>
      </c>
      <c r="CY100" s="304">
        <f>IFERROR(VLOOKUP($AN100,装备!$B:$Q,8,0),0)</f>
        <v>0</v>
      </c>
      <c r="CZ100" s="304">
        <f>IFERROR(VLOOKUP($AN100,装备!$B:$Q,9,0),0)</f>
        <v>0</v>
      </c>
      <c r="DA100" s="304">
        <f>IFERROR(VLOOKUP($AN100,装备!$B:$Q,10,0),0)</f>
        <v>0</v>
      </c>
      <c r="DB100" s="304">
        <f>IFERROR(VLOOKUP($AN100,装备!$B:$Q,11,0),0)</f>
        <v>0</v>
      </c>
      <c r="DC100" s="304">
        <f>IFERROR(VLOOKUP($AN100,装备!$B:$Q,12,0),0)</f>
        <v>0</v>
      </c>
      <c r="DD100" s="304">
        <f>IFERROR(VLOOKUP($AN100,装备!$B:$Q,13,0),0)</f>
        <v>0</v>
      </c>
      <c r="DE100" s="304">
        <f>IFERROR(VLOOKUP($AN100,装备!$B:$Q,14,0),0)</f>
        <v>0</v>
      </c>
      <c r="DF100" s="304">
        <f>IFERROR(VLOOKUP($AN100,装备!$B:$Q,16,0),0)</f>
        <v>0</v>
      </c>
      <c r="DG100" s="304">
        <f>IFERROR(VLOOKUP($AN100,装备!$B:$Q,5,0),0)</f>
        <v>0</v>
      </c>
      <c r="DH100" s="304">
        <f>IFERROR(VLOOKUP(AO100,装备!$B:$C,2,0),0)</f>
        <v>0</v>
      </c>
      <c r="DI100" s="304">
        <f>IFERROR(VLOOKUP($AO100,装备!$B:$Q,5,0),0)</f>
        <v>0</v>
      </c>
      <c r="DJ100" s="304">
        <f>IFERROR(VLOOKUP($AO100,装备!$B:$Q,6,0),0)</f>
        <v>0</v>
      </c>
      <c r="DK100" s="304">
        <f>IFERROR(VLOOKUP($AO100,装备!$B:$Q,7,0),0)</f>
        <v>0</v>
      </c>
      <c r="DL100" s="304">
        <f>IFERROR(VLOOKUP($AO100,装备!$B:$Q,8,0),0)</f>
        <v>0</v>
      </c>
      <c r="DM100" s="304">
        <f>IFERROR(VLOOKUP($AO100,装备!$B:$Q,9,0),0)</f>
        <v>0</v>
      </c>
      <c r="DN100" s="304">
        <f>IFERROR(VLOOKUP($AO100,装备!$B:$Q,10,0),0)</f>
        <v>0</v>
      </c>
      <c r="DO100" s="304">
        <f>IFERROR(VLOOKUP($AO100,装备!$B:$Q,11,0),0)</f>
        <v>0</v>
      </c>
      <c r="DP100" s="304">
        <f>IFERROR(VLOOKUP($AO100,装备!$B:$Q,12,0),0)</f>
        <v>0</v>
      </c>
      <c r="DQ100" s="304">
        <f>IFERROR(VLOOKUP($AO100,装备!$B:$Q,13,0),0)</f>
        <v>0</v>
      </c>
      <c r="DR100" s="304">
        <f>IFERROR(VLOOKUP($AO100,装备!$B:$Q,14,0),0)</f>
        <v>0</v>
      </c>
      <c r="DS100" s="304">
        <f>IFERROR(VLOOKUP($AO100,装备!$B:$Q,16,0),0)</f>
        <v>0</v>
      </c>
      <c r="DT100" s="304">
        <f>IFERROR(VLOOKUP($AO100,装备!$B:$Q,5,0),0)</f>
        <v>0</v>
      </c>
    </row>
    <row r="101" spans="1:124" hidden="1">
      <c r="A101" s="301">
        <f>未改造舰娘!$A97</f>
        <v>10009611</v>
      </c>
      <c r="B101" s="354" t="s">
        <v>3976</v>
      </c>
      <c r="C101" s="323"/>
      <c r="D101" s="323">
        <f t="shared" si="1"/>
        <v>110</v>
      </c>
      <c r="E101" s="303">
        <f>未改造舰娘!$C97</f>
        <v>2</v>
      </c>
      <c r="F101" s="304" t="str">
        <f>未改造舰娘!$D97</f>
        <v>驱逐</v>
      </c>
      <c r="G101" s="304" t="str">
        <f>未改造舰娘!$E97</f>
        <v>小型</v>
      </c>
      <c r="H101" s="304" t="str">
        <f>未改造舰娘!$F97</f>
        <v>护卫舰</v>
      </c>
      <c r="I101" s="460">
        <f>未改造舰娘!$AR97</f>
        <v>2</v>
      </c>
      <c r="J101" s="304" t="str">
        <f>未改造舰娘!$G97</f>
        <v>美国</v>
      </c>
      <c r="K101" s="312">
        <f>未改造舰娘!$H97+(BV101+CI101+CV101+DI101)*$C$2</f>
        <v>20</v>
      </c>
      <c r="L101" s="304">
        <f>未改造舰娘!$I97</f>
        <v>0</v>
      </c>
      <c r="M101" s="304">
        <f>未改造舰娘!$J97</f>
        <v>1</v>
      </c>
      <c r="N101" s="518">
        <f>未改造舰娘!$K97</f>
        <v>2</v>
      </c>
      <c r="O101" s="304">
        <f>未改造舰娘!$L97+((CE101+CR101+DE101+DR101)*$C$2)</f>
        <v>23</v>
      </c>
      <c r="P101" s="304" t="str">
        <f>IF($C$2=1,(IF(ISERROR(FIND("超长",未改造舰娘!$M97&amp;CC101&amp;CP101&amp;DC101&amp;DP101,1)),IF(ISERROR(FIND("长",未改造舰娘!$M97&amp;CC101&amp;CP101&amp;DC101&amp;DP101,1)),IF(ISERROR(FIND("中",未改造舰娘!$M97&amp;CC101&amp;CP101&amp;DC101&amp;DP101,1)),IF(ISERROR(FIND("短",未改造舰娘!$M97&amp;CC101&amp;CP101&amp;DC101&amp;DP101,1)),IF(ISERROR(FIND("无",未改造舰娘!$M97&amp;CC101&amp;CP101&amp;DC101&amp;DP101,1)),0,"无"),"短"),"中"),"长"),"超长")),未改造舰娘!$M97)</f>
        <v>短</v>
      </c>
      <c r="Q101" s="303">
        <f>未改造舰娘!$N97</f>
        <v>35</v>
      </c>
      <c r="R101" s="304">
        <f>(未改造舰娘!$P97)+(未改造舰娘!$Q97)*$C$3+((BW101+CJ101+CW101+DJ101)*$C$2)</f>
        <v>30</v>
      </c>
      <c r="S101" s="304">
        <f>(未改造舰娘!$R97)+(未改造舰娘!$S97)*$C$3+((BY101+CL101+CY101+DL101)*$C$2)</f>
        <v>70</v>
      </c>
      <c r="T101" s="304">
        <f>(未改造舰娘!$T97)+(未改造舰娘!$U97)*$C$3+((BX101+CK101+CX101+DK101)*$C$2)</f>
        <v>23</v>
      </c>
      <c r="U101" s="304">
        <f>(未改造舰娘!$V97)+(未改造舰娘!$W97)*$C$3+((CG101+CT101+DG101+DT101)*$C$2)</f>
        <v>58</v>
      </c>
      <c r="V101" s="305">
        <f>INT((((未改造舰娘!$Y97)-(未改造舰娘!$X97))*(((IF(D101=0,C101,D101))-1)/99))+未改造舰娘!$X97)+((CB101+CO101+DB101+DO101)*$C$2)</f>
        <v>87</v>
      </c>
      <c r="W101" s="304">
        <f>INT((((未改造舰娘!$AA97)-(未改造舰娘!$Z97))*(((IF(D101=0,C101,D101))-1)/99))+未改造舰娘!$Z97)+((CD101+CQ101+DD101+DQ101)*$C$2)</f>
        <v>76</v>
      </c>
      <c r="X101" s="304">
        <f>INT((((未改造舰娘!$AC97)-(未改造舰娘!$AB97))*(((IF(D101=0,C101,D101))-1)/99))+未改造舰娘!$AB97)+((CA101+CN101+DA101+DN101)*$C$2)</f>
        <v>17</v>
      </c>
      <c r="Y101" s="303">
        <f>INT((((未改造舰娘!$AE97)-(未改造舰娘!$AD97))*(((IF(D101=0,C101,D101))-1)/99))+未改造舰娘!$AD97)+((BZ101+CM101+CZ101+DM101)*$C$2)</f>
        <v>63</v>
      </c>
      <c r="Z101" s="474" t="str">
        <f>IF(未改造舰娘!$AF97=0,"",未改造舰娘!$AF97)</f>
        <v/>
      </c>
      <c r="AA101" s="304" t="str">
        <f>IF(未改造舰娘!$AG97="","",未改造舰娘!$AG97)</f>
        <v/>
      </c>
      <c r="AB101" s="304" t="str">
        <f>IF(未改造舰娘!$AH97="","",未改造舰娘!$AH97)</f>
        <v/>
      </c>
      <c r="AC101" s="304" t="str">
        <f>IF(未改造舰娘!$AI97="","",未改造舰娘!$AI97)</f>
        <v/>
      </c>
      <c r="AD101" s="304">
        <f>IF(未改造舰娘!$AJ97="","",未改造舰娘!$AJ97)</f>
        <v>0</v>
      </c>
      <c r="AE101" s="305">
        <f>IF(未改造舰娘!$AK97="","",未改造舰娘!$AK97)</f>
        <v>0</v>
      </c>
      <c r="AF101" s="304" t="str">
        <f>IF(未改造舰娘!$AL97="","",未改造舰娘!$AL97)</f>
        <v/>
      </c>
      <c r="AG101" s="304" t="str">
        <f>IF(未改造舰娘!$AM97="","",未改造舰娘!$AM97)</f>
        <v/>
      </c>
      <c r="AH101" s="304" t="str">
        <f>IF(未改造舰娘!$AN97="","",未改造舰娘!$AN97)</f>
        <v/>
      </c>
      <c r="AI101" s="304" t="str">
        <f>IF(未改造舰娘!$AO97="","",未改造舰娘!$AO97)</f>
        <v/>
      </c>
      <c r="AJ101" s="304" t="str">
        <f>IF(未改造舰娘!$AP97="","",未改造舰娘!$AP97)</f>
        <v/>
      </c>
      <c r="AK101" s="303" t="str">
        <f>IF(未改造舰娘!$AQ97="","",未改造舰娘!$AQ97)</f>
        <v/>
      </c>
      <c r="AL101" s="306" t="str">
        <f>IF(未改造舰娘!$AS97="","",未改造舰娘!$AS97)</f>
        <v>U国双联5英寸平高两用炮</v>
      </c>
      <c r="AM101" s="306" t="str">
        <f>IF(未改造舰娘!$AT97="","",未改造舰娘!$AT97)</f>
        <v/>
      </c>
      <c r="AN101" s="306" t="str">
        <f>IF(未改造舰娘!$AU97="","",未改造舰娘!$AU97)</f>
        <v/>
      </c>
      <c r="AO101" s="306" t="str">
        <f>IF(未改造舰娘!$AV97="","",未改造舰娘!$AV97)</f>
        <v/>
      </c>
      <c r="AP101" s="307" t="str">
        <f>IF(未改造舰娘!$AW97="","",未改造舰娘!$AW97)</f>
        <v/>
      </c>
      <c r="AQ101" s="308" t="str">
        <f>IF(未改造舰娘!$AX97="","",未改造舰娘!$AX97)</f>
        <v/>
      </c>
      <c r="AR101" s="304">
        <f>IF(未改造舰娘!$AY97="","",未改造舰娘!$AY97)</f>
        <v>15</v>
      </c>
      <c r="AS101" s="304">
        <f>IF(未改造舰娘!$AZ97="","",未改造舰娘!$AZ97)</f>
        <v>25</v>
      </c>
      <c r="AT101" s="304">
        <f>IF(未改造舰娘!$BA97="","",未改造舰娘!$BA97)</f>
        <v>0.48</v>
      </c>
      <c r="AU101" s="304">
        <f>IF(未改造舰娘!$BB97="","",未改造舰娘!$BB97)</f>
        <v>0.9</v>
      </c>
      <c r="AV101" s="305">
        <f>IF((未改造舰娘!$BG97+未改造舰娘!$BK97*$C$4)=0,"",(未改造舰娘!$BG97+未改造舰娘!$BK97*$C$4))</f>
        <v>2</v>
      </c>
      <c r="AW101" s="304">
        <f>IF((未改造舰娘!$BH97+未改造舰娘!$BL97*$C$4)=0,"",(未改造舰娘!$BH97+未改造舰娘!$BL97*$C$4))</f>
        <v>5</v>
      </c>
      <c r="AX101" s="304">
        <f>IF((未改造舰娘!$BI97+未改造舰娘!$BM97*$C$4)=0,"",(未改造舰娘!$BI97+未改造舰娘!$BM97*$C$4))</f>
        <v>6</v>
      </c>
      <c r="AY101" s="303" t="str">
        <f>IF((未改造舰娘!$BJ97+未改造舰娘!$BN97*$C$4)=0,"",(未改造舰娘!$BJ97+未改造舰娘!$BN97*$C$4))</f>
        <v/>
      </c>
      <c r="AZ101" s="500">
        <f>IF(未改造舰娘!BC97="","",未改造舰娘!BC97)</f>
        <v>0</v>
      </c>
      <c r="BA101" s="500">
        <f>IF(未改造舰娘!BD97="","",未改造舰娘!BD97)</f>
        <v>20</v>
      </c>
      <c r="BB101" s="500">
        <f>IF(未改造舰娘!BE97="","",未改造舰娘!BE97)</f>
        <v>8</v>
      </c>
      <c r="BC101" s="498">
        <f>IF(未改造舰娘!BF97="","",未改造舰娘!BF97)</f>
        <v>5</v>
      </c>
      <c r="BD101" s="125" t="s">
        <v>1395</v>
      </c>
      <c r="BE101" s="506"/>
      <c r="BF101" s="306" t="str">
        <f>IF(未改造舰娘!$BQ97="","",未改造舰娘!$BQ97)</f>
        <v>1-4-E,2-1-F,2-2-EFGH,2-3-CDEGHJ,2-4-CDEGHIJL,3-1-BDFGHI,3-2-ABCDEG,3-3-ABCDEFGHJK,3-4-ABCDGHIJ,4-1-ABCDEFIJ,4-2-ABCDFGHIJ,4-3-ABCEFGH,4-4-ABCDEHIKL,5-1-ABCDEFGH,5-2-ABCDEFGHIJ,5-3-ABCEFGH,5-4-ABCDEGH,5-5-ABCDEFGHI,6-1-ABCDEFGHIK,6-3-ABCDEFHJ,6-4-ABCDEFGHIKL,7-1-ABCDFGHIJKLMN,7-2-ABDEFGHJKLM,7-3-ABCDEFGHIKLN,7-4-ABCDEFIJKLM,7-5-ABCDEFGHIJKLMOQ,8-1-ABCDEFGHIJKL,8-3-ABCDEFGHIJKL</v>
      </c>
      <c r="BG101" s="306" t="str">
        <f>IF(未改造舰娘!$BR97="","",未改造舰娘!$BR97)</f>
        <v>极地奏鸣曲 Ex-1-ABCDEFGHIJK,Ex-1-1-ABCDEFIJ,Ex-1-2-ABCDEHIKL,Ex-2-1-ABCDEFGHIJDEGH,Ex-2-2-ABCEFGHDEGHJK,Ex-2-3-ABCDEFGHICDEGHIJL,Ex-3-1-ABCDEFGHIKBDFGHI,Ex-3-3-ABCDEHJACDHIJ,Ex-3-4-ABCDEFGHIKL,Ex-4-1-ABCDFGHIJKLMN,Ex-4-2-ABDEFHKLMABCDEFGHIJKL,Ex-4-3-ABCDEFGHILN,Ex-4-4-ABCDEFIJKLM,Ex-4-5-ABCDEFGHIJKLMOQ,Ex-3-2-BCDEGHJK；轰隆轰隆大作战 Ex-4-ABCDEFGHIM；扑火之蛾 Ex-4-ABCDEFGHIJKLMN,Ex-9-ABCDEFGHIJKLMN；未命名 Ex-2-ABCDEFGHIJNOβ,Ex-4-ABCDEIJKLMNOPQRTβ；决战九段坂 Ex-2-Q；中间岛战役 Ex-3-ABCDFGJL,Ex-5-A,Ex-7-BDEG；两周年活动 地狱群岛攻略作战-ABCDFKM；急速东方快车 Ex-1-ABCEFGHK,Ex-2-ABCDEFGHJKLMNO,Ex-3-ABCDEFGIJLMNOPR,Ex-4-ABCEFHIJKLMNOPQR,Ex-5-ABCDEFGHJKLMNO,Ex-6-ABCDEFGIJLMNOPR,Ex-7-ABCEFHIJKLMNOPQR；所罗门之晓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Ex-1-ABCDEF,Ex-2-ABCDEFI,Ex-3-ABDEFGHI,Ex-4-ABCDEFHIKM,Ex-5-ABCDEF,Ex-6-ABCDEI；熔炉大混战 Ex-1-ABCDEFGHIJ,Ex-7-ABCDEFGHIJKLMN,Ex-12-ABCDEFGHIJKL</v>
      </c>
      <c r="BH101" s="306"/>
      <c r="BU101" s="304">
        <f>IFERROR(VLOOKUP(AL101,装备!$B:$C,2,0),0)</f>
        <v>4</v>
      </c>
      <c r="BV101" s="304">
        <f>IFERROR(VLOOKUP($AL101,装备!$B:$Q,5,0),0)</f>
        <v>0</v>
      </c>
      <c r="BW101" s="304">
        <f>IFERROR(VLOOKUP($AL101,装备!$B:$Q,6,0),0)</f>
        <v>2</v>
      </c>
      <c r="BX101" s="304">
        <f>IFERROR(VLOOKUP($AL101,装备!$B:$Q,7,0),0)</f>
        <v>0</v>
      </c>
      <c r="BY101" s="304">
        <f>IFERROR(VLOOKUP($AL101,装备!$B:$Q,8,0),0)</f>
        <v>0</v>
      </c>
      <c r="BZ101" s="304">
        <f>IFERROR(VLOOKUP($AL101,装备!$B:$Q,9,0),0)</f>
        <v>0</v>
      </c>
      <c r="CA101" s="304">
        <f>IFERROR(VLOOKUP($AL101,装备!$B:$Q,10,0),0)</f>
        <v>0</v>
      </c>
      <c r="CB101" s="304">
        <f>IFERROR(VLOOKUP($AL101,装备!$B:$Q,11,0),0)</f>
        <v>0</v>
      </c>
      <c r="CC101" s="304" t="str">
        <f>IFERROR(VLOOKUP($AL101,装备!$B:$Q,12,0),0)</f>
        <v>短</v>
      </c>
      <c r="CD101" s="304">
        <f>IFERROR(VLOOKUP($AL101,装备!$B:$Q,13,0),0)</f>
        <v>0</v>
      </c>
      <c r="CE101" s="304">
        <f>IFERROR(VLOOKUP($AL101,装备!$B:$Q,14,0),0)</f>
        <v>0</v>
      </c>
      <c r="CF101" s="304">
        <f>IFERROR(VLOOKUP($AL101,装备!$B:$Q,16,0),0)</f>
        <v>5</v>
      </c>
      <c r="CG101" s="304">
        <f>IFERROR(VLOOKUP($AL101,装备!$B:$Q,5,0),0)</f>
        <v>0</v>
      </c>
      <c r="CH101" s="304">
        <f>IFERROR(VLOOKUP(AM101,装备!$B:$C,2,0),0)</f>
        <v>0</v>
      </c>
      <c r="CI101" s="304">
        <f>IFERROR(VLOOKUP($AM101,装备!$B:$Q,5,0),0)</f>
        <v>0</v>
      </c>
      <c r="CJ101" s="304">
        <f>IFERROR(VLOOKUP($AM101,装备!$B:$Q,6,0),0)</f>
        <v>0</v>
      </c>
      <c r="CK101" s="304">
        <f>IFERROR(VLOOKUP($AM101,装备!$B:$Q,7,0),0)</f>
        <v>0</v>
      </c>
      <c r="CL101" s="304">
        <f>IFERROR(VLOOKUP($AM101,装备!$B:$Q,8,0),0)</f>
        <v>0</v>
      </c>
      <c r="CM101" s="304">
        <f>IFERROR(VLOOKUP($AM101,装备!$B:$Q,9,0),0)</f>
        <v>0</v>
      </c>
      <c r="CN101" s="304">
        <f>IFERROR(VLOOKUP($AM101,装备!$B:$Q,10,0),0)</f>
        <v>0</v>
      </c>
      <c r="CO101" s="304">
        <f>IFERROR(VLOOKUP($AM101,装备!$B:$Q,11,0),0)</f>
        <v>0</v>
      </c>
      <c r="CP101" s="304">
        <f>IFERROR(VLOOKUP($AM101,装备!$B:$Q,12,0),0)</f>
        <v>0</v>
      </c>
      <c r="CQ101" s="304">
        <f>IFERROR(VLOOKUP($AM101,装备!$B:$Q,13,0),0)</f>
        <v>0</v>
      </c>
      <c r="CR101" s="304">
        <f>IFERROR(VLOOKUP($AM101,装备!$B:$Q,14,0),0)</f>
        <v>0</v>
      </c>
      <c r="CS101" s="304">
        <f>IFERROR(VLOOKUP($AM101,装备!$B:$Q,16,0),0)</f>
        <v>0</v>
      </c>
      <c r="CT101" s="304">
        <f>IFERROR(VLOOKUP($AM101,装备!$B:$Q,5,0),0)</f>
        <v>0</v>
      </c>
      <c r="CU101" s="304">
        <f>IFERROR(VLOOKUP(AN101,装备!$B:$C,2,0),0)</f>
        <v>0</v>
      </c>
      <c r="CV101" s="304">
        <f>IFERROR(VLOOKUP($AN101,装备!$B:$Q,5,0),0)</f>
        <v>0</v>
      </c>
      <c r="CW101" s="304">
        <f>IFERROR(VLOOKUP($AN101,装备!$B:$Q,6,0),0)</f>
        <v>0</v>
      </c>
      <c r="CX101" s="304">
        <f>IFERROR(VLOOKUP($AN101,装备!$B:$Q,7,0),0)</f>
        <v>0</v>
      </c>
      <c r="CY101" s="304">
        <f>IFERROR(VLOOKUP($AN101,装备!$B:$Q,8,0),0)</f>
        <v>0</v>
      </c>
      <c r="CZ101" s="304">
        <f>IFERROR(VLOOKUP($AN101,装备!$B:$Q,9,0),0)</f>
        <v>0</v>
      </c>
      <c r="DA101" s="304">
        <f>IFERROR(VLOOKUP($AN101,装备!$B:$Q,10,0),0)</f>
        <v>0</v>
      </c>
      <c r="DB101" s="304">
        <f>IFERROR(VLOOKUP($AN101,装备!$B:$Q,11,0),0)</f>
        <v>0</v>
      </c>
      <c r="DC101" s="304">
        <f>IFERROR(VLOOKUP($AN101,装备!$B:$Q,12,0),0)</f>
        <v>0</v>
      </c>
      <c r="DD101" s="304">
        <f>IFERROR(VLOOKUP($AN101,装备!$B:$Q,13,0),0)</f>
        <v>0</v>
      </c>
      <c r="DE101" s="304">
        <f>IFERROR(VLOOKUP($AN101,装备!$B:$Q,14,0),0)</f>
        <v>0</v>
      </c>
      <c r="DF101" s="304">
        <f>IFERROR(VLOOKUP($AN101,装备!$B:$Q,16,0),0)</f>
        <v>0</v>
      </c>
      <c r="DG101" s="304">
        <f>IFERROR(VLOOKUP($AN101,装备!$B:$Q,5,0),0)</f>
        <v>0</v>
      </c>
      <c r="DH101" s="304">
        <f>IFERROR(VLOOKUP(AO101,装备!$B:$C,2,0),0)</f>
        <v>0</v>
      </c>
      <c r="DI101" s="304">
        <f>IFERROR(VLOOKUP($AO101,装备!$B:$Q,5,0),0)</f>
        <v>0</v>
      </c>
      <c r="DJ101" s="304">
        <f>IFERROR(VLOOKUP($AO101,装备!$B:$Q,6,0),0)</f>
        <v>0</v>
      </c>
      <c r="DK101" s="304">
        <f>IFERROR(VLOOKUP($AO101,装备!$B:$Q,7,0),0)</f>
        <v>0</v>
      </c>
      <c r="DL101" s="304">
        <f>IFERROR(VLOOKUP($AO101,装备!$B:$Q,8,0),0)</f>
        <v>0</v>
      </c>
      <c r="DM101" s="304">
        <f>IFERROR(VLOOKUP($AO101,装备!$B:$Q,9,0),0)</f>
        <v>0</v>
      </c>
      <c r="DN101" s="304">
        <f>IFERROR(VLOOKUP($AO101,装备!$B:$Q,10,0),0)</f>
        <v>0</v>
      </c>
      <c r="DO101" s="304">
        <f>IFERROR(VLOOKUP($AO101,装备!$B:$Q,11,0),0)</f>
        <v>0</v>
      </c>
      <c r="DP101" s="304">
        <f>IFERROR(VLOOKUP($AO101,装备!$B:$Q,12,0),0)</f>
        <v>0</v>
      </c>
      <c r="DQ101" s="304">
        <f>IFERROR(VLOOKUP($AO101,装备!$B:$Q,13,0),0)</f>
        <v>0</v>
      </c>
      <c r="DR101" s="304">
        <f>IFERROR(VLOOKUP($AO101,装备!$B:$Q,14,0),0)</f>
        <v>0</v>
      </c>
      <c r="DS101" s="304">
        <f>IFERROR(VLOOKUP($AO101,装备!$B:$Q,16,0),0)</f>
        <v>0</v>
      </c>
      <c r="DT101" s="304">
        <f>IFERROR(VLOOKUP($AO101,装备!$B:$Q,5,0),0)</f>
        <v>0</v>
      </c>
    </row>
    <row r="102" spans="1:124" ht="15" hidden="1">
      <c r="A102" s="301">
        <f>未改造舰娘!$A98</f>
        <v>10009711</v>
      </c>
      <c r="B102" s="354" t="s">
        <v>611</v>
      </c>
      <c r="C102" s="323"/>
      <c r="D102" s="323">
        <f t="shared" si="1"/>
        <v>110</v>
      </c>
      <c r="E102" s="303">
        <f>未改造舰娘!$C98</f>
        <v>4</v>
      </c>
      <c r="F102" s="304" t="str">
        <f>未改造舰娘!$D98</f>
        <v>驱逐</v>
      </c>
      <c r="G102" s="304" t="str">
        <f>未改造舰娘!$E98</f>
        <v>小型</v>
      </c>
      <c r="H102" s="304" t="str">
        <f>未改造舰娘!$F98</f>
        <v>护卫舰</v>
      </c>
      <c r="I102" s="460">
        <f>未改造舰娘!$AR98</f>
        <v>2</v>
      </c>
      <c r="J102" s="304" t="str">
        <f>未改造舰娘!$G98</f>
        <v>苏联</v>
      </c>
      <c r="K102" s="312">
        <f>未改造舰娘!$H98+(BV102+CI102+CV102+DI102)*$C$2</f>
        <v>18</v>
      </c>
      <c r="L102" s="304">
        <f>未改造舰娘!$I98</f>
        <v>2</v>
      </c>
      <c r="M102" s="304">
        <f>未改造舰娘!$J98</f>
        <v>1</v>
      </c>
      <c r="N102" s="518">
        <f>未改造舰娘!$K98</f>
        <v>2</v>
      </c>
      <c r="O102" s="304">
        <f>未改造舰娘!$L98+((CE102+CR102+DE102+DR102)*$C$2)</f>
        <v>25</v>
      </c>
      <c r="P102" s="304" t="str">
        <f>IF($C$2=1,(IF(ISERROR(FIND("超长",未改造舰娘!$M98&amp;CC102&amp;CP102&amp;DC102&amp;DP102,1)),IF(ISERROR(FIND("长",未改造舰娘!$M98&amp;CC102&amp;CP102&amp;DC102&amp;DP102,1)),IF(ISERROR(FIND("中",未改造舰娘!$M98&amp;CC102&amp;CP102&amp;DC102&amp;DP102,1)),IF(ISERROR(FIND("短",未改造舰娘!$M98&amp;CC102&amp;CP102&amp;DC102&amp;DP102,1)),IF(ISERROR(FIND("无",未改造舰娘!$M98&amp;CC102&amp;CP102&amp;DC102&amp;DP102,1)),0,"无"),"短"),"中"),"长"),"超长")),未改造舰娘!$M98)</f>
        <v>短</v>
      </c>
      <c r="Q102" s="303">
        <f>未改造舰娘!$N98</f>
        <v>39</v>
      </c>
      <c r="R102" s="304">
        <f>(未改造舰娘!$P98)+(未改造舰娘!$Q98)*$C$3+((BW102+CJ102+CW102+DJ102)*$C$2)</f>
        <v>32</v>
      </c>
      <c r="S102" s="304">
        <f>(未改造舰娘!$R98)+(未改造舰娘!$S98)*$C$3+((BY102+CL102+CY102+DL102)*$C$2)</f>
        <v>62</v>
      </c>
      <c r="T102" s="304">
        <f>(未改造舰娘!$T98)+(未改造舰娘!$U98)*$C$3+((BX102+CK102+CX102+DK102)*$C$2)</f>
        <v>23</v>
      </c>
      <c r="U102" s="304">
        <f>(未改造舰娘!$V98)+(未改造舰娘!$W98)*$C$3+((CG102+CT102+DG102+DT102)*$C$2)</f>
        <v>50</v>
      </c>
      <c r="V102" s="305">
        <f>INT((((未改造舰娘!$Y98)-(未改造舰娘!$X98))*(((IF(D102=0,C102,D102))-1)/99))+未改造舰娘!$X98)+((CB102+CO102+DB102+DO102)*$C$2)</f>
        <v>88</v>
      </c>
      <c r="W102" s="304">
        <f>INT((((未改造舰娘!$AA98)-(未改造舰娘!$Z98))*(((IF(D102=0,C102,D102))-1)/99))+未改造舰娘!$Z98)+((CD102+CQ102+DD102+DQ102)*$C$2)</f>
        <v>83</v>
      </c>
      <c r="X102" s="304">
        <f>INT((((未改造舰娘!$AC98)-(未改造舰娘!$AB98))*(((IF(D102=0,C102,D102))-1)/99))+未改造舰娘!$AB98)+((CA102+CN102+DA102+DN102)*$C$2)</f>
        <v>16</v>
      </c>
      <c r="Y102" s="303">
        <f>INT((((未改造舰娘!$AE98)-(未改造舰娘!$AD98))*(((IF(D102=0,C102,D102))-1)/99))+未改造舰娘!$AD98)+((BZ102+CM102+CZ102+DM102)*$C$2)</f>
        <v>57</v>
      </c>
      <c r="Z102" s="474" t="str">
        <f>IF(未改造舰娘!$AF98=0,"",未改造舰娘!$AF98)</f>
        <v/>
      </c>
      <c r="AA102" s="304" t="str">
        <f>IF(未改造舰娘!$AG98="","",未改造舰娘!$AG98)</f>
        <v/>
      </c>
      <c r="AB102" s="304" t="str">
        <f>IF(未改造舰娘!$AH98="","",未改造舰娘!$AH98)</f>
        <v/>
      </c>
      <c r="AC102" s="304" t="str">
        <f>IF(未改造舰娘!$AI98="","",未改造舰娘!$AI98)</f>
        <v/>
      </c>
      <c r="AD102" s="304">
        <f>IF(未改造舰娘!$AJ98="","",未改造舰娘!$AJ98)</f>
        <v>0</v>
      </c>
      <c r="AE102" s="305">
        <f>IF(未改造舰娘!$AK98="","",未改造舰娘!$AK98)</f>
        <v>66</v>
      </c>
      <c r="AF102" s="304">
        <f>IF(未改造舰娘!$AL98="","",未改造舰娘!$AL98)</f>
        <v>5000</v>
      </c>
      <c r="AG102" s="304">
        <f>IF(未改造舰娘!$AM98="","",未改造舰娘!$AM98)</f>
        <v>5000</v>
      </c>
      <c r="AH102" s="304">
        <f>IF(未改造舰娘!$AN98="","",未改造舰娘!$AN98)</f>
        <v>5000</v>
      </c>
      <c r="AI102" s="304">
        <f>IF(未改造舰娘!$AO98="","",未改造舰娘!$AO98)</f>
        <v>5000</v>
      </c>
      <c r="AJ102" s="304" t="str">
        <f>IF(未改造舰娘!$AP98="","",未改造舰娘!$AP98)</f>
        <v>驱逐核心</v>
      </c>
      <c r="AK102" s="303">
        <f>IF(未改造舰娘!$AQ98="","",未改造舰娘!$AQ98)</f>
        <v>24</v>
      </c>
      <c r="AL102" s="306" t="str">
        <f>IF(未改造舰娘!$AS98="","",未改造舰娘!$AS98)</f>
        <v>S国单装130毫米炮</v>
      </c>
      <c r="AM102" s="306" t="str">
        <f>IF(未改造舰娘!$AT98="","",未改造舰娘!$AT98)</f>
        <v>四联533毫米鱼雷</v>
      </c>
      <c r="AN102" s="306" t="str">
        <f>IF(未改造舰娘!$AU98="","",未改造舰娘!$AU98)</f>
        <v/>
      </c>
      <c r="AO102" s="306" t="str">
        <f>IF(未改造舰娘!$AV98="","",未改造舰娘!$AV98)</f>
        <v/>
      </c>
      <c r="AP102" s="307" t="str">
        <f>IF(未改造舰娘!$AW98="","",未改造舰娘!$AW98)</f>
        <v/>
      </c>
      <c r="AQ102" s="308" t="str">
        <f>IF(未改造舰娘!$AX98="","",未改造舰娘!$AX98)</f>
        <v/>
      </c>
      <c r="AR102" s="304">
        <f>IF(未改造舰娘!$AY98="","",未改造舰娘!$AY98)</f>
        <v>10</v>
      </c>
      <c r="AS102" s="304">
        <f>IF(未改造舰娘!$AZ98="","",未改造舰娘!$AZ98)</f>
        <v>15</v>
      </c>
      <c r="AT102" s="304">
        <f>IF(未改造舰娘!$BA98="","",未改造舰娘!$BA98)</f>
        <v>0.48</v>
      </c>
      <c r="AU102" s="304">
        <f>IF(未改造舰娘!$BB98="","",未改造舰娘!$BB98)</f>
        <v>0.9</v>
      </c>
      <c r="AV102" s="305">
        <f>IF((未改造舰娘!$BG98+未改造舰娘!$BK98*$C$4)=0,"",(未改造舰娘!$BG98+未改造舰娘!$BK98*$C$4))</f>
        <v>5</v>
      </c>
      <c r="AW102" s="304">
        <f>IF((未改造舰娘!$BH98+未改造舰娘!$BL98*$C$4)=0,"",(未改造舰娘!$BH98+未改造舰娘!$BL98*$C$4))</f>
        <v>11</v>
      </c>
      <c r="AX102" s="304">
        <f>IF((未改造舰娘!$BI98+未改造舰娘!$BM98*$C$4)=0,"",(未改造舰娘!$BI98+未改造舰娘!$BM98*$C$4))</f>
        <v>9</v>
      </c>
      <c r="AY102" s="303" t="str">
        <f>IF((未改造舰娘!$BJ98+未改造舰娘!$BN98*$C$4)=0,"",(未改造舰娘!$BJ98+未改造舰娘!$BN98*$C$4))</f>
        <v/>
      </c>
      <c r="AZ102" s="500">
        <f>IF(未改造舰娘!BC98="","",未改造舰娘!BC98)</f>
        <v>0</v>
      </c>
      <c r="BA102" s="500">
        <f>IF(未改造舰娘!BD98="","",未改造舰娘!BD98)</f>
        <v>12</v>
      </c>
      <c r="BB102" s="500">
        <f>IF(未改造舰娘!BE98="","",未改造舰娘!BE98)</f>
        <v>8</v>
      </c>
      <c r="BC102" s="498">
        <f>IF(未改造舰娘!BF98="","",未改造舰娘!BF98)</f>
        <v>0</v>
      </c>
      <c r="BD102" s="84" t="s">
        <v>2047</v>
      </c>
      <c r="BE102" s="506"/>
      <c r="BF102" s="306" t="str">
        <f>IF(未改造舰娘!$BQ98="","",未改造舰娘!$BQ98)</f>
        <v>3-1-I,3-2-DEG,3-3-CDEFGHJK,3-4-ABCDGHIJ,4-1-CDEFIJ,4-2-ABCDFGHIJ,4-3-ABCEFGH,4-4-ABCDEHIKL,5-1-ABCDEFGH,5-2-ABCDEFGHIJ,5-3-ABCEFGH,5-4-ABCDEGH,5-5-ABCDEFGHI,6-1-ABCDEFGHIK,6-3-ABCDEFHJ,6-4-ABCDEFGHIKL</v>
      </c>
      <c r="BG102" s="306" t="str">
        <f>IF(未改造舰娘!$BR98="","",未改造舰娘!$BR98)</f>
        <v>极地奏鸣曲 Ex-1-1-CDFIJ,Ex-1-2-ABCDEHIKL,Ex-2-ABCDEFGHIJKLMN,Ex-2-1-ACDEFGHJ,Ex-2-2-ABEFGH,Ex-2-3-ABDEFGHI,Ex-3-1-ABCDEFGHIKI,Ex-3-3-ABCDEHJACDGHIJ,Ex-3-4-ABCDEFGHIK,Ex-4-ABCDEFGHJKMOP,Ex-3-2-DEGHJK；未命名 Ex-1-CDEFGHIJKLM,Ex-2-ABCDEFGHIJNOβ,Ex-4-ABCDEIJKLMNOPQRSTβ,Ex-6-BCDEFGIJKLMNOPQRTUV,Ex-8-BCDEFGHIKO,Ex-9-BCEGHIJKLMNOPQRS,Ex-10-ABCDEIJKLMNOPQRST,Ex-11-ABCDFHIJKLMNOQRS；决战九段坂 Ex-2-Q；所罗门之晓 Ex-1-ABCDEFGHJKL,Ex-3-ABCDEFGHIJKMNOPQ,Ex-5-ABCDEFGHIJKLNPQR,Ex-6-ABCDEFGHJKL,Ex-8-ABCDEFGHIJKMNOPQ,Ex-10-ABCDEFGHIJKLNPQR；熔炉大混战 Ex-3-DEFGHIJKL,Ex-7-DEFGHIJKLMN,Ex-10-ABCDEFGHIJKL,Ex-14-ABCDEFGHIJKLMN</v>
      </c>
      <c r="BH102" s="306"/>
      <c r="BU102" s="304">
        <f>IFERROR(VLOOKUP(AL102,装备!$B:$C,2,0),0)</f>
        <v>1</v>
      </c>
      <c r="BV102" s="304">
        <f>IFERROR(VLOOKUP($AL102,装备!$B:$Q,5,0),0)</f>
        <v>0</v>
      </c>
      <c r="BW102" s="304">
        <f>IFERROR(VLOOKUP($AL102,装备!$B:$Q,6,0),0)</f>
        <v>2</v>
      </c>
      <c r="BX102" s="304">
        <f>IFERROR(VLOOKUP($AL102,装备!$B:$Q,7,0),0)</f>
        <v>0</v>
      </c>
      <c r="BY102" s="304">
        <f>IFERROR(VLOOKUP($AL102,装备!$B:$Q,8,0),0)</f>
        <v>0</v>
      </c>
      <c r="BZ102" s="304">
        <f>IFERROR(VLOOKUP($AL102,装备!$B:$Q,9,0),0)</f>
        <v>0</v>
      </c>
      <c r="CA102" s="304">
        <f>IFERROR(VLOOKUP($AL102,装备!$B:$Q,10,0),0)</f>
        <v>0</v>
      </c>
      <c r="CB102" s="304">
        <f>IFERROR(VLOOKUP($AL102,装备!$B:$Q,11,0),0)</f>
        <v>0</v>
      </c>
      <c r="CC102" s="304" t="str">
        <f>IFERROR(VLOOKUP($AL102,装备!$B:$Q,12,0),0)</f>
        <v>短</v>
      </c>
      <c r="CD102" s="304">
        <f>IFERROR(VLOOKUP($AL102,装备!$B:$Q,13,0),0)</f>
        <v>0</v>
      </c>
      <c r="CE102" s="304">
        <f>IFERROR(VLOOKUP($AL102,装备!$B:$Q,14,0),0)</f>
        <v>0</v>
      </c>
      <c r="CF102" s="304">
        <f>IFERROR(VLOOKUP($AL102,装备!$B:$Q,16,0),0)</f>
        <v>0</v>
      </c>
      <c r="CG102" s="304">
        <f>IFERROR(VLOOKUP($AL102,装备!$B:$Q,5,0),0)</f>
        <v>0</v>
      </c>
      <c r="CH102" s="304">
        <f>IFERROR(VLOOKUP(AM102,装备!$B:$C,2,0),0)</f>
        <v>1</v>
      </c>
      <c r="CI102" s="304">
        <f>IFERROR(VLOOKUP($AM102,装备!$B:$Q,5,0),0)</f>
        <v>0</v>
      </c>
      <c r="CJ102" s="304">
        <f>IFERROR(VLOOKUP($AM102,装备!$B:$Q,6,0),0)</f>
        <v>0</v>
      </c>
      <c r="CK102" s="304">
        <f>IFERROR(VLOOKUP($AM102,装备!$B:$Q,7,0),0)</f>
        <v>0</v>
      </c>
      <c r="CL102" s="304">
        <f>IFERROR(VLOOKUP($AM102,装备!$B:$Q,8,0),0)</f>
        <v>4</v>
      </c>
      <c r="CM102" s="304">
        <f>IFERROR(VLOOKUP($AM102,装备!$B:$Q,9,0),0)</f>
        <v>0</v>
      </c>
      <c r="CN102" s="304">
        <f>IFERROR(VLOOKUP($AM102,装备!$B:$Q,10,0),0)</f>
        <v>0</v>
      </c>
      <c r="CO102" s="304">
        <f>IFERROR(VLOOKUP($AM102,装备!$B:$Q,11,0),0)</f>
        <v>0</v>
      </c>
      <c r="CP102" s="304" t="str">
        <f>IFERROR(VLOOKUP($AM102,装备!$B:$Q,12,0),0)</f>
        <v>短</v>
      </c>
      <c r="CQ102" s="304">
        <f>IFERROR(VLOOKUP($AM102,装备!$B:$Q,13,0),0)</f>
        <v>0</v>
      </c>
      <c r="CR102" s="304">
        <f>IFERROR(VLOOKUP($AM102,装备!$B:$Q,14,0),0)</f>
        <v>0</v>
      </c>
      <c r="CS102" s="304">
        <f>IFERROR(VLOOKUP($AM102,装备!$B:$Q,16,0),0)</f>
        <v>0</v>
      </c>
      <c r="CT102" s="304">
        <f>IFERROR(VLOOKUP($AM102,装备!$B:$Q,5,0),0)</f>
        <v>0</v>
      </c>
      <c r="CU102" s="304">
        <f>IFERROR(VLOOKUP(AN102,装备!$B:$C,2,0),0)</f>
        <v>0</v>
      </c>
      <c r="CV102" s="304">
        <f>IFERROR(VLOOKUP($AN102,装备!$B:$Q,5,0),0)</f>
        <v>0</v>
      </c>
      <c r="CW102" s="304">
        <f>IFERROR(VLOOKUP($AN102,装备!$B:$Q,6,0),0)</f>
        <v>0</v>
      </c>
      <c r="CX102" s="304">
        <f>IFERROR(VLOOKUP($AN102,装备!$B:$Q,7,0),0)</f>
        <v>0</v>
      </c>
      <c r="CY102" s="304">
        <f>IFERROR(VLOOKUP($AN102,装备!$B:$Q,8,0),0)</f>
        <v>0</v>
      </c>
      <c r="CZ102" s="304">
        <f>IFERROR(VLOOKUP($AN102,装备!$B:$Q,9,0),0)</f>
        <v>0</v>
      </c>
      <c r="DA102" s="304">
        <f>IFERROR(VLOOKUP($AN102,装备!$B:$Q,10,0),0)</f>
        <v>0</v>
      </c>
      <c r="DB102" s="304">
        <f>IFERROR(VLOOKUP($AN102,装备!$B:$Q,11,0),0)</f>
        <v>0</v>
      </c>
      <c r="DC102" s="304">
        <f>IFERROR(VLOOKUP($AN102,装备!$B:$Q,12,0),0)</f>
        <v>0</v>
      </c>
      <c r="DD102" s="304">
        <f>IFERROR(VLOOKUP($AN102,装备!$B:$Q,13,0),0)</f>
        <v>0</v>
      </c>
      <c r="DE102" s="304">
        <f>IFERROR(VLOOKUP($AN102,装备!$B:$Q,14,0),0)</f>
        <v>0</v>
      </c>
      <c r="DF102" s="304">
        <f>IFERROR(VLOOKUP($AN102,装备!$B:$Q,16,0),0)</f>
        <v>0</v>
      </c>
      <c r="DG102" s="304">
        <f>IFERROR(VLOOKUP($AN102,装备!$B:$Q,5,0),0)</f>
        <v>0</v>
      </c>
      <c r="DH102" s="304">
        <f>IFERROR(VLOOKUP(AO102,装备!$B:$C,2,0),0)</f>
        <v>0</v>
      </c>
      <c r="DI102" s="304">
        <f>IFERROR(VLOOKUP($AO102,装备!$B:$Q,5,0),0)</f>
        <v>0</v>
      </c>
      <c r="DJ102" s="304">
        <f>IFERROR(VLOOKUP($AO102,装备!$B:$Q,6,0),0)</f>
        <v>0</v>
      </c>
      <c r="DK102" s="304">
        <f>IFERROR(VLOOKUP($AO102,装备!$B:$Q,7,0),0)</f>
        <v>0</v>
      </c>
      <c r="DL102" s="304">
        <f>IFERROR(VLOOKUP($AO102,装备!$B:$Q,8,0),0)</f>
        <v>0</v>
      </c>
      <c r="DM102" s="304">
        <f>IFERROR(VLOOKUP($AO102,装备!$B:$Q,9,0),0)</f>
        <v>0</v>
      </c>
      <c r="DN102" s="304">
        <f>IFERROR(VLOOKUP($AO102,装备!$B:$Q,10,0),0)</f>
        <v>0</v>
      </c>
      <c r="DO102" s="304">
        <f>IFERROR(VLOOKUP($AO102,装备!$B:$Q,11,0),0)</f>
        <v>0</v>
      </c>
      <c r="DP102" s="304">
        <f>IFERROR(VLOOKUP($AO102,装备!$B:$Q,12,0),0)</f>
        <v>0</v>
      </c>
      <c r="DQ102" s="304">
        <f>IFERROR(VLOOKUP($AO102,装备!$B:$Q,13,0),0)</f>
        <v>0</v>
      </c>
      <c r="DR102" s="304">
        <f>IFERROR(VLOOKUP($AO102,装备!$B:$Q,14,0),0)</f>
        <v>0</v>
      </c>
      <c r="DS102" s="304">
        <f>IFERROR(VLOOKUP($AO102,装备!$B:$Q,16,0),0)</f>
        <v>0</v>
      </c>
      <c r="DT102" s="304">
        <f>IFERROR(VLOOKUP($AO102,装备!$B:$Q,5,0),0)</f>
        <v>0</v>
      </c>
    </row>
    <row r="103" spans="1:124" hidden="1">
      <c r="A103" s="301">
        <f>未改造舰娘!$A99</f>
        <v>10009811</v>
      </c>
      <c r="B103" s="354" t="s">
        <v>609</v>
      </c>
      <c r="C103" s="323"/>
      <c r="D103" s="323">
        <f t="shared" si="1"/>
        <v>110</v>
      </c>
      <c r="E103" s="303">
        <f>未改造舰娘!$C99</f>
        <v>1</v>
      </c>
      <c r="F103" s="304" t="str">
        <f>未改造舰娘!$D99</f>
        <v>驱逐</v>
      </c>
      <c r="G103" s="304" t="str">
        <f>未改造舰娘!$E99</f>
        <v>小型</v>
      </c>
      <c r="H103" s="304" t="str">
        <f>未改造舰娘!$F99</f>
        <v>护卫舰</v>
      </c>
      <c r="I103" s="460">
        <f>未改造舰娘!$AR99</f>
        <v>2</v>
      </c>
      <c r="J103" s="304" t="str">
        <f>未改造舰娘!$G99</f>
        <v>法国</v>
      </c>
      <c r="K103" s="312">
        <f>未改造舰娘!$H99+(BV103+CI103+CV103+DI103)*$C$2</f>
        <v>20</v>
      </c>
      <c r="L103" s="304">
        <f>未改造舰娘!$I99</f>
        <v>0</v>
      </c>
      <c r="M103" s="304">
        <f>未改造舰娘!$J99</f>
        <v>1</v>
      </c>
      <c r="N103" s="518">
        <f>未改造舰娘!$K99</f>
        <v>2</v>
      </c>
      <c r="O103" s="304">
        <f>未改造舰娘!$L99+((CE103+CR103+DE103+DR103)*$C$2)</f>
        <v>10</v>
      </c>
      <c r="P103" s="304" t="str">
        <f>IF($C$2=1,(IF(ISERROR(FIND("超长",未改造舰娘!$M99&amp;CC103&amp;CP103&amp;DC103&amp;DP103,1)),IF(ISERROR(FIND("长",未改造舰娘!$M99&amp;CC103&amp;CP103&amp;DC103&amp;DP103,1)),IF(ISERROR(FIND("中",未改造舰娘!$M99&amp;CC103&amp;CP103&amp;DC103&amp;DP103,1)),IF(ISERROR(FIND("短",未改造舰娘!$M99&amp;CC103&amp;CP103&amp;DC103&amp;DP103,1)),IF(ISERROR(FIND("无",未改造舰娘!$M99&amp;CC103&amp;CP103&amp;DC103&amp;DP103,1)),0,"无"),"短"),"中"),"长"),"超长")),未改造舰娘!$M99)</f>
        <v>短</v>
      </c>
      <c r="Q103" s="303">
        <f>未改造舰娘!$N99</f>
        <v>40</v>
      </c>
      <c r="R103" s="304">
        <f>(未改造舰娘!$P99)+(未改造舰娘!$Q99)*$C$3+((BW103+CJ103+CW103+DJ103)*$C$2)</f>
        <v>32</v>
      </c>
      <c r="S103" s="304">
        <f>(未改造舰娘!$R99)+(未改造舰娘!$S99)*$C$3+((BY103+CL103+CY103+DL103)*$C$2)</f>
        <v>72</v>
      </c>
      <c r="T103" s="304">
        <f>(未改造舰娘!$T99)+(未改造舰娘!$U99)*$C$3+((BX103+CK103+CX103+DK103)*$C$2)</f>
        <v>20</v>
      </c>
      <c r="U103" s="304">
        <f>(未改造舰娘!$V99)+(未改造舰娘!$W99)*$C$3+((CG103+CT103+DG103+DT103)*$C$2)</f>
        <v>40</v>
      </c>
      <c r="V103" s="305">
        <f>INT((((未改造舰娘!$Y99)-(未改造舰娘!$X99))*(((IF(D103=0,C103,D103))-1)/99))+未改造舰娘!$X99)+((CB103+CO103+DB103+DO103)*$C$2)</f>
        <v>87</v>
      </c>
      <c r="W103" s="304">
        <f>INT((((未改造舰娘!$AA99)-(未改造舰娘!$Z99))*(((IF(D103=0,C103,D103))-1)/99))+未改造舰娘!$Z99)+((CD103+CQ103+DD103+DQ103)*$C$2)</f>
        <v>84</v>
      </c>
      <c r="X103" s="304">
        <f>INT((((未改造舰娘!$AC99)-(未改造舰娘!$AB99))*(((IF(D103=0,C103,D103))-1)/99))+未改造舰娘!$AB99)+((CA103+CN103+DA103+DN103)*$C$2)</f>
        <v>17</v>
      </c>
      <c r="Y103" s="303">
        <f>INT((((未改造舰娘!$AE99)-(未改造舰娘!$AD99))*(((IF(D103=0,C103,D103))-1)/99))+未改造舰娘!$AD99)+((BZ103+CM103+CZ103+DM103)*$C$2)</f>
        <v>63</v>
      </c>
      <c r="Z103" s="474" t="str">
        <f>IF(未改造舰娘!$AF99=0,"",未改造舰娘!$AF99)</f>
        <v/>
      </c>
      <c r="AA103" s="304" t="str">
        <f>IF(未改造舰娘!$AG99="","",未改造舰娘!$AG99)</f>
        <v/>
      </c>
      <c r="AB103" s="304" t="str">
        <f>IF(未改造舰娘!$AH99="","",未改造舰娘!$AH99)</f>
        <v/>
      </c>
      <c r="AC103" s="304" t="str">
        <f>IF(未改造舰娘!$AI99="","",未改造舰娘!$AI99)</f>
        <v/>
      </c>
      <c r="AD103" s="304">
        <f>IF(未改造舰娘!$AJ99="","",未改造舰娘!$AJ99)</f>
        <v>0</v>
      </c>
      <c r="AE103" s="305">
        <f>IF(未改造舰娘!$AK99="","",未改造舰娘!$AK99)</f>
        <v>37</v>
      </c>
      <c r="AF103" s="304">
        <f>IF(未改造舰娘!$AL99="","",未改造舰娘!$AL99)</f>
        <v>400</v>
      </c>
      <c r="AG103" s="304">
        <f>IF(未改造舰娘!$AM99="","",未改造舰娘!$AM99)</f>
        <v>200</v>
      </c>
      <c r="AH103" s="304">
        <f>IF(未改造舰娘!$AN99="","",未改造舰娘!$AN99)</f>
        <v>300</v>
      </c>
      <c r="AI103" s="304" t="str">
        <f>IF(未改造舰娘!$AO99="","",未改造舰娘!$AO99)</f>
        <v/>
      </c>
      <c r="AJ103" s="304" t="str">
        <f>IF(未改造舰娘!$AP99="","",未改造舰娘!$AP99)</f>
        <v>驱逐核心</v>
      </c>
      <c r="AK103" s="303">
        <f>IF(未改造舰娘!$AQ99="","",未改造舰娘!$AQ99)</f>
        <v>5</v>
      </c>
      <c r="AL103" s="306" t="str">
        <f>IF(未改造舰娘!$AS99="","",未改造舰娘!$AS99)</f>
        <v>F国单装138毫米炮</v>
      </c>
      <c r="AM103" s="306" t="str">
        <f>IF(未改造舰娘!$AT99="","",未改造舰娘!$AT99)</f>
        <v>三联533毫米鱼雷</v>
      </c>
      <c r="AN103" s="306" t="str">
        <f>IF(未改造舰娘!$AU99="","",未改造舰娘!$AU99)</f>
        <v/>
      </c>
      <c r="AO103" s="306" t="str">
        <f>IF(未改造舰娘!$AV99="","",未改造舰娘!$AV99)</f>
        <v/>
      </c>
      <c r="AP103" s="307" t="str">
        <f>IF(未改造舰娘!$AW99="","",未改造舰娘!$AW99)</f>
        <v/>
      </c>
      <c r="AQ103" s="308" t="str">
        <f>IF(未改造舰娘!$AX99="","",未改造舰娘!$AX99)</f>
        <v/>
      </c>
      <c r="AR103" s="304">
        <f>IF(未改造舰娘!$AY99="","",未改造舰娘!$AY99)</f>
        <v>10</v>
      </c>
      <c r="AS103" s="304">
        <f>IF(未改造舰娘!$AZ99="","",未改造舰娘!$AZ99)</f>
        <v>20</v>
      </c>
      <c r="AT103" s="304">
        <f>IF(未改造舰娘!$BA99="","",未改造舰娘!$BA99)</f>
        <v>0.48</v>
      </c>
      <c r="AU103" s="304">
        <f>IF(未改造舰娘!$BB99="","",未改造舰娘!$BB99)</f>
        <v>0.9</v>
      </c>
      <c r="AV103" s="305">
        <f>IF((未改造舰娘!$BG99+未改造舰娘!$BK99*$C$4)=0,"",(未改造舰娘!$BG99+未改造舰娘!$BK99*$C$4))</f>
        <v>3</v>
      </c>
      <c r="AW103" s="304">
        <f>IF((未改造舰娘!$BH99+未改造舰娘!$BL99*$C$4)=0,"",(未改造舰娘!$BH99+未改造舰娘!$BL99*$C$4))</f>
        <v>6</v>
      </c>
      <c r="AX103" s="304">
        <f>IF((未改造舰娘!$BI99+未改造舰娘!$BM99*$C$4)=0,"",(未改造舰娘!$BI99+未改造舰娘!$BM99*$C$4))</f>
        <v>6</v>
      </c>
      <c r="AY103" s="303" t="str">
        <f>IF((未改造舰娘!$BJ99+未改造舰娘!$BN99*$C$4)=0,"",(未改造舰娘!$BJ99+未改造舰娘!$BN99*$C$4))</f>
        <v/>
      </c>
      <c r="AZ103" s="500">
        <f>IF(未改造舰娘!BC99="","",未改造舰娘!BC99)</f>
        <v>0</v>
      </c>
      <c r="BA103" s="500">
        <f>IF(未改造舰娘!BD99="","",未改造舰娘!BD99)</f>
        <v>22</v>
      </c>
      <c r="BB103" s="500">
        <f>IF(未改造舰娘!BE99="","",未改造舰娘!BE99)</f>
        <v>5</v>
      </c>
      <c r="BC103" s="498">
        <f>IF(未改造舰娘!BF99="","",未改造舰娘!BF99)</f>
        <v>0</v>
      </c>
      <c r="BD103" s="64" t="s">
        <v>1396</v>
      </c>
      <c r="BE103" s="506"/>
      <c r="BF103" s="306" t="str">
        <f>IF(未改造舰娘!$BQ99="","",未改造舰娘!$BQ99)</f>
        <v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</v>
      </c>
      <c r="BG103" s="306" t="str">
        <f>IF(未改造舰娘!$BR99="","",未改造舰娘!$BR99)</f>
        <v>极地奏鸣曲 Ex-1-ABCDEFGHIJK,Ex-1-1-ABCDEFIJ,Ex-1-2-ABCDEHIKL,Ex-2-1-ABCDEFGHIJABDEFGH,Ex-2-2-ABCEFGHABCDEGHJK,Ex-2-3-ABCDEFGHIABCDEGHIJL,Ex-3-1-ABCDEFGHIKABDFGHI,Ex-3-2-ABCDEFGHIJMBCDEFGHJK,Ex-3-3-ABCDEFHJACDHIJ,Ex-3-4-ABCDEFGHKL；未命名 Ex-1-ABCDEFGHIJKLM,Ex-2-ABCDEFGHIJKNO,Ex-3-BCEGHIJKLMNOPQRS,Ex-4-ABCDEIJKLMNOPQRST,Ex-5-ABCDFHIJKLMNOPQRS,Ex-6-ABCDEFGHIJKLMNOPQRTUVβ,Ex-7-ABCDEFGHJKLM,Ex-8-ABCDEFGHIJKNO,Ex-10-ABCDEIJKLMNOPQRST,Ex-11-ABCDFHIJKLMNOPQRS,Ex-12-ABCDEFGHIJKLMNOPQRTUVβ；中间岛战役 Ex-2-ABDEG,Ex-4-ABCDFGHK,Ex-6-ABDE,Ex-8-ABCDEIJL</v>
      </c>
      <c r="BH103" s="306"/>
      <c r="BU103" s="304">
        <f>IFERROR(VLOOKUP(AL103,装备!$B:$C,2,0),0)</f>
        <v>2</v>
      </c>
      <c r="BV103" s="304">
        <f>IFERROR(VLOOKUP($AL103,装备!$B:$Q,5,0),0)</f>
        <v>0</v>
      </c>
      <c r="BW103" s="304">
        <f>IFERROR(VLOOKUP($AL103,装备!$B:$Q,6,0),0)</f>
        <v>2</v>
      </c>
      <c r="BX103" s="304">
        <f>IFERROR(VLOOKUP($AL103,装备!$B:$Q,7,0),0)</f>
        <v>0</v>
      </c>
      <c r="BY103" s="304">
        <f>IFERROR(VLOOKUP($AL103,装备!$B:$Q,8,0),0)</f>
        <v>0</v>
      </c>
      <c r="BZ103" s="304">
        <f>IFERROR(VLOOKUP($AL103,装备!$B:$Q,9,0),0)</f>
        <v>0</v>
      </c>
      <c r="CA103" s="304">
        <f>IFERROR(VLOOKUP($AL103,装备!$B:$Q,10,0),0)</f>
        <v>0</v>
      </c>
      <c r="CB103" s="304">
        <f>IFERROR(VLOOKUP($AL103,装备!$B:$Q,11,0),0)</f>
        <v>1</v>
      </c>
      <c r="CC103" s="304" t="str">
        <f>IFERROR(VLOOKUP($AL103,装备!$B:$Q,12,0),0)</f>
        <v>短</v>
      </c>
      <c r="CD103" s="304">
        <f>IFERROR(VLOOKUP($AL103,装备!$B:$Q,13,0),0)</f>
        <v>0</v>
      </c>
      <c r="CE103" s="304">
        <f>IFERROR(VLOOKUP($AL103,装备!$B:$Q,14,0),0)</f>
        <v>0</v>
      </c>
      <c r="CF103" s="304">
        <f>IFERROR(VLOOKUP($AL103,装备!$B:$Q,16,0),0)</f>
        <v>0</v>
      </c>
      <c r="CG103" s="304">
        <f>IFERROR(VLOOKUP($AL103,装备!$B:$Q,5,0),0)</f>
        <v>0</v>
      </c>
      <c r="CH103" s="304">
        <f>IFERROR(VLOOKUP(AM103,装备!$B:$C,2,0),0)</f>
        <v>1</v>
      </c>
      <c r="CI103" s="304">
        <f>IFERROR(VLOOKUP($AM103,装备!$B:$Q,5,0),0)</f>
        <v>0</v>
      </c>
      <c r="CJ103" s="304">
        <f>IFERROR(VLOOKUP($AM103,装备!$B:$Q,6,0),0)</f>
        <v>0</v>
      </c>
      <c r="CK103" s="304">
        <f>IFERROR(VLOOKUP($AM103,装备!$B:$Q,7,0),0)</f>
        <v>0</v>
      </c>
      <c r="CL103" s="304">
        <f>IFERROR(VLOOKUP($AM103,装备!$B:$Q,8,0),0)</f>
        <v>3</v>
      </c>
      <c r="CM103" s="304">
        <f>IFERROR(VLOOKUP($AM103,装备!$B:$Q,9,0),0)</f>
        <v>0</v>
      </c>
      <c r="CN103" s="304">
        <f>IFERROR(VLOOKUP($AM103,装备!$B:$Q,10,0),0)</f>
        <v>0</v>
      </c>
      <c r="CO103" s="304">
        <f>IFERROR(VLOOKUP($AM103,装备!$B:$Q,11,0),0)</f>
        <v>0</v>
      </c>
      <c r="CP103" s="304" t="str">
        <f>IFERROR(VLOOKUP($AM103,装备!$B:$Q,12,0),0)</f>
        <v>短</v>
      </c>
      <c r="CQ103" s="304">
        <f>IFERROR(VLOOKUP($AM103,装备!$B:$Q,13,0),0)</f>
        <v>0</v>
      </c>
      <c r="CR103" s="304">
        <f>IFERROR(VLOOKUP($AM103,装备!$B:$Q,14,0),0)</f>
        <v>0</v>
      </c>
      <c r="CS103" s="304">
        <f>IFERROR(VLOOKUP($AM103,装备!$B:$Q,16,0),0)</f>
        <v>0</v>
      </c>
      <c r="CT103" s="304">
        <f>IFERROR(VLOOKUP($AM103,装备!$B:$Q,5,0),0)</f>
        <v>0</v>
      </c>
      <c r="CU103" s="304">
        <f>IFERROR(VLOOKUP(AN103,装备!$B:$C,2,0),0)</f>
        <v>0</v>
      </c>
      <c r="CV103" s="304">
        <f>IFERROR(VLOOKUP($AN103,装备!$B:$Q,5,0),0)</f>
        <v>0</v>
      </c>
      <c r="CW103" s="304">
        <f>IFERROR(VLOOKUP($AN103,装备!$B:$Q,6,0),0)</f>
        <v>0</v>
      </c>
      <c r="CX103" s="304">
        <f>IFERROR(VLOOKUP($AN103,装备!$B:$Q,7,0),0)</f>
        <v>0</v>
      </c>
      <c r="CY103" s="304">
        <f>IFERROR(VLOOKUP($AN103,装备!$B:$Q,8,0),0)</f>
        <v>0</v>
      </c>
      <c r="CZ103" s="304">
        <f>IFERROR(VLOOKUP($AN103,装备!$B:$Q,9,0),0)</f>
        <v>0</v>
      </c>
      <c r="DA103" s="304">
        <f>IFERROR(VLOOKUP($AN103,装备!$B:$Q,10,0),0)</f>
        <v>0</v>
      </c>
      <c r="DB103" s="304">
        <f>IFERROR(VLOOKUP($AN103,装备!$B:$Q,11,0),0)</f>
        <v>0</v>
      </c>
      <c r="DC103" s="304">
        <f>IFERROR(VLOOKUP($AN103,装备!$B:$Q,12,0),0)</f>
        <v>0</v>
      </c>
      <c r="DD103" s="304">
        <f>IFERROR(VLOOKUP($AN103,装备!$B:$Q,13,0),0)</f>
        <v>0</v>
      </c>
      <c r="DE103" s="304">
        <f>IFERROR(VLOOKUP($AN103,装备!$B:$Q,14,0),0)</f>
        <v>0</v>
      </c>
      <c r="DF103" s="304">
        <f>IFERROR(VLOOKUP($AN103,装备!$B:$Q,16,0),0)</f>
        <v>0</v>
      </c>
      <c r="DG103" s="304">
        <f>IFERROR(VLOOKUP($AN103,装备!$B:$Q,5,0),0)</f>
        <v>0</v>
      </c>
      <c r="DH103" s="304">
        <f>IFERROR(VLOOKUP(AO103,装备!$B:$C,2,0),0)</f>
        <v>0</v>
      </c>
      <c r="DI103" s="304">
        <f>IFERROR(VLOOKUP($AO103,装备!$B:$Q,5,0),0)</f>
        <v>0</v>
      </c>
      <c r="DJ103" s="304">
        <f>IFERROR(VLOOKUP($AO103,装备!$B:$Q,6,0),0)</f>
        <v>0</v>
      </c>
      <c r="DK103" s="304">
        <f>IFERROR(VLOOKUP($AO103,装备!$B:$Q,7,0),0)</f>
        <v>0</v>
      </c>
      <c r="DL103" s="304">
        <f>IFERROR(VLOOKUP($AO103,装备!$B:$Q,8,0),0)</f>
        <v>0</v>
      </c>
      <c r="DM103" s="304">
        <f>IFERROR(VLOOKUP($AO103,装备!$B:$Q,9,0),0)</f>
        <v>0</v>
      </c>
      <c r="DN103" s="304">
        <f>IFERROR(VLOOKUP($AO103,装备!$B:$Q,10,0),0)</f>
        <v>0</v>
      </c>
      <c r="DO103" s="304">
        <f>IFERROR(VLOOKUP($AO103,装备!$B:$Q,11,0),0)</f>
        <v>0</v>
      </c>
      <c r="DP103" s="304">
        <f>IFERROR(VLOOKUP($AO103,装备!$B:$Q,12,0),0)</f>
        <v>0</v>
      </c>
      <c r="DQ103" s="304">
        <f>IFERROR(VLOOKUP($AO103,装备!$B:$Q,13,0),0)</f>
        <v>0</v>
      </c>
      <c r="DR103" s="304">
        <f>IFERROR(VLOOKUP($AO103,装备!$B:$Q,14,0),0)</f>
        <v>0</v>
      </c>
      <c r="DS103" s="304">
        <f>IFERROR(VLOOKUP($AO103,装备!$B:$Q,16,0),0)</f>
        <v>0</v>
      </c>
      <c r="DT103" s="304">
        <f>IFERROR(VLOOKUP($AO103,装备!$B:$Q,5,0),0)</f>
        <v>0</v>
      </c>
    </row>
    <row r="104" spans="1:124" hidden="1">
      <c r="A104" s="301">
        <f>未改造舰娘!$A100</f>
        <v>10009911</v>
      </c>
      <c r="B104" s="354" t="s">
        <v>235</v>
      </c>
      <c r="C104" s="323"/>
      <c r="D104" s="323">
        <f t="shared" si="1"/>
        <v>110</v>
      </c>
      <c r="E104" s="303">
        <f>未改造舰娘!$C100</f>
        <v>5</v>
      </c>
      <c r="F104" s="304" t="str">
        <f>未改造舰娘!$D100</f>
        <v>驱逐</v>
      </c>
      <c r="G104" s="304" t="str">
        <f>未改造舰娘!$E100</f>
        <v>小型</v>
      </c>
      <c r="H104" s="304" t="str">
        <f>未改造舰娘!$F100</f>
        <v>护卫舰</v>
      </c>
      <c r="I104" s="460">
        <f>未改造舰娘!$AR100</f>
        <v>2</v>
      </c>
      <c r="J104" s="304" t="str">
        <f>未改造舰娘!$G100</f>
        <v>法国</v>
      </c>
      <c r="K104" s="312">
        <f>未改造舰娘!$H100+(BV104+CI104+CV104+DI104)*$C$2</f>
        <v>22</v>
      </c>
      <c r="L104" s="304">
        <f>未改造舰娘!$I100</f>
        <v>2</v>
      </c>
      <c r="M104" s="304">
        <f>未改造舰娘!$J100</f>
        <v>2</v>
      </c>
      <c r="N104" s="518">
        <f>未改造舰娘!$K100</f>
        <v>3</v>
      </c>
      <c r="O104" s="304">
        <f>未改造舰娘!$L100+((CE104+CR104+DE104+DR104)*$C$2)</f>
        <v>10</v>
      </c>
      <c r="P104" s="304" t="str">
        <f>IF($C$2=1,(IF(ISERROR(FIND("超长",未改造舰娘!$M100&amp;CC104&amp;CP104&amp;DC104&amp;DP104,1)),IF(ISERROR(FIND("长",未改造舰娘!$M100&amp;CC104&amp;CP104&amp;DC104&amp;DP104,1)),IF(ISERROR(FIND("中",未改造舰娘!$M100&amp;CC104&amp;CP104&amp;DC104&amp;DP104,1)),IF(ISERROR(FIND("短",未改造舰娘!$M100&amp;CC104&amp;CP104&amp;DC104&amp;DP104,1)),IF(ISERROR(FIND("无",未改造舰娘!$M100&amp;CC104&amp;CP104&amp;DC104&amp;DP104,1)),0,"无"),"短"),"中"),"长"),"超长")),未改造舰娘!$M100)</f>
        <v>短</v>
      </c>
      <c r="Q104" s="303">
        <f>未改造舰娘!$N100</f>
        <v>42</v>
      </c>
      <c r="R104" s="304">
        <f>(未改造舰娘!$P100)+(未改造舰娘!$Q100)*$C$3+((BW104+CJ104+CW104+DJ104)*$C$2)</f>
        <v>32</v>
      </c>
      <c r="S104" s="304">
        <f>(未改造舰娘!$R100)+(未改造舰娘!$S100)*$C$3+((BY104+CL104+CY104+DL104)*$C$2)</f>
        <v>75</v>
      </c>
      <c r="T104" s="304">
        <f>(未改造舰娘!$T100)+(未改造舰娘!$U100)*$C$3+((BX104+CK104+CX104+DK104)*$C$2)</f>
        <v>22</v>
      </c>
      <c r="U104" s="304">
        <f>(未改造舰娘!$V100)+(未改造舰娘!$W100)*$C$3+((CG104+CT104+DG104+DT104)*$C$2)</f>
        <v>45</v>
      </c>
      <c r="V104" s="305">
        <f>INT((((未改造舰娘!$Y100)-(未改造舰娘!$X100))*(((IF(D104=0,C104,D104))-1)/99))+未改造舰娘!$X100)+((CB104+CO104+DB104+DO104)*$C$2)</f>
        <v>89</v>
      </c>
      <c r="W104" s="304">
        <f>INT((((未改造舰娘!$AA100)-(未改造舰娘!$Z100))*(((IF(D104=0,C104,D104))-1)/99))+未改造舰娘!$Z100)+((CD104+CQ104+DD104+DQ104)*$C$2)</f>
        <v>94</v>
      </c>
      <c r="X104" s="304">
        <f>INT((((未改造舰娘!$AC100)-(未改造舰娘!$AB100))*(((IF(D104=0,C104,D104))-1)/99))+未改造舰娘!$AB100)+((CA104+CN104+DA104+DN104)*$C$2)</f>
        <v>19</v>
      </c>
      <c r="Y104" s="303">
        <f>INT((((未改造舰娘!$AE100)-(未改造舰娘!$AD100))*(((IF(D104=0,C104,D104))-1)/99))+未改造舰娘!$AD100)+((BZ104+CM104+CZ104+DM104)*$C$2)</f>
        <v>73</v>
      </c>
      <c r="Z104" s="474" t="str">
        <f>IF(未改造舰娘!$AF100=0,"",未改造舰娘!$AF100)</f>
        <v/>
      </c>
      <c r="AA104" s="304" t="str">
        <f>IF(未改造舰娘!$AG100="","",未改造舰娘!$AG100)</f>
        <v/>
      </c>
      <c r="AB104" s="304" t="str">
        <f>IF(未改造舰娘!$AH100="","",未改造舰娘!$AH100)</f>
        <v/>
      </c>
      <c r="AC104" s="304" t="str">
        <f>IF(未改造舰娘!$AI100="","",未改造舰娘!$AI100)</f>
        <v/>
      </c>
      <c r="AD104" s="304">
        <f>IF(未改造舰娘!$AJ100="","",未改造舰娘!$AJ100)</f>
        <v>0</v>
      </c>
      <c r="AE104" s="305">
        <f>IF(未改造舰娘!$AK100="","",未改造舰娘!$AK100)</f>
        <v>60</v>
      </c>
      <c r="AF104" s="304">
        <f>IF(未改造舰娘!$AL100="","",未改造舰娘!$AL100)</f>
        <v>3000</v>
      </c>
      <c r="AG104" s="304" t="str">
        <f>IF(未改造舰娘!$AM100="","",未改造舰娘!$AM100)</f>
        <v/>
      </c>
      <c r="AH104" s="304">
        <f>IF(未改造舰娘!$AN100="","",未改造舰娘!$AN100)</f>
        <v>1000</v>
      </c>
      <c r="AI104" s="304" t="str">
        <f>IF(未改造舰娘!$AO100="","",未改造舰娘!$AO100)</f>
        <v/>
      </c>
      <c r="AJ104" s="304" t="str">
        <f>IF(未改造舰娘!$AP100="","",未改造舰娘!$AP100)</f>
        <v>巡洋核心</v>
      </c>
      <c r="AK104" s="303">
        <f>IF(未改造舰娘!$AQ100="","",未改造舰娘!$AQ100)</f>
        <v>8</v>
      </c>
      <c r="AL104" s="306" t="str">
        <f>IF(未改造舰娘!$AS100="","",未改造舰娘!$AS100)</f>
        <v>F国单装138毫米炮</v>
      </c>
      <c r="AM104" s="306" t="str">
        <f>IF(未改造舰娘!$AT100="","",未改造舰娘!$AT100)</f>
        <v>改良型动力系统</v>
      </c>
      <c r="AN104" s="306" t="str">
        <f>IF(未改造舰娘!$AU100="","",未改造舰娘!$AU100)</f>
        <v/>
      </c>
      <c r="AO104" s="306" t="str">
        <f>IF(未改造舰娘!$AV100="","",未改造舰娘!$AV100)</f>
        <v/>
      </c>
      <c r="AP104" s="307" t="str">
        <f>IF(未改造舰娘!$AW100="","",未改造舰娘!$AW100)</f>
        <v/>
      </c>
      <c r="AQ104" s="308" t="str">
        <f>IF(未改造舰娘!$AX100="","",未改造舰娘!$AX100)</f>
        <v/>
      </c>
      <c r="AR104" s="304">
        <f>IF(未改造舰娘!$AY100="","",未改造舰娘!$AY100)</f>
        <v>20</v>
      </c>
      <c r="AS104" s="304">
        <f>IF(未改造舰娘!$AZ100="","",未改造舰娘!$AZ100)</f>
        <v>25</v>
      </c>
      <c r="AT104" s="304">
        <f>IF(未改造舰娘!$BA100="","",未改造舰娘!$BA100)</f>
        <v>0.64</v>
      </c>
      <c r="AU104" s="304">
        <f>IF(未改造舰娘!$BB100="","",未改造舰娘!$BB100)</f>
        <v>1.2</v>
      </c>
      <c r="AV104" s="305">
        <f>IF((未改造舰娘!$BG100+未改造舰娘!$BK100*$C$4)=0,"",(未改造舰娘!$BG100+未改造舰娘!$BK100*$C$4))</f>
        <v>14</v>
      </c>
      <c r="AW104" s="304">
        <f>IF((未改造舰娘!$BH100+未改造舰娘!$BL100*$C$4)=0,"",(未改造舰娘!$BH100+未改造舰娘!$BL100*$C$4))</f>
        <v>9</v>
      </c>
      <c r="AX104" s="304">
        <f>IF((未改造舰娘!$BI100+未改造舰娘!$BM100*$C$4)=0,"",(未改造舰娘!$BI100+未改造舰娘!$BM100*$C$4))</f>
        <v>28</v>
      </c>
      <c r="AY104" s="303" t="str">
        <f>IF((未改造舰娘!$BJ100+未改造舰娘!$BN100*$C$4)=0,"",(未改造舰娘!$BJ100+未改造舰娘!$BN100*$C$4))</f>
        <v/>
      </c>
      <c r="AZ104" s="500">
        <f>IF(未改造舰娘!BC100="","",未改造舰娘!BC100)</f>
        <v>0</v>
      </c>
      <c r="BA104" s="500">
        <f>IF(未改造舰娘!BD100="","",未改造舰娘!BD100)</f>
        <v>25</v>
      </c>
      <c r="BB104" s="500">
        <f>IF(未改造舰娘!BE100="","",未改造舰娘!BE100)</f>
        <v>7</v>
      </c>
      <c r="BC104" s="498">
        <f>IF(未改造舰娘!BF100="","",未改造舰娘!BF100)</f>
        <v>0</v>
      </c>
      <c r="BD104" s="67" t="s">
        <v>1391</v>
      </c>
      <c r="BE104" s="506">
        <v>2.0833333333333332E-2</v>
      </c>
      <c r="BF104" s="306" t="str">
        <f>IF(未改造舰娘!$BQ100="","",未改造舰娘!$BQ100)</f>
        <v>2-1-F,2-2-G,2-3-J,2-4-L,3-1-I,3-2-G,3-3-K,3-4-J,4-1-I,4-2-J,4-3-H,4-4-L,5-1-H,5-2-J,5-3-H,5-4-H,5-5-I,6-1-K,6-2-M,6-3-J,6-4-K,8-1-CDEFGHIJL,8-2-DEFGHIJKLM</v>
      </c>
      <c r="BG104" s="306" t="str">
        <f>IF(未改造舰娘!$BR100="","",未改造舰娘!$BR100)</f>
        <v>极地奏鸣曲 Ex-1-1-I,Ex-1-2-L,Ex-2-1-JG,Ex-2-2-HJ,Ex-2-3-IL,Ex-3-1-KI,Ex-3-2-MK,Ex-3-3-JJ,Ex-3-4-K,Ex-4-OPCDEFGHIJKLMNO,Ex-3-MO,Ex-4-2-CDEHJKL,Ex-4-3-DEIM；未命名 Ex-10-T,Ex-11-EFIJMNOPQRS,Ex-12-ABCDEFHIJKLMNPQRTUVβ；两周年活动 帕斯塔战役-PUV</v>
      </c>
      <c r="BH104" s="306"/>
      <c r="BU104" s="304">
        <f>IFERROR(VLOOKUP(AL104,装备!$B:$C,2,0),0)</f>
        <v>2</v>
      </c>
      <c r="BV104" s="304">
        <f>IFERROR(VLOOKUP($AL104,装备!$B:$Q,5,0),0)</f>
        <v>0</v>
      </c>
      <c r="BW104" s="304">
        <f>IFERROR(VLOOKUP($AL104,装备!$B:$Q,6,0),0)</f>
        <v>2</v>
      </c>
      <c r="BX104" s="304">
        <f>IFERROR(VLOOKUP($AL104,装备!$B:$Q,7,0),0)</f>
        <v>0</v>
      </c>
      <c r="BY104" s="304">
        <f>IFERROR(VLOOKUP($AL104,装备!$B:$Q,8,0),0)</f>
        <v>0</v>
      </c>
      <c r="BZ104" s="304">
        <f>IFERROR(VLOOKUP($AL104,装备!$B:$Q,9,0),0)</f>
        <v>0</v>
      </c>
      <c r="CA104" s="304">
        <f>IFERROR(VLOOKUP($AL104,装备!$B:$Q,10,0),0)</f>
        <v>0</v>
      </c>
      <c r="CB104" s="304">
        <f>IFERROR(VLOOKUP($AL104,装备!$B:$Q,11,0),0)</f>
        <v>1</v>
      </c>
      <c r="CC104" s="304" t="str">
        <f>IFERROR(VLOOKUP($AL104,装备!$B:$Q,12,0),0)</f>
        <v>短</v>
      </c>
      <c r="CD104" s="304">
        <f>IFERROR(VLOOKUP($AL104,装备!$B:$Q,13,0),0)</f>
        <v>0</v>
      </c>
      <c r="CE104" s="304">
        <f>IFERROR(VLOOKUP($AL104,装备!$B:$Q,14,0),0)</f>
        <v>0</v>
      </c>
      <c r="CF104" s="304">
        <f>IFERROR(VLOOKUP($AL104,装备!$B:$Q,16,0),0)</f>
        <v>0</v>
      </c>
      <c r="CG104" s="304">
        <f>IFERROR(VLOOKUP($AL104,装备!$B:$Q,5,0),0)</f>
        <v>0</v>
      </c>
      <c r="CH104" s="304">
        <f>IFERROR(VLOOKUP(AM104,装备!$B:$C,2,0),0)</f>
        <v>5</v>
      </c>
      <c r="CI104" s="304">
        <f>IFERROR(VLOOKUP($AM104,装备!$B:$Q,5,0),0)</f>
        <v>0</v>
      </c>
      <c r="CJ104" s="304">
        <f>IFERROR(VLOOKUP($AM104,装备!$B:$Q,6,0),0)</f>
        <v>0</v>
      </c>
      <c r="CK104" s="304">
        <f>IFERROR(VLOOKUP($AM104,装备!$B:$Q,7,0),0)</f>
        <v>0</v>
      </c>
      <c r="CL104" s="304">
        <f>IFERROR(VLOOKUP($AM104,装备!$B:$Q,8,0),0)</f>
        <v>0</v>
      </c>
      <c r="CM104" s="304">
        <f>IFERROR(VLOOKUP($AM104,装备!$B:$Q,9,0),0)</f>
        <v>0</v>
      </c>
      <c r="CN104" s="304">
        <f>IFERROR(VLOOKUP($AM104,装备!$B:$Q,10,0),0)</f>
        <v>0</v>
      </c>
      <c r="CO104" s="304">
        <f>IFERROR(VLOOKUP($AM104,装备!$B:$Q,11,0),0)</f>
        <v>0</v>
      </c>
      <c r="CP104" s="304" t="str">
        <f>IFERROR(VLOOKUP($AM104,装备!$B:$Q,12,0),0)</f>
        <v>无</v>
      </c>
      <c r="CQ104" s="304">
        <f>IFERROR(VLOOKUP($AM104,装备!$B:$Q,13,0),0)</f>
        <v>10</v>
      </c>
      <c r="CR104" s="304">
        <f>IFERROR(VLOOKUP($AM104,装备!$B:$Q,14,0),0)</f>
        <v>0</v>
      </c>
      <c r="CS104" s="304">
        <f>IFERROR(VLOOKUP($AM104,装备!$B:$Q,16,0),0)</f>
        <v>0</v>
      </c>
      <c r="CT104" s="304">
        <f>IFERROR(VLOOKUP($AM104,装备!$B:$Q,5,0),0)</f>
        <v>0</v>
      </c>
      <c r="CU104" s="304">
        <f>IFERROR(VLOOKUP(AN104,装备!$B:$C,2,0),0)</f>
        <v>0</v>
      </c>
      <c r="CV104" s="304">
        <f>IFERROR(VLOOKUP($AN104,装备!$B:$Q,5,0),0)</f>
        <v>0</v>
      </c>
      <c r="CW104" s="304">
        <f>IFERROR(VLOOKUP($AN104,装备!$B:$Q,6,0),0)</f>
        <v>0</v>
      </c>
      <c r="CX104" s="304">
        <f>IFERROR(VLOOKUP($AN104,装备!$B:$Q,7,0),0)</f>
        <v>0</v>
      </c>
      <c r="CY104" s="304">
        <f>IFERROR(VLOOKUP($AN104,装备!$B:$Q,8,0),0)</f>
        <v>0</v>
      </c>
      <c r="CZ104" s="304">
        <f>IFERROR(VLOOKUP($AN104,装备!$B:$Q,9,0),0)</f>
        <v>0</v>
      </c>
      <c r="DA104" s="304">
        <f>IFERROR(VLOOKUP($AN104,装备!$B:$Q,10,0),0)</f>
        <v>0</v>
      </c>
      <c r="DB104" s="304">
        <f>IFERROR(VLOOKUP($AN104,装备!$B:$Q,11,0),0)</f>
        <v>0</v>
      </c>
      <c r="DC104" s="304">
        <f>IFERROR(VLOOKUP($AN104,装备!$B:$Q,12,0),0)</f>
        <v>0</v>
      </c>
      <c r="DD104" s="304">
        <f>IFERROR(VLOOKUP($AN104,装备!$B:$Q,13,0),0)</f>
        <v>0</v>
      </c>
      <c r="DE104" s="304">
        <f>IFERROR(VLOOKUP($AN104,装备!$B:$Q,14,0),0)</f>
        <v>0</v>
      </c>
      <c r="DF104" s="304">
        <f>IFERROR(VLOOKUP($AN104,装备!$B:$Q,16,0),0)</f>
        <v>0</v>
      </c>
      <c r="DG104" s="304">
        <f>IFERROR(VLOOKUP($AN104,装备!$B:$Q,5,0),0)</f>
        <v>0</v>
      </c>
      <c r="DH104" s="304">
        <f>IFERROR(VLOOKUP(AO104,装备!$B:$C,2,0),0)</f>
        <v>0</v>
      </c>
      <c r="DI104" s="304">
        <f>IFERROR(VLOOKUP($AO104,装备!$B:$Q,5,0),0)</f>
        <v>0</v>
      </c>
      <c r="DJ104" s="304">
        <f>IFERROR(VLOOKUP($AO104,装备!$B:$Q,6,0),0)</f>
        <v>0</v>
      </c>
      <c r="DK104" s="304">
        <f>IFERROR(VLOOKUP($AO104,装备!$B:$Q,7,0),0)</f>
        <v>0</v>
      </c>
      <c r="DL104" s="304">
        <f>IFERROR(VLOOKUP($AO104,装备!$B:$Q,8,0),0)</f>
        <v>0</v>
      </c>
      <c r="DM104" s="304">
        <f>IFERROR(VLOOKUP($AO104,装备!$B:$Q,9,0),0)</f>
        <v>0</v>
      </c>
      <c r="DN104" s="304">
        <f>IFERROR(VLOOKUP($AO104,装备!$B:$Q,10,0),0)</f>
        <v>0</v>
      </c>
      <c r="DO104" s="304">
        <f>IFERROR(VLOOKUP($AO104,装备!$B:$Q,11,0),0)</f>
        <v>0</v>
      </c>
      <c r="DP104" s="304">
        <f>IFERROR(VLOOKUP($AO104,装备!$B:$Q,12,0),0)</f>
        <v>0</v>
      </c>
      <c r="DQ104" s="304">
        <f>IFERROR(VLOOKUP($AO104,装备!$B:$Q,13,0),0)</f>
        <v>0</v>
      </c>
      <c r="DR104" s="304">
        <f>IFERROR(VLOOKUP($AO104,装备!$B:$Q,14,0),0)</f>
        <v>0</v>
      </c>
      <c r="DS104" s="304">
        <f>IFERROR(VLOOKUP($AO104,装备!$B:$Q,16,0),0)</f>
        <v>0</v>
      </c>
      <c r="DT104" s="304">
        <f>IFERROR(VLOOKUP($AO104,装备!$B:$Q,5,0),0)</f>
        <v>0</v>
      </c>
    </row>
    <row r="105" spans="1:124" ht="27" hidden="1">
      <c r="A105" s="301">
        <f>未改造舰娘!$A101</f>
        <v>10010013</v>
      </c>
      <c r="B105" s="354" t="s">
        <v>177</v>
      </c>
      <c r="C105" s="323"/>
      <c r="D105" s="323">
        <f t="shared" si="1"/>
        <v>110</v>
      </c>
      <c r="E105" s="303">
        <f>未改造舰娘!$C101</f>
        <v>6</v>
      </c>
      <c r="F105" s="304" t="str">
        <f>未改造舰娘!$D101</f>
        <v>战列</v>
      </c>
      <c r="G105" s="304" t="str">
        <f>未改造舰娘!$E101</f>
        <v>大型</v>
      </c>
      <c r="H105" s="304" t="str">
        <f>未改造舰娘!$F101</f>
        <v>主力舰</v>
      </c>
      <c r="I105" s="460">
        <f>未改造舰娘!$AR101</f>
        <v>4</v>
      </c>
      <c r="J105" s="304" t="str">
        <f>未改造舰娘!$G101</f>
        <v>英国</v>
      </c>
      <c r="K105" s="312">
        <f>未改造舰娘!$H101+(BV105+CI105+CV105+DI105)*$C$2</f>
        <v>81</v>
      </c>
      <c r="L105" s="304">
        <f>未改造舰娘!$I101</f>
        <v>-1</v>
      </c>
      <c r="M105" s="304">
        <f>未改造舰娘!$J101</f>
        <v>4</v>
      </c>
      <c r="N105" s="518">
        <f>未改造舰娘!$K101</f>
        <v>4</v>
      </c>
      <c r="O105" s="304">
        <f>未改造舰娘!$L101+((CE105+CR105+DE105+DR105)*$C$2)</f>
        <v>10</v>
      </c>
      <c r="P105" s="304" t="str">
        <f>IF($C$2=1,(IF(ISERROR(FIND("超长",未改造舰娘!$M101&amp;CC105&amp;CP105&amp;DC105&amp;DP105,1)),IF(ISERROR(FIND("长",未改造舰娘!$M101&amp;CC105&amp;CP105&amp;DC105&amp;DP105,1)),IF(ISERROR(FIND("中",未改造舰娘!$M101&amp;CC105&amp;CP105&amp;DC105&amp;DP105,1)),IF(ISERROR(FIND("短",未改造舰娘!$M101&amp;CC105&amp;CP105&amp;DC105&amp;DP105,1)),IF(ISERROR(FIND("无",未改造舰娘!$M101&amp;CC105&amp;CP105&amp;DC105&amp;DP105,1)),0,"无"),"短"),"中"),"长"),"超长")),未改造舰娘!$M101)</f>
        <v>长</v>
      </c>
      <c r="Q105" s="303">
        <f>未改造舰娘!$N101</f>
        <v>28.25</v>
      </c>
      <c r="R105" s="304">
        <f>(未改造舰娘!$P101)+(未改造舰娘!$Q101)*$C$3+((BW105+CJ105+CW105+DJ105)*$C$2)</f>
        <v>110</v>
      </c>
      <c r="S105" s="304">
        <f>(未改造舰娘!$R101)+(未改造舰娘!$S101)*$C$3+((BY105+CL105+CY105+DL105)*$C$2)</f>
        <v>0</v>
      </c>
      <c r="T105" s="304">
        <f>(未改造舰娘!$T101)+(未改造舰娘!$U101)*$C$3+((BX105+CK105+CX105+DK105)*$C$2)</f>
        <v>105</v>
      </c>
      <c r="U105" s="304">
        <f>(未改造舰娘!$V101)+(未改造舰娘!$W101)*$C$3+((CG105+CT105+DG105+DT105)*$C$2)</f>
        <v>85</v>
      </c>
      <c r="V105" s="305">
        <f>INT((((未改造舰娘!$Y101)-(未改造舰娘!$X101))*(((IF(D105=0,C105,D105))-1)/99))+未改造舰娘!$X101)+((CB105+CO105+DB105+DO105)*$C$2)</f>
        <v>97</v>
      </c>
      <c r="W105" s="304">
        <f>INT((((未改造舰娘!$AA101)-(未改造舰娘!$Z101))*(((IF(D105=0,C105,D105))-1)/99))+未改造舰娘!$Z101)+((CD105+CQ105+DD105+DQ105)*$C$2)</f>
        <v>50</v>
      </c>
      <c r="X105" s="304">
        <f>INT((((未改造舰娘!$AC101)-(未改造舰娘!$AB101))*(((IF(D105=0,C105,D105))-1)/99))+未改造舰娘!$AB101)+((CA105+CN105+DA105+DN105)*$C$2)</f>
        <v>42</v>
      </c>
      <c r="Y105" s="303">
        <f>INT((((未改造舰娘!$AE101)-(未改造舰娘!$AD101))*(((IF(D105=0,C105,D105))-1)/99))+未改造舰娘!$AD101)+((BZ105+CM105+CZ105+DM105)*$C$2)</f>
        <v>0</v>
      </c>
      <c r="Z105" s="474">
        <f>IF(未改造舰娘!$AF101=0,"",未改造舰娘!$AF101)</f>
        <v>2</v>
      </c>
      <c r="AA105" s="304">
        <f>IF(未改造舰娘!$AG101="","",未改造舰娘!$AG101)</f>
        <v>2</v>
      </c>
      <c r="AB105" s="304">
        <f>IF(未改造舰娘!$AH101="","",未改造舰娘!$AH101)</f>
        <v>2</v>
      </c>
      <c r="AC105" s="304">
        <f>IF(未改造舰娘!$AI101="","",未改造舰娘!$AI101)</f>
        <v>2</v>
      </c>
      <c r="AD105" s="304">
        <f>IF(未改造舰娘!$AJ101="","",未改造舰娘!$AJ101)</f>
        <v>8</v>
      </c>
      <c r="AE105" s="305">
        <f>IF(未改造舰娘!$AK101="","",未改造舰娘!$AK101)</f>
        <v>0</v>
      </c>
      <c r="AF105" s="304" t="str">
        <f>IF(未改造舰娘!$AL101="","",未改造舰娘!$AL101)</f>
        <v/>
      </c>
      <c r="AG105" s="304" t="str">
        <f>IF(未改造舰娘!$AM101="","",未改造舰娘!$AM101)</f>
        <v/>
      </c>
      <c r="AH105" s="304" t="str">
        <f>IF(未改造舰娘!$AN101="","",未改造舰娘!$AN101)</f>
        <v/>
      </c>
      <c r="AI105" s="304" t="str">
        <f>IF(未改造舰娘!$AO101="","",未改造舰娘!$AO101)</f>
        <v/>
      </c>
      <c r="AJ105" s="304" t="str">
        <f>IF(未改造舰娘!$AP101="","",未改造舰娘!$AP101)</f>
        <v/>
      </c>
      <c r="AK105" s="303" t="str">
        <f>IF(未改造舰娘!$AQ101="","",未改造舰娘!$AQ101)</f>
        <v/>
      </c>
      <c r="AL105" s="306" t="str">
        <f>IF(未改造舰娘!$AS101="","",未改造舰娘!$AS101)</f>
        <v>E国MK.III型三联16英寸炮</v>
      </c>
      <c r="AM105" s="306" t="str">
        <f>IF(未改造舰娘!$AT101="","",未改造舰娘!$AT101)</f>
        <v>附加装甲(大型)</v>
      </c>
      <c r="AN105" s="306" t="str">
        <f>IF(未改造舰娘!$AU101="","",未改造舰娘!$AU101)</f>
        <v/>
      </c>
      <c r="AO105" s="306" t="str">
        <f>IF(未改造舰娘!$AV101="","",未改造舰娘!$AV101)</f>
        <v/>
      </c>
      <c r="AP105" s="307" t="str">
        <f>IF(未改造舰娘!$AW101="","",未改造舰娘!$AW101)</f>
        <v>初升的朝阳(3级)：根据总出征次数（上限30000次）增加自身火力最多12点，且增加自身暴击率最多12%</v>
      </c>
      <c r="AQ105" s="308" t="str">
        <f>IF(未改造舰娘!$AX101="","",未改造舰娘!$AX101)</f>
        <v/>
      </c>
      <c r="AR105" s="304">
        <f>IF(未改造舰娘!$AY101="","",未改造舰娘!$AY101)</f>
        <v>125</v>
      </c>
      <c r="AS105" s="304">
        <f>IF(未改造舰娘!$AZ101="","",未改造舰娘!$AZ101)</f>
        <v>175</v>
      </c>
      <c r="AT105" s="304">
        <f>IF(未改造舰娘!$BA101="","",未改造舰娘!$BA101)</f>
        <v>4.8</v>
      </c>
      <c r="AU105" s="304">
        <f>IF(未改造舰娘!$BB101="","",未改造舰娘!$BB101)</f>
        <v>9</v>
      </c>
      <c r="AV105" s="305">
        <f>IF((未改造舰娘!$BG101+未改造舰娘!$BK101*$C$4)=0,"",(未改造舰娘!$BG101+未改造舰娘!$BK101*$C$4))</f>
        <v>51</v>
      </c>
      <c r="AW105" s="304">
        <f>IF((未改造舰娘!$BH101+未改造舰娘!$BL101*$C$4)=0,"",(未改造舰娘!$BH101+未改造舰娘!$BL101*$C$4))</f>
        <v>75</v>
      </c>
      <c r="AX105" s="304">
        <f>IF((未改造舰娘!$BI101+未改造舰娘!$BM101*$C$4)=0,"",(未改造舰娘!$BI101+未改造舰娘!$BM101*$C$4))</f>
        <v>115</v>
      </c>
      <c r="AY105" s="303" t="str">
        <f>IF((未改造舰娘!$BJ101+未改造舰娘!$BN101*$C$4)=0,"",(未改造舰娘!$BJ101+未改造舰娘!$BN101*$C$4))</f>
        <v/>
      </c>
      <c r="AZ105" s="500">
        <f>IF(未改造舰娘!BC101="","",未改造舰娘!BC101)</f>
        <v>91</v>
      </c>
      <c r="BA105" s="500">
        <f>IF(未改造舰娘!BD101="","",未改造舰娘!BD101)</f>
        <v>0</v>
      </c>
      <c r="BB105" s="500">
        <f>IF(未改造舰娘!BE101="","",未改造舰娘!BE101)</f>
        <v>80</v>
      </c>
      <c r="BC105" s="498">
        <f>IF(未改造舰娘!BF101="","",未改造舰娘!BF101)</f>
        <v>47</v>
      </c>
      <c r="BD105" s="125" t="s">
        <v>1397</v>
      </c>
      <c r="BE105" s="506">
        <v>0.25</v>
      </c>
      <c r="BF105" s="306" t="str">
        <f>IF(未改造舰娘!$BQ101="","",未改造舰娘!$BQ101)</f>
        <v/>
      </c>
      <c r="BG105" s="306" t="str">
        <f>IF(未改造舰娘!$BR101="","",未改造舰娘!$BR101)</f>
        <v/>
      </c>
      <c r="BH105" s="306"/>
      <c r="BU105" s="304">
        <f>IFERROR(VLOOKUP(AL105,装备!$B:$C,2,0),0)</f>
        <v>4</v>
      </c>
      <c r="BV105" s="304">
        <f>IFERROR(VLOOKUP($AL105,装备!$B:$Q,5,0),0)</f>
        <v>0</v>
      </c>
      <c r="BW105" s="304">
        <f>IFERROR(VLOOKUP($AL105,装备!$B:$Q,6,0),0)</f>
        <v>24</v>
      </c>
      <c r="BX105" s="304">
        <f>IFERROR(VLOOKUP($AL105,装备!$B:$Q,7,0),0)</f>
        <v>0</v>
      </c>
      <c r="BY105" s="304">
        <f>IFERROR(VLOOKUP($AL105,装备!$B:$Q,8,0),0)</f>
        <v>0</v>
      </c>
      <c r="BZ105" s="304">
        <f>IFERROR(VLOOKUP($AL105,装备!$B:$Q,9,0),0)</f>
        <v>0</v>
      </c>
      <c r="CA105" s="304">
        <f>IFERROR(VLOOKUP($AL105,装备!$B:$Q,10,0),0)</f>
        <v>0</v>
      </c>
      <c r="CB105" s="304">
        <f>IFERROR(VLOOKUP($AL105,装备!$B:$Q,11,0),0)</f>
        <v>1</v>
      </c>
      <c r="CC105" s="304" t="str">
        <f>IFERROR(VLOOKUP($AL105,装备!$B:$Q,12,0),0)</f>
        <v>长</v>
      </c>
      <c r="CD105" s="304">
        <f>IFERROR(VLOOKUP($AL105,装备!$B:$Q,13,0),0)</f>
        <v>0</v>
      </c>
      <c r="CE105" s="304">
        <f>IFERROR(VLOOKUP($AL105,装备!$B:$Q,14,0),0)</f>
        <v>0</v>
      </c>
      <c r="CF105" s="304">
        <f>IFERROR(VLOOKUP($AL105,装备!$B:$Q,16,0),0)</f>
        <v>0</v>
      </c>
      <c r="CG105" s="304">
        <f>IFERROR(VLOOKUP($AL105,装备!$B:$Q,5,0),0)</f>
        <v>0</v>
      </c>
      <c r="CH105" s="304">
        <f>IFERROR(VLOOKUP(AM105,装备!$B:$C,2,0),0)</f>
        <v>4</v>
      </c>
      <c r="CI105" s="304">
        <f>IFERROR(VLOOKUP($AM105,装备!$B:$Q,5,0),0)</f>
        <v>0</v>
      </c>
      <c r="CJ105" s="304">
        <f>IFERROR(VLOOKUP($AM105,装备!$B:$Q,6,0),0)</f>
        <v>0</v>
      </c>
      <c r="CK105" s="304">
        <f>IFERROR(VLOOKUP($AM105,装备!$B:$Q,7,0),0)</f>
        <v>9</v>
      </c>
      <c r="CL105" s="304">
        <f>IFERROR(VLOOKUP($AM105,装备!$B:$Q,8,0),0)</f>
        <v>0</v>
      </c>
      <c r="CM105" s="304">
        <f>IFERROR(VLOOKUP($AM105,装备!$B:$Q,9,0),0)</f>
        <v>0</v>
      </c>
      <c r="CN105" s="304">
        <f>IFERROR(VLOOKUP($AM105,装备!$B:$Q,10,0),0)</f>
        <v>0</v>
      </c>
      <c r="CO105" s="304">
        <f>IFERROR(VLOOKUP($AM105,装备!$B:$Q,11,0),0)</f>
        <v>0</v>
      </c>
      <c r="CP105" s="304" t="str">
        <f>IFERROR(VLOOKUP($AM105,装备!$B:$Q,12,0),0)</f>
        <v>无</v>
      </c>
      <c r="CQ105" s="304">
        <f>IFERROR(VLOOKUP($AM105,装备!$B:$Q,13,0),0)</f>
        <v>-3</v>
      </c>
      <c r="CR105" s="304">
        <f>IFERROR(VLOOKUP($AM105,装备!$B:$Q,14,0),0)</f>
        <v>0</v>
      </c>
      <c r="CS105" s="304">
        <f>IFERROR(VLOOKUP($AM105,装备!$B:$Q,16,0),0)</f>
        <v>0</v>
      </c>
      <c r="CT105" s="304">
        <f>IFERROR(VLOOKUP($AM105,装备!$B:$Q,5,0),0)</f>
        <v>0</v>
      </c>
      <c r="CU105" s="304">
        <f>IFERROR(VLOOKUP(AN105,装备!$B:$C,2,0),0)</f>
        <v>0</v>
      </c>
      <c r="CV105" s="304">
        <f>IFERROR(VLOOKUP($AN105,装备!$B:$Q,5,0),0)</f>
        <v>0</v>
      </c>
      <c r="CW105" s="304">
        <f>IFERROR(VLOOKUP($AN105,装备!$B:$Q,6,0),0)</f>
        <v>0</v>
      </c>
      <c r="CX105" s="304">
        <f>IFERROR(VLOOKUP($AN105,装备!$B:$Q,7,0),0)</f>
        <v>0</v>
      </c>
      <c r="CY105" s="304">
        <f>IFERROR(VLOOKUP($AN105,装备!$B:$Q,8,0),0)</f>
        <v>0</v>
      </c>
      <c r="CZ105" s="304">
        <f>IFERROR(VLOOKUP($AN105,装备!$B:$Q,9,0),0)</f>
        <v>0</v>
      </c>
      <c r="DA105" s="304">
        <f>IFERROR(VLOOKUP($AN105,装备!$B:$Q,10,0),0)</f>
        <v>0</v>
      </c>
      <c r="DB105" s="304">
        <f>IFERROR(VLOOKUP($AN105,装备!$B:$Q,11,0),0)</f>
        <v>0</v>
      </c>
      <c r="DC105" s="304">
        <f>IFERROR(VLOOKUP($AN105,装备!$B:$Q,12,0),0)</f>
        <v>0</v>
      </c>
      <c r="DD105" s="304">
        <f>IFERROR(VLOOKUP($AN105,装备!$B:$Q,13,0),0)</f>
        <v>0</v>
      </c>
      <c r="DE105" s="304">
        <f>IFERROR(VLOOKUP($AN105,装备!$B:$Q,14,0),0)</f>
        <v>0</v>
      </c>
      <c r="DF105" s="304">
        <f>IFERROR(VLOOKUP($AN105,装备!$B:$Q,16,0),0)</f>
        <v>0</v>
      </c>
      <c r="DG105" s="304">
        <f>IFERROR(VLOOKUP($AN105,装备!$B:$Q,5,0),0)</f>
        <v>0</v>
      </c>
      <c r="DH105" s="304">
        <f>IFERROR(VLOOKUP(AO105,装备!$B:$C,2,0),0)</f>
        <v>0</v>
      </c>
      <c r="DI105" s="304">
        <f>IFERROR(VLOOKUP($AO105,装备!$B:$Q,5,0),0)</f>
        <v>0</v>
      </c>
      <c r="DJ105" s="304">
        <f>IFERROR(VLOOKUP($AO105,装备!$B:$Q,6,0),0)</f>
        <v>0</v>
      </c>
      <c r="DK105" s="304">
        <f>IFERROR(VLOOKUP($AO105,装备!$B:$Q,7,0),0)</f>
        <v>0</v>
      </c>
      <c r="DL105" s="304">
        <f>IFERROR(VLOOKUP($AO105,装备!$B:$Q,8,0),0)</f>
        <v>0</v>
      </c>
      <c r="DM105" s="304">
        <f>IFERROR(VLOOKUP($AO105,装备!$B:$Q,9,0),0)</f>
        <v>0</v>
      </c>
      <c r="DN105" s="304">
        <f>IFERROR(VLOOKUP($AO105,装备!$B:$Q,10,0),0)</f>
        <v>0</v>
      </c>
      <c r="DO105" s="304">
        <f>IFERROR(VLOOKUP($AO105,装备!$B:$Q,11,0),0)</f>
        <v>0</v>
      </c>
      <c r="DP105" s="304">
        <f>IFERROR(VLOOKUP($AO105,装备!$B:$Q,12,0),0)</f>
        <v>0</v>
      </c>
      <c r="DQ105" s="304">
        <f>IFERROR(VLOOKUP($AO105,装备!$B:$Q,13,0),0)</f>
        <v>0</v>
      </c>
      <c r="DR105" s="304">
        <f>IFERROR(VLOOKUP($AO105,装备!$B:$Q,14,0),0)</f>
        <v>0</v>
      </c>
      <c r="DS105" s="304">
        <f>IFERROR(VLOOKUP($AO105,装备!$B:$Q,16,0),0)</f>
        <v>0</v>
      </c>
      <c r="DT105" s="304">
        <f>IFERROR(VLOOKUP($AO105,装备!$B:$Q,5,0),0)</f>
        <v>0</v>
      </c>
    </row>
    <row r="106" spans="1:124" hidden="1">
      <c r="A106" s="301">
        <f>未改造舰娘!$A102</f>
        <v>10010113</v>
      </c>
      <c r="B106" s="354" t="s">
        <v>3982</v>
      </c>
      <c r="C106" s="323"/>
      <c r="D106" s="323">
        <f t="shared" si="1"/>
        <v>110</v>
      </c>
      <c r="E106" s="303">
        <f>未改造舰娘!$C102</f>
        <v>4</v>
      </c>
      <c r="F106" s="304" t="str">
        <f>未改造舰娘!$D102</f>
        <v>战列</v>
      </c>
      <c r="G106" s="304" t="str">
        <f>未改造舰娘!$E102</f>
        <v>大型</v>
      </c>
      <c r="H106" s="304" t="str">
        <f>未改造舰娘!$F102</f>
        <v>主力舰</v>
      </c>
      <c r="I106" s="460">
        <f>未改造舰娘!$AR102</f>
        <v>4</v>
      </c>
      <c r="J106" s="304" t="str">
        <f>未改造舰娘!$G102</f>
        <v>日本</v>
      </c>
      <c r="K106" s="312">
        <f>未改造舰娘!$H102+(BV106+CI106+CV106+DI106)*$C$2</f>
        <v>76</v>
      </c>
      <c r="L106" s="304">
        <f>未改造舰娘!$I102</f>
        <v>0</v>
      </c>
      <c r="M106" s="304">
        <f>未改造舰娘!$J102</f>
        <v>3</v>
      </c>
      <c r="N106" s="518">
        <f>未改造舰娘!$K102</f>
        <v>3</v>
      </c>
      <c r="O106" s="304">
        <f>未改造舰娘!$L102+((CE106+CR106+DE106+DR106)*$C$2)</f>
        <v>21</v>
      </c>
      <c r="P106" s="304" t="str">
        <f>IF($C$2=1,(IF(ISERROR(FIND("超长",未改造舰娘!$M102&amp;CC106&amp;CP106&amp;DC106&amp;DP106,1)),IF(ISERROR(FIND("长",未改造舰娘!$M102&amp;CC106&amp;CP106&amp;DC106&amp;DP106,1)),IF(ISERROR(FIND("中",未改造舰娘!$M102&amp;CC106&amp;CP106&amp;DC106&amp;DP106,1)),IF(ISERROR(FIND("短",未改造舰娘!$M102&amp;CC106&amp;CP106&amp;DC106&amp;DP106,1)),IF(ISERROR(FIND("无",未改造舰娘!$M102&amp;CC106&amp;CP106&amp;DC106&amp;DP106,1)),0,"无"),"短"),"中"),"长"),"超长")),未改造舰娘!$M102)</f>
        <v>长</v>
      </c>
      <c r="Q106" s="303">
        <f>未改造舰娘!$N102</f>
        <v>25</v>
      </c>
      <c r="R106" s="304">
        <f>(未改造舰娘!$P102)+(未改造舰娘!$Q102)*$C$3+((BW106+CJ106+CW106+DJ106)*$C$2)</f>
        <v>100</v>
      </c>
      <c r="S106" s="304">
        <f>(未改造舰娘!$R102)+(未改造舰娘!$S102)*$C$3+((BY106+CL106+CY106+DL106)*$C$2)</f>
        <v>0</v>
      </c>
      <c r="T106" s="304">
        <f>(未改造舰娘!$T102)+(未改造舰娘!$U102)*$C$3+((BX106+CK106+CX106+DK106)*$C$2)</f>
        <v>90</v>
      </c>
      <c r="U106" s="304">
        <f>(未改造舰娘!$V102)+(未改造舰娘!$W102)*$C$3+((CG106+CT106+DG106+DT106)*$C$2)</f>
        <v>58</v>
      </c>
      <c r="V106" s="305">
        <f>INT((((未改造舰娘!$Y102)-(未改造舰娘!$X102))*(((IF(D106=0,C106,D106))-1)/99))+未改造舰娘!$X102)+((CB106+CO106+DB106+DO106)*$C$2)</f>
        <v>95</v>
      </c>
      <c r="W106" s="304">
        <f>INT((((未改造舰娘!$AA102)-(未改造舰娘!$Z102))*(((IF(D106=0,C106,D106))-1)/99))+未改造舰娘!$Z102)+((CD106+CQ106+DD106+DQ106)*$C$2)</f>
        <v>47</v>
      </c>
      <c r="X106" s="304">
        <f>INT((((未改造舰娘!$AC102)-(未改造舰娘!$AB102))*(((IF(D106=0,C106,D106))-1)/99))+未改造舰娘!$AB102)+((CA106+CN106+DA106+DN106)*$C$2)</f>
        <v>44</v>
      </c>
      <c r="Y106" s="303">
        <f>INT((((未改造舰娘!$AE102)-(未改造舰娘!$AD102))*(((IF(D106=0,C106,D106))-1)/99))+未改造舰娘!$AD102)+((BZ106+CM106+CZ106+DM106)*$C$2)</f>
        <v>0</v>
      </c>
      <c r="Z106" s="474">
        <f>IF(未改造舰娘!$AF102=0,"",未改造舰娘!$AF102)</f>
        <v>3</v>
      </c>
      <c r="AA106" s="304">
        <f>IF(未改造舰娘!$AG102="","",未改造舰娘!$AG102)</f>
        <v>3</v>
      </c>
      <c r="AB106" s="304">
        <f>IF(未改造舰娘!$AH102="","",未改造舰娘!$AH102)</f>
        <v>3</v>
      </c>
      <c r="AC106" s="304">
        <f>IF(未改造舰娘!$AI102="","",未改造舰娘!$AI102)</f>
        <v>3</v>
      </c>
      <c r="AD106" s="304">
        <f>IF(未改造舰娘!$AJ102="","",未改造舰娘!$AJ102)</f>
        <v>12</v>
      </c>
      <c r="AE106" s="305">
        <f>IF(未改造舰娘!$AK102="","",未改造舰娘!$AK102)</f>
        <v>80</v>
      </c>
      <c r="AF106" s="304">
        <f>IF(未改造舰娘!$AL102="","",未改造舰娘!$AL102)</f>
        <v>500</v>
      </c>
      <c r="AG106" s="304">
        <f>IF(未改造舰娘!$AM102="","",未改造舰娘!$AM102)</f>
        <v>500</v>
      </c>
      <c r="AH106" s="304">
        <f>IF(未改造舰娘!$AN102="","",未改造舰娘!$AN102)</f>
        <v>500</v>
      </c>
      <c r="AI106" s="304">
        <f>IF(未改造舰娘!$AO102="","",未改造舰娘!$AO102)</f>
        <v>100</v>
      </c>
      <c r="AJ106" s="304" t="str">
        <f>IF(未改造舰娘!$AP102="","",未改造舰娘!$AP102)</f>
        <v>战列核心</v>
      </c>
      <c r="AK106" s="303">
        <f>IF(未改造舰娘!$AQ102="","",未改造舰娘!$AQ102)</f>
        <v>5</v>
      </c>
      <c r="AL106" s="306" t="str">
        <f>IF(未改造舰娘!$AS102="","",未改造舰娘!$AS102)</f>
        <v>J国41厘米连装炮</v>
      </c>
      <c r="AM106" s="306" t="str">
        <f>IF(未改造舰娘!$AT102="","",未改造舰娘!$AT102)</f>
        <v>91式穿甲弹</v>
      </c>
      <c r="AN106" s="306" t="str">
        <f>IF(未改造舰娘!$AU102="","",未改造舰娘!$AU102)</f>
        <v/>
      </c>
      <c r="AO106" s="306" t="str">
        <f>IF(未改造舰娘!$AV102="","",未改造舰娘!$AV102)</f>
        <v/>
      </c>
      <c r="AP106" s="307" t="str">
        <f>IF(未改造舰娘!$AW102="","",未改造舰娘!$AW102)</f>
        <v/>
      </c>
      <c r="AQ106" s="308" t="str">
        <f>IF(未改造舰娘!$AX102="","",未改造舰娘!$AX102)</f>
        <v/>
      </c>
      <c r="AR106" s="304">
        <f>IF(未改造舰娘!$AY102="","",未改造舰娘!$AY102)</f>
        <v>95</v>
      </c>
      <c r="AS106" s="304">
        <f>IF(未改造舰娘!$AZ102="","",未改造舰娘!$AZ102)</f>
        <v>130</v>
      </c>
      <c r="AT106" s="304">
        <f>IF(未改造舰娘!$BA102="","",未改造舰娘!$BA102)</f>
        <v>3.2</v>
      </c>
      <c r="AU106" s="304">
        <f>IF(未改造舰娘!$BB102="","",未改造舰娘!$BB102)</f>
        <v>6</v>
      </c>
      <c r="AV106" s="305">
        <f>IF((未改造舰娘!$BG102+未改造舰娘!$BK102*$C$4)=0,"",(未改造舰娘!$BG102+未改造舰娘!$BK102*$C$4))</f>
        <v>50</v>
      </c>
      <c r="AW106" s="304">
        <f>IF((未改造舰娘!$BH102+未改造舰娘!$BL102*$C$4)=0,"",(未改造舰娘!$BH102+未改造舰娘!$BL102*$C$4))</f>
        <v>81</v>
      </c>
      <c r="AX106" s="304">
        <f>IF((未改造舰娘!$BI102+未改造舰娘!$BM102*$C$4)=0,"",(未改造舰娘!$BI102+未改造舰娘!$BM102*$C$4))</f>
        <v>89</v>
      </c>
      <c r="AY106" s="303">
        <f>IF((未改造舰娘!$BJ102+未改造舰娘!$BN102*$C$4)=0,"",(未改造舰娘!$BJ102+未改造舰娘!$BN102*$C$4))</f>
        <v>3</v>
      </c>
      <c r="AZ106" s="500">
        <f>IF(未改造舰娘!BC102="","",未改造舰娘!BC102)</f>
        <v>80</v>
      </c>
      <c r="BA106" s="500">
        <f>IF(未改造舰娘!BD102="","",未改造舰娘!BD102)</f>
        <v>0</v>
      </c>
      <c r="BB106" s="500">
        <f>IF(未改造舰娘!BE102="","",未改造舰娘!BE102)</f>
        <v>70</v>
      </c>
      <c r="BC106" s="498">
        <f>IF(未改造舰娘!BF102="","",未改造舰娘!BF102)</f>
        <v>14</v>
      </c>
      <c r="BD106" s="125" t="s">
        <v>1400</v>
      </c>
      <c r="BE106" s="506"/>
      <c r="BF106" s="306" t="str">
        <f>IF(未改造舰娘!$BQ102="","",未改造舰娘!$BQ102)</f>
        <v>2-5-N</v>
      </c>
      <c r="BG106" s="306" t="str">
        <f>IF(未改造舰娘!$BR102="","",未改造舰娘!$BR102)</f>
        <v>极地奏鸣曲 Ex-2-LN,Ex-1-3-J；未命名 Ex-9-BCDEFGHJKLMNOPRSβ,Ex-10-BCDEIJKLMNOPQRTβ,Ex-12-β；急速东方快车 Ex-7-Q；所罗门之晓 Ex-6-L,Ex-10-R；地狱群岛攻略作战 Ex-3-I,Ex-7-FGHI；熔炉大混战 Ex-5-L,Ex-10-L,Ex-14-N</v>
      </c>
      <c r="BH106" s="306"/>
      <c r="BU106" s="304">
        <f>IFERROR(VLOOKUP(AL106,装备!$B:$C,2,0),0)</f>
        <v>4</v>
      </c>
      <c r="BV106" s="304">
        <f>IFERROR(VLOOKUP($AL106,装备!$B:$Q,5,0),0)</f>
        <v>0</v>
      </c>
      <c r="BW106" s="304">
        <f>IFERROR(VLOOKUP($AL106,装备!$B:$Q,6,0),0)</f>
        <v>20</v>
      </c>
      <c r="BX106" s="304">
        <f>IFERROR(VLOOKUP($AL106,装备!$B:$Q,7,0),0)</f>
        <v>0</v>
      </c>
      <c r="BY106" s="304">
        <f>IFERROR(VLOOKUP($AL106,装备!$B:$Q,8,0),0)</f>
        <v>0</v>
      </c>
      <c r="BZ106" s="304">
        <f>IFERROR(VLOOKUP($AL106,装备!$B:$Q,9,0),0)</f>
        <v>0</v>
      </c>
      <c r="CA106" s="304">
        <f>IFERROR(VLOOKUP($AL106,装备!$B:$Q,10,0),0)</f>
        <v>0</v>
      </c>
      <c r="CB106" s="304">
        <f>IFERROR(VLOOKUP($AL106,装备!$B:$Q,11,0),0)</f>
        <v>0</v>
      </c>
      <c r="CC106" s="304" t="str">
        <f>IFERROR(VLOOKUP($AL106,装备!$B:$Q,12,0),0)</f>
        <v>长</v>
      </c>
      <c r="CD106" s="304">
        <f>IFERROR(VLOOKUP($AL106,装备!$B:$Q,13,0),0)</f>
        <v>0</v>
      </c>
      <c r="CE106" s="304">
        <f>IFERROR(VLOOKUP($AL106,装备!$B:$Q,14,0),0)</f>
        <v>0</v>
      </c>
      <c r="CF106" s="304">
        <f>IFERROR(VLOOKUP($AL106,装备!$B:$Q,16,0),0)</f>
        <v>6</v>
      </c>
      <c r="CG106" s="304">
        <f>IFERROR(VLOOKUP($AL106,装备!$B:$Q,5,0),0)</f>
        <v>0</v>
      </c>
      <c r="CH106" s="304">
        <f>IFERROR(VLOOKUP(AM106,装备!$B:$C,2,0),0)</f>
        <v>5</v>
      </c>
      <c r="CI106" s="304">
        <f>IFERROR(VLOOKUP($AM106,装备!$B:$Q,5,0),0)</f>
        <v>0</v>
      </c>
      <c r="CJ106" s="304">
        <f>IFERROR(VLOOKUP($AM106,装备!$B:$Q,6,0),0)</f>
        <v>6</v>
      </c>
      <c r="CK106" s="304">
        <f>IFERROR(VLOOKUP($AM106,装备!$B:$Q,7,0),0)</f>
        <v>0</v>
      </c>
      <c r="CL106" s="304">
        <f>IFERROR(VLOOKUP($AM106,装备!$B:$Q,8,0),0)</f>
        <v>0</v>
      </c>
      <c r="CM106" s="304">
        <f>IFERROR(VLOOKUP($AM106,装备!$B:$Q,9,0),0)</f>
        <v>0</v>
      </c>
      <c r="CN106" s="304">
        <f>IFERROR(VLOOKUP($AM106,装备!$B:$Q,10,0),0)</f>
        <v>0</v>
      </c>
      <c r="CO106" s="304">
        <f>IFERROR(VLOOKUP($AM106,装备!$B:$Q,11,0),0)</f>
        <v>1</v>
      </c>
      <c r="CP106" s="304" t="str">
        <f>IFERROR(VLOOKUP($AM106,装备!$B:$Q,12,0),0)</f>
        <v>无</v>
      </c>
      <c r="CQ106" s="304">
        <f>IFERROR(VLOOKUP($AM106,装备!$B:$Q,13,0),0)</f>
        <v>0</v>
      </c>
      <c r="CR106" s="304">
        <f>IFERROR(VLOOKUP($AM106,装备!$B:$Q,14,0),0)</f>
        <v>0</v>
      </c>
      <c r="CS106" s="304">
        <f>IFERROR(VLOOKUP($AM106,装备!$B:$Q,16,0),0)</f>
        <v>0</v>
      </c>
      <c r="CT106" s="304">
        <f>IFERROR(VLOOKUP($AM106,装备!$B:$Q,5,0),0)</f>
        <v>0</v>
      </c>
      <c r="CU106" s="304">
        <f>IFERROR(VLOOKUP(AN106,装备!$B:$C,2,0),0)</f>
        <v>0</v>
      </c>
      <c r="CV106" s="304">
        <f>IFERROR(VLOOKUP($AN106,装备!$B:$Q,5,0),0)</f>
        <v>0</v>
      </c>
      <c r="CW106" s="304">
        <f>IFERROR(VLOOKUP($AN106,装备!$B:$Q,6,0),0)</f>
        <v>0</v>
      </c>
      <c r="CX106" s="304">
        <f>IFERROR(VLOOKUP($AN106,装备!$B:$Q,7,0),0)</f>
        <v>0</v>
      </c>
      <c r="CY106" s="304">
        <f>IFERROR(VLOOKUP($AN106,装备!$B:$Q,8,0),0)</f>
        <v>0</v>
      </c>
      <c r="CZ106" s="304">
        <f>IFERROR(VLOOKUP($AN106,装备!$B:$Q,9,0),0)</f>
        <v>0</v>
      </c>
      <c r="DA106" s="304">
        <f>IFERROR(VLOOKUP($AN106,装备!$B:$Q,10,0),0)</f>
        <v>0</v>
      </c>
      <c r="DB106" s="304">
        <f>IFERROR(VLOOKUP($AN106,装备!$B:$Q,11,0),0)</f>
        <v>0</v>
      </c>
      <c r="DC106" s="304">
        <f>IFERROR(VLOOKUP($AN106,装备!$B:$Q,12,0),0)</f>
        <v>0</v>
      </c>
      <c r="DD106" s="304">
        <f>IFERROR(VLOOKUP($AN106,装备!$B:$Q,13,0),0)</f>
        <v>0</v>
      </c>
      <c r="DE106" s="304">
        <f>IFERROR(VLOOKUP($AN106,装备!$B:$Q,14,0),0)</f>
        <v>0</v>
      </c>
      <c r="DF106" s="304">
        <f>IFERROR(VLOOKUP($AN106,装备!$B:$Q,16,0),0)</f>
        <v>0</v>
      </c>
      <c r="DG106" s="304">
        <f>IFERROR(VLOOKUP($AN106,装备!$B:$Q,5,0),0)</f>
        <v>0</v>
      </c>
      <c r="DH106" s="304">
        <f>IFERROR(VLOOKUP(AO106,装备!$B:$C,2,0),0)</f>
        <v>0</v>
      </c>
      <c r="DI106" s="304">
        <f>IFERROR(VLOOKUP($AO106,装备!$B:$Q,5,0),0)</f>
        <v>0</v>
      </c>
      <c r="DJ106" s="304">
        <f>IFERROR(VLOOKUP($AO106,装备!$B:$Q,6,0),0)</f>
        <v>0</v>
      </c>
      <c r="DK106" s="304">
        <f>IFERROR(VLOOKUP($AO106,装备!$B:$Q,7,0),0)</f>
        <v>0</v>
      </c>
      <c r="DL106" s="304">
        <f>IFERROR(VLOOKUP($AO106,装备!$B:$Q,8,0),0)</f>
        <v>0</v>
      </c>
      <c r="DM106" s="304">
        <f>IFERROR(VLOOKUP($AO106,装备!$B:$Q,9,0),0)</f>
        <v>0</v>
      </c>
      <c r="DN106" s="304">
        <f>IFERROR(VLOOKUP($AO106,装备!$B:$Q,10,0),0)</f>
        <v>0</v>
      </c>
      <c r="DO106" s="304">
        <f>IFERROR(VLOOKUP($AO106,装备!$B:$Q,11,0),0)</f>
        <v>0</v>
      </c>
      <c r="DP106" s="304">
        <f>IFERROR(VLOOKUP($AO106,装备!$B:$Q,12,0),0)</f>
        <v>0</v>
      </c>
      <c r="DQ106" s="304">
        <f>IFERROR(VLOOKUP($AO106,装备!$B:$Q,13,0),0)</f>
        <v>0</v>
      </c>
      <c r="DR106" s="304">
        <f>IFERROR(VLOOKUP($AO106,装备!$B:$Q,14,0),0)</f>
        <v>0</v>
      </c>
      <c r="DS106" s="304">
        <f>IFERROR(VLOOKUP($AO106,装备!$B:$Q,16,0),0)</f>
        <v>0</v>
      </c>
      <c r="DT106" s="304">
        <f>IFERROR(VLOOKUP($AO106,装备!$B:$Q,5,0),0)</f>
        <v>0</v>
      </c>
    </row>
    <row r="107" spans="1:124" hidden="1">
      <c r="A107" s="301">
        <f>未改造舰娘!$A103</f>
        <v>10010213</v>
      </c>
      <c r="B107" s="354" t="s">
        <v>3984</v>
      </c>
      <c r="C107" s="323"/>
      <c r="D107" s="323">
        <f t="shared" si="1"/>
        <v>110</v>
      </c>
      <c r="E107" s="303">
        <f>未改造舰娘!$C103</f>
        <v>4</v>
      </c>
      <c r="F107" s="304" t="str">
        <f>未改造舰娘!$D103</f>
        <v>战列</v>
      </c>
      <c r="G107" s="304" t="str">
        <f>未改造舰娘!$E103</f>
        <v>大型</v>
      </c>
      <c r="H107" s="304" t="str">
        <f>未改造舰娘!$F103</f>
        <v>主力舰</v>
      </c>
      <c r="I107" s="460">
        <f>未改造舰娘!$AR103</f>
        <v>4</v>
      </c>
      <c r="J107" s="304" t="str">
        <f>未改造舰娘!$G103</f>
        <v>日本</v>
      </c>
      <c r="K107" s="312">
        <f>未改造舰娘!$H103+(BV107+CI107+CV107+DI107)*$C$2</f>
        <v>76</v>
      </c>
      <c r="L107" s="304">
        <f>未改造舰娘!$I103</f>
        <v>0</v>
      </c>
      <c r="M107" s="304">
        <f>未改造舰娘!$J103</f>
        <v>3</v>
      </c>
      <c r="N107" s="518">
        <f>未改造舰娘!$K103</f>
        <v>3</v>
      </c>
      <c r="O107" s="304">
        <f>未改造舰娘!$L103+((CE107+CR107+DE107+DR107)*$C$2)</f>
        <v>5</v>
      </c>
      <c r="P107" s="304" t="str">
        <f>IF($C$2=1,(IF(ISERROR(FIND("超长",未改造舰娘!$M103&amp;CC107&amp;CP107&amp;DC107&amp;DP107,1)),IF(ISERROR(FIND("长",未改造舰娘!$M103&amp;CC107&amp;CP107&amp;DC107&amp;DP107,1)),IF(ISERROR(FIND("中",未改造舰娘!$M103&amp;CC107&amp;CP107&amp;DC107&amp;DP107,1)),IF(ISERROR(FIND("短",未改造舰娘!$M103&amp;CC107&amp;CP107&amp;DC107&amp;DP107,1)),IF(ISERROR(FIND("无",未改造舰娘!$M103&amp;CC107&amp;CP107&amp;DC107&amp;DP107,1)),0,"无"),"短"),"中"),"长"),"超长")),未改造舰娘!$M103)</f>
        <v>长</v>
      </c>
      <c r="Q107" s="303">
        <f>未改造舰娘!$N103</f>
        <v>25</v>
      </c>
      <c r="R107" s="304">
        <f>(未改造舰娘!$P103)+(未改造舰娘!$Q103)*$C$3+((BW107+CJ107+CW107+DJ107)*$C$2)</f>
        <v>100</v>
      </c>
      <c r="S107" s="304">
        <f>(未改造舰娘!$R103)+(未改造舰娘!$S103)*$C$3+((BY107+CL107+CY107+DL107)*$C$2)</f>
        <v>0</v>
      </c>
      <c r="T107" s="304">
        <f>(未改造舰娘!$T103)+(未改造舰娘!$U103)*$C$3+((BX107+CK107+CX107+DK107)*$C$2)</f>
        <v>90</v>
      </c>
      <c r="U107" s="304">
        <f>(未改造舰娘!$V103)+(未改造舰娘!$W103)*$C$3+((CG107+CT107+DG107+DT107)*$C$2)</f>
        <v>58</v>
      </c>
      <c r="V107" s="305">
        <f>INT((((未改造舰娘!$Y103)-(未改造舰娘!$X103))*(((IF(D107=0,C107,D107))-1)/99))+未改造舰娘!$X103)+((CB107+CO107+DB107+DO107)*$C$2)</f>
        <v>95</v>
      </c>
      <c r="W107" s="304">
        <f>INT((((未改造舰娘!$AA103)-(未改造舰娘!$Z103))*(((IF(D107=0,C107,D107))-1)/99))+未改造舰娘!$Z103)+((CD107+CQ107+DD107+DQ107)*$C$2)</f>
        <v>47</v>
      </c>
      <c r="X107" s="304">
        <f>INT((((未改造舰娘!$AC103)-(未改造舰娘!$AB103))*(((IF(D107=0,C107,D107))-1)/99))+未改造舰娘!$AB103)+((CA107+CN107+DA107+DN107)*$C$2)</f>
        <v>44</v>
      </c>
      <c r="Y107" s="303">
        <f>INT((((未改造舰娘!$AE103)-(未改造舰娘!$AD103))*(((IF(D107=0,C107,D107))-1)/99))+未改造舰娘!$AD103)+((BZ107+CM107+CZ107+DM107)*$C$2)</f>
        <v>0</v>
      </c>
      <c r="Z107" s="474">
        <f>IF(未改造舰娘!$AF103=0,"",未改造舰娘!$AF103)</f>
        <v>3</v>
      </c>
      <c r="AA107" s="304">
        <f>IF(未改造舰娘!$AG103="","",未改造舰娘!$AG103)</f>
        <v>3</v>
      </c>
      <c r="AB107" s="304">
        <f>IF(未改造舰娘!$AH103="","",未改造舰娘!$AH103)</f>
        <v>3</v>
      </c>
      <c r="AC107" s="304">
        <f>IF(未改造舰娘!$AI103="","",未改造舰娘!$AI103)</f>
        <v>3</v>
      </c>
      <c r="AD107" s="304">
        <f>IF(未改造舰娘!$AJ103="","",未改造舰娘!$AJ103)</f>
        <v>12</v>
      </c>
      <c r="AE107" s="305">
        <f>IF(未改造舰娘!$AK103="","",未改造舰娘!$AK103)</f>
        <v>0</v>
      </c>
      <c r="AF107" s="304" t="str">
        <f>IF(未改造舰娘!$AL103="","",未改造舰娘!$AL103)</f>
        <v/>
      </c>
      <c r="AG107" s="304" t="str">
        <f>IF(未改造舰娘!$AM103="","",未改造舰娘!$AM103)</f>
        <v/>
      </c>
      <c r="AH107" s="304" t="str">
        <f>IF(未改造舰娘!$AN103="","",未改造舰娘!$AN103)</f>
        <v/>
      </c>
      <c r="AI107" s="304" t="str">
        <f>IF(未改造舰娘!$AO103="","",未改造舰娘!$AO103)</f>
        <v/>
      </c>
      <c r="AJ107" s="304" t="str">
        <f>IF(未改造舰娘!$AP103="","",未改造舰娘!$AP103)</f>
        <v/>
      </c>
      <c r="AK107" s="303" t="str">
        <f>IF(未改造舰娘!$AQ103="","",未改造舰娘!$AQ103)</f>
        <v/>
      </c>
      <c r="AL107" s="306" t="str">
        <f>IF(未改造舰娘!$AS103="","",未改造舰娘!$AS103)</f>
        <v>J国41厘米连装炮</v>
      </c>
      <c r="AM107" s="306" t="str">
        <f>IF(未改造舰娘!$AT103="","",未改造舰娘!$AT103)</f>
        <v>三式弹</v>
      </c>
      <c r="AN107" s="306" t="str">
        <f>IF(未改造舰娘!$AU103="","",未改造舰娘!$AU103)</f>
        <v/>
      </c>
      <c r="AO107" s="306" t="str">
        <f>IF(未改造舰娘!$AV103="","",未改造舰娘!$AV103)</f>
        <v/>
      </c>
      <c r="AP107" s="307" t="str">
        <f>IF(未改造舰娘!$AW103="","",未改造舰娘!$AW103)</f>
        <v/>
      </c>
      <c r="AQ107" s="308" t="str">
        <f>IF(未改造舰娘!$AX103="","",未改造舰娘!$AX103)</f>
        <v/>
      </c>
      <c r="AR107" s="304">
        <f>IF(未改造舰娘!$AY103="","",未改造舰娘!$AY103)</f>
        <v>95</v>
      </c>
      <c r="AS107" s="304">
        <f>IF(未改造舰娘!$AZ103="","",未改造舰娘!$AZ103)</f>
        <v>130</v>
      </c>
      <c r="AT107" s="304">
        <f>IF(未改造舰娘!$BA103="","",未改造舰娘!$BA103)</f>
        <v>3.2</v>
      </c>
      <c r="AU107" s="304">
        <f>IF(未改造舰娘!$BB103="","",未改造舰娘!$BB103)</f>
        <v>6</v>
      </c>
      <c r="AV107" s="305">
        <f>IF((未改造舰娘!$BG103+未改造舰娘!$BK103*$C$4)=0,"",(未改造舰娘!$BG103+未改造舰娘!$BK103*$C$4))</f>
        <v>50</v>
      </c>
      <c r="AW107" s="304">
        <f>IF((未改造舰娘!$BH103+未改造舰娘!$BL103*$C$4)=0,"",(未改造舰娘!$BH103+未改造舰娘!$BL103*$C$4))</f>
        <v>81</v>
      </c>
      <c r="AX107" s="304">
        <f>IF((未改造舰娘!$BI103+未改造舰娘!$BM103*$C$4)=0,"",(未改造舰娘!$BI103+未改造舰娘!$BM103*$C$4))</f>
        <v>86</v>
      </c>
      <c r="AY107" s="303">
        <f>IF((未改造舰娘!$BJ103+未改造舰娘!$BN103*$C$4)=0,"",(未改造舰娘!$BJ103+未改造舰娘!$BN103*$C$4))</f>
        <v>3</v>
      </c>
      <c r="AZ107" s="500">
        <f>IF(未改造舰娘!BC103="","",未改造舰娘!BC103)</f>
        <v>80</v>
      </c>
      <c r="BA107" s="500">
        <f>IF(未改造舰娘!BD103="","",未改造舰娘!BD103)</f>
        <v>0</v>
      </c>
      <c r="BB107" s="500">
        <f>IF(未改造舰娘!BE103="","",未改造舰娘!BE103)</f>
        <v>70</v>
      </c>
      <c r="BC107" s="498">
        <f>IF(未改造舰娘!BF103="","",未改造舰娘!BF103)</f>
        <v>14</v>
      </c>
      <c r="BD107" s="125" t="s">
        <v>1401</v>
      </c>
      <c r="BE107" s="506"/>
      <c r="BF107" s="306" t="str">
        <f>IF(未改造舰娘!$BQ103="","",未改造舰娘!$BQ103)</f>
        <v>2-5-J</v>
      </c>
      <c r="BG107" s="306" t="str">
        <f>IF(未改造舰娘!$BR103="","",未改造舰娘!$BR103)</f>
        <v>极地奏鸣曲 Ex-3-OQ,Ex-1-1-I；未命名 Ex-4-Tβ,Ex-10-BCEIJKLMNOPQRTβ,Ex-12-β；急速东方快车 Ex-7-Q；所罗门之晓 Ex-5-R,Ex-8-Q,Ex-10-R；地狱群岛攻略作战 Ex-4-M,Ex-8-CDEFHKMN；熔炉大混战 Ex-5-L,Ex-12-L,Ex-14-N</v>
      </c>
      <c r="BH107" s="306"/>
      <c r="BU107" s="304">
        <f>IFERROR(VLOOKUP(AL107,装备!$B:$C,2,0),0)</f>
        <v>4</v>
      </c>
      <c r="BV107" s="304">
        <f>IFERROR(VLOOKUP($AL107,装备!$B:$Q,5,0),0)</f>
        <v>0</v>
      </c>
      <c r="BW107" s="304">
        <f>IFERROR(VLOOKUP($AL107,装备!$B:$Q,6,0),0)</f>
        <v>20</v>
      </c>
      <c r="BX107" s="304">
        <f>IFERROR(VLOOKUP($AL107,装备!$B:$Q,7,0),0)</f>
        <v>0</v>
      </c>
      <c r="BY107" s="304">
        <f>IFERROR(VLOOKUP($AL107,装备!$B:$Q,8,0),0)</f>
        <v>0</v>
      </c>
      <c r="BZ107" s="304">
        <f>IFERROR(VLOOKUP($AL107,装备!$B:$Q,9,0),0)</f>
        <v>0</v>
      </c>
      <c r="CA107" s="304">
        <f>IFERROR(VLOOKUP($AL107,装备!$B:$Q,10,0),0)</f>
        <v>0</v>
      </c>
      <c r="CB107" s="304">
        <f>IFERROR(VLOOKUP($AL107,装备!$B:$Q,11,0),0)</f>
        <v>0</v>
      </c>
      <c r="CC107" s="304" t="str">
        <f>IFERROR(VLOOKUP($AL107,装备!$B:$Q,12,0),0)</f>
        <v>长</v>
      </c>
      <c r="CD107" s="304">
        <f>IFERROR(VLOOKUP($AL107,装备!$B:$Q,13,0),0)</f>
        <v>0</v>
      </c>
      <c r="CE107" s="304">
        <f>IFERROR(VLOOKUP($AL107,装备!$B:$Q,14,0),0)</f>
        <v>0</v>
      </c>
      <c r="CF107" s="304">
        <f>IFERROR(VLOOKUP($AL107,装备!$B:$Q,16,0),0)</f>
        <v>6</v>
      </c>
      <c r="CG107" s="304">
        <f>IFERROR(VLOOKUP($AL107,装备!$B:$Q,5,0),0)</f>
        <v>0</v>
      </c>
      <c r="CH107" s="304">
        <f>IFERROR(VLOOKUP(AM107,装备!$B:$C,2,0),0)</f>
        <v>5</v>
      </c>
      <c r="CI107" s="304">
        <f>IFERROR(VLOOKUP($AM107,装备!$B:$Q,5,0),0)</f>
        <v>0</v>
      </c>
      <c r="CJ107" s="304">
        <f>IFERROR(VLOOKUP($AM107,装备!$B:$Q,6,0),0)</f>
        <v>0</v>
      </c>
      <c r="CK107" s="304">
        <f>IFERROR(VLOOKUP($AM107,装备!$B:$Q,7,0),0)</f>
        <v>0</v>
      </c>
      <c r="CL107" s="304">
        <f>IFERROR(VLOOKUP($AM107,装备!$B:$Q,8,0),0)</f>
        <v>0</v>
      </c>
      <c r="CM107" s="304">
        <f>IFERROR(VLOOKUP($AM107,装备!$B:$Q,9,0),0)</f>
        <v>0</v>
      </c>
      <c r="CN107" s="304">
        <f>IFERROR(VLOOKUP($AM107,装备!$B:$Q,10,0),0)</f>
        <v>0</v>
      </c>
      <c r="CO107" s="304">
        <f>IFERROR(VLOOKUP($AM107,装备!$B:$Q,11,0),0)</f>
        <v>0</v>
      </c>
      <c r="CP107" s="304" t="str">
        <f>IFERROR(VLOOKUP($AM107,装备!$B:$Q,12,0),0)</f>
        <v>无</v>
      </c>
      <c r="CQ107" s="304">
        <f>IFERROR(VLOOKUP($AM107,装备!$B:$Q,13,0),0)</f>
        <v>0</v>
      </c>
      <c r="CR107" s="304">
        <f>IFERROR(VLOOKUP($AM107,装备!$B:$Q,14,0),0)</f>
        <v>0</v>
      </c>
      <c r="CS107" s="304">
        <f>IFERROR(VLOOKUP($AM107,装备!$B:$Q,16,0),0)</f>
        <v>10</v>
      </c>
      <c r="CT107" s="304">
        <f>IFERROR(VLOOKUP($AM107,装备!$B:$Q,5,0),0)</f>
        <v>0</v>
      </c>
      <c r="CU107" s="304">
        <f>IFERROR(VLOOKUP(AN107,装备!$B:$C,2,0),0)</f>
        <v>0</v>
      </c>
      <c r="CV107" s="304">
        <f>IFERROR(VLOOKUP($AN107,装备!$B:$Q,5,0),0)</f>
        <v>0</v>
      </c>
      <c r="CW107" s="304">
        <f>IFERROR(VLOOKUP($AN107,装备!$B:$Q,6,0),0)</f>
        <v>0</v>
      </c>
      <c r="CX107" s="304">
        <f>IFERROR(VLOOKUP($AN107,装备!$B:$Q,7,0),0)</f>
        <v>0</v>
      </c>
      <c r="CY107" s="304">
        <f>IFERROR(VLOOKUP($AN107,装备!$B:$Q,8,0),0)</f>
        <v>0</v>
      </c>
      <c r="CZ107" s="304">
        <f>IFERROR(VLOOKUP($AN107,装备!$B:$Q,9,0),0)</f>
        <v>0</v>
      </c>
      <c r="DA107" s="304">
        <f>IFERROR(VLOOKUP($AN107,装备!$B:$Q,10,0),0)</f>
        <v>0</v>
      </c>
      <c r="DB107" s="304">
        <f>IFERROR(VLOOKUP($AN107,装备!$B:$Q,11,0),0)</f>
        <v>0</v>
      </c>
      <c r="DC107" s="304">
        <f>IFERROR(VLOOKUP($AN107,装备!$B:$Q,12,0),0)</f>
        <v>0</v>
      </c>
      <c r="DD107" s="304">
        <f>IFERROR(VLOOKUP($AN107,装备!$B:$Q,13,0),0)</f>
        <v>0</v>
      </c>
      <c r="DE107" s="304">
        <f>IFERROR(VLOOKUP($AN107,装备!$B:$Q,14,0),0)</f>
        <v>0</v>
      </c>
      <c r="DF107" s="304">
        <f>IFERROR(VLOOKUP($AN107,装备!$B:$Q,16,0),0)</f>
        <v>0</v>
      </c>
      <c r="DG107" s="304">
        <f>IFERROR(VLOOKUP($AN107,装备!$B:$Q,5,0),0)</f>
        <v>0</v>
      </c>
      <c r="DH107" s="304">
        <f>IFERROR(VLOOKUP(AO107,装备!$B:$C,2,0),0)</f>
        <v>0</v>
      </c>
      <c r="DI107" s="304">
        <f>IFERROR(VLOOKUP($AO107,装备!$B:$Q,5,0),0)</f>
        <v>0</v>
      </c>
      <c r="DJ107" s="304">
        <f>IFERROR(VLOOKUP($AO107,装备!$B:$Q,6,0),0)</f>
        <v>0</v>
      </c>
      <c r="DK107" s="304">
        <f>IFERROR(VLOOKUP($AO107,装备!$B:$Q,7,0),0)</f>
        <v>0</v>
      </c>
      <c r="DL107" s="304">
        <f>IFERROR(VLOOKUP($AO107,装备!$B:$Q,8,0),0)</f>
        <v>0</v>
      </c>
      <c r="DM107" s="304">
        <f>IFERROR(VLOOKUP($AO107,装备!$B:$Q,9,0),0)</f>
        <v>0</v>
      </c>
      <c r="DN107" s="304">
        <f>IFERROR(VLOOKUP($AO107,装备!$B:$Q,10,0),0)</f>
        <v>0</v>
      </c>
      <c r="DO107" s="304">
        <f>IFERROR(VLOOKUP($AO107,装备!$B:$Q,11,0),0)</f>
        <v>0</v>
      </c>
      <c r="DP107" s="304">
        <f>IFERROR(VLOOKUP($AO107,装备!$B:$Q,12,0),0)</f>
        <v>0</v>
      </c>
      <c r="DQ107" s="304">
        <f>IFERROR(VLOOKUP($AO107,装备!$B:$Q,13,0),0)</f>
        <v>0</v>
      </c>
      <c r="DR107" s="304">
        <f>IFERROR(VLOOKUP($AO107,装备!$B:$Q,14,0),0)</f>
        <v>0</v>
      </c>
      <c r="DS107" s="304">
        <f>IFERROR(VLOOKUP($AO107,装备!$B:$Q,16,0),0)</f>
        <v>0</v>
      </c>
      <c r="DT107" s="304">
        <f>IFERROR(VLOOKUP($AO107,装备!$B:$Q,5,0),0)</f>
        <v>0</v>
      </c>
    </row>
    <row r="108" spans="1:124" hidden="1">
      <c r="A108" s="301">
        <f>未改造舰娘!$A104</f>
        <v>10010313</v>
      </c>
      <c r="B108" s="354" t="s">
        <v>3985</v>
      </c>
      <c r="C108" s="323"/>
      <c r="D108" s="323">
        <f t="shared" si="1"/>
        <v>110</v>
      </c>
      <c r="E108" s="303">
        <f>未改造舰娘!$C104</f>
        <v>3</v>
      </c>
      <c r="F108" s="304" t="str">
        <f>未改造舰娘!$D104</f>
        <v>战列</v>
      </c>
      <c r="G108" s="304" t="str">
        <f>未改造舰娘!$E104</f>
        <v>大型</v>
      </c>
      <c r="H108" s="304" t="str">
        <f>未改造舰娘!$F104</f>
        <v>主力舰</v>
      </c>
      <c r="I108" s="460">
        <f>未改造舰娘!$AR104</f>
        <v>4</v>
      </c>
      <c r="J108" s="304" t="str">
        <f>未改造舰娘!$G104</f>
        <v>英国</v>
      </c>
      <c r="K108" s="312">
        <f>未改造舰娘!$H104+(BV108+CI108+CV108+DI108)*$C$2</f>
        <v>68</v>
      </c>
      <c r="L108" s="304">
        <f>未改造舰娘!$I104</f>
        <v>0</v>
      </c>
      <c r="M108" s="304">
        <f>未改造舰娘!$J104</f>
        <v>2</v>
      </c>
      <c r="N108" s="518">
        <f>未改造舰娘!$K104</f>
        <v>2</v>
      </c>
      <c r="O108" s="304">
        <f>未改造舰娘!$L104+((CE108+CR108+DE108+DR108)*$C$2)</f>
        <v>5</v>
      </c>
      <c r="P108" s="304" t="str">
        <f>IF($C$2=1,(IF(ISERROR(FIND("超长",未改造舰娘!$M104&amp;CC108&amp;CP108&amp;DC108&amp;DP108,1)),IF(ISERROR(FIND("长",未改造舰娘!$M104&amp;CC108&amp;CP108&amp;DC108&amp;DP108,1)),IF(ISERROR(FIND("中",未改造舰娘!$M104&amp;CC108&amp;CP108&amp;DC108&amp;DP108,1)),IF(ISERROR(FIND("短",未改造舰娘!$M104&amp;CC108&amp;CP108&amp;DC108&amp;DP108,1)),IF(ISERROR(FIND("无",未改造舰娘!$M104&amp;CC108&amp;CP108&amp;DC108&amp;DP108,1)),0,"无"),"短"),"中"),"长"),"超长")),未改造舰娘!$M104)</f>
        <v>长</v>
      </c>
      <c r="Q108" s="303">
        <f>未改造舰娘!$N104</f>
        <v>21</v>
      </c>
      <c r="R108" s="304">
        <f>(未改造舰娘!$P104)+(未改造舰娘!$Q104)*$C$3+((BW108+CJ108+CW108+DJ108)*$C$2)</f>
        <v>88</v>
      </c>
      <c r="S108" s="304">
        <f>(未改造舰娘!$R104)+(未改造舰娘!$S104)*$C$3+((BY108+CL108+CY108+DL108)*$C$2)</f>
        <v>0</v>
      </c>
      <c r="T108" s="304">
        <f>(未改造舰娘!$T104)+(未改造舰娘!$U104)*$C$3+((BX108+CK108+CX108+DK108)*$C$2)</f>
        <v>86</v>
      </c>
      <c r="U108" s="304">
        <f>(未改造舰娘!$V104)+(未改造舰娘!$W104)*$C$3+((CG108+CT108+DG108+DT108)*$C$2)</f>
        <v>60</v>
      </c>
      <c r="V108" s="305">
        <f>INT((((未改造舰娘!$Y104)-(未改造舰娘!$X104))*(((IF(D108=0,C108,D108))-1)/99))+未改造舰娘!$X104)+((CB108+CO108+DB108+DO108)*$C$2)</f>
        <v>94</v>
      </c>
      <c r="W108" s="304">
        <f>INT((((未改造舰娘!$AA104)-(未改造舰娘!$Z104))*(((IF(D108=0,C108,D108))-1)/99))+未改造舰娘!$Z104)+((CD108+CQ108+DD108+DQ108)*$C$2)</f>
        <v>37</v>
      </c>
      <c r="X108" s="304">
        <f>INT((((未改造舰娘!$AC104)-(未改造舰娘!$AB104))*(((IF(D108=0,C108,D108))-1)/99))+未改造舰娘!$AB104)+((CA108+CN108+DA108+DN108)*$C$2)</f>
        <v>37</v>
      </c>
      <c r="Y108" s="303">
        <f>INT((((未改造舰娘!$AE104)-(未改造舰娘!$AD104))*(((IF(D108=0,C108,D108))-1)/99))+未改造舰娘!$AD104)+((BZ108+CM108+CZ108+DM108)*$C$2)</f>
        <v>0</v>
      </c>
      <c r="Z108" s="474" t="str">
        <f>IF(未改造舰娘!$AF104=0,"",未改造舰娘!$AF104)</f>
        <v/>
      </c>
      <c r="AA108" s="304" t="str">
        <f>IF(未改造舰娘!$AG104="","",未改造舰娘!$AG104)</f>
        <v/>
      </c>
      <c r="AB108" s="304" t="str">
        <f>IF(未改造舰娘!$AH104="","",未改造舰娘!$AH104)</f>
        <v/>
      </c>
      <c r="AC108" s="304" t="str">
        <f>IF(未改造舰娘!$AI104="","",未改造舰娘!$AI104)</f>
        <v/>
      </c>
      <c r="AD108" s="304">
        <f>IF(未改造舰娘!$AJ104="","",未改造舰娘!$AJ104)</f>
        <v>0</v>
      </c>
      <c r="AE108" s="305">
        <f>IF(未改造舰娘!$AK104="","",未改造舰娘!$AK104)</f>
        <v>0</v>
      </c>
      <c r="AF108" s="304" t="str">
        <f>IF(未改造舰娘!$AL104="","",未改造舰娘!$AL104)</f>
        <v/>
      </c>
      <c r="AG108" s="304" t="str">
        <f>IF(未改造舰娘!$AM104="","",未改造舰娘!$AM104)</f>
        <v/>
      </c>
      <c r="AH108" s="304" t="str">
        <f>IF(未改造舰娘!$AN104="","",未改造舰娘!$AN104)</f>
        <v/>
      </c>
      <c r="AI108" s="304" t="str">
        <f>IF(未改造舰娘!$AO104="","",未改造舰娘!$AO104)</f>
        <v/>
      </c>
      <c r="AJ108" s="304" t="str">
        <f>IF(未改造舰娘!$AP104="","",未改造舰娘!$AP104)</f>
        <v/>
      </c>
      <c r="AK108" s="303" t="str">
        <f>IF(未改造舰娘!$AQ104="","",未改造舰娘!$AQ104)</f>
        <v/>
      </c>
      <c r="AL108" s="306" t="str">
        <f>IF(未改造舰娘!$AS104="","",未改造舰娘!$AS104)</f>
        <v>E国双联15英寸炮</v>
      </c>
      <c r="AM108" s="306" t="str">
        <f>IF(未改造舰娘!$AT104="","",未改造舰娘!$AT104)</f>
        <v/>
      </c>
      <c r="AN108" s="306" t="str">
        <f>IF(未改造舰娘!$AU104="","",未改造舰娘!$AU104)</f>
        <v/>
      </c>
      <c r="AO108" s="306" t="str">
        <f>IF(未改造舰娘!$AV104="","",未改造舰娘!$AV104)</f>
        <v/>
      </c>
      <c r="AP108" s="307" t="str">
        <f>IF(未改造舰娘!$AW104="","",未改造舰娘!$AW104)</f>
        <v/>
      </c>
      <c r="AQ108" s="308" t="str">
        <f>IF(未改造舰娘!$AX104="","",未改造舰娘!$AX104)</f>
        <v/>
      </c>
      <c r="AR108" s="304">
        <f>IF(未改造舰娘!$AY104="","",未改造舰娘!$AY104)</f>
        <v>80</v>
      </c>
      <c r="AS108" s="304">
        <f>IF(未改造舰娘!$AZ104="","",未改造舰娘!$AZ104)</f>
        <v>125</v>
      </c>
      <c r="AT108" s="304">
        <f>IF(未改造舰娘!$BA104="","",未改造舰娘!$BA104)</f>
        <v>2.5</v>
      </c>
      <c r="AU108" s="304">
        <f>IF(未改造舰娘!$BB104="","",未改造舰娘!$BB104)</f>
        <v>5.0999999999999996</v>
      </c>
      <c r="AV108" s="305">
        <f>IF((未改造舰娘!$BG104+未改造舰娘!$BK104*$C$4)=0,"",(未改造舰娘!$BG104+未改造舰娘!$BK104*$C$4))</f>
        <v>50</v>
      </c>
      <c r="AW108" s="304">
        <f>IF((未改造舰娘!$BH104+未改造舰娘!$BL104*$C$4)=0,"",(未改造舰娘!$BH104+未改造舰娘!$BL104*$C$4))</f>
        <v>71</v>
      </c>
      <c r="AX108" s="304">
        <f>IF((未改造舰娘!$BI104+未改造舰娘!$BM104*$C$4)=0,"",(未改造舰娘!$BI104+未改造舰娘!$BM104*$C$4))</f>
        <v>78</v>
      </c>
      <c r="AY108" s="303" t="str">
        <f>IF((未改造舰娘!$BJ104+未改造舰娘!$BN104*$C$4)=0,"",(未改造舰娘!$BJ104+未改造舰娘!$BN104*$C$4))</f>
        <v/>
      </c>
      <c r="AZ108" s="500">
        <f>IF(未改造舰娘!BC104="","",未改造舰娘!BC104)</f>
        <v>73</v>
      </c>
      <c r="BA108" s="500">
        <f>IF(未改造舰娘!BD104="","",未改造舰娘!BD104)</f>
        <v>0</v>
      </c>
      <c r="BB108" s="500">
        <f>IF(未改造舰娘!BE104="","",未改造舰娘!BE104)</f>
        <v>66</v>
      </c>
      <c r="BC108" s="498">
        <f>IF(未改造舰娘!BF104="","",未改造舰娘!BF104)</f>
        <v>15</v>
      </c>
      <c r="BD108" s="125" t="s">
        <v>1403</v>
      </c>
      <c r="BE108" s="506"/>
      <c r="BF108" s="306" t="str">
        <f>IF(未改造舰娘!$BQ104="","",未改造舰娘!$BQ104)</f>
        <v>6-2-M,6-3-DEFHJ,8-2-DEFGHIJKLM</v>
      </c>
      <c r="BG108" s="306" t="str">
        <f>IF(未改造舰娘!$BR104="","",未改造舰娘!$BR104)</f>
        <v>极地奏鸣曲 Ex-2-LNNO,Ex-3-2-M,Ex-3-3-DEFHJ,Ex-4-CEFGJKMNOP,Ex-4-3-EIJM；女武神行动 Ex-2-K,Ex-4-P,Ex-7-BCDEGHIJLM；未命名 Ex-11-RS,Ex-12-BCDEGIJKLMNOPRTUV；两周年活动 女武神行动-P；决战无畏之海 Ex-3-M,Ex-3.5-L；三周年活动 Ex-6-J,Ex-8-K</v>
      </c>
      <c r="BH108" s="306"/>
      <c r="BU108" s="304">
        <f>IFERROR(VLOOKUP(AL108,装备!$B:$C,2,0),0)</f>
        <v>2</v>
      </c>
      <c r="BV108" s="304">
        <f>IFERROR(VLOOKUP($AL108,装备!$B:$Q,5,0),0)</f>
        <v>0</v>
      </c>
      <c r="BW108" s="304">
        <f>IFERROR(VLOOKUP($AL108,装备!$B:$Q,6,0),0)</f>
        <v>17</v>
      </c>
      <c r="BX108" s="304">
        <f>IFERROR(VLOOKUP($AL108,装备!$B:$Q,7,0),0)</f>
        <v>0</v>
      </c>
      <c r="BY108" s="304">
        <f>IFERROR(VLOOKUP($AL108,装备!$B:$Q,8,0),0)</f>
        <v>0</v>
      </c>
      <c r="BZ108" s="304">
        <f>IFERROR(VLOOKUP($AL108,装备!$B:$Q,9,0),0)</f>
        <v>0</v>
      </c>
      <c r="CA108" s="304">
        <f>IFERROR(VLOOKUP($AL108,装备!$B:$Q,10,0),0)</f>
        <v>0</v>
      </c>
      <c r="CB108" s="304">
        <f>IFERROR(VLOOKUP($AL108,装备!$B:$Q,11,0),0)</f>
        <v>1</v>
      </c>
      <c r="CC108" s="304" t="str">
        <f>IFERROR(VLOOKUP($AL108,装备!$B:$Q,12,0),0)</f>
        <v>长</v>
      </c>
      <c r="CD108" s="304">
        <f>IFERROR(VLOOKUP($AL108,装备!$B:$Q,13,0),0)</f>
        <v>0</v>
      </c>
      <c r="CE108" s="304">
        <f>IFERROR(VLOOKUP($AL108,装备!$B:$Q,14,0),0)</f>
        <v>0</v>
      </c>
      <c r="CF108" s="304">
        <f>IFERROR(VLOOKUP($AL108,装备!$B:$Q,16,0),0)</f>
        <v>0</v>
      </c>
      <c r="CG108" s="304">
        <f>IFERROR(VLOOKUP($AL108,装备!$B:$Q,5,0),0)</f>
        <v>0</v>
      </c>
      <c r="CH108" s="304">
        <f>IFERROR(VLOOKUP(AM108,装备!$B:$C,2,0),0)</f>
        <v>0</v>
      </c>
      <c r="CI108" s="304">
        <f>IFERROR(VLOOKUP($AM108,装备!$B:$Q,5,0),0)</f>
        <v>0</v>
      </c>
      <c r="CJ108" s="304">
        <f>IFERROR(VLOOKUP($AM108,装备!$B:$Q,6,0),0)</f>
        <v>0</v>
      </c>
      <c r="CK108" s="304">
        <f>IFERROR(VLOOKUP($AM108,装备!$B:$Q,7,0),0)</f>
        <v>0</v>
      </c>
      <c r="CL108" s="304">
        <f>IFERROR(VLOOKUP($AM108,装备!$B:$Q,8,0),0)</f>
        <v>0</v>
      </c>
      <c r="CM108" s="304">
        <f>IFERROR(VLOOKUP($AM108,装备!$B:$Q,9,0),0)</f>
        <v>0</v>
      </c>
      <c r="CN108" s="304">
        <f>IFERROR(VLOOKUP($AM108,装备!$B:$Q,10,0),0)</f>
        <v>0</v>
      </c>
      <c r="CO108" s="304">
        <f>IFERROR(VLOOKUP($AM108,装备!$B:$Q,11,0),0)</f>
        <v>0</v>
      </c>
      <c r="CP108" s="304">
        <f>IFERROR(VLOOKUP($AM108,装备!$B:$Q,12,0),0)</f>
        <v>0</v>
      </c>
      <c r="CQ108" s="304">
        <f>IFERROR(VLOOKUP($AM108,装备!$B:$Q,13,0),0)</f>
        <v>0</v>
      </c>
      <c r="CR108" s="304">
        <f>IFERROR(VLOOKUP($AM108,装备!$B:$Q,14,0),0)</f>
        <v>0</v>
      </c>
      <c r="CS108" s="304">
        <f>IFERROR(VLOOKUP($AM108,装备!$B:$Q,16,0),0)</f>
        <v>0</v>
      </c>
      <c r="CT108" s="304">
        <f>IFERROR(VLOOKUP($AM108,装备!$B:$Q,5,0),0)</f>
        <v>0</v>
      </c>
      <c r="CU108" s="304">
        <f>IFERROR(VLOOKUP(AN108,装备!$B:$C,2,0),0)</f>
        <v>0</v>
      </c>
      <c r="CV108" s="304">
        <f>IFERROR(VLOOKUP($AN108,装备!$B:$Q,5,0),0)</f>
        <v>0</v>
      </c>
      <c r="CW108" s="304">
        <f>IFERROR(VLOOKUP($AN108,装备!$B:$Q,6,0),0)</f>
        <v>0</v>
      </c>
      <c r="CX108" s="304">
        <f>IFERROR(VLOOKUP($AN108,装备!$B:$Q,7,0),0)</f>
        <v>0</v>
      </c>
      <c r="CY108" s="304">
        <f>IFERROR(VLOOKUP($AN108,装备!$B:$Q,8,0),0)</f>
        <v>0</v>
      </c>
      <c r="CZ108" s="304">
        <f>IFERROR(VLOOKUP($AN108,装备!$B:$Q,9,0),0)</f>
        <v>0</v>
      </c>
      <c r="DA108" s="304">
        <f>IFERROR(VLOOKUP($AN108,装备!$B:$Q,10,0),0)</f>
        <v>0</v>
      </c>
      <c r="DB108" s="304">
        <f>IFERROR(VLOOKUP($AN108,装备!$B:$Q,11,0),0)</f>
        <v>0</v>
      </c>
      <c r="DC108" s="304">
        <f>IFERROR(VLOOKUP($AN108,装备!$B:$Q,12,0),0)</f>
        <v>0</v>
      </c>
      <c r="DD108" s="304">
        <f>IFERROR(VLOOKUP($AN108,装备!$B:$Q,13,0),0)</f>
        <v>0</v>
      </c>
      <c r="DE108" s="304">
        <f>IFERROR(VLOOKUP($AN108,装备!$B:$Q,14,0),0)</f>
        <v>0</v>
      </c>
      <c r="DF108" s="304">
        <f>IFERROR(VLOOKUP($AN108,装备!$B:$Q,16,0),0)</f>
        <v>0</v>
      </c>
      <c r="DG108" s="304">
        <f>IFERROR(VLOOKUP($AN108,装备!$B:$Q,5,0),0)</f>
        <v>0</v>
      </c>
      <c r="DH108" s="304">
        <f>IFERROR(VLOOKUP(AO108,装备!$B:$C,2,0),0)</f>
        <v>0</v>
      </c>
      <c r="DI108" s="304">
        <f>IFERROR(VLOOKUP($AO108,装备!$B:$Q,5,0),0)</f>
        <v>0</v>
      </c>
      <c r="DJ108" s="304">
        <f>IFERROR(VLOOKUP($AO108,装备!$B:$Q,6,0),0)</f>
        <v>0</v>
      </c>
      <c r="DK108" s="304">
        <f>IFERROR(VLOOKUP($AO108,装备!$B:$Q,7,0),0)</f>
        <v>0</v>
      </c>
      <c r="DL108" s="304">
        <f>IFERROR(VLOOKUP($AO108,装备!$B:$Q,8,0),0)</f>
        <v>0</v>
      </c>
      <c r="DM108" s="304">
        <f>IFERROR(VLOOKUP($AO108,装备!$B:$Q,9,0),0)</f>
        <v>0</v>
      </c>
      <c r="DN108" s="304">
        <f>IFERROR(VLOOKUP($AO108,装备!$B:$Q,10,0),0)</f>
        <v>0</v>
      </c>
      <c r="DO108" s="304">
        <f>IFERROR(VLOOKUP($AO108,装备!$B:$Q,11,0),0)</f>
        <v>0</v>
      </c>
      <c r="DP108" s="304">
        <f>IFERROR(VLOOKUP($AO108,装备!$B:$Q,12,0),0)</f>
        <v>0</v>
      </c>
      <c r="DQ108" s="304">
        <f>IFERROR(VLOOKUP($AO108,装备!$B:$Q,13,0),0)</f>
        <v>0</v>
      </c>
      <c r="DR108" s="304">
        <f>IFERROR(VLOOKUP($AO108,装备!$B:$Q,14,0),0)</f>
        <v>0</v>
      </c>
      <c r="DS108" s="304">
        <f>IFERROR(VLOOKUP($AO108,装备!$B:$Q,16,0),0)</f>
        <v>0</v>
      </c>
      <c r="DT108" s="304">
        <f>IFERROR(VLOOKUP($AO108,装备!$B:$Q,5,0),0)</f>
        <v>0</v>
      </c>
    </row>
    <row r="109" spans="1:124" hidden="1">
      <c r="A109" s="301">
        <f>未改造舰娘!$A105</f>
        <v>10010413</v>
      </c>
      <c r="B109" s="354" t="s">
        <v>3986</v>
      </c>
      <c r="C109" s="323"/>
      <c r="D109" s="323">
        <f t="shared" si="1"/>
        <v>110</v>
      </c>
      <c r="E109" s="303">
        <f>未改造舰娘!$C105</f>
        <v>4</v>
      </c>
      <c r="F109" s="304" t="str">
        <f>未改造舰娘!$D105</f>
        <v>战列</v>
      </c>
      <c r="G109" s="304" t="str">
        <f>未改造舰娘!$E105</f>
        <v>大型</v>
      </c>
      <c r="H109" s="304" t="str">
        <f>未改造舰娘!$F105</f>
        <v>主力舰</v>
      </c>
      <c r="I109" s="460">
        <f>未改造舰娘!$AR105</f>
        <v>4</v>
      </c>
      <c r="J109" s="304" t="str">
        <f>未改造舰娘!$G105</f>
        <v>英国</v>
      </c>
      <c r="K109" s="312">
        <f>未改造舰娘!$H105+(BV109+CI109+CV109+DI109)*$C$2</f>
        <v>69</v>
      </c>
      <c r="L109" s="304">
        <f>未改造舰娘!$I105</f>
        <v>-1</v>
      </c>
      <c r="M109" s="304">
        <f>未改造舰娘!$J105</f>
        <v>2</v>
      </c>
      <c r="N109" s="518">
        <f>未改造舰娘!$K105</f>
        <v>2</v>
      </c>
      <c r="O109" s="304">
        <f>未改造舰娘!$L105+((CE109+CR109+DE109+DR109)*$C$2)</f>
        <v>33</v>
      </c>
      <c r="P109" s="304" t="str">
        <f>IF($C$2=1,(IF(ISERROR(FIND("超长",未改造舰娘!$M105&amp;CC109&amp;CP109&amp;DC109&amp;DP109,1)),IF(ISERROR(FIND("长",未改造舰娘!$M105&amp;CC109&amp;CP109&amp;DC109&amp;DP109,1)),IF(ISERROR(FIND("中",未改造舰娘!$M105&amp;CC109&amp;CP109&amp;DC109&amp;DP109,1)),IF(ISERROR(FIND("短",未改造舰娘!$M105&amp;CC109&amp;CP109&amp;DC109&amp;DP109,1)),IF(ISERROR(FIND("无",未改造舰娘!$M105&amp;CC109&amp;CP109&amp;DC109&amp;DP109,1)),0,"无"),"短"),"中"),"长"),"超长")),未改造舰娘!$M105)</f>
        <v>长</v>
      </c>
      <c r="Q109" s="303">
        <f>未改造舰娘!$N105</f>
        <v>24.5</v>
      </c>
      <c r="R109" s="304">
        <f>(未改造舰娘!$P105)+(未改造舰娘!$Q105)*$C$3+((BW109+CJ109+CW109+DJ109)*$C$2)</f>
        <v>89</v>
      </c>
      <c r="S109" s="304">
        <f>(未改造舰娘!$R105)+(未改造舰娘!$S105)*$C$3+((BY109+CL109+CY109+DL109)*$C$2)</f>
        <v>0</v>
      </c>
      <c r="T109" s="304">
        <f>(未改造舰娘!$T105)+(未改造舰娘!$U105)*$C$3+((BX109+CK109+CX109+DK109)*$C$2)</f>
        <v>87</v>
      </c>
      <c r="U109" s="304">
        <f>(未改造舰娘!$V105)+(未改造舰娘!$W105)*$C$3+((CG109+CT109+DG109+DT109)*$C$2)</f>
        <v>75</v>
      </c>
      <c r="V109" s="305">
        <f>INT((((未改造舰娘!$Y105)-(未改造舰娘!$X105))*(((IF(D109=0,C109,D109))-1)/99))+未改造舰娘!$X105)+((CB109+CO109+DB109+DO109)*$C$2)</f>
        <v>95</v>
      </c>
      <c r="W109" s="304">
        <f>INT((((未改造舰娘!$AA105)-(未改造舰娘!$Z105))*(((IF(D109=0,C109,D109))-1)/99))+未改造舰娘!$Z105)+((CD109+CQ109+DD109+DQ109)*$C$2)</f>
        <v>40</v>
      </c>
      <c r="X109" s="304">
        <f>INT((((未改造舰娘!$AC105)-(未改造舰娘!$AB105))*(((IF(D109=0,C109,D109))-1)/99))+未改造舰娘!$AB105)+((CA109+CN109+DA109+DN109)*$C$2)</f>
        <v>39</v>
      </c>
      <c r="Y109" s="303">
        <f>INT((((未改造舰娘!$AE105)-(未改造舰娘!$AD105))*(((IF(D109=0,C109,D109))-1)/99))+未改造舰娘!$AD105)+((BZ109+CM109+CZ109+DM109)*$C$2)</f>
        <v>0</v>
      </c>
      <c r="Z109" s="474">
        <f>IF(未改造舰娘!$AF105=0,"",未改造舰娘!$AF105)</f>
        <v>3</v>
      </c>
      <c r="AA109" s="304">
        <f>IF(未改造舰娘!$AG105="","",未改造舰娘!$AG105)</f>
        <v>3</v>
      </c>
      <c r="AB109" s="304">
        <f>IF(未改造舰娘!$AH105="","",未改造舰娘!$AH105)</f>
        <v>3</v>
      </c>
      <c r="AC109" s="304">
        <f>IF(未改造舰娘!$AI105="","",未改造舰娘!$AI105)</f>
        <v>3</v>
      </c>
      <c r="AD109" s="304">
        <f>IF(未改造舰娘!$AJ105="","",未改造舰娘!$AJ105)</f>
        <v>12</v>
      </c>
      <c r="AE109" s="305">
        <f>IF(未改造舰娘!$AK105="","",未改造舰娘!$AK105)</f>
        <v>0</v>
      </c>
      <c r="AF109" s="304" t="str">
        <f>IF(未改造舰娘!$AL105="","",未改造舰娘!$AL105)</f>
        <v/>
      </c>
      <c r="AG109" s="304" t="str">
        <f>IF(未改造舰娘!$AM105="","",未改造舰娘!$AM105)</f>
        <v/>
      </c>
      <c r="AH109" s="304" t="str">
        <f>IF(未改造舰娘!$AN105="","",未改造舰娘!$AN105)</f>
        <v/>
      </c>
      <c r="AI109" s="304" t="str">
        <f>IF(未改造舰娘!$AO105="","",未改造舰娘!$AO105)</f>
        <v/>
      </c>
      <c r="AJ109" s="304" t="str">
        <f>IF(未改造舰娘!$AP105="","",未改造舰娘!$AP105)</f>
        <v/>
      </c>
      <c r="AK109" s="303" t="str">
        <f>IF(未改造舰娘!$AQ105="","",未改造舰娘!$AQ105)</f>
        <v/>
      </c>
      <c r="AL109" s="306" t="str">
        <f>IF(未改造舰娘!$AS105="","",未改造舰娘!$AS105)</f>
        <v>E国双联15英寸炮</v>
      </c>
      <c r="AM109" s="306" t="str">
        <f>IF(未改造舰娘!$AT105="","",未改造舰娘!$AT105)</f>
        <v>E国八联40毫米砰砰炮</v>
      </c>
      <c r="AN109" s="306" t="str">
        <f>IF(未改造舰娘!$AU105="","",未改造舰娘!$AU105)</f>
        <v>标准型火控雷达</v>
      </c>
      <c r="AO109" s="306" t="str">
        <f>IF(未改造舰娘!$AV105="","",未改造舰娘!$AV105)</f>
        <v/>
      </c>
      <c r="AP109" s="307" t="str">
        <f>IF(未改造舰娘!$AW105="","",未改造舰娘!$AW105)</f>
        <v/>
      </c>
      <c r="AQ109" s="308" t="str">
        <f>IF(未改造舰娘!$AX105="","",未改造舰娘!$AX105)</f>
        <v/>
      </c>
      <c r="AR109" s="304">
        <f>IF(未改造舰娘!$AY105="","",未改造舰娘!$AY105)</f>
        <v>80</v>
      </c>
      <c r="AS109" s="304">
        <f>IF(未改造舰娘!$AZ105="","",未改造舰娘!$AZ105)</f>
        <v>125</v>
      </c>
      <c r="AT109" s="304">
        <f>IF(未改造舰娘!$BA105="","",未改造舰娘!$BA105)</f>
        <v>2.5</v>
      </c>
      <c r="AU109" s="304">
        <f>IF(未改造舰娘!$BB105="","",未改造舰娘!$BB105)</f>
        <v>5.0999999999999996</v>
      </c>
      <c r="AV109" s="305">
        <f>IF((未改造舰娘!$BG105+未改造舰娘!$BK105*$C$4)=0,"",(未改造舰娘!$BG105+未改造舰娘!$BK105*$C$4))</f>
        <v>50</v>
      </c>
      <c r="AW109" s="304">
        <f>IF((未改造舰娘!$BH105+未改造舰娘!$BL105*$C$4)=0,"",(未改造舰娘!$BH105+未改造舰娘!$BL105*$C$4))</f>
        <v>74</v>
      </c>
      <c r="AX109" s="304">
        <f>IF((未改造舰娘!$BI105+未改造舰娘!$BM105*$C$4)=0,"",(未改造舰娘!$BI105+未改造舰娘!$BM105*$C$4))</f>
        <v>94</v>
      </c>
      <c r="AY109" s="303">
        <f>IF((未改造舰娘!$BJ105+未改造舰娘!$BN105*$C$4)=0,"",(未改造舰娘!$BJ105+未改造舰娘!$BN105*$C$4))</f>
        <v>16</v>
      </c>
      <c r="AZ109" s="500">
        <f>IF(未改造舰娘!BC105="","",未改造舰娘!BC105)</f>
        <v>74</v>
      </c>
      <c r="BA109" s="500">
        <f>IF(未改造舰娘!BD105="","",未改造舰娘!BD105)</f>
        <v>0</v>
      </c>
      <c r="BB109" s="500">
        <f>IF(未改造舰娘!BE105="","",未改造舰娘!BE105)</f>
        <v>67</v>
      </c>
      <c r="BC109" s="498">
        <f>IF(未改造舰娘!BF105="","",未改造舰娘!BF105)</f>
        <v>32</v>
      </c>
      <c r="BD109" s="125" t="s">
        <v>1404</v>
      </c>
      <c r="BE109" s="506"/>
      <c r="BF109" s="306" t="str">
        <f>IF(未改造舰娘!$BQ105="","",未改造舰娘!$BQ105)</f>
        <v>6-3-J,8-1-CDEFGHIJKL,8-2-DEFGHIJKLM</v>
      </c>
      <c r="BG109" s="306" t="str">
        <f>IF(未改造舰娘!$BR105="","",未改造舰娘!$BR105)</f>
        <v>极地奏鸣曲 Ex-2-LN,Ex-3-DEFIJKMOPQ,Ex-3-3-J,Ex-1-KM,Ex-4-CDEFGHIJKLMNO,Ex-4-2-CEGHIJKL,Ex-4-3-EFIJM；女武神行动 Ex-3-L,Ex-6-I,Ex-8-CEGHJNOP；未命名 Ex-5-RS；决战无畏之海 Ex-3.5-L,Ex-4-O,Ex-6-Q,Ex-7-U；三周年活动 Ex-8-K,Ex-10-Q</v>
      </c>
      <c r="BH109" s="306"/>
      <c r="BU109" s="304">
        <f>IFERROR(VLOOKUP(AL109,装备!$B:$C,2,0),0)</f>
        <v>2</v>
      </c>
      <c r="BV109" s="304">
        <f>IFERROR(VLOOKUP($AL109,装备!$B:$Q,5,0),0)</f>
        <v>0</v>
      </c>
      <c r="BW109" s="304">
        <f>IFERROR(VLOOKUP($AL109,装备!$B:$Q,6,0),0)</f>
        <v>17</v>
      </c>
      <c r="BX109" s="304">
        <f>IFERROR(VLOOKUP($AL109,装备!$B:$Q,7,0),0)</f>
        <v>0</v>
      </c>
      <c r="BY109" s="304">
        <f>IFERROR(VLOOKUP($AL109,装备!$B:$Q,8,0),0)</f>
        <v>0</v>
      </c>
      <c r="BZ109" s="304">
        <f>IFERROR(VLOOKUP($AL109,装备!$B:$Q,9,0),0)</f>
        <v>0</v>
      </c>
      <c r="CA109" s="304">
        <f>IFERROR(VLOOKUP($AL109,装备!$B:$Q,10,0),0)</f>
        <v>0</v>
      </c>
      <c r="CB109" s="304">
        <f>IFERROR(VLOOKUP($AL109,装备!$B:$Q,11,0),0)</f>
        <v>1</v>
      </c>
      <c r="CC109" s="304" t="str">
        <f>IFERROR(VLOOKUP($AL109,装备!$B:$Q,12,0),0)</f>
        <v>长</v>
      </c>
      <c r="CD109" s="304">
        <f>IFERROR(VLOOKUP($AL109,装备!$B:$Q,13,0),0)</f>
        <v>0</v>
      </c>
      <c r="CE109" s="304">
        <f>IFERROR(VLOOKUP($AL109,装备!$B:$Q,14,0),0)</f>
        <v>0</v>
      </c>
      <c r="CF109" s="304">
        <f>IFERROR(VLOOKUP($AL109,装备!$B:$Q,16,0),0)</f>
        <v>0</v>
      </c>
      <c r="CG109" s="304">
        <f>IFERROR(VLOOKUP($AL109,装备!$B:$Q,5,0),0)</f>
        <v>0</v>
      </c>
      <c r="CH109" s="304">
        <f>IFERROR(VLOOKUP(AM109,装备!$B:$C,2,0),0)</f>
        <v>3</v>
      </c>
      <c r="CI109" s="304">
        <f>IFERROR(VLOOKUP($AM109,装备!$B:$Q,5,0),0)</f>
        <v>0</v>
      </c>
      <c r="CJ109" s="304">
        <f>IFERROR(VLOOKUP($AM109,装备!$B:$Q,6,0),0)</f>
        <v>3</v>
      </c>
      <c r="CK109" s="304">
        <f>IFERROR(VLOOKUP($AM109,装备!$B:$Q,7,0),0)</f>
        <v>0</v>
      </c>
      <c r="CL109" s="304">
        <f>IFERROR(VLOOKUP($AM109,装备!$B:$Q,8,0),0)</f>
        <v>0</v>
      </c>
      <c r="CM109" s="304">
        <f>IFERROR(VLOOKUP($AM109,装备!$B:$Q,9,0),0)</f>
        <v>0</v>
      </c>
      <c r="CN109" s="304">
        <f>IFERROR(VLOOKUP($AM109,装备!$B:$Q,10,0),0)</f>
        <v>0</v>
      </c>
      <c r="CO109" s="304">
        <f>IFERROR(VLOOKUP($AM109,装备!$B:$Q,11,0),0)</f>
        <v>0</v>
      </c>
      <c r="CP109" s="304" t="str">
        <f>IFERROR(VLOOKUP($AM109,装备!$B:$Q,12,0),0)</f>
        <v>短</v>
      </c>
      <c r="CQ109" s="304">
        <f>IFERROR(VLOOKUP($AM109,装备!$B:$Q,13,0),0)</f>
        <v>0</v>
      </c>
      <c r="CR109" s="304">
        <f>IFERROR(VLOOKUP($AM109,装备!$B:$Q,14,0),0)</f>
        <v>0</v>
      </c>
      <c r="CS109" s="304">
        <f>IFERROR(VLOOKUP($AM109,装备!$B:$Q,16,0),0)</f>
        <v>6</v>
      </c>
      <c r="CT109" s="304">
        <f>IFERROR(VLOOKUP($AM109,装备!$B:$Q,5,0),0)</f>
        <v>0</v>
      </c>
      <c r="CU109" s="304">
        <f>IFERROR(VLOOKUP(AN109,装备!$B:$C,2,0),0)</f>
        <v>3</v>
      </c>
      <c r="CV109" s="304">
        <f>IFERROR(VLOOKUP($AN109,装备!$B:$Q,5,0),0)</f>
        <v>0</v>
      </c>
      <c r="CW109" s="304">
        <f>IFERROR(VLOOKUP($AN109,装备!$B:$Q,6,0),0)</f>
        <v>0</v>
      </c>
      <c r="CX109" s="304">
        <f>IFERROR(VLOOKUP($AN109,装备!$B:$Q,7,0),0)</f>
        <v>0</v>
      </c>
      <c r="CY109" s="304">
        <f>IFERROR(VLOOKUP($AN109,装备!$B:$Q,8,0),0)</f>
        <v>0</v>
      </c>
      <c r="CZ109" s="304">
        <f>IFERROR(VLOOKUP($AN109,装备!$B:$Q,9,0),0)</f>
        <v>0</v>
      </c>
      <c r="DA109" s="304">
        <f>IFERROR(VLOOKUP($AN109,装备!$B:$Q,10,0),0)</f>
        <v>0</v>
      </c>
      <c r="DB109" s="304">
        <f>IFERROR(VLOOKUP($AN109,装备!$B:$Q,11,0),0)</f>
        <v>4</v>
      </c>
      <c r="DC109" s="304" t="str">
        <f>IFERROR(VLOOKUP($AN109,装备!$B:$Q,12,0),0)</f>
        <v>无</v>
      </c>
      <c r="DD109" s="304">
        <f>IFERROR(VLOOKUP($AN109,装备!$B:$Q,13,0),0)</f>
        <v>0</v>
      </c>
      <c r="DE109" s="304">
        <f>IFERROR(VLOOKUP($AN109,装备!$B:$Q,14,0),0)</f>
        <v>0</v>
      </c>
      <c r="DF109" s="304">
        <f>IFERROR(VLOOKUP($AN109,装备!$B:$Q,16,0),0)</f>
        <v>4</v>
      </c>
      <c r="DG109" s="304">
        <f>IFERROR(VLOOKUP($AN109,装备!$B:$Q,5,0),0)</f>
        <v>0</v>
      </c>
      <c r="DH109" s="304">
        <f>IFERROR(VLOOKUP(AO109,装备!$B:$C,2,0),0)</f>
        <v>0</v>
      </c>
      <c r="DI109" s="304">
        <f>IFERROR(VLOOKUP($AO109,装备!$B:$Q,5,0),0)</f>
        <v>0</v>
      </c>
      <c r="DJ109" s="304">
        <f>IFERROR(VLOOKUP($AO109,装备!$B:$Q,6,0),0)</f>
        <v>0</v>
      </c>
      <c r="DK109" s="304">
        <f>IFERROR(VLOOKUP($AO109,装备!$B:$Q,7,0),0)</f>
        <v>0</v>
      </c>
      <c r="DL109" s="304">
        <f>IFERROR(VLOOKUP($AO109,装备!$B:$Q,8,0),0)</f>
        <v>0</v>
      </c>
      <c r="DM109" s="304">
        <f>IFERROR(VLOOKUP($AO109,装备!$B:$Q,9,0),0)</f>
        <v>0</v>
      </c>
      <c r="DN109" s="304">
        <f>IFERROR(VLOOKUP($AO109,装备!$B:$Q,10,0),0)</f>
        <v>0</v>
      </c>
      <c r="DO109" s="304">
        <f>IFERROR(VLOOKUP($AO109,装备!$B:$Q,11,0),0)</f>
        <v>0</v>
      </c>
      <c r="DP109" s="304">
        <f>IFERROR(VLOOKUP($AO109,装备!$B:$Q,12,0),0)</f>
        <v>0</v>
      </c>
      <c r="DQ109" s="304">
        <f>IFERROR(VLOOKUP($AO109,装备!$B:$Q,13,0),0)</f>
        <v>0</v>
      </c>
      <c r="DR109" s="304">
        <f>IFERROR(VLOOKUP($AO109,装备!$B:$Q,14,0),0)</f>
        <v>0</v>
      </c>
      <c r="DS109" s="304">
        <f>IFERROR(VLOOKUP($AO109,装备!$B:$Q,16,0),0)</f>
        <v>0</v>
      </c>
      <c r="DT109" s="304">
        <f>IFERROR(VLOOKUP($AO109,装备!$B:$Q,5,0),0)</f>
        <v>0</v>
      </c>
    </row>
    <row r="110" spans="1:124" hidden="1">
      <c r="A110" s="301">
        <f>未改造舰娘!$A106</f>
        <v>10010513</v>
      </c>
      <c r="B110" s="354" t="s">
        <v>625</v>
      </c>
      <c r="C110" s="323"/>
      <c r="D110" s="323">
        <f t="shared" si="1"/>
        <v>110</v>
      </c>
      <c r="E110" s="303">
        <f>未改造舰娘!$C106</f>
        <v>5</v>
      </c>
      <c r="F110" s="304" t="str">
        <f>未改造舰娘!$D106</f>
        <v>战列</v>
      </c>
      <c r="G110" s="304" t="str">
        <f>未改造舰娘!$E106</f>
        <v>大型</v>
      </c>
      <c r="H110" s="304" t="str">
        <f>未改造舰娘!$F106</f>
        <v>主力舰</v>
      </c>
      <c r="I110" s="460">
        <f>未改造舰娘!$AR106</f>
        <v>4</v>
      </c>
      <c r="J110" s="304" t="str">
        <f>未改造舰娘!$G106</f>
        <v>英国</v>
      </c>
      <c r="K110" s="312">
        <f>未改造舰娘!$H106+(BV110+CI110+CV110+DI110)*$C$2</f>
        <v>85</v>
      </c>
      <c r="L110" s="304">
        <f>未改造舰娘!$I106</f>
        <v>-1</v>
      </c>
      <c r="M110" s="304">
        <f>未改造舰娘!$J106</f>
        <v>3</v>
      </c>
      <c r="N110" s="518">
        <f>未改造舰娘!$K106</f>
        <v>3</v>
      </c>
      <c r="O110" s="304">
        <f>未改造舰娘!$L106+((CE110+CR110+DE110+DR110)*$C$2)</f>
        <v>15</v>
      </c>
      <c r="P110" s="304" t="str">
        <f>IF($C$2=1,(IF(ISERROR(FIND("超长",未改造舰娘!$M106&amp;CC110&amp;CP110&amp;DC110&amp;DP110,1)),IF(ISERROR(FIND("长",未改造舰娘!$M106&amp;CC110&amp;CP110&amp;DC110&amp;DP110,1)),IF(ISERROR(FIND("中",未改造舰娘!$M106&amp;CC110&amp;CP110&amp;DC110&amp;DP110,1)),IF(ISERROR(FIND("短",未改造舰娘!$M106&amp;CC110&amp;CP110&amp;DC110&amp;DP110,1)),IF(ISERROR(FIND("无",未改造舰娘!$M106&amp;CC110&amp;CP110&amp;DC110&amp;DP110,1)),0,"无"),"短"),"中"),"长"),"超长")),未改造舰娘!$M106)</f>
        <v>长</v>
      </c>
      <c r="Q110" s="303">
        <f>未改造舰娘!$N106</f>
        <v>30</v>
      </c>
      <c r="R110" s="304">
        <f>(未改造舰娘!$P106)+(未改造舰娘!$Q106)*$C$3+((BW110+CJ110+CW110+DJ110)*$C$2)</f>
        <v>90</v>
      </c>
      <c r="S110" s="304">
        <f>(未改造舰娘!$R106)+(未改造舰娘!$S106)*$C$3+((BY110+CL110+CY110+DL110)*$C$2)</f>
        <v>0</v>
      </c>
      <c r="T110" s="304">
        <f>(未改造舰娘!$T106)+(未改造舰娘!$U106)*$C$3+((BX110+CK110+CX110+DK110)*$C$2)</f>
        <v>96</v>
      </c>
      <c r="U110" s="304">
        <f>(未改造舰娘!$V106)+(未改造舰娘!$W106)*$C$3+((CG110+CT110+DG110+DT110)*$C$2)</f>
        <v>105</v>
      </c>
      <c r="V110" s="305">
        <f>INT((((未改造舰娘!$Y106)-(未改造舰娘!$X106))*(((IF(D110=0,C110,D110))-1)/99))+未改造舰娘!$X106)+((CB110+CO110+DB110+DO110)*$C$2)</f>
        <v>96</v>
      </c>
      <c r="W110" s="304">
        <f>INT((((未改造舰娘!$AA106)-(未改造舰娘!$Z106))*(((IF(D110=0,C110,D110))-1)/99))+未改造舰娘!$Z106)+((CD110+CQ110+DD110+DQ110)*$C$2)</f>
        <v>49</v>
      </c>
      <c r="X110" s="304">
        <f>INT((((未改造舰娘!$AC106)-(未改造舰娘!$AB106))*(((IF(D110=0,C110,D110))-1)/99))+未改造舰娘!$AB106)+((CA110+CN110+DA110+DN110)*$C$2)</f>
        <v>45</v>
      </c>
      <c r="Y110" s="303">
        <f>INT((((未改造舰娘!$AE106)-(未改造舰娘!$AD106))*(((IF(D110=0,C110,D110))-1)/99))+未改造舰娘!$AD106)+((BZ110+CM110+CZ110+DM110)*$C$2)</f>
        <v>0</v>
      </c>
      <c r="Z110" s="474" t="str">
        <f>IF(未改造舰娘!$AF106=0,"",未改造舰娘!$AF106)</f>
        <v/>
      </c>
      <c r="AA110" s="304" t="str">
        <f>IF(未改造舰娘!$AG106="","",未改造舰娘!$AG106)</f>
        <v/>
      </c>
      <c r="AB110" s="304" t="str">
        <f>IF(未改造舰娘!$AH106="","",未改造舰娘!$AH106)</f>
        <v/>
      </c>
      <c r="AC110" s="304" t="str">
        <f>IF(未改造舰娘!$AI106="","",未改造舰娘!$AI106)</f>
        <v/>
      </c>
      <c r="AD110" s="304">
        <f>IF(未改造舰娘!$AJ106="","",未改造舰娘!$AJ106)</f>
        <v>0</v>
      </c>
      <c r="AE110" s="305">
        <f>IF(未改造舰娘!$AK106="","",未改造舰娘!$AK106)</f>
        <v>75</v>
      </c>
      <c r="AF110" s="304" t="str">
        <f>IF(未改造舰娘!$AL106="","",未改造舰娘!$AL106)</f>
        <v/>
      </c>
      <c r="AG110" s="304" t="str">
        <f>IF(未改造舰娘!$AM106="","",未改造舰娘!$AM106)</f>
        <v/>
      </c>
      <c r="AH110" s="304" t="str">
        <f>IF(未改造舰娘!$AN106="","",未改造舰娘!$AN106)</f>
        <v/>
      </c>
      <c r="AI110" s="304">
        <f>IF(未改造舰娘!$AO106="","",未改造舰娘!$AO106)</f>
        <v>250</v>
      </c>
      <c r="AJ110" s="304" t="str">
        <f>IF(未改造舰娘!$AP106="","",未改造舰娘!$AP106)</f>
        <v>战列核心</v>
      </c>
      <c r="AK110" s="303">
        <f>IF(未改造舰娘!$AQ106="","",未改造舰娘!$AQ106)</f>
        <v>20</v>
      </c>
      <c r="AL110" s="306" t="str">
        <f>IF(未改造舰娘!$AS106="","",未改造舰娘!$AS106)</f>
        <v>E国双联15英寸炮</v>
      </c>
      <c r="AM110" s="306" t="str">
        <f>IF(未改造舰娘!$AT106="","",未改造舰娘!$AT106)</f>
        <v>E国博福斯40毫米防空机炮(六联)</v>
      </c>
      <c r="AN110" s="306" t="str">
        <f>IF(未改造舰娘!$AU106="","",未改造舰娘!$AU106)</f>
        <v>E国274型雷达</v>
      </c>
      <c r="AO110" s="306" t="str">
        <f>IF(未改造舰娘!$AV106="","",未改造舰娘!$AV106)</f>
        <v/>
      </c>
      <c r="AP110" s="307" t="str">
        <f>IF(未改造舰娘!$AW106="","",未改造舰娘!$AW106)</f>
        <v/>
      </c>
      <c r="AQ110" s="308" t="str">
        <f>IF(未改造舰娘!$AX106="","",未改造舰娘!$AX106)</f>
        <v/>
      </c>
      <c r="AR110" s="304">
        <f>IF(未改造舰娘!$AY106="","",未改造舰娘!$AY106)</f>
        <v>90</v>
      </c>
      <c r="AS110" s="304">
        <f>IF(未改造舰娘!$AZ106="","",未改造舰娘!$AZ106)</f>
        <v>140</v>
      </c>
      <c r="AT110" s="304">
        <f>IF(未改造舰娘!$BA106="","",未改造舰娘!$BA106)</f>
        <v>4.2</v>
      </c>
      <c r="AU110" s="304">
        <f>IF(未改造舰娘!$BB106="","",未改造舰娘!$BB106)</f>
        <v>8</v>
      </c>
      <c r="AV110" s="305">
        <f>IF((未改造舰娘!$BG106+未改造舰娘!$BK106*$C$4)=0,"",(未改造舰娘!$BG106+未改造舰娘!$BK106*$C$4))</f>
        <v>50</v>
      </c>
      <c r="AW110" s="304">
        <f>IF((未改造舰娘!$BH106+未改造舰娘!$BL106*$C$4)=0,"",(未改造舰娘!$BH106+未改造舰娘!$BL106*$C$4))</f>
        <v>79</v>
      </c>
      <c r="AX110" s="304">
        <f>IF((未改造舰娘!$BI106+未改造舰娘!$BM106*$C$4)=0,"",(未改造舰娘!$BI106+未改造舰娘!$BM106*$C$4))</f>
        <v>103</v>
      </c>
      <c r="AY110" s="303">
        <f>IF((未改造舰娘!$BJ106+未改造舰娘!$BN106*$C$4)=0,"",(未改造舰娘!$BJ106+未改造舰娘!$BN106*$C$4))</f>
        <v>36</v>
      </c>
      <c r="AZ110" s="500">
        <f>IF(未改造舰娘!BC106="","",未改造舰娘!BC106)</f>
        <v>75</v>
      </c>
      <c r="BA110" s="500">
        <f>IF(未改造舰娘!BD106="","",未改造舰娘!BD106)</f>
        <v>0</v>
      </c>
      <c r="BB110" s="500">
        <f>IF(未改造舰娘!BE106="","",未改造舰娘!BE106)</f>
        <v>76</v>
      </c>
      <c r="BC110" s="498">
        <f>IF(未改造舰娘!BF106="","",未改造舰娘!BF106)</f>
        <v>77</v>
      </c>
      <c r="BD110" s="125" t="s">
        <v>1406</v>
      </c>
      <c r="BE110" s="506">
        <v>0.20833333333333334</v>
      </c>
      <c r="BF110" s="306" t="str">
        <f>IF(未改造舰娘!$BQ106="","",未改造舰娘!$BQ106)</f>
        <v/>
      </c>
      <c r="BG110" s="306" t="str">
        <f>IF(未改造舰娘!$BR106="","",未改造舰娘!$BR106)</f>
        <v>极地奏鸣曲 Ex-4-OPNO；女武神行动 Ex-3-L,Ex-4-P,Ex-5-F,Ex-7-IL,Ex-8-CEGHJNOP；未命名 Ex-10-T,Ex-11-RS；两周年活动 女武神行动-P；决战无畏之海 Ex-3.5-L,Ex-5-P；三周年活动 Ex-8-K</v>
      </c>
      <c r="BH110" s="306"/>
      <c r="BU110" s="304">
        <f>IFERROR(VLOOKUP(AL110,装备!$B:$C,2,0),0)</f>
        <v>2</v>
      </c>
      <c r="BV110" s="304">
        <f>IFERROR(VLOOKUP($AL110,装备!$B:$Q,5,0),0)</f>
        <v>0</v>
      </c>
      <c r="BW110" s="304">
        <f>IFERROR(VLOOKUP($AL110,装备!$B:$Q,6,0),0)</f>
        <v>17</v>
      </c>
      <c r="BX110" s="304">
        <f>IFERROR(VLOOKUP($AL110,装备!$B:$Q,7,0),0)</f>
        <v>0</v>
      </c>
      <c r="BY110" s="304">
        <f>IFERROR(VLOOKUP($AL110,装备!$B:$Q,8,0),0)</f>
        <v>0</v>
      </c>
      <c r="BZ110" s="304">
        <f>IFERROR(VLOOKUP($AL110,装备!$B:$Q,9,0),0)</f>
        <v>0</v>
      </c>
      <c r="CA110" s="304">
        <f>IFERROR(VLOOKUP($AL110,装备!$B:$Q,10,0),0)</f>
        <v>0</v>
      </c>
      <c r="CB110" s="304">
        <f>IFERROR(VLOOKUP($AL110,装备!$B:$Q,11,0),0)</f>
        <v>1</v>
      </c>
      <c r="CC110" s="304" t="str">
        <f>IFERROR(VLOOKUP($AL110,装备!$B:$Q,12,0),0)</f>
        <v>长</v>
      </c>
      <c r="CD110" s="304">
        <f>IFERROR(VLOOKUP($AL110,装备!$B:$Q,13,0),0)</f>
        <v>0</v>
      </c>
      <c r="CE110" s="304">
        <f>IFERROR(VLOOKUP($AL110,装备!$B:$Q,14,0),0)</f>
        <v>0</v>
      </c>
      <c r="CF110" s="304">
        <f>IFERROR(VLOOKUP($AL110,装备!$B:$Q,16,0),0)</f>
        <v>0</v>
      </c>
      <c r="CG110" s="304">
        <f>IFERROR(VLOOKUP($AL110,装备!$B:$Q,5,0),0)</f>
        <v>0</v>
      </c>
      <c r="CH110" s="304">
        <f>IFERROR(VLOOKUP(AM110,装备!$B:$C,2,0),0)</f>
        <v>6</v>
      </c>
      <c r="CI110" s="304">
        <f>IFERROR(VLOOKUP($AM110,装备!$B:$Q,5,0),0)</f>
        <v>0</v>
      </c>
      <c r="CJ110" s="304">
        <f>IFERROR(VLOOKUP($AM110,装备!$B:$Q,6,0),0)</f>
        <v>3</v>
      </c>
      <c r="CK110" s="304">
        <f>IFERROR(VLOOKUP($AM110,装备!$B:$Q,7,0),0)</f>
        <v>0</v>
      </c>
      <c r="CL110" s="304">
        <f>IFERROR(VLOOKUP($AM110,装备!$B:$Q,8,0),0)</f>
        <v>0</v>
      </c>
      <c r="CM110" s="304">
        <f>IFERROR(VLOOKUP($AM110,装备!$B:$Q,9,0),0)</f>
        <v>0</v>
      </c>
      <c r="CN110" s="304">
        <f>IFERROR(VLOOKUP($AM110,装备!$B:$Q,10,0),0)</f>
        <v>0</v>
      </c>
      <c r="CO110" s="304">
        <f>IFERROR(VLOOKUP($AM110,装备!$B:$Q,11,0),0)</f>
        <v>1</v>
      </c>
      <c r="CP110" s="304" t="str">
        <f>IFERROR(VLOOKUP($AM110,装备!$B:$Q,12,0),0)</f>
        <v>短</v>
      </c>
      <c r="CQ110" s="304">
        <f>IFERROR(VLOOKUP($AM110,装备!$B:$Q,13,0),0)</f>
        <v>0</v>
      </c>
      <c r="CR110" s="304">
        <f>IFERROR(VLOOKUP($AM110,装备!$B:$Q,14,0),0)</f>
        <v>0</v>
      </c>
      <c r="CS110" s="304">
        <f>IFERROR(VLOOKUP($AM110,装备!$B:$Q,16,0),0)</f>
        <v>11</v>
      </c>
      <c r="CT110" s="304">
        <f>IFERROR(VLOOKUP($AM110,装备!$B:$Q,5,0),0)</f>
        <v>0</v>
      </c>
      <c r="CU110" s="304">
        <f>IFERROR(VLOOKUP(AN110,装备!$B:$C,2,0),0)</f>
        <v>5</v>
      </c>
      <c r="CV110" s="304">
        <f>IFERROR(VLOOKUP($AN110,装备!$B:$Q,5,0),0)</f>
        <v>0</v>
      </c>
      <c r="CW110" s="304">
        <f>IFERROR(VLOOKUP($AN110,装备!$B:$Q,6,0),0)</f>
        <v>0</v>
      </c>
      <c r="CX110" s="304">
        <f>IFERROR(VLOOKUP($AN110,装备!$B:$Q,7,0),0)</f>
        <v>0</v>
      </c>
      <c r="CY110" s="304">
        <f>IFERROR(VLOOKUP($AN110,装备!$B:$Q,8,0),0)</f>
        <v>0</v>
      </c>
      <c r="CZ110" s="304">
        <f>IFERROR(VLOOKUP($AN110,装备!$B:$Q,9,0),0)</f>
        <v>0</v>
      </c>
      <c r="DA110" s="304">
        <f>IFERROR(VLOOKUP($AN110,装备!$B:$Q,10,0),0)</f>
        <v>6</v>
      </c>
      <c r="DB110" s="304">
        <f>IFERROR(VLOOKUP($AN110,装备!$B:$Q,11,0),0)</f>
        <v>8</v>
      </c>
      <c r="DC110" s="304" t="str">
        <f>IFERROR(VLOOKUP($AN110,装备!$B:$Q,12,0),0)</f>
        <v>无</v>
      </c>
      <c r="DD110" s="304">
        <f>IFERROR(VLOOKUP($AN110,装备!$B:$Q,13,0),0)</f>
        <v>0</v>
      </c>
      <c r="DE110" s="304">
        <f>IFERROR(VLOOKUP($AN110,装备!$B:$Q,14,0),0)</f>
        <v>0</v>
      </c>
      <c r="DF110" s="304">
        <f>IFERROR(VLOOKUP($AN110,装备!$B:$Q,16,0),0)</f>
        <v>0</v>
      </c>
      <c r="DG110" s="304">
        <f>IFERROR(VLOOKUP($AN110,装备!$B:$Q,5,0),0)</f>
        <v>0</v>
      </c>
      <c r="DH110" s="304">
        <f>IFERROR(VLOOKUP(AO110,装备!$B:$C,2,0),0)</f>
        <v>0</v>
      </c>
      <c r="DI110" s="304">
        <f>IFERROR(VLOOKUP($AO110,装备!$B:$Q,5,0),0)</f>
        <v>0</v>
      </c>
      <c r="DJ110" s="304">
        <f>IFERROR(VLOOKUP($AO110,装备!$B:$Q,6,0),0)</f>
        <v>0</v>
      </c>
      <c r="DK110" s="304">
        <f>IFERROR(VLOOKUP($AO110,装备!$B:$Q,7,0),0)</f>
        <v>0</v>
      </c>
      <c r="DL110" s="304">
        <f>IFERROR(VLOOKUP($AO110,装备!$B:$Q,8,0),0)</f>
        <v>0</v>
      </c>
      <c r="DM110" s="304">
        <f>IFERROR(VLOOKUP($AO110,装备!$B:$Q,9,0),0)</f>
        <v>0</v>
      </c>
      <c r="DN110" s="304">
        <f>IFERROR(VLOOKUP($AO110,装备!$B:$Q,10,0),0)</f>
        <v>0</v>
      </c>
      <c r="DO110" s="304">
        <f>IFERROR(VLOOKUP($AO110,装备!$B:$Q,11,0),0)</f>
        <v>0</v>
      </c>
      <c r="DP110" s="304">
        <f>IFERROR(VLOOKUP($AO110,装备!$B:$Q,12,0),0)</f>
        <v>0</v>
      </c>
      <c r="DQ110" s="304">
        <f>IFERROR(VLOOKUP($AO110,装备!$B:$Q,13,0),0)</f>
        <v>0</v>
      </c>
      <c r="DR110" s="304">
        <f>IFERROR(VLOOKUP($AO110,装备!$B:$Q,14,0),0)</f>
        <v>0</v>
      </c>
      <c r="DS110" s="304">
        <f>IFERROR(VLOOKUP($AO110,装备!$B:$Q,16,0),0)</f>
        <v>0</v>
      </c>
      <c r="DT110" s="304">
        <f>IFERROR(VLOOKUP($AO110,装备!$B:$Q,5,0),0)</f>
        <v>0</v>
      </c>
    </row>
    <row r="111" spans="1:124" hidden="1">
      <c r="A111" s="301">
        <f>未改造舰娘!$A107</f>
        <v>10010613</v>
      </c>
      <c r="B111" s="354" t="s">
        <v>626</v>
      </c>
      <c r="C111" s="323"/>
      <c r="D111" s="323">
        <f t="shared" si="1"/>
        <v>110</v>
      </c>
      <c r="E111" s="303">
        <f>未改造舰娘!$C107</f>
        <v>3</v>
      </c>
      <c r="F111" s="304" t="str">
        <f>未改造舰娘!$D107</f>
        <v>战列</v>
      </c>
      <c r="G111" s="304" t="str">
        <f>未改造舰娘!$E107</f>
        <v>大型</v>
      </c>
      <c r="H111" s="304" t="str">
        <f>未改造舰娘!$F107</f>
        <v>主力舰</v>
      </c>
      <c r="I111" s="460">
        <f>未改造舰娘!$AR107</f>
        <v>4</v>
      </c>
      <c r="J111" s="304" t="str">
        <f>未改造舰娘!$G107</f>
        <v>美国</v>
      </c>
      <c r="K111" s="312">
        <f>未改造舰娘!$H107+(BV111+CI111+CV111+DI111)*$C$2</f>
        <v>70</v>
      </c>
      <c r="L111" s="304">
        <f>未改造舰娘!$I107</f>
        <v>2</v>
      </c>
      <c r="M111" s="304">
        <f>未改造舰娘!$J107</f>
        <v>2</v>
      </c>
      <c r="N111" s="518">
        <f>未改造舰娘!$K107</f>
        <v>2</v>
      </c>
      <c r="O111" s="304">
        <f>未改造舰娘!$L107+((CE111+CR111+DE111+DR111)*$C$2)</f>
        <v>28</v>
      </c>
      <c r="P111" s="304" t="str">
        <f>IF($C$2=1,(IF(ISERROR(FIND("超长",未改造舰娘!$M107&amp;CC111&amp;CP111&amp;DC111&amp;DP111,1)),IF(ISERROR(FIND("长",未改造舰娘!$M107&amp;CC111&amp;CP111&amp;DC111&amp;DP111,1)),IF(ISERROR(FIND("中",未改造舰娘!$M107&amp;CC111&amp;CP111&amp;DC111&amp;DP111,1)),IF(ISERROR(FIND("短",未改造舰娘!$M107&amp;CC111&amp;CP111&amp;DC111&amp;DP111,1)),IF(ISERROR(FIND("无",未改造舰娘!$M107&amp;CC111&amp;CP111&amp;DC111&amp;DP111,1)),0,"无"),"短"),"中"),"长"),"超长")),未改造舰娘!$M107)</f>
        <v>长</v>
      </c>
      <c r="Q111" s="303">
        <f>未改造舰娘!$N107</f>
        <v>21</v>
      </c>
      <c r="R111" s="304">
        <f>(未改造舰娘!$P107)+(未改造舰娘!$Q107)*$C$3+((BW111+CJ111+CW111+DJ111)*$C$2)</f>
        <v>94</v>
      </c>
      <c r="S111" s="304">
        <f>(未改造舰娘!$R107)+(未改造舰娘!$S107)*$C$3+((BY111+CL111+CY111+DL111)*$C$2)</f>
        <v>0</v>
      </c>
      <c r="T111" s="304">
        <f>(未改造舰娘!$T107)+(未改造舰娘!$U107)*$C$3+((BX111+CK111+CX111+DK111)*$C$2)</f>
        <v>90</v>
      </c>
      <c r="U111" s="304">
        <f>(未改造舰娘!$V107)+(未改造舰娘!$W107)*$C$3+((CG111+CT111+DG111+DT111)*$C$2)</f>
        <v>63</v>
      </c>
      <c r="V111" s="305">
        <f>INT((((未改造舰娘!$Y107)-(未改造舰娘!$X107))*(((IF(D111=0,C111,D111))-1)/99))+未改造舰娘!$X107)+((CB111+CO111+DB111+DO111)*$C$2)</f>
        <v>94</v>
      </c>
      <c r="W111" s="304">
        <f>INT((((未改造舰娘!$AA107)-(未改造舰娘!$Z107))*(((IF(D111=0,C111,D111))-1)/99))+未改造舰娘!$Z107)+((CD111+CQ111+DD111+DQ111)*$C$2)</f>
        <v>37</v>
      </c>
      <c r="X111" s="304">
        <f>INT((((未改造舰娘!$AC107)-(未改造舰娘!$AB107))*(((IF(D111=0,C111,D111))-1)/99))+未改造舰娘!$AB107)+((CA111+CN111+DA111+DN111)*$C$2)</f>
        <v>39</v>
      </c>
      <c r="Y111" s="303">
        <f>INT((((未改造舰娘!$AE107)-(未改造舰娘!$AD107))*(((IF(D111=0,C111,D111))-1)/99))+未改造舰娘!$AD107)+((BZ111+CM111+CZ111+DM111)*$C$2)</f>
        <v>0</v>
      </c>
      <c r="Z111" s="474">
        <f>IF(未改造舰娘!$AF107=0,"",未改造舰娘!$AF107)</f>
        <v>3</v>
      </c>
      <c r="AA111" s="304">
        <f>IF(未改造舰娘!$AG107="","",未改造舰娘!$AG107)</f>
        <v>3</v>
      </c>
      <c r="AB111" s="304">
        <f>IF(未改造舰娘!$AH107="","",未改造舰娘!$AH107)</f>
        <v>3</v>
      </c>
      <c r="AC111" s="304">
        <f>IF(未改造舰娘!$AI107="","",未改造舰娘!$AI107)</f>
        <v>3</v>
      </c>
      <c r="AD111" s="304">
        <f>IF(未改造舰娘!$AJ107="","",未改造舰娘!$AJ107)</f>
        <v>12</v>
      </c>
      <c r="AE111" s="305">
        <f>IF(未改造舰娘!$AK107="","",未改造舰娘!$AK107)</f>
        <v>46</v>
      </c>
      <c r="AF111" s="304">
        <f>IF(未改造舰娘!$AL107="","",未改造舰娘!$AL107)</f>
        <v>350</v>
      </c>
      <c r="AG111" s="304">
        <f>IF(未改造舰娘!$AM107="","",未改造舰娘!$AM107)</f>
        <v>200</v>
      </c>
      <c r="AH111" s="304">
        <f>IF(未改造舰娘!$AN107="","",未改造舰娘!$AN107)</f>
        <v>300</v>
      </c>
      <c r="AI111" s="304">
        <f>IF(未改造舰娘!$AO107="","",未改造舰娘!$AO107)</f>
        <v>100</v>
      </c>
      <c r="AJ111" s="304" t="str">
        <f>IF(未改造舰娘!$AP107="","",未改造舰娘!$AP107)</f>
        <v>战列核心</v>
      </c>
      <c r="AK111" s="303">
        <f>IF(未改造舰娘!$AQ107="","",未改造舰娘!$AQ107)</f>
        <v>5</v>
      </c>
      <c r="AL111" s="306" t="str">
        <f>IF(未改造舰娘!$AS107="","",未改造舰娘!$AS107)</f>
        <v>U国三联14英寸炮</v>
      </c>
      <c r="AM111" s="306" t="str">
        <f>IF(未改造舰娘!$AT107="","",未改造舰娘!$AT107)</f>
        <v/>
      </c>
      <c r="AN111" s="306" t="str">
        <f>IF(未改造舰娘!$AU107="","",未改造舰娘!$AU107)</f>
        <v/>
      </c>
      <c r="AO111" s="306" t="str">
        <f>IF(未改造舰娘!$AV107="","",未改造舰娘!$AV107)</f>
        <v/>
      </c>
      <c r="AP111" s="307" t="str">
        <f>IF(未改造舰娘!$AW107="","",未改造舰娘!$AW107)</f>
        <v/>
      </c>
      <c r="AQ111" s="308" t="str">
        <f>IF(未改造舰娘!$AX107="","",未改造舰娘!$AX107)</f>
        <v/>
      </c>
      <c r="AR111" s="304">
        <f>IF(未改造舰娘!$AY107="","",未改造舰娘!$AY107)</f>
        <v>85</v>
      </c>
      <c r="AS111" s="304">
        <f>IF(未改造舰娘!$AZ107="","",未改造舰娘!$AZ107)</f>
        <v>120</v>
      </c>
      <c r="AT111" s="304">
        <f>IF(未改造舰娘!$BA107="","",未改造舰娘!$BA107)</f>
        <v>2.5</v>
      </c>
      <c r="AU111" s="304">
        <f>IF(未改造舰娘!$BB107="","",未改造舰娘!$BB107)</f>
        <v>5.0999999999999996</v>
      </c>
      <c r="AV111" s="305">
        <f>IF((未改造舰娘!$BG107+未改造舰娘!$BK107*$C$4)=0,"",(未改造舰娘!$BG107+未改造舰娘!$BK107*$C$4))</f>
        <v>50</v>
      </c>
      <c r="AW111" s="304">
        <f>IF((未改造舰娘!$BH107+未改造舰娘!$BL107*$C$4)=0,"",(未改造舰娘!$BH107+未改造舰娘!$BL107*$C$4))</f>
        <v>70</v>
      </c>
      <c r="AX111" s="304">
        <f>IF((未改造舰娘!$BI107+未改造舰娘!$BM107*$C$4)=0,"",(未改造舰娘!$BI107+未改造舰娘!$BM107*$C$4))</f>
        <v>75</v>
      </c>
      <c r="AY111" s="303" t="str">
        <f>IF((未改造舰娘!$BJ107+未改造舰娘!$BN107*$C$4)=0,"",(未改造舰娘!$BJ107+未改造舰娘!$BN107*$C$4))</f>
        <v/>
      </c>
      <c r="AZ111" s="500">
        <f>IF(未改造舰娘!BC107="","",未改造舰娘!BC107)</f>
        <v>74</v>
      </c>
      <c r="BA111" s="500">
        <f>IF(未改造舰娘!BD107="","",未改造舰娘!BD107)</f>
        <v>0</v>
      </c>
      <c r="BB111" s="500">
        <f>IF(未改造舰娘!BE107="","",未改造舰娘!BE107)</f>
        <v>70</v>
      </c>
      <c r="BC111" s="498">
        <f>IF(未改造舰娘!BF107="","",未改造舰娘!BF107)</f>
        <v>22</v>
      </c>
      <c r="BD111" s="125" t="s">
        <v>1410</v>
      </c>
      <c r="BE111" s="506">
        <v>0.18402777777777779</v>
      </c>
      <c r="BF111" s="306" t="str">
        <f>IF(未改造舰娘!$BQ107="","",未改造舰娘!$BQ107)</f>
        <v>8-1-ABCDEFGHIJKL,8-2-ABCDEFGHIJKLM</v>
      </c>
      <c r="BG111" s="306" t="str">
        <f>IF(未改造舰娘!$BR107="","",未改造舰娘!$BR107)</f>
        <v>极地奏鸣曲 Ex-1-ABCDEFGHIJK,Ex-3-ABCDEFGHIJKLMOPQ,Ex-4-2-ABCDEFGHIJL,Ex-4-3-ABCDEFGIJM；轰隆轰隆大作战 Ex-4-CDEFGHIM,Ex-8-ABCDFGHIM；扑火之蛾 Ex-4-CDEFGHIJKLMN,Ex-9-CEFGJKLMN；未命名 Ex-1-ABCDEFHJKLM,Ex-3-BCDEFGHJKLMNOPRSβ,Ex-7-ABCDEFHJKLM,Ex-9-BCDEFGHJKLMNOPRSβ；决战九段坂 Ex-1-NO,Ex-7-NO；中间岛战役 Ex-1-BCDE,Ex-3-ABCDEFGJ,Ex-4-ABCDFGHK,Ex-5-A,Ex-7-BDEG,Ex-9-ABCDFGHK,Ex-10-A；莱特湾战役 Ex-4-DFHIM,Ex-8-ABCDFHIM；急速东方快车 Ex-3-ABCDEFGIJLMNOPR,Ex-4-ABCEFHIJKLMNOPQR；所罗门之晓 Ex-3-ABCDEFGHIJKMNOPQ,Ex-5-ABCDEFGHIJKLNPQR,Ex-6-ABCDEFGHJKL,Ex-8-ABCDEFGHIJKMNOPQ,Ex-10-ABCDEFGHIJKLNPQR；地狱群岛攻略作战 Ex-1-E,Ex-2-BCDEFI,Ex-3-ABDEFGHI,Ex-4-ABCDEFGHIJKMN,Ex-5-ABCDEF,Ex-6-ABCDEFI,Ex-7-ABDFGHI,Ex-8-ABCDEFGHIJKMN；熔炉大混战 Ex-1-CDEFGHIJ,Ex-3-ABCDEFGHIJKL,Ex-5-ABCDEFGHIJKL,Ex-7-ABCDEFGHIJKLMN,Ex-8-ABCDEFGHIJ,Ex-10-ABCDEFGHJKL,Ex-12-ABCDEFGHIJKL,Ex-14-ABCDEFGHIJKLMN</v>
      </c>
      <c r="BH111" s="306"/>
      <c r="BU111" s="304">
        <f>IFERROR(VLOOKUP(AL111,装备!$B:$C,2,0),0)</f>
        <v>1</v>
      </c>
      <c r="BV111" s="304">
        <f>IFERROR(VLOOKUP($AL111,装备!$B:$Q,5,0),0)</f>
        <v>0</v>
      </c>
      <c r="BW111" s="304">
        <f>IFERROR(VLOOKUP($AL111,装备!$B:$Q,6,0),0)</f>
        <v>16</v>
      </c>
      <c r="BX111" s="304">
        <f>IFERROR(VLOOKUP($AL111,装备!$B:$Q,7,0),0)</f>
        <v>0</v>
      </c>
      <c r="BY111" s="304">
        <f>IFERROR(VLOOKUP($AL111,装备!$B:$Q,8,0),0)</f>
        <v>0</v>
      </c>
      <c r="BZ111" s="304">
        <f>IFERROR(VLOOKUP($AL111,装备!$B:$Q,9,0),0)</f>
        <v>0</v>
      </c>
      <c r="CA111" s="304">
        <f>IFERROR(VLOOKUP($AL111,装备!$B:$Q,10,0),0)</f>
        <v>0</v>
      </c>
      <c r="CB111" s="304">
        <f>IFERROR(VLOOKUP($AL111,装备!$B:$Q,11,0),0)</f>
        <v>0</v>
      </c>
      <c r="CC111" s="304" t="str">
        <f>IFERROR(VLOOKUP($AL111,装备!$B:$Q,12,0),0)</f>
        <v>长</v>
      </c>
      <c r="CD111" s="304">
        <f>IFERROR(VLOOKUP($AL111,装备!$B:$Q,13,0),0)</f>
        <v>0</v>
      </c>
      <c r="CE111" s="304">
        <f>IFERROR(VLOOKUP($AL111,装备!$B:$Q,14,0),0)</f>
        <v>0</v>
      </c>
      <c r="CF111" s="304">
        <f>IFERROR(VLOOKUP($AL111,装备!$B:$Q,16,0),0)</f>
        <v>0</v>
      </c>
      <c r="CG111" s="304">
        <f>IFERROR(VLOOKUP($AL111,装备!$B:$Q,5,0),0)</f>
        <v>0</v>
      </c>
      <c r="CH111" s="304">
        <f>IFERROR(VLOOKUP(AM111,装备!$B:$C,2,0),0)</f>
        <v>0</v>
      </c>
      <c r="CI111" s="304">
        <f>IFERROR(VLOOKUP($AM111,装备!$B:$Q,5,0),0)</f>
        <v>0</v>
      </c>
      <c r="CJ111" s="304">
        <f>IFERROR(VLOOKUP($AM111,装备!$B:$Q,6,0),0)</f>
        <v>0</v>
      </c>
      <c r="CK111" s="304">
        <f>IFERROR(VLOOKUP($AM111,装备!$B:$Q,7,0),0)</f>
        <v>0</v>
      </c>
      <c r="CL111" s="304">
        <f>IFERROR(VLOOKUP($AM111,装备!$B:$Q,8,0),0)</f>
        <v>0</v>
      </c>
      <c r="CM111" s="304">
        <f>IFERROR(VLOOKUP($AM111,装备!$B:$Q,9,0),0)</f>
        <v>0</v>
      </c>
      <c r="CN111" s="304">
        <f>IFERROR(VLOOKUP($AM111,装备!$B:$Q,10,0),0)</f>
        <v>0</v>
      </c>
      <c r="CO111" s="304">
        <f>IFERROR(VLOOKUP($AM111,装备!$B:$Q,11,0),0)</f>
        <v>0</v>
      </c>
      <c r="CP111" s="304">
        <f>IFERROR(VLOOKUP($AM111,装备!$B:$Q,12,0),0)</f>
        <v>0</v>
      </c>
      <c r="CQ111" s="304">
        <f>IFERROR(VLOOKUP($AM111,装备!$B:$Q,13,0),0)</f>
        <v>0</v>
      </c>
      <c r="CR111" s="304">
        <f>IFERROR(VLOOKUP($AM111,装备!$B:$Q,14,0),0)</f>
        <v>0</v>
      </c>
      <c r="CS111" s="304">
        <f>IFERROR(VLOOKUP($AM111,装备!$B:$Q,16,0),0)</f>
        <v>0</v>
      </c>
      <c r="CT111" s="304">
        <f>IFERROR(VLOOKUP($AM111,装备!$B:$Q,5,0),0)</f>
        <v>0</v>
      </c>
      <c r="CU111" s="304">
        <f>IFERROR(VLOOKUP(AN111,装备!$B:$C,2,0),0)</f>
        <v>0</v>
      </c>
      <c r="CV111" s="304">
        <f>IFERROR(VLOOKUP($AN111,装备!$B:$Q,5,0),0)</f>
        <v>0</v>
      </c>
      <c r="CW111" s="304">
        <f>IFERROR(VLOOKUP($AN111,装备!$B:$Q,6,0),0)</f>
        <v>0</v>
      </c>
      <c r="CX111" s="304">
        <f>IFERROR(VLOOKUP($AN111,装备!$B:$Q,7,0),0)</f>
        <v>0</v>
      </c>
      <c r="CY111" s="304">
        <f>IFERROR(VLOOKUP($AN111,装备!$B:$Q,8,0),0)</f>
        <v>0</v>
      </c>
      <c r="CZ111" s="304">
        <f>IFERROR(VLOOKUP($AN111,装备!$B:$Q,9,0),0)</f>
        <v>0</v>
      </c>
      <c r="DA111" s="304">
        <f>IFERROR(VLOOKUP($AN111,装备!$B:$Q,10,0),0)</f>
        <v>0</v>
      </c>
      <c r="DB111" s="304">
        <f>IFERROR(VLOOKUP($AN111,装备!$B:$Q,11,0),0)</f>
        <v>0</v>
      </c>
      <c r="DC111" s="304">
        <f>IFERROR(VLOOKUP($AN111,装备!$B:$Q,12,0),0)</f>
        <v>0</v>
      </c>
      <c r="DD111" s="304">
        <f>IFERROR(VLOOKUP($AN111,装备!$B:$Q,13,0),0)</f>
        <v>0</v>
      </c>
      <c r="DE111" s="304">
        <f>IFERROR(VLOOKUP($AN111,装备!$B:$Q,14,0),0)</f>
        <v>0</v>
      </c>
      <c r="DF111" s="304">
        <f>IFERROR(VLOOKUP($AN111,装备!$B:$Q,16,0),0)</f>
        <v>0</v>
      </c>
      <c r="DG111" s="304">
        <f>IFERROR(VLOOKUP($AN111,装备!$B:$Q,5,0),0)</f>
        <v>0</v>
      </c>
      <c r="DH111" s="304">
        <f>IFERROR(VLOOKUP(AO111,装备!$B:$C,2,0),0)</f>
        <v>0</v>
      </c>
      <c r="DI111" s="304">
        <f>IFERROR(VLOOKUP($AO111,装备!$B:$Q,5,0),0)</f>
        <v>0</v>
      </c>
      <c r="DJ111" s="304">
        <f>IFERROR(VLOOKUP($AO111,装备!$B:$Q,6,0),0)</f>
        <v>0</v>
      </c>
      <c r="DK111" s="304">
        <f>IFERROR(VLOOKUP($AO111,装备!$B:$Q,7,0),0)</f>
        <v>0</v>
      </c>
      <c r="DL111" s="304">
        <f>IFERROR(VLOOKUP($AO111,装备!$B:$Q,8,0),0)</f>
        <v>0</v>
      </c>
      <c r="DM111" s="304">
        <f>IFERROR(VLOOKUP($AO111,装备!$B:$Q,9,0),0)</f>
        <v>0</v>
      </c>
      <c r="DN111" s="304">
        <f>IFERROR(VLOOKUP($AO111,装备!$B:$Q,10,0),0)</f>
        <v>0</v>
      </c>
      <c r="DO111" s="304">
        <f>IFERROR(VLOOKUP($AO111,装备!$B:$Q,11,0),0)</f>
        <v>0</v>
      </c>
      <c r="DP111" s="304">
        <f>IFERROR(VLOOKUP($AO111,装备!$B:$Q,12,0),0)</f>
        <v>0</v>
      </c>
      <c r="DQ111" s="304">
        <f>IFERROR(VLOOKUP($AO111,装备!$B:$Q,13,0),0)</f>
        <v>0</v>
      </c>
      <c r="DR111" s="304">
        <f>IFERROR(VLOOKUP($AO111,装备!$B:$Q,14,0),0)</f>
        <v>0</v>
      </c>
      <c r="DS111" s="304">
        <f>IFERROR(VLOOKUP($AO111,装备!$B:$Q,16,0),0)</f>
        <v>0</v>
      </c>
      <c r="DT111" s="304">
        <f>IFERROR(VLOOKUP($AO111,装备!$B:$Q,5,0),0)</f>
        <v>0</v>
      </c>
    </row>
    <row r="112" spans="1:124" hidden="1">
      <c r="A112" s="301">
        <f>未改造舰娘!$A108</f>
        <v>10010713</v>
      </c>
      <c r="B112" s="354" t="s">
        <v>178</v>
      </c>
      <c r="C112" s="323"/>
      <c r="D112" s="323">
        <f t="shared" si="1"/>
        <v>110</v>
      </c>
      <c r="E112" s="303">
        <f>未改造舰娘!$C108</f>
        <v>3</v>
      </c>
      <c r="F112" s="304" t="str">
        <f>未改造舰娘!$D108</f>
        <v>战列</v>
      </c>
      <c r="G112" s="304" t="str">
        <f>未改造舰娘!$E108</f>
        <v>大型</v>
      </c>
      <c r="H112" s="304" t="str">
        <f>未改造舰娘!$F108</f>
        <v>主力舰</v>
      </c>
      <c r="I112" s="460">
        <f>未改造舰娘!$AR108</f>
        <v>4</v>
      </c>
      <c r="J112" s="304" t="str">
        <f>未改造舰娘!$G108</f>
        <v>美国</v>
      </c>
      <c r="K112" s="312">
        <f>未改造舰娘!$H108+(BV112+CI112+CV112+DI112)*$C$2</f>
        <v>70</v>
      </c>
      <c r="L112" s="304">
        <f>未改造舰娘!$I108</f>
        <v>2</v>
      </c>
      <c r="M112" s="304">
        <f>未改造舰娘!$J108</f>
        <v>2</v>
      </c>
      <c r="N112" s="518">
        <f>未改造舰娘!$K108</f>
        <v>2</v>
      </c>
      <c r="O112" s="304">
        <f>未改造舰娘!$L108+((CE112+CR112+DE112+DR112)*$C$2)</f>
        <v>20</v>
      </c>
      <c r="P112" s="304" t="str">
        <f>IF($C$2=1,(IF(ISERROR(FIND("超长",未改造舰娘!$M108&amp;CC112&amp;CP112&amp;DC112&amp;DP112,1)),IF(ISERROR(FIND("长",未改造舰娘!$M108&amp;CC112&amp;CP112&amp;DC112&amp;DP112,1)),IF(ISERROR(FIND("中",未改造舰娘!$M108&amp;CC112&amp;CP112&amp;DC112&amp;DP112,1)),IF(ISERROR(FIND("短",未改造舰娘!$M108&amp;CC112&amp;CP112&amp;DC112&amp;DP112,1)),IF(ISERROR(FIND("无",未改造舰娘!$M108&amp;CC112&amp;CP112&amp;DC112&amp;DP112,1)),0,"无"),"短"),"中"),"长"),"超长")),未改造舰娘!$M108)</f>
        <v>长</v>
      </c>
      <c r="Q112" s="303">
        <f>未改造舰娘!$N108</f>
        <v>21</v>
      </c>
      <c r="R112" s="304">
        <f>(未改造舰娘!$P108)+(未改造舰娘!$Q108)*$C$3+((BW112+CJ112+CW112+DJ112)*$C$2)</f>
        <v>94</v>
      </c>
      <c r="S112" s="304">
        <f>(未改造舰娘!$R108)+(未改造舰娘!$S108)*$C$3+((BY112+CL112+CY112+DL112)*$C$2)</f>
        <v>0</v>
      </c>
      <c r="T112" s="304">
        <f>(未改造舰娘!$T108)+(未改造舰娘!$U108)*$C$3+((BX112+CK112+CX112+DK112)*$C$2)</f>
        <v>90</v>
      </c>
      <c r="U112" s="304">
        <f>(未改造舰娘!$V108)+(未改造舰娘!$W108)*$C$3+((CG112+CT112+DG112+DT112)*$C$2)</f>
        <v>65</v>
      </c>
      <c r="V112" s="305">
        <f>INT((((未改造舰娘!$Y108)-(未改造舰娘!$X108))*(((IF(D112=0,C112,D112))-1)/99))+未改造舰娘!$X108)+((CB112+CO112+DB112+DO112)*$C$2)</f>
        <v>94</v>
      </c>
      <c r="W112" s="304">
        <f>INT((((未改造舰娘!$AA108)-(未改造舰娘!$Z108))*(((IF(D112=0,C112,D112))-1)/99))+未改造舰娘!$Z108)+((CD112+CQ112+DD112+DQ112)*$C$2)</f>
        <v>37</v>
      </c>
      <c r="X112" s="304">
        <f>INT((((未改造舰娘!$AC108)-(未改造舰娘!$AB108))*(((IF(D112=0,C112,D112))-1)/99))+未改造舰娘!$AB108)+((CA112+CN112+DA112+DN112)*$C$2)</f>
        <v>39</v>
      </c>
      <c r="Y112" s="303">
        <f>INT((((未改造舰娘!$AE108)-(未改造舰娘!$AD108))*(((IF(D112=0,C112,D112))-1)/99))+未改造舰娘!$AD108)+((BZ112+CM112+CZ112+DM112)*$C$2)</f>
        <v>0</v>
      </c>
      <c r="Z112" s="474">
        <f>IF(未改造舰娘!$AF108=0,"",未改造舰娘!$AF108)</f>
        <v>3</v>
      </c>
      <c r="AA112" s="304">
        <f>IF(未改造舰娘!$AG108="","",未改造舰娘!$AG108)</f>
        <v>3</v>
      </c>
      <c r="AB112" s="304">
        <f>IF(未改造舰娘!$AH108="","",未改造舰娘!$AH108)</f>
        <v>3</v>
      </c>
      <c r="AC112" s="304">
        <f>IF(未改造舰娘!$AI108="","",未改造舰娘!$AI108)</f>
        <v>3</v>
      </c>
      <c r="AD112" s="304">
        <f>IF(未改造舰娘!$AJ108="","",未改造舰娘!$AJ108)</f>
        <v>12</v>
      </c>
      <c r="AE112" s="305">
        <f>IF(未改造舰娘!$AK108="","",未改造舰娘!$AK108)</f>
        <v>46</v>
      </c>
      <c r="AF112" s="304">
        <f>IF(未改造舰娘!$AL108="","",未改造舰娘!$AL108)</f>
        <v>350</v>
      </c>
      <c r="AG112" s="304">
        <f>IF(未改造舰娘!$AM108="","",未改造舰娘!$AM108)</f>
        <v>200</v>
      </c>
      <c r="AH112" s="304">
        <f>IF(未改造舰娘!$AN108="","",未改造舰娘!$AN108)</f>
        <v>300</v>
      </c>
      <c r="AI112" s="304">
        <f>IF(未改造舰娘!$AO108="","",未改造舰娘!$AO108)</f>
        <v>100</v>
      </c>
      <c r="AJ112" s="304" t="str">
        <f>IF(未改造舰娘!$AP108="","",未改造舰娘!$AP108)</f>
        <v>战列核心</v>
      </c>
      <c r="AK112" s="303">
        <f>IF(未改造舰娘!$AQ108="","",未改造舰娘!$AQ108)</f>
        <v>5</v>
      </c>
      <c r="AL112" s="306" t="str">
        <f>IF(未改造舰娘!$AS108="","",未改造舰娘!$AS108)</f>
        <v>U国三联14英寸炮</v>
      </c>
      <c r="AM112" s="306" t="str">
        <f>IF(未改造舰娘!$AT108="","",未改造舰娘!$AT108)</f>
        <v>标准型对空雷达</v>
      </c>
      <c r="AN112" s="306" t="str">
        <f>IF(未改造舰娘!$AU108="","",未改造舰娘!$AU108)</f>
        <v/>
      </c>
      <c r="AO112" s="306" t="str">
        <f>IF(未改造舰娘!$AV108="","",未改造舰娘!$AV108)</f>
        <v/>
      </c>
      <c r="AP112" s="307" t="str">
        <f>IF(未改造舰娘!$AW108="","",未改造舰娘!$AW108)</f>
        <v/>
      </c>
      <c r="AQ112" s="308" t="str">
        <f>IF(未改造舰娘!$AX108="","",未改造舰娘!$AX108)</f>
        <v/>
      </c>
      <c r="AR112" s="304">
        <f>IF(未改造舰娘!$AY108="","",未改造舰娘!$AY108)</f>
        <v>85</v>
      </c>
      <c r="AS112" s="304">
        <f>IF(未改造舰娘!$AZ108="","",未改造舰娘!$AZ108)</f>
        <v>120</v>
      </c>
      <c r="AT112" s="304">
        <f>IF(未改造舰娘!$BA108="","",未改造舰娘!$BA108)</f>
        <v>2.5</v>
      </c>
      <c r="AU112" s="304">
        <f>IF(未改造舰娘!$BB108="","",未改造舰娘!$BB108)</f>
        <v>5.0999999999999996</v>
      </c>
      <c r="AV112" s="305">
        <f>IF((未改造舰娘!$BG108+未改造舰娘!$BK108*$C$4)=0,"",(未改造舰娘!$BG108+未改造舰娘!$BK108*$C$4))</f>
        <v>50</v>
      </c>
      <c r="AW112" s="304">
        <f>IF((未改造舰娘!$BH108+未改造舰娘!$BL108*$C$4)=0,"",(未改造舰娘!$BH108+未改造舰娘!$BL108*$C$4))</f>
        <v>70</v>
      </c>
      <c r="AX112" s="304">
        <f>IF((未改造舰娘!$BI108+未改造舰娘!$BM108*$C$4)=0,"",(未改造舰娘!$BI108+未改造舰娘!$BM108*$C$4))</f>
        <v>90</v>
      </c>
      <c r="AY112" s="303">
        <f>IF((未改造舰娘!$BJ108+未改造舰娘!$BN108*$C$4)=0,"",(未改造舰娘!$BJ108+未改造舰娘!$BN108*$C$4))</f>
        <v>15</v>
      </c>
      <c r="AZ112" s="500">
        <f>IF(未改造舰娘!BC108="","",未改造舰娘!BC108)</f>
        <v>74</v>
      </c>
      <c r="BA112" s="500">
        <f>IF(未改造舰娘!BD108="","",未改造舰娘!BD108)</f>
        <v>0</v>
      </c>
      <c r="BB112" s="500">
        <f>IF(未改造舰娘!BE108="","",未改造舰娘!BE108)</f>
        <v>70</v>
      </c>
      <c r="BC112" s="498">
        <f>IF(未改造舰娘!BF108="","",未改造舰娘!BF108)</f>
        <v>23</v>
      </c>
      <c r="BD112" s="125" t="s">
        <v>1411</v>
      </c>
      <c r="BE112" s="506">
        <v>0.18402777777777779</v>
      </c>
      <c r="BF112" s="306" t="str">
        <f>IF(未改造舰娘!$BQ108="","",未改造舰娘!$BQ108)</f>
        <v>8-1-ABCDEFGHIJKL,8-3-ABCDEFGHIJKL</v>
      </c>
      <c r="BG112" s="306" t="str">
        <f>IF(未改造舰娘!$BR108="","",未改造舰娘!$BR108)</f>
        <v>极地奏鸣曲 Ex-1-ABCDEFGHIJK,Ex-4-ABCDEFGHJKMNOP,Ex-4-2-ABCDEFGHIJL；轰隆轰隆大作战 Ex-1-ABCEFGHI,Ex-3-ADFGHJKL；扑火之蛾 Ex-1-ABCDEFGHIJ,Ex-3-ABCDEFGHIJKLM,Ex-6-ABCDEFGHIJ,Ex-8-ABDEFGHIJKM；未命名 Ex-3-BCDEFGHJKLMNOPRSβ,Ex-4-ABCDEIJKLMNOPQRTβ,Ex-9-BCDEFGHJKLMNOPRSβ,Ex-10-ABCDEIJKLMNOPQRTβ；中间岛战役 Ex-1-BCDE,Ex-2-ABDEG,Ex-4-ABCDFGK,Ex-5-A,Ex-6-ABDE,Ex-8-ABCDEIJL,Ex-10-A；急速东方快车 Ex-3-ABCDEFGIJLMNOPR,Ex-4-ABCEFHIJKLMNOPQR；所罗门之晓 Ex-3-ABCDEFGHIJKMNOPQ,Ex-5-ABCDEFGHIJKLNPQR,Ex-6-ABCDEFGHJKL,Ex-8-ABCDEFGHIJKMNOPQ,Ex-10-ABCDEFGHIJKLNPQR；地狱群岛攻略作战 Ex-1-E,Ex-2-BCDEFI,Ex-3-ABDEFGHI,Ex-4-ABCDEFGHJKMN,Ex-5-ABCDEF,Ex-6-ABCDEI,Ex-7-ABDEFGHI,Ex-8-ABCDEFGHIJKMN；熔炉大混战 Ex-1-CDEFGHIJ,Ex-3-ABCDEFGHIJKL,Ex-5-ABCDEFGHIJKL,Ex-7-ABCDEFGHIJKLMN,Ex-8-ABCDEFGHIJ,Ex-10-ABCDEFGHJKL,Ex-12-ABCDEFGHIJKL,Ex-14-ABCDEFGHIJKLMN</v>
      </c>
      <c r="BH112" s="306"/>
      <c r="BU112" s="304">
        <f>IFERROR(VLOOKUP(AL112,装备!$B:$C,2,0),0)</f>
        <v>1</v>
      </c>
      <c r="BV112" s="304">
        <f>IFERROR(VLOOKUP($AL112,装备!$B:$Q,5,0),0)</f>
        <v>0</v>
      </c>
      <c r="BW112" s="304">
        <f>IFERROR(VLOOKUP($AL112,装备!$B:$Q,6,0),0)</f>
        <v>16</v>
      </c>
      <c r="BX112" s="304">
        <f>IFERROR(VLOOKUP($AL112,装备!$B:$Q,7,0),0)</f>
        <v>0</v>
      </c>
      <c r="BY112" s="304">
        <f>IFERROR(VLOOKUP($AL112,装备!$B:$Q,8,0),0)</f>
        <v>0</v>
      </c>
      <c r="BZ112" s="304">
        <f>IFERROR(VLOOKUP($AL112,装备!$B:$Q,9,0),0)</f>
        <v>0</v>
      </c>
      <c r="CA112" s="304">
        <f>IFERROR(VLOOKUP($AL112,装备!$B:$Q,10,0),0)</f>
        <v>0</v>
      </c>
      <c r="CB112" s="304">
        <f>IFERROR(VLOOKUP($AL112,装备!$B:$Q,11,0),0)</f>
        <v>0</v>
      </c>
      <c r="CC112" s="304" t="str">
        <f>IFERROR(VLOOKUP($AL112,装备!$B:$Q,12,0),0)</f>
        <v>长</v>
      </c>
      <c r="CD112" s="304">
        <f>IFERROR(VLOOKUP($AL112,装备!$B:$Q,13,0),0)</f>
        <v>0</v>
      </c>
      <c r="CE112" s="304">
        <f>IFERROR(VLOOKUP($AL112,装备!$B:$Q,14,0),0)</f>
        <v>0</v>
      </c>
      <c r="CF112" s="304">
        <f>IFERROR(VLOOKUP($AL112,装备!$B:$Q,16,0),0)</f>
        <v>0</v>
      </c>
      <c r="CG112" s="304">
        <f>IFERROR(VLOOKUP($AL112,装备!$B:$Q,5,0),0)</f>
        <v>0</v>
      </c>
      <c r="CH112" s="304">
        <f>IFERROR(VLOOKUP(AM112,装备!$B:$C,2,0),0)</f>
        <v>2</v>
      </c>
      <c r="CI112" s="304">
        <f>IFERROR(VLOOKUP($AM112,装备!$B:$Q,5,0),0)</f>
        <v>0</v>
      </c>
      <c r="CJ112" s="304">
        <f>IFERROR(VLOOKUP($AM112,装备!$B:$Q,6,0),0)</f>
        <v>0</v>
      </c>
      <c r="CK112" s="304">
        <f>IFERROR(VLOOKUP($AM112,装备!$B:$Q,7,0),0)</f>
        <v>0</v>
      </c>
      <c r="CL112" s="304">
        <f>IFERROR(VLOOKUP($AM112,装备!$B:$Q,8,0),0)</f>
        <v>0</v>
      </c>
      <c r="CM112" s="304">
        <f>IFERROR(VLOOKUP($AM112,装备!$B:$Q,9,0),0)</f>
        <v>0</v>
      </c>
      <c r="CN112" s="304">
        <f>IFERROR(VLOOKUP($AM112,装备!$B:$Q,10,0),0)</f>
        <v>4</v>
      </c>
      <c r="CO112" s="304">
        <f>IFERROR(VLOOKUP($AM112,装备!$B:$Q,11,0),0)</f>
        <v>1</v>
      </c>
      <c r="CP112" s="304" t="str">
        <f>IFERROR(VLOOKUP($AM112,装备!$B:$Q,12,0),0)</f>
        <v>无</v>
      </c>
      <c r="CQ112" s="304">
        <f>IFERROR(VLOOKUP($AM112,装备!$B:$Q,13,0),0)</f>
        <v>0</v>
      </c>
      <c r="CR112" s="304">
        <f>IFERROR(VLOOKUP($AM112,装备!$B:$Q,14,0),0)</f>
        <v>0</v>
      </c>
      <c r="CS112" s="304">
        <f>IFERROR(VLOOKUP($AM112,装备!$B:$Q,16,0),0)</f>
        <v>3</v>
      </c>
      <c r="CT112" s="304">
        <f>IFERROR(VLOOKUP($AM112,装备!$B:$Q,5,0),0)</f>
        <v>0</v>
      </c>
      <c r="CU112" s="304">
        <f>IFERROR(VLOOKUP(AN112,装备!$B:$C,2,0),0)</f>
        <v>0</v>
      </c>
      <c r="CV112" s="304">
        <f>IFERROR(VLOOKUP($AN112,装备!$B:$Q,5,0),0)</f>
        <v>0</v>
      </c>
      <c r="CW112" s="304">
        <f>IFERROR(VLOOKUP($AN112,装备!$B:$Q,6,0),0)</f>
        <v>0</v>
      </c>
      <c r="CX112" s="304">
        <f>IFERROR(VLOOKUP($AN112,装备!$B:$Q,7,0),0)</f>
        <v>0</v>
      </c>
      <c r="CY112" s="304">
        <f>IFERROR(VLOOKUP($AN112,装备!$B:$Q,8,0),0)</f>
        <v>0</v>
      </c>
      <c r="CZ112" s="304">
        <f>IFERROR(VLOOKUP($AN112,装备!$B:$Q,9,0),0)</f>
        <v>0</v>
      </c>
      <c r="DA112" s="304">
        <f>IFERROR(VLOOKUP($AN112,装备!$B:$Q,10,0),0)</f>
        <v>0</v>
      </c>
      <c r="DB112" s="304">
        <f>IFERROR(VLOOKUP($AN112,装备!$B:$Q,11,0),0)</f>
        <v>0</v>
      </c>
      <c r="DC112" s="304">
        <f>IFERROR(VLOOKUP($AN112,装备!$B:$Q,12,0),0)</f>
        <v>0</v>
      </c>
      <c r="DD112" s="304">
        <f>IFERROR(VLOOKUP($AN112,装备!$B:$Q,13,0),0)</f>
        <v>0</v>
      </c>
      <c r="DE112" s="304">
        <f>IFERROR(VLOOKUP($AN112,装备!$B:$Q,14,0),0)</f>
        <v>0</v>
      </c>
      <c r="DF112" s="304">
        <f>IFERROR(VLOOKUP($AN112,装备!$B:$Q,16,0),0)</f>
        <v>0</v>
      </c>
      <c r="DG112" s="304">
        <f>IFERROR(VLOOKUP($AN112,装备!$B:$Q,5,0),0)</f>
        <v>0</v>
      </c>
      <c r="DH112" s="304">
        <f>IFERROR(VLOOKUP(AO112,装备!$B:$C,2,0),0)</f>
        <v>0</v>
      </c>
      <c r="DI112" s="304">
        <f>IFERROR(VLOOKUP($AO112,装备!$B:$Q,5,0),0)</f>
        <v>0</v>
      </c>
      <c r="DJ112" s="304">
        <f>IFERROR(VLOOKUP($AO112,装备!$B:$Q,6,0),0)</f>
        <v>0</v>
      </c>
      <c r="DK112" s="304">
        <f>IFERROR(VLOOKUP($AO112,装备!$B:$Q,7,0),0)</f>
        <v>0</v>
      </c>
      <c r="DL112" s="304">
        <f>IFERROR(VLOOKUP($AO112,装备!$B:$Q,8,0),0)</f>
        <v>0</v>
      </c>
      <c r="DM112" s="304">
        <f>IFERROR(VLOOKUP($AO112,装备!$B:$Q,9,0),0)</f>
        <v>0</v>
      </c>
      <c r="DN112" s="304">
        <f>IFERROR(VLOOKUP($AO112,装备!$B:$Q,10,0),0)</f>
        <v>0</v>
      </c>
      <c r="DO112" s="304">
        <f>IFERROR(VLOOKUP($AO112,装备!$B:$Q,11,0),0)</f>
        <v>0</v>
      </c>
      <c r="DP112" s="304">
        <f>IFERROR(VLOOKUP($AO112,装备!$B:$Q,12,0),0)</f>
        <v>0</v>
      </c>
      <c r="DQ112" s="304">
        <f>IFERROR(VLOOKUP($AO112,装备!$B:$Q,13,0),0)</f>
        <v>0</v>
      </c>
      <c r="DR112" s="304">
        <f>IFERROR(VLOOKUP($AO112,装备!$B:$Q,14,0),0)</f>
        <v>0</v>
      </c>
      <c r="DS112" s="304">
        <f>IFERROR(VLOOKUP($AO112,装备!$B:$Q,16,0),0)</f>
        <v>0</v>
      </c>
      <c r="DT112" s="304">
        <f>IFERROR(VLOOKUP($AO112,装备!$B:$Q,5,0),0)</f>
        <v>0</v>
      </c>
    </row>
    <row r="113" spans="1:124" hidden="1">
      <c r="A113" s="301">
        <f>未改造舰娘!$A109</f>
        <v>10010813</v>
      </c>
      <c r="B113" s="354" t="s">
        <v>179</v>
      </c>
      <c r="C113" s="323"/>
      <c r="D113" s="323">
        <f t="shared" si="1"/>
        <v>110</v>
      </c>
      <c r="E113" s="303">
        <f>未改造舰娘!$C109</f>
        <v>4</v>
      </c>
      <c r="F113" s="304" t="str">
        <f>未改造舰娘!$D109</f>
        <v>战列</v>
      </c>
      <c r="G113" s="304" t="str">
        <f>未改造舰娘!$E109</f>
        <v>大型</v>
      </c>
      <c r="H113" s="304" t="str">
        <f>未改造舰娘!$F109</f>
        <v>主力舰</v>
      </c>
      <c r="I113" s="460">
        <f>未改造舰娘!$AR109</f>
        <v>4</v>
      </c>
      <c r="J113" s="304" t="str">
        <f>未改造舰娘!$G109</f>
        <v>美国</v>
      </c>
      <c r="K113" s="312">
        <f>未改造舰娘!$H109+(BV113+CI113+CV113+DI113)*$C$2</f>
        <v>77</v>
      </c>
      <c r="L113" s="304">
        <f>未改造舰娘!$I109</f>
        <v>-1</v>
      </c>
      <c r="M113" s="304">
        <f>未改造舰娘!$J109</f>
        <v>3</v>
      </c>
      <c r="N113" s="518">
        <f>未改造舰娘!$K109</f>
        <v>3</v>
      </c>
      <c r="O113" s="304">
        <f>未改造舰娘!$L109+((CE113+CR113+DE113+DR113)*$C$2)</f>
        <v>22</v>
      </c>
      <c r="P113" s="304" t="str">
        <f>IF($C$2=1,(IF(ISERROR(FIND("超长",未改造舰娘!$M109&amp;CC113&amp;CP113&amp;DC113&amp;DP113,1)),IF(ISERROR(FIND("长",未改造舰娘!$M109&amp;CC113&amp;CP113&amp;DC113&amp;DP113,1)),IF(ISERROR(FIND("中",未改造舰娘!$M109&amp;CC113&amp;CP113&amp;DC113&amp;DP113,1)),IF(ISERROR(FIND("短",未改造舰娘!$M109&amp;CC113&amp;CP113&amp;DC113&amp;DP113,1)),IF(ISERROR(FIND("无",未改造舰娘!$M109&amp;CC113&amp;CP113&amp;DC113&amp;DP113,1)),0,"无"),"短"),"中"),"长"),"超长")),未改造舰娘!$M109)</f>
        <v>长</v>
      </c>
      <c r="Q113" s="303">
        <f>未改造舰娘!$N109</f>
        <v>21</v>
      </c>
      <c r="R113" s="304">
        <f>(未改造舰娘!$P109)+(未改造舰娘!$Q109)*$C$3+((BW113+CJ113+CW113+DJ113)*$C$2)</f>
        <v>100</v>
      </c>
      <c r="S113" s="304">
        <f>(未改造舰娘!$R109)+(未改造舰娘!$S109)*$C$3+((BY113+CL113+CY113+DL113)*$C$2)</f>
        <v>0</v>
      </c>
      <c r="T113" s="304">
        <f>(未改造舰娘!$T109)+(未改造舰娘!$U109)*$C$3+((BX113+CK113+CX113+DK113)*$C$2)</f>
        <v>91</v>
      </c>
      <c r="U113" s="304">
        <f>(未改造舰娘!$V109)+(未改造舰娘!$W109)*$C$3+((CG113+CT113+DG113+DT113)*$C$2)</f>
        <v>65</v>
      </c>
      <c r="V113" s="305">
        <f>INT((((未改造舰娘!$Y109)-(未改造舰娘!$X109))*(((IF(D113=0,C113,D113))-1)/99))+未改造舰娘!$X109)+((CB113+CO113+DB113+DO113)*$C$2)</f>
        <v>95</v>
      </c>
      <c r="W113" s="304">
        <f>INT((((未改造舰娘!$AA109)-(未改造舰娘!$Z109))*(((IF(D113=0,C113,D113))-1)/99))+未改造舰娘!$Z109)+((CD113+CQ113+DD113+DQ113)*$C$2)</f>
        <v>38</v>
      </c>
      <c r="X113" s="304">
        <f>INT((((未改造舰娘!$AC109)-(未改造舰娘!$AB109))*(((IF(D113=0,C113,D113))-1)/99))+未改造舰娘!$AB109)+((CA113+CN113+DA113+DN113)*$C$2)</f>
        <v>39</v>
      </c>
      <c r="Y113" s="303">
        <f>INT((((未改造舰娘!$AE109)-(未改造舰娘!$AD109))*(((IF(D113=0,C113,D113))-1)/99))+未改造舰娘!$AD109)+((BZ113+CM113+CZ113+DM113)*$C$2)</f>
        <v>0</v>
      </c>
      <c r="Z113" s="474">
        <f>IF(未改造舰娘!$AF109=0,"",未改造舰娘!$AF109)</f>
        <v>4</v>
      </c>
      <c r="AA113" s="304">
        <f>IF(未改造舰娘!$AG109="","",未改造舰娘!$AG109)</f>
        <v>4</v>
      </c>
      <c r="AB113" s="304">
        <f>IF(未改造舰娘!$AH109="","",未改造舰娘!$AH109)</f>
        <v>4</v>
      </c>
      <c r="AC113" s="304">
        <f>IF(未改造舰娘!$AI109="","",未改造舰娘!$AI109)</f>
        <v>4</v>
      </c>
      <c r="AD113" s="304">
        <f>IF(未改造舰娘!$AJ109="","",未改造舰娘!$AJ109)</f>
        <v>16</v>
      </c>
      <c r="AE113" s="305">
        <f>IF(未改造舰娘!$AK109="","",未改造舰娘!$AK109)</f>
        <v>55</v>
      </c>
      <c r="AF113" s="304">
        <f>IF(未改造舰娘!$AL109="","",未改造舰娘!$AL109)</f>
        <v>500</v>
      </c>
      <c r="AG113" s="304">
        <f>IF(未改造舰娘!$AM109="","",未改造舰娘!$AM109)</f>
        <v>500</v>
      </c>
      <c r="AH113" s="304">
        <f>IF(未改造舰娘!$AN109="","",未改造舰娘!$AN109)</f>
        <v>500</v>
      </c>
      <c r="AI113" s="304">
        <f>IF(未改造舰娘!$AO109="","",未改造舰娘!$AO109)</f>
        <v>100</v>
      </c>
      <c r="AJ113" s="304" t="str">
        <f>IF(未改造舰娘!$AP109="","",未改造舰娘!$AP109)</f>
        <v>战列核心</v>
      </c>
      <c r="AK113" s="303">
        <f>IF(未改造舰娘!$AQ109="","",未改造舰娘!$AQ109)</f>
        <v>5</v>
      </c>
      <c r="AL113" s="306" t="str">
        <f>IF(未改造舰娘!$AS109="","",未改造舰娘!$AS109)</f>
        <v>U国双联16英寸炮</v>
      </c>
      <c r="AM113" s="306" t="str">
        <f>IF(未改造舰娘!$AT109="","",未改造舰娘!$AT109)</f>
        <v/>
      </c>
      <c r="AN113" s="306" t="str">
        <f>IF(未改造舰娘!$AU109="","",未改造舰娘!$AU109)</f>
        <v/>
      </c>
      <c r="AO113" s="306" t="str">
        <f>IF(未改造舰娘!$AV109="","",未改造舰娘!$AV109)</f>
        <v/>
      </c>
      <c r="AP113" s="307" t="str">
        <f>IF(未改造舰娘!$AW109="","",未改造舰娘!$AW109)</f>
        <v/>
      </c>
      <c r="AQ113" s="308" t="str">
        <f>IF(未改造舰娘!$AX109="","",未改造舰娘!$AX109)</f>
        <v/>
      </c>
      <c r="AR113" s="304">
        <f>IF(未改造舰娘!$AY109="","",未改造舰娘!$AY109)</f>
        <v>95</v>
      </c>
      <c r="AS113" s="304">
        <f>IF(未改造舰娘!$AZ109="","",未改造舰娘!$AZ109)</f>
        <v>140</v>
      </c>
      <c r="AT113" s="304">
        <f>IF(未改造舰娘!$BA109="","",未改造舰娘!$BA109)</f>
        <v>3.2</v>
      </c>
      <c r="AU113" s="304">
        <f>IF(未改造舰娘!$BB109="","",未改造舰娘!$BB109)</f>
        <v>6</v>
      </c>
      <c r="AV113" s="305">
        <f>IF((未改造舰娘!$BG109+未改造舰娘!$BK109*$C$4)=0,"",(未改造舰娘!$BG109+未改造舰娘!$BK109*$C$4))</f>
        <v>50</v>
      </c>
      <c r="AW113" s="304">
        <f>IF((未改造舰娘!$BH109+未改造舰娘!$BL109*$C$4)=0,"",(未改造舰娘!$BH109+未改造舰娘!$BL109*$C$4))</f>
        <v>73</v>
      </c>
      <c r="AX113" s="304">
        <f>IF((未改造舰娘!$BI109+未改造舰娘!$BM109*$C$4)=0,"",(未改造舰娘!$BI109+未改造舰娘!$BM109*$C$4))</f>
        <v>78</v>
      </c>
      <c r="AY113" s="303" t="str">
        <f>IF((未改造舰娘!$BJ109+未改造舰娘!$BN109*$C$4)=0,"",(未改造舰娘!$BJ109+未改造舰娘!$BN109*$C$4))</f>
        <v/>
      </c>
      <c r="AZ113" s="500">
        <f>IF(未改造舰娘!BC109="","",未改造舰娘!BC109)</f>
        <v>80</v>
      </c>
      <c r="BA113" s="500">
        <f>IF(未改造舰娘!BD109="","",未改造舰娘!BD109)</f>
        <v>0</v>
      </c>
      <c r="BB113" s="500">
        <f>IF(未改造舰娘!BE109="","",未改造舰娘!BE109)</f>
        <v>71</v>
      </c>
      <c r="BC113" s="498">
        <f>IF(未改造舰娘!BF109="","",未改造舰娘!BF109)</f>
        <v>23</v>
      </c>
      <c r="BD113" s="125" t="s">
        <v>1409</v>
      </c>
      <c r="BE113" s="506">
        <v>0.19444444444444445</v>
      </c>
      <c r="BF113" s="306" t="str">
        <f>IF(未改造舰娘!$BQ109="","",未改造舰娘!$BQ109)</f>
        <v>8-1-ABCDEFGHIJKL,8-3-ABCDEFGHIJKL</v>
      </c>
      <c r="BG113" s="306" t="str">
        <f>IF(未改造舰娘!$BR109="","",未改造舰娘!$BR109)</f>
        <v>极地奏鸣曲 Ex-1-ABCDEFGHIJK,Ex-2-ABCDEFGHIJKLMN,Ex-4-2-ABCDEFGHIJKL；轰隆轰隆大作战 Ex-2-BCEGHJL,Ex-4-CDFGHIM,Ex-7-ACDGHJKL；扑火之蛾 Ex-2-DEFGHIJKL,Ex-4-CDEFGHIJKLMN,Ex-7-DEFGHIJKL,Ex-9-CDEFJKLMN；未命名 Ex-1-CDEFJKLM,Ex-3-BCDEFGHJKLMNOPRSβ,Ex-4-ABCDEIJKLMNOPQRTβ,Ex-7-CDEFHJKLM,Ex-9-BCDEFGHJKLMNOPRSβ,Ex-10-ABCDEIJKLMNOPQRTβ；决战九段坂 Ex-1-NO,Ex-7-NO；中间岛战役 Ex-1-BCDE,Ex-3-CDFGJ,Ex-5-A,Ex-7-BDEG,Ex-9-ABCDFGHK；急速东方快车 Ex-3-ABCDEFGIJLMNOPR,Ex-4-ABCEFHIJKLMNOPQR,Ex-5-ABCDEFGHJKLMNO,Ex-6-ABCDEFGIJLMNOPR,Ex-7-ABCEFHIJKLMNOPQR；所罗门之晓 Ex-3-ABCDEFGHIJKMNOPQ,Ex-5-ABCDEFGHIJKLNPQR,Ex-6-ABCDEFGHJKL,Ex-8-ABCDEFGHIJKMNOPQ,Ex-10-ABCDEFGHIJKLNPQR；地狱群岛攻略作战 Ex-3-DEFGI,Ex-4-CDEFHIKMN,Ex-5-ACDEF,Ex-6-BCEFI,Ex-7-FGHI,Ex-8-ABCDEFGHKMN；熔炉大混战 Ex-1-J,Ex-3-DEFGHIJKL,Ex-5-CDEFGHIJKL,Ex-7-ABCDEFGHIJKLMN,Ex-8-ABCDEFGHIJ,Ex-10-ABCDEFGHIJKL,Ex-12-ABCDEFGHIJKL,Ex-14-ABCDEFGHIJKLMN</v>
      </c>
      <c r="BH113" s="306"/>
      <c r="BU113" s="304">
        <f>IFERROR(VLOOKUP(AL113,装备!$B:$C,2,0),0)</f>
        <v>2</v>
      </c>
      <c r="BV113" s="304">
        <f>IFERROR(VLOOKUP($AL113,装备!$B:$Q,5,0),0)</f>
        <v>0</v>
      </c>
      <c r="BW113" s="304">
        <f>IFERROR(VLOOKUP($AL113,装备!$B:$Q,6,0),0)</f>
        <v>18</v>
      </c>
      <c r="BX113" s="304">
        <f>IFERROR(VLOOKUP($AL113,装备!$B:$Q,7,0),0)</f>
        <v>0</v>
      </c>
      <c r="BY113" s="304">
        <f>IFERROR(VLOOKUP($AL113,装备!$B:$Q,8,0),0)</f>
        <v>0</v>
      </c>
      <c r="BZ113" s="304">
        <f>IFERROR(VLOOKUP($AL113,装备!$B:$Q,9,0),0)</f>
        <v>0</v>
      </c>
      <c r="CA113" s="304">
        <f>IFERROR(VLOOKUP($AL113,装备!$B:$Q,10,0),0)</f>
        <v>0</v>
      </c>
      <c r="CB113" s="304">
        <f>IFERROR(VLOOKUP($AL113,装备!$B:$Q,11,0),0)</f>
        <v>0</v>
      </c>
      <c r="CC113" s="304" t="str">
        <f>IFERROR(VLOOKUP($AL113,装备!$B:$Q,12,0),0)</f>
        <v>长</v>
      </c>
      <c r="CD113" s="304">
        <f>IFERROR(VLOOKUP($AL113,装备!$B:$Q,13,0),0)</f>
        <v>0</v>
      </c>
      <c r="CE113" s="304">
        <f>IFERROR(VLOOKUP($AL113,装备!$B:$Q,14,0),0)</f>
        <v>0</v>
      </c>
      <c r="CF113" s="304">
        <f>IFERROR(VLOOKUP($AL113,装备!$B:$Q,16,0),0)</f>
        <v>0</v>
      </c>
      <c r="CG113" s="304">
        <f>IFERROR(VLOOKUP($AL113,装备!$B:$Q,5,0),0)</f>
        <v>0</v>
      </c>
      <c r="CH113" s="304">
        <f>IFERROR(VLOOKUP(AM113,装备!$B:$C,2,0),0)</f>
        <v>0</v>
      </c>
      <c r="CI113" s="304">
        <f>IFERROR(VLOOKUP($AM113,装备!$B:$Q,5,0),0)</f>
        <v>0</v>
      </c>
      <c r="CJ113" s="304">
        <f>IFERROR(VLOOKUP($AM113,装备!$B:$Q,6,0),0)</f>
        <v>0</v>
      </c>
      <c r="CK113" s="304">
        <f>IFERROR(VLOOKUP($AM113,装备!$B:$Q,7,0),0)</f>
        <v>0</v>
      </c>
      <c r="CL113" s="304">
        <f>IFERROR(VLOOKUP($AM113,装备!$B:$Q,8,0),0)</f>
        <v>0</v>
      </c>
      <c r="CM113" s="304">
        <f>IFERROR(VLOOKUP($AM113,装备!$B:$Q,9,0),0)</f>
        <v>0</v>
      </c>
      <c r="CN113" s="304">
        <f>IFERROR(VLOOKUP($AM113,装备!$B:$Q,10,0),0)</f>
        <v>0</v>
      </c>
      <c r="CO113" s="304">
        <f>IFERROR(VLOOKUP($AM113,装备!$B:$Q,11,0),0)</f>
        <v>0</v>
      </c>
      <c r="CP113" s="304">
        <f>IFERROR(VLOOKUP($AM113,装备!$B:$Q,12,0),0)</f>
        <v>0</v>
      </c>
      <c r="CQ113" s="304">
        <f>IFERROR(VLOOKUP($AM113,装备!$B:$Q,13,0),0)</f>
        <v>0</v>
      </c>
      <c r="CR113" s="304">
        <f>IFERROR(VLOOKUP($AM113,装备!$B:$Q,14,0),0)</f>
        <v>0</v>
      </c>
      <c r="CS113" s="304">
        <f>IFERROR(VLOOKUP($AM113,装备!$B:$Q,16,0),0)</f>
        <v>0</v>
      </c>
      <c r="CT113" s="304">
        <f>IFERROR(VLOOKUP($AM113,装备!$B:$Q,5,0),0)</f>
        <v>0</v>
      </c>
      <c r="CU113" s="304">
        <f>IFERROR(VLOOKUP(AN113,装备!$B:$C,2,0),0)</f>
        <v>0</v>
      </c>
      <c r="CV113" s="304">
        <f>IFERROR(VLOOKUP($AN113,装备!$B:$Q,5,0),0)</f>
        <v>0</v>
      </c>
      <c r="CW113" s="304">
        <f>IFERROR(VLOOKUP($AN113,装备!$B:$Q,6,0),0)</f>
        <v>0</v>
      </c>
      <c r="CX113" s="304">
        <f>IFERROR(VLOOKUP($AN113,装备!$B:$Q,7,0),0)</f>
        <v>0</v>
      </c>
      <c r="CY113" s="304">
        <f>IFERROR(VLOOKUP($AN113,装备!$B:$Q,8,0),0)</f>
        <v>0</v>
      </c>
      <c r="CZ113" s="304">
        <f>IFERROR(VLOOKUP($AN113,装备!$B:$Q,9,0),0)</f>
        <v>0</v>
      </c>
      <c r="DA113" s="304">
        <f>IFERROR(VLOOKUP($AN113,装备!$B:$Q,10,0),0)</f>
        <v>0</v>
      </c>
      <c r="DB113" s="304">
        <f>IFERROR(VLOOKUP($AN113,装备!$B:$Q,11,0),0)</f>
        <v>0</v>
      </c>
      <c r="DC113" s="304">
        <f>IFERROR(VLOOKUP($AN113,装备!$B:$Q,12,0),0)</f>
        <v>0</v>
      </c>
      <c r="DD113" s="304">
        <f>IFERROR(VLOOKUP($AN113,装备!$B:$Q,13,0),0)</f>
        <v>0</v>
      </c>
      <c r="DE113" s="304">
        <f>IFERROR(VLOOKUP($AN113,装备!$B:$Q,14,0),0)</f>
        <v>0</v>
      </c>
      <c r="DF113" s="304">
        <f>IFERROR(VLOOKUP($AN113,装备!$B:$Q,16,0),0)</f>
        <v>0</v>
      </c>
      <c r="DG113" s="304">
        <f>IFERROR(VLOOKUP($AN113,装备!$B:$Q,5,0),0)</f>
        <v>0</v>
      </c>
      <c r="DH113" s="304">
        <f>IFERROR(VLOOKUP(AO113,装备!$B:$C,2,0),0)</f>
        <v>0</v>
      </c>
      <c r="DI113" s="304">
        <f>IFERROR(VLOOKUP($AO113,装备!$B:$Q,5,0),0)</f>
        <v>0</v>
      </c>
      <c r="DJ113" s="304">
        <f>IFERROR(VLOOKUP($AO113,装备!$B:$Q,6,0),0)</f>
        <v>0</v>
      </c>
      <c r="DK113" s="304">
        <f>IFERROR(VLOOKUP($AO113,装备!$B:$Q,7,0),0)</f>
        <v>0</v>
      </c>
      <c r="DL113" s="304">
        <f>IFERROR(VLOOKUP($AO113,装备!$B:$Q,8,0),0)</f>
        <v>0</v>
      </c>
      <c r="DM113" s="304">
        <f>IFERROR(VLOOKUP($AO113,装备!$B:$Q,9,0),0)</f>
        <v>0</v>
      </c>
      <c r="DN113" s="304">
        <f>IFERROR(VLOOKUP($AO113,装备!$B:$Q,10,0),0)</f>
        <v>0</v>
      </c>
      <c r="DO113" s="304">
        <f>IFERROR(VLOOKUP($AO113,装备!$B:$Q,11,0),0)</f>
        <v>0</v>
      </c>
      <c r="DP113" s="304">
        <f>IFERROR(VLOOKUP($AO113,装备!$B:$Q,12,0),0)</f>
        <v>0</v>
      </c>
      <c r="DQ113" s="304">
        <f>IFERROR(VLOOKUP($AO113,装备!$B:$Q,13,0),0)</f>
        <v>0</v>
      </c>
      <c r="DR113" s="304">
        <f>IFERROR(VLOOKUP($AO113,装备!$B:$Q,14,0),0)</f>
        <v>0</v>
      </c>
      <c r="DS113" s="304">
        <f>IFERROR(VLOOKUP($AO113,装备!$B:$Q,16,0),0)</f>
        <v>0</v>
      </c>
      <c r="DT113" s="304">
        <f>IFERROR(VLOOKUP($AO113,装备!$B:$Q,5,0),0)</f>
        <v>0</v>
      </c>
    </row>
    <row r="114" spans="1:124" hidden="1">
      <c r="A114" s="301">
        <f>未改造舰娘!$A110</f>
        <v>10010913</v>
      </c>
      <c r="B114" s="354" t="s">
        <v>180</v>
      </c>
      <c r="C114" s="323"/>
      <c r="D114" s="323">
        <f t="shared" si="1"/>
        <v>110</v>
      </c>
      <c r="E114" s="303">
        <f>未改造舰娘!$C110</f>
        <v>4</v>
      </c>
      <c r="F114" s="304" t="str">
        <f>未改造舰娘!$D110</f>
        <v>战列</v>
      </c>
      <c r="G114" s="304" t="str">
        <f>未改造舰娘!$E110</f>
        <v>大型</v>
      </c>
      <c r="H114" s="304" t="str">
        <f>未改造舰娘!$F110</f>
        <v>主力舰</v>
      </c>
      <c r="I114" s="460">
        <f>未改造舰娘!$AR110</f>
        <v>4</v>
      </c>
      <c r="J114" s="304" t="str">
        <f>未改造舰娘!$G110</f>
        <v>美国</v>
      </c>
      <c r="K114" s="312">
        <f>未改造舰娘!$H110+(BV114+CI114+CV114+DI114)*$C$2</f>
        <v>77</v>
      </c>
      <c r="L114" s="304">
        <f>未改造舰娘!$I110</f>
        <v>-1</v>
      </c>
      <c r="M114" s="304">
        <f>未改造舰娘!$J110</f>
        <v>3</v>
      </c>
      <c r="N114" s="518">
        <f>未改造舰娘!$K110</f>
        <v>3</v>
      </c>
      <c r="O114" s="304">
        <f>未改造舰娘!$L110+((CE114+CR114+DE114+DR114)*$C$2)</f>
        <v>24</v>
      </c>
      <c r="P114" s="304" t="str">
        <f>IF($C$2=1,(IF(ISERROR(FIND("超长",未改造舰娘!$M110&amp;CC114&amp;CP114&amp;DC114&amp;DP114,1)),IF(ISERROR(FIND("长",未改造舰娘!$M110&amp;CC114&amp;CP114&amp;DC114&amp;DP114,1)),IF(ISERROR(FIND("中",未改造舰娘!$M110&amp;CC114&amp;CP114&amp;DC114&amp;DP114,1)),IF(ISERROR(FIND("短",未改造舰娘!$M110&amp;CC114&amp;CP114&amp;DC114&amp;DP114,1)),IF(ISERROR(FIND("无",未改造舰娘!$M110&amp;CC114&amp;CP114&amp;DC114&amp;DP114,1)),0,"无"),"短"),"中"),"长"),"超长")),未改造舰娘!$M110)</f>
        <v>长</v>
      </c>
      <c r="Q114" s="303">
        <f>未改造舰娘!$N110</f>
        <v>21</v>
      </c>
      <c r="R114" s="304">
        <f>(未改造舰娘!$P110)+(未改造舰娘!$Q110)*$C$3+((BW114+CJ114+CW114+DJ114)*$C$2)</f>
        <v>100</v>
      </c>
      <c r="S114" s="304">
        <f>(未改造舰娘!$R110)+(未改造舰娘!$S110)*$C$3+((BY114+CL114+CY114+DL114)*$C$2)</f>
        <v>0</v>
      </c>
      <c r="T114" s="304">
        <f>(未改造舰娘!$T110)+(未改造舰娘!$U110)*$C$3+((BX114+CK114+CX114+DK114)*$C$2)</f>
        <v>91</v>
      </c>
      <c r="U114" s="304">
        <f>(未改造舰娘!$V110)+(未改造舰娘!$W110)*$C$3+((CG114+CT114+DG114+DT114)*$C$2)</f>
        <v>65</v>
      </c>
      <c r="V114" s="305">
        <f>INT((((未改造舰娘!$Y110)-(未改造舰娘!$X110))*(((IF(D114=0,C114,D114))-1)/99))+未改造舰娘!$X110)+((CB114+CO114+DB114+DO114)*$C$2)</f>
        <v>95</v>
      </c>
      <c r="W114" s="304">
        <f>INT((((未改造舰娘!$AA110)-(未改造舰娘!$Z110))*(((IF(D114=0,C114,D114))-1)/99))+未改造舰娘!$Z110)+((CD114+CQ114+DD114+DQ114)*$C$2)</f>
        <v>38</v>
      </c>
      <c r="X114" s="304">
        <f>INT((((未改造舰娘!$AC110)-(未改造舰娘!$AB110))*(((IF(D114=0,C114,D114))-1)/99))+未改造舰娘!$AB110)+((CA114+CN114+DA114+DN114)*$C$2)</f>
        <v>39</v>
      </c>
      <c r="Y114" s="303">
        <f>INT((((未改造舰娘!$AE110)-(未改造舰娘!$AD110))*(((IF(D114=0,C114,D114))-1)/99))+未改造舰娘!$AD110)+((BZ114+CM114+CZ114+DM114)*$C$2)</f>
        <v>0</v>
      </c>
      <c r="Z114" s="474">
        <f>IF(未改造舰娘!$AF110=0,"",未改造舰娘!$AF110)</f>
        <v>4</v>
      </c>
      <c r="AA114" s="304">
        <f>IF(未改造舰娘!$AG110="","",未改造舰娘!$AG110)</f>
        <v>4</v>
      </c>
      <c r="AB114" s="304">
        <f>IF(未改造舰娘!$AH110="","",未改造舰娘!$AH110)</f>
        <v>4</v>
      </c>
      <c r="AC114" s="304">
        <f>IF(未改造舰娘!$AI110="","",未改造舰娘!$AI110)</f>
        <v>4</v>
      </c>
      <c r="AD114" s="304">
        <f>IF(未改造舰娘!$AJ110="","",未改造舰娘!$AJ110)</f>
        <v>16</v>
      </c>
      <c r="AE114" s="305">
        <f>IF(未改造舰娘!$AK110="","",未改造舰娘!$AK110)</f>
        <v>57</v>
      </c>
      <c r="AF114" s="304">
        <f>IF(未改造舰娘!$AL110="","",未改造舰娘!$AL110)</f>
        <v>600</v>
      </c>
      <c r="AG114" s="304">
        <f>IF(未改造舰娘!$AM110="","",未改造舰娘!$AM110)</f>
        <v>600</v>
      </c>
      <c r="AH114" s="304">
        <f>IF(未改造舰娘!$AN110="","",未改造舰娘!$AN110)</f>
        <v>600</v>
      </c>
      <c r="AI114" s="304">
        <f>IF(未改造舰娘!$AO110="","",未改造舰娘!$AO110)</f>
        <v>100</v>
      </c>
      <c r="AJ114" s="304" t="str">
        <f>IF(未改造舰娘!$AP110="","",未改造舰娘!$AP110)</f>
        <v>战列核心</v>
      </c>
      <c r="AK114" s="303">
        <f>IF(未改造舰娘!$AQ110="","",未改造舰娘!$AQ110)</f>
        <v>7</v>
      </c>
      <c r="AL114" s="306" t="str">
        <f>IF(未改造舰娘!$AS110="","",未改造舰娘!$AS110)</f>
        <v>U国双联16英寸炮</v>
      </c>
      <c r="AM114" s="306" t="str">
        <f>IF(未改造舰娘!$AT110="","",未改造舰娘!$AT110)</f>
        <v/>
      </c>
      <c r="AN114" s="306" t="str">
        <f>IF(未改造舰娘!$AU110="","",未改造舰娘!$AU110)</f>
        <v/>
      </c>
      <c r="AO114" s="306" t="str">
        <f>IF(未改造舰娘!$AV110="","",未改造舰娘!$AV110)</f>
        <v/>
      </c>
      <c r="AP114" s="307" t="str">
        <f>IF(未改造舰娘!$AW110="","",未改造舰娘!$AW110)</f>
        <v/>
      </c>
      <c r="AQ114" s="308" t="str">
        <f>IF(未改造舰娘!$AX110="","",未改造舰娘!$AX110)</f>
        <v/>
      </c>
      <c r="AR114" s="304">
        <f>IF(未改造舰娘!$AY110="","",未改造舰娘!$AY110)</f>
        <v>95</v>
      </c>
      <c r="AS114" s="304">
        <f>IF(未改造舰娘!$AZ110="","",未改造舰娘!$AZ110)</f>
        <v>140</v>
      </c>
      <c r="AT114" s="304">
        <f>IF(未改造舰娘!$BA110="","",未改造舰娘!$BA110)</f>
        <v>3.2</v>
      </c>
      <c r="AU114" s="304">
        <f>IF(未改造舰娘!$BB110="","",未改造舰娘!$BB110)</f>
        <v>6</v>
      </c>
      <c r="AV114" s="305">
        <f>IF((未改造舰娘!$BG110+未改造舰娘!$BK110*$C$4)=0,"",(未改造舰娘!$BG110+未改造舰娘!$BK110*$C$4))</f>
        <v>50</v>
      </c>
      <c r="AW114" s="304">
        <f>IF((未改造舰娘!$BH110+未改造舰娘!$BL110*$C$4)=0,"",(未改造舰娘!$BH110+未改造舰娘!$BL110*$C$4))</f>
        <v>73</v>
      </c>
      <c r="AX114" s="304">
        <f>IF((未改造舰娘!$BI110+未改造舰娘!$BM110*$C$4)=0,"",(未改造舰娘!$BI110+未改造舰娘!$BM110*$C$4))</f>
        <v>78</v>
      </c>
      <c r="AY114" s="303" t="str">
        <f>IF((未改造舰娘!$BJ110+未改造舰娘!$BN110*$C$4)=0,"",(未改造舰娘!$BJ110+未改造舰娘!$BN110*$C$4))</f>
        <v/>
      </c>
      <c r="AZ114" s="500">
        <f>IF(未改造舰娘!BC110="","",未改造舰娘!BC110)</f>
        <v>80</v>
      </c>
      <c r="BA114" s="500">
        <f>IF(未改造舰娘!BD110="","",未改造舰娘!BD110)</f>
        <v>0</v>
      </c>
      <c r="BB114" s="500">
        <f>IF(未改造舰娘!BE110="","",未改造舰娘!BE110)</f>
        <v>71</v>
      </c>
      <c r="BC114" s="498">
        <f>IF(未改造舰娘!BF110="","",未改造舰娘!BF110)</f>
        <v>23</v>
      </c>
      <c r="BD114" s="125" t="s">
        <v>1412</v>
      </c>
      <c r="BE114" s="506">
        <v>0.19444444444444445</v>
      </c>
      <c r="BF114" s="306" t="str">
        <f>IF(未改造舰娘!$BQ110="","",未改造舰娘!$BQ110)</f>
        <v>8-1-ABCDEFGHIJKL,8-2-ABCDEFGHIJKLM</v>
      </c>
      <c r="BG114" s="306" t="str">
        <f>IF(未改造舰娘!$BR110="","",未改造舰娘!$BR110)</f>
        <v>极地奏鸣曲 Ex-1-ABCDEFGHIJK,Ex-3-ABCDEFGHIJKLMNOPQ,Ex-4-ABCDEFGHIJKMNOP,Ex-4-2-ABCDEFGHIJKL,Ex-4-3-ABCDEFGIJM；轰隆轰隆大作战 Ex-1-CEFGHI,Ex-3-DGHJL,Ex-5-DFHIKMOPQ,Ex-8-ABCDFGHILM；扑火之蛾 Ex-1-CDEFGHIJ,Ex-3-DEFGHIJKLM,Ex-5-DEGHIJKLMN,Ex-6-DEFHIJ,Ex-8-DEFHJKM,Ex-10-DGJKLMN；未命名 Ex-1-CDEFJKLM,Ex-3-BCDEFGHJKLMNOPRSβ,Ex-7-CDEFHJKLM,Ex-9-BCDEFGHIJKLMNOPRSβ；决战九段坂 Ex-1-NO,Ex-7-NO；中间岛战役 Ex-2-DEG,Ex-4-CDGK,Ex-6-BDE,Ex-8-ABCDEJL；两周年活动 中间岛战役-CDFGK；莱特湾战役 Ex-4-DFHIM,Ex-5-DFHIKMOPQ,Ex-8-DFHIM,Ex-9-DFHIKMOPQ；急速东方快车 Ex-3-ABCDEFGIJLMNOPR,Ex-4-ABCEFHIJKLMNOPQR,Ex-5-ABCDEFGHJKLMNO,Ex-6-ABCDEFGIJLMNOPR,Ex-7-ABCEFHIJKLMNOQR；所罗门之晓 Ex-3-ABCDEFGHIJKMNOPQ,Ex-5-ABCDEFGHIJKLNPQR,Ex-6-ABCDEFGHJKL,Ex-8-ABCDEFGHIJKMNOPQ,Ex-10-ABCDEFGHIJKLNPQR；地狱群岛攻略作战 Ex-3-DFGHI,Ex-4-CDEFHIKMN,Ex-5-ADEF,Ex-6-BCDEFI,Ex-7-DEFGHI,Ex-8-ABCDEFGHIKMN；熔炉大混战 Ex-1-J,Ex-3-DEFGHIJKL,Ex-5-CDEFGHIJKL,Ex-7-ABCDEFGHIJKLMN,Ex-8-ABCDEFGHIJ,Ex-10-ABCDEFGHJKL,Ex-12-ABCDEFGHIJKL,Ex-14-ABCDEFGHIJKLMN</v>
      </c>
      <c r="BH114" s="306"/>
      <c r="BU114" s="304">
        <f>IFERROR(VLOOKUP(AL114,装备!$B:$C,2,0),0)</f>
        <v>2</v>
      </c>
      <c r="BV114" s="304">
        <f>IFERROR(VLOOKUP($AL114,装备!$B:$Q,5,0),0)</f>
        <v>0</v>
      </c>
      <c r="BW114" s="304">
        <f>IFERROR(VLOOKUP($AL114,装备!$B:$Q,6,0),0)</f>
        <v>18</v>
      </c>
      <c r="BX114" s="304">
        <f>IFERROR(VLOOKUP($AL114,装备!$B:$Q,7,0),0)</f>
        <v>0</v>
      </c>
      <c r="BY114" s="304">
        <f>IFERROR(VLOOKUP($AL114,装备!$B:$Q,8,0),0)</f>
        <v>0</v>
      </c>
      <c r="BZ114" s="304">
        <f>IFERROR(VLOOKUP($AL114,装备!$B:$Q,9,0),0)</f>
        <v>0</v>
      </c>
      <c r="CA114" s="304">
        <f>IFERROR(VLOOKUP($AL114,装备!$B:$Q,10,0),0)</f>
        <v>0</v>
      </c>
      <c r="CB114" s="304">
        <f>IFERROR(VLOOKUP($AL114,装备!$B:$Q,11,0),0)</f>
        <v>0</v>
      </c>
      <c r="CC114" s="304" t="str">
        <f>IFERROR(VLOOKUP($AL114,装备!$B:$Q,12,0),0)</f>
        <v>长</v>
      </c>
      <c r="CD114" s="304">
        <f>IFERROR(VLOOKUP($AL114,装备!$B:$Q,13,0),0)</f>
        <v>0</v>
      </c>
      <c r="CE114" s="304">
        <f>IFERROR(VLOOKUP($AL114,装备!$B:$Q,14,0),0)</f>
        <v>0</v>
      </c>
      <c r="CF114" s="304">
        <f>IFERROR(VLOOKUP($AL114,装备!$B:$Q,16,0),0)</f>
        <v>0</v>
      </c>
      <c r="CG114" s="304">
        <f>IFERROR(VLOOKUP($AL114,装备!$B:$Q,5,0),0)</f>
        <v>0</v>
      </c>
      <c r="CH114" s="304">
        <f>IFERROR(VLOOKUP(AM114,装备!$B:$C,2,0),0)</f>
        <v>0</v>
      </c>
      <c r="CI114" s="304">
        <f>IFERROR(VLOOKUP($AM114,装备!$B:$Q,5,0),0)</f>
        <v>0</v>
      </c>
      <c r="CJ114" s="304">
        <f>IFERROR(VLOOKUP($AM114,装备!$B:$Q,6,0),0)</f>
        <v>0</v>
      </c>
      <c r="CK114" s="304">
        <f>IFERROR(VLOOKUP($AM114,装备!$B:$Q,7,0),0)</f>
        <v>0</v>
      </c>
      <c r="CL114" s="304">
        <f>IFERROR(VLOOKUP($AM114,装备!$B:$Q,8,0),0)</f>
        <v>0</v>
      </c>
      <c r="CM114" s="304">
        <f>IFERROR(VLOOKUP($AM114,装备!$B:$Q,9,0),0)</f>
        <v>0</v>
      </c>
      <c r="CN114" s="304">
        <f>IFERROR(VLOOKUP($AM114,装备!$B:$Q,10,0),0)</f>
        <v>0</v>
      </c>
      <c r="CO114" s="304">
        <f>IFERROR(VLOOKUP($AM114,装备!$B:$Q,11,0),0)</f>
        <v>0</v>
      </c>
      <c r="CP114" s="304">
        <f>IFERROR(VLOOKUP($AM114,装备!$B:$Q,12,0),0)</f>
        <v>0</v>
      </c>
      <c r="CQ114" s="304">
        <f>IFERROR(VLOOKUP($AM114,装备!$B:$Q,13,0),0)</f>
        <v>0</v>
      </c>
      <c r="CR114" s="304">
        <f>IFERROR(VLOOKUP($AM114,装备!$B:$Q,14,0),0)</f>
        <v>0</v>
      </c>
      <c r="CS114" s="304">
        <f>IFERROR(VLOOKUP($AM114,装备!$B:$Q,16,0),0)</f>
        <v>0</v>
      </c>
      <c r="CT114" s="304">
        <f>IFERROR(VLOOKUP($AM114,装备!$B:$Q,5,0),0)</f>
        <v>0</v>
      </c>
      <c r="CU114" s="304">
        <f>IFERROR(VLOOKUP(AN114,装备!$B:$C,2,0),0)</f>
        <v>0</v>
      </c>
      <c r="CV114" s="304">
        <f>IFERROR(VLOOKUP($AN114,装备!$B:$Q,5,0),0)</f>
        <v>0</v>
      </c>
      <c r="CW114" s="304">
        <f>IFERROR(VLOOKUP($AN114,装备!$B:$Q,6,0),0)</f>
        <v>0</v>
      </c>
      <c r="CX114" s="304">
        <f>IFERROR(VLOOKUP($AN114,装备!$B:$Q,7,0),0)</f>
        <v>0</v>
      </c>
      <c r="CY114" s="304">
        <f>IFERROR(VLOOKUP($AN114,装备!$B:$Q,8,0),0)</f>
        <v>0</v>
      </c>
      <c r="CZ114" s="304">
        <f>IFERROR(VLOOKUP($AN114,装备!$B:$Q,9,0),0)</f>
        <v>0</v>
      </c>
      <c r="DA114" s="304">
        <f>IFERROR(VLOOKUP($AN114,装备!$B:$Q,10,0),0)</f>
        <v>0</v>
      </c>
      <c r="DB114" s="304">
        <f>IFERROR(VLOOKUP($AN114,装备!$B:$Q,11,0),0)</f>
        <v>0</v>
      </c>
      <c r="DC114" s="304">
        <f>IFERROR(VLOOKUP($AN114,装备!$B:$Q,12,0),0)</f>
        <v>0</v>
      </c>
      <c r="DD114" s="304">
        <f>IFERROR(VLOOKUP($AN114,装备!$B:$Q,13,0),0)</f>
        <v>0</v>
      </c>
      <c r="DE114" s="304">
        <f>IFERROR(VLOOKUP($AN114,装备!$B:$Q,14,0),0)</f>
        <v>0</v>
      </c>
      <c r="DF114" s="304">
        <f>IFERROR(VLOOKUP($AN114,装备!$B:$Q,16,0),0)</f>
        <v>0</v>
      </c>
      <c r="DG114" s="304">
        <f>IFERROR(VLOOKUP($AN114,装备!$B:$Q,5,0),0)</f>
        <v>0</v>
      </c>
      <c r="DH114" s="304">
        <f>IFERROR(VLOOKUP(AO114,装备!$B:$C,2,0),0)</f>
        <v>0</v>
      </c>
      <c r="DI114" s="304">
        <f>IFERROR(VLOOKUP($AO114,装备!$B:$Q,5,0),0)</f>
        <v>0</v>
      </c>
      <c r="DJ114" s="304">
        <f>IFERROR(VLOOKUP($AO114,装备!$B:$Q,6,0),0)</f>
        <v>0</v>
      </c>
      <c r="DK114" s="304">
        <f>IFERROR(VLOOKUP($AO114,装备!$B:$Q,7,0),0)</f>
        <v>0</v>
      </c>
      <c r="DL114" s="304">
        <f>IFERROR(VLOOKUP($AO114,装备!$B:$Q,8,0),0)</f>
        <v>0</v>
      </c>
      <c r="DM114" s="304">
        <f>IFERROR(VLOOKUP($AO114,装备!$B:$Q,9,0),0)</f>
        <v>0</v>
      </c>
      <c r="DN114" s="304">
        <f>IFERROR(VLOOKUP($AO114,装备!$B:$Q,10,0),0)</f>
        <v>0</v>
      </c>
      <c r="DO114" s="304">
        <f>IFERROR(VLOOKUP($AO114,装备!$B:$Q,11,0),0)</f>
        <v>0</v>
      </c>
      <c r="DP114" s="304">
        <f>IFERROR(VLOOKUP($AO114,装备!$B:$Q,12,0),0)</f>
        <v>0</v>
      </c>
      <c r="DQ114" s="304">
        <f>IFERROR(VLOOKUP($AO114,装备!$B:$Q,13,0),0)</f>
        <v>0</v>
      </c>
      <c r="DR114" s="304">
        <f>IFERROR(VLOOKUP($AO114,装备!$B:$Q,14,0),0)</f>
        <v>0</v>
      </c>
      <c r="DS114" s="304">
        <f>IFERROR(VLOOKUP($AO114,装备!$B:$Q,16,0),0)</f>
        <v>0</v>
      </c>
      <c r="DT114" s="304">
        <f>IFERROR(VLOOKUP($AO114,装备!$B:$Q,5,0),0)</f>
        <v>0</v>
      </c>
    </row>
    <row r="115" spans="1:124" hidden="1">
      <c r="A115" s="301">
        <f>未改造舰娘!$A111</f>
        <v>10011013</v>
      </c>
      <c r="B115" s="354" t="s">
        <v>181</v>
      </c>
      <c r="C115" s="323"/>
      <c r="D115" s="323">
        <f t="shared" si="1"/>
        <v>110</v>
      </c>
      <c r="E115" s="303">
        <f>未改造舰娘!$C111</f>
        <v>4</v>
      </c>
      <c r="F115" s="304" t="str">
        <f>未改造舰娘!$D111</f>
        <v>战列</v>
      </c>
      <c r="G115" s="304" t="str">
        <f>未改造舰娘!$E111</f>
        <v>大型</v>
      </c>
      <c r="H115" s="304" t="str">
        <f>未改造舰娘!$F111</f>
        <v>主力舰</v>
      </c>
      <c r="I115" s="460">
        <f>未改造舰娘!$AR111</f>
        <v>4</v>
      </c>
      <c r="J115" s="304" t="str">
        <f>未改造舰娘!$G111</f>
        <v>美国</v>
      </c>
      <c r="K115" s="312">
        <f>未改造舰娘!$H111+(BV115+CI115+CV115+DI115)*$C$2</f>
        <v>77</v>
      </c>
      <c r="L115" s="304">
        <f>未改造舰娘!$I111</f>
        <v>-1</v>
      </c>
      <c r="M115" s="304">
        <f>未改造舰娘!$J111</f>
        <v>3</v>
      </c>
      <c r="N115" s="518">
        <f>未改造舰娘!$K111</f>
        <v>3</v>
      </c>
      <c r="O115" s="304">
        <f>未改造舰娘!$L111+((CE115+CR115+DE115+DR115)*$C$2)</f>
        <v>26</v>
      </c>
      <c r="P115" s="304" t="str">
        <f>IF($C$2=1,(IF(ISERROR(FIND("超长",未改造舰娘!$M111&amp;CC115&amp;CP115&amp;DC115&amp;DP115,1)),IF(ISERROR(FIND("长",未改造舰娘!$M111&amp;CC115&amp;CP115&amp;DC115&amp;DP115,1)),IF(ISERROR(FIND("中",未改造舰娘!$M111&amp;CC115&amp;CP115&amp;DC115&amp;DP115,1)),IF(ISERROR(FIND("短",未改造舰娘!$M111&amp;CC115&amp;CP115&amp;DC115&amp;DP115,1)),IF(ISERROR(FIND("无",未改造舰娘!$M111&amp;CC115&amp;CP115&amp;DC115&amp;DP115,1)),0,"无"),"短"),"中"),"长"),"超长")),未改造舰娘!$M111)</f>
        <v>长</v>
      </c>
      <c r="Q115" s="303">
        <f>未改造舰娘!$N111</f>
        <v>21</v>
      </c>
      <c r="R115" s="304">
        <f>(未改造舰娘!$P111)+(未改造舰娘!$Q111)*$C$3+((BW115+CJ115+CW115+DJ115)*$C$2)</f>
        <v>100</v>
      </c>
      <c r="S115" s="304">
        <f>(未改造舰娘!$R111)+(未改造舰娘!$S111)*$C$3+((BY115+CL115+CY115+DL115)*$C$2)</f>
        <v>0</v>
      </c>
      <c r="T115" s="304">
        <f>(未改造舰娘!$T111)+(未改造舰娘!$U111)*$C$3+((BX115+CK115+CX115+DK115)*$C$2)</f>
        <v>91</v>
      </c>
      <c r="U115" s="304">
        <f>(未改造舰娘!$V111)+(未改造舰娘!$W111)*$C$3+((CG115+CT115+DG115+DT115)*$C$2)</f>
        <v>65</v>
      </c>
      <c r="V115" s="305">
        <f>INT((((未改造舰娘!$Y111)-(未改造舰娘!$X111))*(((IF(D115=0,C115,D115))-1)/99))+未改造舰娘!$X111)+((CB115+CO115+DB115+DO115)*$C$2)</f>
        <v>95</v>
      </c>
      <c r="W115" s="304">
        <f>INT((((未改造舰娘!$AA111)-(未改造舰娘!$Z111))*(((IF(D115=0,C115,D115))-1)/99))+未改造舰娘!$Z111)+((CD115+CQ115+DD115+DQ115)*$C$2)</f>
        <v>38</v>
      </c>
      <c r="X115" s="304">
        <f>INT((((未改造舰娘!$AC111)-(未改造舰娘!$AB111))*(((IF(D115=0,C115,D115))-1)/99))+未改造舰娘!$AB111)+((CA115+CN115+DA115+DN115)*$C$2)</f>
        <v>47</v>
      </c>
      <c r="Y115" s="303">
        <f>INT((((未改造舰娘!$AE111)-(未改造舰娘!$AD111))*(((IF(D115=0,C115,D115))-1)/99))+未改造舰娘!$AD111)+((BZ115+CM115+CZ115+DM115)*$C$2)</f>
        <v>0</v>
      </c>
      <c r="Z115" s="474">
        <f>IF(未改造舰娘!$AF111=0,"",未改造舰娘!$AF111)</f>
        <v>4</v>
      </c>
      <c r="AA115" s="304">
        <f>IF(未改造舰娘!$AG111="","",未改造舰娘!$AG111)</f>
        <v>4</v>
      </c>
      <c r="AB115" s="304">
        <f>IF(未改造舰娘!$AH111="","",未改造舰娘!$AH111)</f>
        <v>4</v>
      </c>
      <c r="AC115" s="304">
        <f>IF(未改造舰娘!$AI111="","",未改造舰娘!$AI111)</f>
        <v>4</v>
      </c>
      <c r="AD115" s="304">
        <f>IF(未改造舰娘!$AJ111="","",未改造舰娘!$AJ111)</f>
        <v>16</v>
      </c>
      <c r="AE115" s="305">
        <f>IF(未改造舰娘!$AK111="","",未改造舰娘!$AK111)</f>
        <v>80</v>
      </c>
      <c r="AF115" s="304">
        <f>IF(未改造舰娘!$AL111="","",未改造舰娘!$AL111)</f>
        <v>600</v>
      </c>
      <c r="AG115" s="304">
        <f>IF(未改造舰娘!$AM111="","",未改造舰娘!$AM111)</f>
        <v>600</v>
      </c>
      <c r="AH115" s="304">
        <f>IF(未改造舰娘!$AN111="","",未改造舰娘!$AN111)</f>
        <v>600</v>
      </c>
      <c r="AI115" s="304">
        <f>IF(未改造舰娘!$AO111="","",未改造舰娘!$AO111)</f>
        <v>100</v>
      </c>
      <c r="AJ115" s="304" t="str">
        <f>IF(未改造舰娘!$AP111="","",未改造舰娘!$AP111)</f>
        <v>战列核心</v>
      </c>
      <c r="AK115" s="303">
        <f>IF(未改造舰娘!$AQ111="","",未改造舰娘!$AQ111)</f>
        <v>7</v>
      </c>
      <c r="AL115" s="306" t="str">
        <f>IF(未改造舰娘!$AS111="","",未改造舰娘!$AS111)</f>
        <v>U国双联16英寸炮</v>
      </c>
      <c r="AM115" s="306" t="str">
        <f>IF(未改造舰娘!$AT111="","",未改造舰娘!$AT111)</f>
        <v/>
      </c>
      <c r="AN115" s="306" t="str">
        <f>IF(未改造舰娘!$AU111="","",未改造舰娘!$AU111)</f>
        <v/>
      </c>
      <c r="AO115" s="306" t="str">
        <f>IF(未改造舰娘!$AV111="","",未改造舰娘!$AV111)</f>
        <v/>
      </c>
      <c r="AP115" s="307" t="str">
        <f>IF(未改造舰娘!$AW111="","",未改造舰娘!$AW111)</f>
        <v/>
      </c>
      <c r="AQ115" s="308" t="str">
        <f>IF(未改造舰娘!$AX111="","",未改造舰娘!$AX111)</f>
        <v/>
      </c>
      <c r="AR115" s="304">
        <f>IF(未改造舰娘!$AY111="","",未改造舰娘!$AY111)</f>
        <v>95</v>
      </c>
      <c r="AS115" s="304">
        <f>IF(未改造舰娘!$AZ111="","",未改造舰娘!$AZ111)</f>
        <v>140</v>
      </c>
      <c r="AT115" s="304">
        <f>IF(未改造舰娘!$BA111="","",未改造舰娘!$BA111)</f>
        <v>3.2</v>
      </c>
      <c r="AU115" s="304">
        <f>IF(未改造舰娘!$BB111="","",未改造舰娘!$BB111)</f>
        <v>6</v>
      </c>
      <c r="AV115" s="305">
        <f>IF((未改造舰娘!$BG111+未改造舰娘!$BK111*$C$4)=0,"",(未改造舰娘!$BG111+未改造舰娘!$BK111*$C$4))</f>
        <v>50</v>
      </c>
      <c r="AW115" s="304">
        <f>IF((未改造舰娘!$BH111+未改造舰娘!$BL111*$C$4)=0,"",(未改造舰娘!$BH111+未改造舰娘!$BL111*$C$4))</f>
        <v>73</v>
      </c>
      <c r="AX115" s="304">
        <f>IF((未改造舰娘!$BI111+未改造舰娘!$BM111*$C$4)=0,"",(未改造舰娘!$BI111+未改造舰娘!$BM111*$C$4))</f>
        <v>78</v>
      </c>
      <c r="AY115" s="303" t="str">
        <f>IF((未改造舰娘!$BJ111+未改造舰娘!$BN111*$C$4)=0,"",(未改造舰娘!$BJ111+未改造舰娘!$BN111*$C$4))</f>
        <v/>
      </c>
      <c r="AZ115" s="500">
        <f>IF(未改造舰娘!BC111="","",未改造舰娘!BC111)</f>
        <v>80</v>
      </c>
      <c r="BA115" s="500">
        <f>IF(未改造舰娘!BD111="","",未改造舰娘!BD111)</f>
        <v>0</v>
      </c>
      <c r="BB115" s="500">
        <f>IF(未改造舰娘!BE111="","",未改造舰娘!BE111)</f>
        <v>71</v>
      </c>
      <c r="BC115" s="498">
        <f>IF(未改造舰娘!BF111="","",未改造舰娘!BF111)</f>
        <v>23</v>
      </c>
      <c r="BD115" s="125" t="s">
        <v>1416</v>
      </c>
      <c r="BE115" s="506">
        <v>0.19444444444444445</v>
      </c>
      <c r="BF115" s="306" t="str">
        <f>IF(未改造舰娘!$BQ111="","",未改造舰娘!$BQ111)</f>
        <v>8-1-ABCDEFGHIJKL,8-2-ABCDEFGHIJKLM</v>
      </c>
      <c r="BG115" s="306" t="str">
        <f>IF(未改造舰娘!$BR111="","",未改造舰娘!$BR111)</f>
        <v>极地奏鸣曲 Ex-2-ABCDEFGHIJKLMN,Ex-3-ABCDEFGHIJKLMNOPQ,Ex-4-2-ABCDEFGHIJKL,Ex-4-3-ABCDEFIJM；轰隆轰隆大作战 Ex-2-BCEGHJL,Ex-4-CDFHIM,Ex-7-ACDFGHJKL,Ex-9-BDFGHIKLMOPQ；扑火之蛾 Ex-2-DEFGHIJKL,Ex-4-CDEFGHIJKLMN,Ex-7-DEFGHIJKL,Ex-9-CEFIJKLMN；未命名 Ex-1-CDEFHJKLM,Ex-3-BCDEFGHIJKLMNOPRSβ,Ex-4-ABCDEIJKLMNOPQRTβ,Ex-7-CDEFHJKLM,Ex-9-BCDEFGHJKLMNOPRSβ,Ex-10-ABCDEIJKLMNOPQRTβ；决战九段坂 Ex-1-NO,Ex-7-NO；中间岛战役 Ex-3-CDEFGJL,Ex-5-A,Ex-7-BDEG,Ex-9-ABCDFGHK；两周年活动 中间岛战役-CDFGK；莱特湾战役 Ex-4-DFHIM,Ex-5-DFHIKMOPQ,Ex-8-DFHIM,Ex-9-BDFGHIKMOPQ；急速东方快车 Ex-3-ABCDEFGIJLMNOPR,Ex-4-ABCEFHIJKLMNOPQR,Ex-5-ABCDEFGHJKLMNO,Ex-6-ABCDEFGIJLMNOPR,Ex-7-ABCEFHIJKLMNOQR；所罗门之晓 Ex-3-ABCDEFGHIJKMNOPQ,Ex-5-ABCDEFGHIJKLNPQR,Ex-6-ABCDEFGHJKL,Ex-8-ABCDEFGHIJKMNOPQ,Ex-10-ABCDEFGHIJKLNPQR；地狱群岛攻略作战 Ex-3-DEFGHI,Ex-4-CDEFHKM,Ex-5-ACDEF,Ex-6-BCDEI,Ex-7-FGHI,Ex-8-ABCDEFGHKMN；熔炉大混战 Ex-1-J,Ex-3-DEFGHIJKL,Ex-5-CDEFGHIJKL,Ex-7-ABCDEFGHIJKLMN,Ex-8-ABCDEFGHIJ,Ex-10-ABCDEFGHIJKL,Ex-12-ABCDEFGHIJKL,Ex-14-ABCDEFGHIJKLMN</v>
      </c>
      <c r="BH115" s="306"/>
      <c r="BU115" s="304">
        <f>IFERROR(VLOOKUP(AL115,装备!$B:$C,2,0),0)</f>
        <v>2</v>
      </c>
      <c r="BV115" s="304">
        <f>IFERROR(VLOOKUP($AL115,装备!$B:$Q,5,0),0)</f>
        <v>0</v>
      </c>
      <c r="BW115" s="304">
        <f>IFERROR(VLOOKUP($AL115,装备!$B:$Q,6,0),0)</f>
        <v>18</v>
      </c>
      <c r="BX115" s="304">
        <f>IFERROR(VLOOKUP($AL115,装备!$B:$Q,7,0),0)</f>
        <v>0</v>
      </c>
      <c r="BY115" s="304">
        <f>IFERROR(VLOOKUP($AL115,装备!$B:$Q,8,0),0)</f>
        <v>0</v>
      </c>
      <c r="BZ115" s="304">
        <f>IFERROR(VLOOKUP($AL115,装备!$B:$Q,9,0),0)</f>
        <v>0</v>
      </c>
      <c r="CA115" s="304">
        <f>IFERROR(VLOOKUP($AL115,装备!$B:$Q,10,0),0)</f>
        <v>0</v>
      </c>
      <c r="CB115" s="304">
        <f>IFERROR(VLOOKUP($AL115,装备!$B:$Q,11,0),0)</f>
        <v>0</v>
      </c>
      <c r="CC115" s="304" t="str">
        <f>IFERROR(VLOOKUP($AL115,装备!$B:$Q,12,0),0)</f>
        <v>长</v>
      </c>
      <c r="CD115" s="304">
        <f>IFERROR(VLOOKUP($AL115,装备!$B:$Q,13,0),0)</f>
        <v>0</v>
      </c>
      <c r="CE115" s="304">
        <f>IFERROR(VLOOKUP($AL115,装备!$B:$Q,14,0),0)</f>
        <v>0</v>
      </c>
      <c r="CF115" s="304">
        <f>IFERROR(VLOOKUP($AL115,装备!$B:$Q,16,0),0)</f>
        <v>0</v>
      </c>
      <c r="CG115" s="304">
        <f>IFERROR(VLOOKUP($AL115,装备!$B:$Q,5,0),0)</f>
        <v>0</v>
      </c>
      <c r="CH115" s="304">
        <f>IFERROR(VLOOKUP(AM115,装备!$B:$C,2,0),0)</f>
        <v>0</v>
      </c>
      <c r="CI115" s="304">
        <f>IFERROR(VLOOKUP($AM115,装备!$B:$Q,5,0),0)</f>
        <v>0</v>
      </c>
      <c r="CJ115" s="304">
        <f>IFERROR(VLOOKUP($AM115,装备!$B:$Q,6,0),0)</f>
        <v>0</v>
      </c>
      <c r="CK115" s="304">
        <f>IFERROR(VLOOKUP($AM115,装备!$B:$Q,7,0),0)</f>
        <v>0</v>
      </c>
      <c r="CL115" s="304">
        <f>IFERROR(VLOOKUP($AM115,装备!$B:$Q,8,0),0)</f>
        <v>0</v>
      </c>
      <c r="CM115" s="304">
        <f>IFERROR(VLOOKUP($AM115,装备!$B:$Q,9,0),0)</f>
        <v>0</v>
      </c>
      <c r="CN115" s="304">
        <f>IFERROR(VLOOKUP($AM115,装备!$B:$Q,10,0),0)</f>
        <v>0</v>
      </c>
      <c r="CO115" s="304">
        <f>IFERROR(VLOOKUP($AM115,装备!$B:$Q,11,0),0)</f>
        <v>0</v>
      </c>
      <c r="CP115" s="304">
        <f>IFERROR(VLOOKUP($AM115,装备!$B:$Q,12,0),0)</f>
        <v>0</v>
      </c>
      <c r="CQ115" s="304">
        <f>IFERROR(VLOOKUP($AM115,装备!$B:$Q,13,0),0)</f>
        <v>0</v>
      </c>
      <c r="CR115" s="304">
        <f>IFERROR(VLOOKUP($AM115,装备!$B:$Q,14,0),0)</f>
        <v>0</v>
      </c>
      <c r="CS115" s="304">
        <f>IFERROR(VLOOKUP($AM115,装备!$B:$Q,16,0),0)</f>
        <v>0</v>
      </c>
      <c r="CT115" s="304">
        <f>IFERROR(VLOOKUP($AM115,装备!$B:$Q,5,0),0)</f>
        <v>0</v>
      </c>
      <c r="CU115" s="304">
        <f>IFERROR(VLOOKUP(AN115,装备!$B:$C,2,0),0)</f>
        <v>0</v>
      </c>
      <c r="CV115" s="304">
        <f>IFERROR(VLOOKUP($AN115,装备!$B:$Q,5,0),0)</f>
        <v>0</v>
      </c>
      <c r="CW115" s="304">
        <f>IFERROR(VLOOKUP($AN115,装备!$B:$Q,6,0),0)</f>
        <v>0</v>
      </c>
      <c r="CX115" s="304">
        <f>IFERROR(VLOOKUP($AN115,装备!$B:$Q,7,0),0)</f>
        <v>0</v>
      </c>
      <c r="CY115" s="304">
        <f>IFERROR(VLOOKUP($AN115,装备!$B:$Q,8,0),0)</f>
        <v>0</v>
      </c>
      <c r="CZ115" s="304">
        <f>IFERROR(VLOOKUP($AN115,装备!$B:$Q,9,0),0)</f>
        <v>0</v>
      </c>
      <c r="DA115" s="304">
        <f>IFERROR(VLOOKUP($AN115,装备!$B:$Q,10,0),0)</f>
        <v>0</v>
      </c>
      <c r="DB115" s="304">
        <f>IFERROR(VLOOKUP($AN115,装备!$B:$Q,11,0),0)</f>
        <v>0</v>
      </c>
      <c r="DC115" s="304">
        <f>IFERROR(VLOOKUP($AN115,装备!$B:$Q,12,0),0)</f>
        <v>0</v>
      </c>
      <c r="DD115" s="304">
        <f>IFERROR(VLOOKUP($AN115,装备!$B:$Q,13,0),0)</f>
        <v>0</v>
      </c>
      <c r="DE115" s="304">
        <f>IFERROR(VLOOKUP($AN115,装备!$B:$Q,14,0),0)</f>
        <v>0</v>
      </c>
      <c r="DF115" s="304">
        <f>IFERROR(VLOOKUP($AN115,装备!$B:$Q,16,0),0)</f>
        <v>0</v>
      </c>
      <c r="DG115" s="304">
        <f>IFERROR(VLOOKUP($AN115,装备!$B:$Q,5,0),0)</f>
        <v>0</v>
      </c>
      <c r="DH115" s="304">
        <f>IFERROR(VLOOKUP(AO115,装备!$B:$C,2,0),0)</f>
        <v>0</v>
      </c>
      <c r="DI115" s="304">
        <f>IFERROR(VLOOKUP($AO115,装备!$B:$Q,5,0),0)</f>
        <v>0</v>
      </c>
      <c r="DJ115" s="304">
        <f>IFERROR(VLOOKUP($AO115,装备!$B:$Q,6,0),0)</f>
        <v>0</v>
      </c>
      <c r="DK115" s="304">
        <f>IFERROR(VLOOKUP($AO115,装备!$B:$Q,7,0),0)</f>
        <v>0</v>
      </c>
      <c r="DL115" s="304">
        <f>IFERROR(VLOOKUP($AO115,装备!$B:$Q,8,0),0)</f>
        <v>0</v>
      </c>
      <c r="DM115" s="304">
        <f>IFERROR(VLOOKUP($AO115,装备!$B:$Q,9,0),0)</f>
        <v>0</v>
      </c>
      <c r="DN115" s="304">
        <f>IFERROR(VLOOKUP($AO115,装备!$B:$Q,10,0),0)</f>
        <v>0</v>
      </c>
      <c r="DO115" s="304">
        <f>IFERROR(VLOOKUP($AO115,装备!$B:$Q,11,0),0)</f>
        <v>0</v>
      </c>
      <c r="DP115" s="304">
        <f>IFERROR(VLOOKUP($AO115,装备!$B:$Q,12,0),0)</f>
        <v>0</v>
      </c>
      <c r="DQ115" s="304">
        <f>IFERROR(VLOOKUP($AO115,装备!$B:$Q,13,0),0)</f>
        <v>0</v>
      </c>
      <c r="DR115" s="304">
        <f>IFERROR(VLOOKUP($AO115,装备!$B:$Q,14,0),0)</f>
        <v>0</v>
      </c>
      <c r="DS115" s="304">
        <f>IFERROR(VLOOKUP($AO115,装备!$B:$Q,16,0),0)</f>
        <v>0</v>
      </c>
      <c r="DT115" s="304">
        <f>IFERROR(VLOOKUP($AO115,装备!$B:$Q,5,0),0)</f>
        <v>0</v>
      </c>
    </row>
    <row r="116" spans="1:124" hidden="1">
      <c r="A116" s="301">
        <f>未改造舰娘!$A112</f>
        <v>10011113</v>
      </c>
      <c r="B116" s="354" t="s">
        <v>630</v>
      </c>
      <c r="C116" s="323"/>
      <c r="D116" s="323">
        <f t="shared" si="1"/>
        <v>110</v>
      </c>
      <c r="E116" s="303">
        <f>未改造舰娘!$C112</f>
        <v>5</v>
      </c>
      <c r="F116" s="304" t="str">
        <f>未改造舰娘!$D112</f>
        <v>战列</v>
      </c>
      <c r="G116" s="304" t="str">
        <f>未改造舰娘!$E112</f>
        <v>大型</v>
      </c>
      <c r="H116" s="304" t="str">
        <f>未改造舰娘!$F112</f>
        <v>主力舰</v>
      </c>
      <c r="I116" s="460">
        <f>未改造舰娘!$AR112</f>
        <v>4</v>
      </c>
      <c r="J116" s="304" t="str">
        <f>未改造舰娘!$G112</f>
        <v>美国</v>
      </c>
      <c r="K116" s="312">
        <f>未改造舰娘!$H112+(BV116+CI116+CV116+DI116)*$C$2</f>
        <v>74</v>
      </c>
      <c r="L116" s="304">
        <f>未改造舰娘!$I112</f>
        <v>2</v>
      </c>
      <c r="M116" s="304">
        <f>未改造舰娘!$J112</f>
        <v>3</v>
      </c>
      <c r="N116" s="518">
        <f>未改造舰娘!$K112</f>
        <v>3</v>
      </c>
      <c r="O116" s="304">
        <f>未改造舰娘!$L112+((CE116+CR116+DE116+DR116)*$C$2)</f>
        <v>30</v>
      </c>
      <c r="P116" s="304" t="str">
        <f>IF($C$2=1,(IF(ISERROR(FIND("超长",未改造舰娘!$M112&amp;CC116&amp;CP116&amp;DC116&amp;DP116,1)),IF(ISERROR(FIND("长",未改造舰娘!$M112&amp;CC116&amp;CP116&amp;DC116&amp;DP116,1)),IF(ISERROR(FIND("中",未改造舰娘!$M112&amp;CC116&amp;CP116&amp;DC116&amp;DP116,1)),IF(ISERROR(FIND("短",未改造舰娘!$M112&amp;CC116&amp;CP116&amp;DC116&amp;DP116,1)),IF(ISERROR(FIND("无",未改造舰娘!$M112&amp;CC116&amp;CP116&amp;DC116&amp;DP116,1)),0,"无"),"短"),"中"),"长"),"超长")),未改造舰娘!$M112)</f>
        <v>长</v>
      </c>
      <c r="Q116" s="303">
        <f>未改造舰娘!$N112</f>
        <v>28</v>
      </c>
      <c r="R116" s="304">
        <f>(未改造舰娘!$P112)+(未改造舰娘!$Q112)*$C$3+((BW116+CJ116+CW116+DJ116)*$C$2)</f>
        <v>108</v>
      </c>
      <c r="S116" s="304">
        <f>(未改造舰娘!$R112)+(未改造舰娘!$S112)*$C$3+((BY116+CL116+CY116+DL116)*$C$2)</f>
        <v>0</v>
      </c>
      <c r="T116" s="304">
        <f>(未改造舰娘!$T112)+(未改造舰娘!$U112)*$C$3+((BX116+CK116+CX116+DK116)*$C$2)</f>
        <v>92</v>
      </c>
      <c r="U116" s="304">
        <f>(未改造舰娘!$V112)+(未改造舰娘!$W112)*$C$3+((CG116+CT116+DG116+DT116)*$C$2)</f>
        <v>90</v>
      </c>
      <c r="V116" s="305">
        <f>INT((((未改造舰娘!$Y112)-(未改造舰娘!$X112))*(((IF(D116=0,C116,D116))-1)/99))+未改造舰娘!$X112)+((CB116+CO116+DB116+DO116)*$C$2)</f>
        <v>96</v>
      </c>
      <c r="W116" s="304">
        <f>INT((((未改造舰娘!$AA112)-(未改造舰娘!$Z112))*(((IF(D116=0,C116,D116))-1)/99))+未改造舰娘!$Z112)+((CD116+CQ116+DD116+DQ116)*$C$2)</f>
        <v>58</v>
      </c>
      <c r="X116" s="304">
        <f>INT((((未改造舰娘!$AC112)-(未改造舰娘!$AB112))*(((IF(D116=0,C116,D116))-1)/99))+未改造舰娘!$AB112)+((CA116+CN116+DA116+DN116)*$C$2)</f>
        <v>45</v>
      </c>
      <c r="Y116" s="303">
        <f>INT((((未改造舰娘!$AE112)-(未改造舰娘!$AD112))*(((IF(D116=0,C116,D116))-1)/99))+未改造舰娘!$AD112)+((BZ116+CM116+CZ116+DM116)*$C$2)</f>
        <v>0</v>
      </c>
      <c r="Z116" s="474">
        <f>IF(未改造舰娘!$AF112=0,"",未改造舰娘!$AF112)</f>
        <v>3</v>
      </c>
      <c r="AA116" s="304">
        <f>IF(未改造舰娘!$AG112="","",未改造舰娘!$AG112)</f>
        <v>3</v>
      </c>
      <c r="AB116" s="304">
        <f>IF(未改造舰娘!$AH112="","",未改造舰娘!$AH112)</f>
        <v>3</v>
      </c>
      <c r="AC116" s="304">
        <f>IF(未改造舰娘!$AI112="","",未改造舰娘!$AI112)</f>
        <v>3</v>
      </c>
      <c r="AD116" s="304">
        <f>IF(未改造舰娘!$AJ112="","",未改造舰娘!$AJ112)</f>
        <v>12</v>
      </c>
      <c r="AE116" s="305">
        <f>IF(未改造舰娘!$AK112="","",未改造舰娘!$AK112)</f>
        <v>75</v>
      </c>
      <c r="AF116" s="304" t="str">
        <f>IF(未改造舰娘!$AL112="","",未改造舰娘!$AL112)</f>
        <v/>
      </c>
      <c r="AG116" s="304" t="str">
        <f>IF(未改造舰娘!$AM112="","",未改造舰娘!$AM112)</f>
        <v/>
      </c>
      <c r="AH116" s="304" t="str">
        <f>IF(未改造舰娘!$AN112="","",未改造舰娘!$AN112)</f>
        <v/>
      </c>
      <c r="AI116" s="304">
        <f>IF(未改造舰娘!$AO112="","",未改造舰娘!$AO112)</f>
        <v>250</v>
      </c>
      <c r="AJ116" s="304" t="str">
        <f>IF(未改造舰娘!$AP112="","",未改造舰娘!$AP112)</f>
        <v>战列核心</v>
      </c>
      <c r="AK116" s="303">
        <f>IF(未改造舰娘!$AQ112="","",未改造舰娘!$AQ112)</f>
        <v>20</v>
      </c>
      <c r="AL116" s="306" t="str">
        <f>IF(未改造舰娘!$AS112="","",未改造舰娘!$AS112)</f>
        <v>U国三联16英寸炮(MK6)</v>
      </c>
      <c r="AM116" s="306" t="str">
        <f>IF(未改造舰娘!$AT112="","",未改造舰娘!$AT112)</f>
        <v>先进型火控雷达</v>
      </c>
      <c r="AN116" s="306" t="str">
        <f>IF(未改造舰娘!$AU112="","",未改造舰娘!$AU112)</f>
        <v/>
      </c>
      <c r="AO116" s="306" t="str">
        <f>IF(未改造舰娘!$AV112="","",未改造舰娘!$AV112)</f>
        <v/>
      </c>
      <c r="AP116" s="307" t="str">
        <f>IF(未改造舰娘!$AW112="","",未改造舰娘!$AW112)</f>
        <v/>
      </c>
      <c r="AQ116" s="308" t="str">
        <f>IF(未改造舰娘!$AX112="","",未改造舰娘!$AX112)</f>
        <v/>
      </c>
      <c r="AR116" s="304">
        <f>IF(未改造舰娘!$AY112="","",未改造舰娘!$AY112)</f>
        <v>95</v>
      </c>
      <c r="AS116" s="304">
        <f>IF(未改造舰娘!$AZ112="","",未改造舰娘!$AZ112)</f>
        <v>140</v>
      </c>
      <c r="AT116" s="304">
        <f>IF(未改造舰娘!$BA112="","",未改造舰娘!$BA112)</f>
        <v>4.2</v>
      </c>
      <c r="AU116" s="304">
        <f>IF(未改造舰娘!$BB112="","",未改造舰娘!$BB112)</f>
        <v>8</v>
      </c>
      <c r="AV116" s="305">
        <f>IF((未改造舰娘!$BG112+未改造舰娘!$BK112*$C$4)=0,"",(未改造舰娘!$BG112+未改造舰娘!$BK112*$C$4))</f>
        <v>50</v>
      </c>
      <c r="AW116" s="304">
        <f>IF((未改造舰娘!$BH112+未改造舰娘!$BL112*$C$4)=0,"",(未改造舰娘!$BH112+未改造舰娘!$BL112*$C$4))</f>
        <v>73</v>
      </c>
      <c r="AX116" s="304">
        <f>IF((未改造舰娘!$BI112+未改造舰娘!$BM112*$C$4)=0,"",(未改造舰娘!$BI112+未改造舰娘!$BM112*$C$4))</f>
        <v>106</v>
      </c>
      <c r="AY116" s="303">
        <f>IF((未改造舰娘!$BJ112+未改造舰娘!$BN112*$C$4)=0,"",(未改造舰娘!$BJ112+未改造舰娘!$BN112*$C$4))</f>
        <v>30</v>
      </c>
      <c r="AZ116" s="500">
        <f>IF(未改造舰娘!BC112="","",未改造舰娘!BC112)</f>
        <v>88</v>
      </c>
      <c r="BA116" s="500">
        <f>IF(未改造舰娘!BD112="","",未改造舰娘!BD112)</f>
        <v>0</v>
      </c>
      <c r="BB116" s="500">
        <f>IF(未改造舰娘!BE112="","",未改造舰娘!BE112)</f>
        <v>72</v>
      </c>
      <c r="BC116" s="498">
        <f>IF(未改造舰娘!BF112="","",未改造舰娘!BF112)</f>
        <v>60</v>
      </c>
      <c r="BD116" s="125" t="s">
        <v>1417</v>
      </c>
      <c r="BE116" s="506">
        <v>0.22916666666666666</v>
      </c>
      <c r="BF116" s="306" t="str">
        <f>IF(未改造舰娘!$BQ112="","",未改造舰娘!$BQ112)</f>
        <v/>
      </c>
      <c r="BG116" s="306" t="str">
        <f>IF(未改造舰娘!$BR112="","",未改造舰娘!$BR112)</f>
        <v>极地奏鸣曲 Ex-4-OP；轰隆轰隆大作战 Ex-4-M；扑火之蛾 Ex-4-N,Ex-9-N；未命名 Ex-3-Sβ,Ex-4-Tβ,Ex-9-Sβ,Ex-10-Tβ,Ex-11-RS；决战九段坂 Ex-7-NO；中间岛战役 Ex-9-FK；两周年活动 中间岛战役-K；莱特湾战役 Ex-4-M；所罗门之晓 Ex-8-Q,Ex-10-R；地狱群岛攻略作战 Ex-8-M；熔炉大混战 Ex-14-N</v>
      </c>
      <c r="BH116" s="306"/>
      <c r="BU116" s="304">
        <f>IFERROR(VLOOKUP(AL116,装备!$B:$C,2,0),0)</f>
        <v>5</v>
      </c>
      <c r="BV116" s="304">
        <f>IFERROR(VLOOKUP($AL116,装备!$B:$Q,5,0),0)</f>
        <v>0</v>
      </c>
      <c r="BW116" s="304">
        <f>IFERROR(VLOOKUP($AL116,装备!$B:$Q,6,0),0)</f>
        <v>24</v>
      </c>
      <c r="BX116" s="304">
        <f>IFERROR(VLOOKUP($AL116,装备!$B:$Q,7,0),0)</f>
        <v>0</v>
      </c>
      <c r="BY116" s="304">
        <f>IFERROR(VLOOKUP($AL116,装备!$B:$Q,8,0),0)</f>
        <v>0</v>
      </c>
      <c r="BZ116" s="304">
        <f>IFERROR(VLOOKUP($AL116,装备!$B:$Q,9,0),0)</f>
        <v>0</v>
      </c>
      <c r="CA116" s="304">
        <f>IFERROR(VLOOKUP($AL116,装备!$B:$Q,10,0),0)</f>
        <v>0</v>
      </c>
      <c r="CB116" s="304">
        <f>IFERROR(VLOOKUP($AL116,装备!$B:$Q,11,0),0)</f>
        <v>2</v>
      </c>
      <c r="CC116" s="304" t="str">
        <f>IFERROR(VLOOKUP($AL116,装备!$B:$Q,12,0),0)</f>
        <v>长</v>
      </c>
      <c r="CD116" s="304">
        <f>IFERROR(VLOOKUP($AL116,装备!$B:$Q,13,0),0)</f>
        <v>0</v>
      </c>
      <c r="CE116" s="304">
        <f>IFERROR(VLOOKUP($AL116,装备!$B:$Q,14,0),0)</f>
        <v>0</v>
      </c>
      <c r="CF116" s="304">
        <f>IFERROR(VLOOKUP($AL116,装备!$B:$Q,16,0),0)</f>
        <v>0</v>
      </c>
      <c r="CG116" s="304">
        <f>IFERROR(VLOOKUP($AL116,装备!$B:$Q,5,0),0)</f>
        <v>0</v>
      </c>
      <c r="CH116" s="304">
        <f>IFERROR(VLOOKUP(AM116,装备!$B:$C,2,0),0)</f>
        <v>5</v>
      </c>
      <c r="CI116" s="304">
        <f>IFERROR(VLOOKUP($AM116,装备!$B:$Q,5,0),0)</f>
        <v>0</v>
      </c>
      <c r="CJ116" s="304">
        <f>IFERROR(VLOOKUP($AM116,装备!$B:$Q,6,0),0)</f>
        <v>0</v>
      </c>
      <c r="CK116" s="304">
        <f>IFERROR(VLOOKUP($AM116,装备!$B:$Q,7,0),0)</f>
        <v>0</v>
      </c>
      <c r="CL116" s="304">
        <f>IFERROR(VLOOKUP($AM116,装备!$B:$Q,8,0),0)</f>
        <v>0</v>
      </c>
      <c r="CM116" s="304">
        <f>IFERROR(VLOOKUP($AM116,装备!$B:$Q,9,0),0)</f>
        <v>0</v>
      </c>
      <c r="CN116" s="304">
        <f>IFERROR(VLOOKUP($AM116,装备!$B:$Q,10,0),0)</f>
        <v>0</v>
      </c>
      <c r="CO116" s="304">
        <f>IFERROR(VLOOKUP($AM116,装备!$B:$Q,11,0),0)</f>
        <v>7</v>
      </c>
      <c r="CP116" s="304" t="str">
        <f>IFERROR(VLOOKUP($AM116,装备!$B:$Q,12,0),0)</f>
        <v>无</v>
      </c>
      <c r="CQ116" s="304">
        <f>IFERROR(VLOOKUP($AM116,装备!$B:$Q,13,0),0)</f>
        <v>0</v>
      </c>
      <c r="CR116" s="304">
        <f>IFERROR(VLOOKUP($AM116,装备!$B:$Q,14,0),0)</f>
        <v>0</v>
      </c>
      <c r="CS116" s="304">
        <f>IFERROR(VLOOKUP($AM116,装备!$B:$Q,16,0),0)</f>
        <v>8</v>
      </c>
      <c r="CT116" s="304">
        <f>IFERROR(VLOOKUP($AM116,装备!$B:$Q,5,0),0)</f>
        <v>0</v>
      </c>
      <c r="CU116" s="304">
        <f>IFERROR(VLOOKUP(AN116,装备!$B:$C,2,0),0)</f>
        <v>0</v>
      </c>
      <c r="CV116" s="304">
        <f>IFERROR(VLOOKUP($AN116,装备!$B:$Q,5,0),0)</f>
        <v>0</v>
      </c>
      <c r="CW116" s="304">
        <f>IFERROR(VLOOKUP($AN116,装备!$B:$Q,6,0),0)</f>
        <v>0</v>
      </c>
      <c r="CX116" s="304">
        <f>IFERROR(VLOOKUP($AN116,装备!$B:$Q,7,0),0)</f>
        <v>0</v>
      </c>
      <c r="CY116" s="304">
        <f>IFERROR(VLOOKUP($AN116,装备!$B:$Q,8,0),0)</f>
        <v>0</v>
      </c>
      <c r="CZ116" s="304">
        <f>IFERROR(VLOOKUP($AN116,装备!$B:$Q,9,0),0)</f>
        <v>0</v>
      </c>
      <c r="DA116" s="304">
        <f>IFERROR(VLOOKUP($AN116,装备!$B:$Q,10,0),0)</f>
        <v>0</v>
      </c>
      <c r="DB116" s="304">
        <f>IFERROR(VLOOKUP($AN116,装备!$B:$Q,11,0),0)</f>
        <v>0</v>
      </c>
      <c r="DC116" s="304">
        <f>IFERROR(VLOOKUP($AN116,装备!$B:$Q,12,0),0)</f>
        <v>0</v>
      </c>
      <c r="DD116" s="304">
        <f>IFERROR(VLOOKUP($AN116,装备!$B:$Q,13,0),0)</f>
        <v>0</v>
      </c>
      <c r="DE116" s="304">
        <f>IFERROR(VLOOKUP($AN116,装备!$B:$Q,14,0),0)</f>
        <v>0</v>
      </c>
      <c r="DF116" s="304">
        <f>IFERROR(VLOOKUP($AN116,装备!$B:$Q,16,0),0)</f>
        <v>0</v>
      </c>
      <c r="DG116" s="304">
        <f>IFERROR(VLOOKUP($AN116,装备!$B:$Q,5,0),0)</f>
        <v>0</v>
      </c>
      <c r="DH116" s="304">
        <f>IFERROR(VLOOKUP(AO116,装备!$B:$C,2,0),0)</f>
        <v>0</v>
      </c>
      <c r="DI116" s="304">
        <f>IFERROR(VLOOKUP($AO116,装备!$B:$Q,5,0),0)</f>
        <v>0</v>
      </c>
      <c r="DJ116" s="304">
        <f>IFERROR(VLOOKUP($AO116,装备!$B:$Q,6,0),0)</f>
        <v>0</v>
      </c>
      <c r="DK116" s="304">
        <f>IFERROR(VLOOKUP($AO116,装备!$B:$Q,7,0),0)</f>
        <v>0</v>
      </c>
      <c r="DL116" s="304">
        <f>IFERROR(VLOOKUP($AO116,装备!$B:$Q,8,0),0)</f>
        <v>0</v>
      </c>
      <c r="DM116" s="304">
        <f>IFERROR(VLOOKUP($AO116,装备!$B:$Q,9,0),0)</f>
        <v>0</v>
      </c>
      <c r="DN116" s="304">
        <f>IFERROR(VLOOKUP($AO116,装备!$B:$Q,10,0),0)</f>
        <v>0</v>
      </c>
      <c r="DO116" s="304">
        <f>IFERROR(VLOOKUP($AO116,装备!$B:$Q,11,0),0)</f>
        <v>0</v>
      </c>
      <c r="DP116" s="304">
        <f>IFERROR(VLOOKUP($AO116,装备!$B:$Q,12,0),0)</f>
        <v>0</v>
      </c>
      <c r="DQ116" s="304">
        <f>IFERROR(VLOOKUP($AO116,装备!$B:$Q,13,0),0)</f>
        <v>0</v>
      </c>
      <c r="DR116" s="304">
        <f>IFERROR(VLOOKUP($AO116,装备!$B:$Q,14,0),0)</f>
        <v>0</v>
      </c>
      <c r="DS116" s="304">
        <f>IFERROR(VLOOKUP($AO116,装备!$B:$Q,16,0),0)</f>
        <v>0</v>
      </c>
      <c r="DT116" s="304">
        <f>IFERROR(VLOOKUP($AO116,装备!$B:$Q,5,0),0)</f>
        <v>0</v>
      </c>
    </row>
    <row r="117" spans="1:124" hidden="1">
      <c r="A117" s="301">
        <f>未改造舰娘!$A113</f>
        <v>10011213</v>
      </c>
      <c r="B117" s="354" t="s">
        <v>602</v>
      </c>
      <c r="C117" s="323"/>
      <c r="D117" s="323">
        <f t="shared" si="1"/>
        <v>110</v>
      </c>
      <c r="E117" s="303">
        <f>未改造舰娘!$C113</f>
        <v>5</v>
      </c>
      <c r="F117" s="304" t="str">
        <f>未改造舰娘!$D113</f>
        <v>战列</v>
      </c>
      <c r="G117" s="304" t="str">
        <f>未改造舰娘!$E113</f>
        <v>大型</v>
      </c>
      <c r="H117" s="304" t="str">
        <f>未改造舰娘!$F113</f>
        <v>主力舰</v>
      </c>
      <c r="I117" s="460">
        <f>未改造舰娘!$AR113</f>
        <v>4</v>
      </c>
      <c r="J117" s="304" t="str">
        <f>未改造舰娘!$G113</f>
        <v>意大利</v>
      </c>
      <c r="K117" s="312">
        <f>未改造舰娘!$H113+(BV117+CI117+CV117+DI117)*$C$2</f>
        <v>75</v>
      </c>
      <c r="L117" s="304">
        <f>未改造舰娘!$I113</f>
        <v>1</v>
      </c>
      <c r="M117" s="304">
        <f>未改造舰娘!$J113</f>
        <v>3</v>
      </c>
      <c r="N117" s="518">
        <f>未改造舰娘!$K113</f>
        <v>4</v>
      </c>
      <c r="O117" s="304">
        <f>未改造舰娘!$L113+((CE117+CR117+DE117+DR117)*$C$2)</f>
        <v>17</v>
      </c>
      <c r="P117" s="304" t="str">
        <f>IF($C$2=1,(IF(ISERROR(FIND("超长",未改造舰娘!$M113&amp;CC117&amp;CP117&amp;DC117&amp;DP117,1)),IF(ISERROR(FIND("长",未改造舰娘!$M113&amp;CC117&amp;CP117&amp;DC117&amp;DP117,1)),IF(ISERROR(FIND("中",未改造舰娘!$M113&amp;CC117&amp;CP117&amp;DC117&amp;DP117,1)),IF(ISERROR(FIND("短",未改造舰娘!$M113&amp;CC117&amp;CP117&amp;DC117&amp;DP117,1)),IF(ISERROR(FIND("无",未改造舰娘!$M113&amp;CC117&amp;CP117&amp;DC117&amp;DP117,1)),0,"无"),"短"),"中"),"长"),"超长")),未改造舰娘!$M113)</f>
        <v>长</v>
      </c>
      <c r="Q117" s="303">
        <f>未改造舰娘!$N113</f>
        <v>31</v>
      </c>
      <c r="R117" s="304">
        <f>(未改造舰娘!$P113)+(未改造舰娘!$Q113)*$C$3+((BW117+CJ117+CW117+DJ117)*$C$2)</f>
        <v>101</v>
      </c>
      <c r="S117" s="304">
        <f>(未改造舰娘!$R113)+(未改造舰娘!$S113)*$C$3+((BY117+CL117+CY117+DL117)*$C$2)</f>
        <v>0</v>
      </c>
      <c r="T117" s="304">
        <f>(未改造舰娘!$T113)+(未改造舰娘!$U113)*$C$3+((BX117+CK117+CX117+DK117)*$C$2)</f>
        <v>98</v>
      </c>
      <c r="U117" s="304">
        <f>(未改造舰娘!$V113)+(未改造舰娘!$W113)*$C$3+((CG117+CT117+DG117+DT117)*$C$2)</f>
        <v>62</v>
      </c>
      <c r="V117" s="305">
        <f>INT((((未改造舰娘!$Y113)-(未改造舰娘!$X113))*(((IF(D117=0,C117,D117))-1)/99))+未改造舰娘!$X113)+((CB117+CO117+DB117+DO117)*$C$2)</f>
        <v>96</v>
      </c>
      <c r="W117" s="304">
        <f>INT((((未改造舰娘!$AA113)-(未改造舰娘!$Z113))*(((IF(D117=0,C117,D117))-1)/99))+未改造舰娘!$Z113)+((CD117+CQ117+DD117+DQ117)*$C$2)</f>
        <v>50</v>
      </c>
      <c r="X117" s="304">
        <f>INT((((未改造舰娘!$AC113)-(未改造舰娘!$AB113))*(((IF(D117=0,C117,D117))-1)/99))+未改造舰娘!$AB113)+((CA117+CN117+DA117+DN117)*$C$2)</f>
        <v>41</v>
      </c>
      <c r="Y117" s="303">
        <f>INT((((未改造舰娘!$AE113)-(未改造舰娘!$AD113))*(((IF(D117=0,C117,D117))-1)/99))+未改造舰娘!$AD113)+((BZ117+CM117+CZ117+DM117)*$C$2)</f>
        <v>0</v>
      </c>
      <c r="Z117" s="474">
        <f>IF(未改造舰娘!$AF113=0,"",未改造舰娘!$AF113)</f>
        <v>3</v>
      </c>
      <c r="AA117" s="304">
        <f>IF(未改造舰娘!$AG113="","",未改造舰娘!$AG113)</f>
        <v>3</v>
      </c>
      <c r="AB117" s="304">
        <f>IF(未改造舰娘!$AH113="","",未改造舰娘!$AH113)</f>
        <v>3</v>
      </c>
      <c r="AC117" s="304">
        <f>IF(未改造舰娘!$AI113="","",未改造舰娘!$AI113)</f>
        <v>3</v>
      </c>
      <c r="AD117" s="304">
        <f>IF(未改造舰娘!$AJ113="","",未改造舰娘!$AJ113)</f>
        <v>12</v>
      </c>
      <c r="AE117" s="305">
        <f>IF(未改造舰娘!$AK113="","",未改造舰娘!$AK113)</f>
        <v>80</v>
      </c>
      <c r="AF117" s="304" t="str">
        <f>IF(未改造舰娘!$AL113="","",未改造舰娘!$AL113)</f>
        <v/>
      </c>
      <c r="AG117" s="304">
        <f>IF(未改造舰娘!$AM113="","",未改造舰娘!$AM113)</f>
        <v>150</v>
      </c>
      <c r="AH117" s="304">
        <f>IF(未改造舰娘!$AN113="","",未改造舰娘!$AN113)</f>
        <v>3000</v>
      </c>
      <c r="AI117" s="304">
        <f>IF(未改造舰娘!$AO113="","",未改造舰娘!$AO113)</f>
        <v>500</v>
      </c>
      <c r="AJ117" s="304" t="str">
        <f>IF(未改造舰娘!$AP113="","",未改造舰娘!$AP113)</f>
        <v>战列核心</v>
      </c>
      <c r="AK117" s="303">
        <f>IF(未改造舰娘!$AQ113="","",未改造舰娘!$AQ113)</f>
        <v>25</v>
      </c>
      <c r="AL117" s="306" t="str">
        <f>IF(未改造舰娘!$AS113="","",未改造舰娘!$AS113)</f>
        <v>I国三联381毫米炮</v>
      </c>
      <c r="AM117" s="306" t="str">
        <f>IF(未改造舰娘!$AT113="","",未改造舰娘!$AT113)</f>
        <v>普列塞水下防护系统</v>
      </c>
      <c r="AN117" s="306" t="str">
        <f>IF(未改造舰娘!$AU113="","",未改造舰娘!$AU113)</f>
        <v>意式餐具套装</v>
      </c>
      <c r="AO117" s="306" t="str">
        <f>IF(未改造舰娘!$AV113="","",未改造舰娘!$AV113)</f>
        <v/>
      </c>
      <c r="AP117" s="307" t="str">
        <f>IF(未改造舰娘!$AW113="","",未改造舰娘!$AW113)</f>
        <v/>
      </c>
      <c r="AQ117" s="308" t="str">
        <f>IF(未改造舰娘!$AX113="","",未改造舰娘!$AX113)</f>
        <v/>
      </c>
      <c r="AR117" s="304">
        <f>IF(未改造舰娘!$AY113="","",未改造舰娘!$AY113)</f>
        <v>90</v>
      </c>
      <c r="AS117" s="304">
        <f>IF(未改造舰娘!$AZ113="","",未改造舰娘!$AZ113)</f>
        <v>130</v>
      </c>
      <c r="AT117" s="304">
        <f>IF(未改造舰娘!$BA113="","",未改造舰娘!$BA113)</f>
        <v>4.2</v>
      </c>
      <c r="AU117" s="304">
        <f>IF(未改造舰娘!$BB113="","",未改造舰娘!$BB113)</f>
        <v>8</v>
      </c>
      <c r="AV117" s="305">
        <f>IF((未改造舰娘!$BG113+未改造舰娘!$BK113*$C$4)=0,"",(未改造舰娘!$BG113+未改造舰娘!$BK113*$C$4))</f>
        <v>79</v>
      </c>
      <c r="AW117" s="304">
        <f>IF((未改造舰娘!$BH113+未改造舰娘!$BL113*$C$4)=0,"",(未改造舰娘!$BH113+未改造舰娘!$BL113*$C$4))</f>
        <v>87</v>
      </c>
      <c r="AX117" s="304">
        <f>IF((未改造舰娘!$BI113+未改造舰娘!$BM113*$C$4)=0,"",(未改造舰娘!$BI113+未改造舰娘!$BM113*$C$4))</f>
        <v>111</v>
      </c>
      <c r="AY117" s="303">
        <f>IF((未改造舰娘!$BJ113+未改造舰娘!$BN113*$C$4)=0,"",(未改造舰娘!$BJ113+未改造舰娘!$BN113*$C$4))</f>
        <v>9</v>
      </c>
      <c r="AZ117" s="500">
        <f>IF(未改造舰娘!BC113="","",未改造舰娘!BC113)</f>
        <v>81</v>
      </c>
      <c r="BA117" s="500">
        <f>IF(未改造舰娘!BD113="","",未改造舰娘!BD113)</f>
        <v>0</v>
      </c>
      <c r="BB117" s="500">
        <f>IF(未改造舰娘!BE113="","",未改造舰娘!BE113)</f>
        <v>78</v>
      </c>
      <c r="BC117" s="498">
        <f>IF(未改造舰娘!BF113="","",未改造舰娘!BF113)</f>
        <v>16</v>
      </c>
      <c r="BD117" s="67" t="s">
        <v>1418</v>
      </c>
      <c r="BE117" s="506">
        <v>0.21527777777777779</v>
      </c>
      <c r="BF117" s="306" t="str">
        <f>IF(未改造舰娘!$BQ113="","",未改造舰娘!$BQ113)</f>
        <v/>
      </c>
      <c r="BG117" s="306" t="str">
        <f>IF(未改造舰娘!$BR113="","",未改造舰娘!$BR113)</f>
        <v/>
      </c>
      <c r="BH117" s="306"/>
      <c r="BU117" s="304">
        <f>IFERROR(VLOOKUP(AL117,装备!$B:$C,2,0),0)</f>
        <v>5</v>
      </c>
      <c r="BV117" s="304">
        <f>IFERROR(VLOOKUP($AL117,装备!$B:$Q,5,0),0)</f>
        <v>0</v>
      </c>
      <c r="BW117" s="304">
        <f>IFERROR(VLOOKUP($AL117,装备!$B:$Q,6,0),0)</f>
        <v>24</v>
      </c>
      <c r="BX117" s="304">
        <f>IFERROR(VLOOKUP($AL117,装备!$B:$Q,7,0),0)</f>
        <v>0</v>
      </c>
      <c r="BY117" s="304">
        <f>IFERROR(VLOOKUP($AL117,装备!$B:$Q,8,0),0)</f>
        <v>0</v>
      </c>
      <c r="BZ117" s="304">
        <f>IFERROR(VLOOKUP($AL117,装备!$B:$Q,9,0),0)</f>
        <v>0</v>
      </c>
      <c r="CA117" s="304">
        <f>IFERROR(VLOOKUP($AL117,装备!$B:$Q,10,0),0)</f>
        <v>0</v>
      </c>
      <c r="CB117" s="304">
        <f>IFERROR(VLOOKUP($AL117,装备!$B:$Q,11,0),0)</f>
        <v>-1</v>
      </c>
      <c r="CC117" s="304" t="str">
        <f>IFERROR(VLOOKUP($AL117,装备!$B:$Q,12,0),0)</f>
        <v>超长</v>
      </c>
      <c r="CD117" s="304">
        <f>IFERROR(VLOOKUP($AL117,装备!$B:$Q,13,0),0)</f>
        <v>0</v>
      </c>
      <c r="CE117" s="304">
        <f>IFERROR(VLOOKUP($AL117,装备!$B:$Q,14,0),0)</f>
        <v>0</v>
      </c>
      <c r="CF117" s="304">
        <f>IFERROR(VLOOKUP($AL117,装备!$B:$Q,16,0),0)</f>
        <v>2</v>
      </c>
      <c r="CG117" s="304">
        <f>IFERROR(VLOOKUP($AL117,装备!$B:$Q,5,0),0)</f>
        <v>0</v>
      </c>
      <c r="CH117" s="304">
        <f>IFERROR(VLOOKUP(AM117,装备!$B:$C,2,0),0)</f>
        <v>5</v>
      </c>
      <c r="CI117" s="304">
        <f>IFERROR(VLOOKUP($AM117,装备!$B:$Q,5,0),0)</f>
        <v>0</v>
      </c>
      <c r="CJ117" s="304">
        <f>IFERROR(VLOOKUP($AM117,装备!$B:$Q,6,0),0)</f>
        <v>0</v>
      </c>
      <c r="CK117" s="304">
        <f>IFERROR(VLOOKUP($AM117,装备!$B:$Q,7,0),0)</f>
        <v>8</v>
      </c>
      <c r="CL117" s="304">
        <f>IFERROR(VLOOKUP($AM117,装备!$B:$Q,8,0),0)</f>
        <v>0</v>
      </c>
      <c r="CM117" s="304">
        <f>IFERROR(VLOOKUP($AM117,装备!$B:$Q,9,0),0)</f>
        <v>0</v>
      </c>
      <c r="CN117" s="304">
        <f>IFERROR(VLOOKUP($AM117,装备!$B:$Q,10,0),0)</f>
        <v>0</v>
      </c>
      <c r="CO117" s="304">
        <f>IFERROR(VLOOKUP($AM117,装备!$B:$Q,11,0),0)</f>
        <v>0</v>
      </c>
      <c r="CP117" s="304" t="str">
        <f>IFERROR(VLOOKUP($AM117,装备!$B:$Q,12,0),0)</f>
        <v>无</v>
      </c>
      <c r="CQ117" s="304">
        <f>IFERROR(VLOOKUP($AM117,装备!$B:$Q,13,0),0)</f>
        <v>1</v>
      </c>
      <c r="CR117" s="304">
        <f>IFERROR(VLOOKUP($AM117,装备!$B:$Q,14,0),0)</f>
        <v>0</v>
      </c>
      <c r="CS117" s="304">
        <f>IFERROR(VLOOKUP($AM117,装备!$B:$Q,16,0),0)</f>
        <v>0</v>
      </c>
      <c r="CT117" s="304">
        <f>IFERROR(VLOOKUP($AM117,装备!$B:$Q,5,0),0)</f>
        <v>0</v>
      </c>
      <c r="CU117" s="304">
        <f>IFERROR(VLOOKUP(AN117,装备!$B:$C,2,0),0)</f>
        <v>4</v>
      </c>
      <c r="CV117" s="304">
        <f>IFERROR(VLOOKUP($AN117,装备!$B:$Q,5,0),0)</f>
        <v>0</v>
      </c>
      <c r="CW117" s="304">
        <f>IFERROR(VLOOKUP($AN117,装备!$B:$Q,6,0),0)</f>
        <v>0</v>
      </c>
      <c r="CX117" s="304">
        <f>IFERROR(VLOOKUP($AN117,装备!$B:$Q,7,0),0)</f>
        <v>0</v>
      </c>
      <c r="CY117" s="304">
        <f>IFERROR(VLOOKUP($AN117,装备!$B:$Q,8,0),0)</f>
        <v>0</v>
      </c>
      <c r="CZ117" s="304">
        <f>IFERROR(VLOOKUP($AN117,装备!$B:$Q,9,0),0)</f>
        <v>0</v>
      </c>
      <c r="DA117" s="304">
        <f>IFERROR(VLOOKUP($AN117,装备!$B:$Q,10,0),0)</f>
        <v>-3</v>
      </c>
      <c r="DB117" s="304">
        <f>IFERROR(VLOOKUP($AN117,装备!$B:$Q,11,0),0)</f>
        <v>3</v>
      </c>
      <c r="DC117" s="304" t="str">
        <f>IFERROR(VLOOKUP($AN117,装备!$B:$Q,12,0),0)</f>
        <v>无</v>
      </c>
      <c r="DD117" s="304">
        <f>IFERROR(VLOOKUP($AN117,装备!$B:$Q,13,0),0)</f>
        <v>0</v>
      </c>
      <c r="DE117" s="304">
        <f>IFERROR(VLOOKUP($AN117,装备!$B:$Q,14,0),0)</f>
        <v>3</v>
      </c>
      <c r="DF117" s="304">
        <f>IFERROR(VLOOKUP($AN117,装备!$B:$Q,16,0),0)</f>
        <v>0</v>
      </c>
      <c r="DG117" s="304">
        <f>IFERROR(VLOOKUP($AN117,装备!$B:$Q,5,0),0)</f>
        <v>0</v>
      </c>
      <c r="DH117" s="304">
        <f>IFERROR(VLOOKUP(AO117,装备!$B:$C,2,0),0)</f>
        <v>0</v>
      </c>
      <c r="DI117" s="304">
        <f>IFERROR(VLOOKUP($AO117,装备!$B:$Q,5,0),0)</f>
        <v>0</v>
      </c>
      <c r="DJ117" s="304">
        <f>IFERROR(VLOOKUP($AO117,装备!$B:$Q,6,0),0)</f>
        <v>0</v>
      </c>
      <c r="DK117" s="304">
        <f>IFERROR(VLOOKUP($AO117,装备!$B:$Q,7,0),0)</f>
        <v>0</v>
      </c>
      <c r="DL117" s="304">
        <f>IFERROR(VLOOKUP($AO117,装备!$B:$Q,8,0),0)</f>
        <v>0</v>
      </c>
      <c r="DM117" s="304">
        <f>IFERROR(VLOOKUP($AO117,装备!$B:$Q,9,0),0)</f>
        <v>0</v>
      </c>
      <c r="DN117" s="304">
        <f>IFERROR(VLOOKUP($AO117,装备!$B:$Q,10,0),0)</f>
        <v>0</v>
      </c>
      <c r="DO117" s="304">
        <f>IFERROR(VLOOKUP($AO117,装备!$B:$Q,11,0),0)</f>
        <v>0</v>
      </c>
      <c r="DP117" s="304">
        <f>IFERROR(VLOOKUP($AO117,装备!$B:$Q,12,0),0)</f>
        <v>0</v>
      </c>
      <c r="DQ117" s="304">
        <f>IFERROR(VLOOKUP($AO117,装备!$B:$Q,13,0),0)</f>
        <v>0</v>
      </c>
      <c r="DR117" s="304">
        <f>IFERROR(VLOOKUP($AO117,装备!$B:$Q,14,0),0)</f>
        <v>0</v>
      </c>
      <c r="DS117" s="304">
        <f>IFERROR(VLOOKUP($AO117,装备!$B:$Q,16,0),0)</f>
        <v>0</v>
      </c>
      <c r="DT117" s="304">
        <f>IFERROR(VLOOKUP($AO117,装备!$B:$Q,5,0),0)</f>
        <v>0</v>
      </c>
    </row>
    <row r="118" spans="1:124" ht="27" hidden="1">
      <c r="A118" s="301">
        <f>未改造舰娘!$A114</f>
        <v>10011313</v>
      </c>
      <c r="B118" s="354" t="s">
        <v>624</v>
      </c>
      <c r="C118" s="323"/>
      <c r="D118" s="323">
        <f t="shared" si="1"/>
        <v>110</v>
      </c>
      <c r="E118" s="303">
        <f>未改造舰娘!$C114</f>
        <v>5</v>
      </c>
      <c r="F118" s="304" t="str">
        <f>未改造舰娘!$D114</f>
        <v>战列</v>
      </c>
      <c r="G118" s="304" t="str">
        <f>未改造舰娘!$E114</f>
        <v>大型</v>
      </c>
      <c r="H118" s="304" t="str">
        <f>未改造舰娘!$F114</f>
        <v>主力舰</v>
      </c>
      <c r="I118" s="460">
        <f>未改造舰娘!$AR114</f>
        <v>4</v>
      </c>
      <c r="J118" s="304" t="str">
        <f>未改造舰娘!$G114</f>
        <v>法国</v>
      </c>
      <c r="K118" s="312">
        <f>未改造舰娘!$H114+(BV118+CI118+CV118+DI118)*$C$2</f>
        <v>78</v>
      </c>
      <c r="L118" s="304">
        <f>未改造舰娘!$I114</f>
        <v>2</v>
      </c>
      <c r="M118" s="304">
        <f>未改造舰娘!$J114</f>
        <v>6</v>
      </c>
      <c r="N118" s="518">
        <f>未改造舰娘!$K114</f>
        <v>5</v>
      </c>
      <c r="O118" s="304">
        <f>未改造舰娘!$L114+((CE118+CR118+DE118+DR118)*$C$2)</f>
        <v>23</v>
      </c>
      <c r="P118" s="304" t="str">
        <f>IF($C$2=1,(IF(ISERROR(FIND("超长",未改造舰娘!$M114&amp;CC118&amp;CP118&amp;DC118&amp;DP118,1)),IF(ISERROR(FIND("长",未改造舰娘!$M114&amp;CC118&amp;CP118&amp;DC118&amp;DP118,1)),IF(ISERROR(FIND("中",未改造舰娘!$M114&amp;CC118&amp;CP118&amp;DC118&amp;DP118,1)),IF(ISERROR(FIND("短",未改造舰娘!$M114&amp;CC118&amp;CP118&amp;DC118&amp;DP118,1)),IF(ISERROR(FIND("无",未改造舰娘!$M114&amp;CC118&amp;CP118&amp;DC118&amp;DP118,1)),0,"无"),"短"),"中"),"长"),"超长")),未改造舰娘!$M114)</f>
        <v>长</v>
      </c>
      <c r="Q118" s="303">
        <f>未改造舰娘!$N114</f>
        <v>32</v>
      </c>
      <c r="R118" s="304">
        <f>(未改造舰娘!$P114)+(未改造舰娘!$Q114)*$C$3+((BW118+CJ118+CW118+DJ118)*$C$2)</f>
        <v>96</v>
      </c>
      <c r="S118" s="304">
        <f>(未改造舰娘!$R114)+(未改造舰娘!$S114)*$C$3+((BY118+CL118+CY118+DL118)*$C$2)</f>
        <v>0</v>
      </c>
      <c r="T118" s="304">
        <f>(未改造舰娘!$T114)+(未改造舰娘!$U114)*$C$3+((BX118+CK118+CX118+DK118)*$C$2)</f>
        <v>102</v>
      </c>
      <c r="U118" s="304">
        <f>(未改造舰娘!$V114)+(未改造舰娘!$W114)*$C$3+((CG118+CT118+DG118+DT118)*$C$2)</f>
        <v>60</v>
      </c>
      <c r="V118" s="305">
        <f>INT((((未改造舰娘!$Y114)-(未改造舰娘!$X114))*(((IF(D118=0,C118,D118))-1)/99))+未改造舰娘!$X114)+((CB118+CO118+DB118+DO118)*$C$2)</f>
        <v>96</v>
      </c>
      <c r="W118" s="304">
        <f>INT((((未改造舰娘!$AA114)-(未改造舰娘!$Z114))*(((IF(D118=0,C118,D118))-1)/99))+未改造舰娘!$Z114)+((CD118+CQ118+DD118+DQ118)*$C$2)</f>
        <v>51</v>
      </c>
      <c r="X118" s="304">
        <f>INT((((未改造舰娘!$AC114)-(未改造舰娘!$AB114))*(((IF(D118=0,C118,D118))-1)/99))+未改造舰娘!$AB114)+((CA118+CN118+DA118+DN118)*$C$2)</f>
        <v>40</v>
      </c>
      <c r="Y118" s="303">
        <f>INT((((未改造舰娘!$AE114)-(未改造舰娘!$AD114))*(((IF(D118=0,C118,D118))-1)/99))+未改造舰娘!$AD114)+((BZ118+CM118+CZ118+DM118)*$C$2)</f>
        <v>0</v>
      </c>
      <c r="Z118" s="474">
        <f>IF(未改造舰娘!$AF114=0,"",未改造舰娘!$AF114)</f>
        <v>3</v>
      </c>
      <c r="AA118" s="304">
        <f>IF(未改造舰娘!$AG114="","",未改造舰娘!$AG114)</f>
        <v>3</v>
      </c>
      <c r="AB118" s="304">
        <f>IF(未改造舰娘!$AH114="","",未改造舰娘!$AH114)</f>
        <v>3</v>
      </c>
      <c r="AC118" s="304">
        <f>IF(未改造舰娘!$AI114="","",未改造舰娘!$AI114)</f>
        <v>3</v>
      </c>
      <c r="AD118" s="304">
        <f>IF(未改造舰娘!$AJ114="","",未改造舰娘!$AJ114)</f>
        <v>12</v>
      </c>
      <c r="AE118" s="305">
        <f>IF(未改造舰娘!$AK114="","",未改造舰娘!$AK114)</f>
        <v>75</v>
      </c>
      <c r="AF118" s="304" t="str">
        <f>IF(未改造舰娘!$AL114="","",未改造舰娘!$AL114)</f>
        <v/>
      </c>
      <c r="AG118" s="304" t="str">
        <f>IF(未改造舰娘!$AM114="","",未改造舰娘!$AM114)</f>
        <v/>
      </c>
      <c r="AH118" s="304" t="str">
        <f>IF(未改造舰娘!$AN114="","",未改造舰娘!$AN114)</f>
        <v/>
      </c>
      <c r="AI118" s="304">
        <f>IF(未改造舰娘!$AO114="","",未改造舰娘!$AO114)</f>
        <v>300</v>
      </c>
      <c r="AJ118" s="304" t="str">
        <f>IF(未改造舰娘!$AP114="","",未改造舰娘!$AP114)</f>
        <v>战列核心</v>
      </c>
      <c r="AK118" s="303">
        <f>IF(未改造舰娘!$AQ114="","",未改造舰娘!$AQ114)</f>
        <v>20</v>
      </c>
      <c r="AL118" s="306" t="str">
        <f>IF(未改造舰娘!$AS114="","",未改造舰娘!$AS114)</f>
        <v>F国四联380毫米炮</v>
      </c>
      <c r="AM118" s="306" t="str">
        <f>IF(未改造舰娘!$AT114="","",未改造舰娘!$AT114)</f>
        <v>F国四联380毫米炮(炸膛)</v>
      </c>
      <c r="AN118" s="306" t="str">
        <f>IF(未改造舰娘!$AU114="","",未改造舰娘!$AU114)</f>
        <v/>
      </c>
      <c r="AO118" s="306" t="str">
        <f>IF(未改造舰娘!$AV114="","",未改造舰娘!$AV114)</f>
        <v/>
      </c>
      <c r="AP118" s="307" t="str">
        <f>IF(未改造舰娘!$AW114="","",未改造舰娘!$AW114)</f>
        <v>凯旋之歌(3级)：增加自身9%暴击率。中破、大破时攻击无视对方护甲。暴击时造成伤害无视对方护甲。</v>
      </c>
      <c r="AQ118" s="308" t="str">
        <f>IF(未改造舰娘!$AX114="","",未改造舰娘!$AX114)</f>
        <v/>
      </c>
      <c r="AR118" s="304">
        <f>IF(未改造舰娘!$AY114="","",未改造舰娘!$AY114)</f>
        <v>90</v>
      </c>
      <c r="AS118" s="304">
        <f>IF(未改造舰娘!$AZ114="","",未改造舰娘!$AZ114)</f>
        <v>130</v>
      </c>
      <c r="AT118" s="304">
        <f>IF(未改造舰娘!$BA114="","",未改造舰娘!$BA114)</f>
        <v>4.2</v>
      </c>
      <c r="AU118" s="304">
        <f>IF(未改造舰娘!$BB114="","",未改造舰娘!$BB114)</f>
        <v>8</v>
      </c>
      <c r="AV118" s="305">
        <f>IF((未改造舰娘!$BG114+未改造舰娘!$BK114*$C$4)=0,"",(未改造舰娘!$BG114+未改造舰娘!$BK114*$C$4))</f>
        <v>50</v>
      </c>
      <c r="AW118" s="304">
        <f>IF((未改造舰娘!$BH114+未改造舰娘!$BL114*$C$4)=0,"",(未改造舰娘!$BH114+未改造舰娘!$BL114*$C$4))</f>
        <v>96</v>
      </c>
      <c r="AX118" s="304">
        <f>IF((未改造舰娘!$BI114+未改造舰娘!$BM114*$C$4)=0,"",(未改造舰娘!$BI114+未改造舰娘!$BM114*$C$4))</f>
        <v>104</v>
      </c>
      <c r="AY118" s="303" t="str">
        <f>IF((未改造舰娘!$BJ114+未改造舰娘!$BN114*$C$4)=0,"",(未改造舰娘!$BJ114+未改造舰娘!$BN114*$C$4))</f>
        <v/>
      </c>
      <c r="AZ118" s="500">
        <f>IF(未改造舰娘!BC114="","",未改造舰娘!BC114)</f>
        <v>76</v>
      </c>
      <c r="BA118" s="500">
        <f>IF(未改造舰娘!BD114="","",未改造舰娘!BD114)</f>
        <v>0</v>
      </c>
      <c r="BB118" s="500">
        <f>IF(未改造舰娘!BE114="","",未改造舰娘!BE114)</f>
        <v>82</v>
      </c>
      <c r="BC118" s="498">
        <f>IF(未改造舰娘!BF114="","",未改造舰娘!BF114)</f>
        <v>15</v>
      </c>
      <c r="BD118" s="67" t="s">
        <v>1419</v>
      </c>
      <c r="BE118" s="506">
        <v>0.22222222222222221</v>
      </c>
      <c r="BF118" s="306" t="str">
        <f>IF(未改造舰娘!$BQ114="","",未改造舰娘!$BQ114)</f>
        <v/>
      </c>
      <c r="BG118" s="306" t="str">
        <f>IF(未改造舰娘!$BR114="","",未改造舰娘!$BR114)</f>
        <v/>
      </c>
      <c r="BH118" s="306"/>
      <c r="BU118" s="304">
        <f>IFERROR(VLOOKUP(AL118,装备!$B:$C,2,0),0)</f>
        <v>5</v>
      </c>
      <c r="BV118" s="304">
        <f>IFERROR(VLOOKUP($AL118,装备!$B:$Q,5,0),0)</f>
        <v>0</v>
      </c>
      <c r="BW118" s="304">
        <f>IFERROR(VLOOKUP($AL118,装备!$B:$Q,6,0),0)</f>
        <v>25</v>
      </c>
      <c r="BX118" s="304">
        <f>IFERROR(VLOOKUP($AL118,装备!$B:$Q,7,0),0)</f>
        <v>0</v>
      </c>
      <c r="BY118" s="304">
        <f>IFERROR(VLOOKUP($AL118,装备!$B:$Q,8,0),0)</f>
        <v>0</v>
      </c>
      <c r="BZ118" s="304">
        <f>IFERROR(VLOOKUP($AL118,装备!$B:$Q,9,0),0)</f>
        <v>0</v>
      </c>
      <c r="CA118" s="304">
        <f>IFERROR(VLOOKUP($AL118,装备!$B:$Q,10,0),0)</f>
        <v>0</v>
      </c>
      <c r="CB118" s="304">
        <f>IFERROR(VLOOKUP($AL118,装备!$B:$Q,11,0),0)</f>
        <v>1</v>
      </c>
      <c r="CC118" s="304" t="str">
        <f>IFERROR(VLOOKUP($AL118,装备!$B:$Q,12,0),0)</f>
        <v>超长</v>
      </c>
      <c r="CD118" s="304">
        <f>IFERROR(VLOOKUP($AL118,装备!$B:$Q,13,0),0)</f>
        <v>0</v>
      </c>
      <c r="CE118" s="304">
        <f>IFERROR(VLOOKUP($AL118,装备!$B:$Q,14,0),0)</f>
        <v>0</v>
      </c>
      <c r="CF118" s="304">
        <f>IFERROR(VLOOKUP($AL118,装备!$B:$Q,16,0),0)</f>
        <v>0</v>
      </c>
      <c r="CG118" s="304">
        <f>IFERROR(VLOOKUP($AL118,装备!$B:$Q,5,0),0)</f>
        <v>0</v>
      </c>
      <c r="CH118" s="304">
        <f>IFERROR(VLOOKUP(AM118,装备!$B:$C,2,0),0)</f>
        <v>3</v>
      </c>
      <c r="CI118" s="304">
        <f>IFERROR(VLOOKUP($AM118,装备!$B:$Q,5,0),0)</f>
        <v>0</v>
      </c>
      <c r="CJ118" s="304">
        <f>IFERROR(VLOOKUP($AM118,装备!$B:$Q,6,0),0)</f>
        <v>20</v>
      </c>
      <c r="CK118" s="304">
        <f>IFERROR(VLOOKUP($AM118,装备!$B:$Q,7,0),0)</f>
        <v>0</v>
      </c>
      <c r="CL118" s="304">
        <f>IFERROR(VLOOKUP($AM118,装备!$B:$Q,8,0),0)</f>
        <v>0</v>
      </c>
      <c r="CM118" s="304">
        <f>IFERROR(VLOOKUP($AM118,装备!$B:$Q,9,0),0)</f>
        <v>0</v>
      </c>
      <c r="CN118" s="304">
        <f>IFERROR(VLOOKUP($AM118,装备!$B:$Q,10,0),0)</f>
        <v>0</v>
      </c>
      <c r="CO118" s="304">
        <f>IFERROR(VLOOKUP($AM118,装备!$B:$Q,11,0),0)</f>
        <v>-3</v>
      </c>
      <c r="CP118" s="304" t="str">
        <f>IFERROR(VLOOKUP($AM118,装备!$B:$Q,12,0),0)</f>
        <v>超长</v>
      </c>
      <c r="CQ118" s="304">
        <f>IFERROR(VLOOKUP($AM118,装备!$B:$Q,13,0),0)</f>
        <v>0</v>
      </c>
      <c r="CR118" s="304">
        <f>IFERROR(VLOOKUP($AM118,装备!$B:$Q,14,0),0)</f>
        <v>0</v>
      </c>
      <c r="CS118" s="304">
        <f>IFERROR(VLOOKUP($AM118,装备!$B:$Q,16,0),0)</f>
        <v>0</v>
      </c>
      <c r="CT118" s="304">
        <f>IFERROR(VLOOKUP($AM118,装备!$B:$Q,5,0),0)</f>
        <v>0</v>
      </c>
      <c r="CU118" s="304">
        <f>IFERROR(VLOOKUP(AN118,装备!$B:$C,2,0),0)</f>
        <v>0</v>
      </c>
      <c r="CV118" s="304">
        <f>IFERROR(VLOOKUP($AN118,装备!$B:$Q,5,0),0)</f>
        <v>0</v>
      </c>
      <c r="CW118" s="304">
        <f>IFERROR(VLOOKUP($AN118,装备!$B:$Q,6,0),0)</f>
        <v>0</v>
      </c>
      <c r="CX118" s="304">
        <f>IFERROR(VLOOKUP($AN118,装备!$B:$Q,7,0),0)</f>
        <v>0</v>
      </c>
      <c r="CY118" s="304">
        <f>IFERROR(VLOOKUP($AN118,装备!$B:$Q,8,0),0)</f>
        <v>0</v>
      </c>
      <c r="CZ118" s="304">
        <f>IFERROR(VLOOKUP($AN118,装备!$B:$Q,9,0),0)</f>
        <v>0</v>
      </c>
      <c r="DA118" s="304">
        <f>IFERROR(VLOOKUP($AN118,装备!$B:$Q,10,0),0)</f>
        <v>0</v>
      </c>
      <c r="DB118" s="304">
        <f>IFERROR(VLOOKUP($AN118,装备!$B:$Q,11,0),0)</f>
        <v>0</v>
      </c>
      <c r="DC118" s="304">
        <f>IFERROR(VLOOKUP($AN118,装备!$B:$Q,12,0),0)</f>
        <v>0</v>
      </c>
      <c r="DD118" s="304">
        <f>IFERROR(VLOOKUP($AN118,装备!$B:$Q,13,0),0)</f>
        <v>0</v>
      </c>
      <c r="DE118" s="304">
        <f>IFERROR(VLOOKUP($AN118,装备!$B:$Q,14,0),0)</f>
        <v>0</v>
      </c>
      <c r="DF118" s="304">
        <f>IFERROR(VLOOKUP($AN118,装备!$B:$Q,16,0),0)</f>
        <v>0</v>
      </c>
      <c r="DG118" s="304">
        <f>IFERROR(VLOOKUP($AN118,装备!$B:$Q,5,0),0)</f>
        <v>0</v>
      </c>
      <c r="DH118" s="304">
        <f>IFERROR(VLOOKUP(AO118,装备!$B:$C,2,0),0)</f>
        <v>0</v>
      </c>
      <c r="DI118" s="304">
        <f>IFERROR(VLOOKUP($AO118,装备!$B:$Q,5,0),0)</f>
        <v>0</v>
      </c>
      <c r="DJ118" s="304">
        <f>IFERROR(VLOOKUP($AO118,装备!$B:$Q,6,0),0)</f>
        <v>0</v>
      </c>
      <c r="DK118" s="304">
        <f>IFERROR(VLOOKUP($AO118,装备!$B:$Q,7,0),0)</f>
        <v>0</v>
      </c>
      <c r="DL118" s="304">
        <f>IFERROR(VLOOKUP($AO118,装备!$B:$Q,8,0),0)</f>
        <v>0</v>
      </c>
      <c r="DM118" s="304">
        <f>IFERROR(VLOOKUP($AO118,装备!$B:$Q,9,0),0)</f>
        <v>0</v>
      </c>
      <c r="DN118" s="304">
        <f>IFERROR(VLOOKUP($AO118,装备!$B:$Q,10,0),0)</f>
        <v>0</v>
      </c>
      <c r="DO118" s="304">
        <f>IFERROR(VLOOKUP($AO118,装备!$B:$Q,11,0),0)</f>
        <v>0</v>
      </c>
      <c r="DP118" s="304">
        <f>IFERROR(VLOOKUP($AO118,装备!$B:$Q,12,0),0)</f>
        <v>0</v>
      </c>
      <c r="DQ118" s="304">
        <f>IFERROR(VLOOKUP($AO118,装备!$B:$Q,13,0),0)</f>
        <v>0</v>
      </c>
      <c r="DR118" s="304">
        <f>IFERROR(VLOOKUP($AO118,装备!$B:$Q,14,0),0)</f>
        <v>0</v>
      </c>
      <c r="DS118" s="304">
        <f>IFERROR(VLOOKUP($AO118,装备!$B:$Q,16,0),0)</f>
        <v>0</v>
      </c>
      <c r="DT118" s="304">
        <f>IFERROR(VLOOKUP($AO118,装备!$B:$Q,5,0),0)</f>
        <v>0</v>
      </c>
    </row>
    <row r="119" spans="1:124" hidden="1">
      <c r="A119" s="301">
        <f>未改造舰娘!$A115</f>
        <v>10011413</v>
      </c>
      <c r="B119" s="354" t="s">
        <v>3997</v>
      </c>
      <c r="C119" s="323"/>
      <c r="D119" s="323">
        <f t="shared" si="1"/>
        <v>110</v>
      </c>
      <c r="E119" s="303">
        <f>未改造舰娘!$C115</f>
        <v>4</v>
      </c>
      <c r="F119" s="304" t="str">
        <f>未改造舰娘!$D115</f>
        <v>战巡</v>
      </c>
      <c r="G119" s="304" t="str">
        <f>未改造舰娘!$E115</f>
        <v>大型</v>
      </c>
      <c r="H119" s="304" t="str">
        <f>未改造舰娘!$F115</f>
        <v>主力舰</v>
      </c>
      <c r="I119" s="460">
        <f>未改造舰娘!$AR115</f>
        <v>4</v>
      </c>
      <c r="J119" s="304" t="str">
        <f>未改造舰娘!$G115</f>
        <v>德国</v>
      </c>
      <c r="K119" s="312">
        <f>未改造舰娘!$H115+(BV119+CI119+CV119+DI119)*$C$2</f>
        <v>72</v>
      </c>
      <c r="L119" s="304">
        <f>未改造舰娘!$I115</f>
        <v>0</v>
      </c>
      <c r="M119" s="304">
        <f>未改造舰娘!$J115</f>
        <v>2</v>
      </c>
      <c r="N119" s="518">
        <f>未改造舰娘!$K115</f>
        <v>2</v>
      </c>
      <c r="O119" s="304">
        <f>未改造舰娘!$L115+((CE119+CR119+DE119+DR119)*$C$2)</f>
        <v>16</v>
      </c>
      <c r="P119" s="304" t="str">
        <f>IF($C$2=1,(IF(ISERROR(FIND("超长",未改造舰娘!$M115&amp;CC119&amp;CP119&amp;DC119&amp;DP119,1)),IF(ISERROR(FIND("长",未改造舰娘!$M115&amp;CC119&amp;CP119&amp;DC119&amp;DP119,1)),IF(ISERROR(FIND("中",未改造舰娘!$M115&amp;CC119&amp;CP119&amp;DC119&amp;DP119,1)),IF(ISERROR(FIND("短",未改造舰娘!$M115&amp;CC119&amp;CP119&amp;DC119&amp;DP119,1)),IF(ISERROR(FIND("无",未改造舰娘!$M115&amp;CC119&amp;CP119&amp;DC119&amp;DP119,1)),0,"无"),"短"),"中"),"长"),"超长")),未改造舰娘!$M115)</f>
        <v>长</v>
      </c>
      <c r="Q119" s="303">
        <f>未改造舰娘!$N115</f>
        <v>31.5</v>
      </c>
      <c r="R119" s="304">
        <f>(未改造舰娘!$P115)+(未改造舰娘!$Q115)*$C$3+((BW119+CJ119+CW119+DJ119)*$C$2)</f>
        <v>81</v>
      </c>
      <c r="S119" s="304">
        <f>(未改造舰娘!$R115)+(未改造舰娘!$S115)*$C$3+((BY119+CL119+CY119+DL119)*$C$2)</f>
        <v>0</v>
      </c>
      <c r="T119" s="304">
        <f>(未改造舰娘!$T115)+(未改造舰娘!$U115)*$C$3+((BX119+CK119+CX119+DK119)*$C$2)</f>
        <v>85</v>
      </c>
      <c r="U119" s="304">
        <f>(未改造舰娘!$V115)+(未改造舰娘!$W115)*$C$3+((CG119+CT119+DG119+DT119)*$C$2)</f>
        <v>55</v>
      </c>
      <c r="V119" s="305">
        <f>INT((((未改造舰娘!$Y115)-(未改造舰娘!$X115))*(((IF(D119=0,C119,D119))-1)/99))+未改造舰娘!$X115)+((CB119+CO119+DB119+DO119)*$C$2)</f>
        <v>95</v>
      </c>
      <c r="W119" s="304">
        <f>INT((((未改造舰娘!$AA115)-(未改造舰娘!$Z115))*(((IF(D119=0,C119,D119))-1)/99))+未改造舰娘!$Z115)+((CD119+CQ119+DD119+DQ119)*$C$2)</f>
        <v>63</v>
      </c>
      <c r="X119" s="304">
        <f>INT((((未改造舰娘!$AC115)-(未改造舰娘!$AB115))*(((IF(D119=0,C119,D119))-1)/99))+未改造舰娘!$AB115)+((CA119+CN119+DA119+DN119)*$C$2)</f>
        <v>42</v>
      </c>
      <c r="Y119" s="303">
        <f>INT((((未改造舰娘!$AE115)-(未改造舰娘!$AD115))*(((IF(D119=0,C119,D119))-1)/99))+未改造舰娘!$AD115)+((BZ119+CM119+CZ119+DM119)*$C$2)</f>
        <v>0</v>
      </c>
      <c r="Z119" s="474">
        <f>IF(未改造舰娘!$AF115=0,"",未改造舰娘!$AF115)</f>
        <v>3</v>
      </c>
      <c r="AA119" s="304">
        <f>IF(未改造舰娘!$AG115="","",未改造舰娘!$AG115)</f>
        <v>3</v>
      </c>
      <c r="AB119" s="304">
        <f>IF(未改造舰娘!$AH115="","",未改造舰娘!$AH115)</f>
        <v>3</v>
      </c>
      <c r="AC119" s="304">
        <f>IF(未改造舰娘!$AI115="","",未改造舰娘!$AI115)</f>
        <v>3</v>
      </c>
      <c r="AD119" s="304">
        <f>IF(未改造舰娘!$AJ115="","",未改造舰娘!$AJ115)</f>
        <v>12</v>
      </c>
      <c r="AE119" s="305">
        <f>IF(未改造舰娘!$AK115="","",未改造舰娘!$AK115)</f>
        <v>0</v>
      </c>
      <c r="AF119" s="304" t="str">
        <f>IF(未改造舰娘!$AL115="","",未改造舰娘!$AL115)</f>
        <v/>
      </c>
      <c r="AG119" s="304" t="str">
        <f>IF(未改造舰娘!$AM115="","",未改造舰娘!$AM115)</f>
        <v/>
      </c>
      <c r="AH119" s="304" t="str">
        <f>IF(未改造舰娘!$AN115="","",未改造舰娘!$AN115)</f>
        <v/>
      </c>
      <c r="AI119" s="304" t="str">
        <f>IF(未改造舰娘!$AO115="","",未改造舰娘!$AO115)</f>
        <v/>
      </c>
      <c r="AJ119" s="304" t="str">
        <f>IF(未改造舰娘!$AP115="","",未改造舰娘!$AP115)</f>
        <v/>
      </c>
      <c r="AK119" s="303" t="str">
        <f>IF(未改造舰娘!$AQ115="","",未改造舰娘!$AQ115)</f>
        <v/>
      </c>
      <c r="AL119" s="306" t="str">
        <f>IF(未改造舰娘!$AS115="","",未改造舰娘!$AS115)</f>
        <v>G国三联283毫米炮</v>
      </c>
      <c r="AM119" s="306" t="str">
        <f>IF(未改造舰娘!$AT115="","",未改造舰娘!$AT115)</f>
        <v/>
      </c>
      <c r="AN119" s="306" t="str">
        <f>IF(未改造舰娘!$AU115="","",未改造舰娘!$AU115)</f>
        <v/>
      </c>
      <c r="AO119" s="306" t="str">
        <f>IF(未改造舰娘!$AV115="","",未改造舰娘!$AV115)</f>
        <v/>
      </c>
      <c r="AP119" s="307" t="str">
        <f>IF(未改造舰娘!$AW115="","",未改造舰娘!$AW115)</f>
        <v/>
      </c>
      <c r="AQ119" s="308" t="str">
        <f>IF(未改造舰娘!$AX115="","",未改造舰娘!$AX115)</f>
        <v/>
      </c>
      <c r="AR119" s="304">
        <f>IF(未改造舰娘!$AY115="","",未改造舰娘!$AY115)</f>
        <v>70</v>
      </c>
      <c r="AS119" s="304">
        <f>IF(未改造舰娘!$AZ115="","",未改造舰娘!$AZ115)</f>
        <v>110</v>
      </c>
      <c r="AT119" s="304">
        <f>IF(未改造舰娘!$BA115="","",未改造舰娘!$BA115)</f>
        <v>2.88</v>
      </c>
      <c r="AU119" s="304">
        <f>IF(未改造舰娘!$BB115="","",未改造舰娘!$BB115)</f>
        <v>6</v>
      </c>
      <c r="AV119" s="305">
        <f>IF((未改造舰娘!$BG115+未改造舰娘!$BK115*$C$4)=0,"",(未改造舰娘!$BG115+未改造舰娘!$BK115*$C$4))</f>
        <v>40</v>
      </c>
      <c r="AW119" s="304">
        <f>IF((未改造舰娘!$BH115+未改造舰娘!$BL115*$C$4)=0,"",(未改造舰娘!$BH115+未改造舰娘!$BL115*$C$4))</f>
        <v>58</v>
      </c>
      <c r="AX119" s="304">
        <f>IF((未改造舰娘!$BI115+未改造舰娘!$BM115*$C$4)=0,"",(未改造舰娘!$BI115+未改造舰娘!$BM115*$C$4))</f>
        <v>52</v>
      </c>
      <c r="AY119" s="303" t="str">
        <f>IF((未改造舰娘!$BJ115+未改造舰娘!$BN115*$C$4)=0,"",(未改造舰娘!$BJ115+未改造舰娘!$BN115*$C$4))</f>
        <v/>
      </c>
      <c r="AZ119" s="500">
        <f>IF(未改造舰娘!BC115="","",未改造舰娘!BC115)</f>
        <v>56</v>
      </c>
      <c r="BA119" s="500">
        <f>IF(未改造舰娘!BD115="","",未改造舰娘!BD115)</f>
        <v>0</v>
      </c>
      <c r="BB119" s="500">
        <f>IF(未改造舰娘!BE115="","",未改造舰娘!BE115)</f>
        <v>74</v>
      </c>
      <c r="BC119" s="498">
        <f>IF(未改造舰娘!BF115="","",未改造舰娘!BF115)</f>
        <v>13</v>
      </c>
      <c r="BD119" s="67" t="s">
        <v>1422</v>
      </c>
      <c r="BE119" s="506"/>
      <c r="BF119" s="306" t="str">
        <f>IF(未改造舰娘!$BQ115="","",未改造舰娘!$BQ115)</f>
        <v>6-3-J,6-4-K,8-2-M</v>
      </c>
      <c r="BG119" s="306" t="str">
        <f>IF(未改造舰娘!$BR115="","",未改造舰娘!$BR115)</f>
        <v>极地奏鸣曲 Ex-3-OQMO,Ex-3-3-J,Ex-3-4-K,Ex-4-3-M；女武神行动 Ex-1-F,Ex-3-L,Ex-4-CEGHJNOP,Ex-5-F,Ex-7-BCDGHIJLM,Ex-8-CDEGHJNOP；未命名 Ex-6-BCDEHJKLMNPQRTUVβ,Ex-10-T,Ex-11-EFGIJMNOPQRS,Ex-12-ABCDEFHIJKLMNPQRTUVβ；两周年活动 女武神行动-DMNP；决战无畏之海 Ex-3-M,Ex-6-BDJKMNQ,Ex-7-CDFHNPRSU</v>
      </c>
      <c r="BH119" s="306"/>
      <c r="BU119" s="304">
        <f>IFERROR(VLOOKUP(AL119,装备!$B:$C,2,0),0)</f>
        <v>2</v>
      </c>
      <c r="BV119" s="304">
        <f>IFERROR(VLOOKUP($AL119,装备!$B:$Q,5,0),0)</f>
        <v>0</v>
      </c>
      <c r="BW119" s="304">
        <f>IFERROR(VLOOKUP($AL119,装备!$B:$Q,6,0),0)</f>
        <v>11</v>
      </c>
      <c r="BX119" s="304">
        <f>IFERROR(VLOOKUP($AL119,装备!$B:$Q,7,0),0)</f>
        <v>0</v>
      </c>
      <c r="BY119" s="304">
        <f>IFERROR(VLOOKUP($AL119,装备!$B:$Q,8,0),0)</f>
        <v>0</v>
      </c>
      <c r="BZ119" s="304">
        <f>IFERROR(VLOOKUP($AL119,装备!$B:$Q,9,0),0)</f>
        <v>0</v>
      </c>
      <c r="CA119" s="304">
        <f>IFERROR(VLOOKUP($AL119,装备!$B:$Q,10,0),0)</f>
        <v>0</v>
      </c>
      <c r="CB119" s="304">
        <f>IFERROR(VLOOKUP($AL119,装备!$B:$Q,11,0),0)</f>
        <v>3</v>
      </c>
      <c r="CC119" s="304" t="str">
        <f>IFERROR(VLOOKUP($AL119,装备!$B:$Q,12,0),0)</f>
        <v>长</v>
      </c>
      <c r="CD119" s="304">
        <f>IFERROR(VLOOKUP($AL119,装备!$B:$Q,13,0),0)</f>
        <v>0</v>
      </c>
      <c r="CE119" s="304">
        <f>IFERROR(VLOOKUP($AL119,装备!$B:$Q,14,0),0)</f>
        <v>0</v>
      </c>
      <c r="CF119" s="304">
        <f>IFERROR(VLOOKUP($AL119,装备!$B:$Q,16,0),0)</f>
        <v>0</v>
      </c>
      <c r="CG119" s="304">
        <f>IFERROR(VLOOKUP($AL119,装备!$B:$Q,5,0),0)</f>
        <v>0</v>
      </c>
      <c r="CH119" s="304">
        <f>IFERROR(VLOOKUP(AM119,装备!$B:$C,2,0),0)</f>
        <v>0</v>
      </c>
      <c r="CI119" s="304">
        <f>IFERROR(VLOOKUP($AM119,装备!$B:$Q,5,0),0)</f>
        <v>0</v>
      </c>
      <c r="CJ119" s="304">
        <f>IFERROR(VLOOKUP($AM119,装备!$B:$Q,6,0),0)</f>
        <v>0</v>
      </c>
      <c r="CK119" s="304">
        <f>IFERROR(VLOOKUP($AM119,装备!$B:$Q,7,0),0)</f>
        <v>0</v>
      </c>
      <c r="CL119" s="304">
        <f>IFERROR(VLOOKUP($AM119,装备!$B:$Q,8,0),0)</f>
        <v>0</v>
      </c>
      <c r="CM119" s="304">
        <f>IFERROR(VLOOKUP($AM119,装备!$B:$Q,9,0),0)</f>
        <v>0</v>
      </c>
      <c r="CN119" s="304">
        <f>IFERROR(VLOOKUP($AM119,装备!$B:$Q,10,0),0)</f>
        <v>0</v>
      </c>
      <c r="CO119" s="304">
        <f>IFERROR(VLOOKUP($AM119,装备!$B:$Q,11,0),0)</f>
        <v>0</v>
      </c>
      <c r="CP119" s="304">
        <f>IFERROR(VLOOKUP($AM119,装备!$B:$Q,12,0),0)</f>
        <v>0</v>
      </c>
      <c r="CQ119" s="304">
        <f>IFERROR(VLOOKUP($AM119,装备!$B:$Q,13,0),0)</f>
        <v>0</v>
      </c>
      <c r="CR119" s="304">
        <f>IFERROR(VLOOKUP($AM119,装备!$B:$Q,14,0),0)</f>
        <v>0</v>
      </c>
      <c r="CS119" s="304">
        <f>IFERROR(VLOOKUP($AM119,装备!$B:$Q,16,0),0)</f>
        <v>0</v>
      </c>
      <c r="CT119" s="304">
        <f>IFERROR(VLOOKUP($AM119,装备!$B:$Q,5,0),0)</f>
        <v>0</v>
      </c>
      <c r="CU119" s="304">
        <f>IFERROR(VLOOKUP(AN119,装备!$B:$C,2,0),0)</f>
        <v>0</v>
      </c>
      <c r="CV119" s="304">
        <f>IFERROR(VLOOKUP($AN119,装备!$B:$Q,5,0),0)</f>
        <v>0</v>
      </c>
      <c r="CW119" s="304">
        <f>IFERROR(VLOOKUP($AN119,装备!$B:$Q,6,0),0)</f>
        <v>0</v>
      </c>
      <c r="CX119" s="304">
        <f>IFERROR(VLOOKUP($AN119,装备!$B:$Q,7,0),0)</f>
        <v>0</v>
      </c>
      <c r="CY119" s="304">
        <f>IFERROR(VLOOKUP($AN119,装备!$B:$Q,8,0),0)</f>
        <v>0</v>
      </c>
      <c r="CZ119" s="304">
        <f>IFERROR(VLOOKUP($AN119,装备!$B:$Q,9,0),0)</f>
        <v>0</v>
      </c>
      <c r="DA119" s="304">
        <f>IFERROR(VLOOKUP($AN119,装备!$B:$Q,10,0),0)</f>
        <v>0</v>
      </c>
      <c r="DB119" s="304">
        <f>IFERROR(VLOOKUP($AN119,装备!$B:$Q,11,0),0)</f>
        <v>0</v>
      </c>
      <c r="DC119" s="304">
        <f>IFERROR(VLOOKUP($AN119,装备!$B:$Q,12,0),0)</f>
        <v>0</v>
      </c>
      <c r="DD119" s="304">
        <f>IFERROR(VLOOKUP($AN119,装备!$B:$Q,13,0),0)</f>
        <v>0</v>
      </c>
      <c r="DE119" s="304">
        <f>IFERROR(VLOOKUP($AN119,装备!$B:$Q,14,0),0)</f>
        <v>0</v>
      </c>
      <c r="DF119" s="304">
        <f>IFERROR(VLOOKUP($AN119,装备!$B:$Q,16,0),0)</f>
        <v>0</v>
      </c>
      <c r="DG119" s="304">
        <f>IFERROR(VLOOKUP($AN119,装备!$B:$Q,5,0),0)</f>
        <v>0</v>
      </c>
      <c r="DH119" s="304">
        <f>IFERROR(VLOOKUP(AO119,装备!$B:$C,2,0),0)</f>
        <v>0</v>
      </c>
      <c r="DI119" s="304">
        <f>IFERROR(VLOOKUP($AO119,装备!$B:$Q,5,0),0)</f>
        <v>0</v>
      </c>
      <c r="DJ119" s="304">
        <f>IFERROR(VLOOKUP($AO119,装备!$B:$Q,6,0),0)</f>
        <v>0</v>
      </c>
      <c r="DK119" s="304">
        <f>IFERROR(VLOOKUP($AO119,装备!$B:$Q,7,0),0)</f>
        <v>0</v>
      </c>
      <c r="DL119" s="304">
        <f>IFERROR(VLOOKUP($AO119,装备!$B:$Q,8,0),0)</f>
        <v>0</v>
      </c>
      <c r="DM119" s="304">
        <f>IFERROR(VLOOKUP($AO119,装备!$B:$Q,9,0),0)</f>
        <v>0</v>
      </c>
      <c r="DN119" s="304">
        <f>IFERROR(VLOOKUP($AO119,装备!$B:$Q,10,0),0)</f>
        <v>0</v>
      </c>
      <c r="DO119" s="304">
        <f>IFERROR(VLOOKUP($AO119,装备!$B:$Q,11,0),0)</f>
        <v>0</v>
      </c>
      <c r="DP119" s="304">
        <f>IFERROR(VLOOKUP($AO119,装备!$B:$Q,12,0),0)</f>
        <v>0</v>
      </c>
      <c r="DQ119" s="304">
        <f>IFERROR(VLOOKUP($AO119,装备!$B:$Q,13,0),0)</f>
        <v>0</v>
      </c>
      <c r="DR119" s="304">
        <f>IFERROR(VLOOKUP($AO119,装备!$B:$Q,14,0),0)</f>
        <v>0</v>
      </c>
      <c r="DS119" s="304">
        <f>IFERROR(VLOOKUP($AO119,装备!$B:$Q,16,0),0)</f>
        <v>0</v>
      </c>
      <c r="DT119" s="304">
        <f>IFERROR(VLOOKUP($AO119,装备!$B:$Q,5,0),0)</f>
        <v>0</v>
      </c>
    </row>
    <row r="120" spans="1:124" hidden="1">
      <c r="A120" s="301">
        <f>未改造舰娘!$A116</f>
        <v>10011513</v>
      </c>
      <c r="B120" s="354" t="s">
        <v>659</v>
      </c>
      <c r="C120" s="323"/>
      <c r="D120" s="323">
        <f t="shared" si="1"/>
        <v>110</v>
      </c>
      <c r="E120" s="303">
        <f>未改造舰娘!$C116</f>
        <v>4</v>
      </c>
      <c r="F120" s="304" t="str">
        <f>未改造舰娘!$D116</f>
        <v>战巡</v>
      </c>
      <c r="G120" s="304" t="str">
        <f>未改造舰娘!$E116</f>
        <v>大型</v>
      </c>
      <c r="H120" s="304" t="str">
        <f>未改造舰娘!$F116</f>
        <v>主力舰</v>
      </c>
      <c r="I120" s="460">
        <f>未改造舰娘!$AR116</f>
        <v>4</v>
      </c>
      <c r="J120" s="304" t="str">
        <f>未改造舰娘!$G116</f>
        <v>德国</v>
      </c>
      <c r="K120" s="312">
        <f>未改造舰娘!$H116+(BV120+CI120+CV120+DI120)*$C$2</f>
        <v>72</v>
      </c>
      <c r="L120" s="304">
        <f>未改造舰娘!$I116</f>
        <v>0</v>
      </c>
      <c r="M120" s="304">
        <f>未改造舰娘!$J116</f>
        <v>2</v>
      </c>
      <c r="N120" s="518">
        <f>未改造舰娘!$K116</f>
        <v>2</v>
      </c>
      <c r="O120" s="304">
        <f>未改造舰娘!$L116+((CE120+CR120+DE120+DR120)*$C$2)</f>
        <v>10</v>
      </c>
      <c r="P120" s="304" t="str">
        <f>IF($C$2=1,(IF(ISERROR(FIND("超长",未改造舰娘!$M116&amp;CC120&amp;CP120&amp;DC120&amp;DP120,1)),IF(ISERROR(FIND("长",未改造舰娘!$M116&amp;CC120&amp;CP120&amp;DC120&amp;DP120,1)),IF(ISERROR(FIND("中",未改造舰娘!$M116&amp;CC120&amp;CP120&amp;DC120&amp;DP120,1)),IF(ISERROR(FIND("短",未改造舰娘!$M116&amp;CC120&amp;CP120&amp;DC120&amp;DP120,1)),IF(ISERROR(FIND("无",未改造舰娘!$M116&amp;CC120&amp;CP120&amp;DC120&amp;DP120,1)),0,"无"),"短"),"中"),"长"),"超长")),未改造舰娘!$M116)</f>
        <v>长</v>
      </c>
      <c r="Q120" s="303">
        <f>未改造舰娘!$N116</f>
        <v>31.5</v>
      </c>
      <c r="R120" s="304">
        <f>(未改造舰娘!$P116)+(未改造舰娘!$Q116)*$C$3+((BW120+CJ120+CW120+DJ120)*$C$2)</f>
        <v>81</v>
      </c>
      <c r="S120" s="304">
        <f>(未改造舰娘!$R116)+(未改造舰娘!$S116)*$C$3+((BY120+CL120+CY120+DL120)*$C$2)</f>
        <v>0</v>
      </c>
      <c r="T120" s="304">
        <f>(未改造舰娘!$T116)+(未改造舰娘!$U116)*$C$3+((BX120+CK120+CX120+DK120)*$C$2)</f>
        <v>85</v>
      </c>
      <c r="U120" s="304">
        <f>(未改造舰娘!$V116)+(未改造舰娘!$W116)*$C$3+((CG120+CT120+DG120+DT120)*$C$2)</f>
        <v>55</v>
      </c>
      <c r="V120" s="305">
        <f>INT((((未改造舰娘!$Y116)-(未改造舰娘!$X116))*(((IF(D120=0,C120,D120))-1)/99))+未改造舰娘!$X116)+((CB120+CO120+DB120+DO120)*$C$2)</f>
        <v>95</v>
      </c>
      <c r="W120" s="304">
        <f>INT((((未改造舰娘!$AA116)-(未改造舰娘!$Z116))*(((IF(D120=0,C120,D120))-1)/99))+未改造舰娘!$Z116)+((CD120+CQ120+DD120+DQ120)*$C$2)</f>
        <v>63</v>
      </c>
      <c r="X120" s="304">
        <f>INT((((未改造舰娘!$AC116)-(未改造舰娘!$AB116))*(((IF(D120=0,C120,D120))-1)/99))+未改造舰娘!$AB116)+((CA120+CN120+DA120+DN120)*$C$2)</f>
        <v>42</v>
      </c>
      <c r="Y120" s="303">
        <f>INT((((未改造舰娘!$AE116)-(未改造舰娘!$AD116))*(((IF(D120=0,C120,D120))-1)/99))+未改造舰娘!$AD116)+((BZ120+CM120+CZ120+DM120)*$C$2)</f>
        <v>0</v>
      </c>
      <c r="Z120" s="474">
        <f>IF(未改造舰娘!$AF116=0,"",未改造舰娘!$AF116)</f>
        <v>3</v>
      </c>
      <c r="AA120" s="304">
        <f>IF(未改造舰娘!$AG116="","",未改造舰娘!$AG116)</f>
        <v>3</v>
      </c>
      <c r="AB120" s="304">
        <f>IF(未改造舰娘!$AH116="","",未改造舰娘!$AH116)</f>
        <v>3</v>
      </c>
      <c r="AC120" s="304">
        <f>IF(未改造舰娘!$AI116="","",未改造舰娘!$AI116)</f>
        <v>3</v>
      </c>
      <c r="AD120" s="304">
        <f>IF(未改造舰娘!$AJ116="","",未改造舰娘!$AJ116)</f>
        <v>12</v>
      </c>
      <c r="AE120" s="305">
        <f>IF(未改造舰娘!$AK116="","",未改造舰娘!$AK116)</f>
        <v>0</v>
      </c>
      <c r="AF120" s="304" t="str">
        <f>IF(未改造舰娘!$AL116="","",未改造舰娘!$AL116)</f>
        <v/>
      </c>
      <c r="AG120" s="304" t="str">
        <f>IF(未改造舰娘!$AM116="","",未改造舰娘!$AM116)</f>
        <v/>
      </c>
      <c r="AH120" s="304" t="str">
        <f>IF(未改造舰娘!$AN116="","",未改造舰娘!$AN116)</f>
        <v/>
      </c>
      <c r="AI120" s="304" t="str">
        <f>IF(未改造舰娘!$AO116="","",未改造舰娘!$AO116)</f>
        <v/>
      </c>
      <c r="AJ120" s="304" t="str">
        <f>IF(未改造舰娘!$AP116="","",未改造舰娘!$AP116)</f>
        <v/>
      </c>
      <c r="AK120" s="303" t="str">
        <f>IF(未改造舰娘!$AQ116="","",未改造舰娘!$AQ116)</f>
        <v/>
      </c>
      <c r="AL120" s="306" t="str">
        <f>IF(未改造舰娘!$AS116="","",未改造舰娘!$AS116)</f>
        <v>G国三联283毫米炮</v>
      </c>
      <c r="AM120" s="306" t="str">
        <f>IF(未改造舰娘!$AT116="","",未改造舰娘!$AT116)</f>
        <v/>
      </c>
      <c r="AN120" s="306" t="str">
        <f>IF(未改造舰娘!$AU116="","",未改造舰娘!$AU116)</f>
        <v/>
      </c>
      <c r="AO120" s="306" t="str">
        <f>IF(未改造舰娘!$AV116="","",未改造舰娘!$AV116)</f>
        <v/>
      </c>
      <c r="AP120" s="307" t="str">
        <f>IF(未改造舰娘!$AW116="","",未改造舰娘!$AW116)</f>
        <v/>
      </c>
      <c r="AQ120" s="308" t="str">
        <f>IF(未改造舰娘!$AX116="","",未改造舰娘!$AX116)</f>
        <v/>
      </c>
      <c r="AR120" s="304">
        <f>IF(未改造舰娘!$AY116="","",未改造舰娘!$AY116)</f>
        <v>70</v>
      </c>
      <c r="AS120" s="304">
        <f>IF(未改造舰娘!$AZ116="","",未改造舰娘!$AZ116)</f>
        <v>110</v>
      </c>
      <c r="AT120" s="304">
        <f>IF(未改造舰娘!$BA116="","",未改造舰娘!$BA116)</f>
        <v>2.88</v>
      </c>
      <c r="AU120" s="304">
        <f>IF(未改造舰娘!$BB116="","",未改造舰娘!$BB116)</f>
        <v>6</v>
      </c>
      <c r="AV120" s="305">
        <f>IF((未改造舰娘!$BG116+未改造舰娘!$BK116*$C$4)=0,"",(未改造舰娘!$BG116+未改造舰娘!$BK116*$C$4))</f>
        <v>40</v>
      </c>
      <c r="AW120" s="304">
        <f>IF((未改造舰娘!$BH116+未改造舰娘!$BL116*$C$4)=0,"",(未改造舰娘!$BH116+未改造舰娘!$BL116*$C$4))</f>
        <v>58</v>
      </c>
      <c r="AX120" s="304">
        <f>IF((未改造舰娘!$BI116+未改造舰娘!$BM116*$C$4)=0,"",(未改造舰娘!$BI116+未改造舰娘!$BM116*$C$4))</f>
        <v>52</v>
      </c>
      <c r="AY120" s="303" t="str">
        <f>IF((未改造舰娘!$BJ116+未改造舰娘!$BN116*$C$4)=0,"",(未改造舰娘!$BJ116+未改造舰娘!$BN116*$C$4))</f>
        <v/>
      </c>
      <c r="AZ120" s="500">
        <f>IF(未改造舰娘!BC116="","",未改造舰娘!BC116)</f>
        <v>56</v>
      </c>
      <c r="BA120" s="500">
        <f>IF(未改造舰娘!BD116="","",未改造舰娘!BD116)</f>
        <v>0</v>
      </c>
      <c r="BB120" s="500">
        <f>IF(未改造舰娘!BE116="","",未改造舰娘!BE116)</f>
        <v>74</v>
      </c>
      <c r="BC120" s="498">
        <f>IF(未改造舰娘!BF116="","",未改造舰娘!BF116)</f>
        <v>13</v>
      </c>
      <c r="BD120" s="67" t="s">
        <v>1421</v>
      </c>
      <c r="BE120" s="506">
        <v>0.18402777777777779</v>
      </c>
      <c r="BF120" s="306" t="str">
        <f>IF(未改造舰娘!$BQ116="","",未改造舰娘!$BQ116)</f>
        <v/>
      </c>
      <c r="BG120" s="306" t="str">
        <f>IF(未改造舰娘!$BR116="","",未改造舰娘!$BR116)</f>
        <v>两周年活动 女武神行动-DMNP</v>
      </c>
      <c r="BH120" s="306"/>
      <c r="BU120" s="304">
        <f>IFERROR(VLOOKUP(AL120,装备!$B:$C,2,0),0)</f>
        <v>2</v>
      </c>
      <c r="BV120" s="304">
        <f>IFERROR(VLOOKUP($AL120,装备!$B:$Q,5,0),0)</f>
        <v>0</v>
      </c>
      <c r="BW120" s="304">
        <f>IFERROR(VLOOKUP($AL120,装备!$B:$Q,6,0),0)</f>
        <v>11</v>
      </c>
      <c r="BX120" s="304">
        <f>IFERROR(VLOOKUP($AL120,装备!$B:$Q,7,0),0)</f>
        <v>0</v>
      </c>
      <c r="BY120" s="304">
        <f>IFERROR(VLOOKUP($AL120,装备!$B:$Q,8,0),0)</f>
        <v>0</v>
      </c>
      <c r="BZ120" s="304">
        <f>IFERROR(VLOOKUP($AL120,装备!$B:$Q,9,0),0)</f>
        <v>0</v>
      </c>
      <c r="CA120" s="304">
        <f>IFERROR(VLOOKUP($AL120,装备!$B:$Q,10,0),0)</f>
        <v>0</v>
      </c>
      <c r="CB120" s="304">
        <f>IFERROR(VLOOKUP($AL120,装备!$B:$Q,11,0),0)</f>
        <v>3</v>
      </c>
      <c r="CC120" s="304" t="str">
        <f>IFERROR(VLOOKUP($AL120,装备!$B:$Q,12,0),0)</f>
        <v>长</v>
      </c>
      <c r="CD120" s="304">
        <f>IFERROR(VLOOKUP($AL120,装备!$B:$Q,13,0),0)</f>
        <v>0</v>
      </c>
      <c r="CE120" s="304">
        <f>IFERROR(VLOOKUP($AL120,装备!$B:$Q,14,0),0)</f>
        <v>0</v>
      </c>
      <c r="CF120" s="304">
        <f>IFERROR(VLOOKUP($AL120,装备!$B:$Q,16,0),0)</f>
        <v>0</v>
      </c>
      <c r="CG120" s="304">
        <f>IFERROR(VLOOKUP($AL120,装备!$B:$Q,5,0),0)</f>
        <v>0</v>
      </c>
      <c r="CH120" s="304">
        <f>IFERROR(VLOOKUP(AM120,装备!$B:$C,2,0),0)</f>
        <v>0</v>
      </c>
      <c r="CI120" s="304">
        <f>IFERROR(VLOOKUP($AM120,装备!$B:$Q,5,0),0)</f>
        <v>0</v>
      </c>
      <c r="CJ120" s="304">
        <f>IFERROR(VLOOKUP($AM120,装备!$B:$Q,6,0),0)</f>
        <v>0</v>
      </c>
      <c r="CK120" s="304">
        <f>IFERROR(VLOOKUP($AM120,装备!$B:$Q,7,0),0)</f>
        <v>0</v>
      </c>
      <c r="CL120" s="304">
        <f>IFERROR(VLOOKUP($AM120,装备!$B:$Q,8,0),0)</f>
        <v>0</v>
      </c>
      <c r="CM120" s="304">
        <f>IFERROR(VLOOKUP($AM120,装备!$B:$Q,9,0),0)</f>
        <v>0</v>
      </c>
      <c r="CN120" s="304">
        <f>IFERROR(VLOOKUP($AM120,装备!$B:$Q,10,0),0)</f>
        <v>0</v>
      </c>
      <c r="CO120" s="304">
        <f>IFERROR(VLOOKUP($AM120,装备!$B:$Q,11,0),0)</f>
        <v>0</v>
      </c>
      <c r="CP120" s="304">
        <f>IFERROR(VLOOKUP($AM120,装备!$B:$Q,12,0),0)</f>
        <v>0</v>
      </c>
      <c r="CQ120" s="304">
        <f>IFERROR(VLOOKUP($AM120,装备!$B:$Q,13,0),0)</f>
        <v>0</v>
      </c>
      <c r="CR120" s="304">
        <f>IFERROR(VLOOKUP($AM120,装备!$B:$Q,14,0),0)</f>
        <v>0</v>
      </c>
      <c r="CS120" s="304">
        <f>IFERROR(VLOOKUP($AM120,装备!$B:$Q,16,0),0)</f>
        <v>0</v>
      </c>
      <c r="CT120" s="304">
        <f>IFERROR(VLOOKUP($AM120,装备!$B:$Q,5,0),0)</f>
        <v>0</v>
      </c>
      <c r="CU120" s="304">
        <f>IFERROR(VLOOKUP(AN120,装备!$B:$C,2,0),0)</f>
        <v>0</v>
      </c>
      <c r="CV120" s="304">
        <f>IFERROR(VLOOKUP($AN120,装备!$B:$Q,5,0),0)</f>
        <v>0</v>
      </c>
      <c r="CW120" s="304">
        <f>IFERROR(VLOOKUP($AN120,装备!$B:$Q,6,0),0)</f>
        <v>0</v>
      </c>
      <c r="CX120" s="304">
        <f>IFERROR(VLOOKUP($AN120,装备!$B:$Q,7,0),0)</f>
        <v>0</v>
      </c>
      <c r="CY120" s="304">
        <f>IFERROR(VLOOKUP($AN120,装备!$B:$Q,8,0),0)</f>
        <v>0</v>
      </c>
      <c r="CZ120" s="304">
        <f>IFERROR(VLOOKUP($AN120,装备!$B:$Q,9,0),0)</f>
        <v>0</v>
      </c>
      <c r="DA120" s="304">
        <f>IFERROR(VLOOKUP($AN120,装备!$B:$Q,10,0),0)</f>
        <v>0</v>
      </c>
      <c r="DB120" s="304">
        <f>IFERROR(VLOOKUP($AN120,装备!$B:$Q,11,0),0)</f>
        <v>0</v>
      </c>
      <c r="DC120" s="304">
        <f>IFERROR(VLOOKUP($AN120,装备!$B:$Q,12,0),0)</f>
        <v>0</v>
      </c>
      <c r="DD120" s="304">
        <f>IFERROR(VLOOKUP($AN120,装备!$B:$Q,13,0),0)</f>
        <v>0</v>
      </c>
      <c r="DE120" s="304">
        <f>IFERROR(VLOOKUP($AN120,装备!$B:$Q,14,0),0)</f>
        <v>0</v>
      </c>
      <c r="DF120" s="304">
        <f>IFERROR(VLOOKUP($AN120,装备!$B:$Q,16,0),0)</f>
        <v>0</v>
      </c>
      <c r="DG120" s="304">
        <f>IFERROR(VLOOKUP($AN120,装备!$B:$Q,5,0),0)</f>
        <v>0</v>
      </c>
      <c r="DH120" s="304">
        <f>IFERROR(VLOOKUP(AO120,装备!$B:$C,2,0),0)</f>
        <v>0</v>
      </c>
      <c r="DI120" s="304">
        <f>IFERROR(VLOOKUP($AO120,装备!$B:$Q,5,0),0)</f>
        <v>0</v>
      </c>
      <c r="DJ120" s="304">
        <f>IFERROR(VLOOKUP($AO120,装备!$B:$Q,6,0),0)</f>
        <v>0</v>
      </c>
      <c r="DK120" s="304">
        <f>IFERROR(VLOOKUP($AO120,装备!$B:$Q,7,0),0)</f>
        <v>0</v>
      </c>
      <c r="DL120" s="304">
        <f>IFERROR(VLOOKUP($AO120,装备!$B:$Q,8,0),0)</f>
        <v>0</v>
      </c>
      <c r="DM120" s="304">
        <f>IFERROR(VLOOKUP($AO120,装备!$B:$Q,9,0),0)</f>
        <v>0</v>
      </c>
      <c r="DN120" s="304">
        <f>IFERROR(VLOOKUP($AO120,装备!$B:$Q,10,0),0)</f>
        <v>0</v>
      </c>
      <c r="DO120" s="304">
        <f>IFERROR(VLOOKUP($AO120,装备!$B:$Q,11,0),0)</f>
        <v>0</v>
      </c>
      <c r="DP120" s="304">
        <f>IFERROR(VLOOKUP($AO120,装备!$B:$Q,12,0),0)</f>
        <v>0</v>
      </c>
      <c r="DQ120" s="304">
        <f>IFERROR(VLOOKUP($AO120,装备!$B:$Q,13,0),0)</f>
        <v>0</v>
      </c>
      <c r="DR120" s="304">
        <f>IFERROR(VLOOKUP($AO120,装备!$B:$Q,14,0),0)</f>
        <v>0</v>
      </c>
      <c r="DS120" s="304">
        <f>IFERROR(VLOOKUP($AO120,装备!$B:$Q,16,0),0)</f>
        <v>0</v>
      </c>
      <c r="DT120" s="304">
        <f>IFERROR(VLOOKUP($AO120,装备!$B:$Q,5,0),0)</f>
        <v>0</v>
      </c>
    </row>
    <row r="121" spans="1:124">
      <c r="A121" s="301">
        <f>未改造舰娘!$A117</f>
        <v>10011713</v>
      </c>
      <c r="B121" s="354" t="s">
        <v>277</v>
      </c>
      <c r="C121" s="323"/>
      <c r="D121" s="323">
        <f t="shared" si="1"/>
        <v>110</v>
      </c>
      <c r="E121" s="303">
        <f>未改造舰娘!$C117</f>
        <v>5</v>
      </c>
      <c r="F121" s="304" t="str">
        <f>未改造舰娘!$D117</f>
        <v>装母</v>
      </c>
      <c r="G121" s="304" t="str">
        <f>未改造舰娘!$E117</f>
        <v>大型</v>
      </c>
      <c r="H121" s="304" t="str">
        <f>未改造舰娘!$F117</f>
        <v>主力舰</v>
      </c>
      <c r="I121" s="460">
        <f>未改造舰娘!$AR117</f>
        <v>4</v>
      </c>
      <c r="J121" s="304" t="str">
        <f>未改造舰娘!$G117</f>
        <v>日本</v>
      </c>
      <c r="K121" s="312">
        <f>未改造舰娘!$H117+(BV121+CI121+CV121+DI121)*$C$2</f>
        <v>67</v>
      </c>
      <c r="L121" s="304">
        <f>未改造舰娘!$I117</f>
        <v>1</v>
      </c>
      <c r="M121" s="304">
        <f>未改造舰娘!$J117</f>
        <v>3</v>
      </c>
      <c r="N121" s="518">
        <f>未改造舰娘!$K117</f>
        <v>3</v>
      </c>
      <c r="O121" s="304">
        <f>未改造舰娘!$L117+((CE121+CR121+DE121+DR121)*$C$2)</f>
        <v>5</v>
      </c>
      <c r="P121" s="304" t="str">
        <f>IF($C$2=1,(IF(ISERROR(FIND("超长",未改造舰娘!$M117&amp;CC121&amp;CP121&amp;DC121&amp;DP121,1)),IF(ISERROR(FIND("长",未改造舰娘!$M117&amp;CC121&amp;CP121&amp;DC121&amp;DP121,1)),IF(ISERROR(FIND("中",未改造舰娘!$M117&amp;CC121&amp;CP121&amp;DC121&amp;DP121,1)),IF(ISERROR(FIND("短",未改造舰娘!$M117&amp;CC121&amp;CP121&amp;DC121&amp;DP121,1)),IF(ISERROR(FIND("无",未改造舰娘!$M117&amp;CC121&amp;CP121&amp;DC121&amp;DP121,1)),0,"无"),"短"),"中"),"长"),"超长")),未改造舰娘!$M117)</f>
        <v>短</v>
      </c>
      <c r="Q121" s="303">
        <f>未改造舰娘!$N117</f>
        <v>33</v>
      </c>
      <c r="R121" s="304">
        <f>(未改造舰娘!$P117)+(未改造舰娘!$Q117)*$C$3+((BW121+CJ121+CW121+DJ121)*$C$2)</f>
        <v>40</v>
      </c>
      <c r="S121" s="304">
        <f>(未改造舰娘!$R117)+(未改造舰娘!$S117)*$C$3+((BY121+CL121+CY121+DL121)*$C$2)</f>
        <v>0</v>
      </c>
      <c r="T121" s="304">
        <f>(未改造舰娘!$T117)+(未改造舰娘!$U117)*$C$3+((BX121+CK121+CX121+DK121)*$C$2)</f>
        <v>85</v>
      </c>
      <c r="U121" s="304">
        <f>(未改造舰娘!$V117)+(未改造舰娘!$W117)*$C$3+((CG121+CT121+DG121+DT121)*$C$2)</f>
        <v>70</v>
      </c>
      <c r="V121" s="305">
        <f>INT((((未改造舰娘!$Y117)-(未改造舰娘!$X117))*(((IF(D121=0,C121,D121))-1)/99))+未改造舰娘!$X117)+((CB121+CO121+DB121+DO121)*$C$2)</f>
        <v>85</v>
      </c>
      <c r="W121" s="304">
        <f>INT((((未改造舰娘!$AA117)-(未改造舰娘!$Z117))*(((IF(D121=0,C121,D121))-1)/99))+未改造舰娘!$Z117)+((CD121+CQ121+DD121+DQ121)*$C$2)</f>
        <v>57</v>
      </c>
      <c r="X121" s="304">
        <f>INT((((未改造舰娘!$AC117)-(未改造舰娘!$AB117))*(((IF(D121=0,C121,D121))-1)/99))+未改造舰娘!$AB117)+((CA121+CN121+DA121+DN121)*$C$2)</f>
        <v>72</v>
      </c>
      <c r="Y121" s="303">
        <f>INT((((未改造舰娘!$AE117)-(未改造舰娘!$AD117))*(((IF(D121=0,C121,D121))-1)/99))+未改造舰娘!$AD117)+((BZ121+CM121+CZ121+DM121)*$C$2)</f>
        <v>0</v>
      </c>
      <c r="Z121" s="474">
        <f>IF(未改造舰娘!$AF117=0,"",未改造舰娘!$AF117)</f>
        <v>18</v>
      </c>
      <c r="AA121" s="304">
        <f>IF(未改造舰娘!$AG117="","",未改造舰娘!$AG117)</f>
        <v>24</v>
      </c>
      <c r="AB121" s="304">
        <f>IF(未改造舰娘!$AH117="","",未改造舰娘!$AH117)</f>
        <v>12</v>
      </c>
      <c r="AC121" s="304">
        <f>IF(未改造舰娘!$AI117="","",未改造舰娘!$AI117)</f>
        <v>6</v>
      </c>
      <c r="AD121" s="304">
        <f>IF(未改造舰娘!$AJ117="","",未改造舰娘!$AJ117)</f>
        <v>60</v>
      </c>
      <c r="AE121" s="305">
        <f>IF(未改造舰娘!$AK117="","",未改造舰娘!$AK117)</f>
        <v>75</v>
      </c>
      <c r="AF121" s="304">
        <f>IF(未改造舰娘!$AL117="","",未改造舰娘!$AL117)</f>
        <v>200</v>
      </c>
      <c r="AG121" s="304" t="str">
        <f>IF(未改造舰娘!$AM117="","",未改造舰娘!$AM117)</f>
        <v/>
      </c>
      <c r="AH121" s="304">
        <f>IF(未改造舰娘!$AN117="","",未改造舰娘!$AN117)</f>
        <v>2000</v>
      </c>
      <c r="AI121" s="304">
        <f>IF(未改造舰娘!$AO117="","",未改造舰娘!$AO117)</f>
        <v>2000</v>
      </c>
      <c r="AJ121" s="304" t="str">
        <f>IF(未改造舰娘!$AP117="","",未改造舰娘!$AP117)</f>
        <v>航母核心</v>
      </c>
      <c r="AK121" s="303">
        <f>IF(未改造舰娘!$AQ117="","",未改造舰娘!$AQ117)</f>
        <v>20</v>
      </c>
      <c r="AL121" s="306" t="str">
        <f>IF(未改造舰娘!$AS117="","",未改造舰娘!$AS117)</f>
        <v>零战62型</v>
      </c>
      <c r="AM121" s="306" t="str">
        <f>IF(未改造舰娘!$AT117="","",未改造舰娘!$AT117)</f>
        <v>彗星</v>
      </c>
      <c r="AN121" s="306" t="str">
        <f>IF(未改造舰娘!$AU117="","",未改造舰娘!$AU117)</f>
        <v>天山</v>
      </c>
      <c r="AO121" s="306" t="str">
        <f>IF(未改造舰娘!$AV117="","",未改造舰娘!$AV117)</f>
        <v/>
      </c>
      <c r="AP121" s="307" t="str">
        <f>IF(未改造舰娘!$AW117="","",未改造舰娘!$AW117)</f>
        <v/>
      </c>
      <c r="AQ121" s="308" t="str">
        <f>IF(未改造舰娘!$AX117="","",未改造舰娘!$AX117)</f>
        <v/>
      </c>
      <c r="AR121" s="304">
        <f>IF(未改造舰娘!$AY117="","",未改造舰娘!$AY117)</f>
        <v>70</v>
      </c>
      <c r="AS121" s="304">
        <f>IF(未改造舰娘!$AZ117="","",未改造舰娘!$AZ117)</f>
        <v>65</v>
      </c>
      <c r="AT121" s="304">
        <f>IF(未改造舰娘!$BA117="","",未改造舰娘!$BA117)</f>
        <v>2.88</v>
      </c>
      <c r="AU121" s="304">
        <f>IF(未改造舰娘!$BB117="","",未改造舰娘!$BB117)</f>
        <v>5.4</v>
      </c>
      <c r="AV121" s="305">
        <f>IF((未改造舰娘!$BG117+未改造舰娘!$BK117*$C$4)=0,"",(未改造舰娘!$BG117+未改造舰娘!$BK117*$C$4))</f>
        <v>24</v>
      </c>
      <c r="AW121" s="304">
        <f>IF((未改造舰娘!$BH117+未改造舰娘!$BL117*$C$4)=0,"",(未改造舰娘!$BH117+未改造舰娘!$BL117*$C$4))</f>
        <v>30</v>
      </c>
      <c r="AX121" s="304">
        <f>IF((未改造舰娘!$BI117+未改造舰娘!$BM117*$C$4)=0,"",(未改造舰娘!$BI117+未改造舰娘!$BM117*$C$4))</f>
        <v>40</v>
      </c>
      <c r="AY121" s="303">
        <f>IF((未改造舰娘!$BJ117+未改造舰娘!$BN117*$C$4)=0,"",(未改造舰娘!$BJ117+未改造舰娘!$BN117*$C$4))</f>
        <v>20</v>
      </c>
      <c r="AZ121" s="500">
        <f>IF(未改造舰娘!BC117="","",未改造舰娘!BC117)</f>
        <v>0</v>
      </c>
      <c r="BA121" s="500">
        <f>IF(未改造舰娘!BD117="","",未改造舰娘!BD117)</f>
        <v>0</v>
      </c>
      <c r="BB121" s="500">
        <f>IF(未改造舰娘!BE117="","",未改造舰娘!BE117)</f>
        <v>25</v>
      </c>
      <c r="BC121" s="498">
        <f>IF(未改造舰娘!BF117="","",未改造舰娘!BF117)</f>
        <v>44</v>
      </c>
      <c r="BD121" s="125" t="s">
        <v>1423</v>
      </c>
      <c r="BE121" s="506">
        <v>0.17361111111111113</v>
      </c>
      <c r="BF121" s="306" t="str">
        <f>IF(未改造舰娘!$BQ117="","",未改造舰娘!$BQ117)</f>
        <v/>
      </c>
      <c r="BG121" s="306" t="str">
        <f>IF(未改造舰娘!$BR117="","",未改造舰娘!$BR117)</f>
        <v/>
      </c>
      <c r="BH121" s="306"/>
      <c r="BU121" s="304">
        <f>IFERROR(VLOOKUP(AL121,装备!$B:$C,2,0),0)</f>
        <v>4</v>
      </c>
      <c r="BV121" s="304">
        <f>IFERROR(VLOOKUP($AL121,装备!$B:$Q,5,0),0)</f>
        <v>0</v>
      </c>
      <c r="BW121" s="304">
        <f>IFERROR(VLOOKUP($AL121,装备!$B:$Q,6,0),0)</f>
        <v>0</v>
      </c>
      <c r="BX121" s="304">
        <f>IFERROR(VLOOKUP($AL121,装备!$B:$Q,7,0),0)</f>
        <v>0</v>
      </c>
      <c r="BY121" s="304">
        <f>IFERROR(VLOOKUP($AL121,装备!$B:$Q,8,0),0)</f>
        <v>0</v>
      </c>
      <c r="BZ121" s="304">
        <f>IFERROR(VLOOKUP($AL121,装备!$B:$Q,9,0),0)</f>
        <v>1</v>
      </c>
      <c r="CA121" s="304">
        <f>IFERROR(VLOOKUP($AL121,装备!$B:$Q,10,0),0)</f>
        <v>0</v>
      </c>
      <c r="CB121" s="304">
        <f>IFERROR(VLOOKUP($AL121,装备!$B:$Q,11,0),0)</f>
        <v>0</v>
      </c>
      <c r="CC121" s="304" t="str">
        <f>IFERROR(VLOOKUP($AL121,装备!$B:$Q,12,0),0)</f>
        <v>无</v>
      </c>
      <c r="CD121" s="304">
        <f>IFERROR(VLOOKUP($AL121,装备!$B:$Q,13,0),0)</f>
        <v>0</v>
      </c>
      <c r="CE121" s="304">
        <f>IFERROR(VLOOKUP($AL121,装备!$B:$Q,14,0),0)</f>
        <v>0</v>
      </c>
      <c r="CF121" s="304">
        <f>IFERROR(VLOOKUP($AL121,装备!$B:$Q,16,0),0)</f>
        <v>5</v>
      </c>
      <c r="CG121" s="304">
        <f>IFERROR(VLOOKUP($AL121,装备!$B:$Q,5,0),0)</f>
        <v>0</v>
      </c>
      <c r="CH121" s="304">
        <f>IFERROR(VLOOKUP(AM121,装备!$B:$C,2,0),0)</f>
        <v>3</v>
      </c>
      <c r="CI121" s="304">
        <f>IFERROR(VLOOKUP($AM121,装备!$B:$Q,5,0),0)</f>
        <v>0</v>
      </c>
      <c r="CJ121" s="304">
        <f>IFERROR(VLOOKUP($AM121,装备!$B:$Q,6,0),0)</f>
        <v>0</v>
      </c>
      <c r="CK121" s="304">
        <f>IFERROR(VLOOKUP($AM121,装备!$B:$Q,7,0),0)</f>
        <v>0</v>
      </c>
      <c r="CL121" s="304">
        <f>IFERROR(VLOOKUP($AM121,装备!$B:$Q,8,0),0)</f>
        <v>0</v>
      </c>
      <c r="CM121" s="304">
        <f>IFERROR(VLOOKUP($AM121,装备!$B:$Q,9,0),0)</f>
        <v>0</v>
      </c>
      <c r="CN121" s="304">
        <f>IFERROR(VLOOKUP($AM121,装备!$B:$Q,10,0),0)</f>
        <v>0</v>
      </c>
      <c r="CO121" s="304">
        <f>IFERROR(VLOOKUP($AM121,装备!$B:$Q,11,0),0)</f>
        <v>0</v>
      </c>
      <c r="CP121" s="304" t="str">
        <f>IFERROR(VLOOKUP($AM121,装备!$B:$Q,12,0),0)</f>
        <v>无</v>
      </c>
      <c r="CQ121" s="304">
        <f>IFERROR(VLOOKUP($AM121,装备!$B:$Q,13,0),0)</f>
        <v>0</v>
      </c>
      <c r="CR121" s="304">
        <f>IFERROR(VLOOKUP($AM121,装备!$B:$Q,14,0),0)</f>
        <v>0</v>
      </c>
      <c r="CS121" s="304">
        <f>IFERROR(VLOOKUP($AM121,装备!$B:$Q,16,0),0)</f>
        <v>0</v>
      </c>
      <c r="CT121" s="304">
        <f>IFERROR(VLOOKUP($AM121,装备!$B:$Q,5,0),0)</f>
        <v>0</v>
      </c>
      <c r="CU121" s="304">
        <f>IFERROR(VLOOKUP(AN121,装备!$B:$C,2,0),0)</f>
        <v>3</v>
      </c>
      <c r="CV121" s="304">
        <f>IFERROR(VLOOKUP($AN121,装备!$B:$Q,5,0),0)</f>
        <v>0</v>
      </c>
      <c r="CW121" s="304">
        <f>IFERROR(VLOOKUP($AN121,装备!$B:$Q,6,0),0)</f>
        <v>0</v>
      </c>
      <c r="CX121" s="304">
        <f>IFERROR(VLOOKUP($AN121,装备!$B:$Q,7,0),0)</f>
        <v>0</v>
      </c>
      <c r="CY121" s="304">
        <f>IFERROR(VLOOKUP($AN121,装备!$B:$Q,8,0),0)</f>
        <v>8</v>
      </c>
      <c r="CZ121" s="304">
        <f>IFERROR(VLOOKUP($AN121,装备!$B:$Q,9,0),0)</f>
        <v>1</v>
      </c>
      <c r="DA121" s="304">
        <f>IFERROR(VLOOKUP($AN121,装备!$B:$Q,10,0),0)</f>
        <v>1</v>
      </c>
      <c r="DB121" s="304">
        <f>IFERROR(VLOOKUP($AN121,装备!$B:$Q,11,0),0)</f>
        <v>0</v>
      </c>
      <c r="DC121" s="304" t="str">
        <f>IFERROR(VLOOKUP($AN121,装备!$B:$Q,12,0),0)</f>
        <v>无</v>
      </c>
      <c r="DD121" s="304">
        <f>IFERROR(VLOOKUP($AN121,装备!$B:$Q,13,0),0)</f>
        <v>0</v>
      </c>
      <c r="DE121" s="304">
        <f>IFERROR(VLOOKUP($AN121,装备!$B:$Q,14,0),0)</f>
        <v>0</v>
      </c>
      <c r="DF121" s="304">
        <f>IFERROR(VLOOKUP($AN121,装备!$B:$Q,16,0),0)</f>
        <v>0</v>
      </c>
      <c r="DG121" s="304">
        <f>IFERROR(VLOOKUP($AN121,装备!$B:$Q,5,0),0)</f>
        <v>0</v>
      </c>
      <c r="DH121" s="304">
        <f>IFERROR(VLOOKUP(AO121,装备!$B:$C,2,0),0)</f>
        <v>0</v>
      </c>
      <c r="DI121" s="304">
        <f>IFERROR(VLOOKUP($AO121,装备!$B:$Q,5,0),0)</f>
        <v>0</v>
      </c>
      <c r="DJ121" s="304">
        <f>IFERROR(VLOOKUP($AO121,装备!$B:$Q,6,0),0)</f>
        <v>0</v>
      </c>
      <c r="DK121" s="304">
        <f>IFERROR(VLOOKUP($AO121,装备!$B:$Q,7,0),0)</f>
        <v>0</v>
      </c>
      <c r="DL121" s="304">
        <f>IFERROR(VLOOKUP($AO121,装备!$B:$Q,8,0),0)</f>
        <v>0</v>
      </c>
      <c r="DM121" s="304">
        <f>IFERROR(VLOOKUP($AO121,装备!$B:$Q,9,0),0)</f>
        <v>0</v>
      </c>
      <c r="DN121" s="304">
        <f>IFERROR(VLOOKUP($AO121,装备!$B:$Q,10,0),0)</f>
        <v>0</v>
      </c>
      <c r="DO121" s="304">
        <f>IFERROR(VLOOKUP($AO121,装备!$B:$Q,11,0),0)</f>
        <v>0</v>
      </c>
      <c r="DP121" s="304">
        <f>IFERROR(VLOOKUP($AO121,装备!$B:$Q,12,0),0)</f>
        <v>0</v>
      </c>
      <c r="DQ121" s="304">
        <f>IFERROR(VLOOKUP($AO121,装备!$B:$Q,13,0),0)</f>
        <v>0</v>
      </c>
      <c r="DR121" s="304">
        <f>IFERROR(VLOOKUP($AO121,装备!$B:$Q,14,0),0)</f>
        <v>0</v>
      </c>
      <c r="DS121" s="304">
        <f>IFERROR(VLOOKUP($AO121,装备!$B:$Q,16,0),0)</f>
        <v>0</v>
      </c>
      <c r="DT121" s="304">
        <f>IFERROR(VLOOKUP($AO121,装备!$B:$Q,5,0),0)</f>
        <v>0</v>
      </c>
    </row>
    <row r="122" spans="1:124">
      <c r="A122" s="301">
        <f>未改造舰娘!$A118</f>
        <v>10011813</v>
      </c>
      <c r="B122" s="354" t="s">
        <v>572</v>
      </c>
      <c r="C122" s="323"/>
      <c r="D122" s="323">
        <f t="shared" si="1"/>
        <v>110</v>
      </c>
      <c r="E122" s="303">
        <f>未改造舰娘!$C118</f>
        <v>4</v>
      </c>
      <c r="F122" s="304" t="str">
        <f>未改造舰娘!$D118</f>
        <v>航母</v>
      </c>
      <c r="G122" s="304" t="str">
        <f>未改造舰娘!$E118</f>
        <v>大型</v>
      </c>
      <c r="H122" s="304" t="str">
        <f>未改造舰娘!$F118</f>
        <v>主力舰</v>
      </c>
      <c r="I122" s="460">
        <f>未改造舰娘!$AR118</f>
        <v>4</v>
      </c>
      <c r="J122" s="304" t="str">
        <f>未改造舰娘!$G118</f>
        <v>德国</v>
      </c>
      <c r="K122" s="312">
        <f>未改造舰娘!$H118+(BV122+CI122+CV122+DI122)*$C$2</f>
        <v>52</v>
      </c>
      <c r="L122" s="304">
        <f>未改造舰娘!$I118</f>
        <v>0</v>
      </c>
      <c r="M122" s="304">
        <f>未改造舰娘!$J118</f>
        <v>3</v>
      </c>
      <c r="N122" s="518">
        <f>未改造舰娘!$K118</f>
        <v>3</v>
      </c>
      <c r="O122" s="304">
        <f>未改造舰娘!$L118+((CE122+CR122+DE122+DR122)*$C$2)</f>
        <v>6</v>
      </c>
      <c r="P122" s="304" t="str">
        <f>IF($C$2=1,(IF(ISERROR(FIND("超长",未改造舰娘!$M118&amp;CC122&amp;CP122&amp;DC122&amp;DP122,1)),IF(ISERROR(FIND("长",未改造舰娘!$M118&amp;CC122&amp;CP122&amp;DC122&amp;DP122,1)),IF(ISERROR(FIND("中",未改造舰娘!$M118&amp;CC122&amp;CP122&amp;DC122&amp;DP122,1)),IF(ISERROR(FIND("短",未改造舰娘!$M118&amp;CC122&amp;CP122&amp;DC122&amp;DP122,1)),IF(ISERROR(FIND("无",未改造舰娘!$M118&amp;CC122&amp;CP122&amp;DC122&amp;DP122,1)),0,"无"),"短"),"中"),"长"),"超长")),未改造舰娘!$M118)</f>
        <v>短</v>
      </c>
      <c r="Q122" s="303">
        <f>未改造舰娘!$N118</f>
        <v>35</v>
      </c>
      <c r="R122" s="304">
        <f>(未改造舰娘!$P118)+(未改造舰娘!$Q118)*$C$3+((BW122+CJ122+CW122+DJ122)*$C$2)</f>
        <v>35</v>
      </c>
      <c r="S122" s="304">
        <f>(未改造舰娘!$R118)+(未改造舰娘!$S118)*$C$3+((BY122+CL122+CY122+DL122)*$C$2)</f>
        <v>0</v>
      </c>
      <c r="T122" s="304">
        <f>(未改造舰娘!$T118)+(未改造舰娘!$U118)*$C$3+((BX122+CK122+CX122+DK122)*$C$2)</f>
        <v>58</v>
      </c>
      <c r="U122" s="304">
        <f>(未改造舰娘!$V118)+(未改造舰娘!$W118)*$C$3+((CG122+CT122+DG122+DT122)*$C$2)</f>
        <v>66</v>
      </c>
      <c r="V122" s="305">
        <f>INT((((未改造舰娘!$Y118)-(未改造舰娘!$X118))*(((IF(D122=0,C122,D122))-1)/99))+未改造舰娘!$X118)+((CB122+CO122+DB122+DO122)*$C$2)</f>
        <v>95</v>
      </c>
      <c r="W122" s="304">
        <f>INT((((未改造舰娘!$AA118)-(未改造舰娘!$Z118))*(((IF(D122=0,C122,D122))-1)/99))+未改造舰娘!$Z118)+((CD122+CQ122+DD122+DQ122)*$C$2)</f>
        <v>54</v>
      </c>
      <c r="X122" s="304">
        <f>INT((((未改造舰娘!$AC118)-(未改造舰娘!$AB118))*(((IF(D122=0,C122,D122))-1)/99))+未改造舰娘!$AB118)+((CA122+CN122+DA122+DN122)*$C$2)</f>
        <v>65</v>
      </c>
      <c r="Y122" s="303">
        <f>INT((((未改造舰娘!$AE118)-(未改造舰娘!$AD118))*(((IF(D122=0,C122,D122))-1)/99))+未改造舰娘!$AD118)+((BZ122+CM122+CZ122+DM122)*$C$2)</f>
        <v>0</v>
      </c>
      <c r="Z122" s="474">
        <f>IF(未改造舰娘!$AF118=0,"",未改造舰娘!$AF118)</f>
        <v>12</v>
      </c>
      <c r="AA122" s="304">
        <f>IF(未改造舰娘!$AG118="","",未改造舰娘!$AG118)</f>
        <v>15</v>
      </c>
      <c r="AB122" s="304">
        <f>IF(未改造舰娘!$AH118="","",未改造舰娘!$AH118)</f>
        <v>15</v>
      </c>
      <c r="AC122" s="304">
        <f>IF(未改造舰娘!$AI118="","",未改造舰娘!$AI118)</f>
        <v>6</v>
      </c>
      <c r="AD122" s="304">
        <f>IF(未改造舰娘!$AJ118="","",未改造舰娘!$AJ118)</f>
        <v>48</v>
      </c>
      <c r="AE122" s="305">
        <f>IF(未改造舰娘!$AK118="","",未改造舰娘!$AK118)</f>
        <v>70</v>
      </c>
      <c r="AF122" s="304">
        <f>IF(未改造舰娘!$AL118="","",未改造舰娘!$AL118)</f>
        <v>200</v>
      </c>
      <c r="AG122" s="304" t="str">
        <f>IF(未改造舰娘!$AM118="","",未改造舰娘!$AM118)</f>
        <v/>
      </c>
      <c r="AH122" s="304">
        <f>IF(未改造舰娘!$AN118="","",未改造舰娘!$AN118)</f>
        <v>2300</v>
      </c>
      <c r="AI122" s="304">
        <f>IF(未改造舰娘!$AO118="","",未改造舰娘!$AO118)</f>
        <v>1800</v>
      </c>
      <c r="AJ122" s="304" t="str">
        <f>IF(未改造舰娘!$AP118="","",未改造舰娘!$AP118)</f>
        <v>航母核心</v>
      </c>
      <c r="AK122" s="303">
        <f>IF(未改造舰娘!$AQ118="","",未改造舰娘!$AQ118)</f>
        <v>18</v>
      </c>
      <c r="AL122" s="306" t="str">
        <f>IF(未改造舰娘!$AS118="","",未改造舰娘!$AS118)</f>
        <v>BF109T</v>
      </c>
      <c r="AM122" s="306" t="str">
        <f>IF(未改造舰娘!$AT118="","",未改造舰娘!$AT118)</f>
        <v>Ju-87C斯图卡</v>
      </c>
      <c r="AN122" s="306" t="str">
        <f>IF(未改造舰娘!$AU118="","",未改造舰娘!$AU118)</f>
        <v>改良型动力系统</v>
      </c>
      <c r="AO122" s="306" t="str">
        <f>IF(未改造舰娘!$AV118="","",未改造舰娘!$AV118)</f>
        <v/>
      </c>
      <c r="AP122" s="307" t="str">
        <f>IF(未改造舰娘!$AW118="","",未改造舰娘!$AW118)</f>
        <v/>
      </c>
      <c r="AQ122" s="308" t="str">
        <f>IF(未改造舰娘!$AX118="","",未改造舰娘!$AX118)</f>
        <v/>
      </c>
      <c r="AR122" s="304">
        <f>IF(未改造舰娘!$AY118="","",未改造舰娘!$AY118)</f>
        <v>50</v>
      </c>
      <c r="AS122" s="304">
        <f>IF(未改造舰娘!$AZ118="","",未改造舰娘!$AZ118)</f>
        <v>55</v>
      </c>
      <c r="AT122" s="304">
        <f>IF(未改造舰娘!$BA118="","",未改造舰娘!$BA118)</f>
        <v>2.08</v>
      </c>
      <c r="AU122" s="304">
        <f>IF(未改造舰娘!$BB118="","",未改造舰娘!$BB118)</f>
        <v>4.3</v>
      </c>
      <c r="AV122" s="305">
        <f>IF((未改造舰娘!$BG118+未改造舰娘!$BK118*$C$4)=0,"",(未改造舰娘!$BG118+未改造舰娘!$BK118*$C$4))</f>
        <v>44</v>
      </c>
      <c r="AW122" s="304">
        <f>IF((未改造舰娘!$BH118+未改造舰娘!$BL118*$C$4)=0,"",(未改造舰娘!$BH118+未改造舰娘!$BL118*$C$4))</f>
        <v>45</v>
      </c>
      <c r="AX122" s="304">
        <f>IF((未改造舰娘!$BI118+未改造舰娘!$BM118*$C$4)=0,"",(未改造舰娘!$BI118+未改造舰娘!$BM118*$C$4))</f>
        <v>80</v>
      </c>
      <c r="AY122" s="303">
        <f>IF((未改造舰娘!$BJ118+未改造舰娘!$BN118*$C$4)=0,"",(未改造舰娘!$BJ118+未改造舰娘!$BN118*$C$4))</f>
        <v>49</v>
      </c>
      <c r="AZ122" s="500">
        <f>IF(未改造舰娘!BC118="","",未改造舰娘!BC118)</f>
        <v>0</v>
      </c>
      <c r="BA122" s="500">
        <f>IF(未改造舰娘!BD118="","",未改造舰娘!BD118)</f>
        <v>0</v>
      </c>
      <c r="BB122" s="500">
        <f>IF(未改造舰娘!BE118="","",未改造舰娘!BE118)</f>
        <v>20</v>
      </c>
      <c r="BC122" s="498">
        <f>IF(未改造舰娘!BF118="","",未改造舰娘!BF118)</f>
        <v>36</v>
      </c>
      <c r="BD122" s="67" t="s">
        <v>1424</v>
      </c>
      <c r="BE122" s="506">
        <v>0.25</v>
      </c>
      <c r="BF122" s="306" t="str">
        <f>IF(未改造舰娘!$BQ118="","",未改造舰娘!$BQ118)</f>
        <v>8-2-M</v>
      </c>
      <c r="BG122" s="306" t="str">
        <f>IF(未改造舰娘!$BR118="","",未改造舰娘!$BR118)</f>
        <v>极地奏鸣曲 Ex-1-JK,Ex-3-MO,Ex-4-CDEFGHIJKLMNO,Ex-4-3-M；女武神行动 Ex-2-K,Ex-4-P,Ex-5-CDEFG,Ex-6-BCDEFHI,Ex-7-BCDGHIJKL,Ex-8-CGHJMNOP；未命名 Ex-6-β,Ex-9-S,Ex-11-RS,Ex-12-BCDEGIJKLMNOPRTUVβ；两周年活动 女武神行动-P</v>
      </c>
      <c r="BH122" s="306"/>
      <c r="BU122" s="304">
        <f>IFERROR(VLOOKUP(AL122,装备!$B:$C,2,0),0)</f>
        <v>4</v>
      </c>
      <c r="BV122" s="304">
        <f>IFERROR(VLOOKUP($AL122,装备!$B:$Q,5,0),0)</f>
        <v>0</v>
      </c>
      <c r="BW122" s="304">
        <f>IFERROR(VLOOKUP($AL122,装备!$B:$Q,6,0),0)</f>
        <v>0</v>
      </c>
      <c r="BX122" s="304">
        <f>IFERROR(VLOOKUP($AL122,装备!$B:$Q,7,0),0)</f>
        <v>0</v>
      </c>
      <c r="BY122" s="304">
        <f>IFERROR(VLOOKUP($AL122,装备!$B:$Q,8,0),0)</f>
        <v>0</v>
      </c>
      <c r="BZ122" s="304">
        <f>IFERROR(VLOOKUP($AL122,装备!$B:$Q,9,0),0)</f>
        <v>0</v>
      </c>
      <c r="CA122" s="304">
        <f>IFERROR(VLOOKUP($AL122,装备!$B:$Q,10,0),0)</f>
        <v>0</v>
      </c>
      <c r="CB122" s="304">
        <f>IFERROR(VLOOKUP($AL122,装备!$B:$Q,11,0),0)</f>
        <v>0</v>
      </c>
      <c r="CC122" s="304" t="str">
        <f>IFERROR(VLOOKUP($AL122,装备!$B:$Q,12,0),0)</f>
        <v>无</v>
      </c>
      <c r="CD122" s="304">
        <f>IFERROR(VLOOKUP($AL122,装备!$B:$Q,13,0),0)</f>
        <v>0</v>
      </c>
      <c r="CE122" s="304">
        <f>IFERROR(VLOOKUP($AL122,装备!$B:$Q,14,0),0)</f>
        <v>0</v>
      </c>
      <c r="CF122" s="304">
        <f>IFERROR(VLOOKUP($AL122,装备!$B:$Q,16,0),0)</f>
        <v>6</v>
      </c>
      <c r="CG122" s="304">
        <f>IFERROR(VLOOKUP($AL122,装备!$B:$Q,5,0),0)</f>
        <v>0</v>
      </c>
      <c r="CH122" s="304">
        <f>IFERROR(VLOOKUP(AM122,装备!$B:$C,2,0),0)</f>
        <v>3</v>
      </c>
      <c r="CI122" s="304">
        <f>IFERROR(VLOOKUP($AM122,装备!$B:$Q,5,0),0)</f>
        <v>0</v>
      </c>
      <c r="CJ122" s="304">
        <f>IFERROR(VLOOKUP($AM122,装备!$B:$Q,6,0),0)</f>
        <v>0</v>
      </c>
      <c r="CK122" s="304">
        <f>IFERROR(VLOOKUP($AM122,装备!$B:$Q,7,0),0)</f>
        <v>0</v>
      </c>
      <c r="CL122" s="304">
        <f>IFERROR(VLOOKUP($AM122,装备!$B:$Q,8,0),0)</f>
        <v>0</v>
      </c>
      <c r="CM122" s="304">
        <f>IFERROR(VLOOKUP($AM122,装备!$B:$Q,9,0),0)</f>
        <v>1</v>
      </c>
      <c r="CN122" s="304">
        <f>IFERROR(VLOOKUP($AM122,装备!$B:$Q,10,0),0)</f>
        <v>0</v>
      </c>
      <c r="CO122" s="304">
        <f>IFERROR(VLOOKUP($AM122,装备!$B:$Q,11,0),0)</f>
        <v>0</v>
      </c>
      <c r="CP122" s="304" t="str">
        <f>IFERROR(VLOOKUP($AM122,装备!$B:$Q,12,0),0)</f>
        <v>无</v>
      </c>
      <c r="CQ122" s="304">
        <f>IFERROR(VLOOKUP($AM122,装备!$B:$Q,13,0),0)</f>
        <v>0</v>
      </c>
      <c r="CR122" s="304">
        <f>IFERROR(VLOOKUP($AM122,装备!$B:$Q,14,0),0)</f>
        <v>0</v>
      </c>
      <c r="CS122" s="304">
        <f>IFERROR(VLOOKUP($AM122,装备!$B:$Q,16,0),0)</f>
        <v>0</v>
      </c>
      <c r="CT122" s="304">
        <f>IFERROR(VLOOKUP($AM122,装备!$B:$Q,5,0),0)</f>
        <v>0</v>
      </c>
      <c r="CU122" s="304">
        <f>IFERROR(VLOOKUP(AN122,装备!$B:$C,2,0),0)</f>
        <v>5</v>
      </c>
      <c r="CV122" s="304">
        <f>IFERROR(VLOOKUP($AN122,装备!$B:$Q,5,0),0)</f>
        <v>0</v>
      </c>
      <c r="CW122" s="304">
        <f>IFERROR(VLOOKUP($AN122,装备!$B:$Q,6,0),0)</f>
        <v>0</v>
      </c>
      <c r="CX122" s="304">
        <f>IFERROR(VLOOKUP($AN122,装备!$B:$Q,7,0),0)</f>
        <v>0</v>
      </c>
      <c r="CY122" s="304">
        <f>IFERROR(VLOOKUP($AN122,装备!$B:$Q,8,0),0)</f>
        <v>0</v>
      </c>
      <c r="CZ122" s="304">
        <f>IFERROR(VLOOKUP($AN122,装备!$B:$Q,9,0),0)</f>
        <v>0</v>
      </c>
      <c r="DA122" s="304">
        <f>IFERROR(VLOOKUP($AN122,装备!$B:$Q,10,0),0)</f>
        <v>0</v>
      </c>
      <c r="DB122" s="304">
        <f>IFERROR(VLOOKUP($AN122,装备!$B:$Q,11,0),0)</f>
        <v>0</v>
      </c>
      <c r="DC122" s="304" t="str">
        <f>IFERROR(VLOOKUP($AN122,装备!$B:$Q,12,0),0)</f>
        <v>无</v>
      </c>
      <c r="DD122" s="304">
        <f>IFERROR(VLOOKUP($AN122,装备!$B:$Q,13,0),0)</f>
        <v>10</v>
      </c>
      <c r="DE122" s="304">
        <f>IFERROR(VLOOKUP($AN122,装备!$B:$Q,14,0),0)</f>
        <v>0</v>
      </c>
      <c r="DF122" s="304">
        <f>IFERROR(VLOOKUP($AN122,装备!$B:$Q,16,0),0)</f>
        <v>0</v>
      </c>
      <c r="DG122" s="304">
        <f>IFERROR(VLOOKUP($AN122,装备!$B:$Q,5,0),0)</f>
        <v>0</v>
      </c>
      <c r="DH122" s="304">
        <f>IFERROR(VLOOKUP(AO122,装备!$B:$C,2,0),0)</f>
        <v>0</v>
      </c>
      <c r="DI122" s="304">
        <f>IFERROR(VLOOKUP($AO122,装备!$B:$Q,5,0),0)</f>
        <v>0</v>
      </c>
      <c r="DJ122" s="304">
        <f>IFERROR(VLOOKUP($AO122,装备!$B:$Q,6,0),0)</f>
        <v>0</v>
      </c>
      <c r="DK122" s="304">
        <f>IFERROR(VLOOKUP($AO122,装备!$B:$Q,7,0),0)</f>
        <v>0</v>
      </c>
      <c r="DL122" s="304">
        <f>IFERROR(VLOOKUP($AO122,装备!$B:$Q,8,0),0)</f>
        <v>0</v>
      </c>
      <c r="DM122" s="304">
        <f>IFERROR(VLOOKUP($AO122,装备!$B:$Q,9,0),0)</f>
        <v>0</v>
      </c>
      <c r="DN122" s="304">
        <f>IFERROR(VLOOKUP($AO122,装备!$B:$Q,10,0),0)</f>
        <v>0</v>
      </c>
      <c r="DO122" s="304">
        <f>IFERROR(VLOOKUP($AO122,装备!$B:$Q,11,0),0)</f>
        <v>0</v>
      </c>
      <c r="DP122" s="304">
        <f>IFERROR(VLOOKUP($AO122,装备!$B:$Q,12,0),0)</f>
        <v>0</v>
      </c>
      <c r="DQ122" s="304">
        <f>IFERROR(VLOOKUP($AO122,装备!$B:$Q,13,0),0)</f>
        <v>0</v>
      </c>
      <c r="DR122" s="304">
        <f>IFERROR(VLOOKUP($AO122,装备!$B:$Q,14,0),0)</f>
        <v>0</v>
      </c>
      <c r="DS122" s="304">
        <f>IFERROR(VLOOKUP($AO122,装备!$B:$Q,16,0),0)</f>
        <v>0</v>
      </c>
      <c r="DT122" s="304">
        <f>IFERROR(VLOOKUP($AO122,装备!$B:$Q,5,0),0)</f>
        <v>0</v>
      </c>
    </row>
    <row r="123" spans="1:124" ht="27">
      <c r="A123" s="301">
        <f>未改造舰娘!$A119</f>
        <v>10011913</v>
      </c>
      <c r="B123" s="354" t="s">
        <v>564</v>
      </c>
      <c r="C123" s="323"/>
      <c r="D123" s="323">
        <f t="shared" si="1"/>
        <v>110</v>
      </c>
      <c r="E123" s="303">
        <f>未改造舰娘!$C119</f>
        <v>5</v>
      </c>
      <c r="F123" s="304" t="str">
        <f>未改造舰娘!$D119</f>
        <v>航母</v>
      </c>
      <c r="G123" s="304" t="str">
        <f>未改造舰娘!$E119</f>
        <v>大型</v>
      </c>
      <c r="H123" s="304" t="str">
        <f>未改造舰娘!$F119</f>
        <v>主力舰</v>
      </c>
      <c r="I123" s="460">
        <f>未改造舰娘!$AR119</f>
        <v>4</v>
      </c>
      <c r="J123" s="304" t="str">
        <f>未改造舰娘!$G119</f>
        <v>英国</v>
      </c>
      <c r="K123" s="312">
        <f>未改造舰娘!$H119+(BV123+CI123+CV123+DI123)*$C$2</f>
        <v>48</v>
      </c>
      <c r="L123" s="304">
        <f>未改造舰娘!$I119</f>
        <v>0</v>
      </c>
      <c r="M123" s="304">
        <f>未改造舰娘!$J119</f>
        <v>4</v>
      </c>
      <c r="N123" s="518">
        <f>未改造舰娘!$K119</f>
        <v>4</v>
      </c>
      <c r="O123" s="304">
        <f>未改造舰娘!$L119+((CE123+CR123+DE123+DR123)*$C$2)</f>
        <v>15</v>
      </c>
      <c r="P123" s="304" t="str">
        <f>IF($C$2=1,(IF(ISERROR(FIND("超长",未改造舰娘!$M119&amp;CC123&amp;CP123&amp;DC123&amp;DP123,1)),IF(ISERROR(FIND("长",未改造舰娘!$M119&amp;CC123&amp;CP123&amp;DC123&amp;DP123,1)),IF(ISERROR(FIND("中",未改造舰娘!$M119&amp;CC123&amp;CP123&amp;DC123&amp;DP123,1)),IF(ISERROR(FIND("短",未改造舰娘!$M119&amp;CC123&amp;CP123&amp;DC123&amp;DP123,1)),IF(ISERROR(FIND("无",未改造舰娘!$M119&amp;CC123&amp;CP123&amp;DC123&amp;DP123,1)),0,"无"),"短"),"中"),"长"),"超长")),未改造舰娘!$M119)</f>
        <v>短</v>
      </c>
      <c r="Q123" s="303">
        <f>未改造舰娘!$N119</f>
        <v>31</v>
      </c>
      <c r="R123" s="304">
        <f>(未改造舰娘!$P119)+(未改造舰娘!$Q119)*$C$3+((BW123+CJ123+CW123+DJ123)*$C$2)</f>
        <v>40</v>
      </c>
      <c r="S123" s="304">
        <f>(未改造舰娘!$R119)+(未改造舰娘!$S119)*$C$3+((BY123+CL123+CY123+DL123)*$C$2)</f>
        <v>0</v>
      </c>
      <c r="T123" s="304">
        <f>(未改造舰娘!$T119)+(未改造舰娘!$U119)*$C$3+((BX123+CK123+CX123+DK123)*$C$2)</f>
        <v>61</v>
      </c>
      <c r="U123" s="304">
        <f>(未改造舰娘!$V119)+(未改造舰娘!$W119)*$C$3+((CG123+CT123+DG123+DT123)*$C$2)</f>
        <v>77</v>
      </c>
      <c r="V123" s="305">
        <f>INT((((未改造舰娘!$Y119)-(未改造舰娘!$X119))*(((IF(D123=0,C123,D123))-1)/99))+未改造舰娘!$X119)+((CB123+CO123+DB123+DO123)*$C$2)</f>
        <v>96</v>
      </c>
      <c r="W123" s="304">
        <f>INT((((未改造舰娘!$AA119)-(未改造舰娘!$Z119))*(((IF(D123=0,C123,D123))-1)/99))+未改造舰娘!$Z119)+((CD123+CQ123+DD123+DQ123)*$C$2)</f>
        <v>51</v>
      </c>
      <c r="X123" s="304">
        <f>INT((((未改造舰娘!$AC119)-(未改造舰娘!$AB119))*(((IF(D123=0,C123,D123))-1)/99))+未改造舰娘!$AB119)+((CA123+CN123+DA123+DN123)*$C$2)</f>
        <v>67</v>
      </c>
      <c r="Y123" s="303">
        <f>INT((((未改造舰娘!$AE119)-(未改造舰娘!$AD119))*(((IF(D123=0,C123,D123))-1)/99))+未改造舰娘!$AD119)+((BZ123+CM123+CZ123+DM123)*$C$2)</f>
        <v>0</v>
      </c>
      <c r="Z123" s="474">
        <f>IF(未改造舰娘!$AF119=0,"",未改造舰娘!$AF119)</f>
        <v>18</v>
      </c>
      <c r="AA123" s="304">
        <f>IF(未改造舰娘!$AG119="","",未改造舰娘!$AG119)</f>
        <v>18</v>
      </c>
      <c r="AB123" s="304">
        <f>IF(未改造舰娘!$AH119="","",未改造舰娘!$AH119)</f>
        <v>24</v>
      </c>
      <c r="AC123" s="304">
        <f>IF(未改造舰娘!$AI119="","",未改造舰娘!$AI119)</f>
        <v>12</v>
      </c>
      <c r="AD123" s="304">
        <f>IF(未改造舰娘!$AJ119="","",未改造舰娘!$AJ119)</f>
        <v>72</v>
      </c>
      <c r="AE123" s="305">
        <f>IF(未改造舰娘!$AK119="","",未改造舰娘!$AK119)</f>
        <v>0</v>
      </c>
      <c r="AF123" s="304" t="str">
        <f>IF(未改造舰娘!$AL119="","",未改造舰娘!$AL119)</f>
        <v/>
      </c>
      <c r="AG123" s="304" t="str">
        <f>IF(未改造舰娘!$AM119="","",未改造舰娘!$AM119)</f>
        <v/>
      </c>
      <c r="AH123" s="304" t="str">
        <f>IF(未改造舰娘!$AN119="","",未改造舰娘!$AN119)</f>
        <v/>
      </c>
      <c r="AI123" s="304" t="str">
        <f>IF(未改造舰娘!$AO119="","",未改造舰娘!$AO119)</f>
        <v/>
      </c>
      <c r="AJ123" s="304" t="str">
        <f>IF(未改造舰娘!$AP119="","",未改造舰娘!$AP119)</f>
        <v/>
      </c>
      <c r="AK123" s="303" t="str">
        <f>IF(未改造舰娘!$AQ119="","",未改造舰娘!$AQ119)</f>
        <v/>
      </c>
      <c r="AL123" s="306" t="str">
        <f>IF(未改造舰娘!$AS119="","",未改造舰娘!$AS119)</f>
        <v>剑鱼</v>
      </c>
      <c r="AM123" s="306" t="str">
        <f>IF(未改造舰娘!$AT119="","",未改造舰娘!$AT119)</f>
        <v>海燕</v>
      </c>
      <c r="AN123" s="306" t="str">
        <f>IF(未改造舰娘!$AU119="","",未改造舰娘!$AU119)</f>
        <v/>
      </c>
      <c r="AO123" s="306" t="str">
        <f>IF(未改造舰娘!$AV119="","",未改造舰娘!$AV119)</f>
        <v/>
      </c>
      <c r="AP123" s="307" t="str">
        <f>IF(未改造舰娘!$AW119="","",未改造舰娘!$AW119)</f>
        <v>精准打击(3级)：皇家方舟攻击命中的敌人：回避降低30，被暴击率提升25%。</v>
      </c>
      <c r="AQ123" s="308" t="str">
        <f>IF(未改造舰娘!$AX119="","",未改造舰娘!$AX119)</f>
        <v/>
      </c>
      <c r="AR123" s="304">
        <f>IF(未改造舰娘!$AY119="","",未改造舰娘!$AY119)</f>
        <v>50</v>
      </c>
      <c r="AS123" s="304">
        <f>IF(未改造舰娘!$AZ119="","",未改造舰娘!$AZ119)</f>
        <v>60</v>
      </c>
      <c r="AT123" s="304">
        <f>IF(未改造舰娘!$BA119="","",未改造舰娘!$BA119)</f>
        <v>2.08</v>
      </c>
      <c r="AU123" s="304">
        <f>IF(未改造舰娘!$BB119="","",未改造舰娘!$BB119)</f>
        <v>3.9</v>
      </c>
      <c r="AV123" s="305">
        <f>IF((未改造舰娘!$BG119+未改造舰娘!$BK119*$C$4)=0,"",(未改造舰娘!$BG119+未改造舰娘!$BK119*$C$4))</f>
        <v>33</v>
      </c>
      <c r="AW123" s="304">
        <f>IF((未改造舰娘!$BH119+未改造舰娘!$BL119*$C$4)=0,"",(未改造舰娘!$BH119+未改造舰娘!$BL119*$C$4))</f>
        <v>44</v>
      </c>
      <c r="AX123" s="304">
        <f>IF((未改造舰娘!$BI119+未改造舰娘!$BM119*$C$4)=0,"",(未改造舰娘!$BI119+未改造舰娘!$BM119*$C$4))</f>
        <v>60</v>
      </c>
      <c r="AY123" s="303">
        <f>IF((未改造舰娘!$BJ119+未改造舰娘!$BN119*$C$4)=0,"",(未改造舰娘!$BJ119+未改造舰娘!$BN119*$C$4))</f>
        <v>45</v>
      </c>
      <c r="AZ123" s="500">
        <f>IF(未改造舰娘!BC119="","",未改造舰娘!BC119)</f>
        <v>3</v>
      </c>
      <c r="BA123" s="500">
        <f>IF(未改造舰娘!BD119="","",未改造舰娘!BD119)</f>
        <v>0</v>
      </c>
      <c r="BB123" s="500">
        <f>IF(未改造舰娘!BE119="","",未改造舰娘!BE119)</f>
        <v>18</v>
      </c>
      <c r="BC123" s="498">
        <f>IF(未改造舰娘!BF119="","",未改造舰娘!BF119)</f>
        <v>58</v>
      </c>
      <c r="BD123" s="125" t="s">
        <v>1425</v>
      </c>
      <c r="BE123" s="506">
        <v>0.16319444444444445</v>
      </c>
      <c r="BF123" s="306" t="str">
        <f>IF(未改造舰娘!$BQ119="","",未改造舰娘!$BQ119)</f>
        <v/>
      </c>
      <c r="BG123" s="306" t="str">
        <f>IF(未改造舰娘!$BR119="","",未改造舰娘!$BR119)</f>
        <v/>
      </c>
      <c r="BH123" s="306"/>
      <c r="BU123" s="304">
        <f>IFERROR(VLOOKUP(AL123,装备!$B:$C,2,0),0)</f>
        <v>2</v>
      </c>
      <c r="BV123" s="304">
        <f>IFERROR(VLOOKUP($AL123,装备!$B:$Q,5,0),0)</f>
        <v>0</v>
      </c>
      <c r="BW123" s="304">
        <f>IFERROR(VLOOKUP($AL123,装备!$B:$Q,6,0),0)</f>
        <v>0</v>
      </c>
      <c r="BX123" s="304">
        <f>IFERROR(VLOOKUP($AL123,装备!$B:$Q,7,0),0)</f>
        <v>0</v>
      </c>
      <c r="BY123" s="304">
        <f>IFERROR(VLOOKUP($AL123,装备!$B:$Q,8,0),0)</f>
        <v>5</v>
      </c>
      <c r="BZ123" s="304">
        <f>IFERROR(VLOOKUP($AL123,装备!$B:$Q,9,0),0)</f>
        <v>3</v>
      </c>
      <c r="CA123" s="304">
        <f>IFERROR(VLOOKUP($AL123,装备!$B:$Q,10,0),0)</f>
        <v>1</v>
      </c>
      <c r="CB123" s="304">
        <f>IFERROR(VLOOKUP($AL123,装备!$B:$Q,11,0),0)</f>
        <v>2</v>
      </c>
      <c r="CC123" s="304" t="str">
        <f>IFERROR(VLOOKUP($AL123,装备!$B:$Q,12,0),0)</f>
        <v>无</v>
      </c>
      <c r="CD123" s="304">
        <f>IFERROR(VLOOKUP($AL123,装备!$B:$Q,13,0),0)</f>
        <v>0</v>
      </c>
      <c r="CE123" s="304">
        <f>IFERROR(VLOOKUP($AL123,装备!$B:$Q,14,0),0)</f>
        <v>0</v>
      </c>
      <c r="CF123" s="304">
        <f>IFERROR(VLOOKUP($AL123,装备!$B:$Q,16,0),0)</f>
        <v>0</v>
      </c>
      <c r="CG123" s="304">
        <f>IFERROR(VLOOKUP($AL123,装备!$B:$Q,5,0),0)</f>
        <v>0</v>
      </c>
      <c r="CH123" s="304">
        <f>IFERROR(VLOOKUP(AM123,装备!$B:$C,2,0),0)</f>
        <v>3</v>
      </c>
      <c r="CI123" s="304">
        <f>IFERROR(VLOOKUP($AM123,装备!$B:$Q,5,0),0)</f>
        <v>0</v>
      </c>
      <c r="CJ123" s="304">
        <f>IFERROR(VLOOKUP($AM123,装备!$B:$Q,6,0),0)</f>
        <v>0</v>
      </c>
      <c r="CK123" s="304">
        <f>IFERROR(VLOOKUP($AM123,装备!$B:$Q,7,0),0)</f>
        <v>0</v>
      </c>
      <c r="CL123" s="304">
        <f>IFERROR(VLOOKUP($AM123,装备!$B:$Q,8,0),0)</f>
        <v>0</v>
      </c>
      <c r="CM123" s="304">
        <f>IFERROR(VLOOKUP($AM123,装备!$B:$Q,9,0),0)</f>
        <v>2</v>
      </c>
      <c r="CN123" s="304">
        <f>IFERROR(VLOOKUP($AM123,装备!$B:$Q,10,0),0)</f>
        <v>0</v>
      </c>
      <c r="CO123" s="304">
        <f>IFERROR(VLOOKUP($AM123,装备!$B:$Q,11,0),0)</f>
        <v>0</v>
      </c>
      <c r="CP123" s="304" t="str">
        <f>IFERROR(VLOOKUP($AM123,装备!$B:$Q,12,0),0)</f>
        <v>无</v>
      </c>
      <c r="CQ123" s="304">
        <f>IFERROR(VLOOKUP($AM123,装备!$B:$Q,13,0),0)</f>
        <v>0</v>
      </c>
      <c r="CR123" s="304">
        <f>IFERROR(VLOOKUP($AM123,装备!$B:$Q,14,0),0)</f>
        <v>0</v>
      </c>
      <c r="CS123" s="304">
        <f>IFERROR(VLOOKUP($AM123,装备!$B:$Q,16,0),0)</f>
        <v>4</v>
      </c>
      <c r="CT123" s="304">
        <f>IFERROR(VLOOKUP($AM123,装备!$B:$Q,5,0),0)</f>
        <v>0</v>
      </c>
      <c r="CU123" s="304">
        <f>IFERROR(VLOOKUP(AN123,装备!$B:$C,2,0),0)</f>
        <v>0</v>
      </c>
      <c r="CV123" s="304">
        <f>IFERROR(VLOOKUP($AN123,装备!$B:$Q,5,0),0)</f>
        <v>0</v>
      </c>
      <c r="CW123" s="304">
        <f>IFERROR(VLOOKUP($AN123,装备!$B:$Q,6,0),0)</f>
        <v>0</v>
      </c>
      <c r="CX123" s="304">
        <f>IFERROR(VLOOKUP($AN123,装备!$B:$Q,7,0),0)</f>
        <v>0</v>
      </c>
      <c r="CY123" s="304">
        <f>IFERROR(VLOOKUP($AN123,装备!$B:$Q,8,0),0)</f>
        <v>0</v>
      </c>
      <c r="CZ123" s="304">
        <f>IFERROR(VLOOKUP($AN123,装备!$B:$Q,9,0),0)</f>
        <v>0</v>
      </c>
      <c r="DA123" s="304">
        <f>IFERROR(VLOOKUP($AN123,装备!$B:$Q,10,0),0)</f>
        <v>0</v>
      </c>
      <c r="DB123" s="304">
        <f>IFERROR(VLOOKUP($AN123,装备!$B:$Q,11,0),0)</f>
        <v>0</v>
      </c>
      <c r="DC123" s="304">
        <f>IFERROR(VLOOKUP($AN123,装备!$B:$Q,12,0),0)</f>
        <v>0</v>
      </c>
      <c r="DD123" s="304">
        <f>IFERROR(VLOOKUP($AN123,装备!$B:$Q,13,0),0)</f>
        <v>0</v>
      </c>
      <c r="DE123" s="304">
        <f>IFERROR(VLOOKUP($AN123,装备!$B:$Q,14,0),0)</f>
        <v>0</v>
      </c>
      <c r="DF123" s="304">
        <f>IFERROR(VLOOKUP($AN123,装备!$B:$Q,16,0),0)</f>
        <v>0</v>
      </c>
      <c r="DG123" s="304">
        <f>IFERROR(VLOOKUP($AN123,装备!$B:$Q,5,0),0)</f>
        <v>0</v>
      </c>
      <c r="DH123" s="304">
        <f>IFERROR(VLOOKUP(AO123,装备!$B:$C,2,0),0)</f>
        <v>0</v>
      </c>
      <c r="DI123" s="304">
        <f>IFERROR(VLOOKUP($AO123,装备!$B:$Q,5,0),0)</f>
        <v>0</v>
      </c>
      <c r="DJ123" s="304">
        <f>IFERROR(VLOOKUP($AO123,装备!$B:$Q,6,0),0)</f>
        <v>0</v>
      </c>
      <c r="DK123" s="304">
        <f>IFERROR(VLOOKUP($AO123,装备!$B:$Q,7,0),0)</f>
        <v>0</v>
      </c>
      <c r="DL123" s="304">
        <f>IFERROR(VLOOKUP($AO123,装备!$B:$Q,8,0),0)</f>
        <v>0</v>
      </c>
      <c r="DM123" s="304">
        <f>IFERROR(VLOOKUP($AO123,装备!$B:$Q,9,0),0)</f>
        <v>0</v>
      </c>
      <c r="DN123" s="304">
        <f>IFERROR(VLOOKUP($AO123,装备!$B:$Q,10,0),0)</f>
        <v>0</v>
      </c>
      <c r="DO123" s="304">
        <f>IFERROR(VLOOKUP($AO123,装备!$B:$Q,11,0),0)</f>
        <v>0</v>
      </c>
      <c r="DP123" s="304">
        <f>IFERROR(VLOOKUP($AO123,装备!$B:$Q,12,0),0)</f>
        <v>0</v>
      </c>
      <c r="DQ123" s="304">
        <f>IFERROR(VLOOKUP($AO123,装备!$B:$Q,13,0),0)</f>
        <v>0</v>
      </c>
      <c r="DR123" s="304">
        <f>IFERROR(VLOOKUP($AO123,装备!$B:$Q,14,0),0)</f>
        <v>0</v>
      </c>
      <c r="DS123" s="304">
        <f>IFERROR(VLOOKUP($AO123,装备!$B:$Q,16,0),0)</f>
        <v>0</v>
      </c>
      <c r="DT123" s="304">
        <f>IFERROR(VLOOKUP($AO123,装备!$B:$Q,5,0),0)</f>
        <v>0</v>
      </c>
    </row>
    <row r="124" spans="1:124">
      <c r="A124" s="301">
        <f>未改造舰娘!$A120</f>
        <v>10012013</v>
      </c>
      <c r="B124" s="354" t="s">
        <v>570</v>
      </c>
      <c r="C124" s="323"/>
      <c r="D124" s="323">
        <f t="shared" si="1"/>
        <v>110</v>
      </c>
      <c r="E124" s="303">
        <f>未改造舰娘!$C120</f>
        <v>4</v>
      </c>
      <c r="F124" s="304" t="str">
        <f>未改造舰娘!$D120</f>
        <v>航母</v>
      </c>
      <c r="G124" s="304" t="str">
        <f>未改造舰娘!$E120</f>
        <v>大型</v>
      </c>
      <c r="H124" s="304" t="str">
        <f>未改造舰娘!$F120</f>
        <v>主力舰</v>
      </c>
      <c r="I124" s="460">
        <f>未改造舰娘!$AR120</f>
        <v>4</v>
      </c>
      <c r="J124" s="304" t="str">
        <f>未改造舰娘!$G120</f>
        <v>美国</v>
      </c>
      <c r="K124" s="312">
        <f>未改造舰娘!$H120+(BV124+CI124+CV124+DI124)*$C$2</f>
        <v>50</v>
      </c>
      <c r="L124" s="304">
        <f>未改造舰娘!$I120</f>
        <v>2</v>
      </c>
      <c r="M124" s="304">
        <f>未改造舰娘!$J120</f>
        <v>3</v>
      </c>
      <c r="N124" s="518">
        <f>未改造舰娘!$K120</f>
        <v>3</v>
      </c>
      <c r="O124" s="304">
        <f>未改造舰娘!$L120+((CE124+CR124+DE124+DR124)*$C$2)</f>
        <v>12</v>
      </c>
      <c r="P124" s="304" t="str">
        <f>IF($C$2=1,(IF(ISERROR(FIND("超长",未改造舰娘!$M120&amp;CC124&amp;CP124&amp;DC124&amp;DP124,1)),IF(ISERROR(FIND("长",未改造舰娘!$M120&amp;CC124&amp;CP124&amp;DC124&amp;DP124,1)),IF(ISERROR(FIND("中",未改造舰娘!$M120&amp;CC124&amp;CP124&amp;DC124&amp;DP124,1)),IF(ISERROR(FIND("短",未改造舰娘!$M120&amp;CC124&amp;CP124&amp;DC124&amp;DP124,1)),IF(ISERROR(FIND("无",未改造舰娘!$M120&amp;CC124&amp;CP124&amp;DC124&amp;DP124,1)),0,"无"),"短"),"中"),"长"),"超长")),未改造舰娘!$M120)</f>
        <v>短</v>
      </c>
      <c r="Q124" s="303">
        <f>未改造舰娘!$N120</f>
        <v>32.5</v>
      </c>
      <c r="R124" s="304">
        <f>(未改造舰娘!$P120)+(未改造舰娘!$Q120)*$C$3+((BW124+CJ124+CW124+DJ124)*$C$2)</f>
        <v>40</v>
      </c>
      <c r="S124" s="304">
        <f>(未改造舰娘!$R120)+(未改造舰娘!$S120)*$C$3+((BY124+CL124+CY124+DL124)*$C$2)</f>
        <v>0</v>
      </c>
      <c r="T124" s="304">
        <f>(未改造舰娘!$T120)+(未改造舰娘!$U120)*$C$3+((BX124+CK124+CX124+DK124)*$C$2)</f>
        <v>55</v>
      </c>
      <c r="U124" s="304">
        <f>(未改造舰娘!$V120)+(未改造舰娘!$W120)*$C$3+((CG124+CT124+DG124+DT124)*$C$2)</f>
        <v>68</v>
      </c>
      <c r="V124" s="305">
        <f>INT((((未改造舰娘!$Y120)-(未改造舰娘!$X120))*(((IF(D124=0,C124,D124))-1)/99))+未改造舰娘!$X120)+((CB124+CO124+DB124+DO124)*$C$2)</f>
        <v>95</v>
      </c>
      <c r="W124" s="304">
        <f>INT((((未改造舰娘!$AA120)-(未改造舰娘!$Z120))*(((IF(D124=0,C124,D124))-1)/99))+未改造舰娘!$Z120)+((CD124+CQ124+DD124+DQ124)*$C$2)</f>
        <v>52</v>
      </c>
      <c r="X124" s="304">
        <f>INT((((未改造舰娘!$AC120)-(未改造舰娘!$AB120))*(((IF(D124=0,C124,D124))-1)/99))+未改造舰娘!$AB120)+((CA124+CN124+DA124+DN124)*$C$2)</f>
        <v>65</v>
      </c>
      <c r="Y124" s="303">
        <f>INT((((未改造舰娘!$AE120)-(未改造舰娘!$AD120))*(((IF(D124=0,C124,D124))-1)/99))+未改造舰娘!$AD120)+((BZ124+CM124+CZ124+DM124)*$C$2)</f>
        <v>0</v>
      </c>
      <c r="Z124" s="474">
        <f>IF(未改造舰娘!$AF120=0,"",未改造舰娘!$AF120)</f>
        <v>21</v>
      </c>
      <c r="AA124" s="304">
        <f>IF(未改造舰娘!$AG120="","",未改造舰娘!$AG120)</f>
        <v>21</v>
      </c>
      <c r="AB124" s="304">
        <f>IF(未改造舰娘!$AH120="","",未改造舰娘!$AH120)</f>
        <v>23</v>
      </c>
      <c r="AC124" s="304">
        <f>IF(未改造舰娘!$AI120="","",未改造舰娘!$AI120)</f>
        <v>10</v>
      </c>
      <c r="AD124" s="304">
        <f>IF(未改造舰娘!$AJ120="","",未改造舰娘!$AJ120)</f>
        <v>75</v>
      </c>
      <c r="AE124" s="305">
        <f>IF(未改造舰娘!$AK120="","",未改造舰娘!$AK120)</f>
        <v>75</v>
      </c>
      <c r="AF124" s="304">
        <f>IF(未改造舰娘!$AL120="","",未改造舰娘!$AL120)</f>
        <v>300</v>
      </c>
      <c r="AG124" s="304" t="str">
        <f>IF(未改造舰娘!$AM120="","",未改造舰娘!$AM120)</f>
        <v/>
      </c>
      <c r="AH124" s="304">
        <f>IF(未改造舰娘!$AN120="","",未改造舰娘!$AN120)</f>
        <v>1300</v>
      </c>
      <c r="AI124" s="304">
        <f>IF(未改造舰娘!$AO120="","",未改造舰娘!$AO120)</f>
        <v>2000</v>
      </c>
      <c r="AJ124" s="304" t="str">
        <f>IF(未改造舰娘!$AP120="","",未改造舰娘!$AP120)</f>
        <v>航母核心</v>
      </c>
      <c r="AK124" s="303">
        <f>IF(未改造舰娘!$AQ120="","",未改造舰娘!$AQ120)</f>
        <v>20</v>
      </c>
      <c r="AL124" s="306" t="str">
        <f>IF(未改造舰娘!$AS120="","",未改造舰娘!$AS120)</f>
        <v>F2A水牛</v>
      </c>
      <c r="AM124" s="306" t="str">
        <f>IF(未改造舰娘!$AT120="","",未改造舰娘!$AT120)</f>
        <v>SBD-3无畏</v>
      </c>
      <c r="AN124" s="306" t="str">
        <f>IF(未改造舰娘!$AU120="","",未改造舰娘!$AU120)</f>
        <v>TBD蹂躏者</v>
      </c>
      <c r="AO124" s="306" t="str">
        <f>IF(未改造舰娘!$AV120="","",未改造舰娘!$AV120)</f>
        <v/>
      </c>
      <c r="AP124" s="307" t="str">
        <f>IF(未改造舰娘!$AW120="","",未改造舰娘!$AW120)</f>
        <v/>
      </c>
      <c r="AQ124" s="308" t="str">
        <f>IF(未改造舰娘!$AX120="","",未改造舰娘!$AX120)</f>
        <v/>
      </c>
      <c r="AR124" s="304">
        <f>IF(未改造舰娘!$AY120="","",未改造舰娘!$AY120)</f>
        <v>55</v>
      </c>
      <c r="AS124" s="304">
        <f>IF(未改造舰娘!$AZ120="","",未改造舰娘!$AZ120)</f>
        <v>60</v>
      </c>
      <c r="AT124" s="304">
        <f>IF(未改造舰娘!$BA120="","",未改造舰娘!$BA120)</f>
        <v>2.08</v>
      </c>
      <c r="AU124" s="304">
        <f>IF(未改造舰娘!$BB120="","",未改造舰娘!$BB120)</f>
        <v>3.9</v>
      </c>
      <c r="AV124" s="305">
        <f>IF((未改造舰娘!$BG120+未改造舰娘!$BK120*$C$4)=0,"",(未改造舰娘!$BG120+未改造舰娘!$BK120*$C$4))</f>
        <v>32</v>
      </c>
      <c r="AW124" s="304">
        <f>IF((未改造舰娘!$BH120+未改造舰娘!$BL120*$C$4)=0,"",(未改造舰娘!$BH120+未改造舰娘!$BL120*$C$4))</f>
        <v>44</v>
      </c>
      <c r="AX124" s="304">
        <f>IF((未改造舰娘!$BI120+未改造舰娘!$BM120*$C$4)=0,"",(未改造舰娘!$BI120+未改造舰娘!$BM120*$C$4))</f>
        <v>60</v>
      </c>
      <c r="AY124" s="303">
        <f>IF((未改造舰娘!$BJ120+未改造舰娘!$BN120*$C$4)=0,"",(未改造舰娘!$BJ120+未改造舰娘!$BN120*$C$4))</f>
        <v>46</v>
      </c>
      <c r="AZ124" s="500">
        <f>IF(未改造舰娘!BC120="","",未改造舰娘!BC120)</f>
        <v>0</v>
      </c>
      <c r="BA124" s="500">
        <f>IF(未改造舰娘!BD120="","",未改造舰娘!BD120)</f>
        <v>0</v>
      </c>
      <c r="BB124" s="500">
        <f>IF(未改造舰娘!BE120="","",未改造舰娘!BE120)</f>
        <v>15</v>
      </c>
      <c r="BC124" s="498">
        <f>IF(未改造舰娘!BF120="","",未改造舰娘!BF120)</f>
        <v>45</v>
      </c>
      <c r="BD124" s="125" t="s">
        <v>1426</v>
      </c>
      <c r="BE124" s="506">
        <v>0.15972222222222224</v>
      </c>
      <c r="BF124" s="306" t="str">
        <f>IF(未改造舰娘!$BQ120="","",未改造舰娘!$BQ120)</f>
        <v/>
      </c>
      <c r="BG124" s="306" t="str">
        <f>IF(未改造舰娘!$BR120="","",未改造舰娘!$BR120)</f>
        <v/>
      </c>
      <c r="BH124" s="306"/>
      <c r="BU124" s="304">
        <f>IFERROR(VLOOKUP(AL124,装备!$B:$C,2,0),0)</f>
        <v>1</v>
      </c>
      <c r="BV124" s="304">
        <f>IFERROR(VLOOKUP($AL124,装备!$B:$Q,5,0),0)</f>
        <v>0</v>
      </c>
      <c r="BW124" s="304">
        <f>IFERROR(VLOOKUP($AL124,装备!$B:$Q,6,0),0)</f>
        <v>0</v>
      </c>
      <c r="BX124" s="304">
        <f>IFERROR(VLOOKUP($AL124,装备!$B:$Q,7,0),0)</f>
        <v>0</v>
      </c>
      <c r="BY124" s="304">
        <f>IFERROR(VLOOKUP($AL124,装备!$B:$Q,8,0),0)</f>
        <v>0</v>
      </c>
      <c r="BZ124" s="304">
        <f>IFERROR(VLOOKUP($AL124,装备!$B:$Q,9,0),0)</f>
        <v>0</v>
      </c>
      <c r="CA124" s="304">
        <f>IFERROR(VLOOKUP($AL124,装备!$B:$Q,10,0),0)</f>
        <v>0</v>
      </c>
      <c r="CB124" s="304">
        <f>IFERROR(VLOOKUP($AL124,装备!$B:$Q,11,0),0)</f>
        <v>0</v>
      </c>
      <c r="CC124" s="304" t="str">
        <f>IFERROR(VLOOKUP($AL124,装备!$B:$Q,12,0),0)</f>
        <v>无</v>
      </c>
      <c r="CD124" s="304">
        <f>IFERROR(VLOOKUP($AL124,装备!$B:$Q,13,0),0)</f>
        <v>0</v>
      </c>
      <c r="CE124" s="304">
        <f>IFERROR(VLOOKUP($AL124,装备!$B:$Q,14,0),0)</f>
        <v>0</v>
      </c>
      <c r="CF124" s="304">
        <f>IFERROR(VLOOKUP($AL124,装备!$B:$Q,16,0),0)</f>
        <v>3</v>
      </c>
      <c r="CG124" s="304">
        <f>IFERROR(VLOOKUP($AL124,装备!$B:$Q,5,0),0)</f>
        <v>0</v>
      </c>
      <c r="CH124" s="304">
        <f>IFERROR(VLOOKUP(AM124,装备!$B:$C,2,0),0)</f>
        <v>1</v>
      </c>
      <c r="CI124" s="304">
        <f>IFERROR(VLOOKUP($AM124,装备!$B:$Q,5,0),0)</f>
        <v>0</v>
      </c>
      <c r="CJ124" s="304">
        <f>IFERROR(VLOOKUP($AM124,装备!$B:$Q,6,0),0)</f>
        <v>0</v>
      </c>
      <c r="CK124" s="304">
        <f>IFERROR(VLOOKUP($AM124,装备!$B:$Q,7,0),0)</f>
        <v>0</v>
      </c>
      <c r="CL124" s="304">
        <f>IFERROR(VLOOKUP($AM124,装备!$B:$Q,8,0),0)</f>
        <v>0</v>
      </c>
      <c r="CM124" s="304">
        <f>IFERROR(VLOOKUP($AM124,装备!$B:$Q,9,0),0)</f>
        <v>2</v>
      </c>
      <c r="CN124" s="304">
        <f>IFERROR(VLOOKUP($AM124,装备!$B:$Q,10,0),0)</f>
        <v>2</v>
      </c>
      <c r="CO124" s="304">
        <f>IFERROR(VLOOKUP($AM124,装备!$B:$Q,11,0),0)</f>
        <v>0</v>
      </c>
      <c r="CP124" s="304" t="str">
        <f>IFERROR(VLOOKUP($AM124,装备!$B:$Q,12,0),0)</f>
        <v>无</v>
      </c>
      <c r="CQ124" s="304">
        <f>IFERROR(VLOOKUP($AM124,装备!$B:$Q,13,0),0)</f>
        <v>0</v>
      </c>
      <c r="CR124" s="304">
        <f>IFERROR(VLOOKUP($AM124,装备!$B:$Q,14,0),0)</f>
        <v>0</v>
      </c>
      <c r="CS124" s="304">
        <f>IFERROR(VLOOKUP($AM124,装备!$B:$Q,16,0),0)</f>
        <v>3</v>
      </c>
      <c r="CT124" s="304">
        <f>IFERROR(VLOOKUP($AM124,装备!$B:$Q,5,0),0)</f>
        <v>0</v>
      </c>
      <c r="CU124" s="304">
        <f>IFERROR(VLOOKUP(AN124,装备!$B:$C,2,0),0)</f>
        <v>1</v>
      </c>
      <c r="CV124" s="304">
        <f>IFERROR(VLOOKUP($AN124,装备!$B:$Q,5,0),0)</f>
        <v>0</v>
      </c>
      <c r="CW124" s="304">
        <f>IFERROR(VLOOKUP($AN124,装备!$B:$Q,6,0),0)</f>
        <v>0</v>
      </c>
      <c r="CX124" s="304">
        <f>IFERROR(VLOOKUP($AN124,装备!$B:$Q,7,0),0)</f>
        <v>0</v>
      </c>
      <c r="CY124" s="304">
        <f>IFERROR(VLOOKUP($AN124,装备!$B:$Q,8,0),0)</f>
        <v>5</v>
      </c>
      <c r="CZ124" s="304">
        <f>IFERROR(VLOOKUP($AN124,装备!$B:$Q,9,0),0)</f>
        <v>3</v>
      </c>
      <c r="DA124" s="304">
        <f>IFERROR(VLOOKUP($AN124,装备!$B:$Q,10,0),0)</f>
        <v>0</v>
      </c>
      <c r="DB124" s="304">
        <f>IFERROR(VLOOKUP($AN124,装备!$B:$Q,11,0),0)</f>
        <v>0</v>
      </c>
      <c r="DC124" s="304" t="str">
        <f>IFERROR(VLOOKUP($AN124,装备!$B:$Q,12,0),0)</f>
        <v>无</v>
      </c>
      <c r="DD124" s="304">
        <f>IFERROR(VLOOKUP($AN124,装备!$B:$Q,13,0),0)</f>
        <v>0</v>
      </c>
      <c r="DE124" s="304">
        <f>IFERROR(VLOOKUP($AN124,装备!$B:$Q,14,0),0)</f>
        <v>0</v>
      </c>
      <c r="DF124" s="304">
        <f>IFERROR(VLOOKUP($AN124,装备!$B:$Q,16,0),0)</f>
        <v>0</v>
      </c>
      <c r="DG124" s="304">
        <f>IFERROR(VLOOKUP($AN124,装备!$B:$Q,5,0),0)</f>
        <v>0</v>
      </c>
      <c r="DH124" s="304">
        <f>IFERROR(VLOOKUP(AO124,装备!$B:$C,2,0),0)</f>
        <v>0</v>
      </c>
      <c r="DI124" s="304">
        <f>IFERROR(VLOOKUP($AO124,装备!$B:$Q,5,0),0)</f>
        <v>0</v>
      </c>
      <c r="DJ124" s="304">
        <f>IFERROR(VLOOKUP($AO124,装备!$B:$Q,6,0),0)</f>
        <v>0</v>
      </c>
      <c r="DK124" s="304">
        <f>IFERROR(VLOOKUP($AO124,装备!$B:$Q,7,0),0)</f>
        <v>0</v>
      </c>
      <c r="DL124" s="304">
        <f>IFERROR(VLOOKUP($AO124,装备!$B:$Q,8,0),0)</f>
        <v>0</v>
      </c>
      <c r="DM124" s="304">
        <f>IFERROR(VLOOKUP($AO124,装备!$B:$Q,9,0),0)</f>
        <v>0</v>
      </c>
      <c r="DN124" s="304">
        <f>IFERROR(VLOOKUP($AO124,装备!$B:$Q,10,0),0)</f>
        <v>0</v>
      </c>
      <c r="DO124" s="304">
        <f>IFERROR(VLOOKUP($AO124,装备!$B:$Q,11,0),0)</f>
        <v>0</v>
      </c>
      <c r="DP124" s="304">
        <f>IFERROR(VLOOKUP($AO124,装备!$B:$Q,12,0),0)</f>
        <v>0</v>
      </c>
      <c r="DQ124" s="304">
        <f>IFERROR(VLOOKUP($AO124,装备!$B:$Q,13,0),0)</f>
        <v>0</v>
      </c>
      <c r="DR124" s="304">
        <f>IFERROR(VLOOKUP($AO124,装备!$B:$Q,14,0),0)</f>
        <v>0</v>
      </c>
      <c r="DS124" s="304">
        <f>IFERROR(VLOOKUP($AO124,装备!$B:$Q,16,0),0)</f>
        <v>0</v>
      </c>
      <c r="DT124" s="304">
        <f>IFERROR(VLOOKUP($AO124,装备!$B:$Q,5,0),0)</f>
        <v>0</v>
      </c>
    </row>
    <row r="125" spans="1:124" ht="40.5">
      <c r="A125" s="301">
        <f>未改造舰娘!$A121</f>
        <v>10012113</v>
      </c>
      <c r="B125" s="354" t="s">
        <v>563</v>
      </c>
      <c r="C125" s="323"/>
      <c r="D125" s="323">
        <f t="shared" si="1"/>
        <v>110</v>
      </c>
      <c r="E125" s="303">
        <f>未改造舰娘!$C121</f>
        <v>5</v>
      </c>
      <c r="F125" s="304" t="str">
        <f>未改造舰娘!$D121</f>
        <v>航母</v>
      </c>
      <c r="G125" s="304" t="str">
        <f>未改造舰娘!$E121</f>
        <v>大型</v>
      </c>
      <c r="H125" s="304" t="str">
        <f>未改造舰娘!$F121</f>
        <v>主力舰</v>
      </c>
      <c r="I125" s="460">
        <f>未改造舰娘!$AR121</f>
        <v>4</v>
      </c>
      <c r="J125" s="304" t="str">
        <f>未改造舰娘!$G121</f>
        <v>美国</v>
      </c>
      <c r="K125" s="312">
        <f>未改造舰娘!$H121+(BV125+CI125+CV125+DI125)*$C$2</f>
        <v>50</v>
      </c>
      <c r="L125" s="304">
        <f>未改造舰娘!$I121</f>
        <v>2</v>
      </c>
      <c r="M125" s="304">
        <f>未改造舰娘!$J121</f>
        <v>4</v>
      </c>
      <c r="N125" s="518">
        <f>未改造舰娘!$K121</f>
        <v>4</v>
      </c>
      <c r="O125" s="304">
        <f>未改造舰娘!$L121+((CE125+CR125+DE125+DR125)*$C$2)</f>
        <v>55</v>
      </c>
      <c r="P125" s="304" t="str">
        <f>IF($C$2=1,(IF(ISERROR(FIND("超长",未改造舰娘!$M121&amp;CC125&amp;CP125&amp;DC125&amp;DP125,1)),IF(ISERROR(FIND("长",未改造舰娘!$M121&amp;CC125&amp;CP125&amp;DC125&amp;DP125,1)),IF(ISERROR(FIND("中",未改造舰娘!$M121&amp;CC125&amp;CP125&amp;DC125&amp;DP125,1)),IF(ISERROR(FIND("短",未改造舰娘!$M121&amp;CC125&amp;CP125&amp;DC125&amp;DP125,1)),IF(ISERROR(FIND("无",未改造舰娘!$M121&amp;CC125&amp;CP125&amp;DC125&amp;DP125,1)),0,"无"),"短"),"中"),"长"),"超长")),未改造舰娘!$M121)</f>
        <v>短</v>
      </c>
      <c r="Q125" s="303">
        <f>未改造舰娘!$N121</f>
        <v>32.5</v>
      </c>
      <c r="R125" s="304">
        <f>(未改造舰娘!$P121)+(未改造舰娘!$Q121)*$C$3+((BW125+CJ125+CW125+DJ125)*$C$2)</f>
        <v>45</v>
      </c>
      <c r="S125" s="304">
        <f>(未改造舰娘!$R121)+(未改造舰娘!$S121)*$C$3+((BY125+CL125+CY125+DL125)*$C$2)</f>
        <v>0</v>
      </c>
      <c r="T125" s="304">
        <f>(未改造舰娘!$T121)+(未改造舰娘!$U121)*$C$3+((BX125+CK125+CX125+DK125)*$C$2)</f>
        <v>55</v>
      </c>
      <c r="U125" s="304">
        <f>(未改造舰娘!$V121)+(未改造舰娘!$W121)*$C$3+((CG125+CT125+DG125+DT125)*$C$2)</f>
        <v>70</v>
      </c>
      <c r="V125" s="305">
        <f>INT((((未改造舰娘!$Y121)-(未改造舰娘!$X121))*(((IF(D125=0,C125,D125))-1)/99))+未改造舰娘!$X121)+((CB125+CO125+DB125+DO125)*$C$2)</f>
        <v>96</v>
      </c>
      <c r="W125" s="304">
        <f>INT((((未改造舰娘!$AA121)-(未改造舰娘!$Z121))*(((IF(D125=0,C125,D125))-1)/99))+未改造舰娘!$Z121)+((CD125+CQ125+DD125+DQ125)*$C$2)</f>
        <v>52</v>
      </c>
      <c r="X125" s="304">
        <f>INT((((未改造舰娘!$AC121)-(未改造舰娘!$AB121))*(((IF(D125=0,C125,D125))-1)/99))+未改造舰娘!$AB121)+((CA125+CN125+DA125+DN125)*$C$2)</f>
        <v>73</v>
      </c>
      <c r="Y125" s="303">
        <f>INT((((未改造舰娘!$AE121)-(未改造舰娘!$AD121))*(((IF(D125=0,C125,D125))-1)/99))+未改造舰娘!$AD121)+((BZ125+CM125+CZ125+DM125)*$C$2)</f>
        <v>0</v>
      </c>
      <c r="Z125" s="474">
        <f>IF(未改造舰娘!$AF121=0,"",未改造舰娘!$AF121)</f>
        <v>21</v>
      </c>
      <c r="AA125" s="304">
        <f>IF(未改造舰娘!$AG121="","",未改造舰娘!$AG121)</f>
        <v>21</v>
      </c>
      <c r="AB125" s="304">
        <f>IF(未改造舰娘!$AH121="","",未改造舰娘!$AH121)</f>
        <v>23</v>
      </c>
      <c r="AC125" s="304">
        <f>IF(未改造舰娘!$AI121="","",未改造舰娘!$AI121)</f>
        <v>10</v>
      </c>
      <c r="AD125" s="304">
        <f>IF(未改造舰娘!$AJ121="","",未改造舰娘!$AJ121)</f>
        <v>75</v>
      </c>
      <c r="AE125" s="305">
        <f>IF(未改造舰娘!$AK121="","",未改造舰娘!$AK121)</f>
        <v>80</v>
      </c>
      <c r="AF125" s="304">
        <f>IF(未改造舰娘!$AL121="","",未改造舰娘!$AL121)</f>
        <v>300</v>
      </c>
      <c r="AG125" s="304" t="str">
        <f>IF(未改造舰娘!$AM121="","",未改造舰娘!$AM121)</f>
        <v/>
      </c>
      <c r="AH125" s="304">
        <f>IF(未改造舰娘!$AN121="","",未改造舰娘!$AN121)</f>
        <v>1500</v>
      </c>
      <c r="AI125" s="304">
        <f>IF(未改造舰娘!$AO121="","",未改造舰娘!$AO121)</f>
        <v>2200</v>
      </c>
      <c r="AJ125" s="304" t="str">
        <f>IF(未改造舰娘!$AP121="","",未改造舰娘!$AP121)</f>
        <v>航母核心</v>
      </c>
      <c r="AK125" s="303">
        <f>IF(未改造舰娘!$AQ121="","",未改造舰娘!$AQ121)</f>
        <v>20</v>
      </c>
      <c r="AL125" s="306" t="str">
        <f>IF(未改造舰娘!$AS121="","",未改造舰娘!$AS121)</f>
        <v>SBD-3无畏</v>
      </c>
      <c r="AM125" s="306" t="str">
        <f>IF(未改造舰娘!$AT121="","",未改造舰娘!$AT121)</f>
        <v>TBD蹂躏者</v>
      </c>
      <c r="AN125" s="306" t="str">
        <f>IF(未改造舰娘!$AU121="","",未改造舰娘!$AU121)</f>
        <v>F2A水牛</v>
      </c>
      <c r="AO125" s="306" t="str">
        <f>IF(未改造舰娘!$AV121="","",未改造舰娘!$AV121)</f>
        <v>TBD蹂躏者</v>
      </c>
      <c r="AP125" s="307" t="str">
        <f>IF(未改造舰娘!$AW121="","",未改造舰娘!$AW121)</f>
        <v>独木成林(3级)：增加自身回避20点，并且队伍中没有其余航母（航母，轻母，装母）存在时，自身射程变更为长,火力加成55点</v>
      </c>
      <c r="AQ125" s="308" t="str">
        <f>IF(未改造舰娘!$AX121="","",未改造舰娘!$AX121)</f>
        <v/>
      </c>
      <c r="AR125" s="304">
        <f>IF(未改造舰娘!$AY121="","",未改造舰娘!$AY121)</f>
        <v>55</v>
      </c>
      <c r="AS125" s="304">
        <f>IF(未改造舰娘!$AZ121="","",未改造舰娘!$AZ121)</f>
        <v>60</v>
      </c>
      <c r="AT125" s="304">
        <f>IF(未改造舰娘!$BA121="","",未改造舰娘!$BA121)</f>
        <v>2.08</v>
      </c>
      <c r="AU125" s="304">
        <f>IF(未改造舰娘!$BB121="","",未改造舰娘!$BB121)</f>
        <v>3.9</v>
      </c>
      <c r="AV125" s="305">
        <f>IF((未改造舰娘!$BG121+未改造舰娘!$BK121*$C$4)=0,"",(未改造舰娘!$BG121+未改造舰娘!$BK121*$C$4))</f>
        <v>32</v>
      </c>
      <c r="AW125" s="304">
        <f>IF((未改造舰娘!$BH121+未改造舰娘!$BL121*$C$4)=0,"",(未改造舰娘!$BH121+未改造舰娘!$BL121*$C$4))</f>
        <v>45</v>
      </c>
      <c r="AX125" s="304">
        <f>IF((未改造舰娘!$BI121+未改造舰娘!$BM121*$C$4)=0,"",(未改造舰娘!$BI121+未改造舰娘!$BM121*$C$4))</f>
        <v>60</v>
      </c>
      <c r="AY125" s="303">
        <f>IF((未改造舰娘!$BJ121+未改造舰娘!$BN121*$C$4)=0,"",(未改造舰娘!$BJ121+未改造舰娘!$BN121*$C$4))</f>
        <v>48</v>
      </c>
      <c r="AZ125" s="500">
        <f>IF(未改造舰娘!BC121="","",未改造舰娘!BC121)</f>
        <v>0</v>
      </c>
      <c r="BA125" s="500">
        <f>IF(未改造舰娘!BD121="","",未改造舰娘!BD121)</f>
        <v>0</v>
      </c>
      <c r="BB125" s="500">
        <f>IF(未改造舰娘!BE121="","",未改造舰娘!BE121)</f>
        <v>15</v>
      </c>
      <c r="BC125" s="498">
        <f>IF(未改造舰娘!BF121="","",未改造舰娘!BF121)</f>
        <v>49</v>
      </c>
      <c r="BD125" s="125" t="s">
        <v>1427</v>
      </c>
      <c r="BE125" s="506">
        <v>0.15972222222222224</v>
      </c>
      <c r="BF125" s="306" t="str">
        <f>IF(未改造舰娘!$BQ121="","",未改造舰娘!$BQ121)</f>
        <v/>
      </c>
      <c r="BG125" s="306" t="str">
        <f>IF(未改造舰娘!$BR121="","",未改造舰娘!$BR121)</f>
        <v/>
      </c>
      <c r="BH125" s="306"/>
      <c r="BU125" s="304">
        <f>IFERROR(VLOOKUP(AL125,装备!$B:$C,2,0),0)</f>
        <v>1</v>
      </c>
      <c r="BV125" s="304">
        <f>IFERROR(VLOOKUP($AL125,装备!$B:$Q,5,0),0)</f>
        <v>0</v>
      </c>
      <c r="BW125" s="304">
        <f>IFERROR(VLOOKUP($AL125,装备!$B:$Q,6,0),0)</f>
        <v>0</v>
      </c>
      <c r="BX125" s="304">
        <f>IFERROR(VLOOKUP($AL125,装备!$B:$Q,7,0),0)</f>
        <v>0</v>
      </c>
      <c r="BY125" s="304">
        <f>IFERROR(VLOOKUP($AL125,装备!$B:$Q,8,0),0)</f>
        <v>0</v>
      </c>
      <c r="BZ125" s="304">
        <f>IFERROR(VLOOKUP($AL125,装备!$B:$Q,9,0),0)</f>
        <v>2</v>
      </c>
      <c r="CA125" s="304">
        <f>IFERROR(VLOOKUP($AL125,装备!$B:$Q,10,0),0)</f>
        <v>2</v>
      </c>
      <c r="CB125" s="304">
        <f>IFERROR(VLOOKUP($AL125,装备!$B:$Q,11,0),0)</f>
        <v>0</v>
      </c>
      <c r="CC125" s="304" t="str">
        <f>IFERROR(VLOOKUP($AL125,装备!$B:$Q,12,0),0)</f>
        <v>无</v>
      </c>
      <c r="CD125" s="304">
        <f>IFERROR(VLOOKUP($AL125,装备!$B:$Q,13,0),0)</f>
        <v>0</v>
      </c>
      <c r="CE125" s="304">
        <f>IFERROR(VLOOKUP($AL125,装备!$B:$Q,14,0),0)</f>
        <v>0</v>
      </c>
      <c r="CF125" s="304">
        <f>IFERROR(VLOOKUP($AL125,装备!$B:$Q,16,0),0)</f>
        <v>3</v>
      </c>
      <c r="CG125" s="304">
        <f>IFERROR(VLOOKUP($AL125,装备!$B:$Q,5,0),0)</f>
        <v>0</v>
      </c>
      <c r="CH125" s="304">
        <f>IFERROR(VLOOKUP(AM125,装备!$B:$C,2,0),0)</f>
        <v>1</v>
      </c>
      <c r="CI125" s="304">
        <f>IFERROR(VLOOKUP($AM125,装备!$B:$Q,5,0),0)</f>
        <v>0</v>
      </c>
      <c r="CJ125" s="304">
        <f>IFERROR(VLOOKUP($AM125,装备!$B:$Q,6,0),0)</f>
        <v>0</v>
      </c>
      <c r="CK125" s="304">
        <f>IFERROR(VLOOKUP($AM125,装备!$B:$Q,7,0),0)</f>
        <v>0</v>
      </c>
      <c r="CL125" s="304">
        <f>IFERROR(VLOOKUP($AM125,装备!$B:$Q,8,0),0)</f>
        <v>5</v>
      </c>
      <c r="CM125" s="304">
        <f>IFERROR(VLOOKUP($AM125,装备!$B:$Q,9,0),0)</f>
        <v>3</v>
      </c>
      <c r="CN125" s="304">
        <f>IFERROR(VLOOKUP($AM125,装备!$B:$Q,10,0),0)</f>
        <v>0</v>
      </c>
      <c r="CO125" s="304">
        <f>IFERROR(VLOOKUP($AM125,装备!$B:$Q,11,0),0)</f>
        <v>0</v>
      </c>
      <c r="CP125" s="304" t="str">
        <f>IFERROR(VLOOKUP($AM125,装备!$B:$Q,12,0),0)</f>
        <v>无</v>
      </c>
      <c r="CQ125" s="304">
        <f>IFERROR(VLOOKUP($AM125,装备!$B:$Q,13,0),0)</f>
        <v>0</v>
      </c>
      <c r="CR125" s="304">
        <f>IFERROR(VLOOKUP($AM125,装备!$B:$Q,14,0),0)</f>
        <v>0</v>
      </c>
      <c r="CS125" s="304">
        <f>IFERROR(VLOOKUP($AM125,装备!$B:$Q,16,0),0)</f>
        <v>0</v>
      </c>
      <c r="CT125" s="304">
        <f>IFERROR(VLOOKUP($AM125,装备!$B:$Q,5,0),0)</f>
        <v>0</v>
      </c>
      <c r="CU125" s="304">
        <f>IFERROR(VLOOKUP(AN125,装备!$B:$C,2,0),0)</f>
        <v>1</v>
      </c>
      <c r="CV125" s="304">
        <f>IFERROR(VLOOKUP($AN125,装备!$B:$Q,5,0),0)</f>
        <v>0</v>
      </c>
      <c r="CW125" s="304">
        <f>IFERROR(VLOOKUP($AN125,装备!$B:$Q,6,0),0)</f>
        <v>0</v>
      </c>
      <c r="CX125" s="304">
        <f>IFERROR(VLOOKUP($AN125,装备!$B:$Q,7,0),0)</f>
        <v>0</v>
      </c>
      <c r="CY125" s="304">
        <f>IFERROR(VLOOKUP($AN125,装备!$B:$Q,8,0),0)</f>
        <v>0</v>
      </c>
      <c r="CZ125" s="304">
        <f>IFERROR(VLOOKUP($AN125,装备!$B:$Q,9,0),0)</f>
        <v>0</v>
      </c>
      <c r="DA125" s="304">
        <f>IFERROR(VLOOKUP($AN125,装备!$B:$Q,10,0),0)</f>
        <v>0</v>
      </c>
      <c r="DB125" s="304">
        <f>IFERROR(VLOOKUP($AN125,装备!$B:$Q,11,0),0)</f>
        <v>0</v>
      </c>
      <c r="DC125" s="304" t="str">
        <f>IFERROR(VLOOKUP($AN125,装备!$B:$Q,12,0),0)</f>
        <v>无</v>
      </c>
      <c r="DD125" s="304">
        <f>IFERROR(VLOOKUP($AN125,装备!$B:$Q,13,0),0)</f>
        <v>0</v>
      </c>
      <c r="DE125" s="304">
        <f>IFERROR(VLOOKUP($AN125,装备!$B:$Q,14,0),0)</f>
        <v>0</v>
      </c>
      <c r="DF125" s="304">
        <f>IFERROR(VLOOKUP($AN125,装备!$B:$Q,16,0),0)</f>
        <v>3</v>
      </c>
      <c r="DG125" s="304">
        <f>IFERROR(VLOOKUP($AN125,装备!$B:$Q,5,0),0)</f>
        <v>0</v>
      </c>
      <c r="DH125" s="304">
        <f>IFERROR(VLOOKUP(AO125,装备!$B:$C,2,0),0)</f>
        <v>1</v>
      </c>
      <c r="DI125" s="304">
        <f>IFERROR(VLOOKUP($AO125,装备!$B:$Q,5,0),0)</f>
        <v>0</v>
      </c>
      <c r="DJ125" s="304">
        <f>IFERROR(VLOOKUP($AO125,装备!$B:$Q,6,0),0)</f>
        <v>0</v>
      </c>
      <c r="DK125" s="304">
        <f>IFERROR(VLOOKUP($AO125,装备!$B:$Q,7,0),0)</f>
        <v>0</v>
      </c>
      <c r="DL125" s="304">
        <f>IFERROR(VLOOKUP($AO125,装备!$B:$Q,8,0),0)</f>
        <v>5</v>
      </c>
      <c r="DM125" s="304">
        <f>IFERROR(VLOOKUP($AO125,装备!$B:$Q,9,0),0)</f>
        <v>3</v>
      </c>
      <c r="DN125" s="304">
        <f>IFERROR(VLOOKUP($AO125,装备!$B:$Q,10,0),0)</f>
        <v>0</v>
      </c>
      <c r="DO125" s="304">
        <f>IFERROR(VLOOKUP($AO125,装备!$B:$Q,11,0),0)</f>
        <v>0</v>
      </c>
      <c r="DP125" s="304" t="str">
        <f>IFERROR(VLOOKUP($AO125,装备!$B:$Q,12,0),0)</f>
        <v>无</v>
      </c>
      <c r="DQ125" s="304">
        <f>IFERROR(VLOOKUP($AO125,装备!$B:$Q,13,0),0)</f>
        <v>0</v>
      </c>
      <c r="DR125" s="304">
        <f>IFERROR(VLOOKUP($AO125,装备!$B:$Q,14,0),0)</f>
        <v>0</v>
      </c>
      <c r="DS125" s="304">
        <f>IFERROR(VLOOKUP($AO125,装备!$B:$Q,16,0),0)</f>
        <v>0</v>
      </c>
      <c r="DT125" s="304">
        <f>IFERROR(VLOOKUP($AO125,装备!$B:$Q,5,0),0)</f>
        <v>0</v>
      </c>
    </row>
    <row r="126" spans="1:124" hidden="1">
      <c r="A126" s="301">
        <f>未改造舰娘!$A122</f>
        <v>10012212</v>
      </c>
      <c r="B126" s="354" t="s">
        <v>736</v>
      </c>
      <c r="C126" s="323"/>
      <c r="D126" s="323">
        <f t="shared" si="1"/>
        <v>110</v>
      </c>
      <c r="E126" s="303">
        <f>未改造舰娘!$C122</f>
        <v>4</v>
      </c>
      <c r="F126" s="304" t="str">
        <f>未改造舰娘!$D122</f>
        <v>轻母</v>
      </c>
      <c r="G126" s="304" t="str">
        <f>未改造舰娘!$E122</f>
        <v>中型</v>
      </c>
      <c r="H126" s="304" t="str">
        <f>未改造舰娘!$F122</f>
        <v>护卫舰（特殊）</v>
      </c>
      <c r="I126" s="460">
        <f>未改造舰娘!$AR122</f>
        <v>3</v>
      </c>
      <c r="J126" s="304" t="str">
        <f>未改造舰娘!$G122</f>
        <v>日本</v>
      </c>
      <c r="K126" s="312">
        <f>未改造舰娘!$H122+(BV126+CI126+CV126+DI126)*$C$2</f>
        <v>33</v>
      </c>
      <c r="L126" s="304">
        <f>未改造舰娘!$I122</f>
        <v>-1</v>
      </c>
      <c r="M126" s="304">
        <f>未改造舰娘!$J122</f>
        <v>1</v>
      </c>
      <c r="N126" s="518">
        <f>未改造舰娘!$K122</f>
        <v>3</v>
      </c>
      <c r="O126" s="304">
        <f>未改造舰娘!$L122+((CE126+CR126+DE126+DR126)*$C$2)</f>
        <v>9</v>
      </c>
      <c r="P126" s="304" t="str">
        <f>IF($C$2=1,(IF(ISERROR(FIND("超长",未改造舰娘!$M122&amp;CC126&amp;CP126&amp;DC126&amp;DP126,1)),IF(ISERROR(FIND("长",未改造舰娘!$M122&amp;CC126&amp;CP126&amp;DC126&amp;DP126,1)),IF(ISERROR(FIND("中",未改造舰娘!$M122&amp;CC126&amp;CP126&amp;DC126&amp;DP126,1)),IF(ISERROR(FIND("短",未改造舰娘!$M122&amp;CC126&amp;CP126&amp;DC126&amp;DP126,1)),IF(ISERROR(FIND("无",未改造舰娘!$M122&amp;CC126&amp;CP126&amp;DC126&amp;DP126,1)),0,"无"),"短"),"中"),"长"),"超长")),未改造舰娘!$M122)</f>
        <v>短</v>
      </c>
      <c r="Q126" s="303">
        <f>未改造舰娘!$N122</f>
        <v>28</v>
      </c>
      <c r="R126" s="304">
        <f>(未改造舰娘!$P122)+(未改造舰娘!$Q122)*$C$3+((BW126+CJ126+CW126+DJ126)*$C$2)</f>
        <v>25</v>
      </c>
      <c r="S126" s="304">
        <f>(未改造舰娘!$R122)+(未改造舰娘!$S122)*$C$3+((BY126+CL126+CY126+DL126)*$C$2)</f>
        <v>0</v>
      </c>
      <c r="T126" s="304">
        <f>(未改造舰娘!$T122)+(未改造舰娘!$U122)*$C$3+((BX126+CK126+CX126+DK126)*$C$2)</f>
        <v>33</v>
      </c>
      <c r="U126" s="304">
        <f>(未改造舰娘!$V122)+(未改造舰娘!$W122)*$C$3+((CG126+CT126+DG126+DT126)*$C$2)</f>
        <v>49</v>
      </c>
      <c r="V126" s="305">
        <f>INT((((未改造舰娘!$Y122)-(未改造舰娘!$X122))*(((IF(D126=0,C126,D126))-1)/99))+未改造舰娘!$X122)+((CB126+CO126+DB126+DO126)*$C$2)</f>
        <v>90</v>
      </c>
      <c r="W126" s="304">
        <f>INT((((未改造舰娘!$AA122)-(未改造舰娘!$Z122))*(((IF(D126=0,C126,D126))-1)/99))+未改造舰娘!$Z122)+((CD126+CQ126+DD126+DQ126)*$C$2)</f>
        <v>50</v>
      </c>
      <c r="X126" s="304">
        <f>INT((((未改造舰娘!$AC122)-(未改造舰娘!$AB122))*(((IF(D126=0,C126,D126))-1)/99))+未改造舰娘!$AB122)+((CA126+CN126+DA126+DN126)*$C$2)</f>
        <v>63</v>
      </c>
      <c r="Y126" s="303">
        <f>INT((((未改造舰娘!$AE122)-(未改造舰娘!$AD122))*(((IF(D126=0,C126,D126))-1)/99))+未改造舰娘!$AD122)+((BZ126+CM126+CZ126+DM126)*$C$2)</f>
        <v>0</v>
      </c>
      <c r="Z126" s="474">
        <f>IF(未改造舰娘!$AF122=0,"",未改造舰娘!$AF122)</f>
        <v>21</v>
      </c>
      <c r="AA126" s="304">
        <f>IF(未改造舰娘!$AG122="","",未改造舰娘!$AG122)</f>
        <v>15</v>
      </c>
      <c r="AB126" s="304">
        <f>IF(未改造舰娘!$AH122="","",未改造舰娘!$AH122)</f>
        <v>4</v>
      </c>
      <c r="AC126" s="304">
        <f>IF(未改造舰娘!$AI122="","",未改造舰娘!$AI122)</f>
        <v>0</v>
      </c>
      <c r="AD126" s="304">
        <f>IF(未改造舰娘!$AJ122="","",未改造舰娘!$AJ122)</f>
        <v>40</v>
      </c>
      <c r="AE126" s="305">
        <f>IF(未改造舰娘!$AK122="","",未改造舰娘!$AK122)</f>
        <v>0</v>
      </c>
      <c r="AF126" s="304" t="str">
        <f>IF(未改造舰娘!$AL122="","",未改造舰娘!$AL122)</f>
        <v/>
      </c>
      <c r="AG126" s="304" t="str">
        <f>IF(未改造舰娘!$AM122="","",未改造舰娘!$AM122)</f>
        <v/>
      </c>
      <c r="AH126" s="304" t="str">
        <f>IF(未改造舰娘!$AN122="","",未改造舰娘!$AN122)</f>
        <v/>
      </c>
      <c r="AI126" s="304" t="str">
        <f>IF(未改造舰娘!$AO122="","",未改造舰娘!$AO122)</f>
        <v/>
      </c>
      <c r="AJ126" s="304" t="str">
        <f>IF(未改造舰娘!$AP122="","",未改造舰娘!$AP122)</f>
        <v/>
      </c>
      <c r="AK126" s="303" t="str">
        <f>IF(未改造舰娘!$AQ122="","",未改造舰娘!$AQ122)</f>
        <v/>
      </c>
      <c r="AL126" s="306" t="str">
        <f>IF(未改造舰娘!$AS122="","",未改造舰娘!$AS122)</f>
        <v>零战二一型</v>
      </c>
      <c r="AM126" s="306" t="str">
        <f>IF(未改造舰娘!$AT122="","",未改造舰娘!$AT122)</f>
        <v>九七式舰攻</v>
      </c>
      <c r="AN126" s="306" t="str">
        <f>IF(未改造舰娘!$AU122="","",未改造舰娘!$AU122)</f>
        <v/>
      </c>
      <c r="AO126" s="306" t="str">
        <f>IF(未改造舰娘!$AV122="","",未改造舰娘!$AV122)</f>
        <v/>
      </c>
      <c r="AP126" s="307" t="str">
        <f>IF(未改造舰娘!$AW122="","",未改造舰娘!$AW122)</f>
        <v/>
      </c>
      <c r="AQ126" s="308" t="str">
        <f>IF(未改造舰娘!$AX122="","",未改造舰娘!$AX122)</f>
        <v/>
      </c>
      <c r="AR126" s="304">
        <f>IF(未改造舰娘!$AY122="","",未改造舰娘!$AY122)</f>
        <v>35</v>
      </c>
      <c r="AS126" s="304">
        <f>IF(未改造舰娘!$AZ122="","",未改造舰娘!$AZ122)</f>
        <v>35</v>
      </c>
      <c r="AT126" s="304">
        <f>IF(未改造舰娘!$BA122="","",未改造舰娘!$BA122)</f>
        <v>1.28</v>
      </c>
      <c r="AU126" s="304">
        <f>IF(未改造舰娘!$BB122="","",未改造舰娘!$BB122)</f>
        <v>2.4</v>
      </c>
      <c r="AV126" s="305">
        <f>IF((未改造舰娘!$BG122+未改造舰娘!$BK122*$C$4)=0,"",(未改造舰娘!$BG122+未改造舰娘!$BK122*$C$4))</f>
        <v>22</v>
      </c>
      <c r="AW126" s="304">
        <f>IF((未改造舰娘!$BH122+未改造舰娘!$BL122*$C$4)=0,"",(未改造舰娘!$BH122+未改造舰娘!$BL122*$C$4))</f>
        <v>32</v>
      </c>
      <c r="AX126" s="304">
        <f>IF((未改造舰娘!$BI122+未改造舰娘!$BM122*$C$4)=0,"",(未改造舰娘!$BI122+未改造舰娘!$BM122*$C$4))</f>
        <v>50</v>
      </c>
      <c r="AY126" s="303">
        <f>IF((未改造舰娘!$BJ122+未改造舰娘!$BN122*$C$4)=0,"",(未改造舰娘!$BJ122+未改造舰娘!$BN122*$C$4))</f>
        <v>24</v>
      </c>
      <c r="AZ126" s="500">
        <f>IF(未改造舰娘!BC122="","",未改造舰娘!BC122)</f>
        <v>0</v>
      </c>
      <c r="BA126" s="500">
        <f>IF(未改造舰娘!BD122="","",未改造舰娘!BD122)</f>
        <v>0</v>
      </c>
      <c r="BB126" s="500">
        <f>IF(未改造舰娘!BE122="","",未改造舰娘!BE122)</f>
        <v>7</v>
      </c>
      <c r="BC126" s="498">
        <f>IF(未改造舰娘!BF122="","",未改造舰娘!BF122)</f>
        <v>19</v>
      </c>
      <c r="BD126" s="125" t="s">
        <v>1428</v>
      </c>
      <c r="BE126" s="506">
        <v>0.1111111111111111</v>
      </c>
      <c r="BF126" s="306" t="str">
        <f>IF(未改造舰娘!$BQ122="","",未改造舰娘!$BQ122)</f>
        <v/>
      </c>
      <c r="BG126" s="306" t="str">
        <f>IF(未改造舰娘!$BR122="","",未改造舰娘!$BR122)</f>
        <v/>
      </c>
      <c r="BH126" s="306"/>
      <c r="BU126" s="304">
        <f>IFERROR(VLOOKUP(AL126,装备!$B:$C,2,0),0)</f>
        <v>2</v>
      </c>
      <c r="BV126" s="304">
        <f>IFERROR(VLOOKUP($AL126,装备!$B:$Q,5,0),0)</f>
        <v>0</v>
      </c>
      <c r="BW126" s="304">
        <f>IFERROR(VLOOKUP($AL126,装备!$B:$Q,6,0),0)</f>
        <v>0</v>
      </c>
      <c r="BX126" s="304">
        <f>IFERROR(VLOOKUP($AL126,装备!$B:$Q,7,0),0)</f>
        <v>0</v>
      </c>
      <c r="BY126" s="304">
        <f>IFERROR(VLOOKUP($AL126,装备!$B:$Q,8,0),0)</f>
        <v>0</v>
      </c>
      <c r="BZ126" s="304">
        <f>IFERROR(VLOOKUP($AL126,装备!$B:$Q,9,0),0)</f>
        <v>0</v>
      </c>
      <c r="CA126" s="304">
        <f>IFERROR(VLOOKUP($AL126,装备!$B:$Q,10,0),0)</f>
        <v>0</v>
      </c>
      <c r="CB126" s="304">
        <f>IFERROR(VLOOKUP($AL126,装备!$B:$Q,11,0),0)</f>
        <v>0</v>
      </c>
      <c r="CC126" s="304" t="str">
        <f>IFERROR(VLOOKUP($AL126,装备!$B:$Q,12,0),0)</f>
        <v>无</v>
      </c>
      <c r="CD126" s="304">
        <f>IFERROR(VLOOKUP($AL126,装备!$B:$Q,13,0),0)</f>
        <v>0</v>
      </c>
      <c r="CE126" s="304">
        <f>IFERROR(VLOOKUP($AL126,装备!$B:$Q,14,0),0)</f>
        <v>0</v>
      </c>
      <c r="CF126" s="304">
        <f>IFERROR(VLOOKUP($AL126,装备!$B:$Q,16,0),0)</f>
        <v>6</v>
      </c>
      <c r="CG126" s="304">
        <f>IFERROR(VLOOKUP($AL126,装备!$B:$Q,5,0),0)</f>
        <v>0</v>
      </c>
      <c r="CH126" s="304">
        <f>IFERROR(VLOOKUP(AM126,装备!$B:$C,2,0),0)</f>
        <v>1</v>
      </c>
      <c r="CI126" s="304">
        <f>IFERROR(VLOOKUP($AM126,装备!$B:$Q,5,0),0)</f>
        <v>0</v>
      </c>
      <c r="CJ126" s="304">
        <f>IFERROR(VLOOKUP($AM126,装备!$B:$Q,6,0),0)</f>
        <v>0</v>
      </c>
      <c r="CK126" s="304">
        <f>IFERROR(VLOOKUP($AM126,装备!$B:$Q,7,0),0)</f>
        <v>0</v>
      </c>
      <c r="CL126" s="304">
        <f>IFERROR(VLOOKUP($AM126,装备!$B:$Q,8,0),0)</f>
        <v>6</v>
      </c>
      <c r="CM126" s="304">
        <f>IFERROR(VLOOKUP($AM126,装备!$B:$Q,9,0),0)</f>
        <v>2</v>
      </c>
      <c r="CN126" s="304">
        <f>IFERROR(VLOOKUP($AM126,装备!$B:$Q,10,0),0)</f>
        <v>0</v>
      </c>
      <c r="CO126" s="304">
        <f>IFERROR(VLOOKUP($AM126,装备!$B:$Q,11,0),0)</f>
        <v>1</v>
      </c>
      <c r="CP126" s="304" t="str">
        <f>IFERROR(VLOOKUP($AM126,装备!$B:$Q,12,0),0)</f>
        <v>无</v>
      </c>
      <c r="CQ126" s="304">
        <f>IFERROR(VLOOKUP($AM126,装备!$B:$Q,13,0),0)</f>
        <v>0</v>
      </c>
      <c r="CR126" s="304">
        <f>IFERROR(VLOOKUP($AM126,装备!$B:$Q,14,0),0)</f>
        <v>0</v>
      </c>
      <c r="CS126" s="304">
        <f>IFERROR(VLOOKUP($AM126,装备!$B:$Q,16,0),0)</f>
        <v>0</v>
      </c>
      <c r="CT126" s="304">
        <f>IFERROR(VLOOKUP($AM126,装备!$B:$Q,5,0),0)</f>
        <v>0</v>
      </c>
      <c r="CU126" s="304">
        <f>IFERROR(VLOOKUP(AN126,装备!$B:$C,2,0),0)</f>
        <v>0</v>
      </c>
      <c r="CV126" s="304">
        <f>IFERROR(VLOOKUP($AN126,装备!$B:$Q,5,0),0)</f>
        <v>0</v>
      </c>
      <c r="CW126" s="304">
        <f>IFERROR(VLOOKUP($AN126,装备!$B:$Q,6,0),0)</f>
        <v>0</v>
      </c>
      <c r="CX126" s="304">
        <f>IFERROR(VLOOKUP($AN126,装备!$B:$Q,7,0),0)</f>
        <v>0</v>
      </c>
      <c r="CY126" s="304">
        <f>IFERROR(VLOOKUP($AN126,装备!$B:$Q,8,0),0)</f>
        <v>0</v>
      </c>
      <c r="CZ126" s="304">
        <f>IFERROR(VLOOKUP($AN126,装备!$B:$Q,9,0),0)</f>
        <v>0</v>
      </c>
      <c r="DA126" s="304">
        <f>IFERROR(VLOOKUP($AN126,装备!$B:$Q,10,0),0)</f>
        <v>0</v>
      </c>
      <c r="DB126" s="304">
        <f>IFERROR(VLOOKUP($AN126,装备!$B:$Q,11,0),0)</f>
        <v>0</v>
      </c>
      <c r="DC126" s="304">
        <f>IFERROR(VLOOKUP($AN126,装备!$B:$Q,12,0),0)</f>
        <v>0</v>
      </c>
      <c r="DD126" s="304">
        <f>IFERROR(VLOOKUP($AN126,装备!$B:$Q,13,0),0)</f>
        <v>0</v>
      </c>
      <c r="DE126" s="304">
        <f>IFERROR(VLOOKUP($AN126,装备!$B:$Q,14,0),0)</f>
        <v>0</v>
      </c>
      <c r="DF126" s="304">
        <f>IFERROR(VLOOKUP($AN126,装备!$B:$Q,16,0),0)</f>
        <v>0</v>
      </c>
      <c r="DG126" s="304">
        <f>IFERROR(VLOOKUP($AN126,装备!$B:$Q,5,0),0)</f>
        <v>0</v>
      </c>
      <c r="DH126" s="304">
        <f>IFERROR(VLOOKUP(AO126,装备!$B:$C,2,0),0)</f>
        <v>0</v>
      </c>
      <c r="DI126" s="304">
        <f>IFERROR(VLOOKUP($AO126,装备!$B:$Q,5,0),0)</f>
        <v>0</v>
      </c>
      <c r="DJ126" s="304">
        <f>IFERROR(VLOOKUP($AO126,装备!$B:$Q,6,0),0)</f>
        <v>0</v>
      </c>
      <c r="DK126" s="304">
        <f>IFERROR(VLOOKUP($AO126,装备!$B:$Q,7,0),0)</f>
        <v>0</v>
      </c>
      <c r="DL126" s="304">
        <f>IFERROR(VLOOKUP($AO126,装备!$B:$Q,8,0),0)</f>
        <v>0</v>
      </c>
      <c r="DM126" s="304">
        <f>IFERROR(VLOOKUP($AO126,装备!$B:$Q,9,0),0)</f>
        <v>0</v>
      </c>
      <c r="DN126" s="304">
        <f>IFERROR(VLOOKUP($AO126,装备!$B:$Q,10,0),0)</f>
        <v>0</v>
      </c>
      <c r="DO126" s="304">
        <f>IFERROR(VLOOKUP($AO126,装备!$B:$Q,11,0),0)</f>
        <v>0</v>
      </c>
      <c r="DP126" s="304">
        <f>IFERROR(VLOOKUP($AO126,装备!$B:$Q,12,0),0)</f>
        <v>0</v>
      </c>
      <c r="DQ126" s="304">
        <f>IFERROR(VLOOKUP($AO126,装备!$B:$Q,13,0),0)</f>
        <v>0</v>
      </c>
      <c r="DR126" s="304">
        <f>IFERROR(VLOOKUP($AO126,装备!$B:$Q,14,0),0)</f>
        <v>0</v>
      </c>
      <c r="DS126" s="304">
        <f>IFERROR(VLOOKUP($AO126,装备!$B:$Q,16,0),0)</f>
        <v>0</v>
      </c>
      <c r="DT126" s="304">
        <f>IFERROR(VLOOKUP($AO126,装备!$B:$Q,5,0),0)</f>
        <v>0</v>
      </c>
    </row>
    <row r="127" spans="1:124" hidden="1">
      <c r="A127" s="301">
        <f>未改造舰娘!$A123</f>
        <v>10012312</v>
      </c>
      <c r="B127" s="354" t="s">
        <v>578</v>
      </c>
      <c r="C127" s="323"/>
      <c r="D127" s="323">
        <f t="shared" si="1"/>
        <v>110</v>
      </c>
      <c r="E127" s="303">
        <f>未改造舰娘!$C123</f>
        <v>3</v>
      </c>
      <c r="F127" s="304" t="str">
        <f>未改造舰娘!$D123</f>
        <v>轻母</v>
      </c>
      <c r="G127" s="304" t="str">
        <f>未改造舰娘!$E123</f>
        <v>中型</v>
      </c>
      <c r="H127" s="304" t="str">
        <f>未改造舰娘!$F123</f>
        <v>护卫舰（特殊）</v>
      </c>
      <c r="I127" s="460">
        <f>未改造舰娘!$AR123</f>
        <v>3</v>
      </c>
      <c r="J127" s="304" t="str">
        <f>未改造舰娘!$G123</f>
        <v>美国</v>
      </c>
      <c r="K127" s="312">
        <f>未改造舰娘!$H123+(BV127+CI127+CV127+DI127)*$C$2</f>
        <v>35</v>
      </c>
      <c r="L127" s="304">
        <f>未改造舰娘!$I123</f>
        <v>1</v>
      </c>
      <c r="M127" s="304">
        <f>未改造舰娘!$J123</f>
        <v>1</v>
      </c>
      <c r="N127" s="518">
        <f>未改造舰娘!$K123</f>
        <v>3</v>
      </c>
      <c r="O127" s="304">
        <f>未改造舰娘!$L123+((CE127+CR127+DE127+DR127)*$C$2)</f>
        <v>15</v>
      </c>
      <c r="P127" s="304" t="str">
        <f>IF($C$2=1,(IF(ISERROR(FIND("超长",未改造舰娘!$M123&amp;CC127&amp;CP127&amp;DC127&amp;DP127,1)),IF(ISERROR(FIND("长",未改造舰娘!$M123&amp;CC127&amp;CP127&amp;DC127&amp;DP127,1)),IF(ISERROR(FIND("中",未改造舰娘!$M123&amp;CC127&amp;CP127&amp;DC127&amp;DP127,1)),IF(ISERROR(FIND("短",未改造舰娘!$M123&amp;CC127&amp;CP127&amp;DC127&amp;DP127,1)),IF(ISERROR(FIND("无",未改造舰娘!$M123&amp;CC127&amp;CP127&amp;DC127&amp;DP127,1)),0,"无"),"短"),"中"),"长"),"超长")),未改造舰娘!$M123)</f>
        <v>短</v>
      </c>
      <c r="Q127" s="303">
        <f>未改造舰娘!$N123</f>
        <v>16.5</v>
      </c>
      <c r="R127" s="304">
        <f>(未改造舰娘!$P123)+(未改造舰娘!$Q123)*$C$3+((BW127+CJ127+CW127+DJ127)*$C$2)</f>
        <v>20</v>
      </c>
      <c r="S127" s="304">
        <f>(未改造舰娘!$R123)+(未改造舰娘!$S123)*$C$3+((BY127+CL127+CY127+DL127)*$C$2)</f>
        <v>0</v>
      </c>
      <c r="T127" s="304">
        <f>(未改造舰娘!$T123)+(未改造舰娘!$U123)*$C$3+((BX127+CK127+CX127+DK127)*$C$2)</f>
        <v>27</v>
      </c>
      <c r="U127" s="304">
        <f>(未改造舰娘!$V123)+(未改造舰娘!$W123)*$C$3+((CG127+CT127+DG127+DT127)*$C$2)</f>
        <v>63</v>
      </c>
      <c r="V127" s="305">
        <f>INT((((未改造舰娘!$Y123)-(未改造舰娘!$X123))*(((IF(D127=0,C127,D127))-1)/99))+未改造舰娘!$X123)+((CB127+CO127+DB127+DO127)*$C$2)</f>
        <v>89</v>
      </c>
      <c r="W127" s="304">
        <f>INT((((未改造舰娘!$AA123)-(未改造舰娘!$Z123))*(((IF(D127=0,C127,D127))-1)/99))+未改造舰娘!$Z123)+((CD127+CQ127+DD127+DQ127)*$C$2)</f>
        <v>37</v>
      </c>
      <c r="X127" s="304">
        <f>INT((((未改造舰娘!$AC123)-(未改造舰娘!$AB123))*(((IF(D127=0,C127,D127))-1)/99))+未改造舰娘!$AB123)+((CA127+CN127+DA127+DN127)*$C$2)</f>
        <v>63</v>
      </c>
      <c r="Y127" s="303">
        <f>INT((((未改造舰娘!$AE123)-(未改造舰娘!$AD123))*(((IF(D127=0,C127,D127))-1)/99))+未改造舰娘!$AD123)+((BZ127+CM127+CZ127+DM127)*$C$2)</f>
        <v>0</v>
      </c>
      <c r="Z127" s="474">
        <f>IF(未改造舰娘!$AF123=0,"",未改造舰娘!$AF123)</f>
        <v>15</v>
      </c>
      <c r="AA127" s="304">
        <f>IF(未改造舰娘!$AG123="","",未改造舰娘!$AG123)</f>
        <v>10</v>
      </c>
      <c r="AB127" s="304">
        <f>IF(未改造舰娘!$AH123="","",未改造舰娘!$AH123)</f>
        <v>3</v>
      </c>
      <c r="AC127" s="304">
        <f>IF(未改造舰娘!$AI123="","",未改造舰娘!$AI123)</f>
        <v>0</v>
      </c>
      <c r="AD127" s="304">
        <f>IF(未改造舰娘!$AJ123="","",未改造舰娘!$AJ123)</f>
        <v>28</v>
      </c>
      <c r="AE127" s="305">
        <f>IF(未改造舰娘!$AK123="","",未改造舰娘!$AK123)</f>
        <v>52</v>
      </c>
      <c r="AF127" s="304">
        <f>IF(未改造舰娘!$AL123="","",未改造舰娘!$AL123)</f>
        <v>400</v>
      </c>
      <c r="AG127" s="304" t="str">
        <f>IF(未改造舰娘!$AM123="","",未改造舰娘!$AM123)</f>
        <v/>
      </c>
      <c r="AH127" s="304">
        <f>IF(未改造舰娘!$AN123="","",未改造舰娘!$AN123)</f>
        <v>800</v>
      </c>
      <c r="AI127" s="304">
        <f>IF(未改造舰娘!$AO123="","",未改造舰娘!$AO123)</f>
        <v>600</v>
      </c>
      <c r="AJ127" s="304" t="str">
        <f>IF(未改造舰娘!$AP123="","",未改造舰娘!$AP123)</f>
        <v>航母核心</v>
      </c>
      <c r="AK127" s="303">
        <f>IF(未改造舰娘!$AQ123="","",未改造舰娘!$AQ123)</f>
        <v>10</v>
      </c>
      <c r="AL127" s="306" t="str">
        <f>IF(未改造舰娘!$AS123="","",未改造舰娘!$AS123)</f>
        <v>F4F野猫</v>
      </c>
      <c r="AM127" s="306" t="str">
        <f>IF(未改造舰娘!$AT123="","",未改造舰娘!$AT123)</f>
        <v>TBF复仇者</v>
      </c>
      <c r="AN127" s="306" t="str">
        <f>IF(未改造舰娘!$AU123="","",未改造舰娘!$AU123)</f>
        <v/>
      </c>
      <c r="AO127" s="306" t="str">
        <f>IF(未改造舰娘!$AV123="","",未改造舰娘!$AV123)</f>
        <v/>
      </c>
      <c r="AP127" s="307" t="str">
        <f>IF(未改造舰娘!$AW123="","",未改造舰娘!$AW123)</f>
        <v/>
      </c>
      <c r="AQ127" s="308" t="str">
        <f>IF(未改造舰娘!$AX123="","",未改造舰娘!$AX123)</f>
        <v/>
      </c>
      <c r="AR127" s="304">
        <f>IF(未改造舰娘!$AY123="","",未改造舰娘!$AY123)</f>
        <v>35</v>
      </c>
      <c r="AS127" s="304">
        <f>IF(未改造舰娘!$AZ123="","",未改造舰娘!$AZ123)</f>
        <v>40</v>
      </c>
      <c r="AT127" s="304">
        <f>IF(未改造舰娘!$BA123="","",未改造舰娘!$BA123)</f>
        <v>1.28</v>
      </c>
      <c r="AU127" s="304">
        <f>IF(未改造舰娘!$BB123="","",未改造舰娘!$BB123)</f>
        <v>2.4</v>
      </c>
      <c r="AV127" s="305">
        <f>IF((未改造舰娘!$BG123+未改造舰娘!$BK123*$C$4)=0,"",(未改造舰娘!$BG123+未改造舰娘!$BK123*$C$4))</f>
        <v>23</v>
      </c>
      <c r="AW127" s="304">
        <f>IF((未改造舰娘!$BH123+未改造舰娘!$BL123*$C$4)=0,"",(未改造舰娘!$BH123+未改造舰娘!$BL123*$C$4))</f>
        <v>36</v>
      </c>
      <c r="AX127" s="304">
        <f>IF((未改造舰娘!$BI123+未改造舰娘!$BM123*$C$4)=0,"",(未改造舰娘!$BI123+未改造舰娘!$BM123*$C$4))</f>
        <v>50</v>
      </c>
      <c r="AY127" s="303">
        <f>IF((未改造舰娘!$BJ123+未改造舰娘!$BN123*$C$4)=0,"",(未改造舰娘!$BJ123+未改造舰娘!$BN123*$C$4))</f>
        <v>28</v>
      </c>
      <c r="AZ127" s="500">
        <f>IF(未改造舰娘!BC123="","",未改造舰娘!BC123)</f>
        <v>0</v>
      </c>
      <c r="BA127" s="500">
        <f>IF(未改造舰娘!BD123="","",未改造舰娘!BD123)</f>
        <v>0</v>
      </c>
      <c r="BB127" s="500">
        <f>IF(未改造舰娘!BE123="","",未改造舰娘!BE123)</f>
        <v>4</v>
      </c>
      <c r="BC127" s="498">
        <f>IF(未改造舰娘!BF123="","",未改造舰娘!BF123)</f>
        <v>38</v>
      </c>
      <c r="BD127" s="125" t="s">
        <v>1429</v>
      </c>
      <c r="BE127" s="506"/>
      <c r="BF127" s="306" t="str">
        <f>IF(未改造舰娘!$BQ123="","",未改造舰娘!$BQ123)</f>
        <v>1-4-E,2-4-L,3-3-CDEFGHJK,4-1-CDEFIJ,4-3-CEFGH,4-4-CDEHIKL,5-1-CDEFGH,5-4-ABCDEGH,5-5-ABCDEFGHI,6-1-ABCDEFGHIK,6-2-ABCDEFGHIJKLM,8-2-ABCDEFGHIJKLM</v>
      </c>
      <c r="BG127" s="306" t="str">
        <f>IF(未改造舰娘!$BR123="","",未改造舰娘!$BR123)</f>
        <v>极地奏鸣曲 Ex-1-1-CDEFIJ,Ex-1-2-CDEHIKL,Ex-2-DEFGHIJKLMN,Ex-2-3-ABDEFGHIL,Ex-3-1-ABCDEFGHIK,Ex-3-2-ABCDEFGHIJMDEGHJK,Ex-4-3-ABCDEFIJM,Ex-4-4-ABCDEFGHIJKL；未命名 Ex-3-BCEGHIJKLMNOPQRS,Ex-4-ABCDEIJKLMNOPQRST,Ex-5-ABCDFHIJKLMNOPQRS,Ex-6-ABCDEFGIJKLMNOPQRTUV,Ex-7-ABCDEFGHJKLM,Ex-8-ABCDEFGHIJKNO,Ex-9-BCEGHIJKLMNOPQRS,Ex-10-ABCDEIJKLMNOPQRST,Ex-11-ABCDFHIJKLMNOQRS,Ex-12-ABCDEFGIJKLMNOPQRTUV；两周年活动 地狱群岛攻略作战-BCDFKM,帕斯塔战役-ACDEFMOPV；急速东方快车 Ex-1-ABCEFGHK,Ex-2-ABCDEFGHJKLMNO,Ex-3-ABCDEFGIJLMNOPR,Ex-4-ABCEFHIJKLMNOPQR；所罗门之晓 Ex-1-ABCDEFGHJKL,Ex-3-ABCDEFGHIJKMNOPQ,Ex-5-ABCDEFGHIJKLNPQR</v>
      </c>
      <c r="BH127" s="306"/>
      <c r="BU127" s="304">
        <f>IFERROR(VLOOKUP(AL127,装备!$B:$C,2,0),0)</f>
        <v>3</v>
      </c>
      <c r="BV127" s="304">
        <f>IFERROR(VLOOKUP($AL127,装备!$B:$Q,5,0),0)</f>
        <v>0</v>
      </c>
      <c r="BW127" s="304">
        <f>IFERROR(VLOOKUP($AL127,装备!$B:$Q,6,0),0)</f>
        <v>0</v>
      </c>
      <c r="BX127" s="304">
        <f>IFERROR(VLOOKUP($AL127,装备!$B:$Q,7,0),0)</f>
        <v>0</v>
      </c>
      <c r="BY127" s="304">
        <f>IFERROR(VLOOKUP($AL127,装备!$B:$Q,8,0),0)</f>
        <v>0</v>
      </c>
      <c r="BZ127" s="304">
        <f>IFERROR(VLOOKUP($AL127,装备!$B:$Q,9,0),0)</f>
        <v>0</v>
      </c>
      <c r="CA127" s="304">
        <f>IFERROR(VLOOKUP($AL127,装备!$B:$Q,10,0),0)</f>
        <v>0</v>
      </c>
      <c r="CB127" s="304">
        <f>IFERROR(VLOOKUP($AL127,装备!$B:$Q,11,0),0)</f>
        <v>0</v>
      </c>
      <c r="CC127" s="304" t="str">
        <f>IFERROR(VLOOKUP($AL127,装备!$B:$Q,12,0),0)</f>
        <v>无</v>
      </c>
      <c r="CD127" s="304">
        <f>IFERROR(VLOOKUP($AL127,装备!$B:$Q,13,0),0)</f>
        <v>0</v>
      </c>
      <c r="CE127" s="304">
        <f>IFERROR(VLOOKUP($AL127,装备!$B:$Q,14,0),0)</f>
        <v>0</v>
      </c>
      <c r="CF127" s="304">
        <f>IFERROR(VLOOKUP($AL127,装备!$B:$Q,16,0),0)</f>
        <v>5</v>
      </c>
      <c r="CG127" s="304">
        <f>IFERROR(VLOOKUP($AL127,装备!$B:$Q,5,0),0)</f>
        <v>0</v>
      </c>
      <c r="CH127" s="304">
        <f>IFERROR(VLOOKUP(AM127,装备!$B:$C,2,0),0)</f>
        <v>4</v>
      </c>
      <c r="CI127" s="304">
        <f>IFERROR(VLOOKUP($AM127,装备!$B:$Q,5,0),0)</f>
        <v>0</v>
      </c>
      <c r="CJ127" s="304">
        <f>IFERROR(VLOOKUP($AM127,装备!$B:$Q,6,0),0)</f>
        <v>0</v>
      </c>
      <c r="CK127" s="304">
        <f>IFERROR(VLOOKUP($AM127,装备!$B:$Q,7,0),0)</f>
        <v>0</v>
      </c>
      <c r="CL127" s="304">
        <f>IFERROR(VLOOKUP($AM127,装备!$B:$Q,8,0),0)</f>
        <v>7</v>
      </c>
      <c r="CM127" s="304">
        <f>IFERROR(VLOOKUP($AM127,装备!$B:$Q,9,0),0)</f>
        <v>5</v>
      </c>
      <c r="CN127" s="304">
        <f>IFERROR(VLOOKUP($AM127,装备!$B:$Q,10,0),0)</f>
        <v>0</v>
      </c>
      <c r="CO127" s="304">
        <f>IFERROR(VLOOKUP($AM127,装备!$B:$Q,11,0),0)</f>
        <v>0</v>
      </c>
      <c r="CP127" s="304" t="str">
        <f>IFERROR(VLOOKUP($AM127,装备!$B:$Q,12,0),0)</f>
        <v>无</v>
      </c>
      <c r="CQ127" s="304">
        <f>IFERROR(VLOOKUP($AM127,装备!$B:$Q,13,0),0)</f>
        <v>0</v>
      </c>
      <c r="CR127" s="304">
        <f>IFERROR(VLOOKUP($AM127,装备!$B:$Q,14,0),0)</f>
        <v>0</v>
      </c>
      <c r="CS127" s="304">
        <f>IFERROR(VLOOKUP($AM127,装备!$B:$Q,16,0),0)</f>
        <v>1</v>
      </c>
      <c r="CT127" s="304">
        <f>IFERROR(VLOOKUP($AM127,装备!$B:$Q,5,0),0)</f>
        <v>0</v>
      </c>
      <c r="CU127" s="304">
        <f>IFERROR(VLOOKUP(AN127,装备!$B:$C,2,0),0)</f>
        <v>0</v>
      </c>
      <c r="CV127" s="304">
        <f>IFERROR(VLOOKUP($AN127,装备!$B:$Q,5,0),0)</f>
        <v>0</v>
      </c>
      <c r="CW127" s="304">
        <f>IFERROR(VLOOKUP($AN127,装备!$B:$Q,6,0),0)</f>
        <v>0</v>
      </c>
      <c r="CX127" s="304">
        <f>IFERROR(VLOOKUP($AN127,装备!$B:$Q,7,0),0)</f>
        <v>0</v>
      </c>
      <c r="CY127" s="304">
        <f>IFERROR(VLOOKUP($AN127,装备!$B:$Q,8,0),0)</f>
        <v>0</v>
      </c>
      <c r="CZ127" s="304">
        <f>IFERROR(VLOOKUP($AN127,装备!$B:$Q,9,0),0)</f>
        <v>0</v>
      </c>
      <c r="DA127" s="304">
        <f>IFERROR(VLOOKUP($AN127,装备!$B:$Q,10,0),0)</f>
        <v>0</v>
      </c>
      <c r="DB127" s="304">
        <f>IFERROR(VLOOKUP($AN127,装备!$B:$Q,11,0),0)</f>
        <v>0</v>
      </c>
      <c r="DC127" s="304">
        <f>IFERROR(VLOOKUP($AN127,装备!$B:$Q,12,0),0)</f>
        <v>0</v>
      </c>
      <c r="DD127" s="304">
        <f>IFERROR(VLOOKUP($AN127,装备!$B:$Q,13,0),0)</f>
        <v>0</v>
      </c>
      <c r="DE127" s="304">
        <f>IFERROR(VLOOKUP($AN127,装备!$B:$Q,14,0),0)</f>
        <v>0</v>
      </c>
      <c r="DF127" s="304">
        <f>IFERROR(VLOOKUP($AN127,装备!$B:$Q,16,0),0)</f>
        <v>0</v>
      </c>
      <c r="DG127" s="304">
        <f>IFERROR(VLOOKUP($AN127,装备!$B:$Q,5,0),0)</f>
        <v>0</v>
      </c>
      <c r="DH127" s="304">
        <f>IFERROR(VLOOKUP(AO127,装备!$B:$C,2,0),0)</f>
        <v>0</v>
      </c>
      <c r="DI127" s="304">
        <f>IFERROR(VLOOKUP($AO127,装备!$B:$Q,5,0),0)</f>
        <v>0</v>
      </c>
      <c r="DJ127" s="304">
        <f>IFERROR(VLOOKUP($AO127,装备!$B:$Q,6,0),0)</f>
        <v>0</v>
      </c>
      <c r="DK127" s="304">
        <f>IFERROR(VLOOKUP($AO127,装备!$B:$Q,7,0),0)</f>
        <v>0</v>
      </c>
      <c r="DL127" s="304">
        <f>IFERROR(VLOOKUP($AO127,装备!$B:$Q,8,0),0)</f>
        <v>0</v>
      </c>
      <c r="DM127" s="304">
        <f>IFERROR(VLOOKUP($AO127,装备!$B:$Q,9,0),0)</f>
        <v>0</v>
      </c>
      <c r="DN127" s="304">
        <f>IFERROR(VLOOKUP($AO127,装备!$B:$Q,10,0),0)</f>
        <v>0</v>
      </c>
      <c r="DO127" s="304">
        <f>IFERROR(VLOOKUP($AO127,装备!$B:$Q,11,0),0)</f>
        <v>0</v>
      </c>
      <c r="DP127" s="304">
        <f>IFERROR(VLOOKUP($AO127,装备!$B:$Q,12,0),0)</f>
        <v>0</v>
      </c>
      <c r="DQ127" s="304">
        <f>IFERROR(VLOOKUP($AO127,装备!$B:$Q,13,0),0)</f>
        <v>0</v>
      </c>
      <c r="DR127" s="304">
        <f>IFERROR(VLOOKUP($AO127,装备!$B:$Q,14,0),0)</f>
        <v>0</v>
      </c>
      <c r="DS127" s="304">
        <f>IFERROR(VLOOKUP($AO127,装备!$B:$Q,16,0),0)</f>
        <v>0</v>
      </c>
      <c r="DT127" s="304">
        <f>IFERROR(VLOOKUP($AO127,装备!$B:$Q,5,0),0)</f>
        <v>0</v>
      </c>
    </row>
    <row r="128" spans="1:124" hidden="1">
      <c r="A128" s="301">
        <f>未改造舰娘!$A124</f>
        <v>10012412</v>
      </c>
      <c r="B128" s="354" t="s">
        <v>172</v>
      </c>
      <c r="C128" s="323"/>
      <c r="D128" s="323">
        <f t="shared" si="1"/>
        <v>110</v>
      </c>
      <c r="E128" s="303">
        <f>未改造舰娘!$C124</f>
        <v>4</v>
      </c>
      <c r="F128" s="304" t="str">
        <f>未改造舰娘!$D124</f>
        <v>轻母</v>
      </c>
      <c r="G128" s="304" t="str">
        <f>未改造舰娘!$E124</f>
        <v>中型</v>
      </c>
      <c r="H128" s="304" t="str">
        <f>未改造舰娘!$F124</f>
        <v>护卫舰（特殊）</v>
      </c>
      <c r="I128" s="460">
        <f>未改造舰娘!$AR124</f>
        <v>3</v>
      </c>
      <c r="J128" s="304" t="str">
        <f>未改造舰娘!$G124</f>
        <v>英国</v>
      </c>
      <c r="K128" s="312">
        <f>未改造舰娘!$H124+(BV128+CI128+CV128+DI128)*$C$2</f>
        <v>35</v>
      </c>
      <c r="L128" s="304">
        <f>未改造舰娘!$I124</f>
        <v>1</v>
      </c>
      <c r="M128" s="304">
        <f>未改造舰娘!$J124</f>
        <v>2</v>
      </c>
      <c r="N128" s="518">
        <f>未改造舰娘!$K124</f>
        <v>3</v>
      </c>
      <c r="O128" s="304">
        <f>未改造舰娘!$L124+((CE128+CR128+DE128+DR128)*$C$2)</f>
        <v>30</v>
      </c>
      <c r="P128" s="304" t="str">
        <f>IF($C$2=1,(IF(ISERROR(FIND("超长",未改造舰娘!$M124&amp;CC128&amp;CP128&amp;DC128&amp;DP128,1)),IF(ISERROR(FIND("长",未改造舰娘!$M124&amp;CC128&amp;CP128&amp;DC128&amp;DP128,1)),IF(ISERROR(FIND("中",未改造舰娘!$M124&amp;CC128&amp;CP128&amp;DC128&amp;DP128,1)),IF(ISERROR(FIND("短",未改造舰娘!$M124&amp;CC128&amp;CP128&amp;DC128&amp;DP128,1)),IF(ISERROR(FIND("无",未改造舰娘!$M124&amp;CC128&amp;CP128&amp;DC128&amp;DP128,1)),0,"无"),"短"),"中"),"长"),"超长")),未改造舰娘!$M124)</f>
        <v>短</v>
      </c>
      <c r="Q128" s="303">
        <f>未改造舰娘!$N124</f>
        <v>16.5</v>
      </c>
      <c r="R128" s="304">
        <f>(未改造舰娘!$P124)+(未改造舰娘!$Q124)*$C$3+((BW128+CJ128+CW128+DJ128)*$C$2)</f>
        <v>20</v>
      </c>
      <c r="S128" s="304">
        <f>(未改造舰娘!$R124)+(未改造舰娘!$S124)*$C$3+((BY128+CL128+CY128+DL128)*$C$2)</f>
        <v>0</v>
      </c>
      <c r="T128" s="304">
        <f>(未改造舰娘!$T124)+(未改造舰娘!$U124)*$C$3+((BX128+CK128+CX128+DK128)*$C$2)</f>
        <v>27</v>
      </c>
      <c r="U128" s="304">
        <f>(未改造舰娘!$V124)+(未改造舰娘!$W124)*$C$3+((CG128+CT128+DG128+DT128)*$C$2)</f>
        <v>63</v>
      </c>
      <c r="V128" s="305">
        <f>INT((((未改造舰娘!$Y124)-(未改造舰娘!$X124))*(((IF(D128=0,C128,D128))-1)/99))+未改造舰娘!$X124)+((CB128+CO128+DB128+DO128)*$C$2)</f>
        <v>90</v>
      </c>
      <c r="W128" s="304">
        <f>INT((((未改造舰娘!$AA124)-(未改造舰娘!$Z124))*(((IF(D128=0,C128,D128))-1)/99))+未改造舰娘!$Z124)+((CD128+CQ128+DD128+DQ128)*$C$2)</f>
        <v>37</v>
      </c>
      <c r="X128" s="304">
        <f>INT((((未改造舰娘!$AC124)-(未改造舰娘!$AB124))*(((IF(D128=0,C128,D128))-1)/99))+未改造舰娘!$AB124)+((CA128+CN128+DA128+DN128)*$C$2)</f>
        <v>63</v>
      </c>
      <c r="Y128" s="303">
        <f>INT((((未改造舰娘!$AE124)-(未改造舰娘!$AD124))*(((IF(D128=0,C128,D128))-1)/99))+未改造舰娘!$AD124)+((BZ128+CM128+CZ128+DM128)*$C$2)</f>
        <v>16</v>
      </c>
      <c r="Z128" s="474">
        <f>IF(未改造舰娘!$AF124=0,"",未改造舰娘!$AF124)</f>
        <v>15</v>
      </c>
      <c r="AA128" s="304">
        <f>IF(未改造舰娘!$AG124="","",未改造舰娘!$AG124)</f>
        <v>10</v>
      </c>
      <c r="AB128" s="304">
        <f>IF(未改造舰娘!$AH124="","",未改造舰娘!$AH124)</f>
        <v>3</v>
      </c>
      <c r="AC128" s="304">
        <f>IF(未改造舰娘!$AI124="","",未改造舰娘!$AI124)</f>
        <v>0</v>
      </c>
      <c r="AD128" s="304">
        <f>IF(未改造舰娘!$AJ124="","",未改造舰娘!$AJ124)</f>
        <v>28</v>
      </c>
      <c r="AE128" s="305">
        <f>IF(未改造舰娘!$AK124="","",未改造舰娘!$AK124)</f>
        <v>63</v>
      </c>
      <c r="AF128" s="304">
        <f>IF(未改造舰娘!$AL124="","",未改造舰娘!$AL124)</f>
        <v>450</v>
      </c>
      <c r="AG128" s="304" t="str">
        <f>IF(未改造舰娘!$AM124="","",未改造舰娘!$AM124)</f>
        <v/>
      </c>
      <c r="AH128" s="304">
        <f>IF(未改造舰娘!$AN124="","",未改造舰娘!$AN124)</f>
        <v>1300</v>
      </c>
      <c r="AI128" s="304">
        <f>IF(未改造舰娘!$AO124="","",未改造舰娘!$AO124)</f>
        <v>800</v>
      </c>
      <c r="AJ128" s="304" t="str">
        <f>IF(未改造舰娘!$AP124="","",未改造舰娘!$AP124)</f>
        <v>航母核心</v>
      </c>
      <c r="AK128" s="303">
        <f>IF(未改造舰娘!$AQ124="","",未改造舰娘!$AQ124)</f>
        <v>12</v>
      </c>
      <c r="AL128" s="306" t="str">
        <f>IF(未改造舰娘!$AS124="","",未改造舰娘!$AS124)</f>
        <v>剑鱼MKIII</v>
      </c>
      <c r="AM128" s="306" t="str">
        <f>IF(未改造舰娘!$AT124="","",未改造舰娘!$AT124)</f>
        <v>海喷火</v>
      </c>
      <c r="AN128" s="306" t="str">
        <f>IF(未改造舰娘!$AU124="","",未改造舰娘!$AU124)</f>
        <v/>
      </c>
      <c r="AO128" s="306" t="str">
        <f>IF(未改造舰娘!$AV124="","",未改造舰娘!$AV124)</f>
        <v/>
      </c>
      <c r="AP128" s="307" t="str">
        <f>IF(未改造舰娘!$AW124="","",未改造舰娘!$AW124)</f>
        <v/>
      </c>
      <c r="AQ128" s="308" t="str">
        <f>IF(未改造舰娘!$AX124="","",未改造舰娘!$AX124)</f>
        <v/>
      </c>
      <c r="AR128" s="304">
        <f>IF(未改造舰娘!$AY124="","",未改造舰娘!$AY124)</f>
        <v>30</v>
      </c>
      <c r="AS128" s="304">
        <f>IF(未改造舰娘!$AZ124="","",未改造舰娘!$AZ124)</f>
        <v>40</v>
      </c>
      <c r="AT128" s="304">
        <f>IF(未改造舰娘!$BA124="","",未改造舰娘!$BA124)</f>
        <v>1.28</v>
      </c>
      <c r="AU128" s="304">
        <f>IF(未改造舰娘!$BB124="","",未改造舰娘!$BB124)</f>
        <v>2.4</v>
      </c>
      <c r="AV128" s="305">
        <f>IF((未改造舰娘!$BG124+未改造舰娘!$BK124*$C$4)=0,"",(未改造舰娘!$BG124+未改造舰娘!$BK124*$C$4))</f>
        <v>22</v>
      </c>
      <c r="AW128" s="304">
        <f>IF((未改造舰娘!$BH124+未改造舰娘!$BL124*$C$4)=0,"",(未改造舰娘!$BH124+未改造舰娘!$BL124*$C$4))</f>
        <v>34</v>
      </c>
      <c r="AX128" s="304">
        <f>IF((未改造舰娘!$BI124+未改造舰娘!$BM124*$C$4)=0,"",(未改造舰娘!$BI124+未改造舰娘!$BM124*$C$4))</f>
        <v>50</v>
      </c>
      <c r="AY128" s="303">
        <f>IF((未改造舰娘!$BJ124+未改造舰娘!$BN124*$C$4)=0,"",(未改造舰娘!$BJ124+未改造舰娘!$BN124*$C$4))</f>
        <v>40</v>
      </c>
      <c r="AZ128" s="500">
        <f>IF(未改造舰娘!BC124="","",未改造舰娘!BC124)</f>
        <v>2</v>
      </c>
      <c r="BA128" s="500">
        <f>IF(未改造舰娘!BD124="","",未改造舰娘!BD124)</f>
        <v>0</v>
      </c>
      <c r="BB128" s="500">
        <f>IF(未改造舰娘!BE124="","",未改造舰娘!BE124)</f>
        <v>4</v>
      </c>
      <c r="BC128" s="498">
        <f>IF(未改造舰娘!BF124="","",未改造舰娘!BF124)</f>
        <v>33</v>
      </c>
      <c r="BD128" s="125" t="s">
        <v>1431</v>
      </c>
      <c r="BE128" s="506">
        <v>0.11458333333333333</v>
      </c>
      <c r="BF128" s="306" t="str">
        <f>IF(未改造舰娘!$BQ124="","",未改造舰娘!$BQ124)</f>
        <v/>
      </c>
      <c r="BG128" s="306" t="str">
        <f>IF(未改造舰娘!$BR124="","",未改造舰娘!$BR124)</f>
        <v>极地奏鸣曲 Ex-4-OP；女武神行动 Ex-4-P,Ex-6-I；扑火之蛾 Ex-10-N；未命名 Ex-10-T；所罗门之晓 Ex-10-R；熔炉大混战 Ex-8-J,Ex-12-L</v>
      </c>
      <c r="BH128" s="306"/>
      <c r="BU128" s="304">
        <f>IFERROR(VLOOKUP(AL128,装备!$B:$C,2,0),0)</f>
        <v>4</v>
      </c>
      <c r="BV128" s="304">
        <f>IFERROR(VLOOKUP($AL128,装备!$B:$Q,5,0),0)</f>
        <v>0</v>
      </c>
      <c r="BW128" s="304">
        <f>IFERROR(VLOOKUP($AL128,装备!$B:$Q,6,0),0)</f>
        <v>0</v>
      </c>
      <c r="BX128" s="304">
        <f>IFERROR(VLOOKUP($AL128,装备!$B:$Q,7,0),0)</f>
        <v>0</v>
      </c>
      <c r="BY128" s="304">
        <f>IFERROR(VLOOKUP($AL128,装备!$B:$Q,8,0),0)</f>
        <v>3</v>
      </c>
      <c r="BZ128" s="304">
        <f>IFERROR(VLOOKUP($AL128,装备!$B:$Q,9,0),0)</f>
        <v>8</v>
      </c>
      <c r="CA128" s="304">
        <f>IFERROR(VLOOKUP($AL128,装备!$B:$Q,10,0),0)</f>
        <v>1</v>
      </c>
      <c r="CB128" s="304">
        <f>IFERROR(VLOOKUP($AL128,装备!$B:$Q,11,0),0)</f>
        <v>1</v>
      </c>
      <c r="CC128" s="304" t="str">
        <f>IFERROR(VLOOKUP($AL128,装备!$B:$Q,12,0),0)</f>
        <v>无</v>
      </c>
      <c r="CD128" s="304">
        <f>IFERROR(VLOOKUP($AL128,装备!$B:$Q,13,0),0)</f>
        <v>0</v>
      </c>
      <c r="CE128" s="304">
        <f>IFERROR(VLOOKUP($AL128,装备!$B:$Q,14,0),0)</f>
        <v>0</v>
      </c>
      <c r="CF128" s="304">
        <f>IFERROR(VLOOKUP($AL128,装备!$B:$Q,16,0),0)</f>
        <v>0</v>
      </c>
      <c r="CG128" s="304">
        <f>IFERROR(VLOOKUP($AL128,装备!$B:$Q,5,0),0)</f>
        <v>0</v>
      </c>
      <c r="CH128" s="304">
        <f>IFERROR(VLOOKUP(AM128,装备!$B:$C,2,0),0)</f>
        <v>4</v>
      </c>
      <c r="CI128" s="304">
        <f>IFERROR(VLOOKUP($AM128,装备!$B:$Q,5,0),0)</f>
        <v>0</v>
      </c>
      <c r="CJ128" s="304">
        <f>IFERROR(VLOOKUP($AM128,装备!$B:$Q,6,0),0)</f>
        <v>0</v>
      </c>
      <c r="CK128" s="304">
        <f>IFERROR(VLOOKUP($AM128,装备!$B:$Q,7,0),0)</f>
        <v>0</v>
      </c>
      <c r="CL128" s="304">
        <f>IFERROR(VLOOKUP($AM128,装备!$B:$Q,8,0),0)</f>
        <v>0</v>
      </c>
      <c r="CM128" s="304">
        <f>IFERROR(VLOOKUP($AM128,装备!$B:$Q,9,0),0)</f>
        <v>0</v>
      </c>
      <c r="CN128" s="304">
        <f>IFERROR(VLOOKUP($AM128,装备!$B:$Q,10,0),0)</f>
        <v>0</v>
      </c>
      <c r="CO128" s="304">
        <f>IFERROR(VLOOKUP($AM128,装备!$B:$Q,11,0),0)</f>
        <v>0</v>
      </c>
      <c r="CP128" s="304" t="str">
        <f>IFERROR(VLOOKUP($AM128,装备!$B:$Q,12,0),0)</f>
        <v>无</v>
      </c>
      <c r="CQ128" s="304">
        <f>IFERROR(VLOOKUP($AM128,装备!$B:$Q,13,0),0)</f>
        <v>2</v>
      </c>
      <c r="CR128" s="304">
        <f>IFERROR(VLOOKUP($AM128,装备!$B:$Q,14,0),0)</f>
        <v>0</v>
      </c>
      <c r="CS128" s="304">
        <f>IFERROR(VLOOKUP($AM128,装备!$B:$Q,16,0),0)</f>
        <v>7</v>
      </c>
      <c r="CT128" s="304">
        <f>IFERROR(VLOOKUP($AM128,装备!$B:$Q,5,0),0)</f>
        <v>0</v>
      </c>
      <c r="CU128" s="304">
        <f>IFERROR(VLOOKUP(AN128,装备!$B:$C,2,0),0)</f>
        <v>0</v>
      </c>
      <c r="CV128" s="304">
        <f>IFERROR(VLOOKUP($AN128,装备!$B:$Q,5,0),0)</f>
        <v>0</v>
      </c>
      <c r="CW128" s="304">
        <f>IFERROR(VLOOKUP($AN128,装备!$B:$Q,6,0),0)</f>
        <v>0</v>
      </c>
      <c r="CX128" s="304">
        <f>IFERROR(VLOOKUP($AN128,装备!$B:$Q,7,0),0)</f>
        <v>0</v>
      </c>
      <c r="CY128" s="304">
        <f>IFERROR(VLOOKUP($AN128,装备!$B:$Q,8,0),0)</f>
        <v>0</v>
      </c>
      <c r="CZ128" s="304">
        <f>IFERROR(VLOOKUP($AN128,装备!$B:$Q,9,0),0)</f>
        <v>0</v>
      </c>
      <c r="DA128" s="304">
        <f>IFERROR(VLOOKUP($AN128,装备!$B:$Q,10,0),0)</f>
        <v>0</v>
      </c>
      <c r="DB128" s="304">
        <f>IFERROR(VLOOKUP($AN128,装备!$B:$Q,11,0),0)</f>
        <v>0</v>
      </c>
      <c r="DC128" s="304">
        <f>IFERROR(VLOOKUP($AN128,装备!$B:$Q,12,0),0)</f>
        <v>0</v>
      </c>
      <c r="DD128" s="304">
        <f>IFERROR(VLOOKUP($AN128,装备!$B:$Q,13,0),0)</f>
        <v>0</v>
      </c>
      <c r="DE128" s="304">
        <f>IFERROR(VLOOKUP($AN128,装备!$B:$Q,14,0),0)</f>
        <v>0</v>
      </c>
      <c r="DF128" s="304">
        <f>IFERROR(VLOOKUP($AN128,装备!$B:$Q,16,0),0)</f>
        <v>0</v>
      </c>
      <c r="DG128" s="304">
        <f>IFERROR(VLOOKUP($AN128,装备!$B:$Q,5,0),0)</f>
        <v>0</v>
      </c>
      <c r="DH128" s="304">
        <f>IFERROR(VLOOKUP(AO128,装备!$B:$C,2,0),0)</f>
        <v>0</v>
      </c>
      <c r="DI128" s="304">
        <f>IFERROR(VLOOKUP($AO128,装备!$B:$Q,5,0),0)</f>
        <v>0</v>
      </c>
      <c r="DJ128" s="304">
        <f>IFERROR(VLOOKUP($AO128,装备!$B:$Q,6,0),0)</f>
        <v>0</v>
      </c>
      <c r="DK128" s="304">
        <f>IFERROR(VLOOKUP($AO128,装备!$B:$Q,7,0),0)</f>
        <v>0</v>
      </c>
      <c r="DL128" s="304">
        <f>IFERROR(VLOOKUP($AO128,装备!$B:$Q,8,0),0)</f>
        <v>0</v>
      </c>
      <c r="DM128" s="304">
        <f>IFERROR(VLOOKUP($AO128,装备!$B:$Q,9,0),0)</f>
        <v>0</v>
      </c>
      <c r="DN128" s="304">
        <f>IFERROR(VLOOKUP($AO128,装备!$B:$Q,10,0),0)</f>
        <v>0</v>
      </c>
      <c r="DO128" s="304">
        <f>IFERROR(VLOOKUP($AO128,装备!$B:$Q,11,0),0)</f>
        <v>0</v>
      </c>
      <c r="DP128" s="304">
        <f>IFERROR(VLOOKUP($AO128,装备!$B:$Q,12,0),0)</f>
        <v>0</v>
      </c>
      <c r="DQ128" s="304">
        <f>IFERROR(VLOOKUP($AO128,装备!$B:$Q,13,0),0)</f>
        <v>0</v>
      </c>
      <c r="DR128" s="304">
        <f>IFERROR(VLOOKUP($AO128,装备!$B:$Q,14,0),0)</f>
        <v>0</v>
      </c>
      <c r="DS128" s="304">
        <f>IFERROR(VLOOKUP($AO128,装备!$B:$Q,16,0),0)</f>
        <v>0</v>
      </c>
      <c r="DT128" s="304">
        <f>IFERROR(VLOOKUP($AO128,装备!$B:$Q,5,0),0)</f>
        <v>0</v>
      </c>
    </row>
    <row r="129" spans="1:124" hidden="1">
      <c r="A129" s="301">
        <f>未改造舰娘!$A125</f>
        <v>10012512</v>
      </c>
      <c r="B129" s="354" t="s">
        <v>576</v>
      </c>
      <c r="C129" s="323"/>
      <c r="D129" s="323">
        <f t="shared" si="1"/>
        <v>110</v>
      </c>
      <c r="E129" s="303">
        <f>未改造舰娘!$C125</f>
        <v>3</v>
      </c>
      <c r="F129" s="304" t="str">
        <f>未改造舰娘!$D125</f>
        <v>轻母</v>
      </c>
      <c r="G129" s="304" t="str">
        <f>未改造舰娘!$E125</f>
        <v>中型</v>
      </c>
      <c r="H129" s="304" t="str">
        <f>未改造舰娘!$F125</f>
        <v>护卫舰（特殊）</v>
      </c>
      <c r="I129" s="460">
        <f>未改造舰娘!$AR125</f>
        <v>3</v>
      </c>
      <c r="J129" s="304" t="str">
        <f>未改造舰娘!$G125</f>
        <v>英国</v>
      </c>
      <c r="K129" s="312">
        <f>未改造舰娘!$H125+(BV129+CI129+CV129+DI129)*$C$2</f>
        <v>40</v>
      </c>
      <c r="L129" s="304">
        <f>未改造舰娘!$I125</f>
        <v>0</v>
      </c>
      <c r="M129" s="304">
        <f>未改造舰娘!$J125</f>
        <v>2</v>
      </c>
      <c r="N129" s="518">
        <f>未改造舰娘!$K125</f>
        <v>3</v>
      </c>
      <c r="O129" s="304">
        <f>未改造舰娘!$L125+((CE129+CR129+DE129+DR129)*$C$2)</f>
        <v>22</v>
      </c>
      <c r="P129" s="304" t="str">
        <f>IF($C$2=1,(IF(ISERROR(FIND("超长",未改造舰娘!$M125&amp;CC129&amp;CP129&amp;DC129&amp;DP129,1)),IF(ISERROR(FIND("长",未改造舰娘!$M125&amp;CC129&amp;CP129&amp;DC129&amp;DP129,1)),IF(ISERROR(FIND("中",未改造舰娘!$M125&amp;CC129&amp;CP129&amp;DC129&amp;DP129,1)),IF(ISERROR(FIND("短",未改造舰娘!$M125&amp;CC129&amp;CP129&amp;DC129&amp;DP129,1)),IF(ISERROR(FIND("无",未改造舰娘!$M125&amp;CC129&amp;CP129&amp;DC129&amp;DP129,1)),0,"无"),"短"),"中"),"长"),"超长")),未改造舰娘!$M125)</f>
        <v>短</v>
      </c>
      <c r="Q129" s="303">
        <f>未改造舰娘!$N125</f>
        <v>25</v>
      </c>
      <c r="R129" s="304">
        <f>(未改造舰娘!$P125)+(未改造舰娘!$Q125)*$C$3+((BW129+CJ129+CW129+DJ129)*$C$2)</f>
        <v>20</v>
      </c>
      <c r="S129" s="304">
        <f>(未改造舰娘!$R125)+(未改造舰娘!$S125)*$C$3+((BY129+CL129+CY129+DL129)*$C$2)</f>
        <v>0</v>
      </c>
      <c r="T129" s="304">
        <f>(未改造舰娘!$T125)+(未改造舰娘!$U125)*$C$3+((BX129+CK129+CX129+DK129)*$C$2)</f>
        <v>38</v>
      </c>
      <c r="U129" s="304">
        <f>(未改造舰娘!$V125)+(未改造舰娘!$W125)*$C$3+((CG129+CT129+DG129+DT129)*$C$2)</f>
        <v>70</v>
      </c>
      <c r="V129" s="305">
        <f>INT((((未改造舰娘!$Y125)-(未改造舰娘!$X125))*(((IF(D129=0,C129,D129))-1)/99))+未改造舰娘!$X125)+((CB129+CO129+DB129+DO129)*$C$2)</f>
        <v>89</v>
      </c>
      <c r="W129" s="304">
        <f>INT((((未改造舰娘!$AA125)-(未改造舰娘!$Z125))*(((IF(D129=0,C129,D129))-1)/99))+未改造舰娘!$Z125)+((CD129+CQ129+DD129+DQ129)*$C$2)</f>
        <v>44</v>
      </c>
      <c r="X129" s="304">
        <f>INT((((未改造舰娘!$AC125)-(未改造舰娘!$AB125))*(((IF(D129=0,C129,D129))-1)/99))+未改造舰娘!$AB125)+((CA129+CN129+DA129+DN129)*$C$2)</f>
        <v>65</v>
      </c>
      <c r="Y129" s="303">
        <f>INT((((未改造舰娘!$AE125)-(未改造舰娘!$AD125))*(((IF(D129=0,C129,D129))-1)/99))+未改造舰娘!$AD125)+((BZ129+CM129+CZ129+DM129)*$C$2)</f>
        <v>0</v>
      </c>
      <c r="Z129" s="474">
        <f>IF(未改造舰娘!$AF125=0,"",未改造舰娘!$AF125)</f>
        <v>20</v>
      </c>
      <c r="AA129" s="304">
        <f>IF(未改造舰娘!$AG125="","",未改造舰娘!$AG125)</f>
        <v>15</v>
      </c>
      <c r="AB129" s="304">
        <f>IF(未改造舰娘!$AH125="","",未改造舰娘!$AH125)</f>
        <v>5</v>
      </c>
      <c r="AC129" s="304">
        <f>IF(未改造舰娘!$AI125="","",未改造舰娘!$AI125)</f>
        <v>0</v>
      </c>
      <c r="AD129" s="304">
        <f>IF(未改造舰娘!$AJ125="","",未改造舰娘!$AJ125)</f>
        <v>40</v>
      </c>
      <c r="AE129" s="305">
        <f>IF(未改造舰娘!$AK125="","",未改造舰娘!$AK125)</f>
        <v>52</v>
      </c>
      <c r="AF129" s="304">
        <f>IF(未改造舰娘!$AL125="","",未改造舰娘!$AL125)</f>
        <v>300</v>
      </c>
      <c r="AG129" s="304" t="str">
        <f>IF(未改造舰娘!$AM125="","",未改造舰娘!$AM125)</f>
        <v/>
      </c>
      <c r="AH129" s="304">
        <f>IF(未改造舰娘!$AN125="","",未改造舰娘!$AN125)</f>
        <v>650</v>
      </c>
      <c r="AI129" s="304">
        <f>IF(未改造舰娘!$AO125="","",未改造舰娘!$AO125)</f>
        <v>700</v>
      </c>
      <c r="AJ129" s="304" t="str">
        <f>IF(未改造舰娘!$AP125="","",未改造舰娘!$AP125)</f>
        <v>航母核心</v>
      </c>
      <c r="AK129" s="303">
        <f>IF(未改造舰娘!$AQ125="","",未改造舰娘!$AQ125)</f>
        <v>10</v>
      </c>
      <c r="AL129" s="306" t="str">
        <f>IF(未改造舰娘!$AS125="","",未改造舰娘!$AS125)</f>
        <v>海喷火MKXV</v>
      </c>
      <c r="AM129" s="306" t="str">
        <f>IF(未改造舰娘!$AT125="","",未改造舰娘!$AT125)</f>
        <v>萤火虫</v>
      </c>
      <c r="AN129" s="306" t="str">
        <f>IF(未改造舰娘!$AU125="","",未改造舰娘!$AU125)</f>
        <v/>
      </c>
      <c r="AO129" s="306" t="str">
        <f>IF(未改造舰娘!$AV125="","",未改造舰娘!$AV125)</f>
        <v/>
      </c>
      <c r="AP129" s="307" t="str">
        <f>IF(未改造舰娘!$AW125="","",未改造舰娘!$AW125)</f>
        <v/>
      </c>
      <c r="AQ129" s="308" t="str">
        <f>IF(未改造舰娘!$AX125="","",未改造舰娘!$AX125)</f>
        <v/>
      </c>
      <c r="AR129" s="304">
        <f>IF(未改造舰娘!$AY125="","",未改造舰娘!$AY125)</f>
        <v>30</v>
      </c>
      <c r="AS129" s="304">
        <f>IF(未改造舰娘!$AZ125="","",未改造舰娘!$AZ125)</f>
        <v>40</v>
      </c>
      <c r="AT129" s="304">
        <f>IF(未改造舰娘!$BA125="","",未改造舰娘!$BA125)</f>
        <v>1.28</v>
      </c>
      <c r="AU129" s="304">
        <f>IF(未改造舰娘!$BB125="","",未改造舰娘!$BB125)</f>
        <v>2.4</v>
      </c>
      <c r="AV129" s="305">
        <f>IF((未改造舰娘!$BG125+未改造舰娘!$BK125*$C$4)=0,"",(未改造舰娘!$BG125+未改造舰娘!$BK125*$C$4))</f>
        <v>27</v>
      </c>
      <c r="AW129" s="304">
        <f>IF((未改造舰娘!$BH125+未改造舰娘!$BL125*$C$4)=0,"",(未改造舰娘!$BH125+未改造舰娘!$BL125*$C$4))</f>
        <v>35</v>
      </c>
      <c r="AX129" s="304">
        <f>IF((未改造舰娘!$BI125+未改造舰娘!$BM125*$C$4)=0,"",(未改造舰娘!$BI125+未改造舰娘!$BM125*$C$4))</f>
        <v>54</v>
      </c>
      <c r="AY129" s="303">
        <f>IF((未改造舰娘!$BJ125+未改造舰娘!$BN125*$C$4)=0,"",(未改造舰娘!$BJ125+未改造舰娘!$BN125*$C$4))</f>
        <v>42</v>
      </c>
      <c r="AZ129" s="500">
        <f>IF(未改造舰娘!BC125="","",未改造舰娘!BC125)</f>
        <v>2</v>
      </c>
      <c r="BA129" s="500">
        <f>IF(未改造舰娘!BD125="","",未改造舰娘!BD125)</f>
        <v>0</v>
      </c>
      <c r="BB129" s="500">
        <f>IF(未改造舰娘!BE125="","",未改造舰娘!BE125)</f>
        <v>9</v>
      </c>
      <c r="BC129" s="498">
        <f>IF(未改造舰娘!BF125="","",未改造舰娘!BF125)</f>
        <v>44</v>
      </c>
      <c r="BD129" s="125" t="s">
        <v>1433</v>
      </c>
      <c r="BE129" s="506"/>
      <c r="BF129" s="306" t="str">
        <f>IF(未改造舰娘!$BQ125="","",未改造舰娘!$BQ125)</f>
        <v>5-3-H,5-5-DEFGHI,6-1-K,6-3-J,7-1-N,7-2-ABDEFGHJKLM,8-1-CDEFGHIJKL,8-2-DEFGHIJLM,8-3-DEFGHIJKL</v>
      </c>
      <c r="BG129" s="306" t="str">
        <f>IF(未改造舰娘!$BR125="","",未改造舰娘!$BR125)</f>
        <v>极地奏鸣曲 Ex-2-ABCDEFGHIJKLMNDEFGHIJKLMNO,Ex-2-2-H,Ex-2-3-FGHI,Ex-3-ABCDEFGHIJKLMOPQ,Ex-3-1-K,Ex-3-3-J,Ex-4-1-N,Ex-4-2-ADEFHKLMCDEGHJL,Ex-4-CDEFGHIJKLMNO,Ex-4-3-IM,Ex-4-4-EHJKL；女武神行动 Ex-2-K,Ex-3-L,Ex-4-CDEGHJNOP,Ex-5-CDEFG,Ex-6-BCDEFGHI,Ex-7-ABCDEGHIJLM,Ex-8-ABCDEFGHJKMNOP；未命名 Ex-4-BCDEIJKLMNOPQRST,Ex-5-ABCDEFGHIJKLMNOPQRS,Ex-6-ABCDEFGHIJKLMNOPQRTUVβ,Ex-9-BCEGHIJKLMOPQRS,Ex-10-ABCDEIJKLMNOPQRST,Ex-11-ABCDEFGHIJKLMNOPQRS,Ex-12-ABCDEFGHIJKLMNOPQRTUVβ；两周年活动 中间岛战役-K,女武神行动-P；决战无畏之海 Ex-1-H,Ex-2-DFGJKM,Ex-7-CDHNRU；三周年活动 Ex-1-CDFGHIJK,Ex-3-BCDFGHIJKLM,Ex-10-Q</v>
      </c>
      <c r="BH129" s="306"/>
      <c r="BU129" s="304">
        <f>IFERROR(VLOOKUP(AL129,装备!$B:$C,2,0),0)</f>
        <v>5</v>
      </c>
      <c r="BV129" s="304">
        <f>IFERROR(VLOOKUP($AL129,装备!$B:$Q,5,0),0)</f>
        <v>0</v>
      </c>
      <c r="BW129" s="304">
        <f>IFERROR(VLOOKUP($AL129,装备!$B:$Q,6,0),0)</f>
        <v>0</v>
      </c>
      <c r="BX129" s="304">
        <f>IFERROR(VLOOKUP($AL129,装备!$B:$Q,7,0),0)</f>
        <v>0</v>
      </c>
      <c r="BY129" s="304">
        <f>IFERROR(VLOOKUP($AL129,装备!$B:$Q,8,0),0)</f>
        <v>0</v>
      </c>
      <c r="BZ129" s="304">
        <f>IFERROR(VLOOKUP($AL129,装备!$B:$Q,9,0),0)</f>
        <v>0</v>
      </c>
      <c r="CA129" s="304">
        <f>IFERROR(VLOOKUP($AL129,装备!$B:$Q,10,0),0)</f>
        <v>0</v>
      </c>
      <c r="CB129" s="304">
        <f>IFERROR(VLOOKUP($AL129,装备!$B:$Q,11,0),0)</f>
        <v>1</v>
      </c>
      <c r="CC129" s="304" t="str">
        <f>IFERROR(VLOOKUP($AL129,装备!$B:$Q,12,0),0)</f>
        <v>无</v>
      </c>
      <c r="CD129" s="304">
        <f>IFERROR(VLOOKUP($AL129,装备!$B:$Q,13,0),0)</f>
        <v>2</v>
      </c>
      <c r="CE129" s="304">
        <f>IFERROR(VLOOKUP($AL129,装备!$B:$Q,14,0),0)</f>
        <v>0</v>
      </c>
      <c r="CF129" s="304">
        <f>IFERROR(VLOOKUP($AL129,装备!$B:$Q,16,0),0)</f>
        <v>9</v>
      </c>
      <c r="CG129" s="304">
        <f>IFERROR(VLOOKUP($AL129,装备!$B:$Q,5,0),0)</f>
        <v>0</v>
      </c>
      <c r="CH129" s="304">
        <f>IFERROR(VLOOKUP(AM129,装备!$B:$C,2,0),0)</f>
        <v>5</v>
      </c>
      <c r="CI129" s="304">
        <f>IFERROR(VLOOKUP($AM129,装备!$B:$Q,5,0),0)</f>
        <v>0</v>
      </c>
      <c r="CJ129" s="304">
        <f>IFERROR(VLOOKUP($AM129,装备!$B:$Q,6,0),0)</f>
        <v>0</v>
      </c>
      <c r="CK129" s="304">
        <f>IFERROR(VLOOKUP($AM129,装备!$B:$Q,7,0),0)</f>
        <v>0</v>
      </c>
      <c r="CL129" s="304">
        <f>IFERROR(VLOOKUP($AM129,装备!$B:$Q,8,0),0)</f>
        <v>0</v>
      </c>
      <c r="CM129" s="304">
        <f>IFERROR(VLOOKUP($AM129,装备!$B:$Q,9,0),0)</f>
        <v>3</v>
      </c>
      <c r="CN129" s="304">
        <f>IFERROR(VLOOKUP($AM129,装备!$B:$Q,10,0),0)</f>
        <v>0</v>
      </c>
      <c r="CO129" s="304">
        <f>IFERROR(VLOOKUP($AM129,装备!$B:$Q,11,0),0)</f>
        <v>0</v>
      </c>
      <c r="CP129" s="304" t="str">
        <f>IFERROR(VLOOKUP($AM129,装备!$B:$Q,12,0),0)</f>
        <v>无</v>
      </c>
      <c r="CQ129" s="304">
        <f>IFERROR(VLOOKUP($AM129,装备!$B:$Q,13,0),0)</f>
        <v>0</v>
      </c>
      <c r="CR129" s="304">
        <f>IFERROR(VLOOKUP($AM129,装备!$B:$Q,14,0),0)</f>
        <v>0</v>
      </c>
      <c r="CS129" s="304">
        <f>IFERROR(VLOOKUP($AM129,装备!$B:$Q,16,0),0)</f>
        <v>6</v>
      </c>
      <c r="CT129" s="304">
        <f>IFERROR(VLOOKUP($AM129,装备!$B:$Q,5,0),0)</f>
        <v>0</v>
      </c>
      <c r="CU129" s="304">
        <f>IFERROR(VLOOKUP(AN129,装备!$B:$C,2,0),0)</f>
        <v>0</v>
      </c>
      <c r="CV129" s="304">
        <f>IFERROR(VLOOKUP($AN129,装备!$B:$Q,5,0),0)</f>
        <v>0</v>
      </c>
      <c r="CW129" s="304">
        <f>IFERROR(VLOOKUP($AN129,装备!$B:$Q,6,0),0)</f>
        <v>0</v>
      </c>
      <c r="CX129" s="304">
        <f>IFERROR(VLOOKUP($AN129,装备!$B:$Q,7,0),0)</f>
        <v>0</v>
      </c>
      <c r="CY129" s="304">
        <f>IFERROR(VLOOKUP($AN129,装备!$B:$Q,8,0),0)</f>
        <v>0</v>
      </c>
      <c r="CZ129" s="304">
        <f>IFERROR(VLOOKUP($AN129,装备!$B:$Q,9,0),0)</f>
        <v>0</v>
      </c>
      <c r="DA129" s="304">
        <f>IFERROR(VLOOKUP($AN129,装备!$B:$Q,10,0),0)</f>
        <v>0</v>
      </c>
      <c r="DB129" s="304">
        <f>IFERROR(VLOOKUP($AN129,装备!$B:$Q,11,0),0)</f>
        <v>0</v>
      </c>
      <c r="DC129" s="304">
        <f>IFERROR(VLOOKUP($AN129,装备!$B:$Q,12,0),0)</f>
        <v>0</v>
      </c>
      <c r="DD129" s="304">
        <f>IFERROR(VLOOKUP($AN129,装备!$B:$Q,13,0),0)</f>
        <v>0</v>
      </c>
      <c r="DE129" s="304">
        <f>IFERROR(VLOOKUP($AN129,装备!$B:$Q,14,0),0)</f>
        <v>0</v>
      </c>
      <c r="DF129" s="304">
        <f>IFERROR(VLOOKUP($AN129,装备!$B:$Q,16,0),0)</f>
        <v>0</v>
      </c>
      <c r="DG129" s="304">
        <f>IFERROR(VLOOKUP($AN129,装备!$B:$Q,5,0),0)</f>
        <v>0</v>
      </c>
      <c r="DH129" s="304">
        <f>IFERROR(VLOOKUP(AO129,装备!$B:$C,2,0),0)</f>
        <v>0</v>
      </c>
      <c r="DI129" s="304">
        <f>IFERROR(VLOOKUP($AO129,装备!$B:$Q,5,0),0)</f>
        <v>0</v>
      </c>
      <c r="DJ129" s="304">
        <f>IFERROR(VLOOKUP($AO129,装备!$B:$Q,6,0),0)</f>
        <v>0</v>
      </c>
      <c r="DK129" s="304">
        <f>IFERROR(VLOOKUP($AO129,装备!$B:$Q,7,0),0)</f>
        <v>0</v>
      </c>
      <c r="DL129" s="304">
        <f>IFERROR(VLOOKUP($AO129,装备!$B:$Q,8,0),0)</f>
        <v>0</v>
      </c>
      <c r="DM129" s="304">
        <f>IFERROR(VLOOKUP($AO129,装备!$B:$Q,9,0),0)</f>
        <v>0</v>
      </c>
      <c r="DN129" s="304">
        <f>IFERROR(VLOOKUP($AO129,装备!$B:$Q,10,0),0)</f>
        <v>0</v>
      </c>
      <c r="DO129" s="304">
        <f>IFERROR(VLOOKUP($AO129,装备!$B:$Q,11,0),0)</f>
        <v>0</v>
      </c>
      <c r="DP129" s="304">
        <f>IFERROR(VLOOKUP($AO129,装备!$B:$Q,12,0),0)</f>
        <v>0</v>
      </c>
      <c r="DQ129" s="304">
        <f>IFERROR(VLOOKUP($AO129,装备!$B:$Q,13,0),0)</f>
        <v>0</v>
      </c>
      <c r="DR129" s="304">
        <f>IFERROR(VLOOKUP($AO129,装备!$B:$Q,14,0),0)</f>
        <v>0</v>
      </c>
      <c r="DS129" s="304">
        <f>IFERROR(VLOOKUP($AO129,装备!$B:$Q,16,0),0)</f>
        <v>0</v>
      </c>
      <c r="DT129" s="304">
        <f>IFERROR(VLOOKUP($AO129,装备!$B:$Q,5,0),0)</f>
        <v>0</v>
      </c>
    </row>
    <row r="130" spans="1:124" hidden="1">
      <c r="A130" s="301">
        <f>未改造舰娘!$A126</f>
        <v>10012612</v>
      </c>
      <c r="B130" s="354" t="s">
        <v>173</v>
      </c>
      <c r="C130" s="323"/>
      <c r="D130" s="323">
        <f t="shared" si="1"/>
        <v>110</v>
      </c>
      <c r="E130" s="303">
        <f>未改造舰娘!$C126</f>
        <v>3</v>
      </c>
      <c r="F130" s="304" t="str">
        <f>未改造舰娘!$D126</f>
        <v>轻母</v>
      </c>
      <c r="G130" s="304" t="str">
        <f>未改造舰娘!$E126</f>
        <v>中型</v>
      </c>
      <c r="H130" s="304" t="str">
        <f>未改造舰娘!$F126</f>
        <v>护卫舰（特殊）</v>
      </c>
      <c r="I130" s="460">
        <f>未改造舰娘!$AR126</f>
        <v>3</v>
      </c>
      <c r="J130" s="304" t="str">
        <f>未改造舰娘!$G126</f>
        <v>美国</v>
      </c>
      <c r="K130" s="312">
        <f>未改造舰娘!$H126+(BV130+CI130+CV130+DI130)*$C$2</f>
        <v>36</v>
      </c>
      <c r="L130" s="304">
        <f>未改造舰娘!$I126</f>
        <v>0</v>
      </c>
      <c r="M130" s="304">
        <f>未改造舰娘!$J126</f>
        <v>2</v>
      </c>
      <c r="N130" s="518">
        <f>未改造舰娘!$K126</f>
        <v>3</v>
      </c>
      <c r="O130" s="304">
        <f>未改造舰娘!$L126+((CE130+CR130+DE130+DR130)*$C$2)</f>
        <v>10</v>
      </c>
      <c r="P130" s="304" t="str">
        <f>IF($C$2=1,(IF(ISERROR(FIND("超长",未改造舰娘!$M126&amp;CC130&amp;CP130&amp;DC130&amp;DP130,1)),IF(ISERROR(FIND("长",未改造舰娘!$M126&amp;CC130&amp;CP130&amp;DC130&amp;DP130,1)),IF(ISERROR(FIND("中",未改造舰娘!$M126&amp;CC130&amp;CP130&amp;DC130&amp;DP130,1)),IF(ISERROR(FIND("短",未改造舰娘!$M126&amp;CC130&amp;CP130&amp;DC130&amp;DP130,1)),IF(ISERROR(FIND("无",未改造舰娘!$M126&amp;CC130&amp;CP130&amp;DC130&amp;DP130,1)),0,"无"),"短"),"中"),"长"),"超长")),未改造舰娘!$M126)</f>
        <v>短</v>
      </c>
      <c r="Q130" s="303">
        <f>未改造舰娘!$N126</f>
        <v>31</v>
      </c>
      <c r="R130" s="304">
        <f>(未改造舰娘!$P126)+(未改造舰娘!$Q126)*$C$3+((BW130+CJ130+CW130+DJ130)*$C$2)</f>
        <v>20</v>
      </c>
      <c r="S130" s="304">
        <f>(未改造舰娘!$R126)+(未改造舰娘!$S126)*$C$3+((BY130+CL130+CY130+DL130)*$C$2)</f>
        <v>0</v>
      </c>
      <c r="T130" s="304">
        <f>(未改造舰娘!$T126)+(未改造舰娘!$U126)*$C$3+((BX130+CK130+CX130+DK130)*$C$2)</f>
        <v>40</v>
      </c>
      <c r="U130" s="304">
        <f>(未改造舰娘!$V126)+(未改造舰娘!$W126)*$C$3+((CG130+CT130+DG130+DT130)*$C$2)</f>
        <v>65</v>
      </c>
      <c r="V130" s="305">
        <f>INT((((未改造舰娘!$Y126)-(未改造舰娘!$X126))*(((IF(D130=0,C130,D130))-1)/99))+未改造舰娘!$X126)+((CB130+CO130+DB130+DO130)*$C$2)</f>
        <v>89</v>
      </c>
      <c r="W130" s="304">
        <f>INT((((未改造舰娘!$AA126)-(未改造舰娘!$Z126))*(((IF(D130=0,C130,D130))-1)/99))+未改造舰娘!$Z126)+((CD130+CQ130+DD130+DQ130)*$C$2)</f>
        <v>50</v>
      </c>
      <c r="X130" s="304">
        <f>INT((((未改造舰娘!$AC126)-(未改造舰娘!$AB126))*(((IF(D130=0,C130,D130))-1)/99))+未改造舰娘!$AB126)+((CA130+CN130+DA130+DN130)*$C$2)</f>
        <v>66</v>
      </c>
      <c r="Y130" s="303">
        <f>INT((((未改造舰娘!$AE126)-(未改造舰娘!$AD126))*(((IF(D130=0,C130,D130))-1)/99))+未改造舰娘!$AD126)+((BZ130+CM130+CZ130+DM130)*$C$2)</f>
        <v>0</v>
      </c>
      <c r="Z130" s="474">
        <f>IF(未改造舰娘!$AF126=0,"",未改造舰娘!$AF126)</f>
        <v>10</v>
      </c>
      <c r="AA130" s="304">
        <f>IF(未改造舰娘!$AG126="","",未改造舰娘!$AG126)</f>
        <v>15</v>
      </c>
      <c r="AB130" s="304">
        <f>IF(未改造舰娘!$AH126="","",未改造舰娘!$AH126)</f>
        <v>10</v>
      </c>
      <c r="AC130" s="304">
        <f>IF(未改造舰娘!$AI126="","",未改造舰娘!$AI126)</f>
        <v>0</v>
      </c>
      <c r="AD130" s="304">
        <f>IF(未改造舰娘!$AJ126="","",未改造舰娘!$AJ126)</f>
        <v>35</v>
      </c>
      <c r="AE130" s="305">
        <f>IF(未改造舰娘!$AK126="","",未改造舰娘!$AK126)</f>
        <v>52</v>
      </c>
      <c r="AF130" s="304">
        <f>IF(未改造舰娘!$AL126="","",未改造舰娘!$AL126)</f>
        <v>300</v>
      </c>
      <c r="AG130" s="304" t="str">
        <f>IF(未改造舰娘!$AM126="","",未改造舰娘!$AM126)</f>
        <v/>
      </c>
      <c r="AH130" s="304">
        <f>IF(未改造舰娘!$AN126="","",未改造舰娘!$AN126)</f>
        <v>650</v>
      </c>
      <c r="AI130" s="304">
        <f>IF(未改造舰娘!$AO126="","",未改造舰娘!$AO126)</f>
        <v>700</v>
      </c>
      <c r="AJ130" s="304" t="str">
        <f>IF(未改造舰娘!$AP126="","",未改造舰娘!$AP126)</f>
        <v>航母核心</v>
      </c>
      <c r="AK130" s="303">
        <f>IF(未改造舰娘!$AQ126="","",未改造舰娘!$AQ126)</f>
        <v>10</v>
      </c>
      <c r="AL130" s="306" t="str">
        <f>IF(未改造舰娘!$AS126="","",未改造舰娘!$AS126)</f>
        <v>F4F野猫</v>
      </c>
      <c r="AM130" s="306" t="str">
        <f>IF(未改造舰娘!$AT126="","",未改造舰娘!$AT126)</f>
        <v>TBF复仇者</v>
      </c>
      <c r="AN130" s="306" t="str">
        <f>IF(未改造舰娘!$AU126="","",未改造舰娘!$AU126)</f>
        <v/>
      </c>
      <c r="AO130" s="306" t="str">
        <f>IF(未改造舰娘!$AV126="","",未改造舰娘!$AV126)</f>
        <v/>
      </c>
      <c r="AP130" s="307" t="str">
        <f>IF(未改造舰娘!$AW126="","",未改造舰娘!$AW126)</f>
        <v/>
      </c>
      <c r="AQ130" s="308" t="str">
        <f>IF(未改造舰娘!$AX126="","",未改造舰娘!$AX126)</f>
        <v/>
      </c>
      <c r="AR130" s="304">
        <f>IF(未改造舰娘!$AY126="","",未改造舰娘!$AY126)</f>
        <v>35</v>
      </c>
      <c r="AS130" s="304">
        <f>IF(未改造舰娘!$AZ126="","",未改造舰娘!$AZ126)</f>
        <v>40</v>
      </c>
      <c r="AT130" s="304">
        <f>IF(未改造舰娘!$BA126="","",未改造舰娘!$BA126)</f>
        <v>1.28</v>
      </c>
      <c r="AU130" s="304">
        <f>IF(未改造舰娘!$BB126="","",未改造舰娘!$BB126)</f>
        <v>2.4</v>
      </c>
      <c r="AV130" s="305">
        <f>IF((未改造舰娘!$BG126+未改造舰娘!$BK126*$C$4)=0,"",(未改造舰娘!$BG126+未改造舰娘!$BK126*$C$4))</f>
        <v>23</v>
      </c>
      <c r="AW130" s="304">
        <f>IF((未改造舰娘!$BH126+未改造舰娘!$BL126*$C$4)=0,"",(未改造舰娘!$BH126+未改造舰娘!$BL126*$C$4))</f>
        <v>36</v>
      </c>
      <c r="AX130" s="304">
        <f>IF((未改造舰娘!$BI126+未改造舰娘!$BM126*$C$4)=0,"",(未改造舰娘!$BI126+未改造舰娘!$BM126*$C$4))</f>
        <v>50</v>
      </c>
      <c r="AY130" s="303">
        <f>IF((未改造舰娘!$BJ126+未改造舰娘!$BN126*$C$4)=0,"",(未改造舰娘!$BJ126+未改造舰娘!$BN126*$C$4))</f>
        <v>28</v>
      </c>
      <c r="AZ130" s="500">
        <f>IF(未改造舰娘!BC126="","",未改造舰娘!BC126)</f>
        <v>0</v>
      </c>
      <c r="BA130" s="500">
        <f>IF(未改造舰娘!BD126="","",未改造舰娘!BD126)</f>
        <v>0</v>
      </c>
      <c r="BB130" s="500">
        <f>IF(未改造舰娘!BE126="","",未改造舰娘!BE126)</f>
        <v>10</v>
      </c>
      <c r="BC130" s="498">
        <f>IF(未改造舰娘!BF126="","",未改造舰娘!BF126)</f>
        <v>50</v>
      </c>
      <c r="BD130" s="125" t="s">
        <v>1435</v>
      </c>
      <c r="BE130" s="506">
        <v>0.11458333333333333</v>
      </c>
      <c r="BF130" s="306" t="str">
        <f>IF(未改造舰娘!$BQ126="","",未改造舰娘!$BQ126)</f>
        <v>5-3-CEFGH,5-4-CDEGH,5-5-ABCDEFGHI,6-1-ABCDEFGHIK,6-2-ABCDEFGHIJKLM,8-1-ABCDEFGHIJKL,8-3-ABCDEFGHIJKL</v>
      </c>
      <c r="BG130" s="306" t="str">
        <f>IF(未改造舰娘!$BR126="","",未改造舰娘!$BR126)</f>
        <v>极地奏鸣曲 Ex-2-2-EFGH,Ex-2-3-ABDEFGHI,Ex-3-1-ABCDEFGHIK,Ex-3-2-ABCDEFGIJKM,Ex-4-2-ABCDEFGHIJKL；轰隆轰隆大作战 Ex-2-BCEFGHJL,Ex-4-DFGHIM,Ex-7-ADFGHJL,Ex-8-ABCDFGHILM；扑火之蛾 Ex-2-DEFGHIJKL,Ex-4-CDEFGHIJKLMN,Ex-7-DEFGHIJKL,Ex-9-CDEFIJKLMN；未命名 Ex-1-CDEFHJKLM；决战九段坂 Ex-1-NO；中间岛战役 Ex-1-BCDE,Ex-2-DEG,Ex-3-ABCDEFGJL,Ex-4-ABCDFGK,Ex-5-A,Ex-6-ABDE,Ex-7-BDEG,Ex-8-ABCDEIJL,Ex-9-ABCDFGHK；两周年活动 地狱群岛攻略作战-CFKM,帕斯塔战役-ACDEFMOPV,中间岛战役-CDFGK；莱特湾战役 Ex-4-CDFHIM,Ex-8-CDFHIM；三周年活动 Ex-6-CDFGHIJK,Ex-8-ABCDFGHIJKLM,Ex-10-DEFHIJKLMNOQ；急速东方快车 Ex-5-ABCDEFGHJKLMNO,Ex-6-ABCDEFGIJLMNOPR,Ex-7-ABCEFHIJKLMNOPQR；所罗门之晓 Ex-6-BCDEFGHJKL,Ex-8-DEFGHIJKMNOPQ,Ex-10-ABCDEFGHIJKLNPQR；地狱群岛攻略作战 Ex-2-I,Ex-3-DEFGHI,Ex-4-CDEFHKMN,Ex-5-ACDEF,Ex-6-BCDEFI,Ex-7-ABDFGHI,Ex-8-ABCDEFHIKMN</v>
      </c>
      <c r="BH130" s="306"/>
      <c r="BU130" s="304">
        <f>IFERROR(VLOOKUP(AL130,装备!$B:$C,2,0),0)</f>
        <v>3</v>
      </c>
      <c r="BV130" s="304">
        <f>IFERROR(VLOOKUP($AL130,装备!$B:$Q,5,0),0)</f>
        <v>0</v>
      </c>
      <c r="BW130" s="304">
        <f>IFERROR(VLOOKUP($AL130,装备!$B:$Q,6,0),0)</f>
        <v>0</v>
      </c>
      <c r="BX130" s="304">
        <f>IFERROR(VLOOKUP($AL130,装备!$B:$Q,7,0),0)</f>
        <v>0</v>
      </c>
      <c r="BY130" s="304">
        <f>IFERROR(VLOOKUP($AL130,装备!$B:$Q,8,0),0)</f>
        <v>0</v>
      </c>
      <c r="BZ130" s="304">
        <f>IFERROR(VLOOKUP($AL130,装备!$B:$Q,9,0),0)</f>
        <v>0</v>
      </c>
      <c r="CA130" s="304">
        <f>IFERROR(VLOOKUP($AL130,装备!$B:$Q,10,0),0)</f>
        <v>0</v>
      </c>
      <c r="CB130" s="304">
        <f>IFERROR(VLOOKUP($AL130,装备!$B:$Q,11,0),0)</f>
        <v>0</v>
      </c>
      <c r="CC130" s="304" t="str">
        <f>IFERROR(VLOOKUP($AL130,装备!$B:$Q,12,0),0)</f>
        <v>无</v>
      </c>
      <c r="CD130" s="304">
        <f>IFERROR(VLOOKUP($AL130,装备!$B:$Q,13,0),0)</f>
        <v>0</v>
      </c>
      <c r="CE130" s="304">
        <f>IFERROR(VLOOKUP($AL130,装备!$B:$Q,14,0),0)</f>
        <v>0</v>
      </c>
      <c r="CF130" s="304">
        <f>IFERROR(VLOOKUP($AL130,装备!$B:$Q,16,0),0)</f>
        <v>5</v>
      </c>
      <c r="CG130" s="304">
        <f>IFERROR(VLOOKUP($AL130,装备!$B:$Q,5,0),0)</f>
        <v>0</v>
      </c>
      <c r="CH130" s="304">
        <f>IFERROR(VLOOKUP(AM130,装备!$B:$C,2,0),0)</f>
        <v>4</v>
      </c>
      <c r="CI130" s="304">
        <f>IFERROR(VLOOKUP($AM130,装备!$B:$Q,5,0),0)</f>
        <v>0</v>
      </c>
      <c r="CJ130" s="304">
        <f>IFERROR(VLOOKUP($AM130,装备!$B:$Q,6,0),0)</f>
        <v>0</v>
      </c>
      <c r="CK130" s="304">
        <f>IFERROR(VLOOKUP($AM130,装备!$B:$Q,7,0),0)</f>
        <v>0</v>
      </c>
      <c r="CL130" s="304">
        <f>IFERROR(VLOOKUP($AM130,装备!$B:$Q,8,0),0)</f>
        <v>7</v>
      </c>
      <c r="CM130" s="304">
        <f>IFERROR(VLOOKUP($AM130,装备!$B:$Q,9,0),0)</f>
        <v>5</v>
      </c>
      <c r="CN130" s="304">
        <f>IFERROR(VLOOKUP($AM130,装备!$B:$Q,10,0),0)</f>
        <v>0</v>
      </c>
      <c r="CO130" s="304">
        <f>IFERROR(VLOOKUP($AM130,装备!$B:$Q,11,0),0)</f>
        <v>0</v>
      </c>
      <c r="CP130" s="304" t="str">
        <f>IFERROR(VLOOKUP($AM130,装备!$B:$Q,12,0),0)</f>
        <v>无</v>
      </c>
      <c r="CQ130" s="304">
        <f>IFERROR(VLOOKUP($AM130,装备!$B:$Q,13,0),0)</f>
        <v>0</v>
      </c>
      <c r="CR130" s="304">
        <f>IFERROR(VLOOKUP($AM130,装备!$B:$Q,14,0),0)</f>
        <v>0</v>
      </c>
      <c r="CS130" s="304">
        <f>IFERROR(VLOOKUP($AM130,装备!$B:$Q,16,0),0)</f>
        <v>1</v>
      </c>
      <c r="CT130" s="304">
        <f>IFERROR(VLOOKUP($AM130,装备!$B:$Q,5,0),0)</f>
        <v>0</v>
      </c>
      <c r="CU130" s="304">
        <f>IFERROR(VLOOKUP(AN130,装备!$B:$C,2,0),0)</f>
        <v>0</v>
      </c>
      <c r="CV130" s="304">
        <f>IFERROR(VLOOKUP($AN130,装备!$B:$Q,5,0),0)</f>
        <v>0</v>
      </c>
      <c r="CW130" s="304">
        <f>IFERROR(VLOOKUP($AN130,装备!$B:$Q,6,0),0)</f>
        <v>0</v>
      </c>
      <c r="CX130" s="304">
        <f>IFERROR(VLOOKUP($AN130,装备!$B:$Q,7,0),0)</f>
        <v>0</v>
      </c>
      <c r="CY130" s="304">
        <f>IFERROR(VLOOKUP($AN130,装备!$B:$Q,8,0),0)</f>
        <v>0</v>
      </c>
      <c r="CZ130" s="304">
        <f>IFERROR(VLOOKUP($AN130,装备!$B:$Q,9,0),0)</f>
        <v>0</v>
      </c>
      <c r="DA130" s="304">
        <f>IFERROR(VLOOKUP($AN130,装备!$B:$Q,10,0),0)</f>
        <v>0</v>
      </c>
      <c r="DB130" s="304">
        <f>IFERROR(VLOOKUP($AN130,装备!$B:$Q,11,0),0)</f>
        <v>0</v>
      </c>
      <c r="DC130" s="304">
        <f>IFERROR(VLOOKUP($AN130,装备!$B:$Q,12,0),0)</f>
        <v>0</v>
      </c>
      <c r="DD130" s="304">
        <f>IFERROR(VLOOKUP($AN130,装备!$B:$Q,13,0),0)</f>
        <v>0</v>
      </c>
      <c r="DE130" s="304">
        <f>IFERROR(VLOOKUP($AN130,装备!$B:$Q,14,0),0)</f>
        <v>0</v>
      </c>
      <c r="DF130" s="304">
        <f>IFERROR(VLOOKUP($AN130,装备!$B:$Q,16,0),0)</f>
        <v>0</v>
      </c>
      <c r="DG130" s="304">
        <f>IFERROR(VLOOKUP($AN130,装备!$B:$Q,5,0),0)</f>
        <v>0</v>
      </c>
      <c r="DH130" s="304">
        <f>IFERROR(VLOOKUP(AO130,装备!$B:$C,2,0),0)</f>
        <v>0</v>
      </c>
      <c r="DI130" s="304">
        <f>IFERROR(VLOOKUP($AO130,装备!$B:$Q,5,0),0)</f>
        <v>0</v>
      </c>
      <c r="DJ130" s="304">
        <f>IFERROR(VLOOKUP($AO130,装备!$B:$Q,6,0),0)</f>
        <v>0</v>
      </c>
      <c r="DK130" s="304">
        <f>IFERROR(VLOOKUP($AO130,装备!$B:$Q,7,0),0)</f>
        <v>0</v>
      </c>
      <c r="DL130" s="304">
        <f>IFERROR(VLOOKUP($AO130,装备!$B:$Q,8,0),0)</f>
        <v>0</v>
      </c>
      <c r="DM130" s="304">
        <f>IFERROR(VLOOKUP($AO130,装备!$B:$Q,9,0),0)</f>
        <v>0</v>
      </c>
      <c r="DN130" s="304">
        <f>IFERROR(VLOOKUP($AO130,装备!$B:$Q,10,0),0)</f>
        <v>0</v>
      </c>
      <c r="DO130" s="304">
        <f>IFERROR(VLOOKUP($AO130,装备!$B:$Q,11,0),0)</f>
        <v>0</v>
      </c>
      <c r="DP130" s="304">
        <f>IFERROR(VLOOKUP($AO130,装备!$B:$Q,12,0),0)</f>
        <v>0</v>
      </c>
      <c r="DQ130" s="304">
        <f>IFERROR(VLOOKUP($AO130,装备!$B:$Q,13,0),0)</f>
        <v>0</v>
      </c>
      <c r="DR130" s="304">
        <f>IFERROR(VLOOKUP($AO130,装备!$B:$Q,14,0),0)</f>
        <v>0</v>
      </c>
      <c r="DS130" s="304">
        <f>IFERROR(VLOOKUP($AO130,装备!$B:$Q,16,0),0)</f>
        <v>0</v>
      </c>
      <c r="DT130" s="304">
        <f>IFERROR(VLOOKUP($AO130,装备!$B:$Q,5,0),0)</f>
        <v>0</v>
      </c>
    </row>
    <row r="131" spans="1:124" hidden="1">
      <c r="A131" s="301">
        <f>未改造舰娘!$A127</f>
        <v>10012712</v>
      </c>
      <c r="B131" s="354" t="s">
        <v>577</v>
      </c>
      <c r="C131" s="323"/>
      <c r="D131" s="323">
        <f t="shared" si="1"/>
        <v>110</v>
      </c>
      <c r="E131" s="303">
        <f>未改造舰娘!$C127</f>
        <v>3</v>
      </c>
      <c r="F131" s="304" t="str">
        <f>未改造舰娘!$D127</f>
        <v>轻母</v>
      </c>
      <c r="G131" s="304" t="str">
        <f>未改造舰娘!$E127</f>
        <v>中型</v>
      </c>
      <c r="H131" s="304" t="str">
        <f>未改造舰娘!$F127</f>
        <v>护卫舰（特殊）</v>
      </c>
      <c r="I131" s="460">
        <f>未改造舰娘!$AR127</f>
        <v>3</v>
      </c>
      <c r="J131" s="304" t="str">
        <f>未改造舰娘!$G127</f>
        <v>英国</v>
      </c>
      <c r="K131" s="312">
        <f>未改造舰娘!$H127+(BV131+CI131+CV131+DI131)*$C$2</f>
        <v>43</v>
      </c>
      <c r="L131" s="304">
        <f>未改造舰娘!$I127</f>
        <v>1</v>
      </c>
      <c r="M131" s="304">
        <f>未改造舰娘!$J127</f>
        <v>1</v>
      </c>
      <c r="N131" s="518">
        <f>未改造舰娘!$K127</f>
        <v>2</v>
      </c>
      <c r="O131" s="304">
        <f>未改造舰娘!$L127+((CE131+CR131+DE131+DR131)*$C$2)</f>
        <v>21</v>
      </c>
      <c r="P131" s="304" t="str">
        <f>IF($C$2=1,(IF(ISERROR(FIND("超长",未改造舰娘!$M127&amp;CC131&amp;CP131&amp;DC131&amp;DP131,1)),IF(ISERROR(FIND("长",未改造舰娘!$M127&amp;CC131&amp;CP131&amp;DC131&amp;DP131,1)),IF(ISERROR(FIND("中",未改造舰娘!$M127&amp;CC131&amp;CP131&amp;DC131&amp;DP131,1)),IF(ISERROR(FIND("短",未改造舰娘!$M127&amp;CC131&amp;CP131&amp;DC131&amp;DP131,1)),IF(ISERROR(FIND("无",未改造舰娘!$M127&amp;CC131&amp;CP131&amp;DC131&amp;DP131,1)),0,"无"),"短"),"中"),"长"),"超长")),未改造舰娘!$M127)</f>
        <v>短</v>
      </c>
      <c r="Q131" s="303">
        <f>未改造舰娘!$N127</f>
        <v>24</v>
      </c>
      <c r="R131" s="304">
        <f>(未改造舰娘!$P127)+(未改造舰娘!$Q127)*$C$3+((BW131+CJ131+CW131+DJ131)*$C$2)</f>
        <v>20</v>
      </c>
      <c r="S131" s="304">
        <f>(未改造舰娘!$R127)+(未改造舰娘!$S127)*$C$3+((BY131+CL131+CY131+DL131)*$C$2)</f>
        <v>0</v>
      </c>
      <c r="T131" s="304">
        <f>(未改造舰娘!$T127)+(未改造舰娘!$U127)*$C$3+((BX131+CK131+CX131+DK131)*$C$2)</f>
        <v>42</v>
      </c>
      <c r="U131" s="304">
        <f>(未改造舰娘!$V127)+(未改造舰娘!$W127)*$C$3+((CG131+CT131+DG131+DT131)*$C$2)</f>
        <v>72</v>
      </c>
      <c r="V131" s="305">
        <f>INT((((未改造舰娘!$Y127)-(未改造舰娘!$X127))*(((IF(D131=0,C131,D131))-1)/99))+未改造舰娘!$X127)+((CB131+CO131+DB131+DO131)*$C$2)</f>
        <v>89</v>
      </c>
      <c r="W131" s="304">
        <f>INT((((未改造舰娘!$AA127)-(未改造舰娘!$Z127))*(((IF(D131=0,C131,D131))-1)/99))+未改造舰娘!$Z127)+((CD131+CQ131+DD131+DQ131)*$C$2)</f>
        <v>43</v>
      </c>
      <c r="X131" s="304">
        <f>INT((((未改造舰娘!$AC127)-(未改造舰娘!$AB127))*(((IF(D131=0,C131,D131))-1)/99))+未改造舰娘!$AB127)+((CA131+CN131+DA131+DN131)*$C$2)</f>
        <v>63</v>
      </c>
      <c r="Y131" s="303">
        <f>INT((((未改造舰娘!$AE127)-(未改造舰娘!$AD127))*(((IF(D131=0,C131,D131))-1)/99))+未改造舰娘!$AD127)+((BZ131+CM131+CZ131+DM131)*$C$2)</f>
        <v>0</v>
      </c>
      <c r="Z131" s="474">
        <f>IF(未改造舰娘!$AF127=0,"",未改造舰娘!$AF127)</f>
        <v>20</v>
      </c>
      <c r="AA131" s="304">
        <f>IF(未改造舰娘!$AG127="","",未改造舰娘!$AG127)</f>
        <v>10</v>
      </c>
      <c r="AB131" s="304">
        <f>IF(未改造舰娘!$AH127="","",未改造舰娘!$AH127)</f>
        <v>5</v>
      </c>
      <c r="AC131" s="304">
        <f>IF(未改造舰娘!$AI127="","",未改造舰娘!$AI127)</f>
        <v>0</v>
      </c>
      <c r="AD131" s="304">
        <f>IF(未改造舰娘!$AJ127="","",未改造舰娘!$AJ127)</f>
        <v>35</v>
      </c>
      <c r="AE131" s="305">
        <f>IF(未改造舰娘!$AK127="","",未改造舰娘!$AK127)</f>
        <v>0</v>
      </c>
      <c r="AF131" s="304" t="str">
        <f>IF(未改造舰娘!$AL127="","",未改造舰娘!$AL127)</f>
        <v/>
      </c>
      <c r="AG131" s="304" t="str">
        <f>IF(未改造舰娘!$AM127="","",未改造舰娘!$AM127)</f>
        <v/>
      </c>
      <c r="AH131" s="304" t="str">
        <f>IF(未改造舰娘!$AN127="","",未改造舰娘!$AN127)</f>
        <v/>
      </c>
      <c r="AI131" s="304" t="str">
        <f>IF(未改造舰娘!$AO127="","",未改造舰娘!$AO127)</f>
        <v/>
      </c>
      <c r="AJ131" s="304" t="str">
        <f>IF(未改造舰娘!$AP127="","",未改造舰娘!$AP127)</f>
        <v/>
      </c>
      <c r="AK131" s="303" t="str">
        <f>IF(未改造舰娘!$AQ127="","",未改造舰娘!$AQ127)</f>
        <v/>
      </c>
      <c r="AL131" s="306" t="str">
        <f>IF(未改造舰娘!$AS127="","",未改造舰娘!$AS127)</f>
        <v>海喷火</v>
      </c>
      <c r="AM131" s="306" t="str">
        <f>IF(未改造舰娘!$AT127="","",未改造舰娘!$AT127)</f>
        <v>剑鱼MKIII</v>
      </c>
      <c r="AN131" s="306" t="str">
        <f>IF(未改造舰娘!$AU127="","",未改造舰娘!$AU127)</f>
        <v/>
      </c>
      <c r="AO131" s="306" t="str">
        <f>IF(未改造舰娘!$AV127="","",未改造舰娘!$AV127)</f>
        <v/>
      </c>
      <c r="AP131" s="307" t="str">
        <f>IF(未改造舰娘!$AW127="","",未改造舰娘!$AW127)</f>
        <v/>
      </c>
      <c r="AQ131" s="308" t="str">
        <f>IF(未改造舰娘!$AX127="","",未改造舰娘!$AX127)</f>
        <v/>
      </c>
      <c r="AR131" s="304">
        <f>IF(未改造舰娘!$AY127="","",未改造舰娘!$AY127)</f>
        <v>30</v>
      </c>
      <c r="AS131" s="304">
        <f>IF(未改造舰娘!$AZ127="","",未改造舰娘!$AZ127)</f>
        <v>40</v>
      </c>
      <c r="AT131" s="304">
        <f>IF(未改造舰娘!$BA127="","",未改造舰娘!$BA127)</f>
        <v>1.28</v>
      </c>
      <c r="AU131" s="304">
        <f>IF(未改造舰娘!$BB127="","",未改造舰娘!$BB127)</f>
        <v>2.4</v>
      </c>
      <c r="AV131" s="305">
        <f>IF((未改造舰娘!$BG127+未改造舰娘!$BK127*$C$4)=0,"",(未改造舰娘!$BG127+未改造舰娘!$BK127*$C$4))</f>
        <v>22</v>
      </c>
      <c r="AW131" s="304">
        <f>IF((未改造舰娘!$BH127+未改造舰娘!$BL127*$C$4)=0,"",(未改造舰娘!$BH127+未改造舰娘!$BL127*$C$4))</f>
        <v>34</v>
      </c>
      <c r="AX131" s="304">
        <f>IF((未改造舰娘!$BI127+未改造舰娘!$BM127*$C$4)=0,"",(未改造舰娘!$BI127+未改造舰娘!$BM127*$C$4))</f>
        <v>50</v>
      </c>
      <c r="AY131" s="303">
        <f>IF((未改造舰娘!$BJ127+未改造舰娘!$BN127*$C$4)=0,"",(未改造舰娘!$BJ127+未改造舰娘!$BN127*$C$4))</f>
        <v>40</v>
      </c>
      <c r="AZ131" s="500">
        <f>IF(未改造舰娘!BC127="","",未改造舰娘!BC127)</f>
        <v>2</v>
      </c>
      <c r="BA131" s="500">
        <f>IF(未改造舰娘!BD127="","",未改造舰娘!BD127)</f>
        <v>0</v>
      </c>
      <c r="BB131" s="500">
        <f>IF(未改造舰娘!BE127="","",未改造舰娘!BE127)</f>
        <v>11</v>
      </c>
      <c r="BC131" s="498">
        <f>IF(未改造舰娘!BF127="","",未改造舰娘!BF127)</f>
        <v>48</v>
      </c>
      <c r="BD131" s="125" t="s">
        <v>1436</v>
      </c>
      <c r="BE131" s="506"/>
      <c r="BF131" s="306" t="str">
        <f>IF(未改造舰娘!$BQ127="","",未改造舰娘!$BQ127)</f>
        <v>5-4-H,5-5-I,6-2-DEFGHIJM,6-4-BCDEFGHIKL,8-1-CDEFGHIJKL,8-2-DEFGHIJKLM,8-3-DEFGHIJKL</v>
      </c>
      <c r="BG131" s="306" t="str">
        <f>IF(未改造舰娘!$BR127="","",未改造舰娘!$BR127)</f>
        <v>极地奏鸣曲 Ex-2-3-I,Ex-3-OQ,Ex-3-2-DGIJM,Ex-3-4-BCEFGHIKL,Ex-4-CEFGJKMNOP,Ex-2-DEFGHIJKLMNO,Ex-4-2-CDEGHIJL,Ex-4-3-EIM,Ex-4-4-EGHJKL；女武神行动 Ex-1-F,Ex-3-L,Ex-4-P,Ex-5-CDEFG,Ex-6-I,Ex-7-BCDEGHIJLM,Ex-8-ABCDEFGHJKMNOP；未命名 Ex-5-RS,Ex-6-BCDEFGHIJKLMNOPQRTUVβ,Ex-9-BCEGHIJKLMOPQRS,Ex-10-BCEIJKLMNOPQRST,Ex-11-DFIJKMNQRS,Ex-12-BCDEGHIJKLMNOPRTUVβ；两周年活动 中间岛战役-K,女武神行动-P；决战无畏之海 Ex-4-O,Ex-6-Q,Ex-7-U；三周年活动 Ex-1-CDFGHIJK,Ex-3-BCDFGHIJKLM,Ex-10-Q</v>
      </c>
      <c r="BH131" s="306"/>
      <c r="BU131" s="304">
        <f>IFERROR(VLOOKUP(AL131,装备!$B:$C,2,0),0)</f>
        <v>4</v>
      </c>
      <c r="BV131" s="304">
        <f>IFERROR(VLOOKUP($AL131,装备!$B:$Q,5,0),0)</f>
        <v>0</v>
      </c>
      <c r="BW131" s="304">
        <f>IFERROR(VLOOKUP($AL131,装备!$B:$Q,6,0),0)</f>
        <v>0</v>
      </c>
      <c r="BX131" s="304">
        <f>IFERROR(VLOOKUP($AL131,装备!$B:$Q,7,0),0)</f>
        <v>0</v>
      </c>
      <c r="BY131" s="304">
        <f>IFERROR(VLOOKUP($AL131,装备!$B:$Q,8,0),0)</f>
        <v>0</v>
      </c>
      <c r="BZ131" s="304">
        <f>IFERROR(VLOOKUP($AL131,装备!$B:$Q,9,0),0)</f>
        <v>0</v>
      </c>
      <c r="CA131" s="304">
        <f>IFERROR(VLOOKUP($AL131,装备!$B:$Q,10,0),0)</f>
        <v>0</v>
      </c>
      <c r="CB131" s="304">
        <f>IFERROR(VLOOKUP($AL131,装备!$B:$Q,11,0),0)</f>
        <v>0</v>
      </c>
      <c r="CC131" s="304" t="str">
        <f>IFERROR(VLOOKUP($AL131,装备!$B:$Q,12,0),0)</f>
        <v>无</v>
      </c>
      <c r="CD131" s="304">
        <f>IFERROR(VLOOKUP($AL131,装备!$B:$Q,13,0),0)</f>
        <v>2</v>
      </c>
      <c r="CE131" s="304">
        <f>IFERROR(VLOOKUP($AL131,装备!$B:$Q,14,0),0)</f>
        <v>0</v>
      </c>
      <c r="CF131" s="304">
        <f>IFERROR(VLOOKUP($AL131,装备!$B:$Q,16,0),0)</f>
        <v>7</v>
      </c>
      <c r="CG131" s="304">
        <f>IFERROR(VLOOKUP($AL131,装备!$B:$Q,5,0),0)</f>
        <v>0</v>
      </c>
      <c r="CH131" s="304">
        <f>IFERROR(VLOOKUP(AM131,装备!$B:$C,2,0),0)</f>
        <v>4</v>
      </c>
      <c r="CI131" s="304">
        <f>IFERROR(VLOOKUP($AM131,装备!$B:$Q,5,0),0)</f>
        <v>0</v>
      </c>
      <c r="CJ131" s="304">
        <f>IFERROR(VLOOKUP($AM131,装备!$B:$Q,6,0),0)</f>
        <v>0</v>
      </c>
      <c r="CK131" s="304">
        <f>IFERROR(VLOOKUP($AM131,装备!$B:$Q,7,0),0)</f>
        <v>0</v>
      </c>
      <c r="CL131" s="304">
        <f>IFERROR(VLOOKUP($AM131,装备!$B:$Q,8,0),0)</f>
        <v>3</v>
      </c>
      <c r="CM131" s="304">
        <f>IFERROR(VLOOKUP($AM131,装备!$B:$Q,9,0),0)</f>
        <v>8</v>
      </c>
      <c r="CN131" s="304">
        <f>IFERROR(VLOOKUP($AM131,装备!$B:$Q,10,0),0)</f>
        <v>1</v>
      </c>
      <c r="CO131" s="304">
        <f>IFERROR(VLOOKUP($AM131,装备!$B:$Q,11,0),0)</f>
        <v>1</v>
      </c>
      <c r="CP131" s="304" t="str">
        <f>IFERROR(VLOOKUP($AM131,装备!$B:$Q,12,0),0)</f>
        <v>无</v>
      </c>
      <c r="CQ131" s="304">
        <f>IFERROR(VLOOKUP($AM131,装备!$B:$Q,13,0),0)</f>
        <v>0</v>
      </c>
      <c r="CR131" s="304">
        <f>IFERROR(VLOOKUP($AM131,装备!$B:$Q,14,0),0)</f>
        <v>0</v>
      </c>
      <c r="CS131" s="304">
        <f>IFERROR(VLOOKUP($AM131,装备!$B:$Q,16,0),0)</f>
        <v>0</v>
      </c>
      <c r="CT131" s="304">
        <f>IFERROR(VLOOKUP($AM131,装备!$B:$Q,5,0),0)</f>
        <v>0</v>
      </c>
      <c r="CU131" s="304">
        <f>IFERROR(VLOOKUP(AN131,装备!$B:$C,2,0),0)</f>
        <v>0</v>
      </c>
      <c r="CV131" s="304">
        <f>IFERROR(VLOOKUP($AN131,装备!$B:$Q,5,0),0)</f>
        <v>0</v>
      </c>
      <c r="CW131" s="304">
        <f>IFERROR(VLOOKUP($AN131,装备!$B:$Q,6,0),0)</f>
        <v>0</v>
      </c>
      <c r="CX131" s="304">
        <f>IFERROR(VLOOKUP($AN131,装备!$B:$Q,7,0),0)</f>
        <v>0</v>
      </c>
      <c r="CY131" s="304">
        <f>IFERROR(VLOOKUP($AN131,装备!$B:$Q,8,0),0)</f>
        <v>0</v>
      </c>
      <c r="CZ131" s="304">
        <f>IFERROR(VLOOKUP($AN131,装备!$B:$Q,9,0),0)</f>
        <v>0</v>
      </c>
      <c r="DA131" s="304">
        <f>IFERROR(VLOOKUP($AN131,装备!$B:$Q,10,0),0)</f>
        <v>0</v>
      </c>
      <c r="DB131" s="304">
        <f>IFERROR(VLOOKUP($AN131,装备!$B:$Q,11,0),0)</f>
        <v>0</v>
      </c>
      <c r="DC131" s="304">
        <f>IFERROR(VLOOKUP($AN131,装备!$B:$Q,12,0),0)</f>
        <v>0</v>
      </c>
      <c r="DD131" s="304">
        <f>IFERROR(VLOOKUP($AN131,装备!$B:$Q,13,0),0)</f>
        <v>0</v>
      </c>
      <c r="DE131" s="304">
        <f>IFERROR(VLOOKUP($AN131,装备!$B:$Q,14,0),0)</f>
        <v>0</v>
      </c>
      <c r="DF131" s="304">
        <f>IFERROR(VLOOKUP($AN131,装备!$B:$Q,16,0),0)</f>
        <v>0</v>
      </c>
      <c r="DG131" s="304">
        <f>IFERROR(VLOOKUP($AN131,装备!$B:$Q,5,0),0)</f>
        <v>0</v>
      </c>
      <c r="DH131" s="304">
        <f>IFERROR(VLOOKUP(AO131,装备!$B:$C,2,0),0)</f>
        <v>0</v>
      </c>
      <c r="DI131" s="304">
        <f>IFERROR(VLOOKUP($AO131,装备!$B:$Q,5,0),0)</f>
        <v>0</v>
      </c>
      <c r="DJ131" s="304">
        <f>IFERROR(VLOOKUP($AO131,装备!$B:$Q,6,0),0)</f>
        <v>0</v>
      </c>
      <c r="DK131" s="304">
        <f>IFERROR(VLOOKUP($AO131,装备!$B:$Q,7,0),0)</f>
        <v>0</v>
      </c>
      <c r="DL131" s="304">
        <f>IFERROR(VLOOKUP($AO131,装备!$B:$Q,8,0),0)</f>
        <v>0</v>
      </c>
      <c r="DM131" s="304">
        <f>IFERROR(VLOOKUP($AO131,装备!$B:$Q,9,0),0)</f>
        <v>0</v>
      </c>
      <c r="DN131" s="304">
        <f>IFERROR(VLOOKUP($AO131,装备!$B:$Q,10,0),0)</f>
        <v>0</v>
      </c>
      <c r="DO131" s="304">
        <f>IFERROR(VLOOKUP($AO131,装备!$B:$Q,11,0),0)</f>
        <v>0</v>
      </c>
      <c r="DP131" s="304">
        <f>IFERROR(VLOOKUP($AO131,装备!$B:$Q,12,0),0)</f>
        <v>0</v>
      </c>
      <c r="DQ131" s="304">
        <f>IFERROR(VLOOKUP($AO131,装备!$B:$Q,13,0),0)</f>
        <v>0</v>
      </c>
      <c r="DR131" s="304">
        <f>IFERROR(VLOOKUP($AO131,装备!$B:$Q,14,0),0)</f>
        <v>0</v>
      </c>
      <c r="DS131" s="304">
        <f>IFERROR(VLOOKUP($AO131,装备!$B:$Q,16,0),0)</f>
        <v>0</v>
      </c>
      <c r="DT131" s="304">
        <f>IFERROR(VLOOKUP($AO131,装备!$B:$Q,5,0),0)</f>
        <v>0</v>
      </c>
    </row>
    <row r="132" spans="1:124" hidden="1">
      <c r="A132" s="301">
        <f>未改造舰娘!$A128</f>
        <v>10012813</v>
      </c>
      <c r="B132" s="354" t="s">
        <v>4008</v>
      </c>
      <c r="C132" s="323"/>
      <c r="D132" s="323">
        <f t="shared" si="1"/>
        <v>110</v>
      </c>
      <c r="E132" s="303">
        <f>未改造舰娘!$C128</f>
        <v>3</v>
      </c>
      <c r="F132" s="304" t="str">
        <f>未改造舰娘!$D128</f>
        <v>战巡</v>
      </c>
      <c r="G132" s="304" t="str">
        <f>未改造舰娘!$E128</f>
        <v>大型</v>
      </c>
      <c r="H132" s="304" t="str">
        <f>未改造舰娘!$F128</f>
        <v>主力舰</v>
      </c>
      <c r="I132" s="460">
        <f>未改造舰娘!$AR128</f>
        <v>3</v>
      </c>
      <c r="J132" s="304" t="str">
        <f>未改造舰娘!$G128</f>
        <v>德国</v>
      </c>
      <c r="K132" s="312">
        <f>未改造舰娘!$H128+(BV132+CI132+CV132+DI132)*$C$2</f>
        <v>55</v>
      </c>
      <c r="L132" s="304">
        <f>未改造舰娘!$I128</f>
        <v>1</v>
      </c>
      <c r="M132" s="304">
        <f>未改造舰娘!$J128</f>
        <v>2</v>
      </c>
      <c r="N132" s="518">
        <f>未改造舰娘!$K128</f>
        <v>2</v>
      </c>
      <c r="O132" s="304">
        <f>未改造舰娘!$L128+((CE132+CR132+DE132+DR132)*$C$2)</f>
        <v>13</v>
      </c>
      <c r="P132" s="304" t="str">
        <f>IF($C$2=1,(IF(ISERROR(FIND("超长",未改造舰娘!$M128&amp;CC132&amp;CP132&amp;DC132&amp;DP132,1)),IF(ISERROR(FIND("长",未改造舰娘!$M128&amp;CC132&amp;CP132&amp;DC132&amp;DP132,1)),IF(ISERROR(FIND("中",未改造舰娘!$M128&amp;CC132&amp;CP132&amp;DC132&amp;DP132,1)),IF(ISERROR(FIND("短",未改造舰娘!$M128&amp;CC132&amp;CP132&amp;DC132&amp;DP132,1)),IF(ISERROR(FIND("无",未改造舰娘!$M128&amp;CC132&amp;CP132&amp;DC132&amp;DP132,1)),0,"无"),"短"),"中"),"长"),"超长")),未改造舰娘!$M128)</f>
        <v>长</v>
      </c>
      <c r="Q132" s="303">
        <f>未改造舰娘!$N128</f>
        <v>27.5</v>
      </c>
      <c r="R132" s="304">
        <f>(未改造舰娘!$P128)+(未改造舰娘!$Q128)*$C$3+((BW132+CJ132+CW132+DJ132)*$C$2)</f>
        <v>68</v>
      </c>
      <c r="S132" s="304">
        <f>(未改造舰娘!$R128)+(未改造舰娘!$S128)*$C$3+((BY132+CL132+CY132+DL132)*$C$2)</f>
        <v>42</v>
      </c>
      <c r="T132" s="304">
        <f>(未改造舰娘!$T128)+(未改造舰娘!$U128)*$C$3+((BX132+CK132+CX132+DK132)*$C$2)</f>
        <v>50</v>
      </c>
      <c r="U132" s="304">
        <f>(未改造舰娘!$V128)+(未改造舰娘!$W128)*$C$3+((CG132+CT132+DG132+DT132)*$C$2)</f>
        <v>50</v>
      </c>
      <c r="V132" s="305">
        <f>INT((((未改造舰娘!$Y128)-(未改造舰娘!$X128))*(((IF(D132=0,C132,D132))-1)/99))+未改造舰娘!$X128)+((CB132+CO132+DB132+DO132)*$C$2)</f>
        <v>94</v>
      </c>
      <c r="W132" s="304">
        <f>INT((((未改造舰娘!$AA128)-(未改造舰娘!$Z128))*(((IF(D132=0,C132,D132))-1)/99))+未改造舰娘!$Z128)+((CD132+CQ132+DD132+DQ132)*$C$2)</f>
        <v>58</v>
      </c>
      <c r="X132" s="304">
        <f>INT((((未改造舰娘!$AC128)-(未改造舰娘!$AB128))*(((IF(D132=0,C132,D132))-1)/99))+未改造舰娘!$AB128)+((CA132+CN132+DA132+DN132)*$C$2)</f>
        <v>40</v>
      </c>
      <c r="Y132" s="303">
        <f>INT((((未改造舰娘!$AE128)-(未改造舰娘!$AD128))*(((IF(D132=0,C132,D132))-1)/99))+未改造舰娘!$AD128)+((BZ132+CM132+CZ132+DM132)*$C$2)</f>
        <v>0</v>
      </c>
      <c r="Z132" s="474">
        <f>IF(未改造舰娘!$AF128=0,"",未改造舰娘!$AF128)</f>
        <v>2</v>
      </c>
      <c r="AA132" s="304">
        <f>IF(未改造舰娘!$AG128="","",未改造舰娘!$AG128)</f>
        <v>2</v>
      </c>
      <c r="AB132" s="304">
        <f>IF(未改造舰娘!$AH128="","",未改造舰娘!$AH128)</f>
        <v>2</v>
      </c>
      <c r="AC132" s="304" t="str">
        <f>IF(未改造舰娘!$AI128="","",未改造舰娘!$AI128)</f>
        <v/>
      </c>
      <c r="AD132" s="304">
        <f>IF(未改造舰娘!$AJ128="","",未改造舰娘!$AJ128)</f>
        <v>6</v>
      </c>
      <c r="AE132" s="305">
        <f>IF(未改造舰娘!$AK128="","",未改造舰娘!$AK128)</f>
        <v>0</v>
      </c>
      <c r="AF132" s="304" t="str">
        <f>IF(未改造舰娘!$AL128="","",未改造舰娘!$AL128)</f>
        <v/>
      </c>
      <c r="AG132" s="304" t="str">
        <f>IF(未改造舰娘!$AM128="","",未改造舰娘!$AM128)</f>
        <v/>
      </c>
      <c r="AH132" s="304" t="str">
        <f>IF(未改造舰娘!$AN128="","",未改造舰娘!$AN128)</f>
        <v/>
      </c>
      <c r="AI132" s="304" t="str">
        <f>IF(未改造舰娘!$AO128="","",未改造舰娘!$AO128)</f>
        <v/>
      </c>
      <c r="AJ132" s="304" t="str">
        <f>IF(未改造舰娘!$AP128="","",未改造舰娘!$AP128)</f>
        <v/>
      </c>
      <c r="AK132" s="303" t="str">
        <f>IF(未改造舰娘!$AQ128="","",未改造舰娘!$AQ128)</f>
        <v/>
      </c>
      <c r="AL132" s="306" t="str">
        <f>IF(未改造舰娘!$AS128="","",未改造舰娘!$AS128)</f>
        <v>G国三联283毫米炮</v>
      </c>
      <c r="AM132" s="306" t="str">
        <f>IF(未改造舰娘!$AT128="","",未改造舰娘!$AT128)</f>
        <v>柴油机</v>
      </c>
      <c r="AN132" s="306" t="str">
        <f>IF(未改造舰娘!$AU128="","",未改造舰娘!$AU128)</f>
        <v/>
      </c>
      <c r="AO132" s="306" t="str">
        <f>IF(未改造舰娘!$AV128="","",未改造舰娘!$AV128)</f>
        <v/>
      </c>
      <c r="AP132" s="307" t="str">
        <f>IF(未改造舰娘!$AW128="","",未改造舰娘!$AW128)</f>
        <v/>
      </c>
      <c r="AQ132" s="308" t="str">
        <f>IF(未改造舰娘!$AX128="","",未改造舰娘!$AX128)</f>
        <v/>
      </c>
      <c r="AR132" s="304">
        <f>IF(未改造舰娘!$AY128="","",未改造舰娘!$AY128)</f>
        <v>50</v>
      </c>
      <c r="AS132" s="304">
        <f>IF(未改造舰娘!$AZ128="","",未改造舰娘!$AZ128)</f>
        <v>90</v>
      </c>
      <c r="AT132" s="304">
        <f>IF(未改造舰娘!$BA128="","",未改造舰娘!$BA128)</f>
        <v>2.08</v>
      </c>
      <c r="AU132" s="304">
        <f>IF(未改造舰娘!$BB128="","",未改造舰娘!$BB128)</f>
        <v>4.3</v>
      </c>
      <c r="AV132" s="305">
        <f>IF((未改造舰娘!$BG128+未改造舰娘!$BK128*$C$4)=0,"",(未改造舰娘!$BG128+未改造舰娘!$BK128*$C$4))</f>
        <v>43</v>
      </c>
      <c r="AW132" s="304">
        <f>IF((未改造舰娘!$BH128+未改造舰娘!$BL128*$C$4)=0,"",(未改造舰娘!$BH128+未改造舰娘!$BL128*$C$4))</f>
        <v>58</v>
      </c>
      <c r="AX132" s="304">
        <f>IF((未改造舰娘!$BI128+未改造舰娘!$BM128*$C$4)=0,"",(未改造舰娘!$BI128+未改造舰娘!$BM128*$C$4))</f>
        <v>54</v>
      </c>
      <c r="AY132" s="303" t="str">
        <f>IF((未改造舰娘!$BJ128+未改造舰娘!$BN128*$C$4)=0,"",(未改造舰娘!$BJ128+未改造舰娘!$BN128*$C$4))</f>
        <v/>
      </c>
      <c r="AZ132" s="500">
        <f>IF(未改造舰娘!BC128="","",未改造舰娘!BC128)</f>
        <v>43</v>
      </c>
      <c r="BA132" s="500">
        <f>IF(未改造舰娘!BD128="","",未改造舰娘!BD128)</f>
        <v>0</v>
      </c>
      <c r="BB132" s="500">
        <f>IF(未改造舰娘!BE128="","",未改造舰娘!BE128)</f>
        <v>38</v>
      </c>
      <c r="BC132" s="498">
        <f>IF(未改造舰娘!BF128="","",未改造舰娘!BF128)</f>
        <v>10</v>
      </c>
      <c r="BD132" s="67" t="s">
        <v>1441</v>
      </c>
      <c r="BE132" s="506"/>
      <c r="BF132" s="306" t="str">
        <f>IF(未改造舰娘!$BQ128="","",未改造舰娘!$BQ128)</f>
        <v>4-4-L,5-3-H,5-5-I,6-3-DEFHJ,6-4-BCDEFGHIKL,7-2-DEGHJKLM,7-3-ADEFGHIKLN,7-4-CDEFIJKLM,7-5-CDEFGHIJKLMOQ,8-2-ABCDEFGHIJKLM</v>
      </c>
      <c r="BG132" s="306" t="str">
        <f>IF(未改造舰娘!$BR128="","",未改造舰娘!$BR128)</f>
        <v>极地奏鸣曲 Ex-1-2-L,Ex-2-ABCDEFGHIJKLMN,Ex-2-2-H,Ex-2-3-I,Ex-3-ABCDEFGHIJKLMNOPQDEFGHIJKLMNO,Ex-3-3-DEHJ,Ex-3-4-BCEFGHIKL,Ex-4-2-DEGKLM,Ex-4-3-DEFGHILNABCDEFGIJLM,Ex-4-4-CDEFIJKMABCDEFGHIJKL,Ex-4-5-CDEFGKLQ,Ex-4-ABCDEFGHIJKLMNO；女武神行动 Ex-1-F,Ex-2-K,Ex-3-BCDEGHIJKLM,Ex-4-CEGHJKMNOP,Ex-5-CDEFG,Ex-6-BCDEFHI,Ex-7-ABCDEGHIJLM,Ex-8-ABCDEFGHJKMNOP；未命名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帕斯塔战役-DFMOPV,女武神行动-DELMNP；决战无畏之海 Ex-3-M,Ex-4-O；三周年活动 Ex-1-CDFGHIJK,Ex-3-BCDFGHIJKLM,Ex-8-BCDFGHIJKLM</v>
      </c>
      <c r="BH132" s="306"/>
      <c r="BU132" s="304">
        <f>IFERROR(VLOOKUP(AL132,装备!$B:$C,2,0),0)</f>
        <v>2</v>
      </c>
      <c r="BV132" s="304">
        <f>IFERROR(VLOOKUP($AL132,装备!$B:$Q,5,0),0)</f>
        <v>0</v>
      </c>
      <c r="BW132" s="304">
        <f>IFERROR(VLOOKUP($AL132,装备!$B:$Q,6,0),0)</f>
        <v>11</v>
      </c>
      <c r="BX132" s="304">
        <f>IFERROR(VLOOKUP($AL132,装备!$B:$Q,7,0),0)</f>
        <v>0</v>
      </c>
      <c r="BY132" s="304">
        <f>IFERROR(VLOOKUP($AL132,装备!$B:$Q,8,0),0)</f>
        <v>0</v>
      </c>
      <c r="BZ132" s="304">
        <f>IFERROR(VLOOKUP($AL132,装备!$B:$Q,9,0),0)</f>
        <v>0</v>
      </c>
      <c r="CA132" s="304">
        <f>IFERROR(VLOOKUP($AL132,装备!$B:$Q,10,0),0)</f>
        <v>0</v>
      </c>
      <c r="CB132" s="304">
        <f>IFERROR(VLOOKUP($AL132,装备!$B:$Q,11,0),0)</f>
        <v>3</v>
      </c>
      <c r="CC132" s="304" t="str">
        <f>IFERROR(VLOOKUP($AL132,装备!$B:$Q,12,0),0)</f>
        <v>长</v>
      </c>
      <c r="CD132" s="304">
        <f>IFERROR(VLOOKUP($AL132,装备!$B:$Q,13,0),0)</f>
        <v>0</v>
      </c>
      <c r="CE132" s="304">
        <f>IFERROR(VLOOKUP($AL132,装备!$B:$Q,14,0),0)</f>
        <v>0</v>
      </c>
      <c r="CF132" s="304">
        <f>IFERROR(VLOOKUP($AL132,装备!$B:$Q,16,0),0)</f>
        <v>0</v>
      </c>
      <c r="CG132" s="304">
        <f>IFERROR(VLOOKUP($AL132,装备!$B:$Q,5,0),0)</f>
        <v>0</v>
      </c>
      <c r="CH132" s="304">
        <f>IFERROR(VLOOKUP(AM132,装备!$B:$C,2,0),0)</f>
        <v>4</v>
      </c>
      <c r="CI132" s="304">
        <f>IFERROR(VLOOKUP($AM132,装备!$B:$Q,5,0),0)</f>
        <v>0</v>
      </c>
      <c r="CJ132" s="304">
        <f>IFERROR(VLOOKUP($AM132,装备!$B:$Q,6,0),0)</f>
        <v>0</v>
      </c>
      <c r="CK132" s="304">
        <f>IFERROR(VLOOKUP($AM132,装备!$B:$Q,7,0),0)</f>
        <v>0</v>
      </c>
      <c r="CL132" s="304">
        <f>IFERROR(VLOOKUP($AM132,装备!$B:$Q,8,0),0)</f>
        <v>0</v>
      </c>
      <c r="CM132" s="304">
        <f>IFERROR(VLOOKUP($AM132,装备!$B:$Q,9,0),0)</f>
        <v>0</v>
      </c>
      <c r="CN132" s="304">
        <f>IFERROR(VLOOKUP($AM132,装备!$B:$Q,10,0),0)</f>
        <v>0</v>
      </c>
      <c r="CO132" s="304">
        <f>IFERROR(VLOOKUP($AM132,装备!$B:$Q,11,0),0)</f>
        <v>0</v>
      </c>
      <c r="CP132" s="304" t="str">
        <f>IFERROR(VLOOKUP($AM132,装备!$B:$Q,12,0),0)</f>
        <v>无</v>
      </c>
      <c r="CQ132" s="304">
        <f>IFERROR(VLOOKUP($AM132,装备!$B:$Q,13,0),0)</f>
        <v>5</v>
      </c>
      <c r="CR132" s="304">
        <f>IFERROR(VLOOKUP($AM132,装备!$B:$Q,14,0),0)</f>
        <v>3</v>
      </c>
      <c r="CS132" s="304">
        <f>IFERROR(VLOOKUP($AM132,装备!$B:$Q,16,0),0)</f>
        <v>0</v>
      </c>
      <c r="CT132" s="304">
        <f>IFERROR(VLOOKUP($AM132,装备!$B:$Q,5,0),0)</f>
        <v>0</v>
      </c>
      <c r="CU132" s="304">
        <f>IFERROR(VLOOKUP(AN132,装备!$B:$C,2,0),0)</f>
        <v>0</v>
      </c>
      <c r="CV132" s="304">
        <f>IFERROR(VLOOKUP($AN132,装备!$B:$Q,5,0),0)</f>
        <v>0</v>
      </c>
      <c r="CW132" s="304">
        <f>IFERROR(VLOOKUP($AN132,装备!$B:$Q,6,0),0)</f>
        <v>0</v>
      </c>
      <c r="CX132" s="304">
        <f>IFERROR(VLOOKUP($AN132,装备!$B:$Q,7,0),0)</f>
        <v>0</v>
      </c>
      <c r="CY132" s="304">
        <f>IFERROR(VLOOKUP($AN132,装备!$B:$Q,8,0),0)</f>
        <v>0</v>
      </c>
      <c r="CZ132" s="304">
        <f>IFERROR(VLOOKUP($AN132,装备!$B:$Q,9,0),0)</f>
        <v>0</v>
      </c>
      <c r="DA132" s="304">
        <f>IFERROR(VLOOKUP($AN132,装备!$B:$Q,10,0),0)</f>
        <v>0</v>
      </c>
      <c r="DB132" s="304">
        <f>IFERROR(VLOOKUP($AN132,装备!$B:$Q,11,0),0)</f>
        <v>0</v>
      </c>
      <c r="DC132" s="304">
        <f>IFERROR(VLOOKUP($AN132,装备!$B:$Q,12,0),0)</f>
        <v>0</v>
      </c>
      <c r="DD132" s="304">
        <f>IFERROR(VLOOKUP($AN132,装备!$B:$Q,13,0),0)</f>
        <v>0</v>
      </c>
      <c r="DE132" s="304">
        <f>IFERROR(VLOOKUP($AN132,装备!$B:$Q,14,0),0)</f>
        <v>0</v>
      </c>
      <c r="DF132" s="304">
        <f>IFERROR(VLOOKUP($AN132,装备!$B:$Q,16,0),0)</f>
        <v>0</v>
      </c>
      <c r="DG132" s="304">
        <f>IFERROR(VLOOKUP($AN132,装备!$B:$Q,5,0),0)</f>
        <v>0</v>
      </c>
      <c r="DH132" s="304">
        <f>IFERROR(VLOOKUP(AO132,装备!$B:$C,2,0),0)</f>
        <v>0</v>
      </c>
      <c r="DI132" s="304">
        <f>IFERROR(VLOOKUP($AO132,装备!$B:$Q,5,0),0)</f>
        <v>0</v>
      </c>
      <c r="DJ132" s="304">
        <f>IFERROR(VLOOKUP($AO132,装备!$B:$Q,6,0),0)</f>
        <v>0</v>
      </c>
      <c r="DK132" s="304">
        <f>IFERROR(VLOOKUP($AO132,装备!$B:$Q,7,0),0)</f>
        <v>0</v>
      </c>
      <c r="DL132" s="304">
        <f>IFERROR(VLOOKUP($AO132,装备!$B:$Q,8,0),0)</f>
        <v>0</v>
      </c>
      <c r="DM132" s="304">
        <f>IFERROR(VLOOKUP($AO132,装备!$B:$Q,9,0),0)</f>
        <v>0</v>
      </c>
      <c r="DN132" s="304">
        <f>IFERROR(VLOOKUP($AO132,装备!$B:$Q,10,0),0)</f>
        <v>0</v>
      </c>
      <c r="DO132" s="304">
        <f>IFERROR(VLOOKUP($AO132,装备!$B:$Q,11,0),0)</f>
        <v>0</v>
      </c>
      <c r="DP132" s="304">
        <f>IFERROR(VLOOKUP($AO132,装备!$B:$Q,12,0),0)</f>
        <v>0</v>
      </c>
      <c r="DQ132" s="304">
        <f>IFERROR(VLOOKUP($AO132,装备!$B:$Q,13,0),0)</f>
        <v>0</v>
      </c>
      <c r="DR132" s="304">
        <f>IFERROR(VLOOKUP($AO132,装备!$B:$Q,14,0),0)</f>
        <v>0</v>
      </c>
      <c r="DS132" s="304">
        <f>IFERROR(VLOOKUP($AO132,装备!$B:$Q,16,0),0)</f>
        <v>0</v>
      </c>
      <c r="DT132" s="304">
        <f>IFERROR(VLOOKUP($AO132,装备!$B:$Q,5,0),0)</f>
        <v>0</v>
      </c>
    </row>
    <row r="133" spans="1:124" hidden="1">
      <c r="A133" s="301">
        <f>未改造舰娘!$A129</f>
        <v>10012913</v>
      </c>
      <c r="B133" s="354" t="s">
        <v>4010</v>
      </c>
      <c r="C133" s="323"/>
      <c r="D133" s="323">
        <f t="shared" si="1"/>
        <v>110</v>
      </c>
      <c r="E133" s="303">
        <f>未改造舰娘!$C129</f>
        <v>3</v>
      </c>
      <c r="F133" s="304" t="str">
        <f>未改造舰娘!$D129</f>
        <v>战巡</v>
      </c>
      <c r="G133" s="304" t="str">
        <f>未改造舰娘!$E129</f>
        <v>大型</v>
      </c>
      <c r="H133" s="304" t="str">
        <f>未改造舰娘!$F129</f>
        <v>主力舰</v>
      </c>
      <c r="I133" s="460">
        <f>未改造舰娘!$AR129</f>
        <v>3</v>
      </c>
      <c r="J133" s="304" t="str">
        <f>未改造舰娘!$G129</f>
        <v>德国</v>
      </c>
      <c r="K133" s="312">
        <f>未改造舰娘!$H129+(BV133+CI133+CV133+DI133)*$C$2</f>
        <v>55</v>
      </c>
      <c r="L133" s="304">
        <f>未改造舰娘!$I129</f>
        <v>1</v>
      </c>
      <c r="M133" s="304">
        <f>未改造舰娘!$J129</f>
        <v>2</v>
      </c>
      <c r="N133" s="518">
        <f>未改造舰娘!$K129</f>
        <v>2</v>
      </c>
      <c r="O133" s="304">
        <f>未改造舰娘!$L129+((CE133+CR133+DE133+DR133)*$C$2)</f>
        <v>15</v>
      </c>
      <c r="P133" s="304" t="str">
        <f>IF($C$2=1,(IF(ISERROR(FIND("超长",未改造舰娘!$M129&amp;CC133&amp;CP133&amp;DC133&amp;DP133,1)),IF(ISERROR(FIND("长",未改造舰娘!$M129&amp;CC133&amp;CP133&amp;DC133&amp;DP133,1)),IF(ISERROR(FIND("中",未改造舰娘!$M129&amp;CC133&amp;CP133&amp;DC133&amp;DP133,1)),IF(ISERROR(FIND("短",未改造舰娘!$M129&amp;CC133&amp;CP133&amp;DC133&amp;DP133,1)),IF(ISERROR(FIND("无",未改造舰娘!$M129&amp;CC133&amp;CP133&amp;DC133&amp;DP133,1)),0,"无"),"短"),"中"),"长"),"超长")),未改造舰娘!$M129)</f>
        <v>长</v>
      </c>
      <c r="Q133" s="303">
        <f>未改造舰娘!$N129</f>
        <v>27.5</v>
      </c>
      <c r="R133" s="304">
        <f>(未改造舰娘!$P129)+(未改造舰娘!$Q129)*$C$3+((BW133+CJ133+CW133+DJ133)*$C$2)</f>
        <v>68</v>
      </c>
      <c r="S133" s="304">
        <f>(未改造舰娘!$R129)+(未改造舰娘!$S129)*$C$3+((BY133+CL133+CY133+DL133)*$C$2)</f>
        <v>42</v>
      </c>
      <c r="T133" s="304">
        <f>(未改造舰娘!$T129)+(未改造舰娘!$U129)*$C$3+((BX133+CK133+CX133+DK133)*$C$2)</f>
        <v>50</v>
      </c>
      <c r="U133" s="304">
        <f>(未改造舰娘!$V129)+(未改造舰娘!$W129)*$C$3+((CG133+CT133+DG133+DT133)*$C$2)</f>
        <v>50</v>
      </c>
      <c r="V133" s="305">
        <f>INT((((未改造舰娘!$Y129)-(未改造舰娘!$X129))*(((IF(D133=0,C133,D133))-1)/99))+未改造舰娘!$X129)+((CB133+CO133+DB133+DO133)*$C$2)</f>
        <v>94</v>
      </c>
      <c r="W133" s="304">
        <f>INT((((未改造舰娘!$AA129)-(未改造舰娘!$Z129))*(((IF(D133=0,C133,D133))-1)/99))+未改造舰娘!$Z129)+((CD133+CQ133+DD133+DQ133)*$C$2)</f>
        <v>58</v>
      </c>
      <c r="X133" s="304">
        <f>INT((((未改造舰娘!$AC129)-(未改造舰娘!$AB129))*(((IF(D133=0,C133,D133))-1)/99))+未改造舰娘!$AB129)+((CA133+CN133+DA133+DN133)*$C$2)</f>
        <v>40</v>
      </c>
      <c r="Y133" s="303">
        <f>INT((((未改造舰娘!$AE129)-(未改造舰娘!$AD129))*(((IF(D133=0,C133,D133))-1)/99))+未改造舰娘!$AD129)+((BZ133+CM133+CZ133+DM133)*$C$2)</f>
        <v>0</v>
      </c>
      <c r="Z133" s="474">
        <f>IF(未改造舰娘!$AF129=0,"",未改造舰娘!$AF129)</f>
        <v>2</v>
      </c>
      <c r="AA133" s="304">
        <f>IF(未改造舰娘!$AG129="","",未改造舰娘!$AG129)</f>
        <v>2</v>
      </c>
      <c r="AB133" s="304">
        <f>IF(未改造舰娘!$AH129="","",未改造舰娘!$AH129)</f>
        <v>2</v>
      </c>
      <c r="AC133" s="304" t="str">
        <f>IF(未改造舰娘!$AI129="","",未改造舰娘!$AI129)</f>
        <v/>
      </c>
      <c r="AD133" s="304">
        <f>IF(未改造舰娘!$AJ129="","",未改造舰娘!$AJ129)</f>
        <v>6</v>
      </c>
      <c r="AE133" s="305">
        <f>IF(未改造舰娘!$AK129="","",未改造舰娘!$AK129)</f>
        <v>0</v>
      </c>
      <c r="AF133" s="304" t="str">
        <f>IF(未改造舰娘!$AL129="","",未改造舰娘!$AL129)</f>
        <v/>
      </c>
      <c r="AG133" s="304" t="str">
        <f>IF(未改造舰娘!$AM129="","",未改造舰娘!$AM129)</f>
        <v/>
      </c>
      <c r="AH133" s="304" t="str">
        <f>IF(未改造舰娘!$AN129="","",未改造舰娘!$AN129)</f>
        <v/>
      </c>
      <c r="AI133" s="304" t="str">
        <f>IF(未改造舰娘!$AO129="","",未改造舰娘!$AO129)</f>
        <v/>
      </c>
      <c r="AJ133" s="304" t="str">
        <f>IF(未改造舰娘!$AP129="","",未改造舰娘!$AP129)</f>
        <v/>
      </c>
      <c r="AK133" s="303" t="str">
        <f>IF(未改造舰娘!$AQ129="","",未改造舰娘!$AQ129)</f>
        <v/>
      </c>
      <c r="AL133" s="306" t="str">
        <f>IF(未改造舰娘!$AS129="","",未改造舰娘!$AS129)</f>
        <v>G国三联283毫米炮</v>
      </c>
      <c r="AM133" s="306" t="str">
        <f>IF(未改造舰娘!$AT129="","",未改造舰娘!$AT129)</f>
        <v>柴油机</v>
      </c>
      <c r="AN133" s="306" t="str">
        <f>IF(未改造舰娘!$AU129="","",未改造舰娘!$AU129)</f>
        <v/>
      </c>
      <c r="AO133" s="306" t="str">
        <f>IF(未改造舰娘!$AV129="","",未改造舰娘!$AV129)</f>
        <v/>
      </c>
      <c r="AP133" s="307" t="str">
        <f>IF(未改造舰娘!$AW129="","",未改造舰娘!$AW129)</f>
        <v/>
      </c>
      <c r="AQ133" s="308" t="str">
        <f>IF(未改造舰娘!$AX129="","",未改造舰娘!$AX129)</f>
        <v/>
      </c>
      <c r="AR133" s="304">
        <f>IF(未改造舰娘!$AY129="","",未改造舰娘!$AY129)</f>
        <v>50</v>
      </c>
      <c r="AS133" s="304">
        <f>IF(未改造舰娘!$AZ129="","",未改造舰娘!$AZ129)</f>
        <v>90</v>
      </c>
      <c r="AT133" s="304">
        <f>IF(未改造舰娘!$BA129="","",未改造舰娘!$BA129)</f>
        <v>2.08</v>
      </c>
      <c r="AU133" s="304">
        <f>IF(未改造舰娘!$BB129="","",未改造舰娘!$BB129)</f>
        <v>4.3</v>
      </c>
      <c r="AV133" s="305">
        <f>IF((未改造舰娘!$BG129+未改造舰娘!$BK129*$C$4)=0,"",(未改造舰娘!$BG129+未改造舰娘!$BK129*$C$4))</f>
        <v>43</v>
      </c>
      <c r="AW133" s="304">
        <f>IF((未改造舰娘!$BH129+未改造舰娘!$BL129*$C$4)=0,"",(未改造舰娘!$BH129+未改造舰娘!$BL129*$C$4))</f>
        <v>58</v>
      </c>
      <c r="AX133" s="304">
        <f>IF((未改造舰娘!$BI129+未改造舰娘!$BM129*$C$4)=0,"",(未改造舰娘!$BI129+未改造舰娘!$BM129*$C$4))</f>
        <v>54</v>
      </c>
      <c r="AY133" s="303" t="str">
        <f>IF((未改造舰娘!$BJ129+未改造舰娘!$BN129*$C$4)=0,"",(未改造舰娘!$BJ129+未改造舰娘!$BN129*$C$4))</f>
        <v/>
      </c>
      <c r="AZ133" s="500">
        <f>IF(未改造舰娘!BC129="","",未改造舰娘!BC129)</f>
        <v>43</v>
      </c>
      <c r="BA133" s="500">
        <f>IF(未改造舰娘!BD129="","",未改造舰娘!BD129)</f>
        <v>0</v>
      </c>
      <c r="BB133" s="500">
        <f>IF(未改造舰娘!BE129="","",未改造舰娘!BE129)</f>
        <v>38</v>
      </c>
      <c r="BC133" s="498">
        <f>IF(未改造舰娘!BF129="","",未改造舰娘!BF129)</f>
        <v>10</v>
      </c>
      <c r="BD133" s="67" t="s">
        <v>1442</v>
      </c>
      <c r="BE133" s="506"/>
      <c r="BF133" s="306" t="str">
        <f>IF(未改造舰娘!$BQ129="","",未改造舰娘!$BQ129)</f>
        <v>4-3-H,4-4-L,5-2-J,5-4-CDEGH,5-5-DEFGHI,6-2-M,6-4-K,7-1-N,7-2-DEGHJKLM,7-3-ADEFGHIKLN,7-4-CDEFIJKLM,7-5-CDEFGHIJKLMOQ,8-2-ABCDEFGHIJKLM</v>
      </c>
      <c r="BG133" s="306" t="str">
        <f>IF(未改造舰娘!$BR129="","",未改造舰娘!$BR129)</f>
        <v>极地奏鸣曲 Ex-1-CDEFGHIJKKM,Ex-1-2-L,Ex-2-1-J,Ex-2-3-DFGHI,Ex-3-ABCDEFGHIJKLMOPQDEFGHIJKLMNO,Ex-3-2-M,Ex-3-4-K,Ex-4-1-N,Ex-4-2-DEKLM,Ex-4-3-AEFGHILNABCEFGIJKM,Ex-4-4-CDEFIKMABCDEFGHIJKL,Ex-4-5-CDEFGKLQ,Ex-4-ABCDEFGHIJKLMNO；女武神行动 Ex-1-F,Ex-2-K,Ex-3-BCDEGHIJKLM,Ex-4-CDEGNOP,Ex-6-BCDEFHI,Ex-7-ABCDEGHIJKLM；未命名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帕斯塔战役-DEFMOPV,女武神行动-DELMNP；三周年活动 Ex-1-CDFGHIJK,Ex-3-BCDFGHIJKLM,Ex-8-BCDFGHIJKLM</v>
      </c>
      <c r="BH133" s="306"/>
      <c r="BU133" s="304">
        <f>IFERROR(VLOOKUP(AL133,装备!$B:$C,2,0),0)</f>
        <v>2</v>
      </c>
      <c r="BV133" s="304">
        <f>IFERROR(VLOOKUP($AL133,装备!$B:$Q,5,0),0)</f>
        <v>0</v>
      </c>
      <c r="BW133" s="304">
        <f>IFERROR(VLOOKUP($AL133,装备!$B:$Q,6,0),0)</f>
        <v>11</v>
      </c>
      <c r="BX133" s="304">
        <f>IFERROR(VLOOKUP($AL133,装备!$B:$Q,7,0),0)</f>
        <v>0</v>
      </c>
      <c r="BY133" s="304">
        <f>IFERROR(VLOOKUP($AL133,装备!$B:$Q,8,0),0)</f>
        <v>0</v>
      </c>
      <c r="BZ133" s="304">
        <f>IFERROR(VLOOKUP($AL133,装备!$B:$Q,9,0),0)</f>
        <v>0</v>
      </c>
      <c r="CA133" s="304">
        <f>IFERROR(VLOOKUP($AL133,装备!$B:$Q,10,0),0)</f>
        <v>0</v>
      </c>
      <c r="CB133" s="304">
        <f>IFERROR(VLOOKUP($AL133,装备!$B:$Q,11,0),0)</f>
        <v>3</v>
      </c>
      <c r="CC133" s="304" t="str">
        <f>IFERROR(VLOOKUP($AL133,装备!$B:$Q,12,0),0)</f>
        <v>长</v>
      </c>
      <c r="CD133" s="304">
        <f>IFERROR(VLOOKUP($AL133,装备!$B:$Q,13,0),0)</f>
        <v>0</v>
      </c>
      <c r="CE133" s="304">
        <f>IFERROR(VLOOKUP($AL133,装备!$B:$Q,14,0),0)</f>
        <v>0</v>
      </c>
      <c r="CF133" s="304">
        <f>IFERROR(VLOOKUP($AL133,装备!$B:$Q,16,0),0)</f>
        <v>0</v>
      </c>
      <c r="CG133" s="304">
        <f>IFERROR(VLOOKUP($AL133,装备!$B:$Q,5,0),0)</f>
        <v>0</v>
      </c>
      <c r="CH133" s="304">
        <f>IFERROR(VLOOKUP(AM133,装备!$B:$C,2,0),0)</f>
        <v>4</v>
      </c>
      <c r="CI133" s="304">
        <f>IFERROR(VLOOKUP($AM133,装备!$B:$Q,5,0),0)</f>
        <v>0</v>
      </c>
      <c r="CJ133" s="304">
        <f>IFERROR(VLOOKUP($AM133,装备!$B:$Q,6,0),0)</f>
        <v>0</v>
      </c>
      <c r="CK133" s="304">
        <f>IFERROR(VLOOKUP($AM133,装备!$B:$Q,7,0),0)</f>
        <v>0</v>
      </c>
      <c r="CL133" s="304">
        <f>IFERROR(VLOOKUP($AM133,装备!$B:$Q,8,0),0)</f>
        <v>0</v>
      </c>
      <c r="CM133" s="304">
        <f>IFERROR(VLOOKUP($AM133,装备!$B:$Q,9,0),0)</f>
        <v>0</v>
      </c>
      <c r="CN133" s="304">
        <f>IFERROR(VLOOKUP($AM133,装备!$B:$Q,10,0),0)</f>
        <v>0</v>
      </c>
      <c r="CO133" s="304">
        <f>IFERROR(VLOOKUP($AM133,装备!$B:$Q,11,0),0)</f>
        <v>0</v>
      </c>
      <c r="CP133" s="304" t="str">
        <f>IFERROR(VLOOKUP($AM133,装备!$B:$Q,12,0),0)</f>
        <v>无</v>
      </c>
      <c r="CQ133" s="304">
        <f>IFERROR(VLOOKUP($AM133,装备!$B:$Q,13,0),0)</f>
        <v>5</v>
      </c>
      <c r="CR133" s="304">
        <f>IFERROR(VLOOKUP($AM133,装备!$B:$Q,14,0),0)</f>
        <v>3</v>
      </c>
      <c r="CS133" s="304">
        <f>IFERROR(VLOOKUP($AM133,装备!$B:$Q,16,0),0)</f>
        <v>0</v>
      </c>
      <c r="CT133" s="304">
        <f>IFERROR(VLOOKUP($AM133,装备!$B:$Q,5,0),0)</f>
        <v>0</v>
      </c>
      <c r="CU133" s="304">
        <f>IFERROR(VLOOKUP(AN133,装备!$B:$C,2,0),0)</f>
        <v>0</v>
      </c>
      <c r="CV133" s="304">
        <f>IFERROR(VLOOKUP($AN133,装备!$B:$Q,5,0),0)</f>
        <v>0</v>
      </c>
      <c r="CW133" s="304">
        <f>IFERROR(VLOOKUP($AN133,装备!$B:$Q,6,0),0)</f>
        <v>0</v>
      </c>
      <c r="CX133" s="304">
        <f>IFERROR(VLOOKUP($AN133,装备!$B:$Q,7,0),0)</f>
        <v>0</v>
      </c>
      <c r="CY133" s="304">
        <f>IFERROR(VLOOKUP($AN133,装备!$B:$Q,8,0),0)</f>
        <v>0</v>
      </c>
      <c r="CZ133" s="304">
        <f>IFERROR(VLOOKUP($AN133,装备!$B:$Q,9,0),0)</f>
        <v>0</v>
      </c>
      <c r="DA133" s="304">
        <f>IFERROR(VLOOKUP($AN133,装备!$B:$Q,10,0),0)</f>
        <v>0</v>
      </c>
      <c r="DB133" s="304">
        <f>IFERROR(VLOOKUP($AN133,装备!$B:$Q,11,0),0)</f>
        <v>0</v>
      </c>
      <c r="DC133" s="304">
        <f>IFERROR(VLOOKUP($AN133,装备!$B:$Q,12,0),0)</f>
        <v>0</v>
      </c>
      <c r="DD133" s="304">
        <f>IFERROR(VLOOKUP($AN133,装备!$B:$Q,13,0),0)</f>
        <v>0</v>
      </c>
      <c r="DE133" s="304">
        <f>IFERROR(VLOOKUP($AN133,装备!$B:$Q,14,0),0)</f>
        <v>0</v>
      </c>
      <c r="DF133" s="304">
        <f>IFERROR(VLOOKUP($AN133,装备!$B:$Q,16,0),0)</f>
        <v>0</v>
      </c>
      <c r="DG133" s="304">
        <f>IFERROR(VLOOKUP($AN133,装备!$B:$Q,5,0),0)</f>
        <v>0</v>
      </c>
      <c r="DH133" s="304">
        <f>IFERROR(VLOOKUP(AO133,装备!$B:$C,2,0),0)</f>
        <v>0</v>
      </c>
      <c r="DI133" s="304">
        <f>IFERROR(VLOOKUP($AO133,装备!$B:$Q,5,0),0)</f>
        <v>0</v>
      </c>
      <c r="DJ133" s="304">
        <f>IFERROR(VLOOKUP($AO133,装备!$B:$Q,6,0),0)</f>
        <v>0</v>
      </c>
      <c r="DK133" s="304">
        <f>IFERROR(VLOOKUP($AO133,装备!$B:$Q,7,0),0)</f>
        <v>0</v>
      </c>
      <c r="DL133" s="304">
        <f>IFERROR(VLOOKUP($AO133,装备!$B:$Q,8,0),0)</f>
        <v>0</v>
      </c>
      <c r="DM133" s="304">
        <f>IFERROR(VLOOKUP($AO133,装备!$B:$Q,9,0),0)</f>
        <v>0</v>
      </c>
      <c r="DN133" s="304">
        <f>IFERROR(VLOOKUP($AO133,装备!$B:$Q,10,0),0)</f>
        <v>0</v>
      </c>
      <c r="DO133" s="304">
        <f>IFERROR(VLOOKUP($AO133,装备!$B:$Q,11,0),0)</f>
        <v>0</v>
      </c>
      <c r="DP133" s="304">
        <f>IFERROR(VLOOKUP($AO133,装备!$B:$Q,12,0),0)</f>
        <v>0</v>
      </c>
      <c r="DQ133" s="304">
        <f>IFERROR(VLOOKUP($AO133,装备!$B:$Q,13,0),0)</f>
        <v>0</v>
      </c>
      <c r="DR133" s="304">
        <f>IFERROR(VLOOKUP($AO133,装备!$B:$Q,14,0),0)</f>
        <v>0</v>
      </c>
      <c r="DS133" s="304">
        <f>IFERROR(VLOOKUP($AO133,装备!$B:$Q,16,0),0)</f>
        <v>0</v>
      </c>
      <c r="DT133" s="304">
        <f>IFERROR(VLOOKUP($AO133,装备!$B:$Q,5,0),0)</f>
        <v>0</v>
      </c>
    </row>
    <row r="134" spans="1:124" hidden="1">
      <c r="A134" s="301">
        <f>未改造舰娘!$A130</f>
        <v>10013013</v>
      </c>
      <c r="B134" s="354" t="s">
        <v>745</v>
      </c>
      <c r="C134" s="323"/>
      <c r="D134" s="323">
        <f t="shared" ref="D134:D197" si="2">$C$1</f>
        <v>110</v>
      </c>
      <c r="E134" s="303">
        <f>未改造舰娘!$C130</f>
        <v>4</v>
      </c>
      <c r="F134" s="304" t="str">
        <f>未改造舰娘!$D130</f>
        <v>战巡</v>
      </c>
      <c r="G134" s="304" t="str">
        <f>未改造舰娘!$E130</f>
        <v>大型</v>
      </c>
      <c r="H134" s="304" t="str">
        <f>未改造舰娘!$F130</f>
        <v>主力舰</v>
      </c>
      <c r="I134" s="460">
        <f>未改造舰娘!$AR130</f>
        <v>3</v>
      </c>
      <c r="J134" s="304" t="str">
        <f>未改造舰娘!$G130</f>
        <v>德国</v>
      </c>
      <c r="K134" s="312">
        <f>未改造舰娘!$H130+(BV134+CI134+CV134+DI134)*$C$2</f>
        <v>57</v>
      </c>
      <c r="L134" s="304">
        <f>未改造舰娘!$I130</f>
        <v>-1</v>
      </c>
      <c r="M134" s="304">
        <f>未改造舰娘!$J130</f>
        <v>2</v>
      </c>
      <c r="N134" s="518">
        <f>未改造舰娘!$K130</f>
        <v>2</v>
      </c>
      <c r="O134" s="304">
        <f>未改造舰娘!$L130+((CE134+CR134+DE134+DR134)*$C$2)</f>
        <v>8</v>
      </c>
      <c r="P134" s="304" t="str">
        <f>IF($C$2=1,(IF(ISERROR(FIND("超长",未改造舰娘!$M130&amp;CC134&amp;CP134&amp;DC134&amp;DP134,1)),IF(ISERROR(FIND("长",未改造舰娘!$M130&amp;CC134&amp;CP134&amp;DC134&amp;DP134,1)),IF(ISERROR(FIND("中",未改造舰娘!$M130&amp;CC134&amp;CP134&amp;DC134&amp;DP134,1)),IF(ISERROR(FIND("短",未改造舰娘!$M130&amp;CC134&amp;CP134&amp;DC134&amp;DP134,1)),IF(ISERROR(FIND("无",未改造舰娘!$M130&amp;CC134&amp;CP134&amp;DC134&amp;DP134,1)),0,"无"),"短"),"中"),"长"),"超长")),未改造舰娘!$M130)</f>
        <v>长</v>
      </c>
      <c r="Q134" s="303">
        <f>未改造舰娘!$N130</f>
        <v>27.5</v>
      </c>
      <c r="R134" s="304">
        <f>(未改造舰娘!$P130)+(未改造舰娘!$Q130)*$C$3+((BW134+CJ134+CW134+DJ134)*$C$2)</f>
        <v>68</v>
      </c>
      <c r="S134" s="304">
        <f>(未改造舰娘!$R130)+(未改造舰娘!$S130)*$C$3+((BY134+CL134+CY134+DL134)*$C$2)</f>
        <v>42</v>
      </c>
      <c r="T134" s="304">
        <f>(未改造舰娘!$T130)+(未改造舰娘!$U130)*$C$3+((BX134+CK134+CX134+DK134)*$C$2)</f>
        <v>50</v>
      </c>
      <c r="U134" s="304">
        <f>(未改造舰娘!$V130)+(未改造舰娘!$W130)*$C$3+((CG134+CT134+DG134+DT134)*$C$2)</f>
        <v>52</v>
      </c>
      <c r="V134" s="305">
        <f>INT((((未改造舰娘!$Y130)-(未改造舰娘!$X130))*(((IF(D134=0,C134,D134))-1)/99))+未改造舰娘!$X130)+((CB134+CO134+DB134+DO134)*$C$2)</f>
        <v>95</v>
      </c>
      <c r="W134" s="304">
        <f>INT((((未改造舰娘!$AA130)-(未改造舰娘!$Z130))*(((IF(D134=0,C134,D134))-1)/99))+未改造舰娘!$Z130)+((CD134+CQ134+DD134+DQ134)*$C$2)</f>
        <v>58</v>
      </c>
      <c r="X134" s="304">
        <f>INT((((未改造舰娘!$AC130)-(未改造舰娘!$AB130))*(((IF(D134=0,C134,D134))-1)/99))+未改造舰娘!$AB130)+((CA134+CN134+DA134+DN134)*$C$2)</f>
        <v>41</v>
      </c>
      <c r="Y134" s="303">
        <f>INT((((未改造舰娘!$AE130)-(未改造舰娘!$AD130))*(((IF(D134=0,C134,D134))-1)/99))+未改造舰娘!$AD130)+((BZ134+CM134+CZ134+DM134)*$C$2)</f>
        <v>0</v>
      </c>
      <c r="Z134" s="474">
        <f>IF(未改造舰娘!$AF130=0,"",未改造舰娘!$AF130)</f>
        <v>2</v>
      </c>
      <c r="AA134" s="304">
        <f>IF(未改造舰娘!$AG130="","",未改造舰娘!$AG130)</f>
        <v>2</v>
      </c>
      <c r="AB134" s="304">
        <f>IF(未改造舰娘!$AH130="","",未改造舰娘!$AH130)</f>
        <v>2</v>
      </c>
      <c r="AC134" s="304" t="str">
        <f>IF(未改造舰娘!$AI130="","",未改造舰娘!$AI130)</f>
        <v/>
      </c>
      <c r="AD134" s="304">
        <f>IF(未改造舰娘!$AJ130="","",未改造舰娘!$AJ130)</f>
        <v>6</v>
      </c>
      <c r="AE134" s="305">
        <f>IF(未改造舰娘!$AK130="","",未改造舰娘!$AK130)</f>
        <v>55</v>
      </c>
      <c r="AF134" s="304">
        <f>IF(未改造舰娘!$AL130="","",未改造舰娘!$AL130)</f>
        <v>350</v>
      </c>
      <c r="AG134" s="304">
        <f>IF(未改造舰娘!$AM130="","",未改造舰娘!$AM130)</f>
        <v>400</v>
      </c>
      <c r="AH134" s="304">
        <f>IF(未改造舰娘!$AN130="","",未改造舰娘!$AN130)</f>
        <v>750</v>
      </c>
      <c r="AI134" s="304" t="str">
        <f>IF(未改造舰娘!$AO130="","",未改造舰娘!$AO130)</f>
        <v/>
      </c>
      <c r="AJ134" s="304" t="str">
        <f>IF(未改造舰娘!$AP130="","",未改造舰娘!$AP130)</f>
        <v>巡洋核心</v>
      </c>
      <c r="AK134" s="303">
        <f>IF(未改造舰娘!$AQ130="","",未改造舰娘!$AQ130)</f>
        <v>15</v>
      </c>
      <c r="AL134" s="306" t="str">
        <f>IF(未改造舰娘!$AS130="","",未改造舰娘!$AS130)</f>
        <v>G国三联283毫米炮</v>
      </c>
      <c r="AM134" s="306" t="str">
        <f>IF(未改造舰娘!$AT130="","",未改造舰娘!$AT130)</f>
        <v>柴油机</v>
      </c>
      <c r="AN134" s="306" t="str">
        <f>IF(未改造舰娘!$AU130="","",未改造舰娘!$AU130)</f>
        <v/>
      </c>
      <c r="AO134" s="306" t="str">
        <f>IF(未改造舰娘!$AV130="","",未改造舰娘!$AV130)</f>
        <v/>
      </c>
      <c r="AP134" s="307" t="str">
        <f>IF(未改造舰娘!$AW130="","",未改造舰娘!$AW130)</f>
        <v/>
      </c>
      <c r="AQ134" s="308" t="str">
        <f>IF(未改造舰娘!$AX130="","",未改造舰娘!$AX130)</f>
        <v/>
      </c>
      <c r="AR134" s="304">
        <f>IF(未改造舰娘!$AY130="","",未改造舰娘!$AY130)</f>
        <v>50</v>
      </c>
      <c r="AS134" s="304">
        <f>IF(未改造舰娘!$AZ130="","",未改造舰娘!$AZ130)</f>
        <v>90</v>
      </c>
      <c r="AT134" s="304">
        <f>IF(未改造舰娘!$BA130="","",未改造舰娘!$BA130)</f>
        <v>2.08</v>
      </c>
      <c r="AU134" s="304">
        <f>IF(未改造舰娘!$BB130="","",未改造舰娘!$BB130)</f>
        <v>4.3</v>
      </c>
      <c r="AV134" s="305">
        <f>IF((未改造舰娘!$BG130+未改造舰娘!$BK130*$C$4)=0,"",(未改造舰娘!$BG130+未改造舰娘!$BK130*$C$4))</f>
        <v>43</v>
      </c>
      <c r="AW134" s="304">
        <f>IF((未改造舰娘!$BH130+未改造舰娘!$BL130*$C$4)=0,"",(未改造舰娘!$BH130+未改造舰娘!$BL130*$C$4))</f>
        <v>58</v>
      </c>
      <c r="AX134" s="304">
        <f>IF((未改造舰娘!$BI130+未改造舰娘!$BM130*$C$4)=0,"",(未改造舰娘!$BI130+未改造舰娘!$BM130*$C$4))</f>
        <v>54</v>
      </c>
      <c r="AY134" s="303" t="str">
        <f>IF((未改造舰娘!$BJ130+未改造舰娘!$BN130*$C$4)=0,"",(未改造舰娘!$BJ130+未改造舰娘!$BN130*$C$4))</f>
        <v/>
      </c>
      <c r="AZ134" s="500">
        <f>IF(未改造舰娘!BC130="","",未改造舰娘!BC130)</f>
        <v>43</v>
      </c>
      <c r="BA134" s="500">
        <f>IF(未改造舰娘!BD130="","",未改造舰娘!BD130)</f>
        <v>0</v>
      </c>
      <c r="BB134" s="500">
        <f>IF(未改造舰娘!BE130="","",未改造舰娘!BE130)</f>
        <v>39</v>
      </c>
      <c r="BC134" s="498">
        <f>IF(未改造舰娘!BF130="","",未改造舰娘!BF130)</f>
        <v>11</v>
      </c>
      <c r="BD134" s="67" t="s">
        <v>1443</v>
      </c>
      <c r="BE134" s="506"/>
      <c r="BF134" s="306" t="str">
        <f>IF(未改造舰娘!$BQ130="","",未改造舰娘!$BQ130)</f>
        <v>4-1-I,4-2-J,4-3-CEFGH,4-4-CDEHIKL,5-3-H,5-5-I,6-1-K,6-3-J,6-4-BCDEFGHIKL,8-2-ABCDEFGHIJKLM</v>
      </c>
      <c r="BG134" s="306" t="str">
        <f>IF(未改造舰娘!$BR130="","",未改造舰娘!$BR130)</f>
        <v>极地奏鸣曲 Ex-1-1-I,Ex-1-2-CDEHIKL,Ex-2-ABCDEFGHIJKLMNDEFGHIJKLMNO,Ex-2-2-H,Ex-2-3-I,Ex-3-1-K,Ex-3-3-J,Ex-3-4-BCEFGHIKL,Ex-4-ABCDEFGHIJKMNOPCDEFGHIJKLMNO,Ex-4-3-ABCDEFHIJKM,Ex-4-4-ABCDEFGHIJKL；女武神行动 Ex-2-K,Ex-4-CDEGHJKMNOP,Ex-5-F,Ex-6-DI,Ex-7-ABCDEGHIJKLM,Ex-8-ABCDEFGHJKMNOP；未命名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帕斯塔战役-MOPV,女武神行动-DELMNP；决战无畏之海 Ex-3-M,Ex-4-DEGHIJKMNO,Ex-6-BDFGJKMNQ；三周年活动 Ex-1-J,Ex-3-BCDFGHIJKLM,Ex-8-BCDFGHIJKLM</v>
      </c>
      <c r="BH134" s="306"/>
      <c r="BU134" s="304">
        <f>IFERROR(VLOOKUP(AL134,装备!$B:$C,2,0),0)</f>
        <v>2</v>
      </c>
      <c r="BV134" s="304">
        <f>IFERROR(VLOOKUP($AL134,装备!$B:$Q,5,0),0)</f>
        <v>0</v>
      </c>
      <c r="BW134" s="304">
        <f>IFERROR(VLOOKUP($AL134,装备!$B:$Q,6,0),0)</f>
        <v>11</v>
      </c>
      <c r="BX134" s="304">
        <f>IFERROR(VLOOKUP($AL134,装备!$B:$Q,7,0),0)</f>
        <v>0</v>
      </c>
      <c r="BY134" s="304">
        <f>IFERROR(VLOOKUP($AL134,装备!$B:$Q,8,0),0)</f>
        <v>0</v>
      </c>
      <c r="BZ134" s="304">
        <f>IFERROR(VLOOKUP($AL134,装备!$B:$Q,9,0),0)</f>
        <v>0</v>
      </c>
      <c r="CA134" s="304">
        <f>IFERROR(VLOOKUP($AL134,装备!$B:$Q,10,0),0)</f>
        <v>0</v>
      </c>
      <c r="CB134" s="304">
        <f>IFERROR(VLOOKUP($AL134,装备!$B:$Q,11,0),0)</f>
        <v>3</v>
      </c>
      <c r="CC134" s="304" t="str">
        <f>IFERROR(VLOOKUP($AL134,装备!$B:$Q,12,0),0)</f>
        <v>长</v>
      </c>
      <c r="CD134" s="304">
        <f>IFERROR(VLOOKUP($AL134,装备!$B:$Q,13,0),0)</f>
        <v>0</v>
      </c>
      <c r="CE134" s="304">
        <f>IFERROR(VLOOKUP($AL134,装备!$B:$Q,14,0),0)</f>
        <v>0</v>
      </c>
      <c r="CF134" s="304">
        <f>IFERROR(VLOOKUP($AL134,装备!$B:$Q,16,0),0)</f>
        <v>0</v>
      </c>
      <c r="CG134" s="304">
        <f>IFERROR(VLOOKUP($AL134,装备!$B:$Q,5,0),0)</f>
        <v>0</v>
      </c>
      <c r="CH134" s="304">
        <f>IFERROR(VLOOKUP(AM134,装备!$B:$C,2,0),0)</f>
        <v>4</v>
      </c>
      <c r="CI134" s="304">
        <f>IFERROR(VLOOKUP($AM134,装备!$B:$Q,5,0),0)</f>
        <v>0</v>
      </c>
      <c r="CJ134" s="304">
        <f>IFERROR(VLOOKUP($AM134,装备!$B:$Q,6,0),0)</f>
        <v>0</v>
      </c>
      <c r="CK134" s="304">
        <f>IFERROR(VLOOKUP($AM134,装备!$B:$Q,7,0),0)</f>
        <v>0</v>
      </c>
      <c r="CL134" s="304">
        <f>IFERROR(VLOOKUP($AM134,装备!$B:$Q,8,0),0)</f>
        <v>0</v>
      </c>
      <c r="CM134" s="304">
        <f>IFERROR(VLOOKUP($AM134,装备!$B:$Q,9,0),0)</f>
        <v>0</v>
      </c>
      <c r="CN134" s="304">
        <f>IFERROR(VLOOKUP($AM134,装备!$B:$Q,10,0),0)</f>
        <v>0</v>
      </c>
      <c r="CO134" s="304">
        <f>IFERROR(VLOOKUP($AM134,装备!$B:$Q,11,0),0)</f>
        <v>0</v>
      </c>
      <c r="CP134" s="304" t="str">
        <f>IFERROR(VLOOKUP($AM134,装备!$B:$Q,12,0),0)</f>
        <v>无</v>
      </c>
      <c r="CQ134" s="304">
        <f>IFERROR(VLOOKUP($AM134,装备!$B:$Q,13,0),0)</f>
        <v>5</v>
      </c>
      <c r="CR134" s="304">
        <f>IFERROR(VLOOKUP($AM134,装备!$B:$Q,14,0),0)</f>
        <v>3</v>
      </c>
      <c r="CS134" s="304">
        <f>IFERROR(VLOOKUP($AM134,装备!$B:$Q,16,0),0)</f>
        <v>0</v>
      </c>
      <c r="CT134" s="304">
        <f>IFERROR(VLOOKUP($AM134,装备!$B:$Q,5,0),0)</f>
        <v>0</v>
      </c>
      <c r="CU134" s="304">
        <f>IFERROR(VLOOKUP(AN134,装备!$B:$C,2,0),0)</f>
        <v>0</v>
      </c>
      <c r="CV134" s="304">
        <f>IFERROR(VLOOKUP($AN134,装备!$B:$Q,5,0),0)</f>
        <v>0</v>
      </c>
      <c r="CW134" s="304">
        <f>IFERROR(VLOOKUP($AN134,装备!$B:$Q,6,0),0)</f>
        <v>0</v>
      </c>
      <c r="CX134" s="304">
        <f>IFERROR(VLOOKUP($AN134,装备!$B:$Q,7,0),0)</f>
        <v>0</v>
      </c>
      <c r="CY134" s="304">
        <f>IFERROR(VLOOKUP($AN134,装备!$B:$Q,8,0),0)</f>
        <v>0</v>
      </c>
      <c r="CZ134" s="304">
        <f>IFERROR(VLOOKUP($AN134,装备!$B:$Q,9,0),0)</f>
        <v>0</v>
      </c>
      <c r="DA134" s="304">
        <f>IFERROR(VLOOKUP($AN134,装备!$B:$Q,10,0),0)</f>
        <v>0</v>
      </c>
      <c r="DB134" s="304">
        <f>IFERROR(VLOOKUP($AN134,装备!$B:$Q,11,0),0)</f>
        <v>0</v>
      </c>
      <c r="DC134" s="304">
        <f>IFERROR(VLOOKUP($AN134,装备!$B:$Q,12,0),0)</f>
        <v>0</v>
      </c>
      <c r="DD134" s="304">
        <f>IFERROR(VLOOKUP($AN134,装备!$B:$Q,13,0),0)</f>
        <v>0</v>
      </c>
      <c r="DE134" s="304">
        <f>IFERROR(VLOOKUP($AN134,装备!$B:$Q,14,0),0)</f>
        <v>0</v>
      </c>
      <c r="DF134" s="304">
        <f>IFERROR(VLOOKUP($AN134,装备!$B:$Q,16,0),0)</f>
        <v>0</v>
      </c>
      <c r="DG134" s="304">
        <f>IFERROR(VLOOKUP($AN134,装备!$B:$Q,5,0),0)</f>
        <v>0</v>
      </c>
      <c r="DH134" s="304">
        <f>IFERROR(VLOOKUP(AO134,装备!$B:$C,2,0),0)</f>
        <v>0</v>
      </c>
      <c r="DI134" s="304">
        <f>IFERROR(VLOOKUP($AO134,装备!$B:$Q,5,0),0)</f>
        <v>0</v>
      </c>
      <c r="DJ134" s="304">
        <f>IFERROR(VLOOKUP($AO134,装备!$B:$Q,6,0),0)</f>
        <v>0</v>
      </c>
      <c r="DK134" s="304">
        <f>IFERROR(VLOOKUP($AO134,装备!$B:$Q,7,0),0)</f>
        <v>0</v>
      </c>
      <c r="DL134" s="304">
        <f>IFERROR(VLOOKUP($AO134,装备!$B:$Q,8,0),0)</f>
        <v>0</v>
      </c>
      <c r="DM134" s="304">
        <f>IFERROR(VLOOKUP($AO134,装备!$B:$Q,9,0),0)</f>
        <v>0</v>
      </c>
      <c r="DN134" s="304">
        <f>IFERROR(VLOOKUP($AO134,装备!$B:$Q,10,0),0)</f>
        <v>0</v>
      </c>
      <c r="DO134" s="304">
        <f>IFERROR(VLOOKUP($AO134,装备!$B:$Q,11,0),0)</f>
        <v>0</v>
      </c>
      <c r="DP134" s="304">
        <f>IFERROR(VLOOKUP($AO134,装备!$B:$Q,12,0),0)</f>
        <v>0</v>
      </c>
      <c r="DQ134" s="304">
        <f>IFERROR(VLOOKUP($AO134,装备!$B:$Q,13,0),0)</f>
        <v>0</v>
      </c>
      <c r="DR134" s="304">
        <f>IFERROR(VLOOKUP($AO134,装备!$B:$Q,14,0),0)</f>
        <v>0</v>
      </c>
      <c r="DS134" s="304">
        <f>IFERROR(VLOOKUP($AO134,装备!$B:$Q,16,0),0)</f>
        <v>0</v>
      </c>
      <c r="DT134" s="304">
        <f>IFERROR(VLOOKUP($AO134,装备!$B:$Q,5,0),0)</f>
        <v>0</v>
      </c>
    </row>
    <row r="135" spans="1:124" hidden="1">
      <c r="A135" s="301">
        <f>未改造舰娘!$A131</f>
        <v>10013112</v>
      </c>
      <c r="B135" s="354" t="s">
        <v>184</v>
      </c>
      <c r="C135" s="323"/>
      <c r="D135" s="323">
        <f t="shared" si="2"/>
        <v>110</v>
      </c>
      <c r="E135" s="303">
        <f>未改造舰娘!$C131</f>
        <v>3</v>
      </c>
      <c r="F135" s="304" t="str">
        <f>未改造舰娘!$D131</f>
        <v>重巡</v>
      </c>
      <c r="G135" s="304" t="str">
        <f>未改造舰娘!$E131</f>
        <v>中型</v>
      </c>
      <c r="H135" s="304" t="str">
        <f>未改造舰娘!$F131</f>
        <v>护卫舰</v>
      </c>
      <c r="I135" s="460">
        <f>未改造舰娘!$AR131</f>
        <v>3</v>
      </c>
      <c r="J135" s="304" t="str">
        <f>未改造舰娘!$G131</f>
        <v>日本</v>
      </c>
      <c r="K135" s="312">
        <f>未改造舰娘!$H131+(BV135+CI135+CV135+DI135)*$C$2</f>
        <v>36</v>
      </c>
      <c r="L135" s="304">
        <f>未改造舰娘!$I131</f>
        <v>0</v>
      </c>
      <c r="M135" s="304">
        <f>未改造舰娘!$J131</f>
        <v>2</v>
      </c>
      <c r="N135" s="518">
        <f>未改造舰娘!$K131</f>
        <v>2</v>
      </c>
      <c r="O135" s="304">
        <f>未改造舰娘!$L131+((CE135+CR135+DE135+DR135)*$C$2)</f>
        <v>10</v>
      </c>
      <c r="P135" s="304" t="str">
        <f>IF($C$2=1,(IF(ISERROR(FIND("超长",未改造舰娘!$M131&amp;CC135&amp;CP135&amp;DC135&amp;DP135,1)),IF(ISERROR(FIND("长",未改造舰娘!$M131&amp;CC135&amp;CP135&amp;DC135&amp;DP135,1)),IF(ISERROR(FIND("中",未改造舰娘!$M131&amp;CC135&amp;CP135&amp;DC135&amp;DP135,1)),IF(ISERROR(FIND("短",未改造舰娘!$M131&amp;CC135&amp;CP135&amp;DC135&amp;DP135,1)),IF(ISERROR(FIND("无",未改造舰娘!$M131&amp;CC135&amp;CP135&amp;DC135&amp;DP135,1)),0,"无"),"短"),"中"),"长"),"超长")),未改造舰娘!$M131)</f>
        <v>中</v>
      </c>
      <c r="Q135" s="303">
        <f>未改造舰娘!$N131</f>
        <v>35</v>
      </c>
      <c r="R135" s="304">
        <f>(未改造舰娘!$P131)+(未改造舰娘!$Q131)*$C$3+((BW135+CJ135+CW135+DJ135)*$C$2)</f>
        <v>48</v>
      </c>
      <c r="S135" s="304">
        <f>(未改造舰娘!$R131)+(未改造舰娘!$S131)*$C$3+((BY135+CL135+CY135+DL135)*$C$2)</f>
        <v>51</v>
      </c>
      <c r="T135" s="304">
        <f>(未改造舰娘!$T131)+(未改造舰娘!$U131)*$C$3+((BX135+CK135+CX135+DK135)*$C$2)</f>
        <v>41</v>
      </c>
      <c r="U135" s="304">
        <f>(未改造舰娘!$V131)+(未改造舰娘!$W131)*$C$3+((CG135+CT135+DG135+DT135)*$C$2)</f>
        <v>48</v>
      </c>
      <c r="V135" s="305">
        <f>INT((((未改造舰娘!$Y131)-(未改造舰娘!$X131))*(((IF(D135=0,C135,D135))-1)/99))+未改造舰娘!$X131)+((CB135+CO135+DB135+DO135)*$C$2)</f>
        <v>91</v>
      </c>
      <c r="W135" s="304">
        <f>INT((((未改造舰娘!$AA131)-(未改造舰娘!$Z131))*(((IF(D135=0,C135,D135))-1)/99))+未改造舰娘!$Z131)+((CD135+CQ135+DD135+DQ135)*$C$2)</f>
        <v>79</v>
      </c>
      <c r="X135" s="304">
        <f>INT((((未改造舰娘!$AC131)-(未改造舰娘!$AB131))*(((IF(D135=0,C135,D135))-1)/99))+未改造舰娘!$AB131)+((CA135+CN135+DA135+DN135)*$C$2)</f>
        <v>49</v>
      </c>
      <c r="Y135" s="303">
        <f>INT((((未改造舰娘!$AE131)-(未改造舰娘!$AD131))*(((IF(D135=0,C135,D135))-1)/99))+未改造舰娘!$AD131)+((BZ135+CM135+CZ135+DM135)*$C$2)</f>
        <v>0</v>
      </c>
      <c r="Z135" s="474">
        <f>IF(未改造舰娘!$AF131=0,"",未改造舰娘!$AF131)</f>
        <v>2</v>
      </c>
      <c r="AA135" s="304">
        <f>IF(未改造舰娘!$AG131="","",未改造舰娘!$AG131)</f>
        <v>2</v>
      </c>
      <c r="AB135" s="304">
        <f>IF(未改造舰娘!$AH131="","",未改造舰娘!$AH131)</f>
        <v>2</v>
      </c>
      <c r="AC135" s="304" t="str">
        <f>IF(未改造舰娘!$AI131="","",未改造舰娘!$AI131)</f>
        <v/>
      </c>
      <c r="AD135" s="304">
        <f>IF(未改造舰娘!$AJ131="","",未改造舰娘!$AJ131)</f>
        <v>6</v>
      </c>
      <c r="AE135" s="305">
        <f>IF(未改造舰娘!$AK131="","",未改造舰娘!$AK131)</f>
        <v>44</v>
      </c>
      <c r="AF135" s="304">
        <f>IF(未改造舰娘!$AL131="","",未改造舰娘!$AL131)</f>
        <v>450</v>
      </c>
      <c r="AG135" s="304">
        <f>IF(未改造舰娘!$AM131="","",未改造舰娘!$AM131)</f>
        <v>200</v>
      </c>
      <c r="AH135" s="304">
        <f>IF(未改造舰娘!$AN131="","",未改造舰娘!$AN131)</f>
        <v>400</v>
      </c>
      <c r="AI135" s="304" t="str">
        <f>IF(未改造舰娘!$AO131="","",未改造舰娘!$AO131)</f>
        <v/>
      </c>
      <c r="AJ135" s="304" t="str">
        <f>IF(未改造舰娘!$AP131="","",未改造舰娘!$AP131)</f>
        <v>巡洋核心</v>
      </c>
      <c r="AK135" s="303">
        <f>IF(未改造舰娘!$AQ131="","",未改造舰娘!$AQ131)</f>
        <v>6</v>
      </c>
      <c r="AL135" s="306" t="str">
        <f>IF(未改造舰娘!$AS131="","",未改造舰娘!$AS131)</f>
        <v>J国20.3厘米连装炮</v>
      </c>
      <c r="AM135" s="306" t="str">
        <f>IF(未改造舰娘!$AT131="","",未改造舰娘!$AT131)</f>
        <v/>
      </c>
      <c r="AN135" s="306" t="str">
        <f>IF(未改造舰娘!$AU131="","",未改造舰娘!$AU131)</f>
        <v/>
      </c>
      <c r="AO135" s="306" t="str">
        <f>IF(未改造舰娘!$AV131="","",未改造舰娘!$AV131)</f>
        <v/>
      </c>
      <c r="AP135" s="307" t="str">
        <f>IF(未改造舰娘!$AW131="","",未改造舰娘!$AW131)</f>
        <v/>
      </c>
      <c r="AQ135" s="308" t="str">
        <f>IF(未改造舰娘!$AX131="","",未改造舰娘!$AX131)</f>
        <v/>
      </c>
      <c r="AR135" s="304">
        <f>IF(未改造舰娘!$AY131="","",未改造舰娘!$AY131)</f>
        <v>40</v>
      </c>
      <c r="AS135" s="304">
        <f>IF(未改造舰娘!$AZ131="","",未改造舰娘!$AZ131)</f>
        <v>65</v>
      </c>
      <c r="AT135" s="304">
        <f>IF(未改造舰娘!$BA131="","",未改造舰娘!$BA131)</f>
        <v>1.28</v>
      </c>
      <c r="AU135" s="304">
        <f>IF(未改造舰娘!$BB131="","",未改造舰娘!$BB131)</f>
        <v>2.4</v>
      </c>
      <c r="AV135" s="305">
        <f>IF((未改造舰娘!$BG131+未改造舰娘!$BK131*$C$4)=0,"",(未改造舰娘!$BG131+未改造舰娘!$BK131*$C$4))</f>
        <v>30</v>
      </c>
      <c r="AW135" s="304">
        <f>IF((未改造舰娘!$BH131+未改造舰娘!$BL131*$C$4)=0,"",(未改造舰娘!$BH131+未改造舰娘!$BL131*$C$4))</f>
        <v>43</v>
      </c>
      <c r="AX135" s="304">
        <f>IF((未改造舰娘!$BI131+未改造舰娘!$BM131*$C$4)=0,"",(未改造舰娘!$BI131+未改造舰娘!$BM131*$C$4))</f>
        <v>34</v>
      </c>
      <c r="AY135" s="303" t="str">
        <f>IF((未改造舰娘!$BJ131+未改造舰娘!$BN131*$C$4)=0,"",(未改造舰娘!$BJ131+未改造舰娘!$BN131*$C$4))</f>
        <v/>
      </c>
      <c r="AZ135" s="500">
        <f>IF(未改造舰娘!BC131="","",未改造舰娘!BC131)</f>
        <v>28</v>
      </c>
      <c r="BA135" s="500">
        <f>IF(未改造舰娘!BD131="","",未改造舰娘!BD131)</f>
        <v>10</v>
      </c>
      <c r="BB135" s="500">
        <f>IF(未改造舰娘!BE131="","",未改造舰娘!BE131)</f>
        <v>13</v>
      </c>
      <c r="BC135" s="498">
        <f>IF(未改造舰娘!BF131="","",未改造舰娘!BF131)</f>
        <v>9</v>
      </c>
      <c r="BD135" s="125" t="s">
        <v>1448</v>
      </c>
      <c r="BE135" s="506">
        <v>5.2083333333333336E-2</v>
      </c>
      <c r="BF135" s="306" t="str">
        <f>IF(未改造舰娘!$BQ131="","",未改造舰娘!$BQ131)</f>
        <v>2-5-ABDFGHIJKLMNO,2-6-ABDEFGIJKLM</v>
      </c>
      <c r="BG135" s="306" t="str">
        <f>IF(未改造舰娘!$BR131="","",未改造舰娘!$BR131)</f>
        <v>极地奏鸣曲 Ex-1-ABCDEFGHIJK,Ex-3-ABCDEFGHIJKLMNOPQ,Ex-1-1-ABDFGHI,Ex-1-2-ABDFGHI,Ex-1-3-ABDFGHIJ,Ex-4-1-ABDEFGIJKLM；轰隆轰隆大作战 Ex-3-ACDFGHJL,Ex-4-ABCDEFGHIM,Ex-5-BDFGHIKLMOPQ；扑火之蛾 Ex-1-ABCDEFGHJ,Ex-2-ABCDEFGHIJKL,Ex-3-ABCDEFGHIJKLM,Ex-4-ABCDEFGHIJKLMN,Ex-5-ABCDEFGHIJKLMN,Ex-6-ABCDEFGHIJ,Ex-9-ABCDEFGHIJKLMN,Ex-10-ABCDEFGHIJKLMN；未命名 Ex-2-ABCDEFGHIJNOβ,Ex-3-BCDEFGHIJKLMNOPRSβ,Ex-7-ABCDEFHJKLM,Ex-8-ABCDEFGHIJNOβ；决战九段坂 Ex-2-Q,Ex-7-NO,Ex-8-Q；中间岛战役 Ex-1-BCDE,Ex-2-DEG,Ex-3-ABCDEFGJL,Ex-4-ABCDFGHK,Ex-5-A,Ex-7-BDEG,Ex-9-ABCDFGHK；两周年活动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Ex-1-E,Ex-2-BCDEFI,Ex-3-ABDEFGHI,Ex-4-ABCDEFGHIJKMN,Ex-5-ABCDEF,Ex-6-ABCDEI,Ex-7-ABDEFGHI,Ex-8-ABCDEFGHIJKM；熔炉大混战 Ex-1-CDEFGHIJ,Ex-3-DEFGHIJKL,Ex-5-ABCDEFGHIJKL,Ex-7-ABCDEFGHIJKLMN,Ex-8-ABCDEFGHIJ,Ex-10-ABCDEFGHIJKL,Ex-12-ABCDEFGHIJKL,Ex-14-ABCDEFGHIJKLMN</v>
      </c>
      <c r="BH135" s="306"/>
      <c r="BU135" s="304">
        <f>IFERROR(VLOOKUP(AL135,装备!$B:$C,2,0),0)</f>
        <v>4</v>
      </c>
      <c r="BV135" s="304">
        <f>IFERROR(VLOOKUP($AL135,装备!$B:$Q,5,0),0)</f>
        <v>0</v>
      </c>
      <c r="BW135" s="304">
        <f>IFERROR(VLOOKUP($AL135,装备!$B:$Q,6,0),0)</f>
        <v>7</v>
      </c>
      <c r="BX135" s="304">
        <f>IFERROR(VLOOKUP($AL135,装备!$B:$Q,7,0),0)</f>
        <v>0</v>
      </c>
      <c r="BY135" s="304">
        <f>IFERROR(VLOOKUP($AL135,装备!$B:$Q,8,0),0)</f>
        <v>0</v>
      </c>
      <c r="BZ135" s="304">
        <f>IFERROR(VLOOKUP($AL135,装备!$B:$Q,9,0),0)</f>
        <v>0</v>
      </c>
      <c r="CA135" s="304">
        <f>IFERROR(VLOOKUP($AL135,装备!$B:$Q,10,0),0)</f>
        <v>0</v>
      </c>
      <c r="CB135" s="304">
        <f>IFERROR(VLOOKUP($AL135,装备!$B:$Q,11,0),0)</f>
        <v>1</v>
      </c>
      <c r="CC135" s="304" t="str">
        <f>IFERROR(VLOOKUP($AL135,装备!$B:$Q,12,0),0)</f>
        <v>中</v>
      </c>
      <c r="CD135" s="304">
        <f>IFERROR(VLOOKUP($AL135,装备!$B:$Q,13,0),0)</f>
        <v>0</v>
      </c>
      <c r="CE135" s="304">
        <f>IFERROR(VLOOKUP($AL135,装备!$B:$Q,14,0),0)</f>
        <v>0</v>
      </c>
      <c r="CF135" s="304">
        <f>IFERROR(VLOOKUP($AL135,装备!$B:$Q,16,0),0)</f>
        <v>3</v>
      </c>
      <c r="CG135" s="304">
        <f>IFERROR(VLOOKUP($AL135,装备!$B:$Q,5,0),0)</f>
        <v>0</v>
      </c>
      <c r="CH135" s="304">
        <f>IFERROR(VLOOKUP(AM135,装备!$B:$C,2,0),0)</f>
        <v>0</v>
      </c>
      <c r="CI135" s="304">
        <f>IFERROR(VLOOKUP($AM135,装备!$B:$Q,5,0),0)</f>
        <v>0</v>
      </c>
      <c r="CJ135" s="304">
        <f>IFERROR(VLOOKUP($AM135,装备!$B:$Q,6,0),0)</f>
        <v>0</v>
      </c>
      <c r="CK135" s="304">
        <f>IFERROR(VLOOKUP($AM135,装备!$B:$Q,7,0),0)</f>
        <v>0</v>
      </c>
      <c r="CL135" s="304">
        <f>IFERROR(VLOOKUP($AM135,装备!$B:$Q,8,0),0)</f>
        <v>0</v>
      </c>
      <c r="CM135" s="304">
        <f>IFERROR(VLOOKUP($AM135,装备!$B:$Q,9,0),0)</f>
        <v>0</v>
      </c>
      <c r="CN135" s="304">
        <f>IFERROR(VLOOKUP($AM135,装备!$B:$Q,10,0),0)</f>
        <v>0</v>
      </c>
      <c r="CO135" s="304">
        <f>IFERROR(VLOOKUP($AM135,装备!$B:$Q,11,0),0)</f>
        <v>0</v>
      </c>
      <c r="CP135" s="304">
        <f>IFERROR(VLOOKUP($AM135,装备!$B:$Q,12,0),0)</f>
        <v>0</v>
      </c>
      <c r="CQ135" s="304">
        <f>IFERROR(VLOOKUP($AM135,装备!$B:$Q,13,0),0)</f>
        <v>0</v>
      </c>
      <c r="CR135" s="304">
        <f>IFERROR(VLOOKUP($AM135,装备!$B:$Q,14,0),0)</f>
        <v>0</v>
      </c>
      <c r="CS135" s="304">
        <f>IFERROR(VLOOKUP($AM135,装备!$B:$Q,16,0),0)</f>
        <v>0</v>
      </c>
      <c r="CT135" s="304">
        <f>IFERROR(VLOOKUP($AM135,装备!$B:$Q,5,0),0)</f>
        <v>0</v>
      </c>
      <c r="CU135" s="304">
        <f>IFERROR(VLOOKUP(AN135,装备!$B:$C,2,0),0)</f>
        <v>0</v>
      </c>
      <c r="CV135" s="304">
        <f>IFERROR(VLOOKUP($AN135,装备!$B:$Q,5,0),0)</f>
        <v>0</v>
      </c>
      <c r="CW135" s="304">
        <f>IFERROR(VLOOKUP($AN135,装备!$B:$Q,6,0),0)</f>
        <v>0</v>
      </c>
      <c r="CX135" s="304">
        <f>IFERROR(VLOOKUP($AN135,装备!$B:$Q,7,0),0)</f>
        <v>0</v>
      </c>
      <c r="CY135" s="304">
        <f>IFERROR(VLOOKUP($AN135,装备!$B:$Q,8,0),0)</f>
        <v>0</v>
      </c>
      <c r="CZ135" s="304">
        <f>IFERROR(VLOOKUP($AN135,装备!$B:$Q,9,0),0)</f>
        <v>0</v>
      </c>
      <c r="DA135" s="304">
        <f>IFERROR(VLOOKUP($AN135,装备!$B:$Q,10,0),0)</f>
        <v>0</v>
      </c>
      <c r="DB135" s="304">
        <f>IFERROR(VLOOKUP($AN135,装备!$B:$Q,11,0),0)</f>
        <v>0</v>
      </c>
      <c r="DC135" s="304">
        <f>IFERROR(VLOOKUP($AN135,装备!$B:$Q,12,0),0)</f>
        <v>0</v>
      </c>
      <c r="DD135" s="304">
        <f>IFERROR(VLOOKUP($AN135,装备!$B:$Q,13,0),0)</f>
        <v>0</v>
      </c>
      <c r="DE135" s="304">
        <f>IFERROR(VLOOKUP($AN135,装备!$B:$Q,14,0),0)</f>
        <v>0</v>
      </c>
      <c r="DF135" s="304">
        <f>IFERROR(VLOOKUP($AN135,装备!$B:$Q,16,0),0)</f>
        <v>0</v>
      </c>
      <c r="DG135" s="304">
        <f>IFERROR(VLOOKUP($AN135,装备!$B:$Q,5,0),0)</f>
        <v>0</v>
      </c>
      <c r="DH135" s="304">
        <f>IFERROR(VLOOKUP(AO135,装备!$B:$C,2,0),0)</f>
        <v>0</v>
      </c>
      <c r="DI135" s="304">
        <f>IFERROR(VLOOKUP($AO135,装备!$B:$Q,5,0),0)</f>
        <v>0</v>
      </c>
      <c r="DJ135" s="304">
        <f>IFERROR(VLOOKUP($AO135,装备!$B:$Q,6,0),0)</f>
        <v>0</v>
      </c>
      <c r="DK135" s="304">
        <f>IFERROR(VLOOKUP($AO135,装备!$B:$Q,7,0),0)</f>
        <v>0</v>
      </c>
      <c r="DL135" s="304">
        <f>IFERROR(VLOOKUP($AO135,装备!$B:$Q,8,0),0)</f>
        <v>0</v>
      </c>
      <c r="DM135" s="304">
        <f>IFERROR(VLOOKUP($AO135,装备!$B:$Q,9,0),0)</f>
        <v>0</v>
      </c>
      <c r="DN135" s="304">
        <f>IFERROR(VLOOKUP($AO135,装备!$B:$Q,10,0),0)</f>
        <v>0</v>
      </c>
      <c r="DO135" s="304">
        <f>IFERROR(VLOOKUP($AO135,装备!$B:$Q,11,0),0)</f>
        <v>0</v>
      </c>
      <c r="DP135" s="304">
        <f>IFERROR(VLOOKUP($AO135,装备!$B:$Q,12,0),0)</f>
        <v>0</v>
      </c>
      <c r="DQ135" s="304">
        <f>IFERROR(VLOOKUP($AO135,装备!$B:$Q,13,0),0)</f>
        <v>0</v>
      </c>
      <c r="DR135" s="304">
        <f>IFERROR(VLOOKUP($AO135,装备!$B:$Q,14,0),0)</f>
        <v>0</v>
      </c>
      <c r="DS135" s="304">
        <f>IFERROR(VLOOKUP($AO135,装备!$B:$Q,16,0),0)</f>
        <v>0</v>
      </c>
      <c r="DT135" s="304">
        <f>IFERROR(VLOOKUP($AO135,装备!$B:$Q,5,0),0)</f>
        <v>0</v>
      </c>
    </row>
    <row r="136" spans="1:124" hidden="1">
      <c r="A136" s="301">
        <f>未改造舰娘!$A132</f>
        <v>10013212</v>
      </c>
      <c r="B136" s="354" t="s">
        <v>185</v>
      </c>
      <c r="C136" s="323"/>
      <c r="D136" s="323">
        <f t="shared" si="2"/>
        <v>110</v>
      </c>
      <c r="E136" s="303">
        <f>未改造舰娘!$C132</f>
        <v>3</v>
      </c>
      <c r="F136" s="304" t="str">
        <f>未改造舰娘!$D132</f>
        <v>重巡</v>
      </c>
      <c r="G136" s="304" t="str">
        <f>未改造舰娘!$E132</f>
        <v>中型</v>
      </c>
      <c r="H136" s="304" t="str">
        <f>未改造舰娘!$F132</f>
        <v>护卫舰</v>
      </c>
      <c r="I136" s="460">
        <f>未改造舰娘!$AR132</f>
        <v>3</v>
      </c>
      <c r="J136" s="304" t="str">
        <f>未改造舰娘!$G132</f>
        <v>日本</v>
      </c>
      <c r="K136" s="312">
        <f>未改造舰娘!$H132+(BV136+CI136+CV136+DI136)*$C$2</f>
        <v>36</v>
      </c>
      <c r="L136" s="304">
        <f>未改造舰娘!$I132</f>
        <v>0</v>
      </c>
      <c r="M136" s="304">
        <f>未改造舰娘!$J132</f>
        <v>2</v>
      </c>
      <c r="N136" s="518">
        <f>未改造舰娘!$K132</f>
        <v>2</v>
      </c>
      <c r="O136" s="304">
        <f>未改造舰娘!$L132+((CE136+CR136+DE136+DR136)*$C$2)</f>
        <v>15</v>
      </c>
      <c r="P136" s="304" t="str">
        <f>IF($C$2=1,(IF(ISERROR(FIND("超长",未改造舰娘!$M132&amp;CC136&amp;CP136&amp;DC136&amp;DP136,1)),IF(ISERROR(FIND("长",未改造舰娘!$M132&amp;CC136&amp;CP136&amp;DC136&amp;DP136,1)),IF(ISERROR(FIND("中",未改造舰娘!$M132&amp;CC136&amp;CP136&amp;DC136&amp;DP136,1)),IF(ISERROR(FIND("短",未改造舰娘!$M132&amp;CC136&amp;CP136&amp;DC136&amp;DP136,1)),IF(ISERROR(FIND("无",未改造舰娘!$M132&amp;CC136&amp;CP136&amp;DC136&amp;DP136,1)),0,"无"),"短"),"中"),"长"),"超长")),未改造舰娘!$M132)</f>
        <v>中</v>
      </c>
      <c r="Q136" s="303">
        <f>未改造舰娘!$N132</f>
        <v>35</v>
      </c>
      <c r="R136" s="304">
        <f>(未改造舰娘!$P132)+(未改造舰娘!$Q132)*$C$3+((BW136+CJ136+CW136+DJ136)*$C$2)</f>
        <v>48</v>
      </c>
      <c r="S136" s="304">
        <f>(未改造舰娘!$R132)+(未改造舰娘!$S132)*$C$3+((BY136+CL136+CY136+DL136)*$C$2)</f>
        <v>51</v>
      </c>
      <c r="T136" s="304">
        <f>(未改造舰娘!$T132)+(未改造舰娘!$U132)*$C$3+((BX136+CK136+CX136+DK136)*$C$2)</f>
        <v>41</v>
      </c>
      <c r="U136" s="304">
        <f>(未改造舰娘!$V132)+(未改造舰娘!$W132)*$C$3+((CG136+CT136+DG136+DT136)*$C$2)</f>
        <v>48</v>
      </c>
      <c r="V136" s="305">
        <f>INT((((未改造舰娘!$Y132)-(未改造舰娘!$X132))*(((IF(D136=0,C136,D136))-1)/99))+未改造舰娘!$X132)+((CB136+CO136+DB136+DO136)*$C$2)</f>
        <v>91</v>
      </c>
      <c r="W136" s="304">
        <f>INT((((未改造舰娘!$AA132)-(未改造舰娘!$Z132))*(((IF(D136=0,C136,D136))-1)/99))+未改造舰娘!$Z132)+((CD136+CQ136+DD136+DQ136)*$C$2)</f>
        <v>79</v>
      </c>
      <c r="X136" s="304">
        <f>INT((((未改造舰娘!$AC132)-(未改造舰娘!$AB132))*(((IF(D136=0,C136,D136))-1)/99))+未改造舰娘!$AB132)+((CA136+CN136+DA136+DN136)*$C$2)</f>
        <v>49</v>
      </c>
      <c r="Y136" s="303">
        <f>INT((((未改造舰娘!$AE132)-(未改造舰娘!$AD132))*(((IF(D136=0,C136,D136))-1)/99))+未改造舰娘!$AD132)+((BZ136+CM136+CZ136+DM136)*$C$2)</f>
        <v>0</v>
      </c>
      <c r="Z136" s="474">
        <f>IF(未改造舰娘!$AF132=0,"",未改造舰娘!$AF132)</f>
        <v>2</v>
      </c>
      <c r="AA136" s="304">
        <f>IF(未改造舰娘!$AG132="","",未改造舰娘!$AG132)</f>
        <v>2</v>
      </c>
      <c r="AB136" s="304">
        <f>IF(未改造舰娘!$AH132="","",未改造舰娘!$AH132)</f>
        <v>2</v>
      </c>
      <c r="AC136" s="304" t="str">
        <f>IF(未改造舰娘!$AI132="","",未改造舰娘!$AI132)</f>
        <v/>
      </c>
      <c r="AD136" s="304">
        <f>IF(未改造舰娘!$AJ132="","",未改造舰娘!$AJ132)</f>
        <v>6</v>
      </c>
      <c r="AE136" s="305">
        <f>IF(未改造舰娘!$AK132="","",未改造舰娘!$AK132)</f>
        <v>44</v>
      </c>
      <c r="AF136" s="304">
        <f>IF(未改造舰娘!$AL132="","",未改造舰娘!$AL132)</f>
        <v>450</v>
      </c>
      <c r="AG136" s="304">
        <f>IF(未改造舰娘!$AM132="","",未改造舰娘!$AM132)</f>
        <v>200</v>
      </c>
      <c r="AH136" s="304">
        <f>IF(未改造舰娘!$AN132="","",未改造舰娘!$AN132)</f>
        <v>400</v>
      </c>
      <c r="AI136" s="304" t="str">
        <f>IF(未改造舰娘!$AO132="","",未改造舰娘!$AO132)</f>
        <v/>
      </c>
      <c r="AJ136" s="304" t="str">
        <f>IF(未改造舰娘!$AP132="","",未改造舰娘!$AP132)</f>
        <v>巡洋核心</v>
      </c>
      <c r="AK136" s="303">
        <f>IF(未改造舰娘!$AQ132="","",未改造舰娘!$AQ132)</f>
        <v>6</v>
      </c>
      <c r="AL136" s="306" t="str">
        <f>IF(未改造舰娘!$AS132="","",未改造舰娘!$AS132)</f>
        <v>J国20.3厘米连装炮</v>
      </c>
      <c r="AM136" s="306" t="str">
        <f>IF(未改造舰娘!$AT132="","",未改造舰娘!$AT132)</f>
        <v/>
      </c>
      <c r="AN136" s="306" t="str">
        <f>IF(未改造舰娘!$AU132="","",未改造舰娘!$AU132)</f>
        <v/>
      </c>
      <c r="AO136" s="306" t="str">
        <f>IF(未改造舰娘!$AV132="","",未改造舰娘!$AV132)</f>
        <v/>
      </c>
      <c r="AP136" s="307" t="str">
        <f>IF(未改造舰娘!$AW132="","",未改造舰娘!$AW132)</f>
        <v/>
      </c>
      <c r="AQ136" s="308" t="str">
        <f>IF(未改造舰娘!$AX132="","",未改造舰娘!$AX132)</f>
        <v/>
      </c>
      <c r="AR136" s="304">
        <f>IF(未改造舰娘!$AY132="","",未改造舰娘!$AY132)</f>
        <v>40</v>
      </c>
      <c r="AS136" s="304">
        <f>IF(未改造舰娘!$AZ132="","",未改造舰娘!$AZ132)</f>
        <v>65</v>
      </c>
      <c r="AT136" s="304">
        <f>IF(未改造舰娘!$BA132="","",未改造舰娘!$BA132)</f>
        <v>1.28</v>
      </c>
      <c r="AU136" s="304">
        <f>IF(未改造舰娘!$BB132="","",未改造舰娘!$BB132)</f>
        <v>2.4</v>
      </c>
      <c r="AV136" s="305">
        <f>IF((未改造舰娘!$BG132+未改造舰娘!$BK132*$C$4)=0,"",(未改造舰娘!$BG132+未改造舰娘!$BK132*$C$4))</f>
        <v>30</v>
      </c>
      <c r="AW136" s="304">
        <f>IF((未改造舰娘!$BH132+未改造舰娘!$BL132*$C$4)=0,"",(未改造舰娘!$BH132+未改造舰娘!$BL132*$C$4))</f>
        <v>43</v>
      </c>
      <c r="AX136" s="304">
        <f>IF((未改造舰娘!$BI132+未改造舰娘!$BM132*$C$4)=0,"",(未改造舰娘!$BI132+未改造舰娘!$BM132*$C$4))</f>
        <v>34</v>
      </c>
      <c r="AY136" s="303" t="str">
        <f>IF((未改造舰娘!$BJ132+未改造舰娘!$BN132*$C$4)=0,"",(未改造舰娘!$BJ132+未改造舰娘!$BN132*$C$4))</f>
        <v/>
      </c>
      <c r="AZ136" s="500">
        <f>IF(未改造舰娘!BC132="","",未改造舰娘!BC132)</f>
        <v>28</v>
      </c>
      <c r="BA136" s="500">
        <f>IF(未改造舰娘!BD132="","",未改造舰娘!BD132)</f>
        <v>10</v>
      </c>
      <c r="BB136" s="500">
        <f>IF(未改造舰娘!BE132="","",未改造舰娘!BE132)</f>
        <v>13</v>
      </c>
      <c r="BC136" s="498">
        <f>IF(未改造舰娘!BF132="","",未改造舰娘!BF132)</f>
        <v>9</v>
      </c>
      <c r="BD136" s="125" t="s">
        <v>1449</v>
      </c>
      <c r="BE136" s="506">
        <v>5.2083333333333336E-2</v>
      </c>
      <c r="BF136" s="306" t="str">
        <f>IF(未改造舰娘!$BQ132="","",未改造舰娘!$BQ132)</f>
        <v>2-5-ABDFGHIJKLMNO,2-6-ABDEFGIJKLM</v>
      </c>
      <c r="BG136" s="306" t="str">
        <f>IF(未改造舰娘!$BR132="","",未改造舰娘!$BR132)</f>
        <v>极地奏鸣曲 Ex-2-ABCDEFGHIJKLMN,Ex-4-ABCDEFGHIJKMNOP,Ex-1-1-ABDFGHI,Ex-1-2-ABDFGHI,Ex-1-3-ABDFGHIJ,Ex-4-1-ABDEFGIJKLM；轰隆轰隆大作战 Ex-2-ABCEFGHJL,Ex-7-ACDFGHJL；扑火之蛾 Ex-1-ABCDEFGHIJ,Ex-3-ABCDEFGHIJKLM,Ex-4-ABCDEFGHIJKLMN,Ex-5-ABCDEFGHIJKLMN,Ex-7-ABCDEFGHIJKL,Ex-8-ABCDEFGHIJKM；未命名 Ex-2-ABCDEFGHIJNOβ,Ex-3-BCDEFGHIJKLMNOPRSβ,Ex-7-ABCDEFHJKLM,Ex-8-ABCDEFGHIJNOβ；决战九段坂 Ex-2-Q,Ex-7-NO,Ex-8-Q；中间岛战役 Ex-1-BCDE,Ex-2-DEG,Ex-3-ABCDEFGJL,Ex-4-ABCDFGHK,Ex-5-A,Ex-6-ABDE,Ex-8-ABCDEIJL,Ex-10-A；两周年活动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Ex-1-E,Ex-2-BCDEFI,Ex-3-ABDEFGHI,Ex-4-ABCDEFGHKM,Ex-5-ABCDEF,Ex-6-ABCDEFI,Ex-7-ABDEFGHI,Ex-8-ABCDEFGHIJKMN；熔炉大混战 Ex-1-CDEFGHIJ,Ex-3-DEFGHIJKL,Ex-5-ABCDEFGHIJKL,Ex-7-ABCDEFGHIJKLMN,Ex-8-ABCDEFGHIJ,Ex-10-ABCDEFGHJKL,Ex-12-ABCDEFGHIJKL,Ex-14-ABCDEFGHIJKLMN</v>
      </c>
      <c r="BH136" s="306"/>
      <c r="BU136" s="304">
        <f>IFERROR(VLOOKUP(AL136,装备!$B:$C,2,0),0)</f>
        <v>4</v>
      </c>
      <c r="BV136" s="304">
        <f>IFERROR(VLOOKUP($AL136,装备!$B:$Q,5,0),0)</f>
        <v>0</v>
      </c>
      <c r="BW136" s="304">
        <f>IFERROR(VLOOKUP($AL136,装备!$B:$Q,6,0),0)</f>
        <v>7</v>
      </c>
      <c r="BX136" s="304">
        <f>IFERROR(VLOOKUP($AL136,装备!$B:$Q,7,0),0)</f>
        <v>0</v>
      </c>
      <c r="BY136" s="304">
        <f>IFERROR(VLOOKUP($AL136,装备!$B:$Q,8,0),0)</f>
        <v>0</v>
      </c>
      <c r="BZ136" s="304">
        <f>IFERROR(VLOOKUP($AL136,装备!$B:$Q,9,0),0)</f>
        <v>0</v>
      </c>
      <c r="CA136" s="304">
        <f>IFERROR(VLOOKUP($AL136,装备!$B:$Q,10,0),0)</f>
        <v>0</v>
      </c>
      <c r="CB136" s="304">
        <f>IFERROR(VLOOKUP($AL136,装备!$B:$Q,11,0),0)</f>
        <v>1</v>
      </c>
      <c r="CC136" s="304" t="str">
        <f>IFERROR(VLOOKUP($AL136,装备!$B:$Q,12,0),0)</f>
        <v>中</v>
      </c>
      <c r="CD136" s="304">
        <f>IFERROR(VLOOKUP($AL136,装备!$B:$Q,13,0),0)</f>
        <v>0</v>
      </c>
      <c r="CE136" s="304">
        <f>IFERROR(VLOOKUP($AL136,装备!$B:$Q,14,0),0)</f>
        <v>0</v>
      </c>
      <c r="CF136" s="304">
        <f>IFERROR(VLOOKUP($AL136,装备!$B:$Q,16,0),0)</f>
        <v>3</v>
      </c>
      <c r="CG136" s="304">
        <f>IFERROR(VLOOKUP($AL136,装备!$B:$Q,5,0),0)</f>
        <v>0</v>
      </c>
      <c r="CH136" s="304">
        <f>IFERROR(VLOOKUP(AM136,装备!$B:$C,2,0),0)</f>
        <v>0</v>
      </c>
      <c r="CI136" s="304">
        <f>IFERROR(VLOOKUP($AM136,装备!$B:$Q,5,0),0)</f>
        <v>0</v>
      </c>
      <c r="CJ136" s="304">
        <f>IFERROR(VLOOKUP($AM136,装备!$B:$Q,6,0),0)</f>
        <v>0</v>
      </c>
      <c r="CK136" s="304">
        <f>IFERROR(VLOOKUP($AM136,装备!$B:$Q,7,0),0)</f>
        <v>0</v>
      </c>
      <c r="CL136" s="304">
        <f>IFERROR(VLOOKUP($AM136,装备!$B:$Q,8,0),0)</f>
        <v>0</v>
      </c>
      <c r="CM136" s="304">
        <f>IFERROR(VLOOKUP($AM136,装备!$B:$Q,9,0),0)</f>
        <v>0</v>
      </c>
      <c r="CN136" s="304">
        <f>IFERROR(VLOOKUP($AM136,装备!$B:$Q,10,0),0)</f>
        <v>0</v>
      </c>
      <c r="CO136" s="304">
        <f>IFERROR(VLOOKUP($AM136,装备!$B:$Q,11,0),0)</f>
        <v>0</v>
      </c>
      <c r="CP136" s="304">
        <f>IFERROR(VLOOKUP($AM136,装备!$B:$Q,12,0),0)</f>
        <v>0</v>
      </c>
      <c r="CQ136" s="304">
        <f>IFERROR(VLOOKUP($AM136,装备!$B:$Q,13,0),0)</f>
        <v>0</v>
      </c>
      <c r="CR136" s="304">
        <f>IFERROR(VLOOKUP($AM136,装备!$B:$Q,14,0),0)</f>
        <v>0</v>
      </c>
      <c r="CS136" s="304">
        <f>IFERROR(VLOOKUP($AM136,装备!$B:$Q,16,0),0)</f>
        <v>0</v>
      </c>
      <c r="CT136" s="304">
        <f>IFERROR(VLOOKUP($AM136,装备!$B:$Q,5,0),0)</f>
        <v>0</v>
      </c>
      <c r="CU136" s="304">
        <f>IFERROR(VLOOKUP(AN136,装备!$B:$C,2,0),0)</f>
        <v>0</v>
      </c>
      <c r="CV136" s="304">
        <f>IFERROR(VLOOKUP($AN136,装备!$B:$Q,5,0),0)</f>
        <v>0</v>
      </c>
      <c r="CW136" s="304">
        <f>IFERROR(VLOOKUP($AN136,装备!$B:$Q,6,0),0)</f>
        <v>0</v>
      </c>
      <c r="CX136" s="304">
        <f>IFERROR(VLOOKUP($AN136,装备!$B:$Q,7,0),0)</f>
        <v>0</v>
      </c>
      <c r="CY136" s="304">
        <f>IFERROR(VLOOKUP($AN136,装备!$B:$Q,8,0),0)</f>
        <v>0</v>
      </c>
      <c r="CZ136" s="304">
        <f>IFERROR(VLOOKUP($AN136,装备!$B:$Q,9,0),0)</f>
        <v>0</v>
      </c>
      <c r="DA136" s="304">
        <f>IFERROR(VLOOKUP($AN136,装备!$B:$Q,10,0),0)</f>
        <v>0</v>
      </c>
      <c r="DB136" s="304">
        <f>IFERROR(VLOOKUP($AN136,装备!$B:$Q,11,0),0)</f>
        <v>0</v>
      </c>
      <c r="DC136" s="304">
        <f>IFERROR(VLOOKUP($AN136,装备!$B:$Q,12,0),0)</f>
        <v>0</v>
      </c>
      <c r="DD136" s="304">
        <f>IFERROR(VLOOKUP($AN136,装备!$B:$Q,13,0),0)</f>
        <v>0</v>
      </c>
      <c r="DE136" s="304">
        <f>IFERROR(VLOOKUP($AN136,装备!$B:$Q,14,0),0)</f>
        <v>0</v>
      </c>
      <c r="DF136" s="304">
        <f>IFERROR(VLOOKUP($AN136,装备!$B:$Q,16,0),0)</f>
        <v>0</v>
      </c>
      <c r="DG136" s="304">
        <f>IFERROR(VLOOKUP($AN136,装备!$B:$Q,5,0),0)</f>
        <v>0</v>
      </c>
      <c r="DH136" s="304">
        <f>IFERROR(VLOOKUP(AO136,装备!$B:$C,2,0),0)</f>
        <v>0</v>
      </c>
      <c r="DI136" s="304">
        <f>IFERROR(VLOOKUP($AO136,装备!$B:$Q,5,0),0)</f>
        <v>0</v>
      </c>
      <c r="DJ136" s="304">
        <f>IFERROR(VLOOKUP($AO136,装备!$B:$Q,6,0),0)</f>
        <v>0</v>
      </c>
      <c r="DK136" s="304">
        <f>IFERROR(VLOOKUP($AO136,装备!$B:$Q,7,0),0)</f>
        <v>0</v>
      </c>
      <c r="DL136" s="304">
        <f>IFERROR(VLOOKUP($AO136,装备!$B:$Q,8,0),0)</f>
        <v>0</v>
      </c>
      <c r="DM136" s="304">
        <f>IFERROR(VLOOKUP($AO136,装备!$B:$Q,9,0),0)</f>
        <v>0</v>
      </c>
      <c r="DN136" s="304">
        <f>IFERROR(VLOOKUP($AO136,装备!$B:$Q,10,0),0)</f>
        <v>0</v>
      </c>
      <c r="DO136" s="304">
        <f>IFERROR(VLOOKUP($AO136,装备!$B:$Q,11,0),0)</f>
        <v>0</v>
      </c>
      <c r="DP136" s="304">
        <f>IFERROR(VLOOKUP($AO136,装备!$B:$Q,12,0),0)</f>
        <v>0</v>
      </c>
      <c r="DQ136" s="304">
        <f>IFERROR(VLOOKUP($AO136,装备!$B:$Q,13,0),0)</f>
        <v>0</v>
      </c>
      <c r="DR136" s="304">
        <f>IFERROR(VLOOKUP($AO136,装备!$B:$Q,14,0),0)</f>
        <v>0</v>
      </c>
      <c r="DS136" s="304">
        <f>IFERROR(VLOOKUP($AO136,装备!$B:$Q,16,0),0)</f>
        <v>0</v>
      </c>
      <c r="DT136" s="304">
        <f>IFERROR(VLOOKUP($AO136,装备!$B:$Q,5,0),0)</f>
        <v>0</v>
      </c>
    </row>
    <row r="137" spans="1:124" hidden="1">
      <c r="A137" s="301">
        <f>未改造舰娘!$A133</f>
        <v>10013312</v>
      </c>
      <c r="B137" s="354" t="s">
        <v>186</v>
      </c>
      <c r="C137" s="323"/>
      <c r="D137" s="323">
        <f t="shared" si="2"/>
        <v>110</v>
      </c>
      <c r="E137" s="303">
        <f>未改造舰娘!$C133</f>
        <v>3</v>
      </c>
      <c r="F137" s="304" t="str">
        <f>未改造舰娘!$D133</f>
        <v>重巡</v>
      </c>
      <c r="G137" s="304" t="str">
        <f>未改造舰娘!$E133</f>
        <v>中型</v>
      </c>
      <c r="H137" s="304" t="str">
        <f>未改造舰娘!$F133</f>
        <v>护卫舰</v>
      </c>
      <c r="I137" s="460">
        <f>未改造舰娘!$AR133</f>
        <v>3</v>
      </c>
      <c r="J137" s="304" t="str">
        <f>未改造舰娘!$G133</f>
        <v>日本</v>
      </c>
      <c r="K137" s="312">
        <f>未改造舰娘!$H133+(BV137+CI137+CV137+DI137)*$C$2</f>
        <v>37</v>
      </c>
      <c r="L137" s="304">
        <f>未改造舰娘!$I133</f>
        <v>-1</v>
      </c>
      <c r="M137" s="304">
        <f>未改造舰娘!$J133</f>
        <v>2</v>
      </c>
      <c r="N137" s="518">
        <f>未改造舰娘!$K133</f>
        <v>2</v>
      </c>
      <c r="O137" s="304">
        <f>未改造舰娘!$L133+((CE137+CR137+DE137+DR137)*$C$2)</f>
        <v>20</v>
      </c>
      <c r="P137" s="304" t="str">
        <f>IF($C$2=1,(IF(ISERROR(FIND("超长",未改造舰娘!$M133&amp;CC137&amp;CP137&amp;DC137&amp;DP137,1)),IF(ISERROR(FIND("长",未改造舰娘!$M133&amp;CC137&amp;CP137&amp;DC137&amp;DP137,1)),IF(ISERROR(FIND("中",未改造舰娘!$M133&amp;CC137&amp;CP137&amp;DC137&amp;DP137,1)),IF(ISERROR(FIND("短",未改造舰娘!$M133&amp;CC137&amp;CP137&amp;DC137&amp;DP137,1)),IF(ISERROR(FIND("无",未改造舰娘!$M133&amp;CC137&amp;CP137&amp;DC137&amp;DP137,1)),0,"无"),"短"),"中"),"长"),"超长")),未改造舰娘!$M133)</f>
        <v>中</v>
      </c>
      <c r="Q137" s="303">
        <f>未改造舰娘!$N133</f>
        <v>35</v>
      </c>
      <c r="R137" s="304">
        <f>(未改造舰娘!$P133)+(未改造舰娘!$Q133)*$C$3+((BW137+CJ137+CW137+DJ137)*$C$2)</f>
        <v>48</v>
      </c>
      <c r="S137" s="304">
        <f>(未改造舰娘!$R133)+(未改造舰娘!$S133)*$C$3+((BY137+CL137+CY137+DL137)*$C$2)</f>
        <v>51</v>
      </c>
      <c r="T137" s="304">
        <f>(未改造舰娘!$T133)+(未改造舰娘!$U133)*$C$3+((BX137+CK137+CX137+DK137)*$C$2)</f>
        <v>42</v>
      </c>
      <c r="U137" s="304">
        <f>(未改造舰娘!$V133)+(未改造舰娘!$W133)*$C$3+((CG137+CT137+DG137+DT137)*$C$2)</f>
        <v>48</v>
      </c>
      <c r="V137" s="305">
        <f>INT((((未改造舰娘!$Y133)-(未改造舰娘!$X133))*(((IF(D137=0,C137,D137))-1)/99))+未改造舰娘!$X133)+((CB137+CO137+DB137+DO137)*$C$2)</f>
        <v>91</v>
      </c>
      <c r="W137" s="304">
        <f>INT((((未改造舰娘!$AA133)-(未改造舰娘!$Z133))*(((IF(D137=0,C137,D137))-1)/99))+未改造舰娘!$Z133)+((CD137+CQ137+DD137+DQ137)*$C$2)</f>
        <v>79</v>
      </c>
      <c r="X137" s="304">
        <f>INT((((未改造舰娘!$AC133)-(未改造舰娘!$AB133))*(((IF(D137=0,C137,D137))-1)/99))+未改造舰娘!$AB133)+((CA137+CN137+DA137+DN137)*$C$2)</f>
        <v>49</v>
      </c>
      <c r="Y137" s="303">
        <f>INT((((未改造舰娘!$AE133)-(未改造舰娘!$AD133))*(((IF(D137=0,C137,D137))-1)/99))+未改造舰娘!$AD133)+((BZ137+CM137+CZ137+DM137)*$C$2)</f>
        <v>0</v>
      </c>
      <c r="Z137" s="474">
        <f>IF(未改造舰娘!$AF133=0,"",未改造舰娘!$AF133)</f>
        <v>2</v>
      </c>
      <c r="AA137" s="304">
        <f>IF(未改造舰娘!$AG133="","",未改造舰娘!$AG133)</f>
        <v>2</v>
      </c>
      <c r="AB137" s="304">
        <f>IF(未改造舰娘!$AH133="","",未改造舰娘!$AH133)</f>
        <v>2</v>
      </c>
      <c r="AC137" s="304" t="str">
        <f>IF(未改造舰娘!$AI133="","",未改造舰娘!$AI133)</f>
        <v/>
      </c>
      <c r="AD137" s="304">
        <f>IF(未改造舰娘!$AJ133="","",未改造舰娘!$AJ133)</f>
        <v>6</v>
      </c>
      <c r="AE137" s="305">
        <f>IF(未改造舰娘!$AK133="","",未改造舰娘!$AK133)</f>
        <v>44</v>
      </c>
      <c r="AF137" s="304">
        <f>IF(未改造舰娘!$AL133="","",未改造舰娘!$AL133)</f>
        <v>450</v>
      </c>
      <c r="AG137" s="304">
        <f>IF(未改造舰娘!$AM133="","",未改造舰娘!$AM133)</f>
        <v>200</v>
      </c>
      <c r="AH137" s="304">
        <f>IF(未改造舰娘!$AN133="","",未改造舰娘!$AN133)</f>
        <v>400</v>
      </c>
      <c r="AI137" s="304" t="str">
        <f>IF(未改造舰娘!$AO133="","",未改造舰娘!$AO133)</f>
        <v/>
      </c>
      <c r="AJ137" s="304" t="str">
        <f>IF(未改造舰娘!$AP133="","",未改造舰娘!$AP133)</f>
        <v>巡洋核心</v>
      </c>
      <c r="AK137" s="303">
        <f>IF(未改造舰娘!$AQ133="","",未改造舰娘!$AQ133)</f>
        <v>6</v>
      </c>
      <c r="AL137" s="306" t="str">
        <f>IF(未改造舰娘!$AS133="","",未改造舰娘!$AS133)</f>
        <v>J国20.3厘米连装炮</v>
      </c>
      <c r="AM137" s="306" t="str">
        <f>IF(未改造舰娘!$AT133="","",未改造舰娘!$AT133)</f>
        <v/>
      </c>
      <c r="AN137" s="306" t="str">
        <f>IF(未改造舰娘!$AU133="","",未改造舰娘!$AU133)</f>
        <v/>
      </c>
      <c r="AO137" s="306" t="str">
        <f>IF(未改造舰娘!$AV133="","",未改造舰娘!$AV133)</f>
        <v/>
      </c>
      <c r="AP137" s="307" t="str">
        <f>IF(未改造舰娘!$AW133="","",未改造舰娘!$AW133)</f>
        <v/>
      </c>
      <c r="AQ137" s="308" t="str">
        <f>IF(未改造舰娘!$AX133="","",未改造舰娘!$AX133)</f>
        <v/>
      </c>
      <c r="AR137" s="304">
        <f>IF(未改造舰娘!$AY133="","",未改造舰娘!$AY133)</f>
        <v>40</v>
      </c>
      <c r="AS137" s="304">
        <f>IF(未改造舰娘!$AZ133="","",未改造舰娘!$AZ133)</f>
        <v>65</v>
      </c>
      <c r="AT137" s="304">
        <f>IF(未改造舰娘!$BA133="","",未改造舰娘!$BA133)</f>
        <v>1.28</v>
      </c>
      <c r="AU137" s="304">
        <f>IF(未改造舰娘!$BB133="","",未改造舰娘!$BB133)</f>
        <v>2.4</v>
      </c>
      <c r="AV137" s="305">
        <f>IF((未改造舰娘!$BG133+未改造舰娘!$BK133*$C$4)=0,"",(未改造舰娘!$BG133+未改造舰娘!$BK133*$C$4))</f>
        <v>30</v>
      </c>
      <c r="AW137" s="304">
        <f>IF((未改造舰娘!$BH133+未改造舰娘!$BL133*$C$4)=0,"",(未改造舰娘!$BH133+未改造舰娘!$BL133*$C$4))</f>
        <v>43</v>
      </c>
      <c r="AX137" s="304">
        <f>IF((未改造舰娘!$BI133+未改造舰娘!$BM133*$C$4)=0,"",(未改造舰娘!$BI133+未改造舰娘!$BM133*$C$4))</f>
        <v>34</v>
      </c>
      <c r="AY137" s="303" t="str">
        <f>IF((未改造舰娘!$BJ133+未改造舰娘!$BN133*$C$4)=0,"",(未改造舰娘!$BJ133+未改造舰娘!$BN133*$C$4))</f>
        <v/>
      </c>
      <c r="AZ137" s="500">
        <f>IF(未改造舰娘!BC133="","",未改造舰娘!BC133)</f>
        <v>28</v>
      </c>
      <c r="BA137" s="500">
        <f>IF(未改造舰娘!BD133="","",未改造舰娘!BD133)</f>
        <v>10</v>
      </c>
      <c r="BB137" s="500">
        <f>IF(未改造舰娘!BE133="","",未改造舰娘!BE133)</f>
        <v>14</v>
      </c>
      <c r="BC137" s="498">
        <f>IF(未改造舰娘!BF133="","",未改造舰娘!BF133)</f>
        <v>9</v>
      </c>
      <c r="BD137" s="125" t="s">
        <v>1450</v>
      </c>
      <c r="BE137" s="506">
        <v>5.2083333333333336E-2</v>
      </c>
      <c r="BF137" s="306" t="str">
        <f>IF(未改造舰娘!$BQ133="","",未改造舰娘!$BQ133)</f>
        <v>2-5-ABDFGHIJKLMNO,2-6-ABDEFGIJKLM</v>
      </c>
      <c r="BG137" s="306" t="str">
        <f>IF(未改造舰娘!$BR133="","",未改造舰娘!$BR133)</f>
        <v>极地奏鸣曲 Ex-1-ABCDEFGHIJK,Ex-3-ABCDEFGHIJKLMNOPQ,Ex-1-1-ABDFGHI,Ex-1-2-ABDFGHI,Ex-1-3-ABDFGHIJ,Ex-4-1-ABDEFGIJKLM；轰隆轰隆大作战 Ex-1-ABCEFGHI,Ex-3-ADFGHJKL,Ex-5-BDFGHIKMOPQ,Ex-8-ABCDFGHILM,Ex-9-BDFGHIKMOPQ；扑火之蛾 Ex-1-ABCDEFGHIJ,Ex-2-ABCDEFGHIJKL,Ex-3-ABCDEFGHIJKLM,Ex-4-ABCDEFGHIJKLMN,Ex-5-ABCDEFGHIJKLMN,Ex-6-ABCDEFGHIJ,Ex-9-ABCDEFGHIJKLMN,Ex-10-ABCDEFGHIJKLMN；未命名 Ex-2-ABCDEFGHIJNOβ,Ex-3-BCDEFGHIJKLMNOPRSβ,Ex-7-ABCDEFHJKLM,Ex-8-ABCDEFGHIJNOβ；决战九段坂 Ex-2-Q,Ex-7-NO,Ex-8-Q；中间岛战役 Ex-1-BCDE,Ex-2-DEG,Ex-3-ACDEFGJ,Ex-4-ABCDFGK,Ex-5-A,Ex-6-ABDE,Ex-7-BDEG,Ex-9-ABCDFGHK；两周年活动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Ex-1-E,Ex-2-BCDEFI,Ex-3-ABDEFGHI,Ex-4-ABCDEFGHKM,Ex-5-ABCDEF,Ex-6-ABCDEFI,Ex-7-ABDFGHI,Ex-8-ABCDEFGHKMN；熔炉大混战 Ex-1-CDEFGHIJ,Ex-3-DEFGHIJKL,Ex-5-ABCDEFGHIJKL,Ex-7-ABCDEFGHIJKLMN,Ex-8-ABCDEFGHIJ,Ex-10-ABCDEFGHIJKL,Ex-12-ABCDEFGHIJKL,Ex-14-ABCDEFGHIJKLMN</v>
      </c>
      <c r="BH137" s="306"/>
      <c r="BU137" s="304">
        <f>IFERROR(VLOOKUP(AL137,装备!$B:$C,2,0),0)</f>
        <v>4</v>
      </c>
      <c r="BV137" s="304">
        <f>IFERROR(VLOOKUP($AL137,装备!$B:$Q,5,0),0)</f>
        <v>0</v>
      </c>
      <c r="BW137" s="304">
        <f>IFERROR(VLOOKUP($AL137,装备!$B:$Q,6,0),0)</f>
        <v>7</v>
      </c>
      <c r="BX137" s="304">
        <f>IFERROR(VLOOKUP($AL137,装备!$B:$Q,7,0),0)</f>
        <v>0</v>
      </c>
      <c r="BY137" s="304">
        <f>IFERROR(VLOOKUP($AL137,装备!$B:$Q,8,0),0)</f>
        <v>0</v>
      </c>
      <c r="BZ137" s="304">
        <f>IFERROR(VLOOKUP($AL137,装备!$B:$Q,9,0),0)</f>
        <v>0</v>
      </c>
      <c r="CA137" s="304">
        <f>IFERROR(VLOOKUP($AL137,装备!$B:$Q,10,0),0)</f>
        <v>0</v>
      </c>
      <c r="CB137" s="304">
        <f>IFERROR(VLOOKUP($AL137,装备!$B:$Q,11,0),0)</f>
        <v>1</v>
      </c>
      <c r="CC137" s="304" t="str">
        <f>IFERROR(VLOOKUP($AL137,装备!$B:$Q,12,0),0)</f>
        <v>中</v>
      </c>
      <c r="CD137" s="304">
        <f>IFERROR(VLOOKUP($AL137,装备!$B:$Q,13,0),0)</f>
        <v>0</v>
      </c>
      <c r="CE137" s="304">
        <f>IFERROR(VLOOKUP($AL137,装备!$B:$Q,14,0),0)</f>
        <v>0</v>
      </c>
      <c r="CF137" s="304">
        <f>IFERROR(VLOOKUP($AL137,装备!$B:$Q,16,0),0)</f>
        <v>3</v>
      </c>
      <c r="CG137" s="304">
        <f>IFERROR(VLOOKUP($AL137,装备!$B:$Q,5,0),0)</f>
        <v>0</v>
      </c>
      <c r="CH137" s="304">
        <f>IFERROR(VLOOKUP(AM137,装备!$B:$C,2,0),0)</f>
        <v>0</v>
      </c>
      <c r="CI137" s="304">
        <f>IFERROR(VLOOKUP($AM137,装备!$B:$Q,5,0),0)</f>
        <v>0</v>
      </c>
      <c r="CJ137" s="304">
        <f>IFERROR(VLOOKUP($AM137,装备!$B:$Q,6,0),0)</f>
        <v>0</v>
      </c>
      <c r="CK137" s="304">
        <f>IFERROR(VLOOKUP($AM137,装备!$B:$Q,7,0),0)</f>
        <v>0</v>
      </c>
      <c r="CL137" s="304">
        <f>IFERROR(VLOOKUP($AM137,装备!$B:$Q,8,0),0)</f>
        <v>0</v>
      </c>
      <c r="CM137" s="304">
        <f>IFERROR(VLOOKUP($AM137,装备!$B:$Q,9,0),0)</f>
        <v>0</v>
      </c>
      <c r="CN137" s="304">
        <f>IFERROR(VLOOKUP($AM137,装备!$B:$Q,10,0),0)</f>
        <v>0</v>
      </c>
      <c r="CO137" s="304">
        <f>IFERROR(VLOOKUP($AM137,装备!$B:$Q,11,0),0)</f>
        <v>0</v>
      </c>
      <c r="CP137" s="304">
        <f>IFERROR(VLOOKUP($AM137,装备!$B:$Q,12,0),0)</f>
        <v>0</v>
      </c>
      <c r="CQ137" s="304">
        <f>IFERROR(VLOOKUP($AM137,装备!$B:$Q,13,0),0)</f>
        <v>0</v>
      </c>
      <c r="CR137" s="304">
        <f>IFERROR(VLOOKUP($AM137,装备!$B:$Q,14,0),0)</f>
        <v>0</v>
      </c>
      <c r="CS137" s="304">
        <f>IFERROR(VLOOKUP($AM137,装备!$B:$Q,16,0),0)</f>
        <v>0</v>
      </c>
      <c r="CT137" s="304">
        <f>IFERROR(VLOOKUP($AM137,装备!$B:$Q,5,0),0)</f>
        <v>0</v>
      </c>
      <c r="CU137" s="304">
        <f>IFERROR(VLOOKUP(AN137,装备!$B:$C,2,0),0)</f>
        <v>0</v>
      </c>
      <c r="CV137" s="304">
        <f>IFERROR(VLOOKUP($AN137,装备!$B:$Q,5,0),0)</f>
        <v>0</v>
      </c>
      <c r="CW137" s="304">
        <f>IFERROR(VLOOKUP($AN137,装备!$B:$Q,6,0),0)</f>
        <v>0</v>
      </c>
      <c r="CX137" s="304">
        <f>IFERROR(VLOOKUP($AN137,装备!$B:$Q,7,0),0)</f>
        <v>0</v>
      </c>
      <c r="CY137" s="304">
        <f>IFERROR(VLOOKUP($AN137,装备!$B:$Q,8,0),0)</f>
        <v>0</v>
      </c>
      <c r="CZ137" s="304">
        <f>IFERROR(VLOOKUP($AN137,装备!$B:$Q,9,0),0)</f>
        <v>0</v>
      </c>
      <c r="DA137" s="304">
        <f>IFERROR(VLOOKUP($AN137,装备!$B:$Q,10,0),0)</f>
        <v>0</v>
      </c>
      <c r="DB137" s="304">
        <f>IFERROR(VLOOKUP($AN137,装备!$B:$Q,11,0),0)</f>
        <v>0</v>
      </c>
      <c r="DC137" s="304">
        <f>IFERROR(VLOOKUP($AN137,装备!$B:$Q,12,0),0)</f>
        <v>0</v>
      </c>
      <c r="DD137" s="304">
        <f>IFERROR(VLOOKUP($AN137,装备!$B:$Q,13,0),0)</f>
        <v>0</v>
      </c>
      <c r="DE137" s="304">
        <f>IFERROR(VLOOKUP($AN137,装备!$B:$Q,14,0),0)</f>
        <v>0</v>
      </c>
      <c r="DF137" s="304">
        <f>IFERROR(VLOOKUP($AN137,装备!$B:$Q,16,0),0)</f>
        <v>0</v>
      </c>
      <c r="DG137" s="304">
        <f>IFERROR(VLOOKUP($AN137,装备!$B:$Q,5,0),0)</f>
        <v>0</v>
      </c>
      <c r="DH137" s="304">
        <f>IFERROR(VLOOKUP(AO137,装备!$B:$C,2,0),0)</f>
        <v>0</v>
      </c>
      <c r="DI137" s="304">
        <f>IFERROR(VLOOKUP($AO137,装备!$B:$Q,5,0),0)</f>
        <v>0</v>
      </c>
      <c r="DJ137" s="304">
        <f>IFERROR(VLOOKUP($AO137,装备!$B:$Q,6,0),0)</f>
        <v>0</v>
      </c>
      <c r="DK137" s="304">
        <f>IFERROR(VLOOKUP($AO137,装备!$B:$Q,7,0),0)</f>
        <v>0</v>
      </c>
      <c r="DL137" s="304">
        <f>IFERROR(VLOOKUP($AO137,装备!$B:$Q,8,0),0)</f>
        <v>0</v>
      </c>
      <c r="DM137" s="304">
        <f>IFERROR(VLOOKUP($AO137,装备!$B:$Q,9,0),0)</f>
        <v>0</v>
      </c>
      <c r="DN137" s="304">
        <f>IFERROR(VLOOKUP($AO137,装备!$B:$Q,10,0),0)</f>
        <v>0</v>
      </c>
      <c r="DO137" s="304">
        <f>IFERROR(VLOOKUP($AO137,装备!$B:$Q,11,0),0)</f>
        <v>0</v>
      </c>
      <c r="DP137" s="304">
        <f>IFERROR(VLOOKUP($AO137,装备!$B:$Q,12,0),0)</f>
        <v>0</v>
      </c>
      <c r="DQ137" s="304">
        <f>IFERROR(VLOOKUP($AO137,装备!$B:$Q,13,0),0)</f>
        <v>0</v>
      </c>
      <c r="DR137" s="304">
        <f>IFERROR(VLOOKUP($AO137,装备!$B:$Q,14,0),0)</f>
        <v>0</v>
      </c>
      <c r="DS137" s="304">
        <f>IFERROR(VLOOKUP($AO137,装备!$B:$Q,16,0),0)</f>
        <v>0</v>
      </c>
      <c r="DT137" s="304">
        <f>IFERROR(VLOOKUP($AO137,装备!$B:$Q,5,0),0)</f>
        <v>0</v>
      </c>
    </row>
    <row r="138" spans="1:124" hidden="1">
      <c r="A138" s="301">
        <f>未改造舰娘!$A134</f>
        <v>10013412</v>
      </c>
      <c r="B138" s="354" t="s">
        <v>187</v>
      </c>
      <c r="C138" s="323"/>
      <c r="D138" s="323">
        <f t="shared" si="2"/>
        <v>110</v>
      </c>
      <c r="E138" s="303">
        <f>未改造舰娘!$C134</f>
        <v>3</v>
      </c>
      <c r="F138" s="304" t="str">
        <f>未改造舰娘!$D134</f>
        <v>重巡</v>
      </c>
      <c r="G138" s="304" t="str">
        <f>未改造舰娘!$E134</f>
        <v>中型</v>
      </c>
      <c r="H138" s="304" t="str">
        <f>未改造舰娘!$F134</f>
        <v>护卫舰</v>
      </c>
      <c r="I138" s="460">
        <f>未改造舰娘!$AR134</f>
        <v>3</v>
      </c>
      <c r="J138" s="304" t="str">
        <f>未改造舰娘!$G134</f>
        <v>日本</v>
      </c>
      <c r="K138" s="312">
        <f>未改造舰娘!$H134+(BV138+CI138+CV138+DI138)*$C$2</f>
        <v>37</v>
      </c>
      <c r="L138" s="304">
        <f>未改造舰娘!$I134</f>
        <v>-1</v>
      </c>
      <c r="M138" s="304">
        <f>未改造舰娘!$J134</f>
        <v>2</v>
      </c>
      <c r="N138" s="518">
        <f>未改造舰娘!$K134</f>
        <v>2</v>
      </c>
      <c r="O138" s="304">
        <f>未改造舰娘!$L134+((CE138+CR138+DE138+DR138)*$C$2)</f>
        <v>15</v>
      </c>
      <c r="P138" s="304" t="str">
        <f>IF($C$2=1,(IF(ISERROR(FIND("超长",未改造舰娘!$M134&amp;CC138&amp;CP138&amp;DC138&amp;DP138,1)),IF(ISERROR(FIND("长",未改造舰娘!$M134&amp;CC138&amp;CP138&amp;DC138&amp;DP138,1)),IF(ISERROR(FIND("中",未改造舰娘!$M134&amp;CC138&amp;CP138&amp;DC138&amp;DP138,1)),IF(ISERROR(FIND("短",未改造舰娘!$M134&amp;CC138&amp;CP138&amp;DC138&amp;DP138,1)),IF(ISERROR(FIND("无",未改造舰娘!$M134&amp;CC138&amp;CP138&amp;DC138&amp;DP138,1)),0,"无"),"短"),"中"),"长"),"超长")),未改造舰娘!$M134)</f>
        <v>中</v>
      </c>
      <c r="Q138" s="303">
        <f>未改造舰娘!$N134</f>
        <v>35</v>
      </c>
      <c r="R138" s="304">
        <f>(未改造舰娘!$P134)+(未改造舰娘!$Q134)*$C$3+((BW138+CJ138+CW138+DJ138)*$C$2)</f>
        <v>48</v>
      </c>
      <c r="S138" s="304">
        <f>(未改造舰娘!$R134)+(未改造舰娘!$S134)*$C$3+((BY138+CL138+CY138+DL138)*$C$2)</f>
        <v>51</v>
      </c>
      <c r="T138" s="304">
        <f>(未改造舰娘!$T134)+(未改造舰娘!$U134)*$C$3+((BX138+CK138+CX138+DK138)*$C$2)</f>
        <v>42</v>
      </c>
      <c r="U138" s="304">
        <f>(未改造舰娘!$V134)+(未改造舰娘!$W134)*$C$3+((CG138+CT138+DG138+DT138)*$C$2)</f>
        <v>48</v>
      </c>
      <c r="V138" s="305">
        <f>INT((((未改造舰娘!$Y134)-(未改造舰娘!$X134))*(((IF(D138=0,C138,D138))-1)/99))+未改造舰娘!$X134)+((CB138+CO138+DB138+DO138)*$C$2)</f>
        <v>91</v>
      </c>
      <c r="W138" s="304">
        <f>INT((((未改造舰娘!$AA134)-(未改造舰娘!$Z134))*(((IF(D138=0,C138,D138))-1)/99))+未改造舰娘!$Z134)+((CD138+CQ138+DD138+DQ138)*$C$2)</f>
        <v>79</v>
      </c>
      <c r="X138" s="304">
        <f>INT((((未改造舰娘!$AC134)-(未改造舰娘!$AB134))*(((IF(D138=0,C138,D138))-1)/99))+未改造舰娘!$AB134)+((CA138+CN138+DA138+DN138)*$C$2)</f>
        <v>49</v>
      </c>
      <c r="Y138" s="303">
        <f>INT((((未改造舰娘!$AE134)-(未改造舰娘!$AD134))*(((IF(D138=0,C138,D138))-1)/99))+未改造舰娘!$AD134)+((BZ138+CM138+CZ138+DM138)*$C$2)</f>
        <v>0</v>
      </c>
      <c r="Z138" s="474">
        <f>IF(未改造舰娘!$AF134=0,"",未改造舰娘!$AF134)</f>
        <v>2</v>
      </c>
      <c r="AA138" s="304">
        <f>IF(未改造舰娘!$AG134="","",未改造舰娘!$AG134)</f>
        <v>2</v>
      </c>
      <c r="AB138" s="304">
        <f>IF(未改造舰娘!$AH134="","",未改造舰娘!$AH134)</f>
        <v>2</v>
      </c>
      <c r="AC138" s="304" t="str">
        <f>IF(未改造舰娘!$AI134="","",未改造舰娘!$AI134)</f>
        <v/>
      </c>
      <c r="AD138" s="304">
        <f>IF(未改造舰娘!$AJ134="","",未改造舰娘!$AJ134)</f>
        <v>6</v>
      </c>
      <c r="AE138" s="305">
        <f>IF(未改造舰娘!$AK134="","",未改造舰娘!$AK134)</f>
        <v>0</v>
      </c>
      <c r="AF138" s="304" t="str">
        <f>IF(未改造舰娘!$AL134="","",未改造舰娘!$AL134)</f>
        <v/>
      </c>
      <c r="AG138" s="304" t="str">
        <f>IF(未改造舰娘!$AM134="","",未改造舰娘!$AM134)</f>
        <v/>
      </c>
      <c r="AH138" s="304" t="str">
        <f>IF(未改造舰娘!$AN134="","",未改造舰娘!$AN134)</f>
        <v/>
      </c>
      <c r="AI138" s="304" t="str">
        <f>IF(未改造舰娘!$AO134="","",未改造舰娘!$AO134)</f>
        <v/>
      </c>
      <c r="AJ138" s="304" t="str">
        <f>IF(未改造舰娘!$AP134="","",未改造舰娘!$AP134)</f>
        <v/>
      </c>
      <c r="AK138" s="303" t="str">
        <f>IF(未改造舰娘!$AQ134="","",未改造舰娘!$AQ134)</f>
        <v/>
      </c>
      <c r="AL138" s="306" t="str">
        <f>IF(未改造舰娘!$AS134="","",未改造舰娘!$AS134)</f>
        <v>J国20.3厘米连装炮</v>
      </c>
      <c r="AM138" s="306" t="str">
        <f>IF(未改造舰娘!$AT134="","",未改造舰娘!$AT134)</f>
        <v/>
      </c>
      <c r="AN138" s="306" t="str">
        <f>IF(未改造舰娘!$AU134="","",未改造舰娘!$AU134)</f>
        <v/>
      </c>
      <c r="AO138" s="306" t="str">
        <f>IF(未改造舰娘!$AV134="","",未改造舰娘!$AV134)</f>
        <v/>
      </c>
      <c r="AP138" s="307" t="str">
        <f>IF(未改造舰娘!$AW134="","",未改造舰娘!$AW134)</f>
        <v/>
      </c>
      <c r="AQ138" s="308" t="str">
        <f>IF(未改造舰娘!$AX134="","",未改造舰娘!$AX134)</f>
        <v/>
      </c>
      <c r="AR138" s="304">
        <f>IF(未改造舰娘!$AY134="","",未改造舰娘!$AY134)</f>
        <v>40</v>
      </c>
      <c r="AS138" s="304">
        <f>IF(未改造舰娘!$AZ134="","",未改造舰娘!$AZ134)</f>
        <v>65</v>
      </c>
      <c r="AT138" s="304">
        <f>IF(未改造舰娘!$BA134="","",未改造舰娘!$BA134)</f>
        <v>1.28</v>
      </c>
      <c r="AU138" s="304">
        <f>IF(未改造舰娘!$BB134="","",未改造舰娘!$BB134)</f>
        <v>2.4</v>
      </c>
      <c r="AV138" s="305">
        <f>IF((未改造舰娘!$BG134+未改造舰娘!$BK134*$C$4)=0,"",(未改造舰娘!$BG134+未改造舰娘!$BK134*$C$4))</f>
        <v>30</v>
      </c>
      <c r="AW138" s="304">
        <f>IF((未改造舰娘!$BH134+未改造舰娘!$BL134*$C$4)=0,"",(未改造舰娘!$BH134+未改造舰娘!$BL134*$C$4))</f>
        <v>43</v>
      </c>
      <c r="AX138" s="304">
        <f>IF((未改造舰娘!$BI134+未改造舰娘!$BM134*$C$4)=0,"",(未改造舰娘!$BI134+未改造舰娘!$BM134*$C$4))</f>
        <v>34</v>
      </c>
      <c r="AY138" s="303" t="str">
        <f>IF((未改造舰娘!$BJ134+未改造舰娘!$BN134*$C$4)=0,"",(未改造舰娘!$BJ134+未改造舰娘!$BN134*$C$4))</f>
        <v/>
      </c>
      <c r="AZ138" s="500">
        <f>IF(未改造舰娘!BC134="","",未改造舰娘!BC134)</f>
        <v>28</v>
      </c>
      <c r="BA138" s="500">
        <f>IF(未改造舰娘!BD134="","",未改造舰娘!BD134)</f>
        <v>10</v>
      </c>
      <c r="BB138" s="500">
        <f>IF(未改造舰娘!BE134="","",未改造舰娘!BE134)</f>
        <v>14</v>
      </c>
      <c r="BC138" s="498">
        <f>IF(未改造舰娘!BF134="","",未改造舰娘!BF134)</f>
        <v>9</v>
      </c>
      <c r="BD138" s="125" t="s">
        <v>1451</v>
      </c>
      <c r="BE138" s="506">
        <v>5.2083333333333336E-2</v>
      </c>
      <c r="BF138" s="306" t="str">
        <f>IF(未改造舰娘!$BQ134="","",未改造舰娘!$BQ134)</f>
        <v>2-5-ABDFGHIJKLMNO,2-6-ABDEFGIJKLM</v>
      </c>
      <c r="BG138" s="306" t="str">
        <f>IF(未改造舰娘!$BR134="","",未改造舰娘!$BR134)</f>
        <v>极地奏鸣曲 Ex-2-ABCDEFGHIJKLMN,Ex-1-1-ABDFGHI,Ex-1-2-ABDFGHI,Ex-1-3-ABDFGHIJ,Ex-4-1-ABDEFGIJKLM；轰隆轰隆大作战 Ex-2-ABCEFGHJL,Ex-4-ABCDEFGHIM,Ex-7-ACDFGHJKL；扑火之蛾 Ex-1-ABCDEFGHIJ,Ex-3-ABCDEFGHIJKLM,Ex-4-ABCDEFGHIJKLMN,Ex-5-ABCDEFGHIJKLMN,Ex-7-ABCDEFGHIJKL,Ex-8-ABCDEFGHIJKM；未命名 Ex-2-ABCDEFGHIJNOβ,Ex-3-BCDEFGHIJKLMNOPRSβ,Ex-7-ABCDEFHJKLM,Ex-8-ABCDEFGHIJNOβ；决战九段坂 Ex-2-Q,Ex-7-NO,Ex-8-Q；中间岛战役 Ex-1-BCDE,Ex-2-DEG,Ex-3-ABCDEFGJ,Ex-4-ABCDFGK,Ex-5-A,Ex-7-BDEG,Ex-8-ABCDEIJL,Ex-10-A；两周年活动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Ex-1-E,Ex-2-BCDEFI,Ex-3-ABDEFGHI,Ex-4-ABCDEFHKMN,Ex-5-ABCDEF,Ex-6-ABCDEFI,Ex-7-ABDFGHI,Ex-8-ABCDEFGHIJKMN；熔炉大混战 Ex-1-CDEFGHIJ,Ex-3-DEFGHIJKL,Ex-5-ABCDEFGHIJKL,Ex-7-ABCDEFGHIJKLMN,Ex-8-ABCDEFGHIJ,Ex-10-ABCDEFGHJKL,Ex-12-ABCDEFGHIJKL,Ex-14-ABCDEFGHIJKLMN</v>
      </c>
      <c r="BH138" s="306"/>
      <c r="BU138" s="304">
        <f>IFERROR(VLOOKUP(AL138,装备!$B:$C,2,0),0)</f>
        <v>4</v>
      </c>
      <c r="BV138" s="304">
        <f>IFERROR(VLOOKUP($AL138,装备!$B:$Q,5,0),0)</f>
        <v>0</v>
      </c>
      <c r="BW138" s="304">
        <f>IFERROR(VLOOKUP($AL138,装备!$B:$Q,6,0),0)</f>
        <v>7</v>
      </c>
      <c r="BX138" s="304">
        <f>IFERROR(VLOOKUP($AL138,装备!$B:$Q,7,0),0)</f>
        <v>0</v>
      </c>
      <c r="BY138" s="304">
        <f>IFERROR(VLOOKUP($AL138,装备!$B:$Q,8,0),0)</f>
        <v>0</v>
      </c>
      <c r="BZ138" s="304">
        <f>IFERROR(VLOOKUP($AL138,装备!$B:$Q,9,0),0)</f>
        <v>0</v>
      </c>
      <c r="CA138" s="304">
        <f>IFERROR(VLOOKUP($AL138,装备!$B:$Q,10,0),0)</f>
        <v>0</v>
      </c>
      <c r="CB138" s="304">
        <f>IFERROR(VLOOKUP($AL138,装备!$B:$Q,11,0),0)</f>
        <v>1</v>
      </c>
      <c r="CC138" s="304" t="str">
        <f>IFERROR(VLOOKUP($AL138,装备!$B:$Q,12,0),0)</f>
        <v>中</v>
      </c>
      <c r="CD138" s="304">
        <f>IFERROR(VLOOKUP($AL138,装备!$B:$Q,13,0),0)</f>
        <v>0</v>
      </c>
      <c r="CE138" s="304">
        <f>IFERROR(VLOOKUP($AL138,装备!$B:$Q,14,0),0)</f>
        <v>0</v>
      </c>
      <c r="CF138" s="304">
        <f>IFERROR(VLOOKUP($AL138,装备!$B:$Q,16,0),0)</f>
        <v>3</v>
      </c>
      <c r="CG138" s="304">
        <f>IFERROR(VLOOKUP($AL138,装备!$B:$Q,5,0),0)</f>
        <v>0</v>
      </c>
      <c r="CH138" s="304">
        <f>IFERROR(VLOOKUP(AM138,装备!$B:$C,2,0),0)</f>
        <v>0</v>
      </c>
      <c r="CI138" s="304">
        <f>IFERROR(VLOOKUP($AM138,装备!$B:$Q,5,0),0)</f>
        <v>0</v>
      </c>
      <c r="CJ138" s="304">
        <f>IFERROR(VLOOKUP($AM138,装备!$B:$Q,6,0),0)</f>
        <v>0</v>
      </c>
      <c r="CK138" s="304">
        <f>IFERROR(VLOOKUP($AM138,装备!$B:$Q,7,0),0)</f>
        <v>0</v>
      </c>
      <c r="CL138" s="304">
        <f>IFERROR(VLOOKUP($AM138,装备!$B:$Q,8,0),0)</f>
        <v>0</v>
      </c>
      <c r="CM138" s="304">
        <f>IFERROR(VLOOKUP($AM138,装备!$B:$Q,9,0),0)</f>
        <v>0</v>
      </c>
      <c r="CN138" s="304">
        <f>IFERROR(VLOOKUP($AM138,装备!$B:$Q,10,0),0)</f>
        <v>0</v>
      </c>
      <c r="CO138" s="304">
        <f>IFERROR(VLOOKUP($AM138,装备!$B:$Q,11,0),0)</f>
        <v>0</v>
      </c>
      <c r="CP138" s="304">
        <f>IFERROR(VLOOKUP($AM138,装备!$B:$Q,12,0),0)</f>
        <v>0</v>
      </c>
      <c r="CQ138" s="304">
        <f>IFERROR(VLOOKUP($AM138,装备!$B:$Q,13,0),0)</f>
        <v>0</v>
      </c>
      <c r="CR138" s="304">
        <f>IFERROR(VLOOKUP($AM138,装备!$B:$Q,14,0),0)</f>
        <v>0</v>
      </c>
      <c r="CS138" s="304">
        <f>IFERROR(VLOOKUP($AM138,装备!$B:$Q,16,0),0)</f>
        <v>0</v>
      </c>
      <c r="CT138" s="304">
        <f>IFERROR(VLOOKUP($AM138,装备!$B:$Q,5,0),0)</f>
        <v>0</v>
      </c>
      <c r="CU138" s="304">
        <f>IFERROR(VLOOKUP(AN138,装备!$B:$C,2,0),0)</f>
        <v>0</v>
      </c>
      <c r="CV138" s="304">
        <f>IFERROR(VLOOKUP($AN138,装备!$B:$Q,5,0),0)</f>
        <v>0</v>
      </c>
      <c r="CW138" s="304">
        <f>IFERROR(VLOOKUP($AN138,装备!$B:$Q,6,0),0)</f>
        <v>0</v>
      </c>
      <c r="CX138" s="304">
        <f>IFERROR(VLOOKUP($AN138,装备!$B:$Q,7,0),0)</f>
        <v>0</v>
      </c>
      <c r="CY138" s="304">
        <f>IFERROR(VLOOKUP($AN138,装备!$B:$Q,8,0),0)</f>
        <v>0</v>
      </c>
      <c r="CZ138" s="304">
        <f>IFERROR(VLOOKUP($AN138,装备!$B:$Q,9,0),0)</f>
        <v>0</v>
      </c>
      <c r="DA138" s="304">
        <f>IFERROR(VLOOKUP($AN138,装备!$B:$Q,10,0),0)</f>
        <v>0</v>
      </c>
      <c r="DB138" s="304">
        <f>IFERROR(VLOOKUP($AN138,装备!$B:$Q,11,0),0)</f>
        <v>0</v>
      </c>
      <c r="DC138" s="304">
        <f>IFERROR(VLOOKUP($AN138,装备!$B:$Q,12,0),0)</f>
        <v>0</v>
      </c>
      <c r="DD138" s="304">
        <f>IFERROR(VLOOKUP($AN138,装备!$B:$Q,13,0),0)</f>
        <v>0</v>
      </c>
      <c r="DE138" s="304">
        <f>IFERROR(VLOOKUP($AN138,装备!$B:$Q,14,0),0)</f>
        <v>0</v>
      </c>
      <c r="DF138" s="304">
        <f>IFERROR(VLOOKUP($AN138,装备!$B:$Q,16,0),0)</f>
        <v>0</v>
      </c>
      <c r="DG138" s="304">
        <f>IFERROR(VLOOKUP($AN138,装备!$B:$Q,5,0),0)</f>
        <v>0</v>
      </c>
      <c r="DH138" s="304">
        <f>IFERROR(VLOOKUP(AO138,装备!$B:$C,2,0),0)</f>
        <v>0</v>
      </c>
      <c r="DI138" s="304">
        <f>IFERROR(VLOOKUP($AO138,装备!$B:$Q,5,0),0)</f>
        <v>0</v>
      </c>
      <c r="DJ138" s="304">
        <f>IFERROR(VLOOKUP($AO138,装备!$B:$Q,6,0),0)</f>
        <v>0</v>
      </c>
      <c r="DK138" s="304">
        <f>IFERROR(VLOOKUP($AO138,装备!$B:$Q,7,0),0)</f>
        <v>0</v>
      </c>
      <c r="DL138" s="304">
        <f>IFERROR(VLOOKUP($AO138,装备!$B:$Q,8,0),0)</f>
        <v>0</v>
      </c>
      <c r="DM138" s="304">
        <f>IFERROR(VLOOKUP($AO138,装备!$B:$Q,9,0),0)</f>
        <v>0</v>
      </c>
      <c r="DN138" s="304">
        <f>IFERROR(VLOOKUP($AO138,装备!$B:$Q,10,0),0)</f>
        <v>0</v>
      </c>
      <c r="DO138" s="304">
        <f>IFERROR(VLOOKUP($AO138,装备!$B:$Q,11,0),0)</f>
        <v>0</v>
      </c>
      <c r="DP138" s="304">
        <f>IFERROR(VLOOKUP($AO138,装备!$B:$Q,12,0),0)</f>
        <v>0</v>
      </c>
      <c r="DQ138" s="304">
        <f>IFERROR(VLOOKUP($AO138,装备!$B:$Q,13,0),0)</f>
        <v>0</v>
      </c>
      <c r="DR138" s="304">
        <f>IFERROR(VLOOKUP($AO138,装备!$B:$Q,14,0),0)</f>
        <v>0</v>
      </c>
      <c r="DS138" s="304">
        <f>IFERROR(VLOOKUP($AO138,装备!$B:$Q,16,0),0)</f>
        <v>0</v>
      </c>
      <c r="DT138" s="304">
        <f>IFERROR(VLOOKUP($AO138,装备!$B:$Q,5,0),0)</f>
        <v>0</v>
      </c>
    </row>
    <row r="139" spans="1:124" hidden="1">
      <c r="A139" s="301">
        <f>未改造舰娘!$A135</f>
        <v>10013512</v>
      </c>
      <c r="B139" s="354" t="s">
        <v>188</v>
      </c>
      <c r="C139" s="323"/>
      <c r="D139" s="323">
        <f t="shared" si="2"/>
        <v>110</v>
      </c>
      <c r="E139" s="303">
        <f>未改造舰娘!$C135</f>
        <v>3</v>
      </c>
      <c r="F139" s="304" t="str">
        <f>未改造舰娘!$D135</f>
        <v>重巡</v>
      </c>
      <c r="G139" s="304" t="str">
        <f>未改造舰娘!$E135</f>
        <v>中型</v>
      </c>
      <c r="H139" s="304" t="str">
        <f>未改造舰娘!$F135</f>
        <v>护卫舰</v>
      </c>
      <c r="I139" s="460">
        <f>未改造舰娘!$AR135</f>
        <v>3</v>
      </c>
      <c r="J139" s="304" t="str">
        <f>未改造舰娘!$G135</f>
        <v>英国</v>
      </c>
      <c r="K139" s="312">
        <f>未改造舰娘!$H135+(BV139+CI139+CV139+DI139)*$C$2</f>
        <v>50</v>
      </c>
      <c r="L139" s="304">
        <f>未改造舰娘!$I135</f>
        <v>2</v>
      </c>
      <c r="M139" s="304">
        <f>未改造舰娘!$J135</f>
        <v>2</v>
      </c>
      <c r="N139" s="518">
        <f>未改造舰娘!$K135</f>
        <v>2</v>
      </c>
      <c r="O139" s="304">
        <f>未改造舰娘!$L135+((CE139+CR139+DE139+DR139)*$C$2)</f>
        <v>13</v>
      </c>
      <c r="P139" s="304" t="str">
        <f>IF($C$2=1,(IF(ISERROR(FIND("超长",未改造舰娘!$M135&amp;CC139&amp;CP139&amp;DC139&amp;DP139,1)),IF(ISERROR(FIND("长",未改造舰娘!$M135&amp;CC139&amp;CP139&amp;DC139&amp;DP139,1)),IF(ISERROR(FIND("中",未改造舰娘!$M135&amp;CC139&amp;CP139&amp;DC139&amp;DP139,1)),IF(ISERROR(FIND("短",未改造舰娘!$M135&amp;CC139&amp;CP139&amp;DC139&amp;DP139,1)),IF(ISERROR(FIND("无",未改造舰娘!$M135&amp;CC139&amp;CP139&amp;DC139&amp;DP139,1)),0,"无"),"短"),"中"),"长"),"超长")),未改造舰娘!$M135)</f>
        <v>中</v>
      </c>
      <c r="Q139" s="303">
        <f>未改造舰娘!$N135</f>
        <v>32.5</v>
      </c>
      <c r="R139" s="304">
        <f>(未改造舰娘!$P135)+(未改造舰娘!$Q135)*$C$3+((BW139+CJ139+CW139+DJ139)*$C$2)</f>
        <v>55</v>
      </c>
      <c r="S139" s="304">
        <f>(未改造舰娘!$R135)+(未改造舰娘!$S135)*$C$3+((BY139+CL139+CY139+DL139)*$C$2)</f>
        <v>53</v>
      </c>
      <c r="T139" s="304">
        <f>(未改造舰娘!$T135)+(未改造舰娘!$U135)*$C$3+((BX139+CK139+CX139+DK139)*$C$2)</f>
        <v>41</v>
      </c>
      <c r="U139" s="304">
        <f>(未改造舰娘!$V135)+(未改造舰娘!$W135)*$C$3+((CG139+CT139+DG139+DT139)*$C$2)</f>
        <v>66</v>
      </c>
      <c r="V139" s="305">
        <f>INT((((未改造舰娘!$Y135)-(未改造舰娘!$X135))*(((IF(D139=0,C139,D139))-1)/99))+未改造舰娘!$X135)+((CB139+CO139+DB139+DO139)*$C$2)</f>
        <v>91</v>
      </c>
      <c r="W139" s="304">
        <f>INT((((未改造舰娘!$AA135)-(未改造舰娘!$Z135))*(((IF(D139=0,C139,D139))-1)/99))+未改造舰娘!$Z135)+((CD139+CQ139+DD139+DQ139)*$C$2)</f>
        <v>75</v>
      </c>
      <c r="X139" s="304">
        <f>INT((((未改造舰娘!$AC135)-(未改造舰娘!$AB135))*(((IF(D139=0,C139,D139))-1)/99))+未改造舰娘!$AB135)+((CA139+CN139+DA139+DN139)*$C$2)</f>
        <v>53</v>
      </c>
      <c r="Y139" s="303">
        <f>INT((((未改造舰娘!$AE135)-(未改造舰娘!$AD135))*(((IF(D139=0,C139,D139))-1)/99))+未改造舰娘!$AD135)+((BZ139+CM139+CZ139+DM139)*$C$2)</f>
        <v>0</v>
      </c>
      <c r="Z139" s="474">
        <f>IF(未改造舰娘!$AF135=0,"",未改造舰娘!$AF135)</f>
        <v>2</v>
      </c>
      <c r="AA139" s="304">
        <f>IF(未改造舰娘!$AG135="","",未改造舰娘!$AG135)</f>
        <v>2</v>
      </c>
      <c r="AB139" s="304">
        <f>IF(未改造舰娘!$AH135="","",未改造舰娘!$AH135)</f>
        <v>2</v>
      </c>
      <c r="AC139" s="304" t="str">
        <f>IF(未改造舰娘!$AI135="","",未改造舰娘!$AI135)</f>
        <v/>
      </c>
      <c r="AD139" s="304">
        <f>IF(未改造舰娘!$AJ135="","",未改造舰娘!$AJ135)</f>
        <v>6</v>
      </c>
      <c r="AE139" s="305">
        <f>IF(未改造舰娘!$AK135="","",未改造舰娘!$AK135)</f>
        <v>39</v>
      </c>
      <c r="AF139" s="304">
        <f>IF(未改造舰娘!$AL135="","",未改造舰娘!$AL135)</f>
        <v>300</v>
      </c>
      <c r="AG139" s="304" t="str">
        <f>IF(未改造舰娘!$AM135="","",未改造舰娘!$AM135)</f>
        <v/>
      </c>
      <c r="AH139" s="304">
        <f>IF(未改造舰娘!$AN135="","",未改造舰娘!$AN135)</f>
        <v>500</v>
      </c>
      <c r="AI139" s="304" t="str">
        <f>IF(未改造舰娘!$AO135="","",未改造舰娘!$AO135)</f>
        <v/>
      </c>
      <c r="AJ139" s="304" t="str">
        <f>IF(未改造舰娘!$AP135="","",未改造舰娘!$AP135)</f>
        <v>巡洋核心</v>
      </c>
      <c r="AK139" s="303">
        <f>IF(未改造舰娘!$AQ135="","",未改造舰娘!$AQ135)</f>
        <v>7</v>
      </c>
      <c r="AL139" s="306" t="str">
        <f>IF(未改造舰娘!$AS135="","",未改造舰娘!$AS135)</f>
        <v>E国双联8英寸炮</v>
      </c>
      <c r="AM139" s="306" t="str">
        <f>IF(未改造舰娘!$AT135="","",未改造舰娘!$AT135)</f>
        <v/>
      </c>
      <c r="AN139" s="306" t="str">
        <f>IF(未改造舰娘!$AU135="","",未改造舰娘!$AU135)</f>
        <v/>
      </c>
      <c r="AO139" s="306" t="str">
        <f>IF(未改造舰娘!$AV135="","",未改造舰娘!$AV135)</f>
        <v/>
      </c>
      <c r="AP139" s="307" t="str">
        <f>IF(未改造舰娘!$AW135="","",未改造舰娘!$AW135)</f>
        <v/>
      </c>
      <c r="AQ139" s="308" t="str">
        <f>IF(未改造舰娘!$AX135="","",未改造舰娘!$AX135)</f>
        <v/>
      </c>
      <c r="AR139" s="304">
        <f>IF(未改造舰娘!$AY135="","",未改造舰娘!$AY135)</f>
        <v>35</v>
      </c>
      <c r="AS139" s="304">
        <f>IF(未改造舰娘!$AZ135="","",未改造舰娘!$AZ135)</f>
        <v>70</v>
      </c>
      <c r="AT139" s="304">
        <f>IF(未改造舰娘!$BA135="","",未改造舰娘!$BA135)</f>
        <v>1.28</v>
      </c>
      <c r="AU139" s="304">
        <f>IF(未改造舰娘!$BB135="","",未改造舰娘!$BB135)</f>
        <v>2.4</v>
      </c>
      <c r="AV139" s="305">
        <f>IF((未改造舰娘!$BG135+未改造舰娘!$BK135*$C$4)=0,"",(未改造舰娘!$BG135+未改造舰娘!$BK135*$C$4))</f>
        <v>30</v>
      </c>
      <c r="AW139" s="304">
        <f>IF((未改造舰娘!$BH135+未改造舰娘!$BL135*$C$4)=0,"",(未改造舰娘!$BH135+未改造舰娘!$BL135*$C$4))</f>
        <v>43</v>
      </c>
      <c r="AX139" s="304">
        <f>IF((未改造舰娘!$BI135+未改造舰娘!$BM135*$C$4)=0,"",(未改造舰娘!$BI135+未改造舰娘!$BM135*$C$4))</f>
        <v>33</v>
      </c>
      <c r="AY139" s="303" t="str">
        <f>IF((未改造舰娘!$BJ135+未改造舰娘!$BN135*$C$4)=0,"",(未改造舰娘!$BJ135+未改造舰娘!$BN135*$C$4))</f>
        <v/>
      </c>
      <c r="AZ139" s="500">
        <f>IF(未改造舰娘!BC135="","",未改造舰娘!BC135)</f>
        <v>39</v>
      </c>
      <c r="BA139" s="500">
        <f>IF(未改造舰娘!BD135="","",未改造舰娘!BD135)</f>
        <v>9</v>
      </c>
      <c r="BB139" s="500">
        <f>IF(未改造舰娘!BE135="","",未改造舰娘!BE135)</f>
        <v>14</v>
      </c>
      <c r="BC139" s="498">
        <f>IF(未改造舰娘!BF135="","",未改造舰娘!BF135)</f>
        <v>18</v>
      </c>
      <c r="BD139" s="125" t="s">
        <v>1452</v>
      </c>
      <c r="BE139" s="506">
        <v>5.5555555555555552E-2</v>
      </c>
      <c r="BF139" s="306" t="str">
        <f>IF(未改造舰娘!$BQ135="","",未改造舰娘!$BQ135)</f>
        <v/>
      </c>
      <c r="BG139" s="306" t="str">
        <f>IF(未改造舰娘!$BR135="","",未改造舰娘!$BR135)</f>
        <v/>
      </c>
      <c r="BH139" s="306"/>
      <c r="BU139" s="304">
        <f>IFERROR(VLOOKUP(AL139,装备!$B:$C,2,0),0)</f>
        <v>3</v>
      </c>
      <c r="BV139" s="304">
        <f>IFERROR(VLOOKUP($AL139,装备!$B:$Q,5,0),0)</f>
        <v>0</v>
      </c>
      <c r="BW139" s="304">
        <f>IFERROR(VLOOKUP($AL139,装备!$B:$Q,6,0),0)</f>
        <v>9</v>
      </c>
      <c r="BX139" s="304">
        <f>IFERROR(VLOOKUP($AL139,装备!$B:$Q,7,0),0)</f>
        <v>0</v>
      </c>
      <c r="BY139" s="304">
        <f>IFERROR(VLOOKUP($AL139,装备!$B:$Q,8,0),0)</f>
        <v>0</v>
      </c>
      <c r="BZ139" s="304">
        <f>IFERROR(VLOOKUP($AL139,装备!$B:$Q,9,0),0)</f>
        <v>0</v>
      </c>
      <c r="CA139" s="304">
        <f>IFERROR(VLOOKUP($AL139,装备!$B:$Q,10,0),0)</f>
        <v>0</v>
      </c>
      <c r="CB139" s="304">
        <f>IFERROR(VLOOKUP($AL139,装备!$B:$Q,11,0),0)</f>
        <v>0</v>
      </c>
      <c r="CC139" s="304" t="str">
        <f>IFERROR(VLOOKUP($AL139,装备!$B:$Q,12,0),0)</f>
        <v>中</v>
      </c>
      <c r="CD139" s="304">
        <f>IFERROR(VLOOKUP($AL139,装备!$B:$Q,13,0),0)</f>
        <v>0</v>
      </c>
      <c r="CE139" s="304">
        <f>IFERROR(VLOOKUP($AL139,装备!$B:$Q,14,0),0)</f>
        <v>0</v>
      </c>
      <c r="CF139" s="304">
        <f>IFERROR(VLOOKUP($AL139,装备!$B:$Q,16,0),0)</f>
        <v>0</v>
      </c>
      <c r="CG139" s="304">
        <f>IFERROR(VLOOKUP($AL139,装备!$B:$Q,5,0),0)</f>
        <v>0</v>
      </c>
      <c r="CH139" s="304">
        <f>IFERROR(VLOOKUP(AM139,装备!$B:$C,2,0),0)</f>
        <v>0</v>
      </c>
      <c r="CI139" s="304">
        <f>IFERROR(VLOOKUP($AM139,装备!$B:$Q,5,0),0)</f>
        <v>0</v>
      </c>
      <c r="CJ139" s="304">
        <f>IFERROR(VLOOKUP($AM139,装备!$B:$Q,6,0),0)</f>
        <v>0</v>
      </c>
      <c r="CK139" s="304">
        <f>IFERROR(VLOOKUP($AM139,装备!$B:$Q,7,0),0)</f>
        <v>0</v>
      </c>
      <c r="CL139" s="304">
        <f>IFERROR(VLOOKUP($AM139,装备!$B:$Q,8,0),0)</f>
        <v>0</v>
      </c>
      <c r="CM139" s="304">
        <f>IFERROR(VLOOKUP($AM139,装备!$B:$Q,9,0),0)</f>
        <v>0</v>
      </c>
      <c r="CN139" s="304">
        <f>IFERROR(VLOOKUP($AM139,装备!$B:$Q,10,0),0)</f>
        <v>0</v>
      </c>
      <c r="CO139" s="304">
        <f>IFERROR(VLOOKUP($AM139,装备!$B:$Q,11,0),0)</f>
        <v>0</v>
      </c>
      <c r="CP139" s="304">
        <f>IFERROR(VLOOKUP($AM139,装备!$B:$Q,12,0),0)</f>
        <v>0</v>
      </c>
      <c r="CQ139" s="304">
        <f>IFERROR(VLOOKUP($AM139,装备!$B:$Q,13,0),0)</f>
        <v>0</v>
      </c>
      <c r="CR139" s="304">
        <f>IFERROR(VLOOKUP($AM139,装备!$B:$Q,14,0),0)</f>
        <v>0</v>
      </c>
      <c r="CS139" s="304">
        <f>IFERROR(VLOOKUP($AM139,装备!$B:$Q,16,0),0)</f>
        <v>0</v>
      </c>
      <c r="CT139" s="304">
        <f>IFERROR(VLOOKUP($AM139,装备!$B:$Q,5,0),0)</f>
        <v>0</v>
      </c>
      <c r="CU139" s="304">
        <f>IFERROR(VLOOKUP(AN139,装备!$B:$C,2,0),0)</f>
        <v>0</v>
      </c>
      <c r="CV139" s="304">
        <f>IFERROR(VLOOKUP($AN139,装备!$B:$Q,5,0),0)</f>
        <v>0</v>
      </c>
      <c r="CW139" s="304">
        <f>IFERROR(VLOOKUP($AN139,装备!$B:$Q,6,0),0)</f>
        <v>0</v>
      </c>
      <c r="CX139" s="304">
        <f>IFERROR(VLOOKUP($AN139,装备!$B:$Q,7,0),0)</f>
        <v>0</v>
      </c>
      <c r="CY139" s="304">
        <f>IFERROR(VLOOKUP($AN139,装备!$B:$Q,8,0),0)</f>
        <v>0</v>
      </c>
      <c r="CZ139" s="304">
        <f>IFERROR(VLOOKUP($AN139,装备!$B:$Q,9,0),0)</f>
        <v>0</v>
      </c>
      <c r="DA139" s="304">
        <f>IFERROR(VLOOKUP($AN139,装备!$B:$Q,10,0),0)</f>
        <v>0</v>
      </c>
      <c r="DB139" s="304">
        <f>IFERROR(VLOOKUP($AN139,装备!$B:$Q,11,0),0)</f>
        <v>0</v>
      </c>
      <c r="DC139" s="304">
        <f>IFERROR(VLOOKUP($AN139,装备!$B:$Q,12,0),0)</f>
        <v>0</v>
      </c>
      <c r="DD139" s="304">
        <f>IFERROR(VLOOKUP($AN139,装备!$B:$Q,13,0),0)</f>
        <v>0</v>
      </c>
      <c r="DE139" s="304">
        <f>IFERROR(VLOOKUP($AN139,装备!$B:$Q,14,0),0)</f>
        <v>0</v>
      </c>
      <c r="DF139" s="304">
        <f>IFERROR(VLOOKUP($AN139,装备!$B:$Q,16,0),0)</f>
        <v>0</v>
      </c>
      <c r="DG139" s="304">
        <f>IFERROR(VLOOKUP($AN139,装备!$B:$Q,5,0),0)</f>
        <v>0</v>
      </c>
      <c r="DH139" s="304">
        <f>IFERROR(VLOOKUP(AO139,装备!$B:$C,2,0),0)</f>
        <v>0</v>
      </c>
      <c r="DI139" s="304">
        <f>IFERROR(VLOOKUP($AO139,装备!$B:$Q,5,0),0)</f>
        <v>0</v>
      </c>
      <c r="DJ139" s="304">
        <f>IFERROR(VLOOKUP($AO139,装备!$B:$Q,6,0),0)</f>
        <v>0</v>
      </c>
      <c r="DK139" s="304">
        <f>IFERROR(VLOOKUP($AO139,装备!$B:$Q,7,0),0)</f>
        <v>0</v>
      </c>
      <c r="DL139" s="304">
        <f>IFERROR(VLOOKUP($AO139,装备!$B:$Q,8,0),0)</f>
        <v>0</v>
      </c>
      <c r="DM139" s="304">
        <f>IFERROR(VLOOKUP($AO139,装备!$B:$Q,9,0),0)</f>
        <v>0</v>
      </c>
      <c r="DN139" s="304">
        <f>IFERROR(VLOOKUP($AO139,装备!$B:$Q,10,0),0)</f>
        <v>0</v>
      </c>
      <c r="DO139" s="304">
        <f>IFERROR(VLOOKUP($AO139,装备!$B:$Q,11,0),0)</f>
        <v>0</v>
      </c>
      <c r="DP139" s="304">
        <f>IFERROR(VLOOKUP($AO139,装备!$B:$Q,12,0),0)</f>
        <v>0</v>
      </c>
      <c r="DQ139" s="304">
        <f>IFERROR(VLOOKUP($AO139,装备!$B:$Q,13,0),0)</f>
        <v>0</v>
      </c>
      <c r="DR139" s="304">
        <f>IFERROR(VLOOKUP($AO139,装备!$B:$Q,14,0),0)</f>
        <v>0</v>
      </c>
      <c r="DS139" s="304">
        <f>IFERROR(VLOOKUP($AO139,装备!$B:$Q,16,0),0)</f>
        <v>0</v>
      </c>
      <c r="DT139" s="304">
        <f>IFERROR(VLOOKUP($AO139,装备!$B:$Q,5,0),0)</f>
        <v>0</v>
      </c>
    </row>
    <row r="140" spans="1:124" hidden="1">
      <c r="A140" s="301">
        <f>未改造舰娘!$A136</f>
        <v>10013612</v>
      </c>
      <c r="B140" s="354" t="s">
        <v>189</v>
      </c>
      <c r="C140" s="323"/>
      <c r="D140" s="323">
        <f t="shared" si="2"/>
        <v>110</v>
      </c>
      <c r="E140" s="303">
        <f>未改造舰娘!$C136</f>
        <v>3</v>
      </c>
      <c r="F140" s="304" t="str">
        <f>未改造舰娘!$D136</f>
        <v>重巡</v>
      </c>
      <c r="G140" s="304" t="str">
        <f>未改造舰娘!$E136</f>
        <v>中型</v>
      </c>
      <c r="H140" s="304" t="str">
        <f>未改造舰娘!$F136</f>
        <v>护卫舰</v>
      </c>
      <c r="I140" s="460">
        <f>未改造舰娘!$AR136</f>
        <v>3</v>
      </c>
      <c r="J140" s="304" t="str">
        <f>未改造舰娘!$G136</f>
        <v>英国</v>
      </c>
      <c r="K140" s="312">
        <f>未改造舰娘!$H136+(BV140+CI140+CV140+DI140)*$C$2</f>
        <v>49</v>
      </c>
      <c r="L140" s="304">
        <f>未改造舰娘!$I136</f>
        <v>-1</v>
      </c>
      <c r="M140" s="304">
        <f>未改造舰娘!$J136</f>
        <v>2</v>
      </c>
      <c r="N140" s="518">
        <f>未改造舰娘!$K136</f>
        <v>2</v>
      </c>
      <c r="O140" s="304">
        <f>未改造舰娘!$L136+((CE140+CR140+DE140+DR140)*$C$2)</f>
        <v>15</v>
      </c>
      <c r="P140" s="304" t="str">
        <f>IF($C$2=1,(IF(ISERROR(FIND("超长",未改造舰娘!$M136&amp;CC140&amp;CP140&amp;DC140&amp;DP140,1)),IF(ISERROR(FIND("长",未改造舰娘!$M136&amp;CC140&amp;CP140&amp;DC140&amp;DP140,1)),IF(ISERROR(FIND("中",未改造舰娘!$M136&amp;CC140&amp;CP140&amp;DC140&amp;DP140,1)),IF(ISERROR(FIND("短",未改造舰娘!$M136&amp;CC140&amp;CP140&amp;DC140&amp;DP140,1)),IF(ISERROR(FIND("无",未改造舰娘!$M136&amp;CC140&amp;CP140&amp;DC140&amp;DP140,1)),0,"无"),"短"),"中"),"长"),"超长")),未改造舰娘!$M136)</f>
        <v>中</v>
      </c>
      <c r="Q140" s="303">
        <f>未改造舰娘!$N136</f>
        <v>32.5</v>
      </c>
      <c r="R140" s="304">
        <f>(未改造舰娘!$P136)+(未改造舰娘!$Q136)*$C$3+((BW140+CJ140+CW140+DJ140)*$C$2)</f>
        <v>54</v>
      </c>
      <c r="S140" s="304">
        <f>(未改造舰娘!$R136)+(未改造舰娘!$S136)*$C$3+((BY140+CL140+CY140+DL140)*$C$2)</f>
        <v>45</v>
      </c>
      <c r="T140" s="304">
        <f>(未改造舰娘!$T136)+(未改造舰娘!$U136)*$C$3+((BX140+CK140+CX140+DK140)*$C$2)</f>
        <v>40</v>
      </c>
      <c r="U140" s="304">
        <f>(未改造舰娘!$V136)+(未改造舰娘!$W136)*$C$3+((CG140+CT140+DG140+DT140)*$C$2)</f>
        <v>65</v>
      </c>
      <c r="V140" s="305">
        <f>INT((((未改造舰娘!$Y136)-(未改造舰娘!$X136))*(((IF(D140=0,C140,D140))-1)/99))+未改造舰娘!$X136)+((CB140+CO140+DB140+DO140)*$C$2)</f>
        <v>91</v>
      </c>
      <c r="W140" s="304">
        <f>INT((((未改造舰娘!$AA136)-(未改造舰娘!$Z136))*(((IF(D140=0,C140,D140))-1)/99))+未改造舰娘!$Z136)+((CD140+CQ140+DD140+DQ140)*$C$2)</f>
        <v>74</v>
      </c>
      <c r="X140" s="304">
        <f>INT((((未改造舰娘!$AC136)-(未改造舰娘!$AB136))*(((IF(D140=0,C140,D140))-1)/99))+未改造舰娘!$AB136)+((CA140+CN140+DA140+DN140)*$C$2)</f>
        <v>52</v>
      </c>
      <c r="Y140" s="303">
        <f>INT((((未改造舰娘!$AE136)-(未改造舰娘!$AD136))*(((IF(D140=0,C140,D140))-1)/99))+未改造舰娘!$AD136)+((BZ140+CM140+CZ140+DM140)*$C$2)</f>
        <v>0</v>
      </c>
      <c r="Z140" s="474">
        <f>IF(未改造舰娘!$AF136=0,"",未改造舰娘!$AF136)</f>
        <v>2</v>
      </c>
      <c r="AA140" s="304">
        <f>IF(未改造舰娘!$AG136="","",未改造舰娘!$AG136)</f>
        <v>2</v>
      </c>
      <c r="AB140" s="304">
        <f>IF(未改造舰娘!$AH136="","",未改造舰娘!$AH136)</f>
        <v>2</v>
      </c>
      <c r="AC140" s="304" t="str">
        <f>IF(未改造舰娘!$AI136="","",未改造舰娘!$AI136)</f>
        <v/>
      </c>
      <c r="AD140" s="304">
        <f>IF(未改造舰娘!$AJ136="","",未改造舰娘!$AJ136)</f>
        <v>6</v>
      </c>
      <c r="AE140" s="305">
        <f>IF(未改造舰娘!$AK136="","",未改造舰娘!$AK136)</f>
        <v>39</v>
      </c>
      <c r="AF140" s="304">
        <f>IF(未改造舰娘!$AL136="","",未改造舰娘!$AL136)</f>
        <v>300</v>
      </c>
      <c r="AG140" s="304" t="str">
        <f>IF(未改造舰娘!$AM136="","",未改造舰娘!$AM136)</f>
        <v/>
      </c>
      <c r="AH140" s="304">
        <f>IF(未改造舰娘!$AN136="","",未改造舰娘!$AN136)</f>
        <v>500</v>
      </c>
      <c r="AI140" s="304" t="str">
        <f>IF(未改造舰娘!$AO136="","",未改造舰娘!$AO136)</f>
        <v/>
      </c>
      <c r="AJ140" s="304" t="str">
        <f>IF(未改造舰娘!$AP136="","",未改造舰娘!$AP136)</f>
        <v>巡洋核心</v>
      </c>
      <c r="AK140" s="303">
        <f>IF(未改造舰娘!$AQ136="","",未改造舰娘!$AQ136)</f>
        <v>7</v>
      </c>
      <c r="AL140" s="306" t="str">
        <f>IF(未改造舰娘!$AS136="","",未改造舰娘!$AS136)</f>
        <v>E国双联8英寸炮</v>
      </c>
      <c r="AM140" s="306" t="str">
        <f>IF(未改造舰娘!$AT136="","",未改造舰娘!$AT136)</f>
        <v/>
      </c>
      <c r="AN140" s="306" t="str">
        <f>IF(未改造舰娘!$AU136="","",未改造舰娘!$AU136)</f>
        <v/>
      </c>
      <c r="AO140" s="306" t="str">
        <f>IF(未改造舰娘!$AV136="","",未改造舰娘!$AV136)</f>
        <v/>
      </c>
      <c r="AP140" s="307" t="str">
        <f>IF(未改造舰娘!$AW136="","",未改造舰娘!$AW136)</f>
        <v/>
      </c>
      <c r="AQ140" s="308" t="str">
        <f>IF(未改造舰娘!$AX136="","",未改造舰娘!$AX136)</f>
        <v/>
      </c>
      <c r="AR140" s="304">
        <f>IF(未改造舰娘!$AY136="","",未改造舰娘!$AY136)</f>
        <v>35</v>
      </c>
      <c r="AS140" s="304">
        <f>IF(未改造舰娘!$AZ136="","",未改造舰娘!$AZ136)</f>
        <v>70</v>
      </c>
      <c r="AT140" s="304">
        <f>IF(未改造舰娘!$BA136="","",未改造舰娘!$BA136)</f>
        <v>1.28</v>
      </c>
      <c r="AU140" s="304">
        <f>IF(未改造舰娘!$BB136="","",未改造舰娘!$BB136)</f>
        <v>2.4</v>
      </c>
      <c r="AV140" s="305">
        <f>IF((未改造舰娘!$BG136+未改造舰娘!$BK136*$C$4)=0,"",(未改造舰娘!$BG136+未改造舰娘!$BK136*$C$4))</f>
        <v>30</v>
      </c>
      <c r="AW140" s="304">
        <f>IF((未改造舰娘!$BH136+未改造舰娘!$BL136*$C$4)=0,"",(未改造舰娘!$BH136+未改造舰娘!$BL136*$C$4))</f>
        <v>43</v>
      </c>
      <c r="AX140" s="304">
        <f>IF((未改造舰娘!$BI136+未改造舰娘!$BM136*$C$4)=0,"",(未改造舰娘!$BI136+未改造舰娘!$BM136*$C$4))</f>
        <v>33</v>
      </c>
      <c r="AY140" s="303" t="str">
        <f>IF((未改造舰娘!$BJ136+未改造舰娘!$BN136*$C$4)=0,"",(未改造舰娘!$BJ136+未改造舰娘!$BN136*$C$4))</f>
        <v/>
      </c>
      <c r="AZ140" s="500">
        <f>IF(未改造舰娘!BC136="","",未改造舰娘!BC136)</f>
        <v>38</v>
      </c>
      <c r="BA140" s="500">
        <f>IF(未改造舰娘!BD136="","",未改造舰娘!BD136)</f>
        <v>5</v>
      </c>
      <c r="BB140" s="500">
        <f>IF(未改造舰娘!BE136="","",未改造舰娘!BE136)</f>
        <v>13</v>
      </c>
      <c r="BC140" s="498">
        <f>IF(未改造舰娘!BF136="","",未改造舰娘!BF136)</f>
        <v>18</v>
      </c>
      <c r="BD140" s="125" t="s">
        <v>1453</v>
      </c>
      <c r="BE140" s="506">
        <v>5.5555555555555552E-2</v>
      </c>
      <c r="BF140" s="306" t="str">
        <f>IF(未改造舰娘!$BQ136="","",未改造舰娘!$BQ136)</f>
        <v/>
      </c>
      <c r="BG140" s="306" t="str">
        <f>IF(未改造舰娘!$BR136="","",未改造舰娘!$BR136)</f>
        <v/>
      </c>
      <c r="BH140" s="306"/>
      <c r="BU140" s="304">
        <f>IFERROR(VLOOKUP(AL140,装备!$B:$C,2,0),0)</f>
        <v>3</v>
      </c>
      <c r="BV140" s="304">
        <f>IFERROR(VLOOKUP($AL140,装备!$B:$Q,5,0),0)</f>
        <v>0</v>
      </c>
      <c r="BW140" s="304">
        <f>IFERROR(VLOOKUP($AL140,装备!$B:$Q,6,0),0)</f>
        <v>9</v>
      </c>
      <c r="BX140" s="304">
        <f>IFERROR(VLOOKUP($AL140,装备!$B:$Q,7,0),0)</f>
        <v>0</v>
      </c>
      <c r="BY140" s="304">
        <f>IFERROR(VLOOKUP($AL140,装备!$B:$Q,8,0),0)</f>
        <v>0</v>
      </c>
      <c r="BZ140" s="304">
        <f>IFERROR(VLOOKUP($AL140,装备!$B:$Q,9,0),0)</f>
        <v>0</v>
      </c>
      <c r="CA140" s="304">
        <f>IFERROR(VLOOKUP($AL140,装备!$B:$Q,10,0),0)</f>
        <v>0</v>
      </c>
      <c r="CB140" s="304">
        <f>IFERROR(VLOOKUP($AL140,装备!$B:$Q,11,0),0)</f>
        <v>0</v>
      </c>
      <c r="CC140" s="304" t="str">
        <f>IFERROR(VLOOKUP($AL140,装备!$B:$Q,12,0),0)</f>
        <v>中</v>
      </c>
      <c r="CD140" s="304">
        <f>IFERROR(VLOOKUP($AL140,装备!$B:$Q,13,0),0)</f>
        <v>0</v>
      </c>
      <c r="CE140" s="304">
        <f>IFERROR(VLOOKUP($AL140,装备!$B:$Q,14,0),0)</f>
        <v>0</v>
      </c>
      <c r="CF140" s="304">
        <f>IFERROR(VLOOKUP($AL140,装备!$B:$Q,16,0),0)</f>
        <v>0</v>
      </c>
      <c r="CG140" s="304">
        <f>IFERROR(VLOOKUP($AL140,装备!$B:$Q,5,0),0)</f>
        <v>0</v>
      </c>
      <c r="CH140" s="304">
        <f>IFERROR(VLOOKUP(AM140,装备!$B:$C,2,0),0)</f>
        <v>0</v>
      </c>
      <c r="CI140" s="304">
        <f>IFERROR(VLOOKUP($AM140,装备!$B:$Q,5,0),0)</f>
        <v>0</v>
      </c>
      <c r="CJ140" s="304">
        <f>IFERROR(VLOOKUP($AM140,装备!$B:$Q,6,0),0)</f>
        <v>0</v>
      </c>
      <c r="CK140" s="304">
        <f>IFERROR(VLOOKUP($AM140,装备!$B:$Q,7,0),0)</f>
        <v>0</v>
      </c>
      <c r="CL140" s="304">
        <f>IFERROR(VLOOKUP($AM140,装备!$B:$Q,8,0),0)</f>
        <v>0</v>
      </c>
      <c r="CM140" s="304">
        <f>IFERROR(VLOOKUP($AM140,装备!$B:$Q,9,0),0)</f>
        <v>0</v>
      </c>
      <c r="CN140" s="304">
        <f>IFERROR(VLOOKUP($AM140,装备!$B:$Q,10,0),0)</f>
        <v>0</v>
      </c>
      <c r="CO140" s="304">
        <f>IFERROR(VLOOKUP($AM140,装备!$B:$Q,11,0),0)</f>
        <v>0</v>
      </c>
      <c r="CP140" s="304">
        <f>IFERROR(VLOOKUP($AM140,装备!$B:$Q,12,0),0)</f>
        <v>0</v>
      </c>
      <c r="CQ140" s="304">
        <f>IFERROR(VLOOKUP($AM140,装备!$B:$Q,13,0),0)</f>
        <v>0</v>
      </c>
      <c r="CR140" s="304">
        <f>IFERROR(VLOOKUP($AM140,装备!$B:$Q,14,0),0)</f>
        <v>0</v>
      </c>
      <c r="CS140" s="304">
        <f>IFERROR(VLOOKUP($AM140,装备!$B:$Q,16,0),0)</f>
        <v>0</v>
      </c>
      <c r="CT140" s="304">
        <f>IFERROR(VLOOKUP($AM140,装备!$B:$Q,5,0),0)</f>
        <v>0</v>
      </c>
      <c r="CU140" s="304">
        <f>IFERROR(VLOOKUP(AN140,装备!$B:$C,2,0),0)</f>
        <v>0</v>
      </c>
      <c r="CV140" s="304">
        <f>IFERROR(VLOOKUP($AN140,装备!$B:$Q,5,0),0)</f>
        <v>0</v>
      </c>
      <c r="CW140" s="304">
        <f>IFERROR(VLOOKUP($AN140,装备!$B:$Q,6,0),0)</f>
        <v>0</v>
      </c>
      <c r="CX140" s="304">
        <f>IFERROR(VLOOKUP($AN140,装备!$B:$Q,7,0),0)</f>
        <v>0</v>
      </c>
      <c r="CY140" s="304">
        <f>IFERROR(VLOOKUP($AN140,装备!$B:$Q,8,0),0)</f>
        <v>0</v>
      </c>
      <c r="CZ140" s="304">
        <f>IFERROR(VLOOKUP($AN140,装备!$B:$Q,9,0),0)</f>
        <v>0</v>
      </c>
      <c r="DA140" s="304">
        <f>IFERROR(VLOOKUP($AN140,装备!$B:$Q,10,0),0)</f>
        <v>0</v>
      </c>
      <c r="DB140" s="304">
        <f>IFERROR(VLOOKUP($AN140,装备!$B:$Q,11,0),0)</f>
        <v>0</v>
      </c>
      <c r="DC140" s="304">
        <f>IFERROR(VLOOKUP($AN140,装备!$B:$Q,12,0),0)</f>
        <v>0</v>
      </c>
      <c r="DD140" s="304">
        <f>IFERROR(VLOOKUP($AN140,装备!$B:$Q,13,0),0)</f>
        <v>0</v>
      </c>
      <c r="DE140" s="304">
        <f>IFERROR(VLOOKUP($AN140,装备!$B:$Q,14,0),0)</f>
        <v>0</v>
      </c>
      <c r="DF140" s="304">
        <f>IFERROR(VLOOKUP($AN140,装备!$B:$Q,16,0),0)</f>
        <v>0</v>
      </c>
      <c r="DG140" s="304">
        <f>IFERROR(VLOOKUP($AN140,装备!$B:$Q,5,0),0)</f>
        <v>0</v>
      </c>
      <c r="DH140" s="304">
        <f>IFERROR(VLOOKUP(AO140,装备!$B:$C,2,0),0)</f>
        <v>0</v>
      </c>
      <c r="DI140" s="304">
        <f>IFERROR(VLOOKUP($AO140,装备!$B:$Q,5,0),0)</f>
        <v>0</v>
      </c>
      <c r="DJ140" s="304">
        <f>IFERROR(VLOOKUP($AO140,装备!$B:$Q,6,0),0)</f>
        <v>0</v>
      </c>
      <c r="DK140" s="304">
        <f>IFERROR(VLOOKUP($AO140,装备!$B:$Q,7,0),0)</f>
        <v>0</v>
      </c>
      <c r="DL140" s="304">
        <f>IFERROR(VLOOKUP($AO140,装备!$B:$Q,8,0),0)</f>
        <v>0</v>
      </c>
      <c r="DM140" s="304">
        <f>IFERROR(VLOOKUP($AO140,装备!$B:$Q,9,0),0)</f>
        <v>0</v>
      </c>
      <c r="DN140" s="304">
        <f>IFERROR(VLOOKUP($AO140,装备!$B:$Q,10,0),0)</f>
        <v>0</v>
      </c>
      <c r="DO140" s="304">
        <f>IFERROR(VLOOKUP($AO140,装备!$B:$Q,11,0),0)</f>
        <v>0</v>
      </c>
      <c r="DP140" s="304">
        <f>IFERROR(VLOOKUP($AO140,装备!$B:$Q,12,0),0)</f>
        <v>0</v>
      </c>
      <c r="DQ140" s="304">
        <f>IFERROR(VLOOKUP($AO140,装备!$B:$Q,13,0),0)</f>
        <v>0</v>
      </c>
      <c r="DR140" s="304">
        <f>IFERROR(VLOOKUP($AO140,装备!$B:$Q,14,0),0)</f>
        <v>0</v>
      </c>
      <c r="DS140" s="304">
        <f>IFERROR(VLOOKUP($AO140,装备!$B:$Q,16,0),0)</f>
        <v>0</v>
      </c>
      <c r="DT140" s="304">
        <f>IFERROR(VLOOKUP($AO140,装备!$B:$Q,5,0),0)</f>
        <v>0</v>
      </c>
    </row>
    <row r="141" spans="1:124" hidden="1">
      <c r="A141" s="301">
        <f>未改造舰娘!$A137</f>
        <v>10013712</v>
      </c>
      <c r="B141" s="354" t="s">
        <v>190</v>
      </c>
      <c r="C141" s="323"/>
      <c r="D141" s="323">
        <f t="shared" si="2"/>
        <v>110</v>
      </c>
      <c r="E141" s="303">
        <f>未改造舰娘!$C137</f>
        <v>3</v>
      </c>
      <c r="F141" s="304" t="str">
        <f>未改造舰娘!$D137</f>
        <v>重巡</v>
      </c>
      <c r="G141" s="304" t="str">
        <f>未改造舰娘!$E137</f>
        <v>中型</v>
      </c>
      <c r="H141" s="304" t="str">
        <f>未改造舰娘!$F137</f>
        <v>护卫舰</v>
      </c>
      <c r="I141" s="460">
        <f>未改造舰娘!$AR137</f>
        <v>3</v>
      </c>
      <c r="J141" s="304" t="str">
        <f>未改造舰娘!$G137</f>
        <v>美国</v>
      </c>
      <c r="K141" s="312">
        <f>未改造舰娘!$H137+(BV141+CI141+CV141+DI141)*$C$2</f>
        <v>49</v>
      </c>
      <c r="L141" s="304">
        <f>未改造舰娘!$I137</f>
        <v>-1</v>
      </c>
      <c r="M141" s="304">
        <f>未改造舰娘!$J137</f>
        <v>2</v>
      </c>
      <c r="N141" s="518">
        <f>未改造舰娘!$K137</f>
        <v>2</v>
      </c>
      <c r="O141" s="304">
        <f>未改造舰娘!$L137+((CE141+CR141+DE141+DR141)*$C$2)</f>
        <v>20</v>
      </c>
      <c r="P141" s="304" t="str">
        <f>IF($C$2=1,(IF(ISERROR(FIND("超长",未改造舰娘!$M137&amp;CC141&amp;CP141&amp;DC141&amp;DP141,1)),IF(ISERROR(FIND("长",未改造舰娘!$M137&amp;CC141&amp;CP141&amp;DC141&amp;DP141,1)),IF(ISERROR(FIND("中",未改造舰娘!$M137&amp;CC141&amp;CP141&amp;DC141&amp;DP141,1)),IF(ISERROR(FIND("短",未改造舰娘!$M137&amp;CC141&amp;CP141&amp;DC141&amp;DP141,1)),IF(ISERROR(FIND("无",未改造舰娘!$M137&amp;CC141&amp;CP141&amp;DC141&amp;DP141,1)),0,"无"),"短"),"中"),"长"),"超长")),未改造舰娘!$M137)</f>
        <v>中</v>
      </c>
      <c r="Q141" s="303">
        <f>未改造舰娘!$N137</f>
        <v>32.700000000000003</v>
      </c>
      <c r="R141" s="304">
        <f>(未改造舰娘!$P137)+(未改造舰娘!$Q137)*$C$3+((BW141+CJ141+CW141+DJ141)*$C$2)</f>
        <v>63</v>
      </c>
      <c r="S141" s="304">
        <f>(未改造舰娘!$R137)+(未改造舰娘!$S137)*$C$3+((BY141+CL141+CY141+DL141)*$C$2)</f>
        <v>0</v>
      </c>
      <c r="T141" s="304">
        <f>(未改造舰娘!$T137)+(未改造舰娘!$U137)*$C$3+((BX141+CK141+CX141+DK141)*$C$2)</f>
        <v>53</v>
      </c>
      <c r="U141" s="304">
        <f>(未改造舰娘!$V137)+(未改造舰娘!$W137)*$C$3+((CG141+CT141+DG141+DT141)*$C$2)</f>
        <v>68</v>
      </c>
      <c r="V141" s="305">
        <f>INT((((未改造舰娘!$Y137)-(未改造舰娘!$X137))*(((IF(D141=0,C141,D141))-1)/99))+未改造舰娘!$X137)+((CB141+CO141+DB141+DO141)*$C$2)</f>
        <v>91</v>
      </c>
      <c r="W141" s="304">
        <f>INT((((未改造舰娘!$AA137)-(未改造舰娘!$Z137))*(((IF(D141=0,C141,D141))-1)/99))+未改造舰娘!$Z137)+((CD141+CQ141+DD141+DQ141)*$C$2)</f>
        <v>75</v>
      </c>
      <c r="X141" s="304">
        <f>INT((((未改造舰娘!$AC137)-(未改造舰娘!$AB137))*(((IF(D141=0,C141,D141))-1)/99))+未改造舰娘!$AB137)+((CA141+CN141+DA141+DN141)*$C$2)</f>
        <v>54</v>
      </c>
      <c r="Y141" s="303">
        <f>INT((((未改造舰娘!$AE137)-(未改造舰娘!$AD137))*(((IF(D141=0,C141,D141))-1)/99))+未改造舰娘!$AD137)+((BZ141+CM141+CZ141+DM141)*$C$2)</f>
        <v>0</v>
      </c>
      <c r="Z141" s="474">
        <f>IF(未改造舰娘!$AF137=0,"",未改造舰娘!$AF137)</f>
        <v>2</v>
      </c>
      <c r="AA141" s="304">
        <f>IF(未改造舰娘!$AG137="","",未改造舰娘!$AG137)</f>
        <v>2</v>
      </c>
      <c r="AB141" s="304">
        <f>IF(未改造舰娘!$AH137="","",未改造舰娘!$AH137)</f>
        <v>2</v>
      </c>
      <c r="AC141" s="304" t="str">
        <f>IF(未改造舰娘!$AI137="","",未改造舰娘!$AI137)</f>
        <v/>
      </c>
      <c r="AD141" s="304">
        <f>IF(未改造舰娘!$AJ137="","",未改造舰娘!$AJ137)</f>
        <v>6</v>
      </c>
      <c r="AE141" s="305">
        <f>IF(未改造舰娘!$AK137="","",未改造舰娘!$AK137)</f>
        <v>39</v>
      </c>
      <c r="AF141" s="304">
        <f>IF(未改造舰娘!$AL137="","",未改造舰娘!$AL137)</f>
        <v>400</v>
      </c>
      <c r="AG141" s="304">
        <f>IF(未改造舰娘!$AM137="","",未改造舰娘!$AM137)</f>
        <v>250</v>
      </c>
      <c r="AH141" s="304">
        <f>IF(未改造舰娘!$AN137="","",未改造舰娘!$AN137)</f>
        <v>500</v>
      </c>
      <c r="AI141" s="304" t="str">
        <f>IF(未改造舰娘!$AO137="","",未改造舰娘!$AO137)</f>
        <v/>
      </c>
      <c r="AJ141" s="304" t="str">
        <f>IF(未改造舰娘!$AP137="","",未改造舰娘!$AP137)</f>
        <v>巡洋核心</v>
      </c>
      <c r="AK141" s="303">
        <f>IF(未改造舰娘!$AQ137="","",未改造舰娘!$AQ137)</f>
        <v>6</v>
      </c>
      <c r="AL141" s="306" t="str">
        <f>IF(未改造舰娘!$AS137="","",未改造舰娘!$AS137)</f>
        <v>U国三联8英寸炮</v>
      </c>
      <c r="AM141" s="306" t="str">
        <f>IF(未改造舰娘!$AT137="","",未改造舰娘!$AT137)</f>
        <v/>
      </c>
      <c r="AN141" s="306" t="str">
        <f>IF(未改造舰娘!$AU137="","",未改造舰娘!$AU137)</f>
        <v/>
      </c>
      <c r="AO141" s="306" t="str">
        <f>IF(未改造舰娘!$AV137="","",未改造舰娘!$AV137)</f>
        <v/>
      </c>
      <c r="AP141" s="307" t="str">
        <f>IF(未改造舰娘!$AW137="","",未改造舰娘!$AW137)</f>
        <v/>
      </c>
      <c r="AQ141" s="308" t="str">
        <f>IF(未改造舰娘!$AX137="","",未改造舰娘!$AX137)</f>
        <v/>
      </c>
      <c r="AR141" s="304">
        <f>IF(未改造舰娘!$AY137="","",未改造舰娘!$AY137)</f>
        <v>40</v>
      </c>
      <c r="AS141" s="304">
        <f>IF(未改造舰娘!$AZ137="","",未改造舰娘!$AZ137)</f>
        <v>70</v>
      </c>
      <c r="AT141" s="304">
        <f>IF(未改造舰娘!$BA137="","",未改造舰娘!$BA137)</f>
        <v>1.28</v>
      </c>
      <c r="AU141" s="304">
        <f>IF(未改造舰娘!$BB137="","",未改造舰娘!$BB137)</f>
        <v>2.4</v>
      </c>
      <c r="AV141" s="305">
        <f>IF((未改造舰娘!$BG137+未改造舰娘!$BK137*$C$4)=0,"",(未改造舰娘!$BG137+未改造舰娘!$BK137*$C$4))</f>
        <v>30</v>
      </c>
      <c r="AW141" s="304">
        <f>IF((未改造舰娘!$BH137+未改造舰娘!$BL137*$C$4)=0,"",(未改造舰娘!$BH137+未改造舰娘!$BL137*$C$4))</f>
        <v>43</v>
      </c>
      <c r="AX141" s="304">
        <f>IF((未改造舰娘!$BI137+未改造舰娘!$BM137*$C$4)=0,"",(未改造舰娘!$BI137+未改造舰娘!$BM137*$C$4))</f>
        <v>34</v>
      </c>
      <c r="AY141" s="303" t="str">
        <f>IF((未改造舰娘!$BJ137+未改造舰娘!$BN137*$C$4)=0,"",(未改造舰娘!$BJ137+未改造舰娘!$BN137*$C$4))</f>
        <v/>
      </c>
      <c r="AZ141" s="500">
        <f>IF(未改造舰娘!BC137="","",未改造舰娘!BC137)</f>
        <v>38</v>
      </c>
      <c r="BA141" s="500">
        <f>IF(未改造舰娘!BD137="","",未改造舰娘!BD137)</f>
        <v>0</v>
      </c>
      <c r="BB141" s="500">
        <f>IF(未改造舰娘!BE137="","",未改造舰娘!BE137)</f>
        <v>17</v>
      </c>
      <c r="BC141" s="498">
        <f>IF(未改造舰娘!BF137="","",未改造舰娘!BF137)</f>
        <v>26</v>
      </c>
      <c r="BD141" s="125" t="s">
        <v>1454</v>
      </c>
      <c r="BE141" s="506">
        <v>6.25E-2</v>
      </c>
      <c r="BF141" s="306" t="str">
        <f>IF(未改造舰娘!$BQ137="","",未改造舰娘!$BQ137)</f>
        <v/>
      </c>
      <c r="BG141" s="306" t="str">
        <f>IF(未改造舰娘!$BR137="","",未改造舰娘!$BR137)</f>
        <v/>
      </c>
      <c r="BH141" s="306"/>
      <c r="BU141" s="304">
        <f>IFERROR(VLOOKUP(AL141,装备!$B:$C,2,0),0)</f>
        <v>4</v>
      </c>
      <c r="BV141" s="304">
        <f>IFERROR(VLOOKUP($AL141,装备!$B:$Q,5,0),0)</f>
        <v>0</v>
      </c>
      <c r="BW141" s="304">
        <f>IFERROR(VLOOKUP($AL141,装备!$B:$Q,6,0),0)</f>
        <v>8</v>
      </c>
      <c r="BX141" s="304">
        <f>IFERROR(VLOOKUP($AL141,装备!$B:$Q,7,0),0)</f>
        <v>0</v>
      </c>
      <c r="BY141" s="304">
        <f>IFERROR(VLOOKUP($AL141,装备!$B:$Q,8,0),0)</f>
        <v>0</v>
      </c>
      <c r="BZ141" s="304">
        <f>IFERROR(VLOOKUP($AL141,装备!$B:$Q,9,0),0)</f>
        <v>0</v>
      </c>
      <c r="CA141" s="304">
        <f>IFERROR(VLOOKUP($AL141,装备!$B:$Q,10,0),0)</f>
        <v>0</v>
      </c>
      <c r="CB141" s="304">
        <f>IFERROR(VLOOKUP($AL141,装备!$B:$Q,11,0),0)</f>
        <v>2</v>
      </c>
      <c r="CC141" s="304" t="str">
        <f>IFERROR(VLOOKUP($AL141,装备!$B:$Q,12,0),0)</f>
        <v>中</v>
      </c>
      <c r="CD141" s="304">
        <f>IFERROR(VLOOKUP($AL141,装备!$B:$Q,13,0),0)</f>
        <v>0</v>
      </c>
      <c r="CE141" s="304">
        <f>IFERROR(VLOOKUP($AL141,装备!$B:$Q,14,0),0)</f>
        <v>0</v>
      </c>
      <c r="CF141" s="304">
        <f>IFERROR(VLOOKUP($AL141,装备!$B:$Q,16,0),0)</f>
        <v>0</v>
      </c>
      <c r="CG141" s="304">
        <f>IFERROR(VLOOKUP($AL141,装备!$B:$Q,5,0),0)</f>
        <v>0</v>
      </c>
      <c r="CH141" s="304">
        <f>IFERROR(VLOOKUP(AM141,装备!$B:$C,2,0),0)</f>
        <v>0</v>
      </c>
      <c r="CI141" s="304">
        <f>IFERROR(VLOOKUP($AM141,装备!$B:$Q,5,0),0)</f>
        <v>0</v>
      </c>
      <c r="CJ141" s="304">
        <f>IFERROR(VLOOKUP($AM141,装备!$B:$Q,6,0),0)</f>
        <v>0</v>
      </c>
      <c r="CK141" s="304">
        <f>IFERROR(VLOOKUP($AM141,装备!$B:$Q,7,0),0)</f>
        <v>0</v>
      </c>
      <c r="CL141" s="304">
        <f>IFERROR(VLOOKUP($AM141,装备!$B:$Q,8,0),0)</f>
        <v>0</v>
      </c>
      <c r="CM141" s="304">
        <f>IFERROR(VLOOKUP($AM141,装备!$B:$Q,9,0),0)</f>
        <v>0</v>
      </c>
      <c r="CN141" s="304">
        <f>IFERROR(VLOOKUP($AM141,装备!$B:$Q,10,0),0)</f>
        <v>0</v>
      </c>
      <c r="CO141" s="304">
        <f>IFERROR(VLOOKUP($AM141,装备!$B:$Q,11,0),0)</f>
        <v>0</v>
      </c>
      <c r="CP141" s="304">
        <f>IFERROR(VLOOKUP($AM141,装备!$B:$Q,12,0),0)</f>
        <v>0</v>
      </c>
      <c r="CQ141" s="304">
        <f>IFERROR(VLOOKUP($AM141,装备!$B:$Q,13,0),0)</f>
        <v>0</v>
      </c>
      <c r="CR141" s="304">
        <f>IFERROR(VLOOKUP($AM141,装备!$B:$Q,14,0),0)</f>
        <v>0</v>
      </c>
      <c r="CS141" s="304">
        <f>IFERROR(VLOOKUP($AM141,装备!$B:$Q,16,0),0)</f>
        <v>0</v>
      </c>
      <c r="CT141" s="304">
        <f>IFERROR(VLOOKUP($AM141,装备!$B:$Q,5,0),0)</f>
        <v>0</v>
      </c>
      <c r="CU141" s="304">
        <f>IFERROR(VLOOKUP(AN141,装备!$B:$C,2,0),0)</f>
        <v>0</v>
      </c>
      <c r="CV141" s="304">
        <f>IFERROR(VLOOKUP($AN141,装备!$B:$Q,5,0),0)</f>
        <v>0</v>
      </c>
      <c r="CW141" s="304">
        <f>IFERROR(VLOOKUP($AN141,装备!$B:$Q,6,0),0)</f>
        <v>0</v>
      </c>
      <c r="CX141" s="304">
        <f>IFERROR(VLOOKUP($AN141,装备!$B:$Q,7,0),0)</f>
        <v>0</v>
      </c>
      <c r="CY141" s="304">
        <f>IFERROR(VLOOKUP($AN141,装备!$B:$Q,8,0),0)</f>
        <v>0</v>
      </c>
      <c r="CZ141" s="304">
        <f>IFERROR(VLOOKUP($AN141,装备!$B:$Q,9,0),0)</f>
        <v>0</v>
      </c>
      <c r="DA141" s="304">
        <f>IFERROR(VLOOKUP($AN141,装备!$B:$Q,10,0),0)</f>
        <v>0</v>
      </c>
      <c r="DB141" s="304">
        <f>IFERROR(VLOOKUP($AN141,装备!$B:$Q,11,0),0)</f>
        <v>0</v>
      </c>
      <c r="DC141" s="304">
        <f>IFERROR(VLOOKUP($AN141,装备!$B:$Q,12,0),0)</f>
        <v>0</v>
      </c>
      <c r="DD141" s="304">
        <f>IFERROR(VLOOKUP($AN141,装备!$B:$Q,13,0),0)</f>
        <v>0</v>
      </c>
      <c r="DE141" s="304">
        <f>IFERROR(VLOOKUP($AN141,装备!$B:$Q,14,0),0)</f>
        <v>0</v>
      </c>
      <c r="DF141" s="304">
        <f>IFERROR(VLOOKUP($AN141,装备!$B:$Q,16,0),0)</f>
        <v>0</v>
      </c>
      <c r="DG141" s="304">
        <f>IFERROR(VLOOKUP($AN141,装备!$B:$Q,5,0),0)</f>
        <v>0</v>
      </c>
      <c r="DH141" s="304">
        <f>IFERROR(VLOOKUP(AO141,装备!$B:$C,2,0),0)</f>
        <v>0</v>
      </c>
      <c r="DI141" s="304">
        <f>IFERROR(VLOOKUP($AO141,装备!$B:$Q,5,0),0)</f>
        <v>0</v>
      </c>
      <c r="DJ141" s="304">
        <f>IFERROR(VLOOKUP($AO141,装备!$B:$Q,6,0),0)</f>
        <v>0</v>
      </c>
      <c r="DK141" s="304">
        <f>IFERROR(VLOOKUP($AO141,装备!$B:$Q,7,0),0)</f>
        <v>0</v>
      </c>
      <c r="DL141" s="304">
        <f>IFERROR(VLOOKUP($AO141,装备!$B:$Q,8,0),0)</f>
        <v>0</v>
      </c>
      <c r="DM141" s="304">
        <f>IFERROR(VLOOKUP($AO141,装备!$B:$Q,9,0),0)</f>
        <v>0</v>
      </c>
      <c r="DN141" s="304">
        <f>IFERROR(VLOOKUP($AO141,装备!$B:$Q,10,0),0)</f>
        <v>0</v>
      </c>
      <c r="DO141" s="304">
        <f>IFERROR(VLOOKUP($AO141,装备!$B:$Q,11,0),0)</f>
        <v>0</v>
      </c>
      <c r="DP141" s="304">
        <f>IFERROR(VLOOKUP($AO141,装备!$B:$Q,12,0),0)</f>
        <v>0</v>
      </c>
      <c r="DQ141" s="304">
        <f>IFERROR(VLOOKUP($AO141,装备!$B:$Q,13,0),0)</f>
        <v>0</v>
      </c>
      <c r="DR141" s="304">
        <f>IFERROR(VLOOKUP($AO141,装备!$B:$Q,14,0),0)</f>
        <v>0</v>
      </c>
      <c r="DS141" s="304">
        <f>IFERROR(VLOOKUP($AO141,装备!$B:$Q,16,0),0)</f>
        <v>0</v>
      </c>
      <c r="DT141" s="304">
        <f>IFERROR(VLOOKUP($AO141,装备!$B:$Q,5,0),0)</f>
        <v>0</v>
      </c>
    </row>
    <row r="142" spans="1:124" hidden="1">
      <c r="A142" s="301">
        <f>未改造舰娘!$A138</f>
        <v>10013812</v>
      </c>
      <c r="B142" s="354" t="s">
        <v>191</v>
      </c>
      <c r="C142" s="323"/>
      <c r="D142" s="323">
        <f t="shared" si="2"/>
        <v>110</v>
      </c>
      <c r="E142" s="303">
        <f>未改造舰娘!$C138</f>
        <v>4</v>
      </c>
      <c r="F142" s="304" t="str">
        <f>未改造舰娘!$D138</f>
        <v>重巡</v>
      </c>
      <c r="G142" s="304" t="str">
        <f>未改造舰娘!$E138</f>
        <v>中型</v>
      </c>
      <c r="H142" s="304" t="str">
        <f>未改造舰娘!$F138</f>
        <v>护卫舰</v>
      </c>
      <c r="I142" s="460">
        <f>未改造舰娘!$AR138</f>
        <v>3</v>
      </c>
      <c r="J142" s="304" t="str">
        <f>未改造舰娘!$G138</f>
        <v>美国</v>
      </c>
      <c r="K142" s="312">
        <f>未改造舰娘!$H138+(BV142+CI142+CV142+DI142)*$C$2</f>
        <v>49</v>
      </c>
      <c r="L142" s="304">
        <f>未改造舰娘!$I138</f>
        <v>-1</v>
      </c>
      <c r="M142" s="304">
        <f>未改造舰娘!$J138</f>
        <v>2</v>
      </c>
      <c r="N142" s="518">
        <f>未改造舰娘!$K138</f>
        <v>2</v>
      </c>
      <c r="O142" s="304">
        <f>未改造舰娘!$L138+((CE142+CR142+DE142+DR142)*$C$2)</f>
        <v>10</v>
      </c>
      <c r="P142" s="304" t="str">
        <f>IF($C$2=1,(IF(ISERROR(FIND("超长",未改造舰娘!$M138&amp;CC142&amp;CP142&amp;DC142&amp;DP142,1)),IF(ISERROR(FIND("长",未改造舰娘!$M138&amp;CC142&amp;CP142&amp;DC142&amp;DP142,1)),IF(ISERROR(FIND("中",未改造舰娘!$M138&amp;CC142&amp;CP142&amp;DC142&amp;DP142,1)),IF(ISERROR(FIND("短",未改造舰娘!$M138&amp;CC142&amp;CP142&amp;DC142&amp;DP142,1)),IF(ISERROR(FIND("无",未改造舰娘!$M138&amp;CC142&amp;CP142&amp;DC142&amp;DP142,1)),0,"无"),"短"),"中"),"长"),"超长")),未改造舰娘!$M138)</f>
        <v>中</v>
      </c>
      <c r="Q142" s="303">
        <f>未改造舰娘!$N138</f>
        <v>32.700000000000003</v>
      </c>
      <c r="R142" s="304">
        <f>(未改造舰娘!$P138)+(未改造舰娘!$Q138)*$C$3+((BW142+CJ142+CW142+DJ142)*$C$2)</f>
        <v>63</v>
      </c>
      <c r="S142" s="304">
        <f>(未改造舰娘!$R138)+(未改造舰娘!$S138)*$C$3+((BY142+CL142+CY142+DL142)*$C$2)</f>
        <v>0</v>
      </c>
      <c r="T142" s="304">
        <f>(未改造舰娘!$T138)+(未改造舰娘!$U138)*$C$3+((BX142+CK142+CX142+DK142)*$C$2)</f>
        <v>53</v>
      </c>
      <c r="U142" s="304">
        <f>(未改造舰娘!$V138)+(未改造舰娘!$W138)*$C$3+((CG142+CT142+DG142+DT142)*$C$2)</f>
        <v>78</v>
      </c>
      <c r="V142" s="305">
        <f>INT((((未改造舰娘!$Y138)-(未改造舰娘!$X138))*(((IF(D142=0,C142,D142))-1)/99))+未改造舰娘!$X138)+((CB142+CO142+DB142+DO142)*$C$2)</f>
        <v>92</v>
      </c>
      <c r="W142" s="304">
        <f>INT((((未改造舰娘!$AA138)-(未改造舰娘!$Z138))*(((IF(D142=0,C142,D142))-1)/99))+未改造舰娘!$Z138)+((CD142+CQ142+DD142+DQ142)*$C$2)</f>
        <v>75</v>
      </c>
      <c r="X142" s="304">
        <f>INT((((未改造舰娘!$AC138)-(未改造舰娘!$AB138))*(((IF(D142=0,C142,D142))-1)/99))+未改造舰娘!$AB138)+((CA142+CN142+DA142+DN142)*$C$2)</f>
        <v>54</v>
      </c>
      <c r="Y142" s="303">
        <f>INT((((未改造舰娘!$AE138)-(未改造舰娘!$AD138))*(((IF(D142=0,C142,D142))-1)/99))+未改造舰娘!$AD138)+((BZ142+CM142+CZ142+DM142)*$C$2)</f>
        <v>0</v>
      </c>
      <c r="Z142" s="474">
        <f>IF(未改造舰娘!$AF138=0,"",未改造舰娘!$AF138)</f>
        <v>2</v>
      </c>
      <c r="AA142" s="304">
        <f>IF(未改造舰娘!$AG138="","",未改造舰娘!$AG138)</f>
        <v>2</v>
      </c>
      <c r="AB142" s="304">
        <f>IF(未改造舰娘!$AH138="","",未改造舰娘!$AH138)</f>
        <v>2</v>
      </c>
      <c r="AC142" s="304" t="str">
        <f>IF(未改造舰娘!$AI138="","",未改造舰娘!$AI138)</f>
        <v/>
      </c>
      <c r="AD142" s="304">
        <f>IF(未改造舰娘!$AJ138="","",未改造舰娘!$AJ138)</f>
        <v>6</v>
      </c>
      <c r="AE142" s="305">
        <f>IF(未改造舰娘!$AK138="","",未改造舰娘!$AK138)</f>
        <v>0</v>
      </c>
      <c r="AF142" s="304" t="str">
        <f>IF(未改造舰娘!$AL138="","",未改造舰娘!$AL138)</f>
        <v/>
      </c>
      <c r="AG142" s="304" t="str">
        <f>IF(未改造舰娘!$AM138="","",未改造舰娘!$AM138)</f>
        <v/>
      </c>
      <c r="AH142" s="304" t="str">
        <f>IF(未改造舰娘!$AN138="","",未改造舰娘!$AN138)</f>
        <v/>
      </c>
      <c r="AI142" s="304" t="str">
        <f>IF(未改造舰娘!$AO138="","",未改造舰娘!$AO138)</f>
        <v/>
      </c>
      <c r="AJ142" s="304" t="str">
        <f>IF(未改造舰娘!$AP138="","",未改造舰娘!$AP138)</f>
        <v/>
      </c>
      <c r="AK142" s="303" t="str">
        <f>IF(未改造舰娘!$AQ138="","",未改造舰娘!$AQ138)</f>
        <v/>
      </c>
      <c r="AL142" s="306" t="str">
        <f>IF(未改造舰娘!$AS138="","",未改造舰娘!$AS138)</f>
        <v>U国三联8英寸炮</v>
      </c>
      <c r="AM142" s="306" t="str">
        <f>IF(未改造舰娘!$AT138="","",未改造舰娘!$AT138)</f>
        <v>极密货物</v>
      </c>
      <c r="AN142" s="306" t="str">
        <f>IF(未改造舰娘!$AU138="","",未改造舰娘!$AU138)</f>
        <v/>
      </c>
      <c r="AO142" s="306" t="str">
        <f>IF(未改造舰娘!$AV138="","",未改造舰娘!$AV138)</f>
        <v/>
      </c>
      <c r="AP142" s="307" t="str">
        <f>IF(未改造舰娘!$AW138="","",未改造舰娘!$AW138)</f>
        <v/>
      </c>
      <c r="AQ142" s="308" t="str">
        <f>IF(未改造舰娘!$AX138="","",未改造舰娘!$AX138)</f>
        <v/>
      </c>
      <c r="AR142" s="304">
        <f>IF(未改造舰娘!$AY138="","",未改造舰娘!$AY138)</f>
        <v>40</v>
      </c>
      <c r="AS142" s="304">
        <f>IF(未改造舰娘!$AZ138="","",未改造舰娘!$AZ138)</f>
        <v>70</v>
      </c>
      <c r="AT142" s="304">
        <f>IF(未改造舰娘!$BA138="","",未改造舰娘!$BA138)</f>
        <v>1.28</v>
      </c>
      <c r="AU142" s="304">
        <f>IF(未改造舰娘!$BB138="","",未改造舰娘!$BB138)</f>
        <v>2.4</v>
      </c>
      <c r="AV142" s="305">
        <f>IF((未改造舰娘!$BG138+未改造舰娘!$BK138*$C$4)=0,"",(未改造舰娘!$BG138+未改造舰娘!$BK138*$C$4))</f>
        <v>265</v>
      </c>
      <c r="AW142" s="304">
        <f>IF((未改造舰娘!$BH138+未改造舰娘!$BL138*$C$4)=0,"",(未改造舰娘!$BH138+未改造舰娘!$BL138*$C$4))</f>
        <v>43</v>
      </c>
      <c r="AX142" s="304">
        <f>IF((未改造舰娘!$BI138+未改造舰娘!$BM138*$C$4)=0,"",(未改造舰娘!$BI138+未改造舰娘!$BM138*$C$4))</f>
        <v>34</v>
      </c>
      <c r="AY142" s="303" t="str">
        <f>IF((未改造舰娘!$BJ138+未改造舰娘!$BN138*$C$4)=0,"",(未改造舰娘!$BJ138+未改造舰娘!$BN138*$C$4))</f>
        <v/>
      </c>
      <c r="AZ142" s="500">
        <f>IF(未改造舰娘!BC138="","",未改造舰娘!BC138)</f>
        <v>38</v>
      </c>
      <c r="BA142" s="500">
        <f>IF(未改造舰娘!BD138="","",未改造舰娘!BD138)</f>
        <v>0</v>
      </c>
      <c r="BB142" s="500">
        <f>IF(未改造舰娘!BE138="","",未改造舰娘!BE138)</f>
        <v>17</v>
      </c>
      <c r="BC142" s="498">
        <f>IF(未改造舰娘!BF138="","",未改造舰娘!BF138)</f>
        <v>42</v>
      </c>
      <c r="BD142" s="125" t="s">
        <v>1455</v>
      </c>
      <c r="BE142" s="506">
        <v>6.25E-2</v>
      </c>
      <c r="BF142" s="306" t="str">
        <f>IF(未改造舰娘!$BQ138="","",未改造舰娘!$BQ138)</f>
        <v/>
      </c>
      <c r="BG142" s="306" t="str">
        <f>IF(未改造舰娘!$BR138="","",未改造舰娘!$BR138)</f>
        <v/>
      </c>
      <c r="BH142" s="306"/>
      <c r="BU142" s="304">
        <f>IFERROR(VLOOKUP(AL142,装备!$B:$C,2,0),0)</f>
        <v>4</v>
      </c>
      <c r="BV142" s="304">
        <f>IFERROR(VLOOKUP($AL142,装备!$B:$Q,5,0),0)</f>
        <v>0</v>
      </c>
      <c r="BW142" s="304">
        <f>IFERROR(VLOOKUP($AL142,装备!$B:$Q,6,0),0)</f>
        <v>8</v>
      </c>
      <c r="BX142" s="304">
        <f>IFERROR(VLOOKUP($AL142,装备!$B:$Q,7,0),0)</f>
        <v>0</v>
      </c>
      <c r="BY142" s="304">
        <f>IFERROR(VLOOKUP($AL142,装备!$B:$Q,8,0),0)</f>
        <v>0</v>
      </c>
      <c r="BZ142" s="304">
        <f>IFERROR(VLOOKUP($AL142,装备!$B:$Q,9,0),0)</f>
        <v>0</v>
      </c>
      <c r="CA142" s="304">
        <f>IFERROR(VLOOKUP($AL142,装备!$B:$Q,10,0),0)</f>
        <v>0</v>
      </c>
      <c r="CB142" s="304">
        <f>IFERROR(VLOOKUP($AL142,装备!$B:$Q,11,0),0)</f>
        <v>2</v>
      </c>
      <c r="CC142" s="304" t="str">
        <f>IFERROR(VLOOKUP($AL142,装备!$B:$Q,12,0),0)</f>
        <v>中</v>
      </c>
      <c r="CD142" s="304">
        <f>IFERROR(VLOOKUP($AL142,装备!$B:$Q,13,0),0)</f>
        <v>0</v>
      </c>
      <c r="CE142" s="304">
        <f>IFERROR(VLOOKUP($AL142,装备!$B:$Q,14,0),0)</f>
        <v>0</v>
      </c>
      <c r="CF142" s="304">
        <f>IFERROR(VLOOKUP($AL142,装备!$B:$Q,16,0),0)</f>
        <v>0</v>
      </c>
      <c r="CG142" s="304">
        <f>IFERROR(VLOOKUP($AL142,装备!$B:$Q,5,0),0)</f>
        <v>0</v>
      </c>
      <c r="CH142" s="304">
        <f>IFERROR(VLOOKUP(AM142,装备!$B:$C,2,0),0)</f>
        <v>5</v>
      </c>
      <c r="CI142" s="304">
        <f>IFERROR(VLOOKUP($AM142,装备!$B:$Q,5,0),0)</f>
        <v>0</v>
      </c>
      <c r="CJ142" s="304">
        <f>IFERROR(VLOOKUP($AM142,装备!$B:$Q,6,0),0)</f>
        <v>0</v>
      </c>
      <c r="CK142" s="304">
        <f>IFERROR(VLOOKUP($AM142,装备!$B:$Q,7,0),0)</f>
        <v>0</v>
      </c>
      <c r="CL142" s="304">
        <f>IFERROR(VLOOKUP($AM142,装备!$B:$Q,8,0),0)</f>
        <v>0</v>
      </c>
      <c r="CM142" s="304">
        <f>IFERROR(VLOOKUP($AM142,装备!$B:$Q,9,0),0)</f>
        <v>0</v>
      </c>
      <c r="CN142" s="304">
        <f>IFERROR(VLOOKUP($AM142,装备!$B:$Q,10,0),0)</f>
        <v>0</v>
      </c>
      <c r="CO142" s="304">
        <f>IFERROR(VLOOKUP($AM142,装备!$B:$Q,11,0),0)</f>
        <v>0</v>
      </c>
      <c r="CP142" s="304" t="str">
        <f>IFERROR(VLOOKUP($AM142,装备!$B:$Q,12,0),0)</f>
        <v>无</v>
      </c>
      <c r="CQ142" s="304">
        <f>IFERROR(VLOOKUP($AM142,装备!$B:$Q,13,0),0)</f>
        <v>-3</v>
      </c>
      <c r="CR142" s="304">
        <f>IFERROR(VLOOKUP($AM142,装备!$B:$Q,14,0),0)</f>
        <v>-1</v>
      </c>
      <c r="CS142" s="304">
        <f>IFERROR(VLOOKUP($AM142,装备!$B:$Q,16,0),0)</f>
        <v>0</v>
      </c>
      <c r="CT142" s="304">
        <f>IFERROR(VLOOKUP($AM142,装备!$B:$Q,5,0),0)</f>
        <v>0</v>
      </c>
      <c r="CU142" s="304">
        <f>IFERROR(VLOOKUP(AN142,装备!$B:$C,2,0),0)</f>
        <v>0</v>
      </c>
      <c r="CV142" s="304">
        <f>IFERROR(VLOOKUP($AN142,装备!$B:$Q,5,0),0)</f>
        <v>0</v>
      </c>
      <c r="CW142" s="304">
        <f>IFERROR(VLOOKUP($AN142,装备!$B:$Q,6,0),0)</f>
        <v>0</v>
      </c>
      <c r="CX142" s="304">
        <f>IFERROR(VLOOKUP($AN142,装备!$B:$Q,7,0),0)</f>
        <v>0</v>
      </c>
      <c r="CY142" s="304">
        <f>IFERROR(VLOOKUP($AN142,装备!$B:$Q,8,0),0)</f>
        <v>0</v>
      </c>
      <c r="CZ142" s="304">
        <f>IFERROR(VLOOKUP($AN142,装备!$B:$Q,9,0),0)</f>
        <v>0</v>
      </c>
      <c r="DA142" s="304">
        <f>IFERROR(VLOOKUP($AN142,装备!$B:$Q,10,0),0)</f>
        <v>0</v>
      </c>
      <c r="DB142" s="304">
        <f>IFERROR(VLOOKUP($AN142,装备!$B:$Q,11,0),0)</f>
        <v>0</v>
      </c>
      <c r="DC142" s="304">
        <f>IFERROR(VLOOKUP($AN142,装备!$B:$Q,12,0),0)</f>
        <v>0</v>
      </c>
      <c r="DD142" s="304">
        <f>IFERROR(VLOOKUP($AN142,装备!$B:$Q,13,0),0)</f>
        <v>0</v>
      </c>
      <c r="DE142" s="304">
        <f>IFERROR(VLOOKUP($AN142,装备!$B:$Q,14,0),0)</f>
        <v>0</v>
      </c>
      <c r="DF142" s="304">
        <f>IFERROR(VLOOKUP($AN142,装备!$B:$Q,16,0),0)</f>
        <v>0</v>
      </c>
      <c r="DG142" s="304">
        <f>IFERROR(VLOOKUP($AN142,装备!$B:$Q,5,0),0)</f>
        <v>0</v>
      </c>
      <c r="DH142" s="304">
        <f>IFERROR(VLOOKUP(AO142,装备!$B:$C,2,0),0)</f>
        <v>0</v>
      </c>
      <c r="DI142" s="304">
        <f>IFERROR(VLOOKUP($AO142,装备!$B:$Q,5,0),0)</f>
        <v>0</v>
      </c>
      <c r="DJ142" s="304">
        <f>IFERROR(VLOOKUP($AO142,装备!$B:$Q,6,0),0)</f>
        <v>0</v>
      </c>
      <c r="DK142" s="304">
        <f>IFERROR(VLOOKUP($AO142,装备!$B:$Q,7,0),0)</f>
        <v>0</v>
      </c>
      <c r="DL142" s="304">
        <f>IFERROR(VLOOKUP($AO142,装备!$B:$Q,8,0),0)</f>
        <v>0</v>
      </c>
      <c r="DM142" s="304">
        <f>IFERROR(VLOOKUP($AO142,装备!$B:$Q,9,0),0)</f>
        <v>0</v>
      </c>
      <c r="DN142" s="304">
        <f>IFERROR(VLOOKUP($AO142,装备!$B:$Q,10,0),0)</f>
        <v>0</v>
      </c>
      <c r="DO142" s="304">
        <f>IFERROR(VLOOKUP($AO142,装备!$B:$Q,11,0),0)</f>
        <v>0</v>
      </c>
      <c r="DP142" s="304">
        <f>IFERROR(VLOOKUP($AO142,装备!$B:$Q,12,0),0)</f>
        <v>0</v>
      </c>
      <c r="DQ142" s="304">
        <f>IFERROR(VLOOKUP($AO142,装备!$B:$Q,13,0),0)</f>
        <v>0</v>
      </c>
      <c r="DR142" s="304">
        <f>IFERROR(VLOOKUP($AO142,装备!$B:$Q,14,0),0)</f>
        <v>0</v>
      </c>
      <c r="DS142" s="304">
        <f>IFERROR(VLOOKUP($AO142,装备!$B:$Q,16,0),0)</f>
        <v>0</v>
      </c>
      <c r="DT142" s="304">
        <f>IFERROR(VLOOKUP($AO142,装备!$B:$Q,5,0),0)</f>
        <v>0</v>
      </c>
    </row>
    <row r="143" spans="1:124" hidden="1">
      <c r="A143" s="301">
        <f>未改造舰娘!$A139</f>
        <v>10013912</v>
      </c>
      <c r="B143" s="354" t="s">
        <v>192</v>
      </c>
      <c r="C143" s="323"/>
      <c r="D143" s="323">
        <f t="shared" si="2"/>
        <v>110</v>
      </c>
      <c r="E143" s="303">
        <f>未改造舰娘!$C139</f>
        <v>3</v>
      </c>
      <c r="F143" s="304" t="str">
        <f>未改造舰娘!$D139</f>
        <v>重巡</v>
      </c>
      <c r="G143" s="304" t="str">
        <f>未改造舰娘!$E139</f>
        <v>中型</v>
      </c>
      <c r="H143" s="304" t="str">
        <f>未改造舰娘!$F139</f>
        <v>护卫舰</v>
      </c>
      <c r="I143" s="460">
        <f>未改造舰娘!$AR139</f>
        <v>3</v>
      </c>
      <c r="J143" s="304" t="str">
        <f>未改造舰娘!$G139</f>
        <v>美国</v>
      </c>
      <c r="K143" s="312">
        <f>未改造舰娘!$H139+(BV143+CI143+CV143+DI143)*$C$2</f>
        <v>47</v>
      </c>
      <c r="L143" s="304">
        <f>未改造舰娘!$I139</f>
        <v>1</v>
      </c>
      <c r="M143" s="304">
        <f>未改造舰娘!$J139</f>
        <v>2</v>
      </c>
      <c r="N143" s="518">
        <f>未改造舰娘!$K139</f>
        <v>2</v>
      </c>
      <c r="O143" s="304">
        <f>未改造舰娘!$L139+((CE143+CR143+DE143+DR143)*$C$2)</f>
        <v>16</v>
      </c>
      <c r="P143" s="304" t="str">
        <f>IF($C$2=1,(IF(ISERROR(FIND("超长",未改造舰娘!$M139&amp;CC143&amp;CP143&amp;DC143&amp;DP143,1)),IF(ISERROR(FIND("长",未改造舰娘!$M139&amp;CC143&amp;CP143&amp;DC143&amp;DP143,1)),IF(ISERROR(FIND("中",未改造舰娘!$M139&amp;CC143&amp;CP143&amp;DC143&amp;DP143,1)),IF(ISERROR(FIND("短",未改造舰娘!$M139&amp;CC143&amp;CP143&amp;DC143&amp;DP143,1)),IF(ISERROR(FIND("无",未改造舰娘!$M139&amp;CC143&amp;CP143&amp;DC143&amp;DP143,1)),0,"无"),"短"),"中"),"长"),"超长")),未改造舰娘!$M139)</f>
        <v>中</v>
      </c>
      <c r="Q143" s="303">
        <f>未改造舰娘!$N139</f>
        <v>32.5</v>
      </c>
      <c r="R143" s="304">
        <f>(未改造舰娘!$P139)+(未改造舰娘!$Q139)*$C$3+((BW143+CJ143+CW143+DJ143)*$C$2)</f>
        <v>65</v>
      </c>
      <c r="S143" s="304">
        <f>(未改造舰娘!$R139)+(未改造舰娘!$S139)*$C$3+((BY143+CL143+CY143+DL143)*$C$2)</f>
        <v>0</v>
      </c>
      <c r="T143" s="304">
        <f>(未改造舰娘!$T139)+(未改造舰娘!$U139)*$C$3+((BX143+CK143+CX143+DK143)*$C$2)</f>
        <v>53</v>
      </c>
      <c r="U143" s="304">
        <f>(未改造舰娘!$V139)+(未改造舰娘!$W139)*$C$3+((CG143+CT143+DG143+DT143)*$C$2)</f>
        <v>66</v>
      </c>
      <c r="V143" s="305">
        <f>INT((((未改造舰娘!$Y139)-(未改造舰娘!$X139))*(((IF(D143=0,C143,D143))-1)/99))+未改造舰娘!$X139)+((CB143+CO143+DB143+DO143)*$C$2)</f>
        <v>91</v>
      </c>
      <c r="W143" s="304">
        <f>INT((((未改造舰娘!$AA139)-(未改造舰娘!$Z139))*(((IF(D143=0,C143,D143))-1)/99))+未改造舰娘!$Z139)+((CD143+CQ143+DD143+DQ143)*$C$2)</f>
        <v>74</v>
      </c>
      <c r="X143" s="304">
        <f>INT((((未改造舰娘!$AC139)-(未改造舰娘!$AB139))*(((IF(D143=0,C143,D143))-1)/99))+未改造舰娘!$AB139)+((CA143+CN143+DA143+DN143)*$C$2)</f>
        <v>54</v>
      </c>
      <c r="Y143" s="303">
        <f>INT((((未改造舰娘!$AE139)-(未改造舰娘!$AD139))*(((IF(D143=0,C143,D143))-1)/99))+未改造舰娘!$AD139)+((BZ143+CM143+CZ143+DM143)*$C$2)</f>
        <v>0</v>
      </c>
      <c r="Z143" s="474">
        <f>IF(未改造舰娘!$AF139=0,"",未改造舰娘!$AF139)</f>
        <v>2</v>
      </c>
      <c r="AA143" s="304">
        <f>IF(未改造舰娘!$AG139="","",未改造舰娘!$AG139)</f>
        <v>2</v>
      </c>
      <c r="AB143" s="304">
        <f>IF(未改造舰娘!$AH139="","",未改造舰娘!$AH139)</f>
        <v>2</v>
      </c>
      <c r="AC143" s="304" t="str">
        <f>IF(未改造舰娘!$AI139="","",未改造舰娘!$AI139)</f>
        <v/>
      </c>
      <c r="AD143" s="304">
        <f>IF(未改造舰娘!$AJ139="","",未改造舰娘!$AJ139)</f>
        <v>6</v>
      </c>
      <c r="AE143" s="305">
        <f>IF(未改造舰娘!$AK139="","",未改造舰娘!$AK139)</f>
        <v>35</v>
      </c>
      <c r="AF143" s="304">
        <f>IF(未改造舰娘!$AL139="","",未改造舰娘!$AL139)</f>
        <v>400</v>
      </c>
      <c r="AG143" s="304">
        <f>IF(未改造舰娘!$AM139="","",未改造舰娘!$AM139)</f>
        <v>250</v>
      </c>
      <c r="AH143" s="304">
        <f>IF(未改造舰娘!$AN139="","",未改造舰娘!$AN139)</f>
        <v>500</v>
      </c>
      <c r="AI143" s="304" t="str">
        <f>IF(未改造舰娘!$AO139="","",未改造舰娘!$AO139)</f>
        <v/>
      </c>
      <c r="AJ143" s="304" t="str">
        <f>IF(未改造舰娘!$AP139="","",未改造舰娘!$AP139)</f>
        <v>巡洋核心</v>
      </c>
      <c r="AK143" s="303">
        <f>IF(未改造舰娘!$AQ139="","",未改造舰娘!$AQ139)</f>
        <v>7</v>
      </c>
      <c r="AL143" s="306" t="str">
        <f>IF(未改造舰娘!$AS139="","",未改造舰娘!$AS139)</f>
        <v>U国三联8英寸炮</v>
      </c>
      <c r="AM143" s="306" t="str">
        <f>IF(未改造舰娘!$AT139="","",未改造舰娘!$AT139)</f>
        <v/>
      </c>
      <c r="AN143" s="306" t="str">
        <f>IF(未改造舰娘!$AU139="","",未改造舰娘!$AU139)</f>
        <v/>
      </c>
      <c r="AO143" s="306" t="str">
        <f>IF(未改造舰娘!$AV139="","",未改造舰娘!$AV139)</f>
        <v/>
      </c>
      <c r="AP143" s="307" t="str">
        <f>IF(未改造舰娘!$AW139="","",未改造舰娘!$AW139)</f>
        <v/>
      </c>
      <c r="AQ143" s="308" t="str">
        <f>IF(未改造舰娘!$AX139="","",未改造舰娘!$AX139)</f>
        <v/>
      </c>
      <c r="AR143" s="304">
        <f>IF(未改造舰娘!$AY139="","",未改造舰娘!$AY139)</f>
        <v>40</v>
      </c>
      <c r="AS143" s="304">
        <f>IF(未改造舰娘!$AZ139="","",未改造舰娘!$AZ139)</f>
        <v>70</v>
      </c>
      <c r="AT143" s="304">
        <f>IF(未改造舰娘!$BA139="","",未改造舰娘!$BA139)</f>
        <v>1.28</v>
      </c>
      <c r="AU143" s="304">
        <f>IF(未改造舰娘!$BB139="","",未改造舰娘!$BB139)</f>
        <v>2.4</v>
      </c>
      <c r="AV143" s="305">
        <f>IF((未改造舰娘!$BG139+未改造舰娘!$BK139*$C$4)=0,"",(未改造舰娘!$BG139+未改造舰娘!$BK139*$C$4))</f>
        <v>30</v>
      </c>
      <c r="AW143" s="304">
        <f>IF((未改造舰娘!$BH139+未改造舰娘!$BL139*$C$4)=0,"",(未改造舰娘!$BH139+未改造舰娘!$BL139*$C$4))</f>
        <v>43</v>
      </c>
      <c r="AX143" s="304">
        <f>IF((未改造舰娘!$BI139+未改造舰娘!$BM139*$C$4)=0,"",(未改造舰娘!$BI139+未改造舰娘!$BM139*$C$4))</f>
        <v>34</v>
      </c>
      <c r="AY143" s="303" t="str">
        <f>IF((未改造舰娘!$BJ139+未改造舰娘!$BN139*$C$4)=0,"",(未改造舰娘!$BJ139+未改造舰娘!$BN139*$C$4))</f>
        <v/>
      </c>
      <c r="AZ143" s="500">
        <f>IF(未改造舰娘!BC139="","",未改造舰娘!BC139)</f>
        <v>40</v>
      </c>
      <c r="BA143" s="500">
        <f>IF(未改造舰娘!BD139="","",未改造舰娘!BD139)</f>
        <v>0</v>
      </c>
      <c r="BB143" s="500">
        <f>IF(未改造舰娘!BE139="","",未改造舰娘!BE139)</f>
        <v>17</v>
      </c>
      <c r="BC143" s="498">
        <f>IF(未改造舰娘!BF139="","",未改造舰娘!BF139)</f>
        <v>23</v>
      </c>
      <c r="BD143" s="125" t="s">
        <v>1457</v>
      </c>
      <c r="BE143" s="506">
        <v>5.5555555555555552E-2</v>
      </c>
      <c r="BF143" s="306" t="str">
        <f>IF(未改造舰娘!$BQ139="","",未改造舰娘!$BQ139)</f>
        <v>5-3-B,6-1-ABCDEFGHIK,8-1-ABCDEFGHIJKL,8-3-ABCDEFGHIJKL</v>
      </c>
      <c r="BG143" s="306" t="str">
        <f>IF(未改造舰娘!$BR139="","",未改造舰娘!$BR139)</f>
        <v>极地奏鸣曲 Ex-1-ABCDEFGHIJK,Ex-3-1-ABCDEFGHIK,Ex-4-2-ABCDEFGHIJL；轰隆轰隆大作战 Ex-2-ABCEFGHJL,Ex-4-ABCDFGHIM,Ex-8-ABCDFGHIM,Ex-9-BDFGHIKLMOPQ；扑火之蛾 Ex-2-ABCDEFGHIJKL,Ex-4-ABCDEFGHIJKLMN,Ex-7-ABCDEFGHIJKL,Ex-9-ABCDEFGHIJKLMN；未命名 Ex-1-CDEFHJKLM,Ex-4-ABCDEIJKLMNOPQRTβ,Ex-7-CDEFHJKLM,Ex-10-ABCDEJKLMNOPQRTβ；决战九段坂 Ex-1-NO,Ex-7-NO；中间岛战役 Ex-1-BCDE,Ex-2-DEG,Ex-3-ABCDEFGIJL,Ex-4-ABCDFGK,Ex-5-A,Ex-7-BDEG,Ex-8-ABCDEJL,Ex-10-A；莱特湾战役 Ex-4-CDFHIM,Ex-8-FHIM；三周年活动 Ex-3-BCDFGHIJKLM,Ex-8-BCDFGHIJKLM；急速东方快车 Ex-3-ABCDEFGIJLMNOPR,Ex-4-ABCEFHIJKLMNOPQR；所罗门之晓 Ex-1-BCDEFGHJKL,Ex-3-ABCDEFGHIJKMNOPQ,Ex-5-ABCDEFGHIJKLNPQR,Ex-6-ABCDEFGHJKL,Ex-8-ABCDEFGHIJKMNOPQ,Ex-10-ABCDEFGHIJKLNPQR；地狱群岛攻略作战 Ex-1-E,Ex-2-BCDEFI,Ex-3-ABDEFGHI,Ex-4-ABCDEFHIJKM,Ex-5-ABCDEF,Ex-6-ABCDEFI,Ex-7-ADEFGHI,Ex-8-ABCDEFGHKMN；熔炉大混战 Ex-1-CDEFGHIJ,Ex-3-ABCDEFGHIJKL,Ex-5-ABCDEFGHIJKL,Ex-7-ABCDEFGHIJKLMN,Ex-8-ABCDEFGHIJ,Ex-10-ABCDEFGHJKL,Ex-12-ABCDEFGHIJKL,Ex-14-ABCDEFGHIJKLMN</v>
      </c>
      <c r="BH143" s="306"/>
      <c r="BU143" s="304">
        <f>IFERROR(VLOOKUP(AL143,装备!$B:$C,2,0),0)</f>
        <v>4</v>
      </c>
      <c r="BV143" s="304">
        <f>IFERROR(VLOOKUP($AL143,装备!$B:$Q,5,0),0)</f>
        <v>0</v>
      </c>
      <c r="BW143" s="304">
        <f>IFERROR(VLOOKUP($AL143,装备!$B:$Q,6,0),0)</f>
        <v>8</v>
      </c>
      <c r="BX143" s="304">
        <f>IFERROR(VLOOKUP($AL143,装备!$B:$Q,7,0),0)</f>
        <v>0</v>
      </c>
      <c r="BY143" s="304">
        <f>IFERROR(VLOOKUP($AL143,装备!$B:$Q,8,0),0)</f>
        <v>0</v>
      </c>
      <c r="BZ143" s="304">
        <f>IFERROR(VLOOKUP($AL143,装备!$B:$Q,9,0),0)</f>
        <v>0</v>
      </c>
      <c r="CA143" s="304">
        <f>IFERROR(VLOOKUP($AL143,装备!$B:$Q,10,0),0)</f>
        <v>0</v>
      </c>
      <c r="CB143" s="304">
        <f>IFERROR(VLOOKUP($AL143,装备!$B:$Q,11,0),0)</f>
        <v>2</v>
      </c>
      <c r="CC143" s="304" t="str">
        <f>IFERROR(VLOOKUP($AL143,装备!$B:$Q,12,0),0)</f>
        <v>中</v>
      </c>
      <c r="CD143" s="304">
        <f>IFERROR(VLOOKUP($AL143,装备!$B:$Q,13,0),0)</f>
        <v>0</v>
      </c>
      <c r="CE143" s="304">
        <f>IFERROR(VLOOKUP($AL143,装备!$B:$Q,14,0),0)</f>
        <v>0</v>
      </c>
      <c r="CF143" s="304">
        <f>IFERROR(VLOOKUP($AL143,装备!$B:$Q,16,0),0)</f>
        <v>0</v>
      </c>
      <c r="CG143" s="304">
        <f>IFERROR(VLOOKUP($AL143,装备!$B:$Q,5,0),0)</f>
        <v>0</v>
      </c>
      <c r="CH143" s="304">
        <f>IFERROR(VLOOKUP(AM143,装备!$B:$C,2,0),0)</f>
        <v>0</v>
      </c>
      <c r="CI143" s="304">
        <f>IFERROR(VLOOKUP($AM143,装备!$B:$Q,5,0),0)</f>
        <v>0</v>
      </c>
      <c r="CJ143" s="304">
        <f>IFERROR(VLOOKUP($AM143,装备!$B:$Q,6,0),0)</f>
        <v>0</v>
      </c>
      <c r="CK143" s="304">
        <f>IFERROR(VLOOKUP($AM143,装备!$B:$Q,7,0),0)</f>
        <v>0</v>
      </c>
      <c r="CL143" s="304">
        <f>IFERROR(VLOOKUP($AM143,装备!$B:$Q,8,0),0)</f>
        <v>0</v>
      </c>
      <c r="CM143" s="304">
        <f>IFERROR(VLOOKUP($AM143,装备!$B:$Q,9,0),0)</f>
        <v>0</v>
      </c>
      <c r="CN143" s="304">
        <f>IFERROR(VLOOKUP($AM143,装备!$B:$Q,10,0),0)</f>
        <v>0</v>
      </c>
      <c r="CO143" s="304">
        <f>IFERROR(VLOOKUP($AM143,装备!$B:$Q,11,0),0)</f>
        <v>0</v>
      </c>
      <c r="CP143" s="304">
        <f>IFERROR(VLOOKUP($AM143,装备!$B:$Q,12,0),0)</f>
        <v>0</v>
      </c>
      <c r="CQ143" s="304">
        <f>IFERROR(VLOOKUP($AM143,装备!$B:$Q,13,0),0)</f>
        <v>0</v>
      </c>
      <c r="CR143" s="304">
        <f>IFERROR(VLOOKUP($AM143,装备!$B:$Q,14,0),0)</f>
        <v>0</v>
      </c>
      <c r="CS143" s="304">
        <f>IFERROR(VLOOKUP($AM143,装备!$B:$Q,16,0),0)</f>
        <v>0</v>
      </c>
      <c r="CT143" s="304">
        <f>IFERROR(VLOOKUP($AM143,装备!$B:$Q,5,0),0)</f>
        <v>0</v>
      </c>
      <c r="CU143" s="304">
        <f>IFERROR(VLOOKUP(AN143,装备!$B:$C,2,0),0)</f>
        <v>0</v>
      </c>
      <c r="CV143" s="304">
        <f>IFERROR(VLOOKUP($AN143,装备!$B:$Q,5,0),0)</f>
        <v>0</v>
      </c>
      <c r="CW143" s="304">
        <f>IFERROR(VLOOKUP($AN143,装备!$B:$Q,6,0),0)</f>
        <v>0</v>
      </c>
      <c r="CX143" s="304">
        <f>IFERROR(VLOOKUP($AN143,装备!$B:$Q,7,0),0)</f>
        <v>0</v>
      </c>
      <c r="CY143" s="304">
        <f>IFERROR(VLOOKUP($AN143,装备!$B:$Q,8,0),0)</f>
        <v>0</v>
      </c>
      <c r="CZ143" s="304">
        <f>IFERROR(VLOOKUP($AN143,装备!$B:$Q,9,0),0)</f>
        <v>0</v>
      </c>
      <c r="DA143" s="304">
        <f>IFERROR(VLOOKUP($AN143,装备!$B:$Q,10,0),0)</f>
        <v>0</v>
      </c>
      <c r="DB143" s="304">
        <f>IFERROR(VLOOKUP($AN143,装备!$B:$Q,11,0),0)</f>
        <v>0</v>
      </c>
      <c r="DC143" s="304">
        <f>IFERROR(VLOOKUP($AN143,装备!$B:$Q,12,0),0)</f>
        <v>0</v>
      </c>
      <c r="DD143" s="304">
        <f>IFERROR(VLOOKUP($AN143,装备!$B:$Q,13,0),0)</f>
        <v>0</v>
      </c>
      <c r="DE143" s="304">
        <f>IFERROR(VLOOKUP($AN143,装备!$B:$Q,14,0),0)</f>
        <v>0</v>
      </c>
      <c r="DF143" s="304">
        <f>IFERROR(VLOOKUP($AN143,装备!$B:$Q,16,0),0)</f>
        <v>0</v>
      </c>
      <c r="DG143" s="304">
        <f>IFERROR(VLOOKUP($AN143,装备!$B:$Q,5,0),0)</f>
        <v>0</v>
      </c>
      <c r="DH143" s="304">
        <f>IFERROR(VLOOKUP(AO143,装备!$B:$C,2,0),0)</f>
        <v>0</v>
      </c>
      <c r="DI143" s="304">
        <f>IFERROR(VLOOKUP($AO143,装备!$B:$Q,5,0),0)</f>
        <v>0</v>
      </c>
      <c r="DJ143" s="304">
        <f>IFERROR(VLOOKUP($AO143,装备!$B:$Q,6,0),0)</f>
        <v>0</v>
      </c>
      <c r="DK143" s="304">
        <f>IFERROR(VLOOKUP($AO143,装备!$B:$Q,7,0),0)</f>
        <v>0</v>
      </c>
      <c r="DL143" s="304">
        <f>IFERROR(VLOOKUP($AO143,装备!$B:$Q,8,0),0)</f>
        <v>0</v>
      </c>
      <c r="DM143" s="304">
        <f>IFERROR(VLOOKUP($AO143,装备!$B:$Q,9,0),0)</f>
        <v>0</v>
      </c>
      <c r="DN143" s="304">
        <f>IFERROR(VLOOKUP($AO143,装备!$B:$Q,10,0),0)</f>
        <v>0</v>
      </c>
      <c r="DO143" s="304">
        <f>IFERROR(VLOOKUP($AO143,装备!$B:$Q,11,0),0)</f>
        <v>0</v>
      </c>
      <c r="DP143" s="304">
        <f>IFERROR(VLOOKUP($AO143,装备!$B:$Q,12,0),0)</f>
        <v>0</v>
      </c>
      <c r="DQ143" s="304">
        <f>IFERROR(VLOOKUP($AO143,装备!$B:$Q,13,0),0)</f>
        <v>0</v>
      </c>
      <c r="DR143" s="304">
        <f>IFERROR(VLOOKUP($AO143,装备!$B:$Q,14,0),0)</f>
        <v>0</v>
      </c>
      <c r="DS143" s="304">
        <f>IFERROR(VLOOKUP($AO143,装备!$B:$Q,16,0),0)</f>
        <v>0</v>
      </c>
      <c r="DT143" s="304">
        <f>IFERROR(VLOOKUP($AO143,装备!$B:$Q,5,0),0)</f>
        <v>0</v>
      </c>
    </row>
    <row r="144" spans="1:124" hidden="1">
      <c r="A144" s="301">
        <f>未改造舰娘!$A140</f>
        <v>10014012</v>
      </c>
      <c r="B144" s="354" t="s">
        <v>4013</v>
      </c>
      <c r="C144" s="323"/>
      <c r="D144" s="323">
        <f t="shared" si="2"/>
        <v>110</v>
      </c>
      <c r="E144" s="303">
        <f>未改造舰娘!$C140</f>
        <v>3</v>
      </c>
      <c r="F144" s="304" t="str">
        <f>未改造舰娘!$D140</f>
        <v>重巡</v>
      </c>
      <c r="G144" s="304" t="str">
        <f>未改造舰娘!$E140</f>
        <v>中型</v>
      </c>
      <c r="H144" s="304" t="str">
        <f>未改造舰娘!$F140</f>
        <v>护卫舰</v>
      </c>
      <c r="I144" s="460">
        <f>未改造舰娘!$AR140</f>
        <v>3</v>
      </c>
      <c r="J144" s="304" t="str">
        <f>未改造舰娘!$G140</f>
        <v>美国</v>
      </c>
      <c r="K144" s="312">
        <f>未改造舰娘!$H140+(BV144+CI144+CV144+DI144)*$C$2</f>
        <v>47</v>
      </c>
      <c r="L144" s="304">
        <f>未改造舰娘!$I140</f>
        <v>1</v>
      </c>
      <c r="M144" s="304">
        <f>未改造舰娘!$J140</f>
        <v>2</v>
      </c>
      <c r="N144" s="518">
        <f>未改造舰娘!$K140</f>
        <v>2</v>
      </c>
      <c r="O144" s="304">
        <f>未改造舰娘!$L140+((CE144+CR144+DE144+DR144)*$C$2)</f>
        <v>15</v>
      </c>
      <c r="P144" s="304" t="str">
        <f>IF($C$2=1,(IF(ISERROR(FIND("超长",未改造舰娘!$M140&amp;CC144&amp;CP144&amp;DC144&amp;DP144,1)),IF(ISERROR(FIND("长",未改造舰娘!$M140&amp;CC144&amp;CP144&amp;DC144&amp;DP144,1)),IF(ISERROR(FIND("中",未改造舰娘!$M140&amp;CC144&amp;CP144&amp;DC144&amp;DP144,1)),IF(ISERROR(FIND("短",未改造舰娘!$M140&amp;CC144&amp;CP144&amp;DC144&amp;DP144,1)),IF(ISERROR(FIND("无",未改造舰娘!$M140&amp;CC144&amp;CP144&amp;DC144&amp;DP144,1)),0,"无"),"短"),"中"),"长"),"超长")),未改造舰娘!$M140)</f>
        <v>中</v>
      </c>
      <c r="Q144" s="303">
        <f>未改造舰娘!$N140</f>
        <v>32.5</v>
      </c>
      <c r="R144" s="304">
        <f>(未改造舰娘!$P140)+(未改造舰娘!$Q140)*$C$3+((BW144+CJ144+CW144+DJ144)*$C$2)</f>
        <v>65</v>
      </c>
      <c r="S144" s="304">
        <f>(未改造舰娘!$R140)+(未改造舰娘!$S140)*$C$3+((BY144+CL144+CY144+DL144)*$C$2)</f>
        <v>0</v>
      </c>
      <c r="T144" s="304">
        <f>(未改造舰娘!$T140)+(未改造舰娘!$U140)*$C$3+((BX144+CK144+CX144+DK144)*$C$2)</f>
        <v>53</v>
      </c>
      <c r="U144" s="304">
        <f>(未改造舰娘!$V140)+(未改造舰娘!$W140)*$C$3+((CG144+CT144+DG144+DT144)*$C$2)</f>
        <v>66</v>
      </c>
      <c r="V144" s="305">
        <f>INT((((未改造舰娘!$Y140)-(未改造舰娘!$X140))*(((IF(D144=0,C144,D144))-1)/99))+未改造舰娘!$X140)+((CB144+CO144+DB144+DO144)*$C$2)</f>
        <v>91</v>
      </c>
      <c r="W144" s="304">
        <f>INT((((未改造舰娘!$AA140)-(未改造舰娘!$Z140))*(((IF(D144=0,C144,D144))-1)/99))+未改造舰娘!$Z140)+((CD144+CQ144+DD144+DQ144)*$C$2)</f>
        <v>74</v>
      </c>
      <c r="X144" s="304">
        <f>INT((((未改造舰娘!$AC140)-(未改造舰娘!$AB140))*(((IF(D144=0,C144,D144))-1)/99))+未改造舰娘!$AB140)+((CA144+CN144+DA144+DN144)*$C$2)</f>
        <v>54</v>
      </c>
      <c r="Y144" s="303">
        <f>INT((((未改造舰娘!$AE140)-(未改造舰娘!$AD140))*(((IF(D144=0,C144,D144))-1)/99))+未改造舰娘!$AD140)+((BZ144+CM144+CZ144+DM144)*$C$2)</f>
        <v>0</v>
      </c>
      <c r="Z144" s="474">
        <f>IF(未改造舰娘!$AF140=0,"",未改造舰娘!$AF140)</f>
        <v>2</v>
      </c>
      <c r="AA144" s="304">
        <f>IF(未改造舰娘!$AG140="","",未改造舰娘!$AG140)</f>
        <v>2</v>
      </c>
      <c r="AB144" s="304">
        <f>IF(未改造舰娘!$AH140="","",未改造舰娘!$AH140)</f>
        <v>2</v>
      </c>
      <c r="AC144" s="304" t="str">
        <f>IF(未改造舰娘!$AI140="","",未改造舰娘!$AI140)</f>
        <v/>
      </c>
      <c r="AD144" s="304">
        <f>IF(未改造舰娘!$AJ140="","",未改造舰娘!$AJ140)</f>
        <v>6</v>
      </c>
      <c r="AE144" s="305">
        <f>IF(未改造舰娘!$AK140="","",未改造舰娘!$AK140)</f>
        <v>0</v>
      </c>
      <c r="AF144" s="304" t="str">
        <f>IF(未改造舰娘!$AL140="","",未改造舰娘!$AL140)</f>
        <v/>
      </c>
      <c r="AG144" s="304" t="str">
        <f>IF(未改造舰娘!$AM140="","",未改造舰娘!$AM140)</f>
        <v/>
      </c>
      <c r="AH144" s="304" t="str">
        <f>IF(未改造舰娘!$AN140="","",未改造舰娘!$AN140)</f>
        <v/>
      </c>
      <c r="AI144" s="304" t="str">
        <f>IF(未改造舰娘!$AO140="","",未改造舰娘!$AO140)</f>
        <v/>
      </c>
      <c r="AJ144" s="304" t="str">
        <f>IF(未改造舰娘!$AP140="","",未改造舰娘!$AP140)</f>
        <v/>
      </c>
      <c r="AK144" s="303" t="str">
        <f>IF(未改造舰娘!$AQ140="","",未改造舰娘!$AQ140)</f>
        <v/>
      </c>
      <c r="AL144" s="306" t="str">
        <f>IF(未改造舰娘!$AS140="","",未改造舰娘!$AS140)</f>
        <v>U国三联8英寸炮</v>
      </c>
      <c r="AM144" s="306" t="str">
        <f>IF(未改造舰娘!$AT140="","",未改造舰娘!$AT140)</f>
        <v/>
      </c>
      <c r="AN144" s="306" t="str">
        <f>IF(未改造舰娘!$AU140="","",未改造舰娘!$AU140)</f>
        <v/>
      </c>
      <c r="AO144" s="306" t="str">
        <f>IF(未改造舰娘!$AV140="","",未改造舰娘!$AV140)</f>
        <v/>
      </c>
      <c r="AP144" s="307" t="str">
        <f>IF(未改造舰娘!$AW140="","",未改造舰娘!$AW140)</f>
        <v/>
      </c>
      <c r="AQ144" s="308" t="str">
        <f>IF(未改造舰娘!$AX140="","",未改造舰娘!$AX140)</f>
        <v/>
      </c>
      <c r="AR144" s="304">
        <f>IF(未改造舰娘!$AY140="","",未改造舰娘!$AY140)</f>
        <v>40</v>
      </c>
      <c r="AS144" s="304">
        <f>IF(未改造舰娘!$AZ140="","",未改造舰娘!$AZ140)</f>
        <v>70</v>
      </c>
      <c r="AT144" s="304">
        <f>IF(未改造舰娘!$BA140="","",未改造舰娘!$BA140)</f>
        <v>1.28</v>
      </c>
      <c r="AU144" s="304">
        <f>IF(未改造舰娘!$BB140="","",未改造舰娘!$BB140)</f>
        <v>2.4</v>
      </c>
      <c r="AV144" s="305">
        <f>IF((未改造舰娘!$BG140+未改造舰娘!$BK140*$C$4)=0,"",(未改造舰娘!$BG140+未改造舰娘!$BK140*$C$4))</f>
        <v>30</v>
      </c>
      <c r="AW144" s="304">
        <f>IF((未改造舰娘!$BH140+未改造舰娘!$BL140*$C$4)=0,"",(未改造舰娘!$BH140+未改造舰娘!$BL140*$C$4))</f>
        <v>43</v>
      </c>
      <c r="AX144" s="304">
        <f>IF((未改造舰娘!$BI140+未改造舰娘!$BM140*$C$4)=0,"",(未改造舰娘!$BI140+未改造舰娘!$BM140*$C$4))</f>
        <v>34</v>
      </c>
      <c r="AY144" s="303" t="str">
        <f>IF((未改造舰娘!$BJ140+未改造舰娘!$BN140*$C$4)=0,"",(未改造舰娘!$BJ140+未改造舰娘!$BN140*$C$4))</f>
        <v/>
      </c>
      <c r="AZ144" s="500">
        <f>IF(未改造舰娘!BC140="","",未改造舰娘!BC140)</f>
        <v>40</v>
      </c>
      <c r="BA144" s="500">
        <f>IF(未改造舰娘!BD140="","",未改造舰娘!BD140)</f>
        <v>0</v>
      </c>
      <c r="BB144" s="500">
        <f>IF(未改造舰娘!BE140="","",未改造舰娘!BE140)</f>
        <v>17</v>
      </c>
      <c r="BC144" s="498">
        <f>IF(未改造舰娘!BF140="","",未改造舰娘!BF140)</f>
        <v>23</v>
      </c>
      <c r="BD144" s="125" t="s">
        <v>1458</v>
      </c>
      <c r="BE144" s="506"/>
      <c r="BF144" s="306" t="str">
        <f>IF(未改造舰娘!$BQ140="","",未改造舰娘!$BQ140)</f>
        <v>2-1-CEF,2-2-EFGH,2-3-CDEGHJ,2-4-ABCDEGHIJL,3-1-BDFGHI,3-2-DEG,3-3-CDEFGHJK,3-4-ABCDGHIJ,4-1-CDEFIJ,4-2-CDFGHIJ,4-3-CEFGH,4-4-ABCDEHIKL,5-1-CDEFGH,5-2-DEFGHIJ,5-3-CEFGH,5-4-CDEGH,5-5-ABCDEFGHI,6-2-ABCDEFGHIJKLM,6-3-ABCDEFHJ,6-4-ABCDEFGHIKL,7-1-ABCDFGHIJKLMN,8-1-ABCDEFGHIJKL,8-3-ABCDEFGHIJKL</v>
      </c>
      <c r="BG144" s="306" t="str">
        <f>IF(未改造舰娘!$BR140="","",未改造舰娘!$BR140)</f>
        <v>极地奏鸣曲 Ex-1-1-CDEFIJ,Ex-1-2-ABCDEHIKL,Ex-2-ABCDEFGHIJKLMN,Ex-2-1-DEGHJDEG,Ex-2-2-EFGHCDEGHJK,Ex-2-3-ABDEFGHIABCDEGHIJL,Ex-3-2-ABCDEFGHIJKMDEGJK,Ex-3-3-ABCDEFHJACDHIJ,Ex-3-4-ABCDEFGHIKL,Ex-4-1-ABCDFGHIJKLMN,Ex-3-1-BDFGHI,Ex-4-2-ABCDEFGHIJKL；轰隆轰隆大作战 Ex-1-ABCEFGHI,Ex-3-ADGHJL,Ex-5-BDFGHIKLMOPQ,Ex-8-ABCDEFGHILM；扑火之蛾 Ex-1-ABCDEFGHJ,Ex-3-ABCDEFGHIJKLM,Ex-5-ABCDEFGHIJKLMN,Ex-6-ABCDEFGHIJ,Ex-8-ABDEFGHIJKLM,Ex-10-ACDEFGHIJKLMN；未命名 Ex-1-ABCDEFHJKLM,Ex-4-ABCDEIJKLMNOPQRTβ,Ex-7-ABCDEFHJKLM,Ex-10-ABCDEIJKLMNOPQRTβ；决战九段坂 Ex-1-NO,Ex-7-NO；中间岛战役 Ex-1-ABCDE,Ex-3-ACDEFGIJL,Ex-5-A,Ex-7-BDEG,Ex-9-ABCDFGHK；两周年活动 地狱群岛攻略作战-ABCDFKM；莱特湾战役 Ex-4-ABCDFHIM,Ex-8-ABCDFHIM；三周年活动 Ex-3-ABCDFGHIJKLM,Ex-8-ABCDFGHIJKLM；急速东方快车 Ex-3-ABCDEFGIJLMNOPR,Ex-4-ABCEFHIJKLMNOPQR；所罗门之晓 Ex-1-BCDEFGHJKL,Ex-3-ABCDEFGHIJKMNOPQ,Ex-5-ABCDEFGHIJKLNPQR,Ex-6-ABCDEFGHJKL,Ex-8-ABCDEFGHIJKMNOPQ,Ex-10-ABCDEFGHIJKLNPQR；地狱群岛攻略作战 Ex-1-E,Ex-2-BCDEFI,Ex-3-ABDEFGHI,Ex-4-ABCDEFGHKMN,Ex-5-ABCDEF,Ex-6-ABCDEFI,Ex-7-ABDFGHI,Ex-8-ABCDEFGHIKMN；熔炉大混战 Ex-1-CDEFGHIJ,Ex-3-ABCDEFGHIJKL,Ex-5-ABCDEFGHIJKL,Ex-7-ABCDEFGHIJKLMN,Ex-8-ABCDEFGHIJ,Ex-10-ABCDEFGHIJKL,Ex-12-ABCDEFGHIJKL,Ex-14-ABCDEFGHIJKLMN</v>
      </c>
      <c r="BH144" s="306"/>
      <c r="BU144" s="304">
        <f>IFERROR(VLOOKUP(AL144,装备!$B:$C,2,0),0)</f>
        <v>4</v>
      </c>
      <c r="BV144" s="304">
        <f>IFERROR(VLOOKUP($AL144,装备!$B:$Q,5,0),0)</f>
        <v>0</v>
      </c>
      <c r="BW144" s="304">
        <f>IFERROR(VLOOKUP($AL144,装备!$B:$Q,6,0),0)</f>
        <v>8</v>
      </c>
      <c r="BX144" s="304">
        <f>IFERROR(VLOOKUP($AL144,装备!$B:$Q,7,0),0)</f>
        <v>0</v>
      </c>
      <c r="BY144" s="304">
        <f>IFERROR(VLOOKUP($AL144,装备!$B:$Q,8,0),0)</f>
        <v>0</v>
      </c>
      <c r="BZ144" s="304">
        <f>IFERROR(VLOOKUP($AL144,装备!$B:$Q,9,0),0)</f>
        <v>0</v>
      </c>
      <c r="CA144" s="304">
        <f>IFERROR(VLOOKUP($AL144,装备!$B:$Q,10,0),0)</f>
        <v>0</v>
      </c>
      <c r="CB144" s="304">
        <f>IFERROR(VLOOKUP($AL144,装备!$B:$Q,11,0),0)</f>
        <v>2</v>
      </c>
      <c r="CC144" s="304" t="str">
        <f>IFERROR(VLOOKUP($AL144,装备!$B:$Q,12,0),0)</f>
        <v>中</v>
      </c>
      <c r="CD144" s="304">
        <f>IFERROR(VLOOKUP($AL144,装备!$B:$Q,13,0),0)</f>
        <v>0</v>
      </c>
      <c r="CE144" s="304">
        <f>IFERROR(VLOOKUP($AL144,装备!$B:$Q,14,0),0)</f>
        <v>0</v>
      </c>
      <c r="CF144" s="304">
        <f>IFERROR(VLOOKUP($AL144,装备!$B:$Q,16,0),0)</f>
        <v>0</v>
      </c>
      <c r="CG144" s="304">
        <f>IFERROR(VLOOKUP($AL144,装备!$B:$Q,5,0),0)</f>
        <v>0</v>
      </c>
      <c r="CH144" s="304">
        <f>IFERROR(VLOOKUP(AM144,装备!$B:$C,2,0),0)</f>
        <v>0</v>
      </c>
      <c r="CI144" s="304">
        <f>IFERROR(VLOOKUP($AM144,装备!$B:$Q,5,0),0)</f>
        <v>0</v>
      </c>
      <c r="CJ144" s="304">
        <f>IFERROR(VLOOKUP($AM144,装备!$B:$Q,6,0),0)</f>
        <v>0</v>
      </c>
      <c r="CK144" s="304">
        <f>IFERROR(VLOOKUP($AM144,装备!$B:$Q,7,0),0)</f>
        <v>0</v>
      </c>
      <c r="CL144" s="304">
        <f>IFERROR(VLOOKUP($AM144,装备!$B:$Q,8,0),0)</f>
        <v>0</v>
      </c>
      <c r="CM144" s="304">
        <f>IFERROR(VLOOKUP($AM144,装备!$B:$Q,9,0),0)</f>
        <v>0</v>
      </c>
      <c r="CN144" s="304">
        <f>IFERROR(VLOOKUP($AM144,装备!$B:$Q,10,0),0)</f>
        <v>0</v>
      </c>
      <c r="CO144" s="304">
        <f>IFERROR(VLOOKUP($AM144,装备!$B:$Q,11,0),0)</f>
        <v>0</v>
      </c>
      <c r="CP144" s="304">
        <f>IFERROR(VLOOKUP($AM144,装备!$B:$Q,12,0),0)</f>
        <v>0</v>
      </c>
      <c r="CQ144" s="304">
        <f>IFERROR(VLOOKUP($AM144,装备!$B:$Q,13,0),0)</f>
        <v>0</v>
      </c>
      <c r="CR144" s="304">
        <f>IFERROR(VLOOKUP($AM144,装备!$B:$Q,14,0),0)</f>
        <v>0</v>
      </c>
      <c r="CS144" s="304">
        <f>IFERROR(VLOOKUP($AM144,装备!$B:$Q,16,0),0)</f>
        <v>0</v>
      </c>
      <c r="CT144" s="304">
        <f>IFERROR(VLOOKUP($AM144,装备!$B:$Q,5,0),0)</f>
        <v>0</v>
      </c>
      <c r="CU144" s="304">
        <f>IFERROR(VLOOKUP(AN144,装备!$B:$C,2,0),0)</f>
        <v>0</v>
      </c>
      <c r="CV144" s="304">
        <f>IFERROR(VLOOKUP($AN144,装备!$B:$Q,5,0),0)</f>
        <v>0</v>
      </c>
      <c r="CW144" s="304">
        <f>IFERROR(VLOOKUP($AN144,装备!$B:$Q,6,0),0)</f>
        <v>0</v>
      </c>
      <c r="CX144" s="304">
        <f>IFERROR(VLOOKUP($AN144,装备!$B:$Q,7,0),0)</f>
        <v>0</v>
      </c>
      <c r="CY144" s="304">
        <f>IFERROR(VLOOKUP($AN144,装备!$B:$Q,8,0),0)</f>
        <v>0</v>
      </c>
      <c r="CZ144" s="304">
        <f>IFERROR(VLOOKUP($AN144,装备!$B:$Q,9,0),0)</f>
        <v>0</v>
      </c>
      <c r="DA144" s="304">
        <f>IFERROR(VLOOKUP($AN144,装备!$B:$Q,10,0),0)</f>
        <v>0</v>
      </c>
      <c r="DB144" s="304">
        <f>IFERROR(VLOOKUP($AN144,装备!$B:$Q,11,0),0)</f>
        <v>0</v>
      </c>
      <c r="DC144" s="304">
        <f>IFERROR(VLOOKUP($AN144,装备!$B:$Q,12,0),0)</f>
        <v>0</v>
      </c>
      <c r="DD144" s="304">
        <f>IFERROR(VLOOKUP($AN144,装备!$B:$Q,13,0),0)</f>
        <v>0</v>
      </c>
      <c r="DE144" s="304">
        <f>IFERROR(VLOOKUP($AN144,装备!$B:$Q,14,0),0)</f>
        <v>0</v>
      </c>
      <c r="DF144" s="304">
        <f>IFERROR(VLOOKUP($AN144,装备!$B:$Q,16,0),0)</f>
        <v>0</v>
      </c>
      <c r="DG144" s="304">
        <f>IFERROR(VLOOKUP($AN144,装备!$B:$Q,5,0),0)</f>
        <v>0</v>
      </c>
      <c r="DH144" s="304">
        <f>IFERROR(VLOOKUP(AO144,装备!$B:$C,2,0),0)</f>
        <v>0</v>
      </c>
      <c r="DI144" s="304">
        <f>IFERROR(VLOOKUP($AO144,装备!$B:$Q,5,0),0)</f>
        <v>0</v>
      </c>
      <c r="DJ144" s="304">
        <f>IFERROR(VLOOKUP($AO144,装备!$B:$Q,6,0),0)</f>
        <v>0</v>
      </c>
      <c r="DK144" s="304">
        <f>IFERROR(VLOOKUP($AO144,装备!$B:$Q,7,0),0)</f>
        <v>0</v>
      </c>
      <c r="DL144" s="304">
        <f>IFERROR(VLOOKUP($AO144,装备!$B:$Q,8,0),0)</f>
        <v>0</v>
      </c>
      <c r="DM144" s="304">
        <f>IFERROR(VLOOKUP($AO144,装备!$B:$Q,9,0),0)</f>
        <v>0</v>
      </c>
      <c r="DN144" s="304">
        <f>IFERROR(VLOOKUP($AO144,装备!$B:$Q,10,0),0)</f>
        <v>0</v>
      </c>
      <c r="DO144" s="304">
        <f>IFERROR(VLOOKUP($AO144,装备!$B:$Q,11,0),0)</f>
        <v>0</v>
      </c>
      <c r="DP144" s="304">
        <f>IFERROR(VLOOKUP($AO144,装备!$B:$Q,12,0),0)</f>
        <v>0</v>
      </c>
      <c r="DQ144" s="304">
        <f>IFERROR(VLOOKUP($AO144,装备!$B:$Q,13,0),0)</f>
        <v>0</v>
      </c>
      <c r="DR144" s="304">
        <f>IFERROR(VLOOKUP($AO144,装备!$B:$Q,14,0),0)</f>
        <v>0</v>
      </c>
      <c r="DS144" s="304">
        <f>IFERROR(VLOOKUP($AO144,装备!$B:$Q,16,0),0)</f>
        <v>0</v>
      </c>
      <c r="DT144" s="304">
        <f>IFERROR(VLOOKUP($AO144,装备!$B:$Q,5,0),0)</f>
        <v>0</v>
      </c>
    </row>
    <row r="145" spans="1:124" hidden="1">
      <c r="A145" s="301">
        <f>未改造舰娘!$A141</f>
        <v>10014112</v>
      </c>
      <c r="B145" s="354" t="s">
        <v>193</v>
      </c>
      <c r="C145" s="323"/>
      <c r="D145" s="323">
        <f t="shared" si="2"/>
        <v>110</v>
      </c>
      <c r="E145" s="303">
        <f>未改造舰娘!$C141</f>
        <v>3</v>
      </c>
      <c r="F145" s="304" t="str">
        <f>未改造舰娘!$D141</f>
        <v>重巡</v>
      </c>
      <c r="G145" s="304" t="str">
        <f>未改造舰娘!$E141</f>
        <v>中型</v>
      </c>
      <c r="H145" s="304" t="str">
        <f>未改造舰娘!$F141</f>
        <v>护卫舰</v>
      </c>
      <c r="I145" s="460">
        <f>未改造舰娘!$AR141</f>
        <v>3</v>
      </c>
      <c r="J145" s="304" t="str">
        <f>未改造舰娘!$G141</f>
        <v>美国</v>
      </c>
      <c r="K145" s="312">
        <f>未改造舰娘!$H141+(BV145+CI145+CV145+DI145)*$C$2</f>
        <v>45</v>
      </c>
      <c r="L145" s="304">
        <f>未改造舰娘!$I141</f>
        <v>-1</v>
      </c>
      <c r="M145" s="304">
        <f>未改造舰娘!$J141</f>
        <v>2</v>
      </c>
      <c r="N145" s="518">
        <f>未改造舰娘!$K141</f>
        <v>2</v>
      </c>
      <c r="O145" s="304">
        <f>未改造舰娘!$L141+((CE145+CR145+DE145+DR145)*$C$2)</f>
        <v>15</v>
      </c>
      <c r="P145" s="304" t="str">
        <f>IF($C$2=1,(IF(ISERROR(FIND("超长",未改造舰娘!$M141&amp;CC145&amp;CP145&amp;DC145&amp;DP145,1)),IF(ISERROR(FIND("长",未改造舰娘!$M141&amp;CC145&amp;CP145&amp;DC145&amp;DP145,1)),IF(ISERROR(FIND("中",未改造舰娘!$M141&amp;CC145&amp;CP145&amp;DC145&amp;DP145,1)),IF(ISERROR(FIND("短",未改造舰娘!$M141&amp;CC145&amp;CP145&amp;DC145&amp;DP145,1)),IF(ISERROR(FIND("无",未改造舰娘!$M141&amp;CC145&amp;CP145&amp;DC145&amp;DP145,1)),0,"无"),"短"),"中"),"长"),"超长")),未改造舰娘!$M141)</f>
        <v>中</v>
      </c>
      <c r="Q145" s="303">
        <f>未改造舰娘!$N141</f>
        <v>32.5</v>
      </c>
      <c r="R145" s="304">
        <f>(未改造舰娘!$P141)+(未改造舰娘!$Q141)*$C$3+((BW145+CJ145+CW145+DJ145)*$C$2)</f>
        <v>63</v>
      </c>
      <c r="S145" s="304">
        <f>(未改造舰娘!$R141)+(未改造舰娘!$S141)*$C$3+((BY145+CL145+CY145+DL145)*$C$2)</f>
        <v>0</v>
      </c>
      <c r="T145" s="304">
        <f>(未改造舰娘!$T141)+(未改造舰娘!$U141)*$C$3+((BX145+CK145+CX145+DK145)*$C$2)</f>
        <v>53</v>
      </c>
      <c r="U145" s="304">
        <f>(未改造舰娘!$V141)+(未改造舰娘!$W141)*$C$3+((CG145+CT145+DG145+DT145)*$C$2)</f>
        <v>68</v>
      </c>
      <c r="V145" s="305">
        <f>INT((((未改造舰娘!$Y141)-(未改造舰娘!$X141))*(((IF(D145=0,C145,D145))-1)/99))+未改造舰娘!$X141)+((CB145+CO145+DB145+DO145)*$C$2)</f>
        <v>91</v>
      </c>
      <c r="W145" s="304">
        <f>INT((((未改造舰娘!$AA141)-(未改造舰娘!$Z141))*(((IF(D145=0,C145,D145))-1)/99))+未改造舰娘!$Z141)+((CD145+CQ145+DD145+DQ145)*$C$2)</f>
        <v>75</v>
      </c>
      <c r="X145" s="304">
        <f>INT((((未改造舰娘!$AC141)-(未改造舰娘!$AB141))*(((IF(D145=0,C145,D145))-1)/99))+未改造舰娘!$AB141)+((CA145+CN145+DA145+DN145)*$C$2)</f>
        <v>54</v>
      </c>
      <c r="Y145" s="303">
        <f>INT((((未改造舰娘!$AE141)-(未改造舰娘!$AD141))*(((IF(D145=0,C145,D145))-1)/99))+未改造舰娘!$AD141)+((BZ145+CM145+CZ145+DM145)*$C$2)</f>
        <v>0</v>
      </c>
      <c r="Z145" s="474">
        <f>IF(未改造舰娘!$AF141=0,"",未改造舰娘!$AF141)</f>
        <v>2</v>
      </c>
      <c r="AA145" s="304">
        <f>IF(未改造舰娘!$AG141="","",未改造舰娘!$AG141)</f>
        <v>2</v>
      </c>
      <c r="AB145" s="304">
        <f>IF(未改造舰娘!$AH141="","",未改造舰娘!$AH141)</f>
        <v>2</v>
      </c>
      <c r="AC145" s="304" t="str">
        <f>IF(未改造舰娘!$AI141="","",未改造舰娘!$AI141)</f>
        <v/>
      </c>
      <c r="AD145" s="304">
        <f>IF(未改造舰娘!$AJ141="","",未改造舰娘!$AJ141)</f>
        <v>6</v>
      </c>
      <c r="AE145" s="305">
        <f>IF(未改造舰娘!$AK141="","",未改造舰娘!$AK141)</f>
        <v>40</v>
      </c>
      <c r="AF145" s="304">
        <f>IF(未改造舰娘!$AL141="","",未改造舰娘!$AL141)</f>
        <v>300</v>
      </c>
      <c r="AG145" s="304">
        <f>IF(未改造舰娘!$AM141="","",未改造舰娘!$AM141)</f>
        <v>200</v>
      </c>
      <c r="AH145" s="304">
        <f>IF(未改造舰娘!$AN141="","",未改造舰娘!$AN141)</f>
        <v>500</v>
      </c>
      <c r="AI145" s="304" t="str">
        <f>IF(未改造舰娘!$AO141="","",未改造舰娘!$AO141)</f>
        <v/>
      </c>
      <c r="AJ145" s="304" t="str">
        <f>IF(未改造舰娘!$AP141="","",未改造舰娘!$AP141)</f>
        <v>巡洋核心</v>
      </c>
      <c r="AK145" s="303">
        <f>IF(未改造舰娘!$AQ141="","",未改造舰娘!$AQ141)</f>
        <v>5</v>
      </c>
      <c r="AL145" s="306" t="str">
        <f>IF(未改造舰娘!$AS141="","",未改造舰娘!$AS141)</f>
        <v>U国三联8英寸炮</v>
      </c>
      <c r="AM145" s="306" t="str">
        <f>IF(未改造舰娘!$AT141="","",未改造舰娘!$AT141)</f>
        <v>U国四联1.1英寸防空炮</v>
      </c>
      <c r="AN145" s="306" t="str">
        <f>IF(未改造舰娘!$AU141="","",未改造舰娘!$AU141)</f>
        <v/>
      </c>
      <c r="AO145" s="306" t="str">
        <f>IF(未改造舰娘!$AV141="","",未改造舰娘!$AV141)</f>
        <v/>
      </c>
      <c r="AP145" s="307" t="str">
        <f>IF(未改造舰娘!$AW141="","",未改造舰娘!$AW141)</f>
        <v/>
      </c>
      <c r="AQ145" s="308" t="str">
        <f>IF(未改造舰娘!$AX141="","",未改造舰娘!$AX141)</f>
        <v/>
      </c>
      <c r="AR145" s="304">
        <f>IF(未改造舰娘!$AY141="","",未改造舰娘!$AY141)</f>
        <v>40</v>
      </c>
      <c r="AS145" s="304">
        <f>IF(未改造舰娘!$AZ141="","",未改造舰娘!$AZ141)</f>
        <v>70</v>
      </c>
      <c r="AT145" s="304">
        <f>IF(未改造舰娘!$BA141="","",未改造舰娘!$BA141)</f>
        <v>1.28</v>
      </c>
      <c r="AU145" s="304">
        <f>IF(未改造舰娘!$BB141="","",未改造舰娘!$BB141)</f>
        <v>2.4</v>
      </c>
      <c r="AV145" s="305">
        <f>IF((未改造舰娘!$BG141+未改造舰娘!$BK141*$C$4)=0,"",(未改造舰娘!$BG141+未改造舰娘!$BK141*$C$4))</f>
        <v>30</v>
      </c>
      <c r="AW145" s="304">
        <f>IF((未改造舰娘!$BH141+未改造舰娘!$BL141*$C$4)=0,"",(未改造舰娘!$BH141+未改造舰娘!$BL141*$C$4))</f>
        <v>45</v>
      </c>
      <c r="AX145" s="304">
        <f>IF((未改造舰娘!$BI141+未改造舰娘!$BM141*$C$4)=0,"",(未改造舰娘!$BI141+未改造舰娘!$BM141*$C$4))</f>
        <v>35</v>
      </c>
      <c r="AY145" s="303">
        <f>IF((未改造舰娘!$BJ141+未改造舰娘!$BN141*$C$4)=0,"",(未改造舰娘!$BJ141+未改造舰娘!$BN141*$C$4))</f>
        <v>1</v>
      </c>
      <c r="AZ145" s="500">
        <f>IF(未改造舰娘!BC141="","",未改造舰娘!BC141)</f>
        <v>38</v>
      </c>
      <c r="BA145" s="500">
        <f>IF(未改造舰娘!BD141="","",未改造舰娘!BD141)</f>
        <v>0</v>
      </c>
      <c r="BB145" s="500">
        <f>IF(未改造舰娘!BE141="","",未改造舰娘!BE141)</f>
        <v>17</v>
      </c>
      <c r="BC145" s="498">
        <f>IF(未改造舰娘!BF141="","",未改造舰娘!BF141)</f>
        <v>26</v>
      </c>
      <c r="BD145" s="125" t="s">
        <v>1460</v>
      </c>
      <c r="BE145" s="506">
        <v>5.9027777777777783E-2</v>
      </c>
      <c r="BF145" s="306" t="str">
        <f>IF(未改造舰娘!$BQ141="","",未改造舰娘!$BQ141)</f>
        <v/>
      </c>
      <c r="BG145" s="306" t="str">
        <f>IF(未改造舰娘!$BR141="","",未改造舰娘!$BR141)</f>
        <v/>
      </c>
      <c r="BH145" s="306"/>
      <c r="BU145" s="304">
        <f>IFERROR(VLOOKUP(AL145,装备!$B:$C,2,0),0)</f>
        <v>4</v>
      </c>
      <c r="BV145" s="304">
        <f>IFERROR(VLOOKUP($AL145,装备!$B:$Q,5,0),0)</f>
        <v>0</v>
      </c>
      <c r="BW145" s="304">
        <f>IFERROR(VLOOKUP($AL145,装备!$B:$Q,6,0),0)</f>
        <v>8</v>
      </c>
      <c r="BX145" s="304">
        <f>IFERROR(VLOOKUP($AL145,装备!$B:$Q,7,0),0)</f>
        <v>0</v>
      </c>
      <c r="BY145" s="304">
        <f>IFERROR(VLOOKUP($AL145,装备!$B:$Q,8,0),0)</f>
        <v>0</v>
      </c>
      <c r="BZ145" s="304">
        <f>IFERROR(VLOOKUP($AL145,装备!$B:$Q,9,0),0)</f>
        <v>0</v>
      </c>
      <c r="CA145" s="304">
        <f>IFERROR(VLOOKUP($AL145,装备!$B:$Q,10,0),0)</f>
        <v>0</v>
      </c>
      <c r="CB145" s="304">
        <f>IFERROR(VLOOKUP($AL145,装备!$B:$Q,11,0),0)</f>
        <v>2</v>
      </c>
      <c r="CC145" s="304" t="str">
        <f>IFERROR(VLOOKUP($AL145,装备!$B:$Q,12,0),0)</f>
        <v>中</v>
      </c>
      <c r="CD145" s="304">
        <f>IFERROR(VLOOKUP($AL145,装备!$B:$Q,13,0),0)</f>
        <v>0</v>
      </c>
      <c r="CE145" s="304">
        <f>IFERROR(VLOOKUP($AL145,装备!$B:$Q,14,0),0)</f>
        <v>0</v>
      </c>
      <c r="CF145" s="304">
        <f>IFERROR(VLOOKUP($AL145,装备!$B:$Q,16,0),0)</f>
        <v>0</v>
      </c>
      <c r="CG145" s="304">
        <f>IFERROR(VLOOKUP($AL145,装备!$B:$Q,5,0),0)</f>
        <v>0</v>
      </c>
      <c r="CH145" s="304">
        <f>IFERROR(VLOOKUP(AM145,装备!$B:$C,2,0),0)</f>
        <v>2</v>
      </c>
      <c r="CI145" s="304">
        <f>IFERROR(VLOOKUP($AM145,装备!$B:$Q,5,0),0)</f>
        <v>0</v>
      </c>
      <c r="CJ145" s="304">
        <f>IFERROR(VLOOKUP($AM145,装备!$B:$Q,6,0),0)</f>
        <v>0</v>
      </c>
      <c r="CK145" s="304">
        <f>IFERROR(VLOOKUP($AM145,装备!$B:$Q,7,0),0)</f>
        <v>0</v>
      </c>
      <c r="CL145" s="304">
        <f>IFERROR(VLOOKUP($AM145,装备!$B:$Q,8,0),0)</f>
        <v>0</v>
      </c>
      <c r="CM145" s="304">
        <f>IFERROR(VLOOKUP($AM145,装备!$B:$Q,9,0),0)</f>
        <v>0</v>
      </c>
      <c r="CN145" s="304">
        <f>IFERROR(VLOOKUP($AM145,装备!$B:$Q,10,0),0)</f>
        <v>0</v>
      </c>
      <c r="CO145" s="304">
        <f>IFERROR(VLOOKUP($AM145,装备!$B:$Q,11,0),0)</f>
        <v>1</v>
      </c>
      <c r="CP145" s="304" t="str">
        <f>IFERROR(VLOOKUP($AM145,装备!$B:$Q,12,0),0)</f>
        <v>短</v>
      </c>
      <c r="CQ145" s="304">
        <f>IFERROR(VLOOKUP($AM145,装备!$B:$Q,13,0),0)</f>
        <v>0</v>
      </c>
      <c r="CR145" s="304">
        <f>IFERROR(VLOOKUP($AM145,装备!$B:$Q,14,0),0)</f>
        <v>0</v>
      </c>
      <c r="CS145" s="304">
        <f>IFERROR(VLOOKUP($AM145,装备!$B:$Q,16,0),0)</f>
        <v>4</v>
      </c>
      <c r="CT145" s="304">
        <f>IFERROR(VLOOKUP($AM145,装备!$B:$Q,5,0),0)</f>
        <v>0</v>
      </c>
      <c r="CU145" s="304">
        <f>IFERROR(VLOOKUP(AN145,装备!$B:$C,2,0),0)</f>
        <v>0</v>
      </c>
      <c r="CV145" s="304">
        <f>IFERROR(VLOOKUP($AN145,装备!$B:$Q,5,0),0)</f>
        <v>0</v>
      </c>
      <c r="CW145" s="304">
        <f>IFERROR(VLOOKUP($AN145,装备!$B:$Q,6,0),0)</f>
        <v>0</v>
      </c>
      <c r="CX145" s="304">
        <f>IFERROR(VLOOKUP($AN145,装备!$B:$Q,7,0),0)</f>
        <v>0</v>
      </c>
      <c r="CY145" s="304">
        <f>IFERROR(VLOOKUP($AN145,装备!$B:$Q,8,0),0)</f>
        <v>0</v>
      </c>
      <c r="CZ145" s="304">
        <f>IFERROR(VLOOKUP($AN145,装备!$B:$Q,9,0),0)</f>
        <v>0</v>
      </c>
      <c r="DA145" s="304">
        <f>IFERROR(VLOOKUP($AN145,装备!$B:$Q,10,0),0)</f>
        <v>0</v>
      </c>
      <c r="DB145" s="304">
        <f>IFERROR(VLOOKUP($AN145,装备!$B:$Q,11,0),0)</f>
        <v>0</v>
      </c>
      <c r="DC145" s="304">
        <f>IFERROR(VLOOKUP($AN145,装备!$B:$Q,12,0),0)</f>
        <v>0</v>
      </c>
      <c r="DD145" s="304">
        <f>IFERROR(VLOOKUP($AN145,装备!$B:$Q,13,0),0)</f>
        <v>0</v>
      </c>
      <c r="DE145" s="304">
        <f>IFERROR(VLOOKUP($AN145,装备!$B:$Q,14,0),0)</f>
        <v>0</v>
      </c>
      <c r="DF145" s="304">
        <f>IFERROR(VLOOKUP($AN145,装备!$B:$Q,16,0),0)</f>
        <v>0</v>
      </c>
      <c r="DG145" s="304">
        <f>IFERROR(VLOOKUP($AN145,装备!$B:$Q,5,0),0)</f>
        <v>0</v>
      </c>
      <c r="DH145" s="304">
        <f>IFERROR(VLOOKUP(AO145,装备!$B:$C,2,0),0)</f>
        <v>0</v>
      </c>
      <c r="DI145" s="304">
        <f>IFERROR(VLOOKUP($AO145,装备!$B:$Q,5,0),0)</f>
        <v>0</v>
      </c>
      <c r="DJ145" s="304">
        <f>IFERROR(VLOOKUP($AO145,装备!$B:$Q,6,0),0)</f>
        <v>0</v>
      </c>
      <c r="DK145" s="304">
        <f>IFERROR(VLOOKUP($AO145,装备!$B:$Q,7,0),0)</f>
        <v>0</v>
      </c>
      <c r="DL145" s="304">
        <f>IFERROR(VLOOKUP($AO145,装备!$B:$Q,8,0),0)</f>
        <v>0</v>
      </c>
      <c r="DM145" s="304">
        <f>IFERROR(VLOOKUP($AO145,装备!$B:$Q,9,0),0)</f>
        <v>0</v>
      </c>
      <c r="DN145" s="304">
        <f>IFERROR(VLOOKUP($AO145,装备!$B:$Q,10,0),0)</f>
        <v>0</v>
      </c>
      <c r="DO145" s="304">
        <f>IFERROR(VLOOKUP($AO145,装备!$B:$Q,11,0),0)</f>
        <v>0</v>
      </c>
      <c r="DP145" s="304">
        <f>IFERROR(VLOOKUP($AO145,装备!$B:$Q,12,0),0)</f>
        <v>0</v>
      </c>
      <c r="DQ145" s="304">
        <f>IFERROR(VLOOKUP($AO145,装备!$B:$Q,13,0),0)</f>
        <v>0</v>
      </c>
      <c r="DR145" s="304">
        <f>IFERROR(VLOOKUP($AO145,装备!$B:$Q,14,0),0)</f>
        <v>0</v>
      </c>
      <c r="DS145" s="304">
        <f>IFERROR(VLOOKUP($AO145,装备!$B:$Q,16,0),0)</f>
        <v>0</v>
      </c>
      <c r="DT145" s="304">
        <f>IFERROR(VLOOKUP($AO145,装备!$B:$Q,5,0),0)</f>
        <v>0</v>
      </c>
    </row>
    <row r="146" spans="1:124" hidden="1">
      <c r="A146" s="301">
        <f>未改造舰娘!$A142</f>
        <v>10014212</v>
      </c>
      <c r="B146" s="354" t="s">
        <v>194</v>
      </c>
      <c r="C146" s="323"/>
      <c r="D146" s="323">
        <f t="shared" si="2"/>
        <v>110</v>
      </c>
      <c r="E146" s="303">
        <f>未改造舰娘!$C142</f>
        <v>3</v>
      </c>
      <c r="F146" s="304" t="str">
        <f>未改造舰娘!$D142</f>
        <v>重巡</v>
      </c>
      <c r="G146" s="304" t="str">
        <f>未改造舰娘!$E142</f>
        <v>中型</v>
      </c>
      <c r="H146" s="304" t="str">
        <f>未改造舰娘!$F142</f>
        <v>护卫舰</v>
      </c>
      <c r="I146" s="460">
        <f>未改造舰娘!$AR142</f>
        <v>3</v>
      </c>
      <c r="J146" s="304" t="str">
        <f>未改造舰娘!$G142</f>
        <v>美国</v>
      </c>
      <c r="K146" s="312">
        <f>未改造舰娘!$H142+(BV146+CI146+CV146+DI146)*$C$2</f>
        <v>45</v>
      </c>
      <c r="L146" s="304">
        <f>未改造舰娘!$I142</f>
        <v>-1</v>
      </c>
      <c r="M146" s="304">
        <f>未改造舰娘!$J142</f>
        <v>2</v>
      </c>
      <c r="N146" s="518">
        <f>未改造舰娘!$K142</f>
        <v>2</v>
      </c>
      <c r="O146" s="304">
        <f>未改造舰娘!$L142+((CE146+CR146+DE146+DR146)*$C$2)</f>
        <v>15</v>
      </c>
      <c r="P146" s="304" t="str">
        <f>IF($C$2=1,(IF(ISERROR(FIND("超长",未改造舰娘!$M142&amp;CC146&amp;CP146&amp;DC146&amp;DP146,1)),IF(ISERROR(FIND("长",未改造舰娘!$M142&amp;CC146&amp;CP146&amp;DC146&amp;DP146,1)),IF(ISERROR(FIND("中",未改造舰娘!$M142&amp;CC146&amp;CP146&amp;DC146&amp;DP146,1)),IF(ISERROR(FIND("短",未改造舰娘!$M142&amp;CC146&amp;CP146&amp;DC146&amp;DP146,1)),IF(ISERROR(FIND("无",未改造舰娘!$M142&amp;CC146&amp;CP146&amp;DC146&amp;DP146,1)),0,"无"),"短"),"中"),"长"),"超长")),未改造舰娘!$M142)</f>
        <v>中</v>
      </c>
      <c r="Q146" s="303">
        <f>未改造舰娘!$N142</f>
        <v>32.5</v>
      </c>
      <c r="R146" s="304">
        <f>(未改造舰娘!$P142)+(未改造舰娘!$Q142)*$C$3+((BW146+CJ146+CW146+DJ146)*$C$2)</f>
        <v>63</v>
      </c>
      <c r="S146" s="304">
        <f>(未改造舰娘!$R142)+(未改造舰娘!$S142)*$C$3+((BY146+CL146+CY146+DL146)*$C$2)</f>
        <v>0</v>
      </c>
      <c r="T146" s="304">
        <f>(未改造舰娘!$T142)+(未改造舰娘!$U142)*$C$3+((BX146+CK146+CX146+DK146)*$C$2)</f>
        <v>53</v>
      </c>
      <c r="U146" s="304">
        <f>(未改造舰娘!$V142)+(未改造舰娘!$W142)*$C$3+((CG146+CT146+DG146+DT146)*$C$2)</f>
        <v>68</v>
      </c>
      <c r="V146" s="305">
        <f>INT((((未改造舰娘!$Y142)-(未改造舰娘!$X142))*(((IF(D146=0,C146,D146))-1)/99))+未改造舰娘!$X142)+((CB146+CO146+DB146+DO146)*$C$2)</f>
        <v>91</v>
      </c>
      <c r="W146" s="304">
        <f>INT((((未改造舰娘!$AA142)-(未改造舰娘!$Z142))*(((IF(D146=0,C146,D146))-1)/99))+未改造舰娘!$Z142)+((CD146+CQ146+DD146+DQ146)*$C$2)</f>
        <v>75</v>
      </c>
      <c r="X146" s="304">
        <f>INT((((未改造舰娘!$AC142)-(未改造舰娘!$AB142))*(((IF(D146=0,C146,D146))-1)/99))+未改造舰娘!$AB142)+((CA146+CN146+DA146+DN146)*$C$2)</f>
        <v>54</v>
      </c>
      <c r="Y146" s="303">
        <f>INT((((未改造舰娘!$AE142)-(未改造舰娘!$AD142))*(((IF(D146=0,C146,D146))-1)/99))+未改造舰娘!$AD142)+((BZ146+CM146+CZ146+DM146)*$C$2)</f>
        <v>0</v>
      </c>
      <c r="Z146" s="474">
        <f>IF(未改造舰娘!$AF142=0,"",未改造舰娘!$AF142)</f>
        <v>2</v>
      </c>
      <c r="AA146" s="304">
        <f>IF(未改造舰娘!$AG142="","",未改造舰娘!$AG142)</f>
        <v>2</v>
      </c>
      <c r="AB146" s="304">
        <f>IF(未改造舰娘!$AH142="","",未改造舰娘!$AH142)</f>
        <v>2</v>
      </c>
      <c r="AC146" s="304" t="str">
        <f>IF(未改造舰娘!$AI142="","",未改造舰娘!$AI142)</f>
        <v/>
      </c>
      <c r="AD146" s="304">
        <f>IF(未改造舰娘!$AJ142="","",未改造舰娘!$AJ142)</f>
        <v>6</v>
      </c>
      <c r="AE146" s="305">
        <f>IF(未改造舰娘!$AK142="","",未改造舰娘!$AK142)</f>
        <v>40</v>
      </c>
      <c r="AF146" s="304">
        <f>IF(未改造舰娘!$AL142="","",未改造舰娘!$AL142)</f>
        <v>400</v>
      </c>
      <c r="AG146" s="304">
        <f>IF(未改造舰娘!$AM142="","",未改造舰娘!$AM142)</f>
        <v>250</v>
      </c>
      <c r="AH146" s="304">
        <f>IF(未改造舰娘!$AN142="","",未改造舰娘!$AN142)</f>
        <v>500</v>
      </c>
      <c r="AI146" s="304" t="str">
        <f>IF(未改造舰娘!$AO142="","",未改造舰娘!$AO142)</f>
        <v/>
      </c>
      <c r="AJ146" s="304" t="str">
        <f>IF(未改造舰娘!$AP142="","",未改造舰娘!$AP142)</f>
        <v>巡洋核心</v>
      </c>
      <c r="AK146" s="303">
        <f>IF(未改造舰娘!$AQ142="","",未改造舰娘!$AQ142)</f>
        <v>6</v>
      </c>
      <c r="AL146" s="306" t="str">
        <f>IF(未改造舰娘!$AS142="","",未改造舰娘!$AS142)</f>
        <v>U国三联8英寸炮</v>
      </c>
      <c r="AM146" s="306" t="str">
        <f>IF(未改造舰娘!$AT142="","",未改造舰娘!$AT142)</f>
        <v>U国四联1.1英寸防空炮</v>
      </c>
      <c r="AN146" s="306" t="str">
        <f>IF(未改造舰娘!$AU142="","",未改造舰娘!$AU142)</f>
        <v/>
      </c>
      <c r="AO146" s="306" t="str">
        <f>IF(未改造舰娘!$AV142="","",未改造舰娘!$AV142)</f>
        <v/>
      </c>
      <c r="AP146" s="307" t="str">
        <f>IF(未改造舰娘!$AW142="","",未改造舰娘!$AW142)</f>
        <v/>
      </c>
      <c r="AQ146" s="308" t="str">
        <f>IF(未改造舰娘!$AX142="","",未改造舰娘!$AX142)</f>
        <v/>
      </c>
      <c r="AR146" s="304">
        <f>IF(未改造舰娘!$AY142="","",未改造舰娘!$AY142)</f>
        <v>40</v>
      </c>
      <c r="AS146" s="304">
        <f>IF(未改造舰娘!$AZ142="","",未改造舰娘!$AZ142)</f>
        <v>70</v>
      </c>
      <c r="AT146" s="304">
        <f>IF(未改造舰娘!$BA142="","",未改造舰娘!$BA142)</f>
        <v>1.28</v>
      </c>
      <c r="AU146" s="304">
        <f>IF(未改造舰娘!$BB142="","",未改造舰娘!$BB142)</f>
        <v>2.4</v>
      </c>
      <c r="AV146" s="305">
        <f>IF((未改造舰娘!$BG142+未改造舰娘!$BK142*$C$4)=0,"",(未改造舰娘!$BG142+未改造舰娘!$BK142*$C$4))</f>
        <v>30</v>
      </c>
      <c r="AW146" s="304">
        <f>IF((未改造舰娘!$BH142+未改造舰娘!$BL142*$C$4)=0,"",(未改造舰娘!$BH142+未改造舰娘!$BL142*$C$4))</f>
        <v>45</v>
      </c>
      <c r="AX146" s="304">
        <f>IF((未改造舰娘!$BI142+未改造舰娘!$BM142*$C$4)=0,"",(未改造舰娘!$BI142+未改造舰娘!$BM142*$C$4))</f>
        <v>35</v>
      </c>
      <c r="AY146" s="303">
        <f>IF((未改造舰娘!$BJ142+未改造舰娘!$BN142*$C$4)=0,"",(未改造舰娘!$BJ142+未改造舰娘!$BN142*$C$4))</f>
        <v>1</v>
      </c>
      <c r="AZ146" s="500">
        <f>IF(未改造舰娘!BC142="","",未改造舰娘!BC142)</f>
        <v>38</v>
      </c>
      <c r="BA146" s="500">
        <f>IF(未改造舰娘!BD142="","",未改造舰娘!BD142)</f>
        <v>0</v>
      </c>
      <c r="BB146" s="500">
        <f>IF(未改造舰娘!BE142="","",未改造舰娘!BE142)</f>
        <v>17</v>
      </c>
      <c r="BC146" s="498">
        <f>IF(未改造舰娘!BF142="","",未改造舰娘!BF142)</f>
        <v>26</v>
      </c>
      <c r="BD146" s="125" t="s">
        <v>1462</v>
      </c>
      <c r="BE146" s="506"/>
      <c r="BF146" s="306" t="str">
        <f>IF(未改造舰娘!$BQ142="","",未改造舰娘!$BQ142)</f>
        <v>2-1-CEF,2-2-EFGH,2-3-CDEGHJ,2-4-ABCDEGHIJL,3-1-BDFGHI,3-2-DEG,3-3-CDEFGHJK,3-4-ABCDGHIJ,4-1-CDEFIJ,4-2-CDFGHIJ,4-3-CEFGH,4-4-ABCDEHIKL,5-1-CDEFGH,5-2-DEFGHIJ,5-3-CEFGH,5-4-CDEGH,5-5-ABCDEFGHI,6-2-ABCDEFGHIJKLM,6-3-ABCDEFHJ,6-4-ABCDEFGHIKL,7-1-ABCDFGHIJKLMN,8-1-ABCDEFGHIJKL,8-3-ABCDEFGHIJKL</v>
      </c>
      <c r="BG146" s="306" t="str">
        <f>IF(未改造舰娘!$BR142="","",未改造舰娘!$BR142)</f>
        <v>极地奏鸣曲 Ex-1-1-CDEFIJ,Ex-1-2-ABCDEHIKL,Ex-2-1-DEGHJDEFGH,Ex-2-2-EFGHCDEGHJK,Ex-2-3-ABDEFGHIABCDEGHIJL,Ex-3-ABCDEFGHIJKLMNOPQ,Ex-3-2-ABCDEFGHIJKMDEGHJK,Ex-3-3-ABCDEFHJACDGHIJ,Ex-3-4-ABCDEFGHIKL,Ex-4-1-ABCDFGHIJKLMN,Ex-3-1-BFGHI,Ex-4-2-ABCDEFGHIJKL；轰隆轰隆大作战 Ex-1-ABCEFGHI,Ex-2-ABCEFGHJL,Ex-3-ACDFGHJKL,Ex-5-BDFGHIKLMOPQ,Ex-7-ACDFGHJL,Ex-9-BDFGHIKLMOPQ；扑火之蛾 Ex-1-ABCDEFGHIJ,Ex-2-ABCDEFGHIJKL,Ex-3-ABCDEFGHIJKLM,Ex-5-ABCDEFGHIJKLMN,Ex-6-ABCDEFGHIJ,Ex-7-ABCDEFGHIJKL,Ex-8-ABCDEFGHIJKM,Ex-10-ACDEFGHIJKLMN；未命名 Ex-2-ABCDEFGHIJNOβ,Ex-4-ABCDEIJKLMNOPQRTβ,Ex-8-ABCDEFGHIJNOβ,Ex-10-ABCDEJKLMNOPQRTβ；决战九段坂 Ex-2-Q,Ex-8-Q；中间岛战役 Ex-2-ABDEG,Ex-4-ABCDFGHK,Ex-6-ABDE,Ex-8-ABCDEJL,Ex-10-A；两周年活动 中间岛战役-ACDFGK；莱特湾战役 Ex-1-ABCEFGHI,Ex-2-ABCEFGHL,Ex-3-ADFGHJKL,Ex-5-BDFGHIKLMOPQ,Ex-7-ADFGHJL,Ex-9-BDFGHIKLMOPQ；三周年活动 Ex-1-ABCDFGHIJK,Ex-5-ABCDEFHIJKLMNOQ,Ex-6-ABCDFGHIJK,Ex-10-ABCDEFHIJKLMNOQ；急速东方快车 Ex-3-ABCDEFGIJLMNOPR,Ex-4-ABCEFHIJKLMNOPQR,Ex-5-ABCDEFGHJKLMNO,Ex-6-ABCDEFGIJLMNOPR,Ex-7-ABCEFHIJKLMNOQR；所罗门之晓 Ex-1-BCDEFGHJKL,Ex-3-ABCDEFGHIJKMNOPQ,Ex-5-ABCDEFGHIJKLNPQR,Ex-6-ABCDEFGHJKL,Ex-8-ABCDEFGHIJKMNOPQ,Ex-10-ABCDEFGHIJKLNPQR；地狱群岛攻略作战 Ex-1-E,Ex-2-BCDEFI,Ex-3-ABDEFGHI,Ex-4-ABCDEFGHKMN,Ex-5-ABCDEF,Ex-6-ABCDEI,Ex-7-ABDFGHI,Ex-8-ABCDEFGHIKMN；熔炉大混战 Ex-1-ABCDEFGHIJ,Ex-3-ABCDEFGHIJKL,Ex-5-ABCDEFGHIJKL,Ex-7-ABCDEFGHIJKLMN,Ex-8-ABCDEFGHIJ,Ex-10-ABCDEFGHIJKL,Ex-12-ABCDEFGHIJKL,Ex-14-ABCDEFGHIJKLMN</v>
      </c>
      <c r="BH146" s="306"/>
      <c r="BU146" s="304">
        <f>IFERROR(VLOOKUP(AL146,装备!$B:$C,2,0),0)</f>
        <v>4</v>
      </c>
      <c r="BV146" s="304">
        <f>IFERROR(VLOOKUP($AL146,装备!$B:$Q,5,0),0)</f>
        <v>0</v>
      </c>
      <c r="BW146" s="304">
        <f>IFERROR(VLOOKUP($AL146,装备!$B:$Q,6,0),0)</f>
        <v>8</v>
      </c>
      <c r="BX146" s="304">
        <f>IFERROR(VLOOKUP($AL146,装备!$B:$Q,7,0),0)</f>
        <v>0</v>
      </c>
      <c r="BY146" s="304">
        <f>IFERROR(VLOOKUP($AL146,装备!$B:$Q,8,0),0)</f>
        <v>0</v>
      </c>
      <c r="BZ146" s="304">
        <f>IFERROR(VLOOKUP($AL146,装备!$B:$Q,9,0),0)</f>
        <v>0</v>
      </c>
      <c r="CA146" s="304">
        <f>IFERROR(VLOOKUP($AL146,装备!$B:$Q,10,0),0)</f>
        <v>0</v>
      </c>
      <c r="CB146" s="304">
        <f>IFERROR(VLOOKUP($AL146,装备!$B:$Q,11,0),0)</f>
        <v>2</v>
      </c>
      <c r="CC146" s="304" t="str">
        <f>IFERROR(VLOOKUP($AL146,装备!$B:$Q,12,0),0)</f>
        <v>中</v>
      </c>
      <c r="CD146" s="304">
        <f>IFERROR(VLOOKUP($AL146,装备!$B:$Q,13,0),0)</f>
        <v>0</v>
      </c>
      <c r="CE146" s="304">
        <f>IFERROR(VLOOKUP($AL146,装备!$B:$Q,14,0),0)</f>
        <v>0</v>
      </c>
      <c r="CF146" s="304">
        <f>IFERROR(VLOOKUP($AL146,装备!$B:$Q,16,0),0)</f>
        <v>0</v>
      </c>
      <c r="CG146" s="304">
        <f>IFERROR(VLOOKUP($AL146,装备!$B:$Q,5,0),0)</f>
        <v>0</v>
      </c>
      <c r="CH146" s="304">
        <f>IFERROR(VLOOKUP(AM146,装备!$B:$C,2,0),0)</f>
        <v>2</v>
      </c>
      <c r="CI146" s="304">
        <f>IFERROR(VLOOKUP($AM146,装备!$B:$Q,5,0),0)</f>
        <v>0</v>
      </c>
      <c r="CJ146" s="304">
        <f>IFERROR(VLOOKUP($AM146,装备!$B:$Q,6,0),0)</f>
        <v>0</v>
      </c>
      <c r="CK146" s="304">
        <f>IFERROR(VLOOKUP($AM146,装备!$B:$Q,7,0),0)</f>
        <v>0</v>
      </c>
      <c r="CL146" s="304">
        <f>IFERROR(VLOOKUP($AM146,装备!$B:$Q,8,0),0)</f>
        <v>0</v>
      </c>
      <c r="CM146" s="304">
        <f>IFERROR(VLOOKUP($AM146,装备!$B:$Q,9,0),0)</f>
        <v>0</v>
      </c>
      <c r="CN146" s="304">
        <f>IFERROR(VLOOKUP($AM146,装备!$B:$Q,10,0),0)</f>
        <v>0</v>
      </c>
      <c r="CO146" s="304">
        <f>IFERROR(VLOOKUP($AM146,装备!$B:$Q,11,0),0)</f>
        <v>1</v>
      </c>
      <c r="CP146" s="304" t="str">
        <f>IFERROR(VLOOKUP($AM146,装备!$B:$Q,12,0),0)</f>
        <v>短</v>
      </c>
      <c r="CQ146" s="304">
        <f>IFERROR(VLOOKUP($AM146,装备!$B:$Q,13,0),0)</f>
        <v>0</v>
      </c>
      <c r="CR146" s="304">
        <f>IFERROR(VLOOKUP($AM146,装备!$B:$Q,14,0),0)</f>
        <v>0</v>
      </c>
      <c r="CS146" s="304">
        <f>IFERROR(VLOOKUP($AM146,装备!$B:$Q,16,0),0)</f>
        <v>4</v>
      </c>
      <c r="CT146" s="304">
        <f>IFERROR(VLOOKUP($AM146,装备!$B:$Q,5,0),0)</f>
        <v>0</v>
      </c>
      <c r="CU146" s="304">
        <f>IFERROR(VLOOKUP(AN146,装备!$B:$C,2,0),0)</f>
        <v>0</v>
      </c>
      <c r="CV146" s="304">
        <f>IFERROR(VLOOKUP($AN146,装备!$B:$Q,5,0),0)</f>
        <v>0</v>
      </c>
      <c r="CW146" s="304">
        <f>IFERROR(VLOOKUP($AN146,装备!$B:$Q,6,0),0)</f>
        <v>0</v>
      </c>
      <c r="CX146" s="304">
        <f>IFERROR(VLOOKUP($AN146,装备!$B:$Q,7,0),0)</f>
        <v>0</v>
      </c>
      <c r="CY146" s="304">
        <f>IFERROR(VLOOKUP($AN146,装备!$B:$Q,8,0),0)</f>
        <v>0</v>
      </c>
      <c r="CZ146" s="304">
        <f>IFERROR(VLOOKUP($AN146,装备!$B:$Q,9,0),0)</f>
        <v>0</v>
      </c>
      <c r="DA146" s="304">
        <f>IFERROR(VLOOKUP($AN146,装备!$B:$Q,10,0),0)</f>
        <v>0</v>
      </c>
      <c r="DB146" s="304">
        <f>IFERROR(VLOOKUP($AN146,装备!$B:$Q,11,0),0)</f>
        <v>0</v>
      </c>
      <c r="DC146" s="304">
        <f>IFERROR(VLOOKUP($AN146,装备!$B:$Q,12,0),0)</f>
        <v>0</v>
      </c>
      <c r="DD146" s="304">
        <f>IFERROR(VLOOKUP($AN146,装备!$B:$Q,13,0),0)</f>
        <v>0</v>
      </c>
      <c r="DE146" s="304">
        <f>IFERROR(VLOOKUP($AN146,装备!$B:$Q,14,0),0)</f>
        <v>0</v>
      </c>
      <c r="DF146" s="304">
        <f>IFERROR(VLOOKUP($AN146,装备!$B:$Q,16,0),0)</f>
        <v>0</v>
      </c>
      <c r="DG146" s="304">
        <f>IFERROR(VLOOKUP($AN146,装备!$B:$Q,5,0),0)</f>
        <v>0</v>
      </c>
      <c r="DH146" s="304">
        <f>IFERROR(VLOOKUP(AO146,装备!$B:$C,2,0),0)</f>
        <v>0</v>
      </c>
      <c r="DI146" s="304">
        <f>IFERROR(VLOOKUP($AO146,装备!$B:$Q,5,0),0)</f>
        <v>0</v>
      </c>
      <c r="DJ146" s="304">
        <f>IFERROR(VLOOKUP($AO146,装备!$B:$Q,6,0),0)</f>
        <v>0</v>
      </c>
      <c r="DK146" s="304">
        <f>IFERROR(VLOOKUP($AO146,装备!$B:$Q,7,0),0)</f>
        <v>0</v>
      </c>
      <c r="DL146" s="304">
        <f>IFERROR(VLOOKUP($AO146,装备!$B:$Q,8,0),0)</f>
        <v>0</v>
      </c>
      <c r="DM146" s="304">
        <f>IFERROR(VLOOKUP($AO146,装备!$B:$Q,9,0),0)</f>
        <v>0</v>
      </c>
      <c r="DN146" s="304">
        <f>IFERROR(VLOOKUP($AO146,装备!$B:$Q,10,0),0)</f>
        <v>0</v>
      </c>
      <c r="DO146" s="304">
        <f>IFERROR(VLOOKUP($AO146,装备!$B:$Q,11,0),0)</f>
        <v>0</v>
      </c>
      <c r="DP146" s="304">
        <f>IFERROR(VLOOKUP($AO146,装备!$B:$Q,12,0),0)</f>
        <v>0</v>
      </c>
      <c r="DQ146" s="304">
        <f>IFERROR(VLOOKUP($AO146,装备!$B:$Q,13,0),0)</f>
        <v>0</v>
      </c>
      <c r="DR146" s="304">
        <f>IFERROR(VLOOKUP($AO146,装备!$B:$Q,14,0),0)</f>
        <v>0</v>
      </c>
      <c r="DS146" s="304">
        <f>IFERROR(VLOOKUP($AO146,装备!$B:$Q,16,0),0)</f>
        <v>0</v>
      </c>
      <c r="DT146" s="304">
        <f>IFERROR(VLOOKUP($AO146,装备!$B:$Q,5,0),0)</f>
        <v>0</v>
      </c>
    </row>
    <row r="147" spans="1:124" hidden="1">
      <c r="A147" s="301">
        <f>未改造舰娘!$A143</f>
        <v>10014312</v>
      </c>
      <c r="B147" s="354" t="s">
        <v>195</v>
      </c>
      <c r="C147" s="323"/>
      <c r="D147" s="323">
        <f t="shared" si="2"/>
        <v>110</v>
      </c>
      <c r="E147" s="303">
        <f>未改造舰娘!$C143</f>
        <v>3</v>
      </c>
      <c r="F147" s="304" t="str">
        <f>未改造舰娘!$D143</f>
        <v>重巡</v>
      </c>
      <c r="G147" s="304" t="str">
        <f>未改造舰娘!$E143</f>
        <v>中型</v>
      </c>
      <c r="H147" s="304" t="str">
        <f>未改造舰娘!$F143</f>
        <v>护卫舰</v>
      </c>
      <c r="I147" s="460">
        <f>未改造舰娘!$AR143</f>
        <v>3</v>
      </c>
      <c r="J147" s="304" t="str">
        <f>未改造舰娘!$G143</f>
        <v>美国</v>
      </c>
      <c r="K147" s="312">
        <f>未改造舰娘!$H143+(BV147+CI147+CV147+DI147)*$C$2</f>
        <v>43</v>
      </c>
      <c r="L147" s="304">
        <f>未改造舰娘!$I143</f>
        <v>1</v>
      </c>
      <c r="M147" s="304">
        <f>未改造舰娘!$J143</f>
        <v>2</v>
      </c>
      <c r="N147" s="518">
        <f>未改造舰娘!$K143</f>
        <v>2</v>
      </c>
      <c r="O147" s="304">
        <f>未改造舰娘!$L143+((CE147+CR147+DE147+DR147)*$C$2)</f>
        <v>12</v>
      </c>
      <c r="P147" s="304" t="str">
        <f>IF($C$2=1,(IF(ISERROR(FIND("超长",未改造舰娘!$M143&amp;CC147&amp;CP147&amp;DC147&amp;DP147,1)),IF(ISERROR(FIND("长",未改造舰娘!$M143&amp;CC147&amp;CP147&amp;DC147&amp;DP147,1)),IF(ISERROR(FIND("中",未改造舰娘!$M143&amp;CC147&amp;CP147&amp;DC147&amp;DP147,1)),IF(ISERROR(FIND("短",未改造舰娘!$M143&amp;CC147&amp;CP147&amp;DC147&amp;DP147,1)),IF(ISERROR(FIND("无",未改造舰娘!$M143&amp;CC147&amp;CP147&amp;DC147&amp;DP147,1)),0,"无"),"短"),"中"),"长"),"超长")),未改造舰娘!$M143)</f>
        <v>中</v>
      </c>
      <c r="Q147" s="303">
        <f>未改造舰娘!$N143</f>
        <v>32.700000000000003</v>
      </c>
      <c r="R147" s="304">
        <f>(未改造舰娘!$P143)+(未改造舰娘!$Q143)*$C$3+((BW147+CJ147+CW147+DJ147)*$C$2)</f>
        <v>63</v>
      </c>
      <c r="S147" s="304">
        <f>(未改造舰娘!$R143)+(未改造舰娘!$S143)*$C$3+((BY147+CL147+CY147+DL147)*$C$2)</f>
        <v>0</v>
      </c>
      <c r="T147" s="304">
        <f>(未改造舰娘!$T143)+(未改造舰娘!$U143)*$C$3+((BX147+CK147+CX147+DK147)*$C$2)</f>
        <v>52</v>
      </c>
      <c r="U147" s="304">
        <f>(未改造舰娘!$V143)+(未改造舰娘!$W143)*$C$3+((CG147+CT147+DG147+DT147)*$C$2)</f>
        <v>65</v>
      </c>
      <c r="V147" s="305">
        <f>INT((((未改造舰娘!$Y143)-(未改造舰娘!$X143))*(((IF(D147=0,C147,D147))-1)/99))+未改造舰娘!$X143)+((CB147+CO147+DB147+DO147)*$C$2)</f>
        <v>91</v>
      </c>
      <c r="W147" s="304">
        <f>INT((((未改造舰娘!$AA143)-(未改造舰娘!$Z143))*(((IF(D147=0,C147,D147))-1)/99))+未改造舰娘!$Z143)+((CD147+CQ147+DD147+DQ147)*$C$2)</f>
        <v>75</v>
      </c>
      <c r="X147" s="304">
        <f>INT((((未改造舰娘!$AC143)-(未改造舰娘!$AB143))*(((IF(D147=0,C147,D147))-1)/99))+未改造舰娘!$AB143)+((CA147+CN147+DA147+DN147)*$C$2)</f>
        <v>53</v>
      </c>
      <c r="Y147" s="303">
        <f>INT((((未改造舰娘!$AE143)-(未改造舰娘!$AD143))*(((IF(D147=0,C147,D147))-1)/99))+未改造舰娘!$AD143)+((BZ147+CM147+CZ147+DM147)*$C$2)</f>
        <v>0</v>
      </c>
      <c r="Z147" s="474">
        <f>IF(未改造舰娘!$AF143=0,"",未改造舰娘!$AF143)</f>
        <v>2</v>
      </c>
      <c r="AA147" s="304">
        <f>IF(未改造舰娘!$AG143="","",未改造舰娘!$AG143)</f>
        <v>2</v>
      </c>
      <c r="AB147" s="304">
        <f>IF(未改造舰娘!$AH143="","",未改造舰娘!$AH143)</f>
        <v>2</v>
      </c>
      <c r="AC147" s="304" t="str">
        <f>IF(未改造舰娘!$AI143="","",未改造舰娘!$AI143)</f>
        <v/>
      </c>
      <c r="AD147" s="304">
        <f>IF(未改造舰娘!$AJ143="","",未改造舰娘!$AJ143)</f>
        <v>6</v>
      </c>
      <c r="AE147" s="305">
        <f>IF(未改造舰娘!$AK143="","",未改造舰娘!$AK143)</f>
        <v>42</v>
      </c>
      <c r="AF147" s="304">
        <f>IF(未改造舰娘!$AL143="","",未改造舰娘!$AL143)</f>
        <v>300</v>
      </c>
      <c r="AG147" s="304">
        <f>IF(未改造舰娘!$AM143="","",未改造舰娘!$AM143)</f>
        <v>200</v>
      </c>
      <c r="AH147" s="304">
        <f>IF(未改造舰娘!$AN143="","",未改造舰娘!$AN143)</f>
        <v>500</v>
      </c>
      <c r="AI147" s="304" t="str">
        <f>IF(未改造舰娘!$AO143="","",未改造舰娘!$AO143)</f>
        <v/>
      </c>
      <c r="AJ147" s="304" t="str">
        <f>IF(未改造舰娘!$AP143="","",未改造舰娘!$AP143)</f>
        <v>巡洋核心</v>
      </c>
      <c r="AK147" s="303">
        <f>IF(未改造舰娘!$AQ143="","",未改造舰娘!$AQ143)</f>
        <v>5</v>
      </c>
      <c r="AL147" s="306" t="str">
        <f>IF(未改造舰娘!$AS143="","",未改造舰娘!$AS143)</f>
        <v>U国三联8英寸炮</v>
      </c>
      <c r="AM147" s="306" t="str">
        <f>IF(未改造舰娘!$AT143="","",未改造舰娘!$AT143)</f>
        <v/>
      </c>
      <c r="AN147" s="306" t="str">
        <f>IF(未改造舰娘!$AU143="","",未改造舰娘!$AU143)</f>
        <v/>
      </c>
      <c r="AO147" s="306" t="str">
        <f>IF(未改造舰娘!$AV143="","",未改造舰娘!$AV143)</f>
        <v/>
      </c>
      <c r="AP147" s="307" t="str">
        <f>IF(未改造舰娘!$AW143="","",未改造舰娘!$AW143)</f>
        <v/>
      </c>
      <c r="AQ147" s="308" t="str">
        <f>IF(未改造舰娘!$AX143="","",未改造舰娘!$AX143)</f>
        <v/>
      </c>
      <c r="AR147" s="304">
        <f>IF(未改造舰娘!$AY143="","",未改造舰娘!$AY143)</f>
        <v>40</v>
      </c>
      <c r="AS147" s="304">
        <f>IF(未改造舰娘!$AZ143="","",未改造舰娘!$AZ143)</f>
        <v>70</v>
      </c>
      <c r="AT147" s="304">
        <f>IF(未改造舰娘!$BA143="","",未改造舰娘!$BA143)</f>
        <v>1.28</v>
      </c>
      <c r="AU147" s="304">
        <f>IF(未改造舰娘!$BB143="","",未改造舰娘!$BB143)</f>
        <v>2.4</v>
      </c>
      <c r="AV147" s="305">
        <f>IF((未改造舰娘!$BG143+未改造舰娘!$BK143*$C$4)=0,"",(未改造舰娘!$BG143+未改造舰娘!$BK143*$C$4))</f>
        <v>30</v>
      </c>
      <c r="AW147" s="304">
        <f>IF((未改造舰娘!$BH143+未改造舰娘!$BL143*$C$4)=0,"",(未改造舰娘!$BH143+未改造舰娘!$BL143*$C$4))</f>
        <v>43</v>
      </c>
      <c r="AX147" s="304">
        <f>IF((未改造舰娘!$BI143+未改造舰娘!$BM143*$C$4)=0,"",(未改造舰娘!$BI143+未改造舰娘!$BM143*$C$4))</f>
        <v>34</v>
      </c>
      <c r="AY147" s="303" t="str">
        <f>IF((未改造舰娘!$BJ143+未改造舰娘!$BN143*$C$4)=0,"",(未改造舰娘!$BJ143+未改造舰娘!$BN143*$C$4))</f>
        <v/>
      </c>
      <c r="AZ147" s="500">
        <f>IF(未改造舰娘!BC143="","",未改造舰娘!BC143)</f>
        <v>38</v>
      </c>
      <c r="BA147" s="500">
        <f>IF(未改造舰娘!BD143="","",未改造舰娘!BD143)</f>
        <v>0</v>
      </c>
      <c r="BB147" s="500">
        <f>IF(未改造舰娘!BE143="","",未改造舰娘!BE143)</f>
        <v>16</v>
      </c>
      <c r="BC147" s="498">
        <f>IF(未改造舰娘!BF143="","",未改造舰娘!BF143)</f>
        <v>23</v>
      </c>
      <c r="BD147" s="125" t="s">
        <v>1464</v>
      </c>
      <c r="BE147" s="506">
        <v>5.9027777777777783E-2</v>
      </c>
      <c r="BF147" s="306" t="str">
        <f>IF(未改造舰娘!$BQ143="","",未改造舰娘!$BQ143)</f>
        <v>6-1-ABCDEFGHIK,8-2-ABCDEFGHIJKLM,8-3-ABCDEFGHIJKL</v>
      </c>
      <c r="BG147" s="306" t="str">
        <f>IF(未改造舰娘!$BR143="","",未改造舰娘!$BR143)</f>
        <v>极地奏鸣曲 Ex-2-ABCDEFGHIJKLMN,Ex-3-1-ABCDEFGHIK,Ex-4-ABCDEFGHJKMNOP,Ex-4-3-ABCDEFGIJKM；轰隆轰隆大作战 Ex-1-CEFGHI,Ex-3-ADGHJL,Ex-4-ABCDFGHIM,Ex-8-ABCDFGHILM,Ex-9-BDFGHIKLMOPQ；扑火之蛾 Ex-1-CDEFGHIJ,Ex-3-ABCDEFGHIJKLM,Ex-4-ABCDEFGHIJKLMN,Ex-6-CDEFHIJ,Ex-8-ABDEFGHIJKLM,Ex-9-ABCDEFGHIJKLMN；未命名 Ex-1-ABCDEFHJKLM,Ex-4-ABCDEIJKLMNOPQRTβ,Ex-7-ABCDEFHJKLM,Ex-10-ABCDEIJKLMNOPQRTβ；决战九段坂 Ex-1-NO,Ex-7-NO；中间岛战役 Ex-1-ABCDE,Ex-3-ACDEFGJL,Ex-5-A,Ex-7-BDEG,Ex-9-ABCDFGHK；两周年活动 地狱群岛攻略作战-BCDFKM；莱特湾战役 Ex-1-CEFGHI,Ex-3-ADFGHJL,Ex-4-ABCDFHIM,Ex-8-ABCDEFHIM,Ex-9-BDFGHIKMOPQ；三周年活动 Ex-1-ABCDFGHIJK,Ex-3-ABCDFGHIJKLM,Ex-8-ABCDFGHIJKLM,Ex-10-ABCDEFHIJKLMNOQ；所罗门之晓 Ex-1-ABCDEFGHJKL,Ex-3-ABCDEFGHIJKMNOPQ,Ex-5-ABCDEFGHIJKLNPQR,Ex-6-ABCDEFGHJKL,Ex-8-ABCDEFGHIJKMNOPQ,Ex-10-ABCDEFGHIJKLNPQR；地狱群岛攻略作战 Ex-1-E,Ex-2-BCDEFI,Ex-3-ABDEFGHI,Ex-4-ABCDEFGHIKM,Ex-5-ABCDEF,Ex-6-ABCDEFI,Ex-7-ADEFGI,Ex-8-ABCDEFGHKMN；熔炉大混战 Ex-1-ABCDEFGHIJ,Ex-3-ABCDEFGHIJKL,Ex-5-ABCDEFGHIJKL,Ex-7-ABCDEFGHIJKLMN,Ex-8-ABCDEFGHIJ,Ex-10-ABCDEFGHJKL,Ex-12-ABCDEFGHIJKL,Ex-14-ABCDEFGHIJKLMN</v>
      </c>
      <c r="BH147" s="306"/>
      <c r="BU147" s="304">
        <f>IFERROR(VLOOKUP(AL147,装备!$B:$C,2,0),0)</f>
        <v>4</v>
      </c>
      <c r="BV147" s="304">
        <f>IFERROR(VLOOKUP($AL147,装备!$B:$Q,5,0),0)</f>
        <v>0</v>
      </c>
      <c r="BW147" s="304">
        <f>IFERROR(VLOOKUP($AL147,装备!$B:$Q,6,0),0)</f>
        <v>8</v>
      </c>
      <c r="BX147" s="304">
        <f>IFERROR(VLOOKUP($AL147,装备!$B:$Q,7,0),0)</f>
        <v>0</v>
      </c>
      <c r="BY147" s="304">
        <f>IFERROR(VLOOKUP($AL147,装备!$B:$Q,8,0),0)</f>
        <v>0</v>
      </c>
      <c r="BZ147" s="304">
        <f>IFERROR(VLOOKUP($AL147,装备!$B:$Q,9,0),0)</f>
        <v>0</v>
      </c>
      <c r="CA147" s="304">
        <f>IFERROR(VLOOKUP($AL147,装备!$B:$Q,10,0),0)</f>
        <v>0</v>
      </c>
      <c r="CB147" s="304">
        <f>IFERROR(VLOOKUP($AL147,装备!$B:$Q,11,0),0)</f>
        <v>2</v>
      </c>
      <c r="CC147" s="304" t="str">
        <f>IFERROR(VLOOKUP($AL147,装备!$B:$Q,12,0),0)</f>
        <v>中</v>
      </c>
      <c r="CD147" s="304">
        <f>IFERROR(VLOOKUP($AL147,装备!$B:$Q,13,0),0)</f>
        <v>0</v>
      </c>
      <c r="CE147" s="304">
        <f>IFERROR(VLOOKUP($AL147,装备!$B:$Q,14,0),0)</f>
        <v>0</v>
      </c>
      <c r="CF147" s="304">
        <f>IFERROR(VLOOKUP($AL147,装备!$B:$Q,16,0),0)</f>
        <v>0</v>
      </c>
      <c r="CG147" s="304">
        <f>IFERROR(VLOOKUP($AL147,装备!$B:$Q,5,0),0)</f>
        <v>0</v>
      </c>
      <c r="CH147" s="304">
        <f>IFERROR(VLOOKUP(AM147,装备!$B:$C,2,0),0)</f>
        <v>0</v>
      </c>
      <c r="CI147" s="304">
        <f>IFERROR(VLOOKUP($AM147,装备!$B:$Q,5,0),0)</f>
        <v>0</v>
      </c>
      <c r="CJ147" s="304">
        <f>IFERROR(VLOOKUP($AM147,装备!$B:$Q,6,0),0)</f>
        <v>0</v>
      </c>
      <c r="CK147" s="304">
        <f>IFERROR(VLOOKUP($AM147,装备!$B:$Q,7,0),0)</f>
        <v>0</v>
      </c>
      <c r="CL147" s="304">
        <f>IFERROR(VLOOKUP($AM147,装备!$B:$Q,8,0),0)</f>
        <v>0</v>
      </c>
      <c r="CM147" s="304">
        <f>IFERROR(VLOOKUP($AM147,装备!$B:$Q,9,0),0)</f>
        <v>0</v>
      </c>
      <c r="CN147" s="304">
        <f>IFERROR(VLOOKUP($AM147,装备!$B:$Q,10,0),0)</f>
        <v>0</v>
      </c>
      <c r="CO147" s="304">
        <f>IFERROR(VLOOKUP($AM147,装备!$B:$Q,11,0),0)</f>
        <v>0</v>
      </c>
      <c r="CP147" s="304">
        <f>IFERROR(VLOOKUP($AM147,装备!$B:$Q,12,0),0)</f>
        <v>0</v>
      </c>
      <c r="CQ147" s="304">
        <f>IFERROR(VLOOKUP($AM147,装备!$B:$Q,13,0),0)</f>
        <v>0</v>
      </c>
      <c r="CR147" s="304">
        <f>IFERROR(VLOOKUP($AM147,装备!$B:$Q,14,0),0)</f>
        <v>0</v>
      </c>
      <c r="CS147" s="304">
        <f>IFERROR(VLOOKUP($AM147,装备!$B:$Q,16,0),0)</f>
        <v>0</v>
      </c>
      <c r="CT147" s="304">
        <f>IFERROR(VLOOKUP($AM147,装备!$B:$Q,5,0),0)</f>
        <v>0</v>
      </c>
      <c r="CU147" s="304">
        <f>IFERROR(VLOOKUP(AN147,装备!$B:$C,2,0),0)</f>
        <v>0</v>
      </c>
      <c r="CV147" s="304">
        <f>IFERROR(VLOOKUP($AN147,装备!$B:$Q,5,0),0)</f>
        <v>0</v>
      </c>
      <c r="CW147" s="304">
        <f>IFERROR(VLOOKUP($AN147,装备!$B:$Q,6,0),0)</f>
        <v>0</v>
      </c>
      <c r="CX147" s="304">
        <f>IFERROR(VLOOKUP($AN147,装备!$B:$Q,7,0),0)</f>
        <v>0</v>
      </c>
      <c r="CY147" s="304">
        <f>IFERROR(VLOOKUP($AN147,装备!$B:$Q,8,0),0)</f>
        <v>0</v>
      </c>
      <c r="CZ147" s="304">
        <f>IFERROR(VLOOKUP($AN147,装备!$B:$Q,9,0),0)</f>
        <v>0</v>
      </c>
      <c r="DA147" s="304">
        <f>IFERROR(VLOOKUP($AN147,装备!$B:$Q,10,0),0)</f>
        <v>0</v>
      </c>
      <c r="DB147" s="304">
        <f>IFERROR(VLOOKUP($AN147,装备!$B:$Q,11,0),0)</f>
        <v>0</v>
      </c>
      <c r="DC147" s="304">
        <f>IFERROR(VLOOKUP($AN147,装备!$B:$Q,12,0),0)</f>
        <v>0</v>
      </c>
      <c r="DD147" s="304">
        <f>IFERROR(VLOOKUP($AN147,装备!$B:$Q,13,0),0)</f>
        <v>0</v>
      </c>
      <c r="DE147" s="304">
        <f>IFERROR(VLOOKUP($AN147,装备!$B:$Q,14,0),0)</f>
        <v>0</v>
      </c>
      <c r="DF147" s="304">
        <f>IFERROR(VLOOKUP($AN147,装备!$B:$Q,16,0),0)</f>
        <v>0</v>
      </c>
      <c r="DG147" s="304">
        <f>IFERROR(VLOOKUP($AN147,装备!$B:$Q,5,0),0)</f>
        <v>0</v>
      </c>
      <c r="DH147" s="304">
        <f>IFERROR(VLOOKUP(AO147,装备!$B:$C,2,0),0)</f>
        <v>0</v>
      </c>
      <c r="DI147" s="304">
        <f>IFERROR(VLOOKUP($AO147,装备!$B:$Q,5,0),0)</f>
        <v>0</v>
      </c>
      <c r="DJ147" s="304">
        <f>IFERROR(VLOOKUP($AO147,装备!$B:$Q,6,0),0)</f>
        <v>0</v>
      </c>
      <c r="DK147" s="304">
        <f>IFERROR(VLOOKUP($AO147,装备!$B:$Q,7,0),0)</f>
        <v>0</v>
      </c>
      <c r="DL147" s="304">
        <f>IFERROR(VLOOKUP($AO147,装备!$B:$Q,8,0),0)</f>
        <v>0</v>
      </c>
      <c r="DM147" s="304">
        <f>IFERROR(VLOOKUP($AO147,装备!$B:$Q,9,0),0)</f>
        <v>0</v>
      </c>
      <c r="DN147" s="304">
        <f>IFERROR(VLOOKUP($AO147,装备!$B:$Q,10,0),0)</f>
        <v>0</v>
      </c>
      <c r="DO147" s="304">
        <f>IFERROR(VLOOKUP($AO147,装备!$B:$Q,11,0),0)</f>
        <v>0</v>
      </c>
      <c r="DP147" s="304">
        <f>IFERROR(VLOOKUP($AO147,装备!$B:$Q,12,0),0)</f>
        <v>0</v>
      </c>
      <c r="DQ147" s="304">
        <f>IFERROR(VLOOKUP($AO147,装备!$B:$Q,13,0),0)</f>
        <v>0</v>
      </c>
      <c r="DR147" s="304">
        <f>IFERROR(VLOOKUP($AO147,装备!$B:$Q,14,0),0)</f>
        <v>0</v>
      </c>
      <c r="DS147" s="304">
        <f>IFERROR(VLOOKUP($AO147,装备!$B:$Q,16,0),0)</f>
        <v>0</v>
      </c>
      <c r="DT147" s="304">
        <f>IFERROR(VLOOKUP($AO147,装备!$B:$Q,5,0),0)</f>
        <v>0</v>
      </c>
    </row>
    <row r="148" spans="1:124" ht="15" hidden="1">
      <c r="A148" s="301">
        <f>未改造舰娘!$A144</f>
        <v>10014412</v>
      </c>
      <c r="B148" s="354" t="s">
        <v>214</v>
      </c>
      <c r="C148" s="323"/>
      <c r="D148" s="323">
        <f t="shared" si="2"/>
        <v>110</v>
      </c>
      <c r="E148" s="303">
        <f>未改造舰娘!$C144</f>
        <v>4</v>
      </c>
      <c r="F148" s="304" t="str">
        <f>未改造舰娘!$D144</f>
        <v>轻巡</v>
      </c>
      <c r="G148" s="304" t="str">
        <f>未改造舰娘!$E144</f>
        <v>中型</v>
      </c>
      <c r="H148" s="304" t="str">
        <f>未改造舰娘!$F144</f>
        <v>护卫舰</v>
      </c>
      <c r="I148" s="460">
        <f>未改造舰娘!$AR144</f>
        <v>3</v>
      </c>
      <c r="J148" s="304" t="str">
        <f>未改造舰娘!$G144</f>
        <v>苏联</v>
      </c>
      <c r="K148" s="312">
        <f>未改造舰娘!$H144+(BV148+CI148+CV148+DI148)*$C$2</f>
        <v>29</v>
      </c>
      <c r="L148" s="304">
        <f>未改造舰娘!$I144</f>
        <v>-1</v>
      </c>
      <c r="M148" s="304">
        <f>未改造舰娘!$J144</f>
        <v>1</v>
      </c>
      <c r="N148" s="518">
        <f>未改造舰娘!$K144</f>
        <v>2</v>
      </c>
      <c r="O148" s="304">
        <f>未改造舰娘!$L144+((CE148+CR148+DE148+DR148)*$C$2)</f>
        <v>27</v>
      </c>
      <c r="P148" s="304" t="str">
        <f>IF($C$2=1,(IF(ISERROR(FIND("超长",未改造舰娘!$M144&amp;CC148&amp;CP148&amp;DC148&amp;DP148,1)),IF(ISERROR(FIND("长",未改造舰娘!$M144&amp;CC148&amp;CP148&amp;DC148&amp;DP148,1)),IF(ISERROR(FIND("中",未改造舰娘!$M144&amp;CC148&amp;CP148&amp;DC148&amp;DP148,1)),IF(ISERROR(FIND("短",未改造舰娘!$M144&amp;CC148&amp;CP148&amp;DC148&amp;DP148,1)),IF(ISERROR(FIND("无",未改造舰娘!$M144&amp;CC148&amp;CP148&amp;DC148&amp;DP148,1)),0,"无"),"短"),"中"),"长"),"超长")),未改造舰娘!$M144)</f>
        <v>中</v>
      </c>
      <c r="Q148" s="303">
        <f>未改造舰娘!$N144</f>
        <v>36</v>
      </c>
      <c r="R148" s="304">
        <f>(未改造舰娘!$P144)+(未改造舰娘!$Q144)*$C$3+((BW148+CJ148+CW148+DJ148)*$C$2)</f>
        <v>55</v>
      </c>
      <c r="S148" s="304">
        <f>(未改造舰娘!$R144)+(未改造舰娘!$S144)*$C$3+((BY148+CL148+CY148+DL148)*$C$2)</f>
        <v>50</v>
      </c>
      <c r="T148" s="304">
        <f>(未改造舰娘!$T144)+(未改造舰娘!$U144)*$C$3+((BX148+CK148+CX148+DK148)*$C$2)</f>
        <v>46</v>
      </c>
      <c r="U148" s="304">
        <f>(未改造舰娘!$V144)+(未改造舰娘!$W144)*$C$3+((CG148+CT148+DG148+DT148)*$C$2)</f>
        <v>54</v>
      </c>
      <c r="V148" s="305">
        <f>INT((((未改造舰娘!$Y144)-(未改造舰娘!$X144))*(((IF(D148=0,C148,D148))-1)/99))+未改造舰娘!$X144)+((CB148+CO148+DB148+DO148)*$C$2)</f>
        <v>91</v>
      </c>
      <c r="W148" s="304">
        <f>INT((((未改造舰娘!$AA144)-(未改造舰娘!$Z144))*(((IF(D148=0,C148,D148))-1)/99))+未改造舰娘!$Z144)+((CD148+CQ148+DD148+DQ148)*$C$2)</f>
        <v>77</v>
      </c>
      <c r="X148" s="304">
        <f>INT((((未改造舰娘!$AC144)-(未改造舰娘!$AB144))*(((IF(D148=0,C148,D148))-1)/99))+未改造舰娘!$AB144)+((CA148+CN148+DA148+DN148)*$C$2)</f>
        <v>21</v>
      </c>
      <c r="Y148" s="303">
        <f>INT((((未改造舰娘!$AE144)-(未改造舰娘!$AD144))*(((IF(D148=0,C148,D148))-1)/99))+未改造舰娘!$AD144)+((BZ148+CM148+CZ148+DM148)*$C$2)</f>
        <v>64</v>
      </c>
      <c r="Z148" s="474">
        <f>IF(未改造舰娘!$AF144=0,"",未改造舰娘!$AF144)</f>
        <v>2</v>
      </c>
      <c r="AA148" s="304">
        <f>IF(未改造舰娘!$AG144="","",未改造舰娘!$AG144)</f>
        <v>2</v>
      </c>
      <c r="AB148" s="304">
        <f>IF(未改造舰娘!$AH144="","",未改造舰娘!$AH144)</f>
        <v>2</v>
      </c>
      <c r="AC148" s="304" t="str">
        <f>IF(未改造舰娘!$AI144="","",未改造舰娘!$AI144)</f>
        <v/>
      </c>
      <c r="AD148" s="304">
        <f>IF(未改造舰娘!$AJ144="","",未改造舰娘!$AJ144)</f>
        <v>6</v>
      </c>
      <c r="AE148" s="305">
        <f>IF(未改造舰娘!$AK144="","",未改造舰娘!$AK144)</f>
        <v>0</v>
      </c>
      <c r="AF148" s="304" t="str">
        <f>IF(未改造舰娘!$AL144="","",未改造舰娘!$AL144)</f>
        <v/>
      </c>
      <c r="AG148" s="304" t="str">
        <f>IF(未改造舰娘!$AM144="","",未改造舰娘!$AM144)</f>
        <v/>
      </c>
      <c r="AH148" s="304" t="str">
        <f>IF(未改造舰娘!$AN144="","",未改造舰娘!$AN144)</f>
        <v/>
      </c>
      <c r="AI148" s="304" t="str">
        <f>IF(未改造舰娘!$AO144="","",未改造舰娘!$AO144)</f>
        <v/>
      </c>
      <c r="AJ148" s="304" t="str">
        <f>IF(未改造舰娘!$AP144="","",未改造舰娘!$AP144)</f>
        <v/>
      </c>
      <c r="AK148" s="303" t="str">
        <f>IF(未改造舰娘!$AQ144="","",未改造舰娘!$AQ144)</f>
        <v/>
      </c>
      <c r="AL148" s="306" t="str">
        <f>IF(未改造舰娘!$AS144="","",未改造舰娘!$AS144)</f>
        <v>S国三联180毫米炮</v>
      </c>
      <c r="AM148" s="306" t="str">
        <f>IF(未改造舰娘!$AT144="","",未改造舰娘!$AT144)</f>
        <v>Бе-4舰载侦察机</v>
      </c>
      <c r="AN148" s="306" t="str">
        <f>IF(未改造舰娘!$AU144="","",未改造舰娘!$AU144)</f>
        <v/>
      </c>
      <c r="AO148" s="306" t="str">
        <f>IF(未改造舰娘!$AV144="","",未改造舰娘!$AV144)</f>
        <v/>
      </c>
      <c r="AP148" s="307" t="str">
        <f>IF(未改造舰娘!$AW144="","",未改造舰娘!$AW144)</f>
        <v/>
      </c>
      <c r="AQ148" s="308" t="str">
        <f>IF(未改造舰娘!$AX144="","",未改造舰娘!$AX144)</f>
        <v/>
      </c>
      <c r="AR148" s="304">
        <f>IF(未改造舰娘!$AY144="","",未改造舰娘!$AY144)</f>
        <v>20</v>
      </c>
      <c r="AS148" s="304">
        <f>IF(未改造舰娘!$AZ144="","",未改造舰娘!$AZ144)</f>
        <v>25</v>
      </c>
      <c r="AT148" s="304">
        <f>IF(未改造舰娘!$BA144="","",未改造舰娘!$BA144)</f>
        <v>0.8</v>
      </c>
      <c r="AU148" s="304">
        <f>IF(未改造舰娘!$BB144="","",未改造舰娘!$BB144)</f>
        <v>1.5</v>
      </c>
      <c r="AV148" s="305">
        <f>IF((未改造舰娘!$BG144+未改造舰娘!$BK144*$C$4)=0,"",(未改造舰娘!$BG144+未改造舰娘!$BK144*$C$4))</f>
        <v>12</v>
      </c>
      <c r="AW148" s="304">
        <f>IF((未改造舰娘!$BH144+未改造舰娘!$BL144*$C$4)=0,"",(未改造舰娘!$BH144+未改造舰娘!$BL144*$C$4))</f>
        <v>19</v>
      </c>
      <c r="AX148" s="304">
        <f>IF((未改造舰娘!$BI144+未改造舰娘!$BM144*$C$4)=0,"",(未改造舰娘!$BI144+未改造舰娘!$BM144*$C$4))</f>
        <v>17</v>
      </c>
      <c r="AY148" s="303">
        <f>IF((未改造舰娘!$BJ144+未改造舰娘!$BN144*$C$4)=0,"",(未改造舰娘!$BJ144+未改造舰娘!$BN144*$C$4))</f>
        <v>4</v>
      </c>
      <c r="AZ148" s="500">
        <f>IF(未改造舰娘!BC144="","",未改造舰娘!BC144)</f>
        <v>15</v>
      </c>
      <c r="BA148" s="500">
        <f>IF(未改造舰娘!BD144="","",未改造舰娘!BD144)</f>
        <v>10</v>
      </c>
      <c r="BB148" s="500">
        <f>IF(未改造舰娘!BE144="","",未改造舰娘!BE144)</f>
        <v>13</v>
      </c>
      <c r="BC148" s="498">
        <f>IF(未改造舰娘!BF144="","",未改造舰娘!BF144)</f>
        <v>12</v>
      </c>
      <c r="BD148" s="84" t="s">
        <v>2046</v>
      </c>
      <c r="BE148" s="506">
        <v>5.2083333333333336E-2</v>
      </c>
      <c r="BF148" s="306" t="str">
        <f>IF(未改造舰娘!$BQ144="","",未改造舰娘!$BQ144)</f>
        <v/>
      </c>
      <c r="BG148" s="306" t="str">
        <f>IF(未改造舰娘!$BR144="","",未改造舰娘!$BR144)</f>
        <v/>
      </c>
      <c r="BH148" s="306"/>
      <c r="BU148" s="304">
        <f>IFERROR(VLOOKUP(AL148,装备!$B:$C,2,0),0)</f>
        <v>4</v>
      </c>
      <c r="BV148" s="304">
        <f>IFERROR(VLOOKUP($AL148,装备!$B:$Q,5,0),0)</f>
        <v>0</v>
      </c>
      <c r="BW148" s="304">
        <f>IFERROR(VLOOKUP($AL148,装备!$B:$Q,6,0),0)</f>
        <v>8</v>
      </c>
      <c r="BX148" s="304">
        <f>IFERROR(VLOOKUP($AL148,装备!$B:$Q,7,0),0)</f>
        <v>0</v>
      </c>
      <c r="BY148" s="304">
        <f>IFERROR(VLOOKUP($AL148,装备!$B:$Q,8,0),0)</f>
        <v>0</v>
      </c>
      <c r="BZ148" s="304">
        <f>IFERROR(VLOOKUP($AL148,装备!$B:$Q,9,0),0)</f>
        <v>0</v>
      </c>
      <c r="CA148" s="304">
        <f>IFERROR(VLOOKUP($AL148,装备!$B:$Q,10,0),0)</f>
        <v>0</v>
      </c>
      <c r="CB148" s="304">
        <f>IFERROR(VLOOKUP($AL148,装备!$B:$Q,11,0),0)</f>
        <v>0</v>
      </c>
      <c r="CC148" s="304" t="str">
        <f>IFERROR(VLOOKUP($AL148,装备!$B:$Q,12,0),0)</f>
        <v>长</v>
      </c>
      <c r="CD148" s="304">
        <f>IFERROR(VLOOKUP($AL148,装备!$B:$Q,13,0),0)</f>
        <v>0</v>
      </c>
      <c r="CE148" s="304">
        <f>IFERROR(VLOOKUP($AL148,装备!$B:$Q,14,0),0)</f>
        <v>0</v>
      </c>
      <c r="CF148" s="304">
        <f>IFERROR(VLOOKUP($AL148,装备!$B:$Q,16,0),0)</f>
        <v>0</v>
      </c>
      <c r="CG148" s="304">
        <f>IFERROR(VLOOKUP($AL148,装备!$B:$Q,5,0),0)</f>
        <v>0</v>
      </c>
      <c r="CH148" s="304">
        <f>IFERROR(VLOOKUP(AM148,装备!$B:$C,2,0),0)</f>
        <v>3</v>
      </c>
      <c r="CI148" s="304">
        <f>IFERROR(VLOOKUP($AM148,装备!$B:$Q,5,0),0)</f>
        <v>0</v>
      </c>
      <c r="CJ148" s="304">
        <f>IFERROR(VLOOKUP($AM148,装备!$B:$Q,6,0),0)</f>
        <v>0</v>
      </c>
      <c r="CK148" s="304">
        <f>IFERROR(VLOOKUP($AM148,装备!$B:$Q,7,0),0)</f>
        <v>0</v>
      </c>
      <c r="CL148" s="304">
        <f>IFERROR(VLOOKUP($AM148,装备!$B:$Q,8,0),0)</f>
        <v>0</v>
      </c>
      <c r="CM148" s="304">
        <f>IFERROR(VLOOKUP($AM148,装备!$B:$Q,9,0),0)</f>
        <v>3</v>
      </c>
      <c r="CN148" s="304">
        <f>IFERROR(VLOOKUP($AM148,装备!$B:$Q,10,0),0)</f>
        <v>5</v>
      </c>
      <c r="CO148" s="304">
        <f>IFERROR(VLOOKUP($AM148,装备!$B:$Q,11,0),0)</f>
        <v>1</v>
      </c>
      <c r="CP148" s="304" t="str">
        <f>IFERROR(VLOOKUP($AM148,装备!$B:$Q,12,0),0)</f>
        <v>无</v>
      </c>
      <c r="CQ148" s="304">
        <f>IFERROR(VLOOKUP($AM148,装备!$B:$Q,13,0),0)</f>
        <v>0</v>
      </c>
      <c r="CR148" s="304">
        <f>IFERROR(VLOOKUP($AM148,装备!$B:$Q,14,0),0)</f>
        <v>0</v>
      </c>
      <c r="CS148" s="304">
        <f>IFERROR(VLOOKUP($AM148,装备!$B:$Q,16,0),0)</f>
        <v>1</v>
      </c>
      <c r="CT148" s="304">
        <f>IFERROR(VLOOKUP($AM148,装备!$B:$Q,5,0),0)</f>
        <v>0</v>
      </c>
      <c r="CU148" s="304">
        <f>IFERROR(VLOOKUP(AN148,装备!$B:$C,2,0),0)</f>
        <v>0</v>
      </c>
      <c r="CV148" s="304">
        <f>IFERROR(VLOOKUP($AN148,装备!$B:$Q,5,0),0)</f>
        <v>0</v>
      </c>
      <c r="CW148" s="304">
        <f>IFERROR(VLOOKUP($AN148,装备!$B:$Q,6,0),0)</f>
        <v>0</v>
      </c>
      <c r="CX148" s="304">
        <f>IFERROR(VLOOKUP($AN148,装备!$B:$Q,7,0),0)</f>
        <v>0</v>
      </c>
      <c r="CY148" s="304">
        <f>IFERROR(VLOOKUP($AN148,装备!$B:$Q,8,0),0)</f>
        <v>0</v>
      </c>
      <c r="CZ148" s="304">
        <f>IFERROR(VLOOKUP($AN148,装备!$B:$Q,9,0),0)</f>
        <v>0</v>
      </c>
      <c r="DA148" s="304">
        <f>IFERROR(VLOOKUP($AN148,装备!$B:$Q,10,0),0)</f>
        <v>0</v>
      </c>
      <c r="DB148" s="304">
        <f>IFERROR(VLOOKUP($AN148,装备!$B:$Q,11,0),0)</f>
        <v>0</v>
      </c>
      <c r="DC148" s="304">
        <f>IFERROR(VLOOKUP($AN148,装备!$B:$Q,12,0),0)</f>
        <v>0</v>
      </c>
      <c r="DD148" s="304">
        <f>IFERROR(VLOOKUP($AN148,装备!$B:$Q,13,0),0)</f>
        <v>0</v>
      </c>
      <c r="DE148" s="304">
        <f>IFERROR(VLOOKUP($AN148,装备!$B:$Q,14,0),0)</f>
        <v>0</v>
      </c>
      <c r="DF148" s="304">
        <f>IFERROR(VLOOKUP($AN148,装备!$B:$Q,16,0),0)</f>
        <v>0</v>
      </c>
      <c r="DG148" s="304">
        <f>IFERROR(VLOOKUP($AN148,装备!$B:$Q,5,0),0)</f>
        <v>0</v>
      </c>
      <c r="DH148" s="304">
        <f>IFERROR(VLOOKUP(AO148,装备!$B:$C,2,0),0)</f>
        <v>0</v>
      </c>
      <c r="DI148" s="304">
        <f>IFERROR(VLOOKUP($AO148,装备!$B:$Q,5,0),0)</f>
        <v>0</v>
      </c>
      <c r="DJ148" s="304">
        <f>IFERROR(VLOOKUP($AO148,装备!$B:$Q,6,0),0)</f>
        <v>0</v>
      </c>
      <c r="DK148" s="304">
        <f>IFERROR(VLOOKUP($AO148,装备!$B:$Q,7,0),0)</f>
        <v>0</v>
      </c>
      <c r="DL148" s="304">
        <f>IFERROR(VLOOKUP($AO148,装备!$B:$Q,8,0),0)</f>
        <v>0</v>
      </c>
      <c r="DM148" s="304">
        <f>IFERROR(VLOOKUP($AO148,装备!$B:$Q,9,0),0)</f>
        <v>0</v>
      </c>
      <c r="DN148" s="304">
        <f>IFERROR(VLOOKUP($AO148,装备!$B:$Q,10,0),0)</f>
        <v>0</v>
      </c>
      <c r="DO148" s="304">
        <f>IFERROR(VLOOKUP($AO148,装备!$B:$Q,11,0),0)</f>
        <v>0</v>
      </c>
      <c r="DP148" s="304">
        <f>IFERROR(VLOOKUP($AO148,装备!$B:$Q,12,0),0)</f>
        <v>0</v>
      </c>
      <c r="DQ148" s="304">
        <f>IFERROR(VLOOKUP($AO148,装备!$B:$Q,13,0),0)</f>
        <v>0</v>
      </c>
      <c r="DR148" s="304">
        <f>IFERROR(VLOOKUP($AO148,装备!$B:$Q,14,0),0)</f>
        <v>0</v>
      </c>
      <c r="DS148" s="304">
        <f>IFERROR(VLOOKUP($AO148,装备!$B:$Q,16,0),0)</f>
        <v>0</v>
      </c>
      <c r="DT148" s="304">
        <f>IFERROR(VLOOKUP($AO148,装备!$B:$Q,5,0),0)</f>
        <v>0</v>
      </c>
    </row>
    <row r="149" spans="1:124" hidden="1">
      <c r="A149" s="301">
        <f>未改造舰娘!$A145</f>
        <v>10014512</v>
      </c>
      <c r="B149" s="354" t="s">
        <v>4017</v>
      </c>
      <c r="C149" s="323"/>
      <c r="D149" s="323">
        <f t="shared" si="2"/>
        <v>110</v>
      </c>
      <c r="E149" s="303">
        <f>未改造舰娘!$C145</f>
        <v>2</v>
      </c>
      <c r="F149" s="304" t="str">
        <f>未改造舰娘!$D145</f>
        <v>轻巡</v>
      </c>
      <c r="G149" s="304" t="str">
        <f>未改造舰娘!$E145</f>
        <v>中型</v>
      </c>
      <c r="H149" s="304" t="str">
        <f>未改造舰娘!$F145</f>
        <v>护卫舰</v>
      </c>
      <c r="I149" s="460">
        <f>未改造舰娘!$AR145</f>
        <v>3</v>
      </c>
      <c r="J149" s="304" t="str">
        <f>未改造舰娘!$G145</f>
        <v>日本</v>
      </c>
      <c r="K149" s="312">
        <f>未改造舰娘!$H145+(BV149+CI149+CV149+DI149)*$C$2</f>
        <v>25</v>
      </c>
      <c r="L149" s="304">
        <f>未改造舰娘!$I145</f>
        <v>-1</v>
      </c>
      <c r="M149" s="304">
        <f>未改造舰娘!$J145</f>
        <v>1</v>
      </c>
      <c r="N149" s="518">
        <f>未改造舰娘!$K145</f>
        <v>2</v>
      </c>
      <c r="O149" s="304">
        <f>未改造舰娘!$L145+((CE149+CR149+DE149+DR149)*$C$2)</f>
        <v>10</v>
      </c>
      <c r="P149" s="304" t="str">
        <f>IF($C$2=1,(IF(ISERROR(FIND("超长",未改造舰娘!$M145&amp;CC149&amp;CP149&amp;DC149&amp;DP149,1)),IF(ISERROR(FIND("长",未改造舰娘!$M145&amp;CC149&amp;CP149&amp;DC149&amp;DP149,1)),IF(ISERROR(FIND("中",未改造舰娘!$M145&amp;CC149&amp;CP149&amp;DC149&amp;DP149,1)),IF(ISERROR(FIND("短",未改造舰娘!$M145&amp;CC149&amp;CP149&amp;DC149&amp;DP149,1)),IF(ISERROR(FIND("无",未改造舰娘!$M145&amp;CC149&amp;CP149&amp;DC149&amp;DP149,1)),0,"无"),"短"),"中"),"长"),"超长")),未改造舰娘!$M145)</f>
        <v>中</v>
      </c>
      <c r="Q149" s="303">
        <f>未改造舰娘!$N145</f>
        <v>35.200000000000003</v>
      </c>
      <c r="R149" s="304">
        <f>(未改造舰娘!$P145)+(未改造舰娘!$Q145)*$C$3+((BW149+CJ149+CW149+DJ149)*$C$2)</f>
        <v>40</v>
      </c>
      <c r="S149" s="304">
        <f>(未改造舰娘!$R145)+(未改造舰娘!$S145)*$C$3+((BY149+CL149+CY149+DL149)*$C$2)</f>
        <v>66</v>
      </c>
      <c r="T149" s="304">
        <f>(未改造舰娘!$T145)+(未改造舰娘!$U145)*$C$3+((BX149+CK149+CX149+DK149)*$C$2)</f>
        <v>30</v>
      </c>
      <c r="U149" s="304">
        <f>(未改造舰娘!$V145)+(未改造舰娘!$W145)*$C$3+((CG149+CT149+DG149+DT149)*$C$2)</f>
        <v>40</v>
      </c>
      <c r="V149" s="305">
        <f>INT((((未改造舰娘!$Y145)-(未改造舰娘!$X145))*(((IF(D149=0,C149,D149))-1)/99))+未改造舰娘!$X145)+((CB149+CO149+DB149+DO149)*$C$2)</f>
        <v>90</v>
      </c>
      <c r="W149" s="304">
        <f>INT((((未改造舰娘!$AA145)-(未改造舰娘!$Z145))*(((IF(D149=0,C149,D149))-1)/99))+未改造舰娘!$Z145)+((CD149+CQ149+DD149+DQ149)*$C$2)</f>
        <v>74</v>
      </c>
      <c r="X149" s="304">
        <f>INT((((未改造舰娘!$AC145)-(未改造舰娘!$AB145))*(((IF(D149=0,C149,D149))-1)/99))+未改造舰娘!$AB145)+((CA149+CN149+DA149+DN149)*$C$2)</f>
        <v>19</v>
      </c>
      <c r="Y149" s="303">
        <f>INT((((未改造舰娘!$AE145)-(未改造舰娘!$AD145))*(((IF(D149=0,C149,D149))-1)/99))+未改造舰娘!$AD145)+((BZ149+CM149+CZ149+DM149)*$C$2)</f>
        <v>64</v>
      </c>
      <c r="Z149" s="474">
        <f>IF(未改造舰娘!$AF145=0,"",未改造舰娘!$AF145)</f>
        <v>2</v>
      </c>
      <c r="AA149" s="304">
        <f>IF(未改造舰娘!$AG145="","",未改造舰娘!$AG145)</f>
        <v>2</v>
      </c>
      <c r="AB149" s="304">
        <f>IF(未改造舰娘!$AH145="","",未改造舰娘!$AH145)</f>
        <v>2</v>
      </c>
      <c r="AC149" s="304" t="str">
        <f>IF(未改造舰娘!$AI145="","",未改造舰娘!$AI145)</f>
        <v/>
      </c>
      <c r="AD149" s="304">
        <f>IF(未改造舰娘!$AJ145="","",未改造舰娘!$AJ145)</f>
        <v>6</v>
      </c>
      <c r="AE149" s="305">
        <f>IF(未改造舰娘!$AK145="","",未改造舰娘!$AK145)</f>
        <v>50</v>
      </c>
      <c r="AF149" s="304">
        <f>IF(未改造舰娘!$AL145="","",未改造舰娘!$AL145)</f>
        <v>500</v>
      </c>
      <c r="AG149" s="304">
        <f>IF(未改造舰娘!$AM145="","",未改造舰娘!$AM145)</f>
        <v>500</v>
      </c>
      <c r="AH149" s="304">
        <f>IF(未改造舰娘!$AN145="","",未改造舰娘!$AN145)</f>
        <v>500</v>
      </c>
      <c r="AI149" s="304">
        <f>IF(未改造舰娘!$AO145="","",未改造舰娘!$AO145)</f>
        <v>500</v>
      </c>
      <c r="AJ149" s="304" t="str">
        <f>IF(未改造舰娘!$AP145="","",未改造舰娘!$AP145)</f>
        <v>巡洋核心</v>
      </c>
      <c r="AK149" s="303">
        <f>IF(未改造舰娘!$AQ145="","",未改造舰娘!$AQ145)</f>
        <v>10</v>
      </c>
      <c r="AL149" s="306" t="str">
        <f>IF(未改造舰娘!$AS145="","",未改造舰娘!$AS145)</f>
        <v>J国14厘米单装炮</v>
      </c>
      <c r="AM149" s="306" t="str">
        <f>IF(未改造舰娘!$AT145="","",未改造舰娘!$AT145)</f>
        <v>61厘米四连装鱼雷</v>
      </c>
      <c r="AN149" s="306" t="str">
        <f>IF(未改造舰娘!$AU145="","",未改造舰娘!$AU145)</f>
        <v/>
      </c>
      <c r="AO149" s="306" t="str">
        <f>IF(未改造舰娘!$AV145="","",未改造舰娘!$AV145)</f>
        <v/>
      </c>
      <c r="AP149" s="307" t="str">
        <f>IF(未改造舰娘!$AW145="","",未改造舰娘!$AW145)</f>
        <v/>
      </c>
      <c r="AQ149" s="308" t="str">
        <f>IF(未改造舰娘!$AX145="","",未改造舰娘!$AX145)</f>
        <v/>
      </c>
      <c r="AR149" s="304">
        <f>IF(未改造舰娘!$AY145="","",未改造舰娘!$AY145)</f>
        <v>25</v>
      </c>
      <c r="AS149" s="304">
        <f>IF(未改造舰娘!$AZ145="","",未改造舰娘!$AZ145)</f>
        <v>25</v>
      </c>
      <c r="AT149" s="304">
        <f>IF(未改造舰娘!$BA145="","",未改造舰娘!$BA145)</f>
        <v>0.8</v>
      </c>
      <c r="AU149" s="304">
        <f>IF(未改造舰娘!$BB145="","",未改造舰娘!$BB145)</f>
        <v>1.5</v>
      </c>
      <c r="AV149" s="305">
        <f>IF((未改造舰娘!$BG145+未改造舰娘!$BK145*$C$4)=0,"",(未改造舰娘!$BG145+未改造舰娘!$BK145*$C$4))</f>
        <v>7</v>
      </c>
      <c r="AW149" s="304">
        <f>IF((未改造舰娘!$BH145+未改造舰娘!$BL145*$C$4)=0,"",(未改造舰娘!$BH145+未改造舰娘!$BL145*$C$4))</f>
        <v>13</v>
      </c>
      <c r="AX149" s="304">
        <f>IF((未改造舰娘!$BI145+未改造舰娘!$BM145*$C$4)=0,"",(未改造舰娘!$BI145+未改造舰娘!$BM145*$C$4))</f>
        <v>8</v>
      </c>
      <c r="AY149" s="303" t="str">
        <f>IF((未改造舰娘!$BJ145+未改造舰娘!$BN145*$C$4)=0,"",(未改造舰娘!$BJ145+未改造舰娘!$BN145*$C$4))</f>
        <v/>
      </c>
      <c r="AZ149" s="500">
        <f>IF(未改造舰娘!BC145="","",未改造舰娘!BC145)</f>
        <v>8</v>
      </c>
      <c r="BA149" s="500">
        <f>IF(未改造舰娘!BD145="","",未改造舰娘!BD145)</f>
        <v>29</v>
      </c>
      <c r="BB149" s="500">
        <f>IF(未改造舰娘!BE145="","",未改造舰娘!BE145)</f>
        <v>5</v>
      </c>
      <c r="BC149" s="498">
        <f>IF(未改造舰娘!BF145="","",未改造舰娘!BF145)</f>
        <v>5</v>
      </c>
      <c r="BD149" s="125" t="s">
        <v>1472</v>
      </c>
      <c r="BE149" s="506"/>
      <c r="BF149" s="306" t="str">
        <f>IF(未改造舰娘!$BQ145="","",未改造舰娘!$BQ145)</f>
        <v>2-6-DFGIJKLM</v>
      </c>
      <c r="BG149" s="306" t="str">
        <f>IF(未改造舰娘!$BR145="","",未改造舰娘!$BR145)</f>
        <v>极地奏鸣曲 Ex-3-CDEFGIJKMOPQ,Ex-4-1-DFGIJKLM；轰隆轰隆大作战 Ex-4-CDFHIM,Ex-8-CDHIM；扑火之蛾 Ex-4-CEFGHIJKLMN,Ex-9-CEHIJKLMN；决战九段坂 Ex-1-NO,Ex-7-NO；中间岛战役 Ex-2-G,Ex-5-A,Ex-8-BCDEJL；莱特湾战役 Ex-4-DFGHIM,Ex-8-CFIM；所罗门之晓 Ex-3-Q,Ex-10-R；地狱群岛攻略作战 Ex-4-M,Ex-5-E,Ex-7-EFGI,Ex-8-CEFHKMN；熔炉大混战 Ex-5-L,Ex-7-DEFGHIJKLMN,Ex-12-CDEFGHIJKL,Ex-14-ABCDEFGHIJKLMN</v>
      </c>
      <c r="BH149" s="306"/>
      <c r="BU149" s="304">
        <f>IFERROR(VLOOKUP(AL149,装备!$B:$C,2,0),0)</f>
        <v>1</v>
      </c>
      <c r="BV149" s="304">
        <f>IFERROR(VLOOKUP($AL149,装备!$B:$Q,5,0),0)</f>
        <v>0</v>
      </c>
      <c r="BW149" s="304">
        <f>IFERROR(VLOOKUP($AL149,装备!$B:$Q,6,0),0)</f>
        <v>2</v>
      </c>
      <c r="BX149" s="304">
        <f>IFERROR(VLOOKUP($AL149,装备!$B:$Q,7,0),0)</f>
        <v>0</v>
      </c>
      <c r="BY149" s="304">
        <f>IFERROR(VLOOKUP($AL149,装备!$B:$Q,8,0),0)</f>
        <v>0</v>
      </c>
      <c r="BZ149" s="304">
        <f>IFERROR(VLOOKUP($AL149,装备!$B:$Q,9,0),0)</f>
        <v>0</v>
      </c>
      <c r="CA149" s="304">
        <f>IFERROR(VLOOKUP($AL149,装备!$B:$Q,10,0),0)</f>
        <v>0</v>
      </c>
      <c r="CB149" s="304">
        <f>IFERROR(VLOOKUP($AL149,装备!$B:$Q,11,0),0)</f>
        <v>0</v>
      </c>
      <c r="CC149" s="304" t="str">
        <f>IFERROR(VLOOKUP($AL149,装备!$B:$Q,12,0),0)</f>
        <v>中</v>
      </c>
      <c r="CD149" s="304">
        <f>IFERROR(VLOOKUP($AL149,装备!$B:$Q,13,0),0)</f>
        <v>0</v>
      </c>
      <c r="CE149" s="304">
        <f>IFERROR(VLOOKUP($AL149,装备!$B:$Q,14,0),0)</f>
        <v>0</v>
      </c>
      <c r="CF149" s="304">
        <f>IFERROR(VLOOKUP($AL149,装备!$B:$Q,16,0),0)</f>
        <v>0</v>
      </c>
      <c r="CG149" s="304">
        <f>IFERROR(VLOOKUP($AL149,装备!$B:$Q,5,0),0)</f>
        <v>0</v>
      </c>
      <c r="CH149" s="304">
        <f>IFERROR(VLOOKUP(AM149,装备!$B:$C,2,0),0)</f>
        <v>3</v>
      </c>
      <c r="CI149" s="304">
        <f>IFERROR(VLOOKUP($AM149,装备!$B:$Q,5,0),0)</f>
        <v>0</v>
      </c>
      <c r="CJ149" s="304">
        <f>IFERROR(VLOOKUP($AM149,装备!$B:$Q,6,0),0)</f>
        <v>0</v>
      </c>
      <c r="CK149" s="304">
        <f>IFERROR(VLOOKUP($AM149,装备!$B:$Q,7,0),0)</f>
        <v>0</v>
      </c>
      <c r="CL149" s="304">
        <f>IFERROR(VLOOKUP($AM149,装备!$B:$Q,8,0),0)</f>
        <v>7</v>
      </c>
      <c r="CM149" s="304">
        <f>IFERROR(VLOOKUP($AM149,装备!$B:$Q,9,0),0)</f>
        <v>0</v>
      </c>
      <c r="CN149" s="304">
        <f>IFERROR(VLOOKUP($AM149,装备!$B:$Q,10,0),0)</f>
        <v>0</v>
      </c>
      <c r="CO149" s="304">
        <f>IFERROR(VLOOKUP($AM149,装备!$B:$Q,11,0),0)</f>
        <v>0</v>
      </c>
      <c r="CP149" s="304" t="str">
        <f>IFERROR(VLOOKUP($AM149,装备!$B:$Q,12,0),0)</f>
        <v>短</v>
      </c>
      <c r="CQ149" s="304">
        <f>IFERROR(VLOOKUP($AM149,装备!$B:$Q,13,0),0)</f>
        <v>0</v>
      </c>
      <c r="CR149" s="304">
        <f>IFERROR(VLOOKUP($AM149,装备!$B:$Q,14,0),0)</f>
        <v>0</v>
      </c>
      <c r="CS149" s="304">
        <f>IFERROR(VLOOKUP($AM149,装备!$B:$Q,16,0),0)</f>
        <v>0</v>
      </c>
      <c r="CT149" s="304">
        <f>IFERROR(VLOOKUP($AM149,装备!$B:$Q,5,0),0)</f>
        <v>0</v>
      </c>
      <c r="CU149" s="304">
        <f>IFERROR(VLOOKUP(AN149,装备!$B:$C,2,0),0)</f>
        <v>0</v>
      </c>
      <c r="CV149" s="304">
        <f>IFERROR(VLOOKUP($AN149,装备!$B:$Q,5,0),0)</f>
        <v>0</v>
      </c>
      <c r="CW149" s="304">
        <f>IFERROR(VLOOKUP($AN149,装备!$B:$Q,6,0),0)</f>
        <v>0</v>
      </c>
      <c r="CX149" s="304">
        <f>IFERROR(VLOOKUP($AN149,装备!$B:$Q,7,0),0)</f>
        <v>0</v>
      </c>
      <c r="CY149" s="304">
        <f>IFERROR(VLOOKUP($AN149,装备!$B:$Q,8,0),0)</f>
        <v>0</v>
      </c>
      <c r="CZ149" s="304">
        <f>IFERROR(VLOOKUP($AN149,装备!$B:$Q,9,0),0)</f>
        <v>0</v>
      </c>
      <c r="DA149" s="304">
        <f>IFERROR(VLOOKUP($AN149,装备!$B:$Q,10,0),0)</f>
        <v>0</v>
      </c>
      <c r="DB149" s="304">
        <f>IFERROR(VLOOKUP($AN149,装备!$B:$Q,11,0),0)</f>
        <v>0</v>
      </c>
      <c r="DC149" s="304">
        <f>IFERROR(VLOOKUP($AN149,装备!$B:$Q,12,0),0)</f>
        <v>0</v>
      </c>
      <c r="DD149" s="304">
        <f>IFERROR(VLOOKUP($AN149,装备!$B:$Q,13,0),0)</f>
        <v>0</v>
      </c>
      <c r="DE149" s="304">
        <f>IFERROR(VLOOKUP($AN149,装备!$B:$Q,14,0),0)</f>
        <v>0</v>
      </c>
      <c r="DF149" s="304">
        <f>IFERROR(VLOOKUP($AN149,装备!$B:$Q,16,0),0)</f>
        <v>0</v>
      </c>
      <c r="DG149" s="304">
        <f>IFERROR(VLOOKUP($AN149,装备!$B:$Q,5,0),0)</f>
        <v>0</v>
      </c>
      <c r="DH149" s="304">
        <f>IFERROR(VLOOKUP(AO149,装备!$B:$C,2,0),0)</f>
        <v>0</v>
      </c>
      <c r="DI149" s="304">
        <f>IFERROR(VLOOKUP($AO149,装备!$B:$Q,5,0),0)</f>
        <v>0</v>
      </c>
      <c r="DJ149" s="304">
        <f>IFERROR(VLOOKUP($AO149,装备!$B:$Q,6,0),0)</f>
        <v>0</v>
      </c>
      <c r="DK149" s="304">
        <f>IFERROR(VLOOKUP($AO149,装备!$B:$Q,7,0),0)</f>
        <v>0</v>
      </c>
      <c r="DL149" s="304">
        <f>IFERROR(VLOOKUP($AO149,装备!$B:$Q,8,0),0)</f>
        <v>0</v>
      </c>
      <c r="DM149" s="304">
        <f>IFERROR(VLOOKUP($AO149,装备!$B:$Q,9,0),0)</f>
        <v>0</v>
      </c>
      <c r="DN149" s="304">
        <f>IFERROR(VLOOKUP($AO149,装备!$B:$Q,10,0),0)</f>
        <v>0</v>
      </c>
      <c r="DO149" s="304">
        <f>IFERROR(VLOOKUP($AO149,装备!$B:$Q,11,0),0)</f>
        <v>0</v>
      </c>
      <c r="DP149" s="304">
        <f>IFERROR(VLOOKUP($AO149,装备!$B:$Q,12,0),0)</f>
        <v>0</v>
      </c>
      <c r="DQ149" s="304">
        <f>IFERROR(VLOOKUP($AO149,装备!$B:$Q,13,0),0)</f>
        <v>0</v>
      </c>
      <c r="DR149" s="304">
        <f>IFERROR(VLOOKUP($AO149,装备!$B:$Q,14,0),0)</f>
        <v>0</v>
      </c>
      <c r="DS149" s="304">
        <f>IFERROR(VLOOKUP($AO149,装备!$B:$Q,16,0),0)</f>
        <v>0</v>
      </c>
      <c r="DT149" s="304">
        <f>IFERROR(VLOOKUP($AO149,装备!$B:$Q,5,0),0)</f>
        <v>0</v>
      </c>
    </row>
    <row r="150" spans="1:124" hidden="1">
      <c r="A150" s="301">
        <f>未改造舰娘!$A146</f>
        <v>10014612</v>
      </c>
      <c r="B150" s="354" t="s">
        <v>4018</v>
      </c>
      <c r="C150" s="323"/>
      <c r="D150" s="323">
        <f t="shared" si="2"/>
        <v>110</v>
      </c>
      <c r="E150" s="303">
        <f>未改造舰娘!$C146</f>
        <v>2</v>
      </c>
      <c r="F150" s="304" t="str">
        <f>未改造舰娘!$D146</f>
        <v>轻巡</v>
      </c>
      <c r="G150" s="304" t="str">
        <f>未改造舰娘!$E146</f>
        <v>中型</v>
      </c>
      <c r="H150" s="304" t="str">
        <f>未改造舰娘!$F146</f>
        <v>护卫舰</v>
      </c>
      <c r="I150" s="460">
        <f>未改造舰娘!$AR146</f>
        <v>3</v>
      </c>
      <c r="J150" s="304" t="str">
        <f>未改造舰娘!$G146</f>
        <v>日本</v>
      </c>
      <c r="K150" s="312">
        <f>未改造舰娘!$H146+(BV150+CI150+CV150+DI150)*$C$2</f>
        <v>25</v>
      </c>
      <c r="L150" s="304">
        <f>未改造舰娘!$I146</f>
        <v>-1</v>
      </c>
      <c r="M150" s="304">
        <f>未改造舰娘!$J146</f>
        <v>1</v>
      </c>
      <c r="N150" s="518">
        <f>未改造舰娘!$K146</f>
        <v>2</v>
      </c>
      <c r="O150" s="304">
        <f>未改造舰娘!$L146+((CE150+CR150+DE150+DR150)*$C$2)</f>
        <v>10</v>
      </c>
      <c r="P150" s="304" t="str">
        <f>IF($C$2=1,(IF(ISERROR(FIND("超长",未改造舰娘!$M146&amp;CC150&amp;CP150&amp;DC150&amp;DP150,1)),IF(ISERROR(FIND("长",未改造舰娘!$M146&amp;CC150&amp;CP150&amp;DC150&amp;DP150,1)),IF(ISERROR(FIND("中",未改造舰娘!$M146&amp;CC150&amp;CP150&amp;DC150&amp;DP150,1)),IF(ISERROR(FIND("短",未改造舰娘!$M146&amp;CC150&amp;CP150&amp;DC150&amp;DP150,1)),IF(ISERROR(FIND("无",未改造舰娘!$M146&amp;CC150&amp;CP150&amp;DC150&amp;DP150,1)),0,"无"),"短"),"中"),"长"),"超长")),未改造舰娘!$M146)</f>
        <v>中</v>
      </c>
      <c r="Q150" s="303">
        <f>未改造舰娘!$N146</f>
        <v>35.200000000000003</v>
      </c>
      <c r="R150" s="304">
        <f>(未改造舰娘!$P146)+(未改造舰娘!$Q146)*$C$3+((BW150+CJ150+CW150+DJ150)*$C$2)</f>
        <v>40</v>
      </c>
      <c r="S150" s="304">
        <f>(未改造舰娘!$R146)+(未改造舰娘!$S146)*$C$3+((BY150+CL150+CY150+DL150)*$C$2)</f>
        <v>66</v>
      </c>
      <c r="T150" s="304">
        <f>(未改造舰娘!$T146)+(未改造舰娘!$U146)*$C$3+((BX150+CK150+CX150+DK150)*$C$2)</f>
        <v>30</v>
      </c>
      <c r="U150" s="304">
        <f>(未改造舰娘!$V146)+(未改造舰娘!$W146)*$C$3+((CG150+CT150+DG150+DT150)*$C$2)</f>
        <v>43</v>
      </c>
      <c r="V150" s="305">
        <f>INT((((未改造舰娘!$Y146)-(未改造舰娘!$X146))*(((IF(D150=0,C150,D150))-1)/99))+未改造舰娘!$X146)+((CB150+CO150+DB150+DO150)*$C$2)</f>
        <v>90</v>
      </c>
      <c r="W150" s="304">
        <f>INT((((未改造舰娘!$AA146)-(未改造舰娘!$Z146))*(((IF(D150=0,C150,D150))-1)/99))+未改造舰娘!$Z146)+((CD150+CQ150+DD150+DQ150)*$C$2)</f>
        <v>74</v>
      </c>
      <c r="X150" s="304">
        <f>INT((((未改造舰娘!$AC146)-(未改造舰娘!$AB146))*(((IF(D150=0,C150,D150))-1)/99))+未改造舰娘!$AB146)+((CA150+CN150+DA150+DN150)*$C$2)</f>
        <v>19</v>
      </c>
      <c r="Y150" s="303">
        <f>INT((((未改造舰娘!$AE146)-(未改造舰娘!$AD146))*(((IF(D150=0,C150,D150))-1)/99))+未改造舰娘!$AD146)+((BZ150+CM150+CZ150+DM150)*$C$2)</f>
        <v>64</v>
      </c>
      <c r="Z150" s="474">
        <f>IF(未改造舰娘!$AF146=0,"",未改造舰娘!$AF146)</f>
        <v>2</v>
      </c>
      <c r="AA150" s="304">
        <f>IF(未改造舰娘!$AG146="","",未改造舰娘!$AG146)</f>
        <v>2</v>
      </c>
      <c r="AB150" s="304">
        <f>IF(未改造舰娘!$AH146="","",未改造舰娘!$AH146)</f>
        <v>2</v>
      </c>
      <c r="AC150" s="304" t="str">
        <f>IF(未改造舰娘!$AI146="","",未改造舰娘!$AI146)</f>
        <v/>
      </c>
      <c r="AD150" s="304">
        <f>IF(未改造舰娘!$AJ146="","",未改造舰娘!$AJ146)</f>
        <v>6</v>
      </c>
      <c r="AE150" s="305">
        <f>IF(未改造舰娘!$AK146="","",未改造舰娘!$AK146)</f>
        <v>0</v>
      </c>
      <c r="AF150" s="304" t="str">
        <f>IF(未改造舰娘!$AL146="","",未改造舰娘!$AL146)</f>
        <v/>
      </c>
      <c r="AG150" s="304" t="str">
        <f>IF(未改造舰娘!$AM146="","",未改造舰娘!$AM146)</f>
        <v/>
      </c>
      <c r="AH150" s="304" t="str">
        <f>IF(未改造舰娘!$AN146="","",未改造舰娘!$AN146)</f>
        <v/>
      </c>
      <c r="AI150" s="304" t="str">
        <f>IF(未改造舰娘!$AO146="","",未改造舰娘!$AO146)</f>
        <v/>
      </c>
      <c r="AJ150" s="304" t="str">
        <f>IF(未改造舰娘!$AP146="","",未改造舰娘!$AP146)</f>
        <v/>
      </c>
      <c r="AK150" s="303" t="str">
        <f>IF(未改造舰娘!$AQ146="","",未改造舰娘!$AQ146)</f>
        <v/>
      </c>
      <c r="AL150" s="306" t="str">
        <f>IF(未改造舰娘!$AS146="","",未改造舰娘!$AS146)</f>
        <v>J国14厘米单装炮</v>
      </c>
      <c r="AM150" s="306" t="str">
        <f>IF(未改造舰娘!$AT146="","",未改造舰娘!$AT146)</f>
        <v>61厘米四连装鱼雷</v>
      </c>
      <c r="AN150" s="306" t="str">
        <f>IF(未改造舰娘!$AU146="","",未改造舰娘!$AU146)</f>
        <v/>
      </c>
      <c r="AO150" s="306" t="str">
        <f>IF(未改造舰娘!$AV146="","",未改造舰娘!$AV146)</f>
        <v/>
      </c>
      <c r="AP150" s="307" t="str">
        <f>IF(未改造舰娘!$AW146="","",未改造舰娘!$AW146)</f>
        <v/>
      </c>
      <c r="AQ150" s="308" t="str">
        <f>IF(未改造舰娘!$AX146="","",未改造舰娘!$AX146)</f>
        <v/>
      </c>
      <c r="AR150" s="304">
        <f>IF(未改造舰娘!$AY146="","",未改造舰娘!$AY146)</f>
        <v>25</v>
      </c>
      <c r="AS150" s="304">
        <f>IF(未改造舰娘!$AZ146="","",未改造舰娘!$AZ146)</f>
        <v>25</v>
      </c>
      <c r="AT150" s="304">
        <f>IF(未改造舰娘!$BA146="","",未改造舰娘!$BA146)</f>
        <v>0.8</v>
      </c>
      <c r="AU150" s="304">
        <f>IF(未改造舰娘!$BB146="","",未改造舰娘!$BB146)</f>
        <v>1.5</v>
      </c>
      <c r="AV150" s="305">
        <f>IF((未改造舰娘!$BG146+未改造舰娘!$BK146*$C$4)=0,"",(未改造舰娘!$BG146+未改造舰娘!$BK146*$C$4))</f>
        <v>7</v>
      </c>
      <c r="AW150" s="304">
        <f>IF((未改造舰娘!$BH146+未改造舰娘!$BL146*$C$4)=0,"",(未改造舰娘!$BH146+未改造舰娘!$BL146*$C$4))</f>
        <v>13</v>
      </c>
      <c r="AX150" s="304">
        <f>IF((未改造舰娘!$BI146+未改造舰娘!$BM146*$C$4)=0,"",(未改造舰娘!$BI146+未改造舰娘!$BM146*$C$4))</f>
        <v>8</v>
      </c>
      <c r="AY150" s="303" t="str">
        <f>IF((未改造舰娘!$BJ146+未改造舰娘!$BN146*$C$4)=0,"",(未改造舰娘!$BJ146+未改造舰娘!$BN146*$C$4))</f>
        <v/>
      </c>
      <c r="AZ150" s="500">
        <f>IF(未改造舰娘!BC146="","",未改造舰娘!BC146)</f>
        <v>8</v>
      </c>
      <c r="BA150" s="500">
        <f>IF(未改造舰娘!BD146="","",未改造舰娘!BD146)</f>
        <v>29</v>
      </c>
      <c r="BB150" s="500">
        <f>IF(未改造舰娘!BE146="","",未改造舰娘!BE146)</f>
        <v>5</v>
      </c>
      <c r="BC150" s="498">
        <f>IF(未改造舰娘!BF146="","",未改造舰娘!BF146)</f>
        <v>7</v>
      </c>
      <c r="BD150" s="125" t="s">
        <v>1473</v>
      </c>
      <c r="BE150" s="506"/>
      <c r="BF150" s="306" t="str">
        <f>IF(未改造舰娘!$BQ146="","",未改造舰娘!$BQ146)</f>
        <v>2-6-DFGIJKLM</v>
      </c>
      <c r="BG150" s="306" t="str">
        <f>IF(未改造舰娘!$BR146="","",未改造舰娘!$BR146)</f>
        <v>极地奏鸣曲 Ex-4-ABCDEFGHJKMNOP,Ex-4-1-FGIJKLM；轰隆轰隆大作战 Ex-4-CDEFHIM,Ex-5-DHIMOPQ,Ex-7-DGHJL,Ex-8-CDFHM,Ex-9-BDFGHIKLMOPQ；扑火之蛾 Ex-4-CDEFGHIJKLMN,Ex-5-DEGHIJKLMN,Ex-9-CDEJKMN,Ex-10-DGJKLN；中间岛战役 Ex-3-J,Ex-9-CDFGK；所罗门之晓 Ex-5-R,Ex-8-Q,Ex-10-R；地狱群岛攻略作战 Ex-3-I,Ex-6-I,Ex-7-FGI,Ex-8-CEFHM；熔炉大混战 Ex-5-L,Ex-7-DEFGHIJKLMN,Ex-12-CDEFGHIJKL,Ex-14-ABCDEFGHIJKLMN</v>
      </c>
      <c r="BH150" s="306"/>
      <c r="BU150" s="304">
        <f>IFERROR(VLOOKUP(AL150,装备!$B:$C,2,0),0)</f>
        <v>1</v>
      </c>
      <c r="BV150" s="304">
        <f>IFERROR(VLOOKUP($AL150,装备!$B:$Q,5,0),0)</f>
        <v>0</v>
      </c>
      <c r="BW150" s="304">
        <f>IFERROR(VLOOKUP($AL150,装备!$B:$Q,6,0),0)</f>
        <v>2</v>
      </c>
      <c r="BX150" s="304">
        <f>IFERROR(VLOOKUP($AL150,装备!$B:$Q,7,0),0)</f>
        <v>0</v>
      </c>
      <c r="BY150" s="304">
        <f>IFERROR(VLOOKUP($AL150,装备!$B:$Q,8,0),0)</f>
        <v>0</v>
      </c>
      <c r="BZ150" s="304">
        <f>IFERROR(VLOOKUP($AL150,装备!$B:$Q,9,0),0)</f>
        <v>0</v>
      </c>
      <c r="CA150" s="304">
        <f>IFERROR(VLOOKUP($AL150,装备!$B:$Q,10,0),0)</f>
        <v>0</v>
      </c>
      <c r="CB150" s="304">
        <f>IFERROR(VLOOKUP($AL150,装备!$B:$Q,11,0),0)</f>
        <v>0</v>
      </c>
      <c r="CC150" s="304" t="str">
        <f>IFERROR(VLOOKUP($AL150,装备!$B:$Q,12,0),0)</f>
        <v>中</v>
      </c>
      <c r="CD150" s="304">
        <f>IFERROR(VLOOKUP($AL150,装备!$B:$Q,13,0),0)</f>
        <v>0</v>
      </c>
      <c r="CE150" s="304">
        <f>IFERROR(VLOOKUP($AL150,装备!$B:$Q,14,0),0)</f>
        <v>0</v>
      </c>
      <c r="CF150" s="304">
        <f>IFERROR(VLOOKUP($AL150,装备!$B:$Q,16,0),0)</f>
        <v>0</v>
      </c>
      <c r="CG150" s="304">
        <f>IFERROR(VLOOKUP($AL150,装备!$B:$Q,5,0),0)</f>
        <v>0</v>
      </c>
      <c r="CH150" s="304">
        <f>IFERROR(VLOOKUP(AM150,装备!$B:$C,2,0),0)</f>
        <v>3</v>
      </c>
      <c r="CI150" s="304">
        <f>IFERROR(VLOOKUP($AM150,装备!$B:$Q,5,0),0)</f>
        <v>0</v>
      </c>
      <c r="CJ150" s="304">
        <f>IFERROR(VLOOKUP($AM150,装备!$B:$Q,6,0),0)</f>
        <v>0</v>
      </c>
      <c r="CK150" s="304">
        <f>IFERROR(VLOOKUP($AM150,装备!$B:$Q,7,0),0)</f>
        <v>0</v>
      </c>
      <c r="CL150" s="304">
        <f>IFERROR(VLOOKUP($AM150,装备!$B:$Q,8,0),0)</f>
        <v>7</v>
      </c>
      <c r="CM150" s="304">
        <f>IFERROR(VLOOKUP($AM150,装备!$B:$Q,9,0),0)</f>
        <v>0</v>
      </c>
      <c r="CN150" s="304">
        <f>IFERROR(VLOOKUP($AM150,装备!$B:$Q,10,0),0)</f>
        <v>0</v>
      </c>
      <c r="CO150" s="304">
        <f>IFERROR(VLOOKUP($AM150,装备!$B:$Q,11,0),0)</f>
        <v>0</v>
      </c>
      <c r="CP150" s="304" t="str">
        <f>IFERROR(VLOOKUP($AM150,装备!$B:$Q,12,0),0)</f>
        <v>短</v>
      </c>
      <c r="CQ150" s="304">
        <f>IFERROR(VLOOKUP($AM150,装备!$B:$Q,13,0),0)</f>
        <v>0</v>
      </c>
      <c r="CR150" s="304">
        <f>IFERROR(VLOOKUP($AM150,装备!$B:$Q,14,0),0)</f>
        <v>0</v>
      </c>
      <c r="CS150" s="304">
        <f>IFERROR(VLOOKUP($AM150,装备!$B:$Q,16,0),0)</f>
        <v>0</v>
      </c>
      <c r="CT150" s="304">
        <f>IFERROR(VLOOKUP($AM150,装备!$B:$Q,5,0),0)</f>
        <v>0</v>
      </c>
      <c r="CU150" s="304">
        <f>IFERROR(VLOOKUP(AN150,装备!$B:$C,2,0),0)</f>
        <v>0</v>
      </c>
      <c r="CV150" s="304">
        <f>IFERROR(VLOOKUP($AN150,装备!$B:$Q,5,0),0)</f>
        <v>0</v>
      </c>
      <c r="CW150" s="304">
        <f>IFERROR(VLOOKUP($AN150,装备!$B:$Q,6,0),0)</f>
        <v>0</v>
      </c>
      <c r="CX150" s="304">
        <f>IFERROR(VLOOKUP($AN150,装备!$B:$Q,7,0),0)</f>
        <v>0</v>
      </c>
      <c r="CY150" s="304">
        <f>IFERROR(VLOOKUP($AN150,装备!$B:$Q,8,0),0)</f>
        <v>0</v>
      </c>
      <c r="CZ150" s="304">
        <f>IFERROR(VLOOKUP($AN150,装备!$B:$Q,9,0),0)</f>
        <v>0</v>
      </c>
      <c r="DA150" s="304">
        <f>IFERROR(VLOOKUP($AN150,装备!$B:$Q,10,0),0)</f>
        <v>0</v>
      </c>
      <c r="DB150" s="304">
        <f>IFERROR(VLOOKUP($AN150,装备!$B:$Q,11,0),0)</f>
        <v>0</v>
      </c>
      <c r="DC150" s="304">
        <f>IFERROR(VLOOKUP($AN150,装备!$B:$Q,12,0),0)</f>
        <v>0</v>
      </c>
      <c r="DD150" s="304">
        <f>IFERROR(VLOOKUP($AN150,装备!$B:$Q,13,0),0)</f>
        <v>0</v>
      </c>
      <c r="DE150" s="304">
        <f>IFERROR(VLOOKUP($AN150,装备!$B:$Q,14,0),0)</f>
        <v>0</v>
      </c>
      <c r="DF150" s="304">
        <f>IFERROR(VLOOKUP($AN150,装备!$B:$Q,16,0),0)</f>
        <v>0</v>
      </c>
      <c r="DG150" s="304">
        <f>IFERROR(VLOOKUP($AN150,装备!$B:$Q,5,0),0)</f>
        <v>0</v>
      </c>
      <c r="DH150" s="304">
        <f>IFERROR(VLOOKUP(AO150,装备!$B:$C,2,0),0)</f>
        <v>0</v>
      </c>
      <c r="DI150" s="304">
        <f>IFERROR(VLOOKUP($AO150,装备!$B:$Q,5,0),0)</f>
        <v>0</v>
      </c>
      <c r="DJ150" s="304">
        <f>IFERROR(VLOOKUP($AO150,装备!$B:$Q,6,0),0)</f>
        <v>0</v>
      </c>
      <c r="DK150" s="304">
        <f>IFERROR(VLOOKUP($AO150,装备!$B:$Q,7,0),0)</f>
        <v>0</v>
      </c>
      <c r="DL150" s="304">
        <f>IFERROR(VLOOKUP($AO150,装备!$B:$Q,8,0),0)</f>
        <v>0</v>
      </c>
      <c r="DM150" s="304">
        <f>IFERROR(VLOOKUP($AO150,装备!$B:$Q,9,0),0)</f>
        <v>0</v>
      </c>
      <c r="DN150" s="304">
        <f>IFERROR(VLOOKUP($AO150,装备!$B:$Q,10,0),0)</f>
        <v>0</v>
      </c>
      <c r="DO150" s="304">
        <f>IFERROR(VLOOKUP($AO150,装备!$B:$Q,11,0),0)</f>
        <v>0</v>
      </c>
      <c r="DP150" s="304">
        <f>IFERROR(VLOOKUP($AO150,装备!$B:$Q,12,0),0)</f>
        <v>0</v>
      </c>
      <c r="DQ150" s="304">
        <f>IFERROR(VLOOKUP($AO150,装备!$B:$Q,13,0),0)</f>
        <v>0</v>
      </c>
      <c r="DR150" s="304">
        <f>IFERROR(VLOOKUP($AO150,装备!$B:$Q,14,0),0)</f>
        <v>0</v>
      </c>
      <c r="DS150" s="304">
        <f>IFERROR(VLOOKUP($AO150,装备!$B:$Q,16,0),0)</f>
        <v>0</v>
      </c>
      <c r="DT150" s="304">
        <f>IFERROR(VLOOKUP($AO150,装备!$B:$Q,5,0),0)</f>
        <v>0</v>
      </c>
    </row>
    <row r="151" spans="1:124" hidden="1">
      <c r="A151" s="301">
        <f>未改造舰娘!$A147</f>
        <v>10014712</v>
      </c>
      <c r="B151" s="354" t="s">
        <v>4019</v>
      </c>
      <c r="C151" s="323"/>
      <c r="D151" s="323">
        <f t="shared" si="2"/>
        <v>110</v>
      </c>
      <c r="E151" s="303">
        <f>未改造舰娘!$C147</f>
        <v>2</v>
      </c>
      <c r="F151" s="304" t="str">
        <f>未改造舰娘!$D147</f>
        <v>轻巡</v>
      </c>
      <c r="G151" s="304" t="str">
        <f>未改造舰娘!$E147</f>
        <v>中型</v>
      </c>
      <c r="H151" s="304" t="str">
        <f>未改造舰娘!$F147</f>
        <v>护卫舰</v>
      </c>
      <c r="I151" s="460">
        <f>未改造舰娘!$AR147</f>
        <v>3</v>
      </c>
      <c r="J151" s="304" t="str">
        <f>未改造舰娘!$G147</f>
        <v>日本</v>
      </c>
      <c r="K151" s="312">
        <f>未改造舰娘!$H147+(BV151+CI151+CV151+DI151)*$C$2</f>
        <v>25</v>
      </c>
      <c r="L151" s="304">
        <f>未改造舰娘!$I147</f>
        <v>-1</v>
      </c>
      <c r="M151" s="304">
        <f>未改造舰娘!$J147</f>
        <v>1</v>
      </c>
      <c r="N151" s="518">
        <f>未改造舰娘!$K147</f>
        <v>2</v>
      </c>
      <c r="O151" s="304">
        <f>未改造舰娘!$L147+((CE151+CR151+DE151+DR151)*$C$2)</f>
        <v>10</v>
      </c>
      <c r="P151" s="304" t="str">
        <f>IF($C$2=1,(IF(ISERROR(FIND("超长",未改造舰娘!$M147&amp;CC151&amp;CP151&amp;DC151&amp;DP151,1)),IF(ISERROR(FIND("长",未改造舰娘!$M147&amp;CC151&amp;CP151&amp;DC151&amp;DP151,1)),IF(ISERROR(FIND("中",未改造舰娘!$M147&amp;CC151&amp;CP151&amp;DC151&amp;DP151,1)),IF(ISERROR(FIND("短",未改造舰娘!$M147&amp;CC151&amp;CP151&amp;DC151&amp;DP151,1)),IF(ISERROR(FIND("无",未改造舰娘!$M147&amp;CC151&amp;CP151&amp;DC151&amp;DP151,1)),0,"无"),"短"),"中"),"长"),"超长")),未改造舰娘!$M147)</f>
        <v>中</v>
      </c>
      <c r="Q151" s="303">
        <f>未改造舰娘!$N147</f>
        <v>35.200000000000003</v>
      </c>
      <c r="R151" s="304">
        <f>(未改造舰娘!$P147)+(未改造舰娘!$Q147)*$C$3+((BW151+CJ151+CW151+DJ151)*$C$2)</f>
        <v>40</v>
      </c>
      <c r="S151" s="304">
        <f>(未改造舰娘!$R147)+(未改造舰娘!$S147)*$C$3+((BY151+CL151+CY151+DL151)*$C$2)</f>
        <v>66</v>
      </c>
      <c r="T151" s="304">
        <f>(未改造舰娘!$T147)+(未改造舰娘!$U147)*$C$3+((BX151+CK151+CX151+DK151)*$C$2)</f>
        <v>30</v>
      </c>
      <c r="U151" s="304">
        <f>(未改造舰娘!$V147)+(未改造舰娘!$W147)*$C$3+((CG151+CT151+DG151+DT151)*$C$2)</f>
        <v>43</v>
      </c>
      <c r="V151" s="305">
        <f>INT((((未改造舰娘!$Y147)-(未改造舰娘!$X147))*(((IF(D151=0,C151,D151))-1)/99))+未改造舰娘!$X147)+((CB151+CO151+DB151+DO151)*$C$2)</f>
        <v>90</v>
      </c>
      <c r="W151" s="304">
        <f>INT((((未改造舰娘!$AA147)-(未改造舰娘!$Z147))*(((IF(D151=0,C151,D151))-1)/99))+未改造舰娘!$Z147)+((CD151+CQ151+DD151+DQ151)*$C$2)</f>
        <v>74</v>
      </c>
      <c r="X151" s="304">
        <f>INT((((未改造舰娘!$AC147)-(未改造舰娘!$AB147))*(((IF(D151=0,C151,D151))-1)/99))+未改造舰娘!$AB147)+((CA151+CN151+DA151+DN151)*$C$2)</f>
        <v>19</v>
      </c>
      <c r="Y151" s="303">
        <f>INT((((未改造舰娘!$AE147)-(未改造舰娘!$AD147))*(((IF(D151=0,C151,D151))-1)/99))+未改造舰娘!$AD147)+((BZ151+CM151+CZ151+DM151)*$C$2)</f>
        <v>64</v>
      </c>
      <c r="Z151" s="474">
        <f>IF(未改造舰娘!$AF147=0,"",未改造舰娘!$AF147)</f>
        <v>2</v>
      </c>
      <c r="AA151" s="304">
        <f>IF(未改造舰娘!$AG147="","",未改造舰娘!$AG147)</f>
        <v>2</v>
      </c>
      <c r="AB151" s="304">
        <f>IF(未改造舰娘!$AH147="","",未改造舰娘!$AH147)</f>
        <v>2</v>
      </c>
      <c r="AC151" s="304" t="str">
        <f>IF(未改造舰娘!$AI147="","",未改造舰娘!$AI147)</f>
        <v/>
      </c>
      <c r="AD151" s="304">
        <f>IF(未改造舰娘!$AJ147="","",未改造舰娘!$AJ147)</f>
        <v>6</v>
      </c>
      <c r="AE151" s="305">
        <f>IF(未改造舰娘!$AK147="","",未改造舰娘!$AK147)</f>
        <v>0</v>
      </c>
      <c r="AF151" s="304" t="str">
        <f>IF(未改造舰娘!$AL147="","",未改造舰娘!$AL147)</f>
        <v/>
      </c>
      <c r="AG151" s="304" t="str">
        <f>IF(未改造舰娘!$AM147="","",未改造舰娘!$AM147)</f>
        <v/>
      </c>
      <c r="AH151" s="304" t="str">
        <f>IF(未改造舰娘!$AN147="","",未改造舰娘!$AN147)</f>
        <v/>
      </c>
      <c r="AI151" s="304" t="str">
        <f>IF(未改造舰娘!$AO147="","",未改造舰娘!$AO147)</f>
        <v/>
      </c>
      <c r="AJ151" s="304" t="str">
        <f>IF(未改造舰娘!$AP147="","",未改造舰娘!$AP147)</f>
        <v/>
      </c>
      <c r="AK151" s="303" t="str">
        <f>IF(未改造舰娘!$AQ147="","",未改造舰娘!$AQ147)</f>
        <v/>
      </c>
      <c r="AL151" s="306" t="str">
        <f>IF(未改造舰娘!$AS147="","",未改造舰娘!$AS147)</f>
        <v>J国14厘米单装炮</v>
      </c>
      <c r="AM151" s="306" t="str">
        <f>IF(未改造舰娘!$AT147="","",未改造舰娘!$AT147)</f>
        <v>61厘米四连装鱼雷</v>
      </c>
      <c r="AN151" s="306" t="str">
        <f>IF(未改造舰娘!$AU147="","",未改造舰娘!$AU147)</f>
        <v/>
      </c>
      <c r="AO151" s="306" t="str">
        <f>IF(未改造舰娘!$AV147="","",未改造舰娘!$AV147)</f>
        <v/>
      </c>
      <c r="AP151" s="307" t="str">
        <f>IF(未改造舰娘!$AW147="","",未改造舰娘!$AW147)</f>
        <v/>
      </c>
      <c r="AQ151" s="308" t="str">
        <f>IF(未改造舰娘!$AX147="","",未改造舰娘!$AX147)</f>
        <v/>
      </c>
      <c r="AR151" s="304">
        <f>IF(未改造舰娘!$AY147="","",未改造舰娘!$AY147)</f>
        <v>25</v>
      </c>
      <c r="AS151" s="304">
        <f>IF(未改造舰娘!$AZ147="","",未改造舰娘!$AZ147)</f>
        <v>25</v>
      </c>
      <c r="AT151" s="304">
        <f>IF(未改造舰娘!$BA147="","",未改造舰娘!$BA147)</f>
        <v>0.8</v>
      </c>
      <c r="AU151" s="304">
        <f>IF(未改造舰娘!$BB147="","",未改造舰娘!$BB147)</f>
        <v>1.5</v>
      </c>
      <c r="AV151" s="305">
        <f>IF((未改造舰娘!$BG147+未改造舰娘!$BK147*$C$4)=0,"",(未改造舰娘!$BG147+未改造舰娘!$BK147*$C$4))</f>
        <v>7</v>
      </c>
      <c r="AW151" s="304">
        <f>IF((未改造舰娘!$BH147+未改造舰娘!$BL147*$C$4)=0,"",(未改造舰娘!$BH147+未改造舰娘!$BL147*$C$4))</f>
        <v>13</v>
      </c>
      <c r="AX151" s="304">
        <f>IF((未改造舰娘!$BI147+未改造舰娘!$BM147*$C$4)=0,"",(未改造舰娘!$BI147+未改造舰娘!$BM147*$C$4))</f>
        <v>8</v>
      </c>
      <c r="AY151" s="303" t="str">
        <f>IF((未改造舰娘!$BJ147+未改造舰娘!$BN147*$C$4)=0,"",(未改造舰娘!$BJ147+未改造舰娘!$BN147*$C$4))</f>
        <v/>
      </c>
      <c r="AZ151" s="500">
        <f>IF(未改造舰娘!BC147="","",未改造舰娘!BC147)</f>
        <v>8</v>
      </c>
      <c r="BA151" s="500">
        <f>IF(未改造舰娘!BD147="","",未改造舰娘!BD147)</f>
        <v>29</v>
      </c>
      <c r="BB151" s="500">
        <f>IF(未改造舰娘!BE147="","",未改造舰娘!BE147)</f>
        <v>5</v>
      </c>
      <c r="BC151" s="498">
        <f>IF(未改造舰娘!BF147="","",未改造舰娘!BF147)</f>
        <v>7</v>
      </c>
      <c r="BD151" s="125" t="s">
        <v>1474</v>
      </c>
      <c r="BE151" s="506"/>
      <c r="BF151" s="306" t="str">
        <f>IF(未改造舰娘!$BQ147="","",未改造舰娘!$BQ147)</f>
        <v>2-5-BDFGHIJKLMNO,2-6-DFGIJKLM</v>
      </c>
      <c r="BG151" s="306" t="str">
        <f>IF(未改造舰娘!$BR147="","",未改造舰娘!$BR147)</f>
        <v>极地奏鸣曲 Ex-2-DEFGHIJKLMN,Ex-1-1-BDFGHI,Ex-1-2-BDFHI,Ex-1-3-BFGHIJ,Ex-4-1-FGIJKLM；轰隆轰隆大作战 Ex-2-BCEGHJL,Ex-3-DGHJL,Ex-4-DFHIM,Ex-5-BDFGHIKMOPQ,Ex-7-ACDFGHJKL；扑火之蛾 Ex-2-DEFHIJKL,Ex-3-DEFGHIJKLM,Ex-4-CDEFGHIJKMN,Ex-5-ABCDEFGHIJKLMN,Ex-7-DFHIJKL,Ex-8-DFHKM,Ex-9-CEFGJKLMN,Ex-10-ABCDEGHIJKLMN；中间岛战役 Ex-4-K；所罗门之晓 Ex-5-R,Ex-6-L；地狱群岛攻略作战 Ex-5-E,Ex-8-CEFHM；熔炉大混战 Ex-5-L,Ex-7-DEFGHIJKLMN,Ex-12-CDEFGHIJKL,Ex-14-ABCDEFGHIJKLMN</v>
      </c>
      <c r="BH151" s="306"/>
      <c r="BU151" s="304">
        <f>IFERROR(VLOOKUP(AL151,装备!$B:$C,2,0),0)</f>
        <v>1</v>
      </c>
      <c r="BV151" s="304">
        <f>IFERROR(VLOOKUP($AL151,装备!$B:$Q,5,0),0)</f>
        <v>0</v>
      </c>
      <c r="BW151" s="304">
        <f>IFERROR(VLOOKUP($AL151,装备!$B:$Q,6,0),0)</f>
        <v>2</v>
      </c>
      <c r="BX151" s="304">
        <f>IFERROR(VLOOKUP($AL151,装备!$B:$Q,7,0),0)</f>
        <v>0</v>
      </c>
      <c r="BY151" s="304">
        <f>IFERROR(VLOOKUP($AL151,装备!$B:$Q,8,0),0)</f>
        <v>0</v>
      </c>
      <c r="BZ151" s="304">
        <f>IFERROR(VLOOKUP($AL151,装备!$B:$Q,9,0),0)</f>
        <v>0</v>
      </c>
      <c r="CA151" s="304">
        <f>IFERROR(VLOOKUP($AL151,装备!$B:$Q,10,0),0)</f>
        <v>0</v>
      </c>
      <c r="CB151" s="304">
        <f>IFERROR(VLOOKUP($AL151,装备!$B:$Q,11,0),0)</f>
        <v>0</v>
      </c>
      <c r="CC151" s="304" t="str">
        <f>IFERROR(VLOOKUP($AL151,装备!$B:$Q,12,0),0)</f>
        <v>中</v>
      </c>
      <c r="CD151" s="304">
        <f>IFERROR(VLOOKUP($AL151,装备!$B:$Q,13,0),0)</f>
        <v>0</v>
      </c>
      <c r="CE151" s="304">
        <f>IFERROR(VLOOKUP($AL151,装备!$B:$Q,14,0),0)</f>
        <v>0</v>
      </c>
      <c r="CF151" s="304">
        <f>IFERROR(VLOOKUP($AL151,装备!$B:$Q,16,0),0)</f>
        <v>0</v>
      </c>
      <c r="CG151" s="304">
        <f>IFERROR(VLOOKUP($AL151,装备!$B:$Q,5,0),0)</f>
        <v>0</v>
      </c>
      <c r="CH151" s="304">
        <f>IFERROR(VLOOKUP(AM151,装备!$B:$C,2,0),0)</f>
        <v>3</v>
      </c>
      <c r="CI151" s="304">
        <f>IFERROR(VLOOKUP($AM151,装备!$B:$Q,5,0),0)</f>
        <v>0</v>
      </c>
      <c r="CJ151" s="304">
        <f>IFERROR(VLOOKUP($AM151,装备!$B:$Q,6,0),0)</f>
        <v>0</v>
      </c>
      <c r="CK151" s="304">
        <f>IFERROR(VLOOKUP($AM151,装备!$B:$Q,7,0),0)</f>
        <v>0</v>
      </c>
      <c r="CL151" s="304">
        <f>IFERROR(VLOOKUP($AM151,装备!$B:$Q,8,0),0)</f>
        <v>7</v>
      </c>
      <c r="CM151" s="304">
        <f>IFERROR(VLOOKUP($AM151,装备!$B:$Q,9,0),0)</f>
        <v>0</v>
      </c>
      <c r="CN151" s="304">
        <f>IFERROR(VLOOKUP($AM151,装备!$B:$Q,10,0),0)</f>
        <v>0</v>
      </c>
      <c r="CO151" s="304">
        <f>IFERROR(VLOOKUP($AM151,装备!$B:$Q,11,0),0)</f>
        <v>0</v>
      </c>
      <c r="CP151" s="304" t="str">
        <f>IFERROR(VLOOKUP($AM151,装备!$B:$Q,12,0),0)</f>
        <v>短</v>
      </c>
      <c r="CQ151" s="304">
        <f>IFERROR(VLOOKUP($AM151,装备!$B:$Q,13,0),0)</f>
        <v>0</v>
      </c>
      <c r="CR151" s="304">
        <f>IFERROR(VLOOKUP($AM151,装备!$B:$Q,14,0),0)</f>
        <v>0</v>
      </c>
      <c r="CS151" s="304">
        <f>IFERROR(VLOOKUP($AM151,装备!$B:$Q,16,0),0)</f>
        <v>0</v>
      </c>
      <c r="CT151" s="304">
        <f>IFERROR(VLOOKUP($AM151,装备!$B:$Q,5,0),0)</f>
        <v>0</v>
      </c>
      <c r="CU151" s="304">
        <f>IFERROR(VLOOKUP(AN151,装备!$B:$C,2,0),0)</f>
        <v>0</v>
      </c>
      <c r="CV151" s="304">
        <f>IFERROR(VLOOKUP($AN151,装备!$B:$Q,5,0),0)</f>
        <v>0</v>
      </c>
      <c r="CW151" s="304">
        <f>IFERROR(VLOOKUP($AN151,装备!$B:$Q,6,0),0)</f>
        <v>0</v>
      </c>
      <c r="CX151" s="304">
        <f>IFERROR(VLOOKUP($AN151,装备!$B:$Q,7,0),0)</f>
        <v>0</v>
      </c>
      <c r="CY151" s="304">
        <f>IFERROR(VLOOKUP($AN151,装备!$B:$Q,8,0),0)</f>
        <v>0</v>
      </c>
      <c r="CZ151" s="304">
        <f>IFERROR(VLOOKUP($AN151,装备!$B:$Q,9,0),0)</f>
        <v>0</v>
      </c>
      <c r="DA151" s="304">
        <f>IFERROR(VLOOKUP($AN151,装备!$B:$Q,10,0),0)</f>
        <v>0</v>
      </c>
      <c r="DB151" s="304">
        <f>IFERROR(VLOOKUP($AN151,装备!$B:$Q,11,0),0)</f>
        <v>0</v>
      </c>
      <c r="DC151" s="304">
        <f>IFERROR(VLOOKUP($AN151,装备!$B:$Q,12,0),0)</f>
        <v>0</v>
      </c>
      <c r="DD151" s="304">
        <f>IFERROR(VLOOKUP($AN151,装备!$B:$Q,13,0),0)</f>
        <v>0</v>
      </c>
      <c r="DE151" s="304">
        <f>IFERROR(VLOOKUP($AN151,装备!$B:$Q,14,0),0)</f>
        <v>0</v>
      </c>
      <c r="DF151" s="304">
        <f>IFERROR(VLOOKUP($AN151,装备!$B:$Q,16,0),0)</f>
        <v>0</v>
      </c>
      <c r="DG151" s="304">
        <f>IFERROR(VLOOKUP($AN151,装备!$B:$Q,5,0),0)</f>
        <v>0</v>
      </c>
      <c r="DH151" s="304">
        <f>IFERROR(VLOOKUP(AO151,装备!$B:$C,2,0),0)</f>
        <v>0</v>
      </c>
      <c r="DI151" s="304">
        <f>IFERROR(VLOOKUP($AO151,装备!$B:$Q,5,0),0)</f>
        <v>0</v>
      </c>
      <c r="DJ151" s="304">
        <f>IFERROR(VLOOKUP($AO151,装备!$B:$Q,6,0),0)</f>
        <v>0</v>
      </c>
      <c r="DK151" s="304">
        <f>IFERROR(VLOOKUP($AO151,装备!$B:$Q,7,0),0)</f>
        <v>0</v>
      </c>
      <c r="DL151" s="304">
        <f>IFERROR(VLOOKUP($AO151,装备!$B:$Q,8,0),0)</f>
        <v>0</v>
      </c>
      <c r="DM151" s="304">
        <f>IFERROR(VLOOKUP($AO151,装备!$B:$Q,9,0),0)</f>
        <v>0</v>
      </c>
      <c r="DN151" s="304">
        <f>IFERROR(VLOOKUP($AO151,装备!$B:$Q,10,0),0)</f>
        <v>0</v>
      </c>
      <c r="DO151" s="304">
        <f>IFERROR(VLOOKUP($AO151,装备!$B:$Q,11,0),0)</f>
        <v>0</v>
      </c>
      <c r="DP151" s="304">
        <f>IFERROR(VLOOKUP($AO151,装备!$B:$Q,12,0),0)</f>
        <v>0</v>
      </c>
      <c r="DQ151" s="304">
        <f>IFERROR(VLOOKUP($AO151,装备!$B:$Q,13,0),0)</f>
        <v>0</v>
      </c>
      <c r="DR151" s="304">
        <f>IFERROR(VLOOKUP($AO151,装备!$B:$Q,14,0),0)</f>
        <v>0</v>
      </c>
      <c r="DS151" s="304">
        <f>IFERROR(VLOOKUP($AO151,装备!$B:$Q,16,0),0)</f>
        <v>0</v>
      </c>
      <c r="DT151" s="304">
        <f>IFERROR(VLOOKUP($AO151,装备!$B:$Q,5,0),0)</f>
        <v>0</v>
      </c>
    </row>
    <row r="152" spans="1:124" hidden="1">
      <c r="A152" s="301">
        <f>未改造舰娘!$A148</f>
        <v>10014812</v>
      </c>
      <c r="B152" s="354" t="s">
        <v>672</v>
      </c>
      <c r="C152" s="323"/>
      <c r="D152" s="323">
        <f t="shared" si="2"/>
        <v>110</v>
      </c>
      <c r="E152" s="303">
        <f>未改造舰娘!$C148</f>
        <v>5</v>
      </c>
      <c r="F152" s="304" t="str">
        <f>未改造舰娘!$D148</f>
        <v>轻巡</v>
      </c>
      <c r="G152" s="304" t="str">
        <f>未改造舰娘!$E148</f>
        <v>中型</v>
      </c>
      <c r="H152" s="304" t="str">
        <f>未改造舰娘!$F148</f>
        <v>护卫舰</v>
      </c>
      <c r="I152" s="460">
        <f>未改造舰娘!$AR148</f>
        <v>3</v>
      </c>
      <c r="J152" s="304" t="str">
        <f>未改造舰娘!$G148</f>
        <v>德国</v>
      </c>
      <c r="K152" s="312">
        <f>未改造舰娘!$H148+(BV152+CI152+CV152+DI152)*$C$2</f>
        <v>33</v>
      </c>
      <c r="L152" s="304">
        <f>未改造舰娘!$I148</f>
        <v>-1</v>
      </c>
      <c r="M152" s="304">
        <f>未改造舰娘!$J148</f>
        <v>1</v>
      </c>
      <c r="N152" s="518">
        <f>未改造舰娘!$K148</f>
        <v>2</v>
      </c>
      <c r="O152" s="304">
        <f>未改造舰娘!$L148+((CE152+CR152+DE152+DR152)*$C$2)</f>
        <v>5</v>
      </c>
      <c r="P152" s="304" t="str">
        <f>IF($C$2=1,(IF(ISERROR(FIND("超长",未改造舰娘!$M148&amp;CC152&amp;CP152&amp;DC152&amp;DP152,1)),IF(ISERROR(FIND("长",未改造舰娘!$M148&amp;CC152&amp;CP152&amp;DC152&amp;DP152,1)),IF(ISERROR(FIND("中",未改造舰娘!$M148&amp;CC152&amp;CP152&amp;DC152&amp;DP152,1)),IF(ISERROR(FIND("短",未改造舰娘!$M148&amp;CC152&amp;CP152&amp;DC152&amp;DP152,1)),IF(ISERROR(FIND("无",未改造舰娘!$M148&amp;CC152&amp;CP152&amp;DC152&amp;DP152,1)),0,"无"),"短"),"中"),"长"),"超长")),未改造舰娘!$M148)</f>
        <v>中</v>
      </c>
      <c r="Q152" s="303">
        <f>未改造舰娘!$N148</f>
        <v>36</v>
      </c>
      <c r="R152" s="304">
        <f>(未改造舰娘!$P148)+(未改造舰娘!$Q148)*$C$3+((BW152+CJ152+CW152+DJ152)*$C$2)</f>
        <v>49</v>
      </c>
      <c r="S152" s="304">
        <f>(未改造舰娘!$R148)+(未改造舰娘!$S148)*$C$3+((BY152+CL152+CY152+DL152)*$C$2)</f>
        <v>53</v>
      </c>
      <c r="T152" s="304">
        <f>(未改造舰娘!$T148)+(未改造舰娘!$U148)*$C$3+((BX152+CK152+CX152+DK152)*$C$2)</f>
        <v>43</v>
      </c>
      <c r="U152" s="304">
        <f>(未改造舰娘!$V148)+(未改造舰娘!$W148)*$C$3+((CG152+CT152+DG152+DT152)*$C$2)</f>
        <v>46</v>
      </c>
      <c r="V152" s="305">
        <f>INT((((未改造舰娘!$Y148)-(未改造舰娘!$X148))*(((IF(D152=0,C152,D152))-1)/99))+未改造舰娘!$X148)+((CB152+CO152+DB152+DO152)*$C$2)</f>
        <v>92</v>
      </c>
      <c r="W152" s="304">
        <f>INT((((未改造舰娘!$AA148)-(未改造舰娘!$Z148))*(((IF(D152=0,C152,D152))-1)/99))+未改造舰娘!$Z148)+((CD152+CQ152+DD152+DQ152)*$C$2)</f>
        <v>74</v>
      </c>
      <c r="X152" s="304">
        <f>INT((((未改造舰娘!$AC148)-(未改造舰娘!$AB148))*(((IF(D152=0,C152,D152))-1)/99))+未改造舰娘!$AB148)+((CA152+CN152+DA152+DN152)*$C$2)</f>
        <v>20</v>
      </c>
      <c r="Y152" s="303">
        <f>INT((((未改造舰娘!$AE148)-(未改造舰娘!$AD148))*(((IF(D152=0,C152,D152))-1)/99))+未改造舰娘!$AD148)+((BZ152+CM152+CZ152+DM152)*$C$2)</f>
        <v>68</v>
      </c>
      <c r="Z152" s="474">
        <f>IF(未改造舰娘!$AF148=0,"",未改造舰娘!$AF148)</f>
        <v>2</v>
      </c>
      <c r="AA152" s="304">
        <f>IF(未改造舰娘!$AG148="","",未改造舰娘!$AG148)</f>
        <v>2</v>
      </c>
      <c r="AB152" s="304">
        <f>IF(未改造舰娘!$AH148="","",未改造舰娘!$AH148)</f>
        <v>2</v>
      </c>
      <c r="AC152" s="304" t="str">
        <f>IF(未改造舰娘!$AI148="","",未改造舰娘!$AI148)</f>
        <v/>
      </c>
      <c r="AD152" s="304">
        <f>IF(未改造舰娘!$AJ148="","",未改造舰娘!$AJ148)</f>
        <v>6</v>
      </c>
      <c r="AE152" s="305">
        <f>IF(未改造舰娘!$AK148="","",未改造舰娘!$AK148)</f>
        <v>0</v>
      </c>
      <c r="AF152" s="304" t="str">
        <f>IF(未改造舰娘!$AL148="","",未改造舰娘!$AL148)</f>
        <v/>
      </c>
      <c r="AG152" s="304" t="str">
        <f>IF(未改造舰娘!$AM148="","",未改造舰娘!$AM148)</f>
        <v/>
      </c>
      <c r="AH152" s="304" t="str">
        <f>IF(未改造舰娘!$AN148="","",未改造舰娘!$AN148)</f>
        <v/>
      </c>
      <c r="AI152" s="304" t="str">
        <f>IF(未改造舰娘!$AO148="","",未改造舰娘!$AO148)</f>
        <v/>
      </c>
      <c r="AJ152" s="304" t="str">
        <f>IF(未改造舰娘!$AP148="","",未改造舰娘!$AP148)</f>
        <v/>
      </c>
      <c r="AK152" s="303" t="str">
        <f>IF(未改造舰娘!$AQ148="","",未改造舰娘!$AQ148)</f>
        <v/>
      </c>
      <c r="AL152" s="306" t="str">
        <f>IF(未改造舰娘!$AS148="","",未改造舰娘!$AS148)</f>
        <v>G国双联150毫米炮</v>
      </c>
      <c r="AM152" s="306" t="str">
        <f>IF(未改造舰娘!$AT148="","",未改造舰娘!$AT148)</f>
        <v>四联533毫米鱼雷</v>
      </c>
      <c r="AN152" s="306" t="str">
        <f>IF(未改造舰娘!$AU148="","",未改造舰娘!$AU148)</f>
        <v/>
      </c>
      <c r="AO152" s="306" t="str">
        <f>IF(未改造舰娘!$AV148="","",未改造舰娘!$AV148)</f>
        <v/>
      </c>
      <c r="AP152" s="307" t="str">
        <f>IF(未改造舰娘!$AW148="","",未改造舰娘!$AW148)</f>
        <v/>
      </c>
      <c r="AQ152" s="308" t="str">
        <f>IF(未改造舰娘!$AX148="","",未改造舰娘!$AX148)</f>
        <v/>
      </c>
      <c r="AR152" s="304">
        <f>IF(未改造舰娘!$AY148="","",未改造舰娘!$AY148)</f>
        <v>25</v>
      </c>
      <c r="AS152" s="304">
        <f>IF(未改造舰娘!$AZ148="","",未改造舰娘!$AZ148)</f>
        <v>25</v>
      </c>
      <c r="AT152" s="304">
        <f>IF(未改造舰娘!$BA148="","",未改造舰娘!$BA148)</f>
        <v>0.8</v>
      </c>
      <c r="AU152" s="304">
        <f>IF(未改造舰娘!$BB148="","",未改造舰娘!$BB148)</f>
        <v>1.5</v>
      </c>
      <c r="AV152" s="305">
        <f>IF((未改造舰娘!$BG148+未改造舰娘!$BK148*$C$4)=0,"",(未改造舰娘!$BG148+未改造舰娘!$BK148*$C$4))</f>
        <v>11</v>
      </c>
      <c r="AW152" s="304">
        <f>IF((未改造舰娘!$BH148+未改造舰娘!$BL148*$C$4)=0,"",(未改造舰娘!$BH148+未改造舰娘!$BL148*$C$4))</f>
        <v>19</v>
      </c>
      <c r="AX152" s="304">
        <f>IF((未改造舰娘!$BI148+未改造舰娘!$BM148*$C$4)=0,"",(未改造舰娘!$BI148+未改造舰娘!$BM148*$C$4))</f>
        <v>15</v>
      </c>
      <c r="AY152" s="303" t="str">
        <f>IF((未改造舰娘!$BJ148+未改造舰娘!$BN148*$C$4)=0,"",(未改造舰娘!$BJ148+未改造舰娘!$BN148*$C$4))</f>
        <v/>
      </c>
      <c r="AZ152" s="500">
        <f>IF(未改造舰娘!BC148="","",未改造舰娘!BC148)</f>
        <v>10</v>
      </c>
      <c r="BA152" s="500">
        <f>IF(未改造舰娘!BD148="","",未改造舰娘!BD148)</f>
        <v>13</v>
      </c>
      <c r="BB152" s="500">
        <f>IF(未改造舰娘!BE148="","",未改造舰娘!BE148)</f>
        <v>11</v>
      </c>
      <c r="BC152" s="498">
        <f>IF(未改造舰娘!BF148="","",未改造舰娘!BF148)</f>
        <v>8</v>
      </c>
      <c r="BD152" s="67" t="s">
        <v>1475</v>
      </c>
      <c r="BE152" s="506">
        <v>4.8611111111111112E-2</v>
      </c>
      <c r="BF152" s="306" t="str">
        <f>IF(未改造舰娘!$BQ148="","",未改造舰娘!$BQ148)</f>
        <v/>
      </c>
      <c r="BG152" s="306" t="str">
        <f>IF(未改造舰娘!$BR148="","",未改造舰娘!$BR148)</f>
        <v/>
      </c>
      <c r="BH152" s="306"/>
      <c r="BU152" s="304">
        <f>IFERROR(VLOOKUP(AL152,装备!$B:$C,2,0),0)</f>
        <v>3</v>
      </c>
      <c r="BV152" s="304">
        <f>IFERROR(VLOOKUP($AL152,装备!$B:$Q,5,0),0)</f>
        <v>0</v>
      </c>
      <c r="BW152" s="304">
        <f>IFERROR(VLOOKUP($AL152,装备!$B:$Q,6,0),0)</f>
        <v>3</v>
      </c>
      <c r="BX152" s="304">
        <f>IFERROR(VLOOKUP($AL152,装备!$B:$Q,7,0),0)</f>
        <v>0</v>
      </c>
      <c r="BY152" s="304">
        <f>IFERROR(VLOOKUP($AL152,装备!$B:$Q,8,0),0)</f>
        <v>0</v>
      </c>
      <c r="BZ152" s="304">
        <f>IFERROR(VLOOKUP($AL152,装备!$B:$Q,9,0),0)</f>
        <v>0</v>
      </c>
      <c r="CA152" s="304">
        <f>IFERROR(VLOOKUP($AL152,装备!$B:$Q,10,0),0)</f>
        <v>0</v>
      </c>
      <c r="CB152" s="304">
        <f>IFERROR(VLOOKUP($AL152,装备!$B:$Q,11,0),0)</f>
        <v>2</v>
      </c>
      <c r="CC152" s="304" t="str">
        <f>IFERROR(VLOOKUP($AL152,装备!$B:$Q,12,0),0)</f>
        <v>短</v>
      </c>
      <c r="CD152" s="304">
        <f>IFERROR(VLOOKUP($AL152,装备!$B:$Q,13,0),0)</f>
        <v>0</v>
      </c>
      <c r="CE152" s="304">
        <f>IFERROR(VLOOKUP($AL152,装备!$B:$Q,14,0),0)</f>
        <v>0</v>
      </c>
      <c r="CF152" s="304">
        <f>IFERROR(VLOOKUP($AL152,装备!$B:$Q,16,0),0)</f>
        <v>0</v>
      </c>
      <c r="CG152" s="304">
        <f>IFERROR(VLOOKUP($AL152,装备!$B:$Q,5,0),0)</f>
        <v>0</v>
      </c>
      <c r="CH152" s="304">
        <f>IFERROR(VLOOKUP(AM152,装备!$B:$C,2,0),0)</f>
        <v>1</v>
      </c>
      <c r="CI152" s="304">
        <f>IFERROR(VLOOKUP($AM152,装备!$B:$Q,5,0),0)</f>
        <v>0</v>
      </c>
      <c r="CJ152" s="304">
        <f>IFERROR(VLOOKUP($AM152,装备!$B:$Q,6,0),0)</f>
        <v>0</v>
      </c>
      <c r="CK152" s="304">
        <f>IFERROR(VLOOKUP($AM152,装备!$B:$Q,7,0),0)</f>
        <v>0</v>
      </c>
      <c r="CL152" s="304">
        <f>IFERROR(VLOOKUP($AM152,装备!$B:$Q,8,0),0)</f>
        <v>4</v>
      </c>
      <c r="CM152" s="304">
        <f>IFERROR(VLOOKUP($AM152,装备!$B:$Q,9,0),0)</f>
        <v>0</v>
      </c>
      <c r="CN152" s="304">
        <f>IFERROR(VLOOKUP($AM152,装备!$B:$Q,10,0),0)</f>
        <v>0</v>
      </c>
      <c r="CO152" s="304">
        <f>IFERROR(VLOOKUP($AM152,装备!$B:$Q,11,0),0)</f>
        <v>0</v>
      </c>
      <c r="CP152" s="304" t="str">
        <f>IFERROR(VLOOKUP($AM152,装备!$B:$Q,12,0),0)</f>
        <v>短</v>
      </c>
      <c r="CQ152" s="304">
        <f>IFERROR(VLOOKUP($AM152,装备!$B:$Q,13,0),0)</f>
        <v>0</v>
      </c>
      <c r="CR152" s="304">
        <f>IFERROR(VLOOKUP($AM152,装备!$B:$Q,14,0),0)</f>
        <v>0</v>
      </c>
      <c r="CS152" s="304">
        <f>IFERROR(VLOOKUP($AM152,装备!$B:$Q,16,0),0)</f>
        <v>0</v>
      </c>
      <c r="CT152" s="304">
        <f>IFERROR(VLOOKUP($AM152,装备!$B:$Q,5,0),0)</f>
        <v>0</v>
      </c>
      <c r="CU152" s="304">
        <f>IFERROR(VLOOKUP(AN152,装备!$B:$C,2,0),0)</f>
        <v>0</v>
      </c>
      <c r="CV152" s="304">
        <f>IFERROR(VLOOKUP($AN152,装备!$B:$Q,5,0),0)</f>
        <v>0</v>
      </c>
      <c r="CW152" s="304">
        <f>IFERROR(VLOOKUP($AN152,装备!$B:$Q,6,0),0)</f>
        <v>0</v>
      </c>
      <c r="CX152" s="304">
        <f>IFERROR(VLOOKUP($AN152,装备!$B:$Q,7,0),0)</f>
        <v>0</v>
      </c>
      <c r="CY152" s="304">
        <f>IFERROR(VLOOKUP($AN152,装备!$B:$Q,8,0),0)</f>
        <v>0</v>
      </c>
      <c r="CZ152" s="304">
        <f>IFERROR(VLOOKUP($AN152,装备!$B:$Q,9,0),0)</f>
        <v>0</v>
      </c>
      <c r="DA152" s="304">
        <f>IFERROR(VLOOKUP($AN152,装备!$B:$Q,10,0),0)</f>
        <v>0</v>
      </c>
      <c r="DB152" s="304">
        <f>IFERROR(VLOOKUP($AN152,装备!$B:$Q,11,0),0)</f>
        <v>0</v>
      </c>
      <c r="DC152" s="304">
        <f>IFERROR(VLOOKUP($AN152,装备!$B:$Q,12,0),0)</f>
        <v>0</v>
      </c>
      <c r="DD152" s="304">
        <f>IFERROR(VLOOKUP($AN152,装备!$B:$Q,13,0),0)</f>
        <v>0</v>
      </c>
      <c r="DE152" s="304">
        <f>IFERROR(VLOOKUP($AN152,装备!$B:$Q,14,0),0)</f>
        <v>0</v>
      </c>
      <c r="DF152" s="304">
        <f>IFERROR(VLOOKUP($AN152,装备!$B:$Q,16,0),0)</f>
        <v>0</v>
      </c>
      <c r="DG152" s="304">
        <f>IFERROR(VLOOKUP($AN152,装备!$B:$Q,5,0),0)</f>
        <v>0</v>
      </c>
      <c r="DH152" s="304">
        <f>IFERROR(VLOOKUP(AO152,装备!$B:$C,2,0),0)</f>
        <v>0</v>
      </c>
      <c r="DI152" s="304">
        <f>IFERROR(VLOOKUP($AO152,装备!$B:$Q,5,0),0)</f>
        <v>0</v>
      </c>
      <c r="DJ152" s="304">
        <f>IFERROR(VLOOKUP($AO152,装备!$B:$Q,6,0),0)</f>
        <v>0</v>
      </c>
      <c r="DK152" s="304">
        <f>IFERROR(VLOOKUP($AO152,装备!$B:$Q,7,0),0)</f>
        <v>0</v>
      </c>
      <c r="DL152" s="304">
        <f>IFERROR(VLOOKUP($AO152,装备!$B:$Q,8,0),0)</f>
        <v>0</v>
      </c>
      <c r="DM152" s="304">
        <f>IFERROR(VLOOKUP($AO152,装备!$B:$Q,9,0),0)</f>
        <v>0</v>
      </c>
      <c r="DN152" s="304">
        <f>IFERROR(VLOOKUP($AO152,装备!$B:$Q,10,0),0)</f>
        <v>0</v>
      </c>
      <c r="DO152" s="304">
        <f>IFERROR(VLOOKUP($AO152,装备!$B:$Q,11,0),0)</f>
        <v>0</v>
      </c>
      <c r="DP152" s="304">
        <f>IFERROR(VLOOKUP($AO152,装备!$B:$Q,12,0),0)</f>
        <v>0</v>
      </c>
      <c r="DQ152" s="304">
        <f>IFERROR(VLOOKUP($AO152,装备!$B:$Q,13,0),0)</f>
        <v>0</v>
      </c>
      <c r="DR152" s="304">
        <f>IFERROR(VLOOKUP($AO152,装备!$B:$Q,14,0),0)</f>
        <v>0</v>
      </c>
      <c r="DS152" s="304">
        <f>IFERROR(VLOOKUP($AO152,装备!$B:$Q,16,0),0)</f>
        <v>0</v>
      </c>
      <c r="DT152" s="304">
        <f>IFERROR(VLOOKUP($AO152,装备!$B:$Q,5,0),0)</f>
        <v>0</v>
      </c>
    </row>
    <row r="153" spans="1:124" hidden="1">
      <c r="A153" s="301">
        <f>未改造舰娘!$A149</f>
        <v>10014912</v>
      </c>
      <c r="B153" s="354" t="s">
        <v>215</v>
      </c>
      <c r="C153" s="323"/>
      <c r="D153" s="323">
        <f t="shared" si="2"/>
        <v>110</v>
      </c>
      <c r="E153" s="303">
        <f>未改造舰娘!$C149</f>
        <v>2</v>
      </c>
      <c r="F153" s="304" t="str">
        <f>未改造舰娘!$D149</f>
        <v>轻巡</v>
      </c>
      <c r="G153" s="304" t="str">
        <f>未改造舰娘!$E149</f>
        <v>中型</v>
      </c>
      <c r="H153" s="304" t="str">
        <f>未改造舰娘!$F149</f>
        <v>护卫舰</v>
      </c>
      <c r="I153" s="460">
        <f>未改造舰娘!$AR149</f>
        <v>3</v>
      </c>
      <c r="J153" s="304" t="str">
        <f>未改造舰娘!$G149</f>
        <v>德国</v>
      </c>
      <c r="K153" s="312">
        <f>未改造舰娘!$H149+(BV153+CI153+CV153+DI153)*$C$2</f>
        <v>30</v>
      </c>
      <c r="L153" s="304">
        <f>未改造舰娘!$I149</f>
        <v>2</v>
      </c>
      <c r="M153" s="304">
        <f>未改造舰娘!$J149</f>
        <v>1</v>
      </c>
      <c r="N153" s="518">
        <f>未改造舰娘!$K149</f>
        <v>2</v>
      </c>
      <c r="O153" s="304">
        <f>未改造舰娘!$L149+((CE153+CR153+DE153+DR153)*$C$2)</f>
        <v>20</v>
      </c>
      <c r="P153" s="304" t="str">
        <f>IF($C$2=1,(IF(ISERROR(FIND("超长",未改造舰娘!$M149&amp;CC153&amp;CP153&amp;DC153&amp;DP153,1)),IF(ISERROR(FIND("长",未改造舰娘!$M149&amp;CC153&amp;CP153&amp;DC153&amp;DP153,1)),IF(ISERROR(FIND("中",未改造舰娘!$M149&amp;CC153&amp;CP153&amp;DC153&amp;DP153,1)),IF(ISERROR(FIND("短",未改造舰娘!$M149&amp;CC153&amp;CP153&amp;DC153&amp;DP153,1)),IF(ISERROR(FIND("无",未改造舰娘!$M149&amp;CC153&amp;CP153&amp;DC153&amp;DP153,1)),0,"无"),"短"),"中"),"长"),"超长")),未改造舰娘!$M149)</f>
        <v>中</v>
      </c>
      <c r="Q153" s="303">
        <f>未改造舰娘!$N149</f>
        <v>29</v>
      </c>
      <c r="R153" s="304">
        <f>(未改造舰娘!$P149)+(未改造舰娘!$Q149)*$C$3+((BW153+CJ153+CW153+DJ153)*$C$2)</f>
        <v>42</v>
      </c>
      <c r="S153" s="304">
        <f>(未改造舰娘!$R149)+(未改造舰娘!$S149)*$C$3+((BY153+CL153+CY153+DL153)*$C$2)</f>
        <v>44</v>
      </c>
      <c r="T153" s="304">
        <f>(未改造舰娘!$T149)+(未改造舰娘!$U149)*$C$3+((BX153+CK153+CX153+DK153)*$C$2)</f>
        <v>38</v>
      </c>
      <c r="U153" s="304">
        <f>(未改造舰娘!$V149)+(未改造舰娘!$W149)*$C$3+((CG153+CT153+DG153+DT153)*$C$2)</f>
        <v>46</v>
      </c>
      <c r="V153" s="305">
        <f>INT((((未改造舰娘!$Y149)-(未改造舰娘!$X149))*(((IF(D153=0,C153,D153))-1)/99))+未改造舰娘!$X149)+((CB153+CO153+DB153+DO153)*$C$2)</f>
        <v>90</v>
      </c>
      <c r="W153" s="304">
        <f>INT((((未改造舰娘!$AA149)-(未改造舰娘!$Z149))*(((IF(D153=0,C153,D153))-1)/99))+未改造舰娘!$Z149)+((CD153+CQ153+DD153+DQ153)*$C$2)</f>
        <v>64</v>
      </c>
      <c r="X153" s="304">
        <f>INT((((未改造舰娘!$AC149)-(未改造舰娘!$AB149))*(((IF(D153=0,C153,D153))-1)/99))+未改造舰娘!$AB149)+((CA153+CN153+DA153+DN153)*$C$2)</f>
        <v>19</v>
      </c>
      <c r="Y153" s="303">
        <f>INT((((未改造舰娘!$AE149)-(未改造舰娘!$AD149))*(((IF(D153=0,C153,D153))-1)/99))+未改造舰娘!$AD149)+((BZ153+CM153+CZ153+DM153)*$C$2)</f>
        <v>68</v>
      </c>
      <c r="Z153" s="474" t="str">
        <f>IF(未改造舰娘!$AF149=0,"",未改造舰娘!$AF149)</f>
        <v/>
      </c>
      <c r="AA153" s="304" t="str">
        <f>IF(未改造舰娘!$AG149="","",未改造舰娘!$AG149)</f>
        <v/>
      </c>
      <c r="AB153" s="304" t="str">
        <f>IF(未改造舰娘!$AH149="","",未改造舰娘!$AH149)</f>
        <v/>
      </c>
      <c r="AC153" s="304" t="str">
        <f>IF(未改造舰娘!$AI149="","",未改造舰娘!$AI149)</f>
        <v/>
      </c>
      <c r="AD153" s="304">
        <f>IF(未改造舰娘!$AJ149="","",未改造舰娘!$AJ149)</f>
        <v>0</v>
      </c>
      <c r="AE153" s="305">
        <f>IF(未改造舰娘!$AK149="","",未改造舰娘!$AK149)</f>
        <v>0</v>
      </c>
      <c r="AF153" s="304" t="str">
        <f>IF(未改造舰娘!$AL149="","",未改造舰娘!$AL149)</f>
        <v/>
      </c>
      <c r="AG153" s="304" t="str">
        <f>IF(未改造舰娘!$AM149="","",未改造舰娘!$AM149)</f>
        <v/>
      </c>
      <c r="AH153" s="304" t="str">
        <f>IF(未改造舰娘!$AN149="","",未改造舰娘!$AN149)</f>
        <v/>
      </c>
      <c r="AI153" s="304" t="str">
        <f>IF(未改造舰娘!$AO149="","",未改造舰娘!$AO149)</f>
        <v/>
      </c>
      <c r="AJ153" s="304" t="str">
        <f>IF(未改造舰娘!$AP149="","",未改造舰娘!$AP149)</f>
        <v/>
      </c>
      <c r="AK153" s="303" t="str">
        <f>IF(未改造舰娘!$AQ149="","",未改造舰娘!$AQ149)</f>
        <v/>
      </c>
      <c r="AL153" s="306" t="str">
        <f>IF(未改造舰娘!$AS149="","",未改造舰娘!$AS149)</f>
        <v>G国单装150毫米炮</v>
      </c>
      <c r="AM153" s="306" t="str">
        <f>IF(未改造舰娘!$AT149="","",未改造舰娘!$AT149)</f>
        <v/>
      </c>
      <c r="AN153" s="306" t="str">
        <f>IF(未改造舰娘!$AU149="","",未改造舰娘!$AU149)</f>
        <v/>
      </c>
      <c r="AO153" s="306" t="str">
        <f>IF(未改造舰娘!$AV149="","",未改造舰娘!$AV149)</f>
        <v/>
      </c>
      <c r="AP153" s="307" t="str">
        <f>IF(未改造舰娘!$AW149="","",未改造舰娘!$AW149)</f>
        <v/>
      </c>
      <c r="AQ153" s="308" t="str">
        <f>IF(未改造舰娘!$AX149="","",未改造舰娘!$AX149)</f>
        <v/>
      </c>
      <c r="AR153" s="304">
        <f>IF(未改造舰娘!$AY149="","",未改造舰娘!$AY149)</f>
        <v>20</v>
      </c>
      <c r="AS153" s="304">
        <f>IF(未改造舰娘!$AZ149="","",未改造舰娘!$AZ149)</f>
        <v>25</v>
      </c>
      <c r="AT153" s="304">
        <f>IF(未改造舰娘!$BA149="","",未改造舰娘!$BA149)</f>
        <v>0.8</v>
      </c>
      <c r="AU153" s="304">
        <f>IF(未改造舰娘!$BB149="","",未改造舰娘!$BB149)</f>
        <v>1.65</v>
      </c>
      <c r="AV153" s="305">
        <f>IF((未改造舰娘!$BG149+未改造舰娘!$BK149*$C$4)=0,"",(未改造舰娘!$BG149+未改造舰娘!$BK149*$C$4))</f>
        <v>5</v>
      </c>
      <c r="AW153" s="304">
        <f>IF((未改造舰娘!$BH149+未改造舰娘!$BL149*$C$4)=0,"",(未改造舰娘!$BH149+未改造舰娘!$BL149*$C$4))</f>
        <v>9</v>
      </c>
      <c r="AX153" s="304">
        <f>IF((未改造舰娘!$BI149+未改造舰娘!$BM149*$C$4)=0,"",(未改造舰娘!$BI149+未改造舰娘!$BM149*$C$4))</f>
        <v>7</v>
      </c>
      <c r="AY153" s="303" t="str">
        <f>IF((未改造舰娘!$BJ149+未改造舰娘!$BN149*$C$4)=0,"",(未改造舰娘!$BJ149+未改造舰娘!$BN149*$C$4))</f>
        <v/>
      </c>
      <c r="AZ153" s="500">
        <f>IF(未改造舰娘!BC149="","",未改造舰娘!BC149)</f>
        <v>9</v>
      </c>
      <c r="BA153" s="500">
        <f>IF(未改造舰娘!BD149="","",未改造舰娘!BD149)</f>
        <v>8</v>
      </c>
      <c r="BB153" s="500">
        <f>IF(未改造舰娘!BE149="","",未改造舰娘!BE149)</f>
        <v>11</v>
      </c>
      <c r="BC153" s="498">
        <f>IF(未改造舰娘!BF149="","",未改造舰娘!BF149)</f>
        <v>8</v>
      </c>
      <c r="BD153" s="67" t="s">
        <v>1476</v>
      </c>
      <c r="BE153" s="506">
        <v>4.1666666666666664E-2</v>
      </c>
      <c r="BF153" s="306" t="str">
        <f>IF(未改造舰娘!$BQ149="","",未改造舰娘!$BQ149)</f>
        <v/>
      </c>
      <c r="BG153" s="306" t="str">
        <f>IF(未改造舰娘!$BR149="","",未改造舰娘!$BR149)</f>
        <v/>
      </c>
      <c r="BH153" s="306"/>
      <c r="BU153" s="304">
        <f>IFERROR(VLOOKUP(AL153,装备!$B:$C,2,0),0)</f>
        <v>2</v>
      </c>
      <c r="BV153" s="304">
        <f>IFERROR(VLOOKUP($AL153,装备!$B:$Q,5,0),0)</f>
        <v>0</v>
      </c>
      <c r="BW153" s="304">
        <f>IFERROR(VLOOKUP($AL153,装备!$B:$Q,6,0),0)</f>
        <v>2</v>
      </c>
      <c r="BX153" s="304">
        <f>IFERROR(VLOOKUP($AL153,装备!$B:$Q,7,0),0)</f>
        <v>0</v>
      </c>
      <c r="BY153" s="304">
        <f>IFERROR(VLOOKUP($AL153,装备!$B:$Q,8,0),0)</f>
        <v>0</v>
      </c>
      <c r="BZ153" s="304">
        <f>IFERROR(VLOOKUP($AL153,装备!$B:$Q,9,0),0)</f>
        <v>0</v>
      </c>
      <c r="CA153" s="304">
        <f>IFERROR(VLOOKUP($AL153,装备!$B:$Q,10,0),0)</f>
        <v>0</v>
      </c>
      <c r="CB153" s="304">
        <f>IFERROR(VLOOKUP($AL153,装备!$B:$Q,11,0),0)</f>
        <v>2</v>
      </c>
      <c r="CC153" s="304" t="str">
        <f>IFERROR(VLOOKUP($AL153,装备!$B:$Q,12,0),0)</f>
        <v>短</v>
      </c>
      <c r="CD153" s="304">
        <f>IFERROR(VLOOKUP($AL153,装备!$B:$Q,13,0),0)</f>
        <v>0</v>
      </c>
      <c r="CE153" s="304">
        <f>IFERROR(VLOOKUP($AL153,装备!$B:$Q,14,0),0)</f>
        <v>0</v>
      </c>
      <c r="CF153" s="304">
        <f>IFERROR(VLOOKUP($AL153,装备!$B:$Q,16,0),0)</f>
        <v>0</v>
      </c>
      <c r="CG153" s="304">
        <f>IFERROR(VLOOKUP($AL153,装备!$B:$Q,5,0),0)</f>
        <v>0</v>
      </c>
      <c r="CH153" s="304">
        <f>IFERROR(VLOOKUP(AM153,装备!$B:$C,2,0),0)</f>
        <v>0</v>
      </c>
      <c r="CI153" s="304">
        <f>IFERROR(VLOOKUP($AM153,装备!$B:$Q,5,0),0)</f>
        <v>0</v>
      </c>
      <c r="CJ153" s="304">
        <f>IFERROR(VLOOKUP($AM153,装备!$B:$Q,6,0),0)</f>
        <v>0</v>
      </c>
      <c r="CK153" s="304">
        <f>IFERROR(VLOOKUP($AM153,装备!$B:$Q,7,0),0)</f>
        <v>0</v>
      </c>
      <c r="CL153" s="304">
        <f>IFERROR(VLOOKUP($AM153,装备!$B:$Q,8,0),0)</f>
        <v>0</v>
      </c>
      <c r="CM153" s="304">
        <f>IFERROR(VLOOKUP($AM153,装备!$B:$Q,9,0),0)</f>
        <v>0</v>
      </c>
      <c r="CN153" s="304">
        <f>IFERROR(VLOOKUP($AM153,装备!$B:$Q,10,0),0)</f>
        <v>0</v>
      </c>
      <c r="CO153" s="304">
        <f>IFERROR(VLOOKUP($AM153,装备!$B:$Q,11,0),0)</f>
        <v>0</v>
      </c>
      <c r="CP153" s="304">
        <f>IFERROR(VLOOKUP($AM153,装备!$B:$Q,12,0),0)</f>
        <v>0</v>
      </c>
      <c r="CQ153" s="304">
        <f>IFERROR(VLOOKUP($AM153,装备!$B:$Q,13,0),0)</f>
        <v>0</v>
      </c>
      <c r="CR153" s="304">
        <f>IFERROR(VLOOKUP($AM153,装备!$B:$Q,14,0),0)</f>
        <v>0</v>
      </c>
      <c r="CS153" s="304">
        <f>IFERROR(VLOOKUP($AM153,装备!$B:$Q,16,0),0)</f>
        <v>0</v>
      </c>
      <c r="CT153" s="304">
        <f>IFERROR(VLOOKUP($AM153,装备!$B:$Q,5,0),0)</f>
        <v>0</v>
      </c>
      <c r="CU153" s="304">
        <f>IFERROR(VLOOKUP(AN153,装备!$B:$C,2,0),0)</f>
        <v>0</v>
      </c>
      <c r="CV153" s="304">
        <f>IFERROR(VLOOKUP($AN153,装备!$B:$Q,5,0),0)</f>
        <v>0</v>
      </c>
      <c r="CW153" s="304">
        <f>IFERROR(VLOOKUP($AN153,装备!$B:$Q,6,0),0)</f>
        <v>0</v>
      </c>
      <c r="CX153" s="304">
        <f>IFERROR(VLOOKUP($AN153,装备!$B:$Q,7,0),0)</f>
        <v>0</v>
      </c>
      <c r="CY153" s="304">
        <f>IFERROR(VLOOKUP($AN153,装备!$B:$Q,8,0),0)</f>
        <v>0</v>
      </c>
      <c r="CZ153" s="304">
        <f>IFERROR(VLOOKUP($AN153,装备!$B:$Q,9,0),0)</f>
        <v>0</v>
      </c>
      <c r="DA153" s="304">
        <f>IFERROR(VLOOKUP($AN153,装备!$B:$Q,10,0),0)</f>
        <v>0</v>
      </c>
      <c r="DB153" s="304">
        <f>IFERROR(VLOOKUP($AN153,装备!$B:$Q,11,0),0)</f>
        <v>0</v>
      </c>
      <c r="DC153" s="304">
        <f>IFERROR(VLOOKUP($AN153,装备!$B:$Q,12,0),0)</f>
        <v>0</v>
      </c>
      <c r="DD153" s="304">
        <f>IFERROR(VLOOKUP($AN153,装备!$B:$Q,13,0),0)</f>
        <v>0</v>
      </c>
      <c r="DE153" s="304">
        <f>IFERROR(VLOOKUP($AN153,装备!$B:$Q,14,0),0)</f>
        <v>0</v>
      </c>
      <c r="DF153" s="304">
        <f>IFERROR(VLOOKUP($AN153,装备!$B:$Q,16,0),0)</f>
        <v>0</v>
      </c>
      <c r="DG153" s="304">
        <f>IFERROR(VLOOKUP($AN153,装备!$B:$Q,5,0),0)</f>
        <v>0</v>
      </c>
      <c r="DH153" s="304">
        <f>IFERROR(VLOOKUP(AO153,装备!$B:$C,2,0),0)</f>
        <v>0</v>
      </c>
      <c r="DI153" s="304">
        <f>IFERROR(VLOOKUP($AO153,装备!$B:$Q,5,0),0)</f>
        <v>0</v>
      </c>
      <c r="DJ153" s="304">
        <f>IFERROR(VLOOKUP($AO153,装备!$B:$Q,6,0),0)</f>
        <v>0</v>
      </c>
      <c r="DK153" s="304">
        <f>IFERROR(VLOOKUP($AO153,装备!$B:$Q,7,0),0)</f>
        <v>0</v>
      </c>
      <c r="DL153" s="304">
        <f>IFERROR(VLOOKUP($AO153,装备!$B:$Q,8,0),0)</f>
        <v>0</v>
      </c>
      <c r="DM153" s="304">
        <f>IFERROR(VLOOKUP($AO153,装备!$B:$Q,9,0),0)</f>
        <v>0</v>
      </c>
      <c r="DN153" s="304">
        <f>IFERROR(VLOOKUP($AO153,装备!$B:$Q,10,0),0)</f>
        <v>0</v>
      </c>
      <c r="DO153" s="304">
        <f>IFERROR(VLOOKUP($AO153,装备!$B:$Q,11,0),0)</f>
        <v>0</v>
      </c>
      <c r="DP153" s="304">
        <f>IFERROR(VLOOKUP($AO153,装备!$B:$Q,12,0),0)</f>
        <v>0</v>
      </c>
      <c r="DQ153" s="304">
        <f>IFERROR(VLOOKUP($AO153,装备!$B:$Q,13,0),0)</f>
        <v>0</v>
      </c>
      <c r="DR153" s="304">
        <f>IFERROR(VLOOKUP($AO153,装备!$B:$Q,14,0),0)</f>
        <v>0</v>
      </c>
      <c r="DS153" s="304">
        <f>IFERROR(VLOOKUP($AO153,装备!$B:$Q,16,0),0)</f>
        <v>0</v>
      </c>
      <c r="DT153" s="304">
        <f>IFERROR(VLOOKUP($AO153,装备!$B:$Q,5,0),0)</f>
        <v>0</v>
      </c>
    </row>
    <row r="154" spans="1:124" hidden="1">
      <c r="A154" s="301">
        <f>未改造舰娘!$A150</f>
        <v>10015012</v>
      </c>
      <c r="B154" s="354" t="s">
        <v>4020</v>
      </c>
      <c r="C154" s="323"/>
      <c r="D154" s="323">
        <f t="shared" si="2"/>
        <v>110</v>
      </c>
      <c r="E154" s="303">
        <f>未改造舰娘!$C150</f>
        <v>2</v>
      </c>
      <c r="F154" s="304" t="str">
        <f>未改造舰娘!$D150</f>
        <v>轻巡</v>
      </c>
      <c r="G154" s="304" t="str">
        <f>未改造舰娘!$E150</f>
        <v>中型</v>
      </c>
      <c r="H154" s="304" t="str">
        <f>未改造舰娘!$F150</f>
        <v>护卫舰</v>
      </c>
      <c r="I154" s="460">
        <f>未改造舰娘!$AR150</f>
        <v>3</v>
      </c>
      <c r="J154" s="304" t="str">
        <f>未改造舰娘!$G150</f>
        <v>英国</v>
      </c>
      <c r="K154" s="312">
        <f>未改造舰娘!$H150+(BV154+CI154+CV154+DI154)*$C$2</f>
        <v>30</v>
      </c>
      <c r="L154" s="304">
        <f>未改造舰娘!$I150</f>
        <v>2</v>
      </c>
      <c r="M154" s="304">
        <f>未改造舰娘!$J150</f>
        <v>1</v>
      </c>
      <c r="N154" s="518">
        <f>未改造舰娘!$K150</f>
        <v>2</v>
      </c>
      <c r="O154" s="304">
        <f>未改造舰娘!$L150+((CE154+CR154+DE154+DR154)*$C$2)</f>
        <v>20</v>
      </c>
      <c r="P154" s="304" t="str">
        <f>IF($C$2=1,(IF(ISERROR(FIND("超长",未改造舰娘!$M150&amp;CC154&amp;CP154&amp;DC154&amp;DP154,1)),IF(ISERROR(FIND("长",未改造舰娘!$M150&amp;CC154&amp;CP154&amp;DC154&amp;DP154,1)),IF(ISERROR(FIND("中",未改造舰娘!$M150&amp;CC154&amp;CP154&amp;DC154&amp;DP154,1)),IF(ISERROR(FIND("短",未改造舰娘!$M150&amp;CC154&amp;CP154&amp;DC154&amp;DP154,1)),IF(ISERROR(FIND("无",未改造舰娘!$M150&amp;CC154&amp;CP154&amp;DC154&amp;DP154,1)),0,"无"),"短"),"中"),"长"),"超长")),未改造舰娘!$M150)</f>
        <v>中</v>
      </c>
      <c r="Q154" s="303">
        <f>未改造舰娘!$N150</f>
        <v>33</v>
      </c>
      <c r="R154" s="304">
        <f>(未改造舰娘!$P150)+(未改造舰娘!$Q150)*$C$3+((BW154+CJ154+CW154+DJ154)*$C$2)</f>
        <v>42</v>
      </c>
      <c r="S154" s="304">
        <f>(未改造舰娘!$R150)+(未改造舰娘!$S150)*$C$3+((BY154+CL154+CY154+DL154)*$C$2)</f>
        <v>64</v>
      </c>
      <c r="T154" s="304">
        <f>(未改造舰娘!$T150)+(未改造舰娘!$U150)*$C$3+((BX154+CK154+CX154+DK154)*$C$2)</f>
        <v>35</v>
      </c>
      <c r="U154" s="304">
        <f>(未改造舰娘!$V150)+(未改造舰娘!$W150)*$C$3+((CG154+CT154+DG154+DT154)*$C$2)</f>
        <v>55</v>
      </c>
      <c r="V154" s="305">
        <f>INT((((未改造舰娘!$Y150)-(未改造舰娘!$X150))*(((IF(D154=0,C154,D154))-1)/99))+未改造舰娘!$X150)+((CB154+CO154+DB154+DO154)*$C$2)</f>
        <v>90</v>
      </c>
      <c r="W154" s="304">
        <f>INT((((未改造舰娘!$AA150)-(未改造舰娘!$Z150))*(((IF(D154=0,C154,D154))-1)/99))+未改造舰娘!$Z150)+((CD154+CQ154+DD154+DQ154)*$C$2)</f>
        <v>68</v>
      </c>
      <c r="X154" s="304">
        <f>INT((((未改造舰娘!$AC150)-(未改造舰娘!$AB150))*(((IF(D154=0,C154,D154))-1)/99))+未改造舰娘!$AB150)+((CA154+CN154+DA154+DN154)*$C$2)</f>
        <v>21</v>
      </c>
      <c r="Y154" s="303">
        <f>INT((((未改造舰娘!$AE150)-(未改造舰娘!$AD150))*(((IF(D154=0,C154,D154))-1)/99))+未改造舰娘!$AD150)+((BZ154+CM154+CZ154+DM154)*$C$2)</f>
        <v>74</v>
      </c>
      <c r="Z154" s="474">
        <f>IF(未改造舰娘!$AF150=0,"",未改造舰娘!$AF150)</f>
        <v>2</v>
      </c>
      <c r="AA154" s="304">
        <f>IF(未改造舰娘!$AG150="","",未改造舰娘!$AG150)</f>
        <v>2</v>
      </c>
      <c r="AB154" s="304">
        <f>IF(未改造舰娘!$AH150="","",未改造舰娘!$AH150)</f>
        <v>2</v>
      </c>
      <c r="AC154" s="304" t="str">
        <f>IF(未改造舰娘!$AI150="","",未改造舰娘!$AI150)</f>
        <v/>
      </c>
      <c r="AD154" s="304">
        <f>IF(未改造舰娘!$AJ150="","",未改造舰娘!$AJ150)</f>
        <v>6</v>
      </c>
      <c r="AE154" s="305">
        <f>IF(未改造舰娘!$AK150="","",未改造舰娘!$AK150)</f>
        <v>35</v>
      </c>
      <c r="AF154" s="304">
        <f>IF(未改造舰娘!$AL150="","",未改造舰娘!$AL150)</f>
        <v>500</v>
      </c>
      <c r="AG154" s="304" t="str">
        <f>IF(未改造舰娘!$AM150="","",未改造舰娘!$AM150)</f>
        <v/>
      </c>
      <c r="AH154" s="304">
        <f>IF(未改造舰娘!$AN150="","",未改造舰娘!$AN150)</f>
        <v>500</v>
      </c>
      <c r="AI154" s="304" t="str">
        <f>IF(未改造舰娘!$AO150="","",未改造舰娘!$AO150)</f>
        <v/>
      </c>
      <c r="AJ154" s="304" t="str">
        <f>IF(未改造舰娘!$AP150="","",未改造舰娘!$AP150)</f>
        <v>巡洋核心</v>
      </c>
      <c r="AK154" s="303">
        <f>IF(未改造舰娘!$AQ150="","",未改造舰娘!$AQ150)</f>
        <v>3</v>
      </c>
      <c r="AL154" s="306" t="str">
        <f>IF(未改造舰娘!$AS150="","",未改造舰娘!$AS150)</f>
        <v>E国单装6英寸炮</v>
      </c>
      <c r="AM154" s="306" t="str">
        <f>IF(未改造舰娘!$AT150="","",未改造舰娘!$AT150)</f>
        <v>金块箱</v>
      </c>
      <c r="AN154" s="306" t="str">
        <f>IF(未改造舰娘!$AU150="","",未改造舰娘!$AU150)</f>
        <v/>
      </c>
      <c r="AO154" s="306" t="str">
        <f>IF(未改造舰娘!$AV150="","",未改造舰娘!$AV150)</f>
        <v/>
      </c>
      <c r="AP154" s="307" t="str">
        <f>IF(未改造舰娘!$AW150="","",未改造舰娘!$AW150)</f>
        <v/>
      </c>
      <c r="AQ154" s="308" t="str">
        <f>IF(未改造舰娘!$AX150="","",未改造舰娘!$AX150)</f>
        <v/>
      </c>
      <c r="AR154" s="304">
        <f>IF(未改造舰娘!$AY150="","",未改造舰娘!$AY150)</f>
        <v>20</v>
      </c>
      <c r="AS154" s="304">
        <f>IF(未改造舰娘!$AZ150="","",未改造舰娘!$AZ150)</f>
        <v>30</v>
      </c>
      <c r="AT154" s="304">
        <f>IF(未改造舰娘!$BA150="","",未改造舰娘!$BA150)</f>
        <v>0.8</v>
      </c>
      <c r="AU154" s="304">
        <f>IF(未改造舰娘!$BB150="","",未改造舰娘!$BB150)</f>
        <v>1.5</v>
      </c>
      <c r="AV154" s="305">
        <f>IF((未改造舰娘!$BG150+未改造舰娘!$BK150*$C$4)=0,"",(未改造舰娘!$BG150+未改造舰娘!$BK150*$C$4))</f>
        <v>455</v>
      </c>
      <c r="AW154" s="304">
        <f>IF((未改造舰娘!$BH150+未改造舰娘!$BL150*$C$4)=0,"",(未改造舰娘!$BH150+未改造舰娘!$BL150*$C$4))</f>
        <v>460</v>
      </c>
      <c r="AX154" s="304">
        <f>IF((未改造舰娘!$BI150+未改造舰娘!$BM150*$C$4)=0,"",(未改造舰娘!$BI150+未改造舰娘!$BM150*$C$4))</f>
        <v>458</v>
      </c>
      <c r="AY154" s="303">
        <f>IF((未改造舰娘!$BJ150+未改造舰娘!$BN150*$C$4)=0,"",(未改造舰娘!$BJ150+未改造舰娘!$BN150*$C$4))</f>
        <v>120</v>
      </c>
      <c r="AZ154" s="500">
        <f>IF(未改造舰娘!BC150="","",未改造舰娘!BC150)</f>
        <v>12</v>
      </c>
      <c r="BA154" s="500">
        <f>IF(未改造舰娘!BD150="","",未改造舰娘!BD150)</f>
        <v>24</v>
      </c>
      <c r="BB154" s="500">
        <f>IF(未改造舰娘!BE150="","",未改造舰娘!BE150)</f>
        <v>8</v>
      </c>
      <c r="BC154" s="498">
        <f>IF(未改造舰娘!BF150="","",未改造舰娘!BF150)</f>
        <v>13</v>
      </c>
      <c r="BD154" s="125" t="s">
        <v>1479</v>
      </c>
      <c r="BE154" s="506"/>
      <c r="BF154" s="306" t="str">
        <f>IF(未改造舰娘!$BQ150="","",未改造舰娘!$BQ150)</f>
        <v>6-1-K,6-2-DEFGHIJM,7-1-N,8-2-DEFGHIJLM</v>
      </c>
      <c r="BG154" s="306" t="str">
        <f>IF(未改造舰娘!$BR150="","",未改造舰娘!$BR150)</f>
        <v>极地奏鸣曲 Ex-3-ABCDEFGHIJKLMOPQ,Ex-3-1-K,Ex-3-2-DGJM,Ex-4-1-N,Ex-2-ABCDEFGHIJKLMNO,Ex-4-ABCDEFGHIJKLMNO,Ex-4-3-EHIJM；女武神行动 Ex-1-F,Ex-2-BCDEFGKL,Ex-3-ABCDGHIJKL,Ex-4-ABCDEFGHJKMNOP,Ex-5-EF,Ex-6-CDI,Ex-7-ABCDEGHIJLM,Ex-8-ABCDEFGHJKMNOP；未命名 Ex-5-ABDEFGHIJLMNOPQRS,Ex-6-ABCDEFHIJKLMNPQRTUVβ,Ex-8-BCDEFGHIKO,Ex-9-BCEGHIJKLMOPQRS,Ex-11-ABDEFGHIJLMNOPQRS,Ex-12-ABCDEFGHIJKLMNOPQRTUVβ；两周年活动 中间岛战役-ACDFGK,女武神行动-ADELMNP；决战无畏之海 Ex-1-ABCFGH</v>
      </c>
      <c r="BH154" s="306"/>
      <c r="BU154" s="304">
        <f>IFERROR(VLOOKUP(AL154,装备!$B:$C,2,0),0)</f>
        <v>1</v>
      </c>
      <c r="BV154" s="304">
        <f>IFERROR(VLOOKUP($AL154,装备!$B:$Q,5,0),0)</f>
        <v>0</v>
      </c>
      <c r="BW154" s="304">
        <f>IFERROR(VLOOKUP($AL154,装备!$B:$Q,6,0),0)</f>
        <v>3</v>
      </c>
      <c r="BX154" s="304">
        <f>IFERROR(VLOOKUP($AL154,装备!$B:$Q,7,0),0)</f>
        <v>0</v>
      </c>
      <c r="BY154" s="304">
        <f>IFERROR(VLOOKUP($AL154,装备!$B:$Q,8,0),0)</f>
        <v>0</v>
      </c>
      <c r="BZ154" s="304">
        <f>IFERROR(VLOOKUP($AL154,装备!$B:$Q,9,0),0)</f>
        <v>0</v>
      </c>
      <c r="CA154" s="304">
        <f>IFERROR(VLOOKUP($AL154,装备!$B:$Q,10,0),0)</f>
        <v>0</v>
      </c>
      <c r="CB154" s="304">
        <f>IFERROR(VLOOKUP($AL154,装备!$B:$Q,11,0),0)</f>
        <v>0</v>
      </c>
      <c r="CC154" s="304" t="str">
        <f>IFERROR(VLOOKUP($AL154,装备!$B:$Q,12,0),0)</f>
        <v>中</v>
      </c>
      <c r="CD154" s="304">
        <f>IFERROR(VLOOKUP($AL154,装备!$B:$Q,13,0),0)</f>
        <v>0</v>
      </c>
      <c r="CE154" s="304">
        <f>IFERROR(VLOOKUP($AL154,装备!$B:$Q,14,0),0)</f>
        <v>0</v>
      </c>
      <c r="CF154" s="304">
        <f>IFERROR(VLOOKUP($AL154,装备!$B:$Q,16,0),0)</f>
        <v>0</v>
      </c>
      <c r="CG154" s="304">
        <f>IFERROR(VLOOKUP($AL154,装备!$B:$Q,5,0),0)</f>
        <v>0</v>
      </c>
      <c r="CH154" s="304">
        <f>IFERROR(VLOOKUP(AM154,装备!$B:$C,2,0),0)</f>
        <v>5</v>
      </c>
      <c r="CI154" s="304">
        <f>IFERROR(VLOOKUP($AM154,装备!$B:$Q,5,0),0)</f>
        <v>0</v>
      </c>
      <c r="CJ154" s="304">
        <f>IFERROR(VLOOKUP($AM154,装备!$B:$Q,6,0),0)</f>
        <v>0</v>
      </c>
      <c r="CK154" s="304">
        <f>IFERROR(VLOOKUP($AM154,装备!$B:$Q,7,0),0)</f>
        <v>0</v>
      </c>
      <c r="CL154" s="304">
        <f>IFERROR(VLOOKUP($AM154,装备!$B:$Q,8,0),0)</f>
        <v>0</v>
      </c>
      <c r="CM154" s="304">
        <f>IFERROR(VLOOKUP($AM154,装备!$B:$Q,9,0),0)</f>
        <v>0</v>
      </c>
      <c r="CN154" s="304">
        <f>IFERROR(VLOOKUP($AM154,装备!$B:$Q,10,0),0)</f>
        <v>0</v>
      </c>
      <c r="CO154" s="304">
        <f>IFERROR(VLOOKUP($AM154,装备!$B:$Q,11,0),0)</f>
        <v>0</v>
      </c>
      <c r="CP154" s="304" t="str">
        <f>IFERROR(VLOOKUP($AM154,装备!$B:$Q,12,0),0)</f>
        <v>无</v>
      </c>
      <c r="CQ154" s="304">
        <f>IFERROR(VLOOKUP($AM154,装备!$B:$Q,13,0),0)</f>
        <v>0</v>
      </c>
      <c r="CR154" s="304">
        <f>IFERROR(VLOOKUP($AM154,装备!$B:$Q,14,0),0)</f>
        <v>-1</v>
      </c>
      <c r="CS154" s="304">
        <f>IFERROR(VLOOKUP($AM154,装备!$B:$Q,16,0),0)</f>
        <v>0</v>
      </c>
      <c r="CT154" s="304">
        <f>IFERROR(VLOOKUP($AM154,装备!$B:$Q,5,0),0)</f>
        <v>0</v>
      </c>
      <c r="CU154" s="304">
        <f>IFERROR(VLOOKUP(AN154,装备!$B:$C,2,0),0)</f>
        <v>0</v>
      </c>
      <c r="CV154" s="304">
        <f>IFERROR(VLOOKUP($AN154,装备!$B:$Q,5,0),0)</f>
        <v>0</v>
      </c>
      <c r="CW154" s="304">
        <f>IFERROR(VLOOKUP($AN154,装备!$B:$Q,6,0),0)</f>
        <v>0</v>
      </c>
      <c r="CX154" s="304">
        <f>IFERROR(VLOOKUP($AN154,装备!$B:$Q,7,0),0)</f>
        <v>0</v>
      </c>
      <c r="CY154" s="304">
        <f>IFERROR(VLOOKUP($AN154,装备!$B:$Q,8,0),0)</f>
        <v>0</v>
      </c>
      <c r="CZ154" s="304">
        <f>IFERROR(VLOOKUP($AN154,装备!$B:$Q,9,0),0)</f>
        <v>0</v>
      </c>
      <c r="DA154" s="304">
        <f>IFERROR(VLOOKUP($AN154,装备!$B:$Q,10,0),0)</f>
        <v>0</v>
      </c>
      <c r="DB154" s="304">
        <f>IFERROR(VLOOKUP($AN154,装备!$B:$Q,11,0),0)</f>
        <v>0</v>
      </c>
      <c r="DC154" s="304">
        <f>IFERROR(VLOOKUP($AN154,装备!$B:$Q,12,0),0)</f>
        <v>0</v>
      </c>
      <c r="DD154" s="304">
        <f>IFERROR(VLOOKUP($AN154,装备!$B:$Q,13,0),0)</f>
        <v>0</v>
      </c>
      <c r="DE154" s="304">
        <f>IFERROR(VLOOKUP($AN154,装备!$B:$Q,14,0),0)</f>
        <v>0</v>
      </c>
      <c r="DF154" s="304">
        <f>IFERROR(VLOOKUP($AN154,装备!$B:$Q,16,0),0)</f>
        <v>0</v>
      </c>
      <c r="DG154" s="304">
        <f>IFERROR(VLOOKUP($AN154,装备!$B:$Q,5,0),0)</f>
        <v>0</v>
      </c>
      <c r="DH154" s="304">
        <f>IFERROR(VLOOKUP(AO154,装备!$B:$C,2,0),0)</f>
        <v>0</v>
      </c>
      <c r="DI154" s="304">
        <f>IFERROR(VLOOKUP($AO154,装备!$B:$Q,5,0),0)</f>
        <v>0</v>
      </c>
      <c r="DJ154" s="304">
        <f>IFERROR(VLOOKUP($AO154,装备!$B:$Q,6,0),0)</f>
        <v>0</v>
      </c>
      <c r="DK154" s="304">
        <f>IFERROR(VLOOKUP($AO154,装备!$B:$Q,7,0),0)</f>
        <v>0</v>
      </c>
      <c r="DL154" s="304">
        <f>IFERROR(VLOOKUP($AO154,装备!$B:$Q,8,0),0)</f>
        <v>0</v>
      </c>
      <c r="DM154" s="304">
        <f>IFERROR(VLOOKUP($AO154,装备!$B:$Q,9,0),0)</f>
        <v>0</v>
      </c>
      <c r="DN154" s="304">
        <f>IFERROR(VLOOKUP($AO154,装备!$B:$Q,10,0),0)</f>
        <v>0</v>
      </c>
      <c r="DO154" s="304">
        <f>IFERROR(VLOOKUP($AO154,装备!$B:$Q,11,0),0)</f>
        <v>0</v>
      </c>
      <c r="DP154" s="304">
        <f>IFERROR(VLOOKUP($AO154,装备!$B:$Q,12,0),0)</f>
        <v>0</v>
      </c>
      <c r="DQ154" s="304">
        <f>IFERROR(VLOOKUP($AO154,装备!$B:$Q,13,0),0)</f>
        <v>0</v>
      </c>
      <c r="DR154" s="304">
        <f>IFERROR(VLOOKUP($AO154,装备!$B:$Q,14,0),0)</f>
        <v>0</v>
      </c>
      <c r="DS154" s="304">
        <f>IFERROR(VLOOKUP($AO154,装备!$B:$Q,16,0),0)</f>
        <v>0</v>
      </c>
      <c r="DT154" s="304">
        <f>IFERROR(VLOOKUP($AO154,装备!$B:$Q,5,0),0)</f>
        <v>0</v>
      </c>
    </row>
    <row r="155" spans="1:124" hidden="1">
      <c r="A155" s="301">
        <f>未改造舰娘!$A151</f>
        <v>10015112</v>
      </c>
      <c r="B155" s="354" t="s">
        <v>4022</v>
      </c>
      <c r="C155" s="323"/>
      <c r="D155" s="323">
        <f t="shared" si="2"/>
        <v>110</v>
      </c>
      <c r="E155" s="303">
        <f>未改造舰娘!$C151</f>
        <v>2</v>
      </c>
      <c r="F155" s="304" t="str">
        <f>未改造舰娘!$D151</f>
        <v>轻巡</v>
      </c>
      <c r="G155" s="304" t="str">
        <f>未改造舰娘!$E151</f>
        <v>中型</v>
      </c>
      <c r="H155" s="304" t="str">
        <f>未改造舰娘!$F151</f>
        <v>护卫舰</v>
      </c>
      <c r="I155" s="460">
        <f>未改造舰娘!$AR151</f>
        <v>3</v>
      </c>
      <c r="J155" s="304" t="str">
        <f>未改造舰娘!$G151</f>
        <v>英国</v>
      </c>
      <c r="K155" s="312">
        <f>未改造舰娘!$H151+(BV155+CI155+CV155+DI155)*$C$2</f>
        <v>30</v>
      </c>
      <c r="L155" s="304">
        <f>未改造舰娘!$I151</f>
        <v>2</v>
      </c>
      <c r="M155" s="304">
        <f>未改造舰娘!$J151</f>
        <v>1</v>
      </c>
      <c r="N155" s="518">
        <f>未改造舰娘!$K151</f>
        <v>2</v>
      </c>
      <c r="O155" s="304">
        <f>未改造舰娘!$L151+((CE155+CR155+DE155+DR155)*$C$2)</f>
        <v>22</v>
      </c>
      <c r="P155" s="304" t="str">
        <f>IF($C$2=1,(IF(ISERROR(FIND("超长",未改造舰娘!$M151&amp;CC155&amp;CP155&amp;DC155&amp;DP155,1)),IF(ISERROR(FIND("长",未改造舰娘!$M151&amp;CC155&amp;CP155&amp;DC155&amp;DP155,1)),IF(ISERROR(FIND("中",未改造舰娘!$M151&amp;CC155&amp;CP155&amp;DC155&amp;DP155,1)),IF(ISERROR(FIND("短",未改造舰娘!$M151&amp;CC155&amp;CP155&amp;DC155&amp;DP155,1)),IF(ISERROR(FIND("无",未改造舰娘!$M151&amp;CC155&amp;CP155&amp;DC155&amp;DP155,1)),0,"无"),"短"),"中"),"长"),"超长")),未改造舰娘!$M151)</f>
        <v>中</v>
      </c>
      <c r="Q155" s="303">
        <f>未改造舰娘!$N151</f>
        <v>33</v>
      </c>
      <c r="R155" s="304">
        <f>(未改造舰娘!$P151)+(未改造舰娘!$Q151)*$C$3+((BW155+CJ155+CW155+DJ155)*$C$2)</f>
        <v>43</v>
      </c>
      <c r="S155" s="304">
        <f>(未改造舰娘!$R151)+(未改造舰娘!$S151)*$C$3+((BY155+CL155+CY155+DL155)*$C$2)</f>
        <v>64</v>
      </c>
      <c r="T155" s="304">
        <f>(未改造舰娘!$T151)+(未改造舰娘!$U151)*$C$3+((BX155+CK155+CX155+DK155)*$C$2)</f>
        <v>35</v>
      </c>
      <c r="U155" s="304">
        <f>(未改造舰娘!$V151)+(未改造舰娘!$W151)*$C$3+((CG155+CT155+DG155+DT155)*$C$2)</f>
        <v>55</v>
      </c>
      <c r="V155" s="305">
        <f>INT((((未改造舰娘!$Y151)-(未改造舰娘!$X151))*(((IF(D155=0,C155,D155))-1)/99))+未改造舰娘!$X151)+((CB155+CO155+DB155+DO155)*$C$2)</f>
        <v>90</v>
      </c>
      <c r="W155" s="304">
        <f>INT((((未改造舰娘!$AA151)-(未改造舰娘!$Z151))*(((IF(D155=0,C155,D155))-1)/99))+未改造舰娘!$Z151)+((CD155+CQ155+DD155+DQ155)*$C$2)</f>
        <v>68</v>
      </c>
      <c r="X155" s="304">
        <f>INT((((未改造舰娘!$AC151)-(未改造舰娘!$AB151))*(((IF(D155=0,C155,D155))-1)/99))+未改造舰娘!$AB151)+((CA155+CN155+DA155+DN155)*$C$2)</f>
        <v>21</v>
      </c>
      <c r="Y155" s="303">
        <f>INT((((未改造舰娘!$AE151)-(未改造舰娘!$AD151))*(((IF(D155=0,C155,D155))-1)/99))+未改造舰娘!$AD151)+((BZ155+CM155+CZ155+DM155)*$C$2)</f>
        <v>74</v>
      </c>
      <c r="Z155" s="474">
        <f>IF(未改造舰娘!$AF151=0,"",未改造舰娘!$AF151)</f>
        <v>2</v>
      </c>
      <c r="AA155" s="304">
        <f>IF(未改造舰娘!$AG151="","",未改造舰娘!$AG151)</f>
        <v>2</v>
      </c>
      <c r="AB155" s="304">
        <f>IF(未改造舰娘!$AH151="","",未改造舰娘!$AH151)</f>
        <v>2</v>
      </c>
      <c r="AC155" s="304" t="str">
        <f>IF(未改造舰娘!$AI151="","",未改造舰娘!$AI151)</f>
        <v/>
      </c>
      <c r="AD155" s="304">
        <f>IF(未改造舰娘!$AJ151="","",未改造舰娘!$AJ151)</f>
        <v>6</v>
      </c>
      <c r="AE155" s="305">
        <f>IF(未改造舰娘!$AK151="","",未改造舰娘!$AK151)</f>
        <v>38</v>
      </c>
      <c r="AF155" s="304">
        <f>IF(未改造舰娘!$AL151="","",未改造舰娘!$AL151)</f>
        <v>500</v>
      </c>
      <c r="AG155" s="304" t="str">
        <f>IF(未改造舰娘!$AM151="","",未改造舰娘!$AM151)</f>
        <v/>
      </c>
      <c r="AH155" s="304">
        <f>IF(未改造舰娘!$AN151="","",未改造舰娘!$AN151)</f>
        <v>500</v>
      </c>
      <c r="AI155" s="304" t="str">
        <f>IF(未改造舰娘!$AO151="","",未改造舰娘!$AO151)</f>
        <v/>
      </c>
      <c r="AJ155" s="304" t="str">
        <f>IF(未改造舰娘!$AP151="","",未改造舰娘!$AP151)</f>
        <v>巡洋核心</v>
      </c>
      <c r="AK155" s="303">
        <f>IF(未改造舰娘!$AQ151="","",未改造舰娘!$AQ151)</f>
        <v>3</v>
      </c>
      <c r="AL155" s="306" t="str">
        <f>IF(未改造舰娘!$AS151="","",未改造舰娘!$AS151)</f>
        <v>E国双联6英寸炮</v>
      </c>
      <c r="AM155" s="306" t="str">
        <f>IF(未改造舰娘!$AT151="","",未改造舰娘!$AT151)</f>
        <v/>
      </c>
      <c r="AN155" s="306" t="str">
        <f>IF(未改造舰娘!$AU151="","",未改造舰娘!$AU151)</f>
        <v/>
      </c>
      <c r="AO155" s="306" t="str">
        <f>IF(未改造舰娘!$AV151="","",未改造舰娘!$AV151)</f>
        <v/>
      </c>
      <c r="AP155" s="307" t="str">
        <f>IF(未改造舰娘!$AW151="","",未改造舰娘!$AW151)</f>
        <v/>
      </c>
      <c r="AQ155" s="308" t="str">
        <f>IF(未改造舰娘!$AX151="","",未改造舰娘!$AX151)</f>
        <v/>
      </c>
      <c r="AR155" s="304">
        <f>IF(未改造舰娘!$AY151="","",未改造舰娘!$AY151)</f>
        <v>20</v>
      </c>
      <c r="AS155" s="304">
        <f>IF(未改造舰娘!$AZ151="","",未改造舰娘!$AZ151)</f>
        <v>30</v>
      </c>
      <c r="AT155" s="304">
        <f>IF(未改造舰娘!$BA151="","",未改造舰娘!$BA151)</f>
        <v>0.8</v>
      </c>
      <c r="AU155" s="304">
        <f>IF(未改造舰娘!$BB151="","",未改造舰娘!$BB151)</f>
        <v>1.5</v>
      </c>
      <c r="AV155" s="305">
        <f>IF((未改造舰娘!$BG151+未改造舰娘!$BK151*$C$4)=0,"",(未改造舰娘!$BG151+未改造舰娘!$BK151*$C$4))</f>
        <v>5</v>
      </c>
      <c r="AW155" s="304">
        <f>IF((未改造舰娘!$BH151+未改造舰娘!$BL151*$C$4)=0,"",(未改造舰娘!$BH151+未改造舰娘!$BL151*$C$4))</f>
        <v>11</v>
      </c>
      <c r="AX155" s="304">
        <f>IF((未改造舰娘!$BI151+未改造舰娘!$BM151*$C$4)=0,"",(未改造舰娘!$BI151+未改造舰娘!$BM151*$C$4))</f>
        <v>9</v>
      </c>
      <c r="AY155" s="303" t="str">
        <f>IF((未改造舰娘!$BJ151+未改造舰娘!$BN151*$C$4)=0,"",(未改造舰娘!$BJ151+未改造舰娘!$BN151*$C$4))</f>
        <v/>
      </c>
      <c r="AZ155" s="500">
        <f>IF(未改造舰娘!BC151="","",未改造舰娘!BC151)</f>
        <v>12</v>
      </c>
      <c r="BA155" s="500">
        <f>IF(未改造舰娘!BD151="","",未改造舰娘!BD151)</f>
        <v>24</v>
      </c>
      <c r="BB155" s="500">
        <f>IF(未改造舰娘!BE151="","",未改造舰娘!BE151)</f>
        <v>8</v>
      </c>
      <c r="BC155" s="498">
        <f>IF(未改造舰娘!BF151="","",未改造舰娘!BF151)</f>
        <v>13</v>
      </c>
      <c r="BD155" s="125" t="s">
        <v>1480</v>
      </c>
      <c r="BE155" s="506"/>
      <c r="BF155" s="306" t="str">
        <f>IF(未改造舰娘!$BQ151="","",未改造舰娘!$BQ151)</f>
        <v>6-1-K,6-2-DEFGHIJLM,8-2-DEFGHIJLM</v>
      </c>
      <c r="BG155" s="306" t="str">
        <f>IF(未改造舰娘!$BR151="","",未改造舰娘!$BR151)</f>
        <v>极地奏鸣曲 Ex-3-1-K,Ex-3-2-DGIJM,Ex-4-ABCDEFGHJKMNOP,Ex-1-KM,Ex-3-ABDEFGHIJKLMNO,Ex-4-3-IJM,Ex-4-4-ABCDEFGHIJKL；女武神行动 Ex-1-F,Ex-2-BCDEFGK,Ex-3-ABCDEGHIJKLM,Ex-4-ABCDEFGKNP,Ex-5-BDEFG,Ex-6-BCDEFHI,Ex-7-BC,Ex-8-ABCDEFGHJKMNOP；未命名 Ex-3-S,Ex-4-T,Ex-5-ABDEFGHIJLMNOPQRS,Ex-6-ABCDEFHIJKLMNPQRTUVβ,Ex-7-CDEFGHJLM,Ex-10-BCEIJKLMNOPQRST,Ex-11-ABDEFGHIJKLMNOPQRS,Ex-12-ABCDEFHIJKLMNPQRTUVβ；两周年活动 中间岛战役-ACDFGK,女武神行动-ADELMP；决战无畏之海 Ex-1-ABCFGH</v>
      </c>
      <c r="BH155" s="306"/>
      <c r="BU155" s="304">
        <f>IFERROR(VLOOKUP(AL155,装备!$B:$C,2,0),0)</f>
        <v>2</v>
      </c>
      <c r="BV155" s="304">
        <f>IFERROR(VLOOKUP($AL155,装备!$B:$Q,5,0),0)</f>
        <v>0</v>
      </c>
      <c r="BW155" s="304">
        <f>IFERROR(VLOOKUP($AL155,装备!$B:$Q,6,0),0)</f>
        <v>5</v>
      </c>
      <c r="BX155" s="304">
        <f>IFERROR(VLOOKUP($AL155,装备!$B:$Q,7,0),0)</f>
        <v>0</v>
      </c>
      <c r="BY155" s="304">
        <f>IFERROR(VLOOKUP($AL155,装备!$B:$Q,8,0),0)</f>
        <v>0</v>
      </c>
      <c r="BZ155" s="304">
        <f>IFERROR(VLOOKUP($AL155,装备!$B:$Q,9,0),0)</f>
        <v>0</v>
      </c>
      <c r="CA155" s="304">
        <f>IFERROR(VLOOKUP($AL155,装备!$B:$Q,10,0),0)</f>
        <v>0</v>
      </c>
      <c r="CB155" s="304">
        <f>IFERROR(VLOOKUP($AL155,装备!$B:$Q,11,0),0)</f>
        <v>0</v>
      </c>
      <c r="CC155" s="304" t="str">
        <f>IFERROR(VLOOKUP($AL155,装备!$B:$Q,12,0),0)</f>
        <v>中</v>
      </c>
      <c r="CD155" s="304">
        <f>IFERROR(VLOOKUP($AL155,装备!$B:$Q,13,0),0)</f>
        <v>0</v>
      </c>
      <c r="CE155" s="304">
        <f>IFERROR(VLOOKUP($AL155,装备!$B:$Q,14,0),0)</f>
        <v>0</v>
      </c>
      <c r="CF155" s="304">
        <f>IFERROR(VLOOKUP($AL155,装备!$B:$Q,16,0),0)</f>
        <v>1</v>
      </c>
      <c r="CG155" s="304">
        <f>IFERROR(VLOOKUP($AL155,装备!$B:$Q,5,0),0)</f>
        <v>0</v>
      </c>
      <c r="CH155" s="304">
        <f>IFERROR(VLOOKUP(AM155,装备!$B:$C,2,0),0)</f>
        <v>0</v>
      </c>
      <c r="CI155" s="304">
        <f>IFERROR(VLOOKUP($AM155,装备!$B:$Q,5,0),0)</f>
        <v>0</v>
      </c>
      <c r="CJ155" s="304">
        <f>IFERROR(VLOOKUP($AM155,装备!$B:$Q,6,0),0)</f>
        <v>0</v>
      </c>
      <c r="CK155" s="304">
        <f>IFERROR(VLOOKUP($AM155,装备!$B:$Q,7,0),0)</f>
        <v>0</v>
      </c>
      <c r="CL155" s="304">
        <f>IFERROR(VLOOKUP($AM155,装备!$B:$Q,8,0),0)</f>
        <v>0</v>
      </c>
      <c r="CM155" s="304">
        <f>IFERROR(VLOOKUP($AM155,装备!$B:$Q,9,0),0)</f>
        <v>0</v>
      </c>
      <c r="CN155" s="304">
        <f>IFERROR(VLOOKUP($AM155,装备!$B:$Q,10,0),0)</f>
        <v>0</v>
      </c>
      <c r="CO155" s="304">
        <f>IFERROR(VLOOKUP($AM155,装备!$B:$Q,11,0),0)</f>
        <v>0</v>
      </c>
      <c r="CP155" s="304">
        <f>IFERROR(VLOOKUP($AM155,装备!$B:$Q,12,0),0)</f>
        <v>0</v>
      </c>
      <c r="CQ155" s="304">
        <f>IFERROR(VLOOKUP($AM155,装备!$B:$Q,13,0),0)</f>
        <v>0</v>
      </c>
      <c r="CR155" s="304">
        <f>IFERROR(VLOOKUP($AM155,装备!$B:$Q,14,0),0)</f>
        <v>0</v>
      </c>
      <c r="CS155" s="304">
        <f>IFERROR(VLOOKUP($AM155,装备!$B:$Q,16,0),0)</f>
        <v>0</v>
      </c>
      <c r="CT155" s="304">
        <f>IFERROR(VLOOKUP($AM155,装备!$B:$Q,5,0),0)</f>
        <v>0</v>
      </c>
      <c r="CU155" s="304">
        <f>IFERROR(VLOOKUP(AN155,装备!$B:$C,2,0),0)</f>
        <v>0</v>
      </c>
      <c r="CV155" s="304">
        <f>IFERROR(VLOOKUP($AN155,装备!$B:$Q,5,0),0)</f>
        <v>0</v>
      </c>
      <c r="CW155" s="304">
        <f>IFERROR(VLOOKUP($AN155,装备!$B:$Q,6,0),0)</f>
        <v>0</v>
      </c>
      <c r="CX155" s="304">
        <f>IFERROR(VLOOKUP($AN155,装备!$B:$Q,7,0),0)</f>
        <v>0</v>
      </c>
      <c r="CY155" s="304">
        <f>IFERROR(VLOOKUP($AN155,装备!$B:$Q,8,0),0)</f>
        <v>0</v>
      </c>
      <c r="CZ155" s="304">
        <f>IFERROR(VLOOKUP($AN155,装备!$B:$Q,9,0),0)</f>
        <v>0</v>
      </c>
      <c r="DA155" s="304">
        <f>IFERROR(VLOOKUP($AN155,装备!$B:$Q,10,0),0)</f>
        <v>0</v>
      </c>
      <c r="DB155" s="304">
        <f>IFERROR(VLOOKUP($AN155,装备!$B:$Q,11,0),0)</f>
        <v>0</v>
      </c>
      <c r="DC155" s="304">
        <f>IFERROR(VLOOKUP($AN155,装备!$B:$Q,12,0),0)</f>
        <v>0</v>
      </c>
      <c r="DD155" s="304">
        <f>IFERROR(VLOOKUP($AN155,装备!$B:$Q,13,0),0)</f>
        <v>0</v>
      </c>
      <c r="DE155" s="304">
        <f>IFERROR(VLOOKUP($AN155,装备!$B:$Q,14,0),0)</f>
        <v>0</v>
      </c>
      <c r="DF155" s="304">
        <f>IFERROR(VLOOKUP($AN155,装备!$B:$Q,16,0),0)</f>
        <v>0</v>
      </c>
      <c r="DG155" s="304">
        <f>IFERROR(VLOOKUP($AN155,装备!$B:$Q,5,0),0)</f>
        <v>0</v>
      </c>
      <c r="DH155" s="304">
        <f>IFERROR(VLOOKUP(AO155,装备!$B:$C,2,0),0)</f>
        <v>0</v>
      </c>
      <c r="DI155" s="304">
        <f>IFERROR(VLOOKUP($AO155,装备!$B:$Q,5,0),0)</f>
        <v>0</v>
      </c>
      <c r="DJ155" s="304">
        <f>IFERROR(VLOOKUP($AO155,装备!$B:$Q,6,0),0)</f>
        <v>0</v>
      </c>
      <c r="DK155" s="304">
        <f>IFERROR(VLOOKUP($AO155,装备!$B:$Q,7,0),0)</f>
        <v>0</v>
      </c>
      <c r="DL155" s="304">
        <f>IFERROR(VLOOKUP($AO155,装备!$B:$Q,8,0),0)</f>
        <v>0</v>
      </c>
      <c r="DM155" s="304">
        <f>IFERROR(VLOOKUP($AO155,装备!$B:$Q,9,0),0)</f>
        <v>0</v>
      </c>
      <c r="DN155" s="304">
        <f>IFERROR(VLOOKUP($AO155,装备!$B:$Q,10,0),0)</f>
        <v>0</v>
      </c>
      <c r="DO155" s="304">
        <f>IFERROR(VLOOKUP($AO155,装备!$B:$Q,11,0),0)</f>
        <v>0</v>
      </c>
      <c r="DP155" s="304">
        <f>IFERROR(VLOOKUP($AO155,装备!$B:$Q,12,0),0)</f>
        <v>0</v>
      </c>
      <c r="DQ155" s="304">
        <f>IFERROR(VLOOKUP($AO155,装备!$B:$Q,13,0),0)</f>
        <v>0</v>
      </c>
      <c r="DR155" s="304">
        <f>IFERROR(VLOOKUP($AO155,装备!$B:$Q,14,0),0)</f>
        <v>0</v>
      </c>
      <c r="DS155" s="304">
        <f>IFERROR(VLOOKUP($AO155,装备!$B:$Q,16,0),0)</f>
        <v>0</v>
      </c>
      <c r="DT155" s="304">
        <f>IFERROR(VLOOKUP($AO155,装备!$B:$Q,5,0),0)</f>
        <v>0</v>
      </c>
    </row>
    <row r="156" spans="1:124" hidden="1">
      <c r="A156" s="301">
        <f>未改造舰娘!$A152</f>
        <v>10015212</v>
      </c>
      <c r="B156" s="354" t="s">
        <v>216</v>
      </c>
      <c r="C156" s="323"/>
      <c r="D156" s="323">
        <f t="shared" si="2"/>
        <v>110</v>
      </c>
      <c r="E156" s="303">
        <f>未改造舰娘!$C152</f>
        <v>4</v>
      </c>
      <c r="F156" s="304" t="str">
        <f>未改造舰娘!$D152</f>
        <v>轻巡</v>
      </c>
      <c r="G156" s="304" t="str">
        <f>未改造舰娘!$E152</f>
        <v>中型</v>
      </c>
      <c r="H156" s="304" t="str">
        <f>未改造舰娘!$F152</f>
        <v>护卫舰</v>
      </c>
      <c r="I156" s="460">
        <f>未改造舰娘!$AR152</f>
        <v>3</v>
      </c>
      <c r="J156" s="304" t="str">
        <f>未改造舰娘!$G152</f>
        <v>英国</v>
      </c>
      <c r="K156" s="312">
        <f>未改造舰娘!$H152+(BV156+CI156+CV156+DI156)*$C$2</f>
        <v>35</v>
      </c>
      <c r="L156" s="304">
        <f>未改造舰娘!$I152</f>
        <v>1</v>
      </c>
      <c r="M156" s="304">
        <f>未改造舰娘!$J152</f>
        <v>1</v>
      </c>
      <c r="N156" s="518">
        <f>未改造舰娘!$K152</f>
        <v>2</v>
      </c>
      <c r="O156" s="304">
        <f>未改造舰娘!$L152+((CE156+CR156+DE156+DR156)*$C$2)</f>
        <v>13</v>
      </c>
      <c r="P156" s="304" t="str">
        <f>IF($C$2=1,(IF(ISERROR(FIND("超长",未改造舰娘!$M152&amp;CC156&amp;CP156&amp;DC156&amp;DP156,1)),IF(ISERROR(FIND("长",未改造舰娘!$M152&amp;CC156&amp;CP156&amp;DC156&amp;DP156,1)),IF(ISERROR(FIND("中",未改造舰娘!$M152&amp;CC156&amp;CP156&amp;DC156&amp;DP156,1)),IF(ISERROR(FIND("短",未改造舰娘!$M152&amp;CC156&amp;CP156&amp;DC156&amp;DP156,1)),IF(ISERROR(FIND("无",未改造舰娘!$M152&amp;CC156&amp;CP156&amp;DC156&amp;DP156,1)),0,"无"),"短"),"中"),"长"),"超长")),未改造舰娘!$M152)</f>
        <v>中</v>
      </c>
      <c r="Q156" s="303">
        <f>未改造舰娘!$N152</f>
        <v>33</v>
      </c>
      <c r="R156" s="304">
        <f>(未改造舰娘!$P152)+(未改造舰娘!$Q152)*$C$3+((BW156+CJ156+CW156+DJ156)*$C$2)</f>
        <v>52</v>
      </c>
      <c r="S156" s="304">
        <f>(未改造舰娘!$R152)+(未改造舰娘!$S152)*$C$3+((BY156+CL156+CY156+DL156)*$C$2)</f>
        <v>50</v>
      </c>
      <c r="T156" s="304">
        <f>(未改造舰娘!$T152)+(未改造舰娘!$U152)*$C$3+((BX156+CK156+CX156+DK156)*$C$2)</f>
        <v>50</v>
      </c>
      <c r="U156" s="304">
        <f>(未改造舰娘!$V152)+(未改造舰娘!$W152)*$C$3+((CG156+CT156+DG156+DT156)*$C$2)</f>
        <v>70</v>
      </c>
      <c r="V156" s="305">
        <f>INT((((未改造舰娘!$Y152)-(未改造舰娘!$X152))*(((IF(D156=0,C156,D156))-1)/99))+未改造舰娘!$X152)+((CB156+CO156+DB156+DO156)*$C$2)</f>
        <v>91</v>
      </c>
      <c r="W156" s="304">
        <f>INT((((未改造舰娘!$AA152)-(未改造舰娘!$Z152))*(((IF(D156=0,C156,D156))-1)/99))+未改造舰娘!$Z152)+((CD156+CQ156+DD156+DQ156)*$C$2)</f>
        <v>68</v>
      </c>
      <c r="X156" s="304">
        <f>INT((((未改造舰娘!$AC152)-(未改造舰娘!$AB152))*(((IF(D156=0,C156,D156))-1)/99))+未改造舰娘!$AB152)+((CA156+CN156+DA156+DN156)*$C$2)</f>
        <v>21</v>
      </c>
      <c r="Y156" s="303">
        <f>INT((((未改造舰娘!$AE152)-(未改造舰娘!$AD152))*(((IF(D156=0,C156,D156))-1)/99))+未改造舰娘!$AD152)+((BZ156+CM156+CZ156+DM156)*$C$2)</f>
        <v>64</v>
      </c>
      <c r="Z156" s="474">
        <f>IF(未改造舰娘!$AF152=0,"",未改造舰娘!$AF152)</f>
        <v>2</v>
      </c>
      <c r="AA156" s="304">
        <f>IF(未改造舰娘!$AG152="","",未改造舰娘!$AG152)</f>
        <v>2</v>
      </c>
      <c r="AB156" s="304">
        <f>IF(未改造舰娘!$AH152="","",未改造舰娘!$AH152)</f>
        <v>2</v>
      </c>
      <c r="AC156" s="304" t="str">
        <f>IF(未改造舰娘!$AI152="","",未改造舰娘!$AI152)</f>
        <v/>
      </c>
      <c r="AD156" s="304">
        <f>IF(未改造舰娘!$AJ152="","",未改造舰娘!$AJ152)</f>
        <v>6</v>
      </c>
      <c r="AE156" s="305">
        <f>IF(未改造舰娘!$AK152="","",未改造舰娘!$AK152)</f>
        <v>0</v>
      </c>
      <c r="AF156" s="304" t="str">
        <f>IF(未改造舰娘!$AL152="","",未改造舰娘!$AL152)</f>
        <v/>
      </c>
      <c r="AG156" s="304" t="str">
        <f>IF(未改造舰娘!$AM152="","",未改造舰娘!$AM152)</f>
        <v/>
      </c>
      <c r="AH156" s="304" t="str">
        <f>IF(未改造舰娘!$AN152="","",未改造舰娘!$AN152)</f>
        <v/>
      </c>
      <c r="AI156" s="304" t="str">
        <f>IF(未改造舰娘!$AO152="","",未改造舰娘!$AO152)</f>
        <v/>
      </c>
      <c r="AJ156" s="304" t="str">
        <f>IF(未改造舰娘!$AP152="","",未改造舰娘!$AP152)</f>
        <v/>
      </c>
      <c r="AK156" s="303" t="str">
        <f>IF(未改造舰娘!$AQ152="","",未改造舰娘!$AQ152)</f>
        <v/>
      </c>
      <c r="AL156" s="306" t="str">
        <f>IF(未改造舰娘!$AS152="","",未改造舰娘!$AS152)</f>
        <v>E国三联6英寸炮</v>
      </c>
      <c r="AM156" s="306" t="str">
        <f>IF(未改造舰娘!$AT152="","",未改造舰娘!$AT152)</f>
        <v>金块箱</v>
      </c>
      <c r="AN156" s="306" t="str">
        <f>IF(未改造舰娘!$AU152="","",未改造舰娘!$AU152)</f>
        <v/>
      </c>
      <c r="AO156" s="306" t="str">
        <f>IF(未改造舰娘!$AV152="","",未改造舰娘!$AV152)</f>
        <v/>
      </c>
      <c r="AP156" s="307" t="str">
        <f>IF(未改造舰娘!$AW152="","",未改造舰娘!$AW152)</f>
        <v/>
      </c>
      <c r="AQ156" s="308" t="str">
        <f>IF(未改造舰娘!$AX152="","",未改造舰娘!$AX152)</f>
        <v/>
      </c>
      <c r="AR156" s="304">
        <f>IF(未改造舰娘!$AY152="","",未改造舰娘!$AY152)</f>
        <v>20</v>
      </c>
      <c r="AS156" s="304">
        <f>IF(未改造舰娘!$AZ152="","",未改造舰娘!$AZ152)</f>
        <v>30</v>
      </c>
      <c r="AT156" s="304">
        <f>IF(未改造舰娘!$BA152="","",未改造舰娘!$BA152)</f>
        <v>0.8</v>
      </c>
      <c r="AU156" s="304">
        <f>IF(未改造舰娘!$BB152="","",未改造舰娘!$BB152)</f>
        <v>1.5</v>
      </c>
      <c r="AV156" s="305">
        <f>IF((未改造舰娘!$BG152+未改造舰娘!$BK152*$C$4)=0,"",(未改造舰娘!$BG152+未改造舰娘!$BK152*$C$4))</f>
        <v>460</v>
      </c>
      <c r="AW156" s="304">
        <f>IF((未改造舰娘!$BH152+未改造舰娘!$BL152*$C$4)=0,"",(未改造舰娘!$BH152+未改造舰娘!$BL152*$C$4))</f>
        <v>467</v>
      </c>
      <c r="AX156" s="304">
        <f>IF((未改造舰娘!$BI152+未改造舰娘!$BM152*$C$4)=0,"",(未改造舰娘!$BI152+未改造舰娘!$BM152*$C$4))</f>
        <v>462</v>
      </c>
      <c r="AY156" s="303">
        <f>IF((未改造舰娘!$BJ152+未改造舰娘!$BN152*$C$4)=0,"",(未改造舰娘!$BJ152+未改造舰娘!$BN152*$C$4))</f>
        <v>120</v>
      </c>
      <c r="AZ156" s="500">
        <f>IF(未改造舰娘!BC152="","",未改造舰娘!BC152)</f>
        <v>18</v>
      </c>
      <c r="BA156" s="500">
        <f>IF(未改造舰娘!BD152="","",未改造舰娘!BD152)</f>
        <v>10</v>
      </c>
      <c r="BB156" s="500">
        <f>IF(未改造舰娘!BE152="","",未改造舰娘!BE152)</f>
        <v>15</v>
      </c>
      <c r="BC156" s="498">
        <f>IF(未改造舰娘!BF152="","",未改造舰娘!BF152)</f>
        <v>24</v>
      </c>
      <c r="BD156" s="125" t="s">
        <v>1483</v>
      </c>
      <c r="BE156" s="506">
        <v>5.5555555555555552E-2</v>
      </c>
      <c r="BF156" s="306" t="str">
        <f>IF(未改造舰娘!$BQ152="","",未改造舰娘!$BQ152)</f>
        <v>8-1-CDEFGHIJKL</v>
      </c>
      <c r="BG156" s="306" t="str">
        <f>IF(未改造舰娘!$BR152="","",未改造舰娘!$BR152)</f>
        <v>极地奏鸣曲 Ex-2-LNNO,Ex-4-CEFGJKMNOPNO,Ex-4-2-CEGHJL；女武神行动 Ex-3-L,Ex-4-P,Ex-5-F,Ex-6-BCDEFHI,Ex-7-L；未命名 Ex-5-RS,Ex-6-ABCDEFHIJKLMNPQRTUVβ,Ex-9-S,Ex-11-DFIJMQRS,Ex-12-ABCDEFGHIJKLMNOPQRTUVβ；两周年活动 女武神行动-MNP；决战无畏之海 Ex-2-M,Ex-6-Q,Ex-7-CDGHNRSU</v>
      </c>
      <c r="BH156" s="306"/>
      <c r="BU156" s="304">
        <f>IFERROR(VLOOKUP(AL156,装备!$B:$C,2,0),0)</f>
        <v>2</v>
      </c>
      <c r="BV156" s="304">
        <f>IFERROR(VLOOKUP($AL156,装备!$B:$Q,5,0),0)</f>
        <v>0</v>
      </c>
      <c r="BW156" s="304">
        <f>IFERROR(VLOOKUP($AL156,装备!$B:$Q,6,0),0)</f>
        <v>7</v>
      </c>
      <c r="BX156" s="304">
        <f>IFERROR(VLOOKUP($AL156,装备!$B:$Q,7,0),0)</f>
        <v>0</v>
      </c>
      <c r="BY156" s="304">
        <f>IFERROR(VLOOKUP($AL156,装备!$B:$Q,8,0),0)</f>
        <v>0</v>
      </c>
      <c r="BZ156" s="304">
        <f>IFERROR(VLOOKUP($AL156,装备!$B:$Q,9,0),0)</f>
        <v>0</v>
      </c>
      <c r="CA156" s="304">
        <f>IFERROR(VLOOKUP($AL156,装备!$B:$Q,10,0),0)</f>
        <v>0</v>
      </c>
      <c r="CB156" s="304">
        <f>IFERROR(VLOOKUP($AL156,装备!$B:$Q,11,0),0)</f>
        <v>0</v>
      </c>
      <c r="CC156" s="304" t="str">
        <f>IFERROR(VLOOKUP($AL156,装备!$B:$Q,12,0),0)</f>
        <v>中</v>
      </c>
      <c r="CD156" s="304">
        <f>IFERROR(VLOOKUP($AL156,装备!$B:$Q,13,0),0)</f>
        <v>0</v>
      </c>
      <c r="CE156" s="304">
        <f>IFERROR(VLOOKUP($AL156,装备!$B:$Q,14,0),0)</f>
        <v>0</v>
      </c>
      <c r="CF156" s="304">
        <f>IFERROR(VLOOKUP($AL156,装备!$B:$Q,16,0),0)</f>
        <v>0</v>
      </c>
      <c r="CG156" s="304">
        <f>IFERROR(VLOOKUP($AL156,装备!$B:$Q,5,0),0)</f>
        <v>0</v>
      </c>
      <c r="CH156" s="304">
        <f>IFERROR(VLOOKUP(AM156,装备!$B:$C,2,0),0)</f>
        <v>5</v>
      </c>
      <c r="CI156" s="304">
        <f>IFERROR(VLOOKUP($AM156,装备!$B:$Q,5,0),0)</f>
        <v>0</v>
      </c>
      <c r="CJ156" s="304">
        <f>IFERROR(VLOOKUP($AM156,装备!$B:$Q,6,0),0)</f>
        <v>0</v>
      </c>
      <c r="CK156" s="304">
        <f>IFERROR(VLOOKUP($AM156,装备!$B:$Q,7,0),0)</f>
        <v>0</v>
      </c>
      <c r="CL156" s="304">
        <f>IFERROR(VLOOKUP($AM156,装备!$B:$Q,8,0),0)</f>
        <v>0</v>
      </c>
      <c r="CM156" s="304">
        <f>IFERROR(VLOOKUP($AM156,装备!$B:$Q,9,0),0)</f>
        <v>0</v>
      </c>
      <c r="CN156" s="304">
        <f>IFERROR(VLOOKUP($AM156,装备!$B:$Q,10,0),0)</f>
        <v>0</v>
      </c>
      <c r="CO156" s="304">
        <f>IFERROR(VLOOKUP($AM156,装备!$B:$Q,11,0),0)</f>
        <v>0</v>
      </c>
      <c r="CP156" s="304" t="str">
        <f>IFERROR(VLOOKUP($AM156,装备!$B:$Q,12,0),0)</f>
        <v>无</v>
      </c>
      <c r="CQ156" s="304">
        <f>IFERROR(VLOOKUP($AM156,装备!$B:$Q,13,0),0)</f>
        <v>0</v>
      </c>
      <c r="CR156" s="304">
        <f>IFERROR(VLOOKUP($AM156,装备!$B:$Q,14,0),0)</f>
        <v>-1</v>
      </c>
      <c r="CS156" s="304">
        <f>IFERROR(VLOOKUP($AM156,装备!$B:$Q,16,0),0)</f>
        <v>0</v>
      </c>
      <c r="CT156" s="304">
        <f>IFERROR(VLOOKUP($AM156,装备!$B:$Q,5,0),0)</f>
        <v>0</v>
      </c>
      <c r="CU156" s="304">
        <f>IFERROR(VLOOKUP(AN156,装备!$B:$C,2,0),0)</f>
        <v>0</v>
      </c>
      <c r="CV156" s="304">
        <f>IFERROR(VLOOKUP($AN156,装备!$B:$Q,5,0),0)</f>
        <v>0</v>
      </c>
      <c r="CW156" s="304">
        <f>IFERROR(VLOOKUP($AN156,装备!$B:$Q,6,0),0)</f>
        <v>0</v>
      </c>
      <c r="CX156" s="304">
        <f>IFERROR(VLOOKUP($AN156,装备!$B:$Q,7,0),0)</f>
        <v>0</v>
      </c>
      <c r="CY156" s="304">
        <f>IFERROR(VLOOKUP($AN156,装备!$B:$Q,8,0),0)</f>
        <v>0</v>
      </c>
      <c r="CZ156" s="304">
        <f>IFERROR(VLOOKUP($AN156,装备!$B:$Q,9,0),0)</f>
        <v>0</v>
      </c>
      <c r="DA156" s="304">
        <f>IFERROR(VLOOKUP($AN156,装备!$B:$Q,10,0),0)</f>
        <v>0</v>
      </c>
      <c r="DB156" s="304">
        <f>IFERROR(VLOOKUP($AN156,装备!$B:$Q,11,0),0)</f>
        <v>0</v>
      </c>
      <c r="DC156" s="304">
        <f>IFERROR(VLOOKUP($AN156,装备!$B:$Q,12,0),0)</f>
        <v>0</v>
      </c>
      <c r="DD156" s="304">
        <f>IFERROR(VLOOKUP($AN156,装备!$B:$Q,13,0),0)</f>
        <v>0</v>
      </c>
      <c r="DE156" s="304">
        <f>IFERROR(VLOOKUP($AN156,装备!$B:$Q,14,0),0)</f>
        <v>0</v>
      </c>
      <c r="DF156" s="304">
        <f>IFERROR(VLOOKUP($AN156,装备!$B:$Q,16,0),0)</f>
        <v>0</v>
      </c>
      <c r="DG156" s="304">
        <f>IFERROR(VLOOKUP($AN156,装备!$B:$Q,5,0),0)</f>
        <v>0</v>
      </c>
      <c r="DH156" s="304">
        <f>IFERROR(VLOOKUP(AO156,装备!$B:$C,2,0),0)</f>
        <v>0</v>
      </c>
      <c r="DI156" s="304">
        <f>IFERROR(VLOOKUP($AO156,装备!$B:$Q,5,0),0)</f>
        <v>0</v>
      </c>
      <c r="DJ156" s="304">
        <f>IFERROR(VLOOKUP($AO156,装备!$B:$Q,6,0),0)</f>
        <v>0</v>
      </c>
      <c r="DK156" s="304">
        <f>IFERROR(VLOOKUP($AO156,装备!$B:$Q,7,0),0)</f>
        <v>0</v>
      </c>
      <c r="DL156" s="304">
        <f>IFERROR(VLOOKUP($AO156,装备!$B:$Q,8,0),0)</f>
        <v>0</v>
      </c>
      <c r="DM156" s="304">
        <f>IFERROR(VLOOKUP($AO156,装备!$B:$Q,9,0),0)</f>
        <v>0</v>
      </c>
      <c r="DN156" s="304">
        <f>IFERROR(VLOOKUP($AO156,装备!$B:$Q,10,0),0)</f>
        <v>0</v>
      </c>
      <c r="DO156" s="304">
        <f>IFERROR(VLOOKUP($AO156,装备!$B:$Q,11,0),0)</f>
        <v>0</v>
      </c>
      <c r="DP156" s="304">
        <f>IFERROR(VLOOKUP($AO156,装备!$B:$Q,12,0),0)</f>
        <v>0</v>
      </c>
      <c r="DQ156" s="304">
        <f>IFERROR(VLOOKUP($AO156,装备!$B:$Q,13,0),0)</f>
        <v>0</v>
      </c>
      <c r="DR156" s="304">
        <f>IFERROR(VLOOKUP($AO156,装备!$B:$Q,14,0),0)</f>
        <v>0</v>
      </c>
      <c r="DS156" s="304">
        <f>IFERROR(VLOOKUP($AO156,装备!$B:$Q,16,0),0)</f>
        <v>0</v>
      </c>
      <c r="DT156" s="304">
        <f>IFERROR(VLOOKUP($AO156,装备!$B:$Q,5,0),0)</f>
        <v>0</v>
      </c>
    </row>
    <row r="157" spans="1:124" hidden="1">
      <c r="A157" s="301">
        <f>未改造舰娘!$A153</f>
        <v>10015312</v>
      </c>
      <c r="B157" s="354" t="s">
        <v>916</v>
      </c>
      <c r="C157" s="323"/>
      <c r="D157" s="323">
        <f t="shared" si="2"/>
        <v>110</v>
      </c>
      <c r="E157" s="303">
        <f>未改造舰娘!$C153</f>
        <v>5</v>
      </c>
      <c r="F157" s="304" t="str">
        <f>未改造舰娘!$D153</f>
        <v>轻巡</v>
      </c>
      <c r="G157" s="304" t="str">
        <f>未改造舰娘!$E153</f>
        <v>中型</v>
      </c>
      <c r="H157" s="304" t="str">
        <f>未改造舰娘!$F153</f>
        <v>护卫舰</v>
      </c>
      <c r="I157" s="460">
        <f>未改造舰娘!$AR153</f>
        <v>3</v>
      </c>
      <c r="J157" s="304" t="str">
        <f>未改造舰娘!$G153</f>
        <v>英国</v>
      </c>
      <c r="K157" s="312">
        <f>未改造舰娘!$H153+(BV157+CI157+CV157+DI157)*$C$2</f>
        <v>35</v>
      </c>
      <c r="L157" s="304">
        <f>未改造舰娘!$I153</f>
        <v>1</v>
      </c>
      <c r="M157" s="304">
        <f>未改造舰娘!$J153</f>
        <v>1</v>
      </c>
      <c r="N157" s="518">
        <f>未改造舰娘!$K153</f>
        <v>2</v>
      </c>
      <c r="O157" s="304">
        <f>未改造舰娘!$L153+((CE157+CR157+DE157+DR157)*$C$2)</f>
        <v>40</v>
      </c>
      <c r="P157" s="304" t="str">
        <f>IF($C$2=1,(IF(ISERROR(FIND("超长",未改造舰娘!$M153&amp;CC157&amp;CP157&amp;DC157&amp;DP157,1)),IF(ISERROR(FIND("长",未改造舰娘!$M153&amp;CC157&amp;CP157&amp;DC157&amp;DP157,1)),IF(ISERROR(FIND("中",未改造舰娘!$M153&amp;CC157&amp;CP157&amp;DC157&amp;DP157,1)),IF(ISERROR(FIND("短",未改造舰娘!$M153&amp;CC157&amp;CP157&amp;DC157&amp;DP157,1)),IF(ISERROR(FIND("无",未改造舰娘!$M153&amp;CC157&amp;CP157&amp;DC157&amp;DP157,1)),0,"无"),"短"),"中"),"长"),"超长")),未改造舰娘!$M153)</f>
        <v>中</v>
      </c>
      <c r="Q157" s="303">
        <f>未改造舰娘!$N153</f>
        <v>33</v>
      </c>
      <c r="R157" s="304">
        <f>(未改造舰娘!$P153)+(未改造舰娘!$Q153)*$C$3+((BW157+CJ157+CW157+DJ157)*$C$2)</f>
        <v>52</v>
      </c>
      <c r="S157" s="304">
        <f>(未改造舰娘!$R153)+(未改造舰娘!$S153)*$C$3+((BY157+CL157+CY157+DL157)*$C$2)</f>
        <v>50</v>
      </c>
      <c r="T157" s="304">
        <f>(未改造舰娘!$T153)+(未改造舰娘!$U153)*$C$3+((BX157+CK157+CX157+DK157)*$C$2)</f>
        <v>50</v>
      </c>
      <c r="U157" s="304">
        <f>(未改造舰娘!$V153)+(未改造舰娘!$W153)*$C$3+((CG157+CT157+DG157+DT157)*$C$2)</f>
        <v>70</v>
      </c>
      <c r="V157" s="305">
        <f>INT((((未改造舰娘!$Y153)-(未改造舰娘!$X153))*(((IF(D157=0,C157,D157))-1)/99))+未改造舰娘!$X153)+((CB157+CO157+DB157+DO157)*$C$2)</f>
        <v>92</v>
      </c>
      <c r="W157" s="304">
        <f>INT((((未改造舰娘!$AA153)-(未改造舰娘!$Z153))*(((IF(D157=0,C157,D157))-1)/99))+未改造舰娘!$Z153)+((CD157+CQ157+DD157+DQ157)*$C$2)</f>
        <v>68</v>
      </c>
      <c r="X157" s="304">
        <f>INT((((未改造舰娘!$AC153)-(未改造舰娘!$AB153))*(((IF(D157=0,C157,D157))-1)/99))+未改造舰娘!$AB153)+((CA157+CN157+DA157+DN157)*$C$2)</f>
        <v>21</v>
      </c>
      <c r="Y157" s="303">
        <f>INT((((未改造舰娘!$AE153)-(未改造舰娘!$AD153))*(((IF(D157=0,C157,D157))-1)/99))+未改造舰娘!$AD153)+((BZ157+CM157+CZ157+DM157)*$C$2)</f>
        <v>64</v>
      </c>
      <c r="Z157" s="474">
        <f>IF(未改造舰娘!$AF153=0,"",未改造舰娘!$AF153)</f>
        <v>2</v>
      </c>
      <c r="AA157" s="304">
        <f>IF(未改造舰娘!$AG153="","",未改造舰娘!$AG153)</f>
        <v>2</v>
      </c>
      <c r="AB157" s="304">
        <f>IF(未改造舰娘!$AH153="","",未改造舰娘!$AH153)</f>
        <v>2</v>
      </c>
      <c r="AC157" s="304" t="str">
        <f>IF(未改造舰娘!$AI153="","",未改造舰娘!$AI153)</f>
        <v/>
      </c>
      <c r="AD157" s="304">
        <f>IF(未改造舰娘!$AJ153="","",未改造舰娘!$AJ153)</f>
        <v>6</v>
      </c>
      <c r="AE157" s="305">
        <f>IF(未改造舰娘!$AK153="","",未改造舰娘!$AK153)</f>
        <v>0</v>
      </c>
      <c r="AF157" s="304" t="str">
        <f>IF(未改造舰娘!$AL153="","",未改造舰娘!$AL153)</f>
        <v/>
      </c>
      <c r="AG157" s="304" t="str">
        <f>IF(未改造舰娘!$AM153="","",未改造舰娘!$AM153)</f>
        <v/>
      </c>
      <c r="AH157" s="304" t="str">
        <f>IF(未改造舰娘!$AN153="","",未改造舰娘!$AN153)</f>
        <v/>
      </c>
      <c r="AI157" s="304" t="str">
        <f>IF(未改造舰娘!$AO153="","",未改造舰娘!$AO153)</f>
        <v/>
      </c>
      <c r="AJ157" s="304" t="str">
        <f>IF(未改造舰娘!$AP153="","",未改造舰娘!$AP153)</f>
        <v/>
      </c>
      <c r="AK157" s="303" t="str">
        <f>IF(未改造舰娘!$AQ153="","",未改造舰娘!$AQ153)</f>
        <v/>
      </c>
      <c r="AL157" s="306" t="str">
        <f>IF(未改造舰娘!$AS153="","",未改造舰娘!$AS153)</f>
        <v>E国三联6英寸炮</v>
      </c>
      <c r="AM157" s="306" t="str">
        <f>IF(未改造舰娘!$AT153="","",未改造舰娘!$AT153)</f>
        <v/>
      </c>
      <c r="AN157" s="306" t="str">
        <f>IF(未改造舰娘!$AU153="","",未改造舰娘!$AU153)</f>
        <v/>
      </c>
      <c r="AO157" s="306" t="str">
        <f>IF(未改造舰娘!$AV153="","",未改造舰娘!$AV153)</f>
        <v/>
      </c>
      <c r="AP157" s="307" t="str">
        <f>IF(未改造舰娘!$AW153="","",未改造舰娘!$AW153)</f>
        <v/>
      </c>
      <c r="AQ157" s="308" t="str">
        <f>IF(未改造舰娘!$AX153="","",未改造舰娘!$AX153)</f>
        <v/>
      </c>
      <c r="AR157" s="304">
        <f>IF(未改造舰娘!$AY153="","",未改造舰娘!$AY153)</f>
        <v>20</v>
      </c>
      <c r="AS157" s="304">
        <f>IF(未改造舰娘!$AZ153="","",未改造舰娘!$AZ153)</f>
        <v>30</v>
      </c>
      <c r="AT157" s="304">
        <f>IF(未改造舰娘!$BA153="","",未改造舰娘!$BA153)</f>
        <v>0.8</v>
      </c>
      <c r="AU157" s="304">
        <f>IF(未改造舰娘!$BB153="","",未改造舰娘!$BB153)</f>
        <v>1.5</v>
      </c>
      <c r="AV157" s="305">
        <f>IF((未改造舰娘!$BG153+未改造舰娘!$BK153*$C$4)=0,"",(未改造舰娘!$BG153+未改造舰娘!$BK153*$C$4))</f>
        <v>10</v>
      </c>
      <c r="AW157" s="304">
        <f>IF((未改造舰娘!$BH153+未改造舰娘!$BL153*$C$4)=0,"",(未改造舰娘!$BH153+未改造舰娘!$BL153*$C$4))</f>
        <v>17</v>
      </c>
      <c r="AX157" s="304">
        <f>IF((未改造舰娘!$BI153+未改造舰娘!$BM153*$C$4)=0,"",(未改造舰娘!$BI153+未改造舰娘!$BM153*$C$4))</f>
        <v>12</v>
      </c>
      <c r="AY157" s="303" t="str">
        <f>IF((未改造舰娘!$BJ153+未改造舰娘!$BN153*$C$4)=0,"",(未改造舰娘!$BJ153+未改造舰娘!$BN153*$C$4))</f>
        <v/>
      </c>
      <c r="AZ157" s="500">
        <f>IF(未改造舰娘!BC153="","",未改造舰娘!BC153)</f>
        <v>18</v>
      </c>
      <c r="BA157" s="500">
        <f>IF(未改造舰娘!BD153="","",未改造舰娘!BD153)</f>
        <v>10</v>
      </c>
      <c r="BB157" s="500">
        <f>IF(未改造舰娘!BE153="","",未改造舰娘!BE153)</f>
        <v>15</v>
      </c>
      <c r="BC157" s="498">
        <f>IF(未改造舰娘!BF153="","",未改造舰娘!BF153)</f>
        <v>24</v>
      </c>
      <c r="BD157" s="125" t="s">
        <v>1484</v>
      </c>
      <c r="BE157" s="506">
        <v>5.5555555555555552E-2</v>
      </c>
      <c r="BF157" s="306" t="str">
        <f>IF(未改造舰娘!$BQ153="","",未改造舰娘!$BQ153)</f>
        <v>8-1-CDEFGHIJKL,8-3-DEFGHIJKL</v>
      </c>
      <c r="BG157" s="306" t="str">
        <f>IF(未改造舰娘!$BR153="","",未改造舰娘!$BR153)</f>
        <v>极地奏鸣曲 Ex-3-OQ,Ex-4-NO,Ex-4-2-CDEGHIJL；女武神行动 Ex-3-L,Ex-4-P,Ex-5-F,Ex-6-I,Ex-7-L,Ex-8-CEGHJNOP；未命名 Ex-5-RS,Ex-6-ABCDEFHIJKLMNPQRTUVβ,Ex-10-T,Ex-11-DFIJMNQRS,Ex-12-ABCDEFGHIJKLMNOPQRTUVβ；两周年活动 女武神行动-DMNP；决战无畏之海 Ex-2-M,Ex-4-DEHIJMNO,Ex-5-CDGJLMP</v>
      </c>
      <c r="BH157" s="306"/>
      <c r="BU157" s="304">
        <f>IFERROR(VLOOKUP(AL157,装备!$B:$C,2,0),0)</f>
        <v>2</v>
      </c>
      <c r="BV157" s="304">
        <f>IFERROR(VLOOKUP($AL157,装备!$B:$Q,5,0),0)</f>
        <v>0</v>
      </c>
      <c r="BW157" s="304">
        <f>IFERROR(VLOOKUP($AL157,装备!$B:$Q,6,0),0)</f>
        <v>7</v>
      </c>
      <c r="BX157" s="304">
        <f>IFERROR(VLOOKUP($AL157,装备!$B:$Q,7,0),0)</f>
        <v>0</v>
      </c>
      <c r="BY157" s="304">
        <f>IFERROR(VLOOKUP($AL157,装备!$B:$Q,8,0),0)</f>
        <v>0</v>
      </c>
      <c r="BZ157" s="304">
        <f>IFERROR(VLOOKUP($AL157,装备!$B:$Q,9,0),0)</f>
        <v>0</v>
      </c>
      <c r="CA157" s="304">
        <f>IFERROR(VLOOKUP($AL157,装备!$B:$Q,10,0),0)</f>
        <v>0</v>
      </c>
      <c r="CB157" s="304">
        <f>IFERROR(VLOOKUP($AL157,装备!$B:$Q,11,0),0)</f>
        <v>0</v>
      </c>
      <c r="CC157" s="304" t="str">
        <f>IFERROR(VLOOKUP($AL157,装备!$B:$Q,12,0),0)</f>
        <v>中</v>
      </c>
      <c r="CD157" s="304">
        <f>IFERROR(VLOOKUP($AL157,装备!$B:$Q,13,0),0)</f>
        <v>0</v>
      </c>
      <c r="CE157" s="304">
        <f>IFERROR(VLOOKUP($AL157,装备!$B:$Q,14,0),0)</f>
        <v>0</v>
      </c>
      <c r="CF157" s="304">
        <f>IFERROR(VLOOKUP($AL157,装备!$B:$Q,16,0),0)</f>
        <v>0</v>
      </c>
      <c r="CG157" s="304">
        <f>IFERROR(VLOOKUP($AL157,装备!$B:$Q,5,0),0)</f>
        <v>0</v>
      </c>
      <c r="CH157" s="304">
        <f>IFERROR(VLOOKUP(AM157,装备!$B:$C,2,0),0)</f>
        <v>0</v>
      </c>
      <c r="CI157" s="304">
        <f>IFERROR(VLOOKUP($AM157,装备!$B:$Q,5,0),0)</f>
        <v>0</v>
      </c>
      <c r="CJ157" s="304">
        <f>IFERROR(VLOOKUP($AM157,装备!$B:$Q,6,0),0)</f>
        <v>0</v>
      </c>
      <c r="CK157" s="304">
        <f>IFERROR(VLOOKUP($AM157,装备!$B:$Q,7,0),0)</f>
        <v>0</v>
      </c>
      <c r="CL157" s="304">
        <f>IFERROR(VLOOKUP($AM157,装备!$B:$Q,8,0),0)</f>
        <v>0</v>
      </c>
      <c r="CM157" s="304">
        <f>IFERROR(VLOOKUP($AM157,装备!$B:$Q,9,0),0)</f>
        <v>0</v>
      </c>
      <c r="CN157" s="304">
        <f>IFERROR(VLOOKUP($AM157,装备!$B:$Q,10,0),0)</f>
        <v>0</v>
      </c>
      <c r="CO157" s="304">
        <f>IFERROR(VLOOKUP($AM157,装备!$B:$Q,11,0),0)</f>
        <v>0</v>
      </c>
      <c r="CP157" s="304">
        <f>IFERROR(VLOOKUP($AM157,装备!$B:$Q,12,0),0)</f>
        <v>0</v>
      </c>
      <c r="CQ157" s="304">
        <f>IFERROR(VLOOKUP($AM157,装备!$B:$Q,13,0),0)</f>
        <v>0</v>
      </c>
      <c r="CR157" s="304">
        <f>IFERROR(VLOOKUP($AM157,装备!$B:$Q,14,0),0)</f>
        <v>0</v>
      </c>
      <c r="CS157" s="304">
        <f>IFERROR(VLOOKUP($AM157,装备!$B:$Q,16,0),0)</f>
        <v>0</v>
      </c>
      <c r="CT157" s="304">
        <f>IFERROR(VLOOKUP($AM157,装备!$B:$Q,5,0),0)</f>
        <v>0</v>
      </c>
      <c r="CU157" s="304">
        <f>IFERROR(VLOOKUP(AN157,装备!$B:$C,2,0),0)</f>
        <v>0</v>
      </c>
      <c r="CV157" s="304">
        <f>IFERROR(VLOOKUP($AN157,装备!$B:$Q,5,0),0)</f>
        <v>0</v>
      </c>
      <c r="CW157" s="304">
        <f>IFERROR(VLOOKUP($AN157,装备!$B:$Q,6,0),0)</f>
        <v>0</v>
      </c>
      <c r="CX157" s="304">
        <f>IFERROR(VLOOKUP($AN157,装备!$B:$Q,7,0),0)</f>
        <v>0</v>
      </c>
      <c r="CY157" s="304">
        <f>IFERROR(VLOOKUP($AN157,装备!$B:$Q,8,0),0)</f>
        <v>0</v>
      </c>
      <c r="CZ157" s="304">
        <f>IFERROR(VLOOKUP($AN157,装备!$B:$Q,9,0),0)</f>
        <v>0</v>
      </c>
      <c r="DA157" s="304">
        <f>IFERROR(VLOOKUP($AN157,装备!$B:$Q,10,0),0)</f>
        <v>0</v>
      </c>
      <c r="DB157" s="304">
        <f>IFERROR(VLOOKUP($AN157,装备!$B:$Q,11,0),0)</f>
        <v>0</v>
      </c>
      <c r="DC157" s="304">
        <f>IFERROR(VLOOKUP($AN157,装备!$B:$Q,12,0),0)</f>
        <v>0</v>
      </c>
      <c r="DD157" s="304">
        <f>IFERROR(VLOOKUP($AN157,装备!$B:$Q,13,0),0)</f>
        <v>0</v>
      </c>
      <c r="DE157" s="304">
        <f>IFERROR(VLOOKUP($AN157,装备!$B:$Q,14,0),0)</f>
        <v>0</v>
      </c>
      <c r="DF157" s="304">
        <f>IFERROR(VLOOKUP($AN157,装备!$B:$Q,16,0),0)</f>
        <v>0</v>
      </c>
      <c r="DG157" s="304">
        <f>IFERROR(VLOOKUP($AN157,装备!$B:$Q,5,0),0)</f>
        <v>0</v>
      </c>
      <c r="DH157" s="304">
        <f>IFERROR(VLOOKUP(AO157,装备!$B:$C,2,0),0)</f>
        <v>0</v>
      </c>
      <c r="DI157" s="304">
        <f>IFERROR(VLOOKUP($AO157,装备!$B:$Q,5,0),0)</f>
        <v>0</v>
      </c>
      <c r="DJ157" s="304">
        <f>IFERROR(VLOOKUP($AO157,装备!$B:$Q,6,0),0)</f>
        <v>0</v>
      </c>
      <c r="DK157" s="304">
        <f>IFERROR(VLOOKUP($AO157,装备!$B:$Q,7,0),0)</f>
        <v>0</v>
      </c>
      <c r="DL157" s="304">
        <f>IFERROR(VLOOKUP($AO157,装备!$B:$Q,8,0),0)</f>
        <v>0</v>
      </c>
      <c r="DM157" s="304">
        <f>IFERROR(VLOOKUP($AO157,装备!$B:$Q,9,0),0)</f>
        <v>0</v>
      </c>
      <c r="DN157" s="304">
        <f>IFERROR(VLOOKUP($AO157,装备!$B:$Q,10,0),0)</f>
        <v>0</v>
      </c>
      <c r="DO157" s="304">
        <f>IFERROR(VLOOKUP($AO157,装备!$B:$Q,11,0),0)</f>
        <v>0</v>
      </c>
      <c r="DP157" s="304">
        <f>IFERROR(VLOOKUP($AO157,装备!$B:$Q,12,0),0)</f>
        <v>0</v>
      </c>
      <c r="DQ157" s="304">
        <f>IFERROR(VLOOKUP($AO157,装备!$B:$Q,13,0),0)</f>
        <v>0</v>
      </c>
      <c r="DR157" s="304">
        <f>IFERROR(VLOOKUP($AO157,装备!$B:$Q,14,0),0)</f>
        <v>0</v>
      </c>
      <c r="DS157" s="304">
        <f>IFERROR(VLOOKUP($AO157,装备!$B:$Q,16,0),0)</f>
        <v>0</v>
      </c>
      <c r="DT157" s="304">
        <f>IFERROR(VLOOKUP($AO157,装备!$B:$Q,5,0),0)</f>
        <v>0</v>
      </c>
    </row>
    <row r="158" spans="1:124" hidden="1">
      <c r="A158" s="301">
        <f>未改造舰娘!$A154</f>
        <v>10015413</v>
      </c>
      <c r="B158" s="354" t="s">
        <v>4024</v>
      </c>
      <c r="C158" s="323"/>
      <c r="D158" s="323">
        <f t="shared" si="2"/>
        <v>110</v>
      </c>
      <c r="E158" s="303">
        <f>未改造舰娘!$C154</f>
        <v>3</v>
      </c>
      <c r="F158" s="304" t="str">
        <f>未改造舰娘!$D154</f>
        <v>战巡</v>
      </c>
      <c r="G158" s="304" t="str">
        <f>未改造舰娘!$E154</f>
        <v>大型</v>
      </c>
      <c r="H158" s="304" t="str">
        <f>未改造舰娘!$F154</f>
        <v>主力舰</v>
      </c>
      <c r="I158" s="460">
        <f>未改造舰娘!$AR154</f>
        <v>4</v>
      </c>
      <c r="J158" s="304" t="str">
        <f>未改造舰娘!$G154</f>
        <v>英国</v>
      </c>
      <c r="K158" s="312">
        <f>未改造舰娘!$H154+(BV158+CI158+CV158+DI158)*$C$2</f>
        <v>52</v>
      </c>
      <c r="L158" s="304">
        <f>未改造舰娘!$I154</f>
        <v>0</v>
      </c>
      <c r="M158" s="304">
        <f>未改造舰娘!$J154</f>
        <v>1</v>
      </c>
      <c r="N158" s="518">
        <f>未改造舰娘!$K154</f>
        <v>2</v>
      </c>
      <c r="O158" s="304">
        <f>未改造舰娘!$L154+((CE158+CR158+DE158+DR158)*$C$2)</f>
        <v>10</v>
      </c>
      <c r="P158" s="304" t="str">
        <f>IF($C$2=1,(IF(ISERROR(FIND("超长",未改造舰娘!$M154&amp;CC158&amp;CP158&amp;DC158&amp;DP158,1)),IF(ISERROR(FIND("长",未改造舰娘!$M154&amp;CC158&amp;CP158&amp;DC158&amp;DP158,1)),IF(ISERROR(FIND("中",未改造舰娘!$M154&amp;CC158&amp;CP158&amp;DC158&amp;DP158,1)),IF(ISERROR(FIND("短",未改造舰娘!$M154&amp;CC158&amp;CP158&amp;DC158&amp;DP158,1)),IF(ISERROR(FIND("无",未改造舰娘!$M154&amp;CC158&amp;CP158&amp;DC158&amp;DP158,1)),0,"无"),"短"),"中"),"长"),"超长")),未改造舰娘!$M154)</f>
        <v>长</v>
      </c>
      <c r="Q158" s="303">
        <f>未改造舰娘!$N154</f>
        <v>32</v>
      </c>
      <c r="R158" s="304">
        <f>(未改造舰娘!$P154)+(未改造舰娘!$Q154)*$C$3+((BW158+CJ158+CW158+DJ158)*$C$2)</f>
        <v>67</v>
      </c>
      <c r="S158" s="304">
        <f>(未改造舰娘!$R154)+(未改造舰娘!$S154)*$C$3+((BY158+CL158+CY158+DL158)*$C$2)</f>
        <v>45</v>
      </c>
      <c r="T158" s="304">
        <f>(未改造舰娘!$T154)+(未改造舰娘!$U154)*$C$3+((BX158+CK158+CX158+DK158)*$C$2)</f>
        <v>43</v>
      </c>
      <c r="U158" s="304">
        <f>(未改造舰娘!$V154)+(未改造舰娘!$W154)*$C$3+((CG158+CT158+DG158+DT158)*$C$2)</f>
        <v>48</v>
      </c>
      <c r="V158" s="305">
        <f>INT((((未改造舰娘!$Y154)-(未改造舰娘!$X154))*(((IF(D158=0,C158,D158))-1)/99))+未改造舰娘!$X154)+((CB158+CO158+DB158+DO158)*$C$2)</f>
        <v>94</v>
      </c>
      <c r="W158" s="304">
        <f>INT((((未改造舰娘!$AA154)-(未改造舰娘!$Z154))*(((IF(D158=0,C158,D158))-1)/99))+未改造舰娘!$Z154)+((CD158+CQ158+DD158+DQ158)*$C$2)</f>
        <v>63</v>
      </c>
      <c r="X158" s="304">
        <f>INT((((未改造舰娘!$AC154)-(未改造舰娘!$AB154))*(((IF(D158=0,C158,D158))-1)/99))+未改造舰娘!$AB154)+((CA158+CN158+DA158+DN158)*$C$2)</f>
        <v>41</v>
      </c>
      <c r="Y158" s="303">
        <f>INT((((未改造舰娘!$AE154)-(未改造舰娘!$AD154))*(((IF(D158=0,C158,D158))-1)/99))+未改造舰娘!$AD154)+((BZ158+CM158+CZ158+DM158)*$C$2)</f>
        <v>0</v>
      </c>
      <c r="Z158" s="474" t="str">
        <f>IF(未改造舰娘!$AF154=0,"",未改造舰娘!$AF154)</f>
        <v/>
      </c>
      <c r="AA158" s="304" t="str">
        <f>IF(未改造舰娘!$AG154="","",未改造舰娘!$AG154)</f>
        <v/>
      </c>
      <c r="AB158" s="304" t="str">
        <f>IF(未改造舰娘!$AH154="","",未改造舰娘!$AH154)</f>
        <v/>
      </c>
      <c r="AC158" s="304" t="str">
        <f>IF(未改造舰娘!$AI154="","",未改造舰娘!$AI154)</f>
        <v/>
      </c>
      <c r="AD158" s="304">
        <f>IF(未改造舰娘!$AJ154="","",未改造舰娘!$AJ154)</f>
        <v>0</v>
      </c>
      <c r="AE158" s="305">
        <f>IF(未改造舰娘!$AK154="","",未改造舰娘!$AK154)</f>
        <v>0</v>
      </c>
      <c r="AF158" s="304" t="str">
        <f>IF(未改造舰娘!$AL154="","",未改造舰娘!$AL154)</f>
        <v/>
      </c>
      <c r="AG158" s="304" t="str">
        <f>IF(未改造舰娘!$AM154="","",未改造舰娘!$AM154)</f>
        <v/>
      </c>
      <c r="AH158" s="304" t="str">
        <f>IF(未改造舰娘!$AN154="","",未改造舰娘!$AN154)</f>
        <v/>
      </c>
      <c r="AI158" s="304" t="str">
        <f>IF(未改造舰娘!$AO154="","",未改造舰娘!$AO154)</f>
        <v/>
      </c>
      <c r="AJ158" s="304" t="str">
        <f>IF(未改造舰娘!$AP154="","",未改造舰娘!$AP154)</f>
        <v/>
      </c>
      <c r="AK158" s="303" t="str">
        <f>IF(未改造舰娘!$AQ154="","",未改造舰娘!$AQ154)</f>
        <v/>
      </c>
      <c r="AL158" s="306" t="str">
        <f>IF(未改造舰娘!$AS154="","",未改造舰娘!$AS154)</f>
        <v>E国双联15英寸炮</v>
      </c>
      <c r="AM158" s="306" t="str">
        <f>IF(未改造舰娘!$AT154="","",未改造舰娘!$AT154)</f>
        <v/>
      </c>
      <c r="AN158" s="306" t="str">
        <f>IF(未改造舰娘!$AU154="","",未改造舰娘!$AU154)</f>
        <v/>
      </c>
      <c r="AO158" s="306" t="str">
        <f>IF(未改造舰娘!$AV154="","",未改造舰娘!$AV154)</f>
        <v/>
      </c>
      <c r="AP158" s="307" t="str">
        <f>IF(未改造舰娘!$AW154="","",未改造舰娘!$AW154)</f>
        <v/>
      </c>
      <c r="AQ158" s="308" t="str">
        <f>IF(未改造舰娘!$AX154="","",未改造舰娘!$AX154)</f>
        <v/>
      </c>
      <c r="AR158" s="304">
        <f>IF(未改造舰娘!$AY154="","",未改造舰娘!$AY154)</f>
        <v>50</v>
      </c>
      <c r="AS158" s="304">
        <f>IF(未改造舰娘!$AZ154="","",未改造舰娘!$AZ154)</f>
        <v>100</v>
      </c>
      <c r="AT158" s="304">
        <f>IF(未改造舰娘!$BA154="","",未改造舰娘!$BA154)</f>
        <v>2.08</v>
      </c>
      <c r="AU158" s="304">
        <f>IF(未改造舰娘!$BB154="","",未改造舰娘!$BB154)</f>
        <v>3.9</v>
      </c>
      <c r="AV158" s="305">
        <f>IF((未改造舰娘!$BG154+未改造舰娘!$BK154*$C$4)=0,"",(未改造舰娘!$BG154+未改造舰娘!$BK154*$C$4))</f>
        <v>40</v>
      </c>
      <c r="AW158" s="304">
        <f>IF((未改造舰娘!$BH154+未改造舰娘!$BL154*$C$4)=0,"",(未改造舰娘!$BH154+未改造舰娘!$BL154*$C$4))</f>
        <v>61</v>
      </c>
      <c r="AX158" s="304">
        <f>IF((未改造舰娘!$BI154+未改造舰娘!$BM154*$C$4)=0,"",(未改造舰娘!$BI154+未改造舰娘!$BM154*$C$4))</f>
        <v>58</v>
      </c>
      <c r="AY158" s="303" t="str">
        <f>IF((未改造舰娘!$BJ154+未改造舰娘!$BN154*$C$4)=0,"",(未改造舰娘!$BJ154+未改造舰娘!$BN154*$C$4))</f>
        <v/>
      </c>
      <c r="AZ158" s="500">
        <f>IF(未改造舰娘!BC154="","",未改造舰娘!BC154)</f>
        <v>46</v>
      </c>
      <c r="BA158" s="500">
        <f>IF(未改造舰娘!BD154="","",未改造舰娘!BD154)</f>
        <v>0</v>
      </c>
      <c r="BB158" s="500">
        <f>IF(未改造舰娘!BE154="","",未改造舰娘!BE154)</f>
        <v>28</v>
      </c>
      <c r="BC158" s="498">
        <f>IF(未改造舰娘!BF154="","",未改造舰娘!BF154)</f>
        <v>9</v>
      </c>
      <c r="BD158" s="125" t="s">
        <v>2256</v>
      </c>
      <c r="BE158" s="506"/>
      <c r="BF158" s="306" t="str">
        <f>IF(未改造舰娘!$BQ154="","",未改造舰娘!$BQ154)</f>
        <v>6-2-M,8-2-DEFGHIJKLM</v>
      </c>
      <c r="BG158" s="306" t="str">
        <f>IF(未改造舰娘!$BR154="","",未改造舰娘!$BR154)</f>
        <v>极地奏鸣曲 Ex-2-DEFGHIJKLMNDEFGHIJKLMNO,Ex-3-2-M,Ex-4-3-EGIJM,Ex-4-4-EHJKL；女武神行动 Ex-1-BDEF,Ex-3-BCDEGHIJKLM,Ex-5-ABCDEFG,Ex-7-ABCDEGHIJKLM；未命名 Ex-4-T,Ex-5-CDFHIJKMNOPQRS,Ex-6-BCDEFGHIJKLMNOPQRTUVβ,Ex-9-BEGHIJKLMOPQRS,Ex-11-DFHIJMNQRS,Ex-12-ABCDEFGHIJKLMNOPQRTUVβ；决战无畏之海 Ex-6-DGJKNOQ,Ex-7-CDEFHNPRSU</v>
      </c>
      <c r="BH158" s="306"/>
      <c r="BU158" s="304">
        <f>IFERROR(VLOOKUP(AL158,装备!$B:$C,2,0),0)</f>
        <v>2</v>
      </c>
      <c r="BV158" s="304">
        <f>IFERROR(VLOOKUP($AL158,装备!$B:$Q,5,0),0)</f>
        <v>0</v>
      </c>
      <c r="BW158" s="304">
        <f>IFERROR(VLOOKUP($AL158,装备!$B:$Q,6,0),0)</f>
        <v>17</v>
      </c>
      <c r="BX158" s="304">
        <f>IFERROR(VLOOKUP($AL158,装备!$B:$Q,7,0),0)</f>
        <v>0</v>
      </c>
      <c r="BY158" s="304">
        <f>IFERROR(VLOOKUP($AL158,装备!$B:$Q,8,0),0)</f>
        <v>0</v>
      </c>
      <c r="BZ158" s="304">
        <f>IFERROR(VLOOKUP($AL158,装备!$B:$Q,9,0),0)</f>
        <v>0</v>
      </c>
      <c r="CA158" s="304">
        <f>IFERROR(VLOOKUP($AL158,装备!$B:$Q,10,0),0)</f>
        <v>0</v>
      </c>
      <c r="CB158" s="304">
        <f>IFERROR(VLOOKUP($AL158,装备!$B:$Q,11,0),0)</f>
        <v>1</v>
      </c>
      <c r="CC158" s="304" t="str">
        <f>IFERROR(VLOOKUP($AL158,装备!$B:$Q,12,0),0)</f>
        <v>长</v>
      </c>
      <c r="CD158" s="304">
        <f>IFERROR(VLOOKUP($AL158,装备!$B:$Q,13,0),0)</f>
        <v>0</v>
      </c>
      <c r="CE158" s="304">
        <f>IFERROR(VLOOKUP($AL158,装备!$B:$Q,14,0),0)</f>
        <v>0</v>
      </c>
      <c r="CF158" s="304">
        <f>IFERROR(VLOOKUP($AL158,装备!$B:$Q,16,0),0)</f>
        <v>0</v>
      </c>
      <c r="CG158" s="304">
        <f>IFERROR(VLOOKUP($AL158,装备!$B:$Q,5,0),0)</f>
        <v>0</v>
      </c>
      <c r="CH158" s="304">
        <f>IFERROR(VLOOKUP(AM158,装备!$B:$C,2,0),0)</f>
        <v>0</v>
      </c>
      <c r="CI158" s="304">
        <f>IFERROR(VLOOKUP($AM158,装备!$B:$Q,5,0),0)</f>
        <v>0</v>
      </c>
      <c r="CJ158" s="304">
        <f>IFERROR(VLOOKUP($AM158,装备!$B:$Q,6,0),0)</f>
        <v>0</v>
      </c>
      <c r="CK158" s="304">
        <f>IFERROR(VLOOKUP($AM158,装备!$B:$Q,7,0),0)</f>
        <v>0</v>
      </c>
      <c r="CL158" s="304">
        <f>IFERROR(VLOOKUP($AM158,装备!$B:$Q,8,0),0)</f>
        <v>0</v>
      </c>
      <c r="CM158" s="304">
        <f>IFERROR(VLOOKUP($AM158,装备!$B:$Q,9,0),0)</f>
        <v>0</v>
      </c>
      <c r="CN158" s="304">
        <f>IFERROR(VLOOKUP($AM158,装备!$B:$Q,10,0),0)</f>
        <v>0</v>
      </c>
      <c r="CO158" s="304">
        <f>IFERROR(VLOOKUP($AM158,装备!$B:$Q,11,0),0)</f>
        <v>0</v>
      </c>
      <c r="CP158" s="304">
        <f>IFERROR(VLOOKUP($AM158,装备!$B:$Q,12,0),0)</f>
        <v>0</v>
      </c>
      <c r="CQ158" s="304">
        <f>IFERROR(VLOOKUP($AM158,装备!$B:$Q,13,0),0)</f>
        <v>0</v>
      </c>
      <c r="CR158" s="304">
        <f>IFERROR(VLOOKUP($AM158,装备!$B:$Q,14,0),0)</f>
        <v>0</v>
      </c>
      <c r="CS158" s="304">
        <f>IFERROR(VLOOKUP($AM158,装备!$B:$Q,16,0),0)</f>
        <v>0</v>
      </c>
      <c r="CT158" s="304">
        <f>IFERROR(VLOOKUP($AM158,装备!$B:$Q,5,0),0)</f>
        <v>0</v>
      </c>
      <c r="CU158" s="304">
        <f>IFERROR(VLOOKUP(AN158,装备!$B:$C,2,0),0)</f>
        <v>0</v>
      </c>
      <c r="CV158" s="304">
        <f>IFERROR(VLOOKUP($AN158,装备!$B:$Q,5,0),0)</f>
        <v>0</v>
      </c>
      <c r="CW158" s="304">
        <f>IFERROR(VLOOKUP($AN158,装备!$B:$Q,6,0),0)</f>
        <v>0</v>
      </c>
      <c r="CX158" s="304">
        <f>IFERROR(VLOOKUP($AN158,装备!$B:$Q,7,0),0)</f>
        <v>0</v>
      </c>
      <c r="CY158" s="304">
        <f>IFERROR(VLOOKUP($AN158,装备!$B:$Q,8,0),0)</f>
        <v>0</v>
      </c>
      <c r="CZ158" s="304">
        <f>IFERROR(VLOOKUP($AN158,装备!$B:$Q,9,0),0)</f>
        <v>0</v>
      </c>
      <c r="DA158" s="304">
        <f>IFERROR(VLOOKUP($AN158,装备!$B:$Q,10,0),0)</f>
        <v>0</v>
      </c>
      <c r="DB158" s="304">
        <f>IFERROR(VLOOKUP($AN158,装备!$B:$Q,11,0),0)</f>
        <v>0</v>
      </c>
      <c r="DC158" s="304">
        <f>IFERROR(VLOOKUP($AN158,装备!$B:$Q,12,0),0)</f>
        <v>0</v>
      </c>
      <c r="DD158" s="304">
        <f>IFERROR(VLOOKUP($AN158,装备!$B:$Q,13,0),0)</f>
        <v>0</v>
      </c>
      <c r="DE158" s="304">
        <f>IFERROR(VLOOKUP($AN158,装备!$B:$Q,14,0),0)</f>
        <v>0</v>
      </c>
      <c r="DF158" s="304">
        <f>IFERROR(VLOOKUP($AN158,装备!$B:$Q,16,0),0)</f>
        <v>0</v>
      </c>
      <c r="DG158" s="304">
        <f>IFERROR(VLOOKUP($AN158,装备!$B:$Q,5,0),0)</f>
        <v>0</v>
      </c>
      <c r="DH158" s="304">
        <f>IFERROR(VLOOKUP(AO158,装备!$B:$C,2,0),0)</f>
        <v>0</v>
      </c>
      <c r="DI158" s="304">
        <f>IFERROR(VLOOKUP($AO158,装备!$B:$Q,5,0),0)</f>
        <v>0</v>
      </c>
      <c r="DJ158" s="304">
        <f>IFERROR(VLOOKUP($AO158,装备!$B:$Q,6,0),0)</f>
        <v>0</v>
      </c>
      <c r="DK158" s="304">
        <f>IFERROR(VLOOKUP($AO158,装备!$B:$Q,7,0),0)</f>
        <v>0</v>
      </c>
      <c r="DL158" s="304">
        <f>IFERROR(VLOOKUP($AO158,装备!$B:$Q,8,0),0)</f>
        <v>0</v>
      </c>
      <c r="DM158" s="304">
        <f>IFERROR(VLOOKUP($AO158,装备!$B:$Q,9,0),0)</f>
        <v>0</v>
      </c>
      <c r="DN158" s="304">
        <f>IFERROR(VLOOKUP($AO158,装备!$B:$Q,10,0),0)</f>
        <v>0</v>
      </c>
      <c r="DO158" s="304">
        <f>IFERROR(VLOOKUP($AO158,装备!$B:$Q,11,0),0)</f>
        <v>0</v>
      </c>
      <c r="DP158" s="304">
        <f>IFERROR(VLOOKUP($AO158,装备!$B:$Q,12,0),0)</f>
        <v>0</v>
      </c>
      <c r="DQ158" s="304">
        <f>IFERROR(VLOOKUP($AO158,装备!$B:$Q,13,0),0)</f>
        <v>0</v>
      </c>
      <c r="DR158" s="304">
        <f>IFERROR(VLOOKUP($AO158,装备!$B:$Q,14,0),0)</f>
        <v>0</v>
      </c>
      <c r="DS158" s="304">
        <f>IFERROR(VLOOKUP($AO158,装备!$B:$Q,16,0),0)</f>
        <v>0</v>
      </c>
      <c r="DT158" s="304">
        <f>IFERROR(VLOOKUP($AO158,装备!$B:$Q,5,0),0)</f>
        <v>0</v>
      </c>
    </row>
    <row r="159" spans="1:124" hidden="1">
      <c r="A159" s="301">
        <f>未改造舰娘!$A155</f>
        <v>10015513</v>
      </c>
      <c r="B159" s="354" t="s">
        <v>4025</v>
      </c>
      <c r="C159" s="323"/>
      <c r="D159" s="323">
        <f t="shared" si="2"/>
        <v>110</v>
      </c>
      <c r="E159" s="303">
        <f>未改造舰娘!$C155</f>
        <v>3</v>
      </c>
      <c r="F159" s="304" t="str">
        <f>未改造舰娘!$D155</f>
        <v>战巡</v>
      </c>
      <c r="G159" s="304" t="str">
        <f>未改造舰娘!$E155</f>
        <v>大型</v>
      </c>
      <c r="H159" s="304" t="str">
        <f>未改造舰娘!$F155</f>
        <v>主力舰</v>
      </c>
      <c r="I159" s="460">
        <f>未改造舰娘!$AR155</f>
        <v>4</v>
      </c>
      <c r="J159" s="304" t="str">
        <f>未改造舰娘!$G155</f>
        <v>英国</v>
      </c>
      <c r="K159" s="312">
        <f>未改造舰娘!$H155+(BV159+CI159+CV159+DI159)*$C$2</f>
        <v>52</v>
      </c>
      <c r="L159" s="304">
        <f>未改造舰娘!$I155</f>
        <v>0</v>
      </c>
      <c r="M159" s="304">
        <f>未改造舰娘!$J155</f>
        <v>1</v>
      </c>
      <c r="N159" s="518">
        <f>未改造舰娘!$K155</f>
        <v>2</v>
      </c>
      <c r="O159" s="304">
        <f>未改造舰娘!$L155+((CE159+CR159+DE159+DR159)*$C$2)</f>
        <v>9</v>
      </c>
      <c r="P159" s="304" t="str">
        <f>IF($C$2=1,(IF(ISERROR(FIND("超长",未改造舰娘!$M155&amp;CC159&amp;CP159&amp;DC159&amp;DP159,1)),IF(ISERROR(FIND("长",未改造舰娘!$M155&amp;CC159&amp;CP159&amp;DC159&amp;DP159,1)),IF(ISERROR(FIND("中",未改造舰娘!$M155&amp;CC159&amp;CP159&amp;DC159&amp;DP159,1)),IF(ISERROR(FIND("短",未改造舰娘!$M155&amp;CC159&amp;CP159&amp;DC159&amp;DP159,1)),IF(ISERROR(FIND("无",未改造舰娘!$M155&amp;CC159&amp;CP159&amp;DC159&amp;DP159,1)),0,"无"),"短"),"中"),"长"),"超长")),未改造舰娘!$M155)</f>
        <v>长</v>
      </c>
      <c r="Q159" s="303">
        <f>未改造舰娘!$N155</f>
        <v>32</v>
      </c>
      <c r="R159" s="304">
        <f>(未改造舰娘!$P155)+(未改造舰娘!$Q155)*$C$3+((BW159+CJ159+CW159+DJ159)*$C$2)</f>
        <v>67</v>
      </c>
      <c r="S159" s="304">
        <f>(未改造舰娘!$R155)+(未改造舰娘!$S155)*$C$3+((BY159+CL159+CY159+DL159)*$C$2)</f>
        <v>45</v>
      </c>
      <c r="T159" s="304">
        <f>(未改造舰娘!$T155)+(未改造舰娘!$U155)*$C$3+((BX159+CK159+CX159+DK159)*$C$2)</f>
        <v>43</v>
      </c>
      <c r="U159" s="304">
        <f>(未改造舰娘!$V155)+(未改造舰娘!$W155)*$C$3+((CG159+CT159+DG159+DT159)*$C$2)</f>
        <v>48</v>
      </c>
      <c r="V159" s="305">
        <f>INT((((未改造舰娘!$Y155)-(未改造舰娘!$X155))*(((IF(D159=0,C159,D159))-1)/99))+未改造舰娘!$X155)+((CB159+CO159+DB159+DO159)*$C$2)</f>
        <v>94</v>
      </c>
      <c r="W159" s="304">
        <f>INT((((未改造舰娘!$AA155)-(未改造舰娘!$Z155))*(((IF(D159=0,C159,D159))-1)/99))+未改造舰娘!$Z155)+((CD159+CQ159+DD159+DQ159)*$C$2)</f>
        <v>63</v>
      </c>
      <c r="X159" s="304">
        <f>INT((((未改造舰娘!$AC155)-(未改造舰娘!$AB155))*(((IF(D159=0,C159,D159))-1)/99))+未改造舰娘!$AB155)+((CA159+CN159+DA159+DN159)*$C$2)</f>
        <v>41</v>
      </c>
      <c r="Y159" s="303">
        <f>INT((((未改造舰娘!$AE155)-(未改造舰娘!$AD155))*(((IF(D159=0,C159,D159))-1)/99))+未改造舰娘!$AD155)+((BZ159+CM159+CZ159+DM159)*$C$2)</f>
        <v>0</v>
      </c>
      <c r="Z159" s="474" t="str">
        <f>IF(未改造舰娘!$AF155=0,"",未改造舰娘!$AF155)</f>
        <v/>
      </c>
      <c r="AA159" s="304" t="str">
        <f>IF(未改造舰娘!$AG155="","",未改造舰娘!$AG155)</f>
        <v/>
      </c>
      <c r="AB159" s="304" t="str">
        <f>IF(未改造舰娘!$AH155="","",未改造舰娘!$AH155)</f>
        <v/>
      </c>
      <c r="AC159" s="304" t="str">
        <f>IF(未改造舰娘!$AI155="","",未改造舰娘!$AI155)</f>
        <v/>
      </c>
      <c r="AD159" s="304">
        <f>IF(未改造舰娘!$AJ155="","",未改造舰娘!$AJ155)</f>
        <v>0</v>
      </c>
      <c r="AE159" s="305">
        <f>IF(未改造舰娘!$AK155="","",未改造舰娘!$AK155)</f>
        <v>0</v>
      </c>
      <c r="AF159" s="304" t="str">
        <f>IF(未改造舰娘!$AL155="","",未改造舰娘!$AL155)</f>
        <v/>
      </c>
      <c r="AG159" s="304" t="str">
        <f>IF(未改造舰娘!$AM155="","",未改造舰娘!$AM155)</f>
        <v/>
      </c>
      <c r="AH159" s="304" t="str">
        <f>IF(未改造舰娘!$AN155="","",未改造舰娘!$AN155)</f>
        <v/>
      </c>
      <c r="AI159" s="304" t="str">
        <f>IF(未改造舰娘!$AO155="","",未改造舰娘!$AO155)</f>
        <v/>
      </c>
      <c r="AJ159" s="304" t="str">
        <f>IF(未改造舰娘!$AP155="","",未改造舰娘!$AP155)</f>
        <v/>
      </c>
      <c r="AK159" s="303" t="str">
        <f>IF(未改造舰娘!$AQ155="","",未改造舰娘!$AQ155)</f>
        <v/>
      </c>
      <c r="AL159" s="306" t="str">
        <f>IF(未改造舰娘!$AS155="","",未改造舰娘!$AS155)</f>
        <v>E国双联15英寸炮</v>
      </c>
      <c r="AM159" s="306" t="str">
        <f>IF(未改造舰娘!$AT155="","",未改造舰娘!$AT155)</f>
        <v/>
      </c>
      <c r="AN159" s="306" t="str">
        <f>IF(未改造舰娘!$AU155="","",未改造舰娘!$AU155)</f>
        <v/>
      </c>
      <c r="AO159" s="306" t="str">
        <f>IF(未改造舰娘!$AV155="","",未改造舰娘!$AV155)</f>
        <v/>
      </c>
      <c r="AP159" s="307" t="str">
        <f>IF(未改造舰娘!$AW155="","",未改造舰娘!$AW155)</f>
        <v/>
      </c>
      <c r="AQ159" s="308" t="str">
        <f>IF(未改造舰娘!$AX155="","",未改造舰娘!$AX155)</f>
        <v/>
      </c>
      <c r="AR159" s="304">
        <f>IF(未改造舰娘!$AY155="","",未改造舰娘!$AY155)</f>
        <v>50</v>
      </c>
      <c r="AS159" s="304">
        <f>IF(未改造舰娘!$AZ155="","",未改造舰娘!$AZ155)</f>
        <v>100</v>
      </c>
      <c r="AT159" s="304">
        <f>IF(未改造舰娘!$BA155="","",未改造舰娘!$BA155)</f>
        <v>2.08</v>
      </c>
      <c r="AU159" s="304">
        <f>IF(未改造舰娘!$BB155="","",未改造舰娘!$BB155)</f>
        <v>3.9</v>
      </c>
      <c r="AV159" s="305">
        <f>IF((未改造舰娘!$BG155+未改造舰娘!$BK155*$C$4)=0,"",(未改造舰娘!$BG155+未改造舰娘!$BK155*$C$4))</f>
        <v>40</v>
      </c>
      <c r="AW159" s="304">
        <f>IF((未改造舰娘!$BH155+未改造舰娘!$BL155*$C$4)=0,"",(未改造舰娘!$BH155+未改造舰娘!$BL155*$C$4))</f>
        <v>61</v>
      </c>
      <c r="AX159" s="304">
        <f>IF((未改造舰娘!$BI155+未改造舰娘!$BM155*$C$4)=0,"",(未改造舰娘!$BI155+未改造舰娘!$BM155*$C$4))</f>
        <v>58</v>
      </c>
      <c r="AY159" s="303" t="str">
        <f>IF((未改造舰娘!$BJ155+未改造舰娘!$BN155*$C$4)=0,"",(未改造舰娘!$BJ155+未改造舰娘!$BN155*$C$4))</f>
        <v/>
      </c>
      <c r="AZ159" s="500">
        <f>IF(未改造舰娘!BC155="","",未改造舰娘!BC155)</f>
        <v>46</v>
      </c>
      <c r="BA159" s="500">
        <f>IF(未改造舰娘!BD155="","",未改造舰娘!BD155)</f>
        <v>0</v>
      </c>
      <c r="BB159" s="500">
        <f>IF(未改造舰娘!BE155="","",未改造舰娘!BE155)</f>
        <v>28</v>
      </c>
      <c r="BC159" s="498">
        <f>IF(未改造舰娘!BF155="","",未改造舰娘!BF155)</f>
        <v>9</v>
      </c>
      <c r="BD159" s="67" t="s">
        <v>1487</v>
      </c>
      <c r="BE159" s="506"/>
      <c r="BF159" s="306" t="str">
        <f>IF(未改造舰娘!$BQ155="","",未改造舰娘!$BQ155)</f>
        <v>6-3-J,6-4-K,8-2-DEFGHIJKLM,8-3-DEFGHIJKL</v>
      </c>
      <c r="BG159" s="306" t="str">
        <f>IF(未改造舰娘!$BR155="","",未改造舰娘!$BR155)</f>
        <v>极地奏鸣曲 Ex-1-CDEFGHIJK,Ex-3-3-J,Ex-3-4-K,Ex-2-DEFGHIJKLMNO,Ex-3-DEFGHIJKLMNO,Ex-4-CDEFGHIJKLMNO,Ex-4-3-EIM；女武神行动 Ex-2-ABCDEFGJKL,Ex-4-CDEFGHJKMNOP,Ex-5-F,Ex-6-BCDEFI,Ex-8-ABCDEFGHJKMNOP；未命名 Ex-4-T,Ex-5-CDEFGHIJKLMNOPQRS,Ex-6-BCDEFGHIJKLMNOPQRTUVβ,Ex-9-BCEGHIJKLMOPQRS,Ex-11-CDEFGHIJKLMNOPQRS,Ex-12-ABCDEFGHIJKLMNOPQRTUVβ；两周年活动 中间岛战役-K,女武神行动-P；决战无畏之海 Ex-4-O,Ex-5-CDEFGJLMP</v>
      </c>
      <c r="BH159" s="306"/>
      <c r="BU159" s="304">
        <f>IFERROR(VLOOKUP(AL159,装备!$B:$C,2,0),0)</f>
        <v>2</v>
      </c>
      <c r="BV159" s="304">
        <f>IFERROR(VLOOKUP($AL159,装备!$B:$Q,5,0),0)</f>
        <v>0</v>
      </c>
      <c r="BW159" s="304">
        <f>IFERROR(VLOOKUP($AL159,装备!$B:$Q,6,0),0)</f>
        <v>17</v>
      </c>
      <c r="BX159" s="304">
        <f>IFERROR(VLOOKUP($AL159,装备!$B:$Q,7,0),0)</f>
        <v>0</v>
      </c>
      <c r="BY159" s="304">
        <f>IFERROR(VLOOKUP($AL159,装备!$B:$Q,8,0),0)</f>
        <v>0</v>
      </c>
      <c r="BZ159" s="304">
        <f>IFERROR(VLOOKUP($AL159,装备!$B:$Q,9,0),0)</f>
        <v>0</v>
      </c>
      <c r="CA159" s="304">
        <f>IFERROR(VLOOKUP($AL159,装备!$B:$Q,10,0),0)</f>
        <v>0</v>
      </c>
      <c r="CB159" s="304">
        <f>IFERROR(VLOOKUP($AL159,装备!$B:$Q,11,0),0)</f>
        <v>1</v>
      </c>
      <c r="CC159" s="304" t="str">
        <f>IFERROR(VLOOKUP($AL159,装备!$B:$Q,12,0),0)</f>
        <v>长</v>
      </c>
      <c r="CD159" s="304">
        <f>IFERROR(VLOOKUP($AL159,装备!$B:$Q,13,0),0)</f>
        <v>0</v>
      </c>
      <c r="CE159" s="304">
        <f>IFERROR(VLOOKUP($AL159,装备!$B:$Q,14,0),0)</f>
        <v>0</v>
      </c>
      <c r="CF159" s="304">
        <f>IFERROR(VLOOKUP($AL159,装备!$B:$Q,16,0),0)</f>
        <v>0</v>
      </c>
      <c r="CG159" s="304">
        <f>IFERROR(VLOOKUP($AL159,装备!$B:$Q,5,0),0)</f>
        <v>0</v>
      </c>
      <c r="CH159" s="304">
        <f>IFERROR(VLOOKUP(AM159,装备!$B:$C,2,0),0)</f>
        <v>0</v>
      </c>
      <c r="CI159" s="304">
        <f>IFERROR(VLOOKUP($AM159,装备!$B:$Q,5,0),0)</f>
        <v>0</v>
      </c>
      <c r="CJ159" s="304">
        <f>IFERROR(VLOOKUP($AM159,装备!$B:$Q,6,0),0)</f>
        <v>0</v>
      </c>
      <c r="CK159" s="304">
        <f>IFERROR(VLOOKUP($AM159,装备!$B:$Q,7,0),0)</f>
        <v>0</v>
      </c>
      <c r="CL159" s="304">
        <f>IFERROR(VLOOKUP($AM159,装备!$B:$Q,8,0),0)</f>
        <v>0</v>
      </c>
      <c r="CM159" s="304">
        <f>IFERROR(VLOOKUP($AM159,装备!$B:$Q,9,0),0)</f>
        <v>0</v>
      </c>
      <c r="CN159" s="304">
        <f>IFERROR(VLOOKUP($AM159,装备!$B:$Q,10,0),0)</f>
        <v>0</v>
      </c>
      <c r="CO159" s="304">
        <f>IFERROR(VLOOKUP($AM159,装备!$B:$Q,11,0),0)</f>
        <v>0</v>
      </c>
      <c r="CP159" s="304">
        <f>IFERROR(VLOOKUP($AM159,装备!$B:$Q,12,0),0)</f>
        <v>0</v>
      </c>
      <c r="CQ159" s="304">
        <f>IFERROR(VLOOKUP($AM159,装备!$B:$Q,13,0),0)</f>
        <v>0</v>
      </c>
      <c r="CR159" s="304">
        <f>IFERROR(VLOOKUP($AM159,装备!$B:$Q,14,0),0)</f>
        <v>0</v>
      </c>
      <c r="CS159" s="304">
        <f>IFERROR(VLOOKUP($AM159,装备!$B:$Q,16,0),0)</f>
        <v>0</v>
      </c>
      <c r="CT159" s="304">
        <f>IFERROR(VLOOKUP($AM159,装备!$B:$Q,5,0),0)</f>
        <v>0</v>
      </c>
      <c r="CU159" s="304">
        <f>IFERROR(VLOOKUP(AN159,装备!$B:$C,2,0),0)</f>
        <v>0</v>
      </c>
      <c r="CV159" s="304">
        <f>IFERROR(VLOOKUP($AN159,装备!$B:$Q,5,0),0)</f>
        <v>0</v>
      </c>
      <c r="CW159" s="304">
        <f>IFERROR(VLOOKUP($AN159,装备!$B:$Q,6,0),0)</f>
        <v>0</v>
      </c>
      <c r="CX159" s="304">
        <f>IFERROR(VLOOKUP($AN159,装备!$B:$Q,7,0),0)</f>
        <v>0</v>
      </c>
      <c r="CY159" s="304">
        <f>IFERROR(VLOOKUP($AN159,装备!$B:$Q,8,0),0)</f>
        <v>0</v>
      </c>
      <c r="CZ159" s="304">
        <f>IFERROR(VLOOKUP($AN159,装备!$B:$Q,9,0),0)</f>
        <v>0</v>
      </c>
      <c r="DA159" s="304">
        <f>IFERROR(VLOOKUP($AN159,装备!$B:$Q,10,0),0)</f>
        <v>0</v>
      </c>
      <c r="DB159" s="304">
        <f>IFERROR(VLOOKUP($AN159,装备!$B:$Q,11,0),0)</f>
        <v>0</v>
      </c>
      <c r="DC159" s="304">
        <f>IFERROR(VLOOKUP($AN159,装备!$B:$Q,12,0),0)</f>
        <v>0</v>
      </c>
      <c r="DD159" s="304">
        <f>IFERROR(VLOOKUP($AN159,装备!$B:$Q,13,0),0)</f>
        <v>0</v>
      </c>
      <c r="DE159" s="304">
        <f>IFERROR(VLOOKUP($AN159,装备!$B:$Q,14,0),0)</f>
        <v>0</v>
      </c>
      <c r="DF159" s="304">
        <f>IFERROR(VLOOKUP($AN159,装备!$B:$Q,16,0),0)</f>
        <v>0</v>
      </c>
      <c r="DG159" s="304">
        <f>IFERROR(VLOOKUP($AN159,装备!$B:$Q,5,0),0)</f>
        <v>0</v>
      </c>
      <c r="DH159" s="304">
        <f>IFERROR(VLOOKUP(AO159,装备!$B:$C,2,0),0)</f>
        <v>0</v>
      </c>
      <c r="DI159" s="304">
        <f>IFERROR(VLOOKUP($AO159,装备!$B:$Q,5,0),0)</f>
        <v>0</v>
      </c>
      <c r="DJ159" s="304">
        <f>IFERROR(VLOOKUP($AO159,装备!$B:$Q,6,0),0)</f>
        <v>0</v>
      </c>
      <c r="DK159" s="304">
        <f>IFERROR(VLOOKUP($AO159,装备!$B:$Q,7,0),0)</f>
        <v>0</v>
      </c>
      <c r="DL159" s="304">
        <f>IFERROR(VLOOKUP($AO159,装备!$B:$Q,8,0),0)</f>
        <v>0</v>
      </c>
      <c r="DM159" s="304">
        <f>IFERROR(VLOOKUP($AO159,装备!$B:$Q,9,0),0)</f>
        <v>0</v>
      </c>
      <c r="DN159" s="304">
        <f>IFERROR(VLOOKUP($AO159,装备!$B:$Q,10,0),0)</f>
        <v>0</v>
      </c>
      <c r="DO159" s="304">
        <f>IFERROR(VLOOKUP($AO159,装备!$B:$Q,11,0),0)</f>
        <v>0</v>
      </c>
      <c r="DP159" s="304">
        <f>IFERROR(VLOOKUP($AO159,装备!$B:$Q,12,0),0)</f>
        <v>0</v>
      </c>
      <c r="DQ159" s="304">
        <f>IFERROR(VLOOKUP($AO159,装备!$B:$Q,13,0),0)</f>
        <v>0</v>
      </c>
      <c r="DR159" s="304">
        <f>IFERROR(VLOOKUP($AO159,装备!$B:$Q,14,0),0)</f>
        <v>0</v>
      </c>
      <c r="DS159" s="304">
        <f>IFERROR(VLOOKUP($AO159,装备!$B:$Q,16,0),0)</f>
        <v>0</v>
      </c>
      <c r="DT159" s="304">
        <f>IFERROR(VLOOKUP($AO159,装备!$B:$Q,5,0),0)</f>
        <v>0</v>
      </c>
    </row>
    <row r="160" spans="1:124" hidden="1">
      <c r="A160" s="301">
        <f>未改造舰娘!$A156</f>
        <v>10015613</v>
      </c>
      <c r="B160" s="354" t="s">
        <v>4026</v>
      </c>
      <c r="C160" s="323"/>
      <c r="D160" s="323">
        <f t="shared" si="2"/>
        <v>110</v>
      </c>
      <c r="E160" s="303">
        <f>未改造舰娘!$C156</f>
        <v>4</v>
      </c>
      <c r="F160" s="304" t="str">
        <f>未改造舰娘!$D156</f>
        <v>航战</v>
      </c>
      <c r="G160" s="304" t="str">
        <f>未改造舰娘!$E156</f>
        <v>大型</v>
      </c>
      <c r="H160" s="304" t="str">
        <f>未改造舰娘!$F156</f>
        <v>主力舰</v>
      </c>
      <c r="I160" s="460">
        <f>未改造舰娘!$AR156</f>
        <v>4</v>
      </c>
      <c r="J160" s="304" t="str">
        <f>未改造舰娘!$G156</f>
        <v>英国</v>
      </c>
      <c r="K160" s="312">
        <f>未改造舰娘!$H156+(BV160+CI160+CV160+DI160)*$C$2</f>
        <v>57</v>
      </c>
      <c r="L160" s="304">
        <f>未改造舰娘!$I156</f>
        <v>-1</v>
      </c>
      <c r="M160" s="304">
        <f>未改造舰娘!$J156</f>
        <v>2</v>
      </c>
      <c r="N160" s="518">
        <f>未改造舰娘!$K156</f>
        <v>2</v>
      </c>
      <c r="O160" s="304">
        <f>未改造舰娘!$L156+((CE160+CR160+DE160+DR160)*$C$2)</f>
        <v>18</v>
      </c>
      <c r="P160" s="304" t="str">
        <f>IF($C$2=1,(IF(ISERROR(FIND("超长",未改造舰娘!$M156&amp;CC160&amp;CP160&amp;DC160&amp;DP160,1)),IF(ISERROR(FIND("长",未改造舰娘!$M156&amp;CC160&amp;CP160&amp;DC160&amp;DP160,1)),IF(ISERROR(FIND("中",未改造舰娘!$M156&amp;CC160&amp;CP160&amp;DC160&amp;DP160,1)),IF(ISERROR(FIND("短",未改造舰娘!$M156&amp;CC160&amp;CP160&amp;DC160&amp;DP160,1)),IF(ISERROR(FIND("无",未改造舰娘!$M156&amp;CC160&amp;CP160&amp;DC160&amp;DP160,1)),0,"无"),"短"),"中"),"长"),"超长")),未改造舰娘!$M156)</f>
        <v>长</v>
      </c>
      <c r="Q160" s="303">
        <f>未改造舰娘!$N156</f>
        <v>32</v>
      </c>
      <c r="R160" s="304">
        <f>(未改造舰娘!$P156)+(未改造舰娘!$Q156)*$C$3+((BW160+CJ160+CW160+DJ160)*$C$2)</f>
        <v>60</v>
      </c>
      <c r="S160" s="304">
        <f>(未改造舰娘!$R156)+(未改造舰娘!$S156)*$C$3+((BY160+CL160+CY160+DL160)*$C$2)</f>
        <v>40</v>
      </c>
      <c r="T160" s="304">
        <f>(未改造舰娘!$T156)+(未改造舰娘!$U156)*$C$3+((BX160+CK160+CX160+DK160)*$C$2)</f>
        <v>43</v>
      </c>
      <c r="U160" s="304">
        <f>(未改造舰娘!$V156)+(未改造舰娘!$W156)*$C$3+((CG160+CT160+DG160+DT160)*$C$2)</f>
        <v>50</v>
      </c>
      <c r="V160" s="305">
        <f>INT((((未改造舰娘!$Y156)-(未改造舰娘!$X156))*(((IF(D160=0,C160,D160))-1)/99))+未改造舰娘!$X156)+((CB160+CO160+DB160+DO160)*$C$2)</f>
        <v>94</v>
      </c>
      <c r="W160" s="304">
        <f>INT((((未改造舰娘!$AA156)-(未改造舰娘!$Z156))*(((IF(D160=0,C160,D160))-1)/99))+未改造舰娘!$Z156)+((CD160+CQ160+DD160+DQ160)*$C$2)</f>
        <v>63</v>
      </c>
      <c r="X160" s="304">
        <f>INT((((未改造舰娘!$AC156)-(未改造舰娘!$AB156))*(((IF(D160=0,C160,D160))-1)/99))+未改造舰娘!$AB156)+((CA160+CN160+DA160+DN160)*$C$2)</f>
        <v>47</v>
      </c>
      <c r="Y160" s="303">
        <f>INT((((未改造舰娘!$AE156)-(未改造舰娘!$AD156))*(((IF(D160=0,C160,D160))-1)/99))+未改造舰娘!$AD156)+((BZ160+CM160+CZ160+DM160)*$C$2)</f>
        <v>0</v>
      </c>
      <c r="Z160" s="474" t="str">
        <f>IF(未改造舰娘!$AF156=0,"",未改造舰娘!$AF156)</f>
        <v/>
      </c>
      <c r="AA160" s="304">
        <f>IF(未改造舰娘!$AG156="","",未改造舰娘!$AG156)</f>
        <v>0</v>
      </c>
      <c r="AB160" s="304">
        <f>IF(未改造舰娘!$AH156="","",未改造舰娘!$AH156)</f>
        <v>10</v>
      </c>
      <c r="AC160" s="304">
        <f>IF(未改造舰娘!$AI156="","",未改造舰娘!$AI156)</f>
        <v>5</v>
      </c>
      <c r="AD160" s="304">
        <f>IF(未改造舰娘!$AJ156="","",未改造舰娘!$AJ156)</f>
        <v>15</v>
      </c>
      <c r="AE160" s="305">
        <f>IF(未改造舰娘!$AK156="","",未改造舰娘!$AK156)</f>
        <v>0</v>
      </c>
      <c r="AF160" s="304" t="str">
        <f>IF(未改造舰娘!$AL156="","",未改造舰娘!$AL156)</f>
        <v/>
      </c>
      <c r="AG160" s="304" t="str">
        <f>IF(未改造舰娘!$AM156="","",未改造舰娘!$AM156)</f>
        <v/>
      </c>
      <c r="AH160" s="304" t="str">
        <f>IF(未改造舰娘!$AN156="","",未改造舰娘!$AN156)</f>
        <v/>
      </c>
      <c r="AI160" s="304" t="str">
        <f>IF(未改造舰娘!$AO156="","",未改造舰娘!$AO156)</f>
        <v/>
      </c>
      <c r="AJ160" s="304" t="str">
        <f>IF(未改造舰娘!$AP156="","",未改造舰娘!$AP156)</f>
        <v/>
      </c>
      <c r="AK160" s="303" t="str">
        <f>IF(未改造舰娘!$AQ156="","",未改造舰娘!$AQ156)</f>
        <v/>
      </c>
      <c r="AL160" s="306" t="str">
        <f>IF(未改造舰娘!$AS156="","",未改造舰娘!$AS156)</f>
        <v>E国单装18英寸舰炮</v>
      </c>
      <c r="AM160" s="306" t="str">
        <f>IF(未改造舰娘!$AT156="","",未改造舰娘!$AT156)</f>
        <v/>
      </c>
      <c r="AN160" s="306" t="str">
        <f>IF(未改造舰娘!$AU156="","",未改造舰娘!$AU156)</f>
        <v/>
      </c>
      <c r="AO160" s="306" t="str">
        <f>IF(未改造舰娘!$AV156="","",未改造舰娘!$AV156)</f>
        <v/>
      </c>
      <c r="AP160" s="307" t="str">
        <f>IF(未改造舰娘!$AW156="","",未改造舰娘!$AW156)</f>
        <v/>
      </c>
      <c r="AQ160" s="308" t="str">
        <f>IF(未改造舰娘!$AX156="","",未改造舰娘!$AX156)</f>
        <v/>
      </c>
      <c r="AR160" s="304">
        <f>IF(未改造舰娘!$AY156="","",未改造舰娘!$AY156)</f>
        <v>50</v>
      </c>
      <c r="AS160" s="304">
        <f>IF(未改造舰娘!$AZ156="","",未改造舰娘!$AZ156)</f>
        <v>100</v>
      </c>
      <c r="AT160" s="304">
        <f>IF(未改造舰娘!$BA156="","",未改造舰娘!$BA156)</f>
        <v>2.08</v>
      </c>
      <c r="AU160" s="304">
        <f>IF(未改造舰娘!$BB156="","",未改造舰娘!$BB156)</f>
        <v>3.9</v>
      </c>
      <c r="AV160" s="305">
        <f>IF((未改造舰娘!$BG156+未改造舰娘!$BK156*$C$4)=0,"",(未改造舰娘!$BG156+未改造舰娘!$BK156*$C$4))</f>
        <v>50</v>
      </c>
      <c r="AW160" s="304">
        <f>IF((未改造舰娘!$BH156+未改造舰娘!$BL156*$C$4)=0,"",(未改造舰娘!$BH156+未改造舰娘!$BL156*$C$4))</f>
        <v>67</v>
      </c>
      <c r="AX160" s="304">
        <f>IF((未改造舰娘!$BI156+未改造舰娘!$BM156*$C$4)=0,"",(未改造舰娘!$BI156+未改造舰娘!$BM156*$C$4))</f>
        <v>67</v>
      </c>
      <c r="AY160" s="303">
        <f>IF((未改造舰娘!$BJ156+未改造舰娘!$BN156*$C$4)=0,"",(未改造舰娘!$BJ156+未改造舰娘!$BN156*$C$4))</f>
        <v>10</v>
      </c>
      <c r="AZ160" s="500">
        <f>IF(未改造舰娘!BC156="","",未改造舰娘!BC156)</f>
        <v>22</v>
      </c>
      <c r="BA160" s="500">
        <f>IF(未改造舰娘!BD156="","",未改造舰娘!BD156)</f>
        <v>0</v>
      </c>
      <c r="BB160" s="500">
        <f>IF(未改造舰娘!BE156="","",未改造舰娘!BE156)</f>
        <v>28</v>
      </c>
      <c r="BC160" s="498">
        <f>IF(未改造舰娘!BF156="","",未改造舰娘!BF156)</f>
        <v>20</v>
      </c>
      <c r="BD160" s="125" t="s">
        <v>1945</v>
      </c>
      <c r="BE160" s="506"/>
      <c r="BF160" s="306" t="str">
        <f>IF(未改造舰娘!$BQ156="","",未改造舰娘!$BQ156)</f>
        <v>7-5-CDEFGHIJKLMOQ,8-1-CDEFGHIJKL,8-3-DEFGHIJKL</v>
      </c>
      <c r="BG160" s="306" t="str">
        <f>IF(未改造舰娘!$BR156="","",未改造舰娘!$BR156)</f>
        <v>极地奏鸣曲 Ex-4-5-CDFGLQ,Ex-4-2-CDEFGHIJL；女武神行动 Ex-1-BDEF,Ex-3-BCDEGHIJKLM,Ex-5-CDEFG,Ex-7-ABCDEGHIJLM；未命名 Ex-1-LM,Ex-3-S,Ex-5-CDFHIJKMNOQRS,Ex-6-BCDEFGHIJKLMNOPQRTUVβ,Ex-8-BCDEFGHIKO,Ex-10-BCEIJKLMNOPQRST,Ex-12-ABCDEFGHIJKLMNOPQRTUVβ</v>
      </c>
      <c r="BH160" s="306"/>
      <c r="BU160" s="304">
        <f>IFERROR(VLOOKUP(AL160,装备!$B:$C,2,0),0)</f>
        <v>4</v>
      </c>
      <c r="BV160" s="304">
        <f>IFERROR(VLOOKUP($AL160,装备!$B:$Q,5,0),0)</f>
        <v>0</v>
      </c>
      <c r="BW160" s="304">
        <f>IFERROR(VLOOKUP($AL160,装备!$B:$Q,6,0),0)</f>
        <v>15</v>
      </c>
      <c r="BX160" s="304">
        <f>IFERROR(VLOOKUP($AL160,装备!$B:$Q,7,0),0)</f>
        <v>0</v>
      </c>
      <c r="BY160" s="304">
        <f>IFERROR(VLOOKUP($AL160,装备!$B:$Q,8,0),0)</f>
        <v>0</v>
      </c>
      <c r="BZ160" s="304">
        <f>IFERROR(VLOOKUP($AL160,装备!$B:$Q,9,0),0)</f>
        <v>0</v>
      </c>
      <c r="CA160" s="304">
        <f>IFERROR(VLOOKUP($AL160,装备!$B:$Q,10,0),0)</f>
        <v>0</v>
      </c>
      <c r="CB160" s="304">
        <f>IFERROR(VLOOKUP($AL160,装备!$B:$Q,11,0),0)</f>
        <v>0</v>
      </c>
      <c r="CC160" s="304" t="str">
        <f>IFERROR(VLOOKUP($AL160,装备!$B:$Q,12,0),0)</f>
        <v>长</v>
      </c>
      <c r="CD160" s="304">
        <f>IFERROR(VLOOKUP($AL160,装备!$B:$Q,13,0),0)</f>
        <v>2</v>
      </c>
      <c r="CE160" s="304">
        <f>IFERROR(VLOOKUP($AL160,装备!$B:$Q,14,0),0)</f>
        <v>2</v>
      </c>
      <c r="CF160" s="304">
        <f>IFERROR(VLOOKUP($AL160,装备!$B:$Q,16,0),0)</f>
        <v>0</v>
      </c>
      <c r="CG160" s="304">
        <f>IFERROR(VLOOKUP($AL160,装备!$B:$Q,5,0),0)</f>
        <v>0</v>
      </c>
      <c r="CH160" s="304">
        <f>IFERROR(VLOOKUP(AM160,装备!$B:$C,2,0),0)</f>
        <v>0</v>
      </c>
      <c r="CI160" s="304">
        <f>IFERROR(VLOOKUP($AM160,装备!$B:$Q,5,0),0)</f>
        <v>0</v>
      </c>
      <c r="CJ160" s="304">
        <f>IFERROR(VLOOKUP($AM160,装备!$B:$Q,6,0),0)</f>
        <v>0</v>
      </c>
      <c r="CK160" s="304">
        <f>IFERROR(VLOOKUP($AM160,装备!$B:$Q,7,0),0)</f>
        <v>0</v>
      </c>
      <c r="CL160" s="304">
        <f>IFERROR(VLOOKUP($AM160,装备!$B:$Q,8,0),0)</f>
        <v>0</v>
      </c>
      <c r="CM160" s="304">
        <f>IFERROR(VLOOKUP($AM160,装备!$B:$Q,9,0),0)</f>
        <v>0</v>
      </c>
      <c r="CN160" s="304">
        <f>IFERROR(VLOOKUP($AM160,装备!$B:$Q,10,0),0)</f>
        <v>0</v>
      </c>
      <c r="CO160" s="304">
        <f>IFERROR(VLOOKUP($AM160,装备!$B:$Q,11,0),0)</f>
        <v>0</v>
      </c>
      <c r="CP160" s="304">
        <f>IFERROR(VLOOKUP($AM160,装备!$B:$Q,12,0),0)</f>
        <v>0</v>
      </c>
      <c r="CQ160" s="304">
        <f>IFERROR(VLOOKUP($AM160,装备!$B:$Q,13,0),0)</f>
        <v>0</v>
      </c>
      <c r="CR160" s="304">
        <f>IFERROR(VLOOKUP($AM160,装备!$B:$Q,14,0),0)</f>
        <v>0</v>
      </c>
      <c r="CS160" s="304">
        <f>IFERROR(VLOOKUP($AM160,装备!$B:$Q,16,0),0)</f>
        <v>0</v>
      </c>
      <c r="CT160" s="304">
        <f>IFERROR(VLOOKUP($AM160,装备!$B:$Q,5,0),0)</f>
        <v>0</v>
      </c>
      <c r="CU160" s="304">
        <f>IFERROR(VLOOKUP(AN160,装备!$B:$C,2,0),0)</f>
        <v>0</v>
      </c>
      <c r="CV160" s="304">
        <f>IFERROR(VLOOKUP($AN160,装备!$B:$Q,5,0),0)</f>
        <v>0</v>
      </c>
      <c r="CW160" s="304">
        <f>IFERROR(VLOOKUP($AN160,装备!$B:$Q,6,0),0)</f>
        <v>0</v>
      </c>
      <c r="CX160" s="304">
        <f>IFERROR(VLOOKUP($AN160,装备!$B:$Q,7,0),0)</f>
        <v>0</v>
      </c>
      <c r="CY160" s="304">
        <f>IFERROR(VLOOKUP($AN160,装备!$B:$Q,8,0),0)</f>
        <v>0</v>
      </c>
      <c r="CZ160" s="304">
        <f>IFERROR(VLOOKUP($AN160,装备!$B:$Q,9,0),0)</f>
        <v>0</v>
      </c>
      <c r="DA160" s="304">
        <f>IFERROR(VLOOKUP($AN160,装备!$B:$Q,10,0),0)</f>
        <v>0</v>
      </c>
      <c r="DB160" s="304">
        <f>IFERROR(VLOOKUP($AN160,装备!$B:$Q,11,0),0)</f>
        <v>0</v>
      </c>
      <c r="DC160" s="304">
        <f>IFERROR(VLOOKUP($AN160,装备!$B:$Q,12,0),0)</f>
        <v>0</v>
      </c>
      <c r="DD160" s="304">
        <f>IFERROR(VLOOKUP($AN160,装备!$B:$Q,13,0),0)</f>
        <v>0</v>
      </c>
      <c r="DE160" s="304">
        <f>IFERROR(VLOOKUP($AN160,装备!$B:$Q,14,0),0)</f>
        <v>0</v>
      </c>
      <c r="DF160" s="304">
        <f>IFERROR(VLOOKUP($AN160,装备!$B:$Q,16,0),0)</f>
        <v>0</v>
      </c>
      <c r="DG160" s="304">
        <f>IFERROR(VLOOKUP($AN160,装备!$B:$Q,5,0),0)</f>
        <v>0</v>
      </c>
      <c r="DH160" s="304">
        <f>IFERROR(VLOOKUP(AO160,装备!$B:$C,2,0),0)</f>
        <v>0</v>
      </c>
      <c r="DI160" s="304">
        <f>IFERROR(VLOOKUP($AO160,装备!$B:$Q,5,0),0)</f>
        <v>0</v>
      </c>
      <c r="DJ160" s="304">
        <f>IFERROR(VLOOKUP($AO160,装备!$B:$Q,6,0),0)</f>
        <v>0</v>
      </c>
      <c r="DK160" s="304">
        <f>IFERROR(VLOOKUP($AO160,装备!$B:$Q,7,0),0)</f>
        <v>0</v>
      </c>
      <c r="DL160" s="304">
        <f>IFERROR(VLOOKUP($AO160,装备!$B:$Q,8,0),0)</f>
        <v>0</v>
      </c>
      <c r="DM160" s="304">
        <f>IFERROR(VLOOKUP($AO160,装备!$B:$Q,9,0),0)</f>
        <v>0</v>
      </c>
      <c r="DN160" s="304">
        <f>IFERROR(VLOOKUP($AO160,装备!$B:$Q,10,0),0)</f>
        <v>0</v>
      </c>
      <c r="DO160" s="304">
        <f>IFERROR(VLOOKUP($AO160,装备!$B:$Q,11,0),0)</f>
        <v>0</v>
      </c>
      <c r="DP160" s="304">
        <f>IFERROR(VLOOKUP($AO160,装备!$B:$Q,12,0),0)</f>
        <v>0</v>
      </c>
      <c r="DQ160" s="304">
        <f>IFERROR(VLOOKUP($AO160,装备!$B:$Q,13,0),0)</f>
        <v>0</v>
      </c>
      <c r="DR160" s="304">
        <f>IFERROR(VLOOKUP($AO160,装备!$B:$Q,14,0),0)</f>
        <v>0</v>
      </c>
      <c r="DS160" s="304">
        <f>IFERROR(VLOOKUP($AO160,装备!$B:$Q,16,0),0)</f>
        <v>0</v>
      </c>
      <c r="DT160" s="304">
        <f>IFERROR(VLOOKUP($AO160,装备!$B:$Q,5,0),0)</f>
        <v>0</v>
      </c>
    </row>
    <row r="161" spans="1:124" hidden="1">
      <c r="A161" s="301">
        <f>未改造舰娘!$A157</f>
        <v>10015712</v>
      </c>
      <c r="B161" s="354" t="s">
        <v>217</v>
      </c>
      <c r="C161" s="323"/>
      <c r="D161" s="323">
        <f t="shared" si="2"/>
        <v>110</v>
      </c>
      <c r="E161" s="303">
        <f>未改造舰娘!$C157</f>
        <v>4</v>
      </c>
      <c r="F161" s="304" t="str">
        <f>未改造舰娘!$D157</f>
        <v>轻巡</v>
      </c>
      <c r="G161" s="304" t="str">
        <f>未改造舰娘!$E157</f>
        <v>中型</v>
      </c>
      <c r="H161" s="304" t="str">
        <f>未改造舰娘!$F157</f>
        <v>护卫舰</v>
      </c>
      <c r="I161" s="460">
        <f>未改造舰娘!$AR157</f>
        <v>3</v>
      </c>
      <c r="J161" s="304" t="str">
        <f>未改造舰娘!$G157</f>
        <v>美国</v>
      </c>
      <c r="K161" s="312">
        <f>未改造舰娘!$H157+(BV161+CI161+CV161+DI161)*$C$2</f>
        <v>27</v>
      </c>
      <c r="L161" s="304">
        <f>未改造舰娘!$I157</f>
        <v>1</v>
      </c>
      <c r="M161" s="304">
        <f>未改造舰娘!$J157</f>
        <v>1</v>
      </c>
      <c r="N161" s="518">
        <f>未改造舰娘!$K157</f>
        <v>2</v>
      </c>
      <c r="O161" s="304">
        <f>未改造舰娘!$L157+((CE161+CR161+DE161+DR161)*$C$2)</f>
        <v>40</v>
      </c>
      <c r="P161" s="304" t="str">
        <f>IF($C$2=1,(IF(ISERROR(FIND("超长",未改造舰娘!$M157&amp;CC161&amp;CP161&amp;DC161&amp;DP161,1)),IF(ISERROR(FIND("长",未改造舰娘!$M157&amp;CC161&amp;CP161&amp;DC161&amp;DP161,1)),IF(ISERROR(FIND("中",未改造舰娘!$M157&amp;CC161&amp;CP161&amp;DC161&amp;DP161,1)),IF(ISERROR(FIND("短",未改造舰娘!$M157&amp;CC161&amp;CP161&amp;DC161&amp;DP161,1)),IF(ISERROR(FIND("无",未改造舰娘!$M157&amp;CC161&amp;CP161&amp;DC161&amp;DP161,1)),0,"无"),"短"),"中"),"长"),"超长")),未改造舰娘!$M157)</f>
        <v>中</v>
      </c>
      <c r="Q161" s="303">
        <f>未改造舰娘!$N157</f>
        <v>33.6</v>
      </c>
      <c r="R161" s="304">
        <f>(未改造舰娘!$P157)+(未改造舰娘!$Q157)*$C$3+((BW161+CJ161+CW161+DJ161)*$C$2)</f>
        <v>54</v>
      </c>
      <c r="S161" s="304">
        <f>(未改造舰娘!$R157)+(未改造舰娘!$S157)*$C$3+((BY161+CL161+CY161+DL161)*$C$2)</f>
        <v>0</v>
      </c>
      <c r="T161" s="304">
        <f>(未改造舰娘!$T157)+(未改造舰娘!$U157)*$C$3+((BX161+CK161+CX161+DK161)*$C$2)</f>
        <v>44</v>
      </c>
      <c r="U161" s="304">
        <f>(未改造舰娘!$V157)+(未改造舰娘!$W157)*$C$3+((CG161+CT161+DG161+DT161)*$C$2)</f>
        <v>98</v>
      </c>
      <c r="V161" s="305">
        <f>INT((((未改造舰娘!$Y157)-(未改造舰娘!$X157))*(((IF(D161=0,C161,D161))-1)/99))+未改造舰娘!$X157)+((CB161+CO161+DB161+DO161)*$C$2)</f>
        <v>91</v>
      </c>
      <c r="W161" s="304">
        <f>INT((((未改造舰娘!$AA157)-(未改造舰娘!$Z157))*(((IF(D161=0,C161,D161))-1)/99))+未改造舰娘!$Z157)+((CD161+CQ161+DD161+DQ161)*$C$2)</f>
        <v>69</v>
      </c>
      <c r="X161" s="304">
        <f>INT((((未改造舰娘!$AC157)-(未改造舰娘!$AB157))*(((IF(D161=0,C161,D161))-1)/99))+未改造舰娘!$AB157)+((CA161+CN161+DA161+DN161)*$C$2)</f>
        <v>23</v>
      </c>
      <c r="Y161" s="303">
        <f>INT((((未改造舰娘!$AE157)-(未改造舰娘!$AD157))*(((IF(D161=0,C161,D161))-1)/99))+未改造舰娘!$AD157)+((BZ161+CM161+CZ161+DM161)*$C$2)</f>
        <v>84</v>
      </c>
      <c r="Z161" s="474" t="str">
        <f>IF(未改造舰娘!$AF157=0,"",未改造舰娘!$AF157)</f>
        <v/>
      </c>
      <c r="AA161" s="304" t="str">
        <f>IF(未改造舰娘!$AG157="","",未改造舰娘!$AG157)</f>
        <v/>
      </c>
      <c r="AB161" s="304" t="str">
        <f>IF(未改造舰娘!$AH157="","",未改造舰娘!$AH157)</f>
        <v/>
      </c>
      <c r="AC161" s="304" t="str">
        <f>IF(未改造舰娘!$AI157="","",未改造舰娘!$AI157)</f>
        <v/>
      </c>
      <c r="AD161" s="304">
        <f>IF(未改造舰娘!$AJ157="","",未改造舰娘!$AJ157)</f>
        <v>0</v>
      </c>
      <c r="AE161" s="305">
        <f>IF(未改造舰娘!$AK157="","",未改造舰娘!$AK157)</f>
        <v>0</v>
      </c>
      <c r="AF161" s="304" t="str">
        <f>IF(未改造舰娘!$AL157="","",未改造舰娘!$AL157)</f>
        <v/>
      </c>
      <c r="AG161" s="304" t="str">
        <f>IF(未改造舰娘!$AM157="","",未改造舰娘!$AM157)</f>
        <v/>
      </c>
      <c r="AH161" s="304" t="str">
        <f>IF(未改造舰娘!$AN157="","",未改造舰娘!$AN157)</f>
        <v/>
      </c>
      <c r="AI161" s="304" t="str">
        <f>IF(未改造舰娘!$AO157="","",未改造舰娘!$AO157)</f>
        <v/>
      </c>
      <c r="AJ161" s="304" t="str">
        <f>IF(未改造舰娘!$AP157="","",未改造舰娘!$AP157)</f>
        <v/>
      </c>
      <c r="AK161" s="303" t="str">
        <f>IF(未改造舰娘!$AQ157="","",未改造舰娘!$AQ157)</f>
        <v/>
      </c>
      <c r="AL161" s="306" t="str">
        <f>IF(未改造舰娘!$AS157="","",未改造舰娘!$AS157)</f>
        <v>U国双联5英寸平高两用炮</v>
      </c>
      <c r="AM161" s="306" t="str">
        <f>IF(未改造舰娘!$AT157="","",未改造舰娘!$AT157)</f>
        <v/>
      </c>
      <c r="AN161" s="306" t="str">
        <f>IF(未改造舰娘!$AU157="","",未改造舰娘!$AU157)</f>
        <v/>
      </c>
      <c r="AO161" s="306" t="str">
        <f>IF(未改造舰娘!$AV157="","",未改造舰娘!$AV157)</f>
        <v/>
      </c>
      <c r="AP161" s="307" t="str">
        <f>IF(未改造舰娘!$AW157="","",未改造舰娘!$AW157)</f>
        <v/>
      </c>
      <c r="AQ161" s="308" t="str">
        <f>IF(未改造舰娘!$AX157="","",未改造舰娘!$AX157)</f>
        <v/>
      </c>
      <c r="AR161" s="304">
        <f>IF(未改造舰娘!$AY157="","",未改造舰娘!$AY157)</f>
        <v>25</v>
      </c>
      <c r="AS161" s="304">
        <f>IF(未改造舰娘!$AZ157="","",未改造舰娘!$AZ157)</f>
        <v>30</v>
      </c>
      <c r="AT161" s="304">
        <f>IF(未改造舰娘!$BA157="","",未改造舰娘!$BA157)</f>
        <v>0.8</v>
      </c>
      <c r="AU161" s="304">
        <f>IF(未改造舰娘!$BB157="","",未改造舰娘!$BB157)</f>
        <v>1.5</v>
      </c>
      <c r="AV161" s="305">
        <f>IF((未改造舰娘!$BG157+未改造舰娘!$BK157*$C$4)=0,"",(未改造舰娘!$BG157+未改造舰娘!$BK157*$C$4))</f>
        <v>10</v>
      </c>
      <c r="AW161" s="304">
        <f>IF((未改造舰娘!$BH157+未改造舰娘!$BL157*$C$4)=0,"",(未改造舰娘!$BH157+未改造舰娘!$BL157*$C$4))</f>
        <v>17</v>
      </c>
      <c r="AX161" s="304">
        <f>IF((未改造舰娘!$BI157+未改造舰娘!$BM157*$C$4)=0,"",(未改造舰娘!$BI157+未改造舰娘!$BM157*$C$4))</f>
        <v>13</v>
      </c>
      <c r="AY161" s="303" t="str">
        <f>IF((未改造舰娘!$BJ157+未改造舰娘!$BN157*$C$4)=0,"",(未改造舰娘!$BJ157+未改造舰娘!$BN157*$C$4))</f>
        <v/>
      </c>
      <c r="AZ161" s="500">
        <f>IF(未改造舰娘!BC157="","",未改造舰娘!BC157)</f>
        <v>12</v>
      </c>
      <c r="BA161" s="500">
        <f>IF(未改造舰娘!BD157="","",未改造舰娘!BD157)</f>
        <v>0</v>
      </c>
      <c r="BB161" s="500">
        <f>IF(未改造舰娘!BE157="","",未改造舰娘!BE157)</f>
        <v>10</v>
      </c>
      <c r="BC161" s="498">
        <f>IF(未改造舰娘!BF157="","",未改造舰娘!BF157)</f>
        <v>68</v>
      </c>
      <c r="BD161" s="125" t="s">
        <v>1490</v>
      </c>
      <c r="BE161" s="506">
        <v>5.2083333333333336E-2</v>
      </c>
      <c r="BF161" s="306" t="str">
        <f>IF(未改造舰娘!$BQ157="","",未改造舰娘!$BQ157)</f>
        <v/>
      </c>
      <c r="BG161" s="306" t="str">
        <f>IF(未改造舰娘!$BR157="","",未改造舰娘!$BR157)</f>
        <v/>
      </c>
      <c r="BH161" s="306"/>
      <c r="BU161" s="304">
        <f>IFERROR(VLOOKUP(AL161,装备!$B:$C,2,0),0)</f>
        <v>4</v>
      </c>
      <c r="BV161" s="304">
        <f>IFERROR(VLOOKUP($AL161,装备!$B:$Q,5,0),0)</f>
        <v>0</v>
      </c>
      <c r="BW161" s="304">
        <f>IFERROR(VLOOKUP($AL161,装备!$B:$Q,6,0),0)</f>
        <v>2</v>
      </c>
      <c r="BX161" s="304">
        <f>IFERROR(VLOOKUP($AL161,装备!$B:$Q,7,0),0)</f>
        <v>0</v>
      </c>
      <c r="BY161" s="304">
        <f>IFERROR(VLOOKUP($AL161,装备!$B:$Q,8,0),0)</f>
        <v>0</v>
      </c>
      <c r="BZ161" s="304">
        <f>IFERROR(VLOOKUP($AL161,装备!$B:$Q,9,0),0)</f>
        <v>0</v>
      </c>
      <c r="CA161" s="304">
        <f>IFERROR(VLOOKUP($AL161,装备!$B:$Q,10,0),0)</f>
        <v>0</v>
      </c>
      <c r="CB161" s="304">
        <f>IFERROR(VLOOKUP($AL161,装备!$B:$Q,11,0),0)</f>
        <v>0</v>
      </c>
      <c r="CC161" s="304" t="str">
        <f>IFERROR(VLOOKUP($AL161,装备!$B:$Q,12,0),0)</f>
        <v>短</v>
      </c>
      <c r="CD161" s="304">
        <f>IFERROR(VLOOKUP($AL161,装备!$B:$Q,13,0),0)</f>
        <v>0</v>
      </c>
      <c r="CE161" s="304">
        <f>IFERROR(VLOOKUP($AL161,装备!$B:$Q,14,0),0)</f>
        <v>0</v>
      </c>
      <c r="CF161" s="304">
        <f>IFERROR(VLOOKUP($AL161,装备!$B:$Q,16,0),0)</f>
        <v>5</v>
      </c>
      <c r="CG161" s="304">
        <f>IFERROR(VLOOKUP($AL161,装备!$B:$Q,5,0),0)</f>
        <v>0</v>
      </c>
      <c r="CH161" s="304">
        <f>IFERROR(VLOOKUP(AM161,装备!$B:$C,2,0),0)</f>
        <v>0</v>
      </c>
      <c r="CI161" s="304">
        <f>IFERROR(VLOOKUP($AM161,装备!$B:$Q,5,0),0)</f>
        <v>0</v>
      </c>
      <c r="CJ161" s="304">
        <f>IFERROR(VLOOKUP($AM161,装备!$B:$Q,6,0),0)</f>
        <v>0</v>
      </c>
      <c r="CK161" s="304">
        <f>IFERROR(VLOOKUP($AM161,装备!$B:$Q,7,0),0)</f>
        <v>0</v>
      </c>
      <c r="CL161" s="304">
        <f>IFERROR(VLOOKUP($AM161,装备!$B:$Q,8,0),0)</f>
        <v>0</v>
      </c>
      <c r="CM161" s="304">
        <f>IFERROR(VLOOKUP($AM161,装备!$B:$Q,9,0),0)</f>
        <v>0</v>
      </c>
      <c r="CN161" s="304">
        <f>IFERROR(VLOOKUP($AM161,装备!$B:$Q,10,0),0)</f>
        <v>0</v>
      </c>
      <c r="CO161" s="304">
        <f>IFERROR(VLOOKUP($AM161,装备!$B:$Q,11,0),0)</f>
        <v>0</v>
      </c>
      <c r="CP161" s="304">
        <f>IFERROR(VLOOKUP($AM161,装备!$B:$Q,12,0),0)</f>
        <v>0</v>
      </c>
      <c r="CQ161" s="304">
        <f>IFERROR(VLOOKUP($AM161,装备!$B:$Q,13,0),0)</f>
        <v>0</v>
      </c>
      <c r="CR161" s="304">
        <f>IFERROR(VLOOKUP($AM161,装备!$B:$Q,14,0),0)</f>
        <v>0</v>
      </c>
      <c r="CS161" s="304">
        <f>IFERROR(VLOOKUP($AM161,装备!$B:$Q,16,0),0)</f>
        <v>0</v>
      </c>
      <c r="CT161" s="304">
        <f>IFERROR(VLOOKUP($AM161,装备!$B:$Q,5,0),0)</f>
        <v>0</v>
      </c>
      <c r="CU161" s="304">
        <f>IFERROR(VLOOKUP(AN161,装备!$B:$C,2,0),0)</f>
        <v>0</v>
      </c>
      <c r="CV161" s="304">
        <f>IFERROR(VLOOKUP($AN161,装备!$B:$Q,5,0),0)</f>
        <v>0</v>
      </c>
      <c r="CW161" s="304">
        <f>IFERROR(VLOOKUP($AN161,装备!$B:$Q,6,0),0)</f>
        <v>0</v>
      </c>
      <c r="CX161" s="304">
        <f>IFERROR(VLOOKUP($AN161,装备!$B:$Q,7,0),0)</f>
        <v>0</v>
      </c>
      <c r="CY161" s="304">
        <f>IFERROR(VLOOKUP($AN161,装备!$B:$Q,8,0),0)</f>
        <v>0</v>
      </c>
      <c r="CZ161" s="304">
        <f>IFERROR(VLOOKUP($AN161,装备!$B:$Q,9,0),0)</f>
        <v>0</v>
      </c>
      <c r="DA161" s="304">
        <f>IFERROR(VLOOKUP($AN161,装备!$B:$Q,10,0),0)</f>
        <v>0</v>
      </c>
      <c r="DB161" s="304">
        <f>IFERROR(VLOOKUP($AN161,装备!$B:$Q,11,0),0)</f>
        <v>0</v>
      </c>
      <c r="DC161" s="304">
        <f>IFERROR(VLOOKUP($AN161,装备!$B:$Q,12,0),0)</f>
        <v>0</v>
      </c>
      <c r="DD161" s="304">
        <f>IFERROR(VLOOKUP($AN161,装备!$B:$Q,13,0),0)</f>
        <v>0</v>
      </c>
      <c r="DE161" s="304">
        <f>IFERROR(VLOOKUP($AN161,装备!$B:$Q,14,0),0)</f>
        <v>0</v>
      </c>
      <c r="DF161" s="304">
        <f>IFERROR(VLOOKUP($AN161,装备!$B:$Q,16,0),0)</f>
        <v>0</v>
      </c>
      <c r="DG161" s="304">
        <f>IFERROR(VLOOKUP($AN161,装备!$B:$Q,5,0),0)</f>
        <v>0</v>
      </c>
      <c r="DH161" s="304">
        <f>IFERROR(VLOOKUP(AO161,装备!$B:$C,2,0),0)</f>
        <v>0</v>
      </c>
      <c r="DI161" s="304">
        <f>IFERROR(VLOOKUP($AO161,装备!$B:$Q,5,0),0)</f>
        <v>0</v>
      </c>
      <c r="DJ161" s="304">
        <f>IFERROR(VLOOKUP($AO161,装备!$B:$Q,6,0),0)</f>
        <v>0</v>
      </c>
      <c r="DK161" s="304">
        <f>IFERROR(VLOOKUP($AO161,装备!$B:$Q,7,0),0)</f>
        <v>0</v>
      </c>
      <c r="DL161" s="304">
        <f>IFERROR(VLOOKUP($AO161,装备!$B:$Q,8,0),0)</f>
        <v>0</v>
      </c>
      <c r="DM161" s="304">
        <f>IFERROR(VLOOKUP($AO161,装备!$B:$Q,9,0),0)</f>
        <v>0</v>
      </c>
      <c r="DN161" s="304">
        <f>IFERROR(VLOOKUP($AO161,装备!$B:$Q,10,0),0)</f>
        <v>0</v>
      </c>
      <c r="DO161" s="304">
        <f>IFERROR(VLOOKUP($AO161,装备!$B:$Q,11,0),0)</f>
        <v>0</v>
      </c>
      <c r="DP161" s="304">
        <f>IFERROR(VLOOKUP($AO161,装备!$B:$Q,12,0),0)</f>
        <v>0</v>
      </c>
      <c r="DQ161" s="304">
        <f>IFERROR(VLOOKUP($AO161,装备!$B:$Q,13,0),0)</f>
        <v>0</v>
      </c>
      <c r="DR161" s="304">
        <f>IFERROR(VLOOKUP($AO161,装备!$B:$Q,14,0),0)</f>
        <v>0</v>
      </c>
      <c r="DS161" s="304">
        <f>IFERROR(VLOOKUP($AO161,装备!$B:$Q,16,0),0)</f>
        <v>0</v>
      </c>
      <c r="DT161" s="304">
        <f>IFERROR(VLOOKUP($AO161,装备!$B:$Q,5,0),0)</f>
        <v>0</v>
      </c>
    </row>
    <row r="162" spans="1:124" hidden="1">
      <c r="A162" s="301">
        <f>未改造舰娘!$A158</f>
        <v>10015812</v>
      </c>
      <c r="B162" s="354" t="s">
        <v>52</v>
      </c>
      <c r="C162" s="323"/>
      <c r="D162" s="323">
        <f t="shared" si="2"/>
        <v>110</v>
      </c>
      <c r="E162" s="303">
        <f>未改造舰娘!$C158</f>
        <v>3</v>
      </c>
      <c r="F162" s="304" t="str">
        <f>未改造舰娘!$D158</f>
        <v>轻巡</v>
      </c>
      <c r="G162" s="304" t="str">
        <f>未改造舰娘!$E158</f>
        <v>中型</v>
      </c>
      <c r="H162" s="304" t="str">
        <f>未改造舰娘!$F158</f>
        <v>护卫舰</v>
      </c>
      <c r="I162" s="460">
        <f>未改造舰娘!$AR158</f>
        <v>3</v>
      </c>
      <c r="J162" s="304" t="str">
        <f>未改造舰娘!$G158</f>
        <v>美国</v>
      </c>
      <c r="K162" s="312">
        <f>未改造舰娘!$H158+(BV162+CI162+CV162+DI162)*$C$2</f>
        <v>27</v>
      </c>
      <c r="L162" s="304">
        <f>未改造舰娘!$I158</f>
        <v>1</v>
      </c>
      <c r="M162" s="304">
        <f>未改造舰娘!$J158</f>
        <v>1</v>
      </c>
      <c r="N162" s="518">
        <f>未改造舰娘!$K158</f>
        <v>2</v>
      </c>
      <c r="O162" s="304">
        <f>未改造舰娘!$L158+((CE162+CR162+DE162+DR162)*$C$2)</f>
        <v>15</v>
      </c>
      <c r="P162" s="304" t="str">
        <f>IF($C$2=1,(IF(ISERROR(FIND("超长",未改造舰娘!$M158&amp;CC162&amp;CP162&amp;DC162&amp;DP162,1)),IF(ISERROR(FIND("长",未改造舰娘!$M158&amp;CC162&amp;CP162&amp;DC162&amp;DP162,1)),IF(ISERROR(FIND("中",未改造舰娘!$M158&amp;CC162&amp;CP162&amp;DC162&amp;DP162,1)),IF(ISERROR(FIND("短",未改造舰娘!$M158&amp;CC162&amp;CP162&amp;DC162&amp;DP162,1)),IF(ISERROR(FIND("无",未改造舰娘!$M158&amp;CC162&amp;CP162&amp;DC162&amp;DP162,1)),0,"无"),"短"),"中"),"长"),"超长")),未改造舰娘!$M158)</f>
        <v>中</v>
      </c>
      <c r="Q162" s="303">
        <f>未改造舰娘!$N158</f>
        <v>33.6</v>
      </c>
      <c r="R162" s="304">
        <f>(未改造舰娘!$P158)+(未改造舰娘!$Q158)*$C$3+((BW162+CJ162+CW162+DJ162)*$C$2)</f>
        <v>54</v>
      </c>
      <c r="S162" s="304">
        <f>(未改造舰娘!$R158)+(未改造舰娘!$S158)*$C$3+((BY162+CL162+CY162+DL162)*$C$2)</f>
        <v>0</v>
      </c>
      <c r="T162" s="304">
        <f>(未改造舰娘!$T158)+(未改造舰娘!$U158)*$C$3+((BX162+CK162+CX162+DK162)*$C$2)</f>
        <v>44</v>
      </c>
      <c r="U162" s="304">
        <f>(未改造舰娘!$V158)+(未改造舰娘!$W158)*$C$3+((CG162+CT162+DG162+DT162)*$C$2)</f>
        <v>98</v>
      </c>
      <c r="V162" s="305">
        <f>INT((((未改造舰娘!$Y158)-(未改造舰娘!$X158))*(((IF(D162=0,C162,D162))-1)/99))+未改造舰娘!$X158)+((CB162+CO162+DB162+DO162)*$C$2)</f>
        <v>90</v>
      </c>
      <c r="W162" s="304">
        <f>INT((((未改造舰娘!$AA158)-(未改造舰娘!$Z158))*(((IF(D162=0,C162,D162))-1)/99))+未改造舰娘!$Z158)+((CD162+CQ162+DD162+DQ162)*$C$2)</f>
        <v>69</v>
      </c>
      <c r="X162" s="304">
        <f>INT((((未改造舰娘!$AC158)-(未改造舰娘!$AB158))*(((IF(D162=0,C162,D162))-1)/99))+未改造舰娘!$AB158)+((CA162+CN162+DA162+DN162)*$C$2)</f>
        <v>23</v>
      </c>
      <c r="Y162" s="303">
        <f>INT((((未改造舰娘!$AE158)-(未改造舰娘!$AD158))*(((IF(D162=0,C162,D162))-1)/99))+未改造舰娘!$AD158)+((BZ162+CM162+CZ162+DM162)*$C$2)</f>
        <v>84</v>
      </c>
      <c r="Z162" s="474" t="str">
        <f>IF(未改造舰娘!$AF158=0,"",未改造舰娘!$AF158)</f>
        <v/>
      </c>
      <c r="AA162" s="304" t="str">
        <f>IF(未改造舰娘!$AG158="","",未改造舰娘!$AG158)</f>
        <v/>
      </c>
      <c r="AB162" s="304" t="str">
        <f>IF(未改造舰娘!$AH158="","",未改造舰娘!$AH158)</f>
        <v/>
      </c>
      <c r="AC162" s="304" t="str">
        <f>IF(未改造舰娘!$AI158="","",未改造舰娘!$AI158)</f>
        <v/>
      </c>
      <c r="AD162" s="304">
        <f>IF(未改造舰娘!$AJ158="","",未改造舰娘!$AJ158)</f>
        <v>0</v>
      </c>
      <c r="AE162" s="305">
        <f>IF(未改造舰娘!$AK158="","",未改造舰娘!$AK158)</f>
        <v>0</v>
      </c>
      <c r="AF162" s="304" t="str">
        <f>IF(未改造舰娘!$AL158="","",未改造舰娘!$AL158)</f>
        <v/>
      </c>
      <c r="AG162" s="304" t="str">
        <f>IF(未改造舰娘!$AM158="","",未改造舰娘!$AM158)</f>
        <v/>
      </c>
      <c r="AH162" s="304" t="str">
        <f>IF(未改造舰娘!$AN158="","",未改造舰娘!$AN158)</f>
        <v/>
      </c>
      <c r="AI162" s="304" t="str">
        <f>IF(未改造舰娘!$AO158="","",未改造舰娘!$AO158)</f>
        <v/>
      </c>
      <c r="AJ162" s="304" t="str">
        <f>IF(未改造舰娘!$AP158="","",未改造舰娘!$AP158)</f>
        <v/>
      </c>
      <c r="AK162" s="303" t="str">
        <f>IF(未改造舰娘!$AQ158="","",未改造舰娘!$AQ158)</f>
        <v/>
      </c>
      <c r="AL162" s="306" t="str">
        <f>IF(未改造舰娘!$AS158="","",未改造舰娘!$AS158)</f>
        <v>U国双联5英寸平高两用炮</v>
      </c>
      <c r="AM162" s="306" t="str">
        <f>IF(未改造舰娘!$AT158="","",未改造舰娘!$AT158)</f>
        <v/>
      </c>
      <c r="AN162" s="306" t="str">
        <f>IF(未改造舰娘!$AU158="","",未改造舰娘!$AU158)</f>
        <v/>
      </c>
      <c r="AO162" s="306" t="str">
        <f>IF(未改造舰娘!$AV158="","",未改造舰娘!$AV158)</f>
        <v/>
      </c>
      <c r="AP162" s="307" t="str">
        <f>IF(未改造舰娘!$AW158="","",未改造舰娘!$AW158)</f>
        <v/>
      </c>
      <c r="AQ162" s="308" t="str">
        <f>IF(未改造舰娘!$AX158="","",未改造舰娘!$AX158)</f>
        <v/>
      </c>
      <c r="AR162" s="304">
        <f>IF(未改造舰娘!$AY158="","",未改造舰娘!$AY158)</f>
        <v>25</v>
      </c>
      <c r="AS162" s="304">
        <f>IF(未改造舰娘!$AZ158="","",未改造舰娘!$AZ158)</f>
        <v>30</v>
      </c>
      <c r="AT162" s="304">
        <f>IF(未改造舰娘!$BA158="","",未改造舰娘!$BA158)</f>
        <v>0.8</v>
      </c>
      <c r="AU162" s="304">
        <f>IF(未改造舰娘!$BB158="","",未改造舰娘!$BB158)</f>
        <v>1.5</v>
      </c>
      <c r="AV162" s="305">
        <f>IF((未改造舰娘!$BG158+未改造舰娘!$BK158*$C$4)=0,"",(未改造舰娘!$BG158+未改造舰娘!$BK158*$C$4))</f>
        <v>10</v>
      </c>
      <c r="AW162" s="304">
        <f>IF((未改造舰娘!$BH158+未改造舰娘!$BL158*$C$4)=0,"",(未改造舰娘!$BH158+未改造舰娘!$BL158*$C$4))</f>
        <v>17</v>
      </c>
      <c r="AX162" s="304">
        <f>IF((未改造舰娘!$BI158+未改造舰娘!$BM158*$C$4)=0,"",(未改造舰娘!$BI158+未改造舰娘!$BM158*$C$4))</f>
        <v>13</v>
      </c>
      <c r="AY162" s="303" t="str">
        <f>IF((未改造舰娘!$BJ158+未改造舰娘!$BN158*$C$4)=0,"",(未改造舰娘!$BJ158+未改造舰娘!$BN158*$C$4))</f>
        <v/>
      </c>
      <c r="AZ162" s="500">
        <f>IF(未改造舰娘!BC158="","",未改造舰娘!BC158)</f>
        <v>12</v>
      </c>
      <c r="BA162" s="500">
        <f>IF(未改造舰娘!BD158="","",未改造舰娘!BD158)</f>
        <v>0</v>
      </c>
      <c r="BB162" s="500">
        <f>IF(未改造舰娘!BE158="","",未改造舰娘!BE158)</f>
        <v>10</v>
      </c>
      <c r="BC162" s="498">
        <f>IF(未改造舰娘!BF158="","",未改造舰娘!BF158)</f>
        <v>68</v>
      </c>
      <c r="BD162" s="125" t="s">
        <v>1489</v>
      </c>
      <c r="BE162" s="506">
        <v>5.2083333333333336E-2</v>
      </c>
      <c r="BF162" s="306" t="str">
        <f>IF(未改造舰娘!$BQ158="","",未改造舰娘!$BQ158)</f>
        <v>2-3-CDEGHJ,3-3-CDEFGHJK,4-2-ABCDFGHIJ,5-1-ABCDEFGH,5-3-ABCEFGH,5-4-ABCDEGH,5-5-ABCDEFGHI,6-1-ABCDEFGHIK,6-2-ABCDEFGHIJKLM,6-3-ABCDEFHJ,6-4-ABCDEFGHIKL,7-1-ABCDFGHIJKLMN,8-2-ABCDEFGHIJKLM</v>
      </c>
      <c r="BG162" s="306" t="str">
        <f>IF(未改造舰娘!$BR158="","",未改造舰娘!$BR158)</f>
        <v>极地奏鸣曲 Ex-2-ABCDEFGHIJKLMN,Ex-2-2-ABEFGHCDEGHJK,Ex-2-3-ABCDEFGHI,Ex-3-1-ABCDEFGHIK,Ex-3-2-ABCDEFGHIJKMDEGHJK,Ex-3-3-ABCDEFHJ,Ex-3-4-ABCDEFGHIKL,Ex-4-1-ABCDFGHIJKLMN,Ex-4-3-ABCDEFGIJKLM,Ex-4-4-ABCDEFGHIJKL；轰隆轰隆大作战 Ex-3-DFGHJL,Ex-4-ABCDEFGHILM,Ex-5-DFHIKLMOPQ,Ex-7-ACDGHJL,Ex-8-ABCDEFGHIM,Ex-9-BDFGHIKMOPQ；扑火之蛾 Ex-3-DEFGHIJKLM,Ex-4-ABCDEFGHIJKLMN,Ex-5-DEGHIJKLMN,Ex-8-DEFHJKLM,Ex-9-ABCDEFGHIJKLMN,Ex-10-DGIJKLMN；未命名 Ex-2-ABCDEFGHIJNOβ,Ex-8-ABCDEFGHIJNOβ；决战九段坂 Ex-2-Q,Ex-8-Q；中间岛战役 Ex-1-D,Ex-2-G,Ex-3-CDFGIJL,Ex-4-ABCDFGHK；两周年活动 地狱群岛攻略作战-CFKM,中间岛战役-ACDFGK；急速东方快车 Ex-1-ABCEFGHK,Ex-2-ABCDEFGHJKLMNO；所罗门之晓 Ex-1-ABCDEFGHJKL,Ex-3-ABCDEFGHIJKMNOPQ,Ex-5-ABCDEFGHIJKLNPQR,Ex-6-ABCDEFGHJKL,Ex-8-ABCDEFGHIJKMNOPQ,Ex-10-ABCDEFGHIJKLNPQR；地狱群岛攻略作战 Ex-1-ACDEF,Ex-2-BCDEFI,Ex-3-ABDEFGHI,Ex-4-ABCDEFGHKMN,Ex-5-ABCDEF,Ex-6-ABCDEFI,Ex-7-ABDFGHI,Ex-8-ABCDEFGHIKMN；熔炉大混战 Ex-1-CDEFGHIJ,Ex-3-DEFGHIJKL,Ex-5-CDEFGHIJKL,Ex-7-ABCDEFGHIJKLMN,Ex-8-ABCDEFGHIJ,Ex-10-ABCDEFGHIJKL,Ex-12-ABCDEFGHIJKL,Ex-14-ABCDEFGHIJKLMN</v>
      </c>
      <c r="BH162" s="306"/>
      <c r="BU162" s="304">
        <f>IFERROR(VLOOKUP(AL162,装备!$B:$C,2,0),0)</f>
        <v>4</v>
      </c>
      <c r="BV162" s="304">
        <f>IFERROR(VLOOKUP($AL162,装备!$B:$Q,5,0),0)</f>
        <v>0</v>
      </c>
      <c r="BW162" s="304">
        <f>IFERROR(VLOOKUP($AL162,装备!$B:$Q,6,0),0)</f>
        <v>2</v>
      </c>
      <c r="BX162" s="304">
        <f>IFERROR(VLOOKUP($AL162,装备!$B:$Q,7,0),0)</f>
        <v>0</v>
      </c>
      <c r="BY162" s="304">
        <f>IFERROR(VLOOKUP($AL162,装备!$B:$Q,8,0),0)</f>
        <v>0</v>
      </c>
      <c r="BZ162" s="304">
        <f>IFERROR(VLOOKUP($AL162,装备!$B:$Q,9,0),0)</f>
        <v>0</v>
      </c>
      <c r="CA162" s="304">
        <f>IFERROR(VLOOKUP($AL162,装备!$B:$Q,10,0),0)</f>
        <v>0</v>
      </c>
      <c r="CB162" s="304">
        <f>IFERROR(VLOOKUP($AL162,装备!$B:$Q,11,0),0)</f>
        <v>0</v>
      </c>
      <c r="CC162" s="304" t="str">
        <f>IFERROR(VLOOKUP($AL162,装备!$B:$Q,12,0),0)</f>
        <v>短</v>
      </c>
      <c r="CD162" s="304">
        <f>IFERROR(VLOOKUP($AL162,装备!$B:$Q,13,0),0)</f>
        <v>0</v>
      </c>
      <c r="CE162" s="304">
        <f>IFERROR(VLOOKUP($AL162,装备!$B:$Q,14,0),0)</f>
        <v>0</v>
      </c>
      <c r="CF162" s="304">
        <f>IFERROR(VLOOKUP($AL162,装备!$B:$Q,16,0),0)</f>
        <v>5</v>
      </c>
      <c r="CG162" s="304">
        <f>IFERROR(VLOOKUP($AL162,装备!$B:$Q,5,0),0)</f>
        <v>0</v>
      </c>
      <c r="CH162" s="304">
        <f>IFERROR(VLOOKUP(AM162,装备!$B:$C,2,0),0)</f>
        <v>0</v>
      </c>
      <c r="CI162" s="304">
        <f>IFERROR(VLOOKUP($AM162,装备!$B:$Q,5,0),0)</f>
        <v>0</v>
      </c>
      <c r="CJ162" s="304">
        <f>IFERROR(VLOOKUP($AM162,装备!$B:$Q,6,0),0)</f>
        <v>0</v>
      </c>
      <c r="CK162" s="304">
        <f>IFERROR(VLOOKUP($AM162,装备!$B:$Q,7,0),0)</f>
        <v>0</v>
      </c>
      <c r="CL162" s="304">
        <f>IFERROR(VLOOKUP($AM162,装备!$B:$Q,8,0),0)</f>
        <v>0</v>
      </c>
      <c r="CM162" s="304">
        <f>IFERROR(VLOOKUP($AM162,装备!$B:$Q,9,0),0)</f>
        <v>0</v>
      </c>
      <c r="CN162" s="304">
        <f>IFERROR(VLOOKUP($AM162,装备!$B:$Q,10,0),0)</f>
        <v>0</v>
      </c>
      <c r="CO162" s="304">
        <f>IFERROR(VLOOKUP($AM162,装备!$B:$Q,11,0),0)</f>
        <v>0</v>
      </c>
      <c r="CP162" s="304">
        <f>IFERROR(VLOOKUP($AM162,装备!$B:$Q,12,0),0)</f>
        <v>0</v>
      </c>
      <c r="CQ162" s="304">
        <f>IFERROR(VLOOKUP($AM162,装备!$B:$Q,13,0),0)</f>
        <v>0</v>
      </c>
      <c r="CR162" s="304">
        <f>IFERROR(VLOOKUP($AM162,装备!$B:$Q,14,0),0)</f>
        <v>0</v>
      </c>
      <c r="CS162" s="304">
        <f>IFERROR(VLOOKUP($AM162,装备!$B:$Q,16,0),0)</f>
        <v>0</v>
      </c>
      <c r="CT162" s="304">
        <f>IFERROR(VLOOKUP($AM162,装备!$B:$Q,5,0),0)</f>
        <v>0</v>
      </c>
      <c r="CU162" s="304">
        <f>IFERROR(VLOOKUP(AN162,装备!$B:$C,2,0),0)</f>
        <v>0</v>
      </c>
      <c r="CV162" s="304">
        <f>IFERROR(VLOOKUP($AN162,装备!$B:$Q,5,0),0)</f>
        <v>0</v>
      </c>
      <c r="CW162" s="304">
        <f>IFERROR(VLOOKUP($AN162,装备!$B:$Q,6,0),0)</f>
        <v>0</v>
      </c>
      <c r="CX162" s="304">
        <f>IFERROR(VLOOKUP($AN162,装备!$B:$Q,7,0),0)</f>
        <v>0</v>
      </c>
      <c r="CY162" s="304">
        <f>IFERROR(VLOOKUP($AN162,装备!$B:$Q,8,0),0)</f>
        <v>0</v>
      </c>
      <c r="CZ162" s="304">
        <f>IFERROR(VLOOKUP($AN162,装备!$B:$Q,9,0),0)</f>
        <v>0</v>
      </c>
      <c r="DA162" s="304">
        <f>IFERROR(VLOOKUP($AN162,装备!$B:$Q,10,0),0)</f>
        <v>0</v>
      </c>
      <c r="DB162" s="304">
        <f>IFERROR(VLOOKUP($AN162,装备!$B:$Q,11,0),0)</f>
        <v>0</v>
      </c>
      <c r="DC162" s="304">
        <f>IFERROR(VLOOKUP($AN162,装备!$B:$Q,12,0),0)</f>
        <v>0</v>
      </c>
      <c r="DD162" s="304">
        <f>IFERROR(VLOOKUP($AN162,装备!$B:$Q,13,0),0)</f>
        <v>0</v>
      </c>
      <c r="DE162" s="304">
        <f>IFERROR(VLOOKUP($AN162,装备!$B:$Q,14,0),0)</f>
        <v>0</v>
      </c>
      <c r="DF162" s="304">
        <f>IFERROR(VLOOKUP($AN162,装备!$B:$Q,16,0),0)</f>
        <v>0</v>
      </c>
      <c r="DG162" s="304">
        <f>IFERROR(VLOOKUP($AN162,装备!$B:$Q,5,0),0)</f>
        <v>0</v>
      </c>
      <c r="DH162" s="304">
        <f>IFERROR(VLOOKUP(AO162,装备!$B:$C,2,0),0)</f>
        <v>0</v>
      </c>
      <c r="DI162" s="304">
        <f>IFERROR(VLOOKUP($AO162,装备!$B:$Q,5,0),0)</f>
        <v>0</v>
      </c>
      <c r="DJ162" s="304">
        <f>IFERROR(VLOOKUP($AO162,装备!$B:$Q,6,0),0)</f>
        <v>0</v>
      </c>
      <c r="DK162" s="304">
        <f>IFERROR(VLOOKUP($AO162,装备!$B:$Q,7,0),0)</f>
        <v>0</v>
      </c>
      <c r="DL162" s="304">
        <f>IFERROR(VLOOKUP($AO162,装备!$B:$Q,8,0),0)</f>
        <v>0</v>
      </c>
      <c r="DM162" s="304">
        <f>IFERROR(VLOOKUP($AO162,装备!$B:$Q,9,0),0)</f>
        <v>0</v>
      </c>
      <c r="DN162" s="304">
        <f>IFERROR(VLOOKUP($AO162,装备!$B:$Q,10,0),0)</f>
        <v>0</v>
      </c>
      <c r="DO162" s="304">
        <f>IFERROR(VLOOKUP($AO162,装备!$B:$Q,11,0),0)</f>
        <v>0</v>
      </c>
      <c r="DP162" s="304">
        <f>IFERROR(VLOOKUP($AO162,装备!$B:$Q,12,0),0)</f>
        <v>0</v>
      </c>
      <c r="DQ162" s="304">
        <f>IFERROR(VLOOKUP($AO162,装备!$B:$Q,13,0),0)</f>
        <v>0</v>
      </c>
      <c r="DR162" s="304">
        <f>IFERROR(VLOOKUP($AO162,装备!$B:$Q,14,0),0)</f>
        <v>0</v>
      </c>
      <c r="DS162" s="304">
        <f>IFERROR(VLOOKUP($AO162,装备!$B:$Q,16,0),0)</f>
        <v>0</v>
      </c>
      <c r="DT162" s="304">
        <f>IFERROR(VLOOKUP($AO162,装备!$B:$Q,5,0),0)</f>
        <v>0</v>
      </c>
    </row>
    <row r="163" spans="1:124" ht="15" hidden="1">
      <c r="A163" s="301">
        <f>未改造舰娘!$A159</f>
        <v>10016012</v>
      </c>
      <c r="B163" s="354" t="s">
        <v>1037</v>
      </c>
      <c r="C163" s="323"/>
      <c r="D163" s="323">
        <f t="shared" si="2"/>
        <v>110</v>
      </c>
      <c r="E163" s="303">
        <f>未改造舰娘!$C159</f>
        <v>3</v>
      </c>
      <c r="F163" s="304" t="str">
        <f>未改造舰娘!$D159</f>
        <v>轻巡</v>
      </c>
      <c r="G163" s="304" t="str">
        <f>未改造舰娘!$E159</f>
        <v>中型</v>
      </c>
      <c r="H163" s="304" t="str">
        <f>未改造舰娘!$F159</f>
        <v>护卫舰</v>
      </c>
      <c r="I163" s="460">
        <f>未改造舰娘!$AR159</f>
        <v>3</v>
      </c>
      <c r="J163" s="304" t="str">
        <f>未改造舰娘!$G159</f>
        <v>苏联</v>
      </c>
      <c r="K163" s="312">
        <f>未改造舰娘!$H159+(BV163+CI163+CV163+DI163)*$C$2</f>
        <v>28</v>
      </c>
      <c r="L163" s="304">
        <f>未改造舰娘!$I159</f>
        <v>0</v>
      </c>
      <c r="M163" s="304">
        <f>未改造舰娘!$J159</f>
        <v>1</v>
      </c>
      <c r="N163" s="518">
        <f>未改造舰娘!$K159</f>
        <v>2</v>
      </c>
      <c r="O163" s="304">
        <f>未改造舰娘!$L159+((CE163+CR163+DE163+DR163)*$C$2)</f>
        <v>20</v>
      </c>
      <c r="P163" s="304" t="str">
        <f>IF($C$2=1,(IF(ISERROR(FIND("超长",未改造舰娘!$M159&amp;CC163&amp;CP163&amp;DC163&amp;DP163,1)),IF(ISERROR(FIND("长",未改造舰娘!$M159&amp;CC163&amp;CP163&amp;DC163&amp;DP163,1)),IF(ISERROR(FIND("中",未改造舰娘!$M159&amp;CC163&amp;CP163&amp;DC163&amp;DP163,1)),IF(ISERROR(FIND("短",未改造舰娘!$M159&amp;CC163&amp;CP163&amp;DC163&amp;DP163,1)),IF(ISERROR(FIND("无",未改造舰娘!$M159&amp;CC163&amp;CP163&amp;DC163&amp;DP163,1)),0,"无"),"短"),"中"),"长"),"超长")),未改造舰娘!$M159)</f>
        <v>中</v>
      </c>
      <c r="Q163" s="303">
        <f>未改造舰娘!$N159</f>
        <v>35</v>
      </c>
      <c r="R163" s="304">
        <f>(未改造舰娘!$P159)+(未改造舰娘!$Q159)*$C$3+((BW163+CJ163+CW163+DJ163)*$C$2)</f>
        <v>45</v>
      </c>
      <c r="S163" s="304">
        <f>(未改造舰娘!$R159)+(未改造舰娘!$S159)*$C$3+((BY163+CL163+CY163+DL163)*$C$2)</f>
        <v>60</v>
      </c>
      <c r="T163" s="304">
        <f>(未改造舰娘!$T159)+(未改造舰娘!$U159)*$C$3+((BX163+CK163+CX163+DK163)*$C$2)</f>
        <v>35</v>
      </c>
      <c r="U163" s="304">
        <f>(未改造舰娘!$V159)+(未改造舰娘!$W159)*$C$3+((CG163+CT163+DG163+DT163)*$C$2)</f>
        <v>70</v>
      </c>
      <c r="V163" s="305">
        <f>INT((((未改造舰娘!$Y159)-(未改造舰娘!$X159))*(((IF(D163=0,C163,D163))-1)/99))+未改造舰娘!$X159)+((CB163+CO163+DB163+DO163)*$C$2)</f>
        <v>90</v>
      </c>
      <c r="W163" s="304">
        <f>INT((((未改造舰娘!$AA159)-(未改造舰娘!$Z159))*(((IF(D163=0,C163,D163))-1)/99))+未改造舰娘!$Z159)+((CD163+CQ163+DD163+DQ163)*$C$2)</f>
        <v>71</v>
      </c>
      <c r="X163" s="304">
        <f>INT((((未改造舰娘!$AC159)-(未改造舰娘!$AB159))*(((IF(D163=0,C163,D163))-1)/99))+未改造舰娘!$AB159)+((CA163+CN163+DA163+DN163)*$C$2)</f>
        <v>19</v>
      </c>
      <c r="Y163" s="303">
        <f>INT((((未改造舰娘!$AE159)-(未改造舰娘!$AD159))*(((IF(D163=0,C163,D163))-1)/99))+未改造舰娘!$AD159)+((BZ163+CM163+CZ163+DM163)*$C$2)</f>
        <v>69</v>
      </c>
      <c r="Z163" s="474">
        <f>IF(未改造舰娘!$AF159=0,"",未改造舰娘!$AF159)</f>
        <v>2</v>
      </c>
      <c r="AA163" s="304">
        <f>IF(未改造舰娘!$AG159="","",未改造舰娘!$AG159)</f>
        <v>2</v>
      </c>
      <c r="AB163" s="304">
        <f>IF(未改造舰娘!$AH159="","",未改造舰娘!$AH159)</f>
        <v>2</v>
      </c>
      <c r="AC163" s="304" t="str">
        <f>IF(未改造舰娘!$AI159="","",未改造舰娘!$AI159)</f>
        <v/>
      </c>
      <c r="AD163" s="304">
        <f>IF(未改造舰娘!$AJ159="","",未改造舰娘!$AJ159)</f>
        <v>6</v>
      </c>
      <c r="AE163" s="305">
        <f>IF(未改造舰娘!$AK159="","",未改造舰娘!$AK159)</f>
        <v>35</v>
      </c>
      <c r="AF163" s="304">
        <f>IF(未改造舰娘!$AL159="","",未改造舰娘!$AL159)</f>
        <v>500</v>
      </c>
      <c r="AG163" s="304" t="str">
        <f>IF(未改造舰娘!$AM159="","",未改造舰娘!$AM159)</f>
        <v/>
      </c>
      <c r="AH163" s="304">
        <f>IF(未改造舰娘!$AN159="","",未改造舰娘!$AN159)</f>
        <v>500</v>
      </c>
      <c r="AI163" s="304" t="str">
        <f>IF(未改造舰娘!$AO159="","",未改造舰娘!$AO159)</f>
        <v/>
      </c>
      <c r="AJ163" s="304" t="str">
        <f>IF(未改造舰娘!$AP159="","",未改造舰娘!$AP159)</f>
        <v>巡洋核心</v>
      </c>
      <c r="AK163" s="303">
        <f>IF(未改造舰娘!$AQ159="","",未改造舰娘!$AQ159)</f>
        <v>5</v>
      </c>
      <c r="AL163" s="306" t="str">
        <f>IF(未改造舰娘!$AS159="","",未改造舰娘!$AS159)</f>
        <v>三联533毫米鱼雷</v>
      </c>
      <c r="AM163" s="306" t="str">
        <f>IF(未改造舰娘!$AT159="","",未改造舰娘!$AT159)</f>
        <v>U国博福斯40毫米防空炮(双联)</v>
      </c>
      <c r="AN163" s="306" t="str">
        <f>IF(未改造舰娘!$AU159="","",未改造舰娘!$AU159)</f>
        <v/>
      </c>
      <c r="AO163" s="306" t="str">
        <f>IF(未改造舰娘!$AV159="","",未改造舰娘!$AV159)</f>
        <v/>
      </c>
      <c r="AP163" s="307" t="str">
        <f>IF(未改造舰娘!$AW159="","",未改造舰娘!$AW159)</f>
        <v/>
      </c>
      <c r="AQ163" s="308" t="str">
        <f>IF(未改造舰娘!$AX159="","",未改造舰娘!$AX159)</f>
        <v/>
      </c>
      <c r="AR163" s="304">
        <f>IF(未改造舰娘!$AY159="","",未改造舰娘!$AY159)</f>
        <v>25</v>
      </c>
      <c r="AS163" s="304">
        <f>IF(未改造舰娘!$AZ159="","",未改造舰娘!$AZ159)</f>
        <v>25</v>
      </c>
      <c r="AT163" s="304">
        <f>IF(未改造舰娘!$BA159="","",未改造舰娘!$BA159)</f>
        <v>0.8</v>
      </c>
      <c r="AU163" s="304">
        <f>IF(未改造舰娘!$BB159="","",未改造舰娘!$BB159)</f>
        <v>1.5</v>
      </c>
      <c r="AV163" s="305">
        <f>IF((未改造舰娘!$BG159+未改造舰娘!$BK159*$C$4)=0,"",(未改造舰娘!$BG159+未改造舰娘!$BK159*$C$4))</f>
        <v>11</v>
      </c>
      <c r="AW163" s="304">
        <f>IF((未改造舰娘!$BH159+未改造舰娘!$BL159*$C$4)=0,"",(未改造舰娘!$BH159+未改造舰娘!$BL159*$C$4))</f>
        <v>21</v>
      </c>
      <c r="AX163" s="304">
        <f>IF((未改造舰娘!$BI159+未改造舰娘!$BM159*$C$4)=0,"",(未改造舰娘!$BI159+未改造舰娘!$BM159*$C$4))</f>
        <v>12</v>
      </c>
      <c r="AY163" s="303">
        <f>IF((未改造舰娘!$BJ159+未改造舰娘!$BN159*$C$4)=0,"",(未改造舰娘!$BJ159+未改造舰娘!$BN159*$C$4))</f>
        <v>1</v>
      </c>
      <c r="AZ163" s="500">
        <f>IF(未改造舰娘!BC159="","",未改造舰娘!BC159)</f>
        <v>10</v>
      </c>
      <c r="BA163" s="500">
        <f>IF(未改造舰娘!BD159="","",未改造舰娘!BD159)</f>
        <v>20</v>
      </c>
      <c r="BB163" s="500">
        <f>IF(未改造舰娘!BE159="","",未改造舰娘!BE159)</f>
        <v>8</v>
      </c>
      <c r="BC163" s="498">
        <f>IF(未改造舰娘!BF159="","",未改造舰娘!BF159)</f>
        <v>24</v>
      </c>
      <c r="BD163" s="126" t="s">
        <v>2257</v>
      </c>
      <c r="BE163" s="506">
        <v>4.9999999999999996E-2</v>
      </c>
      <c r="BF163" s="306" t="str">
        <f>IF(未改造舰娘!$BQ159="","",未改造舰娘!$BQ159)</f>
        <v/>
      </c>
      <c r="BG163" s="306" t="str">
        <f>IF(未改造舰娘!$BR159="","",未改造舰娘!$BR159)</f>
        <v/>
      </c>
      <c r="BH163" s="306"/>
      <c r="BU163" s="304">
        <f>IFERROR(VLOOKUP(AL163,装备!$B:$C,2,0),0)</f>
        <v>1</v>
      </c>
      <c r="BV163" s="304">
        <f>IFERROR(VLOOKUP($AL163,装备!$B:$Q,5,0),0)</f>
        <v>0</v>
      </c>
      <c r="BW163" s="304">
        <f>IFERROR(VLOOKUP($AL163,装备!$B:$Q,6,0),0)</f>
        <v>0</v>
      </c>
      <c r="BX163" s="304">
        <f>IFERROR(VLOOKUP($AL163,装备!$B:$Q,7,0),0)</f>
        <v>0</v>
      </c>
      <c r="BY163" s="304">
        <f>IFERROR(VLOOKUP($AL163,装备!$B:$Q,8,0),0)</f>
        <v>3</v>
      </c>
      <c r="BZ163" s="304">
        <f>IFERROR(VLOOKUP($AL163,装备!$B:$Q,9,0),0)</f>
        <v>0</v>
      </c>
      <c r="CA163" s="304">
        <f>IFERROR(VLOOKUP($AL163,装备!$B:$Q,10,0),0)</f>
        <v>0</v>
      </c>
      <c r="CB163" s="304">
        <f>IFERROR(VLOOKUP($AL163,装备!$B:$Q,11,0),0)</f>
        <v>0</v>
      </c>
      <c r="CC163" s="304" t="str">
        <f>IFERROR(VLOOKUP($AL163,装备!$B:$Q,12,0),0)</f>
        <v>短</v>
      </c>
      <c r="CD163" s="304">
        <f>IFERROR(VLOOKUP($AL163,装备!$B:$Q,13,0),0)</f>
        <v>0</v>
      </c>
      <c r="CE163" s="304">
        <f>IFERROR(VLOOKUP($AL163,装备!$B:$Q,14,0),0)</f>
        <v>0</v>
      </c>
      <c r="CF163" s="304">
        <f>IFERROR(VLOOKUP($AL163,装备!$B:$Q,16,0),0)</f>
        <v>0</v>
      </c>
      <c r="CG163" s="304">
        <f>IFERROR(VLOOKUP($AL163,装备!$B:$Q,5,0),0)</f>
        <v>0</v>
      </c>
      <c r="CH163" s="304">
        <f>IFERROR(VLOOKUP(AM163,装备!$B:$C,2,0),0)</f>
        <v>4</v>
      </c>
      <c r="CI163" s="304">
        <f>IFERROR(VLOOKUP($AM163,装备!$B:$Q,5,0),0)</f>
        <v>0</v>
      </c>
      <c r="CJ163" s="304">
        <f>IFERROR(VLOOKUP($AM163,装备!$B:$Q,6,0),0)</f>
        <v>1</v>
      </c>
      <c r="CK163" s="304">
        <f>IFERROR(VLOOKUP($AM163,装备!$B:$Q,7,0),0)</f>
        <v>0</v>
      </c>
      <c r="CL163" s="304">
        <f>IFERROR(VLOOKUP($AM163,装备!$B:$Q,8,0),0)</f>
        <v>0</v>
      </c>
      <c r="CM163" s="304">
        <f>IFERROR(VLOOKUP($AM163,装备!$B:$Q,9,0),0)</f>
        <v>0</v>
      </c>
      <c r="CN163" s="304">
        <f>IFERROR(VLOOKUP($AM163,装备!$B:$Q,10,0),0)</f>
        <v>0</v>
      </c>
      <c r="CO163" s="304">
        <f>IFERROR(VLOOKUP($AM163,装备!$B:$Q,11,0),0)</f>
        <v>1</v>
      </c>
      <c r="CP163" s="304" t="str">
        <f>IFERROR(VLOOKUP($AM163,装备!$B:$Q,12,0),0)</f>
        <v>短</v>
      </c>
      <c r="CQ163" s="304">
        <f>IFERROR(VLOOKUP($AM163,装备!$B:$Q,13,0),0)</f>
        <v>0</v>
      </c>
      <c r="CR163" s="304">
        <f>IFERROR(VLOOKUP($AM163,装备!$B:$Q,14,0),0)</f>
        <v>0</v>
      </c>
      <c r="CS163" s="304">
        <f>IFERROR(VLOOKUP($AM163,装备!$B:$Q,16,0),0)</f>
        <v>7</v>
      </c>
      <c r="CT163" s="304">
        <f>IFERROR(VLOOKUP($AM163,装备!$B:$Q,5,0),0)</f>
        <v>0</v>
      </c>
      <c r="CU163" s="304">
        <f>IFERROR(VLOOKUP(AN163,装备!$B:$C,2,0),0)</f>
        <v>0</v>
      </c>
      <c r="CV163" s="304">
        <f>IFERROR(VLOOKUP($AN163,装备!$B:$Q,5,0),0)</f>
        <v>0</v>
      </c>
      <c r="CW163" s="304">
        <f>IFERROR(VLOOKUP($AN163,装备!$B:$Q,6,0),0)</f>
        <v>0</v>
      </c>
      <c r="CX163" s="304">
        <f>IFERROR(VLOOKUP($AN163,装备!$B:$Q,7,0),0)</f>
        <v>0</v>
      </c>
      <c r="CY163" s="304">
        <f>IFERROR(VLOOKUP($AN163,装备!$B:$Q,8,0),0)</f>
        <v>0</v>
      </c>
      <c r="CZ163" s="304">
        <f>IFERROR(VLOOKUP($AN163,装备!$B:$Q,9,0),0)</f>
        <v>0</v>
      </c>
      <c r="DA163" s="304">
        <f>IFERROR(VLOOKUP($AN163,装备!$B:$Q,10,0),0)</f>
        <v>0</v>
      </c>
      <c r="DB163" s="304">
        <f>IFERROR(VLOOKUP($AN163,装备!$B:$Q,11,0),0)</f>
        <v>0</v>
      </c>
      <c r="DC163" s="304">
        <f>IFERROR(VLOOKUP($AN163,装备!$B:$Q,12,0),0)</f>
        <v>0</v>
      </c>
      <c r="DD163" s="304">
        <f>IFERROR(VLOOKUP($AN163,装备!$B:$Q,13,0),0)</f>
        <v>0</v>
      </c>
      <c r="DE163" s="304">
        <f>IFERROR(VLOOKUP($AN163,装备!$B:$Q,14,0),0)</f>
        <v>0</v>
      </c>
      <c r="DF163" s="304">
        <f>IFERROR(VLOOKUP($AN163,装备!$B:$Q,16,0),0)</f>
        <v>0</v>
      </c>
      <c r="DG163" s="304">
        <f>IFERROR(VLOOKUP($AN163,装备!$B:$Q,5,0),0)</f>
        <v>0</v>
      </c>
      <c r="DH163" s="304">
        <f>IFERROR(VLOOKUP(AO163,装备!$B:$C,2,0),0)</f>
        <v>0</v>
      </c>
      <c r="DI163" s="304">
        <f>IFERROR(VLOOKUP($AO163,装备!$B:$Q,5,0),0)</f>
        <v>0</v>
      </c>
      <c r="DJ163" s="304">
        <f>IFERROR(VLOOKUP($AO163,装备!$B:$Q,6,0),0)</f>
        <v>0</v>
      </c>
      <c r="DK163" s="304">
        <f>IFERROR(VLOOKUP($AO163,装备!$B:$Q,7,0),0)</f>
        <v>0</v>
      </c>
      <c r="DL163" s="304">
        <f>IFERROR(VLOOKUP($AO163,装备!$B:$Q,8,0),0)</f>
        <v>0</v>
      </c>
      <c r="DM163" s="304">
        <f>IFERROR(VLOOKUP($AO163,装备!$B:$Q,9,0),0)</f>
        <v>0</v>
      </c>
      <c r="DN163" s="304">
        <f>IFERROR(VLOOKUP($AO163,装备!$B:$Q,10,0),0)</f>
        <v>0</v>
      </c>
      <c r="DO163" s="304">
        <f>IFERROR(VLOOKUP($AO163,装备!$B:$Q,11,0),0)</f>
        <v>0</v>
      </c>
      <c r="DP163" s="304">
        <f>IFERROR(VLOOKUP($AO163,装备!$B:$Q,12,0),0)</f>
        <v>0</v>
      </c>
      <c r="DQ163" s="304">
        <f>IFERROR(VLOOKUP($AO163,装备!$B:$Q,13,0),0)</f>
        <v>0</v>
      </c>
      <c r="DR163" s="304">
        <f>IFERROR(VLOOKUP($AO163,装备!$B:$Q,14,0),0)</f>
        <v>0</v>
      </c>
      <c r="DS163" s="304">
        <f>IFERROR(VLOOKUP($AO163,装备!$B:$Q,16,0),0)</f>
        <v>0</v>
      </c>
      <c r="DT163" s="304">
        <f>IFERROR(VLOOKUP($AO163,装备!$B:$Q,5,0),0)</f>
        <v>0</v>
      </c>
    </row>
    <row r="164" spans="1:124" hidden="1">
      <c r="A164" s="301">
        <f>未改造舰娘!$A160</f>
        <v>10016112</v>
      </c>
      <c r="B164" s="354" t="s">
        <v>4028</v>
      </c>
      <c r="C164" s="323"/>
      <c r="D164" s="323">
        <f t="shared" si="2"/>
        <v>110</v>
      </c>
      <c r="E164" s="303">
        <f>未改造舰娘!$C160</f>
        <v>2</v>
      </c>
      <c r="F164" s="304" t="str">
        <f>未改造舰娘!$D160</f>
        <v>轻巡</v>
      </c>
      <c r="G164" s="304" t="str">
        <f>未改造舰娘!$E160</f>
        <v>中型</v>
      </c>
      <c r="H164" s="304" t="str">
        <f>未改造舰娘!$F160</f>
        <v>护卫舰</v>
      </c>
      <c r="I164" s="460">
        <f>未改造舰娘!$AR160</f>
        <v>3</v>
      </c>
      <c r="J164" s="304" t="str">
        <f>未改造舰娘!$G160</f>
        <v>荷兰</v>
      </c>
      <c r="K164" s="312">
        <f>未改造舰娘!$H160+(BV164+CI164+CV164+DI164)*$C$2</f>
        <v>28</v>
      </c>
      <c r="L164" s="304">
        <f>未改造舰娘!$I160</f>
        <v>0</v>
      </c>
      <c r="M164" s="304">
        <f>未改造舰娘!$J160</f>
        <v>1</v>
      </c>
      <c r="N164" s="518">
        <f>未改造舰娘!$K160</f>
        <v>2</v>
      </c>
      <c r="O164" s="304">
        <f>未改造舰娘!$L160+((CE164+CR164+DE164+DR164)*$C$2)</f>
        <v>10</v>
      </c>
      <c r="P164" s="304" t="str">
        <f>IF($C$2=1,(IF(ISERROR(FIND("超长",未改造舰娘!$M160&amp;CC164&amp;CP164&amp;DC164&amp;DP164,1)),IF(ISERROR(FIND("长",未改造舰娘!$M160&amp;CC164&amp;CP164&amp;DC164&amp;DP164,1)),IF(ISERROR(FIND("中",未改造舰娘!$M160&amp;CC164&amp;CP164&amp;DC164&amp;DP164,1)),IF(ISERROR(FIND("短",未改造舰娘!$M160&amp;CC164&amp;CP164&amp;DC164&amp;DP164,1)),IF(ISERROR(FIND("无",未改造舰娘!$M160&amp;CC164&amp;CP164&amp;DC164&amp;DP164,1)),0,"无"),"短"),"中"),"长"),"超长")),未改造舰娘!$M160)</f>
        <v>中</v>
      </c>
      <c r="Q164" s="303">
        <f>未改造舰娘!$N160</f>
        <v>33</v>
      </c>
      <c r="R164" s="304">
        <f>(未改造舰娘!$P160)+(未改造舰娘!$Q160)*$C$3+((BW164+CJ164+CW164+DJ164)*$C$2)</f>
        <v>49</v>
      </c>
      <c r="S164" s="304">
        <f>(未改造舰娘!$R160)+(未改造舰娘!$S160)*$C$3+((BY164+CL164+CY164+DL164)*$C$2)</f>
        <v>0</v>
      </c>
      <c r="T164" s="304">
        <f>(未改造舰娘!$T160)+(未改造舰娘!$U160)*$C$3+((BX164+CK164+CX164+DK164)*$C$2)</f>
        <v>40</v>
      </c>
      <c r="U164" s="304">
        <f>(未改造舰娘!$V160)+(未改造舰娘!$W160)*$C$3+((CG164+CT164+DG164+DT164)*$C$2)</f>
        <v>55</v>
      </c>
      <c r="V164" s="305">
        <f>INT((((未改造舰娘!$Y160)-(未改造舰娘!$X160))*(((IF(D164=0,C164,D164))-1)/99))+未改造舰娘!$X160)+((CB164+CO164+DB164+DO164)*$C$2)</f>
        <v>90</v>
      </c>
      <c r="W164" s="304">
        <f>INT((((未改造舰娘!$AA160)-(未改造舰娘!$Z160))*(((IF(D164=0,C164,D164))-1)/99))+未改造舰娘!$Z160)+((CD164+CQ164+DD164+DQ164)*$C$2)</f>
        <v>70</v>
      </c>
      <c r="X164" s="304">
        <f>INT((((未改造舰娘!$AC160)-(未改造舰娘!$AB160))*(((IF(D164=0,C164,D164))-1)/99))+未改造舰娘!$AB160)+((CA164+CN164+DA164+DN164)*$C$2)</f>
        <v>19</v>
      </c>
      <c r="Y164" s="303">
        <f>INT((((未改造舰娘!$AE160)-(未改造舰娘!$AD160))*(((IF(D164=0,C164,D164))-1)/99))+未改造舰娘!$AD160)+((BZ164+CM164+CZ164+DM164)*$C$2)</f>
        <v>74</v>
      </c>
      <c r="Z164" s="474">
        <f>IF(未改造舰娘!$AF160=0,"",未改造舰娘!$AF160)</f>
        <v>2</v>
      </c>
      <c r="AA164" s="304">
        <f>IF(未改造舰娘!$AG160="","",未改造舰娘!$AG160)</f>
        <v>2</v>
      </c>
      <c r="AB164" s="304">
        <f>IF(未改造舰娘!$AH160="","",未改造舰娘!$AH160)</f>
        <v>2</v>
      </c>
      <c r="AC164" s="304" t="str">
        <f>IF(未改造舰娘!$AI160="","",未改造舰娘!$AI160)</f>
        <v/>
      </c>
      <c r="AD164" s="304">
        <f>IF(未改造舰娘!$AJ160="","",未改造舰娘!$AJ160)</f>
        <v>6</v>
      </c>
      <c r="AE164" s="305">
        <f>IF(未改造舰娘!$AK160="","",未改造舰娘!$AK160)</f>
        <v>0</v>
      </c>
      <c r="AF164" s="304" t="str">
        <f>IF(未改造舰娘!$AL160="","",未改造舰娘!$AL160)</f>
        <v/>
      </c>
      <c r="AG164" s="304" t="str">
        <f>IF(未改造舰娘!$AM160="","",未改造舰娘!$AM160)</f>
        <v/>
      </c>
      <c r="AH164" s="304" t="str">
        <f>IF(未改造舰娘!$AN160="","",未改造舰娘!$AN160)</f>
        <v/>
      </c>
      <c r="AI164" s="304" t="str">
        <f>IF(未改造舰娘!$AO160="","",未改造舰娘!$AO160)</f>
        <v/>
      </c>
      <c r="AJ164" s="304" t="str">
        <f>IF(未改造舰娘!$AP160="","",未改造舰娘!$AP160)</f>
        <v/>
      </c>
      <c r="AK164" s="303" t="str">
        <f>IF(未改造舰娘!$AQ160="","",未改造舰娘!$AQ160)</f>
        <v/>
      </c>
      <c r="AL164" s="306" t="str">
        <f>IF(未改造舰娘!$AS160="","",未改造舰娘!$AS160)</f>
        <v>N国双联152毫米炮</v>
      </c>
      <c r="AM164" s="306" t="str">
        <f>IF(未改造舰娘!$AT160="","",未改造舰娘!$AT160)</f>
        <v/>
      </c>
      <c r="AN164" s="306" t="str">
        <f>IF(未改造舰娘!$AU160="","",未改造舰娘!$AU160)</f>
        <v/>
      </c>
      <c r="AO164" s="306" t="str">
        <f>IF(未改造舰娘!$AV160="","",未改造舰娘!$AV160)</f>
        <v/>
      </c>
      <c r="AP164" s="307" t="str">
        <f>IF(未改造舰娘!$AW160="","",未改造舰娘!$AW160)</f>
        <v/>
      </c>
      <c r="AQ164" s="308" t="str">
        <f>IF(未改造舰娘!$AX160="","",未改造舰娘!$AX160)</f>
        <v/>
      </c>
      <c r="AR164" s="304">
        <f>IF(未改造舰娘!$AY160="","",未改造舰娘!$AY160)</f>
        <v>25</v>
      </c>
      <c r="AS164" s="304">
        <f>IF(未改造舰娘!$AZ160="","",未改造舰娘!$AZ160)</f>
        <v>25</v>
      </c>
      <c r="AT164" s="304">
        <f>IF(未改造舰娘!$BA160="","",未改造舰娘!$BA160)</f>
        <v>0.8</v>
      </c>
      <c r="AU164" s="304">
        <f>IF(未改造舰娘!$BB160="","",未改造舰娘!$BB160)</f>
        <v>1.5</v>
      </c>
      <c r="AV164" s="305">
        <f>IF((未改造舰娘!$BG160+未改造舰娘!$BK160*$C$4)=0,"",(未改造舰娘!$BG160+未改造舰娘!$BK160*$C$4))</f>
        <v>5</v>
      </c>
      <c r="AW164" s="304">
        <f>IF((未改造舰娘!$BH160+未改造舰娘!$BL160*$C$4)=0,"",(未改造舰娘!$BH160+未改造舰娘!$BL160*$C$4))</f>
        <v>9</v>
      </c>
      <c r="AX164" s="304">
        <f>IF((未改造舰娘!$BI160+未改造舰娘!$BM160*$C$4)=0,"",(未改造舰娘!$BI160+未改造舰娘!$BM160*$C$4))</f>
        <v>7</v>
      </c>
      <c r="AY164" s="303" t="str">
        <f>IF((未改造舰娘!$BJ160+未改造舰娘!$BN160*$C$4)=0,"",(未改造舰娘!$BJ160+未改造舰娘!$BN160*$C$4))</f>
        <v/>
      </c>
      <c r="AZ164" s="500">
        <f>IF(未改造舰娘!BC160="","",未改造舰娘!BC160)</f>
        <v>10</v>
      </c>
      <c r="BA164" s="500">
        <f>IF(未改造舰娘!BD160="","",未改造舰娘!BD160)</f>
        <v>0</v>
      </c>
      <c r="BB164" s="500">
        <f>IF(未改造舰娘!BE160="","",未改造舰娘!BE160)</f>
        <v>8</v>
      </c>
      <c r="BC164" s="498">
        <f>IF(未改造舰娘!BF160="","",未改造舰娘!BF160)</f>
        <v>13</v>
      </c>
      <c r="BD164" s="127" t="s">
        <v>1497</v>
      </c>
      <c r="BE164" s="506"/>
      <c r="BF164" s="306" t="str">
        <f>IF(未改造舰娘!$BQ160="","",未改造舰娘!$BQ160)</f>
        <v>3-1-BDFGHI,3-2-DEG,3-3-ABCDEFGHJK,3-4-ABCDGHIJ,4-1-CDEFIJ,4-2-CDFGHIJ,4-3-ABCEFGH,4-4-ABCDEHIKL</v>
      </c>
      <c r="BG164" s="306" t="str">
        <f>IF(未改造舰娘!$BR160="","",未改造舰娘!$BR160)</f>
        <v>极地奏鸣曲 Ex-1-ABCDEFGHIJKABCDEFGHIJKLM,Ex-1-1-CDFIJ,Ex-1-2-ABCDEHIKL,Ex-2-ABCDEFGHIJKLMN,Ex-3-ABCDEFGHIJKLMOPQABDEFGHIJKLMNO,Ex-4-ABCDEFGHJKMNOP,Ex-3-1-BFGHI,Ex-3-2-ABCDEGHJK,Ex-3-3-ACHIJ,Ex-4-4-ABCDEFGHIJKL；女武神行动 Ex-1-ABDEF,Ex-3-ABCDEGHIJKLM,Ex-7-ABCDEGHIJKLM；未命名 Ex-1-ABCDEFGHIJKLM,Ex-3-BCEGHIJKLMNOPQRS,Ex-5-ABCDFHIJKLMNOPQRS,Ex-7-ABCDEFGHJKLM,Ex-9-BCEGHIJKLMNOPQRS,Ex-11-ABCDFHIJKLMNOQRS</v>
      </c>
      <c r="BH164" s="306"/>
      <c r="BU164" s="304">
        <f>IFERROR(VLOOKUP(AL164,装备!$B:$C,2,0),0)</f>
        <v>1</v>
      </c>
      <c r="BV164" s="304">
        <f>IFERROR(VLOOKUP($AL164,装备!$B:$Q,5,0),0)</f>
        <v>0</v>
      </c>
      <c r="BW164" s="304">
        <f>IFERROR(VLOOKUP($AL164,装备!$B:$Q,6,0),0)</f>
        <v>4</v>
      </c>
      <c r="BX164" s="304">
        <f>IFERROR(VLOOKUP($AL164,装备!$B:$Q,7,0),0)</f>
        <v>0</v>
      </c>
      <c r="BY164" s="304">
        <f>IFERROR(VLOOKUP($AL164,装备!$B:$Q,8,0),0)</f>
        <v>0</v>
      </c>
      <c r="BZ164" s="304">
        <f>IFERROR(VLOOKUP($AL164,装备!$B:$Q,9,0),0)</f>
        <v>0</v>
      </c>
      <c r="CA164" s="304">
        <f>IFERROR(VLOOKUP($AL164,装备!$B:$Q,10,0),0)</f>
        <v>0</v>
      </c>
      <c r="CB164" s="304">
        <f>IFERROR(VLOOKUP($AL164,装备!$B:$Q,11,0),0)</f>
        <v>0</v>
      </c>
      <c r="CC164" s="304" t="str">
        <f>IFERROR(VLOOKUP($AL164,装备!$B:$Q,12,0),0)</f>
        <v>中</v>
      </c>
      <c r="CD164" s="304">
        <f>IFERROR(VLOOKUP($AL164,装备!$B:$Q,13,0),0)</f>
        <v>0</v>
      </c>
      <c r="CE164" s="304">
        <f>IFERROR(VLOOKUP($AL164,装备!$B:$Q,14,0),0)</f>
        <v>0</v>
      </c>
      <c r="CF164" s="304">
        <f>IFERROR(VLOOKUP($AL164,装备!$B:$Q,16,0),0)</f>
        <v>0</v>
      </c>
      <c r="CG164" s="304">
        <f>IFERROR(VLOOKUP($AL164,装备!$B:$Q,5,0),0)</f>
        <v>0</v>
      </c>
      <c r="CH164" s="304">
        <f>IFERROR(VLOOKUP(AM164,装备!$B:$C,2,0),0)</f>
        <v>0</v>
      </c>
      <c r="CI164" s="304">
        <f>IFERROR(VLOOKUP($AM164,装备!$B:$Q,5,0),0)</f>
        <v>0</v>
      </c>
      <c r="CJ164" s="304">
        <f>IFERROR(VLOOKUP($AM164,装备!$B:$Q,6,0),0)</f>
        <v>0</v>
      </c>
      <c r="CK164" s="304">
        <f>IFERROR(VLOOKUP($AM164,装备!$B:$Q,7,0),0)</f>
        <v>0</v>
      </c>
      <c r="CL164" s="304">
        <f>IFERROR(VLOOKUP($AM164,装备!$B:$Q,8,0),0)</f>
        <v>0</v>
      </c>
      <c r="CM164" s="304">
        <f>IFERROR(VLOOKUP($AM164,装备!$B:$Q,9,0),0)</f>
        <v>0</v>
      </c>
      <c r="CN164" s="304">
        <f>IFERROR(VLOOKUP($AM164,装备!$B:$Q,10,0),0)</f>
        <v>0</v>
      </c>
      <c r="CO164" s="304">
        <f>IFERROR(VLOOKUP($AM164,装备!$B:$Q,11,0),0)</f>
        <v>0</v>
      </c>
      <c r="CP164" s="304">
        <f>IFERROR(VLOOKUP($AM164,装备!$B:$Q,12,0),0)</f>
        <v>0</v>
      </c>
      <c r="CQ164" s="304">
        <f>IFERROR(VLOOKUP($AM164,装备!$B:$Q,13,0),0)</f>
        <v>0</v>
      </c>
      <c r="CR164" s="304">
        <f>IFERROR(VLOOKUP($AM164,装备!$B:$Q,14,0),0)</f>
        <v>0</v>
      </c>
      <c r="CS164" s="304">
        <f>IFERROR(VLOOKUP($AM164,装备!$B:$Q,16,0),0)</f>
        <v>0</v>
      </c>
      <c r="CT164" s="304">
        <f>IFERROR(VLOOKUP($AM164,装备!$B:$Q,5,0),0)</f>
        <v>0</v>
      </c>
      <c r="CU164" s="304">
        <f>IFERROR(VLOOKUP(AN164,装备!$B:$C,2,0),0)</f>
        <v>0</v>
      </c>
      <c r="CV164" s="304">
        <f>IFERROR(VLOOKUP($AN164,装备!$B:$Q,5,0),0)</f>
        <v>0</v>
      </c>
      <c r="CW164" s="304">
        <f>IFERROR(VLOOKUP($AN164,装备!$B:$Q,6,0),0)</f>
        <v>0</v>
      </c>
      <c r="CX164" s="304">
        <f>IFERROR(VLOOKUP($AN164,装备!$B:$Q,7,0),0)</f>
        <v>0</v>
      </c>
      <c r="CY164" s="304">
        <f>IFERROR(VLOOKUP($AN164,装备!$B:$Q,8,0),0)</f>
        <v>0</v>
      </c>
      <c r="CZ164" s="304">
        <f>IFERROR(VLOOKUP($AN164,装备!$B:$Q,9,0),0)</f>
        <v>0</v>
      </c>
      <c r="DA164" s="304">
        <f>IFERROR(VLOOKUP($AN164,装备!$B:$Q,10,0),0)</f>
        <v>0</v>
      </c>
      <c r="DB164" s="304">
        <f>IFERROR(VLOOKUP($AN164,装备!$B:$Q,11,0),0)</f>
        <v>0</v>
      </c>
      <c r="DC164" s="304">
        <f>IFERROR(VLOOKUP($AN164,装备!$B:$Q,12,0),0)</f>
        <v>0</v>
      </c>
      <c r="DD164" s="304">
        <f>IFERROR(VLOOKUP($AN164,装备!$B:$Q,13,0),0)</f>
        <v>0</v>
      </c>
      <c r="DE164" s="304">
        <f>IFERROR(VLOOKUP($AN164,装备!$B:$Q,14,0),0)</f>
        <v>0</v>
      </c>
      <c r="DF164" s="304">
        <f>IFERROR(VLOOKUP($AN164,装备!$B:$Q,16,0),0)</f>
        <v>0</v>
      </c>
      <c r="DG164" s="304">
        <f>IFERROR(VLOOKUP($AN164,装备!$B:$Q,5,0),0)</f>
        <v>0</v>
      </c>
      <c r="DH164" s="304">
        <f>IFERROR(VLOOKUP(AO164,装备!$B:$C,2,0),0)</f>
        <v>0</v>
      </c>
      <c r="DI164" s="304">
        <f>IFERROR(VLOOKUP($AO164,装备!$B:$Q,5,0),0)</f>
        <v>0</v>
      </c>
      <c r="DJ164" s="304">
        <f>IFERROR(VLOOKUP($AO164,装备!$B:$Q,6,0),0)</f>
        <v>0</v>
      </c>
      <c r="DK164" s="304">
        <f>IFERROR(VLOOKUP($AO164,装备!$B:$Q,7,0),0)</f>
        <v>0</v>
      </c>
      <c r="DL164" s="304">
        <f>IFERROR(VLOOKUP($AO164,装备!$B:$Q,8,0),0)</f>
        <v>0</v>
      </c>
      <c r="DM164" s="304">
        <f>IFERROR(VLOOKUP($AO164,装备!$B:$Q,9,0),0)</f>
        <v>0</v>
      </c>
      <c r="DN164" s="304">
        <f>IFERROR(VLOOKUP($AO164,装备!$B:$Q,10,0),0)</f>
        <v>0</v>
      </c>
      <c r="DO164" s="304">
        <f>IFERROR(VLOOKUP($AO164,装备!$B:$Q,11,0),0)</f>
        <v>0</v>
      </c>
      <c r="DP164" s="304">
        <f>IFERROR(VLOOKUP($AO164,装备!$B:$Q,12,0),0)</f>
        <v>0</v>
      </c>
      <c r="DQ164" s="304">
        <f>IFERROR(VLOOKUP($AO164,装备!$B:$Q,13,0),0)</f>
        <v>0</v>
      </c>
      <c r="DR164" s="304">
        <f>IFERROR(VLOOKUP($AO164,装备!$B:$Q,14,0),0)</f>
        <v>0</v>
      </c>
      <c r="DS164" s="304">
        <f>IFERROR(VLOOKUP($AO164,装备!$B:$Q,16,0),0)</f>
        <v>0</v>
      </c>
      <c r="DT164" s="304">
        <f>IFERROR(VLOOKUP($AO164,装备!$B:$Q,5,0),0)</f>
        <v>0</v>
      </c>
    </row>
    <row r="165" spans="1:124" hidden="1">
      <c r="A165" s="301">
        <f>未改造舰娘!$A161</f>
        <v>10016212</v>
      </c>
      <c r="B165" s="354" t="s">
        <v>218</v>
      </c>
      <c r="C165" s="323"/>
      <c r="D165" s="323">
        <f t="shared" si="2"/>
        <v>110</v>
      </c>
      <c r="E165" s="303">
        <f>未改造舰娘!$C161</f>
        <v>4</v>
      </c>
      <c r="F165" s="304" t="str">
        <f>未改造舰娘!$D161</f>
        <v>轻巡</v>
      </c>
      <c r="G165" s="304" t="str">
        <f>未改造舰娘!$E161</f>
        <v>中型</v>
      </c>
      <c r="H165" s="304" t="str">
        <f>未改造舰娘!$F161</f>
        <v>护卫舰</v>
      </c>
      <c r="I165" s="460">
        <f>未改造舰娘!$AR161</f>
        <v>3</v>
      </c>
      <c r="J165" s="304" t="str">
        <f>未改造舰娘!$G161</f>
        <v>中国</v>
      </c>
      <c r="K165" s="312">
        <f>未改造舰娘!$H161+(BV165+CI165+CV165+DI165)*$C$2</f>
        <v>18</v>
      </c>
      <c r="L165" s="304">
        <f>未改造舰娘!$I161</f>
        <v>2</v>
      </c>
      <c r="M165" s="304">
        <f>未改造舰娘!$J161</f>
        <v>0</v>
      </c>
      <c r="N165" s="518">
        <f>未改造舰娘!$K161</f>
        <v>2</v>
      </c>
      <c r="O165" s="304">
        <f>未改造舰娘!$L161+((CE165+CR165+DE165+DR165)*$C$2)</f>
        <v>35</v>
      </c>
      <c r="P165" s="304" t="str">
        <f>IF($C$2=1,(IF(ISERROR(FIND("超长",未改造舰娘!$M161&amp;CC165&amp;CP165&amp;DC165&amp;DP165,1)),IF(ISERROR(FIND("长",未改造舰娘!$M161&amp;CC165&amp;CP165&amp;DC165&amp;DP165,1)),IF(ISERROR(FIND("中",未改造舰娘!$M161&amp;CC165&amp;CP165&amp;DC165&amp;DP165,1)),IF(ISERROR(FIND("短",未改造舰娘!$M161&amp;CC165&amp;CP165&amp;DC165&amp;DP165,1)),IF(ISERROR(FIND("无",未改造舰娘!$M161&amp;CC165&amp;CP165&amp;DC165&amp;DP165,1)),0,"无"),"短"),"中"),"长"),"超长")),未改造舰娘!$M161)</f>
        <v>中</v>
      </c>
      <c r="Q165" s="303">
        <f>未改造舰娘!$N161</f>
        <v>20</v>
      </c>
      <c r="R165" s="304">
        <f>(未改造舰娘!$P161)+(未改造舰娘!$Q161)*$C$3+((BW165+CJ165+CW165+DJ165)*$C$2)</f>
        <v>37</v>
      </c>
      <c r="S165" s="304">
        <f>(未改造舰娘!$R161)+(未改造舰娘!$S161)*$C$3+((BY165+CL165+CY165+DL165)*$C$2)</f>
        <v>50</v>
      </c>
      <c r="T165" s="304">
        <f>(未改造舰娘!$T161)+(未改造舰娘!$U161)*$C$3+((BX165+CK165+CX165+DK165)*$C$2)</f>
        <v>30</v>
      </c>
      <c r="U165" s="304">
        <f>(未改造舰娘!$V161)+(未改造舰娘!$W161)*$C$3+((CG165+CT165+DG165+DT165)*$C$2)</f>
        <v>50</v>
      </c>
      <c r="V165" s="305">
        <f>INT((((未改造舰娘!$Y161)-(未改造舰娘!$X161))*(((IF(D165=0,C165,D165))-1)/99))+未改造舰娘!$X161)+((CB165+CO165+DB165+DO165)*$C$2)</f>
        <v>91</v>
      </c>
      <c r="W165" s="304">
        <f>INT((((未改造舰娘!$AA161)-(未改造舰娘!$Z161))*(((IF(D165=0,C165,D165))-1)/99))+未改造舰娘!$Z161)+((CD165+CQ165+DD165+DQ165)*$C$2)</f>
        <v>59</v>
      </c>
      <c r="X165" s="304">
        <f>INT((((未改造舰娘!$AC161)-(未改造舰娘!$AB161))*(((IF(D165=0,C165,D165))-1)/99))+未改造舰娘!$AB161)+((CA165+CN165+DA165+DN165)*$C$2)</f>
        <v>19</v>
      </c>
      <c r="Y165" s="303">
        <f>INT((((未改造舰娘!$AE161)-(未改造舰娘!$AD161))*(((IF(D165=0,C165,D165))-1)/99))+未改造舰娘!$AD161)+((BZ165+CM165+CZ165+DM165)*$C$2)</f>
        <v>69</v>
      </c>
      <c r="Z165" s="474" t="str">
        <f>IF(未改造舰娘!$AF161=0,"",未改造舰娘!$AF161)</f>
        <v/>
      </c>
      <c r="AA165" s="304" t="str">
        <f>IF(未改造舰娘!$AG161="","",未改造舰娘!$AG161)</f>
        <v/>
      </c>
      <c r="AB165" s="304" t="str">
        <f>IF(未改造舰娘!$AH161="","",未改造舰娘!$AH161)</f>
        <v/>
      </c>
      <c r="AC165" s="304" t="str">
        <f>IF(未改造舰娘!$AI161="","",未改造舰娘!$AI161)</f>
        <v/>
      </c>
      <c r="AD165" s="304">
        <f>IF(未改造舰娘!$AJ161="","",未改造舰娘!$AJ161)</f>
        <v>0</v>
      </c>
      <c r="AE165" s="305">
        <f>IF(未改造舰娘!$AK161="","",未改造舰娘!$AK161)</f>
        <v>62</v>
      </c>
      <c r="AF165" s="304">
        <f>IF(未改造舰娘!$AL161="","",未改造舰娘!$AL161)</f>
        <v>250</v>
      </c>
      <c r="AG165" s="304">
        <f>IF(未改造舰娘!$AM161="","",未改造舰娘!$AM161)</f>
        <v>250</v>
      </c>
      <c r="AH165" s="304">
        <f>IF(未改造舰娘!$AN161="","",未改造舰娘!$AN161)</f>
        <v>250</v>
      </c>
      <c r="AI165" s="304">
        <f>IF(未改造舰娘!$AO161="","",未改造舰娘!$AO161)</f>
        <v>250</v>
      </c>
      <c r="AJ165" s="304" t="str">
        <f>IF(未改造舰娘!$AP161="","",未改造舰娘!$AP161)</f>
        <v>巡洋核心</v>
      </c>
      <c r="AK165" s="303">
        <f>IF(未改造舰娘!$AQ161="","",未改造舰娘!$AQ161)</f>
        <v>10</v>
      </c>
      <c r="AL165" s="306" t="str">
        <f>IF(未改造舰娘!$AS161="","",未改造舰娘!$AS161)</f>
        <v>C国单装150毫米炮</v>
      </c>
      <c r="AM165" s="306" t="str">
        <f>IF(未改造舰娘!$AT161="","",未改造舰娘!$AT161)</f>
        <v/>
      </c>
      <c r="AN165" s="306" t="str">
        <f>IF(未改造舰娘!$AU161="","",未改造舰娘!$AU161)</f>
        <v/>
      </c>
      <c r="AO165" s="306" t="str">
        <f>IF(未改造舰娘!$AV161="","",未改造舰娘!$AV161)</f>
        <v/>
      </c>
      <c r="AP165" s="307" t="str">
        <f>IF(未改造舰娘!$AW161="","",未改造舰娘!$AW161)</f>
        <v/>
      </c>
      <c r="AQ165" s="308" t="str">
        <f>IF(未改造舰娘!$AX161="","",未改造舰娘!$AX161)</f>
        <v/>
      </c>
      <c r="AR165" s="304">
        <f>IF(未改造舰娘!$AY161="","",未改造舰娘!$AY161)</f>
        <v>15</v>
      </c>
      <c r="AS165" s="304">
        <f>IF(未改造舰娘!$AZ161="","",未改造舰娘!$AZ161)</f>
        <v>20</v>
      </c>
      <c r="AT165" s="304">
        <f>IF(未改造舰娘!$BA161="","",未改造舰娘!$BA161)</f>
        <v>0.64</v>
      </c>
      <c r="AU165" s="304">
        <f>IF(未改造舰娘!$BB161="","",未改造舰娘!$BB161)</f>
        <v>1.2</v>
      </c>
      <c r="AV165" s="305">
        <f>IF((未改造舰娘!$BG161+未改造舰娘!$BK161*$C$4)=0,"",(未改造舰娘!$BG161+未改造舰娘!$BK161*$C$4))</f>
        <v>10</v>
      </c>
      <c r="AW165" s="304">
        <f>IF((未改造舰娘!$BH161+未改造舰娘!$BL161*$C$4)=0,"",(未改造舰娘!$BH161+未改造舰娘!$BL161*$C$4))</f>
        <v>17</v>
      </c>
      <c r="AX165" s="304">
        <f>IF((未改造舰娘!$BI161+未改造舰娘!$BM161*$C$4)=0,"",(未改造舰娘!$BI161+未改造舰娘!$BM161*$C$4))</f>
        <v>11</v>
      </c>
      <c r="AY165" s="303" t="str">
        <f>IF((未改造舰娘!$BJ161+未改造舰娘!$BN161*$C$4)=0,"",(未改造舰娘!$BJ161+未改造舰娘!$BN161*$C$4))</f>
        <v/>
      </c>
      <c r="AZ165" s="500">
        <f>IF(未改造舰娘!BC161="","",未改造舰娘!BC161)</f>
        <v>6</v>
      </c>
      <c r="BA165" s="500">
        <f>IF(未改造舰娘!BD161="","",未改造舰娘!BD161)</f>
        <v>10</v>
      </c>
      <c r="BB165" s="500">
        <f>IF(未改造舰娘!BE161="","",未改造舰娘!BE161)</f>
        <v>5</v>
      </c>
      <c r="BC165" s="498">
        <f>IF(未改造舰娘!BF161="","",未改造舰娘!BF161)</f>
        <v>10</v>
      </c>
      <c r="BD165" s="65" t="s">
        <v>1498</v>
      </c>
      <c r="BE165" s="506">
        <v>1.7361111111111112E-2</v>
      </c>
      <c r="BF165" s="306" t="str">
        <f>IF(未改造舰娘!$BQ161="","",未改造舰娘!$BQ161)</f>
        <v/>
      </c>
      <c r="BG165" s="306" t="str">
        <f>IF(未改造舰娘!$BR161="","",未改造舰娘!$BR161)</f>
        <v/>
      </c>
      <c r="BH165" s="306"/>
      <c r="BU165" s="304">
        <f>IFERROR(VLOOKUP(AL165,装备!$B:$C,2,0),0)</f>
        <v>2</v>
      </c>
      <c r="BV165" s="304">
        <f>IFERROR(VLOOKUP($AL165,装备!$B:$Q,5,0),0)</f>
        <v>0</v>
      </c>
      <c r="BW165" s="304">
        <f>IFERROR(VLOOKUP($AL165,装备!$B:$Q,6,0),0)</f>
        <v>3</v>
      </c>
      <c r="BX165" s="304">
        <f>IFERROR(VLOOKUP($AL165,装备!$B:$Q,7,0),0)</f>
        <v>0</v>
      </c>
      <c r="BY165" s="304">
        <f>IFERROR(VLOOKUP($AL165,装备!$B:$Q,8,0),0)</f>
        <v>0</v>
      </c>
      <c r="BZ165" s="304">
        <f>IFERROR(VLOOKUP($AL165,装备!$B:$Q,9,0),0)</f>
        <v>0</v>
      </c>
      <c r="CA165" s="304">
        <f>IFERROR(VLOOKUP($AL165,装备!$B:$Q,10,0),0)</f>
        <v>0</v>
      </c>
      <c r="CB165" s="304">
        <f>IFERROR(VLOOKUP($AL165,装备!$B:$Q,11,0),0)</f>
        <v>0</v>
      </c>
      <c r="CC165" s="304" t="str">
        <f>IFERROR(VLOOKUP($AL165,装备!$B:$Q,12,0),0)</f>
        <v>中</v>
      </c>
      <c r="CD165" s="304">
        <f>IFERROR(VLOOKUP($AL165,装备!$B:$Q,13,0),0)</f>
        <v>0</v>
      </c>
      <c r="CE165" s="304">
        <f>IFERROR(VLOOKUP($AL165,装备!$B:$Q,14,0),0)</f>
        <v>0</v>
      </c>
      <c r="CF165" s="304">
        <f>IFERROR(VLOOKUP($AL165,装备!$B:$Q,16,0),0)</f>
        <v>1</v>
      </c>
      <c r="CG165" s="304">
        <f>IFERROR(VLOOKUP($AL165,装备!$B:$Q,5,0),0)</f>
        <v>0</v>
      </c>
      <c r="CH165" s="304">
        <f>IFERROR(VLOOKUP(AM165,装备!$B:$C,2,0),0)</f>
        <v>0</v>
      </c>
      <c r="CI165" s="304">
        <f>IFERROR(VLOOKUP($AM165,装备!$B:$Q,5,0),0)</f>
        <v>0</v>
      </c>
      <c r="CJ165" s="304">
        <f>IFERROR(VLOOKUP($AM165,装备!$B:$Q,6,0),0)</f>
        <v>0</v>
      </c>
      <c r="CK165" s="304">
        <f>IFERROR(VLOOKUP($AM165,装备!$B:$Q,7,0),0)</f>
        <v>0</v>
      </c>
      <c r="CL165" s="304">
        <f>IFERROR(VLOOKUP($AM165,装备!$B:$Q,8,0),0)</f>
        <v>0</v>
      </c>
      <c r="CM165" s="304">
        <f>IFERROR(VLOOKUP($AM165,装备!$B:$Q,9,0),0)</f>
        <v>0</v>
      </c>
      <c r="CN165" s="304">
        <f>IFERROR(VLOOKUP($AM165,装备!$B:$Q,10,0),0)</f>
        <v>0</v>
      </c>
      <c r="CO165" s="304">
        <f>IFERROR(VLOOKUP($AM165,装备!$B:$Q,11,0),0)</f>
        <v>0</v>
      </c>
      <c r="CP165" s="304">
        <f>IFERROR(VLOOKUP($AM165,装备!$B:$Q,12,0),0)</f>
        <v>0</v>
      </c>
      <c r="CQ165" s="304">
        <f>IFERROR(VLOOKUP($AM165,装备!$B:$Q,13,0),0)</f>
        <v>0</v>
      </c>
      <c r="CR165" s="304">
        <f>IFERROR(VLOOKUP($AM165,装备!$B:$Q,14,0),0)</f>
        <v>0</v>
      </c>
      <c r="CS165" s="304">
        <f>IFERROR(VLOOKUP($AM165,装备!$B:$Q,16,0),0)</f>
        <v>0</v>
      </c>
      <c r="CT165" s="304">
        <f>IFERROR(VLOOKUP($AM165,装备!$B:$Q,5,0),0)</f>
        <v>0</v>
      </c>
      <c r="CU165" s="304">
        <f>IFERROR(VLOOKUP(AN165,装备!$B:$C,2,0),0)</f>
        <v>0</v>
      </c>
      <c r="CV165" s="304">
        <f>IFERROR(VLOOKUP($AN165,装备!$B:$Q,5,0),0)</f>
        <v>0</v>
      </c>
      <c r="CW165" s="304">
        <f>IFERROR(VLOOKUP($AN165,装备!$B:$Q,6,0),0)</f>
        <v>0</v>
      </c>
      <c r="CX165" s="304">
        <f>IFERROR(VLOOKUP($AN165,装备!$B:$Q,7,0),0)</f>
        <v>0</v>
      </c>
      <c r="CY165" s="304">
        <f>IFERROR(VLOOKUP($AN165,装备!$B:$Q,8,0),0)</f>
        <v>0</v>
      </c>
      <c r="CZ165" s="304">
        <f>IFERROR(VLOOKUP($AN165,装备!$B:$Q,9,0),0)</f>
        <v>0</v>
      </c>
      <c r="DA165" s="304">
        <f>IFERROR(VLOOKUP($AN165,装备!$B:$Q,10,0),0)</f>
        <v>0</v>
      </c>
      <c r="DB165" s="304">
        <f>IFERROR(VLOOKUP($AN165,装备!$B:$Q,11,0),0)</f>
        <v>0</v>
      </c>
      <c r="DC165" s="304">
        <f>IFERROR(VLOOKUP($AN165,装备!$B:$Q,12,0),0)</f>
        <v>0</v>
      </c>
      <c r="DD165" s="304">
        <f>IFERROR(VLOOKUP($AN165,装备!$B:$Q,13,0),0)</f>
        <v>0</v>
      </c>
      <c r="DE165" s="304">
        <f>IFERROR(VLOOKUP($AN165,装备!$B:$Q,14,0),0)</f>
        <v>0</v>
      </c>
      <c r="DF165" s="304">
        <f>IFERROR(VLOOKUP($AN165,装备!$B:$Q,16,0),0)</f>
        <v>0</v>
      </c>
      <c r="DG165" s="304">
        <f>IFERROR(VLOOKUP($AN165,装备!$B:$Q,5,0),0)</f>
        <v>0</v>
      </c>
      <c r="DH165" s="304">
        <f>IFERROR(VLOOKUP(AO165,装备!$B:$C,2,0),0)</f>
        <v>0</v>
      </c>
      <c r="DI165" s="304">
        <f>IFERROR(VLOOKUP($AO165,装备!$B:$Q,5,0),0)</f>
        <v>0</v>
      </c>
      <c r="DJ165" s="304">
        <f>IFERROR(VLOOKUP($AO165,装备!$B:$Q,6,0),0)</f>
        <v>0</v>
      </c>
      <c r="DK165" s="304">
        <f>IFERROR(VLOOKUP($AO165,装备!$B:$Q,7,0),0)</f>
        <v>0</v>
      </c>
      <c r="DL165" s="304">
        <f>IFERROR(VLOOKUP($AO165,装备!$B:$Q,8,0),0)</f>
        <v>0</v>
      </c>
      <c r="DM165" s="304">
        <f>IFERROR(VLOOKUP($AO165,装备!$B:$Q,9,0),0)</f>
        <v>0</v>
      </c>
      <c r="DN165" s="304">
        <f>IFERROR(VLOOKUP($AO165,装备!$B:$Q,10,0),0)</f>
        <v>0</v>
      </c>
      <c r="DO165" s="304">
        <f>IFERROR(VLOOKUP($AO165,装备!$B:$Q,11,0),0)</f>
        <v>0</v>
      </c>
      <c r="DP165" s="304">
        <f>IFERROR(VLOOKUP($AO165,装备!$B:$Q,12,0),0)</f>
        <v>0</v>
      </c>
      <c r="DQ165" s="304">
        <f>IFERROR(VLOOKUP($AO165,装备!$B:$Q,13,0),0)</f>
        <v>0</v>
      </c>
      <c r="DR165" s="304">
        <f>IFERROR(VLOOKUP($AO165,装备!$B:$Q,14,0),0)</f>
        <v>0</v>
      </c>
      <c r="DS165" s="304">
        <f>IFERROR(VLOOKUP($AO165,装备!$B:$Q,16,0),0)</f>
        <v>0</v>
      </c>
      <c r="DT165" s="304">
        <f>IFERROR(VLOOKUP($AO165,装备!$B:$Q,5,0),0)</f>
        <v>0</v>
      </c>
    </row>
    <row r="166" spans="1:124" ht="15" hidden="1">
      <c r="A166" s="301">
        <f>未改造舰娘!$A162</f>
        <v>10016311</v>
      </c>
      <c r="B166" s="354" t="s">
        <v>4032</v>
      </c>
      <c r="C166" s="323"/>
      <c r="D166" s="323">
        <f t="shared" si="2"/>
        <v>110</v>
      </c>
      <c r="E166" s="303">
        <f>未改造舰娘!$C162</f>
        <v>4</v>
      </c>
      <c r="F166" s="304" t="str">
        <f>未改造舰娘!$D162</f>
        <v>重炮</v>
      </c>
      <c r="G166" s="304" t="str">
        <f>未改造舰娘!$E162</f>
        <v>小型</v>
      </c>
      <c r="H166" s="304" t="str">
        <f>未改造舰娘!$F162</f>
        <v>护卫舰</v>
      </c>
      <c r="I166" s="460">
        <f>未改造舰娘!$AR162</f>
        <v>2</v>
      </c>
      <c r="J166" s="304" t="str">
        <f>未改造舰娘!$G162</f>
        <v>芬兰</v>
      </c>
      <c r="K166" s="312">
        <f>未改造舰娘!$H162+(BV166+CI166+CV166+DI166)*$C$2</f>
        <v>26</v>
      </c>
      <c r="L166" s="304">
        <f>未改造舰娘!$I162</f>
        <v>2</v>
      </c>
      <c r="M166" s="304">
        <f>未改造舰娘!$J162</f>
        <v>1</v>
      </c>
      <c r="N166" s="518">
        <f>未改造舰娘!$K162</f>
        <v>2</v>
      </c>
      <c r="O166" s="304">
        <f>未改造舰娘!$L162+((CE166+CR166+DE166+DR166)*$C$2)</f>
        <v>24</v>
      </c>
      <c r="P166" s="304" t="str">
        <f>IF($C$2=1,(IF(ISERROR(FIND("超长",未改造舰娘!$M162&amp;CC166&amp;CP166&amp;DC166&amp;DP166,1)),IF(ISERROR(FIND("长",未改造舰娘!$M162&amp;CC166&amp;CP166&amp;DC166&amp;DP166,1)),IF(ISERROR(FIND("中",未改造舰娘!$M162&amp;CC166&amp;CP166&amp;DC166&amp;DP166,1)),IF(ISERROR(FIND("短",未改造舰娘!$M162&amp;CC166&amp;CP166&amp;DC166&amp;DP166,1)),IF(ISERROR(FIND("无",未改造舰娘!$M162&amp;CC166&amp;CP166&amp;DC166&amp;DP166,1)),0,"无"),"短"),"中"),"长"),"超长")),未改造舰娘!$M162)</f>
        <v>长</v>
      </c>
      <c r="Q166" s="303">
        <f>未改造舰娘!$N162</f>
        <v>16</v>
      </c>
      <c r="R166" s="304">
        <f>(未改造舰娘!$P162)+(未改造舰娘!$Q162)*$C$3+((BW166+CJ166+CW166+DJ166)*$C$2)</f>
        <v>47</v>
      </c>
      <c r="S166" s="304">
        <f>(未改造舰娘!$R162)+(未改造舰娘!$S162)*$C$3+((BY166+CL166+CY166+DL166)*$C$2)</f>
        <v>0</v>
      </c>
      <c r="T166" s="304">
        <f>(未改造舰娘!$T162)+(未改造舰娘!$U162)*$C$3+((BX166+CK166+CX166+DK166)*$C$2)</f>
        <v>48</v>
      </c>
      <c r="U166" s="304">
        <f>(未改造舰娘!$V162)+(未改造舰娘!$W162)*$C$3+((CG166+CT166+DG166+DT166)*$C$2)</f>
        <v>62</v>
      </c>
      <c r="V166" s="305">
        <f>INT((((未改造舰娘!$Y162)-(未改造舰娘!$X162))*(((IF(D166=0,C166,D166))-1)/99))+未改造舰娘!$X162)+((CB166+CO166+DB166+DO166)*$C$2)</f>
        <v>90</v>
      </c>
      <c r="W166" s="304">
        <f>INT((((未改造舰娘!$AA162)-(未改造舰娘!$Z162))*(((IF(D166=0,C166,D166))-1)/99))+未改造舰娘!$Z162)+((CD166+CQ166+DD166+DQ166)*$C$2)</f>
        <v>46</v>
      </c>
      <c r="X166" s="304">
        <f>INT((((未改造舰娘!$AC162)-(未改造舰娘!$AB162))*(((IF(D166=0,C166,D166))-1)/99))+未改造舰娘!$AB162)+((CA166+CN166+DA166+DN166)*$C$2)</f>
        <v>20</v>
      </c>
      <c r="Y166" s="303">
        <f>INT((((未改造舰娘!$AE162)-(未改造舰娘!$AD162))*(((IF(D166=0,C166,D166))-1)/99))+未改造舰娘!$AD162)+((BZ166+CM166+CZ166+DM166)*$C$2)</f>
        <v>0</v>
      </c>
      <c r="Z166" s="474" t="str">
        <f>IF(未改造舰娘!$AF162=0,"",未改造舰娘!$AF162)</f>
        <v/>
      </c>
      <c r="AA166" s="304" t="str">
        <f>IF(未改造舰娘!$AG162="","",未改造舰娘!$AG162)</f>
        <v/>
      </c>
      <c r="AB166" s="304" t="str">
        <f>IF(未改造舰娘!$AH162="","",未改造舰娘!$AH162)</f>
        <v/>
      </c>
      <c r="AC166" s="304" t="str">
        <f>IF(未改造舰娘!$AI162="","",未改造舰娘!$AI162)</f>
        <v/>
      </c>
      <c r="AD166" s="304">
        <f>IF(未改造舰娘!$AJ162="","",未改造舰娘!$AJ162)</f>
        <v>0</v>
      </c>
      <c r="AE166" s="305">
        <f>IF(未改造舰娘!$AK162="","",未改造舰娘!$AK162)</f>
        <v>0</v>
      </c>
      <c r="AF166" s="304" t="str">
        <f>IF(未改造舰娘!$AL162="","",未改造舰娘!$AL162)</f>
        <v/>
      </c>
      <c r="AG166" s="304" t="str">
        <f>IF(未改造舰娘!$AM162="","",未改造舰娘!$AM162)</f>
        <v/>
      </c>
      <c r="AH166" s="304" t="str">
        <f>IF(未改造舰娘!$AN162="","",未改造舰娘!$AN162)</f>
        <v/>
      </c>
      <c r="AI166" s="304" t="str">
        <f>IF(未改造舰娘!$AO162="","",未改造舰娘!$AO162)</f>
        <v/>
      </c>
      <c r="AJ166" s="304" t="str">
        <f>IF(未改造舰娘!$AP162="","",未改造舰娘!$AP162)</f>
        <v/>
      </c>
      <c r="AK166" s="303" t="str">
        <f>IF(未改造舰娘!$AQ162="","",未改造舰娘!$AQ162)</f>
        <v/>
      </c>
      <c r="AL166" s="306" t="str">
        <f>IF(未改造舰娘!$AS162="","",未改造舰娘!$AS162)</f>
        <v>254毫米博福斯双联主炮</v>
      </c>
      <c r="AM166" s="306" t="str">
        <f>IF(未改造舰娘!$AT162="","",未改造舰娘!$AT162)</f>
        <v/>
      </c>
      <c r="AN166" s="306" t="str">
        <f>IF(未改造舰娘!$AU162="","",未改造舰娘!$AU162)</f>
        <v/>
      </c>
      <c r="AO166" s="306" t="str">
        <f>IF(未改造舰娘!$AV162="","",未改造舰娘!$AV162)</f>
        <v/>
      </c>
      <c r="AP166" s="307" t="str">
        <f>IF(未改造舰娘!$AW162="","",未改造舰娘!$AW162)</f>
        <v/>
      </c>
      <c r="AQ166" s="308" t="str">
        <f>IF(未改造舰娘!$AX162="","",未改造舰娘!$AX162)</f>
        <v/>
      </c>
      <c r="AR166" s="304">
        <f>IF(未改造舰娘!$AY162="","",未改造舰娘!$AY162)</f>
        <v>15</v>
      </c>
      <c r="AS166" s="304">
        <f>IF(未改造舰娘!$AZ162="","",未改造舰娘!$AZ162)</f>
        <v>30</v>
      </c>
      <c r="AT166" s="304">
        <f>IF(未改造舰娘!$BA162="","",未改造舰娘!$BA162)</f>
        <v>0.54</v>
      </c>
      <c r="AU166" s="304">
        <f>IF(未改造舰娘!$BB162="","",未改造舰娘!$BB162)</f>
        <v>1.1000000000000001</v>
      </c>
      <c r="AV166" s="305">
        <f>IF((未改造舰娘!$BG162+未改造舰娘!$BK162*$C$4)=0,"",(未改造舰娘!$BG162+未改造舰娘!$BK162*$C$4))</f>
        <v>20</v>
      </c>
      <c r="AW166" s="304">
        <f>IF((未改造舰娘!$BH162+未改造舰娘!$BL162*$C$4)=0,"",(未改造舰娘!$BH162+未改造舰娘!$BL162*$C$4))</f>
        <v>22</v>
      </c>
      <c r="AX166" s="304">
        <f>IF((未改造舰娘!$BI162+未改造舰娘!$BM162*$C$4)=0,"",(未改造舰娘!$BI162+未改造舰娘!$BM162*$C$4))</f>
        <v>33</v>
      </c>
      <c r="AY166" s="303" t="str">
        <f>IF((未改造舰娘!$BJ162+未改造舰娘!$BN162*$C$4)=0,"",(未改造舰娘!$BJ162+未改造舰娘!$BN162*$C$4))</f>
        <v/>
      </c>
      <c r="AZ166" s="500">
        <f>IF(未改造舰娘!BC162="","",未改造舰娘!BC162)</f>
        <v>27</v>
      </c>
      <c r="BA166" s="500">
        <f>IF(未改造舰娘!BD162="","",未改造舰娘!BD162)</f>
        <v>0</v>
      </c>
      <c r="BB166" s="500">
        <f>IF(未改造舰娘!BE162="","",未改造舰娘!BE162)</f>
        <v>28</v>
      </c>
      <c r="BC166" s="498">
        <f>IF(未改造舰娘!BF162="","",未改造舰娘!BF162)</f>
        <v>0</v>
      </c>
      <c r="BD166" s="126" t="s">
        <v>1794</v>
      </c>
      <c r="BE166" s="506"/>
      <c r="BF166" s="306" t="str">
        <f>IF(未改造舰娘!$BQ162="","",未改造舰娘!$BQ162)</f>
        <v>6-1-ABCDEFGHIK,6-2-ABCDEFGHIJKLM,7-4-M</v>
      </c>
      <c r="BG166" s="306" t="str">
        <f>IF(未改造舰娘!$BR162="","",未改造舰娘!$BR162)</f>
        <v>极地奏鸣曲 Ex-3-1-ABCDEFGHIK,Ex-3-2-ABDEFGIJM,Ex-4-4-MBDEFGHIJKL,Ex-1-ABCDEFGHIJKLM,Ex-3-ABDEFGHIJKLMNO；女武神行动 Ex-1-F,Ex-3-BCDEGHIJKL,Ex-5-ABCDEFG,Ex-7-ABCDEGHIJKLM；未命名 Ex-1-ABCDEFGHIJKLM,Ex-2-ABCDEFGHIJKNO,Ex-3-BCEGHIJKLMNOPQRS,Ex-4-ABCDEIJKLMNOPQRST,Ex-5-ABCDFHIJKLMNOPQRS,Ex-6-BCDEGIJKLMNOPRTUV,Ex-7-ABCDEFGHJKLM,Ex-8-ABCDEFGHIJKNO,Ex-9-BCEGHIJKLMNOPQRS,Ex-10-ABCDEIJKLMNOPQRST,Ex-12-ABCDEFGIJKLMNOPQRTUV</v>
      </c>
      <c r="BH166" s="306"/>
      <c r="BU166" s="304">
        <f>IFERROR(VLOOKUP(AL166,装备!$B:$C,2,0),0)</f>
        <v>3</v>
      </c>
      <c r="BV166" s="304">
        <f>IFERROR(VLOOKUP($AL166,装备!$B:$Q,5,0),0)</f>
        <v>0</v>
      </c>
      <c r="BW166" s="304">
        <f>IFERROR(VLOOKUP($AL166,装备!$B:$Q,6,0),0)</f>
        <v>9</v>
      </c>
      <c r="BX166" s="304">
        <f>IFERROR(VLOOKUP($AL166,装备!$B:$Q,7,0),0)</f>
        <v>0</v>
      </c>
      <c r="BY166" s="304">
        <f>IFERROR(VLOOKUP($AL166,装备!$B:$Q,8,0),0)</f>
        <v>0</v>
      </c>
      <c r="BZ166" s="304">
        <f>IFERROR(VLOOKUP($AL166,装备!$B:$Q,9,0),0)</f>
        <v>0</v>
      </c>
      <c r="CA166" s="304">
        <f>IFERROR(VLOOKUP($AL166,装备!$B:$Q,10,0),0)</f>
        <v>0</v>
      </c>
      <c r="CB166" s="304">
        <f>IFERROR(VLOOKUP($AL166,装备!$B:$Q,11,0),0)</f>
        <v>2</v>
      </c>
      <c r="CC166" s="304" t="str">
        <f>IFERROR(VLOOKUP($AL166,装备!$B:$Q,12,0),0)</f>
        <v>长</v>
      </c>
      <c r="CD166" s="304">
        <f>IFERROR(VLOOKUP($AL166,装备!$B:$Q,13,0),0)</f>
        <v>0</v>
      </c>
      <c r="CE166" s="304">
        <f>IFERROR(VLOOKUP($AL166,装备!$B:$Q,14,0),0)</f>
        <v>0</v>
      </c>
      <c r="CF166" s="304">
        <f>IFERROR(VLOOKUP($AL166,装备!$B:$Q,16,0),0)</f>
        <v>0</v>
      </c>
      <c r="CG166" s="304">
        <f>IFERROR(VLOOKUP($AL166,装备!$B:$Q,5,0),0)</f>
        <v>0</v>
      </c>
      <c r="CH166" s="304">
        <f>IFERROR(VLOOKUP(AM166,装备!$B:$C,2,0),0)</f>
        <v>0</v>
      </c>
      <c r="CI166" s="304">
        <f>IFERROR(VLOOKUP($AM166,装备!$B:$Q,5,0),0)</f>
        <v>0</v>
      </c>
      <c r="CJ166" s="304">
        <f>IFERROR(VLOOKUP($AM166,装备!$B:$Q,6,0),0)</f>
        <v>0</v>
      </c>
      <c r="CK166" s="304">
        <f>IFERROR(VLOOKUP($AM166,装备!$B:$Q,7,0),0)</f>
        <v>0</v>
      </c>
      <c r="CL166" s="304">
        <f>IFERROR(VLOOKUP($AM166,装备!$B:$Q,8,0),0)</f>
        <v>0</v>
      </c>
      <c r="CM166" s="304">
        <f>IFERROR(VLOOKUP($AM166,装备!$B:$Q,9,0),0)</f>
        <v>0</v>
      </c>
      <c r="CN166" s="304">
        <f>IFERROR(VLOOKUP($AM166,装备!$B:$Q,10,0),0)</f>
        <v>0</v>
      </c>
      <c r="CO166" s="304">
        <f>IFERROR(VLOOKUP($AM166,装备!$B:$Q,11,0),0)</f>
        <v>0</v>
      </c>
      <c r="CP166" s="304">
        <f>IFERROR(VLOOKUP($AM166,装备!$B:$Q,12,0),0)</f>
        <v>0</v>
      </c>
      <c r="CQ166" s="304">
        <f>IFERROR(VLOOKUP($AM166,装备!$B:$Q,13,0),0)</f>
        <v>0</v>
      </c>
      <c r="CR166" s="304">
        <f>IFERROR(VLOOKUP($AM166,装备!$B:$Q,14,0),0)</f>
        <v>0</v>
      </c>
      <c r="CS166" s="304">
        <f>IFERROR(VLOOKUP($AM166,装备!$B:$Q,16,0),0)</f>
        <v>0</v>
      </c>
      <c r="CT166" s="304">
        <f>IFERROR(VLOOKUP($AM166,装备!$B:$Q,5,0),0)</f>
        <v>0</v>
      </c>
      <c r="CU166" s="304">
        <f>IFERROR(VLOOKUP(AN166,装备!$B:$C,2,0),0)</f>
        <v>0</v>
      </c>
      <c r="CV166" s="304">
        <f>IFERROR(VLOOKUP($AN166,装备!$B:$Q,5,0),0)</f>
        <v>0</v>
      </c>
      <c r="CW166" s="304">
        <f>IFERROR(VLOOKUP($AN166,装备!$B:$Q,6,0),0)</f>
        <v>0</v>
      </c>
      <c r="CX166" s="304">
        <f>IFERROR(VLOOKUP($AN166,装备!$B:$Q,7,0),0)</f>
        <v>0</v>
      </c>
      <c r="CY166" s="304">
        <f>IFERROR(VLOOKUP($AN166,装备!$B:$Q,8,0),0)</f>
        <v>0</v>
      </c>
      <c r="CZ166" s="304">
        <f>IFERROR(VLOOKUP($AN166,装备!$B:$Q,9,0),0)</f>
        <v>0</v>
      </c>
      <c r="DA166" s="304">
        <f>IFERROR(VLOOKUP($AN166,装备!$B:$Q,10,0),0)</f>
        <v>0</v>
      </c>
      <c r="DB166" s="304">
        <f>IFERROR(VLOOKUP($AN166,装备!$B:$Q,11,0),0)</f>
        <v>0</v>
      </c>
      <c r="DC166" s="304">
        <f>IFERROR(VLOOKUP($AN166,装备!$B:$Q,12,0),0)</f>
        <v>0</v>
      </c>
      <c r="DD166" s="304">
        <f>IFERROR(VLOOKUP($AN166,装备!$B:$Q,13,0),0)</f>
        <v>0</v>
      </c>
      <c r="DE166" s="304">
        <f>IFERROR(VLOOKUP($AN166,装备!$B:$Q,14,0),0)</f>
        <v>0</v>
      </c>
      <c r="DF166" s="304">
        <f>IFERROR(VLOOKUP($AN166,装备!$B:$Q,16,0),0)</f>
        <v>0</v>
      </c>
      <c r="DG166" s="304">
        <f>IFERROR(VLOOKUP($AN166,装备!$B:$Q,5,0),0)</f>
        <v>0</v>
      </c>
      <c r="DH166" s="304">
        <f>IFERROR(VLOOKUP(AO166,装备!$B:$C,2,0),0)</f>
        <v>0</v>
      </c>
      <c r="DI166" s="304">
        <f>IFERROR(VLOOKUP($AO166,装备!$B:$Q,5,0),0)</f>
        <v>0</v>
      </c>
      <c r="DJ166" s="304">
        <f>IFERROR(VLOOKUP($AO166,装备!$B:$Q,6,0),0)</f>
        <v>0</v>
      </c>
      <c r="DK166" s="304">
        <f>IFERROR(VLOOKUP($AO166,装备!$B:$Q,7,0),0)</f>
        <v>0</v>
      </c>
      <c r="DL166" s="304">
        <f>IFERROR(VLOOKUP($AO166,装备!$B:$Q,8,0),0)</f>
        <v>0</v>
      </c>
      <c r="DM166" s="304">
        <f>IFERROR(VLOOKUP($AO166,装备!$B:$Q,9,0),0)</f>
        <v>0</v>
      </c>
      <c r="DN166" s="304">
        <f>IFERROR(VLOOKUP($AO166,装备!$B:$Q,10,0),0)</f>
        <v>0</v>
      </c>
      <c r="DO166" s="304">
        <f>IFERROR(VLOOKUP($AO166,装备!$B:$Q,11,0),0)</f>
        <v>0</v>
      </c>
      <c r="DP166" s="304">
        <f>IFERROR(VLOOKUP($AO166,装备!$B:$Q,12,0),0)</f>
        <v>0</v>
      </c>
      <c r="DQ166" s="304">
        <f>IFERROR(VLOOKUP($AO166,装备!$B:$Q,13,0),0)</f>
        <v>0</v>
      </c>
      <c r="DR166" s="304">
        <f>IFERROR(VLOOKUP($AO166,装备!$B:$Q,14,0),0)</f>
        <v>0</v>
      </c>
      <c r="DS166" s="304">
        <f>IFERROR(VLOOKUP($AO166,装备!$B:$Q,16,0),0)</f>
        <v>0</v>
      </c>
      <c r="DT166" s="304">
        <f>IFERROR(VLOOKUP($AO166,装备!$B:$Q,5,0),0)</f>
        <v>0</v>
      </c>
    </row>
    <row r="167" spans="1:124" hidden="1">
      <c r="A167" s="301">
        <f>未改造舰娘!$A163</f>
        <v>10016411</v>
      </c>
      <c r="B167" s="354" t="s">
        <v>605</v>
      </c>
      <c r="C167" s="323"/>
      <c r="D167" s="323">
        <f t="shared" si="2"/>
        <v>110</v>
      </c>
      <c r="E167" s="303">
        <f>未改造舰娘!$C163</f>
        <v>2</v>
      </c>
      <c r="F167" s="304" t="str">
        <f>未改造舰娘!$D163</f>
        <v>驱逐</v>
      </c>
      <c r="G167" s="304" t="str">
        <f>未改造舰娘!$E163</f>
        <v>小型</v>
      </c>
      <c r="H167" s="304" t="str">
        <f>未改造舰娘!$F163</f>
        <v>护卫舰</v>
      </c>
      <c r="I167" s="460">
        <f>未改造舰娘!$AR163</f>
        <v>2</v>
      </c>
      <c r="J167" s="304" t="str">
        <f>未改造舰娘!$G163</f>
        <v>日本</v>
      </c>
      <c r="K167" s="312">
        <f>未改造舰娘!$H163+(BV167+CI167+CV167+DI167)*$C$2</f>
        <v>19</v>
      </c>
      <c r="L167" s="304">
        <f>未改造舰娘!$I163</f>
        <v>1</v>
      </c>
      <c r="M167" s="304">
        <f>未改造舰娘!$J163</f>
        <v>1</v>
      </c>
      <c r="N167" s="518">
        <f>未改造舰娘!$K163</f>
        <v>2</v>
      </c>
      <c r="O167" s="304">
        <f>未改造舰娘!$L163+((CE167+CR167+DE167+DR167)*$C$2)</f>
        <v>10</v>
      </c>
      <c r="P167" s="304" t="str">
        <f>IF($C$2=1,(IF(ISERROR(FIND("超长",未改造舰娘!$M163&amp;CC167&amp;CP167&amp;DC167&amp;DP167,1)),IF(ISERROR(FIND("长",未改造舰娘!$M163&amp;CC167&amp;CP167&amp;DC167&amp;DP167,1)),IF(ISERROR(FIND("中",未改造舰娘!$M163&amp;CC167&amp;CP167&amp;DC167&amp;DP167,1)),IF(ISERROR(FIND("短",未改造舰娘!$M163&amp;CC167&amp;CP167&amp;DC167&amp;DP167,1)),IF(ISERROR(FIND("无",未改造舰娘!$M163&amp;CC167&amp;CP167&amp;DC167&amp;DP167,1)),0,"无"),"短"),"中"),"长"),"超长")),未改造舰娘!$M163)</f>
        <v>短</v>
      </c>
      <c r="Q167" s="303">
        <f>未改造舰娘!$N163</f>
        <v>33</v>
      </c>
      <c r="R167" s="304">
        <f>(未改造舰娘!$P163)+(未改造舰娘!$Q163)*$C$3+((BW167+CJ167+CW167+DJ167)*$C$2)</f>
        <v>33</v>
      </c>
      <c r="S167" s="304">
        <f>(未改造舰娘!$R163)+(未改造舰娘!$S163)*$C$3+((BY167+CL167+CY167+DL167)*$C$2)</f>
        <v>68</v>
      </c>
      <c r="T167" s="304">
        <f>(未改造舰娘!$T163)+(未改造舰娘!$U163)*$C$3+((BX167+CK167+CX167+DK167)*$C$2)</f>
        <v>22</v>
      </c>
      <c r="U167" s="304">
        <f>(未改造舰娘!$V163)+(未改造舰娘!$W163)*$C$3+((CG167+CT167+DG167+DT167)*$C$2)</f>
        <v>58</v>
      </c>
      <c r="V167" s="305">
        <f>INT((((未改造舰娘!$Y163)-(未改造舰娘!$X163))*(((IF(D167=0,C167,D167))-1)/99))+未改造舰娘!$X163)+((CB167+CO167+DB167+DO167)*$C$2)</f>
        <v>87</v>
      </c>
      <c r="W167" s="304">
        <f>INT((((未改造舰娘!$AA163)-(未改造舰娘!$Z163))*(((IF(D167=0,C167,D167))-1)/99))+未改造舰娘!$Z163)+((CD167+CQ167+DD167+DQ167)*$C$2)</f>
        <v>80</v>
      </c>
      <c r="X167" s="304">
        <f>INT((((未改造舰娘!$AC163)-(未改造舰娘!$AB163))*(((IF(D167=0,C167,D167))-1)/99))+未改造舰娘!$AB163)+((CA167+CN167+DA167+DN167)*$C$2)</f>
        <v>18</v>
      </c>
      <c r="Y167" s="303">
        <f>INT((((未改造舰娘!$AE163)-(未改造舰娘!$AD163))*(((IF(D167=0,C167,D167))-1)/99))+未改造舰娘!$AD163)+((BZ167+CM167+CZ167+DM167)*$C$2)</f>
        <v>56</v>
      </c>
      <c r="Z167" s="474" t="str">
        <f>IF(未改造舰娘!$AF163=0,"",未改造舰娘!$AF163)</f>
        <v/>
      </c>
      <c r="AA167" s="304" t="str">
        <f>IF(未改造舰娘!$AG163="","",未改造舰娘!$AG163)</f>
        <v/>
      </c>
      <c r="AB167" s="304" t="str">
        <f>IF(未改造舰娘!$AH163="","",未改造舰娘!$AH163)</f>
        <v/>
      </c>
      <c r="AC167" s="304" t="str">
        <f>IF(未改造舰娘!$AI163="","",未改造舰娘!$AI163)</f>
        <v/>
      </c>
      <c r="AD167" s="304">
        <f>IF(未改造舰娘!$AJ163="","",未改造舰娘!$AJ163)</f>
        <v>0</v>
      </c>
      <c r="AE167" s="305">
        <f>IF(未改造舰娘!$AK163="","",未改造舰娘!$AK163)</f>
        <v>44</v>
      </c>
      <c r="AF167" s="304">
        <f>IF(未改造舰娘!$AL163="","",未改造舰娘!$AL163)</f>
        <v>150</v>
      </c>
      <c r="AG167" s="304">
        <f>IF(未改造舰娘!$AM163="","",未改造舰娘!$AM163)</f>
        <v>200</v>
      </c>
      <c r="AH167" s="304">
        <f>IF(未改造舰娘!$AN163="","",未改造舰娘!$AN163)</f>
        <v>300</v>
      </c>
      <c r="AI167" s="304" t="str">
        <f>IF(未改造舰娘!$AO163="","",未改造舰娘!$AO163)</f>
        <v/>
      </c>
      <c r="AJ167" s="304" t="str">
        <f>IF(未改造舰娘!$AP163="","",未改造舰娘!$AP163)</f>
        <v>驱逐核心</v>
      </c>
      <c r="AK167" s="303">
        <f>IF(未改造舰娘!$AQ163="","",未改造舰娘!$AQ163)</f>
        <v>6</v>
      </c>
      <c r="AL167" s="306" t="str">
        <f>IF(未改造舰娘!$AS163="","",未改造舰娘!$AS163)</f>
        <v>J国10厘米连装炮</v>
      </c>
      <c r="AM167" s="306" t="str">
        <f>IF(未改造舰娘!$AT163="","",未改造舰娘!$AT163)</f>
        <v/>
      </c>
      <c r="AN167" s="306" t="str">
        <f>IF(未改造舰娘!$AU163="","",未改造舰娘!$AU163)</f>
        <v/>
      </c>
      <c r="AO167" s="306" t="str">
        <f>IF(未改造舰娘!$AV163="","",未改造舰娘!$AV163)</f>
        <v/>
      </c>
      <c r="AP167" s="307" t="str">
        <f>IF(未改造舰娘!$AW163="","",未改造舰娘!$AW163)</f>
        <v/>
      </c>
      <c r="AQ167" s="308" t="str">
        <f>IF(未改造舰娘!$AX163="","",未改造舰娘!$AX163)</f>
        <v/>
      </c>
      <c r="AR167" s="304">
        <f>IF(未改造舰娘!$AY163="","",未改造舰娘!$AY163)</f>
        <v>15</v>
      </c>
      <c r="AS167" s="304">
        <f>IF(未改造舰娘!$AZ163="","",未改造舰娘!$AZ163)</f>
        <v>20</v>
      </c>
      <c r="AT167" s="304">
        <f>IF(未改造舰娘!$BA163="","",未改造舰娘!$BA163)</f>
        <v>0.48</v>
      </c>
      <c r="AU167" s="304">
        <f>IF(未改造舰娘!$BB163="","",未改造舰娘!$BB163)</f>
        <v>0.9</v>
      </c>
      <c r="AV167" s="305">
        <f>IF((未改造舰娘!$BG163+未改造舰娘!$BK163*$C$4)=0,"",(未改造舰娘!$BG163+未改造舰娘!$BK163*$C$4))</f>
        <v>2</v>
      </c>
      <c r="AW167" s="304">
        <f>IF((未改造舰娘!$BH163+未改造舰娘!$BL163*$C$4)=0,"",(未改造舰娘!$BH163+未改造舰娘!$BL163*$C$4))</f>
        <v>5</v>
      </c>
      <c r="AX167" s="304">
        <f>IF((未改造舰娘!$BI163+未改造舰娘!$BM163*$C$4)=0,"",(未改造舰娘!$BI163+未改造舰娘!$BM163*$C$4))</f>
        <v>4</v>
      </c>
      <c r="AY167" s="303" t="str">
        <f>IF((未改造舰娘!$BJ163+未改造舰娘!$BN163*$C$4)=0,"",(未改造舰娘!$BJ163+未改造舰娘!$BN163*$C$4))</f>
        <v/>
      </c>
      <c r="AZ167" s="500">
        <f>IF(未改造舰娘!BC163="","",未改造舰娘!BC163)</f>
        <v>0</v>
      </c>
      <c r="BA167" s="500">
        <f>IF(未改造舰娘!BD163="","",未改造舰娘!BD163)</f>
        <v>21</v>
      </c>
      <c r="BB167" s="500">
        <f>IF(未改造舰娘!BE163="","",未改造舰娘!BE163)</f>
        <v>7</v>
      </c>
      <c r="BC167" s="498">
        <f>IF(未改造舰娘!BF163="","",未改造舰娘!BF163)</f>
        <v>0</v>
      </c>
      <c r="BD167" s="125" t="s">
        <v>1831</v>
      </c>
      <c r="BE167" s="506"/>
      <c r="BF167" s="306" t="str">
        <f>IF(未改造舰娘!$BQ163="","",未改造舰娘!$BQ163)</f>
        <v>2-5-BDFGHIJKLMNO,2-6-DFGIJKLM,3-1-BDFGHI,4-1-CDEFIJ,5-1-CDEFGH</v>
      </c>
      <c r="BG167" s="306" t="str">
        <f>IF(未改造舰娘!$BR163="","",未改造舰娘!$BR163)</f>
        <v>极地奏鸣曲 Ex-1-1-CDEFIJBDFGHI,Ex-3-CDEFGHIJKMOPQ,Ex-1-2-BDFHI,Ex-1-3-BFGHIJ,Ex-3-1-BFGHI,Ex-4-1-DFGIJKLM,Ex-4-4-EHIJKL；轰隆轰隆大作战 Ex-1-I,Ex-2-L,Ex-3-L,Ex-5-DFHIKOPQ,Ex-7-L,Ex-9-DFIKLMOPQ；扑火之蛾 Ex-1-J,Ex-2-L,Ex-3-M,Ex-5-DEGHIJKLMN,Ex-6-J,Ex-7-L,Ex-8-M,Ex-10-DGJKLMN；未命名 Ex-1-ABCDEFHJKLM,Ex-3-BCDEFGHJKLMNOPRSβ,Ex-7-ABCDEFHJKLM,Ex-9-BCDEFGHIJKLMNOPRSβ；决战九段坂 Ex-1-NO,Ex-7-NO；中间岛战役 Ex-2-DEG,Ex-3-CDFGJL,Ex-5-A,Ex-7-BDEG,Ex-9-CDFGK；两周年活动 妄想舰队歼灭作战-ABCD；莱特湾战役 Ex-1-I,Ex-2-L,Ex-3-L,Ex-5-DFGHIKMOPQ,Ex-7-L,Ex-9-DIOPQ；急速东方快车 Ex-2-DEFGHJKLMNO,Ex-3-DEFGIJLMNOPR,Ex-4-BCEFHIJKLMNOQR,Ex-5-DEFGHJKLMNO,Ex-6-DEGIJLMNOPR,Ex-7-BCEFHIJKLNOQR；所罗门之晓 Ex-1-BCDEFGHJKL,Ex-3-DEFGHIJKMNOPQ,Ex-5-DEFGHIJKLNPQR,Ex-6-BCDEFGHKL,Ex-8-DEFGHIJKMNOPQ,Ex-10-DEFGHIJKLNPQR；地狱群岛攻略作战 Ex-2-I,Ex-4-CDEFHKM,Ex-6-BCDEFI,Ex-8-CEFHKMN；熔炉大混战 Ex-1-CDEFGHIJ,Ex-3-DEFGHIJKL,Ex-5-CDEFGHIJKL,Ex-7-ABCDEFGHIJKLMN,Ex-8-CDEFGHIJ,Ex-10-DEFGHJKL,Ex-12-CDEFGHIJKL,Ex-14-ABCDEFGHIJKLMN</v>
      </c>
      <c r="BH167" s="306"/>
      <c r="BU167" s="304">
        <f>IFERROR(VLOOKUP(AL167,装备!$B:$C,2,0),0)</f>
        <v>4</v>
      </c>
      <c r="BV167" s="304">
        <f>IFERROR(VLOOKUP($AL167,装备!$B:$Q,5,0),0)</f>
        <v>0</v>
      </c>
      <c r="BW167" s="304">
        <f>IFERROR(VLOOKUP($AL167,装备!$B:$Q,6,0),0)</f>
        <v>2</v>
      </c>
      <c r="BX167" s="304">
        <f>IFERROR(VLOOKUP($AL167,装备!$B:$Q,7,0),0)</f>
        <v>0</v>
      </c>
      <c r="BY167" s="304">
        <f>IFERROR(VLOOKUP($AL167,装备!$B:$Q,8,0),0)</f>
        <v>0</v>
      </c>
      <c r="BZ167" s="304">
        <f>IFERROR(VLOOKUP($AL167,装备!$B:$Q,9,0),0)</f>
        <v>0</v>
      </c>
      <c r="CA167" s="304">
        <f>IFERROR(VLOOKUP($AL167,装备!$B:$Q,10,0),0)</f>
        <v>0</v>
      </c>
      <c r="CB167" s="304">
        <f>IFERROR(VLOOKUP($AL167,装备!$B:$Q,11,0),0)</f>
        <v>1</v>
      </c>
      <c r="CC167" s="304" t="str">
        <f>IFERROR(VLOOKUP($AL167,装备!$B:$Q,12,0),0)</f>
        <v>短</v>
      </c>
      <c r="CD167" s="304">
        <f>IFERROR(VLOOKUP($AL167,装备!$B:$Q,13,0),0)</f>
        <v>0</v>
      </c>
      <c r="CE167" s="304">
        <f>IFERROR(VLOOKUP($AL167,装备!$B:$Q,14,0),0)</f>
        <v>0</v>
      </c>
      <c r="CF167" s="304">
        <f>IFERROR(VLOOKUP($AL167,装备!$B:$Q,16,0),0)</f>
        <v>4</v>
      </c>
      <c r="CG167" s="304">
        <f>IFERROR(VLOOKUP($AL167,装备!$B:$Q,5,0),0)</f>
        <v>0</v>
      </c>
      <c r="CH167" s="304">
        <f>IFERROR(VLOOKUP(AM167,装备!$B:$C,2,0),0)</f>
        <v>0</v>
      </c>
      <c r="CI167" s="304">
        <f>IFERROR(VLOOKUP($AM167,装备!$B:$Q,5,0),0)</f>
        <v>0</v>
      </c>
      <c r="CJ167" s="304">
        <f>IFERROR(VLOOKUP($AM167,装备!$B:$Q,6,0),0)</f>
        <v>0</v>
      </c>
      <c r="CK167" s="304">
        <f>IFERROR(VLOOKUP($AM167,装备!$B:$Q,7,0),0)</f>
        <v>0</v>
      </c>
      <c r="CL167" s="304">
        <f>IFERROR(VLOOKUP($AM167,装备!$B:$Q,8,0),0)</f>
        <v>0</v>
      </c>
      <c r="CM167" s="304">
        <f>IFERROR(VLOOKUP($AM167,装备!$B:$Q,9,0),0)</f>
        <v>0</v>
      </c>
      <c r="CN167" s="304">
        <f>IFERROR(VLOOKUP($AM167,装备!$B:$Q,10,0),0)</f>
        <v>0</v>
      </c>
      <c r="CO167" s="304">
        <f>IFERROR(VLOOKUP($AM167,装备!$B:$Q,11,0),0)</f>
        <v>0</v>
      </c>
      <c r="CP167" s="304">
        <f>IFERROR(VLOOKUP($AM167,装备!$B:$Q,12,0),0)</f>
        <v>0</v>
      </c>
      <c r="CQ167" s="304">
        <f>IFERROR(VLOOKUP($AM167,装备!$B:$Q,13,0),0)</f>
        <v>0</v>
      </c>
      <c r="CR167" s="304">
        <f>IFERROR(VLOOKUP($AM167,装备!$B:$Q,14,0),0)</f>
        <v>0</v>
      </c>
      <c r="CS167" s="304">
        <f>IFERROR(VLOOKUP($AM167,装备!$B:$Q,16,0),0)</f>
        <v>0</v>
      </c>
      <c r="CT167" s="304">
        <f>IFERROR(VLOOKUP($AM167,装备!$B:$Q,5,0),0)</f>
        <v>0</v>
      </c>
      <c r="CU167" s="304">
        <f>IFERROR(VLOOKUP(AN167,装备!$B:$C,2,0),0)</f>
        <v>0</v>
      </c>
      <c r="CV167" s="304">
        <f>IFERROR(VLOOKUP($AN167,装备!$B:$Q,5,0),0)</f>
        <v>0</v>
      </c>
      <c r="CW167" s="304">
        <f>IFERROR(VLOOKUP($AN167,装备!$B:$Q,6,0),0)</f>
        <v>0</v>
      </c>
      <c r="CX167" s="304">
        <f>IFERROR(VLOOKUP($AN167,装备!$B:$Q,7,0),0)</f>
        <v>0</v>
      </c>
      <c r="CY167" s="304">
        <f>IFERROR(VLOOKUP($AN167,装备!$B:$Q,8,0),0)</f>
        <v>0</v>
      </c>
      <c r="CZ167" s="304">
        <f>IFERROR(VLOOKUP($AN167,装备!$B:$Q,9,0),0)</f>
        <v>0</v>
      </c>
      <c r="DA167" s="304">
        <f>IFERROR(VLOOKUP($AN167,装备!$B:$Q,10,0),0)</f>
        <v>0</v>
      </c>
      <c r="DB167" s="304">
        <f>IFERROR(VLOOKUP($AN167,装备!$B:$Q,11,0),0)</f>
        <v>0</v>
      </c>
      <c r="DC167" s="304">
        <f>IFERROR(VLOOKUP($AN167,装备!$B:$Q,12,0),0)</f>
        <v>0</v>
      </c>
      <c r="DD167" s="304">
        <f>IFERROR(VLOOKUP($AN167,装备!$B:$Q,13,0),0)</f>
        <v>0</v>
      </c>
      <c r="DE167" s="304">
        <f>IFERROR(VLOOKUP($AN167,装备!$B:$Q,14,0),0)</f>
        <v>0</v>
      </c>
      <c r="DF167" s="304">
        <f>IFERROR(VLOOKUP($AN167,装备!$B:$Q,16,0),0)</f>
        <v>0</v>
      </c>
      <c r="DG167" s="304">
        <f>IFERROR(VLOOKUP($AN167,装备!$B:$Q,5,0),0)</f>
        <v>0</v>
      </c>
      <c r="DH167" s="304">
        <f>IFERROR(VLOOKUP(AO167,装备!$B:$C,2,0),0)</f>
        <v>0</v>
      </c>
      <c r="DI167" s="304">
        <f>IFERROR(VLOOKUP($AO167,装备!$B:$Q,5,0),0)</f>
        <v>0</v>
      </c>
      <c r="DJ167" s="304">
        <f>IFERROR(VLOOKUP($AO167,装备!$B:$Q,6,0),0)</f>
        <v>0</v>
      </c>
      <c r="DK167" s="304">
        <f>IFERROR(VLOOKUP($AO167,装备!$B:$Q,7,0),0)</f>
        <v>0</v>
      </c>
      <c r="DL167" s="304">
        <f>IFERROR(VLOOKUP($AO167,装备!$B:$Q,8,0),0)</f>
        <v>0</v>
      </c>
      <c r="DM167" s="304">
        <f>IFERROR(VLOOKUP($AO167,装备!$B:$Q,9,0),0)</f>
        <v>0</v>
      </c>
      <c r="DN167" s="304">
        <f>IFERROR(VLOOKUP($AO167,装备!$B:$Q,10,0),0)</f>
        <v>0</v>
      </c>
      <c r="DO167" s="304">
        <f>IFERROR(VLOOKUP($AO167,装备!$B:$Q,11,0),0)</f>
        <v>0</v>
      </c>
      <c r="DP167" s="304">
        <f>IFERROR(VLOOKUP($AO167,装备!$B:$Q,12,0),0)</f>
        <v>0</v>
      </c>
      <c r="DQ167" s="304">
        <f>IFERROR(VLOOKUP($AO167,装备!$B:$Q,13,0),0)</f>
        <v>0</v>
      </c>
      <c r="DR167" s="304">
        <f>IFERROR(VLOOKUP($AO167,装备!$B:$Q,14,0),0)</f>
        <v>0</v>
      </c>
      <c r="DS167" s="304">
        <f>IFERROR(VLOOKUP($AO167,装备!$B:$Q,16,0),0)</f>
        <v>0</v>
      </c>
      <c r="DT167" s="304">
        <f>IFERROR(VLOOKUP($AO167,装备!$B:$Q,5,0),0)</f>
        <v>0</v>
      </c>
    </row>
    <row r="168" spans="1:124" hidden="1">
      <c r="A168" s="301">
        <f>未改造舰娘!$A164</f>
        <v>10016511</v>
      </c>
      <c r="B168" s="354" t="s">
        <v>606</v>
      </c>
      <c r="C168" s="323"/>
      <c r="D168" s="323">
        <f t="shared" si="2"/>
        <v>110</v>
      </c>
      <c r="E168" s="303">
        <f>未改造舰娘!$C164</f>
        <v>2</v>
      </c>
      <c r="F168" s="304" t="str">
        <f>未改造舰娘!$D164</f>
        <v>驱逐</v>
      </c>
      <c r="G168" s="304" t="str">
        <f>未改造舰娘!$E164</f>
        <v>小型</v>
      </c>
      <c r="H168" s="304" t="str">
        <f>未改造舰娘!$F164</f>
        <v>护卫舰</v>
      </c>
      <c r="I168" s="460">
        <f>未改造舰娘!$AR164</f>
        <v>2</v>
      </c>
      <c r="J168" s="304" t="str">
        <f>未改造舰娘!$G164</f>
        <v>日本</v>
      </c>
      <c r="K168" s="312">
        <f>未改造舰娘!$H164+(BV168+CI168+CV168+DI168)*$C$2</f>
        <v>19</v>
      </c>
      <c r="L168" s="304">
        <f>未改造舰娘!$I164</f>
        <v>1</v>
      </c>
      <c r="M168" s="304">
        <f>未改造舰娘!$J164</f>
        <v>1</v>
      </c>
      <c r="N168" s="518">
        <f>未改造舰娘!$K164</f>
        <v>2</v>
      </c>
      <c r="O168" s="304">
        <f>未改造舰娘!$L164+((CE168+CR168+DE168+DR168)*$C$2)</f>
        <v>10</v>
      </c>
      <c r="P168" s="304" t="str">
        <f>IF($C$2=1,(IF(ISERROR(FIND("超长",未改造舰娘!$M164&amp;CC168&amp;CP168&amp;DC168&amp;DP168,1)),IF(ISERROR(FIND("长",未改造舰娘!$M164&amp;CC168&amp;CP168&amp;DC168&amp;DP168,1)),IF(ISERROR(FIND("中",未改造舰娘!$M164&amp;CC168&amp;CP168&amp;DC168&amp;DP168,1)),IF(ISERROR(FIND("短",未改造舰娘!$M164&amp;CC168&amp;CP168&amp;DC168&amp;DP168,1)),IF(ISERROR(FIND("无",未改造舰娘!$M164&amp;CC168&amp;CP168&amp;DC168&amp;DP168,1)),0,"无"),"短"),"中"),"长"),"超长")),未改造舰娘!$M164)</f>
        <v>短</v>
      </c>
      <c r="Q168" s="303">
        <f>未改造舰娘!$N164</f>
        <v>34</v>
      </c>
      <c r="R168" s="304">
        <f>(未改造舰娘!$P164)+(未改造舰娘!$Q164)*$C$3+((BW168+CJ168+CW168+DJ168)*$C$2)</f>
        <v>33</v>
      </c>
      <c r="S168" s="304">
        <f>(未改造舰娘!$R164)+(未改造舰娘!$S164)*$C$3+((BY168+CL168+CY168+DL168)*$C$2)</f>
        <v>68</v>
      </c>
      <c r="T168" s="304">
        <f>(未改造舰娘!$T164)+(未改造舰娘!$U164)*$C$3+((BX168+CK168+CX168+DK168)*$C$2)</f>
        <v>22</v>
      </c>
      <c r="U168" s="304">
        <f>(未改造舰娘!$V164)+(未改造舰娘!$W164)*$C$3+((CG168+CT168+DG168+DT168)*$C$2)</f>
        <v>58</v>
      </c>
      <c r="V168" s="305">
        <f>INT((((未改造舰娘!$Y164)-(未改造舰娘!$X164))*(((IF(D168=0,C168,D168))-1)/99))+未改造舰娘!$X164)+((CB168+CO168+DB168+DO168)*$C$2)</f>
        <v>87</v>
      </c>
      <c r="W168" s="304">
        <f>INT((((未改造舰娘!$AA164)-(未改造舰娘!$Z164))*(((IF(D168=0,C168,D168))-1)/99))+未改造舰娘!$Z164)+((CD168+CQ168+DD168+DQ168)*$C$2)</f>
        <v>81</v>
      </c>
      <c r="X168" s="304">
        <f>INT((((未改造舰娘!$AC164)-(未改造舰娘!$AB164))*(((IF(D168=0,C168,D168))-1)/99))+未改造舰娘!$AB164)+((CA168+CN168+DA168+DN168)*$C$2)</f>
        <v>18</v>
      </c>
      <c r="Y168" s="303">
        <f>INT((((未改造舰娘!$AE164)-(未改造舰娘!$AD164))*(((IF(D168=0,C168,D168))-1)/99))+未改造舰娘!$AD164)+((BZ168+CM168+CZ168+DM168)*$C$2)</f>
        <v>56</v>
      </c>
      <c r="Z168" s="474" t="str">
        <f>IF(未改造舰娘!$AF164=0,"",未改造舰娘!$AF164)</f>
        <v/>
      </c>
      <c r="AA168" s="304" t="str">
        <f>IF(未改造舰娘!$AG164="","",未改造舰娘!$AG164)</f>
        <v/>
      </c>
      <c r="AB168" s="304" t="str">
        <f>IF(未改造舰娘!$AH164="","",未改造舰娘!$AH164)</f>
        <v/>
      </c>
      <c r="AC168" s="304" t="str">
        <f>IF(未改造舰娘!$AI164="","",未改造舰娘!$AI164)</f>
        <v/>
      </c>
      <c r="AD168" s="304">
        <f>IF(未改造舰娘!$AJ164="","",未改造舰娘!$AJ164)</f>
        <v>0</v>
      </c>
      <c r="AE168" s="305">
        <f>IF(未改造舰娘!$AK164="","",未改造舰娘!$AK164)</f>
        <v>42</v>
      </c>
      <c r="AF168" s="304">
        <f>IF(未改造舰娘!$AL164="","",未改造舰娘!$AL164)</f>
        <v>200</v>
      </c>
      <c r="AG168" s="304">
        <f>IF(未改造舰娘!$AM164="","",未改造舰娘!$AM164)</f>
        <v>150</v>
      </c>
      <c r="AH168" s="304">
        <f>IF(未改造舰娘!$AN164="","",未改造舰娘!$AN164)</f>
        <v>300</v>
      </c>
      <c r="AI168" s="304" t="str">
        <f>IF(未改造舰娘!$AO164="","",未改造舰娘!$AO164)</f>
        <v/>
      </c>
      <c r="AJ168" s="304" t="str">
        <f>IF(未改造舰娘!$AP164="","",未改造舰娘!$AP164)</f>
        <v>驱逐核心</v>
      </c>
      <c r="AK168" s="303">
        <f>IF(未改造舰娘!$AQ164="","",未改造舰娘!$AQ164)</f>
        <v>6</v>
      </c>
      <c r="AL168" s="306" t="str">
        <f>IF(未改造舰娘!$AS164="","",未改造舰娘!$AS164)</f>
        <v>J国10厘米连装炮</v>
      </c>
      <c r="AM168" s="306" t="str">
        <f>IF(未改造舰娘!$AT164="","",未改造舰娘!$AT164)</f>
        <v/>
      </c>
      <c r="AN168" s="306" t="str">
        <f>IF(未改造舰娘!$AU164="","",未改造舰娘!$AU164)</f>
        <v/>
      </c>
      <c r="AO168" s="306" t="str">
        <f>IF(未改造舰娘!$AV164="","",未改造舰娘!$AV164)</f>
        <v/>
      </c>
      <c r="AP168" s="307" t="str">
        <f>IF(未改造舰娘!$AW164="","",未改造舰娘!$AW164)</f>
        <v/>
      </c>
      <c r="AQ168" s="308" t="str">
        <f>IF(未改造舰娘!$AX164="","",未改造舰娘!$AX164)</f>
        <v/>
      </c>
      <c r="AR168" s="304">
        <f>IF(未改造舰娘!$AY164="","",未改造舰娘!$AY164)</f>
        <v>15</v>
      </c>
      <c r="AS168" s="304">
        <f>IF(未改造舰娘!$AZ164="","",未改造舰娘!$AZ164)</f>
        <v>20</v>
      </c>
      <c r="AT168" s="304">
        <f>IF(未改造舰娘!$BA164="","",未改造舰娘!$BA164)</f>
        <v>0.48</v>
      </c>
      <c r="AU168" s="304">
        <f>IF(未改造舰娘!$BB164="","",未改造舰娘!$BB164)</f>
        <v>0.9</v>
      </c>
      <c r="AV168" s="305">
        <f>IF((未改造舰娘!$BG164+未改造舰娘!$BK164*$C$4)=0,"",(未改造舰娘!$BG164+未改造舰娘!$BK164*$C$4))</f>
        <v>2</v>
      </c>
      <c r="AW168" s="304">
        <f>IF((未改造舰娘!$BH164+未改造舰娘!$BL164*$C$4)=0,"",(未改造舰娘!$BH164+未改造舰娘!$BL164*$C$4))</f>
        <v>5</v>
      </c>
      <c r="AX168" s="304">
        <f>IF((未改造舰娘!$BI164+未改造舰娘!$BM164*$C$4)=0,"",(未改造舰娘!$BI164+未改造舰娘!$BM164*$C$4))</f>
        <v>4</v>
      </c>
      <c r="AY168" s="303" t="str">
        <f>IF((未改造舰娘!$BJ164+未改造舰娘!$BN164*$C$4)=0,"",(未改造舰娘!$BJ164+未改造舰娘!$BN164*$C$4))</f>
        <v/>
      </c>
      <c r="AZ168" s="500">
        <f>IF(未改造舰娘!BC164="","",未改造舰娘!BC164)</f>
        <v>0</v>
      </c>
      <c r="BA168" s="500">
        <f>IF(未改造舰娘!BD164="","",未改造舰娘!BD164)</f>
        <v>21</v>
      </c>
      <c r="BB168" s="500">
        <f>IF(未改造舰娘!BE164="","",未改造舰娘!BE164)</f>
        <v>7</v>
      </c>
      <c r="BC168" s="498">
        <f>IF(未改造舰娘!BF164="","",未改造舰娘!BF164)</f>
        <v>0</v>
      </c>
      <c r="BD168" s="125" t="s">
        <v>1501</v>
      </c>
      <c r="BE168" s="506"/>
      <c r="BF168" s="306" t="str">
        <f>IF(未改造舰娘!$BQ164="","",未改造舰娘!$BQ164)</f>
        <v>2-5-BDFGHIJKLMNO,2-6-DFGIJKLM,3-1-BDFGHI,4-1-CDEFIJ,5-1-CDEFGH</v>
      </c>
      <c r="BG168" s="306" t="str">
        <f>IF(未改造舰娘!$BR164="","",未改造舰娘!$BR164)</f>
        <v>极地奏鸣曲 Ex-1-1-CDEFIJBDFGHI,Ex-2-DEFGHIJKLMN,Ex-1-2-BDFHI,Ex-1-3-BFGHIJ,Ex-3-1-BFGHI,Ex-4-1-FGIJKLM,Ex-4-4-DEHJKL；轰隆轰隆大作战 Ex-1-CEFGHI,Ex-2-BCEGHJL,Ex-5-DFHIKMOPQ,Ex-8-CDEFHIM；扑火之蛾 Ex-1-CDEFGHIJ,Ex-2-DEFGHIJKL,Ex-5-DEGHIJKLMN,Ex-6-CDEFGIJ,Ex-7-DEFGHIJKL,Ex-10-DGJKLN；未命名 Ex-1-ABCDEFHJKLM,Ex-3-BCDEFGHIJKLMNOPRSβ,Ex-7-ABCDEFHJKLM,Ex-9-BCDEFGHIJKLMNOPRSβ；决战九段坂 Ex-1-NO,Ex-7-NO；中间岛战役 Ex-4-CDGK,Ex-8-BCDEJL；两周年活动 妄想舰队歼灭作战-ABCD；莱特湾战役 Ex-1-EFGHI,Ex-2-CEGHL,Ex-5-DFILMOPQ；急速东方快车 Ex-2-DEFGHJKLMNO,Ex-3-DEFGIJLMNOPR,Ex-4-BCEFHIJKLMNOPQR,Ex-5-DEFGHJKLMNO,Ex-6-DEGIJLMOPR,Ex-7-BCEFHIJKLMNOPQ；所罗门之晓 Ex-1-BCDEFGHJKL,Ex-3-DEFGHIJKMNOPQ,Ex-5-DEFGHIJKLNPQR,Ex-6-BCDEFGHKL,Ex-8-DEGHIJKMNOPQ,Ex-10-DEFGHIJKNPQR；地狱群岛攻略作战 Ex-2-I,Ex-4-CDEFHIKMN,Ex-6-BCDEI,Ex-8-CEFHJKMN；熔炉大混战 Ex-1-CDEFGHIJ,Ex-3-DEFGHIJKL,Ex-5-CDEFGHIJKL,Ex-7-ABCDEFGHIJKLMN,Ex-8-CDEFGHIJ,Ex-10-DEFGHJKL,Ex-12-CDEFGHIJKL,Ex-14-ABCDEFGHIJKLMN</v>
      </c>
      <c r="BH168" s="306"/>
      <c r="BU168" s="304">
        <f>IFERROR(VLOOKUP(AL168,装备!$B:$C,2,0),0)</f>
        <v>4</v>
      </c>
      <c r="BV168" s="304">
        <f>IFERROR(VLOOKUP($AL168,装备!$B:$Q,5,0),0)</f>
        <v>0</v>
      </c>
      <c r="BW168" s="304">
        <f>IFERROR(VLOOKUP($AL168,装备!$B:$Q,6,0),0)</f>
        <v>2</v>
      </c>
      <c r="BX168" s="304">
        <f>IFERROR(VLOOKUP($AL168,装备!$B:$Q,7,0),0)</f>
        <v>0</v>
      </c>
      <c r="BY168" s="304">
        <f>IFERROR(VLOOKUP($AL168,装备!$B:$Q,8,0),0)</f>
        <v>0</v>
      </c>
      <c r="BZ168" s="304">
        <f>IFERROR(VLOOKUP($AL168,装备!$B:$Q,9,0),0)</f>
        <v>0</v>
      </c>
      <c r="CA168" s="304">
        <f>IFERROR(VLOOKUP($AL168,装备!$B:$Q,10,0),0)</f>
        <v>0</v>
      </c>
      <c r="CB168" s="304">
        <f>IFERROR(VLOOKUP($AL168,装备!$B:$Q,11,0),0)</f>
        <v>1</v>
      </c>
      <c r="CC168" s="304" t="str">
        <f>IFERROR(VLOOKUP($AL168,装备!$B:$Q,12,0),0)</f>
        <v>短</v>
      </c>
      <c r="CD168" s="304">
        <f>IFERROR(VLOOKUP($AL168,装备!$B:$Q,13,0),0)</f>
        <v>0</v>
      </c>
      <c r="CE168" s="304">
        <f>IFERROR(VLOOKUP($AL168,装备!$B:$Q,14,0),0)</f>
        <v>0</v>
      </c>
      <c r="CF168" s="304">
        <f>IFERROR(VLOOKUP($AL168,装备!$B:$Q,16,0),0)</f>
        <v>4</v>
      </c>
      <c r="CG168" s="304">
        <f>IFERROR(VLOOKUP($AL168,装备!$B:$Q,5,0),0)</f>
        <v>0</v>
      </c>
      <c r="CH168" s="304">
        <f>IFERROR(VLOOKUP(AM168,装备!$B:$C,2,0),0)</f>
        <v>0</v>
      </c>
      <c r="CI168" s="304">
        <f>IFERROR(VLOOKUP($AM168,装备!$B:$Q,5,0),0)</f>
        <v>0</v>
      </c>
      <c r="CJ168" s="304">
        <f>IFERROR(VLOOKUP($AM168,装备!$B:$Q,6,0),0)</f>
        <v>0</v>
      </c>
      <c r="CK168" s="304">
        <f>IFERROR(VLOOKUP($AM168,装备!$B:$Q,7,0),0)</f>
        <v>0</v>
      </c>
      <c r="CL168" s="304">
        <f>IFERROR(VLOOKUP($AM168,装备!$B:$Q,8,0),0)</f>
        <v>0</v>
      </c>
      <c r="CM168" s="304">
        <f>IFERROR(VLOOKUP($AM168,装备!$B:$Q,9,0),0)</f>
        <v>0</v>
      </c>
      <c r="CN168" s="304">
        <f>IFERROR(VLOOKUP($AM168,装备!$B:$Q,10,0),0)</f>
        <v>0</v>
      </c>
      <c r="CO168" s="304">
        <f>IFERROR(VLOOKUP($AM168,装备!$B:$Q,11,0),0)</f>
        <v>0</v>
      </c>
      <c r="CP168" s="304">
        <f>IFERROR(VLOOKUP($AM168,装备!$B:$Q,12,0),0)</f>
        <v>0</v>
      </c>
      <c r="CQ168" s="304">
        <f>IFERROR(VLOOKUP($AM168,装备!$B:$Q,13,0),0)</f>
        <v>0</v>
      </c>
      <c r="CR168" s="304">
        <f>IFERROR(VLOOKUP($AM168,装备!$B:$Q,14,0),0)</f>
        <v>0</v>
      </c>
      <c r="CS168" s="304">
        <f>IFERROR(VLOOKUP($AM168,装备!$B:$Q,16,0),0)</f>
        <v>0</v>
      </c>
      <c r="CT168" s="304">
        <f>IFERROR(VLOOKUP($AM168,装备!$B:$Q,5,0),0)</f>
        <v>0</v>
      </c>
      <c r="CU168" s="304">
        <f>IFERROR(VLOOKUP(AN168,装备!$B:$C,2,0),0)</f>
        <v>0</v>
      </c>
      <c r="CV168" s="304">
        <f>IFERROR(VLOOKUP($AN168,装备!$B:$Q,5,0),0)</f>
        <v>0</v>
      </c>
      <c r="CW168" s="304">
        <f>IFERROR(VLOOKUP($AN168,装备!$B:$Q,6,0),0)</f>
        <v>0</v>
      </c>
      <c r="CX168" s="304">
        <f>IFERROR(VLOOKUP($AN168,装备!$B:$Q,7,0),0)</f>
        <v>0</v>
      </c>
      <c r="CY168" s="304">
        <f>IFERROR(VLOOKUP($AN168,装备!$B:$Q,8,0),0)</f>
        <v>0</v>
      </c>
      <c r="CZ168" s="304">
        <f>IFERROR(VLOOKUP($AN168,装备!$B:$Q,9,0),0)</f>
        <v>0</v>
      </c>
      <c r="DA168" s="304">
        <f>IFERROR(VLOOKUP($AN168,装备!$B:$Q,10,0),0)</f>
        <v>0</v>
      </c>
      <c r="DB168" s="304">
        <f>IFERROR(VLOOKUP($AN168,装备!$B:$Q,11,0),0)</f>
        <v>0</v>
      </c>
      <c r="DC168" s="304">
        <f>IFERROR(VLOOKUP($AN168,装备!$B:$Q,12,0),0)</f>
        <v>0</v>
      </c>
      <c r="DD168" s="304">
        <f>IFERROR(VLOOKUP($AN168,装备!$B:$Q,13,0),0)</f>
        <v>0</v>
      </c>
      <c r="DE168" s="304">
        <f>IFERROR(VLOOKUP($AN168,装备!$B:$Q,14,0),0)</f>
        <v>0</v>
      </c>
      <c r="DF168" s="304">
        <f>IFERROR(VLOOKUP($AN168,装备!$B:$Q,16,0),0)</f>
        <v>0</v>
      </c>
      <c r="DG168" s="304">
        <f>IFERROR(VLOOKUP($AN168,装备!$B:$Q,5,0),0)</f>
        <v>0</v>
      </c>
      <c r="DH168" s="304">
        <f>IFERROR(VLOOKUP(AO168,装备!$B:$C,2,0),0)</f>
        <v>0</v>
      </c>
      <c r="DI168" s="304">
        <f>IFERROR(VLOOKUP($AO168,装备!$B:$Q,5,0),0)</f>
        <v>0</v>
      </c>
      <c r="DJ168" s="304">
        <f>IFERROR(VLOOKUP($AO168,装备!$B:$Q,6,0),0)</f>
        <v>0</v>
      </c>
      <c r="DK168" s="304">
        <f>IFERROR(VLOOKUP($AO168,装备!$B:$Q,7,0),0)</f>
        <v>0</v>
      </c>
      <c r="DL168" s="304">
        <f>IFERROR(VLOOKUP($AO168,装备!$B:$Q,8,0),0)</f>
        <v>0</v>
      </c>
      <c r="DM168" s="304">
        <f>IFERROR(VLOOKUP($AO168,装备!$B:$Q,9,0),0)</f>
        <v>0</v>
      </c>
      <c r="DN168" s="304">
        <f>IFERROR(VLOOKUP($AO168,装备!$B:$Q,10,0),0)</f>
        <v>0</v>
      </c>
      <c r="DO168" s="304">
        <f>IFERROR(VLOOKUP($AO168,装备!$B:$Q,11,0),0)</f>
        <v>0</v>
      </c>
      <c r="DP168" s="304">
        <f>IFERROR(VLOOKUP($AO168,装备!$B:$Q,12,0),0)</f>
        <v>0</v>
      </c>
      <c r="DQ168" s="304">
        <f>IFERROR(VLOOKUP($AO168,装备!$B:$Q,13,0),0)</f>
        <v>0</v>
      </c>
      <c r="DR168" s="304">
        <f>IFERROR(VLOOKUP($AO168,装备!$B:$Q,14,0),0)</f>
        <v>0</v>
      </c>
      <c r="DS168" s="304">
        <f>IFERROR(VLOOKUP($AO168,装备!$B:$Q,16,0),0)</f>
        <v>0</v>
      </c>
      <c r="DT168" s="304">
        <f>IFERROR(VLOOKUP($AO168,装备!$B:$Q,5,0),0)</f>
        <v>0</v>
      </c>
    </row>
    <row r="169" spans="1:124" hidden="1">
      <c r="A169" s="301">
        <f>未改造舰娘!$A165</f>
        <v>10016611</v>
      </c>
      <c r="B169" s="354" t="s">
        <v>236</v>
      </c>
      <c r="C169" s="323"/>
      <c r="D169" s="323">
        <f t="shared" si="2"/>
        <v>110</v>
      </c>
      <c r="E169" s="303">
        <f>未改造舰娘!$C165</f>
        <v>3</v>
      </c>
      <c r="F169" s="304" t="str">
        <f>未改造舰娘!$D165</f>
        <v>驱逐</v>
      </c>
      <c r="G169" s="304" t="str">
        <f>未改造舰娘!$E165</f>
        <v>小型</v>
      </c>
      <c r="H169" s="304" t="str">
        <f>未改造舰娘!$F165</f>
        <v>护卫舰</v>
      </c>
      <c r="I169" s="460">
        <f>未改造舰娘!$AR165</f>
        <v>2</v>
      </c>
      <c r="J169" s="304" t="str">
        <f>未改造舰娘!$G165</f>
        <v>日本</v>
      </c>
      <c r="K169" s="312">
        <f>未改造舰娘!$H165+(BV169+CI169+CV169+DI169)*$C$2</f>
        <v>16</v>
      </c>
      <c r="L169" s="304">
        <f>未改造舰娘!$I165</f>
        <v>0</v>
      </c>
      <c r="M169" s="304">
        <f>未改造舰娘!$J165</f>
        <v>1</v>
      </c>
      <c r="N169" s="518">
        <f>未改造舰娘!$K165</f>
        <v>2</v>
      </c>
      <c r="O169" s="304">
        <f>未改造舰娘!$L165+((CE169+CR169+DE169+DR169)*$C$2)</f>
        <v>12</v>
      </c>
      <c r="P169" s="304" t="str">
        <f>IF($C$2=1,(IF(ISERROR(FIND("超长",未改造舰娘!$M165&amp;CC169&amp;CP169&amp;DC169&amp;DP169,1)),IF(ISERROR(FIND("长",未改造舰娘!$M165&amp;CC169&amp;CP169&amp;DC169&amp;DP169,1)),IF(ISERROR(FIND("中",未改造舰娘!$M165&amp;CC169&amp;CP169&amp;DC169&amp;DP169,1)),IF(ISERROR(FIND("短",未改造舰娘!$M165&amp;CC169&amp;CP169&amp;DC169&amp;DP169,1)),IF(ISERROR(FIND("无",未改造舰娘!$M165&amp;CC169&amp;CP169&amp;DC169&amp;DP169,1)),0,"无"),"短"),"中"),"长"),"超长")),未改造舰娘!$M165)</f>
        <v>短</v>
      </c>
      <c r="Q169" s="303">
        <f>未改造舰娘!$N165</f>
        <v>34</v>
      </c>
      <c r="R169" s="304">
        <f>(未改造舰娘!$P165)+(未改造舰娘!$Q165)*$C$3+((BW169+CJ169+CW169+DJ169)*$C$2)</f>
        <v>32</v>
      </c>
      <c r="S169" s="304">
        <f>(未改造舰娘!$R165)+(未改造舰娘!$S165)*$C$3+((BY169+CL169+CY169+DL169)*$C$2)</f>
        <v>78</v>
      </c>
      <c r="T169" s="304">
        <f>(未改造舰娘!$T165)+(未改造舰娘!$U165)*$C$3+((BX169+CK169+CX169+DK169)*$C$2)</f>
        <v>22</v>
      </c>
      <c r="U169" s="304">
        <f>(未改造舰娘!$V165)+(未改造舰娘!$W165)*$C$3+((CG169+CT169+DG169+DT169)*$C$2)</f>
        <v>41</v>
      </c>
      <c r="V169" s="305">
        <f>INT((((未改造舰娘!$Y165)-(未改造舰娘!$X165))*(((IF(D169=0,C169,D169))-1)/99))+未改造舰娘!$X165)+((CB169+CO169+DB169+DO169)*$C$2)</f>
        <v>87</v>
      </c>
      <c r="W169" s="304">
        <f>INT((((未改造舰娘!$AA165)-(未改造舰娘!$Z165))*(((IF(D169=0,C169,D169))-1)/99))+未改造舰娘!$Z165)+((CD169+CQ169+DD169+DQ169)*$C$2)</f>
        <v>81</v>
      </c>
      <c r="X169" s="304">
        <f>INT((((未改造舰娘!$AC165)-(未改造舰娘!$AB165))*(((IF(D169=0,C169,D169))-1)/99))+未改造舰娘!$AB165)+((CA169+CN169+DA169+DN169)*$C$2)</f>
        <v>18</v>
      </c>
      <c r="Y169" s="303">
        <f>INT((((未改造舰娘!$AE165)-(未改造舰娘!$AD165))*(((IF(D169=0,C169,D169))-1)/99))+未改造舰娘!$AD165)+((BZ169+CM169+CZ169+DM169)*$C$2)</f>
        <v>54</v>
      </c>
      <c r="Z169" s="474" t="str">
        <f>IF(未改造舰娘!$AF165=0,"",未改造舰娘!$AF165)</f>
        <v/>
      </c>
      <c r="AA169" s="304" t="str">
        <f>IF(未改造舰娘!$AG165="","",未改造舰娘!$AG165)</f>
        <v/>
      </c>
      <c r="AB169" s="304" t="str">
        <f>IF(未改造舰娘!$AH165="","",未改造舰娘!$AH165)</f>
        <v/>
      </c>
      <c r="AC169" s="304" t="str">
        <f>IF(未改造舰娘!$AI165="","",未改造舰娘!$AI165)</f>
        <v/>
      </c>
      <c r="AD169" s="304">
        <f>IF(未改造舰娘!$AJ165="","",未改造舰娘!$AJ165)</f>
        <v>0</v>
      </c>
      <c r="AE169" s="305">
        <f>IF(未改造舰娘!$AK165="","",未改造舰娘!$AK165)</f>
        <v>42</v>
      </c>
      <c r="AF169" s="304">
        <f>IF(未改造舰娘!$AL165="","",未改造舰娘!$AL165)</f>
        <v>600</v>
      </c>
      <c r="AG169" s="304">
        <f>IF(未改造舰娘!$AM165="","",未改造舰娘!$AM165)</f>
        <v>600</v>
      </c>
      <c r="AH169" s="304">
        <f>IF(未改造舰娘!$AN165="","",未改造舰娘!$AN165)</f>
        <v>500</v>
      </c>
      <c r="AI169" s="304">
        <f>IF(未改造舰娘!$AO165="","",未改造舰娘!$AO165)</f>
        <v>100</v>
      </c>
      <c r="AJ169" s="304" t="str">
        <f>IF(未改造舰娘!$AP165="","",未改造舰娘!$AP165)</f>
        <v>驱逐核心</v>
      </c>
      <c r="AK169" s="303">
        <f>IF(未改造舰娘!$AQ165="","",未改造舰娘!$AQ165)</f>
        <v>10</v>
      </c>
      <c r="AL169" s="306" t="str">
        <f>IF(未改造舰娘!$AS165="","",未改造舰娘!$AS165)</f>
        <v>J国12.7厘米连装炮</v>
      </c>
      <c r="AM169" s="306" t="str">
        <f>IF(未改造舰娘!$AT165="","",未改造舰娘!$AT165)</f>
        <v/>
      </c>
      <c r="AN169" s="306" t="str">
        <f>IF(未改造舰娘!$AU165="","",未改造舰娘!$AU165)</f>
        <v/>
      </c>
      <c r="AO169" s="306" t="str">
        <f>IF(未改造舰娘!$AV165="","",未改造舰娘!$AV165)</f>
        <v/>
      </c>
      <c r="AP169" s="307" t="str">
        <f>IF(未改造舰娘!$AW165="","",未改造舰娘!$AW165)</f>
        <v/>
      </c>
      <c r="AQ169" s="308" t="str">
        <f>IF(未改造舰娘!$AX165="","",未改造舰娘!$AX165)</f>
        <v/>
      </c>
      <c r="AR169" s="304">
        <f>IF(未改造舰娘!$AY165="","",未改造舰娘!$AY165)</f>
        <v>15</v>
      </c>
      <c r="AS169" s="304">
        <f>IF(未改造舰娘!$AZ165="","",未改造舰娘!$AZ165)</f>
        <v>20</v>
      </c>
      <c r="AT169" s="304">
        <f>IF(未改造舰娘!$BA165="","",未改造舰娘!$BA165)</f>
        <v>0.48</v>
      </c>
      <c r="AU169" s="304">
        <f>IF(未改造舰娘!$BB165="","",未改造舰娘!$BB165)</f>
        <v>0.9</v>
      </c>
      <c r="AV169" s="305">
        <f>IF((未改造舰娘!$BG165+未改造舰娘!$BK165*$C$4)=0,"",(未改造舰娘!$BG165+未改造舰娘!$BK165*$C$4))</f>
        <v>4</v>
      </c>
      <c r="AW169" s="304">
        <f>IF((未改造舰娘!$BH165+未改造舰娘!$BL165*$C$4)=0,"",(未改造舰娘!$BH165+未改造舰娘!$BL165*$C$4))</f>
        <v>9</v>
      </c>
      <c r="AX169" s="304">
        <f>IF((未改造舰娘!$BI165+未改造舰娘!$BM165*$C$4)=0,"",(未改造舰娘!$BI165+未改造舰娘!$BM165*$C$4))</f>
        <v>9</v>
      </c>
      <c r="AY169" s="303" t="str">
        <f>IF((未改造舰娘!$BJ165+未改造舰娘!$BN165*$C$4)=0,"",(未改造舰娘!$BJ165+未改造舰娘!$BN165*$C$4))</f>
        <v/>
      </c>
      <c r="AZ169" s="500">
        <f>IF(未改造舰娘!BC165="","",未改造舰娘!BC165)</f>
        <v>0</v>
      </c>
      <c r="BA169" s="500">
        <f>IF(未改造舰娘!BD165="","",未改造舰娘!BD165)</f>
        <v>31</v>
      </c>
      <c r="BB169" s="500">
        <f>IF(未改造舰娘!BE165="","",未改造舰娘!BE165)</f>
        <v>7</v>
      </c>
      <c r="BC169" s="498">
        <f>IF(未改造舰娘!BF165="","",未改造舰娘!BF165)</f>
        <v>0</v>
      </c>
      <c r="BD169" s="125" t="s">
        <v>1506</v>
      </c>
      <c r="BE169" s="506">
        <v>1.3888888888888888E-2</v>
      </c>
      <c r="BF169" s="306" t="str">
        <f>IF(未改造舰娘!$BQ165="","",未改造舰娘!$BQ165)</f>
        <v>2-5-BDFGHIJKLMNO,2-6-DFGIJKLM</v>
      </c>
      <c r="BG169" s="306" t="str">
        <f>IF(未改造舰娘!$BR165="","",未改造舰娘!$BR165)</f>
        <v>极地奏鸣曲 Ex-1-CDEFGHIJK,Ex-1-1-BDFGHI,Ex-1-2-BDHI,Ex-1-3-BDFGHIJ,Ex-4-1-DFGIJKLM,Ex-4-4-EHIJKL；轰隆轰隆大作战 Ex-2-BCEGHJL,Ex-3-DGHJL,Ex-4-ABCDEFGHIM,Ex-5-BDFGHIKLMOPQ,Ex-7-ADGHJKL,Ex-8-ABCDEFGHIM,Ex-9-BDFGHIKLMOPQ；扑火之蛾 Ex-2-DEFGHIJKL,Ex-3-DEFGHIJKLM,Ex-4-ABCDEFGHIJKLMN,Ex-5-ABCDEFGHIJKLMN,Ex-7-DEFGHIJKL,Ex-8-FHJKM,Ex-9-ABCDEFGHIJKLMN,Ex-10-ABCDEFGHIJKLMN；决战九段坂 Ex-2-Q,Ex-8-Q；未命名 Ex-8-BCDEFGHIJNOβ；中间岛战役 Ex-1-BCDE,Ex-5-A,Ex-9-ABCDFGHK；两周年活动 妄想舰队歼灭作战-BCD；莱特湾战役 Ex-2-BCEGHJL,Ex-3-HJL,Ex-7-DGHL,Ex-9-DILMOPQ；急速东方快车 Ex-2-DEFGHJKLMNO,Ex-3-DEFGIJLMNOPR,Ex-4-BCEFHIJKLMNOPQR,Ex-5-DEFGHJKLMNO,Ex-6-DEGIJLMOPR,Ex-7-BCEFHIJKLMNOQR；所罗门之晓 Ex-1-BCDEFGHJKL,Ex-3-DEFGHIJKMNOPQ,Ex-5-DEFGHIJKLNPQR,Ex-6-BCDEFGHKL,Ex-8-DEFGHJMNOPQ,Ex-10-DEFGHIJKLNPQR；地狱群岛攻略作战 Ex-1-ACDEF,Ex-2-BCDEFI,Ex-3-DFGI,Ex-4-CEFHIJKM,Ex-5-ACDEF,Ex-6-BCEFI,Ex-7-ABDEFGHI,Ex-8-ABCDEFGHIJKMN；熔炉大混战 Ex-7-DEFGHIJKLMN,Ex-14-DEFGHIJKLMN</v>
      </c>
      <c r="BH169" s="306"/>
      <c r="BU169" s="304">
        <f>IFERROR(VLOOKUP(AL169,装备!$B:$C,2,0),0)</f>
        <v>2</v>
      </c>
      <c r="BV169" s="304">
        <f>IFERROR(VLOOKUP($AL169,装备!$B:$Q,5,0),0)</f>
        <v>0</v>
      </c>
      <c r="BW169" s="304">
        <f>IFERROR(VLOOKUP($AL169,装备!$B:$Q,6,0),0)</f>
        <v>2</v>
      </c>
      <c r="BX169" s="304">
        <f>IFERROR(VLOOKUP($AL169,装备!$B:$Q,7,0),0)</f>
        <v>0</v>
      </c>
      <c r="BY169" s="304">
        <f>IFERROR(VLOOKUP($AL169,装备!$B:$Q,8,0),0)</f>
        <v>0</v>
      </c>
      <c r="BZ169" s="304">
        <f>IFERROR(VLOOKUP($AL169,装备!$B:$Q,9,0),0)</f>
        <v>0</v>
      </c>
      <c r="CA169" s="304">
        <f>IFERROR(VLOOKUP($AL169,装备!$B:$Q,10,0),0)</f>
        <v>0</v>
      </c>
      <c r="CB169" s="304">
        <f>IFERROR(VLOOKUP($AL169,装备!$B:$Q,11,0),0)</f>
        <v>0</v>
      </c>
      <c r="CC169" s="304" t="str">
        <f>IFERROR(VLOOKUP($AL169,装备!$B:$Q,12,0),0)</f>
        <v>短</v>
      </c>
      <c r="CD169" s="304">
        <f>IFERROR(VLOOKUP($AL169,装备!$B:$Q,13,0),0)</f>
        <v>0</v>
      </c>
      <c r="CE169" s="304">
        <f>IFERROR(VLOOKUP($AL169,装备!$B:$Q,14,0),0)</f>
        <v>0</v>
      </c>
      <c r="CF169" s="304">
        <f>IFERROR(VLOOKUP($AL169,装备!$B:$Q,16,0),0)</f>
        <v>2</v>
      </c>
      <c r="CG169" s="304">
        <f>IFERROR(VLOOKUP($AL169,装备!$B:$Q,5,0),0)</f>
        <v>0</v>
      </c>
      <c r="CH169" s="304">
        <f>IFERROR(VLOOKUP(AM169,装备!$B:$C,2,0),0)</f>
        <v>0</v>
      </c>
      <c r="CI169" s="304">
        <f>IFERROR(VLOOKUP($AM169,装备!$B:$Q,5,0),0)</f>
        <v>0</v>
      </c>
      <c r="CJ169" s="304">
        <f>IFERROR(VLOOKUP($AM169,装备!$B:$Q,6,0),0)</f>
        <v>0</v>
      </c>
      <c r="CK169" s="304">
        <f>IFERROR(VLOOKUP($AM169,装备!$B:$Q,7,0),0)</f>
        <v>0</v>
      </c>
      <c r="CL169" s="304">
        <f>IFERROR(VLOOKUP($AM169,装备!$B:$Q,8,0),0)</f>
        <v>0</v>
      </c>
      <c r="CM169" s="304">
        <f>IFERROR(VLOOKUP($AM169,装备!$B:$Q,9,0),0)</f>
        <v>0</v>
      </c>
      <c r="CN169" s="304">
        <f>IFERROR(VLOOKUP($AM169,装备!$B:$Q,10,0),0)</f>
        <v>0</v>
      </c>
      <c r="CO169" s="304">
        <f>IFERROR(VLOOKUP($AM169,装备!$B:$Q,11,0),0)</f>
        <v>0</v>
      </c>
      <c r="CP169" s="304">
        <f>IFERROR(VLOOKUP($AM169,装备!$B:$Q,12,0),0)</f>
        <v>0</v>
      </c>
      <c r="CQ169" s="304">
        <f>IFERROR(VLOOKUP($AM169,装备!$B:$Q,13,0),0)</f>
        <v>0</v>
      </c>
      <c r="CR169" s="304">
        <f>IFERROR(VLOOKUP($AM169,装备!$B:$Q,14,0),0)</f>
        <v>0</v>
      </c>
      <c r="CS169" s="304">
        <f>IFERROR(VLOOKUP($AM169,装备!$B:$Q,16,0),0)</f>
        <v>0</v>
      </c>
      <c r="CT169" s="304">
        <f>IFERROR(VLOOKUP($AM169,装备!$B:$Q,5,0),0)</f>
        <v>0</v>
      </c>
      <c r="CU169" s="304">
        <f>IFERROR(VLOOKUP(AN169,装备!$B:$C,2,0),0)</f>
        <v>0</v>
      </c>
      <c r="CV169" s="304">
        <f>IFERROR(VLOOKUP($AN169,装备!$B:$Q,5,0),0)</f>
        <v>0</v>
      </c>
      <c r="CW169" s="304">
        <f>IFERROR(VLOOKUP($AN169,装备!$B:$Q,6,0),0)</f>
        <v>0</v>
      </c>
      <c r="CX169" s="304">
        <f>IFERROR(VLOOKUP($AN169,装备!$B:$Q,7,0),0)</f>
        <v>0</v>
      </c>
      <c r="CY169" s="304">
        <f>IFERROR(VLOOKUP($AN169,装备!$B:$Q,8,0),0)</f>
        <v>0</v>
      </c>
      <c r="CZ169" s="304">
        <f>IFERROR(VLOOKUP($AN169,装备!$B:$Q,9,0),0)</f>
        <v>0</v>
      </c>
      <c r="DA169" s="304">
        <f>IFERROR(VLOOKUP($AN169,装备!$B:$Q,10,0),0)</f>
        <v>0</v>
      </c>
      <c r="DB169" s="304">
        <f>IFERROR(VLOOKUP($AN169,装备!$B:$Q,11,0),0)</f>
        <v>0</v>
      </c>
      <c r="DC169" s="304">
        <f>IFERROR(VLOOKUP($AN169,装备!$B:$Q,12,0),0)</f>
        <v>0</v>
      </c>
      <c r="DD169" s="304">
        <f>IFERROR(VLOOKUP($AN169,装备!$B:$Q,13,0),0)</f>
        <v>0</v>
      </c>
      <c r="DE169" s="304">
        <f>IFERROR(VLOOKUP($AN169,装备!$B:$Q,14,0),0)</f>
        <v>0</v>
      </c>
      <c r="DF169" s="304">
        <f>IFERROR(VLOOKUP($AN169,装备!$B:$Q,16,0),0)</f>
        <v>0</v>
      </c>
      <c r="DG169" s="304">
        <f>IFERROR(VLOOKUP($AN169,装备!$B:$Q,5,0),0)</f>
        <v>0</v>
      </c>
      <c r="DH169" s="304">
        <f>IFERROR(VLOOKUP(AO169,装备!$B:$C,2,0),0)</f>
        <v>0</v>
      </c>
      <c r="DI169" s="304">
        <f>IFERROR(VLOOKUP($AO169,装备!$B:$Q,5,0),0)</f>
        <v>0</v>
      </c>
      <c r="DJ169" s="304">
        <f>IFERROR(VLOOKUP($AO169,装备!$B:$Q,6,0),0)</f>
        <v>0</v>
      </c>
      <c r="DK169" s="304">
        <f>IFERROR(VLOOKUP($AO169,装备!$B:$Q,7,0),0)</f>
        <v>0</v>
      </c>
      <c r="DL169" s="304">
        <f>IFERROR(VLOOKUP($AO169,装备!$B:$Q,8,0),0)</f>
        <v>0</v>
      </c>
      <c r="DM169" s="304">
        <f>IFERROR(VLOOKUP($AO169,装备!$B:$Q,9,0),0)</f>
        <v>0</v>
      </c>
      <c r="DN169" s="304">
        <f>IFERROR(VLOOKUP($AO169,装备!$B:$Q,10,0),0)</f>
        <v>0</v>
      </c>
      <c r="DO169" s="304">
        <f>IFERROR(VLOOKUP($AO169,装备!$B:$Q,11,0),0)</f>
        <v>0</v>
      </c>
      <c r="DP169" s="304">
        <f>IFERROR(VLOOKUP($AO169,装备!$B:$Q,12,0),0)</f>
        <v>0</v>
      </c>
      <c r="DQ169" s="304">
        <f>IFERROR(VLOOKUP($AO169,装备!$B:$Q,13,0),0)</f>
        <v>0</v>
      </c>
      <c r="DR169" s="304">
        <f>IFERROR(VLOOKUP($AO169,装备!$B:$Q,14,0),0)</f>
        <v>0</v>
      </c>
      <c r="DS169" s="304">
        <f>IFERROR(VLOOKUP($AO169,装备!$B:$Q,16,0),0)</f>
        <v>0</v>
      </c>
      <c r="DT169" s="304">
        <f>IFERROR(VLOOKUP($AO169,装备!$B:$Q,5,0),0)</f>
        <v>0</v>
      </c>
    </row>
    <row r="170" spans="1:124" hidden="1">
      <c r="A170" s="301">
        <f>未改造舰娘!$A166</f>
        <v>10016711</v>
      </c>
      <c r="B170" s="354" t="s">
        <v>237</v>
      </c>
      <c r="C170" s="323"/>
      <c r="D170" s="323">
        <f t="shared" si="2"/>
        <v>110</v>
      </c>
      <c r="E170" s="303">
        <f>未改造舰娘!$C166</f>
        <v>2</v>
      </c>
      <c r="F170" s="304" t="str">
        <f>未改造舰娘!$D166</f>
        <v>驱逐</v>
      </c>
      <c r="G170" s="304" t="str">
        <f>未改造舰娘!$E166</f>
        <v>小型</v>
      </c>
      <c r="H170" s="304" t="str">
        <f>未改造舰娘!$F166</f>
        <v>护卫舰</v>
      </c>
      <c r="I170" s="460">
        <f>未改造舰娘!$AR166</f>
        <v>2</v>
      </c>
      <c r="J170" s="304" t="str">
        <f>未改造舰娘!$G166</f>
        <v>日本</v>
      </c>
      <c r="K170" s="312">
        <f>未改造舰娘!$H166+(BV170+CI170+CV170+DI170)*$C$2</f>
        <v>16</v>
      </c>
      <c r="L170" s="304">
        <f>未改造舰娘!$I166</f>
        <v>0</v>
      </c>
      <c r="M170" s="304">
        <f>未改造舰娘!$J166</f>
        <v>1</v>
      </c>
      <c r="N170" s="518">
        <f>未改造舰娘!$K166</f>
        <v>2</v>
      </c>
      <c r="O170" s="304">
        <f>未改造舰娘!$L166+((CE170+CR170+DE170+DR170)*$C$2)</f>
        <v>10</v>
      </c>
      <c r="P170" s="304" t="str">
        <f>IF($C$2=1,(IF(ISERROR(FIND("超长",未改造舰娘!$M166&amp;CC170&amp;CP170&amp;DC170&amp;DP170,1)),IF(ISERROR(FIND("长",未改造舰娘!$M166&amp;CC170&amp;CP170&amp;DC170&amp;DP170,1)),IF(ISERROR(FIND("中",未改造舰娘!$M166&amp;CC170&amp;CP170&amp;DC170&amp;DP170,1)),IF(ISERROR(FIND("短",未改造舰娘!$M166&amp;CC170&amp;CP170&amp;DC170&amp;DP170,1)),IF(ISERROR(FIND("无",未改造舰娘!$M166&amp;CC170&amp;CP170&amp;DC170&amp;DP170,1)),0,"无"),"短"),"中"),"长"),"超长")),未改造舰娘!$M166)</f>
        <v>短</v>
      </c>
      <c r="Q170" s="303">
        <f>未改造舰娘!$N166</f>
        <v>34</v>
      </c>
      <c r="R170" s="304">
        <f>(未改造舰娘!$P166)+(未改造舰娘!$Q166)*$C$3+((BW170+CJ170+CW170+DJ170)*$C$2)</f>
        <v>32</v>
      </c>
      <c r="S170" s="304">
        <f>(未改造舰娘!$R166)+(未改造舰娘!$S166)*$C$3+((BY170+CL170+CY170+DL170)*$C$2)</f>
        <v>78</v>
      </c>
      <c r="T170" s="304">
        <f>(未改造舰娘!$T166)+(未改造舰娘!$U166)*$C$3+((BX170+CK170+CX170+DK170)*$C$2)</f>
        <v>22</v>
      </c>
      <c r="U170" s="304">
        <f>(未改造舰娘!$V166)+(未改造舰娘!$W166)*$C$3+((CG170+CT170+DG170+DT170)*$C$2)</f>
        <v>41</v>
      </c>
      <c r="V170" s="305">
        <f>INT((((未改造舰娘!$Y166)-(未改造舰娘!$X166))*(((IF(D170=0,C170,D170))-1)/99))+未改造舰娘!$X166)+((CB170+CO170+DB170+DO170)*$C$2)</f>
        <v>87</v>
      </c>
      <c r="W170" s="304">
        <f>INT((((未改造舰娘!$AA166)-(未改造舰娘!$Z166))*(((IF(D170=0,C170,D170))-1)/99))+未改造舰娘!$Z166)+((CD170+CQ170+DD170+DQ170)*$C$2)</f>
        <v>81</v>
      </c>
      <c r="X170" s="304">
        <f>INT((((未改造舰娘!$AC166)-(未改造舰娘!$AB166))*(((IF(D170=0,C170,D170))-1)/99))+未改造舰娘!$AB166)+((CA170+CN170+DA170+DN170)*$C$2)</f>
        <v>18</v>
      </c>
      <c r="Y170" s="303">
        <f>INT((((未改造舰娘!$AE166)-(未改造舰娘!$AD166))*(((IF(D170=0,C170,D170))-1)/99))+未改造舰娘!$AD166)+((BZ170+CM170+CZ170+DM170)*$C$2)</f>
        <v>54</v>
      </c>
      <c r="Z170" s="474" t="str">
        <f>IF(未改造舰娘!$AF166=0,"",未改造舰娘!$AF166)</f>
        <v/>
      </c>
      <c r="AA170" s="304" t="str">
        <f>IF(未改造舰娘!$AG166="","",未改造舰娘!$AG166)</f>
        <v/>
      </c>
      <c r="AB170" s="304" t="str">
        <f>IF(未改造舰娘!$AH166="","",未改造舰娘!$AH166)</f>
        <v/>
      </c>
      <c r="AC170" s="304" t="str">
        <f>IF(未改造舰娘!$AI166="","",未改造舰娘!$AI166)</f>
        <v/>
      </c>
      <c r="AD170" s="304">
        <f>IF(未改造舰娘!$AJ166="","",未改造舰娘!$AJ166)</f>
        <v>0</v>
      </c>
      <c r="AE170" s="305">
        <f>IF(未改造舰娘!$AK166="","",未改造舰娘!$AK166)</f>
        <v>45</v>
      </c>
      <c r="AF170" s="304">
        <f>IF(未改造舰娘!$AL166="","",未改造舰娘!$AL166)</f>
        <v>600</v>
      </c>
      <c r="AG170" s="304">
        <f>IF(未改造舰娘!$AM166="","",未改造舰娘!$AM166)</f>
        <v>600</v>
      </c>
      <c r="AH170" s="304">
        <f>IF(未改造舰娘!$AN166="","",未改造舰娘!$AN166)</f>
        <v>500</v>
      </c>
      <c r="AI170" s="304">
        <f>IF(未改造舰娘!$AO166="","",未改造舰娘!$AO166)</f>
        <v>100</v>
      </c>
      <c r="AJ170" s="304" t="str">
        <f>IF(未改造舰娘!$AP166="","",未改造舰娘!$AP166)</f>
        <v>驱逐核心</v>
      </c>
      <c r="AK170" s="303">
        <f>IF(未改造舰娘!$AQ166="","",未改造舰娘!$AQ166)</f>
        <v>10</v>
      </c>
      <c r="AL170" s="306" t="str">
        <f>IF(未改造舰娘!$AS166="","",未改造舰娘!$AS166)</f>
        <v>J国12.7厘米连装炮</v>
      </c>
      <c r="AM170" s="306" t="str">
        <f>IF(未改造舰娘!$AT166="","",未改造舰娘!$AT166)</f>
        <v/>
      </c>
      <c r="AN170" s="306" t="str">
        <f>IF(未改造舰娘!$AU166="","",未改造舰娘!$AU166)</f>
        <v/>
      </c>
      <c r="AO170" s="306" t="str">
        <f>IF(未改造舰娘!$AV166="","",未改造舰娘!$AV166)</f>
        <v/>
      </c>
      <c r="AP170" s="307" t="str">
        <f>IF(未改造舰娘!$AW166="","",未改造舰娘!$AW166)</f>
        <v/>
      </c>
      <c r="AQ170" s="308" t="str">
        <f>IF(未改造舰娘!$AX166="","",未改造舰娘!$AX166)</f>
        <v/>
      </c>
      <c r="AR170" s="304">
        <f>IF(未改造舰娘!$AY166="","",未改造舰娘!$AY166)</f>
        <v>15</v>
      </c>
      <c r="AS170" s="304">
        <f>IF(未改造舰娘!$AZ166="","",未改造舰娘!$AZ166)</f>
        <v>20</v>
      </c>
      <c r="AT170" s="304">
        <f>IF(未改造舰娘!$BA166="","",未改造舰娘!$BA166)</f>
        <v>0.48</v>
      </c>
      <c r="AU170" s="304">
        <f>IF(未改造舰娘!$BB166="","",未改造舰娘!$BB166)</f>
        <v>0.9</v>
      </c>
      <c r="AV170" s="305">
        <f>IF((未改造舰娘!$BG166+未改造舰娘!$BK166*$C$4)=0,"",(未改造舰娘!$BG166+未改造舰娘!$BK166*$C$4))</f>
        <v>2</v>
      </c>
      <c r="AW170" s="304">
        <f>IF((未改造舰娘!$BH166+未改造舰娘!$BL166*$C$4)=0,"",(未改造舰娘!$BH166+未改造舰娘!$BL166*$C$4))</f>
        <v>5</v>
      </c>
      <c r="AX170" s="304">
        <f>IF((未改造舰娘!$BI166+未改造舰娘!$BM166*$C$4)=0,"",(未改造舰娘!$BI166+未改造舰娘!$BM166*$C$4))</f>
        <v>6</v>
      </c>
      <c r="AY170" s="303" t="str">
        <f>IF((未改造舰娘!$BJ166+未改造舰娘!$BN166*$C$4)=0,"",(未改造舰娘!$BJ166+未改造舰娘!$BN166*$C$4))</f>
        <v/>
      </c>
      <c r="AZ170" s="500">
        <f>IF(未改造舰娘!BC166="","",未改造舰娘!BC166)</f>
        <v>0</v>
      </c>
      <c r="BA170" s="500">
        <f>IF(未改造舰娘!BD166="","",未改造舰娘!BD166)</f>
        <v>31</v>
      </c>
      <c r="BB170" s="500">
        <f>IF(未改造舰娘!BE166="","",未改造舰娘!BE166)</f>
        <v>7</v>
      </c>
      <c r="BC170" s="498">
        <f>IF(未改造舰娘!BF166="","",未改造舰娘!BF166)</f>
        <v>0</v>
      </c>
      <c r="BD170" s="125" t="s">
        <v>1507</v>
      </c>
      <c r="BE170" s="506">
        <v>1.3888888888888888E-2</v>
      </c>
      <c r="BF170" s="306" t="str">
        <f>IF(未改造舰娘!$BQ166="","",未改造舰娘!$BQ166)</f>
        <v>2-5-BDFGHIJKLMNO,2-6-DFGIJKLM</v>
      </c>
      <c r="BG170" s="306" t="str">
        <f>IF(未改造舰娘!$BR166="","",未改造舰娘!$BR166)</f>
        <v>极地奏鸣曲 Ex-3-DEFGHIJKMOPQ,Ex-1-1-BDFGHI,Ex-1-2-BDFGHI,Ex-1-3-BDFGHIJ,Ex-4-1-DFGIJKLM,Ex-4-4-EGHJKL；轰隆轰隆大作战 Ex-1-CEFGHI,Ex-2-BCEFGHJL,Ex-3-DGHJL,Ex-5-BDFGHIKLMOPQ,Ex-7-ACDFGHJL,Ex-8-ABCDEFGHIM,Ex-9-BDFGHIKLMOPQ；扑火之蛾 Ex-1-CDEFGHIJ,Ex-2-DEFGHIJKL,Ex-3-DEFGHIJKLM,Ex-5-ABCDEFGHIJKLMN,Ex-6-CDEFHIJ,Ex-7-DEFHIJKL,Ex-8-DFGHJKLM,Ex-10-ABCDEFGHIJKLMN；未命名 Ex-2-BCDEFGHIJNOβ,Ex-4-ABCDEIJKLMNOPQRTβ,Ex-8-BCDEFGHIJNOβ,Ex-10-ABCDEJKLMNOPQRTβ；决战九段坂 Ex-2-Q,Ex-8-Q；中间岛战役 Ex-2-ABDEG,Ex-4-ABCDFGK,Ex-6-BDE,Ex-8-BCDEJL；两周年活动 妄想舰队歼灭作战-BCD；莱特湾战役 Ex-1-CEFGHI,Ex-2-BCEGHJL,Ex-3-DHJL,Ex-7-DHJL,Ex-9-DFHIKOPQ；急速东方快车 Ex-3-DEFGIJLMNOPR,Ex-4-BCEFHIJKLMNOPQR,Ex-5-DEFGHJKLMNO,Ex-6-DEFGIJLNOPR,Ex-7-BCEFHIJKLMNOQR；所罗门之晓 Ex-3-DEFGHIJKMNOPQ,Ex-5-DEFGHIJKLNPQR,Ex-6-BCDEFGHKL,Ex-8-DFGHIJKMNOPQ,Ex-10-DEFGHIJKNPQR；地狱群岛攻略作战 Ex-1-ACDEF,Ex-2-BCDEFI,Ex-3-DEFGHI,Ex-4-CEFHKMN,Ex-5-ACDEF,Ex-6-BCDEFI,Ex-7-ADEFGHI,Ex-8-ABCDEFGHJKMN；熔炉大混战 Ex-5-CDEFGHIJKL,Ex-12-CDEFGHIJKL</v>
      </c>
      <c r="BH170" s="306"/>
      <c r="BU170" s="304">
        <f>IFERROR(VLOOKUP(AL170,装备!$B:$C,2,0),0)</f>
        <v>2</v>
      </c>
      <c r="BV170" s="304">
        <f>IFERROR(VLOOKUP($AL170,装备!$B:$Q,5,0),0)</f>
        <v>0</v>
      </c>
      <c r="BW170" s="304">
        <f>IFERROR(VLOOKUP($AL170,装备!$B:$Q,6,0),0)</f>
        <v>2</v>
      </c>
      <c r="BX170" s="304">
        <f>IFERROR(VLOOKUP($AL170,装备!$B:$Q,7,0),0)</f>
        <v>0</v>
      </c>
      <c r="BY170" s="304">
        <f>IFERROR(VLOOKUP($AL170,装备!$B:$Q,8,0),0)</f>
        <v>0</v>
      </c>
      <c r="BZ170" s="304">
        <f>IFERROR(VLOOKUP($AL170,装备!$B:$Q,9,0),0)</f>
        <v>0</v>
      </c>
      <c r="CA170" s="304">
        <f>IFERROR(VLOOKUP($AL170,装备!$B:$Q,10,0),0)</f>
        <v>0</v>
      </c>
      <c r="CB170" s="304">
        <f>IFERROR(VLOOKUP($AL170,装备!$B:$Q,11,0),0)</f>
        <v>0</v>
      </c>
      <c r="CC170" s="304" t="str">
        <f>IFERROR(VLOOKUP($AL170,装备!$B:$Q,12,0),0)</f>
        <v>短</v>
      </c>
      <c r="CD170" s="304">
        <f>IFERROR(VLOOKUP($AL170,装备!$B:$Q,13,0),0)</f>
        <v>0</v>
      </c>
      <c r="CE170" s="304">
        <f>IFERROR(VLOOKUP($AL170,装备!$B:$Q,14,0),0)</f>
        <v>0</v>
      </c>
      <c r="CF170" s="304">
        <f>IFERROR(VLOOKUP($AL170,装备!$B:$Q,16,0),0)</f>
        <v>2</v>
      </c>
      <c r="CG170" s="304">
        <f>IFERROR(VLOOKUP($AL170,装备!$B:$Q,5,0),0)</f>
        <v>0</v>
      </c>
      <c r="CH170" s="304">
        <f>IFERROR(VLOOKUP(AM170,装备!$B:$C,2,0),0)</f>
        <v>0</v>
      </c>
      <c r="CI170" s="304">
        <f>IFERROR(VLOOKUP($AM170,装备!$B:$Q,5,0),0)</f>
        <v>0</v>
      </c>
      <c r="CJ170" s="304">
        <f>IFERROR(VLOOKUP($AM170,装备!$B:$Q,6,0),0)</f>
        <v>0</v>
      </c>
      <c r="CK170" s="304">
        <f>IFERROR(VLOOKUP($AM170,装备!$B:$Q,7,0),0)</f>
        <v>0</v>
      </c>
      <c r="CL170" s="304">
        <f>IFERROR(VLOOKUP($AM170,装备!$B:$Q,8,0),0)</f>
        <v>0</v>
      </c>
      <c r="CM170" s="304">
        <f>IFERROR(VLOOKUP($AM170,装备!$B:$Q,9,0),0)</f>
        <v>0</v>
      </c>
      <c r="CN170" s="304">
        <f>IFERROR(VLOOKUP($AM170,装备!$B:$Q,10,0),0)</f>
        <v>0</v>
      </c>
      <c r="CO170" s="304">
        <f>IFERROR(VLOOKUP($AM170,装备!$B:$Q,11,0),0)</f>
        <v>0</v>
      </c>
      <c r="CP170" s="304">
        <f>IFERROR(VLOOKUP($AM170,装备!$B:$Q,12,0),0)</f>
        <v>0</v>
      </c>
      <c r="CQ170" s="304">
        <f>IFERROR(VLOOKUP($AM170,装备!$B:$Q,13,0),0)</f>
        <v>0</v>
      </c>
      <c r="CR170" s="304">
        <f>IFERROR(VLOOKUP($AM170,装备!$B:$Q,14,0),0)</f>
        <v>0</v>
      </c>
      <c r="CS170" s="304">
        <f>IFERROR(VLOOKUP($AM170,装备!$B:$Q,16,0),0)</f>
        <v>0</v>
      </c>
      <c r="CT170" s="304">
        <f>IFERROR(VLOOKUP($AM170,装备!$B:$Q,5,0),0)</f>
        <v>0</v>
      </c>
      <c r="CU170" s="304">
        <f>IFERROR(VLOOKUP(AN170,装备!$B:$C,2,0),0)</f>
        <v>0</v>
      </c>
      <c r="CV170" s="304">
        <f>IFERROR(VLOOKUP($AN170,装备!$B:$Q,5,0),0)</f>
        <v>0</v>
      </c>
      <c r="CW170" s="304">
        <f>IFERROR(VLOOKUP($AN170,装备!$B:$Q,6,0),0)</f>
        <v>0</v>
      </c>
      <c r="CX170" s="304">
        <f>IFERROR(VLOOKUP($AN170,装备!$B:$Q,7,0),0)</f>
        <v>0</v>
      </c>
      <c r="CY170" s="304">
        <f>IFERROR(VLOOKUP($AN170,装备!$B:$Q,8,0),0)</f>
        <v>0</v>
      </c>
      <c r="CZ170" s="304">
        <f>IFERROR(VLOOKUP($AN170,装备!$B:$Q,9,0),0)</f>
        <v>0</v>
      </c>
      <c r="DA170" s="304">
        <f>IFERROR(VLOOKUP($AN170,装备!$B:$Q,10,0),0)</f>
        <v>0</v>
      </c>
      <c r="DB170" s="304">
        <f>IFERROR(VLOOKUP($AN170,装备!$B:$Q,11,0),0)</f>
        <v>0</v>
      </c>
      <c r="DC170" s="304">
        <f>IFERROR(VLOOKUP($AN170,装备!$B:$Q,12,0),0)</f>
        <v>0</v>
      </c>
      <c r="DD170" s="304">
        <f>IFERROR(VLOOKUP($AN170,装备!$B:$Q,13,0),0)</f>
        <v>0</v>
      </c>
      <c r="DE170" s="304">
        <f>IFERROR(VLOOKUP($AN170,装备!$B:$Q,14,0),0)</f>
        <v>0</v>
      </c>
      <c r="DF170" s="304">
        <f>IFERROR(VLOOKUP($AN170,装备!$B:$Q,16,0),0)</f>
        <v>0</v>
      </c>
      <c r="DG170" s="304">
        <f>IFERROR(VLOOKUP($AN170,装备!$B:$Q,5,0),0)</f>
        <v>0</v>
      </c>
      <c r="DH170" s="304">
        <f>IFERROR(VLOOKUP(AO170,装备!$B:$C,2,0),0)</f>
        <v>0</v>
      </c>
      <c r="DI170" s="304">
        <f>IFERROR(VLOOKUP($AO170,装备!$B:$Q,5,0),0)</f>
        <v>0</v>
      </c>
      <c r="DJ170" s="304">
        <f>IFERROR(VLOOKUP($AO170,装备!$B:$Q,6,0),0)</f>
        <v>0</v>
      </c>
      <c r="DK170" s="304">
        <f>IFERROR(VLOOKUP($AO170,装备!$B:$Q,7,0),0)</f>
        <v>0</v>
      </c>
      <c r="DL170" s="304">
        <f>IFERROR(VLOOKUP($AO170,装备!$B:$Q,8,0),0)</f>
        <v>0</v>
      </c>
      <c r="DM170" s="304">
        <f>IFERROR(VLOOKUP($AO170,装备!$B:$Q,9,0),0)</f>
        <v>0</v>
      </c>
      <c r="DN170" s="304">
        <f>IFERROR(VLOOKUP($AO170,装备!$B:$Q,10,0),0)</f>
        <v>0</v>
      </c>
      <c r="DO170" s="304">
        <f>IFERROR(VLOOKUP($AO170,装备!$B:$Q,11,0),0)</f>
        <v>0</v>
      </c>
      <c r="DP170" s="304">
        <f>IFERROR(VLOOKUP($AO170,装备!$B:$Q,12,0),0)</f>
        <v>0</v>
      </c>
      <c r="DQ170" s="304">
        <f>IFERROR(VLOOKUP($AO170,装备!$B:$Q,13,0),0)</f>
        <v>0</v>
      </c>
      <c r="DR170" s="304">
        <f>IFERROR(VLOOKUP($AO170,装备!$B:$Q,14,0),0)</f>
        <v>0</v>
      </c>
      <c r="DS170" s="304">
        <f>IFERROR(VLOOKUP($AO170,装备!$B:$Q,16,0),0)</f>
        <v>0</v>
      </c>
      <c r="DT170" s="304">
        <f>IFERROR(VLOOKUP($AO170,装备!$B:$Q,5,0),0)</f>
        <v>0</v>
      </c>
    </row>
    <row r="171" spans="1:124" hidden="1">
      <c r="A171" s="301">
        <f>未改造舰娘!$A167</f>
        <v>10016811</v>
      </c>
      <c r="B171" s="354" t="s">
        <v>238</v>
      </c>
      <c r="C171" s="323"/>
      <c r="D171" s="323">
        <f t="shared" si="2"/>
        <v>110</v>
      </c>
      <c r="E171" s="303">
        <f>未改造舰娘!$C167</f>
        <v>2</v>
      </c>
      <c r="F171" s="304" t="str">
        <f>未改造舰娘!$D167</f>
        <v>驱逐</v>
      </c>
      <c r="G171" s="304" t="str">
        <f>未改造舰娘!$E167</f>
        <v>小型</v>
      </c>
      <c r="H171" s="304" t="str">
        <f>未改造舰娘!$F167</f>
        <v>护卫舰</v>
      </c>
      <c r="I171" s="460">
        <f>未改造舰娘!$AR167</f>
        <v>2</v>
      </c>
      <c r="J171" s="304" t="str">
        <f>未改造舰娘!$G167</f>
        <v>日本</v>
      </c>
      <c r="K171" s="312">
        <f>未改造舰娘!$H167+(BV171+CI171+CV171+DI171)*$C$2</f>
        <v>16</v>
      </c>
      <c r="L171" s="304">
        <f>未改造舰娘!$I167</f>
        <v>0</v>
      </c>
      <c r="M171" s="304">
        <f>未改造舰娘!$J167</f>
        <v>1</v>
      </c>
      <c r="N171" s="518">
        <f>未改造舰娘!$K167</f>
        <v>2</v>
      </c>
      <c r="O171" s="304">
        <f>未改造舰娘!$L167+((CE171+CR171+DE171+DR171)*$C$2)</f>
        <v>10</v>
      </c>
      <c r="P171" s="304" t="str">
        <f>IF($C$2=1,(IF(ISERROR(FIND("超长",未改造舰娘!$M167&amp;CC171&amp;CP171&amp;DC171&amp;DP171,1)),IF(ISERROR(FIND("长",未改造舰娘!$M167&amp;CC171&amp;CP171&amp;DC171&amp;DP171,1)),IF(ISERROR(FIND("中",未改造舰娘!$M167&amp;CC171&amp;CP171&amp;DC171&amp;DP171,1)),IF(ISERROR(FIND("短",未改造舰娘!$M167&amp;CC171&amp;CP171&amp;DC171&amp;DP171,1)),IF(ISERROR(FIND("无",未改造舰娘!$M167&amp;CC171&amp;CP171&amp;DC171&amp;DP171,1)),0,"无"),"短"),"中"),"长"),"超长")),未改造舰娘!$M167)</f>
        <v>短</v>
      </c>
      <c r="Q171" s="303">
        <f>未改造舰娘!$N167</f>
        <v>34</v>
      </c>
      <c r="R171" s="304">
        <f>(未改造舰娘!$P167)+(未改造舰娘!$Q167)*$C$3+((BW171+CJ171+CW171+DJ171)*$C$2)</f>
        <v>32</v>
      </c>
      <c r="S171" s="304">
        <f>(未改造舰娘!$R167)+(未改造舰娘!$S167)*$C$3+((BY171+CL171+CY171+DL171)*$C$2)</f>
        <v>78</v>
      </c>
      <c r="T171" s="304">
        <f>(未改造舰娘!$T167)+(未改造舰娘!$U167)*$C$3+((BX171+CK171+CX171+DK171)*$C$2)</f>
        <v>22</v>
      </c>
      <c r="U171" s="304">
        <f>(未改造舰娘!$V167)+(未改造舰娘!$W167)*$C$3+((CG171+CT171+DG171+DT171)*$C$2)</f>
        <v>41</v>
      </c>
      <c r="V171" s="305">
        <f>INT((((未改造舰娘!$Y167)-(未改造舰娘!$X167))*(((IF(D171=0,C171,D171))-1)/99))+未改造舰娘!$X167)+((CB171+CO171+DB171+DO171)*$C$2)</f>
        <v>87</v>
      </c>
      <c r="W171" s="304">
        <f>INT((((未改造舰娘!$AA167)-(未改造舰娘!$Z167))*(((IF(D171=0,C171,D171))-1)/99))+未改造舰娘!$Z167)+((CD171+CQ171+DD171+DQ171)*$C$2)</f>
        <v>81</v>
      </c>
      <c r="X171" s="304">
        <f>INT((((未改造舰娘!$AC167)-(未改造舰娘!$AB167))*(((IF(D171=0,C171,D171))-1)/99))+未改造舰娘!$AB167)+((CA171+CN171+DA171+DN171)*$C$2)</f>
        <v>18</v>
      </c>
      <c r="Y171" s="303">
        <f>INT((((未改造舰娘!$AE167)-(未改造舰娘!$AD167))*(((IF(D171=0,C171,D171))-1)/99))+未改造舰娘!$AD167)+((BZ171+CM171+CZ171+DM171)*$C$2)</f>
        <v>54</v>
      </c>
      <c r="Z171" s="474" t="str">
        <f>IF(未改造舰娘!$AF167=0,"",未改造舰娘!$AF167)</f>
        <v/>
      </c>
      <c r="AA171" s="304" t="str">
        <f>IF(未改造舰娘!$AG167="","",未改造舰娘!$AG167)</f>
        <v/>
      </c>
      <c r="AB171" s="304" t="str">
        <f>IF(未改造舰娘!$AH167="","",未改造舰娘!$AH167)</f>
        <v/>
      </c>
      <c r="AC171" s="304" t="str">
        <f>IF(未改造舰娘!$AI167="","",未改造舰娘!$AI167)</f>
        <v/>
      </c>
      <c r="AD171" s="304">
        <f>IF(未改造舰娘!$AJ167="","",未改造舰娘!$AJ167)</f>
        <v>0</v>
      </c>
      <c r="AE171" s="305">
        <f>IF(未改造舰娘!$AK167="","",未改造舰娘!$AK167)</f>
        <v>40</v>
      </c>
      <c r="AF171" s="304">
        <f>IF(未改造舰娘!$AL167="","",未改造舰娘!$AL167)</f>
        <v>600</v>
      </c>
      <c r="AG171" s="304">
        <f>IF(未改造舰娘!$AM167="","",未改造舰娘!$AM167)</f>
        <v>600</v>
      </c>
      <c r="AH171" s="304">
        <f>IF(未改造舰娘!$AN167="","",未改造舰娘!$AN167)</f>
        <v>500</v>
      </c>
      <c r="AI171" s="304">
        <f>IF(未改造舰娘!$AO167="","",未改造舰娘!$AO167)</f>
        <v>100</v>
      </c>
      <c r="AJ171" s="304" t="str">
        <f>IF(未改造舰娘!$AP167="","",未改造舰娘!$AP167)</f>
        <v>驱逐核心</v>
      </c>
      <c r="AK171" s="303">
        <f>IF(未改造舰娘!$AQ167="","",未改造舰娘!$AQ167)</f>
        <v>10</v>
      </c>
      <c r="AL171" s="306" t="str">
        <f>IF(未改造舰娘!$AS167="","",未改造舰娘!$AS167)</f>
        <v>J国12.7厘米连装炮</v>
      </c>
      <c r="AM171" s="306" t="str">
        <f>IF(未改造舰娘!$AT167="","",未改造舰娘!$AT167)</f>
        <v/>
      </c>
      <c r="AN171" s="306" t="str">
        <f>IF(未改造舰娘!$AU167="","",未改造舰娘!$AU167)</f>
        <v/>
      </c>
      <c r="AO171" s="306" t="str">
        <f>IF(未改造舰娘!$AV167="","",未改造舰娘!$AV167)</f>
        <v/>
      </c>
      <c r="AP171" s="307" t="str">
        <f>IF(未改造舰娘!$AW167="","",未改造舰娘!$AW167)</f>
        <v/>
      </c>
      <c r="AQ171" s="308" t="str">
        <f>IF(未改造舰娘!$AX167="","",未改造舰娘!$AX167)</f>
        <v/>
      </c>
      <c r="AR171" s="304">
        <f>IF(未改造舰娘!$AY167="","",未改造舰娘!$AY167)</f>
        <v>15</v>
      </c>
      <c r="AS171" s="304">
        <f>IF(未改造舰娘!$AZ167="","",未改造舰娘!$AZ167)</f>
        <v>20</v>
      </c>
      <c r="AT171" s="304">
        <f>IF(未改造舰娘!$BA167="","",未改造舰娘!$BA167)</f>
        <v>0.48</v>
      </c>
      <c r="AU171" s="304">
        <f>IF(未改造舰娘!$BB167="","",未改造舰娘!$BB167)</f>
        <v>0.9</v>
      </c>
      <c r="AV171" s="305">
        <f>IF((未改造舰娘!$BG167+未改造舰娘!$BK167*$C$4)=0,"",(未改造舰娘!$BG167+未改造舰娘!$BK167*$C$4))</f>
        <v>2</v>
      </c>
      <c r="AW171" s="304">
        <f>IF((未改造舰娘!$BH167+未改造舰娘!$BL167*$C$4)=0,"",(未改造舰娘!$BH167+未改造舰娘!$BL167*$C$4))</f>
        <v>5</v>
      </c>
      <c r="AX171" s="304">
        <f>IF((未改造舰娘!$BI167+未改造舰娘!$BM167*$C$4)=0,"",(未改造舰娘!$BI167+未改造舰娘!$BM167*$C$4))</f>
        <v>6</v>
      </c>
      <c r="AY171" s="303" t="str">
        <f>IF((未改造舰娘!$BJ167+未改造舰娘!$BN167*$C$4)=0,"",(未改造舰娘!$BJ167+未改造舰娘!$BN167*$C$4))</f>
        <v/>
      </c>
      <c r="AZ171" s="500">
        <f>IF(未改造舰娘!BC167="","",未改造舰娘!BC167)</f>
        <v>0</v>
      </c>
      <c r="BA171" s="500">
        <f>IF(未改造舰娘!BD167="","",未改造舰娘!BD167)</f>
        <v>31</v>
      </c>
      <c r="BB171" s="500">
        <f>IF(未改造舰娘!BE167="","",未改造舰娘!BE167)</f>
        <v>7</v>
      </c>
      <c r="BC171" s="498">
        <f>IF(未改造舰娘!BF167="","",未改造舰娘!BF167)</f>
        <v>0</v>
      </c>
      <c r="BD171" s="125" t="s">
        <v>1508</v>
      </c>
      <c r="BE171" s="506">
        <v>1.3888888888888888E-2</v>
      </c>
      <c r="BF171" s="306" t="str">
        <f>IF(未改造舰娘!$BQ167="","",未改造舰娘!$BQ167)</f>
        <v>2-5-BDFGHIJKLMNO,2-6-DFGIJKLM</v>
      </c>
      <c r="BG171" s="306" t="str">
        <f>IF(未改造舰娘!$BR167="","",未改造舰娘!$BR167)</f>
        <v>极地奏鸣曲 Ex-2-DEFGHIJKLMN,Ex-1-1-BDFGHI,Ex-1-2-BDFGHI,Ex-1-3-BDFGHIJ,Ex-4-1-DFGIJKLM,Ex-4-4-DEGHJKL；轰隆轰隆大作战 Ex-1-CEFGHI,Ex-3-DGHJL,Ex-4-CDEFGHIM,Ex-5-DFHIMOPQ,Ex-7-ADFGHJL,Ex-8-ABCDEFGHILM,Ex-9-BDFGHIKMOPQ；扑火之蛾 Ex-1-CDEFGHIJ,Ex-3-DEFGHIJKLM,Ex-4-CDEFGHIJKLMN,Ex-5-DEGHIJKLMN,Ex-6-CDEFHIJ,Ex-8-DFHJM,Ex-9-CDEFIJKLMN,Ex-10-DGJKLMN；决战九段坂 Ex-2-Q,Ex-8-Q；未命名 Ex-4-ABCDEIJKLMNOPQRTβ,Ex-8-BCDEFGHIJNOβ,Ex-10-ABCDEIJKLMNOPQRTβ；中间岛战役 Ex-3-CDFGIJL,Ex-7-BDEG；两周年活动 妄想舰队歼灭作战-BCD；莱特湾战役 Ex-1-CEFGHI,Ex-3-GHJL,Ex-5-DFHIKMOPQ,Ex-7-HJL；地狱群岛攻略作战 Ex-1-ACDEF,Ex-2-BCDEFI,Ex-3-DFGHI,Ex-4-CDEFGHKM,Ex-5-ACDEF,Ex-6-BCDEI,Ex-7-ADEFGI,Ex-8-ABCDEFGHKMN；熔炉大混战 Ex-3-DEFGHIJKL,Ex-10-DEFGHJKL</v>
      </c>
      <c r="BH171" s="306"/>
      <c r="BU171" s="304">
        <f>IFERROR(VLOOKUP(AL171,装备!$B:$C,2,0),0)</f>
        <v>2</v>
      </c>
      <c r="BV171" s="304">
        <f>IFERROR(VLOOKUP($AL171,装备!$B:$Q,5,0),0)</f>
        <v>0</v>
      </c>
      <c r="BW171" s="304">
        <f>IFERROR(VLOOKUP($AL171,装备!$B:$Q,6,0),0)</f>
        <v>2</v>
      </c>
      <c r="BX171" s="304">
        <f>IFERROR(VLOOKUP($AL171,装备!$B:$Q,7,0),0)</f>
        <v>0</v>
      </c>
      <c r="BY171" s="304">
        <f>IFERROR(VLOOKUP($AL171,装备!$B:$Q,8,0),0)</f>
        <v>0</v>
      </c>
      <c r="BZ171" s="304">
        <f>IFERROR(VLOOKUP($AL171,装备!$B:$Q,9,0),0)</f>
        <v>0</v>
      </c>
      <c r="CA171" s="304">
        <f>IFERROR(VLOOKUP($AL171,装备!$B:$Q,10,0),0)</f>
        <v>0</v>
      </c>
      <c r="CB171" s="304">
        <f>IFERROR(VLOOKUP($AL171,装备!$B:$Q,11,0),0)</f>
        <v>0</v>
      </c>
      <c r="CC171" s="304" t="str">
        <f>IFERROR(VLOOKUP($AL171,装备!$B:$Q,12,0),0)</f>
        <v>短</v>
      </c>
      <c r="CD171" s="304">
        <f>IFERROR(VLOOKUP($AL171,装备!$B:$Q,13,0),0)</f>
        <v>0</v>
      </c>
      <c r="CE171" s="304">
        <f>IFERROR(VLOOKUP($AL171,装备!$B:$Q,14,0),0)</f>
        <v>0</v>
      </c>
      <c r="CF171" s="304">
        <f>IFERROR(VLOOKUP($AL171,装备!$B:$Q,16,0),0)</f>
        <v>2</v>
      </c>
      <c r="CG171" s="304">
        <f>IFERROR(VLOOKUP($AL171,装备!$B:$Q,5,0),0)</f>
        <v>0</v>
      </c>
      <c r="CH171" s="304">
        <f>IFERROR(VLOOKUP(AM171,装备!$B:$C,2,0),0)</f>
        <v>0</v>
      </c>
      <c r="CI171" s="304">
        <f>IFERROR(VLOOKUP($AM171,装备!$B:$Q,5,0),0)</f>
        <v>0</v>
      </c>
      <c r="CJ171" s="304">
        <f>IFERROR(VLOOKUP($AM171,装备!$B:$Q,6,0),0)</f>
        <v>0</v>
      </c>
      <c r="CK171" s="304">
        <f>IFERROR(VLOOKUP($AM171,装备!$B:$Q,7,0),0)</f>
        <v>0</v>
      </c>
      <c r="CL171" s="304">
        <f>IFERROR(VLOOKUP($AM171,装备!$B:$Q,8,0),0)</f>
        <v>0</v>
      </c>
      <c r="CM171" s="304">
        <f>IFERROR(VLOOKUP($AM171,装备!$B:$Q,9,0),0)</f>
        <v>0</v>
      </c>
      <c r="CN171" s="304">
        <f>IFERROR(VLOOKUP($AM171,装备!$B:$Q,10,0),0)</f>
        <v>0</v>
      </c>
      <c r="CO171" s="304">
        <f>IFERROR(VLOOKUP($AM171,装备!$B:$Q,11,0),0)</f>
        <v>0</v>
      </c>
      <c r="CP171" s="304">
        <f>IFERROR(VLOOKUP($AM171,装备!$B:$Q,12,0),0)</f>
        <v>0</v>
      </c>
      <c r="CQ171" s="304">
        <f>IFERROR(VLOOKUP($AM171,装备!$B:$Q,13,0),0)</f>
        <v>0</v>
      </c>
      <c r="CR171" s="304">
        <f>IFERROR(VLOOKUP($AM171,装备!$B:$Q,14,0),0)</f>
        <v>0</v>
      </c>
      <c r="CS171" s="304">
        <f>IFERROR(VLOOKUP($AM171,装备!$B:$Q,16,0),0)</f>
        <v>0</v>
      </c>
      <c r="CT171" s="304">
        <f>IFERROR(VLOOKUP($AM171,装备!$B:$Q,5,0),0)</f>
        <v>0</v>
      </c>
      <c r="CU171" s="304">
        <f>IFERROR(VLOOKUP(AN171,装备!$B:$C,2,0),0)</f>
        <v>0</v>
      </c>
      <c r="CV171" s="304">
        <f>IFERROR(VLOOKUP($AN171,装备!$B:$Q,5,0),0)</f>
        <v>0</v>
      </c>
      <c r="CW171" s="304">
        <f>IFERROR(VLOOKUP($AN171,装备!$B:$Q,6,0),0)</f>
        <v>0</v>
      </c>
      <c r="CX171" s="304">
        <f>IFERROR(VLOOKUP($AN171,装备!$B:$Q,7,0),0)</f>
        <v>0</v>
      </c>
      <c r="CY171" s="304">
        <f>IFERROR(VLOOKUP($AN171,装备!$B:$Q,8,0),0)</f>
        <v>0</v>
      </c>
      <c r="CZ171" s="304">
        <f>IFERROR(VLOOKUP($AN171,装备!$B:$Q,9,0),0)</f>
        <v>0</v>
      </c>
      <c r="DA171" s="304">
        <f>IFERROR(VLOOKUP($AN171,装备!$B:$Q,10,0),0)</f>
        <v>0</v>
      </c>
      <c r="DB171" s="304">
        <f>IFERROR(VLOOKUP($AN171,装备!$B:$Q,11,0),0)</f>
        <v>0</v>
      </c>
      <c r="DC171" s="304">
        <f>IFERROR(VLOOKUP($AN171,装备!$B:$Q,12,0),0)</f>
        <v>0</v>
      </c>
      <c r="DD171" s="304">
        <f>IFERROR(VLOOKUP($AN171,装备!$B:$Q,13,0),0)</f>
        <v>0</v>
      </c>
      <c r="DE171" s="304">
        <f>IFERROR(VLOOKUP($AN171,装备!$B:$Q,14,0),0)</f>
        <v>0</v>
      </c>
      <c r="DF171" s="304">
        <f>IFERROR(VLOOKUP($AN171,装备!$B:$Q,16,0),0)</f>
        <v>0</v>
      </c>
      <c r="DG171" s="304">
        <f>IFERROR(VLOOKUP($AN171,装备!$B:$Q,5,0),0)</f>
        <v>0</v>
      </c>
      <c r="DH171" s="304">
        <f>IFERROR(VLOOKUP(AO171,装备!$B:$C,2,0),0)</f>
        <v>0</v>
      </c>
      <c r="DI171" s="304">
        <f>IFERROR(VLOOKUP($AO171,装备!$B:$Q,5,0),0)</f>
        <v>0</v>
      </c>
      <c r="DJ171" s="304">
        <f>IFERROR(VLOOKUP($AO171,装备!$B:$Q,6,0),0)</f>
        <v>0</v>
      </c>
      <c r="DK171" s="304">
        <f>IFERROR(VLOOKUP($AO171,装备!$B:$Q,7,0),0)</f>
        <v>0</v>
      </c>
      <c r="DL171" s="304">
        <f>IFERROR(VLOOKUP($AO171,装备!$B:$Q,8,0),0)</f>
        <v>0</v>
      </c>
      <c r="DM171" s="304">
        <f>IFERROR(VLOOKUP($AO171,装备!$B:$Q,9,0),0)</f>
        <v>0</v>
      </c>
      <c r="DN171" s="304">
        <f>IFERROR(VLOOKUP($AO171,装备!$B:$Q,10,0),0)</f>
        <v>0</v>
      </c>
      <c r="DO171" s="304">
        <f>IFERROR(VLOOKUP($AO171,装备!$B:$Q,11,0),0)</f>
        <v>0</v>
      </c>
      <c r="DP171" s="304">
        <f>IFERROR(VLOOKUP($AO171,装备!$B:$Q,12,0),0)</f>
        <v>0</v>
      </c>
      <c r="DQ171" s="304">
        <f>IFERROR(VLOOKUP($AO171,装备!$B:$Q,13,0),0)</f>
        <v>0</v>
      </c>
      <c r="DR171" s="304">
        <f>IFERROR(VLOOKUP($AO171,装备!$B:$Q,14,0),0)</f>
        <v>0</v>
      </c>
      <c r="DS171" s="304">
        <f>IFERROR(VLOOKUP($AO171,装备!$B:$Q,16,0),0)</f>
        <v>0</v>
      </c>
      <c r="DT171" s="304">
        <f>IFERROR(VLOOKUP($AO171,装备!$B:$Q,5,0),0)</f>
        <v>0</v>
      </c>
    </row>
    <row r="172" spans="1:124" ht="27" hidden="1">
      <c r="A172" s="301">
        <f>未改造舰娘!$A168</f>
        <v>10016911</v>
      </c>
      <c r="B172" s="354" t="s">
        <v>4036</v>
      </c>
      <c r="C172" s="323"/>
      <c r="D172" s="323">
        <f t="shared" si="2"/>
        <v>110</v>
      </c>
      <c r="E172" s="303">
        <f>未改造舰娘!$C168</f>
        <v>5</v>
      </c>
      <c r="F172" s="304" t="str">
        <f>未改造舰娘!$D168</f>
        <v>驱逐</v>
      </c>
      <c r="G172" s="304" t="str">
        <f>未改造舰娘!$E168</f>
        <v>小型</v>
      </c>
      <c r="H172" s="304" t="str">
        <f>未改造舰娘!$F168</f>
        <v>护卫舰</v>
      </c>
      <c r="I172" s="460">
        <f>未改造舰娘!$AR168</f>
        <v>2</v>
      </c>
      <c r="J172" s="304" t="str">
        <f>未改造舰娘!$G168</f>
        <v>日本</v>
      </c>
      <c r="K172" s="312">
        <f>未改造舰娘!$H168+(BV172+CI172+CV172+DI172)*$C$2</f>
        <v>16</v>
      </c>
      <c r="L172" s="304">
        <f>未改造舰娘!$I168</f>
        <v>0</v>
      </c>
      <c r="M172" s="304">
        <f>未改造舰娘!$J168</f>
        <v>2</v>
      </c>
      <c r="N172" s="518">
        <f>未改造舰娘!$K168</f>
        <v>2</v>
      </c>
      <c r="O172" s="304">
        <f>未改造舰娘!$L168+((CE172+CR172+DE172+DR172)*$C$2)</f>
        <v>50</v>
      </c>
      <c r="P172" s="304" t="str">
        <f>IF($C$2=1,(IF(ISERROR(FIND("超长",未改造舰娘!$M168&amp;CC172&amp;CP172&amp;DC172&amp;DP172,1)),IF(ISERROR(FIND("长",未改造舰娘!$M168&amp;CC172&amp;CP172&amp;DC172&amp;DP172,1)),IF(ISERROR(FIND("中",未改造舰娘!$M168&amp;CC172&amp;CP172&amp;DC172&amp;DP172,1)),IF(ISERROR(FIND("短",未改造舰娘!$M168&amp;CC172&amp;CP172&amp;DC172&amp;DP172,1)),IF(ISERROR(FIND("无",未改造舰娘!$M168&amp;CC172&amp;CP172&amp;DC172&amp;DP172,1)),0,"无"),"短"),"中"),"长"),"超长")),未改造舰娘!$M168)</f>
        <v>短</v>
      </c>
      <c r="Q172" s="303">
        <f>未改造舰娘!$N168</f>
        <v>38.200000000000003</v>
      </c>
      <c r="R172" s="304">
        <f>(未改造舰娘!$P168)+(未改造舰娘!$Q168)*$C$3+((BW172+CJ172+CW172+DJ172)*$C$2)</f>
        <v>32</v>
      </c>
      <c r="S172" s="304">
        <f>(未改造舰娘!$R168)+(未改造舰娘!$S168)*$C$3+((BY172+CL172+CY172+DL172)*$C$2)</f>
        <v>78</v>
      </c>
      <c r="T172" s="304">
        <f>(未改造舰娘!$T168)+(未改造舰娘!$U168)*$C$3+((BX172+CK172+CX172+DK172)*$C$2)</f>
        <v>22</v>
      </c>
      <c r="U172" s="304">
        <f>(未改造舰娘!$V168)+(未改造舰娘!$W168)*$C$3+((CG172+CT172+DG172+DT172)*$C$2)</f>
        <v>50</v>
      </c>
      <c r="V172" s="305">
        <f>INT((((未改造舰娘!$Y168)-(未改造舰娘!$X168))*(((IF(D172=0,C172,D172))-1)/99))+未改造舰娘!$X168)+((CB172+CO172+DB172+DO172)*$C$2)</f>
        <v>89</v>
      </c>
      <c r="W172" s="304">
        <f>INT((((未改造舰娘!$AA168)-(未改造舰娘!$Z168))*(((IF(D172=0,C172,D172))-1)/99))+未改造舰娘!$Z168)+((CD172+CQ172+DD172+DQ172)*$C$2)</f>
        <v>89</v>
      </c>
      <c r="X172" s="304">
        <f>INT((((未改造舰娘!$AC168)-(未改造舰娘!$AB168))*(((IF(D172=0,C172,D172))-1)/99))+未改造舰娘!$AB168)+((CA172+CN172+DA172+DN172)*$C$2)</f>
        <v>18</v>
      </c>
      <c r="Y172" s="303">
        <f>INT((((未改造舰娘!$AE168)-(未改造舰娘!$AD168))*(((IF(D172=0,C172,D172))-1)/99))+未改造舰娘!$AD168)+((BZ172+CM172+CZ172+DM172)*$C$2)</f>
        <v>54</v>
      </c>
      <c r="Z172" s="474" t="str">
        <f>IF(未改造舰娘!$AF168=0,"",未改造舰娘!$AF168)</f>
        <v/>
      </c>
      <c r="AA172" s="304" t="str">
        <f>IF(未改造舰娘!$AG168="","",未改造舰娘!$AG168)</f>
        <v/>
      </c>
      <c r="AB172" s="304" t="str">
        <f>IF(未改造舰娘!$AH168="","",未改造舰娘!$AH168)</f>
        <v/>
      </c>
      <c r="AC172" s="304" t="str">
        <f>IF(未改造舰娘!$AI168="","",未改造舰娘!$AI168)</f>
        <v/>
      </c>
      <c r="AD172" s="304">
        <f>IF(未改造舰娘!$AJ168="","",未改造舰娘!$AJ168)</f>
        <v>0</v>
      </c>
      <c r="AE172" s="305">
        <f>IF(未改造舰娘!$AK168="","",未改造舰娘!$AK168)</f>
        <v>75</v>
      </c>
      <c r="AF172" s="304">
        <f>IF(未改造舰娘!$AL168="","",未改造舰娘!$AL168)</f>
        <v>1000</v>
      </c>
      <c r="AG172" s="304">
        <f>IF(未改造舰娘!$AM168="","",未改造舰娘!$AM168)</f>
        <v>1000</v>
      </c>
      <c r="AH172" s="304">
        <f>IF(未改造舰娘!$AN168="","",未改造舰娘!$AN168)</f>
        <v>500</v>
      </c>
      <c r="AI172" s="304">
        <f>IF(未改造舰娘!$AO168="","",未改造舰娘!$AO168)</f>
        <v>300</v>
      </c>
      <c r="AJ172" s="304" t="str">
        <f>IF(未改造舰娘!$AP168="","",未改造舰娘!$AP168)</f>
        <v>驱逐核心</v>
      </c>
      <c r="AK172" s="303">
        <f>IF(未改造舰娘!$AQ168="","",未改造舰娘!$AQ168)</f>
        <v>15</v>
      </c>
      <c r="AL172" s="306" t="str">
        <f>IF(未改造舰娘!$AS168="","",未改造舰娘!$AS168)</f>
        <v>J国12.7厘米连装炮</v>
      </c>
      <c r="AM172" s="306" t="str">
        <f>IF(未改造舰娘!$AT168="","",未改造舰娘!$AT168)</f>
        <v>61厘米四连装鱼雷</v>
      </c>
      <c r="AN172" s="306" t="str">
        <f>IF(未改造舰娘!$AU168="","",未改造舰娘!$AU168)</f>
        <v/>
      </c>
      <c r="AO172" s="306" t="str">
        <f>IF(未改造舰娘!$AV168="","",未改造舰娘!$AV168)</f>
        <v/>
      </c>
      <c r="AP172" s="307" t="str">
        <f>IF(未改造舰娘!$AW168="","",未改造舰娘!$AW168)</f>
        <v>祥瑞御免(3级)：将所有己方其他舰船的幸运吸收至自身，每9点幸运增加1%回避率。</v>
      </c>
      <c r="AQ172" s="308" t="str">
        <f>IF(未改造舰娘!$AX168="","",未改造舰娘!$AX168)</f>
        <v/>
      </c>
      <c r="AR172" s="304">
        <f>IF(未改造舰娘!$AY168="","",未改造舰娘!$AY168)</f>
        <v>15</v>
      </c>
      <c r="AS172" s="304">
        <f>IF(未改造舰娘!$AZ168="","",未改造舰娘!$AZ168)</f>
        <v>20</v>
      </c>
      <c r="AT172" s="304">
        <f>IF(未改造舰娘!$BA168="","",未改造舰娘!$BA168)</f>
        <v>0.48</v>
      </c>
      <c r="AU172" s="304">
        <f>IF(未改造舰娘!$BB168="","",未改造舰娘!$BB168)</f>
        <v>0.9</v>
      </c>
      <c r="AV172" s="305">
        <f>IF((未改造舰娘!$BG168+未改造舰娘!$BK168*$C$4)=0,"",(未改造舰娘!$BG168+未改造舰娘!$BK168*$C$4))</f>
        <v>6</v>
      </c>
      <c r="AW172" s="304">
        <f>IF((未改造舰娘!$BH168+未改造舰娘!$BL168*$C$4)=0,"",(未改造舰娘!$BH168+未改造舰娘!$BL168*$C$4))</f>
        <v>12</v>
      </c>
      <c r="AX172" s="304">
        <f>IF((未改造舰娘!$BI168+未改造舰娘!$BM168*$C$4)=0,"",(未改造舰娘!$BI168+未改造舰娘!$BM168*$C$4))</f>
        <v>11</v>
      </c>
      <c r="AY172" s="303" t="str">
        <f>IF((未改造舰娘!$BJ168+未改造舰娘!$BN168*$C$4)=0,"",(未改造舰娘!$BJ168+未改造舰娘!$BN168*$C$4))</f>
        <v/>
      </c>
      <c r="AZ172" s="500">
        <f>IF(未改造舰娘!BC168="","",未改造舰娘!BC168)</f>
        <v>0</v>
      </c>
      <c r="BA172" s="500">
        <f>IF(未改造舰娘!BD168="","",未改造舰娘!BD168)</f>
        <v>31</v>
      </c>
      <c r="BB172" s="500">
        <f>IF(未改造舰娘!BE168="","",未改造舰娘!BE168)</f>
        <v>7</v>
      </c>
      <c r="BC172" s="498">
        <f>IF(未改造舰娘!BF168="","",未改造舰娘!BF168)</f>
        <v>0</v>
      </c>
      <c r="BD172" s="125" t="s">
        <v>1509</v>
      </c>
      <c r="BE172" s="506"/>
      <c r="BF172" s="306" t="str">
        <f>IF(未改造舰娘!$BQ168="","",未改造舰娘!$BQ168)</f>
        <v>2-5-JLMNO</v>
      </c>
      <c r="BG172" s="306" t="str">
        <f>IF(未改造舰娘!$BR168="","",未改造舰娘!$BR168)</f>
        <v>极地奏鸣曲 Ex-4-OP,Ex-1-1-I,Ex-1-2-I,Ex-1-3-HIJ；轰隆轰隆大作战 Ex-2-L,Ex-8-M,Ex-9-Q；扑火之蛾 Ex-2-L,Ex-7-L,Ex-10-N；决战九段坂 Ex-8-Q；未命名 Ex-10-BCEJKLMNOPQRTβ,Ex-12-β；中间岛战役 Ex-5-A,Ex-8-L；莱特湾战役 Ex-2-L；急速东方快车 Ex-4-Q,Ex-7-Q；所罗门之晓 Ex-5-R,Ex-10-R；地狱群岛攻略作战 Ex-4-M,Ex-7-I,Ex-8-M；熔炉大混战 Ex-7-N,Ex-14-EFGHIJKLMN</v>
      </c>
      <c r="BH172" s="306"/>
      <c r="BU172" s="304">
        <f>IFERROR(VLOOKUP(AL172,装备!$B:$C,2,0),0)</f>
        <v>2</v>
      </c>
      <c r="BV172" s="304">
        <f>IFERROR(VLOOKUP($AL172,装备!$B:$Q,5,0),0)</f>
        <v>0</v>
      </c>
      <c r="BW172" s="304">
        <f>IFERROR(VLOOKUP($AL172,装备!$B:$Q,6,0),0)</f>
        <v>2</v>
      </c>
      <c r="BX172" s="304">
        <f>IFERROR(VLOOKUP($AL172,装备!$B:$Q,7,0),0)</f>
        <v>0</v>
      </c>
      <c r="BY172" s="304">
        <f>IFERROR(VLOOKUP($AL172,装备!$B:$Q,8,0),0)</f>
        <v>0</v>
      </c>
      <c r="BZ172" s="304">
        <f>IFERROR(VLOOKUP($AL172,装备!$B:$Q,9,0),0)</f>
        <v>0</v>
      </c>
      <c r="CA172" s="304">
        <f>IFERROR(VLOOKUP($AL172,装备!$B:$Q,10,0),0)</f>
        <v>0</v>
      </c>
      <c r="CB172" s="304">
        <f>IFERROR(VLOOKUP($AL172,装备!$B:$Q,11,0),0)</f>
        <v>0</v>
      </c>
      <c r="CC172" s="304" t="str">
        <f>IFERROR(VLOOKUP($AL172,装备!$B:$Q,12,0),0)</f>
        <v>短</v>
      </c>
      <c r="CD172" s="304">
        <f>IFERROR(VLOOKUP($AL172,装备!$B:$Q,13,0),0)</f>
        <v>0</v>
      </c>
      <c r="CE172" s="304">
        <f>IFERROR(VLOOKUP($AL172,装备!$B:$Q,14,0),0)</f>
        <v>0</v>
      </c>
      <c r="CF172" s="304">
        <f>IFERROR(VLOOKUP($AL172,装备!$B:$Q,16,0),0)</f>
        <v>2</v>
      </c>
      <c r="CG172" s="304">
        <f>IFERROR(VLOOKUP($AL172,装备!$B:$Q,5,0),0)</f>
        <v>0</v>
      </c>
      <c r="CH172" s="304">
        <f>IFERROR(VLOOKUP(AM172,装备!$B:$C,2,0),0)</f>
        <v>3</v>
      </c>
      <c r="CI172" s="304">
        <f>IFERROR(VLOOKUP($AM172,装备!$B:$Q,5,0),0)</f>
        <v>0</v>
      </c>
      <c r="CJ172" s="304">
        <f>IFERROR(VLOOKUP($AM172,装备!$B:$Q,6,0),0)</f>
        <v>0</v>
      </c>
      <c r="CK172" s="304">
        <f>IFERROR(VLOOKUP($AM172,装备!$B:$Q,7,0),0)</f>
        <v>0</v>
      </c>
      <c r="CL172" s="304">
        <f>IFERROR(VLOOKUP($AM172,装备!$B:$Q,8,0),0)</f>
        <v>7</v>
      </c>
      <c r="CM172" s="304">
        <f>IFERROR(VLOOKUP($AM172,装备!$B:$Q,9,0),0)</f>
        <v>0</v>
      </c>
      <c r="CN172" s="304">
        <f>IFERROR(VLOOKUP($AM172,装备!$B:$Q,10,0),0)</f>
        <v>0</v>
      </c>
      <c r="CO172" s="304">
        <f>IFERROR(VLOOKUP($AM172,装备!$B:$Q,11,0),0)</f>
        <v>0</v>
      </c>
      <c r="CP172" s="304" t="str">
        <f>IFERROR(VLOOKUP($AM172,装备!$B:$Q,12,0),0)</f>
        <v>短</v>
      </c>
      <c r="CQ172" s="304">
        <f>IFERROR(VLOOKUP($AM172,装备!$B:$Q,13,0),0)</f>
        <v>0</v>
      </c>
      <c r="CR172" s="304">
        <f>IFERROR(VLOOKUP($AM172,装备!$B:$Q,14,0),0)</f>
        <v>0</v>
      </c>
      <c r="CS172" s="304">
        <f>IFERROR(VLOOKUP($AM172,装备!$B:$Q,16,0),0)</f>
        <v>0</v>
      </c>
      <c r="CT172" s="304">
        <f>IFERROR(VLOOKUP($AM172,装备!$B:$Q,5,0),0)</f>
        <v>0</v>
      </c>
      <c r="CU172" s="304">
        <f>IFERROR(VLOOKUP(AN172,装备!$B:$C,2,0),0)</f>
        <v>0</v>
      </c>
      <c r="CV172" s="304">
        <f>IFERROR(VLOOKUP($AN172,装备!$B:$Q,5,0),0)</f>
        <v>0</v>
      </c>
      <c r="CW172" s="304">
        <f>IFERROR(VLOOKUP($AN172,装备!$B:$Q,6,0),0)</f>
        <v>0</v>
      </c>
      <c r="CX172" s="304">
        <f>IFERROR(VLOOKUP($AN172,装备!$B:$Q,7,0),0)</f>
        <v>0</v>
      </c>
      <c r="CY172" s="304">
        <f>IFERROR(VLOOKUP($AN172,装备!$B:$Q,8,0),0)</f>
        <v>0</v>
      </c>
      <c r="CZ172" s="304">
        <f>IFERROR(VLOOKUP($AN172,装备!$B:$Q,9,0),0)</f>
        <v>0</v>
      </c>
      <c r="DA172" s="304">
        <f>IFERROR(VLOOKUP($AN172,装备!$B:$Q,10,0),0)</f>
        <v>0</v>
      </c>
      <c r="DB172" s="304">
        <f>IFERROR(VLOOKUP($AN172,装备!$B:$Q,11,0),0)</f>
        <v>0</v>
      </c>
      <c r="DC172" s="304">
        <f>IFERROR(VLOOKUP($AN172,装备!$B:$Q,12,0),0)</f>
        <v>0</v>
      </c>
      <c r="DD172" s="304">
        <f>IFERROR(VLOOKUP($AN172,装备!$B:$Q,13,0),0)</f>
        <v>0</v>
      </c>
      <c r="DE172" s="304">
        <f>IFERROR(VLOOKUP($AN172,装备!$B:$Q,14,0),0)</f>
        <v>0</v>
      </c>
      <c r="DF172" s="304">
        <f>IFERROR(VLOOKUP($AN172,装备!$B:$Q,16,0),0)</f>
        <v>0</v>
      </c>
      <c r="DG172" s="304">
        <f>IFERROR(VLOOKUP($AN172,装备!$B:$Q,5,0),0)</f>
        <v>0</v>
      </c>
      <c r="DH172" s="304">
        <f>IFERROR(VLOOKUP(AO172,装备!$B:$C,2,0),0)</f>
        <v>0</v>
      </c>
      <c r="DI172" s="304">
        <f>IFERROR(VLOOKUP($AO172,装备!$B:$Q,5,0),0)</f>
        <v>0</v>
      </c>
      <c r="DJ172" s="304">
        <f>IFERROR(VLOOKUP($AO172,装备!$B:$Q,6,0),0)</f>
        <v>0</v>
      </c>
      <c r="DK172" s="304">
        <f>IFERROR(VLOOKUP($AO172,装备!$B:$Q,7,0),0)</f>
        <v>0</v>
      </c>
      <c r="DL172" s="304">
        <f>IFERROR(VLOOKUP($AO172,装备!$B:$Q,8,0),0)</f>
        <v>0</v>
      </c>
      <c r="DM172" s="304">
        <f>IFERROR(VLOOKUP($AO172,装备!$B:$Q,9,0),0)</f>
        <v>0</v>
      </c>
      <c r="DN172" s="304">
        <f>IFERROR(VLOOKUP($AO172,装备!$B:$Q,10,0),0)</f>
        <v>0</v>
      </c>
      <c r="DO172" s="304">
        <f>IFERROR(VLOOKUP($AO172,装备!$B:$Q,11,0),0)</f>
        <v>0</v>
      </c>
      <c r="DP172" s="304">
        <f>IFERROR(VLOOKUP($AO172,装备!$B:$Q,12,0),0)</f>
        <v>0</v>
      </c>
      <c r="DQ172" s="304">
        <f>IFERROR(VLOOKUP($AO172,装备!$B:$Q,13,0),0)</f>
        <v>0</v>
      </c>
      <c r="DR172" s="304">
        <f>IFERROR(VLOOKUP($AO172,装备!$B:$Q,14,0),0)</f>
        <v>0</v>
      </c>
      <c r="DS172" s="304">
        <f>IFERROR(VLOOKUP($AO172,装备!$B:$Q,16,0),0)</f>
        <v>0</v>
      </c>
      <c r="DT172" s="304">
        <f>IFERROR(VLOOKUP($AO172,装备!$B:$Q,5,0),0)</f>
        <v>0</v>
      </c>
    </row>
    <row r="173" spans="1:124" hidden="1">
      <c r="A173" s="301">
        <f>未改造舰娘!$A169</f>
        <v>10017011</v>
      </c>
      <c r="B173" s="354" t="s">
        <v>4038</v>
      </c>
      <c r="C173" s="323"/>
      <c r="D173" s="323">
        <f t="shared" si="2"/>
        <v>110</v>
      </c>
      <c r="E173" s="303">
        <f>未改造舰娘!$C169</f>
        <v>3</v>
      </c>
      <c r="F173" s="304" t="str">
        <f>未改造舰娘!$D169</f>
        <v>驱逐</v>
      </c>
      <c r="G173" s="304" t="str">
        <f>未改造舰娘!$E169</f>
        <v>小型</v>
      </c>
      <c r="H173" s="304" t="str">
        <f>未改造舰娘!$F169</f>
        <v>护卫舰</v>
      </c>
      <c r="I173" s="460">
        <f>未改造舰娘!$AR169</f>
        <v>2</v>
      </c>
      <c r="J173" s="304" t="str">
        <f>未改造舰娘!$G169</f>
        <v>德国</v>
      </c>
      <c r="K173" s="312">
        <f>未改造舰娘!$H169+(BV173+CI173+CV173+DI173)*$C$2</f>
        <v>18</v>
      </c>
      <c r="L173" s="304">
        <f>未改造舰娘!$I169</f>
        <v>2</v>
      </c>
      <c r="M173" s="304">
        <f>未改造舰娘!$J169</f>
        <v>1</v>
      </c>
      <c r="N173" s="518">
        <f>未改造舰娘!$K169</f>
        <v>2</v>
      </c>
      <c r="O173" s="304">
        <f>未改造舰娘!$L169+((CE173+CR173+DE173+DR173)*$C$2)</f>
        <v>10</v>
      </c>
      <c r="P173" s="304" t="str">
        <f>IF($C$2=1,(IF(ISERROR(FIND("超长",未改造舰娘!$M169&amp;CC173&amp;CP173&amp;DC173&amp;DP173,1)),IF(ISERROR(FIND("长",未改造舰娘!$M169&amp;CC173&amp;CP173&amp;DC173&amp;DP173,1)),IF(ISERROR(FIND("中",未改造舰娘!$M169&amp;CC173&amp;CP173&amp;DC173&amp;DP173,1)),IF(ISERROR(FIND("短",未改造舰娘!$M169&amp;CC173&amp;CP173&amp;DC173&amp;DP173,1)),IF(ISERROR(FIND("无",未改造舰娘!$M169&amp;CC173&amp;CP173&amp;DC173&amp;DP173,1)),0,"无"),"短"),"中"),"长"),"超长")),未改造舰娘!$M169)</f>
        <v>短</v>
      </c>
      <c r="Q173" s="303">
        <f>未改造舰娘!$N169</f>
        <v>38.200000000000003</v>
      </c>
      <c r="R173" s="304">
        <f>(未改造舰娘!$P169)+(未改造舰娘!$Q169)*$C$3+((BW173+CJ173+CW173+DJ173)*$C$2)</f>
        <v>28</v>
      </c>
      <c r="S173" s="304">
        <f>(未改造舰娘!$R169)+(未改造舰娘!$S169)*$C$3+((BY173+CL173+CY173+DL173)*$C$2)</f>
        <v>74</v>
      </c>
      <c r="T173" s="304">
        <f>(未改造舰娘!$T169)+(未改造舰娘!$U169)*$C$3+((BX173+CK173+CX173+DK173)*$C$2)</f>
        <v>23</v>
      </c>
      <c r="U173" s="304">
        <f>(未改造舰娘!$V169)+(未改造舰娘!$W169)*$C$3+((CG173+CT173+DG173+DT173)*$C$2)</f>
        <v>41</v>
      </c>
      <c r="V173" s="305">
        <f>INT((((未改造舰娘!$Y169)-(未改造舰娘!$X169))*(((IF(D173=0,C173,D173))-1)/99))+未改造舰娘!$X169)+((CB173+CO173+DB173+DO173)*$C$2)</f>
        <v>87</v>
      </c>
      <c r="W173" s="304">
        <f>INT((((未改造舰娘!$AA169)-(未改造舰娘!$Z169))*(((IF(D173=0,C173,D173))-1)/99))+未改造舰娘!$Z169)+((CD173+CQ173+DD173+DQ173)*$C$2)</f>
        <v>82</v>
      </c>
      <c r="X173" s="304">
        <f>INT((((未改造舰娘!$AC169)-(未改造舰娘!$AB169))*(((IF(D173=0,C173,D173))-1)/99))+未改造舰娘!$AB169)+((CA173+CN173+DA173+DN173)*$C$2)</f>
        <v>17</v>
      </c>
      <c r="Y173" s="303">
        <f>INT((((未改造舰娘!$AE169)-(未改造舰娘!$AD169))*(((IF(D173=0,C173,D173))-1)/99))+未改造舰娘!$AD169)+((BZ173+CM173+CZ173+DM173)*$C$2)</f>
        <v>55</v>
      </c>
      <c r="Z173" s="474" t="str">
        <f>IF(未改造舰娘!$AF169=0,"",未改造舰娘!$AF169)</f>
        <v/>
      </c>
      <c r="AA173" s="304" t="str">
        <f>IF(未改造舰娘!$AG169="","",未改造舰娘!$AG169)</f>
        <v/>
      </c>
      <c r="AB173" s="304" t="str">
        <f>IF(未改造舰娘!$AH169="","",未改造舰娘!$AH169)</f>
        <v/>
      </c>
      <c r="AC173" s="304" t="str">
        <f>IF(未改造舰娘!$AI169="","",未改造舰娘!$AI169)</f>
        <v/>
      </c>
      <c r="AD173" s="304">
        <f>IF(未改造舰娘!$AJ169="","",未改造舰娘!$AJ169)</f>
        <v>0</v>
      </c>
      <c r="AE173" s="305">
        <f>IF(未改造舰娘!$AK169="","",未改造舰娘!$AK169)</f>
        <v>0</v>
      </c>
      <c r="AF173" s="304" t="str">
        <f>IF(未改造舰娘!$AL169="","",未改造舰娘!$AL169)</f>
        <v/>
      </c>
      <c r="AG173" s="304" t="str">
        <f>IF(未改造舰娘!$AM169="","",未改造舰娘!$AM169)</f>
        <v/>
      </c>
      <c r="AH173" s="304" t="str">
        <f>IF(未改造舰娘!$AN169="","",未改造舰娘!$AN169)</f>
        <v/>
      </c>
      <c r="AI173" s="304" t="str">
        <f>IF(未改造舰娘!$AO169="","",未改造舰娘!$AO169)</f>
        <v/>
      </c>
      <c r="AJ173" s="304" t="str">
        <f>IF(未改造舰娘!$AP169="","",未改造舰娘!$AP169)</f>
        <v/>
      </c>
      <c r="AK173" s="303" t="str">
        <f>IF(未改造舰娘!$AQ169="","",未改造舰娘!$AQ169)</f>
        <v/>
      </c>
      <c r="AL173" s="306" t="str">
        <f>IF(未改造舰娘!$AS169="","",未改造舰娘!$AS169)</f>
        <v>G国单装127毫米炮</v>
      </c>
      <c r="AM173" s="306" t="str">
        <f>IF(未改造舰娘!$AT169="","",未改造舰娘!$AT169)</f>
        <v>四联533毫米鱼雷</v>
      </c>
      <c r="AN173" s="306" t="str">
        <f>IF(未改造舰娘!$AU169="","",未改造舰娘!$AU169)</f>
        <v/>
      </c>
      <c r="AO173" s="306" t="str">
        <f>IF(未改造舰娘!$AV169="","",未改造舰娘!$AV169)</f>
        <v/>
      </c>
      <c r="AP173" s="307" t="str">
        <f>IF(未改造舰娘!$AW169="","",未改造舰娘!$AW169)</f>
        <v/>
      </c>
      <c r="AQ173" s="308" t="str">
        <f>IF(未改造舰娘!$AX169="","",未改造舰娘!$AX169)</f>
        <v/>
      </c>
      <c r="AR173" s="304">
        <f>IF(未改造舰娘!$AY169="","",未改造舰娘!$AY169)</f>
        <v>10</v>
      </c>
      <c r="AS173" s="304">
        <f>IF(未改造舰娘!$AZ169="","",未改造舰娘!$AZ169)</f>
        <v>20</v>
      </c>
      <c r="AT173" s="304">
        <f>IF(未改造舰娘!$BA169="","",未改造舰娘!$BA169)</f>
        <v>0.48</v>
      </c>
      <c r="AU173" s="304">
        <f>IF(未改造舰娘!$BB169="","",未改造舰娘!$BB169)</f>
        <v>0.99</v>
      </c>
      <c r="AV173" s="305">
        <f>IF((未改造舰娘!$BG169+未改造舰娘!$BK169*$C$4)=0,"",(未改造舰娘!$BG169+未改造舰娘!$BK169*$C$4))</f>
        <v>5</v>
      </c>
      <c r="AW173" s="304">
        <f>IF((未改造舰娘!$BH169+未改造舰娘!$BL169*$C$4)=0,"",(未改造舰娘!$BH169+未改造舰娘!$BL169*$C$4))</f>
        <v>11</v>
      </c>
      <c r="AX173" s="304">
        <f>IF((未改造舰娘!$BI169+未改造舰娘!$BM169*$C$4)=0,"",(未改造舰娘!$BI169+未改造舰娘!$BM169*$C$4))</f>
        <v>9</v>
      </c>
      <c r="AY173" s="303" t="str">
        <f>IF((未改造舰娘!$BJ169+未改造舰娘!$BN169*$C$4)=0,"",(未改造舰娘!$BJ169+未改造舰娘!$BN169*$C$4))</f>
        <v/>
      </c>
      <c r="AZ173" s="500">
        <f>IF(未改造舰娘!BC169="","",未改造舰娘!BC169)</f>
        <v>0</v>
      </c>
      <c r="BA173" s="500">
        <f>IF(未改造舰娘!BD169="","",未改造舰娘!BD169)</f>
        <v>24</v>
      </c>
      <c r="BB173" s="500">
        <f>IF(未改造舰娘!BE169="","",未改造舰娘!BE169)</f>
        <v>10</v>
      </c>
      <c r="BC173" s="498">
        <f>IF(未改造舰娘!BF169="","",未改造舰娘!BF169)</f>
        <v>0</v>
      </c>
      <c r="BD173" s="67" t="s">
        <v>1696</v>
      </c>
      <c r="BE173" s="506">
        <v>1.5277777777777777E-2</v>
      </c>
      <c r="BF173" s="306" t="str">
        <f>IF(未改造舰娘!$BQ169="","",未改造舰娘!$BQ169)</f>
        <v/>
      </c>
      <c r="BG173" s="306" t="str">
        <f>IF(未改造舰娘!$BR169="","",未改造舰娘!$BR169)</f>
        <v/>
      </c>
      <c r="BH173" s="306"/>
      <c r="BU173" s="304">
        <f>IFERROR(VLOOKUP(AL173,装备!$B:$C,2,0),0)</f>
        <v>1</v>
      </c>
      <c r="BV173" s="304">
        <f>IFERROR(VLOOKUP($AL173,装备!$B:$Q,5,0),0)</f>
        <v>0</v>
      </c>
      <c r="BW173" s="304">
        <f>IFERROR(VLOOKUP($AL173,装备!$B:$Q,6,0),0)</f>
        <v>1</v>
      </c>
      <c r="BX173" s="304">
        <f>IFERROR(VLOOKUP($AL173,装备!$B:$Q,7,0),0)</f>
        <v>0</v>
      </c>
      <c r="BY173" s="304">
        <f>IFERROR(VLOOKUP($AL173,装备!$B:$Q,8,0),0)</f>
        <v>0</v>
      </c>
      <c r="BZ173" s="304">
        <f>IFERROR(VLOOKUP($AL173,装备!$B:$Q,9,0),0)</f>
        <v>0</v>
      </c>
      <c r="CA173" s="304">
        <f>IFERROR(VLOOKUP($AL173,装备!$B:$Q,10,0),0)</f>
        <v>0</v>
      </c>
      <c r="CB173" s="304">
        <f>IFERROR(VLOOKUP($AL173,装备!$B:$Q,11,0),0)</f>
        <v>1</v>
      </c>
      <c r="CC173" s="304" t="str">
        <f>IFERROR(VLOOKUP($AL173,装备!$B:$Q,12,0),0)</f>
        <v>短</v>
      </c>
      <c r="CD173" s="304">
        <f>IFERROR(VLOOKUP($AL173,装备!$B:$Q,13,0),0)</f>
        <v>0</v>
      </c>
      <c r="CE173" s="304">
        <f>IFERROR(VLOOKUP($AL173,装备!$B:$Q,14,0),0)</f>
        <v>0</v>
      </c>
      <c r="CF173" s="304">
        <f>IFERROR(VLOOKUP($AL173,装备!$B:$Q,16,0),0)</f>
        <v>0</v>
      </c>
      <c r="CG173" s="304">
        <f>IFERROR(VLOOKUP($AL173,装备!$B:$Q,5,0),0)</f>
        <v>0</v>
      </c>
      <c r="CH173" s="304">
        <f>IFERROR(VLOOKUP(AM173,装备!$B:$C,2,0),0)</f>
        <v>1</v>
      </c>
      <c r="CI173" s="304">
        <f>IFERROR(VLOOKUP($AM173,装备!$B:$Q,5,0),0)</f>
        <v>0</v>
      </c>
      <c r="CJ173" s="304">
        <f>IFERROR(VLOOKUP($AM173,装备!$B:$Q,6,0),0)</f>
        <v>0</v>
      </c>
      <c r="CK173" s="304">
        <f>IFERROR(VLOOKUP($AM173,装备!$B:$Q,7,0),0)</f>
        <v>0</v>
      </c>
      <c r="CL173" s="304">
        <f>IFERROR(VLOOKUP($AM173,装备!$B:$Q,8,0),0)</f>
        <v>4</v>
      </c>
      <c r="CM173" s="304">
        <f>IFERROR(VLOOKUP($AM173,装备!$B:$Q,9,0),0)</f>
        <v>0</v>
      </c>
      <c r="CN173" s="304">
        <f>IFERROR(VLOOKUP($AM173,装备!$B:$Q,10,0),0)</f>
        <v>0</v>
      </c>
      <c r="CO173" s="304">
        <f>IFERROR(VLOOKUP($AM173,装备!$B:$Q,11,0),0)</f>
        <v>0</v>
      </c>
      <c r="CP173" s="304" t="str">
        <f>IFERROR(VLOOKUP($AM173,装备!$B:$Q,12,0),0)</f>
        <v>短</v>
      </c>
      <c r="CQ173" s="304">
        <f>IFERROR(VLOOKUP($AM173,装备!$B:$Q,13,0),0)</f>
        <v>0</v>
      </c>
      <c r="CR173" s="304">
        <f>IFERROR(VLOOKUP($AM173,装备!$B:$Q,14,0),0)</f>
        <v>0</v>
      </c>
      <c r="CS173" s="304">
        <f>IFERROR(VLOOKUP($AM173,装备!$B:$Q,16,0),0)</f>
        <v>0</v>
      </c>
      <c r="CT173" s="304">
        <f>IFERROR(VLOOKUP($AM173,装备!$B:$Q,5,0),0)</f>
        <v>0</v>
      </c>
      <c r="CU173" s="304">
        <f>IFERROR(VLOOKUP(AN173,装备!$B:$C,2,0),0)</f>
        <v>0</v>
      </c>
      <c r="CV173" s="304">
        <f>IFERROR(VLOOKUP($AN173,装备!$B:$Q,5,0),0)</f>
        <v>0</v>
      </c>
      <c r="CW173" s="304">
        <f>IFERROR(VLOOKUP($AN173,装备!$B:$Q,6,0),0)</f>
        <v>0</v>
      </c>
      <c r="CX173" s="304">
        <f>IFERROR(VLOOKUP($AN173,装备!$B:$Q,7,0),0)</f>
        <v>0</v>
      </c>
      <c r="CY173" s="304">
        <f>IFERROR(VLOOKUP($AN173,装备!$B:$Q,8,0),0)</f>
        <v>0</v>
      </c>
      <c r="CZ173" s="304">
        <f>IFERROR(VLOOKUP($AN173,装备!$B:$Q,9,0),0)</f>
        <v>0</v>
      </c>
      <c r="DA173" s="304">
        <f>IFERROR(VLOOKUP($AN173,装备!$B:$Q,10,0),0)</f>
        <v>0</v>
      </c>
      <c r="DB173" s="304">
        <f>IFERROR(VLOOKUP($AN173,装备!$B:$Q,11,0),0)</f>
        <v>0</v>
      </c>
      <c r="DC173" s="304">
        <f>IFERROR(VLOOKUP($AN173,装备!$B:$Q,12,0),0)</f>
        <v>0</v>
      </c>
      <c r="DD173" s="304">
        <f>IFERROR(VLOOKUP($AN173,装备!$B:$Q,13,0),0)</f>
        <v>0</v>
      </c>
      <c r="DE173" s="304">
        <f>IFERROR(VLOOKUP($AN173,装备!$B:$Q,14,0),0)</f>
        <v>0</v>
      </c>
      <c r="DF173" s="304">
        <f>IFERROR(VLOOKUP($AN173,装备!$B:$Q,16,0),0)</f>
        <v>0</v>
      </c>
      <c r="DG173" s="304">
        <f>IFERROR(VLOOKUP($AN173,装备!$B:$Q,5,0),0)</f>
        <v>0</v>
      </c>
      <c r="DH173" s="304">
        <f>IFERROR(VLOOKUP(AO173,装备!$B:$C,2,0),0)</f>
        <v>0</v>
      </c>
      <c r="DI173" s="304">
        <f>IFERROR(VLOOKUP($AO173,装备!$B:$Q,5,0),0)</f>
        <v>0</v>
      </c>
      <c r="DJ173" s="304">
        <f>IFERROR(VLOOKUP($AO173,装备!$B:$Q,6,0),0)</f>
        <v>0</v>
      </c>
      <c r="DK173" s="304">
        <f>IFERROR(VLOOKUP($AO173,装备!$B:$Q,7,0),0)</f>
        <v>0</v>
      </c>
      <c r="DL173" s="304">
        <f>IFERROR(VLOOKUP($AO173,装备!$B:$Q,8,0),0)</f>
        <v>0</v>
      </c>
      <c r="DM173" s="304">
        <f>IFERROR(VLOOKUP($AO173,装备!$B:$Q,9,0),0)</f>
        <v>0</v>
      </c>
      <c r="DN173" s="304">
        <f>IFERROR(VLOOKUP($AO173,装备!$B:$Q,10,0),0)</f>
        <v>0</v>
      </c>
      <c r="DO173" s="304">
        <f>IFERROR(VLOOKUP($AO173,装备!$B:$Q,11,0),0)</f>
        <v>0</v>
      </c>
      <c r="DP173" s="304">
        <f>IFERROR(VLOOKUP($AO173,装备!$B:$Q,12,0),0)</f>
        <v>0</v>
      </c>
      <c r="DQ173" s="304">
        <f>IFERROR(VLOOKUP($AO173,装备!$B:$Q,13,0),0)</f>
        <v>0</v>
      </c>
      <c r="DR173" s="304">
        <f>IFERROR(VLOOKUP($AO173,装备!$B:$Q,14,0),0)</f>
        <v>0</v>
      </c>
      <c r="DS173" s="304">
        <f>IFERROR(VLOOKUP($AO173,装备!$B:$Q,16,0),0)</f>
        <v>0</v>
      </c>
      <c r="DT173" s="304">
        <f>IFERROR(VLOOKUP($AO173,装备!$B:$Q,5,0),0)</f>
        <v>0</v>
      </c>
    </row>
    <row r="174" spans="1:124" hidden="1">
      <c r="A174" s="301">
        <f>未改造舰娘!$A170</f>
        <v>10017111</v>
      </c>
      <c r="B174" s="354" t="s">
        <v>4039</v>
      </c>
      <c r="C174" s="323"/>
      <c r="D174" s="323">
        <f t="shared" si="2"/>
        <v>110</v>
      </c>
      <c r="E174" s="303">
        <f>未改造舰娘!$C170</f>
        <v>5</v>
      </c>
      <c r="F174" s="304" t="str">
        <f>未改造舰娘!$D170</f>
        <v>驱逐</v>
      </c>
      <c r="G174" s="304" t="str">
        <f>未改造舰娘!$E170</f>
        <v>小型</v>
      </c>
      <c r="H174" s="304" t="str">
        <f>未改造舰娘!$F170</f>
        <v>护卫舰</v>
      </c>
      <c r="I174" s="460">
        <f>未改造舰娘!$AR170</f>
        <v>2</v>
      </c>
      <c r="J174" s="304" t="str">
        <f>未改造舰娘!$G170</f>
        <v>德国</v>
      </c>
      <c r="K174" s="312">
        <f>未改造舰娘!$H170+(BV174+CI174+CV174+DI174)*$C$2</f>
        <v>22</v>
      </c>
      <c r="L174" s="304">
        <f>未改造舰娘!$I170</f>
        <v>2</v>
      </c>
      <c r="M174" s="304">
        <f>未改造舰娘!$J170</f>
        <v>1</v>
      </c>
      <c r="N174" s="518">
        <f>未改造舰娘!$K170</f>
        <v>2</v>
      </c>
      <c r="O174" s="304">
        <f>未改造舰娘!$L170+((CE174+CR174+DE174+DR174)*$C$2)</f>
        <v>6</v>
      </c>
      <c r="P174" s="304" t="str">
        <f>IF($C$2=1,(IF(ISERROR(FIND("超长",未改造舰娘!$M170&amp;CC174&amp;CP174&amp;DC174&amp;DP174,1)),IF(ISERROR(FIND("长",未改造舰娘!$M170&amp;CC174&amp;CP174&amp;DC174&amp;DP174,1)),IF(ISERROR(FIND("中",未改造舰娘!$M170&amp;CC174&amp;CP174&amp;DC174&amp;DP174,1)),IF(ISERROR(FIND("短",未改造舰娘!$M170&amp;CC174&amp;CP174&amp;DC174&amp;DP174,1)),IF(ISERROR(FIND("无",未改造舰娘!$M170&amp;CC174&amp;CP174&amp;DC174&amp;DP174,1)),0,"无"),"短"),"中"),"长"),"超长")),未改造舰娘!$M170)</f>
        <v>短</v>
      </c>
      <c r="Q174" s="303">
        <f>未改造舰娘!$N170</f>
        <v>37.5</v>
      </c>
      <c r="R174" s="304">
        <f>(未改造舰娘!$P170)+(未改造舰娘!$Q170)*$C$3+((BW174+CJ174+CW174+DJ174)*$C$2)</f>
        <v>32</v>
      </c>
      <c r="S174" s="304">
        <f>(未改造舰娘!$R170)+(未改造舰娘!$S170)*$C$3+((BY174+CL174+CY174+DL174)*$C$2)</f>
        <v>74</v>
      </c>
      <c r="T174" s="304">
        <f>(未改造舰娘!$T170)+(未改造舰娘!$U170)*$C$3+((BX174+CK174+CX174+DK174)*$C$2)</f>
        <v>26</v>
      </c>
      <c r="U174" s="304">
        <f>(未改造舰娘!$V170)+(未改造舰娘!$W170)*$C$3+((CG174+CT174+DG174+DT174)*$C$2)</f>
        <v>60</v>
      </c>
      <c r="V174" s="305">
        <f>INT((((未改造舰娘!$Y170)-(未改造舰娘!$X170))*(((IF(D174=0,C174,D174))-1)/99))+未改造舰娘!$X170)+((CB174+CO174+DB174+DO174)*$C$2)</f>
        <v>89</v>
      </c>
      <c r="W174" s="304">
        <f>INT((((未改造舰娘!$AA170)-(未改造舰娘!$Z170))*(((IF(D174=0,C174,D174))-1)/99))+未改造舰娘!$Z170)+((CD174+CQ174+DD174+DQ174)*$C$2)</f>
        <v>82</v>
      </c>
      <c r="X174" s="304">
        <f>INT((((未改造舰娘!$AC170)-(未改造舰娘!$AB170))*(((IF(D174=0,C174,D174))-1)/99))+未改造舰娘!$AB170)+((CA174+CN174+DA174+DN174)*$C$2)</f>
        <v>18</v>
      </c>
      <c r="Y174" s="303">
        <f>INT((((未改造舰娘!$AE170)-(未改造舰娘!$AD170))*(((IF(D174=0,C174,D174))-1)/99))+未改造舰娘!$AD170)+((BZ174+CM174+CZ174+DM174)*$C$2)</f>
        <v>59</v>
      </c>
      <c r="Z174" s="474" t="str">
        <f>IF(未改造舰娘!$AF170=0,"",未改造舰娘!$AF170)</f>
        <v/>
      </c>
      <c r="AA174" s="304" t="str">
        <f>IF(未改造舰娘!$AG170="","",未改造舰娘!$AG170)</f>
        <v/>
      </c>
      <c r="AB174" s="304" t="str">
        <f>IF(未改造舰娘!$AH170="","",未改造舰娘!$AH170)</f>
        <v/>
      </c>
      <c r="AC174" s="304" t="str">
        <f>IF(未改造舰娘!$AI170="","",未改造舰娘!$AI170)</f>
        <v/>
      </c>
      <c r="AD174" s="304">
        <f>IF(未改造舰娘!$AJ170="","",未改造舰娘!$AJ170)</f>
        <v>0</v>
      </c>
      <c r="AE174" s="305">
        <f>IF(未改造舰娘!$AK170="","",未改造舰娘!$AK170)</f>
        <v>50</v>
      </c>
      <c r="AF174" s="304">
        <f>IF(未改造舰娘!$AL170="","",未改造舰娘!$AL170)</f>
        <v>200</v>
      </c>
      <c r="AG174" s="304">
        <f>IF(未改造舰娘!$AM170="","",未改造舰娘!$AM170)</f>
        <v>100</v>
      </c>
      <c r="AH174" s="304">
        <f>IF(未改造舰娘!$AN170="","",未改造舰娘!$AN170)</f>
        <v>300</v>
      </c>
      <c r="AI174" s="304" t="str">
        <f>IF(未改造舰娘!$AO170="","",未改造舰娘!$AO170)</f>
        <v/>
      </c>
      <c r="AJ174" s="304" t="str">
        <f>IF(未改造舰娘!$AP170="","",未改造舰娘!$AP170)</f>
        <v>驱逐核心</v>
      </c>
      <c r="AK174" s="303">
        <f>IF(未改造舰娘!$AQ170="","",未改造舰娘!$AQ170)</f>
        <v>10</v>
      </c>
      <c r="AL174" s="306" t="str">
        <f>IF(未改造舰娘!$AS170="","",未改造舰娘!$AS170)</f>
        <v>G国双联128毫米高平两用炮</v>
      </c>
      <c r="AM174" s="306" t="str">
        <f>IF(未改造舰娘!$AT170="","",未改造舰娘!$AT170)</f>
        <v/>
      </c>
      <c r="AN174" s="306" t="str">
        <f>IF(未改造舰娘!$AU170="","",未改造舰娘!$AU170)</f>
        <v/>
      </c>
      <c r="AO174" s="306" t="str">
        <f>IF(未改造舰娘!$AV170="","",未改造舰娘!$AV170)</f>
        <v/>
      </c>
      <c r="AP174" s="307" t="str">
        <f>IF(未改造舰娘!$AW170="","",未改造舰娘!$AW170)</f>
        <v/>
      </c>
      <c r="AQ174" s="308" t="str">
        <f>IF(未改造舰娘!$AX170="","",未改造舰娘!$AX170)</f>
        <v/>
      </c>
      <c r="AR174" s="304">
        <f>IF(未改造舰娘!$AY170="","",未改造舰娘!$AY170)</f>
        <v>10</v>
      </c>
      <c r="AS174" s="304">
        <f>IF(未改造舰娘!$AZ170="","",未改造舰娘!$AZ170)</f>
        <v>20</v>
      </c>
      <c r="AT174" s="304">
        <f>IF(未改造舰娘!$BA170="","",未改造舰娘!$BA170)</f>
        <v>0.48</v>
      </c>
      <c r="AU174" s="304">
        <f>IF(未改造舰娘!$BB170="","",未改造舰娘!$BB170)</f>
        <v>0.99</v>
      </c>
      <c r="AV174" s="305">
        <f>IF((未改造舰娘!$BG170+未改造舰娘!$BK170*$C$4)=0,"",(未改造舰娘!$BG170+未改造舰娘!$BK170*$C$4))</f>
        <v>4</v>
      </c>
      <c r="AW174" s="304">
        <f>IF((未改造舰娘!$BH170+未改造舰娘!$BL170*$C$4)=0,"",(未改造舰娘!$BH170+未改造舰娘!$BL170*$C$4))</f>
        <v>11</v>
      </c>
      <c r="AX174" s="304">
        <f>IF((未改造舰娘!$BI170+未改造舰娘!$BM170*$C$4)=0,"",(未改造舰娘!$BI170+未改造舰娘!$BM170*$C$4))</f>
        <v>10</v>
      </c>
      <c r="AY174" s="303" t="str">
        <f>IF((未改造舰娘!$BJ170+未改造舰娘!$BN170*$C$4)=0,"",(未改造舰娘!$BJ170+未改造舰娘!$BN170*$C$4))</f>
        <v/>
      </c>
      <c r="AZ174" s="500">
        <f>IF(未改造舰娘!BC170="","",未改造舰娘!BC170)</f>
        <v>0</v>
      </c>
      <c r="BA174" s="500">
        <f>IF(未改造舰娘!BD170="","",未改造舰娘!BD170)</f>
        <v>24</v>
      </c>
      <c r="BB174" s="500">
        <f>IF(未改造舰娘!BE170="","",未改造舰娘!BE170)</f>
        <v>13</v>
      </c>
      <c r="BC174" s="498">
        <f>IF(未改造舰娘!BF170="","",未改造舰娘!BF170)</f>
        <v>0</v>
      </c>
      <c r="BD174" s="67" t="s">
        <v>1510</v>
      </c>
      <c r="BE174" s="506">
        <v>1.5277777777777777E-2</v>
      </c>
      <c r="BF174" s="306" t="str">
        <f>IF(未改造舰娘!$BQ170="","",未改造舰娘!$BQ170)</f>
        <v/>
      </c>
      <c r="BG174" s="306" t="str">
        <f>IF(未改造舰娘!$BR170="","",未改造舰娘!$BR170)</f>
        <v>决战无畏之海 Ex-4-O,Ex-5-P,Ex-6-CDGJKMNQ,Ex-7-CDHNRU；三周年活动 Ex-6-J</v>
      </c>
      <c r="BH174" s="306"/>
      <c r="BU174" s="304">
        <f>IFERROR(VLOOKUP(AL174,装备!$B:$C,2,0),0)</f>
        <v>4</v>
      </c>
      <c r="BV174" s="304">
        <f>IFERROR(VLOOKUP($AL174,装备!$B:$Q,5,0),0)</f>
        <v>0</v>
      </c>
      <c r="BW174" s="304">
        <f>IFERROR(VLOOKUP($AL174,装备!$B:$Q,6,0),0)</f>
        <v>3</v>
      </c>
      <c r="BX174" s="304">
        <f>IFERROR(VLOOKUP($AL174,装备!$B:$Q,7,0),0)</f>
        <v>0</v>
      </c>
      <c r="BY174" s="304">
        <f>IFERROR(VLOOKUP($AL174,装备!$B:$Q,8,0),0)</f>
        <v>0</v>
      </c>
      <c r="BZ174" s="304">
        <f>IFERROR(VLOOKUP($AL174,装备!$B:$Q,9,0),0)</f>
        <v>0</v>
      </c>
      <c r="CA174" s="304">
        <f>IFERROR(VLOOKUP($AL174,装备!$B:$Q,10,0),0)</f>
        <v>0</v>
      </c>
      <c r="CB174" s="304">
        <f>IFERROR(VLOOKUP($AL174,装备!$B:$Q,11,0),0)</f>
        <v>1</v>
      </c>
      <c r="CC174" s="304" t="str">
        <f>IFERROR(VLOOKUP($AL174,装备!$B:$Q,12,0),0)</f>
        <v>短</v>
      </c>
      <c r="CD174" s="304">
        <f>IFERROR(VLOOKUP($AL174,装备!$B:$Q,13,0),0)</f>
        <v>0</v>
      </c>
      <c r="CE174" s="304">
        <f>IFERROR(VLOOKUP($AL174,装备!$B:$Q,14,0),0)</f>
        <v>0</v>
      </c>
      <c r="CF174" s="304">
        <f>IFERROR(VLOOKUP($AL174,装备!$B:$Q,16,0),0)</f>
        <v>4</v>
      </c>
      <c r="CG174" s="304">
        <f>IFERROR(VLOOKUP($AL174,装备!$B:$Q,5,0),0)</f>
        <v>0</v>
      </c>
      <c r="CH174" s="304">
        <f>IFERROR(VLOOKUP(AM174,装备!$B:$C,2,0),0)</f>
        <v>0</v>
      </c>
      <c r="CI174" s="304">
        <f>IFERROR(VLOOKUP($AM174,装备!$B:$Q,5,0),0)</f>
        <v>0</v>
      </c>
      <c r="CJ174" s="304">
        <f>IFERROR(VLOOKUP($AM174,装备!$B:$Q,6,0),0)</f>
        <v>0</v>
      </c>
      <c r="CK174" s="304">
        <f>IFERROR(VLOOKUP($AM174,装备!$B:$Q,7,0),0)</f>
        <v>0</v>
      </c>
      <c r="CL174" s="304">
        <f>IFERROR(VLOOKUP($AM174,装备!$B:$Q,8,0),0)</f>
        <v>0</v>
      </c>
      <c r="CM174" s="304">
        <f>IFERROR(VLOOKUP($AM174,装备!$B:$Q,9,0),0)</f>
        <v>0</v>
      </c>
      <c r="CN174" s="304">
        <f>IFERROR(VLOOKUP($AM174,装备!$B:$Q,10,0),0)</f>
        <v>0</v>
      </c>
      <c r="CO174" s="304">
        <f>IFERROR(VLOOKUP($AM174,装备!$B:$Q,11,0),0)</f>
        <v>0</v>
      </c>
      <c r="CP174" s="304">
        <f>IFERROR(VLOOKUP($AM174,装备!$B:$Q,12,0),0)</f>
        <v>0</v>
      </c>
      <c r="CQ174" s="304">
        <f>IFERROR(VLOOKUP($AM174,装备!$B:$Q,13,0),0)</f>
        <v>0</v>
      </c>
      <c r="CR174" s="304">
        <f>IFERROR(VLOOKUP($AM174,装备!$B:$Q,14,0),0)</f>
        <v>0</v>
      </c>
      <c r="CS174" s="304">
        <f>IFERROR(VLOOKUP($AM174,装备!$B:$Q,16,0),0)</f>
        <v>0</v>
      </c>
      <c r="CT174" s="304">
        <f>IFERROR(VLOOKUP($AM174,装备!$B:$Q,5,0),0)</f>
        <v>0</v>
      </c>
      <c r="CU174" s="304">
        <f>IFERROR(VLOOKUP(AN174,装备!$B:$C,2,0),0)</f>
        <v>0</v>
      </c>
      <c r="CV174" s="304">
        <f>IFERROR(VLOOKUP($AN174,装备!$B:$Q,5,0),0)</f>
        <v>0</v>
      </c>
      <c r="CW174" s="304">
        <f>IFERROR(VLOOKUP($AN174,装备!$B:$Q,6,0),0)</f>
        <v>0</v>
      </c>
      <c r="CX174" s="304">
        <f>IFERROR(VLOOKUP($AN174,装备!$B:$Q,7,0),0)</f>
        <v>0</v>
      </c>
      <c r="CY174" s="304">
        <f>IFERROR(VLOOKUP($AN174,装备!$B:$Q,8,0),0)</f>
        <v>0</v>
      </c>
      <c r="CZ174" s="304">
        <f>IFERROR(VLOOKUP($AN174,装备!$B:$Q,9,0),0)</f>
        <v>0</v>
      </c>
      <c r="DA174" s="304">
        <f>IFERROR(VLOOKUP($AN174,装备!$B:$Q,10,0),0)</f>
        <v>0</v>
      </c>
      <c r="DB174" s="304">
        <f>IFERROR(VLOOKUP($AN174,装备!$B:$Q,11,0),0)</f>
        <v>0</v>
      </c>
      <c r="DC174" s="304">
        <f>IFERROR(VLOOKUP($AN174,装备!$B:$Q,12,0),0)</f>
        <v>0</v>
      </c>
      <c r="DD174" s="304">
        <f>IFERROR(VLOOKUP($AN174,装备!$B:$Q,13,0),0)</f>
        <v>0</v>
      </c>
      <c r="DE174" s="304">
        <f>IFERROR(VLOOKUP($AN174,装备!$B:$Q,14,0),0)</f>
        <v>0</v>
      </c>
      <c r="DF174" s="304">
        <f>IFERROR(VLOOKUP($AN174,装备!$B:$Q,16,0),0)</f>
        <v>0</v>
      </c>
      <c r="DG174" s="304">
        <f>IFERROR(VLOOKUP($AN174,装备!$B:$Q,5,0),0)</f>
        <v>0</v>
      </c>
      <c r="DH174" s="304">
        <f>IFERROR(VLOOKUP(AO174,装备!$B:$C,2,0),0)</f>
        <v>0</v>
      </c>
      <c r="DI174" s="304">
        <f>IFERROR(VLOOKUP($AO174,装备!$B:$Q,5,0),0)</f>
        <v>0</v>
      </c>
      <c r="DJ174" s="304">
        <f>IFERROR(VLOOKUP($AO174,装备!$B:$Q,6,0),0)</f>
        <v>0</v>
      </c>
      <c r="DK174" s="304">
        <f>IFERROR(VLOOKUP($AO174,装备!$B:$Q,7,0),0)</f>
        <v>0</v>
      </c>
      <c r="DL174" s="304">
        <f>IFERROR(VLOOKUP($AO174,装备!$B:$Q,8,0),0)</f>
        <v>0</v>
      </c>
      <c r="DM174" s="304">
        <f>IFERROR(VLOOKUP($AO174,装备!$B:$Q,9,0),0)</f>
        <v>0</v>
      </c>
      <c r="DN174" s="304">
        <f>IFERROR(VLOOKUP($AO174,装备!$B:$Q,10,0),0)</f>
        <v>0</v>
      </c>
      <c r="DO174" s="304">
        <f>IFERROR(VLOOKUP($AO174,装备!$B:$Q,11,0),0)</f>
        <v>0</v>
      </c>
      <c r="DP174" s="304">
        <f>IFERROR(VLOOKUP($AO174,装备!$B:$Q,12,0),0)</f>
        <v>0</v>
      </c>
      <c r="DQ174" s="304">
        <f>IFERROR(VLOOKUP($AO174,装备!$B:$Q,13,0),0)</f>
        <v>0</v>
      </c>
      <c r="DR174" s="304">
        <f>IFERROR(VLOOKUP($AO174,装备!$B:$Q,14,0),0)</f>
        <v>0</v>
      </c>
      <c r="DS174" s="304">
        <f>IFERROR(VLOOKUP($AO174,装备!$B:$Q,16,0),0)</f>
        <v>0</v>
      </c>
      <c r="DT174" s="304">
        <f>IFERROR(VLOOKUP($AO174,装备!$B:$Q,5,0),0)</f>
        <v>0</v>
      </c>
    </row>
    <row r="175" spans="1:124" hidden="1">
      <c r="A175" s="301">
        <f>未改造舰娘!$A171</f>
        <v>10017211</v>
      </c>
      <c r="B175" s="354" t="s">
        <v>4041</v>
      </c>
      <c r="C175" s="323"/>
      <c r="D175" s="323">
        <f t="shared" si="2"/>
        <v>110</v>
      </c>
      <c r="E175" s="303">
        <f>未改造舰娘!$C171</f>
        <v>3</v>
      </c>
      <c r="F175" s="304" t="str">
        <f>未改造舰娘!$D171</f>
        <v>驱逐</v>
      </c>
      <c r="G175" s="304" t="str">
        <f>未改造舰娘!$E171</f>
        <v>小型</v>
      </c>
      <c r="H175" s="304" t="str">
        <f>未改造舰娘!$F171</f>
        <v>护卫舰</v>
      </c>
      <c r="I175" s="460">
        <f>未改造舰娘!$AR171</f>
        <v>2</v>
      </c>
      <c r="J175" s="304" t="str">
        <f>未改造舰娘!$G171</f>
        <v>英国</v>
      </c>
      <c r="K175" s="312">
        <f>未改造舰娘!$H171+(BV175+CI175+CV175+DI175)*$C$2</f>
        <v>14</v>
      </c>
      <c r="L175" s="304">
        <f>未改造舰娘!$I171</f>
        <v>2</v>
      </c>
      <c r="M175" s="304">
        <f>未改造舰娘!$J171</f>
        <v>1</v>
      </c>
      <c r="N175" s="518">
        <f>未改造舰娘!$K171</f>
        <v>2</v>
      </c>
      <c r="O175" s="304">
        <f>未改造舰娘!$L171+((CE175+CR175+DE175+DR175)*$C$2)</f>
        <v>10</v>
      </c>
      <c r="P175" s="304" t="str">
        <f>IF($C$2=1,(IF(ISERROR(FIND("超长",未改造舰娘!$M171&amp;CC175&amp;CP175&amp;DC175&amp;DP175,1)),IF(ISERROR(FIND("长",未改造舰娘!$M171&amp;CC175&amp;CP175&amp;DC175&amp;DP175,1)),IF(ISERROR(FIND("中",未改造舰娘!$M171&amp;CC175&amp;CP175&amp;DC175&amp;DP175,1)),IF(ISERROR(FIND("短",未改造舰娘!$M171&amp;CC175&amp;CP175&amp;DC175&amp;DP175,1)),IF(ISERROR(FIND("无",未改造舰娘!$M171&amp;CC175&amp;CP175&amp;DC175&amp;DP175,1)),0,"无"),"短"),"中"),"长"),"超长")),未改造舰娘!$M171)</f>
        <v>短</v>
      </c>
      <c r="Q175" s="303">
        <f>未改造舰娘!$N171</f>
        <v>35</v>
      </c>
      <c r="R175" s="304">
        <f>(未改造舰娘!$P171)+(未改造舰娘!$Q171)*$C$3+((BW175+CJ175+CW175+DJ175)*$C$2)</f>
        <v>27</v>
      </c>
      <c r="S175" s="304">
        <f>(未改造舰娘!$R171)+(未改造舰娘!$S171)*$C$3+((BY175+CL175+CY175+DL175)*$C$2)</f>
        <v>74</v>
      </c>
      <c r="T175" s="304">
        <f>(未改造舰娘!$T171)+(未改造舰娘!$U171)*$C$3+((BX175+CK175+CX175+DK175)*$C$2)</f>
        <v>21</v>
      </c>
      <c r="U175" s="304">
        <f>(未改造舰娘!$V171)+(未改造舰娘!$W171)*$C$3+((CG175+CT175+DG175+DT175)*$C$2)</f>
        <v>45</v>
      </c>
      <c r="V175" s="305">
        <f>INT((((未改造舰娘!$Y171)-(未改造舰娘!$X171))*(((IF(D175=0,C175,D175))-1)/99))+未改造舰娘!$X171)+((CB175+CO175+DB175+DO175)*$C$2)</f>
        <v>87</v>
      </c>
      <c r="W175" s="304">
        <f>INT((((未改造舰娘!$AA171)-(未改造舰娘!$Z171))*(((IF(D175=0,C175,D175))-1)/99))+未改造舰娘!$Z171)+((CD175+CQ175+DD175+DQ175)*$C$2)</f>
        <v>79</v>
      </c>
      <c r="X175" s="304">
        <f>INT((((未改造舰娘!$AC171)-(未改造舰娘!$AB171))*(((IF(D175=0,C175,D175))-1)/99))+未改造舰娘!$AB171)+((CA175+CN175+DA175+DN175)*$C$2)</f>
        <v>17</v>
      </c>
      <c r="Y175" s="303">
        <f>INT((((未改造舰娘!$AE171)-(未改造舰娘!$AD171))*(((IF(D175=0,C175,D175))-1)/99))+未改造舰娘!$AD171)+((BZ175+CM175+CZ175+DM175)*$C$2)</f>
        <v>61</v>
      </c>
      <c r="Z175" s="474" t="str">
        <f>IF(未改造舰娘!$AF171=0,"",未改造舰娘!$AF171)</f>
        <v/>
      </c>
      <c r="AA175" s="304" t="str">
        <f>IF(未改造舰娘!$AG171="","",未改造舰娘!$AG171)</f>
        <v/>
      </c>
      <c r="AB175" s="304" t="str">
        <f>IF(未改造舰娘!$AH171="","",未改造舰娘!$AH171)</f>
        <v/>
      </c>
      <c r="AC175" s="304" t="str">
        <f>IF(未改造舰娘!$AI171="","",未改造舰娘!$AI171)</f>
        <v/>
      </c>
      <c r="AD175" s="304">
        <f>IF(未改造舰娘!$AJ171="","",未改造舰娘!$AJ171)</f>
        <v>0</v>
      </c>
      <c r="AE175" s="305">
        <f>IF(未改造舰娘!$AK171="","",未改造舰娘!$AK171)</f>
        <v>0</v>
      </c>
      <c r="AF175" s="304" t="str">
        <f>IF(未改造舰娘!$AL171="","",未改造舰娘!$AL171)</f>
        <v/>
      </c>
      <c r="AG175" s="304" t="str">
        <f>IF(未改造舰娘!$AM171="","",未改造舰娘!$AM171)</f>
        <v/>
      </c>
      <c r="AH175" s="304" t="str">
        <f>IF(未改造舰娘!$AN171="","",未改造舰娘!$AN171)</f>
        <v/>
      </c>
      <c r="AI175" s="304" t="str">
        <f>IF(未改造舰娘!$AO171="","",未改造舰娘!$AO171)</f>
        <v/>
      </c>
      <c r="AJ175" s="304" t="str">
        <f>IF(未改造舰娘!$AP171="","",未改造舰娘!$AP171)</f>
        <v/>
      </c>
      <c r="AK175" s="303" t="str">
        <f>IF(未改造舰娘!$AQ171="","",未改造舰娘!$AQ171)</f>
        <v/>
      </c>
      <c r="AL175" s="306" t="str">
        <f>IF(未改造舰娘!$AS171="","",未改造舰娘!$AS171)</f>
        <v>四联533毫米鱼雷</v>
      </c>
      <c r="AM175" s="306" t="str">
        <f>IF(未改造舰娘!$AT171="","",未改造舰娘!$AT171)</f>
        <v/>
      </c>
      <c r="AN175" s="306" t="str">
        <f>IF(未改造舰娘!$AU171="","",未改造舰娘!$AU171)</f>
        <v/>
      </c>
      <c r="AO175" s="306" t="str">
        <f>IF(未改造舰娘!$AV171="","",未改造舰娘!$AV171)</f>
        <v/>
      </c>
      <c r="AP175" s="307" t="str">
        <f>IF(未改造舰娘!$AW171="","",未改造舰娘!$AW171)</f>
        <v/>
      </c>
      <c r="AQ175" s="308" t="str">
        <f>IF(未改造舰娘!$AX171="","",未改造舰娘!$AX171)</f>
        <v/>
      </c>
      <c r="AR175" s="304">
        <f>IF(未改造舰娘!$AY171="","",未改造舰娘!$AY171)</f>
        <v>10</v>
      </c>
      <c r="AS175" s="304">
        <f>IF(未改造舰娘!$AZ171="","",未改造舰娘!$AZ171)</f>
        <v>25</v>
      </c>
      <c r="AT175" s="304">
        <f>IF(未改造舰娘!$BA171="","",未改造舰娘!$BA171)</f>
        <v>0.48</v>
      </c>
      <c r="AU175" s="304">
        <f>IF(未改造舰娘!$BB171="","",未改造舰娘!$BB171)</f>
        <v>0.9</v>
      </c>
      <c r="AV175" s="305">
        <f>IF((未改造舰娘!$BG171+未改造舰娘!$BK171*$C$4)=0,"",(未改造舰娘!$BG171+未改造舰娘!$BK171*$C$4))</f>
        <v>5</v>
      </c>
      <c r="AW175" s="304">
        <f>IF((未改造舰娘!$BH171+未改造舰娘!$BL171*$C$4)=0,"",(未改造舰娘!$BH171+未改造舰娘!$BL171*$C$4))</f>
        <v>10</v>
      </c>
      <c r="AX175" s="304">
        <f>IF((未改造舰娘!$BI171+未改造舰娘!$BM171*$C$4)=0,"",(未改造舰娘!$BI171+未改造舰娘!$BM171*$C$4))</f>
        <v>8</v>
      </c>
      <c r="AY175" s="303" t="str">
        <f>IF((未改造舰娘!$BJ171+未改造舰娘!$BN171*$C$4)=0,"",(未改造舰娘!$BJ171+未改造舰娘!$BN171*$C$4))</f>
        <v/>
      </c>
      <c r="AZ175" s="500">
        <f>IF(未改造舰娘!BC171="","",未改造舰娘!BC171)</f>
        <v>3</v>
      </c>
      <c r="BA175" s="500">
        <f>IF(未改造舰娘!BD171="","",未改造舰娘!BD171)</f>
        <v>24</v>
      </c>
      <c r="BB175" s="500">
        <f>IF(未改造舰娘!BE171="","",未改造舰娘!BE171)</f>
        <v>6</v>
      </c>
      <c r="BC175" s="498">
        <f>IF(未改造舰娘!BF171="","",未改造舰娘!BF171)</f>
        <v>0</v>
      </c>
      <c r="BD175" s="125" t="s">
        <v>1514</v>
      </c>
      <c r="BE175" s="506"/>
      <c r="BF175" s="306" t="str">
        <f>IF(未改造舰娘!$BQ171="","",未改造舰娘!$BQ171)</f>
        <v>6-3-J,6-4-BCDEFGHIKL,8-2-ABCDEFGHIJKLM</v>
      </c>
      <c r="BG175" s="306" t="str">
        <f>IF(未改造舰娘!$BR171="","",未改造舰娘!$BR171)</f>
        <v>极地奏鸣曲 Ex-3-3-J,Ex-3-4-BCEFGHIKL,Ex-4-ABCDEFGHIJKMNOPABCDEFGHIJKLMNO,Ex-1-KM,Ex-3-DEFGHIJKLMNO,Ex-4-3-ABCDEFHIJKM；女武神行动 Ex-2-BCDEFGJKL,Ex-4-ABCDEFGHJKMNOP,Ex-5-F,Ex-6-BCDEFI,Ex-8-ABCDEFGHJKMNOP；未命名 Ex-1-CDEFGHIJKLM,Ex-2-ABCDEFGHIJKNO,Ex-3-BCEGHIJKLMNOPQRS,Ex-4-ABCDEIJKLMNOPQRST,Ex-5-ABCDFHIJKLMNOPQRS,Ex-6-ABCDEFGHIJKLMNOPQRTUVβ,Ex-7-ABCDEFGHJKLM,Ex-8-ABCDEFGHIJKNO,Ex-9-BCEGHIJKLMNOPQRS,Ex-10-ABCDEIJKLMNOPQRST,Ex-11-ABCDFHIJKLMNOPQRS,Ex-12-ABCDEFGHIJKLMNOPQRTUVβ；两周年活动 中间岛战役-K,女武神行动-P；决战无畏之海 Ex-4-O,Ex-6-Q,Ex-7-CDFHNPRSU；三周年活动 Ex-3-BCDFGHIJKLM,Ex-10-Q</v>
      </c>
      <c r="BH175" s="306"/>
      <c r="BU175" s="304">
        <f>IFERROR(VLOOKUP(AL175,装备!$B:$C,2,0),0)</f>
        <v>1</v>
      </c>
      <c r="BV175" s="304">
        <f>IFERROR(VLOOKUP($AL175,装备!$B:$Q,5,0),0)</f>
        <v>0</v>
      </c>
      <c r="BW175" s="304">
        <f>IFERROR(VLOOKUP($AL175,装备!$B:$Q,6,0),0)</f>
        <v>0</v>
      </c>
      <c r="BX175" s="304">
        <f>IFERROR(VLOOKUP($AL175,装备!$B:$Q,7,0),0)</f>
        <v>0</v>
      </c>
      <c r="BY175" s="304">
        <f>IFERROR(VLOOKUP($AL175,装备!$B:$Q,8,0),0)</f>
        <v>4</v>
      </c>
      <c r="BZ175" s="304">
        <f>IFERROR(VLOOKUP($AL175,装备!$B:$Q,9,0),0)</f>
        <v>0</v>
      </c>
      <c r="CA175" s="304">
        <f>IFERROR(VLOOKUP($AL175,装备!$B:$Q,10,0),0)</f>
        <v>0</v>
      </c>
      <c r="CB175" s="304">
        <f>IFERROR(VLOOKUP($AL175,装备!$B:$Q,11,0),0)</f>
        <v>0</v>
      </c>
      <c r="CC175" s="304" t="str">
        <f>IFERROR(VLOOKUP($AL175,装备!$B:$Q,12,0),0)</f>
        <v>短</v>
      </c>
      <c r="CD175" s="304">
        <f>IFERROR(VLOOKUP($AL175,装备!$B:$Q,13,0),0)</f>
        <v>0</v>
      </c>
      <c r="CE175" s="304">
        <f>IFERROR(VLOOKUP($AL175,装备!$B:$Q,14,0),0)</f>
        <v>0</v>
      </c>
      <c r="CF175" s="304">
        <f>IFERROR(VLOOKUP($AL175,装备!$B:$Q,16,0),0)</f>
        <v>0</v>
      </c>
      <c r="CG175" s="304">
        <f>IFERROR(VLOOKUP($AL175,装备!$B:$Q,5,0),0)</f>
        <v>0</v>
      </c>
      <c r="CH175" s="304">
        <f>IFERROR(VLOOKUP(AM175,装备!$B:$C,2,0),0)</f>
        <v>0</v>
      </c>
      <c r="CI175" s="304">
        <f>IFERROR(VLOOKUP($AM175,装备!$B:$Q,5,0),0)</f>
        <v>0</v>
      </c>
      <c r="CJ175" s="304">
        <f>IFERROR(VLOOKUP($AM175,装备!$B:$Q,6,0),0)</f>
        <v>0</v>
      </c>
      <c r="CK175" s="304">
        <f>IFERROR(VLOOKUP($AM175,装备!$B:$Q,7,0),0)</f>
        <v>0</v>
      </c>
      <c r="CL175" s="304">
        <f>IFERROR(VLOOKUP($AM175,装备!$B:$Q,8,0),0)</f>
        <v>0</v>
      </c>
      <c r="CM175" s="304">
        <f>IFERROR(VLOOKUP($AM175,装备!$B:$Q,9,0),0)</f>
        <v>0</v>
      </c>
      <c r="CN175" s="304">
        <f>IFERROR(VLOOKUP($AM175,装备!$B:$Q,10,0),0)</f>
        <v>0</v>
      </c>
      <c r="CO175" s="304">
        <f>IFERROR(VLOOKUP($AM175,装备!$B:$Q,11,0),0)</f>
        <v>0</v>
      </c>
      <c r="CP175" s="304">
        <f>IFERROR(VLOOKUP($AM175,装备!$B:$Q,12,0),0)</f>
        <v>0</v>
      </c>
      <c r="CQ175" s="304">
        <f>IFERROR(VLOOKUP($AM175,装备!$B:$Q,13,0),0)</f>
        <v>0</v>
      </c>
      <c r="CR175" s="304">
        <f>IFERROR(VLOOKUP($AM175,装备!$B:$Q,14,0),0)</f>
        <v>0</v>
      </c>
      <c r="CS175" s="304">
        <f>IFERROR(VLOOKUP($AM175,装备!$B:$Q,16,0),0)</f>
        <v>0</v>
      </c>
      <c r="CT175" s="304">
        <f>IFERROR(VLOOKUP($AM175,装备!$B:$Q,5,0),0)</f>
        <v>0</v>
      </c>
      <c r="CU175" s="304">
        <f>IFERROR(VLOOKUP(AN175,装备!$B:$C,2,0),0)</f>
        <v>0</v>
      </c>
      <c r="CV175" s="304">
        <f>IFERROR(VLOOKUP($AN175,装备!$B:$Q,5,0),0)</f>
        <v>0</v>
      </c>
      <c r="CW175" s="304">
        <f>IFERROR(VLOOKUP($AN175,装备!$B:$Q,6,0),0)</f>
        <v>0</v>
      </c>
      <c r="CX175" s="304">
        <f>IFERROR(VLOOKUP($AN175,装备!$B:$Q,7,0),0)</f>
        <v>0</v>
      </c>
      <c r="CY175" s="304">
        <f>IFERROR(VLOOKUP($AN175,装备!$B:$Q,8,0),0)</f>
        <v>0</v>
      </c>
      <c r="CZ175" s="304">
        <f>IFERROR(VLOOKUP($AN175,装备!$B:$Q,9,0),0)</f>
        <v>0</v>
      </c>
      <c r="DA175" s="304">
        <f>IFERROR(VLOOKUP($AN175,装备!$B:$Q,10,0),0)</f>
        <v>0</v>
      </c>
      <c r="DB175" s="304">
        <f>IFERROR(VLOOKUP($AN175,装备!$B:$Q,11,0),0)</f>
        <v>0</v>
      </c>
      <c r="DC175" s="304">
        <f>IFERROR(VLOOKUP($AN175,装备!$B:$Q,12,0),0)</f>
        <v>0</v>
      </c>
      <c r="DD175" s="304">
        <f>IFERROR(VLOOKUP($AN175,装备!$B:$Q,13,0),0)</f>
        <v>0</v>
      </c>
      <c r="DE175" s="304">
        <f>IFERROR(VLOOKUP($AN175,装备!$B:$Q,14,0),0)</f>
        <v>0</v>
      </c>
      <c r="DF175" s="304">
        <f>IFERROR(VLOOKUP($AN175,装备!$B:$Q,16,0),0)</f>
        <v>0</v>
      </c>
      <c r="DG175" s="304">
        <f>IFERROR(VLOOKUP($AN175,装备!$B:$Q,5,0),0)</f>
        <v>0</v>
      </c>
      <c r="DH175" s="304">
        <f>IFERROR(VLOOKUP(AO175,装备!$B:$C,2,0),0)</f>
        <v>0</v>
      </c>
      <c r="DI175" s="304">
        <f>IFERROR(VLOOKUP($AO175,装备!$B:$Q,5,0),0)</f>
        <v>0</v>
      </c>
      <c r="DJ175" s="304">
        <f>IFERROR(VLOOKUP($AO175,装备!$B:$Q,6,0),0)</f>
        <v>0</v>
      </c>
      <c r="DK175" s="304">
        <f>IFERROR(VLOOKUP($AO175,装备!$B:$Q,7,0),0)</f>
        <v>0</v>
      </c>
      <c r="DL175" s="304">
        <f>IFERROR(VLOOKUP($AO175,装备!$B:$Q,8,0),0)</f>
        <v>0</v>
      </c>
      <c r="DM175" s="304">
        <f>IFERROR(VLOOKUP($AO175,装备!$B:$Q,9,0),0)</f>
        <v>0</v>
      </c>
      <c r="DN175" s="304">
        <f>IFERROR(VLOOKUP($AO175,装备!$B:$Q,10,0),0)</f>
        <v>0</v>
      </c>
      <c r="DO175" s="304">
        <f>IFERROR(VLOOKUP($AO175,装备!$B:$Q,11,0),0)</f>
        <v>0</v>
      </c>
      <c r="DP175" s="304">
        <f>IFERROR(VLOOKUP($AO175,装备!$B:$Q,12,0),0)</f>
        <v>0</v>
      </c>
      <c r="DQ175" s="304">
        <f>IFERROR(VLOOKUP($AO175,装备!$B:$Q,13,0),0)</f>
        <v>0</v>
      </c>
      <c r="DR175" s="304">
        <f>IFERROR(VLOOKUP($AO175,装备!$B:$Q,14,0),0)</f>
        <v>0</v>
      </c>
      <c r="DS175" s="304">
        <f>IFERROR(VLOOKUP($AO175,装备!$B:$Q,16,0),0)</f>
        <v>0</v>
      </c>
      <c r="DT175" s="304">
        <f>IFERROR(VLOOKUP($AO175,装备!$B:$Q,5,0),0)</f>
        <v>0</v>
      </c>
    </row>
    <row r="176" spans="1:124" hidden="1">
      <c r="A176" s="301">
        <f>未改造舰娘!$A172</f>
        <v>10017311</v>
      </c>
      <c r="B176" s="354" t="s">
        <v>4042</v>
      </c>
      <c r="C176" s="323"/>
      <c r="D176" s="323">
        <f t="shared" si="2"/>
        <v>110</v>
      </c>
      <c r="E176" s="303">
        <f>未改造舰娘!$C172</f>
        <v>3</v>
      </c>
      <c r="F176" s="304" t="str">
        <f>未改造舰娘!$D172</f>
        <v>驱逐</v>
      </c>
      <c r="G176" s="304" t="str">
        <f>未改造舰娘!$E172</f>
        <v>小型</v>
      </c>
      <c r="H176" s="304" t="str">
        <f>未改造舰娘!$F172</f>
        <v>护卫舰</v>
      </c>
      <c r="I176" s="460">
        <f>未改造舰娘!$AR172</f>
        <v>2</v>
      </c>
      <c r="J176" s="304" t="str">
        <f>未改造舰娘!$G172</f>
        <v>英国</v>
      </c>
      <c r="K176" s="312">
        <f>未改造舰娘!$H172+(BV176+CI176+CV176+DI176)*$C$2</f>
        <v>14</v>
      </c>
      <c r="L176" s="304">
        <f>未改造舰娘!$I172</f>
        <v>2</v>
      </c>
      <c r="M176" s="304">
        <f>未改造舰娘!$J172</f>
        <v>1</v>
      </c>
      <c r="N176" s="518">
        <f>未改造舰娘!$K172</f>
        <v>2</v>
      </c>
      <c r="O176" s="304">
        <f>未改造舰娘!$L172+((CE176+CR176+DE176+DR176)*$C$2)</f>
        <v>10</v>
      </c>
      <c r="P176" s="304" t="str">
        <f>IF($C$2=1,(IF(ISERROR(FIND("超长",未改造舰娘!$M172&amp;CC176&amp;CP176&amp;DC176&amp;DP176,1)),IF(ISERROR(FIND("长",未改造舰娘!$M172&amp;CC176&amp;CP176&amp;DC176&amp;DP176,1)),IF(ISERROR(FIND("中",未改造舰娘!$M172&amp;CC176&amp;CP176&amp;DC176&amp;DP176,1)),IF(ISERROR(FIND("短",未改造舰娘!$M172&amp;CC176&amp;CP176&amp;DC176&amp;DP176,1)),IF(ISERROR(FIND("无",未改造舰娘!$M172&amp;CC176&amp;CP176&amp;DC176&amp;DP176,1)),0,"无"),"短"),"中"),"长"),"超长")),未改造舰娘!$M172)</f>
        <v>短</v>
      </c>
      <c r="Q176" s="303">
        <f>未改造舰娘!$N172</f>
        <v>35</v>
      </c>
      <c r="R176" s="304">
        <f>(未改造舰娘!$P172)+(未改造舰娘!$Q172)*$C$3+((BW176+CJ176+CW176+DJ176)*$C$2)</f>
        <v>27</v>
      </c>
      <c r="S176" s="304">
        <f>(未改造舰娘!$R172)+(未改造舰娘!$S172)*$C$3+((BY176+CL176+CY176+DL176)*$C$2)</f>
        <v>76</v>
      </c>
      <c r="T176" s="304">
        <f>(未改造舰娘!$T172)+(未改造舰娘!$U172)*$C$3+((BX176+CK176+CX176+DK176)*$C$2)</f>
        <v>21</v>
      </c>
      <c r="U176" s="304">
        <f>(未改造舰娘!$V172)+(未改造舰娘!$W172)*$C$3+((CG176+CT176+DG176+DT176)*$C$2)</f>
        <v>45</v>
      </c>
      <c r="V176" s="305">
        <f>INT((((未改造舰娘!$Y172)-(未改造舰娘!$X172))*(((IF(D176=0,C176,D176))-1)/99))+未改造舰娘!$X172)+((CB176+CO176+DB176+DO176)*$C$2)</f>
        <v>87</v>
      </c>
      <c r="W176" s="304">
        <f>INT((((未改造舰娘!$AA172)-(未改造舰娘!$Z172))*(((IF(D176=0,C176,D176))-1)/99))+未改造舰娘!$Z172)+((CD176+CQ176+DD176+DQ176)*$C$2)</f>
        <v>79</v>
      </c>
      <c r="X176" s="304">
        <f>INT((((未改造舰娘!$AC172)-(未改造舰娘!$AB172))*(((IF(D176=0,C176,D176))-1)/99))+未改造舰娘!$AB172)+((CA176+CN176+DA176+DN176)*$C$2)</f>
        <v>17</v>
      </c>
      <c r="Y176" s="303">
        <f>INT((((未改造舰娘!$AE172)-(未改造舰娘!$AD172))*(((IF(D176=0,C176,D176))-1)/99))+未改造舰娘!$AD172)+((BZ176+CM176+CZ176+DM176)*$C$2)</f>
        <v>61</v>
      </c>
      <c r="Z176" s="474" t="str">
        <f>IF(未改造舰娘!$AF172=0,"",未改造舰娘!$AF172)</f>
        <v/>
      </c>
      <c r="AA176" s="304" t="str">
        <f>IF(未改造舰娘!$AG172="","",未改造舰娘!$AG172)</f>
        <v/>
      </c>
      <c r="AB176" s="304" t="str">
        <f>IF(未改造舰娘!$AH172="","",未改造舰娘!$AH172)</f>
        <v/>
      </c>
      <c r="AC176" s="304" t="str">
        <f>IF(未改造舰娘!$AI172="","",未改造舰娘!$AI172)</f>
        <v/>
      </c>
      <c r="AD176" s="304">
        <f>IF(未改造舰娘!$AJ172="","",未改造舰娘!$AJ172)</f>
        <v>0</v>
      </c>
      <c r="AE176" s="305">
        <f>IF(未改造舰娘!$AK172="","",未改造舰娘!$AK172)</f>
        <v>0</v>
      </c>
      <c r="AF176" s="304" t="str">
        <f>IF(未改造舰娘!$AL172="","",未改造舰娘!$AL172)</f>
        <v/>
      </c>
      <c r="AG176" s="304" t="str">
        <f>IF(未改造舰娘!$AM172="","",未改造舰娘!$AM172)</f>
        <v/>
      </c>
      <c r="AH176" s="304" t="str">
        <f>IF(未改造舰娘!$AN172="","",未改造舰娘!$AN172)</f>
        <v/>
      </c>
      <c r="AI176" s="304" t="str">
        <f>IF(未改造舰娘!$AO172="","",未改造舰娘!$AO172)</f>
        <v/>
      </c>
      <c r="AJ176" s="304" t="str">
        <f>IF(未改造舰娘!$AP172="","",未改造舰娘!$AP172)</f>
        <v/>
      </c>
      <c r="AK176" s="303" t="str">
        <f>IF(未改造舰娘!$AQ172="","",未改造舰娘!$AQ172)</f>
        <v/>
      </c>
      <c r="AL176" s="306" t="str">
        <f>IF(未改造舰娘!$AS172="","",未改造舰娘!$AS172)</f>
        <v>四联533毫米鱼雷</v>
      </c>
      <c r="AM176" s="306" t="str">
        <f>IF(未改造舰娘!$AT172="","",未改造舰娘!$AT172)</f>
        <v/>
      </c>
      <c r="AN176" s="306" t="str">
        <f>IF(未改造舰娘!$AU172="","",未改造舰娘!$AU172)</f>
        <v/>
      </c>
      <c r="AO176" s="306" t="str">
        <f>IF(未改造舰娘!$AV172="","",未改造舰娘!$AV172)</f>
        <v/>
      </c>
      <c r="AP176" s="307" t="str">
        <f>IF(未改造舰娘!$AW172="","",未改造舰娘!$AW172)</f>
        <v/>
      </c>
      <c r="AQ176" s="308" t="str">
        <f>IF(未改造舰娘!$AX172="","",未改造舰娘!$AX172)</f>
        <v/>
      </c>
      <c r="AR176" s="304">
        <f>IF(未改造舰娘!$AY172="","",未改造舰娘!$AY172)</f>
        <v>10</v>
      </c>
      <c r="AS176" s="304">
        <f>IF(未改造舰娘!$AZ172="","",未改造舰娘!$AZ172)</f>
        <v>25</v>
      </c>
      <c r="AT176" s="304">
        <f>IF(未改造舰娘!$BA172="","",未改造舰娘!$BA172)</f>
        <v>0.48</v>
      </c>
      <c r="AU176" s="304">
        <f>IF(未改造舰娘!$BB172="","",未改造舰娘!$BB172)</f>
        <v>0.9</v>
      </c>
      <c r="AV176" s="305">
        <f>IF((未改造舰娘!$BG172+未改造舰娘!$BK172*$C$4)=0,"",(未改造舰娘!$BG172+未改造舰娘!$BK172*$C$4))</f>
        <v>5</v>
      </c>
      <c r="AW176" s="304">
        <f>IF((未改造舰娘!$BH172+未改造舰娘!$BL172*$C$4)=0,"",(未改造舰娘!$BH172+未改造舰娘!$BL172*$C$4))</f>
        <v>10</v>
      </c>
      <c r="AX176" s="304">
        <f>IF((未改造舰娘!$BI172+未改造舰娘!$BM172*$C$4)=0,"",(未改造舰娘!$BI172+未改造舰娘!$BM172*$C$4))</f>
        <v>8</v>
      </c>
      <c r="AY176" s="303" t="str">
        <f>IF((未改造舰娘!$BJ172+未改造舰娘!$BN172*$C$4)=0,"",(未改造舰娘!$BJ172+未改造舰娘!$BN172*$C$4))</f>
        <v/>
      </c>
      <c r="AZ176" s="500">
        <f>IF(未改造舰娘!BC172="","",未改造舰娘!BC172)</f>
        <v>3</v>
      </c>
      <c r="BA176" s="500">
        <f>IF(未改造舰娘!BD172="","",未改造舰娘!BD172)</f>
        <v>26</v>
      </c>
      <c r="BB176" s="500">
        <f>IF(未改造舰娘!BE172="","",未改造舰娘!BE172)</f>
        <v>6</v>
      </c>
      <c r="BC176" s="498">
        <f>IF(未改造舰娘!BF172="","",未改造舰娘!BF172)</f>
        <v>0</v>
      </c>
      <c r="BD176" s="125" t="s">
        <v>1512</v>
      </c>
      <c r="BE176" s="506"/>
      <c r="BF176" s="306" t="str">
        <f>IF(未改造舰娘!$BQ172="","",未改造舰娘!$BQ172)</f>
        <v>6-3-DEFHJ,6-4-K,8-2-ABCDEFGHIJKLM</v>
      </c>
      <c r="BG176" s="306" t="str">
        <f>IF(未改造舰娘!$BR172="","",未改造舰娘!$BR172)</f>
        <v>极地奏鸣曲 Ex-2-ABCDEFGHIJKLMNDEFGHIJKLMNO,Ex-3-3-DEHJ,Ex-3-4-K,Ex-3-DEFGHIJKLMNO,Ex-4-3-ABCDEFIJM,Ex-4-4-ABCDEFGHIJKL；女武神行动 Ex-1-BDEF,Ex-2-K,Ex-3-L,Ex-4-ABCDEFGHJKMNOP,Ex-6-BCDEFI,Ex-7-ABCDEGHIJLM；未命名 Ex-2-BCDEFGHIJKNO,Ex-3-BCEGHIJKLMNOPQRS,Ex-4-ABCDEIJKLMNOPQRST,Ex-5-ABCDEFGHIJKLMNOPQRS,Ex-6-ABCDEFGHIJKLMNOPQRTUVβ,Ex-7-ABCDEFGHJKLM,Ex-8-ABCDEFGHIJKNO,Ex-9-BCEGHIJKLMNOPQRS,Ex-10-ABCDEIJKLMNOPQRST,Ex-11-ABCDEFGHIJKLMNOPQRS,Ex-12-ABCDEFGHIJKLMNOPQRTUVβ；两周年活动 女武神行动-DEMNP；决战无畏之海 Ex-4-DEGHIJMNO,Ex-5-CDEFGJLMP,Ex-6-BDFGJKMNOQ,Ex-7-CDHNPRSU；三周年活动 Ex-1-J</v>
      </c>
      <c r="BH176" s="306"/>
      <c r="BU176" s="304">
        <f>IFERROR(VLOOKUP(AL176,装备!$B:$C,2,0),0)</f>
        <v>1</v>
      </c>
      <c r="BV176" s="304">
        <f>IFERROR(VLOOKUP($AL176,装备!$B:$Q,5,0),0)</f>
        <v>0</v>
      </c>
      <c r="BW176" s="304">
        <f>IFERROR(VLOOKUP($AL176,装备!$B:$Q,6,0),0)</f>
        <v>0</v>
      </c>
      <c r="BX176" s="304">
        <f>IFERROR(VLOOKUP($AL176,装备!$B:$Q,7,0),0)</f>
        <v>0</v>
      </c>
      <c r="BY176" s="304">
        <f>IFERROR(VLOOKUP($AL176,装备!$B:$Q,8,0),0)</f>
        <v>4</v>
      </c>
      <c r="BZ176" s="304">
        <f>IFERROR(VLOOKUP($AL176,装备!$B:$Q,9,0),0)</f>
        <v>0</v>
      </c>
      <c r="CA176" s="304">
        <f>IFERROR(VLOOKUP($AL176,装备!$B:$Q,10,0),0)</f>
        <v>0</v>
      </c>
      <c r="CB176" s="304">
        <f>IFERROR(VLOOKUP($AL176,装备!$B:$Q,11,0),0)</f>
        <v>0</v>
      </c>
      <c r="CC176" s="304" t="str">
        <f>IFERROR(VLOOKUP($AL176,装备!$B:$Q,12,0),0)</f>
        <v>短</v>
      </c>
      <c r="CD176" s="304">
        <f>IFERROR(VLOOKUP($AL176,装备!$B:$Q,13,0),0)</f>
        <v>0</v>
      </c>
      <c r="CE176" s="304">
        <f>IFERROR(VLOOKUP($AL176,装备!$B:$Q,14,0),0)</f>
        <v>0</v>
      </c>
      <c r="CF176" s="304">
        <f>IFERROR(VLOOKUP($AL176,装备!$B:$Q,16,0),0)</f>
        <v>0</v>
      </c>
      <c r="CG176" s="304">
        <f>IFERROR(VLOOKUP($AL176,装备!$B:$Q,5,0),0)</f>
        <v>0</v>
      </c>
      <c r="CH176" s="304">
        <f>IFERROR(VLOOKUP(AM176,装备!$B:$C,2,0),0)</f>
        <v>0</v>
      </c>
      <c r="CI176" s="304">
        <f>IFERROR(VLOOKUP($AM176,装备!$B:$Q,5,0),0)</f>
        <v>0</v>
      </c>
      <c r="CJ176" s="304">
        <f>IFERROR(VLOOKUP($AM176,装备!$B:$Q,6,0),0)</f>
        <v>0</v>
      </c>
      <c r="CK176" s="304">
        <f>IFERROR(VLOOKUP($AM176,装备!$B:$Q,7,0),0)</f>
        <v>0</v>
      </c>
      <c r="CL176" s="304">
        <f>IFERROR(VLOOKUP($AM176,装备!$B:$Q,8,0),0)</f>
        <v>0</v>
      </c>
      <c r="CM176" s="304">
        <f>IFERROR(VLOOKUP($AM176,装备!$B:$Q,9,0),0)</f>
        <v>0</v>
      </c>
      <c r="CN176" s="304">
        <f>IFERROR(VLOOKUP($AM176,装备!$B:$Q,10,0),0)</f>
        <v>0</v>
      </c>
      <c r="CO176" s="304">
        <f>IFERROR(VLOOKUP($AM176,装备!$B:$Q,11,0),0)</f>
        <v>0</v>
      </c>
      <c r="CP176" s="304">
        <f>IFERROR(VLOOKUP($AM176,装备!$B:$Q,12,0),0)</f>
        <v>0</v>
      </c>
      <c r="CQ176" s="304">
        <f>IFERROR(VLOOKUP($AM176,装备!$B:$Q,13,0),0)</f>
        <v>0</v>
      </c>
      <c r="CR176" s="304">
        <f>IFERROR(VLOOKUP($AM176,装备!$B:$Q,14,0),0)</f>
        <v>0</v>
      </c>
      <c r="CS176" s="304">
        <f>IFERROR(VLOOKUP($AM176,装备!$B:$Q,16,0),0)</f>
        <v>0</v>
      </c>
      <c r="CT176" s="304">
        <f>IFERROR(VLOOKUP($AM176,装备!$B:$Q,5,0),0)</f>
        <v>0</v>
      </c>
      <c r="CU176" s="304">
        <f>IFERROR(VLOOKUP(AN176,装备!$B:$C,2,0),0)</f>
        <v>0</v>
      </c>
      <c r="CV176" s="304">
        <f>IFERROR(VLOOKUP($AN176,装备!$B:$Q,5,0),0)</f>
        <v>0</v>
      </c>
      <c r="CW176" s="304">
        <f>IFERROR(VLOOKUP($AN176,装备!$B:$Q,6,0),0)</f>
        <v>0</v>
      </c>
      <c r="CX176" s="304">
        <f>IFERROR(VLOOKUP($AN176,装备!$B:$Q,7,0),0)</f>
        <v>0</v>
      </c>
      <c r="CY176" s="304">
        <f>IFERROR(VLOOKUP($AN176,装备!$B:$Q,8,0),0)</f>
        <v>0</v>
      </c>
      <c r="CZ176" s="304">
        <f>IFERROR(VLOOKUP($AN176,装备!$B:$Q,9,0),0)</f>
        <v>0</v>
      </c>
      <c r="DA176" s="304">
        <f>IFERROR(VLOOKUP($AN176,装备!$B:$Q,10,0),0)</f>
        <v>0</v>
      </c>
      <c r="DB176" s="304">
        <f>IFERROR(VLOOKUP($AN176,装备!$B:$Q,11,0),0)</f>
        <v>0</v>
      </c>
      <c r="DC176" s="304">
        <f>IFERROR(VLOOKUP($AN176,装备!$B:$Q,12,0),0)</f>
        <v>0</v>
      </c>
      <c r="DD176" s="304">
        <f>IFERROR(VLOOKUP($AN176,装备!$B:$Q,13,0),0)</f>
        <v>0</v>
      </c>
      <c r="DE176" s="304">
        <f>IFERROR(VLOOKUP($AN176,装备!$B:$Q,14,0),0)</f>
        <v>0</v>
      </c>
      <c r="DF176" s="304">
        <f>IFERROR(VLOOKUP($AN176,装备!$B:$Q,16,0),0)</f>
        <v>0</v>
      </c>
      <c r="DG176" s="304">
        <f>IFERROR(VLOOKUP($AN176,装备!$B:$Q,5,0),0)</f>
        <v>0</v>
      </c>
      <c r="DH176" s="304">
        <f>IFERROR(VLOOKUP(AO176,装备!$B:$C,2,0),0)</f>
        <v>0</v>
      </c>
      <c r="DI176" s="304">
        <f>IFERROR(VLOOKUP($AO176,装备!$B:$Q,5,0),0)</f>
        <v>0</v>
      </c>
      <c r="DJ176" s="304">
        <f>IFERROR(VLOOKUP($AO176,装备!$B:$Q,6,0),0)</f>
        <v>0</v>
      </c>
      <c r="DK176" s="304">
        <f>IFERROR(VLOOKUP($AO176,装备!$B:$Q,7,0),0)</f>
        <v>0</v>
      </c>
      <c r="DL176" s="304">
        <f>IFERROR(VLOOKUP($AO176,装备!$B:$Q,8,0),0)</f>
        <v>0</v>
      </c>
      <c r="DM176" s="304">
        <f>IFERROR(VLOOKUP($AO176,装备!$B:$Q,9,0),0)</f>
        <v>0</v>
      </c>
      <c r="DN176" s="304">
        <f>IFERROR(VLOOKUP($AO176,装备!$B:$Q,10,0),0)</f>
        <v>0</v>
      </c>
      <c r="DO176" s="304">
        <f>IFERROR(VLOOKUP($AO176,装备!$B:$Q,11,0),0)</f>
        <v>0</v>
      </c>
      <c r="DP176" s="304">
        <f>IFERROR(VLOOKUP($AO176,装备!$B:$Q,12,0),0)</f>
        <v>0</v>
      </c>
      <c r="DQ176" s="304">
        <f>IFERROR(VLOOKUP($AO176,装备!$B:$Q,13,0),0)</f>
        <v>0</v>
      </c>
      <c r="DR176" s="304">
        <f>IFERROR(VLOOKUP($AO176,装备!$B:$Q,14,0),0)</f>
        <v>0</v>
      </c>
      <c r="DS176" s="304">
        <f>IFERROR(VLOOKUP($AO176,装备!$B:$Q,16,0),0)</f>
        <v>0</v>
      </c>
      <c r="DT176" s="304">
        <f>IFERROR(VLOOKUP($AO176,装备!$B:$Q,5,0),0)</f>
        <v>0</v>
      </c>
    </row>
    <row r="177" spans="1:124" hidden="1">
      <c r="A177" s="301">
        <f>未改造舰娘!$A173</f>
        <v>10017411</v>
      </c>
      <c r="B177" s="354" t="s">
        <v>4043</v>
      </c>
      <c r="C177" s="323"/>
      <c r="D177" s="323">
        <f t="shared" si="2"/>
        <v>110</v>
      </c>
      <c r="E177" s="303">
        <f>未改造舰娘!$C173</f>
        <v>4</v>
      </c>
      <c r="F177" s="304" t="str">
        <f>未改造舰娘!$D173</f>
        <v>驱逐</v>
      </c>
      <c r="G177" s="304" t="str">
        <f>未改造舰娘!$E173</f>
        <v>小型</v>
      </c>
      <c r="H177" s="304" t="str">
        <f>未改造舰娘!$F173</f>
        <v>护卫舰</v>
      </c>
      <c r="I177" s="460">
        <f>未改造舰娘!$AR173</f>
        <v>2</v>
      </c>
      <c r="J177" s="304" t="str">
        <f>未改造舰娘!$G173</f>
        <v>英国</v>
      </c>
      <c r="K177" s="312">
        <f>未改造舰娘!$H173+(BV177+CI177+CV177+DI177)*$C$2</f>
        <v>14</v>
      </c>
      <c r="L177" s="304">
        <f>未改造舰娘!$I173</f>
        <v>2</v>
      </c>
      <c r="M177" s="304">
        <f>未改造舰娘!$J173</f>
        <v>1</v>
      </c>
      <c r="N177" s="518">
        <f>未改造舰娘!$K173</f>
        <v>2</v>
      </c>
      <c r="O177" s="304">
        <f>未改造舰娘!$L173+((CE177+CR177+DE177+DR177)*$C$2)</f>
        <v>25</v>
      </c>
      <c r="P177" s="304" t="str">
        <f>IF($C$2=1,(IF(ISERROR(FIND("超长",未改造舰娘!$M173&amp;CC177&amp;CP177&amp;DC177&amp;DP177,1)),IF(ISERROR(FIND("长",未改造舰娘!$M173&amp;CC177&amp;CP177&amp;DC177&amp;DP177,1)),IF(ISERROR(FIND("中",未改造舰娘!$M173&amp;CC177&amp;CP177&amp;DC177&amp;DP177,1)),IF(ISERROR(FIND("短",未改造舰娘!$M173&amp;CC177&amp;CP177&amp;DC177&amp;DP177,1)),IF(ISERROR(FIND("无",未改造舰娘!$M173&amp;CC177&amp;CP177&amp;DC177&amp;DP177,1)),0,"无"),"短"),"中"),"长"),"超长")),未改造舰娘!$M173)</f>
        <v>短</v>
      </c>
      <c r="Q177" s="303">
        <f>未改造舰娘!$N173</f>
        <v>36</v>
      </c>
      <c r="R177" s="304">
        <f>(未改造舰娘!$P173)+(未改造舰娘!$Q173)*$C$3+((BW177+CJ177+CW177+DJ177)*$C$2)</f>
        <v>28</v>
      </c>
      <c r="S177" s="304">
        <f>(未改造舰娘!$R173)+(未改造舰娘!$S173)*$C$3+((BY177+CL177+CY177+DL177)*$C$2)</f>
        <v>72</v>
      </c>
      <c r="T177" s="304">
        <f>(未改造舰娘!$T173)+(未改造舰娘!$U173)*$C$3+((BX177+CK177+CX177+DK177)*$C$2)</f>
        <v>22</v>
      </c>
      <c r="U177" s="304">
        <f>(未改造舰娘!$V173)+(未改造舰娘!$W173)*$C$3+((CG177+CT177+DG177+DT177)*$C$2)</f>
        <v>52</v>
      </c>
      <c r="V177" s="305">
        <f>INT((((未改造舰娘!$Y173)-(未改造舰娘!$X173))*(((IF(D177=0,C177,D177))-1)/99))+未改造舰娘!$X173)+((CB177+CO177+DB177+DO177)*$C$2)</f>
        <v>88</v>
      </c>
      <c r="W177" s="304">
        <f>INT((((未改造舰娘!$AA173)-(未改造舰娘!$Z173))*(((IF(D177=0,C177,D177))-1)/99))+未改造舰娘!$Z173)+((CD177+CQ177+DD177+DQ177)*$C$2)</f>
        <v>80</v>
      </c>
      <c r="X177" s="304">
        <f>INT((((未改造舰娘!$AC173)-(未改造舰娘!$AB173))*(((IF(D177=0,C177,D177))-1)/99))+未改造舰娘!$AB173)+((CA177+CN177+DA177+DN177)*$C$2)</f>
        <v>16</v>
      </c>
      <c r="Y177" s="303">
        <f>INT((((未改造舰娘!$AE173)-(未改造舰娘!$AD173))*(((IF(D177=0,C177,D177))-1)/99))+未改造舰娘!$AD173)+((BZ177+CM177+CZ177+DM177)*$C$2)</f>
        <v>63</v>
      </c>
      <c r="Z177" s="474" t="str">
        <f>IF(未改造舰娘!$AF173=0,"",未改造舰娘!$AF173)</f>
        <v/>
      </c>
      <c r="AA177" s="304" t="str">
        <f>IF(未改造舰娘!$AG173="","",未改造舰娘!$AG173)</f>
        <v/>
      </c>
      <c r="AB177" s="304" t="str">
        <f>IF(未改造舰娘!$AH173="","",未改造舰娘!$AH173)</f>
        <v/>
      </c>
      <c r="AC177" s="304" t="str">
        <f>IF(未改造舰娘!$AI173="","",未改造舰娘!$AI173)</f>
        <v/>
      </c>
      <c r="AD177" s="304">
        <f>IF(未改造舰娘!$AJ173="","",未改造舰娘!$AJ173)</f>
        <v>0</v>
      </c>
      <c r="AE177" s="305">
        <f>IF(未改造舰娘!$AK173="","",未改造舰娘!$AK173)</f>
        <v>0</v>
      </c>
      <c r="AF177" s="304" t="str">
        <f>IF(未改造舰娘!$AL173="","",未改造舰娘!$AL173)</f>
        <v/>
      </c>
      <c r="AG177" s="304" t="str">
        <f>IF(未改造舰娘!$AM173="","",未改造舰娘!$AM173)</f>
        <v/>
      </c>
      <c r="AH177" s="304" t="str">
        <f>IF(未改造舰娘!$AN173="","",未改造舰娘!$AN173)</f>
        <v/>
      </c>
      <c r="AI177" s="304" t="str">
        <f>IF(未改造舰娘!$AO173="","",未改造舰娘!$AO173)</f>
        <v/>
      </c>
      <c r="AJ177" s="304" t="str">
        <f>IF(未改造舰娘!$AP173="","",未改造舰娘!$AP173)</f>
        <v/>
      </c>
      <c r="AK177" s="303" t="str">
        <f>IF(未改造舰娘!$AQ173="","",未改造舰娘!$AQ173)</f>
        <v/>
      </c>
      <c r="AL177" s="306" t="str">
        <f>IF(未改造舰娘!$AS173="","",未改造舰娘!$AS173)</f>
        <v>E国双联4.7英寸炮</v>
      </c>
      <c r="AM177" s="306" t="str">
        <f>IF(未改造舰娘!$AT173="","",未改造舰娘!$AT173)</f>
        <v/>
      </c>
      <c r="AN177" s="306" t="str">
        <f>IF(未改造舰娘!$AU173="","",未改造舰娘!$AU173)</f>
        <v/>
      </c>
      <c r="AO177" s="306" t="str">
        <f>IF(未改造舰娘!$AV173="","",未改造舰娘!$AV173)</f>
        <v/>
      </c>
      <c r="AP177" s="307" t="str">
        <f>IF(未改造舰娘!$AW173="","",未改造舰娘!$AW173)</f>
        <v/>
      </c>
      <c r="AQ177" s="308" t="str">
        <f>IF(未改造舰娘!$AX173="","",未改造舰娘!$AX173)</f>
        <v/>
      </c>
      <c r="AR177" s="304">
        <f>IF(未改造舰娘!$AY173="","",未改造舰娘!$AY173)</f>
        <v>10</v>
      </c>
      <c r="AS177" s="304">
        <f>IF(未改造舰娘!$AZ173="","",未改造舰娘!$AZ173)</f>
        <v>25</v>
      </c>
      <c r="AT177" s="304">
        <f>IF(未改造舰娘!$BA173="","",未改造舰娘!$BA173)</f>
        <v>0.48</v>
      </c>
      <c r="AU177" s="304">
        <f>IF(未改造舰娘!$BB173="","",未改造舰娘!$BB173)</f>
        <v>0.9</v>
      </c>
      <c r="AV177" s="305">
        <f>IF((未改造舰娘!$BG173+未改造舰娘!$BK173*$C$4)=0,"",(未改造舰娘!$BG173+未改造舰娘!$BK173*$C$4))</f>
        <v>4</v>
      </c>
      <c r="AW177" s="304">
        <f>IF((未改造舰娘!$BH173+未改造舰娘!$BL173*$C$4)=0,"",(未改造舰娘!$BH173+未改造舰娘!$BL173*$C$4))</f>
        <v>9</v>
      </c>
      <c r="AX177" s="304">
        <f>IF((未改造舰娘!$BI173+未改造舰娘!$BM173*$C$4)=0,"",(未改造舰娘!$BI173+未改造舰娘!$BM173*$C$4))</f>
        <v>9</v>
      </c>
      <c r="AY177" s="303" t="str">
        <f>IF((未改造舰娘!$BJ173+未改造舰娘!$BN173*$C$4)=0,"",(未改造舰娘!$BJ173+未改造舰娘!$BN173*$C$4))</f>
        <v/>
      </c>
      <c r="AZ177" s="500">
        <f>IF(未改造舰娘!BC173="","",未改造舰娘!BC173)</f>
        <v>1</v>
      </c>
      <c r="BA177" s="500">
        <f>IF(未改造舰娘!BD173="","",未改造舰娘!BD173)</f>
        <v>22</v>
      </c>
      <c r="BB177" s="500">
        <f>IF(未改造舰娘!BE173="","",未改造舰娘!BE173)</f>
        <v>7</v>
      </c>
      <c r="BC177" s="498">
        <f>IF(未改造舰娘!BF173="","",未改造舰娘!BF173)</f>
        <v>0</v>
      </c>
      <c r="BD177" s="125" t="s">
        <v>1516</v>
      </c>
      <c r="BE177" s="506"/>
      <c r="BF177" s="306" t="str">
        <f>IF(未改造舰娘!$BQ173="","",未改造舰娘!$BQ173)</f>
        <v>6-1-DEFGHIK,6-2-DEFGIJKM,7-1-CDFGHIJKLMN,7-2-DEGHJKLM,7-3-ADEFGHIKLN,7-4-CDEFIJKLM,7-5-CDEFGHIJKLMOQ,8-1-CDEFGHIJKL,8-2-M</v>
      </c>
      <c r="BG177" s="306" t="str">
        <f>IF(未改造舰娘!$BR173="","",未改造舰娘!$BR173)</f>
        <v>极地奏鸣曲 Ex-3-OQ,Ex-3-1-DFGHIK,Ex-3-2-DGJM,Ex-4-1-CGHIKN,Ex-4-2-DEKLMCEHJL,Ex-4-3-AFGHILNM,Ex-4-4-CEFIKLM,Ex-4-5-CEFQ,Ex-2-DFGHIJKLMNO,Ex-4-NO；女武神行动 Ex-1-F,Ex-3-BCDGHIJKLM,Ex-4-P,Ex-5-F,Ex-6-I,Ex-7-H；未命名 Ex-3-S,Ex-4-T,Ex-5-DEFGHIJLMNPQRS,Ex-7-CDEFGHJLM,Ex-8-BCDEFGIKO,Ex-9-BCEGHIJKLMOPQRS,Ex-11-EFGIJMNOPQRS；两周年活动 帕斯塔战役-V,中间岛战役-K,女武神行动-P；决战无畏之海 Ex-6-Q,Ex-7-U；三周年活动 Ex-5-DEFHIJKLMNOQ,Ex-8-K</v>
      </c>
      <c r="BH177" s="306"/>
      <c r="BU177" s="304">
        <f>IFERROR(VLOOKUP(AL177,装备!$B:$C,2,0),0)</f>
        <v>2</v>
      </c>
      <c r="BV177" s="304">
        <f>IFERROR(VLOOKUP($AL177,装备!$B:$Q,5,0),0)</f>
        <v>0</v>
      </c>
      <c r="BW177" s="304">
        <f>IFERROR(VLOOKUP($AL177,装备!$B:$Q,6,0),0)</f>
        <v>2</v>
      </c>
      <c r="BX177" s="304">
        <f>IFERROR(VLOOKUP($AL177,装备!$B:$Q,7,0),0)</f>
        <v>0</v>
      </c>
      <c r="BY177" s="304">
        <f>IFERROR(VLOOKUP($AL177,装备!$B:$Q,8,0),0)</f>
        <v>0</v>
      </c>
      <c r="BZ177" s="304">
        <f>IFERROR(VLOOKUP($AL177,装备!$B:$Q,9,0),0)</f>
        <v>0</v>
      </c>
      <c r="CA177" s="304">
        <f>IFERROR(VLOOKUP($AL177,装备!$B:$Q,10,0),0)</f>
        <v>0</v>
      </c>
      <c r="CB177" s="304">
        <f>IFERROR(VLOOKUP($AL177,装备!$B:$Q,11,0),0)</f>
        <v>0</v>
      </c>
      <c r="CC177" s="304" t="str">
        <f>IFERROR(VLOOKUP($AL177,装备!$B:$Q,12,0),0)</f>
        <v>短</v>
      </c>
      <c r="CD177" s="304">
        <f>IFERROR(VLOOKUP($AL177,装备!$B:$Q,13,0),0)</f>
        <v>0</v>
      </c>
      <c r="CE177" s="304">
        <f>IFERROR(VLOOKUP($AL177,装备!$B:$Q,14,0),0)</f>
        <v>0</v>
      </c>
      <c r="CF177" s="304">
        <f>IFERROR(VLOOKUP($AL177,装备!$B:$Q,16,0),0)</f>
        <v>3</v>
      </c>
      <c r="CG177" s="304">
        <f>IFERROR(VLOOKUP($AL177,装备!$B:$Q,5,0),0)</f>
        <v>0</v>
      </c>
      <c r="CH177" s="304">
        <f>IFERROR(VLOOKUP(AM177,装备!$B:$C,2,0),0)</f>
        <v>0</v>
      </c>
      <c r="CI177" s="304">
        <f>IFERROR(VLOOKUP($AM177,装备!$B:$Q,5,0),0)</f>
        <v>0</v>
      </c>
      <c r="CJ177" s="304">
        <f>IFERROR(VLOOKUP($AM177,装备!$B:$Q,6,0),0)</f>
        <v>0</v>
      </c>
      <c r="CK177" s="304">
        <f>IFERROR(VLOOKUP($AM177,装备!$B:$Q,7,0),0)</f>
        <v>0</v>
      </c>
      <c r="CL177" s="304">
        <f>IFERROR(VLOOKUP($AM177,装备!$B:$Q,8,0),0)</f>
        <v>0</v>
      </c>
      <c r="CM177" s="304">
        <f>IFERROR(VLOOKUP($AM177,装备!$B:$Q,9,0),0)</f>
        <v>0</v>
      </c>
      <c r="CN177" s="304">
        <f>IFERROR(VLOOKUP($AM177,装备!$B:$Q,10,0),0)</f>
        <v>0</v>
      </c>
      <c r="CO177" s="304">
        <f>IFERROR(VLOOKUP($AM177,装备!$B:$Q,11,0),0)</f>
        <v>0</v>
      </c>
      <c r="CP177" s="304">
        <f>IFERROR(VLOOKUP($AM177,装备!$B:$Q,12,0),0)</f>
        <v>0</v>
      </c>
      <c r="CQ177" s="304">
        <f>IFERROR(VLOOKUP($AM177,装备!$B:$Q,13,0),0)</f>
        <v>0</v>
      </c>
      <c r="CR177" s="304">
        <f>IFERROR(VLOOKUP($AM177,装备!$B:$Q,14,0),0)</f>
        <v>0</v>
      </c>
      <c r="CS177" s="304">
        <f>IFERROR(VLOOKUP($AM177,装备!$B:$Q,16,0),0)</f>
        <v>0</v>
      </c>
      <c r="CT177" s="304">
        <f>IFERROR(VLOOKUP($AM177,装备!$B:$Q,5,0),0)</f>
        <v>0</v>
      </c>
      <c r="CU177" s="304">
        <f>IFERROR(VLOOKUP(AN177,装备!$B:$C,2,0),0)</f>
        <v>0</v>
      </c>
      <c r="CV177" s="304">
        <f>IFERROR(VLOOKUP($AN177,装备!$B:$Q,5,0),0)</f>
        <v>0</v>
      </c>
      <c r="CW177" s="304">
        <f>IFERROR(VLOOKUP($AN177,装备!$B:$Q,6,0),0)</f>
        <v>0</v>
      </c>
      <c r="CX177" s="304">
        <f>IFERROR(VLOOKUP($AN177,装备!$B:$Q,7,0),0)</f>
        <v>0</v>
      </c>
      <c r="CY177" s="304">
        <f>IFERROR(VLOOKUP($AN177,装备!$B:$Q,8,0),0)</f>
        <v>0</v>
      </c>
      <c r="CZ177" s="304">
        <f>IFERROR(VLOOKUP($AN177,装备!$B:$Q,9,0),0)</f>
        <v>0</v>
      </c>
      <c r="DA177" s="304">
        <f>IFERROR(VLOOKUP($AN177,装备!$B:$Q,10,0),0)</f>
        <v>0</v>
      </c>
      <c r="DB177" s="304">
        <f>IFERROR(VLOOKUP($AN177,装备!$B:$Q,11,0),0)</f>
        <v>0</v>
      </c>
      <c r="DC177" s="304">
        <f>IFERROR(VLOOKUP($AN177,装备!$B:$Q,12,0),0)</f>
        <v>0</v>
      </c>
      <c r="DD177" s="304">
        <f>IFERROR(VLOOKUP($AN177,装备!$B:$Q,13,0),0)</f>
        <v>0</v>
      </c>
      <c r="DE177" s="304">
        <f>IFERROR(VLOOKUP($AN177,装备!$B:$Q,14,0),0)</f>
        <v>0</v>
      </c>
      <c r="DF177" s="304">
        <f>IFERROR(VLOOKUP($AN177,装备!$B:$Q,16,0),0)</f>
        <v>0</v>
      </c>
      <c r="DG177" s="304">
        <f>IFERROR(VLOOKUP($AN177,装备!$B:$Q,5,0),0)</f>
        <v>0</v>
      </c>
      <c r="DH177" s="304">
        <f>IFERROR(VLOOKUP(AO177,装备!$B:$C,2,0),0)</f>
        <v>0</v>
      </c>
      <c r="DI177" s="304">
        <f>IFERROR(VLOOKUP($AO177,装备!$B:$Q,5,0),0)</f>
        <v>0</v>
      </c>
      <c r="DJ177" s="304">
        <f>IFERROR(VLOOKUP($AO177,装备!$B:$Q,6,0),0)</f>
        <v>0</v>
      </c>
      <c r="DK177" s="304">
        <f>IFERROR(VLOOKUP($AO177,装备!$B:$Q,7,0),0)</f>
        <v>0</v>
      </c>
      <c r="DL177" s="304">
        <f>IFERROR(VLOOKUP($AO177,装备!$B:$Q,8,0),0)</f>
        <v>0</v>
      </c>
      <c r="DM177" s="304">
        <f>IFERROR(VLOOKUP($AO177,装备!$B:$Q,9,0),0)</f>
        <v>0</v>
      </c>
      <c r="DN177" s="304">
        <f>IFERROR(VLOOKUP($AO177,装备!$B:$Q,10,0),0)</f>
        <v>0</v>
      </c>
      <c r="DO177" s="304">
        <f>IFERROR(VLOOKUP($AO177,装备!$B:$Q,11,0),0)</f>
        <v>0</v>
      </c>
      <c r="DP177" s="304">
        <f>IFERROR(VLOOKUP($AO177,装备!$B:$Q,12,0),0)</f>
        <v>0</v>
      </c>
      <c r="DQ177" s="304">
        <f>IFERROR(VLOOKUP($AO177,装备!$B:$Q,13,0),0)</f>
        <v>0</v>
      </c>
      <c r="DR177" s="304">
        <f>IFERROR(VLOOKUP($AO177,装备!$B:$Q,14,0),0)</f>
        <v>0</v>
      </c>
      <c r="DS177" s="304">
        <f>IFERROR(VLOOKUP($AO177,装备!$B:$Q,16,0),0)</f>
        <v>0</v>
      </c>
      <c r="DT177" s="304">
        <f>IFERROR(VLOOKUP($AO177,装备!$B:$Q,5,0),0)</f>
        <v>0</v>
      </c>
    </row>
    <row r="178" spans="1:124" hidden="1">
      <c r="A178" s="301">
        <f>未改造舰娘!$A174</f>
        <v>10017511</v>
      </c>
      <c r="B178" s="354" t="s">
        <v>4044</v>
      </c>
      <c r="C178" s="323"/>
      <c r="D178" s="323">
        <f t="shared" si="2"/>
        <v>110</v>
      </c>
      <c r="E178" s="303">
        <f>未改造舰娘!$C174</f>
        <v>3</v>
      </c>
      <c r="F178" s="304" t="str">
        <f>未改造舰娘!$D174</f>
        <v>驱逐</v>
      </c>
      <c r="G178" s="304" t="str">
        <f>未改造舰娘!$E174</f>
        <v>小型</v>
      </c>
      <c r="H178" s="304" t="str">
        <f>未改造舰娘!$F174</f>
        <v>护卫舰</v>
      </c>
      <c r="I178" s="460">
        <f>未改造舰娘!$AR174</f>
        <v>2</v>
      </c>
      <c r="J178" s="304" t="str">
        <f>未改造舰娘!$G174</f>
        <v>英国</v>
      </c>
      <c r="K178" s="312">
        <f>未改造舰娘!$H174+(BV178+CI178+CV178+DI178)*$C$2</f>
        <v>14</v>
      </c>
      <c r="L178" s="304">
        <f>未改造舰娘!$I174</f>
        <v>2</v>
      </c>
      <c r="M178" s="304">
        <f>未改造舰娘!$J174</f>
        <v>1</v>
      </c>
      <c r="N178" s="518">
        <f>未改造舰娘!$K174</f>
        <v>2</v>
      </c>
      <c r="O178" s="304">
        <f>未改造舰娘!$L174+((CE178+CR178+DE178+DR178)*$C$2)</f>
        <v>20</v>
      </c>
      <c r="P178" s="304" t="str">
        <f>IF($C$2=1,(IF(ISERROR(FIND("超长",未改造舰娘!$M174&amp;CC178&amp;CP178&amp;DC178&amp;DP178,1)),IF(ISERROR(FIND("长",未改造舰娘!$M174&amp;CC178&amp;CP178&amp;DC178&amp;DP178,1)),IF(ISERROR(FIND("中",未改造舰娘!$M174&amp;CC178&amp;CP178&amp;DC178&amp;DP178,1)),IF(ISERROR(FIND("短",未改造舰娘!$M174&amp;CC178&amp;CP178&amp;DC178&amp;DP178,1)),IF(ISERROR(FIND("无",未改造舰娘!$M174&amp;CC178&amp;CP178&amp;DC178&amp;DP178,1)),0,"无"),"短"),"中"),"长"),"超长")),未改造舰娘!$M174)</f>
        <v>短</v>
      </c>
      <c r="Q178" s="303">
        <f>未改造舰娘!$N174</f>
        <v>37</v>
      </c>
      <c r="R178" s="304">
        <f>(未改造舰娘!$P174)+(未改造舰娘!$Q174)*$C$3+((BW178+CJ178+CW178+DJ178)*$C$2)</f>
        <v>28</v>
      </c>
      <c r="S178" s="304">
        <f>(未改造舰娘!$R174)+(未改造舰娘!$S174)*$C$3+((BY178+CL178+CY178+DL178)*$C$2)</f>
        <v>71</v>
      </c>
      <c r="T178" s="304">
        <f>(未改造舰娘!$T174)+(未改造舰娘!$U174)*$C$3+((BX178+CK178+CX178+DK178)*$C$2)</f>
        <v>22</v>
      </c>
      <c r="U178" s="304">
        <f>(未改造舰娘!$V174)+(未改造舰娘!$W174)*$C$3+((CG178+CT178+DG178+DT178)*$C$2)</f>
        <v>52</v>
      </c>
      <c r="V178" s="305">
        <f>INT((((未改造舰娘!$Y174)-(未改造舰娘!$X174))*(((IF(D178=0,C178,D178))-1)/99))+未改造舰娘!$X174)+((CB178+CO178+DB178+DO178)*$C$2)</f>
        <v>87</v>
      </c>
      <c r="W178" s="304">
        <f>INT((((未改造舰娘!$AA174)-(未改造舰娘!$Z174))*(((IF(D178=0,C178,D178))-1)/99))+未改造舰娘!$Z174)+((CD178+CQ178+DD178+DQ178)*$C$2)</f>
        <v>82</v>
      </c>
      <c r="X178" s="304">
        <f>INT((((未改造舰娘!$AC174)-(未改造舰娘!$AB174))*(((IF(D178=0,C178,D178))-1)/99))+未改造舰娘!$AB174)+((CA178+CN178+DA178+DN178)*$C$2)</f>
        <v>16</v>
      </c>
      <c r="Y178" s="303">
        <f>INT((((未改造舰娘!$AE174)-(未改造舰娘!$AD174))*(((IF(D178=0,C178,D178))-1)/99))+未改造舰娘!$AD174)+((BZ178+CM178+CZ178+DM178)*$C$2)</f>
        <v>63</v>
      </c>
      <c r="Z178" s="474" t="str">
        <f>IF(未改造舰娘!$AF174=0,"",未改造舰娘!$AF174)</f>
        <v/>
      </c>
      <c r="AA178" s="304" t="str">
        <f>IF(未改造舰娘!$AG174="","",未改造舰娘!$AG174)</f>
        <v/>
      </c>
      <c r="AB178" s="304" t="str">
        <f>IF(未改造舰娘!$AH174="","",未改造舰娘!$AH174)</f>
        <v/>
      </c>
      <c r="AC178" s="304" t="str">
        <f>IF(未改造舰娘!$AI174="","",未改造舰娘!$AI174)</f>
        <v/>
      </c>
      <c r="AD178" s="304">
        <f>IF(未改造舰娘!$AJ174="","",未改造舰娘!$AJ174)</f>
        <v>0</v>
      </c>
      <c r="AE178" s="305">
        <f>IF(未改造舰娘!$AK174="","",未改造舰娘!$AK174)</f>
        <v>45</v>
      </c>
      <c r="AF178" s="304">
        <f>IF(未改造舰娘!$AL174="","",未改造舰娘!$AL174)</f>
        <v>420</v>
      </c>
      <c r="AG178" s="304">
        <f>IF(未改造舰娘!$AM174="","",未改造舰娘!$AM174)</f>
        <v>200</v>
      </c>
      <c r="AH178" s="304">
        <f>IF(未改造舰娘!$AN174="","",未改造舰娘!$AN174)</f>
        <v>650</v>
      </c>
      <c r="AI178" s="304" t="str">
        <f>IF(未改造舰娘!$AO174="","",未改造舰娘!$AO174)</f>
        <v/>
      </c>
      <c r="AJ178" s="304" t="str">
        <f>IF(未改造舰娘!$AP174="","",未改造舰娘!$AP174)</f>
        <v>驱逐核心</v>
      </c>
      <c r="AK178" s="303">
        <f>IF(未改造舰娘!$AQ174="","",未改造舰娘!$AQ174)</f>
        <v>8</v>
      </c>
      <c r="AL178" s="306" t="str">
        <f>IF(未改造舰娘!$AS174="","",未改造舰娘!$AS174)</f>
        <v>E国双联4.7英寸炮</v>
      </c>
      <c r="AM178" s="306" t="str">
        <f>IF(未改造舰娘!$AT174="","",未改造舰娘!$AT174)</f>
        <v/>
      </c>
      <c r="AN178" s="306" t="str">
        <f>IF(未改造舰娘!$AU174="","",未改造舰娘!$AU174)</f>
        <v/>
      </c>
      <c r="AO178" s="306" t="str">
        <f>IF(未改造舰娘!$AV174="","",未改造舰娘!$AV174)</f>
        <v/>
      </c>
      <c r="AP178" s="307" t="str">
        <f>IF(未改造舰娘!$AW174="","",未改造舰娘!$AW174)</f>
        <v/>
      </c>
      <c r="AQ178" s="308" t="str">
        <f>IF(未改造舰娘!$AX174="","",未改造舰娘!$AX174)</f>
        <v/>
      </c>
      <c r="AR178" s="304">
        <f>IF(未改造舰娘!$AY174="","",未改造舰娘!$AY174)</f>
        <v>10</v>
      </c>
      <c r="AS178" s="304">
        <f>IF(未改造舰娘!$AZ174="","",未改造舰娘!$AZ174)</f>
        <v>25</v>
      </c>
      <c r="AT178" s="304">
        <f>IF(未改造舰娘!$BA174="","",未改造舰娘!$BA174)</f>
        <v>0.48</v>
      </c>
      <c r="AU178" s="304">
        <f>IF(未改造舰娘!$BB174="","",未改造舰娘!$BB174)</f>
        <v>0.9</v>
      </c>
      <c r="AV178" s="305">
        <f>IF((未改造舰娘!$BG174+未改造舰娘!$BK174*$C$4)=0,"",(未改造舰娘!$BG174+未改造舰娘!$BK174*$C$4))</f>
        <v>4</v>
      </c>
      <c r="AW178" s="304">
        <f>IF((未改造舰娘!$BH174+未改造舰娘!$BL174*$C$4)=0,"",(未改造舰娘!$BH174+未改造舰娘!$BL174*$C$4))</f>
        <v>9</v>
      </c>
      <c r="AX178" s="304">
        <f>IF((未改造舰娘!$BI174+未改造舰娘!$BM174*$C$4)=0,"",(未改造舰娘!$BI174+未改造舰娘!$BM174*$C$4))</f>
        <v>9</v>
      </c>
      <c r="AY178" s="303" t="str">
        <f>IF((未改造舰娘!$BJ174+未改造舰娘!$BN174*$C$4)=0,"",(未改造舰娘!$BJ174+未改造舰娘!$BN174*$C$4))</f>
        <v/>
      </c>
      <c r="AZ178" s="500">
        <f>IF(未改造舰娘!BC174="","",未改造舰娘!BC174)</f>
        <v>1</v>
      </c>
      <c r="BA178" s="500">
        <f>IF(未改造舰娘!BD174="","",未改造舰娘!BD174)</f>
        <v>21</v>
      </c>
      <c r="BB178" s="500">
        <f>IF(未改造舰娘!BE174="","",未改造舰娘!BE174)</f>
        <v>7</v>
      </c>
      <c r="BC178" s="498">
        <f>IF(未改造舰娘!BF174="","",未改造舰娘!BF174)</f>
        <v>0</v>
      </c>
      <c r="BD178" s="125" t="s">
        <v>1517</v>
      </c>
      <c r="BE178" s="506"/>
      <c r="BF178" s="306" t="str">
        <f>IF(未改造舰娘!$BQ174="","",未改造舰娘!$BQ174)</f>
        <v>6-1-DEFGHIK,6-2-DEFGHIJKLM,7-1-CDFGHIJKLMN,7-2-ABDEFGHJKLM,7-3-ABCDEFGHIKLN,7-4-ABCDEFIJKLM,7-5-ABCDEFGHIJKLMOQ,8-1-ABCDEFGHIJKL,8-2-ABCDEFGHIJKLM</v>
      </c>
      <c r="BG178" s="306" t="str">
        <f>IF(未改造舰娘!$BR174="","",未改造舰娘!$BR174)</f>
        <v>极地奏鸣曲 Ex-2-ABCDEFGHIJKLMN,Ex-3-1-DFGHIK,Ex-3-2-DFGIJM,Ex-4-1-CGHIKN,Ex-4-2-ADEFGHKLMABCDEFGHIJKL,Ex-4-3-ABCDEFGHILNABCDEFGIJKM,Ex-4-4-ABCDEFIJKLMABDEFGHIJKL,Ex-4-5-ABCDEFGHIJKLMQ,Ex-1-ABCDEFGHIJKLM,Ex-3-ABDEFGHIJKLMNO；女武神行动 Ex-2-ABCDEFGHIJKL,Ex-3-ABCDEGHIJKLM,Ex-4-P,Ex-5-ABCDEFG,Ex-7-ABCDEGHIJLM；未命名 Ex-1-CDEFGHIJKLM,Ex-2-ABCDEFGHIJKNO,Ex-3-BCEGHIJKLMNOPQRS,Ex-4-ABCDEIJKLMNOPQRST,Ex-5-ABCDEFGHIJKLMNOPQRS,Ex-6-ABCDEFGHIJKLMNOPQRTUVβ,Ex-7-ABCDEFGHJKLM,Ex-8-ABCDEFGHIJKNO,Ex-9-BCEGHIJKLMNOPQRS,Ex-10-ABCDEIJKLMNOPQRST,Ex-11-ABCDEFGHIJKLMNOPQRS,Ex-12-ABCDEFGHIJKLMNOPQRTUVβ；两周年活动 帕斯塔战役-DOPUV,女武神行动-DLMNP；决战无畏之海 Ex-5-P,Ex-6-Q,Ex-7-CDHJNPRSU；三周年活动 Ex-10-Q</v>
      </c>
      <c r="BH178" s="306"/>
      <c r="BU178" s="304">
        <f>IFERROR(VLOOKUP(AL178,装备!$B:$C,2,0),0)</f>
        <v>2</v>
      </c>
      <c r="BV178" s="304">
        <f>IFERROR(VLOOKUP($AL178,装备!$B:$Q,5,0),0)</f>
        <v>0</v>
      </c>
      <c r="BW178" s="304">
        <f>IFERROR(VLOOKUP($AL178,装备!$B:$Q,6,0),0)</f>
        <v>2</v>
      </c>
      <c r="BX178" s="304">
        <f>IFERROR(VLOOKUP($AL178,装备!$B:$Q,7,0),0)</f>
        <v>0</v>
      </c>
      <c r="BY178" s="304">
        <f>IFERROR(VLOOKUP($AL178,装备!$B:$Q,8,0),0)</f>
        <v>0</v>
      </c>
      <c r="BZ178" s="304">
        <f>IFERROR(VLOOKUP($AL178,装备!$B:$Q,9,0),0)</f>
        <v>0</v>
      </c>
      <c r="CA178" s="304">
        <f>IFERROR(VLOOKUP($AL178,装备!$B:$Q,10,0),0)</f>
        <v>0</v>
      </c>
      <c r="CB178" s="304">
        <f>IFERROR(VLOOKUP($AL178,装备!$B:$Q,11,0),0)</f>
        <v>0</v>
      </c>
      <c r="CC178" s="304" t="str">
        <f>IFERROR(VLOOKUP($AL178,装备!$B:$Q,12,0),0)</f>
        <v>短</v>
      </c>
      <c r="CD178" s="304">
        <f>IFERROR(VLOOKUP($AL178,装备!$B:$Q,13,0),0)</f>
        <v>0</v>
      </c>
      <c r="CE178" s="304">
        <f>IFERROR(VLOOKUP($AL178,装备!$B:$Q,14,0),0)</f>
        <v>0</v>
      </c>
      <c r="CF178" s="304">
        <f>IFERROR(VLOOKUP($AL178,装备!$B:$Q,16,0),0)</f>
        <v>3</v>
      </c>
      <c r="CG178" s="304">
        <f>IFERROR(VLOOKUP($AL178,装备!$B:$Q,5,0),0)</f>
        <v>0</v>
      </c>
      <c r="CH178" s="304">
        <f>IFERROR(VLOOKUP(AM178,装备!$B:$C,2,0),0)</f>
        <v>0</v>
      </c>
      <c r="CI178" s="304">
        <f>IFERROR(VLOOKUP($AM178,装备!$B:$Q,5,0),0)</f>
        <v>0</v>
      </c>
      <c r="CJ178" s="304">
        <f>IFERROR(VLOOKUP($AM178,装备!$B:$Q,6,0),0)</f>
        <v>0</v>
      </c>
      <c r="CK178" s="304">
        <f>IFERROR(VLOOKUP($AM178,装备!$B:$Q,7,0),0)</f>
        <v>0</v>
      </c>
      <c r="CL178" s="304">
        <f>IFERROR(VLOOKUP($AM178,装备!$B:$Q,8,0),0)</f>
        <v>0</v>
      </c>
      <c r="CM178" s="304">
        <f>IFERROR(VLOOKUP($AM178,装备!$B:$Q,9,0),0)</f>
        <v>0</v>
      </c>
      <c r="CN178" s="304">
        <f>IFERROR(VLOOKUP($AM178,装备!$B:$Q,10,0),0)</f>
        <v>0</v>
      </c>
      <c r="CO178" s="304">
        <f>IFERROR(VLOOKUP($AM178,装备!$B:$Q,11,0),0)</f>
        <v>0</v>
      </c>
      <c r="CP178" s="304">
        <f>IFERROR(VLOOKUP($AM178,装备!$B:$Q,12,0),0)</f>
        <v>0</v>
      </c>
      <c r="CQ178" s="304">
        <f>IFERROR(VLOOKUP($AM178,装备!$B:$Q,13,0),0)</f>
        <v>0</v>
      </c>
      <c r="CR178" s="304">
        <f>IFERROR(VLOOKUP($AM178,装备!$B:$Q,14,0),0)</f>
        <v>0</v>
      </c>
      <c r="CS178" s="304">
        <f>IFERROR(VLOOKUP($AM178,装备!$B:$Q,16,0),0)</f>
        <v>0</v>
      </c>
      <c r="CT178" s="304">
        <f>IFERROR(VLOOKUP($AM178,装备!$B:$Q,5,0),0)</f>
        <v>0</v>
      </c>
      <c r="CU178" s="304">
        <f>IFERROR(VLOOKUP(AN178,装备!$B:$C,2,0),0)</f>
        <v>0</v>
      </c>
      <c r="CV178" s="304">
        <f>IFERROR(VLOOKUP($AN178,装备!$B:$Q,5,0),0)</f>
        <v>0</v>
      </c>
      <c r="CW178" s="304">
        <f>IFERROR(VLOOKUP($AN178,装备!$B:$Q,6,0),0)</f>
        <v>0</v>
      </c>
      <c r="CX178" s="304">
        <f>IFERROR(VLOOKUP($AN178,装备!$B:$Q,7,0),0)</f>
        <v>0</v>
      </c>
      <c r="CY178" s="304">
        <f>IFERROR(VLOOKUP($AN178,装备!$B:$Q,8,0),0)</f>
        <v>0</v>
      </c>
      <c r="CZ178" s="304">
        <f>IFERROR(VLOOKUP($AN178,装备!$B:$Q,9,0),0)</f>
        <v>0</v>
      </c>
      <c r="DA178" s="304">
        <f>IFERROR(VLOOKUP($AN178,装备!$B:$Q,10,0),0)</f>
        <v>0</v>
      </c>
      <c r="DB178" s="304">
        <f>IFERROR(VLOOKUP($AN178,装备!$B:$Q,11,0),0)</f>
        <v>0</v>
      </c>
      <c r="DC178" s="304">
        <f>IFERROR(VLOOKUP($AN178,装备!$B:$Q,12,0),0)</f>
        <v>0</v>
      </c>
      <c r="DD178" s="304">
        <f>IFERROR(VLOOKUP($AN178,装备!$B:$Q,13,0),0)</f>
        <v>0</v>
      </c>
      <c r="DE178" s="304">
        <f>IFERROR(VLOOKUP($AN178,装备!$B:$Q,14,0),0)</f>
        <v>0</v>
      </c>
      <c r="DF178" s="304">
        <f>IFERROR(VLOOKUP($AN178,装备!$B:$Q,16,0),0)</f>
        <v>0</v>
      </c>
      <c r="DG178" s="304">
        <f>IFERROR(VLOOKUP($AN178,装备!$B:$Q,5,0),0)</f>
        <v>0</v>
      </c>
      <c r="DH178" s="304">
        <f>IFERROR(VLOOKUP(AO178,装备!$B:$C,2,0),0)</f>
        <v>0</v>
      </c>
      <c r="DI178" s="304">
        <f>IFERROR(VLOOKUP($AO178,装备!$B:$Q,5,0),0)</f>
        <v>0</v>
      </c>
      <c r="DJ178" s="304">
        <f>IFERROR(VLOOKUP($AO178,装备!$B:$Q,6,0),0)</f>
        <v>0</v>
      </c>
      <c r="DK178" s="304">
        <f>IFERROR(VLOOKUP($AO178,装备!$B:$Q,7,0),0)</f>
        <v>0</v>
      </c>
      <c r="DL178" s="304">
        <f>IFERROR(VLOOKUP($AO178,装备!$B:$Q,8,0),0)</f>
        <v>0</v>
      </c>
      <c r="DM178" s="304">
        <f>IFERROR(VLOOKUP($AO178,装备!$B:$Q,9,0),0)</f>
        <v>0</v>
      </c>
      <c r="DN178" s="304">
        <f>IFERROR(VLOOKUP($AO178,装备!$B:$Q,10,0),0)</f>
        <v>0</v>
      </c>
      <c r="DO178" s="304">
        <f>IFERROR(VLOOKUP($AO178,装备!$B:$Q,11,0),0)</f>
        <v>0</v>
      </c>
      <c r="DP178" s="304">
        <f>IFERROR(VLOOKUP($AO178,装备!$B:$Q,12,0),0)</f>
        <v>0</v>
      </c>
      <c r="DQ178" s="304">
        <f>IFERROR(VLOOKUP($AO178,装备!$B:$Q,13,0),0)</f>
        <v>0</v>
      </c>
      <c r="DR178" s="304">
        <f>IFERROR(VLOOKUP($AO178,装备!$B:$Q,14,0),0)</f>
        <v>0</v>
      </c>
      <c r="DS178" s="304">
        <f>IFERROR(VLOOKUP($AO178,装备!$B:$Q,16,0),0)</f>
        <v>0</v>
      </c>
      <c r="DT178" s="304">
        <f>IFERROR(VLOOKUP($AO178,装备!$B:$Q,5,0),0)</f>
        <v>0</v>
      </c>
    </row>
    <row r="179" spans="1:124" hidden="1">
      <c r="A179" s="301">
        <f>未改造舰娘!$A175</f>
        <v>10017611</v>
      </c>
      <c r="B179" s="354" t="s">
        <v>4045</v>
      </c>
      <c r="C179" s="323"/>
      <c r="D179" s="323">
        <f t="shared" si="2"/>
        <v>110</v>
      </c>
      <c r="E179" s="303">
        <f>未改造舰娘!$C175</f>
        <v>2</v>
      </c>
      <c r="F179" s="304" t="str">
        <f>未改造舰娘!$D175</f>
        <v>驱逐</v>
      </c>
      <c r="G179" s="304" t="str">
        <f>未改造舰娘!$E175</f>
        <v>小型</v>
      </c>
      <c r="H179" s="304" t="str">
        <f>未改造舰娘!$F175</f>
        <v>护卫舰</v>
      </c>
      <c r="I179" s="460">
        <f>未改造舰娘!$AR175</f>
        <v>2</v>
      </c>
      <c r="J179" s="304" t="str">
        <f>未改造舰娘!$G175</f>
        <v>英国</v>
      </c>
      <c r="K179" s="312">
        <f>未改造舰娘!$H175+(BV179+CI179+CV179+DI179)*$C$2</f>
        <v>15</v>
      </c>
      <c r="L179" s="304">
        <f>未改造舰娘!$I175</f>
        <v>1</v>
      </c>
      <c r="M179" s="304">
        <f>未改造舰娘!$J175</f>
        <v>1</v>
      </c>
      <c r="N179" s="518">
        <f>未改造舰娘!$K175</f>
        <v>2</v>
      </c>
      <c r="O179" s="304">
        <f>未改造舰娘!$L175+((CE179+CR179+DE179+DR179)*$C$2)</f>
        <v>15</v>
      </c>
      <c r="P179" s="304" t="str">
        <f>IF($C$2=1,(IF(ISERROR(FIND("超长",未改造舰娘!$M175&amp;CC179&amp;CP179&amp;DC179&amp;DP179,1)),IF(ISERROR(FIND("长",未改造舰娘!$M175&amp;CC179&amp;CP179&amp;DC179&amp;DP179,1)),IF(ISERROR(FIND("中",未改造舰娘!$M175&amp;CC179&amp;CP179&amp;DC179&amp;DP179,1)),IF(ISERROR(FIND("短",未改造舰娘!$M175&amp;CC179&amp;CP179&amp;DC179&amp;DP179,1)),IF(ISERROR(FIND("无",未改造舰娘!$M175&amp;CC179&amp;CP179&amp;DC179&amp;DP179,1)),0,"无"),"短"),"中"),"长"),"超长")),未改造舰娘!$M175)</f>
        <v>短</v>
      </c>
      <c r="Q179" s="303">
        <f>未改造舰娘!$N175</f>
        <v>36</v>
      </c>
      <c r="R179" s="304">
        <f>(未改造舰娘!$P175)+(未改造舰娘!$Q175)*$C$3+((BW179+CJ179+CW179+DJ179)*$C$2)</f>
        <v>32</v>
      </c>
      <c r="S179" s="304">
        <f>(未改造舰娘!$R175)+(未改造舰娘!$S175)*$C$3+((BY179+CL179+CY179+DL179)*$C$2)</f>
        <v>70</v>
      </c>
      <c r="T179" s="304">
        <f>(未改造舰娘!$T175)+(未改造舰娘!$U175)*$C$3+((BX179+CK179+CX179+DK179)*$C$2)</f>
        <v>23</v>
      </c>
      <c r="U179" s="304">
        <f>(未改造舰娘!$V175)+(未改造舰娘!$W175)*$C$3+((CG179+CT179+DG179+DT179)*$C$2)</f>
        <v>57</v>
      </c>
      <c r="V179" s="305">
        <f>INT((((未改造舰娘!$Y175)-(未改造舰娘!$X175))*(((IF(D179=0,C179,D179))-1)/99))+未改造舰娘!$X175)+((CB179+CO179+DB179+DO179)*$C$2)</f>
        <v>87</v>
      </c>
      <c r="W179" s="304">
        <f>INT((((未改造舰娘!$AA175)-(未改造舰娘!$Z175))*(((IF(D179=0,C179,D179))-1)/99))+未改造舰娘!$Z175)+((CD179+CQ179+DD179+DQ179)*$C$2)</f>
        <v>80</v>
      </c>
      <c r="X179" s="304">
        <f>INT((((未改造舰娘!$AC175)-(未改造舰娘!$AB175))*(((IF(D179=0,C179,D179))-1)/99))+未改造舰娘!$AB175)+((CA179+CN179+DA179+DN179)*$C$2)</f>
        <v>16</v>
      </c>
      <c r="Y179" s="303">
        <f>INT((((未改造舰娘!$AE175)-(未改造舰娘!$AD175))*(((IF(D179=0,C179,D179))-1)/99))+未改造舰娘!$AD175)+((BZ179+CM179+CZ179+DM179)*$C$2)</f>
        <v>61</v>
      </c>
      <c r="Z179" s="474" t="str">
        <f>IF(未改造舰娘!$AF175=0,"",未改造舰娘!$AF175)</f>
        <v/>
      </c>
      <c r="AA179" s="304" t="str">
        <f>IF(未改造舰娘!$AG175="","",未改造舰娘!$AG175)</f>
        <v/>
      </c>
      <c r="AB179" s="304" t="str">
        <f>IF(未改造舰娘!$AH175="","",未改造舰娘!$AH175)</f>
        <v/>
      </c>
      <c r="AC179" s="304" t="str">
        <f>IF(未改造舰娘!$AI175="","",未改造舰娘!$AI175)</f>
        <v/>
      </c>
      <c r="AD179" s="304">
        <f>IF(未改造舰娘!$AJ175="","",未改造舰娘!$AJ175)</f>
        <v>0</v>
      </c>
      <c r="AE179" s="305">
        <f>IF(未改造舰娘!$AK175="","",未改造舰娘!$AK175)</f>
        <v>0</v>
      </c>
      <c r="AF179" s="304" t="str">
        <f>IF(未改造舰娘!$AL175="","",未改造舰娘!$AL175)</f>
        <v/>
      </c>
      <c r="AG179" s="304" t="str">
        <f>IF(未改造舰娘!$AM175="","",未改造舰娘!$AM175)</f>
        <v/>
      </c>
      <c r="AH179" s="304" t="str">
        <f>IF(未改造舰娘!$AN175="","",未改造舰娘!$AN175)</f>
        <v/>
      </c>
      <c r="AI179" s="304" t="str">
        <f>IF(未改造舰娘!$AO175="","",未改造舰娘!$AO175)</f>
        <v/>
      </c>
      <c r="AJ179" s="304" t="str">
        <f>IF(未改造舰娘!$AP175="","",未改造舰娘!$AP175)</f>
        <v/>
      </c>
      <c r="AK179" s="303" t="str">
        <f>IF(未改造舰娘!$AQ175="","",未改造舰娘!$AQ175)</f>
        <v/>
      </c>
      <c r="AL179" s="306" t="str">
        <f>IF(未改造舰娘!$AS175="","",未改造舰娘!$AS175)</f>
        <v>E国双联4.7英寸炮</v>
      </c>
      <c r="AM179" s="306" t="str">
        <f>IF(未改造舰娘!$AT175="","",未改造舰娘!$AT175)</f>
        <v/>
      </c>
      <c r="AN179" s="306" t="str">
        <f>IF(未改造舰娘!$AU175="","",未改造舰娘!$AU175)</f>
        <v/>
      </c>
      <c r="AO179" s="306" t="str">
        <f>IF(未改造舰娘!$AV175="","",未改造舰娘!$AV175)</f>
        <v/>
      </c>
      <c r="AP179" s="307" t="str">
        <f>IF(未改造舰娘!$AW175="","",未改造舰娘!$AW175)</f>
        <v/>
      </c>
      <c r="AQ179" s="308" t="str">
        <f>IF(未改造舰娘!$AX175="","",未改造舰娘!$AX175)</f>
        <v/>
      </c>
      <c r="AR179" s="304">
        <f>IF(未改造舰娘!$AY175="","",未改造舰娘!$AY175)</f>
        <v>10</v>
      </c>
      <c r="AS179" s="304">
        <f>IF(未改造舰娘!$AZ175="","",未改造舰娘!$AZ175)</f>
        <v>25</v>
      </c>
      <c r="AT179" s="304">
        <f>IF(未改造舰娘!$BA175="","",未改造舰娘!$BA175)</f>
        <v>0.48</v>
      </c>
      <c r="AU179" s="304">
        <f>IF(未改造舰娘!$BB175="","",未改造舰娘!$BB175)</f>
        <v>0.9</v>
      </c>
      <c r="AV179" s="305">
        <f>IF((未改造舰娘!$BG175+未改造舰娘!$BK175*$C$4)=0,"",(未改造舰娘!$BG175+未改造舰娘!$BK175*$C$4))</f>
        <v>2</v>
      </c>
      <c r="AW179" s="304">
        <f>IF((未改造舰娘!$BH175+未改造舰娘!$BL175*$C$4)=0,"",(未改造舰娘!$BH175+未改造舰娘!$BL175*$C$4))</f>
        <v>5</v>
      </c>
      <c r="AX179" s="304">
        <f>IF((未改造舰娘!$BI175+未改造舰娘!$BM175*$C$4)=0,"",(未改造舰娘!$BI175+未改造舰娘!$BM175*$C$4))</f>
        <v>6</v>
      </c>
      <c r="AY179" s="303" t="str">
        <f>IF((未改造舰娘!$BJ175+未改造舰娘!$BN175*$C$4)=0,"",(未改造舰娘!$BJ175+未改造舰娘!$BN175*$C$4))</f>
        <v/>
      </c>
      <c r="AZ179" s="500">
        <f>IF(未改造舰娘!BC175="","",未改造舰娘!BC175)</f>
        <v>1</v>
      </c>
      <c r="BA179" s="500">
        <f>IF(未改造舰娘!BD175="","",未改造舰娘!BD175)</f>
        <v>20</v>
      </c>
      <c r="BB179" s="500">
        <f>IF(未改造舰娘!BE175="","",未改造舰娘!BE175)</f>
        <v>8</v>
      </c>
      <c r="BC179" s="498">
        <f>IF(未改造舰娘!BF175="","",未改造舰娘!BF175)</f>
        <v>0</v>
      </c>
      <c r="BD179" s="125" t="s">
        <v>1518</v>
      </c>
      <c r="BE179" s="506"/>
      <c r="BF179" s="306" t="str">
        <f>IF(未改造舰娘!$BQ175="","",未改造舰娘!$BQ175)</f>
        <v>6-1-DEFGHIK,6-2-DEFGHIJKM,7-1-N,8-2-ABCDEFGHIJKLM</v>
      </c>
      <c r="BG179" s="306" t="str">
        <f>IF(未改造舰娘!$BR175="","",未改造舰娘!$BR175)</f>
        <v>极地奏鸣曲 Ex-2-ABCDEFGHIJKLMNDEFGHIJKLMNO,Ex-3-1-DFGHIK,Ex-3-2-DEFGIJM,Ex-4-1-N,Ex-4-ABCDEFGHIJKLMNO,Ex-4-3-ABCDEIJM,Ex-4-4-ABCDEFGHIJKL；女武神行动 Ex-1-ABDEF,Ex-3-ABCDEGHIJKLM,Ex-4-P,Ex-5-ABCDEFG,Ex-6-I,Ex-8-ABCDEFGHJKMNOP；未命名 Ex-1-CDEFGHIJKLM,Ex-2-ABCDEFGHIJKNO,Ex-3-BCEGHIJKLMNOPQRS,Ex-4-ABCDEIJKLMNOPQRST,Ex-5-ABCDFHIJKLMNOPQRS,Ex-6-ABCDEFGHIJKLMNOPQRTUVβ,Ex-7-ABCDEFGHJKLM,Ex-8-ABCDEFGHIJKNO,Ex-9-BCEGHIJKLMNOPQRS,Ex-10-ABCDEIJKLMNOPQRST,Ex-11-ABCDFHIJKLMNOQRS,Ex-12-ABCDEFGHIJKLMNOPQRTUVβ；两周年活动 帕斯塔战役-MPV,女武神行动-DELMNP；决战无畏之海 Ex-6-Q,Ex-7-U</v>
      </c>
      <c r="BH179" s="306"/>
      <c r="BU179" s="304">
        <f>IFERROR(VLOOKUP(AL179,装备!$B:$C,2,0),0)</f>
        <v>2</v>
      </c>
      <c r="BV179" s="304">
        <f>IFERROR(VLOOKUP($AL179,装备!$B:$Q,5,0),0)</f>
        <v>0</v>
      </c>
      <c r="BW179" s="304">
        <f>IFERROR(VLOOKUP($AL179,装备!$B:$Q,6,0),0)</f>
        <v>2</v>
      </c>
      <c r="BX179" s="304">
        <f>IFERROR(VLOOKUP($AL179,装备!$B:$Q,7,0),0)</f>
        <v>0</v>
      </c>
      <c r="BY179" s="304">
        <f>IFERROR(VLOOKUP($AL179,装备!$B:$Q,8,0),0)</f>
        <v>0</v>
      </c>
      <c r="BZ179" s="304">
        <f>IFERROR(VLOOKUP($AL179,装备!$B:$Q,9,0),0)</f>
        <v>0</v>
      </c>
      <c r="CA179" s="304">
        <f>IFERROR(VLOOKUP($AL179,装备!$B:$Q,10,0),0)</f>
        <v>0</v>
      </c>
      <c r="CB179" s="304">
        <f>IFERROR(VLOOKUP($AL179,装备!$B:$Q,11,0),0)</f>
        <v>0</v>
      </c>
      <c r="CC179" s="304" t="str">
        <f>IFERROR(VLOOKUP($AL179,装备!$B:$Q,12,0),0)</f>
        <v>短</v>
      </c>
      <c r="CD179" s="304">
        <f>IFERROR(VLOOKUP($AL179,装备!$B:$Q,13,0),0)</f>
        <v>0</v>
      </c>
      <c r="CE179" s="304">
        <f>IFERROR(VLOOKUP($AL179,装备!$B:$Q,14,0),0)</f>
        <v>0</v>
      </c>
      <c r="CF179" s="304">
        <f>IFERROR(VLOOKUP($AL179,装备!$B:$Q,16,0),0)</f>
        <v>3</v>
      </c>
      <c r="CG179" s="304">
        <f>IFERROR(VLOOKUP($AL179,装备!$B:$Q,5,0),0)</f>
        <v>0</v>
      </c>
      <c r="CH179" s="304">
        <f>IFERROR(VLOOKUP(AM179,装备!$B:$C,2,0),0)</f>
        <v>0</v>
      </c>
      <c r="CI179" s="304">
        <f>IFERROR(VLOOKUP($AM179,装备!$B:$Q,5,0),0)</f>
        <v>0</v>
      </c>
      <c r="CJ179" s="304">
        <f>IFERROR(VLOOKUP($AM179,装备!$B:$Q,6,0),0)</f>
        <v>0</v>
      </c>
      <c r="CK179" s="304">
        <f>IFERROR(VLOOKUP($AM179,装备!$B:$Q,7,0),0)</f>
        <v>0</v>
      </c>
      <c r="CL179" s="304">
        <f>IFERROR(VLOOKUP($AM179,装备!$B:$Q,8,0),0)</f>
        <v>0</v>
      </c>
      <c r="CM179" s="304">
        <f>IFERROR(VLOOKUP($AM179,装备!$B:$Q,9,0),0)</f>
        <v>0</v>
      </c>
      <c r="CN179" s="304">
        <f>IFERROR(VLOOKUP($AM179,装备!$B:$Q,10,0),0)</f>
        <v>0</v>
      </c>
      <c r="CO179" s="304">
        <f>IFERROR(VLOOKUP($AM179,装备!$B:$Q,11,0),0)</f>
        <v>0</v>
      </c>
      <c r="CP179" s="304">
        <f>IFERROR(VLOOKUP($AM179,装备!$B:$Q,12,0),0)</f>
        <v>0</v>
      </c>
      <c r="CQ179" s="304">
        <f>IFERROR(VLOOKUP($AM179,装备!$B:$Q,13,0),0)</f>
        <v>0</v>
      </c>
      <c r="CR179" s="304">
        <f>IFERROR(VLOOKUP($AM179,装备!$B:$Q,14,0),0)</f>
        <v>0</v>
      </c>
      <c r="CS179" s="304">
        <f>IFERROR(VLOOKUP($AM179,装备!$B:$Q,16,0),0)</f>
        <v>0</v>
      </c>
      <c r="CT179" s="304">
        <f>IFERROR(VLOOKUP($AM179,装备!$B:$Q,5,0),0)</f>
        <v>0</v>
      </c>
      <c r="CU179" s="304">
        <f>IFERROR(VLOOKUP(AN179,装备!$B:$C,2,0),0)</f>
        <v>0</v>
      </c>
      <c r="CV179" s="304">
        <f>IFERROR(VLOOKUP($AN179,装备!$B:$Q,5,0),0)</f>
        <v>0</v>
      </c>
      <c r="CW179" s="304">
        <f>IFERROR(VLOOKUP($AN179,装备!$B:$Q,6,0),0)</f>
        <v>0</v>
      </c>
      <c r="CX179" s="304">
        <f>IFERROR(VLOOKUP($AN179,装备!$B:$Q,7,0),0)</f>
        <v>0</v>
      </c>
      <c r="CY179" s="304">
        <f>IFERROR(VLOOKUP($AN179,装备!$B:$Q,8,0),0)</f>
        <v>0</v>
      </c>
      <c r="CZ179" s="304">
        <f>IFERROR(VLOOKUP($AN179,装备!$B:$Q,9,0),0)</f>
        <v>0</v>
      </c>
      <c r="DA179" s="304">
        <f>IFERROR(VLOOKUP($AN179,装备!$B:$Q,10,0),0)</f>
        <v>0</v>
      </c>
      <c r="DB179" s="304">
        <f>IFERROR(VLOOKUP($AN179,装备!$B:$Q,11,0),0)</f>
        <v>0</v>
      </c>
      <c r="DC179" s="304">
        <f>IFERROR(VLOOKUP($AN179,装备!$B:$Q,12,0),0)</f>
        <v>0</v>
      </c>
      <c r="DD179" s="304">
        <f>IFERROR(VLOOKUP($AN179,装备!$B:$Q,13,0),0)</f>
        <v>0</v>
      </c>
      <c r="DE179" s="304">
        <f>IFERROR(VLOOKUP($AN179,装备!$B:$Q,14,0),0)</f>
        <v>0</v>
      </c>
      <c r="DF179" s="304">
        <f>IFERROR(VLOOKUP($AN179,装备!$B:$Q,16,0),0)</f>
        <v>0</v>
      </c>
      <c r="DG179" s="304">
        <f>IFERROR(VLOOKUP($AN179,装备!$B:$Q,5,0),0)</f>
        <v>0</v>
      </c>
      <c r="DH179" s="304">
        <f>IFERROR(VLOOKUP(AO179,装备!$B:$C,2,0),0)</f>
        <v>0</v>
      </c>
      <c r="DI179" s="304">
        <f>IFERROR(VLOOKUP($AO179,装备!$B:$Q,5,0),0)</f>
        <v>0</v>
      </c>
      <c r="DJ179" s="304">
        <f>IFERROR(VLOOKUP($AO179,装备!$B:$Q,6,0),0)</f>
        <v>0</v>
      </c>
      <c r="DK179" s="304">
        <f>IFERROR(VLOOKUP($AO179,装备!$B:$Q,7,0),0)</f>
        <v>0</v>
      </c>
      <c r="DL179" s="304">
        <f>IFERROR(VLOOKUP($AO179,装备!$B:$Q,8,0),0)</f>
        <v>0</v>
      </c>
      <c r="DM179" s="304">
        <f>IFERROR(VLOOKUP($AO179,装备!$B:$Q,9,0),0)</f>
        <v>0</v>
      </c>
      <c r="DN179" s="304">
        <f>IFERROR(VLOOKUP($AO179,装备!$B:$Q,10,0),0)</f>
        <v>0</v>
      </c>
      <c r="DO179" s="304">
        <f>IFERROR(VLOOKUP($AO179,装备!$B:$Q,11,0),0)</f>
        <v>0</v>
      </c>
      <c r="DP179" s="304">
        <f>IFERROR(VLOOKUP($AO179,装备!$B:$Q,12,0),0)</f>
        <v>0</v>
      </c>
      <c r="DQ179" s="304">
        <f>IFERROR(VLOOKUP($AO179,装备!$B:$Q,13,0),0)</f>
        <v>0</v>
      </c>
      <c r="DR179" s="304">
        <f>IFERROR(VLOOKUP($AO179,装备!$B:$Q,14,0),0)</f>
        <v>0</v>
      </c>
      <c r="DS179" s="304">
        <f>IFERROR(VLOOKUP($AO179,装备!$B:$Q,16,0),0)</f>
        <v>0</v>
      </c>
      <c r="DT179" s="304">
        <f>IFERROR(VLOOKUP($AO179,装备!$B:$Q,5,0),0)</f>
        <v>0</v>
      </c>
    </row>
    <row r="180" spans="1:124" hidden="1">
      <c r="A180" s="301">
        <f>未改造舰娘!$A176</f>
        <v>10017711</v>
      </c>
      <c r="B180" s="354" t="s">
        <v>4046</v>
      </c>
      <c r="C180" s="323"/>
      <c r="D180" s="323">
        <f t="shared" si="2"/>
        <v>110</v>
      </c>
      <c r="E180" s="303">
        <f>未改造舰娘!$C176</f>
        <v>2</v>
      </c>
      <c r="F180" s="304" t="str">
        <f>未改造舰娘!$D176</f>
        <v>驱逐</v>
      </c>
      <c r="G180" s="304" t="str">
        <f>未改造舰娘!$E176</f>
        <v>小型</v>
      </c>
      <c r="H180" s="304" t="str">
        <f>未改造舰娘!$F176</f>
        <v>护卫舰</v>
      </c>
      <c r="I180" s="460">
        <f>未改造舰娘!$AR176</f>
        <v>2</v>
      </c>
      <c r="J180" s="304" t="str">
        <f>未改造舰娘!$G176</f>
        <v>美国</v>
      </c>
      <c r="K180" s="312">
        <f>未改造舰娘!$H176+(BV180+CI180+CV180+DI180)*$C$2</f>
        <v>17</v>
      </c>
      <c r="L180" s="304">
        <f>未改造舰娘!$I176</f>
        <v>-1</v>
      </c>
      <c r="M180" s="304">
        <f>未改造舰娘!$J176</f>
        <v>1</v>
      </c>
      <c r="N180" s="518">
        <f>未改造舰娘!$K176</f>
        <v>2</v>
      </c>
      <c r="O180" s="304">
        <f>未改造舰娘!$L176+((CE180+CR180+DE180+DR180)*$C$2)</f>
        <v>15</v>
      </c>
      <c r="P180" s="304" t="str">
        <f>IF($C$2=1,(IF(ISERROR(FIND("超长",未改造舰娘!$M176&amp;CC180&amp;CP180&amp;DC180&amp;DP180,1)),IF(ISERROR(FIND("长",未改造舰娘!$M176&amp;CC180&amp;CP180&amp;DC180&amp;DP180,1)),IF(ISERROR(FIND("中",未改造舰娘!$M176&amp;CC180&amp;CP180&amp;DC180&amp;DP180,1)),IF(ISERROR(FIND("短",未改造舰娘!$M176&amp;CC180&amp;CP180&amp;DC180&amp;DP180,1)),IF(ISERROR(FIND("无",未改造舰娘!$M176&amp;CC180&amp;CP180&amp;DC180&amp;DP180,1)),0,"无"),"短"),"中"),"长"),"超长")),未改造舰娘!$M176)</f>
        <v>短</v>
      </c>
      <c r="Q180" s="303">
        <f>未改造舰娘!$N176</f>
        <v>37</v>
      </c>
      <c r="R180" s="304">
        <f>(未改造舰娘!$P176)+(未改造舰娘!$Q176)*$C$3+((BW180+CJ180+CW180+DJ180)*$C$2)</f>
        <v>28</v>
      </c>
      <c r="S180" s="304">
        <f>(未改造舰娘!$R176)+(未改造舰娘!$S176)*$C$3+((BY180+CL180+CY180+DL180)*$C$2)</f>
        <v>70</v>
      </c>
      <c r="T180" s="304">
        <f>(未改造舰娘!$T176)+(未改造舰娘!$U176)*$C$3+((BX180+CK180+CX180+DK180)*$C$2)</f>
        <v>22</v>
      </c>
      <c r="U180" s="304">
        <f>(未改造舰娘!$V176)+(未改造舰娘!$W176)*$C$3+((CG180+CT180+DG180+DT180)*$C$2)</f>
        <v>54</v>
      </c>
      <c r="V180" s="305">
        <f>INT((((未改造舰娘!$Y176)-(未改造舰娘!$X176))*(((IF(D180=0,C180,D180))-1)/99))+未改造舰娘!$X176)+((CB180+CO180+DB180+DO180)*$C$2)</f>
        <v>87</v>
      </c>
      <c r="W180" s="304">
        <f>INT((((未改造舰娘!$AA176)-(未改造舰娘!$Z176))*(((IF(D180=0,C180,D180))-1)/99))+未改造舰娘!$Z176)+((CD180+CQ180+DD180+DQ180)*$C$2)</f>
        <v>81</v>
      </c>
      <c r="X180" s="304">
        <f>INT((((未改造舰娘!$AC176)-(未改造舰娘!$AB176))*(((IF(D180=0,C180,D180))-1)/99))+未改造舰娘!$AB176)+((CA180+CN180+DA180+DN180)*$C$2)</f>
        <v>17</v>
      </c>
      <c r="Y180" s="303">
        <f>INT((((未改造舰娘!$AE176)-(未改造舰娘!$AD176))*(((IF(D180=0,C180,D180))-1)/99))+未改造舰娘!$AD176)+((BZ180+CM180+CZ180+DM180)*$C$2)</f>
        <v>58</v>
      </c>
      <c r="Z180" s="474" t="str">
        <f>IF(未改造舰娘!$AF176=0,"",未改造舰娘!$AF176)</f>
        <v/>
      </c>
      <c r="AA180" s="304" t="str">
        <f>IF(未改造舰娘!$AG176="","",未改造舰娘!$AG176)</f>
        <v/>
      </c>
      <c r="AB180" s="304" t="str">
        <f>IF(未改造舰娘!$AH176="","",未改造舰娘!$AH176)</f>
        <v/>
      </c>
      <c r="AC180" s="304" t="str">
        <f>IF(未改造舰娘!$AI176="","",未改造舰娘!$AI176)</f>
        <v/>
      </c>
      <c r="AD180" s="304">
        <f>IF(未改造舰娘!$AJ176="","",未改造舰娘!$AJ176)</f>
        <v>0</v>
      </c>
      <c r="AE180" s="305">
        <f>IF(未改造舰娘!$AK176="","",未改造舰娘!$AK176)</f>
        <v>0</v>
      </c>
      <c r="AF180" s="304" t="str">
        <f>IF(未改造舰娘!$AL176="","",未改造舰娘!$AL176)</f>
        <v/>
      </c>
      <c r="AG180" s="304" t="str">
        <f>IF(未改造舰娘!$AM176="","",未改造舰娘!$AM176)</f>
        <v/>
      </c>
      <c r="AH180" s="304" t="str">
        <f>IF(未改造舰娘!$AN176="","",未改造舰娘!$AN176)</f>
        <v/>
      </c>
      <c r="AI180" s="304" t="str">
        <f>IF(未改造舰娘!$AO176="","",未改造舰娘!$AO176)</f>
        <v/>
      </c>
      <c r="AJ180" s="304" t="str">
        <f>IF(未改造舰娘!$AP176="","",未改造舰娘!$AP176)</f>
        <v/>
      </c>
      <c r="AK180" s="303" t="str">
        <f>IF(未改造舰娘!$AQ176="","",未改造舰娘!$AQ176)</f>
        <v/>
      </c>
      <c r="AL180" s="306" t="str">
        <f>IF(未改造舰娘!$AS176="","",未改造舰娘!$AS176)</f>
        <v>U国单装5英寸炮</v>
      </c>
      <c r="AM180" s="306" t="str">
        <f>IF(未改造舰娘!$AT176="","",未改造舰娘!$AT176)</f>
        <v/>
      </c>
      <c r="AN180" s="306" t="str">
        <f>IF(未改造舰娘!$AU176="","",未改造舰娘!$AU176)</f>
        <v/>
      </c>
      <c r="AO180" s="306" t="str">
        <f>IF(未改造舰娘!$AV176="","",未改造舰娘!$AV176)</f>
        <v/>
      </c>
      <c r="AP180" s="307" t="str">
        <f>IF(未改造舰娘!$AW176="","",未改造舰娘!$AW176)</f>
        <v/>
      </c>
      <c r="AQ180" s="308" t="str">
        <f>IF(未改造舰娘!$AX176="","",未改造舰娘!$AX176)</f>
        <v/>
      </c>
      <c r="AR180" s="304">
        <f>IF(未改造舰娘!$AY176="","",未改造舰娘!$AY176)</f>
        <v>15</v>
      </c>
      <c r="AS180" s="304">
        <f>IF(未改造舰娘!$AZ176="","",未改造舰娘!$AZ176)</f>
        <v>25</v>
      </c>
      <c r="AT180" s="304">
        <f>IF(未改造舰娘!$BA176="","",未改造舰娘!$BA176)</f>
        <v>0.48</v>
      </c>
      <c r="AU180" s="304">
        <f>IF(未改造舰娘!$BB176="","",未改造舰娘!$BB176)</f>
        <v>0.9</v>
      </c>
      <c r="AV180" s="305">
        <f>IF((未改造舰娘!$BG176+未改造舰娘!$BK176*$C$4)=0,"",(未改造舰娘!$BG176+未改造舰娘!$BK176*$C$4))</f>
        <v>2</v>
      </c>
      <c r="AW180" s="304">
        <f>IF((未改造舰娘!$BH176+未改造舰娘!$BL176*$C$4)=0,"",(未改造舰娘!$BH176+未改造舰娘!$BL176*$C$4))</f>
        <v>5</v>
      </c>
      <c r="AX180" s="304">
        <f>IF((未改造舰娘!$BI176+未改造舰娘!$BM176*$C$4)=0,"",(未改造舰娘!$BI176+未改造舰娘!$BM176*$C$4))</f>
        <v>5</v>
      </c>
      <c r="AY180" s="303" t="str">
        <f>IF((未改造舰娘!$BJ176+未改造舰娘!$BN176*$C$4)=0,"",(未改造舰娘!$BJ176+未改造舰娘!$BN176*$C$4))</f>
        <v/>
      </c>
      <c r="AZ180" s="500">
        <f>IF(未改造舰娘!BC176="","",未改造舰娘!BC176)</f>
        <v>0</v>
      </c>
      <c r="BA180" s="500">
        <f>IF(未改造舰娘!BD176="","",未改造舰娘!BD176)</f>
        <v>20</v>
      </c>
      <c r="BB180" s="500">
        <f>IF(未改造舰娘!BE176="","",未改造舰娘!BE176)</f>
        <v>7</v>
      </c>
      <c r="BC180" s="498">
        <f>IF(未改造舰娘!BF176="","",未改造舰娘!BF176)</f>
        <v>5</v>
      </c>
      <c r="BD180" s="125" t="s">
        <v>1522</v>
      </c>
      <c r="BE180" s="506"/>
      <c r="BF180" s="306" t="str">
        <f>IF(未改造舰娘!$BQ176="","",未改造舰娘!$BQ176)</f>
        <v>5-3-BCEFGH,5-4-CDEGH,5-5-ABCDEFGHI,8-1-ABCDEFGHIJKL,8-3-ABCDEFGHIJKL</v>
      </c>
      <c r="BG180" s="306" t="str">
        <f>IF(未改造舰娘!$BR176="","",未改造舰娘!$BR176)</f>
        <v>极地奏鸣曲 Ex-2-2-CEFGH,Ex-2-3-ABDEFGHI,Ex-3-ABCDEFGHIJKLMOPQ,Ex-4-2-ABCDEFGHIJKL,Ex-4-4-ABCDEFGHIJKL；轰隆轰隆大作战 Ex-3-ACDGHJL,Ex-7-ADFGHJL；扑火之蛾 Ex-3-ABCDEFGHIJKLM,Ex-6-ABCDEFGIJ,Ex-8-ABCDEFGHJKM；未命名 Ex-1-ABCDEFGHIJKLM,Ex-2-BCDEFGHIJKNO,Ex-3-BCDEFGHIJKLMNOPQRSβ,Ex-4-ABCDEIJKLMNOPQRSTβ,Ex-5-CDFHIJKLMNOQRS,Ex-6-BCDEFGIJKLMNOPQRTUV,Ex-7-ABCDEFGHJKLM,Ex-8-BCDEFGHIKO,Ex-9-BCDEFGHIJKLMNOPQRSβ,Ex-10-ABCDEIJKLMNOPQRSTβ,Ex-11-DFIJKMNQRS,Ex-12-BCDEGIJKLMNOPRTUV；决战九段坂 Ex-1-NO,Ex-7-NO；两周年活动 地狱群岛攻略作战-FKM,中间岛战役-CDFGK；急速东方快车 Ex-1-ABCEFGHK,Ex-2-ABCDEFGHJKLMNO,Ex-3-ABCDEFGIJLMNOPR,Ex-4-ABCEFHIJKLMNOPQR,Ex-5-ABCDEFGHJKLMNO,Ex-6-ABCDEFGIJLMNOPR,Ex-7-ABCEFHIJKLMNOPQR；所罗门之晓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Ex-1-ACDEF,Ex-2-BCEI,Ex-3-ADFGHI,Ex-4-ABCDEFGHKM,Ex-5-ABDEF,Ex-6-ABCDEFI,Ex-7-ADFGHI,Ex-8-ABCDEFHIJKM；熔炉大混战 Ex-1-CDEFGHIJ,Ex-5-CDEGHIJKL,Ex-7-ABCDEFGHIJKLMN,Ex-10-ABCDEFGHJKL,Ex-14-ABCDEFGHIJKLMN</v>
      </c>
      <c r="BH180" s="306"/>
      <c r="BU180" s="304">
        <f>IFERROR(VLOOKUP(AL180,装备!$B:$C,2,0),0)</f>
        <v>2</v>
      </c>
      <c r="BV180" s="304">
        <f>IFERROR(VLOOKUP($AL180,装备!$B:$Q,5,0),0)</f>
        <v>0</v>
      </c>
      <c r="BW180" s="304">
        <f>IFERROR(VLOOKUP($AL180,装备!$B:$Q,6,0),0)</f>
        <v>1</v>
      </c>
      <c r="BX180" s="304">
        <f>IFERROR(VLOOKUP($AL180,装备!$B:$Q,7,0),0)</f>
        <v>0</v>
      </c>
      <c r="BY180" s="304">
        <f>IFERROR(VLOOKUP($AL180,装备!$B:$Q,8,0),0)</f>
        <v>0</v>
      </c>
      <c r="BZ180" s="304">
        <f>IFERROR(VLOOKUP($AL180,装备!$B:$Q,9,0),0)</f>
        <v>0</v>
      </c>
      <c r="CA180" s="304">
        <f>IFERROR(VLOOKUP($AL180,装备!$B:$Q,10,0),0)</f>
        <v>0</v>
      </c>
      <c r="CB180" s="304">
        <f>IFERROR(VLOOKUP($AL180,装备!$B:$Q,11,0),0)</f>
        <v>0</v>
      </c>
      <c r="CC180" s="304" t="str">
        <f>IFERROR(VLOOKUP($AL180,装备!$B:$Q,12,0),0)</f>
        <v>短</v>
      </c>
      <c r="CD180" s="304">
        <f>IFERROR(VLOOKUP($AL180,装备!$B:$Q,13,0),0)</f>
        <v>0</v>
      </c>
      <c r="CE180" s="304">
        <f>IFERROR(VLOOKUP($AL180,装备!$B:$Q,14,0),0)</f>
        <v>0</v>
      </c>
      <c r="CF180" s="304">
        <f>IFERROR(VLOOKUP($AL180,装备!$B:$Q,16,0),0)</f>
        <v>3</v>
      </c>
      <c r="CG180" s="304">
        <f>IFERROR(VLOOKUP($AL180,装备!$B:$Q,5,0),0)</f>
        <v>0</v>
      </c>
      <c r="CH180" s="304">
        <f>IFERROR(VLOOKUP(AM180,装备!$B:$C,2,0),0)</f>
        <v>0</v>
      </c>
      <c r="CI180" s="304">
        <f>IFERROR(VLOOKUP($AM180,装备!$B:$Q,5,0),0)</f>
        <v>0</v>
      </c>
      <c r="CJ180" s="304">
        <f>IFERROR(VLOOKUP($AM180,装备!$B:$Q,6,0),0)</f>
        <v>0</v>
      </c>
      <c r="CK180" s="304">
        <f>IFERROR(VLOOKUP($AM180,装备!$B:$Q,7,0),0)</f>
        <v>0</v>
      </c>
      <c r="CL180" s="304">
        <f>IFERROR(VLOOKUP($AM180,装备!$B:$Q,8,0),0)</f>
        <v>0</v>
      </c>
      <c r="CM180" s="304">
        <f>IFERROR(VLOOKUP($AM180,装备!$B:$Q,9,0),0)</f>
        <v>0</v>
      </c>
      <c r="CN180" s="304">
        <f>IFERROR(VLOOKUP($AM180,装备!$B:$Q,10,0),0)</f>
        <v>0</v>
      </c>
      <c r="CO180" s="304">
        <f>IFERROR(VLOOKUP($AM180,装备!$B:$Q,11,0),0)</f>
        <v>0</v>
      </c>
      <c r="CP180" s="304">
        <f>IFERROR(VLOOKUP($AM180,装备!$B:$Q,12,0),0)</f>
        <v>0</v>
      </c>
      <c r="CQ180" s="304">
        <f>IFERROR(VLOOKUP($AM180,装备!$B:$Q,13,0),0)</f>
        <v>0</v>
      </c>
      <c r="CR180" s="304">
        <f>IFERROR(VLOOKUP($AM180,装备!$B:$Q,14,0),0)</f>
        <v>0</v>
      </c>
      <c r="CS180" s="304">
        <f>IFERROR(VLOOKUP($AM180,装备!$B:$Q,16,0),0)</f>
        <v>0</v>
      </c>
      <c r="CT180" s="304">
        <f>IFERROR(VLOOKUP($AM180,装备!$B:$Q,5,0),0)</f>
        <v>0</v>
      </c>
      <c r="CU180" s="304">
        <f>IFERROR(VLOOKUP(AN180,装备!$B:$C,2,0),0)</f>
        <v>0</v>
      </c>
      <c r="CV180" s="304">
        <f>IFERROR(VLOOKUP($AN180,装备!$B:$Q,5,0),0)</f>
        <v>0</v>
      </c>
      <c r="CW180" s="304">
        <f>IFERROR(VLOOKUP($AN180,装备!$B:$Q,6,0),0)</f>
        <v>0</v>
      </c>
      <c r="CX180" s="304">
        <f>IFERROR(VLOOKUP($AN180,装备!$B:$Q,7,0),0)</f>
        <v>0</v>
      </c>
      <c r="CY180" s="304">
        <f>IFERROR(VLOOKUP($AN180,装备!$B:$Q,8,0),0)</f>
        <v>0</v>
      </c>
      <c r="CZ180" s="304">
        <f>IFERROR(VLOOKUP($AN180,装备!$B:$Q,9,0),0)</f>
        <v>0</v>
      </c>
      <c r="DA180" s="304">
        <f>IFERROR(VLOOKUP($AN180,装备!$B:$Q,10,0),0)</f>
        <v>0</v>
      </c>
      <c r="DB180" s="304">
        <f>IFERROR(VLOOKUP($AN180,装备!$B:$Q,11,0),0)</f>
        <v>0</v>
      </c>
      <c r="DC180" s="304">
        <f>IFERROR(VLOOKUP($AN180,装备!$B:$Q,12,0),0)</f>
        <v>0</v>
      </c>
      <c r="DD180" s="304">
        <f>IFERROR(VLOOKUP($AN180,装备!$B:$Q,13,0),0)</f>
        <v>0</v>
      </c>
      <c r="DE180" s="304">
        <f>IFERROR(VLOOKUP($AN180,装备!$B:$Q,14,0),0)</f>
        <v>0</v>
      </c>
      <c r="DF180" s="304">
        <f>IFERROR(VLOOKUP($AN180,装备!$B:$Q,16,0),0)</f>
        <v>0</v>
      </c>
      <c r="DG180" s="304">
        <f>IFERROR(VLOOKUP($AN180,装备!$B:$Q,5,0),0)</f>
        <v>0</v>
      </c>
      <c r="DH180" s="304">
        <f>IFERROR(VLOOKUP(AO180,装备!$B:$C,2,0),0)</f>
        <v>0</v>
      </c>
      <c r="DI180" s="304">
        <f>IFERROR(VLOOKUP($AO180,装备!$B:$Q,5,0),0)</f>
        <v>0</v>
      </c>
      <c r="DJ180" s="304">
        <f>IFERROR(VLOOKUP($AO180,装备!$B:$Q,6,0),0)</f>
        <v>0</v>
      </c>
      <c r="DK180" s="304">
        <f>IFERROR(VLOOKUP($AO180,装备!$B:$Q,7,0),0)</f>
        <v>0</v>
      </c>
      <c r="DL180" s="304">
        <f>IFERROR(VLOOKUP($AO180,装备!$B:$Q,8,0),0)</f>
        <v>0</v>
      </c>
      <c r="DM180" s="304">
        <f>IFERROR(VLOOKUP($AO180,装备!$B:$Q,9,0),0)</f>
        <v>0</v>
      </c>
      <c r="DN180" s="304">
        <f>IFERROR(VLOOKUP($AO180,装备!$B:$Q,10,0),0)</f>
        <v>0</v>
      </c>
      <c r="DO180" s="304">
        <f>IFERROR(VLOOKUP($AO180,装备!$B:$Q,11,0),0)</f>
        <v>0</v>
      </c>
      <c r="DP180" s="304">
        <f>IFERROR(VLOOKUP($AO180,装备!$B:$Q,12,0),0)</f>
        <v>0</v>
      </c>
      <c r="DQ180" s="304">
        <f>IFERROR(VLOOKUP($AO180,装备!$B:$Q,13,0),0)</f>
        <v>0</v>
      </c>
      <c r="DR180" s="304">
        <f>IFERROR(VLOOKUP($AO180,装备!$B:$Q,14,0),0)</f>
        <v>0</v>
      </c>
      <c r="DS180" s="304">
        <f>IFERROR(VLOOKUP($AO180,装备!$B:$Q,16,0),0)</f>
        <v>0</v>
      </c>
      <c r="DT180" s="304">
        <f>IFERROR(VLOOKUP($AO180,装备!$B:$Q,5,0),0)</f>
        <v>0</v>
      </c>
    </row>
    <row r="181" spans="1:124" hidden="1">
      <c r="A181" s="301">
        <f>未改造舰娘!$A177</f>
        <v>10017811</v>
      </c>
      <c r="B181" s="354" t="s">
        <v>1043</v>
      </c>
      <c r="C181" s="323"/>
      <c r="D181" s="323">
        <f t="shared" si="2"/>
        <v>110</v>
      </c>
      <c r="E181" s="303">
        <f>未改造舰娘!$C177</f>
        <v>2</v>
      </c>
      <c r="F181" s="304" t="str">
        <f>未改造舰娘!$D177</f>
        <v>驱逐</v>
      </c>
      <c r="G181" s="304" t="str">
        <f>未改造舰娘!$E177</f>
        <v>小型</v>
      </c>
      <c r="H181" s="304" t="str">
        <f>未改造舰娘!$F177</f>
        <v>护卫舰</v>
      </c>
      <c r="I181" s="460">
        <f>未改造舰娘!$AR177</f>
        <v>2</v>
      </c>
      <c r="J181" s="304" t="str">
        <f>未改造舰娘!$G177</f>
        <v>美国</v>
      </c>
      <c r="K181" s="312">
        <f>未改造舰娘!$H177+(BV181+CI181+CV181+DI181)*$C$2</f>
        <v>17</v>
      </c>
      <c r="L181" s="304">
        <f>未改造舰娘!$I177</f>
        <v>-1</v>
      </c>
      <c r="M181" s="304">
        <f>未改造舰娘!$J177</f>
        <v>1</v>
      </c>
      <c r="N181" s="518">
        <f>未改造舰娘!$K177</f>
        <v>2</v>
      </c>
      <c r="O181" s="304">
        <f>未改造舰娘!$L177+((CE181+CR181+DE181+DR181)*$C$2)</f>
        <v>32</v>
      </c>
      <c r="P181" s="304" t="str">
        <f>IF($C$2=1,(IF(ISERROR(FIND("超长",未改造舰娘!$M177&amp;CC181&amp;CP181&amp;DC181&amp;DP181,1)),IF(ISERROR(FIND("长",未改造舰娘!$M177&amp;CC181&amp;CP181&amp;DC181&amp;DP181,1)),IF(ISERROR(FIND("中",未改造舰娘!$M177&amp;CC181&amp;CP181&amp;DC181&amp;DP181,1)),IF(ISERROR(FIND("短",未改造舰娘!$M177&amp;CC181&amp;CP181&amp;DC181&amp;DP181,1)),IF(ISERROR(FIND("无",未改造舰娘!$M177&amp;CC181&amp;CP181&amp;DC181&amp;DP181,1)),0,"无"),"短"),"中"),"长"),"超长")),未改造舰娘!$M177)</f>
        <v>短</v>
      </c>
      <c r="Q181" s="303">
        <f>未改造舰娘!$N177</f>
        <v>37</v>
      </c>
      <c r="R181" s="304">
        <f>(未改造舰娘!$P177)+(未改造舰娘!$Q177)*$C$3+((BW181+CJ181+CW181+DJ181)*$C$2)</f>
        <v>28</v>
      </c>
      <c r="S181" s="304">
        <f>(未改造舰娘!$R177)+(未改造舰娘!$S177)*$C$3+((BY181+CL181+CY181+DL181)*$C$2)</f>
        <v>70</v>
      </c>
      <c r="T181" s="304">
        <f>(未改造舰娘!$T177)+(未改造舰娘!$U177)*$C$3+((BX181+CK181+CX181+DK181)*$C$2)</f>
        <v>22</v>
      </c>
      <c r="U181" s="304">
        <f>(未改造舰娘!$V177)+(未改造舰娘!$W177)*$C$3+((CG181+CT181+DG181+DT181)*$C$2)</f>
        <v>54</v>
      </c>
      <c r="V181" s="305">
        <f>INT((((未改造舰娘!$Y177)-(未改造舰娘!$X177))*(((IF(D181=0,C181,D181))-1)/99))+未改造舰娘!$X177)+((CB181+CO181+DB181+DO181)*$C$2)</f>
        <v>87</v>
      </c>
      <c r="W181" s="304">
        <f>INT((((未改造舰娘!$AA177)-(未改造舰娘!$Z177))*(((IF(D181=0,C181,D181))-1)/99))+未改造舰娘!$Z177)+((CD181+CQ181+DD181+DQ181)*$C$2)</f>
        <v>81</v>
      </c>
      <c r="X181" s="304">
        <f>INT((((未改造舰娘!$AC177)-(未改造舰娘!$AB177))*(((IF(D181=0,C181,D181))-1)/99))+未改造舰娘!$AB177)+((CA181+CN181+DA181+DN181)*$C$2)</f>
        <v>17</v>
      </c>
      <c r="Y181" s="303">
        <f>INT((((未改造舰娘!$AE177)-(未改造舰娘!$AD177))*(((IF(D181=0,C181,D181))-1)/99))+未改造舰娘!$AD177)+((BZ181+CM181+CZ181+DM181)*$C$2)</f>
        <v>58</v>
      </c>
      <c r="Z181" s="474" t="str">
        <f>IF(未改造舰娘!$AF177=0,"",未改造舰娘!$AF177)</f>
        <v/>
      </c>
      <c r="AA181" s="304" t="str">
        <f>IF(未改造舰娘!$AG177="","",未改造舰娘!$AG177)</f>
        <v/>
      </c>
      <c r="AB181" s="304" t="str">
        <f>IF(未改造舰娘!$AH177="","",未改造舰娘!$AH177)</f>
        <v/>
      </c>
      <c r="AC181" s="304" t="str">
        <f>IF(未改造舰娘!$AI177="","",未改造舰娘!$AI177)</f>
        <v/>
      </c>
      <c r="AD181" s="304">
        <f>IF(未改造舰娘!$AJ177="","",未改造舰娘!$AJ177)</f>
        <v>0</v>
      </c>
      <c r="AE181" s="305">
        <f>IF(未改造舰娘!$AK177="","",未改造舰娘!$AK177)</f>
        <v>45</v>
      </c>
      <c r="AF181" s="304">
        <f>IF(未改造舰娘!$AL177="","",未改造舰娘!$AL177)</f>
        <v>250</v>
      </c>
      <c r="AG181" s="304">
        <f>IF(未改造舰娘!$AM177="","",未改造舰娘!$AM177)</f>
        <v>200</v>
      </c>
      <c r="AH181" s="304">
        <f>IF(未改造舰娘!$AN177="","",未改造舰娘!$AN177)</f>
        <v>200</v>
      </c>
      <c r="AI181" s="304" t="str">
        <f>IF(未改造舰娘!$AO177="","",未改造舰娘!$AO177)</f>
        <v/>
      </c>
      <c r="AJ181" s="304" t="str">
        <f>IF(未改造舰娘!$AP177="","",未改造舰娘!$AP177)</f>
        <v>驱逐核心</v>
      </c>
      <c r="AK181" s="303">
        <f>IF(未改造舰娘!$AQ177="","",未改造舰娘!$AQ177)</f>
        <v>5</v>
      </c>
      <c r="AL181" s="306" t="str">
        <f>IF(未改造舰娘!$AS177="","",未改造舰娘!$AS177)</f>
        <v>U国单装5英寸炮</v>
      </c>
      <c r="AM181" s="306" t="str">
        <f>IF(未改造舰娘!$AT177="","",未改造舰娘!$AT177)</f>
        <v/>
      </c>
      <c r="AN181" s="306" t="str">
        <f>IF(未改造舰娘!$AU177="","",未改造舰娘!$AU177)</f>
        <v/>
      </c>
      <c r="AO181" s="306" t="str">
        <f>IF(未改造舰娘!$AV177="","",未改造舰娘!$AV177)</f>
        <v/>
      </c>
      <c r="AP181" s="307" t="str">
        <f>IF(未改造舰娘!$AW177="","",未改造舰娘!$AW177)</f>
        <v/>
      </c>
      <c r="AQ181" s="308" t="str">
        <f>IF(未改造舰娘!$AX177="","",未改造舰娘!$AX177)</f>
        <v/>
      </c>
      <c r="AR181" s="304">
        <f>IF(未改造舰娘!$AY177="","",未改造舰娘!$AY177)</f>
        <v>15</v>
      </c>
      <c r="AS181" s="304">
        <f>IF(未改造舰娘!$AZ177="","",未改造舰娘!$AZ177)</f>
        <v>25</v>
      </c>
      <c r="AT181" s="304">
        <f>IF(未改造舰娘!$BA177="","",未改造舰娘!$BA177)</f>
        <v>0.48</v>
      </c>
      <c r="AU181" s="304">
        <f>IF(未改造舰娘!$BB177="","",未改造舰娘!$BB177)</f>
        <v>0.9</v>
      </c>
      <c r="AV181" s="305">
        <f>IF((未改造舰娘!$BG177+未改造舰娘!$BK177*$C$4)=0,"",(未改造舰娘!$BG177+未改造舰娘!$BK177*$C$4))</f>
        <v>2</v>
      </c>
      <c r="AW181" s="304">
        <f>IF((未改造舰娘!$BH177+未改造舰娘!$BL177*$C$4)=0,"",(未改造舰娘!$BH177+未改造舰娘!$BL177*$C$4))</f>
        <v>5</v>
      </c>
      <c r="AX181" s="304">
        <f>IF((未改造舰娘!$BI177+未改造舰娘!$BM177*$C$4)=0,"",(未改造舰娘!$BI177+未改造舰娘!$BM177*$C$4))</f>
        <v>5</v>
      </c>
      <c r="AY181" s="303" t="str">
        <f>IF((未改造舰娘!$BJ177+未改造舰娘!$BN177*$C$4)=0,"",(未改造舰娘!$BJ177+未改造舰娘!$BN177*$C$4))</f>
        <v/>
      </c>
      <c r="AZ181" s="500">
        <f>IF(未改造舰娘!BC177="","",未改造舰娘!BC177)</f>
        <v>0</v>
      </c>
      <c r="BA181" s="500">
        <f>IF(未改造舰娘!BD177="","",未改造舰娘!BD177)</f>
        <v>20</v>
      </c>
      <c r="BB181" s="500">
        <f>IF(未改造舰娘!BE177="","",未改造舰娘!BE177)</f>
        <v>7</v>
      </c>
      <c r="BC181" s="498">
        <f>IF(未改造舰娘!BF177="","",未改造舰娘!BF177)</f>
        <v>5</v>
      </c>
      <c r="BD181" s="125" t="s">
        <v>1523</v>
      </c>
      <c r="BE181" s="506"/>
      <c r="BF181" s="306" t="str">
        <f>IF(未改造舰娘!$BQ177="","",未改造舰娘!$BQ177)</f>
        <v>5-3-CEFGH,5-4-CDEGH,5-5-ABCDEFGHI,8-1-ABCDEFGHIJKL,8-3-ABCDEFGHIJKL</v>
      </c>
      <c r="BG181" s="306" t="str">
        <f>IF(未改造舰娘!$BR177="","",未改造舰娘!$BR177)</f>
        <v>极地奏鸣曲 Ex-2-2-EGH,Ex-2-3-ABCDEFGHI,Ex-3-ABCDEFGHIJKLMOPQ,Ex-4-2-ABCDEFGHJKL,Ex-4-4-ABCDEFGHIJKL；轰隆轰隆大作战 Ex-2-ABCEFGHJL,Ex-4-ABCDFGHIM,Ex-5-BDFGHIKMOPQ,Ex-8-ABCDFGHIM；扑火之蛾 Ex-2-ABCDEFGHIJKL,Ex-4-ABCDEFGHIJKLMN,Ex-5-ABCDEFGHIJKLMN,Ex-7-ABCDEFGHIJKL,Ex-9-ABCDEFGHIJKLMN,Ex-10-ABCDEFGHIJKLMN；未命名 Ex-1-ABCDEFHJKLM,Ex-3-BCDEFGHIJKLMNOPRSβ,Ex-7-ABCDEFHJKLM,Ex-9-BCDEFGHJKLMNOPRSβ；决战九段坂 Ex-1-NO,Ex-7-NO；中间岛战役 Ex-1-ABCDE,Ex-3-ACDEFGJ,Ex-5-A,Ex-6-ABDE,Ex-7-BDEG,Ex-8-ABCDEJL,Ex-10-A；两周年活动 地狱群岛攻略作战-CFKM；急速东方快车 Ex-1-ABCEFGHK,Ex-2-ABCDEFGHJKLMNO,Ex-3-ABCDEFGIJLMNOPR,Ex-4-ABCEFHIJKLMNOPQR,Ex-5-ABCDEFGHJKLMNO,Ex-6-ABCDEFGIJLMNOPR,Ex-7-ABCEFHIJKMNOQR；所罗门之晓 Ex-1-ABCDEFGHJKL,Ex-3-ABCDEFGHIJKMNOPQ,Ex-5-ABCDEFGHIJKLNPQR,Ex-6-ABCDEFGHJKL,Ex-8-ABCDEFGHIJKMNOPQ,Ex-10-ABCDEFGHIJKLNPQR；地狱群岛攻略作战 Ex-1-ACDEF,Ex-2-BCDEI,Ex-3-ABDEFGHI,Ex-4-ABCDEFGHKMN,Ex-5-ABCDE,Ex-6-ABCEFI,Ex-7-ABDEFGI,Ex-8-ABCDEFGHIKMN；熔炉大混战 Ex-1-CDEFGHIJ,Ex-5-CDEFGHIJKL,Ex-7-ABCDEFGHIJKLMN,Ex-10-ABCDEFGHJKL,Ex-14-ABCDEFGHIJKLMN</v>
      </c>
      <c r="BH181" s="306"/>
      <c r="BU181" s="304">
        <f>IFERROR(VLOOKUP(AL181,装备!$B:$C,2,0),0)</f>
        <v>2</v>
      </c>
      <c r="BV181" s="304">
        <f>IFERROR(VLOOKUP($AL181,装备!$B:$Q,5,0),0)</f>
        <v>0</v>
      </c>
      <c r="BW181" s="304">
        <f>IFERROR(VLOOKUP($AL181,装备!$B:$Q,6,0),0)</f>
        <v>1</v>
      </c>
      <c r="BX181" s="304">
        <f>IFERROR(VLOOKUP($AL181,装备!$B:$Q,7,0),0)</f>
        <v>0</v>
      </c>
      <c r="BY181" s="304">
        <f>IFERROR(VLOOKUP($AL181,装备!$B:$Q,8,0),0)</f>
        <v>0</v>
      </c>
      <c r="BZ181" s="304">
        <f>IFERROR(VLOOKUP($AL181,装备!$B:$Q,9,0),0)</f>
        <v>0</v>
      </c>
      <c r="CA181" s="304">
        <f>IFERROR(VLOOKUP($AL181,装备!$B:$Q,10,0),0)</f>
        <v>0</v>
      </c>
      <c r="CB181" s="304">
        <f>IFERROR(VLOOKUP($AL181,装备!$B:$Q,11,0),0)</f>
        <v>0</v>
      </c>
      <c r="CC181" s="304" t="str">
        <f>IFERROR(VLOOKUP($AL181,装备!$B:$Q,12,0),0)</f>
        <v>短</v>
      </c>
      <c r="CD181" s="304">
        <f>IFERROR(VLOOKUP($AL181,装备!$B:$Q,13,0),0)</f>
        <v>0</v>
      </c>
      <c r="CE181" s="304">
        <f>IFERROR(VLOOKUP($AL181,装备!$B:$Q,14,0),0)</f>
        <v>0</v>
      </c>
      <c r="CF181" s="304">
        <f>IFERROR(VLOOKUP($AL181,装备!$B:$Q,16,0),0)</f>
        <v>3</v>
      </c>
      <c r="CG181" s="304">
        <f>IFERROR(VLOOKUP($AL181,装备!$B:$Q,5,0),0)</f>
        <v>0</v>
      </c>
      <c r="CH181" s="304">
        <f>IFERROR(VLOOKUP(AM181,装备!$B:$C,2,0),0)</f>
        <v>0</v>
      </c>
      <c r="CI181" s="304">
        <f>IFERROR(VLOOKUP($AM181,装备!$B:$Q,5,0),0)</f>
        <v>0</v>
      </c>
      <c r="CJ181" s="304">
        <f>IFERROR(VLOOKUP($AM181,装备!$B:$Q,6,0),0)</f>
        <v>0</v>
      </c>
      <c r="CK181" s="304">
        <f>IFERROR(VLOOKUP($AM181,装备!$B:$Q,7,0),0)</f>
        <v>0</v>
      </c>
      <c r="CL181" s="304">
        <f>IFERROR(VLOOKUP($AM181,装备!$B:$Q,8,0),0)</f>
        <v>0</v>
      </c>
      <c r="CM181" s="304">
        <f>IFERROR(VLOOKUP($AM181,装备!$B:$Q,9,0),0)</f>
        <v>0</v>
      </c>
      <c r="CN181" s="304">
        <f>IFERROR(VLOOKUP($AM181,装备!$B:$Q,10,0),0)</f>
        <v>0</v>
      </c>
      <c r="CO181" s="304">
        <f>IFERROR(VLOOKUP($AM181,装备!$B:$Q,11,0),0)</f>
        <v>0</v>
      </c>
      <c r="CP181" s="304">
        <f>IFERROR(VLOOKUP($AM181,装备!$B:$Q,12,0),0)</f>
        <v>0</v>
      </c>
      <c r="CQ181" s="304">
        <f>IFERROR(VLOOKUP($AM181,装备!$B:$Q,13,0),0)</f>
        <v>0</v>
      </c>
      <c r="CR181" s="304">
        <f>IFERROR(VLOOKUP($AM181,装备!$B:$Q,14,0),0)</f>
        <v>0</v>
      </c>
      <c r="CS181" s="304">
        <f>IFERROR(VLOOKUP($AM181,装备!$B:$Q,16,0),0)</f>
        <v>0</v>
      </c>
      <c r="CT181" s="304">
        <f>IFERROR(VLOOKUP($AM181,装备!$B:$Q,5,0),0)</f>
        <v>0</v>
      </c>
      <c r="CU181" s="304">
        <f>IFERROR(VLOOKUP(AN181,装备!$B:$C,2,0),0)</f>
        <v>0</v>
      </c>
      <c r="CV181" s="304">
        <f>IFERROR(VLOOKUP($AN181,装备!$B:$Q,5,0),0)</f>
        <v>0</v>
      </c>
      <c r="CW181" s="304">
        <f>IFERROR(VLOOKUP($AN181,装备!$B:$Q,6,0),0)</f>
        <v>0</v>
      </c>
      <c r="CX181" s="304">
        <f>IFERROR(VLOOKUP($AN181,装备!$B:$Q,7,0),0)</f>
        <v>0</v>
      </c>
      <c r="CY181" s="304">
        <f>IFERROR(VLOOKUP($AN181,装备!$B:$Q,8,0),0)</f>
        <v>0</v>
      </c>
      <c r="CZ181" s="304">
        <f>IFERROR(VLOOKUP($AN181,装备!$B:$Q,9,0),0)</f>
        <v>0</v>
      </c>
      <c r="DA181" s="304">
        <f>IFERROR(VLOOKUP($AN181,装备!$B:$Q,10,0),0)</f>
        <v>0</v>
      </c>
      <c r="DB181" s="304">
        <f>IFERROR(VLOOKUP($AN181,装备!$B:$Q,11,0),0)</f>
        <v>0</v>
      </c>
      <c r="DC181" s="304">
        <f>IFERROR(VLOOKUP($AN181,装备!$B:$Q,12,0),0)</f>
        <v>0</v>
      </c>
      <c r="DD181" s="304">
        <f>IFERROR(VLOOKUP($AN181,装备!$B:$Q,13,0),0)</f>
        <v>0</v>
      </c>
      <c r="DE181" s="304">
        <f>IFERROR(VLOOKUP($AN181,装备!$B:$Q,14,0),0)</f>
        <v>0</v>
      </c>
      <c r="DF181" s="304">
        <f>IFERROR(VLOOKUP($AN181,装备!$B:$Q,16,0),0)</f>
        <v>0</v>
      </c>
      <c r="DG181" s="304">
        <f>IFERROR(VLOOKUP($AN181,装备!$B:$Q,5,0),0)</f>
        <v>0</v>
      </c>
      <c r="DH181" s="304">
        <f>IFERROR(VLOOKUP(AO181,装备!$B:$C,2,0),0)</f>
        <v>0</v>
      </c>
      <c r="DI181" s="304">
        <f>IFERROR(VLOOKUP($AO181,装备!$B:$Q,5,0),0)</f>
        <v>0</v>
      </c>
      <c r="DJ181" s="304">
        <f>IFERROR(VLOOKUP($AO181,装备!$B:$Q,6,0),0)</f>
        <v>0</v>
      </c>
      <c r="DK181" s="304">
        <f>IFERROR(VLOOKUP($AO181,装备!$B:$Q,7,0),0)</f>
        <v>0</v>
      </c>
      <c r="DL181" s="304">
        <f>IFERROR(VLOOKUP($AO181,装备!$B:$Q,8,0),0)</f>
        <v>0</v>
      </c>
      <c r="DM181" s="304">
        <f>IFERROR(VLOOKUP($AO181,装备!$B:$Q,9,0),0)</f>
        <v>0</v>
      </c>
      <c r="DN181" s="304">
        <f>IFERROR(VLOOKUP($AO181,装备!$B:$Q,10,0),0)</f>
        <v>0</v>
      </c>
      <c r="DO181" s="304">
        <f>IFERROR(VLOOKUP($AO181,装备!$B:$Q,11,0),0)</f>
        <v>0</v>
      </c>
      <c r="DP181" s="304">
        <f>IFERROR(VLOOKUP($AO181,装备!$B:$Q,12,0),0)</f>
        <v>0</v>
      </c>
      <c r="DQ181" s="304">
        <f>IFERROR(VLOOKUP($AO181,装备!$B:$Q,13,0),0)</f>
        <v>0</v>
      </c>
      <c r="DR181" s="304">
        <f>IFERROR(VLOOKUP($AO181,装备!$B:$Q,14,0),0)</f>
        <v>0</v>
      </c>
      <c r="DS181" s="304">
        <f>IFERROR(VLOOKUP($AO181,装备!$B:$Q,16,0),0)</f>
        <v>0</v>
      </c>
      <c r="DT181" s="304">
        <f>IFERROR(VLOOKUP($AO181,装备!$B:$Q,5,0),0)</f>
        <v>0</v>
      </c>
    </row>
    <row r="182" spans="1:124" hidden="1">
      <c r="A182" s="301">
        <f>未改造舰娘!$A178</f>
        <v>10017911</v>
      </c>
      <c r="B182" s="354" t="s">
        <v>4047</v>
      </c>
      <c r="C182" s="323"/>
      <c r="D182" s="323">
        <f t="shared" si="2"/>
        <v>110</v>
      </c>
      <c r="E182" s="303">
        <f>未改造舰娘!$C178</f>
        <v>2</v>
      </c>
      <c r="F182" s="304" t="str">
        <f>未改造舰娘!$D178</f>
        <v>驱逐</v>
      </c>
      <c r="G182" s="304" t="str">
        <f>未改造舰娘!$E178</f>
        <v>小型</v>
      </c>
      <c r="H182" s="304" t="str">
        <f>未改造舰娘!$F178</f>
        <v>护卫舰</v>
      </c>
      <c r="I182" s="460">
        <f>未改造舰娘!$AR178</f>
        <v>2</v>
      </c>
      <c r="J182" s="304" t="str">
        <f>未改造舰娘!$G178</f>
        <v>美国</v>
      </c>
      <c r="K182" s="312">
        <f>未改造舰娘!$H178+(BV182+CI182+CV182+DI182)*$C$2</f>
        <v>17</v>
      </c>
      <c r="L182" s="304">
        <f>未改造舰娘!$I178</f>
        <v>-1</v>
      </c>
      <c r="M182" s="304">
        <f>未改造舰娘!$J178</f>
        <v>1</v>
      </c>
      <c r="N182" s="518">
        <f>未改造舰娘!$K178</f>
        <v>2</v>
      </c>
      <c r="O182" s="304">
        <f>未改造舰娘!$L178+((CE182+CR182+DE182+DR182)*$C$2)</f>
        <v>20</v>
      </c>
      <c r="P182" s="304" t="str">
        <f>IF($C$2=1,(IF(ISERROR(FIND("超长",未改造舰娘!$M178&amp;CC182&amp;CP182&amp;DC182&amp;DP182,1)),IF(ISERROR(FIND("长",未改造舰娘!$M178&amp;CC182&amp;CP182&amp;DC182&amp;DP182,1)),IF(ISERROR(FIND("中",未改造舰娘!$M178&amp;CC182&amp;CP182&amp;DC182&amp;DP182,1)),IF(ISERROR(FIND("短",未改造舰娘!$M178&amp;CC182&amp;CP182&amp;DC182&amp;DP182,1)),IF(ISERROR(FIND("无",未改造舰娘!$M178&amp;CC182&amp;CP182&amp;DC182&amp;DP182,1)),0,"无"),"短"),"中"),"长"),"超长")),未改造舰娘!$M178)</f>
        <v>短</v>
      </c>
      <c r="Q182" s="303">
        <f>未改造舰娘!$N178</f>
        <v>37</v>
      </c>
      <c r="R182" s="304">
        <f>(未改造舰娘!$P178)+(未改造舰娘!$Q178)*$C$3+((BW182+CJ182+CW182+DJ182)*$C$2)</f>
        <v>28</v>
      </c>
      <c r="S182" s="304">
        <f>(未改造舰娘!$R178)+(未改造舰娘!$S178)*$C$3+((BY182+CL182+CY182+DL182)*$C$2)</f>
        <v>70</v>
      </c>
      <c r="T182" s="304">
        <f>(未改造舰娘!$T178)+(未改造舰娘!$U178)*$C$3+((BX182+CK182+CX182+DK182)*$C$2)</f>
        <v>22</v>
      </c>
      <c r="U182" s="304">
        <f>(未改造舰娘!$V178)+(未改造舰娘!$W178)*$C$3+((CG182+CT182+DG182+DT182)*$C$2)</f>
        <v>54</v>
      </c>
      <c r="V182" s="305">
        <f>INT((((未改造舰娘!$Y178)-(未改造舰娘!$X178))*(((IF(D182=0,C182,D182))-1)/99))+未改造舰娘!$X178)+((CB182+CO182+DB182+DO182)*$C$2)</f>
        <v>87</v>
      </c>
      <c r="W182" s="304">
        <f>INT((((未改造舰娘!$AA178)-(未改造舰娘!$Z178))*(((IF(D182=0,C182,D182))-1)/99))+未改造舰娘!$Z178)+((CD182+CQ182+DD182+DQ182)*$C$2)</f>
        <v>81</v>
      </c>
      <c r="X182" s="304">
        <f>INT((((未改造舰娘!$AC178)-(未改造舰娘!$AB178))*(((IF(D182=0,C182,D182))-1)/99))+未改造舰娘!$AB178)+((CA182+CN182+DA182+DN182)*$C$2)</f>
        <v>17</v>
      </c>
      <c r="Y182" s="303">
        <f>INT((((未改造舰娘!$AE178)-(未改造舰娘!$AD178))*(((IF(D182=0,C182,D182))-1)/99))+未改造舰娘!$AD178)+((BZ182+CM182+CZ182+DM182)*$C$2)</f>
        <v>58</v>
      </c>
      <c r="Z182" s="474" t="str">
        <f>IF(未改造舰娘!$AF178=0,"",未改造舰娘!$AF178)</f>
        <v/>
      </c>
      <c r="AA182" s="304" t="str">
        <f>IF(未改造舰娘!$AG178="","",未改造舰娘!$AG178)</f>
        <v/>
      </c>
      <c r="AB182" s="304" t="str">
        <f>IF(未改造舰娘!$AH178="","",未改造舰娘!$AH178)</f>
        <v/>
      </c>
      <c r="AC182" s="304" t="str">
        <f>IF(未改造舰娘!$AI178="","",未改造舰娘!$AI178)</f>
        <v/>
      </c>
      <c r="AD182" s="304">
        <f>IF(未改造舰娘!$AJ178="","",未改造舰娘!$AJ178)</f>
        <v>0</v>
      </c>
      <c r="AE182" s="305">
        <f>IF(未改造舰娘!$AK178="","",未改造舰娘!$AK178)</f>
        <v>0</v>
      </c>
      <c r="AF182" s="304" t="str">
        <f>IF(未改造舰娘!$AL178="","",未改造舰娘!$AL178)</f>
        <v/>
      </c>
      <c r="AG182" s="304" t="str">
        <f>IF(未改造舰娘!$AM178="","",未改造舰娘!$AM178)</f>
        <v/>
      </c>
      <c r="AH182" s="304" t="str">
        <f>IF(未改造舰娘!$AN178="","",未改造舰娘!$AN178)</f>
        <v/>
      </c>
      <c r="AI182" s="304" t="str">
        <f>IF(未改造舰娘!$AO178="","",未改造舰娘!$AO178)</f>
        <v/>
      </c>
      <c r="AJ182" s="304" t="str">
        <f>IF(未改造舰娘!$AP178="","",未改造舰娘!$AP178)</f>
        <v/>
      </c>
      <c r="AK182" s="303" t="str">
        <f>IF(未改造舰娘!$AQ178="","",未改造舰娘!$AQ178)</f>
        <v/>
      </c>
      <c r="AL182" s="306" t="str">
        <f>IF(未改造舰娘!$AS178="","",未改造舰娘!$AS178)</f>
        <v>U国单装5英寸炮</v>
      </c>
      <c r="AM182" s="306" t="str">
        <f>IF(未改造舰娘!$AT178="","",未改造舰娘!$AT178)</f>
        <v/>
      </c>
      <c r="AN182" s="306" t="str">
        <f>IF(未改造舰娘!$AU178="","",未改造舰娘!$AU178)</f>
        <v/>
      </c>
      <c r="AO182" s="306" t="str">
        <f>IF(未改造舰娘!$AV178="","",未改造舰娘!$AV178)</f>
        <v/>
      </c>
      <c r="AP182" s="307" t="str">
        <f>IF(未改造舰娘!$AW178="","",未改造舰娘!$AW178)</f>
        <v/>
      </c>
      <c r="AQ182" s="308" t="str">
        <f>IF(未改造舰娘!$AX178="","",未改造舰娘!$AX178)</f>
        <v/>
      </c>
      <c r="AR182" s="304">
        <f>IF(未改造舰娘!$AY178="","",未改造舰娘!$AY178)</f>
        <v>15</v>
      </c>
      <c r="AS182" s="304">
        <f>IF(未改造舰娘!$AZ178="","",未改造舰娘!$AZ178)</f>
        <v>25</v>
      </c>
      <c r="AT182" s="304">
        <f>IF(未改造舰娘!$BA178="","",未改造舰娘!$BA178)</f>
        <v>0.48</v>
      </c>
      <c r="AU182" s="304">
        <f>IF(未改造舰娘!$BB178="","",未改造舰娘!$BB178)</f>
        <v>0.9</v>
      </c>
      <c r="AV182" s="305">
        <f>IF((未改造舰娘!$BG178+未改造舰娘!$BK178*$C$4)=0,"",(未改造舰娘!$BG178+未改造舰娘!$BK178*$C$4))</f>
        <v>2</v>
      </c>
      <c r="AW182" s="304">
        <f>IF((未改造舰娘!$BH178+未改造舰娘!$BL178*$C$4)=0,"",(未改造舰娘!$BH178+未改造舰娘!$BL178*$C$4))</f>
        <v>5</v>
      </c>
      <c r="AX182" s="304">
        <f>IF((未改造舰娘!$BI178+未改造舰娘!$BM178*$C$4)=0,"",(未改造舰娘!$BI178+未改造舰娘!$BM178*$C$4))</f>
        <v>5</v>
      </c>
      <c r="AY182" s="303" t="str">
        <f>IF((未改造舰娘!$BJ178+未改造舰娘!$BN178*$C$4)=0,"",(未改造舰娘!$BJ178+未改造舰娘!$BN178*$C$4))</f>
        <v/>
      </c>
      <c r="AZ182" s="500">
        <f>IF(未改造舰娘!BC178="","",未改造舰娘!BC178)</f>
        <v>0</v>
      </c>
      <c r="BA182" s="500">
        <f>IF(未改造舰娘!BD178="","",未改造舰娘!BD178)</f>
        <v>20</v>
      </c>
      <c r="BB182" s="500">
        <f>IF(未改造舰娘!BE178="","",未改造舰娘!BE178)</f>
        <v>7</v>
      </c>
      <c r="BC182" s="498">
        <f>IF(未改造舰娘!BF178="","",未改造舰娘!BF178)</f>
        <v>5</v>
      </c>
      <c r="BD182" s="125" t="s">
        <v>1524</v>
      </c>
      <c r="BE182" s="506"/>
      <c r="BF182" s="306" t="str">
        <f>IF(未改造舰娘!$BQ178="","",未改造舰娘!$BQ178)</f>
        <v>5-3-CEFGH,5-4-CDEGH,5-5-ABCDEFGHI,8-1-ABCDEFGHIJKL,8-3-ABCDEFGHIJKL</v>
      </c>
      <c r="BG182" s="306" t="str">
        <f>IF(未改造舰娘!$BR178="","",未改造舰娘!$BR178)</f>
        <v>极地奏鸣曲 Ex-2-2-EFGH,Ex-2-3-ABDEFGHI,Ex-3-ABCDEFGHIJKLMOPQ,Ex-4-2-ABCDEFHIJKL,Ex-4-4-ABDEFGHIJKL；轰隆轰隆大作战 Ex-1-ABCEFGHI,Ex-9-BDFGHIKLMOPQ；扑火之蛾 Ex-1-ABCDEFGHIJ,Ex-4-ABCDEFGHIJKLMN,Ex-6-ABCDEFGHIJ,Ex-10-ABCDEFGHIJKLMN；未命名 Ex-1-ABCDEFHJKLM,Ex-3-BCDEFGHJKLMNOPRSβ,Ex-4-ABCDEIJKLMNOPQRTβ,Ex-7-ABCDEFHJKLM,Ex-9-BCDEFGHIJKLMNOPRSβ,Ex-10-ABCDEJKLMNOPQRTβ；决战九段坂 Ex-1-NO,Ex-7-NO；中间岛战役 Ex-2-ABDEG,Ex-4-ABCDFGK,Ex-5-A,Ex-6-ABDE,Ex-7-BDEG,Ex-8-ABCDEJL,Ex-9-ABCDFGHK；两周年活动 地狱群岛攻略作战-CFKM,中间岛战役-K；急速东方快车 Ex-1-ABCEFGHK,Ex-2-ABCDEFGHJKLMNO,Ex-3-ABCDEFGIJLMNOPR,Ex-4-ABCEFHIJKLMNOPQR,Ex-5-ABCDEFGHJKLMNO,Ex-6-ABCDEFGIJLMNOPR,Ex-7-ABCEFHIJKLMNOQR；所罗门之晓 Ex-1-ABCDEFGHJKL,Ex-3-ABCDEFGHIJKMNOPQ,Ex-5-ABCDEFGHIJKLNPQR,Ex-6-ABCDEFGHJKL,Ex-8-ABCDEFGHIJKMNOPQ,Ex-10-ABCDEFGHIJKLNPQR；地狱群岛攻略作战 Ex-1-ACDEF,Ex-2-BCDEFI,Ex-3-ADEFGHI,Ex-4-ABCDEFHKMN,Ex-5-ABCDE,Ex-6-ABCDEFI,Ex-7-ADFGHI,Ex-8-ABCDEFGHKMN；熔炉大混战 Ex-1-CDEFGHIJ,Ex-5-CDEFGHIJKL,Ex-7-ABCDEFGHIJKLMN,Ex-10-ABCDEFGHIJKL</v>
      </c>
      <c r="BH182" s="306"/>
      <c r="BU182" s="304">
        <f>IFERROR(VLOOKUP(AL182,装备!$B:$C,2,0),0)</f>
        <v>2</v>
      </c>
      <c r="BV182" s="304">
        <f>IFERROR(VLOOKUP($AL182,装备!$B:$Q,5,0),0)</f>
        <v>0</v>
      </c>
      <c r="BW182" s="304">
        <f>IFERROR(VLOOKUP($AL182,装备!$B:$Q,6,0),0)</f>
        <v>1</v>
      </c>
      <c r="BX182" s="304">
        <f>IFERROR(VLOOKUP($AL182,装备!$B:$Q,7,0),0)</f>
        <v>0</v>
      </c>
      <c r="BY182" s="304">
        <f>IFERROR(VLOOKUP($AL182,装备!$B:$Q,8,0),0)</f>
        <v>0</v>
      </c>
      <c r="BZ182" s="304">
        <f>IFERROR(VLOOKUP($AL182,装备!$B:$Q,9,0),0)</f>
        <v>0</v>
      </c>
      <c r="CA182" s="304">
        <f>IFERROR(VLOOKUP($AL182,装备!$B:$Q,10,0),0)</f>
        <v>0</v>
      </c>
      <c r="CB182" s="304">
        <f>IFERROR(VLOOKUP($AL182,装备!$B:$Q,11,0),0)</f>
        <v>0</v>
      </c>
      <c r="CC182" s="304" t="str">
        <f>IFERROR(VLOOKUP($AL182,装备!$B:$Q,12,0),0)</f>
        <v>短</v>
      </c>
      <c r="CD182" s="304">
        <f>IFERROR(VLOOKUP($AL182,装备!$B:$Q,13,0),0)</f>
        <v>0</v>
      </c>
      <c r="CE182" s="304">
        <f>IFERROR(VLOOKUP($AL182,装备!$B:$Q,14,0),0)</f>
        <v>0</v>
      </c>
      <c r="CF182" s="304">
        <f>IFERROR(VLOOKUP($AL182,装备!$B:$Q,16,0),0)</f>
        <v>3</v>
      </c>
      <c r="CG182" s="304">
        <f>IFERROR(VLOOKUP($AL182,装备!$B:$Q,5,0),0)</f>
        <v>0</v>
      </c>
      <c r="CH182" s="304">
        <f>IFERROR(VLOOKUP(AM182,装备!$B:$C,2,0),0)</f>
        <v>0</v>
      </c>
      <c r="CI182" s="304">
        <f>IFERROR(VLOOKUP($AM182,装备!$B:$Q,5,0),0)</f>
        <v>0</v>
      </c>
      <c r="CJ182" s="304">
        <f>IFERROR(VLOOKUP($AM182,装备!$B:$Q,6,0),0)</f>
        <v>0</v>
      </c>
      <c r="CK182" s="304">
        <f>IFERROR(VLOOKUP($AM182,装备!$B:$Q,7,0),0)</f>
        <v>0</v>
      </c>
      <c r="CL182" s="304">
        <f>IFERROR(VLOOKUP($AM182,装备!$B:$Q,8,0),0)</f>
        <v>0</v>
      </c>
      <c r="CM182" s="304">
        <f>IFERROR(VLOOKUP($AM182,装备!$B:$Q,9,0),0)</f>
        <v>0</v>
      </c>
      <c r="CN182" s="304">
        <f>IFERROR(VLOOKUP($AM182,装备!$B:$Q,10,0),0)</f>
        <v>0</v>
      </c>
      <c r="CO182" s="304">
        <f>IFERROR(VLOOKUP($AM182,装备!$B:$Q,11,0),0)</f>
        <v>0</v>
      </c>
      <c r="CP182" s="304">
        <f>IFERROR(VLOOKUP($AM182,装备!$B:$Q,12,0),0)</f>
        <v>0</v>
      </c>
      <c r="CQ182" s="304">
        <f>IFERROR(VLOOKUP($AM182,装备!$B:$Q,13,0),0)</f>
        <v>0</v>
      </c>
      <c r="CR182" s="304">
        <f>IFERROR(VLOOKUP($AM182,装备!$B:$Q,14,0),0)</f>
        <v>0</v>
      </c>
      <c r="CS182" s="304">
        <f>IFERROR(VLOOKUP($AM182,装备!$B:$Q,16,0),0)</f>
        <v>0</v>
      </c>
      <c r="CT182" s="304">
        <f>IFERROR(VLOOKUP($AM182,装备!$B:$Q,5,0),0)</f>
        <v>0</v>
      </c>
      <c r="CU182" s="304">
        <f>IFERROR(VLOOKUP(AN182,装备!$B:$C,2,0),0)</f>
        <v>0</v>
      </c>
      <c r="CV182" s="304">
        <f>IFERROR(VLOOKUP($AN182,装备!$B:$Q,5,0),0)</f>
        <v>0</v>
      </c>
      <c r="CW182" s="304">
        <f>IFERROR(VLOOKUP($AN182,装备!$B:$Q,6,0),0)</f>
        <v>0</v>
      </c>
      <c r="CX182" s="304">
        <f>IFERROR(VLOOKUP($AN182,装备!$B:$Q,7,0),0)</f>
        <v>0</v>
      </c>
      <c r="CY182" s="304">
        <f>IFERROR(VLOOKUP($AN182,装备!$B:$Q,8,0),0)</f>
        <v>0</v>
      </c>
      <c r="CZ182" s="304">
        <f>IFERROR(VLOOKUP($AN182,装备!$B:$Q,9,0),0)</f>
        <v>0</v>
      </c>
      <c r="DA182" s="304">
        <f>IFERROR(VLOOKUP($AN182,装备!$B:$Q,10,0),0)</f>
        <v>0</v>
      </c>
      <c r="DB182" s="304">
        <f>IFERROR(VLOOKUP($AN182,装备!$B:$Q,11,0),0)</f>
        <v>0</v>
      </c>
      <c r="DC182" s="304">
        <f>IFERROR(VLOOKUP($AN182,装备!$B:$Q,12,0),0)</f>
        <v>0</v>
      </c>
      <c r="DD182" s="304">
        <f>IFERROR(VLOOKUP($AN182,装备!$B:$Q,13,0),0)</f>
        <v>0</v>
      </c>
      <c r="DE182" s="304">
        <f>IFERROR(VLOOKUP($AN182,装备!$B:$Q,14,0),0)</f>
        <v>0</v>
      </c>
      <c r="DF182" s="304">
        <f>IFERROR(VLOOKUP($AN182,装备!$B:$Q,16,0),0)</f>
        <v>0</v>
      </c>
      <c r="DG182" s="304">
        <f>IFERROR(VLOOKUP($AN182,装备!$B:$Q,5,0),0)</f>
        <v>0</v>
      </c>
      <c r="DH182" s="304">
        <f>IFERROR(VLOOKUP(AO182,装备!$B:$C,2,0),0)</f>
        <v>0</v>
      </c>
      <c r="DI182" s="304">
        <f>IFERROR(VLOOKUP($AO182,装备!$B:$Q,5,0),0)</f>
        <v>0</v>
      </c>
      <c r="DJ182" s="304">
        <f>IFERROR(VLOOKUP($AO182,装备!$B:$Q,6,0),0)</f>
        <v>0</v>
      </c>
      <c r="DK182" s="304">
        <f>IFERROR(VLOOKUP($AO182,装备!$B:$Q,7,0),0)</f>
        <v>0</v>
      </c>
      <c r="DL182" s="304">
        <f>IFERROR(VLOOKUP($AO182,装备!$B:$Q,8,0),0)</f>
        <v>0</v>
      </c>
      <c r="DM182" s="304">
        <f>IFERROR(VLOOKUP($AO182,装备!$B:$Q,9,0),0)</f>
        <v>0</v>
      </c>
      <c r="DN182" s="304">
        <f>IFERROR(VLOOKUP($AO182,装备!$B:$Q,10,0),0)</f>
        <v>0</v>
      </c>
      <c r="DO182" s="304">
        <f>IFERROR(VLOOKUP($AO182,装备!$B:$Q,11,0),0)</f>
        <v>0</v>
      </c>
      <c r="DP182" s="304">
        <f>IFERROR(VLOOKUP($AO182,装备!$B:$Q,12,0),0)</f>
        <v>0</v>
      </c>
      <c r="DQ182" s="304">
        <f>IFERROR(VLOOKUP($AO182,装备!$B:$Q,13,0),0)</f>
        <v>0</v>
      </c>
      <c r="DR182" s="304">
        <f>IFERROR(VLOOKUP($AO182,装备!$B:$Q,14,0),0)</f>
        <v>0</v>
      </c>
      <c r="DS182" s="304">
        <f>IFERROR(VLOOKUP($AO182,装备!$B:$Q,16,0),0)</f>
        <v>0</v>
      </c>
      <c r="DT182" s="304">
        <f>IFERROR(VLOOKUP($AO182,装备!$B:$Q,5,0),0)</f>
        <v>0</v>
      </c>
    </row>
    <row r="183" spans="1:124" hidden="1">
      <c r="A183" s="301">
        <f>未改造舰娘!$A179</f>
        <v>10018011</v>
      </c>
      <c r="B183" s="354" t="s">
        <v>683</v>
      </c>
      <c r="C183" s="323"/>
      <c r="D183" s="323">
        <f t="shared" si="2"/>
        <v>110</v>
      </c>
      <c r="E183" s="303">
        <f>未改造舰娘!$C179</f>
        <v>5</v>
      </c>
      <c r="F183" s="304" t="str">
        <f>未改造舰娘!$D179</f>
        <v>驱逐</v>
      </c>
      <c r="G183" s="304" t="str">
        <f>未改造舰娘!$E179</f>
        <v>小型</v>
      </c>
      <c r="H183" s="304" t="str">
        <f>未改造舰娘!$F179</f>
        <v>护卫舰</v>
      </c>
      <c r="I183" s="460">
        <f>未改造舰娘!$AR179</f>
        <v>2</v>
      </c>
      <c r="J183" s="304" t="str">
        <f>未改造舰娘!$G179</f>
        <v>美国</v>
      </c>
      <c r="K183" s="312">
        <f>未改造舰娘!$H179+(BV183+CI183+CV183+DI183)*$C$2</f>
        <v>17</v>
      </c>
      <c r="L183" s="304">
        <f>未改造舰娘!$I179</f>
        <v>-1</v>
      </c>
      <c r="M183" s="304">
        <f>未改造舰娘!$J179</f>
        <v>1</v>
      </c>
      <c r="N183" s="518">
        <f>未改造舰娘!$K179</f>
        <v>2</v>
      </c>
      <c r="O183" s="304">
        <f>未改造舰娘!$L179+((CE183+CR183+DE183+DR183)*$C$2)</f>
        <v>52</v>
      </c>
      <c r="P183" s="304" t="str">
        <f>IF($C$2=1,(IF(ISERROR(FIND("超长",未改造舰娘!$M179&amp;CC183&amp;CP183&amp;DC183&amp;DP183,1)),IF(ISERROR(FIND("长",未改造舰娘!$M179&amp;CC183&amp;CP183&amp;DC183&amp;DP183,1)),IF(ISERROR(FIND("中",未改造舰娘!$M179&amp;CC183&amp;CP183&amp;DC183&amp;DP183,1)),IF(ISERROR(FIND("短",未改造舰娘!$M179&amp;CC183&amp;CP183&amp;DC183&amp;DP183,1)),IF(ISERROR(FIND("无",未改造舰娘!$M179&amp;CC183&amp;CP183&amp;DC183&amp;DP183,1)),0,"无"),"短"),"中"),"长"),"超长")),未改造舰娘!$M179)</f>
        <v>短</v>
      </c>
      <c r="Q183" s="303">
        <f>未改造舰娘!$N179</f>
        <v>37</v>
      </c>
      <c r="R183" s="304">
        <f>(未改造舰娘!$P179)+(未改造舰娘!$Q179)*$C$3+((BW183+CJ183+CW183+DJ183)*$C$2)</f>
        <v>28</v>
      </c>
      <c r="S183" s="304">
        <f>(未改造舰娘!$R179)+(未改造舰娘!$S179)*$C$3+((BY183+CL183+CY183+DL183)*$C$2)</f>
        <v>70</v>
      </c>
      <c r="T183" s="304">
        <f>(未改造舰娘!$T179)+(未改造舰娘!$U179)*$C$3+((BX183+CK183+CX183+DK183)*$C$2)</f>
        <v>22</v>
      </c>
      <c r="U183" s="304">
        <f>(未改造舰娘!$V179)+(未改造舰娘!$W179)*$C$3+((CG183+CT183+DG183+DT183)*$C$2)</f>
        <v>54</v>
      </c>
      <c r="V183" s="305">
        <f>INT((((未改造舰娘!$Y179)-(未改造舰娘!$X179))*(((IF(D183=0,C183,D183))-1)/99))+未改造舰娘!$X179)+((CB183+CO183+DB183+DO183)*$C$2)</f>
        <v>89</v>
      </c>
      <c r="W183" s="304">
        <f>INT((((未改造舰娘!$AA179)-(未改造舰娘!$Z179))*(((IF(D183=0,C183,D183))-1)/99))+未改造舰娘!$Z179)+((CD183+CQ183+DD183+DQ183)*$C$2)</f>
        <v>89</v>
      </c>
      <c r="X183" s="304">
        <f>INT((((未改造舰娘!$AC179)-(未改造舰娘!$AB179))*(((IF(D183=0,C183,D183))-1)/99))+未改造舰娘!$AB179)+((CA183+CN183+DA183+DN183)*$C$2)</f>
        <v>17</v>
      </c>
      <c r="Y183" s="303">
        <f>INT((((未改造舰娘!$AE179)-(未改造舰娘!$AD179))*(((IF(D183=0,C183,D183))-1)/99))+未改造舰娘!$AD179)+((BZ183+CM183+CZ183+DM183)*$C$2)</f>
        <v>79</v>
      </c>
      <c r="Z183" s="474" t="str">
        <f>IF(未改造舰娘!$AF179=0,"",未改造舰娘!$AF179)</f>
        <v/>
      </c>
      <c r="AA183" s="304" t="str">
        <f>IF(未改造舰娘!$AG179="","",未改造舰娘!$AG179)</f>
        <v/>
      </c>
      <c r="AB183" s="304" t="str">
        <f>IF(未改造舰娘!$AH179="","",未改造舰娘!$AH179)</f>
        <v/>
      </c>
      <c r="AC183" s="304" t="str">
        <f>IF(未改造舰娘!$AI179="","",未改造舰娘!$AI179)</f>
        <v/>
      </c>
      <c r="AD183" s="304">
        <f>IF(未改造舰娘!$AJ179="","",未改造舰娘!$AJ179)</f>
        <v>0</v>
      </c>
      <c r="AE183" s="305">
        <f>IF(未改造舰娘!$AK179="","",未改造舰娘!$AK179)</f>
        <v>0</v>
      </c>
      <c r="AF183" s="304" t="str">
        <f>IF(未改造舰娘!$AL179="","",未改造舰娘!$AL179)</f>
        <v/>
      </c>
      <c r="AG183" s="304" t="str">
        <f>IF(未改造舰娘!$AM179="","",未改造舰娘!$AM179)</f>
        <v/>
      </c>
      <c r="AH183" s="304" t="str">
        <f>IF(未改造舰娘!$AN179="","",未改造舰娘!$AN179)</f>
        <v/>
      </c>
      <c r="AI183" s="304" t="str">
        <f>IF(未改造舰娘!$AO179="","",未改造舰娘!$AO179)</f>
        <v/>
      </c>
      <c r="AJ183" s="304" t="str">
        <f>IF(未改造舰娘!$AP179="","",未改造舰娘!$AP179)</f>
        <v/>
      </c>
      <c r="AK183" s="303" t="str">
        <f>IF(未改造舰娘!$AQ179="","",未改造舰娘!$AQ179)</f>
        <v/>
      </c>
      <c r="AL183" s="306" t="str">
        <f>IF(未改造舰娘!$AS179="","",未改造舰娘!$AS179)</f>
        <v>U国单装5英寸炮</v>
      </c>
      <c r="AM183" s="306" t="str">
        <f>IF(未改造舰娘!$AT179="","",未改造舰娘!$AT179)</f>
        <v>一袋土豆</v>
      </c>
      <c r="AN183" s="306" t="str">
        <f>IF(未改造舰娘!$AU179="","",未改造舰娘!$AU179)</f>
        <v/>
      </c>
      <c r="AO183" s="306" t="str">
        <f>IF(未改造舰娘!$AV179="","",未改造舰娘!$AV179)</f>
        <v/>
      </c>
      <c r="AP183" s="307" t="str">
        <f>IF(未改造舰娘!$AW179="","",未改造舰娘!$AW179)</f>
        <v/>
      </c>
      <c r="AQ183" s="308" t="str">
        <f>IF(未改造舰娘!$AX179="","",未改造舰娘!$AX179)</f>
        <v/>
      </c>
      <c r="AR183" s="304">
        <f>IF(未改造舰娘!$AY179="","",未改造舰娘!$AY179)</f>
        <v>15</v>
      </c>
      <c r="AS183" s="304">
        <f>IF(未改造舰娘!$AZ179="","",未改造舰娘!$AZ179)</f>
        <v>25</v>
      </c>
      <c r="AT183" s="304">
        <f>IF(未改造舰娘!$BA179="","",未改造舰娘!$BA179)</f>
        <v>0.48</v>
      </c>
      <c r="AU183" s="304">
        <f>IF(未改造舰娘!$BB179="","",未改造舰娘!$BB179)</f>
        <v>0.9</v>
      </c>
      <c r="AV183" s="305">
        <f>IF((未改造舰娘!$BG179+未改造舰娘!$BK179*$C$4)=0,"",(未改造舰娘!$BG179+未改造舰娘!$BK179*$C$4))</f>
        <v>5</v>
      </c>
      <c r="AW183" s="304">
        <f>IF((未改造舰娘!$BH179+未改造舰娘!$BL179*$C$4)=0,"",(未改造舰娘!$BH179+未改造舰娘!$BL179*$C$4))</f>
        <v>9</v>
      </c>
      <c r="AX183" s="304">
        <f>IF((未改造舰娘!$BI179+未改造舰娘!$BM179*$C$4)=0,"",(未改造舰娘!$BI179+未改造舰娘!$BM179*$C$4))</f>
        <v>8</v>
      </c>
      <c r="AY183" s="303" t="str">
        <f>IF((未改造舰娘!$BJ179+未改造舰娘!$BN179*$C$4)=0,"",(未改造舰娘!$BJ179+未改造舰娘!$BN179*$C$4))</f>
        <v/>
      </c>
      <c r="AZ183" s="500">
        <f>IF(未改造舰娘!BC179="","",未改造舰娘!BC179)</f>
        <v>0</v>
      </c>
      <c r="BA183" s="500">
        <f>IF(未改造舰娘!BD179="","",未改造舰娘!BD179)</f>
        <v>20</v>
      </c>
      <c r="BB183" s="500">
        <f>IF(未改造舰娘!BE179="","",未改造舰娘!BE179)</f>
        <v>7</v>
      </c>
      <c r="BC183" s="498">
        <f>IF(未改造舰娘!BF179="","",未改造舰娘!BF179)</f>
        <v>5</v>
      </c>
      <c r="BD183" s="125" t="s">
        <v>2258</v>
      </c>
      <c r="BE183" s="506">
        <v>1.4583333333333332E-2</v>
      </c>
      <c r="BF183" s="306" t="str">
        <f>IF(未改造舰娘!$BQ179="","",未改造舰娘!$BQ179)</f>
        <v/>
      </c>
      <c r="BG183" s="306" t="str">
        <f>IF(未改造舰娘!$BR179="","",未改造舰娘!$BR179)</f>
        <v>极地奏鸣曲 Ex-4-OP；轰隆轰隆大作战 Ex-2-L,Ex-8-CDFHM；扑火之蛾 Ex-2-L,Ex-7-L；未命名 Ex-9-Sβ；中间岛战役 Ex-3-J,Ex-8-L；两周年活动 中间岛战役-CDFGK；地狱群岛攻略作战 Ex-7-I,Ex-8-CEFHIKMN；熔炉大混战 Ex-12-CDEFGHIJKL,Ex-14-FGHIJKLMN</v>
      </c>
      <c r="BH183" s="306"/>
      <c r="BU183" s="304">
        <f>IFERROR(VLOOKUP(AL183,装备!$B:$C,2,0),0)</f>
        <v>2</v>
      </c>
      <c r="BV183" s="304">
        <f>IFERROR(VLOOKUP($AL183,装备!$B:$Q,5,0),0)</f>
        <v>0</v>
      </c>
      <c r="BW183" s="304">
        <f>IFERROR(VLOOKUP($AL183,装备!$B:$Q,6,0),0)</f>
        <v>1</v>
      </c>
      <c r="BX183" s="304">
        <f>IFERROR(VLOOKUP($AL183,装备!$B:$Q,7,0),0)</f>
        <v>0</v>
      </c>
      <c r="BY183" s="304">
        <f>IFERROR(VLOOKUP($AL183,装备!$B:$Q,8,0),0)</f>
        <v>0</v>
      </c>
      <c r="BZ183" s="304">
        <f>IFERROR(VLOOKUP($AL183,装备!$B:$Q,9,0),0)</f>
        <v>0</v>
      </c>
      <c r="CA183" s="304">
        <f>IFERROR(VLOOKUP($AL183,装备!$B:$Q,10,0),0)</f>
        <v>0</v>
      </c>
      <c r="CB183" s="304">
        <f>IFERROR(VLOOKUP($AL183,装备!$B:$Q,11,0),0)</f>
        <v>0</v>
      </c>
      <c r="CC183" s="304" t="str">
        <f>IFERROR(VLOOKUP($AL183,装备!$B:$Q,12,0),0)</f>
        <v>短</v>
      </c>
      <c r="CD183" s="304">
        <f>IFERROR(VLOOKUP($AL183,装备!$B:$Q,13,0),0)</f>
        <v>0</v>
      </c>
      <c r="CE183" s="304">
        <f>IFERROR(VLOOKUP($AL183,装备!$B:$Q,14,0),0)</f>
        <v>0</v>
      </c>
      <c r="CF183" s="304">
        <f>IFERROR(VLOOKUP($AL183,装备!$B:$Q,16,0),0)</f>
        <v>3</v>
      </c>
      <c r="CG183" s="304">
        <f>IFERROR(VLOOKUP($AL183,装备!$B:$Q,5,0),0)</f>
        <v>0</v>
      </c>
      <c r="CH183" s="304">
        <f>IFERROR(VLOOKUP(AM183,装备!$B:$C,2,0),0)</f>
        <v>4</v>
      </c>
      <c r="CI183" s="304">
        <f>IFERROR(VLOOKUP($AM183,装备!$B:$Q,5,0),0)</f>
        <v>0</v>
      </c>
      <c r="CJ183" s="304">
        <f>IFERROR(VLOOKUP($AM183,装备!$B:$Q,6,0),0)</f>
        <v>0</v>
      </c>
      <c r="CK183" s="304">
        <f>IFERROR(VLOOKUP($AM183,装备!$B:$Q,7,0),0)</f>
        <v>0</v>
      </c>
      <c r="CL183" s="304">
        <f>IFERROR(VLOOKUP($AM183,装备!$B:$Q,8,0),0)</f>
        <v>0</v>
      </c>
      <c r="CM183" s="304">
        <f>IFERROR(VLOOKUP($AM183,装备!$B:$Q,9,0),0)</f>
        <v>3</v>
      </c>
      <c r="CN183" s="304">
        <f>IFERROR(VLOOKUP($AM183,装备!$B:$Q,10,0),0)</f>
        <v>0</v>
      </c>
      <c r="CO183" s="304">
        <f>IFERROR(VLOOKUP($AM183,装备!$B:$Q,11,0),0)</f>
        <v>0</v>
      </c>
      <c r="CP183" s="304" t="str">
        <f>IFERROR(VLOOKUP($AM183,装备!$B:$Q,12,0),0)</f>
        <v>无</v>
      </c>
      <c r="CQ183" s="304">
        <f>IFERROR(VLOOKUP($AM183,装备!$B:$Q,13,0),0)</f>
        <v>0</v>
      </c>
      <c r="CR183" s="304">
        <f>IFERROR(VLOOKUP($AM183,装备!$B:$Q,14,0),0)</f>
        <v>3</v>
      </c>
      <c r="CS183" s="304">
        <f>IFERROR(VLOOKUP($AM183,装备!$B:$Q,16,0),0)</f>
        <v>0</v>
      </c>
      <c r="CT183" s="304">
        <f>IFERROR(VLOOKUP($AM183,装备!$B:$Q,5,0),0)</f>
        <v>0</v>
      </c>
      <c r="CU183" s="304">
        <f>IFERROR(VLOOKUP(AN183,装备!$B:$C,2,0),0)</f>
        <v>0</v>
      </c>
      <c r="CV183" s="304">
        <f>IFERROR(VLOOKUP($AN183,装备!$B:$Q,5,0),0)</f>
        <v>0</v>
      </c>
      <c r="CW183" s="304">
        <f>IFERROR(VLOOKUP($AN183,装备!$B:$Q,6,0),0)</f>
        <v>0</v>
      </c>
      <c r="CX183" s="304">
        <f>IFERROR(VLOOKUP($AN183,装备!$B:$Q,7,0),0)</f>
        <v>0</v>
      </c>
      <c r="CY183" s="304">
        <f>IFERROR(VLOOKUP($AN183,装备!$B:$Q,8,0),0)</f>
        <v>0</v>
      </c>
      <c r="CZ183" s="304">
        <f>IFERROR(VLOOKUP($AN183,装备!$B:$Q,9,0),0)</f>
        <v>0</v>
      </c>
      <c r="DA183" s="304">
        <f>IFERROR(VLOOKUP($AN183,装备!$B:$Q,10,0),0)</f>
        <v>0</v>
      </c>
      <c r="DB183" s="304">
        <f>IFERROR(VLOOKUP($AN183,装备!$B:$Q,11,0),0)</f>
        <v>0</v>
      </c>
      <c r="DC183" s="304">
        <f>IFERROR(VLOOKUP($AN183,装备!$B:$Q,12,0),0)</f>
        <v>0</v>
      </c>
      <c r="DD183" s="304">
        <f>IFERROR(VLOOKUP($AN183,装备!$B:$Q,13,0),0)</f>
        <v>0</v>
      </c>
      <c r="DE183" s="304">
        <f>IFERROR(VLOOKUP($AN183,装备!$B:$Q,14,0),0)</f>
        <v>0</v>
      </c>
      <c r="DF183" s="304">
        <f>IFERROR(VLOOKUP($AN183,装备!$B:$Q,16,0),0)</f>
        <v>0</v>
      </c>
      <c r="DG183" s="304">
        <f>IFERROR(VLOOKUP($AN183,装备!$B:$Q,5,0),0)</f>
        <v>0</v>
      </c>
      <c r="DH183" s="304">
        <f>IFERROR(VLOOKUP(AO183,装备!$B:$C,2,0),0)</f>
        <v>0</v>
      </c>
      <c r="DI183" s="304">
        <f>IFERROR(VLOOKUP($AO183,装备!$B:$Q,5,0),0)</f>
        <v>0</v>
      </c>
      <c r="DJ183" s="304">
        <f>IFERROR(VLOOKUP($AO183,装备!$B:$Q,6,0),0)</f>
        <v>0</v>
      </c>
      <c r="DK183" s="304">
        <f>IFERROR(VLOOKUP($AO183,装备!$B:$Q,7,0),0)</f>
        <v>0</v>
      </c>
      <c r="DL183" s="304">
        <f>IFERROR(VLOOKUP($AO183,装备!$B:$Q,8,0),0)</f>
        <v>0</v>
      </c>
      <c r="DM183" s="304">
        <f>IFERROR(VLOOKUP($AO183,装备!$B:$Q,9,0),0)</f>
        <v>0</v>
      </c>
      <c r="DN183" s="304">
        <f>IFERROR(VLOOKUP($AO183,装备!$B:$Q,10,0),0)</f>
        <v>0</v>
      </c>
      <c r="DO183" s="304">
        <f>IFERROR(VLOOKUP($AO183,装备!$B:$Q,11,0),0)</f>
        <v>0</v>
      </c>
      <c r="DP183" s="304">
        <f>IFERROR(VLOOKUP($AO183,装备!$B:$Q,12,0),0)</f>
        <v>0</v>
      </c>
      <c r="DQ183" s="304">
        <f>IFERROR(VLOOKUP($AO183,装备!$B:$Q,13,0),0)</f>
        <v>0</v>
      </c>
      <c r="DR183" s="304">
        <f>IFERROR(VLOOKUP($AO183,装备!$B:$Q,14,0),0)</f>
        <v>0</v>
      </c>
      <c r="DS183" s="304">
        <f>IFERROR(VLOOKUP($AO183,装备!$B:$Q,16,0),0)</f>
        <v>0</v>
      </c>
      <c r="DT183" s="304">
        <f>IFERROR(VLOOKUP($AO183,装备!$B:$Q,5,0),0)</f>
        <v>0</v>
      </c>
    </row>
    <row r="184" spans="1:124" hidden="1">
      <c r="A184" s="301">
        <f>未改造舰娘!$A180</f>
        <v>10018111</v>
      </c>
      <c r="B184" s="354" t="s">
        <v>685</v>
      </c>
      <c r="C184" s="323"/>
      <c r="D184" s="323">
        <f t="shared" si="2"/>
        <v>110</v>
      </c>
      <c r="E184" s="303">
        <f>未改造舰娘!$C180</f>
        <v>5</v>
      </c>
      <c r="F184" s="304" t="str">
        <f>未改造舰娘!$D180</f>
        <v>驱逐</v>
      </c>
      <c r="G184" s="304" t="str">
        <f>未改造舰娘!$E180</f>
        <v>小型</v>
      </c>
      <c r="H184" s="304" t="str">
        <f>未改造舰娘!$F180</f>
        <v>护卫舰</v>
      </c>
      <c r="I184" s="460">
        <f>未改造舰娘!$AR180</f>
        <v>2</v>
      </c>
      <c r="J184" s="304" t="str">
        <f>未改造舰娘!$G180</f>
        <v>美国</v>
      </c>
      <c r="K184" s="312">
        <f>未改造舰娘!$H180+(BV184+CI184+CV184+DI184)*$C$2</f>
        <v>17</v>
      </c>
      <c r="L184" s="304">
        <f>未改造舰娘!$I180</f>
        <v>-1</v>
      </c>
      <c r="M184" s="304">
        <f>未改造舰娘!$J180</f>
        <v>1</v>
      </c>
      <c r="N184" s="518">
        <f>未改造舰娘!$K180</f>
        <v>2</v>
      </c>
      <c r="O184" s="304">
        <f>未改造舰娘!$L180+((CE184+CR184+DE184+DR184)*$C$2)</f>
        <v>2</v>
      </c>
      <c r="P184" s="304" t="str">
        <f>IF($C$2=1,(IF(ISERROR(FIND("超长",未改造舰娘!$M180&amp;CC184&amp;CP184&amp;DC184&amp;DP184,1)),IF(ISERROR(FIND("长",未改造舰娘!$M180&amp;CC184&amp;CP184&amp;DC184&amp;DP184,1)),IF(ISERROR(FIND("中",未改造舰娘!$M180&amp;CC184&amp;CP184&amp;DC184&amp;DP184,1)),IF(ISERROR(FIND("短",未改造舰娘!$M180&amp;CC184&amp;CP184&amp;DC184&amp;DP184,1)),IF(ISERROR(FIND("无",未改造舰娘!$M180&amp;CC184&amp;CP184&amp;DC184&amp;DP184,1)),0,"无"),"短"),"中"),"长"),"超长")),未改造舰娘!$M180)</f>
        <v>短</v>
      </c>
      <c r="Q184" s="303">
        <f>未改造舰娘!$N180</f>
        <v>37</v>
      </c>
      <c r="R184" s="304">
        <f>(未改造舰娘!$P180)+(未改造舰娘!$Q180)*$C$3+((BW184+CJ184+CW184+DJ184)*$C$2)</f>
        <v>28</v>
      </c>
      <c r="S184" s="304">
        <f>(未改造舰娘!$R180)+(未改造舰娘!$S180)*$C$3+((BY184+CL184+CY184+DL184)*$C$2)</f>
        <v>70</v>
      </c>
      <c r="T184" s="304">
        <f>(未改造舰娘!$T180)+(未改造舰娘!$U180)*$C$3+((BX184+CK184+CX184+DK184)*$C$2)</f>
        <v>22</v>
      </c>
      <c r="U184" s="304">
        <f>(未改造舰娘!$V180)+(未改造舰娘!$W180)*$C$3+((CG184+CT184+DG184+DT184)*$C$2)</f>
        <v>58</v>
      </c>
      <c r="V184" s="305">
        <f>INT((((未改造舰娘!$Y180)-(未改造舰娘!$X180))*(((IF(D184=0,C184,D184))-1)/99))+未改造舰娘!$X180)+((CB184+CO184+DB184+DO184)*$C$2)</f>
        <v>89</v>
      </c>
      <c r="W184" s="304">
        <f>INT((((未改造舰娘!$AA180)-(未改造舰娘!$Z180))*(((IF(D184=0,C184,D184))-1)/99))+未改造舰娘!$Z180)+((CD184+CQ184+DD184+DQ184)*$C$2)</f>
        <v>84</v>
      </c>
      <c r="X184" s="304">
        <f>INT((((未改造舰娘!$AC180)-(未改造舰娘!$AB180))*(((IF(D184=0,C184,D184))-1)/99))+未改造舰娘!$AB180)+((CA184+CN184+DA184+DN184)*$C$2)</f>
        <v>1</v>
      </c>
      <c r="Y184" s="303">
        <f>INT((((未改造舰娘!$AE180)-(未改造舰娘!$AD180))*(((IF(D184=0,C184,D184))-1)/99))+未改造舰娘!$AD180)+((BZ184+CM184+CZ184+DM184)*$C$2)</f>
        <v>58</v>
      </c>
      <c r="Z184" s="474" t="str">
        <f>IF(未改造舰娘!$AF180=0,"",未改造舰娘!$AF180)</f>
        <v/>
      </c>
      <c r="AA184" s="304" t="str">
        <f>IF(未改造舰娘!$AG180="","",未改造舰娘!$AG180)</f>
        <v/>
      </c>
      <c r="AB184" s="304" t="str">
        <f>IF(未改造舰娘!$AH180="","",未改造舰娘!$AH180)</f>
        <v/>
      </c>
      <c r="AC184" s="304" t="str">
        <f>IF(未改造舰娘!$AI180="","",未改造舰娘!$AI180)</f>
        <v/>
      </c>
      <c r="AD184" s="304">
        <f>IF(未改造舰娘!$AJ180="","",未改造舰娘!$AJ180)</f>
        <v>0</v>
      </c>
      <c r="AE184" s="305">
        <f>IF(未改造舰娘!$AK180="","",未改造舰娘!$AK180)</f>
        <v>62</v>
      </c>
      <c r="AF184" s="304">
        <f>IF(未改造舰娘!$AL180="","",未改造舰娘!$AL180)</f>
        <v>500</v>
      </c>
      <c r="AG184" s="304">
        <f>IF(未改造舰娘!$AM180="","",未改造舰娘!$AM180)</f>
        <v>1000</v>
      </c>
      <c r="AH184" s="304">
        <f>IF(未改造舰娘!$AN180="","",未改造舰娘!$AN180)</f>
        <v>500</v>
      </c>
      <c r="AI184" s="304" t="str">
        <f>IF(未改造舰娘!$AO180="","",未改造舰娘!$AO180)</f>
        <v/>
      </c>
      <c r="AJ184" s="304" t="str">
        <f>IF(未改造舰娘!$AP180="","",未改造舰娘!$AP180)</f>
        <v>驱逐核心</v>
      </c>
      <c r="AK184" s="303">
        <f>IF(未改造舰娘!$AQ180="","",未改造舰娘!$AQ180)</f>
        <v>12</v>
      </c>
      <c r="AL184" s="306" t="str">
        <f>IF(未改造舰娘!$AS180="","",未改造舰娘!$AS180)</f>
        <v>U国单装5英寸炮</v>
      </c>
      <c r="AM184" s="306" t="str">
        <f>IF(未改造舰娘!$AT180="","",未改造舰娘!$AT180)</f>
        <v>五联533毫米鱼雷</v>
      </c>
      <c r="AN184" s="306" t="str">
        <f>IF(未改造舰娘!$AU180="","",未改造舰娘!$AU180)</f>
        <v/>
      </c>
      <c r="AO184" s="306" t="str">
        <f>IF(未改造舰娘!$AV180="","",未改造舰娘!$AV180)</f>
        <v/>
      </c>
      <c r="AP184" s="307" t="str">
        <f>IF(未改造舰娘!$AW180="","",未改造舰娘!$AW180)</f>
        <v>扫把星(3级)：这个技能并没有什么鸟用。</v>
      </c>
      <c r="AQ184" s="308" t="str">
        <f>IF(未改造舰娘!$AX180="","",未改造舰娘!$AX180)</f>
        <v/>
      </c>
      <c r="AR184" s="304">
        <f>IF(未改造舰娘!$AY180="","",未改造舰娘!$AY180)</f>
        <v>15</v>
      </c>
      <c r="AS184" s="304">
        <f>IF(未改造舰娘!$AZ180="","",未改造舰娘!$AZ180)</f>
        <v>25</v>
      </c>
      <c r="AT184" s="304">
        <f>IF(未改造舰娘!$BA180="","",未改造舰娘!$BA180)</f>
        <v>0.48</v>
      </c>
      <c r="AU184" s="304">
        <f>IF(未改造舰娘!$BB180="","",未改造舰娘!$BB180)</f>
        <v>0.9</v>
      </c>
      <c r="AV184" s="305">
        <f>IF((未改造舰娘!$BG180+未改造舰娘!$BK180*$C$4)=0,"",(未改造舰娘!$BG180+未改造舰娘!$BK180*$C$4))</f>
        <v>6</v>
      </c>
      <c r="AW184" s="304">
        <f>IF((未改造舰娘!$BH180+未改造舰娘!$BL180*$C$4)=0,"",(未改造舰娘!$BH180+未改造舰娘!$BL180*$C$4))</f>
        <v>12</v>
      </c>
      <c r="AX184" s="304">
        <f>IF((未改造舰娘!$BI180+未改造舰娘!$BM180*$C$4)=0,"",(未改造舰娘!$BI180+未改造舰娘!$BM180*$C$4))</f>
        <v>10</v>
      </c>
      <c r="AY184" s="303" t="str">
        <f>IF((未改造舰娘!$BJ180+未改造舰娘!$BN180*$C$4)=0,"",(未改造舰娘!$BJ180+未改造舰娘!$BN180*$C$4))</f>
        <v/>
      </c>
      <c r="AZ184" s="500">
        <f>IF(未改造舰娘!BC180="","",未改造舰娘!BC180)</f>
        <v>0</v>
      </c>
      <c r="BA184" s="500">
        <f>IF(未改造舰娘!BD180="","",未改造舰娘!BD180)</f>
        <v>20</v>
      </c>
      <c r="BB184" s="500">
        <f>IF(未改造舰娘!BE180="","",未改造舰娘!BE180)</f>
        <v>7</v>
      </c>
      <c r="BC184" s="498">
        <f>IF(未改造舰娘!BF180="","",未改造舰娘!BF180)</f>
        <v>5</v>
      </c>
      <c r="BD184" s="479" t="s">
        <v>1527</v>
      </c>
      <c r="BE184" s="506">
        <v>1.4583333333333332E-2</v>
      </c>
      <c r="BF184" s="306" t="str">
        <f>IF(未改造舰娘!$BQ180="","",未改造舰娘!$BQ180)</f>
        <v>8-3-L</v>
      </c>
      <c r="BG184" s="306" t="str">
        <f>IF(未改造舰娘!$BR180="","",未改造舰娘!$BR180)</f>
        <v>极地奏鸣曲 Ex-2-LN；轰隆轰隆大作战 Ex-2-L,Ex-8-CDHIM；扑火之蛾 Ex-2-L,Ex-7-L；未命名 Ex-3-Sβ,Ex-9-Sβ；中间岛战役 Ex-5-A,Ex-9-FK；两周年活动 中间岛战役-CDFGK；地狱群岛攻略作战 Ex-7-I,Ex-8-CEFHKM；熔炉大混战 Ex-14-N</v>
      </c>
      <c r="BH184" s="306"/>
      <c r="BU184" s="304">
        <f>IFERROR(VLOOKUP(AL184,装备!$B:$C,2,0),0)</f>
        <v>2</v>
      </c>
      <c r="BV184" s="304">
        <f>IFERROR(VLOOKUP($AL184,装备!$B:$Q,5,0),0)</f>
        <v>0</v>
      </c>
      <c r="BW184" s="304">
        <f>IFERROR(VLOOKUP($AL184,装备!$B:$Q,6,0),0)</f>
        <v>1</v>
      </c>
      <c r="BX184" s="304">
        <f>IFERROR(VLOOKUP($AL184,装备!$B:$Q,7,0),0)</f>
        <v>0</v>
      </c>
      <c r="BY184" s="304">
        <f>IFERROR(VLOOKUP($AL184,装备!$B:$Q,8,0),0)</f>
        <v>0</v>
      </c>
      <c r="BZ184" s="304">
        <f>IFERROR(VLOOKUP($AL184,装备!$B:$Q,9,0),0)</f>
        <v>0</v>
      </c>
      <c r="CA184" s="304">
        <f>IFERROR(VLOOKUP($AL184,装备!$B:$Q,10,0),0)</f>
        <v>0</v>
      </c>
      <c r="CB184" s="304">
        <f>IFERROR(VLOOKUP($AL184,装备!$B:$Q,11,0),0)</f>
        <v>0</v>
      </c>
      <c r="CC184" s="304" t="str">
        <f>IFERROR(VLOOKUP($AL184,装备!$B:$Q,12,0),0)</f>
        <v>短</v>
      </c>
      <c r="CD184" s="304">
        <f>IFERROR(VLOOKUP($AL184,装备!$B:$Q,13,0),0)</f>
        <v>0</v>
      </c>
      <c r="CE184" s="304">
        <f>IFERROR(VLOOKUP($AL184,装备!$B:$Q,14,0),0)</f>
        <v>0</v>
      </c>
      <c r="CF184" s="304">
        <f>IFERROR(VLOOKUP($AL184,装备!$B:$Q,16,0),0)</f>
        <v>3</v>
      </c>
      <c r="CG184" s="304">
        <f>IFERROR(VLOOKUP($AL184,装备!$B:$Q,5,0),0)</f>
        <v>0</v>
      </c>
      <c r="CH184" s="304">
        <f>IFERROR(VLOOKUP(AM184,装备!$B:$C,2,0),0)</f>
        <v>2</v>
      </c>
      <c r="CI184" s="304">
        <f>IFERROR(VLOOKUP($AM184,装备!$B:$Q,5,0),0)</f>
        <v>0</v>
      </c>
      <c r="CJ184" s="304">
        <f>IFERROR(VLOOKUP($AM184,装备!$B:$Q,6,0),0)</f>
        <v>0</v>
      </c>
      <c r="CK184" s="304">
        <f>IFERROR(VLOOKUP($AM184,装备!$B:$Q,7,0),0)</f>
        <v>0</v>
      </c>
      <c r="CL184" s="304">
        <f>IFERROR(VLOOKUP($AM184,装备!$B:$Q,8,0),0)</f>
        <v>6</v>
      </c>
      <c r="CM184" s="304">
        <f>IFERROR(VLOOKUP($AM184,装备!$B:$Q,9,0),0)</f>
        <v>0</v>
      </c>
      <c r="CN184" s="304">
        <f>IFERROR(VLOOKUP($AM184,装备!$B:$Q,10,0),0)</f>
        <v>0</v>
      </c>
      <c r="CO184" s="304">
        <f>IFERROR(VLOOKUP($AM184,装备!$B:$Q,11,0),0)</f>
        <v>0</v>
      </c>
      <c r="CP184" s="304" t="str">
        <f>IFERROR(VLOOKUP($AM184,装备!$B:$Q,12,0),0)</f>
        <v>短</v>
      </c>
      <c r="CQ184" s="304">
        <f>IFERROR(VLOOKUP($AM184,装备!$B:$Q,13,0),0)</f>
        <v>0</v>
      </c>
      <c r="CR184" s="304">
        <f>IFERROR(VLOOKUP($AM184,装备!$B:$Q,14,0),0)</f>
        <v>0</v>
      </c>
      <c r="CS184" s="304">
        <f>IFERROR(VLOOKUP($AM184,装备!$B:$Q,16,0),0)</f>
        <v>0</v>
      </c>
      <c r="CT184" s="304">
        <f>IFERROR(VLOOKUP($AM184,装备!$B:$Q,5,0),0)</f>
        <v>0</v>
      </c>
      <c r="CU184" s="304">
        <f>IFERROR(VLOOKUP(AN184,装备!$B:$C,2,0),0)</f>
        <v>0</v>
      </c>
      <c r="CV184" s="304">
        <f>IFERROR(VLOOKUP($AN184,装备!$B:$Q,5,0),0)</f>
        <v>0</v>
      </c>
      <c r="CW184" s="304">
        <f>IFERROR(VLOOKUP($AN184,装备!$B:$Q,6,0),0)</f>
        <v>0</v>
      </c>
      <c r="CX184" s="304">
        <f>IFERROR(VLOOKUP($AN184,装备!$B:$Q,7,0),0)</f>
        <v>0</v>
      </c>
      <c r="CY184" s="304">
        <f>IFERROR(VLOOKUP($AN184,装备!$B:$Q,8,0),0)</f>
        <v>0</v>
      </c>
      <c r="CZ184" s="304">
        <f>IFERROR(VLOOKUP($AN184,装备!$B:$Q,9,0),0)</f>
        <v>0</v>
      </c>
      <c r="DA184" s="304">
        <f>IFERROR(VLOOKUP($AN184,装备!$B:$Q,10,0),0)</f>
        <v>0</v>
      </c>
      <c r="DB184" s="304">
        <f>IFERROR(VLOOKUP($AN184,装备!$B:$Q,11,0),0)</f>
        <v>0</v>
      </c>
      <c r="DC184" s="304">
        <f>IFERROR(VLOOKUP($AN184,装备!$B:$Q,12,0),0)</f>
        <v>0</v>
      </c>
      <c r="DD184" s="304">
        <f>IFERROR(VLOOKUP($AN184,装备!$B:$Q,13,0),0)</f>
        <v>0</v>
      </c>
      <c r="DE184" s="304">
        <f>IFERROR(VLOOKUP($AN184,装备!$B:$Q,14,0),0)</f>
        <v>0</v>
      </c>
      <c r="DF184" s="304">
        <f>IFERROR(VLOOKUP($AN184,装备!$B:$Q,16,0),0)</f>
        <v>0</v>
      </c>
      <c r="DG184" s="304">
        <f>IFERROR(VLOOKUP($AN184,装备!$B:$Q,5,0),0)</f>
        <v>0</v>
      </c>
      <c r="DH184" s="304">
        <f>IFERROR(VLOOKUP(AO184,装备!$B:$C,2,0),0)</f>
        <v>0</v>
      </c>
      <c r="DI184" s="304">
        <f>IFERROR(VLOOKUP($AO184,装备!$B:$Q,5,0),0)</f>
        <v>0</v>
      </c>
      <c r="DJ184" s="304">
        <f>IFERROR(VLOOKUP($AO184,装备!$B:$Q,6,0),0)</f>
        <v>0</v>
      </c>
      <c r="DK184" s="304">
        <f>IFERROR(VLOOKUP($AO184,装备!$B:$Q,7,0),0)</f>
        <v>0</v>
      </c>
      <c r="DL184" s="304">
        <f>IFERROR(VLOOKUP($AO184,装备!$B:$Q,8,0),0)</f>
        <v>0</v>
      </c>
      <c r="DM184" s="304">
        <f>IFERROR(VLOOKUP($AO184,装备!$B:$Q,9,0),0)</f>
        <v>0</v>
      </c>
      <c r="DN184" s="304">
        <f>IFERROR(VLOOKUP($AO184,装备!$B:$Q,10,0),0)</f>
        <v>0</v>
      </c>
      <c r="DO184" s="304">
        <f>IFERROR(VLOOKUP($AO184,装备!$B:$Q,11,0),0)</f>
        <v>0</v>
      </c>
      <c r="DP184" s="304">
        <f>IFERROR(VLOOKUP($AO184,装备!$B:$Q,12,0),0)</f>
        <v>0</v>
      </c>
      <c r="DQ184" s="304">
        <f>IFERROR(VLOOKUP($AO184,装备!$B:$Q,13,0),0)</f>
        <v>0</v>
      </c>
      <c r="DR184" s="304">
        <f>IFERROR(VLOOKUP($AO184,装备!$B:$Q,14,0),0)</f>
        <v>0</v>
      </c>
      <c r="DS184" s="304">
        <f>IFERROR(VLOOKUP($AO184,装备!$B:$Q,16,0),0)</f>
        <v>0</v>
      </c>
      <c r="DT184" s="304">
        <f>IFERROR(VLOOKUP($AO184,装备!$B:$Q,5,0),0)</f>
        <v>0</v>
      </c>
    </row>
    <row r="185" spans="1:124" hidden="1">
      <c r="A185" s="301">
        <f>未改造舰娘!$A181</f>
        <v>10018211</v>
      </c>
      <c r="B185" s="354" t="s">
        <v>239</v>
      </c>
      <c r="C185" s="323"/>
      <c r="D185" s="323">
        <f t="shared" si="2"/>
        <v>110</v>
      </c>
      <c r="E185" s="303">
        <f>未改造舰娘!$C181</f>
        <v>3</v>
      </c>
      <c r="F185" s="304" t="str">
        <f>未改造舰娘!$D181</f>
        <v>驱逐</v>
      </c>
      <c r="G185" s="304" t="str">
        <f>未改造舰娘!$E181</f>
        <v>小型</v>
      </c>
      <c r="H185" s="304" t="str">
        <f>未改造舰娘!$F181</f>
        <v>护卫舰</v>
      </c>
      <c r="I185" s="460">
        <f>未改造舰娘!$AR181</f>
        <v>2</v>
      </c>
      <c r="J185" s="304" t="str">
        <f>未改造舰娘!$G181</f>
        <v>美国</v>
      </c>
      <c r="K185" s="312">
        <f>未改造舰娘!$H181+(BV185+CI185+CV185+DI185)*$C$2</f>
        <v>18</v>
      </c>
      <c r="L185" s="304">
        <f>未改造舰娘!$I181</f>
        <v>2</v>
      </c>
      <c r="M185" s="304">
        <f>未改造舰娘!$J181</f>
        <v>1</v>
      </c>
      <c r="N185" s="518">
        <f>未改造舰娘!$K181</f>
        <v>2</v>
      </c>
      <c r="O185" s="304">
        <f>未改造舰娘!$L181+((CE185+CR185+DE185+DR185)*$C$2)</f>
        <v>10</v>
      </c>
      <c r="P185" s="304" t="str">
        <f>IF($C$2=1,(IF(ISERROR(FIND("超长",未改造舰娘!$M181&amp;CC185&amp;CP185&amp;DC185&amp;DP185,1)),IF(ISERROR(FIND("长",未改造舰娘!$M181&amp;CC185&amp;CP185&amp;DC185&amp;DP185,1)),IF(ISERROR(FIND("中",未改造舰娘!$M181&amp;CC185&amp;CP185&amp;DC185&amp;DP185,1)),IF(ISERROR(FIND("短",未改造舰娘!$M181&amp;CC185&amp;CP185&amp;DC185&amp;DP185,1)),IF(ISERROR(FIND("无",未改造舰娘!$M181&amp;CC185&amp;CP185&amp;DC185&amp;DP185,1)),0,"无"),"短"),"中"),"长"),"超长")),未改造舰娘!$M181)</f>
        <v>短</v>
      </c>
      <c r="Q185" s="303">
        <f>未改造舰娘!$N181</f>
        <v>38.5</v>
      </c>
      <c r="R185" s="304">
        <f>(未改造舰娘!$P181)+(未改造舰娘!$Q181)*$C$3+((BW185+CJ185+CW185+DJ185)*$C$2)</f>
        <v>40</v>
      </c>
      <c r="S185" s="304">
        <f>(未改造舰娘!$R181)+(未改造舰娘!$S181)*$C$3+((BY185+CL185+CY185+DL185)*$C$2)</f>
        <v>74</v>
      </c>
      <c r="T185" s="304">
        <f>(未改造舰娘!$T181)+(未改造舰娘!$U181)*$C$3+((BX185+CK185+CX185+DK185)*$C$2)</f>
        <v>23</v>
      </c>
      <c r="U185" s="304">
        <f>(未改造舰娘!$V181)+(未改造舰娘!$W181)*$C$3+((CG185+CT185+DG185+DT185)*$C$2)</f>
        <v>45</v>
      </c>
      <c r="V185" s="305">
        <f>INT((((未改造舰娘!$Y181)-(未改造舰娘!$X181))*(((IF(D185=0,C185,D185))-1)/99))+未改造舰娘!$X181)+((CB185+CO185+DB185+DO185)*$C$2)</f>
        <v>87</v>
      </c>
      <c r="W185" s="304">
        <f>INT((((未改造舰娘!$AA181)-(未改造舰娘!$Z181))*(((IF(D185=0,C185,D185))-1)/99))+未改造舰娘!$Z181)+((CD185+CQ185+DD185+DQ185)*$C$2)</f>
        <v>81</v>
      </c>
      <c r="X185" s="304">
        <f>INT((((未改造舰娘!$AC181)-(未改造舰娘!$AB181))*(((IF(D185=0,C185,D185))-1)/99))+未改造舰娘!$AB181)+((CA185+CN185+DA185+DN185)*$C$2)</f>
        <v>17</v>
      </c>
      <c r="Y185" s="303">
        <f>INT((((未改造舰娘!$AE181)-(未改造舰娘!$AD181))*(((IF(D185=0,C185,D185))-1)/99))+未改造舰娘!$AD181)+((BZ185+CM185+CZ185+DM185)*$C$2)</f>
        <v>58</v>
      </c>
      <c r="Z185" s="474" t="str">
        <f>IF(未改造舰娘!$AF181=0,"",未改造舰娘!$AF181)</f>
        <v/>
      </c>
      <c r="AA185" s="304" t="str">
        <f>IF(未改造舰娘!$AG181="","",未改造舰娘!$AG181)</f>
        <v/>
      </c>
      <c r="AB185" s="304" t="str">
        <f>IF(未改造舰娘!$AH181="","",未改造舰娘!$AH181)</f>
        <v/>
      </c>
      <c r="AC185" s="304" t="str">
        <f>IF(未改造舰娘!$AI181="","",未改造舰娘!$AI181)</f>
        <v/>
      </c>
      <c r="AD185" s="304">
        <f>IF(未改造舰娘!$AJ181="","",未改造舰娘!$AJ181)</f>
        <v>0</v>
      </c>
      <c r="AE185" s="305">
        <f>IF(未改造舰娘!$AK181="","",未改造舰娘!$AK181)</f>
        <v>39</v>
      </c>
      <c r="AF185" s="304">
        <f>IF(未改造舰娘!$AL181="","",未改造舰娘!$AL181)</f>
        <v>200</v>
      </c>
      <c r="AG185" s="304">
        <f>IF(未改造舰娘!$AM181="","",未改造舰娘!$AM181)</f>
        <v>150</v>
      </c>
      <c r="AH185" s="304">
        <f>IF(未改造舰娘!$AN181="","",未改造舰娘!$AN181)</f>
        <v>300</v>
      </c>
      <c r="AI185" s="304" t="str">
        <f>IF(未改造舰娘!$AO181="","",未改造舰娘!$AO181)</f>
        <v/>
      </c>
      <c r="AJ185" s="304" t="str">
        <f>IF(未改造舰娘!$AP181="","",未改造舰娘!$AP181)</f>
        <v>驱逐核心</v>
      </c>
      <c r="AK185" s="303">
        <f>IF(未改造舰娘!$AQ181="","",未改造舰娘!$AQ181)</f>
        <v>5</v>
      </c>
      <c r="AL185" s="306" t="str">
        <f>IF(未改造舰娘!$AS181="","",未改造舰娘!$AS181)</f>
        <v>U国双联5英寸炮</v>
      </c>
      <c r="AM185" s="306" t="str">
        <f>IF(未改造舰娘!$AT181="","",未改造舰娘!$AT181)</f>
        <v/>
      </c>
      <c r="AN185" s="306" t="str">
        <f>IF(未改造舰娘!$AU181="","",未改造舰娘!$AU181)</f>
        <v/>
      </c>
      <c r="AO185" s="306" t="str">
        <f>IF(未改造舰娘!$AV181="","",未改造舰娘!$AV181)</f>
        <v/>
      </c>
      <c r="AP185" s="307" t="str">
        <f>IF(未改造舰娘!$AW181="","",未改造舰娘!$AW181)</f>
        <v/>
      </c>
      <c r="AQ185" s="308" t="str">
        <f>IF(未改造舰娘!$AX181="","",未改造舰娘!$AX181)</f>
        <v/>
      </c>
      <c r="AR185" s="304">
        <f>IF(未改造舰娘!$AY181="","",未改造舰娘!$AY181)</f>
        <v>15</v>
      </c>
      <c r="AS185" s="304">
        <f>IF(未改造舰娘!$AZ181="","",未改造舰娘!$AZ181)</f>
        <v>25</v>
      </c>
      <c r="AT185" s="304">
        <f>IF(未改造舰娘!$BA181="","",未改造舰娘!$BA181)</f>
        <v>0.48</v>
      </c>
      <c r="AU185" s="304">
        <f>IF(未改造舰娘!$BB181="","",未改造舰娘!$BB181)</f>
        <v>0.9</v>
      </c>
      <c r="AV185" s="305">
        <f>IF((未改造舰娘!$BG181+未改造舰娘!$BK181*$C$4)=0,"",(未改造舰娘!$BG181+未改造舰娘!$BK181*$C$4))</f>
        <v>4</v>
      </c>
      <c r="AW185" s="304">
        <f>IF((未改造舰娘!$BH181+未改造舰娘!$BL181*$C$4)=0,"",(未改造舰娘!$BH181+未改造舰娘!$BL181*$C$4))</f>
        <v>10</v>
      </c>
      <c r="AX185" s="304">
        <f>IF((未改造舰娘!$BI181+未改造舰娘!$BM181*$C$4)=0,"",(未改造舰娘!$BI181+未改造舰娘!$BM181*$C$4))</f>
        <v>10</v>
      </c>
      <c r="AY185" s="303" t="str">
        <f>IF((未改造舰娘!$BJ181+未改造舰娘!$BN181*$C$4)=0,"",(未改造舰娘!$BJ181+未改造舰娘!$BN181*$C$4))</f>
        <v/>
      </c>
      <c r="AZ185" s="500">
        <f>IF(未改造舰娘!BC181="","",未改造舰娘!BC181)</f>
        <v>0</v>
      </c>
      <c r="BA185" s="500">
        <f>IF(未改造舰娘!BD181="","",未改造舰娘!BD181)</f>
        <v>24</v>
      </c>
      <c r="BB185" s="500">
        <f>IF(未改造舰娘!BE181="","",未改造舰娘!BE181)</f>
        <v>8</v>
      </c>
      <c r="BC185" s="498">
        <f>IF(未改造舰娘!BF181="","",未改造舰娘!BF181)</f>
        <v>4</v>
      </c>
      <c r="BD185" s="125" t="s">
        <v>1529</v>
      </c>
      <c r="BE185" s="506">
        <v>2.0833333333333332E-2</v>
      </c>
      <c r="BF185" s="306" t="str">
        <f>IF(未改造舰娘!$BQ181="","",未改造舰娘!$BQ181)</f>
        <v/>
      </c>
      <c r="BG185" s="306" t="str">
        <f>IF(未改造舰娘!$BR181="","",未改造舰娘!$BR181)</f>
        <v>极地奏鸣曲 Ex-3-ABCDEFGHIJKLMNOPQ；轰隆轰隆大作战 Ex-3-ADGHJKL,Ex-7-ACDFGHJL；扑火之蛾 Ex-3-ABCDEFGHIJKLM,Ex-6-ABCDEFGHIJ,Ex-8-ABCDEFGHJKM；未命名 Ex-8-ABCDEFGHIJNOβ；决战九段坂 Ex-8-Q；中间岛战役 Ex-1-ABCDE,Ex-3-ABCDEFGJL,Ex-5-A,Ex-7-BDEG,Ex-9-ABCDFGHK；两周年活动 地狱群岛攻略作战-CFKM；所罗门之晓 Ex-1-ABCDEFGHJKL,Ex-3-ABCDEFGHIJKMNOPQ,Ex-5-ABCDEFGHIJKLNPQR,Ex-6-ABCDEFGHJKL,Ex-8-ABCDEFGHIJKMNOPQ,Ex-10-ABCDEFGHIJKLNPQR；地狱群岛攻略作战 Ex-6-I,Ex-7-DFGI,Ex-8-CEFHKMN；熔炉大混战 Ex-1-CDEFGHIJ,Ex-3-ABCDEFGHIJKL,Ex-5-ABCDEFGHIJKL,Ex-7-ABCDEFGHIJKLMN,Ex-8-ABCDEFGHIJ,Ex-10-ABCDEFGHIJKL,Ex-12-ABCDEFGHIJKL,Ex-14-ABCDEFGHIJKLMN</v>
      </c>
      <c r="BH185" s="306"/>
      <c r="BU185" s="304">
        <f>IFERROR(VLOOKUP(AL185,装备!$B:$C,2,0),0)</f>
        <v>2</v>
      </c>
      <c r="BV185" s="304">
        <f>IFERROR(VLOOKUP($AL185,装备!$B:$Q,5,0),0)</f>
        <v>0</v>
      </c>
      <c r="BW185" s="304">
        <f>IFERROR(VLOOKUP($AL185,装备!$B:$Q,6,0),0)</f>
        <v>4</v>
      </c>
      <c r="BX185" s="304">
        <f>IFERROR(VLOOKUP($AL185,装备!$B:$Q,7,0),0)</f>
        <v>0</v>
      </c>
      <c r="BY185" s="304">
        <f>IFERROR(VLOOKUP($AL185,装备!$B:$Q,8,0),0)</f>
        <v>0</v>
      </c>
      <c r="BZ185" s="304">
        <f>IFERROR(VLOOKUP($AL185,装备!$B:$Q,9,0),0)</f>
        <v>0</v>
      </c>
      <c r="CA185" s="304">
        <f>IFERROR(VLOOKUP($AL185,装备!$B:$Q,10,0),0)</f>
        <v>0</v>
      </c>
      <c r="CB185" s="304">
        <f>IFERROR(VLOOKUP($AL185,装备!$B:$Q,11,0),0)</f>
        <v>1</v>
      </c>
      <c r="CC185" s="304" t="str">
        <f>IFERROR(VLOOKUP($AL185,装备!$B:$Q,12,0),0)</f>
        <v>短</v>
      </c>
      <c r="CD185" s="304">
        <f>IFERROR(VLOOKUP($AL185,装备!$B:$Q,13,0),0)</f>
        <v>0</v>
      </c>
      <c r="CE185" s="304">
        <f>IFERROR(VLOOKUP($AL185,装备!$B:$Q,14,0),0)</f>
        <v>0</v>
      </c>
      <c r="CF185" s="304">
        <f>IFERROR(VLOOKUP($AL185,装备!$B:$Q,16,0),0)</f>
        <v>0</v>
      </c>
      <c r="CG185" s="304">
        <f>IFERROR(VLOOKUP($AL185,装备!$B:$Q,5,0),0)</f>
        <v>0</v>
      </c>
      <c r="CH185" s="304">
        <f>IFERROR(VLOOKUP(AM185,装备!$B:$C,2,0),0)</f>
        <v>0</v>
      </c>
      <c r="CI185" s="304">
        <f>IFERROR(VLOOKUP($AM185,装备!$B:$Q,5,0),0)</f>
        <v>0</v>
      </c>
      <c r="CJ185" s="304">
        <f>IFERROR(VLOOKUP($AM185,装备!$B:$Q,6,0),0)</f>
        <v>0</v>
      </c>
      <c r="CK185" s="304">
        <f>IFERROR(VLOOKUP($AM185,装备!$B:$Q,7,0),0)</f>
        <v>0</v>
      </c>
      <c r="CL185" s="304">
        <f>IFERROR(VLOOKUP($AM185,装备!$B:$Q,8,0),0)</f>
        <v>0</v>
      </c>
      <c r="CM185" s="304">
        <f>IFERROR(VLOOKUP($AM185,装备!$B:$Q,9,0),0)</f>
        <v>0</v>
      </c>
      <c r="CN185" s="304">
        <f>IFERROR(VLOOKUP($AM185,装备!$B:$Q,10,0),0)</f>
        <v>0</v>
      </c>
      <c r="CO185" s="304">
        <f>IFERROR(VLOOKUP($AM185,装备!$B:$Q,11,0),0)</f>
        <v>0</v>
      </c>
      <c r="CP185" s="304">
        <f>IFERROR(VLOOKUP($AM185,装备!$B:$Q,12,0),0)</f>
        <v>0</v>
      </c>
      <c r="CQ185" s="304">
        <f>IFERROR(VLOOKUP($AM185,装备!$B:$Q,13,0),0)</f>
        <v>0</v>
      </c>
      <c r="CR185" s="304">
        <f>IFERROR(VLOOKUP($AM185,装备!$B:$Q,14,0),0)</f>
        <v>0</v>
      </c>
      <c r="CS185" s="304">
        <f>IFERROR(VLOOKUP($AM185,装备!$B:$Q,16,0),0)</f>
        <v>0</v>
      </c>
      <c r="CT185" s="304">
        <f>IFERROR(VLOOKUP($AM185,装备!$B:$Q,5,0),0)</f>
        <v>0</v>
      </c>
      <c r="CU185" s="304">
        <f>IFERROR(VLOOKUP(AN185,装备!$B:$C,2,0),0)</f>
        <v>0</v>
      </c>
      <c r="CV185" s="304">
        <f>IFERROR(VLOOKUP($AN185,装备!$B:$Q,5,0),0)</f>
        <v>0</v>
      </c>
      <c r="CW185" s="304">
        <f>IFERROR(VLOOKUP($AN185,装备!$B:$Q,6,0),0)</f>
        <v>0</v>
      </c>
      <c r="CX185" s="304">
        <f>IFERROR(VLOOKUP($AN185,装备!$B:$Q,7,0),0)</f>
        <v>0</v>
      </c>
      <c r="CY185" s="304">
        <f>IFERROR(VLOOKUP($AN185,装备!$B:$Q,8,0),0)</f>
        <v>0</v>
      </c>
      <c r="CZ185" s="304">
        <f>IFERROR(VLOOKUP($AN185,装备!$B:$Q,9,0),0)</f>
        <v>0</v>
      </c>
      <c r="DA185" s="304">
        <f>IFERROR(VLOOKUP($AN185,装备!$B:$Q,10,0),0)</f>
        <v>0</v>
      </c>
      <c r="DB185" s="304">
        <f>IFERROR(VLOOKUP($AN185,装备!$B:$Q,11,0),0)</f>
        <v>0</v>
      </c>
      <c r="DC185" s="304">
        <f>IFERROR(VLOOKUP($AN185,装备!$B:$Q,12,0),0)</f>
        <v>0</v>
      </c>
      <c r="DD185" s="304">
        <f>IFERROR(VLOOKUP($AN185,装备!$B:$Q,13,0),0)</f>
        <v>0</v>
      </c>
      <c r="DE185" s="304">
        <f>IFERROR(VLOOKUP($AN185,装备!$B:$Q,14,0),0)</f>
        <v>0</v>
      </c>
      <c r="DF185" s="304">
        <f>IFERROR(VLOOKUP($AN185,装备!$B:$Q,16,0),0)</f>
        <v>0</v>
      </c>
      <c r="DG185" s="304">
        <f>IFERROR(VLOOKUP($AN185,装备!$B:$Q,5,0),0)</f>
        <v>0</v>
      </c>
      <c r="DH185" s="304">
        <f>IFERROR(VLOOKUP(AO185,装备!$B:$C,2,0),0)</f>
        <v>0</v>
      </c>
      <c r="DI185" s="304">
        <f>IFERROR(VLOOKUP($AO185,装备!$B:$Q,5,0),0)</f>
        <v>0</v>
      </c>
      <c r="DJ185" s="304">
        <f>IFERROR(VLOOKUP($AO185,装备!$B:$Q,6,0),0)</f>
        <v>0</v>
      </c>
      <c r="DK185" s="304">
        <f>IFERROR(VLOOKUP($AO185,装备!$B:$Q,7,0),0)</f>
        <v>0</v>
      </c>
      <c r="DL185" s="304">
        <f>IFERROR(VLOOKUP($AO185,装备!$B:$Q,8,0),0)</f>
        <v>0</v>
      </c>
      <c r="DM185" s="304">
        <f>IFERROR(VLOOKUP($AO185,装备!$B:$Q,9,0),0)</f>
        <v>0</v>
      </c>
      <c r="DN185" s="304">
        <f>IFERROR(VLOOKUP($AO185,装备!$B:$Q,10,0),0)</f>
        <v>0</v>
      </c>
      <c r="DO185" s="304">
        <f>IFERROR(VLOOKUP($AO185,装备!$B:$Q,11,0),0)</f>
        <v>0</v>
      </c>
      <c r="DP185" s="304">
        <f>IFERROR(VLOOKUP($AO185,装备!$B:$Q,12,0),0)</f>
        <v>0</v>
      </c>
      <c r="DQ185" s="304">
        <f>IFERROR(VLOOKUP($AO185,装备!$B:$Q,13,0),0)</f>
        <v>0</v>
      </c>
      <c r="DR185" s="304">
        <f>IFERROR(VLOOKUP($AO185,装备!$B:$Q,14,0),0)</f>
        <v>0</v>
      </c>
      <c r="DS185" s="304">
        <f>IFERROR(VLOOKUP($AO185,装备!$B:$Q,16,0),0)</f>
        <v>0</v>
      </c>
      <c r="DT185" s="304">
        <f>IFERROR(VLOOKUP($AO185,装备!$B:$Q,5,0),0)</f>
        <v>0</v>
      </c>
    </row>
    <row r="186" spans="1:124" hidden="1">
      <c r="A186" s="301">
        <f>未改造舰娘!$A182</f>
        <v>10018311</v>
      </c>
      <c r="B186" s="354" t="s">
        <v>240</v>
      </c>
      <c r="C186" s="323"/>
      <c r="D186" s="323">
        <f t="shared" si="2"/>
        <v>110</v>
      </c>
      <c r="E186" s="303">
        <f>未改造舰娘!$C182</f>
        <v>4</v>
      </c>
      <c r="F186" s="304" t="str">
        <f>未改造舰娘!$D182</f>
        <v>驱逐</v>
      </c>
      <c r="G186" s="304" t="str">
        <f>未改造舰娘!$E182</f>
        <v>小型</v>
      </c>
      <c r="H186" s="304" t="str">
        <f>未改造舰娘!$F182</f>
        <v>护卫舰</v>
      </c>
      <c r="I186" s="460">
        <f>未改造舰娘!$AR182</f>
        <v>2</v>
      </c>
      <c r="J186" s="304" t="str">
        <f>未改造舰娘!$G182</f>
        <v>美国</v>
      </c>
      <c r="K186" s="312">
        <f>未改造舰娘!$H182+(BV186+CI186+CV186+DI186)*$C$2</f>
        <v>22</v>
      </c>
      <c r="L186" s="304">
        <f>未改造舰娘!$I182</f>
        <v>2</v>
      </c>
      <c r="M186" s="304">
        <f>未改造舰娘!$J182</f>
        <v>1</v>
      </c>
      <c r="N186" s="518">
        <f>未改造舰娘!$K182</f>
        <v>2</v>
      </c>
      <c r="O186" s="304">
        <f>未改造舰娘!$L182+((CE186+CR186+DE186+DR186)*$C$2)</f>
        <v>45</v>
      </c>
      <c r="P186" s="304" t="str">
        <f>IF($C$2=1,(IF(ISERROR(FIND("超长",未改造舰娘!$M182&amp;CC186&amp;CP186&amp;DC186&amp;DP186,1)),IF(ISERROR(FIND("长",未改造舰娘!$M182&amp;CC186&amp;CP186&amp;DC186&amp;DP186,1)),IF(ISERROR(FIND("中",未改造舰娘!$M182&amp;CC186&amp;CP186&amp;DC186&amp;DP186,1)),IF(ISERROR(FIND("短",未改造舰娘!$M182&amp;CC186&amp;CP186&amp;DC186&amp;DP186,1)),IF(ISERROR(FIND("无",未改造舰娘!$M182&amp;CC186&amp;CP186&amp;DC186&amp;DP186,1)),0,"无"),"短"),"中"),"长"),"超长")),未改造舰娘!$M182)</f>
        <v>短</v>
      </c>
      <c r="Q186" s="303">
        <f>未改造舰娘!$N182</f>
        <v>38.5</v>
      </c>
      <c r="R186" s="304">
        <f>(未改造舰娘!$P182)+(未改造舰娘!$Q182)*$C$3+((BW186+CJ186+CW186+DJ186)*$C$2)</f>
        <v>30</v>
      </c>
      <c r="S186" s="304">
        <f>(未改造舰娘!$R182)+(未改造舰娘!$S182)*$C$3+((BY186+CL186+CY186+DL186)*$C$2)</f>
        <v>70</v>
      </c>
      <c r="T186" s="304">
        <f>(未改造舰娘!$T182)+(未改造舰娘!$U182)*$C$3+((BX186+CK186+CX186+DK186)*$C$2)</f>
        <v>30</v>
      </c>
      <c r="U186" s="304">
        <f>(未改造舰娘!$V182)+(未改造舰娘!$W182)*$C$3+((CG186+CT186+DG186+DT186)*$C$2)</f>
        <v>60</v>
      </c>
      <c r="V186" s="305">
        <f>INT((((未改造舰娘!$Y182)-(未改造舰娘!$X182))*(((IF(D186=0,C186,D186))-1)/99))+未改造舰娘!$X182)+((CB186+CO186+DB186+DO186)*$C$2)</f>
        <v>88</v>
      </c>
      <c r="W186" s="304">
        <f>INT((((未改造舰娘!$AA182)-(未改造舰娘!$Z182))*(((IF(D186=0,C186,D186))-1)/99))+未改造舰娘!$Z182)+((CD186+CQ186+DD186+DQ186)*$C$2)</f>
        <v>80</v>
      </c>
      <c r="X186" s="304">
        <f>INT((((未改造舰娘!$AC182)-(未改造舰娘!$AB182))*(((IF(D186=0,C186,D186))-1)/99))+未改造舰娘!$AB182)+((CA186+CN186+DA186+DN186)*$C$2)</f>
        <v>18</v>
      </c>
      <c r="Y186" s="303">
        <f>INT((((未改造舰娘!$AE182)-(未改造舰娘!$AD182))*(((IF(D186=0,C186,D186))-1)/99))+未改造舰娘!$AD182)+((BZ186+CM186+CZ186+DM186)*$C$2)</f>
        <v>65</v>
      </c>
      <c r="Z186" s="474" t="str">
        <f>IF(未改造舰娘!$AF182=0,"",未改造舰娘!$AF182)</f>
        <v/>
      </c>
      <c r="AA186" s="304" t="str">
        <f>IF(未改造舰娘!$AG182="","",未改造舰娘!$AG182)</f>
        <v/>
      </c>
      <c r="AB186" s="304" t="str">
        <f>IF(未改造舰娘!$AH182="","",未改造舰娘!$AH182)</f>
        <v/>
      </c>
      <c r="AC186" s="304" t="str">
        <f>IF(未改造舰娘!$AI182="","",未改造舰娘!$AI182)</f>
        <v/>
      </c>
      <c r="AD186" s="304">
        <f>IF(未改造舰娘!$AJ182="","",未改造舰娘!$AJ182)</f>
        <v>0</v>
      </c>
      <c r="AE186" s="305">
        <f>IF(未改造舰娘!$AK182="","",未改造舰娘!$AK182)</f>
        <v>45</v>
      </c>
      <c r="AF186" s="304">
        <f>IF(未改造舰娘!$AL182="","",未改造舰娘!$AL182)</f>
        <v>300</v>
      </c>
      <c r="AG186" s="304">
        <f>IF(未改造舰娘!$AM182="","",未改造舰娘!$AM182)</f>
        <v>200</v>
      </c>
      <c r="AH186" s="304">
        <f>IF(未改造舰娘!$AN182="","",未改造舰娘!$AN182)</f>
        <v>1000</v>
      </c>
      <c r="AI186" s="304">
        <f>IF(未改造舰娘!$AO182="","",未改造舰娘!$AO182)</f>
        <v>100</v>
      </c>
      <c r="AJ186" s="304" t="str">
        <f>IF(未改造舰娘!$AP182="","",未改造舰娘!$AP182)</f>
        <v>驱逐核心</v>
      </c>
      <c r="AK186" s="303">
        <f>IF(未改造舰娘!$AQ182="","",未改造舰娘!$AQ182)</f>
        <v>9</v>
      </c>
      <c r="AL186" s="306" t="str">
        <f>IF(未改造舰娘!$AS182="","",未改造舰娘!$AS182)</f>
        <v>U国双联5英寸平高两用炮</v>
      </c>
      <c r="AM186" s="306" t="str">
        <f>IF(未改造舰娘!$AT182="","",未改造舰娘!$AT182)</f>
        <v>五联533毫米鱼雷</v>
      </c>
      <c r="AN186" s="306" t="str">
        <f>IF(未改造舰娘!$AU182="","",未改造舰娘!$AU182)</f>
        <v/>
      </c>
      <c r="AO186" s="306" t="str">
        <f>IF(未改造舰娘!$AV182="","",未改造舰娘!$AV182)</f>
        <v/>
      </c>
      <c r="AP186" s="307" t="str">
        <f>IF(未改造舰娘!$AW182="","",未改造舰娘!$AW182)</f>
        <v/>
      </c>
      <c r="AQ186" s="308" t="str">
        <f>IF(未改造舰娘!$AX182="","",未改造舰娘!$AX182)</f>
        <v/>
      </c>
      <c r="AR186" s="304">
        <f>IF(未改造舰娘!$AY182="","",未改造舰娘!$AY182)</f>
        <v>15</v>
      </c>
      <c r="AS186" s="304">
        <f>IF(未改造舰娘!$AZ182="","",未改造舰娘!$AZ182)</f>
        <v>25</v>
      </c>
      <c r="AT186" s="304">
        <f>IF(未改造舰娘!$BA182="","",未改造舰娘!$BA182)</f>
        <v>0.48</v>
      </c>
      <c r="AU186" s="304">
        <f>IF(未改造舰娘!$BB182="","",未改造舰娘!$BB182)</f>
        <v>0.9</v>
      </c>
      <c r="AV186" s="305">
        <f>IF((未改造舰娘!$BG182+未改造舰娘!$BK182*$C$4)=0,"",(未改造舰娘!$BG182+未改造舰娘!$BK182*$C$4))</f>
        <v>6</v>
      </c>
      <c r="AW186" s="304">
        <f>IF((未改造舰娘!$BH182+未改造舰娘!$BL182*$C$4)=0,"",(未改造舰娘!$BH182+未改造舰娘!$BL182*$C$4))</f>
        <v>12</v>
      </c>
      <c r="AX186" s="304">
        <f>IF((未改造舰娘!$BI182+未改造舰娘!$BM182*$C$4)=0,"",(未改造舰娘!$BI182+未改造舰娘!$BM182*$C$4))</f>
        <v>11</v>
      </c>
      <c r="AY186" s="303" t="str">
        <f>IF((未改造舰娘!$BJ182+未改造舰娘!$BN182*$C$4)=0,"",(未改造舰娘!$BJ182+未改造舰娘!$BN182*$C$4))</f>
        <v/>
      </c>
      <c r="AZ186" s="500">
        <f>IF(未改造舰娘!BC182="","",未改造舰娘!BC182)</f>
        <v>0</v>
      </c>
      <c r="BA186" s="500">
        <f>IF(未改造舰娘!BD182="","",未改造舰娘!BD182)</f>
        <v>20</v>
      </c>
      <c r="BB186" s="500">
        <f>IF(未改造舰娘!BE182="","",未改造舰娘!BE182)</f>
        <v>10</v>
      </c>
      <c r="BC186" s="498">
        <f>IF(未改造舰娘!BF182="","",未改造舰娘!BF182)</f>
        <v>5</v>
      </c>
      <c r="BD186" s="125" t="s">
        <v>1530</v>
      </c>
      <c r="BE186" s="506">
        <v>1.5972222222222224E-2</v>
      </c>
      <c r="BF186" s="306" t="str">
        <f>IF(未改造舰娘!$BQ182="","",未改造舰娘!$BQ182)</f>
        <v/>
      </c>
      <c r="BG186" s="306" t="str">
        <f>IF(未改造舰娘!$BR182="","",未改造舰娘!$BR182)</f>
        <v>极地奏鸣曲 Ex-1-CDEFGHIJK,Ex-4-4-DEHJKL；轰隆轰隆大作战 Ex-4-ABCDFGHILM,Ex-5-BDFGHIKLMOPQ；扑火之蛾 Ex-4-ABCDEFGHIJKLMN,Ex-5-ABCDEFGHIJKLMN,Ex-9-ABCDEFGHIJKLMN,Ex-10-ACDEGHIJKLMN；中间岛战役 Ex-2-DEG,Ex-4-CDGK,Ex-6-BDE,Ex-8-ABCDEJL；所罗门之晓 Ex-5-R,Ex-10-DEFGHIJKLNPQR；地狱群岛攻略作战 Ex-8-M；熔炉大混战 Ex-7-N,Ex-14-N</v>
      </c>
      <c r="BH186" s="306"/>
      <c r="BU186" s="304">
        <f>IFERROR(VLOOKUP(AL186,装备!$B:$C,2,0),0)</f>
        <v>4</v>
      </c>
      <c r="BV186" s="304">
        <f>IFERROR(VLOOKUP($AL186,装备!$B:$Q,5,0),0)</f>
        <v>0</v>
      </c>
      <c r="BW186" s="304">
        <f>IFERROR(VLOOKUP($AL186,装备!$B:$Q,6,0),0)</f>
        <v>2</v>
      </c>
      <c r="BX186" s="304">
        <f>IFERROR(VLOOKUP($AL186,装备!$B:$Q,7,0),0)</f>
        <v>0</v>
      </c>
      <c r="BY186" s="304">
        <f>IFERROR(VLOOKUP($AL186,装备!$B:$Q,8,0),0)</f>
        <v>0</v>
      </c>
      <c r="BZ186" s="304">
        <f>IFERROR(VLOOKUP($AL186,装备!$B:$Q,9,0),0)</f>
        <v>0</v>
      </c>
      <c r="CA186" s="304">
        <f>IFERROR(VLOOKUP($AL186,装备!$B:$Q,10,0),0)</f>
        <v>0</v>
      </c>
      <c r="CB186" s="304">
        <f>IFERROR(VLOOKUP($AL186,装备!$B:$Q,11,0),0)</f>
        <v>0</v>
      </c>
      <c r="CC186" s="304" t="str">
        <f>IFERROR(VLOOKUP($AL186,装备!$B:$Q,12,0),0)</f>
        <v>短</v>
      </c>
      <c r="CD186" s="304">
        <f>IFERROR(VLOOKUP($AL186,装备!$B:$Q,13,0),0)</f>
        <v>0</v>
      </c>
      <c r="CE186" s="304">
        <f>IFERROR(VLOOKUP($AL186,装备!$B:$Q,14,0),0)</f>
        <v>0</v>
      </c>
      <c r="CF186" s="304">
        <f>IFERROR(VLOOKUP($AL186,装备!$B:$Q,16,0),0)</f>
        <v>5</v>
      </c>
      <c r="CG186" s="304">
        <f>IFERROR(VLOOKUP($AL186,装备!$B:$Q,5,0),0)</f>
        <v>0</v>
      </c>
      <c r="CH186" s="304">
        <f>IFERROR(VLOOKUP(AM186,装备!$B:$C,2,0),0)</f>
        <v>2</v>
      </c>
      <c r="CI186" s="304">
        <f>IFERROR(VLOOKUP($AM186,装备!$B:$Q,5,0),0)</f>
        <v>0</v>
      </c>
      <c r="CJ186" s="304">
        <f>IFERROR(VLOOKUP($AM186,装备!$B:$Q,6,0),0)</f>
        <v>0</v>
      </c>
      <c r="CK186" s="304">
        <f>IFERROR(VLOOKUP($AM186,装备!$B:$Q,7,0),0)</f>
        <v>0</v>
      </c>
      <c r="CL186" s="304">
        <f>IFERROR(VLOOKUP($AM186,装备!$B:$Q,8,0),0)</f>
        <v>6</v>
      </c>
      <c r="CM186" s="304">
        <f>IFERROR(VLOOKUP($AM186,装备!$B:$Q,9,0),0)</f>
        <v>0</v>
      </c>
      <c r="CN186" s="304">
        <f>IFERROR(VLOOKUP($AM186,装备!$B:$Q,10,0),0)</f>
        <v>0</v>
      </c>
      <c r="CO186" s="304">
        <f>IFERROR(VLOOKUP($AM186,装备!$B:$Q,11,0),0)</f>
        <v>0</v>
      </c>
      <c r="CP186" s="304" t="str">
        <f>IFERROR(VLOOKUP($AM186,装备!$B:$Q,12,0),0)</f>
        <v>短</v>
      </c>
      <c r="CQ186" s="304">
        <f>IFERROR(VLOOKUP($AM186,装备!$B:$Q,13,0),0)</f>
        <v>0</v>
      </c>
      <c r="CR186" s="304">
        <f>IFERROR(VLOOKUP($AM186,装备!$B:$Q,14,0),0)</f>
        <v>0</v>
      </c>
      <c r="CS186" s="304">
        <f>IFERROR(VLOOKUP($AM186,装备!$B:$Q,16,0),0)</f>
        <v>0</v>
      </c>
      <c r="CT186" s="304">
        <f>IFERROR(VLOOKUP($AM186,装备!$B:$Q,5,0),0)</f>
        <v>0</v>
      </c>
      <c r="CU186" s="304">
        <f>IFERROR(VLOOKUP(AN186,装备!$B:$C,2,0),0)</f>
        <v>0</v>
      </c>
      <c r="CV186" s="304">
        <f>IFERROR(VLOOKUP($AN186,装备!$B:$Q,5,0),0)</f>
        <v>0</v>
      </c>
      <c r="CW186" s="304">
        <f>IFERROR(VLOOKUP($AN186,装备!$B:$Q,6,0),0)</f>
        <v>0</v>
      </c>
      <c r="CX186" s="304">
        <f>IFERROR(VLOOKUP($AN186,装备!$B:$Q,7,0),0)</f>
        <v>0</v>
      </c>
      <c r="CY186" s="304">
        <f>IFERROR(VLOOKUP($AN186,装备!$B:$Q,8,0),0)</f>
        <v>0</v>
      </c>
      <c r="CZ186" s="304">
        <f>IFERROR(VLOOKUP($AN186,装备!$B:$Q,9,0),0)</f>
        <v>0</v>
      </c>
      <c r="DA186" s="304">
        <f>IFERROR(VLOOKUP($AN186,装备!$B:$Q,10,0),0)</f>
        <v>0</v>
      </c>
      <c r="DB186" s="304">
        <f>IFERROR(VLOOKUP($AN186,装备!$B:$Q,11,0),0)</f>
        <v>0</v>
      </c>
      <c r="DC186" s="304">
        <f>IFERROR(VLOOKUP($AN186,装备!$B:$Q,12,0),0)</f>
        <v>0</v>
      </c>
      <c r="DD186" s="304">
        <f>IFERROR(VLOOKUP($AN186,装备!$B:$Q,13,0),0)</f>
        <v>0</v>
      </c>
      <c r="DE186" s="304">
        <f>IFERROR(VLOOKUP($AN186,装备!$B:$Q,14,0),0)</f>
        <v>0</v>
      </c>
      <c r="DF186" s="304">
        <f>IFERROR(VLOOKUP($AN186,装备!$B:$Q,16,0),0)</f>
        <v>0</v>
      </c>
      <c r="DG186" s="304">
        <f>IFERROR(VLOOKUP($AN186,装备!$B:$Q,5,0),0)</f>
        <v>0</v>
      </c>
      <c r="DH186" s="304">
        <f>IFERROR(VLOOKUP(AO186,装备!$B:$C,2,0),0)</f>
        <v>0</v>
      </c>
      <c r="DI186" s="304">
        <f>IFERROR(VLOOKUP($AO186,装备!$B:$Q,5,0),0)</f>
        <v>0</v>
      </c>
      <c r="DJ186" s="304">
        <f>IFERROR(VLOOKUP($AO186,装备!$B:$Q,6,0),0)</f>
        <v>0</v>
      </c>
      <c r="DK186" s="304">
        <f>IFERROR(VLOOKUP($AO186,装备!$B:$Q,7,0),0)</f>
        <v>0</v>
      </c>
      <c r="DL186" s="304">
        <f>IFERROR(VLOOKUP($AO186,装备!$B:$Q,8,0),0)</f>
        <v>0</v>
      </c>
      <c r="DM186" s="304">
        <f>IFERROR(VLOOKUP($AO186,装备!$B:$Q,9,0),0)</f>
        <v>0</v>
      </c>
      <c r="DN186" s="304">
        <f>IFERROR(VLOOKUP($AO186,装备!$B:$Q,10,0),0)</f>
        <v>0</v>
      </c>
      <c r="DO186" s="304">
        <f>IFERROR(VLOOKUP($AO186,装备!$B:$Q,11,0),0)</f>
        <v>0</v>
      </c>
      <c r="DP186" s="304">
        <f>IFERROR(VLOOKUP($AO186,装备!$B:$Q,12,0),0)</f>
        <v>0</v>
      </c>
      <c r="DQ186" s="304">
        <f>IFERROR(VLOOKUP($AO186,装备!$B:$Q,13,0),0)</f>
        <v>0</v>
      </c>
      <c r="DR186" s="304">
        <f>IFERROR(VLOOKUP($AO186,装备!$B:$Q,14,0),0)</f>
        <v>0</v>
      </c>
      <c r="DS186" s="304">
        <f>IFERROR(VLOOKUP($AO186,装备!$B:$Q,16,0),0)</f>
        <v>0</v>
      </c>
      <c r="DT186" s="304">
        <f>IFERROR(VLOOKUP($AO186,装备!$B:$Q,5,0),0)</f>
        <v>0</v>
      </c>
    </row>
    <row r="187" spans="1:124" hidden="1">
      <c r="A187" s="301">
        <f>未改造舰娘!$A183</f>
        <v>10018411</v>
      </c>
      <c r="B187" s="354" t="s">
        <v>240</v>
      </c>
      <c r="C187" s="323"/>
      <c r="D187" s="323">
        <f t="shared" si="2"/>
        <v>110</v>
      </c>
      <c r="E187" s="303">
        <f>未改造舰娘!$C183</f>
        <v>4</v>
      </c>
      <c r="F187" s="304" t="str">
        <f>未改造舰娘!$D183</f>
        <v>驱逐</v>
      </c>
      <c r="G187" s="304" t="str">
        <f>未改造舰娘!$E183</f>
        <v>小型</v>
      </c>
      <c r="H187" s="304" t="str">
        <f>未改造舰娘!$F183</f>
        <v>护卫舰</v>
      </c>
      <c r="I187" s="460">
        <f>未改造舰娘!$AR183</f>
        <v>2</v>
      </c>
      <c r="J187" s="304" t="str">
        <f>未改造舰娘!$G183</f>
        <v>美国</v>
      </c>
      <c r="K187" s="312">
        <f>未改造舰娘!$H183+(BV187+CI187+CV187+DI187)*$C$2</f>
        <v>16</v>
      </c>
      <c r="L187" s="304">
        <f>未改造舰娘!$I183</f>
        <v>0</v>
      </c>
      <c r="M187" s="304">
        <f>未改造舰娘!$J183</f>
        <v>1</v>
      </c>
      <c r="N187" s="518">
        <f>未改造舰娘!$K183</f>
        <v>2</v>
      </c>
      <c r="O187" s="304">
        <f>未改造舰娘!$L183+((CE187+CR187+DE187+DR187)*$C$2)</f>
        <v>10</v>
      </c>
      <c r="P187" s="304" t="str">
        <f>IF($C$2=1,(IF(ISERROR(FIND("超长",未改造舰娘!$M183&amp;CC187&amp;CP187&amp;DC187&amp;DP187,1)),IF(ISERROR(FIND("长",未改造舰娘!$M183&amp;CC187&amp;CP187&amp;DC187&amp;DP187,1)),IF(ISERROR(FIND("中",未改造舰娘!$M183&amp;CC187&amp;CP187&amp;DC187&amp;DP187,1)),IF(ISERROR(FIND("短",未改造舰娘!$M183&amp;CC187&amp;CP187&amp;DC187&amp;DP187,1)),IF(ISERROR(FIND("无",未改造舰娘!$M183&amp;CC187&amp;CP187&amp;DC187&amp;DP187,1)),0,"无"),"短"),"中"),"长"),"超长")),未改造舰娘!$M183)</f>
        <v>短</v>
      </c>
      <c r="Q187" s="303">
        <f>未改造舰娘!$N183</f>
        <v>37.5</v>
      </c>
      <c r="R187" s="304">
        <f>(未改造舰娘!$P183)+(未改造舰娘!$Q183)*$C$3+((BW187+CJ187+CW187+DJ187)*$C$2)</f>
        <v>27</v>
      </c>
      <c r="S187" s="304">
        <f>(未改造舰娘!$R183)+(未改造舰娘!$S183)*$C$3+((BY187+CL187+CY187+DL187)*$C$2)</f>
        <v>70</v>
      </c>
      <c r="T187" s="304">
        <f>(未改造舰娘!$T183)+(未改造舰娘!$U183)*$C$3+((BX187+CK187+CX187+DK187)*$C$2)</f>
        <v>21</v>
      </c>
      <c r="U187" s="304">
        <f>(未改造舰娘!$V183)+(未改造舰娘!$W183)*$C$3+((CG187+CT187+DG187+DT187)*$C$2)</f>
        <v>50</v>
      </c>
      <c r="V187" s="305">
        <f>INT((((未改造舰娘!$Y183)-(未改造舰娘!$X183))*(((IF(D187=0,C187,D187))-1)/99))+未改造舰娘!$X183)+((CB187+CO187+DB187+DO187)*$C$2)</f>
        <v>88</v>
      </c>
      <c r="W187" s="304">
        <f>INT((((未改造舰娘!$AA183)-(未改造舰娘!$Z183))*(((IF(D187=0,C187,D187))-1)/99))+未改造舰娘!$Z183)+((CD187+CQ187+DD187+DQ187)*$C$2)</f>
        <v>81</v>
      </c>
      <c r="X187" s="304">
        <f>INT((((未改造舰娘!$AC183)-(未改造舰娘!$AB183))*(((IF(D187=0,C187,D187))-1)/99))+未改造舰娘!$AB183)+((CA187+CN187+DA187+DN187)*$C$2)</f>
        <v>17</v>
      </c>
      <c r="Y187" s="303">
        <f>INT((((未改造舰娘!$AE183)-(未改造舰娘!$AD183))*(((IF(D187=0,C187,D187))-1)/99))+未改造舰娘!$AD183)+((BZ187+CM187+CZ187+DM187)*$C$2)</f>
        <v>55</v>
      </c>
      <c r="Z187" s="474" t="str">
        <f>IF(未改造舰娘!$AF183=0,"",未改造舰娘!$AF183)</f>
        <v/>
      </c>
      <c r="AA187" s="304" t="str">
        <f>IF(未改造舰娘!$AG183="","",未改造舰娘!$AG183)</f>
        <v/>
      </c>
      <c r="AB187" s="304" t="str">
        <f>IF(未改造舰娘!$AH183="","",未改造舰娘!$AH183)</f>
        <v/>
      </c>
      <c r="AC187" s="304" t="str">
        <f>IF(未改造舰娘!$AI183="","",未改造舰娘!$AI183)</f>
        <v/>
      </c>
      <c r="AD187" s="304">
        <f>IF(未改造舰娘!$AJ183="","",未改造舰娘!$AJ183)</f>
        <v>0</v>
      </c>
      <c r="AE187" s="305">
        <f>IF(未改造舰娘!$AK183="","",未改造舰娘!$AK183)</f>
        <v>0</v>
      </c>
      <c r="AF187" s="304" t="str">
        <f>IF(未改造舰娘!$AL183="","",未改造舰娘!$AL183)</f>
        <v/>
      </c>
      <c r="AG187" s="304" t="str">
        <f>IF(未改造舰娘!$AM183="","",未改造舰娘!$AM183)</f>
        <v/>
      </c>
      <c r="AH187" s="304" t="str">
        <f>IF(未改造舰娘!$AN183="","",未改造舰娘!$AN183)</f>
        <v/>
      </c>
      <c r="AI187" s="304" t="str">
        <f>IF(未改造舰娘!$AO183="","",未改造舰娘!$AO183)</f>
        <v/>
      </c>
      <c r="AJ187" s="304" t="str">
        <f>IF(未改造舰娘!$AP183="","",未改造舰娘!$AP183)</f>
        <v/>
      </c>
      <c r="AK187" s="303" t="str">
        <f>IF(未改造舰娘!$AQ183="","",未改造舰娘!$AQ183)</f>
        <v/>
      </c>
      <c r="AL187" s="306" t="str">
        <f>IF(未改造舰娘!$AS183="","",未改造舰娘!$AS183)</f>
        <v>五联533毫米鱼雷</v>
      </c>
      <c r="AM187" s="306" t="str">
        <f>IF(未改造舰娘!$AT183="","",未改造舰娘!$AT183)</f>
        <v>U国单装5英寸炮</v>
      </c>
      <c r="AN187" s="306" t="str">
        <f>IF(未改造舰娘!$AU183="","",未改造舰娘!$AU183)</f>
        <v/>
      </c>
      <c r="AO187" s="306" t="str">
        <f>IF(未改造舰娘!$AV183="","",未改造舰娘!$AV183)</f>
        <v/>
      </c>
      <c r="AP187" s="307" t="str">
        <f>IF(未改造舰娘!$AW183="","",未改造舰娘!$AW183)</f>
        <v/>
      </c>
      <c r="AQ187" s="308" t="str">
        <f>IF(未改造舰娘!$AX183="","",未改造舰娘!$AX183)</f>
        <v/>
      </c>
      <c r="AR187" s="304">
        <f>IF(未改造舰娘!$AY183="","",未改造舰娘!$AY183)</f>
        <v>15</v>
      </c>
      <c r="AS187" s="304">
        <f>IF(未改造舰娘!$AZ183="","",未改造舰娘!$AZ183)</f>
        <v>25</v>
      </c>
      <c r="AT187" s="304">
        <f>IF(未改造舰娘!$BA183="","",未改造舰娘!$BA183)</f>
        <v>0.48</v>
      </c>
      <c r="AU187" s="304">
        <f>IF(未改造舰娘!$BB183="","",未改造舰娘!$BB183)</f>
        <v>0.9</v>
      </c>
      <c r="AV187" s="305">
        <f>IF((未改造舰娘!$BG183+未改造舰娘!$BK183*$C$4)=0,"",(未改造舰娘!$BG183+未改造舰娘!$BK183*$C$4))</f>
        <v>6</v>
      </c>
      <c r="AW187" s="304">
        <f>IF((未改造舰娘!$BH183+未改造舰娘!$BL183*$C$4)=0,"",(未改造舰娘!$BH183+未改造舰娘!$BL183*$C$4))</f>
        <v>12</v>
      </c>
      <c r="AX187" s="304">
        <f>IF((未改造舰娘!$BI183+未改造舰娘!$BM183*$C$4)=0,"",(未改造舰娘!$BI183+未改造舰娘!$BM183*$C$4))</f>
        <v>10</v>
      </c>
      <c r="AY187" s="303" t="str">
        <f>IF((未改造舰娘!$BJ183+未改造舰娘!$BN183*$C$4)=0,"",(未改造舰娘!$BJ183+未改造舰娘!$BN183*$C$4))</f>
        <v/>
      </c>
      <c r="AZ187" s="500">
        <f>IF(未改造舰娘!BC183="","",未改造舰娘!BC183)</f>
        <v>0</v>
      </c>
      <c r="BA187" s="500">
        <f>IF(未改造舰娘!BD183="","",未改造舰娘!BD183)</f>
        <v>20</v>
      </c>
      <c r="BB187" s="500">
        <f>IF(未改造舰娘!BE183="","",未改造舰娘!BE183)</f>
        <v>6</v>
      </c>
      <c r="BC187" s="498">
        <f>IF(未改造舰娘!BF183="","",未改造舰娘!BF183)</f>
        <v>5</v>
      </c>
      <c r="BD187" s="125" t="s">
        <v>1531</v>
      </c>
      <c r="BE187" s="506"/>
      <c r="BF187" s="306" t="str">
        <f>IF(未改造舰娘!$BQ183="","",未改造舰娘!$BQ183)</f>
        <v>7-1-ABCDFGHIJKLMN,7-2-ABDEFGHJKLM,7-3-ABCDEFGHIKLN,7-4-ABCDEFIJKLM,7-5-ABCDEFGHIJKLMOQ,8-1-ABCDEFGHIJKL,8-3-DEFGHIJKL</v>
      </c>
      <c r="BG187" s="306" t="str">
        <f>IF(未改造舰娘!$BR183="","",未改造舰娘!$BR183)</f>
        <v>极地奏鸣曲 Ex-1-CDEFGHIJK,Ex-4-1-ABCDFGHIJKLN,Ex-4-2-ADEFHKLMABCDEFGHIJKL,Ex-4-3-ABCDEFGHILN,Ex-4-4-ABCDEFIJKMEHJKL,Ex-4-5-ABCDEFGHIJKLQ；轰隆轰隆大作战 Ex-4-CDFGHIM,Ex-5-DHIMOPQ；扑火之蛾 Ex-4-CDEFGHIJKMN,Ex-5-DEGHIJKLMN,Ex-9-CEFJKLMN,Ex-10-DGHJKLN；未命名 Ex-4-BCEJKLMNOPQRTβ,Ex-6-BCDEHIJKLMNPQRTUVβ,Ex-10-BCDEJKLMOPQRTβ,Ex-12-BCDEHIJKLMNQRTUVβ；中间岛战役 Ex-5-A,Ex-6-BDE,Ex-7-BDEG,Ex-8-BCDEJL,Ex-9-ABCDFGHK；急速东方快车 Ex-4-Q,Ex-5-NO,Ex-7-Q；所罗门之晓 Ex-5-R,Ex-6-L,Ex-10-R；地狱群岛攻略作战 Ex-8-M；熔炉大混战 Ex-3-DEFGHIJKL,Ex-5-ABCDEFGHIJKL,Ex-7-ABCDEFGHIJKLMN,Ex-8-ABCDEFGHIJ,Ex-10-ABCDEFGHJKL,Ex-12-ABCDEFGHIJKL,Ex-14-ABCDEFGHIJKLMN</v>
      </c>
      <c r="BH187" s="306"/>
      <c r="BU187" s="304">
        <f>IFERROR(VLOOKUP(AL187,装备!$B:$C,2,0),0)</f>
        <v>2</v>
      </c>
      <c r="BV187" s="304">
        <f>IFERROR(VLOOKUP($AL187,装备!$B:$Q,5,0),0)</f>
        <v>0</v>
      </c>
      <c r="BW187" s="304">
        <f>IFERROR(VLOOKUP($AL187,装备!$B:$Q,6,0),0)</f>
        <v>0</v>
      </c>
      <c r="BX187" s="304">
        <f>IFERROR(VLOOKUP($AL187,装备!$B:$Q,7,0),0)</f>
        <v>0</v>
      </c>
      <c r="BY187" s="304">
        <f>IFERROR(VLOOKUP($AL187,装备!$B:$Q,8,0),0)</f>
        <v>6</v>
      </c>
      <c r="BZ187" s="304">
        <f>IFERROR(VLOOKUP($AL187,装备!$B:$Q,9,0),0)</f>
        <v>0</v>
      </c>
      <c r="CA187" s="304">
        <f>IFERROR(VLOOKUP($AL187,装备!$B:$Q,10,0),0)</f>
        <v>0</v>
      </c>
      <c r="CB187" s="304">
        <f>IFERROR(VLOOKUP($AL187,装备!$B:$Q,11,0),0)</f>
        <v>0</v>
      </c>
      <c r="CC187" s="304" t="str">
        <f>IFERROR(VLOOKUP($AL187,装备!$B:$Q,12,0),0)</f>
        <v>短</v>
      </c>
      <c r="CD187" s="304">
        <f>IFERROR(VLOOKUP($AL187,装备!$B:$Q,13,0),0)</f>
        <v>0</v>
      </c>
      <c r="CE187" s="304">
        <f>IFERROR(VLOOKUP($AL187,装备!$B:$Q,14,0),0)</f>
        <v>0</v>
      </c>
      <c r="CF187" s="304">
        <f>IFERROR(VLOOKUP($AL187,装备!$B:$Q,16,0),0)</f>
        <v>0</v>
      </c>
      <c r="CG187" s="304">
        <f>IFERROR(VLOOKUP($AL187,装备!$B:$Q,5,0),0)</f>
        <v>0</v>
      </c>
      <c r="CH187" s="304">
        <f>IFERROR(VLOOKUP(AM187,装备!$B:$C,2,0),0)</f>
        <v>2</v>
      </c>
      <c r="CI187" s="304">
        <f>IFERROR(VLOOKUP($AM187,装备!$B:$Q,5,0),0)</f>
        <v>0</v>
      </c>
      <c r="CJ187" s="304">
        <f>IFERROR(VLOOKUP($AM187,装备!$B:$Q,6,0),0)</f>
        <v>1</v>
      </c>
      <c r="CK187" s="304">
        <f>IFERROR(VLOOKUP($AM187,装备!$B:$Q,7,0),0)</f>
        <v>0</v>
      </c>
      <c r="CL187" s="304">
        <f>IFERROR(VLOOKUP($AM187,装备!$B:$Q,8,0),0)</f>
        <v>0</v>
      </c>
      <c r="CM187" s="304">
        <f>IFERROR(VLOOKUP($AM187,装备!$B:$Q,9,0),0)</f>
        <v>0</v>
      </c>
      <c r="CN187" s="304">
        <f>IFERROR(VLOOKUP($AM187,装备!$B:$Q,10,0),0)</f>
        <v>0</v>
      </c>
      <c r="CO187" s="304">
        <f>IFERROR(VLOOKUP($AM187,装备!$B:$Q,11,0),0)</f>
        <v>0</v>
      </c>
      <c r="CP187" s="304" t="str">
        <f>IFERROR(VLOOKUP($AM187,装备!$B:$Q,12,0),0)</f>
        <v>短</v>
      </c>
      <c r="CQ187" s="304">
        <f>IFERROR(VLOOKUP($AM187,装备!$B:$Q,13,0),0)</f>
        <v>0</v>
      </c>
      <c r="CR187" s="304">
        <f>IFERROR(VLOOKUP($AM187,装备!$B:$Q,14,0),0)</f>
        <v>0</v>
      </c>
      <c r="CS187" s="304">
        <f>IFERROR(VLOOKUP($AM187,装备!$B:$Q,16,0),0)</f>
        <v>3</v>
      </c>
      <c r="CT187" s="304">
        <f>IFERROR(VLOOKUP($AM187,装备!$B:$Q,5,0),0)</f>
        <v>0</v>
      </c>
      <c r="CU187" s="304">
        <f>IFERROR(VLOOKUP(AN187,装备!$B:$C,2,0),0)</f>
        <v>0</v>
      </c>
      <c r="CV187" s="304">
        <f>IFERROR(VLOOKUP($AN187,装备!$B:$Q,5,0),0)</f>
        <v>0</v>
      </c>
      <c r="CW187" s="304">
        <f>IFERROR(VLOOKUP($AN187,装备!$B:$Q,6,0),0)</f>
        <v>0</v>
      </c>
      <c r="CX187" s="304">
        <f>IFERROR(VLOOKUP($AN187,装备!$B:$Q,7,0),0)</f>
        <v>0</v>
      </c>
      <c r="CY187" s="304">
        <f>IFERROR(VLOOKUP($AN187,装备!$B:$Q,8,0),0)</f>
        <v>0</v>
      </c>
      <c r="CZ187" s="304">
        <f>IFERROR(VLOOKUP($AN187,装备!$B:$Q,9,0),0)</f>
        <v>0</v>
      </c>
      <c r="DA187" s="304">
        <f>IFERROR(VLOOKUP($AN187,装备!$B:$Q,10,0),0)</f>
        <v>0</v>
      </c>
      <c r="DB187" s="304">
        <f>IFERROR(VLOOKUP($AN187,装备!$B:$Q,11,0),0)</f>
        <v>0</v>
      </c>
      <c r="DC187" s="304">
        <f>IFERROR(VLOOKUP($AN187,装备!$B:$Q,12,0),0)</f>
        <v>0</v>
      </c>
      <c r="DD187" s="304">
        <f>IFERROR(VLOOKUP($AN187,装备!$B:$Q,13,0),0)</f>
        <v>0</v>
      </c>
      <c r="DE187" s="304">
        <f>IFERROR(VLOOKUP($AN187,装备!$B:$Q,14,0),0)</f>
        <v>0</v>
      </c>
      <c r="DF187" s="304">
        <f>IFERROR(VLOOKUP($AN187,装备!$B:$Q,16,0),0)</f>
        <v>0</v>
      </c>
      <c r="DG187" s="304">
        <f>IFERROR(VLOOKUP($AN187,装备!$B:$Q,5,0),0)</f>
        <v>0</v>
      </c>
      <c r="DH187" s="304">
        <f>IFERROR(VLOOKUP(AO187,装备!$B:$C,2,0),0)</f>
        <v>0</v>
      </c>
      <c r="DI187" s="304">
        <f>IFERROR(VLOOKUP($AO187,装备!$B:$Q,5,0),0)</f>
        <v>0</v>
      </c>
      <c r="DJ187" s="304">
        <f>IFERROR(VLOOKUP($AO187,装备!$B:$Q,6,0),0)</f>
        <v>0</v>
      </c>
      <c r="DK187" s="304">
        <f>IFERROR(VLOOKUP($AO187,装备!$B:$Q,7,0),0)</f>
        <v>0</v>
      </c>
      <c r="DL187" s="304">
        <f>IFERROR(VLOOKUP($AO187,装备!$B:$Q,8,0),0)</f>
        <v>0</v>
      </c>
      <c r="DM187" s="304">
        <f>IFERROR(VLOOKUP($AO187,装备!$B:$Q,9,0),0)</f>
        <v>0</v>
      </c>
      <c r="DN187" s="304">
        <f>IFERROR(VLOOKUP($AO187,装备!$B:$Q,10,0),0)</f>
        <v>0</v>
      </c>
      <c r="DO187" s="304">
        <f>IFERROR(VLOOKUP($AO187,装备!$B:$Q,11,0),0)</f>
        <v>0</v>
      </c>
      <c r="DP187" s="304">
        <f>IFERROR(VLOOKUP($AO187,装备!$B:$Q,12,0),0)</f>
        <v>0</v>
      </c>
      <c r="DQ187" s="304">
        <f>IFERROR(VLOOKUP($AO187,装备!$B:$Q,13,0),0)</f>
        <v>0</v>
      </c>
      <c r="DR187" s="304">
        <f>IFERROR(VLOOKUP($AO187,装备!$B:$Q,14,0),0)</f>
        <v>0</v>
      </c>
      <c r="DS187" s="304">
        <f>IFERROR(VLOOKUP($AO187,装备!$B:$Q,16,0),0)</f>
        <v>0</v>
      </c>
      <c r="DT187" s="304">
        <f>IFERROR(VLOOKUP($AO187,装备!$B:$Q,5,0),0)</f>
        <v>0</v>
      </c>
    </row>
    <row r="188" spans="1:124" hidden="1">
      <c r="A188" s="301">
        <f>未改造舰娘!$A184</f>
        <v>10018511</v>
      </c>
      <c r="B188" s="354" t="s">
        <v>241</v>
      </c>
      <c r="C188" s="323"/>
      <c r="D188" s="323">
        <f t="shared" si="2"/>
        <v>110</v>
      </c>
      <c r="E188" s="303">
        <f>未改造舰娘!$C184</f>
        <v>4</v>
      </c>
      <c r="F188" s="304" t="str">
        <f>未改造舰娘!$D184</f>
        <v>驱逐</v>
      </c>
      <c r="G188" s="304" t="str">
        <f>未改造舰娘!$E184</f>
        <v>小型</v>
      </c>
      <c r="H188" s="304" t="str">
        <f>未改造舰娘!$F184</f>
        <v>护卫舰</v>
      </c>
      <c r="I188" s="460">
        <f>未改造舰娘!$AR184</f>
        <v>2</v>
      </c>
      <c r="J188" s="304" t="str">
        <f>未改造舰娘!$G184</f>
        <v>意大利</v>
      </c>
      <c r="K188" s="312">
        <f>未改造舰娘!$H184+(BV188+CI188+CV188+DI188)*$C$2</f>
        <v>18</v>
      </c>
      <c r="L188" s="304">
        <f>未改造舰娘!$I184</f>
        <v>2</v>
      </c>
      <c r="M188" s="304">
        <f>未改造舰娘!$J184</f>
        <v>1</v>
      </c>
      <c r="N188" s="518">
        <f>未改造舰娘!$K184</f>
        <v>2</v>
      </c>
      <c r="O188" s="304">
        <f>未改造舰娘!$L184+((CE188+CR188+DE188+DR188)*$C$2)</f>
        <v>20</v>
      </c>
      <c r="P188" s="304" t="str">
        <f>IF($C$2=1,(IF(ISERROR(FIND("超长",未改造舰娘!$M184&amp;CC188&amp;CP188&amp;DC188&amp;DP188,1)),IF(ISERROR(FIND("长",未改造舰娘!$M184&amp;CC188&amp;CP188&amp;DC188&amp;DP188,1)),IF(ISERROR(FIND("中",未改造舰娘!$M184&amp;CC188&amp;CP188&amp;DC188&amp;DP188,1)),IF(ISERROR(FIND("短",未改造舰娘!$M184&amp;CC188&amp;CP188&amp;DC188&amp;DP188,1)),IF(ISERROR(FIND("无",未改造舰娘!$M184&amp;CC188&amp;CP188&amp;DC188&amp;DP188,1)),0,"无"),"短"),"中"),"长"),"超长")),未改造舰娘!$M184)</f>
        <v>短</v>
      </c>
      <c r="Q188" s="303">
        <f>未改造舰娘!$N184</f>
        <v>38</v>
      </c>
      <c r="R188" s="304">
        <f>(未改造舰娘!$P184)+(未改造舰娘!$Q184)*$C$3+((BW188+CJ188+CW188+DJ188)*$C$2)</f>
        <v>29</v>
      </c>
      <c r="S188" s="304">
        <f>(未改造舰娘!$R184)+(未改造舰娘!$S184)*$C$3+((BY188+CL188+CY188+DL188)*$C$2)</f>
        <v>68</v>
      </c>
      <c r="T188" s="304">
        <f>(未改造舰娘!$T184)+(未改造舰娘!$U184)*$C$3+((BX188+CK188+CX188+DK188)*$C$2)</f>
        <v>22</v>
      </c>
      <c r="U188" s="304">
        <f>(未改造舰娘!$V184)+(未改造舰娘!$W184)*$C$3+((CG188+CT188+DG188+DT188)*$C$2)</f>
        <v>41</v>
      </c>
      <c r="V188" s="305">
        <f>INT((((未改造舰娘!$Y184)-(未改造舰娘!$X184))*(((IF(D188=0,C188,D188))-1)/99))+未改造舰娘!$X184)+((CB188+CO188+DB188+DO188)*$C$2)</f>
        <v>88</v>
      </c>
      <c r="W188" s="304">
        <f>INT((((未改造舰娘!$AA184)-(未改造舰娘!$Z184))*(((IF(D188=0,C188,D188))-1)/99))+未改造舰娘!$Z184)+((CD188+CQ188+DD188+DQ188)*$C$2)</f>
        <v>83</v>
      </c>
      <c r="X188" s="304">
        <f>INT((((未改造舰娘!$AC184)-(未改造舰娘!$AB184))*(((IF(D188=0,C188,D188))-1)/99))+未改造舰娘!$AB184)+((CA188+CN188+DA188+DN188)*$C$2)</f>
        <v>16</v>
      </c>
      <c r="Y188" s="303">
        <f>INT((((未改造舰娘!$AE184)-(未改造舰娘!$AD184))*(((IF(D188=0,C188,D188))-1)/99))+未改造舰娘!$AD184)+((BZ188+CM188+CZ188+DM188)*$C$2)</f>
        <v>61</v>
      </c>
      <c r="Z188" s="474" t="str">
        <f>IF(未改造舰娘!$AF184=0,"",未改造舰娘!$AF184)</f>
        <v/>
      </c>
      <c r="AA188" s="304" t="str">
        <f>IF(未改造舰娘!$AG184="","",未改造舰娘!$AG184)</f>
        <v/>
      </c>
      <c r="AB188" s="304" t="str">
        <f>IF(未改造舰娘!$AH184="","",未改造舰娘!$AH184)</f>
        <v/>
      </c>
      <c r="AC188" s="304" t="str">
        <f>IF(未改造舰娘!$AI184="","",未改造舰娘!$AI184)</f>
        <v/>
      </c>
      <c r="AD188" s="304">
        <f>IF(未改造舰娘!$AJ184="","",未改造舰娘!$AJ184)</f>
        <v>0</v>
      </c>
      <c r="AE188" s="305">
        <f>IF(未改造舰娘!$AK184="","",未改造舰娘!$AK184)</f>
        <v>50</v>
      </c>
      <c r="AF188" s="304">
        <f>IF(未改造舰娘!$AL184="","",未改造舰娘!$AL184)</f>
        <v>350</v>
      </c>
      <c r="AG188" s="304">
        <f>IF(未改造舰娘!$AM184="","",未改造舰娘!$AM184)</f>
        <v>250</v>
      </c>
      <c r="AH188" s="304">
        <f>IF(未改造舰娘!$AN184="","",未改造舰娘!$AN184)</f>
        <v>500</v>
      </c>
      <c r="AI188" s="304">
        <f>IF(未改造舰娘!$AO184="","",未改造舰娘!$AO184)</f>
        <v>450</v>
      </c>
      <c r="AJ188" s="304" t="str">
        <f>IF(未改造舰娘!$AP184="","",未改造舰娘!$AP184)</f>
        <v>驱逐核心</v>
      </c>
      <c r="AK188" s="303">
        <f>IF(未改造舰娘!$AQ184="","",未改造舰娘!$AQ184)</f>
        <v>11</v>
      </c>
      <c r="AL188" s="306" t="str">
        <f>IF(未改造舰娘!$AS184="","",未改造舰娘!$AS184)</f>
        <v>I国双联120毫米炮</v>
      </c>
      <c r="AM188" s="306" t="str">
        <f>IF(未改造舰娘!$AT184="","",未改造舰娘!$AT184)</f>
        <v/>
      </c>
      <c r="AN188" s="306" t="str">
        <f>IF(未改造舰娘!$AU184="","",未改造舰娘!$AU184)</f>
        <v/>
      </c>
      <c r="AO188" s="306" t="str">
        <f>IF(未改造舰娘!$AV184="","",未改造舰娘!$AV184)</f>
        <v/>
      </c>
      <c r="AP188" s="307" t="str">
        <f>IF(未改造舰娘!$AW184="","",未改造舰娘!$AW184)</f>
        <v/>
      </c>
      <c r="AQ188" s="308" t="str">
        <f>IF(未改造舰娘!$AX184="","",未改造舰娘!$AX184)</f>
        <v/>
      </c>
      <c r="AR188" s="304">
        <f>IF(未改造舰娘!$AY184="","",未改造舰娘!$AY184)</f>
        <v>10</v>
      </c>
      <c r="AS188" s="304">
        <f>IF(未改造舰娘!$AZ184="","",未改造舰娘!$AZ184)</f>
        <v>20</v>
      </c>
      <c r="AT188" s="304">
        <f>IF(未改造舰娘!$BA184="","",未改造舰娘!$BA184)</f>
        <v>0.48</v>
      </c>
      <c r="AU188" s="304">
        <f>IF(未改造舰娘!$BB184="","",未改造舰娘!$BB184)</f>
        <v>0.9</v>
      </c>
      <c r="AV188" s="305">
        <f>IF((未改造舰娘!$BG184+未改造舰娘!$BK184*$C$4)=0,"",(未改造舰娘!$BG184+未改造舰娘!$BK184*$C$4))</f>
        <v>4</v>
      </c>
      <c r="AW188" s="304">
        <f>IF((未改造舰娘!$BH184+未改造舰娘!$BL184*$C$4)=0,"",(未改造舰娘!$BH184+未改造舰娘!$BL184*$C$4))</f>
        <v>12</v>
      </c>
      <c r="AX188" s="304">
        <f>IF((未改造舰娘!$BI184+未改造舰娘!$BM184*$C$4)=0,"",(未改造舰娘!$BI184+未改造舰娘!$BM184*$C$4))</f>
        <v>11</v>
      </c>
      <c r="AY188" s="303" t="str">
        <f>IF((未改造舰娘!$BJ184+未改造舰娘!$BN184*$C$4)=0,"",(未改造舰娘!$BJ184+未改造舰娘!$BN184*$C$4))</f>
        <v/>
      </c>
      <c r="AZ188" s="500">
        <f>IF(未改造舰娘!BC184="","",未改造舰娘!BC184)</f>
        <v>0</v>
      </c>
      <c r="BA188" s="500">
        <f>IF(未改造舰娘!BD184="","",未改造舰娘!BD184)</f>
        <v>18</v>
      </c>
      <c r="BB188" s="500">
        <f>IF(未改造舰娘!BE184="","",未改造舰娘!BE184)</f>
        <v>7</v>
      </c>
      <c r="BC188" s="498">
        <f>IF(未改造舰娘!BF184="","",未改造舰娘!BF184)</f>
        <v>0</v>
      </c>
      <c r="BD188" s="67" t="s">
        <v>1534</v>
      </c>
      <c r="BE188" s="506">
        <v>1.5277777777777777E-2</v>
      </c>
      <c r="BF188" s="306" t="str">
        <f>IF(未改造舰娘!$BQ184="","",未改造舰娘!$BQ184)</f>
        <v/>
      </c>
      <c r="BG188" s="306" t="str">
        <f>IF(未改造舰娘!$BR184="","",未改造舰娘!$BR184)</f>
        <v>极地奏鸣曲 Ex-2-DEFGHIJKLMN,Ex-1-BCDEFGHIJKM,Ex-3-DEFGHIJKLMNO,Ex-4-4-EHJKL；女武神行动 Ex-4-CDEGHJMNOP,Ex-5-CDEFG,Ex-8-ABCDEFGHJKMNOP；未命名 Ex-5-RS,Ex-6-BCDEFGIJKLMNOPQRTUV,Ex-8-BCDEFGHIKO,Ex-9-BCEGHIJKLMNOPQRS,Ex-11-ABCDFHIJKLMNOQRS；两周年活动 帕斯塔战役-MOPUV</v>
      </c>
      <c r="BH188" s="306"/>
      <c r="BU188" s="304">
        <f>IFERROR(VLOOKUP(AL188,装备!$B:$C,2,0),0)</f>
        <v>2</v>
      </c>
      <c r="BV188" s="304">
        <f>IFERROR(VLOOKUP($AL188,装备!$B:$Q,5,0),0)</f>
        <v>0</v>
      </c>
      <c r="BW188" s="304">
        <f>IFERROR(VLOOKUP($AL188,装备!$B:$Q,6,0),0)</f>
        <v>2</v>
      </c>
      <c r="BX188" s="304">
        <f>IFERROR(VLOOKUP($AL188,装备!$B:$Q,7,0),0)</f>
        <v>0</v>
      </c>
      <c r="BY188" s="304">
        <f>IFERROR(VLOOKUP($AL188,装备!$B:$Q,8,0),0)</f>
        <v>0</v>
      </c>
      <c r="BZ188" s="304">
        <f>IFERROR(VLOOKUP($AL188,装备!$B:$Q,9,0),0)</f>
        <v>0</v>
      </c>
      <c r="CA188" s="304">
        <f>IFERROR(VLOOKUP($AL188,装备!$B:$Q,10,0),0)</f>
        <v>0</v>
      </c>
      <c r="CB188" s="304">
        <f>IFERROR(VLOOKUP($AL188,装备!$B:$Q,11,0),0)</f>
        <v>1</v>
      </c>
      <c r="CC188" s="304" t="str">
        <f>IFERROR(VLOOKUP($AL188,装备!$B:$Q,12,0),0)</f>
        <v>短</v>
      </c>
      <c r="CD188" s="304">
        <f>IFERROR(VLOOKUP($AL188,装备!$B:$Q,13,0),0)</f>
        <v>0</v>
      </c>
      <c r="CE188" s="304">
        <f>IFERROR(VLOOKUP($AL188,装备!$B:$Q,14,0),0)</f>
        <v>0</v>
      </c>
      <c r="CF188" s="304">
        <f>IFERROR(VLOOKUP($AL188,装备!$B:$Q,16,0),0)</f>
        <v>0</v>
      </c>
      <c r="CG188" s="304">
        <f>IFERROR(VLOOKUP($AL188,装备!$B:$Q,5,0),0)</f>
        <v>0</v>
      </c>
      <c r="CH188" s="304">
        <f>IFERROR(VLOOKUP(AM188,装备!$B:$C,2,0),0)</f>
        <v>0</v>
      </c>
      <c r="CI188" s="304">
        <f>IFERROR(VLOOKUP($AM188,装备!$B:$Q,5,0),0)</f>
        <v>0</v>
      </c>
      <c r="CJ188" s="304">
        <f>IFERROR(VLOOKUP($AM188,装备!$B:$Q,6,0),0)</f>
        <v>0</v>
      </c>
      <c r="CK188" s="304">
        <f>IFERROR(VLOOKUP($AM188,装备!$B:$Q,7,0),0)</f>
        <v>0</v>
      </c>
      <c r="CL188" s="304">
        <f>IFERROR(VLOOKUP($AM188,装备!$B:$Q,8,0),0)</f>
        <v>0</v>
      </c>
      <c r="CM188" s="304">
        <f>IFERROR(VLOOKUP($AM188,装备!$B:$Q,9,0),0)</f>
        <v>0</v>
      </c>
      <c r="CN188" s="304">
        <f>IFERROR(VLOOKUP($AM188,装备!$B:$Q,10,0),0)</f>
        <v>0</v>
      </c>
      <c r="CO188" s="304">
        <f>IFERROR(VLOOKUP($AM188,装备!$B:$Q,11,0),0)</f>
        <v>0</v>
      </c>
      <c r="CP188" s="304">
        <f>IFERROR(VLOOKUP($AM188,装备!$B:$Q,12,0),0)</f>
        <v>0</v>
      </c>
      <c r="CQ188" s="304">
        <f>IFERROR(VLOOKUP($AM188,装备!$B:$Q,13,0),0)</f>
        <v>0</v>
      </c>
      <c r="CR188" s="304">
        <f>IFERROR(VLOOKUP($AM188,装备!$B:$Q,14,0),0)</f>
        <v>0</v>
      </c>
      <c r="CS188" s="304">
        <f>IFERROR(VLOOKUP($AM188,装备!$B:$Q,16,0),0)</f>
        <v>0</v>
      </c>
      <c r="CT188" s="304">
        <f>IFERROR(VLOOKUP($AM188,装备!$B:$Q,5,0),0)</f>
        <v>0</v>
      </c>
      <c r="CU188" s="304">
        <f>IFERROR(VLOOKUP(AN188,装备!$B:$C,2,0),0)</f>
        <v>0</v>
      </c>
      <c r="CV188" s="304">
        <f>IFERROR(VLOOKUP($AN188,装备!$B:$Q,5,0),0)</f>
        <v>0</v>
      </c>
      <c r="CW188" s="304">
        <f>IFERROR(VLOOKUP($AN188,装备!$B:$Q,6,0),0)</f>
        <v>0</v>
      </c>
      <c r="CX188" s="304">
        <f>IFERROR(VLOOKUP($AN188,装备!$B:$Q,7,0),0)</f>
        <v>0</v>
      </c>
      <c r="CY188" s="304">
        <f>IFERROR(VLOOKUP($AN188,装备!$B:$Q,8,0),0)</f>
        <v>0</v>
      </c>
      <c r="CZ188" s="304">
        <f>IFERROR(VLOOKUP($AN188,装备!$B:$Q,9,0),0)</f>
        <v>0</v>
      </c>
      <c r="DA188" s="304">
        <f>IFERROR(VLOOKUP($AN188,装备!$B:$Q,10,0),0)</f>
        <v>0</v>
      </c>
      <c r="DB188" s="304">
        <f>IFERROR(VLOOKUP($AN188,装备!$B:$Q,11,0),0)</f>
        <v>0</v>
      </c>
      <c r="DC188" s="304">
        <f>IFERROR(VLOOKUP($AN188,装备!$B:$Q,12,0),0)</f>
        <v>0</v>
      </c>
      <c r="DD188" s="304">
        <f>IFERROR(VLOOKUP($AN188,装备!$B:$Q,13,0),0)</f>
        <v>0</v>
      </c>
      <c r="DE188" s="304">
        <f>IFERROR(VLOOKUP($AN188,装备!$B:$Q,14,0),0)</f>
        <v>0</v>
      </c>
      <c r="DF188" s="304">
        <f>IFERROR(VLOOKUP($AN188,装备!$B:$Q,16,0),0)</f>
        <v>0</v>
      </c>
      <c r="DG188" s="304">
        <f>IFERROR(VLOOKUP($AN188,装备!$B:$Q,5,0),0)</f>
        <v>0</v>
      </c>
      <c r="DH188" s="304">
        <f>IFERROR(VLOOKUP(AO188,装备!$B:$C,2,0),0)</f>
        <v>0</v>
      </c>
      <c r="DI188" s="304">
        <f>IFERROR(VLOOKUP($AO188,装备!$B:$Q,5,0),0)</f>
        <v>0</v>
      </c>
      <c r="DJ188" s="304">
        <f>IFERROR(VLOOKUP($AO188,装备!$B:$Q,6,0),0)</f>
        <v>0</v>
      </c>
      <c r="DK188" s="304">
        <f>IFERROR(VLOOKUP($AO188,装备!$B:$Q,7,0),0)</f>
        <v>0</v>
      </c>
      <c r="DL188" s="304">
        <f>IFERROR(VLOOKUP($AO188,装备!$B:$Q,8,0),0)</f>
        <v>0</v>
      </c>
      <c r="DM188" s="304">
        <f>IFERROR(VLOOKUP($AO188,装备!$B:$Q,9,0),0)</f>
        <v>0</v>
      </c>
      <c r="DN188" s="304">
        <f>IFERROR(VLOOKUP($AO188,装备!$B:$Q,10,0),0)</f>
        <v>0</v>
      </c>
      <c r="DO188" s="304">
        <f>IFERROR(VLOOKUP($AO188,装备!$B:$Q,11,0),0)</f>
        <v>0</v>
      </c>
      <c r="DP188" s="304">
        <f>IFERROR(VLOOKUP($AO188,装备!$B:$Q,12,0),0)</f>
        <v>0</v>
      </c>
      <c r="DQ188" s="304">
        <f>IFERROR(VLOOKUP($AO188,装备!$B:$Q,13,0),0)</f>
        <v>0</v>
      </c>
      <c r="DR188" s="304">
        <f>IFERROR(VLOOKUP($AO188,装备!$B:$Q,14,0),0)</f>
        <v>0</v>
      </c>
      <c r="DS188" s="304">
        <f>IFERROR(VLOOKUP($AO188,装备!$B:$Q,16,0),0)</f>
        <v>0</v>
      </c>
      <c r="DT188" s="304">
        <f>IFERROR(VLOOKUP($AO188,装备!$B:$Q,5,0),0)</f>
        <v>0</v>
      </c>
    </row>
    <row r="189" spans="1:124" hidden="1">
      <c r="A189" s="301">
        <f>未改造舰娘!$A185</f>
        <v>10018611</v>
      </c>
      <c r="B189" s="354" t="s">
        <v>242</v>
      </c>
      <c r="C189" s="323"/>
      <c r="D189" s="323">
        <f t="shared" si="2"/>
        <v>110</v>
      </c>
      <c r="E189" s="303">
        <f>未改造舰娘!$C185</f>
        <v>4</v>
      </c>
      <c r="F189" s="304" t="str">
        <f>未改造舰娘!$D185</f>
        <v>驱逐</v>
      </c>
      <c r="G189" s="304" t="str">
        <f>未改造舰娘!$E185</f>
        <v>小型</v>
      </c>
      <c r="H189" s="304" t="str">
        <f>未改造舰娘!$F185</f>
        <v>护卫舰</v>
      </c>
      <c r="I189" s="460">
        <f>未改造舰娘!$AR185</f>
        <v>2</v>
      </c>
      <c r="J189" s="304" t="str">
        <f>未改造舰娘!$G185</f>
        <v>意大利</v>
      </c>
      <c r="K189" s="312">
        <f>未改造舰娘!$H185+(BV189+CI189+CV189+DI189)*$C$2</f>
        <v>18</v>
      </c>
      <c r="L189" s="304">
        <f>未改造舰娘!$I185</f>
        <v>2</v>
      </c>
      <c r="M189" s="304">
        <f>未改造舰娘!$J185</f>
        <v>1</v>
      </c>
      <c r="N189" s="518">
        <f>未改造舰娘!$K185</f>
        <v>2</v>
      </c>
      <c r="O189" s="304">
        <f>未改造舰娘!$L185+((CE189+CR189+DE189+DR189)*$C$2)</f>
        <v>15</v>
      </c>
      <c r="P189" s="304" t="str">
        <f>IF($C$2=1,(IF(ISERROR(FIND("超长",未改造舰娘!$M185&amp;CC189&amp;CP189&amp;DC189&amp;DP189,1)),IF(ISERROR(FIND("长",未改造舰娘!$M185&amp;CC189&amp;CP189&amp;DC189&amp;DP189,1)),IF(ISERROR(FIND("中",未改造舰娘!$M185&amp;CC189&amp;CP189&amp;DC189&amp;DP189,1)),IF(ISERROR(FIND("短",未改造舰娘!$M185&amp;CC189&amp;CP189&amp;DC189&amp;DP189,1)),IF(ISERROR(FIND("无",未改造舰娘!$M185&amp;CC189&amp;CP189&amp;DC189&amp;DP189,1)),0,"无"),"短"),"中"),"长"),"超长")),未改造舰娘!$M185)</f>
        <v>短</v>
      </c>
      <c r="Q189" s="303">
        <f>未改造舰娘!$N185</f>
        <v>38</v>
      </c>
      <c r="R189" s="304">
        <f>(未改造舰娘!$P185)+(未改造舰娘!$Q185)*$C$3+((BW189+CJ189+CW189+DJ189)*$C$2)</f>
        <v>29</v>
      </c>
      <c r="S189" s="304">
        <f>(未改造舰娘!$R185)+(未改造舰娘!$S185)*$C$3+((BY189+CL189+CY189+DL189)*$C$2)</f>
        <v>68</v>
      </c>
      <c r="T189" s="304">
        <f>(未改造舰娘!$T185)+(未改造舰娘!$U185)*$C$3+((BX189+CK189+CX189+DK189)*$C$2)</f>
        <v>22</v>
      </c>
      <c r="U189" s="304">
        <f>(未改造舰娘!$V185)+(未改造舰娘!$W185)*$C$3+((CG189+CT189+DG189+DT189)*$C$2)</f>
        <v>41</v>
      </c>
      <c r="V189" s="305">
        <f>INT((((未改造舰娘!$Y185)-(未改造舰娘!$X185))*(((IF(D189=0,C189,D189))-1)/99))+未改造舰娘!$X185)+((CB189+CO189+DB189+DO189)*$C$2)</f>
        <v>88</v>
      </c>
      <c r="W189" s="304">
        <f>INT((((未改造舰娘!$AA185)-(未改造舰娘!$Z185))*(((IF(D189=0,C189,D189))-1)/99))+未改造舰娘!$Z185)+((CD189+CQ189+DD189+DQ189)*$C$2)</f>
        <v>83</v>
      </c>
      <c r="X189" s="304">
        <f>INT((((未改造舰娘!$AC185)-(未改造舰娘!$AB185))*(((IF(D189=0,C189,D189))-1)/99))+未改造舰娘!$AB185)+((CA189+CN189+DA189+DN189)*$C$2)</f>
        <v>16</v>
      </c>
      <c r="Y189" s="303">
        <f>INT((((未改造舰娘!$AE185)-(未改造舰娘!$AD185))*(((IF(D189=0,C189,D189))-1)/99))+未改造舰娘!$AD185)+((BZ189+CM189+CZ189+DM189)*$C$2)</f>
        <v>61</v>
      </c>
      <c r="Z189" s="474" t="str">
        <f>IF(未改造舰娘!$AF185=0,"",未改造舰娘!$AF185)</f>
        <v/>
      </c>
      <c r="AA189" s="304" t="str">
        <f>IF(未改造舰娘!$AG185="","",未改造舰娘!$AG185)</f>
        <v/>
      </c>
      <c r="AB189" s="304" t="str">
        <f>IF(未改造舰娘!$AH185="","",未改造舰娘!$AH185)</f>
        <v/>
      </c>
      <c r="AC189" s="304" t="str">
        <f>IF(未改造舰娘!$AI185="","",未改造舰娘!$AI185)</f>
        <v/>
      </c>
      <c r="AD189" s="304">
        <f>IF(未改造舰娘!$AJ185="","",未改造舰娘!$AJ185)</f>
        <v>0</v>
      </c>
      <c r="AE189" s="305">
        <f>IF(未改造舰娘!$AK185="","",未改造舰娘!$AK185)</f>
        <v>0</v>
      </c>
      <c r="AF189" s="304" t="str">
        <f>IF(未改造舰娘!$AL185="","",未改造舰娘!$AL185)</f>
        <v/>
      </c>
      <c r="AG189" s="304" t="str">
        <f>IF(未改造舰娘!$AM185="","",未改造舰娘!$AM185)</f>
        <v/>
      </c>
      <c r="AH189" s="304" t="str">
        <f>IF(未改造舰娘!$AN185="","",未改造舰娘!$AN185)</f>
        <v/>
      </c>
      <c r="AI189" s="304" t="str">
        <f>IF(未改造舰娘!$AO185="","",未改造舰娘!$AO185)</f>
        <v/>
      </c>
      <c r="AJ189" s="304" t="str">
        <f>IF(未改造舰娘!$AP185="","",未改造舰娘!$AP185)</f>
        <v/>
      </c>
      <c r="AK189" s="303" t="str">
        <f>IF(未改造舰娘!$AQ185="","",未改造舰娘!$AQ185)</f>
        <v/>
      </c>
      <c r="AL189" s="306" t="str">
        <f>IF(未改造舰娘!$AS185="","",未改造舰娘!$AS185)</f>
        <v>I国双联120毫米炮</v>
      </c>
      <c r="AM189" s="306" t="str">
        <f>IF(未改造舰娘!$AT185="","",未改造舰娘!$AT185)</f>
        <v/>
      </c>
      <c r="AN189" s="306" t="str">
        <f>IF(未改造舰娘!$AU185="","",未改造舰娘!$AU185)</f>
        <v/>
      </c>
      <c r="AO189" s="306" t="str">
        <f>IF(未改造舰娘!$AV185="","",未改造舰娘!$AV185)</f>
        <v/>
      </c>
      <c r="AP189" s="307" t="str">
        <f>IF(未改造舰娘!$AW185="","",未改造舰娘!$AW185)</f>
        <v/>
      </c>
      <c r="AQ189" s="308" t="str">
        <f>IF(未改造舰娘!$AX185="","",未改造舰娘!$AX185)</f>
        <v/>
      </c>
      <c r="AR189" s="304">
        <f>IF(未改造舰娘!$AY185="","",未改造舰娘!$AY185)</f>
        <v>10</v>
      </c>
      <c r="AS189" s="304">
        <f>IF(未改造舰娘!$AZ185="","",未改造舰娘!$AZ185)</f>
        <v>20</v>
      </c>
      <c r="AT189" s="304">
        <f>IF(未改造舰娘!$BA185="","",未改造舰娘!$BA185)</f>
        <v>0.48</v>
      </c>
      <c r="AU189" s="304">
        <f>IF(未改造舰娘!$BB185="","",未改造舰娘!$BB185)</f>
        <v>0.9</v>
      </c>
      <c r="AV189" s="305">
        <f>IF((未改造舰娘!$BG185+未改造舰娘!$BK185*$C$4)=0,"",(未改造舰娘!$BG185+未改造舰娘!$BK185*$C$4))</f>
        <v>4</v>
      </c>
      <c r="AW189" s="304">
        <f>IF((未改造舰娘!$BH185+未改造舰娘!$BL185*$C$4)=0,"",(未改造舰娘!$BH185+未改造舰娘!$BL185*$C$4))</f>
        <v>12</v>
      </c>
      <c r="AX189" s="304">
        <f>IF((未改造舰娘!$BI185+未改造舰娘!$BM185*$C$4)=0,"",(未改造舰娘!$BI185+未改造舰娘!$BM185*$C$4))</f>
        <v>11</v>
      </c>
      <c r="AY189" s="303" t="str">
        <f>IF((未改造舰娘!$BJ185+未改造舰娘!$BN185*$C$4)=0,"",(未改造舰娘!$BJ185+未改造舰娘!$BN185*$C$4))</f>
        <v/>
      </c>
      <c r="AZ189" s="500">
        <f>IF(未改造舰娘!BC185="","",未改造舰娘!BC185)</f>
        <v>0</v>
      </c>
      <c r="BA189" s="500">
        <f>IF(未改造舰娘!BD185="","",未改造舰娘!BD185)</f>
        <v>18</v>
      </c>
      <c r="BB189" s="500">
        <f>IF(未改造舰娘!BE185="","",未改造舰娘!BE185)</f>
        <v>7</v>
      </c>
      <c r="BC189" s="498">
        <f>IF(未改造舰娘!BF185="","",未改造舰娘!BF185)</f>
        <v>0</v>
      </c>
      <c r="BD189" s="67" t="s">
        <v>1536</v>
      </c>
      <c r="BE189" s="506">
        <v>1.5277777777777777E-2</v>
      </c>
      <c r="BF189" s="306" t="str">
        <f>IF(未改造舰娘!$BQ185="","",未改造舰娘!$BQ185)</f>
        <v/>
      </c>
      <c r="BG189" s="306" t="str">
        <f>IF(未改造舰娘!$BR185="","",未改造舰娘!$BR185)</f>
        <v>极地奏鸣曲 Ex-2-DEFGHIJKLMNDEFGHIJKLMNO,Ex-4-CDEFGHIJKLMNO,Ex-4-4-EHIJKL；女武神行动 Ex-3-BCDEGHIJKL,Ex-6-BCDEFHI,Ex-7-ABCDEGHIJKLM；未命名 Ex-4-T,Ex-5-CDFHIJKLMNOPQRS,Ex-6-BCDEFGIJKLMNOPQRTUV,Ex-7-CDEFGHJKLM,Ex-10-ABCDEIJKLMNOPQRST,Ex-12-ABCDEFGIJKLMNOPQRTUV；两周年活动 帕斯塔战役-MOPV</v>
      </c>
      <c r="BH189" s="306"/>
      <c r="BU189" s="304">
        <f>IFERROR(VLOOKUP(AL189,装备!$B:$C,2,0),0)</f>
        <v>2</v>
      </c>
      <c r="BV189" s="304">
        <f>IFERROR(VLOOKUP($AL189,装备!$B:$Q,5,0),0)</f>
        <v>0</v>
      </c>
      <c r="BW189" s="304">
        <f>IFERROR(VLOOKUP($AL189,装备!$B:$Q,6,0),0)</f>
        <v>2</v>
      </c>
      <c r="BX189" s="304">
        <f>IFERROR(VLOOKUP($AL189,装备!$B:$Q,7,0),0)</f>
        <v>0</v>
      </c>
      <c r="BY189" s="304">
        <f>IFERROR(VLOOKUP($AL189,装备!$B:$Q,8,0),0)</f>
        <v>0</v>
      </c>
      <c r="BZ189" s="304">
        <f>IFERROR(VLOOKUP($AL189,装备!$B:$Q,9,0),0)</f>
        <v>0</v>
      </c>
      <c r="CA189" s="304">
        <f>IFERROR(VLOOKUP($AL189,装备!$B:$Q,10,0),0)</f>
        <v>0</v>
      </c>
      <c r="CB189" s="304">
        <f>IFERROR(VLOOKUP($AL189,装备!$B:$Q,11,0),0)</f>
        <v>1</v>
      </c>
      <c r="CC189" s="304" t="str">
        <f>IFERROR(VLOOKUP($AL189,装备!$B:$Q,12,0),0)</f>
        <v>短</v>
      </c>
      <c r="CD189" s="304">
        <f>IFERROR(VLOOKUP($AL189,装备!$B:$Q,13,0),0)</f>
        <v>0</v>
      </c>
      <c r="CE189" s="304">
        <f>IFERROR(VLOOKUP($AL189,装备!$B:$Q,14,0),0)</f>
        <v>0</v>
      </c>
      <c r="CF189" s="304">
        <f>IFERROR(VLOOKUP($AL189,装备!$B:$Q,16,0),0)</f>
        <v>0</v>
      </c>
      <c r="CG189" s="304">
        <f>IFERROR(VLOOKUP($AL189,装备!$B:$Q,5,0),0)</f>
        <v>0</v>
      </c>
      <c r="CH189" s="304">
        <f>IFERROR(VLOOKUP(AM189,装备!$B:$C,2,0),0)</f>
        <v>0</v>
      </c>
      <c r="CI189" s="304">
        <f>IFERROR(VLOOKUP($AM189,装备!$B:$Q,5,0),0)</f>
        <v>0</v>
      </c>
      <c r="CJ189" s="304">
        <f>IFERROR(VLOOKUP($AM189,装备!$B:$Q,6,0),0)</f>
        <v>0</v>
      </c>
      <c r="CK189" s="304">
        <f>IFERROR(VLOOKUP($AM189,装备!$B:$Q,7,0),0)</f>
        <v>0</v>
      </c>
      <c r="CL189" s="304">
        <f>IFERROR(VLOOKUP($AM189,装备!$B:$Q,8,0),0)</f>
        <v>0</v>
      </c>
      <c r="CM189" s="304">
        <f>IFERROR(VLOOKUP($AM189,装备!$B:$Q,9,0),0)</f>
        <v>0</v>
      </c>
      <c r="CN189" s="304">
        <f>IFERROR(VLOOKUP($AM189,装备!$B:$Q,10,0),0)</f>
        <v>0</v>
      </c>
      <c r="CO189" s="304">
        <f>IFERROR(VLOOKUP($AM189,装备!$B:$Q,11,0),0)</f>
        <v>0</v>
      </c>
      <c r="CP189" s="304">
        <f>IFERROR(VLOOKUP($AM189,装备!$B:$Q,12,0),0)</f>
        <v>0</v>
      </c>
      <c r="CQ189" s="304">
        <f>IFERROR(VLOOKUP($AM189,装备!$B:$Q,13,0),0)</f>
        <v>0</v>
      </c>
      <c r="CR189" s="304">
        <f>IFERROR(VLOOKUP($AM189,装备!$B:$Q,14,0),0)</f>
        <v>0</v>
      </c>
      <c r="CS189" s="304">
        <f>IFERROR(VLOOKUP($AM189,装备!$B:$Q,16,0),0)</f>
        <v>0</v>
      </c>
      <c r="CT189" s="304">
        <f>IFERROR(VLOOKUP($AM189,装备!$B:$Q,5,0),0)</f>
        <v>0</v>
      </c>
      <c r="CU189" s="304">
        <f>IFERROR(VLOOKUP(AN189,装备!$B:$C,2,0),0)</f>
        <v>0</v>
      </c>
      <c r="CV189" s="304">
        <f>IFERROR(VLOOKUP($AN189,装备!$B:$Q,5,0),0)</f>
        <v>0</v>
      </c>
      <c r="CW189" s="304">
        <f>IFERROR(VLOOKUP($AN189,装备!$B:$Q,6,0),0)</f>
        <v>0</v>
      </c>
      <c r="CX189" s="304">
        <f>IFERROR(VLOOKUP($AN189,装备!$B:$Q,7,0),0)</f>
        <v>0</v>
      </c>
      <c r="CY189" s="304">
        <f>IFERROR(VLOOKUP($AN189,装备!$B:$Q,8,0),0)</f>
        <v>0</v>
      </c>
      <c r="CZ189" s="304">
        <f>IFERROR(VLOOKUP($AN189,装备!$B:$Q,9,0),0)</f>
        <v>0</v>
      </c>
      <c r="DA189" s="304">
        <f>IFERROR(VLOOKUP($AN189,装备!$B:$Q,10,0),0)</f>
        <v>0</v>
      </c>
      <c r="DB189" s="304">
        <f>IFERROR(VLOOKUP($AN189,装备!$B:$Q,11,0),0)</f>
        <v>0</v>
      </c>
      <c r="DC189" s="304">
        <f>IFERROR(VLOOKUP($AN189,装备!$B:$Q,12,0),0)</f>
        <v>0</v>
      </c>
      <c r="DD189" s="304">
        <f>IFERROR(VLOOKUP($AN189,装备!$B:$Q,13,0),0)</f>
        <v>0</v>
      </c>
      <c r="DE189" s="304">
        <f>IFERROR(VLOOKUP($AN189,装备!$B:$Q,14,0),0)</f>
        <v>0</v>
      </c>
      <c r="DF189" s="304">
        <f>IFERROR(VLOOKUP($AN189,装备!$B:$Q,16,0),0)</f>
        <v>0</v>
      </c>
      <c r="DG189" s="304">
        <f>IFERROR(VLOOKUP($AN189,装备!$B:$Q,5,0),0)</f>
        <v>0</v>
      </c>
      <c r="DH189" s="304">
        <f>IFERROR(VLOOKUP(AO189,装备!$B:$C,2,0),0)</f>
        <v>0</v>
      </c>
      <c r="DI189" s="304">
        <f>IFERROR(VLOOKUP($AO189,装备!$B:$Q,5,0),0)</f>
        <v>0</v>
      </c>
      <c r="DJ189" s="304">
        <f>IFERROR(VLOOKUP($AO189,装备!$B:$Q,6,0),0)</f>
        <v>0</v>
      </c>
      <c r="DK189" s="304">
        <f>IFERROR(VLOOKUP($AO189,装备!$B:$Q,7,0),0)</f>
        <v>0</v>
      </c>
      <c r="DL189" s="304">
        <f>IFERROR(VLOOKUP($AO189,装备!$B:$Q,8,0),0)</f>
        <v>0</v>
      </c>
      <c r="DM189" s="304">
        <f>IFERROR(VLOOKUP($AO189,装备!$B:$Q,9,0),0)</f>
        <v>0</v>
      </c>
      <c r="DN189" s="304">
        <f>IFERROR(VLOOKUP($AO189,装备!$B:$Q,10,0),0)</f>
        <v>0</v>
      </c>
      <c r="DO189" s="304">
        <f>IFERROR(VLOOKUP($AO189,装备!$B:$Q,11,0),0)</f>
        <v>0</v>
      </c>
      <c r="DP189" s="304">
        <f>IFERROR(VLOOKUP($AO189,装备!$B:$Q,12,0),0)</f>
        <v>0</v>
      </c>
      <c r="DQ189" s="304">
        <f>IFERROR(VLOOKUP($AO189,装备!$B:$Q,13,0),0)</f>
        <v>0</v>
      </c>
      <c r="DR189" s="304">
        <f>IFERROR(VLOOKUP($AO189,装备!$B:$Q,14,0),0)</f>
        <v>0</v>
      </c>
      <c r="DS189" s="304">
        <f>IFERROR(VLOOKUP($AO189,装备!$B:$Q,16,0),0)</f>
        <v>0</v>
      </c>
      <c r="DT189" s="304">
        <f>IFERROR(VLOOKUP($AO189,装备!$B:$Q,5,0),0)</f>
        <v>0</v>
      </c>
    </row>
    <row r="190" spans="1:124" hidden="1">
      <c r="A190" s="301">
        <f>未改造舰娘!$A186</f>
        <v>10018711</v>
      </c>
      <c r="B190" s="354" t="s">
        <v>4052</v>
      </c>
      <c r="C190" s="323"/>
      <c r="D190" s="323">
        <f t="shared" si="2"/>
        <v>110</v>
      </c>
      <c r="E190" s="303">
        <f>未改造舰娘!$C186</f>
        <v>4</v>
      </c>
      <c r="F190" s="304" t="str">
        <f>未改造舰娘!$D186</f>
        <v>驱逐</v>
      </c>
      <c r="G190" s="304" t="str">
        <f>未改造舰娘!$E186</f>
        <v>小型</v>
      </c>
      <c r="H190" s="304" t="str">
        <f>未改造舰娘!$F186</f>
        <v>护卫舰</v>
      </c>
      <c r="I190" s="460">
        <f>未改造舰娘!$AR186</f>
        <v>2</v>
      </c>
      <c r="J190" s="304" t="str">
        <f>未改造舰娘!$G186</f>
        <v>意大利</v>
      </c>
      <c r="K190" s="312">
        <f>未改造舰娘!$H186+(BV190+CI190+CV190+DI190)*$C$2</f>
        <v>20</v>
      </c>
      <c r="L190" s="304">
        <f>未改造舰娘!$I186</f>
        <v>0</v>
      </c>
      <c r="M190" s="304">
        <f>未改造舰娘!$J186</f>
        <v>1</v>
      </c>
      <c r="N190" s="518">
        <f>未改造舰娘!$K186</f>
        <v>2</v>
      </c>
      <c r="O190" s="304">
        <f>未改造舰娘!$L186+((CE190+CR190+DE190+DR190)*$C$2)</f>
        <v>5</v>
      </c>
      <c r="P190" s="304" t="str">
        <f>IF($C$2=1,(IF(ISERROR(FIND("超长",未改造舰娘!$M186&amp;CC190&amp;CP190&amp;DC190&amp;DP190,1)),IF(ISERROR(FIND("长",未改造舰娘!$M186&amp;CC190&amp;CP190&amp;DC190&amp;DP190,1)),IF(ISERROR(FIND("中",未改造舰娘!$M186&amp;CC190&amp;CP190&amp;DC190&amp;DP190,1)),IF(ISERROR(FIND("短",未改造舰娘!$M186&amp;CC190&amp;CP190&amp;DC190&amp;DP190,1)),IF(ISERROR(FIND("无",未改造舰娘!$M186&amp;CC190&amp;CP190&amp;DC190&amp;DP190,1)),0,"无"),"短"),"中"),"长"),"超长")),未改造舰娘!$M186)</f>
        <v>短</v>
      </c>
      <c r="Q190" s="303">
        <f>未改造舰娘!$N186</f>
        <v>39</v>
      </c>
      <c r="R190" s="304">
        <f>(未改造舰娘!$P186)+(未改造舰娘!$Q186)*$C$3+((BW190+CJ190+CW190+DJ190)*$C$2)</f>
        <v>30</v>
      </c>
      <c r="S190" s="304">
        <f>(未改造舰娘!$R186)+(未改造舰娘!$S186)*$C$3+((BY190+CL190+CY190+DL190)*$C$2)</f>
        <v>68</v>
      </c>
      <c r="T190" s="304">
        <f>(未改造舰娘!$T186)+(未改造舰娘!$U186)*$C$3+((BX190+CK190+CX190+DK190)*$C$2)</f>
        <v>22</v>
      </c>
      <c r="U190" s="304">
        <f>(未改造舰娘!$V186)+(未改造舰娘!$W186)*$C$3+((CG190+CT190+DG190+DT190)*$C$2)</f>
        <v>41</v>
      </c>
      <c r="V190" s="305">
        <f>INT((((未改造舰娘!$Y186)-(未改造舰娘!$X186))*(((IF(D190=0,C190,D190))-1)/99))+未改造舰娘!$X186)+((CB190+CO190+DB190+DO190)*$C$2)</f>
        <v>88</v>
      </c>
      <c r="W190" s="304">
        <f>INT((((未改造舰娘!$AA186)-(未改造舰娘!$Z186))*(((IF(D190=0,C190,D190))-1)/99))+未改造舰娘!$Z186)+((CD190+CQ190+DD190+DQ190)*$C$2)</f>
        <v>84</v>
      </c>
      <c r="X190" s="304">
        <f>INT((((未改造舰娘!$AC186)-(未改造舰娘!$AB186))*(((IF(D190=0,C190,D190))-1)/99))+未改造舰娘!$AB186)+((CA190+CN190+DA190+DN190)*$C$2)</f>
        <v>16</v>
      </c>
      <c r="Y190" s="303">
        <f>INT((((未改造舰娘!$AE186)-(未改造舰娘!$AD186))*(((IF(D190=0,C190,D190))-1)/99))+未改造舰娘!$AD186)+((BZ190+CM190+CZ190+DM190)*$C$2)</f>
        <v>55</v>
      </c>
      <c r="Z190" s="474" t="str">
        <f>IF(未改造舰娘!$AF186=0,"",未改造舰娘!$AF186)</f>
        <v/>
      </c>
      <c r="AA190" s="304" t="str">
        <f>IF(未改造舰娘!$AG186="","",未改造舰娘!$AG186)</f>
        <v/>
      </c>
      <c r="AB190" s="304" t="str">
        <f>IF(未改造舰娘!$AH186="","",未改造舰娘!$AH186)</f>
        <v/>
      </c>
      <c r="AC190" s="304" t="str">
        <f>IF(未改造舰娘!$AI186="","",未改造舰娘!$AI186)</f>
        <v/>
      </c>
      <c r="AD190" s="304">
        <f>IF(未改造舰娘!$AJ186="","",未改造舰娘!$AJ186)</f>
        <v>0</v>
      </c>
      <c r="AE190" s="305">
        <f>IF(未改造舰娘!$AK186="","",未改造舰娘!$AK186)</f>
        <v>40</v>
      </c>
      <c r="AF190" s="304">
        <f>IF(未改造舰娘!$AL186="","",未改造舰娘!$AL186)</f>
        <v>300</v>
      </c>
      <c r="AG190" s="304">
        <f>IF(未改造舰娘!$AM186="","",未改造舰娘!$AM186)</f>
        <v>200</v>
      </c>
      <c r="AH190" s="304">
        <f>IF(未改造舰娘!$AN186="","",未改造舰娘!$AN186)</f>
        <v>500</v>
      </c>
      <c r="AI190" s="304">
        <f>IF(未改造舰娘!$AO186="","",未改造舰娘!$AO186)</f>
        <v>400</v>
      </c>
      <c r="AJ190" s="304" t="str">
        <f>IF(未改造舰娘!$AP186="","",未改造舰娘!$AP186)</f>
        <v>驱逐核心</v>
      </c>
      <c r="AK190" s="303">
        <f>IF(未改造舰娘!$AQ186="","",未改造舰娘!$AQ186)</f>
        <v>9</v>
      </c>
      <c r="AL190" s="306" t="str">
        <f>IF(未改造舰娘!$AS186="","",未改造舰娘!$AS186)</f>
        <v>I国双联120毫米炮</v>
      </c>
      <c r="AM190" s="306" t="str">
        <f>IF(未改造舰娘!$AT186="","",未改造舰娘!$AT186)</f>
        <v>标准型动力系统</v>
      </c>
      <c r="AN190" s="306" t="str">
        <f>IF(未改造舰娘!$AU186="","",未改造舰娘!$AU186)</f>
        <v/>
      </c>
      <c r="AO190" s="306" t="str">
        <f>IF(未改造舰娘!$AV186="","",未改造舰娘!$AV186)</f>
        <v/>
      </c>
      <c r="AP190" s="307" t="str">
        <f>IF(未改造舰娘!$AW186="","",未改造舰娘!$AW186)</f>
        <v/>
      </c>
      <c r="AQ190" s="308" t="str">
        <f>IF(未改造舰娘!$AX186="","",未改造舰娘!$AX186)</f>
        <v/>
      </c>
      <c r="AR190" s="304">
        <f>IF(未改造舰娘!$AY186="","",未改造舰娘!$AY186)</f>
        <v>10</v>
      </c>
      <c r="AS190" s="304">
        <f>IF(未改造舰娘!$AZ186="","",未改造舰娘!$AZ186)</f>
        <v>20</v>
      </c>
      <c r="AT190" s="304">
        <f>IF(未改造舰娘!$BA186="","",未改造舰娘!$BA186)</f>
        <v>0.48</v>
      </c>
      <c r="AU190" s="304">
        <f>IF(未改造舰娘!$BB186="","",未改造舰娘!$BB186)</f>
        <v>0.9</v>
      </c>
      <c r="AV190" s="305">
        <f>IF((未改造舰娘!$BG186+未改造舰娘!$BK186*$C$4)=0,"",(未改造舰娘!$BG186+未改造舰娘!$BK186*$C$4))</f>
        <v>14</v>
      </c>
      <c r="AW190" s="304">
        <f>IF((未改造舰娘!$BH186+未改造舰娘!$BL186*$C$4)=0,"",(未改造舰娘!$BH186+未改造舰娘!$BL186*$C$4))</f>
        <v>12</v>
      </c>
      <c r="AX190" s="304">
        <f>IF((未改造舰娘!$BI186+未改造舰娘!$BM186*$C$4)=0,"",(未改造舰娘!$BI186+未改造舰娘!$BM186*$C$4))</f>
        <v>21</v>
      </c>
      <c r="AY190" s="303" t="str">
        <f>IF((未改造舰娘!$BJ186+未改造舰娘!$BN186*$C$4)=0,"",(未改造舰娘!$BJ186+未改造舰娘!$BN186*$C$4))</f>
        <v/>
      </c>
      <c r="AZ190" s="500">
        <f>IF(未改造舰娘!BC186="","",未改造舰娘!BC186)</f>
        <v>0</v>
      </c>
      <c r="BA190" s="500">
        <f>IF(未改造舰娘!BD186="","",未改造舰娘!BD186)</f>
        <v>18</v>
      </c>
      <c r="BB190" s="500">
        <f>IF(未改造舰娘!BE186="","",未改造舰娘!BE186)</f>
        <v>7</v>
      </c>
      <c r="BC190" s="498">
        <f>IF(未改造舰娘!BF186="","",未改造舰娘!BF186)</f>
        <v>0</v>
      </c>
      <c r="BD190" s="67" t="s">
        <v>1535</v>
      </c>
      <c r="BE190" s="506"/>
      <c r="BF190" s="306" t="str">
        <f>IF(未改造舰娘!$BQ186="","",未改造舰娘!$BQ186)</f>
        <v>5-3-H,5-5-DEFGHI,6-2-M,6-4-K,8-2-DEFGHIJLM</v>
      </c>
      <c r="BG190" s="306" t="str">
        <f>IF(未改造舰娘!$BR186="","",未改造舰娘!$BR186)</f>
        <v>极地奏鸣曲 Ex-2-2-H,Ex-2-3-DFGHI,Ex-3-ABCDEFGHIJKLMOPQDEFGHIJKLMNO,Ex-3-2-M,Ex-3-4-K,Ex-1-BCDEFGHIJKM,Ex-4-3-DEHIJM,Ex-4-4-EHJKL；女武神行动 Ex-3-BCDEGHIJKLM,Ex-4-CDEGHJMNOP,Ex-5-CDEFG,Ex-6-BCDEFHI,Ex-7-BCDEGHIJKLM,Ex-8-ABCDEFGHJKMNOP；未命名 Ex-4-T,Ex-5-RS,Ex-6-BCDEFGIJKLMNOPRTUV,Ex-7-CDEFGHJLM,Ex-8-BCDEFGHIKO,Ex-9-BEGHIJKLMOPQRS,Ex-11-CDFIJKMNOQRS；两周年活动 帕斯塔战役-FOPV</v>
      </c>
      <c r="BH190" s="306"/>
      <c r="BU190" s="304">
        <f>IFERROR(VLOOKUP(AL190,装备!$B:$C,2,0),0)</f>
        <v>2</v>
      </c>
      <c r="BV190" s="304">
        <f>IFERROR(VLOOKUP($AL190,装备!$B:$Q,5,0),0)</f>
        <v>0</v>
      </c>
      <c r="BW190" s="304">
        <f>IFERROR(VLOOKUP($AL190,装备!$B:$Q,6,0),0)</f>
        <v>2</v>
      </c>
      <c r="BX190" s="304">
        <f>IFERROR(VLOOKUP($AL190,装备!$B:$Q,7,0),0)</f>
        <v>0</v>
      </c>
      <c r="BY190" s="304">
        <f>IFERROR(VLOOKUP($AL190,装备!$B:$Q,8,0),0)</f>
        <v>0</v>
      </c>
      <c r="BZ190" s="304">
        <f>IFERROR(VLOOKUP($AL190,装备!$B:$Q,9,0),0)</f>
        <v>0</v>
      </c>
      <c r="CA190" s="304">
        <f>IFERROR(VLOOKUP($AL190,装备!$B:$Q,10,0),0)</f>
        <v>0</v>
      </c>
      <c r="CB190" s="304">
        <f>IFERROR(VLOOKUP($AL190,装备!$B:$Q,11,0),0)</f>
        <v>1</v>
      </c>
      <c r="CC190" s="304" t="str">
        <f>IFERROR(VLOOKUP($AL190,装备!$B:$Q,12,0),0)</f>
        <v>短</v>
      </c>
      <c r="CD190" s="304">
        <f>IFERROR(VLOOKUP($AL190,装备!$B:$Q,13,0),0)</f>
        <v>0</v>
      </c>
      <c r="CE190" s="304">
        <f>IFERROR(VLOOKUP($AL190,装备!$B:$Q,14,0),0)</f>
        <v>0</v>
      </c>
      <c r="CF190" s="304">
        <f>IFERROR(VLOOKUP($AL190,装备!$B:$Q,16,0),0)</f>
        <v>0</v>
      </c>
      <c r="CG190" s="304">
        <f>IFERROR(VLOOKUP($AL190,装备!$B:$Q,5,0),0)</f>
        <v>0</v>
      </c>
      <c r="CH190" s="304">
        <f>IFERROR(VLOOKUP(AM190,装备!$B:$C,2,0),0)</f>
        <v>3</v>
      </c>
      <c r="CI190" s="304">
        <f>IFERROR(VLOOKUP($AM190,装备!$B:$Q,5,0),0)</f>
        <v>0</v>
      </c>
      <c r="CJ190" s="304">
        <f>IFERROR(VLOOKUP($AM190,装备!$B:$Q,6,0),0)</f>
        <v>0</v>
      </c>
      <c r="CK190" s="304">
        <f>IFERROR(VLOOKUP($AM190,装备!$B:$Q,7,0),0)</f>
        <v>0</v>
      </c>
      <c r="CL190" s="304">
        <f>IFERROR(VLOOKUP($AM190,装备!$B:$Q,8,0),0)</f>
        <v>0</v>
      </c>
      <c r="CM190" s="304">
        <f>IFERROR(VLOOKUP($AM190,装备!$B:$Q,9,0),0)</f>
        <v>0</v>
      </c>
      <c r="CN190" s="304">
        <f>IFERROR(VLOOKUP($AM190,装备!$B:$Q,10,0),0)</f>
        <v>0</v>
      </c>
      <c r="CO190" s="304">
        <f>IFERROR(VLOOKUP($AM190,装备!$B:$Q,11,0),0)</f>
        <v>0</v>
      </c>
      <c r="CP190" s="304" t="str">
        <f>IFERROR(VLOOKUP($AM190,装备!$B:$Q,12,0),0)</f>
        <v>无</v>
      </c>
      <c r="CQ190" s="304">
        <f>IFERROR(VLOOKUP($AM190,装备!$B:$Q,13,0),0)</f>
        <v>6</v>
      </c>
      <c r="CR190" s="304">
        <f>IFERROR(VLOOKUP($AM190,装备!$B:$Q,14,0),0)</f>
        <v>0</v>
      </c>
      <c r="CS190" s="304">
        <f>IFERROR(VLOOKUP($AM190,装备!$B:$Q,16,0),0)</f>
        <v>0</v>
      </c>
      <c r="CT190" s="304">
        <f>IFERROR(VLOOKUP($AM190,装备!$B:$Q,5,0),0)</f>
        <v>0</v>
      </c>
      <c r="CU190" s="304">
        <f>IFERROR(VLOOKUP(AN190,装备!$B:$C,2,0),0)</f>
        <v>0</v>
      </c>
      <c r="CV190" s="304">
        <f>IFERROR(VLOOKUP($AN190,装备!$B:$Q,5,0),0)</f>
        <v>0</v>
      </c>
      <c r="CW190" s="304">
        <f>IFERROR(VLOOKUP($AN190,装备!$B:$Q,6,0),0)</f>
        <v>0</v>
      </c>
      <c r="CX190" s="304">
        <f>IFERROR(VLOOKUP($AN190,装备!$B:$Q,7,0),0)</f>
        <v>0</v>
      </c>
      <c r="CY190" s="304">
        <f>IFERROR(VLOOKUP($AN190,装备!$B:$Q,8,0),0)</f>
        <v>0</v>
      </c>
      <c r="CZ190" s="304">
        <f>IFERROR(VLOOKUP($AN190,装备!$B:$Q,9,0),0)</f>
        <v>0</v>
      </c>
      <c r="DA190" s="304">
        <f>IFERROR(VLOOKUP($AN190,装备!$B:$Q,10,0),0)</f>
        <v>0</v>
      </c>
      <c r="DB190" s="304">
        <f>IFERROR(VLOOKUP($AN190,装备!$B:$Q,11,0),0)</f>
        <v>0</v>
      </c>
      <c r="DC190" s="304">
        <f>IFERROR(VLOOKUP($AN190,装备!$B:$Q,12,0),0)</f>
        <v>0</v>
      </c>
      <c r="DD190" s="304">
        <f>IFERROR(VLOOKUP($AN190,装备!$B:$Q,13,0),0)</f>
        <v>0</v>
      </c>
      <c r="DE190" s="304">
        <f>IFERROR(VLOOKUP($AN190,装备!$B:$Q,14,0),0)</f>
        <v>0</v>
      </c>
      <c r="DF190" s="304">
        <f>IFERROR(VLOOKUP($AN190,装备!$B:$Q,16,0),0)</f>
        <v>0</v>
      </c>
      <c r="DG190" s="304">
        <f>IFERROR(VLOOKUP($AN190,装备!$B:$Q,5,0),0)</f>
        <v>0</v>
      </c>
      <c r="DH190" s="304">
        <f>IFERROR(VLOOKUP(AO190,装备!$B:$C,2,0),0)</f>
        <v>0</v>
      </c>
      <c r="DI190" s="304">
        <f>IFERROR(VLOOKUP($AO190,装备!$B:$Q,5,0),0)</f>
        <v>0</v>
      </c>
      <c r="DJ190" s="304">
        <f>IFERROR(VLOOKUP($AO190,装备!$B:$Q,6,0),0)</f>
        <v>0</v>
      </c>
      <c r="DK190" s="304">
        <f>IFERROR(VLOOKUP($AO190,装备!$B:$Q,7,0),0)</f>
        <v>0</v>
      </c>
      <c r="DL190" s="304">
        <f>IFERROR(VLOOKUP($AO190,装备!$B:$Q,8,0),0)</f>
        <v>0</v>
      </c>
      <c r="DM190" s="304">
        <f>IFERROR(VLOOKUP($AO190,装备!$B:$Q,9,0),0)</f>
        <v>0</v>
      </c>
      <c r="DN190" s="304">
        <f>IFERROR(VLOOKUP($AO190,装备!$B:$Q,10,0),0)</f>
        <v>0</v>
      </c>
      <c r="DO190" s="304">
        <f>IFERROR(VLOOKUP($AO190,装备!$B:$Q,11,0),0)</f>
        <v>0</v>
      </c>
      <c r="DP190" s="304">
        <f>IFERROR(VLOOKUP($AO190,装备!$B:$Q,12,0),0)</f>
        <v>0</v>
      </c>
      <c r="DQ190" s="304">
        <f>IFERROR(VLOOKUP($AO190,装备!$B:$Q,13,0),0)</f>
        <v>0</v>
      </c>
      <c r="DR190" s="304">
        <f>IFERROR(VLOOKUP($AO190,装备!$B:$Q,14,0),0)</f>
        <v>0</v>
      </c>
      <c r="DS190" s="304">
        <f>IFERROR(VLOOKUP($AO190,装备!$B:$Q,16,0),0)</f>
        <v>0</v>
      </c>
      <c r="DT190" s="304">
        <f>IFERROR(VLOOKUP($AO190,装备!$B:$Q,5,0),0)</f>
        <v>0</v>
      </c>
    </row>
    <row r="191" spans="1:124" hidden="1">
      <c r="A191" s="301">
        <f>未改造舰娘!$A187</f>
        <v>10018811</v>
      </c>
      <c r="B191" s="354" t="s">
        <v>4053</v>
      </c>
      <c r="C191" s="323"/>
      <c r="D191" s="323">
        <f t="shared" si="2"/>
        <v>110</v>
      </c>
      <c r="E191" s="303">
        <f>未改造舰娘!$C187</f>
        <v>4</v>
      </c>
      <c r="F191" s="304" t="str">
        <f>未改造舰娘!$D187</f>
        <v>驱逐</v>
      </c>
      <c r="G191" s="304" t="str">
        <f>未改造舰娘!$E187</f>
        <v>小型</v>
      </c>
      <c r="H191" s="304" t="str">
        <f>未改造舰娘!$F187</f>
        <v>护卫舰</v>
      </c>
      <c r="I191" s="460">
        <f>未改造舰娘!$AR187</f>
        <v>2</v>
      </c>
      <c r="J191" s="304" t="str">
        <f>未改造舰娘!$G187</f>
        <v>意大利</v>
      </c>
      <c r="K191" s="312">
        <f>未改造舰娘!$H187+(BV191+CI191+CV191+DI191)*$C$2</f>
        <v>20</v>
      </c>
      <c r="L191" s="304">
        <f>未改造舰娘!$I187</f>
        <v>0</v>
      </c>
      <c r="M191" s="304">
        <f>未改造舰娘!$J187</f>
        <v>1</v>
      </c>
      <c r="N191" s="518">
        <f>未改造舰娘!$K187</f>
        <v>2</v>
      </c>
      <c r="O191" s="304">
        <f>未改造舰娘!$L187+((CE191+CR191+DE191+DR191)*$C$2)</f>
        <v>5</v>
      </c>
      <c r="P191" s="304" t="str">
        <f>IF($C$2=1,(IF(ISERROR(FIND("超长",未改造舰娘!$M187&amp;CC191&amp;CP191&amp;DC191&amp;DP191,1)),IF(ISERROR(FIND("长",未改造舰娘!$M187&amp;CC191&amp;CP191&amp;DC191&amp;DP191,1)),IF(ISERROR(FIND("中",未改造舰娘!$M187&amp;CC191&amp;CP191&amp;DC191&amp;DP191,1)),IF(ISERROR(FIND("短",未改造舰娘!$M187&amp;CC191&amp;CP191&amp;DC191&amp;DP191,1)),IF(ISERROR(FIND("无",未改造舰娘!$M187&amp;CC191&amp;CP191&amp;DC191&amp;DP191,1)),0,"无"),"短"),"中"),"长"),"超长")),未改造舰娘!$M187)</f>
        <v>短</v>
      </c>
      <c r="Q191" s="303">
        <f>未改造舰娘!$N187</f>
        <v>39</v>
      </c>
      <c r="R191" s="304">
        <f>(未改造舰娘!$P187)+(未改造舰娘!$Q187)*$C$3+((BW191+CJ191+CW191+DJ191)*$C$2)</f>
        <v>30</v>
      </c>
      <c r="S191" s="304">
        <f>(未改造舰娘!$R187)+(未改造舰娘!$S187)*$C$3+((BY191+CL191+CY191+DL191)*$C$2)</f>
        <v>68</v>
      </c>
      <c r="T191" s="304">
        <f>(未改造舰娘!$T187)+(未改造舰娘!$U187)*$C$3+((BX191+CK191+CX191+DK191)*$C$2)</f>
        <v>22</v>
      </c>
      <c r="U191" s="304">
        <f>(未改造舰娘!$V187)+(未改造舰娘!$W187)*$C$3+((CG191+CT191+DG191+DT191)*$C$2)</f>
        <v>41</v>
      </c>
      <c r="V191" s="305">
        <f>INT((((未改造舰娘!$Y187)-(未改造舰娘!$X187))*(((IF(D191=0,C191,D191))-1)/99))+未改造舰娘!$X187)+((CB191+CO191+DB191+DO191)*$C$2)</f>
        <v>88</v>
      </c>
      <c r="W191" s="304">
        <f>INT((((未改造舰娘!$AA187)-(未改造舰娘!$Z187))*(((IF(D191=0,C191,D191))-1)/99))+未改造舰娘!$Z187)+((CD191+CQ191+DD191+DQ191)*$C$2)</f>
        <v>84</v>
      </c>
      <c r="X191" s="304">
        <f>INT((((未改造舰娘!$AC187)-(未改造舰娘!$AB187))*(((IF(D191=0,C191,D191))-1)/99))+未改造舰娘!$AB187)+((CA191+CN191+DA191+DN191)*$C$2)</f>
        <v>16</v>
      </c>
      <c r="Y191" s="303">
        <f>INT((((未改造舰娘!$AE187)-(未改造舰娘!$AD187))*(((IF(D191=0,C191,D191))-1)/99))+未改造舰娘!$AD187)+((BZ191+CM191+CZ191+DM191)*$C$2)</f>
        <v>55</v>
      </c>
      <c r="Z191" s="474" t="str">
        <f>IF(未改造舰娘!$AF187=0,"",未改造舰娘!$AF187)</f>
        <v/>
      </c>
      <c r="AA191" s="304" t="str">
        <f>IF(未改造舰娘!$AG187="","",未改造舰娘!$AG187)</f>
        <v/>
      </c>
      <c r="AB191" s="304" t="str">
        <f>IF(未改造舰娘!$AH187="","",未改造舰娘!$AH187)</f>
        <v/>
      </c>
      <c r="AC191" s="304" t="str">
        <f>IF(未改造舰娘!$AI187="","",未改造舰娘!$AI187)</f>
        <v/>
      </c>
      <c r="AD191" s="304">
        <f>IF(未改造舰娘!$AJ187="","",未改造舰娘!$AJ187)</f>
        <v>0</v>
      </c>
      <c r="AE191" s="305">
        <f>IF(未改造舰娘!$AK187="","",未改造舰娘!$AK187)</f>
        <v>50</v>
      </c>
      <c r="AF191" s="304">
        <f>IF(未改造舰娘!$AL187="","",未改造舰娘!$AL187)</f>
        <v>300</v>
      </c>
      <c r="AG191" s="304">
        <f>IF(未改造舰娘!$AM187="","",未改造舰娘!$AM187)</f>
        <v>200</v>
      </c>
      <c r="AH191" s="304">
        <f>IF(未改造舰娘!$AN187="","",未改造舰娘!$AN187)</f>
        <v>500</v>
      </c>
      <c r="AI191" s="304">
        <f>IF(未改造舰娘!$AO187="","",未改造舰娘!$AO187)</f>
        <v>400</v>
      </c>
      <c r="AJ191" s="304" t="str">
        <f>IF(未改造舰娘!$AP187="","",未改造舰娘!$AP187)</f>
        <v>驱逐核心</v>
      </c>
      <c r="AK191" s="303">
        <f>IF(未改造舰娘!$AQ187="","",未改造舰娘!$AQ187)</f>
        <v>9</v>
      </c>
      <c r="AL191" s="306" t="str">
        <f>IF(未改造舰娘!$AS187="","",未改造舰娘!$AS187)</f>
        <v>I国双联120毫米炮</v>
      </c>
      <c r="AM191" s="306" t="str">
        <f>IF(未改造舰娘!$AT187="","",未改造舰娘!$AT187)</f>
        <v>标准型动力系统</v>
      </c>
      <c r="AN191" s="306" t="str">
        <f>IF(未改造舰娘!$AU187="","",未改造舰娘!$AU187)</f>
        <v/>
      </c>
      <c r="AO191" s="306" t="str">
        <f>IF(未改造舰娘!$AV187="","",未改造舰娘!$AV187)</f>
        <v/>
      </c>
      <c r="AP191" s="307" t="str">
        <f>IF(未改造舰娘!$AW187="","",未改造舰娘!$AW187)</f>
        <v/>
      </c>
      <c r="AQ191" s="308" t="str">
        <f>IF(未改造舰娘!$AX187="","",未改造舰娘!$AX187)</f>
        <v/>
      </c>
      <c r="AR191" s="304">
        <f>IF(未改造舰娘!$AY187="","",未改造舰娘!$AY187)</f>
        <v>10</v>
      </c>
      <c r="AS191" s="304">
        <f>IF(未改造舰娘!$AZ187="","",未改造舰娘!$AZ187)</f>
        <v>20</v>
      </c>
      <c r="AT191" s="304">
        <f>IF(未改造舰娘!$BA187="","",未改造舰娘!$BA187)</f>
        <v>0.48</v>
      </c>
      <c r="AU191" s="304">
        <f>IF(未改造舰娘!$BB187="","",未改造舰娘!$BB187)</f>
        <v>0.9</v>
      </c>
      <c r="AV191" s="305">
        <f>IF((未改造舰娘!$BG187+未改造舰娘!$BK187*$C$4)=0,"",(未改造舰娘!$BG187+未改造舰娘!$BK187*$C$4))</f>
        <v>14</v>
      </c>
      <c r="AW191" s="304">
        <f>IF((未改造舰娘!$BH187+未改造舰娘!$BL187*$C$4)=0,"",(未改造舰娘!$BH187+未改造舰娘!$BL187*$C$4))</f>
        <v>12</v>
      </c>
      <c r="AX191" s="304">
        <f>IF((未改造舰娘!$BI187+未改造舰娘!$BM187*$C$4)=0,"",(未改造舰娘!$BI187+未改造舰娘!$BM187*$C$4))</f>
        <v>21</v>
      </c>
      <c r="AY191" s="303" t="str">
        <f>IF((未改造舰娘!$BJ187+未改造舰娘!$BN187*$C$4)=0,"",(未改造舰娘!$BJ187+未改造舰娘!$BN187*$C$4))</f>
        <v/>
      </c>
      <c r="AZ191" s="500">
        <f>IF(未改造舰娘!BC187="","",未改造舰娘!BC187)</f>
        <v>0</v>
      </c>
      <c r="BA191" s="500">
        <f>IF(未改造舰娘!BD187="","",未改造舰娘!BD187)</f>
        <v>18</v>
      </c>
      <c r="BB191" s="500">
        <f>IF(未改造舰娘!BE187="","",未改造舰娘!BE187)</f>
        <v>7</v>
      </c>
      <c r="BC191" s="498">
        <f>IF(未改造舰娘!BF187="","",未改造舰娘!BF187)</f>
        <v>0</v>
      </c>
      <c r="BD191" s="67" t="s">
        <v>1537</v>
      </c>
      <c r="BE191" s="506"/>
      <c r="BF191" s="306" t="str">
        <f>IF(未改造舰娘!$BQ187="","",未改造舰娘!$BQ187)</f>
        <v>5-2-J,5-4-CDEGH,6-3-J,6-4-K,8-2-DEFGHIJKLM</v>
      </c>
      <c r="BG191" s="306" t="str">
        <f>IF(未改造舰娘!$BR187="","",未改造舰娘!$BR187)</f>
        <v>极地奏鸣曲 Ex-2-1-J,Ex-3-ABCDEFGHIJKLMOPQ,Ex-3-3-J,Ex-3-4-K,Ex-2-DEFGHIJKLMNO,Ex-4-CDEFGHIJKLMNO,Ex-4-3-EIM,Ex-4-4-DEGHJKL；未命名 Ex-4-T,Ex-5-CDFHIJKMNOQRS,Ex-7-CDEFGHJKLM,Ex-8-BCDEFGHIKO,Ex-9-BCEGHIJKLMOQRS,Ex-10-T,Ex-11-DFHIJKLMNQRS；两周年活动 帕斯塔战役-EMOPV</v>
      </c>
      <c r="BH191" s="306"/>
      <c r="BU191" s="304">
        <f>IFERROR(VLOOKUP(AL191,装备!$B:$C,2,0),0)</f>
        <v>2</v>
      </c>
      <c r="BV191" s="304">
        <f>IFERROR(VLOOKUP($AL191,装备!$B:$Q,5,0),0)</f>
        <v>0</v>
      </c>
      <c r="BW191" s="304">
        <f>IFERROR(VLOOKUP($AL191,装备!$B:$Q,6,0),0)</f>
        <v>2</v>
      </c>
      <c r="BX191" s="304">
        <f>IFERROR(VLOOKUP($AL191,装备!$B:$Q,7,0),0)</f>
        <v>0</v>
      </c>
      <c r="BY191" s="304">
        <f>IFERROR(VLOOKUP($AL191,装备!$B:$Q,8,0),0)</f>
        <v>0</v>
      </c>
      <c r="BZ191" s="304">
        <f>IFERROR(VLOOKUP($AL191,装备!$B:$Q,9,0),0)</f>
        <v>0</v>
      </c>
      <c r="CA191" s="304">
        <f>IFERROR(VLOOKUP($AL191,装备!$B:$Q,10,0),0)</f>
        <v>0</v>
      </c>
      <c r="CB191" s="304">
        <f>IFERROR(VLOOKUP($AL191,装备!$B:$Q,11,0),0)</f>
        <v>1</v>
      </c>
      <c r="CC191" s="304" t="str">
        <f>IFERROR(VLOOKUP($AL191,装备!$B:$Q,12,0),0)</f>
        <v>短</v>
      </c>
      <c r="CD191" s="304">
        <f>IFERROR(VLOOKUP($AL191,装备!$B:$Q,13,0),0)</f>
        <v>0</v>
      </c>
      <c r="CE191" s="304">
        <f>IFERROR(VLOOKUP($AL191,装备!$B:$Q,14,0),0)</f>
        <v>0</v>
      </c>
      <c r="CF191" s="304">
        <f>IFERROR(VLOOKUP($AL191,装备!$B:$Q,16,0),0)</f>
        <v>0</v>
      </c>
      <c r="CG191" s="304">
        <f>IFERROR(VLOOKUP($AL191,装备!$B:$Q,5,0),0)</f>
        <v>0</v>
      </c>
      <c r="CH191" s="304">
        <f>IFERROR(VLOOKUP(AM191,装备!$B:$C,2,0),0)</f>
        <v>3</v>
      </c>
      <c r="CI191" s="304">
        <f>IFERROR(VLOOKUP($AM191,装备!$B:$Q,5,0),0)</f>
        <v>0</v>
      </c>
      <c r="CJ191" s="304">
        <f>IFERROR(VLOOKUP($AM191,装备!$B:$Q,6,0),0)</f>
        <v>0</v>
      </c>
      <c r="CK191" s="304">
        <f>IFERROR(VLOOKUP($AM191,装备!$B:$Q,7,0),0)</f>
        <v>0</v>
      </c>
      <c r="CL191" s="304">
        <f>IFERROR(VLOOKUP($AM191,装备!$B:$Q,8,0),0)</f>
        <v>0</v>
      </c>
      <c r="CM191" s="304">
        <f>IFERROR(VLOOKUP($AM191,装备!$B:$Q,9,0),0)</f>
        <v>0</v>
      </c>
      <c r="CN191" s="304">
        <f>IFERROR(VLOOKUP($AM191,装备!$B:$Q,10,0),0)</f>
        <v>0</v>
      </c>
      <c r="CO191" s="304">
        <f>IFERROR(VLOOKUP($AM191,装备!$B:$Q,11,0),0)</f>
        <v>0</v>
      </c>
      <c r="CP191" s="304" t="str">
        <f>IFERROR(VLOOKUP($AM191,装备!$B:$Q,12,0),0)</f>
        <v>无</v>
      </c>
      <c r="CQ191" s="304">
        <f>IFERROR(VLOOKUP($AM191,装备!$B:$Q,13,0),0)</f>
        <v>6</v>
      </c>
      <c r="CR191" s="304">
        <f>IFERROR(VLOOKUP($AM191,装备!$B:$Q,14,0),0)</f>
        <v>0</v>
      </c>
      <c r="CS191" s="304">
        <f>IFERROR(VLOOKUP($AM191,装备!$B:$Q,16,0),0)</f>
        <v>0</v>
      </c>
      <c r="CT191" s="304">
        <f>IFERROR(VLOOKUP($AM191,装备!$B:$Q,5,0),0)</f>
        <v>0</v>
      </c>
      <c r="CU191" s="304">
        <f>IFERROR(VLOOKUP(AN191,装备!$B:$C,2,0),0)</f>
        <v>0</v>
      </c>
      <c r="CV191" s="304">
        <f>IFERROR(VLOOKUP($AN191,装备!$B:$Q,5,0),0)</f>
        <v>0</v>
      </c>
      <c r="CW191" s="304">
        <f>IFERROR(VLOOKUP($AN191,装备!$B:$Q,6,0),0)</f>
        <v>0</v>
      </c>
      <c r="CX191" s="304">
        <f>IFERROR(VLOOKUP($AN191,装备!$B:$Q,7,0),0)</f>
        <v>0</v>
      </c>
      <c r="CY191" s="304">
        <f>IFERROR(VLOOKUP($AN191,装备!$B:$Q,8,0),0)</f>
        <v>0</v>
      </c>
      <c r="CZ191" s="304">
        <f>IFERROR(VLOOKUP($AN191,装备!$B:$Q,9,0),0)</f>
        <v>0</v>
      </c>
      <c r="DA191" s="304">
        <f>IFERROR(VLOOKUP($AN191,装备!$B:$Q,10,0),0)</f>
        <v>0</v>
      </c>
      <c r="DB191" s="304">
        <f>IFERROR(VLOOKUP($AN191,装备!$B:$Q,11,0),0)</f>
        <v>0</v>
      </c>
      <c r="DC191" s="304">
        <f>IFERROR(VLOOKUP($AN191,装备!$B:$Q,12,0),0)</f>
        <v>0</v>
      </c>
      <c r="DD191" s="304">
        <f>IFERROR(VLOOKUP($AN191,装备!$B:$Q,13,0),0)</f>
        <v>0</v>
      </c>
      <c r="DE191" s="304">
        <f>IFERROR(VLOOKUP($AN191,装备!$B:$Q,14,0),0)</f>
        <v>0</v>
      </c>
      <c r="DF191" s="304">
        <f>IFERROR(VLOOKUP($AN191,装备!$B:$Q,16,0),0)</f>
        <v>0</v>
      </c>
      <c r="DG191" s="304">
        <f>IFERROR(VLOOKUP($AN191,装备!$B:$Q,5,0),0)</f>
        <v>0</v>
      </c>
      <c r="DH191" s="304">
        <f>IFERROR(VLOOKUP(AO191,装备!$B:$C,2,0),0)</f>
        <v>0</v>
      </c>
      <c r="DI191" s="304">
        <f>IFERROR(VLOOKUP($AO191,装备!$B:$Q,5,0),0)</f>
        <v>0</v>
      </c>
      <c r="DJ191" s="304">
        <f>IFERROR(VLOOKUP($AO191,装备!$B:$Q,6,0),0)</f>
        <v>0</v>
      </c>
      <c r="DK191" s="304">
        <f>IFERROR(VLOOKUP($AO191,装备!$B:$Q,7,0),0)</f>
        <v>0</v>
      </c>
      <c r="DL191" s="304">
        <f>IFERROR(VLOOKUP($AO191,装备!$B:$Q,8,0),0)</f>
        <v>0</v>
      </c>
      <c r="DM191" s="304">
        <f>IFERROR(VLOOKUP($AO191,装备!$B:$Q,9,0),0)</f>
        <v>0</v>
      </c>
      <c r="DN191" s="304">
        <f>IFERROR(VLOOKUP($AO191,装备!$B:$Q,10,0),0)</f>
        <v>0</v>
      </c>
      <c r="DO191" s="304">
        <f>IFERROR(VLOOKUP($AO191,装备!$B:$Q,11,0),0)</f>
        <v>0</v>
      </c>
      <c r="DP191" s="304">
        <f>IFERROR(VLOOKUP($AO191,装备!$B:$Q,12,0),0)</f>
        <v>0</v>
      </c>
      <c r="DQ191" s="304">
        <f>IFERROR(VLOOKUP($AO191,装备!$B:$Q,13,0),0)</f>
        <v>0</v>
      </c>
      <c r="DR191" s="304">
        <f>IFERROR(VLOOKUP($AO191,装备!$B:$Q,14,0),0)</f>
        <v>0</v>
      </c>
      <c r="DS191" s="304">
        <f>IFERROR(VLOOKUP($AO191,装备!$B:$Q,16,0),0)</f>
        <v>0</v>
      </c>
      <c r="DT191" s="304">
        <f>IFERROR(VLOOKUP($AO191,装备!$B:$Q,5,0),0)</f>
        <v>0</v>
      </c>
    </row>
    <row r="192" spans="1:124" ht="15" hidden="1">
      <c r="A192" s="301">
        <f>未改造舰娘!$A188</f>
        <v>10019211</v>
      </c>
      <c r="B192" s="354" t="s">
        <v>690</v>
      </c>
      <c r="C192" s="323"/>
      <c r="D192" s="323">
        <f t="shared" si="2"/>
        <v>110</v>
      </c>
      <c r="E192" s="303">
        <f>未改造舰娘!$C188</f>
        <v>5</v>
      </c>
      <c r="F192" s="304" t="str">
        <f>未改造舰娘!$D188</f>
        <v>驱逐</v>
      </c>
      <c r="G192" s="304" t="str">
        <f>未改造舰娘!$E188</f>
        <v>小型</v>
      </c>
      <c r="H192" s="304" t="str">
        <f>未改造舰娘!$F188</f>
        <v>护卫舰</v>
      </c>
      <c r="I192" s="460">
        <f>未改造舰娘!$AR188</f>
        <v>2</v>
      </c>
      <c r="J192" s="304" t="str">
        <f>未改造舰娘!$G188</f>
        <v>苏联</v>
      </c>
      <c r="K192" s="312">
        <f>未改造舰娘!$H188+(BV192+CI192+CV192+DI192)*$C$2</f>
        <v>24</v>
      </c>
      <c r="L192" s="304">
        <f>未改造舰娘!$I188</f>
        <v>0</v>
      </c>
      <c r="M192" s="304">
        <f>未改造舰娘!$J188</f>
        <v>1</v>
      </c>
      <c r="N192" s="518">
        <f>未改造舰娘!$K188</f>
        <v>2</v>
      </c>
      <c r="O192" s="304">
        <f>未改造舰娘!$L188+((CE192+CR192+DE192+DR192)*$C$2)</f>
        <v>16</v>
      </c>
      <c r="P192" s="304" t="str">
        <f>IF($C$2=1,(IF(ISERROR(FIND("超长",未改造舰娘!$M188&amp;CC192&amp;CP192&amp;DC192&amp;DP192,1)),IF(ISERROR(FIND("长",未改造舰娘!$M188&amp;CC192&amp;CP192&amp;DC192&amp;DP192,1)),IF(ISERROR(FIND("中",未改造舰娘!$M188&amp;CC192&amp;CP192&amp;DC192&amp;DP192,1)),IF(ISERROR(FIND("短",未改造舰娘!$M188&amp;CC192&amp;CP192&amp;DC192&amp;DP192,1)),IF(ISERROR(FIND("无",未改造舰娘!$M188&amp;CC192&amp;CP192&amp;DC192&amp;DP192,1)),0,"无"),"短"),"中"),"长"),"超长")),未改造舰娘!$M188)</f>
        <v>短</v>
      </c>
      <c r="Q192" s="303">
        <f>未改造舰娘!$N188</f>
        <v>42.7</v>
      </c>
      <c r="R192" s="304">
        <f>(未改造舰娘!$P188)+(未改造舰娘!$Q188)*$C$3+((BW192+CJ192+CW192+DJ192)*$C$2)</f>
        <v>33</v>
      </c>
      <c r="S192" s="304">
        <f>(未改造舰娘!$R188)+(未改造舰娘!$S188)*$C$3+((BY192+CL192+CY192+DL192)*$C$2)</f>
        <v>75</v>
      </c>
      <c r="T192" s="304">
        <f>(未改造舰娘!$T188)+(未改造舰娘!$U188)*$C$3+((BX192+CK192+CX192+DK192)*$C$2)</f>
        <v>23</v>
      </c>
      <c r="U192" s="304">
        <f>(未改造舰娘!$V188)+(未改造舰娘!$W188)*$C$3+((CG192+CT192+DG192+DT192)*$C$2)</f>
        <v>46</v>
      </c>
      <c r="V192" s="305">
        <f>INT((((未改造舰娘!$Y188)-(未改造舰娘!$X188))*(((IF(D192=0,C192,D192))-1)/99))+未改造舰娘!$X188)+((CB192+CO192+DB192+DO192)*$C$2)</f>
        <v>89</v>
      </c>
      <c r="W192" s="304">
        <f>INT((((未改造舰娘!$AA188)-(未改造舰娘!$Z188))*(((IF(D192=0,C192,D192))-1)/99))+未改造舰娘!$Z188)+((CD192+CQ192+DD192+DQ192)*$C$2)</f>
        <v>89</v>
      </c>
      <c r="X192" s="304">
        <f>INT((((未改造舰娘!$AC188)-(未改造舰娘!$AB188))*(((IF(D192=0,C192,D192))-1)/99))+未改造舰娘!$AB188)+((CA192+CN192+DA192+DN192)*$C$2)</f>
        <v>16</v>
      </c>
      <c r="Y192" s="303">
        <f>INT((((未改造舰娘!$AE188)-(未改造舰娘!$AD188))*(((IF(D192=0,C192,D192))-1)/99))+未改造舰娘!$AD188)+((BZ192+CM192+CZ192+DM192)*$C$2)</f>
        <v>53</v>
      </c>
      <c r="Z192" s="474" t="str">
        <f>IF(未改造舰娘!$AF188=0,"",未改造舰娘!$AF188)</f>
        <v/>
      </c>
      <c r="AA192" s="304" t="str">
        <f>IF(未改造舰娘!$AG188="","",未改造舰娘!$AG188)</f>
        <v/>
      </c>
      <c r="AB192" s="304" t="str">
        <f>IF(未改造舰娘!$AH188="","",未改造舰娘!$AH188)</f>
        <v/>
      </c>
      <c r="AC192" s="304" t="str">
        <f>IF(未改造舰娘!$AI188="","",未改造舰娘!$AI188)</f>
        <v/>
      </c>
      <c r="AD192" s="304">
        <f>IF(未改造舰娘!$AJ188="","",未改造舰娘!$AJ188)</f>
        <v>0</v>
      </c>
      <c r="AE192" s="305">
        <f>IF(未改造舰娘!$AK188="","",未改造舰娘!$AK188)</f>
        <v>70</v>
      </c>
      <c r="AF192" s="304">
        <f>IF(未改造舰娘!$AL188="","",未改造舰娘!$AL188)</f>
        <v>400</v>
      </c>
      <c r="AG192" s="304">
        <f>IF(未改造舰娘!$AM188="","",未改造舰娘!$AM188)</f>
        <v>400</v>
      </c>
      <c r="AH192" s="304">
        <f>IF(未改造舰娘!$AN188="","",未改造舰娘!$AN188)</f>
        <v>400</v>
      </c>
      <c r="AI192" s="304">
        <f>IF(未改造舰娘!$AO188="","",未改造舰娘!$AO188)</f>
        <v>400</v>
      </c>
      <c r="AJ192" s="304" t="str">
        <f>IF(未改造舰娘!$AP188="","",未改造舰娘!$AP188)</f>
        <v>驱逐核心</v>
      </c>
      <c r="AK192" s="303">
        <f>IF(未改造舰娘!$AQ188="","",未改造舰娘!$AQ188)</f>
        <v>10</v>
      </c>
      <c r="AL192" s="306" t="str">
        <f>IF(未改造舰娘!$AS188="","",未改造舰娘!$AS188)</f>
        <v>S国双联130毫米炮</v>
      </c>
      <c r="AM192" s="306" t="str">
        <f>IF(未改造舰娘!$AT188="","",未改造舰娘!$AT188)</f>
        <v>改良型动力系统</v>
      </c>
      <c r="AN192" s="306" t="str">
        <f>IF(未改造舰娘!$AU188="","",未改造舰娘!$AU188)</f>
        <v/>
      </c>
      <c r="AO192" s="306" t="str">
        <f>IF(未改造舰娘!$AV188="","",未改造舰娘!$AV188)</f>
        <v/>
      </c>
      <c r="AP192" s="307" t="str">
        <f>IF(未改造舰娘!$AW188="","",未改造舰娘!$AW188)</f>
        <v/>
      </c>
      <c r="AQ192" s="308" t="str">
        <f>IF(未改造舰娘!$AX188="","",未改造舰娘!$AX188)</f>
        <v/>
      </c>
      <c r="AR192" s="304">
        <f>IF(未改造舰娘!$AY188="","",未改造舰娘!$AY188)</f>
        <v>10</v>
      </c>
      <c r="AS192" s="304">
        <f>IF(未改造舰娘!$AZ188="","",未改造舰娘!$AZ188)</f>
        <v>20</v>
      </c>
      <c r="AT192" s="304">
        <f>IF(未改造舰娘!$BA188="","",未改造舰娘!$BA188)</f>
        <v>0.48</v>
      </c>
      <c r="AU192" s="304">
        <f>IF(未改造舰娘!$BB188="","",未改造舰娘!$BB188)</f>
        <v>0.9</v>
      </c>
      <c r="AV192" s="305">
        <f>IF((未改造舰娘!$BG188+未改造舰娘!$BK188*$C$4)=0,"",(未改造舰娘!$BG188+未改造舰娘!$BK188*$C$4))</f>
        <v>14</v>
      </c>
      <c r="AW192" s="304">
        <f>IF((未改造舰娘!$BH188+未改造舰娘!$BL188*$C$4)=0,"",(未改造舰娘!$BH188+未改造舰娘!$BL188*$C$4))</f>
        <v>10</v>
      </c>
      <c r="AX192" s="304">
        <f>IF((未改造舰娘!$BI188+未改造舰娘!$BM188*$C$4)=0,"",(未改造舰娘!$BI188+未改造舰娘!$BM188*$C$4))</f>
        <v>28</v>
      </c>
      <c r="AY192" s="303" t="str">
        <f>IF((未改造舰娘!$BJ188+未改造舰娘!$BN188*$C$4)=0,"",(未改造舰娘!$BJ188+未改造舰娘!$BN188*$C$4))</f>
        <v/>
      </c>
      <c r="AZ192" s="500">
        <f>IF(未改造舰娘!BC188="","",未改造舰娘!BC188)</f>
        <v>0</v>
      </c>
      <c r="BA192" s="500">
        <f>IF(未改造舰娘!BD188="","",未改造舰娘!BD188)</f>
        <v>25</v>
      </c>
      <c r="BB192" s="500">
        <f>IF(未改造舰娘!BE188="","",未改造舰娘!BE188)</f>
        <v>8</v>
      </c>
      <c r="BC192" s="498">
        <f>IF(未改造舰娘!BF188="","",未改造舰娘!BF188)</f>
        <v>0</v>
      </c>
      <c r="BD192" s="84" t="s">
        <v>2045</v>
      </c>
      <c r="BE192" s="506">
        <v>2.0833333333333332E-2</v>
      </c>
      <c r="BF192" s="306" t="str">
        <f>IF(未改造舰娘!$BQ188="","",未改造舰娘!$BQ188)</f>
        <v/>
      </c>
      <c r="BG192" s="306" t="str">
        <f>IF(未改造舰娘!$BR188="","",未改造舰娘!$BR188)</f>
        <v/>
      </c>
      <c r="BH192" s="306"/>
      <c r="BU192" s="304">
        <f>IFERROR(VLOOKUP(AL192,装备!$B:$C,2,0),0)</f>
        <v>3</v>
      </c>
      <c r="BV192" s="304">
        <f>IFERROR(VLOOKUP($AL192,装备!$B:$Q,5,0),0)</f>
        <v>0</v>
      </c>
      <c r="BW192" s="304">
        <f>IFERROR(VLOOKUP($AL192,装备!$B:$Q,6,0),0)</f>
        <v>4</v>
      </c>
      <c r="BX192" s="304">
        <f>IFERROR(VLOOKUP($AL192,装备!$B:$Q,7,0),0)</f>
        <v>0</v>
      </c>
      <c r="BY192" s="304">
        <f>IFERROR(VLOOKUP($AL192,装备!$B:$Q,8,0),0)</f>
        <v>0</v>
      </c>
      <c r="BZ192" s="304">
        <f>IFERROR(VLOOKUP($AL192,装备!$B:$Q,9,0),0)</f>
        <v>0</v>
      </c>
      <c r="CA192" s="304">
        <f>IFERROR(VLOOKUP($AL192,装备!$B:$Q,10,0),0)</f>
        <v>0</v>
      </c>
      <c r="CB192" s="304">
        <f>IFERROR(VLOOKUP($AL192,装备!$B:$Q,11,0),0)</f>
        <v>0</v>
      </c>
      <c r="CC192" s="304" t="str">
        <f>IFERROR(VLOOKUP($AL192,装备!$B:$Q,12,0),0)</f>
        <v>短</v>
      </c>
      <c r="CD192" s="304">
        <f>IFERROR(VLOOKUP($AL192,装备!$B:$Q,13,0),0)</f>
        <v>0</v>
      </c>
      <c r="CE192" s="304">
        <f>IFERROR(VLOOKUP($AL192,装备!$B:$Q,14,0),0)</f>
        <v>0</v>
      </c>
      <c r="CF192" s="304">
        <f>IFERROR(VLOOKUP($AL192,装备!$B:$Q,16,0),0)</f>
        <v>1</v>
      </c>
      <c r="CG192" s="304">
        <f>IFERROR(VLOOKUP($AL192,装备!$B:$Q,5,0),0)</f>
        <v>0</v>
      </c>
      <c r="CH192" s="304">
        <f>IFERROR(VLOOKUP(AM192,装备!$B:$C,2,0),0)</f>
        <v>5</v>
      </c>
      <c r="CI192" s="304">
        <f>IFERROR(VLOOKUP($AM192,装备!$B:$Q,5,0),0)</f>
        <v>0</v>
      </c>
      <c r="CJ192" s="304">
        <f>IFERROR(VLOOKUP($AM192,装备!$B:$Q,6,0),0)</f>
        <v>0</v>
      </c>
      <c r="CK192" s="304">
        <f>IFERROR(VLOOKUP($AM192,装备!$B:$Q,7,0),0)</f>
        <v>0</v>
      </c>
      <c r="CL192" s="304">
        <f>IFERROR(VLOOKUP($AM192,装备!$B:$Q,8,0),0)</f>
        <v>0</v>
      </c>
      <c r="CM192" s="304">
        <f>IFERROR(VLOOKUP($AM192,装备!$B:$Q,9,0),0)</f>
        <v>0</v>
      </c>
      <c r="CN192" s="304">
        <f>IFERROR(VLOOKUP($AM192,装备!$B:$Q,10,0),0)</f>
        <v>0</v>
      </c>
      <c r="CO192" s="304">
        <f>IFERROR(VLOOKUP($AM192,装备!$B:$Q,11,0),0)</f>
        <v>0</v>
      </c>
      <c r="CP192" s="304" t="str">
        <f>IFERROR(VLOOKUP($AM192,装备!$B:$Q,12,0),0)</f>
        <v>无</v>
      </c>
      <c r="CQ192" s="304">
        <f>IFERROR(VLOOKUP($AM192,装备!$B:$Q,13,0),0)</f>
        <v>10</v>
      </c>
      <c r="CR192" s="304">
        <f>IFERROR(VLOOKUP($AM192,装备!$B:$Q,14,0),0)</f>
        <v>0</v>
      </c>
      <c r="CS192" s="304">
        <f>IFERROR(VLOOKUP($AM192,装备!$B:$Q,16,0),0)</f>
        <v>0</v>
      </c>
      <c r="CT192" s="304">
        <f>IFERROR(VLOOKUP($AM192,装备!$B:$Q,5,0),0)</f>
        <v>0</v>
      </c>
      <c r="CU192" s="304">
        <f>IFERROR(VLOOKUP(AN192,装备!$B:$C,2,0),0)</f>
        <v>0</v>
      </c>
      <c r="CV192" s="304">
        <f>IFERROR(VLOOKUP($AN192,装备!$B:$Q,5,0),0)</f>
        <v>0</v>
      </c>
      <c r="CW192" s="304">
        <f>IFERROR(VLOOKUP($AN192,装备!$B:$Q,6,0),0)</f>
        <v>0</v>
      </c>
      <c r="CX192" s="304">
        <f>IFERROR(VLOOKUP($AN192,装备!$B:$Q,7,0),0)</f>
        <v>0</v>
      </c>
      <c r="CY192" s="304">
        <f>IFERROR(VLOOKUP($AN192,装备!$B:$Q,8,0),0)</f>
        <v>0</v>
      </c>
      <c r="CZ192" s="304">
        <f>IFERROR(VLOOKUP($AN192,装备!$B:$Q,9,0),0)</f>
        <v>0</v>
      </c>
      <c r="DA192" s="304">
        <f>IFERROR(VLOOKUP($AN192,装备!$B:$Q,10,0),0)</f>
        <v>0</v>
      </c>
      <c r="DB192" s="304">
        <f>IFERROR(VLOOKUP($AN192,装备!$B:$Q,11,0),0)</f>
        <v>0</v>
      </c>
      <c r="DC192" s="304">
        <f>IFERROR(VLOOKUP($AN192,装备!$B:$Q,12,0),0)</f>
        <v>0</v>
      </c>
      <c r="DD192" s="304">
        <f>IFERROR(VLOOKUP($AN192,装备!$B:$Q,13,0),0)</f>
        <v>0</v>
      </c>
      <c r="DE192" s="304">
        <f>IFERROR(VLOOKUP($AN192,装备!$B:$Q,14,0),0)</f>
        <v>0</v>
      </c>
      <c r="DF192" s="304">
        <f>IFERROR(VLOOKUP($AN192,装备!$B:$Q,16,0),0)</f>
        <v>0</v>
      </c>
      <c r="DG192" s="304">
        <f>IFERROR(VLOOKUP($AN192,装备!$B:$Q,5,0),0)</f>
        <v>0</v>
      </c>
      <c r="DH192" s="304">
        <f>IFERROR(VLOOKUP(AO192,装备!$B:$C,2,0),0)</f>
        <v>0</v>
      </c>
      <c r="DI192" s="304">
        <f>IFERROR(VLOOKUP($AO192,装备!$B:$Q,5,0),0)</f>
        <v>0</v>
      </c>
      <c r="DJ192" s="304">
        <f>IFERROR(VLOOKUP($AO192,装备!$B:$Q,6,0),0)</f>
        <v>0</v>
      </c>
      <c r="DK192" s="304">
        <f>IFERROR(VLOOKUP($AO192,装备!$B:$Q,7,0),0)</f>
        <v>0</v>
      </c>
      <c r="DL192" s="304">
        <f>IFERROR(VLOOKUP($AO192,装备!$B:$Q,8,0),0)</f>
        <v>0</v>
      </c>
      <c r="DM192" s="304">
        <f>IFERROR(VLOOKUP($AO192,装备!$B:$Q,9,0),0)</f>
        <v>0</v>
      </c>
      <c r="DN192" s="304">
        <f>IFERROR(VLOOKUP($AO192,装备!$B:$Q,10,0),0)</f>
        <v>0</v>
      </c>
      <c r="DO192" s="304">
        <f>IFERROR(VLOOKUP($AO192,装备!$B:$Q,11,0),0)</f>
        <v>0</v>
      </c>
      <c r="DP192" s="304">
        <f>IFERROR(VLOOKUP($AO192,装备!$B:$Q,12,0),0)</f>
        <v>0</v>
      </c>
      <c r="DQ192" s="304">
        <f>IFERROR(VLOOKUP($AO192,装备!$B:$Q,13,0),0)</f>
        <v>0</v>
      </c>
      <c r="DR192" s="304">
        <f>IFERROR(VLOOKUP($AO192,装备!$B:$Q,14,0),0)</f>
        <v>0</v>
      </c>
      <c r="DS192" s="304">
        <f>IFERROR(VLOOKUP($AO192,装备!$B:$Q,16,0),0)</f>
        <v>0</v>
      </c>
      <c r="DT192" s="304">
        <f>IFERROR(VLOOKUP($AO192,装备!$B:$Q,5,0),0)</f>
        <v>0</v>
      </c>
    </row>
    <row r="193" spans="1:124" ht="15" hidden="1">
      <c r="A193" s="301">
        <f>未改造舰娘!$A189</f>
        <v>10019311</v>
      </c>
      <c r="B193" s="354" t="s">
        <v>243</v>
      </c>
      <c r="C193" s="323"/>
      <c r="D193" s="323">
        <f t="shared" si="2"/>
        <v>110</v>
      </c>
      <c r="E193" s="303">
        <f>未改造舰娘!$C189</f>
        <v>4</v>
      </c>
      <c r="F193" s="304" t="str">
        <f>未改造舰娘!$D189</f>
        <v>驱逐</v>
      </c>
      <c r="G193" s="304" t="str">
        <f>未改造舰娘!$E189</f>
        <v>小型</v>
      </c>
      <c r="H193" s="304" t="str">
        <f>未改造舰娘!$F189</f>
        <v>护卫舰</v>
      </c>
      <c r="I193" s="460">
        <f>未改造舰娘!$AR189</f>
        <v>2</v>
      </c>
      <c r="J193" s="304" t="str">
        <f>未改造舰娘!$G189</f>
        <v>苏联</v>
      </c>
      <c r="K193" s="312">
        <f>未改造舰娘!$H189+(BV193+CI193+CV193+DI193)*$C$2</f>
        <v>13</v>
      </c>
      <c r="L193" s="304">
        <f>未改造舰娘!$I189</f>
        <v>-1</v>
      </c>
      <c r="M193" s="304">
        <f>未改造舰娘!$J189</f>
        <v>1</v>
      </c>
      <c r="N193" s="518">
        <f>未改造舰娘!$K189</f>
        <v>2</v>
      </c>
      <c r="O193" s="304">
        <f>未改造舰娘!$L189+((CE193+CR193+DE193+DR193)*$C$2)</f>
        <v>5</v>
      </c>
      <c r="P193" s="304" t="str">
        <f>IF($C$2=1,(IF(ISERROR(FIND("超长",未改造舰娘!$M189&amp;CC193&amp;CP193&amp;DC193&amp;DP193,1)),IF(ISERROR(FIND("长",未改造舰娘!$M189&amp;CC193&amp;CP193&amp;DC193&amp;DP193,1)),IF(ISERROR(FIND("中",未改造舰娘!$M189&amp;CC193&amp;CP193&amp;DC193&amp;DP193,1)),IF(ISERROR(FIND("短",未改造舰娘!$M189&amp;CC193&amp;CP193&amp;DC193&amp;DP193,1)),IF(ISERROR(FIND("无",未改造舰娘!$M189&amp;CC193&amp;CP193&amp;DC193&amp;DP193,1)),0,"无"),"短"),"中"),"长"),"超长")),未改造舰娘!$M189)</f>
        <v>短</v>
      </c>
      <c r="Q193" s="303">
        <f>未改造舰娘!$N189</f>
        <v>35.5</v>
      </c>
      <c r="R193" s="304">
        <f>(未改造舰娘!$P189)+(未改造舰娘!$Q189)*$C$3+((BW193+CJ193+CW193+DJ193)*$C$2)</f>
        <v>40</v>
      </c>
      <c r="S193" s="304">
        <f>(未改造舰娘!$R189)+(未改造舰娘!$S189)*$C$3+((BY193+CL193+CY193+DL193)*$C$2)</f>
        <v>68</v>
      </c>
      <c r="T193" s="304">
        <f>(未改造舰娘!$T189)+(未改造舰娘!$U189)*$C$3+((BX193+CK193+CX193+DK193)*$C$2)</f>
        <v>20</v>
      </c>
      <c r="U193" s="304">
        <f>(未改造舰娘!$V189)+(未改造舰娘!$W189)*$C$3+((CG193+CT193+DG193+DT193)*$C$2)</f>
        <v>39</v>
      </c>
      <c r="V193" s="305">
        <f>INT((((未改造舰娘!$Y189)-(未改造舰娘!$X189))*(((IF(D193=0,C193,D193))-1)/99))+未改造舰娘!$X189)+((CB193+CO193+DB193+DO193)*$C$2)</f>
        <v>88</v>
      </c>
      <c r="W193" s="304">
        <f>INT((((未改造舰娘!$AA189)-(未改造舰娘!$Z189))*(((IF(D193=0,C193,D193))-1)/99))+未改造舰娘!$Z189)+((CD193+CQ193+DD193+DQ193)*$C$2)</f>
        <v>79</v>
      </c>
      <c r="X193" s="304">
        <f>INT((((未改造舰娘!$AC189)-(未改造舰娘!$AB189))*(((IF(D193=0,C193,D193))-1)/99))+未改造舰娘!$AB189)+((CA193+CN193+DA193+DN193)*$C$2)</f>
        <v>16</v>
      </c>
      <c r="Y193" s="303">
        <f>INT((((未改造舰娘!$AE189)-(未改造舰娘!$AD189))*(((IF(D193=0,C193,D193))-1)/99))+未改造舰娘!$AD189)+((BZ193+CM193+CZ193+DM193)*$C$2)</f>
        <v>57</v>
      </c>
      <c r="Z193" s="474" t="str">
        <f>IF(未改造舰娘!$AF189=0,"",未改造舰娘!$AF189)</f>
        <v/>
      </c>
      <c r="AA193" s="304" t="str">
        <f>IF(未改造舰娘!$AG189="","",未改造舰娘!$AG189)</f>
        <v/>
      </c>
      <c r="AB193" s="304" t="str">
        <f>IF(未改造舰娘!$AH189="","",未改造舰娘!$AH189)</f>
        <v/>
      </c>
      <c r="AC193" s="304" t="str">
        <f>IF(未改造舰娘!$AI189="","",未改造舰娘!$AI189)</f>
        <v/>
      </c>
      <c r="AD193" s="304">
        <f>IF(未改造舰娘!$AJ189="","",未改造舰娘!$AJ189)</f>
        <v>0</v>
      </c>
      <c r="AE193" s="305">
        <f>IF(未改造舰娘!$AK189="","",未改造舰娘!$AK189)</f>
        <v>0</v>
      </c>
      <c r="AF193" s="304" t="str">
        <f>IF(未改造舰娘!$AL189="","",未改造舰娘!$AL189)</f>
        <v/>
      </c>
      <c r="AG193" s="304" t="str">
        <f>IF(未改造舰娘!$AM189="","",未改造舰娘!$AM189)</f>
        <v/>
      </c>
      <c r="AH193" s="304" t="str">
        <f>IF(未改造舰娘!$AN189="","",未改造舰娘!$AN189)</f>
        <v/>
      </c>
      <c r="AI193" s="304" t="str">
        <f>IF(未改造舰娘!$AO189="","",未改造舰娘!$AO189)</f>
        <v/>
      </c>
      <c r="AJ193" s="304" t="str">
        <f>IF(未改造舰娘!$AP189="","",未改造舰娘!$AP189)</f>
        <v/>
      </c>
      <c r="AK193" s="303" t="str">
        <f>IF(未改造舰娘!$AQ189="","",未改造舰娘!$AQ189)</f>
        <v/>
      </c>
      <c r="AL193" s="306" t="str">
        <f>IF(未改造舰娘!$AS189="","",未改造舰娘!$AS189)</f>
        <v>S国单装305毫米无后座力炮</v>
      </c>
      <c r="AM193" s="306" t="str">
        <f>IF(未改造舰娘!$AT189="","",未改造舰娘!$AT189)</f>
        <v/>
      </c>
      <c r="AN193" s="306" t="str">
        <f>IF(未改造舰娘!$AU189="","",未改造舰娘!$AU189)</f>
        <v/>
      </c>
      <c r="AO193" s="306" t="str">
        <f>IF(未改造舰娘!$AV189="","",未改造舰娘!$AV189)</f>
        <v/>
      </c>
      <c r="AP193" s="307" t="str">
        <f>IF(未改造舰娘!$AW189="","",未改造舰娘!$AW189)</f>
        <v/>
      </c>
      <c r="AQ193" s="308" t="str">
        <f>IF(未改造舰娘!$AX189="","",未改造舰娘!$AX189)</f>
        <v/>
      </c>
      <c r="AR193" s="304">
        <f>IF(未改造舰娘!$AY189="","",未改造舰娘!$AY189)</f>
        <v>10</v>
      </c>
      <c r="AS193" s="304">
        <f>IF(未改造舰娘!$AZ189="","",未改造舰娘!$AZ189)</f>
        <v>20</v>
      </c>
      <c r="AT193" s="304">
        <f>IF(未改造舰娘!$BA189="","",未改造舰娘!$BA189)</f>
        <v>0.48</v>
      </c>
      <c r="AU193" s="304">
        <f>IF(未改造舰娘!$BB189="","",未改造舰娘!$BB189)</f>
        <v>0.9</v>
      </c>
      <c r="AV193" s="305">
        <f>IF((未改造舰娘!$BG189+未改造舰娘!$BK189*$C$4)=0,"",(未改造舰娘!$BG189+未改造舰娘!$BK189*$C$4))</f>
        <v>4</v>
      </c>
      <c r="AW193" s="304">
        <f>IF((未改造舰娘!$BH189+未改造舰娘!$BL189*$C$4)=0,"",(未改造舰娘!$BH189+未改造舰娘!$BL189*$C$4))</f>
        <v>16</v>
      </c>
      <c r="AX193" s="304">
        <f>IF((未改造舰娘!$BI189+未改造舰娘!$BM189*$C$4)=0,"",(未改造舰娘!$BI189+未改造舰娘!$BM189*$C$4))</f>
        <v>18</v>
      </c>
      <c r="AY193" s="303" t="str">
        <f>IF((未改造舰娘!$BJ189+未改造舰娘!$BN189*$C$4)=0,"",(未改造舰娘!$BJ189+未改造舰娘!$BN189*$C$4))</f>
        <v/>
      </c>
      <c r="AZ193" s="500">
        <f>IF(未改造舰娘!BC189="","",未改造舰娘!BC189)</f>
        <v>0</v>
      </c>
      <c r="BA193" s="500">
        <f>IF(未改造舰娘!BD189="","",未改造舰娘!BD189)</f>
        <v>18</v>
      </c>
      <c r="BB193" s="500">
        <f>IF(未改造舰娘!BE189="","",未改造舰娘!BE189)</f>
        <v>5</v>
      </c>
      <c r="BC193" s="498">
        <f>IF(未改造舰娘!BF189="","",未改造舰娘!BF189)</f>
        <v>0</v>
      </c>
      <c r="BD193" s="84" t="s">
        <v>2044</v>
      </c>
      <c r="BE193" s="506">
        <v>2.0833333333333332E-2</v>
      </c>
      <c r="BF193" s="306" t="str">
        <f>IF(未改造舰娘!$BQ189="","",未改造舰娘!$BQ189)</f>
        <v/>
      </c>
      <c r="BG193" s="306" t="str">
        <f>IF(未改造舰娘!$BR189="","",未改造舰娘!$BR189)</f>
        <v/>
      </c>
      <c r="BH193" s="306"/>
      <c r="BU193" s="304">
        <f>IFERROR(VLOOKUP(AL193,装备!$B:$C,2,0),0)</f>
        <v>5</v>
      </c>
      <c r="BV193" s="304">
        <f>IFERROR(VLOOKUP($AL193,装备!$B:$Q,5,0),0)</f>
        <v>0</v>
      </c>
      <c r="BW193" s="304">
        <f>IFERROR(VLOOKUP($AL193,装备!$B:$Q,6,0),0)</f>
        <v>10</v>
      </c>
      <c r="BX193" s="304">
        <f>IFERROR(VLOOKUP($AL193,装备!$B:$Q,7,0),0)</f>
        <v>0</v>
      </c>
      <c r="BY193" s="304">
        <f>IFERROR(VLOOKUP($AL193,装备!$B:$Q,8,0),0)</f>
        <v>0</v>
      </c>
      <c r="BZ193" s="304">
        <f>IFERROR(VLOOKUP($AL193,装备!$B:$Q,9,0),0)</f>
        <v>0</v>
      </c>
      <c r="CA193" s="304">
        <f>IFERROR(VLOOKUP($AL193,装备!$B:$Q,10,0),0)</f>
        <v>0</v>
      </c>
      <c r="CB193" s="304">
        <f>IFERROR(VLOOKUP($AL193,装备!$B:$Q,11,0),0)</f>
        <v>-3</v>
      </c>
      <c r="CC193" s="304" t="str">
        <f>IFERROR(VLOOKUP($AL193,装备!$B:$Q,12,0),0)</f>
        <v>中</v>
      </c>
      <c r="CD193" s="304">
        <f>IFERROR(VLOOKUP($AL193,装备!$B:$Q,13,0),0)</f>
        <v>-3</v>
      </c>
      <c r="CE193" s="304">
        <f>IFERROR(VLOOKUP($AL193,装备!$B:$Q,14,0),0)</f>
        <v>-3</v>
      </c>
      <c r="CF193" s="304">
        <f>IFERROR(VLOOKUP($AL193,装备!$B:$Q,16,0),0)</f>
        <v>0</v>
      </c>
      <c r="CG193" s="304">
        <f>IFERROR(VLOOKUP($AL193,装备!$B:$Q,5,0),0)</f>
        <v>0</v>
      </c>
      <c r="CH193" s="304">
        <f>IFERROR(VLOOKUP(AM193,装备!$B:$C,2,0),0)</f>
        <v>0</v>
      </c>
      <c r="CI193" s="304">
        <f>IFERROR(VLOOKUP($AM193,装备!$B:$Q,5,0),0)</f>
        <v>0</v>
      </c>
      <c r="CJ193" s="304">
        <f>IFERROR(VLOOKUP($AM193,装备!$B:$Q,6,0),0)</f>
        <v>0</v>
      </c>
      <c r="CK193" s="304">
        <f>IFERROR(VLOOKUP($AM193,装备!$B:$Q,7,0),0)</f>
        <v>0</v>
      </c>
      <c r="CL193" s="304">
        <f>IFERROR(VLOOKUP($AM193,装备!$B:$Q,8,0),0)</f>
        <v>0</v>
      </c>
      <c r="CM193" s="304">
        <f>IFERROR(VLOOKUP($AM193,装备!$B:$Q,9,0),0)</f>
        <v>0</v>
      </c>
      <c r="CN193" s="304">
        <f>IFERROR(VLOOKUP($AM193,装备!$B:$Q,10,0),0)</f>
        <v>0</v>
      </c>
      <c r="CO193" s="304">
        <f>IFERROR(VLOOKUP($AM193,装备!$B:$Q,11,0),0)</f>
        <v>0</v>
      </c>
      <c r="CP193" s="304">
        <f>IFERROR(VLOOKUP($AM193,装备!$B:$Q,12,0),0)</f>
        <v>0</v>
      </c>
      <c r="CQ193" s="304">
        <f>IFERROR(VLOOKUP($AM193,装备!$B:$Q,13,0),0)</f>
        <v>0</v>
      </c>
      <c r="CR193" s="304">
        <f>IFERROR(VLOOKUP($AM193,装备!$B:$Q,14,0),0)</f>
        <v>0</v>
      </c>
      <c r="CS193" s="304">
        <f>IFERROR(VLOOKUP($AM193,装备!$B:$Q,16,0),0)</f>
        <v>0</v>
      </c>
      <c r="CT193" s="304">
        <f>IFERROR(VLOOKUP($AM193,装备!$B:$Q,5,0),0)</f>
        <v>0</v>
      </c>
      <c r="CU193" s="304">
        <f>IFERROR(VLOOKUP(AN193,装备!$B:$C,2,0),0)</f>
        <v>0</v>
      </c>
      <c r="CV193" s="304">
        <f>IFERROR(VLOOKUP($AN193,装备!$B:$Q,5,0),0)</f>
        <v>0</v>
      </c>
      <c r="CW193" s="304">
        <f>IFERROR(VLOOKUP($AN193,装备!$B:$Q,6,0),0)</f>
        <v>0</v>
      </c>
      <c r="CX193" s="304">
        <f>IFERROR(VLOOKUP($AN193,装备!$B:$Q,7,0),0)</f>
        <v>0</v>
      </c>
      <c r="CY193" s="304">
        <f>IFERROR(VLOOKUP($AN193,装备!$B:$Q,8,0),0)</f>
        <v>0</v>
      </c>
      <c r="CZ193" s="304">
        <f>IFERROR(VLOOKUP($AN193,装备!$B:$Q,9,0),0)</f>
        <v>0</v>
      </c>
      <c r="DA193" s="304">
        <f>IFERROR(VLOOKUP($AN193,装备!$B:$Q,10,0),0)</f>
        <v>0</v>
      </c>
      <c r="DB193" s="304">
        <f>IFERROR(VLOOKUP($AN193,装备!$B:$Q,11,0),0)</f>
        <v>0</v>
      </c>
      <c r="DC193" s="304">
        <f>IFERROR(VLOOKUP($AN193,装备!$B:$Q,12,0),0)</f>
        <v>0</v>
      </c>
      <c r="DD193" s="304">
        <f>IFERROR(VLOOKUP($AN193,装备!$B:$Q,13,0),0)</f>
        <v>0</v>
      </c>
      <c r="DE193" s="304">
        <f>IFERROR(VLOOKUP($AN193,装备!$B:$Q,14,0),0)</f>
        <v>0</v>
      </c>
      <c r="DF193" s="304">
        <f>IFERROR(VLOOKUP($AN193,装备!$B:$Q,16,0),0)</f>
        <v>0</v>
      </c>
      <c r="DG193" s="304">
        <f>IFERROR(VLOOKUP($AN193,装备!$B:$Q,5,0),0)</f>
        <v>0</v>
      </c>
      <c r="DH193" s="304">
        <f>IFERROR(VLOOKUP(AO193,装备!$B:$C,2,0),0)</f>
        <v>0</v>
      </c>
      <c r="DI193" s="304">
        <f>IFERROR(VLOOKUP($AO193,装备!$B:$Q,5,0),0)</f>
        <v>0</v>
      </c>
      <c r="DJ193" s="304">
        <f>IFERROR(VLOOKUP($AO193,装备!$B:$Q,6,0),0)</f>
        <v>0</v>
      </c>
      <c r="DK193" s="304">
        <f>IFERROR(VLOOKUP($AO193,装备!$B:$Q,7,0),0)</f>
        <v>0</v>
      </c>
      <c r="DL193" s="304">
        <f>IFERROR(VLOOKUP($AO193,装备!$B:$Q,8,0),0)</f>
        <v>0</v>
      </c>
      <c r="DM193" s="304">
        <f>IFERROR(VLOOKUP($AO193,装备!$B:$Q,9,0),0)</f>
        <v>0</v>
      </c>
      <c r="DN193" s="304">
        <f>IFERROR(VLOOKUP($AO193,装备!$B:$Q,10,0),0)</f>
        <v>0</v>
      </c>
      <c r="DO193" s="304">
        <f>IFERROR(VLOOKUP($AO193,装备!$B:$Q,11,0),0)</f>
        <v>0</v>
      </c>
      <c r="DP193" s="304">
        <f>IFERROR(VLOOKUP($AO193,装备!$B:$Q,12,0),0)</f>
        <v>0</v>
      </c>
      <c r="DQ193" s="304">
        <f>IFERROR(VLOOKUP($AO193,装备!$B:$Q,13,0),0)</f>
        <v>0</v>
      </c>
      <c r="DR193" s="304">
        <f>IFERROR(VLOOKUP($AO193,装备!$B:$Q,14,0),0)</f>
        <v>0</v>
      </c>
      <c r="DS193" s="304">
        <f>IFERROR(VLOOKUP($AO193,装备!$B:$Q,16,0),0)</f>
        <v>0</v>
      </c>
      <c r="DT193" s="304">
        <f>IFERROR(VLOOKUP($AO193,装备!$B:$Q,5,0),0)</f>
        <v>0</v>
      </c>
    </row>
    <row r="194" spans="1:124" hidden="1">
      <c r="A194" s="301">
        <f>未改造舰娘!$A190</f>
        <v>10019411</v>
      </c>
      <c r="B194" s="354" t="s">
        <v>248</v>
      </c>
      <c r="C194" s="323"/>
      <c r="D194" s="323">
        <f t="shared" si="2"/>
        <v>110</v>
      </c>
      <c r="E194" s="303">
        <f>未改造舰娘!$C190</f>
        <v>5</v>
      </c>
      <c r="F194" s="304" t="str">
        <f>未改造舰娘!$D190</f>
        <v>潜艇</v>
      </c>
      <c r="G194" s="304" t="str">
        <f>未改造舰娘!$E190</f>
        <v>小型</v>
      </c>
      <c r="H194" s="304" t="str">
        <f>未改造舰娘!$F190</f>
        <v>水下舰</v>
      </c>
      <c r="I194" s="460">
        <f>未改造舰娘!$AR190</f>
        <v>2</v>
      </c>
      <c r="J194" s="304" t="str">
        <f>未改造舰娘!$G190</f>
        <v>美国</v>
      </c>
      <c r="K194" s="312">
        <f>未改造舰娘!$H190+(BV194+CI194+CV194+DI194)*$C$2</f>
        <v>12</v>
      </c>
      <c r="L194" s="304">
        <f>未改造舰娘!$I190</f>
        <v>0</v>
      </c>
      <c r="M194" s="304">
        <f>未改造舰娘!$J190</f>
        <v>6</v>
      </c>
      <c r="N194" s="518">
        <f>未改造舰娘!$K190</f>
        <v>5</v>
      </c>
      <c r="O194" s="304">
        <f>未改造舰娘!$L190+((CE194+CR194+DE194+DR194)*$C$2)</f>
        <v>25</v>
      </c>
      <c r="P194" s="304" t="str">
        <f>IF($C$2=1,(IF(ISERROR(FIND("超长",未改造舰娘!$M190&amp;CC194&amp;CP194&amp;DC194&amp;DP194,1)),IF(ISERROR(FIND("长",未改造舰娘!$M190&amp;CC194&amp;CP194&amp;DC194&amp;DP194,1)),IF(ISERROR(FIND("中",未改造舰娘!$M190&amp;CC194&amp;CP194&amp;DC194&amp;DP194,1)),IF(ISERROR(FIND("短",未改造舰娘!$M190&amp;CC194&amp;CP194&amp;DC194&amp;DP194,1)),IF(ISERROR(FIND("无",未改造舰娘!$M190&amp;CC194&amp;CP194&amp;DC194&amp;DP194,1)),0,"无"),"短"),"中"),"长"),"超长")),未改造舰娘!$M190)</f>
        <v>短</v>
      </c>
      <c r="Q194" s="303">
        <f>未改造舰娘!$N190</f>
        <v>21</v>
      </c>
      <c r="R194" s="304">
        <f>(未改造舰娘!$P190)+(未改造舰娘!$Q190)*$C$3+((BW194+CJ194+CW194+DJ194)*$C$2)</f>
        <v>24</v>
      </c>
      <c r="S194" s="304">
        <f>(未改造舰娘!$R190)+(未改造舰娘!$S190)*$C$3+((BY194+CL194+CY194+DL194)*$C$2)</f>
        <v>74</v>
      </c>
      <c r="T194" s="304">
        <f>(未改造舰娘!$T190)+(未改造舰娘!$U190)*$C$3+((BX194+CK194+CX194+DK194)*$C$2)</f>
        <v>25</v>
      </c>
      <c r="U194" s="304">
        <f>(未改造舰娘!$V190)+(未改造舰娘!$W190)*$C$3+((CG194+CT194+DG194+DT194)*$C$2)</f>
        <v>0</v>
      </c>
      <c r="V194" s="305">
        <f>INT((((未改造舰娘!$Y190)-(未改造舰娘!$X190))*(((IF(D194=0,C194,D194))-1)/99))+未改造舰娘!$X190)+((CB194+CO194+DB194+DO194)*$C$2)</f>
        <v>96</v>
      </c>
      <c r="W194" s="304">
        <f>INT((((未改造舰娘!$AA190)-(未改造舰娘!$Z190))*(((IF(D194=0,C194,D194))-1)/99))+未改造舰娘!$Z190)+((CD194+CQ194+DD194+DQ194)*$C$2)</f>
        <v>42</v>
      </c>
      <c r="X194" s="304">
        <f>INT((((未改造舰娘!$AC190)-(未改造舰娘!$AB190))*(((IF(D194=0,C194,D194))-1)/99))+未改造舰娘!$AB190)+((CA194+CN194+DA194+DN194)*$C$2)</f>
        <v>45</v>
      </c>
      <c r="Y194" s="303">
        <f>INT((((未改造舰娘!$AE190)-(未改造舰娘!$AD190))*(((IF(D194=0,C194,D194))-1)/99))+未改造舰娘!$AD190)+((BZ194+CM194+CZ194+DM194)*$C$2)</f>
        <v>0</v>
      </c>
      <c r="Z194" s="474" t="str">
        <f>IF(未改造舰娘!$AF190=0,"",未改造舰娘!$AF190)</f>
        <v/>
      </c>
      <c r="AA194" s="304" t="str">
        <f>IF(未改造舰娘!$AG190="","",未改造舰娘!$AG190)</f>
        <v/>
      </c>
      <c r="AB194" s="304" t="str">
        <f>IF(未改造舰娘!$AH190="","",未改造舰娘!$AH190)</f>
        <v/>
      </c>
      <c r="AC194" s="304" t="str">
        <f>IF(未改造舰娘!$AI190="","",未改造舰娘!$AI190)</f>
        <v/>
      </c>
      <c r="AD194" s="304">
        <f>IF(未改造舰娘!$AJ190="","",未改造舰娘!$AJ190)</f>
        <v>0</v>
      </c>
      <c r="AE194" s="305">
        <f>IF(未改造舰娘!$AK190="","",未改造舰娘!$AK190)</f>
        <v>68</v>
      </c>
      <c r="AF194" s="304" t="str">
        <f>IF(未改造舰娘!$AL190="","",未改造舰娘!$AL190)</f>
        <v/>
      </c>
      <c r="AG194" s="304">
        <f>IF(未改造舰娘!$AM190="","",未改造舰娘!$AM190)</f>
        <v>1500</v>
      </c>
      <c r="AH194" s="304">
        <f>IF(未改造舰娘!$AN190="","",未改造舰娘!$AN190)</f>
        <v>1500</v>
      </c>
      <c r="AI194" s="304" t="str">
        <f>IF(未改造舰娘!$AO190="","",未改造舰娘!$AO190)</f>
        <v/>
      </c>
      <c r="AJ194" s="304" t="str">
        <f>IF(未改造舰娘!$AP190="","",未改造舰娘!$AP190)</f>
        <v>潜艇核心</v>
      </c>
      <c r="AK194" s="303">
        <f>IF(未改造舰娘!$AQ190="","",未改造舰娘!$AQ190)</f>
        <v>12</v>
      </c>
      <c r="AL194" s="306" t="str">
        <f>IF(未改造舰娘!$AS190="","",未改造舰娘!$AS190)</f>
        <v>21英寸鱼雷(潜艇)</v>
      </c>
      <c r="AM194" s="306" t="str">
        <f>IF(未改造舰娘!$AT190="","",未改造舰娘!$AT190)</f>
        <v/>
      </c>
      <c r="AN194" s="306" t="str">
        <f>IF(未改造舰娘!$AU190="","",未改造舰娘!$AU190)</f>
        <v/>
      </c>
      <c r="AO194" s="306" t="str">
        <f>IF(未改造舰娘!$AV190="","",未改造舰娘!$AV190)</f>
        <v/>
      </c>
      <c r="AP194" s="307" t="str">
        <f>IF(未改造舰娘!$AW190="","",未改造舰娘!$AW190)</f>
        <v/>
      </c>
      <c r="AQ194" s="308" t="str">
        <f>IF(未改造舰娘!$AX190="","",未改造舰娘!$AX190)</f>
        <v/>
      </c>
      <c r="AR194" s="304">
        <f>IF(未改造舰娘!$AY190="","",未改造舰娘!$AY190)</f>
        <v>15</v>
      </c>
      <c r="AS194" s="304">
        <f>IF(未改造舰娘!$AZ190="","",未改造舰娘!$AZ190)</f>
        <v>20</v>
      </c>
      <c r="AT194" s="304">
        <f>IF(未改造舰娘!$BA190="","",未改造舰娘!$BA190)</f>
        <v>0.6</v>
      </c>
      <c r="AU194" s="304">
        <f>IF(未改造舰娘!$BB190="","",未改造舰娘!$BB190)</f>
        <v>0.45</v>
      </c>
      <c r="AV194" s="305">
        <f>IF((未改造舰娘!$BG190+未改造舰娘!$BK190*$C$4)=0,"",(未改造舰娘!$BG190+未改造舰娘!$BK190*$C$4))</f>
        <v>15</v>
      </c>
      <c r="AW194" s="304">
        <f>IF((未改造舰娘!$BH190+未改造舰娘!$BL190*$C$4)=0,"",(未改造舰娘!$BH190+未改造舰娘!$BL190*$C$4))</f>
        <v>12</v>
      </c>
      <c r="AX194" s="304">
        <f>IF((未改造舰娘!$BI190+未改造舰娘!$BM190*$C$4)=0,"",(未改造舰娘!$BI190+未改造舰娘!$BM190*$C$4))</f>
        <v>23</v>
      </c>
      <c r="AY194" s="303" t="str">
        <f>IF((未改造舰娘!$BJ190+未改造舰娘!$BN190*$C$4)=0,"",(未改造舰娘!$BJ190+未改造舰娘!$BN190*$C$4))</f>
        <v/>
      </c>
      <c r="AZ194" s="500">
        <f>IF(未改造舰娘!BC190="","",未改造舰娘!BC190)</f>
        <v>0</v>
      </c>
      <c r="BA194" s="500">
        <f>IF(未改造舰娘!BD190="","",未改造舰娘!BD190)</f>
        <v>24</v>
      </c>
      <c r="BB194" s="500">
        <f>IF(未改造舰娘!BE190="","",未改造舰娘!BE190)</f>
        <v>10</v>
      </c>
      <c r="BC194" s="498">
        <f>IF(未改造舰娘!BF190="","",未改造舰娘!BF190)</f>
        <v>0</v>
      </c>
      <c r="BD194" s="125" t="s">
        <v>1539</v>
      </c>
      <c r="BE194" s="506">
        <v>8.3333333333333332E-3</v>
      </c>
      <c r="BF194" s="306" t="str">
        <f>IF(未改造舰娘!$BQ190="","",未改造舰娘!$BQ190)</f>
        <v>8-3-DEFGHIJKL</v>
      </c>
      <c r="BG194" s="306" t="str">
        <f>IF(未改造舰娘!$BR190="","",未改造舰娘!$BR190)</f>
        <v>极地奏鸣曲 Ex-2-LN；轰隆轰隆大作战 Ex-4-M,Ex-8-M；扑火之蛾 Ex-4-N,Ex-9-N,Ex-10-DGJKLMN；未命名 Ex-10-Tβ；中间岛战役 Ex-9-FK；急速东方快车 Ex-4-Q,Ex-7-Q；所罗门之晓 Ex-5-R,Ex-10-R；地狱群岛攻略作战 Ex-8-M；熔炉大混战 Ex-12-L,Ex-14-N</v>
      </c>
      <c r="BH194" s="306"/>
      <c r="BU194" s="304">
        <f>IFERROR(VLOOKUP(AL194,装备!$B:$C,2,0),0)</f>
        <v>4</v>
      </c>
      <c r="BV194" s="304">
        <f>IFERROR(VLOOKUP($AL194,装备!$B:$Q,5,0),0)</f>
        <v>0</v>
      </c>
      <c r="BW194" s="304">
        <f>IFERROR(VLOOKUP($AL194,装备!$B:$Q,6,0),0)</f>
        <v>0</v>
      </c>
      <c r="BX194" s="304">
        <f>IFERROR(VLOOKUP($AL194,装备!$B:$Q,7,0),0)</f>
        <v>0</v>
      </c>
      <c r="BY194" s="304">
        <f>IFERROR(VLOOKUP($AL194,装备!$B:$Q,8,0),0)</f>
        <v>12</v>
      </c>
      <c r="BZ194" s="304">
        <f>IFERROR(VLOOKUP($AL194,装备!$B:$Q,9,0),0)</f>
        <v>0</v>
      </c>
      <c r="CA194" s="304">
        <f>IFERROR(VLOOKUP($AL194,装备!$B:$Q,10,0),0)</f>
        <v>0</v>
      </c>
      <c r="CB194" s="304">
        <f>IFERROR(VLOOKUP($AL194,装备!$B:$Q,11,0),0)</f>
        <v>1</v>
      </c>
      <c r="CC194" s="304" t="str">
        <f>IFERROR(VLOOKUP($AL194,装备!$B:$Q,12,0),0)</f>
        <v>无</v>
      </c>
      <c r="CD194" s="304">
        <f>IFERROR(VLOOKUP($AL194,装备!$B:$Q,13,0),0)</f>
        <v>0</v>
      </c>
      <c r="CE194" s="304">
        <f>IFERROR(VLOOKUP($AL194,装备!$B:$Q,14,0),0)</f>
        <v>0</v>
      </c>
      <c r="CF194" s="304">
        <f>IFERROR(VLOOKUP($AL194,装备!$B:$Q,16,0),0)</f>
        <v>0</v>
      </c>
      <c r="CG194" s="304">
        <f>IFERROR(VLOOKUP($AL194,装备!$B:$Q,5,0),0)</f>
        <v>0</v>
      </c>
      <c r="CH194" s="304">
        <f>IFERROR(VLOOKUP(AM194,装备!$B:$C,2,0),0)</f>
        <v>0</v>
      </c>
      <c r="CI194" s="304">
        <f>IFERROR(VLOOKUP($AM194,装备!$B:$Q,5,0),0)</f>
        <v>0</v>
      </c>
      <c r="CJ194" s="304">
        <f>IFERROR(VLOOKUP($AM194,装备!$B:$Q,6,0),0)</f>
        <v>0</v>
      </c>
      <c r="CK194" s="304">
        <f>IFERROR(VLOOKUP($AM194,装备!$B:$Q,7,0),0)</f>
        <v>0</v>
      </c>
      <c r="CL194" s="304">
        <f>IFERROR(VLOOKUP($AM194,装备!$B:$Q,8,0),0)</f>
        <v>0</v>
      </c>
      <c r="CM194" s="304">
        <f>IFERROR(VLOOKUP($AM194,装备!$B:$Q,9,0),0)</f>
        <v>0</v>
      </c>
      <c r="CN194" s="304">
        <f>IFERROR(VLOOKUP($AM194,装备!$B:$Q,10,0),0)</f>
        <v>0</v>
      </c>
      <c r="CO194" s="304">
        <f>IFERROR(VLOOKUP($AM194,装备!$B:$Q,11,0),0)</f>
        <v>0</v>
      </c>
      <c r="CP194" s="304">
        <f>IFERROR(VLOOKUP($AM194,装备!$B:$Q,12,0),0)</f>
        <v>0</v>
      </c>
      <c r="CQ194" s="304">
        <f>IFERROR(VLOOKUP($AM194,装备!$B:$Q,13,0),0)</f>
        <v>0</v>
      </c>
      <c r="CR194" s="304">
        <f>IFERROR(VLOOKUP($AM194,装备!$B:$Q,14,0),0)</f>
        <v>0</v>
      </c>
      <c r="CS194" s="304">
        <f>IFERROR(VLOOKUP($AM194,装备!$B:$Q,16,0),0)</f>
        <v>0</v>
      </c>
      <c r="CT194" s="304">
        <f>IFERROR(VLOOKUP($AM194,装备!$B:$Q,5,0),0)</f>
        <v>0</v>
      </c>
      <c r="CU194" s="304">
        <f>IFERROR(VLOOKUP(AN194,装备!$B:$C,2,0),0)</f>
        <v>0</v>
      </c>
      <c r="CV194" s="304">
        <f>IFERROR(VLOOKUP($AN194,装备!$B:$Q,5,0),0)</f>
        <v>0</v>
      </c>
      <c r="CW194" s="304">
        <f>IFERROR(VLOOKUP($AN194,装备!$B:$Q,6,0),0)</f>
        <v>0</v>
      </c>
      <c r="CX194" s="304">
        <f>IFERROR(VLOOKUP($AN194,装备!$B:$Q,7,0),0)</f>
        <v>0</v>
      </c>
      <c r="CY194" s="304">
        <f>IFERROR(VLOOKUP($AN194,装备!$B:$Q,8,0),0)</f>
        <v>0</v>
      </c>
      <c r="CZ194" s="304">
        <f>IFERROR(VLOOKUP($AN194,装备!$B:$Q,9,0),0)</f>
        <v>0</v>
      </c>
      <c r="DA194" s="304">
        <f>IFERROR(VLOOKUP($AN194,装备!$B:$Q,10,0),0)</f>
        <v>0</v>
      </c>
      <c r="DB194" s="304">
        <f>IFERROR(VLOOKUP($AN194,装备!$B:$Q,11,0),0)</f>
        <v>0</v>
      </c>
      <c r="DC194" s="304">
        <f>IFERROR(VLOOKUP($AN194,装备!$B:$Q,12,0),0)</f>
        <v>0</v>
      </c>
      <c r="DD194" s="304">
        <f>IFERROR(VLOOKUP($AN194,装备!$B:$Q,13,0),0)</f>
        <v>0</v>
      </c>
      <c r="DE194" s="304">
        <f>IFERROR(VLOOKUP($AN194,装备!$B:$Q,14,0),0)</f>
        <v>0</v>
      </c>
      <c r="DF194" s="304">
        <f>IFERROR(VLOOKUP($AN194,装备!$B:$Q,16,0),0)</f>
        <v>0</v>
      </c>
      <c r="DG194" s="304">
        <f>IFERROR(VLOOKUP($AN194,装备!$B:$Q,5,0),0)</f>
        <v>0</v>
      </c>
      <c r="DH194" s="304">
        <f>IFERROR(VLOOKUP(AO194,装备!$B:$C,2,0),0)</f>
        <v>0</v>
      </c>
      <c r="DI194" s="304">
        <f>IFERROR(VLOOKUP($AO194,装备!$B:$Q,5,0),0)</f>
        <v>0</v>
      </c>
      <c r="DJ194" s="304">
        <f>IFERROR(VLOOKUP($AO194,装备!$B:$Q,6,0),0)</f>
        <v>0</v>
      </c>
      <c r="DK194" s="304">
        <f>IFERROR(VLOOKUP($AO194,装备!$B:$Q,7,0),0)</f>
        <v>0</v>
      </c>
      <c r="DL194" s="304">
        <f>IFERROR(VLOOKUP($AO194,装备!$B:$Q,8,0),0)</f>
        <v>0</v>
      </c>
      <c r="DM194" s="304">
        <f>IFERROR(VLOOKUP($AO194,装备!$B:$Q,9,0),0)</f>
        <v>0</v>
      </c>
      <c r="DN194" s="304">
        <f>IFERROR(VLOOKUP($AO194,装备!$B:$Q,10,0),0)</f>
        <v>0</v>
      </c>
      <c r="DO194" s="304">
        <f>IFERROR(VLOOKUP($AO194,装备!$B:$Q,11,0),0)</f>
        <v>0</v>
      </c>
      <c r="DP194" s="304">
        <f>IFERROR(VLOOKUP($AO194,装备!$B:$Q,12,0),0)</f>
        <v>0</v>
      </c>
      <c r="DQ194" s="304">
        <f>IFERROR(VLOOKUP($AO194,装备!$B:$Q,13,0),0)</f>
        <v>0</v>
      </c>
      <c r="DR194" s="304">
        <f>IFERROR(VLOOKUP($AO194,装备!$B:$Q,14,0),0)</f>
        <v>0</v>
      </c>
      <c r="DS194" s="304">
        <f>IFERROR(VLOOKUP($AO194,装备!$B:$Q,16,0),0)</f>
        <v>0</v>
      </c>
      <c r="DT194" s="304">
        <f>IFERROR(VLOOKUP($AO194,装备!$B:$Q,5,0),0)</f>
        <v>0</v>
      </c>
    </row>
    <row r="195" spans="1:124" hidden="1">
      <c r="A195" s="301">
        <f>未改造舰娘!$A191</f>
        <v>10019511</v>
      </c>
      <c r="B195" s="354" t="s">
        <v>249</v>
      </c>
      <c r="C195" s="323"/>
      <c r="D195" s="323">
        <f t="shared" si="2"/>
        <v>110</v>
      </c>
      <c r="E195" s="303">
        <f>未改造舰娘!$C191</f>
        <v>5</v>
      </c>
      <c r="F195" s="304" t="str">
        <f>未改造舰娘!$D191</f>
        <v>潜艇</v>
      </c>
      <c r="G195" s="304" t="str">
        <f>未改造舰娘!$E191</f>
        <v>小型</v>
      </c>
      <c r="H195" s="304" t="str">
        <f>未改造舰娘!$F191</f>
        <v>水下舰</v>
      </c>
      <c r="I195" s="460">
        <f>未改造舰娘!$AR191</f>
        <v>2</v>
      </c>
      <c r="J195" s="304" t="str">
        <f>未改造舰娘!$G191</f>
        <v>美国</v>
      </c>
      <c r="K195" s="312">
        <f>未改造舰娘!$H191+(BV195+CI195+CV195+DI195)*$C$2</f>
        <v>12</v>
      </c>
      <c r="L195" s="304">
        <f>未改造舰娘!$I191</f>
        <v>0</v>
      </c>
      <c r="M195" s="304">
        <f>未改造舰娘!$J191</f>
        <v>6</v>
      </c>
      <c r="N195" s="518">
        <f>未改造舰娘!$K191</f>
        <v>5</v>
      </c>
      <c r="O195" s="304">
        <f>未改造舰娘!$L191+((CE195+CR195+DE195+DR195)*$C$2)</f>
        <v>27</v>
      </c>
      <c r="P195" s="304" t="str">
        <f>IF($C$2=1,(IF(ISERROR(FIND("超长",未改造舰娘!$M191&amp;CC195&amp;CP195&amp;DC195&amp;DP195,1)),IF(ISERROR(FIND("长",未改造舰娘!$M191&amp;CC195&amp;CP195&amp;DC195&amp;DP195,1)),IF(ISERROR(FIND("中",未改造舰娘!$M191&amp;CC195&amp;CP195&amp;DC195&amp;DP195,1)),IF(ISERROR(FIND("短",未改造舰娘!$M191&amp;CC195&amp;CP195&amp;DC195&amp;DP195,1)),IF(ISERROR(FIND("无",未改造舰娘!$M191&amp;CC195&amp;CP195&amp;DC195&amp;DP195,1)),0,"无"),"短"),"中"),"长"),"超长")),未改造舰娘!$M191)</f>
        <v>短</v>
      </c>
      <c r="Q195" s="303">
        <f>未改造舰娘!$N191</f>
        <v>21</v>
      </c>
      <c r="R195" s="304">
        <f>(未改造舰娘!$P191)+(未改造舰娘!$Q191)*$C$3+((BW195+CJ195+CW195+DJ195)*$C$2)</f>
        <v>24</v>
      </c>
      <c r="S195" s="304">
        <f>(未改造舰娘!$R191)+(未改造舰娘!$S191)*$C$3+((BY195+CL195+CY195+DL195)*$C$2)</f>
        <v>74</v>
      </c>
      <c r="T195" s="304">
        <f>(未改造舰娘!$T191)+(未改造舰娘!$U191)*$C$3+((BX195+CK195+CX195+DK195)*$C$2)</f>
        <v>25</v>
      </c>
      <c r="U195" s="304">
        <f>(未改造舰娘!$V191)+(未改造舰娘!$W191)*$C$3+((CG195+CT195+DG195+DT195)*$C$2)</f>
        <v>0</v>
      </c>
      <c r="V195" s="305">
        <f>INT((((未改造舰娘!$Y191)-(未改造舰娘!$X191))*(((IF(D195=0,C195,D195))-1)/99))+未改造舰娘!$X191)+((CB195+CO195+DB195+DO195)*$C$2)</f>
        <v>96</v>
      </c>
      <c r="W195" s="304">
        <f>INT((((未改造舰娘!$AA191)-(未改造舰娘!$Z191))*(((IF(D195=0,C195,D195))-1)/99))+未改造舰娘!$Z191)+((CD195+CQ195+DD195+DQ195)*$C$2)</f>
        <v>42</v>
      </c>
      <c r="X195" s="304">
        <f>INT((((未改造舰娘!$AC191)-(未改造舰娘!$AB191))*(((IF(D195=0,C195,D195))-1)/99))+未改造舰娘!$AB191)+((CA195+CN195+DA195+DN195)*$C$2)</f>
        <v>45</v>
      </c>
      <c r="Y195" s="303">
        <f>INT((((未改造舰娘!$AE191)-(未改造舰娘!$AD191))*(((IF(D195=0,C195,D195))-1)/99))+未改造舰娘!$AD191)+((BZ195+CM195+CZ195+DM195)*$C$2)</f>
        <v>0</v>
      </c>
      <c r="Z195" s="474" t="str">
        <f>IF(未改造舰娘!$AF191=0,"",未改造舰娘!$AF191)</f>
        <v/>
      </c>
      <c r="AA195" s="304" t="str">
        <f>IF(未改造舰娘!$AG191="","",未改造舰娘!$AG191)</f>
        <v/>
      </c>
      <c r="AB195" s="304" t="str">
        <f>IF(未改造舰娘!$AH191="","",未改造舰娘!$AH191)</f>
        <v/>
      </c>
      <c r="AC195" s="304" t="str">
        <f>IF(未改造舰娘!$AI191="","",未改造舰娘!$AI191)</f>
        <v/>
      </c>
      <c r="AD195" s="304">
        <f>IF(未改造舰娘!$AJ191="","",未改造舰娘!$AJ191)</f>
        <v>0</v>
      </c>
      <c r="AE195" s="305">
        <f>IF(未改造舰娘!$AK191="","",未改造舰娘!$AK191)</f>
        <v>70</v>
      </c>
      <c r="AF195" s="304" t="str">
        <f>IF(未改造舰娘!$AL191="","",未改造舰娘!$AL191)</f>
        <v/>
      </c>
      <c r="AG195" s="304">
        <f>IF(未改造舰娘!$AM191="","",未改造舰娘!$AM191)</f>
        <v>1500</v>
      </c>
      <c r="AH195" s="304">
        <f>IF(未改造舰娘!$AN191="","",未改造舰娘!$AN191)</f>
        <v>1500</v>
      </c>
      <c r="AI195" s="304" t="str">
        <f>IF(未改造舰娘!$AO191="","",未改造舰娘!$AO191)</f>
        <v/>
      </c>
      <c r="AJ195" s="304" t="str">
        <f>IF(未改造舰娘!$AP191="","",未改造舰娘!$AP191)</f>
        <v>潜艇核心</v>
      </c>
      <c r="AK195" s="303">
        <f>IF(未改造舰娘!$AQ191="","",未改造舰娘!$AQ191)</f>
        <v>12</v>
      </c>
      <c r="AL195" s="306" t="str">
        <f>IF(未改造舰娘!$AS191="","",未改造舰娘!$AS191)</f>
        <v>21英寸鱼雷(潜艇)</v>
      </c>
      <c r="AM195" s="306" t="str">
        <f>IF(未改造舰娘!$AT191="","",未改造舰娘!$AT191)</f>
        <v/>
      </c>
      <c r="AN195" s="306" t="str">
        <f>IF(未改造舰娘!$AU191="","",未改造舰娘!$AU191)</f>
        <v/>
      </c>
      <c r="AO195" s="306" t="str">
        <f>IF(未改造舰娘!$AV191="","",未改造舰娘!$AV191)</f>
        <v/>
      </c>
      <c r="AP195" s="307" t="str">
        <f>IF(未改造舰娘!$AW191="","",未改造舰娘!$AW191)</f>
        <v/>
      </c>
      <c r="AQ195" s="308" t="str">
        <f>IF(未改造舰娘!$AX191="","",未改造舰娘!$AX191)</f>
        <v/>
      </c>
      <c r="AR195" s="304">
        <f>IF(未改造舰娘!$AY191="","",未改造舰娘!$AY191)</f>
        <v>15</v>
      </c>
      <c r="AS195" s="304">
        <f>IF(未改造舰娘!$AZ191="","",未改造舰娘!$AZ191)</f>
        <v>20</v>
      </c>
      <c r="AT195" s="304">
        <f>IF(未改造舰娘!$BA191="","",未改造舰娘!$BA191)</f>
        <v>0.6</v>
      </c>
      <c r="AU195" s="304">
        <f>IF(未改造舰娘!$BB191="","",未改造舰娘!$BB191)</f>
        <v>0.45</v>
      </c>
      <c r="AV195" s="305">
        <f>IF((未改造舰娘!$BG191+未改造舰娘!$BK191*$C$4)=0,"",(未改造舰娘!$BG191+未改造舰娘!$BK191*$C$4))</f>
        <v>15</v>
      </c>
      <c r="AW195" s="304">
        <f>IF((未改造舰娘!$BH191+未改造舰娘!$BL191*$C$4)=0,"",(未改造舰娘!$BH191+未改造舰娘!$BL191*$C$4))</f>
        <v>12</v>
      </c>
      <c r="AX195" s="304">
        <f>IF((未改造舰娘!$BI191+未改造舰娘!$BM191*$C$4)=0,"",(未改造舰娘!$BI191+未改造舰娘!$BM191*$C$4))</f>
        <v>23</v>
      </c>
      <c r="AY195" s="303" t="str">
        <f>IF((未改造舰娘!$BJ191+未改造舰娘!$BN191*$C$4)=0,"",(未改造舰娘!$BJ191+未改造舰娘!$BN191*$C$4))</f>
        <v/>
      </c>
      <c r="AZ195" s="500">
        <f>IF(未改造舰娘!BC191="","",未改造舰娘!BC191)</f>
        <v>0</v>
      </c>
      <c r="BA195" s="500">
        <f>IF(未改造舰娘!BD191="","",未改造舰娘!BD191)</f>
        <v>24</v>
      </c>
      <c r="BB195" s="500">
        <f>IF(未改造舰娘!BE191="","",未改造舰娘!BE191)</f>
        <v>10</v>
      </c>
      <c r="BC195" s="498">
        <f>IF(未改造舰娘!BF191="","",未改造舰娘!BF191)</f>
        <v>0</v>
      </c>
      <c r="BD195" s="125" t="s">
        <v>1540</v>
      </c>
      <c r="BE195" s="506">
        <v>8.3333333333333332E-3</v>
      </c>
      <c r="BF195" s="306" t="str">
        <f>IF(未改造舰娘!$BQ191="","",未改造舰娘!$BQ191)</f>
        <v/>
      </c>
      <c r="BG195" s="306" t="str">
        <f>IF(未改造舰娘!$BR191="","",未改造舰娘!$BR191)</f>
        <v/>
      </c>
      <c r="BH195" s="306"/>
      <c r="BU195" s="304">
        <f>IFERROR(VLOOKUP(AL195,装备!$B:$C,2,0),0)</f>
        <v>4</v>
      </c>
      <c r="BV195" s="304">
        <f>IFERROR(VLOOKUP($AL195,装备!$B:$Q,5,0),0)</f>
        <v>0</v>
      </c>
      <c r="BW195" s="304">
        <f>IFERROR(VLOOKUP($AL195,装备!$B:$Q,6,0),0)</f>
        <v>0</v>
      </c>
      <c r="BX195" s="304">
        <f>IFERROR(VLOOKUP($AL195,装备!$B:$Q,7,0),0)</f>
        <v>0</v>
      </c>
      <c r="BY195" s="304">
        <f>IFERROR(VLOOKUP($AL195,装备!$B:$Q,8,0),0)</f>
        <v>12</v>
      </c>
      <c r="BZ195" s="304">
        <f>IFERROR(VLOOKUP($AL195,装备!$B:$Q,9,0),0)</f>
        <v>0</v>
      </c>
      <c r="CA195" s="304">
        <f>IFERROR(VLOOKUP($AL195,装备!$B:$Q,10,0),0)</f>
        <v>0</v>
      </c>
      <c r="CB195" s="304">
        <f>IFERROR(VLOOKUP($AL195,装备!$B:$Q,11,0),0)</f>
        <v>1</v>
      </c>
      <c r="CC195" s="304" t="str">
        <f>IFERROR(VLOOKUP($AL195,装备!$B:$Q,12,0),0)</f>
        <v>无</v>
      </c>
      <c r="CD195" s="304">
        <f>IFERROR(VLOOKUP($AL195,装备!$B:$Q,13,0),0)</f>
        <v>0</v>
      </c>
      <c r="CE195" s="304">
        <f>IFERROR(VLOOKUP($AL195,装备!$B:$Q,14,0),0)</f>
        <v>0</v>
      </c>
      <c r="CF195" s="304">
        <f>IFERROR(VLOOKUP($AL195,装备!$B:$Q,16,0),0)</f>
        <v>0</v>
      </c>
      <c r="CG195" s="304">
        <f>IFERROR(VLOOKUP($AL195,装备!$B:$Q,5,0),0)</f>
        <v>0</v>
      </c>
      <c r="CH195" s="304">
        <f>IFERROR(VLOOKUP(AM195,装备!$B:$C,2,0),0)</f>
        <v>0</v>
      </c>
      <c r="CI195" s="304">
        <f>IFERROR(VLOOKUP($AM195,装备!$B:$Q,5,0),0)</f>
        <v>0</v>
      </c>
      <c r="CJ195" s="304">
        <f>IFERROR(VLOOKUP($AM195,装备!$B:$Q,6,0),0)</f>
        <v>0</v>
      </c>
      <c r="CK195" s="304">
        <f>IFERROR(VLOOKUP($AM195,装备!$B:$Q,7,0),0)</f>
        <v>0</v>
      </c>
      <c r="CL195" s="304">
        <f>IFERROR(VLOOKUP($AM195,装备!$B:$Q,8,0),0)</f>
        <v>0</v>
      </c>
      <c r="CM195" s="304">
        <f>IFERROR(VLOOKUP($AM195,装备!$B:$Q,9,0),0)</f>
        <v>0</v>
      </c>
      <c r="CN195" s="304">
        <f>IFERROR(VLOOKUP($AM195,装备!$B:$Q,10,0),0)</f>
        <v>0</v>
      </c>
      <c r="CO195" s="304">
        <f>IFERROR(VLOOKUP($AM195,装备!$B:$Q,11,0),0)</f>
        <v>0</v>
      </c>
      <c r="CP195" s="304">
        <f>IFERROR(VLOOKUP($AM195,装备!$B:$Q,12,0),0)</f>
        <v>0</v>
      </c>
      <c r="CQ195" s="304">
        <f>IFERROR(VLOOKUP($AM195,装备!$B:$Q,13,0),0)</f>
        <v>0</v>
      </c>
      <c r="CR195" s="304">
        <f>IFERROR(VLOOKUP($AM195,装备!$B:$Q,14,0),0)</f>
        <v>0</v>
      </c>
      <c r="CS195" s="304">
        <f>IFERROR(VLOOKUP($AM195,装备!$B:$Q,16,0),0)</f>
        <v>0</v>
      </c>
      <c r="CT195" s="304">
        <f>IFERROR(VLOOKUP($AM195,装备!$B:$Q,5,0),0)</f>
        <v>0</v>
      </c>
      <c r="CU195" s="304">
        <f>IFERROR(VLOOKUP(AN195,装备!$B:$C,2,0),0)</f>
        <v>0</v>
      </c>
      <c r="CV195" s="304">
        <f>IFERROR(VLOOKUP($AN195,装备!$B:$Q,5,0),0)</f>
        <v>0</v>
      </c>
      <c r="CW195" s="304">
        <f>IFERROR(VLOOKUP($AN195,装备!$B:$Q,6,0),0)</f>
        <v>0</v>
      </c>
      <c r="CX195" s="304">
        <f>IFERROR(VLOOKUP($AN195,装备!$B:$Q,7,0),0)</f>
        <v>0</v>
      </c>
      <c r="CY195" s="304">
        <f>IFERROR(VLOOKUP($AN195,装备!$B:$Q,8,0),0)</f>
        <v>0</v>
      </c>
      <c r="CZ195" s="304">
        <f>IFERROR(VLOOKUP($AN195,装备!$B:$Q,9,0),0)</f>
        <v>0</v>
      </c>
      <c r="DA195" s="304">
        <f>IFERROR(VLOOKUP($AN195,装备!$B:$Q,10,0),0)</f>
        <v>0</v>
      </c>
      <c r="DB195" s="304">
        <f>IFERROR(VLOOKUP($AN195,装备!$B:$Q,11,0),0)</f>
        <v>0</v>
      </c>
      <c r="DC195" s="304">
        <f>IFERROR(VLOOKUP($AN195,装备!$B:$Q,12,0),0)</f>
        <v>0</v>
      </c>
      <c r="DD195" s="304">
        <f>IFERROR(VLOOKUP($AN195,装备!$B:$Q,13,0),0)</f>
        <v>0</v>
      </c>
      <c r="DE195" s="304">
        <f>IFERROR(VLOOKUP($AN195,装备!$B:$Q,14,0),0)</f>
        <v>0</v>
      </c>
      <c r="DF195" s="304">
        <f>IFERROR(VLOOKUP($AN195,装备!$B:$Q,16,0),0)</f>
        <v>0</v>
      </c>
      <c r="DG195" s="304">
        <f>IFERROR(VLOOKUP($AN195,装备!$B:$Q,5,0),0)</f>
        <v>0</v>
      </c>
      <c r="DH195" s="304">
        <f>IFERROR(VLOOKUP(AO195,装备!$B:$C,2,0),0)</f>
        <v>0</v>
      </c>
      <c r="DI195" s="304">
        <f>IFERROR(VLOOKUP($AO195,装备!$B:$Q,5,0),0)</f>
        <v>0</v>
      </c>
      <c r="DJ195" s="304">
        <f>IFERROR(VLOOKUP($AO195,装备!$B:$Q,6,0),0)</f>
        <v>0</v>
      </c>
      <c r="DK195" s="304">
        <f>IFERROR(VLOOKUP($AO195,装备!$B:$Q,7,0),0)</f>
        <v>0</v>
      </c>
      <c r="DL195" s="304">
        <f>IFERROR(VLOOKUP($AO195,装备!$B:$Q,8,0),0)</f>
        <v>0</v>
      </c>
      <c r="DM195" s="304">
        <f>IFERROR(VLOOKUP($AO195,装备!$B:$Q,9,0),0)</f>
        <v>0</v>
      </c>
      <c r="DN195" s="304">
        <f>IFERROR(VLOOKUP($AO195,装备!$B:$Q,10,0),0)</f>
        <v>0</v>
      </c>
      <c r="DO195" s="304">
        <f>IFERROR(VLOOKUP($AO195,装备!$B:$Q,11,0),0)</f>
        <v>0</v>
      </c>
      <c r="DP195" s="304">
        <f>IFERROR(VLOOKUP($AO195,装备!$B:$Q,12,0),0)</f>
        <v>0</v>
      </c>
      <c r="DQ195" s="304">
        <f>IFERROR(VLOOKUP($AO195,装备!$B:$Q,13,0),0)</f>
        <v>0</v>
      </c>
      <c r="DR195" s="304">
        <f>IFERROR(VLOOKUP($AO195,装备!$B:$Q,14,0),0)</f>
        <v>0</v>
      </c>
      <c r="DS195" s="304">
        <f>IFERROR(VLOOKUP($AO195,装备!$B:$Q,16,0),0)</f>
        <v>0</v>
      </c>
      <c r="DT195" s="304">
        <f>IFERROR(VLOOKUP($AO195,装备!$B:$Q,5,0),0)</f>
        <v>0</v>
      </c>
    </row>
    <row r="196" spans="1:124" hidden="1">
      <c r="A196" s="301">
        <f>未改造舰娘!$A192</f>
        <v>10019611</v>
      </c>
      <c r="B196" s="354" t="s">
        <v>253</v>
      </c>
      <c r="C196" s="323"/>
      <c r="D196" s="323">
        <f t="shared" si="2"/>
        <v>110</v>
      </c>
      <c r="E196" s="303">
        <f>未改造舰娘!$C192</f>
        <v>3</v>
      </c>
      <c r="F196" s="304" t="str">
        <f>未改造舰娘!$D192</f>
        <v>炮潜</v>
      </c>
      <c r="G196" s="304" t="str">
        <f>未改造舰娘!$E192</f>
        <v>小型</v>
      </c>
      <c r="H196" s="304" t="str">
        <f>未改造舰娘!$F192</f>
        <v>水下舰</v>
      </c>
      <c r="I196" s="460">
        <f>未改造舰娘!$AR192</f>
        <v>3</v>
      </c>
      <c r="J196" s="304" t="str">
        <f>未改造舰娘!$G192</f>
        <v>英国</v>
      </c>
      <c r="K196" s="312">
        <f>未改造舰娘!$H192+(BV196+CI196+CV196+DI196)*$C$2</f>
        <v>12</v>
      </c>
      <c r="L196" s="304">
        <f>未改造舰娘!$I192</f>
        <v>0</v>
      </c>
      <c r="M196" s="304">
        <f>未改造舰娘!$J192</f>
        <v>4</v>
      </c>
      <c r="N196" s="518">
        <f>未改造舰娘!$K192</f>
        <v>4</v>
      </c>
      <c r="O196" s="304">
        <f>未改造舰娘!$L192+((CE196+CR196+DE196+DR196)*$C$2)</f>
        <v>5</v>
      </c>
      <c r="P196" s="304" t="str">
        <f>IF($C$2=1,(IF(ISERROR(FIND("超长",未改造舰娘!$M192&amp;CC196&amp;CP196&amp;DC196&amp;DP196,1)),IF(ISERROR(FIND("长",未改造舰娘!$M192&amp;CC196&amp;CP196&amp;DC196&amp;DP196,1)),IF(ISERROR(FIND("中",未改造舰娘!$M192&amp;CC196&amp;CP196&amp;DC196&amp;DP196,1)),IF(ISERROR(FIND("短",未改造舰娘!$M192&amp;CC196&amp;CP196&amp;DC196&amp;DP196,1)),IF(ISERROR(FIND("无",未改造舰娘!$M192&amp;CC196&amp;CP196&amp;DC196&amp;DP196,1)),0,"无"),"短"),"中"),"长"),"超长")),未改造舰娘!$M192)</f>
        <v>短</v>
      </c>
      <c r="Q196" s="303">
        <f>未改造舰娘!$N192</f>
        <v>15</v>
      </c>
      <c r="R196" s="304">
        <f>(未改造舰娘!$P192)+(未改造舰娘!$Q192)*$C$3+((BW196+CJ196+CW196+DJ196)*$C$2)</f>
        <v>50</v>
      </c>
      <c r="S196" s="304">
        <f>(未改造舰娘!$R192)+(未改造舰娘!$S192)*$C$3+((BY196+CL196+CY196+DL196)*$C$2)</f>
        <v>58</v>
      </c>
      <c r="T196" s="304">
        <f>(未改造舰娘!$T192)+(未改造舰娘!$U192)*$C$3+((BX196+CK196+CX196+DK196)*$C$2)</f>
        <v>25</v>
      </c>
      <c r="U196" s="304">
        <f>(未改造舰娘!$V192)+(未改造舰娘!$W192)*$C$3+((CG196+CT196+DG196+DT196)*$C$2)</f>
        <v>0</v>
      </c>
      <c r="V196" s="305">
        <f>INT((((未改造舰娘!$Y192)-(未改造舰娘!$X192))*(((IF(D196=0,C196,D196))-1)/99))+未改造舰娘!$X192)+((CB196+CO196+DB196+DO196)*$C$2)</f>
        <v>90</v>
      </c>
      <c r="W196" s="304">
        <f>INT((((未改造舰娘!$AA192)-(未改造舰娘!$Z192))*(((IF(D196=0,C196,D196))-1)/99))+未改造舰娘!$Z192)+((CD196+CQ196+DD196+DQ196)*$C$2)</f>
        <v>37</v>
      </c>
      <c r="X196" s="304">
        <f>INT((((未改造舰娘!$AC192)-(未改造舰娘!$AB192))*(((IF(D196=0,C196,D196))-1)/99))+未改造舰娘!$AB192)+((CA196+CN196+DA196+DN196)*$C$2)</f>
        <v>43</v>
      </c>
      <c r="Y196" s="303">
        <f>INT((((未改造舰娘!$AE192)-(未改造舰娘!$AD192))*(((IF(D196=0,C196,D196))-1)/99))+未改造舰娘!$AD192)+((BZ196+CM196+CZ196+DM196)*$C$2)</f>
        <v>0</v>
      </c>
      <c r="Z196" s="474" t="str">
        <f>IF(未改造舰娘!$AF192=0,"",未改造舰娘!$AF192)</f>
        <v/>
      </c>
      <c r="AA196" s="304" t="str">
        <f>IF(未改造舰娘!$AG192="","",未改造舰娘!$AG192)</f>
        <v/>
      </c>
      <c r="AB196" s="304" t="str">
        <f>IF(未改造舰娘!$AH192="","",未改造舰娘!$AH192)</f>
        <v/>
      </c>
      <c r="AC196" s="304" t="str">
        <f>IF(未改造舰娘!$AI192="","",未改造舰娘!$AI192)</f>
        <v/>
      </c>
      <c r="AD196" s="304">
        <f>IF(未改造舰娘!$AJ192="","",未改造舰娘!$AJ192)</f>
        <v>0</v>
      </c>
      <c r="AE196" s="305">
        <f>IF(未改造舰娘!$AK192="","",未改造舰娘!$AK192)</f>
        <v>0</v>
      </c>
      <c r="AF196" s="304" t="str">
        <f>IF(未改造舰娘!$AL192="","",未改造舰娘!$AL192)</f>
        <v/>
      </c>
      <c r="AG196" s="304" t="str">
        <f>IF(未改造舰娘!$AM192="","",未改造舰娘!$AM192)</f>
        <v/>
      </c>
      <c r="AH196" s="304" t="str">
        <f>IF(未改造舰娘!$AN192="","",未改造舰娘!$AN192)</f>
        <v/>
      </c>
      <c r="AI196" s="304" t="str">
        <f>IF(未改造舰娘!$AO192="","",未改造舰娘!$AO192)</f>
        <v/>
      </c>
      <c r="AJ196" s="304" t="str">
        <f>IF(未改造舰娘!$AP192="","",未改造舰娘!$AP192)</f>
        <v/>
      </c>
      <c r="AK196" s="303" t="str">
        <f>IF(未改造舰娘!$AQ192="","",未改造舰娘!$AQ192)</f>
        <v/>
      </c>
      <c r="AL196" s="306" t="str">
        <f>IF(未改造舰娘!$AS192="","",未改造舰娘!$AS192)</f>
        <v>E国单装12英寸潜艇主炮</v>
      </c>
      <c r="AM196" s="306" t="str">
        <f>IF(未改造舰娘!$AT192="","",未改造舰娘!$AT192)</f>
        <v/>
      </c>
      <c r="AN196" s="306" t="str">
        <f>IF(未改造舰娘!$AU192="","",未改造舰娘!$AU192)</f>
        <v/>
      </c>
      <c r="AO196" s="306" t="str">
        <f>IF(未改造舰娘!$AV192="","",未改造舰娘!$AV192)</f>
        <v/>
      </c>
      <c r="AP196" s="307" t="str">
        <f>IF(未改造舰娘!$AW192="","",未改造舰娘!$AW192)</f>
        <v/>
      </c>
      <c r="AQ196" s="308" t="str">
        <f>IF(未改造舰娘!$AX192="","",未改造舰娘!$AX192)</f>
        <v/>
      </c>
      <c r="AR196" s="304">
        <f>IF(未改造舰娘!$AY192="","",未改造舰娘!$AY192)</f>
        <v>20</v>
      </c>
      <c r="AS196" s="304">
        <f>IF(未改造舰娘!$AZ192="","",未改造舰娘!$AZ192)</f>
        <v>40</v>
      </c>
      <c r="AT196" s="304">
        <f>IF(未改造舰娘!$BA192="","",未改造舰娘!$BA192)</f>
        <v>1</v>
      </c>
      <c r="AU196" s="304">
        <f>IF(未改造舰娘!$BB192="","",未改造舰娘!$BB192)</f>
        <v>1</v>
      </c>
      <c r="AV196" s="305">
        <f>IF((未改造舰娘!$BG192+未改造舰娘!$BK192*$C$4)=0,"",(未改造舰娘!$BG192+未改造舰娘!$BK192*$C$4))</f>
        <v>4</v>
      </c>
      <c r="AW196" s="304">
        <f>IF((未改造舰娘!$BH192+未改造舰娘!$BL192*$C$4)=0,"",(未改造舰娘!$BH192+未改造舰娘!$BL192*$C$4))</f>
        <v>14</v>
      </c>
      <c r="AX196" s="304">
        <f>IF((未改造舰娘!$BI192+未改造舰娘!$BM192*$C$4)=0,"",(未改造舰娘!$BI192+未改造舰娘!$BM192*$C$4))</f>
        <v>14</v>
      </c>
      <c r="AY196" s="303" t="str">
        <f>IF((未改造舰娘!$BJ192+未改造舰娘!$BN192*$C$4)=0,"",(未改造舰娘!$BJ192+未改造舰娘!$BN192*$C$4))</f>
        <v/>
      </c>
      <c r="AZ196" s="500">
        <f>IF(未改造舰娘!BC192="","",未改造舰娘!BC192)</f>
        <v>4</v>
      </c>
      <c r="BA196" s="500">
        <f>IF(未改造舰娘!BD192="","",未改造舰娘!BD192)</f>
        <v>18</v>
      </c>
      <c r="BB196" s="500">
        <f>IF(未改造舰娘!BE192="","",未改造舰娘!BE192)</f>
        <v>10</v>
      </c>
      <c r="BC196" s="498">
        <f>IF(未改造舰娘!BF192="","",未改造舰娘!BF192)</f>
        <v>0</v>
      </c>
      <c r="BD196" s="67" t="s">
        <v>1542</v>
      </c>
      <c r="BE196" s="506">
        <v>1.7361111111111112E-2</v>
      </c>
      <c r="BF196" s="306" t="str">
        <f>IF(未改造舰娘!$BQ192="","",未改造舰娘!$BQ192)</f>
        <v>8-2-ABCDEFGHIJKLM,8-3-ABCDEFGHIJKL</v>
      </c>
      <c r="BG196" s="306" t="str">
        <f>IF(未改造舰娘!$BR192="","",未改造舰娘!$BR192)</f>
        <v>极地奏鸣曲 Ex-1-JK,Ex-3-DEFGHIJLMNO,Ex-4-ABCDEFGHIJKLMNO,Ex-4-3-ABCDEFIJM；女武神行动 Ex-3-BCDGHIJKLM,Ex-4-ABCDEFGHJKMNOP,Ex-6-BCDEFHI,Ex-7-ABCDGHIJKLM；未命名 Ex-1-LM,Ex-3-BCEGHIJKLMOPQRS,Ex-4-BCDEIJKLMNOPQRST,Ex-5-CDFHIJKMNOPQRS,Ex-6-ABCDEFGHIJKLMNOPQRTUVβ,Ex-7-ABCDEFGHJKLM,Ex-8-ABCDEFGHIJKNO,Ex-9-BCEGHIJKLMNOPQRS,Ex-10-ABCEIJKLMNOPQRST,Ex-11-ABCDFHIJKLMNOQRS,Ex-12-ABCDEFGHIJKLMNOPQRTUVβ</v>
      </c>
      <c r="BH196" s="306"/>
      <c r="BU196" s="304">
        <f>IFERROR(VLOOKUP(AL196,装备!$B:$C,2,0),0)</f>
        <v>4</v>
      </c>
      <c r="BV196" s="304">
        <f>IFERROR(VLOOKUP($AL196,装备!$B:$Q,5,0),0)</f>
        <v>0</v>
      </c>
      <c r="BW196" s="304">
        <f>IFERROR(VLOOKUP($AL196,装备!$B:$Q,6,0),0)</f>
        <v>9</v>
      </c>
      <c r="BX196" s="304">
        <f>IFERROR(VLOOKUP($AL196,装备!$B:$Q,7,0),0)</f>
        <v>0</v>
      </c>
      <c r="BY196" s="304">
        <f>IFERROR(VLOOKUP($AL196,装备!$B:$Q,8,0),0)</f>
        <v>0</v>
      </c>
      <c r="BZ196" s="304">
        <f>IFERROR(VLOOKUP($AL196,装备!$B:$Q,9,0),0)</f>
        <v>0</v>
      </c>
      <c r="CA196" s="304">
        <f>IFERROR(VLOOKUP($AL196,装备!$B:$Q,10,0),0)</f>
        <v>0</v>
      </c>
      <c r="CB196" s="304">
        <f>IFERROR(VLOOKUP($AL196,装备!$B:$Q,11,0),0)</f>
        <v>0</v>
      </c>
      <c r="CC196" s="304" t="str">
        <f>IFERROR(VLOOKUP($AL196,装备!$B:$Q,12,0),0)</f>
        <v>中</v>
      </c>
      <c r="CD196" s="304">
        <f>IFERROR(VLOOKUP($AL196,装备!$B:$Q,13,0),0)</f>
        <v>2</v>
      </c>
      <c r="CE196" s="304">
        <f>IFERROR(VLOOKUP($AL196,装备!$B:$Q,14,0),0)</f>
        <v>0</v>
      </c>
      <c r="CF196" s="304">
        <f>IFERROR(VLOOKUP($AL196,装备!$B:$Q,16,0),0)</f>
        <v>0</v>
      </c>
      <c r="CG196" s="304">
        <f>IFERROR(VLOOKUP($AL196,装备!$B:$Q,5,0),0)</f>
        <v>0</v>
      </c>
      <c r="CH196" s="304">
        <f>IFERROR(VLOOKUP(AM196,装备!$B:$C,2,0),0)</f>
        <v>0</v>
      </c>
      <c r="CI196" s="304">
        <f>IFERROR(VLOOKUP($AM196,装备!$B:$Q,5,0),0)</f>
        <v>0</v>
      </c>
      <c r="CJ196" s="304">
        <f>IFERROR(VLOOKUP($AM196,装备!$B:$Q,6,0),0)</f>
        <v>0</v>
      </c>
      <c r="CK196" s="304">
        <f>IFERROR(VLOOKUP($AM196,装备!$B:$Q,7,0),0)</f>
        <v>0</v>
      </c>
      <c r="CL196" s="304">
        <f>IFERROR(VLOOKUP($AM196,装备!$B:$Q,8,0),0)</f>
        <v>0</v>
      </c>
      <c r="CM196" s="304">
        <f>IFERROR(VLOOKUP($AM196,装备!$B:$Q,9,0),0)</f>
        <v>0</v>
      </c>
      <c r="CN196" s="304">
        <f>IFERROR(VLOOKUP($AM196,装备!$B:$Q,10,0),0)</f>
        <v>0</v>
      </c>
      <c r="CO196" s="304">
        <f>IFERROR(VLOOKUP($AM196,装备!$B:$Q,11,0),0)</f>
        <v>0</v>
      </c>
      <c r="CP196" s="304">
        <f>IFERROR(VLOOKUP($AM196,装备!$B:$Q,12,0),0)</f>
        <v>0</v>
      </c>
      <c r="CQ196" s="304">
        <f>IFERROR(VLOOKUP($AM196,装备!$B:$Q,13,0),0)</f>
        <v>0</v>
      </c>
      <c r="CR196" s="304">
        <f>IFERROR(VLOOKUP($AM196,装备!$B:$Q,14,0),0)</f>
        <v>0</v>
      </c>
      <c r="CS196" s="304">
        <f>IFERROR(VLOOKUP($AM196,装备!$B:$Q,16,0),0)</f>
        <v>0</v>
      </c>
      <c r="CT196" s="304">
        <f>IFERROR(VLOOKUP($AM196,装备!$B:$Q,5,0),0)</f>
        <v>0</v>
      </c>
      <c r="CU196" s="304">
        <f>IFERROR(VLOOKUP(AN196,装备!$B:$C,2,0),0)</f>
        <v>0</v>
      </c>
      <c r="CV196" s="304">
        <f>IFERROR(VLOOKUP($AN196,装备!$B:$Q,5,0),0)</f>
        <v>0</v>
      </c>
      <c r="CW196" s="304">
        <f>IFERROR(VLOOKUP($AN196,装备!$B:$Q,6,0),0)</f>
        <v>0</v>
      </c>
      <c r="CX196" s="304">
        <f>IFERROR(VLOOKUP($AN196,装备!$B:$Q,7,0),0)</f>
        <v>0</v>
      </c>
      <c r="CY196" s="304">
        <f>IFERROR(VLOOKUP($AN196,装备!$B:$Q,8,0),0)</f>
        <v>0</v>
      </c>
      <c r="CZ196" s="304">
        <f>IFERROR(VLOOKUP($AN196,装备!$B:$Q,9,0),0)</f>
        <v>0</v>
      </c>
      <c r="DA196" s="304">
        <f>IFERROR(VLOOKUP($AN196,装备!$B:$Q,10,0),0)</f>
        <v>0</v>
      </c>
      <c r="DB196" s="304">
        <f>IFERROR(VLOOKUP($AN196,装备!$B:$Q,11,0),0)</f>
        <v>0</v>
      </c>
      <c r="DC196" s="304">
        <f>IFERROR(VLOOKUP($AN196,装备!$B:$Q,12,0),0)</f>
        <v>0</v>
      </c>
      <c r="DD196" s="304">
        <f>IFERROR(VLOOKUP($AN196,装备!$B:$Q,13,0),0)</f>
        <v>0</v>
      </c>
      <c r="DE196" s="304">
        <f>IFERROR(VLOOKUP($AN196,装备!$B:$Q,14,0),0)</f>
        <v>0</v>
      </c>
      <c r="DF196" s="304">
        <f>IFERROR(VLOOKUP($AN196,装备!$B:$Q,16,0),0)</f>
        <v>0</v>
      </c>
      <c r="DG196" s="304">
        <f>IFERROR(VLOOKUP($AN196,装备!$B:$Q,5,0),0)</f>
        <v>0</v>
      </c>
      <c r="DH196" s="304">
        <f>IFERROR(VLOOKUP(AO196,装备!$B:$C,2,0),0)</f>
        <v>0</v>
      </c>
      <c r="DI196" s="304">
        <f>IFERROR(VLOOKUP($AO196,装备!$B:$Q,5,0),0)</f>
        <v>0</v>
      </c>
      <c r="DJ196" s="304">
        <f>IFERROR(VLOOKUP($AO196,装备!$B:$Q,6,0),0)</f>
        <v>0</v>
      </c>
      <c r="DK196" s="304">
        <f>IFERROR(VLOOKUP($AO196,装备!$B:$Q,7,0),0)</f>
        <v>0</v>
      </c>
      <c r="DL196" s="304">
        <f>IFERROR(VLOOKUP($AO196,装备!$B:$Q,8,0),0)</f>
        <v>0</v>
      </c>
      <c r="DM196" s="304">
        <f>IFERROR(VLOOKUP($AO196,装备!$B:$Q,9,0),0)</f>
        <v>0</v>
      </c>
      <c r="DN196" s="304">
        <f>IFERROR(VLOOKUP($AO196,装备!$B:$Q,10,0),0)</f>
        <v>0</v>
      </c>
      <c r="DO196" s="304">
        <f>IFERROR(VLOOKUP($AO196,装备!$B:$Q,11,0),0)</f>
        <v>0</v>
      </c>
      <c r="DP196" s="304">
        <f>IFERROR(VLOOKUP($AO196,装备!$B:$Q,12,0),0)</f>
        <v>0</v>
      </c>
      <c r="DQ196" s="304">
        <f>IFERROR(VLOOKUP($AO196,装备!$B:$Q,13,0),0)</f>
        <v>0</v>
      </c>
      <c r="DR196" s="304">
        <f>IFERROR(VLOOKUP($AO196,装备!$B:$Q,14,0),0)</f>
        <v>0</v>
      </c>
      <c r="DS196" s="304">
        <f>IFERROR(VLOOKUP($AO196,装备!$B:$Q,16,0),0)</f>
        <v>0</v>
      </c>
      <c r="DT196" s="304">
        <f>IFERROR(VLOOKUP($AO196,装备!$B:$Q,5,0),0)</f>
        <v>0</v>
      </c>
    </row>
    <row r="197" spans="1:124" hidden="1">
      <c r="A197" s="301">
        <f>未改造舰娘!$A193</f>
        <v>10019711</v>
      </c>
      <c r="B197" s="354" t="s">
        <v>631</v>
      </c>
      <c r="C197" s="323"/>
      <c r="D197" s="323">
        <f t="shared" si="2"/>
        <v>110</v>
      </c>
      <c r="E197" s="303">
        <f>未改造舰娘!$C193</f>
        <v>4</v>
      </c>
      <c r="F197" s="304" t="str">
        <f>未改造舰娘!$D193</f>
        <v>潜艇</v>
      </c>
      <c r="G197" s="304" t="str">
        <f>未改造舰娘!$E193</f>
        <v>小型</v>
      </c>
      <c r="H197" s="304" t="str">
        <f>未改造舰娘!$F193</f>
        <v>水下舰</v>
      </c>
      <c r="I197" s="460">
        <f>未改造舰娘!$AR193</f>
        <v>2</v>
      </c>
      <c r="J197" s="304" t="str">
        <f>未改造舰娘!$G193</f>
        <v>德国</v>
      </c>
      <c r="K197" s="312">
        <f>未改造舰娘!$H193+(BV197+CI197+CV197+DI197)*$C$2</f>
        <v>10</v>
      </c>
      <c r="L197" s="304">
        <f>未改造舰娘!$I193</f>
        <v>2</v>
      </c>
      <c r="M197" s="304">
        <f>未改造舰娘!$J193</f>
        <v>6</v>
      </c>
      <c r="N197" s="518">
        <f>未改造舰娘!$K193</f>
        <v>5</v>
      </c>
      <c r="O197" s="304">
        <f>未改造舰娘!$L193+((CE197+CR197+DE197+DR197)*$C$2)</f>
        <v>20</v>
      </c>
      <c r="P197" s="304" t="str">
        <f>IF($C$2=1,(IF(ISERROR(FIND("超长",未改造舰娘!$M193&amp;CC197&amp;CP197&amp;DC197&amp;DP197,1)),IF(ISERROR(FIND("长",未改造舰娘!$M193&amp;CC197&amp;CP197&amp;DC197&amp;DP197,1)),IF(ISERROR(FIND("中",未改造舰娘!$M193&amp;CC197&amp;CP197&amp;DC197&amp;DP197,1)),IF(ISERROR(FIND("短",未改造舰娘!$M193&amp;CC197&amp;CP197&amp;DC197&amp;DP197,1)),IF(ISERROR(FIND("无",未改造舰娘!$M193&amp;CC197&amp;CP197&amp;DC197&amp;DP197,1)),0,"无"),"短"),"中"),"长"),"超长")),未改造舰娘!$M193)</f>
        <v>短</v>
      </c>
      <c r="Q197" s="303">
        <f>未改造舰娘!$N193</f>
        <v>18</v>
      </c>
      <c r="R197" s="304">
        <f>(未改造舰娘!$P193)+(未改造舰娘!$Q193)*$C$3+((BW197+CJ197+CW197+DJ197)*$C$2)</f>
        <v>23</v>
      </c>
      <c r="S197" s="304">
        <f>(未改造舰娘!$R193)+(未改造舰娘!$S193)*$C$3+((BY197+CL197+CY197+DL197)*$C$2)</f>
        <v>72</v>
      </c>
      <c r="T197" s="304">
        <f>(未改造舰娘!$T193)+(未改造舰娘!$U193)*$C$3+((BX197+CK197+CX197+DK197)*$C$2)</f>
        <v>24</v>
      </c>
      <c r="U197" s="304">
        <f>(未改造舰娘!$V193)+(未改造舰娘!$W193)*$C$3+((CG197+CT197+DG197+DT197)*$C$2)</f>
        <v>0</v>
      </c>
      <c r="V197" s="305">
        <f>INT((((未改造舰娘!$Y193)-(未改造舰娘!$X193))*(((IF(D197=0,C197,D197))-1)/99))+未改造舰娘!$X193)+((CB197+CO197+DB197+DO197)*$C$2)</f>
        <v>95</v>
      </c>
      <c r="W197" s="304">
        <f>INT((((未改造舰娘!$AA193)-(未改造舰娘!$Z193))*(((IF(D197=0,C197,D197))-1)/99))+未改造舰娘!$Z193)+((CD197+CQ197+DD197+DQ197)*$C$2)</f>
        <v>40</v>
      </c>
      <c r="X197" s="304">
        <f>INT((((未改造舰娘!$AC193)-(未改造舰娘!$AB193))*(((IF(D197=0,C197,D197))-1)/99))+未改造舰娘!$AB193)+((CA197+CN197+DA197+DN197)*$C$2)</f>
        <v>46</v>
      </c>
      <c r="Y197" s="303">
        <f>INT((((未改造舰娘!$AE193)-(未改造舰娘!$AD193))*(((IF(D197=0,C197,D197))-1)/99))+未改造舰娘!$AD193)+((BZ197+CM197+CZ197+DM197)*$C$2)</f>
        <v>0</v>
      </c>
      <c r="Z197" s="474" t="str">
        <f>IF(未改造舰娘!$AF193=0,"",未改造舰娘!$AF193)</f>
        <v/>
      </c>
      <c r="AA197" s="304" t="str">
        <f>IF(未改造舰娘!$AG193="","",未改造舰娘!$AG193)</f>
        <v/>
      </c>
      <c r="AB197" s="304" t="str">
        <f>IF(未改造舰娘!$AH193="","",未改造舰娘!$AH193)</f>
        <v/>
      </c>
      <c r="AC197" s="304" t="str">
        <f>IF(未改造舰娘!$AI193="","",未改造舰娘!$AI193)</f>
        <v/>
      </c>
      <c r="AD197" s="304">
        <f>IF(未改造舰娘!$AJ193="","",未改造舰娘!$AJ193)</f>
        <v>0</v>
      </c>
      <c r="AE197" s="305">
        <f>IF(未改造舰娘!$AK193="","",未改造舰娘!$AK193)</f>
        <v>66</v>
      </c>
      <c r="AF197" s="304" t="str">
        <f>IF(未改造舰娘!$AL193="","",未改造舰娘!$AL193)</f>
        <v/>
      </c>
      <c r="AG197" s="304">
        <f>IF(未改造舰娘!$AM193="","",未改造舰娘!$AM193)</f>
        <v>1200</v>
      </c>
      <c r="AH197" s="304">
        <f>IF(未改造舰娘!$AN193="","",未改造舰娘!$AN193)</f>
        <v>1200</v>
      </c>
      <c r="AI197" s="304" t="str">
        <f>IF(未改造舰娘!$AO193="","",未改造舰娘!$AO193)</f>
        <v/>
      </c>
      <c r="AJ197" s="304" t="str">
        <f>IF(未改造舰娘!$AP193="","",未改造舰娘!$AP193)</f>
        <v>潜艇核心</v>
      </c>
      <c r="AK197" s="303">
        <f>IF(未改造舰娘!$AQ193="","",未改造舰娘!$AQ193)</f>
        <v>8</v>
      </c>
      <c r="AL197" s="306" t="str">
        <f>IF(未改造舰娘!$AS193="","",未改造舰娘!$AS193)</f>
        <v>533毫米磁性鱼雷(潜艇)</v>
      </c>
      <c r="AM197" s="306" t="str">
        <f>IF(未改造舰娘!$AT193="","",未改造舰娘!$AT193)</f>
        <v/>
      </c>
      <c r="AN197" s="306" t="str">
        <f>IF(未改造舰娘!$AU193="","",未改造舰娘!$AU193)</f>
        <v/>
      </c>
      <c r="AO197" s="306" t="str">
        <f>IF(未改造舰娘!$AV193="","",未改造舰娘!$AV193)</f>
        <v/>
      </c>
      <c r="AP197" s="307" t="str">
        <f>IF(未改造舰娘!$AW193="","",未改造舰娘!$AW193)</f>
        <v/>
      </c>
      <c r="AQ197" s="308" t="str">
        <f>IF(未改造舰娘!$AX193="","",未改造舰娘!$AX193)</f>
        <v/>
      </c>
      <c r="AR197" s="304">
        <f>IF(未改造舰娘!$AY193="","",未改造舰娘!$AY193)</f>
        <v>15</v>
      </c>
      <c r="AS197" s="304">
        <f>IF(未改造舰娘!$AZ193="","",未改造舰娘!$AZ193)</f>
        <v>20</v>
      </c>
      <c r="AT197" s="304">
        <f>IF(未改造舰娘!$BA193="","",未改造舰娘!$BA193)</f>
        <v>0.6</v>
      </c>
      <c r="AU197" s="304">
        <f>IF(未改造舰娘!$BB193="","",未改造舰娘!$BB193)</f>
        <v>0.5</v>
      </c>
      <c r="AV197" s="305">
        <f>IF((未改造舰娘!$BG193+未改造舰娘!$BK193*$C$4)=0,"",(未改造舰娘!$BG193+未改造舰娘!$BK193*$C$4))</f>
        <v>15</v>
      </c>
      <c r="AW197" s="304">
        <f>IF((未改造舰娘!$BH193+未改造舰娘!$BL193*$C$4)=0,"",(未改造舰娘!$BH193+未改造舰娘!$BL193*$C$4))</f>
        <v>16</v>
      </c>
      <c r="AX197" s="304">
        <f>IF((未改造舰娘!$BI193+未改造舰娘!$BM193*$C$4)=0,"",(未改造舰娘!$BI193+未改造舰娘!$BM193*$C$4))</f>
        <v>25</v>
      </c>
      <c r="AY197" s="303" t="str">
        <f>IF((未改造舰娘!$BJ193+未改造舰娘!$BN193*$C$4)=0,"",(未改造舰娘!$BJ193+未改造舰娘!$BN193*$C$4))</f>
        <v/>
      </c>
      <c r="AZ197" s="500">
        <f>IF(未改造舰娘!BC193="","",未改造舰娘!BC193)</f>
        <v>0</v>
      </c>
      <c r="BA197" s="500">
        <f>IF(未改造舰娘!BD193="","",未改造舰娘!BD193)</f>
        <v>22</v>
      </c>
      <c r="BB197" s="500">
        <f>IF(未改造舰娘!BE193="","",未改造舰娘!BE193)</f>
        <v>11</v>
      </c>
      <c r="BC197" s="498">
        <f>IF(未改造舰娘!BF193="","",未改造舰娘!BF193)</f>
        <v>0</v>
      </c>
      <c r="BD197" s="67" t="s">
        <v>2052</v>
      </c>
      <c r="BE197" s="506"/>
      <c r="BF197" s="306" t="str">
        <f>IF(未改造舰娘!$BQ193="","",未改造舰娘!$BQ193)</f>
        <v>6-1-DEFGHIK,6-2-DEFGHIJM,8-2-M</v>
      </c>
      <c r="BG197" s="306" t="str">
        <f>IF(未改造舰娘!$BR193="","",未改造舰娘!$BR193)</f>
        <v>极地奏鸣曲 Ex-3-OQMO,Ex-3-1-EGHIK,Ex-3-2-DGIJM,Ex-1-KM,Ex-4-3-M；女武神行动 Ex-2-BCDEGJKL,Ex-6-BCDEFHI；未命名 Ex-5-EFGHIJMNOPQRS,Ex-6-ABCDEFHJKLMNPQRTUVβ,Ex-10-T,Ex-11-EFGIJMOPQRS,Ex-12-ABCDEFHIJKLMNPQRTUVβ；两周年活动 帕斯塔战役-DMPV；决战无畏之海 Ex-4-O,Ex-6-DGJKMNQ,Ex-7-CDHNRU</v>
      </c>
      <c r="BH197" s="306"/>
      <c r="BU197" s="304">
        <f>IFERROR(VLOOKUP(AL197,装备!$B:$C,2,0),0)</f>
        <v>5</v>
      </c>
      <c r="BV197" s="304">
        <f>IFERROR(VLOOKUP($AL197,装备!$B:$Q,5,0),0)</f>
        <v>0</v>
      </c>
      <c r="BW197" s="304">
        <f>IFERROR(VLOOKUP($AL197,装备!$B:$Q,6,0),0)</f>
        <v>0</v>
      </c>
      <c r="BX197" s="304">
        <f>IFERROR(VLOOKUP($AL197,装备!$B:$Q,7,0),0)</f>
        <v>0</v>
      </c>
      <c r="BY197" s="304">
        <f>IFERROR(VLOOKUP($AL197,装备!$B:$Q,8,0),0)</f>
        <v>12</v>
      </c>
      <c r="BZ197" s="304">
        <f>IFERROR(VLOOKUP($AL197,装备!$B:$Q,9,0),0)</f>
        <v>0</v>
      </c>
      <c r="CA197" s="304">
        <f>IFERROR(VLOOKUP($AL197,装备!$B:$Q,10,0),0)</f>
        <v>0</v>
      </c>
      <c r="CB197" s="304">
        <f>IFERROR(VLOOKUP($AL197,装备!$B:$Q,11,0),0)</f>
        <v>4</v>
      </c>
      <c r="CC197" s="304" t="str">
        <f>IFERROR(VLOOKUP($AL197,装备!$B:$Q,12,0),0)</f>
        <v>无</v>
      </c>
      <c r="CD197" s="304">
        <f>IFERROR(VLOOKUP($AL197,装备!$B:$Q,13,0),0)</f>
        <v>0</v>
      </c>
      <c r="CE197" s="304">
        <f>IFERROR(VLOOKUP($AL197,装备!$B:$Q,14,0),0)</f>
        <v>0</v>
      </c>
      <c r="CF197" s="304">
        <f>IFERROR(VLOOKUP($AL197,装备!$B:$Q,16,0),0)</f>
        <v>0</v>
      </c>
      <c r="CG197" s="304">
        <f>IFERROR(VLOOKUP($AL197,装备!$B:$Q,5,0),0)</f>
        <v>0</v>
      </c>
      <c r="CH197" s="304">
        <f>IFERROR(VLOOKUP(AM197,装备!$B:$C,2,0),0)</f>
        <v>0</v>
      </c>
      <c r="CI197" s="304">
        <f>IFERROR(VLOOKUP($AM197,装备!$B:$Q,5,0),0)</f>
        <v>0</v>
      </c>
      <c r="CJ197" s="304">
        <f>IFERROR(VLOOKUP($AM197,装备!$B:$Q,6,0),0)</f>
        <v>0</v>
      </c>
      <c r="CK197" s="304">
        <f>IFERROR(VLOOKUP($AM197,装备!$B:$Q,7,0),0)</f>
        <v>0</v>
      </c>
      <c r="CL197" s="304">
        <f>IFERROR(VLOOKUP($AM197,装备!$B:$Q,8,0),0)</f>
        <v>0</v>
      </c>
      <c r="CM197" s="304">
        <f>IFERROR(VLOOKUP($AM197,装备!$B:$Q,9,0),0)</f>
        <v>0</v>
      </c>
      <c r="CN197" s="304">
        <f>IFERROR(VLOOKUP($AM197,装备!$B:$Q,10,0),0)</f>
        <v>0</v>
      </c>
      <c r="CO197" s="304">
        <f>IFERROR(VLOOKUP($AM197,装备!$B:$Q,11,0),0)</f>
        <v>0</v>
      </c>
      <c r="CP197" s="304">
        <f>IFERROR(VLOOKUP($AM197,装备!$B:$Q,12,0),0)</f>
        <v>0</v>
      </c>
      <c r="CQ197" s="304">
        <f>IFERROR(VLOOKUP($AM197,装备!$B:$Q,13,0),0)</f>
        <v>0</v>
      </c>
      <c r="CR197" s="304">
        <f>IFERROR(VLOOKUP($AM197,装备!$B:$Q,14,0),0)</f>
        <v>0</v>
      </c>
      <c r="CS197" s="304">
        <f>IFERROR(VLOOKUP($AM197,装备!$B:$Q,16,0),0)</f>
        <v>0</v>
      </c>
      <c r="CT197" s="304">
        <f>IFERROR(VLOOKUP($AM197,装备!$B:$Q,5,0),0)</f>
        <v>0</v>
      </c>
      <c r="CU197" s="304">
        <f>IFERROR(VLOOKUP(AN197,装备!$B:$C,2,0),0)</f>
        <v>0</v>
      </c>
      <c r="CV197" s="304">
        <f>IFERROR(VLOOKUP($AN197,装备!$B:$Q,5,0),0)</f>
        <v>0</v>
      </c>
      <c r="CW197" s="304">
        <f>IFERROR(VLOOKUP($AN197,装备!$B:$Q,6,0),0)</f>
        <v>0</v>
      </c>
      <c r="CX197" s="304">
        <f>IFERROR(VLOOKUP($AN197,装备!$B:$Q,7,0),0)</f>
        <v>0</v>
      </c>
      <c r="CY197" s="304">
        <f>IFERROR(VLOOKUP($AN197,装备!$B:$Q,8,0),0)</f>
        <v>0</v>
      </c>
      <c r="CZ197" s="304">
        <f>IFERROR(VLOOKUP($AN197,装备!$B:$Q,9,0),0)</f>
        <v>0</v>
      </c>
      <c r="DA197" s="304">
        <f>IFERROR(VLOOKUP($AN197,装备!$B:$Q,10,0),0)</f>
        <v>0</v>
      </c>
      <c r="DB197" s="304">
        <f>IFERROR(VLOOKUP($AN197,装备!$B:$Q,11,0),0)</f>
        <v>0</v>
      </c>
      <c r="DC197" s="304">
        <f>IFERROR(VLOOKUP($AN197,装备!$B:$Q,12,0),0)</f>
        <v>0</v>
      </c>
      <c r="DD197" s="304">
        <f>IFERROR(VLOOKUP($AN197,装备!$B:$Q,13,0),0)</f>
        <v>0</v>
      </c>
      <c r="DE197" s="304">
        <f>IFERROR(VLOOKUP($AN197,装备!$B:$Q,14,0),0)</f>
        <v>0</v>
      </c>
      <c r="DF197" s="304">
        <f>IFERROR(VLOOKUP($AN197,装备!$B:$Q,16,0),0)</f>
        <v>0</v>
      </c>
      <c r="DG197" s="304">
        <f>IFERROR(VLOOKUP($AN197,装备!$B:$Q,5,0),0)</f>
        <v>0</v>
      </c>
      <c r="DH197" s="304">
        <f>IFERROR(VLOOKUP(AO197,装备!$B:$C,2,0),0)</f>
        <v>0</v>
      </c>
      <c r="DI197" s="304">
        <f>IFERROR(VLOOKUP($AO197,装备!$B:$Q,5,0),0)</f>
        <v>0</v>
      </c>
      <c r="DJ197" s="304">
        <f>IFERROR(VLOOKUP($AO197,装备!$B:$Q,6,0),0)</f>
        <v>0</v>
      </c>
      <c r="DK197" s="304">
        <f>IFERROR(VLOOKUP($AO197,装备!$B:$Q,7,0),0)</f>
        <v>0</v>
      </c>
      <c r="DL197" s="304">
        <f>IFERROR(VLOOKUP($AO197,装备!$B:$Q,8,0),0)</f>
        <v>0</v>
      </c>
      <c r="DM197" s="304">
        <f>IFERROR(VLOOKUP($AO197,装备!$B:$Q,9,0),0)</f>
        <v>0</v>
      </c>
      <c r="DN197" s="304">
        <f>IFERROR(VLOOKUP($AO197,装备!$B:$Q,10,0),0)</f>
        <v>0</v>
      </c>
      <c r="DO197" s="304">
        <f>IFERROR(VLOOKUP($AO197,装备!$B:$Q,11,0),0)</f>
        <v>0</v>
      </c>
      <c r="DP197" s="304">
        <f>IFERROR(VLOOKUP($AO197,装备!$B:$Q,12,0),0)</f>
        <v>0</v>
      </c>
      <c r="DQ197" s="304">
        <f>IFERROR(VLOOKUP($AO197,装备!$B:$Q,13,0),0)</f>
        <v>0</v>
      </c>
      <c r="DR197" s="304">
        <f>IFERROR(VLOOKUP($AO197,装备!$B:$Q,14,0),0)</f>
        <v>0</v>
      </c>
      <c r="DS197" s="304">
        <f>IFERROR(VLOOKUP($AO197,装备!$B:$Q,16,0),0)</f>
        <v>0</v>
      </c>
      <c r="DT197" s="304">
        <f>IFERROR(VLOOKUP($AO197,装备!$B:$Q,5,0),0)</f>
        <v>0</v>
      </c>
    </row>
    <row r="198" spans="1:124" hidden="1">
      <c r="A198" s="301">
        <f>未改造舰娘!$A194</f>
        <v>10019811</v>
      </c>
      <c r="B198" s="354" t="s">
        <v>887</v>
      </c>
      <c r="C198" s="323"/>
      <c r="D198" s="323">
        <f t="shared" ref="D198:D261" si="3">$C$1</f>
        <v>110</v>
      </c>
      <c r="E198" s="303">
        <f>未改造舰娘!$C194</f>
        <v>5</v>
      </c>
      <c r="F198" s="304" t="str">
        <f>未改造舰娘!$D194</f>
        <v>潜艇</v>
      </c>
      <c r="G198" s="304" t="str">
        <f>未改造舰娘!$E194</f>
        <v>小型</v>
      </c>
      <c r="H198" s="304" t="str">
        <f>未改造舰娘!$F194</f>
        <v>水下舰</v>
      </c>
      <c r="I198" s="460">
        <f>未改造舰娘!$AR194</f>
        <v>2</v>
      </c>
      <c r="J198" s="304" t="str">
        <f>未改造舰娘!$G194</f>
        <v>德国</v>
      </c>
      <c r="K198" s="312">
        <f>未改造舰娘!$H194+(BV198+CI198+CV198+DI198)*$C$2</f>
        <v>12</v>
      </c>
      <c r="L198" s="304">
        <f>未改造舰娘!$I194</f>
        <v>0</v>
      </c>
      <c r="M198" s="304">
        <f>未改造舰娘!$J194</f>
        <v>6</v>
      </c>
      <c r="N198" s="518">
        <f>未改造舰娘!$K194</f>
        <v>5</v>
      </c>
      <c r="O198" s="304">
        <f>未改造舰娘!$L194+((CE198+CR198+DE198+DR198)*$C$2)</f>
        <v>9</v>
      </c>
      <c r="P198" s="304" t="str">
        <f>IF($C$2=1,(IF(ISERROR(FIND("超长",未改造舰娘!$M194&amp;CC198&amp;CP198&amp;DC198&amp;DP198,1)),IF(ISERROR(FIND("长",未改造舰娘!$M194&amp;CC198&amp;CP198&amp;DC198&amp;DP198,1)),IF(ISERROR(FIND("中",未改造舰娘!$M194&amp;CC198&amp;CP198&amp;DC198&amp;DP198,1)),IF(ISERROR(FIND("短",未改造舰娘!$M194&amp;CC198&amp;CP198&amp;DC198&amp;DP198,1)),IF(ISERROR(FIND("无",未改造舰娘!$M194&amp;CC198&amp;CP198&amp;DC198&amp;DP198,1)),0,"无"),"短"),"中"),"长"),"超长")),未改造舰娘!$M194)</f>
        <v>短</v>
      </c>
      <c r="Q198" s="303">
        <f>未改造舰娘!$N194</f>
        <v>18</v>
      </c>
      <c r="R198" s="304">
        <f>(未改造舰娘!$P194)+(未改造舰娘!$Q194)*$C$3+((BW198+CJ198+CW198+DJ198)*$C$2)</f>
        <v>24</v>
      </c>
      <c r="S198" s="304">
        <f>(未改造舰娘!$R194)+(未改造舰娘!$S194)*$C$3+((BY198+CL198+CY198+DL198)*$C$2)</f>
        <v>72</v>
      </c>
      <c r="T198" s="304">
        <f>(未改造舰娘!$T194)+(未改造舰娘!$U194)*$C$3+((BX198+CK198+CX198+DK198)*$C$2)</f>
        <v>25</v>
      </c>
      <c r="U198" s="304">
        <f>(未改造舰娘!$V194)+(未改造舰娘!$W194)*$C$3+((CG198+CT198+DG198+DT198)*$C$2)</f>
        <v>0</v>
      </c>
      <c r="V198" s="305">
        <f>INT((((未改造舰娘!$Y194)-(未改造舰娘!$X194))*(((IF(D198=0,C198,D198))-1)/99))+未改造舰娘!$X194)+((CB198+CO198+DB198+DO198)*$C$2)</f>
        <v>96</v>
      </c>
      <c r="W198" s="304">
        <f>INT((((未改造舰娘!$AA194)-(未改造舰娘!$Z194))*(((IF(D198=0,C198,D198))-1)/99))+未改造舰娘!$Z194)+((CD198+CQ198+DD198+DQ198)*$C$2)</f>
        <v>40</v>
      </c>
      <c r="X198" s="304">
        <f>INT((((未改造舰娘!$AC194)-(未改造舰娘!$AB194))*(((IF(D198=0,C198,D198))-1)/99))+未改造舰娘!$AB194)+((CA198+CN198+DA198+DN198)*$C$2)</f>
        <v>45</v>
      </c>
      <c r="Y198" s="303">
        <f>INT((((未改造舰娘!$AE194)-(未改造舰娘!$AD194))*(((IF(D198=0,C198,D198))-1)/99))+未改造舰娘!$AD194)+((BZ198+CM198+CZ198+DM198)*$C$2)</f>
        <v>0</v>
      </c>
      <c r="Z198" s="474" t="str">
        <f>IF(未改造舰娘!$AF194=0,"",未改造舰娘!$AF194)</f>
        <v/>
      </c>
      <c r="AA198" s="304" t="str">
        <f>IF(未改造舰娘!$AG194="","",未改造舰娘!$AG194)</f>
        <v/>
      </c>
      <c r="AB198" s="304" t="str">
        <f>IF(未改造舰娘!$AH194="","",未改造舰娘!$AH194)</f>
        <v/>
      </c>
      <c r="AC198" s="304" t="str">
        <f>IF(未改造舰娘!$AI194="","",未改造舰娘!$AI194)</f>
        <v/>
      </c>
      <c r="AD198" s="304">
        <f>IF(未改造舰娘!$AJ194="","",未改造舰娘!$AJ194)</f>
        <v>0</v>
      </c>
      <c r="AE198" s="305">
        <f>IF(未改造舰娘!$AK194="","",未改造舰娘!$AK194)</f>
        <v>0</v>
      </c>
      <c r="AF198" s="304" t="str">
        <f>IF(未改造舰娘!$AL194="","",未改造舰娘!$AL194)</f>
        <v/>
      </c>
      <c r="AG198" s="304" t="str">
        <f>IF(未改造舰娘!$AM194="","",未改造舰娘!$AM194)</f>
        <v/>
      </c>
      <c r="AH198" s="304" t="str">
        <f>IF(未改造舰娘!$AN194="","",未改造舰娘!$AN194)</f>
        <v/>
      </c>
      <c r="AI198" s="304" t="str">
        <f>IF(未改造舰娘!$AO194="","",未改造舰娘!$AO194)</f>
        <v/>
      </c>
      <c r="AJ198" s="304" t="str">
        <f>IF(未改造舰娘!$AP194="","",未改造舰娘!$AP194)</f>
        <v/>
      </c>
      <c r="AK198" s="303" t="str">
        <f>IF(未改造舰娘!$AQ194="","",未改造舰娘!$AQ194)</f>
        <v/>
      </c>
      <c r="AL198" s="306" t="str">
        <f>IF(未改造舰娘!$AS194="","",未改造舰娘!$AS194)</f>
        <v>533毫米磁性鱼雷(潜艇)</v>
      </c>
      <c r="AM198" s="306" t="str">
        <f>IF(未改造舰娘!$AT194="","",未改造舰娘!$AT194)</f>
        <v/>
      </c>
      <c r="AN198" s="306" t="str">
        <f>IF(未改造舰娘!$AU194="","",未改造舰娘!$AU194)</f>
        <v/>
      </c>
      <c r="AO198" s="306" t="str">
        <f>IF(未改造舰娘!$AV194="","",未改造舰娘!$AV194)</f>
        <v/>
      </c>
      <c r="AP198" s="307" t="str">
        <f>IF(未改造舰娘!$AW194="","",未改造舰娘!$AW194)</f>
        <v/>
      </c>
      <c r="AQ198" s="308" t="str">
        <f>IF(未改造舰娘!$AX194="","",未改造舰娘!$AX194)</f>
        <v/>
      </c>
      <c r="AR198" s="304">
        <f>IF(未改造舰娘!$AY194="","",未改造舰娘!$AY194)</f>
        <v>15</v>
      </c>
      <c r="AS198" s="304">
        <f>IF(未改造舰娘!$AZ194="","",未改造舰娘!$AZ194)</f>
        <v>20</v>
      </c>
      <c r="AT198" s="304">
        <f>IF(未改造舰娘!$BA194="","",未改造舰娘!$BA194)</f>
        <v>0.6</v>
      </c>
      <c r="AU198" s="304">
        <f>IF(未改造舰娘!$BB194="","",未改造舰娘!$BB194)</f>
        <v>0.5</v>
      </c>
      <c r="AV198" s="305">
        <f>IF((未改造舰娘!$BG194+未改造舰娘!$BK194*$C$4)=0,"",(未改造舰娘!$BG194+未改造舰娘!$BK194*$C$4))</f>
        <v>15</v>
      </c>
      <c r="AW198" s="304">
        <f>IF((未改造舰娘!$BH194+未改造舰娘!$BL194*$C$4)=0,"",(未改造舰娘!$BH194+未改造舰娘!$BL194*$C$4))</f>
        <v>16</v>
      </c>
      <c r="AX198" s="304">
        <f>IF((未改造舰娘!$BI194+未改造舰娘!$BM194*$C$4)=0,"",(未改造舰娘!$BI194+未改造舰娘!$BM194*$C$4))</f>
        <v>25</v>
      </c>
      <c r="AY198" s="303" t="str">
        <f>IF((未改造舰娘!$BJ194+未改造舰娘!$BN194*$C$4)=0,"",(未改造舰娘!$BJ194+未改造舰娘!$BN194*$C$4))</f>
        <v/>
      </c>
      <c r="AZ198" s="500">
        <f>IF(未改造舰娘!BC194="","",未改造舰娘!BC194)</f>
        <v>0</v>
      </c>
      <c r="BA198" s="500">
        <f>IF(未改造舰娘!BD194="","",未改造舰娘!BD194)</f>
        <v>22</v>
      </c>
      <c r="BB198" s="500">
        <f>IF(未改造舰娘!BE194="","",未改造舰娘!BE194)</f>
        <v>12</v>
      </c>
      <c r="BC198" s="498">
        <f>IF(未改造舰娘!BF194="","",未改造舰娘!BF194)</f>
        <v>0</v>
      </c>
      <c r="BD198" s="67" t="s">
        <v>2057</v>
      </c>
      <c r="BE198" s="506">
        <v>8.3333333333333332E-3</v>
      </c>
      <c r="BF198" s="306" t="str">
        <f>IF(未改造舰娘!$BQ194="","",未改造舰娘!$BQ194)</f>
        <v>8-2-M,8-3-L</v>
      </c>
      <c r="BG198" s="306" t="str">
        <f>IF(未改造舰娘!$BR194="","",未改造舰娘!$BR194)</f>
        <v>极地奏鸣曲 Ex-4-OPNO,Ex-2-NO,Ex-4-3-M；女武神行动 Ex-2-BCDFGK,Ex-6-BCDEFI,Ex-8-CGHJMNOP；未命名 Ex-9-S,Ex-11-EFIJKMNOPQRS</v>
      </c>
      <c r="BH198" s="306"/>
      <c r="BU198" s="304">
        <f>IFERROR(VLOOKUP(AL198,装备!$B:$C,2,0),0)</f>
        <v>5</v>
      </c>
      <c r="BV198" s="304">
        <f>IFERROR(VLOOKUP($AL198,装备!$B:$Q,5,0),0)</f>
        <v>0</v>
      </c>
      <c r="BW198" s="304">
        <f>IFERROR(VLOOKUP($AL198,装备!$B:$Q,6,0),0)</f>
        <v>0</v>
      </c>
      <c r="BX198" s="304">
        <f>IFERROR(VLOOKUP($AL198,装备!$B:$Q,7,0),0)</f>
        <v>0</v>
      </c>
      <c r="BY198" s="304">
        <f>IFERROR(VLOOKUP($AL198,装备!$B:$Q,8,0),0)</f>
        <v>12</v>
      </c>
      <c r="BZ198" s="304">
        <f>IFERROR(VLOOKUP($AL198,装备!$B:$Q,9,0),0)</f>
        <v>0</v>
      </c>
      <c r="CA198" s="304">
        <f>IFERROR(VLOOKUP($AL198,装备!$B:$Q,10,0),0)</f>
        <v>0</v>
      </c>
      <c r="CB198" s="304">
        <f>IFERROR(VLOOKUP($AL198,装备!$B:$Q,11,0),0)</f>
        <v>4</v>
      </c>
      <c r="CC198" s="304" t="str">
        <f>IFERROR(VLOOKUP($AL198,装备!$B:$Q,12,0),0)</f>
        <v>无</v>
      </c>
      <c r="CD198" s="304">
        <f>IFERROR(VLOOKUP($AL198,装备!$B:$Q,13,0),0)</f>
        <v>0</v>
      </c>
      <c r="CE198" s="304">
        <f>IFERROR(VLOOKUP($AL198,装备!$B:$Q,14,0),0)</f>
        <v>0</v>
      </c>
      <c r="CF198" s="304">
        <f>IFERROR(VLOOKUP($AL198,装备!$B:$Q,16,0),0)</f>
        <v>0</v>
      </c>
      <c r="CG198" s="304">
        <f>IFERROR(VLOOKUP($AL198,装备!$B:$Q,5,0),0)</f>
        <v>0</v>
      </c>
      <c r="CH198" s="304">
        <f>IFERROR(VLOOKUP(AM198,装备!$B:$C,2,0),0)</f>
        <v>0</v>
      </c>
      <c r="CI198" s="304">
        <f>IFERROR(VLOOKUP($AM198,装备!$B:$Q,5,0),0)</f>
        <v>0</v>
      </c>
      <c r="CJ198" s="304">
        <f>IFERROR(VLOOKUP($AM198,装备!$B:$Q,6,0),0)</f>
        <v>0</v>
      </c>
      <c r="CK198" s="304">
        <f>IFERROR(VLOOKUP($AM198,装备!$B:$Q,7,0),0)</f>
        <v>0</v>
      </c>
      <c r="CL198" s="304">
        <f>IFERROR(VLOOKUP($AM198,装备!$B:$Q,8,0),0)</f>
        <v>0</v>
      </c>
      <c r="CM198" s="304">
        <f>IFERROR(VLOOKUP($AM198,装备!$B:$Q,9,0),0)</f>
        <v>0</v>
      </c>
      <c r="CN198" s="304">
        <f>IFERROR(VLOOKUP($AM198,装备!$B:$Q,10,0),0)</f>
        <v>0</v>
      </c>
      <c r="CO198" s="304">
        <f>IFERROR(VLOOKUP($AM198,装备!$B:$Q,11,0),0)</f>
        <v>0</v>
      </c>
      <c r="CP198" s="304">
        <f>IFERROR(VLOOKUP($AM198,装备!$B:$Q,12,0),0)</f>
        <v>0</v>
      </c>
      <c r="CQ198" s="304">
        <f>IFERROR(VLOOKUP($AM198,装备!$B:$Q,13,0),0)</f>
        <v>0</v>
      </c>
      <c r="CR198" s="304">
        <f>IFERROR(VLOOKUP($AM198,装备!$B:$Q,14,0),0)</f>
        <v>0</v>
      </c>
      <c r="CS198" s="304">
        <f>IFERROR(VLOOKUP($AM198,装备!$B:$Q,16,0),0)</f>
        <v>0</v>
      </c>
      <c r="CT198" s="304">
        <f>IFERROR(VLOOKUP($AM198,装备!$B:$Q,5,0),0)</f>
        <v>0</v>
      </c>
      <c r="CU198" s="304">
        <f>IFERROR(VLOOKUP(AN198,装备!$B:$C,2,0),0)</f>
        <v>0</v>
      </c>
      <c r="CV198" s="304">
        <f>IFERROR(VLOOKUP($AN198,装备!$B:$Q,5,0),0)</f>
        <v>0</v>
      </c>
      <c r="CW198" s="304">
        <f>IFERROR(VLOOKUP($AN198,装备!$B:$Q,6,0),0)</f>
        <v>0</v>
      </c>
      <c r="CX198" s="304">
        <f>IFERROR(VLOOKUP($AN198,装备!$B:$Q,7,0),0)</f>
        <v>0</v>
      </c>
      <c r="CY198" s="304">
        <f>IFERROR(VLOOKUP($AN198,装备!$B:$Q,8,0),0)</f>
        <v>0</v>
      </c>
      <c r="CZ198" s="304">
        <f>IFERROR(VLOOKUP($AN198,装备!$B:$Q,9,0),0)</f>
        <v>0</v>
      </c>
      <c r="DA198" s="304">
        <f>IFERROR(VLOOKUP($AN198,装备!$B:$Q,10,0),0)</f>
        <v>0</v>
      </c>
      <c r="DB198" s="304">
        <f>IFERROR(VLOOKUP($AN198,装备!$B:$Q,11,0),0)</f>
        <v>0</v>
      </c>
      <c r="DC198" s="304">
        <f>IFERROR(VLOOKUP($AN198,装备!$B:$Q,12,0),0)</f>
        <v>0</v>
      </c>
      <c r="DD198" s="304">
        <f>IFERROR(VLOOKUP($AN198,装备!$B:$Q,13,0),0)</f>
        <v>0</v>
      </c>
      <c r="DE198" s="304">
        <f>IFERROR(VLOOKUP($AN198,装备!$B:$Q,14,0),0)</f>
        <v>0</v>
      </c>
      <c r="DF198" s="304">
        <f>IFERROR(VLOOKUP($AN198,装备!$B:$Q,16,0),0)</f>
        <v>0</v>
      </c>
      <c r="DG198" s="304">
        <f>IFERROR(VLOOKUP($AN198,装备!$B:$Q,5,0),0)</f>
        <v>0</v>
      </c>
      <c r="DH198" s="304">
        <f>IFERROR(VLOOKUP(AO198,装备!$B:$C,2,0),0)</f>
        <v>0</v>
      </c>
      <c r="DI198" s="304">
        <f>IFERROR(VLOOKUP($AO198,装备!$B:$Q,5,0),0)</f>
        <v>0</v>
      </c>
      <c r="DJ198" s="304">
        <f>IFERROR(VLOOKUP($AO198,装备!$B:$Q,6,0),0)</f>
        <v>0</v>
      </c>
      <c r="DK198" s="304">
        <f>IFERROR(VLOOKUP($AO198,装备!$B:$Q,7,0),0)</f>
        <v>0</v>
      </c>
      <c r="DL198" s="304">
        <f>IFERROR(VLOOKUP($AO198,装备!$B:$Q,8,0),0)</f>
        <v>0</v>
      </c>
      <c r="DM198" s="304">
        <f>IFERROR(VLOOKUP($AO198,装备!$B:$Q,9,0),0)</f>
        <v>0</v>
      </c>
      <c r="DN198" s="304">
        <f>IFERROR(VLOOKUP($AO198,装备!$B:$Q,10,0),0)</f>
        <v>0</v>
      </c>
      <c r="DO198" s="304">
        <f>IFERROR(VLOOKUP($AO198,装备!$B:$Q,11,0),0)</f>
        <v>0</v>
      </c>
      <c r="DP198" s="304">
        <f>IFERROR(VLOOKUP($AO198,装备!$B:$Q,12,0),0)</f>
        <v>0</v>
      </c>
      <c r="DQ198" s="304">
        <f>IFERROR(VLOOKUP($AO198,装备!$B:$Q,13,0),0)</f>
        <v>0</v>
      </c>
      <c r="DR198" s="304">
        <f>IFERROR(VLOOKUP($AO198,装备!$B:$Q,14,0),0)</f>
        <v>0</v>
      </c>
      <c r="DS198" s="304">
        <f>IFERROR(VLOOKUP($AO198,装备!$B:$Q,16,0),0)</f>
        <v>0</v>
      </c>
      <c r="DT198" s="304">
        <f>IFERROR(VLOOKUP($AO198,装备!$B:$Q,5,0),0)</f>
        <v>0</v>
      </c>
    </row>
    <row r="199" spans="1:124" hidden="1">
      <c r="A199" s="301">
        <f>未改造舰娘!$A195</f>
        <v>10019911</v>
      </c>
      <c r="B199" s="354" t="s">
        <v>254</v>
      </c>
      <c r="C199" s="323"/>
      <c r="D199" s="323">
        <f t="shared" si="3"/>
        <v>110</v>
      </c>
      <c r="E199" s="303">
        <f>未改造舰娘!$C195</f>
        <v>3</v>
      </c>
      <c r="F199" s="304" t="str">
        <f>未改造舰娘!$D195</f>
        <v>炮潜</v>
      </c>
      <c r="G199" s="304" t="str">
        <f>未改造舰娘!$E195</f>
        <v>小型</v>
      </c>
      <c r="H199" s="304" t="str">
        <f>未改造舰娘!$F195</f>
        <v>水下舰</v>
      </c>
      <c r="I199" s="460">
        <f>未改造舰娘!$AR195</f>
        <v>3</v>
      </c>
      <c r="J199" s="304" t="str">
        <f>未改造舰娘!$G195</f>
        <v>法国</v>
      </c>
      <c r="K199" s="312">
        <f>未改造舰娘!$H195+(BV199+CI199+CV199+DI199)*$C$2</f>
        <v>20</v>
      </c>
      <c r="L199" s="304">
        <f>未改造舰娘!$I195</f>
        <v>0</v>
      </c>
      <c r="M199" s="304">
        <f>未改造舰娘!$J195</f>
        <v>4</v>
      </c>
      <c r="N199" s="518">
        <f>未改造舰娘!$K195</f>
        <v>4</v>
      </c>
      <c r="O199" s="304">
        <f>未改造舰娘!$L195+((CE199+CR199+DE199+DR199)*$C$2)</f>
        <v>9</v>
      </c>
      <c r="P199" s="304" t="str">
        <f>IF($C$2=1,(IF(ISERROR(FIND("超长",未改造舰娘!$M195&amp;CC199&amp;CP199&amp;DC199&amp;DP199,1)),IF(ISERROR(FIND("长",未改造舰娘!$M195&amp;CC199&amp;CP199&amp;DC199&amp;DP199,1)),IF(ISERROR(FIND("中",未改造舰娘!$M195&amp;CC199&amp;CP199&amp;DC199&amp;DP199,1)),IF(ISERROR(FIND("短",未改造舰娘!$M195&amp;CC199&amp;CP199&amp;DC199&amp;DP199,1)),IF(ISERROR(FIND("无",未改造舰娘!$M195&amp;CC199&amp;CP199&amp;DC199&amp;DP199,1)),0,"无"),"短"),"中"),"长"),"超长")),未改造舰娘!$M195)</f>
        <v>短</v>
      </c>
      <c r="Q199" s="303">
        <f>未改造舰娘!$N195</f>
        <v>18.5</v>
      </c>
      <c r="R199" s="304">
        <f>(未改造舰娘!$P195)+(未改造舰娘!$Q195)*$C$3+((BW199+CJ199+CW199+DJ199)*$C$2)</f>
        <v>46</v>
      </c>
      <c r="S199" s="304">
        <f>(未改造舰娘!$R195)+(未改造舰娘!$S195)*$C$3+((BY199+CL199+CY199+DL199)*$C$2)</f>
        <v>62</v>
      </c>
      <c r="T199" s="304">
        <f>(未改造舰娘!$T195)+(未改造舰娘!$U195)*$C$3+((BX199+CK199+CX199+DK199)*$C$2)</f>
        <v>27</v>
      </c>
      <c r="U199" s="304">
        <f>(未改造舰娘!$V195)+(未改造舰娘!$W195)*$C$3+((CG199+CT199+DG199+DT199)*$C$2)</f>
        <v>0</v>
      </c>
      <c r="V199" s="305">
        <f>INT((((未改造舰娘!$Y195)-(未改造舰娘!$X195))*(((IF(D199=0,C199,D199))-1)/99))+未改造舰娘!$X195)+((CB199+CO199+DB199+DO199)*$C$2)</f>
        <v>90</v>
      </c>
      <c r="W199" s="304">
        <f>INT((((未改造舰娘!$AA195)-(未改造舰娘!$Z195))*(((IF(D199=0,C199,D199))-1)/99))+未改造舰娘!$Z195)+((CD199+CQ199+DD199+DQ199)*$C$2)</f>
        <v>41</v>
      </c>
      <c r="X199" s="304">
        <f>INT((((未改造舰娘!$AC195)-(未改造舰娘!$AB195))*(((IF(D199=0,C199,D199))-1)/99))+未改造舰娘!$AB195)+((CA199+CN199+DA199+DN199)*$C$2)</f>
        <v>45</v>
      </c>
      <c r="Y199" s="303">
        <f>INT((((未改造舰娘!$AE195)-(未改造舰娘!$AD195))*(((IF(D199=0,C199,D199))-1)/99))+未改造舰娘!$AD195)+((BZ199+CM199+CZ199+DM199)*$C$2)</f>
        <v>0</v>
      </c>
      <c r="Z199" s="474">
        <f>IF(未改造舰娘!$AF195=0,"",未改造舰娘!$AF195)</f>
        <v>2</v>
      </c>
      <c r="AA199" s="304">
        <f>IF(未改造舰娘!$AG195="","",未改造舰娘!$AG195)</f>
        <v>2</v>
      </c>
      <c r="AB199" s="304">
        <f>IF(未改造舰娘!$AH195="","",未改造舰娘!$AH195)</f>
        <v>2</v>
      </c>
      <c r="AC199" s="304" t="str">
        <f>IF(未改造舰娘!$AI195="","",未改造舰娘!$AI195)</f>
        <v/>
      </c>
      <c r="AD199" s="304">
        <f>IF(未改造舰娘!$AJ195="","",未改造舰娘!$AJ195)</f>
        <v>6</v>
      </c>
      <c r="AE199" s="305">
        <f>IF(未改造舰娘!$AK195="","",未改造舰娘!$AK195)</f>
        <v>50</v>
      </c>
      <c r="AF199" s="304">
        <f>IF(未改造舰娘!$AL195="","",未改造舰娘!$AL195)</f>
        <v>200</v>
      </c>
      <c r="AG199" s="304">
        <f>IF(未改造舰娘!$AM195="","",未改造舰娘!$AM195)</f>
        <v>1000</v>
      </c>
      <c r="AH199" s="304">
        <f>IF(未改造舰娘!$AN195="","",未改造舰娘!$AN195)</f>
        <v>1000</v>
      </c>
      <c r="AI199" s="304">
        <f>IF(未改造舰娘!$AO195="","",未改造舰娘!$AO195)</f>
        <v>100</v>
      </c>
      <c r="AJ199" s="304" t="str">
        <f>IF(未改造舰娘!$AP195="","",未改造舰娘!$AP195)</f>
        <v>潜艇核心</v>
      </c>
      <c r="AK199" s="303">
        <f>IF(未改造舰娘!$AQ195="","",未改造舰娘!$AQ195)</f>
        <v>8</v>
      </c>
      <c r="AL199" s="306" t="str">
        <f>IF(未改造舰娘!$AS195="","",未改造舰娘!$AS195)</f>
        <v>F国旋转鱼雷发射器</v>
      </c>
      <c r="AM199" s="306" t="str">
        <f>IF(未改造舰娘!$AT195="","",未改造舰娘!$AT195)</f>
        <v>F国双联203毫米潜艇主炮</v>
      </c>
      <c r="AN199" s="306" t="str">
        <f>IF(未改造舰娘!$AU195="","",未改造舰娘!$AU195)</f>
        <v/>
      </c>
      <c r="AO199" s="306" t="str">
        <f>IF(未改造舰娘!$AV195="","",未改造舰娘!$AV195)</f>
        <v/>
      </c>
      <c r="AP199" s="307" t="str">
        <f>IF(未改造舰娘!$AW195="","",未改造舰娘!$AW195)</f>
        <v/>
      </c>
      <c r="AQ199" s="308" t="str">
        <f>IF(未改造舰娘!$AX195="","",未改造舰娘!$AX195)</f>
        <v/>
      </c>
      <c r="AR199" s="304">
        <f>IF(未改造舰娘!$AY195="","",未改造舰娘!$AY195)</f>
        <v>25</v>
      </c>
      <c r="AS199" s="304">
        <f>IF(未改造舰娘!$AZ195="","",未改造舰娘!$AZ195)</f>
        <v>35</v>
      </c>
      <c r="AT199" s="304">
        <f>IF(未改造舰娘!$BA195="","",未改造舰娘!$BA195)</f>
        <v>1</v>
      </c>
      <c r="AU199" s="304">
        <f>IF(未改造舰娘!$BB195="","",未改造舰娘!$BB195)</f>
        <v>1</v>
      </c>
      <c r="AV199" s="305">
        <f>IF((未改造舰娘!$BG195+未改造舰娘!$BK195*$C$4)=0,"",(未改造舰娘!$BG195+未改造舰娘!$BK195*$C$4))</f>
        <v>7</v>
      </c>
      <c r="AW199" s="304">
        <f>IF((未改造舰娘!$BH195+未改造舰娘!$BL195*$C$4)=0,"",(未改造舰娘!$BH195+未改造舰娘!$BL195*$C$4))</f>
        <v>13</v>
      </c>
      <c r="AX199" s="304">
        <f>IF((未改造舰娘!$BI195+未改造舰娘!$BM195*$C$4)=0,"",(未改造舰娘!$BI195+未改造舰娘!$BM195*$C$4))</f>
        <v>14</v>
      </c>
      <c r="AY199" s="303" t="str">
        <f>IF((未改造舰娘!$BJ195+未改造舰娘!$BN195*$C$4)=0,"",(未改造舰娘!$BJ195+未改造舰娘!$BN195*$C$4))</f>
        <v/>
      </c>
      <c r="AZ199" s="500">
        <f>IF(未改造舰娘!BC195="","",未改造舰娘!BC195)</f>
        <v>0</v>
      </c>
      <c r="BA199" s="500">
        <f>IF(未改造舰娘!BD195="","",未改造舰娘!BD195)</f>
        <v>22</v>
      </c>
      <c r="BB199" s="500">
        <f>IF(未改造舰娘!BE195="","",未改造舰娘!BE195)</f>
        <v>12</v>
      </c>
      <c r="BC199" s="498">
        <f>IF(未改造舰娘!BF195="","",未改造舰娘!BF195)</f>
        <v>0</v>
      </c>
      <c r="BD199" s="67" t="s">
        <v>1544</v>
      </c>
      <c r="BE199" s="506">
        <v>1.7361111111111112E-2</v>
      </c>
      <c r="BF199" s="306" t="str">
        <f>IF(未改造舰娘!$BQ195="","",未改造舰娘!$BQ195)</f>
        <v/>
      </c>
      <c r="BG199" s="306" t="str">
        <f>IF(未改造舰娘!$BR195="","",未改造舰娘!$BR195)</f>
        <v/>
      </c>
      <c r="BH199" s="306"/>
      <c r="BU199" s="304">
        <f>IFERROR(VLOOKUP(AL199,装备!$B:$C,2,0),0)</f>
        <v>4</v>
      </c>
      <c r="BV199" s="304">
        <f>IFERROR(VLOOKUP($AL199,装备!$B:$Q,5,0),0)</f>
        <v>0</v>
      </c>
      <c r="BW199" s="304">
        <f>IFERROR(VLOOKUP($AL199,装备!$B:$Q,6,0),0)</f>
        <v>0</v>
      </c>
      <c r="BX199" s="304">
        <f>IFERROR(VLOOKUP($AL199,装备!$B:$Q,7,0),0)</f>
        <v>0</v>
      </c>
      <c r="BY199" s="304">
        <f>IFERROR(VLOOKUP($AL199,装备!$B:$Q,8,0),0)</f>
        <v>5</v>
      </c>
      <c r="BZ199" s="304">
        <f>IFERROR(VLOOKUP($AL199,装备!$B:$Q,9,0),0)</f>
        <v>0</v>
      </c>
      <c r="CA199" s="304">
        <f>IFERROR(VLOOKUP($AL199,装备!$B:$Q,10,0),0)</f>
        <v>0</v>
      </c>
      <c r="CB199" s="304">
        <f>IFERROR(VLOOKUP($AL199,装备!$B:$Q,11,0),0)</f>
        <v>0</v>
      </c>
      <c r="CC199" s="304" t="str">
        <f>IFERROR(VLOOKUP($AL199,装备!$B:$Q,12,0),0)</f>
        <v>无</v>
      </c>
      <c r="CD199" s="304">
        <f>IFERROR(VLOOKUP($AL199,装备!$B:$Q,13,0),0)</f>
        <v>3</v>
      </c>
      <c r="CE199" s="304">
        <f>IFERROR(VLOOKUP($AL199,装备!$B:$Q,14,0),0)</f>
        <v>0</v>
      </c>
      <c r="CF199" s="304">
        <f>IFERROR(VLOOKUP($AL199,装备!$B:$Q,16,0),0)</f>
        <v>0</v>
      </c>
      <c r="CG199" s="304">
        <f>IFERROR(VLOOKUP($AL199,装备!$B:$Q,5,0),0)</f>
        <v>0</v>
      </c>
      <c r="CH199" s="304">
        <f>IFERROR(VLOOKUP(AM199,装备!$B:$C,2,0),0)</f>
        <v>4</v>
      </c>
      <c r="CI199" s="304">
        <f>IFERROR(VLOOKUP($AM199,装备!$B:$Q,5,0),0)</f>
        <v>0</v>
      </c>
      <c r="CJ199" s="304">
        <f>IFERROR(VLOOKUP($AM199,装备!$B:$Q,6,0),0)</f>
        <v>7</v>
      </c>
      <c r="CK199" s="304">
        <f>IFERROR(VLOOKUP($AM199,装备!$B:$Q,7,0),0)</f>
        <v>0</v>
      </c>
      <c r="CL199" s="304">
        <f>IFERROR(VLOOKUP($AM199,装备!$B:$Q,8,0),0)</f>
        <v>0</v>
      </c>
      <c r="CM199" s="304">
        <f>IFERROR(VLOOKUP($AM199,装备!$B:$Q,9,0),0)</f>
        <v>0</v>
      </c>
      <c r="CN199" s="304">
        <f>IFERROR(VLOOKUP($AM199,装备!$B:$Q,10,0),0)</f>
        <v>0</v>
      </c>
      <c r="CO199" s="304">
        <f>IFERROR(VLOOKUP($AM199,装备!$B:$Q,11,0),0)</f>
        <v>0</v>
      </c>
      <c r="CP199" s="304" t="str">
        <f>IFERROR(VLOOKUP($AM199,装备!$B:$Q,12,0),0)</f>
        <v>中</v>
      </c>
      <c r="CQ199" s="304">
        <f>IFERROR(VLOOKUP($AM199,装备!$B:$Q,13,0),0)</f>
        <v>2</v>
      </c>
      <c r="CR199" s="304">
        <f>IFERROR(VLOOKUP($AM199,装备!$B:$Q,14,0),0)</f>
        <v>0</v>
      </c>
      <c r="CS199" s="304">
        <f>IFERROR(VLOOKUP($AM199,装备!$B:$Q,16,0),0)</f>
        <v>0</v>
      </c>
      <c r="CT199" s="304">
        <f>IFERROR(VLOOKUP($AM199,装备!$B:$Q,5,0),0)</f>
        <v>0</v>
      </c>
      <c r="CU199" s="304">
        <f>IFERROR(VLOOKUP(AN199,装备!$B:$C,2,0),0)</f>
        <v>0</v>
      </c>
      <c r="CV199" s="304">
        <f>IFERROR(VLOOKUP($AN199,装备!$B:$Q,5,0),0)</f>
        <v>0</v>
      </c>
      <c r="CW199" s="304">
        <f>IFERROR(VLOOKUP($AN199,装备!$B:$Q,6,0),0)</f>
        <v>0</v>
      </c>
      <c r="CX199" s="304">
        <f>IFERROR(VLOOKUP($AN199,装备!$B:$Q,7,0),0)</f>
        <v>0</v>
      </c>
      <c r="CY199" s="304">
        <f>IFERROR(VLOOKUP($AN199,装备!$B:$Q,8,0),0)</f>
        <v>0</v>
      </c>
      <c r="CZ199" s="304">
        <f>IFERROR(VLOOKUP($AN199,装备!$B:$Q,9,0),0)</f>
        <v>0</v>
      </c>
      <c r="DA199" s="304">
        <f>IFERROR(VLOOKUP($AN199,装备!$B:$Q,10,0),0)</f>
        <v>0</v>
      </c>
      <c r="DB199" s="304">
        <f>IFERROR(VLOOKUP($AN199,装备!$B:$Q,11,0),0)</f>
        <v>0</v>
      </c>
      <c r="DC199" s="304">
        <f>IFERROR(VLOOKUP($AN199,装备!$B:$Q,12,0),0)</f>
        <v>0</v>
      </c>
      <c r="DD199" s="304">
        <f>IFERROR(VLOOKUP($AN199,装备!$B:$Q,13,0),0)</f>
        <v>0</v>
      </c>
      <c r="DE199" s="304">
        <f>IFERROR(VLOOKUP($AN199,装备!$B:$Q,14,0),0)</f>
        <v>0</v>
      </c>
      <c r="DF199" s="304">
        <f>IFERROR(VLOOKUP($AN199,装备!$B:$Q,16,0),0)</f>
        <v>0</v>
      </c>
      <c r="DG199" s="304">
        <f>IFERROR(VLOOKUP($AN199,装备!$B:$Q,5,0),0)</f>
        <v>0</v>
      </c>
      <c r="DH199" s="304">
        <f>IFERROR(VLOOKUP(AO199,装备!$B:$C,2,0),0)</f>
        <v>0</v>
      </c>
      <c r="DI199" s="304">
        <f>IFERROR(VLOOKUP($AO199,装备!$B:$Q,5,0),0)</f>
        <v>0</v>
      </c>
      <c r="DJ199" s="304">
        <f>IFERROR(VLOOKUP($AO199,装备!$B:$Q,6,0),0)</f>
        <v>0</v>
      </c>
      <c r="DK199" s="304">
        <f>IFERROR(VLOOKUP($AO199,装备!$B:$Q,7,0),0)</f>
        <v>0</v>
      </c>
      <c r="DL199" s="304">
        <f>IFERROR(VLOOKUP($AO199,装备!$B:$Q,8,0),0)</f>
        <v>0</v>
      </c>
      <c r="DM199" s="304">
        <f>IFERROR(VLOOKUP($AO199,装备!$B:$Q,9,0),0)</f>
        <v>0</v>
      </c>
      <c r="DN199" s="304">
        <f>IFERROR(VLOOKUP($AO199,装备!$B:$Q,10,0),0)</f>
        <v>0</v>
      </c>
      <c r="DO199" s="304">
        <f>IFERROR(VLOOKUP($AO199,装备!$B:$Q,11,0),0)</f>
        <v>0</v>
      </c>
      <c r="DP199" s="304">
        <f>IFERROR(VLOOKUP($AO199,装备!$B:$Q,12,0),0)</f>
        <v>0</v>
      </c>
      <c r="DQ199" s="304">
        <f>IFERROR(VLOOKUP($AO199,装备!$B:$Q,13,0),0)</f>
        <v>0</v>
      </c>
      <c r="DR199" s="304">
        <f>IFERROR(VLOOKUP($AO199,装备!$B:$Q,14,0),0)</f>
        <v>0</v>
      </c>
      <c r="DS199" s="304">
        <f>IFERROR(VLOOKUP($AO199,装备!$B:$Q,16,0),0)</f>
        <v>0</v>
      </c>
      <c r="DT199" s="304">
        <f>IFERROR(VLOOKUP($AO199,装备!$B:$Q,5,0),0)</f>
        <v>0</v>
      </c>
    </row>
    <row r="200" spans="1:124" ht="27" hidden="1">
      <c r="A200" s="301">
        <f>未改造舰娘!$A196</f>
        <v>10020013</v>
      </c>
      <c r="B200" s="354" t="s">
        <v>4061</v>
      </c>
      <c r="C200" s="323"/>
      <c r="D200" s="323">
        <f t="shared" si="3"/>
        <v>110</v>
      </c>
      <c r="E200" s="303">
        <f>未改造舰娘!$C196</f>
        <v>6</v>
      </c>
      <c r="F200" s="304" t="str">
        <f>未改造舰娘!$D196</f>
        <v>战列</v>
      </c>
      <c r="G200" s="304" t="str">
        <f>未改造舰娘!$E196</f>
        <v>大型</v>
      </c>
      <c r="H200" s="304" t="str">
        <f>未改造舰娘!$F196</f>
        <v>主力舰</v>
      </c>
      <c r="I200" s="460">
        <f>未改造舰娘!$AR196</f>
        <v>4</v>
      </c>
      <c r="J200" s="304" t="str">
        <f>未改造舰娘!$G196</f>
        <v>德国</v>
      </c>
      <c r="K200" s="312">
        <f>未改造舰娘!$H196+(BV200+CI200+CV200+DI200)*$C$2</f>
        <v>100</v>
      </c>
      <c r="L200" s="304">
        <f>未改造舰娘!$I196</f>
        <v>0</v>
      </c>
      <c r="M200" s="304">
        <f>未改造舰娘!$J196</f>
        <v>4</v>
      </c>
      <c r="N200" s="518">
        <f>未改造舰娘!$K196</f>
        <v>4</v>
      </c>
      <c r="O200" s="304">
        <f>未改造舰娘!$L196+((CE200+CR200+DE200+DR200)*$C$2)</f>
        <v>5</v>
      </c>
      <c r="P200" s="304" t="str">
        <f>IF($C$2=1,(IF(ISERROR(FIND("超长",未改造舰娘!$M196&amp;CC200&amp;CP200&amp;DC200&amp;DP200,1)),IF(ISERROR(FIND("长",未改造舰娘!$M196&amp;CC200&amp;CP200&amp;DC200&amp;DP200,1)),IF(ISERROR(FIND("中",未改造舰娘!$M196&amp;CC200&amp;CP200&amp;DC200&amp;DP200,1)),IF(ISERROR(FIND("短",未改造舰娘!$M196&amp;CC200&amp;CP200&amp;DC200&amp;DP200,1)),IF(ISERROR(FIND("无",未改造舰娘!$M196&amp;CC200&amp;CP200&amp;DC200&amp;DP200,1)),0,"无"),"短"),"中"),"长"),"超长")),未改造舰娘!$M196)</f>
        <v>长</v>
      </c>
      <c r="Q200" s="303">
        <f>未改造舰娘!$N196</f>
        <v>30</v>
      </c>
      <c r="R200" s="304">
        <f>(未改造舰娘!$P196)+(未改造舰娘!$Q196)*$C$3+((BW200+CJ200+CW200+DJ200)*$C$2)</f>
        <v>109</v>
      </c>
      <c r="S200" s="304">
        <f>(未改造舰娘!$R196)+(未改造舰娘!$S196)*$C$3+((BY200+CL200+CY200+DL200)*$C$2)</f>
        <v>0</v>
      </c>
      <c r="T200" s="304">
        <f>(未改造舰娘!$T196)+(未改造舰娘!$U196)*$C$3+((BX200+CK200+CX200+DK200)*$C$2)</f>
        <v>100</v>
      </c>
      <c r="U200" s="304">
        <f>(未改造舰娘!$V196)+(未改造舰娘!$W196)*$C$3+((CG200+CT200+DG200+DT200)*$C$2)</f>
        <v>66</v>
      </c>
      <c r="V200" s="305">
        <f>INT((((未改造舰娘!$Y196)-(未改造舰娘!$X196))*(((IF(D200=0,C200,D200))-1)/99))+未改造舰娘!$X196)+((CB200+CO200+DB200+DO200)*$C$2)</f>
        <v>97</v>
      </c>
      <c r="W200" s="304">
        <f>INT((((未改造舰娘!$AA196)-(未改造舰娘!$Z196))*(((IF(D200=0,C200,D200))-1)/99))+未改造舰娘!$Z196)+((CD200+CQ200+DD200+DQ200)*$C$2)</f>
        <v>48</v>
      </c>
      <c r="X200" s="304">
        <f>INT((((未改造舰娘!$AC196)-(未改造舰娘!$AB196))*(((IF(D200=0,C200,D200))-1)/99))+未改造舰娘!$AB196)+((CA200+CN200+DA200+DN200)*$C$2)</f>
        <v>43</v>
      </c>
      <c r="Y200" s="303">
        <f>INT((((未改造舰娘!$AE196)-(未改造舰娘!$AD196))*(((IF(D200=0,C200,D200))-1)/99))+未改造舰娘!$AD196)+((BZ200+CM200+CZ200+DM200)*$C$2)</f>
        <v>0</v>
      </c>
      <c r="Z200" s="474">
        <f>IF(未改造舰娘!$AF196=0,"",未改造舰娘!$AF196)</f>
        <v>4</v>
      </c>
      <c r="AA200" s="304">
        <f>IF(未改造舰娘!$AG196="","",未改造舰娘!$AG196)</f>
        <v>4</v>
      </c>
      <c r="AB200" s="304">
        <f>IF(未改造舰娘!$AH196="","",未改造舰娘!$AH196)</f>
        <v>4</v>
      </c>
      <c r="AC200" s="304">
        <f>IF(未改造舰娘!$AI196="","",未改造舰娘!$AI196)</f>
        <v>4</v>
      </c>
      <c r="AD200" s="304">
        <f>IF(未改造舰娘!$AJ196="","",未改造舰娘!$AJ196)</f>
        <v>16</v>
      </c>
      <c r="AE200" s="305">
        <f>IF(未改造舰娘!$AK196="","",未改造舰娘!$AK196)</f>
        <v>0</v>
      </c>
      <c r="AF200" s="304" t="str">
        <f>IF(未改造舰娘!$AL196="","",未改造舰娘!$AL196)</f>
        <v/>
      </c>
      <c r="AG200" s="304" t="str">
        <f>IF(未改造舰娘!$AM196="","",未改造舰娘!$AM196)</f>
        <v/>
      </c>
      <c r="AH200" s="304" t="str">
        <f>IF(未改造舰娘!$AN196="","",未改造舰娘!$AN196)</f>
        <v/>
      </c>
      <c r="AI200" s="304" t="str">
        <f>IF(未改造舰娘!$AO196="","",未改造舰娘!$AO196)</f>
        <v/>
      </c>
      <c r="AJ200" s="304" t="str">
        <f>IF(未改造舰娘!$AP196="","",未改造舰娘!$AP196)</f>
        <v/>
      </c>
      <c r="AK200" s="303" t="str">
        <f>IF(未改造舰娘!$AQ196="","",未改造舰娘!$AQ196)</f>
        <v/>
      </c>
      <c r="AL200" s="306" t="str">
        <f>IF(未改造舰娘!$AS196="","",未改造舰娘!$AS196)</f>
        <v>G国双联406毫米炮</v>
      </c>
      <c r="AM200" s="306" t="str">
        <f>IF(未改造舰娘!$AT196="","",未改造舰娘!$AT196)</f>
        <v>附加装甲(大型)</v>
      </c>
      <c r="AN200" s="306" t="str">
        <f>IF(未改造舰娘!$AU196="","",未改造舰娘!$AU196)</f>
        <v/>
      </c>
      <c r="AO200" s="306" t="str">
        <f>IF(未改造舰娘!$AV196="","",未改造舰娘!$AV196)</f>
        <v/>
      </c>
      <c r="AP200" s="307" t="str">
        <f>IF(未改造舰娘!$AW196="","",未改造舰娘!$AW196)</f>
        <v>高速轻弹(3级)：当自身不处于中破、大破状态时，炮击战自身攻击时降低敌方装甲15%，并附带固定伤害20点。</v>
      </c>
      <c r="AQ200" s="308" t="str">
        <f>IF(未改造舰娘!$AX196="","",未改造舰娘!$AX196)</f>
        <v/>
      </c>
      <c r="AR200" s="304">
        <f>IF(未改造舰娘!$AY196="","",未改造舰娘!$AY196)</f>
        <v>125</v>
      </c>
      <c r="AS200" s="304">
        <f>IF(未改造舰娘!$AZ196="","",未改造舰娘!$AZ196)</f>
        <v>165</v>
      </c>
      <c r="AT200" s="304">
        <f>IF(未改造舰娘!$BA196="","",未改造舰娘!$BA196)</f>
        <v>4.8</v>
      </c>
      <c r="AU200" s="304">
        <f>IF(未改造舰娘!$BB196="","",未改造舰娘!$BB196)</f>
        <v>9.9</v>
      </c>
      <c r="AV200" s="305">
        <f>IF((未改造舰娘!$BG196+未改造舰娘!$BK196*$C$4)=0,"",(未改造舰娘!$BG196+未改造舰娘!$BK196*$C$4))</f>
        <v>51</v>
      </c>
      <c r="AW200" s="304">
        <f>IF((未改造舰娘!$BH196+未改造舰娘!$BL196*$C$4)=0,"",(未改造舰娘!$BH196+未改造舰娘!$BL196*$C$4))</f>
        <v>80</v>
      </c>
      <c r="AX200" s="304">
        <f>IF((未改造舰娘!$BI196+未改造舰娘!$BM196*$C$4)=0,"",(未改造舰娘!$BI196+未改造舰娘!$BM196*$C$4))</f>
        <v>112</v>
      </c>
      <c r="AY200" s="303" t="str">
        <f>IF((未改造舰娘!$BJ196+未改造舰娘!$BN196*$C$4)=0,"",(未改造舰娘!$BJ196+未改造舰娘!$BN196*$C$4))</f>
        <v/>
      </c>
      <c r="AZ200" s="500">
        <f>IF(未改造舰娘!BC196="","",未改造舰娘!BC196)</f>
        <v>84</v>
      </c>
      <c r="BA200" s="500">
        <f>IF(未改造舰娘!BD196="","",未改造舰娘!BD196)</f>
        <v>0</v>
      </c>
      <c r="BB200" s="500">
        <f>IF(未改造舰娘!BE196="","",未改造舰娘!BE196)</f>
        <v>84</v>
      </c>
      <c r="BC200" s="498">
        <f>IF(未改造舰娘!BF196="","",未改造舰娘!BF196)</f>
        <v>18</v>
      </c>
      <c r="BD200" s="67" t="s">
        <v>1545</v>
      </c>
      <c r="BE200" s="506">
        <v>0.25</v>
      </c>
      <c r="BF200" s="306" t="str">
        <f>IF(未改造舰娘!$BQ196="","",未改造舰娘!$BQ196)</f>
        <v/>
      </c>
      <c r="BG200" s="306" t="str">
        <f>IF(未改造舰娘!$BR196="","",未改造舰娘!$BR196)</f>
        <v/>
      </c>
      <c r="BH200" s="306"/>
      <c r="BU200" s="304">
        <f>IFERROR(VLOOKUP(AL200,装备!$B:$C,2,0),0)</f>
        <v>6</v>
      </c>
      <c r="BV200" s="304">
        <f>IFERROR(VLOOKUP($AL200,装备!$B:$Q,5,0),0)</f>
        <v>0</v>
      </c>
      <c r="BW200" s="304">
        <f>IFERROR(VLOOKUP($AL200,装备!$B:$Q,6,0),0)</f>
        <v>21</v>
      </c>
      <c r="BX200" s="304">
        <f>IFERROR(VLOOKUP($AL200,装备!$B:$Q,7,0),0)</f>
        <v>0</v>
      </c>
      <c r="BY200" s="304">
        <f>IFERROR(VLOOKUP($AL200,装备!$B:$Q,8,0),0)</f>
        <v>0</v>
      </c>
      <c r="BZ200" s="304">
        <f>IFERROR(VLOOKUP($AL200,装备!$B:$Q,9,0),0)</f>
        <v>0</v>
      </c>
      <c r="CA200" s="304">
        <f>IFERROR(VLOOKUP($AL200,装备!$B:$Q,10,0),0)</f>
        <v>0</v>
      </c>
      <c r="CB200" s="304">
        <f>IFERROR(VLOOKUP($AL200,装备!$B:$Q,11,0),0)</f>
        <v>6</v>
      </c>
      <c r="CC200" s="304" t="str">
        <f>IFERROR(VLOOKUP($AL200,装备!$B:$Q,12,0),0)</f>
        <v>超长</v>
      </c>
      <c r="CD200" s="304">
        <f>IFERROR(VLOOKUP($AL200,装备!$B:$Q,13,0),0)</f>
        <v>0</v>
      </c>
      <c r="CE200" s="304">
        <f>IFERROR(VLOOKUP($AL200,装备!$B:$Q,14,0),0)</f>
        <v>0</v>
      </c>
      <c r="CF200" s="304">
        <f>IFERROR(VLOOKUP($AL200,装备!$B:$Q,16,0),0)</f>
        <v>0</v>
      </c>
      <c r="CG200" s="304">
        <f>IFERROR(VLOOKUP($AL200,装备!$B:$Q,5,0),0)</f>
        <v>0</v>
      </c>
      <c r="CH200" s="304">
        <f>IFERROR(VLOOKUP(AM200,装备!$B:$C,2,0),0)</f>
        <v>4</v>
      </c>
      <c r="CI200" s="304">
        <f>IFERROR(VLOOKUP($AM200,装备!$B:$Q,5,0),0)</f>
        <v>0</v>
      </c>
      <c r="CJ200" s="304">
        <f>IFERROR(VLOOKUP($AM200,装备!$B:$Q,6,0),0)</f>
        <v>0</v>
      </c>
      <c r="CK200" s="304">
        <f>IFERROR(VLOOKUP($AM200,装备!$B:$Q,7,0),0)</f>
        <v>9</v>
      </c>
      <c r="CL200" s="304">
        <f>IFERROR(VLOOKUP($AM200,装备!$B:$Q,8,0),0)</f>
        <v>0</v>
      </c>
      <c r="CM200" s="304">
        <f>IFERROR(VLOOKUP($AM200,装备!$B:$Q,9,0),0)</f>
        <v>0</v>
      </c>
      <c r="CN200" s="304">
        <f>IFERROR(VLOOKUP($AM200,装备!$B:$Q,10,0),0)</f>
        <v>0</v>
      </c>
      <c r="CO200" s="304">
        <f>IFERROR(VLOOKUP($AM200,装备!$B:$Q,11,0),0)</f>
        <v>0</v>
      </c>
      <c r="CP200" s="304" t="str">
        <f>IFERROR(VLOOKUP($AM200,装备!$B:$Q,12,0),0)</f>
        <v>无</v>
      </c>
      <c r="CQ200" s="304">
        <f>IFERROR(VLOOKUP($AM200,装备!$B:$Q,13,0),0)</f>
        <v>-3</v>
      </c>
      <c r="CR200" s="304">
        <f>IFERROR(VLOOKUP($AM200,装备!$B:$Q,14,0),0)</f>
        <v>0</v>
      </c>
      <c r="CS200" s="304">
        <f>IFERROR(VLOOKUP($AM200,装备!$B:$Q,16,0),0)</f>
        <v>0</v>
      </c>
      <c r="CT200" s="304">
        <f>IFERROR(VLOOKUP($AM200,装备!$B:$Q,5,0),0)</f>
        <v>0</v>
      </c>
      <c r="CU200" s="304">
        <f>IFERROR(VLOOKUP(AN200,装备!$B:$C,2,0),0)</f>
        <v>0</v>
      </c>
      <c r="CV200" s="304">
        <f>IFERROR(VLOOKUP($AN200,装备!$B:$Q,5,0),0)</f>
        <v>0</v>
      </c>
      <c r="CW200" s="304">
        <f>IFERROR(VLOOKUP($AN200,装备!$B:$Q,6,0),0)</f>
        <v>0</v>
      </c>
      <c r="CX200" s="304">
        <f>IFERROR(VLOOKUP($AN200,装备!$B:$Q,7,0),0)</f>
        <v>0</v>
      </c>
      <c r="CY200" s="304">
        <f>IFERROR(VLOOKUP($AN200,装备!$B:$Q,8,0),0)</f>
        <v>0</v>
      </c>
      <c r="CZ200" s="304">
        <f>IFERROR(VLOOKUP($AN200,装备!$B:$Q,9,0),0)</f>
        <v>0</v>
      </c>
      <c r="DA200" s="304">
        <f>IFERROR(VLOOKUP($AN200,装备!$B:$Q,10,0),0)</f>
        <v>0</v>
      </c>
      <c r="DB200" s="304">
        <f>IFERROR(VLOOKUP($AN200,装备!$B:$Q,11,0),0)</f>
        <v>0</v>
      </c>
      <c r="DC200" s="304">
        <f>IFERROR(VLOOKUP($AN200,装备!$B:$Q,12,0),0)</f>
        <v>0</v>
      </c>
      <c r="DD200" s="304">
        <f>IFERROR(VLOOKUP($AN200,装备!$B:$Q,13,0),0)</f>
        <v>0</v>
      </c>
      <c r="DE200" s="304">
        <f>IFERROR(VLOOKUP($AN200,装备!$B:$Q,14,0),0)</f>
        <v>0</v>
      </c>
      <c r="DF200" s="304">
        <f>IFERROR(VLOOKUP($AN200,装备!$B:$Q,16,0),0)</f>
        <v>0</v>
      </c>
      <c r="DG200" s="304">
        <f>IFERROR(VLOOKUP($AN200,装备!$B:$Q,5,0),0)</f>
        <v>0</v>
      </c>
      <c r="DH200" s="304">
        <f>IFERROR(VLOOKUP(AO200,装备!$B:$C,2,0),0)</f>
        <v>0</v>
      </c>
      <c r="DI200" s="304">
        <f>IFERROR(VLOOKUP($AO200,装备!$B:$Q,5,0),0)</f>
        <v>0</v>
      </c>
      <c r="DJ200" s="304">
        <f>IFERROR(VLOOKUP($AO200,装备!$B:$Q,6,0),0)</f>
        <v>0</v>
      </c>
      <c r="DK200" s="304">
        <f>IFERROR(VLOOKUP($AO200,装备!$B:$Q,7,0),0)</f>
        <v>0</v>
      </c>
      <c r="DL200" s="304">
        <f>IFERROR(VLOOKUP($AO200,装备!$B:$Q,8,0),0)</f>
        <v>0</v>
      </c>
      <c r="DM200" s="304">
        <f>IFERROR(VLOOKUP($AO200,装备!$B:$Q,9,0),0)</f>
        <v>0</v>
      </c>
      <c r="DN200" s="304">
        <f>IFERROR(VLOOKUP($AO200,装备!$B:$Q,10,0),0)</f>
        <v>0</v>
      </c>
      <c r="DO200" s="304">
        <f>IFERROR(VLOOKUP($AO200,装备!$B:$Q,11,0),0)</f>
        <v>0</v>
      </c>
      <c r="DP200" s="304">
        <f>IFERROR(VLOOKUP($AO200,装备!$B:$Q,12,0),0)</f>
        <v>0</v>
      </c>
      <c r="DQ200" s="304">
        <f>IFERROR(VLOOKUP($AO200,装备!$B:$Q,13,0),0)</f>
        <v>0</v>
      </c>
      <c r="DR200" s="304">
        <f>IFERROR(VLOOKUP($AO200,装备!$B:$Q,14,0),0)</f>
        <v>0</v>
      </c>
      <c r="DS200" s="304">
        <f>IFERROR(VLOOKUP($AO200,装备!$B:$Q,16,0),0)</f>
        <v>0</v>
      </c>
      <c r="DT200" s="304">
        <f>IFERROR(VLOOKUP($AO200,装备!$B:$Q,5,0),0)</f>
        <v>0</v>
      </c>
    </row>
    <row r="201" spans="1:124" hidden="1">
      <c r="A201" s="301">
        <f>未改造舰娘!$A197</f>
        <v>10020313</v>
      </c>
      <c r="B201" s="354" t="s">
        <v>653</v>
      </c>
      <c r="C201" s="323"/>
      <c r="D201" s="323">
        <f t="shared" si="3"/>
        <v>110</v>
      </c>
      <c r="E201" s="303">
        <f>未改造舰娘!$C197</f>
        <v>3</v>
      </c>
      <c r="F201" s="304" t="str">
        <f>未改造舰娘!$D197</f>
        <v>战列</v>
      </c>
      <c r="G201" s="304" t="str">
        <f>未改造舰娘!$E197</f>
        <v>大型</v>
      </c>
      <c r="H201" s="304" t="str">
        <f>未改造舰娘!$F197</f>
        <v>主力舰</v>
      </c>
      <c r="I201" s="460">
        <f>未改造舰娘!$AR197</f>
        <v>4</v>
      </c>
      <c r="J201" s="304" t="str">
        <f>未改造舰娘!$G197</f>
        <v>英国</v>
      </c>
      <c r="K201" s="312">
        <f>未改造舰娘!$H197+(BV201+CI201+CV201+DI201)*$C$2</f>
        <v>69</v>
      </c>
      <c r="L201" s="304">
        <f>未改造舰娘!$I197</f>
        <v>-1</v>
      </c>
      <c r="M201" s="304">
        <f>未改造舰娘!$J197</f>
        <v>2</v>
      </c>
      <c r="N201" s="518">
        <f>未改造舰娘!$K197</f>
        <v>2</v>
      </c>
      <c r="O201" s="304">
        <f>未改造舰娘!$L197+((CE201+CR201+DE201+DR201)*$C$2)</f>
        <v>10</v>
      </c>
      <c r="P201" s="304" t="str">
        <f>IF($C$2=1,(IF(ISERROR(FIND("超长",未改造舰娘!$M197&amp;CC201&amp;CP201&amp;DC201&amp;DP201,1)),IF(ISERROR(FIND("长",未改造舰娘!$M197&amp;CC201&amp;CP201&amp;DC201&amp;DP201,1)),IF(ISERROR(FIND("中",未改造舰娘!$M197&amp;CC201&amp;CP201&amp;DC201&amp;DP201,1)),IF(ISERROR(FIND("短",未改造舰娘!$M197&amp;CC201&amp;CP201&amp;DC201&amp;DP201,1)),IF(ISERROR(FIND("无",未改造舰娘!$M197&amp;CC201&amp;CP201&amp;DC201&amp;DP201,1)),0,"无"),"短"),"中"),"长"),"超长")),未改造舰娘!$M197)</f>
        <v>长</v>
      </c>
      <c r="Q201" s="303">
        <f>未改造舰娘!$N197</f>
        <v>25</v>
      </c>
      <c r="R201" s="304">
        <f>(未改造舰娘!$P197)+(未改造舰娘!$Q197)*$C$3+((BW201+CJ201+CW201+DJ201)*$C$2)</f>
        <v>89</v>
      </c>
      <c r="S201" s="304">
        <f>(未改造舰娘!$R197)+(未改造舰娘!$S197)*$C$3+((BY201+CL201+CY201+DL201)*$C$2)</f>
        <v>0</v>
      </c>
      <c r="T201" s="304">
        <f>(未改造舰娘!$T197)+(未改造舰娘!$U197)*$C$3+((BX201+CK201+CX201+DK201)*$C$2)</f>
        <v>86</v>
      </c>
      <c r="U201" s="304">
        <f>(未改造舰娘!$V197)+(未改造舰娘!$W197)*$C$3+((CG201+CT201+DG201+DT201)*$C$2)</f>
        <v>55</v>
      </c>
      <c r="V201" s="305">
        <f>INT((((未改造舰娘!$Y197)-(未改造舰娘!$X197))*(((IF(D201=0,C201,D201))-1)/99))+未改造舰娘!$X197)+((CB201+CO201+DB201+DO201)*$C$2)</f>
        <v>94</v>
      </c>
      <c r="W201" s="304">
        <f>INT((((未改造舰娘!$AA197)-(未改造舰娘!$Z197))*(((IF(D201=0,C201,D201))-1)/99))+未改造舰娘!$Z197)+((CD201+CQ201+DD201+DQ201)*$C$2)</f>
        <v>41</v>
      </c>
      <c r="X201" s="304">
        <f>INT((((未改造舰娘!$AC197)-(未改造舰娘!$AB197))*(((IF(D201=0,C201,D201))-1)/99))+未改造舰娘!$AB197)+((CA201+CN201+DA201+DN201)*$C$2)</f>
        <v>38</v>
      </c>
      <c r="Y201" s="303">
        <f>INT((((未改造舰娘!$AE197)-(未改造舰娘!$AD197))*(((IF(D201=0,C201,D201))-1)/99))+未改造舰娘!$AD197)+((BZ201+CM201+CZ201+DM201)*$C$2)</f>
        <v>0</v>
      </c>
      <c r="Z201" s="474">
        <f>IF(未改造舰娘!$AF197=0,"",未改造舰娘!$AF197)</f>
        <v>3</v>
      </c>
      <c r="AA201" s="304">
        <f>IF(未改造舰娘!$AG197="","",未改造舰娘!$AG197)</f>
        <v>3</v>
      </c>
      <c r="AB201" s="304">
        <f>IF(未改造舰娘!$AH197="","",未改造舰娘!$AH197)</f>
        <v>3</v>
      </c>
      <c r="AC201" s="304">
        <f>IF(未改造舰娘!$AI197="","",未改造舰娘!$AI197)</f>
        <v>3</v>
      </c>
      <c r="AD201" s="304">
        <f>IF(未改造舰娘!$AJ197="","",未改造舰娘!$AJ197)</f>
        <v>12</v>
      </c>
      <c r="AE201" s="305">
        <f>IF(未改造舰娘!$AK197="","",未改造舰娘!$AK197)</f>
        <v>0</v>
      </c>
      <c r="AF201" s="304" t="str">
        <f>IF(未改造舰娘!$AL197="","",未改造舰娘!$AL197)</f>
        <v/>
      </c>
      <c r="AG201" s="304" t="str">
        <f>IF(未改造舰娘!$AM197="","",未改造舰娘!$AM197)</f>
        <v/>
      </c>
      <c r="AH201" s="304" t="str">
        <f>IF(未改造舰娘!$AN197="","",未改造舰娘!$AN197)</f>
        <v/>
      </c>
      <c r="AI201" s="304" t="str">
        <f>IF(未改造舰娘!$AO197="","",未改造舰娘!$AO197)</f>
        <v/>
      </c>
      <c r="AJ201" s="304" t="str">
        <f>IF(未改造舰娘!$AP197="","",未改造舰娘!$AP197)</f>
        <v/>
      </c>
      <c r="AK201" s="303" t="str">
        <f>IF(未改造舰娘!$AQ197="","",未改造舰娘!$AQ197)</f>
        <v/>
      </c>
      <c r="AL201" s="306" t="str">
        <f>IF(未改造舰娘!$AS197="","",未改造舰娘!$AS197)</f>
        <v>E国双联15英寸炮</v>
      </c>
      <c r="AM201" s="306" t="str">
        <f>IF(未改造舰娘!$AT197="","",未改造舰娘!$AT197)</f>
        <v>标准型动力系统</v>
      </c>
      <c r="AN201" s="306" t="str">
        <f>IF(未改造舰娘!$AU197="","",未改造舰娘!$AU197)</f>
        <v/>
      </c>
      <c r="AO201" s="306" t="str">
        <f>IF(未改造舰娘!$AV197="","",未改造舰娘!$AV197)</f>
        <v/>
      </c>
      <c r="AP201" s="307" t="str">
        <f>IF(未改造舰娘!$AW197="","",未改造舰娘!$AW197)</f>
        <v/>
      </c>
      <c r="AQ201" s="308" t="str">
        <f>IF(未改造舰娘!$AX197="","",未改造舰娘!$AX197)</f>
        <v/>
      </c>
      <c r="AR201" s="304">
        <f>IF(未改造舰娘!$AY197="","",未改造舰娘!$AY197)</f>
        <v>80</v>
      </c>
      <c r="AS201" s="304">
        <f>IF(未改造舰娘!$AZ197="","",未改造舰娘!$AZ197)</f>
        <v>125</v>
      </c>
      <c r="AT201" s="304">
        <f>IF(未改造舰娘!$BA197="","",未改造舰娘!$BA197)</f>
        <v>2.5</v>
      </c>
      <c r="AU201" s="304">
        <f>IF(未改造舰娘!$BB197="","",未改造舰娘!$BB197)</f>
        <v>5.0999999999999996</v>
      </c>
      <c r="AV201" s="305">
        <f>IF((未改造舰娘!$BG197+未改造舰娘!$BK197*$C$4)=0,"",(未改造舰娘!$BG197+未改造舰娘!$BK197*$C$4))</f>
        <v>60</v>
      </c>
      <c r="AW201" s="304">
        <f>IF((未改造舰娘!$BH197+未改造舰娘!$BL197*$C$4)=0,"",(未改造舰娘!$BH197+未改造舰娘!$BL197*$C$4))</f>
        <v>71</v>
      </c>
      <c r="AX201" s="304">
        <f>IF((未改造舰娘!$BI197+未改造舰娘!$BM197*$C$4)=0,"",(未改造舰娘!$BI197+未改造舰娘!$BM197*$C$4))</f>
        <v>88</v>
      </c>
      <c r="AY201" s="303" t="str">
        <f>IF((未改造舰娘!$BJ197+未改造舰娘!$BN197*$C$4)=0,"",(未改造舰娘!$BJ197+未改造舰娘!$BN197*$C$4))</f>
        <v/>
      </c>
      <c r="AZ201" s="500">
        <f>IF(未改造舰娘!BC197="","",未改造舰娘!BC197)</f>
        <v>74</v>
      </c>
      <c r="BA201" s="500">
        <f>IF(未改造舰娘!BD197="","",未改造舰娘!BD197)</f>
        <v>0</v>
      </c>
      <c r="BB201" s="500">
        <f>IF(未改造舰娘!BE197="","",未改造舰娘!BE197)</f>
        <v>66</v>
      </c>
      <c r="BC201" s="498">
        <f>IF(未改造舰娘!BF197="","",未改造舰娘!BF197)</f>
        <v>13</v>
      </c>
      <c r="BD201" s="125" t="s">
        <v>2259</v>
      </c>
      <c r="BE201" s="506">
        <v>0.18055555555555555</v>
      </c>
      <c r="BF201" s="306" t="str">
        <f>IF(未改造舰娘!$BQ197="","",未改造舰娘!$BQ197)</f>
        <v/>
      </c>
      <c r="BG201" s="306" t="str">
        <f>IF(未改造舰娘!$BR197="","",未改造舰娘!$BR197)</f>
        <v/>
      </c>
      <c r="BH201" s="306"/>
      <c r="BU201" s="304">
        <f>IFERROR(VLOOKUP(AL201,装备!$B:$C,2,0),0)</f>
        <v>2</v>
      </c>
      <c r="BV201" s="304">
        <f>IFERROR(VLOOKUP($AL201,装备!$B:$Q,5,0),0)</f>
        <v>0</v>
      </c>
      <c r="BW201" s="304">
        <f>IFERROR(VLOOKUP($AL201,装备!$B:$Q,6,0),0)</f>
        <v>17</v>
      </c>
      <c r="BX201" s="304">
        <f>IFERROR(VLOOKUP($AL201,装备!$B:$Q,7,0),0)</f>
        <v>0</v>
      </c>
      <c r="BY201" s="304">
        <f>IFERROR(VLOOKUP($AL201,装备!$B:$Q,8,0),0)</f>
        <v>0</v>
      </c>
      <c r="BZ201" s="304">
        <f>IFERROR(VLOOKUP($AL201,装备!$B:$Q,9,0),0)</f>
        <v>0</v>
      </c>
      <c r="CA201" s="304">
        <f>IFERROR(VLOOKUP($AL201,装备!$B:$Q,10,0),0)</f>
        <v>0</v>
      </c>
      <c r="CB201" s="304">
        <f>IFERROR(VLOOKUP($AL201,装备!$B:$Q,11,0),0)</f>
        <v>1</v>
      </c>
      <c r="CC201" s="304" t="str">
        <f>IFERROR(VLOOKUP($AL201,装备!$B:$Q,12,0),0)</f>
        <v>长</v>
      </c>
      <c r="CD201" s="304">
        <f>IFERROR(VLOOKUP($AL201,装备!$B:$Q,13,0),0)</f>
        <v>0</v>
      </c>
      <c r="CE201" s="304">
        <f>IFERROR(VLOOKUP($AL201,装备!$B:$Q,14,0),0)</f>
        <v>0</v>
      </c>
      <c r="CF201" s="304">
        <f>IFERROR(VLOOKUP($AL201,装备!$B:$Q,16,0),0)</f>
        <v>0</v>
      </c>
      <c r="CG201" s="304">
        <f>IFERROR(VLOOKUP($AL201,装备!$B:$Q,5,0),0)</f>
        <v>0</v>
      </c>
      <c r="CH201" s="304">
        <f>IFERROR(VLOOKUP(AM201,装备!$B:$C,2,0),0)</f>
        <v>3</v>
      </c>
      <c r="CI201" s="304">
        <f>IFERROR(VLOOKUP($AM201,装备!$B:$Q,5,0),0)</f>
        <v>0</v>
      </c>
      <c r="CJ201" s="304">
        <f>IFERROR(VLOOKUP($AM201,装备!$B:$Q,6,0),0)</f>
        <v>0</v>
      </c>
      <c r="CK201" s="304">
        <f>IFERROR(VLOOKUP($AM201,装备!$B:$Q,7,0),0)</f>
        <v>0</v>
      </c>
      <c r="CL201" s="304">
        <f>IFERROR(VLOOKUP($AM201,装备!$B:$Q,8,0),0)</f>
        <v>0</v>
      </c>
      <c r="CM201" s="304">
        <f>IFERROR(VLOOKUP($AM201,装备!$B:$Q,9,0),0)</f>
        <v>0</v>
      </c>
      <c r="CN201" s="304">
        <f>IFERROR(VLOOKUP($AM201,装备!$B:$Q,10,0),0)</f>
        <v>0</v>
      </c>
      <c r="CO201" s="304">
        <f>IFERROR(VLOOKUP($AM201,装备!$B:$Q,11,0),0)</f>
        <v>0</v>
      </c>
      <c r="CP201" s="304" t="str">
        <f>IFERROR(VLOOKUP($AM201,装备!$B:$Q,12,0),0)</f>
        <v>无</v>
      </c>
      <c r="CQ201" s="304">
        <f>IFERROR(VLOOKUP($AM201,装备!$B:$Q,13,0),0)</f>
        <v>6</v>
      </c>
      <c r="CR201" s="304">
        <f>IFERROR(VLOOKUP($AM201,装备!$B:$Q,14,0),0)</f>
        <v>0</v>
      </c>
      <c r="CS201" s="304">
        <f>IFERROR(VLOOKUP($AM201,装备!$B:$Q,16,0),0)</f>
        <v>0</v>
      </c>
      <c r="CT201" s="304">
        <f>IFERROR(VLOOKUP($AM201,装备!$B:$Q,5,0),0)</f>
        <v>0</v>
      </c>
      <c r="CU201" s="304">
        <f>IFERROR(VLOOKUP(AN201,装备!$B:$C,2,0),0)</f>
        <v>0</v>
      </c>
      <c r="CV201" s="304">
        <f>IFERROR(VLOOKUP($AN201,装备!$B:$Q,5,0),0)</f>
        <v>0</v>
      </c>
      <c r="CW201" s="304">
        <f>IFERROR(VLOOKUP($AN201,装备!$B:$Q,6,0),0)</f>
        <v>0</v>
      </c>
      <c r="CX201" s="304">
        <f>IFERROR(VLOOKUP($AN201,装备!$B:$Q,7,0),0)</f>
        <v>0</v>
      </c>
      <c r="CY201" s="304">
        <f>IFERROR(VLOOKUP($AN201,装备!$B:$Q,8,0),0)</f>
        <v>0</v>
      </c>
      <c r="CZ201" s="304">
        <f>IFERROR(VLOOKUP($AN201,装备!$B:$Q,9,0),0)</f>
        <v>0</v>
      </c>
      <c r="DA201" s="304">
        <f>IFERROR(VLOOKUP($AN201,装备!$B:$Q,10,0),0)</f>
        <v>0</v>
      </c>
      <c r="DB201" s="304">
        <f>IFERROR(VLOOKUP($AN201,装备!$B:$Q,11,0),0)</f>
        <v>0</v>
      </c>
      <c r="DC201" s="304">
        <f>IFERROR(VLOOKUP($AN201,装备!$B:$Q,12,0),0)</f>
        <v>0</v>
      </c>
      <c r="DD201" s="304">
        <f>IFERROR(VLOOKUP($AN201,装备!$B:$Q,13,0),0)</f>
        <v>0</v>
      </c>
      <c r="DE201" s="304">
        <f>IFERROR(VLOOKUP($AN201,装备!$B:$Q,14,0),0)</f>
        <v>0</v>
      </c>
      <c r="DF201" s="304">
        <f>IFERROR(VLOOKUP($AN201,装备!$B:$Q,16,0),0)</f>
        <v>0</v>
      </c>
      <c r="DG201" s="304">
        <f>IFERROR(VLOOKUP($AN201,装备!$B:$Q,5,0),0)</f>
        <v>0</v>
      </c>
      <c r="DH201" s="304">
        <f>IFERROR(VLOOKUP(AO201,装备!$B:$C,2,0),0)</f>
        <v>0</v>
      </c>
      <c r="DI201" s="304">
        <f>IFERROR(VLOOKUP($AO201,装备!$B:$Q,5,0),0)</f>
        <v>0</v>
      </c>
      <c r="DJ201" s="304">
        <f>IFERROR(VLOOKUP($AO201,装备!$B:$Q,6,0),0)</f>
        <v>0</v>
      </c>
      <c r="DK201" s="304">
        <f>IFERROR(VLOOKUP($AO201,装备!$B:$Q,7,0),0)</f>
        <v>0</v>
      </c>
      <c r="DL201" s="304">
        <f>IFERROR(VLOOKUP($AO201,装备!$B:$Q,8,0),0)</f>
        <v>0</v>
      </c>
      <c r="DM201" s="304">
        <f>IFERROR(VLOOKUP($AO201,装备!$B:$Q,9,0),0)</f>
        <v>0</v>
      </c>
      <c r="DN201" s="304">
        <f>IFERROR(VLOOKUP($AO201,装备!$B:$Q,10,0),0)</f>
        <v>0</v>
      </c>
      <c r="DO201" s="304">
        <f>IFERROR(VLOOKUP($AO201,装备!$B:$Q,11,0),0)</f>
        <v>0</v>
      </c>
      <c r="DP201" s="304">
        <f>IFERROR(VLOOKUP($AO201,装备!$B:$Q,12,0),0)</f>
        <v>0</v>
      </c>
      <c r="DQ201" s="304">
        <f>IFERROR(VLOOKUP($AO201,装备!$B:$Q,13,0),0)</f>
        <v>0</v>
      </c>
      <c r="DR201" s="304">
        <f>IFERROR(VLOOKUP($AO201,装备!$B:$Q,14,0),0)</f>
        <v>0</v>
      </c>
      <c r="DS201" s="304">
        <f>IFERROR(VLOOKUP($AO201,装备!$B:$Q,16,0),0)</f>
        <v>0</v>
      </c>
      <c r="DT201" s="304">
        <f>IFERROR(VLOOKUP($AO201,装备!$B:$Q,5,0),0)</f>
        <v>0</v>
      </c>
    </row>
    <row r="202" spans="1:124" ht="27" hidden="1">
      <c r="A202" s="301">
        <f>未改造舰娘!$A198</f>
        <v>10020513</v>
      </c>
      <c r="B202" s="354" t="s">
        <v>908</v>
      </c>
      <c r="C202" s="323"/>
      <c r="D202" s="323">
        <f t="shared" si="3"/>
        <v>110</v>
      </c>
      <c r="E202" s="303">
        <f>未改造舰娘!$C198</f>
        <v>5</v>
      </c>
      <c r="F202" s="304" t="str">
        <f>未改造舰娘!$D198</f>
        <v>战列</v>
      </c>
      <c r="G202" s="304" t="str">
        <f>未改造舰娘!$E198</f>
        <v>大型</v>
      </c>
      <c r="H202" s="304" t="str">
        <f>未改造舰娘!$F198</f>
        <v>主力舰</v>
      </c>
      <c r="I202" s="460">
        <f>未改造舰娘!$AR198</f>
        <v>4</v>
      </c>
      <c r="J202" s="304" t="str">
        <f>未改造舰娘!$G198</f>
        <v>英国</v>
      </c>
      <c r="K202" s="312">
        <f>未改造舰娘!$H198+(BV202+CI202+CV202+DI202)*$C$2</f>
        <v>74</v>
      </c>
      <c r="L202" s="304">
        <f>未改造舰娘!$I198</f>
        <v>2</v>
      </c>
      <c r="M202" s="304">
        <f>未改造舰娘!$J198</f>
        <v>4</v>
      </c>
      <c r="N202" s="518">
        <f>未改造舰娘!$K198</f>
        <v>3</v>
      </c>
      <c r="O202" s="304">
        <f>未改造舰娘!$L198+((CE202+CR202+DE202+DR202)*$C$2)</f>
        <v>18</v>
      </c>
      <c r="P202" s="304" t="str">
        <f>IF($C$2=1,(IF(ISERROR(FIND("超长",未改造舰娘!$M198&amp;CC202&amp;CP202&amp;DC202&amp;DP202,1)),IF(ISERROR(FIND("长",未改造舰娘!$M198&amp;CC202&amp;CP202&amp;DC202&amp;DP202,1)),IF(ISERROR(FIND("中",未改造舰娘!$M198&amp;CC202&amp;CP202&amp;DC202&amp;DP202,1)),IF(ISERROR(FIND("短",未改造舰娘!$M198&amp;CC202&amp;CP202&amp;DC202&amp;DP202,1)),IF(ISERROR(FIND("无",未改造舰娘!$M198&amp;CC202&amp;CP202&amp;DC202&amp;DP202,1)),0,"无"),"短"),"中"),"长"),"超长")),未改造舰娘!$M198)</f>
        <v>长</v>
      </c>
      <c r="Q202" s="303">
        <f>未改造舰娘!$N198</f>
        <v>29</v>
      </c>
      <c r="R202" s="304">
        <f>(未改造舰娘!$P198)+(未改造舰娘!$Q198)*$C$3+((BW202+CJ202+CW202+DJ202)*$C$2)</f>
        <v>95</v>
      </c>
      <c r="S202" s="304">
        <f>(未改造舰娘!$R198)+(未改造舰娘!$S198)*$C$3+((BY202+CL202+CY202+DL202)*$C$2)</f>
        <v>0</v>
      </c>
      <c r="T202" s="304">
        <f>(未改造舰娘!$T198)+(未改造舰娘!$U198)*$C$3+((BX202+CK202+CX202+DK202)*$C$2)</f>
        <v>95</v>
      </c>
      <c r="U202" s="304">
        <f>(未改造舰娘!$V198)+(未改造舰娘!$W198)*$C$3+((CG202+CT202+DG202+DT202)*$C$2)</f>
        <v>85</v>
      </c>
      <c r="V202" s="305">
        <f>INT((((未改造舰娘!$Y198)-(未改造舰娘!$X198))*(((IF(D202=0,C202,D202))-1)/99))+未改造舰娘!$X198)+((CB202+CO202+DB202+DO202)*$C$2)</f>
        <v>96</v>
      </c>
      <c r="W202" s="304">
        <f>INT((((未改造舰娘!$AA198)-(未改造舰娘!$Z198))*(((IF(D202=0,C202,D202))-1)/99))+未改造舰娘!$Z198)+((CD202+CQ202+DD202+DQ202)*$C$2)</f>
        <v>48</v>
      </c>
      <c r="X202" s="304">
        <f>INT((((未改造舰娘!$AC198)-(未改造舰娘!$AB198))*(((IF(D202=0,C202,D202))-1)/99))+未改造舰娘!$AB198)+((CA202+CN202+DA202+DN202)*$C$2)</f>
        <v>42</v>
      </c>
      <c r="Y202" s="303">
        <f>INT((((未改造舰娘!$AE198)-(未改造舰娘!$AD198))*(((IF(D202=0,C202,D202))-1)/99))+未改造舰娘!$AD198)+((BZ202+CM202+CZ202+DM202)*$C$2)</f>
        <v>0</v>
      </c>
      <c r="Z202" s="474">
        <f>IF(未改造舰娘!$AF198=0,"",未改造舰娘!$AF198)</f>
        <v>4</v>
      </c>
      <c r="AA202" s="304">
        <f>IF(未改造舰娘!$AG198="","",未改造舰娘!$AG198)</f>
        <v>4</v>
      </c>
      <c r="AB202" s="304">
        <f>IF(未改造舰娘!$AH198="","",未改造舰娘!$AH198)</f>
        <v>4</v>
      </c>
      <c r="AC202" s="304">
        <f>IF(未改造舰娘!$AI198="","",未改造舰娘!$AI198)</f>
        <v>4</v>
      </c>
      <c r="AD202" s="304">
        <f>IF(未改造舰娘!$AJ198="","",未改造舰娘!$AJ198)</f>
        <v>16</v>
      </c>
      <c r="AE202" s="305">
        <f>IF(未改造舰娘!$AK198="","",未改造舰娘!$AK198)</f>
        <v>0</v>
      </c>
      <c r="AF202" s="304" t="str">
        <f>IF(未改造舰娘!$AL198="","",未改造舰娘!$AL198)</f>
        <v/>
      </c>
      <c r="AG202" s="304" t="str">
        <f>IF(未改造舰娘!$AM198="","",未改造舰娘!$AM198)</f>
        <v/>
      </c>
      <c r="AH202" s="304" t="str">
        <f>IF(未改造舰娘!$AN198="","",未改造舰娘!$AN198)</f>
        <v/>
      </c>
      <c r="AI202" s="304" t="str">
        <f>IF(未改造舰娘!$AO198="","",未改造舰娘!$AO198)</f>
        <v/>
      </c>
      <c r="AJ202" s="304" t="str">
        <f>IF(未改造舰娘!$AP198="","",未改造舰娘!$AP198)</f>
        <v/>
      </c>
      <c r="AK202" s="303" t="str">
        <f>IF(未改造舰娘!$AQ198="","",未改造舰娘!$AQ198)</f>
        <v/>
      </c>
      <c r="AL202" s="306" t="str">
        <f>IF(未改造舰娘!$AS198="","",未改造舰娘!$AS198)</f>
        <v>E国四联14英寸炮</v>
      </c>
      <c r="AM202" s="306" t="str">
        <f>IF(未改造舰娘!$AT198="","",未改造舰娘!$AT198)</f>
        <v>E国双联5.25英寸炮</v>
      </c>
      <c r="AN202" s="306" t="str">
        <f>IF(未改造舰娘!$AU198="","",未改造舰娘!$AU198)</f>
        <v>标准型火控雷达</v>
      </c>
      <c r="AO202" s="306" t="str">
        <f>IF(未改造舰娘!$AV198="","",未改造舰娘!$AV198)</f>
        <v/>
      </c>
      <c r="AP202" s="307" t="str">
        <f>IF(未改造舰娘!$AW198="","",未改造舰娘!$AW198)</f>
        <v>骑士之誓(3级)：队伍中每有一艘非E国的船只都会增加自身命中、回避、火力3点。</v>
      </c>
      <c r="AQ202" s="308" t="str">
        <f>IF(未改造舰娘!$AX198="","",未改造舰娘!$AX198)</f>
        <v/>
      </c>
      <c r="AR202" s="304">
        <f>IF(未改造舰娘!$AY198="","",未改造舰娘!$AY198)</f>
        <v>90</v>
      </c>
      <c r="AS202" s="304">
        <f>IF(未改造舰娘!$AZ198="","",未改造舰娘!$AZ198)</f>
        <v>140</v>
      </c>
      <c r="AT202" s="304">
        <f>IF(未改造舰娘!$BA198="","",未改造舰娘!$BA198)</f>
        <v>4.2</v>
      </c>
      <c r="AU202" s="304">
        <f>IF(未改造舰娘!$BB198="","",未改造舰娘!$BB198)</f>
        <v>8</v>
      </c>
      <c r="AV202" s="305">
        <f>IF((未改造舰娘!$BG198+未改造舰娘!$BK198*$C$4)=0,"",(未改造舰娘!$BG198+未改造舰娘!$BK198*$C$4))</f>
        <v>50</v>
      </c>
      <c r="AW202" s="304">
        <f>IF((未改造舰娘!$BH198+未改造舰娘!$BL198*$C$4)=0,"",(未改造舰娘!$BH198+未改造舰娘!$BL198*$C$4))</f>
        <v>73</v>
      </c>
      <c r="AX202" s="304">
        <f>IF((未改造舰娘!$BI198+未改造舰娘!$BM198*$C$4)=0,"",(未改造舰娘!$BI198+未改造舰娘!$BM198*$C$4))</f>
        <v>94</v>
      </c>
      <c r="AY202" s="303">
        <f>IF((未改造舰娘!$BJ198+未改造舰娘!$BN198*$C$4)=0,"",(未改造舰娘!$BJ198+未改造舰娘!$BN198*$C$4))</f>
        <v>15</v>
      </c>
      <c r="AZ202" s="500">
        <f>IF(未改造舰娘!BC198="","",未改造舰娘!BC198)</f>
        <v>80</v>
      </c>
      <c r="BA202" s="500">
        <f>IF(未改造舰娘!BD198="","",未改造舰娘!BD198)</f>
        <v>0</v>
      </c>
      <c r="BB202" s="500">
        <f>IF(未改造舰娘!BE198="","",未改造舰娘!BE198)</f>
        <v>75</v>
      </c>
      <c r="BC202" s="498">
        <f>IF(未改造舰娘!BF198="","",未改造舰娘!BF198)</f>
        <v>47</v>
      </c>
      <c r="BD202" s="125" t="s">
        <v>2260</v>
      </c>
      <c r="BE202" s="506">
        <v>0.22222222222222221</v>
      </c>
      <c r="BF202" s="306" t="str">
        <f>IF(未改造舰娘!$BQ198="","",未改造舰娘!$BQ198)</f>
        <v/>
      </c>
      <c r="BG202" s="306" t="str">
        <f>IF(未改造舰娘!$BR198="","",未改造舰娘!$BR198)</f>
        <v/>
      </c>
      <c r="BH202" s="306"/>
      <c r="BU202" s="304">
        <f>IFERROR(VLOOKUP(AL202,装备!$B:$C,2,0),0)</f>
        <v>4</v>
      </c>
      <c r="BV202" s="304">
        <f>IFERROR(VLOOKUP($AL202,装备!$B:$Q,5,0),0)</f>
        <v>0</v>
      </c>
      <c r="BW202" s="304">
        <f>IFERROR(VLOOKUP($AL202,装备!$B:$Q,6,0),0)</f>
        <v>19</v>
      </c>
      <c r="BX202" s="304">
        <f>IFERROR(VLOOKUP($AL202,装备!$B:$Q,7,0),0)</f>
        <v>0</v>
      </c>
      <c r="BY202" s="304">
        <f>IFERROR(VLOOKUP($AL202,装备!$B:$Q,8,0),0)</f>
        <v>0</v>
      </c>
      <c r="BZ202" s="304">
        <f>IFERROR(VLOOKUP($AL202,装备!$B:$Q,9,0),0)</f>
        <v>0</v>
      </c>
      <c r="CA202" s="304">
        <f>IFERROR(VLOOKUP($AL202,装备!$B:$Q,10,0),0)</f>
        <v>0</v>
      </c>
      <c r="CB202" s="304">
        <f>IFERROR(VLOOKUP($AL202,装备!$B:$Q,11,0),0)</f>
        <v>1</v>
      </c>
      <c r="CC202" s="304" t="str">
        <f>IFERROR(VLOOKUP($AL202,装备!$B:$Q,12,0),0)</f>
        <v>长</v>
      </c>
      <c r="CD202" s="304">
        <f>IFERROR(VLOOKUP($AL202,装备!$B:$Q,13,0),0)</f>
        <v>0</v>
      </c>
      <c r="CE202" s="304">
        <f>IFERROR(VLOOKUP($AL202,装备!$B:$Q,14,0),0)</f>
        <v>0</v>
      </c>
      <c r="CF202" s="304">
        <f>IFERROR(VLOOKUP($AL202,装备!$B:$Q,16,0),0)</f>
        <v>0</v>
      </c>
      <c r="CG202" s="304">
        <f>IFERROR(VLOOKUP($AL202,装备!$B:$Q,5,0),0)</f>
        <v>0</v>
      </c>
      <c r="CH202" s="304">
        <f>IFERROR(VLOOKUP(AM202,装备!$B:$C,2,0),0)</f>
        <v>3</v>
      </c>
      <c r="CI202" s="304">
        <f>IFERROR(VLOOKUP($AM202,装备!$B:$Q,5,0),0)</f>
        <v>0</v>
      </c>
      <c r="CJ202" s="304">
        <f>IFERROR(VLOOKUP($AM202,装备!$B:$Q,6,0),0)</f>
        <v>3</v>
      </c>
      <c r="CK202" s="304">
        <f>IFERROR(VLOOKUP($AM202,装备!$B:$Q,7,0),0)</f>
        <v>0</v>
      </c>
      <c r="CL202" s="304">
        <f>IFERROR(VLOOKUP($AM202,装备!$B:$Q,8,0),0)</f>
        <v>0</v>
      </c>
      <c r="CM202" s="304">
        <f>IFERROR(VLOOKUP($AM202,装备!$B:$Q,9,0),0)</f>
        <v>0</v>
      </c>
      <c r="CN202" s="304">
        <f>IFERROR(VLOOKUP($AM202,装备!$B:$Q,10,0),0)</f>
        <v>0</v>
      </c>
      <c r="CO202" s="304">
        <f>IFERROR(VLOOKUP($AM202,装备!$B:$Q,11,0),0)</f>
        <v>0</v>
      </c>
      <c r="CP202" s="304" t="str">
        <f>IFERROR(VLOOKUP($AM202,装备!$B:$Q,12,0),0)</f>
        <v>中</v>
      </c>
      <c r="CQ202" s="304">
        <f>IFERROR(VLOOKUP($AM202,装备!$B:$Q,13,0),0)</f>
        <v>0</v>
      </c>
      <c r="CR202" s="304">
        <f>IFERROR(VLOOKUP($AM202,装备!$B:$Q,14,0),0)</f>
        <v>0</v>
      </c>
      <c r="CS202" s="304">
        <f>IFERROR(VLOOKUP($AM202,装备!$B:$Q,16,0),0)</f>
        <v>5</v>
      </c>
      <c r="CT202" s="304">
        <f>IFERROR(VLOOKUP($AM202,装备!$B:$Q,5,0),0)</f>
        <v>0</v>
      </c>
      <c r="CU202" s="304">
        <f>IFERROR(VLOOKUP(AN202,装备!$B:$C,2,0),0)</f>
        <v>3</v>
      </c>
      <c r="CV202" s="304">
        <f>IFERROR(VLOOKUP($AN202,装备!$B:$Q,5,0),0)</f>
        <v>0</v>
      </c>
      <c r="CW202" s="304">
        <f>IFERROR(VLOOKUP($AN202,装备!$B:$Q,6,0),0)</f>
        <v>0</v>
      </c>
      <c r="CX202" s="304">
        <f>IFERROR(VLOOKUP($AN202,装备!$B:$Q,7,0),0)</f>
        <v>0</v>
      </c>
      <c r="CY202" s="304">
        <f>IFERROR(VLOOKUP($AN202,装备!$B:$Q,8,0),0)</f>
        <v>0</v>
      </c>
      <c r="CZ202" s="304">
        <f>IFERROR(VLOOKUP($AN202,装备!$B:$Q,9,0),0)</f>
        <v>0</v>
      </c>
      <c r="DA202" s="304">
        <f>IFERROR(VLOOKUP($AN202,装备!$B:$Q,10,0),0)</f>
        <v>0</v>
      </c>
      <c r="DB202" s="304">
        <f>IFERROR(VLOOKUP($AN202,装备!$B:$Q,11,0),0)</f>
        <v>4</v>
      </c>
      <c r="DC202" s="304" t="str">
        <f>IFERROR(VLOOKUP($AN202,装备!$B:$Q,12,0),0)</f>
        <v>无</v>
      </c>
      <c r="DD202" s="304">
        <f>IFERROR(VLOOKUP($AN202,装备!$B:$Q,13,0),0)</f>
        <v>0</v>
      </c>
      <c r="DE202" s="304">
        <f>IFERROR(VLOOKUP($AN202,装备!$B:$Q,14,0),0)</f>
        <v>0</v>
      </c>
      <c r="DF202" s="304">
        <f>IFERROR(VLOOKUP($AN202,装备!$B:$Q,16,0),0)</f>
        <v>4</v>
      </c>
      <c r="DG202" s="304">
        <f>IFERROR(VLOOKUP($AN202,装备!$B:$Q,5,0),0)</f>
        <v>0</v>
      </c>
      <c r="DH202" s="304">
        <f>IFERROR(VLOOKUP(AO202,装备!$B:$C,2,0),0)</f>
        <v>0</v>
      </c>
      <c r="DI202" s="304">
        <f>IFERROR(VLOOKUP($AO202,装备!$B:$Q,5,0),0)</f>
        <v>0</v>
      </c>
      <c r="DJ202" s="304">
        <f>IFERROR(VLOOKUP($AO202,装备!$B:$Q,6,0),0)</f>
        <v>0</v>
      </c>
      <c r="DK202" s="304">
        <f>IFERROR(VLOOKUP($AO202,装备!$B:$Q,7,0),0)</f>
        <v>0</v>
      </c>
      <c r="DL202" s="304">
        <f>IFERROR(VLOOKUP($AO202,装备!$B:$Q,8,0),0)</f>
        <v>0</v>
      </c>
      <c r="DM202" s="304">
        <f>IFERROR(VLOOKUP($AO202,装备!$B:$Q,9,0),0)</f>
        <v>0</v>
      </c>
      <c r="DN202" s="304">
        <f>IFERROR(VLOOKUP($AO202,装备!$B:$Q,10,0),0)</f>
        <v>0</v>
      </c>
      <c r="DO202" s="304">
        <f>IFERROR(VLOOKUP($AO202,装备!$B:$Q,11,0),0)</f>
        <v>0</v>
      </c>
      <c r="DP202" s="304">
        <f>IFERROR(VLOOKUP($AO202,装备!$B:$Q,12,0),0)</f>
        <v>0</v>
      </c>
      <c r="DQ202" s="304">
        <f>IFERROR(VLOOKUP($AO202,装备!$B:$Q,13,0),0)</f>
        <v>0</v>
      </c>
      <c r="DR202" s="304">
        <f>IFERROR(VLOOKUP($AO202,装备!$B:$Q,14,0),0)</f>
        <v>0</v>
      </c>
      <c r="DS202" s="304">
        <f>IFERROR(VLOOKUP($AO202,装备!$B:$Q,16,0),0)</f>
        <v>0</v>
      </c>
      <c r="DT202" s="304">
        <f>IFERROR(VLOOKUP($AO202,装备!$B:$Q,5,0),0)</f>
        <v>0</v>
      </c>
    </row>
    <row r="203" spans="1:124" ht="40.5" hidden="1">
      <c r="A203" s="301">
        <f>未改造舰娘!$A199</f>
        <v>10020613</v>
      </c>
      <c r="B203" s="354" t="s">
        <v>909</v>
      </c>
      <c r="C203" s="323"/>
      <c r="D203" s="323">
        <f t="shared" si="3"/>
        <v>110</v>
      </c>
      <c r="E203" s="303">
        <f>未改造舰娘!$C199</f>
        <v>5</v>
      </c>
      <c r="F203" s="304" t="str">
        <f>未改造舰娘!$D199</f>
        <v>战列</v>
      </c>
      <c r="G203" s="304" t="str">
        <f>未改造舰娘!$E199</f>
        <v>大型</v>
      </c>
      <c r="H203" s="304" t="str">
        <f>未改造舰娘!$F199</f>
        <v>主力舰</v>
      </c>
      <c r="I203" s="460">
        <f>未改造舰娘!$AR199</f>
        <v>4</v>
      </c>
      <c r="J203" s="304" t="str">
        <f>未改造舰娘!$G199</f>
        <v>美国</v>
      </c>
      <c r="K203" s="312">
        <f>未改造舰娘!$H199+(BV203+CI203+CV203+DI203)*$C$2</f>
        <v>74</v>
      </c>
      <c r="L203" s="304">
        <f>未改造舰娘!$I199</f>
        <v>2</v>
      </c>
      <c r="M203" s="304">
        <f>未改造舰娘!$J199</f>
        <v>4</v>
      </c>
      <c r="N203" s="518">
        <f>未改造舰娘!$K199</f>
        <v>4</v>
      </c>
      <c r="O203" s="304">
        <f>未改造舰娘!$L199+((CE203+CR203+DE203+DR203)*$C$2)</f>
        <v>25</v>
      </c>
      <c r="P203" s="304" t="str">
        <f>IF($C$2=1,(IF(ISERROR(FIND("超长",未改造舰娘!$M199&amp;CC203&amp;CP203&amp;DC203&amp;DP203,1)),IF(ISERROR(FIND("长",未改造舰娘!$M199&amp;CC203&amp;CP203&amp;DC203&amp;DP203,1)),IF(ISERROR(FIND("中",未改造舰娘!$M199&amp;CC203&amp;CP203&amp;DC203&amp;DP203,1)),IF(ISERROR(FIND("短",未改造舰娘!$M199&amp;CC203&amp;CP203&amp;DC203&amp;DP203,1)),IF(ISERROR(FIND("无",未改造舰娘!$M199&amp;CC203&amp;CP203&amp;DC203&amp;DP203,1)),0,"无"),"短"),"中"),"长"),"超长")),未改造舰娘!$M199)</f>
        <v>长</v>
      </c>
      <c r="Q203" s="303">
        <f>未改造舰娘!$N199</f>
        <v>28</v>
      </c>
      <c r="R203" s="304">
        <f>(未改造舰娘!$P199)+(未改造舰娘!$Q199)*$C$3+((BW203+CJ203+CW203+DJ203)*$C$2)</f>
        <v>108</v>
      </c>
      <c r="S203" s="304">
        <f>(未改造舰娘!$R199)+(未改造舰娘!$S199)*$C$3+((BY203+CL203+CY203+DL203)*$C$2)</f>
        <v>0</v>
      </c>
      <c r="T203" s="304">
        <f>(未改造舰娘!$T199)+(未改造舰娘!$U199)*$C$3+((BX203+CK203+CX203+DK203)*$C$2)</f>
        <v>92</v>
      </c>
      <c r="U203" s="304">
        <f>(未改造舰娘!$V199)+(未改造舰娘!$W199)*$C$3+((CG203+CT203+DG203+DT203)*$C$2)</f>
        <v>90</v>
      </c>
      <c r="V203" s="305">
        <f>INT((((未改造舰娘!$Y199)-(未改造舰娘!$X199))*(((IF(D203=0,C203,D203))-1)/99))+未改造舰娘!$X199)+((CB203+CO203+DB203+DO203)*$C$2)</f>
        <v>96</v>
      </c>
      <c r="W203" s="304">
        <f>INT((((未改造舰娘!$AA199)-(未改造舰娘!$Z199))*(((IF(D203=0,C203,D203))-1)/99))+未改造舰娘!$Z199)+((CD203+CQ203+DD203+DQ203)*$C$2)</f>
        <v>47</v>
      </c>
      <c r="X203" s="304">
        <f>INT((((未改造舰娘!$AC199)-(未改造舰娘!$AB199))*(((IF(D203=0,C203,D203))-1)/99))+未改造舰娘!$AB199)+((CA203+CN203+DA203+DN203)*$C$2)</f>
        <v>45</v>
      </c>
      <c r="Y203" s="303">
        <f>INT((((未改造舰娘!$AE199)-(未改造舰娘!$AD199))*(((IF(D203=0,C203,D203))-1)/99))+未改造舰娘!$AD199)+((BZ203+CM203+CZ203+DM203)*$C$2)</f>
        <v>0</v>
      </c>
      <c r="Z203" s="474">
        <f>IF(未改造舰娘!$AF199=0,"",未改造舰娘!$AF199)</f>
        <v>3</v>
      </c>
      <c r="AA203" s="304">
        <f>IF(未改造舰娘!$AG199="","",未改造舰娘!$AG199)</f>
        <v>3</v>
      </c>
      <c r="AB203" s="304">
        <f>IF(未改造舰娘!$AH199="","",未改造舰娘!$AH199)</f>
        <v>3</v>
      </c>
      <c r="AC203" s="304">
        <f>IF(未改造舰娘!$AI199="","",未改造舰娘!$AI199)</f>
        <v>3</v>
      </c>
      <c r="AD203" s="304">
        <f>IF(未改造舰娘!$AJ199="","",未改造舰娘!$AJ199)</f>
        <v>12</v>
      </c>
      <c r="AE203" s="305">
        <f>IF(未改造舰娘!$AK199="","",未改造舰娘!$AK199)</f>
        <v>75</v>
      </c>
      <c r="AF203" s="304" t="str">
        <f>IF(未改造舰娘!$AL199="","",未改造舰娘!$AL199)</f>
        <v/>
      </c>
      <c r="AG203" s="304" t="str">
        <f>IF(未改造舰娘!$AM199="","",未改造舰娘!$AM199)</f>
        <v/>
      </c>
      <c r="AH203" s="304" t="str">
        <f>IF(未改造舰娘!$AN199="","",未改造舰娘!$AN199)</f>
        <v/>
      </c>
      <c r="AI203" s="304">
        <f>IF(未改造舰娘!$AO199="","",未改造舰娘!$AO199)</f>
        <v>300</v>
      </c>
      <c r="AJ203" s="304" t="str">
        <f>IF(未改造舰娘!$AP199="","",未改造舰娘!$AP199)</f>
        <v>战列核心</v>
      </c>
      <c r="AK203" s="303">
        <f>IF(未改造舰娘!$AQ199="","",未改造舰娘!$AQ199)</f>
        <v>20</v>
      </c>
      <c r="AL203" s="306" t="str">
        <f>IF(未改造舰娘!$AS199="","",未改造舰娘!$AS199)</f>
        <v>先进型火控雷达</v>
      </c>
      <c r="AM203" s="306" t="str">
        <f>IF(未改造舰娘!$AT199="","",未改造舰娘!$AT199)</f>
        <v>U国三联16英寸炮(MK6)</v>
      </c>
      <c r="AN203" s="306" t="str">
        <f>IF(未改造舰娘!$AU199="","",未改造舰娘!$AU199)</f>
        <v/>
      </c>
      <c r="AO203" s="306" t="str">
        <f>IF(未改造舰娘!$AV199="","",未改造舰娘!$AV199)</f>
        <v/>
      </c>
      <c r="AP203" s="307" t="str">
        <f>IF(未改造舰娘!$AW199="","",未改造舰娘!$AW199)</f>
        <v>灵活转换(形态一)(3级)：非中破、大破状态下，提升自身闪避值20点、装甲值15点，降低自身火力值7点；中破状态下，自身火力不受战损影响</v>
      </c>
      <c r="AQ203" s="308" t="str">
        <f>IF(未改造舰娘!$AX199="","",未改造舰娘!$AX199)</f>
        <v/>
      </c>
      <c r="AR203" s="304">
        <f>IF(未改造舰娘!$AY199="","",未改造舰娘!$AY199)</f>
        <v>95</v>
      </c>
      <c r="AS203" s="304">
        <f>IF(未改造舰娘!$AZ199="","",未改造舰娘!$AZ199)</f>
        <v>140</v>
      </c>
      <c r="AT203" s="304">
        <f>IF(未改造舰娘!$BA199="","",未改造舰娘!$BA199)</f>
        <v>4.2</v>
      </c>
      <c r="AU203" s="304">
        <f>IF(未改造舰娘!$BB199="","",未改造舰娘!$BB199)</f>
        <v>8</v>
      </c>
      <c r="AV203" s="305">
        <f>IF((未改造舰娘!$BG199+未改造舰娘!$BK199*$C$4)=0,"",(未改造舰娘!$BG199+未改造舰娘!$BK199*$C$4))</f>
        <v>50</v>
      </c>
      <c r="AW203" s="304">
        <f>IF((未改造舰娘!$BH199+未改造舰娘!$BL199*$C$4)=0,"",(未改造舰娘!$BH199+未改造舰娘!$BL199*$C$4))</f>
        <v>73</v>
      </c>
      <c r="AX203" s="304">
        <f>IF((未改造舰娘!$BI199+未改造舰娘!$BM199*$C$4)=0,"",(未改造舰娘!$BI199+未改造舰娘!$BM199*$C$4))</f>
        <v>106</v>
      </c>
      <c r="AY203" s="303">
        <f>IF((未改造舰娘!$BJ199+未改造舰娘!$BN199*$C$4)=0,"",(未改造舰娘!$BJ199+未改造舰娘!$BN199*$C$4))</f>
        <v>30</v>
      </c>
      <c r="AZ203" s="500">
        <f>IF(未改造舰娘!BC199="","",未改造舰娘!BC199)</f>
        <v>88</v>
      </c>
      <c r="BA203" s="500">
        <f>IF(未改造舰娘!BD199="","",未改造舰娘!BD199)</f>
        <v>0</v>
      </c>
      <c r="BB203" s="500">
        <f>IF(未改造舰娘!BE199="","",未改造舰娘!BE199)</f>
        <v>72</v>
      </c>
      <c r="BC203" s="498">
        <f>IF(未改造舰娘!BF199="","",未改造舰娘!BF199)</f>
        <v>60</v>
      </c>
      <c r="BD203" s="125" t="s">
        <v>1546</v>
      </c>
      <c r="BE203" s="506">
        <v>0.22916666666666666</v>
      </c>
      <c r="BF203" s="306" t="str">
        <f>IF(未改造舰娘!$BQ199="","",未改造舰娘!$BQ199)</f>
        <v/>
      </c>
      <c r="BG203" s="306" t="str">
        <f>IF(未改造舰娘!$BR199="","",未改造舰娘!$BR199)</f>
        <v/>
      </c>
      <c r="BH203" s="306"/>
      <c r="BU203" s="304">
        <f>IFERROR(VLOOKUP(AL203,装备!$B:$C,2,0),0)</f>
        <v>5</v>
      </c>
      <c r="BV203" s="304">
        <f>IFERROR(VLOOKUP($AL203,装备!$B:$Q,5,0),0)</f>
        <v>0</v>
      </c>
      <c r="BW203" s="304">
        <f>IFERROR(VLOOKUP($AL203,装备!$B:$Q,6,0),0)</f>
        <v>0</v>
      </c>
      <c r="BX203" s="304">
        <f>IFERROR(VLOOKUP($AL203,装备!$B:$Q,7,0),0)</f>
        <v>0</v>
      </c>
      <c r="BY203" s="304">
        <f>IFERROR(VLOOKUP($AL203,装备!$B:$Q,8,0),0)</f>
        <v>0</v>
      </c>
      <c r="BZ203" s="304">
        <f>IFERROR(VLOOKUP($AL203,装备!$B:$Q,9,0),0)</f>
        <v>0</v>
      </c>
      <c r="CA203" s="304">
        <f>IFERROR(VLOOKUP($AL203,装备!$B:$Q,10,0),0)</f>
        <v>0</v>
      </c>
      <c r="CB203" s="304">
        <f>IFERROR(VLOOKUP($AL203,装备!$B:$Q,11,0),0)</f>
        <v>7</v>
      </c>
      <c r="CC203" s="304" t="str">
        <f>IFERROR(VLOOKUP($AL203,装备!$B:$Q,12,0),0)</f>
        <v>无</v>
      </c>
      <c r="CD203" s="304">
        <f>IFERROR(VLOOKUP($AL203,装备!$B:$Q,13,0),0)</f>
        <v>0</v>
      </c>
      <c r="CE203" s="304">
        <f>IFERROR(VLOOKUP($AL203,装备!$B:$Q,14,0),0)</f>
        <v>0</v>
      </c>
      <c r="CF203" s="304">
        <f>IFERROR(VLOOKUP($AL203,装备!$B:$Q,16,0),0)</f>
        <v>8</v>
      </c>
      <c r="CG203" s="304">
        <f>IFERROR(VLOOKUP($AL203,装备!$B:$Q,5,0),0)</f>
        <v>0</v>
      </c>
      <c r="CH203" s="304">
        <f>IFERROR(VLOOKUP(AM203,装备!$B:$C,2,0),0)</f>
        <v>5</v>
      </c>
      <c r="CI203" s="304">
        <f>IFERROR(VLOOKUP($AM203,装备!$B:$Q,5,0),0)</f>
        <v>0</v>
      </c>
      <c r="CJ203" s="304">
        <f>IFERROR(VLOOKUP($AM203,装备!$B:$Q,6,0),0)</f>
        <v>24</v>
      </c>
      <c r="CK203" s="304">
        <f>IFERROR(VLOOKUP($AM203,装备!$B:$Q,7,0),0)</f>
        <v>0</v>
      </c>
      <c r="CL203" s="304">
        <f>IFERROR(VLOOKUP($AM203,装备!$B:$Q,8,0),0)</f>
        <v>0</v>
      </c>
      <c r="CM203" s="304">
        <f>IFERROR(VLOOKUP($AM203,装备!$B:$Q,9,0),0)</f>
        <v>0</v>
      </c>
      <c r="CN203" s="304">
        <f>IFERROR(VLOOKUP($AM203,装备!$B:$Q,10,0),0)</f>
        <v>0</v>
      </c>
      <c r="CO203" s="304">
        <f>IFERROR(VLOOKUP($AM203,装备!$B:$Q,11,0),0)</f>
        <v>2</v>
      </c>
      <c r="CP203" s="304" t="str">
        <f>IFERROR(VLOOKUP($AM203,装备!$B:$Q,12,0),0)</f>
        <v>长</v>
      </c>
      <c r="CQ203" s="304">
        <f>IFERROR(VLOOKUP($AM203,装备!$B:$Q,13,0),0)</f>
        <v>0</v>
      </c>
      <c r="CR203" s="304">
        <f>IFERROR(VLOOKUP($AM203,装备!$B:$Q,14,0),0)</f>
        <v>0</v>
      </c>
      <c r="CS203" s="304">
        <f>IFERROR(VLOOKUP($AM203,装备!$B:$Q,16,0),0)</f>
        <v>0</v>
      </c>
      <c r="CT203" s="304">
        <f>IFERROR(VLOOKUP($AM203,装备!$B:$Q,5,0),0)</f>
        <v>0</v>
      </c>
      <c r="CU203" s="304">
        <f>IFERROR(VLOOKUP(AN203,装备!$B:$C,2,0),0)</f>
        <v>0</v>
      </c>
      <c r="CV203" s="304">
        <f>IFERROR(VLOOKUP($AN203,装备!$B:$Q,5,0),0)</f>
        <v>0</v>
      </c>
      <c r="CW203" s="304">
        <f>IFERROR(VLOOKUP($AN203,装备!$B:$Q,6,0),0)</f>
        <v>0</v>
      </c>
      <c r="CX203" s="304">
        <f>IFERROR(VLOOKUP($AN203,装备!$B:$Q,7,0),0)</f>
        <v>0</v>
      </c>
      <c r="CY203" s="304">
        <f>IFERROR(VLOOKUP($AN203,装备!$B:$Q,8,0),0)</f>
        <v>0</v>
      </c>
      <c r="CZ203" s="304">
        <f>IFERROR(VLOOKUP($AN203,装备!$B:$Q,9,0),0)</f>
        <v>0</v>
      </c>
      <c r="DA203" s="304">
        <f>IFERROR(VLOOKUP($AN203,装备!$B:$Q,10,0),0)</f>
        <v>0</v>
      </c>
      <c r="DB203" s="304">
        <f>IFERROR(VLOOKUP($AN203,装备!$B:$Q,11,0),0)</f>
        <v>0</v>
      </c>
      <c r="DC203" s="304">
        <f>IFERROR(VLOOKUP($AN203,装备!$B:$Q,12,0),0)</f>
        <v>0</v>
      </c>
      <c r="DD203" s="304">
        <f>IFERROR(VLOOKUP($AN203,装备!$B:$Q,13,0),0)</f>
        <v>0</v>
      </c>
      <c r="DE203" s="304">
        <f>IFERROR(VLOOKUP($AN203,装备!$B:$Q,14,0),0)</f>
        <v>0</v>
      </c>
      <c r="DF203" s="304">
        <f>IFERROR(VLOOKUP($AN203,装备!$B:$Q,16,0),0)</f>
        <v>0</v>
      </c>
      <c r="DG203" s="304">
        <f>IFERROR(VLOOKUP($AN203,装备!$B:$Q,5,0),0)</f>
        <v>0</v>
      </c>
      <c r="DH203" s="304">
        <f>IFERROR(VLOOKUP(AO203,装备!$B:$C,2,0),0)</f>
        <v>0</v>
      </c>
      <c r="DI203" s="304">
        <f>IFERROR(VLOOKUP($AO203,装备!$B:$Q,5,0),0)</f>
        <v>0</v>
      </c>
      <c r="DJ203" s="304">
        <f>IFERROR(VLOOKUP($AO203,装备!$B:$Q,6,0),0)</f>
        <v>0</v>
      </c>
      <c r="DK203" s="304">
        <f>IFERROR(VLOOKUP($AO203,装备!$B:$Q,7,0),0)</f>
        <v>0</v>
      </c>
      <c r="DL203" s="304">
        <f>IFERROR(VLOOKUP($AO203,装备!$B:$Q,8,0),0)</f>
        <v>0</v>
      </c>
      <c r="DM203" s="304">
        <f>IFERROR(VLOOKUP($AO203,装备!$B:$Q,9,0),0)</f>
        <v>0</v>
      </c>
      <c r="DN203" s="304">
        <f>IFERROR(VLOOKUP($AO203,装备!$B:$Q,10,0),0)</f>
        <v>0</v>
      </c>
      <c r="DO203" s="304">
        <f>IFERROR(VLOOKUP($AO203,装备!$B:$Q,11,0),0)</f>
        <v>0</v>
      </c>
      <c r="DP203" s="304">
        <f>IFERROR(VLOOKUP($AO203,装备!$B:$Q,12,0),0)</f>
        <v>0</v>
      </c>
      <c r="DQ203" s="304">
        <f>IFERROR(VLOOKUP($AO203,装备!$B:$Q,13,0),0)</f>
        <v>0</v>
      </c>
      <c r="DR203" s="304">
        <f>IFERROR(VLOOKUP($AO203,装备!$B:$Q,14,0),0)</f>
        <v>0</v>
      </c>
      <c r="DS203" s="304">
        <f>IFERROR(VLOOKUP($AO203,装备!$B:$Q,16,0),0)</f>
        <v>0</v>
      </c>
      <c r="DT203" s="304">
        <f>IFERROR(VLOOKUP($AO203,装备!$B:$Q,5,0),0)</f>
        <v>0</v>
      </c>
    </row>
    <row r="204" spans="1:124" ht="40.5" hidden="1">
      <c r="A204" s="301">
        <f>未改造舰娘!$A200</f>
        <v>10020713</v>
      </c>
      <c r="B204" s="354" t="s">
        <v>910</v>
      </c>
      <c r="C204" s="323"/>
      <c r="D204" s="323">
        <f t="shared" si="3"/>
        <v>110</v>
      </c>
      <c r="E204" s="303">
        <f>未改造舰娘!$C200</f>
        <v>5</v>
      </c>
      <c r="F204" s="304" t="str">
        <f>未改造舰娘!$D200</f>
        <v>战列</v>
      </c>
      <c r="G204" s="304" t="str">
        <f>未改造舰娘!$E200</f>
        <v>大型</v>
      </c>
      <c r="H204" s="304" t="str">
        <f>未改造舰娘!$F200</f>
        <v>主力舰</v>
      </c>
      <c r="I204" s="460">
        <f>未改造舰娘!$AR200</f>
        <v>4</v>
      </c>
      <c r="J204" s="304" t="str">
        <f>未改造舰娘!$G200</f>
        <v>美国</v>
      </c>
      <c r="K204" s="312">
        <f>未改造舰娘!$H200+(BV204+CI204+CV204+DI204)*$C$2</f>
        <v>75</v>
      </c>
      <c r="L204" s="304">
        <f>未改造舰娘!$I200</f>
        <v>1</v>
      </c>
      <c r="M204" s="304">
        <f>未改造舰娘!$J200</f>
        <v>5</v>
      </c>
      <c r="N204" s="518">
        <f>未改造舰娘!$K200</f>
        <v>5</v>
      </c>
      <c r="O204" s="304">
        <f>未改造舰娘!$L200+((CE204+CR204+DE204+DR204)*$C$2)</f>
        <v>13</v>
      </c>
      <c r="P204" s="304" t="str">
        <f>IF($C$2=1,(IF(ISERROR(FIND("超长",未改造舰娘!$M200&amp;CC204&amp;CP204&amp;DC204&amp;DP204,1)),IF(ISERROR(FIND("长",未改造舰娘!$M200&amp;CC204&amp;CP204&amp;DC204&amp;DP204,1)),IF(ISERROR(FIND("中",未改造舰娘!$M200&amp;CC204&amp;CP204&amp;DC204&amp;DP204,1)),IF(ISERROR(FIND("短",未改造舰娘!$M200&amp;CC204&amp;CP204&amp;DC204&amp;DP204,1)),IF(ISERROR(FIND("无",未改造舰娘!$M200&amp;CC204&amp;CP204&amp;DC204&amp;DP204,1)),0,"无"),"短"),"中"),"长"),"超长")),未改造舰娘!$M200)</f>
        <v>长</v>
      </c>
      <c r="Q204" s="303">
        <f>未改造舰娘!$N200</f>
        <v>27.5</v>
      </c>
      <c r="R204" s="304">
        <f>(未改造舰娘!$P200)+(未改造舰娘!$Q200)*$C$3+((BW204+CJ204+CW204+DJ204)*$C$2)</f>
        <v>108</v>
      </c>
      <c r="S204" s="304">
        <f>(未改造舰娘!$R200)+(未改造舰娘!$S200)*$C$3+((BY204+CL204+CY204+DL204)*$C$2)</f>
        <v>0</v>
      </c>
      <c r="T204" s="304">
        <f>(未改造舰娘!$T200)+(未改造舰娘!$U200)*$C$3+((BX204+CK204+CX204+DK204)*$C$2)</f>
        <v>100</v>
      </c>
      <c r="U204" s="304">
        <f>(未改造舰娘!$V200)+(未改造舰娘!$W200)*$C$3+((CG204+CT204+DG204+DT204)*$C$2)</f>
        <v>93</v>
      </c>
      <c r="V204" s="305">
        <f>INT((((未改造舰娘!$Y200)-(未改造舰娘!$X200))*(((IF(D204=0,C204,D204))-1)/99))+未改造舰娘!$X200)+((CB204+CO204+DB204+DO204)*$C$2)</f>
        <v>96</v>
      </c>
      <c r="W204" s="304">
        <f>INT((((未改造舰娘!$AA200)-(未改造舰娘!$Z200))*(((IF(D204=0,C204,D204))-1)/99))+未改造舰娘!$Z200)+((CD204+CQ204+DD204+DQ204)*$C$2)</f>
        <v>46</v>
      </c>
      <c r="X204" s="304">
        <f>INT((((未改造舰娘!$AC200)-(未改造舰娘!$AB200))*(((IF(D204=0,C204,D204))-1)/99))+未改造舰娘!$AB200)+((CA204+CN204+DA204+DN204)*$C$2)</f>
        <v>44</v>
      </c>
      <c r="Y204" s="303">
        <f>INT((((未改造舰娘!$AE200)-(未改造舰娘!$AD200))*(((IF(D204=0,C204,D204))-1)/99))+未改造舰娘!$AD200)+((BZ204+CM204+CZ204+DM204)*$C$2)</f>
        <v>0</v>
      </c>
      <c r="Z204" s="474">
        <f>IF(未改造舰娘!$AF200=0,"",未改造舰娘!$AF200)</f>
        <v>3</v>
      </c>
      <c r="AA204" s="304">
        <f>IF(未改造舰娘!$AG200="","",未改造舰娘!$AG200)</f>
        <v>3</v>
      </c>
      <c r="AB204" s="304">
        <f>IF(未改造舰娘!$AH200="","",未改造舰娘!$AH200)</f>
        <v>3</v>
      </c>
      <c r="AC204" s="304">
        <f>IF(未改造舰娘!$AI200="","",未改造舰娘!$AI200)</f>
        <v>3</v>
      </c>
      <c r="AD204" s="304">
        <f>IF(未改造舰娘!$AJ200="","",未改造舰娘!$AJ200)</f>
        <v>12</v>
      </c>
      <c r="AE204" s="305">
        <f>IF(未改造舰娘!$AK200="","",未改造舰娘!$AK200)</f>
        <v>75</v>
      </c>
      <c r="AF204" s="304">
        <f>IF(未改造舰娘!$AL200="","",未改造舰娘!$AL200)</f>
        <v>500</v>
      </c>
      <c r="AG204" s="304">
        <f>IF(未改造舰娘!$AM200="","",未改造舰娘!$AM200)</f>
        <v>1000</v>
      </c>
      <c r="AH204" s="304">
        <f>IF(未改造舰娘!$AN200="","",未改造舰娘!$AN200)</f>
        <v>1500</v>
      </c>
      <c r="AI204" s="304">
        <f>IF(未改造舰娘!$AO200="","",未改造舰娘!$AO200)</f>
        <v>300</v>
      </c>
      <c r="AJ204" s="304" t="str">
        <f>IF(未改造舰娘!$AP200="","",未改造舰娘!$AP200)</f>
        <v>战列核心</v>
      </c>
      <c r="AK204" s="303">
        <f>IF(未改造舰娘!$AQ200="","",未改造舰娘!$AQ200)</f>
        <v>20</v>
      </c>
      <c r="AL204" s="306" t="str">
        <f>IF(未改造舰娘!$AS200="","",未改造舰娘!$AS200)</f>
        <v>U国三联16英寸炮(MK6)</v>
      </c>
      <c r="AM204" s="306" t="str">
        <f>IF(未改造舰娘!$AT200="","",未改造舰娘!$AT200)</f>
        <v>先进型火控雷达</v>
      </c>
      <c r="AN204" s="306" t="str">
        <f>IF(未改造舰娘!$AU200="","",未改造舰娘!$AU200)</f>
        <v/>
      </c>
      <c r="AO204" s="306" t="str">
        <f>IF(未改造舰娘!$AV200="","",未改造舰娘!$AV200)</f>
        <v/>
      </c>
      <c r="AP204" s="307" t="str">
        <f>IF(未改造舰娘!$AW200="","",未改造舰娘!$AW200)</f>
        <v>不屈的迎风花(3级)：增加自身30%被攻击概率，提升两侧友方单位18%暴击率，自身中破、大破状态下无法参与任何攻击。</v>
      </c>
      <c r="AQ204" s="308" t="str">
        <f>IF(未改造舰娘!$AX200="","",未改造舰娘!$AX200)</f>
        <v/>
      </c>
      <c r="AR204" s="304">
        <f>IF(未改造舰娘!$AY200="","",未改造舰娘!$AY200)</f>
        <v>95</v>
      </c>
      <c r="AS204" s="304">
        <f>IF(未改造舰娘!$AZ200="","",未改造舰娘!$AZ200)</f>
        <v>140</v>
      </c>
      <c r="AT204" s="304">
        <f>IF(未改造舰娘!$BA200="","",未改造舰娘!$BA200)</f>
        <v>4.2</v>
      </c>
      <c r="AU204" s="304">
        <f>IF(未改造舰娘!$BB200="","",未改造舰娘!$BB200)</f>
        <v>8</v>
      </c>
      <c r="AV204" s="305">
        <f>IF((未改造舰娘!$BG200+未改造舰娘!$BK200*$C$4)=0,"",(未改造舰娘!$BG200+未改造舰娘!$BK200*$C$4))</f>
        <v>50</v>
      </c>
      <c r="AW204" s="304">
        <f>IF((未改造舰娘!$BH200+未改造舰娘!$BL200*$C$4)=0,"",(未改造舰娘!$BH200+未改造舰娘!$BL200*$C$4))</f>
        <v>73</v>
      </c>
      <c r="AX204" s="304">
        <f>IF((未改造舰娘!$BI200+未改造舰娘!$BM200*$C$4)=0,"",(未改造舰娘!$BI200+未改造舰娘!$BM200*$C$4))</f>
        <v>106</v>
      </c>
      <c r="AY204" s="303">
        <f>IF((未改造舰娘!$BJ200+未改造舰娘!$BN200*$C$4)=0,"",(未改造舰娘!$BJ200+未改造舰娘!$BN200*$C$4))</f>
        <v>30</v>
      </c>
      <c r="AZ204" s="500">
        <f>IF(未改造舰娘!BC200="","",未改造舰娘!BC200)</f>
        <v>88</v>
      </c>
      <c r="BA204" s="500">
        <f>IF(未改造舰娘!BD200="","",未改造舰娘!BD200)</f>
        <v>0</v>
      </c>
      <c r="BB204" s="500">
        <f>IF(未改造舰娘!BE200="","",未改造舰娘!BE200)</f>
        <v>80</v>
      </c>
      <c r="BC204" s="498">
        <f>IF(未改造舰娘!BF200="","",未改造舰娘!BF200)</f>
        <v>65</v>
      </c>
      <c r="BD204" s="125" t="s">
        <v>1547</v>
      </c>
      <c r="BE204" s="506">
        <v>0.22916666666666666</v>
      </c>
      <c r="BF204" s="306" t="str">
        <f>IF(未改造舰娘!$BQ200="","",未改造舰娘!$BQ200)</f>
        <v/>
      </c>
      <c r="BG204" s="306" t="str">
        <f>IF(未改造舰娘!$BR200="","",未改造舰娘!$BR200)</f>
        <v/>
      </c>
      <c r="BH204" s="306"/>
      <c r="BU204" s="304">
        <f>IFERROR(VLOOKUP(AL204,装备!$B:$C,2,0),0)</f>
        <v>5</v>
      </c>
      <c r="BV204" s="304">
        <f>IFERROR(VLOOKUP($AL204,装备!$B:$Q,5,0),0)</f>
        <v>0</v>
      </c>
      <c r="BW204" s="304">
        <f>IFERROR(VLOOKUP($AL204,装备!$B:$Q,6,0),0)</f>
        <v>24</v>
      </c>
      <c r="BX204" s="304">
        <f>IFERROR(VLOOKUP($AL204,装备!$B:$Q,7,0),0)</f>
        <v>0</v>
      </c>
      <c r="BY204" s="304">
        <f>IFERROR(VLOOKUP($AL204,装备!$B:$Q,8,0),0)</f>
        <v>0</v>
      </c>
      <c r="BZ204" s="304">
        <f>IFERROR(VLOOKUP($AL204,装备!$B:$Q,9,0),0)</f>
        <v>0</v>
      </c>
      <c r="CA204" s="304">
        <f>IFERROR(VLOOKUP($AL204,装备!$B:$Q,10,0),0)</f>
        <v>0</v>
      </c>
      <c r="CB204" s="304">
        <f>IFERROR(VLOOKUP($AL204,装备!$B:$Q,11,0),0)</f>
        <v>2</v>
      </c>
      <c r="CC204" s="304" t="str">
        <f>IFERROR(VLOOKUP($AL204,装备!$B:$Q,12,0),0)</f>
        <v>长</v>
      </c>
      <c r="CD204" s="304">
        <f>IFERROR(VLOOKUP($AL204,装备!$B:$Q,13,0),0)</f>
        <v>0</v>
      </c>
      <c r="CE204" s="304">
        <f>IFERROR(VLOOKUP($AL204,装备!$B:$Q,14,0),0)</f>
        <v>0</v>
      </c>
      <c r="CF204" s="304">
        <f>IFERROR(VLOOKUP($AL204,装备!$B:$Q,16,0),0)</f>
        <v>0</v>
      </c>
      <c r="CG204" s="304">
        <f>IFERROR(VLOOKUP($AL204,装备!$B:$Q,5,0),0)</f>
        <v>0</v>
      </c>
      <c r="CH204" s="304">
        <f>IFERROR(VLOOKUP(AM204,装备!$B:$C,2,0),0)</f>
        <v>5</v>
      </c>
      <c r="CI204" s="304">
        <f>IFERROR(VLOOKUP($AM204,装备!$B:$Q,5,0),0)</f>
        <v>0</v>
      </c>
      <c r="CJ204" s="304">
        <f>IFERROR(VLOOKUP($AM204,装备!$B:$Q,6,0),0)</f>
        <v>0</v>
      </c>
      <c r="CK204" s="304">
        <f>IFERROR(VLOOKUP($AM204,装备!$B:$Q,7,0),0)</f>
        <v>0</v>
      </c>
      <c r="CL204" s="304">
        <f>IFERROR(VLOOKUP($AM204,装备!$B:$Q,8,0),0)</f>
        <v>0</v>
      </c>
      <c r="CM204" s="304">
        <f>IFERROR(VLOOKUP($AM204,装备!$B:$Q,9,0),0)</f>
        <v>0</v>
      </c>
      <c r="CN204" s="304">
        <f>IFERROR(VLOOKUP($AM204,装备!$B:$Q,10,0),0)</f>
        <v>0</v>
      </c>
      <c r="CO204" s="304">
        <f>IFERROR(VLOOKUP($AM204,装备!$B:$Q,11,0),0)</f>
        <v>7</v>
      </c>
      <c r="CP204" s="304" t="str">
        <f>IFERROR(VLOOKUP($AM204,装备!$B:$Q,12,0),0)</f>
        <v>无</v>
      </c>
      <c r="CQ204" s="304">
        <f>IFERROR(VLOOKUP($AM204,装备!$B:$Q,13,0),0)</f>
        <v>0</v>
      </c>
      <c r="CR204" s="304">
        <f>IFERROR(VLOOKUP($AM204,装备!$B:$Q,14,0),0)</f>
        <v>0</v>
      </c>
      <c r="CS204" s="304">
        <f>IFERROR(VLOOKUP($AM204,装备!$B:$Q,16,0),0)</f>
        <v>8</v>
      </c>
      <c r="CT204" s="304">
        <f>IFERROR(VLOOKUP($AM204,装备!$B:$Q,5,0),0)</f>
        <v>0</v>
      </c>
      <c r="CU204" s="304">
        <f>IFERROR(VLOOKUP(AN204,装备!$B:$C,2,0),0)</f>
        <v>0</v>
      </c>
      <c r="CV204" s="304">
        <f>IFERROR(VLOOKUP($AN204,装备!$B:$Q,5,0),0)</f>
        <v>0</v>
      </c>
      <c r="CW204" s="304">
        <f>IFERROR(VLOOKUP($AN204,装备!$B:$Q,6,0),0)</f>
        <v>0</v>
      </c>
      <c r="CX204" s="304">
        <f>IFERROR(VLOOKUP($AN204,装备!$B:$Q,7,0),0)</f>
        <v>0</v>
      </c>
      <c r="CY204" s="304">
        <f>IFERROR(VLOOKUP($AN204,装备!$B:$Q,8,0),0)</f>
        <v>0</v>
      </c>
      <c r="CZ204" s="304">
        <f>IFERROR(VLOOKUP($AN204,装备!$B:$Q,9,0),0)</f>
        <v>0</v>
      </c>
      <c r="DA204" s="304">
        <f>IFERROR(VLOOKUP($AN204,装备!$B:$Q,10,0),0)</f>
        <v>0</v>
      </c>
      <c r="DB204" s="304">
        <f>IFERROR(VLOOKUP($AN204,装备!$B:$Q,11,0),0)</f>
        <v>0</v>
      </c>
      <c r="DC204" s="304">
        <f>IFERROR(VLOOKUP($AN204,装备!$B:$Q,12,0),0)</f>
        <v>0</v>
      </c>
      <c r="DD204" s="304">
        <f>IFERROR(VLOOKUP($AN204,装备!$B:$Q,13,0),0)</f>
        <v>0</v>
      </c>
      <c r="DE204" s="304">
        <f>IFERROR(VLOOKUP($AN204,装备!$B:$Q,14,0),0)</f>
        <v>0</v>
      </c>
      <c r="DF204" s="304">
        <f>IFERROR(VLOOKUP($AN204,装备!$B:$Q,16,0),0)</f>
        <v>0</v>
      </c>
      <c r="DG204" s="304">
        <f>IFERROR(VLOOKUP($AN204,装备!$B:$Q,5,0),0)</f>
        <v>0</v>
      </c>
      <c r="DH204" s="304">
        <f>IFERROR(VLOOKUP(AO204,装备!$B:$C,2,0),0)</f>
        <v>0</v>
      </c>
      <c r="DI204" s="304">
        <f>IFERROR(VLOOKUP($AO204,装备!$B:$Q,5,0),0)</f>
        <v>0</v>
      </c>
      <c r="DJ204" s="304">
        <f>IFERROR(VLOOKUP($AO204,装备!$B:$Q,6,0),0)</f>
        <v>0</v>
      </c>
      <c r="DK204" s="304">
        <f>IFERROR(VLOOKUP($AO204,装备!$B:$Q,7,0),0)</f>
        <v>0</v>
      </c>
      <c r="DL204" s="304">
        <f>IFERROR(VLOOKUP($AO204,装备!$B:$Q,8,0),0)</f>
        <v>0</v>
      </c>
      <c r="DM204" s="304">
        <f>IFERROR(VLOOKUP($AO204,装备!$B:$Q,9,0),0)</f>
        <v>0</v>
      </c>
      <c r="DN204" s="304">
        <f>IFERROR(VLOOKUP($AO204,装备!$B:$Q,10,0),0)</f>
        <v>0</v>
      </c>
      <c r="DO204" s="304">
        <f>IFERROR(VLOOKUP($AO204,装备!$B:$Q,11,0),0)</f>
        <v>0</v>
      </c>
      <c r="DP204" s="304">
        <f>IFERROR(VLOOKUP($AO204,装备!$B:$Q,12,0),0)</f>
        <v>0</v>
      </c>
      <c r="DQ204" s="304">
        <f>IFERROR(VLOOKUP($AO204,装备!$B:$Q,13,0),0)</f>
        <v>0</v>
      </c>
      <c r="DR204" s="304">
        <f>IFERROR(VLOOKUP($AO204,装备!$B:$Q,14,0),0)</f>
        <v>0</v>
      </c>
      <c r="DS204" s="304">
        <f>IFERROR(VLOOKUP($AO204,装备!$B:$Q,16,0),0)</f>
        <v>0</v>
      </c>
      <c r="DT204" s="304">
        <f>IFERROR(VLOOKUP($AO204,装备!$B:$Q,5,0),0)</f>
        <v>0</v>
      </c>
    </row>
    <row r="205" spans="1:124" ht="27" hidden="1">
      <c r="A205" s="301">
        <f>未改造舰娘!$A201</f>
        <v>10020813</v>
      </c>
      <c r="B205" s="354" t="s">
        <v>4067</v>
      </c>
      <c r="C205" s="323"/>
      <c r="D205" s="323">
        <f t="shared" si="3"/>
        <v>110</v>
      </c>
      <c r="E205" s="303">
        <f>未改造舰娘!$C201</f>
        <v>5</v>
      </c>
      <c r="F205" s="304" t="str">
        <f>未改造舰娘!$D201</f>
        <v>战列</v>
      </c>
      <c r="G205" s="304" t="str">
        <f>未改造舰娘!$E201</f>
        <v>大型</v>
      </c>
      <c r="H205" s="304" t="str">
        <f>未改造舰娘!$F201</f>
        <v>主力舰</v>
      </c>
      <c r="I205" s="460">
        <f>未改造舰娘!$AR201</f>
        <v>4</v>
      </c>
      <c r="J205" s="304" t="str">
        <f>未改造舰娘!$G201</f>
        <v>美国</v>
      </c>
      <c r="K205" s="312">
        <f>未改造舰娘!$H201+(BV205+CI205+CV205+DI205)*$C$2</f>
        <v>75</v>
      </c>
      <c r="L205" s="304">
        <f>未改造舰娘!$I201</f>
        <v>1</v>
      </c>
      <c r="M205" s="304">
        <f>未改造舰娘!$J201</f>
        <v>4</v>
      </c>
      <c r="N205" s="518">
        <f>未改造舰娘!$K201</f>
        <v>4</v>
      </c>
      <c r="O205" s="304">
        <f>未改造舰娘!$L201+((CE205+CR205+DE205+DR205)*$C$2)</f>
        <v>24</v>
      </c>
      <c r="P205" s="304" t="str">
        <f>IF($C$2=1,(IF(ISERROR(FIND("超长",未改造舰娘!$M201&amp;CC205&amp;CP205&amp;DC205&amp;DP205,1)),IF(ISERROR(FIND("长",未改造舰娘!$M201&amp;CC205&amp;CP205&amp;DC205&amp;DP205,1)),IF(ISERROR(FIND("中",未改造舰娘!$M201&amp;CC205&amp;CP205&amp;DC205&amp;DP205,1)),IF(ISERROR(FIND("短",未改造舰娘!$M201&amp;CC205&amp;CP205&amp;DC205&amp;DP205,1)),IF(ISERROR(FIND("无",未改造舰娘!$M201&amp;CC205&amp;CP205&amp;DC205&amp;DP205,1)),0,"无"),"短"),"中"),"长"),"超长")),未改造舰娘!$M201)</f>
        <v>长</v>
      </c>
      <c r="Q205" s="303">
        <f>未改造舰娘!$N201</f>
        <v>27.5</v>
      </c>
      <c r="R205" s="304">
        <f>(未改造舰娘!$P201)+(未改造舰娘!$Q201)*$C$3+((BW205+CJ205+CW205+DJ205)*$C$2)</f>
        <v>108</v>
      </c>
      <c r="S205" s="304">
        <f>(未改造舰娘!$R201)+(未改造舰娘!$S201)*$C$3+((BY205+CL205+CY205+DL205)*$C$2)</f>
        <v>0</v>
      </c>
      <c r="T205" s="304">
        <f>(未改造舰娘!$T201)+(未改造舰娘!$U201)*$C$3+((BX205+CK205+CX205+DK205)*$C$2)</f>
        <v>100</v>
      </c>
      <c r="U205" s="304">
        <f>(未改造舰娘!$V201)+(未改造舰娘!$W201)*$C$3+((CG205+CT205+DG205+DT205)*$C$2)</f>
        <v>96</v>
      </c>
      <c r="V205" s="305">
        <f>INT((((未改造舰娘!$Y201)-(未改造舰娘!$X201))*(((IF(D205=0,C205,D205))-1)/99))+未改造舰娘!$X201)+((CB205+CO205+DB205+DO205)*$C$2)</f>
        <v>96</v>
      </c>
      <c r="W205" s="304">
        <f>INT((((未改造舰娘!$AA201)-(未改造舰娘!$Z201))*(((IF(D205=0,C205,D205))-1)/99))+未改造舰娘!$Z201)+((CD205+CQ205+DD205+DQ205)*$C$2)</f>
        <v>46</v>
      </c>
      <c r="X205" s="304">
        <f>INT((((未改造舰娘!$AC201)-(未改造舰娘!$AB201))*(((IF(D205=0,C205,D205))-1)/99))+未改造舰娘!$AB201)+((CA205+CN205+DA205+DN205)*$C$2)</f>
        <v>44</v>
      </c>
      <c r="Y205" s="303">
        <f>INT((((未改造舰娘!$AE201)-(未改造舰娘!$AD201))*(((IF(D205=0,C205,D205))-1)/99))+未改造舰娘!$AD201)+((BZ205+CM205+CZ205+DM205)*$C$2)</f>
        <v>0</v>
      </c>
      <c r="Z205" s="474">
        <f>IF(未改造舰娘!$AF201=0,"",未改造舰娘!$AF201)</f>
        <v>3</v>
      </c>
      <c r="AA205" s="304">
        <f>IF(未改造舰娘!$AG201="","",未改造舰娘!$AG201)</f>
        <v>3</v>
      </c>
      <c r="AB205" s="304">
        <f>IF(未改造舰娘!$AH201="","",未改造舰娘!$AH201)</f>
        <v>3</v>
      </c>
      <c r="AC205" s="304">
        <f>IF(未改造舰娘!$AI201="","",未改造舰娘!$AI201)</f>
        <v>3</v>
      </c>
      <c r="AD205" s="304">
        <f>IF(未改造舰娘!$AJ201="","",未改造舰娘!$AJ201)</f>
        <v>12</v>
      </c>
      <c r="AE205" s="305">
        <f>IF(未改造舰娘!$AK201="","",未改造舰娘!$AK201)</f>
        <v>0</v>
      </c>
      <c r="AF205" s="304" t="str">
        <f>IF(未改造舰娘!$AL201="","",未改造舰娘!$AL201)</f>
        <v/>
      </c>
      <c r="AG205" s="304" t="str">
        <f>IF(未改造舰娘!$AM201="","",未改造舰娘!$AM201)</f>
        <v/>
      </c>
      <c r="AH205" s="304" t="str">
        <f>IF(未改造舰娘!$AN201="","",未改造舰娘!$AN201)</f>
        <v/>
      </c>
      <c r="AI205" s="304" t="str">
        <f>IF(未改造舰娘!$AO201="","",未改造舰娘!$AO201)</f>
        <v/>
      </c>
      <c r="AJ205" s="304" t="str">
        <f>IF(未改造舰娘!$AP201="","",未改造舰娘!$AP201)</f>
        <v/>
      </c>
      <c r="AK205" s="303" t="str">
        <f>IF(未改造舰娘!$AQ201="","",未改造舰娘!$AQ201)</f>
        <v/>
      </c>
      <c r="AL205" s="306" t="str">
        <f>IF(未改造舰娘!$AS201="","",未改造舰娘!$AS201)</f>
        <v>U国三联16英寸炮(MK6)</v>
      </c>
      <c r="AM205" s="306" t="str">
        <f>IF(未改造舰娘!$AT201="","",未改造舰娘!$AT201)</f>
        <v>先进型火控雷达</v>
      </c>
      <c r="AN205" s="306" t="str">
        <f>IF(未改造舰娘!$AU201="","",未改造舰娘!$AU201)</f>
        <v>超重弹</v>
      </c>
      <c r="AO205" s="306" t="str">
        <f>IF(未改造舰娘!$AV201="","",未改造舰娘!$AV201)</f>
        <v/>
      </c>
      <c r="AP205" s="307" t="str">
        <f>IF(未改造舰娘!$AW201="","",未改造舰娘!$AW201)</f>
        <v>重击(3级)：攻击有40%概率降低被命中单位75%的火力（夜战阶段无效），有35%概率造成敌方总血量20%的额外伤害。</v>
      </c>
      <c r="AQ205" s="308" t="str">
        <f>IF(未改造舰娘!$AX201="","",未改造舰娘!$AX201)</f>
        <v/>
      </c>
      <c r="AR205" s="304">
        <f>IF(未改造舰娘!$AY201="","",未改造舰娘!$AY201)</f>
        <v>95</v>
      </c>
      <c r="AS205" s="304">
        <f>IF(未改造舰娘!$AZ201="","",未改造舰娘!$AZ201)</f>
        <v>140</v>
      </c>
      <c r="AT205" s="304">
        <f>IF(未改造舰娘!$BA201="","",未改造舰娘!$BA201)</f>
        <v>4.2</v>
      </c>
      <c r="AU205" s="304">
        <f>IF(未改造舰娘!$BB201="","",未改造舰娘!$BB201)</f>
        <v>8</v>
      </c>
      <c r="AV205" s="305">
        <f>IF((未改造舰娘!$BG201+未改造舰娘!$BK201*$C$4)=0,"",(未改造舰娘!$BG201+未改造舰娘!$BK201*$C$4))</f>
        <v>50</v>
      </c>
      <c r="AW205" s="304">
        <f>IF((未改造舰娘!$BH201+未改造舰娘!$BL201*$C$4)=0,"",(未改造舰娘!$BH201+未改造舰娘!$BL201*$C$4))</f>
        <v>93</v>
      </c>
      <c r="AX205" s="304">
        <f>IF((未改造舰娘!$BI201+未改造舰娘!$BM201*$C$4)=0,"",(未改造舰娘!$BI201+未改造舰娘!$BM201*$C$4))</f>
        <v>115</v>
      </c>
      <c r="AY205" s="303">
        <f>IF((未改造舰娘!$BJ201+未改造舰娘!$BN201*$C$4)=0,"",(未改造舰娘!$BJ201+未改造舰娘!$BN201*$C$4))</f>
        <v>34</v>
      </c>
      <c r="AZ205" s="500">
        <f>IF(未改造舰娘!BC201="","",未改造舰娘!BC201)</f>
        <v>88</v>
      </c>
      <c r="BA205" s="500">
        <f>IF(未改造舰娘!BD201="","",未改造舰娘!BD201)</f>
        <v>0</v>
      </c>
      <c r="BB205" s="500">
        <f>IF(未改造舰娘!BE201="","",未改造舰娘!BE201)</f>
        <v>80</v>
      </c>
      <c r="BC205" s="498">
        <f>IF(未改造舰娘!BF201="","",未改造舰娘!BF201)</f>
        <v>69</v>
      </c>
      <c r="BD205" s="125" t="s">
        <v>2471</v>
      </c>
      <c r="BE205" s="506">
        <v>0.22916666666666666</v>
      </c>
      <c r="BF205" s="306" t="str">
        <f>IF(未改造舰娘!$BQ201="","",未改造舰娘!$BQ201)</f>
        <v/>
      </c>
      <c r="BG205" s="306" t="str">
        <f>IF(未改造舰娘!$BR201="","",未改造舰娘!$BR201)</f>
        <v/>
      </c>
      <c r="BH205" s="306"/>
      <c r="BU205" s="304">
        <f>IFERROR(VLOOKUP(AL205,装备!$B:$C,2,0),0)</f>
        <v>5</v>
      </c>
      <c r="BV205" s="304">
        <f>IFERROR(VLOOKUP($AL205,装备!$B:$Q,5,0),0)</f>
        <v>0</v>
      </c>
      <c r="BW205" s="304">
        <f>IFERROR(VLOOKUP($AL205,装备!$B:$Q,6,0),0)</f>
        <v>24</v>
      </c>
      <c r="BX205" s="304">
        <f>IFERROR(VLOOKUP($AL205,装备!$B:$Q,7,0),0)</f>
        <v>0</v>
      </c>
      <c r="BY205" s="304">
        <f>IFERROR(VLOOKUP($AL205,装备!$B:$Q,8,0),0)</f>
        <v>0</v>
      </c>
      <c r="BZ205" s="304">
        <f>IFERROR(VLOOKUP($AL205,装备!$B:$Q,9,0),0)</f>
        <v>0</v>
      </c>
      <c r="CA205" s="304">
        <f>IFERROR(VLOOKUP($AL205,装备!$B:$Q,10,0),0)</f>
        <v>0</v>
      </c>
      <c r="CB205" s="304">
        <f>IFERROR(VLOOKUP($AL205,装备!$B:$Q,11,0),0)</f>
        <v>2</v>
      </c>
      <c r="CC205" s="304" t="str">
        <f>IFERROR(VLOOKUP($AL205,装备!$B:$Q,12,0),0)</f>
        <v>长</v>
      </c>
      <c r="CD205" s="304">
        <f>IFERROR(VLOOKUP($AL205,装备!$B:$Q,13,0),0)</f>
        <v>0</v>
      </c>
      <c r="CE205" s="304">
        <f>IFERROR(VLOOKUP($AL205,装备!$B:$Q,14,0),0)</f>
        <v>0</v>
      </c>
      <c r="CF205" s="304">
        <f>IFERROR(VLOOKUP($AL205,装备!$B:$Q,16,0),0)</f>
        <v>0</v>
      </c>
      <c r="CG205" s="304">
        <f>IFERROR(VLOOKUP($AL205,装备!$B:$Q,5,0),0)</f>
        <v>0</v>
      </c>
      <c r="CH205" s="304">
        <f>IFERROR(VLOOKUP(AM205,装备!$B:$C,2,0),0)</f>
        <v>5</v>
      </c>
      <c r="CI205" s="304">
        <f>IFERROR(VLOOKUP($AM205,装备!$B:$Q,5,0),0)</f>
        <v>0</v>
      </c>
      <c r="CJ205" s="304">
        <f>IFERROR(VLOOKUP($AM205,装备!$B:$Q,6,0),0)</f>
        <v>0</v>
      </c>
      <c r="CK205" s="304">
        <f>IFERROR(VLOOKUP($AM205,装备!$B:$Q,7,0),0)</f>
        <v>0</v>
      </c>
      <c r="CL205" s="304">
        <f>IFERROR(VLOOKUP($AM205,装备!$B:$Q,8,0),0)</f>
        <v>0</v>
      </c>
      <c r="CM205" s="304">
        <f>IFERROR(VLOOKUP($AM205,装备!$B:$Q,9,0),0)</f>
        <v>0</v>
      </c>
      <c r="CN205" s="304">
        <f>IFERROR(VLOOKUP($AM205,装备!$B:$Q,10,0),0)</f>
        <v>0</v>
      </c>
      <c r="CO205" s="304">
        <f>IFERROR(VLOOKUP($AM205,装备!$B:$Q,11,0),0)</f>
        <v>7</v>
      </c>
      <c r="CP205" s="304" t="str">
        <f>IFERROR(VLOOKUP($AM205,装备!$B:$Q,12,0),0)</f>
        <v>无</v>
      </c>
      <c r="CQ205" s="304">
        <f>IFERROR(VLOOKUP($AM205,装备!$B:$Q,13,0),0)</f>
        <v>0</v>
      </c>
      <c r="CR205" s="304">
        <f>IFERROR(VLOOKUP($AM205,装备!$B:$Q,14,0),0)</f>
        <v>0</v>
      </c>
      <c r="CS205" s="304">
        <f>IFERROR(VLOOKUP($AM205,装备!$B:$Q,16,0),0)</f>
        <v>8</v>
      </c>
      <c r="CT205" s="304">
        <f>IFERROR(VLOOKUP($AM205,装备!$B:$Q,5,0),0)</f>
        <v>0</v>
      </c>
      <c r="CU205" s="304">
        <f>IFERROR(VLOOKUP(AN205,装备!$B:$C,2,0),0)</f>
        <v>5</v>
      </c>
      <c r="CV205" s="304">
        <f>IFERROR(VLOOKUP($AN205,装备!$B:$Q,5,0),0)</f>
        <v>0</v>
      </c>
      <c r="CW205" s="304">
        <f>IFERROR(VLOOKUP($AN205,装备!$B:$Q,6,0),0)</f>
        <v>5</v>
      </c>
      <c r="CX205" s="304">
        <f>IFERROR(VLOOKUP($AN205,装备!$B:$Q,7,0),0)</f>
        <v>0</v>
      </c>
      <c r="CY205" s="304">
        <f>IFERROR(VLOOKUP($AN205,装备!$B:$Q,8,0),0)</f>
        <v>0</v>
      </c>
      <c r="CZ205" s="304">
        <f>IFERROR(VLOOKUP($AN205,装备!$B:$Q,9,0),0)</f>
        <v>0</v>
      </c>
      <c r="DA205" s="304">
        <f>IFERROR(VLOOKUP($AN205,装备!$B:$Q,10,0),0)</f>
        <v>0</v>
      </c>
      <c r="DB205" s="304">
        <f>IFERROR(VLOOKUP($AN205,装备!$B:$Q,11,0),0)</f>
        <v>0</v>
      </c>
      <c r="DC205" s="304" t="str">
        <f>IFERROR(VLOOKUP($AN205,装备!$B:$Q,12,0),0)</f>
        <v>无</v>
      </c>
      <c r="DD205" s="304">
        <f>IFERROR(VLOOKUP($AN205,装备!$B:$Q,13,0),0)</f>
        <v>0</v>
      </c>
      <c r="DE205" s="304">
        <f>IFERROR(VLOOKUP($AN205,装备!$B:$Q,14,0),0)</f>
        <v>0</v>
      </c>
      <c r="DF205" s="304">
        <f>IFERROR(VLOOKUP($AN205,装备!$B:$Q,16,0),0)</f>
        <v>0</v>
      </c>
      <c r="DG205" s="304">
        <f>IFERROR(VLOOKUP($AN205,装备!$B:$Q,5,0),0)</f>
        <v>0</v>
      </c>
      <c r="DH205" s="304">
        <f>IFERROR(VLOOKUP(AO205,装备!$B:$C,2,0),0)</f>
        <v>0</v>
      </c>
      <c r="DI205" s="304">
        <f>IFERROR(VLOOKUP($AO205,装备!$B:$Q,5,0),0)</f>
        <v>0</v>
      </c>
      <c r="DJ205" s="304">
        <f>IFERROR(VLOOKUP($AO205,装备!$B:$Q,6,0),0)</f>
        <v>0</v>
      </c>
      <c r="DK205" s="304">
        <f>IFERROR(VLOOKUP($AO205,装备!$B:$Q,7,0),0)</f>
        <v>0</v>
      </c>
      <c r="DL205" s="304">
        <f>IFERROR(VLOOKUP($AO205,装备!$B:$Q,8,0),0)</f>
        <v>0</v>
      </c>
      <c r="DM205" s="304">
        <f>IFERROR(VLOOKUP($AO205,装备!$B:$Q,9,0),0)</f>
        <v>0</v>
      </c>
      <c r="DN205" s="304">
        <f>IFERROR(VLOOKUP($AO205,装备!$B:$Q,10,0),0)</f>
        <v>0</v>
      </c>
      <c r="DO205" s="304">
        <f>IFERROR(VLOOKUP($AO205,装备!$B:$Q,11,0),0)</f>
        <v>0</v>
      </c>
      <c r="DP205" s="304">
        <f>IFERROR(VLOOKUP($AO205,装备!$B:$Q,12,0),0)</f>
        <v>0</v>
      </c>
      <c r="DQ205" s="304">
        <f>IFERROR(VLOOKUP($AO205,装备!$B:$Q,13,0),0)</f>
        <v>0</v>
      </c>
      <c r="DR205" s="304">
        <f>IFERROR(VLOOKUP($AO205,装备!$B:$Q,14,0),0)</f>
        <v>0</v>
      </c>
      <c r="DS205" s="304">
        <f>IFERROR(VLOOKUP($AO205,装备!$B:$Q,16,0),0)</f>
        <v>0</v>
      </c>
      <c r="DT205" s="304">
        <f>IFERROR(VLOOKUP($AO205,装备!$B:$Q,5,0),0)</f>
        <v>0</v>
      </c>
    </row>
    <row r="206" spans="1:124" ht="40.5" hidden="1">
      <c r="A206" s="301">
        <f>未改造舰娘!$A202</f>
        <v>10020913</v>
      </c>
      <c r="B206" s="354" t="s">
        <v>656</v>
      </c>
      <c r="C206" s="323"/>
      <c r="D206" s="323">
        <f t="shared" si="3"/>
        <v>110</v>
      </c>
      <c r="E206" s="303">
        <f>未改造舰娘!$C202</f>
        <v>6</v>
      </c>
      <c r="F206" s="304" t="str">
        <f>未改造舰娘!$D202</f>
        <v>战列</v>
      </c>
      <c r="G206" s="304" t="str">
        <f>未改造舰娘!$E202</f>
        <v>大型</v>
      </c>
      <c r="H206" s="304" t="str">
        <f>未改造舰娘!$F202</f>
        <v>主力舰</v>
      </c>
      <c r="I206" s="460">
        <f>未改造舰娘!$AR202</f>
        <v>4</v>
      </c>
      <c r="J206" s="304" t="str">
        <f>未改造舰娘!$G202</f>
        <v>美国</v>
      </c>
      <c r="K206" s="312">
        <f>未改造舰娘!$H202+(BV206+CI206+CV206+DI206)*$C$2</f>
        <v>84</v>
      </c>
      <c r="L206" s="304">
        <f>未改造舰娘!$I202</f>
        <v>0</v>
      </c>
      <c r="M206" s="304">
        <f>未改造舰娘!$J202</f>
        <v>6</v>
      </c>
      <c r="N206" s="518">
        <f>未改造舰娘!$K202</f>
        <v>6</v>
      </c>
      <c r="O206" s="304">
        <f>未改造舰娘!$L202+((CE206+CR206+DE206+DR206)*$C$2)</f>
        <v>24</v>
      </c>
      <c r="P206" s="304" t="str">
        <f>IF($C$2=1,(IF(ISERROR(FIND("超长",未改造舰娘!$M202&amp;CC206&amp;CP206&amp;DC206&amp;DP206,1)),IF(ISERROR(FIND("长",未改造舰娘!$M202&amp;CC206&amp;CP206&amp;DC206&amp;DP206,1)),IF(ISERROR(FIND("中",未改造舰娘!$M202&amp;CC206&amp;CP206&amp;DC206&amp;DP206,1)),IF(ISERROR(FIND("短",未改造舰娘!$M202&amp;CC206&amp;CP206&amp;DC206&amp;DP206,1)),IF(ISERROR(FIND("无",未改造舰娘!$M202&amp;CC206&amp;CP206&amp;DC206&amp;DP206,1)),0,"无"),"短"),"中"),"长"),"超长")),未改造舰娘!$M202)</f>
        <v>长</v>
      </c>
      <c r="Q206" s="303">
        <f>未改造舰娘!$N202</f>
        <v>33</v>
      </c>
      <c r="R206" s="304">
        <f>(未改造舰娘!$P202)+(未改造舰娘!$Q202)*$C$3+((BW206+CJ206+CW206+DJ206)*$C$2)</f>
        <v>116</v>
      </c>
      <c r="S206" s="304">
        <f>(未改造舰娘!$R202)+(未改造舰娘!$S202)*$C$3+((BY206+CL206+CY206+DL206)*$C$2)</f>
        <v>0</v>
      </c>
      <c r="T206" s="304">
        <f>(未改造舰娘!$T202)+(未改造舰娘!$U202)*$C$3+((BX206+CK206+CX206+DK206)*$C$2)</f>
        <v>102</v>
      </c>
      <c r="U206" s="304">
        <f>(未改造舰娘!$V202)+(未改造舰娘!$W202)*$C$3+((CG206+CT206+DG206+DT206)*$C$2)</f>
        <v>108</v>
      </c>
      <c r="V206" s="305">
        <f>INT((((未改造舰娘!$Y202)-(未改造舰娘!$X202))*(((IF(D206=0,C206,D206))-1)/99))+未改造舰娘!$X202)+((CB206+CO206+DB206+DO206)*$C$2)</f>
        <v>102</v>
      </c>
      <c r="W206" s="304">
        <f>INT((((未改造舰娘!$AA202)-(未改造舰娘!$Z202))*(((IF(D206=0,C206,D206))-1)/99))+未改造舰娘!$Z202)+((CD206+CQ206+DD206+DQ206)*$C$2)</f>
        <v>52</v>
      </c>
      <c r="X206" s="304">
        <f>INT((((未改造舰娘!$AC202)-(未改造舰娘!$AB202))*(((IF(D206=0,C206,D206))-1)/99))+未改造舰娘!$AB202)+((CA206+CN206+DA206+DN206)*$C$2)</f>
        <v>47</v>
      </c>
      <c r="Y206" s="303">
        <f>INT((((未改造舰娘!$AE202)-(未改造舰娘!$AD202))*(((IF(D206=0,C206,D206))-1)/99))+未改造舰娘!$AD202)+((BZ206+CM206+CZ206+DM206)*$C$2)</f>
        <v>0</v>
      </c>
      <c r="Z206" s="474">
        <f>IF(未改造舰娘!$AF202=0,"",未改造舰娘!$AF202)</f>
        <v>3</v>
      </c>
      <c r="AA206" s="304">
        <f>IF(未改造舰娘!$AG202="","",未改造舰娘!$AG202)</f>
        <v>3</v>
      </c>
      <c r="AB206" s="304">
        <f>IF(未改造舰娘!$AH202="","",未改造舰娘!$AH202)</f>
        <v>3</v>
      </c>
      <c r="AC206" s="304">
        <f>IF(未改造舰娘!$AI202="","",未改造舰娘!$AI202)</f>
        <v>3</v>
      </c>
      <c r="AD206" s="304">
        <f>IF(未改造舰娘!$AJ202="","",未改造舰娘!$AJ202)</f>
        <v>12</v>
      </c>
      <c r="AE206" s="305">
        <f>IF(未改造舰娘!$AK202="","",未改造舰娘!$AK202)</f>
        <v>91</v>
      </c>
      <c r="AF206" s="304">
        <f>IF(未改造舰娘!$AL202="","",未改造舰娘!$AL202)</f>
        <v>600</v>
      </c>
      <c r="AG206" s="304">
        <f>IF(未改造舰娘!$AM202="","",未改造舰娘!$AM202)</f>
        <v>1200</v>
      </c>
      <c r="AH206" s="304">
        <f>IF(未改造舰娘!$AN202="","",未改造舰娘!$AN202)</f>
        <v>1700</v>
      </c>
      <c r="AI206" s="304">
        <f>IF(未改造舰娘!$AO202="","",未改造舰娘!$AO202)</f>
        <v>500</v>
      </c>
      <c r="AJ206" s="304" t="str">
        <f>IF(未改造舰娘!$AP202="","",未改造舰娘!$AP202)</f>
        <v>战列核心</v>
      </c>
      <c r="AK206" s="303">
        <f>IF(未改造舰娘!$AQ202="","",未改造舰娘!$AQ202)</f>
        <v>20</v>
      </c>
      <c r="AL206" s="306" t="str">
        <f>IF(未改造舰娘!$AS202="","",未改造舰娘!$AS202)</f>
        <v>早期型U国三联16英寸炮（MK7）</v>
      </c>
      <c r="AM206" s="306" t="str">
        <f>IF(未改造舰娘!$AT202="","",未改造舰娘!$AT202)</f>
        <v>先进型火控雷达</v>
      </c>
      <c r="AN206" s="306" t="str">
        <f>IF(未改造舰娘!$AU202="","",未改造舰娘!$AU202)</f>
        <v>改良型动力系统</v>
      </c>
      <c r="AO206" s="306" t="str">
        <f>IF(未改造舰娘!$AV202="","",未改造舰娘!$AV202)</f>
        <v/>
      </c>
      <c r="AP206" s="307" t="str">
        <f>IF(未改造舰娘!$AW202="","",未改造舰娘!$AW202)</f>
        <v>决胜之兵(3级)：在炮击战阶段优先攻击敌方战列/战巡/航战单位，增加自身对于战列/战巡/航战的暴击率20%且暴击时攻击无视自身战损。</v>
      </c>
      <c r="AQ206" s="308" t="str">
        <f>IF(未改造舰娘!$AX202="","",未改造舰娘!$AX202)</f>
        <v/>
      </c>
      <c r="AR206" s="304">
        <f>IF(未改造舰娘!$AY202="","",未改造舰娘!$AY202)</f>
        <v>135</v>
      </c>
      <c r="AS206" s="304">
        <f>IF(未改造舰娘!$AZ202="","",未改造舰娘!$AZ202)</f>
        <v>175</v>
      </c>
      <c r="AT206" s="304">
        <f>IF(未改造舰娘!$BA202="","",未改造舰娘!$BA202)</f>
        <v>4.8</v>
      </c>
      <c r="AU206" s="304">
        <f>IF(未改造舰娘!$BB202="","",未改造舰娘!$BB202)</f>
        <v>9</v>
      </c>
      <c r="AV206" s="305">
        <f>IF((未改造舰娘!$BG202+未改造舰娘!$BK202*$C$4)=0,"",(未改造舰娘!$BG202+未改造舰娘!$BK202*$C$4))</f>
        <v>60</v>
      </c>
      <c r="AW206" s="304">
        <f>IF((未改造舰娘!$BH202+未改造舰娘!$BL202*$C$4)=0,"",(未改造舰娘!$BH202+未改造舰娘!$BL202*$C$4))</f>
        <v>79</v>
      </c>
      <c r="AX206" s="304">
        <f>IF((未改造舰娘!$BI202+未改造舰娘!$BM202*$C$4)=0,"",(未改造舰娘!$BI202+未改造舰娘!$BM202*$C$4))</f>
        <v>127</v>
      </c>
      <c r="AY206" s="303">
        <f>IF((未改造舰娘!$BJ202+未改造舰娘!$BN202*$C$4)=0,"",(未改造舰娘!$BJ202+未改造舰娘!$BN202*$C$4))</f>
        <v>30</v>
      </c>
      <c r="AZ206" s="500">
        <f>IF(未改造舰娘!BC202="","",未改造舰娘!BC202)</f>
        <v>91</v>
      </c>
      <c r="BA206" s="500">
        <f>IF(未改造舰娘!BD202="","",未改造舰娘!BD202)</f>
        <v>0</v>
      </c>
      <c r="BB206" s="500">
        <f>IF(未改造舰娘!BE202="","",未改造舰娘!BE202)</f>
        <v>82</v>
      </c>
      <c r="BC206" s="498">
        <f>IF(未改造舰娘!BF202="","",未改造舰娘!BF202)</f>
        <v>86</v>
      </c>
      <c r="BD206" s="125" t="s">
        <v>1548</v>
      </c>
      <c r="BE206" s="506">
        <v>0.26041666666666669</v>
      </c>
      <c r="BF206" s="306" t="str">
        <f>IF(未改造舰娘!$BQ202="","",未改造舰娘!$BQ202)</f>
        <v/>
      </c>
      <c r="BG206" s="306" t="str">
        <f>IF(未改造舰娘!$BR202="","",未改造舰娘!$BR202)</f>
        <v/>
      </c>
      <c r="BH206" s="306"/>
      <c r="BU206" s="304">
        <f>IFERROR(VLOOKUP(AL206,装备!$B:$C,2,0),0)</f>
        <v>6</v>
      </c>
      <c r="BV206" s="304">
        <f>IFERROR(VLOOKUP($AL206,装备!$B:$Q,5,0),0)</f>
        <v>0</v>
      </c>
      <c r="BW206" s="304">
        <f>IFERROR(VLOOKUP($AL206,装备!$B:$Q,6,0),0)</f>
        <v>25</v>
      </c>
      <c r="BX206" s="304">
        <f>IFERROR(VLOOKUP($AL206,装备!$B:$Q,7,0),0)</f>
        <v>0</v>
      </c>
      <c r="BY206" s="304">
        <f>IFERROR(VLOOKUP($AL206,装备!$B:$Q,8,0),0)</f>
        <v>0</v>
      </c>
      <c r="BZ206" s="304">
        <f>IFERROR(VLOOKUP($AL206,装备!$B:$Q,9,0),0)</f>
        <v>0</v>
      </c>
      <c r="CA206" s="304">
        <f>IFERROR(VLOOKUP($AL206,装备!$B:$Q,10,0),0)</f>
        <v>0</v>
      </c>
      <c r="CB206" s="304">
        <f>IFERROR(VLOOKUP($AL206,装备!$B:$Q,11,0),0)</f>
        <v>3</v>
      </c>
      <c r="CC206" s="304" t="str">
        <f>IFERROR(VLOOKUP($AL206,装备!$B:$Q,12,0),0)</f>
        <v>超长</v>
      </c>
      <c r="CD206" s="304">
        <f>IFERROR(VLOOKUP($AL206,装备!$B:$Q,13,0),0)</f>
        <v>0</v>
      </c>
      <c r="CE206" s="304">
        <f>IFERROR(VLOOKUP($AL206,装备!$B:$Q,14,0),0)</f>
        <v>0</v>
      </c>
      <c r="CF206" s="304">
        <f>IFERROR(VLOOKUP($AL206,装备!$B:$Q,16,0),0)</f>
        <v>0</v>
      </c>
      <c r="CG206" s="304">
        <f>IFERROR(VLOOKUP($AL206,装备!$B:$Q,5,0),0)</f>
        <v>0</v>
      </c>
      <c r="CH206" s="304">
        <f>IFERROR(VLOOKUP(AM206,装备!$B:$C,2,0),0)</f>
        <v>5</v>
      </c>
      <c r="CI206" s="304">
        <f>IFERROR(VLOOKUP($AM206,装备!$B:$Q,5,0),0)</f>
        <v>0</v>
      </c>
      <c r="CJ206" s="304">
        <f>IFERROR(VLOOKUP($AM206,装备!$B:$Q,6,0),0)</f>
        <v>0</v>
      </c>
      <c r="CK206" s="304">
        <f>IFERROR(VLOOKUP($AM206,装备!$B:$Q,7,0),0)</f>
        <v>0</v>
      </c>
      <c r="CL206" s="304">
        <f>IFERROR(VLOOKUP($AM206,装备!$B:$Q,8,0),0)</f>
        <v>0</v>
      </c>
      <c r="CM206" s="304">
        <f>IFERROR(VLOOKUP($AM206,装备!$B:$Q,9,0),0)</f>
        <v>0</v>
      </c>
      <c r="CN206" s="304">
        <f>IFERROR(VLOOKUP($AM206,装备!$B:$Q,10,0),0)</f>
        <v>0</v>
      </c>
      <c r="CO206" s="304">
        <f>IFERROR(VLOOKUP($AM206,装备!$B:$Q,11,0),0)</f>
        <v>7</v>
      </c>
      <c r="CP206" s="304" t="str">
        <f>IFERROR(VLOOKUP($AM206,装备!$B:$Q,12,0),0)</f>
        <v>无</v>
      </c>
      <c r="CQ206" s="304">
        <f>IFERROR(VLOOKUP($AM206,装备!$B:$Q,13,0),0)</f>
        <v>0</v>
      </c>
      <c r="CR206" s="304">
        <f>IFERROR(VLOOKUP($AM206,装备!$B:$Q,14,0),0)</f>
        <v>0</v>
      </c>
      <c r="CS206" s="304">
        <f>IFERROR(VLOOKUP($AM206,装备!$B:$Q,16,0),0)</f>
        <v>8</v>
      </c>
      <c r="CT206" s="304">
        <f>IFERROR(VLOOKUP($AM206,装备!$B:$Q,5,0),0)</f>
        <v>0</v>
      </c>
      <c r="CU206" s="304">
        <f>IFERROR(VLOOKUP(AN206,装备!$B:$C,2,0),0)</f>
        <v>5</v>
      </c>
      <c r="CV206" s="304">
        <f>IFERROR(VLOOKUP($AN206,装备!$B:$Q,5,0),0)</f>
        <v>0</v>
      </c>
      <c r="CW206" s="304">
        <f>IFERROR(VLOOKUP($AN206,装备!$B:$Q,6,0),0)</f>
        <v>0</v>
      </c>
      <c r="CX206" s="304">
        <f>IFERROR(VLOOKUP($AN206,装备!$B:$Q,7,0),0)</f>
        <v>0</v>
      </c>
      <c r="CY206" s="304">
        <f>IFERROR(VLOOKUP($AN206,装备!$B:$Q,8,0),0)</f>
        <v>0</v>
      </c>
      <c r="CZ206" s="304">
        <f>IFERROR(VLOOKUP($AN206,装备!$B:$Q,9,0),0)</f>
        <v>0</v>
      </c>
      <c r="DA206" s="304">
        <f>IFERROR(VLOOKUP($AN206,装备!$B:$Q,10,0),0)</f>
        <v>0</v>
      </c>
      <c r="DB206" s="304">
        <f>IFERROR(VLOOKUP($AN206,装备!$B:$Q,11,0),0)</f>
        <v>0</v>
      </c>
      <c r="DC206" s="304" t="str">
        <f>IFERROR(VLOOKUP($AN206,装备!$B:$Q,12,0),0)</f>
        <v>无</v>
      </c>
      <c r="DD206" s="304">
        <f>IFERROR(VLOOKUP($AN206,装备!$B:$Q,13,0),0)</f>
        <v>10</v>
      </c>
      <c r="DE206" s="304">
        <f>IFERROR(VLOOKUP($AN206,装备!$B:$Q,14,0),0)</f>
        <v>0</v>
      </c>
      <c r="DF206" s="304">
        <f>IFERROR(VLOOKUP($AN206,装备!$B:$Q,16,0),0)</f>
        <v>0</v>
      </c>
      <c r="DG206" s="304">
        <f>IFERROR(VLOOKUP($AN206,装备!$B:$Q,5,0),0)</f>
        <v>0</v>
      </c>
      <c r="DH206" s="304">
        <f>IFERROR(VLOOKUP(AO206,装备!$B:$C,2,0),0)</f>
        <v>0</v>
      </c>
      <c r="DI206" s="304">
        <f>IFERROR(VLOOKUP($AO206,装备!$B:$Q,5,0),0)</f>
        <v>0</v>
      </c>
      <c r="DJ206" s="304">
        <f>IFERROR(VLOOKUP($AO206,装备!$B:$Q,6,0),0)</f>
        <v>0</v>
      </c>
      <c r="DK206" s="304">
        <f>IFERROR(VLOOKUP($AO206,装备!$B:$Q,7,0),0)</f>
        <v>0</v>
      </c>
      <c r="DL206" s="304">
        <f>IFERROR(VLOOKUP($AO206,装备!$B:$Q,8,0),0)</f>
        <v>0</v>
      </c>
      <c r="DM206" s="304">
        <f>IFERROR(VLOOKUP($AO206,装备!$B:$Q,9,0),0)</f>
        <v>0</v>
      </c>
      <c r="DN206" s="304">
        <f>IFERROR(VLOOKUP($AO206,装备!$B:$Q,10,0),0)</f>
        <v>0</v>
      </c>
      <c r="DO206" s="304">
        <f>IFERROR(VLOOKUP($AO206,装备!$B:$Q,11,0),0)</f>
        <v>0</v>
      </c>
      <c r="DP206" s="304">
        <f>IFERROR(VLOOKUP($AO206,装备!$B:$Q,12,0),0)</f>
        <v>0</v>
      </c>
      <c r="DQ206" s="304">
        <f>IFERROR(VLOOKUP($AO206,装备!$B:$Q,13,0),0)</f>
        <v>0</v>
      </c>
      <c r="DR206" s="304">
        <f>IFERROR(VLOOKUP($AO206,装备!$B:$Q,14,0),0)</f>
        <v>0</v>
      </c>
      <c r="DS206" s="304">
        <f>IFERROR(VLOOKUP($AO206,装备!$B:$Q,16,0),0)</f>
        <v>0</v>
      </c>
      <c r="DT206" s="304">
        <f>IFERROR(VLOOKUP($AO206,装备!$B:$Q,5,0),0)</f>
        <v>0</v>
      </c>
    </row>
    <row r="207" spans="1:124" ht="27" hidden="1">
      <c r="A207" s="301">
        <f>未改造舰娘!$A203</f>
        <v>10021013</v>
      </c>
      <c r="B207" s="354" t="s">
        <v>4071</v>
      </c>
      <c r="C207" s="323"/>
      <c r="D207" s="323">
        <f t="shared" si="3"/>
        <v>110</v>
      </c>
      <c r="E207" s="303">
        <f>未改造舰娘!$C203</f>
        <v>6</v>
      </c>
      <c r="F207" s="304" t="str">
        <f>未改造舰娘!$D203</f>
        <v>战列</v>
      </c>
      <c r="G207" s="304" t="str">
        <f>未改造舰娘!$E203</f>
        <v>大型</v>
      </c>
      <c r="H207" s="304" t="str">
        <f>未改造舰娘!$F203</f>
        <v>主力舰</v>
      </c>
      <c r="I207" s="460">
        <f>未改造舰娘!$AR203</f>
        <v>4</v>
      </c>
      <c r="J207" s="304" t="str">
        <f>未改造舰娘!$G203</f>
        <v>美国</v>
      </c>
      <c r="K207" s="312">
        <f>未改造舰娘!$H203+(BV207+CI207+CV207+DI207)*$C$2</f>
        <v>84</v>
      </c>
      <c r="L207" s="304">
        <f>未改造舰娘!$I203</f>
        <v>0</v>
      </c>
      <c r="M207" s="304">
        <f>未改造舰娘!$J203</f>
        <v>4</v>
      </c>
      <c r="N207" s="518">
        <f>未改造舰娘!$K203</f>
        <v>4</v>
      </c>
      <c r="O207" s="304">
        <f>未改造舰娘!$L203+((CE207+CR207+DE207+DR207)*$C$2)</f>
        <v>24</v>
      </c>
      <c r="P207" s="304" t="str">
        <f>IF($C$2=1,(IF(ISERROR(FIND("超长",未改造舰娘!$M203&amp;CC207&amp;CP207&amp;DC207&amp;DP207,1)),IF(ISERROR(FIND("长",未改造舰娘!$M203&amp;CC207&amp;CP207&amp;DC207&amp;DP207,1)),IF(ISERROR(FIND("中",未改造舰娘!$M203&amp;CC207&amp;CP207&amp;DC207&amp;DP207,1)),IF(ISERROR(FIND("短",未改造舰娘!$M203&amp;CC207&amp;CP207&amp;DC207&amp;DP207,1)),IF(ISERROR(FIND("无",未改造舰娘!$M203&amp;CC207&amp;CP207&amp;DC207&amp;DP207,1)),0,"无"),"短"),"中"),"长"),"超长")),未改造舰娘!$M203)</f>
        <v>长</v>
      </c>
      <c r="Q207" s="303">
        <f>未改造舰娘!$N203</f>
        <v>33</v>
      </c>
      <c r="R207" s="304">
        <f>(未改造舰娘!$P203)+(未改造舰娘!$Q203)*$C$3+((BW207+CJ207+CW207+DJ207)*$C$2)</f>
        <v>116</v>
      </c>
      <c r="S207" s="304">
        <f>(未改造舰娘!$R203)+(未改造舰娘!$S203)*$C$3+((BY207+CL207+CY207+DL207)*$C$2)</f>
        <v>0</v>
      </c>
      <c r="T207" s="304">
        <f>(未改造舰娘!$T203)+(未改造舰娘!$U203)*$C$3+((BX207+CK207+CX207+DK207)*$C$2)</f>
        <v>102</v>
      </c>
      <c r="U207" s="304">
        <f>(未改造舰娘!$V203)+(未改造舰娘!$W203)*$C$3+((CG207+CT207+DG207+DT207)*$C$2)</f>
        <v>106</v>
      </c>
      <c r="V207" s="305">
        <f>INT((((未改造舰娘!$Y203)-(未改造舰娘!$X203))*(((IF(D207=0,C207,D207))-1)/99))+未改造舰娘!$X203)+((CB207+CO207+DB207+DO207)*$C$2)</f>
        <v>102</v>
      </c>
      <c r="W207" s="304">
        <f>INT((((未改造舰娘!$AA203)-(未改造舰娘!$Z203))*(((IF(D207=0,C207,D207))-1)/99))+未改造舰娘!$Z203)+((CD207+CQ207+DD207+DQ207)*$C$2)</f>
        <v>52</v>
      </c>
      <c r="X207" s="304">
        <f>INT((((未改造舰娘!$AC203)-(未改造舰娘!$AB203))*(((IF(D207=0,C207,D207))-1)/99))+未改造舰娘!$AB203)+((CA207+CN207+DA207+DN207)*$C$2)</f>
        <v>45</v>
      </c>
      <c r="Y207" s="303">
        <f>INT((((未改造舰娘!$AE203)-(未改造舰娘!$AD203))*(((IF(D207=0,C207,D207))-1)/99))+未改造舰娘!$AD203)+((BZ207+CM207+CZ207+DM207)*$C$2)</f>
        <v>0</v>
      </c>
      <c r="Z207" s="474">
        <f>IF(未改造舰娘!$AF203=0,"",未改造舰娘!$AF203)</f>
        <v>3</v>
      </c>
      <c r="AA207" s="304">
        <f>IF(未改造舰娘!$AG203="","",未改造舰娘!$AG203)</f>
        <v>3</v>
      </c>
      <c r="AB207" s="304">
        <f>IF(未改造舰娘!$AH203="","",未改造舰娘!$AH203)</f>
        <v>3</v>
      </c>
      <c r="AC207" s="304">
        <f>IF(未改造舰娘!$AI203="","",未改造舰娘!$AI203)</f>
        <v>3</v>
      </c>
      <c r="AD207" s="304">
        <f>IF(未改造舰娘!$AJ203="","",未改造舰娘!$AJ203)</f>
        <v>12</v>
      </c>
      <c r="AE207" s="305">
        <f>IF(未改造舰娘!$AK203="","",未改造舰娘!$AK203)</f>
        <v>0</v>
      </c>
      <c r="AF207" s="304" t="str">
        <f>IF(未改造舰娘!$AL203="","",未改造舰娘!$AL203)</f>
        <v/>
      </c>
      <c r="AG207" s="304" t="str">
        <f>IF(未改造舰娘!$AM203="","",未改造舰娘!$AM203)</f>
        <v/>
      </c>
      <c r="AH207" s="304" t="str">
        <f>IF(未改造舰娘!$AN203="","",未改造舰娘!$AN203)</f>
        <v/>
      </c>
      <c r="AI207" s="304" t="str">
        <f>IF(未改造舰娘!$AO203="","",未改造舰娘!$AO203)</f>
        <v/>
      </c>
      <c r="AJ207" s="304" t="str">
        <f>IF(未改造舰娘!$AP203="","",未改造舰娘!$AP203)</f>
        <v/>
      </c>
      <c r="AK207" s="303" t="str">
        <f>IF(未改造舰娘!$AQ203="","",未改造舰娘!$AQ203)</f>
        <v/>
      </c>
      <c r="AL207" s="306" t="str">
        <f>IF(未改造舰娘!$AS203="","",未改造舰娘!$AS203)</f>
        <v>早期型U国三联16英寸炮（MK7）</v>
      </c>
      <c r="AM207" s="306" t="str">
        <f>IF(未改造舰娘!$AT203="","",未改造舰娘!$AT203)</f>
        <v>先进型火控雷达</v>
      </c>
      <c r="AN207" s="306" t="str">
        <f>IF(未改造舰娘!$AU203="","",未改造舰娘!$AU203)</f>
        <v>改良型动力系统</v>
      </c>
      <c r="AO207" s="306" t="str">
        <f>IF(未改造舰娘!$AV203="","",未改造舰娘!$AV203)</f>
        <v/>
      </c>
      <c r="AP207" s="307" t="str">
        <f>IF(未改造舰娘!$AW203="","",未改造舰娘!$AW203)</f>
        <v>止战之戈(3级)：炮击战阶段，26%概率炮击同一个目标两次，触发技能之后炮击战阶段将不再行动。</v>
      </c>
      <c r="AQ207" s="308" t="str">
        <f>IF(未改造舰娘!$AX203="","",未改造舰娘!$AX203)</f>
        <v/>
      </c>
      <c r="AR207" s="304">
        <f>IF(未改造舰娘!$AY203="","",未改造舰娘!$AY203)</f>
        <v>135</v>
      </c>
      <c r="AS207" s="304">
        <f>IF(未改造舰娘!$AZ203="","",未改造舰娘!$AZ203)</f>
        <v>175</v>
      </c>
      <c r="AT207" s="304">
        <f>IF(未改造舰娘!$BA203="","",未改造舰娘!$BA203)</f>
        <v>4.8</v>
      </c>
      <c r="AU207" s="304">
        <f>IF(未改造舰娘!$BB203="","",未改造舰娘!$BB203)</f>
        <v>9</v>
      </c>
      <c r="AV207" s="305">
        <f>IF((未改造舰娘!$BG203+未改造舰娘!$BK203*$C$4)=0,"",(未改造舰娘!$BG203+未改造舰娘!$BK203*$C$4))</f>
        <v>60</v>
      </c>
      <c r="AW207" s="304">
        <f>IF((未改造舰娘!$BH203+未改造舰娘!$BL203*$C$4)=0,"",(未改造舰娘!$BH203+未改造舰娘!$BL203*$C$4))</f>
        <v>79</v>
      </c>
      <c r="AX207" s="304">
        <f>IF((未改造舰娘!$BI203+未改造舰娘!$BM203*$C$4)=0,"",(未改造舰娘!$BI203+未改造舰娘!$BM203*$C$4))</f>
        <v>127</v>
      </c>
      <c r="AY207" s="303">
        <f>IF((未改造舰娘!$BJ203+未改造舰娘!$BN203*$C$4)=0,"",(未改造舰娘!$BJ203+未改造舰娘!$BN203*$C$4))</f>
        <v>30</v>
      </c>
      <c r="AZ207" s="500">
        <f>IF(未改造舰娘!BC203="","",未改造舰娘!BC203)</f>
        <v>91</v>
      </c>
      <c r="BA207" s="500">
        <f>IF(未改造舰娘!BD203="","",未改造舰娘!BD203)</f>
        <v>0</v>
      </c>
      <c r="BB207" s="500">
        <f>IF(未改造舰娘!BE203="","",未改造舰娘!BE203)</f>
        <v>82</v>
      </c>
      <c r="BC207" s="498">
        <f>IF(未改造舰娘!BF203="","",未改造舰娘!BF203)</f>
        <v>83</v>
      </c>
      <c r="BD207" s="125" t="s">
        <v>2718</v>
      </c>
      <c r="BE207" s="506">
        <v>0.26041666666666669</v>
      </c>
      <c r="BF207" s="306" t="str">
        <f>IF(未改造舰娘!$BQ203="","",未改造舰娘!$BQ203)</f>
        <v/>
      </c>
      <c r="BG207" s="306" t="str">
        <f>IF(未改造舰娘!$BR203="","",未改造舰娘!$BR203)</f>
        <v/>
      </c>
      <c r="BH207" s="306"/>
      <c r="BU207" s="304">
        <f>IFERROR(VLOOKUP(AL207,装备!$B:$C,2,0),0)</f>
        <v>6</v>
      </c>
      <c r="BV207" s="304">
        <f>IFERROR(VLOOKUP($AL207,装备!$B:$Q,5,0),0)</f>
        <v>0</v>
      </c>
      <c r="BW207" s="304">
        <f>IFERROR(VLOOKUP($AL207,装备!$B:$Q,6,0),0)</f>
        <v>25</v>
      </c>
      <c r="BX207" s="304">
        <f>IFERROR(VLOOKUP($AL207,装备!$B:$Q,7,0),0)</f>
        <v>0</v>
      </c>
      <c r="BY207" s="304">
        <f>IFERROR(VLOOKUP($AL207,装备!$B:$Q,8,0),0)</f>
        <v>0</v>
      </c>
      <c r="BZ207" s="304">
        <f>IFERROR(VLOOKUP($AL207,装备!$B:$Q,9,0),0)</f>
        <v>0</v>
      </c>
      <c r="CA207" s="304">
        <f>IFERROR(VLOOKUP($AL207,装备!$B:$Q,10,0),0)</f>
        <v>0</v>
      </c>
      <c r="CB207" s="304">
        <f>IFERROR(VLOOKUP($AL207,装备!$B:$Q,11,0),0)</f>
        <v>3</v>
      </c>
      <c r="CC207" s="304" t="str">
        <f>IFERROR(VLOOKUP($AL207,装备!$B:$Q,12,0),0)</f>
        <v>超长</v>
      </c>
      <c r="CD207" s="304">
        <f>IFERROR(VLOOKUP($AL207,装备!$B:$Q,13,0),0)</f>
        <v>0</v>
      </c>
      <c r="CE207" s="304">
        <f>IFERROR(VLOOKUP($AL207,装备!$B:$Q,14,0),0)</f>
        <v>0</v>
      </c>
      <c r="CF207" s="304">
        <f>IFERROR(VLOOKUP($AL207,装备!$B:$Q,16,0),0)</f>
        <v>0</v>
      </c>
      <c r="CG207" s="304">
        <f>IFERROR(VLOOKUP($AL207,装备!$B:$Q,5,0),0)</f>
        <v>0</v>
      </c>
      <c r="CH207" s="304">
        <f>IFERROR(VLOOKUP(AM207,装备!$B:$C,2,0),0)</f>
        <v>5</v>
      </c>
      <c r="CI207" s="304">
        <f>IFERROR(VLOOKUP($AM207,装备!$B:$Q,5,0),0)</f>
        <v>0</v>
      </c>
      <c r="CJ207" s="304">
        <f>IFERROR(VLOOKUP($AM207,装备!$B:$Q,6,0),0)</f>
        <v>0</v>
      </c>
      <c r="CK207" s="304">
        <f>IFERROR(VLOOKUP($AM207,装备!$B:$Q,7,0),0)</f>
        <v>0</v>
      </c>
      <c r="CL207" s="304">
        <f>IFERROR(VLOOKUP($AM207,装备!$B:$Q,8,0),0)</f>
        <v>0</v>
      </c>
      <c r="CM207" s="304">
        <f>IFERROR(VLOOKUP($AM207,装备!$B:$Q,9,0),0)</f>
        <v>0</v>
      </c>
      <c r="CN207" s="304">
        <f>IFERROR(VLOOKUP($AM207,装备!$B:$Q,10,0),0)</f>
        <v>0</v>
      </c>
      <c r="CO207" s="304">
        <f>IFERROR(VLOOKUP($AM207,装备!$B:$Q,11,0),0)</f>
        <v>7</v>
      </c>
      <c r="CP207" s="304" t="str">
        <f>IFERROR(VLOOKUP($AM207,装备!$B:$Q,12,0),0)</f>
        <v>无</v>
      </c>
      <c r="CQ207" s="304">
        <f>IFERROR(VLOOKUP($AM207,装备!$B:$Q,13,0),0)</f>
        <v>0</v>
      </c>
      <c r="CR207" s="304">
        <f>IFERROR(VLOOKUP($AM207,装备!$B:$Q,14,0),0)</f>
        <v>0</v>
      </c>
      <c r="CS207" s="304">
        <f>IFERROR(VLOOKUP($AM207,装备!$B:$Q,16,0),0)</f>
        <v>8</v>
      </c>
      <c r="CT207" s="304">
        <f>IFERROR(VLOOKUP($AM207,装备!$B:$Q,5,0),0)</f>
        <v>0</v>
      </c>
      <c r="CU207" s="304">
        <f>IFERROR(VLOOKUP(AN207,装备!$B:$C,2,0),0)</f>
        <v>5</v>
      </c>
      <c r="CV207" s="304">
        <f>IFERROR(VLOOKUP($AN207,装备!$B:$Q,5,0),0)</f>
        <v>0</v>
      </c>
      <c r="CW207" s="304">
        <f>IFERROR(VLOOKUP($AN207,装备!$B:$Q,6,0),0)</f>
        <v>0</v>
      </c>
      <c r="CX207" s="304">
        <f>IFERROR(VLOOKUP($AN207,装备!$B:$Q,7,0),0)</f>
        <v>0</v>
      </c>
      <c r="CY207" s="304">
        <f>IFERROR(VLOOKUP($AN207,装备!$B:$Q,8,0),0)</f>
        <v>0</v>
      </c>
      <c r="CZ207" s="304">
        <f>IFERROR(VLOOKUP($AN207,装备!$B:$Q,9,0),0)</f>
        <v>0</v>
      </c>
      <c r="DA207" s="304">
        <f>IFERROR(VLOOKUP($AN207,装备!$B:$Q,10,0),0)</f>
        <v>0</v>
      </c>
      <c r="DB207" s="304">
        <f>IFERROR(VLOOKUP($AN207,装备!$B:$Q,11,0),0)</f>
        <v>0</v>
      </c>
      <c r="DC207" s="304" t="str">
        <f>IFERROR(VLOOKUP($AN207,装备!$B:$Q,12,0),0)</f>
        <v>无</v>
      </c>
      <c r="DD207" s="304">
        <f>IFERROR(VLOOKUP($AN207,装备!$B:$Q,13,0),0)</f>
        <v>10</v>
      </c>
      <c r="DE207" s="304">
        <f>IFERROR(VLOOKUP($AN207,装备!$B:$Q,14,0),0)</f>
        <v>0</v>
      </c>
      <c r="DF207" s="304">
        <f>IFERROR(VLOOKUP($AN207,装备!$B:$Q,16,0),0)</f>
        <v>0</v>
      </c>
      <c r="DG207" s="304">
        <f>IFERROR(VLOOKUP($AN207,装备!$B:$Q,5,0),0)</f>
        <v>0</v>
      </c>
      <c r="DH207" s="304">
        <f>IFERROR(VLOOKUP(AO207,装备!$B:$C,2,0),0)</f>
        <v>0</v>
      </c>
      <c r="DI207" s="304">
        <f>IFERROR(VLOOKUP($AO207,装备!$B:$Q,5,0),0)</f>
        <v>0</v>
      </c>
      <c r="DJ207" s="304">
        <f>IFERROR(VLOOKUP($AO207,装备!$B:$Q,6,0),0)</f>
        <v>0</v>
      </c>
      <c r="DK207" s="304">
        <f>IFERROR(VLOOKUP($AO207,装备!$B:$Q,7,0),0)</f>
        <v>0</v>
      </c>
      <c r="DL207" s="304">
        <f>IFERROR(VLOOKUP($AO207,装备!$B:$Q,8,0),0)</f>
        <v>0</v>
      </c>
      <c r="DM207" s="304">
        <f>IFERROR(VLOOKUP($AO207,装备!$B:$Q,9,0),0)</f>
        <v>0</v>
      </c>
      <c r="DN207" s="304">
        <f>IFERROR(VLOOKUP($AO207,装备!$B:$Q,10,0),0)</f>
        <v>0</v>
      </c>
      <c r="DO207" s="304">
        <f>IFERROR(VLOOKUP($AO207,装备!$B:$Q,11,0),0)</f>
        <v>0</v>
      </c>
      <c r="DP207" s="304">
        <f>IFERROR(VLOOKUP($AO207,装备!$B:$Q,12,0),0)</f>
        <v>0</v>
      </c>
      <c r="DQ207" s="304">
        <f>IFERROR(VLOOKUP($AO207,装备!$B:$Q,13,0),0)</f>
        <v>0</v>
      </c>
      <c r="DR207" s="304">
        <f>IFERROR(VLOOKUP($AO207,装备!$B:$Q,14,0),0)</f>
        <v>0</v>
      </c>
      <c r="DS207" s="304">
        <f>IFERROR(VLOOKUP($AO207,装备!$B:$Q,16,0),0)</f>
        <v>0</v>
      </c>
      <c r="DT207" s="304">
        <f>IFERROR(VLOOKUP($AO207,装备!$B:$Q,5,0),0)</f>
        <v>0</v>
      </c>
    </row>
    <row r="208" spans="1:124" hidden="1">
      <c r="A208" s="301">
        <f>未改造舰娘!$A204</f>
        <v>10021113</v>
      </c>
      <c r="B208" s="354" t="s">
        <v>4073</v>
      </c>
      <c r="C208" s="323"/>
      <c r="D208" s="323">
        <f t="shared" si="3"/>
        <v>110</v>
      </c>
      <c r="E208" s="303">
        <f>未改造舰娘!$C204</f>
        <v>5</v>
      </c>
      <c r="F208" s="304" t="str">
        <f>未改造舰娘!$D204</f>
        <v>战列</v>
      </c>
      <c r="G208" s="304" t="str">
        <f>未改造舰娘!$E204</f>
        <v>大型</v>
      </c>
      <c r="H208" s="304" t="str">
        <f>未改造舰娘!$F204</f>
        <v>主力舰</v>
      </c>
      <c r="I208" s="460">
        <f>未改造舰娘!$AR204</f>
        <v>4</v>
      </c>
      <c r="J208" s="304" t="str">
        <f>未改造舰娘!$G204</f>
        <v>意大利</v>
      </c>
      <c r="K208" s="312">
        <f>未改造舰娘!$H204+(BV208+CI208+CV208+DI208)*$C$2</f>
        <v>54</v>
      </c>
      <c r="L208" s="304">
        <f>未改造舰娘!$I204</f>
        <v>2</v>
      </c>
      <c r="M208" s="304">
        <f>未改造舰娘!$J204</f>
        <v>2</v>
      </c>
      <c r="N208" s="518">
        <f>未改造舰娘!$K204</f>
        <v>2</v>
      </c>
      <c r="O208" s="304">
        <f>未改造舰娘!$L204+((CE208+CR208+DE208+DR208)*$C$2)</f>
        <v>10</v>
      </c>
      <c r="P208" s="304" t="str">
        <f>IF($C$2=1,(IF(ISERROR(FIND("超长",未改造舰娘!$M204&amp;CC208&amp;CP208&amp;DC208&amp;DP208,1)),IF(ISERROR(FIND("长",未改造舰娘!$M204&amp;CC208&amp;CP208&amp;DC208&amp;DP208,1)),IF(ISERROR(FIND("中",未改造舰娘!$M204&amp;CC208&amp;CP208&amp;DC208&amp;DP208,1)),IF(ISERROR(FIND("短",未改造舰娘!$M204&amp;CC208&amp;CP208&amp;DC208&amp;DP208,1)),IF(ISERROR(FIND("无",未改造舰娘!$M204&amp;CC208&amp;CP208&amp;DC208&amp;DP208,1)),0,"无"),"短"),"中"),"长"),"超长")),未改造舰娘!$M204)</f>
        <v>长</v>
      </c>
      <c r="Q208" s="303">
        <f>未改造舰娘!$N204</f>
        <v>22</v>
      </c>
      <c r="R208" s="304">
        <f>(未改造舰娘!$P204)+(未改造舰娘!$Q204)*$C$3+((BW208+CJ208+CW208+DJ208)*$C$2)</f>
        <v>79</v>
      </c>
      <c r="S208" s="304">
        <f>(未改造舰娘!$R204)+(未改造舰娘!$S204)*$C$3+((BY208+CL208+CY208+DL208)*$C$2)</f>
        <v>0</v>
      </c>
      <c r="T208" s="304">
        <f>(未改造舰娘!$T204)+(未改造舰娘!$U204)*$C$3+((BX208+CK208+CX208+DK208)*$C$2)</f>
        <v>79</v>
      </c>
      <c r="U208" s="304">
        <f>(未改造舰娘!$V204)+(未改造舰娘!$W204)*$C$3+((CG208+CT208+DG208+DT208)*$C$2)</f>
        <v>48</v>
      </c>
      <c r="V208" s="305">
        <f>INT((((未改造舰娘!$Y204)-(未改造舰娘!$X204))*(((IF(D208=0,C208,D208))-1)/99))+未改造舰娘!$X204)+((CB208+CO208+DB208+DO208)*$C$2)</f>
        <v>96</v>
      </c>
      <c r="W208" s="304">
        <f>INT((((未改造舰娘!$AA204)-(未改造舰娘!$Z204))*(((IF(D208=0,C208,D208))-1)/99))+未改造舰娘!$Z204)+((CD208+CQ208+DD208+DQ208)*$C$2)</f>
        <v>44</v>
      </c>
      <c r="X208" s="304">
        <f>INT((((未改造舰娘!$AC204)-(未改造舰娘!$AB204))*(((IF(D208=0,C208,D208))-1)/99))+未改造舰娘!$AB204)+((CA208+CN208+DA208+DN208)*$C$2)</f>
        <v>37</v>
      </c>
      <c r="Y208" s="303">
        <f>INT((((未改造舰娘!$AE204)-(未改造舰娘!$AD204))*(((IF(D208=0,C208,D208))-1)/99))+未改造舰娘!$AD204)+((BZ208+CM208+CZ208+DM208)*$C$2)</f>
        <v>0</v>
      </c>
      <c r="Z208" s="474">
        <f>IF(未改造舰娘!$AF204=0,"",未改造舰娘!$AF204)</f>
        <v>3</v>
      </c>
      <c r="AA208" s="304">
        <f>IF(未改造舰娘!$AG204="","",未改造舰娘!$AG204)</f>
        <v>3</v>
      </c>
      <c r="AB208" s="304">
        <f>IF(未改造舰娘!$AH204="","",未改造舰娘!$AH204)</f>
        <v>3</v>
      </c>
      <c r="AC208" s="304">
        <f>IF(未改造舰娘!$AI204="","",未改造舰娘!$AI204)</f>
        <v>3</v>
      </c>
      <c r="AD208" s="304">
        <f>IF(未改造舰娘!$AJ204="","",未改造舰娘!$AJ204)</f>
        <v>12</v>
      </c>
      <c r="AE208" s="305">
        <f>IF(未改造舰娘!$AK204="","",未改造舰娘!$AK204)</f>
        <v>60</v>
      </c>
      <c r="AF208" s="304">
        <f>IF(未改造舰娘!$AL204="","",未改造舰娘!$AL204)</f>
        <v>1200</v>
      </c>
      <c r="AG208" s="304">
        <f>IF(未改造舰娘!$AM204="","",未改造舰娘!$AM204)</f>
        <v>1200</v>
      </c>
      <c r="AH208" s="304">
        <f>IF(未改造舰娘!$AN204="","",未改造舰娘!$AN204)</f>
        <v>1200</v>
      </c>
      <c r="AI208" s="304">
        <f>IF(未改造舰娘!$AO204="","",未改造舰娘!$AO204)</f>
        <v>100</v>
      </c>
      <c r="AJ208" s="304" t="str">
        <f>IF(未改造舰娘!$AP204="","",未改造舰娘!$AP204)</f>
        <v>战列核心</v>
      </c>
      <c r="AK208" s="303">
        <f>IF(未改造舰娘!$AQ204="","",未改造舰娘!$AQ204)</f>
        <v>12</v>
      </c>
      <c r="AL208" s="306" t="str">
        <f>IF(未改造舰娘!$AS204="","",未改造舰娘!$AS204)</f>
        <v>I国三联305毫米炮</v>
      </c>
      <c r="AM208" s="306" t="str">
        <f>IF(未改造舰娘!$AT204="","",未改造舰娘!$AT204)</f>
        <v/>
      </c>
      <c r="AN208" s="306" t="str">
        <f>IF(未改造舰娘!$AU204="","",未改造舰娘!$AU204)</f>
        <v/>
      </c>
      <c r="AO208" s="306" t="str">
        <f>IF(未改造舰娘!$AV204="","",未改造舰娘!$AV204)</f>
        <v/>
      </c>
      <c r="AP208" s="307" t="str">
        <f>IF(未改造舰娘!$AW204="","",未改造舰娘!$AW204)</f>
        <v/>
      </c>
      <c r="AQ208" s="308" t="str">
        <f>IF(未改造舰娘!$AX204="","",未改造舰娘!$AX204)</f>
        <v/>
      </c>
      <c r="AR208" s="304">
        <f>IF(未改造舰娘!$AY204="","",未改造舰娘!$AY204)</f>
        <v>70</v>
      </c>
      <c r="AS208" s="304">
        <f>IF(未改造舰娘!$AZ204="","",未改造舰娘!$AZ204)</f>
        <v>110</v>
      </c>
      <c r="AT208" s="304">
        <f>IF(未改造舰娘!$BA204="","",未改造舰娘!$BA204)</f>
        <v>2.25</v>
      </c>
      <c r="AU208" s="304">
        <f>IF(未改造舰娘!$BB204="","",未改造舰娘!$BB204)</f>
        <v>4.55</v>
      </c>
      <c r="AV208" s="305">
        <f>IF((未改造舰娘!$BG204+未改造舰娘!$BK204*$C$4)=0,"",(未改造舰娘!$BG204+未改造舰娘!$BK204*$C$4))</f>
        <v>50</v>
      </c>
      <c r="AW208" s="304">
        <f>IF((未改造舰娘!$BH204+未改造舰娘!$BL204*$C$4)=0,"",(未改造舰娘!$BH204+未改造舰娘!$BL204*$C$4))</f>
        <v>69</v>
      </c>
      <c r="AX208" s="304">
        <f>IF((未改造舰娘!$BI204+未改造舰娘!$BM204*$C$4)=0,"",(未改造舰娘!$BI204+未改造舰娘!$BM204*$C$4))</f>
        <v>73</v>
      </c>
      <c r="AY208" s="303" t="str">
        <f>IF((未改造舰娘!$BJ204+未改造舰娘!$BN204*$C$4)=0,"",(未改造舰娘!$BJ204+未改造舰娘!$BN204*$C$4))</f>
        <v/>
      </c>
      <c r="AZ208" s="500">
        <f>IF(未改造舰娘!BC204="","",未改造舰娘!BC204)</f>
        <v>59</v>
      </c>
      <c r="BA208" s="500">
        <f>IF(未改造舰娘!BD204="","",未改造舰娘!BD204)</f>
        <v>0</v>
      </c>
      <c r="BB208" s="500">
        <f>IF(未改造舰娘!BE204="","",未改造舰娘!BE204)</f>
        <v>59</v>
      </c>
      <c r="BC208" s="498">
        <f>IF(未改造舰娘!BF204="","",未改造舰娘!BF204)</f>
        <v>9</v>
      </c>
      <c r="BD208" s="67" t="s">
        <v>1550</v>
      </c>
      <c r="BE208" s="506"/>
      <c r="BF208" s="306" t="str">
        <f>IF(未改造舰娘!$BQ204="","",未改造舰娘!$BQ204)</f>
        <v>4-2-J,4-3-H,4-4-L,5-1-CDEFGH,5-2-DEFGHIJ,5-4-CDEGH,5-5-DEFGHI,8-2-DEFGHIJKLM</v>
      </c>
      <c r="BG208" s="306" t="str">
        <f>IF(未改造舰娘!$BR204="","",未改造舰娘!$BR204)</f>
        <v>极地奏鸣曲 Ex-1-2-L,Ex-2-DEFGHIJKLMN,Ex-2-1-DFHJ,Ex-2-3-FGHI,Ex-3-DEFGHIJKLMNO,Ex-4-3-EIM,Ex-4-4-EHJKL；女武神行动 Ex-1-F,Ex-3-BCDGHIJKLM,Ex-5-CDEFG,Ex-7-ABCDEGHIJLM；未命名 Ex-1-LM,Ex-3-S,Ex-5-CDFHIJKMNOQRS,Ex-9-BCEGHIJKLMOPQRS,Ex-10-BCEIJKLMNOPQRST,Ex-11-RS,Ex-12-BCDEGJKLMNOPRTUV</v>
      </c>
      <c r="BH208" s="306"/>
      <c r="BU208" s="304">
        <f>IFERROR(VLOOKUP(AL208,装备!$B:$C,2,0),0)</f>
        <v>2</v>
      </c>
      <c r="BV208" s="304">
        <f>IFERROR(VLOOKUP($AL208,装备!$B:$Q,5,0),0)</f>
        <v>0</v>
      </c>
      <c r="BW208" s="304">
        <f>IFERROR(VLOOKUP($AL208,装备!$B:$Q,6,0),0)</f>
        <v>12</v>
      </c>
      <c r="BX208" s="304">
        <f>IFERROR(VLOOKUP($AL208,装备!$B:$Q,7,0),0)</f>
        <v>0</v>
      </c>
      <c r="BY208" s="304">
        <f>IFERROR(VLOOKUP($AL208,装备!$B:$Q,8,0),0)</f>
        <v>0</v>
      </c>
      <c r="BZ208" s="304">
        <f>IFERROR(VLOOKUP($AL208,装备!$B:$Q,9,0),0)</f>
        <v>0</v>
      </c>
      <c r="CA208" s="304">
        <f>IFERROR(VLOOKUP($AL208,装备!$B:$Q,10,0),0)</f>
        <v>0</v>
      </c>
      <c r="CB208" s="304">
        <f>IFERROR(VLOOKUP($AL208,装备!$B:$Q,11,0),0)</f>
        <v>3</v>
      </c>
      <c r="CC208" s="304" t="str">
        <f>IFERROR(VLOOKUP($AL208,装备!$B:$Q,12,0),0)</f>
        <v>长</v>
      </c>
      <c r="CD208" s="304">
        <f>IFERROR(VLOOKUP($AL208,装备!$B:$Q,13,0),0)</f>
        <v>0</v>
      </c>
      <c r="CE208" s="304">
        <f>IFERROR(VLOOKUP($AL208,装备!$B:$Q,14,0),0)</f>
        <v>0</v>
      </c>
      <c r="CF208" s="304">
        <f>IFERROR(VLOOKUP($AL208,装备!$B:$Q,16,0),0)</f>
        <v>0</v>
      </c>
      <c r="CG208" s="304">
        <f>IFERROR(VLOOKUP($AL208,装备!$B:$Q,5,0),0)</f>
        <v>0</v>
      </c>
      <c r="CH208" s="304">
        <f>IFERROR(VLOOKUP(AM208,装备!$B:$C,2,0),0)</f>
        <v>0</v>
      </c>
      <c r="CI208" s="304">
        <f>IFERROR(VLOOKUP($AM208,装备!$B:$Q,5,0),0)</f>
        <v>0</v>
      </c>
      <c r="CJ208" s="304">
        <f>IFERROR(VLOOKUP($AM208,装备!$B:$Q,6,0),0)</f>
        <v>0</v>
      </c>
      <c r="CK208" s="304">
        <f>IFERROR(VLOOKUP($AM208,装备!$B:$Q,7,0),0)</f>
        <v>0</v>
      </c>
      <c r="CL208" s="304">
        <f>IFERROR(VLOOKUP($AM208,装备!$B:$Q,8,0),0)</f>
        <v>0</v>
      </c>
      <c r="CM208" s="304">
        <f>IFERROR(VLOOKUP($AM208,装备!$B:$Q,9,0),0)</f>
        <v>0</v>
      </c>
      <c r="CN208" s="304">
        <f>IFERROR(VLOOKUP($AM208,装备!$B:$Q,10,0),0)</f>
        <v>0</v>
      </c>
      <c r="CO208" s="304">
        <f>IFERROR(VLOOKUP($AM208,装备!$B:$Q,11,0),0)</f>
        <v>0</v>
      </c>
      <c r="CP208" s="304">
        <f>IFERROR(VLOOKUP($AM208,装备!$B:$Q,12,0),0)</f>
        <v>0</v>
      </c>
      <c r="CQ208" s="304">
        <f>IFERROR(VLOOKUP($AM208,装备!$B:$Q,13,0),0)</f>
        <v>0</v>
      </c>
      <c r="CR208" s="304">
        <f>IFERROR(VLOOKUP($AM208,装备!$B:$Q,14,0),0)</f>
        <v>0</v>
      </c>
      <c r="CS208" s="304">
        <f>IFERROR(VLOOKUP($AM208,装备!$B:$Q,16,0),0)</f>
        <v>0</v>
      </c>
      <c r="CT208" s="304">
        <f>IFERROR(VLOOKUP($AM208,装备!$B:$Q,5,0),0)</f>
        <v>0</v>
      </c>
      <c r="CU208" s="304">
        <f>IFERROR(VLOOKUP(AN208,装备!$B:$C,2,0),0)</f>
        <v>0</v>
      </c>
      <c r="CV208" s="304">
        <f>IFERROR(VLOOKUP($AN208,装备!$B:$Q,5,0),0)</f>
        <v>0</v>
      </c>
      <c r="CW208" s="304">
        <f>IFERROR(VLOOKUP($AN208,装备!$B:$Q,6,0),0)</f>
        <v>0</v>
      </c>
      <c r="CX208" s="304">
        <f>IFERROR(VLOOKUP($AN208,装备!$B:$Q,7,0),0)</f>
        <v>0</v>
      </c>
      <c r="CY208" s="304">
        <f>IFERROR(VLOOKUP($AN208,装备!$B:$Q,8,0),0)</f>
        <v>0</v>
      </c>
      <c r="CZ208" s="304">
        <f>IFERROR(VLOOKUP($AN208,装备!$B:$Q,9,0),0)</f>
        <v>0</v>
      </c>
      <c r="DA208" s="304">
        <f>IFERROR(VLOOKUP($AN208,装备!$B:$Q,10,0),0)</f>
        <v>0</v>
      </c>
      <c r="DB208" s="304">
        <f>IFERROR(VLOOKUP($AN208,装备!$B:$Q,11,0),0)</f>
        <v>0</v>
      </c>
      <c r="DC208" s="304">
        <f>IFERROR(VLOOKUP($AN208,装备!$B:$Q,12,0),0)</f>
        <v>0</v>
      </c>
      <c r="DD208" s="304">
        <f>IFERROR(VLOOKUP($AN208,装备!$B:$Q,13,0),0)</f>
        <v>0</v>
      </c>
      <c r="DE208" s="304">
        <f>IFERROR(VLOOKUP($AN208,装备!$B:$Q,14,0),0)</f>
        <v>0</v>
      </c>
      <c r="DF208" s="304">
        <f>IFERROR(VLOOKUP($AN208,装备!$B:$Q,16,0),0)</f>
        <v>0</v>
      </c>
      <c r="DG208" s="304">
        <f>IFERROR(VLOOKUP($AN208,装备!$B:$Q,5,0),0)</f>
        <v>0</v>
      </c>
      <c r="DH208" s="304">
        <f>IFERROR(VLOOKUP(AO208,装备!$B:$C,2,0),0)</f>
        <v>0</v>
      </c>
      <c r="DI208" s="304">
        <f>IFERROR(VLOOKUP($AO208,装备!$B:$Q,5,0),0)</f>
        <v>0</v>
      </c>
      <c r="DJ208" s="304">
        <f>IFERROR(VLOOKUP($AO208,装备!$B:$Q,6,0),0)</f>
        <v>0</v>
      </c>
      <c r="DK208" s="304">
        <f>IFERROR(VLOOKUP($AO208,装备!$B:$Q,7,0),0)</f>
        <v>0</v>
      </c>
      <c r="DL208" s="304">
        <f>IFERROR(VLOOKUP($AO208,装备!$B:$Q,8,0),0)</f>
        <v>0</v>
      </c>
      <c r="DM208" s="304">
        <f>IFERROR(VLOOKUP($AO208,装备!$B:$Q,9,0),0)</f>
        <v>0</v>
      </c>
      <c r="DN208" s="304">
        <f>IFERROR(VLOOKUP($AO208,装备!$B:$Q,10,0),0)</f>
        <v>0</v>
      </c>
      <c r="DO208" s="304">
        <f>IFERROR(VLOOKUP($AO208,装备!$B:$Q,11,0),0)</f>
        <v>0</v>
      </c>
      <c r="DP208" s="304">
        <f>IFERROR(VLOOKUP($AO208,装备!$B:$Q,12,0),0)</f>
        <v>0</v>
      </c>
      <c r="DQ208" s="304">
        <f>IFERROR(VLOOKUP($AO208,装备!$B:$Q,13,0),0)</f>
        <v>0</v>
      </c>
      <c r="DR208" s="304">
        <f>IFERROR(VLOOKUP($AO208,装备!$B:$Q,14,0),0)</f>
        <v>0</v>
      </c>
      <c r="DS208" s="304">
        <f>IFERROR(VLOOKUP($AO208,装备!$B:$Q,16,0),0)</f>
        <v>0</v>
      </c>
      <c r="DT208" s="304">
        <f>IFERROR(VLOOKUP($AO208,装备!$B:$Q,5,0),0)</f>
        <v>0</v>
      </c>
    </row>
    <row r="209" spans="1:124" ht="27" hidden="1">
      <c r="A209" s="301">
        <f>未改造舰娘!$A205</f>
        <v>10021313</v>
      </c>
      <c r="B209" s="354" t="s">
        <v>4074</v>
      </c>
      <c r="C209" s="323"/>
      <c r="D209" s="323">
        <f t="shared" si="3"/>
        <v>110</v>
      </c>
      <c r="E209" s="303">
        <f>未改造舰娘!$C205</f>
        <v>5</v>
      </c>
      <c r="F209" s="304" t="str">
        <f>未改造舰娘!$D205</f>
        <v>战列</v>
      </c>
      <c r="G209" s="304" t="str">
        <f>未改造舰娘!$E205</f>
        <v>大型</v>
      </c>
      <c r="H209" s="304" t="str">
        <f>未改造舰娘!$F205</f>
        <v>主力舰</v>
      </c>
      <c r="I209" s="460">
        <f>未改造舰娘!$AR205</f>
        <v>4</v>
      </c>
      <c r="J209" s="304" t="str">
        <f>未改造舰娘!$G205</f>
        <v>意大利</v>
      </c>
      <c r="K209" s="312">
        <f>未改造舰娘!$H205+(BV209+CI209+CV209+DI209)*$C$2</f>
        <v>75</v>
      </c>
      <c r="L209" s="304">
        <f>未改造舰娘!$I205</f>
        <v>1</v>
      </c>
      <c r="M209" s="304">
        <f>未改造舰娘!$J205</f>
        <v>3</v>
      </c>
      <c r="N209" s="518">
        <f>未改造舰娘!$K205</f>
        <v>3</v>
      </c>
      <c r="O209" s="304">
        <f>未改造舰娘!$L205+((CE209+CR209+DE209+DR209)*$C$2)</f>
        <v>10</v>
      </c>
      <c r="P209" s="304" t="str">
        <f>IF($C$2=1,(IF(ISERROR(FIND("超长",未改造舰娘!$M205&amp;CC209&amp;CP209&amp;DC209&amp;DP209,1)),IF(ISERROR(FIND("长",未改造舰娘!$M205&amp;CC209&amp;CP209&amp;DC209&amp;DP209,1)),IF(ISERROR(FIND("中",未改造舰娘!$M205&amp;CC209&amp;CP209&amp;DC209&amp;DP209,1)),IF(ISERROR(FIND("短",未改造舰娘!$M205&amp;CC209&amp;CP209&amp;DC209&amp;DP209,1)),IF(ISERROR(FIND("无",未改造舰娘!$M205&amp;CC209&amp;CP209&amp;DC209&amp;DP209,1)),0,"无"),"短"),"中"),"长"),"超长")),未改造舰娘!$M205)</f>
        <v>长</v>
      </c>
      <c r="Q209" s="303">
        <f>未改造舰娘!$N205</f>
        <v>31</v>
      </c>
      <c r="R209" s="304">
        <f>(未改造舰娘!$P205)+(未改造舰娘!$Q205)*$C$3+((BW209+CJ209+CW209+DJ209)*$C$2)</f>
        <v>101</v>
      </c>
      <c r="S209" s="304">
        <f>(未改造舰娘!$R205)+(未改造舰娘!$S205)*$C$3+((BY209+CL209+CY209+DL209)*$C$2)</f>
        <v>0</v>
      </c>
      <c r="T209" s="304">
        <f>(未改造舰娘!$T205)+(未改造舰娘!$U205)*$C$3+((BX209+CK209+CX209+DK209)*$C$2)</f>
        <v>98</v>
      </c>
      <c r="U209" s="304">
        <f>(未改造舰娘!$V205)+(未改造舰娘!$W205)*$C$3+((CG209+CT209+DG209+DT209)*$C$2)</f>
        <v>65</v>
      </c>
      <c r="V209" s="305">
        <f>INT((((未改造舰娘!$Y205)-(未改造舰娘!$X205))*(((IF(D209=0,C209,D209))-1)/99))+未改造舰娘!$X205)+((CB209+CO209+DB209+DO209)*$C$2)</f>
        <v>96</v>
      </c>
      <c r="W209" s="304">
        <f>INT((((未改造舰娘!$AA205)-(未改造舰娘!$Z205))*(((IF(D209=0,C209,D209))-1)/99))+未改造舰娘!$Z205)+((CD209+CQ209+DD209+DQ209)*$C$2)</f>
        <v>50</v>
      </c>
      <c r="X209" s="304">
        <f>INT((((未改造舰娘!$AC205)-(未改造舰娘!$AB205))*(((IF(D209=0,C209,D209))-1)/99))+未改造舰娘!$AB205)+((CA209+CN209+DA209+DN209)*$C$2)</f>
        <v>41</v>
      </c>
      <c r="Y209" s="303">
        <f>INT((((未改造舰娘!$AE205)-(未改造舰娘!$AD205))*(((IF(D209=0,C209,D209))-1)/99))+未改造舰娘!$AD205)+((BZ209+CM209+CZ209+DM209)*$C$2)</f>
        <v>0</v>
      </c>
      <c r="Z209" s="474">
        <f>IF(未改造舰娘!$AF205=0,"",未改造舰娘!$AF205)</f>
        <v>3</v>
      </c>
      <c r="AA209" s="304">
        <f>IF(未改造舰娘!$AG205="","",未改造舰娘!$AG205)</f>
        <v>3</v>
      </c>
      <c r="AB209" s="304">
        <f>IF(未改造舰娘!$AH205="","",未改造舰娘!$AH205)</f>
        <v>3</v>
      </c>
      <c r="AC209" s="304">
        <f>IF(未改造舰娘!$AI205="","",未改造舰娘!$AI205)</f>
        <v>3</v>
      </c>
      <c r="AD209" s="304">
        <f>IF(未改造舰娘!$AJ205="","",未改造舰娘!$AJ205)</f>
        <v>12</v>
      </c>
      <c r="AE209" s="305">
        <f>IF(未改造舰娘!$AK205="","",未改造舰娘!$AK205)</f>
        <v>0</v>
      </c>
      <c r="AF209" s="304" t="str">
        <f>IF(未改造舰娘!$AL205="","",未改造舰娘!$AL205)</f>
        <v/>
      </c>
      <c r="AG209" s="304" t="str">
        <f>IF(未改造舰娘!$AM205="","",未改造舰娘!$AM205)</f>
        <v/>
      </c>
      <c r="AH209" s="304" t="str">
        <f>IF(未改造舰娘!$AN205="","",未改造舰娘!$AN205)</f>
        <v/>
      </c>
      <c r="AI209" s="304" t="str">
        <f>IF(未改造舰娘!$AO205="","",未改造舰娘!$AO205)</f>
        <v/>
      </c>
      <c r="AJ209" s="304" t="str">
        <f>IF(未改造舰娘!$AP205="","",未改造舰娘!$AP205)</f>
        <v/>
      </c>
      <c r="AK209" s="303" t="str">
        <f>IF(未改造舰娘!$AQ205="","",未改造舰娘!$AQ205)</f>
        <v/>
      </c>
      <c r="AL209" s="306" t="str">
        <f>IF(未改造舰娘!$AS205="","",未改造舰娘!$AS205)</f>
        <v>I国三联381毫米炮</v>
      </c>
      <c r="AM209" s="306" t="str">
        <f>IF(未改造舰娘!$AT205="","",未改造舰娘!$AT205)</f>
        <v>普列塞水下防护系统</v>
      </c>
      <c r="AN209" s="306" t="str">
        <f>IF(未改造舰娘!$AU205="","",未改造舰娘!$AU205)</f>
        <v/>
      </c>
      <c r="AO209" s="306" t="str">
        <f>IF(未改造舰娘!$AV205="","",未改造舰娘!$AV205)</f>
        <v/>
      </c>
      <c r="AP209" s="307" t="str">
        <f>IF(未改造舰娘!$AW205="","",未改造舰娘!$AW205)</f>
        <v>强装药主炮(3级)：首轮炮击阶段，自身攻击时，敌人装甲降低40%。</v>
      </c>
      <c r="AQ209" s="308" t="str">
        <f>IF(未改造舰娘!$AX205="","",未改造舰娘!$AX205)</f>
        <v/>
      </c>
      <c r="AR209" s="304">
        <f>IF(未改造舰娘!$AY205="","",未改造舰娘!$AY205)</f>
        <v>90</v>
      </c>
      <c r="AS209" s="304">
        <f>IF(未改造舰娘!$AZ205="","",未改造舰娘!$AZ205)</f>
        <v>130</v>
      </c>
      <c r="AT209" s="304">
        <f>IF(未改造舰娘!$BA205="","",未改造舰娘!$BA205)</f>
        <v>4.2</v>
      </c>
      <c r="AU209" s="304">
        <f>IF(未改造舰娘!$BB205="","",未改造舰娘!$BB205)</f>
        <v>8</v>
      </c>
      <c r="AV209" s="305">
        <f>IF((未改造舰娘!$BG205+未改造舰娘!$BK205*$C$4)=0,"",(未改造舰娘!$BG205+未改造舰娘!$BK205*$C$4))</f>
        <v>70</v>
      </c>
      <c r="AW209" s="304">
        <f>IF((未改造舰娘!$BH205+未改造舰娘!$BL205*$C$4)=0,"",(未改造舰娘!$BH205+未改造舰娘!$BL205*$C$4))</f>
        <v>78</v>
      </c>
      <c r="AX209" s="304">
        <f>IF((未改造舰娘!$BI205+未改造舰娘!$BM205*$C$4)=0,"",(未改造舰娘!$BI205+未改造舰娘!$BM205*$C$4))</f>
        <v>102</v>
      </c>
      <c r="AY209" s="303" t="str">
        <f>IF((未改造舰娘!$BJ205+未改造舰娘!$BN205*$C$4)=0,"",(未改造舰娘!$BJ205+未改造舰娘!$BN205*$C$4))</f>
        <v/>
      </c>
      <c r="AZ209" s="500">
        <f>IF(未改造舰娘!BC205="","",未改造舰娘!BC205)</f>
        <v>81</v>
      </c>
      <c r="BA209" s="500">
        <f>IF(未改造舰娘!BD205="","",未改造舰娘!BD205)</f>
        <v>0</v>
      </c>
      <c r="BB209" s="500">
        <f>IF(未改造舰娘!BE205="","",未改造舰娘!BE205)</f>
        <v>78</v>
      </c>
      <c r="BC209" s="498">
        <f>IF(未改造舰娘!BF205="","",未改造舰娘!BF205)</f>
        <v>18</v>
      </c>
      <c r="BD209" s="67" t="s">
        <v>1697</v>
      </c>
      <c r="BE209" s="506">
        <v>0.21527777777777779</v>
      </c>
      <c r="BF209" s="306" t="str">
        <f>IF(未改造舰娘!$BQ205="","",未改造舰娘!$BQ205)</f>
        <v/>
      </c>
      <c r="BG209" s="306" t="str">
        <f>IF(未改造舰娘!$BR205="","",未改造舰娘!$BR205)</f>
        <v/>
      </c>
      <c r="BH209" s="306"/>
      <c r="BU209" s="304">
        <f>IFERROR(VLOOKUP(AL209,装备!$B:$C,2,0),0)</f>
        <v>5</v>
      </c>
      <c r="BV209" s="304">
        <f>IFERROR(VLOOKUP($AL209,装备!$B:$Q,5,0),0)</f>
        <v>0</v>
      </c>
      <c r="BW209" s="304">
        <f>IFERROR(VLOOKUP($AL209,装备!$B:$Q,6,0),0)</f>
        <v>24</v>
      </c>
      <c r="BX209" s="304">
        <f>IFERROR(VLOOKUP($AL209,装备!$B:$Q,7,0),0)</f>
        <v>0</v>
      </c>
      <c r="BY209" s="304">
        <f>IFERROR(VLOOKUP($AL209,装备!$B:$Q,8,0),0)</f>
        <v>0</v>
      </c>
      <c r="BZ209" s="304">
        <f>IFERROR(VLOOKUP($AL209,装备!$B:$Q,9,0),0)</f>
        <v>0</v>
      </c>
      <c r="CA209" s="304">
        <f>IFERROR(VLOOKUP($AL209,装备!$B:$Q,10,0),0)</f>
        <v>0</v>
      </c>
      <c r="CB209" s="304">
        <f>IFERROR(VLOOKUP($AL209,装备!$B:$Q,11,0),0)</f>
        <v>-1</v>
      </c>
      <c r="CC209" s="304" t="str">
        <f>IFERROR(VLOOKUP($AL209,装备!$B:$Q,12,0),0)</f>
        <v>超长</v>
      </c>
      <c r="CD209" s="304">
        <f>IFERROR(VLOOKUP($AL209,装备!$B:$Q,13,0),0)</f>
        <v>0</v>
      </c>
      <c r="CE209" s="304">
        <f>IFERROR(VLOOKUP($AL209,装备!$B:$Q,14,0),0)</f>
        <v>0</v>
      </c>
      <c r="CF209" s="304">
        <f>IFERROR(VLOOKUP($AL209,装备!$B:$Q,16,0),0)</f>
        <v>2</v>
      </c>
      <c r="CG209" s="304">
        <f>IFERROR(VLOOKUP($AL209,装备!$B:$Q,5,0),0)</f>
        <v>0</v>
      </c>
      <c r="CH209" s="304">
        <f>IFERROR(VLOOKUP(AM209,装备!$B:$C,2,0),0)</f>
        <v>5</v>
      </c>
      <c r="CI209" s="304">
        <f>IFERROR(VLOOKUP($AM209,装备!$B:$Q,5,0),0)</f>
        <v>0</v>
      </c>
      <c r="CJ209" s="304">
        <f>IFERROR(VLOOKUP($AM209,装备!$B:$Q,6,0),0)</f>
        <v>0</v>
      </c>
      <c r="CK209" s="304">
        <f>IFERROR(VLOOKUP($AM209,装备!$B:$Q,7,0),0)</f>
        <v>8</v>
      </c>
      <c r="CL209" s="304">
        <f>IFERROR(VLOOKUP($AM209,装备!$B:$Q,8,0),0)</f>
        <v>0</v>
      </c>
      <c r="CM209" s="304">
        <f>IFERROR(VLOOKUP($AM209,装备!$B:$Q,9,0),0)</f>
        <v>0</v>
      </c>
      <c r="CN209" s="304">
        <f>IFERROR(VLOOKUP($AM209,装备!$B:$Q,10,0),0)</f>
        <v>0</v>
      </c>
      <c r="CO209" s="304">
        <f>IFERROR(VLOOKUP($AM209,装备!$B:$Q,11,0),0)</f>
        <v>0</v>
      </c>
      <c r="CP209" s="304" t="str">
        <f>IFERROR(VLOOKUP($AM209,装备!$B:$Q,12,0),0)</f>
        <v>无</v>
      </c>
      <c r="CQ209" s="304">
        <f>IFERROR(VLOOKUP($AM209,装备!$B:$Q,13,0),0)</f>
        <v>1</v>
      </c>
      <c r="CR209" s="304">
        <f>IFERROR(VLOOKUP($AM209,装备!$B:$Q,14,0),0)</f>
        <v>0</v>
      </c>
      <c r="CS209" s="304">
        <f>IFERROR(VLOOKUP($AM209,装备!$B:$Q,16,0),0)</f>
        <v>0</v>
      </c>
      <c r="CT209" s="304">
        <f>IFERROR(VLOOKUP($AM209,装备!$B:$Q,5,0),0)</f>
        <v>0</v>
      </c>
      <c r="CU209" s="304">
        <f>IFERROR(VLOOKUP(AN209,装备!$B:$C,2,0),0)</f>
        <v>0</v>
      </c>
      <c r="CV209" s="304">
        <f>IFERROR(VLOOKUP($AN209,装备!$B:$Q,5,0),0)</f>
        <v>0</v>
      </c>
      <c r="CW209" s="304">
        <f>IFERROR(VLOOKUP($AN209,装备!$B:$Q,6,0),0)</f>
        <v>0</v>
      </c>
      <c r="CX209" s="304">
        <f>IFERROR(VLOOKUP($AN209,装备!$B:$Q,7,0),0)</f>
        <v>0</v>
      </c>
      <c r="CY209" s="304">
        <f>IFERROR(VLOOKUP($AN209,装备!$B:$Q,8,0),0)</f>
        <v>0</v>
      </c>
      <c r="CZ209" s="304">
        <f>IFERROR(VLOOKUP($AN209,装备!$B:$Q,9,0),0)</f>
        <v>0</v>
      </c>
      <c r="DA209" s="304">
        <f>IFERROR(VLOOKUP($AN209,装备!$B:$Q,10,0),0)</f>
        <v>0</v>
      </c>
      <c r="DB209" s="304">
        <f>IFERROR(VLOOKUP($AN209,装备!$B:$Q,11,0),0)</f>
        <v>0</v>
      </c>
      <c r="DC209" s="304">
        <f>IFERROR(VLOOKUP($AN209,装备!$B:$Q,12,0),0)</f>
        <v>0</v>
      </c>
      <c r="DD209" s="304">
        <f>IFERROR(VLOOKUP($AN209,装备!$B:$Q,13,0),0)</f>
        <v>0</v>
      </c>
      <c r="DE209" s="304">
        <f>IFERROR(VLOOKUP($AN209,装备!$B:$Q,14,0),0)</f>
        <v>0</v>
      </c>
      <c r="DF209" s="304">
        <f>IFERROR(VLOOKUP($AN209,装备!$B:$Q,16,0),0)</f>
        <v>0</v>
      </c>
      <c r="DG209" s="304">
        <f>IFERROR(VLOOKUP($AN209,装备!$B:$Q,5,0),0)</f>
        <v>0</v>
      </c>
      <c r="DH209" s="304">
        <f>IFERROR(VLOOKUP(AO209,装备!$B:$C,2,0),0)</f>
        <v>0</v>
      </c>
      <c r="DI209" s="304">
        <f>IFERROR(VLOOKUP($AO209,装备!$B:$Q,5,0),0)</f>
        <v>0</v>
      </c>
      <c r="DJ209" s="304">
        <f>IFERROR(VLOOKUP($AO209,装备!$B:$Q,6,0),0)</f>
        <v>0</v>
      </c>
      <c r="DK209" s="304">
        <f>IFERROR(VLOOKUP($AO209,装备!$B:$Q,7,0),0)</f>
        <v>0</v>
      </c>
      <c r="DL209" s="304">
        <f>IFERROR(VLOOKUP($AO209,装备!$B:$Q,8,0),0)</f>
        <v>0</v>
      </c>
      <c r="DM209" s="304">
        <f>IFERROR(VLOOKUP($AO209,装备!$B:$Q,9,0),0)</f>
        <v>0</v>
      </c>
      <c r="DN209" s="304">
        <f>IFERROR(VLOOKUP($AO209,装备!$B:$Q,10,0),0)</f>
        <v>0</v>
      </c>
      <c r="DO209" s="304">
        <f>IFERROR(VLOOKUP($AO209,装备!$B:$Q,11,0),0)</f>
        <v>0</v>
      </c>
      <c r="DP209" s="304">
        <f>IFERROR(VLOOKUP($AO209,装备!$B:$Q,12,0),0)</f>
        <v>0</v>
      </c>
      <c r="DQ209" s="304">
        <f>IFERROR(VLOOKUP($AO209,装备!$B:$Q,13,0),0)</f>
        <v>0</v>
      </c>
      <c r="DR209" s="304">
        <f>IFERROR(VLOOKUP($AO209,装备!$B:$Q,14,0),0)</f>
        <v>0</v>
      </c>
      <c r="DS209" s="304">
        <f>IFERROR(VLOOKUP($AO209,装备!$B:$Q,16,0),0)</f>
        <v>0</v>
      </c>
      <c r="DT209" s="304">
        <f>IFERROR(VLOOKUP($AO209,装备!$B:$Q,5,0),0)</f>
        <v>0</v>
      </c>
    </row>
    <row r="210" spans="1:124" ht="27" hidden="1">
      <c r="A210" s="301">
        <f>未改造舰娘!$A206</f>
        <v>10021413</v>
      </c>
      <c r="B210" s="354" t="s">
        <v>559</v>
      </c>
      <c r="C210" s="323"/>
      <c r="D210" s="323">
        <f t="shared" si="3"/>
        <v>110</v>
      </c>
      <c r="E210" s="303">
        <f>未改造舰娘!$C206</f>
        <v>5</v>
      </c>
      <c r="F210" s="304" t="str">
        <f>未改造舰娘!$D206</f>
        <v>战列</v>
      </c>
      <c r="G210" s="304" t="str">
        <f>未改造舰娘!$E206</f>
        <v>大型</v>
      </c>
      <c r="H210" s="304" t="str">
        <f>未改造舰娘!$F206</f>
        <v>主力舰</v>
      </c>
      <c r="I210" s="460">
        <f>未改造舰娘!$AR206</f>
        <v>4</v>
      </c>
      <c r="J210" s="304" t="str">
        <f>未改造舰娘!$G206</f>
        <v>苏联</v>
      </c>
      <c r="K210" s="312">
        <f>未改造舰娘!$H206+(BV210+CI210+CV210+DI210)*$C$2</f>
        <v>92</v>
      </c>
      <c r="L210" s="304">
        <f>未改造舰娘!$I206</f>
        <v>0</v>
      </c>
      <c r="M210" s="304">
        <f>未改造舰娘!$J206</f>
        <v>3</v>
      </c>
      <c r="N210" s="518">
        <f>未改造舰娘!$K206</f>
        <v>3</v>
      </c>
      <c r="O210" s="304">
        <f>未改造舰娘!$L206+((CE210+CR210+DE210+DR210)*$C$2)</f>
        <v>8</v>
      </c>
      <c r="P210" s="304" t="str">
        <f>IF($C$2=1,(IF(ISERROR(FIND("超长",未改造舰娘!$M206&amp;CC210&amp;CP210&amp;DC210&amp;DP210,1)),IF(ISERROR(FIND("长",未改造舰娘!$M206&amp;CC210&amp;CP210&amp;DC210&amp;DP210,1)),IF(ISERROR(FIND("中",未改造舰娘!$M206&amp;CC210&amp;CP210&amp;DC210&amp;DP210,1)),IF(ISERROR(FIND("短",未改造舰娘!$M206&amp;CC210&amp;CP210&amp;DC210&amp;DP210,1)),IF(ISERROR(FIND("无",未改造舰娘!$M206&amp;CC210&amp;CP210&amp;DC210&amp;DP210,1)),0,"无"),"短"),"中"),"长"),"超长")),未改造舰娘!$M206)</f>
        <v>长</v>
      </c>
      <c r="Q210" s="303">
        <f>未改造舰娘!$N206</f>
        <v>28</v>
      </c>
      <c r="R210" s="304">
        <f>(未改造舰娘!$P206)+(未改造舰娘!$Q206)*$C$3+((BW210+CJ210+CW210+DJ210)*$C$2)</f>
        <v>111</v>
      </c>
      <c r="S210" s="304">
        <f>(未改造舰娘!$R206)+(未改造舰娘!$S206)*$C$3+((BY210+CL210+CY210+DL210)*$C$2)</f>
        <v>0</v>
      </c>
      <c r="T210" s="304">
        <f>(未改造舰娘!$T206)+(未改造舰娘!$U206)*$C$3+((BX210+CK210+CX210+DK210)*$C$2)</f>
        <v>97</v>
      </c>
      <c r="U210" s="304">
        <f>(未改造舰娘!$V206)+(未改造舰娘!$W206)*$C$3+((CG210+CT210+DG210+DT210)*$C$2)</f>
        <v>67</v>
      </c>
      <c r="V210" s="305">
        <f>INT((((未改造舰娘!$Y206)-(未改造舰娘!$X206))*(((IF(D210=0,C210,D210))-1)/99))+未改造舰娘!$X206)+((CB210+CO210+DB210+DO210)*$C$2)</f>
        <v>96</v>
      </c>
      <c r="W210" s="304">
        <f>INT((((未改造舰娘!$AA206)-(未改造舰娘!$Z206))*(((IF(D210=0,C210,D210))-1)/99))+未改造舰娘!$Z206)+((CD210+CQ210+DD210+DQ210)*$C$2)</f>
        <v>51</v>
      </c>
      <c r="X210" s="304">
        <f>INT((((未改造舰娘!$AC206)-(未改造舰娘!$AB206))*(((IF(D210=0,C210,D210))-1)/99))+未改造舰娘!$AB206)+((CA210+CN210+DA210+DN210)*$C$2)</f>
        <v>38</v>
      </c>
      <c r="Y210" s="303">
        <f>INT((((未改造舰娘!$AE206)-(未改造舰娘!$AD206))*(((IF(D210=0,C210,D210))-1)/99))+未改造舰娘!$AD206)+((BZ210+CM210+CZ210+DM210)*$C$2)</f>
        <v>0</v>
      </c>
      <c r="Z210" s="474">
        <f>IF(未改造舰娘!$AF206=0,"",未改造舰娘!$AF206)</f>
        <v>4</v>
      </c>
      <c r="AA210" s="304">
        <f>IF(未改造舰娘!$AG206="","",未改造舰娘!$AG206)</f>
        <v>4</v>
      </c>
      <c r="AB210" s="304">
        <f>IF(未改造舰娘!$AH206="","",未改造舰娘!$AH206)</f>
        <v>4</v>
      </c>
      <c r="AC210" s="304">
        <f>IF(未改造舰娘!$AI206="","",未改造舰娘!$AI206)</f>
        <v>4</v>
      </c>
      <c r="AD210" s="304">
        <f>IF(未改造舰娘!$AJ206="","",未改造舰娘!$AJ206)</f>
        <v>16</v>
      </c>
      <c r="AE210" s="305">
        <f>IF(未改造舰娘!$AK206="","",未改造舰娘!$AK206)</f>
        <v>0</v>
      </c>
      <c r="AF210" s="304" t="str">
        <f>IF(未改造舰娘!$AL206="","",未改造舰娘!$AL206)</f>
        <v/>
      </c>
      <c r="AG210" s="304" t="str">
        <f>IF(未改造舰娘!$AM206="","",未改造舰娘!$AM206)</f>
        <v/>
      </c>
      <c r="AH210" s="304" t="str">
        <f>IF(未改造舰娘!$AN206="","",未改造舰娘!$AN206)</f>
        <v/>
      </c>
      <c r="AI210" s="304" t="str">
        <f>IF(未改造舰娘!$AO206="","",未改造舰娘!$AO206)</f>
        <v/>
      </c>
      <c r="AJ210" s="304" t="str">
        <f>IF(未改造舰娘!$AP206="","",未改造舰娘!$AP206)</f>
        <v/>
      </c>
      <c r="AK210" s="303" t="str">
        <f>IF(未改造舰娘!$AQ206="","",未改造舰娘!$AQ206)</f>
        <v/>
      </c>
      <c r="AL210" s="306" t="str">
        <f>IF(未改造舰娘!$AS206="","",未改造舰娘!$AS206)</f>
        <v>S国三联406毫米炮</v>
      </c>
      <c r="AM210" s="306" t="str">
        <f>IF(未改造舰娘!$AT206="","",未改造舰娘!$AT206)</f>
        <v>普列塞水下防护系统</v>
      </c>
      <c r="AN210" s="306" t="str">
        <f>IF(未改造舰娘!$AU206="","",未改造舰娘!$AU206)</f>
        <v/>
      </c>
      <c r="AO210" s="306" t="str">
        <f>IF(未改造舰娘!$AV206="","",未改造舰娘!$AV206)</f>
        <v/>
      </c>
      <c r="AP210" s="307" t="str">
        <f>IF(未改造舰娘!$AW206="","",未改造舰娘!$AW206)</f>
        <v>神圣的战争(3级)：该船的炮击伤害会在90%~130%之间浮动。</v>
      </c>
      <c r="AQ210" s="308" t="str">
        <f>IF(未改造舰娘!$AX206="","",未改造舰娘!$AX206)</f>
        <v/>
      </c>
      <c r="AR210" s="304">
        <f>IF(未改造舰娘!$AY206="","",未改造舰娘!$AY206)</f>
        <v>125</v>
      </c>
      <c r="AS210" s="304">
        <f>IF(未改造舰娘!$AZ206="","",未改造舰娘!$AZ206)</f>
        <v>165</v>
      </c>
      <c r="AT210" s="304">
        <f>IF(未改造舰娘!$BA206="","",未改造舰娘!$BA206)</f>
        <v>4.8</v>
      </c>
      <c r="AU210" s="304">
        <f>IF(未改造舰娘!$BB206="","",未改造舰娘!$BB206)</f>
        <v>9</v>
      </c>
      <c r="AV210" s="305">
        <f>IF((未改造舰娘!$BG206+未改造舰娘!$BK206*$C$4)=0,"",(未改造舰娘!$BG206+未改造舰娘!$BK206*$C$4))</f>
        <v>70</v>
      </c>
      <c r="AW210" s="304">
        <f>IF((未改造舰娘!$BH206+未改造舰娘!$BL206*$C$4)=0,"",(未改造舰娘!$BH206+未改造舰娘!$BL206*$C$4))</f>
        <v>77</v>
      </c>
      <c r="AX210" s="304">
        <f>IF((未改造舰娘!$BI206+未改造舰娘!$BM206*$C$4)=0,"",(未改造舰娘!$BI206+未改造舰娘!$BM206*$C$4))</f>
        <v>100</v>
      </c>
      <c r="AY210" s="303" t="str">
        <f>IF((未改造舰娘!$BJ206+未改造舰娘!$BN206*$C$4)=0,"",(未改造舰娘!$BJ206+未改造舰娘!$BN206*$C$4))</f>
        <v/>
      </c>
      <c r="AZ210" s="500">
        <f>IF(未改造舰娘!BC206="","",未改造舰娘!BC206)</f>
        <v>86</v>
      </c>
      <c r="BA210" s="500">
        <f>IF(未改造舰娘!BD206="","",未改造舰娘!BD206)</f>
        <v>0</v>
      </c>
      <c r="BB210" s="500">
        <f>IF(未改造舰娘!BE206="","",未改造舰娘!BE206)</f>
        <v>77</v>
      </c>
      <c r="BC210" s="498">
        <f>IF(未改造舰娘!BF206="","",未改造舰娘!BF206)</f>
        <v>20</v>
      </c>
      <c r="BD210" s="84" t="s">
        <v>2043</v>
      </c>
      <c r="BE210" s="506">
        <v>0.23958333333333334</v>
      </c>
      <c r="BF210" s="306" t="str">
        <f>IF(未改造舰娘!$BQ206="","",未改造舰娘!$BQ206)</f>
        <v/>
      </c>
      <c r="BG210" s="306" t="str">
        <f>IF(未改造舰娘!$BR206="","",未改造舰娘!$BR206)</f>
        <v/>
      </c>
      <c r="BH210" s="306"/>
      <c r="BU210" s="304">
        <f>IFERROR(VLOOKUP(AL210,装备!$B:$C,2,0),0)</f>
        <v>5</v>
      </c>
      <c r="BV210" s="304">
        <f>IFERROR(VLOOKUP($AL210,装备!$B:$Q,5,0),0)</f>
        <v>0</v>
      </c>
      <c r="BW210" s="304">
        <f>IFERROR(VLOOKUP($AL210,装备!$B:$Q,6,0),0)</f>
        <v>24</v>
      </c>
      <c r="BX210" s="304">
        <f>IFERROR(VLOOKUP($AL210,装备!$B:$Q,7,0),0)</f>
        <v>0</v>
      </c>
      <c r="BY210" s="304">
        <f>IFERROR(VLOOKUP($AL210,装备!$B:$Q,8,0),0)</f>
        <v>0</v>
      </c>
      <c r="BZ210" s="304">
        <f>IFERROR(VLOOKUP($AL210,装备!$B:$Q,9,0),0)</f>
        <v>0</v>
      </c>
      <c r="CA210" s="304">
        <f>IFERROR(VLOOKUP($AL210,装备!$B:$Q,10,0),0)</f>
        <v>0</v>
      </c>
      <c r="CB210" s="304">
        <f>IFERROR(VLOOKUP($AL210,装备!$B:$Q,11,0),0)</f>
        <v>0</v>
      </c>
      <c r="CC210" s="304" t="str">
        <f>IFERROR(VLOOKUP($AL210,装备!$B:$Q,12,0),0)</f>
        <v>超长</v>
      </c>
      <c r="CD210" s="304">
        <f>IFERROR(VLOOKUP($AL210,装备!$B:$Q,13,0),0)</f>
        <v>0</v>
      </c>
      <c r="CE210" s="304">
        <f>IFERROR(VLOOKUP($AL210,装备!$B:$Q,14,0),0)</f>
        <v>0</v>
      </c>
      <c r="CF210" s="304">
        <f>IFERROR(VLOOKUP($AL210,装备!$B:$Q,16,0),0)</f>
        <v>0</v>
      </c>
      <c r="CG210" s="304">
        <f>IFERROR(VLOOKUP($AL210,装备!$B:$Q,5,0),0)</f>
        <v>0</v>
      </c>
      <c r="CH210" s="304">
        <f>IFERROR(VLOOKUP(AM210,装备!$B:$C,2,0),0)</f>
        <v>5</v>
      </c>
      <c r="CI210" s="304">
        <f>IFERROR(VLOOKUP($AM210,装备!$B:$Q,5,0),0)</f>
        <v>0</v>
      </c>
      <c r="CJ210" s="304">
        <f>IFERROR(VLOOKUP($AM210,装备!$B:$Q,6,0),0)</f>
        <v>0</v>
      </c>
      <c r="CK210" s="304">
        <f>IFERROR(VLOOKUP($AM210,装备!$B:$Q,7,0),0)</f>
        <v>8</v>
      </c>
      <c r="CL210" s="304">
        <f>IFERROR(VLOOKUP($AM210,装备!$B:$Q,8,0),0)</f>
        <v>0</v>
      </c>
      <c r="CM210" s="304">
        <f>IFERROR(VLOOKUP($AM210,装备!$B:$Q,9,0),0)</f>
        <v>0</v>
      </c>
      <c r="CN210" s="304">
        <f>IFERROR(VLOOKUP($AM210,装备!$B:$Q,10,0),0)</f>
        <v>0</v>
      </c>
      <c r="CO210" s="304">
        <f>IFERROR(VLOOKUP($AM210,装备!$B:$Q,11,0),0)</f>
        <v>0</v>
      </c>
      <c r="CP210" s="304" t="str">
        <f>IFERROR(VLOOKUP($AM210,装备!$B:$Q,12,0),0)</f>
        <v>无</v>
      </c>
      <c r="CQ210" s="304">
        <f>IFERROR(VLOOKUP($AM210,装备!$B:$Q,13,0),0)</f>
        <v>1</v>
      </c>
      <c r="CR210" s="304">
        <f>IFERROR(VLOOKUP($AM210,装备!$B:$Q,14,0),0)</f>
        <v>0</v>
      </c>
      <c r="CS210" s="304">
        <f>IFERROR(VLOOKUP($AM210,装备!$B:$Q,16,0),0)</f>
        <v>0</v>
      </c>
      <c r="CT210" s="304">
        <f>IFERROR(VLOOKUP($AM210,装备!$B:$Q,5,0),0)</f>
        <v>0</v>
      </c>
      <c r="CU210" s="304">
        <f>IFERROR(VLOOKUP(AN210,装备!$B:$C,2,0),0)</f>
        <v>0</v>
      </c>
      <c r="CV210" s="304">
        <f>IFERROR(VLOOKUP($AN210,装备!$B:$Q,5,0),0)</f>
        <v>0</v>
      </c>
      <c r="CW210" s="304">
        <f>IFERROR(VLOOKUP($AN210,装备!$B:$Q,6,0),0)</f>
        <v>0</v>
      </c>
      <c r="CX210" s="304">
        <f>IFERROR(VLOOKUP($AN210,装备!$B:$Q,7,0),0)</f>
        <v>0</v>
      </c>
      <c r="CY210" s="304">
        <f>IFERROR(VLOOKUP($AN210,装备!$B:$Q,8,0),0)</f>
        <v>0</v>
      </c>
      <c r="CZ210" s="304">
        <f>IFERROR(VLOOKUP($AN210,装备!$B:$Q,9,0),0)</f>
        <v>0</v>
      </c>
      <c r="DA210" s="304">
        <f>IFERROR(VLOOKUP($AN210,装备!$B:$Q,10,0),0)</f>
        <v>0</v>
      </c>
      <c r="DB210" s="304">
        <f>IFERROR(VLOOKUP($AN210,装备!$B:$Q,11,0),0)</f>
        <v>0</v>
      </c>
      <c r="DC210" s="304">
        <f>IFERROR(VLOOKUP($AN210,装备!$B:$Q,12,0),0)</f>
        <v>0</v>
      </c>
      <c r="DD210" s="304">
        <f>IFERROR(VLOOKUP($AN210,装备!$B:$Q,13,0),0)</f>
        <v>0</v>
      </c>
      <c r="DE210" s="304">
        <f>IFERROR(VLOOKUP($AN210,装备!$B:$Q,14,0),0)</f>
        <v>0</v>
      </c>
      <c r="DF210" s="304">
        <f>IFERROR(VLOOKUP($AN210,装备!$B:$Q,16,0),0)</f>
        <v>0</v>
      </c>
      <c r="DG210" s="304">
        <f>IFERROR(VLOOKUP($AN210,装备!$B:$Q,5,0),0)</f>
        <v>0</v>
      </c>
      <c r="DH210" s="304">
        <f>IFERROR(VLOOKUP(AO210,装备!$B:$C,2,0),0)</f>
        <v>0</v>
      </c>
      <c r="DI210" s="304">
        <f>IFERROR(VLOOKUP($AO210,装备!$B:$Q,5,0),0)</f>
        <v>0</v>
      </c>
      <c r="DJ210" s="304">
        <f>IFERROR(VLOOKUP($AO210,装备!$B:$Q,6,0),0)</f>
        <v>0</v>
      </c>
      <c r="DK210" s="304">
        <f>IFERROR(VLOOKUP($AO210,装备!$B:$Q,7,0),0)</f>
        <v>0</v>
      </c>
      <c r="DL210" s="304">
        <f>IFERROR(VLOOKUP($AO210,装备!$B:$Q,8,0),0)</f>
        <v>0</v>
      </c>
      <c r="DM210" s="304">
        <f>IFERROR(VLOOKUP($AO210,装备!$B:$Q,9,0),0)</f>
        <v>0</v>
      </c>
      <c r="DN210" s="304">
        <f>IFERROR(VLOOKUP($AO210,装备!$B:$Q,10,0),0)</f>
        <v>0</v>
      </c>
      <c r="DO210" s="304">
        <f>IFERROR(VLOOKUP($AO210,装备!$B:$Q,11,0),0)</f>
        <v>0</v>
      </c>
      <c r="DP210" s="304">
        <f>IFERROR(VLOOKUP($AO210,装备!$B:$Q,12,0),0)</f>
        <v>0</v>
      </c>
      <c r="DQ210" s="304">
        <f>IFERROR(VLOOKUP($AO210,装备!$B:$Q,13,0),0)</f>
        <v>0</v>
      </c>
      <c r="DR210" s="304">
        <f>IFERROR(VLOOKUP($AO210,装备!$B:$Q,14,0),0)</f>
        <v>0</v>
      </c>
      <c r="DS210" s="304">
        <f>IFERROR(VLOOKUP($AO210,装备!$B:$Q,16,0),0)</f>
        <v>0</v>
      </c>
      <c r="DT210" s="304">
        <f>IFERROR(VLOOKUP($AO210,装备!$B:$Q,5,0),0)</f>
        <v>0</v>
      </c>
    </row>
    <row r="211" spans="1:124" hidden="1">
      <c r="A211" s="301">
        <f>未改造舰娘!$A207</f>
        <v>10021613</v>
      </c>
      <c r="B211" s="354" t="s">
        <v>4078</v>
      </c>
      <c r="C211" s="323"/>
      <c r="D211" s="323">
        <f t="shared" si="3"/>
        <v>110</v>
      </c>
      <c r="E211" s="303">
        <f>未改造舰娘!$C207</f>
        <v>5</v>
      </c>
      <c r="F211" s="304" t="str">
        <f>未改造舰娘!$D207</f>
        <v>战列</v>
      </c>
      <c r="G211" s="304" t="str">
        <f>未改造舰娘!$E207</f>
        <v>大型</v>
      </c>
      <c r="H211" s="304" t="str">
        <f>未改造舰娘!$F207</f>
        <v>主力舰</v>
      </c>
      <c r="I211" s="460">
        <f>未改造舰娘!$AR207</f>
        <v>4</v>
      </c>
      <c r="J211" s="304" t="str">
        <f>未改造舰娘!$G207</f>
        <v>法国</v>
      </c>
      <c r="K211" s="312">
        <f>未改造舰娘!$H207+(BV211+CI211+CV211+DI211)*$C$2</f>
        <v>62</v>
      </c>
      <c r="L211" s="304">
        <f>未改造舰娘!$I207</f>
        <v>2</v>
      </c>
      <c r="M211" s="304">
        <f>未改造舰娘!$J207</f>
        <v>2</v>
      </c>
      <c r="N211" s="518">
        <f>未改造舰娘!$K207</f>
        <v>2</v>
      </c>
      <c r="O211" s="304">
        <f>未改造舰娘!$L207+((CE211+CR211+DE211+DR211)*$C$2)</f>
        <v>9</v>
      </c>
      <c r="P211" s="304" t="str">
        <f>IF($C$2=1,(IF(ISERROR(FIND("超长",未改造舰娘!$M207&amp;CC211&amp;CP211&amp;DC211&amp;DP211,1)),IF(ISERROR(FIND("长",未改造舰娘!$M207&amp;CC211&amp;CP211&amp;DC211&amp;DP211,1)),IF(ISERROR(FIND("中",未改造舰娘!$M207&amp;CC211&amp;CP211&amp;DC211&amp;DP211,1)),IF(ISERROR(FIND("短",未改造舰娘!$M207&amp;CC211&amp;CP211&amp;DC211&amp;DP211,1)),IF(ISERROR(FIND("无",未改造舰娘!$M207&amp;CC211&amp;CP211&amp;DC211&amp;DP211,1)),0,"无"),"短"),"中"),"长"),"超长")),未改造舰娘!$M207)</f>
        <v>长</v>
      </c>
      <c r="Q211" s="303">
        <f>未改造舰娘!$N207</f>
        <v>31</v>
      </c>
      <c r="R211" s="304">
        <f>(未改造舰娘!$P207)+(未改造舰娘!$Q207)*$C$3+((BW211+CJ211+CW211+DJ211)*$C$2)</f>
        <v>90</v>
      </c>
      <c r="S211" s="304">
        <f>(未改造舰娘!$R207)+(未改造舰娘!$S207)*$C$3+((BY211+CL211+CY211+DL211)*$C$2)</f>
        <v>0</v>
      </c>
      <c r="T211" s="304">
        <f>(未改造舰娘!$T207)+(未改造舰娘!$U207)*$C$3+((BX211+CK211+CX211+DK211)*$C$2)</f>
        <v>80</v>
      </c>
      <c r="U211" s="304">
        <f>(未改造舰娘!$V207)+(未改造舰娘!$W207)*$C$3+((CG211+CT211+DG211+DT211)*$C$2)</f>
        <v>63</v>
      </c>
      <c r="V211" s="305">
        <f>INT((((未改造舰娘!$Y207)-(未改造舰娘!$X207))*(((IF(D211=0,C211,D211))-1)/99))+未改造舰娘!$X207)+((CB211+CO211+DB211+DO211)*$C$2)</f>
        <v>96</v>
      </c>
      <c r="W211" s="304">
        <f>INT((((未改造舰娘!$AA207)-(未改造舰娘!$Z207))*(((IF(D211=0,C211,D211))-1)/99))+未改造舰娘!$Z207)+((CD211+CQ211+DD211+DQ211)*$C$2)</f>
        <v>63</v>
      </c>
      <c r="X211" s="304">
        <f>INT((((未改造舰娘!$AC207)-(未改造舰娘!$AB207))*(((IF(D211=0,C211,D211))-1)/99))+未改造舰娘!$AB207)+((CA211+CN211+DA211+DN211)*$C$2)</f>
        <v>40</v>
      </c>
      <c r="Y211" s="303">
        <f>INT((((未改造舰娘!$AE207)-(未改造舰娘!$AD207))*(((IF(D211=0,C211,D211))-1)/99))+未改造舰娘!$AD207)+((BZ211+CM211+CZ211+DM211)*$C$2)</f>
        <v>0</v>
      </c>
      <c r="Z211" s="474">
        <f>IF(未改造舰娘!$AF207=0,"",未改造舰娘!$AF207)</f>
        <v>2</v>
      </c>
      <c r="AA211" s="304">
        <f>IF(未改造舰娘!$AG207="","",未改造舰娘!$AG207)</f>
        <v>2</v>
      </c>
      <c r="AB211" s="304">
        <f>IF(未改造舰娘!$AH207="","",未改造舰娘!$AH207)</f>
        <v>2</v>
      </c>
      <c r="AC211" s="304" t="str">
        <f>IF(未改造舰娘!$AI207="","",未改造舰娘!$AI207)</f>
        <v/>
      </c>
      <c r="AD211" s="304">
        <f>IF(未改造舰娘!$AJ207="","",未改造舰娘!$AJ207)</f>
        <v>6</v>
      </c>
      <c r="AE211" s="305">
        <f>IF(未改造舰娘!$AK207="","",未改造舰娘!$AK207)</f>
        <v>0</v>
      </c>
      <c r="AF211" s="304" t="str">
        <f>IF(未改造舰娘!$AL207="","",未改造舰娘!$AL207)</f>
        <v/>
      </c>
      <c r="AG211" s="304" t="str">
        <f>IF(未改造舰娘!$AM207="","",未改造舰娘!$AM207)</f>
        <v/>
      </c>
      <c r="AH211" s="304" t="str">
        <f>IF(未改造舰娘!$AN207="","",未改造舰娘!$AN207)</f>
        <v/>
      </c>
      <c r="AI211" s="304" t="str">
        <f>IF(未改造舰娘!$AO207="","",未改造舰娘!$AO207)</f>
        <v/>
      </c>
      <c r="AJ211" s="304" t="str">
        <f>IF(未改造舰娘!$AP207="","",未改造舰娘!$AP207)</f>
        <v/>
      </c>
      <c r="AK211" s="303" t="str">
        <f>IF(未改造舰娘!$AQ207="","",未改造舰娘!$AQ207)</f>
        <v/>
      </c>
      <c r="AL211" s="306" t="str">
        <f>IF(未改造舰娘!$AS207="","",未改造舰娘!$AS207)</f>
        <v>F国330毫米四联主炮</v>
      </c>
      <c r="AM211" s="306" t="str">
        <f>IF(未改造舰娘!$AT207="","",未改造舰娘!$AT207)</f>
        <v/>
      </c>
      <c r="AN211" s="306" t="str">
        <f>IF(未改造舰娘!$AU207="","",未改造舰娘!$AU207)</f>
        <v/>
      </c>
      <c r="AO211" s="306" t="str">
        <f>IF(未改造舰娘!$AV207="","",未改造舰娘!$AV207)</f>
        <v/>
      </c>
      <c r="AP211" s="307" t="str">
        <f>IF(未改造舰娘!$AW207="","",未改造舰娘!$AW207)</f>
        <v/>
      </c>
      <c r="AQ211" s="308" t="str">
        <f>IF(未改造舰娘!$AX207="","",未改造舰娘!$AX207)</f>
        <v/>
      </c>
      <c r="AR211" s="304">
        <f>IF(未改造舰娘!$AY207="","",未改造舰娘!$AY207)</f>
        <v>80</v>
      </c>
      <c r="AS211" s="304">
        <f>IF(未改造舰娘!$AZ207="","",未改造舰娘!$AZ207)</f>
        <v>120</v>
      </c>
      <c r="AT211" s="304">
        <f>IF(未改造舰娘!$BA207="","",未改造舰娘!$BA207)</f>
        <v>2.88</v>
      </c>
      <c r="AU211" s="304">
        <f>IF(未改造舰娘!$BB207="","",未改造舰娘!$BB207)</f>
        <v>5.4</v>
      </c>
      <c r="AV211" s="305">
        <f>IF((未改造舰娘!$BG207+未改造舰娘!$BK207*$C$4)=0,"",(未改造舰娘!$BG207+未改造舰娘!$BK207*$C$4))</f>
        <v>50</v>
      </c>
      <c r="AW211" s="304">
        <f>IF((未改造舰娘!$BH207+未改造舰娘!$BL207*$C$4)=0,"",(未改造舰娘!$BH207+未改造舰娘!$BL207*$C$4))</f>
        <v>67</v>
      </c>
      <c r="AX211" s="304">
        <f>IF((未改造舰娘!$BI207+未改造舰娘!$BM207*$C$4)=0,"",(未改造舰娘!$BI207+未改造舰娘!$BM207*$C$4))</f>
        <v>67</v>
      </c>
      <c r="AY211" s="303" t="str">
        <f>IF((未改造舰娘!$BJ207+未改造舰娘!$BN207*$C$4)=0,"",(未改造舰娘!$BJ207+未改造舰娘!$BN207*$C$4))</f>
        <v/>
      </c>
      <c r="AZ211" s="500">
        <f>IF(未改造舰娘!BC207="","",未改造舰娘!BC207)</f>
        <v>65</v>
      </c>
      <c r="BA211" s="500">
        <f>IF(未改造舰娘!BD207="","",未改造舰娘!BD207)</f>
        <v>0</v>
      </c>
      <c r="BB211" s="500">
        <f>IF(未改造舰娘!BE207="","",未改造舰娘!BE207)</f>
        <v>65</v>
      </c>
      <c r="BC211" s="498">
        <f>IF(未改造舰娘!BF207="","",未改造舰娘!BF207)</f>
        <v>17</v>
      </c>
      <c r="BD211" s="67" t="s">
        <v>1552</v>
      </c>
      <c r="BE211" s="506">
        <v>0.22916666666666666</v>
      </c>
      <c r="BF211" s="306" t="str">
        <f>IF(未改造舰娘!$BQ207="","",未改造舰娘!$BQ207)</f>
        <v/>
      </c>
      <c r="BG211" s="306" t="str">
        <f>IF(未改造舰娘!$BR207="","",未改造舰娘!$BR207)</f>
        <v/>
      </c>
      <c r="BH211" s="306"/>
      <c r="BU211" s="304">
        <f>IFERROR(VLOOKUP(AL211,装备!$B:$C,2,0),0)</f>
        <v>4</v>
      </c>
      <c r="BV211" s="304">
        <f>IFERROR(VLOOKUP($AL211,装备!$B:$Q,5,0),0)</f>
        <v>0</v>
      </c>
      <c r="BW211" s="304">
        <f>IFERROR(VLOOKUP($AL211,装备!$B:$Q,6,0),0)</f>
        <v>18</v>
      </c>
      <c r="BX211" s="304">
        <f>IFERROR(VLOOKUP($AL211,装备!$B:$Q,7,0),0)</f>
        <v>0</v>
      </c>
      <c r="BY211" s="304">
        <f>IFERROR(VLOOKUP($AL211,装备!$B:$Q,8,0),0)</f>
        <v>0</v>
      </c>
      <c r="BZ211" s="304">
        <f>IFERROR(VLOOKUP($AL211,装备!$B:$Q,9,0),0)</f>
        <v>0</v>
      </c>
      <c r="CA211" s="304">
        <f>IFERROR(VLOOKUP($AL211,装备!$B:$Q,10,0),0)</f>
        <v>0</v>
      </c>
      <c r="CB211" s="304">
        <f>IFERROR(VLOOKUP($AL211,装备!$B:$Q,11,0),0)</f>
        <v>1</v>
      </c>
      <c r="CC211" s="304" t="str">
        <f>IFERROR(VLOOKUP($AL211,装备!$B:$Q,12,0),0)</f>
        <v>超长</v>
      </c>
      <c r="CD211" s="304">
        <f>IFERROR(VLOOKUP($AL211,装备!$B:$Q,13,0),0)</f>
        <v>0</v>
      </c>
      <c r="CE211" s="304">
        <f>IFERROR(VLOOKUP($AL211,装备!$B:$Q,14,0),0)</f>
        <v>0</v>
      </c>
      <c r="CF211" s="304">
        <f>IFERROR(VLOOKUP($AL211,装备!$B:$Q,16,0),0)</f>
        <v>0</v>
      </c>
      <c r="CG211" s="304">
        <f>IFERROR(VLOOKUP($AL211,装备!$B:$Q,5,0),0)</f>
        <v>0</v>
      </c>
      <c r="CH211" s="304">
        <f>IFERROR(VLOOKUP(AM211,装备!$B:$C,2,0),0)</f>
        <v>0</v>
      </c>
      <c r="CI211" s="304">
        <f>IFERROR(VLOOKUP($AM211,装备!$B:$Q,5,0),0)</f>
        <v>0</v>
      </c>
      <c r="CJ211" s="304">
        <f>IFERROR(VLOOKUP($AM211,装备!$B:$Q,6,0),0)</f>
        <v>0</v>
      </c>
      <c r="CK211" s="304">
        <f>IFERROR(VLOOKUP($AM211,装备!$B:$Q,7,0),0)</f>
        <v>0</v>
      </c>
      <c r="CL211" s="304">
        <f>IFERROR(VLOOKUP($AM211,装备!$B:$Q,8,0),0)</f>
        <v>0</v>
      </c>
      <c r="CM211" s="304">
        <f>IFERROR(VLOOKUP($AM211,装备!$B:$Q,9,0),0)</f>
        <v>0</v>
      </c>
      <c r="CN211" s="304">
        <f>IFERROR(VLOOKUP($AM211,装备!$B:$Q,10,0),0)</f>
        <v>0</v>
      </c>
      <c r="CO211" s="304">
        <f>IFERROR(VLOOKUP($AM211,装备!$B:$Q,11,0),0)</f>
        <v>0</v>
      </c>
      <c r="CP211" s="304">
        <f>IFERROR(VLOOKUP($AM211,装备!$B:$Q,12,0),0)</f>
        <v>0</v>
      </c>
      <c r="CQ211" s="304">
        <f>IFERROR(VLOOKUP($AM211,装备!$B:$Q,13,0),0)</f>
        <v>0</v>
      </c>
      <c r="CR211" s="304">
        <f>IFERROR(VLOOKUP($AM211,装备!$B:$Q,14,0),0)</f>
        <v>0</v>
      </c>
      <c r="CS211" s="304">
        <f>IFERROR(VLOOKUP($AM211,装备!$B:$Q,16,0),0)</f>
        <v>0</v>
      </c>
      <c r="CT211" s="304">
        <f>IFERROR(VLOOKUP($AM211,装备!$B:$Q,5,0),0)</f>
        <v>0</v>
      </c>
      <c r="CU211" s="304">
        <f>IFERROR(VLOOKUP(AN211,装备!$B:$C,2,0),0)</f>
        <v>0</v>
      </c>
      <c r="CV211" s="304">
        <f>IFERROR(VLOOKUP($AN211,装备!$B:$Q,5,0),0)</f>
        <v>0</v>
      </c>
      <c r="CW211" s="304">
        <f>IFERROR(VLOOKUP($AN211,装备!$B:$Q,6,0),0)</f>
        <v>0</v>
      </c>
      <c r="CX211" s="304">
        <f>IFERROR(VLOOKUP($AN211,装备!$B:$Q,7,0),0)</f>
        <v>0</v>
      </c>
      <c r="CY211" s="304">
        <f>IFERROR(VLOOKUP($AN211,装备!$B:$Q,8,0),0)</f>
        <v>0</v>
      </c>
      <c r="CZ211" s="304">
        <f>IFERROR(VLOOKUP($AN211,装备!$B:$Q,9,0),0)</f>
        <v>0</v>
      </c>
      <c r="DA211" s="304">
        <f>IFERROR(VLOOKUP($AN211,装备!$B:$Q,10,0),0)</f>
        <v>0</v>
      </c>
      <c r="DB211" s="304">
        <f>IFERROR(VLOOKUP($AN211,装备!$B:$Q,11,0),0)</f>
        <v>0</v>
      </c>
      <c r="DC211" s="304">
        <f>IFERROR(VLOOKUP($AN211,装备!$B:$Q,12,0),0)</f>
        <v>0</v>
      </c>
      <c r="DD211" s="304">
        <f>IFERROR(VLOOKUP($AN211,装备!$B:$Q,13,0),0)</f>
        <v>0</v>
      </c>
      <c r="DE211" s="304">
        <f>IFERROR(VLOOKUP($AN211,装备!$B:$Q,14,0),0)</f>
        <v>0</v>
      </c>
      <c r="DF211" s="304">
        <f>IFERROR(VLOOKUP($AN211,装备!$B:$Q,16,0),0)</f>
        <v>0</v>
      </c>
      <c r="DG211" s="304">
        <f>IFERROR(VLOOKUP($AN211,装备!$B:$Q,5,0),0)</f>
        <v>0</v>
      </c>
      <c r="DH211" s="304">
        <f>IFERROR(VLOOKUP(AO211,装备!$B:$C,2,0),0)</f>
        <v>0</v>
      </c>
      <c r="DI211" s="304">
        <f>IFERROR(VLOOKUP($AO211,装备!$B:$Q,5,0),0)</f>
        <v>0</v>
      </c>
      <c r="DJ211" s="304">
        <f>IFERROR(VLOOKUP($AO211,装备!$B:$Q,6,0),0)</f>
        <v>0</v>
      </c>
      <c r="DK211" s="304">
        <f>IFERROR(VLOOKUP($AO211,装备!$B:$Q,7,0),0)</f>
        <v>0</v>
      </c>
      <c r="DL211" s="304">
        <f>IFERROR(VLOOKUP($AO211,装备!$B:$Q,8,0),0)</f>
        <v>0</v>
      </c>
      <c r="DM211" s="304">
        <f>IFERROR(VLOOKUP($AO211,装备!$B:$Q,9,0),0)</f>
        <v>0</v>
      </c>
      <c r="DN211" s="304">
        <f>IFERROR(VLOOKUP($AO211,装备!$B:$Q,10,0),0)</f>
        <v>0</v>
      </c>
      <c r="DO211" s="304">
        <f>IFERROR(VLOOKUP($AO211,装备!$B:$Q,11,0),0)</f>
        <v>0</v>
      </c>
      <c r="DP211" s="304">
        <f>IFERROR(VLOOKUP($AO211,装备!$B:$Q,12,0),0)</f>
        <v>0</v>
      </c>
      <c r="DQ211" s="304">
        <f>IFERROR(VLOOKUP($AO211,装备!$B:$Q,13,0),0)</f>
        <v>0</v>
      </c>
      <c r="DR211" s="304">
        <f>IFERROR(VLOOKUP($AO211,装备!$B:$Q,14,0),0)</f>
        <v>0</v>
      </c>
      <c r="DS211" s="304">
        <f>IFERROR(VLOOKUP($AO211,装备!$B:$Q,16,0),0)</f>
        <v>0</v>
      </c>
      <c r="DT211" s="304">
        <f>IFERROR(VLOOKUP($AO211,装备!$B:$Q,5,0),0)</f>
        <v>0</v>
      </c>
    </row>
    <row r="212" spans="1:124" hidden="1">
      <c r="A212" s="301">
        <f>未改造舰娘!$A208</f>
        <v>10021713</v>
      </c>
      <c r="B212" s="354" t="s">
        <v>4080</v>
      </c>
      <c r="C212" s="323"/>
      <c r="D212" s="323">
        <f t="shared" si="3"/>
        <v>110</v>
      </c>
      <c r="E212" s="303">
        <f>未改造舰娘!$C208</f>
        <v>5</v>
      </c>
      <c r="F212" s="304" t="str">
        <f>未改造舰娘!$D208</f>
        <v>战列</v>
      </c>
      <c r="G212" s="304" t="str">
        <f>未改造舰娘!$E208</f>
        <v>大型</v>
      </c>
      <c r="H212" s="304" t="str">
        <f>未改造舰娘!$F208</f>
        <v>主力舰</v>
      </c>
      <c r="I212" s="460">
        <f>未改造舰娘!$AR208</f>
        <v>4</v>
      </c>
      <c r="J212" s="304" t="str">
        <f>未改造舰娘!$G208</f>
        <v>法国</v>
      </c>
      <c r="K212" s="312">
        <f>未改造舰娘!$H208+(BV212+CI212+CV212+DI212)*$C$2</f>
        <v>66</v>
      </c>
      <c r="L212" s="304">
        <f>未改造舰娘!$I208</f>
        <v>2</v>
      </c>
      <c r="M212" s="304">
        <f>未改造舰娘!$J208</f>
        <v>2</v>
      </c>
      <c r="N212" s="518">
        <f>未改造舰娘!$K208</f>
        <v>2</v>
      </c>
      <c r="O212" s="304">
        <f>未改造舰娘!$L208+((CE212+CR212+DE212+DR212)*$C$2)</f>
        <v>9</v>
      </c>
      <c r="P212" s="304" t="str">
        <f>IF($C$2=1,(IF(ISERROR(FIND("超长",未改造舰娘!$M208&amp;CC212&amp;CP212&amp;DC212&amp;DP212,1)),IF(ISERROR(FIND("长",未改造舰娘!$M208&amp;CC212&amp;CP212&amp;DC212&amp;DP212,1)),IF(ISERROR(FIND("中",未改造舰娘!$M208&amp;CC212&amp;CP212&amp;DC212&amp;DP212,1)),IF(ISERROR(FIND("短",未改造舰娘!$M208&amp;CC212&amp;CP212&amp;DC212&amp;DP212,1)),IF(ISERROR(FIND("无",未改造舰娘!$M208&amp;CC212&amp;CP212&amp;DC212&amp;DP212,1)),0,"无"),"短"),"中"),"长"),"超长")),未改造舰娘!$M208)</f>
        <v>长</v>
      </c>
      <c r="Q212" s="303">
        <f>未改造舰娘!$N208</f>
        <v>31</v>
      </c>
      <c r="R212" s="304">
        <f>(未改造舰娘!$P208)+(未改造舰娘!$Q208)*$C$3+((BW212+CJ212+CW212+DJ212)*$C$2)</f>
        <v>90</v>
      </c>
      <c r="S212" s="304">
        <f>(未改造舰娘!$R208)+(未改造舰娘!$S208)*$C$3+((BY212+CL212+CY212+DL212)*$C$2)</f>
        <v>0</v>
      </c>
      <c r="T212" s="304">
        <f>(未改造舰娘!$T208)+(未改造舰娘!$U208)*$C$3+((BX212+CK212+CX212+DK212)*$C$2)</f>
        <v>85</v>
      </c>
      <c r="U212" s="304">
        <f>(未改造舰娘!$V208)+(未改造舰娘!$W208)*$C$3+((CG212+CT212+DG212+DT212)*$C$2)</f>
        <v>63</v>
      </c>
      <c r="V212" s="305">
        <f>INT((((未改造舰娘!$Y208)-(未改造舰娘!$X208))*(((IF(D212=0,C212,D212))-1)/99))+未改造舰娘!$X208)+((CB212+CO212+DB212+DO212)*$C$2)</f>
        <v>96</v>
      </c>
      <c r="W212" s="304">
        <f>INT((((未改造舰娘!$AA208)-(未改造舰娘!$Z208))*(((IF(D212=0,C212,D212))-1)/99))+未改造舰娘!$Z208)+((CD212+CQ212+DD212+DQ212)*$C$2)</f>
        <v>63</v>
      </c>
      <c r="X212" s="304">
        <f>INT((((未改造舰娘!$AC208)-(未改造舰娘!$AB208))*(((IF(D212=0,C212,D212))-1)/99))+未改造舰娘!$AB208)+((CA212+CN212+DA212+DN212)*$C$2)</f>
        <v>40</v>
      </c>
      <c r="Y212" s="303">
        <f>INT((((未改造舰娘!$AE208)-(未改造舰娘!$AD208))*(((IF(D212=0,C212,D212))-1)/99))+未改造舰娘!$AD208)+((BZ212+CM212+CZ212+DM212)*$C$2)</f>
        <v>0</v>
      </c>
      <c r="Z212" s="474">
        <f>IF(未改造舰娘!$AF208=0,"",未改造舰娘!$AF208)</f>
        <v>2</v>
      </c>
      <c r="AA212" s="304">
        <f>IF(未改造舰娘!$AG208="","",未改造舰娘!$AG208)</f>
        <v>2</v>
      </c>
      <c r="AB212" s="304">
        <f>IF(未改造舰娘!$AH208="","",未改造舰娘!$AH208)</f>
        <v>2</v>
      </c>
      <c r="AC212" s="304" t="str">
        <f>IF(未改造舰娘!$AI208="","",未改造舰娘!$AI208)</f>
        <v/>
      </c>
      <c r="AD212" s="304">
        <f>IF(未改造舰娘!$AJ208="","",未改造舰娘!$AJ208)</f>
        <v>6</v>
      </c>
      <c r="AE212" s="305">
        <f>IF(未改造舰娘!$AK208="","",未改造舰娘!$AK208)</f>
        <v>0</v>
      </c>
      <c r="AF212" s="304" t="str">
        <f>IF(未改造舰娘!$AL208="","",未改造舰娘!$AL208)</f>
        <v/>
      </c>
      <c r="AG212" s="304" t="str">
        <f>IF(未改造舰娘!$AM208="","",未改造舰娘!$AM208)</f>
        <v/>
      </c>
      <c r="AH212" s="304" t="str">
        <f>IF(未改造舰娘!$AN208="","",未改造舰娘!$AN208)</f>
        <v/>
      </c>
      <c r="AI212" s="304" t="str">
        <f>IF(未改造舰娘!$AO208="","",未改造舰娘!$AO208)</f>
        <v/>
      </c>
      <c r="AJ212" s="304" t="str">
        <f>IF(未改造舰娘!$AP208="","",未改造舰娘!$AP208)</f>
        <v/>
      </c>
      <c r="AK212" s="303" t="str">
        <f>IF(未改造舰娘!$AQ208="","",未改造舰娘!$AQ208)</f>
        <v/>
      </c>
      <c r="AL212" s="306" t="str">
        <f>IF(未改造舰娘!$AS208="","",未改造舰娘!$AS208)</f>
        <v>F国330毫米四联主炮</v>
      </c>
      <c r="AM212" s="306" t="str">
        <f>IF(未改造舰娘!$AT208="","",未改造舰娘!$AT208)</f>
        <v/>
      </c>
      <c r="AN212" s="306" t="str">
        <f>IF(未改造舰娘!$AU208="","",未改造舰娘!$AU208)</f>
        <v/>
      </c>
      <c r="AO212" s="306" t="str">
        <f>IF(未改造舰娘!$AV208="","",未改造舰娘!$AV208)</f>
        <v/>
      </c>
      <c r="AP212" s="307" t="str">
        <f>IF(未改造舰娘!$AW208="","",未改造舰娘!$AW208)</f>
        <v/>
      </c>
      <c r="AQ212" s="308" t="str">
        <f>IF(未改造舰娘!$AX208="","",未改造舰娘!$AX208)</f>
        <v/>
      </c>
      <c r="AR212" s="304">
        <f>IF(未改造舰娘!$AY208="","",未改造舰娘!$AY208)</f>
        <v>80</v>
      </c>
      <c r="AS212" s="304">
        <f>IF(未改造舰娘!$AZ208="","",未改造舰娘!$AZ208)</f>
        <v>120</v>
      </c>
      <c r="AT212" s="304">
        <f>IF(未改造舰娘!$BA208="","",未改造舰娘!$BA208)</f>
        <v>2.88</v>
      </c>
      <c r="AU212" s="304">
        <f>IF(未改造舰娘!$BB208="","",未改造舰娘!$BB208)</f>
        <v>5.4</v>
      </c>
      <c r="AV212" s="305">
        <f>IF((未改造舰娘!$BG208+未改造舰娘!$BK208*$C$4)=0,"",(未改造舰娘!$BG208+未改造舰娘!$BK208*$C$4))</f>
        <v>50</v>
      </c>
      <c r="AW212" s="304">
        <f>IF((未改造舰娘!$BH208+未改造舰娘!$BL208*$C$4)=0,"",(未改造舰娘!$BH208+未改造舰娘!$BL208*$C$4))</f>
        <v>67</v>
      </c>
      <c r="AX212" s="304">
        <f>IF((未改造舰娘!$BI208+未改造舰娘!$BM208*$C$4)=0,"",(未改造舰娘!$BI208+未改造舰娘!$BM208*$C$4))</f>
        <v>67</v>
      </c>
      <c r="AY212" s="303" t="str">
        <f>IF((未改造舰娘!$BJ208+未改造舰娘!$BN208*$C$4)=0,"",(未改造舰娘!$BJ208+未改造舰娘!$BN208*$C$4))</f>
        <v/>
      </c>
      <c r="AZ212" s="500">
        <f>IF(未改造舰娘!BC208="","",未改造舰娘!BC208)</f>
        <v>65</v>
      </c>
      <c r="BA212" s="500">
        <f>IF(未改造舰娘!BD208="","",未改造舰娘!BD208)</f>
        <v>0</v>
      </c>
      <c r="BB212" s="500">
        <f>IF(未改造舰娘!BE208="","",未改造舰娘!BE208)</f>
        <v>70</v>
      </c>
      <c r="BC212" s="498">
        <f>IF(未改造舰娘!BF208="","",未改造舰娘!BF208)</f>
        <v>17</v>
      </c>
      <c r="BD212" s="67" t="s">
        <v>1806</v>
      </c>
      <c r="BE212" s="506">
        <v>0.23263888888888887</v>
      </c>
      <c r="BF212" s="306" t="str">
        <f>IF(未改造舰娘!$BQ208="","",未改造舰娘!$BQ208)</f>
        <v/>
      </c>
      <c r="BG212" s="306" t="str">
        <f>IF(未改造舰娘!$BR208="","",未改造舰娘!$BR208)</f>
        <v/>
      </c>
      <c r="BH212" s="306"/>
      <c r="BU212" s="304">
        <f>IFERROR(VLOOKUP(AL212,装备!$B:$C,2,0),0)</f>
        <v>4</v>
      </c>
      <c r="BV212" s="304">
        <f>IFERROR(VLOOKUP($AL212,装备!$B:$Q,5,0),0)</f>
        <v>0</v>
      </c>
      <c r="BW212" s="304">
        <f>IFERROR(VLOOKUP($AL212,装备!$B:$Q,6,0),0)</f>
        <v>18</v>
      </c>
      <c r="BX212" s="304">
        <f>IFERROR(VLOOKUP($AL212,装备!$B:$Q,7,0),0)</f>
        <v>0</v>
      </c>
      <c r="BY212" s="304">
        <f>IFERROR(VLOOKUP($AL212,装备!$B:$Q,8,0),0)</f>
        <v>0</v>
      </c>
      <c r="BZ212" s="304">
        <f>IFERROR(VLOOKUP($AL212,装备!$B:$Q,9,0),0)</f>
        <v>0</v>
      </c>
      <c r="CA212" s="304">
        <f>IFERROR(VLOOKUP($AL212,装备!$B:$Q,10,0),0)</f>
        <v>0</v>
      </c>
      <c r="CB212" s="304">
        <f>IFERROR(VLOOKUP($AL212,装备!$B:$Q,11,0),0)</f>
        <v>1</v>
      </c>
      <c r="CC212" s="304" t="str">
        <f>IFERROR(VLOOKUP($AL212,装备!$B:$Q,12,0),0)</f>
        <v>超长</v>
      </c>
      <c r="CD212" s="304">
        <f>IFERROR(VLOOKUP($AL212,装备!$B:$Q,13,0),0)</f>
        <v>0</v>
      </c>
      <c r="CE212" s="304">
        <f>IFERROR(VLOOKUP($AL212,装备!$B:$Q,14,0),0)</f>
        <v>0</v>
      </c>
      <c r="CF212" s="304">
        <f>IFERROR(VLOOKUP($AL212,装备!$B:$Q,16,0),0)</f>
        <v>0</v>
      </c>
      <c r="CG212" s="304">
        <f>IFERROR(VLOOKUP($AL212,装备!$B:$Q,5,0),0)</f>
        <v>0</v>
      </c>
      <c r="CH212" s="304">
        <f>IFERROR(VLOOKUP(AM212,装备!$B:$C,2,0),0)</f>
        <v>0</v>
      </c>
      <c r="CI212" s="304">
        <f>IFERROR(VLOOKUP($AM212,装备!$B:$Q,5,0),0)</f>
        <v>0</v>
      </c>
      <c r="CJ212" s="304">
        <f>IFERROR(VLOOKUP($AM212,装备!$B:$Q,6,0),0)</f>
        <v>0</v>
      </c>
      <c r="CK212" s="304">
        <f>IFERROR(VLOOKUP($AM212,装备!$B:$Q,7,0),0)</f>
        <v>0</v>
      </c>
      <c r="CL212" s="304">
        <f>IFERROR(VLOOKUP($AM212,装备!$B:$Q,8,0),0)</f>
        <v>0</v>
      </c>
      <c r="CM212" s="304">
        <f>IFERROR(VLOOKUP($AM212,装备!$B:$Q,9,0),0)</f>
        <v>0</v>
      </c>
      <c r="CN212" s="304">
        <f>IFERROR(VLOOKUP($AM212,装备!$B:$Q,10,0),0)</f>
        <v>0</v>
      </c>
      <c r="CO212" s="304">
        <f>IFERROR(VLOOKUP($AM212,装备!$B:$Q,11,0),0)</f>
        <v>0</v>
      </c>
      <c r="CP212" s="304">
        <f>IFERROR(VLOOKUP($AM212,装备!$B:$Q,12,0),0)</f>
        <v>0</v>
      </c>
      <c r="CQ212" s="304">
        <f>IFERROR(VLOOKUP($AM212,装备!$B:$Q,13,0),0)</f>
        <v>0</v>
      </c>
      <c r="CR212" s="304">
        <f>IFERROR(VLOOKUP($AM212,装备!$B:$Q,14,0),0)</f>
        <v>0</v>
      </c>
      <c r="CS212" s="304">
        <f>IFERROR(VLOOKUP($AM212,装备!$B:$Q,16,0),0)</f>
        <v>0</v>
      </c>
      <c r="CT212" s="304">
        <f>IFERROR(VLOOKUP($AM212,装备!$B:$Q,5,0),0)</f>
        <v>0</v>
      </c>
      <c r="CU212" s="304">
        <f>IFERROR(VLOOKUP(AN212,装备!$B:$C,2,0),0)</f>
        <v>0</v>
      </c>
      <c r="CV212" s="304">
        <f>IFERROR(VLOOKUP($AN212,装备!$B:$Q,5,0),0)</f>
        <v>0</v>
      </c>
      <c r="CW212" s="304">
        <f>IFERROR(VLOOKUP($AN212,装备!$B:$Q,6,0),0)</f>
        <v>0</v>
      </c>
      <c r="CX212" s="304">
        <f>IFERROR(VLOOKUP($AN212,装备!$B:$Q,7,0),0)</f>
        <v>0</v>
      </c>
      <c r="CY212" s="304">
        <f>IFERROR(VLOOKUP($AN212,装备!$B:$Q,8,0),0)</f>
        <v>0</v>
      </c>
      <c r="CZ212" s="304">
        <f>IFERROR(VLOOKUP($AN212,装备!$B:$Q,9,0),0)</f>
        <v>0</v>
      </c>
      <c r="DA212" s="304">
        <f>IFERROR(VLOOKUP($AN212,装备!$B:$Q,10,0),0)</f>
        <v>0</v>
      </c>
      <c r="DB212" s="304">
        <f>IFERROR(VLOOKUP($AN212,装备!$B:$Q,11,0),0)</f>
        <v>0</v>
      </c>
      <c r="DC212" s="304">
        <f>IFERROR(VLOOKUP($AN212,装备!$B:$Q,12,0),0)</f>
        <v>0</v>
      </c>
      <c r="DD212" s="304">
        <f>IFERROR(VLOOKUP($AN212,装备!$B:$Q,13,0),0)</f>
        <v>0</v>
      </c>
      <c r="DE212" s="304">
        <f>IFERROR(VLOOKUP($AN212,装备!$B:$Q,14,0),0)</f>
        <v>0</v>
      </c>
      <c r="DF212" s="304">
        <f>IFERROR(VLOOKUP($AN212,装备!$B:$Q,16,0),0)</f>
        <v>0</v>
      </c>
      <c r="DG212" s="304">
        <f>IFERROR(VLOOKUP($AN212,装备!$B:$Q,5,0),0)</f>
        <v>0</v>
      </c>
      <c r="DH212" s="304">
        <f>IFERROR(VLOOKUP(AO212,装备!$B:$C,2,0),0)</f>
        <v>0</v>
      </c>
      <c r="DI212" s="304">
        <f>IFERROR(VLOOKUP($AO212,装备!$B:$Q,5,0),0)</f>
        <v>0</v>
      </c>
      <c r="DJ212" s="304">
        <f>IFERROR(VLOOKUP($AO212,装备!$B:$Q,6,0),0)</f>
        <v>0</v>
      </c>
      <c r="DK212" s="304">
        <f>IFERROR(VLOOKUP($AO212,装备!$B:$Q,7,0),0)</f>
        <v>0</v>
      </c>
      <c r="DL212" s="304">
        <f>IFERROR(VLOOKUP($AO212,装备!$B:$Q,8,0),0)</f>
        <v>0</v>
      </c>
      <c r="DM212" s="304">
        <f>IFERROR(VLOOKUP($AO212,装备!$B:$Q,9,0),0)</f>
        <v>0</v>
      </c>
      <c r="DN212" s="304">
        <f>IFERROR(VLOOKUP($AO212,装备!$B:$Q,10,0),0)</f>
        <v>0</v>
      </c>
      <c r="DO212" s="304">
        <f>IFERROR(VLOOKUP($AO212,装备!$B:$Q,11,0),0)</f>
        <v>0</v>
      </c>
      <c r="DP212" s="304">
        <f>IFERROR(VLOOKUP($AO212,装备!$B:$Q,12,0),0)</f>
        <v>0</v>
      </c>
      <c r="DQ212" s="304">
        <f>IFERROR(VLOOKUP($AO212,装备!$B:$Q,13,0),0)</f>
        <v>0</v>
      </c>
      <c r="DR212" s="304">
        <f>IFERROR(VLOOKUP($AO212,装备!$B:$Q,14,0),0)</f>
        <v>0</v>
      </c>
      <c r="DS212" s="304">
        <f>IFERROR(VLOOKUP($AO212,装备!$B:$Q,16,0),0)</f>
        <v>0</v>
      </c>
      <c r="DT212" s="304">
        <f>IFERROR(VLOOKUP($AO212,装备!$B:$Q,5,0),0)</f>
        <v>0</v>
      </c>
    </row>
    <row r="213" spans="1:124" hidden="1">
      <c r="A213" s="301">
        <f>未改造舰娘!$A209</f>
        <v>10021811</v>
      </c>
      <c r="B213" s="354" t="s">
        <v>4081</v>
      </c>
      <c r="C213" s="323"/>
      <c r="D213" s="323">
        <f t="shared" si="3"/>
        <v>110</v>
      </c>
      <c r="E213" s="303">
        <f>未改造舰娘!$C209</f>
        <v>4</v>
      </c>
      <c r="F213" s="304" t="str">
        <f>未改造舰娘!$D209</f>
        <v>重炮</v>
      </c>
      <c r="G213" s="304" t="str">
        <f>未改造舰娘!$E209</f>
        <v>小型</v>
      </c>
      <c r="H213" s="304" t="str">
        <f>未改造舰娘!$F209</f>
        <v>护卫舰</v>
      </c>
      <c r="I213" s="460">
        <f>未改造舰娘!$AR209</f>
        <v>2</v>
      </c>
      <c r="J213" s="304" t="str">
        <f>未改造舰娘!$G209</f>
        <v>瑞典</v>
      </c>
      <c r="K213" s="312">
        <f>未改造舰娘!$H209+(BV213+CI213+CV213+DI213)*$C$2</f>
        <v>40</v>
      </c>
      <c r="L213" s="304">
        <f>未改造舰娘!$I209</f>
        <v>0</v>
      </c>
      <c r="M213" s="304">
        <f>未改造舰娘!$J209</f>
        <v>1</v>
      </c>
      <c r="N213" s="518">
        <f>未改造舰娘!$K209</f>
        <v>2</v>
      </c>
      <c r="O213" s="304">
        <f>未改造舰娘!$L209+((CE213+CR213+DE213+DR213)*$C$2)</f>
        <v>15</v>
      </c>
      <c r="P213" s="304" t="str">
        <f>IF($C$2=1,(IF(ISERROR(FIND("超长",未改造舰娘!$M209&amp;CC213&amp;CP213&amp;DC213&amp;DP213,1)),IF(ISERROR(FIND("长",未改造舰娘!$M209&amp;CC213&amp;CP213&amp;DC213&amp;DP213,1)),IF(ISERROR(FIND("中",未改造舰娘!$M209&amp;CC213&amp;CP213&amp;DC213&amp;DP213,1)),IF(ISERROR(FIND("短",未改造舰娘!$M209&amp;CC213&amp;CP213&amp;DC213&amp;DP213,1)),IF(ISERROR(FIND("无",未改造舰娘!$M209&amp;CC213&amp;CP213&amp;DC213&amp;DP213,1)),0,"无"),"短"),"中"),"长"),"超长")),未改造舰娘!$M209)</f>
        <v>长</v>
      </c>
      <c r="Q213" s="303">
        <f>未改造舰娘!$N209</f>
        <v>23</v>
      </c>
      <c r="R213" s="304">
        <f>(未改造舰娘!$P209)+(未改造舰娘!$Q209)*$C$3+((BW213+CJ213+CW213+DJ213)*$C$2)</f>
        <v>65</v>
      </c>
      <c r="S213" s="304">
        <f>(未改造舰娘!$R209)+(未改造舰娘!$S209)*$C$3+((BY213+CL213+CY213+DL213)*$C$2)</f>
        <v>0</v>
      </c>
      <c r="T213" s="304">
        <f>(未改造舰娘!$T209)+(未改造舰娘!$U209)*$C$3+((BX213+CK213+CX213+DK213)*$C$2)</f>
        <v>66</v>
      </c>
      <c r="U213" s="304">
        <f>(未改造舰娘!$V209)+(未改造舰娘!$W209)*$C$3+((CG213+CT213+DG213+DT213)*$C$2)</f>
        <v>59</v>
      </c>
      <c r="V213" s="305">
        <f>INT((((未改造舰娘!$Y209)-(未改造舰娘!$X209))*(((IF(D213=0,C213,D213))-1)/99))+未改造舰娘!$X209)+((CB213+CO213+DB213+DO213)*$C$2)</f>
        <v>95</v>
      </c>
      <c r="W213" s="304">
        <f>INT((((未改造舰娘!$AA209)-(未改造舰娘!$Z209))*(((IF(D213=0,C213,D213))-1)/99))+未改造舰娘!$Z209)+((CD213+CQ213+DD213+DQ213)*$C$2)</f>
        <v>49</v>
      </c>
      <c r="X213" s="304">
        <f>INT((((未改造舰娘!$AC209)-(未改造舰娘!$AB209))*(((IF(D213=0,C213,D213))-1)/99))+未改造舰娘!$AB209)+((CA213+CN213+DA213+DN213)*$C$2)</f>
        <v>21</v>
      </c>
      <c r="Y213" s="303">
        <f>INT((((未改造舰娘!$AE209)-(未改造舰娘!$AD209))*(((IF(D213=0,C213,D213))-1)/99))+未改造舰娘!$AD209)+((BZ213+CM213+CZ213+DM213)*$C$2)</f>
        <v>0</v>
      </c>
      <c r="Z213" s="474" t="str">
        <f>IF(未改造舰娘!$AF209=0,"",未改造舰娘!$AF209)</f>
        <v/>
      </c>
      <c r="AA213" s="304" t="str">
        <f>IF(未改造舰娘!$AG209="","",未改造舰娘!$AG209)</f>
        <v/>
      </c>
      <c r="AB213" s="304" t="str">
        <f>IF(未改造舰娘!$AH209="","",未改造舰娘!$AH209)</f>
        <v/>
      </c>
      <c r="AC213" s="304" t="str">
        <f>IF(未改造舰娘!$AI209="","",未改造舰娘!$AI209)</f>
        <v/>
      </c>
      <c r="AD213" s="304">
        <f>IF(未改造舰娘!$AJ209="","",未改造舰娘!$AJ209)</f>
        <v>0</v>
      </c>
      <c r="AE213" s="305">
        <f>IF(未改造舰娘!$AK209="","",未改造舰娘!$AK209)</f>
        <v>0</v>
      </c>
      <c r="AF213" s="304" t="str">
        <f>IF(未改造舰娘!$AL209="","",未改造舰娘!$AL209)</f>
        <v/>
      </c>
      <c r="AG213" s="304" t="str">
        <f>IF(未改造舰娘!$AM209="","",未改造舰娘!$AM209)</f>
        <v/>
      </c>
      <c r="AH213" s="304" t="str">
        <f>IF(未改造舰娘!$AN209="","",未改造舰娘!$AN209)</f>
        <v/>
      </c>
      <c r="AI213" s="304" t="str">
        <f>IF(未改造舰娘!$AO209="","",未改造舰娘!$AO209)</f>
        <v/>
      </c>
      <c r="AJ213" s="304" t="str">
        <f>IF(未改造舰娘!$AP209="","",未改造舰娘!$AP209)</f>
        <v/>
      </c>
      <c r="AK213" s="303" t="str">
        <f>IF(未改造舰娘!$AQ209="","",未改造舰娘!$AQ209)</f>
        <v/>
      </c>
      <c r="AL213" s="306" t="str">
        <f>IF(未改造舰娘!$AS209="","",未改造舰娘!$AS209)</f>
        <v>R国双联280毫米炮</v>
      </c>
      <c r="AM213" s="306" t="str">
        <f>IF(未改造舰娘!$AT209="","",未改造舰娘!$AT209)</f>
        <v/>
      </c>
      <c r="AN213" s="306" t="str">
        <f>IF(未改造舰娘!$AU209="","",未改造舰娘!$AU209)</f>
        <v/>
      </c>
      <c r="AO213" s="306" t="str">
        <f>IF(未改造舰娘!$AV209="","",未改造舰娘!$AV209)</f>
        <v/>
      </c>
      <c r="AP213" s="307" t="str">
        <f>IF(未改造舰娘!$AW209="","",未改造舰娘!$AW209)</f>
        <v/>
      </c>
      <c r="AQ213" s="308" t="str">
        <f>IF(未改造舰娘!$AX209="","",未改造舰娘!$AX209)</f>
        <v/>
      </c>
      <c r="AR213" s="304">
        <f>IF(未改造舰娘!$AY209="","",未改造舰娘!$AY209)</f>
        <v>40</v>
      </c>
      <c r="AS213" s="304">
        <f>IF(未改造舰娘!$AZ209="","",未改造舰娘!$AZ209)</f>
        <v>65</v>
      </c>
      <c r="AT213" s="304">
        <f>IF(未改造舰娘!$BA209="","",未改造舰娘!$BA209)</f>
        <v>1.28</v>
      </c>
      <c r="AU213" s="304">
        <f>IF(未改造舰娘!$BB209="","",未改造舰娘!$BB209)</f>
        <v>2.4</v>
      </c>
      <c r="AV213" s="305">
        <f>IF((未改造舰娘!$BG209+未改造舰娘!$BK209*$C$4)=0,"",(未改造舰娘!$BG209+未改造舰娘!$BK209*$C$4))</f>
        <v>20</v>
      </c>
      <c r="AW213" s="304">
        <f>IF((未改造舰娘!$BH209+未改造舰娘!$BL209*$C$4)=0,"",(未改造舰娘!$BH209+未改造舰娘!$BL209*$C$4))</f>
        <v>33</v>
      </c>
      <c r="AX213" s="304">
        <f>IF((未改造舰娘!$BI209+未改造舰娘!$BM209*$C$4)=0,"",(未改造舰娘!$BI209+未改造舰娘!$BM209*$C$4))</f>
        <v>42</v>
      </c>
      <c r="AY213" s="303" t="str">
        <f>IF((未改造舰娘!$BJ209+未改造舰娘!$BN209*$C$4)=0,"",(未改造舰娘!$BJ209+未改造舰娘!$BN209*$C$4))</f>
        <v/>
      </c>
      <c r="AZ213" s="500">
        <f>IF(未改造舰娘!BC209="","",未改造舰娘!BC209)</f>
        <v>35</v>
      </c>
      <c r="BA213" s="500">
        <f>IF(未改造舰娘!BD209="","",未改造舰娘!BD209)</f>
        <v>0</v>
      </c>
      <c r="BB213" s="500">
        <f>IF(未改造舰娘!BE209="","",未改造舰娘!BE209)</f>
        <v>46</v>
      </c>
      <c r="BC213" s="498">
        <f>IF(未改造舰娘!BF209="","",未改造舰娘!BF209)</f>
        <v>0</v>
      </c>
      <c r="BD213" s="67" t="s">
        <v>1554</v>
      </c>
      <c r="BE213" s="506"/>
      <c r="BF213" s="306" t="str">
        <f>IF(未改造舰娘!$BQ209="","",未改造舰娘!$BQ209)</f>
        <v>6-1-K,6-3-J,6-4-ABCDEFGHIKL,7-1-CDFGHIJKLMN,7-2-DEGHJKLM,7-3-ADEFGHIKLN,7-4-CDEFIJKLM,7-5-CDEFGHIJKLMOQ,8-2-ABCDEFGHIJKLM</v>
      </c>
      <c r="BG213" s="306" t="str">
        <f>IF(未改造舰娘!$BR209="","",未改造舰娘!$BR209)</f>
        <v>极地奏鸣曲 Ex-1-CDFGHIJK,Ex-3-1-K,Ex-3-3-J,Ex-3-4-BCEGHIKL,Ex-4-1-CGHIJKN,Ex-4-2-DEKLM,Ex-4-3-DEFGHILNABCDEFGIJM,Ex-4-4-CDFIKLMHJKL,Ex-4-5-CDFKLQ,Ex-3-DEFGHIJLMNO,Ex-4-ABCDEFGHIJKLMNO；女武神行动 Ex-1-BDEF,Ex-2-BCDEFGJKL,Ex-4-ABCDEFGHJKMNOP,Ex-5-ABCDEFG,Ex-6-BCDEFHI,Ex-7-ABCDEGHIJKLM,Ex-8-ABCDEFGHJKMNOP；未命名 Ex-6-BCDEHIJKLMNPQRTUVβ,Ex-12-β；地狱群岛攻略作战 Ex-3-DFGI,Ex-4-CDEFHKMN,Ex-6-BCDEFI,Ex-7-FGI,Ex-8-CEFHIKMN</v>
      </c>
      <c r="BH213" s="306"/>
      <c r="BU213" s="304">
        <f>IFERROR(VLOOKUP(AL213,装备!$B:$C,2,0),0)</f>
        <v>3</v>
      </c>
      <c r="BV213" s="304">
        <f>IFERROR(VLOOKUP($AL213,装备!$B:$Q,5,0),0)</f>
        <v>0</v>
      </c>
      <c r="BW213" s="304">
        <f>IFERROR(VLOOKUP($AL213,装备!$B:$Q,6,0),0)</f>
        <v>9</v>
      </c>
      <c r="BX213" s="304">
        <f>IFERROR(VLOOKUP($AL213,装备!$B:$Q,7,0),0)</f>
        <v>0</v>
      </c>
      <c r="BY213" s="304">
        <f>IFERROR(VLOOKUP($AL213,装备!$B:$Q,8,0),0)</f>
        <v>0</v>
      </c>
      <c r="BZ213" s="304">
        <f>IFERROR(VLOOKUP($AL213,装备!$B:$Q,9,0),0)</f>
        <v>0</v>
      </c>
      <c r="CA213" s="304">
        <f>IFERROR(VLOOKUP($AL213,装备!$B:$Q,10,0),0)</f>
        <v>0</v>
      </c>
      <c r="CB213" s="304">
        <f>IFERROR(VLOOKUP($AL213,装备!$B:$Q,11,0),0)</f>
        <v>2</v>
      </c>
      <c r="CC213" s="304" t="str">
        <f>IFERROR(VLOOKUP($AL213,装备!$B:$Q,12,0),0)</f>
        <v>长</v>
      </c>
      <c r="CD213" s="304">
        <f>IFERROR(VLOOKUP($AL213,装备!$B:$Q,13,0),0)</f>
        <v>0</v>
      </c>
      <c r="CE213" s="304">
        <f>IFERROR(VLOOKUP($AL213,装备!$B:$Q,14,0),0)</f>
        <v>0</v>
      </c>
      <c r="CF213" s="304">
        <f>IFERROR(VLOOKUP($AL213,装备!$B:$Q,16,0),0)</f>
        <v>0</v>
      </c>
      <c r="CG213" s="304">
        <f>IFERROR(VLOOKUP($AL213,装备!$B:$Q,5,0),0)</f>
        <v>0</v>
      </c>
      <c r="CH213" s="304">
        <f>IFERROR(VLOOKUP(AM213,装备!$B:$C,2,0),0)</f>
        <v>0</v>
      </c>
      <c r="CI213" s="304">
        <f>IFERROR(VLOOKUP($AM213,装备!$B:$Q,5,0),0)</f>
        <v>0</v>
      </c>
      <c r="CJ213" s="304">
        <f>IFERROR(VLOOKUP($AM213,装备!$B:$Q,6,0),0)</f>
        <v>0</v>
      </c>
      <c r="CK213" s="304">
        <f>IFERROR(VLOOKUP($AM213,装备!$B:$Q,7,0),0)</f>
        <v>0</v>
      </c>
      <c r="CL213" s="304">
        <f>IFERROR(VLOOKUP($AM213,装备!$B:$Q,8,0),0)</f>
        <v>0</v>
      </c>
      <c r="CM213" s="304">
        <f>IFERROR(VLOOKUP($AM213,装备!$B:$Q,9,0),0)</f>
        <v>0</v>
      </c>
      <c r="CN213" s="304">
        <f>IFERROR(VLOOKUP($AM213,装备!$B:$Q,10,0),0)</f>
        <v>0</v>
      </c>
      <c r="CO213" s="304">
        <f>IFERROR(VLOOKUP($AM213,装备!$B:$Q,11,0),0)</f>
        <v>0</v>
      </c>
      <c r="CP213" s="304">
        <f>IFERROR(VLOOKUP($AM213,装备!$B:$Q,12,0),0)</f>
        <v>0</v>
      </c>
      <c r="CQ213" s="304">
        <f>IFERROR(VLOOKUP($AM213,装备!$B:$Q,13,0),0)</f>
        <v>0</v>
      </c>
      <c r="CR213" s="304">
        <f>IFERROR(VLOOKUP($AM213,装备!$B:$Q,14,0),0)</f>
        <v>0</v>
      </c>
      <c r="CS213" s="304">
        <f>IFERROR(VLOOKUP($AM213,装备!$B:$Q,16,0),0)</f>
        <v>0</v>
      </c>
      <c r="CT213" s="304">
        <f>IFERROR(VLOOKUP($AM213,装备!$B:$Q,5,0),0)</f>
        <v>0</v>
      </c>
      <c r="CU213" s="304">
        <f>IFERROR(VLOOKUP(AN213,装备!$B:$C,2,0),0)</f>
        <v>0</v>
      </c>
      <c r="CV213" s="304">
        <f>IFERROR(VLOOKUP($AN213,装备!$B:$Q,5,0),0)</f>
        <v>0</v>
      </c>
      <c r="CW213" s="304">
        <f>IFERROR(VLOOKUP($AN213,装备!$B:$Q,6,0),0)</f>
        <v>0</v>
      </c>
      <c r="CX213" s="304">
        <f>IFERROR(VLOOKUP($AN213,装备!$B:$Q,7,0),0)</f>
        <v>0</v>
      </c>
      <c r="CY213" s="304">
        <f>IFERROR(VLOOKUP($AN213,装备!$B:$Q,8,0),0)</f>
        <v>0</v>
      </c>
      <c r="CZ213" s="304">
        <f>IFERROR(VLOOKUP($AN213,装备!$B:$Q,9,0),0)</f>
        <v>0</v>
      </c>
      <c r="DA213" s="304">
        <f>IFERROR(VLOOKUP($AN213,装备!$B:$Q,10,0),0)</f>
        <v>0</v>
      </c>
      <c r="DB213" s="304">
        <f>IFERROR(VLOOKUP($AN213,装备!$B:$Q,11,0),0)</f>
        <v>0</v>
      </c>
      <c r="DC213" s="304">
        <f>IFERROR(VLOOKUP($AN213,装备!$B:$Q,12,0),0)</f>
        <v>0</v>
      </c>
      <c r="DD213" s="304">
        <f>IFERROR(VLOOKUP($AN213,装备!$B:$Q,13,0),0)</f>
        <v>0</v>
      </c>
      <c r="DE213" s="304">
        <f>IFERROR(VLOOKUP($AN213,装备!$B:$Q,14,0),0)</f>
        <v>0</v>
      </c>
      <c r="DF213" s="304">
        <f>IFERROR(VLOOKUP($AN213,装备!$B:$Q,16,0),0)</f>
        <v>0</v>
      </c>
      <c r="DG213" s="304">
        <f>IFERROR(VLOOKUP($AN213,装备!$B:$Q,5,0),0)</f>
        <v>0</v>
      </c>
      <c r="DH213" s="304">
        <f>IFERROR(VLOOKUP(AO213,装备!$B:$C,2,0),0)</f>
        <v>0</v>
      </c>
      <c r="DI213" s="304">
        <f>IFERROR(VLOOKUP($AO213,装备!$B:$Q,5,0),0)</f>
        <v>0</v>
      </c>
      <c r="DJ213" s="304">
        <f>IFERROR(VLOOKUP($AO213,装备!$B:$Q,6,0),0)</f>
        <v>0</v>
      </c>
      <c r="DK213" s="304">
        <f>IFERROR(VLOOKUP($AO213,装备!$B:$Q,7,0),0)</f>
        <v>0</v>
      </c>
      <c r="DL213" s="304">
        <f>IFERROR(VLOOKUP($AO213,装备!$B:$Q,8,0),0)</f>
        <v>0</v>
      </c>
      <c r="DM213" s="304">
        <f>IFERROR(VLOOKUP($AO213,装备!$B:$Q,9,0),0)</f>
        <v>0</v>
      </c>
      <c r="DN213" s="304">
        <f>IFERROR(VLOOKUP($AO213,装备!$B:$Q,10,0),0)</f>
        <v>0</v>
      </c>
      <c r="DO213" s="304">
        <f>IFERROR(VLOOKUP($AO213,装备!$B:$Q,11,0),0)</f>
        <v>0</v>
      </c>
      <c r="DP213" s="304">
        <f>IFERROR(VLOOKUP($AO213,装备!$B:$Q,12,0),0)</f>
        <v>0</v>
      </c>
      <c r="DQ213" s="304">
        <f>IFERROR(VLOOKUP($AO213,装备!$B:$Q,13,0),0)</f>
        <v>0</v>
      </c>
      <c r="DR213" s="304">
        <f>IFERROR(VLOOKUP($AO213,装备!$B:$Q,14,0),0)</f>
        <v>0</v>
      </c>
      <c r="DS213" s="304">
        <f>IFERROR(VLOOKUP($AO213,装备!$B:$Q,16,0),0)</f>
        <v>0</v>
      </c>
      <c r="DT213" s="304">
        <f>IFERROR(VLOOKUP($AO213,装备!$B:$Q,5,0),0)</f>
        <v>0</v>
      </c>
    </row>
    <row r="214" spans="1:124">
      <c r="A214" s="301">
        <f>未改造舰娘!$A210</f>
        <v>10021913</v>
      </c>
      <c r="B214" s="354" t="s">
        <v>560</v>
      </c>
      <c r="C214" s="323"/>
      <c r="D214" s="323">
        <f t="shared" si="3"/>
        <v>110</v>
      </c>
      <c r="E214" s="303">
        <f>未改造舰娘!$C210</f>
        <v>5</v>
      </c>
      <c r="F214" s="304" t="str">
        <f>未改造舰娘!$D210</f>
        <v>航母</v>
      </c>
      <c r="G214" s="304" t="str">
        <f>未改造舰娘!$E210</f>
        <v>大型</v>
      </c>
      <c r="H214" s="304" t="str">
        <f>未改造舰娘!$F210</f>
        <v>主力舰</v>
      </c>
      <c r="I214" s="460">
        <f>未改造舰娘!$AR210</f>
        <v>4</v>
      </c>
      <c r="J214" s="304" t="str">
        <f>未改造舰娘!$G210</f>
        <v>日本</v>
      </c>
      <c r="K214" s="312">
        <f>未改造舰娘!$H210+(BV214+CI214+CV214+DI214)*$C$2</f>
        <v>62</v>
      </c>
      <c r="L214" s="304">
        <f>未改造舰娘!$I210</f>
        <v>2</v>
      </c>
      <c r="M214" s="304">
        <f>未改造舰娘!$J210</f>
        <v>3</v>
      </c>
      <c r="N214" s="518">
        <f>未改造舰娘!$K210</f>
        <v>3</v>
      </c>
      <c r="O214" s="304">
        <f>未改造舰娘!$L210+((CE214+CR214+DE214+DR214)*$C$2)</f>
        <v>40</v>
      </c>
      <c r="P214" s="304" t="str">
        <f>IF($C$2=1,(IF(ISERROR(FIND("超长",未改造舰娘!$M210&amp;CC214&amp;CP214&amp;DC214&amp;DP214,1)),IF(ISERROR(FIND("长",未改造舰娘!$M210&amp;CC214&amp;CP214&amp;DC214&amp;DP214,1)),IF(ISERROR(FIND("中",未改造舰娘!$M210&amp;CC214&amp;CP214&amp;DC214&amp;DP214,1)),IF(ISERROR(FIND("短",未改造舰娘!$M210&amp;CC214&amp;CP214&amp;DC214&amp;DP214,1)),IF(ISERROR(FIND("无",未改造舰娘!$M210&amp;CC214&amp;CP214&amp;DC214&amp;DP214,1)),0,"无"),"短"),"中"),"长"),"超长")),未改造舰娘!$M210)</f>
        <v>短</v>
      </c>
      <c r="Q214" s="303">
        <f>未改造舰娘!$N210</f>
        <v>34.200000000000003</v>
      </c>
      <c r="R214" s="304">
        <f>(未改造舰娘!$P210)+(未改造舰娘!$Q210)*$C$3+((BW214+CJ214+CW214+DJ214)*$C$2)</f>
        <v>40</v>
      </c>
      <c r="S214" s="304">
        <f>(未改造舰娘!$R210)+(未改造舰娘!$S210)*$C$3+((BY214+CL214+CY214+DL214)*$C$2)</f>
        <v>0</v>
      </c>
      <c r="T214" s="304">
        <f>(未改造舰娘!$T210)+(未改造舰娘!$U210)*$C$3+((BX214+CK214+CX214+DK214)*$C$2)</f>
        <v>56</v>
      </c>
      <c r="U214" s="304">
        <f>(未改造舰娘!$V210)+(未改造舰娘!$W210)*$C$3+((CG214+CT214+DG214+DT214)*$C$2)</f>
        <v>66</v>
      </c>
      <c r="V214" s="305">
        <f>INT((((未改造舰娘!$Y210)-(未改造舰娘!$X210))*(((IF(D214=0,C214,D214))-1)/99))+未改造舰娘!$X210)+((CB214+CO214+DB214+DO214)*$C$2)</f>
        <v>96</v>
      </c>
      <c r="W214" s="304">
        <f>INT((((未改造舰娘!$AA210)-(未改造舰娘!$Z210))*(((IF(D214=0,C214,D214))-1)/99))+未改造舰娘!$Z210)+((CD214+CQ214+DD214+DQ214)*$C$2)</f>
        <v>62</v>
      </c>
      <c r="X214" s="304">
        <f>INT((((未改造舰娘!$AC210)-(未改造舰娘!$AB210))*(((IF(D214=0,C214,D214))-1)/99))+未改造舰娘!$AB210)+((CA214+CN214+DA214+DN214)*$C$2)</f>
        <v>73</v>
      </c>
      <c r="Y214" s="303">
        <f>INT((((未改造舰娘!$AE210)-(未改造舰娘!$AD210))*(((IF(D214=0,C214,D214))-1)/99))+未改造舰娘!$AD210)+((BZ214+CM214+CZ214+DM214)*$C$2)</f>
        <v>0</v>
      </c>
      <c r="Z214" s="474">
        <f>IF(未改造舰娘!$AF210=0,"",未改造舰娘!$AF210)</f>
        <v>19</v>
      </c>
      <c r="AA214" s="304">
        <f>IF(未改造舰娘!$AG210="","",未改造舰娘!$AG210)</f>
        <v>26</v>
      </c>
      <c r="AB214" s="304">
        <f>IF(未改造舰娘!$AH210="","",未改造舰娘!$AH210)</f>
        <v>21</v>
      </c>
      <c r="AC214" s="304">
        <f>IF(未改造舰娘!$AI210="","",未改造舰娘!$AI210)</f>
        <v>12</v>
      </c>
      <c r="AD214" s="304">
        <f>IF(未改造舰娘!$AJ210="","",未改造舰娘!$AJ210)</f>
        <v>78</v>
      </c>
      <c r="AE214" s="305">
        <f>IF(未改造舰娘!$AK210="","",未改造舰娘!$AK210)</f>
        <v>80</v>
      </c>
      <c r="AF214" s="304">
        <f>IF(未改造舰娘!$AL210="","",未改造舰娘!$AL210)</f>
        <v>450</v>
      </c>
      <c r="AG214" s="304" t="str">
        <f>IF(未改造舰娘!$AM210="","",未改造舰娘!$AM210)</f>
        <v/>
      </c>
      <c r="AH214" s="304">
        <f>IF(未改造舰娘!$AN210="","",未改造舰娘!$AN210)</f>
        <v>3500</v>
      </c>
      <c r="AI214" s="304">
        <f>IF(未改造舰娘!$AO210="","",未改造舰娘!$AO210)</f>
        <v>1200</v>
      </c>
      <c r="AJ214" s="304" t="str">
        <f>IF(未改造舰娘!$AP210="","",未改造舰娘!$AP210)</f>
        <v>航母核心</v>
      </c>
      <c r="AK214" s="303">
        <f>IF(未改造舰娘!$AQ210="","",未改造舰娘!$AQ210)</f>
        <v>20</v>
      </c>
      <c r="AL214" s="306" t="str">
        <f>IF(未改造舰娘!$AS210="","",未改造舰娘!$AS210)</f>
        <v>零战二一型</v>
      </c>
      <c r="AM214" s="306" t="str">
        <f>IF(未改造舰娘!$AT210="","",未改造舰娘!$AT210)</f>
        <v>九九式舰爆</v>
      </c>
      <c r="AN214" s="306" t="str">
        <f>IF(未改造舰娘!$AU210="","",未改造舰娘!$AU210)</f>
        <v>九七式舰攻</v>
      </c>
      <c r="AO214" s="306" t="str">
        <f>IF(未改造舰娘!$AV210="","",未改造舰娘!$AV210)</f>
        <v/>
      </c>
      <c r="AP214" s="307" t="str">
        <f>IF(未改造舰娘!$AW210="","",未改造舰娘!$AW210)</f>
        <v/>
      </c>
      <c r="AQ214" s="308" t="str">
        <f>IF(未改造舰娘!$AX210="","",未改造舰娘!$AX210)</f>
        <v/>
      </c>
      <c r="AR214" s="304">
        <f>IF(未改造舰娘!$AY210="","",未改造舰娘!$AY210)</f>
        <v>60</v>
      </c>
      <c r="AS214" s="304">
        <f>IF(未改造舰娘!$AZ210="","",未改造舰娘!$AZ210)</f>
        <v>55</v>
      </c>
      <c r="AT214" s="304">
        <f>IF(未改造舰娘!$BA210="","",未改造舰娘!$BA210)</f>
        <v>2.4</v>
      </c>
      <c r="AU214" s="304">
        <f>IF(未改造舰娘!$BB210="","",未改造舰娘!$BB210)</f>
        <v>4.5</v>
      </c>
      <c r="AV214" s="305">
        <f>IF((未改造舰娘!$BG210+未改造舰娘!$BK210*$C$4)=0,"",(未改造舰娘!$BG210+未改造舰娘!$BK210*$C$4))</f>
        <v>33</v>
      </c>
      <c r="AW214" s="304">
        <f>IF((未改造舰娘!$BH210+未改造舰娘!$BL210*$C$4)=0,"",(未改造舰娘!$BH210+未改造舰娘!$BL210*$C$4))</f>
        <v>43</v>
      </c>
      <c r="AX214" s="304">
        <f>IF((未改造舰娘!$BI210+未改造舰娘!$BM210*$C$4)=0,"",(未改造舰娘!$BI210+未改造舰娘!$BM210*$C$4))</f>
        <v>60</v>
      </c>
      <c r="AY214" s="303">
        <f>IF((未改造舰娘!$BJ210+未改造舰娘!$BN210*$C$4)=0,"",(未改造舰娘!$BJ210+未改造舰娘!$BN210*$C$4))</f>
        <v>46</v>
      </c>
      <c r="AZ214" s="500">
        <f>IF(未改造舰娘!BC210="","",未改造舰娘!BC210)</f>
        <v>0</v>
      </c>
      <c r="BA214" s="500">
        <f>IF(未改造舰娘!BD210="","",未改造舰娘!BD210)</f>
        <v>0</v>
      </c>
      <c r="BB214" s="500">
        <f>IF(未改造舰娘!BE210="","",未改造舰娘!BE210)</f>
        <v>16</v>
      </c>
      <c r="BC214" s="498">
        <f>IF(未改造舰娘!BF210="","",未改造舰娘!BF210)</f>
        <v>36</v>
      </c>
      <c r="BD214" s="125" t="s">
        <v>1555</v>
      </c>
      <c r="BE214" s="506">
        <v>0.19444444444444445</v>
      </c>
      <c r="BF214" s="306" t="str">
        <f>IF(未改造舰娘!$BQ210="","",未改造舰娘!$BQ210)</f>
        <v/>
      </c>
      <c r="BG214" s="306" t="str">
        <f>IF(未改造舰娘!$BR210="","",未改造舰娘!$BR210)</f>
        <v>极地奏鸣曲 Ex-1-JK；轰隆轰隆大作战 Ex-3-L,Ex-8-CDFHIM；扑火之蛾 Ex-3-M,Ex-8-M；未命名 Ex-9-BCDEFGHIJKLMNOPRSβ；两周年活动 地狱群岛攻略作战-CFKM；莱特湾战役 Ex-3-L,Ex-8-FHIM；所罗门之晓 Ex-8-Q,Ex-10-R；地狱群岛攻略作战 Ex-4-M,Ex-7-I,Ex-8-CEFHKMN；熔炉大混战 Ex-5-L,Ex-7-N,Ex-14-DEFGHIJKLMN</v>
      </c>
      <c r="BH214" s="306"/>
      <c r="BU214" s="304">
        <f>IFERROR(VLOOKUP(AL214,装备!$B:$C,2,0),0)</f>
        <v>2</v>
      </c>
      <c r="BV214" s="304">
        <f>IFERROR(VLOOKUP($AL214,装备!$B:$Q,5,0),0)</f>
        <v>0</v>
      </c>
      <c r="BW214" s="304">
        <f>IFERROR(VLOOKUP($AL214,装备!$B:$Q,6,0),0)</f>
        <v>0</v>
      </c>
      <c r="BX214" s="304">
        <f>IFERROR(VLOOKUP($AL214,装备!$B:$Q,7,0),0)</f>
        <v>0</v>
      </c>
      <c r="BY214" s="304">
        <f>IFERROR(VLOOKUP($AL214,装备!$B:$Q,8,0),0)</f>
        <v>0</v>
      </c>
      <c r="BZ214" s="304">
        <f>IFERROR(VLOOKUP($AL214,装备!$B:$Q,9,0),0)</f>
        <v>0</v>
      </c>
      <c r="CA214" s="304">
        <f>IFERROR(VLOOKUP($AL214,装备!$B:$Q,10,0),0)</f>
        <v>0</v>
      </c>
      <c r="CB214" s="304">
        <f>IFERROR(VLOOKUP($AL214,装备!$B:$Q,11,0),0)</f>
        <v>0</v>
      </c>
      <c r="CC214" s="304" t="str">
        <f>IFERROR(VLOOKUP($AL214,装备!$B:$Q,12,0),0)</f>
        <v>无</v>
      </c>
      <c r="CD214" s="304">
        <f>IFERROR(VLOOKUP($AL214,装备!$B:$Q,13,0),0)</f>
        <v>0</v>
      </c>
      <c r="CE214" s="304">
        <f>IFERROR(VLOOKUP($AL214,装备!$B:$Q,14,0),0)</f>
        <v>0</v>
      </c>
      <c r="CF214" s="304">
        <f>IFERROR(VLOOKUP($AL214,装备!$B:$Q,16,0),0)</f>
        <v>6</v>
      </c>
      <c r="CG214" s="304">
        <f>IFERROR(VLOOKUP($AL214,装备!$B:$Q,5,0),0)</f>
        <v>0</v>
      </c>
      <c r="CH214" s="304">
        <f>IFERROR(VLOOKUP(AM214,装备!$B:$C,2,0),0)</f>
        <v>1</v>
      </c>
      <c r="CI214" s="304">
        <f>IFERROR(VLOOKUP($AM214,装备!$B:$Q,5,0),0)</f>
        <v>0</v>
      </c>
      <c r="CJ214" s="304">
        <f>IFERROR(VLOOKUP($AM214,装备!$B:$Q,6,0),0)</f>
        <v>0</v>
      </c>
      <c r="CK214" s="304">
        <f>IFERROR(VLOOKUP($AM214,装备!$B:$Q,7,0),0)</f>
        <v>0</v>
      </c>
      <c r="CL214" s="304">
        <f>IFERROR(VLOOKUP($AM214,装备!$B:$Q,8,0),0)</f>
        <v>0</v>
      </c>
      <c r="CM214" s="304">
        <f>IFERROR(VLOOKUP($AM214,装备!$B:$Q,9,0),0)</f>
        <v>0</v>
      </c>
      <c r="CN214" s="304">
        <f>IFERROR(VLOOKUP($AM214,装备!$B:$Q,10,0),0)</f>
        <v>0</v>
      </c>
      <c r="CO214" s="304">
        <f>IFERROR(VLOOKUP($AM214,装备!$B:$Q,11,0),0)</f>
        <v>1</v>
      </c>
      <c r="CP214" s="304" t="str">
        <f>IFERROR(VLOOKUP($AM214,装备!$B:$Q,12,0),0)</f>
        <v>无</v>
      </c>
      <c r="CQ214" s="304">
        <f>IFERROR(VLOOKUP($AM214,装备!$B:$Q,13,0),0)</f>
        <v>0</v>
      </c>
      <c r="CR214" s="304">
        <f>IFERROR(VLOOKUP($AM214,装备!$B:$Q,14,0),0)</f>
        <v>0</v>
      </c>
      <c r="CS214" s="304">
        <f>IFERROR(VLOOKUP($AM214,装备!$B:$Q,16,0),0)</f>
        <v>0</v>
      </c>
      <c r="CT214" s="304">
        <f>IFERROR(VLOOKUP($AM214,装备!$B:$Q,5,0),0)</f>
        <v>0</v>
      </c>
      <c r="CU214" s="304">
        <f>IFERROR(VLOOKUP(AN214,装备!$B:$C,2,0),0)</f>
        <v>1</v>
      </c>
      <c r="CV214" s="304">
        <f>IFERROR(VLOOKUP($AN214,装备!$B:$Q,5,0),0)</f>
        <v>0</v>
      </c>
      <c r="CW214" s="304">
        <f>IFERROR(VLOOKUP($AN214,装备!$B:$Q,6,0),0)</f>
        <v>0</v>
      </c>
      <c r="CX214" s="304">
        <f>IFERROR(VLOOKUP($AN214,装备!$B:$Q,7,0),0)</f>
        <v>0</v>
      </c>
      <c r="CY214" s="304">
        <f>IFERROR(VLOOKUP($AN214,装备!$B:$Q,8,0),0)</f>
        <v>6</v>
      </c>
      <c r="CZ214" s="304">
        <f>IFERROR(VLOOKUP($AN214,装备!$B:$Q,9,0),0)</f>
        <v>2</v>
      </c>
      <c r="DA214" s="304">
        <f>IFERROR(VLOOKUP($AN214,装备!$B:$Q,10,0),0)</f>
        <v>0</v>
      </c>
      <c r="DB214" s="304">
        <f>IFERROR(VLOOKUP($AN214,装备!$B:$Q,11,0),0)</f>
        <v>1</v>
      </c>
      <c r="DC214" s="304" t="str">
        <f>IFERROR(VLOOKUP($AN214,装备!$B:$Q,12,0),0)</f>
        <v>无</v>
      </c>
      <c r="DD214" s="304">
        <f>IFERROR(VLOOKUP($AN214,装备!$B:$Q,13,0),0)</f>
        <v>0</v>
      </c>
      <c r="DE214" s="304">
        <f>IFERROR(VLOOKUP($AN214,装备!$B:$Q,14,0),0)</f>
        <v>0</v>
      </c>
      <c r="DF214" s="304">
        <f>IFERROR(VLOOKUP($AN214,装备!$B:$Q,16,0),0)</f>
        <v>0</v>
      </c>
      <c r="DG214" s="304">
        <f>IFERROR(VLOOKUP($AN214,装备!$B:$Q,5,0),0)</f>
        <v>0</v>
      </c>
      <c r="DH214" s="304">
        <f>IFERROR(VLOOKUP(AO214,装备!$B:$C,2,0),0)</f>
        <v>0</v>
      </c>
      <c r="DI214" s="304">
        <f>IFERROR(VLOOKUP($AO214,装备!$B:$Q,5,0),0)</f>
        <v>0</v>
      </c>
      <c r="DJ214" s="304">
        <f>IFERROR(VLOOKUP($AO214,装备!$B:$Q,6,0),0)</f>
        <v>0</v>
      </c>
      <c r="DK214" s="304">
        <f>IFERROR(VLOOKUP($AO214,装备!$B:$Q,7,0),0)</f>
        <v>0</v>
      </c>
      <c r="DL214" s="304">
        <f>IFERROR(VLOOKUP($AO214,装备!$B:$Q,8,0),0)</f>
        <v>0</v>
      </c>
      <c r="DM214" s="304">
        <f>IFERROR(VLOOKUP($AO214,装备!$B:$Q,9,0),0)</f>
        <v>0</v>
      </c>
      <c r="DN214" s="304">
        <f>IFERROR(VLOOKUP($AO214,装备!$B:$Q,10,0),0)</f>
        <v>0</v>
      </c>
      <c r="DO214" s="304">
        <f>IFERROR(VLOOKUP($AO214,装备!$B:$Q,11,0),0)</f>
        <v>0</v>
      </c>
      <c r="DP214" s="304">
        <f>IFERROR(VLOOKUP($AO214,装备!$B:$Q,12,0),0)</f>
        <v>0</v>
      </c>
      <c r="DQ214" s="304">
        <f>IFERROR(VLOOKUP($AO214,装备!$B:$Q,13,0),0)</f>
        <v>0</v>
      </c>
      <c r="DR214" s="304">
        <f>IFERROR(VLOOKUP($AO214,装备!$B:$Q,14,0),0)</f>
        <v>0</v>
      </c>
      <c r="DS214" s="304">
        <f>IFERROR(VLOOKUP($AO214,装备!$B:$Q,16,0),0)</f>
        <v>0</v>
      </c>
      <c r="DT214" s="304">
        <f>IFERROR(VLOOKUP($AO214,装备!$B:$Q,5,0),0)</f>
        <v>0</v>
      </c>
    </row>
    <row r="215" spans="1:124">
      <c r="A215" s="301">
        <f>未改造舰娘!$A211</f>
        <v>10022013</v>
      </c>
      <c r="B215" s="354" t="s">
        <v>562</v>
      </c>
      <c r="C215" s="323"/>
      <c r="D215" s="323">
        <f t="shared" si="3"/>
        <v>110</v>
      </c>
      <c r="E215" s="303">
        <f>未改造舰娘!$C211</f>
        <v>5</v>
      </c>
      <c r="F215" s="304" t="str">
        <f>未改造舰娘!$D211</f>
        <v>航母</v>
      </c>
      <c r="G215" s="304" t="str">
        <f>未改造舰娘!$E211</f>
        <v>大型</v>
      </c>
      <c r="H215" s="304" t="str">
        <f>未改造舰娘!$F211</f>
        <v>主力舰</v>
      </c>
      <c r="I215" s="460">
        <f>未改造舰娘!$AR211</f>
        <v>4</v>
      </c>
      <c r="J215" s="304" t="str">
        <f>未改造舰娘!$G211</f>
        <v>日本</v>
      </c>
      <c r="K215" s="312">
        <f>未改造舰娘!$H211+(BV215+CI215+CV215+DI215)*$C$2</f>
        <v>62</v>
      </c>
      <c r="L215" s="304">
        <f>未改造舰娘!$I211</f>
        <v>2</v>
      </c>
      <c r="M215" s="304">
        <f>未改造舰娘!$J211</f>
        <v>3</v>
      </c>
      <c r="N215" s="518">
        <f>未改造舰娘!$K211</f>
        <v>3</v>
      </c>
      <c r="O215" s="304">
        <f>未改造舰娘!$L211+((CE215+CR215+DE215+DR215)*$C$2)</f>
        <v>10</v>
      </c>
      <c r="P215" s="304" t="str">
        <f>IF($C$2=1,(IF(ISERROR(FIND("超长",未改造舰娘!$M211&amp;CC215&amp;CP215&amp;DC215&amp;DP215,1)),IF(ISERROR(FIND("长",未改造舰娘!$M211&amp;CC215&amp;CP215&amp;DC215&amp;DP215,1)),IF(ISERROR(FIND("中",未改造舰娘!$M211&amp;CC215&amp;CP215&amp;DC215&amp;DP215,1)),IF(ISERROR(FIND("短",未改造舰娘!$M211&amp;CC215&amp;CP215&amp;DC215&amp;DP215,1)),IF(ISERROR(FIND("无",未改造舰娘!$M211&amp;CC215&amp;CP215&amp;DC215&amp;DP215,1)),0,"无"),"短"),"中"),"长"),"超长")),未改造舰娘!$M211)</f>
        <v>短</v>
      </c>
      <c r="Q215" s="303">
        <f>未改造舰娘!$N211</f>
        <v>34.200000000000003</v>
      </c>
      <c r="R215" s="304">
        <f>(未改造舰娘!$P211)+(未改造舰娘!$Q211)*$C$3+((BW215+CJ215+CW215+DJ215)*$C$2)</f>
        <v>40</v>
      </c>
      <c r="S215" s="304">
        <f>(未改造舰娘!$R211)+(未改造舰娘!$S211)*$C$3+((BY215+CL215+CY215+DL215)*$C$2)</f>
        <v>0</v>
      </c>
      <c r="T215" s="304">
        <f>(未改造舰娘!$T211)+(未改造舰娘!$U211)*$C$3+((BX215+CK215+CX215+DK215)*$C$2)</f>
        <v>56</v>
      </c>
      <c r="U215" s="304">
        <f>(未改造舰娘!$V211)+(未改造舰娘!$W211)*$C$3+((CG215+CT215+DG215+DT215)*$C$2)</f>
        <v>66</v>
      </c>
      <c r="V215" s="305">
        <f>INT((((未改造舰娘!$Y211)-(未改造舰娘!$X211))*(((IF(D215=0,C215,D215))-1)/99))+未改造舰娘!$X211)+((CB215+CO215+DB215+DO215)*$C$2)</f>
        <v>96</v>
      </c>
      <c r="W215" s="304">
        <f>INT((((未改造舰娘!$AA211)-(未改造舰娘!$Z211))*(((IF(D215=0,C215,D215))-1)/99))+未改造舰娘!$Z211)+((CD215+CQ215+DD215+DQ215)*$C$2)</f>
        <v>57</v>
      </c>
      <c r="X215" s="304">
        <f>INT((((未改造舰娘!$AC211)-(未改造舰娘!$AB211))*(((IF(D215=0,C215,D215))-1)/99))+未改造舰娘!$AB211)+((CA215+CN215+DA215+DN215)*$C$2)</f>
        <v>73</v>
      </c>
      <c r="Y215" s="303">
        <f>INT((((未改造舰娘!$AE211)-(未改造舰娘!$AD211))*(((IF(D215=0,C215,D215))-1)/99))+未改造舰娘!$AD211)+((BZ215+CM215+CZ215+DM215)*$C$2)</f>
        <v>0</v>
      </c>
      <c r="Z215" s="474">
        <f>IF(未改造舰娘!$AF211=0,"",未改造舰娘!$AF211)</f>
        <v>19</v>
      </c>
      <c r="AA215" s="304">
        <f>IF(未改造舰娘!$AG211="","",未改造舰娘!$AG211)</f>
        <v>26</v>
      </c>
      <c r="AB215" s="304">
        <f>IF(未改造舰娘!$AH211="","",未改造舰娘!$AH211)</f>
        <v>21</v>
      </c>
      <c r="AC215" s="304">
        <f>IF(未改造舰娘!$AI211="","",未改造舰娘!$AI211)</f>
        <v>12</v>
      </c>
      <c r="AD215" s="304">
        <f>IF(未改造舰娘!$AJ211="","",未改造舰娘!$AJ211)</f>
        <v>78</v>
      </c>
      <c r="AE215" s="305">
        <f>IF(未改造舰娘!$AK211="","",未改造舰娘!$AK211)</f>
        <v>80</v>
      </c>
      <c r="AF215" s="304">
        <f>IF(未改造舰娘!$AL211="","",未改造舰娘!$AL211)</f>
        <v>450</v>
      </c>
      <c r="AG215" s="304" t="str">
        <f>IF(未改造舰娘!$AM211="","",未改造舰娘!$AM211)</f>
        <v/>
      </c>
      <c r="AH215" s="304">
        <f>IF(未改造舰娘!$AN211="","",未改造舰娘!$AN211)</f>
        <v>3500</v>
      </c>
      <c r="AI215" s="304">
        <f>IF(未改造舰娘!$AO211="","",未改造舰娘!$AO211)</f>
        <v>1200</v>
      </c>
      <c r="AJ215" s="304" t="str">
        <f>IF(未改造舰娘!$AP211="","",未改造舰娘!$AP211)</f>
        <v>航母核心</v>
      </c>
      <c r="AK215" s="303">
        <f>IF(未改造舰娘!$AQ211="","",未改造舰娘!$AQ211)</f>
        <v>20</v>
      </c>
      <c r="AL215" s="306" t="str">
        <f>IF(未改造舰娘!$AS211="","",未改造舰娘!$AS211)</f>
        <v>零战二一型</v>
      </c>
      <c r="AM215" s="306" t="str">
        <f>IF(未改造舰娘!$AT211="","",未改造舰娘!$AT211)</f>
        <v>九九式舰爆</v>
      </c>
      <c r="AN215" s="306" t="str">
        <f>IF(未改造舰娘!$AU211="","",未改造舰娘!$AU211)</f>
        <v>九七式舰攻</v>
      </c>
      <c r="AO215" s="306" t="str">
        <f>IF(未改造舰娘!$AV211="","",未改造舰娘!$AV211)</f>
        <v/>
      </c>
      <c r="AP215" s="307" t="str">
        <f>IF(未改造舰娘!$AW211="","",未改造舰娘!$AW211)</f>
        <v/>
      </c>
      <c r="AQ215" s="308" t="str">
        <f>IF(未改造舰娘!$AX211="","",未改造舰娘!$AX211)</f>
        <v/>
      </c>
      <c r="AR215" s="304">
        <f>IF(未改造舰娘!$AY211="","",未改造舰娘!$AY211)</f>
        <v>60</v>
      </c>
      <c r="AS215" s="304">
        <f>IF(未改造舰娘!$AZ211="","",未改造舰娘!$AZ211)</f>
        <v>55</v>
      </c>
      <c r="AT215" s="304">
        <f>IF(未改造舰娘!$BA211="","",未改造舰娘!$BA211)</f>
        <v>2.4</v>
      </c>
      <c r="AU215" s="304">
        <f>IF(未改造舰娘!$BB211="","",未改造舰娘!$BB211)</f>
        <v>4.5</v>
      </c>
      <c r="AV215" s="305">
        <f>IF((未改造舰娘!$BG211+未改造舰娘!$BK211*$C$4)=0,"",(未改造舰娘!$BG211+未改造舰娘!$BK211*$C$4))</f>
        <v>33</v>
      </c>
      <c r="AW215" s="304">
        <f>IF((未改造舰娘!$BH211+未改造舰娘!$BL211*$C$4)=0,"",(未改造舰娘!$BH211+未改造舰娘!$BL211*$C$4))</f>
        <v>43</v>
      </c>
      <c r="AX215" s="304">
        <f>IF((未改造舰娘!$BI211+未改造舰娘!$BM211*$C$4)=0,"",(未改造舰娘!$BI211+未改造舰娘!$BM211*$C$4))</f>
        <v>60</v>
      </c>
      <c r="AY215" s="303">
        <f>IF((未改造舰娘!$BJ211+未改造舰娘!$BN211*$C$4)=0,"",(未改造舰娘!$BJ211+未改造舰娘!$BN211*$C$4))</f>
        <v>46</v>
      </c>
      <c r="AZ215" s="500">
        <f>IF(未改造舰娘!BC211="","",未改造舰娘!BC211)</f>
        <v>0</v>
      </c>
      <c r="BA215" s="500">
        <f>IF(未改造舰娘!BD211="","",未改造舰娘!BD211)</f>
        <v>0</v>
      </c>
      <c r="BB215" s="500">
        <f>IF(未改造舰娘!BE211="","",未改造舰娘!BE211)</f>
        <v>16</v>
      </c>
      <c r="BC215" s="498">
        <f>IF(未改造舰娘!BF211="","",未改造舰娘!BF211)</f>
        <v>36</v>
      </c>
      <c r="BD215" s="479" t="s">
        <v>1556</v>
      </c>
      <c r="BE215" s="506">
        <v>0.19444444444444445</v>
      </c>
      <c r="BF215" s="306" t="str">
        <f>IF(未改造舰娘!$BQ211="","",未改造舰娘!$BQ211)</f>
        <v/>
      </c>
      <c r="BG215" s="306" t="str">
        <f>IF(未改造舰娘!$BR211="","",未改造舰娘!$BR211)</f>
        <v/>
      </c>
      <c r="BH215" s="306"/>
      <c r="BU215" s="304">
        <f>IFERROR(VLOOKUP(AL215,装备!$B:$C,2,0),0)</f>
        <v>2</v>
      </c>
      <c r="BV215" s="304">
        <f>IFERROR(VLOOKUP($AL215,装备!$B:$Q,5,0),0)</f>
        <v>0</v>
      </c>
      <c r="BW215" s="304">
        <f>IFERROR(VLOOKUP($AL215,装备!$B:$Q,6,0),0)</f>
        <v>0</v>
      </c>
      <c r="BX215" s="304">
        <f>IFERROR(VLOOKUP($AL215,装备!$B:$Q,7,0),0)</f>
        <v>0</v>
      </c>
      <c r="BY215" s="304">
        <f>IFERROR(VLOOKUP($AL215,装备!$B:$Q,8,0),0)</f>
        <v>0</v>
      </c>
      <c r="BZ215" s="304">
        <f>IFERROR(VLOOKUP($AL215,装备!$B:$Q,9,0),0)</f>
        <v>0</v>
      </c>
      <c r="CA215" s="304">
        <f>IFERROR(VLOOKUP($AL215,装备!$B:$Q,10,0),0)</f>
        <v>0</v>
      </c>
      <c r="CB215" s="304">
        <f>IFERROR(VLOOKUP($AL215,装备!$B:$Q,11,0),0)</f>
        <v>0</v>
      </c>
      <c r="CC215" s="304" t="str">
        <f>IFERROR(VLOOKUP($AL215,装备!$B:$Q,12,0),0)</f>
        <v>无</v>
      </c>
      <c r="CD215" s="304">
        <f>IFERROR(VLOOKUP($AL215,装备!$B:$Q,13,0),0)</f>
        <v>0</v>
      </c>
      <c r="CE215" s="304">
        <f>IFERROR(VLOOKUP($AL215,装备!$B:$Q,14,0),0)</f>
        <v>0</v>
      </c>
      <c r="CF215" s="304">
        <f>IFERROR(VLOOKUP($AL215,装备!$B:$Q,16,0),0)</f>
        <v>6</v>
      </c>
      <c r="CG215" s="304">
        <f>IFERROR(VLOOKUP($AL215,装备!$B:$Q,5,0),0)</f>
        <v>0</v>
      </c>
      <c r="CH215" s="304">
        <f>IFERROR(VLOOKUP(AM215,装备!$B:$C,2,0),0)</f>
        <v>1</v>
      </c>
      <c r="CI215" s="304">
        <f>IFERROR(VLOOKUP($AM215,装备!$B:$Q,5,0),0)</f>
        <v>0</v>
      </c>
      <c r="CJ215" s="304">
        <f>IFERROR(VLOOKUP($AM215,装备!$B:$Q,6,0),0)</f>
        <v>0</v>
      </c>
      <c r="CK215" s="304">
        <f>IFERROR(VLOOKUP($AM215,装备!$B:$Q,7,0),0)</f>
        <v>0</v>
      </c>
      <c r="CL215" s="304">
        <f>IFERROR(VLOOKUP($AM215,装备!$B:$Q,8,0),0)</f>
        <v>0</v>
      </c>
      <c r="CM215" s="304">
        <f>IFERROR(VLOOKUP($AM215,装备!$B:$Q,9,0),0)</f>
        <v>0</v>
      </c>
      <c r="CN215" s="304">
        <f>IFERROR(VLOOKUP($AM215,装备!$B:$Q,10,0),0)</f>
        <v>0</v>
      </c>
      <c r="CO215" s="304">
        <f>IFERROR(VLOOKUP($AM215,装备!$B:$Q,11,0),0)</f>
        <v>1</v>
      </c>
      <c r="CP215" s="304" t="str">
        <f>IFERROR(VLOOKUP($AM215,装备!$B:$Q,12,0),0)</f>
        <v>无</v>
      </c>
      <c r="CQ215" s="304">
        <f>IFERROR(VLOOKUP($AM215,装备!$B:$Q,13,0),0)</f>
        <v>0</v>
      </c>
      <c r="CR215" s="304">
        <f>IFERROR(VLOOKUP($AM215,装备!$B:$Q,14,0),0)</f>
        <v>0</v>
      </c>
      <c r="CS215" s="304">
        <f>IFERROR(VLOOKUP($AM215,装备!$B:$Q,16,0),0)</f>
        <v>0</v>
      </c>
      <c r="CT215" s="304">
        <f>IFERROR(VLOOKUP($AM215,装备!$B:$Q,5,0),0)</f>
        <v>0</v>
      </c>
      <c r="CU215" s="304">
        <f>IFERROR(VLOOKUP(AN215,装备!$B:$C,2,0),0)</f>
        <v>1</v>
      </c>
      <c r="CV215" s="304">
        <f>IFERROR(VLOOKUP($AN215,装备!$B:$Q,5,0),0)</f>
        <v>0</v>
      </c>
      <c r="CW215" s="304">
        <f>IFERROR(VLOOKUP($AN215,装备!$B:$Q,6,0),0)</f>
        <v>0</v>
      </c>
      <c r="CX215" s="304">
        <f>IFERROR(VLOOKUP($AN215,装备!$B:$Q,7,0),0)</f>
        <v>0</v>
      </c>
      <c r="CY215" s="304">
        <f>IFERROR(VLOOKUP($AN215,装备!$B:$Q,8,0),0)</f>
        <v>6</v>
      </c>
      <c r="CZ215" s="304">
        <f>IFERROR(VLOOKUP($AN215,装备!$B:$Q,9,0),0)</f>
        <v>2</v>
      </c>
      <c r="DA215" s="304">
        <f>IFERROR(VLOOKUP($AN215,装备!$B:$Q,10,0),0)</f>
        <v>0</v>
      </c>
      <c r="DB215" s="304">
        <f>IFERROR(VLOOKUP($AN215,装备!$B:$Q,11,0),0)</f>
        <v>1</v>
      </c>
      <c r="DC215" s="304" t="str">
        <f>IFERROR(VLOOKUP($AN215,装备!$B:$Q,12,0),0)</f>
        <v>无</v>
      </c>
      <c r="DD215" s="304">
        <f>IFERROR(VLOOKUP($AN215,装备!$B:$Q,13,0),0)</f>
        <v>0</v>
      </c>
      <c r="DE215" s="304">
        <f>IFERROR(VLOOKUP($AN215,装备!$B:$Q,14,0),0)</f>
        <v>0</v>
      </c>
      <c r="DF215" s="304">
        <f>IFERROR(VLOOKUP($AN215,装备!$B:$Q,16,0),0)</f>
        <v>0</v>
      </c>
      <c r="DG215" s="304">
        <f>IFERROR(VLOOKUP($AN215,装备!$B:$Q,5,0),0)</f>
        <v>0</v>
      </c>
      <c r="DH215" s="304">
        <f>IFERROR(VLOOKUP(AO215,装备!$B:$C,2,0),0)</f>
        <v>0</v>
      </c>
      <c r="DI215" s="304">
        <f>IFERROR(VLOOKUP($AO215,装备!$B:$Q,5,0),0)</f>
        <v>0</v>
      </c>
      <c r="DJ215" s="304">
        <f>IFERROR(VLOOKUP($AO215,装备!$B:$Q,6,0),0)</f>
        <v>0</v>
      </c>
      <c r="DK215" s="304">
        <f>IFERROR(VLOOKUP($AO215,装备!$B:$Q,7,0),0)</f>
        <v>0</v>
      </c>
      <c r="DL215" s="304">
        <f>IFERROR(VLOOKUP($AO215,装备!$B:$Q,8,0),0)</f>
        <v>0</v>
      </c>
      <c r="DM215" s="304">
        <f>IFERROR(VLOOKUP($AO215,装备!$B:$Q,9,0),0)</f>
        <v>0</v>
      </c>
      <c r="DN215" s="304">
        <f>IFERROR(VLOOKUP($AO215,装备!$B:$Q,10,0),0)</f>
        <v>0</v>
      </c>
      <c r="DO215" s="304">
        <f>IFERROR(VLOOKUP($AO215,装备!$B:$Q,11,0),0)</f>
        <v>0</v>
      </c>
      <c r="DP215" s="304">
        <f>IFERROR(VLOOKUP($AO215,装备!$B:$Q,12,0),0)</f>
        <v>0</v>
      </c>
      <c r="DQ215" s="304">
        <f>IFERROR(VLOOKUP($AO215,装备!$B:$Q,13,0),0)</f>
        <v>0</v>
      </c>
      <c r="DR215" s="304">
        <f>IFERROR(VLOOKUP($AO215,装备!$B:$Q,14,0),0)</f>
        <v>0</v>
      </c>
      <c r="DS215" s="304">
        <f>IFERROR(VLOOKUP($AO215,装备!$B:$Q,16,0),0)</f>
        <v>0</v>
      </c>
      <c r="DT215" s="304">
        <f>IFERROR(VLOOKUP($AO215,装备!$B:$Q,5,0),0)</f>
        <v>0</v>
      </c>
    </row>
    <row r="216" spans="1:124">
      <c r="A216" s="301">
        <f>未改造舰娘!$A212</f>
        <v>10022113</v>
      </c>
      <c r="B216" s="354" t="s">
        <v>567</v>
      </c>
      <c r="C216" s="323"/>
      <c r="D216" s="323">
        <f t="shared" si="3"/>
        <v>110</v>
      </c>
      <c r="E216" s="303">
        <f>未改造舰娘!$C212</f>
        <v>4</v>
      </c>
      <c r="F216" s="304" t="str">
        <f>未改造舰娘!$D212</f>
        <v>航母</v>
      </c>
      <c r="G216" s="304" t="str">
        <f>未改造舰娘!$E212</f>
        <v>大型</v>
      </c>
      <c r="H216" s="304" t="str">
        <f>未改造舰娘!$F212</f>
        <v>主力舰</v>
      </c>
      <c r="I216" s="460">
        <f>未改造舰娘!$AR212</f>
        <v>4</v>
      </c>
      <c r="J216" s="304" t="str">
        <f>未改造舰娘!$G212</f>
        <v>日本</v>
      </c>
      <c r="K216" s="312">
        <f>未改造舰娘!$H212+(BV216+CI216+CV216+DI216)*$C$2</f>
        <v>48</v>
      </c>
      <c r="L216" s="304">
        <f>未改造舰娘!$I212</f>
        <v>0</v>
      </c>
      <c r="M216" s="304">
        <f>未改造舰娘!$J212</f>
        <v>3</v>
      </c>
      <c r="N216" s="518">
        <f>未改造舰娘!$K212</f>
        <v>3</v>
      </c>
      <c r="O216" s="304">
        <f>未改造舰娘!$L212+((CE216+CR216+DE216+DR216)*$C$2)</f>
        <v>13</v>
      </c>
      <c r="P216" s="304" t="str">
        <f>IF($C$2=1,(IF(ISERROR(FIND("超长",未改造舰娘!$M212&amp;CC216&amp;CP216&amp;DC216&amp;DP216,1)),IF(ISERROR(FIND("长",未改造舰娘!$M212&amp;CC216&amp;CP216&amp;DC216&amp;DP216,1)),IF(ISERROR(FIND("中",未改造舰娘!$M212&amp;CC216&amp;CP216&amp;DC216&amp;DP216,1)),IF(ISERROR(FIND("短",未改造舰娘!$M212&amp;CC216&amp;CP216&amp;DC216&amp;DP216,1)),IF(ISERROR(FIND("无",未改造舰娘!$M212&amp;CC216&amp;CP216&amp;DC216&amp;DP216,1)),0,"无"),"短"),"中"),"长"),"超长")),未改造舰娘!$M212)</f>
        <v>短</v>
      </c>
      <c r="Q216" s="303">
        <f>未改造舰娘!$N212</f>
        <v>34.5</v>
      </c>
      <c r="R216" s="304">
        <f>(未改造舰娘!$P212)+(未改造舰娘!$Q212)*$C$3+((BW216+CJ216+CW216+DJ216)*$C$2)</f>
        <v>40</v>
      </c>
      <c r="S216" s="304">
        <f>(未改造舰娘!$R212)+(未改造舰娘!$S212)*$C$3+((BY216+CL216+CY216+DL216)*$C$2)</f>
        <v>0</v>
      </c>
      <c r="T216" s="304">
        <f>(未改造舰娘!$T212)+(未改造舰娘!$U212)*$C$3+((BX216+CK216+CX216+DK216)*$C$2)</f>
        <v>52</v>
      </c>
      <c r="U216" s="304">
        <f>(未改造舰娘!$V212)+(未改造舰娘!$W212)*$C$3+((CG216+CT216+DG216+DT216)*$C$2)</f>
        <v>60</v>
      </c>
      <c r="V216" s="305">
        <f>INT((((未改造舰娘!$Y212)-(未改造舰娘!$X212))*(((IF(D216=0,C216,D216))-1)/99))+未改造舰娘!$X212)+((CB216+CO216+DB216+DO216)*$C$2)</f>
        <v>95</v>
      </c>
      <c r="W216" s="304">
        <f>INT((((未改造舰娘!$AA212)-(未改造舰娘!$Z212))*(((IF(D216=0,C216,D216))-1)/99))+未改造舰娘!$Z212)+((CD216+CQ216+DD216+DQ216)*$C$2)</f>
        <v>57</v>
      </c>
      <c r="X216" s="304">
        <f>INT((((未改造舰娘!$AC212)-(未改造舰娘!$AB212))*(((IF(D216=0,C216,D216))-1)/99))+未改造舰娘!$AB212)+((CA216+CN216+DA216+DN216)*$C$2)</f>
        <v>65</v>
      </c>
      <c r="Y216" s="303">
        <f>INT((((未改造舰娘!$AE212)-(未改造舰娘!$AD212))*(((IF(D216=0,C216,D216))-1)/99))+未改造舰娘!$AD212)+((BZ216+CM216+CZ216+DM216)*$C$2)</f>
        <v>0</v>
      </c>
      <c r="Z216" s="474">
        <f>IF(未改造舰娘!$AF212=0,"",未改造舰娘!$AF212)</f>
        <v>21</v>
      </c>
      <c r="AA216" s="304">
        <f>IF(未改造舰娘!$AG212="","",未改造舰娘!$AG212)</f>
        <v>18</v>
      </c>
      <c r="AB216" s="304">
        <f>IF(未改造舰娘!$AH212="","",未改造舰娘!$AH212)</f>
        <v>18</v>
      </c>
      <c r="AC216" s="304">
        <f>IF(未改造舰娘!$AI212="","",未改造舰娘!$AI212)</f>
        <v>6</v>
      </c>
      <c r="AD216" s="304">
        <f>IF(未改造舰娘!$AJ212="","",未改造舰娘!$AJ212)</f>
        <v>63</v>
      </c>
      <c r="AE216" s="305">
        <f>IF(未改造舰娘!$AK212="","",未改造舰娘!$AK212)</f>
        <v>75</v>
      </c>
      <c r="AF216" s="304">
        <f>IF(未改造舰娘!$AL212="","",未改造舰娘!$AL212)</f>
        <v>300</v>
      </c>
      <c r="AG216" s="304" t="str">
        <f>IF(未改造舰娘!$AM212="","",未改造舰娘!$AM212)</f>
        <v/>
      </c>
      <c r="AH216" s="304">
        <f>IF(未改造舰娘!$AN212="","",未改造舰娘!$AN212)</f>
        <v>3000</v>
      </c>
      <c r="AI216" s="304">
        <f>IF(未改造舰娘!$AO212="","",未改造舰娘!$AO212)</f>
        <v>1000</v>
      </c>
      <c r="AJ216" s="304" t="str">
        <f>IF(未改造舰娘!$AP212="","",未改造舰娘!$AP212)</f>
        <v>航母核心</v>
      </c>
      <c r="AK216" s="303">
        <f>IF(未改造舰娘!$AQ212="","",未改造舰娘!$AQ212)</f>
        <v>20</v>
      </c>
      <c r="AL216" s="306" t="str">
        <f>IF(未改造舰娘!$AS212="","",未改造舰娘!$AS212)</f>
        <v>零战二一型</v>
      </c>
      <c r="AM216" s="306" t="str">
        <f>IF(未改造舰娘!$AT212="","",未改造舰娘!$AT212)</f>
        <v>九九式舰爆</v>
      </c>
      <c r="AN216" s="306" t="str">
        <f>IF(未改造舰娘!$AU212="","",未改造舰娘!$AU212)</f>
        <v>九七式舰攻</v>
      </c>
      <c r="AO216" s="306" t="str">
        <f>IF(未改造舰娘!$AV212="","",未改造舰娘!$AV212)</f>
        <v/>
      </c>
      <c r="AP216" s="307" t="str">
        <f>IF(未改造舰娘!$AW212="","",未改造舰娘!$AW212)</f>
        <v/>
      </c>
      <c r="AQ216" s="308" t="str">
        <f>IF(未改造舰娘!$AX212="","",未改造舰娘!$AX212)</f>
        <v/>
      </c>
      <c r="AR216" s="304">
        <f>IF(未改造舰娘!$AY212="","",未改造舰娘!$AY212)</f>
        <v>60</v>
      </c>
      <c r="AS216" s="304">
        <f>IF(未改造舰娘!$AZ212="","",未改造舰娘!$AZ212)</f>
        <v>55</v>
      </c>
      <c r="AT216" s="304">
        <f>IF(未改造舰娘!$BA212="","",未改造舰娘!$BA212)</f>
        <v>2.4</v>
      </c>
      <c r="AU216" s="304">
        <f>IF(未改造舰娘!$BB212="","",未改造舰娘!$BB212)</f>
        <v>4.5</v>
      </c>
      <c r="AV216" s="305">
        <f>IF((未改造舰娘!$BG212+未改造舰娘!$BK212*$C$4)=0,"",(未改造舰娘!$BG212+未改造舰娘!$BK212*$C$4))</f>
        <v>33</v>
      </c>
      <c r="AW216" s="304">
        <f>IF((未改造舰娘!$BH212+未改造舰娘!$BL212*$C$4)=0,"",(未改造舰娘!$BH212+未改造舰娘!$BL212*$C$4))</f>
        <v>43</v>
      </c>
      <c r="AX216" s="304">
        <f>IF((未改造舰娘!$BI212+未改造舰娘!$BM212*$C$4)=0,"",(未改造舰娘!$BI212+未改造舰娘!$BM212*$C$4))</f>
        <v>60</v>
      </c>
      <c r="AY216" s="303">
        <f>IF((未改造舰娘!$BJ212+未改造舰娘!$BN212*$C$4)=0,"",(未改造舰娘!$BJ212+未改造舰娘!$BN212*$C$4))</f>
        <v>46</v>
      </c>
      <c r="AZ216" s="500">
        <f>IF(未改造舰娘!BC212="","",未改造舰娘!BC212)</f>
        <v>0</v>
      </c>
      <c r="BA216" s="500">
        <f>IF(未改造舰娘!BD212="","",未改造舰娘!BD212)</f>
        <v>0</v>
      </c>
      <c r="BB216" s="500">
        <f>IF(未改造舰娘!BE212="","",未改造舰娘!BE212)</f>
        <v>14</v>
      </c>
      <c r="BC216" s="498">
        <f>IF(未改造舰娘!BF212="","",未改造舰娘!BF212)</f>
        <v>30</v>
      </c>
      <c r="BD216" s="125" t="s">
        <v>1558</v>
      </c>
      <c r="BE216" s="506"/>
      <c r="BF216" s="306" t="str">
        <f>IF(未改造舰娘!$BQ212="","",未改造舰娘!$BQ212)</f>
        <v>2-5-G,8-3-L</v>
      </c>
      <c r="BG216" s="306" t="str">
        <f>IF(未改造舰娘!$BR212="","",未改造舰娘!$BR212)</f>
        <v>极地奏鸣曲 Ex-3-OQ,Ex-1-1-G；轰隆轰隆大作战 Ex-4-M,Ex-7-L,Ex-9-Q；扑火之蛾 Ex-4-N,Ex-9-N；未命名 Ex-10-Tβ,Ex-12-β；急速东方快车 Ex-7-Q；所罗门之晓 Ex-8-Q；地狱群岛攻略作战 Ex-3-I,Ex-7-FGI；熔炉大混战 Ex-7-N,Ex-14-DFGHIJKLMN</v>
      </c>
      <c r="BH216" s="306"/>
      <c r="BU216" s="304">
        <f>IFERROR(VLOOKUP(AL216,装备!$B:$C,2,0),0)</f>
        <v>2</v>
      </c>
      <c r="BV216" s="304">
        <f>IFERROR(VLOOKUP($AL216,装备!$B:$Q,5,0),0)</f>
        <v>0</v>
      </c>
      <c r="BW216" s="304">
        <f>IFERROR(VLOOKUP($AL216,装备!$B:$Q,6,0),0)</f>
        <v>0</v>
      </c>
      <c r="BX216" s="304">
        <f>IFERROR(VLOOKUP($AL216,装备!$B:$Q,7,0),0)</f>
        <v>0</v>
      </c>
      <c r="BY216" s="304">
        <f>IFERROR(VLOOKUP($AL216,装备!$B:$Q,8,0),0)</f>
        <v>0</v>
      </c>
      <c r="BZ216" s="304">
        <f>IFERROR(VLOOKUP($AL216,装备!$B:$Q,9,0),0)</f>
        <v>0</v>
      </c>
      <c r="CA216" s="304">
        <f>IFERROR(VLOOKUP($AL216,装备!$B:$Q,10,0),0)</f>
        <v>0</v>
      </c>
      <c r="CB216" s="304">
        <f>IFERROR(VLOOKUP($AL216,装备!$B:$Q,11,0),0)</f>
        <v>0</v>
      </c>
      <c r="CC216" s="304" t="str">
        <f>IFERROR(VLOOKUP($AL216,装备!$B:$Q,12,0),0)</f>
        <v>无</v>
      </c>
      <c r="CD216" s="304">
        <f>IFERROR(VLOOKUP($AL216,装备!$B:$Q,13,0),0)</f>
        <v>0</v>
      </c>
      <c r="CE216" s="304">
        <f>IFERROR(VLOOKUP($AL216,装备!$B:$Q,14,0),0)</f>
        <v>0</v>
      </c>
      <c r="CF216" s="304">
        <f>IFERROR(VLOOKUP($AL216,装备!$B:$Q,16,0),0)</f>
        <v>6</v>
      </c>
      <c r="CG216" s="304">
        <f>IFERROR(VLOOKUP($AL216,装备!$B:$Q,5,0),0)</f>
        <v>0</v>
      </c>
      <c r="CH216" s="304">
        <f>IFERROR(VLOOKUP(AM216,装备!$B:$C,2,0),0)</f>
        <v>1</v>
      </c>
      <c r="CI216" s="304">
        <f>IFERROR(VLOOKUP($AM216,装备!$B:$Q,5,0),0)</f>
        <v>0</v>
      </c>
      <c r="CJ216" s="304">
        <f>IFERROR(VLOOKUP($AM216,装备!$B:$Q,6,0),0)</f>
        <v>0</v>
      </c>
      <c r="CK216" s="304">
        <f>IFERROR(VLOOKUP($AM216,装备!$B:$Q,7,0),0)</f>
        <v>0</v>
      </c>
      <c r="CL216" s="304">
        <f>IFERROR(VLOOKUP($AM216,装备!$B:$Q,8,0),0)</f>
        <v>0</v>
      </c>
      <c r="CM216" s="304">
        <f>IFERROR(VLOOKUP($AM216,装备!$B:$Q,9,0),0)</f>
        <v>0</v>
      </c>
      <c r="CN216" s="304">
        <f>IFERROR(VLOOKUP($AM216,装备!$B:$Q,10,0),0)</f>
        <v>0</v>
      </c>
      <c r="CO216" s="304">
        <f>IFERROR(VLOOKUP($AM216,装备!$B:$Q,11,0),0)</f>
        <v>1</v>
      </c>
      <c r="CP216" s="304" t="str">
        <f>IFERROR(VLOOKUP($AM216,装备!$B:$Q,12,0),0)</f>
        <v>无</v>
      </c>
      <c r="CQ216" s="304">
        <f>IFERROR(VLOOKUP($AM216,装备!$B:$Q,13,0),0)</f>
        <v>0</v>
      </c>
      <c r="CR216" s="304">
        <f>IFERROR(VLOOKUP($AM216,装备!$B:$Q,14,0),0)</f>
        <v>0</v>
      </c>
      <c r="CS216" s="304">
        <f>IFERROR(VLOOKUP($AM216,装备!$B:$Q,16,0),0)</f>
        <v>0</v>
      </c>
      <c r="CT216" s="304">
        <f>IFERROR(VLOOKUP($AM216,装备!$B:$Q,5,0),0)</f>
        <v>0</v>
      </c>
      <c r="CU216" s="304">
        <f>IFERROR(VLOOKUP(AN216,装备!$B:$C,2,0),0)</f>
        <v>1</v>
      </c>
      <c r="CV216" s="304">
        <f>IFERROR(VLOOKUP($AN216,装备!$B:$Q,5,0),0)</f>
        <v>0</v>
      </c>
      <c r="CW216" s="304">
        <f>IFERROR(VLOOKUP($AN216,装备!$B:$Q,6,0),0)</f>
        <v>0</v>
      </c>
      <c r="CX216" s="304">
        <f>IFERROR(VLOOKUP($AN216,装备!$B:$Q,7,0),0)</f>
        <v>0</v>
      </c>
      <c r="CY216" s="304">
        <f>IFERROR(VLOOKUP($AN216,装备!$B:$Q,8,0),0)</f>
        <v>6</v>
      </c>
      <c r="CZ216" s="304">
        <f>IFERROR(VLOOKUP($AN216,装备!$B:$Q,9,0),0)</f>
        <v>2</v>
      </c>
      <c r="DA216" s="304">
        <f>IFERROR(VLOOKUP($AN216,装备!$B:$Q,10,0),0)</f>
        <v>0</v>
      </c>
      <c r="DB216" s="304">
        <f>IFERROR(VLOOKUP($AN216,装备!$B:$Q,11,0),0)</f>
        <v>1</v>
      </c>
      <c r="DC216" s="304" t="str">
        <f>IFERROR(VLOOKUP($AN216,装备!$B:$Q,12,0),0)</f>
        <v>无</v>
      </c>
      <c r="DD216" s="304">
        <f>IFERROR(VLOOKUP($AN216,装备!$B:$Q,13,0),0)</f>
        <v>0</v>
      </c>
      <c r="DE216" s="304">
        <f>IFERROR(VLOOKUP($AN216,装备!$B:$Q,14,0),0)</f>
        <v>0</v>
      </c>
      <c r="DF216" s="304">
        <f>IFERROR(VLOOKUP($AN216,装备!$B:$Q,16,0),0)</f>
        <v>0</v>
      </c>
      <c r="DG216" s="304">
        <f>IFERROR(VLOOKUP($AN216,装备!$B:$Q,5,0),0)</f>
        <v>0</v>
      </c>
      <c r="DH216" s="304">
        <f>IFERROR(VLOOKUP(AO216,装备!$B:$C,2,0),0)</f>
        <v>0</v>
      </c>
      <c r="DI216" s="304">
        <f>IFERROR(VLOOKUP($AO216,装备!$B:$Q,5,0),0)</f>
        <v>0</v>
      </c>
      <c r="DJ216" s="304">
        <f>IFERROR(VLOOKUP($AO216,装备!$B:$Q,6,0),0)</f>
        <v>0</v>
      </c>
      <c r="DK216" s="304">
        <f>IFERROR(VLOOKUP($AO216,装备!$B:$Q,7,0),0)</f>
        <v>0</v>
      </c>
      <c r="DL216" s="304">
        <f>IFERROR(VLOOKUP($AO216,装备!$B:$Q,8,0),0)</f>
        <v>0</v>
      </c>
      <c r="DM216" s="304">
        <f>IFERROR(VLOOKUP($AO216,装备!$B:$Q,9,0),0)</f>
        <v>0</v>
      </c>
      <c r="DN216" s="304">
        <f>IFERROR(VLOOKUP($AO216,装备!$B:$Q,10,0),0)</f>
        <v>0</v>
      </c>
      <c r="DO216" s="304">
        <f>IFERROR(VLOOKUP($AO216,装备!$B:$Q,11,0),0)</f>
        <v>0</v>
      </c>
      <c r="DP216" s="304">
        <f>IFERROR(VLOOKUP($AO216,装备!$B:$Q,12,0),0)</f>
        <v>0</v>
      </c>
      <c r="DQ216" s="304">
        <f>IFERROR(VLOOKUP($AO216,装备!$B:$Q,13,0),0)</f>
        <v>0</v>
      </c>
      <c r="DR216" s="304">
        <f>IFERROR(VLOOKUP($AO216,装备!$B:$Q,14,0),0)</f>
        <v>0</v>
      </c>
      <c r="DS216" s="304">
        <f>IFERROR(VLOOKUP($AO216,装备!$B:$Q,16,0),0)</f>
        <v>0</v>
      </c>
      <c r="DT216" s="304">
        <f>IFERROR(VLOOKUP($AO216,装备!$B:$Q,5,0),0)</f>
        <v>0</v>
      </c>
    </row>
    <row r="217" spans="1:124">
      <c r="A217" s="301">
        <f>未改造舰娘!$A213</f>
        <v>10022213</v>
      </c>
      <c r="B217" s="354" t="s">
        <v>568</v>
      </c>
      <c r="C217" s="323"/>
      <c r="D217" s="323">
        <f t="shared" si="3"/>
        <v>110</v>
      </c>
      <c r="E217" s="303">
        <f>未改造舰娘!$C213</f>
        <v>4</v>
      </c>
      <c r="F217" s="304" t="str">
        <f>未改造舰娘!$D213</f>
        <v>航母</v>
      </c>
      <c r="G217" s="304" t="str">
        <f>未改造舰娘!$E213</f>
        <v>大型</v>
      </c>
      <c r="H217" s="304" t="str">
        <f>未改造舰娘!$F213</f>
        <v>主力舰</v>
      </c>
      <c r="I217" s="460">
        <f>未改造舰娘!$AR213</f>
        <v>4</v>
      </c>
      <c r="J217" s="304" t="str">
        <f>未改造舰娘!$G213</f>
        <v>日本</v>
      </c>
      <c r="K217" s="312">
        <f>未改造舰娘!$H213+(BV217+CI217+CV217+DI217)*$C$2</f>
        <v>46</v>
      </c>
      <c r="L217" s="304">
        <f>未改造舰娘!$I213</f>
        <v>2</v>
      </c>
      <c r="M217" s="304">
        <f>未改造舰娘!$J213</f>
        <v>3</v>
      </c>
      <c r="N217" s="518">
        <f>未改造舰娘!$K213</f>
        <v>3</v>
      </c>
      <c r="O217" s="304">
        <f>未改造舰娘!$L213+((CE217+CR217+DE217+DR217)*$C$2)</f>
        <v>10</v>
      </c>
      <c r="P217" s="304" t="str">
        <f>IF($C$2=1,(IF(ISERROR(FIND("超长",未改造舰娘!$M213&amp;CC217&amp;CP217&amp;DC217&amp;DP217,1)),IF(ISERROR(FIND("长",未改造舰娘!$M213&amp;CC217&amp;CP217&amp;DC217&amp;DP217,1)),IF(ISERROR(FIND("中",未改造舰娘!$M213&amp;CC217&amp;CP217&amp;DC217&amp;DP217,1)),IF(ISERROR(FIND("短",未改造舰娘!$M213&amp;CC217&amp;CP217&amp;DC217&amp;DP217,1)),IF(ISERROR(FIND("无",未改造舰娘!$M213&amp;CC217&amp;CP217&amp;DC217&amp;DP217,1)),0,"无"),"短"),"中"),"长"),"超长")),未改造舰娘!$M213)</f>
        <v>短</v>
      </c>
      <c r="Q217" s="303">
        <f>未改造舰娘!$N213</f>
        <v>34.5</v>
      </c>
      <c r="R217" s="304">
        <f>(未改造舰娘!$P213)+(未改造舰娘!$Q213)*$C$3+((BW217+CJ217+CW217+DJ217)*$C$2)</f>
        <v>35</v>
      </c>
      <c r="S217" s="304">
        <f>(未改造舰娘!$R213)+(未改造舰娘!$S213)*$C$3+((BY217+CL217+CY217+DL217)*$C$2)</f>
        <v>0</v>
      </c>
      <c r="T217" s="304">
        <f>(未改造舰娘!$T213)+(未改造舰娘!$U213)*$C$3+((BX217+CK217+CX217+DK217)*$C$2)</f>
        <v>50</v>
      </c>
      <c r="U217" s="304">
        <f>(未改造舰娘!$V213)+(未改造舰娘!$W213)*$C$3+((CG217+CT217+DG217+DT217)*$C$2)</f>
        <v>55</v>
      </c>
      <c r="V217" s="305">
        <f>INT((((未改造舰娘!$Y213)-(未改造舰娘!$X213))*(((IF(D217=0,C217,D217))-1)/99))+未改造舰娘!$X213)+((CB217+CO217+DB217+DO217)*$C$2)</f>
        <v>95</v>
      </c>
      <c r="W217" s="304">
        <f>INT((((未改造舰娘!$AA213)-(未改造舰娘!$Z213))*(((IF(D217=0,C217,D217))-1)/99))+未改造舰娘!$Z213)+((CD217+CQ217+DD217+DQ217)*$C$2)</f>
        <v>57</v>
      </c>
      <c r="X217" s="304">
        <f>INT((((未改造舰娘!$AC213)-(未改造舰娘!$AB213))*(((IF(D217=0,C217,D217))-1)/99))+未改造舰娘!$AB213)+((CA217+CN217+DA217+DN217)*$C$2)</f>
        <v>69</v>
      </c>
      <c r="Y217" s="303">
        <f>INT((((未改造舰娘!$AE213)-(未改造舰娘!$AD213))*(((IF(D217=0,C217,D217))-1)/99))+未改造舰娘!$AD213)+((BZ217+CM217+CZ217+DM217)*$C$2)</f>
        <v>0</v>
      </c>
      <c r="Z217" s="474">
        <f>IF(未改造舰娘!$AF213=0,"",未改造舰娘!$AF213)</f>
        <v>21</v>
      </c>
      <c r="AA217" s="304">
        <f>IF(未改造舰娘!$AG213="","",未改造舰娘!$AG213)</f>
        <v>18</v>
      </c>
      <c r="AB217" s="304">
        <f>IF(未改造舰娘!$AH213="","",未改造舰娘!$AH213)</f>
        <v>18</v>
      </c>
      <c r="AC217" s="304">
        <f>IF(未改造舰娘!$AI213="","",未改造舰娘!$AI213)</f>
        <v>6</v>
      </c>
      <c r="AD217" s="304">
        <f>IF(未改造舰娘!$AJ213="","",未改造舰娘!$AJ213)</f>
        <v>63</v>
      </c>
      <c r="AE217" s="305">
        <f>IF(未改造舰娘!$AK213="","",未改造舰娘!$AK213)</f>
        <v>75</v>
      </c>
      <c r="AF217" s="304">
        <f>IF(未改造舰娘!$AL213="","",未改造舰娘!$AL213)</f>
        <v>300</v>
      </c>
      <c r="AG217" s="304" t="str">
        <f>IF(未改造舰娘!$AM213="","",未改造舰娘!$AM213)</f>
        <v/>
      </c>
      <c r="AH217" s="304">
        <f>IF(未改造舰娘!$AN213="","",未改造舰娘!$AN213)</f>
        <v>3000</v>
      </c>
      <c r="AI217" s="304">
        <f>IF(未改造舰娘!$AO213="","",未改造舰娘!$AO213)</f>
        <v>1000</v>
      </c>
      <c r="AJ217" s="304" t="str">
        <f>IF(未改造舰娘!$AP213="","",未改造舰娘!$AP213)</f>
        <v>航母核心</v>
      </c>
      <c r="AK217" s="303">
        <f>IF(未改造舰娘!$AQ213="","",未改造舰娘!$AQ213)</f>
        <v>20</v>
      </c>
      <c r="AL217" s="306" t="str">
        <f>IF(未改造舰娘!$AS213="","",未改造舰娘!$AS213)</f>
        <v>零战二一型</v>
      </c>
      <c r="AM217" s="306" t="str">
        <f>IF(未改造舰娘!$AT213="","",未改造舰娘!$AT213)</f>
        <v>九九式舰爆</v>
      </c>
      <c r="AN217" s="306" t="str">
        <f>IF(未改造舰娘!$AU213="","",未改造舰娘!$AU213)</f>
        <v>九七式舰攻</v>
      </c>
      <c r="AO217" s="306" t="str">
        <f>IF(未改造舰娘!$AV213="","",未改造舰娘!$AV213)</f>
        <v/>
      </c>
      <c r="AP217" s="307" t="str">
        <f>IF(未改造舰娘!$AW213="","",未改造舰娘!$AW213)</f>
        <v/>
      </c>
      <c r="AQ217" s="308" t="str">
        <f>IF(未改造舰娘!$AX213="","",未改造舰娘!$AX213)</f>
        <v/>
      </c>
      <c r="AR217" s="304">
        <f>IF(未改造舰娘!$AY213="","",未改造舰娘!$AY213)</f>
        <v>60</v>
      </c>
      <c r="AS217" s="304">
        <f>IF(未改造舰娘!$AZ213="","",未改造舰娘!$AZ213)</f>
        <v>55</v>
      </c>
      <c r="AT217" s="304">
        <f>IF(未改造舰娘!$BA213="","",未改造舰娘!$BA213)</f>
        <v>2.4</v>
      </c>
      <c r="AU217" s="304">
        <f>IF(未改造舰娘!$BB213="","",未改造舰娘!$BB213)</f>
        <v>4.5</v>
      </c>
      <c r="AV217" s="305">
        <f>IF((未改造舰娘!$BG213+未改造舰娘!$BK213*$C$4)=0,"",(未改造舰娘!$BG213+未改造舰娘!$BK213*$C$4))</f>
        <v>33</v>
      </c>
      <c r="AW217" s="304">
        <f>IF((未改造舰娘!$BH213+未改造舰娘!$BL213*$C$4)=0,"",(未改造舰娘!$BH213+未改造舰娘!$BL213*$C$4))</f>
        <v>43</v>
      </c>
      <c r="AX217" s="304">
        <f>IF((未改造舰娘!$BI213+未改造舰娘!$BM213*$C$4)=0,"",(未改造舰娘!$BI213+未改造舰娘!$BM213*$C$4))</f>
        <v>60</v>
      </c>
      <c r="AY217" s="303">
        <f>IF((未改造舰娘!$BJ213+未改造舰娘!$BN213*$C$4)=0,"",(未改造舰娘!$BJ213+未改造舰娘!$BN213*$C$4))</f>
        <v>46</v>
      </c>
      <c r="AZ217" s="500">
        <f>IF(未改造舰娘!BC213="","",未改造舰娘!BC213)</f>
        <v>0</v>
      </c>
      <c r="BA217" s="500">
        <f>IF(未改造舰娘!BD213="","",未改造舰娘!BD213)</f>
        <v>0</v>
      </c>
      <c r="BB217" s="500">
        <f>IF(未改造舰娘!BE213="","",未改造舰娘!BE213)</f>
        <v>13</v>
      </c>
      <c r="BC217" s="498">
        <f>IF(未改造舰娘!BF213="","",未改造舰娘!BF213)</f>
        <v>25</v>
      </c>
      <c r="BD217" s="125" t="s">
        <v>1559</v>
      </c>
      <c r="BE217" s="506"/>
      <c r="BF217" s="306" t="str">
        <f>IF(未改造舰娘!$BQ213="","",未改造舰娘!$BQ213)</f>
        <v>2-5-L,8-3-L</v>
      </c>
      <c r="BG217" s="306" t="str">
        <f>IF(未改造舰娘!$BR213="","",未改造舰娘!$BR213)</f>
        <v>极地奏鸣曲 Ex-2-LN,Ex-1-3-H；轰隆轰隆大作战 Ex-5-Q,Ex-8-M；扑火之蛾 Ex-5-N,Ex-10-N；未命名 Ex-8-BCDEFGHIJNOβ,Ex-10-Tβ,Ex-12-β；决战九段坂 Ex-8-Q；急速东方快车 Ex-7-Q；所罗门之晓 Ex-10-R；地狱群岛攻略作战 Ex-4-M,Ex-8-CEFHKM；熔炉大混战 Ex-5-L,Ex-12-CDEFGHIJKL</v>
      </c>
      <c r="BH217" s="306"/>
      <c r="BU217" s="304">
        <f>IFERROR(VLOOKUP(AL217,装备!$B:$C,2,0),0)</f>
        <v>2</v>
      </c>
      <c r="BV217" s="304">
        <f>IFERROR(VLOOKUP($AL217,装备!$B:$Q,5,0),0)</f>
        <v>0</v>
      </c>
      <c r="BW217" s="304">
        <f>IFERROR(VLOOKUP($AL217,装备!$B:$Q,6,0),0)</f>
        <v>0</v>
      </c>
      <c r="BX217" s="304">
        <f>IFERROR(VLOOKUP($AL217,装备!$B:$Q,7,0),0)</f>
        <v>0</v>
      </c>
      <c r="BY217" s="304">
        <f>IFERROR(VLOOKUP($AL217,装备!$B:$Q,8,0),0)</f>
        <v>0</v>
      </c>
      <c r="BZ217" s="304">
        <f>IFERROR(VLOOKUP($AL217,装备!$B:$Q,9,0),0)</f>
        <v>0</v>
      </c>
      <c r="CA217" s="304">
        <f>IFERROR(VLOOKUP($AL217,装备!$B:$Q,10,0),0)</f>
        <v>0</v>
      </c>
      <c r="CB217" s="304">
        <f>IFERROR(VLOOKUP($AL217,装备!$B:$Q,11,0),0)</f>
        <v>0</v>
      </c>
      <c r="CC217" s="304" t="str">
        <f>IFERROR(VLOOKUP($AL217,装备!$B:$Q,12,0),0)</f>
        <v>无</v>
      </c>
      <c r="CD217" s="304">
        <f>IFERROR(VLOOKUP($AL217,装备!$B:$Q,13,0),0)</f>
        <v>0</v>
      </c>
      <c r="CE217" s="304">
        <f>IFERROR(VLOOKUP($AL217,装备!$B:$Q,14,0),0)</f>
        <v>0</v>
      </c>
      <c r="CF217" s="304">
        <f>IFERROR(VLOOKUP($AL217,装备!$B:$Q,16,0),0)</f>
        <v>6</v>
      </c>
      <c r="CG217" s="304">
        <f>IFERROR(VLOOKUP($AL217,装备!$B:$Q,5,0),0)</f>
        <v>0</v>
      </c>
      <c r="CH217" s="304">
        <f>IFERROR(VLOOKUP(AM217,装备!$B:$C,2,0),0)</f>
        <v>1</v>
      </c>
      <c r="CI217" s="304">
        <f>IFERROR(VLOOKUP($AM217,装备!$B:$Q,5,0),0)</f>
        <v>0</v>
      </c>
      <c r="CJ217" s="304">
        <f>IFERROR(VLOOKUP($AM217,装备!$B:$Q,6,0),0)</f>
        <v>0</v>
      </c>
      <c r="CK217" s="304">
        <f>IFERROR(VLOOKUP($AM217,装备!$B:$Q,7,0),0)</f>
        <v>0</v>
      </c>
      <c r="CL217" s="304">
        <f>IFERROR(VLOOKUP($AM217,装备!$B:$Q,8,0),0)</f>
        <v>0</v>
      </c>
      <c r="CM217" s="304">
        <f>IFERROR(VLOOKUP($AM217,装备!$B:$Q,9,0),0)</f>
        <v>0</v>
      </c>
      <c r="CN217" s="304">
        <f>IFERROR(VLOOKUP($AM217,装备!$B:$Q,10,0),0)</f>
        <v>0</v>
      </c>
      <c r="CO217" s="304">
        <f>IFERROR(VLOOKUP($AM217,装备!$B:$Q,11,0),0)</f>
        <v>1</v>
      </c>
      <c r="CP217" s="304" t="str">
        <f>IFERROR(VLOOKUP($AM217,装备!$B:$Q,12,0),0)</f>
        <v>无</v>
      </c>
      <c r="CQ217" s="304">
        <f>IFERROR(VLOOKUP($AM217,装备!$B:$Q,13,0),0)</f>
        <v>0</v>
      </c>
      <c r="CR217" s="304">
        <f>IFERROR(VLOOKUP($AM217,装备!$B:$Q,14,0),0)</f>
        <v>0</v>
      </c>
      <c r="CS217" s="304">
        <f>IFERROR(VLOOKUP($AM217,装备!$B:$Q,16,0),0)</f>
        <v>0</v>
      </c>
      <c r="CT217" s="304">
        <f>IFERROR(VLOOKUP($AM217,装备!$B:$Q,5,0),0)</f>
        <v>0</v>
      </c>
      <c r="CU217" s="304">
        <f>IFERROR(VLOOKUP(AN217,装备!$B:$C,2,0),0)</f>
        <v>1</v>
      </c>
      <c r="CV217" s="304">
        <f>IFERROR(VLOOKUP($AN217,装备!$B:$Q,5,0),0)</f>
        <v>0</v>
      </c>
      <c r="CW217" s="304">
        <f>IFERROR(VLOOKUP($AN217,装备!$B:$Q,6,0),0)</f>
        <v>0</v>
      </c>
      <c r="CX217" s="304">
        <f>IFERROR(VLOOKUP($AN217,装备!$B:$Q,7,0),0)</f>
        <v>0</v>
      </c>
      <c r="CY217" s="304">
        <f>IFERROR(VLOOKUP($AN217,装备!$B:$Q,8,0),0)</f>
        <v>6</v>
      </c>
      <c r="CZ217" s="304">
        <f>IFERROR(VLOOKUP($AN217,装备!$B:$Q,9,0),0)</f>
        <v>2</v>
      </c>
      <c r="DA217" s="304">
        <f>IFERROR(VLOOKUP($AN217,装备!$B:$Q,10,0),0)</f>
        <v>0</v>
      </c>
      <c r="DB217" s="304">
        <f>IFERROR(VLOOKUP($AN217,装备!$B:$Q,11,0),0)</f>
        <v>1</v>
      </c>
      <c r="DC217" s="304" t="str">
        <f>IFERROR(VLOOKUP($AN217,装备!$B:$Q,12,0),0)</f>
        <v>无</v>
      </c>
      <c r="DD217" s="304">
        <f>IFERROR(VLOOKUP($AN217,装备!$B:$Q,13,0),0)</f>
        <v>0</v>
      </c>
      <c r="DE217" s="304">
        <f>IFERROR(VLOOKUP($AN217,装备!$B:$Q,14,0),0)</f>
        <v>0</v>
      </c>
      <c r="DF217" s="304">
        <f>IFERROR(VLOOKUP($AN217,装备!$B:$Q,16,0),0)</f>
        <v>0</v>
      </c>
      <c r="DG217" s="304">
        <f>IFERROR(VLOOKUP($AN217,装备!$B:$Q,5,0),0)</f>
        <v>0</v>
      </c>
      <c r="DH217" s="304">
        <f>IFERROR(VLOOKUP(AO217,装备!$B:$C,2,0),0)</f>
        <v>0</v>
      </c>
      <c r="DI217" s="304">
        <f>IFERROR(VLOOKUP($AO217,装备!$B:$Q,5,0),0)</f>
        <v>0</v>
      </c>
      <c r="DJ217" s="304">
        <f>IFERROR(VLOOKUP($AO217,装备!$B:$Q,6,0),0)</f>
        <v>0</v>
      </c>
      <c r="DK217" s="304">
        <f>IFERROR(VLOOKUP($AO217,装备!$B:$Q,7,0),0)</f>
        <v>0</v>
      </c>
      <c r="DL217" s="304">
        <f>IFERROR(VLOOKUP($AO217,装备!$B:$Q,8,0),0)</f>
        <v>0</v>
      </c>
      <c r="DM217" s="304">
        <f>IFERROR(VLOOKUP($AO217,装备!$B:$Q,9,0),0)</f>
        <v>0</v>
      </c>
      <c r="DN217" s="304">
        <f>IFERROR(VLOOKUP($AO217,装备!$B:$Q,10,0),0)</f>
        <v>0</v>
      </c>
      <c r="DO217" s="304">
        <f>IFERROR(VLOOKUP($AO217,装备!$B:$Q,11,0),0)</f>
        <v>0</v>
      </c>
      <c r="DP217" s="304">
        <f>IFERROR(VLOOKUP($AO217,装备!$B:$Q,12,0),0)</f>
        <v>0</v>
      </c>
      <c r="DQ217" s="304">
        <f>IFERROR(VLOOKUP($AO217,装备!$B:$Q,13,0),0)</f>
        <v>0</v>
      </c>
      <c r="DR217" s="304">
        <f>IFERROR(VLOOKUP($AO217,装备!$B:$Q,14,0),0)</f>
        <v>0</v>
      </c>
      <c r="DS217" s="304">
        <f>IFERROR(VLOOKUP($AO217,装备!$B:$Q,16,0),0)</f>
        <v>0</v>
      </c>
      <c r="DT217" s="304">
        <f>IFERROR(VLOOKUP($AO217,装备!$B:$Q,5,0),0)</f>
        <v>0</v>
      </c>
    </row>
    <row r="218" spans="1:124" ht="27">
      <c r="A218" s="301">
        <f>未改造舰娘!$A214</f>
        <v>10022313</v>
      </c>
      <c r="B218" s="354" t="s">
        <v>573</v>
      </c>
      <c r="C218" s="323"/>
      <c r="D218" s="323">
        <f t="shared" si="3"/>
        <v>110</v>
      </c>
      <c r="E218" s="303">
        <f>未改造舰娘!$C214</f>
        <v>6</v>
      </c>
      <c r="F218" s="304" t="str">
        <f>未改造舰娘!$D214</f>
        <v>装母</v>
      </c>
      <c r="G218" s="304" t="str">
        <f>未改造舰娘!$E214</f>
        <v>大型</v>
      </c>
      <c r="H218" s="304" t="str">
        <f>未改造舰娘!$F214</f>
        <v>主力舰</v>
      </c>
      <c r="I218" s="460">
        <f>未改造舰娘!$AR214</f>
        <v>4</v>
      </c>
      <c r="J218" s="304" t="str">
        <f>未改造舰娘!$G214</f>
        <v>日本</v>
      </c>
      <c r="K218" s="312">
        <f>未改造舰娘!$H214+(BV218+CI218+CV218+DI218)*$C$2</f>
        <v>96</v>
      </c>
      <c r="L218" s="304">
        <f>未改造舰娘!$I214</f>
        <v>0</v>
      </c>
      <c r="M218" s="304">
        <f>未改造舰娘!$J214</f>
        <v>4</v>
      </c>
      <c r="N218" s="518">
        <f>未改造舰娘!$K214</f>
        <v>4</v>
      </c>
      <c r="O218" s="304">
        <f>未改造舰娘!$L214+((CE218+CR218+DE218+DR218)*$C$2)</f>
        <v>1</v>
      </c>
      <c r="P218" s="304" t="str">
        <f>IF($C$2=1,(IF(ISERROR(FIND("超长",未改造舰娘!$M214&amp;CC218&amp;CP218&amp;DC218&amp;DP218,1)),IF(ISERROR(FIND("长",未改造舰娘!$M214&amp;CC218&amp;CP218&amp;DC218&amp;DP218,1)),IF(ISERROR(FIND("中",未改造舰娘!$M214&amp;CC218&amp;CP218&amp;DC218&amp;DP218,1)),IF(ISERROR(FIND("短",未改造舰娘!$M214&amp;CC218&amp;CP218&amp;DC218&amp;DP218,1)),IF(ISERROR(FIND("无",未改造舰娘!$M214&amp;CC218&amp;CP218&amp;DC218&amp;DP218,1)),0,"无"),"短"),"中"),"长"),"超长")),未改造舰娘!$M214)</f>
        <v>短</v>
      </c>
      <c r="Q218" s="303">
        <f>未改造舰娘!$N214</f>
        <v>27</v>
      </c>
      <c r="R218" s="304">
        <f>(未改造舰娘!$P214)+(未改造舰娘!$Q214)*$C$3+((BW218+CJ218+CW218+DJ218)*$C$2)</f>
        <v>45</v>
      </c>
      <c r="S218" s="304">
        <f>(未改造舰娘!$R214)+(未改造舰娘!$S214)*$C$3+((BY218+CL218+CY218+DL218)*$C$2)</f>
        <v>0</v>
      </c>
      <c r="T218" s="304">
        <f>(未改造舰娘!$T214)+(未改造舰娘!$U214)*$C$3+((BX218+CK218+CX218+DK218)*$C$2)</f>
        <v>105</v>
      </c>
      <c r="U218" s="304">
        <f>(未改造舰娘!$V214)+(未改造舰娘!$W214)*$C$3+((CG218+CT218+DG218+DT218)*$C$2)</f>
        <v>68</v>
      </c>
      <c r="V218" s="305">
        <f>INT((((未改造舰娘!$Y214)-(未改造舰娘!$X214))*(((IF(D218=0,C218,D218))-1)/99))+未改造舰娘!$X214)+((CB218+CO218+DB218+DO218)*$C$2)</f>
        <v>86</v>
      </c>
      <c r="W218" s="304">
        <f>INT((((未改造舰娘!$AA214)-(未改造舰娘!$Z214))*(((IF(D218=0,C218,D218))-1)/99))+未改造舰娘!$Z214)+((CD218+CQ218+DD218+DQ218)*$C$2)</f>
        <v>47</v>
      </c>
      <c r="X218" s="304">
        <f>INT((((未改造舰娘!$AC214)-(未改造舰娘!$AB214))*(((IF(D218=0,C218,D218))-1)/99))+未改造舰娘!$AB214)+((CA218+CN218+DA218+DN218)*$C$2)</f>
        <v>74</v>
      </c>
      <c r="Y218" s="303">
        <f>INT((((未改造舰娘!$AE214)-(未改造舰娘!$AD214))*(((IF(D218=0,C218,D218))-1)/99))+未改造舰娘!$AD214)+((BZ218+CM218+CZ218+DM218)*$C$2)</f>
        <v>0</v>
      </c>
      <c r="Z218" s="474">
        <f>IF(未改造舰娘!$AF214=0,"",未改造舰娘!$AF214)</f>
        <v>12</v>
      </c>
      <c r="AA218" s="304">
        <f>IF(未改造舰娘!$AG214="","",未改造舰娘!$AG214)</f>
        <v>12</v>
      </c>
      <c r="AB218" s="304">
        <f>IF(未改造舰娘!$AH214="","",未改造舰娘!$AH214)</f>
        <v>35</v>
      </c>
      <c r="AC218" s="304">
        <f>IF(未改造舰娘!$AI214="","",未改造舰娘!$AI214)</f>
        <v>0</v>
      </c>
      <c r="AD218" s="304">
        <f>IF(未改造舰娘!$AJ214="","",未改造舰娘!$AJ214)</f>
        <v>59</v>
      </c>
      <c r="AE218" s="305">
        <f>IF(未改造舰娘!$AK214="","",未改造舰娘!$AK214)</f>
        <v>80</v>
      </c>
      <c r="AF218" s="304">
        <f>IF(未改造舰娘!$AL214="","",未改造舰娘!$AL214)</f>
        <v>450</v>
      </c>
      <c r="AG218" s="304" t="str">
        <f>IF(未改造舰娘!$AM214="","",未改造舰娘!$AM214)</f>
        <v/>
      </c>
      <c r="AH218" s="304">
        <f>IF(未改造舰娘!$AN214="","",未改造舰娘!$AN214)</f>
        <v>4500</v>
      </c>
      <c r="AI218" s="304">
        <f>IF(未改造舰娘!$AO214="","",未改造舰娘!$AO214)</f>
        <v>1500</v>
      </c>
      <c r="AJ218" s="304" t="str">
        <f>IF(未改造舰娘!$AP214="","",未改造舰娘!$AP214)</f>
        <v>航母核心</v>
      </c>
      <c r="AK218" s="303">
        <f>IF(未改造舰娘!$AQ214="","",未改造舰娘!$AQ214)</f>
        <v>20</v>
      </c>
      <c r="AL218" s="306" t="str">
        <f>IF(未改造舰娘!$AS214="","",未改造舰娘!$AS214)</f>
        <v>天河</v>
      </c>
      <c r="AM218" s="306" t="str">
        <f>IF(未改造舰娘!$AT214="","",未改造舰娘!$AT214)</f>
        <v>烈风</v>
      </c>
      <c r="AN218" s="306" t="str">
        <f>IF(未改造舰娘!$AU214="","",未改造舰娘!$AU214)</f>
        <v>流星</v>
      </c>
      <c r="AO218" s="306" t="str">
        <f>IF(未改造舰娘!$AV214="","",未改造舰娘!$AV214)</f>
        <v/>
      </c>
      <c r="AP218" s="307" t="str">
        <f>IF(未改造舰娘!$AW214="","",未改造舰娘!$AW214)</f>
        <v>穿梭支援(3级)：降低处于本舰上方位置的3艘舰船所受到的航空攻击伤害35%，并提高12点对空值和索敌值。</v>
      </c>
      <c r="AQ218" s="308" t="str">
        <f>IF(未改造舰娘!$AX214="","",未改造舰娘!$AX214)</f>
        <v/>
      </c>
      <c r="AR218" s="304">
        <f>IF(未改造舰娘!$AY214="","",未改造舰娘!$AY214)</f>
        <v>110</v>
      </c>
      <c r="AS218" s="304">
        <f>IF(未改造舰娘!$AZ214="","",未改造舰娘!$AZ214)</f>
        <v>100</v>
      </c>
      <c r="AT218" s="304">
        <f>IF(未改造舰娘!$BA214="","",未改造舰娘!$BA214)</f>
        <v>3.5</v>
      </c>
      <c r="AU218" s="304">
        <f>IF(未改造舰娘!$BB214="","",未改造舰娘!$BB214)</f>
        <v>6</v>
      </c>
      <c r="AV218" s="305">
        <f>IF((未改造舰娘!$BG214+未改造舰娘!$BK214*$C$4)=0,"",(未改造舰娘!$BG214+未改造舰娘!$BK214*$C$4))</f>
        <v>27</v>
      </c>
      <c r="AW218" s="304">
        <f>IF((未改造舰娘!$BH214+未改造舰娘!$BL214*$C$4)=0,"",(未改造舰娘!$BH214+未改造舰娘!$BL214*$C$4))</f>
        <v>32</v>
      </c>
      <c r="AX218" s="304">
        <f>IF((未改造舰娘!$BI214+未改造舰娘!$BM214*$C$4)=0,"",(未改造舰娘!$BI214+未改造舰娘!$BM214*$C$4))</f>
        <v>42</v>
      </c>
      <c r="AY218" s="303">
        <f>IF((未改造舰娘!$BJ214+未改造舰娘!$BN214*$C$4)=0,"",(未改造舰娘!$BJ214+未改造舰娘!$BN214*$C$4))</f>
        <v>37</v>
      </c>
      <c r="AZ218" s="500">
        <f>IF(未改造舰娘!BC214="","",未改造舰娘!BC214)</f>
        <v>0</v>
      </c>
      <c r="BA218" s="500">
        <f>IF(未改造舰娘!BD214="","",未改造舰娘!BD214)</f>
        <v>0</v>
      </c>
      <c r="BB218" s="500">
        <f>IF(未改造舰娘!BE214="","",未改造舰娘!BE214)</f>
        <v>38</v>
      </c>
      <c r="BC218" s="498">
        <f>IF(未改造舰娘!BF214="","",未改造舰娘!BF214)</f>
        <v>40</v>
      </c>
      <c r="BD218" s="479" t="s">
        <v>2261</v>
      </c>
      <c r="BE218" s="506">
        <v>0.27777777777777779</v>
      </c>
      <c r="BF218" s="306" t="str">
        <f>IF(未改造舰娘!$BQ214="","",未改造舰娘!$BQ214)</f>
        <v/>
      </c>
      <c r="BG218" s="306" t="str">
        <f>IF(未改造舰娘!$BR214="","",未改造舰娘!$BR214)</f>
        <v/>
      </c>
      <c r="BH218" s="306"/>
      <c r="BU218" s="304">
        <f>IFERROR(VLOOKUP(AL218,装备!$B:$C,2,0),0)</f>
        <v>5</v>
      </c>
      <c r="BV218" s="304">
        <f>IFERROR(VLOOKUP($AL218,装备!$B:$Q,5,0),0)</f>
        <v>0</v>
      </c>
      <c r="BW218" s="304">
        <f>IFERROR(VLOOKUP($AL218,装备!$B:$Q,6,0),0)</f>
        <v>0</v>
      </c>
      <c r="BX218" s="304">
        <f>IFERROR(VLOOKUP($AL218,装备!$B:$Q,7,0),0)</f>
        <v>0</v>
      </c>
      <c r="BY218" s="304">
        <f>IFERROR(VLOOKUP($AL218,装备!$B:$Q,8,0),0)</f>
        <v>12</v>
      </c>
      <c r="BZ218" s="304">
        <f>IFERROR(VLOOKUP($AL218,装备!$B:$Q,9,0),0)</f>
        <v>0</v>
      </c>
      <c r="CA218" s="304">
        <f>IFERROR(VLOOKUP($AL218,装备!$B:$Q,10,0),0)</f>
        <v>1</v>
      </c>
      <c r="CB218" s="304">
        <f>IFERROR(VLOOKUP($AL218,装备!$B:$Q,11,0),0)</f>
        <v>1</v>
      </c>
      <c r="CC218" s="304" t="str">
        <f>IFERROR(VLOOKUP($AL218,装备!$B:$Q,12,0),0)</f>
        <v>无</v>
      </c>
      <c r="CD218" s="304">
        <f>IFERROR(VLOOKUP($AL218,装备!$B:$Q,13,0),0)</f>
        <v>1</v>
      </c>
      <c r="CE218" s="304">
        <f>IFERROR(VLOOKUP($AL218,装备!$B:$Q,14,0),0)</f>
        <v>0</v>
      </c>
      <c r="CF218" s="304">
        <f>IFERROR(VLOOKUP($AL218,装备!$B:$Q,16,0),0)</f>
        <v>0</v>
      </c>
      <c r="CG218" s="304">
        <f>IFERROR(VLOOKUP($AL218,装备!$B:$Q,5,0),0)</f>
        <v>0</v>
      </c>
      <c r="CH218" s="304">
        <f>IFERROR(VLOOKUP(AM218,装备!$B:$C,2,0),0)</f>
        <v>5</v>
      </c>
      <c r="CI218" s="304">
        <f>IFERROR(VLOOKUP($AM218,装备!$B:$Q,5,0),0)</f>
        <v>0</v>
      </c>
      <c r="CJ218" s="304">
        <f>IFERROR(VLOOKUP($AM218,装备!$B:$Q,6,0),0)</f>
        <v>0</v>
      </c>
      <c r="CK218" s="304">
        <f>IFERROR(VLOOKUP($AM218,装备!$B:$Q,7,0),0)</f>
        <v>0</v>
      </c>
      <c r="CL218" s="304">
        <f>IFERROR(VLOOKUP($AM218,装备!$B:$Q,8,0),0)</f>
        <v>0</v>
      </c>
      <c r="CM218" s="304">
        <f>IFERROR(VLOOKUP($AM218,装备!$B:$Q,9,0),0)</f>
        <v>0</v>
      </c>
      <c r="CN218" s="304">
        <f>IFERROR(VLOOKUP($AM218,装备!$B:$Q,10,0),0)</f>
        <v>0</v>
      </c>
      <c r="CO218" s="304">
        <f>IFERROR(VLOOKUP($AM218,装备!$B:$Q,11,0),0)</f>
        <v>0</v>
      </c>
      <c r="CP218" s="304" t="str">
        <f>IFERROR(VLOOKUP($AM218,装备!$B:$Q,12,0),0)</f>
        <v>无</v>
      </c>
      <c r="CQ218" s="304">
        <f>IFERROR(VLOOKUP($AM218,装备!$B:$Q,13,0),0)</f>
        <v>2</v>
      </c>
      <c r="CR218" s="304">
        <f>IFERROR(VLOOKUP($AM218,装备!$B:$Q,14,0),0)</f>
        <v>0</v>
      </c>
      <c r="CS218" s="304">
        <f>IFERROR(VLOOKUP($AM218,装备!$B:$Q,16,0),0)</f>
        <v>9</v>
      </c>
      <c r="CT218" s="304">
        <f>IFERROR(VLOOKUP($AM218,装备!$B:$Q,5,0),0)</f>
        <v>0</v>
      </c>
      <c r="CU218" s="304">
        <f>IFERROR(VLOOKUP(AN218,装备!$B:$C,2,0),0)</f>
        <v>5</v>
      </c>
      <c r="CV218" s="304">
        <f>IFERROR(VLOOKUP($AN218,装备!$B:$Q,5,0),0)</f>
        <v>0</v>
      </c>
      <c r="CW218" s="304">
        <f>IFERROR(VLOOKUP($AN218,装备!$B:$Q,6,0),0)</f>
        <v>0</v>
      </c>
      <c r="CX218" s="304">
        <f>IFERROR(VLOOKUP($AN218,装备!$B:$Q,7,0),0)</f>
        <v>0</v>
      </c>
      <c r="CY218" s="304">
        <f>IFERROR(VLOOKUP($AN218,装备!$B:$Q,8,0),0)</f>
        <v>11</v>
      </c>
      <c r="CZ218" s="304">
        <f>IFERROR(VLOOKUP($AN218,装备!$B:$Q,9,0),0)</f>
        <v>1</v>
      </c>
      <c r="DA218" s="304">
        <f>IFERROR(VLOOKUP($AN218,装备!$B:$Q,10,0),0)</f>
        <v>0</v>
      </c>
      <c r="DB218" s="304">
        <f>IFERROR(VLOOKUP($AN218,装备!$B:$Q,11,0),0)</f>
        <v>0</v>
      </c>
      <c r="DC218" s="304" t="str">
        <f>IFERROR(VLOOKUP($AN218,装备!$B:$Q,12,0),0)</f>
        <v>无</v>
      </c>
      <c r="DD218" s="304">
        <f>IFERROR(VLOOKUP($AN218,装备!$B:$Q,13,0),0)</f>
        <v>0</v>
      </c>
      <c r="DE218" s="304">
        <f>IFERROR(VLOOKUP($AN218,装备!$B:$Q,14,0),0)</f>
        <v>0</v>
      </c>
      <c r="DF218" s="304">
        <f>IFERROR(VLOOKUP($AN218,装备!$B:$Q,16,0),0)</f>
        <v>2</v>
      </c>
      <c r="DG218" s="304">
        <f>IFERROR(VLOOKUP($AN218,装备!$B:$Q,5,0),0)</f>
        <v>0</v>
      </c>
      <c r="DH218" s="304">
        <f>IFERROR(VLOOKUP(AO218,装备!$B:$C,2,0),0)</f>
        <v>0</v>
      </c>
      <c r="DI218" s="304">
        <f>IFERROR(VLOOKUP($AO218,装备!$B:$Q,5,0),0)</f>
        <v>0</v>
      </c>
      <c r="DJ218" s="304">
        <f>IFERROR(VLOOKUP($AO218,装备!$B:$Q,6,0),0)</f>
        <v>0</v>
      </c>
      <c r="DK218" s="304">
        <f>IFERROR(VLOOKUP($AO218,装备!$B:$Q,7,0),0)</f>
        <v>0</v>
      </c>
      <c r="DL218" s="304">
        <f>IFERROR(VLOOKUP($AO218,装备!$B:$Q,8,0),0)</f>
        <v>0</v>
      </c>
      <c r="DM218" s="304">
        <f>IFERROR(VLOOKUP($AO218,装备!$B:$Q,9,0),0)</f>
        <v>0</v>
      </c>
      <c r="DN218" s="304">
        <f>IFERROR(VLOOKUP($AO218,装备!$B:$Q,10,0),0)</f>
        <v>0</v>
      </c>
      <c r="DO218" s="304">
        <f>IFERROR(VLOOKUP($AO218,装备!$B:$Q,11,0),0)</f>
        <v>0</v>
      </c>
      <c r="DP218" s="304">
        <f>IFERROR(VLOOKUP($AO218,装备!$B:$Q,12,0),0)</f>
        <v>0</v>
      </c>
      <c r="DQ218" s="304">
        <f>IFERROR(VLOOKUP($AO218,装备!$B:$Q,13,0),0)</f>
        <v>0</v>
      </c>
      <c r="DR218" s="304">
        <f>IFERROR(VLOOKUP($AO218,装备!$B:$Q,14,0),0)</f>
        <v>0</v>
      </c>
      <c r="DS218" s="304">
        <f>IFERROR(VLOOKUP($AO218,装备!$B:$Q,16,0),0)</f>
        <v>0</v>
      </c>
      <c r="DT218" s="304">
        <f>IFERROR(VLOOKUP($AO218,装备!$B:$Q,5,0),0)</f>
        <v>0</v>
      </c>
    </row>
    <row r="219" spans="1:124" ht="27">
      <c r="A219" s="301">
        <f>未改造舰娘!$A215</f>
        <v>10022413</v>
      </c>
      <c r="B219" s="354" t="s">
        <v>4085</v>
      </c>
      <c r="C219" s="323"/>
      <c r="D219" s="323">
        <f t="shared" si="3"/>
        <v>110</v>
      </c>
      <c r="E219" s="303">
        <f>未改造舰娘!$C215</f>
        <v>5</v>
      </c>
      <c r="F219" s="304" t="str">
        <f>未改造舰娘!$D215</f>
        <v>装母</v>
      </c>
      <c r="G219" s="304" t="str">
        <f>未改造舰娘!$E215</f>
        <v>大型</v>
      </c>
      <c r="H219" s="304" t="str">
        <f>未改造舰娘!$F215</f>
        <v>主力舰</v>
      </c>
      <c r="I219" s="460">
        <f>未改造舰娘!$AR215</f>
        <v>4</v>
      </c>
      <c r="J219" s="304" t="str">
        <f>未改造舰娘!$G215</f>
        <v>英国</v>
      </c>
      <c r="K219" s="312">
        <f>未改造舰娘!$H215+(BV219+CI219+CV219+DI219)*$C$2</f>
        <v>66</v>
      </c>
      <c r="L219" s="304">
        <f>未改造舰娘!$I215</f>
        <v>2</v>
      </c>
      <c r="M219" s="304">
        <f>未改造舰娘!$J215</f>
        <v>3</v>
      </c>
      <c r="N219" s="518">
        <f>未改造舰娘!$K215</f>
        <v>3</v>
      </c>
      <c r="O219" s="304">
        <f>未改造舰娘!$L215+((CE219+CR219+DE219+DR219)*$C$2)</f>
        <v>22</v>
      </c>
      <c r="P219" s="304" t="str">
        <f>IF($C$2=1,(IF(ISERROR(FIND("超长",未改造舰娘!$M215&amp;CC219&amp;CP219&amp;DC219&amp;DP219,1)),IF(ISERROR(FIND("长",未改造舰娘!$M215&amp;CC219&amp;CP219&amp;DC219&amp;DP219,1)),IF(ISERROR(FIND("中",未改造舰娘!$M215&amp;CC219&amp;CP219&amp;DC219&amp;DP219,1)),IF(ISERROR(FIND("短",未改造舰娘!$M215&amp;CC219&amp;CP219&amp;DC219&amp;DP219,1)),IF(ISERROR(FIND("无",未改造舰娘!$M215&amp;CC219&amp;CP219&amp;DC219&amp;DP219,1)),0,"无"),"短"),"中"),"长"),"超长")),未改造舰娘!$M215)</f>
        <v>短</v>
      </c>
      <c r="Q219" s="303">
        <f>未改造舰娘!$N215</f>
        <v>30.5</v>
      </c>
      <c r="R219" s="304">
        <f>(未改造舰娘!$P215)+(未改造舰娘!$Q215)*$C$3+((BW219+CJ219+CW219+DJ219)*$C$2)</f>
        <v>40</v>
      </c>
      <c r="S219" s="304">
        <f>(未改造舰娘!$R215)+(未改造舰娘!$S215)*$C$3+((BY219+CL219+CY219+DL219)*$C$2)</f>
        <v>0</v>
      </c>
      <c r="T219" s="304">
        <f>(未改造舰娘!$T215)+(未改造舰娘!$U215)*$C$3+((BX219+CK219+CX219+DK219)*$C$2)</f>
        <v>93</v>
      </c>
      <c r="U219" s="304">
        <f>(未改造舰娘!$V215)+(未改造舰娘!$W215)*$C$3+((CG219+CT219+DG219+DT219)*$C$2)</f>
        <v>85</v>
      </c>
      <c r="V219" s="305">
        <f>INT((((未改造舰娘!$Y215)-(未改造舰娘!$X215))*(((IF(D219=0,C219,D219))-1)/99))+未改造舰娘!$X215)+((CB219+CO219+DB219+DO219)*$C$2)</f>
        <v>85</v>
      </c>
      <c r="W219" s="304">
        <f>INT((((未改造舰娘!$AA215)-(未改造舰娘!$Z215))*(((IF(D219=0,C219,D219))-1)/99))+未改造舰娘!$Z215)+((CD219+CQ219+DD219+DQ219)*$C$2)</f>
        <v>56</v>
      </c>
      <c r="X219" s="304">
        <f>INT((((未改造舰娘!$AC215)-(未改造舰娘!$AB215))*(((IF(D219=0,C219,D219))-1)/99))+未改造舰娘!$AB215)+((CA219+CN219+DA219+DN219)*$C$2)</f>
        <v>69</v>
      </c>
      <c r="Y219" s="303">
        <f>INT((((未改造舰娘!$AE215)-(未改造舰娘!$AD215))*(((IF(D219=0,C219,D219))-1)/99))+未改造舰娘!$AD215)+((BZ219+CM219+CZ219+DM219)*$C$2)</f>
        <v>0</v>
      </c>
      <c r="Z219" s="474">
        <f>IF(未改造舰娘!$AF215=0,"",未改造舰娘!$AF215)</f>
        <v>10</v>
      </c>
      <c r="AA219" s="304">
        <f>IF(未改造舰娘!$AG215="","",未改造舰娘!$AG215)</f>
        <v>24</v>
      </c>
      <c r="AB219" s="304">
        <f>IF(未改造舰娘!$AH215="","",未改造舰娘!$AH215)</f>
        <v>15</v>
      </c>
      <c r="AC219" s="304">
        <f>IF(未改造舰娘!$AI215="","",未改造舰娘!$AI215)</f>
        <v>8</v>
      </c>
      <c r="AD219" s="304">
        <f>IF(未改造舰娘!$AJ215="","",未改造舰娘!$AJ215)</f>
        <v>57</v>
      </c>
      <c r="AE219" s="305">
        <f>IF(未改造舰娘!$AK215="","",未改造舰娘!$AK215)</f>
        <v>0</v>
      </c>
      <c r="AF219" s="304" t="str">
        <f>IF(未改造舰娘!$AL215="","",未改造舰娘!$AL215)</f>
        <v/>
      </c>
      <c r="AG219" s="304" t="str">
        <f>IF(未改造舰娘!$AM215="","",未改造舰娘!$AM215)</f>
        <v/>
      </c>
      <c r="AH219" s="304" t="str">
        <f>IF(未改造舰娘!$AN215="","",未改造舰娘!$AN215)</f>
        <v/>
      </c>
      <c r="AI219" s="304" t="str">
        <f>IF(未改造舰娘!$AO215="","",未改造舰娘!$AO215)</f>
        <v/>
      </c>
      <c r="AJ219" s="304" t="str">
        <f>IF(未改造舰娘!$AP215="","",未改造舰娘!$AP215)</f>
        <v/>
      </c>
      <c r="AK219" s="303" t="str">
        <f>IF(未改造舰娘!$AQ215="","",未改造舰娘!$AQ215)</f>
        <v/>
      </c>
      <c r="AL219" s="306" t="str">
        <f>IF(未改造舰娘!$AS215="","",未改造舰娘!$AS215)</f>
        <v>大青花鱼鱼雷机</v>
      </c>
      <c r="AM219" s="306" t="str">
        <f>IF(未改造舰娘!$AT215="","",未改造舰娘!$AT215)</f>
        <v>海喷火</v>
      </c>
      <c r="AN219" s="306" t="str">
        <f>IF(未改造舰娘!$AU215="","",未改造舰娘!$AU215)</f>
        <v/>
      </c>
      <c r="AO219" s="306" t="str">
        <f>IF(未改造舰娘!$AV215="","",未改造舰娘!$AV215)</f>
        <v/>
      </c>
      <c r="AP219" s="307" t="str">
        <f>IF(未改造舰娘!$AW215="","",未改造舰娘!$AW215)</f>
        <v>马塔潘角之箭(3级)：航空战阶段提升自身15点命中，炮击战阶段自身攻击敌人时降低敌人30%的装甲。</v>
      </c>
      <c r="AQ219" s="308" t="str">
        <f>IF(未改造舰娘!$AX215="","",未改造舰娘!$AX215)</f>
        <v/>
      </c>
      <c r="AR219" s="304">
        <f>IF(未改造舰娘!$AY215="","",未改造舰娘!$AY215)</f>
        <v>70</v>
      </c>
      <c r="AS219" s="304">
        <f>IF(未改造舰娘!$AZ215="","",未改造舰娘!$AZ215)</f>
        <v>65</v>
      </c>
      <c r="AT219" s="304">
        <f>IF(未改造舰娘!$BA215="","",未改造舰娘!$BA215)</f>
        <v>2.88</v>
      </c>
      <c r="AU219" s="304">
        <f>IF(未改造舰娘!$BB215="","",未改造舰娘!$BB215)</f>
        <v>5.6</v>
      </c>
      <c r="AV219" s="305">
        <f>IF((未改造舰娘!$BG215+未改造舰娘!$BK215*$C$4)=0,"",(未改造舰娘!$BG215+未改造舰娘!$BK215*$C$4))</f>
        <v>23</v>
      </c>
      <c r="AW219" s="304">
        <f>IF((未改造舰娘!$BH215+未改造舰娘!$BL215*$C$4)=0,"",(未改造舰娘!$BH215+未改造舰娘!$BL215*$C$4))</f>
        <v>22</v>
      </c>
      <c r="AX219" s="304">
        <f>IF((未改造舰娘!$BI215+未改造舰娘!$BM215*$C$4)=0,"",(未改造舰娘!$BI215+未改造舰娘!$BM215*$C$4))</f>
        <v>43</v>
      </c>
      <c r="AY219" s="303">
        <f>IF((未改造舰娘!$BJ215+未改造舰娘!$BN215*$C$4)=0,"",(未改造舰娘!$BJ215+未改造舰娘!$BN215*$C$4))</f>
        <v>21</v>
      </c>
      <c r="AZ219" s="500">
        <f>IF(未改造舰娘!BC215="","",未改造舰娘!BC215)</f>
        <v>3</v>
      </c>
      <c r="BA219" s="500">
        <f>IF(未改造舰娘!BD215="","",未改造舰娘!BD215)</f>
        <v>0</v>
      </c>
      <c r="BB219" s="500">
        <f>IF(未改造舰娘!BE215="","",未改造舰娘!BE215)</f>
        <v>32</v>
      </c>
      <c r="BC219" s="498">
        <f>IF(未改造舰娘!BF215="","",未改造舰娘!BF215)</f>
        <v>74</v>
      </c>
      <c r="BD219" s="125" t="s">
        <v>2081</v>
      </c>
      <c r="BE219" s="506">
        <v>0.17361111111111113</v>
      </c>
      <c r="BF219" s="306" t="str">
        <f>IF(未改造舰娘!$BQ215="","",未改造舰娘!$BQ215)</f>
        <v/>
      </c>
      <c r="BG219" s="306" t="str">
        <f>IF(未改造舰娘!$BR215="","",未改造舰娘!$BR215)</f>
        <v/>
      </c>
      <c r="BH219" s="306"/>
      <c r="BU219" s="304">
        <f>IFERROR(VLOOKUP(AL219,装备!$B:$C,2,0),0)</f>
        <v>3</v>
      </c>
      <c r="BV219" s="304">
        <f>IFERROR(VLOOKUP($AL219,装备!$B:$Q,5,0),0)</f>
        <v>0</v>
      </c>
      <c r="BW219" s="304">
        <f>IFERROR(VLOOKUP($AL219,装备!$B:$Q,6,0),0)</f>
        <v>0</v>
      </c>
      <c r="BX219" s="304">
        <f>IFERROR(VLOOKUP($AL219,装备!$B:$Q,7,0),0)</f>
        <v>0</v>
      </c>
      <c r="BY219" s="304">
        <f>IFERROR(VLOOKUP($AL219,装备!$B:$Q,8,0),0)</f>
        <v>5</v>
      </c>
      <c r="BZ219" s="304">
        <f>IFERROR(VLOOKUP($AL219,装备!$B:$Q,9,0),0)</f>
        <v>4</v>
      </c>
      <c r="CA219" s="304">
        <f>IFERROR(VLOOKUP($AL219,装备!$B:$Q,10,0),0)</f>
        <v>0</v>
      </c>
      <c r="CB219" s="304">
        <f>IFERROR(VLOOKUP($AL219,装备!$B:$Q,11,0),0)</f>
        <v>0</v>
      </c>
      <c r="CC219" s="304" t="str">
        <f>IFERROR(VLOOKUP($AL219,装备!$B:$Q,12,0),0)</f>
        <v>无</v>
      </c>
      <c r="CD219" s="304">
        <f>IFERROR(VLOOKUP($AL219,装备!$B:$Q,13,0),0)</f>
        <v>0</v>
      </c>
      <c r="CE219" s="304">
        <f>IFERROR(VLOOKUP($AL219,装备!$B:$Q,14,0),0)</f>
        <v>0</v>
      </c>
      <c r="CF219" s="304">
        <f>IFERROR(VLOOKUP($AL219,装备!$B:$Q,16,0),0)</f>
        <v>0</v>
      </c>
      <c r="CG219" s="304">
        <f>IFERROR(VLOOKUP($AL219,装备!$B:$Q,5,0),0)</f>
        <v>0</v>
      </c>
      <c r="CH219" s="304">
        <f>IFERROR(VLOOKUP(AM219,装备!$B:$C,2,0),0)</f>
        <v>4</v>
      </c>
      <c r="CI219" s="304">
        <f>IFERROR(VLOOKUP($AM219,装备!$B:$Q,5,0),0)</f>
        <v>0</v>
      </c>
      <c r="CJ219" s="304">
        <f>IFERROR(VLOOKUP($AM219,装备!$B:$Q,6,0),0)</f>
        <v>0</v>
      </c>
      <c r="CK219" s="304">
        <f>IFERROR(VLOOKUP($AM219,装备!$B:$Q,7,0),0)</f>
        <v>0</v>
      </c>
      <c r="CL219" s="304">
        <f>IFERROR(VLOOKUP($AM219,装备!$B:$Q,8,0),0)</f>
        <v>0</v>
      </c>
      <c r="CM219" s="304">
        <f>IFERROR(VLOOKUP($AM219,装备!$B:$Q,9,0),0)</f>
        <v>0</v>
      </c>
      <c r="CN219" s="304">
        <f>IFERROR(VLOOKUP($AM219,装备!$B:$Q,10,0),0)</f>
        <v>0</v>
      </c>
      <c r="CO219" s="304">
        <f>IFERROR(VLOOKUP($AM219,装备!$B:$Q,11,0),0)</f>
        <v>0</v>
      </c>
      <c r="CP219" s="304" t="str">
        <f>IFERROR(VLOOKUP($AM219,装备!$B:$Q,12,0),0)</f>
        <v>无</v>
      </c>
      <c r="CQ219" s="304">
        <f>IFERROR(VLOOKUP($AM219,装备!$B:$Q,13,0),0)</f>
        <v>2</v>
      </c>
      <c r="CR219" s="304">
        <f>IFERROR(VLOOKUP($AM219,装备!$B:$Q,14,0),0)</f>
        <v>0</v>
      </c>
      <c r="CS219" s="304">
        <f>IFERROR(VLOOKUP($AM219,装备!$B:$Q,16,0),0)</f>
        <v>7</v>
      </c>
      <c r="CT219" s="304">
        <f>IFERROR(VLOOKUP($AM219,装备!$B:$Q,5,0),0)</f>
        <v>0</v>
      </c>
      <c r="CU219" s="304">
        <f>IFERROR(VLOOKUP(AN219,装备!$B:$C,2,0),0)</f>
        <v>0</v>
      </c>
      <c r="CV219" s="304">
        <f>IFERROR(VLOOKUP($AN219,装备!$B:$Q,5,0),0)</f>
        <v>0</v>
      </c>
      <c r="CW219" s="304">
        <f>IFERROR(VLOOKUP($AN219,装备!$B:$Q,6,0),0)</f>
        <v>0</v>
      </c>
      <c r="CX219" s="304">
        <f>IFERROR(VLOOKUP($AN219,装备!$B:$Q,7,0),0)</f>
        <v>0</v>
      </c>
      <c r="CY219" s="304">
        <f>IFERROR(VLOOKUP($AN219,装备!$B:$Q,8,0),0)</f>
        <v>0</v>
      </c>
      <c r="CZ219" s="304">
        <f>IFERROR(VLOOKUP($AN219,装备!$B:$Q,9,0),0)</f>
        <v>0</v>
      </c>
      <c r="DA219" s="304">
        <f>IFERROR(VLOOKUP($AN219,装备!$B:$Q,10,0),0)</f>
        <v>0</v>
      </c>
      <c r="DB219" s="304">
        <f>IFERROR(VLOOKUP($AN219,装备!$B:$Q,11,0),0)</f>
        <v>0</v>
      </c>
      <c r="DC219" s="304">
        <f>IFERROR(VLOOKUP($AN219,装备!$B:$Q,12,0),0)</f>
        <v>0</v>
      </c>
      <c r="DD219" s="304">
        <f>IFERROR(VLOOKUP($AN219,装备!$B:$Q,13,0),0)</f>
        <v>0</v>
      </c>
      <c r="DE219" s="304">
        <f>IFERROR(VLOOKUP($AN219,装备!$B:$Q,14,0),0)</f>
        <v>0</v>
      </c>
      <c r="DF219" s="304">
        <f>IFERROR(VLOOKUP($AN219,装备!$B:$Q,16,0),0)</f>
        <v>0</v>
      </c>
      <c r="DG219" s="304">
        <f>IFERROR(VLOOKUP($AN219,装备!$B:$Q,5,0),0)</f>
        <v>0</v>
      </c>
      <c r="DH219" s="304">
        <f>IFERROR(VLOOKUP(AO219,装备!$B:$C,2,0),0)</f>
        <v>0</v>
      </c>
      <c r="DI219" s="304">
        <f>IFERROR(VLOOKUP($AO219,装备!$B:$Q,5,0),0)</f>
        <v>0</v>
      </c>
      <c r="DJ219" s="304">
        <f>IFERROR(VLOOKUP($AO219,装备!$B:$Q,6,0),0)</f>
        <v>0</v>
      </c>
      <c r="DK219" s="304">
        <f>IFERROR(VLOOKUP($AO219,装备!$B:$Q,7,0),0)</f>
        <v>0</v>
      </c>
      <c r="DL219" s="304">
        <f>IFERROR(VLOOKUP($AO219,装备!$B:$Q,8,0),0)</f>
        <v>0</v>
      </c>
      <c r="DM219" s="304">
        <f>IFERROR(VLOOKUP($AO219,装备!$B:$Q,9,0),0)</f>
        <v>0</v>
      </c>
      <c r="DN219" s="304">
        <f>IFERROR(VLOOKUP($AO219,装备!$B:$Q,10,0),0)</f>
        <v>0</v>
      </c>
      <c r="DO219" s="304">
        <f>IFERROR(VLOOKUP($AO219,装备!$B:$Q,11,0),0)</f>
        <v>0</v>
      </c>
      <c r="DP219" s="304">
        <f>IFERROR(VLOOKUP($AO219,装备!$B:$Q,12,0),0)</f>
        <v>0</v>
      </c>
      <c r="DQ219" s="304">
        <f>IFERROR(VLOOKUP($AO219,装备!$B:$Q,13,0),0)</f>
        <v>0</v>
      </c>
      <c r="DR219" s="304">
        <f>IFERROR(VLOOKUP($AO219,装备!$B:$Q,14,0),0)</f>
        <v>0</v>
      </c>
      <c r="DS219" s="304">
        <f>IFERROR(VLOOKUP($AO219,装备!$B:$Q,16,0),0)</f>
        <v>0</v>
      </c>
      <c r="DT219" s="304">
        <f>IFERROR(VLOOKUP($AO219,装备!$B:$Q,5,0),0)</f>
        <v>0</v>
      </c>
    </row>
    <row r="220" spans="1:124">
      <c r="A220" s="301">
        <f>未改造舰娘!$A216</f>
        <v>10022513</v>
      </c>
      <c r="B220" s="354" t="s">
        <v>571</v>
      </c>
      <c r="C220" s="323"/>
      <c r="D220" s="323">
        <f t="shared" si="3"/>
        <v>110</v>
      </c>
      <c r="E220" s="303">
        <f>未改造舰娘!$C216</f>
        <v>4</v>
      </c>
      <c r="F220" s="304" t="str">
        <f>未改造舰娘!$D216</f>
        <v>航母</v>
      </c>
      <c r="G220" s="304" t="str">
        <f>未改造舰娘!$E216</f>
        <v>大型</v>
      </c>
      <c r="H220" s="304" t="str">
        <f>未改造舰娘!$F216</f>
        <v>主力舰</v>
      </c>
      <c r="I220" s="460">
        <f>未改造舰娘!$AR216</f>
        <v>4</v>
      </c>
      <c r="J220" s="304" t="str">
        <f>未改造舰娘!$G216</f>
        <v>美国</v>
      </c>
      <c r="K220" s="312">
        <f>未改造舰娘!$H216+(BV220+CI220+CV220+DI220)*$C$2</f>
        <v>37</v>
      </c>
      <c r="L220" s="304">
        <f>未改造舰娘!$I216</f>
        <v>-1</v>
      </c>
      <c r="M220" s="304">
        <f>未改造舰娘!$J216</f>
        <v>2</v>
      </c>
      <c r="N220" s="518">
        <f>未改造舰娘!$K216</f>
        <v>2</v>
      </c>
      <c r="O220" s="304">
        <f>未改造舰娘!$L216+((CE220+CR220+DE220+DR220)*$C$2)</f>
        <v>9</v>
      </c>
      <c r="P220" s="304" t="str">
        <f>IF($C$2=1,(IF(ISERROR(FIND("超长",未改造舰娘!$M216&amp;CC220&amp;CP220&amp;DC220&amp;DP220,1)),IF(ISERROR(FIND("长",未改造舰娘!$M216&amp;CC220&amp;CP220&amp;DC220&amp;DP220,1)),IF(ISERROR(FIND("中",未改造舰娘!$M216&amp;CC220&amp;CP220&amp;DC220&amp;DP220,1)),IF(ISERROR(FIND("短",未改造舰娘!$M216&amp;CC220&amp;CP220&amp;DC220&amp;DP220,1)),IF(ISERROR(FIND("无",未改造舰娘!$M216&amp;CC220&amp;CP220&amp;DC220&amp;DP220,1)),0,"无"),"短"),"中"),"长"),"超长")),未改造舰娘!$M216)</f>
        <v>短</v>
      </c>
      <c r="Q220" s="303">
        <f>未改造舰娘!$N216</f>
        <v>29.5</v>
      </c>
      <c r="R220" s="304">
        <f>(未改造舰娘!$P216)+(未改造舰娘!$Q216)*$C$3+((BW220+CJ220+CW220+DJ220)*$C$2)</f>
        <v>35</v>
      </c>
      <c r="S220" s="304">
        <f>(未改造舰娘!$R216)+(未改造舰娘!$S216)*$C$3+((BY220+CL220+CY220+DL220)*$C$2)</f>
        <v>0</v>
      </c>
      <c r="T220" s="304">
        <f>(未改造舰娘!$T216)+(未改造舰娘!$U216)*$C$3+((BX220+CK220+CX220+DK220)*$C$2)</f>
        <v>45</v>
      </c>
      <c r="U220" s="304">
        <f>(未改造舰娘!$V216)+(未改造舰娘!$W216)*$C$3+((CG220+CT220+DG220+DT220)*$C$2)</f>
        <v>65</v>
      </c>
      <c r="V220" s="305">
        <f>INT((((未改造舰娘!$Y216)-(未改造舰娘!$X216))*(((IF(D220=0,C220,D220))-1)/99))+未改造舰娘!$X216)+((CB220+CO220+DB220+DO220)*$C$2)</f>
        <v>95</v>
      </c>
      <c r="W220" s="304">
        <f>INT((((未改造舰娘!$AA216)-(未改造舰娘!$Z216))*(((IF(D220=0,C220,D220))-1)/99))+未改造舰娘!$Z216)+((CD220+CQ220+DD220+DQ220)*$C$2)</f>
        <v>49</v>
      </c>
      <c r="X220" s="304">
        <f>INT((((未改造舰娘!$AC216)-(未改造舰娘!$AB216))*(((IF(D220=0,C220,D220))-1)/99))+未改造舰娘!$AB216)+((CA220+CN220+DA220+DN220)*$C$2)</f>
        <v>67</v>
      </c>
      <c r="Y220" s="303">
        <f>INT((((未改造舰娘!$AE216)-(未改造舰娘!$AD216))*(((IF(D220=0,C220,D220))-1)/99))+未改造舰娘!$AD216)+((BZ220+CM220+CZ220+DM220)*$C$2)</f>
        <v>0</v>
      </c>
      <c r="Z220" s="474">
        <f>IF(未改造舰娘!$AF216=0,"",未改造舰娘!$AF216)</f>
        <v>15</v>
      </c>
      <c r="AA220" s="304">
        <f>IF(未改造舰娘!$AG216="","",未改造舰娘!$AG216)</f>
        <v>15</v>
      </c>
      <c r="AB220" s="304">
        <f>IF(未改造舰娘!$AH216="","",未改造舰娘!$AH216)</f>
        <v>25</v>
      </c>
      <c r="AC220" s="304">
        <f>IF(未改造舰娘!$AI216="","",未改造舰娘!$AI216)</f>
        <v>15</v>
      </c>
      <c r="AD220" s="304">
        <f>IF(未改造舰娘!$AJ216="","",未改造舰娘!$AJ216)</f>
        <v>70</v>
      </c>
      <c r="AE220" s="305">
        <f>IF(未改造舰娘!$AK216="","",未改造舰娘!$AK216)</f>
        <v>65</v>
      </c>
      <c r="AF220" s="304">
        <f>IF(未改造舰娘!$AL216="","",未改造舰娘!$AL216)</f>
        <v>300</v>
      </c>
      <c r="AG220" s="304" t="str">
        <f>IF(未改造舰娘!$AM216="","",未改造舰娘!$AM216)</f>
        <v/>
      </c>
      <c r="AH220" s="304">
        <f>IF(未改造舰娘!$AN216="","",未改造舰娘!$AN216)</f>
        <v>1300</v>
      </c>
      <c r="AI220" s="304">
        <f>IF(未改造舰娘!$AO216="","",未改造舰娘!$AO216)</f>
        <v>2000</v>
      </c>
      <c r="AJ220" s="304" t="str">
        <f>IF(未改造舰娘!$AP216="","",未改造舰娘!$AP216)</f>
        <v>航母核心</v>
      </c>
      <c r="AK220" s="303">
        <f>IF(未改造舰娘!$AQ216="","",未改造舰娘!$AQ216)</f>
        <v>20</v>
      </c>
      <c r="AL220" s="306" t="str">
        <f>IF(未改造舰娘!$AS216="","",未改造舰娘!$AS216)</f>
        <v>F4F野猫</v>
      </c>
      <c r="AM220" s="306" t="str">
        <f>IF(未改造舰娘!$AT216="","",未改造舰娘!$AT216)</f>
        <v>SBD-3无畏</v>
      </c>
      <c r="AN220" s="306" t="str">
        <f>IF(未改造舰娘!$AU216="","",未改造舰娘!$AU216)</f>
        <v>TBF复仇者</v>
      </c>
      <c r="AO220" s="306" t="str">
        <f>IF(未改造舰娘!$AV216="","",未改造舰娘!$AV216)</f>
        <v/>
      </c>
      <c r="AP220" s="307" t="str">
        <f>IF(未改造舰娘!$AW216="","",未改造舰娘!$AW216)</f>
        <v/>
      </c>
      <c r="AQ220" s="308" t="str">
        <f>IF(未改造舰娘!$AX216="","",未改造舰娘!$AX216)</f>
        <v/>
      </c>
      <c r="AR220" s="304">
        <f>IF(未改造舰娘!$AY216="","",未改造舰娘!$AY216)</f>
        <v>55</v>
      </c>
      <c r="AS220" s="304">
        <f>IF(未改造舰娘!$AZ216="","",未改造舰娘!$AZ216)</f>
        <v>60</v>
      </c>
      <c r="AT220" s="304">
        <f>IF(未改造舰娘!$BA216="","",未改造舰娘!$BA216)</f>
        <v>2.08</v>
      </c>
      <c r="AU220" s="304">
        <f>IF(未改造舰娘!$BB216="","",未改造舰娘!$BB216)</f>
        <v>3.9</v>
      </c>
      <c r="AV220" s="305">
        <f>IF((未改造舰娘!$BG216+未改造舰娘!$BK216*$C$4)=0,"",(未改造舰娘!$BG216+未改造舰娘!$BK216*$C$4))</f>
        <v>34</v>
      </c>
      <c r="AW220" s="304">
        <f>IF((未改造舰娘!$BH216+未改造舰娘!$BL216*$C$4)=0,"",(未改造舰娘!$BH216+未改造舰娘!$BL216*$C$4))</f>
        <v>47</v>
      </c>
      <c r="AX220" s="304">
        <f>IF((未改造舰娘!$BI216+未改造舰娘!$BM216*$C$4)=0,"",(未改造舰娘!$BI216+未改造舰娘!$BM216*$C$4))</f>
        <v>60</v>
      </c>
      <c r="AY220" s="303">
        <f>IF((未改造舰娘!$BJ216+未改造舰娘!$BN216*$C$4)=0,"",(未改造舰娘!$BJ216+未改造舰娘!$BN216*$C$4))</f>
        <v>50</v>
      </c>
      <c r="AZ220" s="500">
        <f>IF(未改造舰娘!BC216="","",未改造舰娘!BC216)</f>
        <v>0</v>
      </c>
      <c r="BA220" s="500">
        <f>IF(未改造舰娘!BD216="","",未改造舰娘!BD216)</f>
        <v>0</v>
      </c>
      <c r="BB220" s="500">
        <f>IF(未改造舰娘!BE216="","",未改造舰娘!BE216)</f>
        <v>10</v>
      </c>
      <c r="BC220" s="498">
        <f>IF(未改造舰娘!BF216="","",未改造舰娘!BF216)</f>
        <v>40</v>
      </c>
      <c r="BD220" s="125" t="s">
        <v>1561</v>
      </c>
      <c r="BE220" s="506">
        <v>0.1388888888888889</v>
      </c>
      <c r="BF220" s="306" t="str">
        <f>IF(未改造舰娘!$BQ216="","",未改造舰娘!$BQ216)</f>
        <v/>
      </c>
      <c r="BG220" s="306" t="str">
        <f>IF(未改造舰娘!$BR216="","",未改造舰娘!$BR216)</f>
        <v/>
      </c>
      <c r="BH220" s="306"/>
      <c r="BU220" s="304">
        <f>IFERROR(VLOOKUP(AL220,装备!$B:$C,2,0),0)</f>
        <v>3</v>
      </c>
      <c r="BV220" s="304">
        <f>IFERROR(VLOOKUP($AL220,装备!$B:$Q,5,0),0)</f>
        <v>0</v>
      </c>
      <c r="BW220" s="304">
        <f>IFERROR(VLOOKUP($AL220,装备!$B:$Q,6,0),0)</f>
        <v>0</v>
      </c>
      <c r="BX220" s="304">
        <f>IFERROR(VLOOKUP($AL220,装备!$B:$Q,7,0),0)</f>
        <v>0</v>
      </c>
      <c r="BY220" s="304">
        <f>IFERROR(VLOOKUP($AL220,装备!$B:$Q,8,0),0)</f>
        <v>0</v>
      </c>
      <c r="BZ220" s="304">
        <f>IFERROR(VLOOKUP($AL220,装备!$B:$Q,9,0),0)</f>
        <v>0</v>
      </c>
      <c r="CA220" s="304">
        <f>IFERROR(VLOOKUP($AL220,装备!$B:$Q,10,0),0)</f>
        <v>0</v>
      </c>
      <c r="CB220" s="304">
        <f>IFERROR(VLOOKUP($AL220,装备!$B:$Q,11,0),0)</f>
        <v>0</v>
      </c>
      <c r="CC220" s="304" t="str">
        <f>IFERROR(VLOOKUP($AL220,装备!$B:$Q,12,0),0)</f>
        <v>无</v>
      </c>
      <c r="CD220" s="304">
        <f>IFERROR(VLOOKUP($AL220,装备!$B:$Q,13,0),0)</f>
        <v>0</v>
      </c>
      <c r="CE220" s="304">
        <f>IFERROR(VLOOKUP($AL220,装备!$B:$Q,14,0),0)</f>
        <v>0</v>
      </c>
      <c r="CF220" s="304">
        <f>IFERROR(VLOOKUP($AL220,装备!$B:$Q,16,0),0)</f>
        <v>5</v>
      </c>
      <c r="CG220" s="304">
        <f>IFERROR(VLOOKUP($AL220,装备!$B:$Q,5,0),0)</f>
        <v>0</v>
      </c>
      <c r="CH220" s="304">
        <f>IFERROR(VLOOKUP(AM220,装备!$B:$C,2,0),0)</f>
        <v>1</v>
      </c>
      <c r="CI220" s="304">
        <f>IFERROR(VLOOKUP($AM220,装备!$B:$Q,5,0),0)</f>
        <v>0</v>
      </c>
      <c r="CJ220" s="304">
        <f>IFERROR(VLOOKUP($AM220,装备!$B:$Q,6,0),0)</f>
        <v>0</v>
      </c>
      <c r="CK220" s="304">
        <f>IFERROR(VLOOKUP($AM220,装备!$B:$Q,7,0),0)</f>
        <v>0</v>
      </c>
      <c r="CL220" s="304">
        <f>IFERROR(VLOOKUP($AM220,装备!$B:$Q,8,0),0)</f>
        <v>0</v>
      </c>
      <c r="CM220" s="304">
        <f>IFERROR(VLOOKUP($AM220,装备!$B:$Q,9,0),0)</f>
        <v>2</v>
      </c>
      <c r="CN220" s="304">
        <f>IFERROR(VLOOKUP($AM220,装备!$B:$Q,10,0),0)</f>
        <v>2</v>
      </c>
      <c r="CO220" s="304">
        <f>IFERROR(VLOOKUP($AM220,装备!$B:$Q,11,0),0)</f>
        <v>0</v>
      </c>
      <c r="CP220" s="304" t="str">
        <f>IFERROR(VLOOKUP($AM220,装备!$B:$Q,12,0),0)</f>
        <v>无</v>
      </c>
      <c r="CQ220" s="304">
        <f>IFERROR(VLOOKUP($AM220,装备!$B:$Q,13,0),0)</f>
        <v>0</v>
      </c>
      <c r="CR220" s="304">
        <f>IFERROR(VLOOKUP($AM220,装备!$B:$Q,14,0),0)</f>
        <v>0</v>
      </c>
      <c r="CS220" s="304">
        <f>IFERROR(VLOOKUP($AM220,装备!$B:$Q,16,0),0)</f>
        <v>3</v>
      </c>
      <c r="CT220" s="304">
        <f>IFERROR(VLOOKUP($AM220,装备!$B:$Q,5,0),0)</f>
        <v>0</v>
      </c>
      <c r="CU220" s="304">
        <f>IFERROR(VLOOKUP(AN220,装备!$B:$C,2,0),0)</f>
        <v>4</v>
      </c>
      <c r="CV220" s="304">
        <f>IFERROR(VLOOKUP($AN220,装备!$B:$Q,5,0),0)</f>
        <v>0</v>
      </c>
      <c r="CW220" s="304">
        <f>IFERROR(VLOOKUP($AN220,装备!$B:$Q,6,0),0)</f>
        <v>0</v>
      </c>
      <c r="CX220" s="304">
        <f>IFERROR(VLOOKUP($AN220,装备!$B:$Q,7,0),0)</f>
        <v>0</v>
      </c>
      <c r="CY220" s="304">
        <f>IFERROR(VLOOKUP($AN220,装备!$B:$Q,8,0),0)</f>
        <v>7</v>
      </c>
      <c r="CZ220" s="304">
        <f>IFERROR(VLOOKUP($AN220,装备!$B:$Q,9,0),0)</f>
        <v>5</v>
      </c>
      <c r="DA220" s="304">
        <f>IFERROR(VLOOKUP($AN220,装备!$B:$Q,10,0),0)</f>
        <v>0</v>
      </c>
      <c r="DB220" s="304">
        <f>IFERROR(VLOOKUP($AN220,装备!$B:$Q,11,0),0)</f>
        <v>0</v>
      </c>
      <c r="DC220" s="304" t="str">
        <f>IFERROR(VLOOKUP($AN220,装备!$B:$Q,12,0),0)</f>
        <v>无</v>
      </c>
      <c r="DD220" s="304">
        <f>IFERROR(VLOOKUP($AN220,装备!$B:$Q,13,0),0)</f>
        <v>0</v>
      </c>
      <c r="DE220" s="304">
        <f>IFERROR(VLOOKUP($AN220,装备!$B:$Q,14,0),0)</f>
        <v>0</v>
      </c>
      <c r="DF220" s="304">
        <f>IFERROR(VLOOKUP($AN220,装备!$B:$Q,16,0),0)</f>
        <v>1</v>
      </c>
      <c r="DG220" s="304">
        <f>IFERROR(VLOOKUP($AN220,装备!$B:$Q,5,0),0)</f>
        <v>0</v>
      </c>
      <c r="DH220" s="304">
        <f>IFERROR(VLOOKUP(AO220,装备!$B:$C,2,0),0)</f>
        <v>0</v>
      </c>
      <c r="DI220" s="304">
        <f>IFERROR(VLOOKUP($AO220,装备!$B:$Q,5,0),0)</f>
        <v>0</v>
      </c>
      <c r="DJ220" s="304">
        <f>IFERROR(VLOOKUP($AO220,装备!$B:$Q,6,0),0)</f>
        <v>0</v>
      </c>
      <c r="DK220" s="304">
        <f>IFERROR(VLOOKUP($AO220,装备!$B:$Q,7,0),0)</f>
        <v>0</v>
      </c>
      <c r="DL220" s="304">
        <f>IFERROR(VLOOKUP($AO220,装备!$B:$Q,8,0),0)</f>
        <v>0</v>
      </c>
      <c r="DM220" s="304">
        <f>IFERROR(VLOOKUP($AO220,装备!$B:$Q,9,0),0)</f>
        <v>0</v>
      </c>
      <c r="DN220" s="304">
        <f>IFERROR(VLOOKUP($AO220,装备!$B:$Q,10,0),0)</f>
        <v>0</v>
      </c>
      <c r="DO220" s="304">
        <f>IFERROR(VLOOKUP($AO220,装备!$B:$Q,11,0),0)</f>
        <v>0</v>
      </c>
      <c r="DP220" s="304">
        <f>IFERROR(VLOOKUP($AO220,装备!$B:$Q,12,0),0)</f>
        <v>0</v>
      </c>
      <c r="DQ220" s="304">
        <f>IFERROR(VLOOKUP($AO220,装备!$B:$Q,13,0),0)</f>
        <v>0</v>
      </c>
      <c r="DR220" s="304">
        <f>IFERROR(VLOOKUP($AO220,装备!$B:$Q,14,0),0)</f>
        <v>0</v>
      </c>
      <c r="DS220" s="304">
        <f>IFERROR(VLOOKUP($AO220,装备!$B:$Q,16,0),0)</f>
        <v>0</v>
      </c>
      <c r="DT220" s="304">
        <f>IFERROR(VLOOKUP($AO220,装备!$B:$Q,5,0),0)</f>
        <v>0</v>
      </c>
    </row>
    <row r="221" spans="1:124" ht="40.5">
      <c r="A221" s="301">
        <f>未改造舰娘!$A217</f>
        <v>10022613</v>
      </c>
      <c r="B221" s="354" t="s">
        <v>561</v>
      </c>
      <c r="C221" s="323"/>
      <c r="D221" s="323">
        <f t="shared" si="3"/>
        <v>110</v>
      </c>
      <c r="E221" s="303">
        <f>未改造舰娘!$C217</f>
        <v>5</v>
      </c>
      <c r="F221" s="304" t="str">
        <f>未改造舰娘!$D217</f>
        <v>航母</v>
      </c>
      <c r="G221" s="304" t="str">
        <f>未改造舰娘!$E217</f>
        <v>大型</v>
      </c>
      <c r="H221" s="304" t="str">
        <f>未改造舰娘!$F217</f>
        <v>主力舰</v>
      </c>
      <c r="I221" s="460">
        <f>未改造舰娘!$AR217</f>
        <v>4</v>
      </c>
      <c r="J221" s="304" t="str">
        <f>未改造舰娘!$G217</f>
        <v>美国</v>
      </c>
      <c r="K221" s="312">
        <f>未改造舰娘!$H217+(BV221+CI221+CV221+DI221)*$C$2</f>
        <v>60</v>
      </c>
      <c r="L221" s="304">
        <f>未改造舰娘!$I217</f>
        <v>0</v>
      </c>
      <c r="M221" s="304">
        <f>未改造舰娘!$J217</f>
        <v>3</v>
      </c>
      <c r="N221" s="518">
        <f>未改造舰娘!$K217</f>
        <v>4</v>
      </c>
      <c r="O221" s="304">
        <f>未改造舰娘!$L217+((CE221+CR221+DE221+DR221)*$C$2)</f>
        <v>20</v>
      </c>
      <c r="P221" s="304" t="str">
        <f>IF($C$2=1,(IF(ISERROR(FIND("超长",未改造舰娘!$M217&amp;CC221&amp;CP221&amp;DC221&amp;DP221,1)),IF(ISERROR(FIND("长",未改造舰娘!$M217&amp;CC221&amp;CP221&amp;DC221&amp;DP221,1)),IF(ISERROR(FIND("中",未改造舰娘!$M217&amp;CC221&amp;CP221&amp;DC221&amp;DP221,1)),IF(ISERROR(FIND("短",未改造舰娘!$M217&amp;CC221&amp;CP221&amp;DC221&amp;DP221,1)),IF(ISERROR(FIND("无",未改造舰娘!$M217&amp;CC221&amp;CP221&amp;DC221&amp;DP221,1)),0,"无"),"短"),"中"),"长"),"超长")),未改造舰娘!$M217)</f>
        <v>短</v>
      </c>
      <c r="Q221" s="303">
        <f>未改造舰娘!$N217</f>
        <v>33</v>
      </c>
      <c r="R221" s="304">
        <f>(未改造舰娘!$P217)+(未改造舰娘!$Q217)*$C$3+((BW221+CJ221+CW221+DJ221)*$C$2)</f>
        <v>40</v>
      </c>
      <c r="S221" s="304">
        <f>(未改造舰娘!$R217)+(未改造舰娘!$S217)*$C$3+((BY221+CL221+CY221+DL221)*$C$2)</f>
        <v>0</v>
      </c>
      <c r="T221" s="304">
        <f>(未改造舰娘!$T217)+(未改造舰娘!$U217)*$C$3+((BX221+CK221+CX221+DK221)*$C$2)</f>
        <v>60</v>
      </c>
      <c r="U221" s="304">
        <f>(未改造舰娘!$V217)+(未改造舰娘!$W217)*$C$3+((CG221+CT221+DG221+DT221)*$C$2)</f>
        <v>90</v>
      </c>
      <c r="V221" s="305">
        <f>INT((((未改造舰娘!$Y217)-(未改造舰娘!$X217))*(((IF(D221=0,C221,D221))-1)/99))+未改造舰娘!$X217)+((CB221+CO221+DB221+DO221)*$C$2)</f>
        <v>96</v>
      </c>
      <c r="W221" s="304">
        <f>INT((((未改造舰娘!$AA217)-(未改造舰娘!$Z217))*(((IF(D221=0,C221,D221))-1)/99))+未改造舰娘!$Z217)+((CD221+CQ221+DD221+DQ221)*$C$2)</f>
        <v>52</v>
      </c>
      <c r="X221" s="304">
        <f>INT((((未改造舰娘!$AC217)-(未改造舰娘!$AB217))*(((IF(D221=0,C221,D221))-1)/99))+未改造舰娘!$AB217)+((CA221+CN221+DA221+DN221)*$C$2)</f>
        <v>77</v>
      </c>
      <c r="Y221" s="303">
        <f>INT((((未改造舰娘!$AE217)-(未改造舰娘!$AD217))*(((IF(D221=0,C221,D221))-1)/99))+未改造舰娘!$AD217)+((BZ221+CM221+CZ221+DM221)*$C$2)</f>
        <v>0</v>
      </c>
      <c r="Z221" s="474">
        <f>IF(未改造舰娘!$AF217=0,"",未改造舰娘!$AF217)</f>
        <v>18</v>
      </c>
      <c r="AA221" s="304">
        <f>IF(未改造舰娘!$AG217="","",未改造舰娘!$AG217)</f>
        <v>18</v>
      </c>
      <c r="AB221" s="304">
        <f>IF(未改造舰娘!$AH217="","",未改造舰娘!$AH217)</f>
        <v>36</v>
      </c>
      <c r="AC221" s="304">
        <f>IF(未改造舰娘!$AI217="","",未改造舰娘!$AI217)</f>
        <v>18</v>
      </c>
      <c r="AD221" s="304">
        <f>IF(未改造舰娘!$AJ217="","",未改造舰娘!$AJ217)</f>
        <v>90</v>
      </c>
      <c r="AE221" s="305">
        <f>IF(未改造舰娘!$AK217="","",未改造舰娘!$AK217)</f>
        <v>0</v>
      </c>
      <c r="AF221" s="304" t="str">
        <f>IF(未改造舰娘!$AL217="","",未改造舰娘!$AL217)</f>
        <v/>
      </c>
      <c r="AG221" s="304" t="str">
        <f>IF(未改造舰娘!$AM217="","",未改造舰娘!$AM217)</f>
        <v/>
      </c>
      <c r="AH221" s="304" t="str">
        <f>IF(未改造舰娘!$AN217="","",未改造舰娘!$AN217)</f>
        <v/>
      </c>
      <c r="AI221" s="304" t="str">
        <f>IF(未改造舰娘!$AO217="","",未改造舰娘!$AO217)</f>
        <v/>
      </c>
      <c r="AJ221" s="304" t="str">
        <f>IF(未改造舰娘!$AP217="","",未改造舰娘!$AP217)</f>
        <v/>
      </c>
      <c r="AK221" s="303" t="str">
        <f>IF(未改造舰娘!$AQ217="","",未改造舰娘!$AQ217)</f>
        <v/>
      </c>
      <c r="AL221" s="306" t="str">
        <f>IF(未改造舰娘!$AS217="","",未改造舰娘!$AS217)</f>
        <v>SB2C地狱俯冲者</v>
      </c>
      <c r="AM221" s="306" t="str">
        <f>IF(未改造舰娘!$AT217="","",未改造舰娘!$AT217)</f>
        <v>TBF复仇者</v>
      </c>
      <c r="AN221" s="306" t="str">
        <f>IF(未改造舰娘!$AU217="","",未改造舰娘!$AU217)</f>
        <v>F6F地狱猫</v>
      </c>
      <c r="AO221" s="306" t="str">
        <f>IF(未改造舰娘!$AV217="","",未改造舰娘!$AV217)</f>
        <v/>
      </c>
      <c r="AP221" s="307" t="str">
        <f>IF(未改造舰娘!$AW217="","",未改造舰娘!$AW217)</f>
        <v>猎火鸡比赛(3级)：提升自身6点火力值。战斗中当敌方有装母、航母或者轻母时，随机降低敌方一艘装母、航母或者轻母的火力值20点。</v>
      </c>
      <c r="AQ221" s="308" t="str">
        <f>IF(未改造舰娘!$AX217="","",未改造舰娘!$AX217)</f>
        <v/>
      </c>
      <c r="AR221" s="304">
        <f>IF(未改造舰娘!$AY217="","",未改造舰娘!$AY217)</f>
        <v>60</v>
      </c>
      <c r="AS221" s="304">
        <f>IF(未改造舰娘!$AZ217="","",未改造舰娘!$AZ217)</f>
        <v>60</v>
      </c>
      <c r="AT221" s="304">
        <f>IF(未改造舰娘!$BA217="","",未改造舰娘!$BA217)</f>
        <v>2.4</v>
      </c>
      <c r="AU221" s="304">
        <f>IF(未改造舰娘!$BB217="","",未改造舰娘!$BB217)</f>
        <v>4.5</v>
      </c>
      <c r="AV221" s="305">
        <f>IF((未改造舰娘!$BG217+未改造舰娘!$BK217*$C$4)=0,"",(未改造舰娘!$BG217+未改造舰娘!$BK217*$C$4))</f>
        <v>35</v>
      </c>
      <c r="AW221" s="304">
        <f>IF((未改造舰娘!$BH217+未改造舰娘!$BL217*$C$4)=0,"",(未改造舰娘!$BH217+未改造舰娘!$BL217*$C$4))</f>
        <v>49</v>
      </c>
      <c r="AX221" s="304">
        <f>IF((未改造舰娘!$BI217+未改造舰娘!$BM217*$C$4)=0,"",(未改造舰娘!$BI217+未改造舰娘!$BM217*$C$4))</f>
        <v>60</v>
      </c>
      <c r="AY221" s="303">
        <f>IF((未改造舰娘!$BJ217+未改造舰娘!$BN217*$C$4)=0,"",(未改造舰娘!$BJ217+未改造舰娘!$BN217*$C$4))</f>
        <v>53</v>
      </c>
      <c r="AZ221" s="500">
        <f>IF(未改造舰娘!BC217="","",未改造舰娘!BC217)</f>
        <v>0</v>
      </c>
      <c r="BA221" s="500">
        <f>IF(未改造舰娘!BD217="","",未改造舰娘!BD217)</f>
        <v>0</v>
      </c>
      <c r="BB221" s="500">
        <f>IF(未改造舰娘!BE217="","",未改造舰娘!BE217)</f>
        <v>18</v>
      </c>
      <c r="BC221" s="498">
        <f>IF(未改造舰娘!BF217="","",未改造舰娘!BF217)</f>
        <v>90</v>
      </c>
      <c r="BD221" s="479" t="s">
        <v>1562</v>
      </c>
      <c r="BE221" s="506">
        <v>0.16666666666666666</v>
      </c>
      <c r="BF221" s="306" t="str">
        <f>IF(未改造舰娘!$BQ217="","",未改造舰娘!$BQ217)</f>
        <v/>
      </c>
      <c r="BG221" s="306" t="str">
        <f>IF(未改造舰娘!$BR217="","",未改造舰娘!$BR217)</f>
        <v/>
      </c>
      <c r="BH221" s="306"/>
      <c r="BU221" s="304">
        <f>IFERROR(VLOOKUP(AL221,装备!$B:$C,2,0),0)</f>
        <v>3</v>
      </c>
      <c r="BV221" s="304">
        <f>IFERROR(VLOOKUP($AL221,装备!$B:$Q,5,0),0)</f>
        <v>0</v>
      </c>
      <c r="BW221" s="304">
        <f>IFERROR(VLOOKUP($AL221,装备!$B:$Q,6,0),0)</f>
        <v>0</v>
      </c>
      <c r="BX221" s="304">
        <f>IFERROR(VLOOKUP($AL221,装备!$B:$Q,7,0),0)</f>
        <v>0</v>
      </c>
      <c r="BY221" s="304">
        <f>IFERROR(VLOOKUP($AL221,装备!$B:$Q,8,0),0)</f>
        <v>0</v>
      </c>
      <c r="BZ221" s="304">
        <f>IFERROR(VLOOKUP($AL221,装备!$B:$Q,9,0),0)</f>
        <v>3</v>
      </c>
      <c r="CA221" s="304">
        <f>IFERROR(VLOOKUP($AL221,装备!$B:$Q,10,0),0)</f>
        <v>0</v>
      </c>
      <c r="CB221" s="304">
        <f>IFERROR(VLOOKUP($AL221,装备!$B:$Q,11,0),0)</f>
        <v>0</v>
      </c>
      <c r="CC221" s="304" t="str">
        <f>IFERROR(VLOOKUP($AL221,装备!$B:$Q,12,0),0)</f>
        <v>无</v>
      </c>
      <c r="CD221" s="304">
        <f>IFERROR(VLOOKUP($AL221,装备!$B:$Q,13,0),0)</f>
        <v>0</v>
      </c>
      <c r="CE221" s="304">
        <f>IFERROR(VLOOKUP($AL221,装备!$B:$Q,14,0),0)</f>
        <v>0</v>
      </c>
      <c r="CF221" s="304">
        <f>IFERROR(VLOOKUP($AL221,装备!$B:$Q,16,0),0)</f>
        <v>2</v>
      </c>
      <c r="CG221" s="304">
        <f>IFERROR(VLOOKUP($AL221,装备!$B:$Q,5,0),0)</f>
        <v>0</v>
      </c>
      <c r="CH221" s="304">
        <f>IFERROR(VLOOKUP(AM221,装备!$B:$C,2,0),0)</f>
        <v>4</v>
      </c>
      <c r="CI221" s="304">
        <f>IFERROR(VLOOKUP($AM221,装备!$B:$Q,5,0),0)</f>
        <v>0</v>
      </c>
      <c r="CJ221" s="304">
        <f>IFERROR(VLOOKUP($AM221,装备!$B:$Q,6,0),0)</f>
        <v>0</v>
      </c>
      <c r="CK221" s="304">
        <f>IFERROR(VLOOKUP($AM221,装备!$B:$Q,7,0),0)</f>
        <v>0</v>
      </c>
      <c r="CL221" s="304">
        <f>IFERROR(VLOOKUP($AM221,装备!$B:$Q,8,0),0)</f>
        <v>7</v>
      </c>
      <c r="CM221" s="304">
        <f>IFERROR(VLOOKUP($AM221,装备!$B:$Q,9,0),0)</f>
        <v>5</v>
      </c>
      <c r="CN221" s="304">
        <f>IFERROR(VLOOKUP($AM221,装备!$B:$Q,10,0),0)</f>
        <v>0</v>
      </c>
      <c r="CO221" s="304">
        <f>IFERROR(VLOOKUP($AM221,装备!$B:$Q,11,0),0)</f>
        <v>0</v>
      </c>
      <c r="CP221" s="304" t="str">
        <f>IFERROR(VLOOKUP($AM221,装备!$B:$Q,12,0),0)</f>
        <v>无</v>
      </c>
      <c r="CQ221" s="304">
        <f>IFERROR(VLOOKUP($AM221,装备!$B:$Q,13,0),0)</f>
        <v>0</v>
      </c>
      <c r="CR221" s="304">
        <f>IFERROR(VLOOKUP($AM221,装备!$B:$Q,14,0),0)</f>
        <v>0</v>
      </c>
      <c r="CS221" s="304">
        <f>IFERROR(VLOOKUP($AM221,装备!$B:$Q,16,0),0)</f>
        <v>1</v>
      </c>
      <c r="CT221" s="304">
        <f>IFERROR(VLOOKUP($AM221,装备!$B:$Q,5,0),0)</f>
        <v>0</v>
      </c>
      <c r="CU221" s="304">
        <f>IFERROR(VLOOKUP(AN221,装备!$B:$C,2,0),0)</f>
        <v>4</v>
      </c>
      <c r="CV221" s="304">
        <f>IFERROR(VLOOKUP($AN221,装备!$B:$Q,5,0),0)</f>
        <v>0</v>
      </c>
      <c r="CW221" s="304">
        <f>IFERROR(VLOOKUP($AN221,装备!$B:$Q,6,0),0)</f>
        <v>0</v>
      </c>
      <c r="CX221" s="304">
        <f>IFERROR(VLOOKUP($AN221,装备!$B:$Q,7,0),0)</f>
        <v>0</v>
      </c>
      <c r="CY221" s="304">
        <f>IFERROR(VLOOKUP($AN221,装备!$B:$Q,8,0),0)</f>
        <v>0</v>
      </c>
      <c r="CZ221" s="304">
        <f>IFERROR(VLOOKUP($AN221,装备!$B:$Q,9,0),0)</f>
        <v>0</v>
      </c>
      <c r="DA221" s="304">
        <f>IFERROR(VLOOKUP($AN221,装备!$B:$Q,10,0),0)</f>
        <v>0</v>
      </c>
      <c r="DB221" s="304">
        <f>IFERROR(VLOOKUP($AN221,装备!$B:$Q,11,0),0)</f>
        <v>0</v>
      </c>
      <c r="DC221" s="304" t="str">
        <f>IFERROR(VLOOKUP($AN221,装备!$B:$Q,12,0),0)</f>
        <v>无</v>
      </c>
      <c r="DD221" s="304">
        <f>IFERROR(VLOOKUP($AN221,装备!$B:$Q,13,0),0)</f>
        <v>1</v>
      </c>
      <c r="DE221" s="304">
        <f>IFERROR(VLOOKUP($AN221,装备!$B:$Q,14,0),0)</f>
        <v>0</v>
      </c>
      <c r="DF221" s="304">
        <f>IFERROR(VLOOKUP($AN221,装备!$B:$Q,16,0),0)</f>
        <v>8</v>
      </c>
      <c r="DG221" s="304">
        <f>IFERROR(VLOOKUP($AN221,装备!$B:$Q,5,0),0)</f>
        <v>0</v>
      </c>
      <c r="DH221" s="304">
        <f>IFERROR(VLOOKUP(AO221,装备!$B:$C,2,0),0)</f>
        <v>0</v>
      </c>
      <c r="DI221" s="304">
        <f>IFERROR(VLOOKUP($AO221,装备!$B:$Q,5,0),0)</f>
        <v>0</v>
      </c>
      <c r="DJ221" s="304">
        <f>IFERROR(VLOOKUP($AO221,装备!$B:$Q,6,0),0)</f>
        <v>0</v>
      </c>
      <c r="DK221" s="304">
        <f>IFERROR(VLOOKUP($AO221,装备!$B:$Q,7,0),0)</f>
        <v>0</v>
      </c>
      <c r="DL221" s="304">
        <f>IFERROR(VLOOKUP($AO221,装备!$B:$Q,8,0),0)</f>
        <v>0</v>
      </c>
      <c r="DM221" s="304">
        <f>IFERROR(VLOOKUP($AO221,装备!$B:$Q,9,0),0)</f>
        <v>0</v>
      </c>
      <c r="DN221" s="304">
        <f>IFERROR(VLOOKUP($AO221,装备!$B:$Q,10,0),0)</f>
        <v>0</v>
      </c>
      <c r="DO221" s="304">
        <f>IFERROR(VLOOKUP($AO221,装备!$B:$Q,11,0),0)</f>
        <v>0</v>
      </c>
      <c r="DP221" s="304">
        <f>IFERROR(VLOOKUP($AO221,装备!$B:$Q,12,0),0)</f>
        <v>0</v>
      </c>
      <c r="DQ221" s="304">
        <f>IFERROR(VLOOKUP($AO221,装备!$B:$Q,13,0),0)</f>
        <v>0</v>
      </c>
      <c r="DR221" s="304">
        <f>IFERROR(VLOOKUP($AO221,装备!$B:$Q,14,0),0)</f>
        <v>0</v>
      </c>
      <c r="DS221" s="304">
        <f>IFERROR(VLOOKUP($AO221,装备!$B:$Q,16,0),0)</f>
        <v>0</v>
      </c>
      <c r="DT221" s="304">
        <f>IFERROR(VLOOKUP($AO221,装备!$B:$Q,5,0),0)</f>
        <v>0</v>
      </c>
    </row>
    <row r="222" spans="1:124" hidden="1">
      <c r="A222" s="301">
        <f>未改造舰娘!$A218</f>
        <v>10022712</v>
      </c>
      <c r="B222" s="354" t="s">
        <v>174</v>
      </c>
      <c r="C222" s="323"/>
      <c r="D222" s="323">
        <f t="shared" si="3"/>
        <v>110</v>
      </c>
      <c r="E222" s="303">
        <f>未改造舰娘!$C218</f>
        <v>3</v>
      </c>
      <c r="F222" s="304" t="str">
        <f>未改造舰娘!$D218</f>
        <v>轻母</v>
      </c>
      <c r="G222" s="304" t="str">
        <f>未改造舰娘!$E218</f>
        <v>中型</v>
      </c>
      <c r="H222" s="304" t="str">
        <f>未改造舰娘!$F218</f>
        <v>护卫舰（特殊）</v>
      </c>
      <c r="I222" s="460">
        <f>未改造舰娘!$AR218</f>
        <v>3</v>
      </c>
      <c r="J222" s="304" t="str">
        <f>未改造舰娘!$G218</f>
        <v>日本</v>
      </c>
      <c r="K222" s="312">
        <f>未改造舰娘!$H218+(BV222+CI222+CV222+DI222)*$C$2</f>
        <v>55</v>
      </c>
      <c r="L222" s="304">
        <f>未改造舰娘!$I218</f>
        <v>1</v>
      </c>
      <c r="M222" s="304">
        <f>未改造舰娘!$J218</f>
        <v>2</v>
      </c>
      <c r="N222" s="518">
        <f>未改造舰娘!$K218</f>
        <v>3</v>
      </c>
      <c r="O222" s="304">
        <f>未改造舰娘!$L218+((CE222+CR222+DE222+DR222)*$C$2)</f>
        <v>13</v>
      </c>
      <c r="P222" s="304" t="str">
        <f>IF($C$2=1,(IF(ISERROR(FIND("超长",未改造舰娘!$M218&amp;CC222&amp;CP222&amp;DC222&amp;DP222,1)),IF(ISERROR(FIND("长",未改造舰娘!$M218&amp;CC222&amp;CP222&amp;DC222&amp;DP222,1)),IF(ISERROR(FIND("中",未改造舰娘!$M218&amp;CC222&amp;CP222&amp;DC222&amp;DP222,1)),IF(ISERROR(FIND("短",未改造舰娘!$M218&amp;CC222&amp;CP222&amp;DC222&amp;DP222,1)),IF(ISERROR(FIND("无",未改造舰娘!$M218&amp;CC222&amp;CP222&amp;DC222&amp;DP222,1)),0,"无"),"短"),"中"),"长"),"超长")),未改造舰娘!$M218)</f>
        <v>短</v>
      </c>
      <c r="Q222" s="303">
        <f>未改造舰娘!$N218</f>
        <v>25.5</v>
      </c>
      <c r="R222" s="304">
        <f>(未改造舰娘!$P218)+(未改造舰娘!$Q218)*$C$3+((BW222+CJ222+CW222+DJ222)*$C$2)</f>
        <v>20</v>
      </c>
      <c r="S222" s="304">
        <f>(未改造舰娘!$R218)+(未改造舰娘!$S218)*$C$3+((BY222+CL222+CY222+DL222)*$C$2)</f>
        <v>0</v>
      </c>
      <c r="T222" s="304">
        <f>(未改造舰娘!$T218)+(未改造舰娘!$U218)*$C$3+((BX222+CK222+CX222+DK222)*$C$2)</f>
        <v>36</v>
      </c>
      <c r="U222" s="304">
        <f>(未改造舰娘!$V218)+(未改造舰娘!$W218)*$C$3+((CG222+CT222+DG222+DT222)*$C$2)</f>
        <v>52</v>
      </c>
      <c r="V222" s="305">
        <f>INT((((未改造舰娘!$Y218)-(未改造舰娘!$X218))*(((IF(D222=0,C222,D222))-1)/99))+未改造舰娘!$X218)+((CB222+CO222+DB222+DO222)*$C$2)</f>
        <v>89</v>
      </c>
      <c r="W222" s="304">
        <f>INT((((未改造舰娘!$AA218)-(未改造舰娘!$Z218))*(((IF(D222=0,C222,D222))-1)/99))+未改造舰娘!$Z218)+((CD222+CQ222+DD222+DQ222)*$C$2)</f>
        <v>47</v>
      </c>
      <c r="X222" s="304">
        <f>INT((((未改造舰娘!$AC218)-(未改造舰娘!$AB218))*(((IF(D222=0,C222,D222))-1)/99))+未改造舰娘!$AB218)+((CA222+CN222+DA222+DN222)*$C$2)</f>
        <v>61</v>
      </c>
      <c r="Y222" s="303">
        <f>INT((((未改造舰娘!$AE218)-(未改造舰娘!$AD218))*(((IF(D222=0,C222,D222))-1)/99))+未改造舰娘!$AD218)+((BZ222+CM222+CZ222+DM222)*$C$2)</f>
        <v>0</v>
      </c>
      <c r="Z222" s="474">
        <f>IF(未改造舰娘!$AF218=0,"",未改造舰娘!$AF218)</f>
        <v>12</v>
      </c>
      <c r="AA222" s="304">
        <f>IF(未改造舰娘!$AG218="","",未改造舰娘!$AG218)</f>
        <v>18</v>
      </c>
      <c r="AB222" s="304">
        <f>IF(未改造舰娘!$AH218="","",未改造舰娘!$AH218)</f>
        <v>18</v>
      </c>
      <c r="AC222" s="304" t="str">
        <f>IF(未改造舰娘!$AI218="","",未改造舰娘!$AI218)</f>
        <v/>
      </c>
      <c r="AD222" s="304">
        <f>IF(未改造舰娘!$AJ218="","",未改造舰娘!$AJ218)</f>
        <v>48</v>
      </c>
      <c r="AE222" s="305">
        <f>IF(未改造舰娘!$AK218="","",未改造舰娘!$AK218)</f>
        <v>54</v>
      </c>
      <c r="AF222" s="304">
        <f>IF(未改造舰娘!$AL218="","",未改造舰娘!$AL218)</f>
        <v>400</v>
      </c>
      <c r="AG222" s="304" t="str">
        <f>IF(未改造舰娘!$AM218="","",未改造舰娘!$AM218)</f>
        <v/>
      </c>
      <c r="AH222" s="304">
        <f>IF(未改造舰娘!$AN218="","",未改造舰娘!$AN218)</f>
        <v>950</v>
      </c>
      <c r="AI222" s="304">
        <f>IF(未改造舰娘!$AO218="","",未改造舰娘!$AO218)</f>
        <v>750</v>
      </c>
      <c r="AJ222" s="304" t="str">
        <f>IF(未改造舰娘!$AP218="","",未改造舰娘!$AP218)</f>
        <v>航母核心</v>
      </c>
      <c r="AK222" s="303">
        <f>IF(未改造舰娘!$AQ218="","",未改造舰娘!$AQ218)</f>
        <v>9</v>
      </c>
      <c r="AL222" s="306" t="str">
        <f>IF(未改造舰娘!$AS218="","",未改造舰娘!$AS218)</f>
        <v>零战二一型</v>
      </c>
      <c r="AM222" s="306" t="str">
        <f>IF(未改造舰娘!$AT218="","",未改造舰娘!$AT218)</f>
        <v>九九式舰爆</v>
      </c>
      <c r="AN222" s="306" t="str">
        <f>IF(未改造舰娘!$AU218="","",未改造舰娘!$AU218)</f>
        <v>九七式舰攻</v>
      </c>
      <c r="AO222" s="306" t="str">
        <f>IF(未改造舰娘!$AV218="","",未改造舰娘!$AV218)</f>
        <v/>
      </c>
      <c r="AP222" s="307" t="str">
        <f>IF(未改造舰娘!$AW218="","",未改造舰娘!$AW218)</f>
        <v/>
      </c>
      <c r="AQ222" s="308" t="str">
        <f>IF(未改造舰娘!$AX218="","",未改造舰娘!$AX218)</f>
        <v/>
      </c>
      <c r="AR222" s="304">
        <f>IF(未改造舰娘!$AY218="","",未改造舰娘!$AY218)</f>
        <v>35</v>
      </c>
      <c r="AS222" s="304">
        <f>IF(未改造舰娘!$AZ218="","",未改造舰娘!$AZ218)</f>
        <v>35</v>
      </c>
      <c r="AT222" s="304">
        <f>IF(未改造舰娘!$BA218="","",未改造舰娘!$BA218)</f>
        <v>1.28</v>
      </c>
      <c r="AU222" s="304">
        <f>IF(未改造舰娘!$BB218="","",未改造舰娘!$BB218)</f>
        <v>2.4</v>
      </c>
      <c r="AV222" s="305">
        <f>IF((未改造舰娘!$BG218+未改造舰娘!$BK218*$C$4)=0,"",(未改造舰娘!$BG218+未改造舰娘!$BK218*$C$4))</f>
        <v>23</v>
      </c>
      <c r="AW222" s="304">
        <f>IF((未改造舰娘!$BH218+未改造舰娘!$BL218*$C$4)=0,"",(未改造舰娘!$BH218+未改造舰娘!$BL218*$C$4))</f>
        <v>33</v>
      </c>
      <c r="AX222" s="304">
        <f>IF((未改造舰娘!$BI218+未改造舰娘!$BM218*$C$4)=0,"",(未改造舰娘!$BI218+未改造舰娘!$BM218*$C$4))</f>
        <v>50</v>
      </c>
      <c r="AY222" s="303">
        <f>IF((未改造舰娘!$BJ218+未改造舰娘!$BN218*$C$4)=0,"",(未改造舰娘!$BJ218+未改造舰娘!$BN218*$C$4))</f>
        <v>26</v>
      </c>
      <c r="AZ222" s="500">
        <f>IF(未改造舰娘!BC218="","",未改造舰娘!BC218)</f>
        <v>0</v>
      </c>
      <c r="BA222" s="500">
        <f>IF(未改造舰娘!BD218="","",未改造舰娘!BD218)</f>
        <v>0</v>
      </c>
      <c r="BB222" s="500">
        <f>IF(未改造舰娘!BE218="","",未改造舰娘!BE218)</f>
        <v>8</v>
      </c>
      <c r="BC222" s="498">
        <f>IF(未改造舰娘!BF218="","",未改造舰娘!BF218)</f>
        <v>22</v>
      </c>
      <c r="BD222" s="125" t="s">
        <v>1563</v>
      </c>
      <c r="BE222" s="506">
        <v>0.1111111111111111</v>
      </c>
      <c r="BF222" s="306" t="str">
        <f>IF(未改造舰娘!$BQ218="","",未改造舰娘!$BQ218)</f>
        <v>2-1-F,2-2-G,2-3-J,2-4-L,2-5-BDFGHIJKLMNO,2-6-DFGIJKLM</v>
      </c>
      <c r="BG222" s="306" t="str">
        <f>IF(未改造舰娘!$BR218="","",未改造舰娘!$BR218)</f>
        <v>极地奏鸣曲 Ex-2-DEFGHIJKLMN,Ex-1-1-BDFGHI,Ex-1-2-BDFHI,Ex-1-3-BFGHIJ,Ex-2-1-G,Ex-2-2-J,Ex-2-3-L,Ex-4-1-DFGIJKLM,Ex-4-4-ABCDEFGHIJKL；轰隆轰隆大作战 Ex-1-CEFGHI,Ex-4-ABCDEFGHIM,Ex-5-BDFGHIKLMOPQ,Ex-9-BDFGHIKMOPQ；扑火之蛾 Ex-1-CDEFGHIJ,Ex-4-ABCDEFGHIJKLMN,Ex-5-ABCDEFGHIJKLMN,Ex-6-CDEFGHIJ,Ex-9-ABCDEFGHIJKLMN,Ex-10-ABCDEFGHIJKLMN；未命名 Ex-1-ABCDEFHJKLM,Ex-7-ABCDEFHJKLM；决战九段坂 Ex-1-NO,Ex-7-NO；所罗门之晓 Ex-1-BCDEFGHJKL,Ex-3-ABCDEFGHIJKMNOPQ,Ex-5-ABCDEFGHIJKLNPQR,Ex-6-ABCDEFGHJKL,Ex-8-ABCDEFGHIJKMNOPQ,Ex-10-ABCDEFGHIJKLNPQR；地狱群岛攻略作战 Ex-2-BCDEFI,Ex-3-DFGHI,Ex-4-CDEFHIJKMN,Ex-5-ACDEF,Ex-6-BCEFI,Ex-7-FGI,Ex-8-ABCDEFGHKMN；熔炉大混战 Ex-5-CDEFGHIJKL,Ex-7-DEFGHIJKLMN,Ex-8-ABCDEFGHIJ,Ex-10-ABCDEFGHIJKL,Ex-12-ABCDEFGHIJKL,Ex-14-ABCDEFGHIJKLMN</v>
      </c>
      <c r="BH222" s="306"/>
      <c r="BU222" s="304">
        <f>IFERROR(VLOOKUP(AL222,装备!$B:$C,2,0),0)</f>
        <v>2</v>
      </c>
      <c r="BV222" s="304">
        <f>IFERROR(VLOOKUP($AL222,装备!$B:$Q,5,0),0)</f>
        <v>0</v>
      </c>
      <c r="BW222" s="304">
        <f>IFERROR(VLOOKUP($AL222,装备!$B:$Q,6,0),0)</f>
        <v>0</v>
      </c>
      <c r="BX222" s="304">
        <f>IFERROR(VLOOKUP($AL222,装备!$B:$Q,7,0),0)</f>
        <v>0</v>
      </c>
      <c r="BY222" s="304">
        <f>IFERROR(VLOOKUP($AL222,装备!$B:$Q,8,0),0)</f>
        <v>0</v>
      </c>
      <c r="BZ222" s="304">
        <f>IFERROR(VLOOKUP($AL222,装备!$B:$Q,9,0),0)</f>
        <v>0</v>
      </c>
      <c r="CA222" s="304">
        <f>IFERROR(VLOOKUP($AL222,装备!$B:$Q,10,0),0)</f>
        <v>0</v>
      </c>
      <c r="CB222" s="304">
        <f>IFERROR(VLOOKUP($AL222,装备!$B:$Q,11,0),0)</f>
        <v>0</v>
      </c>
      <c r="CC222" s="304" t="str">
        <f>IFERROR(VLOOKUP($AL222,装备!$B:$Q,12,0),0)</f>
        <v>无</v>
      </c>
      <c r="CD222" s="304">
        <f>IFERROR(VLOOKUP($AL222,装备!$B:$Q,13,0),0)</f>
        <v>0</v>
      </c>
      <c r="CE222" s="304">
        <f>IFERROR(VLOOKUP($AL222,装备!$B:$Q,14,0),0)</f>
        <v>0</v>
      </c>
      <c r="CF222" s="304">
        <f>IFERROR(VLOOKUP($AL222,装备!$B:$Q,16,0),0)</f>
        <v>6</v>
      </c>
      <c r="CG222" s="304">
        <f>IFERROR(VLOOKUP($AL222,装备!$B:$Q,5,0),0)</f>
        <v>0</v>
      </c>
      <c r="CH222" s="304">
        <f>IFERROR(VLOOKUP(AM222,装备!$B:$C,2,0),0)</f>
        <v>1</v>
      </c>
      <c r="CI222" s="304">
        <f>IFERROR(VLOOKUP($AM222,装备!$B:$Q,5,0),0)</f>
        <v>0</v>
      </c>
      <c r="CJ222" s="304">
        <f>IFERROR(VLOOKUP($AM222,装备!$B:$Q,6,0),0)</f>
        <v>0</v>
      </c>
      <c r="CK222" s="304">
        <f>IFERROR(VLOOKUP($AM222,装备!$B:$Q,7,0),0)</f>
        <v>0</v>
      </c>
      <c r="CL222" s="304">
        <f>IFERROR(VLOOKUP($AM222,装备!$B:$Q,8,0),0)</f>
        <v>0</v>
      </c>
      <c r="CM222" s="304">
        <f>IFERROR(VLOOKUP($AM222,装备!$B:$Q,9,0),0)</f>
        <v>0</v>
      </c>
      <c r="CN222" s="304">
        <f>IFERROR(VLOOKUP($AM222,装备!$B:$Q,10,0),0)</f>
        <v>0</v>
      </c>
      <c r="CO222" s="304">
        <f>IFERROR(VLOOKUP($AM222,装备!$B:$Q,11,0),0)</f>
        <v>1</v>
      </c>
      <c r="CP222" s="304" t="str">
        <f>IFERROR(VLOOKUP($AM222,装备!$B:$Q,12,0),0)</f>
        <v>无</v>
      </c>
      <c r="CQ222" s="304">
        <f>IFERROR(VLOOKUP($AM222,装备!$B:$Q,13,0),0)</f>
        <v>0</v>
      </c>
      <c r="CR222" s="304">
        <f>IFERROR(VLOOKUP($AM222,装备!$B:$Q,14,0),0)</f>
        <v>0</v>
      </c>
      <c r="CS222" s="304">
        <f>IFERROR(VLOOKUP($AM222,装备!$B:$Q,16,0),0)</f>
        <v>0</v>
      </c>
      <c r="CT222" s="304">
        <f>IFERROR(VLOOKUP($AM222,装备!$B:$Q,5,0),0)</f>
        <v>0</v>
      </c>
      <c r="CU222" s="304">
        <f>IFERROR(VLOOKUP(AN222,装备!$B:$C,2,0),0)</f>
        <v>1</v>
      </c>
      <c r="CV222" s="304">
        <f>IFERROR(VLOOKUP($AN222,装备!$B:$Q,5,0),0)</f>
        <v>0</v>
      </c>
      <c r="CW222" s="304">
        <f>IFERROR(VLOOKUP($AN222,装备!$B:$Q,6,0),0)</f>
        <v>0</v>
      </c>
      <c r="CX222" s="304">
        <f>IFERROR(VLOOKUP($AN222,装备!$B:$Q,7,0),0)</f>
        <v>0</v>
      </c>
      <c r="CY222" s="304">
        <f>IFERROR(VLOOKUP($AN222,装备!$B:$Q,8,0),0)</f>
        <v>6</v>
      </c>
      <c r="CZ222" s="304">
        <f>IFERROR(VLOOKUP($AN222,装备!$B:$Q,9,0),0)</f>
        <v>2</v>
      </c>
      <c r="DA222" s="304">
        <f>IFERROR(VLOOKUP($AN222,装备!$B:$Q,10,0),0)</f>
        <v>0</v>
      </c>
      <c r="DB222" s="304">
        <f>IFERROR(VLOOKUP($AN222,装备!$B:$Q,11,0),0)</f>
        <v>1</v>
      </c>
      <c r="DC222" s="304" t="str">
        <f>IFERROR(VLOOKUP($AN222,装备!$B:$Q,12,0),0)</f>
        <v>无</v>
      </c>
      <c r="DD222" s="304">
        <f>IFERROR(VLOOKUP($AN222,装备!$B:$Q,13,0),0)</f>
        <v>0</v>
      </c>
      <c r="DE222" s="304">
        <f>IFERROR(VLOOKUP($AN222,装备!$B:$Q,14,0),0)</f>
        <v>0</v>
      </c>
      <c r="DF222" s="304">
        <f>IFERROR(VLOOKUP($AN222,装备!$B:$Q,16,0),0)</f>
        <v>0</v>
      </c>
      <c r="DG222" s="304">
        <f>IFERROR(VLOOKUP($AN222,装备!$B:$Q,5,0),0)</f>
        <v>0</v>
      </c>
      <c r="DH222" s="304">
        <f>IFERROR(VLOOKUP(AO222,装备!$B:$C,2,0),0)</f>
        <v>0</v>
      </c>
      <c r="DI222" s="304">
        <f>IFERROR(VLOOKUP($AO222,装备!$B:$Q,5,0),0)</f>
        <v>0</v>
      </c>
      <c r="DJ222" s="304">
        <f>IFERROR(VLOOKUP($AO222,装备!$B:$Q,6,0),0)</f>
        <v>0</v>
      </c>
      <c r="DK222" s="304">
        <f>IFERROR(VLOOKUP($AO222,装备!$B:$Q,7,0),0)</f>
        <v>0</v>
      </c>
      <c r="DL222" s="304">
        <f>IFERROR(VLOOKUP($AO222,装备!$B:$Q,8,0),0)</f>
        <v>0</v>
      </c>
      <c r="DM222" s="304">
        <f>IFERROR(VLOOKUP($AO222,装备!$B:$Q,9,0),0)</f>
        <v>0</v>
      </c>
      <c r="DN222" s="304">
        <f>IFERROR(VLOOKUP($AO222,装备!$B:$Q,10,0),0)</f>
        <v>0</v>
      </c>
      <c r="DO222" s="304">
        <f>IFERROR(VLOOKUP($AO222,装备!$B:$Q,11,0),0)</f>
        <v>0</v>
      </c>
      <c r="DP222" s="304">
        <f>IFERROR(VLOOKUP($AO222,装备!$B:$Q,12,0),0)</f>
        <v>0</v>
      </c>
      <c r="DQ222" s="304">
        <f>IFERROR(VLOOKUP($AO222,装备!$B:$Q,13,0),0)</f>
        <v>0</v>
      </c>
      <c r="DR222" s="304">
        <f>IFERROR(VLOOKUP($AO222,装备!$B:$Q,14,0),0)</f>
        <v>0</v>
      </c>
      <c r="DS222" s="304">
        <f>IFERROR(VLOOKUP($AO222,装备!$B:$Q,16,0),0)</f>
        <v>0</v>
      </c>
      <c r="DT222" s="304">
        <f>IFERROR(VLOOKUP($AO222,装备!$B:$Q,5,0),0)</f>
        <v>0</v>
      </c>
    </row>
    <row r="223" spans="1:124" hidden="1">
      <c r="A223" s="301">
        <f>未改造舰娘!$A219</f>
        <v>10022812</v>
      </c>
      <c r="B223" s="354" t="s">
        <v>175</v>
      </c>
      <c r="C223" s="323"/>
      <c r="D223" s="323">
        <f t="shared" si="3"/>
        <v>110</v>
      </c>
      <c r="E223" s="303">
        <f>未改造舰娘!$C219</f>
        <v>3</v>
      </c>
      <c r="F223" s="304" t="str">
        <f>未改造舰娘!$D219</f>
        <v>轻母</v>
      </c>
      <c r="G223" s="304" t="str">
        <f>未改造舰娘!$E219</f>
        <v>中型</v>
      </c>
      <c r="H223" s="304" t="str">
        <f>未改造舰娘!$F219</f>
        <v>护卫舰（特殊）</v>
      </c>
      <c r="I223" s="460">
        <f>未改造舰娘!$AR219</f>
        <v>3</v>
      </c>
      <c r="J223" s="304" t="str">
        <f>未改造舰娘!$G219</f>
        <v>日本</v>
      </c>
      <c r="K223" s="312">
        <f>未改造舰娘!$H219+(BV223+CI223+CV223+DI223)*$C$2</f>
        <v>55</v>
      </c>
      <c r="L223" s="304">
        <f>未改造舰娘!$I219</f>
        <v>1</v>
      </c>
      <c r="M223" s="304">
        <f>未改造舰娘!$J219</f>
        <v>2</v>
      </c>
      <c r="N223" s="518">
        <f>未改造舰娘!$K219</f>
        <v>3</v>
      </c>
      <c r="O223" s="304">
        <f>未改造舰娘!$L219+((CE223+CR223+DE223+DR223)*$C$2)</f>
        <v>20</v>
      </c>
      <c r="P223" s="304" t="str">
        <f>IF($C$2=1,(IF(ISERROR(FIND("超长",未改造舰娘!$M219&amp;CC223&amp;CP223&amp;DC223&amp;DP223,1)),IF(ISERROR(FIND("长",未改造舰娘!$M219&amp;CC223&amp;CP223&amp;DC223&amp;DP223,1)),IF(ISERROR(FIND("中",未改造舰娘!$M219&amp;CC223&amp;CP223&amp;DC223&amp;DP223,1)),IF(ISERROR(FIND("短",未改造舰娘!$M219&amp;CC223&amp;CP223&amp;DC223&amp;DP223,1)),IF(ISERROR(FIND("无",未改造舰娘!$M219&amp;CC223&amp;CP223&amp;DC223&amp;DP223,1)),0,"无"),"短"),"中"),"长"),"超长")),未改造舰娘!$M219)</f>
        <v>短</v>
      </c>
      <c r="Q223" s="303">
        <f>未改造舰娘!$N219</f>
        <v>25.5</v>
      </c>
      <c r="R223" s="304">
        <f>(未改造舰娘!$P219)+(未改造舰娘!$Q219)*$C$3+((BW223+CJ223+CW223+DJ223)*$C$2)</f>
        <v>20</v>
      </c>
      <c r="S223" s="304">
        <f>(未改造舰娘!$R219)+(未改造舰娘!$S219)*$C$3+((BY223+CL223+CY223+DL223)*$C$2)</f>
        <v>0</v>
      </c>
      <c r="T223" s="304">
        <f>(未改造舰娘!$T219)+(未改造舰娘!$U219)*$C$3+((BX223+CK223+CX223+DK223)*$C$2)</f>
        <v>36</v>
      </c>
      <c r="U223" s="304">
        <f>(未改造舰娘!$V219)+(未改造舰娘!$W219)*$C$3+((CG223+CT223+DG223+DT223)*$C$2)</f>
        <v>52</v>
      </c>
      <c r="V223" s="305">
        <f>INT((((未改造舰娘!$Y219)-(未改造舰娘!$X219))*(((IF(D223=0,C223,D223))-1)/99))+未改造舰娘!$X219)+((CB223+CO223+DB223+DO223)*$C$2)</f>
        <v>89</v>
      </c>
      <c r="W223" s="304">
        <f>INT((((未改造舰娘!$AA219)-(未改造舰娘!$Z219))*(((IF(D223=0,C223,D223))-1)/99))+未改造舰娘!$Z219)+((CD223+CQ223+DD223+DQ223)*$C$2)</f>
        <v>47</v>
      </c>
      <c r="X223" s="304">
        <f>INT((((未改造舰娘!$AC219)-(未改造舰娘!$AB219))*(((IF(D223=0,C223,D223))-1)/99))+未改造舰娘!$AB219)+((CA223+CN223+DA223+DN223)*$C$2)</f>
        <v>61</v>
      </c>
      <c r="Y223" s="303">
        <f>INT((((未改造舰娘!$AE219)-(未改造舰娘!$AD219))*(((IF(D223=0,C223,D223))-1)/99))+未改造舰娘!$AD219)+((BZ223+CM223+CZ223+DM223)*$C$2)</f>
        <v>0</v>
      </c>
      <c r="Z223" s="474">
        <f>IF(未改造舰娘!$AF219=0,"",未改造舰娘!$AF219)</f>
        <v>12</v>
      </c>
      <c r="AA223" s="304">
        <f>IF(未改造舰娘!$AG219="","",未改造舰娘!$AG219)</f>
        <v>18</v>
      </c>
      <c r="AB223" s="304">
        <f>IF(未改造舰娘!$AH219="","",未改造舰娘!$AH219)</f>
        <v>18</v>
      </c>
      <c r="AC223" s="304" t="str">
        <f>IF(未改造舰娘!$AI219="","",未改造舰娘!$AI219)</f>
        <v/>
      </c>
      <c r="AD223" s="304">
        <f>IF(未改造舰娘!$AJ219="","",未改造舰娘!$AJ219)</f>
        <v>48</v>
      </c>
      <c r="AE223" s="305">
        <f>IF(未改造舰娘!$AK219="","",未改造舰娘!$AK219)</f>
        <v>55</v>
      </c>
      <c r="AF223" s="304">
        <f>IF(未改造舰娘!$AL219="","",未改造舰娘!$AL219)</f>
        <v>450</v>
      </c>
      <c r="AG223" s="304" t="str">
        <f>IF(未改造舰娘!$AM219="","",未改造舰娘!$AM219)</f>
        <v/>
      </c>
      <c r="AH223" s="304">
        <f>IF(未改造舰娘!$AN219="","",未改造舰娘!$AN219)</f>
        <v>900</v>
      </c>
      <c r="AI223" s="304">
        <f>IF(未改造舰娘!$AO219="","",未改造舰娘!$AO219)</f>
        <v>700</v>
      </c>
      <c r="AJ223" s="304" t="str">
        <f>IF(未改造舰娘!$AP219="","",未改造舰娘!$AP219)</f>
        <v>航母核心</v>
      </c>
      <c r="AK223" s="303">
        <f>IF(未改造舰娘!$AQ219="","",未改造舰娘!$AQ219)</f>
        <v>9</v>
      </c>
      <c r="AL223" s="306" t="str">
        <f>IF(未改造舰娘!$AS219="","",未改造舰娘!$AS219)</f>
        <v>零战二一型</v>
      </c>
      <c r="AM223" s="306" t="str">
        <f>IF(未改造舰娘!$AT219="","",未改造舰娘!$AT219)</f>
        <v>九九式舰爆</v>
      </c>
      <c r="AN223" s="306" t="str">
        <f>IF(未改造舰娘!$AU219="","",未改造舰娘!$AU219)</f>
        <v>九七式舰攻</v>
      </c>
      <c r="AO223" s="306" t="str">
        <f>IF(未改造舰娘!$AV219="","",未改造舰娘!$AV219)</f>
        <v/>
      </c>
      <c r="AP223" s="307" t="str">
        <f>IF(未改造舰娘!$AW219="","",未改造舰娘!$AW219)</f>
        <v/>
      </c>
      <c r="AQ223" s="308" t="str">
        <f>IF(未改造舰娘!$AX219="","",未改造舰娘!$AX219)</f>
        <v/>
      </c>
      <c r="AR223" s="304">
        <f>IF(未改造舰娘!$AY219="","",未改造舰娘!$AY219)</f>
        <v>35</v>
      </c>
      <c r="AS223" s="304">
        <f>IF(未改造舰娘!$AZ219="","",未改造舰娘!$AZ219)</f>
        <v>35</v>
      </c>
      <c r="AT223" s="304">
        <f>IF(未改造舰娘!$BA219="","",未改造舰娘!$BA219)</f>
        <v>1.28</v>
      </c>
      <c r="AU223" s="304">
        <f>IF(未改造舰娘!$BB219="","",未改造舰娘!$BB219)</f>
        <v>2.4</v>
      </c>
      <c r="AV223" s="305">
        <f>IF((未改造舰娘!$BG219+未改造舰娘!$BK219*$C$4)=0,"",(未改造舰娘!$BG219+未改造舰娘!$BK219*$C$4))</f>
        <v>23</v>
      </c>
      <c r="AW223" s="304">
        <f>IF((未改造舰娘!$BH219+未改造舰娘!$BL219*$C$4)=0,"",(未改造舰娘!$BH219+未改造舰娘!$BL219*$C$4))</f>
        <v>33</v>
      </c>
      <c r="AX223" s="304">
        <f>IF((未改造舰娘!$BI219+未改造舰娘!$BM219*$C$4)=0,"",(未改造舰娘!$BI219+未改造舰娘!$BM219*$C$4))</f>
        <v>50</v>
      </c>
      <c r="AY223" s="303">
        <f>IF((未改造舰娘!$BJ219+未改造舰娘!$BN219*$C$4)=0,"",(未改造舰娘!$BJ219+未改造舰娘!$BN219*$C$4))</f>
        <v>26</v>
      </c>
      <c r="AZ223" s="500">
        <f>IF(未改造舰娘!BC219="","",未改造舰娘!BC219)</f>
        <v>0</v>
      </c>
      <c r="BA223" s="500">
        <f>IF(未改造舰娘!BD219="","",未改造舰娘!BD219)</f>
        <v>0</v>
      </c>
      <c r="BB223" s="500">
        <f>IF(未改造舰娘!BE219="","",未改造舰娘!BE219)</f>
        <v>8</v>
      </c>
      <c r="BC223" s="498">
        <f>IF(未改造舰娘!BF219="","",未改造舰娘!BF219)</f>
        <v>22</v>
      </c>
      <c r="BD223" s="125" t="s">
        <v>1564</v>
      </c>
      <c r="BE223" s="506">
        <v>0.1111111111111111</v>
      </c>
      <c r="BF223" s="306" t="str">
        <f>IF(未改造舰娘!$BQ219="","",未改造舰娘!$BQ219)</f>
        <v>2-1-F,2-2-G,2-3-J,2-4-L,2-5-BDFGHIJKLMNO,2-6-DFGIJKLM</v>
      </c>
      <c r="BG223" s="306" t="str">
        <f>IF(未改造舰娘!$BR219="","",未改造舰娘!$BR219)</f>
        <v>极地奏鸣曲 Ex-2-DEFGHIJKLMN,Ex-1-1-BDFGHI,Ex-1-2-BDFHI,Ex-1-3-BDFGHIJ,Ex-2-1-G,Ex-2-2-J,Ex-2-3-L,Ex-4-1-DFGIJKLM,Ex-4-4-ABCDEFGHIJKL；轰隆轰隆大作战 Ex-2-BCEFGHJL,Ex-3-ADGHJL,Ex-7-ACDFGHJL,Ex-8-ABCDFGHIM；扑火之蛾 Ex-2-DEFGHIJKL,Ex-3-ABCDEFGHIJKLM,Ex-5-ABCDEFGHIJKLMN,Ex-7-DEFGHIJKL,Ex-8-ABCDEFGHIJKM,Ex-10-ABCDEGHIJKLMN；未命名 Ex-1-ABCDEFHJKLM,Ex-7-ABCDEFHJKLM；决战九段坂 Ex-1-NO,Ex-7-NO；莱特湾战役 Ex-3-GHJL,Ex-8-CDFHIM；所罗门之晓 Ex-1-BCDEFGHJKL,Ex-3-ABCDEFGHIJKMNOPQ,Ex-5-ABCDEFGHIJKLNPQR,Ex-6-ABCDEFGHJKL,Ex-8-ABCDEFGHIJKMNOPQ,Ex-10-ABCDEFGHIJKLNPQR；地狱群岛攻略作战 Ex-2-BCDEFI,Ex-3-DFGHI,Ex-4-CDEFHKMN,Ex-5-ACDEF,Ex-6-BCDEFI,Ex-7-FGI,Ex-8-ABCDEFGHKMN；熔炉大混战 Ex-5-CDEFGHIJKL,Ex-7-DEFGHIJKLMN,Ex-8-ABCDEFGHIJ,Ex-10-ABCDEFGHIJKL,Ex-12-ABCDEFGHIJKL,Ex-14-ABCDEFGHIJKLMN</v>
      </c>
      <c r="BH223" s="306"/>
      <c r="BU223" s="304">
        <f>IFERROR(VLOOKUP(AL223,装备!$B:$C,2,0),0)</f>
        <v>2</v>
      </c>
      <c r="BV223" s="304">
        <f>IFERROR(VLOOKUP($AL223,装备!$B:$Q,5,0),0)</f>
        <v>0</v>
      </c>
      <c r="BW223" s="304">
        <f>IFERROR(VLOOKUP($AL223,装备!$B:$Q,6,0),0)</f>
        <v>0</v>
      </c>
      <c r="BX223" s="304">
        <f>IFERROR(VLOOKUP($AL223,装备!$B:$Q,7,0),0)</f>
        <v>0</v>
      </c>
      <c r="BY223" s="304">
        <f>IFERROR(VLOOKUP($AL223,装备!$B:$Q,8,0),0)</f>
        <v>0</v>
      </c>
      <c r="BZ223" s="304">
        <f>IFERROR(VLOOKUP($AL223,装备!$B:$Q,9,0),0)</f>
        <v>0</v>
      </c>
      <c r="CA223" s="304">
        <f>IFERROR(VLOOKUP($AL223,装备!$B:$Q,10,0),0)</f>
        <v>0</v>
      </c>
      <c r="CB223" s="304">
        <f>IFERROR(VLOOKUP($AL223,装备!$B:$Q,11,0),0)</f>
        <v>0</v>
      </c>
      <c r="CC223" s="304" t="str">
        <f>IFERROR(VLOOKUP($AL223,装备!$B:$Q,12,0),0)</f>
        <v>无</v>
      </c>
      <c r="CD223" s="304">
        <f>IFERROR(VLOOKUP($AL223,装备!$B:$Q,13,0),0)</f>
        <v>0</v>
      </c>
      <c r="CE223" s="304">
        <f>IFERROR(VLOOKUP($AL223,装备!$B:$Q,14,0),0)</f>
        <v>0</v>
      </c>
      <c r="CF223" s="304">
        <f>IFERROR(VLOOKUP($AL223,装备!$B:$Q,16,0),0)</f>
        <v>6</v>
      </c>
      <c r="CG223" s="304">
        <f>IFERROR(VLOOKUP($AL223,装备!$B:$Q,5,0),0)</f>
        <v>0</v>
      </c>
      <c r="CH223" s="304">
        <f>IFERROR(VLOOKUP(AM223,装备!$B:$C,2,0),0)</f>
        <v>1</v>
      </c>
      <c r="CI223" s="304">
        <f>IFERROR(VLOOKUP($AM223,装备!$B:$Q,5,0),0)</f>
        <v>0</v>
      </c>
      <c r="CJ223" s="304">
        <f>IFERROR(VLOOKUP($AM223,装备!$B:$Q,6,0),0)</f>
        <v>0</v>
      </c>
      <c r="CK223" s="304">
        <f>IFERROR(VLOOKUP($AM223,装备!$B:$Q,7,0),0)</f>
        <v>0</v>
      </c>
      <c r="CL223" s="304">
        <f>IFERROR(VLOOKUP($AM223,装备!$B:$Q,8,0),0)</f>
        <v>0</v>
      </c>
      <c r="CM223" s="304">
        <f>IFERROR(VLOOKUP($AM223,装备!$B:$Q,9,0),0)</f>
        <v>0</v>
      </c>
      <c r="CN223" s="304">
        <f>IFERROR(VLOOKUP($AM223,装备!$B:$Q,10,0),0)</f>
        <v>0</v>
      </c>
      <c r="CO223" s="304">
        <f>IFERROR(VLOOKUP($AM223,装备!$B:$Q,11,0),0)</f>
        <v>1</v>
      </c>
      <c r="CP223" s="304" t="str">
        <f>IFERROR(VLOOKUP($AM223,装备!$B:$Q,12,0),0)</f>
        <v>无</v>
      </c>
      <c r="CQ223" s="304">
        <f>IFERROR(VLOOKUP($AM223,装备!$B:$Q,13,0),0)</f>
        <v>0</v>
      </c>
      <c r="CR223" s="304">
        <f>IFERROR(VLOOKUP($AM223,装备!$B:$Q,14,0),0)</f>
        <v>0</v>
      </c>
      <c r="CS223" s="304">
        <f>IFERROR(VLOOKUP($AM223,装备!$B:$Q,16,0),0)</f>
        <v>0</v>
      </c>
      <c r="CT223" s="304">
        <f>IFERROR(VLOOKUP($AM223,装备!$B:$Q,5,0),0)</f>
        <v>0</v>
      </c>
      <c r="CU223" s="304">
        <f>IFERROR(VLOOKUP(AN223,装备!$B:$C,2,0),0)</f>
        <v>1</v>
      </c>
      <c r="CV223" s="304">
        <f>IFERROR(VLOOKUP($AN223,装备!$B:$Q,5,0),0)</f>
        <v>0</v>
      </c>
      <c r="CW223" s="304">
        <f>IFERROR(VLOOKUP($AN223,装备!$B:$Q,6,0),0)</f>
        <v>0</v>
      </c>
      <c r="CX223" s="304">
        <f>IFERROR(VLOOKUP($AN223,装备!$B:$Q,7,0),0)</f>
        <v>0</v>
      </c>
      <c r="CY223" s="304">
        <f>IFERROR(VLOOKUP($AN223,装备!$B:$Q,8,0),0)</f>
        <v>6</v>
      </c>
      <c r="CZ223" s="304">
        <f>IFERROR(VLOOKUP($AN223,装备!$B:$Q,9,0),0)</f>
        <v>2</v>
      </c>
      <c r="DA223" s="304">
        <f>IFERROR(VLOOKUP($AN223,装备!$B:$Q,10,0),0)</f>
        <v>0</v>
      </c>
      <c r="DB223" s="304">
        <f>IFERROR(VLOOKUP($AN223,装备!$B:$Q,11,0),0)</f>
        <v>1</v>
      </c>
      <c r="DC223" s="304" t="str">
        <f>IFERROR(VLOOKUP($AN223,装备!$B:$Q,12,0),0)</f>
        <v>无</v>
      </c>
      <c r="DD223" s="304">
        <f>IFERROR(VLOOKUP($AN223,装备!$B:$Q,13,0),0)</f>
        <v>0</v>
      </c>
      <c r="DE223" s="304">
        <f>IFERROR(VLOOKUP($AN223,装备!$B:$Q,14,0),0)</f>
        <v>0</v>
      </c>
      <c r="DF223" s="304">
        <f>IFERROR(VLOOKUP($AN223,装备!$B:$Q,16,0),0)</f>
        <v>0</v>
      </c>
      <c r="DG223" s="304">
        <f>IFERROR(VLOOKUP($AN223,装备!$B:$Q,5,0),0)</f>
        <v>0</v>
      </c>
      <c r="DH223" s="304">
        <f>IFERROR(VLOOKUP(AO223,装备!$B:$C,2,0),0)</f>
        <v>0</v>
      </c>
      <c r="DI223" s="304">
        <f>IFERROR(VLOOKUP($AO223,装备!$B:$Q,5,0),0)</f>
        <v>0</v>
      </c>
      <c r="DJ223" s="304">
        <f>IFERROR(VLOOKUP($AO223,装备!$B:$Q,6,0),0)</f>
        <v>0</v>
      </c>
      <c r="DK223" s="304">
        <f>IFERROR(VLOOKUP($AO223,装备!$B:$Q,7,0),0)</f>
        <v>0</v>
      </c>
      <c r="DL223" s="304">
        <f>IFERROR(VLOOKUP($AO223,装备!$B:$Q,8,0),0)</f>
        <v>0</v>
      </c>
      <c r="DM223" s="304">
        <f>IFERROR(VLOOKUP($AO223,装备!$B:$Q,9,0),0)</f>
        <v>0</v>
      </c>
      <c r="DN223" s="304">
        <f>IFERROR(VLOOKUP($AO223,装备!$B:$Q,10,0),0)</f>
        <v>0</v>
      </c>
      <c r="DO223" s="304">
        <f>IFERROR(VLOOKUP($AO223,装备!$B:$Q,11,0),0)</f>
        <v>0</v>
      </c>
      <c r="DP223" s="304">
        <f>IFERROR(VLOOKUP($AO223,装备!$B:$Q,12,0),0)</f>
        <v>0</v>
      </c>
      <c r="DQ223" s="304">
        <f>IFERROR(VLOOKUP($AO223,装备!$B:$Q,13,0),0)</f>
        <v>0</v>
      </c>
      <c r="DR223" s="304">
        <f>IFERROR(VLOOKUP($AO223,装备!$B:$Q,14,0),0)</f>
        <v>0</v>
      </c>
      <c r="DS223" s="304">
        <f>IFERROR(VLOOKUP($AO223,装备!$B:$Q,16,0),0)</f>
        <v>0</v>
      </c>
      <c r="DT223" s="304">
        <f>IFERROR(VLOOKUP($AO223,装备!$B:$Q,5,0),0)</f>
        <v>0</v>
      </c>
    </row>
    <row r="224" spans="1:124" hidden="1">
      <c r="A224" s="301">
        <f>未改造舰娘!$A220</f>
        <v>10022912</v>
      </c>
      <c r="B224" s="354" t="s">
        <v>579</v>
      </c>
      <c r="C224" s="323"/>
      <c r="D224" s="323">
        <f t="shared" si="3"/>
        <v>110</v>
      </c>
      <c r="E224" s="303">
        <f>未改造舰娘!$C220</f>
        <v>3</v>
      </c>
      <c r="F224" s="304" t="str">
        <f>未改造舰娘!$D220</f>
        <v>轻母</v>
      </c>
      <c r="G224" s="304" t="str">
        <f>未改造舰娘!$E220</f>
        <v>中型</v>
      </c>
      <c r="H224" s="304" t="str">
        <f>未改造舰娘!$F220</f>
        <v>护卫舰（特殊）</v>
      </c>
      <c r="I224" s="460">
        <f>未改造舰娘!$AR220</f>
        <v>3</v>
      </c>
      <c r="J224" s="304" t="str">
        <f>未改造舰娘!$G220</f>
        <v>日本</v>
      </c>
      <c r="K224" s="312">
        <f>未改造舰娘!$H220+(BV224+CI224+CV224+DI224)*$C$2</f>
        <v>27</v>
      </c>
      <c r="L224" s="304">
        <f>未改造舰娘!$I220</f>
        <v>1</v>
      </c>
      <c r="M224" s="304">
        <f>未改造舰娘!$J220</f>
        <v>1</v>
      </c>
      <c r="N224" s="518">
        <f>未改造舰娘!$K220</f>
        <v>2</v>
      </c>
      <c r="O224" s="304">
        <f>未改造舰娘!$L220+((CE224+CR224+DE224+DR224)*$C$2)</f>
        <v>25</v>
      </c>
      <c r="P224" s="304" t="str">
        <f>IF($C$2=1,(IF(ISERROR(FIND("超长",未改造舰娘!$M220&amp;CC224&amp;CP224&amp;DC224&amp;DP224,1)),IF(ISERROR(FIND("长",未改造舰娘!$M220&amp;CC224&amp;CP224&amp;DC224&amp;DP224,1)),IF(ISERROR(FIND("中",未改造舰娘!$M220&amp;CC224&amp;CP224&amp;DC224&amp;DP224,1)),IF(ISERROR(FIND("短",未改造舰娘!$M220&amp;CC224&amp;CP224&amp;DC224&amp;DP224,1)),IF(ISERROR(FIND("无",未改造舰娘!$M220&amp;CC224&amp;CP224&amp;DC224&amp;DP224,1)),0,"无"),"短"),"中"),"长"),"超长")),未改造舰娘!$M220)</f>
        <v>短</v>
      </c>
      <c r="Q224" s="303">
        <f>未改造舰娘!$N220</f>
        <v>25</v>
      </c>
      <c r="R224" s="304">
        <f>(未改造舰娘!$P220)+(未改造舰娘!$Q220)*$C$3+((BW224+CJ224+CW224+DJ224)*$C$2)</f>
        <v>20</v>
      </c>
      <c r="S224" s="304">
        <f>(未改造舰娘!$R220)+(未改造舰娘!$S220)*$C$3+((BY224+CL224+CY224+DL224)*$C$2)</f>
        <v>0</v>
      </c>
      <c r="T224" s="304">
        <f>(未改造舰娘!$T220)+(未改造舰娘!$U220)*$C$3+((BX224+CK224+CX224+DK224)*$C$2)</f>
        <v>29</v>
      </c>
      <c r="U224" s="304">
        <f>(未改造舰娘!$V220)+(未改造舰娘!$W220)*$C$3+((CG224+CT224+DG224+DT224)*$C$2)</f>
        <v>45</v>
      </c>
      <c r="V224" s="305">
        <f>INT((((未改造舰娘!$Y220)-(未改造舰娘!$X220))*(((IF(D224=0,C224,D224))-1)/99))+未改造舰娘!$X220)+((CB224+CO224+DB224+DO224)*$C$2)</f>
        <v>89</v>
      </c>
      <c r="W224" s="304">
        <f>INT((((未改造舰娘!$AA220)-(未改造舰娘!$Z220))*(((IF(D224=0,C224,D224))-1)/99))+未改造舰娘!$Z220)+((CD224+CQ224+DD224+DQ224)*$C$2)</f>
        <v>42</v>
      </c>
      <c r="X224" s="304">
        <f>INT((((未改造舰娘!$AC220)-(未改造舰娘!$AB220))*(((IF(D224=0,C224,D224))-1)/99))+未改造舰娘!$AB220)+((CA224+CN224+DA224+DN224)*$C$2)</f>
        <v>57</v>
      </c>
      <c r="Y224" s="303">
        <f>INT((((未改造舰娘!$AE220)-(未改造舰娘!$AD220))*(((IF(D224=0,C224,D224))-1)/99))+未改造舰娘!$AD220)+((BZ224+CM224+CZ224+DM224)*$C$2)</f>
        <v>0</v>
      </c>
      <c r="Z224" s="474">
        <f>IF(未改造舰娘!$AF220=0,"",未改造舰娘!$AF220)</f>
        <v>6</v>
      </c>
      <c r="AA224" s="304">
        <f>IF(未改造舰娘!$AG220="","",未改造舰娘!$AG220)</f>
        <v>6</v>
      </c>
      <c r="AB224" s="304">
        <f>IF(未改造舰娘!$AH220="","",未改造舰娘!$AH220)</f>
        <v>8</v>
      </c>
      <c r="AC224" s="304" t="str">
        <f>IF(未改造舰娘!$AI220="","",未改造舰娘!$AI220)</f>
        <v/>
      </c>
      <c r="AD224" s="304">
        <f>IF(未改造舰娘!$AJ220="","",未改造舰娘!$AJ220)</f>
        <v>20</v>
      </c>
      <c r="AE224" s="305">
        <f>IF(未改造舰娘!$AK220="","",未改造舰娘!$AK220)</f>
        <v>0</v>
      </c>
      <c r="AF224" s="304" t="str">
        <f>IF(未改造舰娘!$AL220="","",未改造舰娘!$AL220)</f>
        <v/>
      </c>
      <c r="AG224" s="304" t="str">
        <f>IF(未改造舰娘!$AM220="","",未改造舰娘!$AM220)</f>
        <v/>
      </c>
      <c r="AH224" s="304" t="str">
        <f>IF(未改造舰娘!$AN220="","",未改造舰娘!$AN220)</f>
        <v/>
      </c>
      <c r="AI224" s="304" t="str">
        <f>IF(未改造舰娘!$AO220="","",未改造舰娘!$AO220)</f>
        <v/>
      </c>
      <c r="AJ224" s="304" t="str">
        <f>IF(未改造舰娘!$AP220="","",未改造舰娘!$AP220)</f>
        <v/>
      </c>
      <c r="AK224" s="303" t="str">
        <f>IF(未改造舰娘!$AQ220="","",未改造舰娘!$AQ220)</f>
        <v/>
      </c>
      <c r="AL224" s="306" t="str">
        <f>IF(未改造舰娘!$AS220="","",未改造舰娘!$AS220)</f>
        <v>九六式舰战</v>
      </c>
      <c r="AM224" s="306" t="str">
        <f>IF(未改造舰娘!$AT220="","",未改造舰娘!$AT220)</f>
        <v>九七式舰攻</v>
      </c>
      <c r="AN224" s="306" t="str">
        <f>IF(未改造舰娘!$AU220="","",未改造舰娘!$AU220)</f>
        <v/>
      </c>
      <c r="AO224" s="306" t="str">
        <f>IF(未改造舰娘!$AV220="","",未改造舰娘!$AV220)</f>
        <v/>
      </c>
      <c r="AP224" s="307" t="str">
        <f>IF(未改造舰娘!$AW220="","",未改造舰娘!$AW220)</f>
        <v/>
      </c>
      <c r="AQ224" s="308" t="str">
        <f>IF(未改造舰娘!$AX220="","",未改造舰娘!$AX220)</f>
        <v/>
      </c>
      <c r="AR224" s="304">
        <f>IF(未改造舰娘!$AY220="","",未改造舰娘!$AY220)</f>
        <v>25</v>
      </c>
      <c r="AS224" s="304">
        <f>IF(未改造舰娘!$AZ220="","",未改造舰娘!$AZ220)</f>
        <v>30</v>
      </c>
      <c r="AT224" s="304">
        <f>IF(未改造舰娘!$BA220="","",未改造舰娘!$BA220)</f>
        <v>0.96</v>
      </c>
      <c r="AU224" s="304">
        <f>IF(未改造舰娘!$BB220="","",未改造舰娘!$BB220)</f>
        <v>1.8</v>
      </c>
      <c r="AV224" s="305">
        <f>IF((未改造舰娘!$BG220+未改造舰娘!$BK220*$C$4)=0,"",(未改造舰娘!$BG220+未改造舰娘!$BK220*$C$4))</f>
        <v>22</v>
      </c>
      <c r="AW224" s="304">
        <f>IF((未改造舰娘!$BH220+未改造舰娘!$BL220*$C$4)=0,"",(未改造舰娘!$BH220+未改造舰娘!$BL220*$C$4))</f>
        <v>32</v>
      </c>
      <c r="AX224" s="304">
        <f>IF((未改造舰娘!$BI220+未改造舰娘!$BM220*$C$4)=0,"",(未改造舰娘!$BI220+未改造舰娘!$BM220*$C$4))</f>
        <v>50</v>
      </c>
      <c r="AY224" s="303">
        <f>IF((未改造舰娘!$BJ220+未改造舰娘!$BN220*$C$4)=0,"",(未改造舰娘!$BJ220+未改造舰娘!$BN220*$C$4))</f>
        <v>23</v>
      </c>
      <c r="AZ224" s="500">
        <f>IF(未改造舰娘!BC220="","",未改造舰娘!BC220)</f>
        <v>0</v>
      </c>
      <c r="BA224" s="500">
        <f>IF(未改造舰娘!BD220="","",未改造舰娘!BD220)</f>
        <v>0</v>
      </c>
      <c r="BB224" s="500">
        <f>IF(未改造舰娘!BE220="","",未改造舰娘!BE220)</f>
        <v>5</v>
      </c>
      <c r="BC224" s="498">
        <f>IF(未改造舰娘!BF220="","",未改造舰娘!BF220)</f>
        <v>15</v>
      </c>
      <c r="BD224" s="125" t="s">
        <v>1568</v>
      </c>
      <c r="BE224" s="506"/>
      <c r="BF224" s="306" t="str">
        <f>IF(未改造舰娘!$BQ220="","",未改造舰娘!$BQ220)</f>
        <v>2-6-DFGIJKLM</v>
      </c>
      <c r="BG224" s="306" t="str">
        <f>IF(未改造舰娘!$BR220="","",未改造舰娘!$BR220)</f>
        <v>极地奏鸣曲 Ex-3-DEFGHIJKMOPQ,Ex-4-1-DFGIJKLM,Ex-4-4-EHJKL；轰隆轰隆大作战 Ex-7-GHJL；扑火之蛾 Ex-4-CEFGHIJKMN,Ex-6-EFHIJ,Ex-8-ABDEFHJKM,Ex-9-BCDEFGHIJKMN；未命名 Ex-10-Tβ；莱特湾战役 Ex-7-L；急速东方快车 Ex-7-Q；所罗门之晓 Ex-10-R；地狱群岛攻略作战 Ex-4-M,Ex-8-CEFHKMN；熔炉大混战 Ex-10-DEFHJKL,Ex-12-ABCDEFGHIJKL</v>
      </c>
      <c r="BH224" s="306"/>
      <c r="BU224" s="304">
        <f>IFERROR(VLOOKUP(AL224,装备!$B:$C,2,0),0)</f>
        <v>1</v>
      </c>
      <c r="BV224" s="304">
        <f>IFERROR(VLOOKUP($AL224,装备!$B:$Q,5,0),0)</f>
        <v>0</v>
      </c>
      <c r="BW224" s="304">
        <f>IFERROR(VLOOKUP($AL224,装备!$B:$Q,6,0),0)</f>
        <v>0</v>
      </c>
      <c r="BX224" s="304">
        <f>IFERROR(VLOOKUP($AL224,装备!$B:$Q,7,0),0)</f>
        <v>0</v>
      </c>
      <c r="BY224" s="304">
        <f>IFERROR(VLOOKUP($AL224,装备!$B:$Q,8,0),0)</f>
        <v>0</v>
      </c>
      <c r="BZ224" s="304">
        <f>IFERROR(VLOOKUP($AL224,装备!$B:$Q,9,0),0)</f>
        <v>0</v>
      </c>
      <c r="CA224" s="304">
        <f>IFERROR(VLOOKUP($AL224,装备!$B:$Q,10,0),0)</f>
        <v>0</v>
      </c>
      <c r="CB224" s="304">
        <f>IFERROR(VLOOKUP($AL224,装备!$B:$Q,11,0),0)</f>
        <v>0</v>
      </c>
      <c r="CC224" s="304" t="str">
        <f>IFERROR(VLOOKUP($AL224,装备!$B:$Q,12,0),0)</f>
        <v>无</v>
      </c>
      <c r="CD224" s="304">
        <f>IFERROR(VLOOKUP($AL224,装备!$B:$Q,13,0),0)</f>
        <v>0</v>
      </c>
      <c r="CE224" s="304">
        <f>IFERROR(VLOOKUP($AL224,装备!$B:$Q,14,0),0)</f>
        <v>0</v>
      </c>
      <c r="CF224" s="304">
        <f>IFERROR(VLOOKUP($AL224,装备!$B:$Q,16,0),0)</f>
        <v>3</v>
      </c>
      <c r="CG224" s="304">
        <f>IFERROR(VLOOKUP($AL224,装备!$B:$Q,5,0),0)</f>
        <v>0</v>
      </c>
      <c r="CH224" s="304">
        <f>IFERROR(VLOOKUP(AM224,装备!$B:$C,2,0),0)</f>
        <v>1</v>
      </c>
      <c r="CI224" s="304">
        <f>IFERROR(VLOOKUP($AM224,装备!$B:$Q,5,0),0)</f>
        <v>0</v>
      </c>
      <c r="CJ224" s="304">
        <f>IFERROR(VLOOKUP($AM224,装备!$B:$Q,6,0),0)</f>
        <v>0</v>
      </c>
      <c r="CK224" s="304">
        <f>IFERROR(VLOOKUP($AM224,装备!$B:$Q,7,0),0)</f>
        <v>0</v>
      </c>
      <c r="CL224" s="304">
        <f>IFERROR(VLOOKUP($AM224,装备!$B:$Q,8,0),0)</f>
        <v>6</v>
      </c>
      <c r="CM224" s="304">
        <f>IFERROR(VLOOKUP($AM224,装备!$B:$Q,9,0),0)</f>
        <v>2</v>
      </c>
      <c r="CN224" s="304">
        <f>IFERROR(VLOOKUP($AM224,装备!$B:$Q,10,0),0)</f>
        <v>0</v>
      </c>
      <c r="CO224" s="304">
        <f>IFERROR(VLOOKUP($AM224,装备!$B:$Q,11,0),0)</f>
        <v>1</v>
      </c>
      <c r="CP224" s="304" t="str">
        <f>IFERROR(VLOOKUP($AM224,装备!$B:$Q,12,0),0)</f>
        <v>无</v>
      </c>
      <c r="CQ224" s="304">
        <f>IFERROR(VLOOKUP($AM224,装备!$B:$Q,13,0),0)</f>
        <v>0</v>
      </c>
      <c r="CR224" s="304">
        <f>IFERROR(VLOOKUP($AM224,装备!$B:$Q,14,0),0)</f>
        <v>0</v>
      </c>
      <c r="CS224" s="304">
        <f>IFERROR(VLOOKUP($AM224,装备!$B:$Q,16,0),0)</f>
        <v>0</v>
      </c>
      <c r="CT224" s="304">
        <f>IFERROR(VLOOKUP($AM224,装备!$B:$Q,5,0),0)</f>
        <v>0</v>
      </c>
      <c r="CU224" s="304">
        <f>IFERROR(VLOOKUP(AN224,装备!$B:$C,2,0),0)</f>
        <v>0</v>
      </c>
      <c r="CV224" s="304">
        <f>IFERROR(VLOOKUP($AN224,装备!$B:$Q,5,0),0)</f>
        <v>0</v>
      </c>
      <c r="CW224" s="304">
        <f>IFERROR(VLOOKUP($AN224,装备!$B:$Q,6,0),0)</f>
        <v>0</v>
      </c>
      <c r="CX224" s="304">
        <f>IFERROR(VLOOKUP($AN224,装备!$B:$Q,7,0),0)</f>
        <v>0</v>
      </c>
      <c r="CY224" s="304">
        <f>IFERROR(VLOOKUP($AN224,装备!$B:$Q,8,0),0)</f>
        <v>0</v>
      </c>
      <c r="CZ224" s="304">
        <f>IFERROR(VLOOKUP($AN224,装备!$B:$Q,9,0),0)</f>
        <v>0</v>
      </c>
      <c r="DA224" s="304">
        <f>IFERROR(VLOOKUP($AN224,装备!$B:$Q,10,0),0)</f>
        <v>0</v>
      </c>
      <c r="DB224" s="304">
        <f>IFERROR(VLOOKUP($AN224,装备!$B:$Q,11,0),0)</f>
        <v>0</v>
      </c>
      <c r="DC224" s="304">
        <f>IFERROR(VLOOKUP($AN224,装备!$B:$Q,12,0),0)</f>
        <v>0</v>
      </c>
      <c r="DD224" s="304">
        <f>IFERROR(VLOOKUP($AN224,装备!$B:$Q,13,0),0)</f>
        <v>0</v>
      </c>
      <c r="DE224" s="304">
        <f>IFERROR(VLOOKUP($AN224,装备!$B:$Q,14,0),0)</f>
        <v>0</v>
      </c>
      <c r="DF224" s="304">
        <f>IFERROR(VLOOKUP($AN224,装备!$B:$Q,16,0),0)</f>
        <v>0</v>
      </c>
      <c r="DG224" s="304">
        <f>IFERROR(VLOOKUP($AN224,装备!$B:$Q,5,0),0)</f>
        <v>0</v>
      </c>
      <c r="DH224" s="304">
        <f>IFERROR(VLOOKUP(AO224,装备!$B:$C,2,0),0)</f>
        <v>0</v>
      </c>
      <c r="DI224" s="304">
        <f>IFERROR(VLOOKUP($AO224,装备!$B:$Q,5,0),0)</f>
        <v>0</v>
      </c>
      <c r="DJ224" s="304">
        <f>IFERROR(VLOOKUP($AO224,装备!$B:$Q,6,0),0)</f>
        <v>0</v>
      </c>
      <c r="DK224" s="304">
        <f>IFERROR(VLOOKUP($AO224,装备!$B:$Q,7,0),0)</f>
        <v>0</v>
      </c>
      <c r="DL224" s="304">
        <f>IFERROR(VLOOKUP($AO224,装备!$B:$Q,8,0),0)</f>
        <v>0</v>
      </c>
      <c r="DM224" s="304">
        <f>IFERROR(VLOOKUP($AO224,装备!$B:$Q,9,0),0)</f>
        <v>0</v>
      </c>
      <c r="DN224" s="304">
        <f>IFERROR(VLOOKUP($AO224,装备!$B:$Q,10,0),0)</f>
        <v>0</v>
      </c>
      <c r="DO224" s="304">
        <f>IFERROR(VLOOKUP($AO224,装备!$B:$Q,11,0),0)</f>
        <v>0</v>
      </c>
      <c r="DP224" s="304">
        <f>IFERROR(VLOOKUP($AO224,装备!$B:$Q,12,0),0)</f>
        <v>0</v>
      </c>
      <c r="DQ224" s="304">
        <f>IFERROR(VLOOKUP($AO224,装备!$B:$Q,13,0),0)</f>
        <v>0</v>
      </c>
      <c r="DR224" s="304">
        <f>IFERROR(VLOOKUP($AO224,装备!$B:$Q,14,0),0)</f>
        <v>0</v>
      </c>
      <c r="DS224" s="304">
        <f>IFERROR(VLOOKUP($AO224,装备!$B:$Q,16,0),0)</f>
        <v>0</v>
      </c>
      <c r="DT224" s="304">
        <f>IFERROR(VLOOKUP($AO224,装备!$B:$Q,5,0),0)</f>
        <v>0</v>
      </c>
    </row>
    <row r="225" spans="1:124" hidden="1">
      <c r="A225" s="301">
        <f>未改造舰娘!$A221</f>
        <v>10023012</v>
      </c>
      <c r="B225" s="354" t="s">
        <v>4092</v>
      </c>
      <c r="C225" s="323"/>
      <c r="D225" s="323">
        <f t="shared" si="3"/>
        <v>110</v>
      </c>
      <c r="E225" s="303">
        <f>未改造舰娘!$C221</f>
        <v>4</v>
      </c>
      <c r="F225" s="304" t="str">
        <f>未改造舰娘!$D221</f>
        <v>轻母</v>
      </c>
      <c r="G225" s="304" t="str">
        <f>未改造舰娘!$E221</f>
        <v>中型</v>
      </c>
      <c r="H225" s="304" t="str">
        <f>未改造舰娘!$F221</f>
        <v>护卫舰（特殊）</v>
      </c>
      <c r="I225" s="460">
        <f>未改造舰娘!$AR221</f>
        <v>3</v>
      </c>
      <c r="J225" s="304" t="str">
        <f>未改造舰娘!$G221</f>
        <v>英国</v>
      </c>
      <c r="K225" s="312">
        <f>未改造舰娘!$H221+(BV225+CI225+CV225+DI225)*$C$2</f>
        <v>28</v>
      </c>
      <c r="L225" s="304">
        <f>未改造舰娘!$I221</f>
        <v>0</v>
      </c>
      <c r="M225" s="304">
        <f>未改造舰娘!$J221</f>
        <v>1</v>
      </c>
      <c r="N225" s="518">
        <f>未改造舰娘!$K221</f>
        <v>2</v>
      </c>
      <c r="O225" s="304">
        <f>未改造舰娘!$L221+((CE225+CR225+DE225+DR225)*$C$2)</f>
        <v>15</v>
      </c>
      <c r="P225" s="304" t="str">
        <f>IF($C$2=1,(IF(ISERROR(FIND("超长",未改造舰娘!$M221&amp;CC225&amp;CP225&amp;DC225&amp;DP225,1)),IF(ISERROR(FIND("长",未改造舰娘!$M221&amp;CC225&amp;CP225&amp;DC225&amp;DP225,1)),IF(ISERROR(FIND("中",未改造舰娘!$M221&amp;CC225&amp;CP225&amp;DC225&amp;DP225,1)),IF(ISERROR(FIND("短",未改造舰娘!$M221&amp;CC225&amp;CP225&amp;DC225&amp;DP225,1)),IF(ISERROR(FIND("无",未改造舰娘!$M221&amp;CC225&amp;CP225&amp;DC225&amp;DP225,1)),0,"无"),"短"),"中"),"长"),"超长")),未改造舰娘!$M221)</f>
        <v>短</v>
      </c>
      <c r="Q225" s="303">
        <f>未改造舰娘!$N221</f>
        <v>25</v>
      </c>
      <c r="R225" s="304">
        <f>(未改造舰娘!$P221)+(未改造舰娘!$Q221)*$C$3+((BW225+CJ225+CW225+DJ225)*$C$2)</f>
        <v>20</v>
      </c>
      <c r="S225" s="304">
        <f>(未改造舰娘!$R221)+(未改造舰娘!$S221)*$C$3+((BY225+CL225+CY225+DL225)*$C$2)</f>
        <v>0</v>
      </c>
      <c r="T225" s="304">
        <f>(未改造舰娘!$T221)+(未改造舰娘!$U221)*$C$3+((BX225+CK225+CX225+DK225)*$C$2)</f>
        <v>30</v>
      </c>
      <c r="U225" s="304">
        <f>(未改造舰娘!$V221)+(未改造舰娘!$W221)*$C$3+((CG225+CT225+DG225+DT225)*$C$2)</f>
        <v>53</v>
      </c>
      <c r="V225" s="305">
        <f>INT((((未改造舰娘!$Y221)-(未改造舰娘!$X221))*(((IF(D225=0,C225,D225))-1)/99))+未改造舰娘!$X221)+((CB225+CO225+DB225+DO225)*$C$2)</f>
        <v>89</v>
      </c>
      <c r="W225" s="304">
        <f>INT((((未改造舰娘!$AA221)-(未改造舰娘!$Z221))*(((IF(D225=0,C225,D225))-1)/99))+未改造舰娘!$Z221)+((CD225+CQ225+DD225+DQ225)*$C$2)</f>
        <v>40</v>
      </c>
      <c r="X225" s="304">
        <f>INT((((未改造舰娘!$AC221)-(未改造舰娘!$AB221))*(((IF(D225=0,C225,D225))-1)/99))+未改造舰娘!$AB221)+((CA225+CN225+DA225+DN225)*$C$2)</f>
        <v>57</v>
      </c>
      <c r="Y225" s="303">
        <f>INT((((未改造舰娘!$AE221)-(未改造舰娘!$AD221))*(((IF(D225=0,C225,D225))-1)/99))+未改造舰娘!$AD221)+((BZ225+CM225+CZ225+DM225)*$C$2)</f>
        <v>0</v>
      </c>
      <c r="Z225" s="474">
        <f>IF(未改造舰娘!$AF221=0,"",未改造舰娘!$AF221)</f>
        <v>6</v>
      </c>
      <c r="AA225" s="304">
        <f>IF(未改造舰娘!$AG221="","",未改造舰娘!$AG221)</f>
        <v>12</v>
      </c>
      <c r="AB225" s="304">
        <f>IF(未改造舰娘!$AH221="","",未改造舰娘!$AH221)</f>
        <v>6</v>
      </c>
      <c r="AC225" s="304">
        <f>IF(未改造舰娘!$AI221="","",未改造舰娘!$AI221)</f>
        <v>0</v>
      </c>
      <c r="AD225" s="304">
        <f>IF(未改造舰娘!$AJ221="","",未改造舰娘!$AJ221)</f>
        <v>24</v>
      </c>
      <c r="AE225" s="305">
        <f>IF(未改造舰娘!$AK221="","",未改造舰娘!$AK221)</f>
        <v>0</v>
      </c>
      <c r="AF225" s="304" t="str">
        <f>IF(未改造舰娘!$AL221="","",未改造舰娘!$AL221)</f>
        <v/>
      </c>
      <c r="AG225" s="304" t="str">
        <f>IF(未改造舰娘!$AM221="","",未改造舰娘!$AM221)</f>
        <v/>
      </c>
      <c r="AH225" s="304" t="str">
        <f>IF(未改造舰娘!$AN221="","",未改造舰娘!$AN221)</f>
        <v/>
      </c>
      <c r="AI225" s="304" t="str">
        <f>IF(未改造舰娘!$AO221="","",未改造舰娘!$AO221)</f>
        <v/>
      </c>
      <c r="AJ225" s="304" t="str">
        <f>IF(未改造舰娘!$AP221="","",未改造舰娘!$AP221)</f>
        <v/>
      </c>
      <c r="AK225" s="303" t="str">
        <f>IF(未改造舰娘!$AQ221="","",未改造舰娘!$AQ221)</f>
        <v/>
      </c>
      <c r="AL225" s="306" t="str">
        <f>IF(未改造舰娘!$AS221="","",未改造舰娘!$AS221)</f>
        <v>剑鱼</v>
      </c>
      <c r="AM225" s="306" t="str">
        <f>IF(未改造舰娘!$AT221="","",未改造舰娘!$AT221)</f>
        <v>洛克希德“天狼星”</v>
      </c>
      <c r="AN225" s="306" t="str">
        <f>IF(未改造舰娘!$AU221="","",未改造舰娘!$AU221)</f>
        <v/>
      </c>
      <c r="AO225" s="306" t="str">
        <f>IF(未改造舰娘!$AV221="","",未改造舰娘!$AV221)</f>
        <v/>
      </c>
      <c r="AP225" s="307" t="str">
        <f>IF(未改造舰娘!$AW221="","",未改造舰娘!$AW221)</f>
        <v/>
      </c>
      <c r="AQ225" s="308" t="str">
        <f>IF(未改造舰娘!$AX221="","",未改造舰娘!$AX221)</f>
        <v/>
      </c>
      <c r="AR225" s="304">
        <f>IF(未改造舰娘!$AY221="","",未改造舰娘!$AY221)</f>
        <v>20</v>
      </c>
      <c r="AS225" s="304">
        <f>IF(未改造舰娘!$AZ221="","",未改造舰娘!$AZ221)</f>
        <v>30</v>
      </c>
      <c r="AT225" s="304">
        <f>IF(未改造舰娘!$BA221="","",未改造舰娘!$BA221)</f>
        <v>0.96</v>
      </c>
      <c r="AU225" s="304">
        <f>IF(未改造舰娘!$BB221="","",未改造舰娘!$BB221)</f>
        <v>1.8</v>
      </c>
      <c r="AV225" s="305">
        <f>IF((未改造舰娘!$BG221+未改造舰娘!$BK221*$C$4)=0,"",(未改造舰娘!$BG221+未改造舰娘!$BK221*$C$4))</f>
        <v>22</v>
      </c>
      <c r="AW225" s="304">
        <f>IF((未改造舰娘!$BH221+未改造舰娘!$BL221*$C$4)=0,"",(未改造舰娘!$BH221+未改造舰娘!$BL221*$C$4))</f>
        <v>31</v>
      </c>
      <c r="AX225" s="304">
        <f>IF((未改造舰娘!$BI221+未改造舰娘!$BM221*$C$4)=0,"",(未改造舰娘!$BI221+未改造舰娘!$BM221*$C$4))</f>
        <v>52</v>
      </c>
      <c r="AY225" s="303">
        <f>IF((未改造舰娘!$BJ221+未改造舰娘!$BN221*$C$4)=0,"",(未改造舰娘!$BJ221+未改造舰娘!$BN221*$C$4))</f>
        <v>23</v>
      </c>
      <c r="AZ225" s="500">
        <f>IF(未改造舰娘!BC221="","",未改造舰娘!BC221)</f>
        <v>2</v>
      </c>
      <c r="BA225" s="500">
        <f>IF(未改造舰娘!BD221="","",未改造舰娘!BD221)</f>
        <v>0</v>
      </c>
      <c r="BB225" s="500">
        <f>IF(未改造舰娘!BE221="","",未改造舰娘!BE221)</f>
        <v>5</v>
      </c>
      <c r="BC225" s="498">
        <f>IF(未改造舰娘!BF221="","",未改造舰娘!BF221)</f>
        <v>23</v>
      </c>
      <c r="BD225" s="125" t="s">
        <v>1788</v>
      </c>
      <c r="BE225" s="506"/>
      <c r="BF225" s="306" t="str">
        <f>IF(未改造舰娘!$BQ221="","",未改造舰娘!$BQ221)</f>
        <v>5-5-DEFGHI,6-1-DEFGHIK,6-2-DEFGHIJKLM,6-3-DEFHJ,6-4-BCDEFGHIKL,7-4-CDEFIJKLM,7-5-CDEFGHIJKLMOQ,8-2-DEFGHIJKLM</v>
      </c>
      <c r="BG225" s="306" t="str">
        <f>IF(未改造舰娘!$BR221="","",未改造舰娘!$BR221)</f>
        <v>极地奏鸣曲 Ex-2-3-DEFGHI,Ex-3-ABCDEFGHIJKLMOPQ,Ex-3-1-DEFGHIK,Ex-3-2-DGIJM,Ex-3-3-DEFHJ,Ex-3-4-BCEGHIKL,Ex-4-4-CEFIKMABDEFGHIJKL,Ex-4-5-CDEFHLQ,Ex-2-DEFGHIJKLMNO,Ex-4-CDEFGHIJKLMNO,Ex-4-3-IJM；女武神行动 Ex-1-ABDEF,Ex-2-ABCDEFGIJKL,Ex-3-ABCDEGHIJKLM,Ex-4-ABCDEFGHJKMNOP,Ex-5-ABCDEFG,Ex-6-BCDEFHI,Ex-7-ABCDEGHIJKLM,Ex-8-ABCDEFGHJKMNOP；未命名 Ex-4-T,Ex-6-BCDEGIJKLMNOPQRTUV,Ex-8-BCDEFGHIKO,Ex-10-BCDEIJKLMNOPQRST,Ex-12-ABCDEFGIJKLMNOPQRTUV</v>
      </c>
      <c r="BH225" s="306"/>
      <c r="BU225" s="304">
        <f>IFERROR(VLOOKUP(AL225,装备!$B:$C,2,0),0)</f>
        <v>2</v>
      </c>
      <c r="BV225" s="304">
        <f>IFERROR(VLOOKUP($AL225,装备!$B:$Q,5,0),0)</f>
        <v>0</v>
      </c>
      <c r="BW225" s="304">
        <f>IFERROR(VLOOKUP($AL225,装备!$B:$Q,6,0),0)</f>
        <v>0</v>
      </c>
      <c r="BX225" s="304">
        <f>IFERROR(VLOOKUP($AL225,装备!$B:$Q,7,0),0)</f>
        <v>0</v>
      </c>
      <c r="BY225" s="304">
        <f>IFERROR(VLOOKUP($AL225,装备!$B:$Q,8,0),0)</f>
        <v>5</v>
      </c>
      <c r="BZ225" s="304">
        <f>IFERROR(VLOOKUP($AL225,装备!$B:$Q,9,0),0)</f>
        <v>3</v>
      </c>
      <c r="CA225" s="304">
        <f>IFERROR(VLOOKUP($AL225,装备!$B:$Q,10,0),0)</f>
        <v>1</v>
      </c>
      <c r="CB225" s="304">
        <f>IFERROR(VLOOKUP($AL225,装备!$B:$Q,11,0),0)</f>
        <v>2</v>
      </c>
      <c r="CC225" s="304" t="str">
        <f>IFERROR(VLOOKUP($AL225,装备!$B:$Q,12,0),0)</f>
        <v>无</v>
      </c>
      <c r="CD225" s="304">
        <f>IFERROR(VLOOKUP($AL225,装备!$B:$Q,13,0),0)</f>
        <v>0</v>
      </c>
      <c r="CE225" s="304">
        <f>IFERROR(VLOOKUP($AL225,装备!$B:$Q,14,0),0)</f>
        <v>0</v>
      </c>
      <c r="CF225" s="304">
        <f>IFERROR(VLOOKUP($AL225,装备!$B:$Q,16,0),0)</f>
        <v>0</v>
      </c>
      <c r="CG225" s="304">
        <f>IFERROR(VLOOKUP($AL225,装备!$B:$Q,5,0),0)</f>
        <v>0</v>
      </c>
      <c r="CH225" s="304">
        <f>IFERROR(VLOOKUP(AM225,装备!$B:$C,2,0),0)</f>
        <v>5</v>
      </c>
      <c r="CI225" s="304">
        <f>IFERROR(VLOOKUP($AM225,装备!$B:$Q,5,0),0)</f>
        <v>0</v>
      </c>
      <c r="CJ225" s="304">
        <f>IFERROR(VLOOKUP($AM225,装备!$B:$Q,6,0),0)</f>
        <v>0</v>
      </c>
      <c r="CK225" s="304">
        <f>IFERROR(VLOOKUP($AM225,装备!$B:$Q,7,0),0)</f>
        <v>0</v>
      </c>
      <c r="CL225" s="304">
        <f>IFERROR(VLOOKUP($AM225,装备!$B:$Q,8,0),0)</f>
        <v>0</v>
      </c>
      <c r="CM225" s="304">
        <f>IFERROR(VLOOKUP($AM225,装备!$B:$Q,9,0),0)</f>
        <v>2</v>
      </c>
      <c r="CN225" s="304">
        <f>IFERROR(VLOOKUP($AM225,装备!$B:$Q,10,0),0)</f>
        <v>5</v>
      </c>
      <c r="CO225" s="304">
        <f>IFERROR(VLOOKUP($AM225,装备!$B:$Q,11,0),0)</f>
        <v>0</v>
      </c>
      <c r="CP225" s="304" t="str">
        <f>IFERROR(VLOOKUP($AM225,装备!$B:$Q,12,0),0)</f>
        <v>无</v>
      </c>
      <c r="CQ225" s="304">
        <f>IFERROR(VLOOKUP($AM225,装备!$B:$Q,13,0),0)</f>
        <v>0</v>
      </c>
      <c r="CR225" s="304">
        <f>IFERROR(VLOOKUP($AM225,装备!$B:$Q,14,0),0)</f>
        <v>6</v>
      </c>
      <c r="CS225" s="304">
        <f>IFERROR(VLOOKUP($AM225,装备!$B:$Q,16,0),0)</f>
        <v>0</v>
      </c>
      <c r="CT225" s="304">
        <f>IFERROR(VLOOKUP($AM225,装备!$B:$Q,5,0),0)</f>
        <v>0</v>
      </c>
      <c r="CU225" s="304">
        <f>IFERROR(VLOOKUP(AN225,装备!$B:$C,2,0),0)</f>
        <v>0</v>
      </c>
      <c r="CV225" s="304">
        <f>IFERROR(VLOOKUP($AN225,装备!$B:$Q,5,0),0)</f>
        <v>0</v>
      </c>
      <c r="CW225" s="304">
        <f>IFERROR(VLOOKUP($AN225,装备!$B:$Q,6,0),0)</f>
        <v>0</v>
      </c>
      <c r="CX225" s="304">
        <f>IFERROR(VLOOKUP($AN225,装备!$B:$Q,7,0),0)</f>
        <v>0</v>
      </c>
      <c r="CY225" s="304">
        <f>IFERROR(VLOOKUP($AN225,装备!$B:$Q,8,0),0)</f>
        <v>0</v>
      </c>
      <c r="CZ225" s="304">
        <f>IFERROR(VLOOKUP($AN225,装备!$B:$Q,9,0),0)</f>
        <v>0</v>
      </c>
      <c r="DA225" s="304">
        <f>IFERROR(VLOOKUP($AN225,装备!$B:$Q,10,0),0)</f>
        <v>0</v>
      </c>
      <c r="DB225" s="304">
        <f>IFERROR(VLOOKUP($AN225,装备!$B:$Q,11,0),0)</f>
        <v>0</v>
      </c>
      <c r="DC225" s="304">
        <f>IFERROR(VLOOKUP($AN225,装备!$B:$Q,12,0),0)</f>
        <v>0</v>
      </c>
      <c r="DD225" s="304">
        <f>IFERROR(VLOOKUP($AN225,装备!$B:$Q,13,0),0)</f>
        <v>0</v>
      </c>
      <c r="DE225" s="304">
        <f>IFERROR(VLOOKUP($AN225,装备!$B:$Q,14,0),0)</f>
        <v>0</v>
      </c>
      <c r="DF225" s="304">
        <f>IFERROR(VLOOKUP($AN225,装备!$B:$Q,16,0),0)</f>
        <v>0</v>
      </c>
      <c r="DG225" s="304">
        <f>IFERROR(VLOOKUP($AN225,装备!$B:$Q,5,0),0)</f>
        <v>0</v>
      </c>
      <c r="DH225" s="304">
        <f>IFERROR(VLOOKUP(AO225,装备!$B:$C,2,0),0)</f>
        <v>0</v>
      </c>
      <c r="DI225" s="304">
        <f>IFERROR(VLOOKUP($AO225,装备!$B:$Q,5,0),0)</f>
        <v>0</v>
      </c>
      <c r="DJ225" s="304">
        <f>IFERROR(VLOOKUP($AO225,装备!$B:$Q,6,0),0)</f>
        <v>0</v>
      </c>
      <c r="DK225" s="304">
        <f>IFERROR(VLOOKUP($AO225,装备!$B:$Q,7,0),0)</f>
        <v>0</v>
      </c>
      <c r="DL225" s="304">
        <f>IFERROR(VLOOKUP($AO225,装备!$B:$Q,8,0),0)</f>
        <v>0</v>
      </c>
      <c r="DM225" s="304">
        <f>IFERROR(VLOOKUP($AO225,装备!$B:$Q,9,0),0)</f>
        <v>0</v>
      </c>
      <c r="DN225" s="304">
        <f>IFERROR(VLOOKUP($AO225,装备!$B:$Q,10,0),0)</f>
        <v>0</v>
      </c>
      <c r="DO225" s="304">
        <f>IFERROR(VLOOKUP($AO225,装备!$B:$Q,11,0),0)</f>
        <v>0</v>
      </c>
      <c r="DP225" s="304">
        <f>IFERROR(VLOOKUP($AO225,装备!$B:$Q,12,0),0)</f>
        <v>0</v>
      </c>
      <c r="DQ225" s="304">
        <f>IFERROR(VLOOKUP($AO225,装备!$B:$Q,13,0),0)</f>
        <v>0</v>
      </c>
      <c r="DR225" s="304">
        <f>IFERROR(VLOOKUP($AO225,装备!$B:$Q,14,0),0)</f>
        <v>0</v>
      </c>
      <c r="DS225" s="304">
        <f>IFERROR(VLOOKUP($AO225,装备!$B:$Q,16,0),0)</f>
        <v>0</v>
      </c>
      <c r="DT225" s="304">
        <f>IFERROR(VLOOKUP($AO225,装备!$B:$Q,5,0),0)</f>
        <v>0</v>
      </c>
    </row>
    <row r="226" spans="1:124" ht="15">
      <c r="A226" s="301">
        <f>未改造舰娘!$A222</f>
        <v>10023213</v>
      </c>
      <c r="B226" s="354" t="s">
        <v>737</v>
      </c>
      <c r="C226" s="323"/>
      <c r="D226" s="323">
        <f t="shared" si="3"/>
        <v>110</v>
      </c>
      <c r="E226" s="303">
        <f>未改造舰娘!$C222</f>
        <v>3</v>
      </c>
      <c r="F226" s="304" t="str">
        <f>未改造舰娘!$D222</f>
        <v>航母</v>
      </c>
      <c r="G226" s="304" t="str">
        <f>未改造舰娘!$E222</f>
        <v>大型</v>
      </c>
      <c r="H226" s="304" t="str">
        <f>未改造舰娘!$F222</f>
        <v>主力舰</v>
      </c>
      <c r="I226" s="460">
        <f>未改造舰娘!$AR222</f>
        <v>4</v>
      </c>
      <c r="J226" s="304" t="str">
        <f>未改造舰娘!$G222</f>
        <v>法国</v>
      </c>
      <c r="K226" s="312">
        <f>未改造舰娘!$H222+(BV226+CI226+CV226+DI226)*$C$2</f>
        <v>62</v>
      </c>
      <c r="L226" s="304">
        <f>未改造舰娘!$I222</f>
        <v>2</v>
      </c>
      <c r="M226" s="304">
        <f>未改造舰娘!$J222</f>
        <v>1</v>
      </c>
      <c r="N226" s="518">
        <f>未改造舰娘!$K222</f>
        <v>2</v>
      </c>
      <c r="O226" s="304">
        <f>未改造舰娘!$L222+((CE226+CR226+DE226+DR226)*$C$2)</f>
        <v>16</v>
      </c>
      <c r="P226" s="304" t="str">
        <f>IF($C$2=1,(IF(ISERROR(FIND("超长",未改造舰娘!$M222&amp;CC226&amp;CP226&amp;DC226&amp;DP226,1)),IF(ISERROR(FIND("长",未改造舰娘!$M222&amp;CC226&amp;CP226&amp;DC226&amp;DP226,1)),IF(ISERROR(FIND("中",未改造舰娘!$M222&amp;CC226&amp;CP226&amp;DC226&amp;DP226,1)),IF(ISERROR(FIND("短",未改造舰娘!$M222&amp;CC226&amp;CP226&amp;DC226&amp;DP226,1)),IF(ISERROR(FIND("无",未改造舰娘!$M222&amp;CC226&amp;CP226&amp;DC226&amp;DP226,1)),0,"无"),"短"),"中"),"长"),"超长")),未改造舰娘!$M222)</f>
        <v>短</v>
      </c>
      <c r="Q226" s="303">
        <f>未改造舰娘!$N222</f>
        <v>21.5</v>
      </c>
      <c r="R226" s="304">
        <f>(未改造舰娘!$P222)+(未改造舰娘!$Q222)*$C$3+((BW226+CJ226+CW226+DJ226)*$C$2)</f>
        <v>35</v>
      </c>
      <c r="S226" s="304">
        <f>(未改造舰娘!$R222)+(未改造舰娘!$S222)*$C$3+((BY226+CL226+CY226+DL226)*$C$2)</f>
        <v>0</v>
      </c>
      <c r="T226" s="304">
        <f>(未改造舰娘!$T222)+(未改造舰娘!$U222)*$C$3+((BX226+CK226+CX226+DK226)*$C$2)</f>
        <v>59</v>
      </c>
      <c r="U226" s="304">
        <f>(未改造舰娘!$V222)+(未改造舰娘!$W222)*$C$3+((CG226+CT226+DG226+DT226)*$C$2)</f>
        <v>59</v>
      </c>
      <c r="V226" s="305">
        <f>INT((((未改造舰娘!$Y222)-(未改造舰娘!$X222))*(((IF(D226=0,C226,D226))-1)/99))+未改造舰娘!$X222)+((CB226+CO226+DB226+DO226)*$C$2)</f>
        <v>94</v>
      </c>
      <c r="W226" s="304">
        <f>INT((((未改造舰娘!$AA222)-(未改造舰娘!$Z222))*(((IF(D226=0,C226,D226))-1)/99))+未改造舰娘!$Z222)+((CD226+CQ226+DD226+DQ226)*$C$2)</f>
        <v>41</v>
      </c>
      <c r="X226" s="304">
        <f>INT((((未改造舰娘!$AC222)-(未改造舰娘!$AB222))*(((IF(D226=0,C226,D226))-1)/99))+未改造舰娘!$AB222)+((CA226+CN226+DA226+DN226)*$C$2)</f>
        <v>59</v>
      </c>
      <c r="Y226" s="303">
        <f>INT((((未改造舰娘!$AE222)-(未改造舰娘!$AD222))*(((IF(D226=0,C226,D226))-1)/99))+未改造舰娘!$AD222)+((BZ226+CM226+CZ226+DM226)*$C$2)</f>
        <v>0</v>
      </c>
      <c r="Z226" s="474">
        <f>IF(未改造舰娘!$AF222=0,"",未改造舰娘!$AF222)</f>
        <v>12</v>
      </c>
      <c r="AA226" s="304">
        <f>IF(未改造舰娘!$AG222="","",未改造舰娘!$AG222)</f>
        <v>12</v>
      </c>
      <c r="AB226" s="304">
        <f>IF(未改造舰娘!$AH222="","",未改造舰娘!$AH222)</f>
        <v>12</v>
      </c>
      <c r="AC226" s="304">
        <f>IF(未改造舰娘!$AI222="","",未改造舰娘!$AI222)</f>
        <v>4</v>
      </c>
      <c r="AD226" s="304">
        <f>IF(未改造舰娘!$AJ222="","",未改造舰娘!$AJ222)</f>
        <v>40</v>
      </c>
      <c r="AE226" s="305">
        <f>IF(未改造舰娘!$AK222="","",未改造舰娘!$AK222)</f>
        <v>0</v>
      </c>
      <c r="AF226" s="304" t="str">
        <f>IF(未改造舰娘!$AL222="","",未改造舰娘!$AL222)</f>
        <v/>
      </c>
      <c r="AG226" s="304" t="str">
        <f>IF(未改造舰娘!$AM222="","",未改造舰娘!$AM222)</f>
        <v/>
      </c>
      <c r="AH226" s="304" t="str">
        <f>IF(未改造舰娘!$AN222="","",未改造舰娘!$AN222)</f>
        <v/>
      </c>
      <c r="AI226" s="304" t="str">
        <f>IF(未改造舰娘!$AO222="","",未改造舰娘!$AO222)</f>
        <v/>
      </c>
      <c r="AJ226" s="304" t="str">
        <f>IF(未改造舰娘!$AP222="","",未改造舰娘!$AP222)</f>
        <v/>
      </c>
      <c r="AK226" s="303" t="str">
        <f>IF(未改造舰娘!$AQ222="","",未改造舰娘!$AQ222)</f>
        <v/>
      </c>
      <c r="AL226" s="306" t="str">
        <f>IF(未改造舰娘!$AS222="","",未改造舰娘!$AS222)</f>
        <v>D.790</v>
      </c>
      <c r="AM226" s="306" t="str">
        <f>IF(未改造舰娘!$AT222="","",未改造舰娘!$AT222)</f>
        <v>LN.401</v>
      </c>
      <c r="AN226" s="306" t="str">
        <f>IF(未改造舰娘!$AU222="","",未改造舰娘!$AU222)</f>
        <v>BR.810</v>
      </c>
      <c r="AO226" s="306" t="str">
        <f>IF(未改造舰娘!$AV222="","",未改造舰娘!$AV222)</f>
        <v/>
      </c>
      <c r="AP226" s="307" t="str">
        <f>IF(未改造舰娘!$AW222="","",未改造舰娘!$AW222)</f>
        <v/>
      </c>
      <c r="AQ226" s="308" t="str">
        <f>IF(未改造舰娘!$AX222="","",未改造舰娘!$AX222)</f>
        <v/>
      </c>
      <c r="AR226" s="304">
        <f>IF(未改造舰娘!$AY222="","",未改造舰娘!$AY222)</f>
        <v>50</v>
      </c>
      <c r="AS226" s="304">
        <f>IF(未改造舰娘!$AZ222="","",未改造舰娘!$AZ222)</f>
        <v>55</v>
      </c>
      <c r="AT226" s="304">
        <f>IF(未改造舰娘!$BA222="","",未改造舰娘!$BA222)</f>
        <v>2.08</v>
      </c>
      <c r="AU226" s="304">
        <f>IF(未改造舰娘!$BB222="","",未改造舰娘!$BB222)</f>
        <v>3.9</v>
      </c>
      <c r="AV226" s="305">
        <f>IF((未改造舰娘!$BG222+未改造舰娘!$BK222*$C$4)=0,"",(未改造舰娘!$BG222+未改造舰娘!$BK222*$C$4))</f>
        <v>33</v>
      </c>
      <c r="AW226" s="304">
        <f>IF((未改造舰娘!$BH222+未改造舰娘!$BL222*$C$4)=0,"",(未改造舰娘!$BH222+未改造舰娘!$BL222*$C$4))</f>
        <v>46</v>
      </c>
      <c r="AX226" s="304">
        <f>IF((未改造舰娘!$BI222+未改造舰娘!$BM222*$C$4)=0,"",(未改造舰娘!$BI222+未改造舰娘!$BM222*$C$4))</f>
        <v>62</v>
      </c>
      <c r="AY226" s="303">
        <f>IF((未改造舰娘!$BJ222+未改造舰娘!$BN222*$C$4)=0,"",(未改造舰娘!$BJ222+未改造舰娘!$BN222*$C$4))</f>
        <v>46</v>
      </c>
      <c r="AZ226" s="500">
        <f>IF(未改造舰娘!BC222="","",未改造舰娘!BC222)</f>
        <v>0</v>
      </c>
      <c r="BA226" s="500">
        <f>IF(未改造舰娘!BD222="","",未改造舰娘!BD222)</f>
        <v>0</v>
      </c>
      <c r="BB226" s="500">
        <f>IF(未改造舰娘!BE222="","",未改造舰娘!BE222)</f>
        <v>17</v>
      </c>
      <c r="BC226" s="498">
        <f>IF(未改造舰娘!BF222="","",未改造舰娘!BF222)</f>
        <v>29</v>
      </c>
      <c r="BD226" s="84" t="s">
        <v>2042</v>
      </c>
      <c r="BE226" s="506"/>
      <c r="BF226" s="306" t="str">
        <f>IF(未改造舰娘!$BQ222="","",未改造舰娘!$BQ222)</f>
        <v>6-2-M,6-4-K,7-1-CDFGHIJKLMN,7-2-DEGHJKLM,7-3-ADEFGHIKLN,7-4-CDEFIJKLM,7-5-CDEFGHIJKLMOQ,8-1-ABCDEFGHIJKL</v>
      </c>
      <c r="BG226" s="306" t="str">
        <f>IF(未改造舰娘!$BR222="","",未改造舰娘!$BR222)</f>
        <v>极地奏鸣曲 Ex-3-2-M,Ex-3-4-K,Ex-4-ABCDEFGHJKMNOP,Ex-4-1-CDGHIKN,Ex-4-2-DEKLMABCDEFGHIJKL,Ex-4-3-ADEFHILN,Ex-4-4-CDEFIKLMABCDEFGHIJKL,Ex-4-5-CEFHKLQ,Ex-3-ABDEFGHIJKLMNO；女武神行动 Ex-2-BCDEFGJKL,Ex-4-ABCDEGHJKMNOP,Ex-6-BCDEFHI,Ex-8-ABCDEFGHJKMNOP；未命名 Ex-3-S,Ex-5-RS,Ex-6-β,Ex-7-CDEFGHJLM,Ex-9-BCEGHIJKLMOQRS,Ex-11-RS,Ex-12-BCDEHJKLMNPQRTUVβ</v>
      </c>
      <c r="BH226" s="306"/>
      <c r="BU226" s="304">
        <f>IFERROR(VLOOKUP(AL226,装备!$B:$C,2,0),0)</f>
        <v>3</v>
      </c>
      <c r="BV226" s="304">
        <f>IFERROR(VLOOKUP($AL226,装备!$B:$Q,5,0),0)</f>
        <v>0</v>
      </c>
      <c r="BW226" s="304">
        <f>IFERROR(VLOOKUP($AL226,装备!$B:$Q,6,0),0)</f>
        <v>0</v>
      </c>
      <c r="BX226" s="304">
        <f>IFERROR(VLOOKUP($AL226,装备!$B:$Q,7,0),0)</f>
        <v>0</v>
      </c>
      <c r="BY226" s="304">
        <f>IFERROR(VLOOKUP($AL226,装备!$B:$Q,8,0),0)</f>
        <v>0</v>
      </c>
      <c r="BZ226" s="304">
        <f>IFERROR(VLOOKUP($AL226,装备!$B:$Q,9,0),0)</f>
        <v>0</v>
      </c>
      <c r="CA226" s="304">
        <f>IFERROR(VLOOKUP($AL226,装备!$B:$Q,10,0),0)</f>
        <v>0</v>
      </c>
      <c r="CB226" s="304">
        <f>IFERROR(VLOOKUP($AL226,装备!$B:$Q,11,0),0)</f>
        <v>0</v>
      </c>
      <c r="CC226" s="304" t="str">
        <f>IFERROR(VLOOKUP($AL226,装备!$B:$Q,12,0),0)</f>
        <v>无</v>
      </c>
      <c r="CD226" s="304">
        <f>IFERROR(VLOOKUP($AL226,装备!$B:$Q,13,0),0)</f>
        <v>0</v>
      </c>
      <c r="CE226" s="304">
        <f>IFERROR(VLOOKUP($AL226,装备!$B:$Q,14,0),0)</f>
        <v>0</v>
      </c>
      <c r="CF226" s="304">
        <f>IFERROR(VLOOKUP($AL226,装备!$B:$Q,16,0),0)</f>
        <v>6</v>
      </c>
      <c r="CG226" s="304">
        <f>IFERROR(VLOOKUP($AL226,装备!$B:$Q,5,0),0)</f>
        <v>0</v>
      </c>
      <c r="CH226" s="304">
        <f>IFERROR(VLOOKUP(AM226,装备!$B:$C,2,0),0)</f>
        <v>3</v>
      </c>
      <c r="CI226" s="304">
        <f>IFERROR(VLOOKUP($AM226,装备!$B:$Q,5,0),0)</f>
        <v>0</v>
      </c>
      <c r="CJ226" s="304">
        <f>IFERROR(VLOOKUP($AM226,装备!$B:$Q,6,0),0)</f>
        <v>0</v>
      </c>
      <c r="CK226" s="304">
        <f>IFERROR(VLOOKUP($AM226,装备!$B:$Q,7,0),0)</f>
        <v>0</v>
      </c>
      <c r="CL226" s="304">
        <f>IFERROR(VLOOKUP($AM226,装备!$B:$Q,8,0),0)</f>
        <v>0</v>
      </c>
      <c r="CM226" s="304">
        <f>IFERROR(VLOOKUP($AM226,装备!$B:$Q,9,0),0)</f>
        <v>0</v>
      </c>
      <c r="CN226" s="304">
        <f>IFERROR(VLOOKUP($AM226,装备!$B:$Q,10,0),0)</f>
        <v>0</v>
      </c>
      <c r="CO226" s="304">
        <f>IFERROR(VLOOKUP($AM226,装备!$B:$Q,11,0),0)</f>
        <v>0</v>
      </c>
      <c r="CP226" s="304" t="str">
        <f>IFERROR(VLOOKUP($AM226,装备!$B:$Q,12,0),0)</f>
        <v>无</v>
      </c>
      <c r="CQ226" s="304">
        <f>IFERROR(VLOOKUP($AM226,装备!$B:$Q,13,0),0)</f>
        <v>0</v>
      </c>
      <c r="CR226" s="304">
        <f>IFERROR(VLOOKUP($AM226,装备!$B:$Q,14,0),0)</f>
        <v>0</v>
      </c>
      <c r="CS226" s="304">
        <f>IFERROR(VLOOKUP($AM226,装备!$B:$Q,16,0),0)</f>
        <v>1</v>
      </c>
      <c r="CT226" s="304">
        <f>IFERROR(VLOOKUP($AM226,装备!$B:$Q,5,0),0)</f>
        <v>0</v>
      </c>
      <c r="CU226" s="304">
        <f>IFERROR(VLOOKUP(AN226,装备!$B:$C,2,0),0)</f>
        <v>3</v>
      </c>
      <c r="CV226" s="304">
        <f>IFERROR(VLOOKUP($AN226,装备!$B:$Q,5,0),0)</f>
        <v>0</v>
      </c>
      <c r="CW226" s="304">
        <f>IFERROR(VLOOKUP($AN226,装备!$B:$Q,6,0),0)</f>
        <v>0</v>
      </c>
      <c r="CX226" s="304">
        <f>IFERROR(VLOOKUP($AN226,装备!$B:$Q,7,0),0)</f>
        <v>0</v>
      </c>
      <c r="CY226" s="304">
        <f>IFERROR(VLOOKUP($AN226,装备!$B:$Q,8,0),0)</f>
        <v>6</v>
      </c>
      <c r="CZ226" s="304">
        <f>IFERROR(VLOOKUP($AN226,装备!$B:$Q,9,0),0)</f>
        <v>2</v>
      </c>
      <c r="DA226" s="304">
        <f>IFERROR(VLOOKUP($AN226,装备!$B:$Q,10,0),0)</f>
        <v>0</v>
      </c>
      <c r="DB226" s="304">
        <f>IFERROR(VLOOKUP($AN226,装备!$B:$Q,11,0),0)</f>
        <v>0</v>
      </c>
      <c r="DC226" s="304" t="str">
        <f>IFERROR(VLOOKUP($AN226,装备!$B:$Q,12,0),0)</f>
        <v>无</v>
      </c>
      <c r="DD226" s="304">
        <f>IFERROR(VLOOKUP($AN226,装备!$B:$Q,13,0),0)</f>
        <v>0</v>
      </c>
      <c r="DE226" s="304">
        <f>IFERROR(VLOOKUP($AN226,装备!$B:$Q,14,0),0)</f>
        <v>0</v>
      </c>
      <c r="DF226" s="304">
        <f>IFERROR(VLOOKUP($AN226,装备!$B:$Q,16,0),0)</f>
        <v>2</v>
      </c>
      <c r="DG226" s="304">
        <f>IFERROR(VLOOKUP($AN226,装备!$B:$Q,5,0),0)</f>
        <v>0</v>
      </c>
      <c r="DH226" s="304">
        <f>IFERROR(VLOOKUP(AO226,装备!$B:$C,2,0),0)</f>
        <v>0</v>
      </c>
      <c r="DI226" s="304">
        <f>IFERROR(VLOOKUP($AO226,装备!$B:$Q,5,0),0)</f>
        <v>0</v>
      </c>
      <c r="DJ226" s="304">
        <f>IFERROR(VLOOKUP($AO226,装备!$B:$Q,6,0),0)</f>
        <v>0</v>
      </c>
      <c r="DK226" s="304">
        <f>IFERROR(VLOOKUP($AO226,装备!$B:$Q,7,0),0)</f>
        <v>0</v>
      </c>
      <c r="DL226" s="304">
        <f>IFERROR(VLOOKUP($AO226,装备!$B:$Q,8,0),0)</f>
        <v>0</v>
      </c>
      <c r="DM226" s="304">
        <f>IFERROR(VLOOKUP($AO226,装备!$B:$Q,9,0),0)</f>
        <v>0</v>
      </c>
      <c r="DN226" s="304">
        <f>IFERROR(VLOOKUP($AO226,装备!$B:$Q,10,0),0)</f>
        <v>0</v>
      </c>
      <c r="DO226" s="304">
        <f>IFERROR(VLOOKUP($AO226,装备!$B:$Q,11,0),0)</f>
        <v>0</v>
      </c>
      <c r="DP226" s="304">
        <f>IFERROR(VLOOKUP($AO226,装备!$B:$Q,12,0),0)</f>
        <v>0</v>
      </c>
      <c r="DQ226" s="304">
        <f>IFERROR(VLOOKUP($AO226,装备!$B:$Q,13,0),0)</f>
        <v>0</v>
      </c>
      <c r="DR226" s="304">
        <f>IFERROR(VLOOKUP($AO226,装备!$B:$Q,14,0),0)</f>
        <v>0</v>
      </c>
      <c r="DS226" s="304">
        <f>IFERROR(VLOOKUP($AO226,装备!$B:$Q,16,0),0)</f>
        <v>0</v>
      </c>
      <c r="DT226" s="304">
        <f>IFERROR(VLOOKUP($AO226,装备!$B:$Q,5,0),0)</f>
        <v>0</v>
      </c>
    </row>
    <row r="227" spans="1:124" hidden="1">
      <c r="A227" s="301">
        <f>未改造舰娘!$A223</f>
        <v>10023312</v>
      </c>
      <c r="B227" s="354" t="s">
        <v>196</v>
      </c>
      <c r="C227" s="323"/>
      <c r="D227" s="323">
        <f t="shared" si="3"/>
        <v>110</v>
      </c>
      <c r="E227" s="303">
        <f>未改造舰娘!$C223</f>
        <v>4</v>
      </c>
      <c r="F227" s="304" t="str">
        <f>未改造舰娘!$D223</f>
        <v>重巡</v>
      </c>
      <c r="G227" s="304" t="str">
        <f>未改造舰娘!$E223</f>
        <v>中型</v>
      </c>
      <c r="H227" s="304" t="str">
        <f>未改造舰娘!$F223</f>
        <v>护卫舰</v>
      </c>
      <c r="I227" s="460">
        <f>未改造舰娘!$AR223</f>
        <v>3</v>
      </c>
      <c r="J227" s="304" t="str">
        <f>未改造舰娘!$G223</f>
        <v>日本</v>
      </c>
      <c r="K227" s="312">
        <f>未改造舰娘!$H223+(BV227+CI227+CV227+DI227)*$C$2</f>
        <v>42</v>
      </c>
      <c r="L227" s="304">
        <f>未改造舰娘!$I223</f>
        <v>2</v>
      </c>
      <c r="M227" s="304">
        <f>未改造舰娘!$J223</f>
        <v>2</v>
      </c>
      <c r="N227" s="518">
        <f>未改造舰娘!$K223</f>
        <v>2</v>
      </c>
      <c r="O227" s="304">
        <f>未改造舰娘!$L223+((CE227+CR227+DE227+DR227)*$C$2)</f>
        <v>9</v>
      </c>
      <c r="P227" s="304" t="str">
        <f>IF($C$2=1,(IF(ISERROR(FIND("超长",未改造舰娘!$M223&amp;CC227&amp;CP227&amp;DC227&amp;DP227,1)),IF(ISERROR(FIND("长",未改造舰娘!$M223&amp;CC227&amp;CP227&amp;DC227&amp;DP227,1)),IF(ISERROR(FIND("中",未改造舰娘!$M223&amp;CC227&amp;CP227&amp;DC227&amp;DP227,1)),IF(ISERROR(FIND("短",未改造舰娘!$M223&amp;CC227&amp;CP227&amp;DC227&amp;DP227,1)),IF(ISERROR(FIND("无",未改造舰娘!$M223&amp;CC227&amp;CP227&amp;DC227&amp;DP227,1)),0,"无"),"短"),"中"),"长"),"超长")),未改造舰娘!$M223)</f>
        <v>中</v>
      </c>
      <c r="Q227" s="303">
        <f>未改造舰娘!$N223</f>
        <v>35</v>
      </c>
      <c r="R227" s="304">
        <f>(未改造舰娘!$P223)+(未改造舰娘!$Q223)*$C$3+((BW227+CJ227+CW227+DJ227)*$C$2)</f>
        <v>61</v>
      </c>
      <c r="S227" s="304">
        <f>(未改造舰娘!$R223)+(未改造舰娘!$S223)*$C$3+((BY227+CL227+CY227+DL227)*$C$2)</f>
        <v>60</v>
      </c>
      <c r="T227" s="304">
        <f>(未改造舰娘!$T223)+(未改造舰娘!$U223)*$C$3+((BX227+CK227+CX227+DK227)*$C$2)</f>
        <v>48</v>
      </c>
      <c r="U227" s="304">
        <f>(未改造舰娘!$V223)+(未改造舰娘!$W223)*$C$3+((CG227+CT227+DG227+DT227)*$C$2)</f>
        <v>52</v>
      </c>
      <c r="V227" s="305">
        <f>INT((((未改造舰娘!$Y223)-(未改造舰娘!$X223))*(((IF(D227=0,C227,D227))-1)/99))+未改造舰娘!$X223)+((CB227+CO227+DB227+DO227)*$C$2)</f>
        <v>92</v>
      </c>
      <c r="W227" s="304">
        <f>INT((((未改造舰娘!$AA223)-(未改造舰娘!$Z223))*(((IF(D227=0,C227,D227))-1)/99))+未改造舰娘!$Z223)+((CD227+CQ227+DD227+DQ227)*$C$2)</f>
        <v>79</v>
      </c>
      <c r="X227" s="304">
        <f>INT((((未改造舰娘!$AC223)-(未改造舰娘!$AB223))*(((IF(D227=0,C227,D227))-1)/99))+未改造舰娘!$AB223)+((CA227+CN227+DA227+DN227)*$C$2)</f>
        <v>51</v>
      </c>
      <c r="Y227" s="303">
        <f>INT((((未改造舰娘!$AE223)-(未改造舰娘!$AD223))*(((IF(D227=0,C227,D227))-1)/99))+未改造舰娘!$AD223)+((BZ227+CM227+CZ227+DM227)*$C$2)</f>
        <v>0</v>
      </c>
      <c r="Z227" s="474">
        <f>IF(未改造舰娘!$AF223=0,"",未改造舰娘!$AF223)</f>
        <v>3</v>
      </c>
      <c r="AA227" s="304">
        <f>IF(未改造舰娘!$AG223="","",未改造舰娘!$AG223)</f>
        <v>3</v>
      </c>
      <c r="AB227" s="304">
        <f>IF(未改造舰娘!$AH223="","",未改造舰娘!$AH223)</f>
        <v>3</v>
      </c>
      <c r="AC227" s="304" t="str">
        <f>IF(未改造舰娘!$AI223="","",未改造舰娘!$AI223)</f>
        <v/>
      </c>
      <c r="AD227" s="304">
        <f>IF(未改造舰娘!$AJ223="","",未改造舰娘!$AJ223)</f>
        <v>9</v>
      </c>
      <c r="AE227" s="305">
        <f>IF(未改造舰娘!$AK223="","",未改造舰娘!$AK223)</f>
        <v>45</v>
      </c>
      <c r="AF227" s="304">
        <f>IF(未改造舰娘!$AL223="","",未改造舰娘!$AL223)</f>
        <v>300</v>
      </c>
      <c r="AG227" s="304" t="str">
        <f>IF(未改造舰娘!$AM223="","",未改造舰娘!$AM223)</f>
        <v/>
      </c>
      <c r="AH227" s="304">
        <f>IF(未改造舰娘!$AN223="","",未改造舰娘!$AN223)</f>
        <v>400</v>
      </c>
      <c r="AI227" s="304">
        <f>IF(未改造舰娘!$AO223="","",未改造舰娘!$AO223)</f>
        <v>500</v>
      </c>
      <c r="AJ227" s="304" t="str">
        <f>IF(未改造舰娘!$AP223="","",未改造舰娘!$AP223)</f>
        <v>航母核心</v>
      </c>
      <c r="AK227" s="303">
        <f>IF(未改造舰娘!$AQ223="","",未改造舰娘!$AQ223)</f>
        <v>10</v>
      </c>
      <c r="AL227" s="306" t="str">
        <f>IF(未改造舰娘!$AS223="","",未改造舰娘!$AS223)</f>
        <v>J国20.3厘米连装炮</v>
      </c>
      <c r="AM227" s="306" t="str">
        <f>IF(未改造舰娘!$AT223="","",未改造舰娘!$AT223)</f>
        <v/>
      </c>
      <c r="AN227" s="306" t="str">
        <f>IF(未改造舰娘!$AU223="","",未改造舰娘!$AU223)</f>
        <v/>
      </c>
      <c r="AO227" s="306" t="str">
        <f>IF(未改造舰娘!$AV223="","",未改造舰娘!$AV223)</f>
        <v/>
      </c>
      <c r="AP227" s="307" t="str">
        <f>IF(未改造舰娘!$AW223="","",未改造舰娘!$AW223)</f>
        <v/>
      </c>
      <c r="AQ227" s="308" t="str">
        <f>IF(未改造舰娘!$AX223="","",未改造舰娘!$AX223)</f>
        <v/>
      </c>
      <c r="AR227" s="304">
        <f>IF(未改造舰娘!$AY223="","",未改造舰娘!$AY223)</f>
        <v>40</v>
      </c>
      <c r="AS227" s="304">
        <f>IF(未改造舰娘!$AZ223="","",未改造舰娘!$AZ223)</f>
        <v>65</v>
      </c>
      <c r="AT227" s="304">
        <f>IF(未改造舰娘!$BA223="","",未改造舰娘!$BA223)</f>
        <v>1.28</v>
      </c>
      <c r="AU227" s="304">
        <f>IF(未改造舰娘!$BB223="","",未改造舰娘!$BB223)</f>
        <v>2.4</v>
      </c>
      <c r="AV227" s="305">
        <f>IF((未改造舰娘!$BG223+未改造舰娘!$BK223*$C$4)=0,"",(未改造舰娘!$BG223+未改造舰娘!$BK223*$C$4))</f>
        <v>30</v>
      </c>
      <c r="AW227" s="304">
        <f>IF((未改造舰娘!$BH223+未改造舰娘!$BL223*$C$4)=0,"",(未改造舰娘!$BH223+未改造舰娘!$BL223*$C$4))</f>
        <v>43</v>
      </c>
      <c r="AX227" s="304">
        <f>IF((未改造舰娘!$BI223+未改造舰娘!$BM223*$C$4)=0,"",(未改造舰娘!$BI223+未改造舰娘!$BM223*$C$4))</f>
        <v>34</v>
      </c>
      <c r="AY227" s="303" t="str">
        <f>IF((未改造舰娘!$BJ223+未改造舰娘!$BN223*$C$4)=0,"",(未改造舰娘!$BJ223+未改造舰娘!$BN223*$C$4))</f>
        <v/>
      </c>
      <c r="AZ227" s="500">
        <f>IF(未改造舰娘!BC223="","",未改造舰娘!BC223)</f>
        <v>41</v>
      </c>
      <c r="BA227" s="500">
        <f>IF(未改造舰娘!BD223="","",未改造舰娘!BD223)</f>
        <v>16</v>
      </c>
      <c r="BB227" s="500">
        <f>IF(未改造舰娘!BE223="","",未改造舰娘!BE223)</f>
        <v>17</v>
      </c>
      <c r="BC227" s="498">
        <f>IF(未改造舰娘!BF223="","",未改造舰娘!BF223)</f>
        <v>11</v>
      </c>
      <c r="BD227" s="125" t="s">
        <v>1570</v>
      </c>
      <c r="BE227" s="506">
        <v>5.9027777777777783E-2</v>
      </c>
      <c r="BF227" s="306" t="str">
        <f>IF(未改造舰娘!$BQ223="","",未改造舰娘!$BQ223)</f>
        <v/>
      </c>
      <c r="BG227" s="306" t="str">
        <f>IF(未改造舰娘!$BR223="","",未改造舰娘!$BR223)</f>
        <v/>
      </c>
      <c r="BH227" s="306"/>
      <c r="BU227" s="304">
        <f>IFERROR(VLOOKUP(AL227,装备!$B:$C,2,0),0)</f>
        <v>4</v>
      </c>
      <c r="BV227" s="304">
        <f>IFERROR(VLOOKUP($AL227,装备!$B:$Q,5,0),0)</f>
        <v>0</v>
      </c>
      <c r="BW227" s="304">
        <f>IFERROR(VLOOKUP($AL227,装备!$B:$Q,6,0),0)</f>
        <v>7</v>
      </c>
      <c r="BX227" s="304">
        <f>IFERROR(VLOOKUP($AL227,装备!$B:$Q,7,0),0)</f>
        <v>0</v>
      </c>
      <c r="BY227" s="304">
        <f>IFERROR(VLOOKUP($AL227,装备!$B:$Q,8,0),0)</f>
        <v>0</v>
      </c>
      <c r="BZ227" s="304">
        <f>IFERROR(VLOOKUP($AL227,装备!$B:$Q,9,0),0)</f>
        <v>0</v>
      </c>
      <c r="CA227" s="304">
        <f>IFERROR(VLOOKUP($AL227,装备!$B:$Q,10,0),0)</f>
        <v>0</v>
      </c>
      <c r="CB227" s="304">
        <f>IFERROR(VLOOKUP($AL227,装备!$B:$Q,11,0),0)</f>
        <v>1</v>
      </c>
      <c r="CC227" s="304" t="str">
        <f>IFERROR(VLOOKUP($AL227,装备!$B:$Q,12,0),0)</f>
        <v>中</v>
      </c>
      <c r="CD227" s="304">
        <f>IFERROR(VLOOKUP($AL227,装备!$B:$Q,13,0),0)</f>
        <v>0</v>
      </c>
      <c r="CE227" s="304">
        <f>IFERROR(VLOOKUP($AL227,装备!$B:$Q,14,0),0)</f>
        <v>0</v>
      </c>
      <c r="CF227" s="304">
        <f>IFERROR(VLOOKUP($AL227,装备!$B:$Q,16,0),0)</f>
        <v>3</v>
      </c>
      <c r="CG227" s="304">
        <f>IFERROR(VLOOKUP($AL227,装备!$B:$Q,5,0),0)</f>
        <v>0</v>
      </c>
      <c r="CH227" s="304">
        <f>IFERROR(VLOOKUP(AM227,装备!$B:$C,2,0),0)</f>
        <v>0</v>
      </c>
      <c r="CI227" s="304">
        <f>IFERROR(VLOOKUP($AM227,装备!$B:$Q,5,0),0)</f>
        <v>0</v>
      </c>
      <c r="CJ227" s="304">
        <f>IFERROR(VLOOKUP($AM227,装备!$B:$Q,6,0),0)</f>
        <v>0</v>
      </c>
      <c r="CK227" s="304">
        <f>IFERROR(VLOOKUP($AM227,装备!$B:$Q,7,0),0)</f>
        <v>0</v>
      </c>
      <c r="CL227" s="304">
        <f>IFERROR(VLOOKUP($AM227,装备!$B:$Q,8,0),0)</f>
        <v>0</v>
      </c>
      <c r="CM227" s="304">
        <f>IFERROR(VLOOKUP($AM227,装备!$B:$Q,9,0),0)</f>
        <v>0</v>
      </c>
      <c r="CN227" s="304">
        <f>IFERROR(VLOOKUP($AM227,装备!$B:$Q,10,0),0)</f>
        <v>0</v>
      </c>
      <c r="CO227" s="304">
        <f>IFERROR(VLOOKUP($AM227,装备!$B:$Q,11,0),0)</f>
        <v>0</v>
      </c>
      <c r="CP227" s="304">
        <f>IFERROR(VLOOKUP($AM227,装备!$B:$Q,12,0),0)</f>
        <v>0</v>
      </c>
      <c r="CQ227" s="304">
        <f>IFERROR(VLOOKUP($AM227,装备!$B:$Q,13,0),0)</f>
        <v>0</v>
      </c>
      <c r="CR227" s="304">
        <f>IFERROR(VLOOKUP($AM227,装备!$B:$Q,14,0),0)</f>
        <v>0</v>
      </c>
      <c r="CS227" s="304">
        <f>IFERROR(VLOOKUP($AM227,装备!$B:$Q,16,0),0)</f>
        <v>0</v>
      </c>
      <c r="CT227" s="304">
        <f>IFERROR(VLOOKUP($AM227,装备!$B:$Q,5,0),0)</f>
        <v>0</v>
      </c>
      <c r="CU227" s="304">
        <f>IFERROR(VLOOKUP(AN227,装备!$B:$C,2,0),0)</f>
        <v>0</v>
      </c>
      <c r="CV227" s="304">
        <f>IFERROR(VLOOKUP($AN227,装备!$B:$Q,5,0),0)</f>
        <v>0</v>
      </c>
      <c r="CW227" s="304">
        <f>IFERROR(VLOOKUP($AN227,装备!$B:$Q,6,0),0)</f>
        <v>0</v>
      </c>
      <c r="CX227" s="304">
        <f>IFERROR(VLOOKUP($AN227,装备!$B:$Q,7,0),0)</f>
        <v>0</v>
      </c>
      <c r="CY227" s="304">
        <f>IFERROR(VLOOKUP($AN227,装备!$B:$Q,8,0),0)</f>
        <v>0</v>
      </c>
      <c r="CZ227" s="304">
        <f>IFERROR(VLOOKUP($AN227,装备!$B:$Q,9,0),0)</f>
        <v>0</v>
      </c>
      <c r="DA227" s="304">
        <f>IFERROR(VLOOKUP($AN227,装备!$B:$Q,10,0),0)</f>
        <v>0</v>
      </c>
      <c r="DB227" s="304">
        <f>IFERROR(VLOOKUP($AN227,装备!$B:$Q,11,0),0)</f>
        <v>0</v>
      </c>
      <c r="DC227" s="304">
        <f>IFERROR(VLOOKUP($AN227,装备!$B:$Q,12,0),0)</f>
        <v>0</v>
      </c>
      <c r="DD227" s="304">
        <f>IFERROR(VLOOKUP($AN227,装备!$B:$Q,13,0),0)</f>
        <v>0</v>
      </c>
      <c r="DE227" s="304">
        <f>IFERROR(VLOOKUP($AN227,装备!$B:$Q,14,0),0)</f>
        <v>0</v>
      </c>
      <c r="DF227" s="304">
        <f>IFERROR(VLOOKUP($AN227,装备!$B:$Q,16,0),0)</f>
        <v>0</v>
      </c>
      <c r="DG227" s="304">
        <f>IFERROR(VLOOKUP($AN227,装备!$B:$Q,5,0),0)</f>
        <v>0</v>
      </c>
      <c r="DH227" s="304">
        <f>IFERROR(VLOOKUP(AO227,装备!$B:$C,2,0),0)</f>
        <v>0</v>
      </c>
      <c r="DI227" s="304">
        <f>IFERROR(VLOOKUP($AO227,装备!$B:$Q,5,0),0)</f>
        <v>0</v>
      </c>
      <c r="DJ227" s="304">
        <f>IFERROR(VLOOKUP($AO227,装备!$B:$Q,6,0),0)</f>
        <v>0</v>
      </c>
      <c r="DK227" s="304">
        <f>IFERROR(VLOOKUP($AO227,装备!$B:$Q,7,0),0)</f>
        <v>0</v>
      </c>
      <c r="DL227" s="304">
        <f>IFERROR(VLOOKUP($AO227,装备!$B:$Q,8,0),0)</f>
        <v>0</v>
      </c>
      <c r="DM227" s="304">
        <f>IFERROR(VLOOKUP($AO227,装备!$B:$Q,9,0),0)</f>
        <v>0</v>
      </c>
      <c r="DN227" s="304">
        <f>IFERROR(VLOOKUP($AO227,装备!$B:$Q,10,0),0)</f>
        <v>0</v>
      </c>
      <c r="DO227" s="304">
        <f>IFERROR(VLOOKUP($AO227,装备!$B:$Q,11,0),0)</f>
        <v>0</v>
      </c>
      <c r="DP227" s="304">
        <f>IFERROR(VLOOKUP($AO227,装备!$B:$Q,12,0),0)</f>
        <v>0</v>
      </c>
      <c r="DQ227" s="304">
        <f>IFERROR(VLOOKUP($AO227,装备!$B:$Q,13,0),0)</f>
        <v>0</v>
      </c>
      <c r="DR227" s="304">
        <f>IFERROR(VLOOKUP($AO227,装备!$B:$Q,14,0),0)</f>
        <v>0</v>
      </c>
      <c r="DS227" s="304">
        <f>IFERROR(VLOOKUP($AO227,装备!$B:$Q,16,0),0)</f>
        <v>0</v>
      </c>
      <c r="DT227" s="304">
        <f>IFERROR(VLOOKUP($AO227,装备!$B:$Q,5,0),0)</f>
        <v>0</v>
      </c>
    </row>
    <row r="228" spans="1:124" hidden="1">
      <c r="A228" s="301">
        <f>未改造舰娘!$A224</f>
        <v>10023412</v>
      </c>
      <c r="B228" s="354" t="s">
        <v>197</v>
      </c>
      <c r="C228" s="323"/>
      <c r="D228" s="323">
        <f t="shared" si="3"/>
        <v>110</v>
      </c>
      <c r="E228" s="303">
        <f>未改造舰娘!$C224</f>
        <v>4</v>
      </c>
      <c r="F228" s="304" t="str">
        <f>未改造舰娘!$D224</f>
        <v>重巡</v>
      </c>
      <c r="G228" s="304" t="str">
        <f>未改造舰娘!$E224</f>
        <v>中型</v>
      </c>
      <c r="H228" s="304" t="str">
        <f>未改造舰娘!$F224</f>
        <v>护卫舰</v>
      </c>
      <c r="I228" s="460">
        <f>未改造舰娘!$AR224</f>
        <v>3</v>
      </c>
      <c r="J228" s="304" t="str">
        <f>未改造舰娘!$G224</f>
        <v>日本</v>
      </c>
      <c r="K228" s="312">
        <f>未改造舰娘!$H224+(BV228+CI228+CV228+DI228)*$C$2</f>
        <v>42</v>
      </c>
      <c r="L228" s="304">
        <f>未改造舰娘!$I224</f>
        <v>2</v>
      </c>
      <c r="M228" s="304">
        <f>未改造舰娘!$J224</f>
        <v>2</v>
      </c>
      <c r="N228" s="518">
        <f>未改造舰娘!$K224</f>
        <v>2</v>
      </c>
      <c r="O228" s="304">
        <f>未改造舰娘!$L224+((CE228+CR228+DE228+DR228)*$C$2)</f>
        <v>6</v>
      </c>
      <c r="P228" s="304" t="str">
        <f>IF($C$2=1,(IF(ISERROR(FIND("超长",未改造舰娘!$M224&amp;CC228&amp;CP228&amp;DC228&amp;DP228,1)),IF(ISERROR(FIND("长",未改造舰娘!$M224&amp;CC228&amp;CP228&amp;DC228&amp;DP228,1)),IF(ISERROR(FIND("中",未改造舰娘!$M224&amp;CC228&amp;CP228&amp;DC228&amp;DP228,1)),IF(ISERROR(FIND("短",未改造舰娘!$M224&amp;CC228&amp;CP228&amp;DC228&amp;DP228,1)),IF(ISERROR(FIND("无",未改造舰娘!$M224&amp;CC228&amp;CP228&amp;DC228&amp;DP228,1)),0,"无"),"短"),"中"),"长"),"超长")),未改造舰娘!$M224)</f>
        <v>中</v>
      </c>
      <c r="Q228" s="303">
        <f>未改造舰娘!$N224</f>
        <v>35</v>
      </c>
      <c r="R228" s="304">
        <f>(未改造舰娘!$P224)+(未改造舰娘!$Q224)*$C$3+((BW228+CJ228+CW228+DJ228)*$C$2)</f>
        <v>61</v>
      </c>
      <c r="S228" s="304">
        <f>(未改造舰娘!$R224)+(未改造舰娘!$S224)*$C$3+((BY228+CL228+CY228+DL228)*$C$2)</f>
        <v>60</v>
      </c>
      <c r="T228" s="304">
        <f>(未改造舰娘!$T224)+(未改造舰娘!$U224)*$C$3+((BX228+CK228+CX228+DK228)*$C$2)</f>
        <v>48</v>
      </c>
      <c r="U228" s="304">
        <f>(未改造舰娘!$V224)+(未改造舰娘!$W224)*$C$3+((CG228+CT228+DG228+DT228)*$C$2)</f>
        <v>52</v>
      </c>
      <c r="V228" s="305">
        <f>INT((((未改造舰娘!$Y224)-(未改造舰娘!$X224))*(((IF(D228=0,C228,D228))-1)/99))+未改造舰娘!$X224)+((CB228+CO228+DB228+DO228)*$C$2)</f>
        <v>92</v>
      </c>
      <c r="W228" s="304">
        <f>INT((((未改造舰娘!$AA224)-(未改造舰娘!$Z224))*(((IF(D228=0,C228,D228))-1)/99))+未改造舰娘!$Z224)+((CD228+CQ228+DD228+DQ228)*$C$2)</f>
        <v>79</v>
      </c>
      <c r="X228" s="304">
        <f>INT((((未改造舰娘!$AC224)-(未改造舰娘!$AB224))*(((IF(D228=0,C228,D228))-1)/99))+未改造舰娘!$AB224)+((CA228+CN228+DA228+DN228)*$C$2)</f>
        <v>51</v>
      </c>
      <c r="Y228" s="303">
        <f>INT((((未改造舰娘!$AE224)-(未改造舰娘!$AD224))*(((IF(D228=0,C228,D228))-1)/99))+未改造舰娘!$AD224)+((BZ228+CM228+CZ228+DM228)*$C$2)</f>
        <v>0</v>
      </c>
      <c r="Z228" s="474">
        <f>IF(未改造舰娘!$AF224=0,"",未改造舰娘!$AF224)</f>
        <v>3</v>
      </c>
      <c r="AA228" s="304">
        <f>IF(未改造舰娘!$AG224="","",未改造舰娘!$AG224)</f>
        <v>3</v>
      </c>
      <c r="AB228" s="304">
        <f>IF(未改造舰娘!$AH224="","",未改造舰娘!$AH224)</f>
        <v>3</v>
      </c>
      <c r="AC228" s="304" t="str">
        <f>IF(未改造舰娘!$AI224="","",未改造舰娘!$AI224)</f>
        <v/>
      </c>
      <c r="AD228" s="304">
        <f>IF(未改造舰娘!$AJ224="","",未改造舰娘!$AJ224)</f>
        <v>9</v>
      </c>
      <c r="AE228" s="305">
        <f>IF(未改造舰娘!$AK224="","",未改造舰娘!$AK224)</f>
        <v>0</v>
      </c>
      <c r="AF228" s="304" t="str">
        <f>IF(未改造舰娘!$AL224="","",未改造舰娘!$AL224)</f>
        <v/>
      </c>
      <c r="AG228" s="304" t="str">
        <f>IF(未改造舰娘!$AM224="","",未改造舰娘!$AM224)</f>
        <v/>
      </c>
      <c r="AH228" s="304" t="str">
        <f>IF(未改造舰娘!$AN224="","",未改造舰娘!$AN224)</f>
        <v/>
      </c>
      <c r="AI228" s="304" t="str">
        <f>IF(未改造舰娘!$AO224="","",未改造舰娘!$AO224)</f>
        <v/>
      </c>
      <c r="AJ228" s="304" t="str">
        <f>IF(未改造舰娘!$AP224="","",未改造舰娘!$AP224)</f>
        <v/>
      </c>
      <c r="AK228" s="303" t="str">
        <f>IF(未改造舰娘!$AQ224="","",未改造舰娘!$AQ224)</f>
        <v/>
      </c>
      <c r="AL228" s="306" t="str">
        <f>IF(未改造舰娘!$AS224="","",未改造舰娘!$AS224)</f>
        <v>J国20.3厘米连装炮</v>
      </c>
      <c r="AM228" s="306" t="str">
        <f>IF(未改造舰娘!$AT224="","",未改造舰娘!$AT224)</f>
        <v/>
      </c>
      <c r="AN228" s="306" t="str">
        <f>IF(未改造舰娘!$AU224="","",未改造舰娘!$AU224)</f>
        <v/>
      </c>
      <c r="AO228" s="306" t="str">
        <f>IF(未改造舰娘!$AV224="","",未改造舰娘!$AV224)</f>
        <v/>
      </c>
      <c r="AP228" s="307" t="str">
        <f>IF(未改造舰娘!$AW224="","",未改造舰娘!$AW224)</f>
        <v/>
      </c>
      <c r="AQ228" s="308" t="str">
        <f>IF(未改造舰娘!$AX224="","",未改造舰娘!$AX224)</f>
        <v/>
      </c>
      <c r="AR228" s="304">
        <f>IF(未改造舰娘!$AY224="","",未改造舰娘!$AY224)</f>
        <v>40</v>
      </c>
      <c r="AS228" s="304">
        <f>IF(未改造舰娘!$AZ224="","",未改造舰娘!$AZ224)</f>
        <v>65</v>
      </c>
      <c r="AT228" s="304">
        <f>IF(未改造舰娘!$BA224="","",未改造舰娘!$BA224)</f>
        <v>1.28</v>
      </c>
      <c r="AU228" s="304">
        <f>IF(未改造舰娘!$BB224="","",未改造舰娘!$BB224)</f>
        <v>2.4</v>
      </c>
      <c r="AV228" s="305">
        <f>IF((未改造舰娘!$BG224+未改造舰娘!$BK224*$C$4)=0,"",(未改造舰娘!$BG224+未改造舰娘!$BK224*$C$4))</f>
        <v>30</v>
      </c>
      <c r="AW228" s="304">
        <f>IF((未改造舰娘!$BH224+未改造舰娘!$BL224*$C$4)=0,"",(未改造舰娘!$BH224+未改造舰娘!$BL224*$C$4))</f>
        <v>43</v>
      </c>
      <c r="AX228" s="304">
        <f>IF((未改造舰娘!$BI224+未改造舰娘!$BM224*$C$4)=0,"",(未改造舰娘!$BI224+未改造舰娘!$BM224*$C$4))</f>
        <v>34</v>
      </c>
      <c r="AY228" s="303" t="str">
        <f>IF((未改造舰娘!$BJ224+未改造舰娘!$BN224*$C$4)=0,"",(未改造舰娘!$BJ224+未改造舰娘!$BN224*$C$4))</f>
        <v/>
      </c>
      <c r="AZ228" s="500">
        <f>IF(未改造舰娘!BC224="","",未改造舰娘!BC224)</f>
        <v>41</v>
      </c>
      <c r="BA228" s="500">
        <f>IF(未改造舰娘!BD224="","",未改造舰娘!BD224)</f>
        <v>16</v>
      </c>
      <c r="BB228" s="500">
        <f>IF(未改造舰娘!BE224="","",未改造舰娘!BE224)</f>
        <v>17</v>
      </c>
      <c r="BC228" s="498">
        <f>IF(未改造舰娘!BF224="","",未改造舰娘!BF224)</f>
        <v>11</v>
      </c>
      <c r="BD228" s="125" t="s">
        <v>1571</v>
      </c>
      <c r="BE228" s="506">
        <v>5.9027777777777783E-2</v>
      </c>
      <c r="BF228" s="306" t="str">
        <f>IF(未改造舰娘!$BQ224="","",未改造舰娘!$BQ224)</f>
        <v/>
      </c>
      <c r="BG228" s="306" t="str">
        <f>IF(未改造舰娘!$BR224="","",未改造舰娘!$BR224)</f>
        <v/>
      </c>
      <c r="BH228" s="306"/>
      <c r="BU228" s="304">
        <f>IFERROR(VLOOKUP(AL228,装备!$B:$C,2,0),0)</f>
        <v>4</v>
      </c>
      <c r="BV228" s="304">
        <f>IFERROR(VLOOKUP($AL228,装备!$B:$Q,5,0),0)</f>
        <v>0</v>
      </c>
      <c r="BW228" s="304">
        <f>IFERROR(VLOOKUP($AL228,装备!$B:$Q,6,0),0)</f>
        <v>7</v>
      </c>
      <c r="BX228" s="304">
        <f>IFERROR(VLOOKUP($AL228,装备!$B:$Q,7,0),0)</f>
        <v>0</v>
      </c>
      <c r="BY228" s="304">
        <f>IFERROR(VLOOKUP($AL228,装备!$B:$Q,8,0),0)</f>
        <v>0</v>
      </c>
      <c r="BZ228" s="304">
        <f>IFERROR(VLOOKUP($AL228,装备!$B:$Q,9,0),0)</f>
        <v>0</v>
      </c>
      <c r="CA228" s="304">
        <f>IFERROR(VLOOKUP($AL228,装备!$B:$Q,10,0),0)</f>
        <v>0</v>
      </c>
      <c r="CB228" s="304">
        <f>IFERROR(VLOOKUP($AL228,装备!$B:$Q,11,0),0)</f>
        <v>1</v>
      </c>
      <c r="CC228" s="304" t="str">
        <f>IFERROR(VLOOKUP($AL228,装备!$B:$Q,12,0),0)</f>
        <v>中</v>
      </c>
      <c r="CD228" s="304">
        <f>IFERROR(VLOOKUP($AL228,装备!$B:$Q,13,0),0)</f>
        <v>0</v>
      </c>
      <c r="CE228" s="304">
        <f>IFERROR(VLOOKUP($AL228,装备!$B:$Q,14,0),0)</f>
        <v>0</v>
      </c>
      <c r="CF228" s="304">
        <f>IFERROR(VLOOKUP($AL228,装备!$B:$Q,16,0),0)</f>
        <v>3</v>
      </c>
      <c r="CG228" s="304">
        <f>IFERROR(VLOOKUP($AL228,装备!$B:$Q,5,0),0)</f>
        <v>0</v>
      </c>
      <c r="CH228" s="304">
        <f>IFERROR(VLOOKUP(AM228,装备!$B:$C,2,0),0)</f>
        <v>0</v>
      </c>
      <c r="CI228" s="304">
        <f>IFERROR(VLOOKUP($AM228,装备!$B:$Q,5,0),0)</f>
        <v>0</v>
      </c>
      <c r="CJ228" s="304">
        <f>IFERROR(VLOOKUP($AM228,装备!$B:$Q,6,0),0)</f>
        <v>0</v>
      </c>
      <c r="CK228" s="304">
        <f>IFERROR(VLOOKUP($AM228,装备!$B:$Q,7,0),0)</f>
        <v>0</v>
      </c>
      <c r="CL228" s="304">
        <f>IFERROR(VLOOKUP($AM228,装备!$B:$Q,8,0),0)</f>
        <v>0</v>
      </c>
      <c r="CM228" s="304">
        <f>IFERROR(VLOOKUP($AM228,装备!$B:$Q,9,0),0)</f>
        <v>0</v>
      </c>
      <c r="CN228" s="304">
        <f>IFERROR(VLOOKUP($AM228,装备!$B:$Q,10,0),0)</f>
        <v>0</v>
      </c>
      <c r="CO228" s="304">
        <f>IFERROR(VLOOKUP($AM228,装备!$B:$Q,11,0),0)</f>
        <v>0</v>
      </c>
      <c r="CP228" s="304">
        <f>IFERROR(VLOOKUP($AM228,装备!$B:$Q,12,0),0)</f>
        <v>0</v>
      </c>
      <c r="CQ228" s="304">
        <f>IFERROR(VLOOKUP($AM228,装备!$B:$Q,13,0),0)</f>
        <v>0</v>
      </c>
      <c r="CR228" s="304">
        <f>IFERROR(VLOOKUP($AM228,装备!$B:$Q,14,0),0)</f>
        <v>0</v>
      </c>
      <c r="CS228" s="304">
        <f>IFERROR(VLOOKUP($AM228,装备!$B:$Q,16,0),0)</f>
        <v>0</v>
      </c>
      <c r="CT228" s="304">
        <f>IFERROR(VLOOKUP($AM228,装备!$B:$Q,5,0),0)</f>
        <v>0</v>
      </c>
      <c r="CU228" s="304">
        <f>IFERROR(VLOOKUP(AN228,装备!$B:$C,2,0),0)</f>
        <v>0</v>
      </c>
      <c r="CV228" s="304">
        <f>IFERROR(VLOOKUP($AN228,装备!$B:$Q,5,0),0)</f>
        <v>0</v>
      </c>
      <c r="CW228" s="304">
        <f>IFERROR(VLOOKUP($AN228,装备!$B:$Q,6,0),0)</f>
        <v>0</v>
      </c>
      <c r="CX228" s="304">
        <f>IFERROR(VLOOKUP($AN228,装备!$B:$Q,7,0),0)</f>
        <v>0</v>
      </c>
      <c r="CY228" s="304">
        <f>IFERROR(VLOOKUP($AN228,装备!$B:$Q,8,0),0)</f>
        <v>0</v>
      </c>
      <c r="CZ228" s="304">
        <f>IFERROR(VLOOKUP($AN228,装备!$B:$Q,9,0),0)</f>
        <v>0</v>
      </c>
      <c r="DA228" s="304">
        <f>IFERROR(VLOOKUP($AN228,装备!$B:$Q,10,0),0)</f>
        <v>0</v>
      </c>
      <c r="DB228" s="304">
        <f>IFERROR(VLOOKUP($AN228,装备!$B:$Q,11,0),0)</f>
        <v>0</v>
      </c>
      <c r="DC228" s="304">
        <f>IFERROR(VLOOKUP($AN228,装备!$B:$Q,12,0),0)</f>
        <v>0</v>
      </c>
      <c r="DD228" s="304">
        <f>IFERROR(VLOOKUP($AN228,装备!$B:$Q,13,0),0)</f>
        <v>0</v>
      </c>
      <c r="DE228" s="304">
        <f>IFERROR(VLOOKUP($AN228,装备!$B:$Q,14,0),0)</f>
        <v>0</v>
      </c>
      <c r="DF228" s="304">
        <f>IFERROR(VLOOKUP($AN228,装备!$B:$Q,16,0),0)</f>
        <v>0</v>
      </c>
      <c r="DG228" s="304">
        <f>IFERROR(VLOOKUP($AN228,装备!$B:$Q,5,0),0)</f>
        <v>0</v>
      </c>
      <c r="DH228" s="304">
        <f>IFERROR(VLOOKUP(AO228,装备!$B:$C,2,0),0)</f>
        <v>0</v>
      </c>
      <c r="DI228" s="304">
        <f>IFERROR(VLOOKUP($AO228,装备!$B:$Q,5,0),0)</f>
        <v>0</v>
      </c>
      <c r="DJ228" s="304">
        <f>IFERROR(VLOOKUP($AO228,装备!$B:$Q,6,0),0)</f>
        <v>0</v>
      </c>
      <c r="DK228" s="304">
        <f>IFERROR(VLOOKUP($AO228,装备!$B:$Q,7,0),0)</f>
        <v>0</v>
      </c>
      <c r="DL228" s="304">
        <f>IFERROR(VLOOKUP($AO228,装备!$B:$Q,8,0),0)</f>
        <v>0</v>
      </c>
      <c r="DM228" s="304">
        <f>IFERROR(VLOOKUP($AO228,装备!$B:$Q,9,0),0)</f>
        <v>0</v>
      </c>
      <c r="DN228" s="304">
        <f>IFERROR(VLOOKUP($AO228,装备!$B:$Q,10,0),0)</f>
        <v>0</v>
      </c>
      <c r="DO228" s="304">
        <f>IFERROR(VLOOKUP($AO228,装备!$B:$Q,11,0),0)</f>
        <v>0</v>
      </c>
      <c r="DP228" s="304">
        <f>IFERROR(VLOOKUP($AO228,装备!$B:$Q,12,0),0)</f>
        <v>0</v>
      </c>
      <c r="DQ228" s="304">
        <f>IFERROR(VLOOKUP($AO228,装备!$B:$Q,13,0),0)</f>
        <v>0</v>
      </c>
      <c r="DR228" s="304">
        <f>IFERROR(VLOOKUP($AO228,装备!$B:$Q,14,0),0)</f>
        <v>0</v>
      </c>
      <c r="DS228" s="304">
        <f>IFERROR(VLOOKUP($AO228,装备!$B:$Q,16,0),0)</f>
        <v>0</v>
      </c>
      <c r="DT228" s="304">
        <f>IFERROR(VLOOKUP($AO228,装备!$B:$Q,5,0),0)</f>
        <v>0</v>
      </c>
    </row>
    <row r="229" spans="1:124" hidden="1">
      <c r="A229" s="301">
        <f>未改造舰娘!$A225</f>
        <v>10023512</v>
      </c>
      <c r="B229" s="354" t="s">
        <v>198</v>
      </c>
      <c r="C229" s="323"/>
      <c r="D229" s="323">
        <f t="shared" si="3"/>
        <v>110</v>
      </c>
      <c r="E229" s="303">
        <f>未改造舰娘!$C225</f>
        <v>4</v>
      </c>
      <c r="F229" s="304" t="str">
        <f>未改造舰娘!$D225</f>
        <v>重巡</v>
      </c>
      <c r="G229" s="304" t="str">
        <f>未改造舰娘!$E225</f>
        <v>中型</v>
      </c>
      <c r="H229" s="304" t="str">
        <f>未改造舰娘!$F225</f>
        <v>护卫舰</v>
      </c>
      <c r="I229" s="460">
        <f>未改造舰娘!$AR225</f>
        <v>3</v>
      </c>
      <c r="J229" s="304" t="str">
        <f>未改造舰娘!$G225</f>
        <v>日本</v>
      </c>
      <c r="K229" s="312">
        <f>未改造舰娘!$H225+(BV229+CI229+CV229+DI229)*$C$2</f>
        <v>42</v>
      </c>
      <c r="L229" s="304">
        <f>未改造舰娘!$I225</f>
        <v>2</v>
      </c>
      <c r="M229" s="304">
        <f>未改造舰娘!$J225</f>
        <v>2</v>
      </c>
      <c r="N229" s="518">
        <f>未改造舰娘!$K225</f>
        <v>2</v>
      </c>
      <c r="O229" s="304">
        <f>未改造舰娘!$L225+((CE229+CR229+DE229+DR229)*$C$2)</f>
        <v>5</v>
      </c>
      <c r="P229" s="304" t="str">
        <f>IF($C$2=1,(IF(ISERROR(FIND("超长",未改造舰娘!$M225&amp;CC229&amp;CP229&amp;DC229&amp;DP229,1)),IF(ISERROR(FIND("长",未改造舰娘!$M225&amp;CC229&amp;CP229&amp;DC229&amp;DP229,1)),IF(ISERROR(FIND("中",未改造舰娘!$M225&amp;CC229&amp;CP229&amp;DC229&amp;DP229,1)),IF(ISERROR(FIND("短",未改造舰娘!$M225&amp;CC229&amp;CP229&amp;DC229&amp;DP229,1)),IF(ISERROR(FIND("无",未改造舰娘!$M225&amp;CC229&amp;CP229&amp;DC229&amp;DP229,1)),0,"无"),"短"),"中"),"长"),"超长")),未改造舰娘!$M225)</f>
        <v>中</v>
      </c>
      <c r="Q229" s="303">
        <f>未改造舰娘!$N225</f>
        <v>35</v>
      </c>
      <c r="R229" s="304">
        <f>(未改造舰娘!$P225)+(未改造舰娘!$Q225)*$C$3+((BW229+CJ229+CW229+DJ229)*$C$2)</f>
        <v>61</v>
      </c>
      <c r="S229" s="304">
        <f>(未改造舰娘!$R225)+(未改造舰娘!$S225)*$C$3+((BY229+CL229+CY229+DL229)*$C$2)</f>
        <v>60</v>
      </c>
      <c r="T229" s="304">
        <f>(未改造舰娘!$T225)+(未改造舰娘!$U225)*$C$3+((BX229+CK229+CX229+DK229)*$C$2)</f>
        <v>48</v>
      </c>
      <c r="U229" s="304">
        <f>(未改造舰娘!$V225)+(未改造舰娘!$W225)*$C$3+((CG229+CT229+DG229+DT229)*$C$2)</f>
        <v>52</v>
      </c>
      <c r="V229" s="305">
        <f>INT((((未改造舰娘!$Y225)-(未改造舰娘!$X225))*(((IF(D229=0,C229,D229))-1)/99))+未改造舰娘!$X225)+((CB229+CO229+DB229+DO229)*$C$2)</f>
        <v>92</v>
      </c>
      <c r="W229" s="304">
        <f>INT((((未改造舰娘!$AA225)-(未改造舰娘!$Z225))*(((IF(D229=0,C229,D229))-1)/99))+未改造舰娘!$Z225)+((CD229+CQ229+DD229+DQ229)*$C$2)</f>
        <v>79</v>
      </c>
      <c r="X229" s="304">
        <f>INT((((未改造舰娘!$AC225)-(未改造舰娘!$AB225))*(((IF(D229=0,C229,D229))-1)/99))+未改造舰娘!$AB225)+((CA229+CN229+DA229+DN229)*$C$2)</f>
        <v>51</v>
      </c>
      <c r="Y229" s="303">
        <f>INT((((未改造舰娘!$AE225)-(未改造舰娘!$AD225))*(((IF(D229=0,C229,D229))-1)/99))+未改造舰娘!$AD225)+((BZ229+CM229+CZ229+DM229)*$C$2)</f>
        <v>0</v>
      </c>
      <c r="Z229" s="474">
        <f>IF(未改造舰娘!$AF225=0,"",未改造舰娘!$AF225)</f>
        <v>3</v>
      </c>
      <c r="AA229" s="304">
        <f>IF(未改造舰娘!$AG225="","",未改造舰娘!$AG225)</f>
        <v>3</v>
      </c>
      <c r="AB229" s="304">
        <f>IF(未改造舰娘!$AH225="","",未改造舰娘!$AH225)</f>
        <v>3</v>
      </c>
      <c r="AC229" s="304" t="str">
        <f>IF(未改造舰娘!$AI225="","",未改造舰娘!$AI225)</f>
        <v/>
      </c>
      <c r="AD229" s="304">
        <f>IF(未改造舰娘!$AJ225="","",未改造舰娘!$AJ225)</f>
        <v>9</v>
      </c>
      <c r="AE229" s="305">
        <f>IF(未改造舰娘!$AK225="","",未改造舰娘!$AK225)</f>
        <v>0</v>
      </c>
      <c r="AF229" s="304" t="str">
        <f>IF(未改造舰娘!$AL225="","",未改造舰娘!$AL225)</f>
        <v/>
      </c>
      <c r="AG229" s="304" t="str">
        <f>IF(未改造舰娘!$AM225="","",未改造舰娘!$AM225)</f>
        <v/>
      </c>
      <c r="AH229" s="304" t="str">
        <f>IF(未改造舰娘!$AN225="","",未改造舰娘!$AN225)</f>
        <v/>
      </c>
      <c r="AI229" s="304" t="str">
        <f>IF(未改造舰娘!$AO225="","",未改造舰娘!$AO225)</f>
        <v/>
      </c>
      <c r="AJ229" s="304" t="str">
        <f>IF(未改造舰娘!$AP225="","",未改造舰娘!$AP225)</f>
        <v/>
      </c>
      <c r="AK229" s="303" t="str">
        <f>IF(未改造舰娘!$AQ225="","",未改造舰娘!$AQ225)</f>
        <v/>
      </c>
      <c r="AL229" s="306" t="str">
        <f>IF(未改造舰娘!$AS225="","",未改造舰娘!$AS225)</f>
        <v>J国20.3厘米连装炮</v>
      </c>
      <c r="AM229" s="306" t="str">
        <f>IF(未改造舰娘!$AT225="","",未改造舰娘!$AT225)</f>
        <v/>
      </c>
      <c r="AN229" s="306" t="str">
        <f>IF(未改造舰娘!$AU225="","",未改造舰娘!$AU225)</f>
        <v/>
      </c>
      <c r="AO229" s="306" t="str">
        <f>IF(未改造舰娘!$AV225="","",未改造舰娘!$AV225)</f>
        <v/>
      </c>
      <c r="AP229" s="307" t="str">
        <f>IF(未改造舰娘!$AW225="","",未改造舰娘!$AW225)</f>
        <v/>
      </c>
      <c r="AQ229" s="308" t="str">
        <f>IF(未改造舰娘!$AX225="","",未改造舰娘!$AX225)</f>
        <v/>
      </c>
      <c r="AR229" s="304">
        <f>IF(未改造舰娘!$AY225="","",未改造舰娘!$AY225)</f>
        <v>40</v>
      </c>
      <c r="AS229" s="304">
        <f>IF(未改造舰娘!$AZ225="","",未改造舰娘!$AZ225)</f>
        <v>65</v>
      </c>
      <c r="AT229" s="304">
        <f>IF(未改造舰娘!$BA225="","",未改造舰娘!$BA225)</f>
        <v>1.28</v>
      </c>
      <c r="AU229" s="304">
        <f>IF(未改造舰娘!$BB225="","",未改造舰娘!$BB225)</f>
        <v>2.4</v>
      </c>
      <c r="AV229" s="305">
        <f>IF((未改造舰娘!$BG225+未改造舰娘!$BK225*$C$4)=0,"",(未改造舰娘!$BG225+未改造舰娘!$BK225*$C$4))</f>
        <v>30</v>
      </c>
      <c r="AW229" s="304">
        <f>IF((未改造舰娘!$BH225+未改造舰娘!$BL225*$C$4)=0,"",(未改造舰娘!$BH225+未改造舰娘!$BL225*$C$4))</f>
        <v>43</v>
      </c>
      <c r="AX229" s="304">
        <f>IF((未改造舰娘!$BI225+未改造舰娘!$BM225*$C$4)=0,"",(未改造舰娘!$BI225+未改造舰娘!$BM225*$C$4))</f>
        <v>34</v>
      </c>
      <c r="AY229" s="303" t="str">
        <f>IF((未改造舰娘!$BJ225+未改造舰娘!$BN225*$C$4)=0,"",(未改造舰娘!$BJ225+未改造舰娘!$BN225*$C$4))</f>
        <v/>
      </c>
      <c r="AZ229" s="500">
        <f>IF(未改造舰娘!BC225="","",未改造舰娘!BC225)</f>
        <v>41</v>
      </c>
      <c r="BA229" s="500">
        <f>IF(未改造舰娘!BD225="","",未改造舰娘!BD225)</f>
        <v>16</v>
      </c>
      <c r="BB229" s="500">
        <f>IF(未改造舰娘!BE225="","",未改造舰娘!BE225)</f>
        <v>17</v>
      </c>
      <c r="BC229" s="498">
        <f>IF(未改造舰娘!BF225="","",未改造舰娘!BF225)</f>
        <v>11</v>
      </c>
      <c r="BD229" s="125" t="s">
        <v>1572</v>
      </c>
      <c r="BE229" s="506">
        <v>5.9027777777777783E-2</v>
      </c>
      <c r="BF229" s="306" t="str">
        <f>IF(未改造舰娘!$BQ225="","",未改造舰娘!$BQ225)</f>
        <v/>
      </c>
      <c r="BG229" s="306" t="str">
        <f>IF(未改造舰娘!$BR225="","",未改造舰娘!$BR225)</f>
        <v/>
      </c>
      <c r="BH229" s="306"/>
      <c r="BU229" s="304">
        <f>IFERROR(VLOOKUP(AL229,装备!$B:$C,2,0),0)</f>
        <v>4</v>
      </c>
      <c r="BV229" s="304">
        <f>IFERROR(VLOOKUP($AL229,装备!$B:$Q,5,0),0)</f>
        <v>0</v>
      </c>
      <c r="BW229" s="304">
        <f>IFERROR(VLOOKUP($AL229,装备!$B:$Q,6,0),0)</f>
        <v>7</v>
      </c>
      <c r="BX229" s="304">
        <f>IFERROR(VLOOKUP($AL229,装备!$B:$Q,7,0),0)</f>
        <v>0</v>
      </c>
      <c r="BY229" s="304">
        <f>IFERROR(VLOOKUP($AL229,装备!$B:$Q,8,0),0)</f>
        <v>0</v>
      </c>
      <c r="BZ229" s="304">
        <f>IFERROR(VLOOKUP($AL229,装备!$B:$Q,9,0),0)</f>
        <v>0</v>
      </c>
      <c r="CA229" s="304">
        <f>IFERROR(VLOOKUP($AL229,装备!$B:$Q,10,0),0)</f>
        <v>0</v>
      </c>
      <c r="CB229" s="304">
        <f>IFERROR(VLOOKUP($AL229,装备!$B:$Q,11,0),0)</f>
        <v>1</v>
      </c>
      <c r="CC229" s="304" t="str">
        <f>IFERROR(VLOOKUP($AL229,装备!$B:$Q,12,0),0)</f>
        <v>中</v>
      </c>
      <c r="CD229" s="304">
        <f>IFERROR(VLOOKUP($AL229,装备!$B:$Q,13,0),0)</f>
        <v>0</v>
      </c>
      <c r="CE229" s="304">
        <f>IFERROR(VLOOKUP($AL229,装备!$B:$Q,14,0),0)</f>
        <v>0</v>
      </c>
      <c r="CF229" s="304">
        <f>IFERROR(VLOOKUP($AL229,装备!$B:$Q,16,0),0)</f>
        <v>3</v>
      </c>
      <c r="CG229" s="304">
        <f>IFERROR(VLOOKUP($AL229,装备!$B:$Q,5,0),0)</f>
        <v>0</v>
      </c>
      <c r="CH229" s="304">
        <f>IFERROR(VLOOKUP(AM229,装备!$B:$C,2,0),0)</f>
        <v>0</v>
      </c>
      <c r="CI229" s="304">
        <f>IFERROR(VLOOKUP($AM229,装备!$B:$Q,5,0),0)</f>
        <v>0</v>
      </c>
      <c r="CJ229" s="304">
        <f>IFERROR(VLOOKUP($AM229,装备!$B:$Q,6,0),0)</f>
        <v>0</v>
      </c>
      <c r="CK229" s="304">
        <f>IFERROR(VLOOKUP($AM229,装备!$B:$Q,7,0),0)</f>
        <v>0</v>
      </c>
      <c r="CL229" s="304">
        <f>IFERROR(VLOOKUP($AM229,装备!$B:$Q,8,0),0)</f>
        <v>0</v>
      </c>
      <c r="CM229" s="304">
        <f>IFERROR(VLOOKUP($AM229,装备!$B:$Q,9,0),0)</f>
        <v>0</v>
      </c>
      <c r="CN229" s="304">
        <f>IFERROR(VLOOKUP($AM229,装备!$B:$Q,10,0),0)</f>
        <v>0</v>
      </c>
      <c r="CO229" s="304">
        <f>IFERROR(VLOOKUP($AM229,装备!$B:$Q,11,0),0)</f>
        <v>0</v>
      </c>
      <c r="CP229" s="304">
        <f>IFERROR(VLOOKUP($AM229,装备!$B:$Q,12,0),0)</f>
        <v>0</v>
      </c>
      <c r="CQ229" s="304">
        <f>IFERROR(VLOOKUP($AM229,装备!$B:$Q,13,0),0)</f>
        <v>0</v>
      </c>
      <c r="CR229" s="304">
        <f>IFERROR(VLOOKUP($AM229,装备!$B:$Q,14,0),0)</f>
        <v>0</v>
      </c>
      <c r="CS229" s="304">
        <f>IFERROR(VLOOKUP($AM229,装备!$B:$Q,16,0),0)</f>
        <v>0</v>
      </c>
      <c r="CT229" s="304">
        <f>IFERROR(VLOOKUP($AM229,装备!$B:$Q,5,0),0)</f>
        <v>0</v>
      </c>
      <c r="CU229" s="304">
        <f>IFERROR(VLOOKUP(AN229,装备!$B:$C,2,0),0)</f>
        <v>0</v>
      </c>
      <c r="CV229" s="304">
        <f>IFERROR(VLOOKUP($AN229,装备!$B:$Q,5,0),0)</f>
        <v>0</v>
      </c>
      <c r="CW229" s="304">
        <f>IFERROR(VLOOKUP($AN229,装备!$B:$Q,6,0),0)</f>
        <v>0</v>
      </c>
      <c r="CX229" s="304">
        <f>IFERROR(VLOOKUP($AN229,装备!$B:$Q,7,0),0)</f>
        <v>0</v>
      </c>
      <c r="CY229" s="304">
        <f>IFERROR(VLOOKUP($AN229,装备!$B:$Q,8,0),0)</f>
        <v>0</v>
      </c>
      <c r="CZ229" s="304">
        <f>IFERROR(VLOOKUP($AN229,装备!$B:$Q,9,0),0)</f>
        <v>0</v>
      </c>
      <c r="DA229" s="304">
        <f>IFERROR(VLOOKUP($AN229,装备!$B:$Q,10,0),0)</f>
        <v>0</v>
      </c>
      <c r="DB229" s="304">
        <f>IFERROR(VLOOKUP($AN229,装备!$B:$Q,11,0),0)</f>
        <v>0</v>
      </c>
      <c r="DC229" s="304">
        <f>IFERROR(VLOOKUP($AN229,装备!$B:$Q,12,0),0)</f>
        <v>0</v>
      </c>
      <c r="DD229" s="304">
        <f>IFERROR(VLOOKUP($AN229,装备!$B:$Q,13,0),0)</f>
        <v>0</v>
      </c>
      <c r="DE229" s="304">
        <f>IFERROR(VLOOKUP($AN229,装备!$B:$Q,14,0),0)</f>
        <v>0</v>
      </c>
      <c r="DF229" s="304">
        <f>IFERROR(VLOOKUP($AN229,装备!$B:$Q,16,0),0)</f>
        <v>0</v>
      </c>
      <c r="DG229" s="304">
        <f>IFERROR(VLOOKUP($AN229,装备!$B:$Q,5,0),0)</f>
        <v>0</v>
      </c>
      <c r="DH229" s="304">
        <f>IFERROR(VLOOKUP(AO229,装备!$B:$C,2,0),0)</f>
        <v>0</v>
      </c>
      <c r="DI229" s="304">
        <f>IFERROR(VLOOKUP($AO229,装备!$B:$Q,5,0),0)</f>
        <v>0</v>
      </c>
      <c r="DJ229" s="304">
        <f>IFERROR(VLOOKUP($AO229,装备!$B:$Q,6,0),0)</f>
        <v>0</v>
      </c>
      <c r="DK229" s="304">
        <f>IFERROR(VLOOKUP($AO229,装备!$B:$Q,7,0),0)</f>
        <v>0</v>
      </c>
      <c r="DL229" s="304">
        <f>IFERROR(VLOOKUP($AO229,装备!$B:$Q,8,0),0)</f>
        <v>0</v>
      </c>
      <c r="DM229" s="304">
        <f>IFERROR(VLOOKUP($AO229,装备!$B:$Q,9,0),0)</f>
        <v>0</v>
      </c>
      <c r="DN229" s="304">
        <f>IFERROR(VLOOKUP($AO229,装备!$B:$Q,10,0),0)</f>
        <v>0</v>
      </c>
      <c r="DO229" s="304">
        <f>IFERROR(VLOOKUP($AO229,装备!$B:$Q,11,0),0)</f>
        <v>0</v>
      </c>
      <c r="DP229" s="304">
        <f>IFERROR(VLOOKUP($AO229,装备!$B:$Q,12,0),0)</f>
        <v>0</v>
      </c>
      <c r="DQ229" s="304">
        <f>IFERROR(VLOOKUP($AO229,装备!$B:$Q,13,0),0)</f>
        <v>0</v>
      </c>
      <c r="DR229" s="304">
        <f>IFERROR(VLOOKUP($AO229,装备!$B:$Q,14,0),0)</f>
        <v>0</v>
      </c>
      <c r="DS229" s="304">
        <f>IFERROR(VLOOKUP($AO229,装备!$B:$Q,16,0),0)</f>
        <v>0</v>
      </c>
      <c r="DT229" s="304">
        <f>IFERROR(VLOOKUP($AO229,装备!$B:$Q,5,0),0)</f>
        <v>0</v>
      </c>
    </row>
    <row r="230" spans="1:124" hidden="1">
      <c r="A230" s="301">
        <f>未改造舰娘!$A226</f>
        <v>10023612</v>
      </c>
      <c r="B230" s="354" t="s">
        <v>199</v>
      </c>
      <c r="C230" s="323"/>
      <c r="D230" s="323">
        <f t="shared" si="3"/>
        <v>110</v>
      </c>
      <c r="E230" s="303">
        <f>未改造舰娘!$C226</f>
        <v>4</v>
      </c>
      <c r="F230" s="304" t="str">
        <f>未改造舰娘!$D226</f>
        <v>重巡</v>
      </c>
      <c r="G230" s="304" t="str">
        <f>未改造舰娘!$E226</f>
        <v>中型</v>
      </c>
      <c r="H230" s="304" t="str">
        <f>未改造舰娘!$F226</f>
        <v>护卫舰</v>
      </c>
      <c r="I230" s="460">
        <f>未改造舰娘!$AR226</f>
        <v>3</v>
      </c>
      <c r="J230" s="304" t="str">
        <f>未改造舰娘!$G226</f>
        <v>日本</v>
      </c>
      <c r="K230" s="312">
        <f>未改造舰娘!$H226+(BV230+CI230+CV230+DI230)*$C$2</f>
        <v>42</v>
      </c>
      <c r="L230" s="304">
        <f>未改造舰娘!$I226</f>
        <v>2</v>
      </c>
      <c r="M230" s="304">
        <f>未改造舰娘!$J226</f>
        <v>2</v>
      </c>
      <c r="N230" s="518">
        <f>未改造舰娘!$K226</f>
        <v>2</v>
      </c>
      <c r="O230" s="304">
        <f>未改造舰娘!$L226+((CE230+CR230+DE230+DR230)*$C$2)</f>
        <v>5</v>
      </c>
      <c r="P230" s="304" t="str">
        <f>IF($C$2=1,(IF(ISERROR(FIND("超长",未改造舰娘!$M226&amp;CC230&amp;CP230&amp;DC230&amp;DP230,1)),IF(ISERROR(FIND("长",未改造舰娘!$M226&amp;CC230&amp;CP230&amp;DC230&amp;DP230,1)),IF(ISERROR(FIND("中",未改造舰娘!$M226&amp;CC230&amp;CP230&amp;DC230&amp;DP230,1)),IF(ISERROR(FIND("短",未改造舰娘!$M226&amp;CC230&amp;CP230&amp;DC230&amp;DP230,1)),IF(ISERROR(FIND("无",未改造舰娘!$M226&amp;CC230&amp;CP230&amp;DC230&amp;DP230,1)),0,"无"),"短"),"中"),"长"),"超长")),未改造舰娘!$M226)</f>
        <v>中</v>
      </c>
      <c r="Q230" s="303">
        <f>未改造舰娘!$N226</f>
        <v>35</v>
      </c>
      <c r="R230" s="304">
        <f>(未改造舰娘!$P226)+(未改造舰娘!$Q226)*$C$3+((BW230+CJ230+CW230+DJ230)*$C$2)</f>
        <v>61</v>
      </c>
      <c r="S230" s="304">
        <f>(未改造舰娘!$R226)+(未改造舰娘!$S226)*$C$3+((BY230+CL230+CY230+DL230)*$C$2)</f>
        <v>60</v>
      </c>
      <c r="T230" s="304">
        <f>(未改造舰娘!$T226)+(未改造舰娘!$U226)*$C$3+((BX230+CK230+CX230+DK230)*$C$2)</f>
        <v>48</v>
      </c>
      <c r="U230" s="304">
        <f>(未改造舰娘!$V226)+(未改造舰娘!$W226)*$C$3+((CG230+CT230+DG230+DT230)*$C$2)</f>
        <v>52</v>
      </c>
      <c r="V230" s="305">
        <f>INT((((未改造舰娘!$Y226)-(未改造舰娘!$X226))*(((IF(D230=0,C230,D230))-1)/99))+未改造舰娘!$X226)+((CB230+CO230+DB230+DO230)*$C$2)</f>
        <v>92</v>
      </c>
      <c r="W230" s="304">
        <f>INT((((未改造舰娘!$AA226)-(未改造舰娘!$Z226))*(((IF(D230=0,C230,D230))-1)/99))+未改造舰娘!$Z226)+((CD230+CQ230+DD230+DQ230)*$C$2)</f>
        <v>79</v>
      </c>
      <c r="X230" s="304">
        <f>INT((((未改造舰娘!$AC226)-(未改造舰娘!$AB226))*(((IF(D230=0,C230,D230))-1)/99))+未改造舰娘!$AB226)+((CA230+CN230+DA230+DN230)*$C$2)</f>
        <v>51</v>
      </c>
      <c r="Y230" s="303">
        <f>INT((((未改造舰娘!$AE226)-(未改造舰娘!$AD226))*(((IF(D230=0,C230,D230))-1)/99))+未改造舰娘!$AD226)+((BZ230+CM230+CZ230+DM230)*$C$2)</f>
        <v>0</v>
      </c>
      <c r="Z230" s="474">
        <f>IF(未改造舰娘!$AF226=0,"",未改造舰娘!$AF226)</f>
        <v>3</v>
      </c>
      <c r="AA230" s="304">
        <f>IF(未改造舰娘!$AG226="","",未改造舰娘!$AG226)</f>
        <v>3</v>
      </c>
      <c r="AB230" s="304">
        <f>IF(未改造舰娘!$AH226="","",未改造舰娘!$AH226)</f>
        <v>3</v>
      </c>
      <c r="AC230" s="304" t="str">
        <f>IF(未改造舰娘!$AI226="","",未改造舰娘!$AI226)</f>
        <v/>
      </c>
      <c r="AD230" s="304">
        <f>IF(未改造舰娘!$AJ226="","",未改造舰娘!$AJ226)</f>
        <v>9</v>
      </c>
      <c r="AE230" s="305">
        <f>IF(未改造舰娘!$AK226="","",未改造舰娘!$AK226)</f>
        <v>0</v>
      </c>
      <c r="AF230" s="304" t="str">
        <f>IF(未改造舰娘!$AL226="","",未改造舰娘!$AL226)</f>
        <v/>
      </c>
      <c r="AG230" s="304" t="str">
        <f>IF(未改造舰娘!$AM226="","",未改造舰娘!$AM226)</f>
        <v/>
      </c>
      <c r="AH230" s="304" t="str">
        <f>IF(未改造舰娘!$AN226="","",未改造舰娘!$AN226)</f>
        <v/>
      </c>
      <c r="AI230" s="304" t="str">
        <f>IF(未改造舰娘!$AO226="","",未改造舰娘!$AO226)</f>
        <v/>
      </c>
      <c r="AJ230" s="304" t="str">
        <f>IF(未改造舰娘!$AP226="","",未改造舰娘!$AP226)</f>
        <v/>
      </c>
      <c r="AK230" s="303" t="str">
        <f>IF(未改造舰娘!$AQ226="","",未改造舰娘!$AQ226)</f>
        <v/>
      </c>
      <c r="AL230" s="306" t="str">
        <f>IF(未改造舰娘!$AS226="","",未改造舰娘!$AS226)</f>
        <v>J国20.3厘米连装炮</v>
      </c>
      <c r="AM230" s="306" t="str">
        <f>IF(未改造舰娘!$AT226="","",未改造舰娘!$AT226)</f>
        <v/>
      </c>
      <c r="AN230" s="306" t="str">
        <f>IF(未改造舰娘!$AU226="","",未改造舰娘!$AU226)</f>
        <v/>
      </c>
      <c r="AO230" s="306" t="str">
        <f>IF(未改造舰娘!$AV226="","",未改造舰娘!$AV226)</f>
        <v/>
      </c>
      <c r="AP230" s="307" t="str">
        <f>IF(未改造舰娘!$AW226="","",未改造舰娘!$AW226)</f>
        <v/>
      </c>
      <c r="AQ230" s="308" t="str">
        <f>IF(未改造舰娘!$AX226="","",未改造舰娘!$AX226)</f>
        <v/>
      </c>
      <c r="AR230" s="304">
        <f>IF(未改造舰娘!$AY226="","",未改造舰娘!$AY226)</f>
        <v>40</v>
      </c>
      <c r="AS230" s="304">
        <f>IF(未改造舰娘!$AZ226="","",未改造舰娘!$AZ226)</f>
        <v>65</v>
      </c>
      <c r="AT230" s="304">
        <f>IF(未改造舰娘!$BA226="","",未改造舰娘!$BA226)</f>
        <v>1.28</v>
      </c>
      <c r="AU230" s="304">
        <f>IF(未改造舰娘!$BB226="","",未改造舰娘!$BB226)</f>
        <v>2.4</v>
      </c>
      <c r="AV230" s="305">
        <f>IF((未改造舰娘!$BG226+未改造舰娘!$BK226*$C$4)=0,"",(未改造舰娘!$BG226+未改造舰娘!$BK226*$C$4))</f>
        <v>30</v>
      </c>
      <c r="AW230" s="304">
        <f>IF((未改造舰娘!$BH226+未改造舰娘!$BL226*$C$4)=0,"",(未改造舰娘!$BH226+未改造舰娘!$BL226*$C$4))</f>
        <v>43</v>
      </c>
      <c r="AX230" s="304">
        <f>IF((未改造舰娘!$BI226+未改造舰娘!$BM226*$C$4)=0,"",(未改造舰娘!$BI226+未改造舰娘!$BM226*$C$4))</f>
        <v>34</v>
      </c>
      <c r="AY230" s="303" t="str">
        <f>IF((未改造舰娘!$BJ226+未改造舰娘!$BN226*$C$4)=0,"",(未改造舰娘!$BJ226+未改造舰娘!$BN226*$C$4))</f>
        <v/>
      </c>
      <c r="AZ230" s="500">
        <f>IF(未改造舰娘!BC226="","",未改造舰娘!BC226)</f>
        <v>41</v>
      </c>
      <c r="BA230" s="500">
        <f>IF(未改造舰娘!BD226="","",未改造舰娘!BD226)</f>
        <v>16</v>
      </c>
      <c r="BB230" s="500">
        <f>IF(未改造舰娘!BE226="","",未改造舰娘!BE226)</f>
        <v>17</v>
      </c>
      <c r="BC230" s="498">
        <f>IF(未改造舰娘!BF226="","",未改造舰娘!BF226)</f>
        <v>11</v>
      </c>
      <c r="BD230" s="125" t="s">
        <v>1573</v>
      </c>
      <c r="BE230" s="506">
        <v>5.9027777777777783E-2</v>
      </c>
      <c r="BF230" s="306" t="str">
        <f>IF(未改造舰娘!$BQ226="","",未改造舰娘!$BQ226)</f>
        <v/>
      </c>
      <c r="BG230" s="306" t="str">
        <f>IF(未改造舰娘!$BR226="","",未改造舰娘!$BR226)</f>
        <v/>
      </c>
      <c r="BH230" s="306"/>
      <c r="BU230" s="304">
        <f>IFERROR(VLOOKUP(AL230,装备!$B:$C,2,0),0)</f>
        <v>4</v>
      </c>
      <c r="BV230" s="304">
        <f>IFERROR(VLOOKUP($AL230,装备!$B:$Q,5,0),0)</f>
        <v>0</v>
      </c>
      <c r="BW230" s="304">
        <f>IFERROR(VLOOKUP($AL230,装备!$B:$Q,6,0),0)</f>
        <v>7</v>
      </c>
      <c r="BX230" s="304">
        <f>IFERROR(VLOOKUP($AL230,装备!$B:$Q,7,0),0)</f>
        <v>0</v>
      </c>
      <c r="BY230" s="304">
        <f>IFERROR(VLOOKUP($AL230,装备!$B:$Q,8,0),0)</f>
        <v>0</v>
      </c>
      <c r="BZ230" s="304">
        <f>IFERROR(VLOOKUP($AL230,装备!$B:$Q,9,0),0)</f>
        <v>0</v>
      </c>
      <c r="CA230" s="304">
        <f>IFERROR(VLOOKUP($AL230,装备!$B:$Q,10,0),0)</f>
        <v>0</v>
      </c>
      <c r="CB230" s="304">
        <f>IFERROR(VLOOKUP($AL230,装备!$B:$Q,11,0),0)</f>
        <v>1</v>
      </c>
      <c r="CC230" s="304" t="str">
        <f>IFERROR(VLOOKUP($AL230,装备!$B:$Q,12,0),0)</f>
        <v>中</v>
      </c>
      <c r="CD230" s="304">
        <f>IFERROR(VLOOKUP($AL230,装备!$B:$Q,13,0),0)</f>
        <v>0</v>
      </c>
      <c r="CE230" s="304">
        <f>IFERROR(VLOOKUP($AL230,装备!$B:$Q,14,0),0)</f>
        <v>0</v>
      </c>
      <c r="CF230" s="304">
        <f>IFERROR(VLOOKUP($AL230,装备!$B:$Q,16,0),0)</f>
        <v>3</v>
      </c>
      <c r="CG230" s="304">
        <f>IFERROR(VLOOKUP($AL230,装备!$B:$Q,5,0),0)</f>
        <v>0</v>
      </c>
      <c r="CH230" s="304">
        <f>IFERROR(VLOOKUP(AM230,装备!$B:$C,2,0),0)</f>
        <v>0</v>
      </c>
      <c r="CI230" s="304">
        <f>IFERROR(VLOOKUP($AM230,装备!$B:$Q,5,0),0)</f>
        <v>0</v>
      </c>
      <c r="CJ230" s="304">
        <f>IFERROR(VLOOKUP($AM230,装备!$B:$Q,6,0),0)</f>
        <v>0</v>
      </c>
      <c r="CK230" s="304">
        <f>IFERROR(VLOOKUP($AM230,装备!$B:$Q,7,0),0)</f>
        <v>0</v>
      </c>
      <c r="CL230" s="304">
        <f>IFERROR(VLOOKUP($AM230,装备!$B:$Q,8,0),0)</f>
        <v>0</v>
      </c>
      <c r="CM230" s="304">
        <f>IFERROR(VLOOKUP($AM230,装备!$B:$Q,9,0),0)</f>
        <v>0</v>
      </c>
      <c r="CN230" s="304">
        <f>IFERROR(VLOOKUP($AM230,装备!$B:$Q,10,0),0)</f>
        <v>0</v>
      </c>
      <c r="CO230" s="304">
        <f>IFERROR(VLOOKUP($AM230,装备!$B:$Q,11,0),0)</f>
        <v>0</v>
      </c>
      <c r="CP230" s="304">
        <f>IFERROR(VLOOKUP($AM230,装备!$B:$Q,12,0),0)</f>
        <v>0</v>
      </c>
      <c r="CQ230" s="304">
        <f>IFERROR(VLOOKUP($AM230,装备!$B:$Q,13,0),0)</f>
        <v>0</v>
      </c>
      <c r="CR230" s="304">
        <f>IFERROR(VLOOKUP($AM230,装备!$B:$Q,14,0),0)</f>
        <v>0</v>
      </c>
      <c r="CS230" s="304">
        <f>IFERROR(VLOOKUP($AM230,装备!$B:$Q,16,0),0)</f>
        <v>0</v>
      </c>
      <c r="CT230" s="304">
        <f>IFERROR(VLOOKUP($AM230,装备!$B:$Q,5,0),0)</f>
        <v>0</v>
      </c>
      <c r="CU230" s="304">
        <f>IFERROR(VLOOKUP(AN230,装备!$B:$C,2,0),0)</f>
        <v>0</v>
      </c>
      <c r="CV230" s="304">
        <f>IFERROR(VLOOKUP($AN230,装备!$B:$Q,5,0),0)</f>
        <v>0</v>
      </c>
      <c r="CW230" s="304">
        <f>IFERROR(VLOOKUP($AN230,装备!$B:$Q,6,0),0)</f>
        <v>0</v>
      </c>
      <c r="CX230" s="304">
        <f>IFERROR(VLOOKUP($AN230,装备!$B:$Q,7,0),0)</f>
        <v>0</v>
      </c>
      <c r="CY230" s="304">
        <f>IFERROR(VLOOKUP($AN230,装备!$B:$Q,8,0),0)</f>
        <v>0</v>
      </c>
      <c r="CZ230" s="304">
        <f>IFERROR(VLOOKUP($AN230,装备!$B:$Q,9,0),0)</f>
        <v>0</v>
      </c>
      <c r="DA230" s="304">
        <f>IFERROR(VLOOKUP($AN230,装备!$B:$Q,10,0),0)</f>
        <v>0</v>
      </c>
      <c r="DB230" s="304">
        <f>IFERROR(VLOOKUP($AN230,装备!$B:$Q,11,0),0)</f>
        <v>0</v>
      </c>
      <c r="DC230" s="304">
        <f>IFERROR(VLOOKUP($AN230,装备!$B:$Q,12,0),0)</f>
        <v>0</v>
      </c>
      <c r="DD230" s="304">
        <f>IFERROR(VLOOKUP($AN230,装备!$B:$Q,13,0),0)</f>
        <v>0</v>
      </c>
      <c r="DE230" s="304">
        <f>IFERROR(VLOOKUP($AN230,装备!$B:$Q,14,0),0)</f>
        <v>0</v>
      </c>
      <c r="DF230" s="304">
        <f>IFERROR(VLOOKUP($AN230,装备!$B:$Q,16,0),0)</f>
        <v>0</v>
      </c>
      <c r="DG230" s="304">
        <f>IFERROR(VLOOKUP($AN230,装备!$B:$Q,5,0),0)</f>
        <v>0</v>
      </c>
      <c r="DH230" s="304">
        <f>IFERROR(VLOOKUP(AO230,装备!$B:$C,2,0),0)</f>
        <v>0</v>
      </c>
      <c r="DI230" s="304">
        <f>IFERROR(VLOOKUP($AO230,装备!$B:$Q,5,0),0)</f>
        <v>0</v>
      </c>
      <c r="DJ230" s="304">
        <f>IFERROR(VLOOKUP($AO230,装备!$B:$Q,6,0),0)</f>
        <v>0</v>
      </c>
      <c r="DK230" s="304">
        <f>IFERROR(VLOOKUP($AO230,装备!$B:$Q,7,0),0)</f>
        <v>0</v>
      </c>
      <c r="DL230" s="304">
        <f>IFERROR(VLOOKUP($AO230,装备!$B:$Q,8,0),0)</f>
        <v>0</v>
      </c>
      <c r="DM230" s="304">
        <f>IFERROR(VLOOKUP($AO230,装备!$B:$Q,9,0),0)</f>
        <v>0</v>
      </c>
      <c r="DN230" s="304">
        <f>IFERROR(VLOOKUP($AO230,装备!$B:$Q,10,0),0)</f>
        <v>0</v>
      </c>
      <c r="DO230" s="304">
        <f>IFERROR(VLOOKUP($AO230,装备!$B:$Q,11,0),0)</f>
        <v>0</v>
      </c>
      <c r="DP230" s="304">
        <f>IFERROR(VLOOKUP($AO230,装备!$B:$Q,12,0),0)</f>
        <v>0</v>
      </c>
      <c r="DQ230" s="304">
        <f>IFERROR(VLOOKUP($AO230,装备!$B:$Q,13,0),0)</f>
        <v>0</v>
      </c>
      <c r="DR230" s="304">
        <f>IFERROR(VLOOKUP($AO230,装备!$B:$Q,14,0),0)</f>
        <v>0</v>
      </c>
      <c r="DS230" s="304">
        <f>IFERROR(VLOOKUP($AO230,装备!$B:$Q,16,0),0)</f>
        <v>0</v>
      </c>
      <c r="DT230" s="304">
        <f>IFERROR(VLOOKUP($AO230,装备!$B:$Q,5,0),0)</f>
        <v>0</v>
      </c>
    </row>
    <row r="231" spans="1:124" hidden="1">
      <c r="A231" s="301">
        <f>未改造舰娘!$A227</f>
        <v>10023712</v>
      </c>
      <c r="B231" s="354" t="s">
        <v>4097</v>
      </c>
      <c r="C231" s="323"/>
      <c r="D231" s="323">
        <f t="shared" si="3"/>
        <v>110</v>
      </c>
      <c r="E231" s="303">
        <f>未改造舰娘!$C227</f>
        <v>3</v>
      </c>
      <c r="F231" s="304" t="str">
        <f>未改造舰娘!$D227</f>
        <v>重巡</v>
      </c>
      <c r="G231" s="304" t="str">
        <f>未改造舰娘!$E227</f>
        <v>中型</v>
      </c>
      <c r="H231" s="304" t="str">
        <f>未改造舰娘!$F227</f>
        <v>护卫舰</v>
      </c>
      <c r="I231" s="460">
        <f>未改造舰娘!$AR227</f>
        <v>3</v>
      </c>
      <c r="J231" s="304" t="str">
        <f>未改造舰娘!$G227</f>
        <v>英国</v>
      </c>
      <c r="K231" s="312">
        <f>未改造舰娘!$H227+(BV231+CI231+CV231+DI231)*$C$2</f>
        <v>49</v>
      </c>
      <c r="L231" s="304">
        <f>未改造舰娘!$I227</f>
        <v>-1</v>
      </c>
      <c r="M231" s="304">
        <f>未改造舰娘!$J227</f>
        <v>2</v>
      </c>
      <c r="N231" s="518">
        <f>未改造舰娘!$K227</f>
        <v>2</v>
      </c>
      <c r="O231" s="304">
        <f>未改造舰娘!$L227+((CE231+CR231+DE231+DR231)*$C$2)</f>
        <v>15</v>
      </c>
      <c r="P231" s="304" t="str">
        <f>IF($C$2=1,(IF(ISERROR(FIND("超长",未改造舰娘!$M227&amp;CC231&amp;CP231&amp;DC231&amp;DP231,1)),IF(ISERROR(FIND("长",未改造舰娘!$M227&amp;CC231&amp;CP231&amp;DC231&amp;DP231,1)),IF(ISERROR(FIND("中",未改造舰娘!$M227&amp;CC231&amp;CP231&amp;DC231&amp;DP231,1)),IF(ISERROR(FIND("短",未改造舰娘!$M227&amp;CC231&amp;CP231&amp;DC231&amp;DP231,1)),IF(ISERROR(FIND("无",未改造舰娘!$M227&amp;CC231&amp;CP231&amp;DC231&amp;DP231,1)),0,"无"),"短"),"中"),"长"),"超长")),未改造舰娘!$M227)</f>
        <v>中</v>
      </c>
      <c r="Q231" s="303">
        <f>未改造舰娘!$N227</f>
        <v>32.5</v>
      </c>
      <c r="R231" s="304">
        <f>(未改造舰娘!$P227)+(未改造舰娘!$Q227)*$C$3+((BW231+CJ231+CW231+DJ231)*$C$2)</f>
        <v>54</v>
      </c>
      <c r="S231" s="304">
        <f>(未改造舰娘!$R227)+(未改造舰娘!$S227)*$C$3+((BY231+CL231+CY231+DL231)*$C$2)</f>
        <v>45</v>
      </c>
      <c r="T231" s="304">
        <f>(未改造舰娘!$T227)+(未改造舰娘!$U227)*$C$3+((BX231+CK231+CX231+DK231)*$C$2)</f>
        <v>41</v>
      </c>
      <c r="U231" s="304">
        <f>(未改造舰娘!$V227)+(未改造舰娘!$W227)*$C$3+((CG231+CT231+DG231+DT231)*$C$2)</f>
        <v>66</v>
      </c>
      <c r="V231" s="305">
        <f>INT((((未改造舰娘!$Y227)-(未改造舰娘!$X227))*(((IF(D231=0,C231,D231))-1)/99))+未改造舰娘!$X227)+((CB231+CO231+DB231+DO231)*$C$2)</f>
        <v>91</v>
      </c>
      <c r="W231" s="304">
        <f>INT((((未改造舰娘!$AA227)-(未改造舰娘!$Z227))*(((IF(D231=0,C231,D231))-1)/99))+未改造舰娘!$Z227)+((CD231+CQ231+DD231+DQ231)*$C$2)</f>
        <v>74</v>
      </c>
      <c r="X231" s="304">
        <f>INT((((未改造舰娘!$AC227)-(未改造舰娘!$AB227))*(((IF(D231=0,C231,D231))-1)/99))+未改造舰娘!$AB227)+((CA231+CN231+DA231+DN231)*$C$2)</f>
        <v>51</v>
      </c>
      <c r="Y231" s="303">
        <f>INT((((未改造舰娘!$AE227)-(未改造舰娘!$AD227))*(((IF(D231=0,C231,D231))-1)/99))+未改造舰娘!$AD227)+((BZ231+CM231+CZ231+DM231)*$C$2)</f>
        <v>0</v>
      </c>
      <c r="Z231" s="474">
        <f>IF(未改造舰娘!$AF227=0,"",未改造舰娘!$AF227)</f>
        <v>2</v>
      </c>
      <c r="AA231" s="304">
        <f>IF(未改造舰娘!$AG227="","",未改造舰娘!$AG227)</f>
        <v>2</v>
      </c>
      <c r="AB231" s="304">
        <f>IF(未改造舰娘!$AH227="","",未改造舰娘!$AH227)</f>
        <v>2</v>
      </c>
      <c r="AC231" s="304" t="str">
        <f>IF(未改造舰娘!$AI227="","",未改造舰娘!$AI227)</f>
        <v/>
      </c>
      <c r="AD231" s="304">
        <f>IF(未改造舰娘!$AJ227="","",未改造舰娘!$AJ227)</f>
        <v>6</v>
      </c>
      <c r="AE231" s="305">
        <f>IF(未改造舰娘!$AK227="","",未改造舰娘!$AK227)</f>
        <v>0</v>
      </c>
      <c r="AF231" s="304" t="str">
        <f>IF(未改造舰娘!$AL227="","",未改造舰娘!$AL227)</f>
        <v/>
      </c>
      <c r="AG231" s="304" t="str">
        <f>IF(未改造舰娘!$AM227="","",未改造舰娘!$AM227)</f>
        <v/>
      </c>
      <c r="AH231" s="304" t="str">
        <f>IF(未改造舰娘!$AN227="","",未改造舰娘!$AN227)</f>
        <v/>
      </c>
      <c r="AI231" s="304" t="str">
        <f>IF(未改造舰娘!$AO227="","",未改造舰娘!$AO227)</f>
        <v/>
      </c>
      <c r="AJ231" s="304" t="str">
        <f>IF(未改造舰娘!$AP227="","",未改造舰娘!$AP227)</f>
        <v/>
      </c>
      <c r="AK231" s="303" t="str">
        <f>IF(未改造舰娘!$AQ227="","",未改造舰娘!$AQ227)</f>
        <v/>
      </c>
      <c r="AL231" s="306" t="str">
        <f>IF(未改造舰娘!$AS227="","",未改造舰娘!$AS227)</f>
        <v>E国双联8英寸炮</v>
      </c>
      <c r="AM231" s="306" t="str">
        <f>IF(未改造舰娘!$AT227="","",未改造舰娘!$AT227)</f>
        <v/>
      </c>
      <c r="AN231" s="306" t="str">
        <f>IF(未改造舰娘!$AU227="","",未改造舰娘!$AU227)</f>
        <v/>
      </c>
      <c r="AO231" s="306" t="str">
        <f>IF(未改造舰娘!$AV227="","",未改造舰娘!$AV227)</f>
        <v/>
      </c>
      <c r="AP231" s="307" t="str">
        <f>IF(未改造舰娘!$AW227="","",未改造舰娘!$AW227)</f>
        <v/>
      </c>
      <c r="AQ231" s="308" t="str">
        <f>IF(未改造舰娘!$AX227="","",未改造舰娘!$AX227)</f>
        <v/>
      </c>
      <c r="AR231" s="304">
        <f>IF(未改造舰娘!$AY227="","",未改造舰娘!$AY227)</f>
        <v>35</v>
      </c>
      <c r="AS231" s="304">
        <f>IF(未改造舰娘!$AZ227="","",未改造舰娘!$AZ227)</f>
        <v>70</v>
      </c>
      <c r="AT231" s="304">
        <f>IF(未改造舰娘!$BA227="","",未改造舰娘!$BA227)</f>
        <v>1.28</v>
      </c>
      <c r="AU231" s="304">
        <f>IF(未改造舰娘!$BB227="","",未改造舰娘!$BB227)</f>
        <v>2.4</v>
      </c>
      <c r="AV231" s="305">
        <f>IF((未改造舰娘!$BG227+未改造舰娘!$BK227*$C$4)=0,"",(未改造舰娘!$BG227+未改造舰娘!$BK227*$C$4))</f>
        <v>30</v>
      </c>
      <c r="AW231" s="304">
        <f>IF((未改造舰娘!$BH227+未改造舰娘!$BL227*$C$4)=0,"",(未改造舰娘!$BH227+未改造舰娘!$BL227*$C$4))</f>
        <v>43</v>
      </c>
      <c r="AX231" s="304">
        <f>IF((未改造舰娘!$BI227+未改造舰娘!$BM227*$C$4)=0,"",(未改造舰娘!$BI227+未改造舰娘!$BM227*$C$4))</f>
        <v>33</v>
      </c>
      <c r="AY231" s="303" t="str">
        <f>IF((未改造舰娘!$BJ227+未改造舰娘!$BN227*$C$4)=0,"",(未改造舰娘!$BJ227+未改造舰娘!$BN227*$C$4))</f>
        <v/>
      </c>
      <c r="AZ231" s="500">
        <f>IF(未改造舰娘!BC227="","",未改造舰娘!BC227)</f>
        <v>38</v>
      </c>
      <c r="BA231" s="500">
        <f>IF(未改造舰娘!BD227="","",未改造舰娘!BD227)</f>
        <v>5</v>
      </c>
      <c r="BB231" s="500">
        <f>IF(未改造舰娘!BE227="","",未改造舰娘!BE227)</f>
        <v>13</v>
      </c>
      <c r="BC231" s="498">
        <f>IF(未改造舰娘!BF227="","",未改造舰娘!BF227)</f>
        <v>18</v>
      </c>
      <c r="BD231" s="125" t="s">
        <v>1575</v>
      </c>
      <c r="BE231" s="506"/>
      <c r="BF231" s="306" t="str">
        <f>IF(未改造舰娘!$BQ227="","",未改造舰娘!$BQ227)</f>
        <v>6-4-BCDEFGHIKL,8-2-DEFGHIJKLM</v>
      </c>
      <c r="BG231" s="306" t="str">
        <f>IF(未改造舰娘!$BR227="","",未改造舰娘!$BR227)</f>
        <v>极地奏鸣曲 Ex-3-4-BCEGHIKL,Ex-4-OP,Ex-4-3-IM；女武神行动 Ex-2-K,Ex-5-F,Ex-8-P；决战无畏之海 Ex-6-Q,Ex-7-U</v>
      </c>
      <c r="BH231" s="306"/>
      <c r="BU231" s="304">
        <f>IFERROR(VLOOKUP(AL231,装备!$B:$C,2,0),0)</f>
        <v>3</v>
      </c>
      <c r="BV231" s="304">
        <f>IFERROR(VLOOKUP($AL231,装备!$B:$Q,5,0),0)</f>
        <v>0</v>
      </c>
      <c r="BW231" s="304">
        <f>IFERROR(VLOOKUP($AL231,装备!$B:$Q,6,0),0)</f>
        <v>9</v>
      </c>
      <c r="BX231" s="304">
        <f>IFERROR(VLOOKUP($AL231,装备!$B:$Q,7,0),0)</f>
        <v>0</v>
      </c>
      <c r="BY231" s="304">
        <f>IFERROR(VLOOKUP($AL231,装备!$B:$Q,8,0),0)</f>
        <v>0</v>
      </c>
      <c r="BZ231" s="304">
        <f>IFERROR(VLOOKUP($AL231,装备!$B:$Q,9,0),0)</f>
        <v>0</v>
      </c>
      <c r="CA231" s="304">
        <f>IFERROR(VLOOKUP($AL231,装备!$B:$Q,10,0),0)</f>
        <v>0</v>
      </c>
      <c r="CB231" s="304">
        <f>IFERROR(VLOOKUP($AL231,装备!$B:$Q,11,0),0)</f>
        <v>0</v>
      </c>
      <c r="CC231" s="304" t="str">
        <f>IFERROR(VLOOKUP($AL231,装备!$B:$Q,12,0),0)</f>
        <v>中</v>
      </c>
      <c r="CD231" s="304">
        <f>IFERROR(VLOOKUP($AL231,装备!$B:$Q,13,0),0)</f>
        <v>0</v>
      </c>
      <c r="CE231" s="304">
        <f>IFERROR(VLOOKUP($AL231,装备!$B:$Q,14,0),0)</f>
        <v>0</v>
      </c>
      <c r="CF231" s="304">
        <f>IFERROR(VLOOKUP($AL231,装备!$B:$Q,16,0),0)</f>
        <v>0</v>
      </c>
      <c r="CG231" s="304">
        <f>IFERROR(VLOOKUP($AL231,装备!$B:$Q,5,0),0)</f>
        <v>0</v>
      </c>
      <c r="CH231" s="304">
        <f>IFERROR(VLOOKUP(AM231,装备!$B:$C,2,0),0)</f>
        <v>0</v>
      </c>
      <c r="CI231" s="304">
        <f>IFERROR(VLOOKUP($AM231,装备!$B:$Q,5,0),0)</f>
        <v>0</v>
      </c>
      <c r="CJ231" s="304">
        <f>IFERROR(VLOOKUP($AM231,装备!$B:$Q,6,0),0)</f>
        <v>0</v>
      </c>
      <c r="CK231" s="304">
        <f>IFERROR(VLOOKUP($AM231,装备!$B:$Q,7,0),0)</f>
        <v>0</v>
      </c>
      <c r="CL231" s="304">
        <f>IFERROR(VLOOKUP($AM231,装备!$B:$Q,8,0),0)</f>
        <v>0</v>
      </c>
      <c r="CM231" s="304">
        <f>IFERROR(VLOOKUP($AM231,装备!$B:$Q,9,0),0)</f>
        <v>0</v>
      </c>
      <c r="CN231" s="304">
        <f>IFERROR(VLOOKUP($AM231,装备!$B:$Q,10,0),0)</f>
        <v>0</v>
      </c>
      <c r="CO231" s="304">
        <f>IFERROR(VLOOKUP($AM231,装备!$B:$Q,11,0),0)</f>
        <v>0</v>
      </c>
      <c r="CP231" s="304">
        <f>IFERROR(VLOOKUP($AM231,装备!$B:$Q,12,0),0)</f>
        <v>0</v>
      </c>
      <c r="CQ231" s="304">
        <f>IFERROR(VLOOKUP($AM231,装备!$B:$Q,13,0),0)</f>
        <v>0</v>
      </c>
      <c r="CR231" s="304">
        <f>IFERROR(VLOOKUP($AM231,装备!$B:$Q,14,0),0)</f>
        <v>0</v>
      </c>
      <c r="CS231" s="304">
        <f>IFERROR(VLOOKUP($AM231,装备!$B:$Q,16,0),0)</f>
        <v>0</v>
      </c>
      <c r="CT231" s="304">
        <f>IFERROR(VLOOKUP($AM231,装备!$B:$Q,5,0),0)</f>
        <v>0</v>
      </c>
      <c r="CU231" s="304">
        <f>IFERROR(VLOOKUP(AN231,装备!$B:$C,2,0),0)</f>
        <v>0</v>
      </c>
      <c r="CV231" s="304">
        <f>IFERROR(VLOOKUP($AN231,装备!$B:$Q,5,0),0)</f>
        <v>0</v>
      </c>
      <c r="CW231" s="304">
        <f>IFERROR(VLOOKUP($AN231,装备!$B:$Q,6,0),0)</f>
        <v>0</v>
      </c>
      <c r="CX231" s="304">
        <f>IFERROR(VLOOKUP($AN231,装备!$B:$Q,7,0),0)</f>
        <v>0</v>
      </c>
      <c r="CY231" s="304">
        <f>IFERROR(VLOOKUP($AN231,装备!$B:$Q,8,0),0)</f>
        <v>0</v>
      </c>
      <c r="CZ231" s="304">
        <f>IFERROR(VLOOKUP($AN231,装备!$B:$Q,9,0),0)</f>
        <v>0</v>
      </c>
      <c r="DA231" s="304">
        <f>IFERROR(VLOOKUP($AN231,装备!$B:$Q,10,0),0)</f>
        <v>0</v>
      </c>
      <c r="DB231" s="304">
        <f>IFERROR(VLOOKUP($AN231,装备!$B:$Q,11,0),0)</f>
        <v>0</v>
      </c>
      <c r="DC231" s="304">
        <f>IFERROR(VLOOKUP($AN231,装备!$B:$Q,12,0),0)</f>
        <v>0</v>
      </c>
      <c r="DD231" s="304">
        <f>IFERROR(VLOOKUP($AN231,装备!$B:$Q,13,0),0)</f>
        <v>0</v>
      </c>
      <c r="DE231" s="304">
        <f>IFERROR(VLOOKUP($AN231,装备!$B:$Q,14,0),0)</f>
        <v>0</v>
      </c>
      <c r="DF231" s="304">
        <f>IFERROR(VLOOKUP($AN231,装备!$B:$Q,16,0),0)</f>
        <v>0</v>
      </c>
      <c r="DG231" s="304">
        <f>IFERROR(VLOOKUP($AN231,装备!$B:$Q,5,0),0)</f>
        <v>0</v>
      </c>
      <c r="DH231" s="304">
        <f>IFERROR(VLOOKUP(AO231,装备!$B:$C,2,0),0)</f>
        <v>0</v>
      </c>
      <c r="DI231" s="304">
        <f>IFERROR(VLOOKUP($AO231,装备!$B:$Q,5,0),0)</f>
        <v>0</v>
      </c>
      <c r="DJ231" s="304">
        <f>IFERROR(VLOOKUP($AO231,装备!$B:$Q,6,0),0)</f>
        <v>0</v>
      </c>
      <c r="DK231" s="304">
        <f>IFERROR(VLOOKUP($AO231,装备!$B:$Q,7,0),0)</f>
        <v>0</v>
      </c>
      <c r="DL231" s="304">
        <f>IFERROR(VLOOKUP($AO231,装备!$B:$Q,8,0),0)</f>
        <v>0</v>
      </c>
      <c r="DM231" s="304">
        <f>IFERROR(VLOOKUP($AO231,装备!$B:$Q,9,0),0)</f>
        <v>0</v>
      </c>
      <c r="DN231" s="304">
        <f>IFERROR(VLOOKUP($AO231,装备!$B:$Q,10,0),0)</f>
        <v>0</v>
      </c>
      <c r="DO231" s="304">
        <f>IFERROR(VLOOKUP($AO231,装备!$B:$Q,11,0),0)</f>
        <v>0</v>
      </c>
      <c r="DP231" s="304">
        <f>IFERROR(VLOOKUP($AO231,装备!$B:$Q,12,0),0)</f>
        <v>0</v>
      </c>
      <c r="DQ231" s="304">
        <f>IFERROR(VLOOKUP($AO231,装备!$B:$Q,13,0),0)</f>
        <v>0</v>
      </c>
      <c r="DR231" s="304">
        <f>IFERROR(VLOOKUP($AO231,装备!$B:$Q,14,0),0)</f>
        <v>0</v>
      </c>
      <c r="DS231" s="304">
        <f>IFERROR(VLOOKUP($AO231,装备!$B:$Q,16,0),0)</f>
        <v>0</v>
      </c>
      <c r="DT231" s="304">
        <f>IFERROR(VLOOKUP($AO231,装备!$B:$Q,5,0),0)</f>
        <v>0</v>
      </c>
    </row>
    <row r="232" spans="1:124" hidden="1">
      <c r="A232" s="301">
        <f>未改造舰娘!$A228</f>
        <v>10023812</v>
      </c>
      <c r="B232" s="354" t="s">
        <v>665</v>
      </c>
      <c r="C232" s="323"/>
      <c r="D232" s="323">
        <f t="shared" si="3"/>
        <v>110</v>
      </c>
      <c r="E232" s="303">
        <f>未改造舰娘!$C228</f>
        <v>3</v>
      </c>
      <c r="F232" s="304" t="str">
        <f>未改造舰娘!$D228</f>
        <v>重巡</v>
      </c>
      <c r="G232" s="304" t="str">
        <f>未改造舰娘!$E228</f>
        <v>中型</v>
      </c>
      <c r="H232" s="304" t="str">
        <f>未改造舰娘!$F228</f>
        <v>护卫舰</v>
      </c>
      <c r="I232" s="460">
        <f>未改造舰娘!$AR228</f>
        <v>3</v>
      </c>
      <c r="J232" s="304" t="str">
        <f>未改造舰娘!$G228</f>
        <v>英国</v>
      </c>
      <c r="K232" s="312">
        <f>未改造舰娘!$H228+(BV232+CI232+CV232+DI232)*$C$2</f>
        <v>33</v>
      </c>
      <c r="L232" s="304">
        <f>未改造舰娘!$I228</f>
        <v>-1</v>
      </c>
      <c r="M232" s="304">
        <f>未改造舰娘!$J228</f>
        <v>2</v>
      </c>
      <c r="N232" s="518">
        <f>未改造舰娘!$K228</f>
        <v>2</v>
      </c>
      <c r="O232" s="304">
        <f>未改造舰娘!$L228+((CE232+CR232+DE232+DR232)*$C$2)</f>
        <v>10</v>
      </c>
      <c r="P232" s="304" t="str">
        <f>IF($C$2=1,(IF(ISERROR(FIND("超长",未改造舰娘!$M228&amp;CC232&amp;CP232&amp;DC232&amp;DP232,1)),IF(ISERROR(FIND("长",未改造舰娘!$M228&amp;CC232&amp;CP232&amp;DC232&amp;DP232,1)),IF(ISERROR(FIND("中",未改造舰娘!$M228&amp;CC232&amp;CP232&amp;DC232&amp;DP232,1)),IF(ISERROR(FIND("短",未改造舰娘!$M228&amp;CC232&amp;CP232&amp;DC232&amp;DP232,1)),IF(ISERROR(FIND("无",未改造舰娘!$M228&amp;CC232&amp;CP232&amp;DC232&amp;DP232,1)),0,"无"),"短"),"中"),"长"),"超长")),未改造舰娘!$M228)</f>
        <v>中</v>
      </c>
      <c r="Q232" s="303">
        <f>未改造舰娘!$N228</f>
        <v>32</v>
      </c>
      <c r="R232" s="304">
        <f>(未改造舰娘!$P228)+(未改造舰娘!$Q228)*$C$3+((BW232+CJ232+CW232+DJ232)*$C$2)</f>
        <v>58</v>
      </c>
      <c r="S232" s="304">
        <f>(未改造舰娘!$R228)+(未改造舰娘!$S228)*$C$3+((BY232+CL232+CY232+DL232)*$C$2)</f>
        <v>47</v>
      </c>
      <c r="T232" s="304">
        <f>(未改造舰娘!$T228)+(未改造舰娘!$U228)*$C$3+((BX232+CK232+CX232+DK232)*$C$2)</f>
        <v>44</v>
      </c>
      <c r="U232" s="304">
        <f>(未改造舰娘!$V228)+(未改造舰娘!$W228)*$C$3+((CG232+CT232+DG232+DT232)*$C$2)</f>
        <v>68</v>
      </c>
      <c r="V232" s="305">
        <f>INT((((未改造舰娘!$Y228)-(未改造舰娘!$X228))*(((IF(D232=0,C232,D232))-1)/99))+未改造舰娘!$X228)+((CB232+CO232+DB232+DO232)*$C$2)</f>
        <v>91</v>
      </c>
      <c r="W232" s="304">
        <f>INT((((未改造舰娘!$AA228)-(未改造舰娘!$Z228))*(((IF(D232=0,C232,D232))-1)/99))+未改造舰娘!$Z228)+((CD232+CQ232+DD232+DQ232)*$C$2)</f>
        <v>74</v>
      </c>
      <c r="X232" s="304">
        <f>INT((((未改造舰娘!$AC228)-(未改造舰娘!$AB228))*(((IF(D232=0,C232,D232))-1)/99))+未改造舰娘!$AB228)+((CA232+CN232+DA232+DN232)*$C$2)</f>
        <v>52</v>
      </c>
      <c r="Y232" s="303">
        <f>INT((((未改造舰娘!$AE228)-(未改造舰娘!$AD228))*(((IF(D232=0,C232,D232))-1)/99))+未改造舰娘!$AD228)+((BZ232+CM232+CZ232+DM232)*$C$2)</f>
        <v>0</v>
      </c>
      <c r="Z232" s="474">
        <f>IF(未改造舰娘!$AF228=0,"",未改造舰娘!$AF228)</f>
        <v>2</v>
      </c>
      <c r="AA232" s="304">
        <f>IF(未改造舰娘!$AG228="","",未改造舰娘!$AG228)</f>
        <v>2</v>
      </c>
      <c r="AB232" s="304">
        <f>IF(未改造舰娘!$AH228="","",未改造舰娘!$AH228)</f>
        <v>2</v>
      </c>
      <c r="AC232" s="304" t="str">
        <f>IF(未改造舰娘!$AI228="","",未改造舰娘!$AI228)</f>
        <v/>
      </c>
      <c r="AD232" s="304">
        <f>IF(未改造舰娘!$AJ228="","",未改造舰娘!$AJ228)</f>
        <v>6</v>
      </c>
      <c r="AE232" s="305">
        <f>IF(未改造舰娘!$AK228="","",未改造舰娘!$AK228)</f>
        <v>0</v>
      </c>
      <c r="AF232" s="304" t="str">
        <f>IF(未改造舰娘!$AL228="","",未改造舰娘!$AL228)</f>
        <v/>
      </c>
      <c r="AG232" s="304" t="str">
        <f>IF(未改造舰娘!$AM228="","",未改造舰娘!$AM228)</f>
        <v/>
      </c>
      <c r="AH232" s="304" t="str">
        <f>IF(未改造舰娘!$AN228="","",未改造舰娘!$AN228)</f>
        <v/>
      </c>
      <c r="AI232" s="304" t="str">
        <f>IF(未改造舰娘!$AO228="","",未改造舰娘!$AO228)</f>
        <v/>
      </c>
      <c r="AJ232" s="304" t="str">
        <f>IF(未改造舰娘!$AP228="","",未改造舰娘!$AP228)</f>
        <v/>
      </c>
      <c r="AK232" s="303" t="str">
        <f>IF(未改造舰娘!$AQ228="","",未改造舰娘!$AQ228)</f>
        <v/>
      </c>
      <c r="AL232" s="306" t="str">
        <f>IF(未改造舰娘!$AS228="","",未改造舰娘!$AS228)</f>
        <v>E国双联8英寸炮</v>
      </c>
      <c r="AM232" s="306" t="str">
        <f>IF(未改造舰娘!$AT228="","",未改造舰娘!$AT228)</f>
        <v/>
      </c>
      <c r="AN232" s="306" t="str">
        <f>IF(未改造舰娘!$AU228="","",未改造舰娘!$AU228)</f>
        <v/>
      </c>
      <c r="AO232" s="306" t="str">
        <f>IF(未改造舰娘!$AV228="","",未改造舰娘!$AV228)</f>
        <v/>
      </c>
      <c r="AP232" s="307" t="str">
        <f>IF(未改造舰娘!$AW228="","",未改造舰娘!$AW228)</f>
        <v/>
      </c>
      <c r="AQ232" s="308" t="str">
        <f>IF(未改造舰娘!$AX228="","",未改造舰娘!$AX228)</f>
        <v/>
      </c>
      <c r="AR232" s="304">
        <f>IF(未改造舰娘!$AY228="","",未改造舰娘!$AY228)</f>
        <v>35</v>
      </c>
      <c r="AS232" s="304">
        <f>IF(未改造舰娘!$AZ228="","",未改造舰娘!$AZ228)</f>
        <v>70</v>
      </c>
      <c r="AT232" s="304">
        <f>IF(未改造舰娘!$BA228="","",未改造舰娘!$BA228)</f>
        <v>1.28</v>
      </c>
      <c r="AU232" s="304">
        <f>IF(未改造舰娘!$BB228="","",未改造舰娘!$BB228)</f>
        <v>2.4</v>
      </c>
      <c r="AV232" s="305">
        <f>IF((未改造舰娘!$BG228+未改造舰娘!$BK228*$C$4)=0,"",(未改造舰娘!$BG228+未改造舰娘!$BK228*$C$4))</f>
        <v>30</v>
      </c>
      <c r="AW232" s="304">
        <f>IF((未改造舰娘!$BH228+未改造舰娘!$BL228*$C$4)=0,"",(未改造舰娘!$BH228+未改造舰娘!$BL228*$C$4))</f>
        <v>43</v>
      </c>
      <c r="AX232" s="304">
        <f>IF((未改造舰娘!$BI228+未改造舰娘!$BM228*$C$4)=0,"",(未改造舰娘!$BI228+未改造舰娘!$BM228*$C$4))</f>
        <v>33</v>
      </c>
      <c r="AY232" s="303" t="str">
        <f>IF((未改造舰娘!$BJ228+未改造舰娘!$BN228*$C$4)=0,"",(未改造舰娘!$BJ228+未改造舰娘!$BN228*$C$4))</f>
        <v/>
      </c>
      <c r="AZ232" s="500">
        <f>IF(未改造舰娘!BC228="","",未改造舰娘!BC228)</f>
        <v>32</v>
      </c>
      <c r="BA232" s="500">
        <f>IF(未改造舰娘!BD228="","",未改造舰娘!BD228)</f>
        <v>6</v>
      </c>
      <c r="BB232" s="500">
        <f>IF(未改造舰娘!BE228="","",未改造舰娘!BE228)</f>
        <v>15</v>
      </c>
      <c r="BC232" s="498">
        <f>IF(未改造舰娘!BF228="","",未改造舰娘!BF228)</f>
        <v>21</v>
      </c>
      <c r="BD232" s="125" t="s">
        <v>2262</v>
      </c>
      <c r="BE232" s="506">
        <v>5.9027777777777783E-2</v>
      </c>
      <c r="BF232" s="306" t="str">
        <f>IF(未改造舰娘!$BQ228="","",未改造舰娘!$BQ228)</f>
        <v>8-2-DEFGHIJLM</v>
      </c>
      <c r="BG232" s="306" t="str">
        <f>IF(未改造舰娘!$BR228="","",未改造舰娘!$BR228)</f>
        <v>极地奏鸣曲 Ex-3-DEFGHIJKMOPQDEFGHIJKLMNO,Ex-4-3-EIJM,Ex-4-4-EGHJL；女武神行动 Ex-3-L,Ex-4-P,Ex-5-F,Ex-7-BCDGHIJKLM,Ex-8-CDEGHJNOP；未命名 Ex-4-T,Ex-5-CDEFGHIJKLMNOPQRS,Ex-6-BCDEGIJKLMNOPQRTUV,Ex-8-BCDEFGHIKO,Ex-9-BEGHIJKLMNOPQRS,Ex-10-ABCDEIJKLMNOPQRST,Ex-11-ABCDEFGHIJKLMNOPQRS；两周年活动 女武神行动-ADELMNP</v>
      </c>
      <c r="BH232" s="306"/>
      <c r="BU232" s="304">
        <f>IFERROR(VLOOKUP(AL232,装备!$B:$C,2,0),0)</f>
        <v>3</v>
      </c>
      <c r="BV232" s="304">
        <f>IFERROR(VLOOKUP($AL232,装备!$B:$Q,5,0),0)</f>
        <v>0</v>
      </c>
      <c r="BW232" s="304">
        <f>IFERROR(VLOOKUP($AL232,装备!$B:$Q,6,0),0)</f>
        <v>9</v>
      </c>
      <c r="BX232" s="304">
        <f>IFERROR(VLOOKUP($AL232,装备!$B:$Q,7,0),0)</f>
        <v>0</v>
      </c>
      <c r="BY232" s="304">
        <f>IFERROR(VLOOKUP($AL232,装备!$B:$Q,8,0),0)</f>
        <v>0</v>
      </c>
      <c r="BZ232" s="304">
        <f>IFERROR(VLOOKUP($AL232,装备!$B:$Q,9,0),0)</f>
        <v>0</v>
      </c>
      <c r="CA232" s="304">
        <f>IFERROR(VLOOKUP($AL232,装备!$B:$Q,10,0),0)</f>
        <v>0</v>
      </c>
      <c r="CB232" s="304">
        <f>IFERROR(VLOOKUP($AL232,装备!$B:$Q,11,0),0)</f>
        <v>0</v>
      </c>
      <c r="CC232" s="304" t="str">
        <f>IFERROR(VLOOKUP($AL232,装备!$B:$Q,12,0),0)</f>
        <v>中</v>
      </c>
      <c r="CD232" s="304">
        <f>IFERROR(VLOOKUP($AL232,装备!$B:$Q,13,0),0)</f>
        <v>0</v>
      </c>
      <c r="CE232" s="304">
        <f>IFERROR(VLOOKUP($AL232,装备!$B:$Q,14,0),0)</f>
        <v>0</v>
      </c>
      <c r="CF232" s="304">
        <f>IFERROR(VLOOKUP($AL232,装备!$B:$Q,16,0),0)</f>
        <v>0</v>
      </c>
      <c r="CG232" s="304">
        <f>IFERROR(VLOOKUP($AL232,装备!$B:$Q,5,0),0)</f>
        <v>0</v>
      </c>
      <c r="CH232" s="304">
        <f>IFERROR(VLOOKUP(AM232,装备!$B:$C,2,0),0)</f>
        <v>0</v>
      </c>
      <c r="CI232" s="304">
        <f>IFERROR(VLOOKUP($AM232,装备!$B:$Q,5,0),0)</f>
        <v>0</v>
      </c>
      <c r="CJ232" s="304">
        <f>IFERROR(VLOOKUP($AM232,装备!$B:$Q,6,0),0)</f>
        <v>0</v>
      </c>
      <c r="CK232" s="304">
        <f>IFERROR(VLOOKUP($AM232,装备!$B:$Q,7,0),0)</f>
        <v>0</v>
      </c>
      <c r="CL232" s="304">
        <f>IFERROR(VLOOKUP($AM232,装备!$B:$Q,8,0),0)</f>
        <v>0</v>
      </c>
      <c r="CM232" s="304">
        <f>IFERROR(VLOOKUP($AM232,装备!$B:$Q,9,0),0)</f>
        <v>0</v>
      </c>
      <c r="CN232" s="304">
        <f>IFERROR(VLOOKUP($AM232,装备!$B:$Q,10,0),0)</f>
        <v>0</v>
      </c>
      <c r="CO232" s="304">
        <f>IFERROR(VLOOKUP($AM232,装备!$B:$Q,11,0),0)</f>
        <v>0</v>
      </c>
      <c r="CP232" s="304">
        <f>IFERROR(VLOOKUP($AM232,装备!$B:$Q,12,0),0)</f>
        <v>0</v>
      </c>
      <c r="CQ232" s="304">
        <f>IFERROR(VLOOKUP($AM232,装备!$B:$Q,13,0),0)</f>
        <v>0</v>
      </c>
      <c r="CR232" s="304">
        <f>IFERROR(VLOOKUP($AM232,装备!$B:$Q,14,0),0)</f>
        <v>0</v>
      </c>
      <c r="CS232" s="304">
        <f>IFERROR(VLOOKUP($AM232,装备!$B:$Q,16,0),0)</f>
        <v>0</v>
      </c>
      <c r="CT232" s="304">
        <f>IFERROR(VLOOKUP($AM232,装备!$B:$Q,5,0),0)</f>
        <v>0</v>
      </c>
      <c r="CU232" s="304">
        <f>IFERROR(VLOOKUP(AN232,装备!$B:$C,2,0),0)</f>
        <v>0</v>
      </c>
      <c r="CV232" s="304">
        <f>IFERROR(VLOOKUP($AN232,装备!$B:$Q,5,0),0)</f>
        <v>0</v>
      </c>
      <c r="CW232" s="304">
        <f>IFERROR(VLOOKUP($AN232,装备!$B:$Q,6,0),0)</f>
        <v>0</v>
      </c>
      <c r="CX232" s="304">
        <f>IFERROR(VLOOKUP($AN232,装备!$B:$Q,7,0),0)</f>
        <v>0</v>
      </c>
      <c r="CY232" s="304">
        <f>IFERROR(VLOOKUP($AN232,装备!$B:$Q,8,0),0)</f>
        <v>0</v>
      </c>
      <c r="CZ232" s="304">
        <f>IFERROR(VLOOKUP($AN232,装备!$B:$Q,9,0),0)</f>
        <v>0</v>
      </c>
      <c r="DA232" s="304">
        <f>IFERROR(VLOOKUP($AN232,装备!$B:$Q,10,0),0)</f>
        <v>0</v>
      </c>
      <c r="DB232" s="304">
        <f>IFERROR(VLOOKUP($AN232,装备!$B:$Q,11,0),0)</f>
        <v>0</v>
      </c>
      <c r="DC232" s="304">
        <f>IFERROR(VLOOKUP($AN232,装备!$B:$Q,12,0),0)</f>
        <v>0</v>
      </c>
      <c r="DD232" s="304">
        <f>IFERROR(VLOOKUP($AN232,装备!$B:$Q,13,0),0)</f>
        <v>0</v>
      </c>
      <c r="DE232" s="304">
        <f>IFERROR(VLOOKUP($AN232,装备!$B:$Q,14,0),0)</f>
        <v>0</v>
      </c>
      <c r="DF232" s="304">
        <f>IFERROR(VLOOKUP($AN232,装备!$B:$Q,16,0),0)</f>
        <v>0</v>
      </c>
      <c r="DG232" s="304">
        <f>IFERROR(VLOOKUP($AN232,装备!$B:$Q,5,0),0)</f>
        <v>0</v>
      </c>
      <c r="DH232" s="304">
        <f>IFERROR(VLOOKUP(AO232,装备!$B:$C,2,0),0)</f>
        <v>0</v>
      </c>
      <c r="DI232" s="304">
        <f>IFERROR(VLOOKUP($AO232,装备!$B:$Q,5,0),0)</f>
        <v>0</v>
      </c>
      <c r="DJ232" s="304">
        <f>IFERROR(VLOOKUP($AO232,装备!$B:$Q,6,0),0)</f>
        <v>0</v>
      </c>
      <c r="DK232" s="304">
        <f>IFERROR(VLOOKUP($AO232,装备!$B:$Q,7,0),0)</f>
        <v>0</v>
      </c>
      <c r="DL232" s="304">
        <f>IFERROR(VLOOKUP($AO232,装备!$B:$Q,8,0),0)</f>
        <v>0</v>
      </c>
      <c r="DM232" s="304">
        <f>IFERROR(VLOOKUP($AO232,装备!$B:$Q,9,0),0)</f>
        <v>0</v>
      </c>
      <c r="DN232" s="304">
        <f>IFERROR(VLOOKUP($AO232,装备!$B:$Q,10,0),0)</f>
        <v>0</v>
      </c>
      <c r="DO232" s="304">
        <f>IFERROR(VLOOKUP($AO232,装备!$B:$Q,11,0),0)</f>
        <v>0</v>
      </c>
      <c r="DP232" s="304">
        <f>IFERROR(VLOOKUP($AO232,装备!$B:$Q,12,0),0)</f>
        <v>0</v>
      </c>
      <c r="DQ232" s="304">
        <f>IFERROR(VLOOKUP($AO232,装备!$B:$Q,13,0),0)</f>
        <v>0</v>
      </c>
      <c r="DR232" s="304">
        <f>IFERROR(VLOOKUP($AO232,装备!$B:$Q,14,0),0)</f>
        <v>0</v>
      </c>
      <c r="DS232" s="304">
        <f>IFERROR(VLOOKUP($AO232,装备!$B:$Q,16,0),0)</f>
        <v>0</v>
      </c>
      <c r="DT232" s="304">
        <f>IFERROR(VLOOKUP($AO232,装备!$B:$Q,5,0),0)</f>
        <v>0</v>
      </c>
    </row>
    <row r="233" spans="1:124" hidden="1">
      <c r="A233" s="301">
        <f>未改造舰娘!$A229</f>
        <v>10023912</v>
      </c>
      <c r="B233" s="354" t="s">
        <v>4098</v>
      </c>
      <c r="C233" s="323"/>
      <c r="D233" s="323">
        <f t="shared" si="3"/>
        <v>110</v>
      </c>
      <c r="E233" s="303">
        <f>未改造舰娘!$C229</f>
        <v>3</v>
      </c>
      <c r="F233" s="304" t="str">
        <f>未改造舰娘!$D229</f>
        <v>重巡</v>
      </c>
      <c r="G233" s="304" t="str">
        <f>未改造舰娘!$E229</f>
        <v>中型</v>
      </c>
      <c r="H233" s="304" t="str">
        <f>未改造舰娘!$F229</f>
        <v>护卫舰</v>
      </c>
      <c r="I233" s="460">
        <f>未改造舰娘!$AR229</f>
        <v>3</v>
      </c>
      <c r="J233" s="304" t="str">
        <f>未改造舰娘!$G229</f>
        <v>英国</v>
      </c>
      <c r="K233" s="312">
        <f>未改造舰娘!$H229+(BV233+CI233+CV233+DI233)*$C$2</f>
        <v>33</v>
      </c>
      <c r="L233" s="304">
        <f>未改造舰娘!$I229</f>
        <v>-1</v>
      </c>
      <c r="M233" s="304">
        <f>未改造舰娘!$J229</f>
        <v>2</v>
      </c>
      <c r="N233" s="518">
        <f>未改造舰娘!$K229</f>
        <v>2</v>
      </c>
      <c r="O233" s="304">
        <f>未改造舰娘!$L229+((CE233+CR233+DE233+DR233)*$C$2)</f>
        <v>10</v>
      </c>
      <c r="P233" s="304" t="str">
        <f>IF($C$2=1,(IF(ISERROR(FIND("超长",未改造舰娘!$M229&amp;CC233&amp;CP233&amp;DC233&amp;DP233,1)),IF(ISERROR(FIND("长",未改造舰娘!$M229&amp;CC233&amp;CP233&amp;DC233&amp;DP233,1)),IF(ISERROR(FIND("中",未改造舰娘!$M229&amp;CC233&amp;CP233&amp;DC233&amp;DP233,1)),IF(ISERROR(FIND("短",未改造舰娘!$M229&amp;CC233&amp;CP233&amp;DC233&amp;DP233,1)),IF(ISERROR(FIND("无",未改造舰娘!$M229&amp;CC233&amp;CP233&amp;DC233&amp;DP233,1)),0,"无"),"短"),"中"),"长"),"超长")),未改造舰娘!$M229)</f>
        <v>中</v>
      </c>
      <c r="Q233" s="303">
        <f>未改造舰娘!$N229</f>
        <v>32</v>
      </c>
      <c r="R233" s="304">
        <f>(未改造舰娘!$P229)+(未改造舰娘!$Q229)*$C$3+((BW233+CJ233+CW233+DJ233)*$C$2)</f>
        <v>58</v>
      </c>
      <c r="S233" s="304">
        <f>(未改造舰娘!$R229)+(未改造舰娘!$S229)*$C$3+((BY233+CL233+CY233+DL233)*$C$2)</f>
        <v>47</v>
      </c>
      <c r="T233" s="304">
        <f>(未改造舰娘!$T229)+(未改造舰娘!$U229)*$C$3+((BX233+CK233+CX233+DK233)*$C$2)</f>
        <v>44</v>
      </c>
      <c r="U233" s="304">
        <f>(未改造舰娘!$V229)+(未改造舰娘!$W229)*$C$3+((CG233+CT233+DG233+DT233)*$C$2)</f>
        <v>68</v>
      </c>
      <c r="V233" s="305">
        <f>INT((((未改造舰娘!$Y229)-(未改造舰娘!$X229))*(((IF(D233=0,C233,D233))-1)/99))+未改造舰娘!$X229)+((CB233+CO233+DB233+DO233)*$C$2)</f>
        <v>91</v>
      </c>
      <c r="W233" s="304">
        <f>INT((((未改造舰娘!$AA229)-(未改造舰娘!$Z229))*(((IF(D233=0,C233,D233))-1)/99))+未改造舰娘!$Z229)+((CD233+CQ233+DD233+DQ233)*$C$2)</f>
        <v>74</v>
      </c>
      <c r="X233" s="304">
        <f>INT((((未改造舰娘!$AC229)-(未改造舰娘!$AB229))*(((IF(D233=0,C233,D233))-1)/99))+未改造舰娘!$AB229)+((CA233+CN233+DA233+DN233)*$C$2)</f>
        <v>52</v>
      </c>
      <c r="Y233" s="303">
        <f>INT((((未改造舰娘!$AE229)-(未改造舰娘!$AD229))*(((IF(D233=0,C233,D233))-1)/99))+未改造舰娘!$AD229)+((BZ233+CM233+CZ233+DM233)*$C$2)</f>
        <v>0</v>
      </c>
      <c r="Z233" s="474">
        <f>IF(未改造舰娘!$AF229=0,"",未改造舰娘!$AF229)</f>
        <v>2</v>
      </c>
      <c r="AA233" s="304">
        <f>IF(未改造舰娘!$AG229="","",未改造舰娘!$AG229)</f>
        <v>2</v>
      </c>
      <c r="AB233" s="304">
        <f>IF(未改造舰娘!$AH229="","",未改造舰娘!$AH229)</f>
        <v>2</v>
      </c>
      <c r="AC233" s="304" t="str">
        <f>IF(未改造舰娘!$AI229="","",未改造舰娘!$AI229)</f>
        <v/>
      </c>
      <c r="AD233" s="304">
        <f>IF(未改造舰娘!$AJ229="","",未改造舰娘!$AJ229)</f>
        <v>6</v>
      </c>
      <c r="AE233" s="305">
        <f>IF(未改造舰娘!$AK229="","",未改造舰娘!$AK229)</f>
        <v>0</v>
      </c>
      <c r="AF233" s="304" t="str">
        <f>IF(未改造舰娘!$AL229="","",未改造舰娘!$AL229)</f>
        <v/>
      </c>
      <c r="AG233" s="304" t="str">
        <f>IF(未改造舰娘!$AM229="","",未改造舰娘!$AM229)</f>
        <v/>
      </c>
      <c r="AH233" s="304" t="str">
        <f>IF(未改造舰娘!$AN229="","",未改造舰娘!$AN229)</f>
        <v/>
      </c>
      <c r="AI233" s="304" t="str">
        <f>IF(未改造舰娘!$AO229="","",未改造舰娘!$AO229)</f>
        <v/>
      </c>
      <c r="AJ233" s="304" t="str">
        <f>IF(未改造舰娘!$AP229="","",未改造舰娘!$AP229)</f>
        <v/>
      </c>
      <c r="AK233" s="303" t="str">
        <f>IF(未改造舰娘!$AQ229="","",未改造舰娘!$AQ229)</f>
        <v/>
      </c>
      <c r="AL233" s="306" t="str">
        <f>IF(未改造舰娘!$AS229="","",未改造舰娘!$AS229)</f>
        <v>E国双联8英寸炮</v>
      </c>
      <c r="AM233" s="306" t="str">
        <f>IF(未改造舰娘!$AT229="","",未改造舰娘!$AT229)</f>
        <v/>
      </c>
      <c r="AN233" s="306" t="str">
        <f>IF(未改造舰娘!$AU229="","",未改造舰娘!$AU229)</f>
        <v/>
      </c>
      <c r="AO233" s="306" t="str">
        <f>IF(未改造舰娘!$AV229="","",未改造舰娘!$AV229)</f>
        <v/>
      </c>
      <c r="AP233" s="307" t="str">
        <f>IF(未改造舰娘!$AW229="","",未改造舰娘!$AW229)</f>
        <v/>
      </c>
      <c r="AQ233" s="308" t="str">
        <f>IF(未改造舰娘!$AX229="","",未改造舰娘!$AX229)</f>
        <v/>
      </c>
      <c r="AR233" s="304">
        <f>IF(未改造舰娘!$AY229="","",未改造舰娘!$AY229)</f>
        <v>35</v>
      </c>
      <c r="AS233" s="304">
        <f>IF(未改造舰娘!$AZ229="","",未改造舰娘!$AZ229)</f>
        <v>70</v>
      </c>
      <c r="AT233" s="304">
        <f>IF(未改造舰娘!$BA229="","",未改造舰娘!$BA229)</f>
        <v>1.28</v>
      </c>
      <c r="AU233" s="304">
        <f>IF(未改造舰娘!$BB229="","",未改造舰娘!$BB229)</f>
        <v>2.4</v>
      </c>
      <c r="AV233" s="305">
        <f>IF((未改造舰娘!$BG229+未改造舰娘!$BK229*$C$4)=0,"",(未改造舰娘!$BG229+未改造舰娘!$BK229*$C$4))</f>
        <v>30</v>
      </c>
      <c r="AW233" s="304">
        <f>IF((未改造舰娘!$BH229+未改造舰娘!$BL229*$C$4)=0,"",(未改造舰娘!$BH229+未改造舰娘!$BL229*$C$4))</f>
        <v>43</v>
      </c>
      <c r="AX233" s="304">
        <f>IF((未改造舰娘!$BI229+未改造舰娘!$BM229*$C$4)=0,"",(未改造舰娘!$BI229+未改造舰娘!$BM229*$C$4))</f>
        <v>33</v>
      </c>
      <c r="AY233" s="303" t="str">
        <f>IF((未改造舰娘!$BJ229+未改造舰娘!$BN229*$C$4)=0,"",(未改造舰娘!$BJ229+未改造舰娘!$BN229*$C$4))</f>
        <v/>
      </c>
      <c r="AZ233" s="500">
        <f>IF(未改造舰娘!BC229="","",未改造舰娘!BC229)</f>
        <v>32</v>
      </c>
      <c r="BA233" s="500">
        <f>IF(未改造舰娘!BD229="","",未改造舰娘!BD229)</f>
        <v>6</v>
      </c>
      <c r="BB233" s="500">
        <f>IF(未改造舰娘!BE229="","",未改造舰娘!BE229)</f>
        <v>15</v>
      </c>
      <c r="BC233" s="498">
        <f>IF(未改造舰娘!BF229="","",未改造舰娘!BF229)</f>
        <v>21</v>
      </c>
      <c r="BD233" s="125" t="s">
        <v>2263</v>
      </c>
      <c r="BE233" s="506">
        <v>5.9027777777777783E-2</v>
      </c>
      <c r="BF233" s="306" t="str">
        <f>IF(未改造舰娘!$BQ229="","",未改造舰娘!$BQ229)</f>
        <v>8-2-DEFGHIJLM</v>
      </c>
      <c r="BG233" s="306" t="str">
        <f>IF(未改造舰娘!$BR229="","",未改造舰娘!$BR229)</f>
        <v>极地奏鸣曲 Ex-3-CDEFGHIJKMOPQDEFGHIJKLMNO,Ex-2-DEFGHIJKLMNO,Ex-4-3-EIJM,Ex-4-4-EHJKL；女武神行动 Ex-3-BCDEGHIJKLM,Ex-4-CDEFGHJKMNOP,Ex-5-F,Ex-7-L；未命名 Ex-3-S,Ex-4-T,Ex-5-CDFHIJKMNOQRS,Ex-6-ABCDEFHIJKLMNPQRTUVβ,Ex-11-CDFHIJKMNQRS,Ex-12-ABCDEFGHIJKLMNOPQRTUVβ；两周年活动 女武神行动-ADELMNP</v>
      </c>
      <c r="BH233" s="306"/>
      <c r="BU233" s="304">
        <f>IFERROR(VLOOKUP(AL233,装备!$B:$C,2,0),0)</f>
        <v>3</v>
      </c>
      <c r="BV233" s="304">
        <f>IFERROR(VLOOKUP($AL233,装备!$B:$Q,5,0),0)</f>
        <v>0</v>
      </c>
      <c r="BW233" s="304">
        <f>IFERROR(VLOOKUP($AL233,装备!$B:$Q,6,0),0)</f>
        <v>9</v>
      </c>
      <c r="BX233" s="304">
        <f>IFERROR(VLOOKUP($AL233,装备!$B:$Q,7,0),0)</f>
        <v>0</v>
      </c>
      <c r="BY233" s="304">
        <f>IFERROR(VLOOKUP($AL233,装备!$B:$Q,8,0),0)</f>
        <v>0</v>
      </c>
      <c r="BZ233" s="304">
        <f>IFERROR(VLOOKUP($AL233,装备!$B:$Q,9,0),0)</f>
        <v>0</v>
      </c>
      <c r="CA233" s="304">
        <f>IFERROR(VLOOKUP($AL233,装备!$B:$Q,10,0),0)</f>
        <v>0</v>
      </c>
      <c r="CB233" s="304">
        <f>IFERROR(VLOOKUP($AL233,装备!$B:$Q,11,0),0)</f>
        <v>0</v>
      </c>
      <c r="CC233" s="304" t="str">
        <f>IFERROR(VLOOKUP($AL233,装备!$B:$Q,12,0),0)</f>
        <v>中</v>
      </c>
      <c r="CD233" s="304">
        <f>IFERROR(VLOOKUP($AL233,装备!$B:$Q,13,0),0)</f>
        <v>0</v>
      </c>
      <c r="CE233" s="304">
        <f>IFERROR(VLOOKUP($AL233,装备!$B:$Q,14,0),0)</f>
        <v>0</v>
      </c>
      <c r="CF233" s="304">
        <f>IFERROR(VLOOKUP($AL233,装备!$B:$Q,16,0),0)</f>
        <v>0</v>
      </c>
      <c r="CG233" s="304">
        <f>IFERROR(VLOOKUP($AL233,装备!$B:$Q,5,0),0)</f>
        <v>0</v>
      </c>
      <c r="CH233" s="304">
        <f>IFERROR(VLOOKUP(AM233,装备!$B:$C,2,0),0)</f>
        <v>0</v>
      </c>
      <c r="CI233" s="304">
        <f>IFERROR(VLOOKUP($AM233,装备!$B:$Q,5,0),0)</f>
        <v>0</v>
      </c>
      <c r="CJ233" s="304">
        <f>IFERROR(VLOOKUP($AM233,装备!$B:$Q,6,0),0)</f>
        <v>0</v>
      </c>
      <c r="CK233" s="304">
        <f>IFERROR(VLOOKUP($AM233,装备!$B:$Q,7,0),0)</f>
        <v>0</v>
      </c>
      <c r="CL233" s="304">
        <f>IFERROR(VLOOKUP($AM233,装备!$B:$Q,8,0),0)</f>
        <v>0</v>
      </c>
      <c r="CM233" s="304">
        <f>IFERROR(VLOOKUP($AM233,装备!$B:$Q,9,0),0)</f>
        <v>0</v>
      </c>
      <c r="CN233" s="304">
        <f>IFERROR(VLOOKUP($AM233,装备!$B:$Q,10,0),0)</f>
        <v>0</v>
      </c>
      <c r="CO233" s="304">
        <f>IFERROR(VLOOKUP($AM233,装备!$B:$Q,11,0),0)</f>
        <v>0</v>
      </c>
      <c r="CP233" s="304">
        <f>IFERROR(VLOOKUP($AM233,装备!$B:$Q,12,0),0)</f>
        <v>0</v>
      </c>
      <c r="CQ233" s="304">
        <f>IFERROR(VLOOKUP($AM233,装备!$B:$Q,13,0),0)</f>
        <v>0</v>
      </c>
      <c r="CR233" s="304">
        <f>IFERROR(VLOOKUP($AM233,装备!$B:$Q,14,0),0)</f>
        <v>0</v>
      </c>
      <c r="CS233" s="304">
        <f>IFERROR(VLOOKUP($AM233,装备!$B:$Q,16,0),0)</f>
        <v>0</v>
      </c>
      <c r="CT233" s="304">
        <f>IFERROR(VLOOKUP($AM233,装备!$B:$Q,5,0),0)</f>
        <v>0</v>
      </c>
      <c r="CU233" s="304">
        <f>IFERROR(VLOOKUP(AN233,装备!$B:$C,2,0),0)</f>
        <v>0</v>
      </c>
      <c r="CV233" s="304">
        <f>IFERROR(VLOOKUP($AN233,装备!$B:$Q,5,0),0)</f>
        <v>0</v>
      </c>
      <c r="CW233" s="304">
        <f>IFERROR(VLOOKUP($AN233,装备!$B:$Q,6,0),0)</f>
        <v>0</v>
      </c>
      <c r="CX233" s="304">
        <f>IFERROR(VLOOKUP($AN233,装备!$B:$Q,7,0),0)</f>
        <v>0</v>
      </c>
      <c r="CY233" s="304">
        <f>IFERROR(VLOOKUP($AN233,装备!$B:$Q,8,0),0)</f>
        <v>0</v>
      </c>
      <c r="CZ233" s="304">
        <f>IFERROR(VLOOKUP($AN233,装备!$B:$Q,9,0),0)</f>
        <v>0</v>
      </c>
      <c r="DA233" s="304">
        <f>IFERROR(VLOOKUP($AN233,装备!$B:$Q,10,0),0)</f>
        <v>0</v>
      </c>
      <c r="DB233" s="304">
        <f>IFERROR(VLOOKUP($AN233,装备!$B:$Q,11,0),0)</f>
        <v>0</v>
      </c>
      <c r="DC233" s="304">
        <f>IFERROR(VLOOKUP($AN233,装备!$B:$Q,12,0),0)</f>
        <v>0</v>
      </c>
      <c r="DD233" s="304">
        <f>IFERROR(VLOOKUP($AN233,装备!$B:$Q,13,0),0)</f>
        <v>0</v>
      </c>
      <c r="DE233" s="304">
        <f>IFERROR(VLOOKUP($AN233,装备!$B:$Q,14,0),0)</f>
        <v>0</v>
      </c>
      <c r="DF233" s="304">
        <f>IFERROR(VLOOKUP($AN233,装备!$B:$Q,16,0),0)</f>
        <v>0</v>
      </c>
      <c r="DG233" s="304">
        <f>IFERROR(VLOOKUP($AN233,装备!$B:$Q,5,0),0)</f>
        <v>0</v>
      </c>
      <c r="DH233" s="304">
        <f>IFERROR(VLOOKUP(AO233,装备!$B:$C,2,0),0)</f>
        <v>0</v>
      </c>
      <c r="DI233" s="304">
        <f>IFERROR(VLOOKUP($AO233,装备!$B:$Q,5,0),0)</f>
        <v>0</v>
      </c>
      <c r="DJ233" s="304">
        <f>IFERROR(VLOOKUP($AO233,装备!$B:$Q,6,0),0)</f>
        <v>0</v>
      </c>
      <c r="DK233" s="304">
        <f>IFERROR(VLOOKUP($AO233,装备!$B:$Q,7,0),0)</f>
        <v>0</v>
      </c>
      <c r="DL233" s="304">
        <f>IFERROR(VLOOKUP($AO233,装备!$B:$Q,8,0),0)</f>
        <v>0</v>
      </c>
      <c r="DM233" s="304">
        <f>IFERROR(VLOOKUP($AO233,装备!$B:$Q,9,0),0)</f>
        <v>0</v>
      </c>
      <c r="DN233" s="304">
        <f>IFERROR(VLOOKUP($AO233,装备!$B:$Q,10,0),0)</f>
        <v>0</v>
      </c>
      <c r="DO233" s="304">
        <f>IFERROR(VLOOKUP($AO233,装备!$B:$Q,11,0),0)</f>
        <v>0</v>
      </c>
      <c r="DP233" s="304">
        <f>IFERROR(VLOOKUP($AO233,装备!$B:$Q,12,0),0)</f>
        <v>0</v>
      </c>
      <c r="DQ233" s="304">
        <f>IFERROR(VLOOKUP($AO233,装备!$B:$Q,13,0),0)</f>
        <v>0</v>
      </c>
      <c r="DR233" s="304">
        <f>IFERROR(VLOOKUP($AO233,装备!$B:$Q,14,0),0)</f>
        <v>0</v>
      </c>
      <c r="DS233" s="304">
        <f>IFERROR(VLOOKUP($AO233,装备!$B:$Q,16,0),0)</f>
        <v>0</v>
      </c>
      <c r="DT233" s="304">
        <f>IFERROR(VLOOKUP($AO233,装备!$B:$Q,5,0),0)</f>
        <v>0</v>
      </c>
    </row>
    <row r="234" spans="1:124" hidden="1">
      <c r="A234" s="301">
        <f>未改造舰娘!$A230</f>
        <v>10024012</v>
      </c>
      <c r="B234" s="354" t="s">
        <v>4099</v>
      </c>
      <c r="C234" s="323"/>
      <c r="D234" s="323">
        <f t="shared" si="3"/>
        <v>110</v>
      </c>
      <c r="E234" s="303">
        <f>未改造舰娘!$C230</f>
        <v>4</v>
      </c>
      <c r="F234" s="304" t="str">
        <f>未改造舰娘!$D230</f>
        <v>重巡</v>
      </c>
      <c r="G234" s="304" t="str">
        <f>未改造舰娘!$E230</f>
        <v>中型</v>
      </c>
      <c r="H234" s="304" t="str">
        <f>未改造舰娘!$F230</f>
        <v>护卫舰</v>
      </c>
      <c r="I234" s="460">
        <f>未改造舰娘!$AR230</f>
        <v>3</v>
      </c>
      <c r="J234" s="304" t="str">
        <f>未改造舰娘!$G230</f>
        <v>美国</v>
      </c>
      <c r="K234" s="312">
        <f>未改造舰娘!$H230+(BV234+CI234+CV234+DI234)*$C$2</f>
        <v>43</v>
      </c>
      <c r="L234" s="304">
        <f>未改造舰娘!$I230</f>
        <v>1</v>
      </c>
      <c r="M234" s="304">
        <f>未改造舰娘!$J230</f>
        <v>2</v>
      </c>
      <c r="N234" s="518">
        <f>未改造舰娘!$K230</f>
        <v>2</v>
      </c>
      <c r="O234" s="304">
        <f>未改造舰娘!$L230+((CE234+CR234+DE234+DR234)*$C$2)</f>
        <v>30</v>
      </c>
      <c r="P234" s="304" t="str">
        <f>IF($C$2=1,(IF(ISERROR(FIND("超长",未改造舰娘!$M230&amp;CC234&amp;CP234&amp;DC234&amp;DP234,1)),IF(ISERROR(FIND("长",未改造舰娘!$M230&amp;CC234&amp;CP234&amp;DC234&amp;DP234,1)),IF(ISERROR(FIND("中",未改造舰娘!$M230&amp;CC234&amp;CP234&amp;DC234&amp;DP234,1)),IF(ISERROR(FIND("短",未改造舰娘!$M230&amp;CC234&amp;CP234&amp;DC234&amp;DP234,1)),IF(ISERROR(FIND("无",未改造舰娘!$M230&amp;CC234&amp;CP234&amp;DC234&amp;DP234,1)),0,"无"),"短"),"中"),"长"),"超长")),未改造舰娘!$M230)</f>
        <v>中</v>
      </c>
      <c r="Q234" s="303">
        <f>未改造舰娘!$N230</f>
        <v>32.700000000000003</v>
      </c>
      <c r="R234" s="304">
        <f>(未改造舰娘!$P230)+(未改造舰娘!$Q230)*$C$3+((BW234+CJ234+CW234+DJ234)*$C$2)</f>
        <v>68</v>
      </c>
      <c r="S234" s="304">
        <f>(未改造舰娘!$R230)+(未改造舰娘!$S230)*$C$3+((BY234+CL234+CY234+DL234)*$C$2)</f>
        <v>0</v>
      </c>
      <c r="T234" s="304">
        <f>(未改造舰娘!$T230)+(未改造舰娘!$U230)*$C$3+((BX234+CK234+CX234+DK234)*$C$2)</f>
        <v>47</v>
      </c>
      <c r="U234" s="304">
        <f>(未改造舰娘!$V230)+(未改造舰娘!$W230)*$C$3+((CG234+CT234+DG234+DT234)*$C$2)</f>
        <v>70</v>
      </c>
      <c r="V234" s="305">
        <f>INT((((未改造舰娘!$Y230)-(未改造舰娘!$X230))*(((IF(D234=0,C234,D234))-1)/99))+未改造舰娘!$X230)+((CB234+CO234+DB234+DO234)*$C$2)</f>
        <v>92</v>
      </c>
      <c r="W234" s="304">
        <f>INT((((未改造舰娘!$AA230)-(未改造舰娘!$Z230))*(((IF(D234=0,C234,D234))-1)/99))+未改造舰娘!$Z230)+((CD234+CQ234+DD234+DQ234)*$C$2)</f>
        <v>77</v>
      </c>
      <c r="X234" s="304">
        <f>INT((((未改造舰娘!$AC230)-(未改造舰娘!$AB230))*(((IF(D234=0,C234,D234))-1)/99))+未改造舰娘!$AB230)+((CA234+CN234+DA234+DN234)*$C$2)</f>
        <v>53</v>
      </c>
      <c r="Y234" s="303">
        <f>INT((((未改造舰娘!$AE230)-(未改造舰娘!$AD230))*(((IF(D234=0,C234,D234))-1)/99))+未改造舰娘!$AD230)+((BZ234+CM234+CZ234+DM234)*$C$2)</f>
        <v>0</v>
      </c>
      <c r="Z234" s="474">
        <f>IF(未改造舰娘!$AF230=0,"",未改造舰娘!$AF230)</f>
        <v>3</v>
      </c>
      <c r="AA234" s="304">
        <f>IF(未改造舰娘!$AG230="","",未改造舰娘!$AG230)</f>
        <v>3</v>
      </c>
      <c r="AB234" s="304">
        <f>IF(未改造舰娘!$AH230="","",未改造舰娘!$AH230)</f>
        <v>3</v>
      </c>
      <c r="AC234" s="304" t="str">
        <f>IF(未改造舰娘!$AI230="","",未改造舰娘!$AI230)</f>
        <v/>
      </c>
      <c r="AD234" s="304">
        <f>IF(未改造舰娘!$AJ230="","",未改造舰娘!$AJ230)</f>
        <v>9</v>
      </c>
      <c r="AE234" s="305">
        <f>IF(未改造舰娘!$AK230="","",未改造舰娘!$AK230)</f>
        <v>45</v>
      </c>
      <c r="AF234" s="304">
        <f>IF(未改造舰娘!$AL230="","",未改造舰娘!$AL230)</f>
        <v>300</v>
      </c>
      <c r="AG234" s="304">
        <f>IF(未改造舰娘!$AM230="","",未改造舰娘!$AM230)</f>
        <v>200</v>
      </c>
      <c r="AH234" s="304">
        <f>IF(未改造舰娘!$AN230="","",未改造舰娘!$AN230)</f>
        <v>500</v>
      </c>
      <c r="AI234" s="304" t="str">
        <f>IF(未改造舰娘!$AO230="","",未改造舰娘!$AO230)</f>
        <v/>
      </c>
      <c r="AJ234" s="304" t="str">
        <f>IF(未改造舰娘!$AP230="","",未改造舰娘!$AP230)</f>
        <v>巡洋核心</v>
      </c>
      <c r="AK234" s="303">
        <f>IF(未改造舰娘!$AQ230="","",未改造舰娘!$AQ230)</f>
        <v>9</v>
      </c>
      <c r="AL234" s="306" t="str">
        <f>IF(未改造舰娘!$AS230="","",未改造舰娘!$AS230)</f>
        <v>U国三联8英寸炮</v>
      </c>
      <c r="AM234" s="306" t="str">
        <f>IF(未改造舰娘!$AT230="","",未改造舰娘!$AT230)</f>
        <v/>
      </c>
      <c r="AN234" s="306" t="str">
        <f>IF(未改造舰娘!$AU230="","",未改造舰娘!$AU230)</f>
        <v/>
      </c>
      <c r="AO234" s="306" t="str">
        <f>IF(未改造舰娘!$AV230="","",未改造舰娘!$AV230)</f>
        <v/>
      </c>
      <c r="AP234" s="307" t="str">
        <f>IF(未改造舰娘!$AW230="","",未改造舰娘!$AW230)</f>
        <v/>
      </c>
      <c r="AQ234" s="308" t="str">
        <f>IF(未改造舰娘!$AX230="","",未改造舰娘!$AX230)</f>
        <v/>
      </c>
      <c r="AR234" s="304">
        <f>IF(未改造舰娘!$AY230="","",未改造舰娘!$AY230)</f>
        <v>40</v>
      </c>
      <c r="AS234" s="304">
        <f>IF(未改造舰娘!$AZ230="","",未改造舰娘!$AZ230)</f>
        <v>70</v>
      </c>
      <c r="AT234" s="304">
        <f>IF(未改造舰娘!$BA230="","",未改造舰娘!$BA230)</f>
        <v>1.28</v>
      </c>
      <c r="AU234" s="304">
        <f>IF(未改造舰娘!$BB230="","",未改造舰娘!$BB230)</f>
        <v>2.4</v>
      </c>
      <c r="AV234" s="305">
        <f>IF((未改造舰娘!$BG230+未改造舰娘!$BK230*$C$4)=0,"",(未改造舰娘!$BG230+未改造舰娘!$BK230*$C$4))</f>
        <v>30</v>
      </c>
      <c r="AW234" s="304">
        <f>IF((未改造舰娘!$BH230+未改造舰娘!$BL230*$C$4)=0,"",(未改造舰娘!$BH230+未改造舰娘!$BL230*$C$4))</f>
        <v>43</v>
      </c>
      <c r="AX234" s="304">
        <f>IF((未改造舰娘!$BI230+未改造舰娘!$BM230*$C$4)=0,"",(未改造舰娘!$BI230+未改造舰娘!$BM230*$C$4))</f>
        <v>34</v>
      </c>
      <c r="AY234" s="303" t="str">
        <f>IF((未改造舰娘!$BJ230+未改造舰娘!$BN230*$C$4)=0,"",(未改造舰娘!$BJ230+未改造舰娘!$BN230*$C$4))</f>
        <v/>
      </c>
      <c r="AZ234" s="500">
        <f>IF(未改造舰娘!BC230="","",未改造舰娘!BC230)</f>
        <v>38</v>
      </c>
      <c r="BA234" s="500">
        <f>IF(未改造舰娘!BD230="","",未改造舰娘!BD230)</f>
        <v>0</v>
      </c>
      <c r="BB234" s="500">
        <f>IF(未改造舰娘!BE230="","",未改造舰娘!BE230)</f>
        <v>16</v>
      </c>
      <c r="BC234" s="498">
        <f>IF(未改造舰娘!BF230="","",未改造舰娘!BF230)</f>
        <v>29</v>
      </c>
      <c r="BD234" s="125" t="s">
        <v>2264</v>
      </c>
      <c r="BE234" s="506">
        <v>5.9027777777777783E-2</v>
      </c>
      <c r="BF234" s="306" t="str">
        <f>IF(未改造舰娘!$BQ230="","",未改造舰娘!$BQ230)</f>
        <v/>
      </c>
      <c r="BG234" s="306" t="str">
        <f>IF(未改造舰娘!$BR230="","",未改造舰娘!$BR230)</f>
        <v/>
      </c>
      <c r="BH234" s="306"/>
      <c r="BU234" s="304">
        <f>IFERROR(VLOOKUP(AL234,装备!$B:$C,2,0),0)</f>
        <v>4</v>
      </c>
      <c r="BV234" s="304">
        <f>IFERROR(VLOOKUP($AL234,装备!$B:$Q,5,0),0)</f>
        <v>0</v>
      </c>
      <c r="BW234" s="304">
        <f>IFERROR(VLOOKUP($AL234,装备!$B:$Q,6,0),0)</f>
        <v>8</v>
      </c>
      <c r="BX234" s="304">
        <f>IFERROR(VLOOKUP($AL234,装备!$B:$Q,7,0),0)</f>
        <v>0</v>
      </c>
      <c r="BY234" s="304">
        <f>IFERROR(VLOOKUP($AL234,装备!$B:$Q,8,0),0)</f>
        <v>0</v>
      </c>
      <c r="BZ234" s="304">
        <f>IFERROR(VLOOKUP($AL234,装备!$B:$Q,9,0),0)</f>
        <v>0</v>
      </c>
      <c r="CA234" s="304">
        <f>IFERROR(VLOOKUP($AL234,装备!$B:$Q,10,0),0)</f>
        <v>0</v>
      </c>
      <c r="CB234" s="304">
        <f>IFERROR(VLOOKUP($AL234,装备!$B:$Q,11,0),0)</f>
        <v>2</v>
      </c>
      <c r="CC234" s="304" t="str">
        <f>IFERROR(VLOOKUP($AL234,装备!$B:$Q,12,0),0)</f>
        <v>中</v>
      </c>
      <c r="CD234" s="304">
        <f>IFERROR(VLOOKUP($AL234,装备!$B:$Q,13,0),0)</f>
        <v>0</v>
      </c>
      <c r="CE234" s="304">
        <f>IFERROR(VLOOKUP($AL234,装备!$B:$Q,14,0),0)</f>
        <v>0</v>
      </c>
      <c r="CF234" s="304">
        <f>IFERROR(VLOOKUP($AL234,装备!$B:$Q,16,0),0)</f>
        <v>0</v>
      </c>
      <c r="CG234" s="304">
        <f>IFERROR(VLOOKUP($AL234,装备!$B:$Q,5,0),0)</f>
        <v>0</v>
      </c>
      <c r="CH234" s="304">
        <f>IFERROR(VLOOKUP(AM234,装备!$B:$C,2,0),0)</f>
        <v>0</v>
      </c>
      <c r="CI234" s="304">
        <f>IFERROR(VLOOKUP($AM234,装备!$B:$Q,5,0),0)</f>
        <v>0</v>
      </c>
      <c r="CJ234" s="304">
        <f>IFERROR(VLOOKUP($AM234,装备!$B:$Q,6,0),0)</f>
        <v>0</v>
      </c>
      <c r="CK234" s="304">
        <f>IFERROR(VLOOKUP($AM234,装备!$B:$Q,7,0),0)</f>
        <v>0</v>
      </c>
      <c r="CL234" s="304">
        <f>IFERROR(VLOOKUP($AM234,装备!$B:$Q,8,0),0)</f>
        <v>0</v>
      </c>
      <c r="CM234" s="304">
        <f>IFERROR(VLOOKUP($AM234,装备!$B:$Q,9,0),0)</f>
        <v>0</v>
      </c>
      <c r="CN234" s="304">
        <f>IFERROR(VLOOKUP($AM234,装备!$B:$Q,10,0),0)</f>
        <v>0</v>
      </c>
      <c r="CO234" s="304">
        <f>IFERROR(VLOOKUP($AM234,装备!$B:$Q,11,0),0)</f>
        <v>0</v>
      </c>
      <c r="CP234" s="304">
        <f>IFERROR(VLOOKUP($AM234,装备!$B:$Q,12,0),0)</f>
        <v>0</v>
      </c>
      <c r="CQ234" s="304">
        <f>IFERROR(VLOOKUP($AM234,装备!$B:$Q,13,0),0)</f>
        <v>0</v>
      </c>
      <c r="CR234" s="304">
        <f>IFERROR(VLOOKUP($AM234,装备!$B:$Q,14,0),0)</f>
        <v>0</v>
      </c>
      <c r="CS234" s="304">
        <f>IFERROR(VLOOKUP($AM234,装备!$B:$Q,16,0),0)</f>
        <v>0</v>
      </c>
      <c r="CT234" s="304">
        <f>IFERROR(VLOOKUP($AM234,装备!$B:$Q,5,0),0)</f>
        <v>0</v>
      </c>
      <c r="CU234" s="304">
        <f>IFERROR(VLOOKUP(AN234,装备!$B:$C,2,0),0)</f>
        <v>0</v>
      </c>
      <c r="CV234" s="304">
        <f>IFERROR(VLOOKUP($AN234,装备!$B:$Q,5,0),0)</f>
        <v>0</v>
      </c>
      <c r="CW234" s="304">
        <f>IFERROR(VLOOKUP($AN234,装备!$B:$Q,6,0),0)</f>
        <v>0</v>
      </c>
      <c r="CX234" s="304">
        <f>IFERROR(VLOOKUP($AN234,装备!$B:$Q,7,0),0)</f>
        <v>0</v>
      </c>
      <c r="CY234" s="304">
        <f>IFERROR(VLOOKUP($AN234,装备!$B:$Q,8,0),0)</f>
        <v>0</v>
      </c>
      <c r="CZ234" s="304">
        <f>IFERROR(VLOOKUP($AN234,装备!$B:$Q,9,0),0)</f>
        <v>0</v>
      </c>
      <c r="DA234" s="304">
        <f>IFERROR(VLOOKUP($AN234,装备!$B:$Q,10,0),0)</f>
        <v>0</v>
      </c>
      <c r="DB234" s="304">
        <f>IFERROR(VLOOKUP($AN234,装备!$B:$Q,11,0),0)</f>
        <v>0</v>
      </c>
      <c r="DC234" s="304">
        <f>IFERROR(VLOOKUP($AN234,装备!$B:$Q,12,0),0)</f>
        <v>0</v>
      </c>
      <c r="DD234" s="304">
        <f>IFERROR(VLOOKUP($AN234,装备!$B:$Q,13,0),0)</f>
        <v>0</v>
      </c>
      <c r="DE234" s="304">
        <f>IFERROR(VLOOKUP($AN234,装备!$B:$Q,14,0),0)</f>
        <v>0</v>
      </c>
      <c r="DF234" s="304">
        <f>IFERROR(VLOOKUP($AN234,装备!$B:$Q,16,0),0)</f>
        <v>0</v>
      </c>
      <c r="DG234" s="304">
        <f>IFERROR(VLOOKUP($AN234,装备!$B:$Q,5,0),0)</f>
        <v>0</v>
      </c>
      <c r="DH234" s="304">
        <f>IFERROR(VLOOKUP(AO234,装备!$B:$C,2,0),0)</f>
        <v>0</v>
      </c>
      <c r="DI234" s="304">
        <f>IFERROR(VLOOKUP($AO234,装备!$B:$Q,5,0),0)</f>
        <v>0</v>
      </c>
      <c r="DJ234" s="304">
        <f>IFERROR(VLOOKUP($AO234,装备!$B:$Q,6,0),0)</f>
        <v>0</v>
      </c>
      <c r="DK234" s="304">
        <f>IFERROR(VLOOKUP($AO234,装备!$B:$Q,7,0),0)</f>
        <v>0</v>
      </c>
      <c r="DL234" s="304">
        <f>IFERROR(VLOOKUP($AO234,装备!$B:$Q,8,0),0)</f>
        <v>0</v>
      </c>
      <c r="DM234" s="304">
        <f>IFERROR(VLOOKUP($AO234,装备!$B:$Q,9,0),0)</f>
        <v>0</v>
      </c>
      <c r="DN234" s="304">
        <f>IFERROR(VLOOKUP($AO234,装备!$B:$Q,10,0),0)</f>
        <v>0</v>
      </c>
      <c r="DO234" s="304">
        <f>IFERROR(VLOOKUP($AO234,装备!$B:$Q,11,0),0)</f>
        <v>0</v>
      </c>
      <c r="DP234" s="304">
        <f>IFERROR(VLOOKUP($AO234,装备!$B:$Q,12,0),0)</f>
        <v>0</v>
      </c>
      <c r="DQ234" s="304">
        <f>IFERROR(VLOOKUP($AO234,装备!$B:$Q,13,0),0)</f>
        <v>0</v>
      </c>
      <c r="DR234" s="304">
        <f>IFERROR(VLOOKUP($AO234,装备!$B:$Q,14,0),0)</f>
        <v>0</v>
      </c>
      <c r="DS234" s="304">
        <f>IFERROR(VLOOKUP($AO234,装备!$B:$Q,16,0),0)</f>
        <v>0</v>
      </c>
      <c r="DT234" s="304">
        <f>IFERROR(VLOOKUP($AO234,装备!$B:$Q,5,0),0)</f>
        <v>0</v>
      </c>
    </row>
    <row r="235" spans="1:124" ht="54" hidden="1">
      <c r="A235" s="301">
        <f>未改造舰娘!$A231</f>
        <v>10024112</v>
      </c>
      <c r="B235" s="354" t="s">
        <v>914</v>
      </c>
      <c r="C235" s="323"/>
      <c r="D235" s="323">
        <f t="shared" si="3"/>
        <v>110</v>
      </c>
      <c r="E235" s="303">
        <f>未改造舰娘!$C231</f>
        <v>5</v>
      </c>
      <c r="F235" s="304" t="str">
        <f>未改造舰娘!$D231</f>
        <v>重巡</v>
      </c>
      <c r="G235" s="304" t="str">
        <f>未改造舰娘!$E231</f>
        <v>中型</v>
      </c>
      <c r="H235" s="304" t="str">
        <f>未改造舰娘!$F231</f>
        <v>护卫舰</v>
      </c>
      <c r="I235" s="460">
        <f>未改造舰娘!$AR231</f>
        <v>3</v>
      </c>
      <c r="J235" s="304" t="str">
        <f>未改造舰娘!$G231</f>
        <v>美国</v>
      </c>
      <c r="K235" s="312">
        <f>未改造舰娘!$H231+(BV235+CI235+CV235+DI235)*$C$2</f>
        <v>52</v>
      </c>
      <c r="L235" s="304">
        <f>未改造舰娘!$I231</f>
        <v>0</v>
      </c>
      <c r="M235" s="304">
        <f>未改造舰娘!$J231</f>
        <v>4</v>
      </c>
      <c r="N235" s="518">
        <f>未改造舰娘!$K231</f>
        <v>4</v>
      </c>
      <c r="O235" s="304">
        <f>未改造舰娘!$L231+((CE235+CR235+DE235+DR235)*$C$2)</f>
        <v>17</v>
      </c>
      <c r="P235" s="304" t="str">
        <f>IF($C$2=1,(IF(ISERROR(FIND("超长",未改造舰娘!$M231&amp;CC235&amp;CP235&amp;DC235&amp;DP235,1)),IF(ISERROR(FIND("长",未改造舰娘!$M231&amp;CC235&amp;CP235&amp;DC235&amp;DP235,1)),IF(ISERROR(FIND("中",未改造舰娘!$M231&amp;CC235&amp;CP235&amp;DC235&amp;DP235,1)),IF(ISERROR(FIND("短",未改造舰娘!$M231&amp;CC235&amp;CP235&amp;DC235&amp;DP235,1)),IF(ISERROR(FIND("无",未改造舰娘!$M231&amp;CC235&amp;CP235&amp;DC235&amp;DP235,1)),0,"无"),"短"),"中"),"长"),"超长")),未改造舰娘!$M231)</f>
        <v>中</v>
      </c>
      <c r="Q235" s="303">
        <f>未改造舰娘!$N231</f>
        <v>33</v>
      </c>
      <c r="R235" s="304">
        <f>(未改造舰娘!$P231)+(未改造舰娘!$Q231)*$C$3+((BW235+CJ235+CW235+DJ235)*$C$2)</f>
        <v>68</v>
      </c>
      <c r="S235" s="304">
        <f>(未改造舰娘!$R231)+(未改造舰娘!$S231)*$C$3+((BY235+CL235+CY235+DL235)*$C$2)</f>
        <v>0</v>
      </c>
      <c r="T235" s="304">
        <f>(未改造舰娘!$T231)+(未改造舰娘!$U231)*$C$3+((BX235+CK235+CX235+DK235)*$C$2)</f>
        <v>56</v>
      </c>
      <c r="U235" s="304">
        <f>(未改造舰娘!$V231)+(未改造舰娘!$W231)*$C$3+((CG235+CT235+DG235+DT235)*$C$2)</f>
        <v>90</v>
      </c>
      <c r="V235" s="305">
        <f>INT((((未改造舰娘!$Y231)-(未改造舰娘!$X231))*(((IF(D235=0,C235,D235))-1)/99))+未改造舰娘!$X231)+((CB235+CO235+DB235+DO235)*$C$2)</f>
        <v>93</v>
      </c>
      <c r="W235" s="304">
        <f>INT((((未改造舰娘!$AA231)-(未改造舰娘!$Z231))*(((IF(D235=0,C235,D235))-1)/99))+未改造舰娘!$Z231)+((CD235+CQ235+DD235+DQ235)*$C$2)</f>
        <v>75</v>
      </c>
      <c r="X235" s="304">
        <f>INT((((未改造舰娘!$AC231)-(未改造舰娘!$AB231))*(((IF(D235=0,C235,D235))-1)/99))+未改造舰娘!$AB231)+((CA235+CN235+DA235+DN235)*$C$2)</f>
        <v>56</v>
      </c>
      <c r="Y235" s="303">
        <f>INT((((未改造舰娘!$AE231)-(未改造舰娘!$AD231))*(((IF(D235=0,C235,D235))-1)/99))+未改造舰娘!$AD231)+((BZ235+CM235+CZ235+DM235)*$C$2)</f>
        <v>0</v>
      </c>
      <c r="Z235" s="474">
        <f>IF(未改造舰娘!$AF231=0,"",未改造舰娘!$AF231)</f>
        <v>2</v>
      </c>
      <c r="AA235" s="304">
        <f>IF(未改造舰娘!$AG231="","",未改造舰娘!$AG231)</f>
        <v>2</v>
      </c>
      <c r="AB235" s="304">
        <f>IF(未改造舰娘!$AH231="","",未改造舰娘!$AH231)</f>
        <v>2</v>
      </c>
      <c r="AC235" s="304" t="str">
        <f>IF(未改造舰娘!$AI231="","",未改造舰娘!$AI231)</f>
        <v/>
      </c>
      <c r="AD235" s="304">
        <f>IF(未改造舰娘!$AJ231="","",未改造舰娘!$AJ231)</f>
        <v>6</v>
      </c>
      <c r="AE235" s="305">
        <f>IF(未改造舰娘!$AK231="","",未改造舰娘!$AK231)</f>
        <v>50</v>
      </c>
      <c r="AF235" s="304">
        <f>IF(未改造舰娘!$AL231="","",未改造舰娘!$AL231)</f>
        <v>300</v>
      </c>
      <c r="AG235" s="304">
        <f>IF(未改造舰娘!$AM231="","",未改造舰娘!$AM231)</f>
        <v>200</v>
      </c>
      <c r="AH235" s="304">
        <f>IF(未改造舰娘!$AN231="","",未改造舰娘!$AN231)</f>
        <v>800</v>
      </c>
      <c r="AI235" s="304">
        <f>IF(未改造舰娘!$AO231="","",未改造舰娘!$AO231)</f>
        <v>300</v>
      </c>
      <c r="AJ235" s="304" t="str">
        <f>IF(未改造舰娘!$AP231="","",未改造舰娘!$AP231)</f>
        <v>巡洋核心</v>
      </c>
      <c r="AK235" s="303">
        <f>IF(未改造舰娘!$AQ231="","",未改造舰娘!$AQ231)</f>
        <v>15</v>
      </c>
      <c r="AL235" s="306" t="str">
        <f>IF(未改造舰娘!$AS231="","",未改造舰娘!$AS231)</f>
        <v>U国三联8英寸炮(MK12/15)</v>
      </c>
      <c r="AM235" s="306" t="str">
        <f>IF(未改造舰娘!$AT231="","",未改造舰娘!$AT231)</f>
        <v>U国双联5英寸平高两用炮</v>
      </c>
      <c r="AN235" s="306" t="str">
        <f>IF(未改造舰娘!$AU231="","",未改造舰娘!$AU231)</f>
        <v/>
      </c>
      <c r="AO235" s="306" t="str">
        <f>IF(未改造舰娘!$AV231="","",未改造舰娘!$AV231)</f>
        <v/>
      </c>
      <c r="AP235" s="307" t="str">
        <f>IF(未改造舰娘!$AW231="","",未改造舰娘!$AW231)</f>
        <v>不朽的英魂(3级)：当自身在场时，队伍中每有一艘U国重巡洋舰，则为全队轻巡、重巡、航巡提供5火力加成，队伍中每有一艘U国轻巡洋舰，则为全队轻巡、重巡、航巡提供5对空和回避加成。</v>
      </c>
      <c r="AQ235" s="308" t="str">
        <f>IF(未改造舰娘!$AX231="","",未改造舰娘!$AX231)</f>
        <v/>
      </c>
      <c r="AR235" s="304">
        <f>IF(未改造舰娘!$AY231="","",未改造舰娘!$AY231)</f>
        <v>40</v>
      </c>
      <c r="AS235" s="304">
        <f>IF(未改造舰娘!$AZ231="","",未改造舰娘!$AZ231)</f>
        <v>70</v>
      </c>
      <c r="AT235" s="304">
        <f>IF(未改造舰娘!$BA231="","",未改造舰娘!$BA231)</f>
        <v>1.28</v>
      </c>
      <c r="AU235" s="304">
        <f>IF(未改造舰娘!$BB231="","",未改造舰娘!$BB231)</f>
        <v>2.4</v>
      </c>
      <c r="AV235" s="305">
        <f>IF((未改造舰娘!$BG231+未改造舰娘!$BK231*$C$4)=0,"",(未改造舰娘!$BG231+未改造舰娘!$BK231*$C$4))</f>
        <v>30</v>
      </c>
      <c r="AW235" s="304">
        <f>IF((未改造舰娘!$BH231+未改造舰娘!$BL231*$C$4)=0,"",(未改造舰娘!$BH231+未改造舰娘!$BL231*$C$4))</f>
        <v>45</v>
      </c>
      <c r="AX235" s="304">
        <f>IF((未改造舰娘!$BI231+未改造舰娘!$BM231*$C$4)=0,"",(未改造舰娘!$BI231+未改造舰娘!$BM231*$C$4))</f>
        <v>38</v>
      </c>
      <c r="AY235" s="303" t="str">
        <f>IF((未改造舰娘!$BJ231+未改造舰娘!$BN231*$C$4)=0,"",(未改造舰娘!$BJ231+未改造舰娘!$BN231*$C$4))</f>
        <v/>
      </c>
      <c r="AZ235" s="500">
        <f>IF(未改造舰娘!BC231="","",未改造舰娘!BC231)</f>
        <v>43</v>
      </c>
      <c r="BA235" s="500">
        <f>IF(未改造舰娘!BD231="","",未改造舰娘!BD231)</f>
        <v>0</v>
      </c>
      <c r="BB235" s="500">
        <f>IF(未改造舰娘!BE231="","",未改造舰娘!BE231)</f>
        <v>18</v>
      </c>
      <c r="BC235" s="498">
        <f>IF(未改造舰娘!BF231="","",未改造舰娘!BF231)</f>
        <v>60</v>
      </c>
      <c r="BD235" s="125" t="s">
        <v>1578</v>
      </c>
      <c r="BE235" s="506">
        <v>6.25E-2</v>
      </c>
      <c r="BF235" s="306" t="str">
        <f>IF(未改造舰娘!$BQ231="","",未改造舰娘!$BQ231)</f>
        <v/>
      </c>
      <c r="BG235" s="306" t="str">
        <f>IF(未改造舰娘!$BR231="","",未改造舰娘!$BR231)</f>
        <v/>
      </c>
      <c r="BH235" s="306"/>
      <c r="BU235" s="304">
        <f>IFERROR(VLOOKUP(AL235,装备!$B:$C,2,0),0)</f>
        <v>5</v>
      </c>
      <c r="BV235" s="304">
        <f>IFERROR(VLOOKUP($AL235,装备!$B:$Q,5,0),0)</f>
        <v>0</v>
      </c>
      <c r="BW235" s="304">
        <f>IFERROR(VLOOKUP($AL235,装备!$B:$Q,6,0),0)</f>
        <v>10</v>
      </c>
      <c r="BX235" s="304">
        <f>IFERROR(VLOOKUP($AL235,装备!$B:$Q,7,0),0)</f>
        <v>0</v>
      </c>
      <c r="BY235" s="304">
        <f>IFERROR(VLOOKUP($AL235,装备!$B:$Q,8,0),0)</f>
        <v>0</v>
      </c>
      <c r="BZ235" s="304">
        <f>IFERROR(VLOOKUP($AL235,装备!$B:$Q,9,0),0)</f>
        <v>0</v>
      </c>
      <c r="CA235" s="304">
        <f>IFERROR(VLOOKUP($AL235,装备!$B:$Q,10,0),0)</f>
        <v>0</v>
      </c>
      <c r="CB235" s="304">
        <f>IFERROR(VLOOKUP($AL235,装备!$B:$Q,11,0),0)</f>
        <v>2</v>
      </c>
      <c r="CC235" s="304" t="str">
        <f>IFERROR(VLOOKUP($AL235,装备!$B:$Q,12,0),0)</f>
        <v>中</v>
      </c>
      <c r="CD235" s="304">
        <f>IFERROR(VLOOKUP($AL235,装备!$B:$Q,13,0),0)</f>
        <v>0</v>
      </c>
      <c r="CE235" s="304">
        <f>IFERROR(VLOOKUP($AL235,装备!$B:$Q,14,0),0)</f>
        <v>0</v>
      </c>
      <c r="CF235" s="304">
        <f>IFERROR(VLOOKUP($AL235,装备!$B:$Q,16,0),0)</f>
        <v>0</v>
      </c>
      <c r="CG235" s="304">
        <f>IFERROR(VLOOKUP($AL235,装备!$B:$Q,5,0),0)</f>
        <v>0</v>
      </c>
      <c r="CH235" s="304">
        <f>IFERROR(VLOOKUP(AM235,装备!$B:$C,2,0),0)</f>
        <v>4</v>
      </c>
      <c r="CI235" s="304">
        <f>IFERROR(VLOOKUP($AM235,装备!$B:$Q,5,0),0)</f>
        <v>0</v>
      </c>
      <c r="CJ235" s="304">
        <f>IFERROR(VLOOKUP($AM235,装备!$B:$Q,6,0),0)</f>
        <v>2</v>
      </c>
      <c r="CK235" s="304">
        <f>IFERROR(VLOOKUP($AM235,装备!$B:$Q,7,0),0)</f>
        <v>0</v>
      </c>
      <c r="CL235" s="304">
        <f>IFERROR(VLOOKUP($AM235,装备!$B:$Q,8,0),0)</f>
        <v>0</v>
      </c>
      <c r="CM235" s="304">
        <f>IFERROR(VLOOKUP($AM235,装备!$B:$Q,9,0),0)</f>
        <v>0</v>
      </c>
      <c r="CN235" s="304">
        <f>IFERROR(VLOOKUP($AM235,装备!$B:$Q,10,0),0)</f>
        <v>0</v>
      </c>
      <c r="CO235" s="304">
        <f>IFERROR(VLOOKUP($AM235,装备!$B:$Q,11,0),0)</f>
        <v>0</v>
      </c>
      <c r="CP235" s="304" t="str">
        <f>IFERROR(VLOOKUP($AM235,装备!$B:$Q,12,0),0)</f>
        <v>短</v>
      </c>
      <c r="CQ235" s="304">
        <f>IFERROR(VLOOKUP($AM235,装备!$B:$Q,13,0),0)</f>
        <v>0</v>
      </c>
      <c r="CR235" s="304">
        <f>IFERROR(VLOOKUP($AM235,装备!$B:$Q,14,0),0)</f>
        <v>0</v>
      </c>
      <c r="CS235" s="304">
        <f>IFERROR(VLOOKUP($AM235,装备!$B:$Q,16,0),0)</f>
        <v>5</v>
      </c>
      <c r="CT235" s="304">
        <f>IFERROR(VLOOKUP($AM235,装备!$B:$Q,5,0),0)</f>
        <v>0</v>
      </c>
      <c r="CU235" s="304">
        <f>IFERROR(VLOOKUP(AN235,装备!$B:$C,2,0),0)</f>
        <v>0</v>
      </c>
      <c r="CV235" s="304">
        <f>IFERROR(VLOOKUP($AN235,装备!$B:$Q,5,0),0)</f>
        <v>0</v>
      </c>
      <c r="CW235" s="304">
        <f>IFERROR(VLOOKUP($AN235,装备!$B:$Q,6,0),0)</f>
        <v>0</v>
      </c>
      <c r="CX235" s="304">
        <f>IFERROR(VLOOKUP($AN235,装备!$B:$Q,7,0),0)</f>
        <v>0</v>
      </c>
      <c r="CY235" s="304">
        <f>IFERROR(VLOOKUP($AN235,装备!$B:$Q,8,0),0)</f>
        <v>0</v>
      </c>
      <c r="CZ235" s="304">
        <f>IFERROR(VLOOKUP($AN235,装备!$B:$Q,9,0),0)</f>
        <v>0</v>
      </c>
      <c r="DA235" s="304">
        <f>IFERROR(VLOOKUP($AN235,装备!$B:$Q,10,0),0)</f>
        <v>0</v>
      </c>
      <c r="DB235" s="304">
        <f>IFERROR(VLOOKUP($AN235,装备!$B:$Q,11,0),0)</f>
        <v>0</v>
      </c>
      <c r="DC235" s="304">
        <f>IFERROR(VLOOKUP($AN235,装备!$B:$Q,12,0),0)</f>
        <v>0</v>
      </c>
      <c r="DD235" s="304">
        <f>IFERROR(VLOOKUP($AN235,装备!$B:$Q,13,0),0)</f>
        <v>0</v>
      </c>
      <c r="DE235" s="304">
        <f>IFERROR(VLOOKUP($AN235,装备!$B:$Q,14,0),0)</f>
        <v>0</v>
      </c>
      <c r="DF235" s="304">
        <f>IFERROR(VLOOKUP($AN235,装备!$B:$Q,16,0),0)</f>
        <v>0</v>
      </c>
      <c r="DG235" s="304">
        <f>IFERROR(VLOOKUP($AN235,装备!$B:$Q,5,0),0)</f>
        <v>0</v>
      </c>
      <c r="DH235" s="304">
        <f>IFERROR(VLOOKUP(AO235,装备!$B:$C,2,0),0)</f>
        <v>0</v>
      </c>
      <c r="DI235" s="304">
        <f>IFERROR(VLOOKUP($AO235,装备!$B:$Q,5,0),0)</f>
        <v>0</v>
      </c>
      <c r="DJ235" s="304">
        <f>IFERROR(VLOOKUP($AO235,装备!$B:$Q,6,0),0)</f>
        <v>0</v>
      </c>
      <c r="DK235" s="304">
        <f>IFERROR(VLOOKUP($AO235,装备!$B:$Q,7,0),0)</f>
        <v>0</v>
      </c>
      <c r="DL235" s="304">
        <f>IFERROR(VLOOKUP($AO235,装备!$B:$Q,8,0),0)</f>
        <v>0</v>
      </c>
      <c r="DM235" s="304">
        <f>IFERROR(VLOOKUP($AO235,装备!$B:$Q,9,0),0)</f>
        <v>0</v>
      </c>
      <c r="DN235" s="304">
        <f>IFERROR(VLOOKUP($AO235,装备!$B:$Q,10,0),0)</f>
        <v>0</v>
      </c>
      <c r="DO235" s="304">
        <f>IFERROR(VLOOKUP($AO235,装备!$B:$Q,11,0),0)</f>
        <v>0</v>
      </c>
      <c r="DP235" s="304">
        <f>IFERROR(VLOOKUP($AO235,装备!$B:$Q,12,0),0)</f>
        <v>0</v>
      </c>
      <c r="DQ235" s="304">
        <f>IFERROR(VLOOKUP($AO235,装备!$B:$Q,13,0),0)</f>
        <v>0</v>
      </c>
      <c r="DR235" s="304">
        <f>IFERROR(VLOOKUP($AO235,装备!$B:$Q,14,0),0)</f>
        <v>0</v>
      </c>
      <c r="DS235" s="304">
        <f>IFERROR(VLOOKUP($AO235,装备!$B:$Q,16,0),0)</f>
        <v>0</v>
      </c>
      <c r="DT235" s="304">
        <f>IFERROR(VLOOKUP($AO235,装备!$B:$Q,5,0),0)</f>
        <v>0</v>
      </c>
    </row>
    <row r="236" spans="1:124" ht="40.5" hidden="1">
      <c r="A236" s="301">
        <f>未改造舰娘!$A232</f>
        <v>10024312</v>
      </c>
      <c r="B236" s="354" t="s">
        <v>4101</v>
      </c>
      <c r="C236" s="323"/>
      <c r="D236" s="323">
        <f t="shared" si="3"/>
        <v>110</v>
      </c>
      <c r="E236" s="303">
        <f>未改造舰娘!$C232</f>
        <v>6</v>
      </c>
      <c r="F236" s="304" t="str">
        <f>未改造舰娘!$D232</f>
        <v>重巡</v>
      </c>
      <c r="G236" s="304" t="str">
        <f>未改造舰娘!$E232</f>
        <v>中型</v>
      </c>
      <c r="H236" s="304" t="str">
        <f>未改造舰娘!$F232</f>
        <v>护卫舰</v>
      </c>
      <c r="I236" s="460">
        <f>未改造舰娘!$AR232</f>
        <v>3</v>
      </c>
      <c r="J236" s="304" t="str">
        <f>未改造舰娘!$G232</f>
        <v>美国</v>
      </c>
      <c r="K236" s="312">
        <f>未改造舰娘!$H232+(BV236+CI236+CV236+DI236)*$C$2</f>
        <v>52</v>
      </c>
      <c r="L236" s="304">
        <f>未改造舰娘!$I232</f>
        <v>0</v>
      </c>
      <c r="M236" s="304">
        <f>未改造舰娘!$J232</f>
        <v>3</v>
      </c>
      <c r="N236" s="518">
        <f>未改造舰娘!$K232</f>
        <v>3</v>
      </c>
      <c r="O236" s="304">
        <f>未改造舰娘!$L232+((CE236+CR236+DE236+DR236)*$C$2)</f>
        <v>11</v>
      </c>
      <c r="P236" s="304" t="str">
        <f>IF($C$2=1,(IF(ISERROR(FIND("超长",未改造舰娘!$M232&amp;CC236&amp;CP236&amp;DC236&amp;DP236,1)),IF(ISERROR(FIND("长",未改造舰娘!$M232&amp;CC236&amp;CP236&amp;DC236&amp;DP236,1)),IF(ISERROR(FIND("中",未改造舰娘!$M232&amp;CC236&amp;CP236&amp;DC236&amp;DP236,1)),IF(ISERROR(FIND("短",未改造舰娘!$M232&amp;CC236&amp;CP236&amp;DC236&amp;DP236,1)),IF(ISERROR(FIND("无",未改造舰娘!$M232&amp;CC236&amp;CP236&amp;DC236&amp;DP236,1)),0,"无"),"短"),"中"),"长"),"超长")),未改造舰娘!$M232)</f>
        <v>中</v>
      </c>
      <c r="Q236" s="303">
        <f>未改造舰娘!$N232</f>
        <v>33</v>
      </c>
      <c r="R236" s="304">
        <f>(未改造舰娘!$P232)+(未改造舰娘!$Q232)*$C$3+((BW236+CJ236+CW236+DJ236)*$C$2)</f>
        <v>83</v>
      </c>
      <c r="S236" s="304">
        <f>(未改造舰娘!$R232)+(未改造舰娘!$S232)*$C$3+((BY236+CL236+CY236+DL236)*$C$2)</f>
        <v>0</v>
      </c>
      <c r="T236" s="304">
        <f>(未改造舰娘!$T232)+(未改造舰娘!$U232)*$C$3+((BX236+CK236+CX236+DK236)*$C$2)</f>
        <v>58</v>
      </c>
      <c r="U236" s="304">
        <f>(未改造舰娘!$V232)+(未改造舰娘!$W232)*$C$3+((CG236+CT236+DG236+DT236)*$C$2)</f>
        <v>108</v>
      </c>
      <c r="V236" s="305">
        <f>INT((((未改造舰娘!$Y232)-(未改造舰娘!$X232))*(((IF(D236=0,C236,D236))-1)/99))+未改造舰娘!$X232)+((CB236+CO236+DB236+DO236)*$C$2)</f>
        <v>94</v>
      </c>
      <c r="W236" s="304">
        <f>INT((((未改造舰娘!$AA232)-(未改造舰娘!$Z232))*(((IF(D236=0,C236,D236))-1)/99))+未改造舰娘!$Z232)+((CD236+CQ236+DD236+DQ236)*$C$2)</f>
        <v>75</v>
      </c>
      <c r="X236" s="304">
        <f>INT((((未改造舰娘!$AC232)-(未改造舰娘!$AB232))*(((IF(D236=0,C236,D236))-1)/99))+未改造舰娘!$AB232)+((CA236+CN236+DA236+DN236)*$C$2)</f>
        <v>56</v>
      </c>
      <c r="Y236" s="303">
        <f>INT((((未改造舰娘!$AE232)-(未改造舰娘!$AD232))*(((IF(D236=0,C236,D236))-1)/99))+未改造舰娘!$AD232)+((BZ236+CM236+CZ236+DM236)*$C$2)</f>
        <v>0</v>
      </c>
      <c r="Z236" s="474">
        <f>IF(未改造舰娘!$AF232=0,"",未改造舰娘!$AF232)</f>
        <v>3</v>
      </c>
      <c r="AA236" s="304">
        <f>IF(未改造舰娘!$AG232="","",未改造舰娘!$AG232)</f>
        <v>3</v>
      </c>
      <c r="AB236" s="304">
        <f>IF(未改造舰娘!$AH232="","",未改造舰娘!$AH232)</f>
        <v>3</v>
      </c>
      <c r="AC236" s="304" t="str">
        <f>IF(未改造舰娘!$AI232="","",未改造舰娘!$AI232)</f>
        <v/>
      </c>
      <c r="AD236" s="304">
        <f>IF(未改造舰娘!$AJ232="","",未改造舰娘!$AJ232)</f>
        <v>9</v>
      </c>
      <c r="AE236" s="305">
        <f>IF(未改造舰娘!$AK232="","",未改造舰娘!$AK232)</f>
        <v>0</v>
      </c>
      <c r="AF236" s="304" t="str">
        <f>IF(未改造舰娘!$AL232="","",未改造舰娘!$AL232)</f>
        <v/>
      </c>
      <c r="AG236" s="304" t="str">
        <f>IF(未改造舰娘!$AM232="","",未改造舰娘!$AM232)</f>
        <v/>
      </c>
      <c r="AH236" s="304" t="str">
        <f>IF(未改造舰娘!$AN232="","",未改造舰娘!$AN232)</f>
        <v/>
      </c>
      <c r="AI236" s="304" t="str">
        <f>IF(未改造舰娘!$AO232="","",未改造舰娘!$AO232)</f>
        <v/>
      </c>
      <c r="AJ236" s="304" t="str">
        <f>IF(未改造舰娘!$AP232="","",未改造舰娘!$AP232)</f>
        <v/>
      </c>
      <c r="AK236" s="303" t="str">
        <f>IF(未改造舰娘!$AQ232="","",未改造舰娘!$AQ232)</f>
        <v/>
      </c>
      <c r="AL236" s="306" t="str">
        <f>IF(未改造舰娘!$AS232="","",未改造舰娘!$AS232)</f>
        <v>MK.16三联8英寸自动炮</v>
      </c>
      <c r="AM236" s="306" t="str">
        <f>IF(未改造舰娘!$AT232="","",未改造舰娘!$AT232)</f>
        <v>U国双联3英寸防空炮</v>
      </c>
      <c r="AN236" s="306" t="str">
        <f>IF(未改造舰娘!$AU232="","",未改造舰娘!$AU232)</f>
        <v/>
      </c>
      <c r="AO236" s="306" t="str">
        <f>IF(未改造舰娘!$AV232="","",未改造舰娘!$AV232)</f>
        <v/>
      </c>
      <c r="AP236" s="307" t="str">
        <f>IF(未改造舰娘!$AW232="","",未改造舰娘!$AW232)</f>
        <v>八英寸机关枪(3级)：提升自身暴击伤害20%，炮击战阶段，有30%概率造成1.3倍的伤害。（暴击与倍率伤害不同时触发）</v>
      </c>
      <c r="AQ236" s="308" t="str">
        <f>IF(未改造舰娘!$AX232="","",未改造舰娘!$AX232)</f>
        <v/>
      </c>
      <c r="AR236" s="304">
        <f>IF(未改造舰娘!$AY232="","",未改造舰娘!$AY232)</f>
        <v>40</v>
      </c>
      <c r="AS236" s="304">
        <f>IF(未改造舰娘!$AZ232="","",未改造舰娘!$AZ232)</f>
        <v>70</v>
      </c>
      <c r="AT236" s="304">
        <f>IF(未改造舰娘!$BA232="","",未改造舰娘!$BA232)</f>
        <v>1.28</v>
      </c>
      <c r="AU236" s="304">
        <f>IF(未改造舰娘!$BB232="","",未改造舰娘!$BB232)</f>
        <v>2.4</v>
      </c>
      <c r="AV236" s="305">
        <f>IF((未改造舰娘!$BG232+未改造舰娘!$BK232*$C$4)=0,"",(未改造舰娘!$BG232+未改造舰娘!$BK232*$C$4))</f>
        <v>30</v>
      </c>
      <c r="AW236" s="304">
        <f>IF((未改造舰娘!$BH232+未改造舰娘!$BL232*$C$4)=0,"",(未改造舰娘!$BH232+未改造舰娘!$BL232*$C$4))</f>
        <v>48</v>
      </c>
      <c r="AX236" s="304">
        <f>IF((未改造舰娘!$BI232+未改造舰娘!$BM232*$C$4)=0,"",(未改造舰娘!$BI232+未改造舰娘!$BM232*$C$4))</f>
        <v>35</v>
      </c>
      <c r="AY236" s="303">
        <f>IF((未改造舰娘!$BJ232+未改造舰娘!$BN232*$C$4)=0,"",(未改造舰娘!$BJ232+未改造舰娘!$BN232*$C$4))</f>
        <v>2</v>
      </c>
      <c r="AZ236" s="500">
        <f>IF(未改造舰娘!BC232="","",未改造舰娘!BC232)</f>
        <v>53</v>
      </c>
      <c r="BA236" s="500">
        <f>IF(未改造舰娘!BD232="","",未改造舰娘!BD232)</f>
        <v>0</v>
      </c>
      <c r="BB236" s="500">
        <f>IF(未改造舰娘!BE232="","",未改造舰娘!BE232)</f>
        <v>19</v>
      </c>
      <c r="BC236" s="498">
        <f>IF(未改造舰娘!BF232="","",未改造舰娘!BF232)</f>
        <v>88</v>
      </c>
      <c r="BD236" s="125" t="s">
        <v>1579</v>
      </c>
      <c r="BE236" s="506">
        <v>8.3333333333333329E-2</v>
      </c>
      <c r="BF236" s="306" t="str">
        <f>IF(未改造舰娘!$BQ232="","",未改造舰娘!$BQ232)</f>
        <v/>
      </c>
      <c r="BG236" s="306" t="str">
        <f>IF(未改造舰娘!$BR232="","",未改造舰娘!$BR232)</f>
        <v>极地奏鸣曲 Ex-4-OP；轰隆轰隆大作战 Ex-9-Q；决战九段坂 Ex-7-NO,Ex-8-Q；未命名 Ex-9-Sβ,Ex-10-Tβ,Ex-11-RS,Ex-12-β</v>
      </c>
      <c r="BH236" s="306"/>
      <c r="BU236" s="304">
        <f>IFERROR(VLOOKUP(AL236,装备!$B:$C,2,0),0)</f>
        <v>6</v>
      </c>
      <c r="BV236" s="304">
        <f>IFERROR(VLOOKUP($AL236,装备!$B:$Q,5,0),0)</f>
        <v>0</v>
      </c>
      <c r="BW236" s="304">
        <f>IFERROR(VLOOKUP($AL236,装备!$B:$Q,6,0),0)</f>
        <v>12</v>
      </c>
      <c r="BX236" s="304">
        <f>IFERROR(VLOOKUP($AL236,装备!$B:$Q,7,0),0)</f>
        <v>0</v>
      </c>
      <c r="BY236" s="304">
        <f>IFERROR(VLOOKUP($AL236,装备!$B:$Q,8,0),0)</f>
        <v>0</v>
      </c>
      <c r="BZ236" s="304">
        <f>IFERROR(VLOOKUP($AL236,装备!$B:$Q,9,0),0)</f>
        <v>0</v>
      </c>
      <c r="CA236" s="304">
        <f>IFERROR(VLOOKUP($AL236,装备!$B:$Q,10,0),0)</f>
        <v>0</v>
      </c>
      <c r="CB236" s="304">
        <f>IFERROR(VLOOKUP($AL236,装备!$B:$Q,11,0),0)</f>
        <v>2</v>
      </c>
      <c r="CC236" s="304" t="str">
        <f>IFERROR(VLOOKUP($AL236,装备!$B:$Q,12,0),0)</f>
        <v>长</v>
      </c>
      <c r="CD236" s="304">
        <f>IFERROR(VLOOKUP($AL236,装备!$B:$Q,13,0),0)</f>
        <v>0</v>
      </c>
      <c r="CE236" s="304">
        <f>IFERROR(VLOOKUP($AL236,装备!$B:$Q,14,0),0)</f>
        <v>0</v>
      </c>
      <c r="CF236" s="304">
        <f>IFERROR(VLOOKUP($AL236,装备!$B:$Q,16,0),0)</f>
        <v>0</v>
      </c>
      <c r="CG236" s="304">
        <f>IFERROR(VLOOKUP($AL236,装备!$B:$Q,5,0),0)</f>
        <v>0</v>
      </c>
      <c r="CH236" s="304">
        <f>IFERROR(VLOOKUP(AM236,装备!$B:$C,2,0),0)</f>
        <v>5</v>
      </c>
      <c r="CI236" s="304">
        <f>IFERROR(VLOOKUP($AM236,装备!$B:$Q,5,0),0)</f>
        <v>0</v>
      </c>
      <c r="CJ236" s="304">
        <f>IFERROR(VLOOKUP($AM236,装备!$B:$Q,6,0),0)</f>
        <v>2</v>
      </c>
      <c r="CK236" s="304">
        <f>IFERROR(VLOOKUP($AM236,装备!$B:$Q,7,0),0)</f>
        <v>0</v>
      </c>
      <c r="CL236" s="304">
        <f>IFERROR(VLOOKUP($AM236,装备!$B:$Q,8,0),0)</f>
        <v>0</v>
      </c>
      <c r="CM236" s="304">
        <f>IFERROR(VLOOKUP($AM236,装备!$B:$Q,9,0),0)</f>
        <v>0</v>
      </c>
      <c r="CN236" s="304">
        <f>IFERROR(VLOOKUP($AM236,装备!$B:$Q,10,0),0)</f>
        <v>0</v>
      </c>
      <c r="CO236" s="304">
        <f>IFERROR(VLOOKUP($AM236,装备!$B:$Q,11,0),0)</f>
        <v>2</v>
      </c>
      <c r="CP236" s="304" t="str">
        <f>IFERROR(VLOOKUP($AM236,装备!$B:$Q,12,0),0)</f>
        <v>短</v>
      </c>
      <c r="CQ236" s="304">
        <f>IFERROR(VLOOKUP($AM236,装备!$B:$Q,13,0),0)</f>
        <v>0</v>
      </c>
      <c r="CR236" s="304">
        <f>IFERROR(VLOOKUP($AM236,装备!$B:$Q,14,0),0)</f>
        <v>0</v>
      </c>
      <c r="CS236" s="304">
        <f>IFERROR(VLOOKUP($AM236,装备!$B:$Q,16,0),0)</f>
        <v>12</v>
      </c>
      <c r="CT236" s="304">
        <f>IFERROR(VLOOKUP($AM236,装备!$B:$Q,5,0),0)</f>
        <v>0</v>
      </c>
      <c r="CU236" s="304">
        <f>IFERROR(VLOOKUP(AN236,装备!$B:$C,2,0),0)</f>
        <v>0</v>
      </c>
      <c r="CV236" s="304">
        <f>IFERROR(VLOOKUP($AN236,装备!$B:$Q,5,0),0)</f>
        <v>0</v>
      </c>
      <c r="CW236" s="304">
        <f>IFERROR(VLOOKUP($AN236,装备!$B:$Q,6,0),0)</f>
        <v>0</v>
      </c>
      <c r="CX236" s="304">
        <f>IFERROR(VLOOKUP($AN236,装备!$B:$Q,7,0),0)</f>
        <v>0</v>
      </c>
      <c r="CY236" s="304">
        <f>IFERROR(VLOOKUP($AN236,装备!$B:$Q,8,0),0)</f>
        <v>0</v>
      </c>
      <c r="CZ236" s="304">
        <f>IFERROR(VLOOKUP($AN236,装备!$B:$Q,9,0),0)</f>
        <v>0</v>
      </c>
      <c r="DA236" s="304">
        <f>IFERROR(VLOOKUP($AN236,装备!$B:$Q,10,0),0)</f>
        <v>0</v>
      </c>
      <c r="DB236" s="304">
        <f>IFERROR(VLOOKUP($AN236,装备!$B:$Q,11,0),0)</f>
        <v>0</v>
      </c>
      <c r="DC236" s="304">
        <f>IFERROR(VLOOKUP($AN236,装备!$B:$Q,12,0),0)</f>
        <v>0</v>
      </c>
      <c r="DD236" s="304">
        <f>IFERROR(VLOOKUP($AN236,装备!$B:$Q,13,0),0)</f>
        <v>0</v>
      </c>
      <c r="DE236" s="304">
        <f>IFERROR(VLOOKUP($AN236,装备!$B:$Q,14,0),0)</f>
        <v>0</v>
      </c>
      <c r="DF236" s="304">
        <f>IFERROR(VLOOKUP($AN236,装备!$B:$Q,16,0),0)</f>
        <v>0</v>
      </c>
      <c r="DG236" s="304">
        <f>IFERROR(VLOOKUP($AN236,装备!$B:$Q,5,0),0)</f>
        <v>0</v>
      </c>
      <c r="DH236" s="304">
        <f>IFERROR(VLOOKUP(AO236,装备!$B:$C,2,0),0)</f>
        <v>0</v>
      </c>
      <c r="DI236" s="304">
        <f>IFERROR(VLOOKUP($AO236,装备!$B:$Q,5,0),0)</f>
        <v>0</v>
      </c>
      <c r="DJ236" s="304">
        <f>IFERROR(VLOOKUP($AO236,装备!$B:$Q,6,0),0)</f>
        <v>0</v>
      </c>
      <c r="DK236" s="304">
        <f>IFERROR(VLOOKUP($AO236,装备!$B:$Q,7,0),0)</f>
        <v>0</v>
      </c>
      <c r="DL236" s="304">
        <f>IFERROR(VLOOKUP($AO236,装备!$B:$Q,8,0),0)</f>
        <v>0</v>
      </c>
      <c r="DM236" s="304">
        <f>IFERROR(VLOOKUP($AO236,装备!$B:$Q,9,0),0)</f>
        <v>0</v>
      </c>
      <c r="DN236" s="304">
        <f>IFERROR(VLOOKUP($AO236,装备!$B:$Q,10,0),0)</f>
        <v>0</v>
      </c>
      <c r="DO236" s="304">
        <f>IFERROR(VLOOKUP($AO236,装备!$B:$Q,11,0),0)</f>
        <v>0</v>
      </c>
      <c r="DP236" s="304">
        <f>IFERROR(VLOOKUP($AO236,装备!$B:$Q,12,0),0)</f>
        <v>0</v>
      </c>
      <c r="DQ236" s="304">
        <f>IFERROR(VLOOKUP($AO236,装备!$B:$Q,13,0),0)</f>
        <v>0</v>
      </c>
      <c r="DR236" s="304">
        <f>IFERROR(VLOOKUP($AO236,装备!$B:$Q,14,0),0)</f>
        <v>0</v>
      </c>
      <c r="DS236" s="304">
        <f>IFERROR(VLOOKUP($AO236,装备!$B:$Q,16,0),0)</f>
        <v>0</v>
      </c>
      <c r="DT236" s="304">
        <f>IFERROR(VLOOKUP($AO236,装备!$B:$Q,5,0),0)</f>
        <v>0</v>
      </c>
    </row>
    <row r="237" spans="1:124" hidden="1">
      <c r="A237" s="301">
        <f>未改造舰娘!$A233</f>
        <v>10024512</v>
      </c>
      <c r="B237" s="354" t="s">
        <v>4105</v>
      </c>
      <c r="C237" s="323"/>
      <c r="D237" s="323">
        <f t="shared" si="3"/>
        <v>110</v>
      </c>
      <c r="E237" s="303">
        <f>未改造舰娘!$C233</f>
        <v>4</v>
      </c>
      <c r="F237" s="304" t="str">
        <f>未改造舰娘!$D233</f>
        <v>重巡</v>
      </c>
      <c r="G237" s="304" t="str">
        <f>未改造舰娘!$E233</f>
        <v>中型</v>
      </c>
      <c r="H237" s="304" t="str">
        <f>未改造舰娘!$F233</f>
        <v>护卫舰</v>
      </c>
      <c r="I237" s="460">
        <f>未改造舰娘!$AR233</f>
        <v>3</v>
      </c>
      <c r="J237" s="304" t="str">
        <f>未改造舰娘!$G233</f>
        <v>意大利</v>
      </c>
      <c r="K237" s="312">
        <f>未改造舰娘!$H233+(BV237+CI237+CV237+DI237)*$C$2</f>
        <v>46</v>
      </c>
      <c r="L237" s="304">
        <f>未改造舰娘!$I233</f>
        <v>2</v>
      </c>
      <c r="M237" s="304">
        <f>未改造舰娘!$J233</f>
        <v>2</v>
      </c>
      <c r="N237" s="518">
        <f>未改造舰娘!$K233</f>
        <v>2</v>
      </c>
      <c r="O237" s="304">
        <f>未改造舰娘!$L233+((CE237+CR237+DE237+DR237)*$C$2)</f>
        <v>10</v>
      </c>
      <c r="P237" s="304" t="str">
        <f>IF($C$2=1,(IF(ISERROR(FIND("超长",未改造舰娘!$M233&amp;CC237&amp;CP237&amp;DC237&amp;DP237,1)),IF(ISERROR(FIND("长",未改造舰娘!$M233&amp;CC237&amp;CP237&amp;DC237&amp;DP237,1)),IF(ISERROR(FIND("中",未改造舰娘!$M233&amp;CC237&amp;CP237&amp;DC237&amp;DP237,1)),IF(ISERROR(FIND("短",未改造舰娘!$M233&amp;CC237&amp;CP237&amp;DC237&amp;DP237,1)),IF(ISERROR(FIND("无",未改造舰娘!$M233&amp;CC237&amp;CP237&amp;DC237&amp;DP237,1)),0,"无"),"短"),"中"),"长"),"超长")),未改造舰娘!$M233)</f>
        <v>中</v>
      </c>
      <c r="Q237" s="303">
        <f>未改造舰娘!$N233</f>
        <v>32</v>
      </c>
      <c r="R237" s="304">
        <f>(未改造舰娘!$P233)+(未改造舰娘!$Q233)*$C$3+((BW237+CJ237+CW237+DJ237)*$C$2)</f>
        <v>60</v>
      </c>
      <c r="S237" s="304">
        <f>(未改造舰娘!$R233)+(未改造舰娘!$S233)*$C$3+((BY237+CL237+CY237+DL237)*$C$2)</f>
        <v>0</v>
      </c>
      <c r="T237" s="304">
        <f>(未改造舰娘!$T233)+(未改造舰娘!$U233)*$C$3+((BX237+CK237+CX237+DK237)*$C$2)</f>
        <v>61</v>
      </c>
      <c r="U237" s="304">
        <f>(未改造舰娘!$V233)+(未改造舰娘!$W233)*$C$3+((CG237+CT237+DG237+DT237)*$C$2)</f>
        <v>53</v>
      </c>
      <c r="V237" s="305">
        <f>INT((((未改造舰娘!$Y233)-(未改造舰娘!$X233))*(((IF(D237=0,C237,D237))-1)/99))+未改造舰娘!$X233)+((CB237+CO237+DB237+DO237)*$C$2)</f>
        <v>91</v>
      </c>
      <c r="W237" s="304">
        <f>INT((((未改造舰娘!$AA233)-(未改造舰娘!$Z233))*(((IF(D237=0,C237,D237))-1)/99))+未改造舰娘!$Z233)+((CD237+CQ237+DD237+DQ237)*$C$2)</f>
        <v>70</v>
      </c>
      <c r="X237" s="304">
        <f>INT((((未改造舰娘!$AC233)-(未改造舰娘!$AB233))*(((IF(D237=0,C237,D237))-1)/99))+未改造舰娘!$AB233)+((CA237+CN237+DA237+DN237)*$C$2)</f>
        <v>52</v>
      </c>
      <c r="Y237" s="303">
        <f>INT((((未改造舰娘!$AE233)-(未改造舰娘!$AD233))*(((IF(D237=0,C237,D237))-1)/99))+未改造舰娘!$AD233)+((BZ237+CM237+CZ237+DM237)*$C$2)</f>
        <v>0</v>
      </c>
      <c r="Z237" s="474">
        <f>IF(未改造舰娘!$AF233=0,"",未改造舰娘!$AF233)</f>
        <v>2</v>
      </c>
      <c r="AA237" s="304">
        <f>IF(未改造舰娘!$AG233="","",未改造舰娘!$AG233)</f>
        <v>2</v>
      </c>
      <c r="AB237" s="304">
        <f>IF(未改造舰娘!$AH233="","",未改造舰娘!$AH233)</f>
        <v>2</v>
      </c>
      <c r="AC237" s="304" t="str">
        <f>IF(未改造舰娘!$AI233="","",未改造舰娘!$AI233)</f>
        <v/>
      </c>
      <c r="AD237" s="304">
        <f>IF(未改造舰娘!$AJ233="","",未改造舰娘!$AJ233)</f>
        <v>6</v>
      </c>
      <c r="AE237" s="305">
        <f>IF(未改造舰娘!$AK233="","",未改造舰娘!$AK233)</f>
        <v>0</v>
      </c>
      <c r="AF237" s="304" t="str">
        <f>IF(未改造舰娘!$AL233="","",未改造舰娘!$AL233)</f>
        <v/>
      </c>
      <c r="AG237" s="304" t="str">
        <f>IF(未改造舰娘!$AM233="","",未改造舰娘!$AM233)</f>
        <v/>
      </c>
      <c r="AH237" s="304" t="str">
        <f>IF(未改造舰娘!$AN233="","",未改造舰娘!$AN233)</f>
        <v/>
      </c>
      <c r="AI237" s="304" t="str">
        <f>IF(未改造舰娘!$AO233="","",未改造舰娘!$AO233)</f>
        <v/>
      </c>
      <c r="AJ237" s="304" t="str">
        <f>IF(未改造舰娘!$AP233="","",未改造舰娘!$AP233)</f>
        <v/>
      </c>
      <c r="AK237" s="303" t="str">
        <f>IF(未改造舰娘!$AQ233="","",未改造舰娘!$AQ233)</f>
        <v/>
      </c>
      <c r="AL237" s="306" t="str">
        <f>IF(未改造舰娘!$AS233="","",未改造舰娘!$AS233)</f>
        <v>附加装甲(中型)</v>
      </c>
      <c r="AM237" s="306" t="str">
        <f>IF(未改造舰娘!$AT233="","",未改造舰娘!$AT233)</f>
        <v/>
      </c>
      <c r="AN237" s="306" t="str">
        <f>IF(未改造舰娘!$AU233="","",未改造舰娘!$AU233)</f>
        <v/>
      </c>
      <c r="AO237" s="306" t="str">
        <f>IF(未改造舰娘!$AV233="","",未改造舰娘!$AV233)</f>
        <v/>
      </c>
      <c r="AP237" s="307" t="str">
        <f>IF(未改造舰娘!$AW233="","",未改造舰娘!$AW233)</f>
        <v/>
      </c>
      <c r="AQ237" s="308" t="str">
        <f>IF(未改造舰娘!$AX233="","",未改造舰娘!$AX233)</f>
        <v/>
      </c>
      <c r="AR237" s="304">
        <f>IF(未改造舰娘!$AY233="","",未改造舰娘!$AY233)</f>
        <v>35</v>
      </c>
      <c r="AS237" s="304">
        <f>IF(未改造舰娘!$AZ233="","",未改造舰娘!$AZ233)</f>
        <v>70</v>
      </c>
      <c r="AT237" s="304">
        <f>IF(未改造舰娘!$BA233="","",未改造舰娘!$BA233)</f>
        <v>1.28</v>
      </c>
      <c r="AU237" s="304">
        <f>IF(未改造舰娘!$BB233="","",未改造舰娘!$BB233)</f>
        <v>2.4</v>
      </c>
      <c r="AV237" s="305">
        <f>IF((未改造舰娘!$BG233+未改造舰娘!$BK233*$C$4)=0,"",(未改造舰娘!$BG233+未改造舰娘!$BK233*$C$4))</f>
        <v>31</v>
      </c>
      <c r="AW237" s="304">
        <f>IF((未改造舰娘!$BH233+未改造舰娘!$BL233*$C$4)=0,"",(未改造舰娘!$BH233+未改造舰娘!$BL233*$C$4))</f>
        <v>40</v>
      </c>
      <c r="AX237" s="304">
        <f>IF((未改造舰娘!$BI233+未改造舰娘!$BM233*$C$4)=0,"",(未改造舰娘!$BI233+未改造舰娘!$BM233*$C$4))</f>
        <v>42</v>
      </c>
      <c r="AY237" s="303" t="str">
        <f>IF((未改造舰娘!$BJ233+未改造舰娘!$BN233*$C$4)=0,"",(未改造舰娘!$BJ233+未改造舰娘!$BN233*$C$4))</f>
        <v/>
      </c>
      <c r="AZ237" s="500">
        <f>IF(未改造舰娘!BC233="","",未改造舰娘!BC233)</f>
        <v>35</v>
      </c>
      <c r="BA237" s="500">
        <f>IF(未改造舰娘!BD233="","",未改造舰娘!BD233)</f>
        <v>0</v>
      </c>
      <c r="BB237" s="500">
        <f>IF(未改造舰娘!BE233="","",未改造舰娘!BE233)</f>
        <v>21</v>
      </c>
      <c r="BC237" s="498">
        <f>IF(未改造舰娘!BF233="","",未改造舰娘!BF233)</f>
        <v>12</v>
      </c>
      <c r="BD237" s="125" t="s">
        <v>2735</v>
      </c>
      <c r="BE237" s="506"/>
      <c r="BF237" s="306" t="str">
        <f>IF(未改造舰娘!$BQ233="","",未改造舰娘!$BQ233)</f>
        <v>6-3-J,6-4-K,7-4-CDEFIJKLM,7-5-CDEFGKOQ,8-1-CDEFGHIJL</v>
      </c>
      <c r="BG237" s="306" t="str">
        <f>IF(未改造舰娘!$BR233="","",未改造舰娘!$BR233)</f>
        <v>极地奏鸣曲 Ex-3-3-J,Ex-3-4-K,Ex-4-OP,Ex-4-4-CEFIJKM,Ex-4-5-CFKLQ,Ex-4-2-CEGHJL；女武神行动 Ex-7-L,Ex-8-P</v>
      </c>
      <c r="BH237" s="306"/>
      <c r="BU237" s="304">
        <f>IFERROR(VLOOKUP(AL237,装备!$B:$C,2,0),0)</f>
        <v>3</v>
      </c>
      <c r="BV237" s="304">
        <f>IFERROR(VLOOKUP($AL237,装备!$B:$Q,5,0),0)</f>
        <v>0</v>
      </c>
      <c r="BW237" s="304">
        <f>IFERROR(VLOOKUP($AL237,装备!$B:$Q,6,0),0)</f>
        <v>0</v>
      </c>
      <c r="BX237" s="304">
        <f>IFERROR(VLOOKUP($AL237,装备!$B:$Q,7,0),0)</f>
        <v>7</v>
      </c>
      <c r="BY237" s="304">
        <f>IFERROR(VLOOKUP($AL237,装备!$B:$Q,8,0),0)</f>
        <v>0</v>
      </c>
      <c r="BZ237" s="304">
        <f>IFERROR(VLOOKUP($AL237,装备!$B:$Q,9,0),0)</f>
        <v>0</v>
      </c>
      <c r="CA237" s="304">
        <f>IFERROR(VLOOKUP($AL237,装备!$B:$Q,10,0),0)</f>
        <v>0</v>
      </c>
      <c r="CB237" s="304">
        <f>IFERROR(VLOOKUP($AL237,装备!$B:$Q,11,0),0)</f>
        <v>0</v>
      </c>
      <c r="CC237" s="304" t="str">
        <f>IFERROR(VLOOKUP($AL237,装备!$B:$Q,12,0),0)</f>
        <v>无</v>
      </c>
      <c r="CD237" s="304">
        <f>IFERROR(VLOOKUP($AL237,装备!$B:$Q,13,0),0)</f>
        <v>-2</v>
      </c>
      <c r="CE237" s="304">
        <f>IFERROR(VLOOKUP($AL237,装备!$B:$Q,14,0),0)</f>
        <v>0</v>
      </c>
      <c r="CF237" s="304">
        <f>IFERROR(VLOOKUP($AL237,装备!$B:$Q,16,0),0)</f>
        <v>0</v>
      </c>
      <c r="CG237" s="304">
        <f>IFERROR(VLOOKUP($AL237,装备!$B:$Q,5,0),0)</f>
        <v>0</v>
      </c>
      <c r="CH237" s="304">
        <f>IFERROR(VLOOKUP(AM237,装备!$B:$C,2,0),0)</f>
        <v>0</v>
      </c>
      <c r="CI237" s="304">
        <f>IFERROR(VLOOKUP($AM237,装备!$B:$Q,5,0),0)</f>
        <v>0</v>
      </c>
      <c r="CJ237" s="304">
        <f>IFERROR(VLOOKUP($AM237,装备!$B:$Q,6,0),0)</f>
        <v>0</v>
      </c>
      <c r="CK237" s="304">
        <f>IFERROR(VLOOKUP($AM237,装备!$B:$Q,7,0),0)</f>
        <v>0</v>
      </c>
      <c r="CL237" s="304">
        <f>IFERROR(VLOOKUP($AM237,装备!$B:$Q,8,0),0)</f>
        <v>0</v>
      </c>
      <c r="CM237" s="304">
        <f>IFERROR(VLOOKUP($AM237,装备!$B:$Q,9,0),0)</f>
        <v>0</v>
      </c>
      <c r="CN237" s="304">
        <f>IFERROR(VLOOKUP($AM237,装备!$B:$Q,10,0),0)</f>
        <v>0</v>
      </c>
      <c r="CO237" s="304">
        <f>IFERROR(VLOOKUP($AM237,装备!$B:$Q,11,0),0)</f>
        <v>0</v>
      </c>
      <c r="CP237" s="304">
        <f>IFERROR(VLOOKUP($AM237,装备!$B:$Q,12,0),0)</f>
        <v>0</v>
      </c>
      <c r="CQ237" s="304">
        <f>IFERROR(VLOOKUP($AM237,装备!$B:$Q,13,0),0)</f>
        <v>0</v>
      </c>
      <c r="CR237" s="304">
        <f>IFERROR(VLOOKUP($AM237,装备!$B:$Q,14,0),0)</f>
        <v>0</v>
      </c>
      <c r="CS237" s="304">
        <f>IFERROR(VLOOKUP($AM237,装备!$B:$Q,16,0),0)</f>
        <v>0</v>
      </c>
      <c r="CT237" s="304">
        <f>IFERROR(VLOOKUP($AM237,装备!$B:$Q,5,0),0)</f>
        <v>0</v>
      </c>
      <c r="CU237" s="304">
        <f>IFERROR(VLOOKUP(AN237,装备!$B:$C,2,0),0)</f>
        <v>0</v>
      </c>
      <c r="CV237" s="304">
        <f>IFERROR(VLOOKUP($AN237,装备!$B:$Q,5,0),0)</f>
        <v>0</v>
      </c>
      <c r="CW237" s="304">
        <f>IFERROR(VLOOKUP($AN237,装备!$B:$Q,6,0),0)</f>
        <v>0</v>
      </c>
      <c r="CX237" s="304">
        <f>IFERROR(VLOOKUP($AN237,装备!$B:$Q,7,0),0)</f>
        <v>0</v>
      </c>
      <c r="CY237" s="304">
        <f>IFERROR(VLOOKUP($AN237,装备!$B:$Q,8,0),0)</f>
        <v>0</v>
      </c>
      <c r="CZ237" s="304">
        <f>IFERROR(VLOOKUP($AN237,装备!$B:$Q,9,0),0)</f>
        <v>0</v>
      </c>
      <c r="DA237" s="304">
        <f>IFERROR(VLOOKUP($AN237,装备!$B:$Q,10,0),0)</f>
        <v>0</v>
      </c>
      <c r="DB237" s="304">
        <f>IFERROR(VLOOKUP($AN237,装备!$B:$Q,11,0),0)</f>
        <v>0</v>
      </c>
      <c r="DC237" s="304">
        <f>IFERROR(VLOOKUP($AN237,装备!$B:$Q,12,0),0)</f>
        <v>0</v>
      </c>
      <c r="DD237" s="304">
        <f>IFERROR(VLOOKUP($AN237,装备!$B:$Q,13,0),0)</f>
        <v>0</v>
      </c>
      <c r="DE237" s="304">
        <f>IFERROR(VLOOKUP($AN237,装备!$B:$Q,14,0),0)</f>
        <v>0</v>
      </c>
      <c r="DF237" s="304">
        <f>IFERROR(VLOOKUP($AN237,装备!$B:$Q,16,0),0)</f>
        <v>0</v>
      </c>
      <c r="DG237" s="304">
        <f>IFERROR(VLOOKUP($AN237,装备!$B:$Q,5,0),0)</f>
        <v>0</v>
      </c>
      <c r="DH237" s="304">
        <f>IFERROR(VLOOKUP(AO237,装备!$B:$C,2,0),0)</f>
        <v>0</v>
      </c>
      <c r="DI237" s="304">
        <f>IFERROR(VLOOKUP($AO237,装备!$B:$Q,5,0),0)</f>
        <v>0</v>
      </c>
      <c r="DJ237" s="304">
        <f>IFERROR(VLOOKUP($AO237,装备!$B:$Q,6,0),0)</f>
        <v>0</v>
      </c>
      <c r="DK237" s="304">
        <f>IFERROR(VLOOKUP($AO237,装备!$B:$Q,7,0),0)</f>
        <v>0</v>
      </c>
      <c r="DL237" s="304">
        <f>IFERROR(VLOOKUP($AO237,装备!$B:$Q,8,0),0)</f>
        <v>0</v>
      </c>
      <c r="DM237" s="304">
        <f>IFERROR(VLOOKUP($AO237,装备!$B:$Q,9,0),0)</f>
        <v>0</v>
      </c>
      <c r="DN237" s="304">
        <f>IFERROR(VLOOKUP($AO237,装备!$B:$Q,10,0),0)</f>
        <v>0</v>
      </c>
      <c r="DO237" s="304">
        <f>IFERROR(VLOOKUP($AO237,装备!$B:$Q,11,0),0)</f>
        <v>0</v>
      </c>
      <c r="DP237" s="304">
        <f>IFERROR(VLOOKUP($AO237,装备!$B:$Q,12,0),0)</f>
        <v>0</v>
      </c>
      <c r="DQ237" s="304">
        <f>IFERROR(VLOOKUP($AO237,装备!$B:$Q,13,0),0)</f>
        <v>0</v>
      </c>
      <c r="DR237" s="304">
        <f>IFERROR(VLOOKUP($AO237,装备!$B:$Q,14,0),0)</f>
        <v>0</v>
      </c>
      <c r="DS237" s="304">
        <f>IFERROR(VLOOKUP($AO237,装备!$B:$Q,16,0),0)</f>
        <v>0</v>
      </c>
      <c r="DT237" s="304">
        <f>IFERROR(VLOOKUP($AO237,装备!$B:$Q,5,0),0)</f>
        <v>0</v>
      </c>
    </row>
    <row r="238" spans="1:124" hidden="1">
      <c r="A238" s="301">
        <f>未改造舰娘!$A234</f>
        <v>10024612</v>
      </c>
      <c r="B238" s="354" t="s">
        <v>4106</v>
      </c>
      <c r="C238" s="323"/>
      <c r="D238" s="323">
        <f t="shared" si="3"/>
        <v>110</v>
      </c>
      <c r="E238" s="303">
        <f>未改造舰娘!$C234</f>
        <v>4</v>
      </c>
      <c r="F238" s="304" t="str">
        <f>未改造舰娘!$D234</f>
        <v>重巡</v>
      </c>
      <c r="G238" s="304" t="str">
        <f>未改造舰娘!$E234</f>
        <v>中型</v>
      </c>
      <c r="H238" s="304" t="str">
        <f>未改造舰娘!$F234</f>
        <v>护卫舰</v>
      </c>
      <c r="I238" s="460">
        <f>未改造舰娘!$AR234</f>
        <v>3</v>
      </c>
      <c r="J238" s="304" t="str">
        <f>未改造舰娘!$G234</f>
        <v>法国</v>
      </c>
      <c r="K238" s="312">
        <f>未改造舰娘!$H234+(BV238+CI238+CV238+DI238)*$C$2</f>
        <v>42</v>
      </c>
      <c r="L238" s="304">
        <f>未改造舰娘!$I234</f>
        <v>2</v>
      </c>
      <c r="M238" s="304">
        <f>未改造舰娘!$J234</f>
        <v>2</v>
      </c>
      <c r="N238" s="518">
        <f>未改造舰娘!$K234</f>
        <v>2</v>
      </c>
      <c r="O238" s="304">
        <f>未改造舰娘!$L234+((CE238+CR238+DE238+DR238)*$C$2)</f>
        <v>10</v>
      </c>
      <c r="P238" s="304" t="str">
        <f>IF($C$2=1,(IF(ISERROR(FIND("超长",未改造舰娘!$M234&amp;CC238&amp;CP238&amp;DC238&amp;DP238,1)),IF(ISERROR(FIND("长",未改造舰娘!$M234&amp;CC238&amp;CP238&amp;DC238&amp;DP238,1)),IF(ISERROR(FIND("中",未改造舰娘!$M234&amp;CC238&amp;CP238&amp;DC238&amp;DP238,1)),IF(ISERROR(FIND("短",未改造舰娘!$M234&amp;CC238&amp;CP238&amp;DC238&amp;DP238,1)),IF(ISERROR(FIND("无",未改造舰娘!$M234&amp;CC238&amp;CP238&amp;DC238&amp;DP238,1)),0,"无"),"短"),"中"),"长"),"超长")),未改造舰娘!$M234)</f>
        <v>中</v>
      </c>
      <c r="Q238" s="303">
        <f>未改造舰娘!$N234</f>
        <v>31</v>
      </c>
      <c r="R238" s="304">
        <f>(未改造舰娘!$P234)+(未改造舰娘!$Q234)*$C$3+((BW238+CJ238+CW238+DJ238)*$C$2)</f>
        <v>61</v>
      </c>
      <c r="S238" s="304">
        <f>(未改造舰娘!$R234)+(未改造舰娘!$S234)*$C$3+((BY238+CL238+CY238+DL238)*$C$2)</f>
        <v>42</v>
      </c>
      <c r="T238" s="304">
        <f>(未改造舰娘!$T234)+(未改造舰娘!$U234)*$C$3+((BX238+CK238+CX238+DK238)*$C$2)</f>
        <v>55</v>
      </c>
      <c r="U238" s="304">
        <f>(未改造舰娘!$V234)+(未改造舰娘!$W234)*$C$3+((CG238+CT238+DG238+DT238)*$C$2)</f>
        <v>61</v>
      </c>
      <c r="V238" s="305">
        <f>INT((((未改造舰娘!$Y234)-(未改造舰娘!$X234))*(((IF(D238=0,C238,D238))-1)/99))+未改造舰娘!$X234)+((CB238+CO238+DB238+DO238)*$C$2)</f>
        <v>91</v>
      </c>
      <c r="W238" s="304">
        <f>INT((((未改造舰娘!$AA234)-(未改造舰娘!$Z234))*(((IF(D238=0,C238,D238))-1)/99))+未改造舰娘!$Z234)+((CD238+CQ238+DD238+DQ238)*$C$2)</f>
        <v>69</v>
      </c>
      <c r="X238" s="304">
        <f>INT((((未改造舰娘!$AC234)-(未改造舰娘!$AB234))*(((IF(D238=0,C238,D238))-1)/99))+未改造舰娘!$AB234)+((CA238+CN238+DA238+DN238)*$C$2)</f>
        <v>52</v>
      </c>
      <c r="Y238" s="303">
        <f>INT((((未改造舰娘!$AE234)-(未改造舰娘!$AD234))*(((IF(D238=0,C238,D238))-1)/99))+未改造舰娘!$AD234)+((BZ238+CM238+CZ238+DM238)*$C$2)</f>
        <v>0</v>
      </c>
      <c r="Z238" s="474">
        <f>IF(未改造舰娘!$AF234=0,"",未改造舰娘!$AF234)</f>
        <v>2</v>
      </c>
      <c r="AA238" s="304">
        <f>IF(未改造舰娘!$AG234="","",未改造舰娘!$AG234)</f>
        <v>2</v>
      </c>
      <c r="AB238" s="304">
        <f>IF(未改造舰娘!$AH234="","",未改造舰娘!$AH234)</f>
        <v>2</v>
      </c>
      <c r="AC238" s="304" t="str">
        <f>IF(未改造舰娘!$AI234="","",未改造舰娘!$AI234)</f>
        <v/>
      </c>
      <c r="AD238" s="304">
        <f>IF(未改造舰娘!$AJ234="","",未改造舰娘!$AJ234)</f>
        <v>6</v>
      </c>
      <c r="AE238" s="305">
        <f>IF(未改造舰娘!$AK234="","",未改造舰娘!$AK234)</f>
        <v>0</v>
      </c>
      <c r="AF238" s="304" t="str">
        <f>IF(未改造舰娘!$AL234="","",未改造舰娘!$AL234)</f>
        <v/>
      </c>
      <c r="AG238" s="304" t="str">
        <f>IF(未改造舰娘!$AM234="","",未改造舰娘!$AM234)</f>
        <v/>
      </c>
      <c r="AH238" s="304" t="str">
        <f>IF(未改造舰娘!$AN234="","",未改造舰娘!$AN234)</f>
        <v/>
      </c>
      <c r="AI238" s="304" t="str">
        <f>IF(未改造舰娘!$AO234="","",未改造舰娘!$AO234)</f>
        <v/>
      </c>
      <c r="AJ238" s="304" t="str">
        <f>IF(未改造舰娘!$AP234="","",未改造舰娘!$AP234)</f>
        <v/>
      </c>
      <c r="AK238" s="303" t="str">
        <f>IF(未改造舰娘!$AQ234="","",未改造舰娘!$AQ234)</f>
        <v/>
      </c>
      <c r="AL238" s="306" t="str">
        <f>IF(未改造舰娘!$AS234="","",未改造舰娘!$AS234)</f>
        <v>F国双联M1931式203毫米炮</v>
      </c>
      <c r="AM238" s="306" t="str">
        <f>IF(未改造舰娘!$AT234="","",未改造舰娘!$AT234)</f>
        <v/>
      </c>
      <c r="AN238" s="306" t="str">
        <f>IF(未改造舰娘!$AU234="","",未改造舰娘!$AU234)</f>
        <v/>
      </c>
      <c r="AO238" s="306" t="str">
        <f>IF(未改造舰娘!$AV234="","",未改造舰娘!$AV234)</f>
        <v/>
      </c>
      <c r="AP238" s="307" t="str">
        <f>IF(未改造舰娘!$AW234="","",未改造舰娘!$AW234)</f>
        <v/>
      </c>
      <c r="AQ238" s="308" t="str">
        <f>IF(未改造舰娘!$AX234="","",未改造舰娘!$AX234)</f>
        <v/>
      </c>
      <c r="AR238" s="304">
        <f>IF(未改造舰娘!$AY234="","",未改造舰娘!$AY234)</f>
        <v>35</v>
      </c>
      <c r="AS238" s="304">
        <f>IF(未改造舰娘!$AZ234="","",未改造舰娘!$AZ234)</f>
        <v>70</v>
      </c>
      <c r="AT238" s="304">
        <f>IF(未改造舰娘!$BA234="","",未改造舰娘!$BA234)</f>
        <v>1.28</v>
      </c>
      <c r="AU238" s="304">
        <f>IF(未改造舰娘!$BB234="","",未改造舰娘!$BB234)</f>
        <v>2.4</v>
      </c>
      <c r="AV238" s="305">
        <f>IF((未改造舰娘!$BG234+未改造舰娘!$BK234*$C$4)=0,"",(未改造舰娘!$BG234+未改造舰娘!$BK234*$C$4))</f>
        <v>30</v>
      </c>
      <c r="AW238" s="304">
        <f>IF((未改造舰娘!$BH234+未改造舰娘!$BL234*$C$4)=0,"",(未改造舰娘!$BH234+未改造舰娘!$BL234*$C$4))</f>
        <v>43</v>
      </c>
      <c r="AX238" s="304">
        <f>IF((未改造舰娘!$BI234+未改造舰娘!$BM234*$C$4)=0,"",(未改造舰娘!$BI234+未改造舰娘!$BM234*$C$4))</f>
        <v>33</v>
      </c>
      <c r="AY238" s="303" t="str">
        <f>IF((未改造舰娘!$BJ234+未改造舰娘!$BN234*$C$4)=0,"",(未改造舰娘!$BJ234+未改造舰娘!$BN234*$C$4))</f>
        <v/>
      </c>
      <c r="AZ238" s="500">
        <f>IF(未改造舰娘!BC234="","",未改造舰娘!BC234)</f>
        <v>36</v>
      </c>
      <c r="BA238" s="500">
        <f>IF(未改造舰娘!BD234="","",未改造舰娘!BD234)</f>
        <v>6</v>
      </c>
      <c r="BB238" s="500">
        <f>IF(未改造舰娘!BE234="","",未改造舰娘!BE234)</f>
        <v>18</v>
      </c>
      <c r="BC238" s="498">
        <f>IF(未改造舰娘!BF234="","",未改造舰娘!BF234)</f>
        <v>16</v>
      </c>
      <c r="BD238" s="67" t="s">
        <v>2734</v>
      </c>
      <c r="BE238" s="506">
        <v>5.9722222222222225E-2</v>
      </c>
      <c r="BF238" s="306" t="str">
        <f>IF(未改造舰娘!$BQ234="","",未改造舰娘!$BQ234)</f>
        <v/>
      </c>
      <c r="BG238" s="306" t="str">
        <f>IF(未改造舰娘!$BR234="","",未改造舰娘!$BR234)</f>
        <v/>
      </c>
      <c r="BH238" s="306"/>
      <c r="BU238" s="304">
        <f>IFERROR(VLOOKUP(AL238,装备!$B:$C,2,0),0)</f>
        <v>3</v>
      </c>
      <c r="BV238" s="304">
        <f>IFERROR(VLOOKUP($AL238,装备!$B:$Q,5,0),0)</f>
        <v>0</v>
      </c>
      <c r="BW238" s="304">
        <f>IFERROR(VLOOKUP($AL238,装备!$B:$Q,6,0),0)</f>
        <v>8</v>
      </c>
      <c r="BX238" s="304">
        <f>IFERROR(VLOOKUP($AL238,装备!$B:$Q,7,0),0)</f>
        <v>0</v>
      </c>
      <c r="BY238" s="304">
        <f>IFERROR(VLOOKUP($AL238,装备!$B:$Q,8,0),0)</f>
        <v>0</v>
      </c>
      <c r="BZ238" s="304">
        <f>IFERROR(VLOOKUP($AL238,装备!$B:$Q,9,0),0)</f>
        <v>0</v>
      </c>
      <c r="CA238" s="304">
        <f>IFERROR(VLOOKUP($AL238,装备!$B:$Q,10,0),0)</f>
        <v>0</v>
      </c>
      <c r="CB238" s="304">
        <f>IFERROR(VLOOKUP($AL238,装备!$B:$Q,11,0),0)</f>
        <v>0</v>
      </c>
      <c r="CC238" s="304" t="str">
        <f>IFERROR(VLOOKUP($AL238,装备!$B:$Q,12,0),0)</f>
        <v>中</v>
      </c>
      <c r="CD238" s="304">
        <f>IFERROR(VLOOKUP($AL238,装备!$B:$Q,13,0),0)</f>
        <v>0</v>
      </c>
      <c r="CE238" s="304">
        <f>IFERROR(VLOOKUP($AL238,装备!$B:$Q,14,0),0)</f>
        <v>0</v>
      </c>
      <c r="CF238" s="304">
        <f>IFERROR(VLOOKUP($AL238,装备!$B:$Q,16,0),0)</f>
        <v>0</v>
      </c>
      <c r="CG238" s="304">
        <f>IFERROR(VLOOKUP($AL238,装备!$B:$Q,5,0),0)</f>
        <v>0</v>
      </c>
      <c r="CH238" s="304">
        <f>IFERROR(VLOOKUP(AM238,装备!$B:$C,2,0),0)</f>
        <v>0</v>
      </c>
      <c r="CI238" s="304">
        <f>IFERROR(VLOOKUP($AM238,装备!$B:$Q,5,0),0)</f>
        <v>0</v>
      </c>
      <c r="CJ238" s="304">
        <f>IFERROR(VLOOKUP($AM238,装备!$B:$Q,6,0),0)</f>
        <v>0</v>
      </c>
      <c r="CK238" s="304">
        <f>IFERROR(VLOOKUP($AM238,装备!$B:$Q,7,0),0)</f>
        <v>0</v>
      </c>
      <c r="CL238" s="304">
        <f>IFERROR(VLOOKUP($AM238,装备!$B:$Q,8,0),0)</f>
        <v>0</v>
      </c>
      <c r="CM238" s="304">
        <f>IFERROR(VLOOKUP($AM238,装备!$B:$Q,9,0),0)</f>
        <v>0</v>
      </c>
      <c r="CN238" s="304">
        <f>IFERROR(VLOOKUP($AM238,装备!$B:$Q,10,0),0)</f>
        <v>0</v>
      </c>
      <c r="CO238" s="304">
        <f>IFERROR(VLOOKUP($AM238,装备!$B:$Q,11,0),0)</f>
        <v>0</v>
      </c>
      <c r="CP238" s="304">
        <f>IFERROR(VLOOKUP($AM238,装备!$B:$Q,12,0),0)</f>
        <v>0</v>
      </c>
      <c r="CQ238" s="304">
        <f>IFERROR(VLOOKUP($AM238,装备!$B:$Q,13,0),0)</f>
        <v>0</v>
      </c>
      <c r="CR238" s="304">
        <f>IFERROR(VLOOKUP($AM238,装备!$B:$Q,14,0),0)</f>
        <v>0</v>
      </c>
      <c r="CS238" s="304">
        <f>IFERROR(VLOOKUP($AM238,装备!$B:$Q,16,0),0)</f>
        <v>0</v>
      </c>
      <c r="CT238" s="304">
        <f>IFERROR(VLOOKUP($AM238,装备!$B:$Q,5,0),0)</f>
        <v>0</v>
      </c>
      <c r="CU238" s="304">
        <f>IFERROR(VLOOKUP(AN238,装备!$B:$C,2,0),0)</f>
        <v>0</v>
      </c>
      <c r="CV238" s="304">
        <f>IFERROR(VLOOKUP($AN238,装备!$B:$Q,5,0),0)</f>
        <v>0</v>
      </c>
      <c r="CW238" s="304">
        <f>IFERROR(VLOOKUP($AN238,装备!$B:$Q,6,0),0)</f>
        <v>0</v>
      </c>
      <c r="CX238" s="304">
        <f>IFERROR(VLOOKUP($AN238,装备!$B:$Q,7,0),0)</f>
        <v>0</v>
      </c>
      <c r="CY238" s="304">
        <f>IFERROR(VLOOKUP($AN238,装备!$B:$Q,8,0),0)</f>
        <v>0</v>
      </c>
      <c r="CZ238" s="304">
        <f>IFERROR(VLOOKUP($AN238,装备!$B:$Q,9,0),0)</f>
        <v>0</v>
      </c>
      <c r="DA238" s="304">
        <f>IFERROR(VLOOKUP($AN238,装备!$B:$Q,10,0),0)</f>
        <v>0</v>
      </c>
      <c r="DB238" s="304">
        <f>IFERROR(VLOOKUP($AN238,装备!$B:$Q,11,0),0)</f>
        <v>0</v>
      </c>
      <c r="DC238" s="304">
        <f>IFERROR(VLOOKUP($AN238,装备!$B:$Q,12,0),0)</f>
        <v>0</v>
      </c>
      <c r="DD238" s="304">
        <f>IFERROR(VLOOKUP($AN238,装备!$B:$Q,13,0),0)</f>
        <v>0</v>
      </c>
      <c r="DE238" s="304">
        <f>IFERROR(VLOOKUP($AN238,装备!$B:$Q,14,0),0)</f>
        <v>0</v>
      </c>
      <c r="DF238" s="304">
        <f>IFERROR(VLOOKUP($AN238,装备!$B:$Q,16,0),0)</f>
        <v>0</v>
      </c>
      <c r="DG238" s="304">
        <f>IFERROR(VLOOKUP($AN238,装备!$B:$Q,5,0),0)</f>
        <v>0</v>
      </c>
      <c r="DH238" s="304">
        <f>IFERROR(VLOOKUP(AO238,装备!$B:$C,2,0),0)</f>
        <v>0</v>
      </c>
      <c r="DI238" s="304">
        <f>IFERROR(VLOOKUP($AO238,装备!$B:$Q,5,0),0)</f>
        <v>0</v>
      </c>
      <c r="DJ238" s="304">
        <f>IFERROR(VLOOKUP($AO238,装备!$B:$Q,6,0),0)</f>
        <v>0</v>
      </c>
      <c r="DK238" s="304">
        <f>IFERROR(VLOOKUP($AO238,装备!$B:$Q,7,0),0)</f>
        <v>0</v>
      </c>
      <c r="DL238" s="304">
        <f>IFERROR(VLOOKUP($AO238,装备!$B:$Q,8,0),0)</f>
        <v>0</v>
      </c>
      <c r="DM238" s="304">
        <f>IFERROR(VLOOKUP($AO238,装备!$B:$Q,9,0),0)</f>
        <v>0</v>
      </c>
      <c r="DN238" s="304">
        <f>IFERROR(VLOOKUP($AO238,装备!$B:$Q,10,0),0)</f>
        <v>0</v>
      </c>
      <c r="DO238" s="304">
        <f>IFERROR(VLOOKUP($AO238,装备!$B:$Q,11,0),0)</f>
        <v>0</v>
      </c>
      <c r="DP238" s="304">
        <f>IFERROR(VLOOKUP($AO238,装备!$B:$Q,12,0),0)</f>
        <v>0</v>
      </c>
      <c r="DQ238" s="304">
        <f>IFERROR(VLOOKUP($AO238,装备!$B:$Q,13,0),0)</f>
        <v>0</v>
      </c>
      <c r="DR238" s="304">
        <f>IFERROR(VLOOKUP($AO238,装备!$B:$Q,14,0),0)</f>
        <v>0</v>
      </c>
      <c r="DS238" s="304">
        <f>IFERROR(VLOOKUP($AO238,装备!$B:$Q,16,0),0)</f>
        <v>0</v>
      </c>
      <c r="DT238" s="304">
        <f>IFERROR(VLOOKUP($AO238,装备!$B:$Q,5,0),0)</f>
        <v>0</v>
      </c>
    </row>
    <row r="239" spans="1:124" hidden="1">
      <c r="A239" s="301">
        <f>未改造舰娘!$A235</f>
        <v>10024712</v>
      </c>
      <c r="B239" s="354" t="s">
        <v>1044</v>
      </c>
      <c r="C239" s="323"/>
      <c r="D239" s="323">
        <f t="shared" si="3"/>
        <v>110</v>
      </c>
      <c r="E239" s="303">
        <f>未改造舰娘!$C235</f>
        <v>3</v>
      </c>
      <c r="F239" s="304" t="str">
        <f>未改造舰娘!$D235</f>
        <v>轻巡</v>
      </c>
      <c r="G239" s="304" t="str">
        <f>未改造舰娘!$E235</f>
        <v>中型</v>
      </c>
      <c r="H239" s="304" t="str">
        <f>未改造舰娘!$F235</f>
        <v>护卫舰</v>
      </c>
      <c r="I239" s="460">
        <f>未改造舰娘!$AR235</f>
        <v>3</v>
      </c>
      <c r="J239" s="304" t="str">
        <f>未改造舰娘!$G235</f>
        <v>日本</v>
      </c>
      <c r="K239" s="312">
        <f>未改造舰娘!$H235+(BV239+CI239+CV239+DI239)*$C$2</f>
        <v>23</v>
      </c>
      <c r="L239" s="304">
        <f>未改造舰娘!$I235</f>
        <v>1</v>
      </c>
      <c r="M239" s="304">
        <f>未改造舰娘!$J235</f>
        <v>1</v>
      </c>
      <c r="N239" s="518">
        <f>未改造舰娘!$K235</f>
        <v>2</v>
      </c>
      <c r="O239" s="304">
        <f>未改造舰娘!$L235+((CE239+CR239+DE239+DR239)*$C$2)</f>
        <v>10</v>
      </c>
      <c r="P239" s="304" t="str">
        <f>IF($C$2=1,(IF(ISERROR(FIND("超长",未改造舰娘!$M235&amp;CC239&amp;CP239&amp;DC239&amp;DP239,1)),IF(ISERROR(FIND("长",未改造舰娘!$M235&amp;CC239&amp;CP239&amp;DC239&amp;DP239,1)),IF(ISERROR(FIND("中",未改造舰娘!$M235&amp;CC239&amp;CP239&amp;DC239&amp;DP239,1)),IF(ISERROR(FIND("短",未改造舰娘!$M235&amp;CC239&amp;CP239&amp;DC239&amp;DP239,1)),IF(ISERROR(FIND("无",未改造舰娘!$M235&amp;CC239&amp;CP239&amp;DC239&amp;DP239,1)),0,"无"),"短"),"中"),"长"),"超长")),未改造舰娘!$M235)</f>
        <v>中</v>
      </c>
      <c r="Q239" s="303">
        <f>未改造舰娘!$N235</f>
        <v>18</v>
      </c>
      <c r="R239" s="304">
        <f>(未改造舰娘!$P235)+(未改造舰娘!$Q235)*$C$3+((BW239+CJ239+CW239+DJ239)*$C$2)</f>
        <v>38</v>
      </c>
      <c r="S239" s="304">
        <f>(未改造舰娘!$R235)+(未改造舰娘!$S235)*$C$3+((BY239+CL239+CY239+DL239)*$C$2)</f>
        <v>50</v>
      </c>
      <c r="T239" s="304">
        <f>(未改造舰娘!$T235)+(未改造舰娘!$U235)*$C$3+((BX239+CK239+CX239+DK239)*$C$2)</f>
        <v>27</v>
      </c>
      <c r="U239" s="304">
        <f>(未改造舰娘!$V235)+(未改造舰娘!$W235)*$C$3+((CG239+CT239+DG239+DT239)*$C$2)</f>
        <v>46</v>
      </c>
      <c r="V239" s="305">
        <f>INT((((未改造舰娘!$Y235)-(未改造舰娘!$X235))*(((IF(D239=0,C239,D239))-1)/99))+未改造舰娘!$X235)+((CB239+CO239+DB239+DO239)*$C$2)</f>
        <v>90</v>
      </c>
      <c r="W239" s="304">
        <f>INT((((未改造舰娘!$AA235)-(未改造舰娘!$Z235))*(((IF(D239=0,C239,D239))-1)/99))+未改造舰娘!$Z235)+((CD239+CQ239+DD239+DQ239)*$C$2)</f>
        <v>53</v>
      </c>
      <c r="X239" s="304">
        <f>INT((((未改造舰娘!$AC235)-(未改造舰娘!$AB235))*(((IF(D239=0,C239,D239))-1)/99))+未改造舰娘!$AB235)+((CA239+CN239+DA239+DN239)*$C$2)</f>
        <v>20</v>
      </c>
      <c r="Y239" s="303">
        <f>INT((((未改造舰娘!$AE235)-(未改造舰娘!$AD235))*(((IF(D239=0,C239,D239))-1)/99))+未改造舰娘!$AD235)+((BZ239+CM239+CZ239+DM239)*$C$2)</f>
        <v>74</v>
      </c>
      <c r="Z239" s="474">
        <f>IF(未改造舰娘!$AF235=0,"",未改造舰娘!$AF235)</f>
        <v>2</v>
      </c>
      <c r="AA239" s="304">
        <f>IF(未改造舰娘!$AG235="","",未改造舰娘!$AG235)</f>
        <v>2</v>
      </c>
      <c r="AB239" s="304">
        <f>IF(未改造舰娘!$AH235="","",未改造舰娘!$AH235)</f>
        <v>2</v>
      </c>
      <c r="AC239" s="304" t="str">
        <f>IF(未改造舰娘!$AI235="","",未改造舰娘!$AI235)</f>
        <v/>
      </c>
      <c r="AD239" s="304">
        <f>IF(未改造舰娘!$AJ235="","",未改造舰娘!$AJ235)</f>
        <v>6</v>
      </c>
      <c r="AE239" s="305">
        <f>IF(未改造舰娘!$AK235="","",未改造舰娘!$AK235)</f>
        <v>35</v>
      </c>
      <c r="AF239" s="304">
        <f>IF(未改造舰娘!$AL235="","",未改造舰娘!$AL235)</f>
        <v>500</v>
      </c>
      <c r="AG239" s="304">
        <f>IF(未改造舰娘!$AM235="","",未改造舰娘!$AM235)</f>
        <v>500</v>
      </c>
      <c r="AH239" s="304">
        <f>IF(未改造舰娘!$AN235="","",未改造舰娘!$AN235)</f>
        <v>500</v>
      </c>
      <c r="AI239" s="304">
        <f>IF(未改造舰娘!$AO235="","",未改造舰娘!$AO235)</f>
        <v>500</v>
      </c>
      <c r="AJ239" s="304" t="str">
        <f>IF(未改造舰娘!$AP235="","",未改造舰娘!$AP235)</f>
        <v>巡洋核心</v>
      </c>
      <c r="AK239" s="303">
        <f>IF(未改造舰娘!$AQ235="","",未改造舰娘!$AQ235)</f>
        <v>5</v>
      </c>
      <c r="AL239" s="306" t="str">
        <f>IF(未改造舰娘!$AS235="","",未改造舰娘!$AS235)</f>
        <v>J国12.7厘米连装高射炮</v>
      </c>
      <c r="AM239" s="306" t="str">
        <f>IF(未改造舰娘!$AT235="","",未改造舰娘!$AT235)</f>
        <v>零式水上侦察机</v>
      </c>
      <c r="AN239" s="306" t="str">
        <f>IF(未改造舰娘!$AU235="","",未改造舰娘!$AU235)</f>
        <v/>
      </c>
      <c r="AO239" s="306" t="str">
        <f>IF(未改造舰娘!$AV235="","",未改造舰娘!$AV235)</f>
        <v/>
      </c>
      <c r="AP239" s="307" t="str">
        <f>IF(未改造舰娘!$AW235="","",未改造舰娘!$AW235)</f>
        <v/>
      </c>
      <c r="AQ239" s="308" t="str">
        <f>IF(未改造舰娘!$AX235="","",未改造舰娘!$AX235)</f>
        <v/>
      </c>
      <c r="AR239" s="304">
        <f>IF(未改造舰娘!$AY235="","",未改造舰娘!$AY235)</f>
        <v>20</v>
      </c>
      <c r="AS239" s="304">
        <f>IF(未改造舰娘!$AZ235="","",未改造舰娘!$AZ235)</f>
        <v>25</v>
      </c>
      <c r="AT239" s="304">
        <f>IF(未改造舰娘!$BA235="","",未改造舰娘!$BA235)</f>
        <v>0.5</v>
      </c>
      <c r="AU239" s="304">
        <f>IF(未改造舰娘!$BB235="","",未改造舰娘!$BB235)</f>
        <v>1.5</v>
      </c>
      <c r="AV239" s="305">
        <f>IF((未改造舰娘!$BG235+未改造舰娘!$BK235*$C$4)=0,"",(未改造舰娘!$BG235+未改造舰娘!$BK235*$C$4))</f>
        <v>11</v>
      </c>
      <c r="AW239" s="304">
        <f>IF((未改造舰娘!$BH235+未改造舰娘!$BL235*$C$4)=0,"",(未改造舰娘!$BH235+未改造舰娘!$BL235*$C$4))</f>
        <v>19</v>
      </c>
      <c r="AX239" s="304">
        <f>IF((未改造舰娘!$BI235+未改造舰娘!$BM235*$C$4)=0,"",(未改造舰娘!$BI235+未改造舰娘!$BM235*$C$4))</f>
        <v>12</v>
      </c>
      <c r="AY239" s="303">
        <f>IF((未改造舰娘!$BJ235+未改造舰娘!$BN235*$C$4)=0,"",(未改造舰娘!$BJ235+未改造舰娘!$BN235*$C$4))</f>
        <v>2</v>
      </c>
      <c r="AZ239" s="500">
        <f>IF(未改造舰娘!BC235="","",未改造舰娘!BC235)</f>
        <v>7</v>
      </c>
      <c r="BA239" s="500">
        <f>IF(未改造舰娘!BD235="","",未改造舰娘!BD235)</f>
        <v>12</v>
      </c>
      <c r="BB239" s="500">
        <f>IF(未改造舰娘!BE235="","",未改造舰娘!BE235)</f>
        <v>4</v>
      </c>
      <c r="BC239" s="498">
        <f>IF(未改造舰娘!BF235="","",未改造舰娘!BF235)</f>
        <v>8</v>
      </c>
      <c r="BD239" s="125" t="s">
        <v>1832</v>
      </c>
      <c r="BE239" s="506"/>
      <c r="BF239" s="306" t="str">
        <f>IF(未改造舰娘!$BQ235="","",未改造舰娘!$BQ235)</f>
        <v>2-6-L</v>
      </c>
      <c r="BG239" s="306" t="str">
        <f>IF(未改造舰娘!$BR235="","",未改造舰娘!$BR235)</f>
        <v>极地奏鸣曲 Ex-2-LN,Ex-4-1-L；轰隆轰隆大作战 Ex-8-M,Ex-9-DHIMOPQ；未命名 Ex-8-ABCDEFGHIJNOβ；决战九段坂 Ex-8-Q；中间岛战役 Ex-4-K,Ex-8-L；莱特湾战役 Ex-8-M；所罗门之晓 Ex-5-R,Ex-6-L,Ex-8-Q,Ex-10-DEFGHIJKLNPQR；地狱群岛攻略作战 Ex-7-I,Ex-8-CEFHKMN；熔炉大混战 Ex-7-DEFGHIJKLMN,Ex-12-L</v>
      </c>
      <c r="BH239" s="306"/>
      <c r="BU239" s="304">
        <f>IFERROR(VLOOKUP(AL239,装备!$B:$C,2,0),0)</f>
        <v>2</v>
      </c>
      <c r="BV239" s="304">
        <f>IFERROR(VLOOKUP($AL239,装备!$B:$Q,5,0),0)</f>
        <v>0</v>
      </c>
      <c r="BW239" s="304">
        <f>IFERROR(VLOOKUP($AL239,装备!$B:$Q,6,0),0)</f>
        <v>2</v>
      </c>
      <c r="BX239" s="304">
        <f>IFERROR(VLOOKUP($AL239,装备!$B:$Q,7,0),0)</f>
        <v>0</v>
      </c>
      <c r="BY239" s="304">
        <f>IFERROR(VLOOKUP($AL239,装备!$B:$Q,8,0),0)</f>
        <v>0</v>
      </c>
      <c r="BZ239" s="304">
        <f>IFERROR(VLOOKUP($AL239,装备!$B:$Q,9,0),0)</f>
        <v>0</v>
      </c>
      <c r="CA239" s="304">
        <f>IFERROR(VLOOKUP($AL239,装备!$B:$Q,10,0),0)</f>
        <v>0</v>
      </c>
      <c r="CB239" s="304">
        <f>IFERROR(VLOOKUP($AL239,装备!$B:$Q,11,0),0)</f>
        <v>1</v>
      </c>
      <c r="CC239" s="304" t="str">
        <f>IFERROR(VLOOKUP($AL239,装备!$B:$Q,12,0),0)</f>
        <v>短</v>
      </c>
      <c r="CD239" s="304">
        <f>IFERROR(VLOOKUP($AL239,装备!$B:$Q,13,0),0)</f>
        <v>0</v>
      </c>
      <c r="CE239" s="304">
        <f>IFERROR(VLOOKUP($AL239,装备!$B:$Q,14,0),0)</f>
        <v>0</v>
      </c>
      <c r="CF239" s="304">
        <f>IFERROR(VLOOKUP($AL239,装备!$B:$Q,16,0),0)</f>
        <v>4</v>
      </c>
      <c r="CG239" s="304">
        <f>IFERROR(VLOOKUP($AL239,装备!$B:$Q,5,0),0)</f>
        <v>0</v>
      </c>
      <c r="CH239" s="304">
        <f>IFERROR(VLOOKUP(AM239,装备!$B:$C,2,0),0)</f>
        <v>1</v>
      </c>
      <c r="CI239" s="304">
        <f>IFERROR(VLOOKUP($AM239,装备!$B:$Q,5,0),0)</f>
        <v>0</v>
      </c>
      <c r="CJ239" s="304">
        <f>IFERROR(VLOOKUP($AM239,装备!$B:$Q,6,0),0)</f>
        <v>0</v>
      </c>
      <c r="CK239" s="304">
        <f>IFERROR(VLOOKUP($AM239,装备!$B:$Q,7,0),0)</f>
        <v>0</v>
      </c>
      <c r="CL239" s="304">
        <f>IFERROR(VLOOKUP($AM239,装备!$B:$Q,8,0),0)</f>
        <v>0</v>
      </c>
      <c r="CM239" s="304">
        <f>IFERROR(VLOOKUP($AM239,装备!$B:$Q,9,0),0)</f>
        <v>2</v>
      </c>
      <c r="CN239" s="304">
        <f>IFERROR(VLOOKUP($AM239,装备!$B:$Q,10,0),0)</f>
        <v>5</v>
      </c>
      <c r="CO239" s="304">
        <f>IFERROR(VLOOKUP($AM239,装备!$B:$Q,11,0),0)</f>
        <v>1</v>
      </c>
      <c r="CP239" s="304" t="str">
        <f>IFERROR(VLOOKUP($AM239,装备!$B:$Q,12,0),0)</f>
        <v>无</v>
      </c>
      <c r="CQ239" s="304">
        <f>IFERROR(VLOOKUP($AM239,装备!$B:$Q,13,0),0)</f>
        <v>0</v>
      </c>
      <c r="CR239" s="304">
        <f>IFERROR(VLOOKUP($AM239,装备!$B:$Q,14,0),0)</f>
        <v>0</v>
      </c>
      <c r="CS239" s="304">
        <f>IFERROR(VLOOKUP($AM239,装备!$B:$Q,16,0),0)</f>
        <v>1</v>
      </c>
      <c r="CT239" s="304">
        <f>IFERROR(VLOOKUP($AM239,装备!$B:$Q,5,0),0)</f>
        <v>0</v>
      </c>
      <c r="CU239" s="304">
        <f>IFERROR(VLOOKUP(AN239,装备!$B:$C,2,0),0)</f>
        <v>0</v>
      </c>
      <c r="CV239" s="304">
        <f>IFERROR(VLOOKUP($AN239,装备!$B:$Q,5,0),0)</f>
        <v>0</v>
      </c>
      <c r="CW239" s="304">
        <f>IFERROR(VLOOKUP($AN239,装备!$B:$Q,6,0),0)</f>
        <v>0</v>
      </c>
      <c r="CX239" s="304">
        <f>IFERROR(VLOOKUP($AN239,装备!$B:$Q,7,0),0)</f>
        <v>0</v>
      </c>
      <c r="CY239" s="304">
        <f>IFERROR(VLOOKUP($AN239,装备!$B:$Q,8,0),0)</f>
        <v>0</v>
      </c>
      <c r="CZ239" s="304">
        <f>IFERROR(VLOOKUP($AN239,装备!$B:$Q,9,0),0)</f>
        <v>0</v>
      </c>
      <c r="DA239" s="304">
        <f>IFERROR(VLOOKUP($AN239,装备!$B:$Q,10,0),0)</f>
        <v>0</v>
      </c>
      <c r="DB239" s="304">
        <f>IFERROR(VLOOKUP($AN239,装备!$B:$Q,11,0),0)</f>
        <v>0</v>
      </c>
      <c r="DC239" s="304">
        <f>IFERROR(VLOOKUP($AN239,装备!$B:$Q,12,0),0)</f>
        <v>0</v>
      </c>
      <c r="DD239" s="304">
        <f>IFERROR(VLOOKUP($AN239,装备!$B:$Q,13,0),0)</f>
        <v>0</v>
      </c>
      <c r="DE239" s="304">
        <f>IFERROR(VLOOKUP($AN239,装备!$B:$Q,14,0),0)</f>
        <v>0</v>
      </c>
      <c r="DF239" s="304">
        <f>IFERROR(VLOOKUP($AN239,装备!$B:$Q,16,0),0)</f>
        <v>0</v>
      </c>
      <c r="DG239" s="304">
        <f>IFERROR(VLOOKUP($AN239,装备!$B:$Q,5,0),0)</f>
        <v>0</v>
      </c>
      <c r="DH239" s="304">
        <f>IFERROR(VLOOKUP(AO239,装备!$B:$C,2,0),0)</f>
        <v>0</v>
      </c>
      <c r="DI239" s="304">
        <f>IFERROR(VLOOKUP($AO239,装备!$B:$Q,5,0),0)</f>
        <v>0</v>
      </c>
      <c r="DJ239" s="304">
        <f>IFERROR(VLOOKUP($AO239,装备!$B:$Q,6,0),0)</f>
        <v>0</v>
      </c>
      <c r="DK239" s="304">
        <f>IFERROR(VLOOKUP($AO239,装备!$B:$Q,7,0),0)</f>
        <v>0</v>
      </c>
      <c r="DL239" s="304">
        <f>IFERROR(VLOOKUP($AO239,装备!$B:$Q,8,0),0)</f>
        <v>0</v>
      </c>
      <c r="DM239" s="304">
        <f>IFERROR(VLOOKUP($AO239,装备!$B:$Q,9,0),0)</f>
        <v>0</v>
      </c>
      <c r="DN239" s="304">
        <f>IFERROR(VLOOKUP($AO239,装备!$B:$Q,10,0),0)</f>
        <v>0</v>
      </c>
      <c r="DO239" s="304">
        <f>IFERROR(VLOOKUP($AO239,装备!$B:$Q,11,0),0)</f>
        <v>0</v>
      </c>
      <c r="DP239" s="304">
        <f>IFERROR(VLOOKUP($AO239,装备!$B:$Q,12,0),0)</f>
        <v>0</v>
      </c>
      <c r="DQ239" s="304">
        <f>IFERROR(VLOOKUP($AO239,装备!$B:$Q,13,0),0)</f>
        <v>0</v>
      </c>
      <c r="DR239" s="304">
        <f>IFERROR(VLOOKUP($AO239,装备!$B:$Q,14,0),0)</f>
        <v>0</v>
      </c>
      <c r="DS239" s="304">
        <f>IFERROR(VLOOKUP($AO239,装备!$B:$Q,16,0),0)</f>
        <v>0</v>
      </c>
      <c r="DT239" s="304">
        <f>IFERROR(VLOOKUP($AO239,装备!$B:$Q,5,0),0)</f>
        <v>0</v>
      </c>
    </row>
    <row r="240" spans="1:124" hidden="1">
      <c r="A240" s="301">
        <f>未改造舰娘!$A236</f>
        <v>10024812</v>
      </c>
      <c r="B240" s="354" t="s">
        <v>917</v>
      </c>
      <c r="C240" s="323"/>
      <c r="D240" s="323">
        <f t="shared" si="3"/>
        <v>110</v>
      </c>
      <c r="E240" s="303">
        <f>未改造舰娘!$C236</f>
        <v>5</v>
      </c>
      <c r="F240" s="304" t="str">
        <f>未改造舰娘!$D236</f>
        <v>轻巡</v>
      </c>
      <c r="G240" s="304" t="str">
        <f>未改造舰娘!$E236</f>
        <v>中型</v>
      </c>
      <c r="H240" s="304" t="str">
        <f>未改造舰娘!$F236</f>
        <v>护卫舰</v>
      </c>
      <c r="I240" s="460">
        <f>未改造舰娘!$AR236</f>
        <v>3</v>
      </c>
      <c r="J240" s="304" t="str">
        <f>未改造舰娘!$G236</f>
        <v>日本</v>
      </c>
      <c r="K240" s="312">
        <f>未改造舰娘!$H236+(BV240+CI240+CV240+DI240)*$C$2</f>
        <v>32</v>
      </c>
      <c r="L240" s="304">
        <f>未改造舰娘!$I236</f>
        <v>0</v>
      </c>
      <c r="M240" s="304">
        <f>未改造舰娘!$J236</f>
        <v>1</v>
      </c>
      <c r="N240" s="518">
        <f>未改造舰娘!$K236</f>
        <v>2</v>
      </c>
      <c r="O240" s="304">
        <f>未改造舰娘!$L236+((CE240+CR240+DE240+DR240)*$C$2)</f>
        <v>15</v>
      </c>
      <c r="P240" s="304" t="str">
        <f>IF($C$2=1,(IF(ISERROR(FIND("超长",未改造舰娘!$M236&amp;CC240&amp;CP240&amp;DC240&amp;DP240,1)),IF(ISERROR(FIND("长",未改造舰娘!$M236&amp;CC240&amp;CP240&amp;DC240&amp;DP240,1)),IF(ISERROR(FIND("中",未改造舰娘!$M236&amp;CC240&amp;CP240&amp;DC240&amp;DP240,1)),IF(ISERROR(FIND("短",未改造舰娘!$M236&amp;CC240&amp;CP240&amp;DC240&amp;DP240,1)),IF(ISERROR(FIND("无",未改造舰娘!$M236&amp;CC240&amp;CP240&amp;DC240&amp;DP240,1)),0,"无"),"短"),"中"),"长"),"超长")),未改造舰娘!$M236)</f>
        <v>中</v>
      </c>
      <c r="Q240" s="303">
        <f>未改造舰娘!$N236</f>
        <v>35.299999999999997</v>
      </c>
      <c r="R240" s="304">
        <f>(未改造舰娘!$P236)+(未改造舰娘!$Q236)*$C$3+((BW240+CJ240+CW240+DJ240)*$C$2)</f>
        <v>50</v>
      </c>
      <c r="S240" s="304">
        <f>(未改造舰娘!$R236)+(未改造舰娘!$S236)*$C$3+((BY240+CL240+CY240+DL240)*$C$2)</f>
        <v>0</v>
      </c>
      <c r="T240" s="304">
        <f>(未改造舰娘!$T236)+(未改造舰娘!$U236)*$C$3+((BX240+CK240+CX240+DK240)*$C$2)</f>
        <v>50</v>
      </c>
      <c r="U240" s="304">
        <f>(未改造舰娘!$V236)+(未改造舰娘!$W236)*$C$3+((CG240+CT240+DG240+DT240)*$C$2)</f>
        <v>63</v>
      </c>
      <c r="V240" s="305">
        <f>INT((((未改造舰娘!$Y236)-(未改造舰娘!$X236))*(((IF(D240=0,C240,D240))-1)/99))+未改造舰娘!$X236)+((CB240+CO240+DB240+DO240)*$C$2)</f>
        <v>92</v>
      </c>
      <c r="W240" s="304">
        <f>INT((((未改造舰娘!$AA236)-(未改造舰娘!$Z236))*(((IF(D240=0,C240,D240))-1)/99))+未改造舰娘!$Z236)+((CD240+CQ240+DD240+DQ240)*$C$2)</f>
        <v>73</v>
      </c>
      <c r="X240" s="304">
        <f>INT((((未改造舰娘!$AC236)-(未改造舰娘!$AB236))*(((IF(D240=0,C240,D240))-1)/99))+未改造舰娘!$AB236)+((CA240+CN240+DA240+DN240)*$C$2)</f>
        <v>31</v>
      </c>
      <c r="Y240" s="303">
        <f>INT((((未改造舰娘!$AE236)-(未改造舰娘!$AD236))*(((IF(D240=0,C240,D240))-1)/99))+未改造舰娘!$AD236)+((BZ240+CM240+CZ240+DM240)*$C$2)</f>
        <v>72</v>
      </c>
      <c r="Z240" s="474">
        <f>IF(未改造舰娘!$AF236=0,"",未改造舰娘!$AF236)</f>
        <v>6</v>
      </c>
      <c r="AA240" s="304">
        <f>IF(未改造舰娘!$AG236="","",未改造舰娘!$AG236)</f>
        <v>6</v>
      </c>
      <c r="AB240" s="304">
        <f>IF(未改造舰娘!$AH236="","",未改造舰娘!$AH236)</f>
        <v>6</v>
      </c>
      <c r="AC240" s="304" t="str">
        <f>IF(未改造舰娘!$AI236="","",未改造舰娘!$AI236)</f>
        <v/>
      </c>
      <c r="AD240" s="304">
        <f>IF(未改造舰娘!$AJ236="","",未改造舰娘!$AJ236)</f>
        <v>18</v>
      </c>
      <c r="AE240" s="305">
        <f>IF(未改造舰娘!$AK236="","",未改造舰娘!$AK236)</f>
        <v>55</v>
      </c>
      <c r="AF240" s="304">
        <f>IF(未改造舰娘!$AL236="","",未改造舰娘!$AL236)</f>
        <v>800</v>
      </c>
      <c r="AG240" s="304">
        <f>IF(未改造舰娘!$AM236="","",未改造舰娘!$AM236)</f>
        <v>500</v>
      </c>
      <c r="AH240" s="304">
        <f>IF(未改造舰娘!$AN236="","",未改造舰娘!$AN236)</f>
        <v>900</v>
      </c>
      <c r="AI240" s="304">
        <f>IF(未改造舰娘!$AO236="","",未改造舰娘!$AO236)</f>
        <v>900</v>
      </c>
      <c r="AJ240" s="304" t="str">
        <f>IF(未改造舰娘!$AP236="","",未改造舰娘!$AP236)</f>
        <v>航母核心</v>
      </c>
      <c r="AK240" s="303">
        <f>IF(未改造舰娘!$AQ236="","",未改造舰娘!$AQ236)</f>
        <v>10</v>
      </c>
      <c r="AL240" s="306" t="str">
        <f>IF(未改造舰娘!$AS236="","",未改造舰娘!$AS236)</f>
        <v>J国15.5厘米三联主炮</v>
      </c>
      <c r="AM240" s="306" t="str">
        <f>IF(未改造舰娘!$AT236="","",未改造舰娘!$AT236)</f>
        <v>紫云</v>
      </c>
      <c r="AN240" s="306" t="str">
        <f>IF(未改造舰娘!$AU236="","",未改造舰娘!$AU236)</f>
        <v>改良型声纳</v>
      </c>
      <c r="AO240" s="306" t="str">
        <f>IF(未改造舰娘!$AV236="","",未改造舰娘!$AV236)</f>
        <v/>
      </c>
      <c r="AP240" s="307" t="str">
        <f>IF(未改造舰娘!$AW236="","",未改造舰娘!$AW236)</f>
        <v/>
      </c>
      <c r="AQ240" s="308" t="str">
        <f>IF(未改造舰娘!$AX236="","",未改造舰娘!$AX236)</f>
        <v/>
      </c>
      <c r="AR240" s="304">
        <f>IF(未改造舰娘!$AY236="","",未改造舰娘!$AY236)</f>
        <v>20</v>
      </c>
      <c r="AS240" s="304">
        <f>IF(未改造舰娘!$AZ236="","",未改造舰娘!$AZ236)</f>
        <v>30</v>
      </c>
      <c r="AT240" s="304">
        <f>IF(未改造舰娘!$BA236="","",未改造舰娘!$BA236)</f>
        <v>0.8</v>
      </c>
      <c r="AU240" s="304">
        <f>IF(未改造舰娘!$BB236="","",未改造舰娘!$BB236)</f>
        <v>1.5</v>
      </c>
      <c r="AV240" s="305">
        <f>IF((未改造舰娘!$BG236+未改造舰娘!$BK236*$C$4)=0,"",(未改造舰娘!$BG236+未改造舰娘!$BK236*$C$4))</f>
        <v>12</v>
      </c>
      <c r="AW240" s="304">
        <f>IF((未改造舰娘!$BH236+未改造舰娘!$BL236*$C$4)=0,"",(未改造舰娘!$BH236+未改造舰娘!$BL236*$C$4))</f>
        <v>18</v>
      </c>
      <c r="AX240" s="304">
        <f>IF((未改造舰娘!$BI236+未改造舰娘!$BM236*$C$4)=0,"",(未改造舰娘!$BI236+未改造舰娘!$BM236*$C$4))</f>
        <v>11</v>
      </c>
      <c r="AY240" s="303">
        <f>IF((未改造舰娘!$BJ236+未改造舰娘!$BN236*$C$4)=0,"",(未改造舰娘!$BJ236+未改造舰娘!$BN236*$C$4))</f>
        <v>6</v>
      </c>
      <c r="AZ240" s="500">
        <f>IF(未改造舰娘!BC236="","",未改造舰娘!BC236)</f>
        <v>10</v>
      </c>
      <c r="BA240" s="500">
        <f>IF(未改造舰娘!BD236="","",未改造舰娘!BD236)</f>
        <v>0</v>
      </c>
      <c r="BB240" s="500">
        <f>IF(未改造舰娘!BE236="","",未改造舰娘!BE236)</f>
        <v>13</v>
      </c>
      <c r="BC240" s="498">
        <f>IF(未改造舰娘!BF236="","",未改造舰娘!BF236)</f>
        <v>17</v>
      </c>
      <c r="BD240" s="125" t="s">
        <v>1581</v>
      </c>
      <c r="BE240" s="506">
        <v>5.2083333333333336E-2</v>
      </c>
      <c r="BF240" s="306" t="str">
        <f>IF(未改造舰娘!$BQ236="","",未改造舰娘!$BQ236)</f>
        <v/>
      </c>
      <c r="BG240" s="306" t="str">
        <f>IF(未改造舰娘!$BR236="","",未改造舰娘!$BR236)</f>
        <v/>
      </c>
      <c r="BH240" s="306"/>
      <c r="BU240" s="304">
        <f>IFERROR(VLOOKUP(AL240,装备!$B:$C,2,0),0)</f>
        <v>4</v>
      </c>
      <c r="BV240" s="304">
        <f>IFERROR(VLOOKUP($AL240,装备!$B:$Q,5,0),0)</f>
        <v>0</v>
      </c>
      <c r="BW240" s="304">
        <f>IFERROR(VLOOKUP($AL240,装备!$B:$Q,6,0),0)</f>
        <v>6</v>
      </c>
      <c r="BX240" s="304">
        <f>IFERROR(VLOOKUP($AL240,装备!$B:$Q,7,0),0)</f>
        <v>0</v>
      </c>
      <c r="BY240" s="304">
        <f>IFERROR(VLOOKUP($AL240,装备!$B:$Q,8,0),0)</f>
        <v>0</v>
      </c>
      <c r="BZ240" s="304">
        <f>IFERROR(VLOOKUP($AL240,装备!$B:$Q,9,0),0)</f>
        <v>0</v>
      </c>
      <c r="CA240" s="304">
        <f>IFERROR(VLOOKUP($AL240,装备!$B:$Q,10,0),0)</f>
        <v>0</v>
      </c>
      <c r="CB240" s="304">
        <f>IFERROR(VLOOKUP($AL240,装备!$B:$Q,11,0),0)</f>
        <v>1</v>
      </c>
      <c r="CC240" s="304" t="str">
        <f>IFERROR(VLOOKUP($AL240,装备!$B:$Q,12,0),0)</f>
        <v>中</v>
      </c>
      <c r="CD240" s="304">
        <f>IFERROR(VLOOKUP($AL240,装备!$B:$Q,13,0),0)</f>
        <v>0</v>
      </c>
      <c r="CE240" s="304">
        <f>IFERROR(VLOOKUP($AL240,装备!$B:$Q,14,0),0)</f>
        <v>0</v>
      </c>
      <c r="CF240" s="304">
        <f>IFERROR(VLOOKUP($AL240,装备!$B:$Q,16,0),0)</f>
        <v>3</v>
      </c>
      <c r="CG240" s="304">
        <f>IFERROR(VLOOKUP($AL240,装备!$B:$Q,5,0),0)</f>
        <v>0</v>
      </c>
      <c r="CH240" s="304">
        <f>IFERROR(VLOOKUP(AM240,装备!$B:$C,2,0),0)</f>
        <v>4</v>
      </c>
      <c r="CI240" s="304">
        <f>IFERROR(VLOOKUP($AM240,装备!$B:$Q,5,0),0)</f>
        <v>0</v>
      </c>
      <c r="CJ240" s="304">
        <f>IFERROR(VLOOKUP($AM240,装备!$B:$Q,6,0),0)</f>
        <v>0</v>
      </c>
      <c r="CK240" s="304">
        <f>IFERROR(VLOOKUP($AM240,装备!$B:$Q,7,0),0)</f>
        <v>0</v>
      </c>
      <c r="CL240" s="304">
        <f>IFERROR(VLOOKUP($AM240,装备!$B:$Q,8,0),0)</f>
        <v>0</v>
      </c>
      <c r="CM240" s="304">
        <f>IFERROR(VLOOKUP($AM240,装备!$B:$Q,9,0),0)</f>
        <v>3</v>
      </c>
      <c r="CN240" s="304">
        <f>IFERROR(VLOOKUP($AM240,装备!$B:$Q,10,0),0)</f>
        <v>8</v>
      </c>
      <c r="CO240" s="304">
        <f>IFERROR(VLOOKUP($AM240,装备!$B:$Q,11,0),0)</f>
        <v>0</v>
      </c>
      <c r="CP240" s="304" t="str">
        <f>IFERROR(VLOOKUP($AM240,装备!$B:$Q,12,0),0)</f>
        <v>无</v>
      </c>
      <c r="CQ240" s="304">
        <f>IFERROR(VLOOKUP($AM240,装备!$B:$Q,13,0),0)</f>
        <v>2</v>
      </c>
      <c r="CR240" s="304">
        <f>IFERROR(VLOOKUP($AM240,装备!$B:$Q,14,0),0)</f>
        <v>0</v>
      </c>
      <c r="CS240" s="304">
        <f>IFERROR(VLOOKUP($AM240,装备!$B:$Q,16,0),0)</f>
        <v>0</v>
      </c>
      <c r="CT240" s="304">
        <f>IFERROR(VLOOKUP($AM240,装备!$B:$Q,5,0),0)</f>
        <v>0</v>
      </c>
      <c r="CU240" s="304">
        <f>IFERROR(VLOOKUP(AN240,装备!$B:$C,2,0),0)</f>
        <v>4</v>
      </c>
      <c r="CV240" s="304">
        <f>IFERROR(VLOOKUP($AN240,装备!$B:$Q,5,0),0)</f>
        <v>0</v>
      </c>
      <c r="CW240" s="304">
        <f>IFERROR(VLOOKUP($AN240,装备!$B:$Q,6,0),0)</f>
        <v>0</v>
      </c>
      <c r="CX240" s="304">
        <f>IFERROR(VLOOKUP($AN240,装备!$B:$Q,7,0),0)</f>
        <v>0</v>
      </c>
      <c r="CY240" s="304">
        <f>IFERROR(VLOOKUP($AN240,装备!$B:$Q,8,0),0)</f>
        <v>0</v>
      </c>
      <c r="CZ240" s="304">
        <f>IFERROR(VLOOKUP($AN240,装备!$B:$Q,9,0),0)</f>
        <v>10</v>
      </c>
      <c r="DA240" s="304">
        <f>IFERROR(VLOOKUP($AN240,装备!$B:$Q,10,0),0)</f>
        <v>0</v>
      </c>
      <c r="DB240" s="304">
        <f>IFERROR(VLOOKUP($AN240,装备!$B:$Q,11,0),0)</f>
        <v>2</v>
      </c>
      <c r="DC240" s="304" t="str">
        <f>IFERROR(VLOOKUP($AN240,装备!$B:$Q,12,0),0)</f>
        <v>无</v>
      </c>
      <c r="DD240" s="304">
        <f>IFERROR(VLOOKUP($AN240,装备!$B:$Q,13,0),0)</f>
        <v>0</v>
      </c>
      <c r="DE240" s="304">
        <f>IFERROR(VLOOKUP($AN240,装备!$B:$Q,14,0),0)</f>
        <v>0</v>
      </c>
      <c r="DF240" s="304">
        <f>IFERROR(VLOOKUP($AN240,装备!$B:$Q,16,0),0)</f>
        <v>0</v>
      </c>
      <c r="DG240" s="304">
        <f>IFERROR(VLOOKUP($AN240,装备!$B:$Q,5,0),0)</f>
        <v>0</v>
      </c>
      <c r="DH240" s="304">
        <f>IFERROR(VLOOKUP(AO240,装备!$B:$C,2,0),0)</f>
        <v>0</v>
      </c>
      <c r="DI240" s="304">
        <f>IFERROR(VLOOKUP($AO240,装备!$B:$Q,5,0),0)</f>
        <v>0</v>
      </c>
      <c r="DJ240" s="304">
        <f>IFERROR(VLOOKUP($AO240,装备!$B:$Q,6,0),0)</f>
        <v>0</v>
      </c>
      <c r="DK240" s="304">
        <f>IFERROR(VLOOKUP($AO240,装备!$B:$Q,7,0),0)</f>
        <v>0</v>
      </c>
      <c r="DL240" s="304">
        <f>IFERROR(VLOOKUP($AO240,装备!$B:$Q,8,0),0)</f>
        <v>0</v>
      </c>
      <c r="DM240" s="304">
        <f>IFERROR(VLOOKUP($AO240,装备!$B:$Q,9,0),0)</f>
        <v>0</v>
      </c>
      <c r="DN240" s="304">
        <f>IFERROR(VLOOKUP($AO240,装备!$B:$Q,10,0),0)</f>
        <v>0</v>
      </c>
      <c r="DO240" s="304">
        <f>IFERROR(VLOOKUP($AO240,装备!$B:$Q,11,0),0)</f>
        <v>0</v>
      </c>
      <c r="DP240" s="304">
        <f>IFERROR(VLOOKUP($AO240,装备!$B:$Q,12,0),0)</f>
        <v>0</v>
      </c>
      <c r="DQ240" s="304">
        <f>IFERROR(VLOOKUP($AO240,装备!$B:$Q,13,0),0)</f>
        <v>0</v>
      </c>
      <c r="DR240" s="304">
        <f>IFERROR(VLOOKUP($AO240,装备!$B:$Q,14,0),0)</f>
        <v>0</v>
      </c>
      <c r="DS240" s="304">
        <f>IFERROR(VLOOKUP($AO240,装备!$B:$Q,16,0),0)</f>
        <v>0</v>
      </c>
      <c r="DT240" s="304">
        <f>IFERROR(VLOOKUP($AO240,装备!$B:$Q,5,0),0)</f>
        <v>0</v>
      </c>
    </row>
    <row r="241" spans="1:124" hidden="1">
      <c r="A241" s="301">
        <f>未改造舰娘!$A237</f>
        <v>10024912</v>
      </c>
      <c r="B241" s="354" t="s">
        <v>219</v>
      </c>
      <c r="C241" s="323"/>
      <c r="D241" s="323">
        <f t="shared" si="3"/>
        <v>110</v>
      </c>
      <c r="E241" s="303">
        <f>未改造舰娘!$C237</f>
        <v>3</v>
      </c>
      <c r="F241" s="304" t="str">
        <f>未改造舰娘!$D237</f>
        <v>轻巡</v>
      </c>
      <c r="G241" s="304" t="str">
        <f>未改造舰娘!$E237</f>
        <v>中型</v>
      </c>
      <c r="H241" s="304" t="str">
        <f>未改造舰娘!$F237</f>
        <v>护卫舰</v>
      </c>
      <c r="I241" s="460">
        <f>未改造舰娘!$AR237</f>
        <v>3</v>
      </c>
      <c r="J241" s="304" t="str">
        <f>未改造舰娘!$G237</f>
        <v>德国</v>
      </c>
      <c r="K241" s="312">
        <f>未改造舰娘!$H237+(BV241+CI241+CV241+DI241)*$C$2</f>
        <v>35</v>
      </c>
      <c r="L241" s="304">
        <f>未改造舰娘!$I237</f>
        <v>1</v>
      </c>
      <c r="M241" s="304">
        <f>未改造舰娘!$J237</f>
        <v>1</v>
      </c>
      <c r="N241" s="518">
        <f>未改造舰娘!$K237</f>
        <v>2</v>
      </c>
      <c r="O241" s="304">
        <f>未改造舰娘!$L237+((CE241+CR241+DE241+DR241)*$C$2)</f>
        <v>17</v>
      </c>
      <c r="P241" s="304" t="str">
        <f>IF($C$2=1,(IF(ISERROR(FIND("超长",未改造舰娘!$M237&amp;CC241&amp;CP241&amp;DC241&amp;DP241,1)),IF(ISERROR(FIND("长",未改造舰娘!$M237&amp;CC241&amp;CP241&amp;DC241&amp;DP241,1)),IF(ISERROR(FIND("中",未改造舰娘!$M237&amp;CC241&amp;CP241&amp;DC241&amp;DP241,1)),IF(ISERROR(FIND("短",未改造舰娘!$M237&amp;CC241&amp;CP241&amp;DC241&amp;DP241,1)),IF(ISERROR(FIND("无",未改造舰娘!$M237&amp;CC241&amp;CP241&amp;DC241&amp;DP241,1)),0,"无"),"短"),"中"),"长"),"超长")),未改造舰娘!$M237)</f>
        <v>中</v>
      </c>
      <c r="Q241" s="303">
        <f>未改造舰娘!$N237</f>
        <v>32</v>
      </c>
      <c r="R241" s="304">
        <f>(未改造舰娘!$P237)+(未改造舰娘!$Q237)*$C$3+((BW241+CJ241+CW241+DJ241)*$C$2)</f>
        <v>50</v>
      </c>
      <c r="S241" s="304">
        <f>(未改造舰娘!$R237)+(未改造舰娘!$S237)*$C$3+((BY241+CL241+CY241+DL241)*$C$2)</f>
        <v>60</v>
      </c>
      <c r="T241" s="304">
        <f>(未改造舰娘!$T237)+(未改造舰娘!$U237)*$C$3+((BX241+CK241+CX241+DK241)*$C$2)</f>
        <v>46</v>
      </c>
      <c r="U241" s="304">
        <f>(未改造舰娘!$V237)+(未改造舰娘!$W237)*$C$3+((CG241+CT241+DG241+DT241)*$C$2)</f>
        <v>49</v>
      </c>
      <c r="V241" s="305">
        <f>INT((((未改造舰娘!$Y237)-(未改造舰娘!$X237))*(((IF(D241=0,C241,D241))-1)/99))+未改造舰娘!$X237)+((CB241+CO241+DB241+DO241)*$C$2)</f>
        <v>90</v>
      </c>
      <c r="W241" s="304">
        <f>INT((((未改造舰娘!$AA237)-(未改造舰娘!$Z237))*(((IF(D241=0,C241,D241))-1)/99))+未改造舰娘!$Z237)+((CD241+CQ241+DD241+DQ241)*$C$2)</f>
        <v>68</v>
      </c>
      <c r="X241" s="304">
        <f>INT((((未改造舰娘!$AC237)-(未改造舰娘!$AB237))*(((IF(D241=0,C241,D241))-1)/99))+未改造舰娘!$AB237)+((CA241+CN241+DA241+DN241)*$C$2)</f>
        <v>20</v>
      </c>
      <c r="Y241" s="303">
        <f>INT((((未改造舰娘!$AE237)-(未改造舰娘!$AD237))*(((IF(D241=0,C241,D241))-1)/99))+未改造舰娘!$AD237)+((BZ241+CM241+CZ241+DM241)*$C$2)</f>
        <v>70</v>
      </c>
      <c r="Z241" s="474">
        <f>IF(未改造舰娘!$AF237=0,"",未改造舰娘!$AF237)</f>
        <v>2</v>
      </c>
      <c r="AA241" s="304">
        <f>IF(未改造舰娘!$AG237="","",未改造舰娘!$AG237)</f>
        <v>2</v>
      </c>
      <c r="AB241" s="304">
        <f>IF(未改造舰娘!$AH237="","",未改造舰娘!$AH237)</f>
        <v>2</v>
      </c>
      <c r="AC241" s="304" t="str">
        <f>IF(未改造舰娘!$AI237="","",未改造舰娘!$AI237)</f>
        <v/>
      </c>
      <c r="AD241" s="304">
        <f>IF(未改造舰娘!$AJ237="","",未改造舰娘!$AJ237)</f>
        <v>6</v>
      </c>
      <c r="AE241" s="305">
        <f>IF(未改造舰娘!$AK237="","",未改造舰娘!$AK237)</f>
        <v>48</v>
      </c>
      <c r="AF241" s="304">
        <f>IF(未改造舰娘!$AL237="","",未改造舰娘!$AL237)</f>
        <v>200</v>
      </c>
      <c r="AG241" s="304">
        <f>IF(未改造舰娘!$AM237="","",未改造舰娘!$AM237)</f>
        <v>200</v>
      </c>
      <c r="AH241" s="304">
        <f>IF(未改造舰娘!$AN237="","",未改造舰娘!$AN237)</f>
        <v>150</v>
      </c>
      <c r="AI241" s="304">
        <f>IF(未改造舰娘!$AO237="","",未改造舰娘!$AO237)</f>
        <v>200</v>
      </c>
      <c r="AJ241" s="304" t="str">
        <f>IF(未改造舰娘!$AP237="","",未改造舰娘!$AP237)</f>
        <v>巡洋核心</v>
      </c>
      <c r="AK241" s="303">
        <f>IF(未改造舰娘!$AQ237="","",未改造舰娘!$AQ237)</f>
        <v>6</v>
      </c>
      <c r="AL241" s="306" t="str">
        <f>IF(未改造舰娘!$AS237="","",未改造舰娘!$AS237)</f>
        <v>G国三联150毫米炮</v>
      </c>
      <c r="AM241" s="306" t="str">
        <f>IF(未改造舰娘!$AT237="","",未改造舰娘!$AT237)</f>
        <v/>
      </c>
      <c r="AN241" s="306" t="str">
        <f>IF(未改造舰娘!$AU237="","",未改造舰娘!$AU237)</f>
        <v/>
      </c>
      <c r="AO241" s="306" t="str">
        <f>IF(未改造舰娘!$AV237="","",未改造舰娘!$AV237)</f>
        <v/>
      </c>
      <c r="AP241" s="307" t="str">
        <f>IF(未改造舰娘!$AW237="","",未改造舰娘!$AW237)</f>
        <v/>
      </c>
      <c r="AQ241" s="308" t="str">
        <f>IF(未改造舰娘!$AX237="","",未改造舰娘!$AX237)</f>
        <v/>
      </c>
      <c r="AR241" s="304">
        <f>IF(未改造舰娘!$AY237="","",未改造舰娘!$AY237)</f>
        <v>20</v>
      </c>
      <c r="AS241" s="304">
        <f>IF(未改造舰娘!$AZ237="","",未改造舰娘!$AZ237)</f>
        <v>25</v>
      </c>
      <c r="AT241" s="304">
        <f>IF(未改造舰娘!$BA237="","",未改造舰娘!$BA237)</f>
        <v>0.8</v>
      </c>
      <c r="AU241" s="304">
        <f>IF(未改造舰娘!$BB237="","",未改造舰娘!$BB237)</f>
        <v>1.65</v>
      </c>
      <c r="AV241" s="305">
        <f>IF((未改造舰娘!$BG237+未改造舰娘!$BK237*$C$4)=0,"",(未改造舰娘!$BG237+未改造舰娘!$BK237*$C$4))</f>
        <v>10</v>
      </c>
      <c r="AW241" s="304">
        <f>IF((未改造舰娘!$BH237+未改造舰娘!$BL237*$C$4)=0,"",(未改造舰娘!$BH237+未改造舰娘!$BL237*$C$4))</f>
        <v>18</v>
      </c>
      <c r="AX241" s="304">
        <f>IF((未改造舰娘!$BI237+未改造舰娘!$BM237*$C$4)=0,"",(未改造舰娘!$BI237+未改造舰娘!$BM237*$C$4))</f>
        <v>13</v>
      </c>
      <c r="AY241" s="303" t="str">
        <f>IF((未改造舰娘!$BJ237+未改造舰娘!$BN237*$C$4)=0,"",(未改造舰娘!$BJ237+未改造舰娘!$BN237*$C$4))</f>
        <v/>
      </c>
      <c r="AZ241" s="500">
        <f>IF(未改造舰娘!BC237="","",未改造舰娘!BC237)</f>
        <v>13</v>
      </c>
      <c r="BA241" s="500">
        <f>IF(未改造舰娘!BD237="","",未改造舰娘!BD237)</f>
        <v>20</v>
      </c>
      <c r="BB241" s="500">
        <f>IF(未改造舰娘!BE237="","",未改造舰娘!BE237)</f>
        <v>16</v>
      </c>
      <c r="BC241" s="498">
        <f>IF(未改造舰娘!BF237="","",未改造舰娘!BF237)</f>
        <v>10</v>
      </c>
      <c r="BD241" s="67" t="s">
        <v>1582</v>
      </c>
      <c r="BE241" s="506">
        <v>5.2083333333333336E-2</v>
      </c>
      <c r="BF241" s="306" t="str">
        <f>IF(未改造舰娘!$BQ237="","",未改造舰娘!$BQ237)</f>
        <v/>
      </c>
      <c r="BG241" s="306" t="str">
        <f>IF(未改造舰娘!$BR237="","",未改造舰娘!$BR237)</f>
        <v/>
      </c>
      <c r="BH241" s="306"/>
      <c r="BU241" s="304">
        <f>IFERROR(VLOOKUP(AL241,装备!$B:$C,2,0),0)</f>
        <v>3</v>
      </c>
      <c r="BV241" s="304">
        <f>IFERROR(VLOOKUP($AL241,装备!$B:$Q,5,0),0)</f>
        <v>0</v>
      </c>
      <c r="BW241" s="304">
        <f>IFERROR(VLOOKUP($AL241,装备!$B:$Q,6,0),0)</f>
        <v>5</v>
      </c>
      <c r="BX241" s="304">
        <f>IFERROR(VLOOKUP($AL241,装备!$B:$Q,7,0),0)</f>
        <v>0</v>
      </c>
      <c r="BY241" s="304">
        <f>IFERROR(VLOOKUP($AL241,装备!$B:$Q,8,0),0)</f>
        <v>0</v>
      </c>
      <c r="BZ241" s="304">
        <f>IFERROR(VLOOKUP($AL241,装备!$B:$Q,9,0),0)</f>
        <v>0</v>
      </c>
      <c r="CA241" s="304">
        <f>IFERROR(VLOOKUP($AL241,装备!$B:$Q,10,0),0)</f>
        <v>0</v>
      </c>
      <c r="CB241" s="304">
        <f>IFERROR(VLOOKUP($AL241,装备!$B:$Q,11,0),0)</f>
        <v>2</v>
      </c>
      <c r="CC241" s="304" t="str">
        <f>IFERROR(VLOOKUP($AL241,装备!$B:$Q,12,0),0)</f>
        <v>中</v>
      </c>
      <c r="CD241" s="304">
        <f>IFERROR(VLOOKUP($AL241,装备!$B:$Q,13,0),0)</f>
        <v>0</v>
      </c>
      <c r="CE241" s="304">
        <f>IFERROR(VLOOKUP($AL241,装备!$B:$Q,14,0),0)</f>
        <v>0</v>
      </c>
      <c r="CF241" s="304">
        <f>IFERROR(VLOOKUP($AL241,装备!$B:$Q,16,0),0)</f>
        <v>0</v>
      </c>
      <c r="CG241" s="304">
        <f>IFERROR(VLOOKUP($AL241,装备!$B:$Q,5,0),0)</f>
        <v>0</v>
      </c>
      <c r="CH241" s="304">
        <f>IFERROR(VLOOKUP(AM241,装备!$B:$C,2,0),0)</f>
        <v>0</v>
      </c>
      <c r="CI241" s="304">
        <f>IFERROR(VLOOKUP($AM241,装备!$B:$Q,5,0),0)</f>
        <v>0</v>
      </c>
      <c r="CJ241" s="304">
        <f>IFERROR(VLOOKUP($AM241,装备!$B:$Q,6,0),0)</f>
        <v>0</v>
      </c>
      <c r="CK241" s="304">
        <f>IFERROR(VLOOKUP($AM241,装备!$B:$Q,7,0),0)</f>
        <v>0</v>
      </c>
      <c r="CL241" s="304">
        <f>IFERROR(VLOOKUP($AM241,装备!$B:$Q,8,0),0)</f>
        <v>0</v>
      </c>
      <c r="CM241" s="304">
        <f>IFERROR(VLOOKUP($AM241,装备!$B:$Q,9,0),0)</f>
        <v>0</v>
      </c>
      <c r="CN241" s="304">
        <f>IFERROR(VLOOKUP($AM241,装备!$B:$Q,10,0),0)</f>
        <v>0</v>
      </c>
      <c r="CO241" s="304">
        <f>IFERROR(VLOOKUP($AM241,装备!$B:$Q,11,0),0)</f>
        <v>0</v>
      </c>
      <c r="CP241" s="304">
        <f>IFERROR(VLOOKUP($AM241,装备!$B:$Q,12,0),0)</f>
        <v>0</v>
      </c>
      <c r="CQ241" s="304">
        <f>IFERROR(VLOOKUP($AM241,装备!$B:$Q,13,0),0)</f>
        <v>0</v>
      </c>
      <c r="CR241" s="304">
        <f>IFERROR(VLOOKUP($AM241,装备!$B:$Q,14,0),0)</f>
        <v>0</v>
      </c>
      <c r="CS241" s="304">
        <f>IFERROR(VLOOKUP($AM241,装备!$B:$Q,16,0),0)</f>
        <v>0</v>
      </c>
      <c r="CT241" s="304">
        <f>IFERROR(VLOOKUP($AM241,装备!$B:$Q,5,0),0)</f>
        <v>0</v>
      </c>
      <c r="CU241" s="304">
        <f>IFERROR(VLOOKUP(AN241,装备!$B:$C,2,0),0)</f>
        <v>0</v>
      </c>
      <c r="CV241" s="304">
        <f>IFERROR(VLOOKUP($AN241,装备!$B:$Q,5,0),0)</f>
        <v>0</v>
      </c>
      <c r="CW241" s="304">
        <f>IFERROR(VLOOKUP($AN241,装备!$B:$Q,6,0),0)</f>
        <v>0</v>
      </c>
      <c r="CX241" s="304">
        <f>IFERROR(VLOOKUP($AN241,装备!$B:$Q,7,0),0)</f>
        <v>0</v>
      </c>
      <c r="CY241" s="304">
        <f>IFERROR(VLOOKUP($AN241,装备!$B:$Q,8,0),0)</f>
        <v>0</v>
      </c>
      <c r="CZ241" s="304">
        <f>IFERROR(VLOOKUP($AN241,装备!$B:$Q,9,0),0)</f>
        <v>0</v>
      </c>
      <c r="DA241" s="304">
        <f>IFERROR(VLOOKUP($AN241,装备!$B:$Q,10,0),0)</f>
        <v>0</v>
      </c>
      <c r="DB241" s="304">
        <f>IFERROR(VLOOKUP($AN241,装备!$B:$Q,11,0),0)</f>
        <v>0</v>
      </c>
      <c r="DC241" s="304">
        <f>IFERROR(VLOOKUP($AN241,装备!$B:$Q,12,0),0)</f>
        <v>0</v>
      </c>
      <c r="DD241" s="304">
        <f>IFERROR(VLOOKUP($AN241,装备!$B:$Q,13,0),0)</f>
        <v>0</v>
      </c>
      <c r="DE241" s="304">
        <f>IFERROR(VLOOKUP($AN241,装备!$B:$Q,14,0),0)</f>
        <v>0</v>
      </c>
      <c r="DF241" s="304">
        <f>IFERROR(VLOOKUP($AN241,装备!$B:$Q,16,0),0)</f>
        <v>0</v>
      </c>
      <c r="DG241" s="304">
        <f>IFERROR(VLOOKUP($AN241,装备!$B:$Q,5,0),0)</f>
        <v>0</v>
      </c>
      <c r="DH241" s="304">
        <f>IFERROR(VLOOKUP(AO241,装备!$B:$C,2,0),0)</f>
        <v>0</v>
      </c>
      <c r="DI241" s="304">
        <f>IFERROR(VLOOKUP($AO241,装备!$B:$Q,5,0),0)</f>
        <v>0</v>
      </c>
      <c r="DJ241" s="304">
        <f>IFERROR(VLOOKUP($AO241,装备!$B:$Q,6,0),0)</f>
        <v>0</v>
      </c>
      <c r="DK241" s="304">
        <f>IFERROR(VLOOKUP($AO241,装备!$B:$Q,7,0),0)</f>
        <v>0</v>
      </c>
      <c r="DL241" s="304">
        <f>IFERROR(VLOOKUP($AO241,装备!$B:$Q,8,0),0)</f>
        <v>0</v>
      </c>
      <c r="DM241" s="304">
        <f>IFERROR(VLOOKUP($AO241,装备!$B:$Q,9,0),0)</f>
        <v>0</v>
      </c>
      <c r="DN241" s="304">
        <f>IFERROR(VLOOKUP($AO241,装备!$B:$Q,10,0),0)</f>
        <v>0</v>
      </c>
      <c r="DO241" s="304">
        <f>IFERROR(VLOOKUP($AO241,装备!$B:$Q,11,0),0)</f>
        <v>0</v>
      </c>
      <c r="DP241" s="304">
        <f>IFERROR(VLOOKUP($AO241,装备!$B:$Q,12,0),0)</f>
        <v>0</v>
      </c>
      <c r="DQ241" s="304">
        <f>IFERROR(VLOOKUP($AO241,装备!$B:$Q,13,0),0)</f>
        <v>0</v>
      </c>
      <c r="DR241" s="304">
        <f>IFERROR(VLOOKUP($AO241,装备!$B:$Q,14,0),0)</f>
        <v>0</v>
      </c>
      <c r="DS241" s="304">
        <f>IFERROR(VLOOKUP($AO241,装备!$B:$Q,16,0),0)</f>
        <v>0</v>
      </c>
      <c r="DT241" s="304">
        <f>IFERROR(VLOOKUP($AO241,装备!$B:$Q,5,0),0)</f>
        <v>0</v>
      </c>
    </row>
    <row r="242" spans="1:124" hidden="1">
      <c r="A242" s="301">
        <f>未改造舰娘!$A238</f>
        <v>10025012</v>
      </c>
      <c r="B242" s="354" t="s">
        <v>4112</v>
      </c>
      <c r="C242" s="323"/>
      <c r="D242" s="323">
        <f t="shared" si="3"/>
        <v>110</v>
      </c>
      <c r="E242" s="303">
        <f>未改造舰娘!$C238</f>
        <v>6</v>
      </c>
      <c r="F242" s="304" t="str">
        <f>未改造舰娘!$D238</f>
        <v>轻巡</v>
      </c>
      <c r="G242" s="304" t="str">
        <f>未改造舰娘!$E238</f>
        <v>中型</v>
      </c>
      <c r="H242" s="304" t="str">
        <f>未改造舰娘!$F238</f>
        <v>护卫舰</v>
      </c>
      <c r="I242" s="460">
        <f>未改造舰娘!$AR238</f>
        <v>3</v>
      </c>
      <c r="J242" s="304" t="str">
        <f>未改造舰娘!$G238</f>
        <v>美国</v>
      </c>
      <c r="K242" s="312">
        <f>未改造舰娘!$H238+(BV242+CI242+CV242+DI242)*$C$2</f>
        <v>40</v>
      </c>
      <c r="L242" s="304">
        <f>未改造舰娘!$I238</f>
        <v>0</v>
      </c>
      <c r="M242" s="304">
        <f>未改造舰娘!$J238</f>
        <v>2</v>
      </c>
      <c r="N242" s="518">
        <f>未改造舰娘!$K238</f>
        <v>2</v>
      </c>
      <c r="O242" s="304">
        <f>未改造舰娘!$L238+((CE242+CR242+DE242+DR242)*$C$2)</f>
        <v>15</v>
      </c>
      <c r="P242" s="304" t="str">
        <f>IF($C$2=1,(IF(ISERROR(FIND("超长",未改造舰娘!$M238&amp;CC242&amp;CP242&amp;DC242&amp;DP242,1)),IF(ISERROR(FIND("长",未改造舰娘!$M238&amp;CC242&amp;CP242&amp;DC242&amp;DP242,1)),IF(ISERROR(FIND("中",未改造舰娘!$M238&amp;CC242&amp;CP242&amp;DC242&amp;DP242,1)),IF(ISERROR(FIND("短",未改造舰娘!$M238&amp;CC242&amp;CP242&amp;DC242&amp;DP242,1)),IF(ISERROR(FIND("无",未改造舰娘!$M238&amp;CC242&amp;CP242&amp;DC242&amp;DP242,1)),0,"无"),"短"),"中"),"长"),"超长")),未改造舰娘!$M238)</f>
        <v>中</v>
      </c>
      <c r="Q242" s="303">
        <f>未改造舰娘!$N238</f>
        <v>32</v>
      </c>
      <c r="R242" s="304">
        <f>(未改造舰娘!$P238)+(未改造舰娘!$Q238)*$C$3+((BW242+CJ242+CW242+DJ242)*$C$2)</f>
        <v>68</v>
      </c>
      <c r="S242" s="304">
        <f>(未改造舰娘!$R238)+(未改造舰娘!$S238)*$C$3+((BY242+CL242+CY242+DL242)*$C$2)</f>
        <v>0</v>
      </c>
      <c r="T242" s="304">
        <f>(未改造舰娘!$T238)+(未改造舰娘!$U238)*$C$3+((BX242+CK242+CX242+DK242)*$C$2)</f>
        <v>55</v>
      </c>
      <c r="U242" s="304">
        <f>(未改造舰娘!$V238)+(未改造舰娘!$W238)*$C$3+((CG242+CT242+DG242+DT242)*$C$2)</f>
        <v>122</v>
      </c>
      <c r="V242" s="305">
        <f>INT((((未改造舰娘!$Y238)-(未改造舰娘!$X238))*(((IF(D242=0,C242,D242))-1)/99))+未改造舰娘!$X238)+((CB242+CO242+DB242+DO242)*$C$2)</f>
        <v>92</v>
      </c>
      <c r="W242" s="304">
        <f>INT((((未改造舰娘!$AA238)-(未改造舰娘!$Z238))*(((IF(D242=0,C242,D242))-1)/99))+未改造舰娘!$Z238)+((CD242+CQ242+DD242+DQ242)*$C$2)</f>
        <v>69</v>
      </c>
      <c r="X242" s="304">
        <f>INT((((未改造舰娘!$AC238)-(未改造舰娘!$AB238))*(((IF(D242=0,C242,D242))-1)/99))+未改造舰娘!$AB238)+((CA242+CN242+DA242+DN242)*$C$2)</f>
        <v>55</v>
      </c>
      <c r="Y242" s="303">
        <f>INT((((未改造舰娘!$AE238)-(未改造舰娘!$AD238))*(((IF(D242=0,C242,D242))-1)/99))+未改造舰娘!$AD238)+((BZ242+CM242+CZ242+DM242)*$C$2)</f>
        <v>62</v>
      </c>
      <c r="Z242" s="474" t="str">
        <f>IF(未改造舰娘!$AF238=0,"",未改造舰娘!$AF238)</f>
        <v/>
      </c>
      <c r="AA242" s="304" t="str">
        <f>IF(未改造舰娘!$AG238="","",未改造舰娘!$AG238)</f>
        <v/>
      </c>
      <c r="AB242" s="304" t="str">
        <f>IF(未改造舰娘!$AH238="","",未改造舰娘!$AH238)</f>
        <v/>
      </c>
      <c r="AC242" s="304" t="str">
        <f>IF(未改造舰娘!$AI238="","",未改造舰娘!$AI238)</f>
        <v/>
      </c>
      <c r="AD242" s="304">
        <f>IF(未改造舰娘!$AJ238="","",未改造舰娘!$AJ238)</f>
        <v>0</v>
      </c>
      <c r="AE242" s="305">
        <f>IF(未改造舰娘!$AK238="","",未改造舰娘!$AK238)</f>
        <v>0</v>
      </c>
      <c r="AF242" s="304" t="str">
        <f>IF(未改造舰娘!$AL238="","",未改造舰娘!$AL238)</f>
        <v/>
      </c>
      <c r="AG242" s="304" t="str">
        <f>IF(未改造舰娘!$AM238="","",未改造舰娘!$AM238)</f>
        <v/>
      </c>
      <c r="AH242" s="304" t="str">
        <f>IF(未改造舰娘!$AN238="","",未改造舰娘!$AN238)</f>
        <v/>
      </c>
      <c r="AI242" s="304" t="str">
        <f>IF(未改造舰娘!$AO238="","",未改造舰娘!$AO238)</f>
        <v/>
      </c>
      <c r="AJ242" s="304" t="str">
        <f>IF(未改造舰娘!$AP238="","",未改造舰娘!$AP238)</f>
        <v/>
      </c>
      <c r="AK242" s="303" t="str">
        <f>IF(未改造舰娘!$AQ238="","",未改造舰娘!$AQ238)</f>
        <v/>
      </c>
      <c r="AL242" s="306" t="str">
        <f>IF(未改造舰娘!$AS238="","",未改造舰娘!$AS238)</f>
        <v>U国MK16DP双联6英寸高射炮</v>
      </c>
      <c r="AM242" s="306" t="str">
        <f>IF(未改造舰娘!$AT238="","",未改造舰娘!$AT238)</f>
        <v>U国双联3英寸防空炮</v>
      </c>
      <c r="AN242" s="306" t="str">
        <f>IF(未改造舰娘!$AU238="","",未改造舰娘!$AU238)</f>
        <v/>
      </c>
      <c r="AO242" s="306" t="str">
        <f>IF(未改造舰娘!$AV238="","",未改造舰娘!$AV238)</f>
        <v/>
      </c>
      <c r="AP242" s="307" t="str">
        <f>IF(未改造舰娘!$AW238="","",未改造舰娘!$AW238)</f>
        <v/>
      </c>
      <c r="AQ242" s="308" t="str">
        <f>IF(未改造舰娘!$AX238="","",未改造舰娘!$AX238)</f>
        <v/>
      </c>
      <c r="AR242" s="304">
        <f>IF(未改造舰娘!$AY238="","",未改造舰娘!$AY238)</f>
        <v>25</v>
      </c>
      <c r="AS242" s="304">
        <f>IF(未改造舰娘!$AZ238="","",未改造舰娘!$AZ238)</f>
        <v>35</v>
      </c>
      <c r="AT242" s="304">
        <f>IF(未改造舰娘!$BA238="","",未改造舰娘!$BA238)</f>
        <v>0.8</v>
      </c>
      <c r="AU242" s="304">
        <f>IF(未改造舰娘!$BB238="","",未改造舰娘!$BB238)</f>
        <v>1.5</v>
      </c>
      <c r="AV242" s="305">
        <f>IF((未改造舰娘!$BG238+未改造舰娘!$BK238*$C$4)=0,"",(未改造舰娘!$BG238+未改造舰娘!$BK238*$C$4))</f>
        <v>10</v>
      </c>
      <c r="AW242" s="304">
        <f>IF((未改造舰娘!$BH238+未改造舰娘!$BL238*$C$4)=0,"",(未改造舰娘!$BH238+未改造舰娘!$BL238*$C$4))</f>
        <v>30</v>
      </c>
      <c r="AX242" s="304">
        <f>IF((未改造舰娘!$BI238+未改造舰娘!$BM238*$C$4)=0,"",(未改造舰娘!$BI238+未改造舰娘!$BM238*$C$4))</f>
        <v>17</v>
      </c>
      <c r="AY242" s="303">
        <f>IF((未改造舰娘!$BJ238+未改造舰娘!$BN238*$C$4)=0,"",(未改造舰娘!$BJ238+未改造舰娘!$BN238*$C$4))</f>
        <v>2</v>
      </c>
      <c r="AZ242" s="500">
        <f>IF(未改造舰娘!BC238="","",未改造舰娘!BC238)</f>
        <v>19</v>
      </c>
      <c r="BA242" s="500">
        <f>IF(未改造舰娘!BD238="","",未改造舰娘!BD238)</f>
        <v>0</v>
      </c>
      <c r="BB242" s="500">
        <f>IF(未改造舰娘!BE238="","",未改造舰娘!BE238)</f>
        <v>15</v>
      </c>
      <c r="BC242" s="498">
        <f>IF(未改造舰娘!BF238="","",未改造舰娘!BF238)</f>
        <v>104</v>
      </c>
      <c r="BD242" s="125" t="s">
        <v>2265</v>
      </c>
      <c r="BE242" s="506">
        <v>5.9027777777777783E-2</v>
      </c>
      <c r="BF242" s="306" t="str">
        <f>IF(未改造舰娘!$BQ238="","",未改造舰娘!$BQ238)</f>
        <v/>
      </c>
      <c r="BG242" s="306" t="str">
        <f>IF(未改造舰娘!$BR238="","",未改造舰娘!$BR238)</f>
        <v/>
      </c>
      <c r="BH242" s="306"/>
      <c r="BU242" s="304">
        <f>IFERROR(VLOOKUP(AL242,装备!$B:$C,2,0),0)</f>
        <v>6</v>
      </c>
      <c r="BV242" s="304">
        <f>IFERROR(VLOOKUP($AL242,装备!$B:$Q,5,0),0)</f>
        <v>0</v>
      </c>
      <c r="BW242" s="304">
        <f>IFERROR(VLOOKUP($AL242,装备!$B:$Q,6,0),0)</f>
        <v>11</v>
      </c>
      <c r="BX242" s="304">
        <f>IFERROR(VLOOKUP($AL242,装备!$B:$Q,7,0),0)</f>
        <v>0</v>
      </c>
      <c r="BY242" s="304">
        <f>IFERROR(VLOOKUP($AL242,装备!$B:$Q,8,0),0)</f>
        <v>0</v>
      </c>
      <c r="BZ242" s="304">
        <f>IFERROR(VLOOKUP($AL242,装备!$B:$Q,9,0),0)</f>
        <v>0</v>
      </c>
      <c r="CA242" s="304">
        <f>IFERROR(VLOOKUP($AL242,装备!$B:$Q,10,0),0)</f>
        <v>0</v>
      </c>
      <c r="CB242" s="304">
        <f>IFERROR(VLOOKUP($AL242,装备!$B:$Q,11,0),0)</f>
        <v>0</v>
      </c>
      <c r="CC242" s="304" t="str">
        <f>IFERROR(VLOOKUP($AL242,装备!$B:$Q,12,0),0)</f>
        <v>中</v>
      </c>
      <c r="CD242" s="304">
        <f>IFERROR(VLOOKUP($AL242,装备!$B:$Q,13,0),0)</f>
        <v>0</v>
      </c>
      <c r="CE242" s="304">
        <f>IFERROR(VLOOKUP($AL242,装备!$B:$Q,14,0),0)</f>
        <v>0</v>
      </c>
      <c r="CF242" s="304">
        <f>IFERROR(VLOOKUP($AL242,装备!$B:$Q,16,0),0)</f>
        <v>7</v>
      </c>
      <c r="CG242" s="304">
        <f>IFERROR(VLOOKUP($AL242,装备!$B:$Q,5,0),0)</f>
        <v>0</v>
      </c>
      <c r="CH242" s="304">
        <f>IFERROR(VLOOKUP(AM242,装备!$B:$C,2,0),0)</f>
        <v>5</v>
      </c>
      <c r="CI242" s="304">
        <f>IFERROR(VLOOKUP($AM242,装备!$B:$Q,5,0),0)</f>
        <v>0</v>
      </c>
      <c r="CJ242" s="304">
        <f>IFERROR(VLOOKUP($AM242,装备!$B:$Q,6,0),0)</f>
        <v>2</v>
      </c>
      <c r="CK242" s="304">
        <f>IFERROR(VLOOKUP($AM242,装备!$B:$Q,7,0),0)</f>
        <v>0</v>
      </c>
      <c r="CL242" s="304">
        <f>IFERROR(VLOOKUP($AM242,装备!$B:$Q,8,0),0)</f>
        <v>0</v>
      </c>
      <c r="CM242" s="304">
        <f>IFERROR(VLOOKUP($AM242,装备!$B:$Q,9,0),0)</f>
        <v>0</v>
      </c>
      <c r="CN242" s="304">
        <f>IFERROR(VLOOKUP($AM242,装备!$B:$Q,10,0),0)</f>
        <v>0</v>
      </c>
      <c r="CO242" s="304">
        <f>IFERROR(VLOOKUP($AM242,装备!$B:$Q,11,0),0)</f>
        <v>2</v>
      </c>
      <c r="CP242" s="304" t="str">
        <f>IFERROR(VLOOKUP($AM242,装备!$B:$Q,12,0),0)</f>
        <v>短</v>
      </c>
      <c r="CQ242" s="304">
        <f>IFERROR(VLOOKUP($AM242,装备!$B:$Q,13,0),0)</f>
        <v>0</v>
      </c>
      <c r="CR242" s="304">
        <f>IFERROR(VLOOKUP($AM242,装备!$B:$Q,14,0),0)</f>
        <v>0</v>
      </c>
      <c r="CS242" s="304">
        <f>IFERROR(VLOOKUP($AM242,装备!$B:$Q,16,0),0)</f>
        <v>12</v>
      </c>
      <c r="CT242" s="304">
        <f>IFERROR(VLOOKUP($AM242,装备!$B:$Q,5,0),0)</f>
        <v>0</v>
      </c>
      <c r="CU242" s="304">
        <f>IFERROR(VLOOKUP(AN242,装备!$B:$C,2,0),0)</f>
        <v>0</v>
      </c>
      <c r="CV242" s="304">
        <f>IFERROR(VLOOKUP($AN242,装备!$B:$Q,5,0),0)</f>
        <v>0</v>
      </c>
      <c r="CW242" s="304">
        <f>IFERROR(VLOOKUP($AN242,装备!$B:$Q,6,0),0)</f>
        <v>0</v>
      </c>
      <c r="CX242" s="304">
        <f>IFERROR(VLOOKUP($AN242,装备!$B:$Q,7,0),0)</f>
        <v>0</v>
      </c>
      <c r="CY242" s="304">
        <f>IFERROR(VLOOKUP($AN242,装备!$B:$Q,8,0),0)</f>
        <v>0</v>
      </c>
      <c r="CZ242" s="304">
        <f>IFERROR(VLOOKUP($AN242,装备!$B:$Q,9,0),0)</f>
        <v>0</v>
      </c>
      <c r="DA242" s="304">
        <f>IFERROR(VLOOKUP($AN242,装备!$B:$Q,10,0),0)</f>
        <v>0</v>
      </c>
      <c r="DB242" s="304">
        <f>IFERROR(VLOOKUP($AN242,装备!$B:$Q,11,0),0)</f>
        <v>0</v>
      </c>
      <c r="DC242" s="304">
        <f>IFERROR(VLOOKUP($AN242,装备!$B:$Q,12,0),0)</f>
        <v>0</v>
      </c>
      <c r="DD242" s="304">
        <f>IFERROR(VLOOKUP($AN242,装备!$B:$Q,13,0),0)</f>
        <v>0</v>
      </c>
      <c r="DE242" s="304">
        <f>IFERROR(VLOOKUP($AN242,装备!$B:$Q,14,0),0)</f>
        <v>0</v>
      </c>
      <c r="DF242" s="304">
        <f>IFERROR(VLOOKUP($AN242,装备!$B:$Q,16,0),0)</f>
        <v>0</v>
      </c>
      <c r="DG242" s="304">
        <f>IFERROR(VLOOKUP($AN242,装备!$B:$Q,5,0),0)</f>
        <v>0</v>
      </c>
      <c r="DH242" s="304">
        <f>IFERROR(VLOOKUP(AO242,装备!$B:$C,2,0),0)</f>
        <v>0</v>
      </c>
      <c r="DI242" s="304">
        <f>IFERROR(VLOOKUP($AO242,装备!$B:$Q,5,0),0)</f>
        <v>0</v>
      </c>
      <c r="DJ242" s="304">
        <f>IFERROR(VLOOKUP($AO242,装备!$B:$Q,6,0),0)</f>
        <v>0</v>
      </c>
      <c r="DK242" s="304">
        <f>IFERROR(VLOOKUP($AO242,装备!$B:$Q,7,0),0)</f>
        <v>0</v>
      </c>
      <c r="DL242" s="304">
        <f>IFERROR(VLOOKUP($AO242,装备!$B:$Q,8,0),0)</f>
        <v>0</v>
      </c>
      <c r="DM242" s="304">
        <f>IFERROR(VLOOKUP($AO242,装备!$B:$Q,9,0),0)</f>
        <v>0</v>
      </c>
      <c r="DN242" s="304">
        <f>IFERROR(VLOOKUP($AO242,装备!$B:$Q,10,0),0)</f>
        <v>0</v>
      </c>
      <c r="DO242" s="304">
        <f>IFERROR(VLOOKUP($AO242,装备!$B:$Q,11,0),0)</f>
        <v>0</v>
      </c>
      <c r="DP242" s="304">
        <f>IFERROR(VLOOKUP($AO242,装备!$B:$Q,12,0),0)</f>
        <v>0</v>
      </c>
      <c r="DQ242" s="304">
        <f>IFERROR(VLOOKUP($AO242,装备!$B:$Q,13,0),0)</f>
        <v>0</v>
      </c>
      <c r="DR242" s="304">
        <f>IFERROR(VLOOKUP($AO242,装备!$B:$Q,14,0),0)</f>
        <v>0</v>
      </c>
      <c r="DS242" s="304">
        <f>IFERROR(VLOOKUP($AO242,装备!$B:$Q,16,0),0)</f>
        <v>0</v>
      </c>
      <c r="DT242" s="304">
        <f>IFERROR(VLOOKUP($AO242,装备!$B:$Q,5,0),0)</f>
        <v>0</v>
      </c>
    </row>
    <row r="243" spans="1:124" hidden="1">
      <c r="A243" s="301">
        <f>未改造舰娘!$A239</f>
        <v>10025112</v>
      </c>
      <c r="B243" s="354" t="s">
        <v>4114</v>
      </c>
      <c r="C243" s="323"/>
      <c r="D243" s="323">
        <f t="shared" si="3"/>
        <v>110</v>
      </c>
      <c r="E243" s="303">
        <f>未改造舰娘!$C239</f>
        <v>3</v>
      </c>
      <c r="F243" s="304" t="str">
        <f>未改造舰娘!$D239</f>
        <v>轻巡</v>
      </c>
      <c r="G243" s="304" t="str">
        <f>未改造舰娘!$E239</f>
        <v>中型</v>
      </c>
      <c r="H243" s="304" t="str">
        <f>未改造舰娘!$F239</f>
        <v>护卫舰</v>
      </c>
      <c r="I243" s="460">
        <f>未改造舰娘!$AR239</f>
        <v>3</v>
      </c>
      <c r="J243" s="304" t="str">
        <f>未改造舰娘!$G239</f>
        <v>美国</v>
      </c>
      <c r="K243" s="312">
        <f>未改造舰娘!$H239+(BV243+CI243+CV243+DI243)*$C$2</f>
        <v>27</v>
      </c>
      <c r="L243" s="304">
        <f>未改造舰娘!$I239</f>
        <v>1</v>
      </c>
      <c r="M243" s="304">
        <f>未改造舰娘!$J239</f>
        <v>2</v>
      </c>
      <c r="N243" s="518">
        <f>未改造舰娘!$K239</f>
        <v>2</v>
      </c>
      <c r="O243" s="304">
        <f>未改造舰娘!$L239+((CE243+CR243+DE243+DR243)*$C$2)</f>
        <v>15</v>
      </c>
      <c r="P243" s="304" t="str">
        <f>IF($C$2=1,(IF(ISERROR(FIND("超长",未改造舰娘!$M239&amp;CC243&amp;CP243&amp;DC243&amp;DP243,1)),IF(ISERROR(FIND("长",未改造舰娘!$M239&amp;CC243&amp;CP243&amp;DC243&amp;DP243,1)),IF(ISERROR(FIND("中",未改造舰娘!$M239&amp;CC243&amp;CP243&amp;DC243&amp;DP243,1)),IF(ISERROR(FIND("短",未改造舰娘!$M239&amp;CC243&amp;CP243&amp;DC243&amp;DP243,1)),IF(ISERROR(FIND("无",未改造舰娘!$M239&amp;CC243&amp;CP243&amp;DC243&amp;DP243,1)),0,"无"),"短"),"中"),"长"),"超长")),未改造舰娘!$M239)</f>
        <v>中</v>
      </c>
      <c r="Q243" s="303">
        <f>未改造舰娘!$N239</f>
        <v>32.5</v>
      </c>
      <c r="R243" s="304">
        <f>(未改造舰娘!$P239)+(未改造舰娘!$Q239)*$C$3+((BW243+CJ243+CW243+DJ243)*$C$2)</f>
        <v>52</v>
      </c>
      <c r="S243" s="304">
        <f>(未改造舰娘!$R239)+(未改造舰娘!$S239)*$C$3+((BY243+CL243+CY243+DL243)*$C$2)</f>
        <v>0</v>
      </c>
      <c r="T243" s="304">
        <f>(未改造舰娘!$T239)+(未改造舰娘!$U239)*$C$3+((BX243+CK243+CX243+DK243)*$C$2)</f>
        <v>44</v>
      </c>
      <c r="U243" s="304">
        <f>(未改造舰娘!$V239)+(未改造舰娘!$W239)*$C$3+((CG243+CT243+DG243+DT243)*$C$2)</f>
        <v>105</v>
      </c>
      <c r="V243" s="305">
        <f>INT((((未改造舰娘!$Y239)-(未改造舰娘!$X239))*(((IF(D243=0,C243,D243))-1)/99))+未改造舰娘!$X239)+((CB243+CO243+DB243+DO243)*$C$2)</f>
        <v>90</v>
      </c>
      <c r="W243" s="304">
        <f>INT((((未改造舰娘!$AA239)-(未改造舰娘!$Z239))*(((IF(D243=0,C243,D243))-1)/99))+未改造舰娘!$Z239)+((CD243+CQ243+DD243+DQ243)*$C$2)</f>
        <v>69</v>
      </c>
      <c r="X243" s="304">
        <f>INT((((未改造舰娘!$AC239)-(未改造舰娘!$AB239))*(((IF(D243=0,C243,D243))-1)/99))+未改造舰娘!$AB239)+((CA243+CN243+DA243+DN243)*$C$2)</f>
        <v>23</v>
      </c>
      <c r="Y243" s="303">
        <f>INT((((未改造舰娘!$AE239)-(未改造舰娘!$AD239))*(((IF(D243=0,C243,D243))-1)/99))+未改造舰娘!$AD239)+((BZ243+CM243+CZ243+DM243)*$C$2)</f>
        <v>84</v>
      </c>
      <c r="Z243" s="474" t="str">
        <f>IF(未改造舰娘!$AF239=0,"",未改造舰娘!$AF239)</f>
        <v/>
      </c>
      <c r="AA243" s="304" t="str">
        <f>IF(未改造舰娘!$AG239="","",未改造舰娘!$AG239)</f>
        <v/>
      </c>
      <c r="AB243" s="304" t="str">
        <f>IF(未改造舰娘!$AH239="","",未改造舰娘!$AH239)</f>
        <v/>
      </c>
      <c r="AC243" s="304" t="str">
        <f>IF(未改造舰娘!$AI239="","",未改造舰娘!$AI239)</f>
        <v/>
      </c>
      <c r="AD243" s="304">
        <f>IF(未改造舰娘!$AJ239="","",未改造舰娘!$AJ239)</f>
        <v>0</v>
      </c>
      <c r="AE243" s="305">
        <f>IF(未改造舰娘!$AK239="","",未改造舰娘!$AK239)</f>
        <v>0</v>
      </c>
      <c r="AF243" s="304" t="str">
        <f>IF(未改造舰娘!$AL239="","",未改造舰娘!$AL239)</f>
        <v/>
      </c>
      <c r="AG243" s="304" t="str">
        <f>IF(未改造舰娘!$AM239="","",未改造舰娘!$AM239)</f>
        <v/>
      </c>
      <c r="AH243" s="304" t="str">
        <f>IF(未改造舰娘!$AN239="","",未改造舰娘!$AN239)</f>
        <v/>
      </c>
      <c r="AI243" s="304" t="str">
        <f>IF(未改造舰娘!$AO239="","",未改造舰娘!$AO239)</f>
        <v/>
      </c>
      <c r="AJ243" s="304" t="str">
        <f>IF(未改造舰娘!$AP239="","",未改造舰娘!$AP239)</f>
        <v/>
      </c>
      <c r="AK243" s="303" t="str">
        <f>IF(未改造舰娘!$AQ239="","",未改造舰娘!$AQ239)</f>
        <v/>
      </c>
      <c r="AL243" s="306" t="str">
        <f>IF(未改造舰娘!$AS239="","",未改造舰娘!$AS239)</f>
        <v>U国博福斯40毫米防空炮(四联)</v>
      </c>
      <c r="AM243" s="306" t="str">
        <f>IF(未改造舰娘!$AT239="","",未改造舰娘!$AT239)</f>
        <v/>
      </c>
      <c r="AN243" s="306" t="str">
        <f>IF(未改造舰娘!$AU239="","",未改造舰娘!$AU239)</f>
        <v/>
      </c>
      <c r="AO243" s="306" t="str">
        <f>IF(未改造舰娘!$AV239="","",未改造舰娘!$AV239)</f>
        <v/>
      </c>
      <c r="AP243" s="307" t="str">
        <f>IF(未改造舰娘!$AW239="","",未改造舰娘!$AW239)</f>
        <v/>
      </c>
      <c r="AQ243" s="308" t="str">
        <f>IF(未改造舰娘!$AX239="","",未改造舰娘!$AX239)</f>
        <v/>
      </c>
      <c r="AR243" s="304">
        <f>IF(未改造舰娘!$AY239="","",未改造舰娘!$AY239)</f>
        <v>25</v>
      </c>
      <c r="AS243" s="304">
        <f>IF(未改造舰娘!$AZ239="","",未改造舰娘!$AZ239)</f>
        <v>30</v>
      </c>
      <c r="AT243" s="304">
        <f>IF(未改造舰娘!$BA239="","",未改造舰娘!$BA239)</f>
        <v>0.8</v>
      </c>
      <c r="AU243" s="304">
        <f>IF(未改造舰娘!$BB239="","",未改造舰娘!$BB239)</f>
        <v>1.5</v>
      </c>
      <c r="AV243" s="305">
        <f>IF((未改造舰娘!$BG239+未改造舰娘!$BK239*$C$4)=0,"",(未改造舰娘!$BG239+未改造舰娘!$BK239*$C$4))</f>
        <v>10</v>
      </c>
      <c r="AW243" s="304">
        <f>IF((未改造舰娘!$BH239+未改造舰娘!$BL239*$C$4)=0,"",(未改造舰娘!$BH239+未改造舰娘!$BL239*$C$4))</f>
        <v>21</v>
      </c>
      <c r="AX243" s="304">
        <f>IF((未改造舰娘!$BI239+未改造舰娘!$BM239*$C$4)=0,"",(未改造舰娘!$BI239+未改造舰娘!$BM239*$C$4))</f>
        <v>11</v>
      </c>
      <c r="AY243" s="303">
        <f>IF((未改造舰娘!$BJ239+未改造舰娘!$BN239*$C$4)=0,"",(未改造舰娘!$BJ239+未改造舰娘!$BN239*$C$4))</f>
        <v>2</v>
      </c>
      <c r="AZ243" s="500">
        <f>IF(未改造舰娘!BC239="","",未改造舰娘!BC239)</f>
        <v>11</v>
      </c>
      <c r="BA243" s="500">
        <f>IF(未改造舰娘!BD239="","",未改造舰娘!BD239)</f>
        <v>0</v>
      </c>
      <c r="BB243" s="500">
        <f>IF(未改造舰娘!BE239="","",未改造舰娘!BE239)</f>
        <v>10</v>
      </c>
      <c r="BC243" s="498">
        <f>IF(未改造舰娘!BF239="","",未改造舰娘!BF239)</f>
        <v>79</v>
      </c>
      <c r="BD243" s="125" t="s">
        <v>1584</v>
      </c>
      <c r="BE243" s="506"/>
      <c r="BF243" s="306" t="str">
        <f>IF(未改造舰娘!$BQ239="","",未改造舰娘!$BQ239)</f>
        <v>7-2-DEGHJKLM,8-3-ABCDEFGHIJKL</v>
      </c>
      <c r="BG243" s="306" t="str">
        <f>IF(未改造舰娘!$BR239="","",未改造舰娘!$BR239)</f>
        <v>极地奏鸣曲 Ex-1-CDEFGHIJK,Ex-4-2-DEKLM,Ex-4-4-ABDEFGHIJKL；轰隆轰隆大作战 Ex-1-CEFGHI,Ex-2-BCEFGHL,Ex-3-DGHJL,Ex-5-DGHIOPQ,Ex-7-DHJL,Ex-8-ABCDEFGHIM；扑火之蛾 Ex-1-CDEFHIJ,Ex-2-DEFHIJKL,Ex-3-EFGHIJKLM,Ex-5-DEGHIJKLMN,Ex-6-EFHIJ,Ex-7-DEFGHIJKL,Ex-8-FGHJKM,Ex-10-DGHJKLMN；中间岛战役 Ex-1-D,Ex-2-DEG,Ex-3-CDFGJ,Ex-5-A,Ex-6-BD,Ex-8-BCDEJL；急速东方快车 Ex-6-DEFGIJLMOPR；所罗门之晓 Ex-8-DEFGHKMNOPQ；地狱群岛攻略作战 Ex-6-I,Ex-7-FGI,Ex-8-CDEFHKMN</v>
      </c>
      <c r="BH243" s="306"/>
      <c r="BU243" s="304">
        <f>IFERROR(VLOOKUP(AL243,装备!$B:$C,2,0),0)</f>
        <v>5</v>
      </c>
      <c r="BV243" s="304">
        <f>IFERROR(VLOOKUP($AL243,装备!$B:$Q,5,0),0)</f>
        <v>0</v>
      </c>
      <c r="BW243" s="304">
        <f>IFERROR(VLOOKUP($AL243,装备!$B:$Q,6,0),0)</f>
        <v>2</v>
      </c>
      <c r="BX243" s="304">
        <f>IFERROR(VLOOKUP($AL243,装备!$B:$Q,7,0),0)</f>
        <v>0</v>
      </c>
      <c r="BY243" s="304">
        <f>IFERROR(VLOOKUP($AL243,装备!$B:$Q,8,0),0)</f>
        <v>0</v>
      </c>
      <c r="BZ243" s="304">
        <f>IFERROR(VLOOKUP($AL243,装备!$B:$Q,9,0),0)</f>
        <v>0</v>
      </c>
      <c r="CA243" s="304">
        <f>IFERROR(VLOOKUP($AL243,装备!$B:$Q,10,0),0)</f>
        <v>0</v>
      </c>
      <c r="CB243" s="304">
        <f>IFERROR(VLOOKUP($AL243,装备!$B:$Q,11,0),0)</f>
        <v>1</v>
      </c>
      <c r="CC243" s="304" t="str">
        <f>IFERROR(VLOOKUP($AL243,装备!$B:$Q,12,0),0)</f>
        <v>短</v>
      </c>
      <c r="CD243" s="304">
        <f>IFERROR(VLOOKUP($AL243,装备!$B:$Q,13,0),0)</f>
        <v>0</v>
      </c>
      <c r="CE243" s="304">
        <f>IFERROR(VLOOKUP($AL243,装备!$B:$Q,14,0),0)</f>
        <v>0</v>
      </c>
      <c r="CF243" s="304">
        <f>IFERROR(VLOOKUP($AL243,装备!$B:$Q,16,0),0)</f>
        <v>9</v>
      </c>
      <c r="CG243" s="304">
        <f>IFERROR(VLOOKUP($AL243,装备!$B:$Q,5,0),0)</f>
        <v>0</v>
      </c>
      <c r="CH243" s="304">
        <f>IFERROR(VLOOKUP(AM243,装备!$B:$C,2,0),0)</f>
        <v>0</v>
      </c>
      <c r="CI243" s="304">
        <f>IFERROR(VLOOKUP($AM243,装备!$B:$Q,5,0),0)</f>
        <v>0</v>
      </c>
      <c r="CJ243" s="304">
        <f>IFERROR(VLOOKUP($AM243,装备!$B:$Q,6,0),0)</f>
        <v>0</v>
      </c>
      <c r="CK243" s="304">
        <f>IFERROR(VLOOKUP($AM243,装备!$B:$Q,7,0),0)</f>
        <v>0</v>
      </c>
      <c r="CL243" s="304">
        <f>IFERROR(VLOOKUP($AM243,装备!$B:$Q,8,0),0)</f>
        <v>0</v>
      </c>
      <c r="CM243" s="304">
        <f>IFERROR(VLOOKUP($AM243,装备!$B:$Q,9,0),0)</f>
        <v>0</v>
      </c>
      <c r="CN243" s="304">
        <f>IFERROR(VLOOKUP($AM243,装备!$B:$Q,10,0),0)</f>
        <v>0</v>
      </c>
      <c r="CO243" s="304">
        <f>IFERROR(VLOOKUP($AM243,装备!$B:$Q,11,0),0)</f>
        <v>0</v>
      </c>
      <c r="CP243" s="304">
        <f>IFERROR(VLOOKUP($AM243,装备!$B:$Q,12,0),0)</f>
        <v>0</v>
      </c>
      <c r="CQ243" s="304">
        <f>IFERROR(VLOOKUP($AM243,装备!$B:$Q,13,0),0)</f>
        <v>0</v>
      </c>
      <c r="CR243" s="304">
        <f>IFERROR(VLOOKUP($AM243,装备!$B:$Q,14,0),0)</f>
        <v>0</v>
      </c>
      <c r="CS243" s="304">
        <f>IFERROR(VLOOKUP($AM243,装备!$B:$Q,16,0),0)</f>
        <v>0</v>
      </c>
      <c r="CT243" s="304">
        <f>IFERROR(VLOOKUP($AM243,装备!$B:$Q,5,0),0)</f>
        <v>0</v>
      </c>
      <c r="CU243" s="304">
        <f>IFERROR(VLOOKUP(AN243,装备!$B:$C,2,0),0)</f>
        <v>0</v>
      </c>
      <c r="CV243" s="304">
        <f>IFERROR(VLOOKUP($AN243,装备!$B:$Q,5,0),0)</f>
        <v>0</v>
      </c>
      <c r="CW243" s="304">
        <f>IFERROR(VLOOKUP($AN243,装备!$B:$Q,6,0),0)</f>
        <v>0</v>
      </c>
      <c r="CX243" s="304">
        <f>IFERROR(VLOOKUP($AN243,装备!$B:$Q,7,0),0)</f>
        <v>0</v>
      </c>
      <c r="CY243" s="304">
        <f>IFERROR(VLOOKUP($AN243,装备!$B:$Q,8,0),0)</f>
        <v>0</v>
      </c>
      <c r="CZ243" s="304">
        <f>IFERROR(VLOOKUP($AN243,装备!$B:$Q,9,0),0)</f>
        <v>0</v>
      </c>
      <c r="DA243" s="304">
        <f>IFERROR(VLOOKUP($AN243,装备!$B:$Q,10,0),0)</f>
        <v>0</v>
      </c>
      <c r="DB243" s="304">
        <f>IFERROR(VLOOKUP($AN243,装备!$B:$Q,11,0),0)</f>
        <v>0</v>
      </c>
      <c r="DC243" s="304">
        <f>IFERROR(VLOOKUP($AN243,装备!$B:$Q,12,0),0)</f>
        <v>0</v>
      </c>
      <c r="DD243" s="304">
        <f>IFERROR(VLOOKUP($AN243,装备!$B:$Q,13,0),0)</f>
        <v>0</v>
      </c>
      <c r="DE243" s="304">
        <f>IFERROR(VLOOKUP($AN243,装备!$B:$Q,14,0),0)</f>
        <v>0</v>
      </c>
      <c r="DF243" s="304">
        <f>IFERROR(VLOOKUP($AN243,装备!$B:$Q,16,0),0)</f>
        <v>0</v>
      </c>
      <c r="DG243" s="304">
        <f>IFERROR(VLOOKUP($AN243,装备!$B:$Q,5,0),0)</f>
        <v>0</v>
      </c>
      <c r="DH243" s="304">
        <f>IFERROR(VLOOKUP(AO243,装备!$B:$C,2,0),0)</f>
        <v>0</v>
      </c>
      <c r="DI243" s="304">
        <f>IFERROR(VLOOKUP($AO243,装备!$B:$Q,5,0),0)</f>
        <v>0</v>
      </c>
      <c r="DJ243" s="304">
        <f>IFERROR(VLOOKUP($AO243,装备!$B:$Q,6,0),0)</f>
        <v>0</v>
      </c>
      <c r="DK243" s="304">
        <f>IFERROR(VLOOKUP($AO243,装备!$B:$Q,7,0),0)</f>
        <v>0</v>
      </c>
      <c r="DL243" s="304">
        <f>IFERROR(VLOOKUP($AO243,装备!$B:$Q,8,0),0)</f>
        <v>0</v>
      </c>
      <c r="DM243" s="304">
        <f>IFERROR(VLOOKUP($AO243,装备!$B:$Q,9,0),0)</f>
        <v>0</v>
      </c>
      <c r="DN243" s="304">
        <f>IFERROR(VLOOKUP($AO243,装备!$B:$Q,10,0),0)</f>
        <v>0</v>
      </c>
      <c r="DO243" s="304">
        <f>IFERROR(VLOOKUP($AO243,装备!$B:$Q,11,0),0)</f>
        <v>0</v>
      </c>
      <c r="DP243" s="304">
        <f>IFERROR(VLOOKUP($AO243,装备!$B:$Q,12,0),0)</f>
        <v>0</v>
      </c>
      <c r="DQ243" s="304">
        <f>IFERROR(VLOOKUP($AO243,装备!$B:$Q,13,0),0)</f>
        <v>0</v>
      </c>
      <c r="DR243" s="304">
        <f>IFERROR(VLOOKUP($AO243,装备!$B:$Q,14,0),0)</f>
        <v>0</v>
      </c>
      <c r="DS243" s="304">
        <f>IFERROR(VLOOKUP($AO243,装备!$B:$Q,16,0),0)</f>
        <v>0</v>
      </c>
      <c r="DT243" s="304">
        <f>IFERROR(VLOOKUP($AO243,装备!$B:$Q,5,0),0)</f>
        <v>0</v>
      </c>
    </row>
    <row r="244" spans="1:124" hidden="1">
      <c r="A244" s="301">
        <f>未改造舰娘!$A240</f>
        <v>10025212</v>
      </c>
      <c r="B244" s="354" t="s">
        <v>4115</v>
      </c>
      <c r="C244" s="323"/>
      <c r="D244" s="323">
        <f t="shared" si="3"/>
        <v>110</v>
      </c>
      <c r="E244" s="303">
        <f>未改造舰娘!$C240</f>
        <v>4</v>
      </c>
      <c r="F244" s="304" t="str">
        <f>未改造舰娘!$D240</f>
        <v>轻巡</v>
      </c>
      <c r="G244" s="304" t="str">
        <f>未改造舰娘!$E240</f>
        <v>中型</v>
      </c>
      <c r="H244" s="304" t="str">
        <f>未改造舰娘!$F240</f>
        <v>护卫舰</v>
      </c>
      <c r="I244" s="460">
        <f>未改造舰娘!$AR240</f>
        <v>3</v>
      </c>
      <c r="J244" s="304" t="str">
        <f>未改造舰娘!$G240</f>
        <v>美国</v>
      </c>
      <c r="K244" s="312">
        <f>未改造舰娘!$H240+(BV244+CI244+CV244+DI244)*$C$2</f>
        <v>36</v>
      </c>
      <c r="L244" s="304">
        <f>未改造舰娘!$I240</f>
        <v>0</v>
      </c>
      <c r="M244" s="304">
        <f>未改造舰娘!$J240</f>
        <v>2</v>
      </c>
      <c r="N244" s="518">
        <f>未改造舰娘!$K240</f>
        <v>2</v>
      </c>
      <c r="O244" s="304">
        <f>未改造舰娘!$L240+((CE244+CR244+DE244+DR244)*$C$2)</f>
        <v>20</v>
      </c>
      <c r="P244" s="304" t="str">
        <f>IF($C$2=1,(IF(ISERROR(FIND("超长",未改造舰娘!$M240&amp;CC244&amp;CP244&amp;DC244&amp;DP244,1)),IF(ISERROR(FIND("长",未改造舰娘!$M240&amp;CC244&amp;CP244&amp;DC244&amp;DP244,1)),IF(ISERROR(FIND("中",未改造舰娘!$M240&amp;CC244&amp;CP244&amp;DC244&amp;DP244,1)),IF(ISERROR(FIND("短",未改造舰娘!$M240&amp;CC244&amp;CP244&amp;DC244&amp;DP244,1)),IF(ISERROR(FIND("无",未改造舰娘!$M240&amp;CC244&amp;CP244&amp;DC244&amp;DP244,1)),0,"无"),"短"),"中"),"长"),"超长")),未改造舰娘!$M240)</f>
        <v>中</v>
      </c>
      <c r="Q244" s="303">
        <f>未改造舰娘!$N240</f>
        <v>32.5</v>
      </c>
      <c r="R244" s="304">
        <f>(未改造舰娘!$P240)+(未改造舰娘!$Q240)*$C$3+((BW244+CJ244+CW244+DJ244)*$C$2)</f>
        <v>61</v>
      </c>
      <c r="S244" s="304">
        <f>(未改造舰娘!$R240)+(未改造舰娘!$S240)*$C$3+((BY244+CL244+CY244+DL244)*$C$2)</f>
        <v>0</v>
      </c>
      <c r="T244" s="304">
        <f>(未改造舰娘!$T240)+(未改造舰娘!$U240)*$C$3+((BX244+CK244+CX244+DK244)*$C$2)</f>
        <v>55</v>
      </c>
      <c r="U244" s="304">
        <f>(未改造舰娘!$V240)+(未改造舰娘!$W240)*$C$3+((CG244+CT244+DG244+DT244)*$C$2)</f>
        <v>105</v>
      </c>
      <c r="V244" s="305">
        <f>INT((((未改造舰娘!$Y240)-(未改造舰娘!$X240))*(((IF(D244=0,C244,D244))-1)/99))+未改造舰娘!$X240)+((CB244+CO244+DB244+DO244)*$C$2)</f>
        <v>91</v>
      </c>
      <c r="W244" s="304">
        <f>INT((((未改造舰娘!$AA240)-(未改造舰娘!$Z240))*(((IF(D244=0,C244,D244))-1)/99))+未改造舰娘!$Z240)+((CD244+CQ244+DD244+DQ244)*$C$2)</f>
        <v>69</v>
      </c>
      <c r="X244" s="304">
        <f>INT((((未改造舰娘!$AC240)-(未改造舰娘!$AB240))*(((IF(D244=0,C244,D244))-1)/99))+未改造舰娘!$AB240)+((CA244+CN244+DA244+DN244)*$C$2)</f>
        <v>23</v>
      </c>
      <c r="Y244" s="303">
        <f>INT((((未改造舰娘!$AE240)-(未改造舰娘!$AD240))*(((IF(D244=0,C244,D244))-1)/99))+未改造舰娘!$AD240)+((BZ244+CM244+CZ244+DM244)*$C$2)</f>
        <v>74</v>
      </c>
      <c r="Z244" s="474">
        <f>IF(未改造舰娘!$AF240=0,"",未改造舰娘!$AF240)</f>
        <v>3</v>
      </c>
      <c r="AA244" s="304">
        <f>IF(未改造舰娘!$AG240="","",未改造舰娘!$AG240)</f>
        <v>3</v>
      </c>
      <c r="AB244" s="304">
        <f>IF(未改造舰娘!$AH240="","",未改造舰娘!$AH240)</f>
        <v>3</v>
      </c>
      <c r="AC244" s="304" t="str">
        <f>IF(未改造舰娘!$AI240="","",未改造舰娘!$AI240)</f>
        <v/>
      </c>
      <c r="AD244" s="304">
        <f>IF(未改造舰娘!$AJ240="","",未改造舰娘!$AJ240)</f>
        <v>9</v>
      </c>
      <c r="AE244" s="305">
        <f>IF(未改造舰娘!$AK240="","",未改造舰娘!$AK240)</f>
        <v>0</v>
      </c>
      <c r="AF244" s="304" t="str">
        <f>IF(未改造舰娘!$AL240="","",未改造舰娘!$AL240)</f>
        <v/>
      </c>
      <c r="AG244" s="304" t="str">
        <f>IF(未改造舰娘!$AM240="","",未改造舰娘!$AM240)</f>
        <v/>
      </c>
      <c r="AH244" s="304" t="str">
        <f>IF(未改造舰娘!$AN240="","",未改造舰娘!$AN240)</f>
        <v/>
      </c>
      <c r="AI244" s="304" t="str">
        <f>IF(未改造舰娘!$AO240="","",未改造舰娘!$AO240)</f>
        <v/>
      </c>
      <c r="AJ244" s="304" t="str">
        <f>IF(未改造舰娘!$AP240="","",未改造舰娘!$AP240)</f>
        <v/>
      </c>
      <c r="AK244" s="303" t="str">
        <f>IF(未改造舰娘!$AQ240="","",未改造舰娘!$AQ240)</f>
        <v/>
      </c>
      <c r="AL244" s="306" t="str">
        <f>IF(未改造舰娘!$AS240="","",未改造舰娘!$AS240)</f>
        <v>U国三联6英寸炮</v>
      </c>
      <c r="AM244" s="306" t="str">
        <f>IF(未改造舰娘!$AT240="","",未改造舰娘!$AT240)</f>
        <v/>
      </c>
      <c r="AN244" s="306" t="str">
        <f>IF(未改造舰娘!$AU240="","",未改造舰娘!$AU240)</f>
        <v/>
      </c>
      <c r="AO244" s="306" t="str">
        <f>IF(未改造舰娘!$AV240="","",未改造舰娘!$AV240)</f>
        <v/>
      </c>
      <c r="AP244" s="307" t="str">
        <f>IF(未改造舰娘!$AW240="","",未改造舰娘!$AW240)</f>
        <v>高速射击(3级)：炮击战时40%概率造成1.4倍伤害。</v>
      </c>
      <c r="AQ244" s="308" t="str">
        <f>IF(未改造舰娘!$AX240="","",未改造舰娘!$AX240)</f>
        <v/>
      </c>
      <c r="AR244" s="304">
        <f>IF(未改造舰娘!$AY240="","",未改造舰娘!$AY240)</f>
        <v>25</v>
      </c>
      <c r="AS244" s="304">
        <f>IF(未改造舰娘!$AZ240="","",未改造舰娘!$AZ240)</f>
        <v>30</v>
      </c>
      <c r="AT244" s="304">
        <f>IF(未改造舰娘!$BA240="","",未改造舰娘!$BA240)</f>
        <v>0.8</v>
      </c>
      <c r="AU244" s="304">
        <f>IF(未改造舰娘!$BB240="","",未改造舰娘!$BB240)</f>
        <v>1.5</v>
      </c>
      <c r="AV244" s="305">
        <f>IF((未改造舰娘!$BG240+未改造舰娘!$BK240*$C$4)=0,"",(未改造舰娘!$BG240+未改造舰娘!$BK240*$C$4))</f>
        <v>10</v>
      </c>
      <c r="AW244" s="304">
        <f>IF((未改造舰娘!$BH240+未改造舰娘!$BL240*$C$4)=0,"",(未改造舰娘!$BH240+未改造舰娘!$BL240*$C$4))</f>
        <v>18</v>
      </c>
      <c r="AX244" s="304">
        <f>IF((未改造舰娘!$BI240+未改造舰娘!$BM240*$C$4)=0,"",(未改造舰娘!$BI240+未改造舰娘!$BM240*$C$4))</f>
        <v>13</v>
      </c>
      <c r="AY244" s="303" t="str">
        <f>IF((未改造舰娘!$BJ240+未改造舰娘!$BN240*$C$4)=0,"",(未改造舰娘!$BJ240+未改造舰娘!$BN240*$C$4))</f>
        <v/>
      </c>
      <c r="AZ244" s="500">
        <f>IF(未改造舰娘!BC240="","",未改造舰娘!BC240)</f>
        <v>16</v>
      </c>
      <c r="BA244" s="500">
        <f>IF(未改造舰娘!BD240="","",未改造舰娘!BD240)</f>
        <v>0</v>
      </c>
      <c r="BB244" s="500">
        <f>IF(未改造舰娘!BE240="","",未改造舰娘!BE240)</f>
        <v>15</v>
      </c>
      <c r="BC244" s="498">
        <f>IF(未改造舰娘!BF240="","",未改造舰娘!BF240)</f>
        <v>79</v>
      </c>
      <c r="BD244" s="125" t="s">
        <v>2266</v>
      </c>
      <c r="BE244" s="506">
        <v>5.4166666666666669E-2</v>
      </c>
      <c r="BF244" s="306" t="str">
        <f>IF(未改造舰娘!$BQ240="","",未改造舰娘!$BQ240)</f>
        <v/>
      </c>
      <c r="BG244" s="306" t="str">
        <f>IF(未改造舰娘!$BR240="","",未改造舰娘!$BR240)</f>
        <v>极地奏鸣曲 Ex-3-OQ；轰隆轰隆大作战 Ex-4-M,Ex-9-Q；扑火之蛾 Ex-4-N,Ex-9-N,Ex-10-N；未命名 Ex-4-Tβ,Ex-9-BCDEFGHJKLMNOPRSβ,Ex-10-Tβ；中间岛战役 Ex-5-A,Ex-8-L；急速东方快车 Ex-4-Q,Ex-5-HNO,Ex-7-BCEFHIJKLMNOPQR；所罗门之晓 Ex-10-R；地狱群岛攻略作战 Ex-8-M</v>
      </c>
      <c r="BH244" s="306"/>
      <c r="BU244" s="304">
        <f>IFERROR(VLOOKUP(AL244,装备!$B:$C,2,0),0)</f>
        <v>2</v>
      </c>
      <c r="BV244" s="304">
        <f>IFERROR(VLOOKUP($AL244,装备!$B:$Q,5,0),0)</f>
        <v>0</v>
      </c>
      <c r="BW244" s="304">
        <f>IFERROR(VLOOKUP($AL244,装备!$B:$Q,6,0),0)</f>
        <v>6</v>
      </c>
      <c r="BX244" s="304">
        <f>IFERROR(VLOOKUP($AL244,装备!$B:$Q,7,0),0)</f>
        <v>0</v>
      </c>
      <c r="BY244" s="304">
        <f>IFERROR(VLOOKUP($AL244,装备!$B:$Q,8,0),0)</f>
        <v>0</v>
      </c>
      <c r="BZ244" s="304">
        <f>IFERROR(VLOOKUP($AL244,装备!$B:$Q,9,0),0)</f>
        <v>0</v>
      </c>
      <c r="CA244" s="304">
        <f>IFERROR(VLOOKUP($AL244,装备!$B:$Q,10,0),0)</f>
        <v>0</v>
      </c>
      <c r="CB244" s="304">
        <f>IFERROR(VLOOKUP($AL244,装备!$B:$Q,11,0),0)</f>
        <v>1</v>
      </c>
      <c r="CC244" s="304" t="str">
        <f>IFERROR(VLOOKUP($AL244,装备!$B:$Q,12,0),0)</f>
        <v>中</v>
      </c>
      <c r="CD244" s="304">
        <f>IFERROR(VLOOKUP($AL244,装备!$B:$Q,13,0),0)</f>
        <v>0</v>
      </c>
      <c r="CE244" s="304">
        <f>IFERROR(VLOOKUP($AL244,装备!$B:$Q,14,0),0)</f>
        <v>0</v>
      </c>
      <c r="CF244" s="304">
        <f>IFERROR(VLOOKUP($AL244,装备!$B:$Q,16,0),0)</f>
        <v>0</v>
      </c>
      <c r="CG244" s="304">
        <f>IFERROR(VLOOKUP($AL244,装备!$B:$Q,5,0),0)</f>
        <v>0</v>
      </c>
      <c r="CH244" s="304">
        <f>IFERROR(VLOOKUP(AM244,装备!$B:$C,2,0),0)</f>
        <v>0</v>
      </c>
      <c r="CI244" s="304">
        <f>IFERROR(VLOOKUP($AM244,装备!$B:$Q,5,0),0)</f>
        <v>0</v>
      </c>
      <c r="CJ244" s="304">
        <f>IFERROR(VLOOKUP($AM244,装备!$B:$Q,6,0),0)</f>
        <v>0</v>
      </c>
      <c r="CK244" s="304">
        <f>IFERROR(VLOOKUP($AM244,装备!$B:$Q,7,0),0)</f>
        <v>0</v>
      </c>
      <c r="CL244" s="304">
        <f>IFERROR(VLOOKUP($AM244,装备!$B:$Q,8,0),0)</f>
        <v>0</v>
      </c>
      <c r="CM244" s="304">
        <f>IFERROR(VLOOKUP($AM244,装备!$B:$Q,9,0),0)</f>
        <v>0</v>
      </c>
      <c r="CN244" s="304">
        <f>IFERROR(VLOOKUP($AM244,装备!$B:$Q,10,0),0)</f>
        <v>0</v>
      </c>
      <c r="CO244" s="304">
        <f>IFERROR(VLOOKUP($AM244,装备!$B:$Q,11,0),0)</f>
        <v>0</v>
      </c>
      <c r="CP244" s="304">
        <f>IFERROR(VLOOKUP($AM244,装备!$B:$Q,12,0),0)</f>
        <v>0</v>
      </c>
      <c r="CQ244" s="304">
        <f>IFERROR(VLOOKUP($AM244,装备!$B:$Q,13,0),0)</f>
        <v>0</v>
      </c>
      <c r="CR244" s="304">
        <f>IFERROR(VLOOKUP($AM244,装备!$B:$Q,14,0),0)</f>
        <v>0</v>
      </c>
      <c r="CS244" s="304">
        <f>IFERROR(VLOOKUP($AM244,装备!$B:$Q,16,0),0)</f>
        <v>0</v>
      </c>
      <c r="CT244" s="304">
        <f>IFERROR(VLOOKUP($AM244,装备!$B:$Q,5,0),0)</f>
        <v>0</v>
      </c>
      <c r="CU244" s="304">
        <f>IFERROR(VLOOKUP(AN244,装备!$B:$C,2,0),0)</f>
        <v>0</v>
      </c>
      <c r="CV244" s="304">
        <f>IFERROR(VLOOKUP($AN244,装备!$B:$Q,5,0),0)</f>
        <v>0</v>
      </c>
      <c r="CW244" s="304">
        <f>IFERROR(VLOOKUP($AN244,装备!$B:$Q,6,0),0)</f>
        <v>0</v>
      </c>
      <c r="CX244" s="304">
        <f>IFERROR(VLOOKUP($AN244,装备!$B:$Q,7,0),0)</f>
        <v>0</v>
      </c>
      <c r="CY244" s="304">
        <f>IFERROR(VLOOKUP($AN244,装备!$B:$Q,8,0),0)</f>
        <v>0</v>
      </c>
      <c r="CZ244" s="304">
        <f>IFERROR(VLOOKUP($AN244,装备!$B:$Q,9,0),0)</f>
        <v>0</v>
      </c>
      <c r="DA244" s="304">
        <f>IFERROR(VLOOKUP($AN244,装备!$B:$Q,10,0),0)</f>
        <v>0</v>
      </c>
      <c r="DB244" s="304">
        <f>IFERROR(VLOOKUP($AN244,装备!$B:$Q,11,0),0)</f>
        <v>0</v>
      </c>
      <c r="DC244" s="304">
        <f>IFERROR(VLOOKUP($AN244,装备!$B:$Q,12,0),0)</f>
        <v>0</v>
      </c>
      <c r="DD244" s="304">
        <f>IFERROR(VLOOKUP($AN244,装备!$B:$Q,13,0),0)</f>
        <v>0</v>
      </c>
      <c r="DE244" s="304">
        <f>IFERROR(VLOOKUP($AN244,装备!$B:$Q,14,0),0)</f>
        <v>0</v>
      </c>
      <c r="DF244" s="304">
        <f>IFERROR(VLOOKUP($AN244,装备!$B:$Q,16,0),0)</f>
        <v>0</v>
      </c>
      <c r="DG244" s="304">
        <f>IFERROR(VLOOKUP($AN244,装备!$B:$Q,5,0),0)</f>
        <v>0</v>
      </c>
      <c r="DH244" s="304">
        <f>IFERROR(VLOOKUP(AO244,装备!$B:$C,2,0),0)</f>
        <v>0</v>
      </c>
      <c r="DI244" s="304">
        <f>IFERROR(VLOOKUP($AO244,装备!$B:$Q,5,0),0)</f>
        <v>0</v>
      </c>
      <c r="DJ244" s="304">
        <f>IFERROR(VLOOKUP($AO244,装备!$B:$Q,6,0),0)</f>
        <v>0</v>
      </c>
      <c r="DK244" s="304">
        <f>IFERROR(VLOOKUP($AO244,装备!$B:$Q,7,0),0)</f>
        <v>0</v>
      </c>
      <c r="DL244" s="304">
        <f>IFERROR(VLOOKUP($AO244,装备!$B:$Q,8,0),0)</f>
        <v>0</v>
      </c>
      <c r="DM244" s="304">
        <f>IFERROR(VLOOKUP($AO244,装备!$B:$Q,9,0),0)</f>
        <v>0</v>
      </c>
      <c r="DN244" s="304">
        <f>IFERROR(VLOOKUP($AO244,装备!$B:$Q,10,0),0)</f>
        <v>0</v>
      </c>
      <c r="DO244" s="304">
        <f>IFERROR(VLOOKUP($AO244,装备!$B:$Q,11,0),0)</f>
        <v>0</v>
      </c>
      <c r="DP244" s="304">
        <f>IFERROR(VLOOKUP($AO244,装备!$B:$Q,12,0),0)</f>
        <v>0</v>
      </c>
      <c r="DQ244" s="304">
        <f>IFERROR(VLOOKUP($AO244,装备!$B:$Q,13,0),0)</f>
        <v>0</v>
      </c>
      <c r="DR244" s="304">
        <f>IFERROR(VLOOKUP($AO244,装备!$B:$Q,14,0),0)</f>
        <v>0</v>
      </c>
      <c r="DS244" s="304">
        <f>IFERROR(VLOOKUP($AO244,装备!$B:$Q,16,0),0)</f>
        <v>0</v>
      </c>
      <c r="DT244" s="304">
        <f>IFERROR(VLOOKUP($AO244,装备!$B:$Q,5,0),0)</f>
        <v>0</v>
      </c>
    </row>
    <row r="245" spans="1:124" hidden="1">
      <c r="A245" s="301">
        <f>未改造舰娘!$A241</f>
        <v>10025312</v>
      </c>
      <c r="B245" s="354" t="s">
        <v>4117</v>
      </c>
      <c r="C245" s="323"/>
      <c r="D245" s="323">
        <f t="shared" si="3"/>
        <v>110</v>
      </c>
      <c r="E245" s="303">
        <f>未改造舰娘!$C241</f>
        <v>3</v>
      </c>
      <c r="F245" s="304" t="str">
        <f>未改造舰娘!$D241</f>
        <v>轻巡</v>
      </c>
      <c r="G245" s="304" t="str">
        <f>未改造舰娘!$E241</f>
        <v>中型</v>
      </c>
      <c r="H245" s="304" t="str">
        <f>未改造舰娘!$F241</f>
        <v>护卫舰</v>
      </c>
      <c r="I245" s="460">
        <f>未改造舰娘!$AR241</f>
        <v>3</v>
      </c>
      <c r="J245" s="304" t="str">
        <f>未改造舰娘!$G241</f>
        <v>中国</v>
      </c>
      <c r="K245" s="312">
        <f>未改造舰娘!$H241+(BV245+CI245+CV245+DI245)*$C$2</f>
        <v>23</v>
      </c>
      <c r="L245" s="304">
        <f>未改造舰娘!$I241</f>
        <v>1</v>
      </c>
      <c r="M245" s="304">
        <f>未改造舰娘!$J241</f>
        <v>0</v>
      </c>
      <c r="N245" s="518">
        <f>未改造舰娘!$K241</f>
        <v>2</v>
      </c>
      <c r="O245" s="304">
        <f>未改造舰娘!$L241+((CE245+CR245+DE245+DR245)*$C$2)</f>
        <v>15</v>
      </c>
      <c r="P245" s="304" t="str">
        <f>IF($C$2=1,(IF(ISERROR(FIND("超长",未改造舰娘!$M241&amp;CC245&amp;CP245&amp;DC245&amp;DP245,1)),IF(ISERROR(FIND("长",未改造舰娘!$M241&amp;CC245&amp;CP245&amp;DC245&amp;DP245,1)),IF(ISERROR(FIND("中",未改造舰娘!$M241&amp;CC245&amp;CP245&amp;DC245&amp;DP245,1)),IF(ISERROR(FIND("短",未改造舰娘!$M241&amp;CC245&amp;CP245&amp;DC245&amp;DP245,1)),IF(ISERROR(FIND("无",未改造舰娘!$M241&amp;CC245&amp;CP245&amp;DC245&amp;DP245,1)),0,"无"),"短"),"中"),"长"),"超长")),未改造舰娘!$M241)</f>
        <v>中</v>
      </c>
      <c r="Q245" s="303">
        <f>未改造舰娘!$N241</f>
        <v>20</v>
      </c>
      <c r="R245" s="304">
        <f>(未改造舰娘!$P241)+(未改造舰娘!$Q241)*$C$3+((BW245+CJ245+CW245+DJ245)*$C$2)</f>
        <v>39</v>
      </c>
      <c r="S245" s="304">
        <f>(未改造舰娘!$R241)+(未改造舰娘!$S241)*$C$3+((BY245+CL245+CY245+DL245)*$C$2)</f>
        <v>50</v>
      </c>
      <c r="T245" s="304">
        <f>(未改造舰娘!$T241)+(未改造舰娘!$U241)*$C$3+((BX245+CK245+CX245+DK245)*$C$2)</f>
        <v>36</v>
      </c>
      <c r="U245" s="304">
        <f>(未改造舰娘!$V241)+(未改造舰娘!$W241)*$C$3+((CG245+CT245+DG245+DT245)*$C$2)</f>
        <v>40</v>
      </c>
      <c r="V245" s="305">
        <f>INT((((未改造舰娘!$Y241)-(未改造舰娘!$X241))*(((IF(D245=0,C245,D245))-1)/99))+未改造舰娘!$X241)+((CB245+CO245+DB245+DO245)*$C$2)</f>
        <v>90</v>
      </c>
      <c r="W245" s="304">
        <f>INT((((未改造舰娘!$AA241)-(未改造舰娘!$Z241))*(((IF(D245=0,C245,D245))-1)/99))+未改造舰娘!$Z241)+((CD245+CQ245+DD245+DQ245)*$C$2)</f>
        <v>53</v>
      </c>
      <c r="X245" s="304">
        <f>INT((((未改造舰娘!$AC241)-(未改造舰娘!$AB241))*(((IF(D245=0,C245,D245))-1)/99))+未改造舰娘!$AB241)+((CA245+CN245+DA245+DN245)*$C$2)</f>
        <v>18</v>
      </c>
      <c r="Y245" s="303">
        <f>INT((((未改造舰娘!$AE241)-(未改造舰娘!$AD241))*(((IF(D245=0,C245,D245))-1)/99))+未改造舰娘!$AD241)+((BZ245+CM245+CZ245+DM245)*$C$2)</f>
        <v>64</v>
      </c>
      <c r="Z245" s="474" t="str">
        <f>IF(未改造舰娘!$AF241=0,"",未改造舰娘!$AF241)</f>
        <v/>
      </c>
      <c r="AA245" s="304" t="str">
        <f>IF(未改造舰娘!$AG241="","",未改造舰娘!$AG241)</f>
        <v/>
      </c>
      <c r="AB245" s="304" t="str">
        <f>IF(未改造舰娘!$AH241="","",未改造舰娘!$AH241)</f>
        <v/>
      </c>
      <c r="AC245" s="304" t="str">
        <f>IF(未改造舰娘!$AI241="","",未改造舰娘!$AI241)</f>
        <v/>
      </c>
      <c r="AD245" s="304">
        <f>IF(未改造舰娘!$AJ241="","",未改造舰娘!$AJ241)</f>
        <v>0</v>
      </c>
      <c r="AE245" s="305">
        <f>IF(未改造舰娘!$AK241="","",未改造舰娘!$AK241)</f>
        <v>0</v>
      </c>
      <c r="AF245" s="304" t="str">
        <f>IF(未改造舰娘!$AL241="","",未改造舰娘!$AL241)</f>
        <v/>
      </c>
      <c r="AG245" s="304" t="str">
        <f>IF(未改造舰娘!$AM241="","",未改造舰娘!$AM241)</f>
        <v/>
      </c>
      <c r="AH245" s="304" t="str">
        <f>IF(未改造舰娘!$AN241="","",未改造舰娘!$AN241)</f>
        <v/>
      </c>
      <c r="AI245" s="304" t="str">
        <f>IF(未改造舰娘!$AO241="","",未改造舰娘!$AO241)</f>
        <v/>
      </c>
      <c r="AJ245" s="304" t="str">
        <f>IF(未改造舰娘!$AP241="","",未改造舰娘!$AP241)</f>
        <v/>
      </c>
      <c r="AK245" s="303" t="str">
        <f>IF(未改造舰娘!$AQ241="","",未改造舰娘!$AQ241)</f>
        <v/>
      </c>
      <c r="AL245" s="306" t="str">
        <f>IF(未改造舰娘!$AS241="","",未改造舰娘!$AS241)</f>
        <v>C国单装150毫米炮</v>
      </c>
      <c r="AM245" s="306" t="str">
        <f>IF(未改造舰娘!$AT241="","",未改造舰娘!$AT241)</f>
        <v/>
      </c>
      <c r="AN245" s="306" t="str">
        <f>IF(未改造舰娘!$AU241="","",未改造舰娘!$AU241)</f>
        <v/>
      </c>
      <c r="AO245" s="306" t="str">
        <f>IF(未改造舰娘!$AV241="","",未改造舰娘!$AV241)</f>
        <v/>
      </c>
      <c r="AP245" s="307" t="str">
        <f>IF(未改造舰娘!$AW241="","",未改造舰娘!$AW241)</f>
        <v/>
      </c>
      <c r="AQ245" s="308" t="str">
        <f>IF(未改造舰娘!$AX241="","",未改造舰娘!$AX241)</f>
        <v/>
      </c>
      <c r="AR245" s="304">
        <f>IF(未改造舰娘!$AY241="","",未改造舰娘!$AY241)</f>
        <v>15</v>
      </c>
      <c r="AS245" s="304">
        <f>IF(未改造舰娘!$AZ241="","",未改造舰娘!$AZ241)</f>
        <v>20</v>
      </c>
      <c r="AT245" s="304">
        <f>IF(未改造舰娘!$BA241="","",未改造舰娘!$BA241)</f>
        <v>0.64</v>
      </c>
      <c r="AU245" s="304">
        <f>IF(未改造舰娘!$BB241="","",未改造舰娘!$BB241)</f>
        <v>1.2</v>
      </c>
      <c r="AV245" s="305">
        <f>IF((未改造舰娘!$BG241+未改造舰娘!$BK241*$C$4)=0,"",(未改造舰娘!$BG241+未改造舰娘!$BK241*$C$4))</f>
        <v>10</v>
      </c>
      <c r="AW245" s="304">
        <f>IF((未改造舰娘!$BH241+未改造舰娘!$BL241*$C$4)=0,"",(未改造舰娘!$BH241+未改造舰娘!$BL241*$C$4))</f>
        <v>17</v>
      </c>
      <c r="AX245" s="304">
        <f>IF((未改造舰娘!$BI241+未改造舰娘!$BM241*$C$4)=0,"",(未改造舰娘!$BI241+未改造舰娘!$BM241*$C$4))</f>
        <v>11</v>
      </c>
      <c r="AY245" s="303" t="str">
        <f>IF((未改造舰娘!$BJ241+未改造舰娘!$BN241*$C$4)=0,"",(未改造舰娘!$BJ241+未改造舰娘!$BN241*$C$4))</f>
        <v/>
      </c>
      <c r="AZ245" s="500">
        <f>IF(未改造舰娘!BC241="","",未改造舰娘!BC241)</f>
        <v>7</v>
      </c>
      <c r="BA245" s="500">
        <f>IF(未改造舰娘!BD241="","",未改造舰娘!BD241)</f>
        <v>10</v>
      </c>
      <c r="BB245" s="500">
        <f>IF(未改造舰娘!BE241="","",未改造舰娘!BE241)</f>
        <v>8</v>
      </c>
      <c r="BC245" s="498">
        <f>IF(未改造舰娘!BF241="","",未改造舰娘!BF241)</f>
        <v>5</v>
      </c>
      <c r="BD245" s="67" t="s">
        <v>1585</v>
      </c>
      <c r="BE245" s="506"/>
      <c r="BF245" s="306" t="str">
        <f>IF(未改造舰娘!$BQ241="","",未改造舰娘!$BQ241)</f>
        <v>2-3-J,3-3-K,4-3-H,5-4-H</v>
      </c>
      <c r="BG245" s="306" t="str">
        <f>IF(未改造舰娘!$BR241="","",未改造舰娘!$BR241)</f>
        <v>极地奏鸣曲 Ex-2-LN,Ex-2-2-J,Ex-3-2-K；轰隆轰隆大作战 Ex-9-Q；扑火之蛾 Ex-6-J,Ex-10-N</v>
      </c>
      <c r="BH245" s="306"/>
      <c r="BU245" s="304">
        <f>IFERROR(VLOOKUP(AL245,装备!$B:$C,2,0),0)</f>
        <v>2</v>
      </c>
      <c r="BV245" s="304">
        <f>IFERROR(VLOOKUP($AL245,装备!$B:$Q,5,0),0)</f>
        <v>0</v>
      </c>
      <c r="BW245" s="304">
        <f>IFERROR(VLOOKUP($AL245,装备!$B:$Q,6,0),0)</f>
        <v>3</v>
      </c>
      <c r="BX245" s="304">
        <f>IFERROR(VLOOKUP($AL245,装备!$B:$Q,7,0),0)</f>
        <v>0</v>
      </c>
      <c r="BY245" s="304">
        <f>IFERROR(VLOOKUP($AL245,装备!$B:$Q,8,0),0)</f>
        <v>0</v>
      </c>
      <c r="BZ245" s="304">
        <f>IFERROR(VLOOKUP($AL245,装备!$B:$Q,9,0),0)</f>
        <v>0</v>
      </c>
      <c r="CA245" s="304">
        <f>IFERROR(VLOOKUP($AL245,装备!$B:$Q,10,0),0)</f>
        <v>0</v>
      </c>
      <c r="CB245" s="304">
        <f>IFERROR(VLOOKUP($AL245,装备!$B:$Q,11,0),0)</f>
        <v>0</v>
      </c>
      <c r="CC245" s="304" t="str">
        <f>IFERROR(VLOOKUP($AL245,装备!$B:$Q,12,0),0)</f>
        <v>中</v>
      </c>
      <c r="CD245" s="304">
        <f>IFERROR(VLOOKUP($AL245,装备!$B:$Q,13,0),0)</f>
        <v>0</v>
      </c>
      <c r="CE245" s="304">
        <f>IFERROR(VLOOKUP($AL245,装备!$B:$Q,14,0),0)</f>
        <v>0</v>
      </c>
      <c r="CF245" s="304">
        <f>IFERROR(VLOOKUP($AL245,装备!$B:$Q,16,0),0)</f>
        <v>1</v>
      </c>
      <c r="CG245" s="304">
        <f>IFERROR(VLOOKUP($AL245,装备!$B:$Q,5,0),0)</f>
        <v>0</v>
      </c>
      <c r="CH245" s="304">
        <f>IFERROR(VLOOKUP(AM245,装备!$B:$C,2,0),0)</f>
        <v>0</v>
      </c>
      <c r="CI245" s="304">
        <f>IFERROR(VLOOKUP($AM245,装备!$B:$Q,5,0),0)</f>
        <v>0</v>
      </c>
      <c r="CJ245" s="304">
        <f>IFERROR(VLOOKUP($AM245,装备!$B:$Q,6,0),0)</f>
        <v>0</v>
      </c>
      <c r="CK245" s="304">
        <f>IFERROR(VLOOKUP($AM245,装备!$B:$Q,7,0),0)</f>
        <v>0</v>
      </c>
      <c r="CL245" s="304">
        <f>IFERROR(VLOOKUP($AM245,装备!$B:$Q,8,0),0)</f>
        <v>0</v>
      </c>
      <c r="CM245" s="304">
        <f>IFERROR(VLOOKUP($AM245,装备!$B:$Q,9,0),0)</f>
        <v>0</v>
      </c>
      <c r="CN245" s="304">
        <f>IFERROR(VLOOKUP($AM245,装备!$B:$Q,10,0),0)</f>
        <v>0</v>
      </c>
      <c r="CO245" s="304">
        <f>IFERROR(VLOOKUP($AM245,装备!$B:$Q,11,0),0)</f>
        <v>0</v>
      </c>
      <c r="CP245" s="304">
        <f>IFERROR(VLOOKUP($AM245,装备!$B:$Q,12,0),0)</f>
        <v>0</v>
      </c>
      <c r="CQ245" s="304">
        <f>IFERROR(VLOOKUP($AM245,装备!$B:$Q,13,0),0)</f>
        <v>0</v>
      </c>
      <c r="CR245" s="304">
        <f>IFERROR(VLOOKUP($AM245,装备!$B:$Q,14,0),0)</f>
        <v>0</v>
      </c>
      <c r="CS245" s="304">
        <f>IFERROR(VLOOKUP($AM245,装备!$B:$Q,16,0),0)</f>
        <v>0</v>
      </c>
      <c r="CT245" s="304">
        <f>IFERROR(VLOOKUP($AM245,装备!$B:$Q,5,0),0)</f>
        <v>0</v>
      </c>
      <c r="CU245" s="304">
        <f>IFERROR(VLOOKUP(AN245,装备!$B:$C,2,0),0)</f>
        <v>0</v>
      </c>
      <c r="CV245" s="304">
        <f>IFERROR(VLOOKUP($AN245,装备!$B:$Q,5,0),0)</f>
        <v>0</v>
      </c>
      <c r="CW245" s="304">
        <f>IFERROR(VLOOKUP($AN245,装备!$B:$Q,6,0),0)</f>
        <v>0</v>
      </c>
      <c r="CX245" s="304">
        <f>IFERROR(VLOOKUP($AN245,装备!$B:$Q,7,0),0)</f>
        <v>0</v>
      </c>
      <c r="CY245" s="304">
        <f>IFERROR(VLOOKUP($AN245,装备!$B:$Q,8,0),0)</f>
        <v>0</v>
      </c>
      <c r="CZ245" s="304">
        <f>IFERROR(VLOOKUP($AN245,装备!$B:$Q,9,0),0)</f>
        <v>0</v>
      </c>
      <c r="DA245" s="304">
        <f>IFERROR(VLOOKUP($AN245,装备!$B:$Q,10,0),0)</f>
        <v>0</v>
      </c>
      <c r="DB245" s="304">
        <f>IFERROR(VLOOKUP($AN245,装备!$B:$Q,11,0),0)</f>
        <v>0</v>
      </c>
      <c r="DC245" s="304">
        <f>IFERROR(VLOOKUP($AN245,装备!$B:$Q,12,0),0)</f>
        <v>0</v>
      </c>
      <c r="DD245" s="304">
        <f>IFERROR(VLOOKUP($AN245,装备!$B:$Q,13,0),0)</f>
        <v>0</v>
      </c>
      <c r="DE245" s="304">
        <f>IFERROR(VLOOKUP($AN245,装备!$B:$Q,14,0),0)</f>
        <v>0</v>
      </c>
      <c r="DF245" s="304">
        <f>IFERROR(VLOOKUP($AN245,装备!$B:$Q,16,0),0)</f>
        <v>0</v>
      </c>
      <c r="DG245" s="304">
        <f>IFERROR(VLOOKUP($AN245,装备!$B:$Q,5,0),0)</f>
        <v>0</v>
      </c>
      <c r="DH245" s="304">
        <f>IFERROR(VLOOKUP(AO245,装备!$B:$C,2,0),0)</f>
        <v>0</v>
      </c>
      <c r="DI245" s="304">
        <f>IFERROR(VLOOKUP($AO245,装备!$B:$Q,5,0),0)</f>
        <v>0</v>
      </c>
      <c r="DJ245" s="304">
        <f>IFERROR(VLOOKUP($AO245,装备!$B:$Q,6,0),0)</f>
        <v>0</v>
      </c>
      <c r="DK245" s="304">
        <f>IFERROR(VLOOKUP($AO245,装备!$B:$Q,7,0),0)</f>
        <v>0</v>
      </c>
      <c r="DL245" s="304">
        <f>IFERROR(VLOOKUP($AO245,装备!$B:$Q,8,0),0)</f>
        <v>0</v>
      </c>
      <c r="DM245" s="304">
        <f>IFERROR(VLOOKUP($AO245,装备!$B:$Q,9,0),0)</f>
        <v>0</v>
      </c>
      <c r="DN245" s="304">
        <f>IFERROR(VLOOKUP($AO245,装备!$B:$Q,10,0),0)</f>
        <v>0</v>
      </c>
      <c r="DO245" s="304">
        <f>IFERROR(VLOOKUP($AO245,装备!$B:$Q,11,0),0)</f>
        <v>0</v>
      </c>
      <c r="DP245" s="304">
        <f>IFERROR(VLOOKUP($AO245,装备!$B:$Q,12,0),0)</f>
        <v>0</v>
      </c>
      <c r="DQ245" s="304">
        <f>IFERROR(VLOOKUP($AO245,装备!$B:$Q,13,0),0)</f>
        <v>0</v>
      </c>
      <c r="DR245" s="304">
        <f>IFERROR(VLOOKUP($AO245,装备!$B:$Q,14,0),0)</f>
        <v>0</v>
      </c>
      <c r="DS245" s="304">
        <f>IFERROR(VLOOKUP($AO245,装备!$B:$Q,16,0),0)</f>
        <v>0</v>
      </c>
      <c r="DT245" s="304">
        <f>IFERROR(VLOOKUP($AO245,装备!$B:$Q,5,0),0)</f>
        <v>0</v>
      </c>
    </row>
    <row r="246" spans="1:124" hidden="1">
      <c r="A246" s="301">
        <f>未改造舰娘!$A242</f>
        <v>10025412</v>
      </c>
      <c r="B246" s="354" t="s">
        <v>4118</v>
      </c>
      <c r="C246" s="323"/>
      <c r="D246" s="323">
        <f t="shared" si="3"/>
        <v>110</v>
      </c>
      <c r="E246" s="303">
        <f>未改造舰娘!$C242</f>
        <v>3</v>
      </c>
      <c r="F246" s="304" t="str">
        <f>未改造舰娘!$D242</f>
        <v>轻巡</v>
      </c>
      <c r="G246" s="304" t="str">
        <f>未改造舰娘!$E242</f>
        <v>中型</v>
      </c>
      <c r="H246" s="304" t="str">
        <f>未改造舰娘!$F242</f>
        <v>护卫舰</v>
      </c>
      <c r="I246" s="460">
        <f>未改造舰娘!$AR242</f>
        <v>3</v>
      </c>
      <c r="J246" s="304" t="str">
        <f>未改造舰娘!$G242</f>
        <v>中国</v>
      </c>
      <c r="K246" s="312">
        <f>未改造舰娘!$H242+(BV246+CI246+CV246+DI246)*$C$2</f>
        <v>24</v>
      </c>
      <c r="L246" s="304">
        <f>未改造舰娘!$I242</f>
        <v>0</v>
      </c>
      <c r="M246" s="304">
        <f>未改造舰娘!$J242</f>
        <v>0</v>
      </c>
      <c r="N246" s="518">
        <f>未改造舰娘!$K242</f>
        <v>2</v>
      </c>
      <c r="O246" s="304">
        <f>未改造舰娘!$L242+((CE246+CR246+DE246+DR246)*$C$2)</f>
        <v>15</v>
      </c>
      <c r="P246" s="304" t="str">
        <f>IF($C$2=1,(IF(ISERROR(FIND("超长",未改造舰娘!$M242&amp;CC246&amp;CP246&amp;DC246&amp;DP246,1)),IF(ISERROR(FIND("长",未改造舰娘!$M242&amp;CC246&amp;CP246&amp;DC246&amp;DP246,1)),IF(ISERROR(FIND("中",未改造舰娘!$M242&amp;CC246&amp;CP246&amp;DC246&amp;DP246,1)),IF(ISERROR(FIND("短",未改造舰娘!$M242&amp;CC246&amp;CP246&amp;DC246&amp;DP246,1)),IF(ISERROR(FIND("无",未改造舰娘!$M242&amp;CC246&amp;CP246&amp;DC246&amp;DP246,1)),0,"无"),"短"),"中"),"长"),"超长")),未改造舰娘!$M242)</f>
        <v>中</v>
      </c>
      <c r="Q246" s="303">
        <f>未改造舰娘!$N242</f>
        <v>20</v>
      </c>
      <c r="R246" s="304">
        <f>(未改造舰娘!$P242)+(未改造舰娘!$Q242)*$C$3+((BW246+CJ246+CW246+DJ246)*$C$2)</f>
        <v>39</v>
      </c>
      <c r="S246" s="304">
        <f>(未改造舰娘!$R242)+(未改造舰娘!$S242)*$C$3+((BY246+CL246+CY246+DL246)*$C$2)</f>
        <v>50</v>
      </c>
      <c r="T246" s="304">
        <f>(未改造舰娘!$T242)+(未改造舰娘!$U242)*$C$3+((BX246+CK246+CX246+DK246)*$C$2)</f>
        <v>36</v>
      </c>
      <c r="U246" s="304">
        <f>(未改造舰娘!$V242)+(未改造舰娘!$W242)*$C$3+((CG246+CT246+DG246+DT246)*$C$2)</f>
        <v>40</v>
      </c>
      <c r="V246" s="305">
        <f>INT((((未改造舰娘!$Y242)-(未改造舰娘!$X242))*(((IF(D246=0,C246,D246))-1)/99))+未改造舰娘!$X242)+((CB246+CO246+DB246+DO246)*$C$2)</f>
        <v>90</v>
      </c>
      <c r="W246" s="304">
        <f>INT((((未改造舰娘!$AA242)-(未改造舰娘!$Z242))*(((IF(D246=0,C246,D246))-1)/99))+未改造舰娘!$Z242)+((CD246+CQ246+DD246+DQ246)*$C$2)</f>
        <v>53</v>
      </c>
      <c r="X246" s="304">
        <f>INT((((未改造舰娘!$AC242)-(未改造舰娘!$AB242))*(((IF(D246=0,C246,D246))-1)/99))+未改造舰娘!$AB242)+((CA246+CN246+DA246+DN246)*$C$2)</f>
        <v>18</v>
      </c>
      <c r="Y246" s="303">
        <f>INT((((未改造舰娘!$AE242)-(未改造舰娘!$AD242))*(((IF(D246=0,C246,D246))-1)/99))+未改造舰娘!$AD242)+((BZ246+CM246+CZ246+DM246)*$C$2)</f>
        <v>64</v>
      </c>
      <c r="Z246" s="474" t="str">
        <f>IF(未改造舰娘!$AF242=0,"",未改造舰娘!$AF242)</f>
        <v/>
      </c>
      <c r="AA246" s="304" t="str">
        <f>IF(未改造舰娘!$AG242="","",未改造舰娘!$AG242)</f>
        <v/>
      </c>
      <c r="AB246" s="304" t="str">
        <f>IF(未改造舰娘!$AH242="","",未改造舰娘!$AH242)</f>
        <v/>
      </c>
      <c r="AC246" s="304" t="str">
        <f>IF(未改造舰娘!$AI242="","",未改造舰娘!$AI242)</f>
        <v/>
      </c>
      <c r="AD246" s="304">
        <f>IF(未改造舰娘!$AJ242="","",未改造舰娘!$AJ242)</f>
        <v>0</v>
      </c>
      <c r="AE246" s="305">
        <f>IF(未改造舰娘!$AK242="","",未改造舰娘!$AK242)</f>
        <v>0</v>
      </c>
      <c r="AF246" s="304" t="str">
        <f>IF(未改造舰娘!$AL242="","",未改造舰娘!$AL242)</f>
        <v/>
      </c>
      <c r="AG246" s="304" t="str">
        <f>IF(未改造舰娘!$AM242="","",未改造舰娘!$AM242)</f>
        <v/>
      </c>
      <c r="AH246" s="304" t="str">
        <f>IF(未改造舰娘!$AN242="","",未改造舰娘!$AN242)</f>
        <v/>
      </c>
      <c r="AI246" s="304" t="str">
        <f>IF(未改造舰娘!$AO242="","",未改造舰娘!$AO242)</f>
        <v/>
      </c>
      <c r="AJ246" s="304" t="str">
        <f>IF(未改造舰娘!$AP242="","",未改造舰娘!$AP242)</f>
        <v/>
      </c>
      <c r="AK246" s="303" t="str">
        <f>IF(未改造舰娘!$AQ242="","",未改造舰娘!$AQ242)</f>
        <v/>
      </c>
      <c r="AL246" s="306" t="str">
        <f>IF(未改造舰娘!$AS242="","",未改造舰娘!$AS242)</f>
        <v>C国单装150毫米炮</v>
      </c>
      <c r="AM246" s="306" t="str">
        <f>IF(未改造舰娘!$AT242="","",未改造舰娘!$AT242)</f>
        <v/>
      </c>
      <c r="AN246" s="306" t="str">
        <f>IF(未改造舰娘!$AU242="","",未改造舰娘!$AU242)</f>
        <v/>
      </c>
      <c r="AO246" s="306" t="str">
        <f>IF(未改造舰娘!$AV242="","",未改造舰娘!$AV242)</f>
        <v/>
      </c>
      <c r="AP246" s="307" t="str">
        <f>IF(未改造舰娘!$AW242="","",未改造舰娘!$AW242)</f>
        <v/>
      </c>
      <c r="AQ246" s="308" t="str">
        <f>IF(未改造舰娘!$AX242="","",未改造舰娘!$AX242)</f>
        <v/>
      </c>
      <c r="AR246" s="304">
        <f>IF(未改造舰娘!$AY242="","",未改造舰娘!$AY242)</f>
        <v>15</v>
      </c>
      <c r="AS246" s="304">
        <f>IF(未改造舰娘!$AZ242="","",未改造舰娘!$AZ242)</f>
        <v>20</v>
      </c>
      <c r="AT246" s="304">
        <f>IF(未改造舰娘!$BA242="","",未改造舰娘!$BA242)</f>
        <v>0.64</v>
      </c>
      <c r="AU246" s="304">
        <f>IF(未改造舰娘!$BB242="","",未改造舰娘!$BB242)</f>
        <v>1.2</v>
      </c>
      <c r="AV246" s="305">
        <f>IF((未改造舰娘!$BG242+未改造舰娘!$BK242*$C$4)=0,"",(未改造舰娘!$BG242+未改造舰娘!$BK242*$C$4))</f>
        <v>10</v>
      </c>
      <c r="AW246" s="304">
        <f>IF((未改造舰娘!$BH242+未改造舰娘!$BL242*$C$4)=0,"",(未改造舰娘!$BH242+未改造舰娘!$BL242*$C$4))</f>
        <v>17</v>
      </c>
      <c r="AX246" s="304">
        <f>IF((未改造舰娘!$BI242+未改造舰娘!$BM242*$C$4)=0,"",(未改造舰娘!$BI242+未改造舰娘!$BM242*$C$4))</f>
        <v>11</v>
      </c>
      <c r="AY246" s="303" t="str">
        <f>IF((未改造舰娘!$BJ242+未改造舰娘!$BN242*$C$4)=0,"",(未改造舰娘!$BJ242+未改造舰娘!$BN242*$C$4))</f>
        <v/>
      </c>
      <c r="AZ246" s="500">
        <f>IF(未改造舰娘!BC242="","",未改造舰娘!BC242)</f>
        <v>7</v>
      </c>
      <c r="BA246" s="500">
        <f>IF(未改造舰娘!BD242="","",未改造舰娘!BD242)</f>
        <v>10</v>
      </c>
      <c r="BB246" s="500">
        <f>IF(未改造舰娘!BE242="","",未改造舰娘!BE242)</f>
        <v>8</v>
      </c>
      <c r="BC246" s="498">
        <f>IF(未改造舰娘!BF242="","",未改造舰娘!BF242)</f>
        <v>5</v>
      </c>
      <c r="BD246" s="67" t="s">
        <v>1586</v>
      </c>
      <c r="BE246" s="506"/>
      <c r="BF246" s="306" t="str">
        <f>IF(未改造舰娘!$BQ242="","",未改造舰娘!$BQ242)</f>
        <v>2-2-G,3-2-G,4-2-J,5-3-H</v>
      </c>
      <c r="BG246" s="306" t="str">
        <f>IF(未改造舰娘!$BR242="","",未改造舰娘!$BR242)</f>
        <v>极地奏鸣曲 Ex-2-LN,Ex-2-2-H,Ex-2-1-G；轰隆轰隆大作战 Ex-9-Q；扑火之蛾 Ex-5-N,Ex-9-N</v>
      </c>
      <c r="BH246" s="306"/>
      <c r="BU246" s="304">
        <f>IFERROR(VLOOKUP(AL246,装备!$B:$C,2,0),0)</f>
        <v>2</v>
      </c>
      <c r="BV246" s="304">
        <f>IFERROR(VLOOKUP($AL246,装备!$B:$Q,5,0),0)</f>
        <v>0</v>
      </c>
      <c r="BW246" s="304">
        <f>IFERROR(VLOOKUP($AL246,装备!$B:$Q,6,0),0)</f>
        <v>3</v>
      </c>
      <c r="BX246" s="304">
        <f>IFERROR(VLOOKUP($AL246,装备!$B:$Q,7,0),0)</f>
        <v>0</v>
      </c>
      <c r="BY246" s="304">
        <f>IFERROR(VLOOKUP($AL246,装备!$B:$Q,8,0),0)</f>
        <v>0</v>
      </c>
      <c r="BZ246" s="304">
        <f>IFERROR(VLOOKUP($AL246,装备!$B:$Q,9,0),0)</f>
        <v>0</v>
      </c>
      <c r="CA246" s="304">
        <f>IFERROR(VLOOKUP($AL246,装备!$B:$Q,10,0),0)</f>
        <v>0</v>
      </c>
      <c r="CB246" s="304">
        <f>IFERROR(VLOOKUP($AL246,装备!$B:$Q,11,0),0)</f>
        <v>0</v>
      </c>
      <c r="CC246" s="304" t="str">
        <f>IFERROR(VLOOKUP($AL246,装备!$B:$Q,12,0),0)</f>
        <v>中</v>
      </c>
      <c r="CD246" s="304">
        <f>IFERROR(VLOOKUP($AL246,装备!$B:$Q,13,0),0)</f>
        <v>0</v>
      </c>
      <c r="CE246" s="304">
        <f>IFERROR(VLOOKUP($AL246,装备!$B:$Q,14,0),0)</f>
        <v>0</v>
      </c>
      <c r="CF246" s="304">
        <f>IFERROR(VLOOKUP($AL246,装备!$B:$Q,16,0),0)</f>
        <v>1</v>
      </c>
      <c r="CG246" s="304">
        <f>IFERROR(VLOOKUP($AL246,装备!$B:$Q,5,0),0)</f>
        <v>0</v>
      </c>
      <c r="CH246" s="304">
        <f>IFERROR(VLOOKUP(AM246,装备!$B:$C,2,0),0)</f>
        <v>0</v>
      </c>
      <c r="CI246" s="304">
        <f>IFERROR(VLOOKUP($AM246,装备!$B:$Q,5,0),0)</f>
        <v>0</v>
      </c>
      <c r="CJ246" s="304">
        <f>IFERROR(VLOOKUP($AM246,装备!$B:$Q,6,0),0)</f>
        <v>0</v>
      </c>
      <c r="CK246" s="304">
        <f>IFERROR(VLOOKUP($AM246,装备!$B:$Q,7,0),0)</f>
        <v>0</v>
      </c>
      <c r="CL246" s="304">
        <f>IFERROR(VLOOKUP($AM246,装备!$B:$Q,8,0),0)</f>
        <v>0</v>
      </c>
      <c r="CM246" s="304">
        <f>IFERROR(VLOOKUP($AM246,装备!$B:$Q,9,0),0)</f>
        <v>0</v>
      </c>
      <c r="CN246" s="304">
        <f>IFERROR(VLOOKUP($AM246,装备!$B:$Q,10,0),0)</f>
        <v>0</v>
      </c>
      <c r="CO246" s="304">
        <f>IFERROR(VLOOKUP($AM246,装备!$B:$Q,11,0),0)</f>
        <v>0</v>
      </c>
      <c r="CP246" s="304">
        <f>IFERROR(VLOOKUP($AM246,装备!$B:$Q,12,0),0)</f>
        <v>0</v>
      </c>
      <c r="CQ246" s="304">
        <f>IFERROR(VLOOKUP($AM246,装备!$B:$Q,13,0),0)</f>
        <v>0</v>
      </c>
      <c r="CR246" s="304">
        <f>IFERROR(VLOOKUP($AM246,装备!$B:$Q,14,0),0)</f>
        <v>0</v>
      </c>
      <c r="CS246" s="304">
        <f>IFERROR(VLOOKUP($AM246,装备!$B:$Q,16,0),0)</f>
        <v>0</v>
      </c>
      <c r="CT246" s="304">
        <f>IFERROR(VLOOKUP($AM246,装备!$B:$Q,5,0),0)</f>
        <v>0</v>
      </c>
      <c r="CU246" s="304">
        <f>IFERROR(VLOOKUP(AN246,装备!$B:$C,2,0),0)</f>
        <v>0</v>
      </c>
      <c r="CV246" s="304">
        <f>IFERROR(VLOOKUP($AN246,装备!$B:$Q,5,0),0)</f>
        <v>0</v>
      </c>
      <c r="CW246" s="304">
        <f>IFERROR(VLOOKUP($AN246,装备!$B:$Q,6,0),0)</f>
        <v>0</v>
      </c>
      <c r="CX246" s="304">
        <f>IFERROR(VLOOKUP($AN246,装备!$B:$Q,7,0),0)</f>
        <v>0</v>
      </c>
      <c r="CY246" s="304">
        <f>IFERROR(VLOOKUP($AN246,装备!$B:$Q,8,0),0)</f>
        <v>0</v>
      </c>
      <c r="CZ246" s="304">
        <f>IFERROR(VLOOKUP($AN246,装备!$B:$Q,9,0),0)</f>
        <v>0</v>
      </c>
      <c r="DA246" s="304">
        <f>IFERROR(VLOOKUP($AN246,装备!$B:$Q,10,0),0)</f>
        <v>0</v>
      </c>
      <c r="DB246" s="304">
        <f>IFERROR(VLOOKUP($AN246,装备!$B:$Q,11,0),0)</f>
        <v>0</v>
      </c>
      <c r="DC246" s="304">
        <f>IFERROR(VLOOKUP($AN246,装备!$B:$Q,12,0),0)</f>
        <v>0</v>
      </c>
      <c r="DD246" s="304">
        <f>IFERROR(VLOOKUP($AN246,装备!$B:$Q,13,0),0)</f>
        <v>0</v>
      </c>
      <c r="DE246" s="304">
        <f>IFERROR(VLOOKUP($AN246,装备!$B:$Q,14,0),0)</f>
        <v>0</v>
      </c>
      <c r="DF246" s="304">
        <f>IFERROR(VLOOKUP($AN246,装备!$B:$Q,16,0),0)</f>
        <v>0</v>
      </c>
      <c r="DG246" s="304">
        <f>IFERROR(VLOOKUP($AN246,装备!$B:$Q,5,0),0)</f>
        <v>0</v>
      </c>
      <c r="DH246" s="304">
        <f>IFERROR(VLOOKUP(AO246,装备!$B:$C,2,0),0)</f>
        <v>0</v>
      </c>
      <c r="DI246" s="304">
        <f>IFERROR(VLOOKUP($AO246,装备!$B:$Q,5,0),0)</f>
        <v>0</v>
      </c>
      <c r="DJ246" s="304">
        <f>IFERROR(VLOOKUP($AO246,装备!$B:$Q,6,0),0)</f>
        <v>0</v>
      </c>
      <c r="DK246" s="304">
        <f>IFERROR(VLOOKUP($AO246,装备!$B:$Q,7,0),0)</f>
        <v>0</v>
      </c>
      <c r="DL246" s="304">
        <f>IFERROR(VLOOKUP($AO246,装备!$B:$Q,8,0),0)</f>
        <v>0</v>
      </c>
      <c r="DM246" s="304">
        <f>IFERROR(VLOOKUP($AO246,装备!$B:$Q,9,0),0)</f>
        <v>0</v>
      </c>
      <c r="DN246" s="304">
        <f>IFERROR(VLOOKUP($AO246,装备!$B:$Q,10,0),0)</f>
        <v>0</v>
      </c>
      <c r="DO246" s="304">
        <f>IFERROR(VLOOKUP($AO246,装备!$B:$Q,11,0),0)</f>
        <v>0</v>
      </c>
      <c r="DP246" s="304">
        <f>IFERROR(VLOOKUP($AO246,装备!$B:$Q,12,0),0)</f>
        <v>0</v>
      </c>
      <c r="DQ246" s="304">
        <f>IFERROR(VLOOKUP($AO246,装备!$B:$Q,13,0),0)</f>
        <v>0</v>
      </c>
      <c r="DR246" s="304">
        <f>IFERROR(VLOOKUP($AO246,装备!$B:$Q,14,0),0)</f>
        <v>0</v>
      </c>
      <c r="DS246" s="304">
        <f>IFERROR(VLOOKUP($AO246,装备!$B:$Q,16,0),0)</f>
        <v>0</v>
      </c>
      <c r="DT246" s="304">
        <f>IFERROR(VLOOKUP($AO246,装备!$B:$Q,5,0),0)</f>
        <v>0</v>
      </c>
    </row>
    <row r="247" spans="1:124" ht="16.5" hidden="1">
      <c r="A247" s="301">
        <f>未改造舰娘!$A243</f>
        <v>10025911</v>
      </c>
      <c r="B247" s="354" t="s">
        <v>678</v>
      </c>
      <c r="C247" s="323"/>
      <c r="D247" s="323">
        <f t="shared" si="3"/>
        <v>110</v>
      </c>
      <c r="E247" s="303">
        <f>未改造舰娘!$C243</f>
        <v>4</v>
      </c>
      <c r="F247" s="304" t="str">
        <f>未改造舰娘!$D243</f>
        <v>重炮</v>
      </c>
      <c r="G247" s="304" t="str">
        <f>未改造舰娘!$E243</f>
        <v>小型</v>
      </c>
      <c r="H247" s="304" t="str">
        <f>未改造舰娘!$F243</f>
        <v>护卫舰</v>
      </c>
      <c r="I247" s="460">
        <f>未改造舰娘!$AR243</f>
        <v>2</v>
      </c>
      <c r="J247" s="304" t="str">
        <f>未改造舰娘!$G243</f>
        <v>泰国</v>
      </c>
      <c r="K247" s="312">
        <f>未改造舰娘!$H243+(BV247+CI247+CV247+DI247)*$C$2</f>
        <v>24</v>
      </c>
      <c r="L247" s="304">
        <f>未改造舰娘!$I243</f>
        <v>0</v>
      </c>
      <c r="M247" s="304">
        <f>未改造舰娘!$J243</f>
        <v>1</v>
      </c>
      <c r="N247" s="518">
        <f>未改造舰娘!$K243</f>
        <v>2</v>
      </c>
      <c r="O247" s="304">
        <f>未改造舰娘!$L243+((CE247+CR247+DE247+DR247)*$C$2)</f>
        <v>17</v>
      </c>
      <c r="P247" s="304" t="str">
        <f>IF($C$2=1,(IF(ISERROR(FIND("超长",未改造舰娘!$M243&amp;CC247&amp;CP247&amp;DC247&amp;DP247,1)),IF(ISERROR(FIND("长",未改造舰娘!$M243&amp;CC247&amp;CP247&amp;DC247&amp;DP247,1)),IF(ISERROR(FIND("中",未改造舰娘!$M243&amp;CC247&amp;CP247&amp;DC247&amp;DP247,1)),IF(ISERROR(FIND("短",未改造舰娘!$M243&amp;CC247&amp;CP247&amp;DC247&amp;DP247,1)),IF(ISERROR(FIND("无",未改造舰娘!$M243&amp;CC247&amp;CP247&amp;DC247&amp;DP247,1)),0,"无"),"短"),"中"),"长"),"超长")),未改造舰娘!$M243)</f>
        <v>长</v>
      </c>
      <c r="Q247" s="303">
        <f>未改造舰娘!$N243</f>
        <v>15.5</v>
      </c>
      <c r="R247" s="304">
        <f>(未改造舰娘!$P243)+(未改造舰娘!$Q243)*$C$3+((BW247+CJ247+CW247+DJ247)*$C$2)</f>
        <v>50</v>
      </c>
      <c r="S247" s="304">
        <f>(未改造舰娘!$R243)+(未改造舰娘!$S243)*$C$3+((BY247+CL247+CY247+DL247)*$C$2)</f>
        <v>0</v>
      </c>
      <c r="T247" s="304">
        <f>(未改造舰娘!$T243)+(未改造舰娘!$U243)*$C$3+((BX247+CK247+CX247+DK247)*$C$2)</f>
        <v>46</v>
      </c>
      <c r="U247" s="304">
        <f>(未改造舰娘!$V243)+(未改造舰娘!$W243)*$C$3+((CG247+CT247+DG247+DT247)*$C$2)</f>
        <v>40</v>
      </c>
      <c r="V247" s="305">
        <f>INT((((未改造舰娘!$Y243)-(未改造舰娘!$X243))*(((IF(D247=0,C247,D247))-1)/99))+未改造舰娘!$X243)+((CB247+CO247+DB247+DO247)*$C$2)</f>
        <v>88</v>
      </c>
      <c r="W247" s="304">
        <f>INT((((未改造舰娘!$AA243)-(未改造舰娘!$Z243))*(((IF(D247=0,C247,D247))-1)/99))+未改造舰娘!$Z243)+((CD247+CQ247+DD247+DQ247)*$C$2)</f>
        <v>46</v>
      </c>
      <c r="X247" s="304">
        <f>INT((((未改造舰娘!$AC243)-(未改造舰娘!$AB243))*(((IF(D247=0,C247,D247))-1)/99))+未改造舰娘!$AB243)+((CA247+CN247+DA247+DN247)*$C$2)</f>
        <v>20</v>
      </c>
      <c r="Y247" s="303">
        <f>INT((((未改造舰娘!$AE243)-(未改造舰娘!$AD243))*(((IF(D247=0,C247,D247))-1)/99))+未改造舰娘!$AD243)+((BZ247+CM247+CZ247+DM247)*$C$2)</f>
        <v>0</v>
      </c>
      <c r="Z247" s="474" t="str">
        <f>IF(未改造舰娘!$AF243=0,"",未改造舰娘!$AF243)</f>
        <v/>
      </c>
      <c r="AA247" s="304" t="str">
        <f>IF(未改造舰娘!$AG243="","",未改造舰娘!$AG243)</f>
        <v/>
      </c>
      <c r="AB247" s="304" t="str">
        <f>IF(未改造舰娘!$AH243="","",未改造舰娘!$AH243)</f>
        <v/>
      </c>
      <c r="AC247" s="304" t="str">
        <f>IF(未改造舰娘!$AI243="","",未改造舰娘!$AI243)</f>
        <v/>
      </c>
      <c r="AD247" s="304">
        <f>IF(未改造舰娘!$AJ243="","",未改造舰娘!$AJ243)</f>
        <v>0</v>
      </c>
      <c r="AE247" s="305">
        <f>IF(未改造舰娘!$AK243="","",未改造舰娘!$AK243)</f>
        <v>0</v>
      </c>
      <c r="AF247" s="304" t="str">
        <f>IF(未改造舰娘!$AL243="","",未改造舰娘!$AL243)</f>
        <v/>
      </c>
      <c r="AG247" s="304" t="str">
        <f>IF(未改造舰娘!$AM243="","",未改造舰娘!$AM243)</f>
        <v/>
      </c>
      <c r="AH247" s="304" t="str">
        <f>IF(未改造舰娘!$AN243="","",未改造舰娘!$AN243)</f>
        <v/>
      </c>
      <c r="AI247" s="304" t="str">
        <f>IF(未改造舰娘!$AO243="","",未改造舰娘!$AO243)</f>
        <v/>
      </c>
      <c r="AJ247" s="304" t="str">
        <f>IF(未改造舰娘!$AP243="","",未改造舰娘!$AP243)</f>
        <v/>
      </c>
      <c r="AK247" s="303" t="str">
        <f>IF(未改造舰娘!$AQ243="","",未改造舰娘!$AQ243)</f>
        <v/>
      </c>
      <c r="AL247" s="306" t="str">
        <f>IF(未改造舰娘!$AS243="","",未改造舰娘!$AS243)</f>
        <v>J国20.3厘米连装炮</v>
      </c>
      <c r="AM247" s="306" t="str">
        <f>IF(未改造舰娘!$AT243="","",未改造舰娘!$AT243)</f>
        <v>柴油机</v>
      </c>
      <c r="AN247" s="306" t="str">
        <f>IF(未改造舰娘!$AU243="","",未改造舰娘!$AU243)</f>
        <v/>
      </c>
      <c r="AO247" s="306" t="str">
        <f>IF(未改造舰娘!$AV243="","",未改造舰娘!$AV243)</f>
        <v/>
      </c>
      <c r="AP247" s="307" t="str">
        <f>IF(未改造舰娘!$AW243="","",未改造舰娘!$AW243)</f>
        <v/>
      </c>
      <c r="AQ247" s="308" t="str">
        <f>IF(未改造舰娘!$AX243="","",未改造舰娘!$AX243)</f>
        <v/>
      </c>
      <c r="AR247" s="304">
        <f>IF(未改造舰娘!$AY243="","",未改造舰娘!$AY243)</f>
        <v>12</v>
      </c>
      <c r="AS247" s="304">
        <f>IF(未改造舰娘!$AZ243="","",未改造舰娘!$AZ243)</f>
        <v>20</v>
      </c>
      <c r="AT247" s="304">
        <f>IF(未改造舰娘!$BA243="","",未改造舰娘!$BA243)</f>
        <v>0.48</v>
      </c>
      <c r="AU247" s="304">
        <f>IF(未改造舰娘!$BB243="","",未改造舰娘!$BB243)</f>
        <v>1.05</v>
      </c>
      <c r="AV247" s="305">
        <f>IF((未改造舰娘!$BG243+未改造舰娘!$BK243*$C$4)=0,"",(未改造舰娘!$BG243+未改造舰娘!$BK243*$C$4))</f>
        <v>23</v>
      </c>
      <c r="AW247" s="304">
        <f>IF((未改造舰娘!$BH243+未改造舰娘!$BL243*$C$4)=0,"",(未改造舰娘!$BH243+未改造舰娘!$BL243*$C$4))</f>
        <v>23</v>
      </c>
      <c r="AX247" s="304">
        <f>IF((未改造舰娘!$BI243+未改造舰娘!$BM243*$C$4)=0,"",(未改造舰娘!$BI243+未改造舰娘!$BM243*$C$4))</f>
        <v>36</v>
      </c>
      <c r="AY247" s="303" t="str">
        <f>IF((未改造舰娘!$BJ243+未改造舰娘!$BN243*$C$4)=0,"",(未改造舰娘!$BJ243+未改造舰娘!$BN243*$C$4))</f>
        <v/>
      </c>
      <c r="AZ247" s="500">
        <f>IF(未改造舰娘!BC243="","",未改造舰娘!BC243)</f>
        <v>20</v>
      </c>
      <c r="BA247" s="500">
        <f>IF(未改造舰娘!BD243="","",未改造舰娘!BD243)</f>
        <v>0</v>
      </c>
      <c r="BB247" s="500">
        <f>IF(未改造舰娘!BE243="","",未改造舰娘!BE243)</f>
        <v>26</v>
      </c>
      <c r="BC247" s="498">
        <f>IF(未改造舰娘!BF243="","",未改造舰娘!BF243)</f>
        <v>0</v>
      </c>
      <c r="BD247" s="66" t="s">
        <v>1588</v>
      </c>
      <c r="BE247" s="506">
        <v>2.4305555555555556E-2</v>
      </c>
      <c r="BF247" s="306" t="str">
        <f>IF(未改造舰娘!$BQ243="","",未改造舰娘!$BQ243)</f>
        <v/>
      </c>
      <c r="BG247" s="306" t="str">
        <f>IF(未改造舰娘!$BR243="","",未改造舰娘!$BR243)</f>
        <v/>
      </c>
      <c r="BH247" s="306"/>
      <c r="BU247" s="304">
        <f>IFERROR(VLOOKUP(AL247,装备!$B:$C,2,0),0)</f>
        <v>4</v>
      </c>
      <c r="BV247" s="304">
        <f>IFERROR(VLOOKUP($AL247,装备!$B:$Q,5,0),0)</f>
        <v>0</v>
      </c>
      <c r="BW247" s="304">
        <f>IFERROR(VLOOKUP($AL247,装备!$B:$Q,6,0),0)</f>
        <v>7</v>
      </c>
      <c r="BX247" s="304">
        <f>IFERROR(VLOOKUP($AL247,装备!$B:$Q,7,0),0)</f>
        <v>0</v>
      </c>
      <c r="BY247" s="304">
        <f>IFERROR(VLOOKUP($AL247,装备!$B:$Q,8,0),0)</f>
        <v>0</v>
      </c>
      <c r="BZ247" s="304">
        <f>IFERROR(VLOOKUP($AL247,装备!$B:$Q,9,0),0)</f>
        <v>0</v>
      </c>
      <c r="CA247" s="304">
        <f>IFERROR(VLOOKUP($AL247,装备!$B:$Q,10,0),0)</f>
        <v>0</v>
      </c>
      <c r="CB247" s="304">
        <f>IFERROR(VLOOKUP($AL247,装备!$B:$Q,11,0),0)</f>
        <v>1</v>
      </c>
      <c r="CC247" s="304" t="str">
        <f>IFERROR(VLOOKUP($AL247,装备!$B:$Q,12,0),0)</f>
        <v>中</v>
      </c>
      <c r="CD247" s="304">
        <f>IFERROR(VLOOKUP($AL247,装备!$B:$Q,13,0),0)</f>
        <v>0</v>
      </c>
      <c r="CE247" s="304">
        <f>IFERROR(VLOOKUP($AL247,装备!$B:$Q,14,0),0)</f>
        <v>0</v>
      </c>
      <c r="CF247" s="304">
        <f>IFERROR(VLOOKUP($AL247,装备!$B:$Q,16,0),0)</f>
        <v>3</v>
      </c>
      <c r="CG247" s="304">
        <f>IFERROR(VLOOKUP($AL247,装备!$B:$Q,5,0),0)</f>
        <v>0</v>
      </c>
      <c r="CH247" s="304">
        <f>IFERROR(VLOOKUP(AM247,装备!$B:$C,2,0),0)</f>
        <v>4</v>
      </c>
      <c r="CI247" s="304">
        <f>IFERROR(VLOOKUP($AM247,装备!$B:$Q,5,0),0)</f>
        <v>0</v>
      </c>
      <c r="CJ247" s="304">
        <f>IFERROR(VLOOKUP($AM247,装备!$B:$Q,6,0),0)</f>
        <v>0</v>
      </c>
      <c r="CK247" s="304">
        <f>IFERROR(VLOOKUP($AM247,装备!$B:$Q,7,0),0)</f>
        <v>0</v>
      </c>
      <c r="CL247" s="304">
        <f>IFERROR(VLOOKUP($AM247,装备!$B:$Q,8,0),0)</f>
        <v>0</v>
      </c>
      <c r="CM247" s="304">
        <f>IFERROR(VLOOKUP($AM247,装备!$B:$Q,9,0),0)</f>
        <v>0</v>
      </c>
      <c r="CN247" s="304">
        <f>IFERROR(VLOOKUP($AM247,装备!$B:$Q,10,0),0)</f>
        <v>0</v>
      </c>
      <c r="CO247" s="304">
        <f>IFERROR(VLOOKUP($AM247,装备!$B:$Q,11,0),0)</f>
        <v>0</v>
      </c>
      <c r="CP247" s="304" t="str">
        <f>IFERROR(VLOOKUP($AM247,装备!$B:$Q,12,0),0)</f>
        <v>无</v>
      </c>
      <c r="CQ247" s="304">
        <f>IFERROR(VLOOKUP($AM247,装备!$B:$Q,13,0),0)</f>
        <v>5</v>
      </c>
      <c r="CR247" s="304">
        <f>IFERROR(VLOOKUP($AM247,装备!$B:$Q,14,0),0)</f>
        <v>3</v>
      </c>
      <c r="CS247" s="304">
        <f>IFERROR(VLOOKUP($AM247,装备!$B:$Q,16,0),0)</f>
        <v>0</v>
      </c>
      <c r="CT247" s="304">
        <f>IFERROR(VLOOKUP($AM247,装备!$B:$Q,5,0),0)</f>
        <v>0</v>
      </c>
      <c r="CU247" s="304">
        <f>IFERROR(VLOOKUP(AN247,装备!$B:$C,2,0),0)</f>
        <v>0</v>
      </c>
      <c r="CV247" s="304">
        <f>IFERROR(VLOOKUP($AN247,装备!$B:$Q,5,0),0)</f>
        <v>0</v>
      </c>
      <c r="CW247" s="304">
        <f>IFERROR(VLOOKUP($AN247,装备!$B:$Q,6,0),0)</f>
        <v>0</v>
      </c>
      <c r="CX247" s="304">
        <f>IFERROR(VLOOKUP($AN247,装备!$B:$Q,7,0),0)</f>
        <v>0</v>
      </c>
      <c r="CY247" s="304">
        <f>IFERROR(VLOOKUP($AN247,装备!$B:$Q,8,0),0)</f>
        <v>0</v>
      </c>
      <c r="CZ247" s="304">
        <f>IFERROR(VLOOKUP($AN247,装备!$B:$Q,9,0),0)</f>
        <v>0</v>
      </c>
      <c r="DA247" s="304">
        <f>IFERROR(VLOOKUP($AN247,装备!$B:$Q,10,0),0)</f>
        <v>0</v>
      </c>
      <c r="DB247" s="304">
        <f>IFERROR(VLOOKUP($AN247,装备!$B:$Q,11,0),0)</f>
        <v>0</v>
      </c>
      <c r="DC247" s="304">
        <f>IFERROR(VLOOKUP($AN247,装备!$B:$Q,12,0),0)</f>
        <v>0</v>
      </c>
      <c r="DD247" s="304">
        <f>IFERROR(VLOOKUP($AN247,装备!$B:$Q,13,0),0)</f>
        <v>0</v>
      </c>
      <c r="DE247" s="304">
        <f>IFERROR(VLOOKUP($AN247,装备!$B:$Q,14,0),0)</f>
        <v>0</v>
      </c>
      <c r="DF247" s="304">
        <f>IFERROR(VLOOKUP($AN247,装备!$B:$Q,16,0),0)</f>
        <v>0</v>
      </c>
      <c r="DG247" s="304">
        <f>IFERROR(VLOOKUP($AN247,装备!$B:$Q,5,0),0)</f>
        <v>0</v>
      </c>
      <c r="DH247" s="304">
        <f>IFERROR(VLOOKUP(AO247,装备!$B:$C,2,0),0)</f>
        <v>0</v>
      </c>
      <c r="DI247" s="304">
        <f>IFERROR(VLOOKUP($AO247,装备!$B:$Q,5,0),0)</f>
        <v>0</v>
      </c>
      <c r="DJ247" s="304">
        <f>IFERROR(VLOOKUP($AO247,装备!$B:$Q,6,0),0)</f>
        <v>0</v>
      </c>
      <c r="DK247" s="304">
        <f>IFERROR(VLOOKUP($AO247,装备!$B:$Q,7,0),0)</f>
        <v>0</v>
      </c>
      <c r="DL247" s="304">
        <f>IFERROR(VLOOKUP($AO247,装备!$B:$Q,8,0),0)</f>
        <v>0</v>
      </c>
      <c r="DM247" s="304">
        <f>IFERROR(VLOOKUP($AO247,装备!$B:$Q,9,0),0)</f>
        <v>0</v>
      </c>
      <c r="DN247" s="304">
        <f>IFERROR(VLOOKUP($AO247,装备!$B:$Q,10,0),0)</f>
        <v>0</v>
      </c>
      <c r="DO247" s="304">
        <f>IFERROR(VLOOKUP($AO247,装备!$B:$Q,11,0),0)</f>
        <v>0</v>
      </c>
      <c r="DP247" s="304">
        <f>IFERROR(VLOOKUP($AO247,装备!$B:$Q,12,0),0)</f>
        <v>0</v>
      </c>
      <c r="DQ247" s="304">
        <f>IFERROR(VLOOKUP($AO247,装备!$B:$Q,13,0),0)</f>
        <v>0</v>
      </c>
      <c r="DR247" s="304">
        <f>IFERROR(VLOOKUP($AO247,装备!$B:$Q,14,0),0)</f>
        <v>0</v>
      </c>
      <c r="DS247" s="304">
        <f>IFERROR(VLOOKUP($AO247,装备!$B:$Q,16,0),0)</f>
        <v>0</v>
      </c>
      <c r="DT247" s="304">
        <f>IFERROR(VLOOKUP($AO247,装备!$B:$Q,5,0),0)</f>
        <v>0</v>
      </c>
    </row>
    <row r="248" spans="1:124" hidden="1">
      <c r="A248" s="301">
        <f>未改造舰娘!$A244</f>
        <v>10026011</v>
      </c>
      <c r="B248" s="354" t="s">
        <v>244</v>
      </c>
      <c r="C248" s="323"/>
      <c r="D248" s="323">
        <f t="shared" si="3"/>
        <v>110</v>
      </c>
      <c r="E248" s="303">
        <f>未改造舰娘!$C244</f>
        <v>1</v>
      </c>
      <c r="F248" s="304" t="str">
        <f>未改造舰娘!$D244</f>
        <v>驱逐</v>
      </c>
      <c r="G248" s="304" t="str">
        <f>未改造舰娘!$E244</f>
        <v>小型</v>
      </c>
      <c r="H248" s="304" t="str">
        <f>未改造舰娘!$F244</f>
        <v>护卫舰</v>
      </c>
      <c r="I248" s="460">
        <f>未改造舰娘!$AR244</f>
        <v>2</v>
      </c>
      <c r="J248" s="304" t="str">
        <f>未改造舰娘!$G244</f>
        <v>日本</v>
      </c>
      <c r="K248" s="312">
        <f>未改造舰娘!$H244+(BV248+CI248+CV248+DI248)*$C$2</f>
        <v>13</v>
      </c>
      <c r="L248" s="304">
        <f>未改造舰娘!$I244</f>
        <v>-1</v>
      </c>
      <c r="M248" s="304">
        <f>未改造舰娘!$J244</f>
        <v>1</v>
      </c>
      <c r="N248" s="518">
        <f>未改造舰娘!$K244</f>
        <v>2</v>
      </c>
      <c r="O248" s="304">
        <f>未改造舰娘!$L244+((CE248+CR248+DE248+DR248)*$C$2)</f>
        <v>12</v>
      </c>
      <c r="P248" s="304" t="str">
        <f>IF($C$2=1,(IF(ISERROR(FIND("超长",未改造舰娘!$M244&amp;CC248&amp;CP248&amp;DC248&amp;DP248,1)),IF(ISERROR(FIND("长",未改造舰娘!$M244&amp;CC248&amp;CP248&amp;DC248&amp;DP248,1)),IF(ISERROR(FIND("中",未改造舰娘!$M244&amp;CC248&amp;CP248&amp;DC248&amp;DP248,1)),IF(ISERROR(FIND("短",未改造舰娘!$M244&amp;CC248&amp;CP248&amp;DC248&amp;DP248,1)),IF(ISERROR(FIND("无",未改造舰娘!$M244&amp;CC248&amp;CP248&amp;DC248&amp;DP248,1)),0,"无"),"短"),"中"),"长"),"超长")),未改造舰娘!$M244)</f>
        <v>短</v>
      </c>
      <c r="Q248" s="303">
        <f>未改造舰娘!$N244</f>
        <v>37</v>
      </c>
      <c r="R248" s="304">
        <f>(未改造舰娘!$P244)+(未改造舰娘!$Q244)*$C$3+((BW248+CJ248+CW248+DJ248)*$C$2)</f>
        <v>27</v>
      </c>
      <c r="S248" s="304">
        <f>(未改造舰娘!$R244)+(未改造舰娘!$S244)*$C$3+((BY248+CL248+CY248+DL248)*$C$2)</f>
        <v>68</v>
      </c>
      <c r="T248" s="304">
        <f>(未改造舰娘!$T244)+(未改造舰娘!$U244)*$C$3+((BX248+CK248+CX248+DK248)*$C$2)</f>
        <v>20</v>
      </c>
      <c r="U248" s="304">
        <f>(未改造舰娘!$V244)+(未改造舰娘!$W244)*$C$3+((CG248+CT248+DG248+DT248)*$C$2)</f>
        <v>38</v>
      </c>
      <c r="V248" s="305">
        <f>INT((((未改造舰娘!$Y244)-(未改造舰娘!$X244))*(((IF(D248=0,C248,D248))-1)/99))+未改造舰娘!$X244)+((CB248+CO248+DB248+DO248)*$C$2)</f>
        <v>87</v>
      </c>
      <c r="W248" s="304">
        <f>INT((((未改造舰娘!$AA244)-(未改造舰娘!$Z244))*(((IF(D248=0,C248,D248))-1)/99))+未改造舰娘!$Z244)+((CD248+CQ248+DD248+DQ248)*$C$2)</f>
        <v>84</v>
      </c>
      <c r="X248" s="304">
        <f>INT((((未改造舰娘!$AC244)-(未改造舰娘!$AB244))*(((IF(D248=0,C248,D248))-1)/99))+未改造舰娘!$AB244)+((CA248+CN248+DA248+DN248)*$C$2)</f>
        <v>15</v>
      </c>
      <c r="Y248" s="303">
        <f>INT((((未改造舰娘!$AE244)-(未改造舰娘!$AD244))*(((IF(D248=0,C248,D248))-1)/99))+未改造舰娘!$AD244)+((BZ248+CM248+CZ248+DM248)*$C$2)</f>
        <v>49</v>
      </c>
      <c r="Z248" s="474" t="str">
        <f>IF(未改造舰娘!$AF244=0,"",未改造舰娘!$AF244)</f>
        <v/>
      </c>
      <c r="AA248" s="304" t="str">
        <f>IF(未改造舰娘!$AG244="","",未改造舰娘!$AG244)</f>
        <v/>
      </c>
      <c r="AB248" s="304" t="str">
        <f>IF(未改造舰娘!$AH244="","",未改造舰娘!$AH244)</f>
        <v/>
      </c>
      <c r="AC248" s="304" t="str">
        <f>IF(未改造舰娘!$AI244="","",未改造舰娘!$AI244)</f>
        <v/>
      </c>
      <c r="AD248" s="304">
        <f>IF(未改造舰娘!$AJ244="","",未改造舰娘!$AJ244)</f>
        <v>0</v>
      </c>
      <c r="AE248" s="305">
        <f>IF(未改造舰娘!$AK244="","",未改造舰娘!$AK244)</f>
        <v>0</v>
      </c>
      <c r="AF248" s="304" t="str">
        <f>IF(未改造舰娘!$AL244="","",未改造舰娘!$AL244)</f>
        <v/>
      </c>
      <c r="AG248" s="304" t="str">
        <f>IF(未改造舰娘!$AM244="","",未改造舰娘!$AM244)</f>
        <v/>
      </c>
      <c r="AH248" s="304" t="str">
        <f>IF(未改造舰娘!$AN244="","",未改造舰娘!$AN244)</f>
        <v/>
      </c>
      <c r="AI248" s="304" t="str">
        <f>IF(未改造舰娘!$AO244="","",未改造舰娘!$AO244)</f>
        <v/>
      </c>
      <c r="AJ248" s="304" t="str">
        <f>IF(未改造舰娘!$AP244="","",未改造舰娘!$AP244)</f>
        <v/>
      </c>
      <c r="AK248" s="303" t="str">
        <f>IF(未改造舰娘!$AQ244="","",未改造舰娘!$AQ244)</f>
        <v/>
      </c>
      <c r="AL248" s="306" t="str">
        <f>IF(未改造舰娘!$AS244="","",未改造舰娘!$AS244)</f>
        <v>J国12厘米单装炮</v>
      </c>
      <c r="AM248" s="306" t="str">
        <f>IF(未改造舰娘!$AT244="","",未改造舰娘!$AT244)</f>
        <v/>
      </c>
      <c r="AN248" s="306" t="str">
        <f>IF(未改造舰娘!$AU244="","",未改造舰娘!$AU244)</f>
        <v/>
      </c>
      <c r="AO248" s="306" t="str">
        <f>IF(未改造舰娘!$AV244="","",未改造舰娘!$AV244)</f>
        <v/>
      </c>
      <c r="AP248" s="307" t="str">
        <f>IF(未改造舰娘!$AW244="","",未改造舰娘!$AW244)</f>
        <v/>
      </c>
      <c r="AQ248" s="308" t="str">
        <f>IF(未改造舰娘!$AX244="","",未改造舰娘!$AX244)</f>
        <v/>
      </c>
      <c r="AR248" s="304">
        <f>IF(未改造舰娘!$AY244="","",未改造舰娘!$AY244)</f>
        <v>15</v>
      </c>
      <c r="AS248" s="304">
        <f>IF(未改造舰娘!$AZ244="","",未改造舰娘!$AZ244)</f>
        <v>15</v>
      </c>
      <c r="AT248" s="304">
        <f>IF(未改造舰娘!$BA244="","",未改造舰娘!$BA244)</f>
        <v>0.48</v>
      </c>
      <c r="AU248" s="304">
        <f>IF(未改造舰娘!$BB244="","",未改造舰娘!$BB244)</f>
        <v>0.9</v>
      </c>
      <c r="AV248" s="305">
        <f>IF((未改造舰娘!$BG244+未改造舰娘!$BK244*$C$4)=0,"",(未改造舰娘!$BG244+未改造舰娘!$BK244*$C$4))</f>
        <v>2</v>
      </c>
      <c r="AW248" s="304">
        <f>IF((未改造舰娘!$BH244+未改造舰娘!$BL244*$C$4)=0,"",(未改造舰娘!$BH244+未改造舰娘!$BL244*$C$4))</f>
        <v>5</v>
      </c>
      <c r="AX248" s="304">
        <f>IF((未改造舰娘!$BI244+未改造舰娘!$BM244*$C$4)=0,"",(未改造舰娘!$BI244+未改造舰娘!$BM244*$C$4))</f>
        <v>4</v>
      </c>
      <c r="AY248" s="303" t="str">
        <f>IF((未改造舰娘!$BJ244+未改造舰娘!$BN244*$C$4)=0,"",(未改造舰娘!$BJ244+未改造舰娘!$BN244*$C$4))</f>
        <v/>
      </c>
      <c r="AZ248" s="500">
        <f>IF(未改造舰娘!BC244="","",未改造舰娘!BC244)</f>
        <v>0</v>
      </c>
      <c r="BA248" s="500">
        <f>IF(未改造舰娘!BD244="","",未改造舰娘!BD244)</f>
        <v>21</v>
      </c>
      <c r="BB248" s="500">
        <f>IF(未改造舰娘!BE244="","",未改造舰娘!BE244)</f>
        <v>5</v>
      </c>
      <c r="BC248" s="498">
        <f>IF(未改造舰娘!BF244="","",未改造舰娘!BF244)</f>
        <v>0</v>
      </c>
      <c r="BD248" s="479" t="s">
        <v>1931</v>
      </c>
      <c r="BE248" s="506">
        <v>1.2499999999999999E-2</v>
      </c>
      <c r="BF248" s="306" t="str">
        <f>IF(未改造舰娘!$BQ244="","",未改造舰娘!$BQ244)</f>
        <v/>
      </c>
      <c r="BG248" s="306" t="str">
        <f>IF(未改造舰娘!$BR244="","",未改造舰娘!$BR244)</f>
        <v/>
      </c>
      <c r="BH248" s="306"/>
      <c r="BU248" s="304">
        <f>IFERROR(VLOOKUP(AL248,装备!$B:$C,2,0),0)</f>
        <v>1</v>
      </c>
      <c r="BV248" s="304">
        <f>IFERROR(VLOOKUP($AL248,装备!$B:$Q,5,0),0)</f>
        <v>0</v>
      </c>
      <c r="BW248" s="304">
        <f>IFERROR(VLOOKUP($AL248,装备!$B:$Q,6,0),0)</f>
        <v>1</v>
      </c>
      <c r="BX248" s="304">
        <f>IFERROR(VLOOKUP($AL248,装备!$B:$Q,7,0),0)</f>
        <v>0</v>
      </c>
      <c r="BY248" s="304">
        <f>IFERROR(VLOOKUP($AL248,装备!$B:$Q,8,0),0)</f>
        <v>0</v>
      </c>
      <c r="BZ248" s="304">
        <f>IFERROR(VLOOKUP($AL248,装备!$B:$Q,9,0),0)</f>
        <v>0</v>
      </c>
      <c r="CA248" s="304">
        <f>IFERROR(VLOOKUP($AL248,装备!$B:$Q,10,0),0)</f>
        <v>0</v>
      </c>
      <c r="CB248" s="304">
        <f>IFERROR(VLOOKUP($AL248,装备!$B:$Q,11,0),0)</f>
        <v>0</v>
      </c>
      <c r="CC248" s="304" t="str">
        <f>IFERROR(VLOOKUP($AL248,装备!$B:$Q,12,0),0)</f>
        <v>短</v>
      </c>
      <c r="CD248" s="304">
        <f>IFERROR(VLOOKUP($AL248,装备!$B:$Q,13,0),0)</f>
        <v>0</v>
      </c>
      <c r="CE248" s="304">
        <f>IFERROR(VLOOKUP($AL248,装备!$B:$Q,14,0),0)</f>
        <v>0</v>
      </c>
      <c r="CF248" s="304">
        <f>IFERROR(VLOOKUP($AL248,装备!$B:$Q,16,0),0)</f>
        <v>0</v>
      </c>
      <c r="CG248" s="304">
        <f>IFERROR(VLOOKUP($AL248,装备!$B:$Q,5,0),0)</f>
        <v>0</v>
      </c>
      <c r="CH248" s="304">
        <f>IFERROR(VLOOKUP(AM248,装备!$B:$C,2,0),0)</f>
        <v>0</v>
      </c>
      <c r="CI248" s="304">
        <f>IFERROR(VLOOKUP($AM248,装备!$B:$Q,5,0),0)</f>
        <v>0</v>
      </c>
      <c r="CJ248" s="304">
        <f>IFERROR(VLOOKUP($AM248,装备!$B:$Q,6,0),0)</f>
        <v>0</v>
      </c>
      <c r="CK248" s="304">
        <f>IFERROR(VLOOKUP($AM248,装备!$B:$Q,7,0),0)</f>
        <v>0</v>
      </c>
      <c r="CL248" s="304">
        <f>IFERROR(VLOOKUP($AM248,装备!$B:$Q,8,0),0)</f>
        <v>0</v>
      </c>
      <c r="CM248" s="304">
        <f>IFERROR(VLOOKUP($AM248,装备!$B:$Q,9,0),0)</f>
        <v>0</v>
      </c>
      <c r="CN248" s="304">
        <f>IFERROR(VLOOKUP($AM248,装备!$B:$Q,10,0),0)</f>
        <v>0</v>
      </c>
      <c r="CO248" s="304">
        <f>IFERROR(VLOOKUP($AM248,装备!$B:$Q,11,0),0)</f>
        <v>0</v>
      </c>
      <c r="CP248" s="304">
        <f>IFERROR(VLOOKUP($AM248,装备!$B:$Q,12,0),0)</f>
        <v>0</v>
      </c>
      <c r="CQ248" s="304">
        <f>IFERROR(VLOOKUP($AM248,装备!$B:$Q,13,0),0)</f>
        <v>0</v>
      </c>
      <c r="CR248" s="304">
        <f>IFERROR(VLOOKUP($AM248,装备!$B:$Q,14,0),0)</f>
        <v>0</v>
      </c>
      <c r="CS248" s="304">
        <f>IFERROR(VLOOKUP($AM248,装备!$B:$Q,16,0),0)</f>
        <v>0</v>
      </c>
      <c r="CT248" s="304">
        <f>IFERROR(VLOOKUP($AM248,装备!$B:$Q,5,0),0)</f>
        <v>0</v>
      </c>
      <c r="CU248" s="304">
        <f>IFERROR(VLOOKUP(AN248,装备!$B:$C,2,0),0)</f>
        <v>0</v>
      </c>
      <c r="CV248" s="304">
        <f>IFERROR(VLOOKUP($AN248,装备!$B:$Q,5,0),0)</f>
        <v>0</v>
      </c>
      <c r="CW248" s="304">
        <f>IFERROR(VLOOKUP($AN248,装备!$B:$Q,6,0),0)</f>
        <v>0</v>
      </c>
      <c r="CX248" s="304">
        <f>IFERROR(VLOOKUP($AN248,装备!$B:$Q,7,0),0)</f>
        <v>0</v>
      </c>
      <c r="CY248" s="304">
        <f>IFERROR(VLOOKUP($AN248,装备!$B:$Q,8,0),0)</f>
        <v>0</v>
      </c>
      <c r="CZ248" s="304">
        <f>IFERROR(VLOOKUP($AN248,装备!$B:$Q,9,0),0)</f>
        <v>0</v>
      </c>
      <c r="DA248" s="304">
        <f>IFERROR(VLOOKUP($AN248,装备!$B:$Q,10,0),0)</f>
        <v>0</v>
      </c>
      <c r="DB248" s="304">
        <f>IFERROR(VLOOKUP($AN248,装备!$B:$Q,11,0),0)</f>
        <v>0</v>
      </c>
      <c r="DC248" s="304">
        <f>IFERROR(VLOOKUP($AN248,装备!$B:$Q,12,0),0)</f>
        <v>0</v>
      </c>
      <c r="DD248" s="304">
        <f>IFERROR(VLOOKUP($AN248,装备!$B:$Q,13,0),0)</f>
        <v>0</v>
      </c>
      <c r="DE248" s="304">
        <f>IFERROR(VLOOKUP($AN248,装备!$B:$Q,14,0),0)</f>
        <v>0</v>
      </c>
      <c r="DF248" s="304">
        <f>IFERROR(VLOOKUP($AN248,装备!$B:$Q,16,0),0)</f>
        <v>0</v>
      </c>
      <c r="DG248" s="304">
        <f>IFERROR(VLOOKUP($AN248,装备!$B:$Q,5,0),0)</f>
        <v>0</v>
      </c>
      <c r="DH248" s="304">
        <f>IFERROR(VLOOKUP(AO248,装备!$B:$C,2,0),0)</f>
        <v>0</v>
      </c>
      <c r="DI248" s="304">
        <f>IFERROR(VLOOKUP($AO248,装备!$B:$Q,5,0),0)</f>
        <v>0</v>
      </c>
      <c r="DJ248" s="304">
        <f>IFERROR(VLOOKUP($AO248,装备!$B:$Q,6,0),0)</f>
        <v>0</v>
      </c>
      <c r="DK248" s="304">
        <f>IFERROR(VLOOKUP($AO248,装备!$B:$Q,7,0),0)</f>
        <v>0</v>
      </c>
      <c r="DL248" s="304">
        <f>IFERROR(VLOOKUP($AO248,装备!$B:$Q,8,0),0)</f>
        <v>0</v>
      </c>
      <c r="DM248" s="304">
        <f>IFERROR(VLOOKUP($AO248,装备!$B:$Q,9,0),0)</f>
        <v>0</v>
      </c>
      <c r="DN248" s="304">
        <f>IFERROR(VLOOKUP($AO248,装备!$B:$Q,10,0),0)</f>
        <v>0</v>
      </c>
      <c r="DO248" s="304">
        <f>IFERROR(VLOOKUP($AO248,装备!$B:$Q,11,0),0)</f>
        <v>0</v>
      </c>
      <c r="DP248" s="304">
        <f>IFERROR(VLOOKUP($AO248,装备!$B:$Q,12,0),0)</f>
        <v>0</v>
      </c>
      <c r="DQ248" s="304">
        <f>IFERROR(VLOOKUP($AO248,装备!$B:$Q,13,0),0)</f>
        <v>0</v>
      </c>
      <c r="DR248" s="304">
        <f>IFERROR(VLOOKUP($AO248,装备!$B:$Q,14,0),0)</f>
        <v>0</v>
      </c>
      <c r="DS248" s="304">
        <f>IFERROR(VLOOKUP($AO248,装备!$B:$Q,16,0),0)</f>
        <v>0</v>
      </c>
      <c r="DT248" s="304">
        <f>IFERROR(VLOOKUP($AO248,装备!$B:$Q,5,0),0)</f>
        <v>0</v>
      </c>
    </row>
    <row r="249" spans="1:124" hidden="1">
      <c r="A249" s="301">
        <f>未改造舰娘!$A245</f>
        <v>10026111</v>
      </c>
      <c r="B249" s="354" t="s">
        <v>4121</v>
      </c>
      <c r="C249" s="323"/>
      <c r="D249" s="323">
        <f t="shared" si="3"/>
        <v>110</v>
      </c>
      <c r="E249" s="303">
        <f>未改造舰娘!$C245</f>
        <v>3</v>
      </c>
      <c r="F249" s="304" t="str">
        <f>未改造舰娘!$D245</f>
        <v>驱逐</v>
      </c>
      <c r="G249" s="304" t="str">
        <f>未改造舰娘!$E245</f>
        <v>小型</v>
      </c>
      <c r="H249" s="304" t="str">
        <f>未改造舰娘!$F245</f>
        <v>护卫舰</v>
      </c>
      <c r="I249" s="460">
        <f>未改造舰娘!$AR245</f>
        <v>2</v>
      </c>
      <c r="J249" s="304" t="str">
        <f>未改造舰娘!$G245</f>
        <v>日本</v>
      </c>
      <c r="K249" s="312">
        <f>未改造舰娘!$H245+(BV249+CI249+CV249+DI249)*$C$2</f>
        <v>15</v>
      </c>
      <c r="L249" s="304">
        <f>未改造舰娘!$I245</f>
        <v>1</v>
      </c>
      <c r="M249" s="304">
        <f>未改造舰娘!$J245</f>
        <v>1</v>
      </c>
      <c r="N249" s="518">
        <f>未改造舰娘!$K245</f>
        <v>2</v>
      </c>
      <c r="O249" s="304">
        <f>未改造舰娘!$L245+((CE249+CR249+DE249+DR249)*$C$2)</f>
        <v>15</v>
      </c>
      <c r="P249" s="304" t="str">
        <f>IF($C$2=1,(IF(ISERROR(FIND("超长",未改造舰娘!$M245&amp;CC249&amp;CP249&amp;DC249&amp;DP249,1)),IF(ISERROR(FIND("长",未改造舰娘!$M245&amp;CC249&amp;CP249&amp;DC249&amp;DP249,1)),IF(ISERROR(FIND("中",未改造舰娘!$M245&amp;CC249&amp;CP249&amp;DC249&amp;DP249,1)),IF(ISERROR(FIND("短",未改造舰娘!$M245&amp;CC249&amp;CP249&amp;DC249&amp;DP249,1)),IF(ISERROR(FIND("无",未改造舰娘!$M245&amp;CC249&amp;CP249&amp;DC249&amp;DP249,1)),0,"无"),"短"),"中"),"长"),"超长")),未改造舰娘!$M245)</f>
        <v>短</v>
      </c>
      <c r="Q249" s="303">
        <f>未改造舰娘!$N245</f>
        <v>34</v>
      </c>
      <c r="R249" s="304">
        <f>(未改造舰娘!$P245)+(未改造舰娘!$Q245)*$C$3+((BW249+CJ249+CW249+DJ249)*$C$2)</f>
        <v>29</v>
      </c>
      <c r="S249" s="304">
        <f>(未改造舰娘!$R245)+(未改造舰娘!$S245)*$C$3+((BY249+CL249+CY249+DL249)*$C$2)</f>
        <v>74</v>
      </c>
      <c r="T249" s="304">
        <f>(未改造舰娘!$T245)+(未改造舰娘!$U245)*$C$3+((BX249+CK249+CX249+DK249)*$C$2)</f>
        <v>20</v>
      </c>
      <c r="U249" s="304">
        <f>(未改造舰娘!$V245)+(未改造舰娘!$W245)*$C$3+((CG249+CT249+DG249+DT249)*$C$2)</f>
        <v>40</v>
      </c>
      <c r="V249" s="305">
        <f>INT((((未改造舰娘!$Y245)-(未改造舰娘!$X245))*(((IF(D249=0,C249,D249))-1)/99))+未改造舰娘!$X245)+((CB249+CO249+DB249+DO249)*$C$2)</f>
        <v>87</v>
      </c>
      <c r="W249" s="304">
        <f>INT((((未改造舰娘!$AA245)-(未改造舰娘!$Z245))*(((IF(D249=0,C249,D249))-1)/99))+未改造舰娘!$Z245)+((CD249+CQ249+DD249+DQ249)*$C$2)</f>
        <v>82</v>
      </c>
      <c r="X249" s="304">
        <f>INT((((未改造舰娘!$AC245)-(未改造舰娘!$AB245))*(((IF(D249=0,C249,D249))-1)/99))+未改造舰娘!$AB245)+((CA249+CN249+DA249+DN249)*$C$2)</f>
        <v>16</v>
      </c>
      <c r="Y249" s="303">
        <f>INT((((未改造舰娘!$AE245)-(未改造舰娘!$AD245))*(((IF(D249=0,C249,D249))-1)/99))+未改造舰娘!$AD245)+((BZ249+CM249+CZ249+DM249)*$C$2)</f>
        <v>54</v>
      </c>
      <c r="Z249" s="474" t="str">
        <f>IF(未改造舰娘!$AF245=0,"",未改造舰娘!$AF245)</f>
        <v/>
      </c>
      <c r="AA249" s="304" t="str">
        <f>IF(未改造舰娘!$AG245="","",未改造舰娘!$AG245)</f>
        <v/>
      </c>
      <c r="AB249" s="304" t="str">
        <f>IF(未改造舰娘!$AH245="","",未改造舰娘!$AH245)</f>
        <v/>
      </c>
      <c r="AC249" s="304" t="str">
        <f>IF(未改造舰娘!$AI245="","",未改造舰娘!$AI245)</f>
        <v/>
      </c>
      <c r="AD249" s="304">
        <f>IF(未改造舰娘!$AJ245="","",未改造舰娘!$AJ245)</f>
        <v>0</v>
      </c>
      <c r="AE249" s="305">
        <f>IF(未改造舰娘!$AK245="","",未改造舰娘!$AK245)</f>
        <v>0</v>
      </c>
      <c r="AF249" s="304" t="str">
        <f>IF(未改造舰娘!$AL245="","",未改造舰娘!$AL245)</f>
        <v/>
      </c>
      <c r="AG249" s="304" t="str">
        <f>IF(未改造舰娘!$AM245="","",未改造舰娘!$AM245)</f>
        <v/>
      </c>
      <c r="AH249" s="304" t="str">
        <f>IF(未改造舰娘!$AN245="","",未改造舰娘!$AN245)</f>
        <v/>
      </c>
      <c r="AI249" s="304" t="str">
        <f>IF(未改造舰娘!$AO245="","",未改造舰娘!$AO245)</f>
        <v/>
      </c>
      <c r="AJ249" s="304" t="str">
        <f>IF(未改造舰娘!$AP245="","",未改造舰娘!$AP245)</f>
        <v/>
      </c>
      <c r="AK249" s="303" t="str">
        <f>IF(未改造舰娘!$AQ245="","",未改造舰娘!$AQ245)</f>
        <v/>
      </c>
      <c r="AL249" s="306" t="str">
        <f>IF(未改造舰娘!$AS245="","",未改造舰娘!$AS245)</f>
        <v>J国12.7厘米连装炮</v>
      </c>
      <c r="AM249" s="306" t="str">
        <f>IF(未改造舰娘!$AT245="","",未改造舰娘!$AT245)</f>
        <v>61厘米四连装鱼雷</v>
      </c>
      <c r="AN249" s="306" t="str">
        <f>IF(未改造舰娘!$AU245="","",未改造舰娘!$AU245)</f>
        <v/>
      </c>
      <c r="AO249" s="306" t="str">
        <f>IF(未改造舰娘!$AV245="","",未改造舰娘!$AV245)</f>
        <v/>
      </c>
      <c r="AP249" s="307" t="str">
        <f>IF(未改造舰娘!$AW245="","",未改造舰娘!$AW245)</f>
        <v/>
      </c>
      <c r="AQ249" s="308" t="str">
        <f>IF(未改造舰娘!$AX245="","",未改造舰娘!$AX245)</f>
        <v/>
      </c>
      <c r="AR249" s="304">
        <f>IF(未改造舰娘!$AY245="","",未改造舰娘!$AY245)</f>
        <v>15</v>
      </c>
      <c r="AS249" s="304">
        <f>IF(未改造舰娘!$AZ245="","",未改造舰娘!$AZ245)</f>
        <v>15</v>
      </c>
      <c r="AT249" s="304">
        <f>IF(未改造舰娘!$BA245="","",未改造舰娘!$BA245)</f>
        <v>0.48</v>
      </c>
      <c r="AU249" s="304">
        <f>IF(未改造舰娘!$BB245="","",未改造舰娘!$BB245)</f>
        <v>0.9</v>
      </c>
      <c r="AV249" s="305">
        <f>IF((未改造舰娘!$BG245+未改造舰娘!$BK245*$C$4)=0,"",(未改造舰娘!$BG245+未改造舰娘!$BK245*$C$4))</f>
        <v>6</v>
      </c>
      <c r="AW249" s="304">
        <f>IF((未改造舰娘!$BH245+未改造舰娘!$BL245*$C$4)=0,"",(未改造舰娘!$BH245+未改造舰娘!$BL245*$C$4))</f>
        <v>12</v>
      </c>
      <c r="AX249" s="304">
        <f>IF((未改造舰娘!$BI245+未改造舰娘!$BM245*$C$4)=0,"",(未改造舰娘!$BI245+未改造舰娘!$BM245*$C$4))</f>
        <v>11</v>
      </c>
      <c r="AY249" s="303" t="str">
        <f>IF((未改造舰娘!$BJ245+未改造舰娘!$BN245*$C$4)=0,"",(未改造舰娘!$BJ245+未改造舰娘!$BN245*$C$4))</f>
        <v/>
      </c>
      <c r="AZ249" s="500">
        <f>IF(未改造舰娘!BC245="","",未改造舰娘!BC245)</f>
        <v>0</v>
      </c>
      <c r="BA249" s="500">
        <f>IF(未改造舰娘!BD245="","",未改造舰娘!BD245)</f>
        <v>27</v>
      </c>
      <c r="BB249" s="500">
        <f>IF(未改造舰娘!BE245="","",未改造舰娘!BE245)</f>
        <v>5</v>
      </c>
      <c r="BC249" s="498">
        <f>IF(未改造舰娘!BF245="","",未改造舰娘!BF245)</f>
        <v>0</v>
      </c>
      <c r="BD249" s="125" t="s">
        <v>1932</v>
      </c>
      <c r="BE249" s="506"/>
      <c r="BF249" s="306" t="str">
        <f>IF(未改造舰娘!$BQ245="","",未改造舰娘!$BQ245)</f>
        <v>2-6-M</v>
      </c>
      <c r="BG249" s="306" t="str">
        <f>IF(未改造舰娘!$BR245="","",未改造舰娘!$BR245)</f>
        <v>极地奏鸣曲 Ex-3-OQ,Ex-4-1-M；轰隆轰隆大作战 Ex-7-L；扑火之蛾 Ex-4-N,Ex-7-L,Ex-9-CEFGHJKLMN；未命名 Ex-8-BCDEFGHIJNOβ,Ex-9-Sβ,Ex-12-β；决战九段坂 Ex-8-Q；中间岛战役 Ex-8-L；莱特湾战役 Ex-7-L；所罗门之晓 Ex-10-R；地狱群岛攻略作战 Ex-7-I,Ex-8-M；熔炉大混战 Ex-8-J,Ex-14-N</v>
      </c>
      <c r="BH249" s="306"/>
      <c r="BU249" s="304">
        <f>IFERROR(VLOOKUP(AL249,装备!$B:$C,2,0),0)</f>
        <v>2</v>
      </c>
      <c r="BV249" s="304">
        <f>IFERROR(VLOOKUP($AL249,装备!$B:$Q,5,0),0)</f>
        <v>0</v>
      </c>
      <c r="BW249" s="304">
        <f>IFERROR(VLOOKUP($AL249,装备!$B:$Q,6,0),0)</f>
        <v>2</v>
      </c>
      <c r="BX249" s="304">
        <f>IFERROR(VLOOKUP($AL249,装备!$B:$Q,7,0),0)</f>
        <v>0</v>
      </c>
      <c r="BY249" s="304">
        <f>IFERROR(VLOOKUP($AL249,装备!$B:$Q,8,0),0)</f>
        <v>0</v>
      </c>
      <c r="BZ249" s="304">
        <f>IFERROR(VLOOKUP($AL249,装备!$B:$Q,9,0),0)</f>
        <v>0</v>
      </c>
      <c r="CA249" s="304">
        <f>IFERROR(VLOOKUP($AL249,装备!$B:$Q,10,0),0)</f>
        <v>0</v>
      </c>
      <c r="CB249" s="304">
        <f>IFERROR(VLOOKUP($AL249,装备!$B:$Q,11,0),0)</f>
        <v>0</v>
      </c>
      <c r="CC249" s="304" t="str">
        <f>IFERROR(VLOOKUP($AL249,装备!$B:$Q,12,0),0)</f>
        <v>短</v>
      </c>
      <c r="CD249" s="304">
        <f>IFERROR(VLOOKUP($AL249,装备!$B:$Q,13,0),0)</f>
        <v>0</v>
      </c>
      <c r="CE249" s="304">
        <f>IFERROR(VLOOKUP($AL249,装备!$B:$Q,14,0),0)</f>
        <v>0</v>
      </c>
      <c r="CF249" s="304">
        <f>IFERROR(VLOOKUP($AL249,装备!$B:$Q,16,0),0)</f>
        <v>2</v>
      </c>
      <c r="CG249" s="304">
        <f>IFERROR(VLOOKUP($AL249,装备!$B:$Q,5,0),0)</f>
        <v>0</v>
      </c>
      <c r="CH249" s="304">
        <f>IFERROR(VLOOKUP(AM249,装备!$B:$C,2,0),0)</f>
        <v>3</v>
      </c>
      <c r="CI249" s="304">
        <f>IFERROR(VLOOKUP($AM249,装备!$B:$Q,5,0),0)</f>
        <v>0</v>
      </c>
      <c r="CJ249" s="304">
        <f>IFERROR(VLOOKUP($AM249,装备!$B:$Q,6,0),0)</f>
        <v>0</v>
      </c>
      <c r="CK249" s="304">
        <f>IFERROR(VLOOKUP($AM249,装备!$B:$Q,7,0),0)</f>
        <v>0</v>
      </c>
      <c r="CL249" s="304">
        <f>IFERROR(VLOOKUP($AM249,装备!$B:$Q,8,0),0)</f>
        <v>7</v>
      </c>
      <c r="CM249" s="304">
        <f>IFERROR(VLOOKUP($AM249,装备!$B:$Q,9,0),0)</f>
        <v>0</v>
      </c>
      <c r="CN249" s="304">
        <f>IFERROR(VLOOKUP($AM249,装备!$B:$Q,10,0),0)</f>
        <v>0</v>
      </c>
      <c r="CO249" s="304">
        <f>IFERROR(VLOOKUP($AM249,装备!$B:$Q,11,0),0)</f>
        <v>0</v>
      </c>
      <c r="CP249" s="304" t="str">
        <f>IFERROR(VLOOKUP($AM249,装备!$B:$Q,12,0),0)</f>
        <v>短</v>
      </c>
      <c r="CQ249" s="304">
        <f>IFERROR(VLOOKUP($AM249,装备!$B:$Q,13,0),0)</f>
        <v>0</v>
      </c>
      <c r="CR249" s="304">
        <f>IFERROR(VLOOKUP($AM249,装备!$B:$Q,14,0),0)</f>
        <v>0</v>
      </c>
      <c r="CS249" s="304">
        <f>IFERROR(VLOOKUP($AM249,装备!$B:$Q,16,0),0)</f>
        <v>0</v>
      </c>
      <c r="CT249" s="304">
        <f>IFERROR(VLOOKUP($AM249,装备!$B:$Q,5,0),0)</f>
        <v>0</v>
      </c>
      <c r="CU249" s="304">
        <f>IFERROR(VLOOKUP(AN249,装备!$B:$C,2,0),0)</f>
        <v>0</v>
      </c>
      <c r="CV249" s="304">
        <f>IFERROR(VLOOKUP($AN249,装备!$B:$Q,5,0),0)</f>
        <v>0</v>
      </c>
      <c r="CW249" s="304">
        <f>IFERROR(VLOOKUP($AN249,装备!$B:$Q,6,0),0)</f>
        <v>0</v>
      </c>
      <c r="CX249" s="304">
        <f>IFERROR(VLOOKUP($AN249,装备!$B:$Q,7,0),0)</f>
        <v>0</v>
      </c>
      <c r="CY249" s="304">
        <f>IFERROR(VLOOKUP($AN249,装备!$B:$Q,8,0),0)</f>
        <v>0</v>
      </c>
      <c r="CZ249" s="304">
        <f>IFERROR(VLOOKUP($AN249,装备!$B:$Q,9,0),0)</f>
        <v>0</v>
      </c>
      <c r="DA249" s="304">
        <f>IFERROR(VLOOKUP($AN249,装备!$B:$Q,10,0),0)</f>
        <v>0</v>
      </c>
      <c r="DB249" s="304">
        <f>IFERROR(VLOOKUP($AN249,装备!$B:$Q,11,0),0)</f>
        <v>0</v>
      </c>
      <c r="DC249" s="304">
        <f>IFERROR(VLOOKUP($AN249,装备!$B:$Q,12,0),0)</f>
        <v>0</v>
      </c>
      <c r="DD249" s="304">
        <f>IFERROR(VLOOKUP($AN249,装备!$B:$Q,13,0),0)</f>
        <v>0</v>
      </c>
      <c r="DE249" s="304">
        <f>IFERROR(VLOOKUP($AN249,装备!$B:$Q,14,0),0)</f>
        <v>0</v>
      </c>
      <c r="DF249" s="304">
        <f>IFERROR(VLOOKUP($AN249,装备!$B:$Q,16,0),0)</f>
        <v>0</v>
      </c>
      <c r="DG249" s="304">
        <f>IFERROR(VLOOKUP($AN249,装备!$B:$Q,5,0),0)</f>
        <v>0</v>
      </c>
      <c r="DH249" s="304">
        <f>IFERROR(VLOOKUP(AO249,装备!$B:$C,2,0),0)</f>
        <v>0</v>
      </c>
      <c r="DI249" s="304">
        <f>IFERROR(VLOOKUP($AO249,装备!$B:$Q,5,0),0)</f>
        <v>0</v>
      </c>
      <c r="DJ249" s="304">
        <f>IFERROR(VLOOKUP($AO249,装备!$B:$Q,6,0),0)</f>
        <v>0</v>
      </c>
      <c r="DK249" s="304">
        <f>IFERROR(VLOOKUP($AO249,装备!$B:$Q,7,0),0)</f>
        <v>0</v>
      </c>
      <c r="DL249" s="304">
        <f>IFERROR(VLOOKUP($AO249,装备!$B:$Q,8,0),0)</f>
        <v>0</v>
      </c>
      <c r="DM249" s="304">
        <f>IFERROR(VLOOKUP($AO249,装备!$B:$Q,9,0),0)</f>
        <v>0</v>
      </c>
      <c r="DN249" s="304">
        <f>IFERROR(VLOOKUP($AO249,装备!$B:$Q,10,0),0)</f>
        <v>0</v>
      </c>
      <c r="DO249" s="304">
        <f>IFERROR(VLOOKUP($AO249,装备!$B:$Q,11,0),0)</f>
        <v>0</v>
      </c>
      <c r="DP249" s="304">
        <f>IFERROR(VLOOKUP($AO249,装备!$B:$Q,12,0),0)</f>
        <v>0</v>
      </c>
      <c r="DQ249" s="304">
        <f>IFERROR(VLOOKUP($AO249,装备!$B:$Q,13,0),0)</f>
        <v>0</v>
      </c>
      <c r="DR249" s="304">
        <f>IFERROR(VLOOKUP($AO249,装备!$B:$Q,14,0),0)</f>
        <v>0</v>
      </c>
      <c r="DS249" s="304">
        <f>IFERROR(VLOOKUP($AO249,装备!$B:$Q,16,0),0)</f>
        <v>0</v>
      </c>
      <c r="DT249" s="304">
        <f>IFERROR(VLOOKUP($AO249,装备!$B:$Q,5,0),0)</f>
        <v>0</v>
      </c>
    </row>
    <row r="250" spans="1:124" hidden="1">
      <c r="A250" s="301">
        <f>未改造舰娘!$A246</f>
        <v>10026211</v>
      </c>
      <c r="B250" s="354" t="s">
        <v>4122</v>
      </c>
      <c r="C250" s="323"/>
      <c r="D250" s="323">
        <f t="shared" si="3"/>
        <v>110</v>
      </c>
      <c r="E250" s="303">
        <f>未改造舰娘!$C246</f>
        <v>4</v>
      </c>
      <c r="F250" s="304" t="str">
        <f>未改造舰娘!$D246</f>
        <v>驱逐</v>
      </c>
      <c r="G250" s="304" t="str">
        <f>未改造舰娘!$E246</f>
        <v>小型</v>
      </c>
      <c r="H250" s="304" t="str">
        <f>未改造舰娘!$F246</f>
        <v>护卫舰</v>
      </c>
      <c r="I250" s="460">
        <f>未改造舰娘!$AR246</f>
        <v>2</v>
      </c>
      <c r="J250" s="304" t="str">
        <f>未改造舰娘!$G246</f>
        <v>日本</v>
      </c>
      <c r="K250" s="312">
        <f>未改造舰娘!$H246+(BV250+CI250+CV250+DI250)*$C$2</f>
        <v>16</v>
      </c>
      <c r="L250" s="304">
        <f>未改造舰娘!$I246</f>
        <v>0</v>
      </c>
      <c r="M250" s="304">
        <f>未改造舰娘!$J246</f>
        <v>1</v>
      </c>
      <c r="N250" s="518">
        <f>未改造舰娘!$K246</f>
        <v>2</v>
      </c>
      <c r="O250" s="304">
        <f>未改造舰娘!$L246+((CE250+CR250+DE250+DR250)*$C$2)</f>
        <v>35</v>
      </c>
      <c r="P250" s="304" t="str">
        <f>IF($C$2=1,(IF(ISERROR(FIND("超长",未改造舰娘!$M246&amp;CC250&amp;CP250&amp;DC250&amp;DP250,1)),IF(ISERROR(FIND("长",未改造舰娘!$M246&amp;CC250&amp;CP250&amp;DC250&amp;DP250,1)),IF(ISERROR(FIND("中",未改造舰娘!$M246&amp;CC250&amp;CP250&amp;DC250&amp;DP250,1)),IF(ISERROR(FIND("短",未改造舰娘!$M246&amp;CC250&amp;CP250&amp;DC250&amp;DP250,1)),IF(ISERROR(FIND("无",未改造舰娘!$M246&amp;CC250&amp;CP250&amp;DC250&amp;DP250,1)),0,"无"),"短"),"中"),"长"),"超长")),未改造舰娘!$M246)</f>
        <v>短</v>
      </c>
      <c r="Q250" s="303">
        <f>未改造舰娘!$N246</f>
        <v>34</v>
      </c>
      <c r="R250" s="304">
        <f>(未改造舰娘!$P246)+(未改造舰娘!$Q246)*$C$3+((BW250+CJ250+CW250+DJ250)*$C$2)</f>
        <v>29</v>
      </c>
      <c r="S250" s="304">
        <f>(未改造舰娘!$R246)+(未改造舰娘!$S246)*$C$3+((BY250+CL250+CY250+DL250)*$C$2)</f>
        <v>74</v>
      </c>
      <c r="T250" s="304">
        <f>(未改造舰娘!$T246)+(未改造舰娘!$U246)*$C$3+((BX250+CK250+CX250+DK250)*$C$2)</f>
        <v>20</v>
      </c>
      <c r="U250" s="304">
        <f>(未改造舰娘!$V246)+(未改造舰娘!$W246)*$C$3+((CG250+CT250+DG250+DT250)*$C$2)</f>
        <v>40</v>
      </c>
      <c r="V250" s="305">
        <f>INT((((未改造舰娘!$Y246)-(未改造舰娘!$X246))*(((IF(D250=0,C250,D250))-1)/99))+未改造舰娘!$X246)+((CB250+CO250+DB250+DO250)*$C$2)</f>
        <v>87</v>
      </c>
      <c r="W250" s="304">
        <f>INT((((未改造舰娘!$AA246)-(未改造舰娘!$Z246))*(((IF(D250=0,C250,D250))-1)/99))+未改造舰娘!$Z246)+((CD250+CQ250+DD250+DQ250)*$C$2)</f>
        <v>88</v>
      </c>
      <c r="X250" s="304">
        <f>INT((((未改造舰娘!$AC246)-(未改造舰娘!$AB246))*(((IF(D250=0,C250,D250))-1)/99))+未改造舰娘!$AB246)+((CA250+CN250+DA250+DN250)*$C$2)</f>
        <v>16</v>
      </c>
      <c r="Y250" s="303">
        <f>INT((((未改造舰娘!$AE246)-(未改造舰娘!$AD246))*(((IF(D250=0,C250,D250))-1)/99))+未改造舰娘!$AD246)+((BZ250+CM250+CZ250+DM250)*$C$2)</f>
        <v>54</v>
      </c>
      <c r="Z250" s="474" t="str">
        <f>IF(未改造舰娘!$AF246=0,"",未改造舰娘!$AF246)</f>
        <v/>
      </c>
      <c r="AA250" s="304" t="str">
        <f>IF(未改造舰娘!$AG246="","",未改造舰娘!$AG246)</f>
        <v/>
      </c>
      <c r="AB250" s="304" t="str">
        <f>IF(未改造舰娘!$AH246="","",未改造舰娘!$AH246)</f>
        <v/>
      </c>
      <c r="AC250" s="304" t="str">
        <f>IF(未改造舰娘!$AI246="","",未改造舰娘!$AI246)</f>
        <v/>
      </c>
      <c r="AD250" s="304">
        <f>IF(未改造舰娘!$AJ246="","",未改造舰娘!$AJ246)</f>
        <v>0</v>
      </c>
      <c r="AE250" s="305">
        <f>IF(未改造舰娘!$AK246="","",未改造舰娘!$AK246)</f>
        <v>0</v>
      </c>
      <c r="AF250" s="304" t="str">
        <f>IF(未改造舰娘!$AL246="","",未改造舰娘!$AL246)</f>
        <v/>
      </c>
      <c r="AG250" s="304" t="str">
        <f>IF(未改造舰娘!$AM246="","",未改造舰娘!$AM246)</f>
        <v/>
      </c>
      <c r="AH250" s="304" t="str">
        <f>IF(未改造舰娘!$AN246="","",未改造舰娘!$AN246)</f>
        <v/>
      </c>
      <c r="AI250" s="304" t="str">
        <f>IF(未改造舰娘!$AO246="","",未改造舰娘!$AO246)</f>
        <v/>
      </c>
      <c r="AJ250" s="304" t="str">
        <f>IF(未改造舰娘!$AP246="","",未改造舰娘!$AP246)</f>
        <v/>
      </c>
      <c r="AK250" s="303" t="str">
        <f>IF(未改造舰娘!$AQ246="","",未改造舰娘!$AQ246)</f>
        <v/>
      </c>
      <c r="AL250" s="306" t="str">
        <f>IF(未改造舰娘!$AS246="","",未改造舰娘!$AS246)</f>
        <v>J国12.7厘米连装炮</v>
      </c>
      <c r="AM250" s="306" t="str">
        <f>IF(未改造舰娘!$AT246="","",未改造舰娘!$AT246)</f>
        <v>61厘米四连装鱼雷</v>
      </c>
      <c r="AN250" s="306" t="str">
        <f>IF(未改造舰娘!$AU246="","",未改造舰娘!$AU246)</f>
        <v/>
      </c>
      <c r="AO250" s="306" t="str">
        <f>IF(未改造舰娘!$AV246="","",未改造舰娘!$AV246)</f>
        <v/>
      </c>
      <c r="AP250" s="307" t="str">
        <f>IF(未改造舰娘!$AW246="","",未改造舰娘!$AW246)</f>
        <v>及时雨(3级)：被动增加自身回避30点。</v>
      </c>
      <c r="AQ250" s="308" t="str">
        <f>IF(未改造舰娘!$AX246="","",未改造舰娘!$AX246)</f>
        <v/>
      </c>
      <c r="AR250" s="304">
        <f>IF(未改造舰娘!$AY246="","",未改造舰娘!$AY246)</f>
        <v>15</v>
      </c>
      <c r="AS250" s="304">
        <f>IF(未改造舰娘!$AZ246="","",未改造舰娘!$AZ246)</f>
        <v>15</v>
      </c>
      <c r="AT250" s="304">
        <f>IF(未改造舰娘!$BA246="","",未改造舰娘!$BA246)</f>
        <v>0.48</v>
      </c>
      <c r="AU250" s="304">
        <f>IF(未改造舰娘!$BB246="","",未改造舰娘!$BB246)</f>
        <v>0.9</v>
      </c>
      <c r="AV250" s="305">
        <f>IF((未改造舰娘!$BG246+未改造舰娘!$BK246*$C$4)=0,"",(未改造舰娘!$BG246+未改造舰娘!$BK246*$C$4))</f>
        <v>6</v>
      </c>
      <c r="AW250" s="304">
        <f>IF((未改造舰娘!$BH246+未改造舰娘!$BL246*$C$4)=0,"",(未改造舰娘!$BH246+未改造舰娘!$BL246*$C$4))</f>
        <v>12</v>
      </c>
      <c r="AX250" s="304">
        <f>IF((未改造舰娘!$BI246+未改造舰娘!$BM246*$C$4)=0,"",(未改造舰娘!$BI246+未改造舰娘!$BM246*$C$4))</f>
        <v>11</v>
      </c>
      <c r="AY250" s="303" t="str">
        <f>IF((未改造舰娘!$BJ246+未改造舰娘!$BN246*$C$4)=0,"",(未改造舰娘!$BJ246+未改造舰娘!$BN246*$C$4))</f>
        <v/>
      </c>
      <c r="AZ250" s="500">
        <f>IF(未改造舰娘!BC246="","",未改造舰娘!BC246)</f>
        <v>0</v>
      </c>
      <c r="BA250" s="500">
        <f>IF(未改造舰娘!BD246="","",未改造舰娘!BD246)</f>
        <v>27</v>
      </c>
      <c r="BB250" s="500">
        <f>IF(未改造舰娘!BE246="","",未改造舰娘!BE246)</f>
        <v>5</v>
      </c>
      <c r="BC250" s="498">
        <f>IF(未改造舰娘!BF246="","",未改造舰娘!BF246)</f>
        <v>0</v>
      </c>
      <c r="BD250" s="125" t="s">
        <v>1590</v>
      </c>
      <c r="BE250" s="506">
        <v>1.4583333333333332E-2</v>
      </c>
      <c r="BF250" s="306" t="str">
        <f>IF(未改造舰娘!$BQ246="","",未改造舰娘!$BQ246)</f>
        <v/>
      </c>
      <c r="BG250" s="306" t="str">
        <f>IF(未改造舰娘!$BR246="","",未改造舰娘!$BR246)</f>
        <v>极地奏鸣曲 Ex-3-OQ；轰隆轰隆大作战 Ex-8-M；扑火之蛾 Ex-5-N,Ex-8-M,Ex-10-DGIJKLMN；决战九段坂 Ex-8-Q；未命名 Ex-9-Sβ,Ex-12-β；中间岛战役 Ex-9-FK；急速东方快车 Ex-3-R,Ex-5-HNO,Ex-6-R；所罗门之晓 Ex-10-R；地狱群岛攻略作战 Ex-7-I,Ex-8-M；熔炉大混战 Ex-8-J,Ex-14-N</v>
      </c>
      <c r="BH250" s="306"/>
      <c r="BU250" s="304">
        <f>IFERROR(VLOOKUP(AL250,装备!$B:$C,2,0),0)</f>
        <v>2</v>
      </c>
      <c r="BV250" s="304">
        <f>IFERROR(VLOOKUP($AL250,装备!$B:$Q,5,0),0)</f>
        <v>0</v>
      </c>
      <c r="BW250" s="304">
        <f>IFERROR(VLOOKUP($AL250,装备!$B:$Q,6,0),0)</f>
        <v>2</v>
      </c>
      <c r="BX250" s="304">
        <f>IFERROR(VLOOKUP($AL250,装备!$B:$Q,7,0),0)</f>
        <v>0</v>
      </c>
      <c r="BY250" s="304">
        <f>IFERROR(VLOOKUP($AL250,装备!$B:$Q,8,0),0)</f>
        <v>0</v>
      </c>
      <c r="BZ250" s="304">
        <f>IFERROR(VLOOKUP($AL250,装备!$B:$Q,9,0),0)</f>
        <v>0</v>
      </c>
      <c r="CA250" s="304">
        <f>IFERROR(VLOOKUP($AL250,装备!$B:$Q,10,0),0)</f>
        <v>0</v>
      </c>
      <c r="CB250" s="304">
        <f>IFERROR(VLOOKUP($AL250,装备!$B:$Q,11,0),0)</f>
        <v>0</v>
      </c>
      <c r="CC250" s="304" t="str">
        <f>IFERROR(VLOOKUP($AL250,装备!$B:$Q,12,0),0)</f>
        <v>短</v>
      </c>
      <c r="CD250" s="304">
        <f>IFERROR(VLOOKUP($AL250,装备!$B:$Q,13,0),0)</f>
        <v>0</v>
      </c>
      <c r="CE250" s="304">
        <f>IFERROR(VLOOKUP($AL250,装备!$B:$Q,14,0),0)</f>
        <v>0</v>
      </c>
      <c r="CF250" s="304">
        <f>IFERROR(VLOOKUP($AL250,装备!$B:$Q,16,0),0)</f>
        <v>2</v>
      </c>
      <c r="CG250" s="304">
        <f>IFERROR(VLOOKUP($AL250,装备!$B:$Q,5,0),0)</f>
        <v>0</v>
      </c>
      <c r="CH250" s="304">
        <f>IFERROR(VLOOKUP(AM250,装备!$B:$C,2,0),0)</f>
        <v>3</v>
      </c>
      <c r="CI250" s="304">
        <f>IFERROR(VLOOKUP($AM250,装备!$B:$Q,5,0),0)</f>
        <v>0</v>
      </c>
      <c r="CJ250" s="304">
        <f>IFERROR(VLOOKUP($AM250,装备!$B:$Q,6,0),0)</f>
        <v>0</v>
      </c>
      <c r="CK250" s="304">
        <f>IFERROR(VLOOKUP($AM250,装备!$B:$Q,7,0),0)</f>
        <v>0</v>
      </c>
      <c r="CL250" s="304">
        <f>IFERROR(VLOOKUP($AM250,装备!$B:$Q,8,0),0)</f>
        <v>7</v>
      </c>
      <c r="CM250" s="304">
        <f>IFERROR(VLOOKUP($AM250,装备!$B:$Q,9,0),0)</f>
        <v>0</v>
      </c>
      <c r="CN250" s="304">
        <f>IFERROR(VLOOKUP($AM250,装备!$B:$Q,10,0),0)</f>
        <v>0</v>
      </c>
      <c r="CO250" s="304">
        <f>IFERROR(VLOOKUP($AM250,装备!$B:$Q,11,0),0)</f>
        <v>0</v>
      </c>
      <c r="CP250" s="304" t="str">
        <f>IFERROR(VLOOKUP($AM250,装备!$B:$Q,12,0),0)</f>
        <v>短</v>
      </c>
      <c r="CQ250" s="304">
        <f>IFERROR(VLOOKUP($AM250,装备!$B:$Q,13,0),0)</f>
        <v>0</v>
      </c>
      <c r="CR250" s="304">
        <f>IFERROR(VLOOKUP($AM250,装备!$B:$Q,14,0),0)</f>
        <v>0</v>
      </c>
      <c r="CS250" s="304">
        <f>IFERROR(VLOOKUP($AM250,装备!$B:$Q,16,0),0)</f>
        <v>0</v>
      </c>
      <c r="CT250" s="304">
        <f>IFERROR(VLOOKUP($AM250,装备!$B:$Q,5,0),0)</f>
        <v>0</v>
      </c>
      <c r="CU250" s="304">
        <f>IFERROR(VLOOKUP(AN250,装备!$B:$C,2,0),0)</f>
        <v>0</v>
      </c>
      <c r="CV250" s="304">
        <f>IFERROR(VLOOKUP($AN250,装备!$B:$Q,5,0),0)</f>
        <v>0</v>
      </c>
      <c r="CW250" s="304">
        <f>IFERROR(VLOOKUP($AN250,装备!$B:$Q,6,0),0)</f>
        <v>0</v>
      </c>
      <c r="CX250" s="304">
        <f>IFERROR(VLOOKUP($AN250,装备!$B:$Q,7,0),0)</f>
        <v>0</v>
      </c>
      <c r="CY250" s="304">
        <f>IFERROR(VLOOKUP($AN250,装备!$B:$Q,8,0),0)</f>
        <v>0</v>
      </c>
      <c r="CZ250" s="304">
        <f>IFERROR(VLOOKUP($AN250,装备!$B:$Q,9,0),0)</f>
        <v>0</v>
      </c>
      <c r="DA250" s="304">
        <f>IFERROR(VLOOKUP($AN250,装备!$B:$Q,10,0),0)</f>
        <v>0</v>
      </c>
      <c r="DB250" s="304">
        <f>IFERROR(VLOOKUP($AN250,装备!$B:$Q,11,0),0)</f>
        <v>0</v>
      </c>
      <c r="DC250" s="304">
        <f>IFERROR(VLOOKUP($AN250,装备!$B:$Q,12,0),0)</f>
        <v>0</v>
      </c>
      <c r="DD250" s="304">
        <f>IFERROR(VLOOKUP($AN250,装备!$B:$Q,13,0),0)</f>
        <v>0</v>
      </c>
      <c r="DE250" s="304">
        <f>IFERROR(VLOOKUP($AN250,装备!$B:$Q,14,0),0)</f>
        <v>0</v>
      </c>
      <c r="DF250" s="304">
        <f>IFERROR(VLOOKUP($AN250,装备!$B:$Q,16,0),0)</f>
        <v>0</v>
      </c>
      <c r="DG250" s="304">
        <f>IFERROR(VLOOKUP($AN250,装备!$B:$Q,5,0),0)</f>
        <v>0</v>
      </c>
      <c r="DH250" s="304">
        <f>IFERROR(VLOOKUP(AO250,装备!$B:$C,2,0),0)</f>
        <v>0</v>
      </c>
      <c r="DI250" s="304">
        <f>IFERROR(VLOOKUP($AO250,装备!$B:$Q,5,0),0)</f>
        <v>0</v>
      </c>
      <c r="DJ250" s="304">
        <f>IFERROR(VLOOKUP($AO250,装备!$B:$Q,6,0),0)</f>
        <v>0</v>
      </c>
      <c r="DK250" s="304">
        <f>IFERROR(VLOOKUP($AO250,装备!$B:$Q,7,0),0)</f>
        <v>0</v>
      </c>
      <c r="DL250" s="304">
        <f>IFERROR(VLOOKUP($AO250,装备!$B:$Q,8,0),0)</f>
        <v>0</v>
      </c>
      <c r="DM250" s="304">
        <f>IFERROR(VLOOKUP($AO250,装备!$B:$Q,9,0),0)</f>
        <v>0</v>
      </c>
      <c r="DN250" s="304">
        <f>IFERROR(VLOOKUP($AO250,装备!$B:$Q,10,0),0)</f>
        <v>0</v>
      </c>
      <c r="DO250" s="304">
        <f>IFERROR(VLOOKUP($AO250,装备!$B:$Q,11,0),0)</f>
        <v>0</v>
      </c>
      <c r="DP250" s="304">
        <f>IFERROR(VLOOKUP($AO250,装备!$B:$Q,12,0),0)</f>
        <v>0</v>
      </c>
      <c r="DQ250" s="304">
        <f>IFERROR(VLOOKUP($AO250,装备!$B:$Q,13,0),0)</f>
        <v>0</v>
      </c>
      <c r="DR250" s="304">
        <f>IFERROR(VLOOKUP($AO250,装备!$B:$Q,14,0),0)</f>
        <v>0</v>
      </c>
      <c r="DS250" s="304">
        <f>IFERROR(VLOOKUP($AO250,装备!$B:$Q,16,0),0)</f>
        <v>0</v>
      </c>
      <c r="DT250" s="304">
        <f>IFERROR(VLOOKUP($AO250,装备!$B:$Q,5,0),0)</f>
        <v>0</v>
      </c>
    </row>
    <row r="251" spans="1:124" hidden="1">
      <c r="A251" s="301">
        <f>未改造舰娘!$A247</f>
        <v>10026311</v>
      </c>
      <c r="B251" s="354" t="s">
        <v>893</v>
      </c>
      <c r="C251" s="323"/>
      <c r="D251" s="323">
        <f t="shared" si="3"/>
        <v>110</v>
      </c>
      <c r="E251" s="303">
        <f>未改造舰娘!$C247</f>
        <v>3</v>
      </c>
      <c r="F251" s="304" t="str">
        <f>未改造舰娘!$D247</f>
        <v>驱逐</v>
      </c>
      <c r="G251" s="304" t="str">
        <f>未改造舰娘!$E247</f>
        <v>小型</v>
      </c>
      <c r="H251" s="304" t="str">
        <f>未改造舰娘!$F247</f>
        <v>护卫舰</v>
      </c>
      <c r="I251" s="460">
        <f>未改造舰娘!$AR247</f>
        <v>2</v>
      </c>
      <c r="J251" s="304" t="str">
        <f>未改造舰娘!$G247</f>
        <v>日本</v>
      </c>
      <c r="K251" s="312">
        <f>未改造舰娘!$H247+(BV251+CI251+CV251+DI251)*$C$2</f>
        <v>15</v>
      </c>
      <c r="L251" s="304">
        <f>未改造舰娘!$I247</f>
        <v>1</v>
      </c>
      <c r="M251" s="304">
        <f>未改造舰娘!$J247</f>
        <v>1</v>
      </c>
      <c r="N251" s="518">
        <f>未改造舰娘!$K247</f>
        <v>2</v>
      </c>
      <c r="O251" s="304">
        <f>未改造舰娘!$L247+((CE251+CR251+DE251+DR251)*$C$2)</f>
        <v>15</v>
      </c>
      <c r="P251" s="304" t="str">
        <f>IF($C$2=1,(IF(ISERROR(FIND("超长",未改造舰娘!$M247&amp;CC251&amp;CP251&amp;DC251&amp;DP251,1)),IF(ISERROR(FIND("长",未改造舰娘!$M247&amp;CC251&amp;CP251&amp;DC251&amp;DP251,1)),IF(ISERROR(FIND("中",未改造舰娘!$M247&amp;CC251&amp;CP251&amp;DC251&amp;DP251,1)),IF(ISERROR(FIND("短",未改造舰娘!$M247&amp;CC251&amp;CP251&amp;DC251&amp;DP251,1)),IF(ISERROR(FIND("无",未改造舰娘!$M247&amp;CC251&amp;CP251&amp;DC251&amp;DP251,1)),0,"无"),"短"),"中"),"长"),"超长")),未改造舰娘!$M247)</f>
        <v>短</v>
      </c>
      <c r="Q251" s="303">
        <f>未改造舰娘!$N247</f>
        <v>34</v>
      </c>
      <c r="R251" s="304">
        <f>(未改造舰娘!$P247)+(未改造舰娘!$Q247)*$C$3+((BW251+CJ251+CW251+DJ251)*$C$2)</f>
        <v>29</v>
      </c>
      <c r="S251" s="304">
        <f>(未改造舰娘!$R247)+(未改造舰娘!$S247)*$C$3+((BY251+CL251+CY251+DL251)*$C$2)</f>
        <v>74</v>
      </c>
      <c r="T251" s="304">
        <f>(未改造舰娘!$T247)+(未改造舰娘!$U247)*$C$3+((BX251+CK251+CX251+DK251)*$C$2)</f>
        <v>20</v>
      </c>
      <c r="U251" s="304">
        <f>(未改造舰娘!$V247)+(未改造舰娘!$W247)*$C$3+((CG251+CT251+DG251+DT251)*$C$2)</f>
        <v>40</v>
      </c>
      <c r="V251" s="305">
        <f>INT((((未改造舰娘!$Y247)-(未改造舰娘!$X247))*(((IF(D251=0,C251,D251))-1)/99))+未改造舰娘!$X247)+((CB251+CO251+DB251+DO251)*$C$2)</f>
        <v>87</v>
      </c>
      <c r="W251" s="304">
        <f>INT((((未改造舰娘!$AA247)-(未改造舰娘!$Z247))*(((IF(D251=0,C251,D251))-1)/99))+未改造舰娘!$Z247)+((CD251+CQ251+DD251+DQ251)*$C$2)</f>
        <v>82</v>
      </c>
      <c r="X251" s="304">
        <f>INT((((未改造舰娘!$AC247)-(未改造舰娘!$AB247))*(((IF(D251=0,C251,D251))-1)/99))+未改造舰娘!$AB247)+((CA251+CN251+DA251+DN251)*$C$2)</f>
        <v>16</v>
      </c>
      <c r="Y251" s="303">
        <f>INT((((未改造舰娘!$AE247)-(未改造舰娘!$AD247))*(((IF(D251=0,C251,D251))-1)/99))+未改造舰娘!$AD247)+((BZ251+CM251+CZ251+DM251)*$C$2)</f>
        <v>54</v>
      </c>
      <c r="Z251" s="474" t="str">
        <f>IF(未改造舰娘!$AF247=0,"",未改造舰娘!$AF247)</f>
        <v/>
      </c>
      <c r="AA251" s="304" t="str">
        <f>IF(未改造舰娘!$AG247="","",未改造舰娘!$AG247)</f>
        <v/>
      </c>
      <c r="AB251" s="304" t="str">
        <f>IF(未改造舰娘!$AH247="","",未改造舰娘!$AH247)</f>
        <v/>
      </c>
      <c r="AC251" s="304" t="str">
        <f>IF(未改造舰娘!$AI247="","",未改造舰娘!$AI247)</f>
        <v/>
      </c>
      <c r="AD251" s="304">
        <f>IF(未改造舰娘!$AJ247="","",未改造舰娘!$AJ247)</f>
        <v>0</v>
      </c>
      <c r="AE251" s="305">
        <f>IF(未改造舰娘!$AK247="","",未改造舰娘!$AK247)</f>
        <v>0</v>
      </c>
      <c r="AF251" s="304" t="str">
        <f>IF(未改造舰娘!$AL247="","",未改造舰娘!$AL247)</f>
        <v/>
      </c>
      <c r="AG251" s="304" t="str">
        <f>IF(未改造舰娘!$AM247="","",未改造舰娘!$AM247)</f>
        <v/>
      </c>
      <c r="AH251" s="304" t="str">
        <f>IF(未改造舰娘!$AN247="","",未改造舰娘!$AN247)</f>
        <v/>
      </c>
      <c r="AI251" s="304" t="str">
        <f>IF(未改造舰娘!$AO247="","",未改造舰娘!$AO247)</f>
        <v/>
      </c>
      <c r="AJ251" s="304" t="str">
        <f>IF(未改造舰娘!$AP247="","",未改造舰娘!$AP247)</f>
        <v/>
      </c>
      <c r="AK251" s="303" t="str">
        <f>IF(未改造舰娘!$AQ247="","",未改造舰娘!$AQ247)</f>
        <v/>
      </c>
      <c r="AL251" s="306" t="str">
        <f>IF(未改造舰娘!$AS247="","",未改造舰娘!$AS247)</f>
        <v>J国12.7厘米连装炮</v>
      </c>
      <c r="AM251" s="306" t="str">
        <f>IF(未改造舰娘!$AT247="","",未改造舰娘!$AT247)</f>
        <v>61厘米四连装鱼雷</v>
      </c>
      <c r="AN251" s="306" t="str">
        <f>IF(未改造舰娘!$AU247="","",未改造舰娘!$AU247)</f>
        <v/>
      </c>
      <c r="AO251" s="306" t="str">
        <f>IF(未改造舰娘!$AV247="","",未改造舰娘!$AV247)</f>
        <v/>
      </c>
      <c r="AP251" s="307" t="str">
        <f>IF(未改造舰娘!$AW247="","",未改造舰娘!$AW247)</f>
        <v/>
      </c>
      <c r="AQ251" s="308" t="str">
        <f>IF(未改造舰娘!$AX247="","",未改造舰娘!$AX247)</f>
        <v/>
      </c>
      <c r="AR251" s="304">
        <f>IF(未改造舰娘!$AY247="","",未改造舰娘!$AY247)</f>
        <v>15</v>
      </c>
      <c r="AS251" s="304">
        <f>IF(未改造舰娘!$AZ247="","",未改造舰娘!$AZ247)</f>
        <v>15</v>
      </c>
      <c r="AT251" s="304">
        <f>IF(未改造舰娘!$BA247="","",未改造舰娘!$BA247)</f>
        <v>0.48</v>
      </c>
      <c r="AU251" s="304">
        <f>IF(未改造舰娘!$BB247="","",未改造舰娘!$BB247)</f>
        <v>0.9</v>
      </c>
      <c r="AV251" s="305">
        <f>IF((未改造舰娘!$BG247+未改造舰娘!$BK247*$C$4)=0,"",(未改造舰娘!$BG247+未改造舰娘!$BK247*$C$4))</f>
        <v>6</v>
      </c>
      <c r="AW251" s="304">
        <f>IF((未改造舰娘!$BH247+未改造舰娘!$BL247*$C$4)=0,"",(未改造舰娘!$BH247+未改造舰娘!$BL247*$C$4))</f>
        <v>12</v>
      </c>
      <c r="AX251" s="304">
        <f>IF((未改造舰娘!$BI247+未改造舰娘!$BM247*$C$4)=0,"",(未改造舰娘!$BI247+未改造舰娘!$BM247*$C$4))</f>
        <v>11</v>
      </c>
      <c r="AY251" s="303" t="str">
        <f>IF((未改造舰娘!$BJ247+未改造舰娘!$BN247*$C$4)=0,"",(未改造舰娘!$BJ247+未改造舰娘!$BN247*$C$4))</f>
        <v/>
      </c>
      <c r="AZ251" s="500">
        <f>IF(未改造舰娘!BC247="","",未改造舰娘!BC247)</f>
        <v>0</v>
      </c>
      <c r="BA251" s="500">
        <f>IF(未改造舰娘!BD247="","",未改造舰娘!BD247)</f>
        <v>27</v>
      </c>
      <c r="BB251" s="500">
        <f>IF(未改造舰娘!BE247="","",未改造舰娘!BE247)</f>
        <v>5</v>
      </c>
      <c r="BC251" s="498">
        <f>IF(未改造舰娘!BF247="","",未改造舰娘!BF247)</f>
        <v>0</v>
      </c>
      <c r="BD251" s="125" t="s">
        <v>1591</v>
      </c>
      <c r="BE251" s="506">
        <v>1.3888888888888888E-2</v>
      </c>
      <c r="BF251" s="306" t="str">
        <f>IF(未改造舰娘!$BQ247="","",未改造舰娘!$BQ247)</f>
        <v/>
      </c>
      <c r="BG251" s="306" t="str">
        <f>IF(未改造舰娘!$BR247="","",未改造舰娘!$BR247)</f>
        <v/>
      </c>
      <c r="BH251" s="306"/>
      <c r="BU251" s="304">
        <f>IFERROR(VLOOKUP(AL251,装备!$B:$C,2,0),0)</f>
        <v>2</v>
      </c>
      <c r="BV251" s="304">
        <f>IFERROR(VLOOKUP($AL251,装备!$B:$Q,5,0),0)</f>
        <v>0</v>
      </c>
      <c r="BW251" s="304">
        <f>IFERROR(VLOOKUP($AL251,装备!$B:$Q,6,0),0)</f>
        <v>2</v>
      </c>
      <c r="BX251" s="304">
        <f>IFERROR(VLOOKUP($AL251,装备!$B:$Q,7,0),0)</f>
        <v>0</v>
      </c>
      <c r="BY251" s="304">
        <f>IFERROR(VLOOKUP($AL251,装备!$B:$Q,8,0),0)</f>
        <v>0</v>
      </c>
      <c r="BZ251" s="304">
        <f>IFERROR(VLOOKUP($AL251,装备!$B:$Q,9,0),0)</f>
        <v>0</v>
      </c>
      <c r="CA251" s="304">
        <f>IFERROR(VLOOKUP($AL251,装备!$B:$Q,10,0),0)</f>
        <v>0</v>
      </c>
      <c r="CB251" s="304">
        <f>IFERROR(VLOOKUP($AL251,装备!$B:$Q,11,0),0)</f>
        <v>0</v>
      </c>
      <c r="CC251" s="304" t="str">
        <f>IFERROR(VLOOKUP($AL251,装备!$B:$Q,12,0),0)</f>
        <v>短</v>
      </c>
      <c r="CD251" s="304">
        <f>IFERROR(VLOOKUP($AL251,装备!$B:$Q,13,0),0)</f>
        <v>0</v>
      </c>
      <c r="CE251" s="304">
        <f>IFERROR(VLOOKUP($AL251,装备!$B:$Q,14,0),0)</f>
        <v>0</v>
      </c>
      <c r="CF251" s="304">
        <f>IFERROR(VLOOKUP($AL251,装备!$B:$Q,16,0),0)</f>
        <v>2</v>
      </c>
      <c r="CG251" s="304">
        <f>IFERROR(VLOOKUP($AL251,装备!$B:$Q,5,0),0)</f>
        <v>0</v>
      </c>
      <c r="CH251" s="304">
        <f>IFERROR(VLOOKUP(AM251,装备!$B:$C,2,0),0)</f>
        <v>3</v>
      </c>
      <c r="CI251" s="304">
        <f>IFERROR(VLOOKUP($AM251,装备!$B:$Q,5,0),0)</f>
        <v>0</v>
      </c>
      <c r="CJ251" s="304">
        <f>IFERROR(VLOOKUP($AM251,装备!$B:$Q,6,0),0)</f>
        <v>0</v>
      </c>
      <c r="CK251" s="304">
        <f>IFERROR(VLOOKUP($AM251,装备!$B:$Q,7,0),0)</f>
        <v>0</v>
      </c>
      <c r="CL251" s="304">
        <f>IFERROR(VLOOKUP($AM251,装备!$B:$Q,8,0),0)</f>
        <v>7</v>
      </c>
      <c r="CM251" s="304">
        <f>IFERROR(VLOOKUP($AM251,装备!$B:$Q,9,0),0)</f>
        <v>0</v>
      </c>
      <c r="CN251" s="304">
        <f>IFERROR(VLOOKUP($AM251,装备!$B:$Q,10,0),0)</f>
        <v>0</v>
      </c>
      <c r="CO251" s="304">
        <f>IFERROR(VLOOKUP($AM251,装备!$B:$Q,11,0),0)</f>
        <v>0</v>
      </c>
      <c r="CP251" s="304" t="str">
        <f>IFERROR(VLOOKUP($AM251,装备!$B:$Q,12,0),0)</f>
        <v>短</v>
      </c>
      <c r="CQ251" s="304">
        <f>IFERROR(VLOOKUP($AM251,装备!$B:$Q,13,0),0)</f>
        <v>0</v>
      </c>
      <c r="CR251" s="304">
        <f>IFERROR(VLOOKUP($AM251,装备!$B:$Q,14,0),0)</f>
        <v>0</v>
      </c>
      <c r="CS251" s="304">
        <f>IFERROR(VLOOKUP($AM251,装备!$B:$Q,16,0),0)</f>
        <v>0</v>
      </c>
      <c r="CT251" s="304">
        <f>IFERROR(VLOOKUP($AM251,装备!$B:$Q,5,0),0)</f>
        <v>0</v>
      </c>
      <c r="CU251" s="304">
        <f>IFERROR(VLOOKUP(AN251,装备!$B:$C,2,0),0)</f>
        <v>0</v>
      </c>
      <c r="CV251" s="304">
        <f>IFERROR(VLOOKUP($AN251,装备!$B:$Q,5,0),0)</f>
        <v>0</v>
      </c>
      <c r="CW251" s="304">
        <f>IFERROR(VLOOKUP($AN251,装备!$B:$Q,6,0),0)</f>
        <v>0</v>
      </c>
      <c r="CX251" s="304">
        <f>IFERROR(VLOOKUP($AN251,装备!$B:$Q,7,0),0)</f>
        <v>0</v>
      </c>
      <c r="CY251" s="304">
        <f>IFERROR(VLOOKUP($AN251,装备!$B:$Q,8,0),0)</f>
        <v>0</v>
      </c>
      <c r="CZ251" s="304">
        <f>IFERROR(VLOOKUP($AN251,装备!$B:$Q,9,0),0)</f>
        <v>0</v>
      </c>
      <c r="DA251" s="304">
        <f>IFERROR(VLOOKUP($AN251,装备!$B:$Q,10,0),0)</f>
        <v>0</v>
      </c>
      <c r="DB251" s="304">
        <f>IFERROR(VLOOKUP($AN251,装备!$B:$Q,11,0),0)</f>
        <v>0</v>
      </c>
      <c r="DC251" s="304">
        <f>IFERROR(VLOOKUP($AN251,装备!$B:$Q,12,0),0)</f>
        <v>0</v>
      </c>
      <c r="DD251" s="304">
        <f>IFERROR(VLOOKUP($AN251,装备!$B:$Q,13,0),0)</f>
        <v>0</v>
      </c>
      <c r="DE251" s="304">
        <f>IFERROR(VLOOKUP($AN251,装备!$B:$Q,14,0),0)</f>
        <v>0</v>
      </c>
      <c r="DF251" s="304">
        <f>IFERROR(VLOOKUP($AN251,装备!$B:$Q,16,0),0)</f>
        <v>0</v>
      </c>
      <c r="DG251" s="304">
        <f>IFERROR(VLOOKUP($AN251,装备!$B:$Q,5,0),0)</f>
        <v>0</v>
      </c>
      <c r="DH251" s="304">
        <f>IFERROR(VLOOKUP(AO251,装备!$B:$C,2,0),0)</f>
        <v>0</v>
      </c>
      <c r="DI251" s="304">
        <f>IFERROR(VLOOKUP($AO251,装备!$B:$Q,5,0),0)</f>
        <v>0</v>
      </c>
      <c r="DJ251" s="304">
        <f>IFERROR(VLOOKUP($AO251,装备!$B:$Q,6,0),0)</f>
        <v>0</v>
      </c>
      <c r="DK251" s="304">
        <f>IFERROR(VLOOKUP($AO251,装备!$B:$Q,7,0),0)</f>
        <v>0</v>
      </c>
      <c r="DL251" s="304">
        <f>IFERROR(VLOOKUP($AO251,装备!$B:$Q,8,0),0)</f>
        <v>0</v>
      </c>
      <c r="DM251" s="304">
        <f>IFERROR(VLOOKUP($AO251,装备!$B:$Q,9,0),0)</f>
        <v>0</v>
      </c>
      <c r="DN251" s="304">
        <f>IFERROR(VLOOKUP($AO251,装备!$B:$Q,10,0),0)</f>
        <v>0</v>
      </c>
      <c r="DO251" s="304">
        <f>IFERROR(VLOOKUP($AO251,装备!$B:$Q,11,0),0)</f>
        <v>0</v>
      </c>
      <c r="DP251" s="304">
        <f>IFERROR(VLOOKUP($AO251,装备!$B:$Q,12,0),0)</f>
        <v>0</v>
      </c>
      <c r="DQ251" s="304">
        <f>IFERROR(VLOOKUP($AO251,装备!$B:$Q,13,0),0)</f>
        <v>0</v>
      </c>
      <c r="DR251" s="304">
        <f>IFERROR(VLOOKUP($AO251,装备!$B:$Q,14,0),0)</f>
        <v>0</v>
      </c>
      <c r="DS251" s="304">
        <f>IFERROR(VLOOKUP($AO251,装备!$B:$Q,16,0),0)</f>
        <v>0</v>
      </c>
      <c r="DT251" s="304">
        <f>IFERROR(VLOOKUP($AO251,装备!$B:$Q,5,0),0)</f>
        <v>0</v>
      </c>
    </row>
    <row r="252" spans="1:124" hidden="1">
      <c r="A252" s="301">
        <f>未改造舰娘!$A248</f>
        <v>10026411</v>
      </c>
      <c r="B252" s="354" t="s">
        <v>691</v>
      </c>
      <c r="C252" s="323"/>
      <c r="D252" s="323">
        <f t="shared" si="3"/>
        <v>110</v>
      </c>
      <c r="E252" s="303">
        <f>未改造舰娘!$C248</f>
        <v>4</v>
      </c>
      <c r="F252" s="304" t="str">
        <f>未改造舰娘!$D248</f>
        <v>驱逐</v>
      </c>
      <c r="G252" s="304" t="str">
        <f>未改造舰娘!$E248</f>
        <v>小型</v>
      </c>
      <c r="H252" s="304" t="str">
        <f>未改造舰娘!$F248</f>
        <v>护卫舰</v>
      </c>
      <c r="I252" s="460">
        <f>未改造舰娘!$AR248</f>
        <v>2</v>
      </c>
      <c r="J252" s="304" t="str">
        <f>未改造舰娘!$G248</f>
        <v>日本</v>
      </c>
      <c r="K252" s="312">
        <f>未改造舰娘!$H248+(BV252+CI252+CV252+DI252)*$C$2</f>
        <v>15</v>
      </c>
      <c r="L252" s="304">
        <f>未改造舰娘!$I248</f>
        <v>1</v>
      </c>
      <c r="M252" s="304">
        <f>未改造舰娘!$J248</f>
        <v>1</v>
      </c>
      <c r="N252" s="518">
        <f>未改造舰娘!$K248</f>
        <v>2</v>
      </c>
      <c r="O252" s="304">
        <f>未改造舰娘!$L248+((CE252+CR252+DE252+DR252)*$C$2)</f>
        <v>15</v>
      </c>
      <c r="P252" s="304" t="str">
        <f>IF($C$2=1,(IF(ISERROR(FIND("超长",未改造舰娘!$M248&amp;CC252&amp;CP252&amp;DC252&amp;DP252,1)),IF(ISERROR(FIND("长",未改造舰娘!$M248&amp;CC252&amp;CP252&amp;DC252&amp;DP252,1)),IF(ISERROR(FIND("中",未改造舰娘!$M248&amp;CC252&amp;CP252&amp;DC252&amp;DP252,1)),IF(ISERROR(FIND("短",未改造舰娘!$M248&amp;CC252&amp;CP252&amp;DC252&amp;DP252,1)),IF(ISERROR(FIND("无",未改造舰娘!$M248&amp;CC252&amp;CP252&amp;DC252&amp;DP252,1)),0,"无"),"短"),"中"),"长"),"超长")),未改造舰娘!$M248)</f>
        <v>短</v>
      </c>
      <c r="Q252" s="303">
        <f>未改造舰娘!$N248</f>
        <v>34</v>
      </c>
      <c r="R252" s="304">
        <f>(未改造舰娘!$P248)+(未改造舰娘!$Q248)*$C$3+((BW252+CJ252+CW252+DJ252)*$C$2)</f>
        <v>29</v>
      </c>
      <c r="S252" s="304">
        <f>(未改造舰娘!$R248)+(未改造舰娘!$S248)*$C$3+((BY252+CL252+CY252+DL252)*$C$2)</f>
        <v>74</v>
      </c>
      <c r="T252" s="304">
        <f>(未改造舰娘!$T248)+(未改造舰娘!$U248)*$C$3+((BX252+CK252+CX252+DK252)*$C$2)</f>
        <v>20</v>
      </c>
      <c r="U252" s="304">
        <f>(未改造舰娘!$V248)+(未改造舰娘!$W248)*$C$3+((CG252+CT252+DG252+DT252)*$C$2)</f>
        <v>40</v>
      </c>
      <c r="V252" s="305">
        <f>INT((((未改造舰娘!$Y248)-(未改造舰娘!$X248))*(((IF(D252=0,C252,D252))-1)/99))+未改造舰娘!$X248)+((CB252+CO252+DB252+DO252)*$C$2)</f>
        <v>87</v>
      </c>
      <c r="W252" s="304">
        <f>INT((((未改造舰娘!$AA248)-(未改造舰娘!$Z248))*(((IF(D252=0,C252,D252))-1)/99))+未改造舰娘!$Z248)+((CD252+CQ252+DD252+DQ252)*$C$2)</f>
        <v>82</v>
      </c>
      <c r="X252" s="304">
        <f>INT((((未改造舰娘!$AC248)-(未改造舰娘!$AB248))*(((IF(D252=0,C252,D252))-1)/99))+未改造舰娘!$AB248)+((CA252+CN252+DA252+DN252)*$C$2)</f>
        <v>16</v>
      </c>
      <c r="Y252" s="303">
        <f>INT((((未改造舰娘!$AE248)-(未改造舰娘!$AD248))*(((IF(D252=0,C252,D252))-1)/99))+未改造舰娘!$AD248)+((BZ252+CM252+CZ252+DM252)*$C$2)</f>
        <v>54</v>
      </c>
      <c r="Z252" s="474" t="str">
        <f>IF(未改造舰娘!$AF248=0,"",未改造舰娘!$AF248)</f>
        <v/>
      </c>
      <c r="AA252" s="304" t="str">
        <f>IF(未改造舰娘!$AG248="","",未改造舰娘!$AG248)</f>
        <v/>
      </c>
      <c r="AB252" s="304" t="str">
        <f>IF(未改造舰娘!$AH248="","",未改造舰娘!$AH248)</f>
        <v/>
      </c>
      <c r="AC252" s="304" t="str">
        <f>IF(未改造舰娘!$AI248="","",未改造舰娘!$AI248)</f>
        <v/>
      </c>
      <c r="AD252" s="304">
        <f>IF(未改造舰娘!$AJ248="","",未改造舰娘!$AJ248)</f>
        <v>0</v>
      </c>
      <c r="AE252" s="305">
        <f>IF(未改造舰娘!$AK248="","",未改造舰娘!$AK248)</f>
        <v>0</v>
      </c>
      <c r="AF252" s="304" t="str">
        <f>IF(未改造舰娘!$AL248="","",未改造舰娘!$AL248)</f>
        <v/>
      </c>
      <c r="AG252" s="304" t="str">
        <f>IF(未改造舰娘!$AM248="","",未改造舰娘!$AM248)</f>
        <v/>
      </c>
      <c r="AH252" s="304" t="str">
        <f>IF(未改造舰娘!$AN248="","",未改造舰娘!$AN248)</f>
        <v/>
      </c>
      <c r="AI252" s="304" t="str">
        <f>IF(未改造舰娘!$AO248="","",未改造舰娘!$AO248)</f>
        <v/>
      </c>
      <c r="AJ252" s="304" t="str">
        <f>IF(未改造舰娘!$AP248="","",未改造舰娘!$AP248)</f>
        <v/>
      </c>
      <c r="AK252" s="303" t="str">
        <f>IF(未改造舰娘!$AQ248="","",未改造舰娘!$AQ248)</f>
        <v/>
      </c>
      <c r="AL252" s="306" t="str">
        <f>IF(未改造舰娘!$AS248="","",未改造舰娘!$AS248)</f>
        <v>J国12.7厘米连装炮</v>
      </c>
      <c r="AM252" s="306" t="str">
        <f>IF(未改造舰娘!$AT248="","",未改造舰娘!$AT248)</f>
        <v>61厘米四连装鱼雷</v>
      </c>
      <c r="AN252" s="306" t="str">
        <f>IF(未改造舰娘!$AU248="","",未改造舰娘!$AU248)</f>
        <v/>
      </c>
      <c r="AO252" s="306" t="str">
        <f>IF(未改造舰娘!$AV248="","",未改造舰娘!$AV248)</f>
        <v/>
      </c>
      <c r="AP252" s="307" t="str">
        <f>IF(未改造舰娘!$AW248="","",未改造舰娘!$AW248)</f>
        <v/>
      </c>
      <c r="AQ252" s="308" t="str">
        <f>IF(未改造舰娘!$AX248="","",未改造舰娘!$AX248)</f>
        <v/>
      </c>
      <c r="AR252" s="304">
        <f>IF(未改造舰娘!$AY248="","",未改造舰娘!$AY248)</f>
        <v>15</v>
      </c>
      <c r="AS252" s="304">
        <f>IF(未改造舰娘!$AZ248="","",未改造舰娘!$AZ248)</f>
        <v>15</v>
      </c>
      <c r="AT252" s="304">
        <f>IF(未改造舰娘!$BA248="","",未改造舰娘!$BA248)</f>
        <v>0.48</v>
      </c>
      <c r="AU252" s="304">
        <f>IF(未改造舰娘!$BB248="","",未改造舰娘!$BB248)</f>
        <v>0.9</v>
      </c>
      <c r="AV252" s="305">
        <f>IF((未改造舰娘!$BG248+未改造舰娘!$BK248*$C$4)=0,"",(未改造舰娘!$BG248+未改造舰娘!$BK248*$C$4))</f>
        <v>6</v>
      </c>
      <c r="AW252" s="304">
        <f>IF((未改造舰娘!$BH248+未改造舰娘!$BL248*$C$4)=0,"",(未改造舰娘!$BH248+未改造舰娘!$BL248*$C$4))</f>
        <v>12</v>
      </c>
      <c r="AX252" s="304">
        <f>IF((未改造舰娘!$BI248+未改造舰娘!$BM248*$C$4)=0,"",(未改造舰娘!$BI248+未改造舰娘!$BM248*$C$4))</f>
        <v>11</v>
      </c>
      <c r="AY252" s="303" t="str">
        <f>IF((未改造舰娘!$BJ248+未改造舰娘!$BN248*$C$4)=0,"",(未改造舰娘!$BJ248+未改造舰娘!$BN248*$C$4))</f>
        <v/>
      </c>
      <c r="AZ252" s="500">
        <f>IF(未改造舰娘!BC248="","",未改造舰娘!BC248)</f>
        <v>0</v>
      </c>
      <c r="BA252" s="500">
        <f>IF(未改造舰娘!BD248="","",未改造舰娘!BD248)</f>
        <v>27</v>
      </c>
      <c r="BB252" s="500">
        <f>IF(未改造舰娘!BE248="","",未改造舰娘!BE248)</f>
        <v>5</v>
      </c>
      <c r="BC252" s="498">
        <f>IF(未改造舰娘!BF248="","",未改造舰娘!BF248)</f>
        <v>0</v>
      </c>
      <c r="BD252" s="125" t="s">
        <v>1592</v>
      </c>
      <c r="BE252" s="506">
        <v>1.3888888888888888E-2</v>
      </c>
      <c r="BF252" s="306" t="str">
        <f>IF(未改造舰娘!$BQ248="","",未改造舰娘!$BQ248)</f>
        <v/>
      </c>
      <c r="BG252" s="306" t="str">
        <f>IF(未改造舰娘!$BR248="","",未改造舰娘!$BR248)</f>
        <v/>
      </c>
      <c r="BH252" s="306"/>
      <c r="BU252" s="304">
        <f>IFERROR(VLOOKUP(AL252,装备!$B:$C,2,0),0)</f>
        <v>2</v>
      </c>
      <c r="BV252" s="304">
        <f>IFERROR(VLOOKUP($AL252,装备!$B:$Q,5,0),0)</f>
        <v>0</v>
      </c>
      <c r="BW252" s="304">
        <f>IFERROR(VLOOKUP($AL252,装备!$B:$Q,6,0),0)</f>
        <v>2</v>
      </c>
      <c r="BX252" s="304">
        <f>IFERROR(VLOOKUP($AL252,装备!$B:$Q,7,0),0)</f>
        <v>0</v>
      </c>
      <c r="BY252" s="304">
        <f>IFERROR(VLOOKUP($AL252,装备!$B:$Q,8,0),0)</f>
        <v>0</v>
      </c>
      <c r="BZ252" s="304">
        <f>IFERROR(VLOOKUP($AL252,装备!$B:$Q,9,0),0)</f>
        <v>0</v>
      </c>
      <c r="CA252" s="304">
        <f>IFERROR(VLOOKUP($AL252,装备!$B:$Q,10,0),0)</f>
        <v>0</v>
      </c>
      <c r="CB252" s="304">
        <f>IFERROR(VLOOKUP($AL252,装备!$B:$Q,11,0),0)</f>
        <v>0</v>
      </c>
      <c r="CC252" s="304" t="str">
        <f>IFERROR(VLOOKUP($AL252,装备!$B:$Q,12,0),0)</f>
        <v>短</v>
      </c>
      <c r="CD252" s="304">
        <f>IFERROR(VLOOKUP($AL252,装备!$B:$Q,13,0),0)</f>
        <v>0</v>
      </c>
      <c r="CE252" s="304">
        <f>IFERROR(VLOOKUP($AL252,装备!$B:$Q,14,0),0)</f>
        <v>0</v>
      </c>
      <c r="CF252" s="304">
        <f>IFERROR(VLOOKUP($AL252,装备!$B:$Q,16,0),0)</f>
        <v>2</v>
      </c>
      <c r="CG252" s="304">
        <f>IFERROR(VLOOKUP($AL252,装备!$B:$Q,5,0),0)</f>
        <v>0</v>
      </c>
      <c r="CH252" s="304">
        <f>IFERROR(VLOOKUP(AM252,装备!$B:$C,2,0),0)</f>
        <v>3</v>
      </c>
      <c r="CI252" s="304">
        <f>IFERROR(VLOOKUP($AM252,装备!$B:$Q,5,0),0)</f>
        <v>0</v>
      </c>
      <c r="CJ252" s="304">
        <f>IFERROR(VLOOKUP($AM252,装备!$B:$Q,6,0),0)</f>
        <v>0</v>
      </c>
      <c r="CK252" s="304">
        <f>IFERROR(VLOOKUP($AM252,装备!$B:$Q,7,0),0)</f>
        <v>0</v>
      </c>
      <c r="CL252" s="304">
        <f>IFERROR(VLOOKUP($AM252,装备!$B:$Q,8,0),0)</f>
        <v>7</v>
      </c>
      <c r="CM252" s="304">
        <f>IFERROR(VLOOKUP($AM252,装备!$B:$Q,9,0),0)</f>
        <v>0</v>
      </c>
      <c r="CN252" s="304">
        <f>IFERROR(VLOOKUP($AM252,装备!$B:$Q,10,0),0)</f>
        <v>0</v>
      </c>
      <c r="CO252" s="304">
        <f>IFERROR(VLOOKUP($AM252,装备!$B:$Q,11,0),0)</f>
        <v>0</v>
      </c>
      <c r="CP252" s="304" t="str">
        <f>IFERROR(VLOOKUP($AM252,装备!$B:$Q,12,0),0)</f>
        <v>短</v>
      </c>
      <c r="CQ252" s="304">
        <f>IFERROR(VLOOKUP($AM252,装备!$B:$Q,13,0),0)</f>
        <v>0</v>
      </c>
      <c r="CR252" s="304">
        <f>IFERROR(VLOOKUP($AM252,装备!$B:$Q,14,0),0)</f>
        <v>0</v>
      </c>
      <c r="CS252" s="304">
        <f>IFERROR(VLOOKUP($AM252,装备!$B:$Q,16,0),0)</f>
        <v>0</v>
      </c>
      <c r="CT252" s="304">
        <f>IFERROR(VLOOKUP($AM252,装备!$B:$Q,5,0),0)</f>
        <v>0</v>
      </c>
      <c r="CU252" s="304">
        <f>IFERROR(VLOOKUP(AN252,装备!$B:$C,2,0),0)</f>
        <v>0</v>
      </c>
      <c r="CV252" s="304">
        <f>IFERROR(VLOOKUP($AN252,装备!$B:$Q,5,0),0)</f>
        <v>0</v>
      </c>
      <c r="CW252" s="304">
        <f>IFERROR(VLOOKUP($AN252,装备!$B:$Q,6,0),0)</f>
        <v>0</v>
      </c>
      <c r="CX252" s="304">
        <f>IFERROR(VLOOKUP($AN252,装备!$B:$Q,7,0),0)</f>
        <v>0</v>
      </c>
      <c r="CY252" s="304">
        <f>IFERROR(VLOOKUP($AN252,装备!$B:$Q,8,0),0)</f>
        <v>0</v>
      </c>
      <c r="CZ252" s="304">
        <f>IFERROR(VLOOKUP($AN252,装备!$B:$Q,9,0),0)</f>
        <v>0</v>
      </c>
      <c r="DA252" s="304">
        <f>IFERROR(VLOOKUP($AN252,装备!$B:$Q,10,0),0)</f>
        <v>0</v>
      </c>
      <c r="DB252" s="304">
        <f>IFERROR(VLOOKUP($AN252,装备!$B:$Q,11,0),0)</f>
        <v>0</v>
      </c>
      <c r="DC252" s="304">
        <f>IFERROR(VLOOKUP($AN252,装备!$B:$Q,12,0),0)</f>
        <v>0</v>
      </c>
      <c r="DD252" s="304">
        <f>IFERROR(VLOOKUP($AN252,装备!$B:$Q,13,0),0)</f>
        <v>0</v>
      </c>
      <c r="DE252" s="304">
        <f>IFERROR(VLOOKUP($AN252,装备!$B:$Q,14,0),0)</f>
        <v>0</v>
      </c>
      <c r="DF252" s="304">
        <f>IFERROR(VLOOKUP($AN252,装备!$B:$Q,16,0),0)</f>
        <v>0</v>
      </c>
      <c r="DG252" s="304">
        <f>IFERROR(VLOOKUP($AN252,装备!$B:$Q,5,0),0)</f>
        <v>0</v>
      </c>
      <c r="DH252" s="304">
        <f>IFERROR(VLOOKUP(AO252,装备!$B:$C,2,0),0)</f>
        <v>0</v>
      </c>
      <c r="DI252" s="304">
        <f>IFERROR(VLOOKUP($AO252,装备!$B:$Q,5,0),0)</f>
        <v>0</v>
      </c>
      <c r="DJ252" s="304">
        <f>IFERROR(VLOOKUP($AO252,装备!$B:$Q,6,0),0)</f>
        <v>0</v>
      </c>
      <c r="DK252" s="304">
        <f>IFERROR(VLOOKUP($AO252,装备!$B:$Q,7,0),0)</f>
        <v>0</v>
      </c>
      <c r="DL252" s="304">
        <f>IFERROR(VLOOKUP($AO252,装备!$B:$Q,8,0),0)</f>
        <v>0</v>
      </c>
      <c r="DM252" s="304">
        <f>IFERROR(VLOOKUP($AO252,装备!$B:$Q,9,0),0)</f>
        <v>0</v>
      </c>
      <c r="DN252" s="304">
        <f>IFERROR(VLOOKUP($AO252,装备!$B:$Q,10,0),0)</f>
        <v>0</v>
      </c>
      <c r="DO252" s="304">
        <f>IFERROR(VLOOKUP($AO252,装备!$B:$Q,11,0),0)</f>
        <v>0</v>
      </c>
      <c r="DP252" s="304">
        <f>IFERROR(VLOOKUP($AO252,装备!$B:$Q,12,0),0)</f>
        <v>0</v>
      </c>
      <c r="DQ252" s="304">
        <f>IFERROR(VLOOKUP($AO252,装备!$B:$Q,13,0),0)</f>
        <v>0</v>
      </c>
      <c r="DR252" s="304">
        <f>IFERROR(VLOOKUP($AO252,装备!$B:$Q,14,0),0)</f>
        <v>0</v>
      </c>
      <c r="DS252" s="304">
        <f>IFERROR(VLOOKUP($AO252,装备!$B:$Q,16,0),0)</f>
        <v>0</v>
      </c>
      <c r="DT252" s="304">
        <f>IFERROR(VLOOKUP($AO252,装备!$B:$Q,5,0),0)</f>
        <v>0</v>
      </c>
    </row>
    <row r="253" spans="1:124" hidden="1">
      <c r="A253" s="301">
        <f>未改造舰娘!$A249</f>
        <v>10026511</v>
      </c>
      <c r="B253" s="354" t="s">
        <v>692</v>
      </c>
      <c r="C253" s="323"/>
      <c r="D253" s="323">
        <f t="shared" si="3"/>
        <v>110</v>
      </c>
      <c r="E253" s="303">
        <f>未改造舰娘!$C249</f>
        <v>4</v>
      </c>
      <c r="F253" s="304" t="str">
        <f>未改造舰娘!$D249</f>
        <v>驱逐</v>
      </c>
      <c r="G253" s="304" t="str">
        <f>未改造舰娘!$E249</f>
        <v>小型</v>
      </c>
      <c r="H253" s="304" t="str">
        <f>未改造舰娘!$F249</f>
        <v>护卫舰</v>
      </c>
      <c r="I253" s="460">
        <f>未改造舰娘!$AR249</f>
        <v>2</v>
      </c>
      <c r="J253" s="304" t="str">
        <f>未改造舰娘!$G249</f>
        <v>日本</v>
      </c>
      <c r="K253" s="312">
        <f>未改造舰娘!$H249+(BV253+CI253+CV253+DI253)*$C$2</f>
        <v>16</v>
      </c>
      <c r="L253" s="304">
        <f>未改造舰娘!$I249</f>
        <v>0</v>
      </c>
      <c r="M253" s="304">
        <f>未改造舰娘!$J249</f>
        <v>1</v>
      </c>
      <c r="N253" s="518">
        <f>未改造舰娘!$K249</f>
        <v>2</v>
      </c>
      <c r="O253" s="304">
        <f>未改造舰娘!$L249+((CE253+CR253+DE253+DR253)*$C$2)</f>
        <v>9</v>
      </c>
      <c r="P253" s="304" t="str">
        <f>IF($C$2=1,(IF(ISERROR(FIND("超长",未改造舰娘!$M249&amp;CC253&amp;CP253&amp;DC253&amp;DP253,1)),IF(ISERROR(FIND("长",未改造舰娘!$M249&amp;CC253&amp;CP253&amp;DC253&amp;DP253,1)),IF(ISERROR(FIND("中",未改造舰娘!$M249&amp;CC253&amp;CP253&amp;DC253&amp;DP253,1)),IF(ISERROR(FIND("短",未改造舰娘!$M249&amp;CC253&amp;CP253&amp;DC253&amp;DP253,1)),IF(ISERROR(FIND("无",未改造舰娘!$M249&amp;CC253&amp;CP253&amp;DC253&amp;DP253,1)),0,"无"),"短"),"中"),"长"),"超长")),未改造舰娘!$M249)</f>
        <v>短</v>
      </c>
      <c r="Q253" s="303">
        <f>未改造舰娘!$N249</f>
        <v>34</v>
      </c>
      <c r="R253" s="304">
        <f>(未改造舰娘!$P249)+(未改造舰娘!$Q249)*$C$3+((BW253+CJ253+CW253+DJ253)*$C$2)</f>
        <v>30</v>
      </c>
      <c r="S253" s="304">
        <f>(未改造舰娘!$R249)+(未改造舰娘!$S249)*$C$3+((BY253+CL253+CY253+DL253)*$C$2)</f>
        <v>74</v>
      </c>
      <c r="T253" s="304">
        <f>(未改造舰娘!$T249)+(未改造舰娘!$U249)*$C$3+((BX253+CK253+CX253+DK253)*$C$2)</f>
        <v>21</v>
      </c>
      <c r="U253" s="304">
        <f>(未改造舰娘!$V249)+(未改造舰娘!$W249)*$C$3+((CG253+CT253+DG253+DT253)*$C$2)</f>
        <v>41</v>
      </c>
      <c r="V253" s="305">
        <f>INT((((未改造舰娘!$Y249)-(未改造舰娘!$X249))*(((IF(D253=0,C253,D253))-1)/99))+未改造舰娘!$X249)+((CB253+CO253+DB253+DO253)*$C$2)</f>
        <v>88</v>
      </c>
      <c r="W253" s="304">
        <f>INT((((未改造舰娘!$AA249)-(未改造舰娘!$Z249))*(((IF(D253=0,C253,D253))-1)/99))+未改造舰娘!$Z249)+((CD253+CQ253+DD253+DQ253)*$C$2)</f>
        <v>81</v>
      </c>
      <c r="X253" s="304">
        <f>INT((((未改造舰娘!$AC249)-(未改造舰娘!$AB249))*(((IF(D253=0,C253,D253))-1)/99))+未改造舰娘!$AB249)+((CA253+CN253+DA253+DN253)*$C$2)</f>
        <v>17</v>
      </c>
      <c r="Y253" s="303">
        <f>INT((((未改造舰娘!$AE249)-(未改造舰娘!$AD249))*(((IF(D253=0,C253,D253))-1)/99))+未改造舰娘!$AD249)+((BZ253+CM253+CZ253+DM253)*$C$2)</f>
        <v>57</v>
      </c>
      <c r="Z253" s="474" t="str">
        <f>IF(未改造舰娘!$AF249=0,"",未改造舰娘!$AF249)</f>
        <v/>
      </c>
      <c r="AA253" s="304" t="str">
        <f>IF(未改造舰娘!$AG249="","",未改造舰娘!$AG249)</f>
        <v/>
      </c>
      <c r="AB253" s="304" t="str">
        <f>IF(未改造舰娘!$AH249="","",未改造舰娘!$AH249)</f>
        <v/>
      </c>
      <c r="AC253" s="304" t="str">
        <f>IF(未改造舰娘!$AI249="","",未改造舰娘!$AI249)</f>
        <v/>
      </c>
      <c r="AD253" s="304">
        <f>IF(未改造舰娘!$AJ249="","",未改造舰娘!$AJ249)</f>
        <v>0</v>
      </c>
      <c r="AE253" s="305">
        <f>IF(未改造舰娘!$AK249="","",未改造舰娘!$AK249)</f>
        <v>60</v>
      </c>
      <c r="AF253" s="304">
        <f>IF(未改造舰娘!$AL249="","",未改造舰娘!$AL249)</f>
        <v>250</v>
      </c>
      <c r="AG253" s="304">
        <f>IF(未改造舰娘!$AM249="","",未改造舰娘!$AM249)</f>
        <v>1000</v>
      </c>
      <c r="AH253" s="304">
        <f>IF(未改造舰娘!$AN249="","",未改造舰娘!$AN249)</f>
        <v>300</v>
      </c>
      <c r="AI253" s="304" t="str">
        <f>IF(未改造舰娘!$AO249="","",未改造舰娘!$AO249)</f>
        <v/>
      </c>
      <c r="AJ253" s="304" t="str">
        <f>IF(未改造舰娘!$AP249="","",未改造舰娘!$AP249)</f>
        <v>驱逐核心</v>
      </c>
      <c r="AK253" s="303">
        <f>IF(未改造舰娘!$AQ249="","",未改造舰娘!$AQ249)</f>
        <v>12</v>
      </c>
      <c r="AL253" s="306" t="str">
        <f>IF(未改造舰娘!$AS249="","",未改造舰娘!$AS249)</f>
        <v>标准型声纳</v>
      </c>
      <c r="AM253" s="306" t="str">
        <f>IF(未改造舰娘!$AT249="","",未改造舰娘!$AT249)</f>
        <v>标准型深弹投射器</v>
      </c>
      <c r="AN253" s="306" t="str">
        <f>IF(未改造舰娘!$AU249="","",未改造舰娘!$AU249)</f>
        <v/>
      </c>
      <c r="AO253" s="306" t="str">
        <f>IF(未改造舰娘!$AV249="","",未改造舰娘!$AV249)</f>
        <v/>
      </c>
      <c r="AP253" s="307" t="str">
        <f>IF(未改造舰娘!$AW249="","",未改造舰娘!$AW249)</f>
        <v/>
      </c>
      <c r="AQ253" s="308" t="str">
        <f>IF(未改造舰娘!$AX249="","",未改造舰娘!$AX249)</f>
        <v/>
      </c>
      <c r="AR253" s="304">
        <f>IF(未改造舰娘!$AY249="","",未改造舰娘!$AY249)</f>
        <v>15</v>
      </c>
      <c r="AS253" s="304">
        <f>IF(未改造舰娘!$AZ249="","",未改造舰娘!$AZ249)</f>
        <v>20</v>
      </c>
      <c r="AT253" s="304">
        <f>IF(未改造舰娘!$BA249="","",未改造舰娘!$BA249)</f>
        <v>0.48</v>
      </c>
      <c r="AU253" s="304">
        <f>IF(未改造舰娘!$BB249="","",未改造舰娘!$BB249)</f>
        <v>0.9</v>
      </c>
      <c r="AV253" s="305">
        <f>IF((未改造舰娘!$BG249+未改造舰娘!$BK249*$C$4)=0,"",(未改造舰娘!$BG249+未改造舰娘!$BK249*$C$4))</f>
        <v>4</v>
      </c>
      <c r="AW253" s="304">
        <f>IF((未改造舰娘!$BH249+未改造舰娘!$BL249*$C$4)=0,"",(未改造舰娘!$BH249+未改造舰娘!$BL249*$C$4))</f>
        <v>10</v>
      </c>
      <c r="AX253" s="304">
        <f>IF((未改造舰娘!$BI249+未改造舰娘!$BM249*$C$4)=0,"",(未改造舰娘!$BI249+未改造舰娘!$BM249*$C$4))</f>
        <v>8</v>
      </c>
      <c r="AY253" s="303">
        <f>IF((未改造舰娘!$BJ249+未改造舰娘!$BN249*$C$4)=0,"",(未改造舰娘!$BJ249+未改造舰娘!$BN249*$C$4))</f>
        <v>2</v>
      </c>
      <c r="AZ253" s="500">
        <f>IF(未改造舰娘!BC249="","",未改造舰娘!BC249)</f>
        <v>0</v>
      </c>
      <c r="BA253" s="500">
        <f>IF(未改造舰娘!BD249="","",未改造舰娘!BD249)</f>
        <v>27</v>
      </c>
      <c r="BB253" s="500">
        <f>IF(未改造舰娘!BE249="","",未改造舰娘!BE249)</f>
        <v>6</v>
      </c>
      <c r="BC253" s="498">
        <f>IF(未改造舰娘!BF249="","",未改造舰娘!BF249)</f>
        <v>0</v>
      </c>
      <c r="BD253" s="125" t="s">
        <v>1593</v>
      </c>
      <c r="BE253" s="506">
        <v>1.3888888888888888E-2</v>
      </c>
      <c r="BF253" s="306" t="str">
        <f>IF(未改造舰娘!$BQ249="","",未改造舰娘!$BQ249)</f>
        <v/>
      </c>
      <c r="BG253" s="306" t="str">
        <f>IF(未改造舰娘!$BR249="","",未改造舰娘!$BR249)</f>
        <v/>
      </c>
      <c r="BH253" s="306"/>
      <c r="BU253" s="304">
        <f>IFERROR(VLOOKUP(AL253,装备!$B:$C,2,0),0)</f>
        <v>2</v>
      </c>
      <c r="BV253" s="304">
        <f>IFERROR(VLOOKUP($AL253,装备!$B:$Q,5,0),0)</f>
        <v>0</v>
      </c>
      <c r="BW253" s="304">
        <f>IFERROR(VLOOKUP($AL253,装备!$B:$Q,6,0),0)</f>
        <v>0</v>
      </c>
      <c r="BX253" s="304">
        <f>IFERROR(VLOOKUP($AL253,装备!$B:$Q,7,0),0)</f>
        <v>0</v>
      </c>
      <c r="BY253" s="304">
        <f>IFERROR(VLOOKUP($AL253,装备!$B:$Q,8,0),0)</f>
        <v>0</v>
      </c>
      <c r="BZ253" s="304">
        <f>IFERROR(VLOOKUP($AL253,装备!$B:$Q,9,0),0)</f>
        <v>6</v>
      </c>
      <c r="CA253" s="304">
        <f>IFERROR(VLOOKUP($AL253,装备!$B:$Q,10,0),0)</f>
        <v>0</v>
      </c>
      <c r="CB253" s="304">
        <f>IFERROR(VLOOKUP($AL253,装备!$B:$Q,11,0),0)</f>
        <v>1</v>
      </c>
      <c r="CC253" s="304" t="str">
        <f>IFERROR(VLOOKUP($AL253,装备!$B:$Q,12,0),0)</f>
        <v>无</v>
      </c>
      <c r="CD253" s="304">
        <f>IFERROR(VLOOKUP($AL253,装备!$B:$Q,13,0),0)</f>
        <v>0</v>
      </c>
      <c r="CE253" s="304">
        <f>IFERROR(VLOOKUP($AL253,装备!$B:$Q,14,0),0)</f>
        <v>0</v>
      </c>
      <c r="CF253" s="304">
        <f>IFERROR(VLOOKUP($AL253,装备!$B:$Q,16,0),0)</f>
        <v>0</v>
      </c>
      <c r="CG253" s="304">
        <f>IFERROR(VLOOKUP($AL253,装备!$B:$Q,5,0),0)</f>
        <v>0</v>
      </c>
      <c r="CH253" s="304">
        <f>IFERROR(VLOOKUP(AM253,装备!$B:$C,2,0),0)</f>
        <v>2</v>
      </c>
      <c r="CI253" s="304">
        <f>IFERROR(VLOOKUP($AM253,装备!$B:$Q,5,0),0)</f>
        <v>0</v>
      </c>
      <c r="CJ253" s="304">
        <f>IFERROR(VLOOKUP($AM253,装备!$B:$Q,6,0),0)</f>
        <v>0</v>
      </c>
      <c r="CK253" s="304">
        <f>IFERROR(VLOOKUP($AM253,装备!$B:$Q,7,0),0)</f>
        <v>0</v>
      </c>
      <c r="CL253" s="304">
        <f>IFERROR(VLOOKUP($AM253,装备!$B:$Q,8,0),0)</f>
        <v>0</v>
      </c>
      <c r="CM253" s="304">
        <f>IFERROR(VLOOKUP($AM253,装备!$B:$Q,9,0),0)</f>
        <v>5</v>
      </c>
      <c r="CN253" s="304">
        <f>IFERROR(VLOOKUP($AM253,装备!$B:$Q,10,0),0)</f>
        <v>0</v>
      </c>
      <c r="CO253" s="304">
        <f>IFERROR(VLOOKUP($AM253,装备!$B:$Q,11,0),0)</f>
        <v>0</v>
      </c>
      <c r="CP253" s="304" t="str">
        <f>IFERROR(VLOOKUP($AM253,装备!$B:$Q,12,0),0)</f>
        <v>短</v>
      </c>
      <c r="CQ253" s="304">
        <f>IFERROR(VLOOKUP($AM253,装备!$B:$Q,13,0),0)</f>
        <v>0</v>
      </c>
      <c r="CR253" s="304">
        <f>IFERROR(VLOOKUP($AM253,装备!$B:$Q,14,0),0)</f>
        <v>0</v>
      </c>
      <c r="CS253" s="304">
        <f>IFERROR(VLOOKUP($AM253,装备!$B:$Q,16,0),0)</f>
        <v>0</v>
      </c>
      <c r="CT253" s="304">
        <f>IFERROR(VLOOKUP($AM253,装备!$B:$Q,5,0),0)</f>
        <v>0</v>
      </c>
      <c r="CU253" s="304">
        <f>IFERROR(VLOOKUP(AN253,装备!$B:$C,2,0),0)</f>
        <v>0</v>
      </c>
      <c r="CV253" s="304">
        <f>IFERROR(VLOOKUP($AN253,装备!$B:$Q,5,0),0)</f>
        <v>0</v>
      </c>
      <c r="CW253" s="304">
        <f>IFERROR(VLOOKUP($AN253,装备!$B:$Q,6,0),0)</f>
        <v>0</v>
      </c>
      <c r="CX253" s="304">
        <f>IFERROR(VLOOKUP($AN253,装备!$B:$Q,7,0),0)</f>
        <v>0</v>
      </c>
      <c r="CY253" s="304">
        <f>IFERROR(VLOOKUP($AN253,装备!$B:$Q,8,0),0)</f>
        <v>0</v>
      </c>
      <c r="CZ253" s="304">
        <f>IFERROR(VLOOKUP($AN253,装备!$B:$Q,9,0),0)</f>
        <v>0</v>
      </c>
      <c r="DA253" s="304">
        <f>IFERROR(VLOOKUP($AN253,装备!$B:$Q,10,0),0)</f>
        <v>0</v>
      </c>
      <c r="DB253" s="304">
        <f>IFERROR(VLOOKUP($AN253,装备!$B:$Q,11,0),0)</f>
        <v>0</v>
      </c>
      <c r="DC253" s="304">
        <f>IFERROR(VLOOKUP($AN253,装备!$B:$Q,12,0),0)</f>
        <v>0</v>
      </c>
      <c r="DD253" s="304">
        <f>IFERROR(VLOOKUP($AN253,装备!$B:$Q,13,0),0)</f>
        <v>0</v>
      </c>
      <c r="DE253" s="304">
        <f>IFERROR(VLOOKUP($AN253,装备!$B:$Q,14,0),0)</f>
        <v>0</v>
      </c>
      <c r="DF253" s="304">
        <f>IFERROR(VLOOKUP($AN253,装备!$B:$Q,16,0),0)</f>
        <v>0</v>
      </c>
      <c r="DG253" s="304">
        <f>IFERROR(VLOOKUP($AN253,装备!$B:$Q,5,0),0)</f>
        <v>0</v>
      </c>
      <c r="DH253" s="304">
        <f>IFERROR(VLOOKUP(AO253,装备!$B:$C,2,0),0)</f>
        <v>0</v>
      </c>
      <c r="DI253" s="304">
        <f>IFERROR(VLOOKUP($AO253,装备!$B:$Q,5,0),0)</f>
        <v>0</v>
      </c>
      <c r="DJ253" s="304">
        <f>IFERROR(VLOOKUP($AO253,装备!$B:$Q,6,0),0)</f>
        <v>0</v>
      </c>
      <c r="DK253" s="304">
        <f>IFERROR(VLOOKUP($AO253,装备!$B:$Q,7,0),0)</f>
        <v>0</v>
      </c>
      <c r="DL253" s="304">
        <f>IFERROR(VLOOKUP($AO253,装备!$B:$Q,8,0),0)</f>
        <v>0</v>
      </c>
      <c r="DM253" s="304">
        <f>IFERROR(VLOOKUP($AO253,装备!$B:$Q,9,0),0)</f>
        <v>0</v>
      </c>
      <c r="DN253" s="304">
        <f>IFERROR(VLOOKUP($AO253,装备!$B:$Q,10,0),0)</f>
        <v>0</v>
      </c>
      <c r="DO253" s="304">
        <f>IFERROR(VLOOKUP($AO253,装备!$B:$Q,11,0),0)</f>
        <v>0</v>
      </c>
      <c r="DP253" s="304">
        <f>IFERROR(VLOOKUP($AO253,装备!$B:$Q,12,0),0)</f>
        <v>0</v>
      </c>
      <c r="DQ253" s="304">
        <f>IFERROR(VLOOKUP($AO253,装备!$B:$Q,13,0),0)</f>
        <v>0</v>
      </c>
      <c r="DR253" s="304">
        <f>IFERROR(VLOOKUP($AO253,装备!$B:$Q,14,0),0)</f>
        <v>0</v>
      </c>
      <c r="DS253" s="304">
        <f>IFERROR(VLOOKUP($AO253,装备!$B:$Q,16,0),0)</f>
        <v>0</v>
      </c>
      <c r="DT253" s="304">
        <f>IFERROR(VLOOKUP($AO253,装备!$B:$Q,5,0),0)</f>
        <v>0</v>
      </c>
    </row>
    <row r="254" spans="1:124" hidden="1">
      <c r="A254" s="301">
        <f>未改造舰娘!$A250</f>
        <v>10026711</v>
      </c>
      <c r="B254" s="354" t="s">
        <v>4124</v>
      </c>
      <c r="C254" s="323"/>
      <c r="D254" s="323">
        <f t="shared" si="3"/>
        <v>110</v>
      </c>
      <c r="E254" s="303">
        <f>未改造舰娘!$C250</f>
        <v>5</v>
      </c>
      <c r="F254" s="304" t="str">
        <f>未改造舰娘!$D250</f>
        <v>驱逐</v>
      </c>
      <c r="G254" s="304" t="str">
        <f>未改造舰娘!$E250</f>
        <v>小型</v>
      </c>
      <c r="H254" s="304" t="str">
        <f>未改造舰娘!$F250</f>
        <v>护卫舰</v>
      </c>
      <c r="I254" s="460">
        <f>未改造舰娘!$AR250</f>
        <v>2</v>
      </c>
      <c r="J254" s="304" t="str">
        <f>未改造舰娘!$G250</f>
        <v>日本</v>
      </c>
      <c r="K254" s="312">
        <f>未改造舰娘!$H250+(BV254+CI254+CV254+DI254)*$C$2</f>
        <v>20</v>
      </c>
      <c r="L254" s="304">
        <f>未改造舰娘!$I250</f>
        <v>0</v>
      </c>
      <c r="M254" s="304">
        <f>未改造舰娘!$J250</f>
        <v>2</v>
      </c>
      <c r="N254" s="518">
        <f>未改造舰娘!$K250</f>
        <v>2</v>
      </c>
      <c r="O254" s="304">
        <f>未改造舰娘!$L250+((CE254+CR254+DE254+DR254)*$C$2)</f>
        <v>10</v>
      </c>
      <c r="P254" s="304" t="str">
        <f>IF($C$2=1,(IF(ISERROR(FIND("超长",未改造舰娘!$M250&amp;CC254&amp;CP254&amp;DC254&amp;DP254,1)),IF(ISERROR(FIND("长",未改造舰娘!$M250&amp;CC254&amp;CP254&amp;DC254&amp;DP254,1)),IF(ISERROR(FIND("中",未改造舰娘!$M250&amp;CC254&amp;CP254&amp;DC254&amp;DP254,1)),IF(ISERROR(FIND("短",未改造舰娘!$M250&amp;CC254&amp;CP254&amp;DC254&amp;DP254,1)),IF(ISERROR(FIND("无",未改造舰娘!$M250&amp;CC254&amp;CP254&amp;DC254&amp;DP254,1)),0,"无"),"短"),"中"),"长"),"超长")),未改造舰娘!$M250)</f>
        <v>短</v>
      </c>
      <c r="Q254" s="303">
        <f>未改造舰娘!$N250</f>
        <v>40</v>
      </c>
      <c r="R254" s="304">
        <f>(未改造舰娘!$P250)+(未改造舰娘!$Q250)*$C$3+((BW254+CJ254+CW254+DJ254)*$C$2)</f>
        <v>30</v>
      </c>
      <c r="S254" s="304">
        <f>(未改造舰娘!$R250)+(未改造舰娘!$S250)*$C$3+((BY254+CL254+CY254+DL254)*$C$2)</f>
        <v>95</v>
      </c>
      <c r="T254" s="304">
        <f>(未改造舰娘!$T250)+(未改造舰娘!$U250)*$C$3+((BX254+CK254+CX254+DK254)*$C$2)</f>
        <v>22</v>
      </c>
      <c r="U254" s="304">
        <f>(未改造舰娘!$V250)+(未改造舰娘!$W250)*$C$3+((CG254+CT254+DG254+DT254)*$C$2)</f>
        <v>43</v>
      </c>
      <c r="V254" s="305">
        <f>INT((((未改造舰娘!$Y250)-(未改造舰娘!$X250))*(((IF(D254=0,C254,D254))-1)/99))+未改造舰娘!$X250)+((CB254+CO254+DB254+DO254)*$C$2)</f>
        <v>89</v>
      </c>
      <c r="W254" s="304">
        <f>INT((((未改造舰娘!$AA250)-(未改造舰娘!$Z250))*(((IF(D254=0,C254,D254))-1)/99))+未改造舰娘!$Z250)+((CD254+CQ254+DD254+DQ254)*$C$2)</f>
        <v>94</v>
      </c>
      <c r="X254" s="304">
        <f>INT((((未改造舰娘!$AC250)-(未改造舰娘!$AB250))*(((IF(D254=0,C254,D254))-1)/99))+未改造舰娘!$AB250)+((CA254+CN254+DA254+DN254)*$C$2)</f>
        <v>19</v>
      </c>
      <c r="Y254" s="303">
        <f>INT((((未改造舰娘!$AE250)-(未改造舰娘!$AD250))*(((IF(D254=0,C254,D254))-1)/99))+未改造舰娘!$AD250)+((BZ254+CM254+CZ254+DM254)*$C$2)</f>
        <v>54</v>
      </c>
      <c r="Z254" s="474" t="str">
        <f>IF(未改造舰娘!$AF250=0,"",未改造舰娘!$AF250)</f>
        <v/>
      </c>
      <c r="AA254" s="304" t="str">
        <f>IF(未改造舰娘!$AG250="","",未改造舰娘!$AG250)</f>
        <v/>
      </c>
      <c r="AB254" s="304" t="str">
        <f>IF(未改造舰娘!$AH250="","",未改造舰娘!$AH250)</f>
        <v/>
      </c>
      <c r="AC254" s="304" t="str">
        <f>IF(未改造舰娘!$AI250="","",未改造舰娘!$AI250)</f>
        <v/>
      </c>
      <c r="AD254" s="304">
        <f>IF(未改造舰娘!$AJ250="","",未改造舰娘!$AJ250)</f>
        <v>0</v>
      </c>
      <c r="AE254" s="305">
        <f>IF(未改造舰娘!$AK250="","",未改造舰娘!$AK250)</f>
        <v>0</v>
      </c>
      <c r="AF254" s="304" t="str">
        <f>IF(未改造舰娘!$AL250="","",未改造舰娘!$AL250)</f>
        <v/>
      </c>
      <c r="AG254" s="304" t="str">
        <f>IF(未改造舰娘!$AM250="","",未改造舰娘!$AM250)</f>
        <v/>
      </c>
      <c r="AH254" s="304" t="str">
        <f>IF(未改造舰娘!$AN250="","",未改造舰娘!$AN250)</f>
        <v/>
      </c>
      <c r="AI254" s="304" t="str">
        <f>IF(未改造舰娘!$AO250="","",未改造舰娘!$AO250)</f>
        <v/>
      </c>
      <c r="AJ254" s="304" t="str">
        <f>IF(未改造舰娘!$AP250="","",未改造舰娘!$AP250)</f>
        <v/>
      </c>
      <c r="AK254" s="303" t="str">
        <f>IF(未改造舰娘!$AQ250="","",未改造舰娘!$AQ250)</f>
        <v/>
      </c>
      <c r="AL254" s="306" t="str">
        <f>IF(未改造舰娘!$AS250="","",未改造舰娘!$AS250)</f>
        <v>61厘米五连装鱼雷</v>
      </c>
      <c r="AM254" s="306" t="str">
        <f>IF(未改造舰娘!$AT250="","",未改造舰娘!$AT250)</f>
        <v>改良型动力系统</v>
      </c>
      <c r="AN254" s="306" t="str">
        <f>IF(未改造舰娘!$AU250="","",未改造舰娘!$AU250)</f>
        <v/>
      </c>
      <c r="AO254" s="306" t="str">
        <f>IF(未改造舰娘!$AV250="","",未改造舰娘!$AV250)</f>
        <v/>
      </c>
      <c r="AP254" s="307" t="str">
        <f>IF(未改造舰娘!$AW250="","",未改造舰娘!$AW250)</f>
        <v/>
      </c>
      <c r="AQ254" s="308" t="str">
        <f>IF(未改造舰娘!$AX250="","",未改造舰娘!$AX250)</f>
        <v/>
      </c>
      <c r="AR254" s="304">
        <f>IF(未改造舰娘!$AY250="","",未改造舰娘!$AY250)</f>
        <v>15</v>
      </c>
      <c r="AS254" s="304">
        <f>IF(未改造舰娘!$AZ250="","",未改造舰娘!$AZ250)</f>
        <v>20</v>
      </c>
      <c r="AT254" s="304">
        <f>IF(未改造舰娘!$BA250="","",未改造舰娘!$BA250)</f>
        <v>0.48</v>
      </c>
      <c r="AU254" s="304">
        <f>IF(未改造舰娘!$BB250="","",未改造舰娘!$BB250)</f>
        <v>0.9</v>
      </c>
      <c r="AV254" s="305">
        <f>IF((未改造舰娘!$BG250+未改造舰娘!$BK250*$C$4)=0,"",(未改造舰娘!$BG250+未改造舰娘!$BK250*$C$4))</f>
        <v>19</v>
      </c>
      <c r="AW254" s="304">
        <f>IF((未改造舰娘!$BH250+未改造舰娘!$BL250*$C$4)=0,"",(未改造舰娘!$BH250+未改造舰娘!$BL250*$C$4))</f>
        <v>11</v>
      </c>
      <c r="AX254" s="304">
        <f>IF((未改造舰娘!$BI250+未改造舰娘!$BM250*$C$4)=0,"",(未改造舰娘!$BI250+未改造舰娘!$BM250*$C$4))</f>
        <v>29</v>
      </c>
      <c r="AY254" s="303" t="str">
        <f>IF((未改造舰娘!$BJ250+未改造舰娘!$BN250*$C$4)=0,"",(未改造舰娘!$BJ250+未改造舰娘!$BN250*$C$4))</f>
        <v/>
      </c>
      <c r="AZ254" s="500">
        <f>IF(未改造舰娘!BC250="","",未改造舰娘!BC250)</f>
        <v>0</v>
      </c>
      <c r="BA254" s="500">
        <f>IF(未改造舰娘!BD250="","",未改造舰娘!BD250)</f>
        <v>48</v>
      </c>
      <c r="BB254" s="500">
        <f>IF(未改造舰娘!BE250="","",未改造舰娘!BE250)</f>
        <v>7</v>
      </c>
      <c r="BC254" s="498">
        <f>IF(未改造舰娘!BF250="","",未改造舰娘!BF250)</f>
        <v>0</v>
      </c>
      <c r="BD254" s="125" t="s">
        <v>1594</v>
      </c>
      <c r="BE254" s="506"/>
      <c r="BF254" s="306" t="str">
        <f>IF(未改造舰娘!$BQ250="","",未改造舰娘!$BQ250)</f>
        <v>2-5-O</v>
      </c>
      <c r="BG254" s="306" t="str">
        <f>IF(未改造舰娘!$BR250="","",未改造舰娘!$BR250)</f>
        <v>极地奏鸣曲 Ex-4-OP,Ex-1-2-I；轰隆轰隆大作战 Ex-8-M；扑火之蛾 Ex-5-N,Ex-9-N,Ex-10-N；决战九段坂 Ex-8-Q；未命名 Ex-12-β；中间岛战役 Ex-8-L；莱特湾战役 Ex-8-M；所罗门之晓 Ex-10-R；地狱群岛攻略作战 Ex-8-M；熔炉大混战 Ex-10-L,Ex-14-N</v>
      </c>
      <c r="BH254" s="306"/>
      <c r="BU254" s="304">
        <f>IFERROR(VLOOKUP(AL254,装备!$B:$C,2,0),0)</f>
        <v>4</v>
      </c>
      <c r="BV254" s="304">
        <f>IFERROR(VLOOKUP($AL254,装备!$B:$Q,5,0),0)</f>
        <v>0</v>
      </c>
      <c r="BW254" s="304">
        <f>IFERROR(VLOOKUP($AL254,装备!$B:$Q,6,0),0)</f>
        <v>0</v>
      </c>
      <c r="BX254" s="304">
        <f>IFERROR(VLOOKUP($AL254,装备!$B:$Q,7,0),0)</f>
        <v>0</v>
      </c>
      <c r="BY254" s="304">
        <f>IFERROR(VLOOKUP($AL254,装备!$B:$Q,8,0),0)</f>
        <v>9</v>
      </c>
      <c r="BZ254" s="304">
        <f>IFERROR(VLOOKUP($AL254,装备!$B:$Q,9,0),0)</f>
        <v>0</v>
      </c>
      <c r="CA254" s="304">
        <f>IFERROR(VLOOKUP($AL254,装备!$B:$Q,10,0),0)</f>
        <v>0</v>
      </c>
      <c r="CB254" s="304">
        <f>IFERROR(VLOOKUP($AL254,装备!$B:$Q,11,0),0)</f>
        <v>0</v>
      </c>
      <c r="CC254" s="304" t="str">
        <f>IFERROR(VLOOKUP($AL254,装备!$B:$Q,12,0),0)</f>
        <v>无</v>
      </c>
      <c r="CD254" s="304">
        <f>IFERROR(VLOOKUP($AL254,装备!$B:$Q,13,0),0)</f>
        <v>0</v>
      </c>
      <c r="CE254" s="304">
        <f>IFERROR(VLOOKUP($AL254,装备!$B:$Q,14,0),0)</f>
        <v>0</v>
      </c>
      <c r="CF254" s="304">
        <f>IFERROR(VLOOKUP($AL254,装备!$B:$Q,16,0),0)</f>
        <v>0</v>
      </c>
      <c r="CG254" s="304">
        <f>IFERROR(VLOOKUP($AL254,装备!$B:$Q,5,0),0)</f>
        <v>0</v>
      </c>
      <c r="CH254" s="304">
        <f>IFERROR(VLOOKUP(AM254,装备!$B:$C,2,0),0)</f>
        <v>5</v>
      </c>
      <c r="CI254" s="304">
        <f>IFERROR(VLOOKUP($AM254,装备!$B:$Q,5,0),0)</f>
        <v>0</v>
      </c>
      <c r="CJ254" s="304">
        <f>IFERROR(VLOOKUP($AM254,装备!$B:$Q,6,0),0)</f>
        <v>0</v>
      </c>
      <c r="CK254" s="304">
        <f>IFERROR(VLOOKUP($AM254,装备!$B:$Q,7,0),0)</f>
        <v>0</v>
      </c>
      <c r="CL254" s="304">
        <f>IFERROR(VLOOKUP($AM254,装备!$B:$Q,8,0),0)</f>
        <v>0</v>
      </c>
      <c r="CM254" s="304">
        <f>IFERROR(VLOOKUP($AM254,装备!$B:$Q,9,0),0)</f>
        <v>0</v>
      </c>
      <c r="CN254" s="304">
        <f>IFERROR(VLOOKUP($AM254,装备!$B:$Q,10,0),0)</f>
        <v>0</v>
      </c>
      <c r="CO254" s="304">
        <f>IFERROR(VLOOKUP($AM254,装备!$B:$Q,11,0),0)</f>
        <v>0</v>
      </c>
      <c r="CP254" s="304" t="str">
        <f>IFERROR(VLOOKUP($AM254,装备!$B:$Q,12,0),0)</f>
        <v>无</v>
      </c>
      <c r="CQ254" s="304">
        <f>IFERROR(VLOOKUP($AM254,装备!$B:$Q,13,0),0)</f>
        <v>10</v>
      </c>
      <c r="CR254" s="304">
        <f>IFERROR(VLOOKUP($AM254,装备!$B:$Q,14,0),0)</f>
        <v>0</v>
      </c>
      <c r="CS254" s="304">
        <f>IFERROR(VLOOKUP($AM254,装备!$B:$Q,16,0),0)</f>
        <v>0</v>
      </c>
      <c r="CT254" s="304">
        <f>IFERROR(VLOOKUP($AM254,装备!$B:$Q,5,0),0)</f>
        <v>0</v>
      </c>
      <c r="CU254" s="304">
        <f>IFERROR(VLOOKUP(AN254,装备!$B:$C,2,0),0)</f>
        <v>0</v>
      </c>
      <c r="CV254" s="304">
        <f>IFERROR(VLOOKUP($AN254,装备!$B:$Q,5,0),0)</f>
        <v>0</v>
      </c>
      <c r="CW254" s="304">
        <f>IFERROR(VLOOKUP($AN254,装备!$B:$Q,6,0),0)</f>
        <v>0</v>
      </c>
      <c r="CX254" s="304">
        <f>IFERROR(VLOOKUP($AN254,装备!$B:$Q,7,0),0)</f>
        <v>0</v>
      </c>
      <c r="CY254" s="304">
        <f>IFERROR(VLOOKUP($AN254,装备!$B:$Q,8,0),0)</f>
        <v>0</v>
      </c>
      <c r="CZ254" s="304">
        <f>IFERROR(VLOOKUP($AN254,装备!$B:$Q,9,0),0)</f>
        <v>0</v>
      </c>
      <c r="DA254" s="304">
        <f>IFERROR(VLOOKUP($AN254,装备!$B:$Q,10,0),0)</f>
        <v>0</v>
      </c>
      <c r="DB254" s="304">
        <f>IFERROR(VLOOKUP($AN254,装备!$B:$Q,11,0),0)</f>
        <v>0</v>
      </c>
      <c r="DC254" s="304">
        <f>IFERROR(VLOOKUP($AN254,装备!$B:$Q,12,0),0)</f>
        <v>0</v>
      </c>
      <c r="DD254" s="304">
        <f>IFERROR(VLOOKUP($AN254,装备!$B:$Q,13,0),0)</f>
        <v>0</v>
      </c>
      <c r="DE254" s="304">
        <f>IFERROR(VLOOKUP($AN254,装备!$B:$Q,14,0),0)</f>
        <v>0</v>
      </c>
      <c r="DF254" s="304">
        <f>IFERROR(VLOOKUP($AN254,装备!$B:$Q,16,0),0)</f>
        <v>0</v>
      </c>
      <c r="DG254" s="304">
        <f>IFERROR(VLOOKUP($AN254,装备!$B:$Q,5,0),0)</f>
        <v>0</v>
      </c>
      <c r="DH254" s="304">
        <f>IFERROR(VLOOKUP(AO254,装备!$B:$C,2,0),0)</f>
        <v>0</v>
      </c>
      <c r="DI254" s="304">
        <f>IFERROR(VLOOKUP($AO254,装备!$B:$Q,5,0),0)</f>
        <v>0</v>
      </c>
      <c r="DJ254" s="304">
        <f>IFERROR(VLOOKUP($AO254,装备!$B:$Q,6,0),0)</f>
        <v>0</v>
      </c>
      <c r="DK254" s="304">
        <f>IFERROR(VLOOKUP($AO254,装备!$B:$Q,7,0),0)</f>
        <v>0</v>
      </c>
      <c r="DL254" s="304">
        <f>IFERROR(VLOOKUP($AO254,装备!$B:$Q,8,0),0)</f>
        <v>0</v>
      </c>
      <c r="DM254" s="304">
        <f>IFERROR(VLOOKUP($AO254,装备!$B:$Q,9,0),0)</f>
        <v>0</v>
      </c>
      <c r="DN254" s="304">
        <f>IFERROR(VLOOKUP($AO254,装备!$B:$Q,10,0),0)</f>
        <v>0</v>
      </c>
      <c r="DO254" s="304">
        <f>IFERROR(VLOOKUP($AO254,装备!$B:$Q,11,0),0)</f>
        <v>0</v>
      </c>
      <c r="DP254" s="304">
        <f>IFERROR(VLOOKUP($AO254,装备!$B:$Q,12,0),0)</f>
        <v>0</v>
      </c>
      <c r="DQ254" s="304">
        <f>IFERROR(VLOOKUP($AO254,装备!$B:$Q,13,0),0)</f>
        <v>0</v>
      </c>
      <c r="DR254" s="304">
        <f>IFERROR(VLOOKUP($AO254,装备!$B:$Q,14,0),0)</f>
        <v>0</v>
      </c>
      <c r="DS254" s="304">
        <f>IFERROR(VLOOKUP($AO254,装备!$B:$Q,16,0),0)</f>
        <v>0</v>
      </c>
      <c r="DT254" s="304">
        <f>IFERROR(VLOOKUP($AO254,装备!$B:$Q,5,0),0)</f>
        <v>0</v>
      </c>
    </row>
    <row r="255" spans="1:124" hidden="1">
      <c r="A255" s="301">
        <f>未改造舰娘!$A251</f>
        <v>10026811</v>
      </c>
      <c r="B255" s="354" t="s">
        <v>4126</v>
      </c>
      <c r="C255" s="323"/>
      <c r="D255" s="323">
        <f t="shared" si="3"/>
        <v>110</v>
      </c>
      <c r="E255" s="303">
        <f>未改造舰娘!$C251</f>
        <v>1</v>
      </c>
      <c r="F255" s="304" t="str">
        <f>未改造舰娘!$D251</f>
        <v>驱逐</v>
      </c>
      <c r="G255" s="304" t="str">
        <f>未改造舰娘!$E251</f>
        <v>小型</v>
      </c>
      <c r="H255" s="304" t="str">
        <f>未改造舰娘!$F251</f>
        <v>护卫舰</v>
      </c>
      <c r="I255" s="460">
        <f>未改造舰娘!$AR251</f>
        <v>2</v>
      </c>
      <c r="J255" s="304" t="str">
        <f>未改造舰娘!$G251</f>
        <v>日本</v>
      </c>
      <c r="K255" s="312">
        <f>未改造舰娘!$H251+(BV255+CI255+CV255+DI255)*$C$2</f>
        <v>12</v>
      </c>
      <c r="L255" s="304">
        <f>未改造舰娘!$I251</f>
        <v>0</v>
      </c>
      <c r="M255" s="304">
        <f>未改造舰娘!$J251</f>
        <v>1</v>
      </c>
      <c r="N255" s="518">
        <f>未改造舰娘!$K251</f>
        <v>2</v>
      </c>
      <c r="O255" s="304">
        <f>未改造舰娘!$L251+((CE255+CR255+DE255+DR255)*$C$2)</f>
        <v>13</v>
      </c>
      <c r="P255" s="304" t="str">
        <f>IF($C$2=1,(IF(ISERROR(FIND("超长",未改造舰娘!$M251&amp;CC255&amp;CP255&amp;DC255&amp;DP255,1)),IF(ISERROR(FIND("长",未改造舰娘!$M251&amp;CC255&amp;CP255&amp;DC255&amp;DP255,1)),IF(ISERROR(FIND("中",未改造舰娘!$M251&amp;CC255&amp;CP255&amp;DC255&amp;DP255,1)),IF(ISERROR(FIND("短",未改造舰娘!$M251&amp;CC255&amp;CP255&amp;DC255&amp;DP255,1)),IF(ISERROR(FIND("无",未改造舰娘!$M251&amp;CC255&amp;CP255&amp;DC255&amp;DP255,1)),0,"无"),"短"),"中"),"长"),"超长")),未改造舰娘!$M251)</f>
        <v>短</v>
      </c>
      <c r="Q255" s="303">
        <f>未改造舰娘!$N251</f>
        <v>39</v>
      </c>
      <c r="R255" s="304">
        <f>(未改造舰娘!$P251)+(未改造舰娘!$Q251)*$C$3+((BW255+CJ255+CW255+DJ255)*$C$2)</f>
        <v>26</v>
      </c>
      <c r="S255" s="304">
        <f>(未改造舰娘!$R251)+(未改造舰娘!$S251)*$C$3+((BY255+CL255+CY255+DL255)*$C$2)</f>
        <v>66</v>
      </c>
      <c r="T255" s="304">
        <f>(未改造舰娘!$T251)+(未改造舰娘!$U251)*$C$3+((BX255+CK255+CX255+DK255)*$C$2)</f>
        <v>20</v>
      </c>
      <c r="U255" s="304">
        <f>(未改造舰娘!$V251)+(未改造舰娘!$W251)*$C$3+((CG255+CT255+DG255+DT255)*$C$2)</f>
        <v>38</v>
      </c>
      <c r="V255" s="305">
        <f>INT((((未改造舰娘!$Y251)-(未改造舰娘!$X251))*(((IF(D255=0,C255,D255))-1)/99))+未改造舰娘!$X251)+((CB255+CO255+DB255+DO255)*$C$2)</f>
        <v>87</v>
      </c>
      <c r="W255" s="304">
        <f>INT((((未改造舰娘!$AA251)-(未改造舰娘!$Z251))*(((IF(D255=0,C255,D255))-1)/99))+未改造舰娘!$Z251)+((CD255+CQ255+DD255+DQ255)*$C$2)</f>
        <v>94</v>
      </c>
      <c r="X255" s="304">
        <f>INT((((未改造舰娘!$AC251)-(未改造舰娘!$AB251))*(((IF(D255=0,C255,D255))-1)/99))+未改造舰娘!$AB251)+((CA255+CN255+DA255+DN255)*$C$2)</f>
        <v>15</v>
      </c>
      <c r="Y255" s="303">
        <f>INT((((未改造舰娘!$AE251)-(未改造舰娘!$AD251))*(((IF(D255=0,C255,D255))-1)/99))+未改造舰娘!$AD251)+((BZ255+CM255+CZ255+DM255)*$C$2)</f>
        <v>49</v>
      </c>
      <c r="Z255" s="474" t="str">
        <f>IF(未改造舰娘!$AF251=0,"",未改造舰娘!$AF251)</f>
        <v/>
      </c>
      <c r="AA255" s="304" t="str">
        <f>IF(未改造舰娘!$AG251="","",未改造舰娘!$AG251)</f>
        <v/>
      </c>
      <c r="AB255" s="304" t="str">
        <f>IF(未改造舰娘!$AH251="","",未改造舰娘!$AH251)</f>
        <v/>
      </c>
      <c r="AC255" s="304" t="str">
        <f>IF(未改造舰娘!$AI251="","",未改造舰娘!$AI251)</f>
        <v/>
      </c>
      <c r="AD255" s="304">
        <f>IF(未改造舰娘!$AJ251="","",未改造舰娘!$AJ251)</f>
        <v>0</v>
      </c>
      <c r="AE255" s="305">
        <f>IF(未改造舰娘!$AK251="","",未改造舰娘!$AK251)</f>
        <v>0</v>
      </c>
      <c r="AF255" s="304" t="str">
        <f>IF(未改造舰娘!$AL251="","",未改造舰娘!$AL251)</f>
        <v/>
      </c>
      <c r="AG255" s="304" t="str">
        <f>IF(未改造舰娘!$AM251="","",未改造舰娘!$AM251)</f>
        <v/>
      </c>
      <c r="AH255" s="304" t="str">
        <f>IF(未改造舰娘!$AN251="","",未改造舰娘!$AN251)</f>
        <v/>
      </c>
      <c r="AI255" s="304" t="str">
        <f>IF(未改造舰娘!$AO251="","",未改造舰娘!$AO251)</f>
        <v/>
      </c>
      <c r="AJ255" s="304" t="str">
        <f>IF(未改造舰娘!$AP251="","",未改造舰娘!$AP251)</f>
        <v/>
      </c>
      <c r="AK255" s="303" t="str">
        <f>IF(未改造舰娘!$AQ251="","",未改造舰娘!$AQ251)</f>
        <v/>
      </c>
      <c r="AL255" s="306" t="str">
        <f>IF(未改造舰娘!$AS251="","",未改造舰娘!$AS251)</f>
        <v>J国12厘米单装炮</v>
      </c>
      <c r="AM255" s="306" t="str">
        <f>IF(未改造舰娘!$AT251="","",未改造舰娘!$AT251)</f>
        <v/>
      </c>
      <c r="AN255" s="306" t="str">
        <f>IF(未改造舰娘!$AU251="","",未改造舰娘!$AU251)</f>
        <v/>
      </c>
      <c r="AO255" s="306" t="str">
        <f>IF(未改造舰娘!$AV251="","",未改造舰娘!$AV251)</f>
        <v/>
      </c>
      <c r="AP255" s="307" t="str">
        <f>IF(未改造舰娘!$AW251="","",未改造舰娘!$AW251)</f>
        <v/>
      </c>
      <c r="AQ255" s="308" t="str">
        <f>IF(未改造舰娘!$AX251="","",未改造舰娘!$AX251)</f>
        <v/>
      </c>
      <c r="AR255" s="304">
        <f>IF(未改造舰娘!$AY251="","",未改造舰娘!$AY251)</f>
        <v>15</v>
      </c>
      <c r="AS255" s="304">
        <f>IF(未改造舰娘!$AZ251="","",未改造舰娘!$AZ251)</f>
        <v>15</v>
      </c>
      <c r="AT255" s="304">
        <f>IF(未改造舰娘!$BA251="","",未改造舰娘!$BA251)</f>
        <v>0.45</v>
      </c>
      <c r="AU255" s="304">
        <f>IF(未改造舰娘!$BB251="","",未改造舰娘!$BB251)</f>
        <v>0.8</v>
      </c>
      <c r="AV255" s="305">
        <f>IF((未改造舰娘!$BG251+未改造舰娘!$BK251*$C$4)=0,"",(未改造舰娘!$BG251+未改造舰娘!$BK251*$C$4))</f>
        <v>2</v>
      </c>
      <c r="AW255" s="304">
        <f>IF((未改造舰娘!$BH251+未改造舰娘!$BL251*$C$4)=0,"",(未改造舰娘!$BH251+未改造舰娘!$BL251*$C$4))</f>
        <v>5</v>
      </c>
      <c r="AX255" s="304">
        <f>IF((未改造舰娘!$BI251+未改造舰娘!$BM251*$C$4)=0,"",(未改造舰娘!$BI251+未改造舰娘!$BM251*$C$4))</f>
        <v>4</v>
      </c>
      <c r="AY255" s="303" t="str">
        <f>IF((未改造舰娘!$BJ251+未改造舰娘!$BN251*$C$4)=0,"",(未改造舰娘!$BJ251+未改造舰娘!$BN251*$C$4))</f>
        <v/>
      </c>
      <c r="AZ255" s="500">
        <f>IF(未改造舰娘!BC251="","",未改造舰娘!BC251)</f>
        <v>0</v>
      </c>
      <c r="BA255" s="500">
        <f>IF(未改造舰娘!BD251="","",未改造舰娘!BD251)</f>
        <v>19</v>
      </c>
      <c r="BB255" s="500">
        <f>IF(未改造舰娘!BE251="","",未改造舰娘!BE251)</f>
        <v>5</v>
      </c>
      <c r="BC255" s="498">
        <f>IF(未改造舰娘!BF251="","",未改造舰娘!BF251)</f>
        <v>0</v>
      </c>
      <c r="BD255" s="479" t="s">
        <v>1596</v>
      </c>
      <c r="BE255" s="506"/>
      <c r="BF255" s="306" t="str">
        <f>IF(未改造舰娘!$BQ251="","",未改造舰娘!$BQ251)</f>
        <v>2-1-CEF,2-2-EFGH,2-3-ABCDEGHJ,2-4-ABCDEGHIJL,3-1-ABDFGHI,3-2-ABCDEG,3-3-ABCDEFGHJK,3-4-ABCDGHIJ</v>
      </c>
      <c r="BG255" s="306" t="str">
        <f>IF(未改造舰娘!$BR251="","",未改造舰娘!$BR251)</f>
        <v>极地奏鸣曲 Ex-4-ABCDEFGHJKMNOP,Ex-2-1-DEFG,Ex-2-2-ABDEGHJK,Ex-2-3-ABCDEGHIJL,Ex-3-1-ABFGHI,Ex-3-2-ABCDEGHJK,Ex-3-3-ACDHIJ；轰隆轰隆大作战 Ex-7-ACDFGHJL,Ex-8-ABCDFGHIM；扑火之蛾 Ex-3-DEFGHIJKLM,Ex-5-ABCDEFGHIJKLMN,Ex-7-ABCDEFGHIJKL,Ex-8-ABDEFGHJKM,Ex-10-ACDEFGHIJKLMN；中间岛战役 Ex-5-A,Ex-7-BDEG,Ex-9-ABCDFGHK；急速东方快车 Ex-6-DEGIJLMOPR；所罗门之晓 Ex-8-DEFGHJKMNOPQ,Ex-10-DEFGHIJKLNPQR；地狱群岛攻略作战 Ex-7-FGI,Ex-8-CEFHIKM；熔炉大混战 Ex-12-L</v>
      </c>
      <c r="BH255" s="306"/>
      <c r="BU255" s="304">
        <f>IFERROR(VLOOKUP(AL255,装备!$B:$C,2,0),0)</f>
        <v>1</v>
      </c>
      <c r="BV255" s="304">
        <f>IFERROR(VLOOKUP($AL255,装备!$B:$Q,5,0),0)</f>
        <v>0</v>
      </c>
      <c r="BW255" s="304">
        <f>IFERROR(VLOOKUP($AL255,装备!$B:$Q,6,0),0)</f>
        <v>1</v>
      </c>
      <c r="BX255" s="304">
        <f>IFERROR(VLOOKUP($AL255,装备!$B:$Q,7,0),0)</f>
        <v>0</v>
      </c>
      <c r="BY255" s="304">
        <f>IFERROR(VLOOKUP($AL255,装备!$B:$Q,8,0),0)</f>
        <v>0</v>
      </c>
      <c r="BZ255" s="304">
        <f>IFERROR(VLOOKUP($AL255,装备!$B:$Q,9,0),0)</f>
        <v>0</v>
      </c>
      <c r="CA255" s="304">
        <f>IFERROR(VLOOKUP($AL255,装备!$B:$Q,10,0),0)</f>
        <v>0</v>
      </c>
      <c r="CB255" s="304">
        <f>IFERROR(VLOOKUP($AL255,装备!$B:$Q,11,0),0)</f>
        <v>0</v>
      </c>
      <c r="CC255" s="304" t="str">
        <f>IFERROR(VLOOKUP($AL255,装备!$B:$Q,12,0),0)</f>
        <v>短</v>
      </c>
      <c r="CD255" s="304">
        <f>IFERROR(VLOOKUP($AL255,装备!$B:$Q,13,0),0)</f>
        <v>0</v>
      </c>
      <c r="CE255" s="304">
        <f>IFERROR(VLOOKUP($AL255,装备!$B:$Q,14,0),0)</f>
        <v>0</v>
      </c>
      <c r="CF255" s="304">
        <f>IFERROR(VLOOKUP($AL255,装备!$B:$Q,16,0),0)</f>
        <v>0</v>
      </c>
      <c r="CG255" s="304">
        <f>IFERROR(VLOOKUP($AL255,装备!$B:$Q,5,0),0)</f>
        <v>0</v>
      </c>
      <c r="CH255" s="304">
        <f>IFERROR(VLOOKUP(AM255,装备!$B:$C,2,0),0)</f>
        <v>0</v>
      </c>
      <c r="CI255" s="304">
        <f>IFERROR(VLOOKUP($AM255,装备!$B:$Q,5,0),0)</f>
        <v>0</v>
      </c>
      <c r="CJ255" s="304">
        <f>IFERROR(VLOOKUP($AM255,装备!$B:$Q,6,0),0)</f>
        <v>0</v>
      </c>
      <c r="CK255" s="304">
        <f>IFERROR(VLOOKUP($AM255,装备!$B:$Q,7,0),0)</f>
        <v>0</v>
      </c>
      <c r="CL255" s="304">
        <f>IFERROR(VLOOKUP($AM255,装备!$B:$Q,8,0),0)</f>
        <v>0</v>
      </c>
      <c r="CM255" s="304">
        <f>IFERROR(VLOOKUP($AM255,装备!$B:$Q,9,0),0)</f>
        <v>0</v>
      </c>
      <c r="CN255" s="304">
        <f>IFERROR(VLOOKUP($AM255,装备!$B:$Q,10,0),0)</f>
        <v>0</v>
      </c>
      <c r="CO255" s="304">
        <f>IFERROR(VLOOKUP($AM255,装备!$B:$Q,11,0),0)</f>
        <v>0</v>
      </c>
      <c r="CP255" s="304">
        <f>IFERROR(VLOOKUP($AM255,装备!$B:$Q,12,0),0)</f>
        <v>0</v>
      </c>
      <c r="CQ255" s="304">
        <f>IFERROR(VLOOKUP($AM255,装备!$B:$Q,13,0),0)</f>
        <v>0</v>
      </c>
      <c r="CR255" s="304">
        <f>IFERROR(VLOOKUP($AM255,装备!$B:$Q,14,0),0)</f>
        <v>0</v>
      </c>
      <c r="CS255" s="304">
        <f>IFERROR(VLOOKUP($AM255,装备!$B:$Q,16,0),0)</f>
        <v>0</v>
      </c>
      <c r="CT255" s="304">
        <f>IFERROR(VLOOKUP($AM255,装备!$B:$Q,5,0),0)</f>
        <v>0</v>
      </c>
      <c r="CU255" s="304">
        <f>IFERROR(VLOOKUP(AN255,装备!$B:$C,2,0),0)</f>
        <v>0</v>
      </c>
      <c r="CV255" s="304">
        <f>IFERROR(VLOOKUP($AN255,装备!$B:$Q,5,0),0)</f>
        <v>0</v>
      </c>
      <c r="CW255" s="304">
        <f>IFERROR(VLOOKUP($AN255,装备!$B:$Q,6,0),0)</f>
        <v>0</v>
      </c>
      <c r="CX255" s="304">
        <f>IFERROR(VLOOKUP($AN255,装备!$B:$Q,7,0),0)</f>
        <v>0</v>
      </c>
      <c r="CY255" s="304">
        <f>IFERROR(VLOOKUP($AN255,装备!$B:$Q,8,0),0)</f>
        <v>0</v>
      </c>
      <c r="CZ255" s="304">
        <f>IFERROR(VLOOKUP($AN255,装备!$B:$Q,9,0),0)</f>
        <v>0</v>
      </c>
      <c r="DA255" s="304">
        <f>IFERROR(VLOOKUP($AN255,装备!$B:$Q,10,0),0)</f>
        <v>0</v>
      </c>
      <c r="DB255" s="304">
        <f>IFERROR(VLOOKUP($AN255,装备!$B:$Q,11,0),0)</f>
        <v>0</v>
      </c>
      <c r="DC255" s="304">
        <f>IFERROR(VLOOKUP($AN255,装备!$B:$Q,12,0),0)</f>
        <v>0</v>
      </c>
      <c r="DD255" s="304">
        <f>IFERROR(VLOOKUP($AN255,装备!$B:$Q,13,0),0)</f>
        <v>0</v>
      </c>
      <c r="DE255" s="304">
        <f>IFERROR(VLOOKUP($AN255,装备!$B:$Q,14,0),0)</f>
        <v>0</v>
      </c>
      <c r="DF255" s="304">
        <f>IFERROR(VLOOKUP($AN255,装备!$B:$Q,16,0),0)</f>
        <v>0</v>
      </c>
      <c r="DG255" s="304">
        <f>IFERROR(VLOOKUP($AN255,装备!$B:$Q,5,0),0)</f>
        <v>0</v>
      </c>
      <c r="DH255" s="304">
        <f>IFERROR(VLOOKUP(AO255,装备!$B:$C,2,0),0)</f>
        <v>0</v>
      </c>
      <c r="DI255" s="304">
        <f>IFERROR(VLOOKUP($AO255,装备!$B:$Q,5,0),0)</f>
        <v>0</v>
      </c>
      <c r="DJ255" s="304">
        <f>IFERROR(VLOOKUP($AO255,装备!$B:$Q,6,0),0)</f>
        <v>0</v>
      </c>
      <c r="DK255" s="304">
        <f>IFERROR(VLOOKUP($AO255,装备!$B:$Q,7,0),0)</f>
        <v>0</v>
      </c>
      <c r="DL255" s="304">
        <f>IFERROR(VLOOKUP($AO255,装备!$B:$Q,8,0),0)</f>
        <v>0</v>
      </c>
      <c r="DM255" s="304">
        <f>IFERROR(VLOOKUP($AO255,装备!$B:$Q,9,0),0)</f>
        <v>0</v>
      </c>
      <c r="DN255" s="304">
        <f>IFERROR(VLOOKUP($AO255,装备!$B:$Q,10,0),0)</f>
        <v>0</v>
      </c>
      <c r="DO255" s="304">
        <f>IFERROR(VLOOKUP($AO255,装备!$B:$Q,11,0),0)</f>
        <v>0</v>
      </c>
      <c r="DP255" s="304">
        <f>IFERROR(VLOOKUP($AO255,装备!$B:$Q,12,0),0)</f>
        <v>0</v>
      </c>
      <c r="DQ255" s="304">
        <f>IFERROR(VLOOKUP($AO255,装备!$B:$Q,13,0),0)</f>
        <v>0</v>
      </c>
      <c r="DR255" s="304">
        <f>IFERROR(VLOOKUP($AO255,装备!$B:$Q,14,0),0)</f>
        <v>0</v>
      </c>
      <c r="DS255" s="304">
        <f>IFERROR(VLOOKUP($AO255,装备!$B:$Q,16,0),0)</f>
        <v>0</v>
      </c>
      <c r="DT255" s="304">
        <f>IFERROR(VLOOKUP($AO255,装备!$B:$Q,5,0),0)</f>
        <v>0</v>
      </c>
    </row>
    <row r="256" spans="1:124" hidden="1">
      <c r="A256" s="301">
        <f>未改造舰娘!$A252</f>
        <v>10026911</v>
      </c>
      <c r="B256" s="354" t="s">
        <v>245</v>
      </c>
      <c r="C256" s="323"/>
      <c r="D256" s="323">
        <f t="shared" si="3"/>
        <v>110</v>
      </c>
      <c r="E256" s="303">
        <f>未改造舰娘!$C252</f>
        <v>2</v>
      </c>
      <c r="F256" s="304" t="str">
        <f>未改造舰娘!$D252</f>
        <v>驱逐</v>
      </c>
      <c r="G256" s="304" t="str">
        <f>未改造舰娘!$E252</f>
        <v>小型</v>
      </c>
      <c r="H256" s="304" t="str">
        <f>未改造舰娘!$F252</f>
        <v>护卫舰</v>
      </c>
      <c r="I256" s="460">
        <f>未改造舰娘!$AR252</f>
        <v>2</v>
      </c>
      <c r="J256" s="304" t="str">
        <f>未改造舰娘!$G252</f>
        <v>德国</v>
      </c>
      <c r="K256" s="312">
        <f>未改造舰娘!$H252+(BV256+CI256+CV256+DI256)*$C$2</f>
        <v>19</v>
      </c>
      <c r="L256" s="304">
        <f>未改造舰娘!$I252</f>
        <v>1</v>
      </c>
      <c r="M256" s="304">
        <f>未改造舰娘!$J252</f>
        <v>1</v>
      </c>
      <c r="N256" s="518">
        <f>未改造舰娘!$K252</f>
        <v>2</v>
      </c>
      <c r="O256" s="304">
        <f>未改造舰娘!$L252+((CE256+CR256+DE256+DR256)*$C$2)</f>
        <v>7</v>
      </c>
      <c r="P256" s="304" t="str">
        <f>IF($C$2=1,(IF(ISERROR(FIND("超长",未改造舰娘!$M252&amp;CC256&amp;CP256&amp;DC256&amp;DP256,1)),IF(ISERROR(FIND("长",未改造舰娘!$M252&amp;CC256&amp;CP256&amp;DC256&amp;DP256,1)),IF(ISERROR(FIND("中",未改造舰娘!$M252&amp;CC256&amp;CP256&amp;DC256&amp;DP256,1)),IF(ISERROR(FIND("短",未改造舰娘!$M252&amp;CC256&amp;CP256&amp;DC256&amp;DP256,1)),IF(ISERROR(FIND("无",未改造舰娘!$M252&amp;CC256&amp;CP256&amp;DC256&amp;DP256,1)),0,"无"),"短"),"中"),"长"),"超长")),未改造舰娘!$M252)</f>
        <v>短</v>
      </c>
      <c r="Q256" s="303">
        <f>未改造舰娘!$N252</f>
        <v>38.5</v>
      </c>
      <c r="R256" s="304">
        <f>(未改造舰娘!$P252)+(未改造舰娘!$Q252)*$C$3+((BW256+CJ256+CW256+DJ256)*$C$2)</f>
        <v>28</v>
      </c>
      <c r="S256" s="304">
        <f>(未改造舰娘!$R252)+(未改造舰娘!$S252)*$C$3+((BY256+CL256+CY256+DL256)*$C$2)</f>
        <v>74</v>
      </c>
      <c r="T256" s="304">
        <f>(未改造舰娘!$T252)+(未改造舰娘!$U252)*$C$3+((BX256+CK256+CX256+DK256)*$C$2)</f>
        <v>24</v>
      </c>
      <c r="U256" s="304">
        <f>(未改造舰娘!$V252)+(未改造舰娘!$W252)*$C$3+((CG256+CT256+DG256+DT256)*$C$2)</f>
        <v>41</v>
      </c>
      <c r="V256" s="305">
        <f>INT((((未改造舰娘!$Y252)-(未改造舰娘!$X252))*(((IF(D256=0,C256,D256))-1)/99))+未改造舰娘!$X252)+((CB256+CO256+DB256+DO256)*$C$2)</f>
        <v>87</v>
      </c>
      <c r="W256" s="304">
        <f>INT((((未改造舰娘!$AA252)-(未改造舰娘!$Z252))*(((IF(D256=0,C256,D256))-1)/99))+未改造舰娘!$Z252)+((CD256+CQ256+DD256+DQ256)*$C$2)</f>
        <v>82</v>
      </c>
      <c r="X256" s="304">
        <f>INT((((未改造舰娘!$AC252)-(未改造舰娘!$AB252))*(((IF(D256=0,C256,D256))-1)/99))+未改造舰娘!$AB252)+((CA256+CN256+DA256+DN256)*$C$2)</f>
        <v>17</v>
      </c>
      <c r="Y256" s="303">
        <f>INT((((未改造舰娘!$AE252)-(未改造舰娘!$AD252))*(((IF(D256=0,C256,D256))-1)/99))+未改造舰娘!$AD252)+((BZ256+CM256+CZ256+DM256)*$C$2)</f>
        <v>55</v>
      </c>
      <c r="Z256" s="474" t="str">
        <f>IF(未改造舰娘!$AF252=0,"",未改造舰娘!$AF252)</f>
        <v/>
      </c>
      <c r="AA256" s="304" t="str">
        <f>IF(未改造舰娘!$AG252="","",未改造舰娘!$AG252)</f>
        <v/>
      </c>
      <c r="AB256" s="304" t="str">
        <f>IF(未改造舰娘!$AH252="","",未改造舰娘!$AH252)</f>
        <v/>
      </c>
      <c r="AC256" s="304" t="str">
        <f>IF(未改造舰娘!$AI252="","",未改造舰娘!$AI252)</f>
        <v/>
      </c>
      <c r="AD256" s="304">
        <f>IF(未改造舰娘!$AJ252="","",未改造舰娘!$AJ252)</f>
        <v>0</v>
      </c>
      <c r="AE256" s="305">
        <f>IF(未改造舰娘!$AK252="","",未改造舰娘!$AK252)</f>
        <v>41</v>
      </c>
      <c r="AF256" s="304" t="str">
        <f>IF(未改造舰娘!$AL252="","",未改造舰娘!$AL252)</f>
        <v/>
      </c>
      <c r="AG256" s="304">
        <f>IF(未改造舰娘!$AM252="","",未改造舰娘!$AM252)</f>
        <v>250</v>
      </c>
      <c r="AH256" s="304">
        <f>IF(未改造舰娘!$AN252="","",未改造舰娘!$AN252)</f>
        <v>200</v>
      </c>
      <c r="AI256" s="304" t="str">
        <f>IF(未改造舰娘!$AO252="","",未改造舰娘!$AO252)</f>
        <v/>
      </c>
      <c r="AJ256" s="304" t="str">
        <f>IF(未改造舰娘!$AP252="","",未改造舰娘!$AP252)</f>
        <v>驱逐核心</v>
      </c>
      <c r="AK256" s="303">
        <f>IF(未改造舰娘!$AQ252="","",未改造舰娘!$AQ252)</f>
        <v>4</v>
      </c>
      <c r="AL256" s="306" t="str">
        <f>IF(未改造舰娘!$AS252="","",未改造舰娘!$AS252)</f>
        <v>G国单装127毫米炮</v>
      </c>
      <c r="AM256" s="306" t="str">
        <f>IF(未改造舰娘!$AT252="","",未改造舰娘!$AT252)</f>
        <v/>
      </c>
      <c r="AN256" s="306" t="str">
        <f>IF(未改造舰娘!$AU252="","",未改造舰娘!$AU252)</f>
        <v/>
      </c>
      <c r="AO256" s="306" t="str">
        <f>IF(未改造舰娘!$AV252="","",未改造舰娘!$AV252)</f>
        <v/>
      </c>
      <c r="AP256" s="307" t="str">
        <f>IF(未改造舰娘!$AW252="","",未改造舰娘!$AW252)</f>
        <v/>
      </c>
      <c r="AQ256" s="308" t="str">
        <f>IF(未改造舰娘!$AX252="","",未改造舰娘!$AX252)</f>
        <v/>
      </c>
      <c r="AR256" s="304">
        <f>IF(未改造舰娘!$AY252="","",未改造舰娘!$AY252)</f>
        <v>10</v>
      </c>
      <c r="AS256" s="304">
        <f>IF(未改造舰娘!$AZ252="","",未改造舰娘!$AZ252)</f>
        <v>20</v>
      </c>
      <c r="AT256" s="304">
        <f>IF(未改造舰娘!$BA252="","",未改造舰娘!$BA252)</f>
        <v>0.48</v>
      </c>
      <c r="AU256" s="304">
        <f>IF(未改造舰娘!$BB252="","",未改造舰娘!$BB252)</f>
        <v>0.99</v>
      </c>
      <c r="AV256" s="305">
        <f>IF((未改造舰娘!$BG252+未改造舰娘!$BK252*$C$4)=0,"",(未改造舰娘!$BG252+未改造舰娘!$BK252*$C$4))</f>
        <v>2</v>
      </c>
      <c r="AW256" s="304">
        <f>IF((未改造舰娘!$BH252+未改造舰娘!$BL252*$C$4)=0,"",(未改造舰娘!$BH252+未改造舰娘!$BL252*$C$4))</f>
        <v>5</v>
      </c>
      <c r="AX256" s="304">
        <f>IF((未改造舰娘!$BI252+未改造舰娘!$BM252*$C$4)=0,"",(未改造舰娘!$BI252+未改造舰娘!$BM252*$C$4))</f>
        <v>4</v>
      </c>
      <c r="AY256" s="303" t="str">
        <f>IF((未改造舰娘!$BJ252+未改造舰娘!$BN252*$C$4)=0,"",(未改造舰娘!$BJ252+未改造舰娘!$BN252*$C$4))</f>
        <v/>
      </c>
      <c r="AZ256" s="500">
        <f>IF(未改造舰娘!BC252="","",未改造舰娘!BC252)</f>
        <v>0</v>
      </c>
      <c r="BA256" s="500">
        <f>IF(未改造舰娘!BD252="","",未改造舰娘!BD252)</f>
        <v>24</v>
      </c>
      <c r="BB256" s="500">
        <f>IF(未改造舰娘!BE252="","",未改造舰娘!BE252)</f>
        <v>11</v>
      </c>
      <c r="BC256" s="498">
        <f>IF(未改造舰娘!BF252="","",未改造舰娘!BF252)</f>
        <v>0</v>
      </c>
      <c r="BD256" s="67" t="s">
        <v>1598</v>
      </c>
      <c r="BE256" s="506">
        <v>1.5277777777777777E-2</v>
      </c>
      <c r="BF256" s="306" t="str">
        <f>IF(未改造舰娘!$BQ252="","",未改造舰娘!$BQ252)</f>
        <v/>
      </c>
      <c r="BG256" s="306" t="str">
        <f>IF(未改造舰娘!$BR252="","",未改造舰娘!$BR252)</f>
        <v/>
      </c>
      <c r="BH256" s="306"/>
      <c r="BU256" s="304">
        <f>IFERROR(VLOOKUP(AL256,装备!$B:$C,2,0),0)</f>
        <v>1</v>
      </c>
      <c r="BV256" s="304">
        <f>IFERROR(VLOOKUP($AL256,装备!$B:$Q,5,0),0)</f>
        <v>0</v>
      </c>
      <c r="BW256" s="304">
        <f>IFERROR(VLOOKUP($AL256,装备!$B:$Q,6,0),0)</f>
        <v>1</v>
      </c>
      <c r="BX256" s="304">
        <f>IFERROR(VLOOKUP($AL256,装备!$B:$Q,7,0),0)</f>
        <v>0</v>
      </c>
      <c r="BY256" s="304">
        <f>IFERROR(VLOOKUP($AL256,装备!$B:$Q,8,0),0)</f>
        <v>0</v>
      </c>
      <c r="BZ256" s="304">
        <f>IFERROR(VLOOKUP($AL256,装备!$B:$Q,9,0),0)</f>
        <v>0</v>
      </c>
      <c r="CA256" s="304">
        <f>IFERROR(VLOOKUP($AL256,装备!$B:$Q,10,0),0)</f>
        <v>0</v>
      </c>
      <c r="CB256" s="304">
        <f>IFERROR(VLOOKUP($AL256,装备!$B:$Q,11,0),0)</f>
        <v>1</v>
      </c>
      <c r="CC256" s="304" t="str">
        <f>IFERROR(VLOOKUP($AL256,装备!$B:$Q,12,0),0)</f>
        <v>短</v>
      </c>
      <c r="CD256" s="304">
        <f>IFERROR(VLOOKUP($AL256,装备!$B:$Q,13,0),0)</f>
        <v>0</v>
      </c>
      <c r="CE256" s="304">
        <f>IFERROR(VLOOKUP($AL256,装备!$B:$Q,14,0),0)</f>
        <v>0</v>
      </c>
      <c r="CF256" s="304">
        <f>IFERROR(VLOOKUP($AL256,装备!$B:$Q,16,0),0)</f>
        <v>0</v>
      </c>
      <c r="CG256" s="304">
        <f>IFERROR(VLOOKUP($AL256,装备!$B:$Q,5,0),0)</f>
        <v>0</v>
      </c>
      <c r="CH256" s="304">
        <f>IFERROR(VLOOKUP(AM256,装备!$B:$C,2,0),0)</f>
        <v>0</v>
      </c>
      <c r="CI256" s="304">
        <f>IFERROR(VLOOKUP($AM256,装备!$B:$Q,5,0),0)</f>
        <v>0</v>
      </c>
      <c r="CJ256" s="304">
        <f>IFERROR(VLOOKUP($AM256,装备!$B:$Q,6,0),0)</f>
        <v>0</v>
      </c>
      <c r="CK256" s="304">
        <f>IFERROR(VLOOKUP($AM256,装备!$B:$Q,7,0),0)</f>
        <v>0</v>
      </c>
      <c r="CL256" s="304">
        <f>IFERROR(VLOOKUP($AM256,装备!$B:$Q,8,0),0)</f>
        <v>0</v>
      </c>
      <c r="CM256" s="304">
        <f>IFERROR(VLOOKUP($AM256,装备!$B:$Q,9,0),0)</f>
        <v>0</v>
      </c>
      <c r="CN256" s="304">
        <f>IFERROR(VLOOKUP($AM256,装备!$B:$Q,10,0),0)</f>
        <v>0</v>
      </c>
      <c r="CO256" s="304">
        <f>IFERROR(VLOOKUP($AM256,装备!$B:$Q,11,0),0)</f>
        <v>0</v>
      </c>
      <c r="CP256" s="304">
        <f>IFERROR(VLOOKUP($AM256,装备!$B:$Q,12,0),0)</f>
        <v>0</v>
      </c>
      <c r="CQ256" s="304">
        <f>IFERROR(VLOOKUP($AM256,装备!$B:$Q,13,0),0)</f>
        <v>0</v>
      </c>
      <c r="CR256" s="304">
        <f>IFERROR(VLOOKUP($AM256,装备!$B:$Q,14,0),0)</f>
        <v>0</v>
      </c>
      <c r="CS256" s="304">
        <f>IFERROR(VLOOKUP($AM256,装备!$B:$Q,16,0),0)</f>
        <v>0</v>
      </c>
      <c r="CT256" s="304">
        <f>IFERROR(VLOOKUP($AM256,装备!$B:$Q,5,0),0)</f>
        <v>0</v>
      </c>
      <c r="CU256" s="304">
        <f>IFERROR(VLOOKUP(AN256,装备!$B:$C,2,0),0)</f>
        <v>0</v>
      </c>
      <c r="CV256" s="304">
        <f>IFERROR(VLOOKUP($AN256,装备!$B:$Q,5,0),0)</f>
        <v>0</v>
      </c>
      <c r="CW256" s="304">
        <f>IFERROR(VLOOKUP($AN256,装备!$B:$Q,6,0),0)</f>
        <v>0</v>
      </c>
      <c r="CX256" s="304">
        <f>IFERROR(VLOOKUP($AN256,装备!$B:$Q,7,0),0)</f>
        <v>0</v>
      </c>
      <c r="CY256" s="304">
        <f>IFERROR(VLOOKUP($AN256,装备!$B:$Q,8,0),0)</f>
        <v>0</v>
      </c>
      <c r="CZ256" s="304">
        <f>IFERROR(VLOOKUP($AN256,装备!$B:$Q,9,0),0)</f>
        <v>0</v>
      </c>
      <c r="DA256" s="304">
        <f>IFERROR(VLOOKUP($AN256,装备!$B:$Q,10,0),0)</f>
        <v>0</v>
      </c>
      <c r="DB256" s="304">
        <f>IFERROR(VLOOKUP($AN256,装备!$B:$Q,11,0),0)</f>
        <v>0</v>
      </c>
      <c r="DC256" s="304">
        <f>IFERROR(VLOOKUP($AN256,装备!$B:$Q,12,0),0)</f>
        <v>0</v>
      </c>
      <c r="DD256" s="304">
        <f>IFERROR(VLOOKUP($AN256,装备!$B:$Q,13,0),0)</f>
        <v>0</v>
      </c>
      <c r="DE256" s="304">
        <f>IFERROR(VLOOKUP($AN256,装备!$B:$Q,14,0),0)</f>
        <v>0</v>
      </c>
      <c r="DF256" s="304">
        <f>IFERROR(VLOOKUP($AN256,装备!$B:$Q,16,0),0)</f>
        <v>0</v>
      </c>
      <c r="DG256" s="304">
        <f>IFERROR(VLOOKUP($AN256,装备!$B:$Q,5,0),0)</f>
        <v>0</v>
      </c>
      <c r="DH256" s="304">
        <f>IFERROR(VLOOKUP(AO256,装备!$B:$C,2,0),0)</f>
        <v>0</v>
      </c>
      <c r="DI256" s="304">
        <f>IFERROR(VLOOKUP($AO256,装备!$B:$Q,5,0),0)</f>
        <v>0</v>
      </c>
      <c r="DJ256" s="304">
        <f>IFERROR(VLOOKUP($AO256,装备!$B:$Q,6,0),0)</f>
        <v>0</v>
      </c>
      <c r="DK256" s="304">
        <f>IFERROR(VLOOKUP($AO256,装备!$B:$Q,7,0),0)</f>
        <v>0</v>
      </c>
      <c r="DL256" s="304">
        <f>IFERROR(VLOOKUP($AO256,装备!$B:$Q,8,0),0)</f>
        <v>0</v>
      </c>
      <c r="DM256" s="304">
        <f>IFERROR(VLOOKUP($AO256,装备!$B:$Q,9,0),0)</f>
        <v>0</v>
      </c>
      <c r="DN256" s="304">
        <f>IFERROR(VLOOKUP($AO256,装备!$B:$Q,10,0),0)</f>
        <v>0</v>
      </c>
      <c r="DO256" s="304">
        <f>IFERROR(VLOOKUP($AO256,装备!$B:$Q,11,0),0)</f>
        <v>0</v>
      </c>
      <c r="DP256" s="304">
        <f>IFERROR(VLOOKUP($AO256,装备!$B:$Q,12,0),0)</f>
        <v>0</v>
      </c>
      <c r="DQ256" s="304">
        <f>IFERROR(VLOOKUP($AO256,装备!$B:$Q,13,0),0)</f>
        <v>0</v>
      </c>
      <c r="DR256" s="304">
        <f>IFERROR(VLOOKUP($AO256,装备!$B:$Q,14,0),0)</f>
        <v>0</v>
      </c>
      <c r="DS256" s="304">
        <f>IFERROR(VLOOKUP($AO256,装备!$B:$Q,16,0),0)</f>
        <v>0</v>
      </c>
      <c r="DT256" s="304">
        <f>IFERROR(VLOOKUP($AO256,装备!$B:$Q,5,0),0)</f>
        <v>0</v>
      </c>
    </row>
    <row r="257" spans="1:124" hidden="1">
      <c r="A257" s="301">
        <f>未改造舰娘!$A253</f>
        <v>10027011</v>
      </c>
      <c r="B257" s="354" t="s">
        <v>246</v>
      </c>
      <c r="C257" s="323"/>
      <c r="D257" s="323">
        <f t="shared" si="3"/>
        <v>110</v>
      </c>
      <c r="E257" s="303">
        <f>未改造舰娘!$C253</f>
        <v>2</v>
      </c>
      <c r="F257" s="304" t="str">
        <f>未改造舰娘!$D253</f>
        <v>驱逐</v>
      </c>
      <c r="G257" s="304" t="str">
        <f>未改造舰娘!$E253</f>
        <v>小型</v>
      </c>
      <c r="H257" s="304" t="str">
        <f>未改造舰娘!$F253</f>
        <v>护卫舰</v>
      </c>
      <c r="I257" s="460">
        <f>未改造舰娘!$AR253</f>
        <v>2</v>
      </c>
      <c r="J257" s="304" t="str">
        <f>未改造舰娘!$G253</f>
        <v>德国</v>
      </c>
      <c r="K257" s="312">
        <f>未改造舰娘!$H253+(BV257+CI257+CV257+DI257)*$C$2</f>
        <v>19</v>
      </c>
      <c r="L257" s="304">
        <f>未改造舰娘!$I253</f>
        <v>1</v>
      </c>
      <c r="M257" s="304">
        <f>未改造舰娘!$J253</f>
        <v>1</v>
      </c>
      <c r="N257" s="518">
        <f>未改造舰娘!$K253</f>
        <v>2</v>
      </c>
      <c r="O257" s="304">
        <f>未改造舰娘!$L253+((CE257+CR257+DE257+DR257)*$C$2)</f>
        <v>7</v>
      </c>
      <c r="P257" s="304" t="str">
        <f>IF($C$2=1,(IF(ISERROR(FIND("超长",未改造舰娘!$M253&amp;CC257&amp;CP257&amp;DC257&amp;DP257,1)),IF(ISERROR(FIND("长",未改造舰娘!$M253&amp;CC257&amp;CP257&amp;DC257&amp;DP257,1)),IF(ISERROR(FIND("中",未改造舰娘!$M253&amp;CC257&amp;CP257&amp;DC257&amp;DP257,1)),IF(ISERROR(FIND("短",未改造舰娘!$M253&amp;CC257&amp;CP257&amp;DC257&amp;DP257,1)),IF(ISERROR(FIND("无",未改造舰娘!$M253&amp;CC257&amp;CP257&amp;DC257&amp;DP257,1)),0,"无"),"短"),"中"),"长"),"超长")),未改造舰娘!$M253)</f>
        <v>短</v>
      </c>
      <c r="Q257" s="303">
        <f>未改造舰娘!$N253</f>
        <v>38.5</v>
      </c>
      <c r="R257" s="304">
        <f>(未改造舰娘!$P253)+(未改造舰娘!$Q253)*$C$3+((BW257+CJ257+CW257+DJ257)*$C$2)</f>
        <v>28</v>
      </c>
      <c r="S257" s="304">
        <f>(未改造舰娘!$R253)+(未改造舰娘!$S253)*$C$3+((BY257+CL257+CY257+DL257)*$C$2)</f>
        <v>74</v>
      </c>
      <c r="T257" s="304">
        <f>(未改造舰娘!$T253)+(未改造舰娘!$U253)*$C$3+((BX257+CK257+CX257+DK257)*$C$2)</f>
        <v>24</v>
      </c>
      <c r="U257" s="304">
        <f>(未改造舰娘!$V253)+(未改造舰娘!$W253)*$C$3+((CG257+CT257+DG257+DT257)*$C$2)</f>
        <v>41</v>
      </c>
      <c r="V257" s="305">
        <f>INT((((未改造舰娘!$Y253)-(未改造舰娘!$X253))*(((IF(D257=0,C257,D257))-1)/99))+未改造舰娘!$X253)+((CB257+CO257+DB257+DO257)*$C$2)</f>
        <v>87</v>
      </c>
      <c r="W257" s="304">
        <f>INT((((未改造舰娘!$AA253)-(未改造舰娘!$Z253))*(((IF(D257=0,C257,D257))-1)/99))+未改造舰娘!$Z253)+((CD257+CQ257+DD257+DQ257)*$C$2)</f>
        <v>82</v>
      </c>
      <c r="X257" s="304">
        <f>INT((((未改造舰娘!$AC253)-(未改造舰娘!$AB253))*(((IF(D257=0,C257,D257))-1)/99))+未改造舰娘!$AB253)+((CA257+CN257+DA257+DN257)*$C$2)</f>
        <v>17</v>
      </c>
      <c r="Y257" s="303">
        <f>INT((((未改造舰娘!$AE253)-(未改造舰娘!$AD253))*(((IF(D257=0,C257,D257))-1)/99))+未改造舰娘!$AD253)+((BZ257+CM257+CZ257+DM257)*$C$2)</f>
        <v>55</v>
      </c>
      <c r="Z257" s="474" t="str">
        <f>IF(未改造舰娘!$AF253=0,"",未改造舰娘!$AF253)</f>
        <v/>
      </c>
      <c r="AA257" s="304" t="str">
        <f>IF(未改造舰娘!$AG253="","",未改造舰娘!$AG253)</f>
        <v/>
      </c>
      <c r="AB257" s="304" t="str">
        <f>IF(未改造舰娘!$AH253="","",未改造舰娘!$AH253)</f>
        <v/>
      </c>
      <c r="AC257" s="304" t="str">
        <f>IF(未改造舰娘!$AI253="","",未改造舰娘!$AI253)</f>
        <v/>
      </c>
      <c r="AD257" s="304">
        <f>IF(未改造舰娘!$AJ253="","",未改造舰娘!$AJ253)</f>
        <v>0</v>
      </c>
      <c r="AE257" s="305">
        <f>IF(未改造舰娘!$AK253="","",未改造舰娘!$AK253)</f>
        <v>42</v>
      </c>
      <c r="AF257" s="304" t="str">
        <f>IF(未改造舰娘!$AL253="","",未改造舰娘!$AL253)</f>
        <v/>
      </c>
      <c r="AG257" s="304">
        <f>IF(未改造舰娘!$AM253="","",未改造舰娘!$AM253)</f>
        <v>250</v>
      </c>
      <c r="AH257" s="304">
        <f>IF(未改造舰娘!$AN253="","",未改造舰娘!$AN253)</f>
        <v>200</v>
      </c>
      <c r="AI257" s="304" t="str">
        <f>IF(未改造舰娘!$AO253="","",未改造舰娘!$AO253)</f>
        <v/>
      </c>
      <c r="AJ257" s="304" t="str">
        <f>IF(未改造舰娘!$AP253="","",未改造舰娘!$AP253)</f>
        <v>驱逐核心</v>
      </c>
      <c r="AK257" s="303">
        <f>IF(未改造舰娘!$AQ253="","",未改造舰娘!$AQ253)</f>
        <v>4</v>
      </c>
      <c r="AL257" s="306" t="str">
        <f>IF(未改造舰娘!$AS253="","",未改造舰娘!$AS253)</f>
        <v>G国单装127毫米炮</v>
      </c>
      <c r="AM257" s="306" t="str">
        <f>IF(未改造舰娘!$AT253="","",未改造舰娘!$AT253)</f>
        <v/>
      </c>
      <c r="AN257" s="306" t="str">
        <f>IF(未改造舰娘!$AU253="","",未改造舰娘!$AU253)</f>
        <v/>
      </c>
      <c r="AO257" s="306" t="str">
        <f>IF(未改造舰娘!$AV253="","",未改造舰娘!$AV253)</f>
        <v/>
      </c>
      <c r="AP257" s="307" t="str">
        <f>IF(未改造舰娘!$AW253="","",未改造舰娘!$AW253)</f>
        <v/>
      </c>
      <c r="AQ257" s="308" t="str">
        <f>IF(未改造舰娘!$AX253="","",未改造舰娘!$AX253)</f>
        <v/>
      </c>
      <c r="AR257" s="304">
        <f>IF(未改造舰娘!$AY253="","",未改造舰娘!$AY253)</f>
        <v>10</v>
      </c>
      <c r="AS257" s="304">
        <f>IF(未改造舰娘!$AZ253="","",未改造舰娘!$AZ253)</f>
        <v>20</v>
      </c>
      <c r="AT257" s="304">
        <f>IF(未改造舰娘!$BA253="","",未改造舰娘!$BA253)</f>
        <v>0.48</v>
      </c>
      <c r="AU257" s="304">
        <f>IF(未改造舰娘!$BB253="","",未改造舰娘!$BB253)</f>
        <v>0.99</v>
      </c>
      <c r="AV257" s="305">
        <f>IF((未改造舰娘!$BG253+未改造舰娘!$BK253*$C$4)=0,"",(未改造舰娘!$BG253+未改造舰娘!$BK253*$C$4))</f>
        <v>2</v>
      </c>
      <c r="AW257" s="304">
        <f>IF((未改造舰娘!$BH253+未改造舰娘!$BL253*$C$4)=0,"",(未改造舰娘!$BH253+未改造舰娘!$BL253*$C$4))</f>
        <v>5</v>
      </c>
      <c r="AX257" s="304">
        <f>IF((未改造舰娘!$BI253+未改造舰娘!$BM253*$C$4)=0,"",(未改造舰娘!$BI253+未改造舰娘!$BM253*$C$4))</f>
        <v>4</v>
      </c>
      <c r="AY257" s="303" t="str">
        <f>IF((未改造舰娘!$BJ253+未改造舰娘!$BN253*$C$4)=0,"",(未改造舰娘!$BJ253+未改造舰娘!$BN253*$C$4))</f>
        <v/>
      </c>
      <c r="AZ257" s="500">
        <f>IF(未改造舰娘!BC253="","",未改造舰娘!BC253)</f>
        <v>0</v>
      </c>
      <c r="BA257" s="500">
        <f>IF(未改造舰娘!BD253="","",未改造舰娘!BD253)</f>
        <v>24</v>
      </c>
      <c r="BB257" s="500">
        <f>IF(未改造舰娘!BE253="","",未改造舰娘!BE253)</f>
        <v>11</v>
      </c>
      <c r="BC257" s="498">
        <f>IF(未改造舰娘!BF253="","",未改造舰娘!BF253)</f>
        <v>0</v>
      </c>
      <c r="BD257" s="67" t="s">
        <v>1599</v>
      </c>
      <c r="BE257" s="506">
        <v>1.5277777777777777E-2</v>
      </c>
      <c r="BF257" s="306" t="str">
        <f>IF(未改造舰娘!$BQ253="","",未改造舰娘!$BQ253)</f>
        <v/>
      </c>
      <c r="BG257" s="306" t="str">
        <f>IF(未改造舰娘!$BR253="","",未改造舰娘!$BR253)</f>
        <v/>
      </c>
      <c r="BH257" s="306"/>
      <c r="BU257" s="304">
        <f>IFERROR(VLOOKUP(AL257,装备!$B:$C,2,0),0)</f>
        <v>1</v>
      </c>
      <c r="BV257" s="304">
        <f>IFERROR(VLOOKUP($AL257,装备!$B:$Q,5,0),0)</f>
        <v>0</v>
      </c>
      <c r="BW257" s="304">
        <f>IFERROR(VLOOKUP($AL257,装备!$B:$Q,6,0),0)</f>
        <v>1</v>
      </c>
      <c r="BX257" s="304">
        <f>IFERROR(VLOOKUP($AL257,装备!$B:$Q,7,0),0)</f>
        <v>0</v>
      </c>
      <c r="BY257" s="304">
        <f>IFERROR(VLOOKUP($AL257,装备!$B:$Q,8,0),0)</f>
        <v>0</v>
      </c>
      <c r="BZ257" s="304">
        <f>IFERROR(VLOOKUP($AL257,装备!$B:$Q,9,0),0)</f>
        <v>0</v>
      </c>
      <c r="CA257" s="304">
        <f>IFERROR(VLOOKUP($AL257,装备!$B:$Q,10,0),0)</f>
        <v>0</v>
      </c>
      <c r="CB257" s="304">
        <f>IFERROR(VLOOKUP($AL257,装备!$B:$Q,11,0),0)</f>
        <v>1</v>
      </c>
      <c r="CC257" s="304" t="str">
        <f>IFERROR(VLOOKUP($AL257,装备!$B:$Q,12,0),0)</f>
        <v>短</v>
      </c>
      <c r="CD257" s="304">
        <f>IFERROR(VLOOKUP($AL257,装备!$B:$Q,13,0),0)</f>
        <v>0</v>
      </c>
      <c r="CE257" s="304">
        <f>IFERROR(VLOOKUP($AL257,装备!$B:$Q,14,0),0)</f>
        <v>0</v>
      </c>
      <c r="CF257" s="304">
        <f>IFERROR(VLOOKUP($AL257,装备!$B:$Q,16,0),0)</f>
        <v>0</v>
      </c>
      <c r="CG257" s="304">
        <f>IFERROR(VLOOKUP($AL257,装备!$B:$Q,5,0),0)</f>
        <v>0</v>
      </c>
      <c r="CH257" s="304">
        <f>IFERROR(VLOOKUP(AM257,装备!$B:$C,2,0),0)</f>
        <v>0</v>
      </c>
      <c r="CI257" s="304">
        <f>IFERROR(VLOOKUP($AM257,装备!$B:$Q,5,0),0)</f>
        <v>0</v>
      </c>
      <c r="CJ257" s="304">
        <f>IFERROR(VLOOKUP($AM257,装备!$B:$Q,6,0),0)</f>
        <v>0</v>
      </c>
      <c r="CK257" s="304">
        <f>IFERROR(VLOOKUP($AM257,装备!$B:$Q,7,0),0)</f>
        <v>0</v>
      </c>
      <c r="CL257" s="304">
        <f>IFERROR(VLOOKUP($AM257,装备!$B:$Q,8,0),0)</f>
        <v>0</v>
      </c>
      <c r="CM257" s="304">
        <f>IFERROR(VLOOKUP($AM257,装备!$B:$Q,9,0),0)</f>
        <v>0</v>
      </c>
      <c r="CN257" s="304">
        <f>IFERROR(VLOOKUP($AM257,装备!$B:$Q,10,0),0)</f>
        <v>0</v>
      </c>
      <c r="CO257" s="304">
        <f>IFERROR(VLOOKUP($AM257,装备!$B:$Q,11,0),0)</f>
        <v>0</v>
      </c>
      <c r="CP257" s="304">
        <f>IFERROR(VLOOKUP($AM257,装备!$B:$Q,12,0),0)</f>
        <v>0</v>
      </c>
      <c r="CQ257" s="304">
        <f>IFERROR(VLOOKUP($AM257,装备!$B:$Q,13,0),0)</f>
        <v>0</v>
      </c>
      <c r="CR257" s="304">
        <f>IFERROR(VLOOKUP($AM257,装备!$B:$Q,14,0),0)</f>
        <v>0</v>
      </c>
      <c r="CS257" s="304">
        <f>IFERROR(VLOOKUP($AM257,装备!$B:$Q,16,0),0)</f>
        <v>0</v>
      </c>
      <c r="CT257" s="304">
        <f>IFERROR(VLOOKUP($AM257,装备!$B:$Q,5,0),0)</f>
        <v>0</v>
      </c>
      <c r="CU257" s="304">
        <f>IFERROR(VLOOKUP(AN257,装备!$B:$C,2,0),0)</f>
        <v>0</v>
      </c>
      <c r="CV257" s="304">
        <f>IFERROR(VLOOKUP($AN257,装备!$B:$Q,5,0),0)</f>
        <v>0</v>
      </c>
      <c r="CW257" s="304">
        <f>IFERROR(VLOOKUP($AN257,装备!$B:$Q,6,0),0)</f>
        <v>0</v>
      </c>
      <c r="CX257" s="304">
        <f>IFERROR(VLOOKUP($AN257,装备!$B:$Q,7,0),0)</f>
        <v>0</v>
      </c>
      <c r="CY257" s="304">
        <f>IFERROR(VLOOKUP($AN257,装备!$B:$Q,8,0),0)</f>
        <v>0</v>
      </c>
      <c r="CZ257" s="304">
        <f>IFERROR(VLOOKUP($AN257,装备!$B:$Q,9,0),0)</f>
        <v>0</v>
      </c>
      <c r="DA257" s="304">
        <f>IFERROR(VLOOKUP($AN257,装备!$B:$Q,10,0),0)</f>
        <v>0</v>
      </c>
      <c r="DB257" s="304">
        <f>IFERROR(VLOOKUP($AN257,装备!$B:$Q,11,0),0)</f>
        <v>0</v>
      </c>
      <c r="DC257" s="304">
        <f>IFERROR(VLOOKUP($AN257,装备!$B:$Q,12,0),0)</f>
        <v>0</v>
      </c>
      <c r="DD257" s="304">
        <f>IFERROR(VLOOKUP($AN257,装备!$B:$Q,13,0),0)</f>
        <v>0</v>
      </c>
      <c r="DE257" s="304">
        <f>IFERROR(VLOOKUP($AN257,装备!$B:$Q,14,0),0)</f>
        <v>0</v>
      </c>
      <c r="DF257" s="304">
        <f>IFERROR(VLOOKUP($AN257,装备!$B:$Q,16,0),0)</f>
        <v>0</v>
      </c>
      <c r="DG257" s="304">
        <f>IFERROR(VLOOKUP($AN257,装备!$B:$Q,5,0),0)</f>
        <v>0</v>
      </c>
      <c r="DH257" s="304">
        <f>IFERROR(VLOOKUP(AO257,装备!$B:$C,2,0),0)</f>
        <v>0</v>
      </c>
      <c r="DI257" s="304">
        <f>IFERROR(VLOOKUP($AO257,装备!$B:$Q,5,0),0)</f>
        <v>0</v>
      </c>
      <c r="DJ257" s="304">
        <f>IFERROR(VLOOKUP($AO257,装备!$B:$Q,6,0),0)</f>
        <v>0</v>
      </c>
      <c r="DK257" s="304">
        <f>IFERROR(VLOOKUP($AO257,装备!$B:$Q,7,0),0)</f>
        <v>0</v>
      </c>
      <c r="DL257" s="304">
        <f>IFERROR(VLOOKUP($AO257,装备!$B:$Q,8,0),0)</f>
        <v>0</v>
      </c>
      <c r="DM257" s="304">
        <f>IFERROR(VLOOKUP($AO257,装备!$B:$Q,9,0),0)</f>
        <v>0</v>
      </c>
      <c r="DN257" s="304">
        <f>IFERROR(VLOOKUP($AO257,装备!$B:$Q,10,0),0)</f>
        <v>0</v>
      </c>
      <c r="DO257" s="304">
        <f>IFERROR(VLOOKUP($AO257,装备!$B:$Q,11,0),0)</f>
        <v>0</v>
      </c>
      <c r="DP257" s="304">
        <f>IFERROR(VLOOKUP($AO257,装备!$B:$Q,12,0),0)</f>
        <v>0</v>
      </c>
      <c r="DQ257" s="304">
        <f>IFERROR(VLOOKUP($AO257,装备!$B:$Q,13,0),0)</f>
        <v>0</v>
      </c>
      <c r="DR257" s="304">
        <f>IFERROR(VLOOKUP($AO257,装备!$B:$Q,14,0),0)</f>
        <v>0</v>
      </c>
      <c r="DS257" s="304">
        <f>IFERROR(VLOOKUP($AO257,装备!$B:$Q,16,0),0)</f>
        <v>0</v>
      </c>
      <c r="DT257" s="304">
        <f>IFERROR(VLOOKUP($AO257,装备!$B:$Q,5,0),0)</f>
        <v>0</v>
      </c>
    </row>
    <row r="258" spans="1:124" hidden="1">
      <c r="A258" s="301">
        <f>未改造舰娘!$A254</f>
        <v>10027111</v>
      </c>
      <c r="B258" s="354" t="s">
        <v>4127</v>
      </c>
      <c r="C258" s="323"/>
      <c r="D258" s="323">
        <f t="shared" si="3"/>
        <v>110</v>
      </c>
      <c r="E258" s="303">
        <f>未改造舰娘!$C254</f>
        <v>3</v>
      </c>
      <c r="F258" s="304" t="str">
        <f>未改造舰娘!$D254</f>
        <v>驱逐</v>
      </c>
      <c r="G258" s="304" t="str">
        <f>未改造舰娘!$E254</f>
        <v>小型</v>
      </c>
      <c r="H258" s="304" t="str">
        <f>未改造舰娘!$F254</f>
        <v>护卫舰</v>
      </c>
      <c r="I258" s="460">
        <f>未改造舰娘!$AR254</f>
        <v>2</v>
      </c>
      <c r="J258" s="304" t="str">
        <f>未改造舰娘!$G254</f>
        <v>澳大利亚</v>
      </c>
      <c r="K258" s="312">
        <f>未改造舰娘!$H254+(BV258+CI258+CV258+DI258)*$C$2</f>
        <v>14</v>
      </c>
      <c r="L258" s="304">
        <f>未改造舰娘!$I254</f>
        <v>2</v>
      </c>
      <c r="M258" s="304">
        <f>未改造舰娘!$J254</f>
        <v>1</v>
      </c>
      <c r="N258" s="518">
        <f>未改造舰娘!$K254</f>
        <v>2</v>
      </c>
      <c r="O258" s="304">
        <f>未改造舰娘!$L254+((CE258+CR258+DE258+DR258)*$C$2)</f>
        <v>10</v>
      </c>
      <c r="P258" s="304" t="str">
        <f>IF($C$2=1,(IF(ISERROR(FIND("超长",未改造舰娘!$M254&amp;CC258&amp;CP258&amp;DC258&amp;DP258,1)),IF(ISERROR(FIND("长",未改造舰娘!$M254&amp;CC258&amp;CP258&amp;DC258&amp;DP258,1)),IF(ISERROR(FIND("中",未改造舰娘!$M254&amp;CC258&amp;CP258&amp;DC258&amp;DP258,1)),IF(ISERROR(FIND("短",未改造舰娘!$M254&amp;CC258&amp;CP258&amp;DC258&amp;DP258,1)),IF(ISERROR(FIND("无",未改造舰娘!$M254&amp;CC258&amp;CP258&amp;DC258&amp;DP258,1)),0,"无"),"短"),"中"),"长"),"超长")),未改造舰娘!$M254)</f>
        <v>短</v>
      </c>
      <c r="Q258" s="303">
        <f>未改造舰娘!$N254</f>
        <v>34</v>
      </c>
      <c r="R258" s="304">
        <f>(未改造舰娘!$P254)+(未改造舰娘!$Q254)*$C$3+((BW258+CJ258+CW258+DJ258)*$C$2)</f>
        <v>28</v>
      </c>
      <c r="S258" s="304">
        <f>(未改造舰娘!$R254)+(未改造舰娘!$S254)*$C$3+((BY258+CL258+CY258+DL258)*$C$2)</f>
        <v>68</v>
      </c>
      <c r="T258" s="304">
        <f>(未改造舰娘!$T254)+(未改造舰娘!$U254)*$C$3+((BX258+CK258+CX258+DK258)*$C$2)</f>
        <v>20</v>
      </c>
      <c r="U258" s="304">
        <f>(未改造舰娘!$V254)+(未改造舰娘!$W254)*$C$3+((CG258+CT258+DG258+DT258)*$C$2)</f>
        <v>45</v>
      </c>
      <c r="V258" s="305">
        <f>INT((((未改造舰娘!$Y254)-(未改造舰娘!$X254))*(((IF(D258=0,C258,D258))-1)/99))+未改造舰娘!$X254)+((CB258+CO258+DB258+DO258)*$C$2)</f>
        <v>87</v>
      </c>
      <c r="W258" s="304">
        <f>INT((((未改造舰娘!$AA254)-(未改造舰娘!$Z254))*(((IF(D258=0,C258,D258))-1)/99))+未改造舰娘!$Z254)+((CD258+CQ258+DD258+DQ258)*$C$2)</f>
        <v>78</v>
      </c>
      <c r="X258" s="304">
        <f>INT((((未改造舰娘!$AC254)-(未改造舰娘!$AB254))*(((IF(D258=0,C258,D258))-1)/99))+未改造舰娘!$AB254)+((CA258+CN258+DA258+DN258)*$C$2)</f>
        <v>16</v>
      </c>
      <c r="Y258" s="303">
        <f>INT((((未改造舰娘!$AE254)-(未改造舰娘!$AD254))*(((IF(D258=0,C258,D258))-1)/99))+未改造舰娘!$AD254)+((BZ258+CM258+CZ258+DM258)*$C$2)</f>
        <v>65</v>
      </c>
      <c r="Z258" s="474" t="str">
        <f>IF(未改造舰娘!$AF254=0,"",未改造舰娘!$AF254)</f>
        <v/>
      </c>
      <c r="AA258" s="304" t="str">
        <f>IF(未改造舰娘!$AG254="","",未改造舰娘!$AG254)</f>
        <v/>
      </c>
      <c r="AB258" s="304" t="str">
        <f>IF(未改造舰娘!$AH254="","",未改造舰娘!$AH254)</f>
        <v/>
      </c>
      <c r="AC258" s="304" t="str">
        <f>IF(未改造舰娘!$AI254="","",未改造舰娘!$AI254)</f>
        <v/>
      </c>
      <c r="AD258" s="304">
        <f>IF(未改造舰娘!$AJ254="","",未改造舰娘!$AJ254)</f>
        <v>0</v>
      </c>
      <c r="AE258" s="305">
        <f>IF(未改造舰娘!$AK254="","",未改造舰娘!$AK254)</f>
        <v>0</v>
      </c>
      <c r="AF258" s="304" t="str">
        <f>IF(未改造舰娘!$AL254="","",未改造舰娘!$AL254)</f>
        <v/>
      </c>
      <c r="AG258" s="304" t="str">
        <f>IF(未改造舰娘!$AM254="","",未改造舰娘!$AM254)</f>
        <v/>
      </c>
      <c r="AH258" s="304" t="str">
        <f>IF(未改造舰娘!$AN254="","",未改造舰娘!$AN254)</f>
        <v/>
      </c>
      <c r="AI258" s="304" t="str">
        <f>IF(未改造舰娘!$AO254="","",未改造舰娘!$AO254)</f>
        <v/>
      </c>
      <c r="AJ258" s="304" t="str">
        <f>IF(未改造舰娘!$AP254="","",未改造舰娘!$AP254)</f>
        <v/>
      </c>
      <c r="AK258" s="303" t="str">
        <f>IF(未改造舰娘!$AQ254="","",未改造舰娘!$AQ254)</f>
        <v/>
      </c>
      <c r="AL258" s="306" t="str">
        <f>IF(未改造舰娘!$AS254="","",未改造舰娘!$AS254)</f>
        <v>三联533毫米鱼雷</v>
      </c>
      <c r="AM258" s="306" t="str">
        <f>IF(未改造舰娘!$AT254="","",未改造舰娘!$AT254)</f>
        <v>标准型深弹投射器</v>
      </c>
      <c r="AN258" s="306" t="str">
        <f>IF(未改造舰娘!$AU254="","",未改造舰娘!$AU254)</f>
        <v/>
      </c>
      <c r="AO258" s="306" t="str">
        <f>IF(未改造舰娘!$AV254="","",未改造舰娘!$AV254)</f>
        <v/>
      </c>
      <c r="AP258" s="307" t="str">
        <f>IF(未改造舰娘!$AW254="","",未改造舰娘!$AW254)</f>
        <v/>
      </c>
      <c r="AQ258" s="308" t="str">
        <f>IF(未改造舰娘!$AX254="","",未改造舰娘!$AX254)</f>
        <v/>
      </c>
      <c r="AR258" s="304">
        <f>IF(未改造舰娘!$AY254="","",未改造舰娘!$AY254)</f>
        <v>10</v>
      </c>
      <c r="AS258" s="304">
        <f>IF(未改造舰娘!$AZ254="","",未改造舰娘!$AZ254)</f>
        <v>25</v>
      </c>
      <c r="AT258" s="304">
        <f>IF(未改造舰娘!$BA254="","",未改造舰娘!$BA254)</f>
        <v>0.48</v>
      </c>
      <c r="AU258" s="304">
        <f>IF(未改造舰娘!$BB254="","",未改造舰娘!$BB254)</f>
        <v>0.9</v>
      </c>
      <c r="AV258" s="305">
        <f>IF((未改造舰娘!$BG254+未改造舰娘!$BK254*$C$4)=0,"",(未改造舰娘!$BG254+未改造舰娘!$BK254*$C$4))</f>
        <v>5</v>
      </c>
      <c r="AW258" s="304">
        <f>IF((未改造舰娘!$BH254+未改造舰娘!$BL254*$C$4)=0,"",(未改造舰娘!$BH254+未改造舰娘!$BL254*$C$4))</f>
        <v>11</v>
      </c>
      <c r="AX258" s="304">
        <f>IF((未改造舰娘!$BI254+未改造舰娘!$BM254*$C$4)=0,"",(未改造舰娘!$BI254+未改造舰娘!$BM254*$C$4))</f>
        <v>8</v>
      </c>
      <c r="AY258" s="303">
        <f>IF((未改造舰娘!$BJ254+未改造舰娘!$BN254*$C$4)=0,"",(未改造舰娘!$BJ254+未改造舰娘!$BN254*$C$4))</f>
        <v>1</v>
      </c>
      <c r="AZ258" s="500">
        <f>IF(未改造舰娘!BC254="","",未改造舰娘!BC254)</f>
        <v>0</v>
      </c>
      <c r="BA258" s="500">
        <f>IF(未改造舰娘!BD254="","",未改造舰娘!BD254)</f>
        <v>18</v>
      </c>
      <c r="BB258" s="500">
        <f>IF(未改造舰娘!BE254="","",未改造舰娘!BE254)</f>
        <v>5</v>
      </c>
      <c r="BC258" s="498">
        <f>IF(未改造舰娘!BF254="","",未改造舰娘!BF254)</f>
        <v>0</v>
      </c>
      <c r="BD258" s="125" t="s">
        <v>1600</v>
      </c>
      <c r="BE258" s="506"/>
      <c r="BF258" s="306" t="str">
        <f>IF(未改造舰娘!$BQ254="","",未改造舰娘!$BQ254)</f>
        <v>7-1-M,7-5-CDEFGHIJKLMOQ,8-1-L,8-2-DEFGHIJKLM,8-3-DEFGHIJKL</v>
      </c>
      <c r="BG258" s="306" t="str">
        <f>IF(未改造舰娘!$BR254="","",未改造舰娘!$BR254)</f>
        <v>极地奏鸣曲 Ex-4-OPNO,Ex-4-5-CEFLQ,Ex-3-MO,Ex-4-2-L,Ex-4-3-EIM；女武神行动 Ex-4-P,Ex-6-I,Ex-7-L,Ex-8-CDEGHJNOP；决战九段坂 Ex-7-NO,Ex-8-Q；未命名 Ex-9-Sβ,Ex-10-Tβ,Ex-12-BCDEHIJKLMNPRTUVβ；急速东方快车 Ex-6-R；所罗门之晓 Ex-8-Q；熔炉大混战 Ex-12-L,Ex-14-N</v>
      </c>
      <c r="BH258" s="306"/>
      <c r="BU258" s="304">
        <f>IFERROR(VLOOKUP(AL258,装备!$B:$C,2,0),0)</f>
        <v>1</v>
      </c>
      <c r="BV258" s="304">
        <f>IFERROR(VLOOKUP($AL258,装备!$B:$Q,5,0),0)</f>
        <v>0</v>
      </c>
      <c r="BW258" s="304">
        <f>IFERROR(VLOOKUP($AL258,装备!$B:$Q,6,0),0)</f>
        <v>0</v>
      </c>
      <c r="BX258" s="304">
        <f>IFERROR(VLOOKUP($AL258,装备!$B:$Q,7,0),0)</f>
        <v>0</v>
      </c>
      <c r="BY258" s="304">
        <f>IFERROR(VLOOKUP($AL258,装备!$B:$Q,8,0),0)</f>
        <v>3</v>
      </c>
      <c r="BZ258" s="304">
        <f>IFERROR(VLOOKUP($AL258,装备!$B:$Q,9,0),0)</f>
        <v>0</v>
      </c>
      <c r="CA258" s="304">
        <f>IFERROR(VLOOKUP($AL258,装备!$B:$Q,10,0),0)</f>
        <v>0</v>
      </c>
      <c r="CB258" s="304">
        <f>IFERROR(VLOOKUP($AL258,装备!$B:$Q,11,0),0)</f>
        <v>0</v>
      </c>
      <c r="CC258" s="304" t="str">
        <f>IFERROR(VLOOKUP($AL258,装备!$B:$Q,12,0),0)</f>
        <v>短</v>
      </c>
      <c r="CD258" s="304">
        <f>IFERROR(VLOOKUP($AL258,装备!$B:$Q,13,0),0)</f>
        <v>0</v>
      </c>
      <c r="CE258" s="304">
        <f>IFERROR(VLOOKUP($AL258,装备!$B:$Q,14,0),0)</f>
        <v>0</v>
      </c>
      <c r="CF258" s="304">
        <f>IFERROR(VLOOKUP($AL258,装备!$B:$Q,16,0),0)</f>
        <v>0</v>
      </c>
      <c r="CG258" s="304">
        <f>IFERROR(VLOOKUP($AL258,装备!$B:$Q,5,0),0)</f>
        <v>0</v>
      </c>
      <c r="CH258" s="304">
        <f>IFERROR(VLOOKUP(AM258,装备!$B:$C,2,0),0)</f>
        <v>2</v>
      </c>
      <c r="CI258" s="304">
        <f>IFERROR(VLOOKUP($AM258,装备!$B:$Q,5,0),0)</f>
        <v>0</v>
      </c>
      <c r="CJ258" s="304">
        <f>IFERROR(VLOOKUP($AM258,装备!$B:$Q,6,0),0)</f>
        <v>0</v>
      </c>
      <c r="CK258" s="304">
        <f>IFERROR(VLOOKUP($AM258,装备!$B:$Q,7,0),0)</f>
        <v>0</v>
      </c>
      <c r="CL258" s="304">
        <f>IFERROR(VLOOKUP($AM258,装备!$B:$Q,8,0),0)</f>
        <v>0</v>
      </c>
      <c r="CM258" s="304">
        <f>IFERROR(VLOOKUP($AM258,装备!$B:$Q,9,0),0)</f>
        <v>5</v>
      </c>
      <c r="CN258" s="304">
        <f>IFERROR(VLOOKUP($AM258,装备!$B:$Q,10,0),0)</f>
        <v>0</v>
      </c>
      <c r="CO258" s="304">
        <f>IFERROR(VLOOKUP($AM258,装备!$B:$Q,11,0),0)</f>
        <v>0</v>
      </c>
      <c r="CP258" s="304" t="str">
        <f>IFERROR(VLOOKUP($AM258,装备!$B:$Q,12,0),0)</f>
        <v>短</v>
      </c>
      <c r="CQ258" s="304">
        <f>IFERROR(VLOOKUP($AM258,装备!$B:$Q,13,0),0)</f>
        <v>0</v>
      </c>
      <c r="CR258" s="304">
        <f>IFERROR(VLOOKUP($AM258,装备!$B:$Q,14,0),0)</f>
        <v>0</v>
      </c>
      <c r="CS258" s="304">
        <f>IFERROR(VLOOKUP($AM258,装备!$B:$Q,16,0),0)</f>
        <v>0</v>
      </c>
      <c r="CT258" s="304">
        <f>IFERROR(VLOOKUP($AM258,装备!$B:$Q,5,0),0)</f>
        <v>0</v>
      </c>
      <c r="CU258" s="304">
        <f>IFERROR(VLOOKUP(AN258,装备!$B:$C,2,0),0)</f>
        <v>0</v>
      </c>
      <c r="CV258" s="304">
        <f>IFERROR(VLOOKUP($AN258,装备!$B:$Q,5,0),0)</f>
        <v>0</v>
      </c>
      <c r="CW258" s="304">
        <f>IFERROR(VLOOKUP($AN258,装备!$B:$Q,6,0),0)</f>
        <v>0</v>
      </c>
      <c r="CX258" s="304">
        <f>IFERROR(VLOOKUP($AN258,装备!$B:$Q,7,0),0)</f>
        <v>0</v>
      </c>
      <c r="CY258" s="304">
        <f>IFERROR(VLOOKUP($AN258,装备!$B:$Q,8,0),0)</f>
        <v>0</v>
      </c>
      <c r="CZ258" s="304">
        <f>IFERROR(VLOOKUP($AN258,装备!$B:$Q,9,0),0)</f>
        <v>0</v>
      </c>
      <c r="DA258" s="304">
        <f>IFERROR(VLOOKUP($AN258,装备!$B:$Q,10,0),0)</f>
        <v>0</v>
      </c>
      <c r="DB258" s="304">
        <f>IFERROR(VLOOKUP($AN258,装备!$B:$Q,11,0),0)</f>
        <v>0</v>
      </c>
      <c r="DC258" s="304">
        <f>IFERROR(VLOOKUP($AN258,装备!$B:$Q,12,0),0)</f>
        <v>0</v>
      </c>
      <c r="DD258" s="304">
        <f>IFERROR(VLOOKUP($AN258,装备!$B:$Q,13,0),0)</f>
        <v>0</v>
      </c>
      <c r="DE258" s="304">
        <f>IFERROR(VLOOKUP($AN258,装备!$B:$Q,14,0),0)</f>
        <v>0</v>
      </c>
      <c r="DF258" s="304">
        <f>IFERROR(VLOOKUP($AN258,装备!$B:$Q,16,0),0)</f>
        <v>0</v>
      </c>
      <c r="DG258" s="304">
        <f>IFERROR(VLOOKUP($AN258,装备!$B:$Q,5,0),0)</f>
        <v>0</v>
      </c>
      <c r="DH258" s="304">
        <f>IFERROR(VLOOKUP(AO258,装备!$B:$C,2,0),0)</f>
        <v>0</v>
      </c>
      <c r="DI258" s="304">
        <f>IFERROR(VLOOKUP($AO258,装备!$B:$Q,5,0),0)</f>
        <v>0</v>
      </c>
      <c r="DJ258" s="304">
        <f>IFERROR(VLOOKUP($AO258,装备!$B:$Q,6,0),0)</f>
        <v>0</v>
      </c>
      <c r="DK258" s="304">
        <f>IFERROR(VLOOKUP($AO258,装备!$B:$Q,7,0),0)</f>
        <v>0</v>
      </c>
      <c r="DL258" s="304">
        <f>IFERROR(VLOOKUP($AO258,装备!$B:$Q,8,0),0)</f>
        <v>0</v>
      </c>
      <c r="DM258" s="304">
        <f>IFERROR(VLOOKUP($AO258,装备!$B:$Q,9,0),0)</f>
        <v>0</v>
      </c>
      <c r="DN258" s="304">
        <f>IFERROR(VLOOKUP($AO258,装备!$B:$Q,10,0),0)</f>
        <v>0</v>
      </c>
      <c r="DO258" s="304">
        <f>IFERROR(VLOOKUP($AO258,装备!$B:$Q,11,0),0)</f>
        <v>0</v>
      </c>
      <c r="DP258" s="304">
        <f>IFERROR(VLOOKUP($AO258,装备!$B:$Q,12,0),0)</f>
        <v>0</v>
      </c>
      <c r="DQ258" s="304">
        <f>IFERROR(VLOOKUP($AO258,装备!$B:$Q,13,0),0)</f>
        <v>0</v>
      </c>
      <c r="DR258" s="304">
        <f>IFERROR(VLOOKUP($AO258,装备!$B:$Q,14,0),0)</f>
        <v>0</v>
      </c>
      <c r="DS258" s="304">
        <f>IFERROR(VLOOKUP($AO258,装备!$B:$Q,16,0),0)</f>
        <v>0</v>
      </c>
      <c r="DT258" s="304">
        <f>IFERROR(VLOOKUP($AO258,装备!$B:$Q,5,0),0)</f>
        <v>0</v>
      </c>
    </row>
    <row r="259" spans="1:124" hidden="1">
      <c r="A259" s="301">
        <f>未改造舰娘!$A255</f>
        <v>10027211</v>
      </c>
      <c r="B259" s="354" t="s">
        <v>4129</v>
      </c>
      <c r="C259" s="323"/>
      <c r="D259" s="323">
        <f t="shared" si="3"/>
        <v>110</v>
      </c>
      <c r="E259" s="303">
        <f>未改造舰娘!$C255</f>
        <v>3</v>
      </c>
      <c r="F259" s="304" t="str">
        <f>未改造舰娘!$D255</f>
        <v>驱逐</v>
      </c>
      <c r="G259" s="304" t="str">
        <f>未改造舰娘!$E255</f>
        <v>小型</v>
      </c>
      <c r="H259" s="304" t="str">
        <f>未改造舰娘!$F255</f>
        <v>护卫舰</v>
      </c>
      <c r="I259" s="460">
        <f>未改造舰娘!$AR255</f>
        <v>2</v>
      </c>
      <c r="J259" s="304" t="str">
        <f>未改造舰娘!$G255</f>
        <v>加拿大</v>
      </c>
      <c r="K259" s="312">
        <f>未改造舰娘!$H255+(BV259+CI259+CV259+DI259)*$C$2</f>
        <v>17</v>
      </c>
      <c r="L259" s="304">
        <f>未改造舰娘!$I255</f>
        <v>-1</v>
      </c>
      <c r="M259" s="304">
        <f>未改造舰娘!$J255</f>
        <v>1</v>
      </c>
      <c r="N259" s="518">
        <f>未改造舰娘!$K255</f>
        <v>2</v>
      </c>
      <c r="O259" s="304">
        <f>未改造舰娘!$L255+((CE259+CR259+DE259+DR259)*$C$2)</f>
        <v>35</v>
      </c>
      <c r="P259" s="304" t="str">
        <f>IF($C$2=1,(IF(ISERROR(FIND("超长",未改造舰娘!$M255&amp;CC259&amp;CP259&amp;DC259&amp;DP259,1)),IF(ISERROR(FIND("长",未改造舰娘!$M255&amp;CC259&amp;CP259&amp;DC259&amp;DP259,1)),IF(ISERROR(FIND("中",未改造舰娘!$M255&amp;CC259&amp;CP259&amp;DC259&amp;DP259,1)),IF(ISERROR(FIND("短",未改造舰娘!$M255&amp;CC259&amp;CP259&amp;DC259&amp;DP259,1)),IF(ISERROR(FIND("无",未改造舰娘!$M255&amp;CC259&amp;CP259&amp;DC259&amp;DP259,1)),0,"无"),"短"),"中"),"长"),"超长")),未改造舰娘!$M255)</f>
        <v>短</v>
      </c>
      <c r="Q259" s="303">
        <f>未改造舰娘!$N255</f>
        <v>35.5</v>
      </c>
      <c r="R259" s="304">
        <f>(未改造舰娘!$P255)+(未改造舰娘!$Q255)*$C$3+((BW259+CJ259+CW259+DJ259)*$C$2)</f>
        <v>33</v>
      </c>
      <c r="S259" s="304">
        <f>(未改造舰娘!$R255)+(未改造舰娘!$S255)*$C$3+((BY259+CL259+CY259+DL259)*$C$2)</f>
        <v>62</v>
      </c>
      <c r="T259" s="304">
        <f>(未改造舰娘!$T255)+(未改造舰娘!$U255)*$C$3+((BX259+CK259+CX259+DK259)*$C$2)</f>
        <v>22</v>
      </c>
      <c r="U259" s="304">
        <f>(未改造舰娘!$V255)+(未改造舰娘!$W255)*$C$3+((CG259+CT259+DG259+DT259)*$C$2)</f>
        <v>45</v>
      </c>
      <c r="V259" s="305">
        <f>INT((((未改造舰娘!$Y255)-(未改造舰娘!$X255))*(((IF(D259=0,C259,D259))-1)/99))+未改造舰娘!$X255)+((CB259+CO259+DB259+DO259)*$C$2)</f>
        <v>87</v>
      </c>
      <c r="W259" s="304">
        <f>INT((((未改造舰娘!$AA255)-(未改造舰娘!$Z255))*(((IF(D259=0,C259,D259))-1)/99))+未改造舰娘!$Z255)+((CD259+CQ259+DD259+DQ259)*$C$2)</f>
        <v>80</v>
      </c>
      <c r="X259" s="304">
        <f>INT((((未改造舰娘!$AC255)-(未改造舰娘!$AB255))*(((IF(D259=0,C259,D259))-1)/99))+未改造舰娘!$AB255)+((CA259+CN259+DA259+DN259)*$C$2)</f>
        <v>16</v>
      </c>
      <c r="Y259" s="303">
        <f>INT((((未改造舰娘!$AE255)-(未改造舰娘!$AD255))*(((IF(D259=0,C259,D259))-1)/99))+未改造舰娘!$AD255)+((BZ259+CM259+CZ259+DM259)*$C$2)</f>
        <v>59</v>
      </c>
      <c r="Z259" s="474" t="str">
        <f>IF(未改造舰娘!$AF255=0,"",未改造舰娘!$AF255)</f>
        <v/>
      </c>
      <c r="AA259" s="304" t="str">
        <f>IF(未改造舰娘!$AG255="","",未改造舰娘!$AG255)</f>
        <v/>
      </c>
      <c r="AB259" s="304" t="str">
        <f>IF(未改造舰娘!$AH255="","",未改造舰娘!$AH255)</f>
        <v/>
      </c>
      <c r="AC259" s="304" t="str">
        <f>IF(未改造舰娘!$AI255="","",未改造舰娘!$AI255)</f>
        <v/>
      </c>
      <c r="AD259" s="304">
        <f>IF(未改造舰娘!$AJ255="","",未改造舰娘!$AJ255)</f>
        <v>0</v>
      </c>
      <c r="AE259" s="305">
        <f>IF(未改造舰娘!$AK255="","",未改造舰娘!$AK255)</f>
        <v>0</v>
      </c>
      <c r="AF259" s="304" t="str">
        <f>IF(未改造舰娘!$AL255="","",未改造舰娘!$AL255)</f>
        <v/>
      </c>
      <c r="AG259" s="304" t="str">
        <f>IF(未改造舰娘!$AM255="","",未改造舰娘!$AM255)</f>
        <v/>
      </c>
      <c r="AH259" s="304" t="str">
        <f>IF(未改造舰娘!$AN255="","",未改造舰娘!$AN255)</f>
        <v/>
      </c>
      <c r="AI259" s="304" t="str">
        <f>IF(未改造舰娘!$AO255="","",未改造舰娘!$AO255)</f>
        <v/>
      </c>
      <c r="AJ259" s="304" t="str">
        <f>IF(未改造舰娘!$AP255="","",未改造舰娘!$AP255)</f>
        <v/>
      </c>
      <c r="AK259" s="303" t="str">
        <f>IF(未改造舰娘!$AQ255="","",未改造舰娘!$AQ255)</f>
        <v/>
      </c>
      <c r="AL259" s="306" t="str">
        <f>IF(未改造舰娘!$AS255="","",未改造舰娘!$AS255)</f>
        <v>E国双联4.7英寸炮</v>
      </c>
      <c r="AM259" s="306" t="str">
        <f>IF(未改造舰娘!$AT255="","",未改造舰娘!$AT255)</f>
        <v>改良型深弹投射器</v>
      </c>
      <c r="AN259" s="306" t="str">
        <f>IF(未改造舰娘!$AU255="","",未改造舰娘!$AU255)</f>
        <v/>
      </c>
      <c r="AO259" s="306" t="str">
        <f>IF(未改造舰娘!$AV255="","",未改造舰娘!$AV255)</f>
        <v/>
      </c>
      <c r="AP259" s="307" t="str">
        <f>IF(未改造舰娘!$AW255="","",未改造舰娘!$AW255)</f>
        <v/>
      </c>
      <c r="AQ259" s="308" t="str">
        <f>IF(未改造舰娘!$AX255="","",未改造舰娘!$AX255)</f>
        <v/>
      </c>
      <c r="AR259" s="304">
        <f>IF(未改造舰娘!$AY255="","",未改造舰娘!$AY255)</f>
        <v>10</v>
      </c>
      <c r="AS259" s="304">
        <f>IF(未改造舰娘!$AZ255="","",未改造舰娘!$AZ255)</f>
        <v>25</v>
      </c>
      <c r="AT259" s="304">
        <f>IF(未改造舰娘!$BA255="","",未改造舰娘!$BA255)</f>
        <v>0.48</v>
      </c>
      <c r="AU259" s="304">
        <f>IF(未改造舰娘!$BB255="","",未改造舰娘!$BB255)</f>
        <v>0.9</v>
      </c>
      <c r="AV259" s="305">
        <f>IF((未改造舰娘!$BG255+未改造舰娘!$BK255*$C$4)=0,"",(未改造舰娘!$BG255+未改造舰娘!$BK255*$C$4))</f>
        <v>4</v>
      </c>
      <c r="AW259" s="304">
        <f>IF((未改造舰娘!$BH255+未改造舰娘!$BL255*$C$4)=0,"",(未改造舰娘!$BH255+未改造舰娘!$BL255*$C$4))</f>
        <v>12</v>
      </c>
      <c r="AX259" s="304">
        <f>IF((未改造舰娘!$BI255+未改造舰娘!$BM255*$C$4)=0,"",(未改造舰娘!$BI255+未改造舰娘!$BM255*$C$4))</f>
        <v>10</v>
      </c>
      <c r="AY259" s="303">
        <f>IF((未改造舰娘!$BJ255+未改造舰娘!$BN255*$C$4)=0,"",(未改造舰娘!$BJ255+未改造舰娘!$BN255*$C$4))</f>
        <v>1</v>
      </c>
      <c r="AZ259" s="500">
        <f>IF(未改造舰娘!BC255="","",未改造舰娘!BC255)</f>
        <v>0</v>
      </c>
      <c r="BA259" s="500">
        <f>IF(未改造舰娘!BD255="","",未改造舰娘!BD255)</f>
        <v>12</v>
      </c>
      <c r="BB259" s="500">
        <f>IF(未改造舰娘!BE255="","",未改造舰娘!BE255)</f>
        <v>7</v>
      </c>
      <c r="BC259" s="498">
        <f>IF(未改造舰娘!BF255="","",未改造舰娘!BF255)</f>
        <v>0</v>
      </c>
      <c r="BD259" s="125" t="s">
        <v>1603</v>
      </c>
      <c r="BE259" s="506"/>
      <c r="BF259" s="306" t="str">
        <f>IF(未改造舰娘!$BQ255="","",未改造舰娘!$BQ255)</f>
        <v>7-1-ABCDFGHIJKLMN,8-1-L</v>
      </c>
      <c r="BG259" s="306" t="str">
        <f>IF(未改造舰娘!$BR255="","",未改造舰娘!$BR255)</f>
        <v>极地奏鸣曲 Ex-3-OQMO,Ex-4-1-ABCDFGHIJKMN,Ex-4-CDEFGHIJKLMNO,Ex-4-2-L；女武神行动 Ex-3-BCDEGHIJLM,Ex-5-CDEFG,Ex-7-BCDEGHIJKLM；未命名 Ex-4-BCDEIJKLMNOPQRST,Ex-5-CDFHIJKMNOPQRS,Ex-6-BCDEGIJKLMNOPQRTUV,Ex-10-ABCDEIJKLMNOPQRST,Ex-11-ABCDFHIJKLMNOQRS,Ex-12-ABCDEFGIJKLMNOPQRTUV；所罗门之晓 Ex-10-R；熔炉大混战 Ex-7-N,Ex-14-N</v>
      </c>
      <c r="BH259" s="306"/>
      <c r="BU259" s="304">
        <f>IFERROR(VLOOKUP(AL259,装备!$B:$C,2,0),0)</f>
        <v>2</v>
      </c>
      <c r="BV259" s="304">
        <f>IFERROR(VLOOKUP($AL259,装备!$B:$Q,5,0),0)</f>
        <v>0</v>
      </c>
      <c r="BW259" s="304">
        <f>IFERROR(VLOOKUP($AL259,装备!$B:$Q,6,0),0)</f>
        <v>2</v>
      </c>
      <c r="BX259" s="304">
        <f>IFERROR(VLOOKUP($AL259,装备!$B:$Q,7,0),0)</f>
        <v>0</v>
      </c>
      <c r="BY259" s="304">
        <f>IFERROR(VLOOKUP($AL259,装备!$B:$Q,8,0),0)</f>
        <v>0</v>
      </c>
      <c r="BZ259" s="304">
        <f>IFERROR(VLOOKUP($AL259,装备!$B:$Q,9,0),0)</f>
        <v>0</v>
      </c>
      <c r="CA259" s="304">
        <f>IFERROR(VLOOKUP($AL259,装备!$B:$Q,10,0),0)</f>
        <v>0</v>
      </c>
      <c r="CB259" s="304">
        <f>IFERROR(VLOOKUP($AL259,装备!$B:$Q,11,0),0)</f>
        <v>0</v>
      </c>
      <c r="CC259" s="304" t="str">
        <f>IFERROR(VLOOKUP($AL259,装备!$B:$Q,12,0),0)</f>
        <v>短</v>
      </c>
      <c r="CD259" s="304">
        <f>IFERROR(VLOOKUP($AL259,装备!$B:$Q,13,0),0)</f>
        <v>0</v>
      </c>
      <c r="CE259" s="304">
        <f>IFERROR(VLOOKUP($AL259,装备!$B:$Q,14,0),0)</f>
        <v>0</v>
      </c>
      <c r="CF259" s="304">
        <f>IFERROR(VLOOKUP($AL259,装备!$B:$Q,16,0),0)</f>
        <v>3</v>
      </c>
      <c r="CG259" s="304">
        <f>IFERROR(VLOOKUP($AL259,装备!$B:$Q,5,0),0)</f>
        <v>0</v>
      </c>
      <c r="CH259" s="304">
        <f>IFERROR(VLOOKUP(AM259,装备!$B:$C,2,0),0)</f>
        <v>4</v>
      </c>
      <c r="CI259" s="304">
        <f>IFERROR(VLOOKUP($AM259,装备!$B:$Q,5,0),0)</f>
        <v>0</v>
      </c>
      <c r="CJ259" s="304">
        <f>IFERROR(VLOOKUP($AM259,装备!$B:$Q,6,0),0)</f>
        <v>0</v>
      </c>
      <c r="CK259" s="304">
        <f>IFERROR(VLOOKUP($AM259,装备!$B:$Q,7,0),0)</f>
        <v>0</v>
      </c>
      <c r="CL259" s="304">
        <f>IFERROR(VLOOKUP($AM259,装备!$B:$Q,8,0),0)</f>
        <v>0</v>
      </c>
      <c r="CM259" s="304">
        <f>IFERROR(VLOOKUP($AM259,装备!$B:$Q,9,0),0)</f>
        <v>8</v>
      </c>
      <c r="CN259" s="304">
        <f>IFERROR(VLOOKUP($AM259,装备!$B:$Q,10,0),0)</f>
        <v>0</v>
      </c>
      <c r="CO259" s="304">
        <f>IFERROR(VLOOKUP($AM259,装备!$B:$Q,11,0),0)</f>
        <v>0</v>
      </c>
      <c r="CP259" s="304" t="str">
        <f>IFERROR(VLOOKUP($AM259,装备!$B:$Q,12,0),0)</f>
        <v>短</v>
      </c>
      <c r="CQ259" s="304">
        <f>IFERROR(VLOOKUP($AM259,装备!$B:$Q,13,0),0)</f>
        <v>0</v>
      </c>
      <c r="CR259" s="304">
        <f>IFERROR(VLOOKUP($AM259,装备!$B:$Q,14,0),0)</f>
        <v>0</v>
      </c>
      <c r="CS259" s="304">
        <f>IFERROR(VLOOKUP($AM259,装备!$B:$Q,16,0),0)</f>
        <v>0</v>
      </c>
      <c r="CT259" s="304">
        <f>IFERROR(VLOOKUP($AM259,装备!$B:$Q,5,0),0)</f>
        <v>0</v>
      </c>
      <c r="CU259" s="304">
        <f>IFERROR(VLOOKUP(AN259,装备!$B:$C,2,0),0)</f>
        <v>0</v>
      </c>
      <c r="CV259" s="304">
        <f>IFERROR(VLOOKUP($AN259,装备!$B:$Q,5,0),0)</f>
        <v>0</v>
      </c>
      <c r="CW259" s="304">
        <f>IFERROR(VLOOKUP($AN259,装备!$B:$Q,6,0),0)</f>
        <v>0</v>
      </c>
      <c r="CX259" s="304">
        <f>IFERROR(VLOOKUP($AN259,装备!$B:$Q,7,0),0)</f>
        <v>0</v>
      </c>
      <c r="CY259" s="304">
        <f>IFERROR(VLOOKUP($AN259,装备!$B:$Q,8,0),0)</f>
        <v>0</v>
      </c>
      <c r="CZ259" s="304">
        <f>IFERROR(VLOOKUP($AN259,装备!$B:$Q,9,0),0)</f>
        <v>0</v>
      </c>
      <c r="DA259" s="304">
        <f>IFERROR(VLOOKUP($AN259,装备!$B:$Q,10,0),0)</f>
        <v>0</v>
      </c>
      <c r="DB259" s="304">
        <f>IFERROR(VLOOKUP($AN259,装备!$B:$Q,11,0),0)</f>
        <v>0</v>
      </c>
      <c r="DC259" s="304">
        <f>IFERROR(VLOOKUP($AN259,装备!$B:$Q,12,0),0)</f>
        <v>0</v>
      </c>
      <c r="DD259" s="304">
        <f>IFERROR(VLOOKUP($AN259,装备!$B:$Q,13,0),0)</f>
        <v>0</v>
      </c>
      <c r="DE259" s="304">
        <f>IFERROR(VLOOKUP($AN259,装备!$B:$Q,14,0),0)</f>
        <v>0</v>
      </c>
      <c r="DF259" s="304">
        <f>IFERROR(VLOOKUP($AN259,装备!$B:$Q,16,0),0)</f>
        <v>0</v>
      </c>
      <c r="DG259" s="304">
        <f>IFERROR(VLOOKUP($AN259,装备!$B:$Q,5,0),0)</f>
        <v>0</v>
      </c>
      <c r="DH259" s="304">
        <f>IFERROR(VLOOKUP(AO259,装备!$B:$C,2,0),0)</f>
        <v>0</v>
      </c>
      <c r="DI259" s="304">
        <f>IFERROR(VLOOKUP($AO259,装备!$B:$Q,5,0),0)</f>
        <v>0</v>
      </c>
      <c r="DJ259" s="304">
        <f>IFERROR(VLOOKUP($AO259,装备!$B:$Q,6,0),0)</f>
        <v>0</v>
      </c>
      <c r="DK259" s="304">
        <f>IFERROR(VLOOKUP($AO259,装备!$B:$Q,7,0),0)</f>
        <v>0</v>
      </c>
      <c r="DL259" s="304">
        <f>IFERROR(VLOOKUP($AO259,装备!$B:$Q,8,0),0)</f>
        <v>0</v>
      </c>
      <c r="DM259" s="304">
        <f>IFERROR(VLOOKUP($AO259,装备!$B:$Q,9,0),0)</f>
        <v>0</v>
      </c>
      <c r="DN259" s="304">
        <f>IFERROR(VLOOKUP($AO259,装备!$B:$Q,10,0),0)</f>
        <v>0</v>
      </c>
      <c r="DO259" s="304">
        <f>IFERROR(VLOOKUP($AO259,装备!$B:$Q,11,0),0)</f>
        <v>0</v>
      </c>
      <c r="DP259" s="304">
        <f>IFERROR(VLOOKUP($AO259,装备!$B:$Q,12,0),0)</f>
        <v>0</v>
      </c>
      <c r="DQ259" s="304">
        <f>IFERROR(VLOOKUP($AO259,装备!$B:$Q,13,0),0)</f>
        <v>0</v>
      </c>
      <c r="DR259" s="304">
        <f>IFERROR(VLOOKUP($AO259,装备!$B:$Q,14,0),0)</f>
        <v>0</v>
      </c>
      <c r="DS259" s="304">
        <f>IFERROR(VLOOKUP($AO259,装备!$B:$Q,16,0),0)</f>
        <v>0</v>
      </c>
      <c r="DT259" s="304">
        <f>IFERROR(VLOOKUP($AO259,装备!$B:$Q,5,0),0)</f>
        <v>0</v>
      </c>
    </row>
    <row r="260" spans="1:124" hidden="1">
      <c r="A260" s="301">
        <f>未改造舰娘!$A256</f>
        <v>10027511</v>
      </c>
      <c r="B260" s="354" t="s">
        <v>693</v>
      </c>
      <c r="C260" s="323"/>
      <c r="D260" s="323">
        <f t="shared" si="3"/>
        <v>110</v>
      </c>
      <c r="E260" s="303">
        <f>未改造舰娘!$C256</f>
        <v>3</v>
      </c>
      <c r="F260" s="304" t="str">
        <f>未改造舰娘!$D256</f>
        <v>驱逐</v>
      </c>
      <c r="G260" s="304" t="str">
        <f>未改造舰娘!$E256</f>
        <v>小型</v>
      </c>
      <c r="H260" s="304" t="str">
        <f>未改造舰娘!$F256</f>
        <v>护卫舰</v>
      </c>
      <c r="I260" s="460">
        <f>未改造舰娘!$AR256</f>
        <v>2</v>
      </c>
      <c r="J260" s="304" t="str">
        <f>未改造舰娘!$G256</f>
        <v>美国</v>
      </c>
      <c r="K260" s="312">
        <f>未改造舰娘!$H256+(BV260+CI260+CV260+DI260)*$C$2</f>
        <v>17</v>
      </c>
      <c r="L260" s="304">
        <f>未改造舰娘!$I256</f>
        <v>-1</v>
      </c>
      <c r="M260" s="304">
        <f>未改造舰娘!$J256</f>
        <v>1</v>
      </c>
      <c r="N260" s="518">
        <f>未改造舰娘!$K256</f>
        <v>2</v>
      </c>
      <c r="O260" s="304">
        <f>未改造舰娘!$L256+((CE260+CR260+DE260+DR260)*$C$2)</f>
        <v>22</v>
      </c>
      <c r="P260" s="304" t="str">
        <f>IF($C$2=1,(IF(ISERROR(FIND("超长",未改造舰娘!$M256&amp;CC260&amp;CP260&amp;DC260&amp;DP260,1)),IF(ISERROR(FIND("长",未改造舰娘!$M256&amp;CC260&amp;CP260&amp;DC260&amp;DP260,1)),IF(ISERROR(FIND("中",未改造舰娘!$M256&amp;CC260&amp;CP260&amp;DC260&amp;DP260,1)),IF(ISERROR(FIND("短",未改造舰娘!$M256&amp;CC260&amp;CP260&amp;DC260&amp;DP260,1)),IF(ISERROR(FIND("无",未改造舰娘!$M256&amp;CC260&amp;CP260&amp;DC260&amp;DP260,1)),0,"无"),"短"),"中"),"长"),"超长")),未改造舰娘!$M256)</f>
        <v>短</v>
      </c>
      <c r="Q260" s="303">
        <f>未改造舰娘!$N256</f>
        <v>37</v>
      </c>
      <c r="R260" s="304">
        <f>(未改造舰娘!$P256)+(未改造舰娘!$Q256)*$C$3+((BW260+CJ260+CW260+DJ260)*$C$2)</f>
        <v>28</v>
      </c>
      <c r="S260" s="304">
        <f>(未改造舰娘!$R256)+(未改造舰娘!$S256)*$C$3+((BY260+CL260+CY260+DL260)*$C$2)</f>
        <v>70</v>
      </c>
      <c r="T260" s="304">
        <f>(未改造舰娘!$T256)+(未改造舰娘!$U256)*$C$3+((BX260+CK260+CX260+DK260)*$C$2)</f>
        <v>22</v>
      </c>
      <c r="U260" s="304">
        <f>(未改造舰娘!$V256)+(未改造舰娘!$W256)*$C$3+((CG260+CT260+DG260+DT260)*$C$2)</f>
        <v>54</v>
      </c>
      <c r="V260" s="305">
        <f>INT((((未改造舰娘!$Y256)-(未改造舰娘!$X256))*(((IF(D260=0,C260,D260))-1)/99))+未改造舰娘!$X256)+((CB260+CO260+DB260+DO260)*$C$2)</f>
        <v>87</v>
      </c>
      <c r="W260" s="304">
        <f>INT((((未改造舰娘!$AA256)-(未改造舰娘!$Z256))*(((IF(D260=0,C260,D260))-1)/99))+未改造舰娘!$Z256)+((CD260+CQ260+DD260+DQ260)*$C$2)</f>
        <v>81</v>
      </c>
      <c r="X260" s="304">
        <f>INT((((未改造舰娘!$AC256)-(未改造舰娘!$AB256))*(((IF(D260=0,C260,D260))-1)/99))+未改造舰娘!$AB256)+((CA260+CN260+DA260+DN260)*$C$2)</f>
        <v>17</v>
      </c>
      <c r="Y260" s="303">
        <f>INT((((未改造舰娘!$AE256)-(未改造舰娘!$AD256))*(((IF(D260=0,C260,D260))-1)/99))+未改造舰娘!$AD256)+((BZ260+CM260+CZ260+DM260)*$C$2)</f>
        <v>58</v>
      </c>
      <c r="Z260" s="474" t="str">
        <f>IF(未改造舰娘!$AF256=0,"",未改造舰娘!$AF256)</f>
        <v/>
      </c>
      <c r="AA260" s="304" t="str">
        <f>IF(未改造舰娘!$AG256="","",未改造舰娘!$AG256)</f>
        <v/>
      </c>
      <c r="AB260" s="304" t="str">
        <f>IF(未改造舰娘!$AH256="","",未改造舰娘!$AH256)</f>
        <v/>
      </c>
      <c r="AC260" s="304" t="str">
        <f>IF(未改造舰娘!$AI256="","",未改造舰娘!$AI256)</f>
        <v/>
      </c>
      <c r="AD260" s="304">
        <f>IF(未改造舰娘!$AJ256="","",未改造舰娘!$AJ256)</f>
        <v>0</v>
      </c>
      <c r="AE260" s="305">
        <f>IF(未改造舰娘!$AK256="","",未改造舰娘!$AK256)</f>
        <v>0</v>
      </c>
      <c r="AF260" s="304" t="str">
        <f>IF(未改造舰娘!$AL256="","",未改造舰娘!$AL256)</f>
        <v/>
      </c>
      <c r="AG260" s="304" t="str">
        <f>IF(未改造舰娘!$AM256="","",未改造舰娘!$AM256)</f>
        <v/>
      </c>
      <c r="AH260" s="304" t="str">
        <f>IF(未改造舰娘!$AN256="","",未改造舰娘!$AN256)</f>
        <v/>
      </c>
      <c r="AI260" s="304" t="str">
        <f>IF(未改造舰娘!$AO256="","",未改造舰娘!$AO256)</f>
        <v/>
      </c>
      <c r="AJ260" s="304" t="str">
        <f>IF(未改造舰娘!$AP256="","",未改造舰娘!$AP256)</f>
        <v/>
      </c>
      <c r="AK260" s="303" t="str">
        <f>IF(未改造舰娘!$AQ256="","",未改造舰娘!$AQ256)</f>
        <v/>
      </c>
      <c r="AL260" s="306" t="str">
        <f>IF(未改造舰娘!$AS256="","",未改造舰娘!$AS256)</f>
        <v>U国单装5英寸炮</v>
      </c>
      <c r="AM260" s="306" t="str">
        <f>IF(未改造舰娘!$AT256="","",未改造舰娘!$AT256)</f>
        <v>五联533毫米鱼雷</v>
      </c>
      <c r="AN260" s="306" t="str">
        <f>IF(未改造舰娘!$AU256="","",未改造舰娘!$AU256)</f>
        <v/>
      </c>
      <c r="AO260" s="306" t="str">
        <f>IF(未改造舰娘!$AV256="","",未改造舰娘!$AV256)</f>
        <v/>
      </c>
      <c r="AP260" s="307" t="str">
        <f>IF(未改造舰娘!$AW256="","",未改造舰娘!$AW256)</f>
        <v/>
      </c>
      <c r="AQ260" s="308" t="str">
        <f>IF(未改造舰娘!$AX256="","",未改造舰娘!$AX256)</f>
        <v/>
      </c>
      <c r="AR260" s="304">
        <f>IF(未改造舰娘!$AY256="","",未改造舰娘!$AY256)</f>
        <v>15</v>
      </c>
      <c r="AS260" s="304">
        <f>IF(未改造舰娘!$AZ256="","",未改造舰娘!$AZ256)</f>
        <v>25</v>
      </c>
      <c r="AT260" s="304">
        <f>IF(未改造舰娘!$BA256="","",未改造舰娘!$BA256)</f>
        <v>0.48</v>
      </c>
      <c r="AU260" s="304">
        <f>IF(未改造舰娘!$BB256="","",未改造舰娘!$BB256)</f>
        <v>0.9</v>
      </c>
      <c r="AV260" s="305">
        <f>IF((未改造舰娘!$BG256+未改造舰娘!$BK256*$C$4)=0,"",(未改造舰娘!$BG256+未改造舰娘!$BK256*$C$4))</f>
        <v>6</v>
      </c>
      <c r="AW260" s="304">
        <f>IF((未改造舰娘!$BH256+未改造舰娘!$BL256*$C$4)=0,"",(未改造舰娘!$BH256+未改造舰娘!$BL256*$C$4))</f>
        <v>12</v>
      </c>
      <c r="AX260" s="304">
        <f>IF((未改造舰娘!$BI256+未改造舰娘!$BM256*$C$4)=0,"",(未改造舰娘!$BI256+未改造舰娘!$BM256*$C$4))</f>
        <v>10</v>
      </c>
      <c r="AY260" s="303" t="str">
        <f>IF((未改造舰娘!$BJ256+未改造舰娘!$BN256*$C$4)=0,"",(未改造舰娘!$BJ256+未改造舰娘!$BN256*$C$4))</f>
        <v/>
      </c>
      <c r="AZ260" s="500">
        <f>IF(未改造舰娘!BC256="","",未改造舰娘!BC256)</f>
        <v>0</v>
      </c>
      <c r="BA260" s="500">
        <f>IF(未改造舰娘!BD256="","",未改造舰娘!BD256)</f>
        <v>20</v>
      </c>
      <c r="BB260" s="500">
        <f>IF(未改造舰娘!BE256="","",未改造舰娘!BE256)</f>
        <v>7</v>
      </c>
      <c r="BC260" s="498">
        <f>IF(未改造舰娘!BF256="","",未改造舰娘!BF256)</f>
        <v>5</v>
      </c>
      <c r="BD260" s="125" t="s">
        <v>1604</v>
      </c>
      <c r="BE260" s="506">
        <v>1.4583333333333332E-2</v>
      </c>
      <c r="BF260" s="306" t="str">
        <f>IF(未改造舰娘!$BQ256="","",未改造舰娘!$BQ256)</f>
        <v/>
      </c>
      <c r="BG260" s="306" t="str">
        <f>IF(未改造舰娘!$BR256="","",未改造舰娘!$BR256)</f>
        <v/>
      </c>
      <c r="BH260" s="306"/>
      <c r="BU260" s="304">
        <f>IFERROR(VLOOKUP(AL260,装备!$B:$C,2,0),0)</f>
        <v>2</v>
      </c>
      <c r="BV260" s="304">
        <f>IFERROR(VLOOKUP($AL260,装备!$B:$Q,5,0),0)</f>
        <v>0</v>
      </c>
      <c r="BW260" s="304">
        <f>IFERROR(VLOOKUP($AL260,装备!$B:$Q,6,0),0)</f>
        <v>1</v>
      </c>
      <c r="BX260" s="304">
        <f>IFERROR(VLOOKUP($AL260,装备!$B:$Q,7,0),0)</f>
        <v>0</v>
      </c>
      <c r="BY260" s="304">
        <f>IFERROR(VLOOKUP($AL260,装备!$B:$Q,8,0),0)</f>
        <v>0</v>
      </c>
      <c r="BZ260" s="304">
        <f>IFERROR(VLOOKUP($AL260,装备!$B:$Q,9,0),0)</f>
        <v>0</v>
      </c>
      <c r="CA260" s="304">
        <f>IFERROR(VLOOKUP($AL260,装备!$B:$Q,10,0),0)</f>
        <v>0</v>
      </c>
      <c r="CB260" s="304">
        <f>IFERROR(VLOOKUP($AL260,装备!$B:$Q,11,0),0)</f>
        <v>0</v>
      </c>
      <c r="CC260" s="304" t="str">
        <f>IFERROR(VLOOKUP($AL260,装备!$B:$Q,12,0),0)</f>
        <v>短</v>
      </c>
      <c r="CD260" s="304">
        <f>IFERROR(VLOOKUP($AL260,装备!$B:$Q,13,0),0)</f>
        <v>0</v>
      </c>
      <c r="CE260" s="304">
        <f>IFERROR(VLOOKUP($AL260,装备!$B:$Q,14,0),0)</f>
        <v>0</v>
      </c>
      <c r="CF260" s="304">
        <f>IFERROR(VLOOKUP($AL260,装备!$B:$Q,16,0),0)</f>
        <v>3</v>
      </c>
      <c r="CG260" s="304">
        <f>IFERROR(VLOOKUP($AL260,装备!$B:$Q,5,0),0)</f>
        <v>0</v>
      </c>
      <c r="CH260" s="304">
        <f>IFERROR(VLOOKUP(AM260,装备!$B:$C,2,0),0)</f>
        <v>2</v>
      </c>
      <c r="CI260" s="304">
        <f>IFERROR(VLOOKUP($AM260,装备!$B:$Q,5,0),0)</f>
        <v>0</v>
      </c>
      <c r="CJ260" s="304">
        <f>IFERROR(VLOOKUP($AM260,装备!$B:$Q,6,0),0)</f>
        <v>0</v>
      </c>
      <c r="CK260" s="304">
        <f>IFERROR(VLOOKUP($AM260,装备!$B:$Q,7,0),0)</f>
        <v>0</v>
      </c>
      <c r="CL260" s="304">
        <f>IFERROR(VLOOKUP($AM260,装备!$B:$Q,8,0),0)</f>
        <v>6</v>
      </c>
      <c r="CM260" s="304">
        <f>IFERROR(VLOOKUP($AM260,装备!$B:$Q,9,0),0)</f>
        <v>0</v>
      </c>
      <c r="CN260" s="304">
        <f>IFERROR(VLOOKUP($AM260,装备!$B:$Q,10,0),0)</f>
        <v>0</v>
      </c>
      <c r="CO260" s="304">
        <f>IFERROR(VLOOKUP($AM260,装备!$B:$Q,11,0),0)</f>
        <v>0</v>
      </c>
      <c r="CP260" s="304" t="str">
        <f>IFERROR(VLOOKUP($AM260,装备!$B:$Q,12,0),0)</f>
        <v>短</v>
      </c>
      <c r="CQ260" s="304">
        <f>IFERROR(VLOOKUP($AM260,装备!$B:$Q,13,0),0)</f>
        <v>0</v>
      </c>
      <c r="CR260" s="304">
        <f>IFERROR(VLOOKUP($AM260,装备!$B:$Q,14,0),0)</f>
        <v>0</v>
      </c>
      <c r="CS260" s="304">
        <f>IFERROR(VLOOKUP($AM260,装备!$B:$Q,16,0),0)</f>
        <v>0</v>
      </c>
      <c r="CT260" s="304">
        <f>IFERROR(VLOOKUP($AM260,装备!$B:$Q,5,0),0)</f>
        <v>0</v>
      </c>
      <c r="CU260" s="304">
        <f>IFERROR(VLOOKUP(AN260,装备!$B:$C,2,0),0)</f>
        <v>0</v>
      </c>
      <c r="CV260" s="304">
        <f>IFERROR(VLOOKUP($AN260,装备!$B:$Q,5,0),0)</f>
        <v>0</v>
      </c>
      <c r="CW260" s="304">
        <f>IFERROR(VLOOKUP($AN260,装备!$B:$Q,6,0),0)</f>
        <v>0</v>
      </c>
      <c r="CX260" s="304">
        <f>IFERROR(VLOOKUP($AN260,装备!$B:$Q,7,0),0)</f>
        <v>0</v>
      </c>
      <c r="CY260" s="304">
        <f>IFERROR(VLOOKUP($AN260,装备!$B:$Q,8,0),0)</f>
        <v>0</v>
      </c>
      <c r="CZ260" s="304">
        <f>IFERROR(VLOOKUP($AN260,装备!$B:$Q,9,0),0)</f>
        <v>0</v>
      </c>
      <c r="DA260" s="304">
        <f>IFERROR(VLOOKUP($AN260,装备!$B:$Q,10,0),0)</f>
        <v>0</v>
      </c>
      <c r="DB260" s="304">
        <f>IFERROR(VLOOKUP($AN260,装备!$B:$Q,11,0),0)</f>
        <v>0</v>
      </c>
      <c r="DC260" s="304">
        <f>IFERROR(VLOOKUP($AN260,装备!$B:$Q,12,0),0)</f>
        <v>0</v>
      </c>
      <c r="DD260" s="304">
        <f>IFERROR(VLOOKUP($AN260,装备!$B:$Q,13,0),0)</f>
        <v>0</v>
      </c>
      <c r="DE260" s="304">
        <f>IFERROR(VLOOKUP($AN260,装备!$B:$Q,14,0),0)</f>
        <v>0</v>
      </c>
      <c r="DF260" s="304">
        <f>IFERROR(VLOOKUP($AN260,装备!$B:$Q,16,0),0)</f>
        <v>0</v>
      </c>
      <c r="DG260" s="304">
        <f>IFERROR(VLOOKUP($AN260,装备!$B:$Q,5,0),0)</f>
        <v>0</v>
      </c>
      <c r="DH260" s="304">
        <f>IFERROR(VLOOKUP(AO260,装备!$B:$C,2,0),0)</f>
        <v>0</v>
      </c>
      <c r="DI260" s="304">
        <f>IFERROR(VLOOKUP($AO260,装备!$B:$Q,5,0),0)</f>
        <v>0</v>
      </c>
      <c r="DJ260" s="304">
        <f>IFERROR(VLOOKUP($AO260,装备!$B:$Q,6,0),0)</f>
        <v>0</v>
      </c>
      <c r="DK260" s="304">
        <f>IFERROR(VLOOKUP($AO260,装备!$B:$Q,7,0),0)</f>
        <v>0</v>
      </c>
      <c r="DL260" s="304">
        <f>IFERROR(VLOOKUP($AO260,装备!$B:$Q,8,0),0)</f>
        <v>0</v>
      </c>
      <c r="DM260" s="304">
        <f>IFERROR(VLOOKUP($AO260,装备!$B:$Q,9,0),0)</f>
        <v>0</v>
      </c>
      <c r="DN260" s="304">
        <f>IFERROR(VLOOKUP($AO260,装备!$B:$Q,10,0),0)</f>
        <v>0</v>
      </c>
      <c r="DO260" s="304">
        <f>IFERROR(VLOOKUP($AO260,装备!$B:$Q,11,0),0)</f>
        <v>0</v>
      </c>
      <c r="DP260" s="304">
        <f>IFERROR(VLOOKUP($AO260,装备!$B:$Q,12,0),0)</f>
        <v>0</v>
      </c>
      <c r="DQ260" s="304">
        <f>IFERROR(VLOOKUP($AO260,装备!$B:$Q,13,0),0)</f>
        <v>0</v>
      </c>
      <c r="DR260" s="304">
        <f>IFERROR(VLOOKUP($AO260,装备!$B:$Q,14,0),0)</f>
        <v>0</v>
      </c>
      <c r="DS260" s="304">
        <f>IFERROR(VLOOKUP($AO260,装备!$B:$Q,16,0),0)</f>
        <v>0</v>
      </c>
      <c r="DT260" s="304">
        <f>IFERROR(VLOOKUP($AO260,装备!$B:$Q,5,0),0)</f>
        <v>0</v>
      </c>
    </row>
    <row r="261" spans="1:124" hidden="1">
      <c r="A261" s="301">
        <f>未改造舰娘!$A257</f>
        <v>10027611</v>
      </c>
      <c r="B261" s="354" t="s">
        <v>694</v>
      </c>
      <c r="C261" s="323"/>
      <c r="D261" s="323">
        <f t="shared" si="3"/>
        <v>110</v>
      </c>
      <c r="E261" s="303">
        <f>未改造舰娘!$C257</f>
        <v>3</v>
      </c>
      <c r="F261" s="304" t="str">
        <f>未改造舰娘!$D257</f>
        <v>驱逐</v>
      </c>
      <c r="G261" s="304" t="str">
        <f>未改造舰娘!$E257</f>
        <v>小型</v>
      </c>
      <c r="H261" s="304" t="str">
        <f>未改造舰娘!$F257</f>
        <v>护卫舰</v>
      </c>
      <c r="I261" s="460">
        <f>未改造舰娘!$AR257</f>
        <v>2</v>
      </c>
      <c r="J261" s="304" t="str">
        <f>未改造舰娘!$G257</f>
        <v>美国</v>
      </c>
      <c r="K261" s="312">
        <f>未改造舰娘!$H257+(BV261+CI261+CV261+DI261)*$C$2</f>
        <v>17</v>
      </c>
      <c r="L261" s="304">
        <f>未改造舰娘!$I257</f>
        <v>-1</v>
      </c>
      <c r="M261" s="304">
        <f>未改造舰娘!$J257</f>
        <v>1</v>
      </c>
      <c r="N261" s="518">
        <f>未改造舰娘!$K257</f>
        <v>2</v>
      </c>
      <c r="O261" s="304">
        <f>未改造舰娘!$L257+((CE261+CR261+DE261+DR261)*$C$2)</f>
        <v>22</v>
      </c>
      <c r="P261" s="304" t="str">
        <f>IF($C$2=1,(IF(ISERROR(FIND("超长",未改造舰娘!$M257&amp;CC261&amp;CP261&amp;DC261&amp;DP261,1)),IF(ISERROR(FIND("长",未改造舰娘!$M257&amp;CC261&amp;CP261&amp;DC261&amp;DP261,1)),IF(ISERROR(FIND("中",未改造舰娘!$M257&amp;CC261&amp;CP261&amp;DC261&amp;DP261,1)),IF(ISERROR(FIND("短",未改造舰娘!$M257&amp;CC261&amp;CP261&amp;DC261&amp;DP261,1)),IF(ISERROR(FIND("无",未改造舰娘!$M257&amp;CC261&amp;CP261&amp;DC261&amp;DP261,1)),0,"无"),"短"),"中"),"长"),"超长")),未改造舰娘!$M257)</f>
        <v>短</v>
      </c>
      <c r="Q261" s="303">
        <f>未改造舰娘!$N257</f>
        <v>37</v>
      </c>
      <c r="R261" s="304">
        <f>(未改造舰娘!$P257)+(未改造舰娘!$Q257)*$C$3+((BW261+CJ261+CW261+DJ261)*$C$2)</f>
        <v>28</v>
      </c>
      <c r="S261" s="304">
        <f>(未改造舰娘!$R257)+(未改造舰娘!$S257)*$C$3+((BY261+CL261+CY261+DL261)*$C$2)</f>
        <v>70</v>
      </c>
      <c r="T261" s="304">
        <f>(未改造舰娘!$T257)+(未改造舰娘!$U257)*$C$3+((BX261+CK261+CX261+DK261)*$C$2)</f>
        <v>22</v>
      </c>
      <c r="U261" s="304">
        <f>(未改造舰娘!$V257)+(未改造舰娘!$W257)*$C$3+((CG261+CT261+DG261+DT261)*$C$2)</f>
        <v>54</v>
      </c>
      <c r="V261" s="305">
        <f>INT((((未改造舰娘!$Y257)-(未改造舰娘!$X257))*(((IF(D261=0,C261,D261))-1)/99))+未改造舰娘!$X257)+((CB261+CO261+DB261+DO261)*$C$2)</f>
        <v>87</v>
      </c>
      <c r="W261" s="304">
        <f>INT((((未改造舰娘!$AA257)-(未改造舰娘!$Z257))*(((IF(D261=0,C261,D261))-1)/99))+未改造舰娘!$Z257)+((CD261+CQ261+DD261+DQ261)*$C$2)</f>
        <v>81</v>
      </c>
      <c r="X261" s="304">
        <f>INT((((未改造舰娘!$AC257)-(未改造舰娘!$AB257))*(((IF(D261=0,C261,D261))-1)/99))+未改造舰娘!$AB257)+((CA261+CN261+DA261+DN261)*$C$2)</f>
        <v>17</v>
      </c>
      <c r="Y261" s="303">
        <f>INT((((未改造舰娘!$AE257)-(未改造舰娘!$AD257))*(((IF(D261=0,C261,D261))-1)/99))+未改造舰娘!$AD257)+((BZ261+CM261+CZ261+DM261)*$C$2)</f>
        <v>58</v>
      </c>
      <c r="Z261" s="474" t="str">
        <f>IF(未改造舰娘!$AF257=0,"",未改造舰娘!$AF257)</f>
        <v/>
      </c>
      <c r="AA261" s="304" t="str">
        <f>IF(未改造舰娘!$AG257="","",未改造舰娘!$AG257)</f>
        <v/>
      </c>
      <c r="AB261" s="304" t="str">
        <f>IF(未改造舰娘!$AH257="","",未改造舰娘!$AH257)</f>
        <v/>
      </c>
      <c r="AC261" s="304" t="str">
        <f>IF(未改造舰娘!$AI257="","",未改造舰娘!$AI257)</f>
        <v/>
      </c>
      <c r="AD261" s="304">
        <f>IF(未改造舰娘!$AJ257="","",未改造舰娘!$AJ257)</f>
        <v>0</v>
      </c>
      <c r="AE261" s="305">
        <f>IF(未改造舰娘!$AK257="","",未改造舰娘!$AK257)</f>
        <v>0</v>
      </c>
      <c r="AF261" s="304" t="str">
        <f>IF(未改造舰娘!$AL257="","",未改造舰娘!$AL257)</f>
        <v/>
      </c>
      <c r="AG261" s="304" t="str">
        <f>IF(未改造舰娘!$AM257="","",未改造舰娘!$AM257)</f>
        <v/>
      </c>
      <c r="AH261" s="304" t="str">
        <f>IF(未改造舰娘!$AN257="","",未改造舰娘!$AN257)</f>
        <v/>
      </c>
      <c r="AI261" s="304" t="str">
        <f>IF(未改造舰娘!$AO257="","",未改造舰娘!$AO257)</f>
        <v/>
      </c>
      <c r="AJ261" s="304" t="str">
        <f>IF(未改造舰娘!$AP257="","",未改造舰娘!$AP257)</f>
        <v/>
      </c>
      <c r="AK261" s="303" t="str">
        <f>IF(未改造舰娘!$AQ257="","",未改造舰娘!$AQ257)</f>
        <v/>
      </c>
      <c r="AL261" s="306" t="str">
        <f>IF(未改造舰娘!$AS257="","",未改造舰娘!$AS257)</f>
        <v>U国单装5英寸炮</v>
      </c>
      <c r="AM261" s="306" t="str">
        <f>IF(未改造舰娘!$AT257="","",未改造舰娘!$AT257)</f>
        <v>五联533毫米鱼雷</v>
      </c>
      <c r="AN261" s="306" t="str">
        <f>IF(未改造舰娘!$AU257="","",未改造舰娘!$AU257)</f>
        <v/>
      </c>
      <c r="AO261" s="306" t="str">
        <f>IF(未改造舰娘!$AV257="","",未改造舰娘!$AV257)</f>
        <v/>
      </c>
      <c r="AP261" s="307" t="str">
        <f>IF(未改造舰娘!$AW257="","",未改造舰娘!$AW257)</f>
        <v/>
      </c>
      <c r="AQ261" s="308" t="str">
        <f>IF(未改造舰娘!$AX257="","",未改造舰娘!$AX257)</f>
        <v/>
      </c>
      <c r="AR261" s="304">
        <f>IF(未改造舰娘!$AY257="","",未改造舰娘!$AY257)</f>
        <v>15</v>
      </c>
      <c r="AS261" s="304">
        <f>IF(未改造舰娘!$AZ257="","",未改造舰娘!$AZ257)</f>
        <v>25</v>
      </c>
      <c r="AT261" s="304">
        <f>IF(未改造舰娘!$BA257="","",未改造舰娘!$BA257)</f>
        <v>0.48</v>
      </c>
      <c r="AU261" s="304">
        <f>IF(未改造舰娘!$BB257="","",未改造舰娘!$BB257)</f>
        <v>0.9</v>
      </c>
      <c r="AV261" s="305">
        <f>IF((未改造舰娘!$BG257+未改造舰娘!$BK257*$C$4)=0,"",(未改造舰娘!$BG257+未改造舰娘!$BK257*$C$4))</f>
        <v>6</v>
      </c>
      <c r="AW261" s="304">
        <f>IF((未改造舰娘!$BH257+未改造舰娘!$BL257*$C$4)=0,"",(未改造舰娘!$BH257+未改造舰娘!$BL257*$C$4))</f>
        <v>12</v>
      </c>
      <c r="AX261" s="304">
        <f>IF((未改造舰娘!$BI257+未改造舰娘!$BM257*$C$4)=0,"",(未改造舰娘!$BI257+未改造舰娘!$BM257*$C$4))</f>
        <v>10</v>
      </c>
      <c r="AY261" s="303" t="str">
        <f>IF((未改造舰娘!$BJ257+未改造舰娘!$BN257*$C$4)=0,"",(未改造舰娘!$BJ257+未改造舰娘!$BN257*$C$4))</f>
        <v/>
      </c>
      <c r="AZ261" s="500">
        <f>IF(未改造舰娘!BC257="","",未改造舰娘!BC257)</f>
        <v>0</v>
      </c>
      <c r="BA261" s="500">
        <f>IF(未改造舰娘!BD257="","",未改造舰娘!BD257)</f>
        <v>20</v>
      </c>
      <c r="BB261" s="500">
        <f>IF(未改造舰娘!BE257="","",未改造舰娘!BE257)</f>
        <v>7</v>
      </c>
      <c r="BC261" s="498">
        <f>IF(未改造舰娘!BF257="","",未改造舰娘!BF257)</f>
        <v>5</v>
      </c>
      <c r="BD261" s="125" t="s">
        <v>1605</v>
      </c>
      <c r="BE261" s="506">
        <v>1.4583333333333332E-2</v>
      </c>
      <c r="BF261" s="306" t="str">
        <f>IF(未改造舰娘!$BQ257="","",未改造舰娘!$BQ257)</f>
        <v/>
      </c>
      <c r="BG261" s="306" t="str">
        <f>IF(未改造舰娘!$BR257="","",未改造舰娘!$BR257)</f>
        <v/>
      </c>
      <c r="BH261" s="306"/>
      <c r="BU261" s="304">
        <f>IFERROR(VLOOKUP(AL261,装备!$B:$C,2,0),0)</f>
        <v>2</v>
      </c>
      <c r="BV261" s="304">
        <f>IFERROR(VLOOKUP($AL261,装备!$B:$Q,5,0),0)</f>
        <v>0</v>
      </c>
      <c r="BW261" s="304">
        <f>IFERROR(VLOOKUP($AL261,装备!$B:$Q,6,0),0)</f>
        <v>1</v>
      </c>
      <c r="BX261" s="304">
        <f>IFERROR(VLOOKUP($AL261,装备!$B:$Q,7,0),0)</f>
        <v>0</v>
      </c>
      <c r="BY261" s="304">
        <f>IFERROR(VLOOKUP($AL261,装备!$B:$Q,8,0),0)</f>
        <v>0</v>
      </c>
      <c r="BZ261" s="304">
        <f>IFERROR(VLOOKUP($AL261,装备!$B:$Q,9,0),0)</f>
        <v>0</v>
      </c>
      <c r="CA261" s="304">
        <f>IFERROR(VLOOKUP($AL261,装备!$B:$Q,10,0),0)</f>
        <v>0</v>
      </c>
      <c r="CB261" s="304">
        <f>IFERROR(VLOOKUP($AL261,装备!$B:$Q,11,0),0)</f>
        <v>0</v>
      </c>
      <c r="CC261" s="304" t="str">
        <f>IFERROR(VLOOKUP($AL261,装备!$B:$Q,12,0),0)</f>
        <v>短</v>
      </c>
      <c r="CD261" s="304">
        <f>IFERROR(VLOOKUP($AL261,装备!$B:$Q,13,0),0)</f>
        <v>0</v>
      </c>
      <c r="CE261" s="304">
        <f>IFERROR(VLOOKUP($AL261,装备!$B:$Q,14,0),0)</f>
        <v>0</v>
      </c>
      <c r="CF261" s="304">
        <f>IFERROR(VLOOKUP($AL261,装备!$B:$Q,16,0),0)</f>
        <v>3</v>
      </c>
      <c r="CG261" s="304">
        <f>IFERROR(VLOOKUP($AL261,装备!$B:$Q,5,0),0)</f>
        <v>0</v>
      </c>
      <c r="CH261" s="304">
        <f>IFERROR(VLOOKUP(AM261,装备!$B:$C,2,0),0)</f>
        <v>2</v>
      </c>
      <c r="CI261" s="304">
        <f>IFERROR(VLOOKUP($AM261,装备!$B:$Q,5,0),0)</f>
        <v>0</v>
      </c>
      <c r="CJ261" s="304">
        <f>IFERROR(VLOOKUP($AM261,装备!$B:$Q,6,0),0)</f>
        <v>0</v>
      </c>
      <c r="CK261" s="304">
        <f>IFERROR(VLOOKUP($AM261,装备!$B:$Q,7,0),0)</f>
        <v>0</v>
      </c>
      <c r="CL261" s="304">
        <f>IFERROR(VLOOKUP($AM261,装备!$B:$Q,8,0),0)</f>
        <v>6</v>
      </c>
      <c r="CM261" s="304">
        <f>IFERROR(VLOOKUP($AM261,装备!$B:$Q,9,0),0)</f>
        <v>0</v>
      </c>
      <c r="CN261" s="304">
        <f>IFERROR(VLOOKUP($AM261,装备!$B:$Q,10,0),0)</f>
        <v>0</v>
      </c>
      <c r="CO261" s="304">
        <f>IFERROR(VLOOKUP($AM261,装备!$B:$Q,11,0),0)</f>
        <v>0</v>
      </c>
      <c r="CP261" s="304" t="str">
        <f>IFERROR(VLOOKUP($AM261,装备!$B:$Q,12,0),0)</f>
        <v>短</v>
      </c>
      <c r="CQ261" s="304">
        <f>IFERROR(VLOOKUP($AM261,装备!$B:$Q,13,0),0)</f>
        <v>0</v>
      </c>
      <c r="CR261" s="304">
        <f>IFERROR(VLOOKUP($AM261,装备!$B:$Q,14,0),0)</f>
        <v>0</v>
      </c>
      <c r="CS261" s="304">
        <f>IFERROR(VLOOKUP($AM261,装备!$B:$Q,16,0),0)</f>
        <v>0</v>
      </c>
      <c r="CT261" s="304">
        <f>IFERROR(VLOOKUP($AM261,装备!$B:$Q,5,0),0)</f>
        <v>0</v>
      </c>
      <c r="CU261" s="304">
        <f>IFERROR(VLOOKUP(AN261,装备!$B:$C,2,0),0)</f>
        <v>0</v>
      </c>
      <c r="CV261" s="304">
        <f>IFERROR(VLOOKUP($AN261,装备!$B:$Q,5,0),0)</f>
        <v>0</v>
      </c>
      <c r="CW261" s="304">
        <f>IFERROR(VLOOKUP($AN261,装备!$B:$Q,6,0),0)</f>
        <v>0</v>
      </c>
      <c r="CX261" s="304">
        <f>IFERROR(VLOOKUP($AN261,装备!$B:$Q,7,0),0)</f>
        <v>0</v>
      </c>
      <c r="CY261" s="304">
        <f>IFERROR(VLOOKUP($AN261,装备!$B:$Q,8,0),0)</f>
        <v>0</v>
      </c>
      <c r="CZ261" s="304">
        <f>IFERROR(VLOOKUP($AN261,装备!$B:$Q,9,0),0)</f>
        <v>0</v>
      </c>
      <c r="DA261" s="304">
        <f>IFERROR(VLOOKUP($AN261,装备!$B:$Q,10,0),0)</f>
        <v>0</v>
      </c>
      <c r="DB261" s="304">
        <f>IFERROR(VLOOKUP($AN261,装备!$B:$Q,11,0),0)</f>
        <v>0</v>
      </c>
      <c r="DC261" s="304">
        <f>IFERROR(VLOOKUP($AN261,装备!$B:$Q,12,0),0)</f>
        <v>0</v>
      </c>
      <c r="DD261" s="304">
        <f>IFERROR(VLOOKUP($AN261,装备!$B:$Q,13,0),0)</f>
        <v>0</v>
      </c>
      <c r="DE261" s="304">
        <f>IFERROR(VLOOKUP($AN261,装备!$B:$Q,14,0),0)</f>
        <v>0</v>
      </c>
      <c r="DF261" s="304">
        <f>IFERROR(VLOOKUP($AN261,装备!$B:$Q,16,0),0)</f>
        <v>0</v>
      </c>
      <c r="DG261" s="304">
        <f>IFERROR(VLOOKUP($AN261,装备!$B:$Q,5,0),0)</f>
        <v>0</v>
      </c>
      <c r="DH261" s="304">
        <f>IFERROR(VLOOKUP(AO261,装备!$B:$C,2,0),0)</f>
        <v>0</v>
      </c>
      <c r="DI261" s="304">
        <f>IFERROR(VLOOKUP($AO261,装备!$B:$Q,5,0),0)</f>
        <v>0</v>
      </c>
      <c r="DJ261" s="304">
        <f>IFERROR(VLOOKUP($AO261,装备!$B:$Q,6,0),0)</f>
        <v>0</v>
      </c>
      <c r="DK261" s="304">
        <f>IFERROR(VLOOKUP($AO261,装备!$B:$Q,7,0),0)</f>
        <v>0</v>
      </c>
      <c r="DL261" s="304">
        <f>IFERROR(VLOOKUP($AO261,装备!$B:$Q,8,0),0)</f>
        <v>0</v>
      </c>
      <c r="DM261" s="304">
        <f>IFERROR(VLOOKUP($AO261,装备!$B:$Q,9,0),0)</f>
        <v>0</v>
      </c>
      <c r="DN261" s="304">
        <f>IFERROR(VLOOKUP($AO261,装备!$B:$Q,10,0),0)</f>
        <v>0</v>
      </c>
      <c r="DO261" s="304">
        <f>IFERROR(VLOOKUP($AO261,装备!$B:$Q,11,0),0)</f>
        <v>0</v>
      </c>
      <c r="DP261" s="304">
        <f>IFERROR(VLOOKUP($AO261,装备!$B:$Q,12,0),0)</f>
        <v>0</v>
      </c>
      <c r="DQ261" s="304">
        <f>IFERROR(VLOOKUP($AO261,装备!$B:$Q,13,0),0)</f>
        <v>0</v>
      </c>
      <c r="DR261" s="304">
        <f>IFERROR(VLOOKUP($AO261,装备!$B:$Q,14,0),0)</f>
        <v>0</v>
      </c>
      <c r="DS261" s="304">
        <f>IFERROR(VLOOKUP($AO261,装备!$B:$Q,16,0),0)</f>
        <v>0</v>
      </c>
      <c r="DT261" s="304">
        <f>IFERROR(VLOOKUP($AO261,装备!$B:$Q,5,0),0)</f>
        <v>0</v>
      </c>
    </row>
    <row r="262" spans="1:124" hidden="1">
      <c r="A262" s="301">
        <f>未改造舰娘!$A258</f>
        <v>10027711</v>
      </c>
      <c r="B262" s="354" t="s">
        <v>695</v>
      </c>
      <c r="C262" s="323"/>
      <c r="D262" s="323">
        <f t="shared" ref="D262:D325" si="4">$C$1</f>
        <v>110</v>
      </c>
      <c r="E262" s="303">
        <f>未改造舰娘!$C258</f>
        <v>3</v>
      </c>
      <c r="F262" s="304" t="str">
        <f>未改造舰娘!$D258</f>
        <v>驱逐</v>
      </c>
      <c r="G262" s="304" t="str">
        <f>未改造舰娘!$E258</f>
        <v>小型</v>
      </c>
      <c r="H262" s="304" t="str">
        <f>未改造舰娘!$F258</f>
        <v>护卫舰</v>
      </c>
      <c r="I262" s="460">
        <f>未改造舰娘!$AR258</f>
        <v>2</v>
      </c>
      <c r="J262" s="304" t="str">
        <f>未改造舰娘!$G258</f>
        <v>美国</v>
      </c>
      <c r="K262" s="312">
        <f>未改造舰娘!$H258+(BV262+CI262+CV262+DI262)*$C$2</f>
        <v>17</v>
      </c>
      <c r="L262" s="304">
        <f>未改造舰娘!$I258</f>
        <v>-1</v>
      </c>
      <c r="M262" s="304">
        <f>未改造舰娘!$J258</f>
        <v>1</v>
      </c>
      <c r="N262" s="518">
        <f>未改造舰娘!$K258</f>
        <v>2</v>
      </c>
      <c r="O262" s="304">
        <f>未改造舰娘!$L258+((CE262+CR262+DE262+DR262)*$C$2)</f>
        <v>19</v>
      </c>
      <c r="P262" s="304" t="str">
        <f>IF($C$2=1,(IF(ISERROR(FIND("超长",未改造舰娘!$M258&amp;CC262&amp;CP262&amp;DC262&amp;DP262,1)),IF(ISERROR(FIND("长",未改造舰娘!$M258&amp;CC262&amp;CP262&amp;DC262&amp;DP262,1)),IF(ISERROR(FIND("中",未改造舰娘!$M258&amp;CC262&amp;CP262&amp;DC262&amp;DP262,1)),IF(ISERROR(FIND("短",未改造舰娘!$M258&amp;CC262&amp;CP262&amp;DC262&amp;DP262,1)),IF(ISERROR(FIND("无",未改造舰娘!$M258&amp;CC262&amp;CP262&amp;DC262&amp;DP262,1)),0,"无"),"短"),"中"),"长"),"超长")),未改造舰娘!$M258)</f>
        <v>短</v>
      </c>
      <c r="Q262" s="303">
        <f>未改造舰娘!$N258</f>
        <v>37</v>
      </c>
      <c r="R262" s="304">
        <f>(未改造舰娘!$P258)+(未改造舰娘!$Q258)*$C$3+((BW262+CJ262+CW262+DJ262)*$C$2)</f>
        <v>28</v>
      </c>
      <c r="S262" s="304">
        <f>(未改造舰娘!$R258)+(未改造舰娘!$S258)*$C$3+((BY262+CL262+CY262+DL262)*$C$2)</f>
        <v>70</v>
      </c>
      <c r="T262" s="304">
        <f>(未改造舰娘!$T258)+(未改造舰娘!$U258)*$C$3+((BX262+CK262+CX262+DK262)*$C$2)</f>
        <v>22</v>
      </c>
      <c r="U262" s="304">
        <f>(未改造舰娘!$V258)+(未改造舰娘!$W258)*$C$3+((CG262+CT262+DG262+DT262)*$C$2)</f>
        <v>54</v>
      </c>
      <c r="V262" s="305">
        <f>INT((((未改造舰娘!$Y258)-(未改造舰娘!$X258))*(((IF(D262=0,C262,D262))-1)/99))+未改造舰娘!$X258)+((CB262+CO262+DB262+DO262)*$C$2)</f>
        <v>87</v>
      </c>
      <c r="W262" s="304">
        <f>INT((((未改造舰娘!$AA258)-(未改造舰娘!$Z258))*(((IF(D262=0,C262,D262))-1)/99))+未改造舰娘!$Z258)+((CD262+CQ262+DD262+DQ262)*$C$2)</f>
        <v>81</v>
      </c>
      <c r="X262" s="304">
        <f>INT((((未改造舰娘!$AC258)-(未改造舰娘!$AB258))*(((IF(D262=0,C262,D262))-1)/99))+未改造舰娘!$AB258)+((CA262+CN262+DA262+DN262)*$C$2)</f>
        <v>17</v>
      </c>
      <c r="Y262" s="303">
        <f>INT((((未改造舰娘!$AE258)-(未改造舰娘!$AD258))*(((IF(D262=0,C262,D262))-1)/99))+未改造舰娘!$AD258)+((BZ262+CM262+CZ262+DM262)*$C$2)</f>
        <v>58</v>
      </c>
      <c r="Z262" s="474" t="str">
        <f>IF(未改造舰娘!$AF258=0,"",未改造舰娘!$AF258)</f>
        <v/>
      </c>
      <c r="AA262" s="304" t="str">
        <f>IF(未改造舰娘!$AG258="","",未改造舰娘!$AG258)</f>
        <v/>
      </c>
      <c r="AB262" s="304" t="str">
        <f>IF(未改造舰娘!$AH258="","",未改造舰娘!$AH258)</f>
        <v/>
      </c>
      <c r="AC262" s="304" t="str">
        <f>IF(未改造舰娘!$AI258="","",未改造舰娘!$AI258)</f>
        <v/>
      </c>
      <c r="AD262" s="304">
        <f>IF(未改造舰娘!$AJ258="","",未改造舰娘!$AJ258)</f>
        <v>0</v>
      </c>
      <c r="AE262" s="305">
        <f>IF(未改造舰娘!$AK258="","",未改造舰娘!$AK258)</f>
        <v>0</v>
      </c>
      <c r="AF262" s="304" t="str">
        <f>IF(未改造舰娘!$AL258="","",未改造舰娘!$AL258)</f>
        <v/>
      </c>
      <c r="AG262" s="304" t="str">
        <f>IF(未改造舰娘!$AM258="","",未改造舰娘!$AM258)</f>
        <v/>
      </c>
      <c r="AH262" s="304" t="str">
        <f>IF(未改造舰娘!$AN258="","",未改造舰娘!$AN258)</f>
        <v/>
      </c>
      <c r="AI262" s="304" t="str">
        <f>IF(未改造舰娘!$AO258="","",未改造舰娘!$AO258)</f>
        <v/>
      </c>
      <c r="AJ262" s="304" t="str">
        <f>IF(未改造舰娘!$AP258="","",未改造舰娘!$AP258)</f>
        <v/>
      </c>
      <c r="AK262" s="303" t="str">
        <f>IF(未改造舰娘!$AQ258="","",未改造舰娘!$AQ258)</f>
        <v/>
      </c>
      <c r="AL262" s="306" t="str">
        <f>IF(未改造舰娘!$AS258="","",未改造舰娘!$AS258)</f>
        <v>U国单装5英寸炮</v>
      </c>
      <c r="AM262" s="306" t="str">
        <f>IF(未改造舰娘!$AT258="","",未改造舰娘!$AT258)</f>
        <v>五联533毫米鱼雷</v>
      </c>
      <c r="AN262" s="306" t="str">
        <f>IF(未改造舰娘!$AU258="","",未改造舰娘!$AU258)</f>
        <v/>
      </c>
      <c r="AO262" s="306" t="str">
        <f>IF(未改造舰娘!$AV258="","",未改造舰娘!$AV258)</f>
        <v/>
      </c>
      <c r="AP262" s="307" t="str">
        <f>IF(未改造舰娘!$AW258="","",未改造舰娘!$AW258)</f>
        <v/>
      </c>
      <c r="AQ262" s="308" t="str">
        <f>IF(未改造舰娘!$AX258="","",未改造舰娘!$AX258)</f>
        <v/>
      </c>
      <c r="AR262" s="304">
        <f>IF(未改造舰娘!$AY258="","",未改造舰娘!$AY258)</f>
        <v>15</v>
      </c>
      <c r="AS262" s="304">
        <f>IF(未改造舰娘!$AZ258="","",未改造舰娘!$AZ258)</f>
        <v>25</v>
      </c>
      <c r="AT262" s="304">
        <f>IF(未改造舰娘!$BA258="","",未改造舰娘!$BA258)</f>
        <v>0.48</v>
      </c>
      <c r="AU262" s="304">
        <f>IF(未改造舰娘!$BB258="","",未改造舰娘!$BB258)</f>
        <v>0.9</v>
      </c>
      <c r="AV262" s="305">
        <f>IF((未改造舰娘!$BG258+未改造舰娘!$BK258*$C$4)=0,"",(未改造舰娘!$BG258+未改造舰娘!$BK258*$C$4))</f>
        <v>6</v>
      </c>
      <c r="AW262" s="304">
        <f>IF((未改造舰娘!$BH258+未改造舰娘!$BL258*$C$4)=0,"",(未改造舰娘!$BH258+未改造舰娘!$BL258*$C$4))</f>
        <v>12</v>
      </c>
      <c r="AX262" s="304">
        <f>IF((未改造舰娘!$BI258+未改造舰娘!$BM258*$C$4)=0,"",(未改造舰娘!$BI258+未改造舰娘!$BM258*$C$4))</f>
        <v>10</v>
      </c>
      <c r="AY262" s="303" t="str">
        <f>IF((未改造舰娘!$BJ258+未改造舰娘!$BN258*$C$4)=0,"",(未改造舰娘!$BJ258+未改造舰娘!$BN258*$C$4))</f>
        <v/>
      </c>
      <c r="AZ262" s="500">
        <f>IF(未改造舰娘!BC258="","",未改造舰娘!BC258)</f>
        <v>0</v>
      </c>
      <c r="BA262" s="500">
        <f>IF(未改造舰娘!BD258="","",未改造舰娘!BD258)</f>
        <v>20</v>
      </c>
      <c r="BB262" s="500">
        <f>IF(未改造舰娘!BE258="","",未改造舰娘!BE258)</f>
        <v>7</v>
      </c>
      <c r="BC262" s="498">
        <f>IF(未改造舰娘!BF258="","",未改造舰娘!BF258)</f>
        <v>5</v>
      </c>
      <c r="BD262" s="125" t="s">
        <v>1606</v>
      </c>
      <c r="BE262" s="506">
        <v>1.4583333333333332E-2</v>
      </c>
      <c r="BF262" s="306" t="str">
        <f>IF(未改造舰娘!$BQ258="","",未改造舰娘!$BQ258)</f>
        <v/>
      </c>
      <c r="BG262" s="306" t="str">
        <f>IF(未改造舰娘!$BR258="","",未改造舰娘!$BR258)</f>
        <v/>
      </c>
      <c r="BH262" s="306"/>
      <c r="BU262" s="304">
        <f>IFERROR(VLOOKUP(AL262,装备!$B:$C,2,0),0)</f>
        <v>2</v>
      </c>
      <c r="BV262" s="304">
        <f>IFERROR(VLOOKUP($AL262,装备!$B:$Q,5,0),0)</f>
        <v>0</v>
      </c>
      <c r="BW262" s="304">
        <f>IFERROR(VLOOKUP($AL262,装备!$B:$Q,6,0),0)</f>
        <v>1</v>
      </c>
      <c r="BX262" s="304">
        <f>IFERROR(VLOOKUP($AL262,装备!$B:$Q,7,0),0)</f>
        <v>0</v>
      </c>
      <c r="BY262" s="304">
        <f>IFERROR(VLOOKUP($AL262,装备!$B:$Q,8,0),0)</f>
        <v>0</v>
      </c>
      <c r="BZ262" s="304">
        <f>IFERROR(VLOOKUP($AL262,装备!$B:$Q,9,0),0)</f>
        <v>0</v>
      </c>
      <c r="CA262" s="304">
        <f>IFERROR(VLOOKUP($AL262,装备!$B:$Q,10,0),0)</f>
        <v>0</v>
      </c>
      <c r="CB262" s="304">
        <f>IFERROR(VLOOKUP($AL262,装备!$B:$Q,11,0),0)</f>
        <v>0</v>
      </c>
      <c r="CC262" s="304" t="str">
        <f>IFERROR(VLOOKUP($AL262,装备!$B:$Q,12,0),0)</f>
        <v>短</v>
      </c>
      <c r="CD262" s="304">
        <f>IFERROR(VLOOKUP($AL262,装备!$B:$Q,13,0),0)</f>
        <v>0</v>
      </c>
      <c r="CE262" s="304">
        <f>IFERROR(VLOOKUP($AL262,装备!$B:$Q,14,0),0)</f>
        <v>0</v>
      </c>
      <c r="CF262" s="304">
        <f>IFERROR(VLOOKUP($AL262,装备!$B:$Q,16,0),0)</f>
        <v>3</v>
      </c>
      <c r="CG262" s="304">
        <f>IFERROR(VLOOKUP($AL262,装备!$B:$Q,5,0),0)</f>
        <v>0</v>
      </c>
      <c r="CH262" s="304">
        <f>IFERROR(VLOOKUP(AM262,装备!$B:$C,2,0),0)</f>
        <v>2</v>
      </c>
      <c r="CI262" s="304">
        <f>IFERROR(VLOOKUP($AM262,装备!$B:$Q,5,0),0)</f>
        <v>0</v>
      </c>
      <c r="CJ262" s="304">
        <f>IFERROR(VLOOKUP($AM262,装备!$B:$Q,6,0),0)</f>
        <v>0</v>
      </c>
      <c r="CK262" s="304">
        <f>IFERROR(VLOOKUP($AM262,装备!$B:$Q,7,0),0)</f>
        <v>0</v>
      </c>
      <c r="CL262" s="304">
        <f>IFERROR(VLOOKUP($AM262,装备!$B:$Q,8,0),0)</f>
        <v>6</v>
      </c>
      <c r="CM262" s="304">
        <f>IFERROR(VLOOKUP($AM262,装备!$B:$Q,9,0),0)</f>
        <v>0</v>
      </c>
      <c r="CN262" s="304">
        <f>IFERROR(VLOOKUP($AM262,装备!$B:$Q,10,0),0)</f>
        <v>0</v>
      </c>
      <c r="CO262" s="304">
        <f>IFERROR(VLOOKUP($AM262,装备!$B:$Q,11,0),0)</f>
        <v>0</v>
      </c>
      <c r="CP262" s="304" t="str">
        <f>IFERROR(VLOOKUP($AM262,装备!$B:$Q,12,0),0)</f>
        <v>短</v>
      </c>
      <c r="CQ262" s="304">
        <f>IFERROR(VLOOKUP($AM262,装备!$B:$Q,13,0),0)</f>
        <v>0</v>
      </c>
      <c r="CR262" s="304">
        <f>IFERROR(VLOOKUP($AM262,装备!$B:$Q,14,0),0)</f>
        <v>0</v>
      </c>
      <c r="CS262" s="304">
        <f>IFERROR(VLOOKUP($AM262,装备!$B:$Q,16,0),0)</f>
        <v>0</v>
      </c>
      <c r="CT262" s="304">
        <f>IFERROR(VLOOKUP($AM262,装备!$B:$Q,5,0),0)</f>
        <v>0</v>
      </c>
      <c r="CU262" s="304">
        <f>IFERROR(VLOOKUP(AN262,装备!$B:$C,2,0),0)</f>
        <v>0</v>
      </c>
      <c r="CV262" s="304">
        <f>IFERROR(VLOOKUP($AN262,装备!$B:$Q,5,0),0)</f>
        <v>0</v>
      </c>
      <c r="CW262" s="304">
        <f>IFERROR(VLOOKUP($AN262,装备!$B:$Q,6,0),0)</f>
        <v>0</v>
      </c>
      <c r="CX262" s="304">
        <f>IFERROR(VLOOKUP($AN262,装备!$B:$Q,7,0),0)</f>
        <v>0</v>
      </c>
      <c r="CY262" s="304">
        <f>IFERROR(VLOOKUP($AN262,装备!$B:$Q,8,0),0)</f>
        <v>0</v>
      </c>
      <c r="CZ262" s="304">
        <f>IFERROR(VLOOKUP($AN262,装备!$B:$Q,9,0),0)</f>
        <v>0</v>
      </c>
      <c r="DA262" s="304">
        <f>IFERROR(VLOOKUP($AN262,装备!$B:$Q,10,0),0)</f>
        <v>0</v>
      </c>
      <c r="DB262" s="304">
        <f>IFERROR(VLOOKUP($AN262,装备!$B:$Q,11,0),0)</f>
        <v>0</v>
      </c>
      <c r="DC262" s="304">
        <f>IFERROR(VLOOKUP($AN262,装备!$B:$Q,12,0),0)</f>
        <v>0</v>
      </c>
      <c r="DD262" s="304">
        <f>IFERROR(VLOOKUP($AN262,装备!$B:$Q,13,0),0)</f>
        <v>0</v>
      </c>
      <c r="DE262" s="304">
        <f>IFERROR(VLOOKUP($AN262,装备!$B:$Q,14,0),0)</f>
        <v>0</v>
      </c>
      <c r="DF262" s="304">
        <f>IFERROR(VLOOKUP($AN262,装备!$B:$Q,16,0),0)</f>
        <v>0</v>
      </c>
      <c r="DG262" s="304">
        <f>IFERROR(VLOOKUP($AN262,装备!$B:$Q,5,0),0)</f>
        <v>0</v>
      </c>
      <c r="DH262" s="304">
        <f>IFERROR(VLOOKUP(AO262,装备!$B:$C,2,0),0)</f>
        <v>0</v>
      </c>
      <c r="DI262" s="304">
        <f>IFERROR(VLOOKUP($AO262,装备!$B:$Q,5,0),0)</f>
        <v>0</v>
      </c>
      <c r="DJ262" s="304">
        <f>IFERROR(VLOOKUP($AO262,装备!$B:$Q,6,0),0)</f>
        <v>0</v>
      </c>
      <c r="DK262" s="304">
        <f>IFERROR(VLOOKUP($AO262,装备!$B:$Q,7,0),0)</f>
        <v>0</v>
      </c>
      <c r="DL262" s="304">
        <f>IFERROR(VLOOKUP($AO262,装备!$B:$Q,8,0),0)</f>
        <v>0</v>
      </c>
      <c r="DM262" s="304">
        <f>IFERROR(VLOOKUP($AO262,装备!$B:$Q,9,0),0)</f>
        <v>0</v>
      </c>
      <c r="DN262" s="304">
        <f>IFERROR(VLOOKUP($AO262,装备!$B:$Q,10,0),0)</f>
        <v>0</v>
      </c>
      <c r="DO262" s="304">
        <f>IFERROR(VLOOKUP($AO262,装备!$B:$Q,11,0),0)</f>
        <v>0</v>
      </c>
      <c r="DP262" s="304">
        <f>IFERROR(VLOOKUP($AO262,装备!$B:$Q,12,0),0)</f>
        <v>0</v>
      </c>
      <c r="DQ262" s="304">
        <f>IFERROR(VLOOKUP($AO262,装备!$B:$Q,13,0),0)</f>
        <v>0</v>
      </c>
      <c r="DR262" s="304">
        <f>IFERROR(VLOOKUP($AO262,装备!$B:$Q,14,0),0)</f>
        <v>0</v>
      </c>
      <c r="DS262" s="304">
        <f>IFERROR(VLOOKUP($AO262,装备!$B:$Q,16,0),0)</f>
        <v>0</v>
      </c>
      <c r="DT262" s="304">
        <f>IFERROR(VLOOKUP($AO262,装备!$B:$Q,5,0),0)</f>
        <v>0</v>
      </c>
    </row>
    <row r="263" spans="1:124" hidden="1">
      <c r="A263" s="301">
        <f>未改造舰娘!$A259</f>
        <v>10027811</v>
      </c>
      <c r="B263" s="354" t="s">
        <v>888</v>
      </c>
      <c r="C263" s="323"/>
      <c r="D263" s="323">
        <f t="shared" si="4"/>
        <v>110</v>
      </c>
      <c r="E263" s="303">
        <f>未改造舰娘!$C259</f>
        <v>3</v>
      </c>
      <c r="F263" s="304" t="str">
        <f>未改造舰娘!$D259</f>
        <v>驱逐</v>
      </c>
      <c r="G263" s="304" t="str">
        <f>未改造舰娘!$E259</f>
        <v>小型</v>
      </c>
      <c r="H263" s="304" t="str">
        <f>未改造舰娘!$F259</f>
        <v>护卫舰</v>
      </c>
      <c r="I263" s="460">
        <f>未改造舰娘!$AR259</f>
        <v>2</v>
      </c>
      <c r="J263" s="304" t="str">
        <f>未改造舰娘!$G259</f>
        <v>美国</v>
      </c>
      <c r="K263" s="312">
        <f>未改造舰娘!$H259+(BV263+CI263+CV263+DI263)*$C$2</f>
        <v>17</v>
      </c>
      <c r="L263" s="304">
        <f>未改造舰娘!$I259</f>
        <v>-1</v>
      </c>
      <c r="M263" s="304">
        <f>未改造舰娘!$J259</f>
        <v>1</v>
      </c>
      <c r="N263" s="518">
        <f>未改造舰娘!$K259</f>
        <v>2</v>
      </c>
      <c r="O263" s="304">
        <f>未改造舰娘!$L259+((CE263+CR263+DE263+DR263)*$C$2)</f>
        <v>16</v>
      </c>
      <c r="P263" s="304" t="str">
        <f>IF($C$2=1,(IF(ISERROR(FIND("超长",未改造舰娘!$M259&amp;CC263&amp;CP263&amp;DC263&amp;DP263,1)),IF(ISERROR(FIND("长",未改造舰娘!$M259&amp;CC263&amp;CP263&amp;DC263&amp;DP263,1)),IF(ISERROR(FIND("中",未改造舰娘!$M259&amp;CC263&amp;CP263&amp;DC263&amp;DP263,1)),IF(ISERROR(FIND("短",未改造舰娘!$M259&amp;CC263&amp;CP263&amp;DC263&amp;DP263,1)),IF(ISERROR(FIND("无",未改造舰娘!$M259&amp;CC263&amp;CP263&amp;DC263&amp;DP263,1)),0,"无"),"短"),"中"),"长"),"超长")),未改造舰娘!$M259)</f>
        <v>短</v>
      </c>
      <c r="Q263" s="303">
        <f>未改造舰娘!$N259</f>
        <v>37</v>
      </c>
      <c r="R263" s="304">
        <f>(未改造舰娘!$P259)+(未改造舰娘!$Q259)*$C$3+((BW263+CJ263+CW263+DJ263)*$C$2)</f>
        <v>28</v>
      </c>
      <c r="S263" s="304">
        <f>(未改造舰娘!$R259)+(未改造舰娘!$S259)*$C$3+((BY263+CL263+CY263+DL263)*$C$2)</f>
        <v>70</v>
      </c>
      <c r="T263" s="304">
        <f>(未改造舰娘!$T259)+(未改造舰娘!$U259)*$C$3+((BX263+CK263+CX263+DK263)*$C$2)</f>
        <v>22</v>
      </c>
      <c r="U263" s="304">
        <f>(未改造舰娘!$V259)+(未改造舰娘!$W259)*$C$3+((CG263+CT263+DG263+DT263)*$C$2)</f>
        <v>54</v>
      </c>
      <c r="V263" s="305">
        <f>INT((((未改造舰娘!$Y259)-(未改造舰娘!$X259))*(((IF(D263=0,C263,D263))-1)/99))+未改造舰娘!$X259)+((CB263+CO263+DB263+DO263)*$C$2)</f>
        <v>87</v>
      </c>
      <c r="W263" s="304">
        <f>INT((((未改造舰娘!$AA259)-(未改造舰娘!$Z259))*(((IF(D263=0,C263,D263))-1)/99))+未改造舰娘!$Z259)+((CD263+CQ263+DD263+DQ263)*$C$2)</f>
        <v>81</v>
      </c>
      <c r="X263" s="304">
        <f>INT((((未改造舰娘!$AC259)-(未改造舰娘!$AB259))*(((IF(D263=0,C263,D263))-1)/99))+未改造舰娘!$AB259)+((CA263+CN263+DA263+DN263)*$C$2)</f>
        <v>17</v>
      </c>
      <c r="Y263" s="303">
        <f>INT((((未改造舰娘!$AE259)-(未改造舰娘!$AD259))*(((IF(D263=0,C263,D263))-1)/99))+未改造舰娘!$AD259)+((BZ263+CM263+CZ263+DM263)*$C$2)</f>
        <v>58</v>
      </c>
      <c r="Z263" s="474" t="str">
        <f>IF(未改造舰娘!$AF259=0,"",未改造舰娘!$AF259)</f>
        <v/>
      </c>
      <c r="AA263" s="304" t="str">
        <f>IF(未改造舰娘!$AG259="","",未改造舰娘!$AG259)</f>
        <v/>
      </c>
      <c r="AB263" s="304" t="str">
        <f>IF(未改造舰娘!$AH259="","",未改造舰娘!$AH259)</f>
        <v/>
      </c>
      <c r="AC263" s="304" t="str">
        <f>IF(未改造舰娘!$AI259="","",未改造舰娘!$AI259)</f>
        <v/>
      </c>
      <c r="AD263" s="304">
        <f>IF(未改造舰娘!$AJ259="","",未改造舰娘!$AJ259)</f>
        <v>0</v>
      </c>
      <c r="AE263" s="305">
        <f>IF(未改造舰娘!$AK259="","",未改造舰娘!$AK259)</f>
        <v>55</v>
      </c>
      <c r="AF263" s="304">
        <f>IF(未改造舰娘!$AL259="","",未改造舰娘!$AL259)</f>
        <v>250</v>
      </c>
      <c r="AG263" s="304">
        <f>IF(未改造舰娘!$AM259="","",未改造舰娘!$AM259)</f>
        <v>1000</v>
      </c>
      <c r="AH263" s="304">
        <f>IF(未改造舰娘!$AN259="","",未改造舰娘!$AN259)</f>
        <v>300</v>
      </c>
      <c r="AI263" s="304" t="str">
        <f>IF(未改造舰娘!$AO259="","",未改造舰娘!$AO259)</f>
        <v/>
      </c>
      <c r="AJ263" s="304" t="str">
        <f>IF(未改造舰娘!$AP259="","",未改造舰娘!$AP259)</f>
        <v>驱逐核心</v>
      </c>
      <c r="AK263" s="303">
        <f>IF(未改造舰娘!$AQ259="","",未改造舰娘!$AQ259)</f>
        <v>9</v>
      </c>
      <c r="AL263" s="306" t="str">
        <f>IF(未改造舰娘!$AS259="","",未改造舰娘!$AS259)</f>
        <v>U国单装5英寸炮</v>
      </c>
      <c r="AM263" s="306" t="str">
        <f>IF(未改造舰娘!$AT259="","",未改造舰娘!$AT259)</f>
        <v>五联533毫米鱼雷</v>
      </c>
      <c r="AN263" s="306" t="str">
        <f>IF(未改造舰娘!$AU259="","",未改造舰娘!$AU259)</f>
        <v/>
      </c>
      <c r="AO263" s="306" t="str">
        <f>IF(未改造舰娘!$AV259="","",未改造舰娘!$AV259)</f>
        <v/>
      </c>
      <c r="AP263" s="307" t="str">
        <f>IF(未改造舰娘!$AW259="","",未改造舰娘!$AW259)</f>
        <v/>
      </c>
      <c r="AQ263" s="308" t="str">
        <f>IF(未改造舰娘!$AX259="","",未改造舰娘!$AX259)</f>
        <v/>
      </c>
      <c r="AR263" s="304">
        <f>IF(未改造舰娘!$AY259="","",未改造舰娘!$AY259)</f>
        <v>15</v>
      </c>
      <c r="AS263" s="304">
        <f>IF(未改造舰娘!$AZ259="","",未改造舰娘!$AZ259)</f>
        <v>25</v>
      </c>
      <c r="AT263" s="304">
        <f>IF(未改造舰娘!$BA259="","",未改造舰娘!$BA259)</f>
        <v>0.48</v>
      </c>
      <c r="AU263" s="304">
        <f>IF(未改造舰娘!$BB259="","",未改造舰娘!$BB259)</f>
        <v>0.9</v>
      </c>
      <c r="AV263" s="305">
        <f>IF((未改造舰娘!$BG259+未改造舰娘!$BK259*$C$4)=0,"",(未改造舰娘!$BG259+未改造舰娘!$BK259*$C$4))</f>
        <v>6</v>
      </c>
      <c r="AW263" s="304">
        <f>IF((未改造舰娘!$BH259+未改造舰娘!$BL259*$C$4)=0,"",(未改造舰娘!$BH259+未改造舰娘!$BL259*$C$4))</f>
        <v>12</v>
      </c>
      <c r="AX263" s="304">
        <f>IF((未改造舰娘!$BI259+未改造舰娘!$BM259*$C$4)=0,"",(未改造舰娘!$BI259+未改造舰娘!$BM259*$C$4))</f>
        <v>10</v>
      </c>
      <c r="AY263" s="303" t="str">
        <f>IF((未改造舰娘!$BJ259+未改造舰娘!$BN259*$C$4)=0,"",(未改造舰娘!$BJ259+未改造舰娘!$BN259*$C$4))</f>
        <v/>
      </c>
      <c r="AZ263" s="500">
        <f>IF(未改造舰娘!BC259="","",未改造舰娘!BC259)</f>
        <v>0</v>
      </c>
      <c r="BA263" s="500">
        <f>IF(未改造舰娘!BD259="","",未改造舰娘!BD259)</f>
        <v>20</v>
      </c>
      <c r="BB263" s="500">
        <f>IF(未改造舰娘!BE259="","",未改造舰娘!BE259)</f>
        <v>7</v>
      </c>
      <c r="BC263" s="498">
        <f>IF(未改造舰娘!BF259="","",未改造舰娘!BF259)</f>
        <v>5</v>
      </c>
      <c r="BD263" s="125" t="s">
        <v>1607</v>
      </c>
      <c r="BE263" s="506">
        <v>1.4583333333333332E-2</v>
      </c>
      <c r="BF263" s="306" t="str">
        <f>IF(未改造舰娘!$BQ259="","",未改造舰娘!$BQ259)</f>
        <v/>
      </c>
      <c r="BG263" s="306" t="str">
        <f>IF(未改造舰娘!$BR259="","",未改造舰娘!$BR259)</f>
        <v>极地奏鸣曲 Ex-2-DEFGHIJKLMN,Ex-4-4-EHJKL；轰隆轰隆大作战 Ex-5-BDFGHIKMOPQ,Ex-9-BDFGHIKLMOPQ；扑火之蛾 Ex-5-ABCDEFGHIJKLMN,Ex-7-L,Ex-10-ABCDEGHIJKLMN；未命名 Ex-7-CDEFHJKLM；决战九段坂 Ex-7-NO；中间岛战役 Ex-2-G,Ex-8-BCDEJL；莱特湾战役 Ex-5-BDFGHIKMOPQ,Ex-9-BDFGHIKLMOPQ；急速东方快车 Ex-3-R,Ex-6-R；所罗门之晓 Ex-10-R；地狱群岛攻略作战 Ex-5-E,Ex-6-BCDEI,Ex-8-M；熔炉大混战 Ex-14-EFGHIJKLMN</v>
      </c>
      <c r="BH263" s="306"/>
      <c r="BU263" s="304">
        <f>IFERROR(VLOOKUP(AL263,装备!$B:$C,2,0),0)</f>
        <v>2</v>
      </c>
      <c r="BV263" s="304">
        <f>IFERROR(VLOOKUP($AL263,装备!$B:$Q,5,0),0)</f>
        <v>0</v>
      </c>
      <c r="BW263" s="304">
        <f>IFERROR(VLOOKUP($AL263,装备!$B:$Q,6,0),0)</f>
        <v>1</v>
      </c>
      <c r="BX263" s="304">
        <f>IFERROR(VLOOKUP($AL263,装备!$B:$Q,7,0),0)</f>
        <v>0</v>
      </c>
      <c r="BY263" s="304">
        <f>IFERROR(VLOOKUP($AL263,装备!$B:$Q,8,0),0)</f>
        <v>0</v>
      </c>
      <c r="BZ263" s="304">
        <f>IFERROR(VLOOKUP($AL263,装备!$B:$Q,9,0),0)</f>
        <v>0</v>
      </c>
      <c r="CA263" s="304">
        <f>IFERROR(VLOOKUP($AL263,装备!$B:$Q,10,0),0)</f>
        <v>0</v>
      </c>
      <c r="CB263" s="304">
        <f>IFERROR(VLOOKUP($AL263,装备!$B:$Q,11,0),0)</f>
        <v>0</v>
      </c>
      <c r="CC263" s="304" t="str">
        <f>IFERROR(VLOOKUP($AL263,装备!$B:$Q,12,0),0)</f>
        <v>短</v>
      </c>
      <c r="CD263" s="304">
        <f>IFERROR(VLOOKUP($AL263,装备!$B:$Q,13,0),0)</f>
        <v>0</v>
      </c>
      <c r="CE263" s="304">
        <f>IFERROR(VLOOKUP($AL263,装备!$B:$Q,14,0),0)</f>
        <v>0</v>
      </c>
      <c r="CF263" s="304">
        <f>IFERROR(VLOOKUP($AL263,装备!$B:$Q,16,0),0)</f>
        <v>3</v>
      </c>
      <c r="CG263" s="304">
        <f>IFERROR(VLOOKUP($AL263,装备!$B:$Q,5,0),0)</f>
        <v>0</v>
      </c>
      <c r="CH263" s="304">
        <f>IFERROR(VLOOKUP(AM263,装备!$B:$C,2,0),0)</f>
        <v>2</v>
      </c>
      <c r="CI263" s="304">
        <f>IFERROR(VLOOKUP($AM263,装备!$B:$Q,5,0),0)</f>
        <v>0</v>
      </c>
      <c r="CJ263" s="304">
        <f>IFERROR(VLOOKUP($AM263,装备!$B:$Q,6,0),0)</f>
        <v>0</v>
      </c>
      <c r="CK263" s="304">
        <f>IFERROR(VLOOKUP($AM263,装备!$B:$Q,7,0),0)</f>
        <v>0</v>
      </c>
      <c r="CL263" s="304">
        <f>IFERROR(VLOOKUP($AM263,装备!$B:$Q,8,0),0)</f>
        <v>6</v>
      </c>
      <c r="CM263" s="304">
        <f>IFERROR(VLOOKUP($AM263,装备!$B:$Q,9,0),0)</f>
        <v>0</v>
      </c>
      <c r="CN263" s="304">
        <f>IFERROR(VLOOKUP($AM263,装备!$B:$Q,10,0),0)</f>
        <v>0</v>
      </c>
      <c r="CO263" s="304">
        <f>IFERROR(VLOOKUP($AM263,装备!$B:$Q,11,0),0)</f>
        <v>0</v>
      </c>
      <c r="CP263" s="304" t="str">
        <f>IFERROR(VLOOKUP($AM263,装备!$B:$Q,12,0),0)</f>
        <v>短</v>
      </c>
      <c r="CQ263" s="304">
        <f>IFERROR(VLOOKUP($AM263,装备!$B:$Q,13,0),0)</f>
        <v>0</v>
      </c>
      <c r="CR263" s="304">
        <f>IFERROR(VLOOKUP($AM263,装备!$B:$Q,14,0),0)</f>
        <v>0</v>
      </c>
      <c r="CS263" s="304">
        <f>IFERROR(VLOOKUP($AM263,装备!$B:$Q,16,0),0)</f>
        <v>0</v>
      </c>
      <c r="CT263" s="304">
        <f>IFERROR(VLOOKUP($AM263,装备!$B:$Q,5,0),0)</f>
        <v>0</v>
      </c>
      <c r="CU263" s="304">
        <f>IFERROR(VLOOKUP(AN263,装备!$B:$C,2,0),0)</f>
        <v>0</v>
      </c>
      <c r="CV263" s="304">
        <f>IFERROR(VLOOKUP($AN263,装备!$B:$Q,5,0),0)</f>
        <v>0</v>
      </c>
      <c r="CW263" s="304">
        <f>IFERROR(VLOOKUP($AN263,装备!$B:$Q,6,0),0)</f>
        <v>0</v>
      </c>
      <c r="CX263" s="304">
        <f>IFERROR(VLOOKUP($AN263,装备!$B:$Q,7,0),0)</f>
        <v>0</v>
      </c>
      <c r="CY263" s="304">
        <f>IFERROR(VLOOKUP($AN263,装备!$B:$Q,8,0),0)</f>
        <v>0</v>
      </c>
      <c r="CZ263" s="304">
        <f>IFERROR(VLOOKUP($AN263,装备!$B:$Q,9,0),0)</f>
        <v>0</v>
      </c>
      <c r="DA263" s="304">
        <f>IFERROR(VLOOKUP($AN263,装备!$B:$Q,10,0),0)</f>
        <v>0</v>
      </c>
      <c r="DB263" s="304">
        <f>IFERROR(VLOOKUP($AN263,装备!$B:$Q,11,0),0)</f>
        <v>0</v>
      </c>
      <c r="DC263" s="304">
        <f>IFERROR(VLOOKUP($AN263,装备!$B:$Q,12,0),0)</f>
        <v>0</v>
      </c>
      <c r="DD263" s="304">
        <f>IFERROR(VLOOKUP($AN263,装备!$B:$Q,13,0),0)</f>
        <v>0</v>
      </c>
      <c r="DE263" s="304">
        <f>IFERROR(VLOOKUP($AN263,装备!$B:$Q,14,0),0)</f>
        <v>0</v>
      </c>
      <c r="DF263" s="304">
        <f>IFERROR(VLOOKUP($AN263,装备!$B:$Q,16,0),0)</f>
        <v>0</v>
      </c>
      <c r="DG263" s="304">
        <f>IFERROR(VLOOKUP($AN263,装备!$B:$Q,5,0),0)</f>
        <v>0</v>
      </c>
      <c r="DH263" s="304">
        <f>IFERROR(VLOOKUP(AO263,装备!$B:$C,2,0),0)</f>
        <v>0</v>
      </c>
      <c r="DI263" s="304">
        <f>IFERROR(VLOOKUP($AO263,装备!$B:$Q,5,0),0)</f>
        <v>0</v>
      </c>
      <c r="DJ263" s="304">
        <f>IFERROR(VLOOKUP($AO263,装备!$B:$Q,6,0),0)</f>
        <v>0</v>
      </c>
      <c r="DK263" s="304">
        <f>IFERROR(VLOOKUP($AO263,装备!$B:$Q,7,0),0)</f>
        <v>0</v>
      </c>
      <c r="DL263" s="304">
        <f>IFERROR(VLOOKUP($AO263,装备!$B:$Q,8,0),0)</f>
        <v>0</v>
      </c>
      <c r="DM263" s="304">
        <f>IFERROR(VLOOKUP($AO263,装备!$B:$Q,9,0),0)</f>
        <v>0</v>
      </c>
      <c r="DN263" s="304">
        <f>IFERROR(VLOOKUP($AO263,装备!$B:$Q,10,0),0)</f>
        <v>0</v>
      </c>
      <c r="DO263" s="304">
        <f>IFERROR(VLOOKUP($AO263,装备!$B:$Q,11,0),0)</f>
        <v>0</v>
      </c>
      <c r="DP263" s="304">
        <f>IFERROR(VLOOKUP($AO263,装备!$B:$Q,12,0),0)</f>
        <v>0</v>
      </c>
      <c r="DQ263" s="304">
        <f>IFERROR(VLOOKUP($AO263,装备!$B:$Q,13,0),0)</f>
        <v>0</v>
      </c>
      <c r="DR263" s="304">
        <f>IFERROR(VLOOKUP($AO263,装备!$B:$Q,14,0),0)</f>
        <v>0</v>
      </c>
      <c r="DS263" s="304">
        <f>IFERROR(VLOOKUP($AO263,装备!$B:$Q,16,0),0)</f>
        <v>0</v>
      </c>
      <c r="DT263" s="304">
        <f>IFERROR(VLOOKUP($AO263,装备!$B:$Q,5,0),0)</f>
        <v>0</v>
      </c>
    </row>
    <row r="264" spans="1:124" hidden="1">
      <c r="A264" s="301">
        <f>未改造舰娘!$A260</f>
        <v>10027911</v>
      </c>
      <c r="B264" s="354" t="s">
        <v>4132</v>
      </c>
      <c r="C264" s="323"/>
      <c r="D264" s="323">
        <f t="shared" si="4"/>
        <v>110</v>
      </c>
      <c r="E264" s="303">
        <f>未改造舰娘!$C260</f>
        <v>3</v>
      </c>
      <c r="F264" s="304" t="str">
        <f>未改造舰娘!$D260</f>
        <v>驱逐</v>
      </c>
      <c r="G264" s="304" t="str">
        <f>未改造舰娘!$E260</f>
        <v>小型</v>
      </c>
      <c r="H264" s="304" t="str">
        <f>未改造舰娘!$F260</f>
        <v>护卫舰</v>
      </c>
      <c r="I264" s="460">
        <f>未改造舰娘!$AR260</f>
        <v>2</v>
      </c>
      <c r="J264" s="304" t="str">
        <f>未改造舰娘!$G260</f>
        <v>美国</v>
      </c>
      <c r="K264" s="312">
        <f>未改造舰娘!$H260+(BV264+CI264+CV264+DI264)*$C$2</f>
        <v>14</v>
      </c>
      <c r="L264" s="304">
        <f>未改造舰娘!$I260</f>
        <v>2</v>
      </c>
      <c r="M264" s="304">
        <f>未改造舰娘!$J260</f>
        <v>1</v>
      </c>
      <c r="N264" s="518">
        <f>未改造舰娘!$K260</f>
        <v>2</v>
      </c>
      <c r="O264" s="304">
        <f>未改造舰娘!$L260+((CE264+CR264+DE264+DR264)*$C$2)</f>
        <v>16</v>
      </c>
      <c r="P264" s="304" t="str">
        <f>IF($C$2=1,(IF(ISERROR(FIND("超长",未改造舰娘!$M260&amp;CC264&amp;CP264&amp;DC264&amp;DP264,1)),IF(ISERROR(FIND("长",未改造舰娘!$M260&amp;CC264&amp;CP264&amp;DC264&amp;DP264,1)),IF(ISERROR(FIND("中",未改造舰娘!$M260&amp;CC264&amp;CP264&amp;DC264&amp;DP264,1)),IF(ISERROR(FIND("短",未改造舰娘!$M260&amp;CC264&amp;CP264&amp;DC264&amp;DP264,1)),IF(ISERROR(FIND("无",未改造舰娘!$M260&amp;CC264&amp;CP264&amp;DC264&amp;DP264,1)),0,"无"),"短"),"中"),"长"),"超长")),未改造舰娘!$M260)</f>
        <v>短</v>
      </c>
      <c r="Q264" s="303">
        <f>未改造舰娘!$N260</f>
        <v>28</v>
      </c>
      <c r="R264" s="304">
        <f>(未改造舰娘!$P260)+(未改造舰娘!$Q260)*$C$3+((BW264+CJ264+CW264+DJ264)*$C$2)</f>
        <v>26</v>
      </c>
      <c r="S264" s="304">
        <f>(未改造舰娘!$R260)+(未改造舰娘!$S260)*$C$3+((BY264+CL264+CY264+DL264)*$C$2)</f>
        <v>60</v>
      </c>
      <c r="T264" s="304">
        <f>(未改造舰娘!$T260)+(未改造舰娘!$U260)*$C$3+((BX264+CK264+CX264+DK264)*$C$2)</f>
        <v>21</v>
      </c>
      <c r="U264" s="304">
        <f>(未改造舰娘!$V260)+(未改造舰娘!$W260)*$C$3+((CG264+CT264+DG264+DT264)*$C$2)</f>
        <v>52</v>
      </c>
      <c r="V264" s="305">
        <f>INT((((未改造舰娘!$Y260)-(未改造舰娘!$X260))*(((IF(D264=0,C264,D264))-1)/99))+未改造舰娘!$X260)+((CB264+CO264+DB264+DO264)*$C$2)</f>
        <v>87</v>
      </c>
      <c r="W264" s="304">
        <f>INT((((未改造舰娘!$AA260)-(未改造舰娘!$Z260))*(((IF(D264=0,C264,D264))-1)/99))+未改造舰娘!$Z260)+((CD264+CQ264+DD264+DQ264)*$C$2)</f>
        <v>78</v>
      </c>
      <c r="X264" s="304">
        <f>INT((((未改造舰娘!$AC260)-(未改造舰娘!$AB260))*(((IF(D264=0,C264,D264))-1)/99))+未改造舰娘!$AB260)+((CA264+CN264+DA264+DN264)*$C$2)</f>
        <v>17</v>
      </c>
      <c r="Y264" s="303">
        <f>INT((((未改造舰娘!$AE260)-(未改造舰娘!$AD260))*(((IF(D264=0,C264,D264))-1)/99))+未改造舰娘!$AD260)+((BZ264+CM264+CZ264+DM264)*$C$2)</f>
        <v>68</v>
      </c>
      <c r="Z264" s="474" t="str">
        <f>IF(未改造舰娘!$AF260=0,"",未改造舰娘!$AF260)</f>
        <v/>
      </c>
      <c r="AA264" s="304" t="str">
        <f>IF(未改造舰娘!$AG260="","",未改造舰娘!$AG260)</f>
        <v/>
      </c>
      <c r="AB264" s="304" t="str">
        <f>IF(未改造舰娘!$AH260="","",未改造舰娘!$AH260)</f>
        <v/>
      </c>
      <c r="AC264" s="304" t="str">
        <f>IF(未改造舰娘!$AI260="","",未改造舰娘!$AI260)</f>
        <v/>
      </c>
      <c r="AD264" s="304">
        <f>IF(未改造舰娘!$AJ260="","",未改造舰娘!$AJ260)</f>
        <v>0</v>
      </c>
      <c r="AE264" s="305">
        <f>IF(未改造舰娘!$AK260="","",未改造舰娘!$AK260)</f>
        <v>50</v>
      </c>
      <c r="AF264" s="304">
        <f>IF(未改造舰娘!$AL260="","",未改造舰娘!$AL260)</f>
        <v>300</v>
      </c>
      <c r="AG264" s="304">
        <f>IF(未改造舰娘!$AM260="","",未改造舰娘!$AM260)</f>
        <v>200</v>
      </c>
      <c r="AH264" s="304">
        <f>IF(未改造舰娘!$AN260="","",未改造舰娘!$AN260)</f>
        <v>500</v>
      </c>
      <c r="AI264" s="304" t="str">
        <f>IF(未改造舰娘!$AO260="","",未改造舰娘!$AO260)</f>
        <v/>
      </c>
      <c r="AJ264" s="304" t="str">
        <f>IF(未改造舰娘!$AP260="","",未改造舰娘!$AP260)</f>
        <v>驱逐核心</v>
      </c>
      <c r="AK264" s="303">
        <f>IF(未改造舰娘!$AQ260="","",未改造舰娘!$AQ260)</f>
        <v>8</v>
      </c>
      <c r="AL264" s="306" t="str">
        <f>IF(未改造舰娘!$AS260="","",未改造舰娘!$AS260)</f>
        <v>三联533毫米鱼雷</v>
      </c>
      <c r="AM264" s="306" t="str">
        <f>IF(未改造舰娘!$AT260="","",未改造舰娘!$AT260)</f>
        <v>改良型深弹投射器</v>
      </c>
      <c r="AN264" s="306" t="str">
        <f>IF(未改造舰娘!$AU260="","",未改造舰娘!$AU260)</f>
        <v/>
      </c>
      <c r="AO264" s="306" t="str">
        <f>IF(未改造舰娘!$AV260="","",未改造舰娘!$AV260)</f>
        <v/>
      </c>
      <c r="AP264" s="307" t="str">
        <f>IF(未改造舰娘!$AW260="","",未改造舰娘!$AW260)</f>
        <v/>
      </c>
      <c r="AQ264" s="308" t="str">
        <f>IF(未改造舰娘!$AX260="","",未改造舰娘!$AX260)</f>
        <v/>
      </c>
      <c r="AR264" s="304">
        <f>IF(未改造舰娘!$AY260="","",未改造舰娘!$AY260)</f>
        <v>15</v>
      </c>
      <c r="AS264" s="304">
        <f>IF(未改造舰娘!$AZ260="","",未改造舰娘!$AZ260)</f>
        <v>25</v>
      </c>
      <c r="AT264" s="304">
        <f>IF(未改造舰娘!$BA260="","",未改造舰娘!$BA260)</f>
        <v>0.48</v>
      </c>
      <c r="AU264" s="304">
        <f>IF(未改造舰娘!$BB260="","",未改造舰娘!$BB260)</f>
        <v>0.9</v>
      </c>
      <c r="AV264" s="305">
        <f>IF((未改造舰娘!$BG260+未改造舰娘!$BK260*$C$4)=0,"",(未改造舰娘!$BG260+未改造舰娘!$BK260*$C$4))</f>
        <v>5</v>
      </c>
      <c r="AW264" s="304">
        <f>IF((未改造舰娘!$BH260+未改造舰娘!$BL260*$C$4)=0,"",(未改造舰娘!$BH260+未改造舰娘!$BL260*$C$4))</f>
        <v>12</v>
      </c>
      <c r="AX264" s="304">
        <f>IF((未改造舰娘!$BI260+未改造舰娘!$BM260*$C$4)=0,"",(未改造舰娘!$BI260+未改造舰娘!$BM260*$C$4))</f>
        <v>8</v>
      </c>
      <c r="AY264" s="303">
        <f>IF((未改造舰娘!$BJ260+未改造舰娘!$BN260*$C$4)=0,"",(未改造舰娘!$BJ260+未改造舰娘!$BN260*$C$4))</f>
        <v>1</v>
      </c>
      <c r="AZ264" s="500">
        <f>IF(未改造舰娘!BC260="","",未改造舰娘!BC260)</f>
        <v>0</v>
      </c>
      <c r="BA264" s="500">
        <f>IF(未改造舰娘!BD260="","",未改造舰娘!BD260)</f>
        <v>10</v>
      </c>
      <c r="BB264" s="500">
        <f>IF(未改造舰娘!BE260="","",未改造舰娘!BE260)</f>
        <v>6</v>
      </c>
      <c r="BC264" s="498">
        <f>IF(未改造舰娘!BF260="","",未改造舰娘!BF260)</f>
        <v>5</v>
      </c>
      <c r="BD264" s="125" t="s">
        <v>1608</v>
      </c>
      <c r="BE264" s="506">
        <v>1.4583333333333332E-2</v>
      </c>
      <c r="BF264" s="306" t="str">
        <f>IF(未改造舰娘!$BQ260="","",未改造舰娘!$BQ260)</f>
        <v/>
      </c>
      <c r="BG264" s="306" t="str">
        <f>IF(未改造舰娘!$BR260="","",未改造舰娘!$BR260)</f>
        <v>极地奏鸣曲 Ex-2-DEFGHIJKLMN,Ex-4-4-EHJKL；轰隆轰隆大作战 Ex-5-DFHIMOPQ,Ex-9-BDFGHIKMOPQ；扑火之蛾 Ex-5-DEGHIJKLMN,Ex-7-DEFGHIJKL,Ex-10-DGJKLMN；决战九段坂 Ex-1-NO,Ex-7-NO；未命名 Ex-7-CDEFHJKLM；中间岛战役 Ex-3-J,Ex-9-CDFGK；莱特湾战役 Ex-5-DFILOPQ,Ex-9-BDFGHIKLMOPQ；急速东方快车 Ex-6-R；所罗门之晓 Ex-10-R；地狱群岛攻略作战 Ex-6-I,Ex-7-DFGI,Ex-8-M；熔炉大混战 Ex-14-DEFGHIJKLMN</v>
      </c>
      <c r="BH264" s="306"/>
      <c r="BU264" s="304">
        <f>IFERROR(VLOOKUP(AL264,装备!$B:$C,2,0),0)</f>
        <v>1</v>
      </c>
      <c r="BV264" s="304">
        <f>IFERROR(VLOOKUP($AL264,装备!$B:$Q,5,0),0)</f>
        <v>0</v>
      </c>
      <c r="BW264" s="304">
        <f>IFERROR(VLOOKUP($AL264,装备!$B:$Q,6,0),0)</f>
        <v>0</v>
      </c>
      <c r="BX264" s="304">
        <f>IFERROR(VLOOKUP($AL264,装备!$B:$Q,7,0),0)</f>
        <v>0</v>
      </c>
      <c r="BY264" s="304">
        <f>IFERROR(VLOOKUP($AL264,装备!$B:$Q,8,0),0)</f>
        <v>3</v>
      </c>
      <c r="BZ264" s="304">
        <f>IFERROR(VLOOKUP($AL264,装备!$B:$Q,9,0),0)</f>
        <v>0</v>
      </c>
      <c r="CA264" s="304">
        <f>IFERROR(VLOOKUP($AL264,装备!$B:$Q,10,0),0)</f>
        <v>0</v>
      </c>
      <c r="CB264" s="304">
        <f>IFERROR(VLOOKUP($AL264,装备!$B:$Q,11,0),0)</f>
        <v>0</v>
      </c>
      <c r="CC264" s="304" t="str">
        <f>IFERROR(VLOOKUP($AL264,装备!$B:$Q,12,0),0)</f>
        <v>短</v>
      </c>
      <c r="CD264" s="304">
        <f>IFERROR(VLOOKUP($AL264,装备!$B:$Q,13,0),0)</f>
        <v>0</v>
      </c>
      <c r="CE264" s="304">
        <f>IFERROR(VLOOKUP($AL264,装备!$B:$Q,14,0),0)</f>
        <v>0</v>
      </c>
      <c r="CF264" s="304">
        <f>IFERROR(VLOOKUP($AL264,装备!$B:$Q,16,0),0)</f>
        <v>0</v>
      </c>
      <c r="CG264" s="304">
        <f>IFERROR(VLOOKUP($AL264,装备!$B:$Q,5,0),0)</f>
        <v>0</v>
      </c>
      <c r="CH264" s="304">
        <f>IFERROR(VLOOKUP(AM264,装备!$B:$C,2,0),0)</f>
        <v>4</v>
      </c>
      <c r="CI264" s="304">
        <f>IFERROR(VLOOKUP($AM264,装备!$B:$Q,5,0),0)</f>
        <v>0</v>
      </c>
      <c r="CJ264" s="304">
        <f>IFERROR(VLOOKUP($AM264,装备!$B:$Q,6,0),0)</f>
        <v>0</v>
      </c>
      <c r="CK264" s="304">
        <f>IFERROR(VLOOKUP($AM264,装备!$B:$Q,7,0),0)</f>
        <v>0</v>
      </c>
      <c r="CL264" s="304">
        <f>IFERROR(VLOOKUP($AM264,装备!$B:$Q,8,0),0)</f>
        <v>0</v>
      </c>
      <c r="CM264" s="304">
        <f>IFERROR(VLOOKUP($AM264,装备!$B:$Q,9,0),0)</f>
        <v>8</v>
      </c>
      <c r="CN264" s="304">
        <f>IFERROR(VLOOKUP($AM264,装备!$B:$Q,10,0),0)</f>
        <v>0</v>
      </c>
      <c r="CO264" s="304">
        <f>IFERROR(VLOOKUP($AM264,装备!$B:$Q,11,0),0)</f>
        <v>0</v>
      </c>
      <c r="CP264" s="304" t="str">
        <f>IFERROR(VLOOKUP($AM264,装备!$B:$Q,12,0),0)</f>
        <v>短</v>
      </c>
      <c r="CQ264" s="304">
        <f>IFERROR(VLOOKUP($AM264,装备!$B:$Q,13,0),0)</f>
        <v>0</v>
      </c>
      <c r="CR264" s="304">
        <f>IFERROR(VLOOKUP($AM264,装备!$B:$Q,14,0),0)</f>
        <v>0</v>
      </c>
      <c r="CS264" s="304">
        <f>IFERROR(VLOOKUP($AM264,装备!$B:$Q,16,0),0)</f>
        <v>0</v>
      </c>
      <c r="CT264" s="304">
        <f>IFERROR(VLOOKUP($AM264,装备!$B:$Q,5,0),0)</f>
        <v>0</v>
      </c>
      <c r="CU264" s="304">
        <f>IFERROR(VLOOKUP(AN264,装备!$B:$C,2,0),0)</f>
        <v>0</v>
      </c>
      <c r="CV264" s="304">
        <f>IFERROR(VLOOKUP($AN264,装备!$B:$Q,5,0),0)</f>
        <v>0</v>
      </c>
      <c r="CW264" s="304">
        <f>IFERROR(VLOOKUP($AN264,装备!$B:$Q,6,0),0)</f>
        <v>0</v>
      </c>
      <c r="CX264" s="304">
        <f>IFERROR(VLOOKUP($AN264,装备!$B:$Q,7,0),0)</f>
        <v>0</v>
      </c>
      <c r="CY264" s="304">
        <f>IFERROR(VLOOKUP($AN264,装备!$B:$Q,8,0),0)</f>
        <v>0</v>
      </c>
      <c r="CZ264" s="304">
        <f>IFERROR(VLOOKUP($AN264,装备!$B:$Q,9,0),0)</f>
        <v>0</v>
      </c>
      <c r="DA264" s="304">
        <f>IFERROR(VLOOKUP($AN264,装备!$B:$Q,10,0),0)</f>
        <v>0</v>
      </c>
      <c r="DB264" s="304">
        <f>IFERROR(VLOOKUP($AN264,装备!$B:$Q,11,0),0)</f>
        <v>0</v>
      </c>
      <c r="DC264" s="304">
        <f>IFERROR(VLOOKUP($AN264,装备!$B:$Q,12,0),0)</f>
        <v>0</v>
      </c>
      <c r="DD264" s="304">
        <f>IFERROR(VLOOKUP($AN264,装备!$B:$Q,13,0),0)</f>
        <v>0</v>
      </c>
      <c r="DE264" s="304">
        <f>IFERROR(VLOOKUP($AN264,装备!$B:$Q,14,0),0)</f>
        <v>0</v>
      </c>
      <c r="DF264" s="304">
        <f>IFERROR(VLOOKUP($AN264,装备!$B:$Q,16,0),0)</f>
        <v>0</v>
      </c>
      <c r="DG264" s="304">
        <f>IFERROR(VLOOKUP($AN264,装备!$B:$Q,5,0),0)</f>
        <v>0</v>
      </c>
      <c r="DH264" s="304">
        <f>IFERROR(VLOOKUP(AO264,装备!$B:$C,2,0),0)</f>
        <v>0</v>
      </c>
      <c r="DI264" s="304">
        <f>IFERROR(VLOOKUP($AO264,装备!$B:$Q,5,0),0)</f>
        <v>0</v>
      </c>
      <c r="DJ264" s="304">
        <f>IFERROR(VLOOKUP($AO264,装备!$B:$Q,6,0),0)</f>
        <v>0</v>
      </c>
      <c r="DK264" s="304">
        <f>IFERROR(VLOOKUP($AO264,装备!$B:$Q,7,0),0)</f>
        <v>0</v>
      </c>
      <c r="DL264" s="304">
        <f>IFERROR(VLOOKUP($AO264,装备!$B:$Q,8,0),0)</f>
        <v>0</v>
      </c>
      <c r="DM264" s="304">
        <f>IFERROR(VLOOKUP($AO264,装备!$B:$Q,9,0),0)</f>
        <v>0</v>
      </c>
      <c r="DN264" s="304">
        <f>IFERROR(VLOOKUP($AO264,装备!$B:$Q,10,0),0)</f>
        <v>0</v>
      </c>
      <c r="DO264" s="304">
        <f>IFERROR(VLOOKUP($AO264,装备!$B:$Q,11,0),0)</f>
        <v>0</v>
      </c>
      <c r="DP264" s="304">
        <f>IFERROR(VLOOKUP($AO264,装备!$B:$Q,12,0),0)</f>
        <v>0</v>
      </c>
      <c r="DQ264" s="304">
        <f>IFERROR(VLOOKUP($AO264,装备!$B:$Q,13,0),0)</f>
        <v>0</v>
      </c>
      <c r="DR264" s="304">
        <f>IFERROR(VLOOKUP($AO264,装备!$B:$Q,14,0),0)</f>
        <v>0</v>
      </c>
      <c r="DS264" s="304">
        <f>IFERROR(VLOOKUP($AO264,装备!$B:$Q,16,0),0)</f>
        <v>0</v>
      </c>
      <c r="DT264" s="304">
        <f>IFERROR(VLOOKUP($AO264,装备!$B:$Q,5,0),0)</f>
        <v>0</v>
      </c>
    </row>
    <row r="265" spans="1:124" hidden="1">
      <c r="A265" s="301">
        <f>未改造舰娘!$A261</f>
        <v>10028011</v>
      </c>
      <c r="B265" s="354" t="s">
        <v>890</v>
      </c>
      <c r="C265" s="323"/>
      <c r="D265" s="323">
        <f t="shared" si="4"/>
        <v>110</v>
      </c>
      <c r="E265" s="303">
        <f>未改造舰娘!$C261</f>
        <v>3</v>
      </c>
      <c r="F265" s="304" t="str">
        <f>未改造舰娘!$D261</f>
        <v>驱逐</v>
      </c>
      <c r="G265" s="304" t="str">
        <f>未改造舰娘!$E261</f>
        <v>小型</v>
      </c>
      <c r="H265" s="304" t="str">
        <f>未改造舰娘!$F261</f>
        <v>护卫舰</v>
      </c>
      <c r="I265" s="460">
        <f>未改造舰娘!$AR261</f>
        <v>2</v>
      </c>
      <c r="J265" s="304" t="str">
        <f>未改造舰娘!$G261</f>
        <v>美国</v>
      </c>
      <c r="K265" s="312">
        <f>未改造舰娘!$H261+(BV265+CI265+CV265+DI265)*$C$2</f>
        <v>17</v>
      </c>
      <c r="L265" s="304">
        <f>未改造舰娘!$I261</f>
        <v>-1</v>
      </c>
      <c r="M265" s="304">
        <f>未改造舰娘!$J261</f>
        <v>1</v>
      </c>
      <c r="N265" s="518">
        <f>未改造舰娘!$K261</f>
        <v>2</v>
      </c>
      <c r="O265" s="304">
        <f>未改造舰娘!$L261+((CE265+CR265+DE265+DR265)*$C$2)</f>
        <v>20</v>
      </c>
      <c r="P265" s="304" t="str">
        <f>IF($C$2=1,(IF(ISERROR(FIND("超长",未改造舰娘!$M261&amp;CC265&amp;CP265&amp;DC265&amp;DP265,1)),IF(ISERROR(FIND("长",未改造舰娘!$M261&amp;CC265&amp;CP265&amp;DC265&amp;DP265,1)),IF(ISERROR(FIND("中",未改造舰娘!$M261&amp;CC265&amp;CP265&amp;DC265&amp;DP265,1)),IF(ISERROR(FIND("短",未改造舰娘!$M261&amp;CC265&amp;CP265&amp;DC265&amp;DP265,1)),IF(ISERROR(FIND("无",未改造舰娘!$M261&amp;CC265&amp;CP265&amp;DC265&amp;DP265,1)),0,"无"),"短"),"中"),"长"),"超长")),未改造舰娘!$M261)</f>
        <v>短</v>
      </c>
      <c r="Q265" s="303">
        <f>未改造舰娘!$N261</f>
        <v>37</v>
      </c>
      <c r="R265" s="304">
        <f>(未改造舰娘!$P261)+(未改造舰娘!$Q261)*$C$3+((BW265+CJ265+CW265+DJ265)*$C$2)</f>
        <v>28</v>
      </c>
      <c r="S265" s="304">
        <f>(未改造舰娘!$R261)+(未改造舰娘!$S261)*$C$3+((BY265+CL265+CY265+DL265)*$C$2)</f>
        <v>70</v>
      </c>
      <c r="T265" s="304">
        <f>(未改造舰娘!$T261)+(未改造舰娘!$U261)*$C$3+((BX265+CK265+CX265+DK265)*$C$2)</f>
        <v>22</v>
      </c>
      <c r="U265" s="304">
        <f>(未改造舰娘!$V261)+(未改造舰娘!$W261)*$C$3+((CG265+CT265+DG265+DT265)*$C$2)</f>
        <v>54</v>
      </c>
      <c r="V265" s="305">
        <f>INT((((未改造舰娘!$Y261)-(未改造舰娘!$X261))*(((IF(D265=0,C265,D265))-1)/99))+未改造舰娘!$X261)+((CB265+CO265+DB265+DO265)*$C$2)</f>
        <v>87</v>
      </c>
      <c r="W265" s="304">
        <f>INT((((未改造舰娘!$AA261)-(未改造舰娘!$Z261))*(((IF(D265=0,C265,D265))-1)/99))+未改造舰娘!$Z261)+((CD265+CQ265+DD265+DQ265)*$C$2)</f>
        <v>81</v>
      </c>
      <c r="X265" s="304">
        <f>INT((((未改造舰娘!$AC261)-(未改造舰娘!$AB261))*(((IF(D265=0,C265,D265))-1)/99))+未改造舰娘!$AB261)+((CA265+CN265+DA265+DN265)*$C$2)</f>
        <v>17</v>
      </c>
      <c r="Y265" s="303">
        <f>INT((((未改造舰娘!$AE261)-(未改造舰娘!$AD261))*(((IF(D265=0,C265,D265))-1)/99))+未改造舰娘!$AD261)+((BZ265+CM265+CZ265+DM265)*$C$2)</f>
        <v>58</v>
      </c>
      <c r="Z265" s="474" t="str">
        <f>IF(未改造舰娘!$AF261=0,"",未改造舰娘!$AF261)</f>
        <v/>
      </c>
      <c r="AA265" s="304" t="str">
        <f>IF(未改造舰娘!$AG261="","",未改造舰娘!$AG261)</f>
        <v/>
      </c>
      <c r="AB265" s="304" t="str">
        <f>IF(未改造舰娘!$AH261="","",未改造舰娘!$AH261)</f>
        <v/>
      </c>
      <c r="AC265" s="304" t="str">
        <f>IF(未改造舰娘!$AI261="","",未改造舰娘!$AI261)</f>
        <v/>
      </c>
      <c r="AD265" s="304">
        <f>IF(未改造舰娘!$AJ261="","",未改造舰娘!$AJ261)</f>
        <v>0</v>
      </c>
      <c r="AE265" s="305">
        <f>IF(未改造舰娘!$AK261="","",未改造舰娘!$AK261)</f>
        <v>60</v>
      </c>
      <c r="AF265" s="304">
        <f>IF(未改造舰娘!$AL261="","",未改造舰娘!$AL261)</f>
        <v>250</v>
      </c>
      <c r="AG265" s="304">
        <f>IF(未改造舰娘!$AM261="","",未改造舰娘!$AM261)</f>
        <v>1000</v>
      </c>
      <c r="AH265" s="304">
        <f>IF(未改造舰娘!$AN261="","",未改造舰娘!$AN261)</f>
        <v>300</v>
      </c>
      <c r="AI265" s="304" t="str">
        <f>IF(未改造舰娘!$AO261="","",未改造舰娘!$AO261)</f>
        <v/>
      </c>
      <c r="AJ265" s="304" t="str">
        <f>IF(未改造舰娘!$AP261="","",未改造舰娘!$AP261)</f>
        <v>驱逐核心</v>
      </c>
      <c r="AK265" s="303">
        <f>IF(未改造舰娘!$AQ261="","",未改造舰娘!$AQ261)</f>
        <v>9</v>
      </c>
      <c r="AL265" s="306" t="str">
        <f>IF(未改造舰娘!$AS261="","",未改造舰娘!$AS261)</f>
        <v>U国单装5英寸炮</v>
      </c>
      <c r="AM265" s="306" t="str">
        <f>IF(未改造舰娘!$AT261="","",未改造舰娘!$AT261)</f>
        <v>五联533毫米鱼雷</v>
      </c>
      <c r="AN265" s="306" t="str">
        <f>IF(未改造舰娘!$AU261="","",未改造舰娘!$AU261)</f>
        <v/>
      </c>
      <c r="AO265" s="306" t="str">
        <f>IF(未改造舰娘!$AV261="","",未改造舰娘!$AV261)</f>
        <v/>
      </c>
      <c r="AP265" s="307" t="str">
        <f>IF(未改造舰娘!$AW261="","",未改造舰娘!$AW261)</f>
        <v/>
      </c>
      <c r="AQ265" s="308" t="str">
        <f>IF(未改造舰娘!$AX261="","",未改造舰娘!$AX261)</f>
        <v/>
      </c>
      <c r="AR265" s="304">
        <f>IF(未改造舰娘!$AY261="","",未改造舰娘!$AY261)</f>
        <v>15</v>
      </c>
      <c r="AS265" s="304">
        <f>IF(未改造舰娘!$AZ261="","",未改造舰娘!$AZ261)</f>
        <v>25</v>
      </c>
      <c r="AT265" s="304">
        <f>IF(未改造舰娘!$BA261="","",未改造舰娘!$BA261)</f>
        <v>0.48</v>
      </c>
      <c r="AU265" s="304">
        <f>IF(未改造舰娘!$BB261="","",未改造舰娘!$BB261)</f>
        <v>0.9</v>
      </c>
      <c r="AV265" s="305">
        <f>IF((未改造舰娘!$BG261+未改造舰娘!$BK261*$C$4)=0,"",(未改造舰娘!$BG261+未改造舰娘!$BK261*$C$4))</f>
        <v>6</v>
      </c>
      <c r="AW265" s="304">
        <f>IF((未改造舰娘!$BH261+未改造舰娘!$BL261*$C$4)=0,"",(未改造舰娘!$BH261+未改造舰娘!$BL261*$C$4))</f>
        <v>12</v>
      </c>
      <c r="AX265" s="304">
        <f>IF((未改造舰娘!$BI261+未改造舰娘!$BM261*$C$4)=0,"",(未改造舰娘!$BI261+未改造舰娘!$BM261*$C$4))</f>
        <v>10</v>
      </c>
      <c r="AY265" s="303" t="str">
        <f>IF((未改造舰娘!$BJ261+未改造舰娘!$BN261*$C$4)=0,"",(未改造舰娘!$BJ261+未改造舰娘!$BN261*$C$4))</f>
        <v/>
      </c>
      <c r="AZ265" s="500">
        <f>IF(未改造舰娘!BC261="","",未改造舰娘!BC261)</f>
        <v>0</v>
      </c>
      <c r="BA265" s="500">
        <f>IF(未改造舰娘!BD261="","",未改造舰娘!BD261)</f>
        <v>20</v>
      </c>
      <c r="BB265" s="500">
        <f>IF(未改造舰娘!BE261="","",未改造舰娘!BE261)</f>
        <v>7</v>
      </c>
      <c r="BC265" s="498">
        <f>IF(未改造舰娘!BF261="","",未改造舰娘!BF261)</f>
        <v>5</v>
      </c>
      <c r="BD265" s="125" t="s">
        <v>2267</v>
      </c>
      <c r="BE265" s="506">
        <v>1.4583333333333332E-2</v>
      </c>
      <c r="BF265" s="306" t="str">
        <f>IF(未改造舰娘!$BQ261="","",未改造舰娘!$BQ261)</f>
        <v/>
      </c>
      <c r="BG265" s="306" t="str">
        <f>IF(未改造舰娘!$BR261="","",未改造舰娘!$BR261)</f>
        <v>极地奏鸣曲 Ex-4-OP,Ex-4-4-EHJKL；轰隆轰隆大作战 Ex-5-Q,Ex-9-Q；扑火之蛾 Ex-5-N,Ex-7-ABCDEFGHIJKL,Ex-10-N；决战九段坂 Ex-7-NO,Ex-8-Q；中间岛战役 Ex-5-A；莱特湾战役 Ex-5-Q,Ex-9-Q；急速东方快车 Ex-6-R；所罗门之晓 Ex-10-R；地狱群岛攻略作战 Ex-7-I,Ex-8-M；熔炉大混战 Ex-14-N</v>
      </c>
      <c r="BH265" s="306"/>
      <c r="BU265" s="304">
        <f>IFERROR(VLOOKUP(AL265,装备!$B:$C,2,0),0)</f>
        <v>2</v>
      </c>
      <c r="BV265" s="304">
        <f>IFERROR(VLOOKUP($AL265,装备!$B:$Q,5,0),0)</f>
        <v>0</v>
      </c>
      <c r="BW265" s="304">
        <f>IFERROR(VLOOKUP($AL265,装备!$B:$Q,6,0),0)</f>
        <v>1</v>
      </c>
      <c r="BX265" s="304">
        <f>IFERROR(VLOOKUP($AL265,装备!$B:$Q,7,0),0)</f>
        <v>0</v>
      </c>
      <c r="BY265" s="304">
        <f>IFERROR(VLOOKUP($AL265,装备!$B:$Q,8,0),0)</f>
        <v>0</v>
      </c>
      <c r="BZ265" s="304">
        <f>IFERROR(VLOOKUP($AL265,装备!$B:$Q,9,0),0)</f>
        <v>0</v>
      </c>
      <c r="CA265" s="304">
        <f>IFERROR(VLOOKUP($AL265,装备!$B:$Q,10,0),0)</f>
        <v>0</v>
      </c>
      <c r="CB265" s="304">
        <f>IFERROR(VLOOKUP($AL265,装备!$B:$Q,11,0),0)</f>
        <v>0</v>
      </c>
      <c r="CC265" s="304" t="str">
        <f>IFERROR(VLOOKUP($AL265,装备!$B:$Q,12,0),0)</f>
        <v>短</v>
      </c>
      <c r="CD265" s="304">
        <f>IFERROR(VLOOKUP($AL265,装备!$B:$Q,13,0),0)</f>
        <v>0</v>
      </c>
      <c r="CE265" s="304">
        <f>IFERROR(VLOOKUP($AL265,装备!$B:$Q,14,0),0)</f>
        <v>0</v>
      </c>
      <c r="CF265" s="304">
        <f>IFERROR(VLOOKUP($AL265,装备!$B:$Q,16,0),0)</f>
        <v>3</v>
      </c>
      <c r="CG265" s="304">
        <f>IFERROR(VLOOKUP($AL265,装备!$B:$Q,5,0),0)</f>
        <v>0</v>
      </c>
      <c r="CH265" s="304">
        <f>IFERROR(VLOOKUP(AM265,装备!$B:$C,2,0),0)</f>
        <v>2</v>
      </c>
      <c r="CI265" s="304">
        <f>IFERROR(VLOOKUP($AM265,装备!$B:$Q,5,0),0)</f>
        <v>0</v>
      </c>
      <c r="CJ265" s="304">
        <f>IFERROR(VLOOKUP($AM265,装备!$B:$Q,6,0),0)</f>
        <v>0</v>
      </c>
      <c r="CK265" s="304">
        <f>IFERROR(VLOOKUP($AM265,装备!$B:$Q,7,0),0)</f>
        <v>0</v>
      </c>
      <c r="CL265" s="304">
        <f>IFERROR(VLOOKUP($AM265,装备!$B:$Q,8,0),0)</f>
        <v>6</v>
      </c>
      <c r="CM265" s="304">
        <f>IFERROR(VLOOKUP($AM265,装备!$B:$Q,9,0),0)</f>
        <v>0</v>
      </c>
      <c r="CN265" s="304">
        <f>IFERROR(VLOOKUP($AM265,装备!$B:$Q,10,0),0)</f>
        <v>0</v>
      </c>
      <c r="CO265" s="304">
        <f>IFERROR(VLOOKUP($AM265,装备!$B:$Q,11,0),0)</f>
        <v>0</v>
      </c>
      <c r="CP265" s="304" t="str">
        <f>IFERROR(VLOOKUP($AM265,装备!$B:$Q,12,0),0)</f>
        <v>短</v>
      </c>
      <c r="CQ265" s="304">
        <f>IFERROR(VLOOKUP($AM265,装备!$B:$Q,13,0),0)</f>
        <v>0</v>
      </c>
      <c r="CR265" s="304">
        <f>IFERROR(VLOOKUP($AM265,装备!$B:$Q,14,0),0)</f>
        <v>0</v>
      </c>
      <c r="CS265" s="304">
        <f>IFERROR(VLOOKUP($AM265,装备!$B:$Q,16,0),0)</f>
        <v>0</v>
      </c>
      <c r="CT265" s="304">
        <f>IFERROR(VLOOKUP($AM265,装备!$B:$Q,5,0),0)</f>
        <v>0</v>
      </c>
      <c r="CU265" s="304">
        <f>IFERROR(VLOOKUP(AN265,装备!$B:$C,2,0),0)</f>
        <v>0</v>
      </c>
      <c r="CV265" s="304">
        <f>IFERROR(VLOOKUP($AN265,装备!$B:$Q,5,0),0)</f>
        <v>0</v>
      </c>
      <c r="CW265" s="304">
        <f>IFERROR(VLOOKUP($AN265,装备!$B:$Q,6,0),0)</f>
        <v>0</v>
      </c>
      <c r="CX265" s="304">
        <f>IFERROR(VLOOKUP($AN265,装备!$B:$Q,7,0),0)</f>
        <v>0</v>
      </c>
      <c r="CY265" s="304">
        <f>IFERROR(VLOOKUP($AN265,装备!$B:$Q,8,0),0)</f>
        <v>0</v>
      </c>
      <c r="CZ265" s="304">
        <f>IFERROR(VLOOKUP($AN265,装备!$B:$Q,9,0),0)</f>
        <v>0</v>
      </c>
      <c r="DA265" s="304">
        <f>IFERROR(VLOOKUP($AN265,装备!$B:$Q,10,0),0)</f>
        <v>0</v>
      </c>
      <c r="DB265" s="304">
        <f>IFERROR(VLOOKUP($AN265,装备!$B:$Q,11,0),0)</f>
        <v>0</v>
      </c>
      <c r="DC265" s="304">
        <f>IFERROR(VLOOKUP($AN265,装备!$B:$Q,12,0),0)</f>
        <v>0</v>
      </c>
      <c r="DD265" s="304">
        <f>IFERROR(VLOOKUP($AN265,装备!$B:$Q,13,0),0)</f>
        <v>0</v>
      </c>
      <c r="DE265" s="304">
        <f>IFERROR(VLOOKUP($AN265,装备!$B:$Q,14,0),0)</f>
        <v>0</v>
      </c>
      <c r="DF265" s="304">
        <f>IFERROR(VLOOKUP($AN265,装备!$B:$Q,16,0),0)</f>
        <v>0</v>
      </c>
      <c r="DG265" s="304">
        <f>IFERROR(VLOOKUP($AN265,装备!$B:$Q,5,0),0)</f>
        <v>0</v>
      </c>
      <c r="DH265" s="304">
        <f>IFERROR(VLOOKUP(AO265,装备!$B:$C,2,0),0)</f>
        <v>0</v>
      </c>
      <c r="DI265" s="304">
        <f>IFERROR(VLOOKUP($AO265,装备!$B:$Q,5,0),0)</f>
        <v>0</v>
      </c>
      <c r="DJ265" s="304">
        <f>IFERROR(VLOOKUP($AO265,装备!$B:$Q,6,0),0)</f>
        <v>0</v>
      </c>
      <c r="DK265" s="304">
        <f>IFERROR(VLOOKUP($AO265,装备!$B:$Q,7,0),0)</f>
        <v>0</v>
      </c>
      <c r="DL265" s="304">
        <f>IFERROR(VLOOKUP($AO265,装备!$B:$Q,8,0),0)</f>
        <v>0</v>
      </c>
      <c r="DM265" s="304">
        <f>IFERROR(VLOOKUP($AO265,装备!$B:$Q,9,0),0)</f>
        <v>0</v>
      </c>
      <c r="DN265" s="304">
        <f>IFERROR(VLOOKUP($AO265,装备!$B:$Q,10,0),0)</f>
        <v>0</v>
      </c>
      <c r="DO265" s="304">
        <f>IFERROR(VLOOKUP($AO265,装备!$B:$Q,11,0),0)</f>
        <v>0</v>
      </c>
      <c r="DP265" s="304">
        <f>IFERROR(VLOOKUP($AO265,装备!$B:$Q,12,0),0)</f>
        <v>0</v>
      </c>
      <c r="DQ265" s="304">
        <f>IFERROR(VLOOKUP($AO265,装备!$B:$Q,13,0),0)</f>
        <v>0</v>
      </c>
      <c r="DR265" s="304">
        <f>IFERROR(VLOOKUP($AO265,装备!$B:$Q,14,0),0)</f>
        <v>0</v>
      </c>
      <c r="DS265" s="304">
        <f>IFERROR(VLOOKUP($AO265,装备!$B:$Q,16,0),0)</f>
        <v>0</v>
      </c>
      <c r="DT265" s="304">
        <f>IFERROR(VLOOKUP($AO265,装备!$B:$Q,5,0),0)</f>
        <v>0</v>
      </c>
    </row>
    <row r="266" spans="1:124" ht="15" hidden="1">
      <c r="A266" s="301">
        <f>未改造舰娘!$A262</f>
        <v>10028111</v>
      </c>
      <c r="B266" s="354" t="s">
        <v>1035</v>
      </c>
      <c r="C266" s="323"/>
      <c r="D266" s="323">
        <f t="shared" si="4"/>
        <v>110</v>
      </c>
      <c r="E266" s="303">
        <f>未改造舰娘!$C262</f>
        <v>5</v>
      </c>
      <c r="F266" s="304" t="str">
        <f>未改造舰娘!$D262</f>
        <v>驱逐</v>
      </c>
      <c r="G266" s="304" t="str">
        <f>未改造舰娘!$E262</f>
        <v>小型</v>
      </c>
      <c r="H266" s="304" t="str">
        <f>未改造舰娘!$F262</f>
        <v>护卫舰</v>
      </c>
      <c r="I266" s="460">
        <f>未改造舰娘!$AR262</f>
        <v>2</v>
      </c>
      <c r="J266" s="304" t="str">
        <f>未改造舰娘!$G262</f>
        <v>苏联</v>
      </c>
      <c r="K266" s="312">
        <f>未改造舰娘!$H262+(BV266+CI266+CV266+DI266)*$C$2</f>
        <v>18</v>
      </c>
      <c r="L266" s="304">
        <f>未改造舰娘!$I262</f>
        <v>2</v>
      </c>
      <c r="M266" s="304">
        <f>未改造舰娘!$J262</f>
        <v>2</v>
      </c>
      <c r="N266" s="518">
        <f>未改造舰娘!$K262</f>
        <v>2</v>
      </c>
      <c r="O266" s="304">
        <f>未改造舰娘!$L262+((CE266+CR266+DE266+DR266)*$C$2)</f>
        <v>30</v>
      </c>
      <c r="P266" s="304" t="str">
        <f>IF($C$2=1,(IF(ISERROR(FIND("超长",未改造舰娘!$M262&amp;CC266&amp;CP266&amp;DC266&amp;DP266,1)),IF(ISERROR(FIND("长",未改造舰娘!$M262&amp;CC266&amp;CP266&amp;DC266&amp;DP266,1)),IF(ISERROR(FIND("中",未改造舰娘!$M262&amp;CC266&amp;CP266&amp;DC266&amp;DP266,1)),IF(ISERROR(FIND("短",未改造舰娘!$M262&amp;CC266&amp;CP266&amp;DC266&amp;DP266,1)),IF(ISERROR(FIND("无",未改造舰娘!$M262&amp;CC266&amp;CP266&amp;DC266&amp;DP266,1)),0,"无"),"短"),"中"),"长"),"超长")),未改造舰娘!$M262)</f>
        <v>短</v>
      </c>
      <c r="Q266" s="303">
        <f>未改造舰娘!$N262</f>
        <v>39</v>
      </c>
      <c r="R266" s="304">
        <f>(未改造舰娘!$P262)+(未改造舰娘!$Q262)*$C$3+((BW266+CJ266+CW266+DJ266)*$C$2)</f>
        <v>32</v>
      </c>
      <c r="S266" s="304">
        <f>(未改造舰娘!$R262)+(未改造舰娘!$S262)*$C$3+((BY266+CL266+CY266+DL266)*$C$2)</f>
        <v>62</v>
      </c>
      <c r="T266" s="304">
        <f>(未改造舰娘!$T262)+(未改造舰娘!$U262)*$C$3+((BX266+CK266+CX266+DK266)*$C$2)</f>
        <v>23</v>
      </c>
      <c r="U266" s="304">
        <f>(未改造舰娘!$V262)+(未改造舰娘!$W262)*$C$3+((CG266+CT266+DG266+DT266)*$C$2)</f>
        <v>50</v>
      </c>
      <c r="V266" s="305">
        <f>INT((((未改造舰娘!$Y262)-(未改造舰娘!$X262))*(((IF(D266=0,C266,D266))-1)/99))+未改造舰娘!$X262)+((CB266+CO266+DB266+DO266)*$C$2)</f>
        <v>88</v>
      </c>
      <c r="W266" s="304">
        <f>INT((((未改造舰娘!$AA262)-(未改造舰娘!$Z262))*(((IF(D266=0,C266,D266))-1)/99))+未改造舰娘!$Z262)+((CD266+CQ266+DD266+DQ266)*$C$2)</f>
        <v>83</v>
      </c>
      <c r="X266" s="304">
        <f>INT((((未改造舰娘!$AC262)-(未改造舰娘!$AB262))*(((IF(D266=0,C266,D266))-1)/99))+未改造舰娘!$AB262)+((CA266+CN266+DA266+DN266)*$C$2)</f>
        <v>16</v>
      </c>
      <c r="Y266" s="303">
        <f>INT((((未改造舰娘!$AE262)-(未改造舰娘!$AD262))*(((IF(D266=0,C266,D266))-1)/99))+未改造舰娘!$AD262)+((BZ266+CM266+CZ266+DM266)*$C$2)</f>
        <v>57</v>
      </c>
      <c r="Z266" s="474" t="str">
        <f>IF(未改造舰娘!$AF262=0,"",未改造舰娘!$AF262)</f>
        <v/>
      </c>
      <c r="AA266" s="304" t="str">
        <f>IF(未改造舰娘!$AG262="","",未改造舰娘!$AG262)</f>
        <v/>
      </c>
      <c r="AB266" s="304" t="str">
        <f>IF(未改造舰娘!$AH262="","",未改造舰娘!$AH262)</f>
        <v/>
      </c>
      <c r="AC266" s="304" t="str">
        <f>IF(未改造舰娘!$AI262="","",未改造舰娘!$AI262)</f>
        <v/>
      </c>
      <c r="AD266" s="304">
        <f>IF(未改造舰娘!$AJ262="","",未改造舰娘!$AJ262)</f>
        <v>0</v>
      </c>
      <c r="AE266" s="305">
        <f>IF(未改造舰娘!$AK262="","",未改造舰娘!$AK262)</f>
        <v>0</v>
      </c>
      <c r="AF266" s="304" t="str">
        <f>IF(未改造舰娘!$AL262="","",未改造舰娘!$AL262)</f>
        <v/>
      </c>
      <c r="AG266" s="304" t="str">
        <f>IF(未改造舰娘!$AM262="","",未改造舰娘!$AM262)</f>
        <v/>
      </c>
      <c r="AH266" s="304" t="str">
        <f>IF(未改造舰娘!$AN262="","",未改造舰娘!$AN262)</f>
        <v/>
      </c>
      <c r="AI266" s="304" t="str">
        <f>IF(未改造舰娘!$AO262="","",未改造舰娘!$AO262)</f>
        <v/>
      </c>
      <c r="AJ266" s="304" t="str">
        <f>IF(未改造舰娘!$AP262="","",未改造舰娘!$AP262)</f>
        <v/>
      </c>
      <c r="AK266" s="303" t="str">
        <f>IF(未改造舰娘!$AQ262="","",未改造舰娘!$AQ262)</f>
        <v/>
      </c>
      <c r="AL266" s="306" t="str">
        <f>IF(未改造舰娘!$AS262="","",未改造舰娘!$AS262)</f>
        <v>S国单装130毫米炮</v>
      </c>
      <c r="AM266" s="306" t="str">
        <f>IF(未改造舰娘!$AT262="","",未改造舰娘!$AT262)</f>
        <v>三联533毫米鱼雷</v>
      </c>
      <c r="AN266" s="306" t="str">
        <f>IF(未改造舰娘!$AU262="","",未改造舰娘!$AU262)</f>
        <v/>
      </c>
      <c r="AO266" s="306" t="str">
        <f>IF(未改造舰娘!$AV262="","",未改造舰娘!$AV262)</f>
        <v/>
      </c>
      <c r="AP266" s="307" t="str">
        <f>IF(未改造舰娘!$AW262="","",未改造舰娘!$AW262)</f>
        <v/>
      </c>
      <c r="AQ266" s="308" t="str">
        <f>IF(未改造舰娘!$AX262="","",未改造舰娘!$AX262)</f>
        <v/>
      </c>
      <c r="AR266" s="304">
        <f>IF(未改造舰娘!$AY262="","",未改造舰娘!$AY262)</f>
        <v>10</v>
      </c>
      <c r="AS266" s="304">
        <f>IF(未改造舰娘!$AZ262="","",未改造舰娘!$AZ262)</f>
        <v>15</v>
      </c>
      <c r="AT266" s="304">
        <f>IF(未改造舰娘!$BA262="","",未改造舰娘!$BA262)</f>
        <v>0.48</v>
      </c>
      <c r="AU266" s="304">
        <f>IF(未改造舰娘!$BB262="","",未改造舰娘!$BB262)</f>
        <v>0.9</v>
      </c>
      <c r="AV266" s="305">
        <f>IF((未改造舰娘!$BG262+未改造舰娘!$BK262*$C$4)=0,"",(未改造舰娘!$BG262+未改造舰娘!$BK262*$C$4))</f>
        <v>5</v>
      </c>
      <c r="AW266" s="304">
        <f>IF((未改造舰娘!$BH262+未改造舰娘!$BL262*$C$4)=0,"",(未改造舰娘!$BH262+未改造舰娘!$BL262*$C$4))</f>
        <v>10</v>
      </c>
      <c r="AX266" s="304">
        <f>IF((未改造舰娘!$BI262+未改造舰娘!$BM262*$C$4)=0,"",(未改造舰娘!$BI262+未改造舰娘!$BM262*$C$4))</f>
        <v>8</v>
      </c>
      <c r="AY266" s="303" t="str">
        <f>IF((未改造舰娘!$BJ262+未改造舰娘!$BN262*$C$4)=0,"",(未改造舰娘!$BJ262+未改造舰娘!$BN262*$C$4))</f>
        <v/>
      </c>
      <c r="AZ266" s="500">
        <f>IF(未改造舰娘!BC262="","",未改造舰娘!BC262)</f>
        <v>0</v>
      </c>
      <c r="BA266" s="500">
        <f>IF(未改造舰娘!BD262="","",未改造舰娘!BD262)</f>
        <v>12</v>
      </c>
      <c r="BB266" s="500">
        <f>IF(未改造舰娘!BE262="","",未改造舰娘!BE262)</f>
        <v>8</v>
      </c>
      <c r="BC266" s="498">
        <f>IF(未改造舰娘!BF262="","",未改造舰娘!BF262)</f>
        <v>0</v>
      </c>
      <c r="BD266" s="84" t="s">
        <v>2041</v>
      </c>
      <c r="BE266" s="506">
        <v>1.7361111111111112E-2</v>
      </c>
      <c r="BF266" s="306" t="str">
        <f>IF(未改造舰娘!$BQ262="","",未改造舰娘!$BQ262)</f>
        <v/>
      </c>
      <c r="BG266" s="306" t="str">
        <f>IF(未改造舰娘!$BR262="","",未改造舰娘!$BR262)</f>
        <v/>
      </c>
      <c r="BH266" s="306"/>
      <c r="BU266" s="304">
        <f>IFERROR(VLOOKUP(AL266,装备!$B:$C,2,0),0)</f>
        <v>1</v>
      </c>
      <c r="BV266" s="304">
        <f>IFERROR(VLOOKUP($AL266,装备!$B:$Q,5,0),0)</f>
        <v>0</v>
      </c>
      <c r="BW266" s="304">
        <f>IFERROR(VLOOKUP($AL266,装备!$B:$Q,6,0),0)</f>
        <v>2</v>
      </c>
      <c r="BX266" s="304">
        <f>IFERROR(VLOOKUP($AL266,装备!$B:$Q,7,0),0)</f>
        <v>0</v>
      </c>
      <c r="BY266" s="304">
        <f>IFERROR(VLOOKUP($AL266,装备!$B:$Q,8,0),0)</f>
        <v>0</v>
      </c>
      <c r="BZ266" s="304">
        <f>IFERROR(VLOOKUP($AL266,装备!$B:$Q,9,0),0)</f>
        <v>0</v>
      </c>
      <c r="CA266" s="304">
        <f>IFERROR(VLOOKUP($AL266,装备!$B:$Q,10,0),0)</f>
        <v>0</v>
      </c>
      <c r="CB266" s="304">
        <f>IFERROR(VLOOKUP($AL266,装备!$B:$Q,11,0),0)</f>
        <v>0</v>
      </c>
      <c r="CC266" s="304" t="str">
        <f>IFERROR(VLOOKUP($AL266,装备!$B:$Q,12,0),0)</f>
        <v>短</v>
      </c>
      <c r="CD266" s="304">
        <f>IFERROR(VLOOKUP($AL266,装备!$B:$Q,13,0),0)</f>
        <v>0</v>
      </c>
      <c r="CE266" s="304">
        <f>IFERROR(VLOOKUP($AL266,装备!$B:$Q,14,0),0)</f>
        <v>0</v>
      </c>
      <c r="CF266" s="304">
        <f>IFERROR(VLOOKUP($AL266,装备!$B:$Q,16,0),0)</f>
        <v>0</v>
      </c>
      <c r="CG266" s="304">
        <f>IFERROR(VLOOKUP($AL266,装备!$B:$Q,5,0),0)</f>
        <v>0</v>
      </c>
      <c r="CH266" s="304">
        <f>IFERROR(VLOOKUP(AM266,装备!$B:$C,2,0),0)</f>
        <v>1</v>
      </c>
      <c r="CI266" s="304">
        <f>IFERROR(VLOOKUP($AM266,装备!$B:$Q,5,0),0)</f>
        <v>0</v>
      </c>
      <c r="CJ266" s="304">
        <f>IFERROR(VLOOKUP($AM266,装备!$B:$Q,6,0),0)</f>
        <v>0</v>
      </c>
      <c r="CK266" s="304">
        <f>IFERROR(VLOOKUP($AM266,装备!$B:$Q,7,0),0)</f>
        <v>0</v>
      </c>
      <c r="CL266" s="304">
        <f>IFERROR(VLOOKUP($AM266,装备!$B:$Q,8,0),0)</f>
        <v>3</v>
      </c>
      <c r="CM266" s="304">
        <f>IFERROR(VLOOKUP($AM266,装备!$B:$Q,9,0),0)</f>
        <v>0</v>
      </c>
      <c r="CN266" s="304">
        <f>IFERROR(VLOOKUP($AM266,装备!$B:$Q,10,0),0)</f>
        <v>0</v>
      </c>
      <c r="CO266" s="304">
        <f>IFERROR(VLOOKUP($AM266,装备!$B:$Q,11,0),0)</f>
        <v>0</v>
      </c>
      <c r="CP266" s="304" t="str">
        <f>IFERROR(VLOOKUP($AM266,装备!$B:$Q,12,0),0)</f>
        <v>短</v>
      </c>
      <c r="CQ266" s="304">
        <f>IFERROR(VLOOKUP($AM266,装备!$B:$Q,13,0),0)</f>
        <v>0</v>
      </c>
      <c r="CR266" s="304">
        <f>IFERROR(VLOOKUP($AM266,装备!$B:$Q,14,0),0)</f>
        <v>0</v>
      </c>
      <c r="CS266" s="304">
        <f>IFERROR(VLOOKUP($AM266,装备!$B:$Q,16,0),0)</f>
        <v>0</v>
      </c>
      <c r="CT266" s="304">
        <f>IFERROR(VLOOKUP($AM266,装备!$B:$Q,5,0),0)</f>
        <v>0</v>
      </c>
      <c r="CU266" s="304">
        <f>IFERROR(VLOOKUP(AN266,装备!$B:$C,2,0),0)</f>
        <v>0</v>
      </c>
      <c r="CV266" s="304">
        <f>IFERROR(VLOOKUP($AN266,装备!$B:$Q,5,0),0)</f>
        <v>0</v>
      </c>
      <c r="CW266" s="304">
        <f>IFERROR(VLOOKUP($AN266,装备!$B:$Q,6,0),0)</f>
        <v>0</v>
      </c>
      <c r="CX266" s="304">
        <f>IFERROR(VLOOKUP($AN266,装备!$B:$Q,7,0),0)</f>
        <v>0</v>
      </c>
      <c r="CY266" s="304">
        <f>IFERROR(VLOOKUP($AN266,装备!$B:$Q,8,0),0)</f>
        <v>0</v>
      </c>
      <c r="CZ266" s="304">
        <f>IFERROR(VLOOKUP($AN266,装备!$B:$Q,9,0),0)</f>
        <v>0</v>
      </c>
      <c r="DA266" s="304">
        <f>IFERROR(VLOOKUP($AN266,装备!$B:$Q,10,0),0)</f>
        <v>0</v>
      </c>
      <c r="DB266" s="304">
        <f>IFERROR(VLOOKUP($AN266,装备!$B:$Q,11,0),0)</f>
        <v>0</v>
      </c>
      <c r="DC266" s="304">
        <f>IFERROR(VLOOKUP($AN266,装备!$B:$Q,12,0),0)</f>
        <v>0</v>
      </c>
      <c r="DD266" s="304">
        <f>IFERROR(VLOOKUP($AN266,装备!$B:$Q,13,0),0)</f>
        <v>0</v>
      </c>
      <c r="DE266" s="304">
        <f>IFERROR(VLOOKUP($AN266,装备!$B:$Q,14,0),0)</f>
        <v>0</v>
      </c>
      <c r="DF266" s="304">
        <f>IFERROR(VLOOKUP($AN266,装备!$B:$Q,16,0),0)</f>
        <v>0</v>
      </c>
      <c r="DG266" s="304">
        <f>IFERROR(VLOOKUP($AN266,装备!$B:$Q,5,0),0)</f>
        <v>0</v>
      </c>
      <c r="DH266" s="304">
        <f>IFERROR(VLOOKUP(AO266,装备!$B:$C,2,0),0)</f>
        <v>0</v>
      </c>
      <c r="DI266" s="304">
        <f>IFERROR(VLOOKUP($AO266,装备!$B:$Q,5,0),0)</f>
        <v>0</v>
      </c>
      <c r="DJ266" s="304">
        <f>IFERROR(VLOOKUP($AO266,装备!$B:$Q,6,0),0)</f>
        <v>0</v>
      </c>
      <c r="DK266" s="304">
        <f>IFERROR(VLOOKUP($AO266,装备!$B:$Q,7,0),0)</f>
        <v>0</v>
      </c>
      <c r="DL266" s="304">
        <f>IFERROR(VLOOKUP($AO266,装备!$B:$Q,8,0),0)</f>
        <v>0</v>
      </c>
      <c r="DM266" s="304">
        <f>IFERROR(VLOOKUP($AO266,装备!$B:$Q,9,0),0)</f>
        <v>0</v>
      </c>
      <c r="DN266" s="304">
        <f>IFERROR(VLOOKUP($AO266,装备!$B:$Q,10,0),0)</f>
        <v>0</v>
      </c>
      <c r="DO266" s="304">
        <f>IFERROR(VLOOKUP($AO266,装备!$B:$Q,11,0),0)</f>
        <v>0</v>
      </c>
      <c r="DP266" s="304">
        <f>IFERROR(VLOOKUP($AO266,装备!$B:$Q,12,0),0)</f>
        <v>0</v>
      </c>
      <c r="DQ266" s="304">
        <f>IFERROR(VLOOKUP($AO266,装备!$B:$Q,13,0),0)</f>
        <v>0</v>
      </c>
      <c r="DR266" s="304">
        <f>IFERROR(VLOOKUP($AO266,装备!$B:$Q,14,0),0)</f>
        <v>0</v>
      </c>
      <c r="DS266" s="304">
        <f>IFERROR(VLOOKUP($AO266,装备!$B:$Q,16,0),0)</f>
        <v>0</v>
      </c>
      <c r="DT266" s="304">
        <f>IFERROR(VLOOKUP($AO266,装备!$B:$Q,5,0),0)</f>
        <v>0</v>
      </c>
    </row>
    <row r="267" spans="1:124" hidden="1">
      <c r="A267" s="301">
        <f>未改造舰娘!$A263</f>
        <v>10028911</v>
      </c>
      <c r="B267" s="354" t="s">
        <v>1045</v>
      </c>
      <c r="C267" s="323"/>
      <c r="D267" s="323">
        <f t="shared" si="4"/>
        <v>110</v>
      </c>
      <c r="E267" s="303">
        <f>未改造舰娘!$C263</f>
        <v>4</v>
      </c>
      <c r="F267" s="304" t="str">
        <f>未改造舰娘!$D263</f>
        <v>潜艇</v>
      </c>
      <c r="G267" s="304" t="str">
        <f>未改造舰娘!$E263</f>
        <v>小型</v>
      </c>
      <c r="H267" s="304" t="str">
        <f>未改造舰娘!$F263</f>
        <v>水下舰</v>
      </c>
      <c r="I267" s="460">
        <f>未改造舰娘!$AR263</f>
        <v>2</v>
      </c>
      <c r="J267" s="304" t="str">
        <f>未改造舰娘!$G263</f>
        <v>德国</v>
      </c>
      <c r="K267" s="312">
        <f>未改造舰娘!$H263+(BV267+CI267+CV267+DI267)*$C$2</f>
        <v>10</v>
      </c>
      <c r="L267" s="304">
        <f>未改造舰娘!$I263</f>
        <v>2</v>
      </c>
      <c r="M267" s="304">
        <f>未改造舰娘!$J263</f>
        <v>6</v>
      </c>
      <c r="N267" s="518">
        <f>未改造舰娘!$K263</f>
        <v>5</v>
      </c>
      <c r="O267" s="304">
        <f>未改造舰娘!$L263+((CE267+CR267+DE267+DR267)*$C$2)</f>
        <v>15</v>
      </c>
      <c r="P267" s="304" t="str">
        <f>IF($C$2=1,(IF(ISERROR(FIND("超长",未改造舰娘!$M263&amp;CC267&amp;CP267&amp;DC267&amp;DP267,1)),IF(ISERROR(FIND("长",未改造舰娘!$M263&amp;CC267&amp;CP267&amp;DC267&amp;DP267,1)),IF(ISERROR(FIND("中",未改造舰娘!$M263&amp;CC267&amp;CP267&amp;DC267&amp;DP267,1)),IF(ISERROR(FIND("短",未改造舰娘!$M263&amp;CC267&amp;CP267&amp;DC267&amp;DP267,1)),IF(ISERROR(FIND("无",未改造舰娘!$M263&amp;CC267&amp;CP267&amp;DC267&amp;DP267,1)),0,"无"),"短"),"中"),"长"),"超长")),未改造舰娘!$M263)</f>
        <v>短</v>
      </c>
      <c r="Q267" s="303">
        <f>未改造舰娘!$N263</f>
        <v>18</v>
      </c>
      <c r="R267" s="304">
        <f>(未改造舰娘!$P263)+(未改造舰娘!$Q263)*$C$3+((BW267+CJ267+CW267+DJ267)*$C$2)</f>
        <v>23</v>
      </c>
      <c r="S267" s="304">
        <f>(未改造舰娘!$R263)+(未改造舰娘!$S263)*$C$3+((BY267+CL267+CY267+DL267)*$C$2)</f>
        <v>72</v>
      </c>
      <c r="T267" s="304">
        <f>(未改造舰娘!$T263)+(未改造舰娘!$U263)*$C$3+((BX267+CK267+CX267+DK267)*$C$2)</f>
        <v>24</v>
      </c>
      <c r="U267" s="304">
        <f>(未改造舰娘!$V263)+(未改造舰娘!$W263)*$C$3+((CG267+CT267+DG267+DT267)*$C$2)</f>
        <v>0</v>
      </c>
      <c r="V267" s="305">
        <f>INT((((未改造舰娘!$Y263)-(未改造舰娘!$X263))*(((IF(D267=0,C267,D267))-1)/99))+未改造舰娘!$X263)+((CB267+CO267+DB267+DO267)*$C$2)</f>
        <v>95</v>
      </c>
      <c r="W267" s="304">
        <f>INT((((未改造舰娘!$AA263)-(未改造舰娘!$Z263))*(((IF(D267=0,C267,D267))-1)/99))+未改造舰娘!$Z263)+((CD267+CQ267+DD267+DQ267)*$C$2)</f>
        <v>40</v>
      </c>
      <c r="X267" s="304">
        <f>INT((((未改造舰娘!$AC263)-(未改造舰娘!$AB263))*(((IF(D267=0,C267,D267))-1)/99))+未改造舰娘!$AB263)+((CA267+CN267+DA267+DN267)*$C$2)</f>
        <v>46</v>
      </c>
      <c r="Y267" s="303">
        <f>INT((((未改造舰娘!$AE263)-(未改造舰娘!$AD263))*(((IF(D267=0,C267,D267))-1)/99))+未改造舰娘!$AD263)+((BZ267+CM267+CZ267+DM267)*$C$2)</f>
        <v>0</v>
      </c>
      <c r="Z267" s="474" t="str">
        <f>IF(未改造舰娘!$AF263=0,"",未改造舰娘!$AF263)</f>
        <v/>
      </c>
      <c r="AA267" s="304" t="str">
        <f>IF(未改造舰娘!$AG263="","",未改造舰娘!$AG263)</f>
        <v/>
      </c>
      <c r="AB267" s="304" t="str">
        <f>IF(未改造舰娘!$AH263="","",未改造舰娘!$AH263)</f>
        <v/>
      </c>
      <c r="AC267" s="304" t="str">
        <f>IF(未改造舰娘!$AI263="","",未改造舰娘!$AI263)</f>
        <v/>
      </c>
      <c r="AD267" s="304">
        <f>IF(未改造舰娘!$AJ263="","",未改造舰娘!$AJ263)</f>
        <v>0</v>
      </c>
      <c r="AE267" s="305">
        <f>IF(未改造舰娘!$AK263="","",未改造舰娘!$AK263)</f>
        <v>60</v>
      </c>
      <c r="AF267" s="304" t="str">
        <f>IF(未改造舰娘!$AL263="","",未改造舰娘!$AL263)</f>
        <v/>
      </c>
      <c r="AG267" s="304">
        <f>IF(未改造舰娘!$AM263="","",未改造舰娘!$AM263)</f>
        <v>1200</v>
      </c>
      <c r="AH267" s="304">
        <f>IF(未改造舰娘!$AN263="","",未改造舰娘!$AN263)</f>
        <v>1200</v>
      </c>
      <c r="AI267" s="304" t="str">
        <f>IF(未改造舰娘!$AO263="","",未改造舰娘!$AO263)</f>
        <v/>
      </c>
      <c r="AJ267" s="304" t="str">
        <f>IF(未改造舰娘!$AP263="","",未改造舰娘!$AP263)</f>
        <v>潜艇核心</v>
      </c>
      <c r="AK267" s="303">
        <f>IF(未改造舰娘!$AQ263="","",未改造舰娘!$AQ263)</f>
        <v>8</v>
      </c>
      <c r="AL267" s="306" t="str">
        <f>IF(未改造舰娘!$AS263="","",未改造舰娘!$AS263)</f>
        <v>533毫米磁性鱼雷(潜艇)</v>
      </c>
      <c r="AM267" s="306" t="str">
        <f>IF(未改造舰娘!$AT263="","",未改造舰娘!$AT263)</f>
        <v/>
      </c>
      <c r="AN267" s="306" t="str">
        <f>IF(未改造舰娘!$AU263="","",未改造舰娘!$AU263)</f>
        <v/>
      </c>
      <c r="AO267" s="306" t="str">
        <f>IF(未改造舰娘!$AV263="","",未改造舰娘!$AV263)</f>
        <v/>
      </c>
      <c r="AP267" s="307" t="str">
        <f>IF(未改造舰娘!$AW263="","",未改造舰娘!$AW263)</f>
        <v/>
      </c>
      <c r="AQ267" s="308" t="str">
        <f>IF(未改造舰娘!$AX263="","",未改造舰娘!$AX263)</f>
        <v/>
      </c>
      <c r="AR267" s="304">
        <f>IF(未改造舰娘!$AY263="","",未改造舰娘!$AY263)</f>
        <v>15</v>
      </c>
      <c r="AS267" s="304">
        <f>IF(未改造舰娘!$AZ263="","",未改造舰娘!$AZ263)</f>
        <v>20</v>
      </c>
      <c r="AT267" s="304">
        <f>IF(未改造舰娘!$BA263="","",未改造舰娘!$BA263)</f>
        <v>0.6</v>
      </c>
      <c r="AU267" s="304">
        <f>IF(未改造舰娘!$BB263="","",未改造舰娘!$BB263)</f>
        <v>0.5</v>
      </c>
      <c r="AV267" s="305">
        <f>IF((未改造舰娘!$BG263+未改造舰娘!$BK263*$C$4)=0,"",(未改造舰娘!$BG263+未改造舰娘!$BK263*$C$4))</f>
        <v>15</v>
      </c>
      <c r="AW267" s="304">
        <f>IF((未改造舰娘!$BH263+未改造舰娘!$BL263*$C$4)=0,"",(未改造舰娘!$BH263+未改造舰娘!$BL263*$C$4))</f>
        <v>16</v>
      </c>
      <c r="AX267" s="304">
        <f>IF((未改造舰娘!$BI263+未改造舰娘!$BM263*$C$4)=0,"",(未改造舰娘!$BI263+未改造舰娘!$BM263*$C$4))</f>
        <v>25</v>
      </c>
      <c r="AY267" s="303" t="str">
        <f>IF((未改造舰娘!$BJ263+未改造舰娘!$BN263*$C$4)=0,"",(未改造舰娘!$BJ263+未改造舰娘!$BN263*$C$4))</f>
        <v/>
      </c>
      <c r="AZ267" s="500">
        <f>IF(未改造舰娘!BC263="","",未改造舰娘!BC263)</f>
        <v>0</v>
      </c>
      <c r="BA267" s="500">
        <f>IF(未改造舰娘!BD263="","",未改造舰娘!BD263)</f>
        <v>22</v>
      </c>
      <c r="BB267" s="500">
        <f>IF(未改造舰娘!BE263="","",未改造舰娘!BE263)</f>
        <v>11</v>
      </c>
      <c r="BC267" s="498">
        <f>IF(未改造舰娘!BF263="","",未改造舰娘!BF263)</f>
        <v>0</v>
      </c>
      <c r="BD267" s="419" t="s">
        <v>2051</v>
      </c>
      <c r="BE267" s="506"/>
      <c r="BF267" s="306" t="str">
        <f>IF(未改造舰娘!$BQ263="","",未改造舰娘!$BQ263)</f>
        <v>6-3-J,6-4-K,7-4-M,7-5-Q,8-1-L,8-2-M,8-3-L</v>
      </c>
      <c r="BG267" s="306" t="str">
        <f>IF(未改造舰娘!$BR263="","",未改造舰娘!$BR263)</f>
        <v>极地奏鸣曲 Ex-2-LN,Ex-3-3-J,Ex-3-4-K,Ex-4-5-Q,Ex-3-EGIJLMNO,Ex-4-2-L,Ex-4-3-M；女武神行动 Ex-2-K,Ex-6-BCDEFHI,Ex-8-P；未命名 Ex-4-T,Ex-5-RS,Ex-6-BCDEFHJKLMNQRTUVβ,Ex-10-T,Ex-11-RS,Ex-12-BDEHIJKLMNRTUVβ；决战无畏之海 Ex-7-CDHNRU；三周年活动 Ex-5-Q,Ex-10-DEHIKLMNOQ</v>
      </c>
      <c r="BH267" s="306"/>
      <c r="BU267" s="304">
        <f>IFERROR(VLOOKUP(AL267,装备!$B:$C,2,0),0)</f>
        <v>5</v>
      </c>
      <c r="BV267" s="304">
        <f>IFERROR(VLOOKUP($AL267,装备!$B:$Q,5,0),0)</f>
        <v>0</v>
      </c>
      <c r="BW267" s="304">
        <f>IFERROR(VLOOKUP($AL267,装备!$B:$Q,6,0),0)</f>
        <v>0</v>
      </c>
      <c r="BX267" s="304">
        <f>IFERROR(VLOOKUP($AL267,装备!$B:$Q,7,0),0)</f>
        <v>0</v>
      </c>
      <c r="BY267" s="304">
        <f>IFERROR(VLOOKUP($AL267,装备!$B:$Q,8,0),0)</f>
        <v>12</v>
      </c>
      <c r="BZ267" s="304">
        <f>IFERROR(VLOOKUP($AL267,装备!$B:$Q,9,0),0)</f>
        <v>0</v>
      </c>
      <c r="CA267" s="304">
        <f>IFERROR(VLOOKUP($AL267,装备!$B:$Q,10,0),0)</f>
        <v>0</v>
      </c>
      <c r="CB267" s="304">
        <f>IFERROR(VLOOKUP($AL267,装备!$B:$Q,11,0),0)</f>
        <v>4</v>
      </c>
      <c r="CC267" s="304" t="str">
        <f>IFERROR(VLOOKUP($AL267,装备!$B:$Q,12,0),0)</f>
        <v>无</v>
      </c>
      <c r="CD267" s="304">
        <f>IFERROR(VLOOKUP($AL267,装备!$B:$Q,13,0),0)</f>
        <v>0</v>
      </c>
      <c r="CE267" s="304">
        <f>IFERROR(VLOOKUP($AL267,装备!$B:$Q,14,0),0)</f>
        <v>0</v>
      </c>
      <c r="CF267" s="304">
        <f>IFERROR(VLOOKUP($AL267,装备!$B:$Q,16,0),0)</f>
        <v>0</v>
      </c>
      <c r="CG267" s="304">
        <f>IFERROR(VLOOKUP($AL267,装备!$B:$Q,5,0),0)</f>
        <v>0</v>
      </c>
      <c r="CH267" s="304">
        <f>IFERROR(VLOOKUP(AM267,装备!$B:$C,2,0),0)</f>
        <v>0</v>
      </c>
      <c r="CI267" s="304">
        <f>IFERROR(VLOOKUP($AM267,装备!$B:$Q,5,0),0)</f>
        <v>0</v>
      </c>
      <c r="CJ267" s="304">
        <f>IFERROR(VLOOKUP($AM267,装备!$B:$Q,6,0),0)</f>
        <v>0</v>
      </c>
      <c r="CK267" s="304">
        <f>IFERROR(VLOOKUP($AM267,装备!$B:$Q,7,0),0)</f>
        <v>0</v>
      </c>
      <c r="CL267" s="304">
        <f>IFERROR(VLOOKUP($AM267,装备!$B:$Q,8,0),0)</f>
        <v>0</v>
      </c>
      <c r="CM267" s="304">
        <f>IFERROR(VLOOKUP($AM267,装备!$B:$Q,9,0),0)</f>
        <v>0</v>
      </c>
      <c r="CN267" s="304">
        <f>IFERROR(VLOOKUP($AM267,装备!$B:$Q,10,0),0)</f>
        <v>0</v>
      </c>
      <c r="CO267" s="304">
        <f>IFERROR(VLOOKUP($AM267,装备!$B:$Q,11,0),0)</f>
        <v>0</v>
      </c>
      <c r="CP267" s="304">
        <f>IFERROR(VLOOKUP($AM267,装备!$B:$Q,12,0),0)</f>
        <v>0</v>
      </c>
      <c r="CQ267" s="304">
        <f>IFERROR(VLOOKUP($AM267,装备!$B:$Q,13,0),0)</f>
        <v>0</v>
      </c>
      <c r="CR267" s="304">
        <f>IFERROR(VLOOKUP($AM267,装备!$B:$Q,14,0),0)</f>
        <v>0</v>
      </c>
      <c r="CS267" s="304">
        <f>IFERROR(VLOOKUP($AM267,装备!$B:$Q,16,0),0)</f>
        <v>0</v>
      </c>
      <c r="CT267" s="304">
        <f>IFERROR(VLOOKUP($AM267,装备!$B:$Q,5,0),0)</f>
        <v>0</v>
      </c>
      <c r="CU267" s="304">
        <f>IFERROR(VLOOKUP(AN267,装备!$B:$C,2,0),0)</f>
        <v>0</v>
      </c>
      <c r="CV267" s="304">
        <f>IFERROR(VLOOKUP($AN267,装备!$B:$Q,5,0),0)</f>
        <v>0</v>
      </c>
      <c r="CW267" s="304">
        <f>IFERROR(VLOOKUP($AN267,装备!$B:$Q,6,0),0)</f>
        <v>0</v>
      </c>
      <c r="CX267" s="304">
        <f>IFERROR(VLOOKUP($AN267,装备!$B:$Q,7,0),0)</f>
        <v>0</v>
      </c>
      <c r="CY267" s="304">
        <f>IFERROR(VLOOKUP($AN267,装备!$B:$Q,8,0),0)</f>
        <v>0</v>
      </c>
      <c r="CZ267" s="304">
        <f>IFERROR(VLOOKUP($AN267,装备!$B:$Q,9,0),0)</f>
        <v>0</v>
      </c>
      <c r="DA267" s="304">
        <f>IFERROR(VLOOKUP($AN267,装备!$B:$Q,10,0),0)</f>
        <v>0</v>
      </c>
      <c r="DB267" s="304">
        <f>IFERROR(VLOOKUP($AN267,装备!$B:$Q,11,0),0)</f>
        <v>0</v>
      </c>
      <c r="DC267" s="304">
        <f>IFERROR(VLOOKUP($AN267,装备!$B:$Q,12,0),0)</f>
        <v>0</v>
      </c>
      <c r="DD267" s="304">
        <f>IFERROR(VLOOKUP($AN267,装备!$B:$Q,13,0),0)</f>
        <v>0</v>
      </c>
      <c r="DE267" s="304">
        <f>IFERROR(VLOOKUP($AN267,装备!$B:$Q,14,0),0)</f>
        <v>0</v>
      </c>
      <c r="DF267" s="304">
        <f>IFERROR(VLOOKUP($AN267,装备!$B:$Q,16,0),0)</f>
        <v>0</v>
      </c>
      <c r="DG267" s="304">
        <f>IFERROR(VLOOKUP($AN267,装备!$B:$Q,5,0),0)</f>
        <v>0</v>
      </c>
      <c r="DH267" s="304">
        <f>IFERROR(VLOOKUP(AO267,装备!$B:$C,2,0),0)</f>
        <v>0</v>
      </c>
      <c r="DI267" s="304">
        <f>IFERROR(VLOOKUP($AO267,装备!$B:$Q,5,0),0)</f>
        <v>0</v>
      </c>
      <c r="DJ267" s="304">
        <f>IFERROR(VLOOKUP($AO267,装备!$B:$Q,6,0),0)</f>
        <v>0</v>
      </c>
      <c r="DK267" s="304">
        <f>IFERROR(VLOOKUP($AO267,装备!$B:$Q,7,0),0)</f>
        <v>0</v>
      </c>
      <c r="DL267" s="304">
        <f>IFERROR(VLOOKUP($AO267,装备!$B:$Q,8,0),0)</f>
        <v>0</v>
      </c>
      <c r="DM267" s="304">
        <f>IFERROR(VLOOKUP($AO267,装备!$B:$Q,9,0),0)</f>
        <v>0</v>
      </c>
      <c r="DN267" s="304">
        <f>IFERROR(VLOOKUP($AO267,装备!$B:$Q,10,0),0)</f>
        <v>0</v>
      </c>
      <c r="DO267" s="304">
        <f>IFERROR(VLOOKUP($AO267,装备!$B:$Q,11,0),0)</f>
        <v>0</v>
      </c>
      <c r="DP267" s="304">
        <f>IFERROR(VLOOKUP($AO267,装备!$B:$Q,12,0),0)</f>
        <v>0</v>
      </c>
      <c r="DQ267" s="304">
        <f>IFERROR(VLOOKUP($AO267,装备!$B:$Q,13,0),0)</f>
        <v>0</v>
      </c>
      <c r="DR267" s="304">
        <f>IFERROR(VLOOKUP($AO267,装备!$B:$Q,14,0),0)</f>
        <v>0</v>
      </c>
      <c r="DS267" s="304">
        <f>IFERROR(VLOOKUP($AO267,装备!$B:$Q,16,0),0)</f>
        <v>0</v>
      </c>
      <c r="DT267" s="304">
        <f>IFERROR(VLOOKUP($AO267,装备!$B:$Q,5,0),0)</f>
        <v>0</v>
      </c>
    </row>
    <row r="268" spans="1:124" hidden="1">
      <c r="A268" s="301">
        <f>未改造舰娘!$A264</f>
        <v>10029011</v>
      </c>
      <c r="B268" s="354" t="s">
        <v>4133</v>
      </c>
      <c r="C268" s="323"/>
      <c r="D268" s="323">
        <f t="shared" si="4"/>
        <v>110</v>
      </c>
      <c r="E268" s="303">
        <f>未改造舰娘!$C264</f>
        <v>5</v>
      </c>
      <c r="F268" s="304" t="str">
        <f>未改造舰娘!$D264</f>
        <v>潜艇</v>
      </c>
      <c r="G268" s="304" t="str">
        <f>未改造舰娘!$E264</f>
        <v>小型</v>
      </c>
      <c r="H268" s="304" t="str">
        <f>未改造舰娘!$F264</f>
        <v>水下舰</v>
      </c>
      <c r="I268" s="460">
        <f>未改造舰娘!$AR264</f>
        <v>2</v>
      </c>
      <c r="J268" s="304" t="str">
        <f>未改造舰娘!$G264</f>
        <v>德国</v>
      </c>
      <c r="K268" s="312">
        <f>未改造舰娘!$H264+(BV268+CI268+CV268+DI268)*$C$2</f>
        <v>10</v>
      </c>
      <c r="L268" s="304">
        <f>未改造舰娘!$I264</f>
        <v>2</v>
      </c>
      <c r="M268" s="304">
        <f>未改造舰娘!$J264</f>
        <v>6</v>
      </c>
      <c r="N268" s="518">
        <f>未改造舰娘!$K264</f>
        <v>5</v>
      </c>
      <c r="O268" s="304">
        <f>未改造舰娘!$L264+((CE268+CR268+DE268+DR268)*$C$2)</f>
        <v>25</v>
      </c>
      <c r="P268" s="304" t="str">
        <f>IF($C$2=1,(IF(ISERROR(FIND("超长",未改造舰娘!$M264&amp;CC268&amp;CP268&amp;DC268&amp;DP268,1)),IF(ISERROR(FIND("长",未改造舰娘!$M264&amp;CC268&amp;CP268&amp;DC268&amp;DP268,1)),IF(ISERROR(FIND("中",未改造舰娘!$M264&amp;CC268&amp;CP268&amp;DC268&amp;DP268,1)),IF(ISERROR(FIND("短",未改造舰娘!$M264&amp;CC268&amp;CP268&amp;DC268&amp;DP268,1)),IF(ISERROR(FIND("无",未改造舰娘!$M264&amp;CC268&amp;CP268&amp;DC268&amp;DP268,1)),0,"无"),"短"),"中"),"长"),"超长")),未改造舰娘!$M264)</f>
        <v>短</v>
      </c>
      <c r="Q268" s="303">
        <f>未改造舰娘!$N264</f>
        <v>18</v>
      </c>
      <c r="R268" s="304">
        <f>(未改造舰娘!$P264)+(未改造舰娘!$Q264)*$C$3+((BW268+CJ268+CW268+DJ268)*$C$2)</f>
        <v>23</v>
      </c>
      <c r="S268" s="304">
        <f>(未改造舰娘!$R264)+(未改造舰娘!$S264)*$C$3+((BY268+CL268+CY268+DL268)*$C$2)</f>
        <v>72</v>
      </c>
      <c r="T268" s="304">
        <f>(未改造舰娘!$T264)+(未改造舰娘!$U264)*$C$3+((BX268+CK268+CX268+DK268)*$C$2)</f>
        <v>24</v>
      </c>
      <c r="U268" s="304">
        <f>(未改造舰娘!$V264)+(未改造舰娘!$W264)*$C$3+((CG268+CT268+DG268+DT268)*$C$2)</f>
        <v>0</v>
      </c>
      <c r="V268" s="305">
        <f>INT((((未改造舰娘!$Y264)-(未改造舰娘!$X264))*(((IF(D268=0,C268,D268))-1)/99))+未改造舰娘!$X264)+((CB268+CO268+DB268+DO268)*$C$2)</f>
        <v>96</v>
      </c>
      <c r="W268" s="304">
        <f>INT((((未改造舰娘!$AA264)-(未改造舰娘!$Z264))*(((IF(D268=0,C268,D268))-1)/99))+未改造舰娘!$Z264)+((CD268+CQ268+DD268+DQ268)*$C$2)</f>
        <v>40</v>
      </c>
      <c r="X268" s="304">
        <f>INT((((未改造舰娘!$AC264)-(未改造舰娘!$AB264))*(((IF(D268=0,C268,D268))-1)/99))+未改造舰娘!$AB264)+((CA268+CN268+DA268+DN268)*$C$2)</f>
        <v>46</v>
      </c>
      <c r="Y268" s="303">
        <f>INT((((未改造舰娘!$AE264)-(未改造舰娘!$AD264))*(((IF(D268=0,C268,D268))-1)/99))+未改造舰娘!$AD264)+((BZ268+CM268+CZ268+DM268)*$C$2)</f>
        <v>0</v>
      </c>
      <c r="Z268" s="474" t="str">
        <f>IF(未改造舰娘!$AF264=0,"",未改造舰娘!$AF264)</f>
        <v/>
      </c>
      <c r="AA268" s="304" t="str">
        <f>IF(未改造舰娘!$AG264="","",未改造舰娘!$AG264)</f>
        <v/>
      </c>
      <c r="AB268" s="304" t="str">
        <f>IF(未改造舰娘!$AH264="","",未改造舰娘!$AH264)</f>
        <v/>
      </c>
      <c r="AC268" s="304" t="str">
        <f>IF(未改造舰娘!$AI264="","",未改造舰娘!$AI264)</f>
        <v/>
      </c>
      <c r="AD268" s="304">
        <f>IF(未改造舰娘!$AJ264="","",未改造舰娘!$AJ264)</f>
        <v>0</v>
      </c>
      <c r="AE268" s="305">
        <f>IF(未改造舰娘!$AK264="","",未改造舰娘!$AK264)</f>
        <v>0</v>
      </c>
      <c r="AF268" s="304" t="str">
        <f>IF(未改造舰娘!$AL264="","",未改造舰娘!$AL264)</f>
        <v/>
      </c>
      <c r="AG268" s="304" t="str">
        <f>IF(未改造舰娘!$AM264="","",未改造舰娘!$AM264)</f>
        <v/>
      </c>
      <c r="AH268" s="304" t="str">
        <f>IF(未改造舰娘!$AN264="","",未改造舰娘!$AN264)</f>
        <v/>
      </c>
      <c r="AI268" s="304" t="str">
        <f>IF(未改造舰娘!$AO264="","",未改造舰娘!$AO264)</f>
        <v/>
      </c>
      <c r="AJ268" s="304" t="str">
        <f>IF(未改造舰娘!$AP264="","",未改造舰娘!$AP264)</f>
        <v/>
      </c>
      <c r="AK268" s="303" t="str">
        <f>IF(未改造舰娘!$AQ264="","",未改造舰娘!$AQ264)</f>
        <v/>
      </c>
      <c r="AL268" s="306" t="str">
        <f>IF(未改造舰娘!$AS264="","",未改造舰娘!$AS264)</f>
        <v>533毫米磁性鱼雷(潜艇)</v>
      </c>
      <c r="AM268" s="306" t="str">
        <f>IF(未改造舰娘!$AT264="","",未改造舰娘!$AT264)</f>
        <v/>
      </c>
      <c r="AN268" s="306" t="str">
        <f>IF(未改造舰娘!$AU264="","",未改造舰娘!$AU264)</f>
        <v/>
      </c>
      <c r="AO268" s="306" t="str">
        <f>IF(未改造舰娘!$AV264="","",未改造舰娘!$AV264)</f>
        <v/>
      </c>
      <c r="AP268" s="307" t="str">
        <f>IF(未改造舰娘!$AW264="","",未改造舰娘!$AW264)</f>
        <v/>
      </c>
      <c r="AQ268" s="308" t="str">
        <f>IF(未改造舰娘!$AX264="","",未改造舰娘!$AX264)</f>
        <v/>
      </c>
      <c r="AR268" s="304">
        <f>IF(未改造舰娘!$AY264="","",未改造舰娘!$AY264)</f>
        <v>15</v>
      </c>
      <c r="AS268" s="304">
        <f>IF(未改造舰娘!$AZ264="","",未改造舰娘!$AZ264)</f>
        <v>20</v>
      </c>
      <c r="AT268" s="304">
        <f>IF(未改造舰娘!$BA264="","",未改造舰娘!$BA264)</f>
        <v>0.6</v>
      </c>
      <c r="AU268" s="304">
        <f>IF(未改造舰娘!$BB264="","",未改造舰娘!$BB264)</f>
        <v>0.5</v>
      </c>
      <c r="AV268" s="305">
        <f>IF((未改造舰娘!$BG264+未改造舰娘!$BK264*$C$4)=0,"",(未改造舰娘!$BG264+未改造舰娘!$BK264*$C$4))</f>
        <v>15</v>
      </c>
      <c r="AW268" s="304">
        <f>IF((未改造舰娘!$BH264+未改造舰娘!$BL264*$C$4)=0,"",(未改造舰娘!$BH264+未改造舰娘!$BL264*$C$4))</f>
        <v>16</v>
      </c>
      <c r="AX268" s="304">
        <f>IF((未改造舰娘!$BI264+未改造舰娘!$BM264*$C$4)=0,"",(未改造舰娘!$BI264+未改造舰娘!$BM264*$C$4))</f>
        <v>25</v>
      </c>
      <c r="AY268" s="303" t="str">
        <f>IF((未改造舰娘!$BJ264+未改造舰娘!$BN264*$C$4)=0,"",(未改造舰娘!$BJ264+未改造舰娘!$BN264*$C$4))</f>
        <v/>
      </c>
      <c r="AZ268" s="500">
        <f>IF(未改造舰娘!BC264="","",未改造舰娘!BC264)</f>
        <v>0</v>
      </c>
      <c r="BA268" s="500">
        <f>IF(未改造舰娘!BD264="","",未改造舰娘!BD264)</f>
        <v>22</v>
      </c>
      <c r="BB268" s="500">
        <f>IF(未改造舰娘!BE264="","",未改造舰娘!BE264)</f>
        <v>11</v>
      </c>
      <c r="BC268" s="498">
        <f>IF(未改造舰娘!BF264="","",未改造舰娘!BF264)</f>
        <v>0</v>
      </c>
      <c r="BD268" s="67" t="s">
        <v>2055</v>
      </c>
      <c r="BE268" s="506">
        <v>6.9444444444444441E-3</v>
      </c>
      <c r="BF268" s="306" t="str">
        <f>IF(未改造舰娘!$BQ264="","",未改造舰娘!$BQ264)</f>
        <v/>
      </c>
      <c r="BG268" s="306" t="str">
        <f>IF(未改造舰娘!$BR264="","",未改造舰娘!$BR264)</f>
        <v>决战无畏之海 Ex-3.5-L,Ex-4-DHMNO,Ex-7-U；三周年活动 Ex-10-Q</v>
      </c>
      <c r="BH268" s="306"/>
      <c r="BU268" s="304">
        <f>IFERROR(VLOOKUP(AL268,装备!$B:$C,2,0),0)</f>
        <v>5</v>
      </c>
      <c r="BV268" s="304">
        <f>IFERROR(VLOOKUP($AL268,装备!$B:$Q,5,0),0)</f>
        <v>0</v>
      </c>
      <c r="BW268" s="304">
        <f>IFERROR(VLOOKUP($AL268,装备!$B:$Q,6,0),0)</f>
        <v>0</v>
      </c>
      <c r="BX268" s="304">
        <f>IFERROR(VLOOKUP($AL268,装备!$B:$Q,7,0),0)</f>
        <v>0</v>
      </c>
      <c r="BY268" s="304">
        <f>IFERROR(VLOOKUP($AL268,装备!$B:$Q,8,0),0)</f>
        <v>12</v>
      </c>
      <c r="BZ268" s="304">
        <f>IFERROR(VLOOKUP($AL268,装备!$B:$Q,9,0),0)</f>
        <v>0</v>
      </c>
      <c r="CA268" s="304">
        <f>IFERROR(VLOOKUP($AL268,装备!$B:$Q,10,0),0)</f>
        <v>0</v>
      </c>
      <c r="CB268" s="304">
        <f>IFERROR(VLOOKUP($AL268,装备!$B:$Q,11,0),0)</f>
        <v>4</v>
      </c>
      <c r="CC268" s="304" t="str">
        <f>IFERROR(VLOOKUP($AL268,装备!$B:$Q,12,0),0)</f>
        <v>无</v>
      </c>
      <c r="CD268" s="304">
        <f>IFERROR(VLOOKUP($AL268,装备!$B:$Q,13,0),0)</f>
        <v>0</v>
      </c>
      <c r="CE268" s="304">
        <f>IFERROR(VLOOKUP($AL268,装备!$B:$Q,14,0),0)</f>
        <v>0</v>
      </c>
      <c r="CF268" s="304">
        <f>IFERROR(VLOOKUP($AL268,装备!$B:$Q,16,0),0)</f>
        <v>0</v>
      </c>
      <c r="CG268" s="304">
        <f>IFERROR(VLOOKUP($AL268,装备!$B:$Q,5,0),0)</f>
        <v>0</v>
      </c>
      <c r="CH268" s="304">
        <f>IFERROR(VLOOKUP(AM268,装备!$B:$C,2,0),0)</f>
        <v>0</v>
      </c>
      <c r="CI268" s="304">
        <f>IFERROR(VLOOKUP($AM268,装备!$B:$Q,5,0),0)</f>
        <v>0</v>
      </c>
      <c r="CJ268" s="304">
        <f>IFERROR(VLOOKUP($AM268,装备!$B:$Q,6,0),0)</f>
        <v>0</v>
      </c>
      <c r="CK268" s="304">
        <f>IFERROR(VLOOKUP($AM268,装备!$B:$Q,7,0),0)</f>
        <v>0</v>
      </c>
      <c r="CL268" s="304">
        <f>IFERROR(VLOOKUP($AM268,装备!$B:$Q,8,0),0)</f>
        <v>0</v>
      </c>
      <c r="CM268" s="304">
        <f>IFERROR(VLOOKUP($AM268,装备!$B:$Q,9,0),0)</f>
        <v>0</v>
      </c>
      <c r="CN268" s="304">
        <f>IFERROR(VLOOKUP($AM268,装备!$B:$Q,10,0),0)</f>
        <v>0</v>
      </c>
      <c r="CO268" s="304">
        <f>IFERROR(VLOOKUP($AM268,装备!$B:$Q,11,0),0)</f>
        <v>0</v>
      </c>
      <c r="CP268" s="304">
        <f>IFERROR(VLOOKUP($AM268,装备!$B:$Q,12,0),0)</f>
        <v>0</v>
      </c>
      <c r="CQ268" s="304">
        <f>IFERROR(VLOOKUP($AM268,装备!$B:$Q,13,0),0)</f>
        <v>0</v>
      </c>
      <c r="CR268" s="304">
        <f>IFERROR(VLOOKUP($AM268,装备!$B:$Q,14,0),0)</f>
        <v>0</v>
      </c>
      <c r="CS268" s="304">
        <f>IFERROR(VLOOKUP($AM268,装备!$B:$Q,16,0),0)</f>
        <v>0</v>
      </c>
      <c r="CT268" s="304">
        <f>IFERROR(VLOOKUP($AM268,装备!$B:$Q,5,0),0)</f>
        <v>0</v>
      </c>
      <c r="CU268" s="304">
        <f>IFERROR(VLOOKUP(AN268,装备!$B:$C,2,0),0)</f>
        <v>0</v>
      </c>
      <c r="CV268" s="304">
        <f>IFERROR(VLOOKUP($AN268,装备!$B:$Q,5,0),0)</f>
        <v>0</v>
      </c>
      <c r="CW268" s="304">
        <f>IFERROR(VLOOKUP($AN268,装备!$B:$Q,6,0),0)</f>
        <v>0</v>
      </c>
      <c r="CX268" s="304">
        <f>IFERROR(VLOOKUP($AN268,装备!$B:$Q,7,0),0)</f>
        <v>0</v>
      </c>
      <c r="CY268" s="304">
        <f>IFERROR(VLOOKUP($AN268,装备!$B:$Q,8,0),0)</f>
        <v>0</v>
      </c>
      <c r="CZ268" s="304">
        <f>IFERROR(VLOOKUP($AN268,装备!$B:$Q,9,0),0)</f>
        <v>0</v>
      </c>
      <c r="DA268" s="304">
        <f>IFERROR(VLOOKUP($AN268,装备!$B:$Q,10,0),0)</f>
        <v>0</v>
      </c>
      <c r="DB268" s="304">
        <f>IFERROR(VLOOKUP($AN268,装备!$B:$Q,11,0),0)</f>
        <v>0</v>
      </c>
      <c r="DC268" s="304">
        <f>IFERROR(VLOOKUP($AN268,装备!$B:$Q,12,0),0)</f>
        <v>0</v>
      </c>
      <c r="DD268" s="304">
        <f>IFERROR(VLOOKUP($AN268,装备!$B:$Q,13,0),0)</f>
        <v>0</v>
      </c>
      <c r="DE268" s="304">
        <f>IFERROR(VLOOKUP($AN268,装备!$B:$Q,14,0),0)</f>
        <v>0</v>
      </c>
      <c r="DF268" s="304">
        <f>IFERROR(VLOOKUP($AN268,装备!$B:$Q,16,0),0)</f>
        <v>0</v>
      </c>
      <c r="DG268" s="304">
        <f>IFERROR(VLOOKUP($AN268,装备!$B:$Q,5,0),0)</f>
        <v>0</v>
      </c>
      <c r="DH268" s="304">
        <f>IFERROR(VLOOKUP(AO268,装备!$B:$C,2,0),0)</f>
        <v>0</v>
      </c>
      <c r="DI268" s="304">
        <f>IFERROR(VLOOKUP($AO268,装备!$B:$Q,5,0),0)</f>
        <v>0</v>
      </c>
      <c r="DJ268" s="304">
        <f>IFERROR(VLOOKUP($AO268,装备!$B:$Q,6,0),0)</f>
        <v>0</v>
      </c>
      <c r="DK268" s="304">
        <f>IFERROR(VLOOKUP($AO268,装备!$B:$Q,7,0),0)</f>
        <v>0</v>
      </c>
      <c r="DL268" s="304">
        <f>IFERROR(VLOOKUP($AO268,装备!$B:$Q,8,0),0)</f>
        <v>0</v>
      </c>
      <c r="DM268" s="304">
        <f>IFERROR(VLOOKUP($AO268,装备!$B:$Q,9,0),0)</f>
        <v>0</v>
      </c>
      <c r="DN268" s="304">
        <f>IFERROR(VLOOKUP($AO268,装备!$B:$Q,10,0),0)</f>
        <v>0</v>
      </c>
      <c r="DO268" s="304">
        <f>IFERROR(VLOOKUP($AO268,装备!$B:$Q,11,0),0)</f>
        <v>0</v>
      </c>
      <c r="DP268" s="304">
        <f>IFERROR(VLOOKUP($AO268,装备!$B:$Q,12,0),0)</f>
        <v>0</v>
      </c>
      <c r="DQ268" s="304">
        <f>IFERROR(VLOOKUP($AO268,装备!$B:$Q,13,0),0)</f>
        <v>0</v>
      </c>
      <c r="DR268" s="304">
        <f>IFERROR(VLOOKUP($AO268,装备!$B:$Q,14,0),0)</f>
        <v>0</v>
      </c>
      <c r="DS268" s="304">
        <f>IFERROR(VLOOKUP($AO268,装备!$B:$Q,16,0),0)</f>
        <v>0</v>
      </c>
      <c r="DT268" s="304">
        <f>IFERROR(VLOOKUP($AO268,装备!$B:$Q,5,0),0)</f>
        <v>0</v>
      </c>
    </row>
    <row r="269" spans="1:124" hidden="1">
      <c r="A269" s="301">
        <f>未改造舰娘!$A265</f>
        <v>10029211</v>
      </c>
      <c r="B269" s="354" t="s">
        <v>4134</v>
      </c>
      <c r="C269" s="323"/>
      <c r="D269" s="323">
        <f t="shared" si="4"/>
        <v>110</v>
      </c>
      <c r="E269" s="303">
        <f>未改造舰娘!$C265</f>
        <v>4</v>
      </c>
      <c r="F269" s="304" t="str">
        <f>未改造舰娘!$D265</f>
        <v>潜艇</v>
      </c>
      <c r="G269" s="304" t="str">
        <f>未改造舰娘!$E265</f>
        <v>小型</v>
      </c>
      <c r="H269" s="304" t="str">
        <f>未改造舰娘!$F265</f>
        <v>水下舰</v>
      </c>
      <c r="I269" s="460">
        <f>未改造舰娘!$AR265</f>
        <v>2</v>
      </c>
      <c r="J269" s="304" t="str">
        <f>未改造舰娘!$G265</f>
        <v>德国</v>
      </c>
      <c r="K269" s="312">
        <f>未改造舰娘!$H265+(BV269+CI269+CV269+DI269)*$C$2</f>
        <v>12</v>
      </c>
      <c r="L269" s="304">
        <f>未改造舰娘!$I265</f>
        <v>0</v>
      </c>
      <c r="M269" s="304">
        <f>未改造舰娘!$J265</f>
        <v>6</v>
      </c>
      <c r="N269" s="518">
        <f>未改造舰娘!$K265</f>
        <v>5</v>
      </c>
      <c r="O269" s="304">
        <f>未改造舰娘!$L265+((CE269+CR269+DE269+DR269)*$C$2)</f>
        <v>15</v>
      </c>
      <c r="P269" s="304" t="str">
        <f>IF($C$2=1,(IF(ISERROR(FIND("超长",未改造舰娘!$M265&amp;CC269&amp;CP269&amp;DC269&amp;DP269,1)),IF(ISERROR(FIND("长",未改造舰娘!$M265&amp;CC269&amp;CP269&amp;DC269&amp;DP269,1)),IF(ISERROR(FIND("中",未改造舰娘!$M265&amp;CC269&amp;CP269&amp;DC269&amp;DP269,1)),IF(ISERROR(FIND("短",未改造舰娘!$M265&amp;CC269&amp;CP269&amp;DC269&amp;DP269,1)),IF(ISERROR(FIND("无",未改造舰娘!$M265&amp;CC269&amp;CP269&amp;DC269&amp;DP269,1)),0,"无"),"短"),"中"),"长"),"超长")),未改造舰娘!$M265)</f>
        <v>短</v>
      </c>
      <c r="Q269" s="303">
        <f>未改造舰娘!$N265</f>
        <v>18</v>
      </c>
      <c r="R269" s="304">
        <f>(未改造舰娘!$P265)+(未改造舰娘!$Q265)*$C$3+((BW269+CJ269+CW269+DJ269)*$C$2)</f>
        <v>24</v>
      </c>
      <c r="S269" s="304">
        <f>(未改造舰娘!$R265)+(未改造舰娘!$S265)*$C$3+((BY269+CL269+CY269+DL269)*$C$2)</f>
        <v>72</v>
      </c>
      <c r="T269" s="304">
        <f>(未改造舰娘!$T265)+(未改造舰娘!$U265)*$C$3+((BX269+CK269+CX269+DK269)*$C$2)</f>
        <v>25</v>
      </c>
      <c r="U269" s="304">
        <f>(未改造舰娘!$V265)+(未改造舰娘!$W265)*$C$3+((CG269+CT269+DG269+DT269)*$C$2)</f>
        <v>0</v>
      </c>
      <c r="V269" s="305">
        <f>INT((((未改造舰娘!$Y265)-(未改造舰娘!$X265))*(((IF(D269=0,C269,D269))-1)/99))+未改造舰娘!$X265)+((CB269+CO269+DB269+DO269)*$C$2)</f>
        <v>95</v>
      </c>
      <c r="W269" s="304">
        <f>INT((((未改造舰娘!$AA265)-(未改造舰娘!$Z265))*(((IF(D269=0,C269,D269))-1)/99))+未改造舰娘!$Z265)+((CD269+CQ269+DD269+DQ269)*$C$2)</f>
        <v>40</v>
      </c>
      <c r="X269" s="304">
        <f>INT((((未改造舰娘!$AC265)-(未改造舰娘!$AB265))*(((IF(D269=0,C269,D269))-1)/99))+未改造舰娘!$AB265)+((CA269+CN269+DA269+DN269)*$C$2)</f>
        <v>45</v>
      </c>
      <c r="Y269" s="303">
        <f>INT((((未改造舰娘!$AE265)-(未改造舰娘!$AD265))*(((IF(D269=0,C269,D269))-1)/99))+未改造舰娘!$AD265)+((BZ269+CM269+CZ269+DM269)*$C$2)</f>
        <v>0</v>
      </c>
      <c r="Z269" s="474" t="str">
        <f>IF(未改造舰娘!$AF265=0,"",未改造舰娘!$AF265)</f>
        <v/>
      </c>
      <c r="AA269" s="304" t="str">
        <f>IF(未改造舰娘!$AG265="","",未改造舰娘!$AG265)</f>
        <v/>
      </c>
      <c r="AB269" s="304" t="str">
        <f>IF(未改造舰娘!$AH265="","",未改造舰娘!$AH265)</f>
        <v/>
      </c>
      <c r="AC269" s="304" t="str">
        <f>IF(未改造舰娘!$AI265="","",未改造舰娘!$AI265)</f>
        <v/>
      </c>
      <c r="AD269" s="304">
        <f>IF(未改造舰娘!$AJ265="","",未改造舰娘!$AJ265)</f>
        <v>0</v>
      </c>
      <c r="AE269" s="305">
        <f>IF(未改造舰娘!$AK265="","",未改造舰娘!$AK265)</f>
        <v>0</v>
      </c>
      <c r="AF269" s="304" t="str">
        <f>IF(未改造舰娘!$AL265="","",未改造舰娘!$AL265)</f>
        <v/>
      </c>
      <c r="AG269" s="304" t="str">
        <f>IF(未改造舰娘!$AM265="","",未改造舰娘!$AM265)</f>
        <v/>
      </c>
      <c r="AH269" s="304" t="str">
        <f>IF(未改造舰娘!$AN265="","",未改造舰娘!$AN265)</f>
        <v/>
      </c>
      <c r="AI269" s="304" t="str">
        <f>IF(未改造舰娘!$AO265="","",未改造舰娘!$AO265)</f>
        <v/>
      </c>
      <c r="AJ269" s="304" t="str">
        <f>IF(未改造舰娘!$AP265="","",未改造舰娘!$AP265)</f>
        <v/>
      </c>
      <c r="AK269" s="303" t="str">
        <f>IF(未改造舰娘!$AQ265="","",未改造舰娘!$AQ265)</f>
        <v/>
      </c>
      <c r="AL269" s="306" t="str">
        <f>IF(未改造舰娘!$AS265="","",未改造舰娘!$AS265)</f>
        <v>533毫米磁性鱼雷(潜艇)</v>
      </c>
      <c r="AM269" s="306" t="str">
        <f>IF(未改造舰娘!$AT265="","",未改造舰娘!$AT265)</f>
        <v/>
      </c>
      <c r="AN269" s="306" t="str">
        <f>IF(未改造舰娘!$AU265="","",未改造舰娘!$AU265)</f>
        <v/>
      </c>
      <c r="AO269" s="306" t="str">
        <f>IF(未改造舰娘!$AV265="","",未改造舰娘!$AV265)</f>
        <v/>
      </c>
      <c r="AP269" s="307" t="str">
        <f>IF(未改造舰娘!$AW265="","",未改造舰娘!$AW265)</f>
        <v/>
      </c>
      <c r="AQ269" s="308" t="str">
        <f>IF(未改造舰娘!$AX265="","",未改造舰娘!$AX265)</f>
        <v/>
      </c>
      <c r="AR269" s="304">
        <f>IF(未改造舰娘!$AY265="","",未改造舰娘!$AY265)</f>
        <v>15</v>
      </c>
      <c r="AS269" s="304">
        <f>IF(未改造舰娘!$AZ265="","",未改造舰娘!$AZ265)</f>
        <v>20</v>
      </c>
      <c r="AT269" s="304">
        <f>IF(未改造舰娘!$BA265="","",未改造舰娘!$BA265)</f>
        <v>0.6</v>
      </c>
      <c r="AU269" s="304">
        <f>IF(未改造舰娘!$BB265="","",未改造舰娘!$BB265)</f>
        <v>0.5</v>
      </c>
      <c r="AV269" s="305">
        <f>IF((未改造舰娘!$BG265+未改造舰娘!$BK265*$C$4)=0,"",(未改造舰娘!$BG265+未改造舰娘!$BK265*$C$4))</f>
        <v>15</v>
      </c>
      <c r="AW269" s="304">
        <f>IF((未改造舰娘!$BH265+未改造舰娘!$BL265*$C$4)=0,"",(未改造舰娘!$BH265+未改造舰娘!$BL265*$C$4))</f>
        <v>16</v>
      </c>
      <c r="AX269" s="304">
        <f>IF((未改造舰娘!$BI265+未改造舰娘!$BM265*$C$4)=0,"",(未改造舰娘!$BI265+未改造舰娘!$BM265*$C$4))</f>
        <v>25</v>
      </c>
      <c r="AY269" s="303" t="str">
        <f>IF((未改造舰娘!$BJ265+未改造舰娘!$BN265*$C$4)=0,"",(未改造舰娘!$BJ265+未改造舰娘!$BN265*$C$4))</f>
        <v/>
      </c>
      <c r="AZ269" s="500">
        <f>IF(未改造舰娘!BC265="","",未改造舰娘!BC265)</f>
        <v>0</v>
      </c>
      <c r="BA269" s="500">
        <f>IF(未改造舰娘!BD265="","",未改造舰娘!BD265)</f>
        <v>22</v>
      </c>
      <c r="BB269" s="500">
        <f>IF(未改造舰娘!BE265="","",未改造舰娘!BE265)</f>
        <v>12</v>
      </c>
      <c r="BC269" s="498">
        <f>IF(未改造舰娘!BF265="","",未改造舰娘!BF265)</f>
        <v>0</v>
      </c>
      <c r="BD269" s="67" t="s">
        <v>2054</v>
      </c>
      <c r="BE269" s="506"/>
      <c r="BF269" s="306" t="str">
        <f>IF(未改造舰娘!$BQ265="","",未改造舰娘!$BQ265)</f>
        <v>7-2-M,7-3-N,7-4-M,7-5-Q,8-1-L,8-2-M,8-3-L</v>
      </c>
      <c r="BG269" s="306" t="str">
        <f>IF(未改造舰娘!$BR265="","",未改造舰娘!$BR265)</f>
        <v>极地奏鸣曲 Ex-4-OPNO,Ex-4-2-ML,Ex-4-3-NM,Ex-4-4-M,Ex-4-5-Q,Ex-2-NO；女武神行动 Ex-2-K,Ex-6-BCDEFI,Ex-8-P；未命名 Ex-5-RS,Ex-6-β,Ex-9-Sβ,Ex-11-RS,Ex-12-β；决战无畏之海 Ex-7-U；三周年活动 Ex-8-K</v>
      </c>
      <c r="BH269" s="306"/>
      <c r="BU269" s="304">
        <f>IFERROR(VLOOKUP(AL269,装备!$B:$C,2,0),0)</f>
        <v>5</v>
      </c>
      <c r="BV269" s="304">
        <f>IFERROR(VLOOKUP($AL269,装备!$B:$Q,5,0),0)</f>
        <v>0</v>
      </c>
      <c r="BW269" s="304">
        <f>IFERROR(VLOOKUP($AL269,装备!$B:$Q,6,0),0)</f>
        <v>0</v>
      </c>
      <c r="BX269" s="304">
        <f>IFERROR(VLOOKUP($AL269,装备!$B:$Q,7,0),0)</f>
        <v>0</v>
      </c>
      <c r="BY269" s="304">
        <f>IFERROR(VLOOKUP($AL269,装备!$B:$Q,8,0),0)</f>
        <v>12</v>
      </c>
      <c r="BZ269" s="304">
        <f>IFERROR(VLOOKUP($AL269,装备!$B:$Q,9,0),0)</f>
        <v>0</v>
      </c>
      <c r="CA269" s="304">
        <f>IFERROR(VLOOKUP($AL269,装备!$B:$Q,10,0),0)</f>
        <v>0</v>
      </c>
      <c r="CB269" s="304">
        <f>IFERROR(VLOOKUP($AL269,装备!$B:$Q,11,0),0)</f>
        <v>4</v>
      </c>
      <c r="CC269" s="304" t="str">
        <f>IFERROR(VLOOKUP($AL269,装备!$B:$Q,12,0),0)</f>
        <v>无</v>
      </c>
      <c r="CD269" s="304">
        <f>IFERROR(VLOOKUP($AL269,装备!$B:$Q,13,0),0)</f>
        <v>0</v>
      </c>
      <c r="CE269" s="304">
        <f>IFERROR(VLOOKUP($AL269,装备!$B:$Q,14,0),0)</f>
        <v>0</v>
      </c>
      <c r="CF269" s="304">
        <f>IFERROR(VLOOKUP($AL269,装备!$B:$Q,16,0),0)</f>
        <v>0</v>
      </c>
      <c r="CG269" s="304">
        <f>IFERROR(VLOOKUP($AL269,装备!$B:$Q,5,0),0)</f>
        <v>0</v>
      </c>
      <c r="CH269" s="304">
        <f>IFERROR(VLOOKUP(AM269,装备!$B:$C,2,0),0)</f>
        <v>0</v>
      </c>
      <c r="CI269" s="304">
        <f>IFERROR(VLOOKUP($AM269,装备!$B:$Q,5,0),0)</f>
        <v>0</v>
      </c>
      <c r="CJ269" s="304">
        <f>IFERROR(VLOOKUP($AM269,装备!$B:$Q,6,0),0)</f>
        <v>0</v>
      </c>
      <c r="CK269" s="304">
        <f>IFERROR(VLOOKUP($AM269,装备!$B:$Q,7,0),0)</f>
        <v>0</v>
      </c>
      <c r="CL269" s="304">
        <f>IFERROR(VLOOKUP($AM269,装备!$B:$Q,8,0),0)</f>
        <v>0</v>
      </c>
      <c r="CM269" s="304">
        <f>IFERROR(VLOOKUP($AM269,装备!$B:$Q,9,0),0)</f>
        <v>0</v>
      </c>
      <c r="CN269" s="304">
        <f>IFERROR(VLOOKUP($AM269,装备!$B:$Q,10,0),0)</f>
        <v>0</v>
      </c>
      <c r="CO269" s="304">
        <f>IFERROR(VLOOKUP($AM269,装备!$B:$Q,11,0),0)</f>
        <v>0</v>
      </c>
      <c r="CP269" s="304">
        <f>IFERROR(VLOOKUP($AM269,装备!$B:$Q,12,0),0)</f>
        <v>0</v>
      </c>
      <c r="CQ269" s="304">
        <f>IFERROR(VLOOKUP($AM269,装备!$B:$Q,13,0),0)</f>
        <v>0</v>
      </c>
      <c r="CR269" s="304">
        <f>IFERROR(VLOOKUP($AM269,装备!$B:$Q,14,0),0)</f>
        <v>0</v>
      </c>
      <c r="CS269" s="304">
        <f>IFERROR(VLOOKUP($AM269,装备!$B:$Q,16,0),0)</f>
        <v>0</v>
      </c>
      <c r="CT269" s="304">
        <f>IFERROR(VLOOKUP($AM269,装备!$B:$Q,5,0),0)</f>
        <v>0</v>
      </c>
      <c r="CU269" s="304">
        <f>IFERROR(VLOOKUP(AN269,装备!$B:$C,2,0),0)</f>
        <v>0</v>
      </c>
      <c r="CV269" s="304">
        <f>IFERROR(VLOOKUP($AN269,装备!$B:$Q,5,0),0)</f>
        <v>0</v>
      </c>
      <c r="CW269" s="304">
        <f>IFERROR(VLOOKUP($AN269,装备!$B:$Q,6,0),0)</f>
        <v>0</v>
      </c>
      <c r="CX269" s="304">
        <f>IFERROR(VLOOKUP($AN269,装备!$B:$Q,7,0),0)</f>
        <v>0</v>
      </c>
      <c r="CY269" s="304">
        <f>IFERROR(VLOOKUP($AN269,装备!$B:$Q,8,0),0)</f>
        <v>0</v>
      </c>
      <c r="CZ269" s="304">
        <f>IFERROR(VLOOKUP($AN269,装备!$B:$Q,9,0),0)</f>
        <v>0</v>
      </c>
      <c r="DA269" s="304">
        <f>IFERROR(VLOOKUP($AN269,装备!$B:$Q,10,0),0)</f>
        <v>0</v>
      </c>
      <c r="DB269" s="304">
        <f>IFERROR(VLOOKUP($AN269,装备!$B:$Q,11,0),0)</f>
        <v>0</v>
      </c>
      <c r="DC269" s="304">
        <f>IFERROR(VLOOKUP($AN269,装备!$B:$Q,12,0),0)</f>
        <v>0</v>
      </c>
      <c r="DD269" s="304">
        <f>IFERROR(VLOOKUP($AN269,装备!$B:$Q,13,0),0)</f>
        <v>0</v>
      </c>
      <c r="DE269" s="304">
        <f>IFERROR(VLOOKUP($AN269,装备!$B:$Q,14,0),0)</f>
        <v>0</v>
      </c>
      <c r="DF269" s="304">
        <f>IFERROR(VLOOKUP($AN269,装备!$B:$Q,16,0),0)</f>
        <v>0</v>
      </c>
      <c r="DG269" s="304">
        <f>IFERROR(VLOOKUP($AN269,装备!$B:$Q,5,0),0)</f>
        <v>0</v>
      </c>
      <c r="DH269" s="304">
        <f>IFERROR(VLOOKUP(AO269,装备!$B:$C,2,0),0)</f>
        <v>0</v>
      </c>
      <c r="DI269" s="304">
        <f>IFERROR(VLOOKUP($AO269,装备!$B:$Q,5,0),0)</f>
        <v>0</v>
      </c>
      <c r="DJ269" s="304">
        <f>IFERROR(VLOOKUP($AO269,装备!$B:$Q,6,0),0)</f>
        <v>0</v>
      </c>
      <c r="DK269" s="304">
        <f>IFERROR(VLOOKUP($AO269,装备!$B:$Q,7,0),0)</f>
        <v>0</v>
      </c>
      <c r="DL269" s="304">
        <f>IFERROR(VLOOKUP($AO269,装备!$B:$Q,8,0),0)</f>
        <v>0</v>
      </c>
      <c r="DM269" s="304">
        <f>IFERROR(VLOOKUP($AO269,装备!$B:$Q,9,0),0)</f>
        <v>0</v>
      </c>
      <c r="DN269" s="304">
        <f>IFERROR(VLOOKUP($AO269,装备!$B:$Q,10,0),0)</f>
        <v>0</v>
      </c>
      <c r="DO269" s="304">
        <f>IFERROR(VLOOKUP($AO269,装备!$B:$Q,11,0),0)</f>
        <v>0</v>
      </c>
      <c r="DP269" s="304">
        <f>IFERROR(VLOOKUP($AO269,装备!$B:$Q,12,0),0)</f>
        <v>0</v>
      </c>
      <c r="DQ269" s="304">
        <f>IFERROR(VLOOKUP($AO269,装备!$B:$Q,13,0),0)</f>
        <v>0</v>
      </c>
      <c r="DR269" s="304">
        <f>IFERROR(VLOOKUP($AO269,装备!$B:$Q,14,0),0)</f>
        <v>0</v>
      </c>
      <c r="DS269" s="304">
        <f>IFERROR(VLOOKUP($AO269,装备!$B:$Q,16,0),0)</f>
        <v>0</v>
      </c>
      <c r="DT269" s="304">
        <f>IFERROR(VLOOKUP($AO269,装备!$B:$Q,5,0),0)</f>
        <v>0</v>
      </c>
    </row>
    <row r="270" spans="1:124" hidden="1">
      <c r="A270" s="301">
        <f>未改造舰娘!$A266</f>
        <v>10029311</v>
      </c>
      <c r="B270" s="354" t="s">
        <v>1038</v>
      </c>
      <c r="C270" s="323"/>
      <c r="D270" s="323">
        <f t="shared" si="4"/>
        <v>110</v>
      </c>
      <c r="E270" s="303">
        <f>未改造舰娘!$C266</f>
        <v>4</v>
      </c>
      <c r="F270" s="304" t="str">
        <f>未改造舰娘!$D266</f>
        <v>潜艇</v>
      </c>
      <c r="G270" s="304" t="str">
        <f>未改造舰娘!$E266</f>
        <v>小型</v>
      </c>
      <c r="H270" s="304" t="str">
        <f>未改造舰娘!$F266</f>
        <v>水下舰</v>
      </c>
      <c r="I270" s="460">
        <f>未改造舰娘!$AR266</f>
        <v>2</v>
      </c>
      <c r="J270" s="304" t="str">
        <f>未改造舰娘!$G266</f>
        <v>德国</v>
      </c>
      <c r="K270" s="312">
        <f>未改造舰娘!$H266+(BV270+CI270+CV270+DI270)*$C$2</f>
        <v>10</v>
      </c>
      <c r="L270" s="304">
        <f>未改造舰娘!$I266</f>
        <v>2</v>
      </c>
      <c r="M270" s="304">
        <f>未改造舰娘!$J266</f>
        <v>6</v>
      </c>
      <c r="N270" s="518">
        <f>未改造舰娘!$K266</f>
        <v>5</v>
      </c>
      <c r="O270" s="304">
        <f>未改造舰娘!$L266+((CE270+CR270+DE270+DR270)*$C$2)</f>
        <v>5</v>
      </c>
      <c r="P270" s="304" t="str">
        <f>IF($C$2=1,(IF(ISERROR(FIND("超长",未改造舰娘!$M266&amp;CC270&amp;CP270&amp;DC270&amp;DP270,1)),IF(ISERROR(FIND("长",未改造舰娘!$M266&amp;CC270&amp;CP270&amp;DC270&amp;DP270,1)),IF(ISERROR(FIND("中",未改造舰娘!$M266&amp;CC270&amp;CP270&amp;DC270&amp;DP270,1)),IF(ISERROR(FIND("短",未改造舰娘!$M266&amp;CC270&amp;CP270&amp;DC270&amp;DP270,1)),IF(ISERROR(FIND("无",未改造舰娘!$M266&amp;CC270&amp;CP270&amp;DC270&amp;DP270,1)),0,"无"),"短"),"中"),"长"),"超长")),未改造舰娘!$M266)</f>
        <v>短</v>
      </c>
      <c r="Q270" s="303">
        <f>未改造舰娘!$N266</f>
        <v>17.7</v>
      </c>
      <c r="R270" s="304">
        <f>(未改造舰娘!$P266)+(未改造舰娘!$Q266)*$C$3+((BW270+CJ270+CW270+DJ270)*$C$2)</f>
        <v>23</v>
      </c>
      <c r="S270" s="304">
        <f>(未改造舰娘!$R266)+(未改造舰娘!$S266)*$C$3+((BY270+CL270+CY270+DL270)*$C$2)</f>
        <v>72</v>
      </c>
      <c r="T270" s="304">
        <f>(未改造舰娘!$T266)+(未改造舰娘!$U266)*$C$3+((BX270+CK270+CX270+DK270)*$C$2)</f>
        <v>24</v>
      </c>
      <c r="U270" s="304">
        <f>(未改造舰娘!$V266)+(未改造舰娘!$W266)*$C$3+((CG270+CT270+DG270+DT270)*$C$2)</f>
        <v>0</v>
      </c>
      <c r="V270" s="305">
        <f>INT((((未改造舰娘!$Y266)-(未改造舰娘!$X266))*(((IF(D270=0,C270,D270))-1)/99))+未改造舰娘!$X266)+((CB270+CO270+DB270+DO270)*$C$2)</f>
        <v>96</v>
      </c>
      <c r="W270" s="304">
        <f>INT((((未改造舰娘!$AA266)-(未改造舰娘!$Z266))*(((IF(D270=0,C270,D270))-1)/99))+未改造舰娘!$Z266)+((CD270+CQ270+DD270+DQ270)*$C$2)</f>
        <v>40</v>
      </c>
      <c r="X270" s="304">
        <f>INT((((未改造舰娘!$AC266)-(未改造舰娘!$AB266))*(((IF(D270=0,C270,D270))-1)/99))+未改造舰娘!$AB266)+((CA270+CN270+DA270+DN270)*$C$2)</f>
        <v>46</v>
      </c>
      <c r="Y270" s="303">
        <f>INT((((未改造舰娘!$AE266)-(未改造舰娘!$AD266))*(((IF(D270=0,C270,D270))-1)/99))+未改造舰娘!$AD266)+((BZ270+CM270+CZ270+DM270)*$C$2)</f>
        <v>0</v>
      </c>
      <c r="Z270" s="474" t="str">
        <f>IF(未改造舰娘!$AF266=0,"",未改造舰娘!$AF266)</f>
        <v/>
      </c>
      <c r="AA270" s="304" t="str">
        <f>IF(未改造舰娘!$AG266="","",未改造舰娘!$AG266)</f>
        <v/>
      </c>
      <c r="AB270" s="304" t="str">
        <f>IF(未改造舰娘!$AH266="","",未改造舰娘!$AH266)</f>
        <v/>
      </c>
      <c r="AC270" s="304" t="str">
        <f>IF(未改造舰娘!$AI266="","",未改造舰娘!$AI266)</f>
        <v/>
      </c>
      <c r="AD270" s="304">
        <f>IF(未改造舰娘!$AJ266="","",未改造舰娘!$AJ266)</f>
        <v>0</v>
      </c>
      <c r="AE270" s="305">
        <f>IF(未改造舰娘!$AK266="","",未改造舰娘!$AK266)</f>
        <v>0</v>
      </c>
      <c r="AF270" s="304" t="str">
        <f>IF(未改造舰娘!$AL266="","",未改造舰娘!$AL266)</f>
        <v/>
      </c>
      <c r="AG270" s="304" t="str">
        <f>IF(未改造舰娘!$AM266="","",未改造舰娘!$AM266)</f>
        <v/>
      </c>
      <c r="AH270" s="304" t="str">
        <f>IF(未改造舰娘!$AN266="","",未改造舰娘!$AN266)</f>
        <v/>
      </c>
      <c r="AI270" s="304" t="str">
        <f>IF(未改造舰娘!$AO266="","",未改造舰娘!$AO266)</f>
        <v/>
      </c>
      <c r="AJ270" s="304" t="str">
        <f>IF(未改造舰娘!$AP266="","",未改造舰娘!$AP266)</f>
        <v/>
      </c>
      <c r="AK270" s="303" t="str">
        <f>IF(未改造舰娘!$AQ266="","",未改造舰娘!$AQ266)</f>
        <v/>
      </c>
      <c r="AL270" s="306" t="str">
        <f>IF(未改造舰娘!$AS266="","",未改造舰娘!$AS266)</f>
        <v>533毫米磁性鱼雷(潜艇)</v>
      </c>
      <c r="AM270" s="306" t="str">
        <f>IF(未改造舰娘!$AT266="","",未改造舰娘!$AT266)</f>
        <v>G国海军马桶</v>
      </c>
      <c r="AN270" s="306" t="str">
        <f>IF(未改造舰娘!$AU266="","",未改造舰娘!$AU266)</f>
        <v/>
      </c>
      <c r="AO270" s="306" t="str">
        <f>IF(未改造舰娘!$AV266="","",未改造舰娘!$AV266)</f>
        <v/>
      </c>
      <c r="AP270" s="307" t="str">
        <f>IF(未改造舰娘!$AW266="","",未改造舰娘!$AW266)</f>
        <v/>
      </c>
      <c r="AQ270" s="308" t="str">
        <f>IF(未改造舰娘!$AX266="","",未改造舰娘!$AX266)</f>
        <v/>
      </c>
      <c r="AR270" s="304">
        <f>IF(未改造舰娘!$AY266="","",未改造舰娘!$AY266)</f>
        <v>15</v>
      </c>
      <c r="AS270" s="304">
        <f>IF(未改造舰娘!$AZ266="","",未改造舰娘!$AZ266)</f>
        <v>20</v>
      </c>
      <c r="AT270" s="304">
        <f>IF(未改造舰娘!$BA266="","",未改造舰娘!$BA266)</f>
        <v>0.6</v>
      </c>
      <c r="AU270" s="304">
        <f>IF(未改造舰娘!$BB266="","",未改造舰娘!$BB266)</f>
        <v>0.5</v>
      </c>
      <c r="AV270" s="305">
        <f>IF((未改造舰娘!$BG266+未改造舰娘!$BK266*$C$4)=0,"",(未改造舰娘!$BG266+未改造舰娘!$BK266*$C$4))</f>
        <v>19</v>
      </c>
      <c r="AW270" s="304">
        <f>IF((未改造舰娘!$BH266+未改造舰娘!$BL266*$C$4)=0,"",(未改造舰娘!$BH266+未改造舰娘!$BL266*$C$4))</f>
        <v>20</v>
      </c>
      <c r="AX270" s="304">
        <f>IF((未改造舰娘!$BI266+未改造舰娘!$BM266*$C$4)=0,"",(未改造舰娘!$BI266+未改造舰娘!$BM266*$C$4))</f>
        <v>29</v>
      </c>
      <c r="AY270" s="303">
        <f>IF((未改造舰娘!$BJ266+未改造舰娘!$BN266*$C$4)=0,"",(未改造舰娘!$BJ266+未改造舰娘!$BN266*$C$4))</f>
        <v>4</v>
      </c>
      <c r="AZ270" s="500">
        <f>IF(未改造舰娘!BC266="","",未改造舰娘!BC266)</f>
        <v>0</v>
      </c>
      <c r="BA270" s="500">
        <f>IF(未改造舰娘!BD266="","",未改造舰娘!BD266)</f>
        <v>22</v>
      </c>
      <c r="BB270" s="500">
        <f>IF(未改造舰娘!BE266="","",未改造舰娘!BE266)</f>
        <v>11</v>
      </c>
      <c r="BC270" s="498">
        <f>IF(未改造舰娘!BF266="","",未改造舰娘!BF266)</f>
        <v>0</v>
      </c>
      <c r="BD270" s="67" t="s">
        <v>2053</v>
      </c>
      <c r="BE270" s="506">
        <v>6.9444444444444441E-3</v>
      </c>
      <c r="BF270" s="306" t="str">
        <f>IF(未改造舰娘!$BQ266="","",未改造舰娘!$BQ266)</f>
        <v/>
      </c>
      <c r="BG270" s="306" t="str">
        <f>IF(未改造舰娘!$BR266="","",未改造舰娘!$BR266)</f>
        <v>极地奏鸣曲 Ex-2-LN,Ex-3-MO,Ex-4-NO；未命名 Ex-4-T,Ex-6-BCDEFGIJKLMNOPQRTUV,Ex-9-BEGHIJKLMOPQRS,Ex-10-CEIJKLMNOPQRST,Ex-11-RS,Ex-12-BCDEGIJKLMNOPTUV</v>
      </c>
      <c r="BH270" s="306"/>
      <c r="BU270" s="304">
        <f>IFERROR(VLOOKUP(AL270,装备!$B:$C,2,0),0)</f>
        <v>5</v>
      </c>
      <c r="BV270" s="304">
        <f>IFERROR(VLOOKUP($AL270,装备!$B:$Q,5,0),0)</f>
        <v>0</v>
      </c>
      <c r="BW270" s="304">
        <f>IFERROR(VLOOKUP($AL270,装备!$B:$Q,6,0),0)</f>
        <v>0</v>
      </c>
      <c r="BX270" s="304">
        <f>IFERROR(VLOOKUP($AL270,装备!$B:$Q,7,0),0)</f>
        <v>0</v>
      </c>
      <c r="BY270" s="304">
        <f>IFERROR(VLOOKUP($AL270,装备!$B:$Q,8,0),0)</f>
        <v>12</v>
      </c>
      <c r="BZ270" s="304">
        <f>IFERROR(VLOOKUP($AL270,装备!$B:$Q,9,0),0)</f>
        <v>0</v>
      </c>
      <c r="CA270" s="304">
        <f>IFERROR(VLOOKUP($AL270,装备!$B:$Q,10,0),0)</f>
        <v>0</v>
      </c>
      <c r="CB270" s="304">
        <f>IFERROR(VLOOKUP($AL270,装备!$B:$Q,11,0),0)</f>
        <v>4</v>
      </c>
      <c r="CC270" s="304" t="str">
        <f>IFERROR(VLOOKUP($AL270,装备!$B:$Q,12,0),0)</f>
        <v>无</v>
      </c>
      <c r="CD270" s="304">
        <f>IFERROR(VLOOKUP($AL270,装备!$B:$Q,13,0),0)</f>
        <v>0</v>
      </c>
      <c r="CE270" s="304">
        <f>IFERROR(VLOOKUP($AL270,装备!$B:$Q,14,0),0)</f>
        <v>0</v>
      </c>
      <c r="CF270" s="304">
        <f>IFERROR(VLOOKUP($AL270,装备!$B:$Q,16,0),0)</f>
        <v>0</v>
      </c>
      <c r="CG270" s="304">
        <f>IFERROR(VLOOKUP($AL270,装备!$B:$Q,5,0),0)</f>
        <v>0</v>
      </c>
      <c r="CH270" s="304">
        <f>IFERROR(VLOOKUP(AM270,装备!$B:$C,2,0),0)</f>
        <v>4</v>
      </c>
      <c r="CI270" s="304">
        <f>IFERROR(VLOOKUP($AM270,装备!$B:$Q,5,0),0)</f>
        <v>0</v>
      </c>
      <c r="CJ270" s="304">
        <f>IFERROR(VLOOKUP($AM270,装备!$B:$Q,6,0),0)</f>
        <v>0</v>
      </c>
      <c r="CK270" s="304">
        <f>IFERROR(VLOOKUP($AM270,装备!$B:$Q,7,0),0)</f>
        <v>0</v>
      </c>
      <c r="CL270" s="304">
        <f>IFERROR(VLOOKUP($AM270,装备!$B:$Q,8,0),0)</f>
        <v>0</v>
      </c>
      <c r="CM270" s="304">
        <f>IFERROR(VLOOKUP($AM270,装备!$B:$Q,9,0),0)</f>
        <v>0</v>
      </c>
      <c r="CN270" s="304">
        <f>IFERROR(VLOOKUP($AM270,装备!$B:$Q,10,0),0)</f>
        <v>0</v>
      </c>
      <c r="CO270" s="304">
        <f>IFERROR(VLOOKUP($AM270,装备!$B:$Q,11,0),0)</f>
        <v>0</v>
      </c>
      <c r="CP270" s="304" t="str">
        <f>IFERROR(VLOOKUP($AM270,装备!$B:$Q,12,0),0)</f>
        <v>无</v>
      </c>
      <c r="CQ270" s="304">
        <f>IFERROR(VLOOKUP($AM270,装备!$B:$Q,13,0),0)</f>
        <v>0</v>
      </c>
      <c r="CR270" s="304">
        <f>IFERROR(VLOOKUP($AM270,装备!$B:$Q,14,0),0)</f>
        <v>-5</v>
      </c>
      <c r="CS270" s="304">
        <f>IFERROR(VLOOKUP($AM270,装备!$B:$Q,16,0),0)</f>
        <v>0</v>
      </c>
      <c r="CT270" s="304">
        <f>IFERROR(VLOOKUP($AM270,装备!$B:$Q,5,0),0)</f>
        <v>0</v>
      </c>
      <c r="CU270" s="304">
        <f>IFERROR(VLOOKUP(AN270,装备!$B:$C,2,0),0)</f>
        <v>0</v>
      </c>
      <c r="CV270" s="304">
        <f>IFERROR(VLOOKUP($AN270,装备!$B:$Q,5,0),0)</f>
        <v>0</v>
      </c>
      <c r="CW270" s="304">
        <f>IFERROR(VLOOKUP($AN270,装备!$B:$Q,6,0),0)</f>
        <v>0</v>
      </c>
      <c r="CX270" s="304">
        <f>IFERROR(VLOOKUP($AN270,装备!$B:$Q,7,0),0)</f>
        <v>0</v>
      </c>
      <c r="CY270" s="304">
        <f>IFERROR(VLOOKUP($AN270,装备!$B:$Q,8,0),0)</f>
        <v>0</v>
      </c>
      <c r="CZ270" s="304">
        <f>IFERROR(VLOOKUP($AN270,装备!$B:$Q,9,0),0)</f>
        <v>0</v>
      </c>
      <c r="DA270" s="304">
        <f>IFERROR(VLOOKUP($AN270,装备!$B:$Q,10,0),0)</f>
        <v>0</v>
      </c>
      <c r="DB270" s="304">
        <f>IFERROR(VLOOKUP($AN270,装备!$B:$Q,11,0),0)</f>
        <v>0</v>
      </c>
      <c r="DC270" s="304">
        <f>IFERROR(VLOOKUP($AN270,装备!$B:$Q,12,0),0)</f>
        <v>0</v>
      </c>
      <c r="DD270" s="304">
        <f>IFERROR(VLOOKUP($AN270,装备!$B:$Q,13,0),0)</f>
        <v>0</v>
      </c>
      <c r="DE270" s="304">
        <f>IFERROR(VLOOKUP($AN270,装备!$B:$Q,14,0),0)</f>
        <v>0</v>
      </c>
      <c r="DF270" s="304">
        <f>IFERROR(VLOOKUP($AN270,装备!$B:$Q,16,0),0)</f>
        <v>0</v>
      </c>
      <c r="DG270" s="304">
        <f>IFERROR(VLOOKUP($AN270,装备!$B:$Q,5,0),0)</f>
        <v>0</v>
      </c>
      <c r="DH270" s="304">
        <f>IFERROR(VLOOKUP(AO270,装备!$B:$C,2,0),0)</f>
        <v>0</v>
      </c>
      <c r="DI270" s="304">
        <f>IFERROR(VLOOKUP($AO270,装备!$B:$Q,5,0),0)</f>
        <v>0</v>
      </c>
      <c r="DJ270" s="304">
        <f>IFERROR(VLOOKUP($AO270,装备!$B:$Q,6,0),0)</f>
        <v>0</v>
      </c>
      <c r="DK270" s="304">
        <f>IFERROR(VLOOKUP($AO270,装备!$B:$Q,7,0),0)</f>
        <v>0</v>
      </c>
      <c r="DL270" s="304">
        <f>IFERROR(VLOOKUP($AO270,装备!$B:$Q,8,0),0)</f>
        <v>0</v>
      </c>
      <c r="DM270" s="304">
        <f>IFERROR(VLOOKUP($AO270,装备!$B:$Q,9,0),0)</f>
        <v>0</v>
      </c>
      <c r="DN270" s="304">
        <f>IFERROR(VLOOKUP($AO270,装备!$B:$Q,10,0),0)</f>
        <v>0</v>
      </c>
      <c r="DO270" s="304">
        <f>IFERROR(VLOOKUP($AO270,装备!$B:$Q,11,0),0)</f>
        <v>0</v>
      </c>
      <c r="DP270" s="304">
        <f>IFERROR(VLOOKUP($AO270,装备!$B:$Q,12,0),0)</f>
        <v>0</v>
      </c>
      <c r="DQ270" s="304">
        <f>IFERROR(VLOOKUP($AO270,装备!$B:$Q,13,0),0)</f>
        <v>0</v>
      </c>
      <c r="DR270" s="304">
        <f>IFERROR(VLOOKUP($AO270,装备!$B:$Q,14,0),0)</f>
        <v>0</v>
      </c>
      <c r="DS270" s="304">
        <f>IFERROR(VLOOKUP($AO270,装备!$B:$Q,16,0),0)</f>
        <v>0</v>
      </c>
      <c r="DT270" s="304">
        <f>IFERROR(VLOOKUP($AO270,装备!$B:$Q,5,0),0)</f>
        <v>0</v>
      </c>
    </row>
    <row r="271" spans="1:124" hidden="1">
      <c r="A271" s="301">
        <f>未改造舰娘!$A267</f>
        <v>10029411</v>
      </c>
      <c r="B271" s="354" t="s">
        <v>886</v>
      </c>
      <c r="C271" s="323"/>
      <c r="D271" s="323">
        <f t="shared" si="4"/>
        <v>110</v>
      </c>
      <c r="E271" s="303">
        <f>未改造舰娘!$C267</f>
        <v>5</v>
      </c>
      <c r="F271" s="304" t="str">
        <f>未改造舰娘!$D267</f>
        <v>潜艇</v>
      </c>
      <c r="G271" s="304" t="str">
        <f>未改造舰娘!$E267</f>
        <v>小型</v>
      </c>
      <c r="H271" s="304" t="str">
        <f>未改造舰娘!$F267</f>
        <v>水下舰</v>
      </c>
      <c r="I271" s="460">
        <f>未改造舰娘!$AR267</f>
        <v>2</v>
      </c>
      <c r="J271" s="304" t="str">
        <f>未改造舰娘!$G267</f>
        <v>美国</v>
      </c>
      <c r="K271" s="312">
        <f>未改造舰娘!$H267+(BV271+CI271+CV271+DI271)*$C$2</f>
        <v>12</v>
      </c>
      <c r="L271" s="304">
        <f>未改造舰娘!$I267</f>
        <v>0</v>
      </c>
      <c r="M271" s="304">
        <f>未改造舰娘!$J267</f>
        <v>6</v>
      </c>
      <c r="N271" s="518">
        <f>未改造舰娘!$K267</f>
        <v>5</v>
      </c>
      <c r="O271" s="304">
        <f>未改造舰娘!$L267+((CE271+CR271+DE271+DR271)*$C$2)</f>
        <v>18</v>
      </c>
      <c r="P271" s="304" t="str">
        <f>IF($C$2=1,(IF(ISERROR(FIND("超长",未改造舰娘!$M267&amp;CC271&amp;CP271&amp;DC271&amp;DP271,1)),IF(ISERROR(FIND("长",未改造舰娘!$M267&amp;CC271&amp;CP271&amp;DC271&amp;DP271,1)),IF(ISERROR(FIND("中",未改造舰娘!$M267&amp;CC271&amp;CP271&amp;DC271&amp;DP271,1)),IF(ISERROR(FIND("短",未改造舰娘!$M267&amp;CC271&amp;CP271&amp;DC271&amp;DP271,1)),IF(ISERROR(FIND("无",未改造舰娘!$M267&amp;CC271&amp;CP271&amp;DC271&amp;DP271,1)),0,"无"),"短"),"中"),"长"),"超长")),未改造舰娘!$M267)</f>
        <v>短</v>
      </c>
      <c r="Q271" s="303">
        <f>未改造舰娘!$N267</f>
        <v>20</v>
      </c>
      <c r="R271" s="304">
        <f>(未改造舰娘!$P267)+(未改造舰娘!$Q267)*$C$3+((BW271+CJ271+CW271+DJ271)*$C$2)</f>
        <v>24</v>
      </c>
      <c r="S271" s="304">
        <f>(未改造舰娘!$R267)+(未改造舰娘!$S267)*$C$3+((BY271+CL271+CY271+DL271)*$C$2)</f>
        <v>74</v>
      </c>
      <c r="T271" s="304">
        <f>(未改造舰娘!$T267)+(未改造舰娘!$U267)*$C$3+((BX271+CK271+CX271+DK271)*$C$2)</f>
        <v>25</v>
      </c>
      <c r="U271" s="304">
        <f>(未改造舰娘!$V267)+(未改造舰娘!$W267)*$C$3+((CG271+CT271+DG271+DT271)*$C$2)</f>
        <v>0</v>
      </c>
      <c r="V271" s="305">
        <f>INT((((未改造舰娘!$Y267)-(未改造舰娘!$X267))*(((IF(D271=0,C271,D271))-1)/99))+未改造舰娘!$X267)+((CB271+CO271+DB271+DO271)*$C$2)</f>
        <v>96</v>
      </c>
      <c r="W271" s="304">
        <f>INT((((未改造舰娘!$AA267)-(未改造舰娘!$Z267))*(((IF(D271=0,C271,D271))-1)/99))+未改造舰娘!$Z267)+((CD271+CQ271+DD271+DQ271)*$C$2)</f>
        <v>42</v>
      </c>
      <c r="X271" s="304">
        <f>INT((((未改造舰娘!$AC267)-(未改造舰娘!$AB267))*(((IF(D271=0,C271,D271))-1)/99))+未改造舰娘!$AB267)+((CA271+CN271+DA271+DN271)*$C$2)</f>
        <v>45</v>
      </c>
      <c r="Y271" s="303">
        <f>INT((((未改造舰娘!$AE267)-(未改造舰娘!$AD267))*(((IF(D271=0,C271,D271))-1)/99))+未改造舰娘!$AD267)+((BZ271+CM271+CZ271+DM271)*$C$2)</f>
        <v>0</v>
      </c>
      <c r="Z271" s="474" t="str">
        <f>IF(未改造舰娘!$AF267=0,"",未改造舰娘!$AF267)</f>
        <v/>
      </c>
      <c r="AA271" s="304" t="str">
        <f>IF(未改造舰娘!$AG267="","",未改造舰娘!$AG267)</f>
        <v/>
      </c>
      <c r="AB271" s="304" t="str">
        <f>IF(未改造舰娘!$AH267="","",未改造舰娘!$AH267)</f>
        <v/>
      </c>
      <c r="AC271" s="304" t="str">
        <f>IF(未改造舰娘!$AI267="","",未改造舰娘!$AI267)</f>
        <v/>
      </c>
      <c r="AD271" s="304">
        <f>IF(未改造舰娘!$AJ267="","",未改造舰娘!$AJ267)</f>
        <v>0</v>
      </c>
      <c r="AE271" s="305">
        <f>IF(未改造舰娘!$AK267="","",未改造舰娘!$AK267)</f>
        <v>0</v>
      </c>
      <c r="AF271" s="304" t="str">
        <f>IF(未改造舰娘!$AL267="","",未改造舰娘!$AL267)</f>
        <v/>
      </c>
      <c r="AG271" s="304" t="str">
        <f>IF(未改造舰娘!$AM267="","",未改造舰娘!$AM267)</f>
        <v/>
      </c>
      <c r="AH271" s="304" t="str">
        <f>IF(未改造舰娘!$AN267="","",未改造舰娘!$AN267)</f>
        <v/>
      </c>
      <c r="AI271" s="304" t="str">
        <f>IF(未改造舰娘!$AO267="","",未改造舰娘!$AO267)</f>
        <v/>
      </c>
      <c r="AJ271" s="304" t="str">
        <f>IF(未改造舰娘!$AP267="","",未改造舰娘!$AP267)</f>
        <v/>
      </c>
      <c r="AK271" s="303" t="str">
        <f>IF(未改造舰娘!$AQ267="","",未改造舰娘!$AQ267)</f>
        <v/>
      </c>
      <c r="AL271" s="306" t="str">
        <f>IF(未改造舰娘!$AS267="","",未改造舰娘!$AS267)</f>
        <v>21英寸鱼雷(潜艇)</v>
      </c>
      <c r="AM271" s="306" t="str">
        <f>IF(未改造舰娘!$AT267="","",未改造舰娘!$AT267)</f>
        <v/>
      </c>
      <c r="AN271" s="306" t="str">
        <f>IF(未改造舰娘!$AU267="","",未改造舰娘!$AU267)</f>
        <v/>
      </c>
      <c r="AO271" s="306" t="str">
        <f>IF(未改造舰娘!$AV267="","",未改造舰娘!$AV267)</f>
        <v/>
      </c>
      <c r="AP271" s="307" t="str">
        <f>IF(未改造舰娘!$AW267="","",未改造舰娘!$AW267)</f>
        <v/>
      </c>
      <c r="AQ271" s="308" t="str">
        <f>IF(未改造舰娘!$AX267="","",未改造舰娘!$AX267)</f>
        <v/>
      </c>
      <c r="AR271" s="304">
        <f>IF(未改造舰娘!$AY267="","",未改造舰娘!$AY267)</f>
        <v>15</v>
      </c>
      <c r="AS271" s="304">
        <f>IF(未改造舰娘!$AZ267="","",未改造舰娘!$AZ267)</f>
        <v>20</v>
      </c>
      <c r="AT271" s="304">
        <f>IF(未改造舰娘!$BA267="","",未改造舰娘!$BA267)</f>
        <v>0.6</v>
      </c>
      <c r="AU271" s="304">
        <f>IF(未改造舰娘!$BB267="","",未改造舰娘!$BB267)</f>
        <v>0.45</v>
      </c>
      <c r="AV271" s="305">
        <f>IF((未改造舰娘!$BG267+未改造舰娘!$BK267*$C$4)=0,"",(未改造舰娘!$BG267+未改造舰娘!$BK267*$C$4))</f>
        <v>15</v>
      </c>
      <c r="AW271" s="304">
        <f>IF((未改造舰娘!$BH267+未改造舰娘!$BL267*$C$4)=0,"",(未改造舰娘!$BH267+未改造舰娘!$BL267*$C$4))</f>
        <v>12</v>
      </c>
      <c r="AX271" s="304">
        <f>IF((未改造舰娘!$BI267+未改造舰娘!$BM267*$C$4)=0,"",(未改造舰娘!$BI267+未改造舰娘!$BM267*$C$4))</f>
        <v>23</v>
      </c>
      <c r="AY271" s="303" t="str">
        <f>IF((未改造舰娘!$BJ267+未改造舰娘!$BN267*$C$4)=0,"",(未改造舰娘!$BJ267+未改造舰娘!$BN267*$C$4))</f>
        <v/>
      </c>
      <c r="AZ271" s="500">
        <f>IF(未改造舰娘!BC267="","",未改造舰娘!BC267)</f>
        <v>0</v>
      </c>
      <c r="BA271" s="500">
        <f>IF(未改造舰娘!BD267="","",未改造舰娘!BD267)</f>
        <v>24</v>
      </c>
      <c r="BB271" s="500">
        <f>IF(未改造舰娘!BE267="","",未改造舰娘!BE267)</f>
        <v>10</v>
      </c>
      <c r="BC271" s="498">
        <f>IF(未改造舰娘!BF267="","",未改造舰娘!BF267)</f>
        <v>0</v>
      </c>
      <c r="BD271" s="125" t="s">
        <v>1613</v>
      </c>
      <c r="BE271" s="506">
        <v>8.3333333333333332E-3</v>
      </c>
      <c r="BF271" s="306" t="str">
        <f>IF(未改造舰娘!$BQ267="","",未改造舰娘!$BQ267)</f>
        <v/>
      </c>
      <c r="BG271" s="306" t="str">
        <f>IF(未改造舰娘!$BR267="","",未改造舰娘!$BR267)</f>
        <v/>
      </c>
      <c r="BH271" s="306"/>
      <c r="BU271" s="304">
        <f>IFERROR(VLOOKUP(AL271,装备!$B:$C,2,0),0)</f>
        <v>4</v>
      </c>
      <c r="BV271" s="304">
        <f>IFERROR(VLOOKUP($AL271,装备!$B:$Q,5,0),0)</f>
        <v>0</v>
      </c>
      <c r="BW271" s="304">
        <f>IFERROR(VLOOKUP($AL271,装备!$B:$Q,6,0),0)</f>
        <v>0</v>
      </c>
      <c r="BX271" s="304">
        <f>IFERROR(VLOOKUP($AL271,装备!$B:$Q,7,0),0)</f>
        <v>0</v>
      </c>
      <c r="BY271" s="304">
        <f>IFERROR(VLOOKUP($AL271,装备!$B:$Q,8,0),0)</f>
        <v>12</v>
      </c>
      <c r="BZ271" s="304">
        <f>IFERROR(VLOOKUP($AL271,装备!$B:$Q,9,0),0)</f>
        <v>0</v>
      </c>
      <c r="CA271" s="304">
        <f>IFERROR(VLOOKUP($AL271,装备!$B:$Q,10,0),0)</f>
        <v>0</v>
      </c>
      <c r="CB271" s="304">
        <f>IFERROR(VLOOKUP($AL271,装备!$B:$Q,11,0),0)</f>
        <v>1</v>
      </c>
      <c r="CC271" s="304" t="str">
        <f>IFERROR(VLOOKUP($AL271,装备!$B:$Q,12,0),0)</f>
        <v>无</v>
      </c>
      <c r="CD271" s="304">
        <f>IFERROR(VLOOKUP($AL271,装备!$B:$Q,13,0),0)</f>
        <v>0</v>
      </c>
      <c r="CE271" s="304">
        <f>IFERROR(VLOOKUP($AL271,装备!$B:$Q,14,0),0)</f>
        <v>0</v>
      </c>
      <c r="CF271" s="304">
        <f>IFERROR(VLOOKUP($AL271,装备!$B:$Q,16,0),0)</f>
        <v>0</v>
      </c>
      <c r="CG271" s="304">
        <f>IFERROR(VLOOKUP($AL271,装备!$B:$Q,5,0),0)</f>
        <v>0</v>
      </c>
      <c r="CH271" s="304">
        <f>IFERROR(VLOOKUP(AM271,装备!$B:$C,2,0),0)</f>
        <v>0</v>
      </c>
      <c r="CI271" s="304">
        <f>IFERROR(VLOOKUP($AM271,装备!$B:$Q,5,0),0)</f>
        <v>0</v>
      </c>
      <c r="CJ271" s="304">
        <f>IFERROR(VLOOKUP($AM271,装备!$B:$Q,6,0),0)</f>
        <v>0</v>
      </c>
      <c r="CK271" s="304">
        <f>IFERROR(VLOOKUP($AM271,装备!$B:$Q,7,0),0)</f>
        <v>0</v>
      </c>
      <c r="CL271" s="304">
        <f>IFERROR(VLOOKUP($AM271,装备!$B:$Q,8,0),0)</f>
        <v>0</v>
      </c>
      <c r="CM271" s="304">
        <f>IFERROR(VLOOKUP($AM271,装备!$B:$Q,9,0),0)</f>
        <v>0</v>
      </c>
      <c r="CN271" s="304">
        <f>IFERROR(VLOOKUP($AM271,装备!$B:$Q,10,0),0)</f>
        <v>0</v>
      </c>
      <c r="CO271" s="304">
        <f>IFERROR(VLOOKUP($AM271,装备!$B:$Q,11,0),0)</f>
        <v>0</v>
      </c>
      <c r="CP271" s="304">
        <f>IFERROR(VLOOKUP($AM271,装备!$B:$Q,12,0),0)</f>
        <v>0</v>
      </c>
      <c r="CQ271" s="304">
        <f>IFERROR(VLOOKUP($AM271,装备!$B:$Q,13,0),0)</f>
        <v>0</v>
      </c>
      <c r="CR271" s="304">
        <f>IFERROR(VLOOKUP($AM271,装备!$B:$Q,14,0),0)</f>
        <v>0</v>
      </c>
      <c r="CS271" s="304">
        <f>IFERROR(VLOOKUP($AM271,装备!$B:$Q,16,0),0)</f>
        <v>0</v>
      </c>
      <c r="CT271" s="304">
        <f>IFERROR(VLOOKUP($AM271,装备!$B:$Q,5,0),0)</f>
        <v>0</v>
      </c>
      <c r="CU271" s="304">
        <f>IFERROR(VLOOKUP(AN271,装备!$B:$C,2,0),0)</f>
        <v>0</v>
      </c>
      <c r="CV271" s="304">
        <f>IFERROR(VLOOKUP($AN271,装备!$B:$Q,5,0),0)</f>
        <v>0</v>
      </c>
      <c r="CW271" s="304">
        <f>IFERROR(VLOOKUP($AN271,装备!$B:$Q,6,0),0)</f>
        <v>0</v>
      </c>
      <c r="CX271" s="304">
        <f>IFERROR(VLOOKUP($AN271,装备!$B:$Q,7,0),0)</f>
        <v>0</v>
      </c>
      <c r="CY271" s="304">
        <f>IFERROR(VLOOKUP($AN271,装备!$B:$Q,8,0),0)</f>
        <v>0</v>
      </c>
      <c r="CZ271" s="304">
        <f>IFERROR(VLOOKUP($AN271,装备!$B:$Q,9,0),0)</f>
        <v>0</v>
      </c>
      <c r="DA271" s="304">
        <f>IFERROR(VLOOKUP($AN271,装备!$B:$Q,10,0),0)</f>
        <v>0</v>
      </c>
      <c r="DB271" s="304">
        <f>IFERROR(VLOOKUP($AN271,装备!$B:$Q,11,0),0)</f>
        <v>0</v>
      </c>
      <c r="DC271" s="304">
        <f>IFERROR(VLOOKUP($AN271,装备!$B:$Q,12,0),0)</f>
        <v>0</v>
      </c>
      <c r="DD271" s="304">
        <f>IFERROR(VLOOKUP($AN271,装备!$B:$Q,13,0),0)</f>
        <v>0</v>
      </c>
      <c r="DE271" s="304">
        <f>IFERROR(VLOOKUP($AN271,装备!$B:$Q,14,0),0)</f>
        <v>0</v>
      </c>
      <c r="DF271" s="304">
        <f>IFERROR(VLOOKUP($AN271,装备!$B:$Q,16,0),0)</f>
        <v>0</v>
      </c>
      <c r="DG271" s="304">
        <f>IFERROR(VLOOKUP($AN271,装备!$B:$Q,5,0),0)</f>
        <v>0</v>
      </c>
      <c r="DH271" s="304">
        <f>IFERROR(VLOOKUP(AO271,装备!$B:$C,2,0),0)</f>
        <v>0</v>
      </c>
      <c r="DI271" s="304">
        <f>IFERROR(VLOOKUP($AO271,装备!$B:$Q,5,0),0)</f>
        <v>0</v>
      </c>
      <c r="DJ271" s="304">
        <f>IFERROR(VLOOKUP($AO271,装备!$B:$Q,6,0),0)</f>
        <v>0</v>
      </c>
      <c r="DK271" s="304">
        <f>IFERROR(VLOOKUP($AO271,装备!$B:$Q,7,0),0)</f>
        <v>0</v>
      </c>
      <c r="DL271" s="304">
        <f>IFERROR(VLOOKUP($AO271,装备!$B:$Q,8,0),0)</f>
        <v>0</v>
      </c>
      <c r="DM271" s="304">
        <f>IFERROR(VLOOKUP($AO271,装备!$B:$Q,9,0),0)</f>
        <v>0</v>
      </c>
      <c r="DN271" s="304">
        <f>IFERROR(VLOOKUP($AO271,装备!$B:$Q,10,0),0)</f>
        <v>0</v>
      </c>
      <c r="DO271" s="304">
        <f>IFERROR(VLOOKUP($AO271,装备!$B:$Q,11,0),0)</f>
        <v>0</v>
      </c>
      <c r="DP271" s="304">
        <f>IFERROR(VLOOKUP($AO271,装备!$B:$Q,12,0),0)</f>
        <v>0</v>
      </c>
      <c r="DQ271" s="304">
        <f>IFERROR(VLOOKUP($AO271,装备!$B:$Q,13,0),0)</f>
        <v>0</v>
      </c>
      <c r="DR271" s="304">
        <f>IFERROR(VLOOKUP($AO271,装备!$B:$Q,14,0),0)</f>
        <v>0</v>
      </c>
      <c r="DS271" s="304">
        <f>IFERROR(VLOOKUP($AO271,装备!$B:$Q,16,0),0)</f>
        <v>0</v>
      </c>
      <c r="DT271" s="304">
        <f>IFERROR(VLOOKUP($AO271,装备!$B:$Q,5,0),0)</f>
        <v>0</v>
      </c>
    </row>
    <row r="272" spans="1:124" ht="15" hidden="1">
      <c r="A272" s="301">
        <f>未改造舰娘!$A268</f>
        <v>10029511</v>
      </c>
      <c r="B272" s="354" t="s">
        <v>5970</v>
      </c>
      <c r="C272" s="323"/>
      <c r="D272" s="323">
        <f t="shared" si="4"/>
        <v>110</v>
      </c>
      <c r="E272" s="303">
        <f>未改造舰娘!$C268</f>
        <v>5</v>
      </c>
      <c r="F272" s="304" t="str">
        <f>未改造舰娘!$D268</f>
        <v>潜艇</v>
      </c>
      <c r="G272" s="304" t="str">
        <f>未改造舰娘!$E268</f>
        <v>小型</v>
      </c>
      <c r="H272" s="304" t="str">
        <f>未改造舰娘!$F268</f>
        <v>水下舰</v>
      </c>
      <c r="I272" s="460">
        <f>未改造舰娘!$AR268</f>
        <v>2</v>
      </c>
      <c r="J272" s="304" t="str">
        <f>未改造舰娘!$G268</f>
        <v>苏联</v>
      </c>
      <c r="K272" s="312">
        <f>未改造舰娘!$H268+(BV272+CI272+CV272+DI272)*$C$2</f>
        <v>12</v>
      </c>
      <c r="L272" s="304">
        <f>未改造舰娘!$I268</f>
        <v>0</v>
      </c>
      <c r="M272" s="304">
        <f>未改造舰娘!$J268</f>
        <v>6</v>
      </c>
      <c r="N272" s="518">
        <f>未改造舰娘!$K268</f>
        <v>6</v>
      </c>
      <c r="O272" s="304">
        <f>未改造舰娘!$L268+((CE272+CR272+DE272+DR272)*$C$2)</f>
        <v>26</v>
      </c>
      <c r="P272" s="304" t="str">
        <f>IF($C$2=1,(IF(ISERROR(FIND("超长",未改造舰娘!$M268&amp;CC272&amp;CP272&amp;DC272&amp;DP272,1)),IF(ISERROR(FIND("长",未改造舰娘!$M268&amp;CC272&amp;CP272&amp;DC272&amp;DP272,1)),IF(ISERROR(FIND("中",未改造舰娘!$M268&amp;CC272&amp;CP272&amp;DC272&amp;DP272,1)),IF(ISERROR(FIND("短",未改造舰娘!$M268&amp;CC272&amp;CP272&amp;DC272&amp;DP272,1)),IF(ISERROR(FIND("无",未改造舰娘!$M268&amp;CC272&amp;CP272&amp;DC272&amp;DP272,1)),0,"无"),"短"),"中"),"长"),"超长")),未改造舰娘!$M268)</f>
        <v>短</v>
      </c>
      <c r="Q272" s="303">
        <f>未改造舰娘!$N268</f>
        <v>19.5</v>
      </c>
      <c r="R272" s="304">
        <f>(未改造舰娘!$P268)+(未改造舰娘!$Q268)*$C$3+((BW272+CJ272+CW272+DJ272)*$C$2)</f>
        <v>23</v>
      </c>
      <c r="S272" s="304">
        <f>(未改造舰娘!$R268)+(未改造舰娘!$S268)*$C$3+((BY272+CL272+CY272+DL272)*$C$2)</f>
        <v>71</v>
      </c>
      <c r="T272" s="304">
        <f>(未改造舰娘!$T268)+(未改造舰娘!$U268)*$C$3+((BX272+CK272+CX272+DK272)*$C$2)</f>
        <v>24</v>
      </c>
      <c r="U272" s="304">
        <f>(未改造舰娘!$V268)+(未改造舰娘!$W268)*$C$3+((CG272+CT272+DG272+DT272)*$C$2)</f>
        <v>0</v>
      </c>
      <c r="V272" s="305">
        <f>INT((((未改造舰娘!$Y268)-(未改造舰娘!$X268))*(((IF(D272=0,C272,D272))-1)/99))+未改造舰娘!$X268)+((CB272+CO272+DB272+DO272)*$C$2)</f>
        <v>96</v>
      </c>
      <c r="W272" s="304">
        <f>INT((((未改造舰娘!$AA268)-(未改造舰娘!$Z268))*(((IF(D272=0,C272,D272))-1)/99))+未改造舰娘!$Z268)+((CD272+CQ272+DD272+DQ272)*$C$2)</f>
        <v>44</v>
      </c>
      <c r="X272" s="304">
        <f>INT((((未改造舰娘!$AC268)-(未改造舰娘!$AB268))*(((IF(D272=0,C272,D272))-1)/99))+未改造舰娘!$AB268)+((CA272+CN272+DA272+DN272)*$C$2)</f>
        <v>45</v>
      </c>
      <c r="Y272" s="303">
        <f>INT((((未改造舰娘!$AE268)-(未改造舰娘!$AD268))*(((IF(D272=0,C272,D272))-1)/99))+未改造舰娘!$AD268)+((BZ272+CM272+CZ272+DM272)*$C$2)</f>
        <v>0</v>
      </c>
      <c r="Z272" s="474" t="str">
        <f>IF(未改造舰娘!$AF268=0,"",未改造舰娘!$AF268)</f>
        <v/>
      </c>
      <c r="AA272" s="304" t="str">
        <f>IF(未改造舰娘!$AG268="","",未改造舰娘!$AG268)</f>
        <v/>
      </c>
      <c r="AB272" s="304" t="str">
        <f>IF(未改造舰娘!$AH268="","",未改造舰娘!$AH268)</f>
        <v/>
      </c>
      <c r="AC272" s="304" t="str">
        <f>IF(未改造舰娘!$AI268="","",未改造舰娘!$AI268)</f>
        <v/>
      </c>
      <c r="AD272" s="304">
        <f>IF(未改造舰娘!$AJ268="","",未改造舰娘!$AJ268)</f>
        <v>0</v>
      </c>
      <c r="AE272" s="305">
        <f>IF(未改造舰娘!$AK268="","",未改造舰娘!$AK268)</f>
        <v>0</v>
      </c>
      <c r="AF272" s="304" t="str">
        <f>IF(未改造舰娘!$AL268="","",未改造舰娘!$AL268)</f>
        <v/>
      </c>
      <c r="AG272" s="304" t="str">
        <f>IF(未改造舰娘!$AM268="","",未改造舰娘!$AM268)</f>
        <v/>
      </c>
      <c r="AH272" s="304" t="str">
        <f>IF(未改造舰娘!$AN268="","",未改造舰娘!$AN268)</f>
        <v/>
      </c>
      <c r="AI272" s="304" t="str">
        <f>IF(未改造舰娘!$AO268="","",未改造舰娘!$AO268)</f>
        <v/>
      </c>
      <c r="AJ272" s="304" t="str">
        <f>IF(未改造舰娘!$AP268="","",未改造舰娘!$AP268)</f>
        <v/>
      </c>
      <c r="AK272" s="303" t="str">
        <f>IF(未改造舰娘!$AQ268="","",未改造舰娘!$AQ268)</f>
        <v/>
      </c>
      <c r="AL272" s="306" t="str">
        <f>IF(未改造舰娘!$AS268="","",未改造舰娘!$AS268)</f>
        <v/>
      </c>
      <c r="AM272" s="306" t="str">
        <f>IF(未改造舰娘!$AT268="","",未改造舰娘!$AT268)</f>
        <v/>
      </c>
      <c r="AN272" s="306" t="str">
        <f>IF(未改造舰娘!$AU268="","",未改造舰娘!$AU268)</f>
        <v/>
      </c>
      <c r="AO272" s="306" t="str">
        <f>IF(未改造舰娘!$AV268="","",未改造舰娘!$AV268)</f>
        <v/>
      </c>
      <c r="AP272" s="307" t="str">
        <f>IF(未改造舰娘!$AW268="","",未改造舰娘!$AW268)</f>
        <v/>
      </c>
      <c r="AQ272" s="308" t="str">
        <f>IF(未改造舰娘!$AX268="","",未改造舰娘!$AX268)</f>
        <v/>
      </c>
      <c r="AR272" s="304">
        <f>IF(未改造舰娘!$AY268="","",未改造舰娘!$AY268)</f>
        <v>15</v>
      </c>
      <c r="AS272" s="304">
        <f>IF(未改造舰娘!$AZ268="","",未改造舰娘!$AZ268)</f>
        <v>20</v>
      </c>
      <c r="AT272" s="304">
        <f>IF(未改造舰娘!$BA268="","",未改造舰娘!$BA268)</f>
        <v>0.6</v>
      </c>
      <c r="AU272" s="304">
        <f>IF(未改造舰娘!$BB268="","",未改造舰娘!$BB268)</f>
        <v>0.51</v>
      </c>
      <c r="AV272" s="305">
        <f>IF((未改造舰娘!$BG268+未改造舰娘!$BK268*$C$4)=0,"",(未改造舰娘!$BG268+未改造舰娘!$BK268*$C$4))</f>
        <v>10</v>
      </c>
      <c r="AW272" s="304">
        <f>IF((未改造舰娘!$BH268+未改造舰娘!$BL268*$C$4)=0,"",(未改造舰娘!$BH268+未改造舰娘!$BL268*$C$4))</f>
        <v>10</v>
      </c>
      <c r="AX272" s="304">
        <f>IF((未改造舰娘!$BI268+未改造舰娘!$BM268*$C$4)=0,"",(未改造舰娘!$BI268+未改造舰娘!$BM268*$C$4))</f>
        <v>20</v>
      </c>
      <c r="AY272" s="303" t="str">
        <f>IF((未改造舰娘!$BJ268+未改造舰娘!$BN268*$C$4)=0,"",(未改造舰娘!$BJ268+未改造舰娘!$BN268*$C$4))</f>
        <v/>
      </c>
      <c r="AZ272" s="500">
        <f>IF(未改造舰娘!BC268="","",未改造舰娘!BC268)</f>
        <v>0</v>
      </c>
      <c r="BA272" s="500">
        <f>IF(未改造舰娘!BD268="","",未改造舰娘!BD268)</f>
        <v>21</v>
      </c>
      <c r="BB272" s="500">
        <f>IF(未改造舰娘!BE268="","",未改造舰娘!BE268)</f>
        <v>9</v>
      </c>
      <c r="BC272" s="498">
        <f>IF(未改造舰娘!BF268="","",未改造舰娘!BF268)</f>
        <v>0</v>
      </c>
      <c r="BD272" s="107" t="s">
        <v>2079</v>
      </c>
      <c r="BE272" s="506"/>
      <c r="BF272" s="306" t="str">
        <f>IF(未改造舰娘!$BQ268="","",未改造舰娘!$BQ268)</f>
        <v/>
      </c>
      <c r="BG272" s="306" t="str">
        <f>IF(未改造舰娘!$BR268="","",未改造舰娘!$BR268)</f>
        <v/>
      </c>
      <c r="BH272" s="306"/>
      <c r="BU272" s="304">
        <f>IFERROR(VLOOKUP(AL272,装备!$B:$C,2,0),0)</f>
        <v>0</v>
      </c>
      <c r="BV272" s="304">
        <f>IFERROR(VLOOKUP($AL272,装备!$B:$Q,5,0),0)</f>
        <v>0</v>
      </c>
      <c r="BW272" s="304">
        <f>IFERROR(VLOOKUP($AL272,装备!$B:$Q,6,0),0)</f>
        <v>0</v>
      </c>
      <c r="BX272" s="304">
        <f>IFERROR(VLOOKUP($AL272,装备!$B:$Q,7,0),0)</f>
        <v>0</v>
      </c>
      <c r="BY272" s="304">
        <f>IFERROR(VLOOKUP($AL272,装备!$B:$Q,8,0),0)</f>
        <v>0</v>
      </c>
      <c r="BZ272" s="304">
        <f>IFERROR(VLOOKUP($AL272,装备!$B:$Q,9,0),0)</f>
        <v>0</v>
      </c>
      <c r="CA272" s="304">
        <f>IFERROR(VLOOKUP($AL272,装备!$B:$Q,10,0),0)</f>
        <v>0</v>
      </c>
      <c r="CB272" s="304">
        <f>IFERROR(VLOOKUP($AL272,装备!$B:$Q,11,0),0)</f>
        <v>0</v>
      </c>
      <c r="CC272" s="304">
        <f>IFERROR(VLOOKUP($AL272,装备!$B:$Q,12,0),0)</f>
        <v>0</v>
      </c>
      <c r="CD272" s="304">
        <f>IFERROR(VLOOKUP($AL272,装备!$B:$Q,13,0),0)</f>
        <v>0</v>
      </c>
      <c r="CE272" s="304">
        <f>IFERROR(VLOOKUP($AL272,装备!$B:$Q,14,0),0)</f>
        <v>0</v>
      </c>
      <c r="CF272" s="304">
        <f>IFERROR(VLOOKUP($AL272,装备!$B:$Q,16,0),0)</f>
        <v>0</v>
      </c>
      <c r="CG272" s="304">
        <f>IFERROR(VLOOKUP($AL272,装备!$B:$Q,5,0),0)</f>
        <v>0</v>
      </c>
      <c r="CH272" s="304">
        <f>IFERROR(VLOOKUP(AM272,装备!$B:$C,2,0),0)</f>
        <v>0</v>
      </c>
      <c r="CI272" s="304">
        <f>IFERROR(VLOOKUP($AM272,装备!$B:$Q,5,0),0)</f>
        <v>0</v>
      </c>
      <c r="CJ272" s="304">
        <f>IFERROR(VLOOKUP($AM272,装备!$B:$Q,6,0),0)</f>
        <v>0</v>
      </c>
      <c r="CK272" s="304">
        <f>IFERROR(VLOOKUP($AM272,装备!$B:$Q,7,0),0)</f>
        <v>0</v>
      </c>
      <c r="CL272" s="304">
        <f>IFERROR(VLOOKUP($AM272,装备!$B:$Q,8,0),0)</f>
        <v>0</v>
      </c>
      <c r="CM272" s="304">
        <f>IFERROR(VLOOKUP($AM272,装备!$B:$Q,9,0),0)</f>
        <v>0</v>
      </c>
      <c r="CN272" s="304">
        <f>IFERROR(VLOOKUP($AM272,装备!$B:$Q,10,0),0)</f>
        <v>0</v>
      </c>
      <c r="CO272" s="304">
        <f>IFERROR(VLOOKUP($AM272,装备!$B:$Q,11,0),0)</f>
        <v>0</v>
      </c>
      <c r="CP272" s="304">
        <f>IFERROR(VLOOKUP($AM272,装备!$B:$Q,12,0),0)</f>
        <v>0</v>
      </c>
      <c r="CQ272" s="304">
        <f>IFERROR(VLOOKUP($AM272,装备!$B:$Q,13,0),0)</f>
        <v>0</v>
      </c>
      <c r="CR272" s="304">
        <f>IFERROR(VLOOKUP($AM272,装备!$B:$Q,14,0),0)</f>
        <v>0</v>
      </c>
      <c r="CS272" s="304">
        <f>IFERROR(VLOOKUP($AM272,装备!$B:$Q,16,0),0)</f>
        <v>0</v>
      </c>
      <c r="CT272" s="304">
        <f>IFERROR(VLOOKUP($AM272,装备!$B:$Q,5,0),0)</f>
        <v>0</v>
      </c>
      <c r="CU272" s="304">
        <f>IFERROR(VLOOKUP(AN272,装备!$B:$C,2,0),0)</f>
        <v>0</v>
      </c>
      <c r="CV272" s="304">
        <f>IFERROR(VLOOKUP($AN272,装备!$B:$Q,5,0),0)</f>
        <v>0</v>
      </c>
      <c r="CW272" s="304">
        <f>IFERROR(VLOOKUP($AN272,装备!$B:$Q,6,0),0)</f>
        <v>0</v>
      </c>
      <c r="CX272" s="304">
        <f>IFERROR(VLOOKUP($AN272,装备!$B:$Q,7,0),0)</f>
        <v>0</v>
      </c>
      <c r="CY272" s="304">
        <f>IFERROR(VLOOKUP($AN272,装备!$B:$Q,8,0),0)</f>
        <v>0</v>
      </c>
      <c r="CZ272" s="304">
        <f>IFERROR(VLOOKUP($AN272,装备!$B:$Q,9,0),0)</f>
        <v>0</v>
      </c>
      <c r="DA272" s="304">
        <f>IFERROR(VLOOKUP($AN272,装备!$B:$Q,10,0),0)</f>
        <v>0</v>
      </c>
      <c r="DB272" s="304">
        <f>IFERROR(VLOOKUP($AN272,装备!$B:$Q,11,0),0)</f>
        <v>0</v>
      </c>
      <c r="DC272" s="304">
        <f>IFERROR(VLOOKUP($AN272,装备!$B:$Q,12,0),0)</f>
        <v>0</v>
      </c>
      <c r="DD272" s="304">
        <f>IFERROR(VLOOKUP($AN272,装备!$B:$Q,13,0),0)</f>
        <v>0</v>
      </c>
      <c r="DE272" s="304">
        <f>IFERROR(VLOOKUP($AN272,装备!$B:$Q,14,0),0)</f>
        <v>0</v>
      </c>
      <c r="DF272" s="304">
        <f>IFERROR(VLOOKUP($AN272,装备!$B:$Q,16,0),0)</f>
        <v>0</v>
      </c>
      <c r="DG272" s="304">
        <f>IFERROR(VLOOKUP($AN272,装备!$B:$Q,5,0),0)</f>
        <v>0</v>
      </c>
      <c r="DH272" s="304">
        <f>IFERROR(VLOOKUP(AO272,装备!$B:$C,2,0),0)</f>
        <v>0</v>
      </c>
      <c r="DI272" s="304">
        <f>IFERROR(VLOOKUP($AO272,装备!$B:$Q,5,0),0)</f>
        <v>0</v>
      </c>
      <c r="DJ272" s="304">
        <f>IFERROR(VLOOKUP($AO272,装备!$B:$Q,6,0),0)</f>
        <v>0</v>
      </c>
      <c r="DK272" s="304">
        <f>IFERROR(VLOOKUP($AO272,装备!$B:$Q,7,0),0)</f>
        <v>0</v>
      </c>
      <c r="DL272" s="304">
        <f>IFERROR(VLOOKUP($AO272,装备!$B:$Q,8,0),0)</f>
        <v>0</v>
      </c>
      <c r="DM272" s="304">
        <f>IFERROR(VLOOKUP($AO272,装备!$B:$Q,9,0),0)</f>
        <v>0</v>
      </c>
      <c r="DN272" s="304">
        <f>IFERROR(VLOOKUP($AO272,装备!$B:$Q,10,0),0)</f>
        <v>0</v>
      </c>
      <c r="DO272" s="304">
        <f>IFERROR(VLOOKUP($AO272,装备!$B:$Q,11,0),0)</f>
        <v>0</v>
      </c>
      <c r="DP272" s="304">
        <f>IFERROR(VLOOKUP($AO272,装备!$B:$Q,12,0),0)</f>
        <v>0</v>
      </c>
      <c r="DQ272" s="304">
        <f>IFERROR(VLOOKUP($AO272,装备!$B:$Q,13,0),0)</f>
        <v>0</v>
      </c>
      <c r="DR272" s="304">
        <f>IFERROR(VLOOKUP($AO272,装备!$B:$Q,14,0),0)</f>
        <v>0</v>
      </c>
      <c r="DS272" s="304">
        <f>IFERROR(VLOOKUP($AO272,装备!$B:$Q,16,0),0)</f>
        <v>0</v>
      </c>
      <c r="DT272" s="304">
        <f>IFERROR(VLOOKUP($AO272,装备!$B:$Q,5,0),0)</f>
        <v>0</v>
      </c>
    </row>
    <row r="273" spans="1:124" ht="15" hidden="1">
      <c r="A273" s="301">
        <f>未改造舰娘!$A269</f>
        <v>10029712</v>
      </c>
      <c r="B273" s="354" t="s">
        <v>4135</v>
      </c>
      <c r="C273" s="323"/>
      <c r="D273" s="323">
        <f t="shared" si="4"/>
        <v>110</v>
      </c>
      <c r="E273" s="303">
        <f>未改造舰娘!$C269</f>
        <v>5</v>
      </c>
      <c r="F273" s="304" t="str">
        <f>未改造舰娘!$D269</f>
        <v>重巡</v>
      </c>
      <c r="G273" s="304" t="str">
        <f>未改造舰娘!$E269</f>
        <v>中型</v>
      </c>
      <c r="H273" s="304" t="str">
        <f>未改造舰娘!$F269</f>
        <v>护卫舰</v>
      </c>
      <c r="I273" s="460">
        <f>未改造舰娘!$AR269</f>
        <v>3</v>
      </c>
      <c r="J273" s="304" t="str">
        <f>未改造舰娘!$G269</f>
        <v>希腊</v>
      </c>
      <c r="K273" s="312">
        <f>未改造舰娘!$H269+(BV273+CI273+CV273+DI273)*$C$2</f>
        <v>48</v>
      </c>
      <c r="L273" s="304">
        <f>未改造舰娘!$I269</f>
        <v>0</v>
      </c>
      <c r="M273" s="304">
        <f>未改造舰娘!$J269</f>
        <v>1</v>
      </c>
      <c r="N273" s="518">
        <f>未改造舰娘!$K269</f>
        <v>2</v>
      </c>
      <c r="O273" s="304">
        <f>未改造舰娘!$L269+((CE273+CR273+DE273+DR273)*$C$2)</f>
        <v>50</v>
      </c>
      <c r="P273" s="304" t="str">
        <f>IF($C$2=1,(IF(ISERROR(FIND("超长",未改造舰娘!$M269&amp;CC273&amp;CP273&amp;DC273&amp;DP273,1)),IF(ISERROR(FIND("长",未改造舰娘!$M269&amp;CC273&amp;CP273&amp;DC273&amp;DP273,1)),IF(ISERROR(FIND("中",未改造舰娘!$M269&amp;CC273&amp;CP273&amp;DC273&amp;DP273,1)),IF(ISERROR(FIND("短",未改造舰娘!$M269&amp;CC273&amp;CP273&amp;DC273&amp;DP273,1)),IF(ISERROR(FIND("无",未改造舰娘!$M269&amp;CC273&amp;CP273&amp;DC273&amp;DP273,1)),0,"无"),"短"),"中"),"长"),"超长")),未改造舰娘!$M269)</f>
        <v>中</v>
      </c>
      <c r="Q273" s="303">
        <f>未改造舰娘!$N269</f>
        <v>23.5</v>
      </c>
      <c r="R273" s="304">
        <f>(未改造舰娘!$P269)+(未改造舰娘!$Q269)*$C$3+((BW273+CJ273+CW273+DJ273)*$C$2)</f>
        <v>62</v>
      </c>
      <c r="S273" s="304">
        <f>(未改造舰娘!$R269)+(未改造舰娘!$S269)*$C$3+((BY273+CL273+CY273+DL273)*$C$2)</f>
        <v>43</v>
      </c>
      <c r="T273" s="304">
        <f>(未改造舰娘!$T269)+(未改造舰娘!$U269)*$C$3+((BX273+CK273+CX273+DK273)*$C$2)</f>
        <v>63</v>
      </c>
      <c r="U273" s="304">
        <f>(未改造舰娘!$V269)+(未改造舰娘!$W269)*$C$3+((CG273+CT273+DG273+DT273)*$C$2)</f>
        <v>48</v>
      </c>
      <c r="V273" s="305">
        <f>INT((((未改造舰娘!$Y269)-(未改造舰娘!$X269))*(((IF(D273=0,C273,D273))-1)/99))+未改造舰娘!$X269)+((CB273+CO273+DB273+DO273)*$C$2)</f>
        <v>94</v>
      </c>
      <c r="W273" s="304">
        <f>INT((((未改造舰娘!$AA269)-(未改造舰娘!$Z269))*(((IF(D273=0,C273,D273))-1)/99))+未改造舰娘!$Z269)+((CD273+CQ273+DD273+DQ273)*$C$2)</f>
        <v>59</v>
      </c>
      <c r="X273" s="304">
        <f>INT((((未改造舰娘!$AC269)-(未改造舰娘!$AB269))*(((IF(D273=0,C273,D273))-1)/99))+未改造舰娘!$AB269)+((CA273+CN273+DA273+DN273)*$C$2)</f>
        <v>50</v>
      </c>
      <c r="Y273" s="303">
        <f>INT((((未改造舰娘!$AE269)-(未改造舰娘!$AD269))*(((IF(D273=0,C273,D273))-1)/99))+未改造舰娘!$AD269)+((BZ273+CM273+CZ273+DM273)*$C$2)</f>
        <v>0</v>
      </c>
      <c r="Z273" s="474" t="str">
        <f>IF(未改造舰娘!$AF269=0,"",未改造舰娘!$AF269)</f>
        <v/>
      </c>
      <c r="AA273" s="304" t="str">
        <f>IF(未改造舰娘!$AG269="","",未改造舰娘!$AG269)</f>
        <v/>
      </c>
      <c r="AB273" s="304" t="str">
        <f>IF(未改造舰娘!$AH269="","",未改造舰娘!$AH269)</f>
        <v/>
      </c>
      <c r="AC273" s="304" t="str">
        <f>IF(未改造舰娘!$AI269="","",未改造舰娘!$AI269)</f>
        <v/>
      </c>
      <c r="AD273" s="304">
        <f>IF(未改造舰娘!$AJ269="","",未改造舰娘!$AJ269)</f>
        <v>0</v>
      </c>
      <c r="AE273" s="305">
        <f>IF(未改造舰娘!$AK269="","",未改造舰娘!$AK269)</f>
        <v>0</v>
      </c>
      <c r="AF273" s="304" t="str">
        <f>IF(未改造舰娘!$AL269="","",未改造舰娘!$AL269)</f>
        <v/>
      </c>
      <c r="AG273" s="304" t="str">
        <f>IF(未改造舰娘!$AM269="","",未改造舰娘!$AM269)</f>
        <v/>
      </c>
      <c r="AH273" s="304" t="str">
        <f>IF(未改造舰娘!$AN269="","",未改造舰娘!$AN269)</f>
        <v/>
      </c>
      <c r="AI273" s="304" t="str">
        <f>IF(未改造舰娘!$AO269="","",未改造舰娘!$AO269)</f>
        <v/>
      </c>
      <c r="AJ273" s="304" t="str">
        <f>IF(未改造舰娘!$AP269="","",未改造舰娘!$AP269)</f>
        <v/>
      </c>
      <c r="AK273" s="303" t="str">
        <f>IF(未改造舰娘!$AQ269="","",未改造舰娘!$AQ269)</f>
        <v/>
      </c>
      <c r="AL273" s="306" t="str">
        <f>IF(未改造舰娘!$AS269="","",未改造舰娘!$AS269)</f>
        <v>E国双联9.2英寸炮</v>
      </c>
      <c r="AM273" s="306" t="str">
        <f>IF(未改造舰娘!$AT269="","",未改造舰娘!$AT269)</f>
        <v/>
      </c>
      <c r="AN273" s="306" t="str">
        <f>IF(未改造舰娘!$AU269="","",未改造舰娘!$AU269)</f>
        <v/>
      </c>
      <c r="AO273" s="306" t="str">
        <f>IF(未改造舰娘!$AV269="","",未改造舰娘!$AV269)</f>
        <v/>
      </c>
      <c r="AP273" s="307" t="str">
        <f>IF(未改造舰娘!$AW269="","",未改造舰娘!$AW269)</f>
        <v/>
      </c>
      <c r="AQ273" s="308" t="str">
        <f>IF(未改造舰娘!$AX269="","",未改造舰娘!$AX269)</f>
        <v/>
      </c>
      <c r="AR273" s="304">
        <f>IF(未改造舰娘!$AY269="","",未改造舰娘!$AY269)</f>
        <v>30</v>
      </c>
      <c r="AS273" s="304">
        <f>IF(未改造舰娘!$AZ269="","",未改造舰娘!$AZ269)</f>
        <v>70</v>
      </c>
      <c r="AT273" s="304">
        <f>IF(未改造舰娘!$BA269="","",未改造舰娘!$BA269)</f>
        <v>1.28</v>
      </c>
      <c r="AU273" s="304">
        <f>IF(未改造舰娘!$BB269="","",未改造舰娘!$BB269)</f>
        <v>2.4</v>
      </c>
      <c r="AV273" s="305">
        <f>IF((未改造舰娘!$BG269+未改造舰娘!$BK269*$C$4)=0,"",(未改造舰娘!$BG269+未改造舰娘!$BK269*$C$4))</f>
        <v>30</v>
      </c>
      <c r="AW273" s="304">
        <f>IF((未改造舰娘!$BH269+未改造舰娘!$BL269*$C$4)=0,"",(未改造舰娘!$BH269+未改造舰娘!$BL269*$C$4))</f>
        <v>49</v>
      </c>
      <c r="AX273" s="304">
        <f>IF((未改造舰娘!$BI269+未改造舰娘!$BM269*$C$4)=0,"",(未改造舰娘!$BI269+未改造舰娘!$BM269*$C$4))</f>
        <v>36</v>
      </c>
      <c r="AY273" s="303">
        <f>IF((未改造舰娘!$BJ269+未改造舰娘!$BN269*$C$4)=0,"",(未改造舰娘!$BJ269+未改造舰娘!$BN269*$C$4))</f>
        <v>2</v>
      </c>
      <c r="AZ273" s="500">
        <f>IF(未改造舰娘!BC269="","",未改造舰娘!BC269)</f>
        <v>37</v>
      </c>
      <c r="BA273" s="500">
        <f>IF(未改造舰娘!BD269="","",未改造舰娘!BD269)</f>
        <v>4</v>
      </c>
      <c r="BB273" s="500">
        <f>IF(未改造舰娘!BE269="","",未改造舰娘!BE269)</f>
        <v>24</v>
      </c>
      <c r="BC273" s="498">
        <f>IF(未改造舰娘!BF269="","",未改造舰娘!BF269)</f>
        <v>9</v>
      </c>
      <c r="BD273" s="84" t="s">
        <v>2040</v>
      </c>
      <c r="BE273" s="506"/>
      <c r="BF273" s="306" t="str">
        <f>IF(未改造舰娘!$BQ269="","",未改造舰娘!$BQ269)</f>
        <v>5-2-J,5-3-H,7-2-DEGHJKLM,8-2-DEFGHIJLM</v>
      </c>
      <c r="BG273" s="306" t="str">
        <f>IF(未改造舰娘!$BR269="","",未改造舰娘!$BR269)</f>
        <v>极地奏鸣曲 Ex-2-DEFGHIJKLMN,Ex-2-1-J,Ex-2-2-H,Ex-4-2-DEKLM,Ex-3-DEFGHIJKLMNO,Ex-4-3-EIM,Ex-4-4-EHJKL；女武神行动 Ex-3-BCDGHIJKLM,Ex-4-CDEGHJMNOP,Ex-7-BCDEGHIJLM,Ex-8-ABCDEFGHJKMNOP；未命名 Ex-5-RS,Ex-8-BCDEFGHIKO,Ex-10-BCEIJKLMNOPQRST,Ex-12-BCDEFGIJKLMNOPRTUV</v>
      </c>
      <c r="BH273" s="306"/>
      <c r="BU273" s="304">
        <f>IFERROR(VLOOKUP(AL273,装备!$B:$C,2,0),0)</f>
        <v>3</v>
      </c>
      <c r="BV273" s="304">
        <f>IFERROR(VLOOKUP($AL273,装备!$B:$Q,5,0),0)</f>
        <v>0</v>
      </c>
      <c r="BW273" s="304">
        <f>IFERROR(VLOOKUP($AL273,装备!$B:$Q,6,0),0)</f>
        <v>9</v>
      </c>
      <c r="BX273" s="304">
        <f>IFERROR(VLOOKUP($AL273,装备!$B:$Q,7,0),0)</f>
        <v>0</v>
      </c>
      <c r="BY273" s="304">
        <f>IFERROR(VLOOKUP($AL273,装备!$B:$Q,8,0),0)</f>
        <v>0</v>
      </c>
      <c r="BZ273" s="304">
        <f>IFERROR(VLOOKUP($AL273,装备!$B:$Q,9,0),0)</f>
        <v>0</v>
      </c>
      <c r="CA273" s="304">
        <f>IFERROR(VLOOKUP($AL273,装备!$B:$Q,10,0),0)</f>
        <v>0</v>
      </c>
      <c r="CB273" s="304">
        <f>IFERROR(VLOOKUP($AL273,装备!$B:$Q,11,0),0)</f>
        <v>1</v>
      </c>
      <c r="CC273" s="304" t="str">
        <f>IFERROR(VLOOKUP($AL273,装备!$B:$Q,12,0),0)</f>
        <v>中</v>
      </c>
      <c r="CD273" s="304">
        <f>IFERROR(VLOOKUP($AL273,装备!$B:$Q,13,0),0)</f>
        <v>0</v>
      </c>
      <c r="CE273" s="304">
        <f>IFERROR(VLOOKUP($AL273,装备!$B:$Q,14,0),0)</f>
        <v>1</v>
      </c>
      <c r="CF273" s="304">
        <f>IFERROR(VLOOKUP($AL273,装备!$B:$Q,16,0),0)</f>
        <v>0</v>
      </c>
      <c r="CG273" s="304">
        <f>IFERROR(VLOOKUP($AL273,装备!$B:$Q,5,0),0)</f>
        <v>0</v>
      </c>
      <c r="CH273" s="304">
        <f>IFERROR(VLOOKUP(AM273,装备!$B:$C,2,0),0)</f>
        <v>0</v>
      </c>
      <c r="CI273" s="304">
        <f>IFERROR(VLOOKUP($AM273,装备!$B:$Q,5,0),0)</f>
        <v>0</v>
      </c>
      <c r="CJ273" s="304">
        <f>IFERROR(VLOOKUP($AM273,装备!$B:$Q,6,0),0)</f>
        <v>0</v>
      </c>
      <c r="CK273" s="304">
        <f>IFERROR(VLOOKUP($AM273,装备!$B:$Q,7,0),0)</f>
        <v>0</v>
      </c>
      <c r="CL273" s="304">
        <f>IFERROR(VLOOKUP($AM273,装备!$B:$Q,8,0),0)</f>
        <v>0</v>
      </c>
      <c r="CM273" s="304">
        <f>IFERROR(VLOOKUP($AM273,装备!$B:$Q,9,0),0)</f>
        <v>0</v>
      </c>
      <c r="CN273" s="304">
        <f>IFERROR(VLOOKUP($AM273,装备!$B:$Q,10,0),0)</f>
        <v>0</v>
      </c>
      <c r="CO273" s="304">
        <f>IFERROR(VLOOKUP($AM273,装备!$B:$Q,11,0),0)</f>
        <v>0</v>
      </c>
      <c r="CP273" s="304">
        <f>IFERROR(VLOOKUP($AM273,装备!$B:$Q,12,0),0)</f>
        <v>0</v>
      </c>
      <c r="CQ273" s="304">
        <f>IFERROR(VLOOKUP($AM273,装备!$B:$Q,13,0),0)</f>
        <v>0</v>
      </c>
      <c r="CR273" s="304">
        <f>IFERROR(VLOOKUP($AM273,装备!$B:$Q,14,0),0)</f>
        <v>0</v>
      </c>
      <c r="CS273" s="304">
        <f>IFERROR(VLOOKUP($AM273,装备!$B:$Q,16,0),0)</f>
        <v>0</v>
      </c>
      <c r="CT273" s="304">
        <f>IFERROR(VLOOKUP($AM273,装备!$B:$Q,5,0),0)</f>
        <v>0</v>
      </c>
      <c r="CU273" s="304">
        <f>IFERROR(VLOOKUP(AN273,装备!$B:$C,2,0),0)</f>
        <v>0</v>
      </c>
      <c r="CV273" s="304">
        <f>IFERROR(VLOOKUP($AN273,装备!$B:$Q,5,0),0)</f>
        <v>0</v>
      </c>
      <c r="CW273" s="304">
        <f>IFERROR(VLOOKUP($AN273,装备!$B:$Q,6,0),0)</f>
        <v>0</v>
      </c>
      <c r="CX273" s="304">
        <f>IFERROR(VLOOKUP($AN273,装备!$B:$Q,7,0),0)</f>
        <v>0</v>
      </c>
      <c r="CY273" s="304">
        <f>IFERROR(VLOOKUP($AN273,装备!$B:$Q,8,0),0)</f>
        <v>0</v>
      </c>
      <c r="CZ273" s="304">
        <f>IFERROR(VLOOKUP($AN273,装备!$B:$Q,9,0),0)</f>
        <v>0</v>
      </c>
      <c r="DA273" s="304">
        <f>IFERROR(VLOOKUP($AN273,装备!$B:$Q,10,0),0)</f>
        <v>0</v>
      </c>
      <c r="DB273" s="304">
        <f>IFERROR(VLOOKUP($AN273,装备!$B:$Q,11,0),0)</f>
        <v>0</v>
      </c>
      <c r="DC273" s="304">
        <f>IFERROR(VLOOKUP($AN273,装备!$B:$Q,12,0),0)</f>
        <v>0</v>
      </c>
      <c r="DD273" s="304">
        <f>IFERROR(VLOOKUP($AN273,装备!$B:$Q,13,0),0)</f>
        <v>0</v>
      </c>
      <c r="DE273" s="304">
        <f>IFERROR(VLOOKUP($AN273,装备!$B:$Q,14,0),0)</f>
        <v>0</v>
      </c>
      <c r="DF273" s="304">
        <f>IFERROR(VLOOKUP($AN273,装备!$B:$Q,16,0),0)</f>
        <v>0</v>
      </c>
      <c r="DG273" s="304">
        <f>IFERROR(VLOOKUP($AN273,装备!$B:$Q,5,0),0)</f>
        <v>0</v>
      </c>
      <c r="DH273" s="304">
        <f>IFERROR(VLOOKUP(AO273,装备!$B:$C,2,0),0)</f>
        <v>0</v>
      </c>
      <c r="DI273" s="304">
        <f>IFERROR(VLOOKUP($AO273,装备!$B:$Q,5,0),0)</f>
        <v>0</v>
      </c>
      <c r="DJ273" s="304">
        <f>IFERROR(VLOOKUP($AO273,装备!$B:$Q,6,0),0)</f>
        <v>0</v>
      </c>
      <c r="DK273" s="304">
        <f>IFERROR(VLOOKUP($AO273,装备!$B:$Q,7,0),0)</f>
        <v>0</v>
      </c>
      <c r="DL273" s="304">
        <f>IFERROR(VLOOKUP($AO273,装备!$B:$Q,8,0),0)</f>
        <v>0</v>
      </c>
      <c r="DM273" s="304">
        <f>IFERROR(VLOOKUP($AO273,装备!$B:$Q,9,0),0)</f>
        <v>0</v>
      </c>
      <c r="DN273" s="304">
        <f>IFERROR(VLOOKUP($AO273,装备!$B:$Q,10,0),0)</f>
        <v>0</v>
      </c>
      <c r="DO273" s="304">
        <f>IFERROR(VLOOKUP($AO273,装备!$B:$Q,11,0),0)</f>
        <v>0</v>
      </c>
      <c r="DP273" s="304">
        <f>IFERROR(VLOOKUP($AO273,装备!$B:$Q,12,0),0)</f>
        <v>0</v>
      </c>
      <c r="DQ273" s="304">
        <f>IFERROR(VLOOKUP($AO273,装备!$B:$Q,13,0),0)</f>
        <v>0</v>
      </c>
      <c r="DR273" s="304">
        <f>IFERROR(VLOOKUP($AO273,装备!$B:$Q,14,0),0)</f>
        <v>0</v>
      </c>
      <c r="DS273" s="304">
        <f>IFERROR(VLOOKUP($AO273,装备!$B:$Q,16,0),0)</f>
        <v>0</v>
      </c>
      <c r="DT273" s="304">
        <f>IFERROR(VLOOKUP($AO273,装备!$B:$Q,5,0),0)</f>
        <v>0</v>
      </c>
    </row>
    <row r="274" spans="1:124" ht="27" hidden="1">
      <c r="A274" s="301">
        <f>未改造舰娘!$A270</f>
        <v>10029811</v>
      </c>
      <c r="B274" s="354" t="s">
        <v>580</v>
      </c>
      <c r="C274" s="323"/>
      <c r="D274" s="323">
        <f t="shared" si="4"/>
        <v>110</v>
      </c>
      <c r="E274" s="303">
        <f>未改造舰娘!$C270</f>
        <v>6</v>
      </c>
      <c r="F274" s="304" t="str">
        <f>未改造舰娘!$D270</f>
        <v>补给</v>
      </c>
      <c r="G274" s="304" t="str">
        <f>未改造舰娘!$E270</f>
        <v>小型</v>
      </c>
      <c r="H274" s="304" t="str">
        <f>未改造舰娘!$F270</f>
        <v>护卫舰</v>
      </c>
      <c r="I274" s="460">
        <f>未改造舰娘!$AR270</f>
        <v>2</v>
      </c>
      <c r="J274" s="304" t="str">
        <f>未改造舰娘!$G270</f>
        <v>蒙古</v>
      </c>
      <c r="K274" s="312">
        <f>未改造舰娘!$H270+(BV274+CI274+CV274+DI274)*$C$2</f>
        <v>10</v>
      </c>
      <c r="L274" s="304">
        <f>未改造舰娘!$I270</f>
        <v>2</v>
      </c>
      <c r="M274" s="304">
        <f>未改造舰娘!$J270</f>
        <v>0</v>
      </c>
      <c r="N274" s="518">
        <f>未改造舰娘!$K270</f>
        <v>2</v>
      </c>
      <c r="O274" s="304">
        <f>未改造舰娘!$L270+((CE274+CR274+DE274+DR274)*$C$2)</f>
        <v>50</v>
      </c>
      <c r="P274" s="304" t="str">
        <f>IF($C$2=1,(IF(ISERROR(FIND("超长",未改造舰娘!$M270&amp;CC274&amp;CP274&amp;DC274&amp;DP274,1)),IF(ISERROR(FIND("长",未改造舰娘!$M270&amp;CC274&amp;CP274&amp;DC274&amp;DP274,1)),IF(ISERROR(FIND("中",未改造舰娘!$M270&amp;CC274&amp;CP274&amp;DC274&amp;DP274,1)),IF(ISERROR(FIND("短",未改造舰娘!$M270&amp;CC274&amp;CP274&amp;DC274&amp;DP274,1)),IF(ISERROR(FIND("无",未改造舰娘!$M270&amp;CC274&amp;CP274&amp;DC274&amp;DP274,1)),0,"无"),"短"),"中"),"长"),"超长")),未改造舰娘!$M270)</f>
        <v>短</v>
      </c>
      <c r="Q274" s="303">
        <f>未改造舰娘!$N270</f>
        <v>15</v>
      </c>
      <c r="R274" s="304">
        <f>(未改造舰娘!$P270)+(未改造舰娘!$Q270)*$C$3+((BW274+CJ274+CW274+DJ274)*$C$2)</f>
        <v>29</v>
      </c>
      <c r="S274" s="304">
        <f>(未改造舰娘!$R270)+(未改造舰娘!$S270)*$C$3+((BY274+CL274+CY274+DL274)*$C$2)</f>
        <v>0</v>
      </c>
      <c r="T274" s="304">
        <f>(未改造舰娘!$T270)+(未改造舰娘!$U270)*$C$3+((BX274+CK274+CX274+DK274)*$C$2)</f>
        <v>13</v>
      </c>
      <c r="U274" s="304">
        <f>(未改造舰娘!$V270)+(未改造舰娘!$W270)*$C$3+((CG274+CT274+DG274+DT274)*$C$2)</f>
        <v>35</v>
      </c>
      <c r="V274" s="305">
        <f>INT((((未改造舰娘!$Y270)-(未改造舰娘!$X270))*(((IF(D274=0,C274,D274))-1)/99))+未改造舰娘!$X270)+((CB274+CO274+DB274+DO274)*$C$2)</f>
        <v>90</v>
      </c>
      <c r="W274" s="304">
        <f>INT((((未改造舰娘!$AA270)-(未改造舰娘!$Z270))*(((IF(D274=0,C274,D274))-1)/99))+未改造舰娘!$Z270)+((CD274+CQ274+DD274+DQ274)*$C$2)</f>
        <v>96</v>
      </c>
      <c r="X274" s="304">
        <f>INT((((未改造舰娘!$AC270)-(未改造舰娘!$AB270))*(((IF(D274=0,C274,D274))-1)/99))+未改造舰娘!$AB270)+((CA274+CN274+DA274+DN274)*$C$2)</f>
        <v>16</v>
      </c>
      <c r="Y274" s="303">
        <f>INT((((未改造舰娘!$AE270)-(未改造舰娘!$AD270))*(((IF(D274=0,C274,D274))-1)/99))+未改造舰娘!$AD270)+((BZ274+CM274+CZ274+DM274)*$C$2)</f>
        <v>0</v>
      </c>
      <c r="Z274" s="474" t="str">
        <f>IF(未改造舰娘!$AF270=0,"",未改造舰娘!$AF270)</f>
        <v/>
      </c>
      <c r="AA274" s="304" t="str">
        <f>IF(未改造舰娘!$AG270="","",未改造舰娘!$AG270)</f>
        <v/>
      </c>
      <c r="AB274" s="304" t="str">
        <f>IF(未改造舰娘!$AH270="","",未改造舰娘!$AH270)</f>
        <v/>
      </c>
      <c r="AC274" s="304" t="str">
        <f>IF(未改造舰娘!$AI270="","",未改造舰娘!$AI270)</f>
        <v/>
      </c>
      <c r="AD274" s="304">
        <f>IF(未改造舰娘!$AJ270="","",未改造舰娘!$AJ270)</f>
        <v>0</v>
      </c>
      <c r="AE274" s="305">
        <f>IF(未改造舰娘!$AK270="","",未改造舰娘!$AK270)</f>
        <v>0</v>
      </c>
      <c r="AF274" s="304" t="str">
        <f>IF(未改造舰娘!$AL270="","",未改造舰娘!$AL270)</f>
        <v/>
      </c>
      <c r="AG274" s="304" t="str">
        <f>IF(未改造舰娘!$AM270="","",未改造舰娘!$AM270)</f>
        <v/>
      </c>
      <c r="AH274" s="304" t="str">
        <f>IF(未改造舰娘!$AN270="","",未改造舰娘!$AN270)</f>
        <v/>
      </c>
      <c r="AI274" s="304" t="str">
        <f>IF(未改造舰娘!$AO270="","",未改造舰娘!$AO270)</f>
        <v/>
      </c>
      <c r="AJ274" s="304" t="str">
        <f>IF(未改造舰娘!$AP270="","",未改造舰娘!$AP270)</f>
        <v/>
      </c>
      <c r="AK274" s="303" t="str">
        <f>IF(未改造舰娘!$AQ270="","",未改造舰娘!$AQ270)</f>
        <v/>
      </c>
      <c r="AL274" s="306" t="str">
        <f>IF(未改造舰娘!$AS270="","",未改造舰娘!$AS270)</f>
        <v/>
      </c>
      <c r="AM274" s="306" t="str">
        <f>IF(未改造舰娘!$AT270="","",未改造舰娘!$AT270)</f>
        <v/>
      </c>
      <c r="AN274" s="306" t="str">
        <f>IF(未改造舰娘!$AU270="","",未改造舰娘!$AU270)</f>
        <v/>
      </c>
      <c r="AO274" s="306" t="str">
        <f>IF(未改造舰娘!$AV270="","",未改造舰娘!$AV270)</f>
        <v/>
      </c>
      <c r="AP274" s="307" t="str">
        <f>IF(未改造舰娘!$AW270="","",未改造舰娘!$AW270)</f>
        <v>钓鱼(3级)：当苏赫巴托尔在队伍中时，30%概率钓到更好的鱼，幸运永久增加30。</v>
      </c>
      <c r="AQ274" s="308" t="str">
        <f>IF(未改造舰娘!$AX270="","",未改造舰娘!$AX270)</f>
        <v/>
      </c>
      <c r="AR274" s="304">
        <f>IF(未改造舰娘!$AY270="","",未改造舰娘!$AY270)</f>
        <v>10</v>
      </c>
      <c r="AS274" s="304">
        <f>IF(未改造舰娘!$AZ270="","",未改造舰娘!$AZ270)</f>
        <v>10</v>
      </c>
      <c r="AT274" s="304">
        <f>IF(未改造舰娘!$BA270="","",未改造舰娘!$BA270)</f>
        <v>1</v>
      </c>
      <c r="AU274" s="304">
        <f>IF(未改造舰娘!$BB270="","",未改造舰娘!$BB270)</f>
        <v>1</v>
      </c>
      <c r="AV274" s="305">
        <f>IF((未改造舰娘!$BG270+未改造舰娘!$BK270*$C$4)=0,"",(未改造舰娘!$BG270+未改造舰娘!$BK270*$C$4))</f>
        <v>2</v>
      </c>
      <c r="AW274" s="304">
        <f>IF((未改造舰娘!$BH270+未改造舰娘!$BL270*$C$4)=0,"",(未改造舰娘!$BH270+未改造舰娘!$BL270*$C$4))</f>
        <v>2</v>
      </c>
      <c r="AX274" s="304">
        <f>IF((未改造舰娘!$BI270+未改造舰娘!$BM270*$C$4)=0,"",(未改造舰娘!$BI270+未改造舰娘!$BM270*$C$4))</f>
        <v>2</v>
      </c>
      <c r="AY274" s="303" t="str">
        <f>IF((未改造舰娘!$BJ270+未改造舰娘!$BN270*$C$4)=0,"",(未改造舰娘!$BJ270+未改造舰娘!$BN270*$C$4))</f>
        <v/>
      </c>
      <c r="AZ274" s="500">
        <f>IF(未改造舰娘!BC270="","",未改造舰娘!BC270)</f>
        <v>5</v>
      </c>
      <c r="BA274" s="500">
        <f>IF(未改造舰娘!BD270="","",未改造舰娘!BD270)</f>
        <v>0</v>
      </c>
      <c r="BB274" s="500">
        <f>IF(未改造舰娘!BE270="","",未改造舰娘!BE270)</f>
        <v>2</v>
      </c>
      <c r="BC274" s="498">
        <f>IF(未改造舰娘!BF270="","",未改造舰娘!BF270)</f>
        <v>0</v>
      </c>
      <c r="BD274" s="125" t="s">
        <v>1614</v>
      </c>
      <c r="BE274" s="506">
        <v>1.5972222222222224E-2</v>
      </c>
      <c r="BF274" s="306" t="str">
        <f>IF(未改造舰娘!$BQ270="","",未改造舰娘!$BQ270)</f>
        <v/>
      </c>
      <c r="BG274" s="306" t="str">
        <f>IF(未改造舰娘!$BR270="","",未改造舰娘!$BR270)</f>
        <v/>
      </c>
      <c r="BH274" s="306"/>
      <c r="BU274" s="304">
        <f>IFERROR(VLOOKUP(AL274,装备!$B:$C,2,0),0)</f>
        <v>0</v>
      </c>
      <c r="BV274" s="304">
        <f>IFERROR(VLOOKUP($AL274,装备!$B:$Q,5,0),0)</f>
        <v>0</v>
      </c>
      <c r="BW274" s="304">
        <f>IFERROR(VLOOKUP($AL274,装备!$B:$Q,6,0),0)</f>
        <v>0</v>
      </c>
      <c r="BX274" s="304">
        <f>IFERROR(VLOOKUP($AL274,装备!$B:$Q,7,0),0)</f>
        <v>0</v>
      </c>
      <c r="BY274" s="304">
        <f>IFERROR(VLOOKUP($AL274,装备!$B:$Q,8,0),0)</f>
        <v>0</v>
      </c>
      <c r="BZ274" s="304">
        <f>IFERROR(VLOOKUP($AL274,装备!$B:$Q,9,0),0)</f>
        <v>0</v>
      </c>
      <c r="CA274" s="304">
        <f>IFERROR(VLOOKUP($AL274,装备!$B:$Q,10,0),0)</f>
        <v>0</v>
      </c>
      <c r="CB274" s="304">
        <f>IFERROR(VLOOKUP($AL274,装备!$B:$Q,11,0),0)</f>
        <v>0</v>
      </c>
      <c r="CC274" s="304">
        <f>IFERROR(VLOOKUP($AL274,装备!$B:$Q,12,0),0)</f>
        <v>0</v>
      </c>
      <c r="CD274" s="304">
        <f>IFERROR(VLOOKUP($AL274,装备!$B:$Q,13,0),0)</f>
        <v>0</v>
      </c>
      <c r="CE274" s="304">
        <f>IFERROR(VLOOKUP($AL274,装备!$B:$Q,14,0),0)</f>
        <v>0</v>
      </c>
      <c r="CF274" s="304">
        <f>IFERROR(VLOOKUP($AL274,装备!$B:$Q,16,0),0)</f>
        <v>0</v>
      </c>
      <c r="CG274" s="304">
        <f>IFERROR(VLOOKUP($AL274,装备!$B:$Q,5,0),0)</f>
        <v>0</v>
      </c>
      <c r="CH274" s="304">
        <f>IFERROR(VLOOKUP(AM274,装备!$B:$C,2,0),0)</f>
        <v>0</v>
      </c>
      <c r="CI274" s="304">
        <f>IFERROR(VLOOKUP($AM274,装备!$B:$Q,5,0),0)</f>
        <v>0</v>
      </c>
      <c r="CJ274" s="304">
        <f>IFERROR(VLOOKUP($AM274,装备!$B:$Q,6,0),0)</f>
        <v>0</v>
      </c>
      <c r="CK274" s="304">
        <f>IFERROR(VLOOKUP($AM274,装备!$B:$Q,7,0),0)</f>
        <v>0</v>
      </c>
      <c r="CL274" s="304">
        <f>IFERROR(VLOOKUP($AM274,装备!$B:$Q,8,0),0)</f>
        <v>0</v>
      </c>
      <c r="CM274" s="304">
        <f>IFERROR(VLOOKUP($AM274,装备!$B:$Q,9,0),0)</f>
        <v>0</v>
      </c>
      <c r="CN274" s="304">
        <f>IFERROR(VLOOKUP($AM274,装备!$B:$Q,10,0),0)</f>
        <v>0</v>
      </c>
      <c r="CO274" s="304">
        <f>IFERROR(VLOOKUP($AM274,装备!$B:$Q,11,0),0)</f>
        <v>0</v>
      </c>
      <c r="CP274" s="304">
        <f>IFERROR(VLOOKUP($AM274,装备!$B:$Q,12,0),0)</f>
        <v>0</v>
      </c>
      <c r="CQ274" s="304">
        <f>IFERROR(VLOOKUP($AM274,装备!$B:$Q,13,0),0)</f>
        <v>0</v>
      </c>
      <c r="CR274" s="304">
        <f>IFERROR(VLOOKUP($AM274,装备!$B:$Q,14,0),0)</f>
        <v>0</v>
      </c>
      <c r="CS274" s="304">
        <f>IFERROR(VLOOKUP($AM274,装备!$B:$Q,16,0),0)</f>
        <v>0</v>
      </c>
      <c r="CT274" s="304">
        <f>IFERROR(VLOOKUP($AM274,装备!$B:$Q,5,0),0)</f>
        <v>0</v>
      </c>
      <c r="CU274" s="304">
        <f>IFERROR(VLOOKUP(AN274,装备!$B:$C,2,0),0)</f>
        <v>0</v>
      </c>
      <c r="CV274" s="304">
        <f>IFERROR(VLOOKUP($AN274,装备!$B:$Q,5,0),0)</f>
        <v>0</v>
      </c>
      <c r="CW274" s="304">
        <f>IFERROR(VLOOKUP($AN274,装备!$B:$Q,6,0),0)</f>
        <v>0</v>
      </c>
      <c r="CX274" s="304">
        <f>IFERROR(VLOOKUP($AN274,装备!$B:$Q,7,0),0)</f>
        <v>0</v>
      </c>
      <c r="CY274" s="304">
        <f>IFERROR(VLOOKUP($AN274,装备!$B:$Q,8,0),0)</f>
        <v>0</v>
      </c>
      <c r="CZ274" s="304">
        <f>IFERROR(VLOOKUP($AN274,装备!$B:$Q,9,0),0)</f>
        <v>0</v>
      </c>
      <c r="DA274" s="304">
        <f>IFERROR(VLOOKUP($AN274,装备!$B:$Q,10,0),0)</f>
        <v>0</v>
      </c>
      <c r="DB274" s="304">
        <f>IFERROR(VLOOKUP($AN274,装备!$B:$Q,11,0),0)</f>
        <v>0</v>
      </c>
      <c r="DC274" s="304">
        <f>IFERROR(VLOOKUP($AN274,装备!$B:$Q,12,0),0)</f>
        <v>0</v>
      </c>
      <c r="DD274" s="304">
        <f>IFERROR(VLOOKUP($AN274,装备!$B:$Q,13,0),0)</f>
        <v>0</v>
      </c>
      <c r="DE274" s="304">
        <f>IFERROR(VLOOKUP($AN274,装备!$B:$Q,14,0),0)</f>
        <v>0</v>
      </c>
      <c r="DF274" s="304">
        <f>IFERROR(VLOOKUP($AN274,装备!$B:$Q,16,0),0)</f>
        <v>0</v>
      </c>
      <c r="DG274" s="304">
        <f>IFERROR(VLOOKUP($AN274,装备!$B:$Q,5,0),0)</f>
        <v>0</v>
      </c>
      <c r="DH274" s="304">
        <f>IFERROR(VLOOKUP(AO274,装备!$B:$C,2,0),0)</f>
        <v>0</v>
      </c>
      <c r="DI274" s="304">
        <f>IFERROR(VLOOKUP($AO274,装备!$B:$Q,5,0),0)</f>
        <v>0</v>
      </c>
      <c r="DJ274" s="304">
        <f>IFERROR(VLOOKUP($AO274,装备!$B:$Q,6,0),0)</f>
        <v>0</v>
      </c>
      <c r="DK274" s="304">
        <f>IFERROR(VLOOKUP($AO274,装备!$B:$Q,7,0),0)</f>
        <v>0</v>
      </c>
      <c r="DL274" s="304">
        <f>IFERROR(VLOOKUP($AO274,装备!$B:$Q,8,0),0)</f>
        <v>0</v>
      </c>
      <c r="DM274" s="304">
        <f>IFERROR(VLOOKUP($AO274,装备!$B:$Q,9,0),0)</f>
        <v>0</v>
      </c>
      <c r="DN274" s="304">
        <f>IFERROR(VLOOKUP($AO274,装备!$B:$Q,10,0),0)</f>
        <v>0</v>
      </c>
      <c r="DO274" s="304">
        <f>IFERROR(VLOOKUP($AO274,装备!$B:$Q,11,0),0)</f>
        <v>0</v>
      </c>
      <c r="DP274" s="304">
        <f>IFERROR(VLOOKUP($AO274,装备!$B:$Q,12,0),0)</f>
        <v>0</v>
      </c>
      <c r="DQ274" s="304">
        <f>IFERROR(VLOOKUP($AO274,装备!$B:$Q,13,0),0)</f>
        <v>0</v>
      </c>
      <c r="DR274" s="304">
        <f>IFERROR(VLOOKUP($AO274,装备!$B:$Q,14,0),0)</f>
        <v>0</v>
      </c>
      <c r="DS274" s="304">
        <f>IFERROR(VLOOKUP($AO274,装备!$B:$Q,16,0),0)</f>
        <v>0</v>
      </c>
      <c r="DT274" s="304">
        <f>IFERROR(VLOOKUP($AO274,装备!$B:$Q,5,0),0)</f>
        <v>0</v>
      </c>
    </row>
    <row r="275" spans="1:124" hidden="1">
      <c r="A275" s="301">
        <f>未改造舰娘!$A271</f>
        <v>10030111</v>
      </c>
      <c r="B275" s="354" t="s">
        <v>247</v>
      </c>
      <c r="C275" s="323"/>
      <c r="D275" s="323">
        <f t="shared" si="4"/>
        <v>110</v>
      </c>
      <c r="E275" s="303">
        <f>未改造舰娘!$C271</f>
        <v>4</v>
      </c>
      <c r="F275" s="304" t="str">
        <f>未改造舰娘!$D271</f>
        <v>驱逐</v>
      </c>
      <c r="G275" s="304" t="str">
        <f>未改造舰娘!$E271</f>
        <v>小型</v>
      </c>
      <c r="H275" s="304" t="str">
        <f>未改造舰娘!$F271</f>
        <v>护卫舰</v>
      </c>
      <c r="I275" s="460">
        <f>未改造舰娘!$AR271</f>
        <v>2</v>
      </c>
      <c r="J275" s="304" t="str">
        <f>未改造舰娘!$G271</f>
        <v>美国</v>
      </c>
      <c r="K275" s="312">
        <f>未改造舰娘!$H271+(BV275+CI275+CV275+DI275)*$C$2</f>
        <v>16</v>
      </c>
      <c r="L275" s="304">
        <f>未改造舰娘!$I271</f>
        <v>0</v>
      </c>
      <c r="M275" s="304">
        <f>未改造舰娘!$J271</f>
        <v>1</v>
      </c>
      <c r="N275" s="518">
        <f>未改造舰娘!$K271</f>
        <v>2</v>
      </c>
      <c r="O275" s="304">
        <f>未改造舰娘!$L271+((CE275+CR275+DE275+DR275)*$C$2)</f>
        <v>7</v>
      </c>
      <c r="P275" s="304" t="str">
        <f>IF($C$2=1,(IF(ISERROR(FIND("超长",未改造舰娘!$M271&amp;CC275&amp;CP275&amp;DC275&amp;DP275,1)),IF(ISERROR(FIND("长",未改造舰娘!$M271&amp;CC275&amp;CP275&amp;DC275&amp;DP275,1)),IF(ISERROR(FIND("中",未改造舰娘!$M271&amp;CC275&amp;CP275&amp;DC275&amp;DP275,1)),IF(ISERROR(FIND("短",未改造舰娘!$M271&amp;CC275&amp;CP275&amp;DC275&amp;DP275,1)),IF(ISERROR(FIND("无",未改造舰娘!$M271&amp;CC275&amp;CP275&amp;DC275&amp;DP275,1)),0,"无"),"短"),"中"),"长"),"超长")),未改造舰娘!$M271)</f>
        <v>短</v>
      </c>
      <c r="Q275" s="303">
        <f>未改造舰娘!$N271</f>
        <v>37</v>
      </c>
      <c r="R275" s="304">
        <f>(未改造舰娘!$P271)+(未改造舰娘!$Q271)*$C$3+((BW275+CJ275+CW275+DJ275)*$C$2)</f>
        <v>29</v>
      </c>
      <c r="S275" s="304">
        <f>(未改造舰娘!$R271)+(未改造舰娘!$S271)*$C$3+((BY275+CL275+CY275+DL275)*$C$2)</f>
        <v>74</v>
      </c>
      <c r="T275" s="304">
        <f>(未改造舰娘!$T271)+(未改造舰娘!$U271)*$C$3+((BX275+CK275+CX275+DK275)*$C$2)</f>
        <v>22</v>
      </c>
      <c r="U275" s="304">
        <f>(未改造舰娘!$V271)+(未改造舰娘!$W271)*$C$3+((CG275+CT275+DG275+DT275)*$C$2)</f>
        <v>39</v>
      </c>
      <c r="V275" s="305">
        <f>INT((((未改造舰娘!$Y271)-(未改造舰娘!$X271))*(((IF(D275=0,C275,D275))-1)/99))+未改造舰娘!$X271)+((CB275+CO275+DB275+DO275)*$C$2)</f>
        <v>87</v>
      </c>
      <c r="W275" s="304">
        <f>INT((((未改造舰娘!$AA271)-(未改造舰娘!$Z271))*(((IF(D275=0,C275,D275))-1)/99))+未改造舰娘!$Z271)+((CD275+CQ275+DD275+DQ275)*$C$2)</f>
        <v>81</v>
      </c>
      <c r="X275" s="304">
        <f>INT((((未改造舰娘!$AC271)-(未改造舰娘!$AB271))*(((IF(D275=0,C275,D275))-1)/99))+未改造舰娘!$AB271)+((CA275+CN275+DA275+DN275)*$C$2)</f>
        <v>17</v>
      </c>
      <c r="Y275" s="303">
        <f>INT((((未改造舰娘!$AE271)-(未改造舰娘!$AD271))*(((IF(D275=0,C275,D275))-1)/99))+未改造舰娘!$AD271)+((BZ275+CM275+CZ275+DM275)*$C$2)</f>
        <v>58</v>
      </c>
      <c r="Z275" s="474" t="str">
        <f>IF(未改造舰娘!$AF271=0,"",未改造舰娘!$AF271)</f>
        <v/>
      </c>
      <c r="AA275" s="304" t="str">
        <f>IF(未改造舰娘!$AG271="","",未改造舰娘!$AG271)</f>
        <v/>
      </c>
      <c r="AB275" s="304" t="str">
        <f>IF(未改造舰娘!$AH271="","",未改造舰娘!$AH271)</f>
        <v/>
      </c>
      <c r="AC275" s="304" t="str">
        <f>IF(未改造舰娘!$AI271="","",未改造舰娘!$AI271)</f>
        <v/>
      </c>
      <c r="AD275" s="304">
        <f>IF(未改造舰娘!$AJ271="","",未改造舰娘!$AJ271)</f>
        <v>0</v>
      </c>
      <c r="AE275" s="305">
        <f>IF(未改造舰娘!$AK271="","",未改造舰娘!$AK271)</f>
        <v>42</v>
      </c>
      <c r="AF275" s="304">
        <f>IF(未改造舰娘!$AL271="","",未改造舰娘!$AL271)</f>
        <v>300</v>
      </c>
      <c r="AG275" s="304">
        <f>IF(未改造舰娘!$AM271="","",未改造舰娘!$AM271)</f>
        <v>1000</v>
      </c>
      <c r="AH275" s="304">
        <f>IF(未改造舰娘!$AN271="","",未改造舰娘!$AN271)</f>
        <v>500</v>
      </c>
      <c r="AI275" s="304" t="str">
        <f>IF(未改造舰娘!$AO271="","",未改造舰娘!$AO271)</f>
        <v/>
      </c>
      <c r="AJ275" s="304" t="str">
        <f>IF(未改造舰娘!$AP271="","",未改造舰娘!$AP271)</f>
        <v>驱逐核心</v>
      </c>
      <c r="AK275" s="303">
        <f>IF(未改造舰娘!$AQ271="","",未改造舰娘!$AQ271)</f>
        <v>9</v>
      </c>
      <c r="AL275" s="306" t="str">
        <f>IF(未改造舰娘!$AS271="","",未改造舰娘!$AS271)</f>
        <v>U国单装5英寸炮</v>
      </c>
      <c r="AM275" s="306" t="str">
        <f>IF(未改造舰娘!$AT271="","",未改造舰娘!$AT271)</f>
        <v>四联533毫米鱼雷</v>
      </c>
      <c r="AN275" s="306" t="str">
        <f>IF(未改造舰娘!$AU271="","",未改造舰娘!$AU271)</f>
        <v/>
      </c>
      <c r="AO275" s="306" t="str">
        <f>IF(未改造舰娘!$AV271="","",未改造舰娘!$AV271)</f>
        <v/>
      </c>
      <c r="AP275" s="307" t="str">
        <f>IF(未改造舰娘!$AW271="","",未改造舰娘!$AW271)</f>
        <v/>
      </c>
      <c r="AQ275" s="308" t="str">
        <f>IF(未改造舰娘!$AX271="","",未改造舰娘!$AX271)</f>
        <v/>
      </c>
      <c r="AR275" s="304">
        <f>IF(未改造舰娘!$AY271="","",未改造舰娘!$AY271)</f>
        <v>15</v>
      </c>
      <c r="AS275" s="304">
        <f>IF(未改造舰娘!$AZ271="","",未改造舰娘!$AZ271)</f>
        <v>25</v>
      </c>
      <c r="AT275" s="304">
        <f>IF(未改造舰娘!$BA271="","",未改造舰娘!$BA271)</f>
        <v>0.48</v>
      </c>
      <c r="AU275" s="304">
        <f>IF(未改造舰娘!$BB271="","",未改造舰娘!$BB271)</f>
        <v>0.9</v>
      </c>
      <c r="AV275" s="305">
        <f>IF((未改造舰娘!$BG271+未改造舰娘!$BK271*$C$4)=0,"",(未改造舰娘!$BG271+未改造舰娘!$BK271*$C$4))</f>
        <v>5</v>
      </c>
      <c r="AW275" s="304">
        <f>IF((未改造舰娘!$BH271+未改造舰娘!$BL271*$C$4)=0,"",(未改造舰娘!$BH271+未改造舰娘!$BL271*$C$4))</f>
        <v>11</v>
      </c>
      <c r="AX275" s="304">
        <f>IF((未改造舰娘!$BI271+未改造舰娘!$BM271*$C$4)=0,"",(未改造舰娘!$BI271+未改造舰娘!$BM271*$C$4))</f>
        <v>10</v>
      </c>
      <c r="AY275" s="303" t="str">
        <f>IF((未改造舰娘!$BJ271+未改造舰娘!$BN271*$C$4)=0,"",(未改造舰娘!$BJ271+未改造舰娘!$BN271*$C$4))</f>
        <v/>
      </c>
      <c r="AZ275" s="500">
        <f>IF(未改造舰娘!BC271="","",未改造舰娘!BC271)</f>
        <v>0</v>
      </c>
      <c r="BA275" s="500">
        <f>IF(未改造舰娘!BD271="","",未改造舰娘!BD271)</f>
        <v>24</v>
      </c>
      <c r="BB275" s="500">
        <f>IF(未改造舰娘!BE271="","",未改造舰娘!BE271)</f>
        <v>7</v>
      </c>
      <c r="BC275" s="498">
        <f>IF(未改造舰娘!BF271="","",未改造舰娘!BF271)</f>
        <v>4</v>
      </c>
      <c r="BD275" s="125" t="s">
        <v>1616</v>
      </c>
      <c r="BE275" s="506"/>
      <c r="BF275" s="306" t="str">
        <f>IF(未改造舰娘!$BQ271="","",未改造舰娘!$BQ271)</f>
        <v/>
      </c>
      <c r="BG275" s="306" t="str">
        <f>IF(未改造舰娘!$BR271="","",未改造舰娘!$BR271)</f>
        <v/>
      </c>
      <c r="BH275" s="306"/>
      <c r="BU275" s="304">
        <f>IFERROR(VLOOKUP(AL275,装备!$B:$C,2,0),0)</f>
        <v>2</v>
      </c>
      <c r="BV275" s="304">
        <f>IFERROR(VLOOKUP($AL275,装备!$B:$Q,5,0),0)</f>
        <v>0</v>
      </c>
      <c r="BW275" s="304">
        <f>IFERROR(VLOOKUP($AL275,装备!$B:$Q,6,0),0)</f>
        <v>1</v>
      </c>
      <c r="BX275" s="304">
        <f>IFERROR(VLOOKUP($AL275,装备!$B:$Q,7,0),0)</f>
        <v>0</v>
      </c>
      <c r="BY275" s="304">
        <f>IFERROR(VLOOKUP($AL275,装备!$B:$Q,8,0),0)</f>
        <v>0</v>
      </c>
      <c r="BZ275" s="304">
        <f>IFERROR(VLOOKUP($AL275,装备!$B:$Q,9,0),0)</f>
        <v>0</v>
      </c>
      <c r="CA275" s="304">
        <f>IFERROR(VLOOKUP($AL275,装备!$B:$Q,10,0),0)</f>
        <v>0</v>
      </c>
      <c r="CB275" s="304">
        <f>IFERROR(VLOOKUP($AL275,装备!$B:$Q,11,0),0)</f>
        <v>0</v>
      </c>
      <c r="CC275" s="304" t="str">
        <f>IFERROR(VLOOKUP($AL275,装备!$B:$Q,12,0),0)</f>
        <v>短</v>
      </c>
      <c r="CD275" s="304">
        <f>IFERROR(VLOOKUP($AL275,装备!$B:$Q,13,0),0)</f>
        <v>0</v>
      </c>
      <c r="CE275" s="304">
        <f>IFERROR(VLOOKUP($AL275,装备!$B:$Q,14,0),0)</f>
        <v>0</v>
      </c>
      <c r="CF275" s="304">
        <f>IFERROR(VLOOKUP($AL275,装备!$B:$Q,16,0),0)</f>
        <v>3</v>
      </c>
      <c r="CG275" s="304">
        <f>IFERROR(VLOOKUP($AL275,装备!$B:$Q,5,0),0)</f>
        <v>0</v>
      </c>
      <c r="CH275" s="304">
        <f>IFERROR(VLOOKUP(AM275,装备!$B:$C,2,0),0)</f>
        <v>1</v>
      </c>
      <c r="CI275" s="304">
        <f>IFERROR(VLOOKUP($AM275,装备!$B:$Q,5,0),0)</f>
        <v>0</v>
      </c>
      <c r="CJ275" s="304">
        <f>IFERROR(VLOOKUP($AM275,装备!$B:$Q,6,0),0)</f>
        <v>0</v>
      </c>
      <c r="CK275" s="304">
        <f>IFERROR(VLOOKUP($AM275,装备!$B:$Q,7,0),0)</f>
        <v>0</v>
      </c>
      <c r="CL275" s="304">
        <f>IFERROR(VLOOKUP($AM275,装备!$B:$Q,8,0),0)</f>
        <v>4</v>
      </c>
      <c r="CM275" s="304">
        <f>IFERROR(VLOOKUP($AM275,装备!$B:$Q,9,0),0)</f>
        <v>0</v>
      </c>
      <c r="CN275" s="304">
        <f>IFERROR(VLOOKUP($AM275,装备!$B:$Q,10,0),0)</f>
        <v>0</v>
      </c>
      <c r="CO275" s="304">
        <f>IFERROR(VLOOKUP($AM275,装备!$B:$Q,11,0),0)</f>
        <v>0</v>
      </c>
      <c r="CP275" s="304" t="str">
        <f>IFERROR(VLOOKUP($AM275,装备!$B:$Q,12,0),0)</f>
        <v>短</v>
      </c>
      <c r="CQ275" s="304">
        <f>IFERROR(VLOOKUP($AM275,装备!$B:$Q,13,0),0)</f>
        <v>0</v>
      </c>
      <c r="CR275" s="304">
        <f>IFERROR(VLOOKUP($AM275,装备!$B:$Q,14,0),0)</f>
        <v>0</v>
      </c>
      <c r="CS275" s="304">
        <f>IFERROR(VLOOKUP($AM275,装备!$B:$Q,16,0),0)</f>
        <v>0</v>
      </c>
      <c r="CT275" s="304">
        <f>IFERROR(VLOOKUP($AM275,装备!$B:$Q,5,0),0)</f>
        <v>0</v>
      </c>
      <c r="CU275" s="304">
        <f>IFERROR(VLOOKUP(AN275,装备!$B:$C,2,0),0)</f>
        <v>0</v>
      </c>
      <c r="CV275" s="304">
        <f>IFERROR(VLOOKUP($AN275,装备!$B:$Q,5,0),0)</f>
        <v>0</v>
      </c>
      <c r="CW275" s="304">
        <f>IFERROR(VLOOKUP($AN275,装备!$B:$Q,6,0),0)</f>
        <v>0</v>
      </c>
      <c r="CX275" s="304">
        <f>IFERROR(VLOOKUP($AN275,装备!$B:$Q,7,0),0)</f>
        <v>0</v>
      </c>
      <c r="CY275" s="304">
        <f>IFERROR(VLOOKUP($AN275,装备!$B:$Q,8,0),0)</f>
        <v>0</v>
      </c>
      <c r="CZ275" s="304">
        <f>IFERROR(VLOOKUP($AN275,装备!$B:$Q,9,0),0)</f>
        <v>0</v>
      </c>
      <c r="DA275" s="304">
        <f>IFERROR(VLOOKUP($AN275,装备!$B:$Q,10,0),0)</f>
        <v>0</v>
      </c>
      <c r="DB275" s="304">
        <f>IFERROR(VLOOKUP($AN275,装备!$B:$Q,11,0),0)</f>
        <v>0</v>
      </c>
      <c r="DC275" s="304">
        <f>IFERROR(VLOOKUP($AN275,装备!$B:$Q,12,0),0)</f>
        <v>0</v>
      </c>
      <c r="DD275" s="304">
        <f>IFERROR(VLOOKUP($AN275,装备!$B:$Q,13,0),0)</f>
        <v>0</v>
      </c>
      <c r="DE275" s="304">
        <f>IFERROR(VLOOKUP($AN275,装备!$B:$Q,14,0),0)</f>
        <v>0</v>
      </c>
      <c r="DF275" s="304">
        <f>IFERROR(VLOOKUP($AN275,装备!$B:$Q,16,0),0)</f>
        <v>0</v>
      </c>
      <c r="DG275" s="304">
        <f>IFERROR(VLOOKUP($AN275,装备!$B:$Q,5,0),0)</f>
        <v>0</v>
      </c>
      <c r="DH275" s="304">
        <f>IFERROR(VLOOKUP(AO275,装备!$B:$C,2,0),0)</f>
        <v>0</v>
      </c>
      <c r="DI275" s="304">
        <f>IFERROR(VLOOKUP($AO275,装备!$B:$Q,5,0),0)</f>
        <v>0</v>
      </c>
      <c r="DJ275" s="304">
        <f>IFERROR(VLOOKUP($AO275,装备!$B:$Q,6,0),0)</f>
        <v>0</v>
      </c>
      <c r="DK275" s="304">
        <f>IFERROR(VLOOKUP($AO275,装备!$B:$Q,7,0),0)</f>
        <v>0</v>
      </c>
      <c r="DL275" s="304">
        <f>IFERROR(VLOOKUP($AO275,装备!$B:$Q,8,0),0)</f>
        <v>0</v>
      </c>
      <c r="DM275" s="304">
        <f>IFERROR(VLOOKUP($AO275,装备!$B:$Q,9,0),0)</f>
        <v>0</v>
      </c>
      <c r="DN275" s="304">
        <f>IFERROR(VLOOKUP($AO275,装备!$B:$Q,10,0),0)</f>
        <v>0</v>
      </c>
      <c r="DO275" s="304">
        <f>IFERROR(VLOOKUP($AO275,装备!$B:$Q,11,0),0)</f>
        <v>0</v>
      </c>
      <c r="DP275" s="304">
        <f>IFERROR(VLOOKUP($AO275,装备!$B:$Q,12,0),0)</f>
        <v>0</v>
      </c>
      <c r="DQ275" s="304">
        <f>IFERROR(VLOOKUP($AO275,装备!$B:$Q,13,0),0)</f>
        <v>0</v>
      </c>
      <c r="DR275" s="304">
        <f>IFERROR(VLOOKUP($AO275,装备!$B:$Q,14,0),0)</f>
        <v>0</v>
      </c>
      <c r="DS275" s="304">
        <f>IFERROR(VLOOKUP($AO275,装备!$B:$Q,16,0),0)</f>
        <v>0</v>
      </c>
      <c r="DT275" s="304">
        <f>IFERROR(VLOOKUP($AO275,装备!$B:$Q,5,0),0)</f>
        <v>0</v>
      </c>
    </row>
    <row r="276" spans="1:124" ht="15" hidden="1">
      <c r="A276" s="301">
        <f>未改造舰娘!$A272</f>
        <v>10030212</v>
      </c>
      <c r="B276" s="354" t="s">
        <v>4140</v>
      </c>
      <c r="C276" s="323"/>
      <c r="D276" s="323">
        <f t="shared" si="4"/>
        <v>110</v>
      </c>
      <c r="E276" s="303">
        <f>未改造舰娘!$C272</f>
        <v>4</v>
      </c>
      <c r="F276" s="304" t="str">
        <f>未改造舰娘!$D272</f>
        <v>轻巡</v>
      </c>
      <c r="G276" s="304" t="str">
        <f>未改造舰娘!$E272</f>
        <v>中型</v>
      </c>
      <c r="H276" s="304" t="str">
        <f>未改造舰娘!$F272</f>
        <v>护卫舰</v>
      </c>
      <c r="I276" s="460">
        <f>未改造舰娘!$AR272</f>
        <v>3</v>
      </c>
      <c r="J276" s="304" t="str">
        <f>未改造舰娘!$G272</f>
        <v>美国</v>
      </c>
      <c r="K276" s="312">
        <f>未改造舰娘!$H272+(BV276+CI276+CV276+DI276)*$C$2</f>
        <v>33</v>
      </c>
      <c r="L276" s="304">
        <f>未改造舰娘!$I272</f>
        <v>-1</v>
      </c>
      <c r="M276" s="304">
        <f>未改造舰娘!$J272</f>
        <v>1</v>
      </c>
      <c r="N276" s="518">
        <f>未改造舰娘!$K272</f>
        <v>2</v>
      </c>
      <c r="O276" s="304">
        <f>未改造舰娘!$L272+((CE276+CR276+DE276+DR276)*$C$2)</f>
        <v>25</v>
      </c>
      <c r="P276" s="304" t="str">
        <f>IF($C$2=1,(IF(ISERROR(FIND("超长",未改造舰娘!$M272&amp;CC276&amp;CP276&amp;DC276&amp;DP276,1)),IF(ISERROR(FIND("长",未改造舰娘!$M272&amp;CC276&amp;CP276&amp;DC276&amp;DP276,1)),IF(ISERROR(FIND("中",未改造舰娘!$M272&amp;CC276&amp;CP276&amp;DC276&amp;DP276,1)),IF(ISERROR(FIND("短",未改造舰娘!$M272&amp;CC276&amp;CP276&amp;DC276&amp;DP276,1)),IF(ISERROR(FIND("无",未改造舰娘!$M272&amp;CC276&amp;CP276&amp;DC276&amp;DP276,1)),0,"无"),"短"),"中"),"长"),"超长")),未改造舰娘!$M272)</f>
        <v>中</v>
      </c>
      <c r="Q276" s="303">
        <f>未改造舰娘!$N272</f>
        <v>31.5</v>
      </c>
      <c r="R276" s="304">
        <f>(未改造舰娘!$P272)+(未改造舰娘!$Q272)*$C$3+((BW276+CJ276+CW276+DJ276)*$C$2)</f>
        <v>62</v>
      </c>
      <c r="S276" s="304">
        <f>(未改造舰娘!$R272)+(未改造舰娘!$S272)*$C$3+((BY276+CL276+CY276+DL276)*$C$2)</f>
        <v>0</v>
      </c>
      <c r="T276" s="304">
        <f>(未改造舰娘!$T272)+(未改造舰娘!$U272)*$C$3+((BX276+CK276+CX276+DK276)*$C$2)</f>
        <v>54</v>
      </c>
      <c r="U276" s="304">
        <f>(未改造舰娘!$V272)+(未改造舰娘!$W272)*$C$3+((CG276+CT276+DG276+DT276)*$C$2)</f>
        <v>85</v>
      </c>
      <c r="V276" s="305">
        <f>INT((((未改造舰娘!$Y272)-(未改造舰娘!$X272))*(((IF(D276=0,C276,D276))-1)/99))+未改造舰娘!$X272)+((CB276+CO276+DB276+DO276)*$C$2)</f>
        <v>91</v>
      </c>
      <c r="W276" s="304">
        <f>INT((((未改造舰娘!$AA272)-(未改造舰娘!$Z272))*(((IF(D276=0,C276,D276))-1)/99))+未改造舰娘!$Z272)+((CD276+CQ276+DD276+DQ276)*$C$2)</f>
        <v>69</v>
      </c>
      <c r="X276" s="304">
        <f>INT((((未改造舰娘!$AC272)-(未改造舰娘!$AB272))*(((IF(D276=0,C276,D276))-1)/99))+未改造舰娘!$AB272)+((CA276+CN276+DA276+DN276)*$C$2)</f>
        <v>23</v>
      </c>
      <c r="Y276" s="303">
        <f>INT((((未改造舰娘!$AE272)-(未改造舰娘!$AD272))*(((IF(D276=0,C276,D276))-1)/99))+未改造舰娘!$AD272)+((BZ276+CM276+CZ276+DM276)*$C$2)</f>
        <v>69</v>
      </c>
      <c r="Z276" s="474">
        <f>IF(未改造舰娘!$AF272=0,"",未改造舰娘!$AF272)</f>
        <v>4</v>
      </c>
      <c r="AA276" s="304">
        <f>IF(未改造舰娘!$AG272="","",未改造舰娘!$AG272)</f>
        <v>4</v>
      </c>
      <c r="AB276" s="304">
        <f>IF(未改造舰娘!$AH272="","",未改造舰娘!$AH272)</f>
        <v>4</v>
      </c>
      <c r="AC276" s="304" t="str">
        <f>IF(未改造舰娘!$AI272="","",未改造舰娘!$AI272)</f>
        <v/>
      </c>
      <c r="AD276" s="304">
        <f>IF(未改造舰娘!$AJ272="","",未改造舰娘!$AJ272)</f>
        <v>12</v>
      </c>
      <c r="AE276" s="305">
        <f>IF(未改造舰娘!$AK272="","",未改造舰娘!$AK272)</f>
        <v>0</v>
      </c>
      <c r="AF276" s="304" t="str">
        <f>IF(未改造舰娘!$AL272="","",未改造舰娘!$AL272)</f>
        <v/>
      </c>
      <c r="AG276" s="304" t="str">
        <f>IF(未改造舰娘!$AM272="","",未改造舰娘!$AM272)</f>
        <v/>
      </c>
      <c r="AH276" s="304" t="str">
        <f>IF(未改造舰娘!$AN272="","",未改造舰娘!$AN272)</f>
        <v/>
      </c>
      <c r="AI276" s="304" t="str">
        <f>IF(未改造舰娘!$AO272="","",未改造舰娘!$AO272)</f>
        <v/>
      </c>
      <c r="AJ276" s="304" t="str">
        <f>IF(未改造舰娘!$AP272="","",未改造舰娘!$AP272)</f>
        <v/>
      </c>
      <c r="AK276" s="303" t="str">
        <f>IF(未改造舰娘!$AQ272="","",未改造舰娘!$AQ272)</f>
        <v/>
      </c>
      <c r="AL276" s="306" t="str">
        <f>IF(未改造舰娘!$AS272="","",未改造舰娘!$AS272)</f>
        <v>U国三联6英寸炮</v>
      </c>
      <c r="AM276" s="306" t="str">
        <f>IF(未改造舰娘!$AT272="","",未改造舰娘!$AT272)</f>
        <v>标准型对空雷达</v>
      </c>
      <c r="AN276" s="306" t="str">
        <f>IF(未改造舰娘!$AU272="","",未改造舰娘!$AU272)</f>
        <v/>
      </c>
      <c r="AO276" s="306" t="str">
        <f>IF(未改造舰娘!$AV272="","",未改造舰娘!$AV272)</f>
        <v/>
      </c>
      <c r="AP276" s="307" t="str">
        <f>IF(未改造舰娘!$AW272="","",未改造舰娘!$AW272)</f>
        <v/>
      </c>
      <c r="AQ276" s="308" t="str">
        <f>IF(未改造舰娘!$AX272="","",未改造舰娘!$AX272)</f>
        <v/>
      </c>
      <c r="AR276" s="304">
        <f>IF(未改造舰娘!$AY272="","",未改造舰娘!$AY272)</f>
        <v>30</v>
      </c>
      <c r="AS276" s="304">
        <f>IF(未改造舰娘!$AZ272="","",未改造舰娘!$AZ272)</f>
        <v>35</v>
      </c>
      <c r="AT276" s="304">
        <f>IF(未改造舰娘!$BA272="","",未改造舰娘!$BA272)</f>
        <v>0.8</v>
      </c>
      <c r="AU276" s="304">
        <f>IF(未改造舰娘!$BB272="","",未改造舰娘!$BB272)</f>
        <v>1.5</v>
      </c>
      <c r="AV276" s="305">
        <f>IF((未改造舰娘!$BG272+未改造舰娘!$BK272*$C$4)=0,"",(未改造舰娘!$BG272+未改造舰娘!$BK272*$C$4))</f>
        <v>10</v>
      </c>
      <c r="AW276" s="304">
        <f>IF((未改造舰娘!$BH272+未改造舰娘!$BL272*$C$4)=0,"",(未改造舰娘!$BH272+未改造舰娘!$BL272*$C$4))</f>
        <v>18</v>
      </c>
      <c r="AX276" s="304">
        <f>IF((未改造舰娘!$BI272+未改造舰娘!$BM272*$C$4)=0,"",(未改造舰娘!$BI272+未改造舰娘!$BM272*$C$4))</f>
        <v>28</v>
      </c>
      <c r="AY276" s="303">
        <f>IF((未改造舰娘!$BJ272+未改造舰娘!$BN272*$C$4)=0,"",(未改造舰娘!$BJ272+未改造舰娘!$BN272*$C$4))</f>
        <v>15</v>
      </c>
      <c r="AZ276" s="500">
        <f>IF(未改造舰娘!BC272="","",未改造舰娘!BC272)</f>
        <v>16</v>
      </c>
      <c r="BA276" s="500">
        <f>IF(未改造舰娘!BD272="","",未改造舰娘!BD272)</f>
        <v>0</v>
      </c>
      <c r="BB276" s="500">
        <f>IF(未改造舰娘!BE272="","",未改造舰娘!BE272)</f>
        <v>15</v>
      </c>
      <c r="BC276" s="498">
        <f>IF(未改造舰娘!BF272="","",未改造舰娘!BF272)</f>
        <v>48</v>
      </c>
      <c r="BD276" s="84" t="s">
        <v>2048</v>
      </c>
      <c r="BE276" s="506"/>
      <c r="BF276" s="306" t="str">
        <f>IF(未改造舰娘!$BQ272="","",未改造舰娘!$BQ272)</f>
        <v>7-1-CDFGHIJKLMN</v>
      </c>
      <c r="BG276" s="306" t="str">
        <f>IF(未改造舰娘!$BR272="","",未改造舰娘!$BR272)</f>
        <v>极地奏鸣曲 Ex-3-CDEIJKMOPQ,Ex-4-1-CDGHIKN；未命名 Ex-8-BCDEFGHIJNOβ；决战九段坂 Ex-8-Q；中间岛战役 Ex-9-CDFGK；所罗门之晓 Ex-10-R；地狱群岛攻略作战 Ex-8-M</v>
      </c>
      <c r="BH276" s="306"/>
      <c r="BU276" s="304">
        <f>IFERROR(VLOOKUP(AL276,装备!$B:$C,2,0),0)</f>
        <v>2</v>
      </c>
      <c r="BV276" s="304">
        <f>IFERROR(VLOOKUP($AL276,装备!$B:$Q,5,0),0)</f>
        <v>0</v>
      </c>
      <c r="BW276" s="304">
        <f>IFERROR(VLOOKUP($AL276,装备!$B:$Q,6,0),0)</f>
        <v>6</v>
      </c>
      <c r="BX276" s="304">
        <f>IFERROR(VLOOKUP($AL276,装备!$B:$Q,7,0),0)</f>
        <v>0</v>
      </c>
      <c r="BY276" s="304">
        <f>IFERROR(VLOOKUP($AL276,装备!$B:$Q,8,0),0)</f>
        <v>0</v>
      </c>
      <c r="BZ276" s="304">
        <f>IFERROR(VLOOKUP($AL276,装备!$B:$Q,9,0),0)</f>
        <v>0</v>
      </c>
      <c r="CA276" s="304">
        <f>IFERROR(VLOOKUP($AL276,装备!$B:$Q,10,0),0)</f>
        <v>0</v>
      </c>
      <c r="CB276" s="304">
        <f>IFERROR(VLOOKUP($AL276,装备!$B:$Q,11,0),0)</f>
        <v>1</v>
      </c>
      <c r="CC276" s="304" t="str">
        <f>IFERROR(VLOOKUP($AL276,装备!$B:$Q,12,0),0)</f>
        <v>中</v>
      </c>
      <c r="CD276" s="304">
        <f>IFERROR(VLOOKUP($AL276,装备!$B:$Q,13,0),0)</f>
        <v>0</v>
      </c>
      <c r="CE276" s="304">
        <f>IFERROR(VLOOKUP($AL276,装备!$B:$Q,14,0),0)</f>
        <v>0</v>
      </c>
      <c r="CF276" s="304">
        <f>IFERROR(VLOOKUP($AL276,装备!$B:$Q,16,0),0)</f>
        <v>0</v>
      </c>
      <c r="CG276" s="304">
        <f>IFERROR(VLOOKUP($AL276,装备!$B:$Q,5,0),0)</f>
        <v>0</v>
      </c>
      <c r="CH276" s="304">
        <f>IFERROR(VLOOKUP(AM276,装备!$B:$C,2,0),0)</f>
        <v>2</v>
      </c>
      <c r="CI276" s="304">
        <f>IFERROR(VLOOKUP($AM276,装备!$B:$Q,5,0),0)</f>
        <v>0</v>
      </c>
      <c r="CJ276" s="304">
        <f>IFERROR(VLOOKUP($AM276,装备!$B:$Q,6,0),0)</f>
        <v>0</v>
      </c>
      <c r="CK276" s="304">
        <f>IFERROR(VLOOKUP($AM276,装备!$B:$Q,7,0),0)</f>
        <v>0</v>
      </c>
      <c r="CL276" s="304">
        <f>IFERROR(VLOOKUP($AM276,装备!$B:$Q,8,0),0)</f>
        <v>0</v>
      </c>
      <c r="CM276" s="304">
        <f>IFERROR(VLOOKUP($AM276,装备!$B:$Q,9,0),0)</f>
        <v>0</v>
      </c>
      <c r="CN276" s="304">
        <f>IFERROR(VLOOKUP($AM276,装备!$B:$Q,10,0),0)</f>
        <v>4</v>
      </c>
      <c r="CO276" s="304">
        <f>IFERROR(VLOOKUP($AM276,装备!$B:$Q,11,0),0)</f>
        <v>1</v>
      </c>
      <c r="CP276" s="304" t="str">
        <f>IFERROR(VLOOKUP($AM276,装备!$B:$Q,12,0),0)</f>
        <v>无</v>
      </c>
      <c r="CQ276" s="304">
        <f>IFERROR(VLOOKUP($AM276,装备!$B:$Q,13,0),0)</f>
        <v>0</v>
      </c>
      <c r="CR276" s="304">
        <f>IFERROR(VLOOKUP($AM276,装备!$B:$Q,14,0),0)</f>
        <v>0</v>
      </c>
      <c r="CS276" s="304">
        <f>IFERROR(VLOOKUP($AM276,装备!$B:$Q,16,0),0)</f>
        <v>3</v>
      </c>
      <c r="CT276" s="304">
        <f>IFERROR(VLOOKUP($AM276,装备!$B:$Q,5,0),0)</f>
        <v>0</v>
      </c>
      <c r="CU276" s="304">
        <f>IFERROR(VLOOKUP(AN276,装备!$B:$C,2,0),0)</f>
        <v>0</v>
      </c>
      <c r="CV276" s="304">
        <f>IFERROR(VLOOKUP($AN276,装备!$B:$Q,5,0),0)</f>
        <v>0</v>
      </c>
      <c r="CW276" s="304">
        <f>IFERROR(VLOOKUP($AN276,装备!$B:$Q,6,0),0)</f>
        <v>0</v>
      </c>
      <c r="CX276" s="304">
        <f>IFERROR(VLOOKUP($AN276,装备!$B:$Q,7,0),0)</f>
        <v>0</v>
      </c>
      <c r="CY276" s="304">
        <f>IFERROR(VLOOKUP($AN276,装备!$B:$Q,8,0),0)</f>
        <v>0</v>
      </c>
      <c r="CZ276" s="304">
        <f>IFERROR(VLOOKUP($AN276,装备!$B:$Q,9,0),0)</f>
        <v>0</v>
      </c>
      <c r="DA276" s="304">
        <f>IFERROR(VLOOKUP($AN276,装备!$B:$Q,10,0),0)</f>
        <v>0</v>
      </c>
      <c r="DB276" s="304">
        <f>IFERROR(VLOOKUP($AN276,装备!$B:$Q,11,0),0)</f>
        <v>0</v>
      </c>
      <c r="DC276" s="304">
        <f>IFERROR(VLOOKUP($AN276,装备!$B:$Q,12,0),0)</f>
        <v>0</v>
      </c>
      <c r="DD276" s="304">
        <f>IFERROR(VLOOKUP($AN276,装备!$B:$Q,13,0),0)</f>
        <v>0</v>
      </c>
      <c r="DE276" s="304">
        <f>IFERROR(VLOOKUP($AN276,装备!$B:$Q,14,0),0)</f>
        <v>0</v>
      </c>
      <c r="DF276" s="304">
        <f>IFERROR(VLOOKUP($AN276,装备!$B:$Q,16,0),0)</f>
        <v>0</v>
      </c>
      <c r="DG276" s="304">
        <f>IFERROR(VLOOKUP($AN276,装备!$B:$Q,5,0),0)</f>
        <v>0</v>
      </c>
      <c r="DH276" s="304">
        <f>IFERROR(VLOOKUP(AO276,装备!$B:$C,2,0),0)</f>
        <v>0</v>
      </c>
      <c r="DI276" s="304">
        <f>IFERROR(VLOOKUP($AO276,装备!$B:$Q,5,0),0)</f>
        <v>0</v>
      </c>
      <c r="DJ276" s="304">
        <f>IFERROR(VLOOKUP($AO276,装备!$B:$Q,6,0),0)</f>
        <v>0</v>
      </c>
      <c r="DK276" s="304">
        <f>IFERROR(VLOOKUP($AO276,装备!$B:$Q,7,0),0)</f>
        <v>0</v>
      </c>
      <c r="DL276" s="304">
        <f>IFERROR(VLOOKUP($AO276,装备!$B:$Q,8,0),0)</f>
        <v>0</v>
      </c>
      <c r="DM276" s="304">
        <f>IFERROR(VLOOKUP($AO276,装备!$B:$Q,9,0),0)</f>
        <v>0</v>
      </c>
      <c r="DN276" s="304">
        <f>IFERROR(VLOOKUP($AO276,装备!$B:$Q,10,0),0)</f>
        <v>0</v>
      </c>
      <c r="DO276" s="304">
        <f>IFERROR(VLOOKUP($AO276,装备!$B:$Q,11,0),0)</f>
        <v>0</v>
      </c>
      <c r="DP276" s="304">
        <f>IFERROR(VLOOKUP($AO276,装备!$B:$Q,12,0),0)</f>
        <v>0</v>
      </c>
      <c r="DQ276" s="304">
        <f>IFERROR(VLOOKUP($AO276,装备!$B:$Q,13,0),0)</f>
        <v>0</v>
      </c>
      <c r="DR276" s="304">
        <f>IFERROR(VLOOKUP($AO276,装备!$B:$Q,14,0),0)</f>
        <v>0</v>
      </c>
      <c r="DS276" s="304">
        <f>IFERROR(VLOOKUP($AO276,装备!$B:$Q,16,0),0)</f>
        <v>0</v>
      </c>
      <c r="DT276" s="304">
        <f>IFERROR(VLOOKUP($AO276,装备!$B:$Q,5,0),0)</f>
        <v>0</v>
      </c>
    </row>
    <row r="277" spans="1:124" hidden="1">
      <c r="A277" s="301">
        <f>未改造舰娘!$A273</f>
        <v>10030311</v>
      </c>
      <c r="B277" s="354" t="s">
        <v>581</v>
      </c>
      <c r="C277" s="323"/>
      <c r="D277" s="323">
        <f t="shared" si="4"/>
        <v>110</v>
      </c>
      <c r="E277" s="303">
        <f>未改造舰娘!$C273</f>
        <v>5</v>
      </c>
      <c r="F277" s="304" t="str">
        <f>未改造舰娘!$D273</f>
        <v>补给</v>
      </c>
      <c r="G277" s="304" t="str">
        <f>未改造舰娘!$E273</f>
        <v>小型</v>
      </c>
      <c r="H277" s="304" t="str">
        <f>未改造舰娘!$F273</f>
        <v>护卫舰</v>
      </c>
      <c r="I277" s="460">
        <f>未改造舰娘!$AR273</f>
        <v>2</v>
      </c>
      <c r="J277" s="304" t="str">
        <f>未改造舰娘!$G273</f>
        <v>冰岛</v>
      </c>
      <c r="K277" s="312">
        <f>未改造舰娘!$H273+(BV277+CI277+CV277+DI277)*$C$2</f>
        <v>12</v>
      </c>
      <c r="L277" s="304">
        <f>未改造舰娘!$I273</f>
        <v>0</v>
      </c>
      <c r="M277" s="304">
        <f>未改造舰娘!$J273</f>
        <v>0</v>
      </c>
      <c r="N277" s="518">
        <f>未改造舰娘!$K273</f>
        <v>2</v>
      </c>
      <c r="O277" s="304">
        <f>未改造舰娘!$L273+((CE277+CR277+DE277+DR277)*$C$2)</f>
        <v>30</v>
      </c>
      <c r="P277" s="304" t="str">
        <f>IF($C$2=1,(IF(ISERROR(FIND("超长",未改造舰娘!$M273&amp;CC277&amp;CP277&amp;DC277&amp;DP277,1)),IF(ISERROR(FIND("长",未改造舰娘!$M273&amp;CC277&amp;CP277&amp;DC277&amp;DP277,1)),IF(ISERROR(FIND("中",未改造舰娘!$M273&amp;CC277&amp;CP277&amp;DC277&amp;DP277,1)),IF(ISERROR(FIND("短",未改造舰娘!$M273&amp;CC277&amp;CP277&amp;DC277&amp;DP277,1)),IF(ISERROR(FIND("无",未改造舰娘!$M273&amp;CC277&amp;CP277&amp;DC277&amp;DP277,1)),0,"无"),"短"),"中"),"长"),"超长")),未改造舰娘!$M273)</f>
        <v>短</v>
      </c>
      <c r="Q277" s="303">
        <f>未改造舰娘!$N273</f>
        <v>18</v>
      </c>
      <c r="R277" s="304">
        <f>(未改造舰娘!$P273)+(未改造舰娘!$Q273)*$C$3+((BW277+CJ277+CW277+DJ277)*$C$2)</f>
        <v>30</v>
      </c>
      <c r="S277" s="304">
        <f>(未改造舰娘!$R273)+(未改造舰娘!$S273)*$C$3+((BY277+CL277+CY277+DL277)*$C$2)</f>
        <v>0</v>
      </c>
      <c r="T277" s="304">
        <f>(未改造舰娘!$T273)+(未改造舰娘!$U273)*$C$3+((BX277+CK277+CX277+DK277)*$C$2)</f>
        <v>15</v>
      </c>
      <c r="U277" s="304">
        <f>(未改造舰娘!$V273)+(未改造舰娘!$W273)*$C$3+((CG277+CT277+DG277+DT277)*$C$2)</f>
        <v>39</v>
      </c>
      <c r="V277" s="305">
        <f>INT((((未改造舰娘!$Y273)-(未改造舰娘!$X273))*(((IF(D277=0,C277,D277))-1)/99))+未改造舰娘!$X273)+((CB277+CO277+DB277+DO277)*$C$2)</f>
        <v>87</v>
      </c>
      <c r="W277" s="304">
        <f>INT((((未改造舰娘!$AA273)-(未改造舰娘!$Z273))*(((IF(D277=0,C277,D277))-1)/99))+未改造舰娘!$Z273)+((CD277+CQ277+DD277+DQ277)*$C$2)</f>
        <v>99</v>
      </c>
      <c r="X277" s="304">
        <f>INT((((未改造舰娘!$AC273)-(未改造舰娘!$AB273))*(((IF(D277=0,C277,D277))-1)/99))+未改造舰娘!$AB273)+((CA277+CN277+DA277+DN277)*$C$2)</f>
        <v>17</v>
      </c>
      <c r="Y277" s="303">
        <f>INT((((未改造舰娘!$AE273)-(未改造舰娘!$AD273))*(((IF(D277=0,C277,D277))-1)/99))+未改造舰娘!$AD273)+((BZ277+CM277+CZ277+DM277)*$C$2)</f>
        <v>0</v>
      </c>
      <c r="Z277" s="474">
        <f>IF(未改造舰娘!$AF273=0,"",未改造舰娘!$AF273)</f>
        <v>1</v>
      </c>
      <c r="AA277" s="304">
        <f>IF(未改造舰娘!$AG273="","",未改造舰娘!$AG273)</f>
        <v>1</v>
      </c>
      <c r="AB277" s="304" t="str">
        <f>IF(未改造舰娘!$AH273="","",未改造舰娘!$AH273)</f>
        <v/>
      </c>
      <c r="AC277" s="304" t="str">
        <f>IF(未改造舰娘!$AI273="","",未改造舰娘!$AI273)</f>
        <v/>
      </c>
      <c r="AD277" s="304">
        <f>IF(未改造舰娘!$AJ273="","",未改造舰娘!$AJ273)</f>
        <v>2</v>
      </c>
      <c r="AE277" s="305">
        <f>IF(未改造舰娘!$AK273="","",未改造舰娘!$AK273)</f>
        <v>0</v>
      </c>
      <c r="AF277" s="304" t="str">
        <f>IF(未改造舰娘!$AL273="","",未改造舰娘!$AL273)</f>
        <v/>
      </c>
      <c r="AG277" s="304" t="str">
        <f>IF(未改造舰娘!$AM273="","",未改造舰娘!$AM273)</f>
        <v/>
      </c>
      <c r="AH277" s="304" t="str">
        <f>IF(未改造舰娘!$AN273="","",未改造舰娘!$AN273)</f>
        <v/>
      </c>
      <c r="AI277" s="304" t="str">
        <f>IF(未改造舰娘!$AO273="","",未改造舰娘!$AO273)</f>
        <v/>
      </c>
      <c r="AJ277" s="304" t="str">
        <f>IF(未改造舰娘!$AP273="","",未改造舰娘!$AP273)</f>
        <v/>
      </c>
      <c r="AK277" s="303" t="str">
        <f>IF(未改造舰娘!$AQ273="","",未改造舰娘!$AQ273)</f>
        <v/>
      </c>
      <c r="AL277" s="306" t="str">
        <f>IF(未改造舰娘!$AS273="","",未改造舰娘!$AS273)</f>
        <v>冈格尼尔</v>
      </c>
      <c r="AM277" s="306" t="str">
        <f>IF(未改造舰娘!$AT273="","",未改造舰娘!$AT273)</f>
        <v/>
      </c>
      <c r="AN277" s="306" t="str">
        <f>IF(未改造舰娘!$AU273="","",未改造舰娘!$AU273)</f>
        <v/>
      </c>
      <c r="AO277" s="306" t="str">
        <f>IF(未改造舰娘!$AV273="","",未改造舰娘!$AV273)</f>
        <v/>
      </c>
      <c r="AP277" s="307" t="str">
        <f>IF(未改造舰娘!$AW273="","",未改造舰娘!$AW273)</f>
        <v>护渔(3级)：钓到更好的鱼的概率降低30%。</v>
      </c>
      <c r="AQ277" s="308" t="str">
        <f>IF(未改造舰娘!$AX273="","",未改造舰娘!$AX273)</f>
        <v/>
      </c>
      <c r="AR277" s="304">
        <f>IF(未改造舰娘!$AY273="","",未改造舰娘!$AY273)</f>
        <v>10</v>
      </c>
      <c r="AS277" s="304">
        <f>IF(未改造舰娘!$AZ273="","",未改造舰娘!$AZ273)</f>
        <v>10</v>
      </c>
      <c r="AT277" s="304">
        <f>IF(未改造舰娘!$BA273="","",未改造舰娘!$BA273)</f>
        <v>1</v>
      </c>
      <c r="AU277" s="304">
        <f>IF(未改造舰娘!$BB273="","",未改造舰娘!$BB273)</f>
        <v>1</v>
      </c>
      <c r="AV277" s="305">
        <f>IF((未改造舰娘!$BG273+未改造舰娘!$BK273*$C$4)=0,"",(未改造舰娘!$BG273+未改造舰娘!$BK273*$C$4))</f>
        <v>3</v>
      </c>
      <c r="AW277" s="304">
        <f>IF((未改造舰娘!$BH273+未改造舰娘!$BL273*$C$4)=0,"",(未改造舰娘!$BH273+未改造舰娘!$BL273*$C$4))</f>
        <v>3</v>
      </c>
      <c r="AX277" s="304">
        <f>IF((未改造舰娘!$BI273+未改造舰娘!$BM273*$C$4)=0,"",(未改造舰娘!$BI273+未改造舰娘!$BM273*$C$4))</f>
        <v>3</v>
      </c>
      <c r="AY277" s="303">
        <f>IF((未改造舰娘!$BJ273+未改造舰娘!$BN273*$C$4)=0,"",(未改造舰娘!$BJ273+未改造舰娘!$BN273*$C$4))</f>
        <v>1</v>
      </c>
      <c r="AZ277" s="500">
        <f>IF(未改造舰娘!BC273="","",未改造舰娘!BC273)</f>
        <v>5</v>
      </c>
      <c r="BA277" s="500">
        <f>IF(未改造舰娘!BD273="","",未改造舰娘!BD273)</f>
        <v>0</v>
      </c>
      <c r="BB277" s="500">
        <f>IF(未改造舰娘!BE273="","",未改造舰娘!BE273)</f>
        <v>3</v>
      </c>
      <c r="BC277" s="498">
        <f>IF(未改造舰娘!BF273="","",未改造舰娘!BF273)</f>
        <v>0</v>
      </c>
      <c r="BD277" s="67" t="s">
        <v>1618</v>
      </c>
      <c r="BE277" s="506"/>
      <c r="BF277" s="306" t="str">
        <f>IF(未改造舰娘!$BQ273="","",未改造舰娘!$BQ273)</f>
        <v/>
      </c>
      <c r="BG277" s="306" t="str">
        <f>IF(未改造舰娘!$BR273="","",未改造舰娘!$BR273)</f>
        <v/>
      </c>
      <c r="BH277" s="306"/>
      <c r="BU277" s="304">
        <f>IFERROR(VLOOKUP(AL277,装备!$B:$C,2,0),0)</f>
        <v>4</v>
      </c>
      <c r="BV277" s="304">
        <f>IFERROR(VLOOKUP($AL277,装备!$B:$Q,5,0),0)</f>
        <v>0</v>
      </c>
      <c r="BW277" s="304">
        <f>IFERROR(VLOOKUP($AL277,装备!$B:$Q,6,0),0)</f>
        <v>3</v>
      </c>
      <c r="BX277" s="304">
        <f>IFERROR(VLOOKUP($AL277,装备!$B:$Q,7,0),0)</f>
        <v>3</v>
      </c>
      <c r="BY277" s="304">
        <f>IFERROR(VLOOKUP($AL277,装备!$B:$Q,8,0),0)</f>
        <v>0</v>
      </c>
      <c r="BZ277" s="304">
        <f>IFERROR(VLOOKUP($AL277,装备!$B:$Q,9,0),0)</f>
        <v>0</v>
      </c>
      <c r="CA277" s="304">
        <f>IFERROR(VLOOKUP($AL277,装备!$B:$Q,10,0),0)</f>
        <v>0</v>
      </c>
      <c r="CB277" s="304">
        <f>IFERROR(VLOOKUP($AL277,装备!$B:$Q,11,0),0)</f>
        <v>0</v>
      </c>
      <c r="CC277" s="304" t="str">
        <f>IFERROR(VLOOKUP($AL277,装备!$B:$Q,12,0),0)</f>
        <v>无</v>
      </c>
      <c r="CD277" s="304">
        <f>IFERROR(VLOOKUP($AL277,装备!$B:$Q,13,0),0)</f>
        <v>-3</v>
      </c>
      <c r="CE277" s="304">
        <f>IFERROR(VLOOKUP($AL277,装备!$B:$Q,14,0),0)</f>
        <v>3</v>
      </c>
      <c r="CF277" s="304">
        <f>IFERROR(VLOOKUP($AL277,装备!$B:$Q,16,0),0)</f>
        <v>0</v>
      </c>
      <c r="CG277" s="304">
        <f>IFERROR(VLOOKUP($AL277,装备!$B:$Q,5,0),0)</f>
        <v>0</v>
      </c>
      <c r="CH277" s="304">
        <f>IFERROR(VLOOKUP(AM277,装备!$B:$C,2,0),0)</f>
        <v>0</v>
      </c>
      <c r="CI277" s="304">
        <f>IFERROR(VLOOKUP($AM277,装备!$B:$Q,5,0),0)</f>
        <v>0</v>
      </c>
      <c r="CJ277" s="304">
        <f>IFERROR(VLOOKUP($AM277,装备!$B:$Q,6,0),0)</f>
        <v>0</v>
      </c>
      <c r="CK277" s="304">
        <f>IFERROR(VLOOKUP($AM277,装备!$B:$Q,7,0),0)</f>
        <v>0</v>
      </c>
      <c r="CL277" s="304">
        <f>IFERROR(VLOOKUP($AM277,装备!$B:$Q,8,0),0)</f>
        <v>0</v>
      </c>
      <c r="CM277" s="304">
        <f>IFERROR(VLOOKUP($AM277,装备!$B:$Q,9,0),0)</f>
        <v>0</v>
      </c>
      <c r="CN277" s="304">
        <f>IFERROR(VLOOKUP($AM277,装备!$B:$Q,10,0),0)</f>
        <v>0</v>
      </c>
      <c r="CO277" s="304">
        <f>IFERROR(VLOOKUP($AM277,装备!$B:$Q,11,0),0)</f>
        <v>0</v>
      </c>
      <c r="CP277" s="304">
        <f>IFERROR(VLOOKUP($AM277,装备!$B:$Q,12,0),0)</f>
        <v>0</v>
      </c>
      <c r="CQ277" s="304">
        <f>IFERROR(VLOOKUP($AM277,装备!$B:$Q,13,0),0)</f>
        <v>0</v>
      </c>
      <c r="CR277" s="304">
        <f>IFERROR(VLOOKUP($AM277,装备!$B:$Q,14,0),0)</f>
        <v>0</v>
      </c>
      <c r="CS277" s="304">
        <f>IFERROR(VLOOKUP($AM277,装备!$B:$Q,16,0),0)</f>
        <v>0</v>
      </c>
      <c r="CT277" s="304">
        <f>IFERROR(VLOOKUP($AM277,装备!$B:$Q,5,0),0)</f>
        <v>0</v>
      </c>
      <c r="CU277" s="304">
        <f>IFERROR(VLOOKUP(AN277,装备!$B:$C,2,0),0)</f>
        <v>0</v>
      </c>
      <c r="CV277" s="304">
        <f>IFERROR(VLOOKUP($AN277,装备!$B:$Q,5,0),0)</f>
        <v>0</v>
      </c>
      <c r="CW277" s="304">
        <f>IFERROR(VLOOKUP($AN277,装备!$B:$Q,6,0),0)</f>
        <v>0</v>
      </c>
      <c r="CX277" s="304">
        <f>IFERROR(VLOOKUP($AN277,装备!$B:$Q,7,0),0)</f>
        <v>0</v>
      </c>
      <c r="CY277" s="304">
        <f>IFERROR(VLOOKUP($AN277,装备!$B:$Q,8,0),0)</f>
        <v>0</v>
      </c>
      <c r="CZ277" s="304">
        <f>IFERROR(VLOOKUP($AN277,装备!$B:$Q,9,0),0)</f>
        <v>0</v>
      </c>
      <c r="DA277" s="304">
        <f>IFERROR(VLOOKUP($AN277,装备!$B:$Q,10,0),0)</f>
        <v>0</v>
      </c>
      <c r="DB277" s="304">
        <f>IFERROR(VLOOKUP($AN277,装备!$B:$Q,11,0),0)</f>
        <v>0</v>
      </c>
      <c r="DC277" s="304">
        <f>IFERROR(VLOOKUP($AN277,装备!$B:$Q,12,0),0)</f>
        <v>0</v>
      </c>
      <c r="DD277" s="304">
        <f>IFERROR(VLOOKUP($AN277,装备!$B:$Q,13,0),0)</f>
        <v>0</v>
      </c>
      <c r="DE277" s="304">
        <f>IFERROR(VLOOKUP($AN277,装备!$B:$Q,14,0),0)</f>
        <v>0</v>
      </c>
      <c r="DF277" s="304">
        <f>IFERROR(VLOOKUP($AN277,装备!$B:$Q,16,0),0)</f>
        <v>0</v>
      </c>
      <c r="DG277" s="304">
        <f>IFERROR(VLOOKUP($AN277,装备!$B:$Q,5,0),0)</f>
        <v>0</v>
      </c>
      <c r="DH277" s="304">
        <f>IFERROR(VLOOKUP(AO277,装备!$B:$C,2,0),0)</f>
        <v>0</v>
      </c>
      <c r="DI277" s="304">
        <f>IFERROR(VLOOKUP($AO277,装备!$B:$Q,5,0),0)</f>
        <v>0</v>
      </c>
      <c r="DJ277" s="304">
        <f>IFERROR(VLOOKUP($AO277,装备!$B:$Q,6,0),0)</f>
        <v>0</v>
      </c>
      <c r="DK277" s="304">
        <f>IFERROR(VLOOKUP($AO277,装备!$B:$Q,7,0),0)</f>
        <v>0</v>
      </c>
      <c r="DL277" s="304">
        <f>IFERROR(VLOOKUP($AO277,装备!$B:$Q,8,0),0)</f>
        <v>0</v>
      </c>
      <c r="DM277" s="304">
        <f>IFERROR(VLOOKUP($AO277,装备!$B:$Q,9,0),0)</f>
        <v>0</v>
      </c>
      <c r="DN277" s="304">
        <f>IFERROR(VLOOKUP($AO277,装备!$B:$Q,10,0),0)</f>
        <v>0</v>
      </c>
      <c r="DO277" s="304">
        <f>IFERROR(VLOOKUP($AO277,装备!$B:$Q,11,0),0)</f>
        <v>0</v>
      </c>
      <c r="DP277" s="304">
        <f>IFERROR(VLOOKUP($AO277,装备!$B:$Q,12,0),0)</f>
        <v>0</v>
      </c>
      <c r="DQ277" s="304">
        <f>IFERROR(VLOOKUP($AO277,装备!$B:$Q,13,0),0)</f>
        <v>0</v>
      </c>
      <c r="DR277" s="304">
        <f>IFERROR(VLOOKUP($AO277,装备!$B:$Q,14,0),0)</f>
        <v>0</v>
      </c>
      <c r="DS277" s="304">
        <f>IFERROR(VLOOKUP($AO277,装备!$B:$Q,16,0),0)</f>
        <v>0</v>
      </c>
      <c r="DT277" s="304">
        <f>IFERROR(VLOOKUP($AO277,装备!$B:$Q,5,0),0)</f>
        <v>0</v>
      </c>
    </row>
    <row r="278" spans="1:124" hidden="1">
      <c r="A278" s="301">
        <f>未改造舰娘!$A274</f>
        <v>10030412</v>
      </c>
      <c r="B278" s="354" t="s">
        <v>4144</v>
      </c>
      <c r="C278" s="323"/>
      <c r="D278" s="323">
        <f t="shared" si="4"/>
        <v>110</v>
      </c>
      <c r="E278" s="303">
        <f>未改造舰娘!$C274</f>
        <v>3</v>
      </c>
      <c r="F278" s="304" t="str">
        <f>未改造舰娘!$D274</f>
        <v>轻巡</v>
      </c>
      <c r="G278" s="304" t="str">
        <f>未改造舰娘!$E274</f>
        <v>中型</v>
      </c>
      <c r="H278" s="304" t="str">
        <f>未改造舰娘!$F274</f>
        <v>护卫舰</v>
      </c>
      <c r="I278" s="460">
        <f>未改造舰娘!$AR274</f>
        <v>3</v>
      </c>
      <c r="J278" s="304" t="str">
        <f>未改造舰娘!$G274</f>
        <v>法国</v>
      </c>
      <c r="K278" s="312">
        <f>未改造舰娘!$H274+(BV278+CI278+CV278+DI278)*$C$2</f>
        <v>29</v>
      </c>
      <c r="L278" s="304">
        <f>未改造舰娘!$I274</f>
        <v>-1</v>
      </c>
      <c r="M278" s="304">
        <f>未改造舰娘!$J274</f>
        <v>1</v>
      </c>
      <c r="N278" s="518">
        <f>未改造舰娘!$K274</f>
        <v>2</v>
      </c>
      <c r="O278" s="304">
        <f>未改造舰娘!$L274+((CE278+CR278+DE278+DR278)*$C$2)</f>
        <v>23</v>
      </c>
      <c r="P278" s="304" t="str">
        <f>IF($C$2=1,(IF(ISERROR(FIND("超长",未改造舰娘!$M274&amp;CC278&amp;CP278&amp;DC278&amp;DP278,1)),IF(ISERROR(FIND("长",未改造舰娘!$M274&amp;CC278&amp;CP278&amp;DC278&amp;DP278,1)),IF(ISERROR(FIND("中",未改造舰娘!$M274&amp;CC278&amp;CP278&amp;DC278&amp;DP278,1)),IF(ISERROR(FIND("短",未改造舰娘!$M274&amp;CC278&amp;CP278&amp;DC278&amp;DP278,1)),IF(ISERROR(FIND("无",未改造舰娘!$M274&amp;CC278&amp;CP278&amp;DC278&amp;DP278,1)),0,"无"),"短"),"中"),"长"),"超长")),未改造舰娘!$M274)</f>
        <v>中</v>
      </c>
      <c r="Q278" s="303">
        <f>未改造舰娘!$N274</f>
        <v>25</v>
      </c>
      <c r="R278" s="304">
        <f>(未改造舰娘!$P274)+(未改造舰娘!$Q274)*$C$3+((BW278+CJ278+CW278+DJ278)*$C$2)</f>
        <v>44</v>
      </c>
      <c r="S278" s="304">
        <f>(未改造舰娘!$R274)+(未改造舰娘!$S274)*$C$3+((BY278+CL278+CY278+DL278)*$C$2)</f>
        <v>48</v>
      </c>
      <c r="T278" s="304">
        <f>(未改造舰娘!$T274)+(未改造舰娘!$U274)*$C$3+((BX278+CK278+CX278+DK278)*$C$2)</f>
        <v>35</v>
      </c>
      <c r="U278" s="304">
        <f>(未改造舰娘!$V274)+(未改造舰娘!$W274)*$C$3+((CG278+CT278+DG278+DT278)*$C$2)</f>
        <v>52</v>
      </c>
      <c r="V278" s="305">
        <f>INT((((未改造舰娘!$Y274)-(未改造舰娘!$X274))*(((IF(D278=0,C278,D278))-1)/99))+未改造舰娘!$X274)+((CB278+CO278+DB278+DO278)*$C$2)</f>
        <v>87</v>
      </c>
      <c r="W278" s="304">
        <f>INT((((未改造舰娘!$AA274)-(未改造舰娘!$Z274))*(((IF(D278=0,C278,D278))-1)/99))+未改造舰娘!$Z274)+((CD278+CQ278+DD278+DQ278)*$C$2)</f>
        <v>58</v>
      </c>
      <c r="X278" s="304">
        <f>INT((((未改造舰娘!$AC274)-(未改造舰娘!$AB274))*(((IF(D278=0,C278,D278))-1)/99))+未改造舰娘!$AB274)+((CA278+CN278+DA278+DN278)*$C$2)</f>
        <v>19</v>
      </c>
      <c r="Y278" s="303">
        <f>INT((((未改造舰娘!$AE274)-(未改造舰娘!$AD274))*(((IF(D278=0,C278,D278))-1)/99))+未改造舰娘!$AD274)+((BZ278+CM278+CZ278+DM278)*$C$2)</f>
        <v>70</v>
      </c>
      <c r="Z278" s="474">
        <f>IF(未改造舰娘!$AF274=0,"",未改造舰娘!$AF274)</f>
        <v>2</v>
      </c>
      <c r="AA278" s="304">
        <f>IF(未改造舰娘!$AG274="","",未改造舰娘!$AG274)</f>
        <v>2</v>
      </c>
      <c r="AB278" s="304">
        <f>IF(未改造舰娘!$AH274="","",未改造舰娘!$AH274)</f>
        <v>2</v>
      </c>
      <c r="AC278" s="304" t="str">
        <f>IF(未改造舰娘!$AI274="","",未改造舰娘!$AI274)</f>
        <v/>
      </c>
      <c r="AD278" s="304">
        <f>IF(未改造舰娘!$AJ274="","",未改造舰娘!$AJ274)</f>
        <v>6</v>
      </c>
      <c r="AE278" s="305">
        <f>IF(未改造舰娘!$AK274="","",未改造舰娘!$AK274)</f>
        <v>0</v>
      </c>
      <c r="AF278" s="304" t="str">
        <f>IF(未改造舰娘!$AL274="","",未改造舰娘!$AL274)</f>
        <v/>
      </c>
      <c r="AG278" s="304" t="str">
        <f>IF(未改造舰娘!$AM274="","",未改造舰娘!$AM274)</f>
        <v/>
      </c>
      <c r="AH278" s="304" t="str">
        <f>IF(未改造舰娘!$AN274="","",未改造舰娘!$AN274)</f>
        <v/>
      </c>
      <c r="AI278" s="304" t="str">
        <f>IF(未改造舰娘!$AO274="","",未改造舰娘!$AO274)</f>
        <v/>
      </c>
      <c r="AJ278" s="304" t="str">
        <f>IF(未改造舰娘!$AP274="","",未改造舰娘!$AP274)</f>
        <v/>
      </c>
      <c r="AK278" s="303" t="str">
        <f>IF(未改造舰娘!$AQ274="","",未改造舰娘!$AQ274)</f>
        <v/>
      </c>
      <c r="AL278" s="306" t="str">
        <f>IF(未改造舰娘!$AS274="","",未改造舰娘!$AS274)</f>
        <v>F国双联155毫米炮</v>
      </c>
      <c r="AM278" s="306" t="str">
        <f>IF(未改造舰娘!$AT274="","",未改造舰娘!$AT274)</f>
        <v/>
      </c>
      <c r="AN278" s="306" t="str">
        <f>IF(未改造舰娘!$AU274="","",未改造舰娘!$AU274)</f>
        <v/>
      </c>
      <c r="AO278" s="306" t="str">
        <f>IF(未改造舰娘!$AV274="","",未改造舰娘!$AV274)</f>
        <v/>
      </c>
      <c r="AP278" s="307" t="str">
        <f>IF(未改造舰娘!$AW274="","",未改造舰娘!$AW274)</f>
        <v/>
      </c>
      <c r="AQ278" s="308" t="str">
        <f>IF(未改造舰娘!$AX274="","",未改造舰娘!$AX274)</f>
        <v/>
      </c>
      <c r="AR278" s="304">
        <f>IF(未改造舰娘!$AY274="","",未改造舰娘!$AY274)</f>
        <v>20</v>
      </c>
      <c r="AS278" s="304">
        <f>IF(未改造舰娘!$AZ274="","",未改造舰娘!$AZ274)</f>
        <v>25</v>
      </c>
      <c r="AT278" s="304">
        <f>IF(未改造舰娘!$BA274="","",未改造舰娘!$BA274)</f>
        <v>0.8</v>
      </c>
      <c r="AU278" s="304">
        <f>IF(未改造舰娘!$BB274="","",未改造舰娘!$BB274)</f>
        <v>1.5</v>
      </c>
      <c r="AV278" s="305">
        <f>IF((未改造舰娘!$BG274+未改造舰娘!$BK274*$C$4)=0,"",(未改造舰娘!$BG274+未改造舰娘!$BK274*$C$4))</f>
        <v>10</v>
      </c>
      <c r="AW278" s="304">
        <f>IF((未改造舰娘!$BH274+未改造舰娘!$BL274*$C$4)=0,"",(未改造舰娘!$BH274+未改造舰娘!$BL274*$C$4))</f>
        <v>21</v>
      </c>
      <c r="AX278" s="304">
        <f>IF((未改造舰娘!$BI274+未改造舰娘!$BM274*$C$4)=0,"",(未改造舰娘!$BI274+未改造舰娘!$BM274*$C$4))</f>
        <v>17</v>
      </c>
      <c r="AY278" s="303" t="str">
        <f>IF((未改造舰娘!$BJ274+未改造舰娘!$BN274*$C$4)=0,"",(未改造舰娘!$BJ274+未改造舰娘!$BN274*$C$4))</f>
        <v/>
      </c>
      <c r="AZ278" s="500">
        <f>IF(未改造舰娘!BC274="","",未改造舰娘!BC274)</f>
        <v>10</v>
      </c>
      <c r="BA278" s="500">
        <f>IF(未改造舰娘!BD274="","",未改造舰娘!BD274)</f>
        <v>8</v>
      </c>
      <c r="BB278" s="500">
        <f>IF(未改造舰娘!BE274="","",未改造舰娘!BE274)</f>
        <v>8</v>
      </c>
      <c r="BC278" s="498">
        <f>IF(未改造舰娘!BF274="","",未改造舰娘!BF274)</f>
        <v>11</v>
      </c>
      <c r="BD278" s="125" t="s">
        <v>2061</v>
      </c>
      <c r="BE278" s="506">
        <v>0.22222222222222221</v>
      </c>
      <c r="BF278" s="306" t="str">
        <f>IF(未改造舰娘!$BQ274="","",未改造舰娘!$BQ274)</f>
        <v>7-1-CDFGHIJKLMN,7-2-DEGHJKLM,7-3-ADEFGHIKLN,7-4-CDEFIJKLM,7-5-CDEFGHIJKLMOQ,8-2-DEFGHIJLM</v>
      </c>
      <c r="BG278" s="306" t="str">
        <f>IF(未改造舰娘!$BR274="","",未改造舰娘!$BR274)</f>
        <v>极地奏鸣曲 Ex-4-1-CGHIKN,Ex-4-2-EGKLM,Ex-4-3-ADEFGHILNHIJLM,Ex-4-4-CDEFIKMABCDEFGHIJKL,Ex-4-5-CDEFGHKLQ,Ex-1-BCDEFGHIJKM,Ex-2-DEFGHIJKLMNO,Ex-3-ABDEFGHIJKLMNO,Ex-4-ABCDEFGHIJKLMNO；女武神行动 Ex-1-BDEF,Ex-2-ABCDEFGHIJKL,Ex-3-ABCDEGHIJKLM,Ex-4-ABCDEFGHJKMNOP,Ex-5-ABCDEFG,Ex-6-BCDEFHI,Ex-7-ABCDEGHIJKLM,Ex-8-ABCDEFGHJKMNOP；未命名 Ex-4-T,Ex-5-RS,Ex-6-BCDEFGIJKLMNOPQRTUVβ,Ex-8-BCDEFGHIKO,Ex-9-BCEGHIJKLMOPQRS,Ex-10-BCDEIJKLMNOPQRST,Ex-11-ABCDFHIJKLMNOQRS,Ex-12-ABCDEFHIJKLMNPQRTUVβ</v>
      </c>
      <c r="BH278" s="306"/>
      <c r="BU278" s="304">
        <f>IFERROR(VLOOKUP(AL278,装备!$B:$C,2,0),0)</f>
        <v>2</v>
      </c>
      <c r="BV278" s="304">
        <f>IFERROR(VLOOKUP($AL278,装备!$B:$Q,5,0),0)</f>
        <v>0</v>
      </c>
      <c r="BW278" s="304">
        <f>IFERROR(VLOOKUP($AL278,装备!$B:$Q,6,0),0)</f>
        <v>5</v>
      </c>
      <c r="BX278" s="304">
        <f>IFERROR(VLOOKUP($AL278,装备!$B:$Q,7,0),0)</f>
        <v>0</v>
      </c>
      <c r="BY278" s="304">
        <f>IFERROR(VLOOKUP($AL278,装备!$B:$Q,8,0),0)</f>
        <v>0</v>
      </c>
      <c r="BZ278" s="304">
        <f>IFERROR(VLOOKUP($AL278,装备!$B:$Q,9,0),0)</f>
        <v>0</v>
      </c>
      <c r="CA278" s="304">
        <f>IFERROR(VLOOKUP($AL278,装备!$B:$Q,10,0),0)</f>
        <v>0</v>
      </c>
      <c r="CB278" s="304">
        <f>IFERROR(VLOOKUP($AL278,装备!$B:$Q,11,0),0)</f>
        <v>1</v>
      </c>
      <c r="CC278" s="304" t="str">
        <f>IFERROR(VLOOKUP($AL278,装备!$B:$Q,12,0),0)</f>
        <v>中</v>
      </c>
      <c r="CD278" s="304">
        <f>IFERROR(VLOOKUP($AL278,装备!$B:$Q,13,0),0)</f>
        <v>0</v>
      </c>
      <c r="CE278" s="304">
        <f>IFERROR(VLOOKUP($AL278,装备!$B:$Q,14,0),0)</f>
        <v>0</v>
      </c>
      <c r="CF278" s="304">
        <f>IFERROR(VLOOKUP($AL278,装备!$B:$Q,16,0),0)</f>
        <v>0</v>
      </c>
      <c r="CG278" s="304">
        <f>IFERROR(VLOOKUP($AL278,装备!$B:$Q,5,0),0)</f>
        <v>0</v>
      </c>
      <c r="CH278" s="304">
        <f>IFERROR(VLOOKUP(AM278,装备!$B:$C,2,0),0)</f>
        <v>0</v>
      </c>
      <c r="CI278" s="304">
        <f>IFERROR(VLOOKUP($AM278,装备!$B:$Q,5,0),0)</f>
        <v>0</v>
      </c>
      <c r="CJ278" s="304">
        <f>IFERROR(VLOOKUP($AM278,装备!$B:$Q,6,0),0)</f>
        <v>0</v>
      </c>
      <c r="CK278" s="304">
        <f>IFERROR(VLOOKUP($AM278,装备!$B:$Q,7,0),0)</f>
        <v>0</v>
      </c>
      <c r="CL278" s="304">
        <f>IFERROR(VLOOKUP($AM278,装备!$B:$Q,8,0),0)</f>
        <v>0</v>
      </c>
      <c r="CM278" s="304">
        <f>IFERROR(VLOOKUP($AM278,装备!$B:$Q,9,0),0)</f>
        <v>0</v>
      </c>
      <c r="CN278" s="304">
        <f>IFERROR(VLOOKUP($AM278,装备!$B:$Q,10,0),0)</f>
        <v>0</v>
      </c>
      <c r="CO278" s="304">
        <f>IFERROR(VLOOKUP($AM278,装备!$B:$Q,11,0),0)</f>
        <v>0</v>
      </c>
      <c r="CP278" s="304">
        <f>IFERROR(VLOOKUP($AM278,装备!$B:$Q,12,0),0)</f>
        <v>0</v>
      </c>
      <c r="CQ278" s="304">
        <f>IFERROR(VLOOKUP($AM278,装备!$B:$Q,13,0),0)</f>
        <v>0</v>
      </c>
      <c r="CR278" s="304">
        <f>IFERROR(VLOOKUP($AM278,装备!$B:$Q,14,0),0)</f>
        <v>0</v>
      </c>
      <c r="CS278" s="304">
        <f>IFERROR(VLOOKUP($AM278,装备!$B:$Q,16,0),0)</f>
        <v>0</v>
      </c>
      <c r="CT278" s="304">
        <f>IFERROR(VLOOKUP($AM278,装备!$B:$Q,5,0),0)</f>
        <v>0</v>
      </c>
      <c r="CU278" s="304">
        <f>IFERROR(VLOOKUP(AN278,装备!$B:$C,2,0),0)</f>
        <v>0</v>
      </c>
      <c r="CV278" s="304">
        <f>IFERROR(VLOOKUP($AN278,装备!$B:$Q,5,0),0)</f>
        <v>0</v>
      </c>
      <c r="CW278" s="304">
        <f>IFERROR(VLOOKUP($AN278,装备!$B:$Q,6,0),0)</f>
        <v>0</v>
      </c>
      <c r="CX278" s="304">
        <f>IFERROR(VLOOKUP($AN278,装备!$B:$Q,7,0),0)</f>
        <v>0</v>
      </c>
      <c r="CY278" s="304">
        <f>IFERROR(VLOOKUP($AN278,装备!$B:$Q,8,0),0)</f>
        <v>0</v>
      </c>
      <c r="CZ278" s="304">
        <f>IFERROR(VLOOKUP($AN278,装备!$B:$Q,9,0),0)</f>
        <v>0</v>
      </c>
      <c r="DA278" s="304">
        <f>IFERROR(VLOOKUP($AN278,装备!$B:$Q,10,0),0)</f>
        <v>0</v>
      </c>
      <c r="DB278" s="304">
        <f>IFERROR(VLOOKUP($AN278,装备!$B:$Q,11,0),0)</f>
        <v>0</v>
      </c>
      <c r="DC278" s="304">
        <f>IFERROR(VLOOKUP($AN278,装备!$B:$Q,12,0),0)</f>
        <v>0</v>
      </c>
      <c r="DD278" s="304">
        <f>IFERROR(VLOOKUP($AN278,装备!$B:$Q,13,0),0)</f>
        <v>0</v>
      </c>
      <c r="DE278" s="304">
        <f>IFERROR(VLOOKUP($AN278,装备!$B:$Q,14,0),0)</f>
        <v>0</v>
      </c>
      <c r="DF278" s="304">
        <f>IFERROR(VLOOKUP($AN278,装备!$B:$Q,16,0),0)</f>
        <v>0</v>
      </c>
      <c r="DG278" s="304">
        <f>IFERROR(VLOOKUP($AN278,装备!$B:$Q,5,0),0)</f>
        <v>0</v>
      </c>
      <c r="DH278" s="304">
        <f>IFERROR(VLOOKUP(AO278,装备!$B:$C,2,0),0)</f>
        <v>0</v>
      </c>
      <c r="DI278" s="304">
        <f>IFERROR(VLOOKUP($AO278,装备!$B:$Q,5,0),0)</f>
        <v>0</v>
      </c>
      <c r="DJ278" s="304">
        <f>IFERROR(VLOOKUP($AO278,装备!$B:$Q,6,0),0)</f>
        <v>0</v>
      </c>
      <c r="DK278" s="304">
        <f>IFERROR(VLOOKUP($AO278,装备!$B:$Q,7,0),0)</f>
        <v>0</v>
      </c>
      <c r="DL278" s="304">
        <f>IFERROR(VLOOKUP($AO278,装备!$B:$Q,8,0),0)</f>
        <v>0</v>
      </c>
      <c r="DM278" s="304">
        <f>IFERROR(VLOOKUP($AO278,装备!$B:$Q,9,0),0)</f>
        <v>0</v>
      </c>
      <c r="DN278" s="304">
        <f>IFERROR(VLOOKUP($AO278,装备!$B:$Q,10,0),0)</f>
        <v>0</v>
      </c>
      <c r="DO278" s="304">
        <f>IFERROR(VLOOKUP($AO278,装备!$B:$Q,11,0),0)</f>
        <v>0</v>
      </c>
      <c r="DP278" s="304">
        <f>IFERROR(VLOOKUP($AO278,装备!$B:$Q,12,0),0)</f>
        <v>0</v>
      </c>
      <c r="DQ278" s="304">
        <f>IFERROR(VLOOKUP($AO278,装备!$B:$Q,13,0),0)</f>
        <v>0</v>
      </c>
      <c r="DR278" s="304">
        <f>IFERROR(VLOOKUP($AO278,装备!$B:$Q,14,0),0)</f>
        <v>0</v>
      </c>
      <c r="DS278" s="304">
        <f>IFERROR(VLOOKUP($AO278,装备!$B:$Q,16,0),0)</f>
        <v>0</v>
      </c>
      <c r="DT278" s="304">
        <f>IFERROR(VLOOKUP($AO278,装备!$B:$Q,5,0),0)</f>
        <v>0</v>
      </c>
    </row>
    <row r="279" spans="1:124" ht="27" hidden="1">
      <c r="A279" s="301">
        <f>未改造舰娘!$A275</f>
        <v>10030513</v>
      </c>
      <c r="B279" s="354" t="s">
        <v>4146</v>
      </c>
      <c r="C279" s="323"/>
      <c r="D279" s="323">
        <f t="shared" si="4"/>
        <v>110</v>
      </c>
      <c r="E279" s="303">
        <f>未改造舰娘!$C275</f>
        <v>5</v>
      </c>
      <c r="F279" s="304" t="str">
        <f>未改造舰娘!$D275</f>
        <v>战列</v>
      </c>
      <c r="G279" s="304" t="str">
        <f>未改造舰娘!$E275</f>
        <v>大型</v>
      </c>
      <c r="H279" s="304" t="str">
        <f>未改造舰娘!$F275</f>
        <v>主力舰</v>
      </c>
      <c r="I279" s="460">
        <f>未改造舰娘!$AR275</f>
        <v>4</v>
      </c>
      <c r="J279" s="304" t="str">
        <f>未改造舰娘!$G275</f>
        <v>英国</v>
      </c>
      <c r="K279" s="312">
        <f>未改造舰娘!$H275+(BV279+CI279+CV279+DI279)*$C$2</f>
        <v>74</v>
      </c>
      <c r="L279" s="304">
        <f>未改造舰娘!$I275</f>
        <v>2</v>
      </c>
      <c r="M279" s="304">
        <f>未改造舰娘!$J275</f>
        <v>3</v>
      </c>
      <c r="N279" s="518">
        <f>未改造舰娘!$K275</f>
        <v>3</v>
      </c>
      <c r="O279" s="304">
        <f>未改造舰娘!$L275+((CE279+CR279+DE279+DR279)*$C$2)</f>
        <v>24</v>
      </c>
      <c r="P279" s="304" t="str">
        <f>IF($C$2=1,(IF(ISERROR(FIND("超长",未改造舰娘!$M275&amp;CC279&amp;CP279&amp;DC279&amp;DP279,1)),IF(ISERROR(FIND("长",未改造舰娘!$M275&amp;CC279&amp;CP279&amp;DC279&amp;DP279,1)),IF(ISERROR(FIND("中",未改造舰娘!$M275&amp;CC279&amp;CP279&amp;DC279&amp;DP279,1)),IF(ISERROR(FIND("短",未改造舰娘!$M275&amp;CC279&amp;CP279&amp;DC279&amp;DP279,1)),IF(ISERROR(FIND("无",未改造舰娘!$M275&amp;CC279&amp;CP279&amp;DC279&amp;DP279,1)),0,"无"),"短"),"中"),"长"),"超长")),未改造舰娘!$M275)</f>
        <v>长</v>
      </c>
      <c r="Q279" s="303">
        <f>未改造舰娘!$N275</f>
        <v>29</v>
      </c>
      <c r="R279" s="304">
        <f>(未改造舰娘!$P275)+(未改造舰娘!$Q275)*$C$3+((BW279+CJ279+CW279+DJ279)*$C$2)</f>
        <v>95</v>
      </c>
      <c r="S279" s="304">
        <f>(未改造舰娘!$R275)+(未改造舰娘!$S275)*$C$3+((BY279+CL279+CY279+DL279)*$C$2)</f>
        <v>0</v>
      </c>
      <c r="T279" s="304">
        <f>(未改造舰娘!$T275)+(未改造舰娘!$U275)*$C$3+((BX279+CK279+CX279+DK279)*$C$2)</f>
        <v>95</v>
      </c>
      <c r="U279" s="304">
        <f>(未改造舰娘!$V275)+(未改造舰娘!$W275)*$C$3+((CG279+CT279+DG279+DT279)*$C$2)</f>
        <v>85</v>
      </c>
      <c r="V279" s="305">
        <f>INT((((未改造舰娘!$Y275)-(未改造舰娘!$X275))*(((IF(D279=0,C279,D279))-1)/99))+未改造舰娘!$X275)+((CB279+CO279+DB279+DO279)*$C$2)</f>
        <v>96</v>
      </c>
      <c r="W279" s="304">
        <f>INT((((未改造舰娘!$AA275)-(未改造舰娘!$Z275))*(((IF(D279=0,C279,D279))-1)/99))+未改造舰娘!$Z275)+((CD279+CQ279+DD279+DQ279)*$C$2)</f>
        <v>48</v>
      </c>
      <c r="X279" s="304">
        <f>INT((((未改造舰娘!$AC275)-(未改造舰娘!$AB275))*(((IF(D279=0,C279,D279))-1)/99))+未改造舰娘!$AB275)+((CA279+CN279+DA279+DN279)*$C$2)</f>
        <v>42</v>
      </c>
      <c r="Y279" s="303">
        <f>INT((((未改造舰娘!$AE275)-(未改造舰娘!$AD275))*(((IF(D279=0,C279,D279))-1)/99))+未改造舰娘!$AD275)+((BZ279+CM279+CZ279+DM279)*$C$2)</f>
        <v>0</v>
      </c>
      <c r="Z279" s="474">
        <f>IF(未改造舰娘!$AF275=0,"",未改造舰娘!$AF275)</f>
        <v>4</v>
      </c>
      <c r="AA279" s="304">
        <f>IF(未改造舰娘!$AG275="","",未改造舰娘!$AG275)</f>
        <v>4</v>
      </c>
      <c r="AB279" s="304">
        <f>IF(未改造舰娘!$AH275="","",未改造舰娘!$AH275)</f>
        <v>4</v>
      </c>
      <c r="AC279" s="304">
        <f>IF(未改造舰娘!$AI275="","",未改造舰娘!$AI275)</f>
        <v>4</v>
      </c>
      <c r="AD279" s="304">
        <f>IF(未改造舰娘!$AJ275="","",未改造舰娘!$AJ275)</f>
        <v>16</v>
      </c>
      <c r="AE279" s="305">
        <f>IF(未改造舰娘!$AK275="","",未改造舰娘!$AK275)</f>
        <v>0</v>
      </c>
      <c r="AF279" s="304" t="str">
        <f>IF(未改造舰娘!$AL275="","",未改造舰娘!$AL275)</f>
        <v/>
      </c>
      <c r="AG279" s="304" t="str">
        <f>IF(未改造舰娘!$AM275="","",未改造舰娘!$AM275)</f>
        <v/>
      </c>
      <c r="AH279" s="304" t="str">
        <f>IF(未改造舰娘!$AN275="","",未改造舰娘!$AN275)</f>
        <v/>
      </c>
      <c r="AI279" s="304" t="str">
        <f>IF(未改造舰娘!$AO275="","",未改造舰娘!$AO275)</f>
        <v/>
      </c>
      <c r="AJ279" s="304" t="str">
        <f>IF(未改造舰娘!$AP275="","",未改造舰娘!$AP275)</f>
        <v/>
      </c>
      <c r="AK279" s="303" t="str">
        <f>IF(未改造舰娘!$AQ275="","",未改造舰娘!$AQ275)</f>
        <v/>
      </c>
      <c r="AL279" s="306" t="str">
        <f>IF(未改造舰娘!$AS275="","",未改造舰娘!$AS275)</f>
        <v>E国四联14英寸炮</v>
      </c>
      <c r="AM279" s="306" t="str">
        <f>IF(未改造舰娘!$AT275="","",未改造舰娘!$AT275)</f>
        <v>E国双联5.25英寸炮</v>
      </c>
      <c r="AN279" s="306" t="str">
        <f>IF(未改造舰娘!$AU275="","",未改造舰娘!$AU275)</f>
        <v/>
      </c>
      <c r="AO279" s="306" t="str">
        <f>IF(未改造舰娘!$AV275="","",未改造舰娘!$AV275)</f>
        <v/>
      </c>
      <c r="AP279" s="307" t="str">
        <f>IF(未改造舰娘!$AW275="","",未改造舰娘!$AW275)</f>
        <v>圣剑之击(3级)：攻击装甲大于50点的目标时，有35%概率造成1.4倍伤害。</v>
      </c>
      <c r="AQ279" s="308" t="str">
        <f>IF(未改造舰娘!$AX275="","",未改造舰娘!$AX275)</f>
        <v/>
      </c>
      <c r="AR279" s="304">
        <f>IF(未改造舰娘!$AY275="","",未改造舰娘!$AY275)</f>
        <v>90</v>
      </c>
      <c r="AS279" s="304">
        <f>IF(未改造舰娘!$AZ275="","",未改造舰娘!$AZ275)</f>
        <v>140</v>
      </c>
      <c r="AT279" s="304">
        <f>IF(未改造舰娘!$BA275="","",未改造舰娘!$BA275)</f>
        <v>4.2</v>
      </c>
      <c r="AU279" s="304">
        <f>IF(未改造舰娘!$BB275="","",未改造舰娘!$BB275)</f>
        <v>8</v>
      </c>
      <c r="AV279" s="305">
        <f>IF((未改造舰娘!$BG275+未改造舰娘!$BK275*$C$4)=0,"",(未改造舰娘!$BG275+未改造舰娘!$BK275*$C$4))</f>
        <v>50</v>
      </c>
      <c r="AW279" s="304">
        <f>IF((未改造舰娘!$BH275+未改造舰娘!$BL275*$C$4)=0,"",(未改造舰娘!$BH275+未改造舰娘!$BL275*$C$4))</f>
        <v>73</v>
      </c>
      <c r="AX279" s="304">
        <f>IF((未改造舰娘!$BI275+未改造舰娘!$BM275*$C$4)=0,"",(未改造舰娘!$BI275+未改造舰娘!$BM275*$C$4))</f>
        <v>79</v>
      </c>
      <c r="AY279" s="303" t="str">
        <f>IF((未改造舰娘!$BJ275+未改造舰娘!$BN275*$C$4)=0,"",(未改造舰娘!$BJ275+未改造舰娘!$BN275*$C$4))</f>
        <v/>
      </c>
      <c r="AZ279" s="500">
        <f>IF(未改造舰娘!BC275="","",未改造舰娘!BC275)</f>
        <v>80</v>
      </c>
      <c r="BA279" s="500">
        <f>IF(未改造舰娘!BD275="","",未改造舰娘!BD275)</f>
        <v>0</v>
      </c>
      <c r="BB279" s="500">
        <f>IF(未改造舰娘!BE275="","",未改造舰娘!BE275)</f>
        <v>75</v>
      </c>
      <c r="BC279" s="498">
        <f>IF(未改造舰娘!BF275="","",未改造舰娘!BF275)</f>
        <v>44</v>
      </c>
      <c r="BD279" s="125" t="s">
        <v>1620</v>
      </c>
      <c r="BE279" s="506"/>
      <c r="BF279" s="306" t="str">
        <f>IF(未改造舰娘!$BQ275="","",未改造舰娘!$BQ275)</f>
        <v/>
      </c>
      <c r="BG279" s="306" t="str">
        <f>IF(未改造舰娘!$BR275="","",未改造舰娘!$BR275)</f>
        <v/>
      </c>
      <c r="BH279" s="306"/>
      <c r="BU279" s="304">
        <f>IFERROR(VLOOKUP(AL279,装备!$B:$C,2,0),0)</f>
        <v>4</v>
      </c>
      <c r="BV279" s="304">
        <f>IFERROR(VLOOKUP($AL279,装备!$B:$Q,5,0),0)</f>
        <v>0</v>
      </c>
      <c r="BW279" s="304">
        <f>IFERROR(VLOOKUP($AL279,装备!$B:$Q,6,0),0)</f>
        <v>19</v>
      </c>
      <c r="BX279" s="304">
        <f>IFERROR(VLOOKUP($AL279,装备!$B:$Q,7,0),0)</f>
        <v>0</v>
      </c>
      <c r="BY279" s="304">
        <f>IFERROR(VLOOKUP($AL279,装备!$B:$Q,8,0),0)</f>
        <v>0</v>
      </c>
      <c r="BZ279" s="304">
        <f>IFERROR(VLOOKUP($AL279,装备!$B:$Q,9,0),0)</f>
        <v>0</v>
      </c>
      <c r="CA279" s="304">
        <f>IFERROR(VLOOKUP($AL279,装备!$B:$Q,10,0),0)</f>
        <v>0</v>
      </c>
      <c r="CB279" s="304">
        <f>IFERROR(VLOOKUP($AL279,装备!$B:$Q,11,0),0)</f>
        <v>1</v>
      </c>
      <c r="CC279" s="304" t="str">
        <f>IFERROR(VLOOKUP($AL279,装备!$B:$Q,12,0),0)</f>
        <v>长</v>
      </c>
      <c r="CD279" s="304">
        <f>IFERROR(VLOOKUP($AL279,装备!$B:$Q,13,0),0)</f>
        <v>0</v>
      </c>
      <c r="CE279" s="304">
        <f>IFERROR(VLOOKUP($AL279,装备!$B:$Q,14,0),0)</f>
        <v>0</v>
      </c>
      <c r="CF279" s="304">
        <f>IFERROR(VLOOKUP($AL279,装备!$B:$Q,16,0),0)</f>
        <v>0</v>
      </c>
      <c r="CG279" s="304">
        <f>IFERROR(VLOOKUP($AL279,装备!$B:$Q,5,0),0)</f>
        <v>0</v>
      </c>
      <c r="CH279" s="304">
        <f>IFERROR(VLOOKUP(AM279,装备!$B:$C,2,0),0)</f>
        <v>3</v>
      </c>
      <c r="CI279" s="304">
        <f>IFERROR(VLOOKUP($AM279,装备!$B:$Q,5,0),0)</f>
        <v>0</v>
      </c>
      <c r="CJ279" s="304">
        <f>IFERROR(VLOOKUP($AM279,装备!$B:$Q,6,0),0)</f>
        <v>3</v>
      </c>
      <c r="CK279" s="304">
        <f>IFERROR(VLOOKUP($AM279,装备!$B:$Q,7,0),0)</f>
        <v>0</v>
      </c>
      <c r="CL279" s="304">
        <f>IFERROR(VLOOKUP($AM279,装备!$B:$Q,8,0),0)</f>
        <v>0</v>
      </c>
      <c r="CM279" s="304">
        <f>IFERROR(VLOOKUP($AM279,装备!$B:$Q,9,0),0)</f>
        <v>0</v>
      </c>
      <c r="CN279" s="304">
        <f>IFERROR(VLOOKUP($AM279,装备!$B:$Q,10,0),0)</f>
        <v>0</v>
      </c>
      <c r="CO279" s="304">
        <f>IFERROR(VLOOKUP($AM279,装备!$B:$Q,11,0),0)</f>
        <v>0</v>
      </c>
      <c r="CP279" s="304" t="str">
        <f>IFERROR(VLOOKUP($AM279,装备!$B:$Q,12,0),0)</f>
        <v>中</v>
      </c>
      <c r="CQ279" s="304">
        <f>IFERROR(VLOOKUP($AM279,装备!$B:$Q,13,0),0)</f>
        <v>0</v>
      </c>
      <c r="CR279" s="304">
        <f>IFERROR(VLOOKUP($AM279,装备!$B:$Q,14,0),0)</f>
        <v>0</v>
      </c>
      <c r="CS279" s="304">
        <f>IFERROR(VLOOKUP($AM279,装备!$B:$Q,16,0),0)</f>
        <v>5</v>
      </c>
      <c r="CT279" s="304">
        <f>IFERROR(VLOOKUP($AM279,装备!$B:$Q,5,0),0)</f>
        <v>0</v>
      </c>
      <c r="CU279" s="304">
        <f>IFERROR(VLOOKUP(AN279,装备!$B:$C,2,0),0)</f>
        <v>0</v>
      </c>
      <c r="CV279" s="304">
        <f>IFERROR(VLOOKUP($AN279,装备!$B:$Q,5,0),0)</f>
        <v>0</v>
      </c>
      <c r="CW279" s="304">
        <f>IFERROR(VLOOKUP($AN279,装备!$B:$Q,6,0),0)</f>
        <v>0</v>
      </c>
      <c r="CX279" s="304">
        <f>IFERROR(VLOOKUP($AN279,装备!$B:$Q,7,0),0)</f>
        <v>0</v>
      </c>
      <c r="CY279" s="304">
        <f>IFERROR(VLOOKUP($AN279,装备!$B:$Q,8,0),0)</f>
        <v>0</v>
      </c>
      <c r="CZ279" s="304">
        <f>IFERROR(VLOOKUP($AN279,装备!$B:$Q,9,0),0)</f>
        <v>0</v>
      </c>
      <c r="DA279" s="304">
        <f>IFERROR(VLOOKUP($AN279,装备!$B:$Q,10,0),0)</f>
        <v>0</v>
      </c>
      <c r="DB279" s="304">
        <f>IFERROR(VLOOKUP($AN279,装备!$B:$Q,11,0),0)</f>
        <v>0</v>
      </c>
      <c r="DC279" s="304">
        <f>IFERROR(VLOOKUP($AN279,装备!$B:$Q,12,0),0)</f>
        <v>0</v>
      </c>
      <c r="DD279" s="304">
        <f>IFERROR(VLOOKUP($AN279,装备!$B:$Q,13,0),0)</f>
        <v>0</v>
      </c>
      <c r="DE279" s="304">
        <f>IFERROR(VLOOKUP($AN279,装备!$B:$Q,14,0),0)</f>
        <v>0</v>
      </c>
      <c r="DF279" s="304">
        <f>IFERROR(VLOOKUP($AN279,装备!$B:$Q,16,0),0)</f>
        <v>0</v>
      </c>
      <c r="DG279" s="304">
        <f>IFERROR(VLOOKUP($AN279,装备!$B:$Q,5,0),0)</f>
        <v>0</v>
      </c>
      <c r="DH279" s="304">
        <f>IFERROR(VLOOKUP(AO279,装备!$B:$C,2,0),0)</f>
        <v>0</v>
      </c>
      <c r="DI279" s="304">
        <f>IFERROR(VLOOKUP($AO279,装备!$B:$Q,5,0),0)</f>
        <v>0</v>
      </c>
      <c r="DJ279" s="304">
        <f>IFERROR(VLOOKUP($AO279,装备!$B:$Q,6,0),0)</f>
        <v>0</v>
      </c>
      <c r="DK279" s="304">
        <f>IFERROR(VLOOKUP($AO279,装备!$B:$Q,7,0),0)</f>
        <v>0</v>
      </c>
      <c r="DL279" s="304">
        <f>IFERROR(VLOOKUP($AO279,装备!$B:$Q,8,0),0)</f>
        <v>0</v>
      </c>
      <c r="DM279" s="304">
        <f>IFERROR(VLOOKUP($AO279,装备!$B:$Q,9,0),0)</f>
        <v>0</v>
      </c>
      <c r="DN279" s="304">
        <f>IFERROR(VLOOKUP($AO279,装备!$B:$Q,10,0),0)</f>
        <v>0</v>
      </c>
      <c r="DO279" s="304">
        <f>IFERROR(VLOOKUP($AO279,装备!$B:$Q,11,0),0)</f>
        <v>0</v>
      </c>
      <c r="DP279" s="304">
        <f>IFERROR(VLOOKUP($AO279,装备!$B:$Q,12,0),0)</f>
        <v>0</v>
      </c>
      <c r="DQ279" s="304">
        <f>IFERROR(VLOOKUP($AO279,装备!$B:$Q,13,0),0)</f>
        <v>0</v>
      </c>
      <c r="DR279" s="304">
        <f>IFERROR(VLOOKUP($AO279,装备!$B:$Q,14,0),0)</f>
        <v>0</v>
      </c>
      <c r="DS279" s="304">
        <f>IFERROR(VLOOKUP($AO279,装备!$B:$Q,16,0),0)</f>
        <v>0</v>
      </c>
      <c r="DT279" s="304">
        <f>IFERROR(VLOOKUP($AO279,装备!$B:$Q,5,0),0)</f>
        <v>0</v>
      </c>
    </row>
    <row r="280" spans="1:124" hidden="1">
      <c r="A280" s="301">
        <f>未改造舰娘!$A276</f>
        <v>10030611</v>
      </c>
      <c r="B280" s="354" t="s">
        <v>4148</v>
      </c>
      <c r="C280" s="323"/>
      <c r="D280" s="323">
        <f t="shared" si="4"/>
        <v>110</v>
      </c>
      <c r="E280" s="303">
        <f>未改造舰娘!$C276</f>
        <v>4</v>
      </c>
      <c r="F280" s="304" t="str">
        <f>未改造舰娘!$D276</f>
        <v>驱逐</v>
      </c>
      <c r="G280" s="304" t="str">
        <f>未改造舰娘!$E276</f>
        <v>小型</v>
      </c>
      <c r="H280" s="304" t="str">
        <f>未改造舰娘!$F276</f>
        <v>护卫舰</v>
      </c>
      <c r="I280" s="460">
        <f>未改造舰娘!$AR276</f>
        <v>2</v>
      </c>
      <c r="J280" s="304" t="str">
        <f>未改造舰娘!$G276</f>
        <v>英国</v>
      </c>
      <c r="K280" s="312">
        <f>未改造舰娘!$H276+(BV280+CI280+CV280+DI280)*$C$2</f>
        <v>18</v>
      </c>
      <c r="L280" s="304">
        <f>未改造舰娘!$I276</f>
        <v>2</v>
      </c>
      <c r="M280" s="304">
        <f>未改造舰娘!$J276</f>
        <v>1</v>
      </c>
      <c r="N280" s="518">
        <f>未改造舰娘!$K276</f>
        <v>2</v>
      </c>
      <c r="O280" s="304">
        <f>未改造舰娘!$L276+((CE280+CR280+DE280+DR280)*$C$2)</f>
        <v>15</v>
      </c>
      <c r="P280" s="304" t="str">
        <f>IF($C$2=1,(IF(ISERROR(FIND("超长",未改造舰娘!$M276&amp;CC280&amp;CP280&amp;DC280&amp;DP280,1)),IF(ISERROR(FIND("长",未改造舰娘!$M276&amp;CC280&amp;CP280&amp;DC280&amp;DP280,1)),IF(ISERROR(FIND("中",未改造舰娘!$M276&amp;CC280&amp;CP280&amp;DC280&amp;DP280,1)),IF(ISERROR(FIND("短",未改造舰娘!$M276&amp;CC280&amp;CP280&amp;DC280&amp;DP280,1)),IF(ISERROR(FIND("无",未改造舰娘!$M276&amp;CC280&amp;CP280&amp;DC280&amp;DP280,1)),0,"无"),"短"),"中"),"长"),"超长")),未改造舰娘!$M276)</f>
        <v>短</v>
      </c>
      <c r="Q280" s="303">
        <f>未改造舰娘!$N276</f>
        <v>35.799999999999997</v>
      </c>
      <c r="R280" s="304">
        <f>(未改造舰娘!$P276)+(未改造舰娘!$Q276)*$C$3+((BW280+CJ280+CW280+DJ280)*$C$2)</f>
        <v>30</v>
      </c>
      <c r="S280" s="304">
        <f>(未改造舰娘!$R276)+(未改造舰娘!$S276)*$C$3+((BY280+CL280+CY280+DL280)*$C$2)</f>
        <v>73</v>
      </c>
      <c r="T280" s="304">
        <f>(未改造舰娘!$T276)+(未改造舰娘!$U276)*$C$3+((BX280+CK280+CX280+DK280)*$C$2)</f>
        <v>23</v>
      </c>
      <c r="U280" s="304">
        <f>(未改造舰娘!$V276)+(未改造舰娘!$W276)*$C$3+((CG280+CT280+DG280+DT280)*$C$2)</f>
        <v>63</v>
      </c>
      <c r="V280" s="305">
        <f>INT((((未改造舰娘!$Y276)-(未改造舰娘!$X276))*(((IF(D280=0,C280,D280))-1)/99))+未改造舰娘!$X276)+((CB280+CO280+DB280+DO280)*$C$2)</f>
        <v>87</v>
      </c>
      <c r="W280" s="304">
        <f>INT((((未改造舰娘!$AA276)-(未改造舰娘!$Z276))*(((IF(D280=0,C280,D280))-1)/99))+未改造舰娘!$Z276)+((CD280+CQ280+DD280+DQ280)*$C$2)</f>
        <v>80</v>
      </c>
      <c r="X280" s="304">
        <f>INT((((未改造舰娘!$AC276)-(未改造舰娘!$AB276))*(((IF(D280=0,C280,D280))-1)/99))+未改造舰娘!$AB276)+((CA280+CN280+DA280+DN280)*$C$2)</f>
        <v>17</v>
      </c>
      <c r="Y280" s="303">
        <f>INT((((未改造舰娘!$AE276)-(未改造舰娘!$AD276))*(((IF(D280=0,C280,D280))-1)/99))+未改造舰娘!$AD276)+((BZ280+CM280+CZ280+DM280)*$C$2)</f>
        <v>67</v>
      </c>
      <c r="Z280" s="474" t="str">
        <f>IF(未改造舰娘!$AF276=0,"",未改造舰娘!$AF276)</f>
        <v/>
      </c>
      <c r="AA280" s="304" t="str">
        <f>IF(未改造舰娘!$AG276="","",未改造舰娘!$AG276)</f>
        <v/>
      </c>
      <c r="AB280" s="304" t="str">
        <f>IF(未改造舰娘!$AH276="","",未改造舰娘!$AH276)</f>
        <v/>
      </c>
      <c r="AC280" s="304" t="str">
        <f>IF(未改造舰娘!$AI276="","",未改造舰娘!$AI276)</f>
        <v/>
      </c>
      <c r="AD280" s="304">
        <f>IF(未改造舰娘!$AJ276="","",未改造舰娘!$AJ276)</f>
        <v>0</v>
      </c>
      <c r="AE280" s="305">
        <f>IF(未改造舰娘!$AK276="","",未改造舰娘!$AK276)</f>
        <v>40</v>
      </c>
      <c r="AF280" s="304">
        <f>IF(未改造舰娘!$AL276="","",未改造舰娘!$AL276)</f>
        <v>300</v>
      </c>
      <c r="AG280" s="304">
        <f>IF(未改造舰娘!$AM276="","",未改造舰娘!$AM276)</f>
        <v>1000</v>
      </c>
      <c r="AH280" s="304">
        <f>IF(未改造舰娘!$AN276="","",未改造舰娘!$AN276)</f>
        <v>500</v>
      </c>
      <c r="AI280" s="304" t="str">
        <f>IF(未改造舰娘!$AO276="","",未改造舰娘!$AO276)</f>
        <v/>
      </c>
      <c r="AJ280" s="304" t="str">
        <f>IF(未改造舰娘!$AP276="","",未改造舰娘!$AP276)</f>
        <v>驱逐核心</v>
      </c>
      <c r="AK280" s="303">
        <f>IF(未改造舰娘!$AQ276="","",未改造舰娘!$AQ276)</f>
        <v>9</v>
      </c>
      <c r="AL280" s="306" t="str">
        <f>IF(未改造舰娘!$AS276="","",未改造舰娘!$AS276)</f>
        <v>E国双联4.5英寸炮（MK.VI型）</v>
      </c>
      <c r="AM280" s="306" t="str">
        <f>IF(未改造舰娘!$AT276="","",未改造舰娘!$AT276)</f>
        <v>四联533毫米鱼雷</v>
      </c>
      <c r="AN280" s="306" t="str">
        <f>IF(未改造舰娘!$AU276="","",未改造舰娘!$AU276)</f>
        <v/>
      </c>
      <c r="AO280" s="306" t="str">
        <f>IF(未改造舰娘!$AV276="","",未改造舰娘!$AV276)</f>
        <v/>
      </c>
      <c r="AP280" s="307" t="str">
        <f>IF(未改造舰娘!$AW276="","",未改造舰娘!$AW276)</f>
        <v/>
      </c>
      <c r="AQ280" s="308" t="str">
        <f>IF(未改造舰娘!$AX276="","",未改造舰娘!$AX276)</f>
        <v/>
      </c>
      <c r="AR280" s="304">
        <f>IF(未改造舰娘!$AY276="","",未改造舰娘!$AY276)</f>
        <v>10</v>
      </c>
      <c r="AS280" s="304">
        <f>IF(未改造舰娘!$AZ276="","",未改造舰娘!$AZ276)</f>
        <v>25</v>
      </c>
      <c r="AT280" s="304">
        <f>IF(未改造舰娘!$BA276="","",未改造舰娘!$BA276)</f>
        <v>0.48</v>
      </c>
      <c r="AU280" s="304">
        <f>IF(未改造舰娘!$BB276="","",未改造舰娘!$BB276)</f>
        <v>0.9</v>
      </c>
      <c r="AV280" s="305">
        <f>IF((未改造舰娘!$BG276+未改造舰娘!$BK276*$C$4)=0,"",(未改造舰娘!$BG276+未改造舰娘!$BK276*$C$4))</f>
        <v>5</v>
      </c>
      <c r="AW280" s="304">
        <f>IF((未改造舰娘!$BH276+未改造舰娘!$BL276*$C$4)=0,"",(未改造舰娘!$BH276+未改造舰娘!$BL276*$C$4))</f>
        <v>14</v>
      </c>
      <c r="AX280" s="304">
        <f>IF((未改造舰娘!$BI276+未改造舰娘!$BM276*$C$4)=0,"",(未改造舰娘!$BI276+未改造舰娘!$BM276*$C$4))</f>
        <v>13</v>
      </c>
      <c r="AY280" s="303" t="str">
        <f>IF((未改造舰娘!$BJ276+未改造舰娘!$BN276*$C$4)=0,"",(未改造舰娘!$BJ276+未改造舰娘!$BN276*$C$4))</f>
        <v/>
      </c>
      <c r="AZ280" s="500">
        <f>IF(未改造舰娘!BC276="","",未改造舰娘!BC276)</f>
        <v>3</v>
      </c>
      <c r="BA280" s="500">
        <f>IF(未改造舰娘!BD276="","",未改造舰娘!BD276)</f>
        <v>23</v>
      </c>
      <c r="BB280" s="500">
        <f>IF(未改造舰娘!BE276="","",未改造舰娘!BE276)</f>
        <v>8</v>
      </c>
      <c r="BC280" s="498">
        <f>IF(未改造舰娘!BF276="","",未改造舰娘!BF276)</f>
        <v>0</v>
      </c>
      <c r="BD280" s="125" t="s">
        <v>2268</v>
      </c>
      <c r="BE280" s="506">
        <v>2.7777777777777776E-2</v>
      </c>
      <c r="BF280" s="306" t="str">
        <f>IF(未改造舰娘!$BQ276="","",未改造舰娘!$BQ276)</f>
        <v>6-1-K,6-2-M,7-1-N,7-2-M,7-3-N,7-4-M,7-5-Q,8-1-L,8-2-M</v>
      </c>
      <c r="BG280" s="306" t="str">
        <f>IF(未改造舰娘!$BR276="","",未改造舰娘!$BR276)</f>
        <v>极地奏鸣曲 Ex-3-1-K,Ex-3-2-M,Ex-4-OPNO,Ex-4-1-N,Ex-4-2-ML,Ex-4-3-NM,Ex-4-4-M,Ex-4-5-Q,Ex-3-MO；女武神行动 Ex-3-L,Ex-4-P,Ex-7-L,Ex-8-CDGHJNOP；未命名 Ex-9-BCDEFGHJKLMNOPRSβ,Ex-11-DFHIJKMQRS；决战无畏之海 Ex-6-Q,Ex-7-CDHNRSU</v>
      </c>
      <c r="BH280" s="306"/>
      <c r="BU280" s="304">
        <f>IFERROR(VLOOKUP(AL280,装备!$B:$C,2,0),0)</f>
        <v>5</v>
      </c>
      <c r="BV280" s="304">
        <f>IFERROR(VLOOKUP($AL280,装备!$B:$Q,5,0),0)</f>
        <v>0</v>
      </c>
      <c r="BW280" s="304">
        <f>IFERROR(VLOOKUP($AL280,装备!$B:$Q,6,0),0)</f>
        <v>3</v>
      </c>
      <c r="BX280" s="304">
        <f>IFERROR(VLOOKUP($AL280,装备!$B:$Q,7,0),0)</f>
        <v>0</v>
      </c>
      <c r="BY280" s="304">
        <f>IFERROR(VLOOKUP($AL280,装备!$B:$Q,8,0),0)</f>
        <v>0</v>
      </c>
      <c r="BZ280" s="304">
        <f>IFERROR(VLOOKUP($AL280,装备!$B:$Q,9,0),0)</f>
        <v>0</v>
      </c>
      <c r="CA280" s="304">
        <f>IFERROR(VLOOKUP($AL280,装备!$B:$Q,10,0),0)</f>
        <v>0</v>
      </c>
      <c r="CB280" s="304">
        <f>IFERROR(VLOOKUP($AL280,装备!$B:$Q,11,0),0)</f>
        <v>0</v>
      </c>
      <c r="CC280" s="304" t="str">
        <f>IFERROR(VLOOKUP($AL280,装备!$B:$Q,12,0),0)</f>
        <v>短</v>
      </c>
      <c r="CD280" s="304">
        <f>IFERROR(VLOOKUP($AL280,装备!$B:$Q,13,0),0)</f>
        <v>0</v>
      </c>
      <c r="CE280" s="304">
        <f>IFERROR(VLOOKUP($AL280,装备!$B:$Q,14,0),0)</f>
        <v>0</v>
      </c>
      <c r="CF280" s="304">
        <f>IFERROR(VLOOKUP($AL280,装备!$B:$Q,16,0),0)</f>
        <v>6</v>
      </c>
      <c r="CG280" s="304">
        <f>IFERROR(VLOOKUP($AL280,装备!$B:$Q,5,0),0)</f>
        <v>0</v>
      </c>
      <c r="CH280" s="304">
        <f>IFERROR(VLOOKUP(AM280,装备!$B:$C,2,0),0)</f>
        <v>1</v>
      </c>
      <c r="CI280" s="304">
        <f>IFERROR(VLOOKUP($AM280,装备!$B:$Q,5,0),0)</f>
        <v>0</v>
      </c>
      <c r="CJ280" s="304">
        <f>IFERROR(VLOOKUP($AM280,装备!$B:$Q,6,0),0)</f>
        <v>0</v>
      </c>
      <c r="CK280" s="304">
        <f>IFERROR(VLOOKUP($AM280,装备!$B:$Q,7,0),0)</f>
        <v>0</v>
      </c>
      <c r="CL280" s="304">
        <f>IFERROR(VLOOKUP($AM280,装备!$B:$Q,8,0),0)</f>
        <v>4</v>
      </c>
      <c r="CM280" s="304">
        <f>IFERROR(VLOOKUP($AM280,装备!$B:$Q,9,0),0)</f>
        <v>0</v>
      </c>
      <c r="CN280" s="304">
        <f>IFERROR(VLOOKUP($AM280,装备!$B:$Q,10,0),0)</f>
        <v>0</v>
      </c>
      <c r="CO280" s="304">
        <f>IFERROR(VLOOKUP($AM280,装备!$B:$Q,11,0),0)</f>
        <v>0</v>
      </c>
      <c r="CP280" s="304" t="str">
        <f>IFERROR(VLOOKUP($AM280,装备!$B:$Q,12,0),0)</f>
        <v>短</v>
      </c>
      <c r="CQ280" s="304">
        <f>IFERROR(VLOOKUP($AM280,装备!$B:$Q,13,0),0)</f>
        <v>0</v>
      </c>
      <c r="CR280" s="304">
        <f>IFERROR(VLOOKUP($AM280,装备!$B:$Q,14,0),0)</f>
        <v>0</v>
      </c>
      <c r="CS280" s="304">
        <f>IFERROR(VLOOKUP($AM280,装备!$B:$Q,16,0),0)</f>
        <v>0</v>
      </c>
      <c r="CT280" s="304">
        <f>IFERROR(VLOOKUP($AM280,装备!$B:$Q,5,0),0)</f>
        <v>0</v>
      </c>
      <c r="CU280" s="304">
        <f>IFERROR(VLOOKUP(AN280,装备!$B:$C,2,0),0)</f>
        <v>0</v>
      </c>
      <c r="CV280" s="304">
        <f>IFERROR(VLOOKUP($AN280,装备!$B:$Q,5,0),0)</f>
        <v>0</v>
      </c>
      <c r="CW280" s="304">
        <f>IFERROR(VLOOKUP($AN280,装备!$B:$Q,6,0),0)</f>
        <v>0</v>
      </c>
      <c r="CX280" s="304">
        <f>IFERROR(VLOOKUP($AN280,装备!$B:$Q,7,0),0)</f>
        <v>0</v>
      </c>
      <c r="CY280" s="304">
        <f>IFERROR(VLOOKUP($AN280,装备!$B:$Q,8,0),0)</f>
        <v>0</v>
      </c>
      <c r="CZ280" s="304">
        <f>IFERROR(VLOOKUP($AN280,装备!$B:$Q,9,0),0)</f>
        <v>0</v>
      </c>
      <c r="DA280" s="304">
        <f>IFERROR(VLOOKUP($AN280,装备!$B:$Q,10,0),0)</f>
        <v>0</v>
      </c>
      <c r="DB280" s="304">
        <f>IFERROR(VLOOKUP($AN280,装备!$B:$Q,11,0),0)</f>
        <v>0</v>
      </c>
      <c r="DC280" s="304">
        <f>IFERROR(VLOOKUP($AN280,装备!$B:$Q,12,0),0)</f>
        <v>0</v>
      </c>
      <c r="DD280" s="304">
        <f>IFERROR(VLOOKUP($AN280,装备!$B:$Q,13,0),0)</f>
        <v>0</v>
      </c>
      <c r="DE280" s="304">
        <f>IFERROR(VLOOKUP($AN280,装备!$B:$Q,14,0),0)</f>
        <v>0</v>
      </c>
      <c r="DF280" s="304">
        <f>IFERROR(VLOOKUP($AN280,装备!$B:$Q,16,0),0)</f>
        <v>0</v>
      </c>
      <c r="DG280" s="304">
        <f>IFERROR(VLOOKUP($AN280,装备!$B:$Q,5,0),0)</f>
        <v>0</v>
      </c>
      <c r="DH280" s="304">
        <f>IFERROR(VLOOKUP(AO280,装备!$B:$C,2,0),0)</f>
        <v>0</v>
      </c>
      <c r="DI280" s="304">
        <f>IFERROR(VLOOKUP($AO280,装备!$B:$Q,5,0),0)</f>
        <v>0</v>
      </c>
      <c r="DJ280" s="304">
        <f>IFERROR(VLOOKUP($AO280,装备!$B:$Q,6,0),0)</f>
        <v>0</v>
      </c>
      <c r="DK280" s="304">
        <f>IFERROR(VLOOKUP($AO280,装备!$B:$Q,7,0),0)</f>
        <v>0</v>
      </c>
      <c r="DL280" s="304">
        <f>IFERROR(VLOOKUP($AO280,装备!$B:$Q,8,0),0)</f>
        <v>0</v>
      </c>
      <c r="DM280" s="304">
        <f>IFERROR(VLOOKUP($AO280,装备!$B:$Q,9,0),0)</f>
        <v>0</v>
      </c>
      <c r="DN280" s="304">
        <f>IFERROR(VLOOKUP($AO280,装备!$B:$Q,10,0),0)</f>
        <v>0</v>
      </c>
      <c r="DO280" s="304">
        <f>IFERROR(VLOOKUP($AO280,装备!$B:$Q,11,0),0)</f>
        <v>0</v>
      </c>
      <c r="DP280" s="304">
        <f>IFERROR(VLOOKUP($AO280,装备!$B:$Q,12,0),0)</f>
        <v>0</v>
      </c>
      <c r="DQ280" s="304">
        <f>IFERROR(VLOOKUP($AO280,装备!$B:$Q,13,0),0)</f>
        <v>0</v>
      </c>
      <c r="DR280" s="304">
        <f>IFERROR(VLOOKUP($AO280,装备!$B:$Q,14,0),0)</f>
        <v>0</v>
      </c>
      <c r="DS280" s="304">
        <f>IFERROR(VLOOKUP($AO280,装备!$B:$Q,16,0),0)</f>
        <v>0</v>
      </c>
      <c r="DT280" s="304">
        <f>IFERROR(VLOOKUP($AO280,装备!$B:$Q,5,0),0)</f>
        <v>0</v>
      </c>
    </row>
    <row r="281" spans="1:124" ht="40.5" hidden="1">
      <c r="A281" s="301">
        <f>未改造舰娘!$A277</f>
        <v>10030711</v>
      </c>
      <c r="B281" s="354" t="s">
        <v>4150</v>
      </c>
      <c r="C281" s="323"/>
      <c r="D281" s="323">
        <f t="shared" si="4"/>
        <v>110</v>
      </c>
      <c r="E281" s="303">
        <f>未改造舰娘!$C277</f>
        <v>5</v>
      </c>
      <c r="F281" s="304" t="str">
        <f>未改造舰娘!$D277</f>
        <v>补给</v>
      </c>
      <c r="G281" s="304" t="str">
        <f>未改造舰娘!$E277</f>
        <v>小型</v>
      </c>
      <c r="H281" s="304" t="str">
        <f>未改造舰娘!$F277</f>
        <v>护卫舰</v>
      </c>
      <c r="I281" s="460">
        <f>未改造舰娘!$AR277</f>
        <v>3</v>
      </c>
      <c r="J281" s="304" t="str">
        <f>未改造舰娘!$G277</f>
        <v>美国</v>
      </c>
      <c r="K281" s="312">
        <f>未改造舰娘!$H277+(BV281+CI281+CV281+DI281)*$C$2</f>
        <v>40</v>
      </c>
      <c r="L281" s="304">
        <f>未改造舰娘!$I277</f>
        <v>0</v>
      </c>
      <c r="M281" s="304">
        <f>未改造舰娘!$J277</f>
        <v>0</v>
      </c>
      <c r="N281" s="518">
        <f>未改造舰娘!$K277</f>
        <v>2</v>
      </c>
      <c r="O281" s="304">
        <f>未改造舰娘!$L277+((CE281+CR281+DE281+DR281)*$C$2)</f>
        <v>25</v>
      </c>
      <c r="P281" s="304" t="str">
        <f>IF($C$2=1,(IF(ISERROR(FIND("超长",未改造舰娘!$M277&amp;CC281&amp;CP281&amp;DC281&amp;DP281,1)),IF(ISERROR(FIND("长",未改造舰娘!$M277&amp;CC281&amp;CP281&amp;DC281&amp;DP281,1)),IF(ISERROR(FIND("中",未改造舰娘!$M277&amp;CC281&amp;CP281&amp;DC281&amp;DP281,1)),IF(ISERROR(FIND("短",未改造舰娘!$M277&amp;CC281&amp;CP281&amp;DC281&amp;DP281,1)),IF(ISERROR(FIND("无",未改造舰娘!$M277&amp;CC281&amp;CP281&amp;DC281&amp;DP281,1)),0,"无"),"短"),"中"),"长"),"超长")),未改造舰娘!$M277)</f>
        <v>短</v>
      </c>
      <c r="Q281" s="303">
        <f>未改造舰娘!$N277</f>
        <v>16</v>
      </c>
      <c r="R281" s="304">
        <f>(未改造舰娘!$P277)+(未改造舰娘!$Q277)*$C$3+((BW281+CJ281+CW281+DJ281)*$C$2)</f>
        <v>28</v>
      </c>
      <c r="S281" s="304">
        <f>(未改造舰娘!$R277)+(未改造舰娘!$S277)*$C$3+((BY281+CL281+CY281+DL281)*$C$2)</f>
        <v>0</v>
      </c>
      <c r="T281" s="304">
        <f>(未改造舰娘!$T277)+(未改造舰娘!$U277)*$C$3+((BX281+CK281+CX281+DK281)*$C$2)</f>
        <v>22</v>
      </c>
      <c r="U281" s="304">
        <f>(未改造舰娘!$V277)+(未改造舰娘!$W277)*$C$3+((CG281+CT281+DG281+DT281)*$C$2)</f>
        <v>45</v>
      </c>
      <c r="V281" s="305">
        <f>INT((((未改造舰娘!$Y277)-(未改造舰娘!$X277))*(((IF(D281=0,C281,D281))-1)/99))+未改造舰娘!$X277)+((CB281+CO281+DB281+DO281)*$C$2)</f>
        <v>87</v>
      </c>
      <c r="W281" s="304">
        <f>INT((((未改造舰娘!$AA277)-(未改造舰娘!$Z277))*(((IF(D281=0,C281,D281))-1)/99))+未改造舰娘!$Z277)+((CD281+CQ281+DD281+DQ281)*$C$2)</f>
        <v>76</v>
      </c>
      <c r="X281" s="304">
        <f>INT((((未改造舰娘!$AC277)-(未改造舰娘!$AB277))*(((IF(D281=0,C281,D281))-1)/99))+未改造舰娘!$AB277)+((CA281+CN281+DA281+DN281)*$C$2)</f>
        <v>17</v>
      </c>
      <c r="Y281" s="303">
        <f>INT((((未改造舰娘!$AE277)-(未改造舰娘!$AD277))*(((IF(D281=0,C281,D281))-1)/99))+未改造舰娘!$AD277)+((BZ281+CM281+CZ281+DM281)*$C$2)</f>
        <v>0</v>
      </c>
      <c r="Z281" s="474" t="str">
        <f>IF(未改造舰娘!$AF277=0,"",未改造舰娘!$AF277)</f>
        <v/>
      </c>
      <c r="AA281" s="304" t="str">
        <f>IF(未改造舰娘!$AG277="","",未改造舰娘!$AG277)</f>
        <v/>
      </c>
      <c r="AB281" s="304" t="str">
        <f>IF(未改造舰娘!$AH277="","",未改造舰娘!$AH277)</f>
        <v/>
      </c>
      <c r="AC281" s="304" t="str">
        <f>IF(未改造舰娘!$AI277="","",未改造舰娘!$AI277)</f>
        <v/>
      </c>
      <c r="AD281" s="304">
        <f>IF(未改造舰娘!$AJ277="","",未改造舰娘!$AJ277)</f>
        <v>0</v>
      </c>
      <c r="AE281" s="305">
        <f>IF(未改造舰娘!$AK277="","",未改造舰娘!$AK277)</f>
        <v>0</v>
      </c>
      <c r="AF281" s="304" t="str">
        <f>IF(未改造舰娘!$AL277="","",未改造舰娘!$AL277)</f>
        <v/>
      </c>
      <c r="AG281" s="304" t="str">
        <f>IF(未改造舰娘!$AM277="","",未改造舰娘!$AM277)</f>
        <v/>
      </c>
      <c r="AH281" s="304" t="str">
        <f>IF(未改造舰娘!$AN277="","",未改造舰娘!$AN277)</f>
        <v/>
      </c>
      <c r="AI281" s="304" t="str">
        <f>IF(未改造舰娘!$AO277="","",未改造舰娘!$AO277)</f>
        <v/>
      </c>
      <c r="AJ281" s="304" t="str">
        <f>IF(未改造舰娘!$AP277="","",未改造舰娘!$AP277)</f>
        <v/>
      </c>
      <c r="AK281" s="303" t="str">
        <f>IF(未改造舰娘!$AQ277="","",未改造舰娘!$AQ277)</f>
        <v/>
      </c>
      <c r="AL281" s="306" t="str">
        <f>IF(未改造舰娘!$AS277="","",未改造舰娘!$AS277)</f>
        <v>U国单装5英寸炮</v>
      </c>
      <c r="AM281" s="306" t="str">
        <f>IF(未改造舰娘!$AT277="","",未改造舰娘!$AT277)</f>
        <v/>
      </c>
      <c r="AN281" s="306" t="str">
        <f>IF(未改造舰娘!$AU277="","",未改造舰娘!$AU277)</f>
        <v/>
      </c>
      <c r="AO281" s="306" t="str">
        <f>IF(未改造舰娘!$AV277="","",未改造舰娘!$AV277)</f>
        <v/>
      </c>
      <c r="AP281" s="307" t="str">
        <f>IF(未改造舰娘!$AW277="","",未改造舰娘!$AW277)</f>
        <v>希望的曙光(3级)：增加自身回避30点，降低自身被攻击概率30%，战斗结束后，回复上一场战斗损失耐久最多的船只40%的在上一场的受损耐久。</v>
      </c>
      <c r="AQ281" s="308" t="str">
        <f>IF(未改造舰娘!$AX277="","",未改造舰娘!$AX277)</f>
        <v/>
      </c>
      <c r="AR281" s="304">
        <f>IF(未改造舰娘!$AY277="","",未改造舰娘!$AY277)</f>
        <v>40</v>
      </c>
      <c r="AS281" s="304">
        <f>IF(未改造舰娘!$AZ277="","",未改造舰娘!$AZ277)</f>
        <v>20</v>
      </c>
      <c r="AT281" s="304">
        <f>IF(未改造舰娘!$BA277="","",未改造舰娘!$BA277)</f>
        <v>1.28</v>
      </c>
      <c r="AU281" s="304">
        <f>IF(未改造舰娘!$BB277="","",未改造舰娘!$BB277)</f>
        <v>2.4</v>
      </c>
      <c r="AV281" s="305">
        <f>IF((未改造舰娘!$BG277+未改造舰娘!$BK277*$C$4)=0,"",(未改造舰娘!$BG277+未改造舰娘!$BK277*$C$4))</f>
        <v>2</v>
      </c>
      <c r="AW281" s="304">
        <f>IF((未改造舰娘!$BH277+未改造舰娘!$BL277*$C$4)=0,"",(未改造舰娘!$BH277+未改造舰娘!$BL277*$C$4))</f>
        <v>3</v>
      </c>
      <c r="AX281" s="304">
        <f>IF((未改造舰娘!$BI277+未改造舰娘!$BM277*$C$4)=0,"",(未改造舰娘!$BI277+未改造舰娘!$BM277*$C$4))</f>
        <v>4</v>
      </c>
      <c r="AY281" s="303" t="str">
        <f>IF((未改造舰娘!$BJ277+未改造舰娘!$BN277*$C$4)=0,"",(未改造舰娘!$BJ277+未改造舰娘!$BN277*$C$4))</f>
        <v/>
      </c>
      <c r="AZ281" s="500">
        <f>IF(未改造舰娘!BC277="","",未改造舰娘!BC277)</f>
        <v>4</v>
      </c>
      <c r="BA281" s="500">
        <f>IF(未改造舰娘!BD277="","",未改造舰娘!BD277)</f>
        <v>0</v>
      </c>
      <c r="BB281" s="500">
        <f>IF(未改造舰娘!BE277="","",未改造舰娘!BE277)</f>
        <v>4</v>
      </c>
      <c r="BC281" s="498">
        <f>IF(未改造舰娘!BF277="","",未改造舰娘!BF277)</f>
        <v>4</v>
      </c>
      <c r="BD281" s="67" t="s">
        <v>1623</v>
      </c>
      <c r="BE281" s="506"/>
      <c r="BF281" s="306" t="str">
        <f>IF(未改造舰娘!$BQ277="","",未改造舰娘!$BQ277)</f>
        <v/>
      </c>
      <c r="BG281" s="306" t="str">
        <f>IF(未改造舰娘!$BR277="","",未改造舰娘!$BR277)</f>
        <v/>
      </c>
      <c r="BH281" s="306"/>
      <c r="BU281" s="304">
        <f>IFERROR(VLOOKUP(AL281,装备!$B:$C,2,0),0)</f>
        <v>2</v>
      </c>
      <c r="BV281" s="304">
        <f>IFERROR(VLOOKUP($AL281,装备!$B:$Q,5,0),0)</f>
        <v>0</v>
      </c>
      <c r="BW281" s="304">
        <f>IFERROR(VLOOKUP($AL281,装备!$B:$Q,6,0),0)</f>
        <v>1</v>
      </c>
      <c r="BX281" s="304">
        <f>IFERROR(VLOOKUP($AL281,装备!$B:$Q,7,0),0)</f>
        <v>0</v>
      </c>
      <c r="BY281" s="304">
        <f>IFERROR(VLOOKUP($AL281,装备!$B:$Q,8,0),0)</f>
        <v>0</v>
      </c>
      <c r="BZ281" s="304">
        <f>IFERROR(VLOOKUP($AL281,装备!$B:$Q,9,0),0)</f>
        <v>0</v>
      </c>
      <c r="CA281" s="304">
        <f>IFERROR(VLOOKUP($AL281,装备!$B:$Q,10,0),0)</f>
        <v>0</v>
      </c>
      <c r="CB281" s="304">
        <f>IFERROR(VLOOKUP($AL281,装备!$B:$Q,11,0),0)</f>
        <v>0</v>
      </c>
      <c r="CC281" s="304" t="str">
        <f>IFERROR(VLOOKUP($AL281,装备!$B:$Q,12,0),0)</f>
        <v>短</v>
      </c>
      <c r="CD281" s="304">
        <f>IFERROR(VLOOKUP($AL281,装备!$B:$Q,13,0),0)</f>
        <v>0</v>
      </c>
      <c r="CE281" s="304">
        <f>IFERROR(VLOOKUP($AL281,装备!$B:$Q,14,0),0)</f>
        <v>0</v>
      </c>
      <c r="CF281" s="304">
        <f>IFERROR(VLOOKUP($AL281,装备!$B:$Q,16,0),0)</f>
        <v>3</v>
      </c>
      <c r="CG281" s="304">
        <f>IFERROR(VLOOKUP($AL281,装备!$B:$Q,5,0),0)</f>
        <v>0</v>
      </c>
      <c r="CH281" s="304">
        <f>IFERROR(VLOOKUP(AM281,装备!$B:$C,2,0),0)</f>
        <v>0</v>
      </c>
      <c r="CI281" s="304">
        <f>IFERROR(VLOOKUP($AM281,装备!$B:$Q,5,0),0)</f>
        <v>0</v>
      </c>
      <c r="CJ281" s="304">
        <f>IFERROR(VLOOKUP($AM281,装备!$B:$Q,6,0),0)</f>
        <v>0</v>
      </c>
      <c r="CK281" s="304">
        <f>IFERROR(VLOOKUP($AM281,装备!$B:$Q,7,0),0)</f>
        <v>0</v>
      </c>
      <c r="CL281" s="304">
        <f>IFERROR(VLOOKUP($AM281,装备!$B:$Q,8,0),0)</f>
        <v>0</v>
      </c>
      <c r="CM281" s="304">
        <f>IFERROR(VLOOKUP($AM281,装备!$B:$Q,9,0),0)</f>
        <v>0</v>
      </c>
      <c r="CN281" s="304">
        <f>IFERROR(VLOOKUP($AM281,装备!$B:$Q,10,0),0)</f>
        <v>0</v>
      </c>
      <c r="CO281" s="304">
        <f>IFERROR(VLOOKUP($AM281,装备!$B:$Q,11,0),0)</f>
        <v>0</v>
      </c>
      <c r="CP281" s="304">
        <f>IFERROR(VLOOKUP($AM281,装备!$B:$Q,12,0),0)</f>
        <v>0</v>
      </c>
      <c r="CQ281" s="304">
        <f>IFERROR(VLOOKUP($AM281,装备!$B:$Q,13,0),0)</f>
        <v>0</v>
      </c>
      <c r="CR281" s="304">
        <f>IFERROR(VLOOKUP($AM281,装备!$B:$Q,14,0),0)</f>
        <v>0</v>
      </c>
      <c r="CS281" s="304">
        <f>IFERROR(VLOOKUP($AM281,装备!$B:$Q,16,0),0)</f>
        <v>0</v>
      </c>
      <c r="CT281" s="304">
        <f>IFERROR(VLOOKUP($AM281,装备!$B:$Q,5,0),0)</f>
        <v>0</v>
      </c>
      <c r="CU281" s="304">
        <f>IFERROR(VLOOKUP(AN281,装备!$B:$C,2,0),0)</f>
        <v>0</v>
      </c>
      <c r="CV281" s="304">
        <f>IFERROR(VLOOKUP($AN281,装备!$B:$Q,5,0),0)</f>
        <v>0</v>
      </c>
      <c r="CW281" s="304">
        <f>IFERROR(VLOOKUP($AN281,装备!$B:$Q,6,0),0)</f>
        <v>0</v>
      </c>
      <c r="CX281" s="304">
        <f>IFERROR(VLOOKUP($AN281,装备!$B:$Q,7,0),0)</f>
        <v>0</v>
      </c>
      <c r="CY281" s="304">
        <f>IFERROR(VLOOKUP($AN281,装备!$B:$Q,8,0),0)</f>
        <v>0</v>
      </c>
      <c r="CZ281" s="304">
        <f>IFERROR(VLOOKUP($AN281,装备!$B:$Q,9,0),0)</f>
        <v>0</v>
      </c>
      <c r="DA281" s="304">
        <f>IFERROR(VLOOKUP($AN281,装备!$B:$Q,10,0),0)</f>
        <v>0</v>
      </c>
      <c r="DB281" s="304">
        <f>IFERROR(VLOOKUP($AN281,装备!$B:$Q,11,0),0)</f>
        <v>0</v>
      </c>
      <c r="DC281" s="304">
        <f>IFERROR(VLOOKUP($AN281,装备!$B:$Q,12,0),0)</f>
        <v>0</v>
      </c>
      <c r="DD281" s="304">
        <f>IFERROR(VLOOKUP($AN281,装备!$B:$Q,13,0),0)</f>
        <v>0</v>
      </c>
      <c r="DE281" s="304">
        <f>IFERROR(VLOOKUP($AN281,装备!$B:$Q,14,0),0)</f>
        <v>0</v>
      </c>
      <c r="DF281" s="304">
        <f>IFERROR(VLOOKUP($AN281,装备!$B:$Q,16,0),0)</f>
        <v>0</v>
      </c>
      <c r="DG281" s="304">
        <f>IFERROR(VLOOKUP($AN281,装备!$B:$Q,5,0),0)</f>
        <v>0</v>
      </c>
      <c r="DH281" s="304">
        <f>IFERROR(VLOOKUP(AO281,装备!$B:$C,2,0),0)</f>
        <v>0</v>
      </c>
      <c r="DI281" s="304">
        <f>IFERROR(VLOOKUP($AO281,装备!$B:$Q,5,0),0)</f>
        <v>0</v>
      </c>
      <c r="DJ281" s="304">
        <f>IFERROR(VLOOKUP($AO281,装备!$B:$Q,6,0),0)</f>
        <v>0</v>
      </c>
      <c r="DK281" s="304">
        <f>IFERROR(VLOOKUP($AO281,装备!$B:$Q,7,0),0)</f>
        <v>0</v>
      </c>
      <c r="DL281" s="304">
        <f>IFERROR(VLOOKUP($AO281,装备!$B:$Q,8,0),0)</f>
        <v>0</v>
      </c>
      <c r="DM281" s="304">
        <f>IFERROR(VLOOKUP($AO281,装备!$B:$Q,9,0),0)</f>
        <v>0</v>
      </c>
      <c r="DN281" s="304">
        <f>IFERROR(VLOOKUP($AO281,装备!$B:$Q,10,0),0)</f>
        <v>0</v>
      </c>
      <c r="DO281" s="304">
        <f>IFERROR(VLOOKUP($AO281,装备!$B:$Q,11,0),0)</f>
        <v>0</v>
      </c>
      <c r="DP281" s="304">
        <f>IFERROR(VLOOKUP($AO281,装备!$B:$Q,12,0),0)</f>
        <v>0</v>
      </c>
      <c r="DQ281" s="304">
        <f>IFERROR(VLOOKUP($AO281,装备!$B:$Q,13,0),0)</f>
        <v>0</v>
      </c>
      <c r="DR281" s="304">
        <f>IFERROR(VLOOKUP($AO281,装备!$B:$Q,14,0),0)</f>
        <v>0</v>
      </c>
      <c r="DS281" s="304">
        <f>IFERROR(VLOOKUP($AO281,装备!$B:$Q,16,0),0)</f>
        <v>0</v>
      </c>
      <c r="DT281" s="304">
        <f>IFERROR(VLOOKUP($AO281,装备!$B:$Q,5,0),0)</f>
        <v>0</v>
      </c>
    </row>
    <row r="282" spans="1:124" ht="15" hidden="1">
      <c r="A282" s="301">
        <f>未改造舰娘!$A278</f>
        <v>10030812</v>
      </c>
      <c r="B282" s="354" t="s">
        <v>4152</v>
      </c>
      <c r="C282" s="323"/>
      <c r="D282" s="323">
        <f t="shared" si="4"/>
        <v>110</v>
      </c>
      <c r="E282" s="303">
        <f>未改造舰娘!$C278</f>
        <v>4</v>
      </c>
      <c r="F282" s="304" t="str">
        <f>未改造舰娘!$D278</f>
        <v>航巡</v>
      </c>
      <c r="G282" s="304" t="str">
        <f>未改造舰娘!$E278</f>
        <v>中型</v>
      </c>
      <c r="H282" s="304" t="str">
        <f>未改造舰娘!$F278</f>
        <v>护卫舰</v>
      </c>
      <c r="I282" s="460">
        <f>未改造舰娘!$AR278</f>
        <v>3</v>
      </c>
      <c r="J282" s="304" t="str">
        <f>未改造舰娘!$G278</f>
        <v>瑞典</v>
      </c>
      <c r="K282" s="312">
        <f>未改造舰娘!$H278+(BV282+CI282+CV282+DI282)*$C$2</f>
        <v>25</v>
      </c>
      <c r="L282" s="304">
        <f>未改造舰娘!$I278</f>
        <v>-1</v>
      </c>
      <c r="M282" s="304">
        <f>未改造舰娘!$J278</f>
        <v>1</v>
      </c>
      <c r="N282" s="518">
        <f>未改造舰娘!$K278</f>
        <v>2</v>
      </c>
      <c r="O282" s="304">
        <f>未改造舰娘!$L278+((CE282+CR282+DE282+DR282)*$C$2)</f>
        <v>16</v>
      </c>
      <c r="P282" s="304" t="str">
        <f>IF($C$2=1,(IF(ISERROR(FIND("超长",未改造舰娘!$M278&amp;CC282&amp;CP282&amp;DC282&amp;DP282,1)),IF(ISERROR(FIND("长",未改造舰娘!$M278&amp;CC282&amp;CP282&amp;DC282&amp;DP282,1)),IF(ISERROR(FIND("中",未改造舰娘!$M278&amp;CC282&amp;CP282&amp;DC282&amp;DP282,1)),IF(ISERROR(FIND("短",未改造舰娘!$M278&amp;CC282&amp;CP282&amp;DC282&amp;DP282,1)),IF(ISERROR(FIND("无",未改造舰娘!$M278&amp;CC282&amp;CP282&amp;DC282&amp;DP282,1)),0,"无"),"短"),"中"),"长"),"超长")),未改造舰娘!$M278)</f>
        <v>中</v>
      </c>
      <c r="Q282" s="303">
        <f>未改造舰娘!$N278</f>
        <v>27.5</v>
      </c>
      <c r="R282" s="304">
        <f>(未改造舰娘!$P278)+(未改造舰娘!$Q278)*$C$3+((BW282+CJ282+CW282+DJ282)*$C$2)</f>
        <v>40</v>
      </c>
      <c r="S282" s="304">
        <f>(未改造舰娘!$R278)+(未改造舰娘!$S278)*$C$3+((BY282+CL282+CY282+DL282)*$C$2)</f>
        <v>50</v>
      </c>
      <c r="T282" s="304">
        <f>(未改造舰娘!$T278)+(未改造舰娘!$U278)*$C$3+((BX282+CK282+CX282+DK282)*$C$2)</f>
        <v>36</v>
      </c>
      <c r="U282" s="304">
        <f>(未改造舰娘!$V278)+(未改造舰娘!$W278)*$C$3+((CG282+CT282+DG282+DT282)*$C$2)</f>
        <v>60</v>
      </c>
      <c r="V282" s="305">
        <f>INT((((未改造舰娘!$Y278)-(未改造舰娘!$X278))*(((IF(D282=0,C282,D282))-1)/99))+未改造舰娘!$X278)+((CB282+CO282+DB282+DO282)*$C$2)</f>
        <v>87</v>
      </c>
      <c r="W282" s="304">
        <f>INT((((未改造舰娘!$AA278)-(未改造舰娘!$Z278))*(((IF(D282=0,C282,D282))-1)/99))+未改造舰娘!$Z278)+((CD282+CQ282+DD282+DQ282)*$C$2)</f>
        <v>60</v>
      </c>
      <c r="X282" s="304">
        <f>INT((((未改造舰娘!$AC278)-(未改造舰娘!$AB278))*(((IF(D282=0,C282,D282))-1)/99))+未改造舰娘!$AB278)+((CA282+CN282+DA282+DN282)*$C$2)</f>
        <v>43</v>
      </c>
      <c r="Y282" s="303">
        <f>INT((((未改造舰娘!$AE278)-(未改造舰娘!$AD278))*(((IF(D282=0,C282,D282))-1)/99))+未改造舰娘!$AD278)+((BZ282+CM282+CZ282+DM282)*$C$2)</f>
        <v>53</v>
      </c>
      <c r="Z282" s="474" t="str">
        <f>IF(未改造舰娘!$AF278=0,"",未改造舰娘!$AF278)</f>
        <v/>
      </c>
      <c r="AA282" s="304">
        <f>IF(未改造舰娘!$AG278="","",未改造舰娘!$AG278)</f>
        <v>0</v>
      </c>
      <c r="AB282" s="304">
        <f>IF(未改造舰娘!$AH278="","",未改造舰娘!$AH278)</f>
        <v>8</v>
      </c>
      <c r="AC282" s="304" t="str">
        <f>IF(未改造舰娘!$AI278="","",未改造舰娘!$AI278)</f>
        <v/>
      </c>
      <c r="AD282" s="304">
        <f>IF(未改造舰娘!$AJ278="","",未改造舰娘!$AJ278)</f>
        <v>8</v>
      </c>
      <c r="AE282" s="305">
        <f>IF(未改造舰娘!$AK278="","",未改造舰娘!$AK278)</f>
        <v>0</v>
      </c>
      <c r="AF282" s="304" t="str">
        <f>IF(未改造舰娘!$AL278="","",未改造舰娘!$AL278)</f>
        <v/>
      </c>
      <c r="AG282" s="304" t="str">
        <f>IF(未改造舰娘!$AM278="","",未改造舰娘!$AM278)</f>
        <v/>
      </c>
      <c r="AH282" s="304" t="str">
        <f>IF(未改造舰娘!$AN278="","",未改造舰娘!$AN278)</f>
        <v/>
      </c>
      <c r="AI282" s="304" t="str">
        <f>IF(未改造舰娘!$AO278="","",未改造舰娘!$AO278)</f>
        <v/>
      </c>
      <c r="AJ282" s="304" t="str">
        <f>IF(未改造舰娘!$AP278="","",未改造舰娘!$AP278)</f>
        <v/>
      </c>
      <c r="AK282" s="303" t="str">
        <f>IF(未改造舰娘!$AQ278="","",未改造舰娘!$AQ278)</f>
        <v/>
      </c>
      <c r="AL282" s="306" t="str">
        <f>IF(未改造舰娘!$AS278="","",未改造舰娘!$AS278)</f>
        <v>三联533毫米鱼雷</v>
      </c>
      <c r="AM282" s="306" t="str">
        <f>IF(未改造舰娘!$AT278="","",未改造舰娘!$AT278)</f>
        <v>标准型声纳</v>
      </c>
      <c r="AN282" s="306" t="str">
        <f>IF(未改造舰娘!$AU278="","",未改造舰娘!$AU278)</f>
        <v>萨博S.17BS</v>
      </c>
      <c r="AO282" s="306" t="str">
        <f>IF(未改造舰娘!$AV278="","",未改造舰娘!$AV278)</f>
        <v/>
      </c>
      <c r="AP282" s="307" t="str">
        <f>IF(未改造舰娘!$AW278="","",未改造舰娘!$AW278)</f>
        <v/>
      </c>
      <c r="AQ282" s="308" t="str">
        <f>IF(未改造舰娘!$AX278="","",未改造舰娘!$AX278)</f>
        <v/>
      </c>
      <c r="AR282" s="304">
        <f>IF(未改造舰娘!$AY278="","",未改造舰娘!$AY278)</f>
        <v>30</v>
      </c>
      <c r="AS282" s="304">
        <f>IF(未改造舰娘!$AZ278="","",未改造舰娘!$AZ278)</f>
        <v>80</v>
      </c>
      <c r="AT282" s="304">
        <f>IF(未改造舰娘!$BA278="","",未改造舰娘!$BA278)</f>
        <v>1.28</v>
      </c>
      <c r="AU282" s="304">
        <f>IF(未改造舰娘!$BB278="","",未改造舰娘!$BB278)</f>
        <v>1.5</v>
      </c>
      <c r="AV282" s="305">
        <f>IF((未改造舰娘!$BG278+未改造舰娘!$BK278*$C$4)=0,"",(未改造舰娘!$BG278+未改造舰娘!$BK278*$C$4))</f>
        <v>54</v>
      </c>
      <c r="AW282" s="304">
        <f>IF((未改造舰娘!$BH278+未改造舰娘!$BL278*$C$4)=0,"",(未改造舰娘!$BH278+未改造舰娘!$BL278*$C$4))</f>
        <v>43</v>
      </c>
      <c r="AX282" s="304">
        <f>IF((未改造舰娘!$BI278+未改造舰娘!$BM278*$C$4)=0,"",(未改造舰娘!$BI278+未改造舰娘!$BM278*$C$4))</f>
        <v>62</v>
      </c>
      <c r="AY282" s="303">
        <f>IF((未改造舰娘!$BJ278+未改造舰娘!$BN278*$C$4)=0,"",(未改造舰娘!$BJ278+未改造舰娘!$BN278*$C$4))</f>
        <v>13</v>
      </c>
      <c r="AZ282" s="500">
        <f>IF(未改造舰娘!BC278="","",未改造舰娘!BC278)</f>
        <v>15</v>
      </c>
      <c r="BA282" s="500">
        <f>IF(未改造舰娘!BD278="","",未改造舰娘!BD278)</f>
        <v>5</v>
      </c>
      <c r="BB282" s="500">
        <f>IF(未改造舰娘!BE278="","",未改造舰娘!BE278)</f>
        <v>8</v>
      </c>
      <c r="BC282" s="498">
        <f>IF(未改造舰娘!BF278="","",未改造舰娘!BF278)</f>
        <v>25</v>
      </c>
      <c r="BD282" s="84" t="s">
        <v>2039</v>
      </c>
      <c r="BE282" s="506">
        <v>4.1666666666666664E-2</v>
      </c>
      <c r="BF282" s="306" t="str">
        <f>IF(未改造舰娘!$BQ278="","",未改造舰娘!$BQ278)</f>
        <v>6-2-M,6-3-J,6-4-K</v>
      </c>
      <c r="BG282" s="306" t="str">
        <f>IF(未改造舰娘!$BR278="","",未改造舰娘!$BR278)</f>
        <v>极地奏鸣曲 Ex-1-CDEFGHIJK,Ex-3-2-M,Ex-3-3-J,Ex-3-4-K,Ex-2-DEFGHIJKLMNO,Ex-3-DEFGHIJKLMNO,Ex-4-CDEFGHIJKLMNO,Ex-4-4-EHJKL；女武神行动 Ex-3-BCDEGHIJKLM,Ex-4-CDEGHJMNOP,Ex-6-BCDEFHI,Ex-7-BCDEGHIJKLM；未命名 Ex-3-S,Ex-7-CDFGHJLM,Ex-9-BCEGHIJKLMOPQRS,Ex-10-BCEIJKLMNOPQRST</v>
      </c>
      <c r="BH282" s="306"/>
      <c r="BU282" s="304">
        <f>IFERROR(VLOOKUP(AL282,装备!$B:$C,2,0),0)</f>
        <v>1</v>
      </c>
      <c r="BV282" s="304">
        <f>IFERROR(VLOOKUP($AL282,装备!$B:$Q,5,0),0)</f>
        <v>0</v>
      </c>
      <c r="BW282" s="304">
        <f>IFERROR(VLOOKUP($AL282,装备!$B:$Q,6,0),0)</f>
        <v>0</v>
      </c>
      <c r="BX282" s="304">
        <f>IFERROR(VLOOKUP($AL282,装备!$B:$Q,7,0),0)</f>
        <v>0</v>
      </c>
      <c r="BY282" s="304">
        <f>IFERROR(VLOOKUP($AL282,装备!$B:$Q,8,0),0)</f>
        <v>3</v>
      </c>
      <c r="BZ282" s="304">
        <f>IFERROR(VLOOKUP($AL282,装备!$B:$Q,9,0),0)</f>
        <v>0</v>
      </c>
      <c r="CA282" s="304">
        <f>IFERROR(VLOOKUP($AL282,装备!$B:$Q,10,0),0)</f>
        <v>0</v>
      </c>
      <c r="CB282" s="304">
        <f>IFERROR(VLOOKUP($AL282,装备!$B:$Q,11,0),0)</f>
        <v>0</v>
      </c>
      <c r="CC282" s="304" t="str">
        <f>IFERROR(VLOOKUP($AL282,装备!$B:$Q,12,0),0)</f>
        <v>短</v>
      </c>
      <c r="CD282" s="304">
        <f>IFERROR(VLOOKUP($AL282,装备!$B:$Q,13,0),0)</f>
        <v>0</v>
      </c>
      <c r="CE282" s="304">
        <f>IFERROR(VLOOKUP($AL282,装备!$B:$Q,14,0),0)</f>
        <v>0</v>
      </c>
      <c r="CF282" s="304">
        <f>IFERROR(VLOOKUP($AL282,装备!$B:$Q,16,0),0)</f>
        <v>0</v>
      </c>
      <c r="CG282" s="304">
        <f>IFERROR(VLOOKUP($AL282,装备!$B:$Q,5,0),0)</f>
        <v>0</v>
      </c>
      <c r="CH282" s="304">
        <f>IFERROR(VLOOKUP(AM282,装备!$B:$C,2,0),0)</f>
        <v>2</v>
      </c>
      <c r="CI282" s="304">
        <f>IFERROR(VLOOKUP($AM282,装备!$B:$Q,5,0),0)</f>
        <v>0</v>
      </c>
      <c r="CJ282" s="304">
        <f>IFERROR(VLOOKUP($AM282,装备!$B:$Q,6,0),0)</f>
        <v>0</v>
      </c>
      <c r="CK282" s="304">
        <f>IFERROR(VLOOKUP($AM282,装备!$B:$Q,7,0),0)</f>
        <v>0</v>
      </c>
      <c r="CL282" s="304">
        <f>IFERROR(VLOOKUP($AM282,装备!$B:$Q,8,0),0)</f>
        <v>0</v>
      </c>
      <c r="CM282" s="304">
        <f>IFERROR(VLOOKUP($AM282,装备!$B:$Q,9,0),0)</f>
        <v>6</v>
      </c>
      <c r="CN282" s="304">
        <f>IFERROR(VLOOKUP($AM282,装备!$B:$Q,10,0),0)</f>
        <v>0</v>
      </c>
      <c r="CO282" s="304">
        <f>IFERROR(VLOOKUP($AM282,装备!$B:$Q,11,0),0)</f>
        <v>1</v>
      </c>
      <c r="CP282" s="304" t="str">
        <f>IFERROR(VLOOKUP($AM282,装备!$B:$Q,12,0),0)</f>
        <v>无</v>
      </c>
      <c r="CQ282" s="304">
        <f>IFERROR(VLOOKUP($AM282,装备!$B:$Q,13,0),0)</f>
        <v>0</v>
      </c>
      <c r="CR282" s="304">
        <f>IFERROR(VLOOKUP($AM282,装备!$B:$Q,14,0),0)</f>
        <v>0</v>
      </c>
      <c r="CS282" s="304">
        <f>IFERROR(VLOOKUP($AM282,装备!$B:$Q,16,0),0)</f>
        <v>0</v>
      </c>
      <c r="CT282" s="304">
        <f>IFERROR(VLOOKUP($AM282,装备!$B:$Q,5,0),0)</f>
        <v>0</v>
      </c>
      <c r="CU282" s="304">
        <f>IFERROR(VLOOKUP(AN282,装备!$B:$C,2,0),0)</f>
        <v>3</v>
      </c>
      <c r="CV282" s="304">
        <f>IFERROR(VLOOKUP($AN282,装备!$B:$Q,5,0),0)</f>
        <v>0</v>
      </c>
      <c r="CW282" s="304">
        <f>IFERROR(VLOOKUP($AN282,装备!$B:$Q,6,0),0)</f>
        <v>0</v>
      </c>
      <c r="CX282" s="304">
        <f>IFERROR(VLOOKUP($AN282,装备!$B:$Q,7,0),0)</f>
        <v>0</v>
      </c>
      <c r="CY282" s="304">
        <f>IFERROR(VLOOKUP($AN282,装备!$B:$Q,8,0),0)</f>
        <v>0</v>
      </c>
      <c r="CZ282" s="304">
        <f>IFERROR(VLOOKUP($AN282,装备!$B:$Q,9,0),0)</f>
        <v>3</v>
      </c>
      <c r="DA282" s="304">
        <f>IFERROR(VLOOKUP($AN282,装备!$B:$Q,10,0),0)</f>
        <v>3</v>
      </c>
      <c r="DB282" s="304">
        <f>IFERROR(VLOOKUP($AN282,装备!$B:$Q,11,0),0)</f>
        <v>0</v>
      </c>
      <c r="DC282" s="304" t="str">
        <f>IFERROR(VLOOKUP($AN282,装备!$B:$Q,12,0),0)</f>
        <v>无</v>
      </c>
      <c r="DD282" s="304">
        <f>IFERROR(VLOOKUP($AN282,装备!$B:$Q,13,0),0)</f>
        <v>0</v>
      </c>
      <c r="DE282" s="304">
        <f>IFERROR(VLOOKUP($AN282,装备!$B:$Q,14,0),0)</f>
        <v>0</v>
      </c>
      <c r="DF282" s="304">
        <f>IFERROR(VLOOKUP($AN282,装备!$B:$Q,16,0),0)</f>
        <v>0</v>
      </c>
      <c r="DG282" s="304">
        <f>IFERROR(VLOOKUP($AN282,装备!$B:$Q,5,0),0)</f>
        <v>0</v>
      </c>
      <c r="DH282" s="304">
        <f>IFERROR(VLOOKUP(AO282,装备!$B:$C,2,0),0)</f>
        <v>0</v>
      </c>
      <c r="DI282" s="304">
        <f>IFERROR(VLOOKUP($AO282,装备!$B:$Q,5,0),0)</f>
        <v>0</v>
      </c>
      <c r="DJ282" s="304">
        <f>IFERROR(VLOOKUP($AO282,装备!$B:$Q,6,0),0)</f>
        <v>0</v>
      </c>
      <c r="DK282" s="304">
        <f>IFERROR(VLOOKUP($AO282,装备!$B:$Q,7,0),0)</f>
        <v>0</v>
      </c>
      <c r="DL282" s="304">
        <f>IFERROR(VLOOKUP($AO282,装备!$B:$Q,8,0),0)</f>
        <v>0</v>
      </c>
      <c r="DM282" s="304">
        <f>IFERROR(VLOOKUP($AO282,装备!$B:$Q,9,0),0)</f>
        <v>0</v>
      </c>
      <c r="DN282" s="304">
        <f>IFERROR(VLOOKUP($AO282,装备!$B:$Q,10,0),0)</f>
        <v>0</v>
      </c>
      <c r="DO282" s="304">
        <f>IFERROR(VLOOKUP($AO282,装备!$B:$Q,11,0),0)</f>
        <v>0</v>
      </c>
      <c r="DP282" s="304">
        <f>IFERROR(VLOOKUP($AO282,装备!$B:$Q,12,0),0)</f>
        <v>0</v>
      </c>
      <c r="DQ282" s="304">
        <f>IFERROR(VLOOKUP($AO282,装备!$B:$Q,13,0),0)</f>
        <v>0</v>
      </c>
      <c r="DR282" s="304">
        <f>IFERROR(VLOOKUP($AO282,装备!$B:$Q,14,0),0)</f>
        <v>0</v>
      </c>
      <c r="DS282" s="304">
        <f>IFERROR(VLOOKUP($AO282,装备!$B:$Q,16,0),0)</f>
        <v>0</v>
      </c>
      <c r="DT282" s="304">
        <f>IFERROR(VLOOKUP($AO282,装备!$B:$Q,5,0),0)</f>
        <v>0</v>
      </c>
    </row>
    <row r="283" spans="1:124" ht="54" hidden="1">
      <c r="A283" s="301">
        <f>未改造舰娘!$A279</f>
        <v>10030911</v>
      </c>
      <c r="B283" s="354" t="s">
        <v>582</v>
      </c>
      <c r="C283" s="323"/>
      <c r="D283" s="323">
        <f t="shared" si="4"/>
        <v>110</v>
      </c>
      <c r="E283" s="303">
        <f>未改造舰娘!$C279</f>
        <v>6</v>
      </c>
      <c r="F283" s="304" t="str">
        <f>未改造舰娘!$D279</f>
        <v>重炮</v>
      </c>
      <c r="G283" s="304" t="str">
        <f>未改造舰娘!$E279</f>
        <v>小型</v>
      </c>
      <c r="H283" s="304" t="str">
        <f>未改造舰娘!$F279</f>
        <v>护卫舰</v>
      </c>
      <c r="I283" s="460">
        <f>未改造舰娘!$AR279</f>
        <v>2</v>
      </c>
      <c r="J283" s="304" t="str">
        <f>未改造舰娘!$G279</f>
        <v>苏联</v>
      </c>
      <c r="K283" s="312">
        <f>未改造舰娘!$H279+(BV283+CI283+CV283+DI283)*$C$2</f>
        <v>20</v>
      </c>
      <c r="L283" s="304">
        <f>未改造舰娘!$I279</f>
        <v>0</v>
      </c>
      <c r="M283" s="304">
        <f>未改造舰娘!$J279</f>
        <v>0</v>
      </c>
      <c r="N283" s="518">
        <f>未改造舰娘!$K279</f>
        <v>2</v>
      </c>
      <c r="O283" s="304">
        <f>未改造舰娘!$L279+((CE283+CR283+DE283+DR283)*$C$2)</f>
        <v>9</v>
      </c>
      <c r="P283" s="304" t="str">
        <f>IF($C$2=1,(IF(ISERROR(FIND("超长",未改造舰娘!$M279&amp;CC283&amp;CP283&amp;DC283&amp;DP283,1)),IF(ISERROR(FIND("长",未改造舰娘!$M279&amp;CC283&amp;CP283&amp;DC283&amp;DP283,1)),IF(ISERROR(FIND("中",未改造舰娘!$M279&amp;CC283&amp;CP283&amp;DC283&amp;DP283,1)),IF(ISERROR(FIND("短",未改造舰娘!$M279&amp;CC283&amp;CP283&amp;DC283&amp;DP283,1)),IF(ISERROR(FIND("无",未改造舰娘!$M279&amp;CC283&amp;CP283&amp;DC283&amp;DP283,1)),0,"无"),"短"),"中"),"长"),"超长")),未改造舰娘!$M279)</f>
        <v>长</v>
      </c>
      <c r="Q283" s="303">
        <f>未改造舰娘!$N279</f>
        <v>6</v>
      </c>
      <c r="R283" s="304">
        <f>(未改造舰娘!$P279)+(未改造舰娘!$Q279)*$C$3+((BW283+CJ283+CW283+DJ283)*$C$2)</f>
        <v>50</v>
      </c>
      <c r="S283" s="304">
        <f>(未改造舰娘!$R279)+(未改造舰娘!$S279)*$C$3+((BY283+CL283+CY283+DL283)*$C$2)</f>
        <v>0</v>
      </c>
      <c r="T283" s="304">
        <f>(未改造舰娘!$T279)+(未改造舰娘!$U279)*$C$3+((BX283+CK283+CX283+DK283)*$C$2)</f>
        <v>56</v>
      </c>
      <c r="U283" s="304">
        <f>(未改造舰娘!$V279)+(未改造舰娘!$W279)*$C$3+((CG283+CT283+DG283+DT283)*$C$2)</f>
        <v>5</v>
      </c>
      <c r="V283" s="305">
        <f>INT((((未改造舰娘!$Y279)-(未改造舰娘!$X279))*(((IF(D283=0,C283,D283))-1)/99))+未改造舰娘!$X279)+((CB283+CO283+DB283+DO283)*$C$2)</f>
        <v>87</v>
      </c>
      <c r="W283" s="304">
        <f>INT((((未改造舰娘!$AA279)-(未改造舰娘!$Z279))*(((IF(D283=0,C283,D283))-1)/99))+未改造舰娘!$Z279)+((CD283+CQ283+DD283+DQ283)*$C$2)</f>
        <v>39</v>
      </c>
      <c r="X283" s="304">
        <f>INT((((未改造舰娘!$AC279)-(未改造舰娘!$AB279))*(((IF(D283=0,C283,D283))-1)/99))+未改造舰娘!$AB279)+((CA283+CN283+DA283+DN283)*$C$2)</f>
        <v>17</v>
      </c>
      <c r="Y283" s="303">
        <f>INT((((未改造舰娘!$AE279)-(未改造舰娘!$AD279))*(((IF(D283=0,C283,D283))-1)/99))+未改造舰娘!$AD279)+((BZ283+CM283+CZ283+DM283)*$C$2)</f>
        <v>0</v>
      </c>
      <c r="Z283" s="474" t="str">
        <f>IF(未改造舰娘!$AF279=0,"",未改造舰娘!$AF279)</f>
        <v/>
      </c>
      <c r="AA283" s="304" t="str">
        <f>IF(未改造舰娘!$AG279="","",未改造舰娘!$AG279)</f>
        <v/>
      </c>
      <c r="AB283" s="304" t="str">
        <f>IF(未改造舰娘!$AH279="","",未改造舰娘!$AH279)</f>
        <v/>
      </c>
      <c r="AC283" s="304" t="str">
        <f>IF(未改造舰娘!$AI279="","",未改造舰娘!$AI279)</f>
        <v/>
      </c>
      <c r="AD283" s="304">
        <f>IF(未改造舰娘!$AJ279="","",未改造舰娘!$AJ279)</f>
        <v>0</v>
      </c>
      <c r="AE283" s="305">
        <f>IF(未改造舰娘!$AK279="","",未改造舰娘!$AK279)</f>
        <v>0</v>
      </c>
      <c r="AF283" s="304" t="str">
        <f>IF(未改造舰娘!$AL279="","",未改造舰娘!$AL279)</f>
        <v/>
      </c>
      <c r="AG283" s="304" t="str">
        <f>IF(未改造舰娘!$AM279="","",未改造舰娘!$AM279)</f>
        <v/>
      </c>
      <c r="AH283" s="304" t="str">
        <f>IF(未改造舰娘!$AN279="","",未改造舰娘!$AN279)</f>
        <v/>
      </c>
      <c r="AI283" s="304" t="str">
        <f>IF(未改造舰娘!$AO279="","",未改造舰娘!$AO279)</f>
        <v/>
      </c>
      <c r="AJ283" s="304" t="str">
        <f>IF(未改造舰娘!$AP279="","",未改造舰娘!$AP279)</f>
        <v/>
      </c>
      <c r="AK283" s="303" t="str">
        <f>IF(未改造舰娘!$AQ279="","",未改造舰娘!$AQ279)</f>
        <v/>
      </c>
      <c r="AL283" s="306" t="str">
        <f>IF(未改造舰娘!$AS279="","",未改造舰娘!$AS279)</f>
        <v/>
      </c>
      <c r="AM283" s="306" t="str">
        <f>IF(未改造舰娘!$AT279="","",未改造舰娘!$AT279)</f>
        <v/>
      </c>
      <c r="AN283" s="306" t="str">
        <f>IF(未改造舰娘!$AU279="","",未改造舰娘!$AU279)</f>
        <v/>
      </c>
      <c r="AO283" s="306" t="str">
        <f>IF(未改造舰娘!$AV279="","",未改造舰娘!$AV279)</f>
        <v/>
      </c>
      <c r="AP283" s="307" t="str">
        <f>IF(未改造舰娘!$AW279="","",未改造舰娘!$AW279)</f>
        <v>球上倒立(1级)：由于该舰火炮固定于船体，加上圆盘船身糟糕的控制性，于是有人比喻，火炮瞄准的难度如同在圆球上倒立。炮击战的攻击会在昼战增加回避10点，降低命中10点，重复攻击不累加（该技能无法升级）。</v>
      </c>
      <c r="AQ283" s="308" t="str">
        <f>IF(未改造舰娘!$AX279="","",未改造舰娘!$AX279)</f>
        <v/>
      </c>
      <c r="AR283" s="304">
        <f>IF(未改造舰娘!$AY279="","",未改造舰娘!$AY279)</f>
        <v>12</v>
      </c>
      <c r="AS283" s="304">
        <f>IF(未改造舰娘!$AZ279="","",未改造舰娘!$AZ279)</f>
        <v>25</v>
      </c>
      <c r="AT283" s="304">
        <f>IF(未改造舰娘!$BA279="","",未改造舰娘!$BA279)</f>
        <v>0.48</v>
      </c>
      <c r="AU283" s="304">
        <f>IF(未改造舰娘!$BB279="","",未改造舰娘!$BB279)</f>
        <v>1.05</v>
      </c>
      <c r="AV283" s="305">
        <f>IF((未改造舰娘!$BG279+未改造舰娘!$BK279*$C$4)=0,"",(未改造舰娘!$BG279+未改造舰娘!$BK279*$C$4))</f>
        <v>20</v>
      </c>
      <c r="AW283" s="304">
        <f>IF((未改造舰娘!$BH279+未改造舰娘!$BL279*$C$4)=0,"",(未改造舰娘!$BH279+未改造舰娘!$BL279*$C$4))</f>
        <v>20</v>
      </c>
      <c r="AX283" s="304">
        <f>IF((未改造舰娘!$BI279+未改造舰娘!$BM279*$C$4)=0,"",(未改造舰娘!$BI279+未改造舰娘!$BM279*$C$4))</f>
        <v>30</v>
      </c>
      <c r="AY283" s="303" t="str">
        <f>IF((未改造舰娘!$BJ279+未改造舰娘!$BN279*$C$4)=0,"",(未改造舰娘!$BJ279+未改造舰娘!$BN279*$C$4))</f>
        <v/>
      </c>
      <c r="AZ283" s="500">
        <f>IF(未改造舰娘!BC279="","",未改造舰娘!BC279)</f>
        <v>20</v>
      </c>
      <c r="BA283" s="500">
        <f>IF(未改造舰娘!BD279="","",未改造舰娘!BD279)</f>
        <v>0</v>
      </c>
      <c r="BB283" s="500">
        <f>IF(未改造舰娘!BE279="","",未改造舰娘!BE279)</f>
        <v>36</v>
      </c>
      <c r="BC283" s="498">
        <f>IF(未改造舰娘!BF279="","",未改造舰娘!BF279)</f>
        <v>0</v>
      </c>
      <c r="BD283" s="125" t="s">
        <v>2269</v>
      </c>
      <c r="BE283" s="506"/>
      <c r="BF283" s="306" t="str">
        <f>IF(未改造舰娘!$BQ279="","",未改造舰娘!$BQ279)</f>
        <v/>
      </c>
      <c r="BG283" s="306" t="str">
        <f>IF(未改造舰娘!$BR279="","",未改造舰娘!$BR279)</f>
        <v/>
      </c>
      <c r="BH283" s="306"/>
      <c r="BU283" s="304">
        <f>IFERROR(VLOOKUP(AL283,装备!$B:$C,2,0),0)</f>
        <v>0</v>
      </c>
      <c r="BV283" s="304">
        <f>IFERROR(VLOOKUP($AL283,装备!$B:$Q,5,0),0)</f>
        <v>0</v>
      </c>
      <c r="BW283" s="304">
        <f>IFERROR(VLOOKUP($AL283,装备!$B:$Q,6,0),0)</f>
        <v>0</v>
      </c>
      <c r="BX283" s="304">
        <f>IFERROR(VLOOKUP($AL283,装备!$B:$Q,7,0),0)</f>
        <v>0</v>
      </c>
      <c r="BY283" s="304">
        <f>IFERROR(VLOOKUP($AL283,装备!$B:$Q,8,0),0)</f>
        <v>0</v>
      </c>
      <c r="BZ283" s="304">
        <f>IFERROR(VLOOKUP($AL283,装备!$B:$Q,9,0),0)</f>
        <v>0</v>
      </c>
      <c r="CA283" s="304">
        <f>IFERROR(VLOOKUP($AL283,装备!$B:$Q,10,0),0)</f>
        <v>0</v>
      </c>
      <c r="CB283" s="304">
        <f>IFERROR(VLOOKUP($AL283,装备!$B:$Q,11,0),0)</f>
        <v>0</v>
      </c>
      <c r="CC283" s="304">
        <f>IFERROR(VLOOKUP($AL283,装备!$B:$Q,12,0),0)</f>
        <v>0</v>
      </c>
      <c r="CD283" s="304">
        <f>IFERROR(VLOOKUP($AL283,装备!$B:$Q,13,0),0)</f>
        <v>0</v>
      </c>
      <c r="CE283" s="304">
        <f>IFERROR(VLOOKUP($AL283,装备!$B:$Q,14,0),0)</f>
        <v>0</v>
      </c>
      <c r="CF283" s="304">
        <f>IFERROR(VLOOKUP($AL283,装备!$B:$Q,16,0),0)</f>
        <v>0</v>
      </c>
      <c r="CG283" s="304">
        <f>IFERROR(VLOOKUP($AL283,装备!$B:$Q,5,0),0)</f>
        <v>0</v>
      </c>
      <c r="CH283" s="304">
        <f>IFERROR(VLOOKUP(AM283,装备!$B:$C,2,0),0)</f>
        <v>0</v>
      </c>
      <c r="CI283" s="304">
        <f>IFERROR(VLOOKUP($AM283,装备!$B:$Q,5,0),0)</f>
        <v>0</v>
      </c>
      <c r="CJ283" s="304">
        <f>IFERROR(VLOOKUP($AM283,装备!$B:$Q,6,0),0)</f>
        <v>0</v>
      </c>
      <c r="CK283" s="304">
        <f>IFERROR(VLOOKUP($AM283,装备!$B:$Q,7,0),0)</f>
        <v>0</v>
      </c>
      <c r="CL283" s="304">
        <f>IFERROR(VLOOKUP($AM283,装备!$B:$Q,8,0),0)</f>
        <v>0</v>
      </c>
      <c r="CM283" s="304">
        <f>IFERROR(VLOOKUP($AM283,装备!$B:$Q,9,0),0)</f>
        <v>0</v>
      </c>
      <c r="CN283" s="304">
        <f>IFERROR(VLOOKUP($AM283,装备!$B:$Q,10,0),0)</f>
        <v>0</v>
      </c>
      <c r="CO283" s="304">
        <f>IFERROR(VLOOKUP($AM283,装备!$B:$Q,11,0),0)</f>
        <v>0</v>
      </c>
      <c r="CP283" s="304">
        <f>IFERROR(VLOOKUP($AM283,装备!$B:$Q,12,0),0)</f>
        <v>0</v>
      </c>
      <c r="CQ283" s="304">
        <f>IFERROR(VLOOKUP($AM283,装备!$B:$Q,13,0),0)</f>
        <v>0</v>
      </c>
      <c r="CR283" s="304">
        <f>IFERROR(VLOOKUP($AM283,装备!$B:$Q,14,0),0)</f>
        <v>0</v>
      </c>
      <c r="CS283" s="304">
        <f>IFERROR(VLOOKUP($AM283,装备!$B:$Q,16,0),0)</f>
        <v>0</v>
      </c>
      <c r="CT283" s="304">
        <f>IFERROR(VLOOKUP($AM283,装备!$B:$Q,5,0),0)</f>
        <v>0</v>
      </c>
      <c r="CU283" s="304">
        <f>IFERROR(VLOOKUP(AN283,装备!$B:$C,2,0),0)</f>
        <v>0</v>
      </c>
      <c r="CV283" s="304">
        <f>IFERROR(VLOOKUP($AN283,装备!$B:$Q,5,0),0)</f>
        <v>0</v>
      </c>
      <c r="CW283" s="304">
        <f>IFERROR(VLOOKUP($AN283,装备!$B:$Q,6,0),0)</f>
        <v>0</v>
      </c>
      <c r="CX283" s="304">
        <f>IFERROR(VLOOKUP($AN283,装备!$B:$Q,7,0),0)</f>
        <v>0</v>
      </c>
      <c r="CY283" s="304">
        <f>IFERROR(VLOOKUP($AN283,装备!$B:$Q,8,0),0)</f>
        <v>0</v>
      </c>
      <c r="CZ283" s="304">
        <f>IFERROR(VLOOKUP($AN283,装备!$B:$Q,9,0),0)</f>
        <v>0</v>
      </c>
      <c r="DA283" s="304">
        <f>IFERROR(VLOOKUP($AN283,装备!$B:$Q,10,0),0)</f>
        <v>0</v>
      </c>
      <c r="DB283" s="304">
        <f>IFERROR(VLOOKUP($AN283,装备!$B:$Q,11,0),0)</f>
        <v>0</v>
      </c>
      <c r="DC283" s="304">
        <f>IFERROR(VLOOKUP($AN283,装备!$B:$Q,12,0),0)</f>
        <v>0</v>
      </c>
      <c r="DD283" s="304">
        <f>IFERROR(VLOOKUP($AN283,装备!$B:$Q,13,0),0)</f>
        <v>0</v>
      </c>
      <c r="DE283" s="304">
        <f>IFERROR(VLOOKUP($AN283,装备!$B:$Q,14,0),0)</f>
        <v>0</v>
      </c>
      <c r="DF283" s="304">
        <f>IFERROR(VLOOKUP($AN283,装备!$B:$Q,16,0),0)</f>
        <v>0</v>
      </c>
      <c r="DG283" s="304">
        <f>IFERROR(VLOOKUP($AN283,装备!$B:$Q,5,0),0)</f>
        <v>0</v>
      </c>
      <c r="DH283" s="304">
        <f>IFERROR(VLOOKUP(AO283,装备!$B:$C,2,0),0)</f>
        <v>0</v>
      </c>
      <c r="DI283" s="304">
        <f>IFERROR(VLOOKUP($AO283,装备!$B:$Q,5,0),0)</f>
        <v>0</v>
      </c>
      <c r="DJ283" s="304">
        <f>IFERROR(VLOOKUP($AO283,装备!$B:$Q,6,0),0)</f>
        <v>0</v>
      </c>
      <c r="DK283" s="304">
        <f>IFERROR(VLOOKUP($AO283,装备!$B:$Q,7,0),0)</f>
        <v>0</v>
      </c>
      <c r="DL283" s="304">
        <f>IFERROR(VLOOKUP($AO283,装备!$B:$Q,8,0),0)</f>
        <v>0</v>
      </c>
      <c r="DM283" s="304">
        <f>IFERROR(VLOOKUP($AO283,装备!$B:$Q,9,0),0)</f>
        <v>0</v>
      </c>
      <c r="DN283" s="304">
        <f>IFERROR(VLOOKUP($AO283,装备!$B:$Q,10,0),0)</f>
        <v>0</v>
      </c>
      <c r="DO283" s="304">
        <f>IFERROR(VLOOKUP($AO283,装备!$B:$Q,11,0),0)</f>
        <v>0</v>
      </c>
      <c r="DP283" s="304">
        <f>IFERROR(VLOOKUP($AO283,装备!$B:$Q,12,0),0)</f>
        <v>0</v>
      </c>
      <c r="DQ283" s="304">
        <f>IFERROR(VLOOKUP($AO283,装备!$B:$Q,13,0),0)</f>
        <v>0</v>
      </c>
      <c r="DR283" s="304">
        <f>IFERROR(VLOOKUP($AO283,装备!$B:$Q,14,0),0)</f>
        <v>0</v>
      </c>
      <c r="DS283" s="304">
        <f>IFERROR(VLOOKUP($AO283,装备!$B:$Q,16,0),0)</f>
        <v>0</v>
      </c>
      <c r="DT283" s="304">
        <f>IFERROR(VLOOKUP($AO283,装备!$B:$Q,5,0),0)</f>
        <v>0</v>
      </c>
    </row>
    <row r="284" spans="1:124" hidden="1">
      <c r="A284" s="301">
        <f>未改造舰娘!$A280</f>
        <v>10031011</v>
      </c>
      <c r="B284" s="354" t="s">
        <v>4155</v>
      </c>
      <c r="C284" s="323"/>
      <c r="D284" s="323">
        <f t="shared" si="4"/>
        <v>110</v>
      </c>
      <c r="E284" s="303">
        <f>未改造舰娘!$C280</f>
        <v>4</v>
      </c>
      <c r="F284" s="304" t="str">
        <f>未改造舰娘!$D280</f>
        <v>驱逐</v>
      </c>
      <c r="G284" s="304" t="str">
        <f>未改造舰娘!$E280</f>
        <v>小型</v>
      </c>
      <c r="H284" s="304" t="str">
        <f>未改造舰娘!$F280</f>
        <v>护卫舰</v>
      </c>
      <c r="I284" s="460">
        <f>未改造舰娘!$AR280</f>
        <v>2</v>
      </c>
      <c r="J284" s="304" t="str">
        <f>未改造舰娘!$G280</f>
        <v>美国</v>
      </c>
      <c r="K284" s="312">
        <f>未改造舰娘!$H280+(BV284+CI284+CV284+DI284)*$C$2</f>
        <v>16</v>
      </c>
      <c r="L284" s="304">
        <f>未改造舰娘!$I280</f>
        <v>0</v>
      </c>
      <c r="M284" s="304">
        <f>未改造舰娘!$J280</f>
        <v>1</v>
      </c>
      <c r="N284" s="518">
        <f>未改造舰娘!$K280</f>
        <v>2</v>
      </c>
      <c r="O284" s="304">
        <f>未改造舰娘!$L280+((CE284+CR284+DE284+DR284)*$C$2)</f>
        <v>10</v>
      </c>
      <c r="P284" s="304" t="str">
        <f>IF($C$2=1,(IF(ISERROR(FIND("超长",未改造舰娘!$M280&amp;CC284&amp;CP284&amp;DC284&amp;DP284,1)),IF(ISERROR(FIND("长",未改造舰娘!$M280&amp;CC284&amp;CP284&amp;DC284&amp;DP284,1)),IF(ISERROR(FIND("中",未改造舰娘!$M280&amp;CC284&amp;CP284&amp;DC284&amp;DP284,1)),IF(ISERROR(FIND("短",未改造舰娘!$M280&amp;CC284&amp;CP284&amp;DC284&amp;DP284,1)),IF(ISERROR(FIND("无",未改造舰娘!$M280&amp;CC284&amp;CP284&amp;DC284&amp;DP284,1)),0,"无"),"短"),"中"),"长"),"超长")),未改造舰娘!$M280)</f>
        <v>短</v>
      </c>
      <c r="Q284" s="303">
        <f>未改造舰娘!$N280</f>
        <v>37</v>
      </c>
      <c r="R284" s="304">
        <f>(未改造舰娘!$P280)+(未改造舰娘!$Q280)*$C$3+((BW284+CJ284+CW284+DJ284)*$C$2)</f>
        <v>29</v>
      </c>
      <c r="S284" s="304">
        <f>(未改造舰娘!$R280)+(未改造舰娘!$S280)*$C$3+((BY284+CL284+CY284+DL284)*$C$2)</f>
        <v>74</v>
      </c>
      <c r="T284" s="304">
        <f>(未改造舰娘!$T280)+(未改造舰娘!$U280)*$C$3+((BX284+CK284+CX284+DK284)*$C$2)</f>
        <v>22</v>
      </c>
      <c r="U284" s="304">
        <f>(未改造舰娘!$V280)+(未改造舰娘!$W280)*$C$3+((CG284+CT284+DG284+DT284)*$C$2)</f>
        <v>39</v>
      </c>
      <c r="V284" s="305">
        <f>INT((((未改造舰娘!$Y280)-(未改造舰娘!$X280))*(((IF(D284=0,C284,D284))-1)/99))+未改造舰娘!$X280)+((CB284+CO284+DB284+DO284)*$C$2)</f>
        <v>87</v>
      </c>
      <c r="W284" s="304">
        <f>INT((((未改造舰娘!$AA280)-(未改造舰娘!$Z280))*(((IF(D284=0,C284,D284))-1)/99))+未改造舰娘!$Z280)+((CD284+CQ284+DD284+DQ284)*$C$2)</f>
        <v>81</v>
      </c>
      <c r="X284" s="304">
        <f>INT((((未改造舰娘!$AC280)-(未改造舰娘!$AB280))*(((IF(D284=0,C284,D284))-1)/99))+未改造舰娘!$AB280)+((CA284+CN284+DA284+DN284)*$C$2)</f>
        <v>17</v>
      </c>
      <c r="Y284" s="303">
        <f>INT((((未改造舰娘!$AE280)-(未改造舰娘!$AD280))*(((IF(D284=0,C284,D284))-1)/99))+未改造舰娘!$AD280)+((BZ284+CM284+CZ284+DM284)*$C$2)</f>
        <v>58</v>
      </c>
      <c r="Z284" s="474" t="str">
        <f>IF(未改造舰娘!$AF280=0,"",未改造舰娘!$AF280)</f>
        <v/>
      </c>
      <c r="AA284" s="304" t="str">
        <f>IF(未改造舰娘!$AG280="","",未改造舰娘!$AG280)</f>
        <v/>
      </c>
      <c r="AB284" s="304" t="str">
        <f>IF(未改造舰娘!$AH280="","",未改造舰娘!$AH280)</f>
        <v/>
      </c>
      <c r="AC284" s="304" t="str">
        <f>IF(未改造舰娘!$AI280="","",未改造舰娘!$AI280)</f>
        <v/>
      </c>
      <c r="AD284" s="304">
        <f>IF(未改造舰娘!$AJ280="","",未改造舰娘!$AJ280)</f>
        <v>0</v>
      </c>
      <c r="AE284" s="305">
        <f>IF(未改造舰娘!$AK280="","",未改造舰娘!$AK280)</f>
        <v>0</v>
      </c>
      <c r="AF284" s="304" t="str">
        <f>IF(未改造舰娘!$AL280="","",未改造舰娘!$AL280)</f>
        <v/>
      </c>
      <c r="AG284" s="304" t="str">
        <f>IF(未改造舰娘!$AM280="","",未改造舰娘!$AM280)</f>
        <v/>
      </c>
      <c r="AH284" s="304" t="str">
        <f>IF(未改造舰娘!$AN280="","",未改造舰娘!$AN280)</f>
        <v/>
      </c>
      <c r="AI284" s="304" t="str">
        <f>IF(未改造舰娘!$AO280="","",未改造舰娘!$AO280)</f>
        <v/>
      </c>
      <c r="AJ284" s="304" t="str">
        <f>IF(未改造舰娘!$AP280="","",未改造舰娘!$AP280)</f>
        <v/>
      </c>
      <c r="AK284" s="303" t="str">
        <f>IF(未改造舰娘!$AQ280="","",未改造舰娘!$AQ280)</f>
        <v/>
      </c>
      <c r="AL284" s="306" t="str">
        <f>IF(未改造舰娘!$AS280="","",未改造舰娘!$AS280)</f>
        <v>四联533毫米鱼雷</v>
      </c>
      <c r="AM284" s="306" t="str">
        <f>IF(未改造舰娘!$AT280="","",未改造舰娘!$AT280)</f>
        <v/>
      </c>
      <c r="AN284" s="306" t="str">
        <f>IF(未改造舰娘!$AU280="","",未改造舰娘!$AU280)</f>
        <v/>
      </c>
      <c r="AO284" s="306" t="str">
        <f>IF(未改造舰娘!$AV280="","",未改造舰娘!$AV280)</f>
        <v/>
      </c>
      <c r="AP284" s="307" t="str">
        <f>IF(未改造舰娘!$AW280="","",未改造舰娘!$AW280)</f>
        <v/>
      </c>
      <c r="AQ284" s="308" t="str">
        <f>IF(未改造舰娘!$AX280="","",未改造舰娘!$AX280)</f>
        <v/>
      </c>
      <c r="AR284" s="304">
        <f>IF(未改造舰娘!$AY280="","",未改造舰娘!$AY280)</f>
        <v>15</v>
      </c>
      <c r="AS284" s="304">
        <f>IF(未改造舰娘!$AZ280="","",未改造舰娘!$AZ280)</f>
        <v>25</v>
      </c>
      <c r="AT284" s="304">
        <f>IF(未改造舰娘!$BA280="","",未改造舰娘!$BA280)</f>
        <v>0.48</v>
      </c>
      <c r="AU284" s="304">
        <f>IF(未改造舰娘!$BB280="","",未改造舰娘!$BB280)</f>
        <v>0.9</v>
      </c>
      <c r="AV284" s="305">
        <f>IF((未改造舰娘!$BG280+未改造舰娘!$BK280*$C$4)=0,"",(未改造舰娘!$BG280+未改造舰娘!$BK280*$C$4))</f>
        <v>5</v>
      </c>
      <c r="AW284" s="304">
        <f>IF((未改造舰娘!$BH280+未改造舰娘!$BL280*$C$4)=0,"",(未改造舰娘!$BH280+未改造舰娘!$BL280*$C$4))</f>
        <v>10</v>
      </c>
      <c r="AX284" s="304">
        <f>IF((未改造舰娘!$BI280+未改造舰娘!$BM280*$C$4)=0,"",(未改造舰娘!$BI280+未改造舰娘!$BM280*$C$4))</f>
        <v>8</v>
      </c>
      <c r="AY284" s="303" t="str">
        <f>IF((未改造舰娘!$BJ280+未改造舰娘!$BN280*$C$4)=0,"",(未改造舰娘!$BJ280+未改造舰娘!$BN280*$C$4))</f>
        <v/>
      </c>
      <c r="AZ284" s="500">
        <f>IF(未改造舰娘!BC280="","",未改造舰娘!BC280)</f>
        <v>0</v>
      </c>
      <c r="BA284" s="500">
        <f>IF(未改造舰娘!BD280="","",未改造舰娘!BD280)</f>
        <v>24</v>
      </c>
      <c r="BB284" s="500">
        <f>IF(未改造舰娘!BE280="","",未改造舰娘!BE280)</f>
        <v>7</v>
      </c>
      <c r="BC284" s="498">
        <f>IF(未改造舰娘!BF280="","",未改造舰娘!BF280)</f>
        <v>4</v>
      </c>
      <c r="BD284" s="125" t="s">
        <v>1625</v>
      </c>
      <c r="BE284" s="506"/>
      <c r="BF284" s="306" t="str">
        <f>IF(未改造舰娘!$BQ280="","",未改造舰娘!$BQ280)</f>
        <v>5-3-H,5-4-H,5-5-I,7-2-L</v>
      </c>
      <c r="BG284" s="306" t="str">
        <f>IF(未改造舰娘!$BR280="","",未改造舰娘!$BR280)</f>
        <v>极地奏鸣曲 Ex-2-2-H,Ex-2-3-I,Ex-4-2-L,Ex-3-DEFGHIJKLMNO,Ex-4-CDEFGHIJKLMNO,Ex-4-4-EHJKL；轰隆轰隆大作战 Ex-3-GHJL,Ex-4-DEFGHIM,Ex-8-ABCDFGHILM,Ex-9-BDFGHIKLMOPQ；扑火之蛾 Ex-3-DEFHIJKLM,Ex-4-CDEFGHIJKLMN,Ex-8-EFHKM,Ex-9-EJKN；未命名 Ex-4-Tβ,Ex-8-BCDEFGHIJNOβ,Ex-10-Tβ；决战九段坂 Ex-8-Q；中间岛战役 Ex-3-J,Ex-4-CDGK,Ex-5-A,Ex-7-BDEG,Ex-9-CDFGK；急速东方快车 Ex-5-NO；所罗门之晓 Ex-8-Q,Ex-10-R；地狱群岛攻略作战 Ex-4-M,Ex-7-I,Ex-8-CEFHKM；熔炉大混战 Ex-5-L,Ex-8-CDEFGHIJ,Ex-12-CDEFGHIJKL</v>
      </c>
      <c r="BH284" s="306"/>
      <c r="BU284" s="304">
        <f>IFERROR(VLOOKUP(AL284,装备!$B:$C,2,0),0)</f>
        <v>1</v>
      </c>
      <c r="BV284" s="304">
        <f>IFERROR(VLOOKUP($AL284,装备!$B:$Q,5,0),0)</f>
        <v>0</v>
      </c>
      <c r="BW284" s="304">
        <f>IFERROR(VLOOKUP($AL284,装备!$B:$Q,6,0),0)</f>
        <v>0</v>
      </c>
      <c r="BX284" s="304">
        <f>IFERROR(VLOOKUP($AL284,装备!$B:$Q,7,0),0)</f>
        <v>0</v>
      </c>
      <c r="BY284" s="304">
        <f>IFERROR(VLOOKUP($AL284,装备!$B:$Q,8,0),0)</f>
        <v>4</v>
      </c>
      <c r="BZ284" s="304">
        <f>IFERROR(VLOOKUP($AL284,装备!$B:$Q,9,0),0)</f>
        <v>0</v>
      </c>
      <c r="CA284" s="304">
        <f>IFERROR(VLOOKUP($AL284,装备!$B:$Q,10,0),0)</f>
        <v>0</v>
      </c>
      <c r="CB284" s="304">
        <f>IFERROR(VLOOKUP($AL284,装备!$B:$Q,11,0),0)</f>
        <v>0</v>
      </c>
      <c r="CC284" s="304" t="str">
        <f>IFERROR(VLOOKUP($AL284,装备!$B:$Q,12,0),0)</f>
        <v>短</v>
      </c>
      <c r="CD284" s="304">
        <f>IFERROR(VLOOKUP($AL284,装备!$B:$Q,13,0),0)</f>
        <v>0</v>
      </c>
      <c r="CE284" s="304">
        <f>IFERROR(VLOOKUP($AL284,装备!$B:$Q,14,0),0)</f>
        <v>0</v>
      </c>
      <c r="CF284" s="304">
        <f>IFERROR(VLOOKUP($AL284,装备!$B:$Q,16,0),0)</f>
        <v>0</v>
      </c>
      <c r="CG284" s="304">
        <f>IFERROR(VLOOKUP($AL284,装备!$B:$Q,5,0),0)</f>
        <v>0</v>
      </c>
      <c r="CH284" s="304">
        <f>IFERROR(VLOOKUP(AM284,装备!$B:$C,2,0),0)</f>
        <v>0</v>
      </c>
      <c r="CI284" s="304">
        <f>IFERROR(VLOOKUP($AM284,装备!$B:$Q,5,0),0)</f>
        <v>0</v>
      </c>
      <c r="CJ284" s="304">
        <f>IFERROR(VLOOKUP($AM284,装备!$B:$Q,6,0),0)</f>
        <v>0</v>
      </c>
      <c r="CK284" s="304">
        <f>IFERROR(VLOOKUP($AM284,装备!$B:$Q,7,0),0)</f>
        <v>0</v>
      </c>
      <c r="CL284" s="304">
        <f>IFERROR(VLOOKUP($AM284,装备!$B:$Q,8,0),0)</f>
        <v>0</v>
      </c>
      <c r="CM284" s="304">
        <f>IFERROR(VLOOKUP($AM284,装备!$B:$Q,9,0),0)</f>
        <v>0</v>
      </c>
      <c r="CN284" s="304">
        <f>IFERROR(VLOOKUP($AM284,装备!$B:$Q,10,0),0)</f>
        <v>0</v>
      </c>
      <c r="CO284" s="304">
        <f>IFERROR(VLOOKUP($AM284,装备!$B:$Q,11,0),0)</f>
        <v>0</v>
      </c>
      <c r="CP284" s="304">
        <f>IFERROR(VLOOKUP($AM284,装备!$B:$Q,12,0),0)</f>
        <v>0</v>
      </c>
      <c r="CQ284" s="304">
        <f>IFERROR(VLOOKUP($AM284,装备!$B:$Q,13,0),0)</f>
        <v>0</v>
      </c>
      <c r="CR284" s="304">
        <f>IFERROR(VLOOKUP($AM284,装备!$B:$Q,14,0),0)</f>
        <v>0</v>
      </c>
      <c r="CS284" s="304">
        <f>IFERROR(VLOOKUP($AM284,装备!$B:$Q,16,0),0)</f>
        <v>0</v>
      </c>
      <c r="CT284" s="304">
        <f>IFERROR(VLOOKUP($AM284,装备!$B:$Q,5,0),0)</f>
        <v>0</v>
      </c>
      <c r="CU284" s="304">
        <f>IFERROR(VLOOKUP(AN284,装备!$B:$C,2,0),0)</f>
        <v>0</v>
      </c>
      <c r="CV284" s="304">
        <f>IFERROR(VLOOKUP($AN284,装备!$B:$Q,5,0),0)</f>
        <v>0</v>
      </c>
      <c r="CW284" s="304">
        <f>IFERROR(VLOOKUP($AN284,装备!$B:$Q,6,0),0)</f>
        <v>0</v>
      </c>
      <c r="CX284" s="304">
        <f>IFERROR(VLOOKUP($AN284,装备!$B:$Q,7,0),0)</f>
        <v>0</v>
      </c>
      <c r="CY284" s="304">
        <f>IFERROR(VLOOKUP($AN284,装备!$B:$Q,8,0),0)</f>
        <v>0</v>
      </c>
      <c r="CZ284" s="304">
        <f>IFERROR(VLOOKUP($AN284,装备!$B:$Q,9,0),0)</f>
        <v>0</v>
      </c>
      <c r="DA284" s="304">
        <f>IFERROR(VLOOKUP($AN284,装备!$B:$Q,10,0),0)</f>
        <v>0</v>
      </c>
      <c r="DB284" s="304">
        <f>IFERROR(VLOOKUP($AN284,装备!$B:$Q,11,0),0)</f>
        <v>0</v>
      </c>
      <c r="DC284" s="304">
        <f>IFERROR(VLOOKUP($AN284,装备!$B:$Q,12,0),0)</f>
        <v>0</v>
      </c>
      <c r="DD284" s="304">
        <f>IFERROR(VLOOKUP($AN284,装备!$B:$Q,13,0),0)</f>
        <v>0</v>
      </c>
      <c r="DE284" s="304">
        <f>IFERROR(VLOOKUP($AN284,装备!$B:$Q,14,0),0)</f>
        <v>0</v>
      </c>
      <c r="DF284" s="304">
        <f>IFERROR(VLOOKUP($AN284,装备!$B:$Q,16,0),0)</f>
        <v>0</v>
      </c>
      <c r="DG284" s="304">
        <f>IFERROR(VLOOKUP($AN284,装备!$B:$Q,5,0),0)</f>
        <v>0</v>
      </c>
      <c r="DH284" s="304">
        <f>IFERROR(VLOOKUP(AO284,装备!$B:$C,2,0),0)</f>
        <v>0</v>
      </c>
      <c r="DI284" s="304">
        <f>IFERROR(VLOOKUP($AO284,装备!$B:$Q,5,0),0)</f>
        <v>0</v>
      </c>
      <c r="DJ284" s="304">
        <f>IFERROR(VLOOKUP($AO284,装备!$B:$Q,6,0),0)</f>
        <v>0</v>
      </c>
      <c r="DK284" s="304">
        <f>IFERROR(VLOOKUP($AO284,装备!$B:$Q,7,0),0)</f>
        <v>0</v>
      </c>
      <c r="DL284" s="304">
        <f>IFERROR(VLOOKUP($AO284,装备!$B:$Q,8,0),0)</f>
        <v>0</v>
      </c>
      <c r="DM284" s="304">
        <f>IFERROR(VLOOKUP($AO284,装备!$B:$Q,9,0),0)</f>
        <v>0</v>
      </c>
      <c r="DN284" s="304">
        <f>IFERROR(VLOOKUP($AO284,装备!$B:$Q,10,0),0)</f>
        <v>0</v>
      </c>
      <c r="DO284" s="304">
        <f>IFERROR(VLOOKUP($AO284,装备!$B:$Q,11,0),0)</f>
        <v>0</v>
      </c>
      <c r="DP284" s="304">
        <f>IFERROR(VLOOKUP($AO284,装备!$B:$Q,12,0),0)</f>
        <v>0</v>
      </c>
      <c r="DQ284" s="304">
        <f>IFERROR(VLOOKUP($AO284,装备!$B:$Q,13,0),0)</f>
        <v>0</v>
      </c>
      <c r="DR284" s="304">
        <f>IFERROR(VLOOKUP($AO284,装备!$B:$Q,14,0),0)</f>
        <v>0</v>
      </c>
      <c r="DS284" s="304">
        <f>IFERROR(VLOOKUP($AO284,装备!$B:$Q,16,0),0)</f>
        <v>0</v>
      </c>
      <c r="DT284" s="304">
        <f>IFERROR(VLOOKUP($AO284,装备!$B:$Q,5,0),0)</f>
        <v>0</v>
      </c>
    </row>
    <row r="285" spans="1:124" ht="15" hidden="1">
      <c r="A285" s="301">
        <f>未改造舰娘!$A281</f>
        <v>10031112</v>
      </c>
      <c r="B285" s="354" t="s">
        <v>584</v>
      </c>
      <c r="C285" s="323"/>
      <c r="D285" s="323">
        <f t="shared" si="4"/>
        <v>110</v>
      </c>
      <c r="E285" s="303">
        <f>未改造舰娘!$C281</f>
        <v>3</v>
      </c>
      <c r="F285" s="304" t="str">
        <f>未改造舰娘!$D281</f>
        <v>轻母</v>
      </c>
      <c r="G285" s="304" t="str">
        <f>未改造舰娘!$E281</f>
        <v>中型</v>
      </c>
      <c r="H285" s="304" t="str">
        <f>未改造舰娘!$F281</f>
        <v>护卫舰（特殊）</v>
      </c>
      <c r="I285" s="460">
        <f>未改造舰娘!$AR281</f>
        <v>3</v>
      </c>
      <c r="J285" s="304" t="str">
        <f>未改造舰娘!$G281</f>
        <v>美国</v>
      </c>
      <c r="K285" s="312">
        <f>未改造舰娘!$H281+(BV285+CI285+CV285+DI285)*$C$2</f>
        <v>36</v>
      </c>
      <c r="L285" s="304">
        <f>未改造舰娘!$I281</f>
        <v>0</v>
      </c>
      <c r="M285" s="304">
        <f>未改造舰娘!$J281</f>
        <v>2</v>
      </c>
      <c r="N285" s="518">
        <f>未改造舰娘!$K281</f>
        <v>2</v>
      </c>
      <c r="O285" s="304">
        <f>未改造舰娘!$L281+((CE285+CR285+DE285+DR285)*$C$2)</f>
        <v>20</v>
      </c>
      <c r="P285" s="304" t="str">
        <f>IF($C$2=1,(IF(ISERROR(FIND("超长",未改造舰娘!$M281&amp;CC285&amp;CP285&amp;DC285&amp;DP285,1)),IF(ISERROR(FIND("长",未改造舰娘!$M281&amp;CC285&amp;CP285&amp;DC285&amp;DP285,1)),IF(ISERROR(FIND("中",未改造舰娘!$M281&amp;CC285&amp;CP285&amp;DC285&amp;DP285,1)),IF(ISERROR(FIND("短",未改造舰娘!$M281&amp;CC285&amp;CP285&amp;DC285&amp;DP285,1)),IF(ISERROR(FIND("无",未改造舰娘!$M281&amp;CC285&amp;CP285&amp;DC285&amp;DP285,1)),0,"无"),"短"),"中"),"长"),"超长")),未改造舰娘!$M281)</f>
        <v>短</v>
      </c>
      <c r="Q285" s="303">
        <f>未改造舰娘!$N281</f>
        <v>18</v>
      </c>
      <c r="R285" s="304">
        <f>(未改造舰娘!$P281)+(未改造舰娘!$Q281)*$C$3+((BW285+CJ285+CW285+DJ285)*$C$2)</f>
        <v>20</v>
      </c>
      <c r="S285" s="304">
        <f>(未改造舰娘!$R281)+(未改造舰娘!$S281)*$C$3+((BY285+CL285+CY285+DL285)*$C$2)</f>
        <v>0</v>
      </c>
      <c r="T285" s="304">
        <f>(未改造舰娘!$T281)+(未改造舰娘!$U281)*$C$3+((BX285+CK285+CX285+DK285)*$C$2)</f>
        <v>27</v>
      </c>
      <c r="U285" s="304">
        <f>(未改造舰娘!$V281)+(未改造舰娘!$W281)*$C$3+((CG285+CT285+DG285+DT285)*$C$2)</f>
        <v>67</v>
      </c>
      <c r="V285" s="305">
        <f>INT((((未改造舰娘!$Y281)-(未改造舰娘!$X281))*(((IF(D285=0,C285,D285))-1)/99))+未改造舰娘!$X281)+((CB285+CO285+DB285+DO285)*$C$2)</f>
        <v>89</v>
      </c>
      <c r="W285" s="304">
        <f>INT((((未改造舰娘!$AA281)-(未改造舰娘!$Z281))*(((IF(D285=0,C285,D285))-1)/99))+未改造舰娘!$Z281)+((CD285+CQ285+DD285+DQ285)*$C$2)</f>
        <v>37</v>
      </c>
      <c r="X285" s="304">
        <f>INT((((未改造舰娘!$AC281)-(未改造舰娘!$AB281))*(((IF(D285=0,C285,D285))-1)/99))+未改造舰娘!$AB281)+((CA285+CN285+DA285+DN285)*$C$2)</f>
        <v>65</v>
      </c>
      <c r="Y285" s="303">
        <f>INT((((未改造舰娘!$AE281)-(未改造舰娘!$AD281))*(((IF(D285=0,C285,D285))-1)/99))+未改造舰娘!$AD281)+((BZ285+CM285+CZ285+DM285)*$C$2)</f>
        <v>0</v>
      </c>
      <c r="Z285" s="474">
        <f>IF(未改造舰娘!$AF281=0,"",未改造舰娘!$AF281)</f>
        <v>15</v>
      </c>
      <c r="AA285" s="304">
        <f>IF(未改造舰娘!$AG281="","",未改造舰娘!$AG281)</f>
        <v>10</v>
      </c>
      <c r="AB285" s="304">
        <f>IF(未改造舰娘!$AH281="","",未改造舰娘!$AH281)</f>
        <v>3</v>
      </c>
      <c r="AC285" s="304">
        <f>IF(未改造舰娘!$AI281="","",未改造舰娘!$AI281)</f>
        <v>0</v>
      </c>
      <c r="AD285" s="304">
        <f>IF(未改造舰娘!$AJ281="","",未改造舰娘!$AJ281)</f>
        <v>28</v>
      </c>
      <c r="AE285" s="305">
        <f>IF(未改造舰娘!$AK281="","",未改造舰娘!$AK281)</f>
        <v>0</v>
      </c>
      <c r="AF285" s="304" t="str">
        <f>IF(未改造舰娘!$AL281="","",未改造舰娘!$AL281)</f>
        <v/>
      </c>
      <c r="AG285" s="304" t="str">
        <f>IF(未改造舰娘!$AM281="","",未改造舰娘!$AM281)</f>
        <v/>
      </c>
      <c r="AH285" s="304" t="str">
        <f>IF(未改造舰娘!$AN281="","",未改造舰娘!$AN281)</f>
        <v/>
      </c>
      <c r="AI285" s="304" t="str">
        <f>IF(未改造舰娘!$AO281="","",未改造舰娘!$AO281)</f>
        <v/>
      </c>
      <c r="AJ285" s="304" t="str">
        <f>IF(未改造舰娘!$AP281="","",未改造舰娘!$AP281)</f>
        <v/>
      </c>
      <c r="AK285" s="303" t="str">
        <f>IF(未改造舰娘!$AQ281="","",未改造舰娘!$AQ281)</f>
        <v/>
      </c>
      <c r="AL285" s="306" t="str">
        <f>IF(未改造舰娘!$AS281="","",未改造舰娘!$AS281)</f>
        <v>F4F野猫</v>
      </c>
      <c r="AM285" s="306" t="str">
        <f>IF(未改造舰娘!$AT281="","",未改造舰娘!$AT281)</f>
        <v>TBF复仇者</v>
      </c>
      <c r="AN285" s="306" t="str">
        <f>IF(未改造舰娘!$AU281="","",未改造舰娘!$AU281)</f>
        <v/>
      </c>
      <c r="AO285" s="306" t="str">
        <f>IF(未改造舰娘!$AV281="","",未改造舰娘!$AV281)</f>
        <v/>
      </c>
      <c r="AP285" s="307" t="str">
        <f>IF(未改造舰娘!$AW281="","",未改造舰娘!$AW281)</f>
        <v/>
      </c>
      <c r="AQ285" s="308" t="str">
        <f>IF(未改造舰娘!$AX281="","",未改造舰娘!$AX281)</f>
        <v/>
      </c>
      <c r="AR285" s="304">
        <f>IF(未改造舰娘!$AY281="","",未改造舰娘!$AY281)</f>
        <v>35</v>
      </c>
      <c r="AS285" s="304">
        <f>IF(未改造舰娘!$AZ281="","",未改造舰娘!$AZ281)</f>
        <v>40</v>
      </c>
      <c r="AT285" s="304">
        <f>IF(未改造舰娘!$BA281="","",未改造舰娘!$BA281)</f>
        <v>1.28</v>
      </c>
      <c r="AU285" s="304">
        <f>IF(未改造舰娘!$BB281="","",未改造舰娘!$BB281)</f>
        <v>2.4</v>
      </c>
      <c r="AV285" s="305">
        <f>IF((未改造舰娘!$BG281+未改造舰娘!$BK281*$C$4)=0,"",(未改造舰娘!$BG281+未改造舰娘!$BK281*$C$4))</f>
        <v>23</v>
      </c>
      <c r="AW285" s="304">
        <f>IF((未改造舰娘!$BH281+未改造舰娘!$BL281*$C$4)=0,"",(未改造舰娘!$BH281+未改造舰娘!$BL281*$C$4))</f>
        <v>36</v>
      </c>
      <c r="AX285" s="304">
        <f>IF((未改造舰娘!$BI281+未改造舰娘!$BM281*$C$4)=0,"",(未改造舰娘!$BI281+未改造舰娘!$BM281*$C$4))</f>
        <v>50</v>
      </c>
      <c r="AY285" s="303">
        <f>IF((未改造舰娘!$BJ281+未改造舰娘!$BN281*$C$4)=0,"",(未改造舰娘!$BJ281+未改造舰娘!$BN281*$C$4))</f>
        <v>28</v>
      </c>
      <c r="AZ285" s="500">
        <f>IF(未改造舰娘!BC281="","",未改造舰娘!BC281)</f>
        <v>0</v>
      </c>
      <c r="BA285" s="500">
        <f>IF(未改造舰娘!BD281="","",未改造舰娘!BD281)</f>
        <v>0</v>
      </c>
      <c r="BB285" s="500">
        <f>IF(未改造舰娘!BE281="","",未改造舰娘!BE281)</f>
        <v>4</v>
      </c>
      <c r="BC285" s="498">
        <f>IF(未改造舰娘!BF281="","",未改造舰娘!BF281)</f>
        <v>43</v>
      </c>
      <c r="BD285" s="84" t="s">
        <v>2056</v>
      </c>
      <c r="BE285" s="506">
        <v>4.5138888888888888E-2</v>
      </c>
      <c r="BF285" s="306" t="str">
        <f>IF(未改造舰娘!$BQ281="","",未改造舰娘!$BQ281)</f>
        <v>7-2-ABDEFGHJKLM</v>
      </c>
      <c r="BG285" s="306" t="str">
        <f>IF(未改造舰娘!$BR281="","",未改造舰娘!$BR281)</f>
        <v>极地奏鸣曲 Ex-2-DEFGHIJKLMN,Ex-4-2-ADEFHKLM,Ex-3-ABDEFGHIJKLMNO,Ex-4-ABCDEFGHIJKLMNO,Ex-4-4-ABCDEFGHIKL；轰隆轰隆大作战 Ex-3-ADFGHJL,Ex-4-ABCDEFGHIM,Ex-5-BDFGHIKLMOPQ,Ex-7-ADGHJL,Ex-8-ABCDEFGHIM；扑火之蛾 Ex-3-ABCDEFGHIJKLM,Ex-4-ABCDEFGHIJKLMN,Ex-5-ABCDEFGHIJKLMN,Ex-8-ABDEFGHIKM,Ex-9-ABCDEFGHIJKLMN,Ex-10-ACDEGHIJKLN；未命名 Ex-1-CDEFGHIJKLM,Ex-8-ABCDEFGHIJNOβ；决战九段坂 Ex-8-Q；急速东方快车 Ex-6-R；所罗门之晓 Ex-8-Q,Ex-10-DEFGHIJKNPQR；地狱群岛攻略作战 Ex-4-M,Ex-5-ACDE,Ex-6-BCDEFI,Ex-7-FGI,Ex-8-CEFHKMN；熔炉大混战 Ex-7-N,Ex-10-DEFGHJKL,Ex-14-DEFGHIJKLMN</v>
      </c>
      <c r="BH285" s="306"/>
      <c r="BU285" s="304">
        <f>IFERROR(VLOOKUP(AL285,装备!$B:$C,2,0),0)</f>
        <v>3</v>
      </c>
      <c r="BV285" s="304">
        <f>IFERROR(VLOOKUP($AL285,装备!$B:$Q,5,0),0)</f>
        <v>0</v>
      </c>
      <c r="BW285" s="304">
        <f>IFERROR(VLOOKUP($AL285,装备!$B:$Q,6,0),0)</f>
        <v>0</v>
      </c>
      <c r="BX285" s="304">
        <f>IFERROR(VLOOKUP($AL285,装备!$B:$Q,7,0),0)</f>
        <v>0</v>
      </c>
      <c r="BY285" s="304">
        <f>IFERROR(VLOOKUP($AL285,装备!$B:$Q,8,0),0)</f>
        <v>0</v>
      </c>
      <c r="BZ285" s="304">
        <f>IFERROR(VLOOKUP($AL285,装备!$B:$Q,9,0),0)</f>
        <v>0</v>
      </c>
      <c r="CA285" s="304">
        <f>IFERROR(VLOOKUP($AL285,装备!$B:$Q,10,0),0)</f>
        <v>0</v>
      </c>
      <c r="CB285" s="304">
        <f>IFERROR(VLOOKUP($AL285,装备!$B:$Q,11,0),0)</f>
        <v>0</v>
      </c>
      <c r="CC285" s="304" t="str">
        <f>IFERROR(VLOOKUP($AL285,装备!$B:$Q,12,0),0)</f>
        <v>无</v>
      </c>
      <c r="CD285" s="304">
        <f>IFERROR(VLOOKUP($AL285,装备!$B:$Q,13,0),0)</f>
        <v>0</v>
      </c>
      <c r="CE285" s="304">
        <f>IFERROR(VLOOKUP($AL285,装备!$B:$Q,14,0),0)</f>
        <v>0</v>
      </c>
      <c r="CF285" s="304">
        <f>IFERROR(VLOOKUP($AL285,装备!$B:$Q,16,0),0)</f>
        <v>5</v>
      </c>
      <c r="CG285" s="304">
        <f>IFERROR(VLOOKUP($AL285,装备!$B:$Q,5,0),0)</f>
        <v>0</v>
      </c>
      <c r="CH285" s="304">
        <f>IFERROR(VLOOKUP(AM285,装备!$B:$C,2,0),0)</f>
        <v>4</v>
      </c>
      <c r="CI285" s="304">
        <f>IFERROR(VLOOKUP($AM285,装备!$B:$Q,5,0),0)</f>
        <v>0</v>
      </c>
      <c r="CJ285" s="304">
        <f>IFERROR(VLOOKUP($AM285,装备!$B:$Q,6,0),0)</f>
        <v>0</v>
      </c>
      <c r="CK285" s="304">
        <f>IFERROR(VLOOKUP($AM285,装备!$B:$Q,7,0),0)</f>
        <v>0</v>
      </c>
      <c r="CL285" s="304">
        <f>IFERROR(VLOOKUP($AM285,装备!$B:$Q,8,0),0)</f>
        <v>7</v>
      </c>
      <c r="CM285" s="304">
        <f>IFERROR(VLOOKUP($AM285,装备!$B:$Q,9,0),0)</f>
        <v>5</v>
      </c>
      <c r="CN285" s="304">
        <f>IFERROR(VLOOKUP($AM285,装备!$B:$Q,10,0),0)</f>
        <v>0</v>
      </c>
      <c r="CO285" s="304">
        <f>IFERROR(VLOOKUP($AM285,装备!$B:$Q,11,0),0)</f>
        <v>0</v>
      </c>
      <c r="CP285" s="304" t="str">
        <f>IFERROR(VLOOKUP($AM285,装备!$B:$Q,12,0),0)</f>
        <v>无</v>
      </c>
      <c r="CQ285" s="304">
        <f>IFERROR(VLOOKUP($AM285,装备!$B:$Q,13,0),0)</f>
        <v>0</v>
      </c>
      <c r="CR285" s="304">
        <f>IFERROR(VLOOKUP($AM285,装备!$B:$Q,14,0),0)</f>
        <v>0</v>
      </c>
      <c r="CS285" s="304">
        <f>IFERROR(VLOOKUP($AM285,装备!$B:$Q,16,0),0)</f>
        <v>1</v>
      </c>
      <c r="CT285" s="304">
        <f>IFERROR(VLOOKUP($AM285,装备!$B:$Q,5,0),0)</f>
        <v>0</v>
      </c>
      <c r="CU285" s="304">
        <f>IFERROR(VLOOKUP(AN285,装备!$B:$C,2,0),0)</f>
        <v>0</v>
      </c>
      <c r="CV285" s="304">
        <f>IFERROR(VLOOKUP($AN285,装备!$B:$Q,5,0),0)</f>
        <v>0</v>
      </c>
      <c r="CW285" s="304">
        <f>IFERROR(VLOOKUP($AN285,装备!$B:$Q,6,0),0)</f>
        <v>0</v>
      </c>
      <c r="CX285" s="304">
        <f>IFERROR(VLOOKUP($AN285,装备!$B:$Q,7,0),0)</f>
        <v>0</v>
      </c>
      <c r="CY285" s="304">
        <f>IFERROR(VLOOKUP($AN285,装备!$B:$Q,8,0),0)</f>
        <v>0</v>
      </c>
      <c r="CZ285" s="304">
        <f>IFERROR(VLOOKUP($AN285,装备!$B:$Q,9,0),0)</f>
        <v>0</v>
      </c>
      <c r="DA285" s="304">
        <f>IFERROR(VLOOKUP($AN285,装备!$B:$Q,10,0),0)</f>
        <v>0</v>
      </c>
      <c r="DB285" s="304">
        <f>IFERROR(VLOOKUP($AN285,装备!$B:$Q,11,0),0)</f>
        <v>0</v>
      </c>
      <c r="DC285" s="304">
        <f>IFERROR(VLOOKUP($AN285,装备!$B:$Q,12,0),0)</f>
        <v>0</v>
      </c>
      <c r="DD285" s="304">
        <f>IFERROR(VLOOKUP($AN285,装备!$B:$Q,13,0),0)</f>
        <v>0</v>
      </c>
      <c r="DE285" s="304">
        <f>IFERROR(VLOOKUP($AN285,装备!$B:$Q,14,0),0)</f>
        <v>0</v>
      </c>
      <c r="DF285" s="304">
        <f>IFERROR(VLOOKUP($AN285,装备!$B:$Q,16,0),0)</f>
        <v>0</v>
      </c>
      <c r="DG285" s="304">
        <f>IFERROR(VLOOKUP($AN285,装备!$B:$Q,5,0),0)</f>
        <v>0</v>
      </c>
      <c r="DH285" s="304">
        <f>IFERROR(VLOOKUP(AO285,装备!$B:$C,2,0),0)</f>
        <v>0</v>
      </c>
      <c r="DI285" s="304">
        <f>IFERROR(VLOOKUP($AO285,装备!$B:$Q,5,0),0)</f>
        <v>0</v>
      </c>
      <c r="DJ285" s="304">
        <f>IFERROR(VLOOKUP($AO285,装备!$B:$Q,6,0),0)</f>
        <v>0</v>
      </c>
      <c r="DK285" s="304">
        <f>IFERROR(VLOOKUP($AO285,装备!$B:$Q,7,0),0)</f>
        <v>0</v>
      </c>
      <c r="DL285" s="304">
        <f>IFERROR(VLOOKUP($AO285,装备!$B:$Q,8,0),0)</f>
        <v>0</v>
      </c>
      <c r="DM285" s="304">
        <f>IFERROR(VLOOKUP($AO285,装备!$B:$Q,9,0),0)</f>
        <v>0</v>
      </c>
      <c r="DN285" s="304">
        <f>IFERROR(VLOOKUP($AO285,装备!$B:$Q,10,0),0)</f>
        <v>0</v>
      </c>
      <c r="DO285" s="304">
        <f>IFERROR(VLOOKUP($AO285,装备!$B:$Q,11,0),0)</f>
        <v>0</v>
      </c>
      <c r="DP285" s="304">
        <f>IFERROR(VLOOKUP($AO285,装备!$B:$Q,12,0),0)</f>
        <v>0</v>
      </c>
      <c r="DQ285" s="304">
        <f>IFERROR(VLOOKUP($AO285,装备!$B:$Q,13,0),0)</f>
        <v>0</v>
      </c>
      <c r="DR285" s="304">
        <f>IFERROR(VLOOKUP($AO285,装备!$B:$Q,14,0),0)</f>
        <v>0</v>
      </c>
      <c r="DS285" s="304">
        <f>IFERROR(VLOOKUP($AO285,装备!$B:$Q,16,0),0)</f>
        <v>0</v>
      </c>
      <c r="DT285" s="304">
        <f>IFERROR(VLOOKUP($AO285,装备!$B:$Q,5,0),0)</f>
        <v>0</v>
      </c>
    </row>
    <row r="286" spans="1:124" hidden="1">
      <c r="A286" s="301">
        <f>未改造舰娘!$A282</f>
        <v>10031212</v>
      </c>
      <c r="B286" s="354" t="s">
        <v>4156</v>
      </c>
      <c r="C286" s="323"/>
      <c r="D286" s="323">
        <f t="shared" si="4"/>
        <v>110</v>
      </c>
      <c r="E286" s="303">
        <f>未改造舰娘!$C282</f>
        <v>4</v>
      </c>
      <c r="F286" s="304" t="str">
        <f>未改造舰娘!$D282</f>
        <v>轻巡</v>
      </c>
      <c r="G286" s="304" t="str">
        <f>未改造舰娘!$E282</f>
        <v>中型</v>
      </c>
      <c r="H286" s="304" t="str">
        <f>未改造舰娘!$F282</f>
        <v>护卫舰</v>
      </c>
      <c r="I286" s="460">
        <f>未改造舰娘!$AR282</f>
        <v>3</v>
      </c>
      <c r="J286" s="304" t="str">
        <f>未改造舰娘!$G282</f>
        <v>德国</v>
      </c>
      <c r="K286" s="312">
        <f>未改造舰娘!$H282+(BV286+CI286+CV286+DI286)*$C$2</f>
        <v>35</v>
      </c>
      <c r="L286" s="304">
        <f>未改造舰娘!$I282</f>
        <v>1</v>
      </c>
      <c r="M286" s="304">
        <f>未改造舰娘!$J282</f>
        <v>1</v>
      </c>
      <c r="N286" s="518">
        <f>未改造舰娘!$K282</f>
        <v>2</v>
      </c>
      <c r="O286" s="304">
        <f>未改造舰娘!$L282+((CE286+CR286+DE286+DR286)*$C$2)</f>
        <v>17</v>
      </c>
      <c r="P286" s="304" t="str">
        <f>IF($C$2=1,(IF(ISERROR(FIND("超长",未改造舰娘!$M282&amp;CC286&amp;CP286&amp;DC286&amp;DP286,1)),IF(ISERROR(FIND("长",未改造舰娘!$M282&amp;CC286&amp;CP286&amp;DC286&amp;DP286,1)),IF(ISERROR(FIND("中",未改造舰娘!$M282&amp;CC286&amp;CP286&amp;DC286&amp;DP286,1)),IF(ISERROR(FIND("短",未改造舰娘!$M282&amp;CC286&amp;CP286&amp;DC286&amp;DP286,1)),IF(ISERROR(FIND("无",未改造舰娘!$M282&amp;CC286&amp;CP286&amp;DC286&amp;DP286,1)),0,"无"),"短"),"中"),"长"),"超长")),未改造舰娘!$M282)</f>
        <v>中</v>
      </c>
      <c r="Q286" s="303">
        <f>未改造舰娘!$N282</f>
        <v>32</v>
      </c>
      <c r="R286" s="304">
        <f>(未改造舰娘!$P282)+(未改造舰娘!$Q282)*$C$3+((BW286+CJ286+CW286+DJ286)*$C$2)</f>
        <v>50</v>
      </c>
      <c r="S286" s="304">
        <f>(未改造舰娘!$R282)+(未改造舰娘!$S282)*$C$3+((BY286+CL286+CY286+DL286)*$C$2)</f>
        <v>60</v>
      </c>
      <c r="T286" s="304">
        <f>(未改造舰娘!$T282)+(未改造舰娘!$U282)*$C$3+((BX286+CK286+CX286+DK286)*$C$2)</f>
        <v>46</v>
      </c>
      <c r="U286" s="304">
        <f>(未改造舰娘!$V282)+(未改造舰娘!$W282)*$C$3+((CG286+CT286+DG286+DT286)*$C$2)</f>
        <v>54</v>
      </c>
      <c r="V286" s="305">
        <f>INT((((未改造舰娘!$Y282)-(未改造舰娘!$X282))*(((IF(D286=0,C286,D286))-1)/99))+未改造舰娘!$X282)+((CB286+CO286+DB286+DO286)*$C$2)</f>
        <v>91</v>
      </c>
      <c r="W286" s="304">
        <f>INT((((未改造舰娘!$AA282)-(未改造舰娘!$Z282))*(((IF(D286=0,C286,D286))-1)/99))+未改造舰娘!$Z282)+((CD286+CQ286+DD286+DQ286)*$C$2)</f>
        <v>68</v>
      </c>
      <c r="X286" s="304">
        <f>INT((((未改造舰娘!$AC282)-(未改造舰娘!$AB282))*(((IF(D286=0,C286,D286))-1)/99))+未改造舰娘!$AB282)+((CA286+CN286+DA286+DN286)*$C$2)</f>
        <v>20</v>
      </c>
      <c r="Y286" s="303">
        <f>INT((((未改造舰娘!$AE282)-(未改造舰娘!$AD282))*(((IF(D286=0,C286,D286))-1)/99))+未改造舰娘!$AD282)+((BZ286+CM286+CZ286+DM286)*$C$2)</f>
        <v>70</v>
      </c>
      <c r="Z286" s="474">
        <f>IF(未改造舰娘!$AF282=0,"",未改造舰娘!$AF282)</f>
        <v>2</v>
      </c>
      <c r="AA286" s="304">
        <f>IF(未改造舰娘!$AG282="","",未改造舰娘!$AG282)</f>
        <v>2</v>
      </c>
      <c r="AB286" s="304">
        <f>IF(未改造舰娘!$AH282="","",未改造舰娘!$AH282)</f>
        <v>2</v>
      </c>
      <c r="AC286" s="304" t="str">
        <f>IF(未改造舰娘!$AI282="","",未改造舰娘!$AI282)</f>
        <v/>
      </c>
      <c r="AD286" s="304">
        <f>IF(未改造舰娘!$AJ282="","",未改造舰娘!$AJ282)</f>
        <v>6</v>
      </c>
      <c r="AE286" s="305">
        <f>IF(未改造舰娘!$AK282="","",未改造舰娘!$AK282)</f>
        <v>0</v>
      </c>
      <c r="AF286" s="304" t="str">
        <f>IF(未改造舰娘!$AL282="","",未改造舰娘!$AL282)</f>
        <v/>
      </c>
      <c r="AG286" s="304" t="str">
        <f>IF(未改造舰娘!$AM282="","",未改造舰娘!$AM282)</f>
        <v/>
      </c>
      <c r="AH286" s="304" t="str">
        <f>IF(未改造舰娘!$AN282="","",未改造舰娘!$AN282)</f>
        <v/>
      </c>
      <c r="AI286" s="304" t="str">
        <f>IF(未改造舰娘!$AO282="","",未改造舰娘!$AO282)</f>
        <v/>
      </c>
      <c r="AJ286" s="304" t="str">
        <f>IF(未改造舰娘!$AP282="","",未改造舰娘!$AP282)</f>
        <v/>
      </c>
      <c r="AK286" s="303" t="str">
        <f>IF(未改造舰娘!$AQ282="","",未改造舰娘!$AQ282)</f>
        <v/>
      </c>
      <c r="AL286" s="306" t="str">
        <f>IF(未改造舰娘!$AS282="","",未改造舰娘!$AS282)</f>
        <v>G国三联150毫米炮</v>
      </c>
      <c r="AM286" s="306" t="str">
        <f>IF(未改造舰娘!$AT282="","",未改造舰娘!$AT282)</f>
        <v/>
      </c>
      <c r="AN286" s="306" t="str">
        <f>IF(未改造舰娘!$AU282="","",未改造舰娘!$AU282)</f>
        <v/>
      </c>
      <c r="AO286" s="306" t="str">
        <f>IF(未改造舰娘!$AV282="","",未改造舰娘!$AV282)</f>
        <v/>
      </c>
      <c r="AP286" s="307" t="str">
        <f>IF(未改造舰娘!$AW282="","",未改造舰娘!$AW282)</f>
        <v/>
      </c>
      <c r="AQ286" s="308" t="str">
        <f>IF(未改造舰娘!$AX282="","",未改造舰娘!$AX282)</f>
        <v/>
      </c>
      <c r="AR286" s="304">
        <f>IF(未改造舰娘!$AY282="","",未改造舰娘!$AY282)</f>
        <v>20</v>
      </c>
      <c r="AS286" s="304">
        <f>IF(未改造舰娘!$AZ282="","",未改造舰娘!$AZ282)</f>
        <v>25</v>
      </c>
      <c r="AT286" s="304">
        <f>IF(未改造舰娘!$BA282="","",未改造舰娘!$BA282)</f>
        <v>0.8</v>
      </c>
      <c r="AU286" s="304">
        <f>IF(未改造舰娘!$BB282="","",未改造舰娘!$BB282)</f>
        <v>1.65</v>
      </c>
      <c r="AV286" s="305">
        <f>IF((未改造舰娘!$BG282+未改造舰娘!$BK282*$C$4)=0,"",(未改造舰娘!$BG282+未改造舰娘!$BK282*$C$4))</f>
        <v>10</v>
      </c>
      <c r="AW286" s="304">
        <f>IF((未改造舰娘!$BH282+未改造舰娘!$BL282*$C$4)=0,"",(未改造舰娘!$BH282+未改造舰娘!$BL282*$C$4))</f>
        <v>18</v>
      </c>
      <c r="AX286" s="304">
        <f>IF((未改造舰娘!$BI282+未改造舰娘!$BM282*$C$4)=0,"",(未改造舰娘!$BI282+未改造舰娘!$BM282*$C$4))</f>
        <v>13</v>
      </c>
      <c r="AY286" s="303" t="str">
        <f>IF((未改造舰娘!$BJ282+未改造舰娘!$BN282*$C$4)=0,"",(未改造舰娘!$BJ282+未改造舰娘!$BN282*$C$4))</f>
        <v/>
      </c>
      <c r="AZ286" s="500">
        <f>IF(未改造舰娘!BC282="","",未改造舰娘!BC282)</f>
        <v>13</v>
      </c>
      <c r="BA286" s="500">
        <f>IF(未改造舰娘!BD282="","",未改造舰娘!BD282)</f>
        <v>20</v>
      </c>
      <c r="BB286" s="500">
        <f>IF(未改造舰娘!BE282="","",未改造舰娘!BE282)</f>
        <v>16</v>
      </c>
      <c r="BC286" s="498">
        <f>IF(未改造舰娘!BF282="","",未改造舰娘!BF282)</f>
        <v>12</v>
      </c>
      <c r="BD286" s="125" t="s">
        <v>1628</v>
      </c>
      <c r="BE286" s="506"/>
      <c r="BF286" s="306" t="str">
        <f>IF(未改造舰娘!$BQ282="","",未改造舰娘!$BQ282)</f>
        <v/>
      </c>
      <c r="BG286" s="306" t="str">
        <f>IF(未改造舰娘!$BR282="","",未改造舰娘!$BR282)</f>
        <v/>
      </c>
      <c r="BH286" s="306"/>
      <c r="BU286" s="304">
        <f>IFERROR(VLOOKUP(AL286,装备!$B:$C,2,0),0)</f>
        <v>3</v>
      </c>
      <c r="BV286" s="304">
        <f>IFERROR(VLOOKUP($AL286,装备!$B:$Q,5,0),0)</f>
        <v>0</v>
      </c>
      <c r="BW286" s="304">
        <f>IFERROR(VLOOKUP($AL286,装备!$B:$Q,6,0),0)</f>
        <v>5</v>
      </c>
      <c r="BX286" s="304">
        <f>IFERROR(VLOOKUP($AL286,装备!$B:$Q,7,0),0)</f>
        <v>0</v>
      </c>
      <c r="BY286" s="304">
        <f>IFERROR(VLOOKUP($AL286,装备!$B:$Q,8,0),0)</f>
        <v>0</v>
      </c>
      <c r="BZ286" s="304">
        <f>IFERROR(VLOOKUP($AL286,装备!$B:$Q,9,0),0)</f>
        <v>0</v>
      </c>
      <c r="CA286" s="304">
        <f>IFERROR(VLOOKUP($AL286,装备!$B:$Q,10,0),0)</f>
        <v>0</v>
      </c>
      <c r="CB286" s="304">
        <f>IFERROR(VLOOKUP($AL286,装备!$B:$Q,11,0),0)</f>
        <v>2</v>
      </c>
      <c r="CC286" s="304" t="str">
        <f>IFERROR(VLOOKUP($AL286,装备!$B:$Q,12,0),0)</f>
        <v>中</v>
      </c>
      <c r="CD286" s="304">
        <f>IFERROR(VLOOKUP($AL286,装备!$B:$Q,13,0),0)</f>
        <v>0</v>
      </c>
      <c r="CE286" s="304">
        <f>IFERROR(VLOOKUP($AL286,装备!$B:$Q,14,0),0)</f>
        <v>0</v>
      </c>
      <c r="CF286" s="304">
        <f>IFERROR(VLOOKUP($AL286,装备!$B:$Q,16,0),0)</f>
        <v>0</v>
      </c>
      <c r="CG286" s="304">
        <f>IFERROR(VLOOKUP($AL286,装备!$B:$Q,5,0),0)</f>
        <v>0</v>
      </c>
      <c r="CH286" s="304">
        <f>IFERROR(VLOOKUP(AM286,装备!$B:$C,2,0),0)</f>
        <v>0</v>
      </c>
      <c r="CI286" s="304">
        <f>IFERROR(VLOOKUP($AM286,装备!$B:$Q,5,0),0)</f>
        <v>0</v>
      </c>
      <c r="CJ286" s="304">
        <f>IFERROR(VLOOKUP($AM286,装备!$B:$Q,6,0),0)</f>
        <v>0</v>
      </c>
      <c r="CK286" s="304">
        <f>IFERROR(VLOOKUP($AM286,装备!$B:$Q,7,0),0)</f>
        <v>0</v>
      </c>
      <c r="CL286" s="304">
        <f>IFERROR(VLOOKUP($AM286,装备!$B:$Q,8,0),0)</f>
        <v>0</v>
      </c>
      <c r="CM286" s="304">
        <f>IFERROR(VLOOKUP($AM286,装备!$B:$Q,9,0),0)</f>
        <v>0</v>
      </c>
      <c r="CN286" s="304">
        <f>IFERROR(VLOOKUP($AM286,装备!$B:$Q,10,0),0)</f>
        <v>0</v>
      </c>
      <c r="CO286" s="304">
        <f>IFERROR(VLOOKUP($AM286,装备!$B:$Q,11,0),0)</f>
        <v>0</v>
      </c>
      <c r="CP286" s="304">
        <f>IFERROR(VLOOKUP($AM286,装备!$B:$Q,12,0),0)</f>
        <v>0</v>
      </c>
      <c r="CQ286" s="304">
        <f>IFERROR(VLOOKUP($AM286,装备!$B:$Q,13,0),0)</f>
        <v>0</v>
      </c>
      <c r="CR286" s="304">
        <f>IFERROR(VLOOKUP($AM286,装备!$B:$Q,14,0),0)</f>
        <v>0</v>
      </c>
      <c r="CS286" s="304">
        <f>IFERROR(VLOOKUP($AM286,装备!$B:$Q,16,0),0)</f>
        <v>0</v>
      </c>
      <c r="CT286" s="304">
        <f>IFERROR(VLOOKUP($AM286,装备!$B:$Q,5,0),0)</f>
        <v>0</v>
      </c>
      <c r="CU286" s="304">
        <f>IFERROR(VLOOKUP(AN286,装备!$B:$C,2,0),0)</f>
        <v>0</v>
      </c>
      <c r="CV286" s="304">
        <f>IFERROR(VLOOKUP($AN286,装备!$B:$Q,5,0),0)</f>
        <v>0</v>
      </c>
      <c r="CW286" s="304">
        <f>IFERROR(VLOOKUP($AN286,装备!$B:$Q,6,0),0)</f>
        <v>0</v>
      </c>
      <c r="CX286" s="304">
        <f>IFERROR(VLOOKUP($AN286,装备!$B:$Q,7,0),0)</f>
        <v>0</v>
      </c>
      <c r="CY286" s="304">
        <f>IFERROR(VLOOKUP($AN286,装备!$B:$Q,8,0),0)</f>
        <v>0</v>
      </c>
      <c r="CZ286" s="304">
        <f>IFERROR(VLOOKUP($AN286,装备!$B:$Q,9,0),0)</f>
        <v>0</v>
      </c>
      <c r="DA286" s="304">
        <f>IFERROR(VLOOKUP($AN286,装备!$B:$Q,10,0),0)</f>
        <v>0</v>
      </c>
      <c r="DB286" s="304">
        <f>IFERROR(VLOOKUP($AN286,装备!$B:$Q,11,0),0)</f>
        <v>0</v>
      </c>
      <c r="DC286" s="304">
        <f>IFERROR(VLOOKUP($AN286,装备!$B:$Q,12,0),0)</f>
        <v>0</v>
      </c>
      <c r="DD286" s="304">
        <f>IFERROR(VLOOKUP($AN286,装备!$B:$Q,13,0),0)</f>
        <v>0</v>
      </c>
      <c r="DE286" s="304">
        <f>IFERROR(VLOOKUP($AN286,装备!$B:$Q,14,0),0)</f>
        <v>0</v>
      </c>
      <c r="DF286" s="304">
        <f>IFERROR(VLOOKUP($AN286,装备!$B:$Q,16,0),0)</f>
        <v>0</v>
      </c>
      <c r="DG286" s="304">
        <f>IFERROR(VLOOKUP($AN286,装备!$B:$Q,5,0),0)</f>
        <v>0</v>
      </c>
      <c r="DH286" s="304">
        <f>IFERROR(VLOOKUP(AO286,装备!$B:$C,2,0),0)</f>
        <v>0</v>
      </c>
      <c r="DI286" s="304">
        <f>IFERROR(VLOOKUP($AO286,装备!$B:$Q,5,0),0)</f>
        <v>0</v>
      </c>
      <c r="DJ286" s="304">
        <f>IFERROR(VLOOKUP($AO286,装备!$B:$Q,6,0),0)</f>
        <v>0</v>
      </c>
      <c r="DK286" s="304">
        <f>IFERROR(VLOOKUP($AO286,装备!$B:$Q,7,0),0)</f>
        <v>0</v>
      </c>
      <c r="DL286" s="304">
        <f>IFERROR(VLOOKUP($AO286,装备!$B:$Q,8,0),0)</f>
        <v>0</v>
      </c>
      <c r="DM286" s="304">
        <f>IFERROR(VLOOKUP($AO286,装备!$B:$Q,9,0),0)</f>
        <v>0</v>
      </c>
      <c r="DN286" s="304">
        <f>IFERROR(VLOOKUP($AO286,装备!$B:$Q,10,0),0)</f>
        <v>0</v>
      </c>
      <c r="DO286" s="304">
        <f>IFERROR(VLOOKUP($AO286,装备!$B:$Q,11,0),0)</f>
        <v>0</v>
      </c>
      <c r="DP286" s="304">
        <f>IFERROR(VLOOKUP($AO286,装备!$B:$Q,12,0),0)</f>
        <v>0</v>
      </c>
      <c r="DQ286" s="304">
        <f>IFERROR(VLOOKUP($AO286,装备!$B:$Q,13,0),0)</f>
        <v>0</v>
      </c>
      <c r="DR286" s="304">
        <f>IFERROR(VLOOKUP($AO286,装备!$B:$Q,14,0),0)</f>
        <v>0</v>
      </c>
      <c r="DS286" s="304">
        <f>IFERROR(VLOOKUP($AO286,装备!$B:$Q,16,0),0)</f>
        <v>0</v>
      </c>
      <c r="DT286" s="304">
        <f>IFERROR(VLOOKUP($AO286,装备!$B:$Q,5,0),0)</f>
        <v>0</v>
      </c>
    </row>
    <row r="287" spans="1:124" hidden="1">
      <c r="A287" s="301">
        <f>未改造舰娘!$A283</f>
        <v>10031312</v>
      </c>
      <c r="B287" s="354" t="s">
        <v>4157</v>
      </c>
      <c r="C287" s="323"/>
      <c r="D287" s="323">
        <f t="shared" si="4"/>
        <v>110</v>
      </c>
      <c r="E287" s="303">
        <f>未改造舰娘!$C283</f>
        <v>3</v>
      </c>
      <c r="F287" s="304" t="str">
        <f>未改造舰娘!$D283</f>
        <v>轻巡</v>
      </c>
      <c r="G287" s="304" t="str">
        <f>未改造舰娘!$E283</f>
        <v>中型</v>
      </c>
      <c r="H287" s="304" t="str">
        <f>未改造舰娘!$F283</f>
        <v>护卫舰</v>
      </c>
      <c r="I287" s="460">
        <f>未改造舰娘!$AR283</f>
        <v>3</v>
      </c>
      <c r="J287" s="304" t="str">
        <f>未改造舰娘!$G283</f>
        <v>英国</v>
      </c>
      <c r="K287" s="312">
        <f>未改造舰娘!$H283+(BV287+CI287+CV287+DI287)*$C$2</f>
        <v>28</v>
      </c>
      <c r="L287" s="304">
        <f>未改造舰娘!$I283</f>
        <v>0</v>
      </c>
      <c r="M287" s="304">
        <f>未改造舰娘!$J283</f>
        <v>1</v>
      </c>
      <c r="N287" s="518">
        <f>未改造舰娘!$K283</f>
        <v>2</v>
      </c>
      <c r="O287" s="304">
        <f>未改造舰娘!$L283+((CE287+CR287+DE287+DR287)*$C$2)</f>
        <v>24</v>
      </c>
      <c r="P287" s="304" t="str">
        <f>IF($C$2=1,(IF(ISERROR(FIND("超长",未改造舰娘!$M283&amp;CC287&amp;CP287&amp;DC287&amp;DP287,1)),IF(ISERROR(FIND("长",未改造舰娘!$M283&amp;CC287&amp;CP287&amp;DC287&amp;DP287,1)),IF(ISERROR(FIND("中",未改造舰娘!$M283&amp;CC287&amp;CP287&amp;DC287&amp;DP287,1)),IF(ISERROR(FIND("短",未改造舰娘!$M283&amp;CC287&amp;CP287&amp;DC287&amp;DP287,1)),IF(ISERROR(FIND("无",未改造舰娘!$M283&amp;CC287&amp;CP287&amp;DC287&amp;DP287,1)),0,"无"),"短"),"中"),"长"),"超长")),未改造舰娘!$M283)</f>
        <v>中</v>
      </c>
      <c r="Q287" s="303">
        <f>未改造舰娘!$N283</f>
        <v>32.5</v>
      </c>
      <c r="R287" s="304">
        <f>(未改造舰娘!$P283)+(未改造舰娘!$Q283)*$C$3+((BW287+CJ287+CW287+DJ287)*$C$2)</f>
        <v>45</v>
      </c>
      <c r="S287" s="304">
        <f>(未改造舰娘!$R283)+(未改造舰娘!$S283)*$C$3+((BY287+CL287+CY287+DL287)*$C$2)</f>
        <v>53</v>
      </c>
      <c r="T287" s="304">
        <f>(未改造舰娘!$T283)+(未改造舰娘!$U283)*$C$3+((BX287+CK287+CX287+DK287)*$C$2)</f>
        <v>44</v>
      </c>
      <c r="U287" s="304">
        <f>(未改造舰娘!$V283)+(未改造舰娘!$W283)*$C$3+((CG287+CT287+DG287+DT287)*$C$2)</f>
        <v>60</v>
      </c>
      <c r="V287" s="305">
        <f>INT((((未改造舰娘!$Y283)-(未改造舰娘!$X283))*(((IF(D287=0,C287,D287))-1)/99))+未改造舰娘!$X283)+((CB287+CO287+DB287+DO287)*$C$2)</f>
        <v>90</v>
      </c>
      <c r="W287" s="304">
        <f>INT((((未改造舰娘!$AA283)-(未改造舰娘!$Z283))*(((IF(D287=0,C287,D287))-1)/99))+未改造舰娘!$Z283)+((CD287+CQ287+DD287+DQ287)*$C$2)</f>
        <v>68</v>
      </c>
      <c r="X287" s="304">
        <f>INT((((未改造舰娘!$AC283)-(未改造舰娘!$AB283))*(((IF(D287=0,C287,D287))-1)/99))+未改造舰娘!$AB283)+((CA287+CN287+DA287+DN287)*$C$2)</f>
        <v>21</v>
      </c>
      <c r="Y287" s="303">
        <f>INT((((未改造舰娘!$AE283)-(未改造舰娘!$AD283))*(((IF(D287=0,C287,D287))-1)/99))+未改造舰娘!$AD283)+((BZ287+CM287+CZ287+DM287)*$C$2)</f>
        <v>72</v>
      </c>
      <c r="Z287" s="474">
        <f>IF(未改造舰娘!$AF283=0,"",未改造舰娘!$AF283)</f>
        <v>2</v>
      </c>
      <c r="AA287" s="304">
        <f>IF(未改造舰娘!$AG283="","",未改造舰娘!$AG283)</f>
        <v>2</v>
      </c>
      <c r="AB287" s="304">
        <f>IF(未改造舰娘!$AH283="","",未改造舰娘!$AH283)</f>
        <v>2</v>
      </c>
      <c r="AC287" s="304" t="str">
        <f>IF(未改造舰娘!$AI283="","",未改造舰娘!$AI283)</f>
        <v/>
      </c>
      <c r="AD287" s="304">
        <f>IF(未改造舰娘!$AJ283="","",未改造舰娘!$AJ283)</f>
        <v>6</v>
      </c>
      <c r="AE287" s="305">
        <f>IF(未改造舰娘!$AK283="","",未改造舰娘!$AK283)</f>
        <v>0</v>
      </c>
      <c r="AF287" s="304" t="str">
        <f>IF(未改造舰娘!$AL283="","",未改造舰娘!$AL283)</f>
        <v/>
      </c>
      <c r="AG287" s="304" t="str">
        <f>IF(未改造舰娘!$AM283="","",未改造舰娘!$AM283)</f>
        <v/>
      </c>
      <c r="AH287" s="304" t="str">
        <f>IF(未改造舰娘!$AN283="","",未改造舰娘!$AN283)</f>
        <v/>
      </c>
      <c r="AI287" s="304" t="str">
        <f>IF(未改造舰娘!$AO283="","",未改造舰娘!$AO283)</f>
        <v/>
      </c>
      <c r="AJ287" s="304" t="str">
        <f>IF(未改造舰娘!$AP283="","",未改造舰娘!$AP283)</f>
        <v/>
      </c>
      <c r="AK287" s="303" t="str">
        <f>IF(未改造舰娘!$AQ283="","",未改造舰娘!$AQ283)</f>
        <v/>
      </c>
      <c r="AL287" s="306" t="str">
        <f>IF(未改造舰娘!$AS283="","",未改造舰娘!$AS283)</f>
        <v>E国双联6英寸炮</v>
      </c>
      <c r="AM287" s="306" t="str">
        <f>IF(未改造舰娘!$AT283="","",未改造舰娘!$AT283)</f>
        <v/>
      </c>
      <c r="AN287" s="306" t="str">
        <f>IF(未改造舰娘!$AU283="","",未改造舰娘!$AU283)</f>
        <v/>
      </c>
      <c r="AO287" s="306" t="str">
        <f>IF(未改造舰娘!$AV283="","",未改造舰娘!$AV283)</f>
        <v/>
      </c>
      <c r="AP287" s="307" t="str">
        <f>IF(未改造舰娘!$AW283="","",未改造舰娘!$AW283)</f>
        <v/>
      </c>
      <c r="AQ287" s="308" t="str">
        <f>IF(未改造舰娘!$AX283="","",未改造舰娘!$AX283)</f>
        <v/>
      </c>
      <c r="AR287" s="304">
        <f>IF(未改造舰娘!$AY283="","",未改造舰娘!$AY283)</f>
        <v>25</v>
      </c>
      <c r="AS287" s="304">
        <f>IF(未改造舰娘!$AZ283="","",未改造舰娘!$AZ283)</f>
        <v>30</v>
      </c>
      <c r="AT287" s="304">
        <f>IF(未改造舰娘!$BA283="","",未改造舰娘!$BA283)</f>
        <v>0.8</v>
      </c>
      <c r="AU287" s="304">
        <f>IF(未改造舰娘!$BB283="","",未改造舰娘!$BB283)</f>
        <v>1.5</v>
      </c>
      <c r="AV287" s="305">
        <f>IF((未改造舰娘!$BG283+未改造舰娘!$BK283*$C$4)=0,"",(未改造舰娘!$BG283+未改造舰娘!$BK283*$C$4))</f>
        <v>10</v>
      </c>
      <c r="AW287" s="304">
        <f>IF((未改造舰娘!$BH283+未改造舰娘!$BL283*$C$4)=0,"",(未改造舰娘!$BH283+未改造舰娘!$BL283*$C$4))</f>
        <v>19</v>
      </c>
      <c r="AX287" s="304">
        <f>IF((未改造舰娘!$BI283+未改造舰娘!$BM283*$C$4)=0,"",(未改造舰娘!$BI283+未改造舰娘!$BM283*$C$4))</f>
        <v>14</v>
      </c>
      <c r="AY287" s="303" t="str">
        <f>IF((未改造舰娘!$BJ283+未改造舰娘!$BN283*$C$4)=0,"",(未改造舰娘!$BJ283+未改造舰娘!$BN283*$C$4))</f>
        <v/>
      </c>
      <c r="AZ287" s="500">
        <f>IF(未改造舰娘!BC283="","",未改造舰娘!BC283)</f>
        <v>13</v>
      </c>
      <c r="BA287" s="500">
        <f>IF(未改造舰娘!BD283="","",未改造舰娘!BD283)</f>
        <v>13</v>
      </c>
      <c r="BB287" s="500">
        <f>IF(未改造舰娘!BE283="","",未改造舰娘!BE283)</f>
        <v>12</v>
      </c>
      <c r="BC287" s="498">
        <f>IF(未改造舰娘!BF283="","",未改造舰娘!BF283)</f>
        <v>15</v>
      </c>
      <c r="BD287" s="67" t="s">
        <v>1629</v>
      </c>
      <c r="BE287" s="506">
        <v>5.2083333333333336E-2</v>
      </c>
      <c r="BF287" s="306" t="str">
        <f>IF(未改造舰娘!$BQ283="","",未改造舰娘!$BQ283)</f>
        <v>7-3-ABCDEFGHIKLN,7-4-ABCDEFIJKLM,7-5-ABCDEFGHIJKLMOQ,8-3-ABCDEFGHIJKL</v>
      </c>
      <c r="BG287" s="306" t="str">
        <f>IF(未改造舰娘!$BR283="","",未改造舰娘!$BR283)</f>
        <v>极地奏鸣曲 Ex-2-ABCDEFGHIJKLMNABCDEFGHIJKLMNO,Ex-4-3-ABCDEFGHILN,Ex-4-4-ABCDEFIJKLMABDEFGHIJKL,Ex-4-5-ABCDEFGHIJKLMQ,Ex-3-ABDEFGHIJKLMNO,Ex-4-ABCDEFGHIJKLMNO；女武神行动 Ex-1-ABDEF,Ex-2-ABCDEFGIKL,Ex-3-ABCDEGHIJKLM,Ex-5-ABCDEFG,Ex-7-ABCDEGHIJKLM；未命名 Ex-1-CDEFGHIJKLM,Ex-4-BCDEIJKLMNOPQRST,Ex-5-CDFHIJKMNOQRS,Ex-8-BCDEFGHIKNO,Ex-9-BCDEFGHIJKLMNOPRSβ,Ex-11-CDFHIJKMNQRS,Ex-12-ABCDEFGIJKLMNOPQRTUV；三周年活动 Ex-1-J,Ex-3-K</v>
      </c>
      <c r="BH287" s="306"/>
      <c r="BU287" s="304">
        <f>IFERROR(VLOOKUP(AL287,装备!$B:$C,2,0),0)</f>
        <v>2</v>
      </c>
      <c r="BV287" s="304">
        <f>IFERROR(VLOOKUP($AL287,装备!$B:$Q,5,0),0)</f>
        <v>0</v>
      </c>
      <c r="BW287" s="304">
        <f>IFERROR(VLOOKUP($AL287,装备!$B:$Q,6,0),0)</f>
        <v>5</v>
      </c>
      <c r="BX287" s="304">
        <f>IFERROR(VLOOKUP($AL287,装备!$B:$Q,7,0),0)</f>
        <v>0</v>
      </c>
      <c r="BY287" s="304">
        <f>IFERROR(VLOOKUP($AL287,装备!$B:$Q,8,0),0)</f>
        <v>0</v>
      </c>
      <c r="BZ287" s="304">
        <f>IFERROR(VLOOKUP($AL287,装备!$B:$Q,9,0),0)</f>
        <v>0</v>
      </c>
      <c r="CA287" s="304">
        <f>IFERROR(VLOOKUP($AL287,装备!$B:$Q,10,0),0)</f>
        <v>0</v>
      </c>
      <c r="CB287" s="304">
        <f>IFERROR(VLOOKUP($AL287,装备!$B:$Q,11,0),0)</f>
        <v>0</v>
      </c>
      <c r="CC287" s="304" t="str">
        <f>IFERROR(VLOOKUP($AL287,装备!$B:$Q,12,0),0)</f>
        <v>中</v>
      </c>
      <c r="CD287" s="304">
        <f>IFERROR(VLOOKUP($AL287,装备!$B:$Q,13,0),0)</f>
        <v>0</v>
      </c>
      <c r="CE287" s="304">
        <f>IFERROR(VLOOKUP($AL287,装备!$B:$Q,14,0),0)</f>
        <v>0</v>
      </c>
      <c r="CF287" s="304">
        <f>IFERROR(VLOOKUP($AL287,装备!$B:$Q,16,0),0)</f>
        <v>1</v>
      </c>
      <c r="CG287" s="304">
        <f>IFERROR(VLOOKUP($AL287,装备!$B:$Q,5,0),0)</f>
        <v>0</v>
      </c>
      <c r="CH287" s="304">
        <f>IFERROR(VLOOKUP(AM287,装备!$B:$C,2,0),0)</f>
        <v>0</v>
      </c>
      <c r="CI287" s="304">
        <f>IFERROR(VLOOKUP($AM287,装备!$B:$Q,5,0),0)</f>
        <v>0</v>
      </c>
      <c r="CJ287" s="304">
        <f>IFERROR(VLOOKUP($AM287,装备!$B:$Q,6,0),0)</f>
        <v>0</v>
      </c>
      <c r="CK287" s="304">
        <f>IFERROR(VLOOKUP($AM287,装备!$B:$Q,7,0),0)</f>
        <v>0</v>
      </c>
      <c r="CL287" s="304">
        <f>IFERROR(VLOOKUP($AM287,装备!$B:$Q,8,0),0)</f>
        <v>0</v>
      </c>
      <c r="CM287" s="304">
        <f>IFERROR(VLOOKUP($AM287,装备!$B:$Q,9,0),0)</f>
        <v>0</v>
      </c>
      <c r="CN287" s="304">
        <f>IFERROR(VLOOKUP($AM287,装备!$B:$Q,10,0),0)</f>
        <v>0</v>
      </c>
      <c r="CO287" s="304">
        <f>IFERROR(VLOOKUP($AM287,装备!$B:$Q,11,0),0)</f>
        <v>0</v>
      </c>
      <c r="CP287" s="304">
        <f>IFERROR(VLOOKUP($AM287,装备!$B:$Q,12,0),0)</f>
        <v>0</v>
      </c>
      <c r="CQ287" s="304">
        <f>IFERROR(VLOOKUP($AM287,装备!$B:$Q,13,0),0)</f>
        <v>0</v>
      </c>
      <c r="CR287" s="304">
        <f>IFERROR(VLOOKUP($AM287,装备!$B:$Q,14,0),0)</f>
        <v>0</v>
      </c>
      <c r="CS287" s="304">
        <f>IFERROR(VLOOKUP($AM287,装备!$B:$Q,16,0),0)</f>
        <v>0</v>
      </c>
      <c r="CT287" s="304">
        <f>IFERROR(VLOOKUP($AM287,装备!$B:$Q,5,0),0)</f>
        <v>0</v>
      </c>
      <c r="CU287" s="304">
        <f>IFERROR(VLOOKUP(AN287,装备!$B:$C,2,0),0)</f>
        <v>0</v>
      </c>
      <c r="CV287" s="304">
        <f>IFERROR(VLOOKUP($AN287,装备!$B:$Q,5,0),0)</f>
        <v>0</v>
      </c>
      <c r="CW287" s="304">
        <f>IFERROR(VLOOKUP($AN287,装备!$B:$Q,6,0),0)</f>
        <v>0</v>
      </c>
      <c r="CX287" s="304">
        <f>IFERROR(VLOOKUP($AN287,装备!$B:$Q,7,0),0)</f>
        <v>0</v>
      </c>
      <c r="CY287" s="304">
        <f>IFERROR(VLOOKUP($AN287,装备!$B:$Q,8,0),0)</f>
        <v>0</v>
      </c>
      <c r="CZ287" s="304">
        <f>IFERROR(VLOOKUP($AN287,装备!$B:$Q,9,0),0)</f>
        <v>0</v>
      </c>
      <c r="DA287" s="304">
        <f>IFERROR(VLOOKUP($AN287,装备!$B:$Q,10,0),0)</f>
        <v>0</v>
      </c>
      <c r="DB287" s="304">
        <f>IFERROR(VLOOKUP($AN287,装备!$B:$Q,11,0),0)</f>
        <v>0</v>
      </c>
      <c r="DC287" s="304">
        <f>IFERROR(VLOOKUP($AN287,装备!$B:$Q,12,0),0)</f>
        <v>0</v>
      </c>
      <c r="DD287" s="304">
        <f>IFERROR(VLOOKUP($AN287,装备!$B:$Q,13,0),0)</f>
        <v>0</v>
      </c>
      <c r="DE287" s="304">
        <f>IFERROR(VLOOKUP($AN287,装备!$B:$Q,14,0),0)</f>
        <v>0</v>
      </c>
      <c r="DF287" s="304">
        <f>IFERROR(VLOOKUP($AN287,装备!$B:$Q,16,0),0)</f>
        <v>0</v>
      </c>
      <c r="DG287" s="304">
        <f>IFERROR(VLOOKUP($AN287,装备!$B:$Q,5,0),0)</f>
        <v>0</v>
      </c>
      <c r="DH287" s="304">
        <f>IFERROR(VLOOKUP(AO287,装备!$B:$C,2,0),0)</f>
        <v>0</v>
      </c>
      <c r="DI287" s="304">
        <f>IFERROR(VLOOKUP($AO287,装备!$B:$Q,5,0),0)</f>
        <v>0</v>
      </c>
      <c r="DJ287" s="304">
        <f>IFERROR(VLOOKUP($AO287,装备!$B:$Q,6,0),0)</f>
        <v>0</v>
      </c>
      <c r="DK287" s="304">
        <f>IFERROR(VLOOKUP($AO287,装备!$B:$Q,7,0),0)</f>
        <v>0</v>
      </c>
      <c r="DL287" s="304">
        <f>IFERROR(VLOOKUP($AO287,装备!$B:$Q,8,0),0)</f>
        <v>0</v>
      </c>
      <c r="DM287" s="304">
        <f>IFERROR(VLOOKUP($AO287,装备!$B:$Q,9,0),0)</f>
        <v>0</v>
      </c>
      <c r="DN287" s="304">
        <f>IFERROR(VLOOKUP($AO287,装备!$B:$Q,10,0),0)</f>
        <v>0</v>
      </c>
      <c r="DO287" s="304">
        <f>IFERROR(VLOOKUP($AO287,装备!$B:$Q,11,0),0)</f>
        <v>0</v>
      </c>
      <c r="DP287" s="304">
        <f>IFERROR(VLOOKUP($AO287,装备!$B:$Q,12,0),0)</f>
        <v>0</v>
      </c>
      <c r="DQ287" s="304">
        <f>IFERROR(VLOOKUP($AO287,装备!$B:$Q,13,0),0)</f>
        <v>0</v>
      </c>
      <c r="DR287" s="304">
        <f>IFERROR(VLOOKUP($AO287,装备!$B:$Q,14,0),0)</f>
        <v>0</v>
      </c>
      <c r="DS287" s="304">
        <f>IFERROR(VLOOKUP($AO287,装备!$B:$Q,16,0),0)</f>
        <v>0</v>
      </c>
      <c r="DT287" s="304">
        <f>IFERROR(VLOOKUP($AO287,装备!$B:$Q,5,0),0)</f>
        <v>0</v>
      </c>
    </row>
    <row r="288" spans="1:124" hidden="1">
      <c r="A288" s="301">
        <f>未改造舰娘!$A284</f>
        <v>10031412</v>
      </c>
      <c r="B288" s="354" t="s">
        <v>920</v>
      </c>
      <c r="C288" s="323"/>
      <c r="D288" s="323">
        <f t="shared" si="4"/>
        <v>110</v>
      </c>
      <c r="E288" s="303">
        <f>未改造舰娘!$C284</f>
        <v>4</v>
      </c>
      <c r="F288" s="304" t="str">
        <f>未改造舰娘!$D284</f>
        <v>轻巡</v>
      </c>
      <c r="G288" s="304" t="str">
        <f>未改造舰娘!$E284</f>
        <v>中型</v>
      </c>
      <c r="H288" s="304" t="str">
        <f>未改造舰娘!$F284</f>
        <v>护卫舰</v>
      </c>
      <c r="I288" s="460">
        <f>未改造舰娘!$AR284</f>
        <v>3</v>
      </c>
      <c r="J288" s="304" t="str">
        <f>未改造舰娘!$G284</f>
        <v>瑞典</v>
      </c>
      <c r="K288" s="312">
        <f>未改造舰娘!$H284+(BV288+CI288+CV288+DI288)*$C$2</f>
        <v>29</v>
      </c>
      <c r="L288" s="304">
        <f>未改造舰娘!$I284</f>
        <v>-1</v>
      </c>
      <c r="M288" s="304">
        <f>未改造舰娘!$J284</f>
        <v>1</v>
      </c>
      <c r="N288" s="518">
        <f>未改造舰娘!$K284</f>
        <v>2</v>
      </c>
      <c r="O288" s="304">
        <f>未改造舰娘!$L284+((CE288+CR288+DE288+DR288)*$C$2)</f>
        <v>15</v>
      </c>
      <c r="P288" s="304" t="str">
        <f>IF($C$2=1,(IF(ISERROR(FIND("超长",未改造舰娘!$M284&amp;CC288&amp;CP288&amp;DC288&amp;DP288,1)),IF(ISERROR(FIND("长",未改造舰娘!$M284&amp;CC288&amp;CP288&amp;DC288&amp;DP288,1)),IF(ISERROR(FIND("中",未改造舰娘!$M284&amp;CC288&amp;CP288&amp;DC288&amp;DP288,1)),IF(ISERROR(FIND("短",未改造舰娘!$M284&amp;CC288&amp;CP288&amp;DC288&amp;DP288,1)),IF(ISERROR(FIND("无",未改造舰娘!$M284&amp;CC288&amp;CP288&amp;DC288&amp;DP288,1)),0,"无"),"短"),"中"),"长"),"超长")),未改造舰娘!$M284)</f>
        <v>中</v>
      </c>
      <c r="Q288" s="303">
        <f>未改造舰娘!$N284</f>
        <v>33</v>
      </c>
      <c r="R288" s="304">
        <f>(未改造舰娘!$P284)+(未改造舰娘!$Q284)*$C$3+((BW288+CJ288+CW288+DJ288)*$C$2)</f>
        <v>44</v>
      </c>
      <c r="S288" s="304">
        <f>(未改造舰娘!$R284)+(未改造舰娘!$S284)*$C$3+((BY288+CL288+CY288+DL288)*$C$2)</f>
        <v>52</v>
      </c>
      <c r="T288" s="304">
        <f>(未改造舰娘!$T284)+(未改造舰娘!$U284)*$C$3+((BX288+CK288+CX288+DK288)*$C$2)</f>
        <v>45</v>
      </c>
      <c r="U288" s="304">
        <f>(未改造舰娘!$V284)+(未改造舰娘!$W284)*$C$3+((CG288+CT288+DG288+DT288)*$C$2)</f>
        <v>80</v>
      </c>
      <c r="V288" s="305">
        <f>INT((((未改造舰娘!$Y284)-(未改造舰娘!$X284))*(((IF(D288=0,C288,D288))-1)/99))+未改造舰娘!$X284)+((CB288+CO288+DB288+DO288)*$C$2)</f>
        <v>91</v>
      </c>
      <c r="W288" s="304">
        <f>INT((((未改造舰娘!$AA284)-(未改造舰娘!$Z284))*(((IF(D288=0,C288,D288))-1)/99))+未改造舰娘!$Z284)+((CD288+CQ288+DD288+DQ288)*$C$2)</f>
        <v>73</v>
      </c>
      <c r="X288" s="304">
        <f>INT((((未改造舰娘!$AC284)-(未改造舰娘!$AB284))*(((IF(D288=0,C288,D288))-1)/99))+未改造舰娘!$AB284)+((CA288+CN288+DA288+DN288)*$C$2)</f>
        <v>21</v>
      </c>
      <c r="Y288" s="303">
        <f>INT((((未改造舰娘!$AE284)-(未改造舰娘!$AD284))*(((IF(D288=0,C288,D288))-1)/99))+未改造舰娘!$AD284)+((BZ288+CM288+CZ288+DM288)*$C$2)</f>
        <v>68</v>
      </c>
      <c r="Z288" s="474" t="str">
        <f>IF(未改造舰娘!$AF284=0,"",未改造舰娘!$AF284)</f>
        <v/>
      </c>
      <c r="AA288" s="304" t="str">
        <f>IF(未改造舰娘!$AG284="","",未改造舰娘!$AG284)</f>
        <v/>
      </c>
      <c r="AB288" s="304" t="str">
        <f>IF(未改造舰娘!$AH284="","",未改造舰娘!$AH284)</f>
        <v/>
      </c>
      <c r="AC288" s="304" t="str">
        <f>IF(未改造舰娘!$AI284="","",未改造舰娘!$AI284)</f>
        <v/>
      </c>
      <c r="AD288" s="304">
        <f>IF(未改造舰娘!$AJ284="","",未改造舰娘!$AJ284)</f>
        <v>0</v>
      </c>
      <c r="AE288" s="305">
        <f>IF(未改造舰娘!$AK284="","",未改造舰娘!$AK284)</f>
        <v>0</v>
      </c>
      <c r="AF288" s="304" t="str">
        <f>IF(未改造舰娘!$AL284="","",未改造舰娘!$AL284)</f>
        <v/>
      </c>
      <c r="AG288" s="304" t="str">
        <f>IF(未改造舰娘!$AM284="","",未改造舰娘!$AM284)</f>
        <v/>
      </c>
      <c r="AH288" s="304" t="str">
        <f>IF(未改造舰娘!$AN284="","",未改造舰娘!$AN284)</f>
        <v/>
      </c>
      <c r="AI288" s="304" t="str">
        <f>IF(未改造舰娘!$AO284="","",未改造舰娘!$AO284)</f>
        <v/>
      </c>
      <c r="AJ288" s="304" t="str">
        <f>IF(未改造舰娘!$AP284="","",未改造舰娘!$AP284)</f>
        <v/>
      </c>
      <c r="AK288" s="303" t="str">
        <f>IF(未改造舰娘!$AQ284="","",未改造舰娘!$AQ284)</f>
        <v/>
      </c>
      <c r="AL288" s="306" t="str">
        <f>IF(未改造舰娘!$AS284="","",未改造舰娘!$AS284)</f>
        <v>R国三联152毫米炮</v>
      </c>
      <c r="AM288" s="306" t="str">
        <f>IF(未改造舰娘!$AT284="","",未改造舰娘!$AT284)</f>
        <v/>
      </c>
      <c r="AN288" s="306" t="str">
        <f>IF(未改造舰娘!$AU284="","",未改造舰娘!$AU284)</f>
        <v/>
      </c>
      <c r="AO288" s="306" t="str">
        <f>IF(未改造舰娘!$AV284="","",未改造舰娘!$AV284)</f>
        <v/>
      </c>
      <c r="AP288" s="307" t="str">
        <f>IF(未改造舰娘!$AW284="","",未改造舰娘!$AW284)</f>
        <v/>
      </c>
      <c r="AQ288" s="308" t="str">
        <f>IF(未改造舰娘!$AX284="","",未改造舰娘!$AX284)</f>
        <v/>
      </c>
      <c r="AR288" s="304">
        <f>IF(未改造舰娘!$AY284="","",未改造舰娘!$AY284)</f>
        <v>25</v>
      </c>
      <c r="AS288" s="304">
        <f>IF(未改造舰娘!$AZ284="","",未改造舰娘!$AZ284)</f>
        <v>30</v>
      </c>
      <c r="AT288" s="304">
        <f>IF(未改造舰娘!$BA284="","",未改造舰娘!$BA284)</f>
        <v>0.8</v>
      </c>
      <c r="AU288" s="304">
        <f>IF(未改造舰娘!$BB284="","",未改造舰娘!$BB284)</f>
        <v>1.5</v>
      </c>
      <c r="AV288" s="305">
        <f>IF((未改造舰娘!$BG284+未改造舰娘!$BK284*$C$4)=0,"",(未改造舰娘!$BG284+未改造舰娘!$BK284*$C$4))</f>
        <v>10</v>
      </c>
      <c r="AW288" s="304">
        <f>IF((未改造舰娘!$BH284+未改造舰娘!$BL284*$C$4)=0,"",(未改造舰娘!$BH284+未改造舰娘!$BL284*$C$4))</f>
        <v>19</v>
      </c>
      <c r="AX288" s="304">
        <f>IF((未改造舰娘!$BI284+未改造舰娘!$BM284*$C$4)=0,"",(未改造舰娘!$BI284+未改造舰娘!$BM284*$C$4))</f>
        <v>14</v>
      </c>
      <c r="AY288" s="303">
        <f>IF((未改造舰娘!$BJ284+未改造舰娘!$BN284*$C$4)=0,"",(未改造舰娘!$BJ284+未改造舰娘!$BN284*$C$4))</f>
        <v>2</v>
      </c>
      <c r="AZ288" s="500">
        <f>IF(未改造舰娘!BC284="","",未改造舰娘!BC284)</f>
        <v>10</v>
      </c>
      <c r="BA288" s="500">
        <f>IF(未改造舰娘!BD284="","",未改造舰娘!BD284)</f>
        <v>12</v>
      </c>
      <c r="BB288" s="500">
        <f>IF(未改造舰娘!BE284="","",未改造舰娘!BE284)</f>
        <v>13</v>
      </c>
      <c r="BC288" s="498">
        <f>IF(未改造舰娘!BF284="","",未改造舰娘!BF284)</f>
        <v>39</v>
      </c>
      <c r="BD288" s="125" t="s">
        <v>1631</v>
      </c>
      <c r="BE288" s="506"/>
      <c r="BF288" s="306" t="str">
        <f>IF(未改造舰娘!$BQ284="","",未改造舰娘!$BQ284)</f>
        <v/>
      </c>
      <c r="BG288" s="306" t="str">
        <f>IF(未改造舰娘!$BR284="","",未改造舰娘!$BR284)</f>
        <v/>
      </c>
      <c r="BH288" s="306"/>
      <c r="BU288" s="304">
        <f>IFERROR(VLOOKUP(AL288,装备!$B:$C,2,0),0)</f>
        <v>4</v>
      </c>
      <c r="BV288" s="304">
        <f>IFERROR(VLOOKUP($AL288,装备!$B:$Q,5,0),0)</f>
        <v>0</v>
      </c>
      <c r="BW288" s="304">
        <f>IFERROR(VLOOKUP($AL288,装备!$B:$Q,6,0),0)</f>
        <v>6</v>
      </c>
      <c r="BX288" s="304">
        <f>IFERROR(VLOOKUP($AL288,装备!$B:$Q,7,0),0)</f>
        <v>0</v>
      </c>
      <c r="BY288" s="304">
        <f>IFERROR(VLOOKUP($AL288,装备!$B:$Q,8,0),0)</f>
        <v>0</v>
      </c>
      <c r="BZ288" s="304">
        <f>IFERROR(VLOOKUP($AL288,装备!$B:$Q,9,0),0)</f>
        <v>0</v>
      </c>
      <c r="CA288" s="304">
        <f>IFERROR(VLOOKUP($AL288,装备!$B:$Q,10,0),0)</f>
        <v>0</v>
      </c>
      <c r="CB288" s="304">
        <f>IFERROR(VLOOKUP($AL288,装备!$B:$Q,11,0),0)</f>
        <v>0</v>
      </c>
      <c r="CC288" s="304" t="str">
        <f>IFERROR(VLOOKUP($AL288,装备!$B:$Q,12,0),0)</f>
        <v>中</v>
      </c>
      <c r="CD288" s="304">
        <f>IFERROR(VLOOKUP($AL288,装备!$B:$Q,13,0),0)</f>
        <v>0</v>
      </c>
      <c r="CE288" s="304">
        <f>IFERROR(VLOOKUP($AL288,装备!$B:$Q,14,0),0)</f>
        <v>0</v>
      </c>
      <c r="CF288" s="304">
        <f>IFERROR(VLOOKUP($AL288,装备!$B:$Q,16,0),0)</f>
        <v>4</v>
      </c>
      <c r="CG288" s="304">
        <f>IFERROR(VLOOKUP($AL288,装备!$B:$Q,5,0),0)</f>
        <v>0</v>
      </c>
      <c r="CH288" s="304">
        <f>IFERROR(VLOOKUP(AM288,装备!$B:$C,2,0),0)</f>
        <v>0</v>
      </c>
      <c r="CI288" s="304">
        <f>IFERROR(VLOOKUP($AM288,装备!$B:$Q,5,0),0)</f>
        <v>0</v>
      </c>
      <c r="CJ288" s="304">
        <f>IFERROR(VLOOKUP($AM288,装备!$B:$Q,6,0),0)</f>
        <v>0</v>
      </c>
      <c r="CK288" s="304">
        <f>IFERROR(VLOOKUP($AM288,装备!$B:$Q,7,0),0)</f>
        <v>0</v>
      </c>
      <c r="CL288" s="304">
        <f>IFERROR(VLOOKUP($AM288,装备!$B:$Q,8,0),0)</f>
        <v>0</v>
      </c>
      <c r="CM288" s="304">
        <f>IFERROR(VLOOKUP($AM288,装备!$B:$Q,9,0),0)</f>
        <v>0</v>
      </c>
      <c r="CN288" s="304">
        <f>IFERROR(VLOOKUP($AM288,装备!$B:$Q,10,0),0)</f>
        <v>0</v>
      </c>
      <c r="CO288" s="304">
        <f>IFERROR(VLOOKUP($AM288,装备!$B:$Q,11,0),0)</f>
        <v>0</v>
      </c>
      <c r="CP288" s="304">
        <f>IFERROR(VLOOKUP($AM288,装备!$B:$Q,12,0),0)</f>
        <v>0</v>
      </c>
      <c r="CQ288" s="304">
        <f>IFERROR(VLOOKUP($AM288,装备!$B:$Q,13,0),0)</f>
        <v>0</v>
      </c>
      <c r="CR288" s="304">
        <f>IFERROR(VLOOKUP($AM288,装备!$B:$Q,14,0),0)</f>
        <v>0</v>
      </c>
      <c r="CS288" s="304">
        <f>IFERROR(VLOOKUP($AM288,装备!$B:$Q,16,0),0)</f>
        <v>0</v>
      </c>
      <c r="CT288" s="304">
        <f>IFERROR(VLOOKUP($AM288,装备!$B:$Q,5,0),0)</f>
        <v>0</v>
      </c>
      <c r="CU288" s="304">
        <f>IFERROR(VLOOKUP(AN288,装备!$B:$C,2,0),0)</f>
        <v>0</v>
      </c>
      <c r="CV288" s="304">
        <f>IFERROR(VLOOKUP($AN288,装备!$B:$Q,5,0),0)</f>
        <v>0</v>
      </c>
      <c r="CW288" s="304">
        <f>IFERROR(VLOOKUP($AN288,装备!$B:$Q,6,0),0)</f>
        <v>0</v>
      </c>
      <c r="CX288" s="304">
        <f>IFERROR(VLOOKUP($AN288,装备!$B:$Q,7,0),0)</f>
        <v>0</v>
      </c>
      <c r="CY288" s="304">
        <f>IFERROR(VLOOKUP($AN288,装备!$B:$Q,8,0),0)</f>
        <v>0</v>
      </c>
      <c r="CZ288" s="304">
        <f>IFERROR(VLOOKUP($AN288,装备!$B:$Q,9,0),0)</f>
        <v>0</v>
      </c>
      <c r="DA288" s="304">
        <f>IFERROR(VLOOKUP($AN288,装备!$B:$Q,10,0),0)</f>
        <v>0</v>
      </c>
      <c r="DB288" s="304">
        <f>IFERROR(VLOOKUP($AN288,装备!$B:$Q,11,0),0)</f>
        <v>0</v>
      </c>
      <c r="DC288" s="304">
        <f>IFERROR(VLOOKUP($AN288,装备!$B:$Q,12,0),0)</f>
        <v>0</v>
      </c>
      <c r="DD288" s="304">
        <f>IFERROR(VLOOKUP($AN288,装备!$B:$Q,13,0),0)</f>
        <v>0</v>
      </c>
      <c r="DE288" s="304">
        <f>IFERROR(VLOOKUP($AN288,装备!$B:$Q,14,0),0)</f>
        <v>0</v>
      </c>
      <c r="DF288" s="304">
        <f>IFERROR(VLOOKUP($AN288,装备!$B:$Q,16,0),0)</f>
        <v>0</v>
      </c>
      <c r="DG288" s="304">
        <f>IFERROR(VLOOKUP($AN288,装备!$B:$Q,5,0),0)</f>
        <v>0</v>
      </c>
      <c r="DH288" s="304">
        <f>IFERROR(VLOOKUP(AO288,装备!$B:$C,2,0),0)</f>
        <v>0</v>
      </c>
      <c r="DI288" s="304">
        <f>IFERROR(VLOOKUP($AO288,装备!$B:$Q,5,0),0)</f>
        <v>0</v>
      </c>
      <c r="DJ288" s="304">
        <f>IFERROR(VLOOKUP($AO288,装备!$B:$Q,6,0),0)</f>
        <v>0</v>
      </c>
      <c r="DK288" s="304">
        <f>IFERROR(VLOOKUP($AO288,装备!$B:$Q,7,0),0)</f>
        <v>0</v>
      </c>
      <c r="DL288" s="304">
        <f>IFERROR(VLOOKUP($AO288,装备!$B:$Q,8,0),0)</f>
        <v>0</v>
      </c>
      <c r="DM288" s="304">
        <f>IFERROR(VLOOKUP($AO288,装备!$B:$Q,9,0),0)</f>
        <v>0</v>
      </c>
      <c r="DN288" s="304">
        <f>IFERROR(VLOOKUP($AO288,装备!$B:$Q,10,0),0)</f>
        <v>0</v>
      </c>
      <c r="DO288" s="304">
        <f>IFERROR(VLOOKUP($AO288,装备!$B:$Q,11,0),0)</f>
        <v>0</v>
      </c>
      <c r="DP288" s="304">
        <f>IFERROR(VLOOKUP($AO288,装备!$B:$Q,12,0),0)</f>
        <v>0</v>
      </c>
      <c r="DQ288" s="304">
        <f>IFERROR(VLOOKUP($AO288,装备!$B:$Q,13,0),0)</f>
        <v>0</v>
      </c>
      <c r="DR288" s="304">
        <f>IFERROR(VLOOKUP($AO288,装备!$B:$Q,14,0),0)</f>
        <v>0</v>
      </c>
      <c r="DS288" s="304">
        <f>IFERROR(VLOOKUP($AO288,装备!$B:$Q,16,0),0)</f>
        <v>0</v>
      </c>
      <c r="DT288" s="304">
        <f>IFERROR(VLOOKUP($AO288,装备!$B:$Q,5,0),0)</f>
        <v>0</v>
      </c>
    </row>
    <row r="289" spans="1:124" ht="15" hidden="1">
      <c r="A289" s="301">
        <f>未改造舰娘!$A285</f>
        <v>10031511</v>
      </c>
      <c r="B289" s="354" t="s">
        <v>4159</v>
      </c>
      <c r="C289" s="323"/>
      <c r="D289" s="323">
        <f t="shared" si="4"/>
        <v>110</v>
      </c>
      <c r="E289" s="303">
        <f>未改造舰娘!$C285</f>
        <v>2</v>
      </c>
      <c r="F289" s="304" t="str">
        <f>未改造舰娘!$D285</f>
        <v>驱逐</v>
      </c>
      <c r="G289" s="304" t="str">
        <f>未改造舰娘!$E285</f>
        <v>小型</v>
      </c>
      <c r="H289" s="304" t="str">
        <f>未改造舰娘!$F285</f>
        <v>护卫舰</v>
      </c>
      <c r="I289" s="460">
        <f>未改造舰娘!$AR285</f>
        <v>2</v>
      </c>
      <c r="J289" s="304" t="str">
        <f>未改造舰娘!$G285</f>
        <v>日本</v>
      </c>
      <c r="K289" s="312">
        <f>未改造舰娘!$H285+(BV289+CI289+CV289+DI289)*$C$2</f>
        <v>19</v>
      </c>
      <c r="L289" s="304">
        <f>未改造舰娘!$I285</f>
        <v>1</v>
      </c>
      <c r="M289" s="304">
        <f>未改造舰娘!$J285</f>
        <v>1</v>
      </c>
      <c r="N289" s="518">
        <f>未改造舰娘!$K285</f>
        <v>2</v>
      </c>
      <c r="O289" s="304">
        <f>未改造舰娘!$L285+((CE289+CR289+DE289+DR289)*$C$2)</f>
        <v>17</v>
      </c>
      <c r="P289" s="304" t="str">
        <f>IF($C$2=1,(IF(ISERROR(FIND("超长",未改造舰娘!$M285&amp;CC289&amp;CP289&amp;DC289&amp;DP289,1)),IF(ISERROR(FIND("长",未改造舰娘!$M285&amp;CC289&amp;CP289&amp;DC289&amp;DP289,1)),IF(ISERROR(FIND("中",未改造舰娘!$M285&amp;CC289&amp;CP289&amp;DC289&amp;DP289,1)),IF(ISERROR(FIND("短",未改造舰娘!$M285&amp;CC289&amp;CP289&amp;DC289&amp;DP289,1)),IF(ISERROR(FIND("无",未改造舰娘!$M285&amp;CC289&amp;CP289&amp;DC289&amp;DP289,1)),0,"无"),"短"),"中"),"长"),"超长")),未改造舰娘!$M285)</f>
        <v>短</v>
      </c>
      <c r="Q289" s="303">
        <f>未改造舰娘!$N285</f>
        <v>33</v>
      </c>
      <c r="R289" s="304">
        <f>(未改造舰娘!$P285)+(未改造舰娘!$Q285)*$C$3+((BW289+CJ289+CW289+DJ289)*$C$2)</f>
        <v>33</v>
      </c>
      <c r="S289" s="304">
        <f>(未改造舰娘!$R285)+(未改造舰娘!$S285)*$C$3+((BY289+CL289+CY289+DL289)*$C$2)</f>
        <v>68</v>
      </c>
      <c r="T289" s="304">
        <f>(未改造舰娘!$T285)+(未改造舰娘!$U285)*$C$3+((BX289+CK289+CX289+DK289)*$C$2)</f>
        <v>22</v>
      </c>
      <c r="U289" s="304">
        <f>(未改造舰娘!$V285)+(未改造舰娘!$W285)*$C$3+((CG289+CT289+DG289+DT289)*$C$2)</f>
        <v>58</v>
      </c>
      <c r="V289" s="305">
        <f>INT((((未改造舰娘!$Y285)-(未改造舰娘!$X285))*(((IF(D289=0,C289,D289))-1)/99))+未改造舰娘!$X285)+((CB289+CO289+DB289+DO289)*$C$2)</f>
        <v>87</v>
      </c>
      <c r="W289" s="304">
        <f>INT((((未改造舰娘!$AA285)-(未改造舰娘!$Z285))*(((IF(D289=0,C289,D289))-1)/99))+未改造舰娘!$Z285)+((CD289+CQ289+DD289+DQ289)*$C$2)</f>
        <v>80</v>
      </c>
      <c r="X289" s="304">
        <f>INT((((未改造舰娘!$AC285)-(未改造舰娘!$AB285))*(((IF(D289=0,C289,D289))-1)/99))+未改造舰娘!$AB285)+((CA289+CN289+DA289+DN289)*$C$2)</f>
        <v>18</v>
      </c>
      <c r="Y289" s="303">
        <f>INT((((未改造舰娘!$AE285)-(未改造舰娘!$AD285))*(((IF(D289=0,C289,D289))-1)/99))+未改造舰娘!$AD285)+((BZ289+CM289+CZ289+DM289)*$C$2)</f>
        <v>56</v>
      </c>
      <c r="Z289" s="474" t="str">
        <f>IF(未改造舰娘!$AF285=0,"",未改造舰娘!$AF285)</f>
        <v/>
      </c>
      <c r="AA289" s="304" t="str">
        <f>IF(未改造舰娘!$AG285="","",未改造舰娘!$AG285)</f>
        <v/>
      </c>
      <c r="AB289" s="304" t="str">
        <f>IF(未改造舰娘!$AH285="","",未改造舰娘!$AH285)</f>
        <v/>
      </c>
      <c r="AC289" s="304" t="str">
        <f>IF(未改造舰娘!$AI285="","",未改造舰娘!$AI285)</f>
        <v/>
      </c>
      <c r="AD289" s="304">
        <f>IF(未改造舰娘!$AJ285="","",未改造舰娘!$AJ285)</f>
        <v>0</v>
      </c>
      <c r="AE289" s="305">
        <f>IF(未改造舰娘!$AK285="","",未改造舰娘!$AK285)</f>
        <v>0</v>
      </c>
      <c r="AF289" s="304" t="str">
        <f>IF(未改造舰娘!$AL285="","",未改造舰娘!$AL285)</f>
        <v/>
      </c>
      <c r="AG289" s="304" t="str">
        <f>IF(未改造舰娘!$AM285="","",未改造舰娘!$AM285)</f>
        <v/>
      </c>
      <c r="AH289" s="304" t="str">
        <f>IF(未改造舰娘!$AN285="","",未改造舰娘!$AN285)</f>
        <v/>
      </c>
      <c r="AI289" s="304" t="str">
        <f>IF(未改造舰娘!$AO285="","",未改造舰娘!$AO285)</f>
        <v/>
      </c>
      <c r="AJ289" s="304" t="str">
        <f>IF(未改造舰娘!$AP285="","",未改造舰娘!$AP285)</f>
        <v/>
      </c>
      <c r="AK289" s="303" t="str">
        <f>IF(未改造舰娘!$AQ285="","",未改造舰娘!$AQ285)</f>
        <v/>
      </c>
      <c r="AL289" s="306" t="str">
        <f>IF(未改造舰娘!$AS285="","",未改造舰娘!$AS285)</f>
        <v>J国10厘米连装炮</v>
      </c>
      <c r="AM289" s="306" t="str">
        <f>IF(未改造舰娘!$AT285="","",未改造舰娘!$AT285)</f>
        <v/>
      </c>
      <c r="AN289" s="306" t="str">
        <f>IF(未改造舰娘!$AU285="","",未改造舰娘!$AU285)</f>
        <v/>
      </c>
      <c r="AO289" s="306" t="str">
        <f>IF(未改造舰娘!$AV285="","",未改造舰娘!$AV285)</f>
        <v/>
      </c>
      <c r="AP289" s="307" t="str">
        <f>IF(未改造舰娘!$AW285="","",未改造舰娘!$AW285)</f>
        <v/>
      </c>
      <c r="AQ289" s="308" t="str">
        <f>IF(未改造舰娘!$AX285="","",未改造舰娘!$AX285)</f>
        <v/>
      </c>
      <c r="AR289" s="304">
        <f>IF(未改造舰娘!$AY285="","",未改造舰娘!$AY285)</f>
        <v>15</v>
      </c>
      <c r="AS289" s="304">
        <f>IF(未改造舰娘!$AZ285="","",未改造舰娘!$AZ285)</f>
        <v>20</v>
      </c>
      <c r="AT289" s="304">
        <f>IF(未改造舰娘!$BA285="","",未改造舰娘!$BA285)</f>
        <v>0.48</v>
      </c>
      <c r="AU289" s="304">
        <f>IF(未改造舰娘!$BB285="","",未改造舰娘!$BB285)</f>
        <v>0.9</v>
      </c>
      <c r="AV289" s="305">
        <f>IF((未改造舰娘!$BG285+未改造舰娘!$BK285*$C$4)=0,"",(未改造舰娘!$BG285+未改造舰娘!$BK285*$C$4))</f>
        <v>2</v>
      </c>
      <c r="AW289" s="304">
        <f>IF((未改造舰娘!$BH285+未改造舰娘!$BL285*$C$4)=0,"",(未改造舰娘!$BH285+未改造舰娘!$BL285*$C$4))</f>
        <v>5</v>
      </c>
      <c r="AX289" s="304">
        <f>IF((未改造舰娘!$BI285+未改造舰娘!$BM285*$C$4)=0,"",(未改造舰娘!$BI285+未改造舰娘!$BM285*$C$4))</f>
        <v>4</v>
      </c>
      <c r="AY289" s="303" t="str">
        <f>IF((未改造舰娘!$BJ285+未改造舰娘!$BN285*$C$4)=0,"",(未改造舰娘!$BJ285+未改造舰娘!$BN285*$C$4))</f>
        <v/>
      </c>
      <c r="AZ289" s="500">
        <f>IF(未改造舰娘!BC285="","",未改造舰娘!BC285)</f>
        <v>0</v>
      </c>
      <c r="BA289" s="500">
        <f>IF(未改造舰娘!BD285="","",未改造舰娘!BD285)</f>
        <v>21</v>
      </c>
      <c r="BB289" s="500">
        <f>IF(未改造舰娘!BE285="","",未改造舰娘!BE285)</f>
        <v>7</v>
      </c>
      <c r="BC289" s="498">
        <f>IF(未改造舰娘!BF285="","",未改造舰娘!BF285)</f>
        <v>0</v>
      </c>
      <c r="BD289" s="84" t="s">
        <v>2038</v>
      </c>
      <c r="BE289" s="506">
        <v>1.7361111111111112E-2</v>
      </c>
      <c r="BF289" s="306" t="str">
        <f>IF(未改造舰娘!$BQ285="","",未改造舰娘!$BQ285)</f>
        <v>3-1-I,3-2-G,4-1-I,4-2-CDFGHIJ</v>
      </c>
      <c r="BG289" s="306" t="str">
        <f>IF(未改造舰娘!$BR285="","",未改造舰娘!$BR285)</f>
        <v>极地奏鸣曲 Ex-1-1-I,Ex-4-ABCDEFGHJKMNOPABCDEFGHIJKLMNO,Ex-3-1-I,Ex-4-4-ABDEFGHIJKL；未命名 Ex-1-ABCDEFHJKLM,Ex-7-ABCDEFHJKLM,Ex-8-ABCDEFGHIJNOβ；决战九段坂 Ex-1-NO,Ex-7-NO,Ex-8-Q；中间岛战役 Ex-4-K,Ex-6-BDE,Ex-8-BCDEJL；所罗门之晓 Ex-10-R；地狱群岛攻略作战 Ex-5-E,Ex-6-BCEI,Ex-7-FGHI,Ex-8-ABCDEFGHKMN；熔炉大混战 Ex-7-DEFGHIJKLMN,Ex-10-DEFGHJKL,Ex-12-CDEFGHIJKL</v>
      </c>
      <c r="BH289" s="306"/>
      <c r="BU289" s="304">
        <f>IFERROR(VLOOKUP(AL289,装备!$B:$C,2,0),0)</f>
        <v>4</v>
      </c>
      <c r="BV289" s="304">
        <f>IFERROR(VLOOKUP($AL289,装备!$B:$Q,5,0),0)</f>
        <v>0</v>
      </c>
      <c r="BW289" s="304">
        <f>IFERROR(VLOOKUP($AL289,装备!$B:$Q,6,0),0)</f>
        <v>2</v>
      </c>
      <c r="BX289" s="304">
        <f>IFERROR(VLOOKUP($AL289,装备!$B:$Q,7,0),0)</f>
        <v>0</v>
      </c>
      <c r="BY289" s="304">
        <f>IFERROR(VLOOKUP($AL289,装备!$B:$Q,8,0),0)</f>
        <v>0</v>
      </c>
      <c r="BZ289" s="304">
        <f>IFERROR(VLOOKUP($AL289,装备!$B:$Q,9,0),0)</f>
        <v>0</v>
      </c>
      <c r="CA289" s="304">
        <f>IFERROR(VLOOKUP($AL289,装备!$B:$Q,10,0),0)</f>
        <v>0</v>
      </c>
      <c r="CB289" s="304">
        <f>IFERROR(VLOOKUP($AL289,装备!$B:$Q,11,0),0)</f>
        <v>1</v>
      </c>
      <c r="CC289" s="304" t="str">
        <f>IFERROR(VLOOKUP($AL289,装备!$B:$Q,12,0),0)</f>
        <v>短</v>
      </c>
      <c r="CD289" s="304">
        <f>IFERROR(VLOOKUP($AL289,装备!$B:$Q,13,0),0)</f>
        <v>0</v>
      </c>
      <c r="CE289" s="304">
        <f>IFERROR(VLOOKUP($AL289,装备!$B:$Q,14,0),0)</f>
        <v>0</v>
      </c>
      <c r="CF289" s="304">
        <f>IFERROR(VLOOKUP($AL289,装备!$B:$Q,16,0),0)</f>
        <v>4</v>
      </c>
      <c r="CG289" s="304">
        <f>IFERROR(VLOOKUP($AL289,装备!$B:$Q,5,0),0)</f>
        <v>0</v>
      </c>
      <c r="CH289" s="304">
        <f>IFERROR(VLOOKUP(AM289,装备!$B:$C,2,0),0)</f>
        <v>0</v>
      </c>
      <c r="CI289" s="304">
        <f>IFERROR(VLOOKUP($AM289,装备!$B:$Q,5,0),0)</f>
        <v>0</v>
      </c>
      <c r="CJ289" s="304">
        <f>IFERROR(VLOOKUP($AM289,装备!$B:$Q,6,0),0)</f>
        <v>0</v>
      </c>
      <c r="CK289" s="304">
        <f>IFERROR(VLOOKUP($AM289,装备!$B:$Q,7,0),0)</f>
        <v>0</v>
      </c>
      <c r="CL289" s="304">
        <f>IFERROR(VLOOKUP($AM289,装备!$B:$Q,8,0),0)</f>
        <v>0</v>
      </c>
      <c r="CM289" s="304">
        <f>IFERROR(VLOOKUP($AM289,装备!$B:$Q,9,0),0)</f>
        <v>0</v>
      </c>
      <c r="CN289" s="304">
        <f>IFERROR(VLOOKUP($AM289,装备!$B:$Q,10,0),0)</f>
        <v>0</v>
      </c>
      <c r="CO289" s="304">
        <f>IFERROR(VLOOKUP($AM289,装备!$B:$Q,11,0),0)</f>
        <v>0</v>
      </c>
      <c r="CP289" s="304">
        <f>IFERROR(VLOOKUP($AM289,装备!$B:$Q,12,0),0)</f>
        <v>0</v>
      </c>
      <c r="CQ289" s="304">
        <f>IFERROR(VLOOKUP($AM289,装备!$B:$Q,13,0),0)</f>
        <v>0</v>
      </c>
      <c r="CR289" s="304">
        <f>IFERROR(VLOOKUP($AM289,装备!$B:$Q,14,0),0)</f>
        <v>0</v>
      </c>
      <c r="CS289" s="304">
        <f>IFERROR(VLOOKUP($AM289,装备!$B:$Q,16,0),0)</f>
        <v>0</v>
      </c>
      <c r="CT289" s="304">
        <f>IFERROR(VLOOKUP($AM289,装备!$B:$Q,5,0),0)</f>
        <v>0</v>
      </c>
      <c r="CU289" s="304">
        <f>IFERROR(VLOOKUP(AN289,装备!$B:$C,2,0),0)</f>
        <v>0</v>
      </c>
      <c r="CV289" s="304">
        <f>IFERROR(VLOOKUP($AN289,装备!$B:$Q,5,0),0)</f>
        <v>0</v>
      </c>
      <c r="CW289" s="304">
        <f>IFERROR(VLOOKUP($AN289,装备!$B:$Q,6,0),0)</f>
        <v>0</v>
      </c>
      <c r="CX289" s="304">
        <f>IFERROR(VLOOKUP($AN289,装备!$B:$Q,7,0),0)</f>
        <v>0</v>
      </c>
      <c r="CY289" s="304">
        <f>IFERROR(VLOOKUP($AN289,装备!$B:$Q,8,0),0)</f>
        <v>0</v>
      </c>
      <c r="CZ289" s="304">
        <f>IFERROR(VLOOKUP($AN289,装备!$B:$Q,9,0),0)</f>
        <v>0</v>
      </c>
      <c r="DA289" s="304">
        <f>IFERROR(VLOOKUP($AN289,装备!$B:$Q,10,0),0)</f>
        <v>0</v>
      </c>
      <c r="DB289" s="304">
        <f>IFERROR(VLOOKUP($AN289,装备!$B:$Q,11,0),0)</f>
        <v>0</v>
      </c>
      <c r="DC289" s="304">
        <f>IFERROR(VLOOKUP($AN289,装备!$B:$Q,12,0),0)</f>
        <v>0</v>
      </c>
      <c r="DD289" s="304">
        <f>IFERROR(VLOOKUP($AN289,装备!$B:$Q,13,0),0)</f>
        <v>0</v>
      </c>
      <c r="DE289" s="304">
        <f>IFERROR(VLOOKUP($AN289,装备!$B:$Q,14,0),0)</f>
        <v>0</v>
      </c>
      <c r="DF289" s="304">
        <f>IFERROR(VLOOKUP($AN289,装备!$B:$Q,16,0),0)</f>
        <v>0</v>
      </c>
      <c r="DG289" s="304">
        <f>IFERROR(VLOOKUP($AN289,装备!$B:$Q,5,0),0)</f>
        <v>0</v>
      </c>
      <c r="DH289" s="304">
        <f>IFERROR(VLOOKUP(AO289,装备!$B:$C,2,0),0)</f>
        <v>0</v>
      </c>
      <c r="DI289" s="304">
        <f>IFERROR(VLOOKUP($AO289,装备!$B:$Q,5,0),0)</f>
        <v>0</v>
      </c>
      <c r="DJ289" s="304">
        <f>IFERROR(VLOOKUP($AO289,装备!$B:$Q,6,0),0)</f>
        <v>0</v>
      </c>
      <c r="DK289" s="304">
        <f>IFERROR(VLOOKUP($AO289,装备!$B:$Q,7,0),0)</f>
        <v>0</v>
      </c>
      <c r="DL289" s="304">
        <f>IFERROR(VLOOKUP($AO289,装备!$B:$Q,8,0),0)</f>
        <v>0</v>
      </c>
      <c r="DM289" s="304">
        <f>IFERROR(VLOOKUP($AO289,装备!$B:$Q,9,0),0)</f>
        <v>0</v>
      </c>
      <c r="DN289" s="304">
        <f>IFERROR(VLOOKUP($AO289,装备!$B:$Q,10,0),0)</f>
        <v>0</v>
      </c>
      <c r="DO289" s="304">
        <f>IFERROR(VLOOKUP($AO289,装备!$B:$Q,11,0),0)</f>
        <v>0</v>
      </c>
      <c r="DP289" s="304">
        <f>IFERROR(VLOOKUP($AO289,装备!$B:$Q,12,0),0)</f>
        <v>0</v>
      </c>
      <c r="DQ289" s="304">
        <f>IFERROR(VLOOKUP($AO289,装备!$B:$Q,13,0),0)</f>
        <v>0</v>
      </c>
      <c r="DR289" s="304">
        <f>IFERROR(VLOOKUP($AO289,装备!$B:$Q,14,0),0)</f>
        <v>0</v>
      </c>
      <c r="DS289" s="304">
        <f>IFERROR(VLOOKUP($AO289,装备!$B:$Q,16,0),0)</f>
        <v>0</v>
      </c>
      <c r="DT289" s="304">
        <f>IFERROR(VLOOKUP($AO289,装备!$B:$Q,5,0),0)</f>
        <v>0</v>
      </c>
    </row>
    <row r="290" spans="1:124" hidden="1">
      <c r="A290" s="301">
        <f>未改造舰娘!$A286</f>
        <v>10031611</v>
      </c>
      <c r="B290" s="354" t="s">
        <v>4160</v>
      </c>
      <c r="C290" s="323"/>
      <c r="D290" s="323">
        <f t="shared" si="4"/>
        <v>110</v>
      </c>
      <c r="E290" s="303">
        <f>未改造舰娘!$C286</f>
        <v>4</v>
      </c>
      <c r="F290" s="304" t="str">
        <f>未改造舰娘!$D286</f>
        <v>驱逐</v>
      </c>
      <c r="G290" s="304" t="str">
        <f>未改造舰娘!$E286</f>
        <v>小型</v>
      </c>
      <c r="H290" s="304" t="str">
        <f>未改造舰娘!$F286</f>
        <v>护卫舰</v>
      </c>
      <c r="I290" s="460">
        <f>未改造舰娘!$AR286</f>
        <v>2</v>
      </c>
      <c r="J290" s="304" t="str">
        <f>未改造舰娘!$G286</f>
        <v>苏联</v>
      </c>
      <c r="K290" s="312">
        <f>未改造舰娘!$H286+(BV290+CI290+CV290+DI290)*$C$2</f>
        <v>20</v>
      </c>
      <c r="L290" s="304">
        <f>未改造舰娘!$I286</f>
        <v>0</v>
      </c>
      <c r="M290" s="304">
        <f>未改造舰娘!$J286</f>
        <v>1</v>
      </c>
      <c r="N290" s="518">
        <f>未改造舰娘!$K286</f>
        <v>2</v>
      </c>
      <c r="O290" s="304">
        <f>未改造舰娘!$L286+((CE290+CR290+DE290+DR290)*$C$2)</f>
        <v>19</v>
      </c>
      <c r="P290" s="304" t="str">
        <f>IF($C$2=1,(IF(ISERROR(FIND("超长",未改造舰娘!$M286&amp;CC290&amp;CP290&amp;DC290&amp;DP290,1)),IF(ISERROR(FIND("长",未改造舰娘!$M286&amp;CC290&amp;CP290&amp;DC290&amp;DP290,1)),IF(ISERROR(FIND("中",未改造舰娘!$M286&amp;CC290&amp;CP290&amp;DC290&amp;DP290,1)),IF(ISERROR(FIND("短",未改造舰娘!$M286&amp;CC290&amp;CP290&amp;DC290&amp;DP290,1)),IF(ISERROR(FIND("无",未改造舰娘!$M286&amp;CC290&amp;CP290&amp;DC290&amp;DP290,1)),0,"无"),"短"),"中"),"长"),"超长")),未改造舰娘!$M286)</f>
        <v>短</v>
      </c>
      <c r="Q290" s="303">
        <f>未改造舰娘!$N286</f>
        <v>41.7</v>
      </c>
      <c r="R290" s="304">
        <f>(未改造舰娘!$P286)+(未改造舰娘!$Q286)*$C$3+((BW290+CJ290+CW290+DJ290)*$C$2)</f>
        <v>32</v>
      </c>
      <c r="S290" s="304">
        <f>(未改造舰娘!$R286)+(未改造舰娘!$S286)*$C$3+((BY290+CL290+CY290+DL290)*$C$2)</f>
        <v>70</v>
      </c>
      <c r="T290" s="304">
        <f>(未改造舰娘!$T286)+(未改造舰娘!$U286)*$C$3+((BX290+CK290+CX290+DK290)*$C$2)</f>
        <v>23</v>
      </c>
      <c r="U290" s="304">
        <f>(未改造舰娘!$V286)+(未改造舰娘!$W286)*$C$3+((CG290+CT290+DG290+DT290)*$C$2)</f>
        <v>48</v>
      </c>
      <c r="V290" s="305">
        <f>INT((((未改造舰娘!$Y286)-(未改造舰娘!$X286))*(((IF(D290=0,C290,D290))-1)/99))+未改造舰娘!$X286)+((CB290+CO290+DB290+DO290)*$C$2)</f>
        <v>87</v>
      </c>
      <c r="W290" s="304">
        <f>INT((((未改造舰娘!$AA286)-(未改造舰娘!$Z286))*(((IF(D290=0,C290,D290))-1)/99))+未改造舰娘!$Z286)+((CD290+CQ290+DD290+DQ290)*$C$2)</f>
        <v>84</v>
      </c>
      <c r="X290" s="304">
        <f>INT((((未改造舰娘!$AC286)-(未改造舰娘!$AB286))*(((IF(D290=0,C290,D290))-1)/99))+未改造舰娘!$AB286)+((CA290+CN290+DA290+DN290)*$C$2)</f>
        <v>16</v>
      </c>
      <c r="Y290" s="303">
        <f>INT((((未改造舰娘!$AE286)-(未改造舰娘!$AD286))*(((IF(D290=0,C290,D290))-1)/99))+未改造舰娘!$AD286)+((BZ290+CM290+CZ290+DM290)*$C$2)</f>
        <v>57</v>
      </c>
      <c r="Z290" s="474" t="str">
        <f>IF(未改造舰娘!$AF286=0,"",未改造舰娘!$AF286)</f>
        <v/>
      </c>
      <c r="AA290" s="304" t="str">
        <f>IF(未改造舰娘!$AG286="","",未改造舰娘!$AG286)</f>
        <v/>
      </c>
      <c r="AB290" s="304" t="str">
        <f>IF(未改造舰娘!$AH286="","",未改造舰娘!$AH286)</f>
        <v/>
      </c>
      <c r="AC290" s="304" t="str">
        <f>IF(未改造舰娘!$AI286="","",未改造舰娘!$AI286)</f>
        <v/>
      </c>
      <c r="AD290" s="304">
        <f>IF(未改造舰娘!$AJ286="","",未改造舰娘!$AJ286)</f>
        <v>0</v>
      </c>
      <c r="AE290" s="305">
        <f>IF(未改造舰娘!$AK286="","",未改造舰娘!$AK286)</f>
        <v>60</v>
      </c>
      <c r="AF290" s="304">
        <f>IF(未改造舰娘!$AL286="","",未改造舰娘!$AL286)</f>
        <v>500</v>
      </c>
      <c r="AG290" s="304">
        <f>IF(未改造舰娘!$AM286="","",未改造舰娘!$AM286)</f>
        <v>400</v>
      </c>
      <c r="AH290" s="304">
        <f>IF(未改造舰娘!$AN286="","",未改造舰娘!$AN286)</f>
        <v>600</v>
      </c>
      <c r="AI290" s="304">
        <f>IF(未改造舰娘!$AO286="","",未改造舰娘!$AO286)</f>
        <v>100</v>
      </c>
      <c r="AJ290" s="304" t="str">
        <f>IF(未改造舰娘!$AP286="","",未改造舰娘!$AP286)</f>
        <v>驱逐核心</v>
      </c>
      <c r="AK290" s="303">
        <f>IF(未改造舰娘!$AQ286="","",未改造舰娘!$AQ286)</f>
        <v>15</v>
      </c>
      <c r="AL290" s="306" t="str">
        <f>IF(未改造舰娘!$AS286="","",未改造舰娘!$AS286)</f>
        <v>S国单装130毫米炮</v>
      </c>
      <c r="AM290" s="306" t="str">
        <f>IF(未改造舰娘!$AT286="","",未改造舰娘!$AT286)</f>
        <v/>
      </c>
      <c r="AN290" s="306" t="str">
        <f>IF(未改造舰娘!$AU286="","",未改造舰娘!$AU286)</f>
        <v/>
      </c>
      <c r="AO290" s="306" t="str">
        <f>IF(未改造舰娘!$AV286="","",未改造舰娘!$AV286)</f>
        <v/>
      </c>
      <c r="AP290" s="307" t="str">
        <f>IF(未改造舰娘!$AW286="","",未改造舰娘!$AW286)</f>
        <v/>
      </c>
      <c r="AQ290" s="308" t="str">
        <f>IF(未改造舰娘!$AX286="","",未改造舰娘!$AX286)</f>
        <v/>
      </c>
      <c r="AR290" s="304">
        <f>IF(未改造舰娘!$AY286="","",未改造舰娘!$AY286)</f>
        <v>10</v>
      </c>
      <c r="AS290" s="304">
        <f>IF(未改造舰娘!$AZ286="","",未改造舰娘!$AZ286)</f>
        <v>15</v>
      </c>
      <c r="AT290" s="304">
        <f>IF(未改造舰娘!$BA286="","",未改造舰娘!$BA286)</f>
        <v>0.48</v>
      </c>
      <c r="AU290" s="304">
        <f>IF(未改造舰娘!$BB286="","",未改造舰娘!$BB286)</f>
        <v>0.9</v>
      </c>
      <c r="AV290" s="305">
        <f>IF((未改造舰娘!$BG286+未改造舰娘!$BK286*$C$4)=0,"",(未改造舰娘!$BG286+未改造舰娘!$BK286*$C$4))</f>
        <v>4</v>
      </c>
      <c r="AW290" s="304">
        <f>IF((未改造舰娘!$BH286+未改造舰娘!$BL286*$C$4)=0,"",(未改造舰娘!$BH286+未改造舰娘!$BL286*$C$4))</f>
        <v>9</v>
      </c>
      <c r="AX290" s="304">
        <f>IF((未改造舰娘!$BI286+未改造舰娘!$BM286*$C$4)=0,"",(未改造舰娘!$BI286+未改造舰娘!$BM286*$C$4))</f>
        <v>7</v>
      </c>
      <c r="AY290" s="303" t="str">
        <f>IF((未改造舰娘!$BJ286+未改造舰娘!$BN286*$C$4)=0,"",(未改造舰娘!$BJ286+未改造舰娘!$BN286*$C$4))</f>
        <v/>
      </c>
      <c r="AZ290" s="500">
        <f>IF(未改造舰娘!BC286="","",未改造舰娘!BC286)</f>
        <v>0</v>
      </c>
      <c r="BA290" s="500">
        <f>IF(未改造舰娘!BD286="","",未改造舰娘!BD286)</f>
        <v>20</v>
      </c>
      <c r="BB290" s="500">
        <f>IF(未改造舰娘!BE286="","",未改造舰娘!BE286)</f>
        <v>8</v>
      </c>
      <c r="BC290" s="498">
        <f>IF(未改造舰娘!BF286="","",未改造舰娘!BF286)</f>
        <v>0</v>
      </c>
      <c r="BD290" s="67" t="s">
        <v>1632</v>
      </c>
      <c r="BE290" s="506"/>
      <c r="BF290" s="306" t="str">
        <f>IF(未改造舰娘!$BQ286="","",未改造舰娘!$BQ286)</f>
        <v/>
      </c>
      <c r="BG290" s="306" t="str">
        <f>IF(未改造舰娘!$BR286="","",未改造舰娘!$BR286)</f>
        <v>决战无畏之海 Ex-3.5-ABCDEGIJL,Ex-4-DEHJMNO,Ex-6-BDFGJKLMNQ,Ex-7-ACDFHJLNRU</v>
      </c>
      <c r="BH290" s="306"/>
      <c r="BU290" s="304">
        <f>IFERROR(VLOOKUP(AL290,装备!$B:$C,2,0),0)</f>
        <v>1</v>
      </c>
      <c r="BV290" s="304">
        <f>IFERROR(VLOOKUP($AL290,装备!$B:$Q,5,0),0)</f>
        <v>0</v>
      </c>
      <c r="BW290" s="304">
        <f>IFERROR(VLOOKUP($AL290,装备!$B:$Q,6,0),0)</f>
        <v>2</v>
      </c>
      <c r="BX290" s="304">
        <f>IFERROR(VLOOKUP($AL290,装备!$B:$Q,7,0),0)</f>
        <v>0</v>
      </c>
      <c r="BY290" s="304">
        <f>IFERROR(VLOOKUP($AL290,装备!$B:$Q,8,0),0)</f>
        <v>0</v>
      </c>
      <c r="BZ290" s="304">
        <f>IFERROR(VLOOKUP($AL290,装备!$B:$Q,9,0),0)</f>
        <v>0</v>
      </c>
      <c r="CA290" s="304">
        <f>IFERROR(VLOOKUP($AL290,装备!$B:$Q,10,0),0)</f>
        <v>0</v>
      </c>
      <c r="CB290" s="304">
        <f>IFERROR(VLOOKUP($AL290,装备!$B:$Q,11,0),0)</f>
        <v>0</v>
      </c>
      <c r="CC290" s="304" t="str">
        <f>IFERROR(VLOOKUP($AL290,装备!$B:$Q,12,0),0)</f>
        <v>短</v>
      </c>
      <c r="CD290" s="304">
        <f>IFERROR(VLOOKUP($AL290,装备!$B:$Q,13,0),0)</f>
        <v>0</v>
      </c>
      <c r="CE290" s="304">
        <f>IFERROR(VLOOKUP($AL290,装备!$B:$Q,14,0),0)</f>
        <v>0</v>
      </c>
      <c r="CF290" s="304">
        <f>IFERROR(VLOOKUP($AL290,装备!$B:$Q,16,0),0)</f>
        <v>0</v>
      </c>
      <c r="CG290" s="304">
        <f>IFERROR(VLOOKUP($AL290,装备!$B:$Q,5,0),0)</f>
        <v>0</v>
      </c>
      <c r="CH290" s="304">
        <f>IFERROR(VLOOKUP(AM290,装备!$B:$C,2,0),0)</f>
        <v>0</v>
      </c>
      <c r="CI290" s="304">
        <f>IFERROR(VLOOKUP($AM290,装备!$B:$Q,5,0),0)</f>
        <v>0</v>
      </c>
      <c r="CJ290" s="304">
        <f>IFERROR(VLOOKUP($AM290,装备!$B:$Q,6,0),0)</f>
        <v>0</v>
      </c>
      <c r="CK290" s="304">
        <f>IFERROR(VLOOKUP($AM290,装备!$B:$Q,7,0),0)</f>
        <v>0</v>
      </c>
      <c r="CL290" s="304">
        <f>IFERROR(VLOOKUP($AM290,装备!$B:$Q,8,0),0)</f>
        <v>0</v>
      </c>
      <c r="CM290" s="304">
        <f>IFERROR(VLOOKUP($AM290,装备!$B:$Q,9,0),0)</f>
        <v>0</v>
      </c>
      <c r="CN290" s="304">
        <f>IFERROR(VLOOKUP($AM290,装备!$B:$Q,10,0),0)</f>
        <v>0</v>
      </c>
      <c r="CO290" s="304">
        <f>IFERROR(VLOOKUP($AM290,装备!$B:$Q,11,0),0)</f>
        <v>0</v>
      </c>
      <c r="CP290" s="304">
        <f>IFERROR(VLOOKUP($AM290,装备!$B:$Q,12,0),0)</f>
        <v>0</v>
      </c>
      <c r="CQ290" s="304">
        <f>IFERROR(VLOOKUP($AM290,装备!$B:$Q,13,0),0)</f>
        <v>0</v>
      </c>
      <c r="CR290" s="304">
        <f>IFERROR(VLOOKUP($AM290,装备!$B:$Q,14,0),0)</f>
        <v>0</v>
      </c>
      <c r="CS290" s="304">
        <f>IFERROR(VLOOKUP($AM290,装备!$B:$Q,16,0),0)</f>
        <v>0</v>
      </c>
      <c r="CT290" s="304">
        <f>IFERROR(VLOOKUP($AM290,装备!$B:$Q,5,0),0)</f>
        <v>0</v>
      </c>
      <c r="CU290" s="304">
        <f>IFERROR(VLOOKUP(AN290,装备!$B:$C,2,0),0)</f>
        <v>0</v>
      </c>
      <c r="CV290" s="304">
        <f>IFERROR(VLOOKUP($AN290,装备!$B:$Q,5,0),0)</f>
        <v>0</v>
      </c>
      <c r="CW290" s="304">
        <f>IFERROR(VLOOKUP($AN290,装备!$B:$Q,6,0),0)</f>
        <v>0</v>
      </c>
      <c r="CX290" s="304">
        <f>IFERROR(VLOOKUP($AN290,装备!$B:$Q,7,0),0)</f>
        <v>0</v>
      </c>
      <c r="CY290" s="304">
        <f>IFERROR(VLOOKUP($AN290,装备!$B:$Q,8,0),0)</f>
        <v>0</v>
      </c>
      <c r="CZ290" s="304">
        <f>IFERROR(VLOOKUP($AN290,装备!$B:$Q,9,0),0)</f>
        <v>0</v>
      </c>
      <c r="DA290" s="304">
        <f>IFERROR(VLOOKUP($AN290,装备!$B:$Q,10,0),0)</f>
        <v>0</v>
      </c>
      <c r="DB290" s="304">
        <f>IFERROR(VLOOKUP($AN290,装备!$B:$Q,11,0),0)</f>
        <v>0</v>
      </c>
      <c r="DC290" s="304">
        <f>IFERROR(VLOOKUP($AN290,装备!$B:$Q,12,0),0)</f>
        <v>0</v>
      </c>
      <c r="DD290" s="304">
        <f>IFERROR(VLOOKUP($AN290,装备!$B:$Q,13,0),0)</f>
        <v>0</v>
      </c>
      <c r="DE290" s="304">
        <f>IFERROR(VLOOKUP($AN290,装备!$B:$Q,14,0),0)</f>
        <v>0</v>
      </c>
      <c r="DF290" s="304">
        <f>IFERROR(VLOOKUP($AN290,装备!$B:$Q,16,0),0)</f>
        <v>0</v>
      </c>
      <c r="DG290" s="304">
        <f>IFERROR(VLOOKUP($AN290,装备!$B:$Q,5,0),0)</f>
        <v>0</v>
      </c>
      <c r="DH290" s="304">
        <f>IFERROR(VLOOKUP(AO290,装备!$B:$C,2,0),0)</f>
        <v>0</v>
      </c>
      <c r="DI290" s="304">
        <f>IFERROR(VLOOKUP($AO290,装备!$B:$Q,5,0),0)</f>
        <v>0</v>
      </c>
      <c r="DJ290" s="304">
        <f>IFERROR(VLOOKUP($AO290,装备!$B:$Q,6,0),0)</f>
        <v>0</v>
      </c>
      <c r="DK290" s="304">
        <f>IFERROR(VLOOKUP($AO290,装备!$B:$Q,7,0),0)</f>
        <v>0</v>
      </c>
      <c r="DL290" s="304">
        <f>IFERROR(VLOOKUP($AO290,装备!$B:$Q,8,0),0)</f>
        <v>0</v>
      </c>
      <c r="DM290" s="304">
        <f>IFERROR(VLOOKUP($AO290,装备!$B:$Q,9,0),0)</f>
        <v>0</v>
      </c>
      <c r="DN290" s="304">
        <f>IFERROR(VLOOKUP($AO290,装备!$B:$Q,10,0),0)</f>
        <v>0</v>
      </c>
      <c r="DO290" s="304">
        <f>IFERROR(VLOOKUP($AO290,装备!$B:$Q,11,0),0)</f>
        <v>0</v>
      </c>
      <c r="DP290" s="304">
        <f>IFERROR(VLOOKUP($AO290,装备!$B:$Q,12,0),0)</f>
        <v>0</v>
      </c>
      <c r="DQ290" s="304">
        <f>IFERROR(VLOOKUP($AO290,装备!$B:$Q,13,0),0)</f>
        <v>0</v>
      </c>
      <c r="DR290" s="304">
        <f>IFERROR(VLOOKUP($AO290,装备!$B:$Q,14,0),0)</f>
        <v>0</v>
      </c>
      <c r="DS290" s="304">
        <f>IFERROR(VLOOKUP($AO290,装备!$B:$Q,16,0),0)</f>
        <v>0</v>
      </c>
      <c r="DT290" s="304">
        <f>IFERROR(VLOOKUP($AO290,装备!$B:$Q,5,0),0)</f>
        <v>0</v>
      </c>
    </row>
    <row r="291" spans="1:124" hidden="1">
      <c r="A291" s="301">
        <f>未改造舰娘!$A287</f>
        <v>10031711</v>
      </c>
      <c r="B291" s="354" t="s">
        <v>4161</v>
      </c>
      <c r="C291" s="323"/>
      <c r="D291" s="323">
        <f t="shared" si="4"/>
        <v>110</v>
      </c>
      <c r="E291" s="303">
        <f>未改造舰娘!$C287</f>
        <v>3</v>
      </c>
      <c r="F291" s="304" t="str">
        <f>未改造舰娘!$D287</f>
        <v>炮潜</v>
      </c>
      <c r="G291" s="304" t="str">
        <f>未改造舰娘!$E287</f>
        <v>小型</v>
      </c>
      <c r="H291" s="304" t="str">
        <f>未改造舰娘!$F287</f>
        <v>水下舰</v>
      </c>
      <c r="I291" s="460">
        <f>未改造舰娘!$AR287</f>
        <v>3</v>
      </c>
      <c r="J291" s="304" t="str">
        <f>未改造舰娘!$G287</f>
        <v>英国</v>
      </c>
      <c r="K291" s="312">
        <f>未改造舰娘!$H287+(BV291+CI291+CV291+DI291)*$C$2</f>
        <v>12</v>
      </c>
      <c r="L291" s="304">
        <f>未改造舰娘!$I287</f>
        <v>0</v>
      </c>
      <c r="M291" s="304">
        <f>未改造舰娘!$J287</f>
        <v>4</v>
      </c>
      <c r="N291" s="518">
        <f>未改造舰娘!$K287</f>
        <v>4</v>
      </c>
      <c r="O291" s="304">
        <f>未改造舰娘!$L287+((CE291+CR291+DE291+DR291)*$C$2)</f>
        <v>6</v>
      </c>
      <c r="P291" s="304" t="str">
        <f>IF($C$2=1,(IF(ISERROR(FIND("超长",未改造舰娘!$M287&amp;CC291&amp;CP291&amp;DC291&amp;DP291,1)),IF(ISERROR(FIND("长",未改造舰娘!$M287&amp;CC291&amp;CP291&amp;DC291&amp;DP291,1)),IF(ISERROR(FIND("中",未改造舰娘!$M287&amp;CC291&amp;CP291&amp;DC291&amp;DP291,1)),IF(ISERROR(FIND("短",未改造舰娘!$M287&amp;CC291&amp;CP291&amp;DC291&amp;DP291,1)),IF(ISERROR(FIND("无",未改造舰娘!$M287&amp;CC291&amp;CP291&amp;DC291&amp;DP291,1)),0,"无"),"短"),"中"),"长"),"超长")),未改造舰娘!$M287)</f>
        <v>短</v>
      </c>
      <c r="Q291" s="303">
        <f>未改造舰娘!$N287</f>
        <v>15</v>
      </c>
      <c r="R291" s="304">
        <f>(未改造舰娘!$P287)+(未改造舰娘!$Q287)*$C$3+((BW291+CJ291+CW291+DJ291)*$C$2)</f>
        <v>50</v>
      </c>
      <c r="S291" s="304">
        <f>(未改造舰娘!$R287)+(未改造舰娘!$S287)*$C$3+((BY291+CL291+CY291+DL291)*$C$2)</f>
        <v>58</v>
      </c>
      <c r="T291" s="304">
        <f>(未改造舰娘!$T287)+(未改造舰娘!$U287)*$C$3+((BX291+CK291+CX291+DK291)*$C$2)</f>
        <v>25</v>
      </c>
      <c r="U291" s="304">
        <f>(未改造舰娘!$V287)+(未改造舰娘!$W287)*$C$3+((CG291+CT291+DG291+DT291)*$C$2)</f>
        <v>0</v>
      </c>
      <c r="V291" s="305">
        <f>INT((((未改造舰娘!$Y287)-(未改造舰娘!$X287))*(((IF(D291=0,C291,D291))-1)/99))+未改造舰娘!$X287)+((CB291+CO291+DB291+DO291)*$C$2)</f>
        <v>90</v>
      </c>
      <c r="W291" s="304">
        <f>INT((((未改造舰娘!$AA287)-(未改造舰娘!$Z287))*(((IF(D291=0,C291,D291))-1)/99))+未改造舰娘!$Z287)+((CD291+CQ291+DD291+DQ291)*$C$2)</f>
        <v>37</v>
      </c>
      <c r="X291" s="304">
        <f>INT((((未改造舰娘!$AC287)-(未改造舰娘!$AB287))*(((IF(D291=0,C291,D291))-1)/99))+未改造舰娘!$AB287)+((CA291+CN291+DA291+DN291)*$C$2)</f>
        <v>43</v>
      </c>
      <c r="Y291" s="303">
        <f>INT((((未改造舰娘!$AE287)-(未改造舰娘!$AD287))*(((IF(D291=0,C291,D291))-1)/99))+未改造舰娘!$AD287)+((BZ291+CM291+CZ291+DM291)*$C$2)</f>
        <v>0</v>
      </c>
      <c r="Z291" s="474" t="str">
        <f>IF(未改造舰娘!$AF287=0,"",未改造舰娘!$AF287)</f>
        <v/>
      </c>
      <c r="AA291" s="304" t="str">
        <f>IF(未改造舰娘!$AG287="","",未改造舰娘!$AG287)</f>
        <v/>
      </c>
      <c r="AB291" s="304" t="str">
        <f>IF(未改造舰娘!$AH287="","",未改造舰娘!$AH287)</f>
        <v/>
      </c>
      <c r="AC291" s="304" t="str">
        <f>IF(未改造舰娘!$AI287="","",未改造舰娘!$AI287)</f>
        <v/>
      </c>
      <c r="AD291" s="304">
        <f>IF(未改造舰娘!$AJ287="","",未改造舰娘!$AJ287)</f>
        <v>0</v>
      </c>
      <c r="AE291" s="305">
        <f>IF(未改造舰娘!$AK287="","",未改造舰娘!$AK287)</f>
        <v>0</v>
      </c>
      <c r="AF291" s="304" t="str">
        <f>IF(未改造舰娘!$AL287="","",未改造舰娘!$AL287)</f>
        <v/>
      </c>
      <c r="AG291" s="304" t="str">
        <f>IF(未改造舰娘!$AM287="","",未改造舰娘!$AM287)</f>
        <v/>
      </c>
      <c r="AH291" s="304" t="str">
        <f>IF(未改造舰娘!$AN287="","",未改造舰娘!$AN287)</f>
        <v/>
      </c>
      <c r="AI291" s="304" t="str">
        <f>IF(未改造舰娘!$AO287="","",未改造舰娘!$AO287)</f>
        <v/>
      </c>
      <c r="AJ291" s="304" t="str">
        <f>IF(未改造舰娘!$AP287="","",未改造舰娘!$AP287)</f>
        <v/>
      </c>
      <c r="AK291" s="303" t="str">
        <f>IF(未改造舰娘!$AQ287="","",未改造舰娘!$AQ287)</f>
        <v/>
      </c>
      <c r="AL291" s="306" t="str">
        <f>IF(未改造舰娘!$AS287="","",未改造舰娘!$AS287)</f>
        <v>E国单装12英寸潜艇主炮</v>
      </c>
      <c r="AM291" s="306" t="str">
        <f>IF(未改造舰娘!$AT287="","",未改造舰娘!$AT287)</f>
        <v/>
      </c>
      <c r="AN291" s="306" t="str">
        <f>IF(未改造舰娘!$AU287="","",未改造舰娘!$AU287)</f>
        <v/>
      </c>
      <c r="AO291" s="306" t="str">
        <f>IF(未改造舰娘!$AV287="","",未改造舰娘!$AV287)</f>
        <v/>
      </c>
      <c r="AP291" s="307" t="str">
        <f>IF(未改造舰娘!$AW287="","",未改造舰娘!$AW287)</f>
        <v/>
      </c>
      <c r="AQ291" s="308" t="str">
        <f>IF(未改造舰娘!$AX287="","",未改造舰娘!$AX287)</f>
        <v/>
      </c>
      <c r="AR291" s="304">
        <f>IF(未改造舰娘!$AY287="","",未改造舰娘!$AY287)</f>
        <v>20</v>
      </c>
      <c r="AS291" s="304">
        <f>IF(未改造舰娘!$AZ287="","",未改造舰娘!$AZ287)</f>
        <v>40</v>
      </c>
      <c r="AT291" s="304">
        <f>IF(未改造舰娘!$BA287="","",未改造舰娘!$BA287)</f>
        <v>1</v>
      </c>
      <c r="AU291" s="304">
        <f>IF(未改造舰娘!$BB287="","",未改造舰娘!$BB287)</f>
        <v>1</v>
      </c>
      <c r="AV291" s="305">
        <f>IF((未改造舰娘!$BG287+未改造舰娘!$BK287*$C$4)=0,"",(未改造舰娘!$BG287+未改造舰娘!$BK287*$C$4))</f>
        <v>4</v>
      </c>
      <c r="AW291" s="304">
        <f>IF((未改造舰娘!$BH287+未改造舰娘!$BL287*$C$4)=0,"",(未改造舰娘!$BH287+未改造舰娘!$BL287*$C$4))</f>
        <v>14</v>
      </c>
      <c r="AX291" s="304">
        <f>IF((未改造舰娘!$BI287+未改造舰娘!$BM287*$C$4)=0,"",(未改造舰娘!$BI287+未改造舰娘!$BM287*$C$4))</f>
        <v>14</v>
      </c>
      <c r="AY291" s="303" t="str">
        <f>IF((未改造舰娘!$BJ287+未改造舰娘!$BN287*$C$4)=0,"",(未改造舰娘!$BJ287+未改造舰娘!$BN287*$C$4))</f>
        <v/>
      </c>
      <c r="AZ291" s="500">
        <f>IF(未改造舰娘!BC287="","",未改造舰娘!BC287)</f>
        <v>4</v>
      </c>
      <c r="BA291" s="500">
        <f>IF(未改造舰娘!BD287="","",未改造舰娘!BD287)</f>
        <v>18</v>
      </c>
      <c r="BB291" s="500">
        <f>IF(未改造舰娘!BE287="","",未改造舰娘!BE287)</f>
        <v>10</v>
      </c>
      <c r="BC291" s="498">
        <f>IF(未改造舰娘!BF287="","",未改造舰娘!BF287)</f>
        <v>0</v>
      </c>
      <c r="BD291" s="67" t="s">
        <v>1635</v>
      </c>
      <c r="BE291" s="506">
        <v>0.18055555555555555</v>
      </c>
      <c r="BF291" s="306" t="str">
        <f>IF(未改造舰娘!$BQ287="","",未改造舰娘!$BQ287)</f>
        <v>2-4-L,3-4-J,4-4-L,5-3-CEFGH,5-4-H,6-1-DEFGHIK,6-2-DEFGIJM,6-3-ABCDEFHJ,6-4-ABCDEFGHIKL,8-2-ABCDEFGHIJKLM</v>
      </c>
      <c r="BG291" s="306" t="str">
        <f>IF(未改造舰娘!$BR287="","",未改造舰娘!$BR287)</f>
        <v>极地奏鸣曲 Ex-1-2-L,Ex-2-2-EGH,Ex-3-CDGIJKMNOPQDEFGHIJKLMNO,Ex-3-1-DEFGHIK,Ex-3-2-DEFGIJM,Ex-3-3-ABDEFHJJ,Ex-3-4-ABCDEGHIKL,Ex-2-DEFGHIJKLMNO,Ex-2-3-L,Ex-4-3-ACEFIKLM,Ex-4-4-EHKL；女武神行动 Ex-2-ABCDEFGIJKL,Ex-6-BCDEFHI,Ex-8-ABCDEFGHJKMNOP；未命名 Ex-1-CDEFGHIJKLM,Ex-2-BCDEFGHIJKNO,Ex-3-BCEGHIJKLMNOPQRS,Ex-4-BCDEIJKLMNOPQRST,Ex-5-CDFHIJKMNOQRS,Ex-6-BCDEGIJKLMNOPQRTUV,Ex-7-CDEFGHJLM,Ex-8-BCDEFGHIKO,Ex-9-BEGHIJKLMOPQRS,Ex-10-BCEIJKLMNOPQRST,Ex-11-DFHIJMNQRS,Ex-12-BCDEFGJKLMNOPTUV；三周年活动 Ex-1-J,Ex-5-DEFHIJKLMNOQ,Ex-8-ABCDFGHIJKLM</v>
      </c>
      <c r="BH291" s="306"/>
      <c r="BU291" s="304">
        <f>IFERROR(VLOOKUP(AL291,装备!$B:$C,2,0),0)</f>
        <v>4</v>
      </c>
      <c r="BV291" s="304">
        <f>IFERROR(VLOOKUP($AL291,装备!$B:$Q,5,0),0)</f>
        <v>0</v>
      </c>
      <c r="BW291" s="304">
        <f>IFERROR(VLOOKUP($AL291,装备!$B:$Q,6,0),0)</f>
        <v>9</v>
      </c>
      <c r="BX291" s="304">
        <f>IFERROR(VLOOKUP($AL291,装备!$B:$Q,7,0),0)</f>
        <v>0</v>
      </c>
      <c r="BY291" s="304">
        <f>IFERROR(VLOOKUP($AL291,装备!$B:$Q,8,0),0)</f>
        <v>0</v>
      </c>
      <c r="BZ291" s="304">
        <f>IFERROR(VLOOKUP($AL291,装备!$B:$Q,9,0),0)</f>
        <v>0</v>
      </c>
      <c r="CA291" s="304">
        <f>IFERROR(VLOOKUP($AL291,装备!$B:$Q,10,0),0)</f>
        <v>0</v>
      </c>
      <c r="CB291" s="304">
        <f>IFERROR(VLOOKUP($AL291,装备!$B:$Q,11,0),0)</f>
        <v>0</v>
      </c>
      <c r="CC291" s="304" t="str">
        <f>IFERROR(VLOOKUP($AL291,装备!$B:$Q,12,0),0)</f>
        <v>中</v>
      </c>
      <c r="CD291" s="304">
        <f>IFERROR(VLOOKUP($AL291,装备!$B:$Q,13,0),0)</f>
        <v>2</v>
      </c>
      <c r="CE291" s="304">
        <f>IFERROR(VLOOKUP($AL291,装备!$B:$Q,14,0),0)</f>
        <v>0</v>
      </c>
      <c r="CF291" s="304">
        <f>IFERROR(VLOOKUP($AL291,装备!$B:$Q,16,0),0)</f>
        <v>0</v>
      </c>
      <c r="CG291" s="304">
        <f>IFERROR(VLOOKUP($AL291,装备!$B:$Q,5,0),0)</f>
        <v>0</v>
      </c>
      <c r="CH291" s="304">
        <f>IFERROR(VLOOKUP(AM291,装备!$B:$C,2,0),0)</f>
        <v>0</v>
      </c>
      <c r="CI291" s="304">
        <f>IFERROR(VLOOKUP($AM291,装备!$B:$Q,5,0),0)</f>
        <v>0</v>
      </c>
      <c r="CJ291" s="304">
        <f>IFERROR(VLOOKUP($AM291,装备!$B:$Q,6,0),0)</f>
        <v>0</v>
      </c>
      <c r="CK291" s="304">
        <f>IFERROR(VLOOKUP($AM291,装备!$B:$Q,7,0),0)</f>
        <v>0</v>
      </c>
      <c r="CL291" s="304">
        <f>IFERROR(VLOOKUP($AM291,装备!$B:$Q,8,0),0)</f>
        <v>0</v>
      </c>
      <c r="CM291" s="304">
        <f>IFERROR(VLOOKUP($AM291,装备!$B:$Q,9,0),0)</f>
        <v>0</v>
      </c>
      <c r="CN291" s="304">
        <f>IFERROR(VLOOKUP($AM291,装备!$B:$Q,10,0),0)</f>
        <v>0</v>
      </c>
      <c r="CO291" s="304">
        <f>IFERROR(VLOOKUP($AM291,装备!$B:$Q,11,0),0)</f>
        <v>0</v>
      </c>
      <c r="CP291" s="304">
        <f>IFERROR(VLOOKUP($AM291,装备!$B:$Q,12,0),0)</f>
        <v>0</v>
      </c>
      <c r="CQ291" s="304">
        <f>IFERROR(VLOOKUP($AM291,装备!$B:$Q,13,0),0)</f>
        <v>0</v>
      </c>
      <c r="CR291" s="304">
        <f>IFERROR(VLOOKUP($AM291,装备!$B:$Q,14,0),0)</f>
        <v>0</v>
      </c>
      <c r="CS291" s="304">
        <f>IFERROR(VLOOKUP($AM291,装备!$B:$Q,16,0),0)</f>
        <v>0</v>
      </c>
      <c r="CT291" s="304">
        <f>IFERROR(VLOOKUP($AM291,装备!$B:$Q,5,0),0)</f>
        <v>0</v>
      </c>
      <c r="CU291" s="304">
        <f>IFERROR(VLOOKUP(AN291,装备!$B:$C,2,0),0)</f>
        <v>0</v>
      </c>
      <c r="CV291" s="304">
        <f>IFERROR(VLOOKUP($AN291,装备!$B:$Q,5,0),0)</f>
        <v>0</v>
      </c>
      <c r="CW291" s="304">
        <f>IFERROR(VLOOKUP($AN291,装备!$B:$Q,6,0),0)</f>
        <v>0</v>
      </c>
      <c r="CX291" s="304">
        <f>IFERROR(VLOOKUP($AN291,装备!$B:$Q,7,0),0)</f>
        <v>0</v>
      </c>
      <c r="CY291" s="304">
        <f>IFERROR(VLOOKUP($AN291,装备!$B:$Q,8,0),0)</f>
        <v>0</v>
      </c>
      <c r="CZ291" s="304">
        <f>IFERROR(VLOOKUP($AN291,装备!$B:$Q,9,0),0)</f>
        <v>0</v>
      </c>
      <c r="DA291" s="304">
        <f>IFERROR(VLOOKUP($AN291,装备!$B:$Q,10,0),0)</f>
        <v>0</v>
      </c>
      <c r="DB291" s="304">
        <f>IFERROR(VLOOKUP($AN291,装备!$B:$Q,11,0),0)</f>
        <v>0</v>
      </c>
      <c r="DC291" s="304">
        <f>IFERROR(VLOOKUP($AN291,装备!$B:$Q,12,0),0)</f>
        <v>0</v>
      </c>
      <c r="DD291" s="304">
        <f>IFERROR(VLOOKUP($AN291,装备!$B:$Q,13,0),0)</f>
        <v>0</v>
      </c>
      <c r="DE291" s="304">
        <f>IFERROR(VLOOKUP($AN291,装备!$B:$Q,14,0),0)</f>
        <v>0</v>
      </c>
      <c r="DF291" s="304">
        <f>IFERROR(VLOOKUP($AN291,装备!$B:$Q,16,0),0)</f>
        <v>0</v>
      </c>
      <c r="DG291" s="304">
        <f>IFERROR(VLOOKUP($AN291,装备!$B:$Q,5,0),0)</f>
        <v>0</v>
      </c>
      <c r="DH291" s="304">
        <f>IFERROR(VLOOKUP(AO291,装备!$B:$C,2,0),0)</f>
        <v>0</v>
      </c>
      <c r="DI291" s="304">
        <f>IFERROR(VLOOKUP($AO291,装备!$B:$Q,5,0),0)</f>
        <v>0</v>
      </c>
      <c r="DJ291" s="304">
        <f>IFERROR(VLOOKUP($AO291,装备!$B:$Q,6,0),0)</f>
        <v>0</v>
      </c>
      <c r="DK291" s="304">
        <f>IFERROR(VLOOKUP($AO291,装备!$B:$Q,7,0),0)</f>
        <v>0</v>
      </c>
      <c r="DL291" s="304">
        <f>IFERROR(VLOOKUP($AO291,装备!$B:$Q,8,0),0)</f>
        <v>0</v>
      </c>
      <c r="DM291" s="304">
        <f>IFERROR(VLOOKUP($AO291,装备!$B:$Q,9,0),0)</f>
        <v>0</v>
      </c>
      <c r="DN291" s="304">
        <f>IFERROR(VLOOKUP($AO291,装备!$B:$Q,10,0),0)</f>
        <v>0</v>
      </c>
      <c r="DO291" s="304">
        <f>IFERROR(VLOOKUP($AO291,装备!$B:$Q,11,0),0)</f>
        <v>0</v>
      </c>
      <c r="DP291" s="304">
        <f>IFERROR(VLOOKUP($AO291,装备!$B:$Q,12,0),0)</f>
        <v>0</v>
      </c>
      <c r="DQ291" s="304">
        <f>IFERROR(VLOOKUP($AO291,装备!$B:$Q,13,0),0)</f>
        <v>0</v>
      </c>
      <c r="DR291" s="304">
        <f>IFERROR(VLOOKUP($AO291,装备!$B:$Q,14,0),0)</f>
        <v>0</v>
      </c>
      <c r="DS291" s="304">
        <f>IFERROR(VLOOKUP($AO291,装备!$B:$Q,16,0),0)</f>
        <v>0</v>
      </c>
      <c r="DT291" s="304">
        <f>IFERROR(VLOOKUP($AO291,装备!$B:$Q,5,0),0)</f>
        <v>0</v>
      </c>
    </row>
    <row r="292" spans="1:124" hidden="1">
      <c r="A292" s="301">
        <f>未改造舰娘!$A288</f>
        <v>10031813</v>
      </c>
      <c r="B292" s="354" t="s">
        <v>4162</v>
      </c>
      <c r="C292" s="323"/>
      <c r="D292" s="323">
        <f t="shared" si="4"/>
        <v>110</v>
      </c>
      <c r="E292" s="303">
        <f>未改造舰娘!$C288</f>
        <v>5</v>
      </c>
      <c r="F292" s="304" t="str">
        <f>未改造舰娘!$D288</f>
        <v>战巡</v>
      </c>
      <c r="G292" s="304" t="str">
        <f>未改造舰娘!$E288</f>
        <v>大型</v>
      </c>
      <c r="H292" s="304" t="str">
        <f>未改造舰娘!$F288</f>
        <v>主力舰</v>
      </c>
      <c r="I292" s="460">
        <f>未改造舰娘!$AR288</f>
        <v>4</v>
      </c>
      <c r="J292" s="304" t="str">
        <f>未改造舰娘!$G288</f>
        <v>德国</v>
      </c>
      <c r="K292" s="312">
        <f>未改造舰娘!$H288+(BV292+CI292+CV292+DI292)*$C$2</f>
        <v>59</v>
      </c>
      <c r="L292" s="304">
        <f>未改造舰娘!$I288</f>
        <v>1</v>
      </c>
      <c r="M292" s="304">
        <f>未改造舰娘!$J288</f>
        <v>1</v>
      </c>
      <c r="N292" s="518">
        <f>未改造舰娘!$K288</f>
        <v>2</v>
      </c>
      <c r="O292" s="304">
        <f>未改造舰娘!$L288+((CE292+CR292+DE292+DR292)*$C$2)</f>
        <v>15</v>
      </c>
      <c r="P292" s="304" t="str">
        <f>IF($C$2=1,(IF(ISERROR(FIND("超长",未改造舰娘!$M288&amp;CC292&amp;CP292&amp;DC292&amp;DP292,1)),IF(ISERROR(FIND("长",未改造舰娘!$M288&amp;CC292&amp;CP292&amp;DC292&amp;DP292,1)),IF(ISERROR(FIND("中",未改造舰娘!$M288&amp;CC292&amp;CP292&amp;DC292&amp;DP292,1)),IF(ISERROR(FIND("短",未改造舰娘!$M288&amp;CC292&amp;CP292&amp;DC292&amp;DP292,1)),IF(ISERROR(FIND("无",未改造舰娘!$M288&amp;CC292&amp;CP292&amp;DC292&amp;DP292,1)),0,"无"),"短"),"中"),"长"),"超长")),未改造舰娘!$M288)</f>
        <v>长</v>
      </c>
      <c r="Q292" s="303">
        <f>未改造舰娘!$N288</f>
        <v>28.4</v>
      </c>
      <c r="R292" s="304">
        <f>(未改造舰娘!$P288)+(未改造舰娘!$Q288)*$C$3+((BW292+CJ292+CW292+DJ292)*$C$2)</f>
        <v>73</v>
      </c>
      <c r="S292" s="304">
        <f>(未改造舰娘!$R288)+(未改造舰娘!$S288)*$C$3+((BY292+CL292+CY292+DL292)*$C$2)</f>
        <v>0</v>
      </c>
      <c r="T292" s="304">
        <f>(未改造舰娘!$T288)+(未改造舰娘!$U288)*$C$3+((BX292+CK292+CX292+DK292)*$C$2)</f>
        <v>60</v>
      </c>
      <c r="U292" s="304">
        <f>(未改造舰娘!$V288)+(未改造舰娘!$W288)*$C$3+((CG292+CT292+DG292+DT292)*$C$2)</f>
        <v>40</v>
      </c>
      <c r="V292" s="305">
        <f>INT((((未改造舰娘!$Y288)-(未改造舰娘!$X288))*(((IF(D292=0,C292,D292))-1)/99))+未改造舰娘!$X288)+((CB292+CO292+DB292+DO292)*$C$2)</f>
        <v>96</v>
      </c>
      <c r="W292" s="304">
        <f>INT((((未改造舰娘!$AA288)-(未改造舰娘!$Z288))*(((IF(D292=0,C292,D292))-1)/99))+未改造舰娘!$Z288)+((CD292+CQ292+DD292+DQ292)*$C$2)</f>
        <v>49</v>
      </c>
      <c r="X292" s="304">
        <f>INT((((未改造舰娘!$AC288)-(未改造舰娘!$AB288))*(((IF(D292=0,C292,D292))-1)/99))+未改造舰娘!$AB288)+((CA292+CN292+DA292+DN292)*$C$2)</f>
        <v>37</v>
      </c>
      <c r="Y292" s="303">
        <f>INT((((未改造舰娘!$AE288)-(未改造舰娘!$AD288))*(((IF(D292=0,C292,D292))-1)/99))+未改造舰娘!$AD288)+((BZ292+CM292+CZ292+DM292)*$C$2)</f>
        <v>0</v>
      </c>
      <c r="Z292" s="474" t="str">
        <f>IF(未改造舰娘!$AF288=0,"",未改造舰娘!$AF288)</f>
        <v/>
      </c>
      <c r="AA292" s="304" t="str">
        <f>IF(未改造舰娘!$AG288="","",未改造舰娘!$AG288)</f>
        <v/>
      </c>
      <c r="AB292" s="304" t="str">
        <f>IF(未改造舰娘!$AH288="","",未改造舰娘!$AH288)</f>
        <v/>
      </c>
      <c r="AC292" s="304" t="str">
        <f>IF(未改造舰娘!$AI288="","",未改造舰娘!$AI288)</f>
        <v/>
      </c>
      <c r="AD292" s="304">
        <f>IF(未改造舰娘!$AJ288="","",未改造舰娘!$AJ288)</f>
        <v>0</v>
      </c>
      <c r="AE292" s="305">
        <f>IF(未改造舰娘!$AK288="","",未改造舰娘!$AK288)</f>
        <v>0</v>
      </c>
      <c r="AF292" s="304" t="str">
        <f>IF(未改造舰娘!$AL288="","",未改造舰娘!$AL288)</f>
        <v/>
      </c>
      <c r="AG292" s="304" t="str">
        <f>IF(未改造舰娘!$AM288="","",未改造舰娘!$AM288)</f>
        <v/>
      </c>
      <c r="AH292" s="304" t="str">
        <f>IF(未改造舰娘!$AN288="","",未改造舰娘!$AN288)</f>
        <v/>
      </c>
      <c r="AI292" s="304" t="str">
        <f>IF(未改造舰娘!$AO288="","",未改造舰娘!$AO288)</f>
        <v/>
      </c>
      <c r="AJ292" s="304" t="str">
        <f>IF(未改造舰娘!$AP288="","",未改造舰娘!$AP288)</f>
        <v/>
      </c>
      <c r="AK292" s="303" t="str">
        <f>IF(未改造舰娘!$AQ288="","",未改造舰娘!$AQ288)</f>
        <v/>
      </c>
      <c r="AL292" s="306" t="str">
        <f>IF(未改造舰娘!$AS288="","",未改造舰娘!$AS288)</f>
        <v>G国双联280毫米主炮(旧)</v>
      </c>
      <c r="AM292" s="306" t="str">
        <f>IF(未改造舰娘!$AT288="","",未改造舰娘!$AT288)</f>
        <v/>
      </c>
      <c r="AN292" s="306" t="str">
        <f>IF(未改造舰娘!$AU288="","",未改造舰娘!$AU288)</f>
        <v/>
      </c>
      <c r="AO292" s="306" t="str">
        <f>IF(未改造舰娘!$AV288="","",未改造舰娘!$AV288)</f>
        <v/>
      </c>
      <c r="AP292" s="307" t="str">
        <f>IF(未改造舰娘!$AW288="","",未改造舰娘!$AW288)</f>
        <v/>
      </c>
      <c r="AQ292" s="308" t="str">
        <f>IF(未改造舰娘!$AX288="","",未改造舰娘!$AX288)</f>
        <v/>
      </c>
      <c r="AR292" s="304">
        <f>IF(未改造舰娘!$AY288="","",未改造舰娘!$AY288)</f>
        <v>55</v>
      </c>
      <c r="AS292" s="304">
        <f>IF(未改造舰娘!$AZ288="","",未改造舰娘!$AZ288)</f>
        <v>100</v>
      </c>
      <c r="AT292" s="304">
        <f>IF(未改造舰娘!$BA288="","",未改造舰娘!$BA288)</f>
        <v>2.88</v>
      </c>
      <c r="AU292" s="304">
        <f>IF(未改造舰娘!$BB288="","",未改造舰娘!$BB288)</f>
        <v>5.4</v>
      </c>
      <c r="AV292" s="305">
        <f>IF((未改造舰娘!$BG288+未改造舰娘!$BK288*$C$4)=0,"",(未改造舰娘!$BG288+未改造舰娘!$BK288*$C$4))</f>
        <v>40</v>
      </c>
      <c r="AW292" s="304">
        <f>IF((未改造舰娘!$BH288+未改造舰娘!$BL288*$C$4)=0,"",(未改造舰娘!$BH288+未改造舰娘!$BL288*$C$4))</f>
        <v>58</v>
      </c>
      <c r="AX292" s="304">
        <f>IF((未改造舰娘!$BI288+未改造舰娘!$BM288*$C$4)=0,"",(未改造舰娘!$BI288+未改造舰娘!$BM288*$C$4))</f>
        <v>52</v>
      </c>
      <c r="AY292" s="303" t="str">
        <f>IF((未改造舰娘!$BJ288+未改造舰娘!$BN288*$C$4)=0,"",(未改造舰娘!$BJ288+未改造舰娘!$BN288*$C$4))</f>
        <v/>
      </c>
      <c r="AZ292" s="500">
        <f>IF(未改造舰娘!BC288="","",未改造舰娘!BC288)</f>
        <v>48</v>
      </c>
      <c r="BA292" s="500">
        <f>IF(未改造舰娘!BD288="","",未改造舰娘!BD288)</f>
        <v>0</v>
      </c>
      <c r="BB292" s="500">
        <f>IF(未改造舰娘!BE288="","",未改造舰娘!BE288)</f>
        <v>48</v>
      </c>
      <c r="BC292" s="498">
        <f>IF(未改造舰娘!BF288="","",未改造舰娘!BF288)</f>
        <v>5</v>
      </c>
      <c r="BD292" s="125" t="s">
        <v>1636</v>
      </c>
      <c r="BE292" s="506">
        <v>0.17708333333333334</v>
      </c>
      <c r="BF292" s="306" t="str">
        <f>IF(未改造舰娘!$BQ288="","",未改造舰娘!$BQ288)</f>
        <v/>
      </c>
      <c r="BG292" s="306" t="str">
        <f>IF(未改造舰娘!$BR288="","",未改造舰娘!$BR288)</f>
        <v/>
      </c>
      <c r="BH292" s="306"/>
      <c r="BU292" s="304">
        <f>IFERROR(VLOOKUP(AL292,装备!$B:$C,2,0),0)</f>
        <v>1</v>
      </c>
      <c r="BV292" s="304">
        <f>IFERROR(VLOOKUP($AL292,装备!$B:$Q,5,0),0)</f>
        <v>0</v>
      </c>
      <c r="BW292" s="304">
        <f>IFERROR(VLOOKUP($AL292,装备!$B:$Q,6,0),0)</f>
        <v>8</v>
      </c>
      <c r="BX292" s="304">
        <f>IFERROR(VLOOKUP($AL292,装备!$B:$Q,7,0),0)</f>
        <v>0</v>
      </c>
      <c r="BY292" s="304">
        <f>IFERROR(VLOOKUP($AL292,装备!$B:$Q,8,0),0)</f>
        <v>0</v>
      </c>
      <c r="BZ292" s="304">
        <f>IFERROR(VLOOKUP($AL292,装备!$B:$Q,9,0),0)</f>
        <v>0</v>
      </c>
      <c r="CA292" s="304">
        <f>IFERROR(VLOOKUP($AL292,装备!$B:$Q,10,0),0)</f>
        <v>0</v>
      </c>
      <c r="CB292" s="304">
        <f>IFERROR(VLOOKUP($AL292,装备!$B:$Q,11,0),0)</f>
        <v>0</v>
      </c>
      <c r="CC292" s="304" t="str">
        <f>IFERROR(VLOOKUP($AL292,装备!$B:$Q,12,0),0)</f>
        <v>中</v>
      </c>
      <c r="CD292" s="304">
        <f>IFERROR(VLOOKUP($AL292,装备!$B:$Q,13,0),0)</f>
        <v>0</v>
      </c>
      <c r="CE292" s="304">
        <f>IFERROR(VLOOKUP($AL292,装备!$B:$Q,14,0),0)</f>
        <v>0</v>
      </c>
      <c r="CF292" s="304">
        <f>IFERROR(VLOOKUP($AL292,装备!$B:$Q,16,0),0)</f>
        <v>0</v>
      </c>
      <c r="CG292" s="304">
        <f>IFERROR(VLOOKUP($AL292,装备!$B:$Q,5,0),0)</f>
        <v>0</v>
      </c>
      <c r="CH292" s="304">
        <f>IFERROR(VLOOKUP(AM292,装备!$B:$C,2,0),0)</f>
        <v>0</v>
      </c>
      <c r="CI292" s="304">
        <f>IFERROR(VLOOKUP($AM292,装备!$B:$Q,5,0),0)</f>
        <v>0</v>
      </c>
      <c r="CJ292" s="304">
        <f>IFERROR(VLOOKUP($AM292,装备!$B:$Q,6,0),0)</f>
        <v>0</v>
      </c>
      <c r="CK292" s="304">
        <f>IFERROR(VLOOKUP($AM292,装备!$B:$Q,7,0),0)</f>
        <v>0</v>
      </c>
      <c r="CL292" s="304">
        <f>IFERROR(VLOOKUP($AM292,装备!$B:$Q,8,0),0)</f>
        <v>0</v>
      </c>
      <c r="CM292" s="304">
        <f>IFERROR(VLOOKUP($AM292,装备!$B:$Q,9,0),0)</f>
        <v>0</v>
      </c>
      <c r="CN292" s="304">
        <f>IFERROR(VLOOKUP($AM292,装备!$B:$Q,10,0),0)</f>
        <v>0</v>
      </c>
      <c r="CO292" s="304">
        <f>IFERROR(VLOOKUP($AM292,装备!$B:$Q,11,0),0)</f>
        <v>0</v>
      </c>
      <c r="CP292" s="304">
        <f>IFERROR(VLOOKUP($AM292,装备!$B:$Q,12,0),0)</f>
        <v>0</v>
      </c>
      <c r="CQ292" s="304">
        <f>IFERROR(VLOOKUP($AM292,装备!$B:$Q,13,0),0)</f>
        <v>0</v>
      </c>
      <c r="CR292" s="304">
        <f>IFERROR(VLOOKUP($AM292,装备!$B:$Q,14,0),0)</f>
        <v>0</v>
      </c>
      <c r="CS292" s="304">
        <f>IFERROR(VLOOKUP($AM292,装备!$B:$Q,16,0),0)</f>
        <v>0</v>
      </c>
      <c r="CT292" s="304">
        <f>IFERROR(VLOOKUP($AM292,装备!$B:$Q,5,0),0)</f>
        <v>0</v>
      </c>
      <c r="CU292" s="304">
        <f>IFERROR(VLOOKUP(AN292,装备!$B:$C,2,0),0)</f>
        <v>0</v>
      </c>
      <c r="CV292" s="304">
        <f>IFERROR(VLOOKUP($AN292,装备!$B:$Q,5,0),0)</f>
        <v>0</v>
      </c>
      <c r="CW292" s="304">
        <f>IFERROR(VLOOKUP($AN292,装备!$B:$Q,6,0),0)</f>
        <v>0</v>
      </c>
      <c r="CX292" s="304">
        <f>IFERROR(VLOOKUP($AN292,装备!$B:$Q,7,0),0)</f>
        <v>0</v>
      </c>
      <c r="CY292" s="304">
        <f>IFERROR(VLOOKUP($AN292,装备!$B:$Q,8,0),0)</f>
        <v>0</v>
      </c>
      <c r="CZ292" s="304">
        <f>IFERROR(VLOOKUP($AN292,装备!$B:$Q,9,0),0)</f>
        <v>0</v>
      </c>
      <c r="DA292" s="304">
        <f>IFERROR(VLOOKUP($AN292,装备!$B:$Q,10,0),0)</f>
        <v>0</v>
      </c>
      <c r="DB292" s="304">
        <f>IFERROR(VLOOKUP($AN292,装备!$B:$Q,11,0),0)</f>
        <v>0</v>
      </c>
      <c r="DC292" s="304">
        <f>IFERROR(VLOOKUP($AN292,装备!$B:$Q,12,0),0)</f>
        <v>0</v>
      </c>
      <c r="DD292" s="304">
        <f>IFERROR(VLOOKUP($AN292,装备!$B:$Q,13,0),0)</f>
        <v>0</v>
      </c>
      <c r="DE292" s="304">
        <f>IFERROR(VLOOKUP($AN292,装备!$B:$Q,14,0),0)</f>
        <v>0</v>
      </c>
      <c r="DF292" s="304">
        <f>IFERROR(VLOOKUP($AN292,装备!$B:$Q,16,0),0)</f>
        <v>0</v>
      </c>
      <c r="DG292" s="304">
        <f>IFERROR(VLOOKUP($AN292,装备!$B:$Q,5,0),0)</f>
        <v>0</v>
      </c>
      <c r="DH292" s="304">
        <f>IFERROR(VLOOKUP(AO292,装备!$B:$C,2,0),0)</f>
        <v>0</v>
      </c>
      <c r="DI292" s="304">
        <f>IFERROR(VLOOKUP($AO292,装备!$B:$Q,5,0),0)</f>
        <v>0</v>
      </c>
      <c r="DJ292" s="304">
        <f>IFERROR(VLOOKUP($AO292,装备!$B:$Q,6,0),0)</f>
        <v>0</v>
      </c>
      <c r="DK292" s="304">
        <f>IFERROR(VLOOKUP($AO292,装备!$B:$Q,7,0),0)</f>
        <v>0</v>
      </c>
      <c r="DL292" s="304">
        <f>IFERROR(VLOOKUP($AO292,装备!$B:$Q,8,0),0)</f>
        <v>0</v>
      </c>
      <c r="DM292" s="304">
        <f>IFERROR(VLOOKUP($AO292,装备!$B:$Q,9,0),0)</f>
        <v>0</v>
      </c>
      <c r="DN292" s="304">
        <f>IFERROR(VLOOKUP($AO292,装备!$B:$Q,10,0),0)</f>
        <v>0</v>
      </c>
      <c r="DO292" s="304">
        <f>IFERROR(VLOOKUP($AO292,装备!$B:$Q,11,0),0)</f>
        <v>0</v>
      </c>
      <c r="DP292" s="304">
        <f>IFERROR(VLOOKUP($AO292,装备!$B:$Q,12,0),0)</f>
        <v>0</v>
      </c>
      <c r="DQ292" s="304">
        <f>IFERROR(VLOOKUP($AO292,装备!$B:$Q,13,0),0)</f>
        <v>0</v>
      </c>
      <c r="DR292" s="304">
        <f>IFERROR(VLOOKUP($AO292,装备!$B:$Q,14,0),0)</f>
        <v>0</v>
      </c>
      <c r="DS292" s="304">
        <f>IFERROR(VLOOKUP($AO292,装备!$B:$Q,16,0),0)</f>
        <v>0</v>
      </c>
      <c r="DT292" s="304">
        <f>IFERROR(VLOOKUP($AO292,装备!$B:$Q,5,0),0)</f>
        <v>0</v>
      </c>
    </row>
    <row r="293" spans="1:124" ht="40.5">
      <c r="A293" s="301">
        <f>未改造舰娘!$A289</f>
        <v>10031913</v>
      </c>
      <c r="B293" s="354" t="s">
        <v>944</v>
      </c>
      <c r="C293" s="323"/>
      <c r="D293" s="323">
        <f t="shared" si="4"/>
        <v>110</v>
      </c>
      <c r="E293" s="303">
        <f>未改造舰娘!$C289</f>
        <v>5</v>
      </c>
      <c r="F293" s="304" t="str">
        <f>未改造舰娘!$D289</f>
        <v>装母</v>
      </c>
      <c r="G293" s="304" t="str">
        <f>未改造舰娘!$E289</f>
        <v>大型</v>
      </c>
      <c r="H293" s="304" t="str">
        <f>未改造舰娘!$F289</f>
        <v>主力舰</v>
      </c>
      <c r="I293" s="460">
        <f>未改造舰娘!$AR289</f>
        <v>4</v>
      </c>
      <c r="J293" s="304" t="str">
        <f>未改造舰娘!$G289</f>
        <v>英国</v>
      </c>
      <c r="K293" s="312">
        <f>未改造舰娘!$H289+(BV293+CI293+CV293+DI293)*$C$2</f>
        <v>66</v>
      </c>
      <c r="L293" s="304">
        <f>未改造舰娘!$I289</f>
        <v>2</v>
      </c>
      <c r="M293" s="304">
        <f>未改造舰娘!$J289</f>
        <v>3</v>
      </c>
      <c r="N293" s="518">
        <f>未改造舰娘!$K289</f>
        <v>3</v>
      </c>
      <c r="O293" s="304">
        <f>未改造舰娘!$L289+((CE293+CR293+DE293+DR293)*$C$2)</f>
        <v>24</v>
      </c>
      <c r="P293" s="304" t="str">
        <f>IF($C$2=1,(IF(ISERROR(FIND("超长",未改造舰娘!$M289&amp;CC293&amp;CP293&amp;DC293&amp;DP293,1)),IF(ISERROR(FIND("长",未改造舰娘!$M289&amp;CC293&amp;CP293&amp;DC293&amp;DP293,1)),IF(ISERROR(FIND("中",未改造舰娘!$M289&amp;CC293&amp;CP293&amp;DC293&amp;DP293,1)),IF(ISERROR(FIND("短",未改造舰娘!$M289&amp;CC293&amp;CP293&amp;DC293&amp;DP293,1)),IF(ISERROR(FIND("无",未改造舰娘!$M289&amp;CC293&amp;CP293&amp;DC293&amp;DP293,1)),0,"无"),"短"),"中"),"长"),"超长")),未改造舰娘!$M289)</f>
        <v>短</v>
      </c>
      <c r="Q293" s="303">
        <f>未改造舰娘!$N289</f>
        <v>30.5</v>
      </c>
      <c r="R293" s="304">
        <f>(未改造舰娘!$P289)+(未改造舰娘!$Q289)*$C$3+((BW293+CJ293+CW293+DJ293)*$C$2)</f>
        <v>40</v>
      </c>
      <c r="S293" s="304">
        <f>(未改造舰娘!$R289)+(未改造舰娘!$S289)*$C$3+((BY293+CL293+CY293+DL293)*$C$2)</f>
        <v>0</v>
      </c>
      <c r="T293" s="304">
        <f>(未改造舰娘!$T289)+(未改造舰娘!$U289)*$C$3+((BX293+CK293+CX293+DK293)*$C$2)</f>
        <v>86</v>
      </c>
      <c r="U293" s="304">
        <f>(未改造舰娘!$V289)+(未改造舰娘!$W289)*$C$3+((CG293+CT293+DG293+DT293)*$C$2)</f>
        <v>88</v>
      </c>
      <c r="V293" s="305">
        <f>INT((((未改造舰娘!$Y289)-(未改造舰娘!$X289))*(((IF(D293=0,C293,D293))-1)/99))+未改造舰娘!$X289)+((CB293+CO293+DB293+DO293)*$C$2)</f>
        <v>85</v>
      </c>
      <c r="W293" s="304">
        <f>INT((((未改造舰娘!$AA289)-(未改造舰娘!$Z289))*(((IF(D293=0,C293,D293))-1)/99))+未改造舰娘!$Z289)+((CD293+CQ293+DD293+DQ293)*$C$2)</f>
        <v>56</v>
      </c>
      <c r="X293" s="304">
        <f>INT((((未改造舰娘!$AC289)-(未改造舰娘!$AB289))*(((IF(D293=0,C293,D293))-1)/99))+未改造舰娘!$AB289)+((CA293+CN293+DA293+DN293)*$C$2)</f>
        <v>67</v>
      </c>
      <c r="Y293" s="303">
        <f>INT((((未改造舰娘!$AE289)-(未改造舰娘!$AD289))*(((IF(D293=0,C293,D293))-1)/99))+未改造舰娘!$AD289)+((BZ293+CM293+CZ293+DM293)*$C$2)</f>
        <v>0</v>
      </c>
      <c r="Z293" s="474">
        <f>IF(未改造舰娘!$AF289=0,"",未改造舰娘!$AF289)</f>
        <v>12</v>
      </c>
      <c r="AA293" s="304">
        <f>IF(未改造舰娘!$AG289="","",未改造舰娘!$AG289)</f>
        <v>24</v>
      </c>
      <c r="AB293" s="304">
        <f>IF(未改造舰娘!$AH289="","",未改造舰娘!$AH289)</f>
        <v>20</v>
      </c>
      <c r="AC293" s="304">
        <f>IF(未改造舰娘!$AI289="","",未改造舰娘!$AI289)</f>
        <v>10</v>
      </c>
      <c r="AD293" s="304">
        <f>IF(未改造舰娘!$AJ289="","",未改造舰娘!$AJ289)</f>
        <v>66</v>
      </c>
      <c r="AE293" s="305">
        <f>IF(未改造舰娘!$AK289="","",未改造舰娘!$AK289)</f>
        <v>0</v>
      </c>
      <c r="AF293" s="304" t="str">
        <f>IF(未改造舰娘!$AL289="","",未改造舰娘!$AL289)</f>
        <v/>
      </c>
      <c r="AG293" s="304" t="str">
        <f>IF(未改造舰娘!$AM289="","",未改造舰娘!$AM289)</f>
        <v/>
      </c>
      <c r="AH293" s="304" t="str">
        <f>IF(未改造舰娘!$AN289="","",未改造舰娘!$AN289)</f>
        <v/>
      </c>
      <c r="AI293" s="304" t="str">
        <f>IF(未改造舰娘!$AO289="","",未改造舰娘!$AO289)</f>
        <v/>
      </c>
      <c r="AJ293" s="304" t="str">
        <f>IF(未改造舰娘!$AP289="","",未改造舰娘!$AP289)</f>
        <v/>
      </c>
      <c r="AK293" s="303" t="str">
        <f>IF(未改造舰娘!$AQ289="","",未改造舰娘!$AQ289)</f>
        <v/>
      </c>
      <c r="AL293" s="306" t="str">
        <f>IF(未改造舰娘!$AS289="","",未改造舰娘!$AS289)</f>
        <v>海喷火</v>
      </c>
      <c r="AM293" s="306" t="str">
        <f>IF(未改造舰娘!$AT289="","",未改造舰娘!$AT289)</f>
        <v>大青花鱼鱼雷机</v>
      </c>
      <c r="AN293" s="306" t="str">
        <f>IF(未改造舰娘!$AU289="","",未改造舰娘!$AU289)</f>
        <v/>
      </c>
      <c r="AO293" s="306" t="str">
        <f>IF(未改造舰娘!$AV289="","",未改造舰娘!$AV289)</f>
        <v/>
      </c>
      <c r="AP293" s="307" t="str">
        <f>IF(未改造舰娘!$AW289="","",未改造舰娘!$AW289)</f>
        <v>持久作战(3级)：提升自身所携带的鱼雷机的鱼雷值7点。自身血量降低时不会对自身属性造成影响，且同时减少30%自身因战斗造成的载机量损失（大破时除外）。</v>
      </c>
      <c r="AQ293" s="308" t="str">
        <f>IF(未改造舰娘!$AX289="","",未改造舰娘!$AX289)</f>
        <v/>
      </c>
      <c r="AR293" s="304">
        <f>IF(未改造舰娘!$AY289="","",未改造舰娘!$AY289)</f>
        <v>70</v>
      </c>
      <c r="AS293" s="304">
        <f>IF(未改造舰娘!$AZ289="","",未改造舰娘!$AZ289)</f>
        <v>65</v>
      </c>
      <c r="AT293" s="304">
        <f>IF(未改造舰娘!$BA289="","",未改造舰娘!$BA289)</f>
        <v>2.88</v>
      </c>
      <c r="AU293" s="304">
        <f>IF(未改造舰娘!$BB289="","",未改造舰娘!$BB289)</f>
        <v>5.4</v>
      </c>
      <c r="AV293" s="305">
        <f>IF((未改造舰娘!$BG289+未改造舰娘!$BK289*$C$4)=0,"",(未改造舰娘!$BG289+未改造舰娘!$BK289*$C$4))</f>
        <v>23</v>
      </c>
      <c r="AW293" s="304">
        <f>IF((未改造舰娘!$BH289+未改造舰娘!$BL289*$C$4)=0,"",(未改造舰娘!$BH289+未改造舰娘!$BL289*$C$4))</f>
        <v>22</v>
      </c>
      <c r="AX293" s="304">
        <f>IF((未改造舰娘!$BI289+未改造舰娘!$BM289*$C$4)=0,"",(未改造舰娘!$BI289+未改造舰娘!$BM289*$C$4))</f>
        <v>43</v>
      </c>
      <c r="AY293" s="303">
        <f>IF((未改造舰娘!$BJ289+未改造舰娘!$BN289*$C$4)=0,"",(未改造舰娘!$BJ289+未改造舰娘!$BN289*$C$4))</f>
        <v>21</v>
      </c>
      <c r="AZ293" s="500">
        <f>IF(未改造舰娘!BC289="","",未改造舰娘!BC289)</f>
        <v>3</v>
      </c>
      <c r="BA293" s="500">
        <f>IF(未改造舰娘!BD289="","",未改造舰娘!BD289)</f>
        <v>0</v>
      </c>
      <c r="BB293" s="500">
        <f>IF(未改造舰娘!BE289="","",未改造舰娘!BE289)</f>
        <v>28</v>
      </c>
      <c r="BC293" s="498">
        <f>IF(未改造舰娘!BF289="","",未改造舰娘!BF289)</f>
        <v>80</v>
      </c>
      <c r="BD293" s="67" t="s">
        <v>1638</v>
      </c>
      <c r="BE293" s="506"/>
      <c r="BF293" s="306" t="str">
        <f>IF(未改造舰娘!$BQ289="","",未改造舰娘!$BQ289)</f>
        <v/>
      </c>
      <c r="BG293" s="306" t="str">
        <f>IF(未改造舰娘!$BR289="","",未改造舰娘!$BR289)</f>
        <v/>
      </c>
      <c r="BH293" s="306"/>
      <c r="BU293" s="304">
        <f>IFERROR(VLOOKUP(AL293,装备!$B:$C,2,0),0)</f>
        <v>4</v>
      </c>
      <c r="BV293" s="304">
        <f>IFERROR(VLOOKUP($AL293,装备!$B:$Q,5,0),0)</f>
        <v>0</v>
      </c>
      <c r="BW293" s="304">
        <f>IFERROR(VLOOKUP($AL293,装备!$B:$Q,6,0),0)</f>
        <v>0</v>
      </c>
      <c r="BX293" s="304">
        <f>IFERROR(VLOOKUP($AL293,装备!$B:$Q,7,0),0)</f>
        <v>0</v>
      </c>
      <c r="BY293" s="304">
        <f>IFERROR(VLOOKUP($AL293,装备!$B:$Q,8,0),0)</f>
        <v>0</v>
      </c>
      <c r="BZ293" s="304">
        <f>IFERROR(VLOOKUP($AL293,装备!$B:$Q,9,0),0)</f>
        <v>0</v>
      </c>
      <c r="CA293" s="304">
        <f>IFERROR(VLOOKUP($AL293,装备!$B:$Q,10,0),0)</f>
        <v>0</v>
      </c>
      <c r="CB293" s="304">
        <f>IFERROR(VLOOKUP($AL293,装备!$B:$Q,11,0),0)</f>
        <v>0</v>
      </c>
      <c r="CC293" s="304" t="str">
        <f>IFERROR(VLOOKUP($AL293,装备!$B:$Q,12,0),0)</f>
        <v>无</v>
      </c>
      <c r="CD293" s="304">
        <f>IFERROR(VLOOKUP($AL293,装备!$B:$Q,13,0),0)</f>
        <v>2</v>
      </c>
      <c r="CE293" s="304">
        <f>IFERROR(VLOOKUP($AL293,装备!$B:$Q,14,0),0)</f>
        <v>0</v>
      </c>
      <c r="CF293" s="304">
        <f>IFERROR(VLOOKUP($AL293,装备!$B:$Q,16,0),0)</f>
        <v>7</v>
      </c>
      <c r="CG293" s="304">
        <f>IFERROR(VLOOKUP($AL293,装备!$B:$Q,5,0),0)</f>
        <v>0</v>
      </c>
      <c r="CH293" s="304">
        <f>IFERROR(VLOOKUP(AM293,装备!$B:$C,2,0),0)</f>
        <v>3</v>
      </c>
      <c r="CI293" s="304">
        <f>IFERROR(VLOOKUP($AM293,装备!$B:$Q,5,0),0)</f>
        <v>0</v>
      </c>
      <c r="CJ293" s="304">
        <f>IFERROR(VLOOKUP($AM293,装备!$B:$Q,6,0),0)</f>
        <v>0</v>
      </c>
      <c r="CK293" s="304">
        <f>IFERROR(VLOOKUP($AM293,装备!$B:$Q,7,0),0)</f>
        <v>0</v>
      </c>
      <c r="CL293" s="304">
        <f>IFERROR(VLOOKUP($AM293,装备!$B:$Q,8,0),0)</f>
        <v>5</v>
      </c>
      <c r="CM293" s="304">
        <f>IFERROR(VLOOKUP($AM293,装备!$B:$Q,9,0),0)</f>
        <v>4</v>
      </c>
      <c r="CN293" s="304">
        <f>IFERROR(VLOOKUP($AM293,装备!$B:$Q,10,0),0)</f>
        <v>0</v>
      </c>
      <c r="CO293" s="304">
        <f>IFERROR(VLOOKUP($AM293,装备!$B:$Q,11,0),0)</f>
        <v>0</v>
      </c>
      <c r="CP293" s="304" t="str">
        <f>IFERROR(VLOOKUP($AM293,装备!$B:$Q,12,0),0)</f>
        <v>无</v>
      </c>
      <c r="CQ293" s="304">
        <f>IFERROR(VLOOKUP($AM293,装备!$B:$Q,13,0),0)</f>
        <v>0</v>
      </c>
      <c r="CR293" s="304">
        <f>IFERROR(VLOOKUP($AM293,装备!$B:$Q,14,0),0)</f>
        <v>0</v>
      </c>
      <c r="CS293" s="304">
        <f>IFERROR(VLOOKUP($AM293,装备!$B:$Q,16,0),0)</f>
        <v>0</v>
      </c>
      <c r="CT293" s="304">
        <f>IFERROR(VLOOKUP($AM293,装备!$B:$Q,5,0),0)</f>
        <v>0</v>
      </c>
      <c r="CU293" s="304">
        <f>IFERROR(VLOOKUP(AN293,装备!$B:$C,2,0),0)</f>
        <v>0</v>
      </c>
      <c r="CV293" s="304">
        <f>IFERROR(VLOOKUP($AN293,装备!$B:$Q,5,0),0)</f>
        <v>0</v>
      </c>
      <c r="CW293" s="304">
        <f>IFERROR(VLOOKUP($AN293,装备!$B:$Q,6,0),0)</f>
        <v>0</v>
      </c>
      <c r="CX293" s="304">
        <f>IFERROR(VLOOKUP($AN293,装备!$B:$Q,7,0),0)</f>
        <v>0</v>
      </c>
      <c r="CY293" s="304">
        <f>IFERROR(VLOOKUP($AN293,装备!$B:$Q,8,0),0)</f>
        <v>0</v>
      </c>
      <c r="CZ293" s="304">
        <f>IFERROR(VLOOKUP($AN293,装备!$B:$Q,9,0),0)</f>
        <v>0</v>
      </c>
      <c r="DA293" s="304">
        <f>IFERROR(VLOOKUP($AN293,装备!$B:$Q,10,0),0)</f>
        <v>0</v>
      </c>
      <c r="DB293" s="304">
        <f>IFERROR(VLOOKUP($AN293,装备!$B:$Q,11,0),0)</f>
        <v>0</v>
      </c>
      <c r="DC293" s="304">
        <f>IFERROR(VLOOKUP($AN293,装备!$B:$Q,12,0),0)</f>
        <v>0</v>
      </c>
      <c r="DD293" s="304">
        <f>IFERROR(VLOOKUP($AN293,装备!$B:$Q,13,0),0)</f>
        <v>0</v>
      </c>
      <c r="DE293" s="304">
        <f>IFERROR(VLOOKUP($AN293,装备!$B:$Q,14,0),0)</f>
        <v>0</v>
      </c>
      <c r="DF293" s="304">
        <f>IFERROR(VLOOKUP($AN293,装备!$B:$Q,16,0),0)</f>
        <v>0</v>
      </c>
      <c r="DG293" s="304">
        <f>IFERROR(VLOOKUP($AN293,装备!$B:$Q,5,0),0)</f>
        <v>0</v>
      </c>
      <c r="DH293" s="304">
        <f>IFERROR(VLOOKUP(AO293,装备!$B:$C,2,0),0)</f>
        <v>0</v>
      </c>
      <c r="DI293" s="304">
        <f>IFERROR(VLOOKUP($AO293,装备!$B:$Q,5,0),0)</f>
        <v>0</v>
      </c>
      <c r="DJ293" s="304">
        <f>IFERROR(VLOOKUP($AO293,装备!$B:$Q,6,0),0)</f>
        <v>0</v>
      </c>
      <c r="DK293" s="304">
        <f>IFERROR(VLOOKUP($AO293,装备!$B:$Q,7,0),0)</f>
        <v>0</v>
      </c>
      <c r="DL293" s="304">
        <f>IFERROR(VLOOKUP($AO293,装备!$B:$Q,8,0),0)</f>
        <v>0</v>
      </c>
      <c r="DM293" s="304">
        <f>IFERROR(VLOOKUP($AO293,装备!$B:$Q,9,0),0)</f>
        <v>0</v>
      </c>
      <c r="DN293" s="304">
        <f>IFERROR(VLOOKUP($AO293,装备!$B:$Q,10,0),0)</f>
        <v>0</v>
      </c>
      <c r="DO293" s="304">
        <f>IFERROR(VLOOKUP($AO293,装备!$B:$Q,11,0),0)</f>
        <v>0</v>
      </c>
      <c r="DP293" s="304">
        <f>IFERROR(VLOOKUP($AO293,装备!$B:$Q,12,0),0)</f>
        <v>0</v>
      </c>
      <c r="DQ293" s="304">
        <f>IFERROR(VLOOKUP($AO293,装备!$B:$Q,13,0),0)</f>
        <v>0</v>
      </c>
      <c r="DR293" s="304">
        <f>IFERROR(VLOOKUP($AO293,装备!$B:$Q,14,0),0)</f>
        <v>0</v>
      </c>
      <c r="DS293" s="304">
        <f>IFERROR(VLOOKUP($AO293,装备!$B:$Q,16,0),0)</f>
        <v>0</v>
      </c>
      <c r="DT293" s="304">
        <f>IFERROR(VLOOKUP($AO293,装备!$B:$Q,5,0),0)</f>
        <v>0</v>
      </c>
    </row>
    <row r="294" spans="1:124" hidden="1">
      <c r="A294" s="301">
        <f>未改造舰娘!$A290</f>
        <v>10032012</v>
      </c>
      <c r="B294" s="354" t="s">
        <v>930</v>
      </c>
      <c r="C294" s="323"/>
      <c r="D294" s="323">
        <f t="shared" si="4"/>
        <v>110</v>
      </c>
      <c r="E294" s="303">
        <f>未改造舰娘!$C290</f>
        <v>4</v>
      </c>
      <c r="F294" s="304" t="str">
        <f>未改造舰娘!$D290</f>
        <v>轻母</v>
      </c>
      <c r="G294" s="304" t="str">
        <f>未改造舰娘!$E290</f>
        <v>中型</v>
      </c>
      <c r="H294" s="304" t="str">
        <f>未改造舰娘!$F290</f>
        <v>护卫舰（特殊）</v>
      </c>
      <c r="I294" s="460">
        <f>未改造舰娘!$AR290</f>
        <v>3</v>
      </c>
      <c r="J294" s="304" t="str">
        <f>未改造舰娘!$G290</f>
        <v>意大利</v>
      </c>
      <c r="K294" s="312">
        <f>未改造舰娘!$H290+(BV294+CI294+CV294+DI294)*$C$2</f>
        <v>60</v>
      </c>
      <c r="L294" s="304">
        <f>未改造舰娘!$I290</f>
        <v>0</v>
      </c>
      <c r="M294" s="304">
        <f>未改造舰娘!$J290</f>
        <v>2</v>
      </c>
      <c r="N294" s="518">
        <f>未改造舰娘!$K290</f>
        <v>3</v>
      </c>
      <c r="O294" s="304">
        <f>未改造舰娘!$L290+((CE294+CR294+DE294+DR294)*$C$2)</f>
        <v>7</v>
      </c>
      <c r="P294" s="304" t="str">
        <f>IF($C$2=1,(IF(ISERROR(FIND("超长",未改造舰娘!$M290&amp;CC294&amp;CP294&amp;DC294&amp;DP294,1)),IF(ISERROR(FIND("长",未改造舰娘!$M290&amp;CC294&amp;CP294&amp;DC294&amp;DP294,1)),IF(ISERROR(FIND("中",未改造舰娘!$M290&amp;CC294&amp;CP294&amp;DC294&amp;DP294,1)),IF(ISERROR(FIND("短",未改造舰娘!$M290&amp;CC294&amp;CP294&amp;DC294&amp;DP294,1)),IF(ISERROR(FIND("无",未改造舰娘!$M290&amp;CC294&amp;CP294&amp;DC294&amp;DP294,1)),0,"无"),"短"),"中"),"长"),"超长")),未改造舰娘!$M290)</f>
        <v>短</v>
      </c>
      <c r="Q294" s="303">
        <f>未改造舰娘!$N290</f>
        <v>20</v>
      </c>
      <c r="R294" s="304">
        <f>(未改造舰娘!$P290)+(未改造舰娘!$Q290)*$C$3+((BW294+CJ294+CW294+DJ294)*$C$2)</f>
        <v>20</v>
      </c>
      <c r="S294" s="304">
        <f>(未改造舰娘!$R290)+(未改造舰娘!$S290)*$C$3+((BY294+CL294+CY294+DL294)*$C$2)</f>
        <v>0</v>
      </c>
      <c r="T294" s="304">
        <f>(未改造舰娘!$T290)+(未改造舰娘!$U290)*$C$3+((BX294+CK294+CX294+DK294)*$C$2)</f>
        <v>43</v>
      </c>
      <c r="U294" s="304">
        <f>(未改造舰娘!$V290)+(未改造舰娘!$W290)*$C$3+((CG294+CT294+DG294+DT294)*$C$2)</f>
        <v>60</v>
      </c>
      <c r="V294" s="305">
        <f>INT((((未改造舰娘!$Y290)-(未改造舰娘!$X290))*(((IF(D294=0,C294,D294))-1)/99))+未改造舰娘!$X290)+((CB294+CO294+DB294+DO294)*$C$2)</f>
        <v>90</v>
      </c>
      <c r="W294" s="304">
        <f>INT((((未改造舰娘!$AA290)-(未改造舰娘!$Z290))*(((IF(D294=0,C294,D294))-1)/99))+未改造舰娘!$Z290)+((CD294+CQ294+DD294+DQ294)*$C$2)</f>
        <v>52</v>
      </c>
      <c r="X294" s="304">
        <f>INT((((未改造舰娘!$AC290)-(未改造舰娘!$AB290))*(((IF(D294=0,C294,D294))-1)/99))+未改造舰娘!$AB290)+((CA294+CN294+DA294+DN294)*$C$2)</f>
        <v>62</v>
      </c>
      <c r="Y294" s="303">
        <f>INT((((未改造舰娘!$AE290)-(未改造舰娘!$AD290))*(((IF(D294=0,C294,D294))-1)/99))+未改造舰娘!$AD290)+((BZ294+CM294+CZ294+DM294)*$C$2)</f>
        <v>0</v>
      </c>
      <c r="Z294" s="474">
        <f>IF(未改造舰娘!$AF290=0,"",未改造舰娘!$AF290)</f>
        <v>16</v>
      </c>
      <c r="AA294" s="304">
        <f>IF(未改造舰娘!$AG290="","",未改造舰娘!$AG290)</f>
        <v>10</v>
      </c>
      <c r="AB294" s="304">
        <f>IF(未改造舰娘!$AH290="","",未改造舰娘!$AH290)</f>
        <v>10</v>
      </c>
      <c r="AC294" s="304">
        <f>IF(未改造舰娘!$AI290="","",未改造舰娘!$AI290)</f>
        <v>0</v>
      </c>
      <c r="AD294" s="304">
        <f>IF(未改造舰娘!$AJ290="","",未改造舰娘!$AJ290)</f>
        <v>36</v>
      </c>
      <c r="AE294" s="305">
        <f>IF(未改造舰娘!$AK290="","",未改造舰娘!$AK290)</f>
        <v>0</v>
      </c>
      <c r="AF294" s="304" t="str">
        <f>IF(未改造舰娘!$AL290="","",未改造舰娘!$AL290)</f>
        <v/>
      </c>
      <c r="AG294" s="304" t="str">
        <f>IF(未改造舰娘!$AM290="","",未改造舰娘!$AM290)</f>
        <v/>
      </c>
      <c r="AH294" s="304" t="str">
        <f>IF(未改造舰娘!$AN290="","",未改造舰娘!$AN290)</f>
        <v/>
      </c>
      <c r="AI294" s="304" t="str">
        <f>IF(未改造舰娘!$AO290="","",未改造舰娘!$AO290)</f>
        <v/>
      </c>
      <c r="AJ294" s="304" t="str">
        <f>IF(未改造舰娘!$AP290="","",未改造舰娘!$AP290)</f>
        <v/>
      </c>
      <c r="AK294" s="303" t="str">
        <f>IF(未改造舰娘!$AQ290="","",未改造舰娘!$AQ290)</f>
        <v/>
      </c>
      <c r="AL294" s="306" t="str">
        <f>IF(未改造舰娘!$AS290="","",未改造舰娘!$AS290)</f>
        <v>RE.2001</v>
      </c>
      <c r="AM294" s="306" t="str">
        <f>IF(未改造舰娘!$AT290="","",未改造舰娘!$AT290)</f>
        <v>G.55S</v>
      </c>
      <c r="AN294" s="306" t="str">
        <f>IF(未改造舰娘!$AU290="","",未改造舰娘!$AU290)</f>
        <v/>
      </c>
      <c r="AO294" s="306" t="str">
        <f>IF(未改造舰娘!$AV290="","",未改造舰娘!$AV290)</f>
        <v/>
      </c>
      <c r="AP294" s="307" t="str">
        <f>IF(未改造舰娘!$AW290="","",未改造舰娘!$AW290)</f>
        <v/>
      </c>
      <c r="AQ294" s="308" t="str">
        <f>IF(未改造舰娘!$AX290="","",未改造舰娘!$AX290)</f>
        <v/>
      </c>
      <c r="AR294" s="304">
        <f>IF(未改造舰娘!$AY290="","",未改造舰娘!$AY290)</f>
        <v>35</v>
      </c>
      <c r="AS294" s="304">
        <f>IF(未改造舰娘!$AZ290="","",未改造舰娘!$AZ290)</f>
        <v>40</v>
      </c>
      <c r="AT294" s="304">
        <f>IF(未改造舰娘!$BA290="","",未改造舰娘!$BA290)</f>
        <v>1.28</v>
      </c>
      <c r="AU294" s="304">
        <f>IF(未改造舰娘!$BB290="","",未改造舰娘!$BB290)</f>
        <v>2.4</v>
      </c>
      <c r="AV294" s="305">
        <f>IF((未改造舰娘!$BG290+未改造舰娘!$BK290*$C$4)=0,"",(未改造舰娘!$BG290+未改造舰娘!$BK290*$C$4))</f>
        <v>21</v>
      </c>
      <c r="AW294" s="304">
        <f>IF((未改造舰娘!$BH290+未改造舰娘!$BL290*$C$4)=0,"",(未改造舰娘!$BH290+未改造舰娘!$BL290*$C$4))</f>
        <v>32</v>
      </c>
      <c r="AX294" s="304">
        <f>IF((未改造舰娘!$BI290+未改造舰娘!$BM290*$C$4)=0,"",(未改造舰娘!$BI290+未改造舰娘!$BM290*$C$4))</f>
        <v>59</v>
      </c>
      <c r="AY294" s="303">
        <f>IF((未改造舰娘!$BJ290+未改造舰娘!$BN290*$C$4)=0,"",(未改造舰娘!$BJ290+未改造舰娘!$BN290*$C$4))</f>
        <v>28</v>
      </c>
      <c r="AZ294" s="500">
        <f>IF(未改造舰娘!BC290="","",未改造舰娘!BC290)</f>
        <v>0</v>
      </c>
      <c r="BA294" s="500">
        <f>IF(未改造舰娘!BD290="","",未改造舰娘!BD290)</f>
        <v>0</v>
      </c>
      <c r="BB294" s="500">
        <f>IF(未改造舰娘!BE290="","",未改造舰娘!BE290)</f>
        <v>12</v>
      </c>
      <c r="BC294" s="498">
        <f>IF(未改造舰娘!BF290="","",未改造舰娘!BF290)</f>
        <v>30</v>
      </c>
      <c r="BD294" s="125" t="s">
        <v>1639</v>
      </c>
      <c r="BE294" s="506">
        <v>2.0833333333333332E-2</v>
      </c>
      <c r="BF294" s="306" t="str">
        <f>IF(未改造舰娘!$BQ290="","",未改造舰娘!$BQ290)</f>
        <v>7-3-N,7-4-M,7-5-Q,8-2-M</v>
      </c>
      <c r="BG294" s="306" t="str">
        <f>IF(未改造舰娘!$BR290="","",未改造舰娘!$BR290)</f>
        <v>极地奏鸣曲 Ex-3-OQMO,Ex-4-3-NM,Ex-4-4-M,Ex-4-5-Q,Ex-4-CDFGHIJKLMNO；女武神行动 Ex-2-K,Ex-3-L,Ex-5-CDEFG,Ex-8-CEGHJNOP；未命名 Ex-5-RS,Ex-6-BCDEGIJKLMNOPQRTUV,Ex-8-BCDEFGHIKO,Ex-9-BCEGHIJKLMOPQRS,Ex-10-BCEIJKLMNOPQRST,Ex-11-RS,Ex-12-BCDEFHJKLMNRTUVβ</v>
      </c>
      <c r="BH294" s="306"/>
      <c r="BU294" s="304">
        <f>IFERROR(VLOOKUP(AL294,装备!$B:$C,2,0),0)</f>
        <v>3</v>
      </c>
      <c r="BV294" s="304">
        <f>IFERROR(VLOOKUP($AL294,装备!$B:$Q,5,0),0)</f>
        <v>0</v>
      </c>
      <c r="BW294" s="304">
        <f>IFERROR(VLOOKUP($AL294,装备!$B:$Q,6,0),0)</f>
        <v>0</v>
      </c>
      <c r="BX294" s="304">
        <f>IFERROR(VLOOKUP($AL294,装备!$B:$Q,7,0),0)</f>
        <v>0</v>
      </c>
      <c r="BY294" s="304">
        <f>IFERROR(VLOOKUP($AL294,装备!$B:$Q,8,0),0)</f>
        <v>0</v>
      </c>
      <c r="BZ294" s="304">
        <f>IFERROR(VLOOKUP($AL294,装备!$B:$Q,9,0),0)</f>
        <v>0</v>
      </c>
      <c r="CA294" s="304">
        <f>IFERROR(VLOOKUP($AL294,装备!$B:$Q,10,0),0)</f>
        <v>0</v>
      </c>
      <c r="CB294" s="304">
        <f>IFERROR(VLOOKUP($AL294,装备!$B:$Q,11,0),0)</f>
        <v>0</v>
      </c>
      <c r="CC294" s="304" t="str">
        <f>IFERROR(VLOOKUP($AL294,装备!$B:$Q,12,0),0)</f>
        <v>无</v>
      </c>
      <c r="CD294" s="304">
        <f>IFERROR(VLOOKUP($AL294,装备!$B:$Q,13,0),0)</f>
        <v>0</v>
      </c>
      <c r="CE294" s="304">
        <f>IFERROR(VLOOKUP($AL294,装备!$B:$Q,14,0),0)</f>
        <v>0</v>
      </c>
      <c r="CF294" s="304">
        <f>IFERROR(VLOOKUP($AL294,装备!$B:$Q,16,0),0)</f>
        <v>6</v>
      </c>
      <c r="CG294" s="304">
        <f>IFERROR(VLOOKUP($AL294,装备!$B:$Q,5,0),0)</f>
        <v>0</v>
      </c>
      <c r="CH294" s="304">
        <f>IFERROR(VLOOKUP(AM294,装备!$B:$C,2,0),0)</f>
        <v>5</v>
      </c>
      <c r="CI294" s="304">
        <f>IFERROR(VLOOKUP($AM294,装备!$B:$Q,5,0),0)</f>
        <v>0</v>
      </c>
      <c r="CJ294" s="304">
        <f>IFERROR(VLOOKUP($AM294,装备!$B:$Q,6,0),0)</f>
        <v>0</v>
      </c>
      <c r="CK294" s="304">
        <f>IFERROR(VLOOKUP($AM294,装备!$B:$Q,7,0),0)</f>
        <v>0</v>
      </c>
      <c r="CL294" s="304">
        <f>IFERROR(VLOOKUP($AM294,装备!$B:$Q,8,0),0)</f>
        <v>6</v>
      </c>
      <c r="CM294" s="304">
        <f>IFERROR(VLOOKUP($AM294,装备!$B:$Q,9,0),0)</f>
        <v>2</v>
      </c>
      <c r="CN294" s="304">
        <f>IFERROR(VLOOKUP($AM294,装备!$B:$Q,10,0),0)</f>
        <v>0</v>
      </c>
      <c r="CO294" s="304">
        <f>IFERROR(VLOOKUP($AM294,装备!$B:$Q,11,0),0)</f>
        <v>0</v>
      </c>
      <c r="CP294" s="304" t="str">
        <f>IFERROR(VLOOKUP($AM294,装备!$B:$Q,12,0),0)</f>
        <v>无</v>
      </c>
      <c r="CQ294" s="304">
        <f>IFERROR(VLOOKUP($AM294,装备!$B:$Q,13,0),0)</f>
        <v>0</v>
      </c>
      <c r="CR294" s="304">
        <f>IFERROR(VLOOKUP($AM294,装备!$B:$Q,14,0),0)</f>
        <v>0</v>
      </c>
      <c r="CS294" s="304">
        <f>IFERROR(VLOOKUP($AM294,装备!$B:$Q,16,0),0)</f>
        <v>9</v>
      </c>
      <c r="CT294" s="304">
        <f>IFERROR(VLOOKUP($AM294,装备!$B:$Q,5,0),0)</f>
        <v>0</v>
      </c>
      <c r="CU294" s="304">
        <f>IFERROR(VLOOKUP(AN294,装备!$B:$C,2,0),0)</f>
        <v>0</v>
      </c>
      <c r="CV294" s="304">
        <f>IFERROR(VLOOKUP($AN294,装备!$B:$Q,5,0),0)</f>
        <v>0</v>
      </c>
      <c r="CW294" s="304">
        <f>IFERROR(VLOOKUP($AN294,装备!$B:$Q,6,0),0)</f>
        <v>0</v>
      </c>
      <c r="CX294" s="304">
        <f>IFERROR(VLOOKUP($AN294,装备!$B:$Q,7,0),0)</f>
        <v>0</v>
      </c>
      <c r="CY294" s="304">
        <f>IFERROR(VLOOKUP($AN294,装备!$B:$Q,8,0),0)</f>
        <v>0</v>
      </c>
      <c r="CZ294" s="304">
        <f>IFERROR(VLOOKUP($AN294,装备!$B:$Q,9,0),0)</f>
        <v>0</v>
      </c>
      <c r="DA294" s="304">
        <f>IFERROR(VLOOKUP($AN294,装备!$B:$Q,10,0),0)</f>
        <v>0</v>
      </c>
      <c r="DB294" s="304">
        <f>IFERROR(VLOOKUP($AN294,装备!$B:$Q,11,0),0)</f>
        <v>0</v>
      </c>
      <c r="DC294" s="304">
        <f>IFERROR(VLOOKUP($AN294,装备!$B:$Q,12,0),0)</f>
        <v>0</v>
      </c>
      <c r="DD294" s="304">
        <f>IFERROR(VLOOKUP($AN294,装备!$B:$Q,13,0),0)</f>
        <v>0</v>
      </c>
      <c r="DE294" s="304">
        <f>IFERROR(VLOOKUP($AN294,装备!$B:$Q,14,0),0)</f>
        <v>0</v>
      </c>
      <c r="DF294" s="304">
        <f>IFERROR(VLOOKUP($AN294,装备!$B:$Q,16,0),0)</f>
        <v>0</v>
      </c>
      <c r="DG294" s="304">
        <f>IFERROR(VLOOKUP($AN294,装备!$B:$Q,5,0),0)</f>
        <v>0</v>
      </c>
      <c r="DH294" s="304">
        <f>IFERROR(VLOOKUP(AO294,装备!$B:$C,2,0),0)</f>
        <v>0</v>
      </c>
      <c r="DI294" s="304">
        <f>IFERROR(VLOOKUP($AO294,装备!$B:$Q,5,0),0)</f>
        <v>0</v>
      </c>
      <c r="DJ294" s="304">
        <f>IFERROR(VLOOKUP($AO294,装备!$B:$Q,6,0),0)</f>
        <v>0</v>
      </c>
      <c r="DK294" s="304">
        <f>IFERROR(VLOOKUP($AO294,装备!$B:$Q,7,0),0)</f>
        <v>0</v>
      </c>
      <c r="DL294" s="304">
        <f>IFERROR(VLOOKUP($AO294,装备!$B:$Q,8,0),0)</f>
        <v>0</v>
      </c>
      <c r="DM294" s="304">
        <f>IFERROR(VLOOKUP($AO294,装备!$B:$Q,9,0),0)</f>
        <v>0</v>
      </c>
      <c r="DN294" s="304">
        <f>IFERROR(VLOOKUP($AO294,装备!$B:$Q,10,0),0)</f>
        <v>0</v>
      </c>
      <c r="DO294" s="304">
        <f>IFERROR(VLOOKUP($AO294,装备!$B:$Q,11,0),0)</f>
        <v>0</v>
      </c>
      <c r="DP294" s="304">
        <f>IFERROR(VLOOKUP($AO294,装备!$B:$Q,12,0),0)</f>
        <v>0</v>
      </c>
      <c r="DQ294" s="304">
        <f>IFERROR(VLOOKUP($AO294,装备!$B:$Q,13,0),0)</f>
        <v>0</v>
      </c>
      <c r="DR294" s="304">
        <f>IFERROR(VLOOKUP($AO294,装备!$B:$Q,14,0),0)</f>
        <v>0</v>
      </c>
      <c r="DS294" s="304">
        <f>IFERROR(VLOOKUP($AO294,装备!$B:$Q,16,0),0)</f>
        <v>0</v>
      </c>
      <c r="DT294" s="304">
        <f>IFERROR(VLOOKUP($AO294,装备!$B:$Q,5,0),0)</f>
        <v>0</v>
      </c>
    </row>
    <row r="295" spans="1:124" ht="15" hidden="1">
      <c r="A295" s="301">
        <f>未改造舰娘!$A291</f>
        <v>10032211</v>
      </c>
      <c r="B295" s="354" t="s">
        <v>4166</v>
      </c>
      <c r="C295" s="323"/>
      <c r="D295" s="323">
        <f t="shared" si="4"/>
        <v>110</v>
      </c>
      <c r="E295" s="303">
        <f>未改造舰娘!$C291</f>
        <v>4</v>
      </c>
      <c r="F295" s="304" t="str">
        <f>未改造舰娘!$D291</f>
        <v>驱逐</v>
      </c>
      <c r="G295" s="304" t="str">
        <f>未改造舰娘!$E291</f>
        <v>小型</v>
      </c>
      <c r="H295" s="304" t="str">
        <f>未改造舰娘!$F291</f>
        <v>护卫舰</v>
      </c>
      <c r="I295" s="460">
        <f>未改造舰娘!$AR291</f>
        <v>2</v>
      </c>
      <c r="J295" s="304" t="str">
        <f>未改造舰娘!$G291</f>
        <v>美国</v>
      </c>
      <c r="K295" s="312">
        <f>未改造舰娘!$H291+(BV295+CI295+CV295+DI295)*$C$2</f>
        <v>17</v>
      </c>
      <c r="L295" s="304">
        <f>未改造舰娘!$I291</f>
        <v>-1</v>
      </c>
      <c r="M295" s="304">
        <f>未改造舰娘!$J291</f>
        <v>1</v>
      </c>
      <c r="N295" s="518">
        <f>未改造舰娘!$K291</f>
        <v>2</v>
      </c>
      <c r="O295" s="304">
        <f>未改造舰娘!$L291+((CE295+CR295+DE295+DR295)*$C$2)</f>
        <v>24</v>
      </c>
      <c r="P295" s="304" t="str">
        <f>IF($C$2=1,(IF(ISERROR(FIND("超长",未改造舰娘!$M291&amp;CC295&amp;CP295&amp;DC295&amp;DP295,1)),IF(ISERROR(FIND("长",未改造舰娘!$M291&amp;CC295&amp;CP295&amp;DC295&amp;DP295,1)),IF(ISERROR(FIND("中",未改造舰娘!$M291&amp;CC295&amp;CP295&amp;DC295&amp;DP295,1)),IF(ISERROR(FIND("短",未改造舰娘!$M291&amp;CC295&amp;CP295&amp;DC295&amp;DP295,1)),IF(ISERROR(FIND("无",未改造舰娘!$M291&amp;CC295&amp;CP295&amp;DC295&amp;DP295,1)),0,"无"),"短"),"中"),"长"),"超长")),未改造舰娘!$M291)</f>
        <v>短</v>
      </c>
      <c r="Q295" s="303">
        <f>未改造舰娘!$N291</f>
        <v>37</v>
      </c>
      <c r="R295" s="304">
        <f>(未改造舰娘!$P291)+(未改造舰娘!$Q291)*$C$3+((BW295+CJ295+CW295+DJ295)*$C$2)</f>
        <v>28</v>
      </c>
      <c r="S295" s="304">
        <f>(未改造舰娘!$R291)+(未改造舰娘!$S291)*$C$3+((BY295+CL295+CY295+DL295)*$C$2)</f>
        <v>70</v>
      </c>
      <c r="T295" s="304">
        <f>(未改造舰娘!$T291)+(未改造舰娘!$U291)*$C$3+((BX295+CK295+CX295+DK295)*$C$2)</f>
        <v>22</v>
      </c>
      <c r="U295" s="304">
        <f>(未改造舰娘!$V291)+(未改造舰娘!$W291)*$C$3+((CG295+CT295+DG295+DT295)*$C$2)</f>
        <v>54</v>
      </c>
      <c r="V295" s="305">
        <f>INT((((未改造舰娘!$Y291)-(未改造舰娘!$X291))*(((IF(D295=0,C295,D295))-1)/99))+未改造舰娘!$X291)+((CB295+CO295+DB295+DO295)*$C$2)</f>
        <v>87</v>
      </c>
      <c r="W295" s="304">
        <f>INT((((未改造舰娘!$AA291)-(未改造舰娘!$Z291))*(((IF(D295=0,C295,D295))-1)/99))+未改造舰娘!$Z291)+((CD295+CQ295+DD295+DQ295)*$C$2)</f>
        <v>81</v>
      </c>
      <c r="X295" s="304">
        <f>INT((((未改造舰娘!$AC291)-(未改造舰娘!$AB291))*(((IF(D295=0,C295,D295))-1)/99))+未改造舰娘!$AB291)+((CA295+CN295+DA295+DN295)*$C$2)</f>
        <v>17</v>
      </c>
      <c r="Y295" s="303">
        <f>INT((((未改造舰娘!$AE291)-(未改造舰娘!$AD291))*(((IF(D295=0,C295,D295))-1)/99))+未改造舰娘!$AD291)+((BZ295+CM295+CZ295+DM295)*$C$2)</f>
        <v>58</v>
      </c>
      <c r="Z295" s="474" t="str">
        <f>IF(未改造舰娘!$AF291=0,"",未改造舰娘!$AF291)</f>
        <v/>
      </c>
      <c r="AA295" s="304" t="str">
        <f>IF(未改造舰娘!$AG291="","",未改造舰娘!$AG291)</f>
        <v/>
      </c>
      <c r="AB295" s="304" t="str">
        <f>IF(未改造舰娘!$AH291="","",未改造舰娘!$AH291)</f>
        <v/>
      </c>
      <c r="AC295" s="304" t="str">
        <f>IF(未改造舰娘!$AI291="","",未改造舰娘!$AI291)</f>
        <v/>
      </c>
      <c r="AD295" s="304">
        <f>IF(未改造舰娘!$AJ291="","",未改造舰娘!$AJ291)</f>
        <v>0</v>
      </c>
      <c r="AE295" s="305">
        <f>IF(未改造舰娘!$AK291="","",未改造舰娘!$AK291)</f>
        <v>0</v>
      </c>
      <c r="AF295" s="304" t="str">
        <f>IF(未改造舰娘!$AL291="","",未改造舰娘!$AL291)</f>
        <v/>
      </c>
      <c r="AG295" s="304" t="str">
        <f>IF(未改造舰娘!$AM291="","",未改造舰娘!$AM291)</f>
        <v/>
      </c>
      <c r="AH295" s="304" t="str">
        <f>IF(未改造舰娘!$AN291="","",未改造舰娘!$AN291)</f>
        <v/>
      </c>
      <c r="AI295" s="304" t="str">
        <f>IF(未改造舰娘!$AO291="","",未改造舰娘!$AO291)</f>
        <v/>
      </c>
      <c r="AJ295" s="304" t="str">
        <f>IF(未改造舰娘!$AP291="","",未改造舰娘!$AP291)</f>
        <v/>
      </c>
      <c r="AK295" s="303" t="str">
        <f>IF(未改造舰娘!$AQ291="","",未改造舰娘!$AQ291)</f>
        <v/>
      </c>
      <c r="AL295" s="306" t="str">
        <f>IF(未改造舰娘!$AS291="","",未改造舰娘!$AS291)</f>
        <v>U国单装5英寸炮</v>
      </c>
      <c r="AM295" s="306" t="str">
        <f>IF(未改造舰娘!$AT291="","",未改造舰娘!$AT291)</f>
        <v>五联533毫米鱼雷</v>
      </c>
      <c r="AN295" s="306" t="str">
        <f>IF(未改造舰娘!$AU291="","",未改造舰娘!$AU291)</f>
        <v/>
      </c>
      <c r="AO295" s="306" t="str">
        <f>IF(未改造舰娘!$AV291="","",未改造舰娘!$AV291)</f>
        <v/>
      </c>
      <c r="AP295" s="307" t="str">
        <f>IF(未改造舰娘!$AW291="","",未改造舰娘!$AW291)</f>
        <v>大卫·塔菲3(3级)：增加自身回避、命中、幸运20点。</v>
      </c>
      <c r="AQ295" s="308" t="str">
        <f>IF(未改造舰娘!$AX291="","",未改造舰娘!$AX291)</f>
        <v/>
      </c>
      <c r="AR295" s="304">
        <f>IF(未改造舰娘!$AY291="","",未改造舰娘!$AY291)</f>
        <v>15</v>
      </c>
      <c r="AS295" s="304">
        <f>IF(未改造舰娘!$AZ291="","",未改造舰娘!$AZ291)</f>
        <v>25</v>
      </c>
      <c r="AT295" s="304">
        <f>IF(未改造舰娘!$BA291="","",未改造舰娘!$BA291)</f>
        <v>0.48</v>
      </c>
      <c r="AU295" s="304">
        <f>IF(未改造舰娘!$BB291="","",未改造舰娘!$BB291)</f>
        <v>0.9</v>
      </c>
      <c r="AV295" s="305">
        <f>IF((未改造舰娘!$BG291+未改造舰娘!$BK291*$C$4)=0,"",(未改造舰娘!$BG291+未改造舰娘!$BK291*$C$4))</f>
        <v>6</v>
      </c>
      <c r="AW295" s="304">
        <f>IF((未改造舰娘!$BH291+未改造舰娘!$BL291*$C$4)=0,"",(未改造舰娘!$BH291+未改造舰娘!$BL291*$C$4))</f>
        <v>12</v>
      </c>
      <c r="AX295" s="304">
        <f>IF((未改造舰娘!$BI291+未改造舰娘!$BM291*$C$4)=0,"",(未改造舰娘!$BI291+未改造舰娘!$BM291*$C$4))</f>
        <v>10</v>
      </c>
      <c r="AY295" s="303" t="str">
        <f>IF((未改造舰娘!$BJ291+未改造舰娘!$BN291*$C$4)=0,"",(未改造舰娘!$BJ291+未改造舰娘!$BN291*$C$4))</f>
        <v/>
      </c>
      <c r="AZ295" s="500">
        <f>IF(未改造舰娘!BC291="","",未改造舰娘!BC291)</f>
        <v>0</v>
      </c>
      <c r="BA295" s="500">
        <f>IF(未改造舰娘!BD291="","",未改造舰娘!BD291)</f>
        <v>20</v>
      </c>
      <c r="BB295" s="500">
        <f>IF(未改造舰娘!BE291="","",未改造舰娘!BE291)</f>
        <v>7</v>
      </c>
      <c r="BC295" s="498">
        <f>IF(未改造舰娘!BF291="","",未改造舰娘!BF291)</f>
        <v>5</v>
      </c>
      <c r="BD295" s="84" t="s">
        <v>2037</v>
      </c>
      <c r="BE295" s="506">
        <v>2.4305555555555556E-2</v>
      </c>
      <c r="BF295" s="306" t="str">
        <f>IF(未改造舰娘!$BQ291="","",未改造舰娘!$BQ291)</f>
        <v/>
      </c>
      <c r="BG295" s="306" t="str">
        <f>IF(未改造舰娘!$BR291="","",未改造舰娘!$BR291)</f>
        <v>极地奏鸣曲 Ex-4-CEFGJKMNOP；轰隆轰隆大作战 Ex-5-Q,Ex-7-L,Ex-8-CDHM；扑火之蛾 Ex-5-N,Ex-10-N；急速东方快车 Ex-6-R；所罗门之晓 Ex-8-Q；地狱群岛攻略作战 Ex-7-I,Ex-8-M；熔炉大混战 Ex-8-J,Ex-12-L</v>
      </c>
      <c r="BH295" s="306"/>
      <c r="BU295" s="304">
        <f>IFERROR(VLOOKUP(AL295,装备!$B:$C,2,0),0)</f>
        <v>2</v>
      </c>
      <c r="BV295" s="304">
        <f>IFERROR(VLOOKUP($AL295,装备!$B:$Q,5,0),0)</f>
        <v>0</v>
      </c>
      <c r="BW295" s="304">
        <f>IFERROR(VLOOKUP($AL295,装备!$B:$Q,6,0),0)</f>
        <v>1</v>
      </c>
      <c r="BX295" s="304">
        <f>IFERROR(VLOOKUP($AL295,装备!$B:$Q,7,0),0)</f>
        <v>0</v>
      </c>
      <c r="BY295" s="304">
        <f>IFERROR(VLOOKUP($AL295,装备!$B:$Q,8,0),0)</f>
        <v>0</v>
      </c>
      <c r="BZ295" s="304">
        <f>IFERROR(VLOOKUP($AL295,装备!$B:$Q,9,0),0)</f>
        <v>0</v>
      </c>
      <c r="CA295" s="304">
        <f>IFERROR(VLOOKUP($AL295,装备!$B:$Q,10,0),0)</f>
        <v>0</v>
      </c>
      <c r="CB295" s="304">
        <f>IFERROR(VLOOKUP($AL295,装备!$B:$Q,11,0),0)</f>
        <v>0</v>
      </c>
      <c r="CC295" s="304" t="str">
        <f>IFERROR(VLOOKUP($AL295,装备!$B:$Q,12,0),0)</f>
        <v>短</v>
      </c>
      <c r="CD295" s="304">
        <f>IFERROR(VLOOKUP($AL295,装备!$B:$Q,13,0),0)</f>
        <v>0</v>
      </c>
      <c r="CE295" s="304">
        <f>IFERROR(VLOOKUP($AL295,装备!$B:$Q,14,0),0)</f>
        <v>0</v>
      </c>
      <c r="CF295" s="304">
        <f>IFERROR(VLOOKUP($AL295,装备!$B:$Q,16,0),0)</f>
        <v>3</v>
      </c>
      <c r="CG295" s="304">
        <f>IFERROR(VLOOKUP($AL295,装备!$B:$Q,5,0),0)</f>
        <v>0</v>
      </c>
      <c r="CH295" s="304">
        <f>IFERROR(VLOOKUP(AM295,装备!$B:$C,2,0),0)</f>
        <v>2</v>
      </c>
      <c r="CI295" s="304">
        <f>IFERROR(VLOOKUP($AM295,装备!$B:$Q,5,0),0)</f>
        <v>0</v>
      </c>
      <c r="CJ295" s="304">
        <f>IFERROR(VLOOKUP($AM295,装备!$B:$Q,6,0),0)</f>
        <v>0</v>
      </c>
      <c r="CK295" s="304">
        <f>IFERROR(VLOOKUP($AM295,装备!$B:$Q,7,0),0)</f>
        <v>0</v>
      </c>
      <c r="CL295" s="304">
        <f>IFERROR(VLOOKUP($AM295,装备!$B:$Q,8,0),0)</f>
        <v>6</v>
      </c>
      <c r="CM295" s="304">
        <f>IFERROR(VLOOKUP($AM295,装备!$B:$Q,9,0),0)</f>
        <v>0</v>
      </c>
      <c r="CN295" s="304">
        <f>IFERROR(VLOOKUP($AM295,装备!$B:$Q,10,0),0)</f>
        <v>0</v>
      </c>
      <c r="CO295" s="304">
        <f>IFERROR(VLOOKUP($AM295,装备!$B:$Q,11,0),0)</f>
        <v>0</v>
      </c>
      <c r="CP295" s="304" t="str">
        <f>IFERROR(VLOOKUP($AM295,装备!$B:$Q,12,0),0)</f>
        <v>短</v>
      </c>
      <c r="CQ295" s="304">
        <f>IFERROR(VLOOKUP($AM295,装备!$B:$Q,13,0),0)</f>
        <v>0</v>
      </c>
      <c r="CR295" s="304">
        <f>IFERROR(VLOOKUP($AM295,装备!$B:$Q,14,0),0)</f>
        <v>0</v>
      </c>
      <c r="CS295" s="304">
        <f>IFERROR(VLOOKUP($AM295,装备!$B:$Q,16,0),0)</f>
        <v>0</v>
      </c>
      <c r="CT295" s="304">
        <f>IFERROR(VLOOKUP($AM295,装备!$B:$Q,5,0),0)</f>
        <v>0</v>
      </c>
      <c r="CU295" s="304">
        <f>IFERROR(VLOOKUP(AN295,装备!$B:$C,2,0),0)</f>
        <v>0</v>
      </c>
      <c r="CV295" s="304">
        <f>IFERROR(VLOOKUP($AN295,装备!$B:$Q,5,0),0)</f>
        <v>0</v>
      </c>
      <c r="CW295" s="304">
        <f>IFERROR(VLOOKUP($AN295,装备!$B:$Q,6,0),0)</f>
        <v>0</v>
      </c>
      <c r="CX295" s="304">
        <f>IFERROR(VLOOKUP($AN295,装备!$B:$Q,7,0),0)</f>
        <v>0</v>
      </c>
      <c r="CY295" s="304">
        <f>IFERROR(VLOOKUP($AN295,装备!$B:$Q,8,0),0)</f>
        <v>0</v>
      </c>
      <c r="CZ295" s="304">
        <f>IFERROR(VLOOKUP($AN295,装备!$B:$Q,9,0),0)</f>
        <v>0</v>
      </c>
      <c r="DA295" s="304">
        <f>IFERROR(VLOOKUP($AN295,装备!$B:$Q,10,0),0)</f>
        <v>0</v>
      </c>
      <c r="DB295" s="304">
        <f>IFERROR(VLOOKUP($AN295,装备!$B:$Q,11,0),0)</f>
        <v>0</v>
      </c>
      <c r="DC295" s="304">
        <f>IFERROR(VLOOKUP($AN295,装备!$B:$Q,12,0),0)</f>
        <v>0</v>
      </c>
      <c r="DD295" s="304">
        <f>IFERROR(VLOOKUP($AN295,装备!$B:$Q,13,0),0)</f>
        <v>0</v>
      </c>
      <c r="DE295" s="304">
        <f>IFERROR(VLOOKUP($AN295,装备!$B:$Q,14,0),0)</f>
        <v>0</v>
      </c>
      <c r="DF295" s="304">
        <f>IFERROR(VLOOKUP($AN295,装备!$B:$Q,16,0),0)</f>
        <v>0</v>
      </c>
      <c r="DG295" s="304">
        <f>IFERROR(VLOOKUP($AN295,装备!$B:$Q,5,0),0)</f>
        <v>0</v>
      </c>
      <c r="DH295" s="304">
        <f>IFERROR(VLOOKUP(AO295,装备!$B:$C,2,0),0)</f>
        <v>0</v>
      </c>
      <c r="DI295" s="304">
        <f>IFERROR(VLOOKUP($AO295,装备!$B:$Q,5,0),0)</f>
        <v>0</v>
      </c>
      <c r="DJ295" s="304">
        <f>IFERROR(VLOOKUP($AO295,装备!$B:$Q,6,0),0)</f>
        <v>0</v>
      </c>
      <c r="DK295" s="304">
        <f>IFERROR(VLOOKUP($AO295,装备!$B:$Q,7,0),0)</f>
        <v>0</v>
      </c>
      <c r="DL295" s="304">
        <f>IFERROR(VLOOKUP($AO295,装备!$B:$Q,8,0),0)</f>
        <v>0</v>
      </c>
      <c r="DM295" s="304">
        <f>IFERROR(VLOOKUP($AO295,装备!$B:$Q,9,0),0)</f>
        <v>0</v>
      </c>
      <c r="DN295" s="304">
        <f>IFERROR(VLOOKUP($AO295,装备!$B:$Q,10,0),0)</f>
        <v>0</v>
      </c>
      <c r="DO295" s="304">
        <f>IFERROR(VLOOKUP($AO295,装备!$B:$Q,11,0),0)</f>
        <v>0</v>
      </c>
      <c r="DP295" s="304">
        <f>IFERROR(VLOOKUP($AO295,装备!$B:$Q,12,0),0)</f>
        <v>0</v>
      </c>
      <c r="DQ295" s="304">
        <f>IFERROR(VLOOKUP($AO295,装备!$B:$Q,13,0),0)</f>
        <v>0</v>
      </c>
      <c r="DR295" s="304">
        <f>IFERROR(VLOOKUP($AO295,装备!$B:$Q,14,0),0)</f>
        <v>0</v>
      </c>
      <c r="DS295" s="304">
        <f>IFERROR(VLOOKUP($AO295,装备!$B:$Q,16,0),0)</f>
        <v>0</v>
      </c>
      <c r="DT295" s="304">
        <f>IFERROR(VLOOKUP($AO295,装备!$B:$Q,5,0),0)</f>
        <v>0</v>
      </c>
    </row>
    <row r="296" spans="1:124" hidden="1">
      <c r="A296" s="301">
        <f>未改造舰娘!$A292</f>
        <v>10032311</v>
      </c>
      <c r="B296" s="354" t="s">
        <v>4168</v>
      </c>
      <c r="C296" s="323"/>
      <c r="D296" s="323">
        <f t="shared" si="4"/>
        <v>110</v>
      </c>
      <c r="E296" s="303">
        <f>未改造舰娘!$C292</f>
        <v>5</v>
      </c>
      <c r="F296" s="304" t="str">
        <f>未改造舰娘!$D292</f>
        <v>驱逐</v>
      </c>
      <c r="G296" s="304" t="str">
        <f>未改造舰娘!$E292</f>
        <v>小型</v>
      </c>
      <c r="H296" s="304" t="str">
        <f>未改造舰娘!$F292</f>
        <v>护卫舰</v>
      </c>
      <c r="I296" s="460">
        <f>未改造舰娘!$AR292</f>
        <v>2</v>
      </c>
      <c r="J296" s="304" t="str">
        <f>未改造舰娘!$G292</f>
        <v>苏联</v>
      </c>
      <c r="K296" s="312">
        <f>未改造舰娘!$H292+(BV296+CI296+CV296+DI296)*$C$2</f>
        <v>24</v>
      </c>
      <c r="L296" s="304">
        <f>未改造舰娘!$I292</f>
        <v>0</v>
      </c>
      <c r="M296" s="304">
        <f>未改造舰娘!$J292</f>
        <v>1</v>
      </c>
      <c r="N296" s="518">
        <f>未改造舰娘!$K292</f>
        <v>2</v>
      </c>
      <c r="O296" s="304">
        <f>未改造舰娘!$L292+((CE296+CR296+DE296+DR296)*$C$2)</f>
        <v>6</v>
      </c>
      <c r="P296" s="304" t="str">
        <f>IF($C$2=1,(IF(ISERROR(FIND("超长",未改造舰娘!$M292&amp;CC296&amp;CP296&amp;DC296&amp;DP296,1)),IF(ISERROR(FIND("长",未改造舰娘!$M292&amp;CC296&amp;CP296&amp;DC296&amp;DP296,1)),IF(ISERROR(FIND("中",未改造舰娘!$M292&amp;CC296&amp;CP296&amp;DC296&amp;DP296,1)),IF(ISERROR(FIND("短",未改造舰娘!$M292&amp;CC296&amp;CP296&amp;DC296&amp;DP296,1)),IF(ISERROR(FIND("无",未改造舰娘!$M292&amp;CC296&amp;CP296&amp;DC296&amp;DP296,1)),0,"无"),"短"),"中"),"长"),"超长")),未改造舰娘!$M292)</f>
        <v>短</v>
      </c>
      <c r="Q296" s="303">
        <f>未改造舰娘!$N292</f>
        <v>42.5</v>
      </c>
      <c r="R296" s="304">
        <f>(未改造舰娘!$P292)+(未改造舰娘!$Q292)*$C$3+((BW296+CJ296+CW296+DJ296)*$C$2)</f>
        <v>33</v>
      </c>
      <c r="S296" s="304">
        <f>(未改造舰娘!$R292)+(未改造舰娘!$S292)*$C$3+((BY296+CL296+CY296+DL296)*$C$2)</f>
        <v>74</v>
      </c>
      <c r="T296" s="304">
        <f>(未改造舰娘!$T292)+(未改造舰娘!$U292)*$C$3+((BX296+CK296+CX296+DK296)*$C$2)</f>
        <v>22</v>
      </c>
      <c r="U296" s="304">
        <f>(未改造舰娘!$V292)+(未改造舰娘!$W292)*$C$3+((CG296+CT296+DG296+DT296)*$C$2)</f>
        <v>50</v>
      </c>
      <c r="V296" s="305">
        <f>INT((((未改造舰娘!$Y292)-(未改造舰娘!$X292))*(((IF(D296=0,C296,D296))-1)/99))+未改造舰娘!$X292)+((CB296+CO296+DB296+DO296)*$C$2)</f>
        <v>89</v>
      </c>
      <c r="W296" s="304">
        <f>INT((((未改造舰娘!$AA292)-(未改造舰娘!$Z292))*(((IF(D296=0,C296,D296))-1)/99))+未改造舰娘!$Z292)+((CD296+CQ296+DD296+DQ296)*$C$2)</f>
        <v>89</v>
      </c>
      <c r="X296" s="304">
        <f>INT((((未改造舰娘!$AC292)-(未改造舰娘!$AB292))*(((IF(D296=0,C296,D296))-1)/99))+未改造舰娘!$AB292)+((CA296+CN296+DA296+DN296)*$C$2)</f>
        <v>16</v>
      </c>
      <c r="Y296" s="303">
        <f>INT((((未改造舰娘!$AE292)-(未改造舰娘!$AD292))*(((IF(D296=0,C296,D296))-1)/99))+未改造舰娘!$AD292)+((BZ296+CM296+CZ296+DM296)*$C$2)</f>
        <v>51</v>
      </c>
      <c r="Z296" s="474" t="str">
        <f>IF(未改造舰娘!$AF292=0,"",未改造舰娘!$AF292)</f>
        <v/>
      </c>
      <c r="AA296" s="304" t="str">
        <f>IF(未改造舰娘!$AG292="","",未改造舰娘!$AG292)</f>
        <v/>
      </c>
      <c r="AB296" s="304" t="str">
        <f>IF(未改造舰娘!$AH292="","",未改造舰娘!$AH292)</f>
        <v/>
      </c>
      <c r="AC296" s="304" t="str">
        <f>IF(未改造舰娘!$AI292="","",未改造舰娘!$AI292)</f>
        <v/>
      </c>
      <c r="AD296" s="304">
        <f>IF(未改造舰娘!$AJ292="","",未改造舰娘!$AJ292)</f>
        <v>0</v>
      </c>
      <c r="AE296" s="305">
        <f>IF(未改造舰娘!$AK292="","",未改造舰娘!$AK292)</f>
        <v>65</v>
      </c>
      <c r="AF296" s="304">
        <f>IF(未改造舰娘!$AL292="","",未改造舰娘!$AL292)</f>
        <v>500</v>
      </c>
      <c r="AG296" s="304">
        <f>IF(未改造舰娘!$AM292="","",未改造舰娘!$AM292)</f>
        <v>500</v>
      </c>
      <c r="AH296" s="304">
        <f>IF(未改造舰娘!$AN292="","",未改造舰娘!$AN292)</f>
        <v>500</v>
      </c>
      <c r="AI296" s="304">
        <f>IF(未改造舰娘!$AO292="","",未改造舰娘!$AO292)</f>
        <v>100</v>
      </c>
      <c r="AJ296" s="304" t="str">
        <f>IF(未改造舰娘!$AP292="","",未改造舰娘!$AP292)</f>
        <v>驱逐核心</v>
      </c>
      <c r="AK296" s="303">
        <f>IF(未改造舰娘!$AQ292="","",未改造舰娘!$AQ292)</f>
        <v>15</v>
      </c>
      <c r="AL296" s="306" t="str">
        <f>IF(未改造舰娘!$AS292="","",未改造舰娘!$AS292)</f>
        <v>533毫米2-н鱼雷</v>
      </c>
      <c r="AM296" s="306" t="str">
        <f>IF(未改造舰娘!$AT292="","",未改造舰娘!$AT292)</f>
        <v>改良型动力系统</v>
      </c>
      <c r="AN296" s="306" t="str">
        <f>IF(未改造舰娘!$AU292="","",未改造舰娘!$AU292)</f>
        <v/>
      </c>
      <c r="AO296" s="306" t="str">
        <f>IF(未改造舰娘!$AV292="","",未改造舰娘!$AV292)</f>
        <v/>
      </c>
      <c r="AP296" s="307" t="str">
        <f>IF(未改造舰娘!$AW292="","",未改造舰娘!$AW292)</f>
        <v/>
      </c>
      <c r="AQ296" s="308" t="str">
        <f>IF(未改造舰娘!$AX292="","",未改造舰娘!$AX292)</f>
        <v/>
      </c>
      <c r="AR296" s="304">
        <f>IF(未改造舰娘!$AY292="","",未改造舰娘!$AY292)</f>
        <v>15</v>
      </c>
      <c r="AS296" s="304">
        <f>IF(未改造舰娘!$AZ292="","",未改造舰娘!$AZ292)</f>
        <v>25</v>
      </c>
      <c r="AT296" s="304">
        <f>IF(未改造舰娘!$BA292="","",未改造舰娘!$BA292)</f>
        <v>0.48</v>
      </c>
      <c r="AU296" s="304">
        <f>IF(未改造舰娘!$BB292="","",未改造舰娘!$BB292)</f>
        <v>0.9</v>
      </c>
      <c r="AV296" s="305">
        <f>IF((未改造舰娘!$BG292+未改造舰娘!$BK292*$C$4)=0,"",(未改造舰娘!$BG292+未改造舰娘!$BK292*$C$4))</f>
        <v>15</v>
      </c>
      <c r="AW296" s="304">
        <f>IF((未改造舰娘!$BH292+未改造舰娘!$BL292*$C$4)=0,"",(未改造舰娘!$BH292+未改造舰娘!$BL292*$C$4))</f>
        <v>8</v>
      </c>
      <c r="AX296" s="304">
        <f>IF((未改造舰娘!$BI292+未改造舰娘!$BM292*$C$4)=0,"",(未改造舰娘!$BI292+未改造舰娘!$BM292*$C$4))</f>
        <v>31</v>
      </c>
      <c r="AY296" s="303">
        <f>IF((未改造舰娘!$BJ292+未改造舰娘!$BN292*$C$4)=0,"",(未改造舰娘!$BJ292+未改造舰娘!$BN292*$C$4))</f>
        <v>4</v>
      </c>
      <c r="AZ296" s="500">
        <f>IF(未改造舰娘!BC292="","",未改造舰娘!BC292)</f>
        <v>0</v>
      </c>
      <c r="BA296" s="500">
        <f>IF(未改造舰娘!BD292="","",未改造舰娘!BD292)</f>
        <v>24</v>
      </c>
      <c r="BB296" s="500">
        <f>IF(未改造舰娘!BE292="","",未改造舰娘!BE292)</f>
        <v>7</v>
      </c>
      <c r="BC296" s="498">
        <f>IF(未改造舰娘!BF292="","",未改造舰娘!BF292)</f>
        <v>0</v>
      </c>
      <c r="BD296" s="125" t="s">
        <v>1641</v>
      </c>
      <c r="BE296" s="506"/>
      <c r="BF296" s="306" t="str">
        <f>IF(未改造舰娘!$BQ292="","",未改造舰娘!$BQ292)</f>
        <v/>
      </c>
      <c r="BG296" s="306" t="str">
        <f>IF(未改造舰娘!$BR292="","",未改造舰娘!$BR292)</f>
        <v>极地奏鸣曲 Ex-3-IJKMOPQ；未命名 Ex-11-RS,Ex-12-BCDEFGIJKLMNOPRTUV；三周年活动 Ex-5-Q,Ex-8-K,Ex-10-DEFHIKLMNOQ</v>
      </c>
      <c r="BH296" s="306"/>
      <c r="BU296" s="304">
        <f>IFERROR(VLOOKUP(AL296,装备!$B:$C,2,0),0)</f>
        <v>4</v>
      </c>
      <c r="BV296" s="304">
        <f>IFERROR(VLOOKUP($AL296,装备!$B:$Q,5,0),0)</f>
        <v>0</v>
      </c>
      <c r="BW296" s="304">
        <f>IFERROR(VLOOKUP($AL296,装备!$B:$Q,6,0),0)</f>
        <v>0</v>
      </c>
      <c r="BX296" s="304">
        <f>IFERROR(VLOOKUP($AL296,装备!$B:$Q,7,0),0)</f>
        <v>0</v>
      </c>
      <c r="BY296" s="304">
        <f>IFERROR(VLOOKUP($AL296,装备!$B:$Q,8,0),0)</f>
        <v>8</v>
      </c>
      <c r="BZ296" s="304">
        <f>IFERROR(VLOOKUP($AL296,装备!$B:$Q,9,0),0)</f>
        <v>0</v>
      </c>
      <c r="CA296" s="304">
        <f>IFERROR(VLOOKUP($AL296,装备!$B:$Q,10,0),0)</f>
        <v>0</v>
      </c>
      <c r="CB296" s="304">
        <f>IFERROR(VLOOKUP($AL296,装备!$B:$Q,11,0),0)</f>
        <v>0</v>
      </c>
      <c r="CC296" s="304" t="str">
        <f>IFERROR(VLOOKUP($AL296,装备!$B:$Q,12,0),0)</f>
        <v>无</v>
      </c>
      <c r="CD296" s="304">
        <f>IFERROR(VLOOKUP($AL296,装备!$B:$Q,13,0),0)</f>
        <v>0</v>
      </c>
      <c r="CE296" s="304">
        <f>IFERROR(VLOOKUP($AL296,装备!$B:$Q,14,0),0)</f>
        <v>0</v>
      </c>
      <c r="CF296" s="304">
        <f>IFERROR(VLOOKUP($AL296,装备!$B:$Q,16,0),0)</f>
        <v>0</v>
      </c>
      <c r="CG296" s="304">
        <f>IFERROR(VLOOKUP($AL296,装备!$B:$Q,5,0),0)</f>
        <v>0</v>
      </c>
      <c r="CH296" s="304">
        <f>IFERROR(VLOOKUP(AM296,装备!$B:$C,2,0),0)</f>
        <v>5</v>
      </c>
      <c r="CI296" s="304">
        <f>IFERROR(VLOOKUP($AM296,装备!$B:$Q,5,0),0)</f>
        <v>0</v>
      </c>
      <c r="CJ296" s="304">
        <f>IFERROR(VLOOKUP($AM296,装备!$B:$Q,6,0),0)</f>
        <v>0</v>
      </c>
      <c r="CK296" s="304">
        <f>IFERROR(VLOOKUP($AM296,装备!$B:$Q,7,0),0)</f>
        <v>0</v>
      </c>
      <c r="CL296" s="304">
        <f>IFERROR(VLOOKUP($AM296,装备!$B:$Q,8,0),0)</f>
        <v>0</v>
      </c>
      <c r="CM296" s="304">
        <f>IFERROR(VLOOKUP($AM296,装备!$B:$Q,9,0),0)</f>
        <v>0</v>
      </c>
      <c r="CN296" s="304">
        <f>IFERROR(VLOOKUP($AM296,装备!$B:$Q,10,0),0)</f>
        <v>0</v>
      </c>
      <c r="CO296" s="304">
        <f>IFERROR(VLOOKUP($AM296,装备!$B:$Q,11,0),0)</f>
        <v>0</v>
      </c>
      <c r="CP296" s="304" t="str">
        <f>IFERROR(VLOOKUP($AM296,装备!$B:$Q,12,0),0)</f>
        <v>无</v>
      </c>
      <c r="CQ296" s="304">
        <f>IFERROR(VLOOKUP($AM296,装备!$B:$Q,13,0),0)</f>
        <v>10</v>
      </c>
      <c r="CR296" s="304">
        <f>IFERROR(VLOOKUP($AM296,装备!$B:$Q,14,0),0)</f>
        <v>0</v>
      </c>
      <c r="CS296" s="304">
        <f>IFERROR(VLOOKUP($AM296,装备!$B:$Q,16,0),0)</f>
        <v>0</v>
      </c>
      <c r="CT296" s="304">
        <f>IFERROR(VLOOKUP($AM296,装备!$B:$Q,5,0),0)</f>
        <v>0</v>
      </c>
      <c r="CU296" s="304">
        <f>IFERROR(VLOOKUP(AN296,装备!$B:$C,2,0),0)</f>
        <v>0</v>
      </c>
      <c r="CV296" s="304">
        <f>IFERROR(VLOOKUP($AN296,装备!$B:$Q,5,0),0)</f>
        <v>0</v>
      </c>
      <c r="CW296" s="304">
        <f>IFERROR(VLOOKUP($AN296,装备!$B:$Q,6,0),0)</f>
        <v>0</v>
      </c>
      <c r="CX296" s="304">
        <f>IFERROR(VLOOKUP($AN296,装备!$B:$Q,7,0),0)</f>
        <v>0</v>
      </c>
      <c r="CY296" s="304">
        <f>IFERROR(VLOOKUP($AN296,装备!$B:$Q,8,0),0)</f>
        <v>0</v>
      </c>
      <c r="CZ296" s="304">
        <f>IFERROR(VLOOKUP($AN296,装备!$B:$Q,9,0),0)</f>
        <v>0</v>
      </c>
      <c r="DA296" s="304">
        <f>IFERROR(VLOOKUP($AN296,装备!$B:$Q,10,0),0)</f>
        <v>0</v>
      </c>
      <c r="DB296" s="304">
        <f>IFERROR(VLOOKUP($AN296,装备!$B:$Q,11,0),0)</f>
        <v>0</v>
      </c>
      <c r="DC296" s="304">
        <f>IFERROR(VLOOKUP($AN296,装备!$B:$Q,12,0),0)</f>
        <v>0</v>
      </c>
      <c r="DD296" s="304">
        <f>IFERROR(VLOOKUP($AN296,装备!$B:$Q,13,0),0)</f>
        <v>0</v>
      </c>
      <c r="DE296" s="304">
        <f>IFERROR(VLOOKUP($AN296,装备!$B:$Q,14,0),0)</f>
        <v>0</v>
      </c>
      <c r="DF296" s="304">
        <f>IFERROR(VLOOKUP($AN296,装备!$B:$Q,16,0),0)</f>
        <v>0</v>
      </c>
      <c r="DG296" s="304">
        <f>IFERROR(VLOOKUP($AN296,装备!$B:$Q,5,0),0)</f>
        <v>0</v>
      </c>
      <c r="DH296" s="304">
        <f>IFERROR(VLOOKUP(AO296,装备!$B:$C,2,0),0)</f>
        <v>0</v>
      </c>
      <c r="DI296" s="304">
        <f>IFERROR(VLOOKUP($AO296,装备!$B:$Q,5,0),0)</f>
        <v>0</v>
      </c>
      <c r="DJ296" s="304">
        <f>IFERROR(VLOOKUP($AO296,装备!$B:$Q,6,0),0)</f>
        <v>0</v>
      </c>
      <c r="DK296" s="304">
        <f>IFERROR(VLOOKUP($AO296,装备!$B:$Q,7,0),0)</f>
        <v>0</v>
      </c>
      <c r="DL296" s="304">
        <f>IFERROR(VLOOKUP($AO296,装备!$B:$Q,8,0),0)</f>
        <v>0</v>
      </c>
      <c r="DM296" s="304">
        <f>IFERROR(VLOOKUP($AO296,装备!$B:$Q,9,0),0)</f>
        <v>0</v>
      </c>
      <c r="DN296" s="304">
        <f>IFERROR(VLOOKUP($AO296,装备!$B:$Q,10,0),0)</f>
        <v>0</v>
      </c>
      <c r="DO296" s="304">
        <f>IFERROR(VLOOKUP($AO296,装备!$B:$Q,11,0),0)</f>
        <v>0</v>
      </c>
      <c r="DP296" s="304">
        <f>IFERROR(VLOOKUP($AO296,装备!$B:$Q,12,0),0)</f>
        <v>0</v>
      </c>
      <c r="DQ296" s="304">
        <f>IFERROR(VLOOKUP($AO296,装备!$B:$Q,13,0),0)</f>
        <v>0</v>
      </c>
      <c r="DR296" s="304">
        <f>IFERROR(VLOOKUP($AO296,装备!$B:$Q,14,0),0)</f>
        <v>0</v>
      </c>
      <c r="DS296" s="304">
        <f>IFERROR(VLOOKUP($AO296,装备!$B:$Q,16,0),0)</f>
        <v>0</v>
      </c>
      <c r="DT296" s="304">
        <f>IFERROR(VLOOKUP($AO296,装备!$B:$Q,5,0),0)</f>
        <v>0</v>
      </c>
    </row>
    <row r="297" spans="1:124" hidden="1">
      <c r="A297" s="301">
        <f>未改造舰娘!$A293</f>
        <v>10032412</v>
      </c>
      <c r="B297" s="354" t="s">
        <v>4169</v>
      </c>
      <c r="C297" s="323"/>
      <c r="D297" s="323">
        <f t="shared" si="4"/>
        <v>110</v>
      </c>
      <c r="E297" s="303">
        <f>未改造舰娘!$C293</f>
        <v>3</v>
      </c>
      <c r="F297" s="304" t="str">
        <f>未改造舰娘!$D293</f>
        <v>重巡</v>
      </c>
      <c r="G297" s="304" t="str">
        <f>未改造舰娘!$E293</f>
        <v>中型</v>
      </c>
      <c r="H297" s="304" t="str">
        <f>未改造舰娘!$F293</f>
        <v>护卫舰</v>
      </c>
      <c r="I297" s="460">
        <f>未改造舰娘!$AR293</f>
        <v>3</v>
      </c>
      <c r="J297" s="304" t="str">
        <f>未改造舰娘!$G293</f>
        <v>美国</v>
      </c>
      <c r="K297" s="312">
        <f>未改造舰娘!$H293+(BV297+CI297+CV297+DI297)*$C$2</f>
        <v>43</v>
      </c>
      <c r="L297" s="304">
        <f>未改造舰娘!$I293</f>
        <v>1</v>
      </c>
      <c r="M297" s="304">
        <f>未改造舰娘!$J293</f>
        <v>1</v>
      </c>
      <c r="N297" s="518">
        <f>未改造舰娘!$K293</f>
        <v>2</v>
      </c>
      <c r="O297" s="304">
        <f>未改造舰娘!$L293+((CE297+CR297+DE297+DR297)*$C$2)</f>
        <v>18</v>
      </c>
      <c r="P297" s="304" t="str">
        <f>IF($C$2=1,(IF(ISERROR(FIND("超长",未改造舰娘!$M293&amp;CC297&amp;CP297&amp;DC297&amp;DP297,1)),IF(ISERROR(FIND("长",未改造舰娘!$M293&amp;CC297&amp;CP297&amp;DC297&amp;DP297,1)),IF(ISERROR(FIND("中",未改造舰娘!$M293&amp;CC297&amp;CP297&amp;DC297&amp;DP297,1)),IF(ISERROR(FIND("短",未改造舰娘!$M293&amp;CC297&amp;CP297&amp;DC297&amp;DP297,1)),IF(ISERROR(FIND("无",未改造舰娘!$M293&amp;CC297&amp;CP297&amp;DC297&amp;DP297,1)),0,"无"),"短"),"中"),"长"),"超长")),未改造舰娘!$M293)</f>
        <v>中</v>
      </c>
      <c r="Q297" s="303">
        <f>未改造舰娘!$N293</f>
        <v>32.700000000000003</v>
      </c>
      <c r="R297" s="304">
        <f>(未改造舰娘!$P293)+(未改造舰娘!$Q293)*$C$3+((BW297+CJ297+CW297+DJ297)*$C$2)</f>
        <v>63</v>
      </c>
      <c r="S297" s="304">
        <f>(未改造舰娘!$R293)+(未改造舰娘!$S293)*$C$3+((BY297+CL297+CY297+DL297)*$C$2)</f>
        <v>0</v>
      </c>
      <c r="T297" s="304">
        <f>(未改造舰娘!$T293)+(未改造舰娘!$U293)*$C$3+((BX297+CK297+CX297+DK297)*$C$2)</f>
        <v>52</v>
      </c>
      <c r="U297" s="304">
        <f>(未改造舰娘!$V293)+(未改造舰娘!$W293)*$C$3+((CG297+CT297+DG297+DT297)*$C$2)</f>
        <v>65</v>
      </c>
      <c r="V297" s="305">
        <f>INT((((未改造舰娘!$Y293)-(未改造舰娘!$X293))*(((IF(D297=0,C297,D297))-1)/99))+未改造舰娘!$X293)+((CB297+CO297+DB297+DO297)*$C$2)</f>
        <v>91</v>
      </c>
      <c r="W297" s="304">
        <f>INT((((未改造舰娘!$AA293)-(未改造舰娘!$Z293))*(((IF(D297=0,C297,D297))-1)/99))+未改造舰娘!$Z293)+((CD297+CQ297+DD297+DQ297)*$C$2)</f>
        <v>75</v>
      </c>
      <c r="X297" s="304">
        <f>INT((((未改造舰娘!$AC293)-(未改造舰娘!$AB293))*(((IF(D297=0,C297,D297))-1)/99))+未改造舰娘!$AB293)+((CA297+CN297+DA297+DN297)*$C$2)</f>
        <v>53</v>
      </c>
      <c r="Y297" s="303">
        <f>INT((((未改造舰娘!$AE293)-(未改造舰娘!$AD293))*(((IF(D297=0,C297,D297))-1)/99))+未改造舰娘!$AD293)+((BZ297+CM297+CZ297+DM297)*$C$2)</f>
        <v>0</v>
      </c>
      <c r="Z297" s="474">
        <f>IF(未改造舰娘!$AF293=0,"",未改造舰娘!$AF293)</f>
        <v>2</v>
      </c>
      <c r="AA297" s="304">
        <f>IF(未改造舰娘!$AG293="","",未改造舰娘!$AG293)</f>
        <v>2</v>
      </c>
      <c r="AB297" s="304">
        <f>IF(未改造舰娘!$AH293="","",未改造舰娘!$AH293)</f>
        <v>2</v>
      </c>
      <c r="AC297" s="304" t="str">
        <f>IF(未改造舰娘!$AI293="","",未改造舰娘!$AI293)</f>
        <v/>
      </c>
      <c r="AD297" s="304">
        <f>IF(未改造舰娘!$AJ293="","",未改造舰娘!$AJ293)</f>
        <v>6</v>
      </c>
      <c r="AE297" s="305">
        <f>IF(未改造舰娘!$AK293="","",未改造舰娘!$AK293)</f>
        <v>0</v>
      </c>
      <c r="AF297" s="304" t="str">
        <f>IF(未改造舰娘!$AL293="","",未改造舰娘!$AL293)</f>
        <v/>
      </c>
      <c r="AG297" s="304" t="str">
        <f>IF(未改造舰娘!$AM293="","",未改造舰娘!$AM293)</f>
        <v/>
      </c>
      <c r="AH297" s="304" t="str">
        <f>IF(未改造舰娘!$AN293="","",未改造舰娘!$AN293)</f>
        <v/>
      </c>
      <c r="AI297" s="304" t="str">
        <f>IF(未改造舰娘!$AO293="","",未改造舰娘!$AO293)</f>
        <v/>
      </c>
      <c r="AJ297" s="304" t="str">
        <f>IF(未改造舰娘!$AP293="","",未改造舰娘!$AP293)</f>
        <v/>
      </c>
      <c r="AK297" s="303" t="str">
        <f>IF(未改造舰娘!$AQ293="","",未改造舰娘!$AQ293)</f>
        <v/>
      </c>
      <c r="AL297" s="306" t="str">
        <f>IF(未改造舰娘!$AS293="","",未改造舰娘!$AS293)</f>
        <v>U国三联8英寸炮</v>
      </c>
      <c r="AM297" s="306" t="str">
        <f>IF(未改造舰娘!$AT293="","",未改造舰娘!$AT293)</f>
        <v/>
      </c>
      <c r="AN297" s="306" t="str">
        <f>IF(未改造舰娘!$AU293="","",未改造舰娘!$AU293)</f>
        <v/>
      </c>
      <c r="AO297" s="306" t="str">
        <f>IF(未改造舰娘!$AV293="","",未改造舰娘!$AV293)</f>
        <v/>
      </c>
      <c r="AP297" s="307" t="str">
        <f>IF(未改造舰娘!$AW293="","",未改造舰娘!$AW293)</f>
        <v/>
      </c>
      <c r="AQ297" s="308" t="str">
        <f>IF(未改造舰娘!$AX293="","",未改造舰娘!$AX293)</f>
        <v/>
      </c>
      <c r="AR297" s="304">
        <f>IF(未改造舰娘!$AY293="","",未改造舰娘!$AY293)</f>
        <v>40</v>
      </c>
      <c r="AS297" s="304">
        <f>IF(未改造舰娘!$AZ293="","",未改造舰娘!$AZ293)</f>
        <v>70</v>
      </c>
      <c r="AT297" s="304">
        <f>IF(未改造舰娘!$BA293="","",未改造舰娘!$BA293)</f>
        <v>1.28</v>
      </c>
      <c r="AU297" s="304">
        <f>IF(未改造舰娘!$BB293="","",未改造舰娘!$BB293)</f>
        <v>2.4</v>
      </c>
      <c r="AV297" s="305">
        <f>IF((未改造舰娘!$BG293+未改造舰娘!$BK293*$C$4)=0,"",(未改造舰娘!$BG293+未改造舰娘!$BK293*$C$4))</f>
        <v>30</v>
      </c>
      <c r="AW297" s="304">
        <f>IF((未改造舰娘!$BH293+未改造舰娘!$BL293*$C$4)=0,"",(未改造舰娘!$BH293+未改造舰娘!$BL293*$C$4))</f>
        <v>43</v>
      </c>
      <c r="AX297" s="304">
        <f>IF((未改造舰娘!$BI293+未改造舰娘!$BM293*$C$4)=0,"",(未改造舰娘!$BI293+未改造舰娘!$BM293*$C$4))</f>
        <v>34</v>
      </c>
      <c r="AY297" s="303" t="str">
        <f>IF((未改造舰娘!$BJ293+未改造舰娘!$BN293*$C$4)=0,"",(未改造舰娘!$BJ293+未改造舰娘!$BN293*$C$4))</f>
        <v/>
      </c>
      <c r="AZ297" s="500">
        <f>IF(未改造舰娘!BC293="","",未改造舰娘!BC293)</f>
        <v>38</v>
      </c>
      <c r="BA297" s="500">
        <f>IF(未改造舰娘!BD293="","",未改造舰娘!BD293)</f>
        <v>0</v>
      </c>
      <c r="BB297" s="500">
        <f>IF(未改造舰娘!BE293="","",未改造舰娘!BE293)</f>
        <v>16</v>
      </c>
      <c r="BC297" s="498">
        <f>IF(未改造舰娘!BF293="","",未改造舰娘!BF293)</f>
        <v>23</v>
      </c>
      <c r="BD297" s="479" t="s">
        <v>2270</v>
      </c>
      <c r="BE297" s="506">
        <v>0.16666666666666666</v>
      </c>
      <c r="BF297" s="306" t="str">
        <f>IF(未改造舰娘!$BQ293="","",未改造舰娘!$BQ293)</f>
        <v>7-1-ABCDFGHIJKLMN,7-2-ABDEFGHJKLM,7-3-ABCDEFGHIKLN,7-4-ABCDEFIJKLM,7-5-ABCDEFGHIJKLMOQ,8-1-ABCDEFGHIJKL,8-3-ABCDEFGHIJKL</v>
      </c>
      <c r="BG297" s="306" t="str">
        <f>IF(未改造舰娘!$BR293="","",未改造舰娘!$BR293)</f>
        <v>极地奏鸣曲 Ex-2-ABCDEFGHIJKLMN,Ex-4-1-ABCDFGHIJKLMN,Ex-4-2-ADEFHKLMABCDEFGHIJL,Ex-4-3-ABCDEFGHILN,Ex-4-4-ABCDEFIJKLMABCDEFGHIKL,Ex-4-5-ABCDEFGHIJKLMQ；轰隆轰隆大作战 Ex-3-ADGHJKL,Ex-4-ABCDEFGHILM,Ex-5-BDFGHIKMOPQ,Ex-7-ACDGHJL,Ex-9-BDFGHIKMOPQ；扑火之蛾 Ex-1-ABCDEFGHIJ,Ex-2-ABCDEFGHIJKL,Ex-3-ABCDEFGHIJKLM,Ex-4-ABCDEFGHIJKLMN,Ex-5-ABCDEFGHIJKLMN,Ex-6-ABDEFGHIJ,Ex-7-ABCDEFGHIJKL,Ex-8-ABDEFHJKM,Ex-9-ABCDEFGHIJKLMN,Ex-10-ACDEGHIJKLMN；决战九段坂 Ex-2-Q,Ex-8-Q；未命名 Ex-8-ABCDEFGHIJNOβ；中间岛战役 Ex-1-BCDE,Ex-3-ABCDEFGJL,Ex-5-A,Ex-7-BDEG；三周年活动 Ex-6-J；所罗门之晓 Ex-5-R,Ex-6-BCDEFHKL,Ex-8-DGHJKMNOPQ,Ex-10-ABCDEFGHIJKLNPQR；地狱群岛攻略作战 Ex-4-ABCDEFGHIJKM,Ex-5-ABCDEF,Ex-6-ABCDEI,Ex-7-ABDEFGHI,Ex-8-ABCDEFGHIJKMN</v>
      </c>
      <c r="BH297" s="306"/>
      <c r="BU297" s="304">
        <f>IFERROR(VLOOKUP(AL297,装备!$B:$C,2,0),0)</f>
        <v>4</v>
      </c>
      <c r="BV297" s="304">
        <f>IFERROR(VLOOKUP($AL297,装备!$B:$Q,5,0),0)</f>
        <v>0</v>
      </c>
      <c r="BW297" s="304">
        <f>IFERROR(VLOOKUP($AL297,装备!$B:$Q,6,0),0)</f>
        <v>8</v>
      </c>
      <c r="BX297" s="304">
        <f>IFERROR(VLOOKUP($AL297,装备!$B:$Q,7,0),0)</f>
        <v>0</v>
      </c>
      <c r="BY297" s="304">
        <f>IFERROR(VLOOKUP($AL297,装备!$B:$Q,8,0),0)</f>
        <v>0</v>
      </c>
      <c r="BZ297" s="304">
        <f>IFERROR(VLOOKUP($AL297,装备!$B:$Q,9,0),0)</f>
        <v>0</v>
      </c>
      <c r="CA297" s="304">
        <f>IFERROR(VLOOKUP($AL297,装备!$B:$Q,10,0),0)</f>
        <v>0</v>
      </c>
      <c r="CB297" s="304">
        <f>IFERROR(VLOOKUP($AL297,装备!$B:$Q,11,0),0)</f>
        <v>2</v>
      </c>
      <c r="CC297" s="304" t="str">
        <f>IFERROR(VLOOKUP($AL297,装备!$B:$Q,12,0),0)</f>
        <v>中</v>
      </c>
      <c r="CD297" s="304">
        <f>IFERROR(VLOOKUP($AL297,装备!$B:$Q,13,0),0)</f>
        <v>0</v>
      </c>
      <c r="CE297" s="304">
        <f>IFERROR(VLOOKUP($AL297,装备!$B:$Q,14,0),0)</f>
        <v>0</v>
      </c>
      <c r="CF297" s="304">
        <f>IFERROR(VLOOKUP($AL297,装备!$B:$Q,16,0),0)</f>
        <v>0</v>
      </c>
      <c r="CG297" s="304">
        <f>IFERROR(VLOOKUP($AL297,装备!$B:$Q,5,0),0)</f>
        <v>0</v>
      </c>
      <c r="CH297" s="304">
        <f>IFERROR(VLOOKUP(AM297,装备!$B:$C,2,0),0)</f>
        <v>0</v>
      </c>
      <c r="CI297" s="304">
        <f>IFERROR(VLOOKUP($AM297,装备!$B:$Q,5,0),0)</f>
        <v>0</v>
      </c>
      <c r="CJ297" s="304">
        <f>IFERROR(VLOOKUP($AM297,装备!$B:$Q,6,0),0)</f>
        <v>0</v>
      </c>
      <c r="CK297" s="304">
        <f>IFERROR(VLOOKUP($AM297,装备!$B:$Q,7,0),0)</f>
        <v>0</v>
      </c>
      <c r="CL297" s="304">
        <f>IFERROR(VLOOKUP($AM297,装备!$B:$Q,8,0),0)</f>
        <v>0</v>
      </c>
      <c r="CM297" s="304">
        <f>IFERROR(VLOOKUP($AM297,装备!$B:$Q,9,0),0)</f>
        <v>0</v>
      </c>
      <c r="CN297" s="304">
        <f>IFERROR(VLOOKUP($AM297,装备!$B:$Q,10,0),0)</f>
        <v>0</v>
      </c>
      <c r="CO297" s="304">
        <f>IFERROR(VLOOKUP($AM297,装备!$B:$Q,11,0),0)</f>
        <v>0</v>
      </c>
      <c r="CP297" s="304">
        <f>IFERROR(VLOOKUP($AM297,装备!$B:$Q,12,0),0)</f>
        <v>0</v>
      </c>
      <c r="CQ297" s="304">
        <f>IFERROR(VLOOKUP($AM297,装备!$B:$Q,13,0),0)</f>
        <v>0</v>
      </c>
      <c r="CR297" s="304">
        <f>IFERROR(VLOOKUP($AM297,装备!$B:$Q,14,0),0)</f>
        <v>0</v>
      </c>
      <c r="CS297" s="304">
        <f>IFERROR(VLOOKUP($AM297,装备!$B:$Q,16,0),0)</f>
        <v>0</v>
      </c>
      <c r="CT297" s="304">
        <f>IFERROR(VLOOKUP($AM297,装备!$B:$Q,5,0),0)</f>
        <v>0</v>
      </c>
      <c r="CU297" s="304">
        <f>IFERROR(VLOOKUP(AN297,装备!$B:$C,2,0),0)</f>
        <v>0</v>
      </c>
      <c r="CV297" s="304">
        <f>IFERROR(VLOOKUP($AN297,装备!$B:$Q,5,0),0)</f>
        <v>0</v>
      </c>
      <c r="CW297" s="304">
        <f>IFERROR(VLOOKUP($AN297,装备!$B:$Q,6,0),0)</f>
        <v>0</v>
      </c>
      <c r="CX297" s="304">
        <f>IFERROR(VLOOKUP($AN297,装备!$B:$Q,7,0),0)</f>
        <v>0</v>
      </c>
      <c r="CY297" s="304">
        <f>IFERROR(VLOOKUP($AN297,装备!$B:$Q,8,0),0)</f>
        <v>0</v>
      </c>
      <c r="CZ297" s="304">
        <f>IFERROR(VLOOKUP($AN297,装备!$B:$Q,9,0),0)</f>
        <v>0</v>
      </c>
      <c r="DA297" s="304">
        <f>IFERROR(VLOOKUP($AN297,装备!$B:$Q,10,0),0)</f>
        <v>0</v>
      </c>
      <c r="DB297" s="304">
        <f>IFERROR(VLOOKUP($AN297,装备!$B:$Q,11,0),0)</f>
        <v>0</v>
      </c>
      <c r="DC297" s="304">
        <f>IFERROR(VLOOKUP($AN297,装备!$B:$Q,12,0),0)</f>
        <v>0</v>
      </c>
      <c r="DD297" s="304">
        <f>IFERROR(VLOOKUP($AN297,装备!$B:$Q,13,0),0)</f>
        <v>0</v>
      </c>
      <c r="DE297" s="304">
        <f>IFERROR(VLOOKUP($AN297,装备!$B:$Q,14,0),0)</f>
        <v>0</v>
      </c>
      <c r="DF297" s="304">
        <f>IFERROR(VLOOKUP($AN297,装备!$B:$Q,16,0),0)</f>
        <v>0</v>
      </c>
      <c r="DG297" s="304">
        <f>IFERROR(VLOOKUP($AN297,装备!$B:$Q,5,0),0)</f>
        <v>0</v>
      </c>
      <c r="DH297" s="304">
        <f>IFERROR(VLOOKUP(AO297,装备!$B:$C,2,0),0)</f>
        <v>0</v>
      </c>
      <c r="DI297" s="304">
        <f>IFERROR(VLOOKUP($AO297,装备!$B:$Q,5,0),0)</f>
        <v>0</v>
      </c>
      <c r="DJ297" s="304">
        <f>IFERROR(VLOOKUP($AO297,装备!$B:$Q,6,0),0)</f>
        <v>0</v>
      </c>
      <c r="DK297" s="304">
        <f>IFERROR(VLOOKUP($AO297,装备!$B:$Q,7,0),0)</f>
        <v>0</v>
      </c>
      <c r="DL297" s="304">
        <f>IFERROR(VLOOKUP($AO297,装备!$B:$Q,8,0),0)</f>
        <v>0</v>
      </c>
      <c r="DM297" s="304">
        <f>IFERROR(VLOOKUP($AO297,装备!$B:$Q,9,0),0)</f>
        <v>0</v>
      </c>
      <c r="DN297" s="304">
        <f>IFERROR(VLOOKUP($AO297,装备!$B:$Q,10,0),0)</f>
        <v>0</v>
      </c>
      <c r="DO297" s="304">
        <f>IFERROR(VLOOKUP($AO297,装备!$B:$Q,11,0),0)</f>
        <v>0</v>
      </c>
      <c r="DP297" s="304">
        <f>IFERROR(VLOOKUP($AO297,装备!$B:$Q,12,0),0)</f>
        <v>0</v>
      </c>
      <c r="DQ297" s="304">
        <f>IFERROR(VLOOKUP($AO297,装备!$B:$Q,13,0),0)</f>
        <v>0</v>
      </c>
      <c r="DR297" s="304">
        <f>IFERROR(VLOOKUP($AO297,装备!$B:$Q,14,0),0)</f>
        <v>0</v>
      </c>
      <c r="DS297" s="304">
        <f>IFERROR(VLOOKUP($AO297,装备!$B:$Q,16,0),0)</f>
        <v>0</v>
      </c>
      <c r="DT297" s="304">
        <f>IFERROR(VLOOKUP($AO297,装备!$B:$Q,5,0),0)</f>
        <v>0</v>
      </c>
    </row>
    <row r="298" spans="1:124" ht="27">
      <c r="A298" s="301">
        <f>未改造舰娘!$A294</f>
        <v>10032513</v>
      </c>
      <c r="B298" s="354" t="s">
        <v>31</v>
      </c>
      <c r="C298" s="323"/>
      <c r="D298" s="323">
        <f t="shared" si="4"/>
        <v>110</v>
      </c>
      <c r="E298" s="303">
        <f>未改造舰娘!$C294</f>
        <v>5</v>
      </c>
      <c r="F298" s="304" t="str">
        <f>未改造舰娘!$D294</f>
        <v>航母</v>
      </c>
      <c r="G298" s="304" t="str">
        <f>未改造舰娘!$E294</f>
        <v>大型</v>
      </c>
      <c r="H298" s="304" t="str">
        <f>未改造舰娘!$F294</f>
        <v>主力舰</v>
      </c>
      <c r="I298" s="460">
        <f>未改造舰娘!$AR294</f>
        <v>4</v>
      </c>
      <c r="J298" s="304" t="str">
        <f>未改造舰娘!$G294</f>
        <v>美国</v>
      </c>
      <c r="K298" s="312">
        <f>未改造舰娘!$H294+(BV298+CI298+CV298+DI298)*$C$2</f>
        <v>60</v>
      </c>
      <c r="L298" s="304">
        <f>未改造舰娘!$I294</f>
        <v>0</v>
      </c>
      <c r="M298" s="304">
        <f>未改造舰娘!$J294</f>
        <v>3</v>
      </c>
      <c r="N298" s="518">
        <f>未改造舰娘!$K294</f>
        <v>5</v>
      </c>
      <c r="O298" s="304">
        <f>未改造舰娘!$L294+((CE298+CR298+DE298+DR298)*$C$2)</f>
        <v>25</v>
      </c>
      <c r="P298" s="304" t="str">
        <f>IF($C$2=1,(IF(ISERROR(FIND("超长",未改造舰娘!$M294&amp;CC298&amp;CP298&amp;DC298&amp;DP298,1)),IF(ISERROR(FIND("长",未改造舰娘!$M294&amp;CC298&amp;CP298&amp;DC298&amp;DP298,1)),IF(ISERROR(FIND("中",未改造舰娘!$M294&amp;CC298&amp;CP298&amp;DC298&amp;DP298,1)),IF(ISERROR(FIND("短",未改造舰娘!$M294&amp;CC298&amp;CP298&amp;DC298&amp;DP298,1)),IF(ISERROR(FIND("无",未改造舰娘!$M294&amp;CC298&amp;CP298&amp;DC298&amp;DP298,1)),0,"无"),"短"),"中"),"长"),"超长")),未改造舰娘!$M294)</f>
        <v>短</v>
      </c>
      <c r="Q298" s="303">
        <f>未改造舰娘!$N294</f>
        <v>33</v>
      </c>
      <c r="R298" s="304">
        <f>(未改造舰娘!$P294)+(未改造舰娘!$Q294)*$C$3+((BW298+CJ298+CW298+DJ298)*$C$2)</f>
        <v>40</v>
      </c>
      <c r="S298" s="304">
        <f>(未改造舰娘!$R294)+(未改造舰娘!$S294)*$C$3+((BY298+CL298+CY298+DL298)*$C$2)</f>
        <v>0</v>
      </c>
      <c r="T298" s="304">
        <f>(未改造舰娘!$T294)+(未改造舰娘!$U294)*$C$3+((BX298+CK298+CX298+DK298)*$C$2)</f>
        <v>60</v>
      </c>
      <c r="U298" s="304">
        <f>(未改造舰娘!$V294)+(未改造舰娘!$W294)*$C$3+((CG298+CT298+DG298+DT298)*$C$2)</f>
        <v>95</v>
      </c>
      <c r="V298" s="305">
        <f>INT((((未改造舰娘!$Y294)-(未改造舰娘!$X294))*(((IF(D298=0,C298,D298))-1)/99))+未改造舰娘!$X294)+((CB298+CO298+DB298+DO298)*$C$2)</f>
        <v>96</v>
      </c>
      <c r="W298" s="304">
        <f>INT((((未改造舰娘!$AA294)-(未改造舰娘!$Z294))*(((IF(D298=0,C298,D298))-1)/99))+未改造舰娘!$Z294)+((CD298+CQ298+DD298+DQ298)*$C$2)</f>
        <v>52</v>
      </c>
      <c r="X298" s="304">
        <f>INT((((未改造舰娘!$AC294)-(未改造舰娘!$AB294))*(((IF(D298=0,C298,D298))-1)/99))+未改造舰娘!$AB294)+((CA298+CN298+DA298+DN298)*$C$2)</f>
        <v>77</v>
      </c>
      <c r="Y298" s="303">
        <f>INT((((未改造舰娘!$AE294)-(未改造舰娘!$AD294))*(((IF(D298=0,C298,D298))-1)/99))+未改造舰娘!$AD294)+((BZ298+CM298+CZ298+DM298)*$C$2)</f>
        <v>0</v>
      </c>
      <c r="Z298" s="474">
        <f>IF(未改造舰娘!$AF294=0,"",未改造舰娘!$AF294)</f>
        <v>18</v>
      </c>
      <c r="AA298" s="304">
        <f>IF(未改造舰娘!$AG294="","",未改造舰娘!$AG294)</f>
        <v>18</v>
      </c>
      <c r="AB298" s="304">
        <f>IF(未改造舰娘!$AH294="","",未改造舰娘!$AH294)</f>
        <v>36</v>
      </c>
      <c r="AC298" s="304">
        <f>IF(未改造舰娘!$AI294="","",未改造舰娘!$AI294)</f>
        <v>18</v>
      </c>
      <c r="AD298" s="304">
        <f>IF(未改造舰娘!$AJ294="","",未改造舰娘!$AJ294)</f>
        <v>90</v>
      </c>
      <c r="AE298" s="305">
        <f>IF(未改造舰娘!$AK294="","",未改造舰娘!$AK294)</f>
        <v>0</v>
      </c>
      <c r="AF298" s="304" t="str">
        <f>IF(未改造舰娘!$AL294="","",未改造舰娘!$AL294)</f>
        <v/>
      </c>
      <c r="AG298" s="304" t="str">
        <f>IF(未改造舰娘!$AM294="","",未改造舰娘!$AM294)</f>
        <v/>
      </c>
      <c r="AH298" s="304" t="str">
        <f>IF(未改造舰娘!$AN294="","",未改造舰娘!$AN294)</f>
        <v/>
      </c>
      <c r="AI298" s="304" t="str">
        <f>IF(未改造舰娘!$AO294="","",未改造舰娘!$AO294)</f>
        <v/>
      </c>
      <c r="AJ298" s="304" t="str">
        <f>IF(未改造舰娘!$AP294="","",未改造舰娘!$AP294)</f>
        <v/>
      </c>
      <c r="AK298" s="303" t="str">
        <f>IF(未改造舰娘!$AQ294="","",未改造舰娘!$AQ294)</f>
        <v/>
      </c>
      <c r="AL298" s="306" t="str">
        <f>IF(未改造舰娘!$AS294="","",未改造舰娘!$AS294)</f>
        <v>SB2C地狱俯冲者</v>
      </c>
      <c r="AM298" s="306" t="str">
        <f>IF(未改造舰娘!$AT294="","",未改造舰娘!$AT294)</f>
        <v>TBF复仇者</v>
      </c>
      <c r="AN298" s="306" t="str">
        <f>IF(未改造舰娘!$AU294="","",未改造舰娘!$AU294)</f>
        <v>F6F地狱猫</v>
      </c>
      <c r="AO298" s="306" t="str">
        <f>IF(未改造舰娘!$AV294="","",未改造舰娘!$AV294)</f>
        <v/>
      </c>
      <c r="AP298" s="307" t="str">
        <f>IF(未改造舰娘!$AW294="","",未改造舰娘!$AW294)</f>
        <v>蓝色幽灵(3级)：增加自身所携带轰炸机15%的威力，受到航空攻击时有25%概率免疫该次伤害。</v>
      </c>
      <c r="AQ298" s="308" t="str">
        <f>IF(未改造舰娘!$AX294="","",未改造舰娘!$AX294)</f>
        <v/>
      </c>
      <c r="AR298" s="304">
        <f>IF(未改造舰娘!$AY294="","",未改造舰娘!$AY294)</f>
        <v>60</v>
      </c>
      <c r="AS298" s="304">
        <f>IF(未改造舰娘!$AZ294="","",未改造舰娘!$AZ294)</f>
        <v>60</v>
      </c>
      <c r="AT298" s="304">
        <f>IF(未改造舰娘!$BA294="","",未改造舰娘!$BA294)</f>
        <v>2.4</v>
      </c>
      <c r="AU298" s="304">
        <f>IF(未改造舰娘!$BB294="","",未改造舰娘!$BB294)</f>
        <v>4.5</v>
      </c>
      <c r="AV298" s="305">
        <f>IF((未改造舰娘!$BG294+未改造舰娘!$BK294*$C$4)=0,"",(未改造舰娘!$BG294+未改造舰娘!$BK294*$C$4))</f>
        <v>35</v>
      </c>
      <c r="AW298" s="304">
        <f>IF((未改造舰娘!$BH294+未改造舰娘!$BL294*$C$4)=0,"",(未改造舰娘!$BH294+未改造舰娘!$BL294*$C$4))</f>
        <v>49</v>
      </c>
      <c r="AX298" s="304">
        <f>IF((未改造舰娘!$BI294+未改造舰娘!$BM294*$C$4)=0,"",(未改造舰娘!$BI294+未改造舰娘!$BM294*$C$4))</f>
        <v>60</v>
      </c>
      <c r="AY298" s="303">
        <f>IF((未改造舰娘!$BJ294+未改造舰娘!$BN294*$C$4)=0,"",(未改造舰娘!$BJ294+未改造舰娘!$BN294*$C$4))</f>
        <v>53</v>
      </c>
      <c r="AZ298" s="500">
        <f>IF(未改造舰娘!BC294="","",未改造舰娘!BC294)</f>
        <v>0</v>
      </c>
      <c r="BA298" s="500">
        <f>IF(未改造舰娘!BD294="","",未改造舰娘!BD294)</f>
        <v>0</v>
      </c>
      <c r="BB298" s="500">
        <f>IF(未改造舰娘!BE294="","",未改造舰娘!BE294)</f>
        <v>18</v>
      </c>
      <c r="BC298" s="498">
        <f>IF(未改造舰娘!BF294="","",未改造舰娘!BF294)</f>
        <v>100</v>
      </c>
      <c r="BD298" s="125" t="s">
        <v>1648</v>
      </c>
      <c r="BE298" s="506"/>
      <c r="BF298" s="306" t="str">
        <f>IF(未改造舰娘!$BQ294="","",未改造舰娘!$BQ294)</f>
        <v/>
      </c>
      <c r="BG298" s="306" t="str">
        <f>IF(未改造舰娘!$BR294="","",未改造舰娘!$BR294)</f>
        <v/>
      </c>
      <c r="BH298" s="306"/>
      <c r="BU298" s="304">
        <f>IFERROR(VLOOKUP(AL298,装备!$B:$C,2,0),0)</f>
        <v>3</v>
      </c>
      <c r="BV298" s="304">
        <f>IFERROR(VLOOKUP($AL298,装备!$B:$Q,5,0),0)</f>
        <v>0</v>
      </c>
      <c r="BW298" s="304">
        <f>IFERROR(VLOOKUP($AL298,装备!$B:$Q,6,0),0)</f>
        <v>0</v>
      </c>
      <c r="BX298" s="304">
        <f>IFERROR(VLOOKUP($AL298,装备!$B:$Q,7,0),0)</f>
        <v>0</v>
      </c>
      <c r="BY298" s="304">
        <f>IFERROR(VLOOKUP($AL298,装备!$B:$Q,8,0),0)</f>
        <v>0</v>
      </c>
      <c r="BZ298" s="304">
        <f>IFERROR(VLOOKUP($AL298,装备!$B:$Q,9,0),0)</f>
        <v>3</v>
      </c>
      <c r="CA298" s="304">
        <f>IFERROR(VLOOKUP($AL298,装备!$B:$Q,10,0),0)</f>
        <v>0</v>
      </c>
      <c r="CB298" s="304">
        <f>IFERROR(VLOOKUP($AL298,装备!$B:$Q,11,0),0)</f>
        <v>0</v>
      </c>
      <c r="CC298" s="304" t="str">
        <f>IFERROR(VLOOKUP($AL298,装备!$B:$Q,12,0),0)</f>
        <v>无</v>
      </c>
      <c r="CD298" s="304">
        <f>IFERROR(VLOOKUP($AL298,装备!$B:$Q,13,0),0)</f>
        <v>0</v>
      </c>
      <c r="CE298" s="304">
        <f>IFERROR(VLOOKUP($AL298,装备!$B:$Q,14,0),0)</f>
        <v>0</v>
      </c>
      <c r="CF298" s="304">
        <f>IFERROR(VLOOKUP($AL298,装备!$B:$Q,16,0),0)</f>
        <v>2</v>
      </c>
      <c r="CG298" s="304">
        <f>IFERROR(VLOOKUP($AL298,装备!$B:$Q,5,0),0)</f>
        <v>0</v>
      </c>
      <c r="CH298" s="304">
        <f>IFERROR(VLOOKUP(AM298,装备!$B:$C,2,0),0)</f>
        <v>4</v>
      </c>
      <c r="CI298" s="304">
        <f>IFERROR(VLOOKUP($AM298,装备!$B:$Q,5,0),0)</f>
        <v>0</v>
      </c>
      <c r="CJ298" s="304">
        <f>IFERROR(VLOOKUP($AM298,装备!$B:$Q,6,0),0)</f>
        <v>0</v>
      </c>
      <c r="CK298" s="304">
        <f>IFERROR(VLOOKUP($AM298,装备!$B:$Q,7,0),0)</f>
        <v>0</v>
      </c>
      <c r="CL298" s="304">
        <f>IFERROR(VLOOKUP($AM298,装备!$B:$Q,8,0),0)</f>
        <v>7</v>
      </c>
      <c r="CM298" s="304">
        <f>IFERROR(VLOOKUP($AM298,装备!$B:$Q,9,0),0)</f>
        <v>5</v>
      </c>
      <c r="CN298" s="304">
        <f>IFERROR(VLOOKUP($AM298,装备!$B:$Q,10,0),0)</f>
        <v>0</v>
      </c>
      <c r="CO298" s="304">
        <f>IFERROR(VLOOKUP($AM298,装备!$B:$Q,11,0),0)</f>
        <v>0</v>
      </c>
      <c r="CP298" s="304" t="str">
        <f>IFERROR(VLOOKUP($AM298,装备!$B:$Q,12,0),0)</f>
        <v>无</v>
      </c>
      <c r="CQ298" s="304">
        <f>IFERROR(VLOOKUP($AM298,装备!$B:$Q,13,0),0)</f>
        <v>0</v>
      </c>
      <c r="CR298" s="304">
        <f>IFERROR(VLOOKUP($AM298,装备!$B:$Q,14,0),0)</f>
        <v>0</v>
      </c>
      <c r="CS298" s="304">
        <f>IFERROR(VLOOKUP($AM298,装备!$B:$Q,16,0),0)</f>
        <v>1</v>
      </c>
      <c r="CT298" s="304">
        <f>IFERROR(VLOOKUP($AM298,装备!$B:$Q,5,0),0)</f>
        <v>0</v>
      </c>
      <c r="CU298" s="304">
        <f>IFERROR(VLOOKUP(AN298,装备!$B:$C,2,0),0)</f>
        <v>4</v>
      </c>
      <c r="CV298" s="304">
        <f>IFERROR(VLOOKUP($AN298,装备!$B:$Q,5,0),0)</f>
        <v>0</v>
      </c>
      <c r="CW298" s="304">
        <f>IFERROR(VLOOKUP($AN298,装备!$B:$Q,6,0),0)</f>
        <v>0</v>
      </c>
      <c r="CX298" s="304">
        <f>IFERROR(VLOOKUP($AN298,装备!$B:$Q,7,0),0)</f>
        <v>0</v>
      </c>
      <c r="CY298" s="304">
        <f>IFERROR(VLOOKUP($AN298,装备!$B:$Q,8,0),0)</f>
        <v>0</v>
      </c>
      <c r="CZ298" s="304">
        <f>IFERROR(VLOOKUP($AN298,装备!$B:$Q,9,0),0)</f>
        <v>0</v>
      </c>
      <c r="DA298" s="304">
        <f>IFERROR(VLOOKUP($AN298,装备!$B:$Q,10,0),0)</f>
        <v>0</v>
      </c>
      <c r="DB298" s="304">
        <f>IFERROR(VLOOKUP($AN298,装备!$B:$Q,11,0),0)</f>
        <v>0</v>
      </c>
      <c r="DC298" s="304" t="str">
        <f>IFERROR(VLOOKUP($AN298,装备!$B:$Q,12,0),0)</f>
        <v>无</v>
      </c>
      <c r="DD298" s="304">
        <f>IFERROR(VLOOKUP($AN298,装备!$B:$Q,13,0),0)</f>
        <v>1</v>
      </c>
      <c r="DE298" s="304">
        <f>IFERROR(VLOOKUP($AN298,装备!$B:$Q,14,0),0)</f>
        <v>0</v>
      </c>
      <c r="DF298" s="304">
        <f>IFERROR(VLOOKUP($AN298,装备!$B:$Q,16,0),0)</f>
        <v>8</v>
      </c>
      <c r="DG298" s="304">
        <f>IFERROR(VLOOKUP($AN298,装备!$B:$Q,5,0),0)</f>
        <v>0</v>
      </c>
      <c r="DH298" s="304">
        <f>IFERROR(VLOOKUP(AO298,装备!$B:$C,2,0),0)</f>
        <v>0</v>
      </c>
      <c r="DI298" s="304">
        <f>IFERROR(VLOOKUP($AO298,装备!$B:$Q,5,0),0)</f>
        <v>0</v>
      </c>
      <c r="DJ298" s="304">
        <f>IFERROR(VLOOKUP($AO298,装备!$B:$Q,6,0),0)</f>
        <v>0</v>
      </c>
      <c r="DK298" s="304">
        <f>IFERROR(VLOOKUP($AO298,装备!$B:$Q,7,0),0)</f>
        <v>0</v>
      </c>
      <c r="DL298" s="304">
        <f>IFERROR(VLOOKUP($AO298,装备!$B:$Q,8,0),0)</f>
        <v>0</v>
      </c>
      <c r="DM298" s="304">
        <f>IFERROR(VLOOKUP($AO298,装备!$B:$Q,9,0),0)</f>
        <v>0</v>
      </c>
      <c r="DN298" s="304">
        <f>IFERROR(VLOOKUP($AO298,装备!$B:$Q,10,0),0)</f>
        <v>0</v>
      </c>
      <c r="DO298" s="304">
        <f>IFERROR(VLOOKUP($AO298,装备!$B:$Q,11,0),0)</f>
        <v>0</v>
      </c>
      <c r="DP298" s="304">
        <f>IFERROR(VLOOKUP($AO298,装备!$B:$Q,12,0),0)</f>
        <v>0</v>
      </c>
      <c r="DQ298" s="304">
        <f>IFERROR(VLOOKUP($AO298,装备!$B:$Q,13,0),0)</f>
        <v>0</v>
      </c>
      <c r="DR298" s="304">
        <f>IFERROR(VLOOKUP($AO298,装备!$B:$Q,14,0),0)</f>
        <v>0</v>
      </c>
      <c r="DS298" s="304">
        <f>IFERROR(VLOOKUP($AO298,装备!$B:$Q,16,0),0)</f>
        <v>0</v>
      </c>
      <c r="DT298" s="304">
        <f>IFERROR(VLOOKUP($AO298,装备!$B:$Q,5,0),0)</f>
        <v>0</v>
      </c>
    </row>
    <row r="299" spans="1:124" hidden="1">
      <c r="A299" s="301">
        <f>未改造舰娘!$A295</f>
        <v>10032612</v>
      </c>
      <c r="B299" s="354" t="s">
        <v>4171</v>
      </c>
      <c r="C299" s="323"/>
      <c r="D299" s="323">
        <f t="shared" si="4"/>
        <v>110</v>
      </c>
      <c r="E299" s="303">
        <f>未改造舰娘!$C295</f>
        <v>4</v>
      </c>
      <c r="F299" s="304" t="str">
        <f>未改造舰娘!$D295</f>
        <v>重巡</v>
      </c>
      <c r="G299" s="304" t="str">
        <f>未改造舰娘!$E295</f>
        <v>中型</v>
      </c>
      <c r="H299" s="304" t="str">
        <f>未改造舰娘!$F295</f>
        <v>护卫舰</v>
      </c>
      <c r="I299" s="460">
        <f>未改造舰娘!$AR295</f>
        <v>3</v>
      </c>
      <c r="J299" s="304" t="str">
        <f>未改造舰娘!$G295</f>
        <v>英国</v>
      </c>
      <c r="K299" s="312">
        <f>未改造舰娘!$H295+(BV299+CI299+CV299+DI299)*$C$2</f>
        <v>50</v>
      </c>
      <c r="L299" s="304">
        <f>未改造舰娘!$I295</f>
        <v>2</v>
      </c>
      <c r="M299" s="304">
        <f>未改造舰娘!$J295</f>
        <v>2</v>
      </c>
      <c r="N299" s="518">
        <f>未改造舰娘!$K295</f>
        <v>2</v>
      </c>
      <c r="O299" s="304">
        <f>未改造舰娘!$L295+((CE299+CR299+DE299+DR299)*$C$2)</f>
        <v>30</v>
      </c>
      <c r="P299" s="304" t="str">
        <f>IF($C$2=1,(IF(ISERROR(FIND("超长",未改造舰娘!$M295&amp;CC299&amp;CP299&amp;DC299&amp;DP299,1)),IF(ISERROR(FIND("长",未改造舰娘!$M295&amp;CC299&amp;CP299&amp;DC299&amp;DP299,1)),IF(ISERROR(FIND("中",未改造舰娘!$M295&amp;CC299&amp;CP299&amp;DC299&amp;DP299,1)),IF(ISERROR(FIND("短",未改造舰娘!$M295&amp;CC299&amp;CP299&amp;DC299&amp;DP299,1)),IF(ISERROR(FIND("无",未改造舰娘!$M295&amp;CC299&amp;CP299&amp;DC299&amp;DP299,1)),0,"无"),"短"),"中"),"长"),"超长")),未改造舰娘!$M295)</f>
        <v>中</v>
      </c>
      <c r="Q299" s="303">
        <f>未改造舰娘!$N295</f>
        <v>32.299999999999997</v>
      </c>
      <c r="R299" s="304">
        <f>(未改造舰娘!$P295)+(未改造舰娘!$Q295)*$C$3+((BW299+CJ299+CW299+DJ299)*$C$2)</f>
        <v>60</v>
      </c>
      <c r="S299" s="304">
        <f>(未改造舰娘!$R295)+(未改造舰娘!$S295)*$C$3+((BY299+CL299+CY299+DL299)*$C$2)</f>
        <v>53</v>
      </c>
      <c r="T299" s="304">
        <f>(未改造舰娘!$T295)+(未改造舰娘!$U295)*$C$3+((BX299+CK299+CX299+DK299)*$C$2)</f>
        <v>43</v>
      </c>
      <c r="U299" s="304">
        <f>(未改造舰娘!$V295)+(未改造舰娘!$W295)*$C$3+((CG299+CT299+DG299+DT299)*$C$2)</f>
        <v>63</v>
      </c>
      <c r="V299" s="305">
        <f>INT((((未改造舰娘!$Y295)-(未改造舰娘!$X295))*(((IF(D299=0,C299,D299))-1)/99))+未改造舰娘!$X295)+((CB299+CO299+DB299+DO299)*$C$2)</f>
        <v>92</v>
      </c>
      <c r="W299" s="304">
        <f>INT((((未改造舰娘!$AA295)-(未改造舰娘!$Z295))*(((IF(D299=0,C299,D299))-1)/99))+未改造舰娘!$Z295)+((CD299+CQ299+DD299+DQ299)*$C$2)</f>
        <v>74</v>
      </c>
      <c r="X299" s="304">
        <f>INT((((未改造舰娘!$AC295)-(未改造舰娘!$AB295))*(((IF(D299=0,C299,D299))-1)/99))+未改造舰娘!$AB295)+((CA299+CN299+DA299+DN299)*$C$2)</f>
        <v>58</v>
      </c>
      <c r="Y299" s="303">
        <f>INT((((未改造舰娘!$AE295)-(未改造舰娘!$AD295))*(((IF(D299=0,C299,D299))-1)/99))+未改造舰娘!$AD295)+((BZ299+CM299+CZ299+DM299)*$C$2)</f>
        <v>0</v>
      </c>
      <c r="Z299" s="474">
        <f>IF(未改造舰娘!$AF295=0,"",未改造舰娘!$AF295)</f>
        <v>2</v>
      </c>
      <c r="AA299" s="304">
        <f>IF(未改造舰娘!$AG295="","",未改造舰娘!$AG295)</f>
        <v>2</v>
      </c>
      <c r="AB299" s="304">
        <f>IF(未改造舰娘!$AH295="","",未改造舰娘!$AH295)</f>
        <v>2</v>
      </c>
      <c r="AC299" s="304" t="str">
        <f>IF(未改造舰娘!$AI295="","",未改造舰娘!$AI295)</f>
        <v/>
      </c>
      <c r="AD299" s="304">
        <f>IF(未改造舰娘!$AJ295="","",未改造舰娘!$AJ295)</f>
        <v>6</v>
      </c>
      <c r="AE299" s="305">
        <f>IF(未改造舰娘!$AK295="","",未改造舰娘!$AK295)</f>
        <v>0</v>
      </c>
      <c r="AF299" s="304" t="str">
        <f>IF(未改造舰娘!$AL295="","",未改造舰娘!$AL295)</f>
        <v/>
      </c>
      <c r="AG299" s="304" t="str">
        <f>IF(未改造舰娘!$AM295="","",未改造舰娘!$AM295)</f>
        <v/>
      </c>
      <c r="AH299" s="304" t="str">
        <f>IF(未改造舰娘!$AN295="","",未改造舰娘!$AN295)</f>
        <v/>
      </c>
      <c r="AI299" s="304" t="str">
        <f>IF(未改造舰娘!$AO295="","",未改造舰娘!$AO295)</f>
        <v/>
      </c>
      <c r="AJ299" s="304" t="str">
        <f>IF(未改造舰娘!$AP295="","",未改造舰娘!$AP295)</f>
        <v/>
      </c>
      <c r="AK299" s="303" t="str">
        <f>IF(未改造舰娘!$AQ295="","",未改造舰娘!$AQ295)</f>
        <v/>
      </c>
      <c r="AL299" s="306" t="str">
        <f>IF(未改造舰娘!$AS295="","",未改造舰娘!$AS295)</f>
        <v>E国双联8英寸炮</v>
      </c>
      <c r="AM299" s="306" t="str">
        <f>IF(未改造舰娘!$AT295="","",未改造舰娘!$AT295)</f>
        <v>改良型对海雷达</v>
      </c>
      <c r="AN299" s="306" t="str">
        <f>IF(未改造舰娘!$AU295="","",未改造舰娘!$AU295)</f>
        <v/>
      </c>
      <c r="AO299" s="306" t="str">
        <f>IF(未改造舰娘!$AV295="","",未改造舰娘!$AV295)</f>
        <v/>
      </c>
      <c r="AP299" s="307" t="str">
        <f>IF(未改造舰娘!$AW295="","",未改造舰娘!$AW295)</f>
        <v/>
      </c>
      <c r="AQ299" s="308" t="str">
        <f>IF(未改造舰娘!$AX295="","",未改造舰娘!$AX295)</f>
        <v/>
      </c>
      <c r="AR299" s="304">
        <f>IF(未改造舰娘!$AY295="","",未改造舰娘!$AY295)</f>
        <v>35</v>
      </c>
      <c r="AS299" s="304">
        <f>IF(未改造舰娘!$AZ295="","",未改造舰娘!$AZ295)</f>
        <v>70</v>
      </c>
      <c r="AT299" s="304">
        <f>IF(未改造舰娘!$BA295="","",未改造舰娘!$BA295)</f>
        <v>1.28</v>
      </c>
      <c r="AU299" s="304">
        <f>IF(未改造舰娘!$BB295="","",未改造舰娘!$BB295)</f>
        <v>2.4</v>
      </c>
      <c r="AV299" s="305">
        <f>IF((未改造舰娘!$BG295+未改造舰娘!$BK295*$C$4)=0,"",(未改造舰娘!$BG295+未改造舰娘!$BK295*$C$4))</f>
        <v>30</v>
      </c>
      <c r="AW299" s="304">
        <f>IF((未改造舰娘!$BH295+未改造舰娘!$BL295*$C$4)=0,"",(未改造舰娘!$BH295+未改造舰娘!$BL295*$C$4))</f>
        <v>43</v>
      </c>
      <c r="AX299" s="304">
        <f>IF((未改造舰娘!$BI295+未改造舰娘!$BM295*$C$4)=0,"",(未改造舰娘!$BI295+未改造舰娘!$BM295*$C$4))</f>
        <v>58</v>
      </c>
      <c r="AY299" s="303">
        <f>IF((未改造舰娘!$BJ295+未改造舰娘!$BN295*$C$4)=0,"",(未改造舰娘!$BJ295+未改造舰娘!$BN295*$C$4))</f>
        <v>25</v>
      </c>
      <c r="AZ299" s="500">
        <f>IF(未改造舰娘!BC295="","",未改造舰娘!BC295)</f>
        <v>39</v>
      </c>
      <c r="BA299" s="500">
        <f>IF(未改造舰娘!BD295="","",未改造舰娘!BD295)</f>
        <v>9</v>
      </c>
      <c r="BB299" s="500">
        <f>IF(未改造舰娘!BE295="","",未改造舰娘!BE295)</f>
        <v>14</v>
      </c>
      <c r="BC299" s="498">
        <f>IF(未改造舰娘!BF295="","",未改造舰娘!BF295)</f>
        <v>17</v>
      </c>
      <c r="BD299" s="125" t="s">
        <v>2271</v>
      </c>
      <c r="BE299" s="506"/>
      <c r="BF299" s="306" t="str">
        <f>IF(未改造舰娘!$BQ295="","",未改造舰娘!$BQ295)</f>
        <v>7-3-ADEFGHIKLN,7-4-CDEFIJKLM,7-5-CDEFGHIJKMOQ,8-3-DEFHIJKL</v>
      </c>
      <c r="BG299" s="306" t="str">
        <f>IF(未改造舰娘!$BR295="","",未改造舰娘!$BR295)</f>
        <v>极地奏鸣曲 Ex-1-CDEFGHIJK,Ex-4-3-DFHILN,Ex-4-4-CEFIKM,Ex-4-5-CEFKLQ,Ex-4-NO；女武神行动 Ex-1-F,Ex-4-CDEFGHJMNOP,Ex-5-CDEFG,Ex-8-CEGHJNOP；轰隆轰隆大作战 Ex-7-L,Ex-8-M,Ex-9-Q；未命名 Ex-9-Sβ,Ex-11-RS</v>
      </c>
      <c r="BH299" s="306"/>
      <c r="BU299" s="304">
        <f>IFERROR(VLOOKUP(AL299,装备!$B:$C,2,0),0)</f>
        <v>3</v>
      </c>
      <c r="BV299" s="304">
        <f>IFERROR(VLOOKUP($AL299,装备!$B:$Q,5,0),0)</f>
        <v>0</v>
      </c>
      <c r="BW299" s="304">
        <f>IFERROR(VLOOKUP($AL299,装备!$B:$Q,6,0),0)</f>
        <v>9</v>
      </c>
      <c r="BX299" s="304">
        <f>IFERROR(VLOOKUP($AL299,装备!$B:$Q,7,0),0)</f>
        <v>0</v>
      </c>
      <c r="BY299" s="304">
        <f>IFERROR(VLOOKUP($AL299,装备!$B:$Q,8,0),0)</f>
        <v>0</v>
      </c>
      <c r="BZ299" s="304">
        <f>IFERROR(VLOOKUP($AL299,装备!$B:$Q,9,0),0)</f>
        <v>0</v>
      </c>
      <c r="CA299" s="304">
        <f>IFERROR(VLOOKUP($AL299,装备!$B:$Q,10,0),0)</f>
        <v>0</v>
      </c>
      <c r="CB299" s="304">
        <f>IFERROR(VLOOKUP($AL299,装备!$B:$Q,11,0),0)</f>
        <v>0</v>
      </c>
      <c r="CC299" s="304" t="str">
        <f>IFERROR(VLOOKUP($AL299,装备!$B:$Q,12,0),0)</f>
        <v>中</v>
      </c>
      <c r="CD299" s="304">
        <f>IFERROR(VLOOKUP($AL299,装备!$B:$Q,13,0),0)</f>
        <v>0</v>
      </c>
      <c r="CE299" s="304">
        <f>IFERROR(VLOOKUP($AL299,装备!$B:$Q,14,0),0)</f>
        <v>0</v>
      </c>
      <c r="CF299" s="304">
        <f>IFERROR(VLOOKUP($AL299,装备!$B:$Q,16,0),0)</f>
        <v>0</v>
      </c>
      <c r="CG299" s="304">
        <f>IFERROR(VLOOKUP($AL299,装备!$B:$Q,5,0),0)</f>
        <v>0</v>
      </c>
      <c r="CH299" s="304">
        <f>IFERROR(VLOOKUP(AM299,装备!$B:$C,2,0),0)</f>
        <v>4</v>
      </c>
      <c r="CI299" s="304">
        <f>IFERROR(VLOOKUP($AM299,装备!$B:$Q,5,0),0)</f>
        <v>0</v>
      </c>
      <c r="CJ299" s="304">
        <f>IFERROR(VLOOKUP($AM299,装备!$B:$Q,6,0),0)</f>
        <v>0</v>
      </c>
      <c r="CK299" s="304">
        <f>IFERROR(VLOOKUP($AM299,装备!$B:$Q,7,0),0)</f>
        <v>0</v>
      </c>
      <c r="CL299" s="304">
        <f>IFERROR(VLOOKUP($AM299,装备!$B:$Q,8,0),0)</f>
        <v>0</v>
      </c>
      <c r="CM299" s="304">
        <f>IFERROR(VLOOKUP($AM299,装备!$B:$Q,9,0),0)</f>
        <v>0</v>
      </c>
      <c r="CN299" s="304">
        <f>IFERROR(VLOOKUP($AM299,装备!$B:$Q,10,0),0)</f>
        <v>7</v>
      </c>
      <c r="CO299" s="304">
        <f>IFERROR(VLOOKUP($AM299,装备!$B:$Q,11,0),0)</f>
        <v>5</v>
      </c>
      <c r="CP299" s="304" t="str">
        <f>IFERROR(VLOOKUP($AM299,装备!$B:$Q,12,0),0)</f>
        <v>无</v>
      </c>
      <c r="CQ299" s="304">
        <f>IFERROR(VLOOKUP($AM299,装备!$B:$Q,13,0),0)</f>
        <v>0</v>
      </c>
      <c r="CR299" s="304">
        <f>IFERROR(VLOOKUP($AM299,装备!$B:$Q,14,0),0)</f>
        <v>0</v>
      </c>
      <c r="CS299" s="304">
        <f>IFERROR(VLOOKUP($AM299,装备!$B:$Q,16,0),0)</f>
        <v>0</v>
      </c>
      <c r="CT299" s="304">
        <f>IFERROR(VLOOKUP($AM299,装备!$B:$Q,5,0),0)</f>
        <v>0</v>
      </c>
      <c r="CU299" s="304">
        <f>IFERROR(VLOOKUP(AN299,装备!$B:$C,2,0),0)</f>
        <v>0</v>
      </c>
      <c r="CV299" s="304">
        <f>IFERROR(VLOOKUP($AN299,装备!$B:$Q,5,0),0)</f>
        <v>0</v>
      </c>
      <c r="CW299" s="304">
        <f>IFERROR(VLOOKUP($AN299,装备!$B:$Q,6,0),0)</f>
        <v>0</v>
      </c>
      <c r="CX299" s="304">
        <f>IFERROR(VLOOKUP($AN299,装备!$B:$Q,7,0),0)</f>
        <v>0</v>
      </c>
      <c r="CY299" s="304">
        <f>IFERROR(VLOOKUP($AN299,装备!$B:$Q,8,0),0)</f>
        <v>0</v>
      </c>
      <c r="CZ299" s="304">
        <f>IFERROR(VLOOKUP($AN299,装备!$B:$Q,9,0),0)</f>
        <v>0</v>
      </c>
      <c r="DA299" s="304">
        <f>IFERROR(VLOOKUP($AN299,装备!$B:$Q,10,0),0)</f>
        <v>0</v>
      </c>
      <c r="DB299" s="304">
        <f>IFERROR(VLOOKUP($AN299,装备!$B:$Q,11,0),0)</f>
        <v>0</v>
      </c>
      <c r="DC299" s="304">
        <f>IFERROR(VLOOKUP($AN299,装备!$B:$Q,12,0),0)</f>
        <v>0</v>
      </c>
      <c r="DD299" s="304">
        <f>IFERROR(VLOOKUP($AN299,装备!$B:$Q,13,0),0)</f>
        <v>0</v>
      </c>
      <c r="DE299" s="304">
        <f>IFERROR(VLOOKUP($AN299,装备!$B:$Q,14,0),0)</f>
        <v>0</v>
      </c>
      <c r="DF299" s="304">
        <f>IFERROR(VLOOKUP($AN299,装备!$B:$Q,16,0),0)</f>
        <v>0</v>
      </c>
      <c r="DG299" s="304">
        <f>IFERROR(VLOOKUP($AN299,装备!$B:$Q,5,0),0)</f>
        <v>0</v>
      </c>
      <c r="DH299" s="304">
        <f>IFERROR(VLOOKUP(AO299,装备!$B:$C,2,0),0)</f>
        <v>0</v>
      </c>
      <c r="DI299" s="304">
        <f>IFERROR(VLOOKUP($AO299,装备!$B:$Q,5,0),0)</f>
        <v>0</v>
      </c>
      <c r="DJ299" s="304">
        <f>IFERROR(VLOOKUP($AO299,装备!$B:$Q,6,0),0)</f>
        <v>0</v>
      </c>
      <c r="DK299" s="304">
        <f>IFERROR(VLOOKUP($AO299,装备!$B:$Q,7,0),0)</f>
        <v>0</v>
      </c>
      <c r="DL299" s="304">
        <f>IFERROR(VLOOKUP($AO299,装备!$B:$Q,8,0),0)</f>
        <v>0</v>
      </c>
      <c r="DM299" s="304">
        <f>IFERROR(VLOOKUP($AO299,装备!$B:$Q,9,0),0)</f>
        <v>0</v>
      </c>
      <c r="DN299" s="304">
        <f>IFERROR(VLOOKUP($AO299,装备!$B:$Q,10,0),0)</f>
        <v>0</v>
      </c>
      <c r="DO299" s="304">
        <f>IFERROR(VLOOKUP($AO299,装备!$B:$Q,11,0),0)</f>
        <v>0</v>
      </c>
      <c r="DP299" s="304">
        <f>IFERROR(VLOOKUP($AO299,装备!$B:$Q,12,0),0)</f>
        <v>0</v>
      </c>
      <c r="DQ299" s="304">
        <f>IFERROR(VLOOKUP($AO299,装备!$B:$Q,13,0),0)</f>
        <v>0</v>
      </c>
      <c r="DR299" s="304">
        <f>IFERROR(VLOOKUP($AO299,装备!$B:$Q,14,0),0)</f>
        <v>0</v>
      </c>
      <c r="DS299" s="304">
        <f>IFERROR(VLOOKUP($AO299,装备!$B:$Q,16,0),0)</f>
        <v>0</v>
      </c>
      <c r="DT299" s="304">
        <f>IFERROR(VLOOKUP($AO299,装备!$B:$Q,5,0),0)</f>
        <v>0</v>
      </c>
    </row>
    <row r="300" spans="1:124" hidden="1">
      <c r="A300" s="301">
        <f>未改造舰娘!$A296</f>
        <v>10032711</v>
      </c>
      <c r="B300" s="354" t="s">
        <v>4172</v>
      </c>
      <c r="C300" s="323"/>
      <c r="D300" s="323">
        <f t="shared" si="4"/>
        <v>110</v>
      </c>
      <c r="E300" s="303">
        <f>未改造舰娘!$C296</f>
        <v>4</v>
      </c>
      <c r="F300" s="304" t="str">
        <f>未改造舰娘!$D296</f>
        <v>驱逐</v>
      </c>
      <c r="G300" s="304" t="str">
        <f>未改造舰娘!$E296</f>
        <v>小型</v>
      </c>
      <c r="H300" s="304" t="str">
        <f>未改造舰娘!$F296</f>
        <v>护卫舰</v>
      </c>
      <c r="I300" s="460">
        <f>未改造舰娘!$AR296</f>
        <v>2</v>
      </c>
      <c r="J300" s="304" t="str">
        <f>未改造舰娘!$G296</f>
        <v>美国</v>
      </c>
      <c r="K300" s="312">
        <f>未改造舰娘!$H296+(BV300+CI300+CV300+DI300)*$C$2</f>
        <v>16</v>
      </c>
      <c r="L300" s="304">
        <f>未改造舰娘!$I296</f>
        <v>0</v>
      </c>
      <c r="M300" s="304">
        <f>未改造舰娘!$J296</f>
        <v>1</v>
      </c>
      <c r="N300" s="518">
        <f>未改造舰娘!$K296</f>
        <v>2</v>
      </c>
      <c r="O300" s="304">
        <f>未改造舰娘!$L296+((CE300+CR300+DE300+DR300)*$C$2)</f>
        <v>25</v>
      </c>
      <c r="P300" s="304" t="str">
        <f>IF($C$2=1,(IF(ISERROR(FIND("超长",未改造舰娘!$M296&amp;CC300&amp;CP300&amp;DC300&amp;DP300,1)),IF(ISERROR(FIND("长",未改造舰娘!$M296&amp;CC300&amp;CP300&amp;DC300&amp;DP300,1)),IF(ISERROR(FIND("中",未改造舰娘!$M296&amp;CC300&amp;CP300&amp;DC300&amp;DP300,1)),IF(ISERROR(FIND("短",未改造舰娘!$M296&amp;CC300&amp;CP300&amp;DC300&amp;DP300,1)),IF(ISERROR(FIND("无",未改造舰娘!$M296&amp;CC300&amp;CP300&amp;DC300&amp;DP300,1)),0,"无"),"短"),"中"),"长"),"超长")),未改造舰娘!$M296)</f>
        <v>短</v>
      </c>
      <c r="Q300" s="303">
        <f>未改造舰娘!$N296</f>
        <v>40.700000000000003</v>
      </c>
      <c r="R300" s="304">
        <f>(未改造舰娘!$P296)+(未改造舰娘!$Q296)*$C$3+((BW300+CJ300+CW300+DJ300)*$C$2)</f>
        <v>29</v>
      </c>
      <c r="S300" s="304">
        <f>(未改造舰娘!$R296)+(未改造舰娘!$S296)*$C$3+((BY300+CL300+CY300+DL300)*$C$2)</f>
        <v>77</v>
      </c>
      <c r="T300" s="304">
        <f>(未改造舰娘!$T296)+(未改造舰娘!$U296)*$C$3+((BX300+CK300+CX300+DK300)*$C$2)</f>
        <v>21</v>
      </c>
      <c r="U300" s="304">
        <f>(未改造舰娘!$V296)+(未改造舰娘!$W296)*$C$3+((CG300+CT300+DG300+DT300)*$C$2)</f>
        <v>40</v>
      </c>
      <c r="V300" s="305">
        <f>INT((((未改造舰娘!$Y296)-(未改造舰娘!$X296))*(((IF(D300=0,C300,D300))-1)/99))+未改造舰娘!$X296)+((CB300+CO300+DB300+DO300)*$C$2)</f>
        <v>88</v>
      </c>
      <c r="W300" s="304">
        <f>INT((((未改造舰娘!$AA296)-(未改造舰娘!$Z296))*(((IF(D300=0,C300,D300))-1)/99))+未改造舰娘!$Z296)+((CD300+CQ300+DD300+DQ300)*$C$2)</f>
        <v>94</v>
      </c>
      <c r="X300" s="304">
        <f>INT((((未改造舰娘!$AC296)-(未改造舰娘!$AB296))*(((IF(D300=0,C300,D300))-1)/99))+未改造舰娘!$AB296)+((CA300+CN300+DA300+DN300)*$C$2)</f>
        <v>17</v>
      </c>
      <c r="Y300" s="303">
        <f>INT((((未改造舰娘!$AE296)-(未改造舰娘!$AD296))*(((IF(D300=0,C300,D300))-1)/99))+未改造舰娘!$AD296)+((BZ300+CM300+CZ300+DM300)*$C$2)</f>
        <v>58</v>
      </c>
      <c r="Z300" s="474" t="str">
        <f>IF(未改造舰娘!$AF296=0,"",未改造舰娘!$AF296)</f>
        <v/>
      </c>
      <c r="AA300" s="304" t="str">
        <f>IF(未改造舰娘!$AG296="","",未改造舰娘!$AG296)</f>
        <v/>
      </c>
      <c r="AB300" s="304" t="str">
        <f>IF(未改造舰娘!$AH296="","",未改造舰娘!$AH296)</f>
        <v/>
      </c>
      <c r="AC300" s="304" t="str">
        <f>IF(未改造舰娘!$AI296="","",未改造舰娘!$AI296)</f>
        <v/>
      </c>
      <c r="AD300" s="304">
        <f>IF(未改造舰娘!$AJ296="","",未改造舰娘!$AJ296)</f>
        <v>0</v>
      </c>
      <c r="AE300" s="305">
        <f>IF(未改造舰娘!$AK296="","",未改造舰娘!$AK296)</f>
        <v>0</v>
      </c>
      <c r="AF300" s="304" t="str">
        <f>IF(未改造舰娘!$AL296="","",未改造舰娘!$AL296)</f>
        <v/>
      </c>
      <c r="AG300" s="304" t="str">
        <f>IF(未改造舰娘!$AM296="","",未改造舰娘!$AM296)</f>
        <v/>
      </c>
      <c r="AH300" s="304" t="str">
        <f>IF(未改造舰娘!$AN296="","",未改造舰娘!$AN296)</f>
        <v/>
      </c>
      <c r="AI300" s="304" t="str">
        <f>IF(未改造舰娘!$AO296="","",未改造舰娘!$AO296)</f>
        <v/>
      </c>
      <c r="AJ300" s="304" t="str">
        <f>IF(未改造舰娘!$AP296="","",未改造舰娘!$AP296)</f>
        <v/>
      </c>
      <c r="AK300" s="303" t="str">
        <f>IF(未改造舰娘!$AQ296="","",未改造舰娘!$AQ296)</f>
        <v/>
      </c>
      <c r="AL300" s="306" t="str">
        <f>IF(未改造舰娘!$AS296="","",未改造舰娘!$AS296)</f>
        <v>四联533毫米鱼雷</v>
      </c>
      <c r="AM300" s="306" t="str">
        <f>IF(未改造舰娘!$AT296="","",未改造舰娘!$AT296)</f>
        <v>改良型动力系统</v>
      </c>
      <c r="AN300" s="306" t="str">
        <f>IF(未改造舰娘!$AU296="","",未改造舰娘!$AU296)</f>
        <v/>
      </c>
      <c r="AO300" s="306" t="str">
        <f>IF(未改造舰娘!$AV296="","",未改造舰娘!$AV296)</f>
        <v/>
      </c>
      <c r="AP300" s="307" t="str">
        <f>IF(未改造舰娘!$AW296="","",未改造舰娘!$AW296)</f>
        <v/>
      </c>
      <c r="AQ300" s="308" t="str">
        <f>IF(未改造舰娘!$AX296="","",未改造舰娘!$AX296)</f>
        <v/>
      </c>
      <c r="AR300" s="304">
        <f>IF(未改造舰娘!$AY296="","",未改造舰娘!$AY296)</f>
        <v>15</v>
      </c>
      <c r="AS300" s="304">
        <f>IF(未改造舰娘!$AZ296="","",未改造舰娘!$AZ296)</f>
        <v>25</v>
      </c>
      <c r="AT300" s="304">
        <f>IF(未改造舰娘!$BA296="","",未改造舰娘!$BA296)</f>
        <v>0.48</v>
      </c>
      <c r="AU300" s="304">
        <f>IF(未改造舰娘!$BB296="","",未改造舰娘!$BB296)</f>
        <v>0.9</v>
      </c>
      <c r="AV300" s="305">
        <f>IF((未改造舰娘!$BG296+未改造舰娘!$BK296*$C$4)=0,"",(未改造舰娘!$BG296+未改造舰娘!$BK296*$C$4))</f>
        <v>15</v>
      </c>
      <c r="AW300" s="304">
        <f>IF((未改造舰娘!$BH296+未改造舰娘!$BL296*$C$4)=0,"",(未改造舰娘!$BH296+未改造舰娘!$BL296*$C$4))</f>
        <v>10</v>
      </c>
      <c r="AX300" s="304">
        <f>IF((未改造舰娘!$BI296+未改造舰娘!$BM296*$C$4)=0,"",(未改造舰娘!$BI296+未改造舰娘!$BM296*$C$4))</f>
        <v>28</v>
      </c>
      <c r="AY300" s="303" t="str">
        <f>IF((未改造舰娘!$BJ296+未改造舰娘!$BN296*$C$4)=0,"",(未改造舰娘!$BJ296+未改造舰娘!$BN296*$C$4))</f>
        <v/>
      </c>
      <c r="AZ300" s="500">
        <f>IF(未改造舰娘!BC296="","",未改造舰娘!BC296)</f>
        <v>0</v>
      </c>
      <c r="BA300" s="500">
        <f>IF(未改造舰娘!BD296="","",未改造舰娘!BD296)</f>
        <v>27</v>
      </c>
      <c r="BB300" s="500">
        <f>IF(未改造舰娘!BE296="","",未改造舰娘!BE296)</f>
        <v>6</v>
      </c>
      <c r="BC300" s="498">
        <f>IF(未改造舰娘!BF296="","",未改造舰娘!BF296)</f>
        <v>4</v>
      </c>
      <c r="BD300" s="125" t="s">
        <v>1649</v>
      </c>
      <c r="BE300" s="506"/>
      <c r="BF300" s="306" t="str">
        <f>IF(未改造舰娘!$BQ296="","",未改造舰娘!$BQ296)</f>
        <v>7-3-ADEFGHIKLN,7-4-CDEFIJKLM,7-5-CDEFGHIJKLMOQ,8-1-ABCDEFGHIJKL,8-3-ABCDEFGHIJKL</v>
      </c>
      <c r="BG300" s="306" t="str">
        <f>IF(未改造舰娘!$BR296="","",未改造舰娘!$BR296)</f>
        <v>极地奏鸣曲 Ex-2-DEFGHIJKLMN,Ex-4-3-DEFHILN,Ex-4-4-CEFIJKMDEHJKL,Ex-4-5-CDEFGKLQ,Ex-4-2-ABCDEFGHIJKL；轰隆轰隆大作战 Ex-2-BCEFGHJL,Ex-3-DGHJL,Ex-4-ABCDEFGHIM,Ex-5-BDFGHIKLMOPQ,Ex-7-ADFGHJL；扑火之蛾 Ex-2-DEFGHIJKL,Ex-3-DFGHIJKLM,Ex-4-ABCDEFGHIJKLMN,Ex-5-ABCDEFGHIJKLMN,Ex-7-DEFGHIJKL,Ex-8-FHJKM,Ex-9-ABCDEFGHIJKLMN,Ex-10-ACDEGHIJKLMN；中间岛战役 Ex-2-DEG,Ex-4-CDGK,Ex-6-BDE,Ex-9-ABCDFGHK；所罗门之晓 Ex-5-R,Ex-6-L,Ex-8-DEFGHJKMNOPQ,Ex-10-DEFGHIJKNPQR；地狱群岛攻略作战 Ex-2-I,Ex-4-M,Ex-6-BCEI,Ex-8-CEFHKM</v>
      </c>
      <c r="BH300" s="306"/>
      <c r="BU300" s="304">
        <f>IFERROR(VLOOKUP(AL300,装备!$B:$C,2,0),0)</f>
        <v>1</v>
      </c>
      <c r="BV300" s="304">
        <f>IFERROR(VLOOKUP($AL300,装备!$B:$Q,5,0),0)</f>
        <v>0</v>
      </c>
      <c r="BW300" s="304">
        <f>IFERROR(VLOOKUP($AL300,装备!$B:$Q,6,0),0)</f>
        <v>0</v>
      </c>
      <c r="BX300" s="304">
        <f>IFERROR(VLOOKUP($AL300,装备!$B:$Q,7,0),0)</f>
        <v>0</v>
      </c>
      <c r="BY300" s="304">
        <f>IFERROR(VLOOKUP($AL300,装备!$B:$Q,8,0),0)</f>
        <v>4</v>
      </c>
      <c r="BZ300" s="304">
        <f>IFERROR(VLOOKUP($AL300,装备!$B:$Q,9,0),0)</f>
        <v>0</v>
      </c>
      <c r="CA300" s="304">
        <f>IFERROR(VLOOKUP($AL300,装备!$B:$Q,10,0),0)</f>
        <v>0</v>
      </c>
      <c r="CB300" s="304">
        <f>IFERROR(VLOOKUP($AL300,装备!$B:$Q,11,0),0)</f>
        <v>0</v>
      </c>
      <c r="CC300" s="304" t="str">
        <f>IFERROR(VLOOKUP($AL300,装备!$B:$Q,12,0),0)</f>
        <v>短</v>
      </c>
      <c r="CD300" s="304">
        <f>IFERROR(VLOOKUP($AL300,装备!$B:$Q,13,0),0)</f>
        <v>0</v>
      </c>
      <c r="CE300" s="304">
        <f>IFERROR(VLOOKUP($AL300,装备!$B:$Q,14,0),0)</f>
        <v>0</v>
      </c>
      <c r="CF300" s="304">
        <f>IFERROR(VLOOKUP($AL300,装备!$B:$Q,16,0),0)</f>
        <v>0</v>
      </c>
      <c r="CG300" s="304">
        <f>IFERROR(VLOOKUP($AL300,装备!$B:$Q,5,0),0)</f>
        <v>0</v>
      </c>
      <c r="CH300" s="304">
        <f>IFERROR(VLOOKUP(AM300,装备!$B:$C,2,0),0)</f>
        <v>5</v>
      </c>
      <c r="CI300" s="304">
        <f>IFERROR(VLOOKUP($AM300,装备!$B:$Q,5,0),0)</f>
        <v>0</v>
      </c>
      <c r="CJ300" s="304">
        <f>IFERROR(VLOOKUP($AM300,装备!$B:$Q,6,0),0)</f>
        <v>0</v>
      </c>
      <c r="CK300" s="304">
        <f>IFERROR(VLOOKUP($AM300,装备!$B:$Q,7,0),0)</f>
        <v>0</v>
      </c>
      <c r="CL300" s="304">
        <f>IFERROR(VLOOKUP($AM300,装备!$B:$Q,8,0),0)</f>
        <v>0</v>
      </c>
      <c r="CM300" s="304">
        <f>IFERROR(VLOOKUP($AM300,装备!$B:$Q,9,0),0)</f>
        <v>0</v>
      </c>
      <c r="CN300" s="304">
        <f>IFERROR(VLOOKUP($AM300,装备!$B:$Q,10,0),0)</f>
        <v>0</v>
      </c>
      <c r="CO300" s="304">
        <f>IFERROR(VLOOKUP($AM300,装备!$B:$Q,11,0),0)</f>
        <v>0</v>
      </c>
      <c r="CP300" s="304" t="str">
        <f>IFERROR(VLOOKUP($AM300,装备!$B:$Q,12,0),0)</f>
        <v>无</v>
      </c>
      <c r="CQ300" s="304">
        <f>IFERROR(VLOOKUP($AM300,装备!$B:$Q,13,0),0)</f>
        <v>10</v>
      </c>
      <c r="CR300" s="304">
        <f>IFERROR(VLOOKUP($AM300,装备!$B:$Q,14,0),0)</f>
        <v>0</v>
      </c>
      <c r="CS300" s="304">
        <f>IFERROR(VLOOKUP($AM300,装备!$B:$Q,16,0),0)</f>
        <v>0</v>
      </c>
      <c r="CT300" s="304">
        <f>IFERROR(VLOOKUP($AM300,装备!$B:$Q,5,0),0)</f>
        <v>0</v>
      </c>
      <c r="CU300" s="304">
        <f>IFERROR(VLOOKUP(AN300,装备!$B:$C,2,0),0)</f>
        <v>0</v>
      </c>
      <c r="CV300" s="304">
        <f>IFERROR(VLOOKUP($AN300,装备!$B:$Q,5,0),0)</f>
        <v>0</v>
      </c>
      <c r="CW300" s="304">
        <f>IFERROR(VLOOKUP($AN300,装备!$B:$Q,6,0),0)</f>
        <v>0</v>
      </c>
      <c r="CX300" s="304">
        <f>IFERROR(VLOOKUP($AN300,装备!$B:$Q,7,0),0)</f>
        <v>0</v>
      </c>
      <c r="CY300" s="304">
        <f>IFERROR(VLOOKUP($AN300,装备!$B:$Q,8,0),0)</f>
        <v>0</v>
      </c>
      <c r="CZ300" s="304">
        <f>IFERROR(VLOOKUP($AN300,装备!$B:$Q,9,0),0)</f>
        <v>0</v>
      </c>
      <c r="DA300" s="304">
        <f>IFERROR(VLOOKUP($AN300,装备!$B:$Q,10,0),0)</f>
        <v>0</v>
      </c>
      <c r="DB300" s="304">
        <f>IFERROR(VLOOKUP($AN300,装备!$B:$Q,11,0),0)</f>
        <v>0</v>
      </c>
      <c r="DC300" s="304">
        <f>IFERROR(VLOOKUP($AN300,装备!$B:$Q,12,0),0)</f>
        <v>0</v>
      </c>
      <c r="DD300" s="304">
        <f>IFERROR(VLOOKUP($AN300,装备!$B:$Q,13,0),0)</f>
        <v>0</v>
      </c>
      <c r="DE300" s="304">
        <f>IFERROR(VLOOKUP($AN300,装备!$B:$Q,14,0),0)</f>
        <v>0</v>
      </c>
      <c r="DF300" s="304">
        <f>IFERROR(VLOOKUP($AN300,装备!$B:$Q,16,0),0)</f>
        <v>0</v>
      </c>
      <c r="DG300" s="304">
        <f>IFERROR(VLOOKUP($AN300,装备!$B:$Q,5,0),0)</f>
        <v>0</v>
      </c>
      <c r="DH300" s="304">
        <f>IFERROR(VLOOKUP(AO300,装备!$B:$C,2,0),0)</f>
        <v>0</v>
      </c>
      <c r="DI300" s="304">
        <f>IFERROR(VLOOKUP($AO300,装备!$B:$Q,5,0),0)</f>
        <v>0</v>
      </c>
      <c r="DJ300" s="304">
        <f>IFERROR(VLOOKUP($AO300,装备!$B:$Q,6,0),0)</f>
        <v>0</v>
      </c>
      <c r="DK300" s="304">
        <f>IFERROR(VLOOKUP($AO300,装备!$B:$Q,7,0),0)</f>
        <v>0</v>
      </c>
      <c r="DL300" s="304">
        <f>IFERROR(VLOOKUP($AO300,装备!$B:$Q,8,0),0)</f>
        <v>0</v>
      </c>
      <c r="DM300" s="304">
        <f>IFERROR(VLOOKUP($AO300,装备!$B:$Q,9,0),0)</f>
        <v>0</v>
      </c>
      <c r="DN300" s="304">
        <f>IFERROR(VLOOKUP($AO300,装备!$B:$Q,10,0),0)</f>
        <v>0</v>
      </c>
      <c r="DO300" s="304">
        <f>IFERROR(VLOOKUP($AO300,装备!$B:$Q,11,0),0)</f>
        <v>0</v>
      </c>
      <c r="DP300" s="304">
        <f>IFERROR(VLOOKUP($AO300,装备!$B:$Q,12,0),0)</f>
        <v>0</v>
      </c>
      <c r="DQ300" s="304">
        <f>IFERROR(VLOOKUP($AO300,装备!$B:$Q,13,0),0)</f>
        <v>0</v>
      </c>
      <c r="DR300" s="304">
        <f>IFERROR(VLOOKUP($AO300,装备!$B:$Q,14,0),0)</f>
        <v>0</v>
      </c>
      <c r="DS300" s="304">
        <f>IFERROR(VLOOKUP($AO300,装备!$B:$Q,16,0),0)</f>
        <v>0</v>
      </c>
      <c r="DT300" s="304">
        <f>IFERROR(VLOOKUP($AO300,装备!$B:$Q,5,0),0)</f>
        <v>0</v>
      </c>
    </row>
    <row r="301" spans="1:124" hidden="1">
      <c r="A301" s="301">
        <f>未改造舰娘!$A297</f>
        <v>10032812</v>
      </c>
      <c r="B301" s="354" t="s">
        <v>4173</v>
      </c>
      <c r="C301" s="323"/>
      <c r="D301" s="323">
        <f t="shared" si="4"/>
        <v>110</v>
      </c>
      <c r="E301" s="303">
        <f>未改造舰娘!$C297</f>
        <v>3</v>
      </c>
      <c r="F301" s="304" t="str">
        <f>未改造舰娘!$D297</f>
        <v>重巡</v>
      </c>
      <c r="G301" s="304" t="str">
        <f>未改造舰娘!$E297</f>
        <v>中型</v>
      </c>
      <c r="H301" s="304" t="str">
        <f>未改造舰娘!$F297</f>
        <v>护卫舰</v>
      </c>
      <c r="I301" s="460">
        <f>未改造舰娘!$AR297</f>
        <v>3</v>
      </c>
      <c r="J301" s="304" t="str">
        <f>未改造舰娘!$G297</f>
        <v>日本</v>
      </c>
      <c r="K301" s="312">
        <f>未改造舰娘!$H297+(BV301+CI301+CV301+DI301)*$C$2</f>
        <v>43</v>
      </c>
      <c r="L301" s="304">
        <f>未改造舰娘!$I297</f>
        <v>1</v>
      </c>
      <c r="M301" s="304">
        <f>未改造舰娘!$J297</f>
        <v>3</v>
      </c>
      <c r="N301" s="518">
        <f>未改造舰娘!$K297</f>
        <v>3</v>
      </c>
      <c r="O301" s="304">
        <f>未改造舰娘!$L297+((CE301+CR301+DE301+DR301)*$C$2)</f>
        <v>17</v>
      </c>
      <c r="P301" s="304" t="str">
        <f>IF($C$2=1,(IF(ISERROR(FIND("超长",未改造舰娘!$M297&amp;CC301&amp;CP301&amp;DC301&amp;DP301,1)),IF(ISERROR(FIND("长",未改造舰娘!$M297&amp;CC301&amp;CP301&amp;DC301&amp;DP301,1)),IF(ISERROR(FIND("中",未改造舰娘!$M297&amp;CC301&amp;CP301&amp;DC301&amp;DP301,1)),IF(ISERROR(FIND("短",未改造舰娘!$M297&amp;CC301&amp;CP301&amp;DC301&amp;DP301,1)),IF(ISERROR(FIND("无",未改造舰娘!$M297&amp;CC301&amp;CP301&amp;DC301&amp;DP301,1)),0,"无"),"短"),"中"),"长"),"超长")),未改造舰娘!$M297)</f>
        <v>中</v>
      </c>
      <c r="Q301" s="303">
        <f>未改造舰娘!$N297</f>
        <v>33</v>
      </c>
      <c r="R301" s="304">
        <f>(未改造舰娘!$P297)+(未改造舰娘!$Q297)*$C$3+((BW301+CJ301+CW301+DJ301)*$C$2)</f>
        <v>62</v>
      </c>
      <c r="S301" s="304">
        <f>(未改造舰娘!$R297)+(未改造舰娘!$S297)*$C$3+((BY301+CL301+CY301+DL301)*$C$2)</f>
        <v>54</v>
      </c>
      <c r="T301" s="304">
        <f>(未改造舰娘!$T297)+(未改造舰娘!$U297)*$C$3+((BX301+CK301+CX301+DK301)*$C$2)</f>
        <v>46</v>
      </c>
      <c r="U301" s="304">
        <f>(未改造舰娘!$V297)+(未改造舰娘!$W297)*$C$3+((CG301+CT301+DG301+DT301)*$C$2)</f>
        <v>50</v>
      </c>
      <c r="V301" s="305">
        <f>INT((((未改造舰娘!$Y297)-(未改造舰娘!$X297))*(((IF(D301=0,C301,D301))-1)/99))+未改造舰娘!$X297)+((CB301+CO301+DB301+DO301)*$C$2)</f>
        <v>91</v>
      </c>
      <c r="W301" s="304">
        <f>INT((((未改造舰娘!$AA297)-(未改造舰娘!$Z297))*(((IF(D301=0,C301,D301))-1)/99))+未改造舰娘!$Z297)+((CD301+CQ301+DD301+DQ301)*$C$2)</f>
        <v>80</v>
      </c>
      <c r="X301" s="304">
        <f>INT((((未改造舰娘!$AC297)-(未改造舰娘!$AB297))*(((IF(D301=0,C301,D301))-1)/99))+未改造舰娘!$AB297)+((CA301+CN301+DA301+DN301)*$C$2)</f>
        <v>51</v>
      </c>
      <c r="Y301" s="303">
        <f>INT((((未改造舰娘!$AE297)-(未改造舰娘!$AD297))*(((IF(D301=0,C301,D301))-1)/99))+未改造舰娘!$AD297)+((BZ301+CM301+CZ301+DM301)*$C$2)</f>
        <v>0</v>
      </c>
      <c r="Z301" s="474">
        <f>IF(未改造舰娘!$AF297=0,"",未改造舰娘!$AF297)</f>
        <v>2</v>
      </c>
      <c r="AA301" s="304">
        <f>IF(未改造舰娘!$AG297="","",未改造舰娘!$AG297)</f>
        <v>2</v>
      </c>
      <c r="AB301" s="304">
        <f>IF(未改造舰娘!$AH297="","",未改造舰娘!$AH297)</f>
        <v>2</v>
      </c>
      <c r="AC301" s="304" t="str">
        <f>IF(未改造舰娘!$AI297="","",未改造舰娘!$AI297)</f>
        <v/>
      </c>
      <c r="AD301" s="304">
        <f>IF(未改造舰娘!$AJ297="","",未改造舰娘!$AJ297)</f>
        <v>6</v>
      </c>
      <c r="AE301" s="305">
        <f>IF(未改造舰娘!$AK297="","",未改造舰娘!$AK297)</f>
        <v>0</v>
      </c>
      <c r="AF301" s="304" t="str">
        <f>IF(未改造舰娘!$AL297="","",未改造舰娘!$AL297)</f>
        <v/>
      </c>
      <c r="AG301" s="304" t="str">
        <f>IF(未改造舰娘!$AM297="","",未改造舰娘!$AM297)</f>
        <v/>
      </c>
      <c r="AH301" s="304" t="str">
        <f>IF(未改造舰娘!$AN297="","",未改造舰娘!$AN297)</f>
        <v/>
      </c>
      <c r="AI301" s="304" t="str">
        <f>IF(未改造舰娘!$AO297="","",未改造舰娘!$AO297)</f>
        <v/>
      </c>
      <c r="AJ301" s="304" t="str">
        <f>IF(未改造舰娘!$AP297="","",未改造舰娘!$AP297)</f>
        <v/>
      </c>
      <c r="AK301" s="303" t="str">
        <f>IF(未改造舰娘!$AQ297="","",未改造舰娘!$AQ297)</f>
        <v/>
      </c>
      <c r="AL301" s="306" t="str">
        <f>IF(未改造舰娘!$AS297="","",未改造舰娘!$AS297)</f>
        <v>J国20.3厘米连装炮</v>
      </c>
      <c r="AM301" s="306" t="str">
        <f>IF(未改造舰娘!$AT297="","",未改造舰娘!$AT297)</f>
        <v>零式水上侦察机</v>
      </c>
      <c r="AN301" s="306" t="str">
        <f>IF(未改造舰娘!$AU297="","",未改造舰娘!$AU297)</f>
        <v/>
      </c>
      <c r="AO301" s="306" t="str">
        <f>IF(未改造舰娘!$AV297="","",未改造舰娘!$AV297)</f>
        <v/>
      </c>
      <c r="AP301" s="307" t="str">
        <f>IF(未改造舰娘!$AW297="","",未改造舰娘!$AW297)</f>
        <v/>
      </c>
      <c r="AQ301" s="308" t="str">
        <f>IF(未改造舰娘!$AX297="","",未改造舰娘!$AX297)</f>
        <v/>
      </c>
      <c r="AR301" s="304">
        <f>IF(未改造舰娘!$AY297="","",未改造舰娘!$AY297)</f>
        <v>40</v>
      </c>
      <c r="AS301" s="304">
        <f>IF(未改造舰娘!$AZ297="","",未改造舰娘!$AZ297)</f>
        <v>65</v>
      </c>
      <c r="AT301" s="304">
        <f>IF(未改造舰娘!$BA297="","",未改造舰娘!$BA297)</f>
        <v>1.28</v>
      </c>
      <c r="AU301" s="304">
        <f>IF(未改造舰娘!$BB297="","",未改造舰娘!$BB297)</f>
        <v>2.4</v>
      </c>
      <c r="AV301" s="305">
        <f>IF((未改造舰娘!$BG297+未改造舰娘!$BK297*$C$4)=0,"",(未改造舰娘!$BG297+未改造舰娘!$BK297*$C$4))</f>
        <v>31</v>
      </c>
      <c r="AW301" s="304">
        <f>IF((未改造舰娘!$BH297+未改造舰娘!$BL297*$C$4)=0,"",(未改造舰娘!$BH297+未改造舰娘!$BL297*$C$4))</f>
        <v>44</v>
      </c>
      <c r="AX301" s="304">
        <f>IF((未改造舰娘!$BI297+未改造舰娘!$BM297*$C$4)=0,"",(未改造舰娘!$BI297+未改造舰娘!$BM297*$C$4))</f>
        <v>34</v>
      </c>
      <c r="AY301" s="303">
        <f>IF((未改造舰娘!$BJ297+未改造舰娘!$BN297*$C$4)=0,"",(未改造舰娘!$BJ297+未改造舰娘!$BN297*$C$4))</f>
        <v>2</v>
      </c>
      <c r="AZ301" s="500">
        <f>IF(未改造舰娘!BC297="","",未改造舰娘!BC297)</f>
        <v>42</v>
      </c>
      <c r="BA301" s="500">
        <f>IF(未改造舰娘!BD297="","",未改造舰娘!BD297)</f>
        <v>13</v>
      </c>
      <c r="BB301" s="500">
        <f>IF(未改造舰娘!BE297="","",未改造舰娘!BE297)</f>
        <v>16</v>
      </c>
      <c r="BC301" s="498">
        <f>IF(未改造舰娘!BF297="","",未改造舰娘!BF297)</f>
        <v>10</v>
      </c>
      <c r="BD301" s="125" t="s">
        <v>1650</v>
      </c>
      <c r="BE301" s="506">
        <v>5.9027777777777783E-2</v>
      </c>
      <c r="BF301" s="306" t="str">
        <f>IF(未改造舰娘!$BQ297="","",未改造舰娘!$BQ297)</f>
        <v>2-4-L,2-6-DFGIJKLM</v>
      </c>
      <c r="BG301" s="306" t="str">
        <f>IF(未改造舰娘!$BR297="","",未改造舰娘!$BR297)</f>
        <v>极地奏鸣曲 Ex-3-ABCDEFGHIJKLMOPQ,Ex-2-3-L,Ex-4-1-DFGIJKLM,Ex-4-4-EHJKL；轰隆轰隆大作战 Ex-4-ABCDFGHIM,Ex-7-ACDGHJL,Ex-8-ABCDEFGHIM；扑火之蛾 Ex-4-ABCDEFGHIJKLMN,Ex-6-ABCDEFGHIJ,Ex-9-ABCDEFGHIJKLMN,Ex-10-ABCDEGHIJKLMN；未命名 Ex-8-ABCDEFGHIJNOβ；决战九段坂 Ex-8-Q；中间岛战役 Ex-3-ACDFGJ,Ex-5-A,Ex-7-BDEG,Ex-8-ABCDEJL,Ex-10-A；急速东方快车 Ex-2-DEFGHJKLMNO,Ex-3-DEFGIJLNOPR；所罗门之晓 Ex-5-R,Ex-6-L,Ex-8-DEFGHJKMNOPQ,Ex-10-DEFGHIJKLNPQR；地狱群岛攻略作战 Ex-2-I,Ex-3-I,Ex-4-CDEFHKM,Ex-6-BCDEI,Ex-7-FI,Ex-8-ABCDEFGHKMN；熔炉大混战 Ex-5-CDEFGHIJKL,Ex-7-DEFGHIJKLMN,Ex-10-DEFGHKL,Ex-14-DEFGHIJKLMN</v>
      </c>
      <c r="BH301" s="306"/>
      <c r="BU301" s="304">
        <f>IFERROR(VLOOKUP(AL301,装备!$B:$C,2,0),0)</f>
        <v>4</v>
      </c>
      <c r="BV301" s="304">
        <f>IFERROR(VLOOKUP($AL301,装备!$B:$Q,5,0),0)</f>
        <v>0</v>
      </c>
      <c r="BW301" s="304">
        <f>IFERROR(VLOOKUP($AL301,装备!$B:$Q,6,0),0)</f>
        <v>7</v>
      </c>
      <c r="BX301" s="304">
        <f>IFERROR(VLOOKUP($AL301,装备!$B:$Q,7,0),0)</f>
        <v>0</v>
      </c>
      <c r="BY301" s="304">
        <f>IFERROR(VLOOKUP($AL301,装备!$B:$Q,8,0),0)</f>
        <v>0</v>
      </c>
      <c r="BZ301" s="304">
        <f>IFERROR(VLOOKUP($AL301,装备!$B:$Q,9,0),0)</f>
        <v>0</v>
      </c>
      <c r="CA301" s="304">
        <f>IFERROR(VLOOKUP($AL301,装备!$B:$Q,10,0),0)</f>
        <v>0</v>
      </c>
      <c r="CB301" s="304">
        <f>IFERROR(VLOOKUP($AL301,装备!$B:$Q,11,0),0)</f>
        <v>1</v>
      </c>
      <c r="CC301" s="304" t="str">
        <f>IFERROR(VLOOKUP($AL301,装备!$B:$Q,12,0),0)</f>
        <v>中</v>
      </c>
      <c r="CD301" s="304">
        <f>IFERROR(VLOOKUP($AL301,装备!$B:$Q,13,0),0)</f>
        <v>0</v>
      </c>
      <c r="CE301" s="304">
        <f>IFERROR(VLOOKUP($AL301,装备!$B:$Q,14,0),0)</f>
        <v>0</v>
      </c>
      <c r="CF301" s="304">
        <f>IFERROR(VLOOKUP($AL301,装备!$B:$Q,16,0),0)</f>
        <v>3</v>
      </c>
      <c r="CG301" s="304">
        <f>IFERROR(VLOOKUP($AL301,装备!$B:$Q,5,0),0)</f>
        <v>0</v>
      </c>
      <c r="CH301" s="304">
        <f>IFERROR(VLOOKUP(AM301,装备!$B:$C,2,0),0)</f>
        <v>1</v>
      </c>
      <c r="CI301" s="304">
        <f>IFERROR(VLOOKUP($AM301,装备!$B:$Q,5,0),0)</f>
        <v>0</v>
      </c>
      <c r="CJ301" s="304">
        <f>IFERROR(VLOOKUP($AM301,装备!$B:$Q,6,0),0)</f>
        <v>0</v>
      </c>
      <c r="CK301" s="304">
        <f>IFERROR(VLOOKUP($AM301,装备!$B:$Q,7,0),0)</f>
        <v>0</v>
      </c>
      <c r="CL301" s="304">
        <f>IFERROR(VLOOKUP($AM301,装备!$B:$Q,8,0),0)</f>
        <v>0</v>
      </c>
      <c r="CM301" s="304">
        <f>IFERROR(VLOOKUP($AM301,装备!$B:$Q,9,0),0)</f>
        <v>2</v>
      </c>
      <c r="CN301" s="304">
        <f>IFERROR(VLOOKUP($AM301,装备!$B:$Q,10,0),0)</f>
        <v>5</v>
      </c>
      <c r="CO301" s="304">
        <f>IFERROR(VLOOKUP($AM301,装备!$B:$Q,11,0),0)</f>
        <v>1</v>
      </c>
      <c r="CP301" s="304" t="str">
        <f>IFERROR(VLOOKUP($AM301,装备!$B:$Q,12,0),0)</f>
        <v>无</v>
      </c>
      <c r="CQ301" s="304">
        <f>IFERROR(VLOOKUP($AM301,装备!$B:$Q,13,0),0)</f>
        <v>0</v>
      </c>
      <c r="CR301" s="304">
        <f>IFERROR(VLOOKUP($AM301,装备!$B:$Q,14,0),0)</f>
        <v>0</v>
      </c>
      <c r="CS301" s="304">
        <f>IFERROR(VLOOKUP($AM301,装备!$B:$Q,16,0),0)</f>
        <v>1</v>
      </c>
      <c r="CT301" s="304">
        <f>IFERROR(VLOOKUP($AM301,装备!$B:$Q,5,0),0)</f>
        <v>0</v>
      </c>
      <c r="CU301" s="304">
        <f>IFERROR(VLOOKUP(AN301,装备!$B:$C,2,0),0)</f>
        <v>0</v>
      </c>
      <c r="CV301" s="304">
        <f>IFERROR(VLOOKUP($AN301,装备!$B:$Q,5,0),0)</f>
        <v>0</v>
      </c>
      <c r="CW301" s="304">
        <f>IFERROR(VLOOKUP($AN301,装备!$B:$Q,6,0),0)</f>
        <v>0</v>
      </c>
      <c r="CX301" s="304">
        <f>IFERROR(VLOOKUP($AN301,装备!$B:$Q,7,0),0)</f>
        <v>0</v>
      </c>
      <c r="CY301" s="304">
        <f>IFERROR(VLOOKUP($AN301,装备!$B:$Q,8,0),0)</f>
        <v>0</v>
      </c>
      <c r="CZ301" s="304">
        <f>IFERROR(VLOOKUP($AN301,装备!$B:$Q,9,0),0)</f>
        <v>0</v>
      </c>
      <c r="DA301" s="304">
        <f>IFERROR(VLOOKUP($AN301,装备!$B:$Q,10,0),0)</f>
        <v>0</v>
      </c>
      <c r="DB301" s="304">
        <f>IFERROR(VLOOKUP($AN301,装备!$B:$Q,11,0),0)</f>
        <v>0</v>
      </c>
      <c r="DC301" s="304">
        <f>IFERROR(VLOOKUP($AN301,装备!$B:$Q,12,0),0)</f>
        <v>0</v>
      </c>
      <c r="DD301" s="304">
        <f>IFERROR(VLOOKUP($AN301,装备!$B:$Q,13,0),0)</f>
        <v>0</v>
      </c>
      <c r="DE301" s="304">
        <f>IFERROR(VLOOKUP($AN301,装备!$B:$Q,14,0),0)</f>
        <v>0</v>
      </c>
      <c r="DF301" s="304">
        <f>IFERROR(VLOOKUP($AN301,装备!$B:$Q,16,0),0)</f>
        <v>0</v>
      </c>
      <c r="DG301" s="304">
        <f>IFERROR(VLOOKUP($AN301,装备!$B:$Q,5,0),0)</f>
        <v>0</v>
      </c>
      <c r="DH301" s="304">
        <f>IFERROR(VLOOKUP(AO301,装备!$B:$C,2,0),0)</f>
        <v>0</v>
      </c>
      <c r="DI301" s="304">
        <f>IFERROR(VLOOKUP($AO301,装备!$B:$Q,5,0),0)</f>
        <v>0</v>
      </c>
      <c r="DJ301" s="304">
        <f>IFERROR(VLOOKUP($AO301,装备!$B:$Q,6,0),0)</f>
        <v>0</v>
      </c>
      <c r="DK301" s="304">
        <f>IFERROR(VLOOKUP($AO301,装备!$B:$Q,7,0),0)</f>
        <v>0</v>
      </c>
      <c r="DL301" s="304">
        <f>IFERROR(VLOOKUP($AO301,装备!$B:$Q,8,0),0)</f>
        <v>0</v>
      </c>
      <c r="DM301" s="304">
        <f>IFERROR(VLOOKUP($AO301,装备!$B:$Q,9,0),0)</f>
        <v>0</v>
      </c>
      <c r="DN301" s="304">
        <f>IFERROR(VLOOKUP($AO301,装备!$B:$Q,10,0),0)</f>
        <v>0</v>
      </c>
      <c r="DO301" s="304">
        <f>IFERROR(VLOOKUP($AO301,装备!$B:$Q,11,0),0)</f>
        <v>0</v>
      </c>
      <c r="DP301" s="304">
        <f>IFERROR(VLOOKUP($AO301,装备!$B:$Q,12,0),0)</f>
        <v>0</v>
      </c>
      <c r="DQ301" s="304">
        <f>IFERROR(VLOOKUP($AO301,装备!$B:$Q,13,0),0)</f>
        <v>0</v>
      </c>
      <c r="DR301" s="304">
        <f>IFERROR(VLOOKUP($AO301,装备!$B:$Q,14,0),0)</f>
        <v>0</v>
      </c>
      <c r="DS301" s="304">
        <f>IFERROR(VLOOKUP($AO301,装备!$B:$Q,16,0),0)</f>
        <v>0</v>
      </c>
      <c r="DT301" s="304">
        <f>IFERROR(VLOOKUP($AO301,装备!$B:$Q,5,0),0)</f>
        <v>0</v>
      </c>
    </row>
    <row r="302" spans="1:124" hidden="1">
      <c r="A302" s="301">
        <f>未改造舰娘!$A298</f>
        <v>10032912</v>
      </c>
      <c r="B302" s="354" t="s">
        <v>4174</v>
      </c>
      <c r="C302" s="323"/>
      <c r="D302" s="323">
        <f t="shared" si="4"/>
        <v>110</v>
      </c>
      <c r="E302" s="303">
        <f>未改造舰娘!$C298</f>
        <v>4</v>
      </c>
      <c r="F302" s="304" t="str">
        <f>未改造舰娘!$D298</f>
        <v>重巡</v>
      </c>
      <c r="G302" s="304" t="str">
        <f>未改造舰娘!$E298</f>
        <v>中型</v>
      </c>
      <c r="H302" s="304" t="str">
        <f>未改造舰娘!$F298</f>
        <v>护卫舰</v>
      </c>
      <c r="I302" s="460">
        <f>未改造舰娘!$AR298</f>
        <v>3</v>
      </c>
      <c r="J302" s="304" t="str">
        <f>未改造舰娘!$G298</f>
        <v>美国</v>
      </c>
      <c r="K302" s="312">
        <f>未改造舰娘!$H298+(BV302+CI302+CV302+DI302)*$C$2</f>
        <v>45</v>
      </c>
      <c r="L302" s="304">
        <f>未改造舰娘!$I298</f>
        <v>-1</v>
      </c>
      <c r="M302" s="304">
        <f>未改造舰娘!$J298</f>
        <v>2</v>
      </c>
      <c r="N302" s="518">
        <f>未改造舰娘!$K298</f>
        <v>2</v>
      </c>
      <c r="O302" s="304">
        <f>未改造舰娘!$L298+((CE302+CR302+DE302+DR302)*$C$2)</f>
        <v>25</v>
      </c>
      <c r="P302" s="304" t="str">
        <f>IF($C$2=1,(IF(ISERROR(FIND("超长",未改造舰娘!$M298&amp;CC302&amp;CP302&amp;DC302&amp;DP302,1)),IF(ISERROR(FIND("长",未改造舰娘!$M298&amp;CC302&amp;CP302&amp;DC302&amp;DP302,1)),IF(ISERROR(FIND("中",未改造舰娘!$M298&amp;CC302&amp;CP302&amp;DC302&amp;DP302,1)),IF(ISERROR(FIND("短",未改造舰娘!$M298&amp;CC302&amp;CP302&amp;DC302&amp;DP302,1)),IF(ISERROR(FIND("无",未改造舰娘!$M298&amp;CC302&amp;CP302&amp;DC302&amp;DP302,1)),0,"无"),"短"),"中"),"长"),"超长")),未改造舰娘!$M298)</f>
        <v>中</v>
      </c>
      <c r="Q302" s="303">
        <f>未改造舰娘!$N298</f>
        <v>32.5</v>
      </c>
      <c r="R302" s="304">
        <f>(未改造舰娘!$P298)+(未改造舰娘!$Q298)*$C$3+((BW302+CJ302+CW302+DJ302)*$C$2)</f>
        <v>63</v>
      </c>
      <c r="S302" s="304">
        <f>(未改造舰娘!$R298)+(未改造舰娘!$S298)*$C$3+((BY302+CL302+CY302+DL302)*$C$2)</f>
        <v>0</v>
      </c>
      <c r="T302" s="304">
        <f>(未改造舰娘!$T298)+(未改造舰娘!$U298)*$C$3+((BX302+CK302+CX302+DK302)*$C$2)</f>
        <v>53</v>
      </c>
      <c r="U302" s="304">
        <f>(未改造舰娘!$V298)+(未改造舰娘!$W298)*$C$3+((CG302+CT302+DG302+DT302)*$C$2)</f>
        <v>68</v>
      </c>
      <c r="V302" s="305">
        <f>INT((((未改造舰娘!$Y298)-(未改造舰娘!$X298))*(((IF(D302=0,C302,D302))-1)/99))+未改造舰娘!$X298)+((CB302+CO302+DB302+DO302)*$C$2)</f>
        <v>92</v>
      </c>
      <c r="W302" s="304">
        <f>INT((((未改造舰娘!$AA298)-(未改造舰娘!$Z298))*(((IF(D302=0,C302,D302))-1)/99))+未改造舰娘!$Z298)+((CD302+CQ302+DD302+DQ302)*$C$2)</f>
        <v>75</v>
      </c>
      <c r="X302" s="304">
        <f>INT((((未改造舰娘!$AC298)-(未改造舰娘!$AB298))*(((IF(D302=0,C302,D302))-1)/99))+未改造舰娘!$AB298)+((CA302+CN302+DA302+DN302)*$C$2)</f>
        <v>54</v>
      </c>
      <c r="Y302" s="303">
        <f>INT((((未改造舰娘!$AE298)-(未改造舰娘!$AD298))*(((IF(D302=0,C302,D302))-1)/99))+未改造舰娘!$AD298)+((BZ302+CM302+CZ302+DM302)*$C$2)</f>
        <v>0</v>
      </c>
      <c r="Z302" s="474">
        <f>IF(未改造舰娘!$AF298=0,"",未改造舰娘!$AF298)</f>
        <v>2</v>
      </c>
      <c r="AA302" s="304">
        <f>IF(未改造舰娘!$AG298="","",未改造舰娘!$AG298)</f>
        <v>2</v>
      </c>
      <c r="AB302" s="304">
        <f>IF(未改造舰娘!$AH298="","",未改造舰娘!$AH298)</f>
        <v>2</v>
      </c>
      <c r="AC302" s="304" t="str">
        <f>IF(未改造舰娘!$AI298="","",未改造舰娘!$AI298)</f>
        <v/>
      </c>
      <c r="AD302" s="304">
        <f>IF(未改造舰娘!$AJ298="","",未改造舰娘!$AJ298)</f>
        <v>6</v>
      </c>
      <c r="AE302" s="305">
        <f>IF(未改造舰娘!$AK298="","",未改造舰娘!$AK298)</f>
        <v>0</v>
      </c>
      <c r="AF302" s="304" t="str">
        <f>IF(未改造舰娘!$AL298="","",未改造舰娘!$AL298)</f>
        <v/>
      </c>
      <c r="AG302" s="304" t="str">
        <f>IF(未改造舰娘!$AM298="","",未改造舰娘!$AM298)</f>
        <v/>
      </c>
      <c r="AH302" s="304" t="str">
        <f>IF(未改造舰娘!$AN298="","",未改造舰娘!$AN298)</f>
        <v/>
      </c>
      <c r="AI302" s="304" t="str">
        <f>IF(未改造舰娘!$AO298="","",未改造舰娘!$AO298)</f>
        <v/>
      </c>
      <c r="AJ302" s="304" t="str">
        <f>IF(未改造舰娘!$AP298="","",未改造舰娘!$AP298)</f>
        <v/>
      </c>
      <c r="AK302" s="303" t="str">
        <f>IF(未改造舰娘!$AQ298="","",未改造舰娘!$AQ298)</f>
        <v/>
      </c>
      <c r="AL302" s="306" t="str">
        <f>IF(未改造舰娘!$AS298="","",未改造舰娘!$AS298)</f>
        <v>U国三联8英寸炮</v>
      </c>
      <c r="AM302" s="306" t="str">
        <f>IF(未改造舰娘!$AT298="","",未改造舰娘!$AT298)</f>
        <v>U国四联1.1英寸防空炮</v>
      </c>
      <c r="AN302" s="306" t="str">
        <f>IF(未改造舰娘!$AU298="","",未改造舰娘!$AU298)</f>
        <v/>
      </c>
      <c r="AO302" s="306" t="str">
        <f>IF(未改造舰娘!$AV298="","",未改造舰娘!$AV298)</f>
        <v/>
      </c>
      <c r="AP302" s="307" t="str">
        <f>IF(未改造舰娘!$AW298="","",未改造舰娘!$AW298)</f>
        <v/>
      </c>
      <c r="AQ302" s="308" t="str">
        <f>IF(未改造舰娘!$AX298="","",未改造舰娘!$AX298)</f>
        <v/>
      </c>
      <c r="AR302" s="304">
        <f>IF(未改造舰娘!$AY298="","",未改造舰娘!$AY298)</f>
        <v>40</v>
      </c>
      <c r="AS302" s="304">
        <f>IF(未改造舰娘!$AZ298="","",未改造舰娘!$AZ298)</f>
        <v>70</v>
      </c>
      <c r="AT302" s="304">
        <f>IF(未改造舰娘!$BA298="","",未改造舰娘!$BA298)</f>
        <v>1.28</v>
      </c>
      <c r="AU302" s="304">
        <f>IF(未改造舰娘!$BB298="","",未改造舰娘!$BB298)</f>
        <v>2.4</v>
      </c>
      <c r="AV302" s="305">
        <f>IF((未改造舰娘!$BG298+未改造舰娘!$BK298*$C$4)=0,"",(未改造舰娘!$BG298+未改造舰娘!$BK298*$C$4))</f>
        <v>30</v>
      </c>
      <c r="AW302" s="304">
        <f>IF((未改造舰娘!$BH298+未改造舰娘!$BL298*$C$4)=0,"",(未改造舰娘!$BH298+未改造舰娘!$BL298*$C$4))</f>
        <v>45</v>
      </c>
      <c r="AX302" s="304">
        <f>IF((未改造舰娘!$BI298+未改造舰娘!$BM298*$C$4)=0,"",(未改造舰娘!$BI298+未改造舰娘!$BM298*$C$4))</f>
        <v>35</v>
      </c>
      <c r="AY302" s="303">
        <f>IF((未改造舰娘!$BJ298+未改造舰娘!$BN298*$C$4)=0,"",(未改造舰娘!$BJ298+未改造舰娘!$BN298*$C$4))</f>
        <v>1</v>
      </c>
      <c r="AZ302" s="500">
        <f>IF(未改造舰娘!BC298="","",未改造舰娘!BC298)</f>
        <v>38</v>
      </c>
      <c r="BA302" s="500">
        <f>IF(未改造舰娘!BD298="","",未改造舰娘!BD298)</f>
        <v>0</v>
      </c>
      <c r="BB302" s="500">
        <f>IF(未改造舰娘!BE298="","",未改造舰娘!BE298)</f>
        <v>17</v>
      </c>
      <c r="BC302" s="498">
        <f>IF(未改造舰娘!BF298="","",未改造舰娘!BF298)</f>
        <v>26</v>
      </c>
      <c r="BD302" s="125" t="s">
        <v>1651</v>
      </c>
      <c r="BE302" s="506"/>
      <c r="BF302" s="306" t="str">
        <f>IF(未改造舰娘!$BQ298="","",未改造舰娘!$BQ298)</f>
        <v/>
      </c>
      <c r="BG302" s="306" t="str">
        <f>IF(未改造舰娘!$BR298="","",未改造舰娘!$BR298)</f>
        <v>极地奏鸣曲 Ex-4-CEFGJKMNOP,Ex-4-4-DHKL；女武神行动 Ex-2-K,Ex-4-CEGHJMNOP,Ex-7-BCDGHIJLM,Ex-8-CEGHJNOP；三周年活动 Ex-3-K,Ex-6-J,Ex-8-BCDFGHIJKLM；所罗门之晓 Ex-8-Q,Ex-10-R</v>
      </c>
      <c r="BH302" s="306"/>
      <c r="BU302" s="304">
        <f>IFERROR(VLOOKUP(AL302,装备!$B:$C,2,0),0)</f>
        <v>4</v>
      </c>
      <c r="BV302" s="304">
        <f>IFERROR(VLOOKUP($AL302,装备!$B:$Q,5,0),0)</f>
        <v>0</v>
      </c>
      <c r="BW302" s="304">
        <f>IFERROR(VLOOKUP($AL302,装备!$B:$Q,6,0),0)</f>
        <v>8</v>
      </c>
      <c r="BX302" s="304">
        <f>IFERROR(VLOOKUP($AL302,装备!$B:$Q,7,0),0)</f>
        <v>0</v>
      </c>
      <c r="BY302" s="304">
        <f>IFERROR(VLOOKUP($AL302,装备!$B:$Q,8,0),0)</f>
        <v>0</v>
      </c>
      <c r="BZ302" s="304">
        <f>IFERROR(VLOOKUP($AL302,装备!$B:$Q,9,0),0)</f>
        <v>0</v>
      </c>
      <c r="CA302" s="304">
        <f>IFERROR(VLOOKUP($AL302,装备!$B:$Q,10,0),0)</f>
        <v>0</v>
      </c>
      <c r="CB302" s="304">
        <f>IFERROR(VLOOKUP($AL302,装备!$B:$Q,11,0),0)</f>
        <v>2</v>
      </c>
      <c r="CC302" s="304" t="str">
        <f>IFERROR(VLOOKUP($AL302,装备!$B:$Q,12,0),0)</f>
        <v>中</v>
      </c>
      <c r="CD302" s="304">
        <f>IFERROR(VLOOKUP($AL302,装备!$B:$Q,13,0),0)</f>
        <v>0</v>
      </c>
      <c r="CE302" s="304">
        <f>IFERROR(VLOOKUP($AL302,装备!$B:$Q,14,0),0)</f>
        <v>0</v>
      </c>
      <c r="CF302" s="304">
        <f>IFERROR(VLOOKUP($AL302,装备!$B:$Q,16,0),0)</f>
        <v>0</v>
      </c>
      <c r="CG302" s="304">
        <f>IFERROR(VLOOKUP($AL302,装备!$B:$Q,5,0),0)</f>
        <v>0</v>
      </c>
      <c r="CH302" s="304">
        <f>IFERROR(VLOOKUP(AM302,装备!$B:$C,2,0),0)</f>
        <v>2</v>
      </c>
      <c r="CI302" s="304">
        <f>IFERROR(VLOOKUP($AM302,装备!$B:$Q,5,0),0)</f>
        <v>0</v>
      </c>
      <c r="CJ302" s="304">
        <f>IFERROR(VLOOKUP($AM302,装备!$B:$Q,6,0),0)</f>
        <v>0</v>
      </c>
      <c r="CK302" s="304">
        <f>IFERROR(VLOOKUP($AM302,装备!$B:$Q,7,0),0)</f>
        <v>0</v>
      </c>
      <c r="CL302" s="304">
        <f>IFERROR(VLOOKUP($AM302,装备!$B:$Q,8,0),0)</f>
        <v>0</v>
      </c>
      <c r="CM302" s="304">
        <f>IFERROR(VLOOKUP($AM302,装备!$B:$Q,9,0),0)</f>
        <v>0</v>
      </c>
      <c r="CN302" s="304">
        <f>IFERROR(VLOOKUP($AM302,装备!$B:$Q,10,0),0)</f>
        <v>0</v>
      </c>
      <c r="CO302" s="304">
        <f>IFERROR(VLOOKUP($AM302,装备!$B:$Q,11,0),0)</f>
        <v>1</v>
      </c>
      <c r="CP302" s="304" t="str">
        <f>IFERROR(VLOOKUP($AM302,装备!$B:$Q,12,0),0)</f>
        <v>短</v>
      </c>
      <c r="CQ302" s="304">
        <f>IFERROR(VLOOKUP($AM302,装备!$B:$Q,13,0),0)</f>
        <v>0</v>
      </c>
      <c r="CR302" s="304">
        <f>IFERROR(VLOOKUP($AM302,装备!$B:$Q,14,0),0)</f>
        <v>0</v>
      </c>
      <c r="CS302" s="304">
        <f>IFERROR(VLOOKUP($AM302,装备!$B:$Q,16,0),0)</f>
        <v>4</v>
      </c>
      <c r="CT302" s="304">
        <f>IFERROR(VLOOKUP($AM302,装备!$B:$Q,5,0),0)</f>
        <v>0</v>
      </c>
      <c r="CU302" s="304">
        <f>IFERROR(VLOOKUP(AN302,装备!$B:$C,2,0),0)</f>
        <v>0</v>
      </c>
      <c r="CV302" s="304">
        <f>IFERROR(VLOOKUP($AN302,装备!$B:$Q,5,0),0)</f>
        <v>0</v>
      </c>
      <c r="CW302" s="304">
        <f>IFERROR(VLOOKUP($AN302,装备!$B:$Q,6,0),0)</f>
        <v>0</v>
      </c>
      <c r="CX302" s="304">
        <f>IFERROR(VLOOKUP($AN302,装备!$B:$Q,7,0),0)</f>
        <v>0</v>
      </c>
      <c r="CY302" s="304">
        <f>IFERROR(VLOOKUP($AN302,装备!$B:$Q,8,0),0)</f>
        <v>0</v>
      </c>
      <c r="CZ302" s="304">
        <f>IFERROR(VLOOKUP($AN302,装备!$B:$Q,9,0),0)</f>
        <v>0</v>
      </c>
      <c r="DA302" s="304">
        <f>IFERROR(VLOOKUP($AN302,装备!$B:$Q,10,0),0)</f>
        <v>0</v>
      </c>
      <c r="DB302" s="304">
        <f>IFERROR(VLOOKUP($AN302,装备!$B:$Q,11,0),0)</f>
        <v>0</v>
      </c>
      <c r="DC302" s="304">
        <f>IFERROR(VLOOKUP($AN302,装备!$B:$Q,12,0),0)</f>
        <v>0</v>
      </c>
      <c r="DD302" s="304">
        <f>IFERROR(VLOOKUP($AN302,装备!$B:$Q,13,0),0)</f>
        <v>0</v>
      </c>
      <c r="DE302" s="304">
        <f>IFERROR(VLOOKUP($AN302,装备!$B:$Q,14,0),0)</f>
        <v>0</v>
      </c>
      <c r="DF302" s="304">
        <f>IFERROR(VLOOKUP($AN302,装备!$B:$Q,16,0),0)</f>
        <v>0</v>
      </c>
      <c r="DG302" s="304">
        <f>IFERROR(VLOOKUP($AN302,装备!$B:$Q,5,0),0)</f>
        <v>0</v>
      </c>
      <c r="DH302" s="304">
        <f>IFERROR(VLOOKUP(AO302,装备!$B:$C,2,0),0)</f>
        <v>0</v>
      </c>
      <c r="DI302" s="304">
        <f>IFERROR(VLOOKUP($AO302,装备!$B:$Q,5,0),0)</f>
        <v>0</v>
      </c>
      <c r="DJ302" s="304">
        <f>IFERROR(VLOOKUP($AO302,装备!$B:$Q,6,0),0)</f>
        <v>0</v>
      </c>
      <c r="DK302" s="304">
        <f>IFERROR(VLOOKUP($AO302,装备!$B:$Q,7,0),0)</f>
        <v>0</v>
      </c>
      <c r="DL302" s="304">
        <f>IFERROR(VLOOKUP($AO302,装备!$B:$Q,8,0),0)</f>
        <v>0</v>
      </c>
      <c r="DM302" s="304">
        <f>IFERROR(VLOOKUP($AO302,装备!$B:$Q,9,0),0)</f>
        <v>0</v>
      </c>
      <c r="DN302" s="304">
        <f>IFERROR(VLOOKUP($AO302,装备!$B:$Q,10,0),0)</f>
        <v>0</v>
      </c>
      <c r="DO302" s="304">
        <f>IFERROR(VLOOKUP($AO302,装备!$B:$Q,11,0),0)</f>
        <v>0</v>
      </c>
      <c r="DP302" s="304">
        <f>IFERROR(VLOOKUP($AO302,装备!$B:$Q,12,0),0)</f>
        <v>0</v>
      </c>
      <c r="DQ302" s="304">
        <f>IFERROR(VLOOKUP($AO302,装备!$B:$Q,13,0),0)</f>
        <v>0</v>
      </c>
      <c r="DR302" s="304">
        <f>IFERROR(VLOOKUP($AO302,装备!$B:$Q,14,0),0)</f>
        <v>0</v>
      </c>
      <c r="DS302" s="304">
        <f>IFERROR(VLOOKUP($AO302,装备!$B:$Q,16,0),0)</f>
        <v>0</v>
      </c>
      <c r="DT302" s="304">
        <f>IFERROR(VLOOKUP($AO302,装备!$B:$Q,5,0),0)</f>
        <v>0</v>
      </c>
    </row>
    <row r="303" spans="1:124" hidden="1">
      <c r="A303" s="301">
        <f>未改造舰娘!$A299</f>
        <v>10033011</v>
      </c>
      <c r="B303" s="354" t="s">
        <v>4175</v>
      </c>
      <c r="C303" s="323"/>
      <c r="D303" s="323">
        <f t="shared" si="4"/>
        <v>110</v>
      </c>
      <c r="E303" s="303">
        <f>未改造舰娘!$C299</f>
        <v>4</v>
      </c>
      <c r="F303" s="304" t="str">
        <f>未改造舰娘!$D299</f>
        <v>驱逐</v>
      </c>
      <c r="G303" s="304" t="str">
        <f>未改造舰娘!$E299</f>
        <v>小型</v>
      </c>
      <c r="H303" s="304" t="str">
        <f>未改造舰娘!$F299</f>
        <v>护卫舰</v>
      </c>
      <c r="I303" s="460">
        <f>未改造舰娘!$AR299</f>
        <v>2</v>
      </c>
      <c r="J303" s="304" t="str">
        <f>未改造舰娘!$G299</f>
        <v>英国</v>
      </c>
      <c r="K303" s="312">
        <f>未改造舰娘!$H299+(BV303+CI303+CV303+DI303)*$C$2</f>
        <v>24</v>
      </c>
      <c r="L303" s="304">
        <f>未改造舰娘!$I299</f>
        <v>0</v>
      </c>
      <c r="M303" s="304">
        <f>未改造舰娘!$J299</f>
        <v>1</v>
      </c>
      <c r="N303" s="518">
        <f>未改造舰娘!$K299</f>
        <v>2</v>
      </c>
      <c r="O303" s="304">
        <f>未改造舰娘!$L299+((CE303+CR303+DE303+DR303)*$C$2)</f>
        <v>12</v>
      </c>
      <c r="P303" s="304" t="str">
        <f>IF($C$2=1,(IF(ISERROR(FIND("超长",未改造舰娘!$M299&amp;CC303&amp;CP303&amp;DC303&amp;DP303,1)),IF(ISERROR(FIND("长",未改造舰娘!$M299&amp;CC303&amp;CP303&amp;DC303&amp;DP303,1)),IF(ISERROR(FIND("中",未改造舰娘!$M299&amp;CC303&amp;CP303&amp;DC303&amp;DP303,1)),IF(ISERROR(FIND("短",未改造舰娘!$M299&amp;CC303&amp;CP303&amp;DC303&amp;DP303,1)),IF(ISERROR(FIND("无",未改造舰娘!$M299&amp;CC303&amp;CP303&amp;DC303&amp;DP303,1)),0,"无"),"短"),"中"),"长"),"超长")),未改造舰娘!$M299)</f>
        <v>短</v>
      </c>
      <c r="Q303" s="303">
        <f>未改造舰娘!$N299</f>
        <v>30</v>
      </c>
      <c r="R303" s="304">
        <f>(未改造舰娘!$P299)+(未改造舰娘!$Q299)*$C$3+((BW303+CJ303+CW303+DJ303)*$C$2)</f>
        <v>30</v>
      </c>
      <c r="S303" s="304">
        <f>(未改造舰娘!$R299)+(未改造舰娘!$S299)*$C$3+((BY303+CL303+CY303+DL303)*$C$2)</f>
        <v>72</v>
      </c>
      <c r="T303" s="304">
        <f>(未改造舰娘!$T299)+(未改造舰娘!$U299)*$C$3+((BX303+CK303+CX303+DK303)*$C$2)</f>
        <v>23</v>
      </c>
      <c r="U303" s="304">
        <f>(未改造舰娘!$V299)+(未改造舰娘!$W299)*$C$3+((CG303+CT303+DG303+DT303)*$C$2)</f>
        <v>75</v>
      </c>
      <c r="V303" s="305">
        <f>INT((((未改造舰娘!$Y299)-(未改造舰娘!$X299))*(((IF(D303=0,C303,D303))-1)/99))+未改造舰娘!$X299)+((CB303+CO303+DB303+DO303)*$C$2)</f>
        <v>88</v>
      </c>
      <c r="W303" s="304">
        <f>INT((((未改造舰娘!$AA299)-(未改造舰娘!$Z299))*(((IF(D303=0,C303,D303))-1)/99))+未改造舰娘!$Z299)+((CD303+CQ303+DD303+DQ303)*$C$2)</f>
        <v>78</v>
      </c>
      <c r="X303" s="304">
        <f>INT((((未改造舰娘!$AC299)-(未改造舰娘!$AB299))*(((IF(D303=0,C303,D303))-1)/99))+未改造舰娘!$AB299)+((CA303+CN303+DA303+DN303)*$C$2)</f>
        <v>21</v>
      </c>
      <c r="Y303" s="303">
        <f>INT((((未改造舰娘!$AE299)-(未改造舰娘!$AD299))*(((IF(D303=0,C303,D303))-1)/99))+未改造舰娘!$AD299)+((BZ303+CM303+CZ303+DM303)*$C$2)</f>
        <v>81</v>
      </c>
      <c r="Z303" s="474" t="str">
        <f>IF(未改造舰娘!$AF299=0,"",未改造舰娘!$AF299)</f>
        <v/>
      </c>
      <c r="AA303" s="304" t="str">
        <f>IF(未改造舰娘!$AG299="","",未改造舰娘!$AG299)</f>
        <v/>
      </c>
      <c r="AB303" s="304" t="str">
        <f>IF(未改造舰娘!$AH299="","",未改造舰娘!$AH299)</f>
        <v/>
      </c>
      <c r="AC303" s="304" t="str">
        <f>IF(未改造舰娘!$AI299="","",未改造舰娘!$AI299)</f>
        <v/>
      </c>
      <c r="AD303" s="304">
        <f>IF(未改造舰娘!$AJ299="","",未改造舰娘!$AJ299)</f>
        <v>0</v>
      </c>
      <c r="AE303" s="305">
        <f>IF(未改造舰娘!$AK299="","",未改造舰娘!$AK299)</f>
        <v>0</v>
      </c>
      <c r="AF303" s="304" t="str">
        <f>IF(未改造舰娘!$AL299="","",未改造舰娘!$AL299)</f>
        <v/>
      </c>
      <c r="AG303" s="304" t="str">
        <f>IF(未改造舰娘!$AM299="","",未改造舰娘!$AM299)</f>
        <v/>
      </c>
      <c r="AH303" s="304" t="str">
        <f>IF(未改造舰娘!$AN299="","",未改造舰娘!$AN299)</f>
        <v/>
      </c>
      <c r="AI303" s="304" t="str">
        <f>IF(未改造舰娘!$AO299="","",未改造舰娘!$AO299)</f>
        <v/>
      </c>
      <c r="AJ303" s="304" t="str">
        <f>IF(未改造舰娘!$AP299="","",未改造舰娘!$AP299)</f>
        <v/>
      </c>
      <c r="AK303" s="303" t="str">
        <f>IF(未改造舰娘!$AQ299="","",未改造舰娘!$AQ299)</f>
        <v/>
      </c>
      <c r="AL303" s="306" t="str">
        <f>IF(未改造舰娘!$AS299="","",未改造舰娘!$AS299)</f>
        <v>MK.N6双联4.5英寸炮</v>
      </c>
      <c r="AM303" s="306" t="str">
        <f>IF(未改造舰娘!$AT299="","",未改造舰娘!$AT299)</f>
        <v>五联533毫米鱼雷</v>
      </c>
      <c r="AN303" s="306" t="str">
        <f>IF(未改造舰娘!$AU299="","",未改造舰娘!$AU299)</f>
        <v/>
      </c>
      <c r="AO303" s="306" t="str">
        <f>IF(未改造舰娘!$AV299="","",未改造舰娘!$AV299)</f>
        <v/>
      </c>
      <c r="AP303" s="307" t="str">
        <f>IF(未改造舰娘!$AW299="","",未改造舰娘!$AW299)</f>
        <v/>
      </c>
      <c r="AQ303" s="308" t="str">
        <f>IF(未改造舰娘!$AX299="","",未改造舰娘!$AX299)</f>
        <v/>
      </c>
      <c r="AR303" s="304">
        <f>IF(未改造舰娘!$AY299="","",未改造舰娘!$AY299)</f>
        <v>15</v>
      </c>
      <c r="AS303" s="304">
        <f>IF(未改造舰娘!$AZ299="","",未改造舰娘!$AZ299)</f>
        <v>25</v>
      </c>
      <c r="AT303" s="304">
        <f>IF(未改造舰娘!$BA299="","",未改造舰娘!$BA299)</f>
        <v>0.48</v>
      </c>
      <c r="AU303" s="304">
        <f>IF(未改造舰娘!$BB299="","",未改造舰娘!$BB299)</f>
        <v>0.9</v>
      </c>
      <c r="AV303" s="305">
        <f>IF((未改造舰娘!$BG299+未改造舰娘!$BK299*$C$4)=0,"",(未改造舰娘!$BG299+未改造舰娘!$BK299*$C$4))</f>
        <v>6</v>
      </c>
      <c r="AW303" s="304">
        <f>IF((未改造舰娘!$BH299+未改造舰娘!$BL299*$C$4)=0,"",(未改造舰娘!$BH299+未改造舰娘!$BL299*$C$4))</f>
        <v>14</v>
      </c>
      <c r="AX303" s="304">
        <f>IF((未改造舰娘!$BI299+未改造舰娘!$BM299*$C$4)=0,"",(未改造舰娘!$BI299+未改造舰娘!$BM299*$C$4))</f>
        <v>11</v>
      </c>
      <c r="AY303" s="303" t="str">
        <f>IF((未改造舰娘!$BJ299+未改造舰娘!$BN299*$C$4)=0,"",(未改造舰娘!$BJ299+未改造舰娘!$BN299*$C$4))</f>
        <v/>
      </c>
      <c r="AZ303" s="500">
        <f>IF(未改造舰娘!BC299="","",未改造舰娘!BC299)</f>
        <v>3</v>
      </c>
      <c r="BA303" s="500">
        <f>IF(未改造舰娘!BD299="","",未改造舰娘!BD299)</f>
        <v>22</v>
      </c>
      <c r="BB303" s="500">
        <f>IF(未改造舰娘!BE299="","",未改造舰娘!BE299)</f>
        <v>8</v>
      </c>
      <c r="BC303" s="498">
        <f>IF(未改造舰娘!BF299="","",未改造舰娘!BF299)</f>
        <v>9</v>
      </c>
      <c r="BD303" s="67" t="s">
        <v>1655</v>
      </c>
      <c r="BE303" s="506">
        <v>0.25</v>
      </c>
      <c r="BF303" s="306" t="str">
        <f>IF(未改造舰娘!$BQ299="","",未改造舰娘!$BQ299)</f>
        <v>8-2-M</v>
      </c>
      <c r="BG303" s="306" t="str">
        <f>IF(未改造舰娘!$BR299="","",未改造舰娘!$BR299)</f>
        <v>极地奏鸣曲 Ex-4-CEFGJKMNOPCDEFGHIJKLMNO,Ex-3-MO,Ex-4-3-M；女武神行动 Ex-3-L,Ex-6-I,Ex-8-CDEGHJMNOP；未命名 Ex-4-T,Ex-5-RS,Ex-8-BCDEFGHIKO,Ex-10-BCEIJKLMNOPQRST,Ex-11-EFGIJMOPQRS,Ex-12-BCDEFGHIJKLMNOPRTUVβ；三周年活动 Ex-3-K,Ex-6-CDGHIJK,Ex-10-ABCDEFHIJKLMNOQ</v>
      </c>
      <c r="BH303" s="306"/>
      <c r="BU303" s="304">
        <f>IFERROR(VLOOKUP(AL303,装备!$B:$C,2,0),0)</f>
        <v>4</v>
      </c>
      <c r="BV303" s="304">
        <f>IFERROR(VLOOKUP($AL303,装备!$B:$Q,5,0),0)</f>
        <v>0</v>
      </c>
      <c r="BW303" s="304">
        <f>IFERROR(VLOOKUP($AL303,装备!$B:$Q,6,0),0)</f>
        <v>3</v>
      </c>
      <c r="BX303" s="304">
        <f>IFERROR(VLOOKUP($AL303,装备!$B:$Q,7,0),0)</f>
        <v>0</v>
      </c>
      <c r="BY303" s="304">
        <f>IFERROR(VLOOKUP($AL303,装备!$B:$Q,8,0),0)</f>
        <v>0</v>
      </c>
      <c r="BZ303" s="304">
        <f>IFERROR(VLOOKUP($AL303,装备!$B:$Q,9,0),0)</f>
        <v>0</v>
      </c>
      <c r="CA303" s="304">
        <f>IFERROR(VLOOKUP($AL303,装备!$B:$Q,10,0),0)</f>
        <v>0</v>
      </c>
      <c r="CB303" s="304">
        <f>IFERROR(VLOOKUP($AL303,装备!$B:$Q,11,0),0)</f>
        <v>0</v>
      </c>
      <c r="CC303" s="304" t="str">
        <f>IFERROR(VLOOKUP($AL303,装备!$B:$Q,12,0),0)</f>
        <v>短</v>
      </c>
      <c r="CD303" s="304">
        <f>IFERROR(VLOOKUP($AL303,装备!$B:$Q,13,0),0)</f>
        <v>0</v>
      </c>
      <c r="CE303" s="304">
        <f>IFERROR(VLOOKUP($AL303,装备!$B:$Q,14,0),0)</f>
        <v>0</v>
      </c>
      <c r="CF303" s="304">
        <f>IFERROR(VLOOKUP($AL303,装备!$B:$Q,16,0),0)</f>
        <v>7</v>
      </c>
      <c r="CG303" s="304">
        <f>IFERROR(VLOOKUP($AL303,装备!$B:$Q,5,0),0)</f>
        <v>0</v>
      </c>
      <c r="CH303" s="304">
        <f>IFERROR(VLOOKUP(AM303,装备!$B:$C,2,0),0)</f>
        <v>2</v>
      </c>
      <c r="CI303" s="304">
        <f>IFERROR(VLOOKUP($AM303,装备!$B:$Q,5,0),0)</f>
        <v>0</v>
      </c>
      <c r="CJ303" s="304">
        <f>IFERROR(VLOOKUP($AM303,装备!$B:$Q,6,0),0)</f>
        <v>0</v>
      </c>
      <c r="CK303" s="304">
        <f>IFERROR(VLOOKUP($AM303,装备!$B:$Q,7,0),0)</f>
        <v>0</v>
      </c>
      <c r="CL303" s="304">
        <f>IFERROR(VLOOKUP($AM303,装备!$B:$Q,8,0),0)</f>
        <v>6</v>
      </c>
      <c r="CM303" s="304">
        <f>IFERROR(VLOOKUP($AM303,装备!$B:$Q,9,0),0)</f>
        <v>0</v>
      </c>
      <c r="CN303" s="304">
        <f>IFERROR(VLOOKUP($AM303,装备!$B:$Q,10,0),0)</f>
        <v>0</v>
      </c>
      <c r="CO303" s="304">
        <f>IFERROR(VLOOKUP($AM303,装备!$B:$Q,11,0),0)</f>
        <v>0</v>
      </c>
      <c r="CP303" s="304" t="str">
        <f>IFERROR(VLOOKUP($AM303,装备!$B:$Q,12,0),0)</f>
        <v>短</v>
      </c>
      <c r="CQ303" s="304">
        <f>IFERROR(VLOOKUP($AM303,装备!$B:$Q,13,0),0)</f>
        <v>0</v>
      </c>
      <c r="CR303" s="304">
        <f>IFERROR(VLOOKUP($AM303,装备!$B:$Q,14,0),0)</f>
        <v>0</v>
      </c>
      <c r="CS303" s="304">
        <f>IFERROR(VLOOKUP($AM303,装备!$B:$Q,16,0),0)</f>
        <v>0</v>
      </c>
      <c r="CT303" s="304">
        <f>IFERROR(VLOOKUP($AM303,装备!$B:$Q,5,0),0)</f>
        <v>0</v>
      </c>
      <c r="CU303" s="304">
        <f>IFERROR(VLOOKUP(AN303,装备!$B:$C,2,0),0)</f>
        <v>0</v>
      </c>
      <c r="CV303" s="304">
        <f>IFERROR(VLOOKUP($AN303,装备!$B:$Q,5,0),0)</f>
        <v>0</v>
      </c>
      <c r="CW303" s="304">
        <f>IFERROR(VLOOKUP($AN303,装备!$B:$Q,6,0),0)</f>
        <v>0</v>
      </c>
      <c r="CX303" s="304">
        <f>IFERROR(VLOOKUP($AN303,装备!$B:$Q,7,0),0)</f>
        <v>0</v>
      </c>
      <c r="CY303" s="304">
        <f>IFERROR(VLOOKUP($AN303,装备!$B:$Q,8,0),0)</f>
        <v>0</v>
      </c>
      <c r="CZ303" s="304">
        <f>IFERROR(VLOOKUP($AN303,装备!$B:$Q,9,0),0)</f>
        <v>0</v>
      </c>
      <c r="DA303" s="304">
        <f>IFERROR(VLOOKUP($AN303,装备!$B:$Q,10,0),0)</f>
        <v>0</v>
      </c>
      <c r="DB303" s="304">
        <f>IFERROR(VLOOKUP($AN303,装备!$B:$Q,11,0),0)</f>
        <v>0</v>
      </c>
      <c r="DC303" s="304">
        <f>IFERROR(VLOOKUP($AN303,装备!$B:$Q,12,0),0)</f>
        <v>0</v>
      </c>
      <c r="DD303" s="304">
        <f>IFERROR(VLOOKUP($AN303,装备!$B:$Q,13,0),0)</f>
        <v>0</v>
      </c>
      <c r="DE303" s="304">
        <f>IFERROR(VLOOKUP($AN303,装备!$B:$Q,14,0),0)</f>
        <v>0</v>
      </c>
      <c r="DF303" s="304">
        <f>IFERROR(VLOOKUP($AN303,装备!$B:$Q,16,0),0)</f>
        <v>0</v>
      </c>
      <c r="DG303" s="304">
        <f>IFERROR(VLOOKUP($AN303,装备!$B:$Q,5,0),0)</f>
        <v>0</v>
      </c>
      <c r="DH303" s="304">
        <f>IFERROR(VLOOKUP(AO303,装备!$B:$C,2,0),0)</f>
        <v>0</v>
      </c>
      <c r="DI303" s="304">
        <f>IFERROR(VLOOKUP($AO303,装备!$B:$Q,5,0),0)</f>
        <v>0</v>
      </c>
      <c r="DJ303" s="304">
        <f>IFERROR(VLOOKUP($AO303,装备!$B:$Q,6,0),0)</f>
        <v>0</v>
      </c>
      <c r="DK303" s="304">
        <f>IFERROR(VLOOKUP($AO303,装备!$B:$Q,7,0),0)</f>
        <v>0</v>
      </c>
      <c r="DL303" s="304">
        <f>IFERROR(VLOOKUP($AO303,装备!$B:$Q,8,0),0)</f>
        <v>0</v>
      </c>
      <c r="DM303" s="304">
        <f>IFERROR(VLOOKUP($AO303,装备!$B:$Q,9,0),0)</f>
        <v>0</v>
      </c>
      <c r="DN303" s="304">
        <f>IFERROR(VLOOKUP($AO303,装备!$B:$Q,10,0),0)</f>
        <v>0</v>
      </c>
      <c r="DO303" s="304">
        <f>IFERROR(VLOOKUP($AO303,装备!$B:$Q,11,0),0)</f>
        <v>0</v>
      </c>
      <c r="DP303" s="304">
        <f>IFERROR(VLOOKUP($AO303,装备!$B:$Q,12,0),0)</f>
        <v>0</v>
      </c>
      <c r="DQ303" s="304">
        <f>IFERROR(VLOOKUP($AO303,装备!$B:$Q,13,0),0)</f>
        <v>0</v>
      </c>
      <c r="DR303" s="304">
        <f>IFERROR(VLOOKUP($AO303,装备!$B:$Q,14,0),0)</f>
        <v>0</v>
      </c>
      <c r="DS303" s="304">
        <f>IFERROR(VLOOKUP($AO303,装备!$B:$Q,16,0),0)</f>
        <v>0</v>
      </c>
      <c r="DT303" s="304">
        <f>IFERROR(VLOOKUP($AO303,装备!$B:$Q,5,0),0)</f>
        <v>0</v>
      </c>
    </row>
    <row r="304" spans="1:124" ht="40.5" hidden="1">
      <c r="A304" s="301">
        <f>未改造舰娘!$A300</f>
        <v>10033113</v>
      </c>
      <c r="B304" s="354" t="s">
        <v>1034</v>
      </c>
      <c r="C304" s="323"/>
      <c r="D304" s="323">
        <f t="shared" si="4"/>
        <v>110</v>
      </c>
      <c r="E304" s="303">
        <f>未改造舰娘!$C300</f>
        <v>6</v>
      </c>
      <c r="F304" s="304" t="str">
        <f>未改造舰娘!$D300</f>
        <v>战巡</v>
      </c>
      <c r="G304" s="304" t="str">
        <f>未改造舰娘!$E300</f>
        <v>大型</v>
      </c>
      <c r="H304" s="304" t="str">
        <f>未改造舰娘!$F300</f>
        <v>主力舰</v>
      </c>
      <c r="I304" s="460">
        <f>未改造舰娘!$AR300</f>
        <v>4</v>
      </c>
      <c r="J304" s="304" t="str">
        <f>未改造舰娘!$G300</f>
        <v>英国</v>
      </c>
      <c r="K304" s="312">
        <f>未改造舰娘!$H300+(BV304+CI304+CV304+DI304)*$C$2</f>
        <v>80</v>
      </c>
      <c r="L304" s="304">
        <f>未改造舰娘!$I300</f>
        <v>0</v>
      </c>
      <c r="M304" s="304">
        <f>未改造舰娘!$J300</f>
        <v>4</v>
      </c>
      <c r="N304" s="518">
        <f>未改造舰娘!$K300</f>
        <v>5</v>
      </c>
      <c r="O304" s="304">
        <f>未改造舰娘!$L300+((CE304+CR304+DE304+DR304)*$C$2)</f>
        <v>6</v>
      </c>
      <c r="P304" s="304" t="str">
        <f>IF($C$2=1,(IF(ISERROR(FIND("超长",未改造舰娘!$M300&amp;CC304&amp;CP304&amp;DC304&amp;DP304,1)),IF(ISERROR(FIND("长",未改造舰娘!$M300&amp;CC304&amp;CP304&amp;DC304&amp;DP304,1)),IF(ISERROR(FIND("中",未改造舰娘!$M300&amp;CC304&amp;CP304&amp;DC304&amp;DP304,1)),IF(ISERROR(FIND("短",未改造舰娘!$M300&amp;CC304&amp;CP304&amp;DC304&amp;DP304,1)),IF(ISERROR(FIND("无",未改造舰娘!$M300&amp;CC304&amp;CP304&amp;DC304&amp;DP304,1)),0,"无"),"短"),"中"),"长"),"超长")),未改造舰娘!$M300)</f>
        <v>长</v>
      </c>
      <c r="Q304" s="303">
        <f>未改造舰娘!$N300</f>
        <v>35</v>
      </c>
      <c r="R304" s="304">
        <f>(未改造舰娘!$P300)+(未改造舰娘!$Q300)*$C$3+((BW304+CJ304+CW304+DJ304)*$C$2)</f>
        <v>118</v>
      </c>
      <c r="S304" s="304">
        <f>(未改造舰娘!$R300)+(未改造舰娘!$S300)*$C$3+((BY304+CL304+CY304+DL304)*$C$2)</f>
        <v>38</v>
      </c>
      <c r="T304" s="304">
        <f>(未改造舰娘!$T300)+(未改造舰娘!$U300)*$C$3+((BX304+CK304+CX304+DK304)*$C$2)</f>
        <v>83</v>
      </c>
      <c r="U304" s="304">
        <f>(未改造舰娘!$V300)+(未改造舰娘!$W300)*$C$3+((CG304+CT304+DG304+DT304)*$C$2)</f>
        <v>50</v>
      </c>
      <c r="V304" s="305">
        <f>INT((((未改造舰娘!$Y300)-(未改造舰娘!$X300))*(((IF(D304=0,C304,D304))-1)/99))+未改造舰娘!$X300)+((CB304+CO304+DB304+DO304)*$C$2)</f>
        <v>96</v>
      </c>
      <c r="W304" s="304">
        <f>INT((((未改造舰娘!$AA300)-(未改造舰娘!$Z300))*(((IF(D304=0,C304,D304))-1)/99))+未改造舰娘!$Z300)+((CD304+CQ304+DD304+DQ304)*$C$2)</f>
        <v>51</v>
      </c>
      <c r="X304" s="304">
        <f>INT((((未改造舰娘!$AC300)-(未改造舰娘!$AB300))*(((IF(D304=0,C304,D304))-1)/99))+未改造舰娘!$AB300)+((CA304+CN304+DA304+DN304)*$C$2)</f>
        <v>42</v>
      </c>
      <c r="Y304" s="303">
        <f>INT((((未改造舰娘!$AE300)-(未改造舰娘!$AD300))*(((IF(D304=0,C304,D304))-1)/99))+未改造舰娘!$AD300)+((BZ304+CM304+CZ304+DM304)*$C$2)</f>
        <v>0</v>
      </c>
      <c r="Z304" s="474" t="str">
        <f>IF(未改造舰娘!$AF300=0,"",未改造舰娘!$AF300)</f>
        <v/>
      </c>
      <c r="AA304" s="304" t="str">
        <f>IF(未改造舰娘!$AG300="","",未改造舰娘!$AG300)</f>
        <v/>
      </c>
      <c r="AB304" s="304" t="str">
        <f>IF(未改造舰娘!$AH300="","",未改造舰娘!$AH300)</f>
        <v/>
      </c>
      <c r="AC304" s="304" t="str">
        <f>IF(未改造舰娘!$AI300="","",未改造舰娘!$AI300)</f>
        <v/>
      </c>
      <c r="AD304" s="304">
        <f>IF(未改造舰娘!$AJ300="","",未改造舰娘!$AJ300)</f>
        <v>0</v>
      </c>
      <c r="AE304" s="305">
        <f>IF(未改造舰娘!$AK300="","",未改造舰娘!$AK300)</f>
        <v>0</v>
      </c>
      <c r="AF304" s="304" t="str">
        <f>IF(未改造舰娘!$AL300="","",未改造舰娘!$AL300)</f>
        <v/>
      </c>
      <c r="AG304" s="304" t="str">
        <f>IF(未改造舰娘!$AM300="","",未改造舰娘!$AM300)</f>
        <v/>
      </c>
      <c r="AH304" s="304" t="str">
        <f>IF(未改造舰娘!$AN300="","",未改造舰娘!$AN300)</f>
        <v/>
      </c>
      <c r="AI304" s="304" t="str">
        <f>IF(未改造舰娘!$AO300="","",未改造舰娘!$AO300)</f>
        <v/>
      </c>
      <c r="AJ304" s="304" t="str">
        <f>IF(未改造舰娘!$AP300="","",未改造舰娘!$AP300)</f>
        <v/>
      </c>
      <c r="AK304" s="303" t="str">
        <f>IF(未改造舰娘!$AQ300="","",未改造舰娘!$AQ300)</f>
        <v/>
      </c>
      <c r="AL304" s="306" t="str">
        <f>IF(未改造舰娘!$AS300="","",未改造舰娘!$AS300)</f>
        <v>E国双联20英寸主炮</v>
      </c>
      <c r="AM304" s="306" t="str">
        <f>IF(未改造舰娘!$AT300="","",未改造舰娘!$AT300)</f>
        <v/>
      </c>
      <c r="AN304" s="306" t="str">
        <f>IF(未改造舰娘!$AU300="","",未改造舰娘!$AU300)</f>
        <v/>
      </c>
      <c r="AO304" s="306" t="str">
        <f>IF(未改造舰娘!$AV300="","",未改造舰娘!$AV300)</f>
        <v/>
      </c>
      <c r="AP304" s="307" t="str">
        <f>IF(未改造舰娘!$AW300="","",未改造舰娘!$AW300)</f>
        <v>完美战巡(3级)：自身被暴击率+15%，攻击战列，战巡、航战时，造成120%的伤害，攻击航速低于自己的目标时，暴击率+15%。</v>
      </c>
      <c r="AQ304" s="308" t="str">
        <f>IF(未改造舰娘!$AX300="","",未改造舰娘!$AX300)</f>
        <v/>
      </c>
      <c r="AR304" s="304">
        <f>IF(未改造舰娘!$AY300="","",未改造舰娘!$AY300)</f>
        <v>70</v>
      </c>
      <c r="AS304" s="304">
        <f>IF(未改造舰娘!$AZ300="","",未改造舰娘!$AZ300)</f>
        <v>120</v>
      </c>
      <c r="AT304" s="304">
        <f>IF(未改造舰娘!$BA300="","",未改造舰娘!$BA300)</f>
        <v>2.88</v>
      </c>
      <c r="AU304" s="304">
        <f>IF(未改造舰娘!$BB300="","",未改造舰娘!$BB300)</f>
        <v>5.4</v>
      </c>
      <c r="AV304" s="305">
        <f>IF((未改造舰娘!$BG300+未改造舰娘!$BK300*$C$4)=0,"",(未改造舰娘!$BG300+未改造舰娘!$BK300*$C$4))</f>
        <v>40</v>
      </c>
      <c r="AW304" s="304">
        <f>IF((未改造舰娘!$BH300+未改造舰娘!$BL300*$C$4)=0,"",(未改造舰娘!$BH300+未改造舰娘!$BL300*$C$4))</f>
        <v>55</v>
      </c>
      <c r="AX304" s="304">
        <f>IF((未改造舰娘!$BI300+未改造舰娘!$BM300*$C$4)=0,"",(未改造舰娘!$BI300+未改造舰娘!$BM300*$C$4))</f>
        <v>49</v>
      </c>
      <c r="AY304" s="303" t="str">
        <f>IF((未改造舰娘!$BJ300+未改造舰娘!$BN300*$C$4)=0,"",(未改造舰娘!$BJ300+未改造舰娘!$BN300*$C$4))</f>
        <v/>
      </c>
      <c r="AZ304" s="500">
        <f>IF(未改造舰娘!BC300="","",未改造舰娘!BC300)</f>
        <v>99</v>
      </c>
      <c r="BA304" s="500">
        <f>IF(未改造舰娘!BD300="","",未改造舰娘!BD300)</f>
        <v>0</v>
      </c>
      <c r="BB304" s="500">
        <f>IF(未改造舰娘!BE300="","",未改造舰娘!BE300)</f>
        <v>58</v>
      </c>
      <c r="BC304" s="498">
        <f>IF(未改造舰娘!BF300="","",未改造舰娘!BF300)</f>
        <v>10</v>
      </c>
      <c r="BD304" s="125" t="s">
        <v>1656</v>
      </c>
      <c r="BE304" s="506"/>
      <c r="BF304" s="306" t="str">
        <f>IF(未改造舰娘!$BQ300="","",未改造舰娘!$BQ300)</f>
        <v/>
      </c>
      <c r="BG304" s="306" t="str">
        <f>IF(未改造舰娘!$BR300="","",未改造舰娘!$BR300)</f>
        <v/>
      </c>
      <c r="BH304" s="306"/>
      <c r="BU304" s="304">
        <f>IFERROR(VLOOKUP(AL304,装备!$B:$C,2,0),0)</f>
        <v>5</v>
      </c>
      <c r="BV304" s="304">
        <f>IFERROR(VLOOKUP($AL304,装备!$B:$Q,5,0),0)</f>
        <v>0</v>
      </c>
      <c r="BW304" s="304">
        <f>IFERROR(VLOOKUP($AL304,装备!$B:$Q,6,0),0)</f>
        <v>29</v>
      </c>
      <c r="BX304" s="304">
        <f>IFERROR(VLOOKUP($AL304,装备!$B:$Q,7,0),0)</f>
        <v>0</v>
      </c>
      <c r="BY304" s="304">
        <f>IFERROR(VLOOKUP($AL304,装备!$B:$Q,8,0),0)</f>
        <v>0</v>
      </c>
      <c r="BZ304" s="304">
        <f>IFERROR(VLOOKUP($AL304,装备!$B:$Q,9,0),0)</f>
        <v>0</v>
      </c>
      <c r="CA304" s="304">
        <f>IFERROR(VLOOKUP($AL304,装备!$B:$Q,10,0),0)</f>
        <v>0</v>
      </c>
      <c r="CB304" s="304">
        <f>IFERROR(VLOOKUP($AL304,装备!$B:$Q,11,0),0)</f>
        <v>-5</v>
      </c>
      <c r="CC304" s="304" t="str">
        <f>IFERROR(VLOOKUP($AL304,装备!$B:$Q,12,0),0)</f>
        <v>超长</v>
      </c>
      <c r="CD304" s="304">
        <f>IFERROR(VLOOKUP($AL304,装备!$B:$Q,13,0),0)</f>
        <v>-5</v>
      </c>
      <c r="CE304" s="304">
        <f>IFERROR(VLOOKUP($AL304,装备!$B:$Q,14,0),0)</f>
        <v>0</v>
      </c>
      <c r="CF304" s="304">
        <f>IFERROR(VLOOKUP($AL304,装备!$B:$Q,16,0),0)</f>
        <v>0</v>
      </c>
      <c r="CG304" s="304">
        <f>IFERROR(VLOOKUP($AL304,装备!$B:$Q,5,0),0)</f>
        <v>0</v>
      </c>
      <c r="CH304" s="304">
        <f>IFERROR(VLOOKUP(AM304,装备!$B:$C,2,0),0)</f>
        <v>0</v>
      </c>
      <c r="CI304" s="304">
        <f>IFERROR(VLOOKUP($AM304,装备!$B:$Q,5,0),0)</f>
        <v>0</v>
      </c>
      <c r="CJ304" s="304">
        <f>IFERROR(VLOOKUP($AM304,装备!$B:$Q,6,0),0)</f>
        <v>0</v>
      </c>
      <c r="CK304" s="304">
        <f>IFERROR(VLOOKUP($AM304,装备!$B:$Q,7,0),0)</f>
        <v>0</v>
      </c>
      <c r="CL304" s="304">
        <f>IFERROR(VLOOKUP($AM304,装备!$B:$Q,8,0),0)</f>
        <v>0</v>
      </c>
      <c r="CM304" s="304">
        <f>IFERROR(VLOOKUP($AM304,装备!$B:$Q,9,0),0)</f>
        <v>0</v>
      </c>
      <c r="CN304" s="304">
        <f>IFERROR(VLOOKUP($AM304,装备!$B:$Q,10,0),0)</f>
        <v>0</v>
      </c>
      <c r="CO304" s="304">
        <f>IFERROR(VLOOKUP($AM304,装备!$B:$Q,11,0),0)</f>
        <v>0</v>
      </c>
      <c r="CP304" s="304">
        <f>IFERROR(VLOOKUP($AM304,装备!$B:$Q,12,0),0)</f>
        <v>0</v>
      </c>
      <c r="CQ304" s="304">
        <f>IFERROR(VLOOKUP($AM304,装备!$B:$Q,13,0),0)</f>
        <v>0</v>
      </c>
      <c r="CR304" s="304">
        <f>IFERROR(VLOOKUP($AM304,装备!$B:$Q,14,0),0)</f>
        <v>0</v>
      </c>
      <c r="CS304" s="304">
        <f>IFERROR(VLOOKUP($AM304,装备!$B:$Q,16,0),0)</f>
        <v>0</v>
      </c>
      <c r="CT304" s="304">
        <f>IFERROR(VLOOKUP($AM304,装备!$B:$Q,5,0),0)</f>
        <v>0</v>
      </c>
      <c r="CU304" s="304">
        <f>IFERROR(VLOOKUP(AN304,装备!$B:$C,2,0),0)</f>
        <v>0</v>
      </c>
      <c r="CV304" s="304">
        <f>IFERROR(VLOOKUP($AN304,装备!$B:$Q,5,0),0)</f>
        <v>0</v>
      </c>
      <c r="CW304" s="304">
        <f>IFERROR(VLOOKUP($AN304,装备!$B:$Q,6,0),0)</f>
        <v>0</v>
      </c>
      <c r="CX304" s="304">
        <f>IFERROR(VLOOKUP($AN304,装备!$B:$Q,7,0),0)</f>
        <v>0</v>
      </c>
      <c r="CY304" s="304">
        <f>IFERROR(VLOOKUP($AN304,装备!$B:$Q,8,0),0)</f>
        <v>0</v>
      </c>
      <c r="CZ304" s="304">
        <f>IFERROR(VLOOKUP($AN304,装备!$B:$Q,9,0),0)</f>
        <v>0</v>
      </c>
      <c r="DA304" s="304">
        <f>IFERROR(VLOOKUP($AN304,装备!$B:$Q,10,0),0)</f>
        <v>0</v>
      </c>
      <c r="DB304" s="304">
        <f>IFERROR(VLOOKUP($AN304,装备!$B:$Q,11,0),0)</f>
        <v>0</v>
      </c>
      <c r="DC304" s="304">
        <f>IFERROR(VLOOKUP($AN304,装备!$B:$Q,12,0),0)</f>
        <v>0</v>
      </c>
      <c r="DD304" s="304">
        <f>IFERROR(VLOOKUP($AN304,装备!$B:$Q,13,0),0)</f>
        <v>0</v>
      </c>
      <c r="DE304" s="304">
        <f>IFERROR(VLOOKUP($AN304,装备!$B:$Q,14,0),0)</f>
        <v>0</v>
      </c>
      <c r="DF304" s="304">
        <f>IFERROR(VLOOKUP($AN304,装备!$B:$Q,16,0),0)</f>
        <v>0</v>
      </c>
      <c r="DG304" s="304">
        <f>IFERROR(VLOOKUP($AN304,装备!$B:$Q,5,0),0)</f>
        <v>0</v>
      </c>
      <c r="DH304" s="304">
        <f>IFERROR(VLOOKUP(AO304,装备!$B:$C,2,0),0)</f>
        <v>0</v>
      </c>
      <c r="DI304" s="304">
        <f>IFERROR(VLOOKUP($AO304,装备!$B:$Q,5,0),0)</f>
        <v>0</v>
      </c>
      <c r="DJ304" s="304">
        <f>IFERROR(VLOOKUP($AO304,装备!$B:$Q,6,0),0)</f>
        <v>0</v>
      </c>
      <c r="DK304" s="304">
        <f>IFERROR(VLOOKUP($AO304,装备!$B:$Q,7,0),0)</f>
        <v>0</v>
      </c>
      <c r="DL304" s="304">
        <f>IFERROR(VLOOKUP($AO304,装备!$B:$Q,8,0),0)</f>
        <v>0</v>
      </c>
      <c r="DM304" s="304">
        <f>IFERROR(VLOOKUP($AO304,装备!$B:$Q,9,0),0)</f>
        <v>0</v>
      </c>
      <c r="DN304" s="304">
        <f>IFERROR(VLOOKUP($AO304,装备!$B:$Q,10,0),0)</f>
        <v>0</v>
      </c>
      <c r="DO304" s="304">
        <f>IFERROR(VLOOKUP($AO304,装备!$B:$Q,11,0),0)</f>
        <v>0</v>
      </c>
      <c r="DP304" s="304">
        <f>IFERROR(VLOOKUP($AO304,装备!$B:$Q,12,0),0)</f>
        <v>0</v>
      </c>
      <c r="DQ304" s="304">
        <f>IFERROR(VLOOKUP($AO304,装备!$B:$Q,13,0),0)</f>
        <v>0</v>
      </c>
      <c r="DR304" s="304">
        <f>IFERROR(VLOOKUP($AO304,装备!$B:$Q,14,0),0)</f>
        <v>0</v>
      </c>
      <c r="DS304" s="304">
        <f>IFERROR(VLOOKUP($AO304,装备!$B:$Q,16,0),0)</f>
        <v>0</v>
      </c>
      <c r="DT304" s="304">
        <f>IFERROR(VLOOKUP($AO304,装备!$B:$Q,5,0),0)</f>
        <v>0</v>
      </c>
    </row>
    <row r="305" spans="1:124" hidden="1">
      <c r="A305" s="301">
        <f>未改造舰娘!$A301</f>
        <v>10033212</v>
      </c>
      <c r="B305" s="354" t="s">
        <v>1036</v>
      </c>
      <c r="C305" s="323"/>
      <c r="D305" s="323">
        <f t="shared" si="4"/>
        <v>110</v>
      </c>
      <c r="E305" s="303">
        <f>未改造舰娘!$C301</f>
        <v>4</v>
      </c>
      <c r="F305" s="304" t="str">
        <f>未改造舰娘!$D301</f>
        <v>轻母</v>
      </c>
      <c r="G305" s="304" t="str">
        <f>未改造舰娘!$E301</f>
        <v>中型</v>
      </c>
      <c r="H305" s="304" t="str">
        <f>未改造舰娘!$F301</f>
        <v>护卫舰（特殊）</v>
      </c>
      <c r="I305" s="460">
        <f>未改造舰娘!$AR301</f>
        <v>3</v>
      </c>
      <c r="J305" s="304" t="str">
        <f>未改造舰娘!$G301</f>
        <v>日本</v>
      </c>
      <c r="K305" s="312">
        <f>未改造舰娘!$H301+(BV305+CI305+CV305+DI305)*$C$2</f>
        <v>40</v>
      </c>
      <c r="L305" s="304">
        <f>未改造舰娘!$I301</f>
        <v>0</v>
      </c>
      <c r="M305" s="304">
        <f>未改造舰娘!$J301</f>
        <v>1</v>
      </c>
      <c r="N305" s="518">
        <f>未改造舰娘!$K301</f>
        <v>2</v>
      </c>
      <c r="O305" s="304">
        <f>未改造舰娘!$L301+((CE305+CR305+DE305+DR305)*$C$2)</f>
        <v>10</v>
      </c>
      <c r="P305" s="304" t="str">
        <f>IF($C$2=1,(IF(ISERROR(FIND("超长",未改造舰娘!$M301&amp;CC305&amp;CP305&amp;DC305&amp;DP305,1)),IF(ISERROR(FIND("长",未改造舰娘!$M301&amp;CC305&amp;CP305&amp;DC305&amp;DP305,1)),IF(ISERROR(FIND("中",未改造舰娘!$M301&amp;CC305&amp;CP305&amp;DC305&amp;DP305,1)),IF(ISERROR(FIND("短",未改造舰娘!$M301&amp;CC305&amp;CP305&amp;DC305&amp;DP305,1)),IF(ISERROR(FIND("无",未改造舰娘!$M301&amp;CC305&amp;CP305&amp;DC305&amp;DP305,1)),0,"无"),"短"),"中"),"长"),"超长")),未改造舰娘!$M301)</f>
        <v>短</v>
      </c>
      <c r="Q305" s="303">
        <f>未改造舰娘!$N301</f>
        <v>21</v>
      </c>
      <c r="R305" s="304">
        <f>(未改造舰娘!$P301)+(未改造舰娘!$Q301)*$C$3+((BW305+CJ305+CW305+DJ305)*$C$2)</f>
        <v>20</v>
      </c>
      <c r="S305" s="304">
        <f>(未改造舰娘!$R301)+(未改造舰娘!$S301)*$C$3+((BY305+CL305+CY305+DL305)*$C$2)</f>
        <v>0</v>
      </c>
      <c r="T305" s="304">
        <f>(未改造舰娘!$T301)+(未改造舰娘!$U301)*$C$3+((BX305+CK305+CX305+DK305)*$C$2)</f>
        <v>28</v>
      </c>
      <c r="U305" s="304">
        <f>(未改造舰娘!$V301)+(未改造舰娘!$W301)*$C$3+((CG305+CT305+DG305+DT305)*$C$2)</f>
        <v>55</v>
      </c>
      <c r="V305" s="305">
        <f>INT((((未改造舰娘!$Y301)-(未改造舰娘!$X301))*(((IF(D305=0,C305,D305))-1)/99))+未改造舰娘!$X301)+((CB305+CO305+DB305+DO305)*$C$2)</f>
        <v>90</v>
      </c>
      <c r="W305" s="304">
        <f>INT((((未改造舰娘!$AA301)-(未改造舰娘!$Z301))*(((IF(D305=0,C305,D305))-1)/99))+未改造舰娘!$Z301)+((CD305+CQ305+DD305+DQ305)*$C$2)</f>
        <v>38</v>
      </c>
      <c r="X305" s="304">
        <f>INT((((未改造舰娘!$AC301)-(未改造舰娘!$AB301))*(((IF(D305=0,C305,D305))-1)/99))+未改造舰娘!$AB301)+((CA305+CN305+DA305+DN305)*$C$2)</f>
        <v>63</v>
      </c>
      <c r="Y305" s="303">
        <f>INT((((未改造舰娘!$AE301)-(未改造舰娘!$AD301))*(((IF(D305=0,C305,D305))-1)/99))+未改造舰娘!$AD301)+((BZ305+CM305+CZ305+DM305)*$C$2)</f>
        <v>0</v>
      </c>
      <c r="Z305" s="474">
        <f>IF(未改造舰娘!$AF301=0,"",未改造舰娘!$AF301)</f>
        <v>17</v>
      </c>
      <c r="AA305" s="304">
        <f>IF(未改造舰娘!$AG301="","",未改造舰娘!$AG301)</f>
        <v>10</v>
      </c>
      <c r="AB305" s="304">
        <f>IF(未改造舰娘!$AH301="","",未改造舰娘!$AH301)</f>
        <v>6</v>
      </c>
      <c r="AC305" s="304" t="str">
        <f>IF(未改造舰娘!$AI301="","",未改造舰娘!$AI301)</f>
        <v/>
      </c>
      <c r="AD305" s="304">
        <f>IF(未改造舰娘!$AJ301="","",未改造舰娘!$AJ301)</f>
        <v>33</v>
      </c>
      <c r="AE305" s="305">
        <f>IF(未改造舰娘!$AK301="","",未改造舰娘!$AK301)</f>
        <v>0</v>
      </c>
      <c r="AF305" s="304" t="str">
        <f>IF(未改造舰娘!$AL301="","",未改造舰娘!$AL301)</f>
        <v/>
      </c>
      <c r="AG305" s="304" t="str">
        <f>IF(未改造舰娘!$AM301="","",未改造舰娘!$AM301)</f>
        <v/>
      </c>
      <c r="AH305" s="304" t="str">
        <f>IF(未改造舰娘!$AN301="","",未改造舰娘!$AN301)</f>
        <v/>
      </c>
      <c r="AI305" s="304" t="str">
        <f>IF(未改造舰娘!$AO301="","",未改造舰娘!$AO301)</f>
        <v/>
      </c>
      <c r="AJ305" s="304" t="str">
        <f>IF(未改造舰娘!$AP301="","",未改造舰娘!$AP301)</f>
        <v/>
      </c>
      <c r="AK305" s="303" t="str">
        <f>IF(未改造舰娘!$AQ301="","",未改造舰娘!$AQ301)</f>
        <v/>
      </c>
      <c r="AL305" s="306" t="str">
        <f>IF(未改造舰娘!$AS301="","",未改造舰娘!$AS301)</f>
        <v>九七式舰攻</v>
      </c>
      <c r="AM305" s="306" t="str">
        <f>IF(未改造舰娘!$AT301="","",未改造舰娘!$AT301)</f>
        <v>零战五二型</v>
      </c>
      <c r="AN305" s="306" t="str">
        <f>IF(未改造舰娘!$AU301="","",未改造舰娘!$AU301)</f>
        <v/>
      </c>
      <c r="AO305" s="306" t="str">
        <f>IF(未改造舰娘!$AV301="","",未改造舰娘!$AV301)</f>
        <v/>
      </c>
      <c r="AP305" s="307" t="str">
        <f>IF(未改造舰娘!$AW301="","",未改造舰娘!$AW301)</f>
        <v/>
      </c>
      <c r="AQ305" s="308" t="str">
        <f>IF(未改造舰娘!$AX301="","",未改造舰娘!$AX301)</f>
        <v/>
      </c>
      <c r="AR305" s="304">
        <f>IF(未改造舰娘!$AY301="","",未改造舰娘!$AY301)</f>
        <v>35</v>
      </c>
      <c r="AS305" s="304">
        <f>IF(未改造舰娘!$AZ301="","",未改造舰娘!$AZ301)</f>
        <v>40</v>
      </c>
      <c r="AT305" s="304">
        <f>IF(未改造舰娘!$BA301="","",未改造舰娘!$BA301)</f>
        <v>1.28</v>
      </c>
      <c r="AU305" s="304">
        <f>IF(未改造舰娘!$BB301="","",未改造舰娘!$BB301)</f>
        <v>2.4</v>
      </c>
      <c r="AV305" s="305">
        <f>IF((未改造舰娘!$BG301+未改造舰娘!$BK301*$C$4)=0,"",(未改造舰娘!$BG301+未改造舰娘!$BK301*$C$4))</f>
        <v>22</v>
      </c>
      <c r="AW305" s="304">
        <f>IF((未改造舰娘!$BH301+未改造舰娘!$BL301*$C$4)=0,"",(未改造舰娘!$BH301+未改造舰娘!$BL301*$C$4))</f>
        <v>33</v>
      </c>
      <c r="AX305" s="304">
        <f>IF((未改造舰娘!$BI301+未改造舰娘!$BM301*$C$4)=0,"",(未改造舰娘!$BI301+未改造舰娘!$BM301*$C$4))</f>
        <v>50</v>
      </c>
      <c r="AY305" s="303">
        <f>IF((未改造舰娘!$BJ301+未改造舰娘!$BN301*$C$4)=0,"",(未改造舰娘!$BJ301+未改造舰娘!$BN301*$C$4))</f>
        <v>25</v>
      </c>
      <c r="AZ305" s="500">
        <f>IF(未改造舰娘!BC301="","",未改造舰娘!BC301)</f>
        <v>0</v>
      </c>
      <c r="BA305" s="500">
        <f>IF(未改造舰娘!BD301="","",未改造舰娘!BD301)</f>
        <v>0</v>
      </c>
      <c r="BB305" s="500">
        <f>IF(未改造舰娘!BE301="","",未改造舰娘!BE301)</f>
        <v>4</v>
      </c>
      <c r="BC305" s="498">
        <f>IF(未改造舰娘!BF301="","",未改造舰娘!BF301)</f>
        <v>25</v>
      </c>
      <c r="BD305" s="125" t="s">
        <v>1657</v>
      </c>
      <c r="BE305" s="506">
        <v>7.2916666666666671E-2</v>
      </c>
      <c r="BF305" s="306" t="str">
        <f>IF(未改造舰娘!$BQ301="","",未改造舰娘!$BQ301)</f>
        <v>7-4-CDEFIJKLM</v>
      </c>
      <c r="BG305" s="306" t="str">
        <f>IF(未改造舰娘!$BR301="","",未改造舰娘!$BR301)</f>
        <v>极地奏鸣曲 Ex-2-ABCDEFGHIJKLMN,Ex-4-4-CEFIKMEHIJL,Ex-1-BCDEFGHIJKM,Ex-3-DEFGHIJKLMNO,Ex-4-ABCDEFGHIJKLMNO；轰隆轰隆大作战 Ex-7-DHJL,Ex-9-BDFGHIKMOPQ；扑火之蛾 Ex-2-DEFGHIJKL,Ex-4-CEFGHIJKMN,Ex-6-CEFHIJ,Ex-8-EFGHJKM,Ex-10-ACDEGHIJKLMN；决战九段坂 Ex-8-Q；所罗门之晓 Ex-5-R,Ex-6-L,Ex-8-Q,Ex-10-DEFGHIJKNPQR；地狱群岛攻略作战 Ex-4-M,Ex-7-FGI,Ex-8-CEFHKMN；熔炉大混战 Ex-8-CDEFGHIJ,Ex-14-DEFGHIJKLN</v>
      </c>
      <c r="BH305" s="306"/>
      <c r="BU305" s="304">
        <f>IFERROR(VLOOKUP(AL305,装备!$B:$C,2,0),0)</f>
        <v>1</v>
      </c>
      <c r="BV305" s="304">
        <f>IFERROR(VLOOKUP($AL305,装备!$B:$Q,5,0),0)</f>
        <v>0</v>
      </c>
      <c r="BW305" s="304">
        <f>IFERROR(VLOOKUP($AL305,装备!$B:$Q,6,0),0)</f>
        <v>0</v>
      </c>
      <c r="BX305" s="304">
        <f>IFERROR(VLOOKUP($AL305,装备!$B:$Q,7,0),0)</f>
        <v>0</v>
      </c>
      <c r="BY305" s="304">
        <f>IFERROR(VLOOKUP($AL305,装备!$B:$Q,8,0),0)</f>
        <v>6</v>
      </c>
      <c r="BZ305" s="304">
        <f>IFERROR(VLOOKUP($AL305,装备!$B:$Q,9,0),0)</f>
        <v>2</v>
      </c>
      <c r="CA305" s="304">
        <f>IFERROR(VLOOKUP($AL305,装备!$B:$Q,10,0),0)</f>
        <v>0</v>
      </c>
      <c r="CB305" s="304">
        <f>IFERROR(VLOOKUP($AL305,装备!$B:$Q,11,0),0)</f>
        <v>1</v>
      </c>
      <c r="CC305" s="304" t="str">
        <f>IFERROR(VLOOKUP($AL305,装备!$B:$Q,12,0),0)</f>
        <v>无</v>
      </c>
      <c r="CD305" s="304">
        <f>IFERROR(VLOOKUP($AL305,装备!$B:$Q,13,0),0)</f>
        <v>0</v>
      </c>
      <c r="CE305" s="304">
        <f>IFERROR(VLOOKUP($AL305,装备!$B:$Q,14,0),0)</f>
        <v>0</v>
      </c>
      <c r="CF305" s="304">
        <f>IFERROR(VLOOKUP($AL305,装备!$B:$Q,16,0),0)</f>
        <v>0</v>
      </c>
      <c r="CG305" s="304">
        <f>IFERROR(VLOOKUP($AL305,装备!$B:$Q,5,0),0)</f>
        <v>0</v>
      </c>
      <c r="CH305" s="304">
        <f>IFERROR(VLOOKUP(AM305,装备!$B:$C,2,0),0)</f>
        <v>3</v>
      </c>
      <c r="CI305" s="304">
        <f>IFERROR(VLOOKUP($AM305,装备!$B:$Q,5,0),0)</f>
        <v>0</v>
      </c>
      <c r="CJ305" s="304">
        <f>IFERROR(VLOOKUP($AM305,装备!$B:$Q,6,0),0)</f>
        <v>0</v>
      </c>
      <c r="CK305" s="304">
        <f>IFERROR(VLOOKUP($AM305,装备!$B:$Q,7,0),0)</f>
        <v>0</v>
      </c>
      <c r="CL305" s="304">
        <f>IFERROR(VLOOKUP($AM305,装备!$B:$Q,8,0),0)</f>
        <v>0</v>
      </c>
      <c r="CM305" s="304">
        <f>IFERROR(VLOOKUP($AM305,装备!$B:$Q,9,0),0)</f>
        <v>0</v>
      </c>
      <c r="CN305" s="304">
        <f>IFERROR(VLOOKUP($AM305,装备!$B:$Q,10,0),0)</f>
        <v>0</v>
      </c>
      <c r="CO305" s="304">
        <f>IFERROR(VLOOKUP($AM305,装备!$B:$Q,11,0),0)</f>
        <v>0</v>
      </c>
      <c r="CP305" s="304" t="str">
        <f>IFERROR(VLOOKUP($AM305,装备!$B:$Q,12,0),0)</f>
        <v>无</v>
      </c>
      <c r="CQ305" s="304">
        <f>IFERROR(VLOOKUP($AM305,装备!$B:$Q,13,0),0)</f>
        <v>0</v>
      </c>
      <c r="CR305" s="304">
        <f>IFERROR(VLOOKUP($AM305,装备!$B:$Q,14,0),0)</f>
        <v>0</v>
      </c>
      <c r="CS305" s="304">
        <f>IFERROR(VLOOKUP($AM305,装备!$B:$Q,16,0),0)</f>
        <v>7</v>
      </c>
      <c r="CT305" s="304">
        <f>IFERROR(VLOOKUP($AM305,装备!$B:$Q,5,0),0)</f>
        <v>0</v>
      </c>
      <c r="CU305" s="304">
        <f>IFERROR(VLOOKUP(AN305,装备!$B:$C,2,0),0)</f>
        <v>0</v>
      </c>
      <c r="CV305" s="304">
        <f>IFERROR(VLOOKUP($AN305,装备!$B:$Q,5,0),0)</f>
        <v>0</v>
      </c>
      <c r="CW305" s="304">
        <f>IFERROR(VLOOKUP($AN305,装备!$B:$Q,6,0),0)</f>
        <v>0</v>
      </c>
      <c r="CX305" s="304">
        <f>IFERROR(VLOOKUP($AN305,装备!$B:$Q,7,0),0)</f>
        <v>0</v>
      </c>
      <c r="CY305" s="304">
        <f>IFERROR(VLOOKUP($AN305,装备!$B:$Q,8,0),0)</f>
        <v>0</v>
      </c>
      <c r="CZ305" s="304">
        <f>IFERROR(VLOOKUP($AN305,装备!$B:$Q,9,0),0)</f>
        <v>0</v>
      </c>
      <c r="DA305" s="304">
        <f>IFERROR(VLOOKUP($AN305,装备!$B:$Q,10,0),0)</f>
        <v>0</v>
      </c>
      <c r="DB305" s="304">
        <f>IFERROR(VLOOKUP($AN305,装备!$B:$Q,11,0),0)</f>
        <v>0</v>
      </c>
      <c r="DC305" s="304">
        <f>IFERROR(VLOOKUP($AN305,装备!$B:$Q,12,0),0)</f>
        <v>0</v>
      </c>
      <c r="DD305" s="304">
        <f>IFERROR(VLOOKUP($AN305,装备!$B:$Q,13,0),0)</f>
        <v>0</v>
      </c>
      <c r="DE305" s="304">
        <f>IFERROR(VLOOKUP($AN305,装备!$B:$Q,14,0),0)</f>
        <v>0</v>
      </c>
      <c r="DF305" s="304">
        <f>IFERROR(VLOOKUP($AN305,装备!$B:$Q,16,0),0)</f>
        <v>0</v>
      </c>
      <c r="DG305" s="304">
        <f>IFERROR(VLOOKUP($AN305,装备!$B:$Q,5,0),0)</f>
        <v>0</v>
      </c>
      <c r="DH305" s="304">
        <f>IFERROR(VLOOKUP(AO305,装备!$B:$C,2,0),0)</f>
        <v>0</v>
      </c>
      <c r="DI305" s="304">
        <f>IFERROR(VLOOKUP($AO305,装备!$B:$Q,5,0),0)</f>
        <v>0</v>
      </c>
      <c r="DJ305" s="304">
        <f>IFERROR(VLOOKUP($AO305,装备!$B:$Q,6,0),0)</f>
        <v>0</v>
      </c>
      <c r="DK305" s="304">
        <f>IFERROR(VLOOKUP($AO305,装备!$B:$Q,7,0),0)</f>
        <v>0</v>
      </c>
      <c r="DL305" s="304">
        <f>IFERROR(VLOOKUP($AO305,装备!$B:$Q,8,0),0)</f>
        <v>0</v>
      </c>
      <c r="DM305" s="304">
        <f>IFERROR(VLOOKUP($AO305,装备!$B:$Q,9,0),0)</f>
        <v>0</v>
      </c>
      <c r="DN305" s="304">
        <f>IFERROR(VLOOKUP($AO305,装备!$B:$Q,10,0),0)</f>
        <v>0</v>
      </c>
      <c r="DO305" s="304">
        <f>IFERROR(VLOOKUP($AO305,装备!$B:$Q,11,0),0)</f>
        <v>0</v>
      </c>
      <c r="DP305" s="304">
        <f>IFERROR(VLOOKUP($AO305,装备!$B:$Q,12,0),0)</f>
        <v>0</v>
      </c>
      <c r="DQ305" s="304">
        <f>IFERROR(VLOOKUP($AO305,装备!$B:$Q,13,0),0)</f>
        <v>0</v>
      </c>
      <c r="DR305" s="304">
        <f>IFERROR(VLOOKUP($AO305,装备!$B:$Q,14,0),0)</f>
        <v>0</v>
      </c>
      <c r="DS305" s="304">
        <f>IFERROR(VLOOKUP($AO305,装备!$B:$Q,16,0),0)</f>
        <v>0</v>
      </c>
      <c r="DT305" s="304">
        <f>IFERROR(VLOOKUP($AO305,装备!$B:$Q,5,0),0)</f>
        <v>0</v>
      </c>
    </row>
    <row r="306" spans="1:124" ht="15" hidden="1">
      <c r="A306" s="301">
        <f>未改造舰娘!$A302</f>
        <v>10033312</v>
      </c>
      <c r="B306" s="354" t="s">
        <v>1040</v>
      </c>
      <c r="C306" s="323"/>
      <c r="D306" s="323">
        <f t="shared" si="4"/>
        <v>110</v>
      </c>
      <c r="E306" s="303">
        <f>未改造舰娘!$C302</f>
        <v>5</v>
      </c>
      <c r="F306" s="304" t="str">
        <f>未改造舰娘!$D302</f>
        <v>轻巡</v>
      </c>
      <c r="G306" s="304" t="str">
        <f>未改造舰娘!$E302</f>
        <v>中型</v>
      </c>
      <c r="H306" s="304" t="str">
        <f>未改造舰娘!$F302</f>
        <v>护卫舰</v>
      </c>
      <c r="I306" s="460">
        <f>未改造舰娘!$AR302</f>
        <v>3</v>
      </c>
      <c r="J306" s="304" t="str">
        <f>未改造舰娘!$G302</f>
        <v>法国</v>
      </c>
      <c r="K306" s="312">
        <f>未改造舰娘!$H302+(BV306+CI306+CV306+DI306)*$C$2</f>
        <v>32</v>
      </c>
      <c r="L306" s="304">
        <f>未改造舰娘!$I302</f>
        <v>0</v>
      </c>
      <c r="M306" s="304">
        <f>未改造舰娘!$J302</f>
        <v>1</v>
      </c>
      <c r="N306" s="518">
        <f>未改造舰娘!$K302</f>
        <v>2</v>
      </c>
      <c r="O306" s="304">
        <f>未改造舰娘!$L302+((CE306+CR306+DE306+DR306)*$C$2)</f>
        <v>20</v>
      </c>
      <c r="P306" s="304" t="str">
        <f>IF($C$2=1,(IF(ISERROR(FIND("超长",未改造舰娘!$M302&amp;CC306&amp;CP306&amp;DC306&amp;DP306,1)),IF(ISERROR(FIND("长",未改造舰娘!$M302&amp;CC306&amp;CP306&amp;DC306&amp;DP306,1)),IF(ISERROR(FIND("中",未改造舰娘!$M302&amp;CC306&amp;CP306&amp;DC306&amp;DP306,1)),IF(ISERROR(FIND("短",未改造舰娘!$M302&amp;CC306&amp;CP306&amp;DC306&amp;DP306,1)),IF(ISERROR(FIND("无",未改造舰娘!$M302&amp;CC306&amp;CP306&amp;DC306&amp;DP306,1)),0,"无"),"短"),"中"),"长"),"超长")),未改造舰娘!$M302)</f>
        <v>中</v>
      </c>
      <c r="Q306" s="303">
        <f>未改造舰娘!$N302</f>
        <v>33.5</v>
      </c>
      <c r="R306" s="304">
        <f>(未改造舰娘!$P302)+(未改造舰娘!$Q302)*$C$3+((BW306+CJ306+CW306+DJ306)*$C$2)</f>
        <v>52</v>
      </c>
      <c r="S306" s="304">
        <f>(未改造舰娘!$R302)+(未改造舰娘!$S302)*$C$3+((BY306+CL306+CY306+DL306)*$C$2)</f>
        <v>0</v>
      </c>
      <c r="T306" s="304">
        <f>(未改造舰娘!$T302)+(未改造舰娘!$U302)*$C$3+((BX306+CK306+CX306+DK306)*$C$2)</f>
        <v>52</v>
      </c>
      <c r="U306" s="304">
        <f>(未改造舰娘!$V302)+(未改造舰娘!$W302)*$C$3+((CG306+CT306+DG306+DT306)*$C$2)</f>
        <v>110</v>
      </c>
      <c r="V306" s="305">
        <f>INT((((未改造舰娘!$Y302)-(未改造舰娘!$X302))*(((IF(D306=0,C306,D306))-1)/99))+未改造舰娘!$X302)+((CB306+CO306+DB306+DO306)*$C$2)</f>
        <v>90</v>
      </c>
      <c r="W306" s="304">
        <f>INT((((未改造舰娘!$AA302)-(未改造舰娘!$Z302))*(((IF(D306=0,C306,D306))-1)/99))+未改造舰娘!$Z302)+((CD306+CQ306+DD306+DQ306)*$C$2)</f>
        <v>70</v>
      </c>
      <c r="X306" s="304">
        <f>INT((((未改造舰娘!$AC302)-(未改造舰娘!$AB302))*(((IF(D306=0,C306,D306))-1)/99))+未改造舰娘!$AB302)+((CA306+CN306+DA306+DN306)*$C$2)</f>
        <v>31</v>
      </c>
      <c r="Y306" s="303">
        <f>INT((((未改造舰娘!$AE302)-(未改造舰娘!$AD302))*(((IF(D306=0,C306,D306))-1)/99))+未改造舰娘!$AD302)+((BZ306+CM306+CZ306+DM306)*$C$2)</f>
        <v>64</v>
      </c>
      <c r="Z306" s="474" t="str">
        <f>IF(未改造舰娘!$AF302=0,"",未改造舰娘!$AF302)</f>
        <v/>
      </c>
      <c r="AA306" s="304" t="str">
        <f>IF(未改造舰娘!$AG302="","",未改造舰娘!$AG302)</f>
        <v/>
      </c>
      <c r="AB306" s="304" t="str">
        <f>IF(未改造舰娘!$AH302="","",未改造舰娘!$AH302)</f>
        <v/>
      </c>
      <c r="AC306" s="304" t="str">
        <f>IF(未改造舰娘!$AI302="","",未改造舰娘!$AI302)</f>
        <v/>
      </c>
      <c r="AD306" s="304">
        <f>IF(未改造舰娘!$AJ302="","",未改造舰娘!$AJ302)</f>
        <v>0</v>
      </c>
      <c r="AE306" s="305">
        <f>IF(未改造舰娘!$AK302="","",未改造舰娘!$AK302)</f>
        <v>0</v>
      </c>
      <c r="AF306" s="304" t="str">
        <f>IF(未改造舰娘!$AL302="","",未改造舰娘!$AL302)</f>
        <v/>
      </c>
      <c r="AG306" s="304" t="str">
        <f>IF(未改造舰娘!$AM302="","",未改造舰娘!$AM302)</f>
        <v/>
      </c>
      <c r="AH306" s="304" t="str">
        <f>IF(未改造舰娘!$AN302="","",未改造舰娘!$AN302)</f>
        <v/>
      </c>
      <c r="AI306" s="304" t="str">
        <f>IF(未改造舰娘!$AO302="","",未改造舰娘!$AO302)</f>
        <v/>
      </c>
      <c r="AJ306" s="304" t="str">
        <f>IF(未改造舰娘!$AP302="","",未改造舰娘!$AP302)</f>
        <v/>
      </c>
      <c r="AK306" s="303" t="str">
        <f>IF(未改造舰娘!$AQ302="","",未改造舰娘!$AQ302)</f>
        <v/>
      </c>
      <c r="AL306" s="306" t="str">
        <f>IF(未改造舰娘!$AS302="","",未改造舰娘!$AS302)</f>
        <v>F国M1948双联127毫米炮</v>
      </c>
      <c r="AM306" s="306" t="str">
        <f>IF(未改造舰娘!$AT302="","",未改造舰娘!$AT302)</f>
        <v>博福斯M1951双联57毫米高炮</v>
      </c>
      <c r="AN306" s="306" t="str">
        <f>IF(未改造舰娘!$AU302="","",未改造舰娘!$AU302)</f>
        <v/>
      </c>
      <c r="AO306" s="306" t="str">
        <f>IF(未改造舰娘!$AV302="","",未改造舰娘!$AV302)</f>
        <v/>
      </c>
      <c r="AP306" s="307" t="str">
        <f>IF(未改造舰娘!$AW302="","",未改造舰娘!$AW302)</f>
        <v/>
      </c>
      <c r="AQ306" s="308" t="str">
        <f>IF(未改造舰娘!$AX302="","",未改造舰娘!$AX302)</f>
        <v/>
      </c>
      <c r="AR306" s="304">
        <f>IF(未改造舰娘!$AY302="","",未改造舰娘!$AY302)</f>
        <v>20</v>
      </c>
      <c r="AS306" s="304">
        <f>IF(未改造舰娘!$AZ302="","",未改造舰娘!$AZ302)</f>
        <v>25</v>
      </c>
      <c r="AT306" s="304">
        <f>IF(未改造舰娘!$BA302="","",未改造舰娘!$BA302)</f>
        <v>0.8</v>
      </c>
      <c r="AU306" s="304">
        <f>IF(未改造舰娘!$BB302="","",未改造舰娘!$BB302)</f>
        <v>1.5</v>
      </c>
      <c r="AV306" s="305">
        <f>IF((未改造舰娘!$BG302+未改造舰娘!$BK302*$C$4)=0,"",(未改造舰娘!$BG302+未改造舰娘!$BK302*$C$4))</f>
        <v>10</v>
      </c>
      <c r="AW306" s="304">
        <f>IF((未改造舰娘!$BH302+未改造舰娘!$BL302*$C$4)=0,"",(未改造舰娘!$BH302+未改造舰娘!$BL302*$C$4))</f>
        <v>21</v>
      </c>
      <c r="AX306" s="304">
        <f>IF((未改造舰娘!$BI302+未改造舰娘!$BM302*$C$4)=0,"",(未改造舰娘!$BI302+未改造舰娘!$BM302*$C$4))</f>
        <v>20</v>
      </c>
      <c r="AY306" s="303" t="str">
        <f>IF((未改造舰娘!$BJ302+未改造舰娘!$BN302*$C$4)=0,"",(未改造舰娘!$BJ302+未改造舰娘!$BN302*$C$4))</f>
        <v/>
      </c>
      <c r="AZ306" s="500">
        <f>IF(未改造舰娘!BC302="","",未改造舰娘!BC302)</f>
        <v>14</v>
      </c>
      <c r="BA306" s="500">
        <f>IF(未改造舰娘!BD302="","",未改造舰娘!BD302)</f>
        <v>0</v>
      </c>
      <c r="BB306" s="500">
        <f>IF(未改造舰娘!BE302="","",未改造舰娘!BE302)</f>
        <v>16</v>
      </c>
      <c r="BC306" s="498">
        <f>IF(未改造舰娘!BF302="","",未改造舰娘!BF302)</f>
        <v>84</v>
      </c>
      <c r="BD306" s="84" t="s">
        <v>2036</v>
      </c>
      <c r="BE306" s="506"/>
      <c r="BF306" s="306" t="str">
        <f>IF(未改造舰娘!$BQ302="","",未改造舰娘!$BQ302)</f>
        <v/>
      </c>
      <c r="BG306" s="306" t="str">
        <f>IF(未改造舰娘!$BR302="","",未改造舰娘!$BR302)</f>
        <v/>
      </c>
      <c r="BH306" s="306"/>
      <c r="BU306" s="304">
        <f>IFERROR(VLOOKUP(AL306,装备!$B:$C,2,0),0)</f>
        <v>5</v>
      </c>
      <c r="BV306" s="304">
        <f>IFERROR(VLOOKUP($AL306,装备!$B:$Q,5,0),0)</f>
        <v>0</v>
      </c>
      <c r="BW306" s="304">
        <f>IFERROR(VLOOKUP($AL306,装备!$B:$Q,6,0),0)</f>
        <v>4</v>
      </c>
      <c r="BX306" s="304">
        <f>IFERROR(VLOOKUP($AL306,装备!$B:$Q,7,0),0)</f>
        <v>0</v>
      </c>
      <c r="BY306" s="304">
        <f>IFERROR(VLOOKUP($AL306,装备!$B:$Q,8,0),0)</f>
        <v>0</v>
      </c>
      <c r="BZ306" s="304">
        <f>IFERROR(VLOOKUP($AL306,装备!$B:$Q,9,0),0)</f>
        <v>0</v>
      </c>
      <c r="CA306" s="304">
        <f>IFERROR(VLOOKUP($AL306,装备!$B:$Q,10,0),0)</f>
        <v>0</v>
      </c>
      <c r="CB306" s="304">
        <f>IFERROR(VLOOKUP($AL306,装备!$B:$Q,11,0),0)</f>
        <v>0</v>
      </c>
      <c r="CC306" s="304" t="str">
        <f>IFERROR(VLOOKUP($AL306,装备!$B:$Q,12,0),0)</f>
        <v>短</v>
      </c>
      <c r="CD306" s="304">
        <f>IFERROR(VLOOKUP($AL306,装备!$B:$Q,13,0),0)</f>
        <v>0</v>
      </c>
      <c r="CE306" s="304">
        <f>IFERROR(VLOOKUP($AL306,装备!$B:$Q,14,0),0)</f>
        <v>0</v>
      </c>
      <c r="CF306" s="304">
        <f>IFERROR(VLOOKUP($AL306,装备!$B:$Q,16,0),0)</f>
        <v>8</v>
      </c>
      <c r="CG306" s="304">
        <f>IFERROR(VLOOKUP($AL306,装备!$B:$Q,5,0),0)</f>
        <v>0</v>
      </c>
      <c r="CH306" s="304">
        <f>IFERROR(VLOOKUP(AM306,装备!$B:$C,2,0),0)</f>
        <v>5</v>
      </c>
      <c r="CI306" s="304">
        <f>IFERROR(VLOOKUP($AM306,装备!$B:$Q,5,0),0)</f>
        <v>0</v>
      </c>
      <c r="CJ306" s="304">
        <f>IFERROR(VLOOKUP($AM306,装备!$B:$Q,6,0),0)</f>
        <v>1</v>
      </c>
      <c r="CK306" s="304">
        <f>IFERROR(VLOOKUP($AM306,装备!$B:$Q,7,0),0)</f>
        <v>0</v>
      </c>
      <c r="CL306" s="304">
        <f>IFERROR(VLOOKUP($AM306,装备!$B:$Q,8,0),0)</f>
        <v>0</v>
      </c>
      <c r="CM306" s="304">
        <f>IFERROR(VLOOKUP($AM306,装备!$B:$Q,9,0),0)</f>
        <v>0</v>
      </c>
      <c r="CN306" s="304">
        <f>IFERROR(VLOOKUP($AM306,装备!$B:$Q,10,0),0)</f>
        <v>0</v>
      </c>
      <c r="CO306" s="304">
        <f>IFERROR(VLOOKUP($AM306,装备!$B:$Q,11,0),0)</f>
        <v>0</v>
      </c>
      <c r="CP306" s="304" t="str">
        <f>IFERROR(VLOOKUP($AM306,装备!$B:$Q,12,0),0)</f>
        <v>短</v>
      </c>
      <c r="CQ306" s="304">
        <f>IFERROR(VLOOKUP($AM306,装备!$B:$Q,13,0),0)</f>
        <v>3</v>
      </c>
      <c r="CR306" s="304">
        <f>IFERROR(VLOOKUP($AM306,装备!$B:$Q,14,0),0)</f>
        <v>0</v>
      </c>
      <c r="CS306" s="304">
        <f>IFERROR(VLOOKUP($AM306,装备!$B:$Q,16,0),0)</f>
        <v>9</v>
      </c>
      <c r="CT306" s="304">
        <f>IFERROR(VLOOKUP($AM306,装备!$B:$Q,5,0),0)</f>
        <v>0</v>
      </c>
      <c r="CU306" s="304">
        <f>IFERROR(VLOOKUP(AN306,装备!$B:$C,2,0),0)</f>
        <v>0</v>
      </c>
      <c r="CV306" s="304">
        <f>IFERROR(VLOOKUP($AN306,装备!$B:$Q,5,0),0)</f>
        <v>0</v>
      </c>
      <c r="CW306" s="304">
        <f>IFERROR(VLOOKUP($AN306,装备!$B:$Q,6,0),0)</f>
        <v>0</v>
      </c>
      <c r="CX306" s="304">
        <f>IFERROR(VLOOKUP($AN306,装备!$B:$Q,7,0),0)</f>
        <v>0</v>
      </c>
      <c r="CY306" s="304">
        <f>IFERROR(VLOOKUP($AN306,装备!$B:$Q,8,0),0)</f>
        <v>0</v>
      </c>
      <c r="CZ306" s="304">
        <f>IFERROR(VLOOKUP($AN306,装备!$B:$Q,9,0),0)</f>
        <v>0</v>
      </c>
      <c r="DA306" s="304">
        <f>IFERROR(VLOOKUP($AN306,装备!$B:$Q,10,0),0)</f>
        <v>0</v>
      </c>
      <c r="DB306" s="304">
        <f>IFERROR(VLOOKUP($AN306,装备!$B:$Q,11,0),0)</f>
        <v>0</v>
      </c>
      <c r="DC306" s="304">
        <f>IFERROR(VLOOKUP($AN306,装备!$B:$Q,12,0),0)</f>
        <v>0</v>
      </c>
      <c r="DD306" s="304">
        <f>IFERROR(VLOOKUP($AN306,装备!$B:$Q,13,0),0)</f>
        <v>0</v>
      </c>
      <c r="DE306" s="304">
        <f>IFERROR(VLOOKUP($AN306,装备!$B:$Q,14,0),0)</f>
        <v>0</v>
      </c>
      <c r="DF306" s="304">
        <f>IFERROR(VLOOKUP($AN306,装备!$B:$Q,16,0),0)</f>
        <v>0</v>
      </c>
      <c r="DG306" s="304">
        <f>IFERROR(VLOOKUP($AN306,装备!$B:$Q,5,0),0)</f>
        <v>0</v>
      </c>
      <c r="DH306" s="304">
        <f>IFERROR(VLOOKUP(AO306,装备!$B:$C,2,0),0)</f>
        <v>0</v>
      </c>
      <c r="DI306" s="304">
        <f>IFERROR(VLOOKUP($AO306,装备!$B:$Q,5,0),0)</f>
        <v>0</v>
      </c>
      <c r="DJ306" s="304">
        <f>IFERROR(VLOOKUP($AO306,装备!$B:$Q,6,0),0)</f>
        <v>0</v>
      </c>
      <c r="DK306" s="304">
        <f>IFERROR(VLOOKUP($AO306,装备!$B:$Q,7,0),0)</f>
        <v>0</v>
      </c>
      <c r="DL306" s="304">
        <f>IFERROR(VLOOKUP($AO306,装备!$B:$Q,8,0),0)</f>
        <v>0</v>
      </c>
      <c r="DM306" s="304">
        <f>IFERROR(VLOOKUP($AO306,装备!$B:$Q,9,0),0)</f>
        <v>0</v>
      </c>
      <c r="DN306" s="304">
        <f>IFERROR(VLOOKUP($AO306,装备!$B:$Q,10,0),0)</f>
        <v>0</v>
      </c>
      <c r="DO306" s="304">
        <f>IFERROR(VLOOKUP($AO306,装备!$B:$Q,11,0),0)</f>
        <v>0</v>
      </c>
      <c r="DP306" s="304">
        <f>IFERROR(VLOOKUP($AO306,装备!$B:$Q,12,0),0)</f>
        <v>0</v>
      </c>
      <c r="DQ306" s="304">
        <f>IFERROR(VLOOKUP($AO306,装备!$B:$Q,13,0),0)</f>
        <v>0</v>
      </c>
      <c r="DR306" s="304">
        <f>IFERROR(VLOOKUP($AO306,装备!$B:$Q,14,0),0)</f>
        <v>0</v>
      </c>
      <c r="DS306" s="304">
        <f>IFERROR(VLOOKUP($AO306,装备!$B:$Q,16,0),0)</f>
        <v>0</v>
      </c>
      <c r="DT306" s="304">
        <f>IFERROR(VLOOKUP($AO306,装备!$B:$Q,5,0),0)</f>
        <v>0</v>
      </c>
    </row>
    <row r="307" spans="1:124" hidden="1">
      <c r="A307" s="301">
        <f>未改造舰娘!$A303</f>
        <v>10033411</v>
      </c>
      <c r="B307" s="354" t="s">
        <v>4182</v>
      </c>
      <c r="C307" s="323"/>
      <c r="D307" s="323">
        <f t="shared" si="4"/>
        <v>110</v>
      </c>
      <c r="E307" s="303">
        <f>未改造舰娘!$C303</f>
        <v>4</v>
      </c>
      <c r="F307" s="304" t="str">
        <f>未改造舰娘!$D303</f>
        <v>驱逐</v>
      </c>
      <c r="G307" s="304" t="str">
        <f>未改造舰娘!$E303</f>
        <v>小型</v>
      </c>
      <c r="H307" s="304" t="str">
        <f>未改造舰娘!$F303</f>
        <v>护卫舰</v>
      </c>
      <c r="I307" s="460">
        <f>未改造舰娘!$AR303</f>
        <v>2</v>
      </c>
      <c r="J307" s="304" t="str">
        <f>未改造舰娘!$G303</f>
        <v>苏联</v>
      </c>
      <c r="K307" s="312">
        <f>未改造舰娘!$H303+(BV307+CI307+CV307+DI307)*$C$2</f>
        <v>23</v>
      </c>
      <c r="L307" s="304">
        <f>未改造舰娘!$I303</f>
        <v>1</v>
      </c>
      <c r="M307" s="304">
        <f>未改造舰娘!$J303</f>
        <v>1</v>
      </c>
      <c r="N307" s="518">
        <f>未改造舰娘!$K303</f>
        <v>2</v>
      </c>
      <c r="O307" s="304">
        <f>未改造舰娘!$L303+((CE307+CR307+DE307+DR307)*$C$2)</f>
        <v>10</v>
      </c>
      <c r="P307" s="304" t="str">
        <f>IF($C$2=1,(IF(ISERROR(FIND("超长",未改造舰娘!$M303&amp;CC307&amp;CP307&amp;DC307&amp;DP307,1)),IF(ISERROR(FIND("长",未改造舰娘!$M303&amp;CC307&amp;CP307&amp;DC307&amp;DP307,1)),IF(ISERROR(FIND("中",未改造舰娘!$M303&amp;CC307&amp;CP307&amp;DC307&amp;DP307,1)),IF(ISERROR(FIND("短",未改造舰娘!$M303&amp;CC307&amp;CP307&amp;DC307&amp;DP307,1)),IF(ISERROR(FIND("无",未改造舰娘!$M303&amp;CC307&amp;CP307&amp;DC307&amp;DP307,1)),0,"无"),"短"),"中"),"长"),"超长")),未改造舰娘!$M303)</f>
        <v>短</v>
      </c>
      <c r="Q307" s="303">
        <f>未改造舰娘!$N303</f>
        <v>33.5</v>
      </c>
      <c r="R307" s="304">
        <f>(未改造舰娘!$P303)+(未改造舰娘!$Q303)*$C$3+((BW307+CJ307+CW307+DJ307)*$C$2)</f>
        <v>30</v>
      </c>
      <c r="S307" s="304">
        <f>(未改造舰娘!$R303)+(未改造舰娘!$S303)*$C$3+((BY307+CL307+CY307+DL307)*$C$2)</f>
        <v>76</v>
      </c>
      <c r="T307" s="304">
        <f>(未改造舰娘!$T303)+(未改造舰娘!$U303)*$C$3+((BX307+CK307+CX307+DK307)*$C$2)</f>
        <v>24</v>
      </c>
      <c r="U307" s="304">
        <f>(未改造舰娘!$V303)+(未改造舰娘!$W303)*$C$3+((CG307+CT307+DG307+DT307)*$C$2)</f>
        <v>62</v>
      </c>
      <c r="V307" s="305">
        <f>INT((((未改造舰娘!$Y303)-(未改造舰娘!$X303))*(((IF(D307=0,C307,D307))-1)/99))+未改造舰娘!$X303)+((CB307+CO307+DB307+DO307)*$C$2)</f>
        <v>87</v>
      </c>
      <c r="W307" s="304">
        <f>INT((((未改造舰娘!$AA303)-(未改造舰娘!$Z303))*(((IF(D307=0,C307,D307))-1)/99))+未改造舰娘!$Z303)+((CD307+CQ307+DD307+DQ307)*$C$2)</f>
        <v>80</v>
      </c>
      <c r="X307" s="304">
        <f>INT((((未改造舰娘!$AC303)-(未改造舰娘!$AB303))*(((IF(D307=0,C307,D307))-1)/99))+未改造舰娘!$AB303)+((CA307+CN307+DA307+DN307)*$C$2)</f>
        <v>18</v>
      </c>
      <c r="Y307" s="303">
        <f>INT((((未改造舰娘!$AE303)-(未改造舰娘!$AD303))*(((IF(D307=0,C307,D307))-1)/99))+未改造舰娘!$AD303)+((BZ307+CM307+CZ307+DM307)*$C$2)</f>
        <v>63</v>
      </c>
      <c r="Z307" s="474" t="str">
        <f>IF(未改造舰娘!$AF303=0,"",未改造舰娘!$AF303)</f>
        <v/>
      </c>
      <c r="AA307" s="304" t="str">
        <f>IF(未改造舰娘!$AG303="","",未改造舰娘!$AG303)</f>
        <v/>
      </c>
      <c r="AB307" s="304" t="str">
        <f>IF(未改造舰娘!$AH303="","",未改造舰娘!$AH303)</f>
        <v/>
      </c>
      <c r="AC307" s="304" t="str">
        <f>IF(未改造舰娘!$AI303="","",未改造舰娘!$AI303)</f>
        <v/>
      </c>
      <c r="AD307" s="304">
        <f>IF(未改造舰娘!$AJ303="","",未改造舰娘!$AJ303)</f>
        <v>0</v>
      </c>
      <c r="AE307" s="305">
        <f>IF(未改造舰娘!$AK303="","",未改造舰娘!$AK303)</f>
        <v>0</v>
      </c>
      <c r="AF307" s="304" t="str">
        <f>IF(未改造舰娘!$AL303="","",未改造舰娘!$AL303)</f>
        <v/>
      </c>
      <c r="AG307" s="304" t="str">
        <f>IF(未改造舰娘!$AM303="","",未改造舰娘!$AM303)</f>
        <v/>
      </c>
      <c r="AH307" s="304" t="str">
        <f>IF(未改造舰娘!$AN303="","",未改造舰娘!$AN303)</f>
        <v/>
      </c>
      <c r="AI307" s="304" t="str">
        <f>IF(未改造舰娘!$AO303="","",未改造舰娘!$AO303)</f>
        <v/>
      </c>
      <c r="AJ307" s="304" t="str">
        <f>IF(未改造舰娘!$AP303="","",未改造舰娘!$AP303)</f>
        <v/>
      </c>
      <c r="AK307" s="303" t="str">
        <f>IF(未改造舰娘!$AQ303="","",未改造舰娘!$AQ303)</f>
        <v/>
      </c>
      <c r="AL307" s="306" t="str">
        <f>IF(未改造舰娘!$AS303="","",未改造舰娘!$AS303)</f>
        <v>S国СМ-2-1双联130毫米炮</v>
      </c>
      <c r="AM307" s="306" t="str">
        <f>IF(未改造舰娘!$AT303="","",未改造舰娘!$AT303)</f>
        <v>S国СМ-20-ЗИФ四联45毫米高炮</v>
      </c>
      <c r="AN307" s="306" t="str">
        <f>IF(未改造舰娘!$AU303="","",未改造舰娘!$AU303)</f>
        <v/>
      </c>
      <c r="AO307" s="306" t="str">
        <f>IF(未改造舰娘!$AV303="","",未改造舰娘!$AV303)</f>
        <v/>
      </c>
      <c r="AP307" s="307" t="str">
        <f>IF(未改造舰娘!$AW303="","",未改造舰娘!$AW303)</f>
        <v/>
      </c>
      <c r="AQ307" s="308" t="str">
        <f>IF(未改造舰娘!$AX303="","",未改造舰娘!$AX303)</f>
        <v/>
      </c>
      <c r="AR307" s="304">
        <f>IF(未改造舰娘!$AY303="","",未改造舰娘!$AY303)</f>
        <v>15</v>
      </c>
      <c r="AS307" s="304">
        <f>IF(未改造舰娘!$AZ303="","",未改造舰娘!$AZ303)</f>
        <v>25</v>
      </c>
      <c r="AT307" s="304">
        <f>IF(未改造舰娘!$BA303="","",未改造舰娘!$BA303)</f>
        <v>0.48</v>
      </c>
      <c r="AU307" s="304">
        <f>IF(未改造舰娘!$BB303="","",未改造舰娘!$BB303)</f>
        <v>0.9</v>
      </c>
      <c r="AV307" s="305">
        <f>IF((未改造舰娘!$BG303+未改造舰娘!$BK303*$C$4)=0,"",(未改造舰娘!$BG303+未改造舰娘!$BK303*$C$4))</f>
        <v>4</v>
      </c>
      <c r="AW307" s="304">
        <f>IF((未改造舰娘!$BH303+未改造舰娘!$BL303*$C$4)=0,"",(未改造舰娘!$BH303+未改造舰娘!$BL303*$C$4))</f>
        <v>11</v>
      </c>
      <c r="AX307" s="304">
        <f>IF((未改造舰娘!$BI303+未改造舰娘!$BM303*$C$4)=0,"",(未改造舰娘!$BI303+未改造舰娘!$BM303*$C$4))</f>
        <v>12</v>
      </c>
      <c r="AY307" s="303" t="str">
        <f>IF((未改造舰娘!$BJ303+未改造舰娘!$BN303*$C$4)=0,"",(未改造舰娘!$BJ303+未改造舰娘!$BN303*$C$4))</f>
        <v/>
      </c>
      <c r="AZ307" s="500">
        <f>IF(未改造舰娘!BC303="","",未改造舰娘!BC303)</f>
        <v>0</v>
      </c>
      <c r="BA307" s="500">
        <f>IF(未改造舰娘!BD303="","",未改造舰娘!BD303)</f>
        <v>26</v>
      </c>
      <c r="BB307" s="500">
        <f>IF(未改造舰娘!BE303="","",未改造舰娘!BE303)</f>
        <v>9</v>
      </c>
      <c r="BC307" s="498">
        <f>IF(未改造舰娘!BF303="","",未改造舰娘!BF303)</f>
        <v>0</v>
      </c>
      <c r="BD307" s="67" t="s">
        <v>2634</v>
      </c>
      <c r="BE307" s="506">
        <v>3.4722222222222224E-2</v>
      </c>
      <c r="BF307" s="306" t="str">
        <f>IF(未改造舰娘!$BQ303="","",未改造舰娘!$BQ303)</f>
        <v>7-4-CDEFIJKLM</v>
      </c>
      <c r="BG307" s="306" t="str">
        <f>IF(未改造舰娘!$BR303="","",未改造舰娘!$BR303)</f>
        <v>极地奏鸣曲 Ex-4-4-CDEFIJKLMEHJKL,Ex-2-DEFGHIJKLMNO,Ex-4-CDEFGHIJKLMNO</v>
      </c>
      <c r="BH307" s="306"/>
      <c r="BU307" s="304">
        <f>IFERROR(VLOOKUP(AL307,装备!$B:$C,2,0),0)</f>
        <v>5</v>
      </c>
      <c r="BV307" s="304">
        <f>IFERROR(VLOOKUP($AL307,装备!$B:$Q,5,0),0)</f>
        <v>0</v>
      </c>
      <c r="BW307" s="304">
        <f>IFERROR(VLOOKUP($AL307,装备!$B:$Q,6,0),0)</f>
        <v>4</v>
      </c>
      <c r="BX307" s="304">
        <f>IFERROR(VLOOKUP($AL307,装备!$B:$Q,7,0),0)</f>
        <v>0</v>
      </c>
      <c r="BY307" s="304">
        <f>IFERROR(VLOOKUP($AL307,装备!$B:$Q,8,0),0)</f>
        <v>0</v>
      </c>
      <c r="BZ307" s="304">
        <f>IFERROR(VLOOKUP($AL307,装备!$B:$Q,9,0),0)</f>
        <v>0</v>
      </c>
      <c r="CA307" s="304">
        <f>IFERROR(VLOOKUP($AL307,装备!$B:$Q,10,0),0)</f>
        <v>0</v>
      </c>
      <c r="CB307" s="304">
        <f>IFERROR(VLOOKUP($AL307,装备!$B:$Q,11,0),0)</f>
        <v>2</v>
      </c>
      <c r="CC307" s="304" t="str">
        <f>IFERROR(VLOOKUP($AL307,装备!$B:$Q,12,0),0)</f>
        <v>短</v>
      </c>
      <c r="CD307" s="304">
        <f>IFERROR(VLOOKUP($AL307,装备!$B:$Q,13,0),0)</f>
        <v>0</v>
      </c>
      <c r="CE307" s="304">
        <f>IFERROR(VLOOKUP($AL307,装备!$B:$Q,14,0),0)</f>
        <v>0</v>
      </c>
      <c r="CF307" s="304">
        <f>IFERROR(VLOOKUP($AL307,装备!$B:$Q,16,0),0)</f>
        <v>5</v>
      </c>
      <c r="CG307" s="304">
        <f>IFERROR(VLOOKUP($AL307,装备!$B:$Q,5,0),0)</f>
        <v>0</v>
      </c>
      <c r="CH307" s="304">
        <f>IFERROR(VLOOKUP(AM307,装备!$B:$C,2,0),0)</f>
        <v>6</v>
      </c>
      <c r="CI307" s="304">
        <f>IFERROR(VLOOKUP($AM307,装备!$B:$Q,5,0),0)</f>
        <v>0</v>
      </c>
      <c r="CJ307" s="304">
        <f>IFERROR(VLOOKUP($AM307,装备!$B:$Q,6,0),0)</f>
        <v>2</v>
      </c>
      <c r="CK307" s="304">
        <f>IFERROR(VLOOKUP($AM307,装备!$B:$Q,7,0),0)</f>
        <v>0</v>
      </c>
      <c r="CL307" s="304">
        <f>IFERROR(VLOOKUP($AM307,装备!$B:$Q,8,0),0)</f>
        <v>0</v>
      </c>
      <c r="CM307" s="304">
        <f>IFERROR(VLOOKUP($AM307,装备!$B:$Q,9,0),0)</f>
        <v>0</v>
      </c>
      <c r="CN307" s="304">
        <f>IFERROR(VLOOKUP($AM307,装备!$B:$Q,10,0),0)</f>
        <v>0</v>
      </c>
      <c r="CO307" s="304">
        <f>IFERROR(VLOOKUP($AM307,装备!$B:$Q,11,0),0)</f>
        <v>0</v>
      </c>
      <c r="CP307" s="304" t="str">
        <f>IFERROR(VLOOKUP($AM307,装备!$B:$Q,12,0),0)</f>
        <v>短</v>
      </c>
      <c r="CQ307" s="304">
        <f>IFERROR(VLOOKUP($AM307,装备!$B:$Q,13,0),0)</f>
        <v>1</v>
      </c>
      <c r="CR307" s="304">
        <f>IFERROR(VLOOKUP($AM307,装备!$B:$Q,14,0),0)</f>
        <v>0</v>
      </c>
      <c r="CS307" s="304">
        <f>IFERROR(VLOOKUP($AM307,装备!$B:$Q,16,0),0)</f>
        <v>10</v>
      </c>
      <c r="CT307" s="304">
        <f>IFERROR(VLOOKUP($AM307,装备!$B:$Q,5,0),0)</f>
        <v>0</v>
      </c>
      <c r="CU307" s="304">
        <f>IFERROR(VLOOKUP(AN307,装备!$B:$C,2,0),0)</f>
        <v>0</v>
      </c>
      <c r="CV307" s="304">
        <f>IFERROR(VLOOKUP($AN307,装备!$B:$Q,5,0),0)</f>
        <v>0</v>
      </c>
      <c r="CW307" s="304">
        <f>IFERROR(VLOOKUP($AN307,装备!$B:$Q,6,0),0)</f>
        <v>0</v>
      </c>
      <c r="CX307" s="304">
        <f>IFERROR(VLOOKUP($AN307,装备!$B:$Q,7,0),0)</f>
        <v>0</v>
      </c>
      <c r="CY307" s="304">
        <f>IFERROR(VLOOKUP($AN307,装备!$B:$Q,8,0),0)</f>
        <v>0</v>
      </c>
      <c r="CZ307" s="304">
        <f>IFERROR(VLOOKUP($AN307,装备!$B:$Q,9,0),0)</f>
        <v>0</v>
      </c>
      <c r="DA307" s="304">
        <f>IFERROR(VLOOKUP($AN307,装备!$B:$Q,10,0),0)</f>
        <v>0</v>
      </c>
      <c r="DB307" s="304">
        <f>IFERROR(VLOOKUP($AN307,装备!$B:$Q,11,0),0)</f>
        <v>0</v>
      </c>
      <c r="DC307" s="304">
        <f>IFERROR(VLOOKUP($AN307,装备!$B:$Q,12,0),0)</f>
        <v>0</v>
      </c>
      <c r="DD307" s="304">
        <f>IFERROR(VLOOKUP($AN307,装备!$B:$Q,13,0),0)</f>
        <v>0</v>
      </c>
      <c r="DE307" s="304">
        <f>IFERROR(VLOOKUP($AN307,装备!$B:$Q,14,0),0)</f>
        <v>0</v>
      </c>
      <c r="DF307" s="304">
        <f>IFERROR(VLOOKUP($AN307,装备!$B:$Q,16,0),0)</f>
        <v>0</v>
      </c>
      <c r="DG307" s="304">
        <f>IFERROR(VLOOKUP($AN307,装备!$B:$Q,5,0),0)</f>
        <v>0</v>
      </c>
      <c r="DH307" s="304">
        <f>IFERROR(VLOOKUP(AO307,装备!$B:$C,2,0),0)</f>
        <v>0</v>
      </c>
      <c r="DI307" s="304">
        <f>IFERROR(VLOOKUP($AO307,装备!$B:$Q,5,0),0)</f>
        <v>0</v>
      </c>
      <c r="DJ307" s="304">
        <f>IFERROR(VLOOKUP($AO307,装备!$B:$Q,6,0),0)</f>
        <v>0</v>
      </c>
      <c r="DK307" s="304">
        <f>IFERROR(VLOOKUP($AO307,装备!$B:$Q,7,0),0)</f>
        <v>0</v>
      </c>
      <c r="DL307" s="304">
        <f>IFERROR(VLOOKUP($AO307,装备!$B:$Q,8,0),0)</f>
        <v>0</v>
      </c>
      <c r="DM307" s="304">
        <f>IFERROR(VLOOKUP($AO307,装备!$B:$Q,9,0),0)</f>
        <v>0</v>
      </c>
      <c r="DN307" s="304">
        <f>IFERROR(VLOOKUP($AO307,装备!$B:$Q,10,0),0)</f>
        <v>0</v>
      </c>
      <c r="DO307" s="304">
        <f>IFERROR(VLOOKUP($AO307,装备!$B:$Q,11,0),0)</f>
        <v>0</v>
      </c>
      <c r="DP307" s="304">
        <f>IFERROR(VLOOKUP($AO307,装备!$B:$Q,12,0),0)</f>
        <v>0</v>
      </c>
      <c r="DQ307" s="304">
        <f>IFERROR(VLOOKUP($AO307,装备!$B:$Q,13,0),0)</f>
        <v>0</v>
      </c>
      <c r="DR307" s="304">
        <f>IFERROR(VLOOKUP($AO307,装备!$B:$Q,14,0),0)</f>
        <v>0</v>
      </c>
      <c r="DS307" s="304">
        <f>IFERROR(VLOOKUP($AO307,装备!$B:$Q,16,0),0)</f>
        <v>0</v>
      </c>
      <c r="DT307" s="304">
        <f>IFERROR(VLOOKUP($AO307,装备!$B:$Q,5,0),0)</f>
        <v>0</v>
      </c>
    </row>
    <row r="308" spans="1:124" hidden="1">
      <c r="A308" s="301">
        <f>未改造舰娘!$A304</f>
        <v>10033511</v>
      </c>
      <c r="B308" s="354" t="s">
        <v>1041</v>
      </c>
      <c r="C308" s="323"/>
      <c r="D308" s="323">
        <f t="shared" si="4"/>
        <v>110</v>
      </c>
      <c r="E308" s="303">
        <f>未改造舰娘!$C304</f>
        <v>4</v>
      </c>
      <c r="F308" s="304" t="str">
        <f>未改造舰娘!$D304</f>
        <v>驱逐</v>
      </c>
      <c r="G308" s="304" t="str">
        <f>未改造舰娘!$E304</f>
        <v>小型</v>
      </c>
      <c r="H308" s="304" t="str">
        <f>未改造舰娘!$F304</f>
        <v>护卫舰</v>
      </c>
      <c r="I308" s="460">
        <f>未改造舰娘!$AR304</f>
        <v>2</v>
      </c>
      <c r="J308" s="304" t="str">
        <f>未改造舰娘!$G304</f>
        <v>法国</v>
      </c>
      <c r="K308" s="312">
        <f>未改造舰娘!$H304+(BV308+CI308+CV308+DI308)*$C$2</f>
        <v>24</v>
      </c>
      <c r="L308" s="304">
        <f>未改造舰娘!$I304</f>
        <v>0</v>
      </c>
      <c r="M308" s="304">
        <f>未改造舰娘!$J304</f>
        <v>1</v>
      </c>
      <c r="N308" s="518">
        <f>未改造舰娘!$K304</f>
        <v>2</v>
      </c>
      <c r="O308" s="304">
        <f>未改造舰娘!$L304+((CE308+CR308+DE308+DR308)*$C$2)</f>
        <v>10</v>
      </c>
      <c r="P308" s="304" t="str">
        <f>IF($C$2=1,(IF(ISERROR(FIND("超长",未改造舰娘!$M304&amp;CC308&amp;CP308&amp;DC308&amp;DP308,1)),IF(ISERROR(FIND("长",未改造舰娘!$M304&amp;CC308&amp;CP308&amp;DC308&amp;DP308,1)),IF(ISERROR(FIND("中",未改造舰娘!$M304&amp;CC308&amp;CP308&amp;DC308&amp;DP308,1)),IF(ISERROR(FIND("短",未改造舰娘!$M304&amp;CC308&amp;CP308&amp;DC308&amp;DP308,1)),IF(ISERROR(FIND("无",未改造舰娘!$M304&amp;CC308&amp;CP308&amp;DC308&amp;DP308,1)),0,"无"),"短"),"中"),"长"),"超长")),未改造舰娘!$M304)</f>
        <v>短</v>
      </c>
      <c r="Q308" s="303">
        <f>未改造舰娘!$N304</f>
        <v>42</v>
      </c>
      <c r="R308" s="304">
        <f>(未改造舰娘!$P304)+(未改造舰娘!$Q304)*$C$3+((BW308+CJ308+CW308+DJ308)*$C$2)</f>
        <v>42</v>
      </c>
      <c r="S308" s="304">
        <f>(未改造舰娘!$R304)+(未改造舰娘!$S304)*$C$3+((BY308+CL308+CY308+DL308)*$C$2)</f>
        <v>75</v>
      </c>
      <c r="T308" s="304">
        <f>(未改造舰娘!$T304)+(未改造舰娘!$U304)*$C$3+((BX308+CK308+CX308+DK308)*$C$2)</f>
        <v>25</v>
      </c>
      <c r="U308" s="304">
        <f>(未改造舰娘!$V304)+(未改造舰娘!$W304)*$C$3+((CG308+CT308+DG308+DT308)*$C$2)</f>
        <v>48</v>
      </c>
      <c r="V308" s="305">
        <f>INT((((未改造舰娘!$Y304)-(未改造舰娘!$X304))*(((IF(D308=0,C308,D308))-1)/99))+未改造舰娘!$X304)+((CB308+CO308+DB308+DO308)*$C$2)</f>
        <v>87</v>
      </c>
      <c r="W308" s="304">
        <f>INT((((未改造舰娘!$AA304)-(未改造舰娘!$Z304))*(((IF(D308=0,C308,D308))-1)/99))+未改造舰娘!$Z304)+((CD308+CQ308+DD308+DQ308)*$C$2)</f>
        <v>92</v>
      </c>
      <c r="X308" s="304">
        <f>INT((((未改造舰娘!$AC304)-(未改造舰娘!$AB304))*(((IF(D308=0,C308,D308))-1)/99))+未改造舰娘!$AB304)+((CA308+CN308+DA308+DN308)*$C$2)</f>
        <v>20</v>
      </c>
      <c r="Y308" s="303">
        <f>INT((((未改造舰娘!$AE304)-(未改造舰娘!$AD304))*(((IF(D308=0,C308,D308))-1)/99))+未改造舰娘!$AD304)+((BZ308+CM308+CZ308+DM308)*$C$2)</f>
        <v>55</v>
      </c>
      <c r="Z308" s="474" t="str">
        <f>IF(未改造舰娘!$AF304=0,"",未改造舰娘!$AF304)</f>
        <v/>
      </c>
      <c r="AA308" s="304" t="str">
        <f>IF(未改造舰娘!$AG304="","",未改造舰娘!$AG304)</f>
        <v/>
      </c>
      <c r="AB308" s="304" t="str">
        <f>IF(未改造舰娘!$AH304="","",未改造舰娘!$AH304)</f>
        <v/>
      </c>
      <c r="AC308" s="304" t="str">
        <f>IF(未改造舰娘!$AI304="","",未改造舰娘!$AI304)</f>
        <v/>
      </c>
      <c r="AD308" s="304">
        <f>IF(未改造舰娘!$AJ304="","",未改造舰娘!$AJ304)</f>
        <v>0</v>
      </c>
      <c r="AE308" s="305">
        <f>IF(未改造舰娘!$AK304="","",未改造舰娘!$AK304)</f>
        <v>45</v>
      </c>
      <c r="AF308" s="304">
        <f>IF(未改造舰娘!$AL304="","",未改造舰娘!$AL304)</f>
        <v>500</v>
      </c>
      <c r="AG308" s="304">
        <f>IF(未改造舰娘!$AM304="","",未改造舰娘!$AM304)</f>
        <v>500</v>
      </c>
      <c r="AH308" s="304">
        <f>IF(未改造舰娘!$AN304="","",未改造舰娘!$AN304)</f>
        <v>500</v>
      </c>
      <c r="AI308" s="304">
        <f>IF(未改造舰娘!$AO304="","",未改造舰娘!$AO304)</f>
        <v>300</v>
      </c>
      <c r="AJ308" s="304" t="str">
        <f>IF(未改造舰娘!$AP304="","",未改造舰娘!$AP304)</f>
        <v>驱逐核心</v>
      </c>
      <c r="AK308" s="303">
        <f>IF(未改造舰娘!$AQ304="","",未改造舰娘!$AQ304)</f>
        <v>10</v>
      </c>
      <c r="AL308" s="306" t="str">
        <f>IF(未改造舰娘!$AS304="","",未改造舰娘!$AS304)</f>
        <v>F国M1934双联138毫米炮</v>
      </c>
      <c r="AM308" s="306" t="str">
        <f>IF(未改造舰娘!$AT304="","",未改造舰娘!$AT304)</f>
        <v/>
      </c>
      <c r="AN308" s="306" t="str">
        <f>IF(未改造舰娘!$AU304="","",未改造舰娘!$AU304)</f>
        <v/>
      </c>
      <c r="AO308" s="306" t="str">
        <f>IF(未改造舰娘!$AV304="","",未改造舰娘!$AV304)</f>
        <v/>
      </c>
      <c r="AP308" s="307" t="str">
        <f>IF(未改造舰娘!$AW304="","",未改造舰娘!$AW304)</f>
        <v/>
      </c>
      <c r="AQ308" s="308" t="str">
        <f>IF(未改造舰娘!$AX304="","",未改造舰娘!$AX304)</f>
        <v/>
      </c>
      <c r="AR308" s="304">
        <f>IF(未改造舰娘!$AY304="","",未改造舰娘!$AY304)</f>
        <v>10</v>
      </c>
      <c r="AS308" s="304">
        <f>IF(未改造舰娘!$AZ304="","",未改造舰娘!$AZ304)</f>
        <v>20</v>
      </c>
      <c r="AT308" s="304">
        <f>IF(未改造舰娘!$BA304="","",未改造舰娘!$BA304)</f>
        <v>0.48</v>
      </c>
      <c r="AU308" s="304">
        <f>IF(未改造舰娘!$BB304="","",未改造舰娘!$BB304)</f>
        <v>0.9</v>
      </c>
      <c r="AV308" s="305">
        <f>IF((未改造舰娘!$BG304+未改造舰娘!$BK304*$C$4)=0,"",(未改造舰娘!$BG304+未改造舰娘!$BK304*$C$4))</f>
        <v>4</v>
      </c>
      <c r="AW308" s="304">
        <f>IF((未改造舰娘!$BH304+未改造舰娘!$BL304*$C$4)=0,"",(未改造舰娘!$BH304+未改造舰娘!$BL304*$C$4))</f>
        <v>10</v>
      </c>
      <c r="AX308" s="304">
        <f>IF((未改造舰娘!$BI304+未改造舰娘!$BM304*$C$4)=0,"",(未改造舰娘!$BI304+未改造舰娘!$BM304*$C$4))</f>
        <v>8</v>
      </c>
      <c r="AY308" s="303" t="str">
        <f>IF((未改造舰娘!$BJ304+未改造舰娘!$BN304*$C$4)=0,"",(未改造舰娘!$BJ304+未改造舰娘!$BN304*$C$4))</f>
        <v/>
      </c>
      <c r="AZ308" s="500">
        <f>IF(未改造舰娘!BC304="","",未改造舰娘!BC304)</f>
        <v>0</v>
      </c>
      <c r="BA308" s="500">
        <f>IF(未改造舰娘!BD304="","",未改造舰娘!BD304)</f>
        <v>25</v>
      </c>
      <c r="BB308" s="500">
        <f>IF(未改造舰娘!BE304="","",未改造舰娘!BE304)</f>
        <v>10</v>
      </c>
      <c r="BC308" s="498">
        <f>IF(未改造舰娘!BF304="","",未改造舰娘!BF304)</f>
        <v>0</v>
      </c>
      <c r="BD308" s="125" t="s">
        <v>1658</v>
      </c>
      <c r="BE308" s="506"/>
      <c r="BF308" s="306" t="str">
        <f>IF(未改造舰娘!$BQ304="","",未改造舰娘!$BQ304)</f>
        <v/>
      </c>
      <c r="BG308" s="306" t="str">
        <f>IF(未改造舰娘!$BR304="","",未改造舰娘!$BR304)</f>
        <v/>
      </c>
      <c r="BH308" s="306"/>
      <c r="BU308" s="304">
        <f>IFERROR(VLOOKUP(AL308,装备!$B:$C,2,0),0)</f>
        <v>4</v>
      </c>
      <c r="BV308" s="304">
        <f>IFERROR(VLOOKUP($AL308,装备!$B:$Q,5,0),0)</f>
        <v>0</v>
      </c>
      <c r="BW308" s="304">
        <f>IFERROR(VLOOKUP($AL308,装备!$B:$Q,6,0),0)</f>
        <v>5</v>
      </c>
      <c r="BX308" s="304">
        <f>IFERROR(VLOOKUP($AL308,装备!$B:$Q,7,0),0)</f>
        <v>0</v>
      </c>
      <c r="BY308" s="304">
        <f>IFERROR(VLOOKUP($AL308,装备!$B:$Q,8,0),0)</f>
        <v>0</v>
      </c>
      <c r="BZ308" s="304">
        <f>IFERROR(VLOOKUP($AL308,装备!$B:$Q,9,0),0)</f>
        <v>0</v>
      </c>
      <c r="CA308" s="304">
        <f>IFERROR(VLOOKUP($AL308,装备!$B:$Q,10,0),0)</f>
        <v>0</v>
      </c>
      <c r="CB308" s="304">
        <f>IFERROR(VLOOKUP($AL308,装备!$B:$Q,11,0),0)</f>
        <v>0</v>
      </c>
      <c r="CC308" s="304" t="str">
        <f>IFERROR(VLOOKUP($AL308,装备!$B:$Q,12,0),0)</f>
        <v>短</v>
      </c>
      <c r="CD308" s="304">
        <f>IFERROR(VLOOKUP($AL308,装备!$B:$Q,13,0),0)</f>
        <v>0</v>
      </c>
      <c r="CE308" s="304">
        <f>IFERROR(VLOOKUP($AL308,装备!$B:$Q,14,0),0)</f>
        <v>0</v>
      </c>
      <c r="CF308" s="304">
        <f>IFERROR(VLOOKUP($AL308,装备!$B:$Q,16,0),0)</f>
        <v>0</v>
      </c>
      <c r="CG308" s="304">
        <f>IFERROR(VLOOKUP($AL308,装备!$B:$Q,5,0),0)</f>
        <v>0</v>
      </c>
      <c r="CH308" s="304">
        <f>IFERROR(VLOOKUP(AM308,装备!$B:$C,2,0),0)</f>
        <v>0</v>
      </c>
      <c r="CI308" s="304">
        <f>IFERROR(VLOOKUP($AM308,装备!$B:$Q,5,0),0)</f>
        <v>0</v>
      </c>
      <c r="CJ308" s="304">
        <f>IFERROR(VLOOKUP($AM308,装备!$B:$Q,6,0),0)</f>
        <v>0</v>
      </c>
      <c r="CK308" s="304">
        <f>IFERROR(VLOOKUP($AM308,装备!$B:$Q,7,0),0)</f>
        <v>0</v>
      </c>
      <c r="CL308" s="304">
        <f>IFERROR(VLOOKUP($AM308,装备!$B:$Q,8,0),0)</f>
        <v>0</v>
      </c>
      <c r="CM308" s="304">
        <f>IFERROR(VLOOKUP($AM308,装备!$B:$Q,9,0),0)</f>
        <v>0</v>
      </c>
      <c r="CN308" s="304">
        <f>IFERROR(VLOOKUP($AM308,装备!$B:$Q,10,0),0)</f>
        <v>0</v>
      </c>
      <c r="CO308" s="304">
        <f>IFERROR(VLOOKUP($AM308,装备!$B:$Q,11,0),0)</f>
        <v>0</v>
      </c>
      <c r="CP308" s="304">
        <f>IFERROR(VLOOKUP($AM308,装备!$B:$Q,12,0),0)</f>
        <v>0</v>
      </c>
      <c r="CQ308" s="304">
        <f>IFERROR(VLOOKUP($AM308,装备!$B:$Q,13,0),0)</f>
        <v>0</v>
      </c>
      <c r="CR308" s="304">
        <f>IFERROR(VLOOKUP($AM308,装备!$B:$Q,14,0),0)</f>
        <v>0</v>
      </c>
      <c r="CS308" s="304">
        <f>IFERROR(VLOOKUP($AM308,装备!$B:$Q,16,0),0)</f>
        <v>0</v>
      </c>
      <c r="CT308" s="304">
        <f>IFERROR(VLOOKUP($AM308,装备!$B:$Q,5,0),0)</f>
        <v>0</v>
      </c>
      <c r="CU308" s="304">
        <f>IFERROR(VLOOKUP(AN308,装备!$B:$C,2,0),0)</f>
        <v>0</v>
      </c>
      <c r="CV308" s="304">
        <f>IFERROR(VLOOKUP($AN308,装备!$B:$Q,5,0),0)</f>
        <v>0</v>
      </c>
      <c r="CW308" s="304">
        <f>IFERROR(VLOOKUP($AN308,装备!$B:$Q,6,0),0)</f>
        <v>0</v>
      </c>
      <c r="CX308" s="304">
        <f>IFERROR(VLOOKUP($AN308,装备!$B:$Q,7,0),0)</f>
        <v>0</v>
      </c>
      <c r="CY308" s="304">
        <f>IFERROR(VLOOKUP($AN308,装备!$B:$Q,8,0),0)</f>
        <v>0</v>
      </c>
      <c r="CZ308" s="304">
        <f>IFERROR(VLOOKUP($AN308,装备!$B:$Q,9,0),0)</f>
        <v>0</v>
      </c>
      <c r="DA308" s="304">
        <f>IFERROR(VLOOKUP($AN308,装备!$B:$Q,10,0),0)</f>
        <v>0</v>
      </c>
      <c r="DB308" s="304">
        <f>IFERROR(VLOOKUP($AN308,装备!$B:$Q,11,0),0)</f>
        <v>0</v>
      </c>
      <c r="DC308" s="304">
        <f>IFERROR(VLOOKUP($AN308,装备!$B:$Q,12,0),0)</f>
        <v>0</v>
      </c>
      <c r="DD308" s="304">
        <f>IFERROR(VLOOKUP($AN308,装备!$B:$Q,13,0),0)</f>
        <v>0</v>
      </c>
      <c r="DE308" s="304">
        <f>IFERROR(VLOOKUP($AN308,装备!$B:$Q,14,0),0)</f>
        <v>0</v>
      </c>
      <c r="DF308" s="304">
        <f>IFERROR(VLOOKUP($AN308,装备!$B:$Q,16,0),0)</f>
        <v>0</v>
      </c>
      <c r="DG308" s="304">
        <f>IFERROR(VLOOKUP($AN308,装备!$B:$Q,5,0),0)</f>
        <v>0</v>
      </c>
      <c r="DH308" s="304">
        <f>IFERROR(VLOOKUP(AO308,装备!$B:$C,2,0),0)</f>
        <v>0</v>
      </c>
      <c r="DI308" s="304">
        <f>IFERROR(VLOOKUP($AO308,装备!$B:$Q,5,0),0)</f>
        <v>0</v>
      </c>
      <c r="DJ308" s="304">
        <f>IFERROR(VLOOKUP($AO308,装备!$B:$Q,6,0),0)</f>
        <v>0</v>
      </c>
      <c r="DK308" s="304">
        <f>IFERROR(VLOOKUP($AO308,装备!$B:$Q,7,0),0)</f>
        <v>0</v>
      </c>
      <c r="DL308" s="304">
        <f>IFERROR(VLOOKUP($AO308,装备!$B:$Q,8,0),0)</f>
        <v>0</v>
      </c>
      <c r="DM308" s="304">
        <f>IFERROR(VLOOKUP($AO308,装备!$B:$Q,9,0),0)</f>
        <v>0</v>
      </c>
      <c r="DN308" s="304">
        <f>IFERROR(VLOOKUP($AO308,装备!$B:$Q,10,0),0)</f>
        <v>0</v>
      </c>
      <c r="DO308" s="304">
        <f>IFERROR(VLOOKUP($AO308,装备!$B:$Q,11,0),0)</f>
        <v>0</v>
      </c>
      <c r="DP308" s="304">
        <f>IFERROR(VLOOKUP($AO308,装备!$B:$Q,12,0),0)</f>
        <v>0</v>
      </c>
      <c r="DQ308" s="304">
        <f>IFERROR(VLOOKUP($AO308,装备!$B:$Q,13,0),0)</f>
        <v>0</v>
      </c>
      <c r="DR308" s="304">
        <f>IFERROR(VLOOKUP($AO308,装备!$B:$Q,14,0),0)</f>
        <v>0</v>
      </c>
      <c r="DS308" s="304">
        <f>IFERROR(VLOOKUP($AO308,装备!$B:$Q,16,0),0)</f>
        <v>0</v>
      </c>
      <c r="DT308" s="304">
        <f>IFERROR(VLOOKUP($AO308,装备!$B:$Q,5,0),0)</f>
        <v>0</v>
      </c>
    </row>
    <row r="309" spans="1:124" hidden="1">
      <c r="A309" s="301">
        <f>未改造舰娘!$A305</f>
        <v>10033611</v>
      </c>
      <c r="B309" s="354" t="s">
        <v>4186</v>
      </c>
      <c r="C309" s="323"/>
      <c r="D309" s="323">
        <f t="shared" si="4"/>
        <v>110</v>
      </c>
      <c r="E309" s="303">
        <f>未改造舰娘!$C305</f>
        <v>3</v>
      </c>
      <c r="F309" s="304" t="str">
        <f>未改造舰娘!$D305</f>
        <v>驱逐</v>
      </c>
      <c r="G309" s="304" t="str">
        <f>未改造舰娘!$E305</f>
        <v>小型</v>
      </c>
      <c r="H309" s="304" t="str">
        <f>未改造舰娘!$F305</f>
        <v>护卫舰</v>
      </c>
      <c r="I309" s="460">
        <f>未改造舰娘!$AR305</f>
        <v>2</v>
      </c>
      <c r="J309" s="304" t="str">
        <f>未改造舰娘!$G305</f>
        <v>日本</v>
      </c>
      <c r="K309" s="312">
        <f>未改造舰娘!$H305+(BV309+CI309+CV309+DI309)*$C$2</f>
        <v>13</v>
      </c>
      <c r="L309" s="304">
        <f>未改造舰娘!$I305</f>
        <v>-1</v>
      </c>
      <c r="M309" s="304">
        <f>未改造舰娘!$J305</f>
        <v>1</v>
      </c>
      <c r="N309" s="518">
        <f>未改造舰娘!$K305</f>
        <v>2</v>
      </c>
      <c r="O309" s="304">
        <f>未改造舰娘!$L305+((CE309+CR309+DE309+DR309)*$C$2)</f>
        <v>15</v>
      </c>
      <c r="P309" s="304" t="str">
        <f>IF($C$2=1,(IF(ISERROR(FIND("超长",未改造舰娘!$M305&amp;CC309&amp;CP309&amp;DC309&amp;DP309,1)),IF(ISERROR(FIND("长",未改造舰娘!$M305&amp;CC309&amp;CP309&amp;DC309&amp;DP309,1)),IF(ISERROR(FIND("中",未改造舰娘!$M305&amp;CC309&amp;CP309&amp;DC309&amp;DP309,1)),IF(ISERROR(FIND("短",未改造舰娘!$M305&amp;CC309&amp;CP309&amp;DC309&amp;DP309,1)),IF(ISERROR(FIND("无",未改造舰娘!$M305&amp;CC309&amp;CP309&amp;DC309&amp;DP309,1)),0,"无"),"短"),"中"),"长"),"超长")),未改造舰娘!$M305)</f>
        <v>短</v>
      </c>
      <c r="Q309" s="303">
        <f>未改造舰娘!$N305</f>
        <v>27.8</v>
      </c>
      <c r="R309" s="304">
        <f>(未改造舰娘!$P305)+(未改造舰娘!$Q305)*$C$3+((BW309+CJ309+CW309+DJ309)*$C$2)</f>
        <v>26</v>
      </c>
      <c r="S309" s="304">
        <f>(未改造舰娘!$R305)+(未改造舰娘!$S305)*$C$3+((BY309+CL309+CY309+DL309)*$C$2)</f>
        <v>66</v>
      </c>
      <c r="T309" s="304">
        <f>(未改造舰娘!$T305)+(未改造舰娘!$U305)*$C$3+((BX309+CK309+CX309+DK309)*$C$2)</f>
        <v>19</v>
      </c>
      <c r="U309" s="304">
        <f>(未改造舰娘!$V305)+(未改造舰娘!$W305)*$C$3+((CG309+CT309+DG309+DT309)*$C$2)</f>
        <v>52</v>
      </c>
      <c r="V309" s="305">
        <f>INT((((未改造舰娘!$Y305)-(未改造舰娘!$X305))*(((IF(D309=0,C309,D309))-1)/99))+未改造舰娘!$X305)+((CB309+CO309+DB309+DO309)*$C$2)</f>
        <v>87</v>
      </c>
      <c r="W309" s="304">
        <f>INT((((未改造舰娘!$AA305)-(未改造舰娘!$Z305))*(((IF(D309=0,C309,D309))-1)/99))+未改造舰娘!$Z305)+((CD309+CQ309+DD309+DQ309)*$C$2)</f>
        <v>79</v>
      </c>
      <c r="X309" s="304">
        <f>INT((((未改造舰娘!$AC305)-(未改造舰娘!$AB305))*(((IF(D309=0,C309,D309))-1)/99))+未改造舰娘!$AB305)+((CA309+CN309+DA309+DN309)*$C$2)</f>
        <v>16</v>
      </c>
      <c r="Y309" s="303">
        <f>INT((((未改造舰娘!$AE305)-(未改造舰娘!$AD305))*(((IF(D309=0,C309,D309))-1)/99))+未改造舰娘!$AD305)+((BZ309+CM309+CZ309+DM309)*$C$2)</f>
        <v>63</v>
      </c>
      <c r="Z309" s="474" t="str">
        <f>IF(未改造舰娘!$AF305=0,"",未改造舰娘!$AF305)</f>
        <v/>
      </c>
      <c r="AA309" s="304" t="str">
        <f>IF(未改造舰娘!$AG305="","",未改造舰娘!$AG305)</f>
        <v/>
      </c>
      <c r="AB309" s="304" t="str">
        <f>IF(未改造舰娘!$AH305="","",未改造舰娘!$AH305)</f>
        <v/>
      </c>
      <c r="AC309" s="304" t="str">
        <f>IF(未改造舰娘!$AI305="","",未改造舰娘!$AI305)</f>
        <v/>
      </c>
      <c r="AD309" s="304">
        <f>IF(未改造舰娘!$AJ305="","",未改造舰娘!$AJ305)</f>
        <v>0</v>
      </c>
      <c r="AE309" s="305">
        <f>IF(未改造舰娘!$AK305="","",未改造舰娘!$AK305)</f>
        <v>0</v>
      </c>
      <c r="AF309" s="304" t="str">
        <f>IF(未改造舰娘!$AL305="","",未改造舰娘!$AL305)</f>
        <v/>
      </c>
      <c r="AG309" s="304" t="str">
        <f>IF(未改造舰娘!$AM305="","",未改造舰娘!$AM305)</f>
        <v/>
      </c>
      <c r="AH309" s="304" t="str">
        <f>IF(未改造舰娘!$AN305="","",未改造舰娘!$AN305)</f>
        <v/>
      </c>
      <c r="AI309" s="304" t="str">
        <f>IF(未改造舰娘!$AO305="","",未改造舰娘!$AO305)</f>
        <v/>
      </c>
      <c r="AJ309" s="304" t="str">
        <f>IF(未改造舰娘!$AP305="","",未改造舰娘!$AP305)</f>
        <v/>
      </c>
      <c r="AK309" s="303" t="str">
        <f>IF(未改造舰娘!$AQ305="","",未改造舰娘!$AQ305)</f>
        <v/>
      </c>
      <c r="AL309" s="306" t="str">
        <f>IF(未改造舰娘!$AS305="","",未改造舰娘!$AS305)</f>
        <v>J国12.7厘米连装高射炮</v>
      </c>
      <c r="AM309" s="306" t="str">
        <f>IF(未改造舰娘!$AT305="","",未改造舰娘!$AT305)</f>
        <v>61厘米四连装鱼雷</v>
      </c>
      <c r="AN309" s="306" t="str">
        <f>IF(未改造舰娘!$AU305="","",未改造舰娘!$AU305)</f>
        <v/>
      </c>
      <c r="AO309" s="306" t="str">
        <f>IF(未改造舰娘!$AV305="","",未改造舰娘!$AV305)</f>
        <v/>
      </c>
      <c r="AP309" s="307" t="str">
        <f>IF(未改造舰娘!$AW305="","",未改造舰娘!$AW305)</f>
        <v/>
      </c>
      <c r="AQ309" s="308" t="str">
        <f>IF(未改造舰娘!$AX305="","",未改造舰娘!$AX305)</f>
        <v/>
      </c>
      <c r="AR309" s="304">
        <f>IF(未改造舰娘!$AY305="","",未改造舰娘!$AY305)</f>
        <v>15</v>
      </c>
      <c r="AS309" s="304">
        <f>IF(未改造舰娘!$AZ305="","",未改造舰娘!$AZ305)</f>
        <v>20</v>
      </c>
      <c r="AT309" s="304">
        <f>IF(未改造舰娘!$BA305="","",未改造舰娘!$BA305)</f>
        <v>0.48</v>
      </c>
      <c r="AU309" s="304">
        <f>IF(未改造舰娘!$BB305="","",未改造舰娘!$BB305)</f>
        <v>0.9</v>
      </c>
      <c r="AV309" s="305">
        <f>IF((未改造舰娘!$BG305+未改造舰娘!$BK305*$C$4)=0,"",(未改造舰娘!$BG305+未改造舰娘!$BK305*$C$4))</f>
        <v>6</v>
      </c>
      <c r="AW309" s="304">
        <f>IF((未改造舰娘!$BH305+未改造舰娘!$BL305*$C$4)=0,"",(未改造舰娘!$BH305+未改造舰娘!$BL305*$C$4))</f>
        <v>13</v>
      </c>
      <c r="AX309" s="304">
        <f>IF((未改造舰娘!$BI305+未改造舰娘!$BM305*$C$4)=0,"",(未改造舰娘!$BI305+未改造舰娘!$BM305*$C$4))</f>
        <v>10</v>
      </c>
      <c r="AY309" s="303" t="str">
        <f>IF((未改造舰娘!$BJ305+未改造舰娘!$BN305*$C$4)=0,"",(未改造舰娘!$BJ305+未改造舰娘!$BN305*$C$4))</f>
        <v/>
      </c>
      <c r="AZ309" s="500">
        <f>IF(未改造舰娘!BC305="","",未改造舰娘!BC305)</f>
        <v>0</v>
      </c>
      <c r="BA309" s="500">
        <f>IF(未改造舰娘!BD305="","",未改造舰娘!BD305)</f>
        <v>19</v>
      </c>
      <c r="BB309" s="500">
        <f>IF(未改造舰娘!BE305="","",未改造舰娘!BE305)</f>
        <v>4</v>
      </c>
      <c r="BC309" s="498">
        <f>IF(未改造舰娘!BF305="","",未改造舰娘!BF305)</f>
        <v>0</v>
      </c>
      <c r="BD309" s="67" t="s">
        <v>1700</v>
      </c>
      <c r="BE309" s="506">
        <v>3.8194444444444441E-2</v>
      </c>
      <c r="BF309" s="306" t="str">
        <f>IF(未改造舰娘!$BQ305="","",未改造舰娘!$BQ305)</f>
        <v>2-6-ABDEFGIJKLM</v>
      </c>
      <c r="BG309" s="306" t="str">
        <f>IF(未改造舰娘!$BR305="","",未改造舰娘!$BR305)</f>
        <v>极地奏鸣曲 Ex-1-ABCDEFGHIJK,Ex-4-1-ABDEFGIJKLM；轰隆轰隆大作战 Ex-7-ADGHJL,Ex-8-ABCDEFGHILM,Ex-9-BDFGHIKLMOPQ；扑火之蛾 Ex-3-ABCDEFGHIJKLM,Ex-5-ABCDEFGHIJKLMN,Ex-6-ABCDEFGHIJ,Ex-8-ABCDEFHJKM,Ex-9-ABCDEFGHIJKLMN,Ex-10-ABCDEGHIJKLMN；中间岛战役 Ex-1-D,Ex-3-CDFGJ,Ex-4-CDGK,Ex-6-ABDE,Ex-9-ABCDFGHK；急速东方快车 Ex-3-R,Ex-6-R；所罗门之晓 Ex-5-R,Ex-8-Q；地狱群岛攻略作战 Ex-2-I,Ex-3-DFHI,Ex-4-ABCDEFGHIKMN,Ex-6-BCEFI,Ex-7-ABDFGI,Ex-8-ABCDEFHJKMN；熔炉大混战 Ex-5-CDEFGHIJKL,Ex-7-ABCDEFGHIJKLMN,Ex-8-ABCDEFGHIJ,Ex-10-ABCDEFGHJKL</v>
      </c>
      <c r="BH309" s="306"/>
      <c r="BU309" s="304">
        <f>IFERROR(VLOOKUP(AL309,装备!$B:$C,2,0),0)</f>
        <v>2</v>
      </c>
      <c r="BV309" s="304">
        <f>IFERROR(VLOOKUP($AL309,装备!$B:$Q,5,0),0)</f>
        <v>0</v>
      </c>
      <c r="BW309" s="304">
        <f>IFERROR(VLOOKUP($AL309,装备!$B:$Q,6,0),0)</f>
        <v>2</v>
      </c>
      <c r="BX309" s="304">
        <f>IFERROR(VLOOKUP($AL309,装备!$B:$Q,7,0),0)</f>
        <v>0</v>
      </c>
      <c r="BY309" s="304">
        <f>IFERROR(VLOOKUP($AL309,装备!$B:$Q,8,0),0)</f>
        <v>0</v>
      </c>
      <c r="BZ309" s="304">
        <f>IFERROR(VLOOKUP($AL309,装备!$B:$Q,9,0),0)</f>
        <v>0</v>
      </c>
      <c r="CA309" s="304">
        <f>IFERROR(VLOOKUP($AL309,装备!$B:$Q,10,0),0)</f>
        <v>0</v>
      </c>
      <c r="CB309" s="304">
        <f>IFERROR(VLOOKUP($AL309,装备!$B:$Q,11,0),0)</f>
        <v>1</v>
      </c>
      <c r="CC309" s="304" t="str">
        <f>IFERROR(VLOOKUP($AL309,装备!$B:$Q,12,0),0)</f>
        <v>短</v>
      </c>
      <c r="CD309" s="304">
        <f>IFERROR(VLOOKUP($AL309,装备!$B:$Q,13,0),0)</f>
        <v>0</v>
      </c>
      <c r="CE309" s="304">
        <f>IFERROR(VLOOKUP($AL309,装备!$B:$Q,14,0),0)</f>
        <v>0</v>
      </c>
      <c r="CF309" s="304">
        <f>IFERROR(VLOOKUP($AL309,装备!$B:$Q,16,0),0)</f>
        <v>4</v>
      </c>
      <c r="CG309" s="304">
        <f>IFERROR(VLOOKUP($AL309,装备!$B:$Q,5,0),0)</f>
        <v>0</v>
      </c>
      <c r="CH309" s="304">
        <f>IFERROR(VLOOKUP(AM309,装备!$B:$C,2,0),0)</f>
        <v>3</v>
      </c>
      <c r="CI309" s="304">
        <f>IFERROR(VLOOKUP($AM309,装备!$B:$Q,5,0),0)</f>
        <v>0</v>
      </c>
      <c r="CJ309" s="304">
        <f>IFERROR(VLOOKUP($AM309,装备!$B:$Q,6,0),0)</f>
        <v>0</v>
      </c>
      <c r="CK309" s="304">
        <f>IFERROR(VLOOKUP($AM309,装备!$B:$Q,7,0),0)</f>
        <v>0</v>
      </c>
      <c r="CL309" s="304">
        <f>IFERROR(VLOOKUP($AM309,装备!$B:$Q,8,0),0)</f>
        <v>7</v>
      </c>
      <c r="CM309" s="304">
        <f>IFERROR(VLOOKUP($AM309,装备!$B:$Q,9,0),0)</f>
        <v>0</v>
      </c>
      <c r="CN309" s="304">
        <f>IFERROR(VLOOKUP($AM309,装备!$B:$Q,10,0),0)</f>
        <v>0</v>
      </c>
      <c r="CO309" s="304">
        <f>IFERROR(VLOOKUP($AM309,装备!$B:$Q,11,0),0)</f>
        <v>0</v>
      </c>
      <c r="CP309" s="304" t="str">
        <f>IFERROR(VLOOKUP($AM309,装备!$B:$Q,12,0),0)</f>
        <v>短</v>
      </c>
      <c r="CQ309" s="304">
        <f>IFERROR(VLOOKUP($AM309,装备!$B:$Q,13,0),0)</f>
        <v>0</v>
      </c>
      <c r="CR309" s="304">
        <f>IFERROR(VLOOKUP($AM309,装备!$B:$Q,14,0),0)</f>
        <v>0</v>
      </c>
      <c r="CS309" s="304">
        <f>IFERROR(VLOOKUP($AM309,装备!$B:$Q,16,0),0)</f>
        <v>0</v>
      </c>
      <c r="CT309" s="304">
        <f>IFERROR(VLOOKUP($AM309,装备!$B:$Q,5,0),0)</f>
        <v>0</v>
      </c>
      <c r="CU309" s="304">
        <f>IFERROR(VLOOKUP(AN309,装备!$B:$C,2,0),0)</f>
        <v>0</v>
      </c>
      <c r="CV309" s="304">
        <f>IFERROR(VLOOKUP($AN309,装备!$B:$Q,5,0),0)</f>
        <v>0</v>
      </c>
      <c r="CW309" s="304">
        <f>IFERROR(VLOOKUP($AN309,装备!$B:$Q,6,0),0)</f>
        <v>0</v>
      </c>
      <c r="CX309" s="304">
        <f>IFERROR(VLOOKUP($AN309,装备!$B:$Q,7,0),0)</f>
        <v>0</v>
      </c>
      <c r="CY309" s="304">
        <f>IFERROR(VLOOKUP($AN309,装备!$B:$Q,8,0),0)</f>
        <v>0</v>
      </c>
      <c r="CZ309" s="304">
        <f>IFERROR(VLOOKUP($AN309,装备!$B:$Q,9,0),0)</f>
        <v>0</v>
      </c>
      <c r="DA309" s="304">
        <f>IFERROR(VLOOKUP($AN309,装备!$B:$Q,10,0),0)</f>
        <v>0</v>
      </c>
      <c r="DB309" s="304">
        <f>IFERROR(VLOOKUP($AN309,装备!$B:$Q,11,0),0)</f>
        <v>0</v>
      </c>
      <c r="DC309" s="304">
        <f>IFERROR(VLOOKUP($AN309,装备!$B:$Q,12,0),0)</f>
        <v>0</v>
      </c>
      <c r="DD309" s="304">
        <f>IFERROR(VLOOKUP($AN309,装备!$B:$Q,13,0),0)</f>
        <v>0</v>
      </c>
      <c r="DE309" s="304">
        <f>IFERROR(VLOOKUP($AN309,装备!$B:$Q,14,0),0)</f>
        <v>0</v>
      </c>
      <c r="DF309" s="304">
        <f>IFERROR(VLOOKUP($AN309,装备!$B:$Q,16,0),0)</f>
        <v>0</v>
      </c>
      <c r="DG309" s="304">
        <f>IFERROR(VLOOKUP($AN309,装备!$B:$Q,5,0),0)</f>
        <v>0</v>
      </c>
      <c r="DH309" s="304">
        <f>IFERROR(VLOOKUP(AO309,装备!$B:$C,2,0),0)</f>
        <v>0</v>
      </c>
      <c r="DI309" s="304">
        <f>IFERROR(VLOOKUP($AO309,装备!$B:$Q,5,0),0)</f>
        <v>0</v>
      </c>
      <c r="DJ309" s="304">
        <f>IFERROR(VLOOKUP($AO309,装备!$B:$Q,6,0),0)</f>
        <v>0</v>
      </c>
      <c r="DK309" s="304">
        <f>IFERROR(VLOOKUP($AO309,装备!$B:$Q,7,0),0)</f>
        <v>0</v>
      </c>
      <c r="DL309" s="304">
        <f>IFERROR(VLOOKUP($AO309,装备!$B:$Q,8,0),0)</f>
        <v>0</v>
      </c>
      <c r="DM309" s="304">
        <f>IFERROR(VLOOKUP($AO309,装备!$B:$Q,9,0),0)</f>
        <v>0</v>
      </c>
      <c r="DN309" s="304">
        <f>IFERROR(VLOOKUP($AO309,装备!$B:$Q,10,0),0)</f>
        <v>0</v>
      </c>
      <c r="DO309" s="304">
        <f>IFERROR(VLOOKUP($AO309,装备!$B:$Q,11,0),0)</f>
        <v>0</v>
      </c>
      <c r="DP309" s="304">
        <f>IFERROR(VLOOKUP($AO309,装备!$B:$Q,12,0),0)</f>
        <v>0</v>
      </c>
      <c r="DQ309" s="304">
        <f>IFERROR(VLOOKUP($AO309,装备!$B:$Q,13,0),0)</f>
        <v>0</v>
      </c>
      <c r="DR309" s="304">
        <f>IFERROR(VLOOKUP($AO309,装备!$B:$Q,14,0),0)</f>
        <v>0</v>
      </c>
      <c r="DS309" s="304">
        <f>IFERROR(VLOOKUP($AO309,装备!$B:$Q,16,0),0)</f>
        <v>0</v>
      </c>
      <c r="DT309" s="304">
        <f>IFERROR(VLOOKUP($AO309,装备!$B:$Q,5,0),0)</f>
        <v>0</v>
      </c>
    </row>
    <row r="310" spans="1:124" hidden="1">
      <c r="A310" s="301">
        <f>未改造舰娘!$A306</f>
        <v>10033712</v>
      </c>
      <c r="B310" s="354" t="s">
        <v>4187</v>
      </c>
      <c r="C310" s="323"/>
      <c r="D310" s="323">
        <f t="shared" si="4"/>
        <v>110</v>
      </c>
      <c r="E310" s="303">
        <f>未改造舰娘!$C306</f>
        <v>5</v>
      </c>
      <c r="F310" s="304" t="str">
        <f>未改造舰娘!$D306</f>
        <v>轻巡</v>
      </c>
      <c r="G310" s="304" t="str">
        <f>未改造舰娘!$E306</f>
        <v>中型</v>
      </c>
      <c r="H310" s="304" t="str">
        <f>未改造舰娘!$F306</f>
        <v>护卫舰</v>
      </c>
      <c r="I310" s="460">
        <f>未改造舰娘!$AR306</f>
        <v>3</v>
      </c>
      <c r="J310" s="304" t="str">
        <f>未改造舰娘!$G306</f>
        <v>意大利</v>
      </c>
      <c r="K310" s="312">
        <f>未改造舰娘!$H306+(BV310+CI310+CV310+DI310)*$C$2</f>
        <v>24</v>
      </c>
      <c r="L310" s="304">
        <f>未改造舰娘!$I306</f>
        <v>0</v>
      </c>
      <c r="M310" s="304">
        <f>未改造舰娘!$J306</f>
        <v>1</v>
      </c>
      <c r="N310" s="518">
        <f>未改造舰娘!$K306</f>
        <v>2</v>
      </c>
      <c r="O310" s="304">
        <f>未改造舰娘!$L306+((CE310+CR310+DE310+DR310)*$C$2)</f>
        <v>23</v>
      </c>
      <c r="P310" s="304" t="str">
        <f>IF($C$2=1,(IF(ISERROR(FIND("超长",未改造舰娘!$M306&amp;CC310&amp;CP310&amp;DC310&amp;DP310,1)),IF(ISERROR(FIND("长",未改造舰娘!$M306&amp;CC310&amp;CP310&amp;DC310&amp;DP310,1)),IF(ISERROR(FIND("中",未改造舰娘!$M306&amp;CC310&amp;CP310&amp;DC310&amp;DP310,1)),IF(ISERROR(FIND("短",未改造舰娘!$M306&amp;CC310&amp;CP310&amp;DC310&amp;DP310,1)),IF(ISERROR(FIND("无",未改造舰娘!$M306&amp;CC310&amp;CP310&amp;DC310&amp;DP310,1)),0,"无"),"短"),"中"),"长"),"超长")),未改造舰娘!$M306)</f>
        <v>中</v>
      </c>
      <c r="Q310" s="303">
        <f>未改造舰娘!$N306</f>
        <v>40</v>
      </c>
      <c r="R310" s="304">
        <f>(未改造舰娘!$P306)+(未改造舰娘!$Q306)*$C$3+((BW310+CJ310+CW310+DJ310)*$C$2)</f>
        <v>43</v>
      </c>
      <c r="S310" s="304">
        <f>(未改造舰娘!$R306)+(未改造舰娘!$S306)*$C$3+((BY310+CL310+CY310+DL310)*$C$2)</f>
        <v>59</v>
      </c>
      <c r="T310" s="304">
        <f>(未改造舰娘!$T306)+(未改造舰娘!$U306)*$C$3+((BX310+CK310+CX310+DK310)*$C$2)</f>
        <v>27</v>
      </c>
      <c r="U310" s="304">
        <f>(未改造舰娘!$V306)+(未改造舰娘!$W306)*$C$3+((CG310+CT310+DG310+DT310)*$C$2)</f>
        <v>50</v>
      </c>
      <c r="V310" s="305">
        <f>INT((((未改造舰娘!$Y306)-(未改造舰娘!$X306))*(((IF(D310=0,C310,D310))-1)/99))+未改造舰娘!$X306)+((CB310+CO310+DB310+DO310)*$C$2)</f>
        <v>91</v>
      </c>
      <c r="W310" s="304">
        <f>INT((((未改造舰娘!$AA306)-(未改造舰娘!$Z306))*(((IF(D310=0,C310,D310))-1)/99))+未改造舰娘!$Z306)+((CD310+CQ310+DD310+DQ310)*$C$2)</f>
        <v>91</v>
      </c>
      <c r="X310" s="304">
        <f>INT((((未改造舰娘!$AC306)-(未改造舰娘!$AB306))*(((IF(D310=0,C310,D310))-1)/99))+未改造舰娘!$AB306)+((CA310+CN310+DA310+DN310)*$C$2)</f>
        <v>21</v>
      </c>
      <c r="Y310" s="303">
        <f>INT((((未改造舰娘!$AE306)-(未改造舰娘!$AD306))*(((IF(D310=0,C310,D310))-1)/99))+未改造舰娘!$AD306)+((BZ310+CM310+CZ310+DM310)*$C$2)</f>
        <v>57</v>
      </c>
      <c r="Z310" s="474" t="str">
        <f>IF(未改造舰娘!$AF306=0,"",未改造舰娘!$AF306)</f>
        <v/>
      </c>
      <c r="AA310" s="304" t="str">
        <f>IF(未改造舰娘!$AG306="","",未改造舰娘!$AG306)</f>
        <v/>
      </c>
      <c r="AB310" s="304" t="str">
        <f>IF(未改造舰娘!$AH306="","",未改造舰娘!$AH306)</f>
        <v/>
      </c>
      <c r="AC310" s="304" t="str">
        <f>IF(未改造舰娘!$AI306="","",未改造舰娘!$AI306)</f>
        <v/>
      </c>
      <c r="AD310" s="304">
        <f>IF(未改造舰娘!$AJ306="","",未改造舰娘!$AJ306)</f>
        <v>0</v>
      </c>
      <c r="AE310" s="305">
        <f>IF(未改造舰娘!$AK306="","",未改造舰娘!$AK306)</f>
        <v>0</v>
      </c>
      <c r="AF310" s="304" t="str">
        <f>IF(未改造舰娘!$AL306="","",未改造舰娘!$AL306)</f>
        <v/>
      </c>
      <c r="AG310" s="304" t="str">
        <f>IF(未改造舰娘!$AM306="","",未改造舰娘!$AM306)</f>
        <v/>
      </c>
      <c r="AH310" s="304" t="str">
        <f>IF(未改造舰娘!$AN306="","",未改造舰娘!$AN306)</f>
        <v/>
      </c>
      <c r="AI310" s="304" t="str">
        <f>IF(未改造舰娘!$AO306="","",未改造舰娘!$AO306)</f>
        <v/>
      </c>
      <c r="AJ310" s="304" t="str">
        <f>IF(未改造舰娘!$AP306="","",未改造舰娘!$AP306)</f>
        <v/>
      </c>
      <c r="AK310" s="303" t="str">
        <f>IF(未改造舰娘!$AQ306="","",未改造舰娘!$AQ306)</f>
        <v/>
      </c>
      <c r="AL310" s="306" t="str">
        <f>IF(未改造舰娘!$AS306="","",未改造舰娘!$AS306)</f>
        <v>I国双联135毫米主炮</v>
      </c>
      <c r="AM310" s="306" t="str">
        <f>IF(未改造舰娘!$AT306="","",未改造舰娘!$AT306)</f>
        <v/>
      </c>
      <c r="AN310" s="306" t="str">
        <f>IF(未改造舰娘!$AU306="","",未改造舰娘!$AU306)</f>
        <v/>
      </c>
      <c r="AO310" s="306" t="str">
        <f>IF(未改造舰娘!$AV306="","",未改造舰娘!$AV306)</f>
        <v/>
      </c>
      <c r="AP310" s="307" t="str">
        <f>IF(未改造舰娘!$AW306="","",未改造舰娘!$AW306)</f>
        <v/>
      </c>
      <c r="AQ310" s="308" t="str">
        <f>IF(未改造舰娘!$AX306="","",未改造舰娘!$AX306)</f>
        <v/>
      </c>
      <c r="AR310" s="304">
        <f>IF(未改造舰娘!$AY306="","",未改造舰娘!$AY306)</f>
        <v>15</v>
      </c>
      <c r="AS310" s="304">
        <f>IF(未改造舰娘!$AZ306="","",未改造舰娘!$AZ306)</f>
        <v>20</v>
      </c>
      <c r="AT310" s="304">
        <f>IF(未改造舰娘!$BA306="","",未改造舰娘!$BA306)</f>
        <v>0.64</v>
      </c>
      <c r="AU310" s="304">
        <f>IF(未改造舰娘!$BB306="","",未改造舰娘!$BB306)</f>
        <v>1.1000000000000001</v>
      </c>
      <c r="AV310" s="305">
        <f>IF((未改造舰娘!$BG306+未改造舰娘!$BK306*$C$4)=0,"",(未改造舰娘!$BG306+未改造舰娘!$BK306*$C$4))</f>
        <v>10</v>
      </c>
      <c r="AW310" s="304">
        <f>IF((未改造舰娘!$BH306+未改造舰娘!$BL306*$C$4)=0,"",(未改造舰娘!$BH306+未改造舰娘!$BL306*$C$4))</f>
        <v>20</v>
      </c>
      <c r="AX310" s="304">
        <f>IF((未改造舰娘!$BI306+未改造舰娘!$BM306*$C$4)=0,"",(未改造舰娘!$BI306+未改造舰娘!$BM306*$C$4))</f>
        <v>13</v>
      </c>
      <c r="AY310" s="303" t="str">
        <f>IF((未改造舰娘!$BJ306+未改造舰娘!$BN306*$C$4)=0,"",(未改造舰娘!$BJ306+未改造舰娘!$BN306*$C$4))</f>
        <v/>
      </c>
      <c r="AZ310" s="500">
        <f>IF(未改造舰娘!BC306="","",未改造舰娘!BC306)</f>
        <v>9</v>
      </c>
      <c r="BA310" s="500">
        <f>IF(未改造舰娘!BD306="","",未改造舰娘!BD306)</f>
        <v>24</v>
      </c>
      <c r="BB310" s="500">
        <f>IF(未改造舰娘!BE306="","",未改造舰娘!BE306)</f>
        <v>6</v>
      </c>
      <c r="BC310" s="498">
        <f>IF(未改造舰娘!BF306="","",未改造舰娘!BF306)</f>
        <v>10</v>
      </c>
      <c r="BD310" s="67" t="s">
        <v>1807</v>
      </c>
      <c r="BE310" s="506">
        <v>0.17430555555555557</v>
      </c>
      <c r="BF310" s="306" t="str">
        <f>IF(未改造舰娘!$BQ306="","",未改造舰娘!$BQ306)</f>
        <v/>
      </c>
      <c r="BG310" s="306" t="str">
        <f>IF(未改造舰娘!$BR306="","",未改造舰娘!$BR306)</f>
        <v/>
      </c>
      <c r="BH310" s="306"/>
      <c r="BU310" s="304">
        <f>IFERROR(VLOOKUP(AL310,装备!$B:$C,2,0),0)</f>
        <v>4</v>
      </c>
      <c r="BV310" s="304">
        <f>IFERROR(VLOOKUP($AL310,装备!$B:$Q,5,0),0)</f>
        <v>0</v>
      </c>
      <c r="BW310" s="304">
        <f>IFERROR(VLOOKUP($AL310,装备!$B:$Q,6,0),0)</f>
        <v>5</v>
      </c>
      <c r="BX310" s="304">
        <f>IFERROR(VLOOKUP($AL310,装备!$B:$Q,7,0),0)</f>
        <v>0</v>
      </c>
      <c r="BY310" s="304">
        <f>IFERROR(VLOOKUP($AL310,装备!$B:$Q,8,0),0)</f>
        <v>0</v>
      </c>
      <c r="BZ310" s="304">
        <f>IFERROR(VLOOKUP($AL310,装备!$B:$Q,9,0),0)</f>
        <v>0</v>
      </c>
      <c r="CA310" s="304">
        <f>IFERROR(VLOOKUP($AL310,装备!$B:$Q,10,0),0)</f>
        <v>0</v>
      </c>
      <c r="CB310" s="304">
        <f>IFERROR(VLOOKUP($AL310,装备!$B:$Q,11,0),0)</f>
        <v>0</v>
      </c>
      <c r="CC310" s="304" t="str">
        <f>IFERROR(VLOOKUP($AL310,装备!$B:$Q,12,0),0)</f>
        <v>短</v>
      </c>
      <c r="CD310" s="304">
        <f>IFERROR(VLOOKUP($AL310,装备!$B:$Q,13,0),0)</f>
        <v>0</v>
      </c>
      <c r="CE310" s="304">
        <f>IFERROR(VLOOKUP($AL310,装备!$B:$Q,14,0),0)</f>
        <v>0</v>
      </c>
      <c r="CF310" s="304">
        <f>IFERROR(VLOOKUP($AL310,装备!$B:$Q,16,0),0)</f>
        <v>1</v>
      </c>
      <c r="CG310" s="304">
        <f>IFERROR(VLOOKUP($AL310,装备!$B:$Q,5,0),0)</f>
        <v>0</v>
      </c>
      <c r="CH310" s="304">
        <f>IFERROR(VLOOKUP(AM310,装备!$B:$C,2,0),0)</f>
        <v>0</v>
      </c>
      <c r="CI310" s="304">
        <f>IFERROR(VLOOKUP($AM310,装备!$B:$Q,5,0),0)</f>
        <v>0</v>
      </c>
      <c r="CJ310" s="304">
        <f>IFERROR(VLOOKUP($AM310,装备!$B:$Q,6,0),0)</f>
        <v>0</v>
      </c>
      <c r="CK310" s="304">
        <f>IFERROR(VLOOKUP($AM310,装备!$B:$Q,7,0),0)</f>
        <v>0</v>
      </c>
      <c r="CL310" s="304">
        <f>IFERROR(VLOOKUP($AM310,装备!$B:$Q,8,0),0)</f>
        <v>0</v>
      </c>
      <c r="CM310" s="304">
        <f>IFERROR(VLOOKUP($AM310,装备!$B:$Q,9,0),0)</f>
        <v>0</v>
      </c>
      <c r="CN310" s="304">
        <f>IFERROR(VLOOKUP($AM310,装备!$B:$Q,10,0),0)</f>
        <v>0</v>
      </c>
      <c r="CO310" s="304">
        <f>IFERROR(VLOOKUP($AM310,装备!$B:$Q,11,0),0)</f>
        <v>0</v>
      </c>
      <c r="CP310" s="304">
        <f>IFERROR(VLOOKUP($AM310,装备!$B:$Q,12,0),0)</f>
        <v>0</v>
      </c>
      <c r="CQ310" s="304">
        <f>IFERROR(VLOOKUP($AM310,装备!$B:$Q,13,0),0)</f>
        <v>0</v>
      </c>
      <c r="CR310" s="304">
        <f>IFERROR(VLOOKUP($AM310,装备!$B:$Q,14,0),0)</f>
        <v>0</v>
      </c>
      <c r="CS310" s="304">
        <f>IFERROR(VLOOKUP($AM310,装备!$B:$Q,16,0),0)</f>
        <v>0</v>
      </c>
      <c r="CT310" s="304">
        <f>IFERROR(VLOOKUP($AM310,装备!$B:$Q,5,0),0)</f>
        <v>0</v>
      </c>
      <c r="CU310" s="304">
        <f>IFERROR(VLOOKUP(AN310,装备!$B:$C,2,0),0)</f>
        <v>0</v>
      </c>
      <c r="CV310" s="304">
        <f>IFERROR(VLOOKUP($AN310,装备!$B:$Q,5,0),0)</f>
        <v>0</v>
      </c>
      <c r="CW310" s="304">
        <f>IFERROR(VLOOKUP($AN310,装备!$B:$Q,6,0),0)</f>
        <v>0</v>
      </c>
      <c r="CX310" s="304">
        <f>IFERROR(VLOOKUP($AN310,装备!$B:$Q,7,0),0)</f>
        <v>0</v>
      </c>
      <c r="CY310" s="304">
        <f>IFERROR(VLOOKUP($AN310,装备!$B:$Q,8,0),0)</f>
        <v>0</v>
      </c>
      <c r="CZ310" s="304">
        <f>IFERROR(VLOOKUP($AN310,装备!$B:$Q,9,0),0)</f>
        <v>0</v>
      </c>
      <c r="DA310" s="304">
        <f>IFERROR(VLOOKUP($AN310,装备!$B:$Q,10,0),0)</f>
        <v>0</v>
      </c>
      <c r="DB310" s="304">
        <f>IFERROR(VLOOKUP($AN310,装备!$B:$Q,11,0),0)</f>
        <v>0</v>
      </c>
      <c r="DC310" s="304">
        <f>IFERROR(VLOOKUP($AN310,装备!$B:$Q,12,0),0)</f>
        <v>0</v>
      </c>
      <c r="DD310" s="304">
        <f>IFERROR(VLOOKUP($AN310,装备!$B:$Q,13,0),0)</f>
        <v>0</v>
      </c>
      <c r="DE310" s="304">
        <f>IFERROR(VLOOKUP($AN310,装备!$B:$Q,14,0),0)</f>
        <v>0</v>
      </c>
      <c r="DF310" s="304">
        <f>IFERROR(VLOOKUP($AN310,装备!$B:$Q,16,0),0)</f>
        <v>0</v>
      </c>
      <c r="DG310" s="304">
        <f>IFERROR(VLOOKUP($AN310,装备!$B:$Q,5,0),0)</f>
        <v>0</v>
      </c>
      <c r="DH310" s="304">
        <f>IFERROR(VLOOKUP(AO310,装备!$B:$C,2,0),0)</f>
        <v>0</v>
      </c>
      <c r="DI310" s="304">
        <f>IFERROR(VLOOKUP($AO310,装备!$B:$Q,5,0),0)</f>
        <v>0</v>
      </c>
      <c r="DJ310" s="304">
        <f>IFERROR(VLOOKUP($AO310,装备!$B:$Q,6,0),0)</f>
        <v>0</v>
      </c>
      <c r="DK310" s="304">
        <f>IFERROR(VLOOKUP($AO310,装备!$B:$Q,7,0),0)</f>
        <v>0</v>
      </c>
      <c r="DL310" s="304">
        <f>IFERROR(VLOOKUP($AO310,装备!$B:$Q,8,0),0)</f>
        <v>0</v>
      </c>
      <c r="DM310" s="304">
        <f>IFERROR(VLOOKUP($AO310,装备!$B:$Q,9,0),0)</f>
        <v>0</v>
      </c>
      <c r="DN310" s="304">
        <f>IFERROR(VLOOKUP($AO310,装备!$B:$Q,10,0),0)</f>
        <v>0</v>
      </c>
      <c r="DO310" s="304">
        <f>IFERROR(VLOOKUP($AO310,装备!$B:$Q,11,0),0)</f>
        <v>0</v>
      </c>
      <c r="DP310" s="304">
        <f>IFERROR(VLOOKUP($AO310,装备!$B:$Q,12,0),0)</f>
        <v>0</v>
      </c>
      <c r="DQ310" s="304">
        <f>IFERROR(VLOOKUP($AO310,装备!$B:$Q,13,0),0)</f>
        <v>0</v>
      </c>
      <c r="DR310" s="304">
        <f>IFERROR(VLOOKUP($AO310,装备!$B:$Q,14,0),0)</f>
        <v>0</v>
      </c>
      <c r="DS310" s="304">
        <f>IFERROR(VLOOKUP($AO310,装备!$B:$Q,16,0),0)</f>
        <v>0</v>
      </c>
      <c r="DT310" s="304">
        <f>IFERROR(VLOOKUP($AO310,装备!$B:$Q,5,0),0)</f>
        <v>0</v>
      </c>
    </row>
    <row r="311" spans="1:124" ht="27">
      <c r="A311" s="301">
        <f>未改造舰娘!$A307</f>
        <v>10033813</v>
      </c>
      <c r="B311" s="354" t="s">
        <v>4189</v>
      </c>
      <c r="C311" s="323"/>
      <c r="D311" s="323">
        <f t="shared" si="4"/>
        <v>110</v>
      </c>
      <c r="E311" s="303">
        <f>未改造舰娘!$C307</f>
        <v>5</v>
      </c>
      <c r="F311" s="304" t="str">
        <f>未改造舰娘!$D307</f>
        <v>装母</v>
      </c>
      <c r="G311" s="304" t="str">
        <f>未改造舰娘!$E307</f>
        <v>大型</v>
      </c>
      <c r="H311" s="304" t="str">
        <f>未改造舰娘!$F307</f>
        <v>主力舰</v>
      </c>
      <c r="I311" s="460">
        <f>未改造舰娘!$AR307</f>
        <v>4</v>
      </c>
      <c r="J311" s="304" t="str">
        <f>未改造舰娘!$G307</f>
        <v>意大利</v>
      </c>
      <c r="K311" s="312">
        <f>未改造舰娘!$H307+(BV311+CI311+CV311+DI311)*$C$2</f>
        <v>64</v>
      </c>
      <c r="L311" s="304">
        <f>未改造舰娘!$I307</f>
        <v>0</v>
      </c>
      <c r="M311" s="304">
        <f>未改造舰娘!$J307</f>
        <v>2</v>
      </c>
      <c r="N311" s="518">
        <f>未改造舰娘!$K307</f>
        <v>3</v>
      </c>
      <c r="O311" s="304">
        <f>未改造舰娘!$L307+((CE311+CR311+DE311+DR311)*$C$2)</f>
        <v>7</v>
      </c>
      <c r="P311" s="304" t="str">
        <f>IF($C$2=1,(IF(ISERROR(FIND("超长",未改造舰娘!$M307&amp;CC311&amp;CP311&amp;DC311&amp;DP311,1)),IF(ISERROR(FIND("长",未改造舰娘!$M307&amp;CC311&amp;CP311&amp;DC311&amp;DP311,1)),IF(ISERROR(FIND("中",未改造舰娘!$M307&amp;CC311&amp;CP311&amp;DC311&amp;DP311,1)),IF(ISERROR(FIND("短",未改造舰娘!$M307&amp;CC311&amp;CP311&amp;DC311&amp;DP311,1)),IF(ISERROR(FIND("无",未改造舰娘!$M307&amp;CC311&amp;CP311&amp;DC311&amp;DP311,1)),0,"无"),"短"),"中"),"长"),"超长")),未改造舰娘!$M307)</f>
        <v>短</v>
      </c>
      <c r="Q311" s="303">
        <f>未改造舰娘!$N307</f>
        <v>30</v>
      </c>
      <c r="R311" s="304">
        <f>(未改造舰娘!$P307)+(未改造舰娘!$Q307)*$C$3+((BW311+CJ311+CW311+DJ311)*$C$2)</f>
        <v>40</v>
      </c>
      <c r="S311" s="304">
        <f>(未改造舰娘!$R307)+(未改造舰娘!$S307)*$C$3+((BY311+CL311+CY311+DL311)*$C$2)</f>
        <v>0</v>
      </c>
      <c r="T311" s="304">
        <f>(未改造舰娘!$T307)+(未改造舰娘!$U307)*$C$3+((BX311+CK311+CX311+DK311)*$C$2)</f>
        <v>66</v>
      </c>
      <c r="U311" s="304">
        <f>(未改造舰娘!$V307)+(未改造舰娘!$W307)*$C$3+((CG311+CT311+DG311+DT311)*$C$2)</f>
        <v>75</v>
      </c>
      <c r="V311" s="305">
        <f>INT((((未改造舰娘!$Y307)-(未改造舰娘!$X307))*(((IF(D311=0,C311,D311))-1)/99))+未改造舰娘!$X307)+((CB311+CO311+DB311+DO311)*$C$2)</f>
        <v>85</v>
      </c>
      <c r="W311" s="304">
        <f>INT((((未改造舰娘!$AA307)-(未改造舰娘!$Z307))*(((IF(D311=0,C311,D311))-1)/99))+未改造舰娘!$Z307)+((CD311+CQ311+DD311+DQ311)*$C$2)</f>
        <v>53</v>
      </c>
      <c r="X311" s="304">
        <f>INT((((未改造舰娘!$AC307)-(未改造舰娘!$AB307))*(((IF(D311=0,C311,D311))-1)/99))+未改造舰娘!$AB307)+((CA311+CN311+DA311+DN311)*$C$2)</f>
        <v>61</v>
      </c>
      <c r="Y311" s="303">
        <f>INT((((未改造舰娘!$AE307)-(未改造舰娘!$AD307))*(((IF(D311=0,C311,D311))-1)/99))+未改造舰娘!$AD307)+((BZ311+CM311+CZ311+DM311)*$C$2)</f>
        <v>0</v>
      </c>
      <c r="Z311" s="474">
        <f>IF(未改造舰娘!$AF307=0,"",未改造舰娘!$AF307)</f>
        <v>34</v>
      </c>
      <c r="AA311" s="304">
        <f>IF(未改造舰娘!$AG307="","",未改造舰娘!$AG307)</f>
        <v>16</v>
      </c>
      <c r="AB311" s="304">
        <f>IF(未改造舰娘!$AH307="","",未改造舰娘!$AH307)</f>
        <v>16</v>
      </c>
      <c r="AC311" s="304">
        <f>IF(未改造舰娘!$AI307="","",未改造舰娘!$AI307)</f>
        <v>0</v>
      </c>
      <c r="AD311" s="304">
        <f>IF(未改造舰娘!$AJ307="","",未改造舰娘!$AJ307)</f>
        <v>66</v>
      </c>
      <c r="AE311" s="305">
        <f>IF(未改造舰娘!$AK307="","",未改造舰娘!$AK307)</f>
        <v>0</v>
      </c>
      <c r="AF311" s="304" t="str">
        <f>IF(未改造舰娘!$AL307="","",未改造舰娘!$AL307)</f>
        <v/>
      </c>
      <c r="AG311" s="304" t="str">
        <f>IF(未改造舰娘!$AM307="","",未改造舰娘!$AM307)</f>
        <v/>
      </c>
      <c r="AH311" s="304" t="str">
        <f>IF(未改造舰娘!$AN307="","",未改造舰娘!$AN307)</f>
        <v/>
      </c>
      <c r="AI311" s="304" t="str">
        <f>IF(未改造舰娘!$AO307="","",未改造舰娘!$AO307)</f>
        <v/>
      </c>
      <c r="AJ311" s="304" t="str">
        <f>IF(未改造舰娘!$AP307="","",未改造舰娘!$AP307)</f>
        <v/>
      </c>
      <c r="AK311" s="303" t="str">
        <f>IF(未改造舰娘!$AQ307="","",未改造舰娘!$AQ307)</f>
        <v/>
      </c>
      <c r="AL311" s="306" t="str">
        <f>IF(未改造舰娘!$AS307="","",未改造舰娘!$AS307)</f>
        <v>RE.2001</v>
      </c>
      <c r="AM311" s="306" t="str">
        <f>IF(未改造舰娘!$AT307="","",未改造舰娘!$AT307)</f>
        <v>G.55S</v>
      </c>
      <c r="AN311" s="306" t="str">
        <f>IF(未改造舰娘!$AU307="","",未改造舰娘!$AU307)</f>
        <v/>
      </c>
      <c r="AO311" s="306" t="str">
        <f>IF(未改造舰娘!$AV307="","",未改造舰娘!$AV307)</f>
        <v/>
      </c>
      <c r="AP311" s="307" t="str">
        <f>IF(未改造舰娘!$AW307="","",未改造舰娘!$AW307)</f>
        <v>地中海护卫(3级)：炮击战时增加自身暴击率12%，降低对方所有航母及轻母炮击战时的命中值12点。</v>
      </c>
      <c r="AQ311" s="308" t="str">
        <f>IF(未改造舰娘!$AX307="","",未改造舰娘!$AX307)</f>
        <v/>
      </c>
      <c r="AR311" s="304">
        <f>IF(未改造舰娘!$AY307="","",未改造舰娘!$AY307)</f>
        <v>75</v>
      </c>
      <c r="AS311" s="304">
        <f>IF(未改造舰娘!$AZ307="","",未改造舰娘!$AZ307)</f>
        <v>65</v>
      </c>
      <c r="AT311" s="304">
        <f>IF(未改造舰娘!$BA307="","",未改造舰娘!$BA307)</f>
        <v>3</v>
      </c>
      <c r="AU311" s="304">
        <f>IF(未改造舰娘!$BB307="","",未改造舰娘!$BB307)</f>
        <v>5.2</v>
      </c>
      <c r="AV311" s="305">
        <f>IF((未改造舰娘!$BG307+未改造舰娘!$BK307*$C$4)=0,"",(未改造舰娘!$BG307+未改造舰娘!$BK307*$C$4))</f>
        <v>21</v>
      </c>
      <c r="AW311" s="304">
        <f>IF((未改造舰娘!$BH307+未改造舰娘!$BL307*$C$4)=0,"",(未改造舰娘!$BH307+未改造舰娘!$BL307*$C$4))</f>
        <v>22</v>
      </c>
      <c r="AX311" s="304">
        <f>IF((未改造舰娘!$BI307+未改造舰娘!$BM307*$C$4)=0,"",(未改造舰娘!$BI307+未改造舰娘!$BM307*$C$4))</f>
        <v>49</v>
      </c>
      <c r="AY311" s="303">
        <f>IF((未改造舰娘!$BJ307+未改造舰娘!$BN307*$C$4)=0,"",(未改造舰娘!$BJ307+未改造舰娘!$BN307*$C$4))</f>
        <v>18</v>
      </c>
      <c r="AZ311" s="500">
        <f>IF(未改造舰娘!BC307="","",未改造舰娘!BC307)</f>
        <v>0</v>
      </c>
      <c r="BA311" s="500">
        <f>IF(未改造舰娘!BD307="","",未改造舰娘!BD307)</f>
        <v>0</v>
      </c>
      <c r="BB311" s="500">
        <f>IF(未改造舰娘!BE307="","",未改造舰娘!BE307)</f>
        <v>18</v>
      </c>
      <c r="BC311" s="498">
        <f>IF(未改造舰娘!BF307="","",未改造舰娘!BF307)</f>
        <v>64</v>
      </c>
      <c r="BD311" s="67" t="s">
        <v>1698</v>
      </c>
      <c r="BE311" s="506">
        <v>0.17708333333333334</v>
      </c>
      <c r="BF311" s="306" t="str">
        <f>IF(未改造舰娘!$BQ307="","",未改造舰娘!$BQ307)</f>
        <v/>
      </c>
      <c r="BG311" s="306" t="str">
        <f>IF(未改造舰娘!$BR307="","",未改造舰娘!$BR307)</f>
        <v/>
      </c>
      <c r="BH311" s="306"/>
      <c r="BU311" s="304">
        <f>IFERROR(VLOOKUP(AL311,装备!$B:$C,2,0),0)</f>
        <v>3</v>
      </c>
      <c r="BV311" s="304">
        <f>IFERROR(VLOOKUP($AL311,装备!$B:$Q,5,0),0)</f>
        <v>0</v>
      </c>
      <c r="BW311" s="304">
        <f>IFERROR(VLOOKUP($AL311,装备!$B:$Q,6,0),0)</f>
        <v>0</v>
      </c>
      <c r="BX311" s="304">
        <f>IFERROR(VLOOKUP($AL311,装备!$B:$Q,7,0),0)</f>
        <v>0</v>
      </c>
      <c r="BY311" s="304">
        <f>IFERROR(VLOOKUP($AL311,装备!$B:$Q,8,0),0)</f>
        <v>0</v>
      </c>
      <c r="BZ311" s="304">
        <f>IFERROR(VLOOKUP($AL311,装备!$B:$Q,9,0),0)</f>
        <v>0</v>
      </c>
      <c r="CA311" s="304">
        <f>IFERROR(VLOOKUP($AL311,装备!$B:$Q,10,0),0)</f>
        <v>0</v>
      </c>
      <c r="CB311" s="304">
        <f>IFERROR(VLOOKUP($AL311,装备!$B:$Q,11,0),0)</f>
        <v>0</v>
      </c>
      <c r="CC311" s="304" t="str">
        <f>IFERROR(VLOOKUP($AL311,装备!$B:$Q,12,0),0)</f>
        <v>无</v>
      </c>
      <c r="CD311" s="304">
        <f>IFERROR(VLOOKUP($AL311,装备!$B:$Q,13,0),0)</f>
        <v>0</v>
      </c>
      <c r="CE311" s="304">
        <f>IFERROR(VLOOKUP($AL311,装备!$B:$Q,14,0),0)</f>
        <v>0</v>
      </c>
      <c r="CF311" s="304">
        <f>IFERROR(VLOOKUP($AL311,装备!$B:$Q,16,0),0)</f>
        <v>6</v>
      </c>
      <c r="CG311" s="304">
        <f>IFERROR(VLOOKUP($AL311,装备!$B:$Q,5,0),0)</f>
        <v>0</v>
      </c>
      <c r="CH311" s="304">
        <f>IFERROR(VLOOKUP(AM311,装备!$B:$C,2,0),0)</f>
        <v>5</v>
      </c>
      <c r="CI311" s="304">
        <f>IFERROR(VLOOKUP($AM311,装备!$B:$Q,5,0),0)</f>
        <v>0</v>
      </c>
      <c r="CJ311" s="304">
        <f>IFERROR(VLOOKUP($AM311,装备!$B:$Q,6,0),0)</f>
        <v>0</v>
      </c>
      <c r="CK311" s="304">
        <f>IFERROR(VLOOKUP($AM311,装备!$B:$Q,7,0),0)</f>
        <v>0</v>
      </c>
      <c r="CL311" s="304">
        <f>IFERROR(VLOOKUP($AM311,装备!$B:$Q,8,0),0)</f>
        <v>6</v>
      </c>
      <c r="CM311" s="304">
        <f>IFERROR(VLOOKUP($AM311,装备!$B:$Q,9,0),0)</f>
        <v>2</v>
      </c>
      <c r="CN311" s="304">
        <f>IFERROR(VLOOKUP($AM311,装备!$B:$Q,10,0),0)</f>
        <v>0</v>
      </c>
      <c r="CO311" s="304">
        <f>IFERROR(VLOOKUP($AM311,装备!$B:$Q,11,0),0)</f>
        <v>0</v>
      </c>
      <c r="CP311" s="304" t="str">
        <f>IFERROR(VLOOKUP($AM311,装备!$B:$Q,12,0),0)</f>
        <v>无</v>
      </c>
      <c r="CQ311" s="304">
        <f>IFERROR(VLOOKUP($AM311,装备!$B:$Q,13,0),0)</f>
        <v>0</v>
      </c>
      <c r="CR311" s="304">
        <f>IFERROR(VLOOKUP($AM311,装备!$B:$Q,14,0),0)</f>
        <v>0</v>
      </c>
      <c r="CS311" s="304">
        <f>IFERROR(VLOOKUP($AM311,装备!$B:$Q,16,0),0)</f>
        <v>9</v>
      </c>
      <c r="CT311" s="304">
        <f>IFERROR(VLOOKUP($AM311,装备!$B:$Q,5,0),0)</f>
        <v>0</v>
      </c>
      <c r="CU311" s="304">
        <f>IFERROR(VLOOKUP(AN311,装备!$B:$C,2,0),0)</f>
        <v>0</v>
      </c>
      <c r="CV311" s="304">
        <f>IFERROR(VLOOKUP($AN311,装备!$B:$Q,5,0),0)</f>
        <v>0</v>
      </c>
      <c r="CW311" s="304">
        <f>IFERROR(VLOOKUP($AN311,装备!$B:$Q,6,0),0)</f>
        <v>0</v>
      </c>
      <c r="CX311" s="304">
        <f>IFERROR(VLOOKUP($AN311,装备!$B:$Q,7,0),0)</f>
        <v>0</v>
      </c>
      <c r="CY311" s="304">
        <f>IFERROR(VLOOKUP($AN311,装备!$B:$Q,8,0),0)</f>
        <v>0</v>
      </c>
      <c r="CZ311" s="304">
        <f>IFERROR(VLOOKUP($AN311,装备!$B:$Q,9,0),0)</f>
        <v>0</v>
      </c>
      <c r="DA311" s="304">
        <f>IFERROR(VLOOKUP($AN311,装备!$B:$Q,10,0),0)</f>
        <v>0</v>
      </c>
      <c r="DB311" s="304">
        <f>IFERROR(VLOOKUP($AN311,装备!$B:$Q,11,0),0)</f>
        <v>0</v>
      </c>
      <c r="DC311" s="304">
        <f>IFERROR(VLOOKUP($AN311,装备!$B:$Q,12,0),0)</f>
        <v>0</v>
      </c>
      <c r="DD311" s="304">
        <f>IFERROR(VLOOKUP($AN311,装备!$B:$Q,13,0),0)</f>
        <v>0</v>
      </c>
      <c r="DE311" s="304">
        <f>IFERROR(VLOOKUP($AN311,装备!$B:$Q,14,0),0)</f>
        <v>0</v>
      </c>
      <c r="DF311" s="304">
        <f>IFERROR(VLOOKUP($AN311,装备!$B:$Q,16,0),0)</f>
        <v>0</v>
      </c>
      <c r="DG311" s="304">
        <f>IFERROR(VLOOKUP($AN311,装备!$B:$Q,5,0),0)</f>
        <v>0</v>
      </c>
      <c r="DH311" s="304">
        <f>IFERROR(VLOOKUP(AO311,装备!$B:$C,2,0),0)</f>
        <v>0</v>
      </c>
      <c r="DI311" s="304">
        <f>IFERROR(VLOOKUP($AO311,装备!$B:$Q,5,0),0)</f>
        <v>0</v>
      </c>
      <c r="DJ311" s="304">
        <f>IFERROR(VLOOKUP($AO311,装备!$B:$Q,6,0),0)</f>
        <v>0</v>
      </c>
      <c r="DK311" s="304">
        <f>IFERROR(VLOOKUP($AO311,装备!$B:$Q,7,0),0)</f>
        <v>0</v>
      </c>
      <c r="DL311" s="304">
        <f>IFERROR(VLOOKUP($AO311,装备!$B:$Q,8,0),0)</f>
        <v>0</v>
      </c>
      <c r="DM311" s="304">
        <f>IFERROR(VLOOKUP($AO311,装备!$B:$Q,9,0),0)</f>
        <v>0</v>
      </c>
      <c r="DN311" s="304">
        <f>IFERROR(VLOOKUP($AO311,装备!$B:$Q,10,0),0)</f>
        <v>0</v>
      </c>
      <c r="DO311" s="304">
        <f>IFERROR(VLOOKUP($AO311,装备!$B:$Q,11,0),0)</f>
        <v>0</v>
      </c>
      <c r="DP311" s="304">
        <f>IFERROR(VLOOKUP($AO311,装备!$B:$Q,12,0),0)</f>
        <v>0</v>
      </c>
      <c r="DQ311" s="304">
        <f>IFERROR(VLOOKUP($AO311,装备!$B:$Q,13,0),0)</f>
        <v>0</v>
      </c>
      <c r="DR311" s="304">
        <f>IFERROR(VLOOKUP($AO311,装备!$B:$Q,14,0),0)</f>
        <v>0</v>
      </c>
      <c r="DS311" s="304">
        <f>IFERROR(VLOOKUP($AO311,装备!$B:$Q,16,0),0)</f>
        <v>0</v>
      </c>
      <c r="DT311" s="304">
        <f>IFERROR(VLOOKUP($AO311,装备!$B:$Q,5,0),0)</f>
        <v>0</v>
      </c>
    </row>
    <row r="312" spans="1:124">
      <c r="A312" s="301">
        <f>未改造舰娘!$A308</f>
        <v>10033913</v>
      </c>
      <c r="B312" s="354" t="s">
        <v>4191</v>
      </c>
      <c r="C312" s="323"/>
      <c r="D312" s="323">
        <f t="shared" si="4"/>
        <v>110</v>
      </c>
      <c r="E312" s="303">
        <f>未改造舰娘!$C308</f>
        <v>5</v>
      </c>
      <c r="F312" s="304" t="str">
        <f>未改造舰娘!$D308</f>
        <v>航母</v>
      </c>
      <c r="G312" s="304" t="str">
        <f>未改造舰娘!$E308</f>
        <v>大型</v>
      </c>
      <c r="H312" s="304" t="str">
        <f>未改造舰娘!$F308</f>
        <v>主力舰</v>
      </c>
      <c r="I312" s="460">
        <f>未改造舰娘!$AR308</f>
        <v>4</v>
      </c>
      <c r="J312" s="304" t="str">
        <f>未改造舰娘!$G308</f>
        <v>意大利</v>
      </c>
      <c r="K312" s="312">
        <f>未改造舰娘!$H308+(BV312+CI312+CV312+DI312)*$C$2</f>
        <v>70</v>
      </c>
      <c r="L312" s="304">
        <f>未改造舰娘!$I308</f>
        <v>2</v>
      </c>
      <c r="M312" s="304">
        <f>未改造舰娘!$J308</f>
        <v>3</v>
      </c>
      <c r="N312" s="518">
        <f>未改造舰娘!$K308</f>
        <v>4</v>
      </c>
      <c r="O312" s="304">
        <f>未改造舰娘!$L308+((CE312+CR312+DE312+DR312)*$C$2)</f>
        <v>7</v>
      </c>
      <c r="P312" s="304" t="str">
        <f>IF($C$2=1,(IF(ISERROR(FIND("超长",未改造舰娘!$M308&amp;CC312&amp;CP312&amp;DC312&amp;DP312,1)),IF(ISERROR(FIND("长",未改造舰娘!$M308&amp;CC312&amp;CP312&amp;DC312&amp;DP312,1)),IF(ISERROR(FIND("中",未改造舰娘!$M308&amp;CC312&amp;CP312&amp;DC312&amp;DP312,1)),IF(ISERROR(FIND("短",未改造舰娘!$M308&amp;CC312&amp;CP312&amp;DC312&amp;DP312,1)),IF(ISERROR(FIND("无",未改造舰娘!$M308&amp;CC312&amp;CP312&amp;DC312&amp;DP312,1)),0,"无"),"短"),"中"),"长"),"超长")),未改造舰娘!$M308)</f>
        <v>短</v>
      </c>
      <c r="Q312" s="303">
        <f>未改造舰娘!$N308</f>
        <v>31</v>
      </c>
      <c r="R312" s="304">
        <f>(未改造舰娘!$P308)+(未改造舰娘!$Q308)*$C$3+((BW312+CJ312+CW312+DJ312)*$C$2)</f>
        <v>40</v>
      </c>
      <c r="S312" s="304">
        <f>(未改造舰娘!$R308)+(未改造舰娘!$S308)*$C$3+((BY312+CL312+CY312+DL312)*$C$2)</f>
        <v>0</v>
      </c>
      <c r="T312" s="304">
        <f>(未改造舰娘!$T308)+(未改造舰娘!$U308)*$C$3+((BX312+CK312+CX312+DK312)*$C$2)</f>
        <v>80</v>
      </c>
      <c r="U312" s="304">
        <f>(未改造舰娘!$V308)+(未改造舰娘!$W308)*$C$3+((CG312+CT312+DG312+DT312)*$C$2)</f>
        <v>68</v>
      </c>
      <c r="V312" s="305">
        <f>INT((((未改造舰娘!$Y308)-(未改造舰娘!$X308))*(((IF(D312=0,C312,D312))-1)/99))+未改造舰娘!$X308)+((CB312+CO312+DB312+DO312)*$C$2)</f>
        <v>95</v>
      </c>
      <c r="W312" s="304">
        <f>INT((((未改造舰娘!$AA308)-(未改造舰娘!$Z308))*(((IF(D312=0,C312,D312))-1)/99))+未改造舰娘!$Z308)+((CD312+CQ312+DD312+DQ312)*$C$2)</f>
        <v>50</v>
      </c>
      <c r="X312" s="304">
        <f>INT((((未改造舰娘!$AC308)-(未改造舰娘!$AB308))*(((IF(D312=0,C312,D312))-1)/99))+未改造舰娘!$AB308)+((CA312+CN312+DA312+DN312)*$C$2)</f>
        <v>67</v>
      </c>
      <c r="Y312" s="303">
        <f>INT((((未改造舰娘!$AE308)-(未改造舰娘!$AD308))*(((IF(D312=0,C312,D312))-1)/99))+未改造舰娘!$AD308)+((BZ312+CM312+CZ312+DM312)*$C$2)</f>
        <v>0</v>
      </c>
      <c r="Z312" s="474">
        <f>IF(未改造舰娘!$AF308=0,"",未改造舰娘!$AF308)</f>
        <v>33</v>
      </c>
      <c r="AA312" s="304">
        <f>IF(未改造舰娘!$AG308="","",未改造舰娘!$AG308)</f>
        <v>22</v>
      </c>
      <c r="AB312" s="304">
        <f>IF(未改造舰娘!$AH308="","",未改造舰娘!$AH308)</f>
        <v>20</v>
      </c>
      <c r="AC312" s="304">
        <f>IF(未改造舰娘!$AI308="","",未改造舰娘!$AI308)</f>
        <v>0</v>
      </c>
      <c r="AD312" s="304">
        <f>IF(未改造舰娘!$AJ308="","",未改造舰娘!$AJ308)</f>
        <v>75</v>
      </c>
      <c r="AE312" s="305">
        <f>IF(未改造舰娘!$AK308="","",未改造舰娘!$AK308)</f>
        <v>75</v>
      </c>
      <c r="AF312" s="304">
        <f>IF(未改造舰娘!$AL308="","",未改造舰娘!$AL308)</f>
        <v>500</v>
      </c>
      <c r="AG312" s="304">
        <f>IF(未改造舰娘!$AM308="","",未改造舰娘!$AM308)</f>
        <v>500</v>
      </c>
      <c r="AH312" s="304">
        <f>IF(未改造舰娘!$AN308="","",未改造舰娘!$AN308)</f>
        <v>1800</v>
      </c>
      <c r="AI312" s="304">
        <f>IF(未改造舰娘!$AO308="","",未改造舰娘!$AO308)</f>
        <v>2000</v>
      </c>
      <c r="AJ312" s="304" t="str">
        <f>IF(未改造舰娘!$AP308="","",未改造舰娘!$AP308)</f>
        <v>航母核心</v>
      </c>
      <c r="AK312" s="303">
        <f>IF(未改造舰娘!$AQ308="","",未改造舰娘!$AQ308)</f>
        <v>18</v>
      </c>
      <c r="AL312" s="306" t="str">
        <f>IF(未改造舰娘!$AS308="","",未改造舰娘!$AS308)</f>
        <v>RE.2001</v>
      </c>
      <c r="AM312" s="306" t="str">
        <f>IF(未改造舰娘!$AT308="","",未改造舰娘!$AT308)</f>
        <v>G.55S</v>
      </c>
      <c r="AN312" s="306" t="str">
        <f>IF(未改造舰娘!$AU308="","",未改造舰娘!$AU308)</f>
        <v/>
      </c>
      <c r="AO312" s="306" t="str">
        <f>IF(未改造舰娘!$AV308="","",未改造舰娘!$AV308)</f>
        <v/>
      </c>
      <c r="AP312" s="307" t="str">
        <f>IF(未改造舰娘!$AW308="","",未改造舰娘!$AW308)</f>
        <v>航空曙光(3级)：增加开幕和炮击战阶段伤害20%。</v>
      </c>
      <c r="AQ312" s="308" t="str">
        <f>IF(未改造舰娘!$AX308="","",未改造舰娘!$AX308)</f>
        <v/>
      </c>
      <c r="AR312" s="304">
        <f>IF(未改造舰娘!$AY308="","",未改造舰娘!$AY308)</f>
        <v>60</v>
      </c>
      <c r="AS312" s="304">
        <f>IF(未改造舰娘!$AZ308="","",未改造舰娘!$AZ308)</f>
        <v>55</v>
      </c>
      <c r="AT312" s="304">
        <f>IF(未改造舰娘!$BA308="","",未改造舰娘!$BA308)</f>
        <v>2.5</v>
      </c>
      <c r="AU312" s="304">
        <f>IF(未改造舰娘!$BB308="","",未改造舰娘!$BB308)</f>
        <v>4.8</v>
      </c>
      <c r="AV312" s="305">
        <f>IF((未改造舰娘!$BG308+未改造舰娘!$BK308*$C$4)=0,"",(未改造舰娘!$BG308+未改造舰娘!$BK308*$C$4))</f>
        <v>31</v>
      </c>
      <c r="AW312" s="304">
        <f>IF((未改造舰娘!$BH308+未改造舰娘!$BL308*$C$4)=0,"",(未改造舰娘!$BH308+未改造舰娘!$BL308*$C$4))</f>
        <v>42</v>
      </c>
      <c r="AX312" s="304">
        <f>IF((未改造舰娘!$BI308+未改造舰娘!$BM308*$C$4)=0,"",(未改造舰娘!$BI308+未改造舰娘!$BM308*$C$4))</f>
        <v>69</v>
      </c>
      <c r="AY312" s="303">
        <f>IF((未改造舰娘!$BJ308+未改造舰娘!$BN308*$C$4)=0,"",(未改造舰娘!$BJ308+未改造舰娘!$BN308*$C$4))</f>
        <v>48</v>
      </c>
      <c r="AZ312" s="500">
        <f>IF(未改造舰娘!BC308="","",未改造舰娘!BC308)</f>
        <v>0</v>
      </c>
      <c r="BA312" s="500">
        <f>IF(未改造舰娘!BD308="","",未改造舰娘!BD308)</f>
        <v>0</v>
      </c>
      <c r="BB312" s="500">
        <f>IF(未改造舰娘!BE308="","",未改造舰娘!BE308)</f>
        <v>30</v>
      </c>
      <c r="BC312" s="498">
        <f>IF(未改造舰娘!BF308="","",未改造舰娘!BF308)</f>
        <v>40</v>
      </c>
      <c r="BD312" s="67" t="s">
        <v>1699</v>
      </c>
      <c r="BE312" s="506">
        <v>6.5972222222222224E-2</v>
      </c>
      <c r="BF312" s="306" t="str">
        <f>IF(未改造舰娘!$BQ308="","",未改造舰娘!$BQ308)</f>
        <v/>
      </c>
      <c r="BG312" s="306" t="str">
        <f>IF(未改造舰娘!$BR308="","",未改造舰娘!$BR308)</f>
        <v/>
      </c>
      <c r="BH312" s="306"/>
      <c r="BU312" s="304">
        <f>IFERROR(VLOOKUP(AL312,装备!$B:$C,2,0),0)</f>
        <v>3</v>
      </c>
      <c r="BV312" s="304">
        <f>IFERROR(VLOOKUP($AL312,装备!$B:$Q,5,0),0)</f>
        <v>0</v>
      </c>
      <c r="BW312" s="304">
        <f>IFERROR(VLOOKUP($AL312,装备!$B:$Q,6,0),0)</f>
        <v>0</v>
      </c>
      <c r="BX312" s="304">
        <f>IFERROR(VLOOKUP($AL312,装备!$B:$Q,7,0),0)</f>
        <v>0</v>
      </c>
      <c r="BY312" s="304">
        <f>IFERROR(VLOOKUP($AL312,装备!$B:$Q,8,0),0)</f>
        <v>0</v>
      </c>
      <c r="BZ312" s="304">
        <f>IFERROR(VLOOKUP($AL312,装备!$B:$Q,9,0),0)</f>
        <v>0</v>
      </c>
      <c r="CA312" s="304">
        <f>IFERROR(VLOOKUP($AL312,装备!$B:$Q,10,0),0)</f>
        <v>0</v>
      </c>
      <c r="CB312" s="304">
        <f>IFERROR(VLOOKUP($AL312,装备!$B:$Q,11,0),0)</f>
        <v>0</v>
      </c>
      <c r="CC312" s="304" t="str">
        <f>IFERROR(VLOOKUP($AL312,装备!$B:$Q,12,0),0)</f>
        <v>无</v>
      </c>
      <c r="CD312" s="304">
        <f>IFERROR(VLOOKUP($AL312,装备!$B:$Q,13,0),0)</f>
        <v>0</v>
      </c>
      <c r="CE312" s="304">
        <f>IFERROR(VLOOKUP($AL312,装备!$B:$Q,14,0),0)</f>
        <v>0</v>
      </c>
      <c r="CF312" s="304">
        <f>IFERROR(VLOOKUP($AL312,装备!$B:$Q,16,0),0)</f>
        <v>6</v>
      </c>
      <c r="CG312" s="304">
        <f>IFERROR(VLOOKUP($AL312,装备!$B:$Q,5,0),0)</f>
        <v>0</v>
      </c>
      <c r="CH312" s="304">
        <f>IFERROR(VLOOKUP(AM312,装备!$B:$C,2,0),0)</f>
        <v>5</v>
      </c>
      <c r="CI312" s="304">
        <f>IFERROR(VLOOKUP($AM312,装备!$B:$Q,5,0),0)</f>
        <v>0</v>
      </c>
      <c r="CJ312" s="304">
        <f>IFERROR(VLOOKUP($AM312,装备!$B:$Q,6,0),0)</f>
        <v>0</v>
      </c>
      <c r="CK312" s="304">
        <f>IFERROR(VLOOKUP($AM312,装备!$B:$Q,7,0),0)</f>
        <v>0</v>
      </c>
      <c r="CL312" s="304">
        <f>IFERROR(VLOOKUP($AM312,装备!$B:$Q,8,0),0)</f>
        <v>6</v>
      </c>
      <c r="CM312" s="304">
        <f>IFERROR(VLOOKUP($AM312,装备!$B:$Q,9,0),0)</f>
        <v>2</v>
      </c>
      <c r="CN312" s="304">
        <f>IFERROR(VLOOKUP($AM312,装备!$B:$Q,10,0),0)</f>
        <v>0</v>
      </c>
      <c r="CO312" s="304">
        <f>IFERROR(VLOOKUP($AM312,装备!$B:$Q,11,0),0)</f>
        <v>0</v>
      </c>
      <c r="CP312" s="304" t="str">
        <f>IFERROR(VLOOKUP($AM312,装备!$B:$Q,12,0),0)</f>
        <v>无</v>
      </c>
      <c r="CQ312" s="304">
        <f>IFERROR(VLOOKUP($AM312,装备!$B:$Q,13,0),0)</f>
        <v>0</v>
      </c>
      <c r="CR312" s="304">
        <f>IFERROR(VLOOKUP($AM312,装备!$B:$Q,14,0),0)</f>
        <v>0</v>
      </c>
      <c r="CS312" s="304">
        <f>IFERROR(VLOOKUP($AM312,装备!$B:$Q,16,0),0)</f>
        <v>9</v>
      </c>
      <c r="CT312" s="304">
        <f>IFERROR(VLOOKUP($AM312,装备!$B:$Q,5,0),0)</f>
        <v>0</v>
      </c>
      <c r="CU312" s="304">
        <f>IFERROR(VLOOKUP(AN312,装备!$B:$C,2,0),0)</f>
        <v>0</v>
      </c>
      <c r="CV312" s="304">
        <f>IFERROR(VLOOKUP($AN312,装备!$B:$Q,5,0),0)</f>
        <v>0</v>
      </c>
      <c r="CW312" s="304">
        <f>IFERROR(VLOOKUP($AN312,装备!$B:$Q,6,0),0)</f>
        <v>0</v>
      </c>
      <c r="CX312" s="304">
        <f>IFERROR(VLOOKUP($AN312,装备!$B:$Q,7,0),0)</f>
        <v>0</v>
      </c>
      <c r="CY312" s="304">
        <f>IFERROR(VLOOKUP($AN312,装备!$B:$Q,8,0),0)</f>
        <v>0</v>
      </c>
      <c r="CZ312" s="304">
        <f>IFERROR(VLOOKUP($AN312,装备!$B:$Q,9,0),0)</f>
        <v>0</v>
      </c>
      <c r="DA312" s="304">
        <f>IFERROR(VLOOKUP($AN312,装备!$B:$Q,10,0),0)</f>
        <v>0</v>
      </c>
      <c r="DB312" s="304">
        <f>IFERROR(VLOOKUP($AN312,装备!$B:$Q,11,0),0)</f>
        <v>0</v>
      </c>
      <c r="DC312" s="304">
        <f>IFERROR(VLOOKUP($AN312,装备!$B:$Q,12,0),0)</f>
        <v>0</v>
      </c>
      <c r="DD312" s="304">
        <f>IFERROR(VLOOKUP($AN312,装备!$B:$Q,13,0),0)</f>
        <v>0</v>
      </c>
      <c r="DE312" s="304">
        <f>IFERROR(VLOOKUP($AN312,装备!$B:$Q,14,0),0)</f>
        <v>0</v>
      </c>
      <c r="DF312" s="304">
        <f>IFERROR(VLOOKUP($AN312,装备!$B:$Q,16,0),0)</f>
        <v>0</v>
      </c>
      <c r="DG312" s="304">
        <f>IFERROR(VLOOKUP($AN312,装备!$B:$Q,5,0),0)</f>
        <v>0</v>
      </c>
      <c r="DH312" s="304">
        <f>IFERROR(VLOOKUP(AO312,装备!$B:$C,2,0),0)</f>
        <v>0</v>
      </c>
      <c r="DI312" s="304">
        <f>IFERROR(VLOOKUP($AO312,装备!$B:$Q,5,0),0)</f>
        <v>0</v>
      </c>
      <c r="DJ312" s="304">
        <f>IFERROR(VLOOKUP($AO312,装备!$B:$Q,6,0),0)</f>
        <v>0</v>
      </c>
      <c r="DK312" s="304">
        <f>IFERROR(VLOOKUP($AO312,装备!$B:$Q,7,0),0)</f>
        <v>0</v>
      </c>
      <c r="DL312" s="304">
        <f>IFERROR(VLOOKUP($AO312,装备!$B:$Q,8,0),0)</f>
        <v>0</v>
      </c>
      <c r="DM312" s="304">
        <f>IFERROR(VLOOKUP($AO312,装备!$B:$Q,9,0),0)</f>
        <v>0</v>
      </c>
      <c r="DN312" s="304">
        <f>IFERROR(VLOOKUP($AO312,装备!$B:$Q,10,0),0)</f>
        <v>0</v>
      </c>
      <c r="DO312" s="304">
        <f>IFERROR(VLOOKUP($AO312,装备!$B:$Q,11,0),0)</f>
        <v>0</v>
      </c>
      <c r="DP312" s="304">
        <f>IFERROR(VLOOKUP($AO312,装备!$B:$Q,12,0),0)</f>
        <v>0</v>
      </c>
      <c r="DQ312" s="304">
        <f>IFERROR(VLOOKUP($AO312,装备!$B:$Q,13,0),0)</f>
        <v>0</v>
      </c>
      <c r="DR312" s="304">
        <f>IFERROR(VLOOKUP($AO312,装备!$B:$Q,14,0),0)</f>
        <v>0</v>
      </c>
      <c r="DS312" s="304">
        <f>IFERROR(VLOOKUP($AO312,装备!$B:$Q,16,0),0)</f>
        <v>0</v>
      </c>
      <c r="DT312" s="304">
        <f>IFERROR(VLOOKUP($AO312,装备!$B:$Q,5,0),0)</f>
        <v>0</v>
      </c>
    </row>
    <row r="313" spans="1:124" hidden="1">
      <c r="A313" s="301">
        <f>未改造舰娘!$A309</f>
        <v>10034012</v>
      </c>
      <c r="B313" s="354" t="s">
        <v>4193</v>
      </c>
      <c r="C313" s="323"/>
      <c r="D313" s="323">
        <f t="shared" si="4"/>
        <v>110</v>
      </c>
      <c r="E313" s="303">
        <f>未改造舰娘!$C309</f>
        <v>4</v>
      </c>
      <c r="F313" s="304" t="str">
        <f>未改造舰娘!$D309</f>
        <v>重巡</v>
      </c>
      <c r="G313" s="304" t="str">
        <f>未改造舰娘!$E309</f>
        <v>中型</v>
      </c>
      <c r="H313" s="304" t="str">
        <f>未改造舰娘!$F309</f>
        <v>护卫舰</v>
      </c>
      <c r="I313" s="460">
        <f>未改造舰娘!$AR309</f>
        <v>3</v>
      </c>
      <c r="J313" s="304" t="str">
        <f>未改造舰娘!$G309</f>
        <v>意大利</v>
      </c>
      <c r="K313" s="312">
        <f>未改造舰娘!$H309+(BV313+CI313+CV313+DI313)*$C$2</f>
        <v>42</v>
      </c>
      <c r="L313" s="304">
        <f>未改造舰娘!$I309</f>
        <v>2</v>
      </c>
      <c r="M313" s="304">
        <f>未改造舰娘!$J309</f>
        <v>2</v>
      </c>
      <c r="N313" s="518">
        <f>未改造舰娘!$K309</f>
        <v>2</v>
      </c>
      <c r="O313" s="304">
        <f>未改造舰娘!$L309+((CE313+CR313+DE313+DR313)*$C$2)</f>
        <v>15</v>
      </c>
      <c r="P313" s="304" t="str">
        <f>IF($C$2=1,(IF(ISERROR(FIND("超长",未改造舰娘!$M309&amp;CC313&amp;CP313&amp;DC313&amp;DP313,1)),IF(ISERROR(FIND("长",未改造舰娘!$M309&amp;CC313&amp;CP313&amp;DC313&amp;DP313,1)),IF(ISERROR(FIND("中",未改造舰娘!$M309&amp;CC313&amp;CP313&amp;DC313&amp;DP313,1)),IF(ISERROR(FIND("短",未改造舰娘!$M309&amp;CC313&amp;CP313&amp;DC313&amp;DP313,1)),IF(ISERROR(FIND("无",未改造舰娘!$M309&amp;CC313&amp;CP313&amp;DC313&amp;DP313,1)),0,"无"),"短"),"中"),"长"),"超长")),未改造舰娘!$M309)</f>
        <v>中</v>
      </c>
      <c r="Q313" s="303">
        <f>未改造舰娘!$N309</f>
        <v>35</v>
      </c>
      <c r="R313" s="304">
        <f>(未改造舰娘!$P309)+(未改造舰娘!$Q309)*$C$3+((BW313+CJ313+CW313+DJ313)*$C$2)</f>
        <v>61</v>
      </c>
      <c r="S313" s="304">
        <f>(未改造舰娘!$R309)+(未改造舰娘!$S309)*$C$3+((BY313+CL313+CY313+DL313)*$C$2)</f>
        <v>45</v>
      </c>
      <c r="T313" s="304">
        <f>(未改造舰娘!$T309)+(未改造舰娘!$U309)*$C$3+((BX313+CK313+CX313+DK313)*$C$2)</f>
        <v>45</v>
      </c>
      <c r="U313" s="304">
        <f>(未改造舰娘!$V309)+(未改造舰娘!$W309)*$C$3+((CG313+CT313+DG313+DT313)*$C$2)</f>
        <v>56</v>
      </c>
      <c r="V313" s="305">
        <f>INT((((未改造舰娘!$Y309)-(未改造舰娘!$X309))*(((IF(D313=0,C313,D313))-1)/99))+未改造舰娘!$X309)+((CB313+CO313+DB313+DO313)*$C$2)</f>
        <v>92</v>
      </c>
      <c r="W313" s="304">
        <f>INT((((未改造舰娘!$AA309)-(未改造舰娘!$Z309))*(((IF(D313=0,C313,D313))-1)/99))+未改造舰娘!$Z309)+((CD313+CQ313+DD313+DQ313)*$C$2)</f>
        <v>78</v>
      </c>
      <c r="X313" s="304">
        <f>INT((((未改造舰娘!$AC309)-(未改造舰娘!$AB309))*(((IF(D313=0,C313,D313))-1)/99))+未改造舰娘!$AB309)+((CA313+CN313+DA313+DN313)*$C$2)</f>
        <v>51</v>
      </c>
      <c r="Y313" s="303">
        <f>INT((((未改造舰娘!$AE309)-(未改造舰娘!$AD309))*(((IF(D313=0,C313,D313))-1)/99))+未改造舰娘!$AD309)+((BZ313+CM313+CZ313+DM313)*$C$2)</f>
        <v>0</v>
      </c>
      <c r="Z313" s="474">
        <f>IF(未改造舰娘!$AF309=0,"",未改造舰娘!$AF309)</f>
        <v>2</v>
      </c>
      <c r="AA313" s="304">
        <f>IF(未改造舰娘!$AG309="","",未改造舰娘!$AG309)</f>
        <v>2</v>
      </c>
      <c r="AB313" s="304">
        <f>IF(未改造舰娘!$AH309="","",未改造舰娘!$AH309)</f>
        <v>2</v>
      </c>
      <c r="AC313" s="304" t="str">
        <f>IF(未改造舰娘!$AI309="","",未改造舰娘!$AI309)</f>
        <v/>
      </c>
      <c r="AD313" s="304">
        <f>IF(未改造舰娘!$AJ309="","",未改造舰娘!$AJ309)</f>
        <v>6</v>
      </c>
      <c r="AE313" s="305">
        <f>IF(未改造舰娘!$AK309="","",未改造舰娘!$AK309)</f>
        <v>0</v>
      </c>
      <c r="AF313" s="304" t="str">
        <f>IF(未改造舰娘!$AL309="","",未改造舰娘!$AL309)</f>
        <v/>
      </c>
      <c r="AG313" s="304" t="str">
        <f>IF(未改造舰娘!$AM309="","",未改造舰娘!$AM309)</f>
        <v/>
      </c>
      <c r="AH313" s="304" t="str">
        <f>IF(未改造舰娘!$AN309="","",未改造舰娘!$AN309)</f>
        <v/>
      </c>
      <c r="AI313" s="304" t="str">
        <f>IF(未改造舰娘!$AO309="","",未改造舰娘!$AO309)</f>
        <v/>
      </c>
      <c r="AJ313" s="304" t="str">
        <f>IF(未改造舰娘!$AP309="","",未改造舰娘!$AP309)</f>
        <v/>
      </c>
      <c r="AK313" s="303" t="str">
        <f>IF(未改造舰娘!$AQ309="","",未改造舰娘!$AQ309)</f>
        <v/>
      </c>
      <c r="AL313" s="306" t="str">
        <f>IF(未改造舰娘!$AS309="","",未改造舰娘!$AS309)</f>
        <v>I国双联203毫米主炮</v>
      </c>
      <c r="AM313" s="306" t="str">
        <f>IF(未改造舰娘!$AT309="","",未改造舰娘!$AT309)</f>
        <v/>
      </c>
      <c r="AN313" s="306" t="str">
        <f>IF(未改造舰娘!$AU309="","",未改造舰娘!$AU309)</f>
        <v/>
      </c>
      <c r="AO313" s="306" t="str">
        <f>IF(未改造舰娘!$AV309="","",未改造舰娘!$AV309)</f>
        <v/>
      </c>
      <c r="AP313" s="307" t="str">
        <f>IF(未改造舰娘!$AW309="","",未改造舰娘!$AW309)</f>
        <v/>
      </c>
      <c r="AQ313" s="308" t="str">
        <f>IF(未改造舰娘!$AX309="","",未改造舰娘!$AX309)</f>
        <v/>
      </c>
      <c r="AR313" s="304">
        <f>IF(未改造舰娘!$AY309="","",未改造舰娘!$AY309)</f>
        <v>35</v>
      </c>
      <c r="AS313" s="304">
        <f>IF(未改造舰娘!$AZ309="","",未改造舰娘!$AZ309)</f>
        <v>65</v>
      </c>
      <c r="AT313" s="304">
        <f>IF(未改造舰娘!$BA309="","",未改造舰娘!$BA309)</f>
        <v>1.28</v>
      </c>
      <c r="AU313" s="304">
        <f>IF(未改造舰娘!$BB309="","",未改造舰娘!$BB309)</f>
        <v>2.5</v>
      </c>
      <c r="AV313" s="305">
        <f>IF((未改造舰娘!$BG309+未改造舰娘!$BK309*$C$4)=0,"",(未改造舰娘!$BG309+未改造舰娘!$BK309*$C$4))</f>
        <v>30</v>
      </c>
      <c r="AW313" s="304">
        <f>IF((未改造舰娘!$BH309+未改造舰娘!$BL309*$C$4)=0,"",(未改造舰娘!$BH309+未改造舰娘!$BL309*$C$4))</f>
        <v>43</v>
      </c>
      <c r="AX313" s="304">
        <f>IF((未改造舰娘!$BI309+未改造舰娘!$BM309*$C$4)=0,"",(未改造舰娘!$BI309+未改造舰娘!$BM309*$C$4))</f>
        <v>34</v>
      </c>
      <c r="AY313" s="303">
        <f>IF((未改造舰娘!$BJ309+未改造舰娘!$BN309*$C$4)=0,"",(未改造舰娘!$BJ309+未改造舰娘!$BN309*$C$4))</f>
        <v>2</v>
      </c>
      <c r="AZ313" s="500">
        <f>IF(未改造舰娘!BC309="","",未改造舰娘!BC309)</f>
        <v>36</v>
      </c>
      <c r="BA313" s="500">
        <f>IF(未改造舰娘!BD309="","",未改造舰娘!BD309)</f>
        <v>5</v>
      </c>
      <c r="BB313" s="500">
        <f>IF(未改造舰娘!BE309="","",未改造舰娘!BE309)</f>
        <v>15</v>
      </c>
      <c r="BC313" s="498">
        <f>IF(未改造舰娘!BF309="","",未改造舰娘!BF309)</f>
        <v>13</v>
      </c>
      <c r="BD313" s="67" t="s">
        <v>1791</v>
      </c>
      <c r="BE313" s="506"/>
      <c r="BF313" s="306" t="str">
        <f>IF(未改造舰娘!$BQ309="","",未改造舰娘!$BQ309)</f>
        <v/>
      </c>
      <c r="BG313" s="306" t="str">
        <f>IF(未改造舰娘!$BR309="","",未改造舰娘!$BR309)</f>
        <v/>
      </c>
      <c r="BH313" s="306"/>
      <c r="BU313" s="304">
        <f>IFERROR(VLOOKUP(AL313,装备!$B:$C,2,0),0)</f>
        <v>4</v>
      </c>
      <c r="BV313" s="304">
        <f>IFERROR(VLOOKUP($AL313,装备!$B:$Q,5,0),0)</f>
        <v>0</v>
      </c>
      <c r="BW313" s="304">
        <f>IFERROR(VLOOKUP($AL313,装备!$B:$Q,6,0),0)</f>
        <v>9</v>
      </c>
      <c r="BX313" s="304">
        <f>IFERROR(VLOOKUP($AL313,装备!$B:$Q,7,0),0)</f>
        <v>0</v>
      </c>
      <c r="BY313" s="304">
        <f>IFERROR(VLOOKUP($AL313,装备!$B:$Q,8,0),0)</f>
        <v>0</v>
      </c>
      <c r="BZ313" s="304">
        <f>IFERROR(VLOOKUP($AL313,装备!$B:$Q,9,0),0)</f>
        <v>0</v>
      </c>
      <c r="CA313" s="304">
        <f>IFERROR(VLOOKUP($AL313,装备!$B:$Q,10,0),0)</f>
        <v>0</v>
      </c>
      <c r="CB313" s="304">
        <f>IFERROR(VLOOKUP($AL313,装备!$B:$Q,11,0),0)</f>
        <v>-1</v>
      </c>
      <c r="CC313" s="304" t="str">
        <f>IFERROR(VLOOKUP($AL313,装备!$B:$Q,12,0),0)</f>
        <v>中</v>
      </c>
      <c r="CD313" s="304">
        <f>IFERROR(VLOOKUP($AL313,装备!$B:$Q,13,0),0)</f>
        <v>0</v>
      </c>
      <c r="CE313" s="304">
        <f>IFERROR(VLOOKUP($AL313,装备!$B:$Q,14,0),0)</f>
        <v>0</v>
      </c>
      <c r="CF313" s="304">
        <f>IFERROR(VLOOKUP($AL313,装备!$B:$Q,16,0),0)</f>
        <v>0</v>
      </c>
      <c r="CG313" s="304">
        <f>IFERROR(VLOOKUP($AL313,装备!$B:$Q,5,0),0)</f>
        <v>0</v>
      </c>
      <c r="CH313" s="304">
        <f>IFERROR(VLOOKUP(AM313,装备!$B:$C,2,0),0)</f>
        <v>0</v>
      </c>
      <c r="CI313" s="304">
        <f>IFERROR(VLOOKUP($AM313,装备!$B:$Q,5,0),0)</f>
        <v>0</v>
      </c>
      <c r="CJ313" s="304">
        <f>IFERROR(VLOOKUP($AM313,装备!$B:$Q,6,0),0)</f>
        <v>0</v>
      </c>
      <c r="CK313" s="304">
        <f>IFERROR(VLOOKUP($AM313,装备!$B:$Q,7,0),0)</f>
        <v>0</v>
      </c>
      <c r="CL313" s="304">
        <f>IFERROR(VLOOKUP($AM313,装备!$B:$Q,8,0),0)</f>
        <v>0</v>
      </c>
      <c r="CM313" s="304">
        <f>IFERROR(VLOOKUP($AM313,装备!$B:$Q,9,0),0)</f>
        <v>0</v>
      </c>
      <c r="CN313" s="304">
        <f>IFERROR(VLOOKUP($AM313,装备!$B:$Q,10,0),0)</f>
        <v>0</v>
      </c>
      <c r="CO313" s="304">
        <f>IFERROR(VLOOKUP($AM313,装备!$B:$Q,11,0),0)</f>
        <v>0</v>
      </c>
      <c r="CP313" s="304">
        <f>IFERROR(VLOOKUP($AM313,装备!$B:$Q,12,0),0)</f>
        <v>0</v>
      </c>
      <c r="CQ313" s="304">
        <f>IFERROR(VLOOKUP($AM313,装备!$B:$Q,13,0),0)</f>
        <v>0</v>
      </c>
      <c r="CR313" s="304">
        <f>IFERROR(VLOOKUP($AM313,装备!$B:$Q,14,0),0)</f>
        <v>0</v>
      </c>
      <c r="CS313" s="304">
        <f>IFERROR(VLOOKUP($AM313,装备!$B:$Q,16,0),0)</f>
        <v>0</v>
      </c>
      <c r="CT313" s="304">
        <f>IFERROR(VLOOKUP($AM313,装备!$B:$Q,5,0),0)</f>
        <v>0</v>
      </c>
      <c r="CU313" s="304">
        <f>IFERROR(VLOOKUP(AN313,装备!$B:$C,2,0),0)</f>
        <v>0</v>
      </c>
      <c r="CV313" s="304">
        <f>IFERROR(VLOOKUP($AN313,装备!$B:$Q,5,0),0)</f>
        <v>0</v>
      </c>
      <c r="CW313" s="304">
        <f>IFERROR(VLOOKUP($AN313,装备!$B:$Q,6,0),0)</f>
        <v>0</v>
      </c>
      <c r="CX313" s="304">
        <f>IFERROR(VLOOKUP($AN313,装备!$B:$Q,7,0),0)</f>
        <v>0</v>
      </c>
      <c r="CY313" s="304">
        <f>IFERROR(VLOOKUP($AN313,装备!$B:$Q,8,0),0)</f>
        <v>0</v>
      </c>
      <c r="CZ313" s="304">
        <f>IFERROR(VLOOKUP($AN313,装备!$B:$Q,9,0),0)</f>
        <v>0</v>
      </c>
      <c r="DA313" s="304">
        <f>IFERROR(VLOOKUP($AN313,装备!$B:$Q,10,0),0)</f>
        <v>0</v>
      </c>
      <c r="DB313" s="304">
        <f>IFERROR(VLOOKUP($AN313,装备!$B:$Q,11,0),0)</f>
        <v>0</v>
      </c>
      <c r="DC313" s="304">
        <f>IFERROR(VLOOKUP($AN313,装备!$B:$Q,12,0),0)</f>
        <v>0</v>
      </c>
      <c r="DD313" s="304">
        <f>IFERROR(VLOOKUP($AN313,装备!$B:$Q,13,0),0)</f>
        <v>0</v>
      </c>
      <c r="DE313" s="304">
        <f>IFERROR(VLOOKUP($AN313,装备!$B:$Q,14,0),0)</f>
        <v>0</v>
      </c>
      <c r="DF313" s="304">
        <f>IFERROR(VLOOKUP($AN313,装备!$B:$Q,16,0),0)</f>
        <v>0</v>
      </c>
      <c r="DG313" s="304">
        <f>IFERROR(VLOOKUP($AN313,装备!$B:$Q,5,0),0)</f>
        <v>0</v>
      </c>
      <c r="DH313" s="304">
        <f>IFERROR(VLOOKUP(AO313,装备!$B:$C,2,0),0)</f>
        <v>0</v>
      </c>
      <c r="DI313" s="304">
        <f>IFERROR(VLOOKUP($AO313,装备!$B:$Q,5,0),0)</f>
        <v>0</v>
      </c>
      <c r="DJ313" s="304">
        <f>IFERROR(VLOOKUP($AO313,装备!$B:$Q,6,0),0)</f>
        <v>0</v>
      </c>
      <c r="DK313" s="304">
        <f>IFERROR(VLOOKUP($AO313,装备!$B:$Q,7,0),0)</f>
        <v>0</v>
      </c>
      <c r="DL313" s="304">
        <f>IFERROR(VLOOKUP($AO313,装备!$B:$Q,8,0),0)</f>
        <v>0</v>
      </c>
      <c r="DM313" s="304">
        <f>IFERROR(VLOOKUP($AO313,装备!$B:$Q,9,0),0)</f>
        <v>0</v>
      </c>
      <c r="DN313" s="304">
        <f>IFERROR(VLOOKUP($AO313,装备!$B:$Q,10,0),0)</f>
        <v>0</v>
      </c>
      <c r="DO313" s="304">
        <f>IFERROR(VLOOKUP($AO313,装备!$B:$Q,11,0),0)</f>
        <v>0</v>
      </c>
      <c r="DP313" s="304">
        <f>IFERROR(VLOOKUP($AO313,装备!$B:$Q,12,0),0)</f>
        <v>0</v>
      </c>
      <c r="DQ313" s="304">
        <f>IFERROR(VLOOKUP($AO313,装备!$B:$Q,13,0),0)</f>
        <v>0</v>
      </c>
      <c r="DR313" s="304">
        <f>IFERROR(VLOOKUP($AO313,装备!$B:$Q,14,0),0)</f>
        <v>0</v>
      </c>
      <c r="DS313" s="304">
        <f>IFERROR(VLOOKUP($AO313,装备!$B:$Q,16,0),0)</f>
        <v>0</v>
      </c>
      <c r="DT313" s="304">
        <f>IFERROR(VLOOKUP($AO313,装备!$B:$Q,5,0),0)</f>
        <v>0</v>
      </c>
    </row>
    <row r="314" spans="1:124" ht="16.5" hidden="1">
      <c r="A314" s="301">
        <f>未改造舰娘!$A310</f>
        <v>10034112</v>
      </c>
      <c r="B314" s="354" t="s">
        <v>4195</v>
      </c>
      <c r="C314" s="323"/>
      <c r="D314" s="323">
        <f t="shared" si="4"/>
        <v>110</v>
      </c>
      <c r="E314" s="303">
        <f>未改造舰娘!$C310</f>
        <v>4</v>
      </c>
      <c r="F314" s="304" t="str">
        <f>未改造舰娘!$D310</f>
        <v>轻巡</v>
      </c>
      <c r="G314" s="304" t="str">
        <f>未改造舰娘!$E310</f>
        <v>中型</v>
      </c>
      <c r="H314" s="304" t="str">
        <f>未改造舰娘!$F310</f>
        <v>护卫舰</v>
      </c>
      <c r="I314" s="460">
        <f>未改造舰娘!$AR310</f>
        <v>3</v>
      </c>
      <c r="J314" s="304" t="str">
        <f>未改造舰娘!$G310</f>
        <v>波兰</v>
      </c>
      <c r="K314" s="312">
        <f>未改造舰娘!$H310+(BV314+CI314+CV314+DI314)*$C$2</f>
        <v>25</v>
      </c>
      <c r="L314" s="304">
        <f>未改造舰娘!$I310</f>
        <v>-1</v>
      </c>
      <c r="M314" s="304">
        <f>未改造舰娘!$J310</f>
        <v>1</v>
      </c>
      <c r="N314" s="518">
        <f>未改造舰娘!$K310</f>
        <v>2</v>
      </c>
      <c r="O314" s="304">
        <f>未改造舰娘!$L310+((CE314+CR314+DE314+DR314)*$C$2)</f>
        <v>15</v>
      </c>
      <c r="P314" s="304" t="str">
        <f>IF($C$2=1,(IF(ISERROR(FIND("超长",未改造舰娘!$M310&amp;CC314&amp;CP314&amp;DC314&amp;DP314,1)),IF(ISERROR(FIND("长",未改造舰娘!$M310&amp;CC314&amp;CP314&amp;DC314&amp;DP314,1)),IF(ISERROR(FIND("中",未改造舰娘!$M310&amp;CC314&amp;CP314&amp;DC314&amp;DP314,1)),IF(ISERROR(FIND("短",未改造舰娘!$M310&amp;CC314&amp;CP314&amp;DC314&amp;DP314,1)),IF(ISERROR(FIND("无",未改造舰娘!$M310&amp;CC314&amp;CP314&amp;DC314&amp;DP314,1)),0,"无"),"短"),"中"),"长"),"超长")),未改造舰娘!$M310)</f>
        <v>中</v>
      </c>
      <c r="Q314" s="303">
        <f>未改造舰娘!$N310</f>
        <v>29</v>
      </c>
      <c r="R314" s="304">
        <f>(未改造舰娘!$P310)+(未改造舰娘!$Q310)*$C$3+((BW314+CJ314+CW314+DJ314)*$C$2)</f>
        <v>41</v>
      </c>
      <c r="S314" s="304">
        <f>(未改造舰娘!$R310)+(未改造舰娘!$S310)*$C$3+((BY314+CL314+CY314+DL314)*$C$2)</f>
        <v>55</v>
      </c>
      <c r="T314" s="304">
        <f>(未改造舰娘!$T310)+(未改造舰娘!$U310)*$C$3+((BX314+CK314+CX314+DK314)*$C$2)</f>
        <v>38</v>
      </c>
      <c r="U314" s="304">
        <f>(未改造舰娘!$V310)+(未改造舰娘!$W310)*$C$3+((CG314+CT314+DG314+DT314)*$C$2)</f>
        <v>65</v>
      </c>
      <c r="V314" s="305">
        <f>INT((((未改造舰娘!$Y310)-(未改造舰娘!$X310))*(((IF(D314=0,C314,D314))-1)/99))+未改造舰娘!$X310)+((CB314+CO314+DB314+DO314)*$C$2)</f>
        <v>92</v>
      </c>
      <c r="W314" s="304">
        <f>INT((((未改造舰娘!$AA310)-(未改造舰娘!$Z310))*(((IF(D314=0,C314,D314))-1)/99))+未改造舰娘!$Z310)+((CD314+CQ314+DD314+DQ314)*$C$2)</f>
        <v>68</v>
      </c>
      <c r="X314" s="304">
        <f>INT((((未改造舰娘!$AC310)-(未改造舰娘!$AB310))*(((IF(D314=0,C314,D314))-1)/99))+未改造舰娘!$AB310)+((CA314+CN314+DA314+DN314)*$C$2)</f>
        <v>20</v>
      </c>
      <c r="Y314" s="303">
        <f>INT((((未改造舰娘!$AE310)-(未改造舰娘!$AD310))*(((IF(D314=0,C314,D314))-1)/99))+未改造舰娘!$AD310)+((BZ314+CM314+CZ314+DM314)*$C$2)</f>
        <v>63</v>
      </c>
      <c r="Z314" s="474" t="str">
        <f>IF(未改造舰娘!$AF310=0,"",未改造舰娘!$AF310)</f>
        <v/>
      </c>
      <c r="AA314" s="304" t="str">
        <f>IF(未改造舰娘!$AG310="","",未改造舰娘!$AG310)</f>
        <v/>
      </c>
      <c r="AB314" s="304" t="str">
        <f>IF(未改造舰娘!$AH310="","",未改造舰娘!$AH310)</f>
        <v/>
      </c>
      <c r="AC314" s="304" t="str">
        <f>IF(未改造舰娘!$AI310="","",未改造舰娘!$AI310)</f>
        <v/>
      </c>
      <c r="AD314" s="304">
        <f>IF(未改造舰娘!$AJ310="","",未改造舰娘!$AJ310)</f>
        <v>0</v>
      </c>
      <c r="AE314" s="305">
        <f>IF(未改造舰娘!$AK310="","",未改造舰娘!$AK310)</f>
        <v>0</v>
      </c>
      <c r="AF314" s="304" t="str">
        <f>IF(未改造舰娘!$AL310="","",未改造舰娘!$AL310)</f>
        <v/>
      </c>
      <c r="AG314" s="304" t="str">
        <f>IF(未改造舰娘!$AM310="","",未改造舰娘!$AM310)</f>
        <v/>
      </c>
      <c r="AH314" s="304" t="str">
        <f>IF(未改造舰娘!$AN310="","",未改造舰娘!$AN310)</f>
        <v/>
      </c>
      <c r="AI314" s="304" t="str">
        <f>IF(未改造舰娘!$AO310="","",未改造舰娘!$AO310)</f>
        <v/>
      </c>
      <c r="AJ314" s="304" t="str">
        <f>IF(未改造舰娘!$AP310="","",未改造舰娘!$AP310)</f>
        <v/>
      </c>
      <c r="AK314" s="303" t="str">
        <f>IF(未改造舰娘!$AQ310="","",未改造舰娘!$AQ310)</f>
        <v/>
      </c>
      <c r="AL314" s="306" t="str">
        <f>IF(未改造舰娘!$AS310="","",未改造舰娘!$AS310)</f>
        <v>E国单装6英寸炮</v>
      </c>
      <c r="AM314" s="306" t="str">
        <f>IF(未改造舰娘!$AT310="","",未改造舰娘!$AT310)</f>
        <v/>
      </c>
      <c r="AN314" s="306" t="str">
        <f>IF(未改造舰娘!$AU310="","",未改造舰娘!$AU310)</f>
        <v/>
      </c>
      <c r="AO314" s="306" t="str">
        <f>IF(未改造舰娘!$AV310="","",未改造舰娘!$AV310)</f>
        <v/>
      </c>
      <c r="AP314" s="307" t="str">
        <f>IF(未改造舰娘!$AW310="","",未改造舰娘!$AW310)</f>
        <v/>
      </c>
      <c r="AQ314" s="308" t="str">
        <f>IF(未改造舰娘!$AX310="","",未改造舰娘!$AX310)</f>
        <v/>
      </c>
      <c r="AR314" s="304">
        <f>IF(未改造舰娘!$AY310="","",未改造舰娘!$AY310)</f>
        <v>20</v>
      </c>
      <c r="AS314" s="304">
        <f>IF(未改造舰娘!$AZ310="","",未改造舰娘!$AZ310)</f>
        <v>30</v>
      </c>
      <c r="AT314" s="304">
        <f>IF(未改造舰娘!$BA310="","",未改造舰娘!$BA310)</f>
        <v>0.8</v>
      </c>
      <c r="AU314" s="304">
        <f>IF(未改造舰娘!$BB310="","",未改造舰娘!$BB310)</f>
        <v>1.4</v>
      </c>
      <c r="AV314" s="305">
        <f>IF((未改造舰娘!$BG310+未改造舰娘!$BK310*$C$4)=0,"",(未改造舰娘!$BG310+未改造舰娘!$BK310*$C$4))</f>
        <v>10</v>
      </c>
      <c r="AW314" s="304">
        <f>IF((未改造舰娘!$BH310+未改造舰娘!$BL310*$C$4)=0,"",(未改造舰娘!$BH310+未改造舰娘!$BL310*$C$4))</f>
        <v>18</v>
      </c>
      <c r="AX314" s="304">
        <f>IF((未改造舰娘!$BI310+未改造舰娘!$BM310*$C$4)=0,"",(未改造舰娘!$BI310+未改造舰娘!$BM310*$C$4))</f>
        <v>13</v>
      </c>
      <c r="AY314" s="303" t="str">
        <f>IF((未改造舰娘!$BJ310+未改造舰娘!$BN310*$C$4)=0,"",(未改造舰娘!$BJ310+未改造舰娘!$BN310*$C$4))</f>
        <v/>
      </c>
      <c r="AZ314" s="500">
        <f>IF(未改造舰娘!BC310="","",未改造舰娘!BC310)</f>
        <v>8</v>
      </c>
      <c r="BA314" s="500">
        <f>IF(未改造舰娘!BD310="","",未改造舰娘!BD310)</f>
        <v>20</v>
      </c>
      <c r="BB314" s="500">
        <f>IF(未改造舰娘!BE310="","",未改造舰娘!BE310)</f>
        <v>9</v>
      </c>
      <c r="BC314" s="498">
        <f>IF(未改造舰娘!BF310="","",未改造舰娘!BF310)</f>
        <v>18</v>
      </c>
      <c r="BD314" s="142" t="s">
        <v>2469</v>
      </c>
      <c r="BE314" s="506">
        <v>2.4305555555555556E-2</v>
      </c>
      <c r="BF314" s="306" t="str">
        <f>IF(未改造舰娘!$BQ310="","",未改造舰娘!$BQ310)</f>
        <v>6-3-DEFHJ,6-4-BCDEFGHIKL,7-4-M,7-5-Q,8-2-DEFGHIJKLM</v>
      </c>
      <c r="BG314" s="306" t="str">
        <f>IF(未改造舰娘!$BR310="","",未改造舰娘!$BR310)</f>
        <v>极地奏鸣曲 Ex-3-3-DEHJ,Ex-3-4-BCEFGHKL,Ex-4-4-MABCDEFGHIKL,Ex-4-5-Q,Ex-1-BCDEFGHIJKM,Ex-2-DFGHIJKLMNO,Ex-3-ABDEFGHIJKLMNO,Ex-4-ABCDEFGHIJKLMNO,Ex-4-3-EIJM；未命名 Ex-8-BCDEFGHIKO,Ex-9-BCEGHIJKLMOPQRS,Ex-10-BCEIJKLMNOPQRST,Ex-11-DFHIJKMNQRS,Ex-12-BCDEGIJKLMNOPTUV</v>
      </c>
      <c r="BH314" s="306"/>
      <c r="BU314" s="304">
        <f>IFERROR(VLOOKUP(AL314,装备!$B:$C,2,0),0)</f>
        <v>1</v>
      </c>
      <c r="BV314" s="304">
        <f>IFERROR(VLOOKUP($AL314,装备!$B:$Q,5,0),0)</f>
        <v>0</v>
      </c>
      <c r="BW314" s="304">
        <f>IFERROR(VLOOKUP($AL314,装备!$B:$Q,6,0),0)</f>
        <v>3</v>
      </c>
      <c r="BX314" s="304">
        <f>IFERROR(VLOOKUP($AL314,装备!$B:$Q,7,0),0)</f>
        <v>0</v>
      </c>
      <c r="BY314" s="304">
        <f>IFERROR(VLOOKUP($AL314,装备!$B:$Q,8,0),0)</f>
        <v>0</v>
      </c>
      <c r="BZ314" s="304">
        <f>IFERROR(VLOOKUP($AL314,装备!$B:$Q,9,0),0)</f>
        <v>0</v>
      </c>
      <c r="CA314" s="304">
        <f>IFERROR(VLOOKUP($AL314,装备!$B:$Q,10,0),0)</f>
        <v>0</v>
      </c>
      <c r="CB314" s="304">
        <f>IFERROR(VLOOKUP($AL314,装备!$B:$Q,11,0),0)</f>
        <v>0</v>
      </c>
      <c r="CC314" s="304" t="str">
        <f>IFERROR(VLOOKUP($AL314,装备!$B:$Q,12,0),0)</f>
        <v>中</v>
      </c>
      <c r="CD314" s="304">
        <f>IFERROR(VLOOKUP($AL314,装备!$B:$Q,13,0),0)</f>
        <v>0</v>
      </c>
      <c r="CE314" s="304">
        <f>IFERROR(VLOOKUP($AL314,装备!$B:$Q,14,0),0)</f>
        <v>0</v>
      </c>
      <c r="CF314" s="304">
        <f>IFERROR(VLOOKUP($AL314,装备!$B:$Q,16,0),0)</f>
        <v>0</v>
      </c>
      <c r="CG314" s="304">
        <f>IFERROR(VLOOKUP($AL314,装备!$B:$Q,5,0),0)</f>
        <v>0</v>
      </c>
      <c r="CH314" s="304">
        <f>IFERROR(VLOOKUP(AM314,装备!$B:$C,2,0),0)</f>
        <v>0</v>
      </c>
      <c r="CI314" s="304">
        <f>IFERROR(VLOOKUP($AM314,装备!$B:$Q,5,0),0)</f>
        <v>0</v>
      </c>
      <c r="CJ314" s="304">
        <f>IFERROR(VLOOKUP($AM314,装备!$B:$Q,6,0),0)</f>
        <v>0</v>
      </c>
      <c r="CK314" s="304">
        <f>IFERROR(VLOOKUP($AM314,装备!$B:$Q,7,0),0)</f>
        <v>0</v>
      </c>
      <c r="CL314" s="304">
        <f>IFERROR(VLOOKUP($AM314,装备!$B:$Q,8,0),0)</f>
        <v>0</v>
      </c>
      <c r="CM314" s="304">
        <f>IFERROR(VLOOKUP($AM314,装备!$B:$Q,9,0),0)</f>
        <v>0</v>
      </c>
      <c r="CN314" s="304">
        <f>IFERROR(VLOOKUP($AM314,装备!$B:$Q,10,0),0)</f>
        <v>0</v>
      </c>
      <c r="CO314" s="304">
        <f>IFERROR(VLOOKUP($AM314,装备!$B:$Q,11,0),0)</f>
        <v>0</v>
      </c>
      <c r="CP314" s="304">
        <f>IFERROR(VLOOKUP($AM314,装备!$B:$Q,12,0),0)</f>
        <v>0</v>
      </c>
      <c r="CQ314" s="304">
        <f>IFERROR(VLOOKUP($AM314,装备!$B:$Q,13,0),0)</f>
        <v>0</v>
      </c>
      <c r="CR314" s="304">
        <f>IFERROR(VLOOKUP($AM314,装备!$B:$Q,14,0),0)</f>
        <v>0</v>
      </c>
      <c r="CS314" s="304">
        <f>IFERROR(VLOOKUP($AM314,装备!$B:$Q,16,0),0)</f>
        <v>0</v>
      </c>
      <c r="CT314" s="304">
        <f>IFERROR(VLOOKUP($AM314,装备!$B:$Q,5,0),0)</f>
        <v>0</v>
      </c>
      <c r="CU314" s="304">
        <f>IFERROR(VLOOKUP(AN314,装备!$B:$C,2,0),0)</f>
        <v>0</v>
      </c>
      <c r="CV314" s="304">
        <f>IFERROR(VLOOKUP($AN314,装备!$B:$Q,5,0),0)</f>
        <v>0</v>
      </c>
      <c r="CW314" s="304">
        <f>IFERROR(VLOOKUP($AN314,装备!$B:$Q,6,0),0)</f>
        <v>0</v>
      </c>
      <c r="CX314" s="304">
        <f>IFERROR(VLOOKUP($AN314,装备!$B:$Q,7,0),0)</f>
        <v>0</v>
      </c>
      <c r="CY314" s="304">
        <f>IFERROR(VLOOKUP($AN314,装备!$B:$Q,8,0),0)</f>
        <v>0</v>
      </c>
      <c r="CZ314" s="304">
        <f>IFERROR(VLOOKUP($AN314,装备!$B:$Q,9,0),0)</f>
        <v>0</v>
      </c>
      <c r="DA314" s="304">
        <f>IFERROR(VLOOKUP($AN314,装备!$B:$Q,10,0),0)</f>
        <v>0</v>
      </c>
      <c r="DB314" s="304">
        <f>IFERROR(VLOOKUP($AN314,装备!$B:$Q,11,0),0)</f>
        <v>0</v>
      </c>
      <c r="DC314" s="304">
        <f>IFERROR(VLOOKUP($AN314,装备!$B:$Q,12,0),0)</f>
        <v>0</v>
      </c>
      <c r="DD314" s="304">
        <f>IFERROR(VLOOKUP($AN314,装备!$B:$Q,13,0),0)</f>
        <v>0</v>
      </c>
      <c r="DE314" s="304">
        <f>IFERROR(VLOOKUP($AN314,装备!$B:$Q,14,0),0)</f>
        <v>0</v>
      </c>
      <c r="DF314" s="304">
        <f>IFERROR(VLOOKUP($AN314,装备!$B:$Q,16,0),0)</f>
        <v>0</v>
      </c>
      <c r="DG314" s="304">
        <f>IFERROR(VLOOKUP($AN314,装备!$B:$Q,5,0),0)</f>
        <v>0</v>
      </c>
      <c r="DH314" s="304">
        <f>IFERROR(VLOOKUP(AO314,装备!$B:$C,2,0),0)</f>
        <v>0</v>
      </c>
      <c r="DI314" s="304">
        <f>IFERROR(VLOOKUP($AO314,装备!$B:$Q,5,0),0)</f>
        <v>0</v>
      </c>
      <c r="DJ314" s="304">
        <f>IFERROR(VLOOKUP($AO314,装备!$B:$Q,6,0),0)</f>
        <v>0</v>
      </c>
      <c r="DK314" s="304">
        <f>IFERROR(VLOOKUP($AO314,装备!$B:$Q,7,0),0)</f>
        <v>0</v>
      </c>
      <c r="DL314" s="304">
        <f>IFERROR(VLOOKUP($AO314,装备!$B:$Q,8,0),0)</f>
        <v>0</v>
      </c>
      <c r="DM314" s="304">
        <f>IFERROR(VLOOKUP($AO314,装备!$B:$Q,9,0),0)</f>
        <v>0</v>
      </c>
      <c r="DN314" s="304">
        <f>IFERROR(VLOOKUP($AO314,装备!$B:$Q,10,0),0)</f>
        <v>0</v>
      </c>
      <c r="DO314" s="304">
        <f>IFERROR(VLOOKUP($AO314,装备!$B:$Q,11,0),0)</f>
        <v>0</v>
      </c>
      <c r="DP314" s="304">
        <f>IFERROR(VLOOKUP($AO314,装备!$B:$Q,12,0),0)</f>
        <v>0</v>
      </c>
      <c r="DQ314" s="304">
        <f>IFERROR(VLOOKUP($AO314,装备!$B:$Q,13,0),0)</f>
        <v>0</v>
      </c>
      <c r="DR314" s="304">
        <f>IFERROR(VLOOKUP($AO314,装备!$B:$Q,14,0),0)</f>
        <v>0</v>
      </c>
      <c r="DS314" s="304">
        <f>IFERROR(VLOOKUP($AO314,装备!$B:$Q,16,0),0)</f>
        <v>0</v>
      </c>
      <c r="DT314" s="304">
        <f>IFERROR(VLOOKUP($AO314,装备!$B:$Q,5,0),0)</f>
        <v>0</v>
      </c>
    </row>
    <row r="315" spans="1:124" ht="16.5" hidden="1">
      <c r="A315" s="301">
        <f>未改造舰娘!$A311</f>
        <v>10034211</v>
      </c>
      <c r="B315" s="354" t="s">
        <v>4197</v>
      </c>
      <c r="C315" s="323"/>
      <c r="D315" s="323">
        <f t="shared" si="4"/>
        <v>110</v>
      </c>
      <c r="E315" s="303">
        <f>未改造舰娘!$C311</f>
        <v>4</v>
      </c>
      <c r="F315" s="304" t="str">
        <f>未改造舰娘!$D311</f>
        <v>驱逐</v>
      </c>
      <c r="G315" s="304" t="str">
        <f>未改造舰娘!$E311</f>
        <v>小型</v>
      </c>
      <c r="H315" s="304" t="str">
        <f>未改造舰娘!$F311</f>
        <v>护卫舰</v>
      </c>
      <c r="I315" s="460">
        <f>未改造舰娘!$AR311</f>
        <v>2</v>
      </c>
      <c r="J315" s="304" t="str">
        <f>未改造舰娘!$G311</f>
        <v>美国</v>
      </c>
      <c r="K315" s="312">
        <f>未改造舰娘!$H311+(BV315+CI315+CV315+DI315)*$C$2</f>
        <v>20</v>
      </c>
      <c r="L315" s="304">
        <f>未改造舰娘!$I311</f>
        <v>0</v>
      </c>
      <c r="M315" s="304">
        <f>未改造舰娘!$J311</f>
        <v>1</v>
      </c>
      <c r="N315" s="518">
        <f>未改造舰娘!$K311</f>
        <v>2</v>
      </c>
      <c r="O315" s="304">
        <f>未改造舰娘!$L311+((CE315+CR315+DE315+DR315)*$C$2)</f>
        <v>22</v>
      </c>
      <c r="P315" s="304" t="str">
        <f>IF($C$2=1,(IF(ISERROR(FIND("超长",未改造舰娘!$M311&amp;CC315&amp;CP315&amp;DC315&amp;DP315,1)),IF(ISERROR(FIND("长",未改造舰娘!$M311&amp;CC315&amp;CP315&amp;DC315&amp;DP315,1)),IF(ISERROR(FIND("中",未改造舰娘!$M311&amp;CC315&amp;CP315&amp;DC315&amp;DP315,1)),IF(ISERROR(FIND("短",未改造舰娘!$M311&amp;CC315&amp;CP315&amp;DC315&amp;DP315,1)),IF(ISERROR(FIND("无",未改造舰娘!$M311&amp;CC315&amp;CP315&amp;DC315&amp;DP315,1)),0,"无"),"短"),"中"),"长"),"超长")),未改造舰娘!$M311)</f>
        <v>短</v>
      </c>
      <c r="Q315" s="303">
        <f>未改造舰娘!$N311</f>
        <v>35</v>
      </c>
      <c r="R315" s="304">
        <f>(未改造舰娘!$P311)+(未改造舰娘!$Q311)*$C$3+((BW315+CJ315+CW315+DJ315)*$C$2)</f>
        <v>30</v>
      </c>
      <c r="S315" s="304">
        <f>(未改造舰娘!$R311)+(未改造舰娘!$S311)*$C$3+((BY315+CL315+CY315+DL315)*$C$2)</f>
        <v>65</v>
      </c>
      <c r="T315" s="304">
        <f>(未改造舰娘!$T311)+(未改造舰娘!$U311)*$C$3+((BX315+CK315+CX315+DK315)*$C$2)</f>
        <v>23</v>
      </c>
      <c r="U315" s="304">
        <f>(未改造舰娘!$V311)+(未改造舰娘!$W311)*$C$3+((CG315+CT315+DG315+DT315)*$C$2)</f>
        <v>73</v>
      </c>
      <c r="V315" s="305">
        <f>INT((((未改造舰娘!$Y311)-(未改造舰娘!$X311))*(((IF(D315=0,C315,D315))-1)/99))+未改造舰娘!$X311)+((CB315+CO315+DB315+DO315)*$C$2)</f>
        <v>87</v>
      </c>
      <c r="W315" s="304">
        <f>INT((((未改造舰娘!$AA311)-(未改造舰娘!$Z311))*(((IF(D315=0,C315,D315))-1)/99))+未改造舰娘!$Z311)+((CD315+CQ315+DD315+DQ315)*$C$2)</f>
        <v>76</v>
      </c>
      <c r="X315" s="304">
        <f>INT((((未改造舰娘!$AC311)-(未改造舰娘!$AB311))*(((IF(D315=0,C315,D315))-1)/99))+未改造舰娘!$AB311)+((CA315+CN315+DA315+DN315)*$C$2)</f>
        <v>43</v>
      </c>
      <c r="Y315" s="303">
        <f>INT((((未改造舰娘!$AE311)-(未改造舰娘!$AD311))*(((IF(D315=0,C315,D315))-1)/99))+未改造舰娘!$AD311)+((BZ315+CM315+CZ315+DM315)*$C$2)</f>
        <v>115</v>
      </c>
      <c r="Z315" s="474" t="str">
        <f>IF(未改造舰娘!$AF311=0,"",未改造舰娘!$AF311)</f>
        <v/>
      </c>
      <c r="AA315" s="304" t="str">
        <f>IF(未改造舰娘!$AG311="","",未改造舰娘!$AG311)</f>
        <v/>
      </c>
      <c r="AB315" s="304" t="str">
        <f>IF(未改造舰娘!$AH311="","",未改造舰娘!$AH311)</f>
        <v/>
      </c>
      <c r="AC315" s="304" t="str">
        <f>IF(未改造舰娘!$AI311="","",未改造舰娘!$AI311)</f>
        <v/>
      </c>
      <c r="AD315" s="304">
        <f>IF(未改造舰娘!$AJ311="","",未改造舰娘!$AJ311)</f>
        <v>0</v>
      </c>
      <c r="AE315" s="305">
        <f>IF(未改造舰娘!$AK311="","",未改造舰娘!$AK311)</f>
        <v>55</v>
      </c>
      <c r="AF315" s="304">
        <f>IF(未改造舰娘!$AL311="","",未改造舰娘!$AL311)</f>
        <v>500</v>
      </c>
      <c r="AG315" s="304">
        <f>IF(未改造舰娘!$AM311="","",未改造舰娘!$AM311)</f>
        <v>500</v>
      </c>
      <c r="AH315" s="304">
        <f>IF(未改造舰娘!$AN311="","",未改造舰娘!$AN311)</f>
        <v>1000</v>
      </c>
      <c r="AI315" s="304">
        <f>IF(未改造舰娘!$AO311="","",未改造舰娘!$AO311)</f>
        <v>300</v>
      </c>
      <c r="AJ315" s="304" t="str">
        <f>IF(未改造舰娘!$AP311="","",未改造舰娘!$AP311)</f>
        <v>驱逐核心</v>
      </c>
      <c r="AK315" s="303">
        <f>IF(未改造舰娘!$AQ311="","",未改造舰娘!$AQ311)</f>
        <v>15</v>
      </c>
      <c r="AL315" s="306" t="str">
        <f>IF(未改造舰娘!$AS311="","",未改造舰娘!$AS311)</f>
        <v>U国双联5英寸平高两用炮</v>
      </c>
      <c r="AM315" s="306" t="str">
        <f>IF(未改造舰娘!$AT311="","",未改造舰娘!$AT311)</f>
        <v/>
      </c>
      <c r="AN315" s="306" t="str">
        <f>IF(未改造舰娘!$AU311="","",未改造舰娘!$AU311)</f>
        <v/>
      </c>
      <c r="AO315" s="306" t="str">
        <f>IF(未改造舰娘!$AV311="","",未改造舰娘!$AV311)</f>
        <v/>
      </c>
      <c r="AP315" s="307" t="str">
        <f>IF(未改造舰娘!$AW311="","",未改造舰娘!$AW311)</f>
        <v/>
      </c>
      <c r="AQ315" s="308" t="str">
        <f>IF(未改造舰娘!$AX311="","",未改造舰娘!$AX311)</f>
        <v/>
      </c>
      <c r="AR315" s="304">
        <f>IF(未改造舰娘!$AY311="","",未改造舰娘!$AY311)</f>
        <v>15</v>
      </c>
      <c r="AS315" s="304">
        <f>IF(未改造舰娘!$AZ311="","",未改造舰娘!$AZ311)</f>
        <v>25</v>
      </c>
      <c r="AT315" s="304">
        <f>IF(未改造舰娘!$BA311="","",未改造舰娘!$BA311)</f>
        <v>0.48</v>
      </c>
      <c r="AU315" s="304">
        <f>IF(未改造舰娘!$BB311="","",未改造舰娘!$BB311)</f>
        <v>0.8</v>
      </c>
      <c r="AV315" s="305">
        <f>IF((未改造舰娘!$BG311+未改造舰娘!$BK311*$C$4)=0,"",(未改造舰娘!$BG311+未改造舰娘!$BK311*$C$4))</f>
        <v>4</v>
      </c>
      <c r="AW315" s="304">
        <f>IF((未改造舰娘!$BH311+未改造舰娘!$BL311*$C$4)=0,"",(未改造舰娘!$BH311+未改造舰娘!$BL311*$C$4))</f>
        <v>9</v>
      </c>
      <c r="AX315" s="304">
        <f>IF((未改造舰娘!$BI311+未改造舰娘!$BM311*$C$4)=0,"",(未改造舰娘!$BI311+未改造舰娘!$BM311*$C$4))</f>
        <v>9</v>
      </c>
      <c r="AY315" s="303" t="str">
        <f>IF((未改造舰娘!$BJ311+未改造舰娘!$BN311*$C$4)=0,"",(未改造舰娘!$BJ311+未改造舰娘!$BN311*$C$4))</f>
        <v/>
      </c>
      <c r="AZ315" s="500">
        <f>IF(未改造舰娘!BC311="","",未改造舰娘!BC311)</f>
        <v>0</v>
      </c>
      <c r="BA315" s="500">
        <f>IF(未改造舰娘!BD311="","",未改造舰娘!BD311)</f>
        <v>15</v>
      </c>
      <c r="BB315" s="500">
        <f>IF(未改造舰娘!BE311="","",未改造舰娘!BE311)</f>
        <v>8</v>
      </c>
      <c r="BC315" s="498">
        <f>IF(未改造舰娘!BF311="","",未改造舰娘!BF311)</f>
        <v>13</v>
      </c>
      <c r="BD315" s="504" t="s">
        <v>5772</v>
      </c>
      <c r="BE315" s="506">
        <v>4.1666666666666664E-2</v>
      </c>
      <c r="BF315" s="306" t="str">
        <f>IF(未改造舰娘!$BQ311="","",未改造舰娘!$BQ311)</f>
        <v/>
      </c>
      <c r="BG315" s="306" t="str">
        <f>IF(未改造舰娘!$BR311="","",未改造舰娘!$BR311)</f>
        <v/>
      </c>
      <c r="BH315" s="306"/>
      <c r="BU315" s="304">
        <f>IFERROR(VLOOKUP(AL315,装备!$B:$C,2,0),0)</f>
        <v>4</v>
      </c>
      <c r="BV315" s="304">
        <f>IFERROR(VLOOKUP($AL315,装备!$B:$Q,5,0),0)</f>
        <v>0</v>
      </c>
      <c r="BW315" s="304">
        <f>IFERROR(VLOOKUP($AL315,装备!$B:$Q,6,0),0)</f>
        <v>2</v>
      </c>
      <c r="BX315" s="304">
        <f>IFERROR(VLOOKUP($AL315,装备!$B:$Q,7,0),0)</f>
        <v>0</v>
      </c>
      <c r="BY315" s="304">
        <f>IFERROR(VLOOKUP($AL315,装备!$B:$Q,8,0),0)</f>
        <v>0</v>
      </c>
      <c r="BZ315" s="304">
        <f>IFERROR(VLOOKUP($AL315,装备!$B:$Q,9,0),0)</f>
        <v>0</v>
      </c>
      <c r="CA315" s="304">
        <f>IFERROR(VLOOKUP($AL315,装备!$B:$Q,10,0),0)</f>
        <v>0</v>
      </c>
      <c r="CB315" s="304">
        <f>IFERROR(VLOOKUP($AL315,装备!$B:$Q,11,0),0)</f>
        <v>0</v>
      </c>
      <c r="CC315" s="304" t="str">
        <f>IFERROR(VLOOKUP($AL315,装备!$B:$Q,12,0),0)</f>
        <v>短</v>
      </c>
      <c r="CD315" s="304">
        <f>IFERROR(VLOOKUP($AL315,装备!$B:$Q,13,0),0)</f>
        <v>0</v>
      </c>
      <c r="CE315" s="304">
        <f>IFERROR(VLOOKUP($AL315,装备!$B:$Q,14,0),0)</f>
        <v>0</v>
      </c>
      <c r="CF315" s="304">
        <f>IFERROR(VLOOKUP($AL315,装备!$B:$Q,16,0),0)</f>
        <v>5</v>
      </c>
      <c r="CG315" s="304">
        <f>IFERROR(VLOOKUP($AL315,装备!$B:$Q,5,0),0)</f>
        <v>0</v>
      </c>
      <c r="CH315" s="304">
        <f>IFERROR(VLOOKUP(AM315,装备!$B:$C,2,0),0)</f>
        <v>0</v>
      </c>
      <c r="CI315" s="304">
        <f>IFERROR(VLOOKUP($AM315,装备!$B:$Q,5,0),0)</f>
        <v>0</v>
      </c>
      <c r="CJ315" s="304">
        <f>IFERROR(VLOOKUP($AM315,装备!$B:$Q,6,0),0)</f>
        <v>0</v>
      </c>
      <c r="CK315" s="304">
        <f>IFERROR(VLOOKUP($AM315,装备!$B:$Q,7,0),0)</f>
        <v>0</v>
      </c>
      <c r="CL315" s="304">
        <f>IFERROR(VLOOKUP($AM315,装备!$B:$Q,8,0),0)</f>
        <v>0</v>
      </c>
      <c r="CM315" s="304">
        <f>IFERROR(VLOOKUP($AM315,装备!$B:$Q,9,0),0)</f>
        <v>0</v>
      </c>
      <c r="CN315" s="304">
        <f>IFERROR(VLOOKUP($AM315,装备!$B:$Q,10,0),0)</f>
        <v>0</v>
      </c>
      <c r="CO315" s="304">
        <f>IFERROR(VLOOKUP($AM315,装备!$B:$Q,11,0),0)</f>
        <v>0</v>
      </c>
      <c r="CP315" s="304">
        <f>IFERROR(VLOOKUP($AM315,装备!$B:$Q,12,0),0)</f>
        <v>0</v>
      </c>
      <c r="CQ315" s="304">
        <f>IFERROR(VLOOKUP($AM315,装备!$B:$Q,13,0),0)</f>
        <v>0</v>
      </c>
      <c r="CR315" s="304">
        <f>IFERROR(VLOOKUP($AM315,装备!$B:$Q,14,0),0)</f>
        <v>0</v>
      </c>
      <c r="CS315" s="304">
        <f>IFERROR(VLOOKUP($AM315,装备!$B:$Q,16,0),0)</f>
        <v>0</v>
      </c>
      <c r="CT315" s="304">
        <f>IFERROR(VLOOKUP($AM315,装备!$B:$Q,5,0),0)</f>
        <v>0</v>
      </c>
      <c r="CU315" s="304">
        <f>IFERROR(VLOOKUP(AN315,装备!$B:$C,2,0),0)</f>
        <v>0</v>
      </c>
      <c r="CV315" s="304">
        <f>IFERROR(VLOOKUP($AN315,装备!$B:$Q,5,0),0)</f>
        <v>0</v>
      </c>
      <c r="CW315" s="304">
        <f>IFERROR(VLOOKUP($AN315,装备!$B:$Q,6,0),0)</f>
        <v>0</v>
      </c>
      <c r="CX315" s="304">
        <f>IFERROR(VLOOKUP($AN315,装备!$B:$Q,7,0),0)</f>
        <v>0</v>
      </c>
      <c r="CY315" s="304">
        <f>IFERROR(VLOOKUP($AN315,装备!$B:$Q,8,0),0)</f>
        <v>0</v>
      </c>
      <c r="CZ315" s="304">
        <f>IFERROR(VLOOKUP($AN315,装备!$B:$Q,9,0),0)</f>
        <v>0</v>
      </c>
      <c r="DA315" s="304">
        <f>IFERROR(VLOOKUP($AN315,装备!$B:$Q,10,0),0)</f>
        <v>0</v>
      </c>
      <c r="DB315" s="304">
        <f>IFERROR(VLOOKUP($AN315,装备!$B:$Q,11,0),0)</f>
        <v>0</v>
      </c>
      <c r="DC315" s="304">
        <f>IFERROR(VLOOKUP($AN315,装备!$B:$Q,12,0),0)</f>
        <v>0</v>
      </c>
      <c r="DD315" s="304">
        <f>IFERROR(VLOOKUP($AN315,装备!$B:$Q,13,0),0)</f>
        <v>0</v>
      </c>
      <c r="DE315" s="304">
        <f>IFERROR(VLOOKUP($AN315,装备!$B:$Q,14,0),0)</f>
        <v>0</v>
      </c>
      <c r="DF315" s="304">
        <f>IFERROR(VLOOKUP($AN315,装备!$B:$Q,16,0),0)</f>
        <v>0</v>
      </c>
      <c r="DG315" s="304">
        <f>IFERROR(VLOOKUP($AN315,装备!$B:$Q,5,0),0)</f>
        <v>0</v>
      </c>
      <c r="DH315" s="304">
        <f>IFERROR(VLOOKUP(AO315,装备!$B:$C,2,0),0)</f>
        <v>0</v>
      </c>
      <c r="DI315" s="304">
        <f>IFERROR(VLOOKUP($AO315,装备!$B:$Q,5,0),0)</f>
        <v>0</v>
      </c>
      <c r="DJ315" s="304">
        <f>IFERROR(VLOOKUP($AO315,装备!$B:$Q,6,0),0)</f>
        <v>0</v>
      </c>
      <c r="DK315" s="304">
        <f>IFERROR(VLOOKUP($AO315,装备!$B:$Q,7,0),0)</f>
        <v>0</v>
      </c>
      <c r="DL315" s="304">
        <f>IFERROR(VLOOKUP($AO315,装备!$B:$Q,8,0),0)</f>
        <v>0</v>
      </c>
      <c r="DM315" s="304">
        <f>IFERROR(VLOOKUP($AO315,装备!$B:$Q,9,0),0)</f>
        <v>0</v>
      </c>
      <c r="DN315" s="304">
        <f>IFERROR(VLOOKUP($AO315,装备!$B:$Q,10,0),0)</f>
        <v>0</v>
      </c>
      <c r="DO315" s="304">
        <f>IFERROR(VLOOKUP($AO315,装备!$B:$Q,11,0),0)</f>
        <v>0</v>
      </c>
      <c r="DP315" s="304">
        <f>IFERROR(VLOOKUP($AO315,装备!$B:$Q,12,0),0)</f>
        <v>0</v>
      </c>
      <c r="DQ315" s="304">
        <f>IFERROR(VLOOKUP($AO315,装备!$B:$Q,13,0),0)</f>
        <v>0</v>
      </c>
      <c r="DR315" s="304">
        <f>IFERROR(VLOOKUP($AO315,装备!$B:$Q,14,0),0)</f>
        <v>0</v>
      </c>
      <c r="DS315" s="304">
        <f>IFERROR(VLOOKUP($AO315,装备!$B:$Q,16,0),0)</f>
        <v>0</v>
      </c>
      <c r="DT315" s="304">
        <f>IFERROR(VLOOKUP($AO315,装备!$B:$Q,5,0),0)</f>
        <v>0</v>
      </c>
    </row>
    <row r="316" spans="1:124" ht="16.5" hidden="1">
      <c r="A316" s="301">
        <f>未改造舰娘!$A312</f>
        <v>10034311</v>
      </c>
      <c r="B316" s="354" t="s">
        <v>5755</v>
      </c>
      <c r="C316" s="323"/>
      <c r="D316" s="323">
        <f t="shared" si="4"/>
        <v>110</v>
      </c>
      <c r="E316" s="303">
        <f>未改造舰娘!$C312</f>
        <v>5</v>
      </c>
      <c r="F316" s="304" t="str">
        <f>未改造舰娘!$D312</f>
        <v>导驱</v>
      </c>
      <c r="G316" s="304" t="str">
        <f>未改造舰娘!$E312</f>
        <v>小型</v>
      </c>
      <c r="H316" s="304" t="str">
        <f>未改造舰娘!$F312</f>
        <v>主力舰</v>
      </c>
      <c r="I316" s="460">
        <f>未改造舰娘!$AR312</f>
        <v>3</v>
      </c>
      <c r="J316" s="304" t="str">
        <f>未改造舰娘!$G312</f>
        <v>韩国</v>
      </c>
      <c r="K316" s="312">
        <f>未改造舰娘!$H312+(BV316+CI316+CV316+DI316)*$C$2</f>
        <v>16</v>
      </c>
      <c r="L316" s="304">
        <f>未改造舰娘!$I312</f>
        <v>0</v>
      </c>
      <c r="M316" s="304">
        <f>未改造舰娘!$J312</f>
        <v>2</v>
      </c>
      <c r="N316" s="518">
        <f>未改造舰娘!$K312</f>
        <v>4</v>
      </c>
      <c r="O316" s="304">
        <f>未改造舰娘!$L312+((CE316+CR316+DE316+DR316)*$C$2)</f>
        <v>15</v>
      </c>
      <c r="P316" s="304" t="str">
        <f>IF($C$2=1,(IF(ISERROR(FIND("超长",未改造舰娘!$M312&amp;CC316&amp;CP316&amp;DC316&amp;DP316,1)),IF(ISERROR(FIND("长",未改造舰娘!$M312&amp;CC316&amp;CP316&amp;DC316&amp;DP316,1)),IF(ISERROR(FIND("中",未改造舰娘!$M312&amp;CC316&amp;CP316&amp;DC316&amp;DP316,1)),IF(ISERROR(FIND("短",未改造舰娘!$M312&amp;CC316&amp;CP316&amp;DC316&amp;DP316,1)),IF(ISERROR(FIND("无",未改造舰娘!$M312&amp;CC316&amp;CP316&amp;DC316&amp;DP316,1)),0,"无"),"短"),"中"),"长"),"超长")),未改造舰娘!$M312)</f>
        <v>短</v>
      </c>
      <c r="Q316" s="303">
        <f>未改造舰娘!$N312</f>
        <v>34</v>
      </c>
      <c r="R316" s="304">
        <f>(未改造舰娘!$P312)+(未改造舰娘!$Q312)*$C$3+((BW316+CJ316+CW316+DJ316)*$C$2)</f>
        <v>27</v>
      </c>
      <c r="S316" s="304">
        <f>(未改造舰娘!$R312)+(未改造舰娘!$S312)*$C$3+((BY316+CL316+CY316+DL316)*$C$2)</f>
        <v>1</v>
      </c>
      <c r="T316" s="304">
        <f>(未改造舰娘!$T312)+(未改造舰娘!$U312)*$C$3+((BX316+CK316+CX316+DK316)*$C$2)</f>
        <v>20</v>
      </c>
      <c r="U316" s="304">
        <f>(未改造舰娘!$V312)+(未改造舰娘!$W312)*$C$3+((CG316+CT316+DG316+DT316)*$C$2)</f>
        <v>85</v>
      </c>
      <c r="V316" s="305">
        <f>INT((((未改造舰娘!$Y312)-(未改造舰娘!$X312))*(((IF(D316=0,C316,D316))-1)/99))+未改造舰娘!$X312)+((CB316+CO316+DB316+DO316)*$C$2)</f>
        <v>87</v>
      </c>
      <c r="W316" s="304">
        <f>INT((((未改造舰娘!$AA312)-(未改造舰娘!$Z312))*(((IF(D316=0,C316,D316))-1)/99))+未改造舰娘!$Z312)+((CD316+CQ316+DD316+DQ316)*$C$2)</f>
        <v>84</v>
      </c>
      <c r="X316" s="304">
        <f>INT((((未改造舰娘!$AC312)-(未改造舰娘!$AB312))*(((IF(D316=0,C316,D316))-1)/99))+未改造舰娘!$AB312)+((CA316+CN316+DA316+DN316)*$C$2)</f>
        <v>46</v>
      </c>
      <c r="Y316" s="303">
        <f>INT((((未改造舰娘!$AE312)-(未改造舰娘!$AD312))*(((IF(D316=0,C316,D316))-1)/99))+未改造舰娘!$AD312)+((BZ316+CM316+CZ316+DM316)*$C$2)</f>
        <v>0</v>
      </c>
      <c r="Z316" s="474">
        <f>IF(未改造舰娘!$AF312=0,"",未改造舰娘!$AF312)</f>
        <v>8</v>
      </c>
      <c r="AA316" s="304">
        <f>IF(未改造舰娘!$AG312="","",未改造舰娘!$AG312)</f>
        <v>8</v>
      </c>
      <c r="AB316" s="304">
        <f>IF(未改造舰娘!$AH312="","",未改造舰娘!$AH312)</f>
        <v>8</v>
      </c>
      <c r="AC316" s="304">
        <f>IF(未改造舰娘!$AI312="","",未改造舰娘!$AI312)</f>
        <v>0</v>
      </c>
      <c r="AD316" s="304">
        <f>IF(未改造舰娘!$AJ312="","",未改造舰娘!$AJ312)</f>
        <v>24</v>
      </c>
      <c r="AE316" s="305">
        <f>IF(未改造舰娘!$AK312="","",未改造舰娘!$AK312)</f>
        <v>0</v>
      </c>
      <c r="AF316" s="304" t="str">
        <f>IF(未改造舰娘!$AL312="","",未改造舰娘!$AL312)</f>
        <v/>
      </c>
      <c r="AG316" s="304" t="str">
        <f>IF(未改造舰娘!$AM312="","",未改造舰娘!$AM312)</f>
        <v/>
      </c>
      <c r="AH316" s="304" t="str">
        <f>IF(未改造舰娘!$AN312="","",未改造舰娘!$AN312)</f>
        <v/>
      </c>
      <c r="AI316" s="304" t="str">
        <f>IF(未改造舰娘!$AO312="","",未改造舰娘!$AO312)</f>
        <v/>
      </c>
      <c r="AJ316" s="304" t="str">
        <f>IF(未改造舰娘!$AP312="","",未改造舰娘!$AP312)</f>
        <v/>
      </c>
      <c r="AK316" s="303" t="str">
        <f>IF(未改造舰娘!$AQ312="","",未改造舰娘!$AQ312)</f>
        <v/>
      </c>
      <c r="AL316" s="306" t="str">
        <f>IF(未改造舰娘!$AS312="","",未改造舰娘!$AS312)</f>
        <v>MK.141导弹发射架</v>
      </c>
      <c r="AM316" s="306" t="str">
        <f>IF(未改造舰娘!$AT312="","",未改造舰娘!$AT312)</f>
        <v>RGM-84鱼叉反舰导弹</v>
      </c>
      <c r="AN316" s="306" t="str">
        <f>IF(未改造舰娘!$AU312="","",未改造舰娘!$AU312)</f>
        <v/>
      </c>
      <c r="AO316" s="306" t="str">
        <f>IF(未改造舰娘!$AV312="","",未改造舰娘!$AV312)</f>
        <v/>
      </c>
      <c r="AP316" s="307" t="str">
        <f>IF(未改造舰娘!$AW312="","",未改造舰娘!$AW312)</f>
        <v/>
      </c>
      <c r="AQ316" s="308" t="str">
        <f>IF(未改造舰娘!$AX312="","",未改造舰娘!$AX312)</f>
        <v/>
      </c>
      <c r="AR316" s="304">
        <f>IF(未改造舰娘!$AY312="","",未改造舰娘!$AY312)</f>
        <v>30</v>
      </c>
      <c r="AS316" s="304">
        <f>IF(未改造舰娘!$AZ312="","",未改造舰娘!$AZ312)</f>
        <v>65</v>
      </c>
      <c r="AT316" s="304">
        <f>IF(未改造舰娘!$BA312="","",未改造舰娘!$BA312)</f>
        <v>0.48</v>
      </c>
      <c r="AU316" s="304">
        <f>IF(未改造舰娘!$BB312="","",未改造舰娘!$BB312)</f>
        <v>0.7</v>
      </c>
      <c r="AV316" s="305">
        <f>IF((未改造舰娘!$BG312+未改造舰娘!$BK312*$C$4)=0,"",(未改造舰娘!$BG312+未改造舰娘!$BK312*$C$4))</f>
        <v>26</v>
      </c>
      <c r="AW316" s="304">
        <f>IF((未改造舰娘!$BH312+未改造舰娘!$BL312*$C$4)=0,"",(未改造舰娘!$BH312+未改造舰娘!$BL312*$C$4))</f>
        <v>24</v>
      </c>
      <c r="AX316" s="304">
        <f>IF((未改造舰娘!$BI312+未改造舰娘!$BM312*$C$4)=0,"",(未改造舰娘!$BI312+未改造舰娘!$BM312*$C$4))</f>
        <v>10</v>
      </c>
      <c r="AY316" s="303">
        <f>IF((未改造舰娘!$BJ312+未改造舰娘!$BN312*$C$4)=0,"",(未改造舰娘!$BJ312+未改造舰娘!$BN312*$C$4))</f>
        <v>50</v>
      </c>
      <c r="AZ316" s="500">
        <f>IF(未改造舰娘!BC312="","",未改造舰娘!BC312)</f>
        <v>7</v>
      </c>
      <c r="BA316" s="500">
        <f>IF(未改造舰娘!BD312="","",未改造舰娘!BD312)</f>
        <v>1</v>
      </c>
      <c r="BB316" s="500">
        <f>IF(未改造舰娘!BE312="","",未改造舰娘!BE312)</f>
        <v>5</v>
      </c>
      <c r="BC316" s="498">
        <f>IF(未改造舰娘!BF312="","",未改造舰娘!BF312)</f>
        <v>74</v>
      </c>
      <c r="BD316" s="65" t="s">
        <v>2663</v>
      </c>
      <c r="BE316" s="506"/>
      <c r="BF316" s="306" t="str">
        <f>IF(未改造舰娘!$BQ312="","",未改造舰娘!$BQ312)</f>
        <v/>
      </c>
      <c r="BG316" s="306" t="str">
        <f>IF(未改造舰娘!$BR312="","",未改造舰娘!$BR312)</f>
        <v/>
      </c>
      <c r="BH316" s="306"/>
      <c r="BU316" s="304">
        <f>IFERROR(VLOOKUP(AL316,装备!$B:$C,2,0),0)</f>
        <v>5</v>
      </c>
      <c r="BV316" s="304">
        <f>IFERROR(VLOOKUP($AL316,装备!$B:$Q,5,0),0)</f>
        <v>0</v>
      </c>
      <c r="BW316" s="304">
        <f>IFERROR(VLOOKUP($AL316,装备!$B:$Q,6,0),0)</f>
        <v>0</v>
      </c>
      <c r="BX316" s="304">
        <f>IFERROR(VLOOKUP($AL316,装备!$B:$Q,7,0),0)</f>
        <v>0</v>
      </c>
      <c r="BY316" s="304">
        <f>IFERROR(VLOOKUP($AL316,装备!$B:$Q,8,0),0)</f>
        <v>0</v>
      </c>
      <c r="BZ316" s="304">
        <f>IFERROR(VLOOKUP($AL316,装备!$B:$Q,9,0),0)</f>
        <v>0</v>
      </c>
      <c r="CA316" s="304">
        <f>IFERROR(VLOOKUP($AL316,装备!$B:$Q,10,0),0)</f>
        <v>0</v>
      </c>
      <c r="CB316" s="304">
        <f>IFERROR(VLOOKUP($AL316,装备!$B:$Q,11,0),0)</f>
        <v>2</v>
      </c>
      <c r="CC316" s="304" t="str">
        <f>IFERROR(VLOOKUP($AL316,装备!$B:$Q,12,0),0)</f>
        <v>无</v>
      </c>
      <c r="CD316" s="304">
        <f>IFERROR(VLOOKUP($AL316,装备!$B:$Q,13,0),0)</f>
        <v>2</v>
      </c>
      <c r="CE316" s="304">
        <f>IFERROR(VLOOKUP($AL316,装备!$B:$Q,14,0),0)</f>
        <v>0</v>
      </c>
      <c r="CF316" s="304">
        <f>IFERROR(VLOOKUP($AL316,装备!$B:$Q,16,0),0)</f>
        <v>0</v>
      </c>
      <c r="CG316" s="304">
        <f>IFERROR(VLOOKUP($AL316,装备!$B:$Q,5,0),0)</f>
        <v>0</v>
      </c>
      <c r="CH316" s="304">
        <f>IFERROR(VLOOKUP(AM316,装备!$B:$C,2,0),0)</f>
        <v>5</v>
      </c>
      <c r="CI316" s="304">
        <f>IFERROR(VLOOKUP($AM316,装备!$B:$Q,5,0),0)</f>
        <v>0</v>
      </c>
      <c r="CJ316" s="304">
        <f>IFERROR(VLOOKUP($AM316,装备!$B:$Q,6,0),0)</f>
        <v>21</v>
      </c>
      <c r="CK316" s="304">
        <f>IFERROR(VLOOKUP($AM316,装备!$B:$Q,7,0),0)</f>
        <v>0</v>
      </c>
      <c r="CL316" s="304">
        <f>IFERROR(VLOOKUP($AM316,装备!$B:$Q,8,0),0)</f>
        <v>0</v>
      </c>
      <c r="CM316" s="304">
        <f>IFERROR(VLOOKUP($AM316,装备!$B:$Q,9,0),0)</f>
        <v>0</v>
      </c>
      <c r="CN316" s="304">
        <f>IFERROR(VLOOKUP($AM316,装备!$B:$Q,10,0),0)</f>
        <v>0</v>
      </c>
      <c r="CO316" s="304">
        <f>IFERROR(VLOOKUP($AM316,装备!$B:$Q,11,0),0)</f>
        <v>0</v>
      </c>
      <c r="CP316" s="304" t="str">
        <f>IFERROR(VLOOKUP($AM316,装备!$B:$Q,12,0),0)</f>
        <v>无</v>
      </c>
      <c r="CQ316" s="304">
        <f>IFERROR(VLOOKUP($AM316,装备!$B:$Q,13,0),0)</f>
        <v>0</v>
      </c>
      <c r="CR316" s="304">
        <f>IFERROR(VLOOKUP($AM316,装备!$B:$Q,14,0),0)</f>
        <v>0</v>
      </c>
      <c r="CS316" s="304">
        <f>IFERROR(VLOOKUP($AM316,装备!$B:$Q,16,0),0)</f>
        <v>0</v>
      </c>
      <c r="CT316" s="304">
        <f>IFERROR(VLOOKUP($AM316,装备!$B:$Q,5,0),0)</f>
        <v>0</v>
      </c>
      <c r="CU316" s="304">
        <f>IFERROR(VLOOKUP(AN316,装备!$B:$C,2,0),0)</f>
        <v>0</v>
      </c>
      <c r="CV316" s="304">
        <f>IFERROR(VLOOKUP($AN316,装备!$B:$Q,5,0),0)</f>
        <v>0</v>
      </c>
      <c r="CW316" s="304">
        <f>IFERROR(VLOOKUP($AN316,装备!$B:$Q,6,0),0)</f>
        <v>0</v>
      </c>
      <c r="CX316" s="304">
        <f>IFERROR(VLOOKUP($AN316,装备!$B:$Q,7,0),0)</f>
        <v>0</v>
      </c>
      <c r="CY316" s="304">
        <f>IFERROR(VLOOKUP($AN316,装备!$B:$Q,8,0),0)</f>
        <v>0</v>
      </c>
      <c r="CZ316" s="304">
        <f>IFERROR(VLOOKUP($AN316,装备!$B:$Q,9,0),0)</f>
        <v>0</v>
      </c>
      <c r="DA316" s="304">
        <f>IFERROR(VLOOKUP($AN316,装备!$B:$Q,10,0),0)</f>
        <v>0</v>
      </c>
      <c r="DB316" s="304">
        <f>IFERROR(VLOOKUP($AN316,装备!$B:$Q,11,0),0)</f>
        <v>0</v>
      </c>
      <c r="DC316" s="304">
        <f>IFERROR(VLOOKUP($AN316,装备!$B:$Q,12,0),0)</f>
        <v>0</v>
      </c>
      <c r="DD316" s="304">
        <f>IFERROR(VLOOKUP($AN316,装备!$B:$Q,13,0),0)</f>
        <v>0</v>
      </c>
      <c r="DE316" s="304">
        <f>IFERROR(VLOOKUP($AN316,装备!$B:$Q,14,0),0)</f>
        <v>0</v>
      </c>
      <c r="DF316" s="304">
        <f>IFERROR(VLOOKUP($AN316,装备!$B:$Q,16,0),0)</f>
        <v>0</v>
      </c>
      <c r="DG316" s="304">
        <f>IFERROR(VLOOKUP($AN316,装备!$B:$Q,5,0),0)</f>
        <v>0</v>
      </c>
      <c r="DH316" s="304">
        <f>IFERROR(VLOOKUP(AO316,装备!$B:$C,2,0),0)</f>
        <v>0</v>
      </c>
      <c r="DI316" s="304">
        <f>IFERROR(VLOOKUP($AO316,装备!$B:$Q,5,0),0)</f>
        <v>0</v>
      </c>
      <c r="DJ316" s="304">
        <f>IFERROR(VLOOKUP($AO316,装备!$B:$Q,6,0),0)</f>
        <v>0</v>
      </c>
      <c r="DK316" s="304">
        <f>IFERROR(VLOOKUP($AO316,装备!$B:$Q,7,0),0)</f>
        <v>0</v>
      </c>
      <c r="DL316" s="304">
        <f>IFERROR(VLOOKUP($AO316,装备!$B:$Q,8,0),0)</f>
        <v>0</v>
      </c>
      <c r="DM316" s="304">
        <f>IFERROR(VLOOKUP($AO316,装备!$B:$Q,9,0),0)</f>
        <v>0</v>
      </c>
      <c r="DN316" s="304">
        <f>IFERROR(VLOOKUP($AO316,装备!$B:$Q,10,0),0)</f>
        <v>0</v>
      </c>
      <c r="DO316" s="304">
        <f>IFERROR(VLOOKUP($AO316,装备!$B:$Q,11,0),0)</f>
        <v>0</v>
      </c>
      <c r="DP316" s="304">
        <f>IFERROR(VLOOKUP($AO316,装备!$B:$Q,12,0),0)</f>
        <v>0</v>
      </c>
      <c r="DQ316" s="304">
        <f>IFERROR(VLOOKUP($AO316,装备!$B:$Q,13,0),0)</f>
        <v>0</v>
      </c>
      <c r="DR316" s="304">
        <f>IFERROR(VLOOKUP($AO316,装备!$B:$Q,14,0),0)</f>
        <v>0</v>
      </c>
      <c r="DS316" s="304">
        <f>IFERROR(VLOOKUP($AO316,装备!$B:$Q,16,0),0)</f>
        <v>0</v>
      </c>
      <c r="DT316" s="304">
        <f>IFERROR(VLOOKUP($AO316,装备!$B:$Q,5,0),0)</f>
        <v>0</v>
      </c>
    </row>
    <row r="317" spans="1:124" hidden="1">
      <c r="A317" s="301">
        <f>未改造舰娘!$A313</f>
        <v>10034411</v>
      </c>
      <c r="B317" s="354" t="s">
        <v>4198</v>
      </c>
      <c r="C317" s="323"/>
      <c r="D317" s="323">
        <f t="shared" si="4"/>
        <v>110</v>
      </c>
      <c r="E317" s="303">
        <f>未改造舰娘!$C313</f>
        <v>4</v>
      </c>
      <c r="F317" s="304" t="str">
        <f>未改造舰娘!$D313</f>
        <v>驱逐</v>
      </c>
      <c r="G317" s="304" t="str">
        <f>未改造舰娘!$E313</f>
        <v>小型</v>
      </c>
      <c r="H317" s="304" t="str">
        <f>未改造舰娘!$F313</f>
        <v>护卫舰</v>
      </c>
      <c r="I317" s="460">
        <f>未改造舰娘!$AR313</f>
        <v>2</v>
      </c>
      <c r="J317" s="304" t="str">
        <f>未改造舰娘!$G313</f>
        <v>美国</v>
      </c>
      <c r="K317" s="312">
        <f>未改造舰娘!$H313+(BV317+CI317+CV317+DI317)*$C$2</f>
        <v>17</v>
      </c>
      <c r="L317" s="304">
        <f>未改造舰娘!$I313</f>
        <v>-1</v>
      </c>
      <c r="M317" s="304">
        <f>未改造舰娘!$J313</f>
        <v>1</v>
      </c>
      <c r="N317" s="518">
        <f>未改造舰娘!$K313</f>
        <v>2</v>
      </c>
      <c r="O317" s="304">
        <f>未改造舰娘!$L313+((CE317+CR317+DE317+DR317)*$C$2)</f>
        <v>20</v>
      </c>
      <c r="P317" s="304" t="str">
        <f>IF($C$2=1,(IF(ISERROR(FIND("超长",未改造舰娘!$M313&amp;CC317&amp;CP317&amp;DC317&amp;DP317,1)),IF(ISERROR(FIND("长",未改造舰娘!$M313&amp;CC317&amp;CP317&amp;DC317&amp;DP317,1)),IF(ISERROR(FIND("中",未改造舰娘!$M313&amp;CC317&amp;CP317&amp;DC317&amp;DP317,1)),IF(ISERROR(FIND("短",未改造舰娘!$M313&amp;CC317&amp;CP317&amp;DC317&amp;DP317,1)),IF(ISERROR(FIND("无",未改造舰娘!$M313&amp;CC317&amp;CP317&amp;DC317&amp;DP317,1)),0,"无"),"短"),"中"),"长"),"超长")),未改造舰娘!$M313)</f>
        <v>短</v>
      </c>
      <c r="Q317" s="303">
        <f>未改造舰娘!$N313</f>
        <v>37</v>
      </c>
      <c r="R317" s="304">
        <f>(未改造舰娘!$P313)+(未改造舰娘!$Q313)*$C$3+((BW317+CJ317+CW317+DJ317)*$C$2)</f>
        <v>28</v>
      </c>
      <c r="S317" s="304">
        <f>(未改造舰娘!$R313)+(未改造舰娘!$S313)*$C$3+((BY317+CL317+CY317+DL317)*$C$2)</f>
        <v>68</v>
      </c>
      <c r="T317" s="304">
        <f>(未改造舰娘!$T313)+(未改造舰娘!$U313)*$C$3+((BX317+CK317+CX317+DK317)*$C$2)</f>
        <v>22</v>
      </c>
      <c r="U317" s="304">
        <f>(未改造舰娘!$V313)+(未改造舰娘!$W313)*$C$3+((CG317+CT317+DG317+DT317)*$C$2)</f>
        <v>78</v>
      </c>
      <c r="V317" s="305">
        <f>INT((((未改造舰娘!$Y313)-(未改造舰娘!$X313))*(((IF(D317=0,C317,D317))-1)/99))+未改造舰娘!$X313)+((CB317+CO317+DB317+DO317)*$C$2)</f>
        <v>87</v>
      </c>
      <c r="W317" s="304">
        <f>INT((((未改造舰娘!$AA313)-(未改造舰娘!$Z313))*(((IF(D317=0,C317,D317))-1)/99))+未改造舰娘!$Z313)+((CD317+CQ317+DD317+DQ317)*$C$2)</f>
        <v>81</v>
      </c>
      <c r="X317" s="304">
        <f>INT((((未改造舰娘!$AC313)-(未改造舰娘!$AB313))*(((IF(D317=0,C317,D317))-1)/99))+未改造舰娘!$AB313)+((CA317+CN317+DA317+DN317)*$C$2)</f>
        <v>43</v>
      </c>
      <c r="Y317" s="303">
        <f>INT((((未改造舰娘!$AE313)-(未改造舰娘!$AD313))*(((IF(D317=0,C317,D317))-1)/99))+未改造舰娘!$AD313)+((BZ317+CM317+CZ317+DM317)*$C$2)</f>
        <v>84</v>
      </c>
      <c r="Z317" s="474" t="str">
        <f>IF(未改造舰娘!$AF313=0,"",未改造舰娘!$AF313)</f>
        <v/>
      </c>
      <c r="AA317" s="304" t="str">
        <f>IF(未改造舰娘!$AG313="","",未改造舰娘!$AG313)</f>
        <v/>
      </c>
      <c r="AB317" s="304" t="str">
        <f>IF(未改造舰娘!$AH313="","",未改造舰娘!$AH313)</f>
        <v/>
      </c>
      <c r="AC317" s="304" t="str">
        <f>IF(未改造舰娘!$AI313="","",未改造舰娘!$AI313)</f>
        <v/>
      </c>
      <c r="AD317" s="304">
        <f>IF(未改造舰娘!$AJ313="","",未改造舰娘!$AJ313)</f>
        <v>0</v>
      </c>
      <c r="AE317" s="305">
        <f>IF(未改造舰娘!$AK313="","",未改造舰娘!$AK313)</f>
        <v>50</v>
      </c>
      <c r="AF317" s="304">
        <f>IF(未改造舰娘!$AL313="","",未改造舰娘!$AL313)</f>
        <v>500</v>
      </c>
      <c r="AG317" s="304">
        <f>IF(未改造舰娘!$AM313="","",未改造舰娘!$AM313)</f>
        <v>500</v>
      </c>
      <c r="AH317" s="304">
        <f>IF(未改造舰娘!$AN313="","",未改造舰娘!$AN313)</f>
        <v>500</v>
      </c>
      <c r="AI317" s="304">
        <f>IF(未改造舰娘!$AO313="","",未改造舰娘!$AO313)</f>
        <v>200</v>
      </c>
      <c r="AJ317" s="304" t="str">
        <f>IF(未改造舰娘!$AP313="","",未改造舰娘!$AP313)</f>
        <v>驱逐核心</v>
      </c>
      <c r="AK317" s="303">
        <f>IF(未改造舰娘!$AQ313="","",未改造舰娘!$AQ313)</f>
        <v>15</v>
      </c>
      <c r="AL317" s="306" t="str">
        <f>IF(未改造舰娘!$AS313="","",未改造舰娘!$AS313)</f>
        <v>五联533毫米鱼雷（MK17）</v>
      </c>
      <c r="AM317" s="306" t="str">
        <f>IF(未改造舰娘!$AT313="","",未改造舰娘!$AT313)</f>
        <v/>
      </c>
      <c r="AN317" s="306" t="str">
        <f>IF(未改造舰娘!$AU313="","",未改造舰娘!$AU313)</f>
        <v/>
      </c>
      <c r="AO317" s="306" t="str">
        <f>IF(未改造舰娘!$AV313="","",未改造舰娘!$AV313)</f>
        <v/>
      </c>
      <c r="AP317" s="307" t="str">
        <f>IF(未改造舰娘!$AW313="","",未改造舰娘!$AW313)</f>
        <v/>
      </c>
      <c r="AQ317" s="308" t="str">
        <f>IF(未改造舰娘!$AX313="","",未改造舰娘!$AX313)</f>
        <v/>
      </c>
      <c r="AR317" s="304">
        <f>IF(未改造舰娘!$AY313="","",未改造舰娘!$AY313)</f>
        <v>15</v>
      </c>
      <c r="AS317" s="304">
        <f>IF(未改造舰娘!$AZ313="","",未改造舰娘!$AZ313)</f>
        <v>25</v>
      </c>
      <c r="AT317" s="304">
        <f>IF(未改造舰娘!$BA313="","",未改造舰娘!$BA313)</f>
        <v>0.48</v>
      </c>
      <c r="AU317" s="304">
        <f>IF(未改造舰娘!$BB313="","",未改造舰娘!$BB313)</f>
        <v>0.8</v>
      </c>
      <c r="AV317" s="305">
        <f>IF((未改造舰娘!$BG313+未改造舰娘!$BK313*$C$4)=0,"",(未改造舰娘!$BG313+未改造舰娘!$BK313*$C$4))</f>
        <v>8</v>
      </c>
      <c r="AW317" s="304">
        <f>IF((未改造舰娘!$BH313+未改造舰娘!$BL313*$C$4)=0,"",(未改造舰娘!$BH313+未改造舰娘!$BL313*$C$4))</f>
        <v>13</v>
      </c>
      <c r="AX317" s="304">
        <f>IF((未改造舰娘!$BI313+未改造舰娘!$BM313*$C$4)=0,"",(未改造舰娘!$BI313+未改造舰娘!$BM313*$C$4))</f>
        <v>10</v>
      </c>
      <c r="AY317" s="303" t="str">
        <f>IF((未改造舰娘!$BJ313+未改造舰娘!$BN313*$C$4)=0,"",(未改造舰娘!$BJ313+未改造舰娘!$BN313*$C$4))</f>
        <v/>
      </c>
      <c r="AZ317" s="500">
        <f>IF(未改造舰娘!BC313="","",未改造舰娘!BC313)</f>
        <v>0</v>
      </c>
      <c r="BA317" s="500">
        <f>IF(未改造舰娘!BD313="","",未改造舰娘!BD313)</f>
        <v>18</v>
      </c>
      <c r="BB317" s="500">
        <f>IF(未改造舰娘!BE313="","",未改造舰娘!BE313)</f>
        <v>7</v>
      </c>
      <c r="BC317" s="498">
        <f>IF(未改造舰娘!BF313="","",未改造舰娘!BF313)</f>
        <v>18</v>
      </c>
      <c r="BD317" s="125" t="s">
        <v>1936</v>
      </c>
      <c r="BE317" s="506">
        <v>0.26041666666666669</v>
      </c>
      <c r="BF317" s="306" t="str">
        <f>IF(未改造舰娘!$BQ313="","",未改造舰娘!$BQ313)</f>
        <v>1-3-DEF,1-4-CDEF,2-6-L,7-4-M,7-5-Q,8-1-L</v>
      </c>
      <c r="BG317" s="306" t="str">
        <f>IF(未改造舰娘!$BR313="","",未改造舰娘!$BR313)</f>
        <v>极地奏鸣曲 Ex-3-DEFGHIJKLMNO,Ex-4-CDFGHIJKLMNO,Ex-4-1-L,Ex-4-2-L,Ex-4-4-EHJKL；扑火之蛾 Ex-8-DFHJKM,Ex-10-DGJKLMN</v>
      </c>
      <c r="BH317" s="306"/>
      <c r="BU317" s="304">
        <f>IFERROR(VLOOKUP(AL317,装备!$B:$C,2,0),0)</f>
        <v>4</v>
      </c>
      <c r="BV317" s="304">
        <f>IFERROR(VLOOKUP($AL317,装备!$B:$Q,5,0),0)</f>
        <v>0</v>
      </c>
      <c r="BW317" s="304">
        <f>IFERROR(VLOOKUP($AL317,装备!$B:$Q,6,0),0)</f>
        <v>0</v>
      </c>
      <c r="BX317" s="304">
        <f>IFERROR(VLOOKUP($AL317,装备!$B:$Q,7,0),0)</f>
        <v>0</v>
      </c>
      <c r="BY317" s="304">
        <f>IFERROR(VLOOKUP($AL317,装备!$B:$Q,8,0),0)</f>
        <v>8</v>
      </c>
      <c r="BZ317" s="304">
        <f>IFERROR(VLOOKUP($AL317,装备!$B:$Q,9,0),0)</f>
        <v>0</v>
      </c>
      <c r="CA317" s="304">
        <f>IFERROR(VLOOKUP($AL317,装备!$B:$Q,10,0),0)</f>
        <v>0</v>
      </c>
      <c r="CB317" s="304">
        <f>IFERROR(VLOOKUP($AL317,装备!$B:$Q,11,0),0)</f>
        <v>2</v>
      </c>
      <c r="CC317" s="304" t="str">
        <f>IFERROR(VLOOKUP($AL317,装备!$B:$Q,12,0),0)</f>
        <v>无</v>
      </c>
      <c r="CD317" s="304">
        <f>IFERROR(VLOOKUP($AL317,装备!$B:$Q,13,0),0)</f>
        <v>0</v>
      </c>
      <c r="CE317" s="304">
        <f>IFERROR(VLOOKUP($AL317,装备!$B:$Q,14,0),0)</f>
        <v>0</v>
      </c>
      <c r="CF317" s="304">
        <f>IFERROR(VLOOKUP($AL317,装备!$B:$Q,16,0),0)</f>
        <v>0</v>
      </c>
      <c r="CG317" s="304">
        <f>IFERROR(VLOOKUP($AL317,装备!$B:$Q,5,0),0)</f>
        <v>0</v>
      </c>
      <c r="CH317" s="304">
        <f>IFERROR(VLOOKUP(AM317,装备!$B:$C,2,0),0)</f>
        <v>0</v>
      </c>
      <c r="CI317" s="304">
        <f>IFERROR(VLOOKUP($AM317,装备!$B:$Q,5,0),0)</f>
        <v>0</v>
      </c>
      <c r="CJ317" s="304">
        <f>IFERROR(VLOOKUP($AM317,装备!$B:$Q,6,0),0)</f>
        <v>0</v>
      </c>
      <c r="CK317" s="304">
        <f>IFERROR(VLOOKUP($AM317,装备!$B:$Q,7,0),0)</f>
        <v>0</v>
      </c>
      <c r="CL317" s="304">
        <f>IFERROR(VLOOKUP($AM317,装备!$B:$Q,8,0),0)</f>
        <v>0</v>
      </c>
      <c r="CM317" s="304">
        <f>IFERROR(VLOOKUP($AM317,装备!$B:$Q,9,0),0)</f>
        <v>0</v>
      </c>
      <c r="CN317" s="304">
        <f>IFERROR(VLOOKUP($AM317,装备!$B:$Q,10,0),0)</f>
        <v>0</v>
      </c>
      <c r="CO317" s="304">
        <f>IFERROR(VLOOKUP($AM317,装备!$B:$Q,11,0),0)</f>
        <v>0</v>
      </c>
      <c r="CP317" s="304">
        <f>IFERROR(VLOOKUP($AM317,装备!$B:$Q,12,0),0)</f>
        <v>0</v>
      </c>
      <c r="CQ317" s="304">
        <f>IFERROR(VLOOKUP($AM317,装备!$B:$Q,13,0),0)</f>
        <v>0</v>
      </c>
      <c r="CR317" s="304">
        <f>IFERROR(VLOOKUP($AM317,装备!$B:$Q,14,0),0)</f>
        <v>0</v>
      </c>
      <c r="CS317" s="304">
        <f>IFERROR(VLOOKUP($AM317,装备!$B:$Q,16,0),0)</f>
        <v>0</v>
      </c>
      <c r="CT317" s="304">
        <f>IFERROR(VLOOKUP($AM317,装备!$B:$Q,5,0),0)</f>
        <v>0</v>
      </c>
      <c r="CU317" s="304">
        <f>IFERROR(VLOOKUP(AN317,装备!$B:$C,2,0),0)</f>
        <v>0</v>
      </c>
      <c r="CV317" s="304">
        <f>IFERROR(VLOOKUP($AN317,装备!$B:$Q,5,0),0)</f>
        <v>0</v>
      </c>
      <c r="CW317" s="304">
        <f>IFERROR(VLOOKUP($AN317,装备!$B:$Q,6,0),0)</f>
        <v>0</v>
      </c>
      <c r="CX317" s="304">
        <f>IFERROR(VLOOKUP($AN317,装备!$B:$Q,7,0),0)</f>
        <v>0</v>
      </c>
      <c r="CY317" s="304">
        <f>IFERROR(VLOOKUP($AN317,装备!$B:$Q,8,0),0)</f>
        <v>0</v>
      </c>
      <c r="CZ317" s="304">
        <f>IFERROR(VLOOKUP($AN317,装备!$B:$Q,9,0),0)</f>
        <v>0</v>
      </c>
      <c r="DA317" s="304">
        <f>IFERROR(VLOOKUP($AN317,装备!$B:$Q,10,0),0)</f>
        <v>0</v>
      </c>
      <c r="DB317" s="304">
        <f>IFERROR(VLOOKUP($AN317,装备!$B:$Q,11,0),0)</f>
        <v>0</v>
      </c>
      <c r="DC317" s="304">
        <f>IFERROR(VLOOKUP($AN317,装备!$B:$Q,12,0),0)</f>
        <v>0</v>
      </c>
      <c r="DD317" s="304">
        <f>IFERROR(VLOOKUP($AN317,装备!$B:$Q,13,0),0)</f>
        <v>0</v>
      </c>
      <c r="DE317" s="304">
        <f>IFERROR(VLOOKUP($AN317,装备!$B:$Q,14,0),0)</f>
        <v>0</v>
      </c>
      <c r="DF317" s="304">
        <f>IFERROR(VLOOKUP($AN317,装备!$B:$Q,16,0),0)</f>
        <v>0</v>
      </c>
      <c r="DG317" s="304">
        <f>IFERROR(VLOOKUP($AN317,装备!$B:$Q,5,0),0)</f>
        <v>0</v>
      </c>
      <c r="DH317" s="304">
        <f>IFERROR(VLOOKUP(AO317,装备!$B:$C,2,0),0)</f>
        <v>0</v>
      </c>
      <c r="DI317" s="304">
        <f>IFERROR(VLOOKUP($AO317,装备!$B:$Q,5,0),0)</f>
        <v>0</v>
      </c>
      <c r="DJ317" s="304">
        <f>IFERROR(VLOOKUP($AO317,装备!$B:$Q,6,0),0)</f>
        <v>0</v>
      </c>
      <c r="DK317" s="304">
        <f>IFERROR(VLOOKUP($AO317,装备!$B:$Q,7,0),0)</f>
        <v>0</v>
      </c>
      <c r="DL317" s="304">
        <f>IFERROR(VLOOKUP($AO317,装备!$B:$Q,8,0),0)</f>
        <v>0</v>
      </c>
      <c r="DM317" s="304">
        <f>IFERROR(VLOOKUP($AO317,装备!$B:$Q,9,0),0)</f>
        <v>0</v>
      </c>
      <c r="DN317" s="304">
        <f>IFERROR(VLOOKUP($AO317,装备!$B:$Q,10,0),0)</f>
        <v>0</v>
      </c>
      <c r="DO317" s="304">
        <f>IFERROR(VLOOKUP($AO317,装备!$B:$Q,11,0),0)</f>
        <v>0</v>
      </c>
      <c r="DP317" s="304">
        <f>IFERROR(VLOOKUP($AO317,装备!$B:$Q,12,0),0)</f>
        <v>0</v>
      </c>
      <c r="DQ317" s="304">
        <f>IFERROR(VLOOKUP($AO317,装备!$B:$Q,13,0),0)</f>
        <v>0</v>
      </c>
      <c r="DR317" s="304">
        <f>IFERROR(VLOOKUP($AO317,装备!$B:$Q,14,0),0)</f>
        <v>0</v>
      </c>
      <c r="DS317" s="304">
        <f>IFERROR(VLOOKUP($AO317,装备!$B:$Q,16,0),0)</f>
        <v>0</v>
      </c>
      <c r="DT317" s="304">
        <f>IFERROR(VLOOKUP($AO317,装备!$B:$Q,5,0),0)</f>
        <v>0</v>
      </c>
    </row>
    <row r="318" spans="1:124" ht="40.5" hidden="1">
      <c r="A318" s="301">
        <f>未改造舰娘!$A314</f>
        <v>10034513</v>
      </c>
      <c r="B318" s="354" t="s">
        <v>4200</v>
      </c>
      <c r="C318" s="323"/>
      <c r="D318" s="323">
        <f t="shared" si="4"/>
        <v>110</v>
      </c>
      <c r="E318" s="303">
        <f>未改造舰娘!$C314</f>
        <v>6</v>
      </c>
      <c r="F318" s="304" t="str">
        <f>未改造舰娘!$D314</f>
        <v>战列</v>
      </c>
      <c r="G318" s="304" t="str">
        <f>未改造舰娘!$E314</f>
        <v>大型</v>
      </c>
      <c r="H318" s="304" t="str">
        <f>未改造舰娘!$F314</f>
        <v>主力舰</v>
      </c>
      <c r="I318" s="460">
        <f>未改造舰娘!$AR314</f>
        <v>4</v>
      </c>
      <c r="J318" s="304" t="str">
        <f>未改造舰娘!$G314</f>
        <v>美国</v>
      </c>
      <c r="K318" s="312">
        <f>未改造舰娘!$H314+(BV318+CI318+CV318+DI318)*$C$2</f>
        <v>84</v>
      </c>
      <c r="L318" s="304">
        <f>未改造舰娘!$I314</f>
        <v>0</v>
      </c>
      <c r="M318" s="304">
        <f>未改造舰娘!$J314</f>
        <v>5</v>
      </c>
      <c r="N318" s="518">
        <f>未改造舰娘!$K314</f>
        <v>5</v>
      </c>
      <c r="O318" s="304">
        <f>未改造舰娘!$L314+((CE318+CR318+DE318+DR318)*$C$2)</f>
        <v>24</v>
      </c>
      <c r="P318" s="304" t="str">
        <f>IF($C$2=1,(IF(ISERROR(FIND("超长",未改造舰娘!$M314&amp;CC318&amp;CP318&amp;DC318&amp;DP318,1)),IF(ISERROR(FIND("长",未改造舰娘!$M314&amp;CC318&amp;CP318&amp;DC318&amp;DP318,1)),IF(ISERROR(FIND("中",未改造舰娘!$M314&amp;CC318&amp;CP318&amp;DC318&amp;DP318,1)),IF(ISERROR(FIND("短",未改造舰娘!$M314&amp;CC318&amp;CP318&amp;DC318&amp;DP318,1)),IF(ISERROR(FIND("无",未改造舰娘!$M314&amp;CC318&amp;CP318&amp;DC318&amp;DP318,1)),0,"无"),"短"),"中"),"长"),"超长")),未改造舰娘!$M314)</f>
        <v>长</v>
      </c>
      <c r="Q318" s="303">
        <f>未改造舰娘!$N314</f>
        <v>33</v>
      </c>
      <c r="R318" s="304">
        <f>(未改造舰娘!$P314)+(未改造舰娘!$Q314)*$C$3+((BW318+CJ318+CW318+DJ318)*$C$2)</f>
        <v>116</v>
      </c>
      <c r="S318" s="304">
        <f>(未改造舰娘!$R314)+(未改造舰娘!$S314)*$C$3+((BY318+CL318+CY318+DL318)*$C$2)</f>
        <v>0</v>
      </c>
      <c r="T318" s="304">
        <f>(未改造舰娘!$T314)+(未改造舰娘!$U314)*$C$3+((BX318+CK318+CX318+DK318)*$C$2)</f>
        <v>102</v>
      </c>
      <c r="U318" s="304">
        <f>(未改造舰娘!$V314)+(未改造舰娘!$W314)*$C$3+((CG318+CT318+DG318+DT318)*$C$2)</f>
        <v>108</v>
      </c>
      <c r="V318" s="305">
        <f>INT((((未改造舰娘!$Y314)-(未改造舰娘!$X314))*(((IF(D318=0,C318,D318))-1)/99))+未改造舰娘!$X314)+((CB318+CO318+DB318+DO318)*$C$2)</f>
        <v>102</v>
      </c>
      <c r="W318" s="304">
        <f>INT((((未改造舰娘!$AA314)-(未改造舰娘!$Z314))*(((IF(D318=0,C318,D318))-1)/99))+未改造舰娘!$Z314)+((CD318+CQ318+DD318+DQ318)*$C$2)</f>
        <v>52</v>
      </c>
      <c r="X318" s="304">
        <f>INT((((未改造舰娘!$AC314)-(未改造舰娘!$AB314))*(((IF(D318=0,C318,D318))-1)/99))+未改造舰娘!$AB314)+((CA318+CN318+DA318+DN318)*$C$2)</f>
        <v>47</v>
      </c>
      <c r="Y318" s="303">
        <f>INT((((未改造舰娘!$AE314)-(未改造舰娘!$AD314))*(((IF(D318=0,C318,D318))-1)/99))+未改造舰娘!$AD314)+((BZ318+CM318+CZ318+DM318)*$C$2)</f>
        <v>0</v>
      </c>
      <c r="Z318" s="474">
        <f>IF(未改造舰娘!$AF314=0,"",未改造舰娘!$AF314)</f>
        <v>3</v>
      </c>
      <c r="AA318" s="304">
        <f>IF(未改造舰娘!$AG314="","",未改造舰娘!$AG314)</f>
        <v>3</v>
      </c>
      <c r="AB318" s="304">
        <f>IF(未改造舰娘!$AH314="","",未改造舰娘!$AH314)</f>
        <v>3</v>
      </c>
      <c r="AC318" s="304">
        <f>IF(未改造舰娘!$AI314="","",未改造舰娘!$AI314)</f>
        <v>3</v>
      </c>
      <c r="AD318" s="304">
        <f>IF(未改造舰娘!$AJ314="","",未改造舰娘!$AJ314)</f>
        <v>12</v>
      </c>
      <c r="AE318" s="305">
        <f>IF(未改造舰娘!$AK314="","",未改造舰娘!$AK314)</f>
        <v>0</v>
      </c>
      <c r="AF318" s="304" t="str">
        <f>IF(未改造舰娘!$AL314="","",未改造舰娘!$AL314)</f>
        <v/>
      </c>
      <c r="AG318" s="304" t="str">
        <f>IF(未改造舰娘!$AM314="","",未改造舰娘!$AM314)</f>
        <v/>
      </c>
      <c r="AH318" s="304" t="str">
        <f>IF(未改造舰娘!$AN314="","",未改造舰娘!$AN314)</f>
        <v/>
      </c>
      <c r="AI318" s="304" t="str">
        <f>IF(未改造舰娘!$AO314="","",未改造舰娘!$AO314)</f>
        <v/>
      </c>
      <c r="AJ318" s="304" t="str">
        <f>IF(未改造舰娘!$AP314="","",未改造舰娘!$AP314)</f>
        <v/>
      </c>
      <c r="AK318" s="303" t="str">
        <f>IF(未改造舰娘!$AQ314="","",未改造舰娘!$AQ314)</f>
        <v/>
      </c>
      <c r="AL318" s="306" t="str">
        <f>IF(未改造舰娘!$AS314="","",未改造舰娘!$AS314)</f>
        <v>早期型U国三联16英寸炮（MK7）</v>
      </c>
      <c r="AM318" s="306" t="str">
        <f>IF(未改造舰娘!$AT314="","",未改造舰娘!$AT314)</f>
        <v>先进型火控雷达</v>
      </c>
      <c r="AN318" s="306" t="str">
        <f>IF(未改造舰娘!$AU314="","",未改造舰娘!$AU314)</f>
        <v>改良型动力系统</v>
      </c>
      <c r="AO318" s="306" t="str">
        <f>IF(未改造舰娘!$AV314="","",未改造舰娘!$AV314)</f>
        <v/>
      </c>
      <c r="AP318" s="307" t="str">
        <f>IF(未改造舰娘!$AW314="","",未改造舰娘!$AW314)</f>
        <v>高速特遣队(3级)：炮击战阶段,降低敌方高速舰（速度≥27）命中率6%。威斯康星为旗舰时，本方战列、战巡、航战、重巡首轮炮击命中率增加9%，次轮炮击暴击率增加9%。</v>
      </c>
      <c r="AQ318" s="308" t="str">
        <f>IF(未改造舰娘!$AX314="","",未改造舰娘!$AX314)</f>
        <v/>
      </c>
      <c r="AR318" s="304">
        <f>IF(未改造舰娘!$AY314="","",未改造舰娘!$AY314)</f>
        <v>135</v>
      </c>
      <c r="AS318" s="304">
        <f>IF(未改造舰娘!$AZ314="","",未改造舰娘!$AZ314)</f>
        <v>175</v>
      </c>
      <c r="AT318" s="304">
        <f>IF(未改造舰娘!$BA314="","",未改造舰娘!$BA314)</f>
        <v>4.8</v>
      </c>
      <c r="AU318" s="304">
        <f>IF(未改造舰娘!$BB314="","",未改造舰娘!$BB314)</f>
        <v>9</v>
      </c>
      <c r="AV318" s="305">
        <f>IF((未改造舰娘!$BG314+未改造舰娘!$BK314*$C$4)=0,"",(未改造舰娘!$BG314+未改造舰娘!$BK314*$C$4))</f>
        <v>60</v>
      </c>
      <c r="AW318" s="304">
        <f>IF((未改造舰娘!$BH314+未改造舰娘!$BL314*$C$4)=0,"",(未改造舰娘!$BH314+未改造舰娘!$BL314*$C$4))</f>
        <v>79</v>
      </c>
      <c r="AX318" s="304">
        <f>IF((未改造舰娘!$BI314+未改造舰娘!$BM314*$C$4)=0,"",(未改造舰娘!$BI314+未改造舰娘!$BM314*$C$4))</f>
        <v>127</v>
      </c>
      <c r="AY318" s="303">
        <f>IF((未改造舰娘!$BJ314+未改造舰娘!$BN314*$C$4)=0,"",(未改造舰娘!$BJ314+未改造舰娘!$BN314*$C$4))</f>
        <v>30</v>
      </c>
      <c r="AZ318" s="500">
        <f>IF(未改造舰娘!BC314="","",未改造舰娘!BC314)</f>
        <v>91</v>
      </c>
      <c r="BA318" s="500">
        <f>IF(未改造舰娘!BD314="","",未改造舰娘!BD314)</f>
        <v>0</v>
      </c>
      <c r="BB318" s="500">
        <f>IF(未改造舰娘!BE314="","",未改造舰娘!BE314)</f>
        <v>82</v>
      </c>
      <c r="BC318" s="498">
        <f>IF(未改造舰娘!BF314="","",未改造舰娘!BF314)</f>
        <v>86</v>
      </c>
      <c r="BD318" s="125" t="s">
        <v>1938</v>
      </c>
      <c r="BE318" s="506"/>
      <c r="BF318" s="306" t="str">
        <f>IF(未改造舰娘!$BQ314="","",未改造舰娘!$BQ314)</f>
        <v/>
      </c>
      <c r="BG318" s="306" t="str">
        <f>IF(未改造舰娘!$BR314="","",未改造舰娘!$BR314)</f>
        <v/>
      </c>
      <c r="BH318" s="306"/>
      <c r="BU318" s="304">
        <f>IFERROR(VLOOKUP(AL318,装备!$B:$C,2,0),0)</f>
        <v>6</v>
      </c>
      <c r="BV318" s="304">
        <f>IFERROR(VLOOKUP($AL318,装备!$B:$Q,5,0),0)</f>
        <v>0</v>
      </c>
      <c r="BW318" s="304">
        <f>IFERROR(VLOOKUP($AL318,装备!$B:$Q,6,0),0)</f>
        <v>25</v>
      </c>
      <c r="BX318" s="304">
        <f>IFERROR(VLOOKUP($AL318,装备!$B:$Q,7,0),0)</f>
        <v>0</v>
      </c>
      <c r="BY318" s="304">
        <f>IFERROR(VLOOKUP($AL318,装备!$B:$Q,8,0),0)</f>
        <v>0</v>
      </c>
      <c r="BZ318" s="304">
        <f>IFERROR(VLOOKUP($AL318,装备!$B:$Q,9,0),0)</f>
        <v>0</v>
      </c>
      <c r="CA318" s="304">
        <f>IFERROR(VLOOKUP($AL318,装备!$B:$Q,10,0),0)</f>
        <v>0</v>
      </c>
      <c r="CB318" s="304">
        <f>IFERROR(VLOOKUP($AL318,装备!$B:$Q,11,0),0)</f>
        <v>3</v>
      </c>
      <c r="CC318" s="304" t="str">
        <f>IFERROR(VLOOKUP($AL318,装备!$B:$Q,12,0),0)</f>
        <v>超长</v>
      </c>
      <c r="CD318" s="304">
        <f>IFERROR(VLOOKUP($AL318,装备!$B:$Q,13,0),0)</f>
        <v>0</v>
      </c>
      <c r="CE318" s="304">
        <f>IFERROR(VLOOKUP($AL318,装备!$B:$Q,14,0),0)</f>
        <v>0</v>
      </c>
      <c r="CF318" s="304">
        <f>IFERROR(VLOOKUP($AL318,装备!$B:$Q,16,0),0)</f>
        <v>0</v>
      </c>
      <c r="CG318" s="304">
        <f>IFERROR(VLOOKUP($AL318,装备!$B:$Q,5,0),0)</f>
        <v>0</v>
      </c>
      <c r="CH318" s="304">
        <f>IFERROR(VLOOKUP(AM318,装备!$B:$C,2,0),0)</f>
        <v>5</v>
      </c>
      <c r="CI318" s="304">
        <f>IFERROR(VLOOKUP($AM318,装备!$B:$Q,5,0),0)</f>
        <v>0</v>
      </c>
      <c r="CJ318" s="304">
        <f>IFERROR(VLOOKUP($AM318,装备!$B:$Q,6,0),0)</f>
        <v>0</v>
      </c>
      <c r="CK318" s="304">
        <f>IFERROR(VLOOKUP($AM318,装备!$B:$Q,7,0),0)</f>
        <v>0</v>
      </c>
      <c r="CL318" s="304">
        <f>IFERROR(VLOOKUP($AM318,装备!$B:$Q,8,0),0)</f>
        <v>0</v>
      </c>
      <c r="CM318" s="304">
        <f>IFERROR(VLOOKUP($AM318,装备!$B:$Q,9,0),0)</f>
        <v>0</v>
      </c>
      <c r="CN318" s="304">
        <f>IFERROR(VLOOKUP($AM318,装备!$B:$Q,10,0),0)</f>
        <v>0</v>
      </c>
      <c r="CO318" s="304">
        <f>IFERROR(VLOOKUP($AM318,装备!$B:$Q,11,0),0)</f>
        <v>7</v>
      </c>
      <c r="CP318" s="304" t="str">
        <f>IFERROR(VLOOKUP($AM318,装备!$B:$Q,12,0),0)</f>
        <v>无</v>
      </c>
      <c r="CQ318" s="304">
        <f>IFERROR(VLOOKUP($AM318,装备!$B:$Q,13,0),0)</f>
        <v>0</v>
      </c>
      <c r="CR318" s="304">
        <f>IFERROR(VLOOKUP($AM318,装备!$B:$Q,14,0),0)</f>
        <v>0</v>
      </c>
      <c r="CS318" s="304">
        <f>IFERROR(VLOOKUP($AM318,装备!$B:$Q,16,0),0)</f>
        <v>8</v>
      </c>
      <c r="CT318" s="304">
        <f>IFERROR(VLOOKUP($AM318,装备!$B:$Q,5,0),0)</f>
        <v>0</v>
      </c>
      <c r="CU318" s="304">
        <f>IFERROR(VLOOKUP(AN318,装备!$B:$C,2,0),0)</f>
        <v>5</v>
      </c>
      <c r="CV318" s="304">
        <f>IFERROR(VLOOKUP($AN318,装备!$B:$Q,5,0),0)</f>
        <v>0</v>
      </c>
      <c r="CW318" s="304">
        <f>IFERROR(VLOOKUP($AN318,装备!$B:$Q,6,0),0)</f>
        <v>0</v>
      </c>
      <c r="CX318" s="304">
        <f>IFERROR(VLOOKUP($AN318,装备!$B:$Q,7,0),0)</f>
        <v>0</v>
      </c>
      <c r="CY318" s="304">
        <f>IFERROR(VLOOKUP($AN318,装备!$B:$Q,8,0),0)</f>
        <v>0</v>
      </c>
      <c r="CZ318" s="304">
        <f>IFERROR(VLOOKUP($AN318,装备!$B:$Q,9,0),0)</f>
        <v>0</v>
      </c>
      <c r="DA318" s="304">
        <f>IFERROR(VLOOKUP($AN318,装备!$B:$Q,10,0),0)</f>
        <v>0</v>
      </c>
      <c r="DB318" s="304">
        <f>IFERROR(VLOOKUP($AN318,装备!$B:$Q,11,0),0)</f>
        <v>0</v>
      </c>
      <c r="DC318" s="304" t="str">
        <f>IFERROR(VLOOKUP($AN318,装备!$B:$Q,12,0),0)</f>
        <v>无</v>
      </c>
      <c r="DD318" s="304">
        <f>IFERROR(VLOOKUP($AN318,装备!$B:$Q,13,0),0)</f>
        <v>10</v>
      </c>
      <c r="DE318" s="304">
        <f>IFERROR(VLOOKUP($AN318,装备!$B:$Q,14,0),0)</f>
        <v>0</v>
      </c>
      <c r="DF318" s="304">
        <f>IFERROR(VLOOKUP($AN318,装备!$B:$Q,16,0),0)</f>
        <v>0</v>
      </c>
      <c r="DG318" s="304">
        <f>IFERROR(VLOOKUP($AN318,装备!$B:$Q,5,0),0)</f>
        <v>0</v>
      </c>
      <c r="DH318" s="304">
        <f>IFERROR(VLOOKUP(AO318,装备!$B:$C,2,0),0)</f>
        <v>0</v>
      </c>
      <c r="DI318" s="304">
        <f>IFERROR(VLOOKUP($AO318,装备!$B:$Q,5,0),0)</f>
        <v>0</v>
      </c>
      <c r="DJ318" s="304">
        <f>IFERROR(VLOOKUP($AO318,装备!$B:$Q,6,0),0)</f>
        <v>0</v>
      </c>
      <c r="DK318" s="304">
        <f>IFERROR(VLOOKUP($AO318,装备!$B:$Q,7,0),0)</f>
        <v>0</v>
      </c>
      <c r="DL318" s="304">
        <f>IFERROR(VLOOKUP($AO318,装备!$B:$Q,8,0),0)</f>
        <v>0</v>
      </c>
      <c r="DM318" s="304">
        <f>IFERROR(VLOOKUP($AO318,装备!$B:$Q,9,0),0)</f>
        <v>0</v>
      </c>
      <c r="DN318" s="304">
        <f>IFERROR(VLOOKUP($AO318,装备!$B:$Q,10,0),0)</f>
        <v>0</v>
      </c>
      <c r="DO318" s="304">
        <f>IFERROR(VLOOKUP($AO318,装备!$B:$Q,11,0),0)</f>
        <v>0</v>
      </c>
      <c r="DP318" s="304">
        <f>IFERROR(VLOOKUP($AO318,装备!$B:$Q,12,0),0)</f>
        <v>0</v>
      </c>
      <c r="DQ318" s="304">
        <f>IFERROR(VLOOKUP($AO318,装备!$B:$Q,13,0),0)</f>
        <v>0</v>
      </c>
      <c r="DR318" s="304">
        <f>IFERROR(VLOOKUP($AO318,装备!$B:$Q,14,0),0)</f>
        <v>0</v>
      </c>
      <c r="DS318" s="304">
        <f>IFERROR(VLOOKUP($AO318,装备!$B:$Q,16,0),0)</f>
        <v>0</v>
      </c>
      <c r="DT318" s="304">
        <f>IFERROR(VLOOKUP($AO318,装备!$B:$Q,5,0),0)</f>
        <v>0</v>
      </c>
    </row>
    <row r="319" spans="1:124" hidden="1">
      <c r="A319" s="301">
        <f>未改造舰娘!$A315</f>
        <v>10034612</v>
      </c>
      <c r="B319" s="354" t="s">
        <v>4201</v>
      </c>
      <c r="C319" s="323"/>
      <c r="D319" s="323">
        <f t="shared" si="4"/>
        <v>110</v>
      </c>
      <c r="E319" s="303">
        <f>未改造舰娘!$C315</f>
        <v>4</v>
      </c>
      <c r="F319" s="304" t="str">
        <f>未改造舰娘!$D315</f>
        <v>轻巡</v>
      </c>
      <c r="G319" s="304" t="str">
        <f>未改造舰娘!$E315</f>
        <v>中型</v>
      </c>
      <c r="H319" s="304" t="str">
        <f>未改造舰娘!$F315</f>
        <v>护卫舰</v>
      </c>
      <c r="I319" s="460">
        <f>未改造舰娘!$AR315</f>
        <v>3</v>
      </c>
      <c r="J319" s="304" t="str">
        <f>未改造舰娘!$G315</f>
        <v>英国</v>
      </c>
      <c r="K319" s="312">
        <f>未改造舰娘!$H315+(BV319+CI319+CV319+DI319)*$C$2</f>
        <v>35</v>
      </c>
      <c r="L319" s="304">
        <f>未改造舰娘!$I315</f>
        <v>1</v>
      </c>
      <c r="M319" s="304">
        <f>未改造舰娘!$J315</f>
        <v>1</v>
      </c>
      <c r="N319" s="518">
        <f>未改造舰娘!$K315</f>
        <v>2</v>
      </c>
      <c r="O319" s="304">
        <f>未改造舰娘!$L315+((CE319+CR319+DE319+DR319)*$C$2)</f>
        <v>25</v>
      </c>
      <c r="P319" s="304" t="str">
        <f>IF($C$2=1,(IF(ISERROR(FIND("超长",未改造舰娘!$M315&amp;CC319&amp;CP319&amp;DC319&amp;DP319,1)),IF(ISERROR(FIND("长",未改造舰娘!$M315&amp;CC319&amp;CP319&amp;DC319&amp;DP319,1)),IF(ISERROR(FIND("中",未改造舰娘!$M315&amp;CC319&amp;CP319&amp;DC319&amp;DP319,1)),IF(ISERROR(FIND("短",未改造舰娘!$M315&amp;CC319&amp;CP319&amp;DC319&amp;DP319,1)),IF(ISERROR(FIND("无",未改造舰娘!$M315&amp;CC319&amp;CP319&amp;DC319&amp;DP319,1)),0,"无"),"短"),"中"),"长"),"超长")),未改造舰娘!$M315)</f>
        <v>中</v>
      </c>
      <c r="Q319" s="303">
        <f>未改造舰娘!$N315</f>
        <v>33</v>
      </c>
      <c r="R319" s="304">
        <f>(未改造舰娘!$P315)+(未改造舰娘!$Q315)*$C$3+((BW319+CJ319+CW319+DJ319)*$C$2)</f>
        <v>55</v>
      </c>
      <c r="S319" s="304">
        <f>(未改造舰娘!$R315)+(未改造舰娘!$S315)*$C$3+((BY319+CL319+CY319+DL319)*$C$2)</f>
        <v>50</v>
      </c>
      <c r="T319" s="304">
        <f>(未改造舰娘!$T315)+(未改造舰娘!$U315)*$C$3+((BX319+CK319+CX319+DK319)*$C$2)</f>
        <v>50</v>
      </c>
      <c r="U319" s="304">
        <f>(未改造舰娘!$V315)+(未改造舰娘!$W315)*$C$3+((CG319+CT319+DG319+DT319)*$C$2)</f>
        <v>75</v>
      </c>
      <c r="V319" s="305">
        <f>INT((((未改造舰娘!$Y315)-(未改造舰娘!$X315))*(((IF(D319=0,C319,D319))-1)/99))+未改造舰娘!$X315)+((CB319+CO319+DB319+DO319)*$C$2)</f>
        <v>92</v>
      </c>
      <c r="W319" s="304">
        <f>INT((((未改造舰娘!$AA315)-(未改造舰娘!$Z315))*(((IF(D319=0,C319,D319))-1)/99))+未改造舰娘!$Z315)+((CD319+CQ319+DD319+DQ319)*$C$2)</f>
        <v>68</v>
      </c>
      <c r="X319" s="304">
        <f>INT((((未改造舰娘!$AC315)-(未改造舰娘!$AB315))*(((IF(D319=0,C319,D319))-1)/99))+未改造舰娘!$AB315)+((CA319+CN319+DA319+DN319)*$C$2)</f>
        <v>21</v>
      </c>
      <c r="Y319" s="303">
        <f>INT((((未改造舰娘!$AE315)-(未改造舰娘!$AD315))*(((IF(D319=0,C319,D319))-1)/99))+未改造舰娘!$AD315)+((BZ319+CM319+CZ319+DM319)*$C$2)</f>
        <v>64</v>
      </c>
      <c r="Z319" s="474">
        <f>IF(未改造舰娘!$AF315=0,"",未改造舰娘!$AF315)</f>
        <v>2</v>
      </c>
      <c r="AA319" s="304">
        <f>IF(未改造舰娘!$AG315="","",未改造舰娘!$AG315)</f>
        <v>2</v>
      </c>
      <c r="AB319" s="304">
        <f>IF(未改造舰娘!$AH315="","",未改造舰娘!$AH315)</f>
        <v>2</v>
      </c>
      <c r="AC319" s="304" t="str">
        <f>IF(未改造舰娘!$AI315="","",未改造舰娘!$AI315)</f>
        <v/>
      </c>
      <c r="AD319" s="304">
        <f>IF(未改造舰娘!$AJ315="","",未改造舰娘!$AJ315)</f>
        <v>6</v>
      </c>
      <c r="AE319" s="305">
        <f>IF(未改造舰娘!$AK315="","",未改造舰娘!$AK315)</f>
        <v>0</v>
      </c>
      <c r="AF319" s="304" t="str">
        <f>IF(未改造舰娘!$AL315="","",未改造舰娘!$AL315)</f>
        <v/>
      </c>
      <c r="AG319" s="304" t="str">
        <f>IF(未改造舰娘!$AM315="","",未改造舰娘!$AM315)</f>
        <v/>
      </c>
      <c r="AH319" s="304" t="str">
        <f>IF(未改造舰娘!$AN315="","",未改造舰娘!$AN315)</f>
        <v/>
      </c>
      <c r="AI319" s="304" t="str">
        <f>IF(未改造舰娘!$AO315="","",未改造舰娘!$AO315)</f>
        <v/>
      </c>
      <c r="AJ319" s="304" t="str">
        <f>IF(未改造舰娘!$AP315="","",未改造舰娘!$AP315)</f>
        <v/>
      </c>
      <c r="AK319" s="303" t="str">
        <f>IF(未改造舰娘!$AQ315="","",未改造舰娘!$AQ315)</f>
        <v/>
      </c>
      <c r="AL319" s="306" t="str">
        <f>IF(未改造舰娘!$AS315="","",未改造舰娘!$AS315)</f>
        <v>E国三联6英寸炮</v>
      </c>
      <c r="AM319" s="306" t="str">
        <f>IF(未改造舰娘!$AT315="","",未改造舰娘!$AT315)</f>
        <v/>
      </c>
      <c r="AN319" s="306" t="str">
        <f>IF(未改造舰娘!$AU315="","",未改造舰娘!$AU315)</f>
        <v/>
      </c>
      <c r="AO319" s="306" t="str">
        <f>IF(未改造舰娘!$AV315="","",未改造舰娘!$AV315)</f>
        <v/>
      </c>
      <c r="AP319" s="307" t="str">
        <f>IF(未改造舰娘!$AW315="","",未改造舰娘!$AW315)</f>
        <v/>
      </c>
      <c r="AQ319" s="308" t="str">
        <f>IF(未改造舰娘!$AX315="","",未改造舰娘!$AX315)</f>
        <v/>
      </c>
      <c r="AR319" s="304">
        <f>IF(未改造舰娘!$AY315="","",未改造舰娘!$AY315)</f>
        <v>20</v>
      </c>
      <c r="AS319" s="304">
        <f>IF(未改造舰娘!$AZ315="","",未改造舰娘!$AZ315)</f>
        <v>30</v>
      </c>
      <c r="AT319" s="304">
        <f>IF(未改造舰娘!$BA315="","",未改造舰娘!$BA315)</f>
        <v>0.8</v>
      </c>
      <c r="AU319" s="304">
        <f>IF(未改造舰娘!$BB315="","",未改造舰娘!$BB315)</f>
        <v>1.5</v>
      </c>
      <c r="AV319" s="305">
        <f>IF((未改造舰娘!$BG315+未改造舰娘!$BK315*$C$4)=0,"",(未改造舰娘!$BG315+未改造舰娘!$BK315*$C$4))</f>
        <v>10</v>
      </c>
      <c r="AW319" s="304">
        <f>IF((未改造舰娘!$BH315+未改造舰娘!$BL315*$C$4)=0,"",(未改造舰娘!$BH315+未改造舰娘!$BL315*$C$4))</f>
        <v>17</v>
      </c>
      <c r="AX319" s="304">
        <f>IF((未改造舰娘!$BI315+未改造舰娘!$BM315*$C$4)=0,"",(未改造舰娘!$BI315+未改造舰娘!$BM315*$C$4))</f>
        <v>12</v>
      </c>
      <c r="AY319" s="303" t="str">
        <f>IF((未改造舰娘!$BJ315+未改造舰娘!$BN315*$C$4)=0,"",(未改造舰娘!$BJ315+未改造舰娘!$BN315*$C$4))</f>
        <v/>
      </c>
      <c r="AZ319" s="500">
        <f>IF(未改造舰娘!BC315="","",未改造舰娘!BC315)</f>
        <v>19</v>
      </c>
      <c r="BA319" s="500">
        <f>IF(未改造舰娘!BD315="","",未改造舰娘!BD315)</f>
        <v>10</v>
      </c>
      <c r="BB319" s="500">
        <f>IF(未改造舰娘!BE315="","",未改造舰娘!BE315)</f>
        <v>15</v>
      </c>
      <c r="BC319" s="498">
        <f>IF(未改造舰娘!BF315="","",未改造舰娘!BF315)</f>
        <v>32</v>
      </c>
      <c r="BD319" s="125" t="s">
        <v>1941</v>
      </c>
      <c r="BE319" s="506">
        <v>5.4166666666666669E-2</v>
      </c>
      <c r="BF319" s="306" t="str">
        <f>IF(未改造舰娘!$BQ315="","",未改造舰娘!$BQ315)</f>
        <v>7-5-ABCDEFGHIJKLMOQ,8-1-ABCDEFGHIJKL</v>
      </c>
      <c r="BG319" s="306" t="str">
        <f>IF(未改造舰娘!$BR315="","",未改造舰娘!$BR315)</f>
        <v>极地奏鸣曲 Ex-4-5-ABCDEFGHIJKLMOQ,Ex-1-BCDEFGHIJKM,Ex-3-DEFGHIJLMNO,Ex-4-ABCDEFGHIJKLMNO,Ex-4-2-ABCDEFGHIJKL,Ex-4-4-HJKL；女武神行动 Ex-1-BDEF,Ex-2-BCDEFGJKL,Ex-3-ABCDEGHIJKLM,Ex-4-ABCDEFGHJKMNOP,Ex-5-ABCDEFG,Ex-6-BCDEFHI,Ex-7-ABCDEGHIJLM；熔炉大混战 Ex-3-ABCDEFGHIJKL,Ex-5-ABCDEFGHIJKL,Ex-7-ABCDEFGHIJKLMN,Ex-10-ABCDEFGHJKL</v>
      </c>
      <c r="BH319" s="306"/>
      <c r="BU319" s="304">
        <f>IFERROR(VLOOKUP(AL319,装备!$B:$C,2,0),0)</f>
        <v>2</v>
      </c>
      <c r="BV319" s="304">
        <f>IFERROR(VLOOKUP($AL319,装备!$B:$Q,5,0),0)</f>
        <v>0</v>
      </c>
      <c r="BW319" s="304">
        <f>IFERROR(VLOOKUP($AL319,装备!$B:$Q,6,0),0)</f>
        <v>7</v>
      </c>
      <c r="BX319" s="304">
        <f>IFERROR(VLOOKUP($AL319,装备!$B:$Q,7,0),0)</f>
        <v>0</v>
      </c>
      <c r="BY319" s="304">
        <f>IFERROR(VLOOKUP($AL319,装备!$B:$Q,8,0),0)</f>
        <v>0</v>
      </c>
      <c r="BZ319" s="304">
        <f>IFERROR(VLOOKUP($AL319,装备!$B:$Q,9,0),0)</f>
        <v>0</v>
      </c>
      <c r="CA319" s="304">
        <f>IFERROR(VLOOKUP($AL319,装备!$B:$Q,10,0),0)</f>
        <v>0</v>
      </c>
      <c r="CB319" s="304">
        <f>IFERROR(VLOOKUP($AL319,装备!$B:$Q,11,0),0)</f>
        <v>0</v>
      </c>
      <c r="CC319" s="304" t="str">
        <f>IFERROR(VLOOKUP($AL319,装备!$B:$Q,12,0),0)</f>
        <v>中</v>
      </c>
      <c r="CD319" s="304">
        <f>IFERROR(VLOOKUP($AL319,装备!$B:$Q,13,0),0)</f>
        <v>0</v>
      </c>
      <c r="CE319" s="304">
        <f>IFERROR(VLOOKUP($AL319,装备!$B:$Q,14,0),0)</f>
        <v>0</v>
      </c>
      <c r="CF319" s="304">
        <f>IFERROR(VLOOKUP($AL319,装备!$B:$Q,16,0),0)</f>
        <v>0</v>
      </c>
      <c r="CG319" s="304">
        <f>IFERROR(VLOOKUP($AL319,装备!$B:$Q,5,0),0)</f>
        <v>0</v>
      </c>
      <c r="CH319" s="304">
        <f>IFERROR(VLOOKUP(AM319,装备!$B:$C,2,0),0)</f>
        <v>0</v>
      </c>
      <c r="CI319" s="304">
        <f>IFERROR(VLOOKUP($AM319,装备!$B:$Q,5,0),0)</f>
        <v>0</v>
      </c>
      <c r="CJ319" s="304">
        <f>IFERROR(VLOOKUP($AM319,装备!$B:$Q,6,0),0)</f>
        <v>0</v>
      </c>
      <c r="CK319" s="304">
        <f>IFERROR(VLOOKUP($AM319,装备!$B:$Q,7,0),0)</f>
        <v>0</v>
      </c>
      <c r="CL319" s="304">
        <f>IFERROR(VLOOKUP($AM319,装备!$B:$Q,8,0),0)</f>
        <v>0</v>
      </c>
      <c r="CM319" s="304">
        <f>IFERROR(VLOOKUP($AM319,装备!$B:$Q,9,0),0)</f>
        <v>0</v>
      </c>
      <c r="CN319" s="304">
        <f>IFERROR(VLOOKUP($AM319,装备!$B:$Q,10,0),0)</f>
        <v>0</v>
      </c>
      <c r="CO319" s="304">
        <f>IFERROR(VLOOKUP($AM319,装备!$B:$Q,11,0),0)</f>
        <v>0</v>
      </c>
      <c r="CP319" s="304">
        <f>IFERROR(VLOOKUP($AM319,装备!$B:$Q,12,0),0)</f>
        <v>0</v>
      </c>
      <c r="CQ319" s="304">
        <f>IFERROR(VLOOKUP($AM319,装备!$B:$Q,13,0),0)</f>
        <v>0</v>
      </c>
      <c r="CR319" s="304">
        <f>IFERROR(VLOOKUP($AM319,装备!$B:$Q,14,0),0)</f>
        <v>0</v>
      </c>
      <c r="CS319" s="304">
        <f>IFERROR(VLOOKUP($AM319,装备!$B:$Q,16,0),0)</f>
        <v>0</v>
      </c>
      <c r="CT319" s="304">
        <f>IFERROR(VLOOKUP($AM319,装备!$B:$Q,5,0),0)</f>
        <v>0</v>
      </c>
      <c r="CU319" s="304">
        <f>IFERROR(VLOOKUP(AN319,装备!$B:$C,2,0),0)</f>
        <v>0</v>
      </c>
      <c r="CV319" s="304">
        <f>IFERROR(VLOOKUP($AN319,装备!$B:$Q,5,0),0)</f>
        <v>0</v>
      </c>
      <c r="CW319" s="304">
        <f>IFERROR(VLOOKUP($AN319,装备!$B:$Q,6,0),0)</f>
        <v>0</v>
      </c>
      <c r="CX319" s="304">
        <f>IFERROR(VLOOKUP($AN319,装备!$B:$Q,7,0),0)</f>
        <v>0</v>
      </c>
      <c r="CY319" s="304">
        <f>IFERROR(VLOOKUP($AN319,装备!$B:$Q,8,0),0)</f>
        <v>0</v>
      </c>
      <c r="CZ319" s="304">
        <f>IFERROR(VLOOKUP($AN319,装备!$B:$Q,9,0),0)</f>
        <v>0</v>
      </c>
      <c r="DA319" s="304">
        <f>IFERROR(VLOOKUP($AN319,装备!$B:$Q,10,0),0)</f>
        <v>0</v>
      </c>
      <c r="DB319" s="304">
        <f>IFERROR(VLOOKUP($AN319,装备!$B:$Q,11,0),0)</f>
        <v>0</v>
      </c>
      <c r="DC319" s="304">
        <f>IFERROR(VLOOKUP($AN319,装备!$B:$Q,12,0),0)</f>
        <v>0</v>
      </c>
      <c r="DD319" s="304">
        <f>IFERROR(VLOOKUP($AN319,装备!$B:$Q,13,0),0)</f>
        <v>0</v>
      </c>
      <c r="DE319" s="304">
        <f>IFERROR(VLOOKUP($AN319,装备!$B:$Q,14,0),0)</f>
        <v>0</v>
      </c>
      <c r="DF319" s="304">
        <f>IFERROR(VLOOKUP($AN319,装备!$B:$Q,16,0),0)</f>
        <v>0</v>
      </c>
      <c r="DG319" s="304">
        <f>IFERROR(VLOOKUP($AN319,装备!$B:$Q,5,0),0)</f>
        <v>0</v>
      </c>
      <c r="DH319" s="304">
        <f>IFERROR(VLOOKUP(AO319,装备!$B:$C,2,0),0)</f>
        <v>0</v>
      </c>
      <c r="DI319" s="304">
        <f>IFERROR(VLOOKUP($AO319,装备!$B:$Q,5,0),0)</f>
        <v>0</v>
      </c>
      <c r="DJ319" s="304">
        <f>IFERROR(VLOOKUP($AO319,装备!$B:$Q,6,0),0)</f>
        <v>0</v>
      </c>
      <c r="DK319" s="304">
        <f>IFERROR(VLOOKUP($AO319,装备!$B:$Q,7,0),0)</f>
        <v>0</v>
      </c>
      <c r="DL319" s="304">
        <f>IFERROR(VLOOKUP($AO319,装备!$B:$Q,8,0),0)</f>
        <v>0</v>
      </c>
      <c r="DM319" s="304">
        <f>IFERROR(VLOOKUP($AO319,装备!$B:$Q,9,0),0)</f>
        <v>0</v>
      </c>
      <c r="DN319" s="304">
        <f>IFERROR(VLOOKUP($AO319,装备!$B:$Q,10,0),0)</f>
        <v>0</v>
      </c>
      <c r="DO319" s="304">
        <f>IFERROR(VLOOKUP($AO319,装备!$B:$Q,11,0),0)</f>
        <v>0</v>
      </c>
      <c r="DP319" s="304">
        <f>IFERROR(VLOOKUP($AO319,装备!$B:$Q,12,0),0)</f>
        <v>0</v>
      </c>
      <c r="DQ319" s="304">
        <f>IFERROR(VLOOKUP($AO319,装备!$B:$Q,13,0),0)</f>
        <v>0</v>
      </c>
      <c r="DR319" s="304">
        <f>IFERROR(VLOOKUP($AO319,装备!$B:$Q,14,0),0)</f>
        <v>0</v>
      </c>
      <c r="DS319" s="304">
        <f>IFERROR(VLOOKUP($AO319,装备!$B:$Q,16,0),0)</f>
        <v>0</v>
      </c>
      <c r="DT319" s="304">
        <f>IFERROR(VLOOKUP($AO319,装备!$B:$Q,5,0),0)</f>
        <v>0</v>
      </c>
    </row>
    <row r="320" spans="1:124" hidden="1">
      <c r="A320" s="301">
        <f>未改造舰娘!$A316</f>
        <v>10034712</v>
      </c>
      <c r="B320" s="354" t="s">
        <v>4202</v>
      </c>
      <c r="C320" s="323"/>
      <c r="D320" s="323">
        <f t="shared" si="4"/>
        <v>110</v>
      </c>
      <c r="E320" s="303">
        <f>未改造舰娘!$C316</f>
        <v>5</v>
      </c>
      <c r="F320" s="304" t="str">
        <f>未改造舰娘!$D316</f>
        <v>轻巡</v>
      </c>
      <c r="G320" s="304" t="str">
        <f>未改造舰娘!$E316</f>
        <v>中型</v>
      </c>
      <c r="H320" s="304" t="str">
        <f>未改造舰娘!$F316</f>
        <v>护卫舰</v>
      </c>
      <c r="I320" s="460">
        <f>未改造舰娘!$AR316</f>
        <v>3</v>
      </c>
      <c r="J320" s="304" t="str">
        <f>未改造舰娘!$G316</f>
        <v>美国</v>
      </c>
      <c r="K320" s="312">
        <f>未改造舰娘!$H316+(BV320+CI320+CV320+DI320)*$C$2</f>
        <v>36</v>
      </c>
      <c r="L320" s="304">
        <f>未改造舰娘!$I316</f>
        <v>0</v>
      </c>
      <c r="M320" s="304">
        <f>未改造舰娘!$J316</f>
        <v>1</v>
      </c>
      <c r="N320" s="518">
        <f>未改造舰娘!$K316</f>
        <v>2</v>
      </c>
      <c r="O320" s="304">
        <f>未改造舰娘!$L316+((CE320+CR320+DE320+DR320)*$C$2)</f>
        <v>22</v>
      </c>
      <c r="P320" s="304" t="str">
        <f>IF($C$2=1,(IF(ISERROR(FIND("超长",未改造舰娘!$M316&amp;CC320&amp;CP320&amp;DC320&amp;DP320,1)),IF(ISERROR(FIND("长",未改造舰娘!$M316&amp;CC320&amp;CP320&amp;DC320&amp;DP320,1)),IF(ISERROR(FIND("中",未改造舰娘!$M316&amp;CC320&amp;CP320&amp;DC320&amp;DP320,1)),IF(ISERROR(FIND("短",未改造舰娘!$M316&amp;CC320&amp;CP320&amp;DC320&amp;DP320,1)),IF(ISERROR(FIND("无",未改造舰娘!$M316&amp;CC320&amp;CP320&amp;DC320&amp;DP320,1)),0,"无"),"短"),"中"),"长"),"超长")),未改造舰娘!$M316)</f>
        <v>中</v>
      </c>
      <c r="Q320" s="303">
        <f>未改造舰娘!$N316</f>
        <v>32.5</v>
      </c>
      <c r="R320" s="304">
        <f>(未改造舰娘!$P316)+(未改造舰娘!$Q316)*$C$3+((BW320+CJ320+CW320+DJ320)*$C$2)</f>
        <v>61</v>
      </c>
      <c r="S320" s="304">
        <f>(未改造舰娘!$R316)+(未改造舰娘!$S316)*$C$3+((BY320+CL320+CY320+DL320)*$C$2)</f>
        <v>0</v>
      </c>
      <c r="T320" s="304">
        <f>(未改造舰娘!$T316)+(未改造舰娘!$U316)*$C$3+((BX320+CK320+CX320+DK320)*$C$2)</f>
        <v>55</v>
      </c>
      <c r="U320" s="304">
        <f>(未改造舰娘!$V316)+(未改造舰娘!$W316)*$C$3+((CG320+CT320+DG320+DT320)*$C$2)</f>
        <v>105</v>
      </c>
      <c r="V320" s="305">
        <f>INT((((未改造舰娘!$Y316)-(未改造舰娘!$X316))*(((IF(D320=0,C320,D320))-1)/99))+未改造舰娘!$X316)+((CB320+CO320+DB320+DO320)*$C$2)</f>
        <v>91</v>
      </c>
      <c r="W320" s="304">
        <f>INT((((未改造舰娘!$AA316)-(未改造舰娘!$Z316))*(((IF(D320=0,C320,D320))-1)/99))+未改造舰娘!$Z316)+((CD320+CQ320+DD320+DQ320)*$C$2)</f>
        <v>69</v>
      </c>
      <c r="X320" s="304">
        <f>INT((((未改造舰娘!$AC316)-(未改造舰娘!$AB316))*(((IF(D320=0,C320,D320))-1)/99))+未改造舰娘!$AB316)+((CA320+CN320+DA320+DN320)*$C$2)</f>
        <v>23</v>
      </c>
      <c r="Y320" s="303">
        <f>INT((((未改造舰娘!$AE316)-(未改造舰娘!$AD316))*(((IF(D320=0,C320,D320))-1)/99))+未改造舰娘!$AD316)+((BZ320+CM320+CZ320+DM320)*$C$2)</f>
        <v>74</v>
      </c>
      <c r="Z320" s="474">
        <f>IF(未改造舰娘!$AF316=0,"",未改造舰娘!$AF316)</f>
        <v>3</v>
      </c>
      <c r="AA320" s="304">
        <f>IF(未改造舰娘!$AG316="","",未改造舰娘!$AG316)</f>
        <v>3</v>
      </c>
      <c r="AB320" s="304">
        <f>IF(未改造舰娘!$AH316="","",未改造舰娘!$AH316)</f>
        <v>3</v>
      </c>
      <c r="AC320" s="304" t="str">
        <f>IF(未改造舰娘!$AI316="","",未改造舰娘!$AI316)</f>
        <v/>
      </c>
      <c r="AD320" s="304">
        <f>IF(未改造舰娘!$AJ316="","",未改造舰娘!$AJ316)</f>
        <v>9</v>
      </c>
      <c r="AE320" s="305">
        <f>IF(未改造舰娘!$AK316="","",未改造舰娘!$AK316)</f>
        <v>0</v>
      </c>
      <c r="AF320" s="304" t="str">
        <f>IF(未改造舰娘!$AL316="","",未改造舰娘!$AL316)</f>
        <v/>
      </c>
      <c r="AG320" s="304" t="str">
        <f>IF(未改造舰娘!$AM316="","",未改造舰娘!$AM316)</f>
        <v/>
      </c>
      <c r="AH320" s="304" t="str">
        <f>IF(未改造舰娘!$AN316="","",未改造舰娘!$AN316)</f>
        <v/>
      </c>
      <c r="AI320" s="304" t="str">
        <f>IF(未改造舰娘!$AO316="","",未改造舰娘!$AO316)</f>
        <v/>
      </c>
      <c r="AJ320" s="304" t="str">
        <f>IF(未改造舰娘!$AP316="","",未改造舰娘!$AP316)</f>
        <v/>
      </c>
      <c r="AK320" s="303" t="str">
        <f>IF(未改造舰娘!$AQ316="","",未改造舰娘!$AQ316)</f>
        <v/>
      </c>
      <c r="AL320" s="306" t="str">
        <f>IF(未改造舰娘!$AS316="","",未改造舰娘!$AS316)</f>
        <v>U国三联6英寸炮</v>
      </c>
      <c r="AM320" s="306" t="str">
        <f>IF(未改造舰娘!$AT316="","",未改造舰娘!$AT316)</f>
        <v/>
      </c>
      <c r="AN320" s="306" t="str">
        <f>IF(未改造舰娘!$AU316="","",未改造舰娘!$AU316)</f>
        <v/>
      </c>
      <c r="AO320" s="306" t="str">
        <f>IF(未改造舰娘!$AV316="","",未改造舰娘!$AV316)</f>
        <v/>
      </c>
      <c r="AP320" s="307" t="str">
        <f>IF(未改造舰娘!$AW316="","",未改造舰娘!$AW316)</f>
        <v/>
      </c>
      <c r="AQ320" s="308" t="str">
        <f>IF(未改造舰娘!$AX316="","",未改造舰娘!$AX316)</f>
        <v/>
      </c>
      <c r="AR320" s="304">
        <f>IF(未改造舰娘!$AY316="","",未改造舰娘!$AY316)</f>
        <v>25</v>
      </c>
      <c r="AS320" s="304">
        <f>IF(未改造舰娘!$AZ316="","",未改造舰娘!$AZ316)</f>
        <v>30</v>
      </c>
      <c r="AT320" s="304">
        <f>IF(未改造舰娘!$BA316="","",未改造舰娘!$BA316)</f>
        <v>0.8</v>
      </c>
      <c r="AU320" s="304">
        <f>IF(未改造舰娘!$BB316="","",未改造舰娘!$BB316)</f>
        <v>1.5</v>
      </c>
      <c r="AV320" s="305">
        <f>IF((未改造舰娘!$BG316+未改造舰娘!$BK316*$C$4)=0,"",(未改造舰娘!$BG316+未改造舰娘!$BK316*$C$4))</f>
        <v>10</v>
      </c>
      <c r="AW320" s="304">
        <f>IF((未改造舰娘!$BH316+未改造舰娘!$BL316*$C$4)=0,"",(未改造舰娘!$BH316+未改造舰娘!$BL316*$C$4))</f>
        <v>18</v>
      </c>
      <c r="AX320" s="304">
        <f>IF((未改造舰娘!$BI316+未改造舰娘!$BM316*$C$4)=0,"",(未改造舰娘!$BI316+未改造舰娘!$BM316*$C$4))</f>
        <v>13</v>
      </c>
      <c r="AY320" s="303" t="str">
        <f>IF((未改造舰娘!$BJ316+未改造舰娘!$BN316*$C$4)=0,"",(未改造舰娘!$BJ316+未改造舰娘!$BN316*$C$4))</f>
        <v/>
      </c>
      <c r="AZ320" s="500">
        <f>IF(未改造舰娘!BC316="","",未改造舰娘!BC316)</f>
        <v>16</v>
      </c>
      <c r="BA320" s="500">
        <f>IF(未改造舰娘!BD316="","",未改造舰娘!BD316)</f>
        <v>0</v>
      </c>
      <c r="BB320" s="500">
        <f>IF(未改造舰娘!BE316="","",未改造舰娘!BE316)</f>
        <v>15</v>
      </c>
      <c r="BC320" s="498">
        <f>IF(未改造舰娘!BF316="","",未改造舰娘!BF316)</f>
        <v>79</v>
      </c>
      <c r="BD320" s="125" t="s">
        <v>1942</v>
      </c>
      <c r="BE320" s="506">
        <v>5.4166666666666669E-2</v>
      </c>
      <c r="BF320" s="306" t="str">
        <f>IF(未改造舰娘!$BQ316="","",未改造舰娘!$BQ316)</f>
        <v/>
      </c>
      <c r="BG320" s="306" t="str">
        <f>IF(未改造舰娘!$BR316="","",未改造舰娘!$BR316)</f>
        <v/>
      </c>
      <c r="BH320" s="306"/>
      <c r="BU320" s="304">
        <f>IFERROR(VLOOKUP(AL320,装备!$B:$C,2,0),0)</f>
        <v>2</v>
      </c>
      <c r="BV320" s="304">
        <f>IFERROR(VLOOKUP($AL320,装备!$B:$Q,5,0),0)</f>
        <v>0</v>
      </c>
      <c r="BW320" s="304">
        <f>IFERROR(VLOOKUP($AL320,装备!$B:$Q,6,0),0)</f>
        <v>6</v>
      </c>
      <c r="BX320" s="304">
        <f>IFERROR(VLOOKUP($AL320,装备!$B:$Q,7,0),0)</f>
        <v>0</v>
      </c>
      <c r="BY320" s="304">
        <f>IFERROR(VLOOKUP($AL320,装备!$B:$Q,8,0),0)</f>
        <v>0</v>
      </c>
      <c r="BZ320" s="304">
        <f>IFERROR(VLOOKUP($AL320,装备!$B:$Q,9,0),0)</f>
        <v>0</v>
      </c>
      <c r="CA320" s="304">
        <f>IFERROR(VLOOKUP($AL320,装备!$B:$Q,10,0),0)</f>
        <v>0</v>
      </c>
      <c r="CB320" s="304">
        <f>IFERROR(VLOOKUP($AL320,装备!$B:$Q,11,0),0)</f>
        <v>1</v>
      </c>
      <c r="CC320" s="304" t="str">
        <f>IFERROR(VLOOKUP($AL320,装备!$B:$Q,12,0),0)</f>
        <v>中</v>
      </c>
      <c r="CD320" s="304">
        <f>IFERROR(VLOOKUP($AL320,装备!$B:$Q,13,0),0)</f>
        <v>0</v>
      </c>
      <c r="CE320" s="304">
        <f>IFERROR(VLOOKUP($AL320,装备!$B:$Q,14,0),0)</f>
        <v>0</v>
      </c>
      <c r="CF320" s="304">
        <f>IFERROR(VLOOKUP($AL320,装备!$B:$Q,16,0),0)</f>
        <v>0</v>
      </c>
      <c r="CG320" s="304">
        <f>IFERROR(VLOOKUP($AL320,装备!$B:$Q,5,0),0)</f>
        <v>0</v>
      </c>
      <c r="CH320" s="304">
        <f>IFERROR(VLOOKUP(AM320,装备!$B:$C,2,0),0)</f>
        <v>0</v>
      </c>
      <c r="CI320" s="304">
        <f>IFERROR(VLOOKUP($AM320,装备!$B:$Q,5,0),0)</f>
        <v>0</v>
      </c>
      <c r="CJ320" s="304">
        <f>IFERROR(VLOOKUP($AM320,装备!$B:$Q,6,0),0)</f>
        <v>0</v>
      </c>
      <c r="CK320" s="304">
        <f>IFERROR(VLOOKUP($AM320,装备!$B:$Q,7,0),0)</f>
        <v>0</v>
      </c>
      <c r="CL320" s="304">
        <f>IFERROR(VLOOKUP($AM320,装备!$B:$Q,8,0),0)</f>
        <v>0</v>
      </c>
      <c r="CM320" s="304">
        <f>IFERROR(VLOOKUP($AM320,装备!$B:$Q,9,0),0)</f>
        <v>0</v>
      </c>
      <c r="CN320" s="304">
        <f>IFERROR(VLOOKUP($AM320,装备!$B:$Q,10,0),0)</f>
        <v>0</v>
      </c>
      <c r="CO320" s="304">
        <f>IFERROR(VLOOKUP($AM320,装备!$B:$Q,11,0),0)</f>
        <v>0</v>
      </c>
      <c r="CP320" s="304">
        <f>IFERROR(VLOOKUP($AM320,装备!$B:$Q,12,0),0)</f>
        <v>0</v>
      </c>
      <c r="CQ320" s="304">
        <f>IFERROR(VLOOKUP($AM320,装备!$B:$Q,13,0),0)</f>
        <v>0</v>
      </c>
      <c r="CR320" s="304">
        <f>IFERROR(VLOOKUP($AM320,装备!$B:$Q,14,0),0)</f>
        <v>0</v>
      </c>
      <c r="CS320" s="304">
        <f>IFERROR(VLOOKUP($AM320,装备!$B:$Q,16,0),0)</f>
        <v>0</v>
      </c>
      <c r="CT320" s="304">
        <f>IFERROR(VLOOKUP($AM320,装备!$B:$Q,5,0),0)</f>
        <v>0</v>
      </c>
      <c r="CU320" s="304">
        <f>IFERROR(VLOOKUP(AN320,装备!$B:$C,2,0),0)</f>
        <v>0</v>
      </c>
      <c r="CV320" s="304">
        <f>IFERROR(VLOOKUP($AN320,装备!$B:$Q,5,0),0)</f>
        <v>0</v>
      </c>
      <c r="CW320" s="304">
        <f>IFERROR(VLOOKUP($AN320,装备!$B:$Q,6,0),0)</f>
        <v>0</v>
      </c>
      <c r="CX320" s="304">
        <f>IFERROR(VLOOKUP($AN320,装备!$B:$Q,7,0),0)</f>
        <v>0</v>
      </c>
      <c r="CY320" s="304">
        <f>IFERROR(VLOOKUP($AN320,装备!$B:$Q,8,0),0)</f>
        <v>0</v>
      </c>
      <c r="CZ320" s="304">
        <f>IFERROR(VLOOKUP($AN320,装备!$B:$Q,9,0),0)</f>
        <v>0</v>
      </c>
      <c r="DA320" s="304">
        <f>IFERROR(VLOOKUP($AN320,装备!$B:$Q,10,0),0)</f>
        <v>0</v>
      </c>
      <c r="DB320" s="304">
        <f>IFERROR(VLOOKUP($AN320,装备!$B:$Q,11,0),0)</f>
        <v>0</v>
      </c>
      <c r="DC320" s="304">
        <f>IFERROR(VLOOKUP($AN320,装备!$B:$Q,12,0),0)</f>
        <v>0</v>
      </c>
      <c r="DD320" s="304">
        <f>IFERROR(VLOOKUP($AN320,装备!$B:$Q,13,0),0)</f>
        <v>0</v>
      </c>
      <c r="DE320" s="304">
        <f>IFERROR(VLOOKUP($AN320,装备!$B:$Q,14,0),0)</f>
        <v>0</v>
      </c>
      <c r="DF320" s="304">
        <f>IFERROR(VLOOKUP($AN320,装备!$B:$Q,16,0),0)</f>
        <v>0</v>
      </c>
      <c r="DG320" s="304">
        <f>IFERROR(VLOOKUP($AN320,装备!$B:$Q,5,0),0)</f>
        <v>0</v>
      </c>
      <c r="DH320" s="304">
        <f>IFERROR(VLOOKUP(AO320,装备!$B:$C,2,0),0)</f>
        <v>0</v>
      </c>
      <c r="DI320" s="304">
        <f>IFERROR(VLOOKUP($AO320,装备!$B:$Q,5,0),0)</f>
        <v>0</v>
      </c>
      <c r="DJ320" s="304">
        <f>IFERROR(VLOOKUP($AO320,装备!$B:$Q,6,0),0)</f>
        <v>0</v>
      </c>
      <c r="DK320" s="304">
        <f>IFERROR(VLOOKUP($AO320,装备!$B:$Q,7,0),0)</f>
        <v>0</v>
      </c>
      <c r="DL320" s="304">
        <f>IFERROR(VLOOKUP($AO320,装备!$B:$Q,8,0),0)</f>
        <v>0</v>
      </c>
      <c r="DM320" s="304">
        <f>IFERROR(VLOOKUP($AO320,装备!$B:$Q,9,0),0)</f>
        <v>0</v>
      </c>
      <c r="DN320" s="304">
        <f>IFERROR(VLOOKUP($AO320,装备!$B:$Q,10,0),0)</f>
        <v>0</v>
      </c>
      <c r="DO320" s="304">
        <f>IFERROR(VLOOKUP($AO320,装备!$B:$Q,11,0),0)</f>
        <v>0</v>
      </c>
      <c r="DP320" s="304">
        <f>IFERROR(VLOOKUP($AO320,装备!$B:$Q,12,0),0)</f>
        <v>0</v>
      </c>
      <c r="DQ320" s="304">
        <f>IFERROR(VLOOKUP($AO320,装备!$B:$Q,13,0),0)</f>
        <v>0</v>
      </c>
      <c r="DR320" s="304">
        <f>IFERROR(VLOOKUP($AO320,装备!$B:$Q,14,0),0)</f>
        <v>0</v>
      </c>
      <c r="DS320" s="304">
        <f>IFERROR(VLOOKUP($AO320,装备!$B:$Q,16,0),0)</f>
        <v>0</v>
      </c>
      <c r="DT320" s="304">
        <f>IFERROR(VLOOKUP($AO320,装备!$B:$Q,5,0),0)</f>
        <v>0</v>
      </c>
    </row>
    <row r="321" spans="1:124" hidden="1">
      <c r="A321" s="301">
        <f>未改造舰娘!$A317</f>
        <v>10034812</v>
      </c>
      <c r="B321" s="354" t="s">
        <v>4203</v>
      </c>
      <c r="C321" s="323"/>
      <c r="D321" s="323">
        <f t="shared" si="4"/>
        <v>110</v>
      </c>
      <c r="E321" s="303">
        <f>未改造舰娘!$C317</f>
        <v>5</v>
      </c>
      <c r="F321" s="304" t="str">
        <f>未改造舰娘!$D317</f>
        <v>轻巡</v>
      </c>
      <c r="G321" s="304" t="str">
        <f>未改造舰娘!$E317</f>
        <v>中型</v>
      </c>
      <c r="H321" s="304" t="str">
        <f>未改造舰娘!$F317</f>
        <v>护卫舰</v>
      </c>
      <c r="I321" s="460">
        <f>未改造舰娘!$AR317</f>
        <v>3</v>
      </c>
      <c r="J321" s="304" t="str">
        <f>未改造舰娘!$G317</f>
        <v>美国</v>
      </c>
      <c r="K321" s="312">
        <f>未改造舰娘!$H317+(BV321+CI321+CV321+DI321)*$C$2</f>
        <v>36</v>
      </c>
      <c r="L321" s="304">
        <f>未改造舰娘!$I317</f>
        <v>0</v>
      </c>
      <c r="M321" s="304">
        <f>未改造舰娘!$J317</f>
        <v>1</v>
      </c>
      <c r="N321" s="518">
        <f>未改造舰娘!$K317</f>
        <v>2</v>
      </c>
      <c r="O321" s="304">
        <f>未改造舰娘!$L317+((CE321+CR321+DE321+DR321)*$C$2)</f>
        <v>21</v>
      </c>
      <c r="P321" s="304" t="str">
        <f>IF($C$2=1,(IF(ISERROR(FIND("超长",未改造舰娘!$M317&amp;CC321&amp;CP321&amp;DC321&amp;DP321,1)),IF(ISERROR(FIND("长",未改造舰娘!$M317&amp;CC321&amp;CP321&amp;DC321&amp;DP321,1)),IF(ISERROR(FIND("中",未改造舰娘!$M317&amp;CC321&amp;CP321&amp;DC321&amp;DP321,1)),IF(ISERROR(FIND("短",未改造舰娘!$M317&amp;CC321&amp;CP321&amp;DC321&amp;DP321,1)),IF(ISERROR(FIND("无",未改造舰娘!$M317&amp;CC321&amp;CP321&amp;DC321&amp;DP321,1)),0,"无"),"短"),"中"),"长"),"超长")),未改造舰娘!$M317)</f>
        <v>中</v>
      </c>
      <c r="Q321" s="303">
        <f>未改造舰娘!$N317</f>
        <v>32.5</v>
      </c>
      <c r="R321" s="304">
        <f>(未改造舰娘!$P317)+(未改造舰娘!$Q317)*$C$3+((BW321+CJ321+CW321+DJ321)*$C$2)</f>
        <v>61</v>
      </c>
      <c r="S321" s="304">
        <f>(未改造舰娘!$R317)+(未改造舰娘!$S317)*$C$3+((BY321+CL321+CY321+DL321)*$C$2)</f>
        <v>0</v>
      </c>
      <c r="T321" s="304">
        <f>(未改造舰娘!$T317)+(未改造舰娘!$U317)*$C$3+((BX321+CK321+CX321+DK321)*$C$2)</f>
        <v>55</v>
      </c>
      <c r="U321" s="304">
        <f>(未改造舰娘!$V317)+(未改造舰娘!$W317)*$C$3+((CG321+CT321+DG321+DT321)*$C$2)</f>
        <v>105</v>
      </c>
      <c r="V321" s="305">
        <f>INT((((未改造舰娘!$Y317)-(未改造舰娘!$X317))*(((IF(D321=0,C321,D321))-1)/99))+未改造舰娘!$X317)+((CB321+CO321+DB321+DO321)*$C$2)</f>
        <v>91</v>
      </c>
      <c r="W321" s="304">
        <f>INT((((未改造舰娘!$AA317)-(未改造舰娘!$Z317))*(((IF(D321=0,C321,D321))-1)/99))+未改造舰娘!$Z317)+((CD321+CQ321+DD321+DQ321)*$C$2)</f>
        <v>69</v>
      </c>
      <c r="X321" s="304">
        <f>INT((((未改造舰娘!$AC317)-(未改造舰娘!$AB317))*(((IF(D321=0,C321,D321))-1)/99))+未改造舰娘!$AB317)+((CA321+CN321+DA321+DN321)*$C$2)</f>
        <v>23</v>
      </c>
      <c r="Y321" s="303">
        <f>INT((((未改造舰娘!$AE317)-(未改造舰娘!$AD317))*(((IF(D321=0,C321,D321))-1)/99))+未改造舰娘!$AD317)+((BZ321+CM321+CZ321+DM321)*$C$2)</f>
        <v>74</v>
      </c>
      <c r="Z321" s="474">
        <f>IF(未改造舰娘!$AF317=0,"",未改造舰娘!$AF317)</f>
        <v>3</v>
      </c>
      <c r="AA321" s="304">
        <f>IF(未改造舰娘!$AG317="","",未改造舰娘!$AG317)</f>
        <v>3</v>
      </c>
      <c r="AB321" s="304">
        <f>IF(未改造舰娘!$AH317="","",未改造舰娘!$AH317)</f>
        <v>3</v>
      </c>
      <c r="AC321" s="304" t="str">
        <f>IF(未改造舰娘!$AI317="","",未改造舰娘!$AI317)</f>
        <v/>
      </c>
      <c r="AD321" s="304">
        <f>IF(未改造舰娘!$AJ317="","",未改造舰娘!$AJ317)</f>
        <v>9</v>
      </c>
      <c r="AE321" s="305">
        <f>IF(未改造舰娘!$AK317="","",未改造舰娘!$AK317)</f>
        <v>0</v>
      </c>
      <c r="AF321" s="304" t="str">
        <f>IF(未改造舰娘!$AL317="","",未改造舰娘!$AL317)</f>
        <v/>
      </c>
      <c r="AG321" s="304" t="str">
        <f>IF(未改造舰娘!$AM317="","",未改造舰娘!$AM317)</f>
        <v/>
      </c>
      <c r="AH321" s="304" t="str">
        <f>IF(未改造舰娘!$AN317="","",未改造舰娘!$AN317)</f>
        <v/>
      </c>
      <c r="AI321" s="304" t="str">
        <f>IF(未改造舰娘!$AO317="","",未改造舰娘!$AO317)</f>
        <v/>
      </c>
      <c r="AJ321" s="304" t="str">
        <f>IF(未改造舰娘!$AP317="","",未改造舰娘!$AP317)</f>
        <v/>
      </c>
      <c r="AK321" s="303" t="str">
        <f>IF(未改造舰娘!$AQ317="","",未改造舰娘!$AQ317)</f>
        <v/>
      </c>
      <c r="AL321" s="306" t="str">
        <f>IF(未改造舰娘!$AS317="","",未改造舰娘!$AS317)</f>
        <v>U国三联6英寸炮</v>
      </c>
      <c r="AM321" s="306" t="str">
        <f>IF(未改造舰娘!$AT317="","",未改造舰娘!$AT317)</f>
        <v/>
      </c>
      <c r="AN321" s="306" t="str">
        <f>IF(未改造舰娘!$AU317="","",未改造舰娘!$AU317)</f>
        <v/>
      </c>
      <c r="AO321" s="306" t="str">
        <f>IF(未改造舰娘!$AV317="","",未改造舰娘!$AV317)</f>
        <v/>
      </c>
      <c r="AP321" s="307" t="str">
        <f>IF(未改造舰娘!$AW317="","",未改造舰娘!$AW317)</f>
        <v/>
      </c>
      <c r="AQ321" s="308" t="str">
        <f>IF(未改造舰娘!$AX317="","",未改造舰娘!$AX317)</f>
        <v/>
      </c>
      <c r="AR321" s="304">
        <f>IF(未改造舰娘!$AY317="","",未改造舰娘!$AY317)</f>
        <v>25</v>
      </c>
      <c r="AS321" s="304">
        <f>IF(未改造舰娘!$AZ317="","",未改造舰娘!$AZ317)</f>
        <v>30</v>
      </c>
      <c r="AT321" s="304">
        <f>IF(未改造舰娘!$BA317="","",未改造舰娘!$BA317)</f>
        <v>0.8</v>
      </c>
      <c r="AU321" s="304">
        <f>IF(未改造舰娘!$BB317="","",未改造舰娘!$BB317)</f>
        <v>1.5</v>
      </c>
      <c r="AV321" s="305">
        <f>IF((未改造舰娘!$BG317+未改造舰娘!$BK317*$C$4)=0,"",(未改造舰娘!$BG317+未改造舰娘!$BK317*$C$4))</f>
        <v>10</v>
      </c>
      <c r="AW321" s="304">
        <f>IF((未改造舰娘!$BH317+未改造舰娘!$BL317*$C$4)=0,"",(未改造舰娘!$BH317+未改造舰娘!$BL317*$C$4))</f>
        <v>18</v>
      </c>
      <c r="AX321" s="304">
        <f>IF((未改造舰娘!$BI317+未改造舰娘!$BM317*$C$4)=0,"",(未改造舰娘!$BI317+未改造舰娘!$BM317*$C$4))</f>
        <v>13</v>
      </c>
      <c r="AY321" s="303" t="str">
        <f>IF((未改造舰娘!$BJ317+未改造舰娘!$BN317*$C$4)=0,"",(未改造舰娘!$BJ317+未改造舰娘!$BN317*$C$4))</f>
        <v/>
      </c>
      <c r="AZ321" s="500">
        <f>IF(未改造舰娘!BC317="","",未改造舰娘!BC317)</f>
        <v>16</v>
      </c>
      <c r="BA321" s="500">
        <f>IF(未改造舰娘!BD317="","",未改造舰娘!BD317)</f>
        <v>0</v>
      </c>
      <c r="BB321" s="500">
        <f>IF(未改造舰娘!BE317="","",未改造舰娘!BE317)</f>
        <v>15</v>
      </c>
      <c r="BC321" s="498">
        <f>IF(未改造舰娘!BF317="","",未改造舰娘!BF317)</f>
        <v>79</v>
      </c>
      <c r="BD321" s="125" t="s">
        <v>1944</v>
      </c>
      <c r="BE321" s="506"/>
      <c r="BF321" s="306" t="str">
        <f>IF(未改造舰娘!$BQ317="","",未改造舰娘!$BQ317)</f>
        <v>8-1-ABCDEFGHIJKL</v>
      </c>
      <c r="BG321" s="306" t="str">
        <f>IF(未改造舰娘!$BR317="","",未改造舰娘!$BR317)</f>
        <v>极地奏鸣曲 Ex-3-CDEGIJMOPQ,Ex-4-2-ABCDEFGHJL,Ex-4-4-HJKL；轰隆轰隆大作战 Ex-5-DFHIKLMOPQ,Ex-7-GHJL,Ex-8-CDFHM,Ex-9-DIMOPQ；扑火之蛾 Ex-5-DEGHIJKLMN,Ex-7-ABCDEFGHIJKL,Ex-10-DGJKLN；未命名 Ex-8-BCDEFGHIJNOβ；决战九段坂 Ex-8-Q；中间岛战役 Ex-2-G,Ex-8-L,Ex-9-CDFGK；所罗门之晓 Ex-3-Q,Ex-5-DEFGHIJKLNPQR,Ex-6-BCDEFGHKL,Ex-8-DEFGHIKMNOPQ,Ex-10-ABCDEFGHIJKLNPQR；地狱群岛攻略作战 Ex-5-E,Ex-6-I,Ex-7-FGI,Ex-8-CEFHKMN；熔炉大混战 Ex-7-N,Ex-10-DEFGHJKL,Ex-14-DEFGHIJKLMN</v>
      </c>
      <c r="BH321" s="306"/>
      <c r="BU321" s="304">
        <f>IFERROR(VLOOKUP(AL321,装备!$B:$C,2,0),0)</f>
        <v>2</v>
      </c>
      <c r="BV321" s="304">
        <f>IFERROR(VLOOKUP($AL321,装备!$B:$Q,5,0),0)</f>
        <v>0</v>
      </c>
      <c r="BW321" s="304">
        <f>IFERROR(VLOOKUP($AL321,装备!$B:$Q,6,0),0)</f>
        <v>6</v>
      </c>
      <c r="BX321" s="304">
        <f>IFERROR(VLOOKUP($AL321,装备!$B:$Q,7,0),0)</f>
        <v>0</v>
      </c>
      <c r="BY321" s="304">
        <f>IFERROR(VLOOKUP($AL321,装备!$B:$Q,8,0),0)</f>
        <v>0</v>
      </c>
      <c r="BZ321" s="304">
        <f>IFERROR(VLOOKUP($AL321,装备!$B:$Q,9,0),0)</f>
        <v>0</v>
      </c>
      <c r="CA321" s="304">
        <f>IFERROR(VLOOKUP($AL321,装备!$B:$Q,10,0),0)</f>
        <v>0</v>
      </c>
      <c r="CB321" s="304">
        <f>IFERROR(VLOOKUP($AL321,装备!$B:$Q,11,0),0)</f>
        <v>1</v>
      </c>
      <c r="CC321" s="304" t="str">
        <f>IFERROR(VLOOKUP($AL321,装备!$B:$Q,12,0),0)</f>
        <v>中</v>
      </c>
      <c r="CD321" s="304">
        <f>IFERROR(VLOOKUP($AL321,装备!$B:$Q,13,0),0)</f>
        <v>0</v>
      </c>
      <c r="CE321" s="304">
        <f>IFERROR(VLOOKUP($AL321,装备!$B:$Q,14,0),0)</f>
        <v>0</v>
      </c>
      <c r="CF321" s="304">
        <f>IFERROR(VLOOKUP($AL321,装备!$B:$Q,16,0),0)</f>
        <v>0</v>
      </c>
      <c r="CG321" s="304">
        <f>IFERROR(VLOOKUP($AL321,装备!$B:$Q,5,0),0)</f>
        <v>0</v>
      </c>
      <c r="CH321" s="304">
        <f>IFERROR(VLOOKUP(AM321,装备!$B:$C,2,0),0)</f>
        <v>0</v>
      </c>
      <c r="CI321" s="304">
        <f>IFERROR(VLOOKUP($AM321,装备!$B:$Q,5,0),0)</f>
        <v>0</v>
      </c>
      <c r="CJ321" s="304">
        <f>IFERROR(VLOOKUP($AM321,装备!$B:$Q,6,0),0)</f>
        <v>0</v>
      </c>
      <c r="CK321" s="304">
        <f>IFERROR(VLOOKUP($AM321,装备!$B:$Q,7,0),0)</f>
        <v>0</v>
      </c>
      <c r="CL321" s="304">
        <f>IFERROR(VLOOKUP($AM321,装备!$B:$Q,8,0),0)</f>
        <v>0</v>
      </c>
      <c r="CM321" s="304">
        <f>IFERROR(VLOOKUP($AM321,装备!$B:$Q,9,0),0)</f>
        <v>0</v>
      </c>
      <c r="CN321" s="304">
        <f>IFERROR(VLOOKUP($AM321,装备!$B:$Q,10,0),0)</f>
        <v>0</v>
      </c>
      <c r="CO321" s="304">
        <f>IFERROR(VLOOKUP($AM321,装备!$B:$Q,11,0),0)</f>
        <v>0</v>
      </c>
      <c r="CP321" s="304">
        <f>IFERROR(VLOOKUP($AM321,装备!$B:$Q,12,0),0)</f>
        <v>0</v>
      </c>
      <c r="CQ321" s="304">
        <f>IFERROR(VLOOKUP($AM321,装备!$B:$Q,13,0),0)</f>
        <v>0</v>
      </c>
      <c r="CR321" s="304">
        <f>IFERROR(VLOOKUP($AM321,装备!$B:$Q,14,0),0)</f>
        <v>0</v>
      </c>
      <c r="CS321" s="304">
        <f>IFERROR(VLOOKUP($AM321,装备!$B:$Q,16,0),0)</f>
        <v>0</v>
      </c>
      <c r="CT321" s="304">
        <f>IFERROR(VLOOKUP($AM321,装备!$B:$Q,5,0),0)</f>
        <v>0</v>
      </c>
      <c r="CU321" s="304">
        <f>IFERROR(VLOOKUP(AN321,装备!$B:$C,2,0),0)</f>
        <v>0</v>
      </c>
      <c r="CV321" s="304">
        <f>IFERROR(VLOOKUP($AN321,装备!$B:$Q,5,0),0)</f>
        <v>0</v>
      </c>
      <c r="CW321" s="304">
        <f>IFERROR(VLOOKUP($AN321,装备!$B:$Q,6,0),0)</f>
        <v>0</v>
      </c>
      <c r="CX321" s="304">
        <f>IFERROR(VLOOKUP($AN321,装备!$B:$Q,7,0),0)</f>
        <v>0</v>
      </c>
      <c r="CY321" s="304">
        <f>IFERROR(VLOOKUP($AN321,装备!$B:$Q,8,0),0)</f>
        <v>0</v>
      </c>
      <c r="CZ321" s="304">
        <f>IFERROR(VLOOKUP($AN321,装备!$B:$Q,9,0),0)</f>
        <v>0</v>
      </c>
      <c r="DA321" s="304">
        <f>IFERROR(VLOOKUP($AN321,装备!$B:$Q,10,0),0)</f>
        <v>0</v>
      </c>
      <c r="DB321" s="304">
        <f>IFERROR(VLOOKUP($AN321,装备!$B:$Q,11,0),0)</f>
        <v>0</v>
      </c>
      <c r="DC321" s="304">
        <f>IFERROR(VLOOKUP($AN321,装备!$B:$Q,12,0),0)</f>
        <v>0</v>
      </c>
      <c r="DD321" s="304">
        <f>IFERROR(VLOOKUP($AN321,装备!$B:$Q,13,0),0)</f>
        <v>0</v>
      </c>
      <c r="DE321" s="304">
        <f>IFERROR(VLOOKUP($AN321,装备!$B:$Q,14,0),0)</f>
        <v>0</v>
      </c>
      <c r="DF321" s="304">
        <f>IFERROR(VLOOKUP($AN321,装备!$B:$Q,16,0),0)</f>
        <v>0</v>
      </c>
      <c r="DG321" s="304">
        <f>IFERROR(VLOOKUP($AN321,装备!$B:$Q,5,0),0)</f>
        <v>0</v>
      </c>
      <c r="DH321" s="304">
        <f>IFERROR(VLOOKUP(AO321,装备!$B:$C,2,0),0)</f>
        <v>0</v>
      </c>
      <c r="DI321" s="304">
        <f>IFERROR(VLOOKUP($AO321,装备!$B:$Q,5,0),0)</f>
        <v>0</v>
      </c>
      <c r="DJ321" s="304">
        <f>IFERROR(VLOOKUP($AO321,装备!$B:$Q,6,0),0)</f>
        <v>0</v>
      </c>
      <c r="DK321" s="304">
        <f>IFERROR(VLOOKUP($AO321,装备!$B:$Q,7,0),0)</f>
        <v>0</v>
      </c>
      <c r="DL321" s="304">
        <f>IFERROR(VLOOKUP($AO321,装备!$B:$Q,8,0),0)</f>
        <v>0</v>
      </c>
      <c r="DM321" s="304">
        <f>IFERROR(VLOOKUP($AO321,装备!$B:$Q,9,0),0)</f>
        <v>0</v>
      </c>
      <c r="DN321" s="304">
        <f>IFERROR(VLOOKUP($AO321,装备!$B:$Q,10,0),0)</f>
        <v>0</v>
      </c>
      <c r="DO321" s="304">
        <f>IFERROR(VLOOKUP($AO321,装备!$B:$Q,11,0),0)</f>
        <v>0</v>
      </c>
      <c r="DP321" s="304">
        <f>IFERROR(VLOOKUP($AO321,装备!$B:$Q,12,0),0)</f>
        <v>0</v>
      </c>
      <c r="DQ321" s="304">
        <f>IFERROR(VLOOKUP($AO321,装备!$B:$Q,13,0),0)</f>
        <v>0</v>
      </c>
      <c r="DR321" s="304">
        <f>IFERROR(VLOOKUP($AO321,装备!$B:$Q,14,0),0)</f>
        <v>0</v>
      </c>
      <c r="DS321" s="304">
        <f>IFERROR(VLOOKUP($AO321,装备!$B:$Q,16,0),0)</f>
        <v>0</v>
      </c>
      <c r="DT321" s="304">
        <f>IFERROR(VLOOKUP($AO321,装备!$B:$Q,5,0),0)</f>
        <v>0</v>
      </c>
    </row>
    <row r="322" spans="1:124" hidden="1">
      <c r="A322" s="301">
        <f>未改造舰娘!$A318</f>
        <v>10034911</v>
      </c>
      <c r="B322" s="354" t="s">
        <v>4204</v>
      </c>
      <c r="C322" s="323"/>
      <c r="D322" s="323">
        <f t="shared" si="4"/>
        <v>110</v>
      </c>
      <c r="E322" s="303">
        <f>未改造舰娘!$C318</f>
        <v>4</v>
      </c>
      <c r="F322" s="304" t="str">
        <f>未改造舰娘!$D318</f>
        <v>驱逐</v>
      </c>
      <c r="G322" s="304" t="str">
        <f>未改造舰娘!$E318</f>
        <v>小型</v>
      </c>
      <c r="H322" s="304" t="str">
        <f>未改造舰娘!$F318</f>
        <v>护卫舰</v>
      </c>
      <c r="I322" s="460">
        <f>未改造舰娘!$AR318</f>
        <v>2</v>
      </c>
      <c r="J322" s="304" t="str">
        <f>未改造舰娘!$G318</f>
        <v>日本</v>
      </c>
      <c r="K322" s="312">
        <f>未改造舰娘!$H318+(BV322+CI322+CV322+DI322)*$C$2</f>
        <v>19</v>
      </c>
      <c r="L322" s="304">
        <f>未改造舰娘!$I318</f>
        <v>1</v>
      </c>
      <c r="M322" s="304">
        <f>未改造舰娘!$J318</f>
        <v>1</v>
      </c>
      <c r="N322" s="518">
        <f>未改造舰娘!$K318</f>
        <v>2</v>
      </c>
      <c r="O322" s="304">
        <f>未改造舰娘!$L318+((CE322+CR322+DE322+DR322)*$C$2)</f>
        <v>13</v>
      </c>
      <c r="P322" s="304" t="str">
        <f>IF($C$2=1,(IF(ISERROR(FIND("超长",未改造舰娘!$M318&amp;CC322&amp;CP322&amp;DC322&amp;DP322,1)),IF(ISERROR(FIND("长",未改造舰娘!$M318&amp;CC322&amp;CP322&amp;DC322&amp;DP322,1)),IF(ISERROR(FIND("中",未改造舰娘!$M318&amp;CC322&amp;CP322&amp;DC322&amp;DP322,1)),IF(ISERROR(FIND("短",未改造舰娘!$M318&amp;CC322&amp;CP322&amp;DC322&amp;DP322,1)),IF(ISERROR(FIND("无",未改造舰娘!$M318&amp;CC322&amp;CP322&amp;DC322&amp;DP322,1)),0,"无"),"短"),"中"),"长"),"超长")),未改造舰娘!$M318)</f>
        <v>短</v>
      </c>
      <c r="Q322" s="303">
        <f>未改造舰娘!$N318</f>
        <v>33</v>
      </c>
      <c r="R322" s="304">
        <f>(未改造舰娘!$P318)+(未改造舰娘!$Q318)*$C$3+((BW322+CJ322+CW322+DJ322)*$C$2)</f>
        <v>33</v>
      </c>
      <c r="S322" s="304">
        <f>(未改造舰娘!$R318)+(未改造舰娘!$S318)*$C$3+((BY322+CL322+CY322+DL322)*$C$2)</f>
        <v>68</v>
      </c>
      <c r="T322" s="304">
        <f>(未改造舰娘!$T318)+(未改造舰娘!$U318)*$C$3+((BX322+CK322+CX322+DK322)*$C$2)</f>
        <v>22</v>
      </c>
      <c r="U322" s="304">
        <f>(未改造舰娘!$V318)+(未改造舰娘!$W318)*$C$3+((CG322+CT322+DG322+DT322)*$C$2)</f>
        <v>60</v>
      </c>
      <c r="V322" s="305">
        <f>INT((((未改造舰娘!$Y318)-(未改造舰娘!$X318))*(((IF(D322=0,C322,D322))-1)/99))+未改造舰娘!$X318)+((CB322+CO322+DB322+DO322)*$C$2)</f>
        <v>87</v>
      </c>
      <c r="W322" s="304">
        <f>INT((((未改造舰娘!$AA318)-(未改造舰娘!$Z318))*(((IF(D322=0,C322,D322))-1)/99))+未改造舰娘!$Z318)+((CD322+CQ322+DD322+DQ322)*$C$2)</f>
        <v>80</v>
      </c>
      <c r="X322" s="304">
        <f>INT((((未改造舰娘!$AC318)-(未改造舰娘!$AB318))*(((IF(D322=0,C322,D322))-1)/99))+未改造舰娘!$AB318)+((CA322+CN322+DA322+DN322)*$C$2)</f>
        <v>18</v>
      </c>
      <c r="Y322" s="303">
        <f>INT((((未改造舰娘!$AE318)-(未改造舰娘!$AD318))*(((IF(D322=0,C322,D322))-1)/99))+未改造舰娘!$AD318)+((BZ322+CM322+CZ322+DM322)*$C$2)</f>
        <v>63</v>
      </c>
      <c r="Z322" s="474" t="str">
        <f>IF(未改造舰娘!$AF318=0,"",未改造舰娘!$AF318)</f>
        <v/>
      </c>
      <c r="AA322" s="304" t="str">
        <f>IF(未改造舰娘!$AG318="","",未改造舰娘!$AG318)</f>
        <v/>
      </c>
      <c r="AB322" s="304" t="str">
        <f>IF(未改造舰娘!$AH318="","",未改造舰娘!$AH318)</f>
        <v/>
      </c>
      <c r="AC322" s="304" t="str">
        <f>IF(未改造舰娘!$AI318="","",未改造舰娘!$AI318)</f>
        <v/>
      </c>
      <c r="AD322" s="304">
        <f>IF(未改造舰娘!$AJ318="","",未改造舰娘!$AJ318)</f>
        <v>0</v>
      </c>
      <c r="AE322" s="305">
        <f>IF(未改造舰娘!$AK318="","",未改造舰娘!$AK318)</f>
        <v>0</v>
      </c>
      <c r="AF322" s="304" t="str">
        <f>IF(未改造舰娘!$AL318="","",未改造舰娘!$AL318)</f>
        <v/>
      </c>
      <c r="AG322" s="304" t="str">
        <f>IF(未改造舰娘!$AM318="","",未改造舰娘!$AM318)</f>
        <v/>
      </c>
      <c r="AH322" s="304" t="str">
        <f>IF(未改造舰娘!$AN318="","",未改造舰娘!$AN318)</f>
        <v/>
      </c>
      <c r="AI322" s="304" t="str">
        <f>IF(未改造舰娘!$AO318="","",未改造舰娘!$AO318)</f>
        <v/>
      </c>
      <c r="AJ322" s="304" t="str">
        <f>IF(未改造舰娘!$AP318="","",未改造舰娘!$AP318)</f>
        <v/>
      </c>
      <c r="AK322" s="303" t="str">
        <f>IF(未改造舰娘!$AQ318="","",未改造舰娘!$AQ318)</f>
        <v/>
      </c>
      <c r="AL322" s="306" t="str">
        <f>IF(未改造舰娘!$AS318="","",未改造舰娘!$AS318)</f>
        <v>J国10厘米连装炮</v>
      </c>
      <c r="AM322" s="306" t="str">
        <f>IF(未改造舰娘!$AT318="","",未改造舰娘!$AT318)</f>
        <v/>
      </c>
      <c r="AN322" s="306" t="str">
        <f>IF(未改造舰娘!$AU318="","",未改造舰娘!$AU318)</f>
        <v/>
      </c>
      <c r="AO322" s="306" t="str">
        <f>IF(未改造舰娘!$AV318="","",未改造舰娘!$AV318)</f>
        <v/>
      </c>
      <c r="AP322" s="307" t="str">
        <f>IF(未改造舰娘!$AW318="","",未改造舰娘!$AW318)</f>
        <v/>
      </c>
      <c r="AQ322" s="308" t="str">
        <f>IF(未改造舰娘!$AX318="","",未改造舰娘!$AX318)</f>
        <v/>
      </c>
      <c r="AR322" s="304">
        <f>IF(未改造舰娘!$AY318="","",未改造舰娘!$AY318)</f>
        <v>15</v>
      </c>
      <c r="AS322" s="304">
        <f>IF(未改造舰娘!$AZ318="","",未改造舰娘!$AZ318)</f>
        <v>20</v>
      </c>
      <c r="AT322" s="304">
        <f>IF(未改造舰娘!$BA318="","",未改造舰娘!$BA318)</f>
        <v>0.48</v>
      </c>
      <c r="AU322" s="304">
        <f>IF(未改造舰娘!$BB318="","",未改造舰娘!$BB318)</f>
        <v>0.9</v>
      </c>
      <c r="AV322" s="305">
        <f>IF((未改造舰娘!$BG318+未改造舰娘!$BK318*$C$4)=0,"",(未改造舰娘!$BG318+未改造舰娘!$BK318*$C$4))</f>
        <v>4</v>
      </c>
      <c r="AW322" s="304">
        <f>IF((未改造舰娘!$BH318+未改造舰娘!$BL318*$C$4)=0,"",(未改造舰娘!$BH318+未改造舰娘!$BL318*$C$4))</f>
        <v>9</v>
      </c>
      <c r="AX322" s="304">
        <f>IF((未改造舰娘!$BI318+未改造舰娘!$BM318*$C$4)=0,"",(未改造舰娘!$BI318+未改造舰娘!$BM318*$C$4))</f>
        <v>7</v>
      </c>
      <c r="AY322" s="303" t="str">
        <f>IF((未改造舰娘!$BJ318+未改造舰娘!$BN318*$C$4)=0,"",(未改造舰娘!$BJ318+未改造舰娘!$BN318*$C$4))</f>
        <v/>
      </c>
      <c r="AZ322" s="500">
        <f>IF(未改造舰娘!BC318="","",未改造舰娘!BC318)</f>
        <v>0</v>
      </c>
      <c r="BA322" s="500">
        <f>IF(未改造舰娘!BD318="","",未改造舰娘!BD318)</f>
        <v>21</v>
      </c>
      <c r="BB322" s="500">
        <f>IF(未改造舰娘!BE318="","",未改造舰娘!BE318)</f>
        <v>7</v>
      </c>
      <c r="BC322" s="498">
        <f>IF(未改造舰娘!BF318="","",未改造舰娘!BF318)</f>
        <v>0</v>
      </c>
      <c r="BD322" s="125" t="s">
        <v>1943</v>
      </c>
      <c r="BE322" s="506">
        <v>1.7361111111111112E-2</v>
      </c>
      <c r="BF322" s="306" t="str">
        <f>IF(未改造舰娘!$BQ318="","",未改造舰娘!$BQ318)</f>
        <v>2-3-J,2-4-L,2-5-BDFGHIJKLMNO,2-6-DFGIJKLM,8-1-CDEFGHIJKL</v>
      </c>
      <c r="BG322" s="306" t="str">
        <f>IF(未改造舰娘!$BR318="","",未改造舰娘!$BR318)</f>
        <v>极地奏鸣曲 Ex-3-CDEFGIJKMOPQ,Ex-1-1-BFGI,Ex-1-2-BDFHI,Ex-1-3-BDFGHIJ,Ex-2-2-J,Ex-2-3-L,Ex-4-1-DFGIJKLM,Ex-4-2-CEHJKL,Ex-4-4-DEHJKL；轰隆轰隆大作战 Ex-5-BDFGHIKMOPQ,Ex-8-ABCDEFGHIM；扑火之蛾 Ex-5-ABCDEFGHIJKLMN,Ex-7-DEFHIJKL,Ex-10-ABCDEGHIJKLMN；决战九段坂 Ex-2-Q,Ex-8-Q；未命名 Ex-8-ABCDEFGHIJNOβ；中间岛战役 Ex-3-J,Ex-6-BDE,Ex-8-BCDEJL；所罗门之晓 Ex-1-L,Ex-3-DEFGHIJKMNOPQ,Ex-5-DEFGHIJKLNPQR,Ex-6-ABCDEFGHJKL,Ex-8-ABCDEFGHIJKMNOPQ,Ex-10-ABCDEFGHIJKLNPQR；地狱群岛攻略作战 Ex-5-E,Ex-6-BCEI,Ex-7-I,Ex-8-CEFHKMN；熔炉大混战 Ex-3-DEFGHIJKL,Ex-7-DEFGHIJKLMN,Ex-10-DEFGHKL</v>
      </c>
      <c r="BH322" s="306"/>
      <c r="BU322" s="304">
        <f>IFERROR(VLOOKUP(AL322,装备!$B:$C,2,0),0)</f>
        <v>4</v>
      </c>
      <c r="BV322" s="304">
        <f>IFERROR(VLOOKUP($AL322,装备!$B:$Q,5,0),0)</f>
        <v>0</v>
      </c>
      <c r="BW322" s="304">
        <f>IFERROR(VLOOKUP($AL322,装备!$B:$Q,6,0),0)</f>
        <v>2</v>
      </c>
      <c r="BX322" s="304">
        <f>IFERROR(VLOOKUP($AL322,装备!$B:$Q,7,0),0)</f>
        <v>0</v>
      </c>
      <c r="BY322" s="304">
        <f>IFERROR(VLOOKUP($AL322,装备!$B:$Q,8,0),0)</f>
        <v>0</v>
      </c>
      <c r="BZ322" s="304">
        <f>IFERROR(VLOOKUP($AL322,装备!$B:$Q,9,0),0)</f>
        <v>0</v>
      </c>
      <c r="CA322" s="304">
        <f>IFERROR(VLOOKUP($AL322,装备!$B:$Q,10,0),0)</f>
        <v>0</v>
      </c>
      <c r="CB322" s="304">
        <f>IFERROR(VLOOKUP($AL322,装备!$B:$Q,11,0),0)</f>
        <v>1</v>
      </c>
      <c r="CC322" s="304" t="str">
        <f>IFERROR(VLOOKUP($AL322,装备!$B:$Q,12,0),0)</f>
        <v>短</v>
      </c>
      <c r="CD322" s="304">
        <f>IFERROR(VLOOKUP($AL322,装备!$B:$Q,13,0),0)</f>
        <v>0</v>
      </c>
      <c r="CE322" s="304">
        <f>IFERROR(VLOOKUP($AL322,装备!$B:$Q,14,0),0)</f>
        <v>0</v>
      </c>
      <c r="CF322" s="304">
        <f>IFERROR(VLOOKUP($AL322,装备!$B:$Q,16,0),0)</f>
        <v>4</v>
      </c>
      <c r="CG322" s="304">
        <f>IFERROR(VLOOKUP($AL322,装备!$B:$Q,5,0),0)</f>
        <v>0</v>
      </c>
      <c r="CH322" s="304">
        <f>IFERROR(VLOOKUP(AM322,装备!$B:$C,2,0),0)</f>
        <v>0</v>
      </c>
      <c r="CI322" s="304">
        <f>IFERROR(VLOOKUP($AM322,装备!$B:$Q,5,0),0)</f>
        <v>0</v>
      </c>
      <c r="CJ322" s="304">
        <f>IFERROR(VLOOKUP($AM322,装备!$B:$Q,6,0),0)</f>
        <v>0</v>
      </c>
      <c r="CK322" s="304">
        <f>IFERROR(VLOOKUP($AM322,装备!$B:$Q,7,0),0)</f>
        <v>0</v>
      </c>
      <c r="CL322" s="304">
        <f>IFERROR(VLOOKUP($AM322,装备!$B:$Q,8,0),0)</f>
        <v>0</v>
      </c>
      <c r="CM322" s="304">
        <f>IFERROR(VLOOKUP($AM322,装备!$B:$Q,9,0),0)</f>
        <v>0</v>
      </c>
      <c r="CN322" s="304">
        <f>IFERROR(VLOOKUP($AM322,装备!$B:$Q,10,0),0)</f>
        <v>0</v>
      </c>
      <c r="CO322" s="304">
        <f>IFERROR(VLOOKUP($AM322,装备!$B:$Q,11,0),0)</f>
        <v>0</v>
      </c>
      <c r="CP322" s="304">
        <f>IFERROR(VLOOKUP($AM322,装备!$B:$Q,12,0),0)</f>
        <v>0</v>
      </c>
      <c r="CQ322" s="304">
        <f>IFERROR(VLOOKUP($AM322,装备!$B:$Q,13,0),0)</f>
        <v>0</v>
      </c>
      <c r="CR322" s="304">
        <f>IFERROR(VLOOKUP($AM322,装备!$B:$Q,14,0),0)</f>
        <v>0</v>
      </c>
      <c r="CS322" s="304">
        <f>IFERROR(VLOOKUP($AM322,装备!$B:$Q,16,0),0)</f>
        <v>0</v>
      </c>
      <c r="CT322" s="304">
        <f>IFERROR(VLOOKUP($AM322,装备!$B:$Q,5,0),0)</f>
        <v>0</v>
      </c>
      <c r="CU322" s="304">
        <f>IFERROR(VLOOKUP(AN322,装备!$B:$C,2,0),0)</f>
        <v>0</v>
      </c>
      <c r="CV322" s="304">
        <f>IFERROR(VLOOKUP($AN322,装备!$B:$Q,5,0),0)</f>
        <v>0</v>
      </c>
      <c r="CW322" s="304">
        <f>IFERROR(VLOOKUP($AN322,装备!$B:$Q,6,0),0)</f>
        <v>0</v>
      </c>
      <c r="CX322" s="304">
        <f>IFERROR(VLOOKUP($AN322,装备!$B:$Q,7,0),0)</f>
        <v>0</v>
      </c>
      <c r="CY322" s="304">
        <f>IFERROR(VLOOKUP($AN322,装备!$B:$Q,8,0),0)</f>
        <v>0</v>
      </c>
      <c r="CZ322" s="304">
        <f>IFERROR(VLOOKUP($AN322,装备!$B:$Q,9,0),0)</f>
        <v>0</v>
      </c>
      <c r="DA322" s="304">
        <f>IFERROR(VLOOKUP($AN322,装备!$B:$Q,10,0),0)</f>
        <v>0</v>
      </c>
      <c r="DB322" s="304">
        <f>IFERROR(VLOOKUP($AN322,装备!$B:$Q,11,0),0)</f>
        <v>0</v>
      </c>
      <c r="DC322" s="304">
        <f>IFERROR(VLOOKUP($AN322,装备!$B:$Q,12,0),0)</f>
        <v>0</v>
      </c>
      <c r="DD322" s="304">
        <f>IFERROR(VLOOKUP($AN322,装备!$B:$Q,13,0),0)</f>
        <v>0</v>
      </c>
      <c r="DE322" s="304">
        <f>IFERROR(VLOOKUP($AN322,装备!$B:$Q,14,0),0)</f>
        <v>0</v>
      </c>
      <c r="DF322" s="304">
        <f>IFERROR(VLOOKUP($AN322,装备!$B:$Q,16,0),0)</f>
        <v>0</v>
      </c>
      <c r="DG322" s="304">
        <f>IFERROR(VLOOKUP($AN322,装备!$B:$Q,5,0),0)</f>
        <v>0</v>
      </c>
      <c r="DH322" s="304">
        <f>IFERROR(VLOOKUP(AO322,装备!$B:$C,2,0),0)</f>
        <v>0</v>
      </c>
      <c r="DI322" s="304">
        <f>IFERROR(VLOOKUP($AO322,装备!$B:$Q,5,0),0)</f>
        <v>0</v>
      </c>
      <c r="DJ322" s="304">
        <f>IFERROR(VLOOKUP($AO322,装备!$B:$Q,6,0),0)</f>
        <v>0</v>
      </c>
      <c r="DK322" s="304">
        <f>IFERROR(VLOOKUP($AO322,装备!$B:$Q,7,0),0)</f>
        <v>0</v>
      </c>
      <c r="DL322" s="304">
        <f>IFERROR(VLOOKUP($AO322,装备!$B:$Q,8,0),0)</f>
        <v>0</v>
      </c>
      <c r="DM322" s="304">
        <f>IFERROR(VLOOKUP($AO322,装备!$B:$Q,9,0),0)</f>
        <v>0</v>
      </c>
      <c r="DN322" s="304">
        <f>IFERROR(VLOOKUP($AO322,装备!$B:$Q,10,0),0)</f>
        <v>0</v>
      </c>
      <c r="DO322" s="304">
        <f>IFERROR(VLOOKUP($AO322,装备!$B:$Q,11,0),0)</f>
        <v>0</v>
      </c>
      <c r="DP322" s="304">
        <f>IFERROR(VLOOKUP($AO322,装备!$B:$Q,12,0),0)</f>
        <v>0</v>
      </c>
      <c r="DQ322" s="304">
        <f>IFERROR(VLOOKUP($AO322,装备!$B:$Q,13,0),0)</f>
        <v>0</v>
      </c>
      <c r="DR322" s="304">
        <f>IFERROR(VLOOKUP($AO322,装备!$B:$Q,14,0),0)</f>
        <v>0</v>
      </c>
      <c r="DS322" s="304">
        <f>IFERROR(VLOOKUP($AO322,装备!$B:$Q,16,0),0)</f>
        <v>0</v>
      </c>
      <c r="DT322" s="304">
        <f>IFERROR(VLOOKUP($AO322,装备!$B:$Q,5,0),0)</f>
        <v>0</v>
      </c>
    </row>
    <row r="323" spans="1:124" hidden="1">
      <c r="A323" s="301">
        <f>未改造舰娘!$A319</f>
        <v>10035011</v>
      </c>
      <c r="B323" s="354" t="s">
        <v>4205</v>
      </c>
      <c r="C323" s="323"/>
      <c r="D323" s="323">
        <f t="shared" si="4"/>
        <v>110</v>
      </c>
      <c r="E323" s="303">
        <f>未改造舰娘!$C319</f>
        <v>4</v>
      </c>
      <c r="F323" s="304" t="str">
        <f>未改造舰娘!$D319</f>
        <v>驱逐</v>
      </c>
      <c r="G323" s="304" t="str">
        <f>未改造舰娘!$E319</f>
        <v>小型</v>
      </c>
      <c r="H323" s="304" t="str">
        <f>未改造舰娘!$F319</f>
        <v>护卫舰</v>
      </c>
      <c r="I323" s="460">
        <f>未改造舰娘!$AR319</f>
        <v>2</v>
      </c>
      <c r="J323" s="304" t="str">
        <f>未改造舰娘!$G319</f>
        <v>美国</v>
      </c>
      <c r="K323" s="312">
        <f>未改造舰娘!$H319+(BV323+CI323+CV323+DI323)*$C$2</f>
        <v>18</v>
      </c>
      <c r="L323" s="304">
        <f>未改造舰娘!$I319</f>
        <v>2</v>
      </c>
      <c r="M323" s="304">
        <f>未改造舰娘!$J319</f>
        <v>1</v>
      </c>
      <c r="N323" s="518">
        <f>未改造舰娘!$K319</f>
        <v>2</v>
      </c>
      <c r="O323" s="304">
        <f>未改造舰娘!$L319+((CE323+CR323+DE323+DR323)*$C$2)</f>
        <v>17</v>
      </c>
      <c r="P323" s="304" t="str">
        <f>IF($C$2=1,(IF(ISERROR(FIND("超长",未改造舰娘!$M319&amp;CC323&amp;CP323&amp;DC323&amp;DP323,1)),IF(ISERROR(FIND("长",未改造舰娘!$M319&amp;CC323&amp;CP323&amp;DC323&amp;DP323,1)),IF(ISERROR(FIND("中",未改造舰娘!$M319&amp;CC323&amp;CP323&amp;DC323&amp;DP323,1)),IF(ISERROR(FIND("短",未改造舰娘!$M319&amp;CC323&amp;CP323&amp;DC323&amp;DP323,1)),IF(ISERROR(FIND("无",未改造舰娘!$M319&amp;CC323&amp;CP323&amp;DC323&amp;DP323,1)),0,"无"),"短"),"中"),"长"),"超长")),未改造舰娘!$M319)</f>
        <v>短</v>
      </c>
      <c r="Q323" s="303">
        <f>未改造舰娘!$N319</f>
        <v>38.5</v>
      </c>
      <c r="R323" s="304">
        <f>(未改造舰娘!$P319)+(未改造舰娘!$Q319)*$C$3+((BW323+CJ323+CW323+DJ323)*$C$2)</f>
        <v>40</v>
      </c>
      <c r="S323" s="304">
        <f>(未改造舰娘!$R319)+(未改造舰娘!$S319)*$C$3+((BY323+CL323+CY323+DL323)*$C$2)</f>
        <v>74</v>
      </c>
      <c r="T323" s="304">
        <f>(未改造舰娘!$T319)+(未改造舰娘!$U319)*$C$3+((BX323+CK323+CX323+DK323)*$C$2)</f>
        <v>23</v>
      </c>
      <c r="U323" s="304">
        <f>(未改造舰娘!$V319)+(未改造舰娘!$W319)*$C$3+((CG323+CT323+DG323+DT323)*$C$2)</f>
        <v>45</v>
      </c>
      <c r="V323" s="305">
        <f>INT((((未改造舰娘!$Y319)-(未改造舰娘!$X319))*(((IF(D323=0,C323,D323))-1)/99))+未改造舰娘!$X319)+((CB323+CO323+DB323+DO323)*$C$2)</f>
        <v>87</v>
      </c>
      <c r="W323" s="304">
        <f>INT((((未改造舰娘!$AA319)-(未改造舰娘!$Z319))*(((IF(D323=0,C323,D323))-1)/99))+未改造舰娘!$Z319)+((CD323+CQ323+DD323+DQ323)*$C$2)</f>
        <v>81</v>
      </c>
      <c r="X323" s="304">
        <f>INT((((未改造舰娘!$AC319)-(未改造舰娘!$AB319))*(((IF(D323=0,C323,D323))-1)/99))+未改造舰娘!$AB319)+((CA323+CN323+DA323+DN323)*$C$2)</f>
        <v>17</v>
      </c>
      <c r="Y323" s="303">
        <f>INT((((未改造舰娘!$AE319)-(未改造舰娘!$AD319))*(((IF(D323=0,C323,D323))-1)/99))+未改造舰娘!$AD319)+((BZ323+CM323+CZ323+DM323)*$C$2)</f>
        <v>58</v>
      </c>
      <c r="Z323" s="474" t="str">
        <f>IF(未改造舰娘!$AF319=0,"",未改造舰娘!$AF319)</f>
        <v/>
      </c>
      <c r="AA323" s="304" t="str">
        <f>IF(未改造舰娘!$AG319="","",未改造舰娘!$AG319)</f>
        <v/>
      </c>
      <c r="AB323" s="304" t="str">
        <f>IF(未改造舰娘!$AH319="","",未改造舰娘!$AH319)</f>
        <v/>
      </c>
      <c r="AC323" s="304" t="str">
        <f>IF(未改造舰娘!$AI319="","",未改造舰娘!$AI319)</f>
        <v/>
      </c>
      <c r="AD323" s="304">
        <f>IF(未改造舰娘!$AJ319="","",未改造舰娘!$AJ319)</f>
        <v>0</v>
      </c>
      <c r="AE323" s="305">
        <f>IF(未改造舰娘!$AK319="","",未改造舰娘!$AK319)</f>
        <v>0</v>
      </c>
      <c r="AF323" s="304" t="str">
        <f>IF(未改造舰娘!$AL319="","",未改造舰娘!$AL319)</f>
        <v/>
      </c>
      <c r="AG323" s="304" t="str">
        <f>IF(未改造舰娘!$AM319="","",未改造舰娘!$AM319)</f>
        <v/>
      </c>
      <c r="AH323" s="304" t="str">
        <f>IF(未改造舰娘!$AN319="","",未改造舰娘!$AN319)</f>
        <v/>
      </c>
      <c r="AI323" s="304" t="str">
        <f>IF(未改造舰娘!$AO319="","",未改造舰娘!$AO319)</f>
        <v/>
      </c>
      <c r="AJ323" s="304" t="str">
        <f>IF(未改造舰娘!$AP319="","",未改造舰娘!$AP319)</f>
        <v/>
      </c>
      <c r="AK323" s="303" t="str">
        <f>IF(未改造舰娘!$AQ319="","",未改造舰娘!$AQ319)</f>
        <v/>
      </c>
      <c r="AL323" s="306" t="str">
        <f>IF(未改造舰娘!$AS319="","",未改造舰娘!$AS319)</f>
        <v>U国双联5英寸炮</v>
      </c>
      <c r="AM323" s="306" t="str">
        <f>IF(未改造舰娘!$AT319="","",未改造舰娘!$AT319)</f>
        <v/>
      </c>
      <c r="AN323" s="306" t="str">
        <f>IF(未改造舰娘!$AU319="","",未改造舰娘!$AU319)</f>
        <v/>
      </c>
      <c r="AO323" s="306" t="str">
        <f>IF(未改造舰娘!$AV319="","",未改造舰娘!$AV319)</f>
        <v/>
      </c>
      <c r="AP323" s="307" t="str">
        <f>IF(未改造舰娘!$AW319="","",未改造舰娘!$AW319)</f>
        <v/>
      </c>
      <c r="AQ323" s="308" t="str">
        <f>IF(未改造舰娘!$AX319="","",未改造舰娘!$AX319)</f>
        <v/>
      </c>
      <c r="AR323" s="304">
        <f>IF(未改造舰娘!$AY319="","",未改造舰娘!$AY319)</f>
        <v>15</v>
      </c>
      <c r="AS323" s="304">
        <f>IF(未改造舰娘!$AZ319="","",未改造舰娘!$AZ319)</f>
        <v>25</v>
      </c>
      <c r="AT323" s="304">
        <f>IF(未改造舰娘!$BA319="","",未改造舰娘!$BA319)</f>
        <v>0.48</v>
      </c>
      <c r="AU323" s="304">
        <f>IF(未改造舰娘!$BB319="","",未改造舰娘!$BB319)</f>
        <v>0.9</v>
      </c>
      <c r="AV323" s="305">
        <f>IF((未改造舰娘!$BG319+未改造舰娘!$BK319*$C$4)=0,"",(未改造舰娘!$BG319+未改造舰娘!$BK319*$C$4))</f>
        <v>4</v>
      </c>
      <c r="AW323" s="304">
        <f>IF((未改造舰娘!$BH319+未改造舰娘!$BL319*$C$4)=0,"",(未改造舰娘!$BH319+未改造舰娘!$BL319*$C$4))</f>
        <v>10</v>
      </c>
      <c r="AX323" s="304">
        <f>IF((未改造舰娘!$BI319+未改造舰娘!$BM319*$C$4)=0,"",(未改造舰娘!$BI319+未改造舰娘!$BM319*$C$4))</f>
        <v>10</v>
      </c>
      <c r="AY323" s="303" t="str">
        <f>IF((未改造舰娘!$BJ319+未改造舰娘!$BN319*$C$4)=0,"",(未改造舰娘!$BJ319+未改造舰娘!$BN319*$C$4))</f>
        <v/>
      </c>
      <c r="AZ323" s="500">
        <f>IF(未改造舰娘!BC319="","",未改造舰娘!BC319)</f>
        <v>0</v>
      </c>
      <c r="BA323" s="500">
        <f>IF(未改造舰娘!BD319="","",未改造舰娘!BD319)</f>
        <v>24</v>
      </c>
      <c r="BB323" s="500">
        <f>IF(未改造舰娘!BE319="","",未改造舰娘!BE319)</f>
        <v>8</v>
      </c>
      <c r="BC323" s="498">
        <f>IF(未改造舰娘!BF319="","",未改造舰娘!BF319)</f>
        <v>4</v>
      </c>
      <c r="BD323" s="67" t="s">
        <v>2049</v>
      </c>
      <c r="BE323" s="506">
        <v>4.1666666666666666E-3</v>
      </c>
      <c r="BF323" s="306" t="str">
        <f>IF(未改造舰娘!$BQ319="","",未改造舰娘!$BQ319)</f>
        <v/>
      </c>
      <c r="BG323" s="306" t="str">
        <f>IF(未改造舰娘!$BR319="","",未改造舰娘!$BR319)</f>
        <v>极地奏鸣曲 Ex-1-KM；轰隆轰隆大作战 Ex-5-Q,Ex-7-L,Ex-8-M,Ex-9-Q；扑火之蛾 Ex-5-N,Ex-7-L,Ex-10-N；决战九段坂 Ex-8-Q；中间岛战役 Ex-9-FK；所罗门之晓 Ex-5-DEFGHIJKLNPQR,Ex-6-BCDEFHJKL,Ex-8-DGHKMNOPQ,Ex-10-DEFGHIJKLNPQR；地狱群岛攻略作战 Ex-7-I,Ex-8-M；熔炉大混战 Ex-8-J,Ex-12-L</v>
      </c>
      <c r="BH323" s="306"/>
      <c r="BU323" s="304">
        <f>IFERROR(VLOOKUP(AL323,装备!$B:$C,2,0),0)</f>
        <v>2</v>
      </c>
      <c r="BV323" s="304">
        <f>IFERROR(VLOOKUP($AL323,装备!$B:$Q,5,0),0)</f>
        <v>0</v>
      </c>
      <c r="BW323" s="304">
        <f>IFERROR(VLOOKUP($AL323,装备!$B:$Q,6,0),0)</f>
        <v>4</v>
      </c>
      <c r="BX323" s="304">
        <f>IFERROR(VLOOKUP($AL323,装备!$B:$Q,7,0),0)</f>
        <v>0</v>
      </c>
      <c r="BY323" s="304">
        <f>IFERROR(VLOOKUP($AL323,装备!$B:$Q,8,0),0)</f>
        <v>0</v>
      </c>
      <c r="BZ323" s="304">
        <f>IFERROR(VLOOKUP($AL323,装备!$B:$Q,9,0),0)</f>
        <v>0</v>
      </c>
      <c r="CA323" s="304">
        <f>IFERROR(VLOOKUP($AL323,装备!$B:$Q,10,0),0)</f>
        <v>0</v>
      </c>
      <c r="CB323" s="304">
        <f>IFERROR(VLOOKUP($AL323,装备!$B:$Q,11,0),0)</f>
        <v>1</v>
      </c>
      <c r="CC323" s="304" t="str">
        <f>IFERROR(VLOOKUP($AL323,装备!$B:$Q,12,0),0)</f>
        <v>短</v>
      </c>
      <c r="CD323" s="304">
        <f>IFERROR(VLOOKUP($AL323,装备!$B:$Q,13,0),0)</f>
        <v>0</v>
      </c>
      <c r="CE323" s="304">
        <f>IFERROR(VLOOKUP($AL323,装备!$B:$Q,14,0),0)</f>
        <v>0</v>
      </c>
      <c r="CF323" s="304">
        <f>IFERROR(VLOOKUP($AL323,装备!$B:$Q,16,0),0)</f>
        <v>0</v>
      </c>
      <c r="CG323" s="304">
        <f>IFERROR(VLOOKUP($AL323,装备!$B:$Q,5,0),0)</f>
        <v>0</v>
      </c>
      <c r="CH323" s="304">
        <f>IFERROR(VLOOKUP(AM323,装备!$B:$C,2,0),0)</f>
        <v>0</v>
      </c>
      <c r="CI323" s="304">
        <f>IFERROR(VLOOKUP($AM323,装备!$B:$Q,5,0),0)</f>
        <v>0</v>
      </c>
      <c r="CJ323" s="304">
        <f>IFERROR(VLOOKUP($AM323,装备!$B:$Q,6,0),0)</f>
        <v>0</v>
      </c>
      <c r="CK323" s="304">
        <f>IFERROR(VLOOKUP($AM323,装备!$B:$Q,7,0),0)</f>
        <v>0</v>
      </c>
      <c r="CL323" s="304">
        <f>IFERROR(VLOOKUP($AM323,装备!$B:$Q,8,0),0)</f>
        <v>0</v>
      </c>
      <c r="CM323" s="304">
        <f>IFERROR(VLOOKUP($AM323,装备!$B:$Q,9,0),0)</f>
        <v>0</v>
      </c>
      <c r="CN323" s="304">
        <f>IFERROR(VLOOKUP($AM323,装备!$B:$Q,10,0),0)</f>
        <v>0</v>
      </c>
      <c r="CO323" s="304">
        <f>IFERROR(VLOOKUP($AM323,装备!$B:$Q,11,0),0)</f>
        <v>0</v>
      </c>
      <c r="CP323" s="304">
        <f>IFERROR(VLOOKUP($AM323,装备!$B:$Q,12,0),0)</f>
        <v>0</v>
      </c>
      <c r="CQ323" s="304">
        <f>IFERROR(VLOOKUP($AM323,装备!$B:$Q,13,0),0)</f>
        <v>0</v>
      </c>
      <c r="CR323" s="304">
        <f>IFERROR(VLOOKUP($AM323,装备!$B:$Q,14,0),0)</f>
        <v>0</v>
      </c>
      <c r="CS323" s="304">
        <f>IFERROR(VLOOKUP($AM323,装备!$B:$Q,16,0),0)</f>
        <v>0</v>
      </c>
      <c r="CT323" s="304">
        <f>IFERROR(VLOOKUP($AM323,装备!$B:$Q,5,0),0)</f>
        <v>0</v>
      </c>
      <c r="CU323" s="304">
        <f>IFERROR(VLOOKUP(AN323,装备!$B:$C,2,0),0)</f>
        <v>0</v>
      </c>
      <c r="CV323" s="304">
        <f>IFERROR(VLOOKUP($AN323,装备!$B:$Q,5,0),0)</f>
        <v>0</v>
      </c>
      <c r="CW323" s="304">
        <f>IFERROR(VLOOKUP($AN323,装备!$B:$Q,6,0),0)</f>
        <v>0</v>
      </c>
      <c r="CX323" s="304">
        <f>IFERROR(VLOOKUP($AN323,装备!$B:$Q,7,0),0)</f>
        <v>0</v>
      </c>
      <c r="CY323" s="304">
        <f>IFERROR(VLOOKUP($AN323,装备!$B:$Q,8,0),0)</f>
        <v>0</v>
      </c>
      <c r="CZ323" s="304">
        <f>IFERROR(VLOOKUP($AN323,装备!$B:$Q,9,0),0)</f>
        <v>0</v>
      </c>
      <c r="DA323" s="304">
        <f>IFERROR(VLOOKUP($AN323,装备!$B:$Q,10,0),0)</f>
        <v>0</v>
      </c>
      <c r="DB323" s="304">
        <f>IFERROR(VLOOKUP($AN323,装备!$B:$Q,11,0),0)</f>
        <v>0</v>
      </c>
      <c r="DC323" s="304">
        <f>IFERROR(VLOOKUP($AN323,装备!$B:$Q,12,0),0)</f>
        <v>0</v>
      </c>
      <c r="DD323" s="304">
        <f>IFERROR(VLOOKUP($AN323,装备!$B:$Q,13,0),0)</f>
        <v>0</v>
      </c>
      <c r="DE323" s="304">
        <f>IFERROR(VLOOKUP($AN323,装备!$B:$Q,14,0),0)</f>
        <v>0</v>
      </c>
      <c r="DF323" s="304">
        <f>IFERROR(VLOOKUP($AN323,装备!$B:$Q,16,0),0)</f>
        <v>0</v>
      </c>
      <c r="DG323" s="304">
        <f>IFERROR(VLOOKUP($AN323,装备!$B:$Q,5,0),0)</f>
        <v>0</v>
      </c>
      <c r="DH323" s="304">
        <f>IFERROR(VLOOKUP(AO323,装备!$B:$C,2,0),0)</f>
        <v>0</v>
      </c>
      <c r="DI323" s="304">
        <f>IFERROR(VLOOKUP($AO323,装备!$B:$Q,5,0),0)</f>
        <v>0</v>
      </c>
      <c r="DJ323" s="304">
        <f>IFERROR(VLOOKUP($AO323,装备!$B:$Q,6,0),0)</f>
        <v>0</v>
      </c>
      <c r="DK323" s="304">
        <f>IFERROR(VLOOKUP($AO323,装备!$B:$Q,7,0),0)</f>
        <v>0</v>
      </c>
      <c r="DL323" s="304">
        <f>IFERROR(VLOOKUP($AO323,装备!$B:$Q,8,0),0)</f>
        <v>0</v>
      </c>
      <c r="DM323" s="304">
        <f>IFERROR(VLOOKUP($AO323,装备!$B:$Q,9,0),0)</f>
        <v>0</v>
      </c>
      <c r="DN323" s="304">
        <f>IFERROR(VLOOKUP($AO323,装备!$B:$Q,10,0),0)</f>
        <v>0</v>
      </c>
      <c r="DO323" s="304">
        <f>IFERROR(VLOOKUP($AO323,装备!$B:$Q,11,0),0)</f>
        <v>0</v>
      </c>
      <c r="DP323" s="304">
        <f>IFERROR(VLOOKUP($AO323,装备!$B:$Q,12,0),0)</f>
        <v>0</v>
      </c>
      <c r="DQ323" s="304">
        <f>IFERROR(VLOOKUP($AO323,装备!$B:$Q,13,0),0)</f>
        <v>0</v>
      </c>
      <c r="DR323" s="304">
        <f>IFERROR(VLOOKUP($AO323,装备!$B:$Q,14,0),0)</f>
        <v>0</v>
      </c>
      <c r="DS323" s="304">
        <f>IFERROR(VLOOKUP($AO323,装备!$B:$Q,16,0),0)</f>
        <v>0</v>
      </c>
      <c r="DT323" s="304">
        <f>IFERROR(VLOOKUP($AO323,装备!$B:$Q,5,0),0)</f>
        <v>0</v>
      </c>
    </row>
    <row r="324" spans="1:124" ht="15" hidden="1">
      <c r="A324" s="301">
        <f>未改造舰娘!$A320</f>
        <v>10035111</v>
      </c>
      <c r="B324" s="354" t="s">
        <v>4206</v>
      </c>
      <c r="C324" s="323"/>
      <c r="D324" s="323">
        <f t="shared" si="4"/>
        <v>110</v>
      </c>
      <c r="E324" s="303">
        <f>未改造舰娘!$C320</f>
        <v>4</v>
      </c>
      <c r="F324" s="304" t="str">
        <f>未改造舰娘!$D320</f>
        <v>潜艇</v>
      </c>
      <c r="G324" s="304" t="str">
        <f>未改造舰娘!$E320</f>
        <v>小型</v>
      </c>
      <c r="H324" s="304" t="str">
        <f>未改造舰娘!$F320</f>
        <v>水下舰</v>
      </c>
      <c r="I324" s="460">
        <f>未改造舰娘!$AR320</f>
        <v>2</v>
      </c>
      <c r="J324" s="304" t="str">
        <f>未改造舰娘!$G320</f>
        <v>德国</v>
      </c>
      <c r="K324" s="312">
        <f>未改造舰娘!$H320+(BV324+CI324+CV324+DI324)*$C$2</f>
        <v>8</v>
      </c>
      <c r="L324" s="304">
        <f>未改造舰娘!$I320</f>
        <v>0</v>
      </c>
      <c r="M324" s="304">
        <f>未改造舰娘!$J320</f>
        <v>6</v>
      </c>
      <c r="N324" s="518">
        <f>未改造舰娘!$K320</f>
        <v>6</v>
      </c>
      <c r="O324" s="304">
        <f>未改造舰娘!$L320+((CE324+CR324+DE324+DR324)*$C$2)</f>
        <v>10</v>
      </c>
      <c r="P324" s="304" t="str">
        <f>IF($C$2=1,(IF(ISERROR(FIND("超长",未改造舰娘!$M320&amp;CC324&amp;CP324&amp;DC324&amp;DP324,1)),IF(ISERROR(FIND("长",未改造舰娘!$M320&amp;CC324&amp;CP324&amp;DC324&amp;DP324,1)),IF(ISERROR(FIND("中",未改造舰娘!$M320&amp;CC324&amp;CP324&amp;DC324&amp;DP324,1)),IF(ISERROR(FIND("短",未改造舰娘!$M320&amp;CC324&amp;CP324&amp;DC324&amp;DP324,1)),IF(ISERROR(FIND("无",未改造舰娘!$M320&amp;CC324&amp;CP324&amp;DC324&amp;DP324,1)),0,"无"),"短"),"中"),"长"),"超长")),未改造舰娘!$M320)</f>
        <v>短</v>
      </c>
      <c r="Q324" s="303">
        <f>未改造舰娘!$N320</f>
        <v>25</v>
      </c>
      <c r="R324" s="304">
        <f>(未改造舰娘!$P320)+(未改造舰娘!$Q320)*$C$3+((BW324+CJ324+CW324+DJ324)*$C$2)</f>
        <v>22</v>
      </c>
      <c r="S324" s="304">
        <f>(未改造舰娘!$R320)+(未改造舰娘!$S320)*$C$3+((BY324+CL324+CY324+DL324)*$C$2)</f>
        <v>62</v>
      </c>
      <c r="T324" s="304">
        <f>(未改造舰娘!$T320)+(未改造舰娘!$U320)*$C$3+((BX324+CK324+CX324+DK324)*$C$2)</f>
        <v>20</v>
      </c>
      <c r="U324" s="304">
        <f>(未改造舰娘!$V320)+(未改造舰娘!$W320)*$C$3+((CG324+CT324+DG324+DT324)*$C$2)</f>
        <v>0</v>
      </c>
      <c r="V324" s="305">
        <f>INT((((未改造舰娘!$Y320)-(未改造舰娘!$X320))*(((IF(D324=0,C324,D324))-1)/99))+未改造舰娘!$X320)+((CB324+CO324+DB324+DO324)*$C$2)</f>
        <v>95</v>
      </c>
      <c r="W324" s="304">
        <f>INT((((未改造舰娘!$AA320)-(未改造舰娘!$Z320))*(((IF(D324=0,C324,D324))-1)/99))+未改造舰娘!$Z320)+((CD324+CQ324+DD324+DQ324)*$C$2)</f>
        <v>61</v>
      </c>
      <c r="X324" s="304">
        <f>INT((((未改造舰娘!$AC320)-(未改造舰娘!$AB320))*(((IF(D324=0,C324,D324))-1)/99))+未改造舰娘!$AB320)+((CA324+CN324+DA324+DN324)*$C$2)</f>
        <v>26</v>
      </c>
      <c r="Y324" s="303">
        <f>INT((((未改造舰娘!$AE320)-(未改造舰娘!$AD320))*(((IF(D324=0,C324,D324))-1)/99))+未改造舰娘!$AD320)+((BZ324+CM324+CZ324+DM324)*$C$2)</f>
        <v>0</v>
      </c>
      <c r="Z324" s="474" t="str">
        <f>IF(未改造舰娘!$AF320=0,"",未改造舰娘!$AF320)</f>
        <v/>
      </c>
      <c r="AA324" s="304" t="str">
        <f>IF(未改造舰娘!$AG320="","",未改造舰娘!$AG320)</f>
        <v/>
      </c>
      <c r="AB324" s="304" t="str">
        <f>IF(未改造舰娘!$AH320="","",未改造舰娘!$AH320)</f>
        <v/>
      </c>
      <c r="AC324" s="304" t="str">
        <f>IF(未改造舰娘!$AI320="","",未改造舰娘!$AI320)</f>
        <v/>
      </c>
      <c r="AD324" s="304">
        <f>IF(未改造舰娘!$AJ320="","",未改造舰娘!$AJ320)</f>
        <v>0</v>
      </c>
      <c r="AE324" s="305">
        <f>IF(未改造舰娘!$AK320="","",未改造舰娘!$AK320)</f>
        <v>70</v>
      </c>
      <c r="AF324" s="304">
        <f>IF(未改造舰娘!$AL320="","",未改造舰娘!$AL320)</f>
        <v>500</v>
      </c>
      <c r="AG324" s="304">
        <f>IF(未改造舰娘!$AM320="","",未改造舰娘!$AM320)</f>
        <v>1200</v>
      </c>
      <c r="AH324" s="304">
        <f>IF(未改造舰娘!$AN320="","",未改造舰娘!$AN320)</f>
        <v>1000</v>
      </c>
      <c r="AI324" s="304">
        <f>IF(未改造舰娘!$AO320="","",未改造舰娘!$AO320)</f>
        <v>0</v>
      </c>
      <c r="AJ324" s="304" t="str">
        <f>IF(未改造舰娘!$AP320="","",未改造舰娘!$AP320)</f>
        <v>潜艇核心</v>
      </c>
      <c r="AK324" s="303">
        <f>IF(未改造舰娘!$AQ320="","",未改造舰娘!$AQ320)</f>
        <v>10</v>
      </c>
      <c r="AL324" s="306" t="str">
        <f>IF(未改造舰娘!$AS320="","",未改造舰娘!$AS320)</f>
        <v>533毫米磁性鱼雷(潜艇)</v>
      </c>
      <c r="AM324" s="306" t="str">
        <f>IF(未改造舰娘!$AT320="","",未改造舰娘!$AT320)</f>
        <v/>
      </c>
      <c r="AN324" s="306" t="str">
        <f>IF(未改造舰娘!$AU320="","",未改造舰娘!$AU320)</f>
        <v/>
      </c>
      <c r="AO324" s="306" t="str">
        <f>IF(未改造舰娘!$AV320="","",未改造舰娘!$AV320)</f>
        <v/>
      </c>
      <c r="AP324" s="307" t="str">
        <f>IF(未改造舰娘!$AW320="","",未改造舰娘!$AW320)</f>
        <v/>
      </c>
      <c r="AQ324" s="308" t="str">
        <f>IF(未改造舰娘!$AX320="","",未改造舰娘!$AX320)</f>
        <v/>
      </c>
      <c r="AR324" s="304">
        <f>IF(未改造舰娘!$AY320="","",未改造舰娘!$AY320)</f>
        <v>10</v>
      </c>
      <c r="AS324" s="304">
        <f>IF(未改造舰娘!$AZ320="","",未改造舰娘!$AZ320)</f>
        <v>15</v>
      </c>
      <c r="AT324" s="304">
        <f>IF(未改造舰娘!$BA320="","",未改造舰娘!$BA320)</f>
        <v>0.5</v>
      </c>
      <c r="AU324" s="304">
        <f>IF(未改造舰娘!$BB320="","",未改造舰娘!$BB320)</f>
        <v>0.4</v>
      </c>
      <c r="AV324" s="305">
        <f>IF((未改造舰娘!$BG320+未改造舰娘!$BK320*$C$4)=0,"",(未改造舰娘!$BG320+未改造舰娘!$BK320*$C$4))</f>
        <v>15</v>
      </c>
      <c r="AW324" s="304">
        <f>IF((未改造舰娘!$BH320+未改造舰娘!$BL320*$C$4)=0,"",(未改造舰娘!$BH320+未改造舰娘!$BL320*$C$4))</f>
        <v>16</v>
      </c>
      <c r="AX324" s="304">
        <f>IF((未改造舰娘!$BI320+未改造舰娘!$BM320*$C$4)=0,"",(未改造舰娘!$BI320+未改造舰娘!$BM320*$C$4))</f>
        <v>25</v>
      </c>
      <c r="AY324" s="303" t="str">
        <f>IF((未改造舰娘!$BJ320+未改造舰娘!$BN320*$C$4)=0,"",(未改造舰娘!$BJ320+未改造舰娘!$BN320*$C$4))</f>
        <v/>
      </c>
      <c r="AZ324" s="500">
        <f>IF(未改造舰娘!BC320="","",未改造舰娘!BC320)</f>
        <v>0</v>
      </c>
      <c r="BA324" s="500">
        <f>IF(未改造舰娘!BD320="","",未改造舰娘!BD320)</f>
        <v>12</v>
      </c>
      <c r="BB324" s="500">
        <f>IF(未改造舰娘!BE320="","",未改造舰娘!BE320)</f>
        <v>7</v>
      </c>
      <c r="BC324" s="498">
        <f>IF(未改造舰娘!BF320="","",未改造舰娘!BF320)</f>
        <v>0</v>
      </c>
      <c r="BD324" s="84" t="s">
        <v>2035</v>
      </c>
      <c r="BE324" s="506">
        <v>8.3333333333333329E-2</v>
      </c>
      <c r="BF324" s="306" t="str">
        <f>IF(未改造舰娘!$BQ320="","",未改造舰娘!$BQ320)</f>
        <v/>
      </c>
      <c r="BG324" s="306" t="str">
        <f>IF(未改造舰娘!$BR320="","",未改造舰娘!$BR320)</f>
        <v>极地奏鸣曲 Ex-4-OPCDFGHIJKLMNO,Ex-3-MO；女武神行动 Ex-2-K,Ex-6-BCDEFI,Ex-8-P；未命名 Ex-7-CDEFGHJLM,Ex-9-S,Ex-10-T,Ex-11-RS</v>
      </c>
      <c r="BH324" s="306"/>
      <c r="BU324" s="304">
        <f>IFERROR(VLOOKUP(AL324,装备!$B:$C,2,0),0)</f>
        <v>5</v>
      </c>
      <c r="BV324" s="304">
        <f>IFERROR(VLOOKUP($AL324,装备!$B:$Q,5,0),0)</f>
        <v>0</v>
      </c>
      <c r="BW324" s="304">
        <f>IFERROR(VLOOKUP($AL324,装备!$B:$Q,6,0),0)</f>
        <v>0</v>
      </c>
      <c r="BX324" s="304">
        <f>IFERROR(VLOOKUP($AL324,装备!$B:$Q,7,0),0)</f>
        <v>0</v>
      </c>
      <c r="BY324" s="304">
        <f>IFERROR(VLOOKUP($AL324,装备!$B:$Q,8,0),0)</f>
        <v>12</v>
      </c>
      <c r="BZ324" s="304">
        <f>IFERROR(VLOOKUP($AL324,装备!$B:$Q,9,0),0)</f>
        <v>0</v>
      </c>
      <c r="CA324" s="304">
        <f>IFERROR(VLOOKUP($AL324,装备!$B:$Q,10,0),0)</f>
        <v>0</v>
      </c>
      <c r="CB324" s="304">
        <f>IFERROR(VLOOKUP($AL324,装备!$B:$Q,11,0),0)</f>
        <v>4</v>
      </c>
      <c r="CC324" s="304" t="str">
        <f>IFERROR(VLOOKUP($AL324,装备!$B:$Q,12,0),0)</f>
        <v>无</v>
      </c>
      <c r="CD324" s="304">
        <f>IFERROR(VLOOKUP($AL324,装备!$B:$Q,13,0),0)</f>
        <v>0</v>
      </c>
      <c r="CE324" s="304">
        <f>IFERROR(VLOOKUP($AL324,装备!$B:$Q,14,0),0)</f>
        <v>0</v>
      </c>
      <c r="CF324" s="304">
        <f>IFERROR(VLOOKUP($AL324,装备!$B:$Q,16,0),0)</f>
        <v>0</v>
      </c>
      <c r="CG324" s="304">
        <f>IFERROR(VLOOKUP($AL324,装备!$B:$Q,5,0),0)</f>
        <v>0</v>
      </c>
      <c r="CH324" s="304">
        <f>IFERROR(VLOOKUP(AM324,装备!$B:$C,2,0),0)</f>
        <v>0</v>
      </c>
      <c r="CI324" s="304">
        <f>IFERROR(VLOOKUP($AM324,装备!$B:$Q,5,0),0)</f>
        <v>0</v>
      </c>
      <c r="CJ324" s="304">
        <f>IFERROR(VLOOKUP($AM324,装备!$B:$Q,6,0),0)</f>
        <v>0</v>
      </c>
      <c r="CK324" s="304">
        <f>IFERROR(VLOOKUP($AM324,装备!$B:$Q,7,0),0)</f>
        <v>0</v>
      </c>
      <c r="CL324" s="304">
        <f>IFERROR(VLOOKUP($AM324,装备!$B:$Q,8,0),0)</f>
        <v>0</v>
      </c>
      <c r="CM324" s="304">
        <f>IFERROR(VLOOKUP($AM324,装备!$B:$Q,9,0),0)</f>
        <v>0</v>
      </c>
      <c r="CN324" s="304">
        <f>IFERROR(VLOOKUP($AM324,装备!$B:$Q,10,0),0)</f>
        <v>0</v>
      </c>
      <c r="CO324" s="304">
        <f>IFERROR(VLOOKUP($AM324,装备!$B:$Q,11,0),0)</f>
        <v>0</v>
      </c>
      <c r="CP324" s="304">
        <f>IFERROR(VLOOKUP($AM324,装备!$B:$Q,12,0),0)</f>
        <v>0</v>
      </c>
      <c r="CQ324" s="304">
        <f>IFERROR(VLOOKUP($AM324,装备!$B:$Q,13,0),0)</f>
        <v>0</v>
      </c>
      <c r="CR324" s="304">
        <f>IFERROR(VLOOKUP($AM324,装备!$B:$Q,14,0),0)</f>
        <v>0</v>
      </c>
      <c r="CS324" s="304">
        <f>IFERROR(VLOOKUP($AM324,装备!$B:$Q,16,0),0)</f>
        <v>0</v>
      </c>
      <c r="CT324" s="304">
        <f>IFERROR(VLOOKUP($AM324,装备!$B:$Q,5,0),0)</f>
        <v>0</v>
      </c>
      <c r="CU324" s="304">
        <f>IFERROR(VLOOKUP(AN324,装备!$B:$C,2,0),0)</f>
        <v>0</v>
      </c>
      <c r="CV324" s="304">
        <f>IFERROR(VLOOKUP($AN324,装备!$B:$Q,5,0),0)</f>
        <v>0</v>
      </c>
      <c r="CW324" s="304">
        <f>IFERROR(VLOOKUP($AN324,装备!$B:$Q,6,0),0)</f>
        <v>0</v>
      </c>
      <c r="CX324" s="304">
        <f>IFERROR(VLOOKUP($AN324,装备!$B:$Q,7,0),0)</f>
        <v>0</v>
      </c>
      <c r="CY324" s="304">
        <f>IFERROR(VLOOKUP($AN324,装备!$B:$Q,8,0),0)</f>
        <v>0</v>
      </c>
      <c r="CZ324" s="304">
        <f>IFERROR(VLOOKUP($AN324,装备!$B:$Q,9,0),0)</f>
        <v>0</v>
      </c>
      <c r="DA324" s="304">
        <f>IFERROR(VLOOKUP($AN324,装备!$B:$Q,10,0),0)</f>
        <v>0</v>
      </c>
      <c r="DB324" s="304">
        <f>IFERROR(VLOOKUP($AN324,装备!$B:$Q,11,0),0)</f>
        <v>0</v>
      </c>
      <c r="DC324" s="304">
        <f>IFERROR(VLOOKUP($AN324,装备!$B:$Q,12,0),0)</f>
        <v>0</v>
      </c>
      <c r="DD324" s="304">
        <f>IFERROR(VLOOKUP($AN324,装备!$B:$Q,13,0),0)</f>
        <v>0</v>
      </c>
      <c r="DE324" s="304">
        <f>IFERROR(VLOOKUP($AN324,装备!$B:$Q,14,0),0)</f>
        <v>0</v>
      </c>
      <c r="DF324" s="304">
        <f>IFERROR(VLOOKUP($AN324,装备!$B:$Q,16,0),0)</f>
        <v>0</v>
      </c>
      <c r="DG324" s="304">
        <f>IFERROR(VLOOKUP($AN324,装备!$B:$Q,5,0),0)</f>
        <v>0</v>
      </c>
      <c r="DH324" s="304">
        <f>IFERROR(VLOOKUP(AO324,装备!$B:$C,2,0),0)</f>
        <v>0</v>
      </c>
      <c r="DI324" s="304">
        <f>IFERROR(VLOOKUP($AO324,装备!$B:$Q,5,0),0)</f>
        <v>0</v>
      </c>
      <c r="DJ324" s="304">
        <f>IFERROR(VLOOKUP($AO324,装备!$B:$Q,6,0),0)</f>
        <v>0</v>
      </c>
      <c r="DK324" s="304">
        <f>IFERROR(VLOOKUP($AO324,装备!$B:$Q,7,0),0)</f>
        <v>0</v>
      </c>
      <c r="DL324" s="304">
        <f>IFERROR(VLOOKUP($AO324,装备!$B:$Q,8,0),0)</f>
        <v>0</v>
      </c>
      <c r="DM324" s="304">
        <f>IFERROR(VLOOKUP($AO324,装备!$B:$Q,9,0),0)</f>
        <v>0</v>
      </c>
      <c r="DN324" s="304">
        <f>IFERROR(VLOOKUP($AO324,装备!$B:$Q,10,0),0)</f>
        <v>0</v>
      </c>
      <c r="DO324" s="304">
        <f>IFERROR(VLOOKUP($AO324,装备!$B:$Q,11,0),0)</f>
        <v>0</v>
      </c>
      <c r="DP324" s="304">
        <f>IFERROR(VLOOKUP($AO324,装备!$B:$Q,12,0),0)</f>
        <v>0</v>
      </c>
      <c r="DQ324" s="304">
        <f>IFERROR(VLOOKUP($AO324,装备!$B:$Q,13,0),0)</f>
        <v>0</v>
      </c>
      <c r="DR324" s="304">
        <f>IFERROR(VLOOKUP($AO324,装备!$B:$Q,14,0),0)</f>
        <v>0</v>
      </c>
      <c r="DS324" s="304">
        <f>IFERROR(VLOOKUP($AO324,装备!$B:$Q,16,0),0)</f>
        <v>0</v>
      </c>
      <c r="DT324" s="304">
        <f>IFERROR(VLOOKUP($AO324,装备!$B:$Q,5,0),0)</f>
        <v>0</v>
      </c>
    </row>
    <row r="325" spans="1:124" ht="40.5" hidden="1">
      <c r="A325" s="301">
        <f>未改造舰娘!$A321</f>
        <v>10035212</v>
      </c>
      <c r="B325" s="354" t="s">
        <v>4207</v>
      </c>
      <c r="C325" s="323"/>
      <c r="D325" s="323">
        <f t="shared" si="4"/>
        <v>110</v>
      </c>
      <c r="E325" s="303">
        <f>未改造舰娘!$C321</f>
        <v>6</v>
      </c>
      <c r="F325" s="304" t="str">
        <f>未改造舰娘!$D321</f>
        <v>重巡</v>
      </c>
      <c r="G325" s="304" t="str">
        <f>未改造舰娘!$E321</f>
        <v>中型</v>
      </c>
      <c r="H325" s="304" t="str">
        <f>未改造舰娘!$F321</f>
        <v>护卫舰</v>
      </c>
      <c r="I325" s="460">
        <f>未改造舰娘!$AR321</f>
        <v>3</v>
      </c>
      <c r="J325" s="304" t="str">
        <f>未改造舰娘!$G321</f>
        <v>苏联</v>
      </c>
      <c r="K325" s="312">
        <f>未改造舰娘!$H321+(BV325+CI325+CV325+DI325)*$C$2</f>
        <v>56</v>
      </c>
      <c r="L325" s="304">
        <f>未改造舰娘!$I321</f>
        <v>0</v>
      </c>
      <c r="M325" s="304">
        <f>未改造舰娘!$J321</f>
        <v>3</v>
      </c>
      <c r="N325" s="518">
        <f>未改造舰娘!$K321</f>
        <v>3</v>
      </c>
      <c r="O325" s="304">
        <f>未改造舰娘!$L321+((CE325+CR325+DE325+DR325)*$C$2)</f>
        <v>7</v>
      </c>
      <c r="P325" s="304" t="str">
        <f>IF($C$2=1,(IF(ISERROR(FIND("超长",未改造舰娘!$M321&amp;CC325&amp;CP325&amp;DC325&amp;DP325,1)),IF(ISERROR(FIND("长",未改造舰娘!$M321&amp;CC325&amp;CP325&amp;DC325&amp;DP325,1)),IF(ISERROR(FIND("中",未改造舰娘!$M321&amp;CC325&amp;CP325&amp;DC325&amp;DP325,1)),IF(ISERROR(FIND("短",未改造舰娘!$M321&amp;CC325&amp;CP325&amp;DC325&amp;DP325,1)),IF(ISERROR(FIND("无",未改造舰娘!$M321&amp;CC325&amp;CP325&amp;DC325&amp;DP325,1)),0,"无"),"短"),"中"),"长"),"超长")),未改造舰娘!$M321)</f>
        <v>长</v>
      </c>
      <c r="Q325" s="303">
        <f>未改造舰娘!$N321</f>
        <v>34.5</v>
      </c>
      <c r="R325" s="304">
        <f>(未改造舰娘!$P321)+(未改造舰娘!$Q321)*$C$3+((BW325+CJ325+CW325+DJ325)*$C$2)</f>
        <v>76</v>
      </c>
      <c r="S325" s="304">
        <f>(未改造舰娘!$R321)+(未改造舰娘!$S321)*$C$3+((BY325+CL325+CY325+DL325)*$C$2)</f>
        <v>0</v>
      </c>
      <c r="T325" s="304">
        <f>(未改造舰娘!$T321)+(未改造舰娘!$U321)*$C$3+((BX325+CK325+CX325+DK325)*$C$2)</f>
        <v>70</v>
      </c>
      <c r="U325" s="304">
        <f>(未改造舰娘!$V321)+(未改造舰娘!$W321)*$C$3+((CG325+CT325+DG325+DT325)*$C$2)</f>
        <v>98</v>
      </c>
      <c r="V325" s="305">
        <f>INT((((未改造舰娘!$Y321)-(未改造舰娘!$X321))*(((IF(D325=0,C325,D325))-1)/99))+未改造舰娘!$X321)+((CB325+CO325+DB325+DO325)*$C$2)</f>
        <v>96</v>
      </c>
      <c r="W325" s="304">
        <f>INT((((未改造舰娘!$AA321)-(未改造舰娘!$Z321))*(((IF(D325=0,C325,D325))-1)/99))+未改造舰娘!$Z321)+((CD325+CQ325+DD325+DQ325)*$C$2)</f>
        <v>65</v>
      </c>
      <c r="X325" s="304">
        <f>INT((((未改造舰娘!$AC321)-(未改造舰娘!$AB321))*(((IF(D325=0,C325,D325))-1)/99))+未改造舰娘!$AB321)+((CA325+CN325+DA325+DN325)*$C$2)</f>
        <v>45</v>
      </c>
      <c r="Y325" s="303">
        <f>INT((((未改造舰娘!$AE321)-(未改造舰娘!$AD321))*(((IF(D325=0,C325,D325))-1)/99))+未改造舰娘!$AD321)+((BZ325+CM325+CZ325+DM325)*$C$2)</f>
        <v>0</v>
      </c>
      <c r="Z325" s="474" t="str">
        <f>IF(未改造舰娘!$AF321=0,"",未改造舰娘!$AF321)</f>
        <v/>
      </c>
      <c r="AA325" s="304" t="str">
        <f>IF(未改造舰娘!$AG321="","",未改造舰娘!$AG321)</f>
        <v/>
      </c>
      <c r="AB325" s="304" t="str">
        <f>IF(未改造舰娘!$AH321="","",未改造舰娘!$AH321)</f>
        <v/>
      </c>
      <c r="AC325" s="304" t="str">
        <f>IF(未改造舰娘!$AI321="","",未改造舰娘!$AI321)</f>
        <v/>
      </c>
      <c r="AD325" s="304">
        <f>IF(未改造舰娘!$AJ321="","",未改造舰娘!$AJ321)</f>
        <v>0</v>
      </c>
      <c r="AE325" s="305">
        <f>IF(未改造舰娘!$AK321="","",未改造舰娘!$AK321)</f>
        <v>0</v>
      </c>
      <c r="AF325" s="304" t="str">
        <f>IF(未改造舰娘!$AL321="","",未改造舰娘!$AL321)</f>
        <v/>
      </c>
      <c r="AG325" s="304" t="str">
        <f>IF(未改造舰娘!$AM321="","",未改造舰娘!$AM321)</f>
        <v/>
      </c>
      <c r="AH325" s="304" t="str">
        <f>IF(未改造舰娘!$AN321="","",未改造舰娘!$AN321)</f>
        <v/>
      </c>
      <c r="AI325" s="304" t="str">
        <f>IF(未改造舰娘!$AO321="","",未改造舰娘!$AO321)</f>
        <v/>
      </c>
      <c r="AJ325" s="304" t="str">
        <f>IF(未改造舰娘!$AP321="","",未改造舰娘!$AP321)</f>
        <v/>
      </c>
      <c r="AK325" s="303" t="str">
        <f>IF(未改造舰娘!$AQ321="","",未改造舰娘!$AQ321)</f>
        <v/>
      </c>
      <c r="AL325" s="306" t="str">
        <f>IF(未改造舰娘!$AS321="","",未改造舰娘!$AS321)</f>
        <v>S国三联СМ-40型220毫米炮</v>
      </c>
      <c r="AM325" s="306" t="str">
        <f>IF(未改造舰娘!$AT321="","",未改造舰娘!$AT321)</f>
        <v>S国СМ-20-ЗИФ四联45毫米高炮</v>
      </c>
      <c r="AN325" s="306" t="str">
        <f>IF(未改造舰娘!$AU321="","",未改造舰娘!$AU321)</f>
        <v/>
      </c>
      <c r="AO325" s="306" t="str">
        <f>IF(未改造舰娘!$AV321="","",未改造舰娘!$AV321)</f>
        <v/>
      </c>
      <c r="AP325" s="307" t="str">
        <f>IF(未改造舰娘!$AW321="","",未改造舰娘!$AW321)</f>
        <v>巡洋舰压制(3级)：提升自身在内全队轻巡和重巡的回避7点，提升全队所有轻巡的火力7点。梯形阵时增加莫斯科自身暴击和被暴击各10点</v>
      </c>
      <c r="AQ325" s="308" t="str">
        <f>IF(未改造舰娘!$AX321="","",未改造舰娘!$AX321)</f>
        <v/>
      </c>
      <c r="AR325" s="304">
        <f>IF(未改造舰娘!$AY321="","",未改造舰娘!$AY321)</f>
        <v>65</v>
      </c>
      <c r="AS325" s="304">
        <f>IF(未改造舰娘!$AZ321="","",未改造舰娘!$AZ321)</f>
        <v>100</v>
      </c>
      <c r="AT325" s="304">
        <f>IF(未改造舰娘!$BA321="","",未改造舰娘!$BA321)</f>
        <v>2.4</v>
      </c>
      <c r="AU325" s="304">
        <f>IF(未改造舰娘!$BB321="","",未改造舰娘!$BB321)</f>
        <v>3.8</v>
      </c>
      <c r="AV325" s="305">
        <f>IF((未改造舰娘!$BG321+未改造舰娘!$BK321*$C$4)=0,"",(未改造舰娘!$BG321+未改造舰娘!$BK321*$C$4))</f>
        <v>30</v>
      </c>
      <c r="AW325" s="304">
        <f>IF((未改造舰娘!$BH321+未改造舰娘!$BL321*$C$4)=0,"",(未改造舰娘!$BH321+未改造舰娘!$BL321*$C$4))</f>
        <v>45</v>
      </c>
      <c r="AX325" s="304">
        <f>IF((未改造舰娘!$BI321+未改造舰娘!$BM321*$C$4)=0,"",(未改造舰娘!$BI321+未改造舰娘!$BM321*$C$4))</f>
        <v>39</v>
      </c>
      <c r="AY325" s="303" t="str">
        <f>IF((未改造舰娘!$BJ321+未改造舰娘!$BN321*$C$4)=0,"",(未改造舰娘!$BJ321+未改造舰娘!$BN321*$C$4))</f>
        <v/>
      </c>
      <c r="AZ325" s="500">
        <f>IF(未改造舰娘!BC321="","",未改造舰娘!BC321)</f>
        <v>51</v>
      </c>
      <c r="BA325" s="500">
        <f>IF(未改造舰娘!BD321="","",未改造舰娘!BD321)</f>
        <v>0</v>
      </c>
      <c r="BB325" s="500">
        <f>IF(未改造舰娘!BE321="","",未改造舰娘!BE321)</f>
        <v>25</v>
      </c>
      <c r="BC325" s="498">
        <f>IF(未改造舰娘!BF321="","",未改造舰娘!BF321)</f>
        <v>66</v>
      </c>
      <c r="BD325" s="84" t="s">
        <v>2059</v>
      </c>
      <c r="BE325" s="506">
        <v>5.9027777777777783E-2</v>
      </c>
      <c r="BF325" s="306" t="str">
        <f>IF(未改造舰娘!$BQ321="","",未改造舰娘!$BQ321)</f>
        <v/>
      </c>
      <c r="BG325" s="306" t="str">
        <f>IF(未改造舰娘!$BR321="","",未改造舰娘!$BR321)</f>
        <v/>
      </c>
      <c r="BH325" s="306"/>
      <c r="BU325" s="304">
        <f>IFERROR(VLOOKUP(AL325,装备!$B:$C,2,0),0)</f>
        <v>6</v>
      </c>
      <c r="BV325" s="304">
        <f>IFERROR(VLOOKUP($AL325,装备!$B:$Q,5,0),0)</f>
        <v>0</v>
      </c>
      <c r="BW325" s="304">
        <f>IFERROR(VLOOKUP($AL325,装备!$B:$Q,6,0),0)</f>
        <v>11</v>
      </c>
      <c r="BX325" s="304">
        <f>IFERROR(VLOOKUP($AL325,装备!$B:$Q,7,0),0)</f>
        <v>0</v>
      </c>
      <c r="BY325" s="304">
        <f>IFERROR(VLOOKUP($AL325,装备!$B:$Q,8,0),0)</f>
        <v>0</v>
      </c>
      <c r="BZ325" s="304">
        <f>IFERROR(VLOOKUP($AL325,装备!$B:$Q,9,0),0)</f>
        <v>0</v>
      </c>
      <c r="CA325" s="304">
        <f>IFERROR(VLOOKUP($AL325,装备!$B:$Q,10,0),0)</f>
        <v>0</v>
      </c>
      <c r="CB325" s="304">
        <f>IFERROR(VLOOKUP($AL325,装备!$B:$Q,11,0),0)</f>
        <v>-1</v>
      </c>
      <c r="CC325" s="304" t="str">
        <f>IFERROR(VLOOKUP($AL325,装备!$B:$Q,12,0),0)</f>
        <v>超长</v>
      </c>
      <c r="CD325" s="304">
        <f>IFERROR(VLOOKUP($AL325,装备!$B:$Q,13,0),0)</f>
        <v>0</v>
      </c>
      <c r="CE325" s="304">
        <f>IFERROR(VLOOKUP($AL325,装备!$B:$Q,14,0),0)</f>
        <v>0</v>
      </c>
      <c r="CF325" s="304">
        <f>IFERROR(VLOOKUP($AL325,装备!$B:$Q,16,0),0)</f>
        <v>0</v>
      </c>
      <c r="CG325" s="304">
        <f>IFERROR(VLOOKUP($AL325,装备!$B:$Q,5,0),0)</f>
        <v>0</v>
      </c>
      <c r="CH325" s="304">
        <f>IFERROR(VLOOKUP(AM325,装备!$B:$C,2,0),0)</f>
        <v>6</v>
      </c>
      <c r="CI325" s="304">
        <f>IFERROR(VLOOKUP($AM325,装备!$B:$Q,5,0),0)</f>
        <v>0</v>
      </c>
      <c r="CJ325" s="304">
        <f>IFERROR(VLOOKUP($AM325,装备!$B:$Q,6,0),0)</f>
        <v>2</v>
      </c>
      <c r="CK325" s="304">
        <f>IFERROR(VLOOKUP($AM325,装备!$B:$Q,7,0),0)</f>
        <v>0</v>
      </c>
      <c r="CL325" s="304">
        <f>IFERROR(VLOOKUP($AM325,装备!$B:$Q,8,0),0)</f>
        <v>0</v>
      </c>
      <c r="CM325" s="304">
        <f>IFERROR(VLOOKUP($AM325,装备!$B:$Q,9,0),0)</f>
        <v>0</v>
      </c>
      <c r="CN325" s="304">
        <f>IFERROR(VLOOKUP($AM325,装备!$B:$Q,10,0),0)</f>
        <v>0</v>
      </c>
      <c r="CO325" s="304">
        <f>IFERROR(VLOOKUP($AM325,装备!$B:$Q,11,0),0)</f>
        <v>0</v>
      </c>
      <c r="CP325" s="304" t="str">
        <f>IFERROR(VLOOKUP($AM325,装备!$B:$Q,12,0),0)</f>
        <v>短</v>
      </c>
      <c r="CQ325" s="304">
        <f>IFERROR(VLOOKUP($AM325,装备!$B:$Q,13,0),0)</f>
        <v>1</v>
      </c>
      <c r="CR325" s="304">
        <f>IFERROR(VLOOKUP($AM325,装备!$B:$Q,14,0),0)</f>
        <v>0</v>
      </c>
      <c r="CS325" s="304">
        <f>IFERROR(VLOOKUP($AM325,装备!$B:$Q,16,0),0)</f>
        <v>10</v>
      </c>
      <c r="CT325" s="304">
        <f>IFERROR(VLOOKUP($AM325,装备!$B:$Q,5,0),0)</f>
        <v>0</v>
      </c>
      <c r="CU325" s="304">
        <f>IFERROR(VLOOKUP(AN325,装备!$B:$C,2,0),0)</f>
        <v>0</v>
      </c>
      <c r="CV325" s="304">
        <f>IFERROR(VLOOKUP($AN325,装备!$B:$Q,5,0),0)</f>
        <v>0</v>
      </c>
      <c r="CW325" s="304">
        <f>IFERROR(VLOOKUP($AN325,装备!$B:$Q,6,0),0)</f>
        <v>0</v>
      </c>
      <c r="CX325" s="304">
        <f>IFERROR(VLOOKUP($AN325,装备!$B:$Q,7,0),0)</f>
        <v>0</v>
      </c>
      <c r="CY325" s="304">
        <f>IFERROR(VLOOKUP($AN325,装备!$B:$Q,8,0),0)</f>
        <v>0</v>
      </c>
      <c r="CZ325" s="304">
        <f>IFERROR(VLOOKUP($AN325,装备!$B:$Q,9,0),0)</f>
        <v>0</v>
      </c>
      <c r="DA325" s="304">
        <f>IFERROR(VLOOKUP($AN325,装备!$B:$Q,10,0),0)</f>
        <v>0</v>
      </c>
      <c r="DB325" s="304">
        <f>IFERROR(VLOOKUP($AN325,装备!$B:$Q,11,0),0)</f>
        <v>0</v>
      </c>
      <c r="DC325" s="304">
        <f>IFERROR(VLOOKUP($AN325,装备!$B:$Q,12,0),0)</f>
        <v>0</v>
      </c>
      <c r="DD325" s="304">
        <f>IFERROR(VLOOKUP($AN325,装备!$B:$Q,13,0),0)</f>
        <v>0</v>
      </c>
      <c r="DE325" s="304">
        <f>IFERROR(VLOOKUP($AN325,装备!$B:$Q,14,0),0)</f>
        <v>0</v>
      </c>
      <c r="DF325" s="304">
        <f>IFERROR(VLOOKUP($AN325,装备!$B:$Q,16,0),0)</f>
        <v>0</v>
      </c>
      <c r="DG325" s="304">
        <f>IFERROR(VLOOKUP($AN325,装备!$B:$Q,5,0),0)</f>
        <v>0</v>
      </c>
      <c r="DH325" s="304">
        <f>IFERROR(VLOOKUP(AO325,装备!$B:$C,2,0),0)</f>
        <v>0</v>
      </c>
      <c r="DI325" s="304">
        <f>IFERROR(VLOOKUP($AO325,装备!$B:$Q,5,0),0)</f>
        <v>0</v>
      </c>
      <c r="DJ325" s="304">
        <f>IFERROR(VLOOKUP($AO325,装备!$B:$Q,6,0),0)</f>
        <v>0</v>
      </c>
      <c r="DK325" s="304">
        <f>IFERROR(VLOOKUP($AO325,装备!$B:$Q,7,0),0)</f>
        <v>0</v>
      </c>
      <c r="DL325" s="304">
        <f>IFERROR(VLOOKUP($AO325,装备!$B:$Q,8,0),0)</f>
        <v>0</v>
      </c>
      <c r="DM325" s="304">
        <f>IFERROR(VLOOKUP($AO325,装备!$B:$Q,9,0),0)</f>
        <v>0</v>
      </c>
      <c r="DN325" s="304">
        <f>IFERROR(VLOOKUP($AO325,装备!$B:$Q,10,0),0)</f>
        <v>0</v>
      </c>
      <c r="DO325" s="304">
        <f>IFERROR(VLOOKUP($AO325,装备!$B:$Q,11,0),0)</f>
        <v>0</v>
      </c>
      <c r="DP325" s="304">
        <f>IFERROR(VLOOKUP($AO325,装备!$B:$Q,12,0),0)</f>
        <v>0</v>
      </c>
      <c r="DQ325" s="304">
        <f>IFERROR(VLOOKUP($AO325,装备!$B:$Q,13,0),0)</f>
        <v>0</v>
      </c>
      <c r="DR325" s="304">
        <f>IFERROR(VLOOKUP($AO325,装备!$B:$Q,14,0),0)</f>
        <v>0</v>
      </c>
      <c r="DS325" s="304">
        <f>IFERROR(VLOOKUP($AO325,装备!$B:$Q,16,0),0)</f>
        <v>0</v>
      </c>
      <c r="DT325" s="304">
        <f>IFERROR(VLOOKUP($AO325,装备!$B:$Q,5,0),0)</f>
        <v>0</v>
      </c>
    </row>
    <row r="326" spans="1:124" hidden="1">
      <c r="A326" s="301">
        <f>未改造舰娘!$A322</f>
        <v>10035312</v>
      </c>
      <c r="B326" s="354" t="s">
        <v>4210</v>
      </c>
      <c r="C326" s="323"/>
      <c r="D326" s="323">
        <f t="shared" ref="D326:D389" si="5">$C$1</f>
        <v>110</v>
      </c>
      <c r="E326" s="303">
        <f>未改造舰娘!$C322</f>
        <v>4</v>
      </c>
      <c r="F326" s="304" t="str">
        <f>未改造舰娘!$D322</f>
        <v>轻巡</v>
      </c>
      <c r="G326" s="304" t="str">
        <f>未改造舰娘!$E322</f>
        <v>中型</v>
      </c>
      <c r="H326" s="304" t="str">
        <f>未改造舰娘!$F322</f>
        <v>护卫舰</v>
      </c>
      <c r="I326" s="460">
        <f>未改造舰娘!$AR322</f>
        <v>3</v>
      </c>
      <c r="J326" s="304" t="str">
        <f>未改造舰娘!$G322</f>
        <v>苏联</v>
      </c>
      <c r="K326" s="312">
        <f>未改造舰娘!$H322+(BV326+CI326+CV326+DI326)*$C$2</f>
        <v>36</v>
      </c>
      <c r="L326" s="304">
        <f>未改造舰娘!$I322</f>
        <v>0</v>
      </c>
      <c r="M326" s="304">
        <f>未改造舰娘!$J322</f>
        <v>2</v>
      </c>
      <c r="N326" s="518">
        <f>未改造舰娘!$K322</f>
        <v>2</v>
      </c>
      <c r="O326" s="304">
        <f>未改造舰娘!$L322+((CE326+CR326+DE326+DR326)*$C$2)</f>
        <v>18</v>
      </c>
      <c r="P326" s="304" t="str">
        <f>IF($C$2=1,(IF(ISERROR(FIND("超长",未改造舰娘!$M322&amp;CC326&amp;CP326&amp;DC326&amp;DP326,1)),IF(ISERROR(FIND("长",未改造舰娘!$M322&amp;CC326&amp;CP326&amp;DC326&amp;DP326,1)),IF(ISERROR(FIND("中",未改造舰娘!$M322&amp;CC326&amp;CP326&amp;DC326&amp;DP326,1)),IF(ISERROR(FIND("短",未改造舰娘!$M322&amp;CC326&amp;CP326&amp;DC326&amp;DP326,1)),IF(ISERROR(FIND("无",未改造舰娘!$M322&amp;CC326&amp;CP326&amp;DC326&amp;DP326,1)),0,"无"),"短"),"中"),"长"),"超长")),未改造舰娘!$M322)</f>
        <v>中</v>
      </c>
      <c r="Q326" s="303">
        <f>未改造舰娘!$N322</f>
        <v>33</v>
      </c>
      <c r="R326" s="304">
        <f>(未改造舰娘!$P322)+(未改造舰娘!$Q322)*$C$3+((BW326+CJ326+CW326+DJ326)*$C$2)</f>
        <v>61</v>
      </c>
      <c r="S326" s="304">
        <f>(未改造舰娘!$R322)+(未改造舰娘!$S322)*$C$3+((BY326+CL326+CY326+DL326)*$C$2)</f>
        <v>56</v>
      </c>
      <c r="T326" s="304">
        <f>(未改造舰娘!$T322)+(未改造舰娘!$U322)*$C$3+((BX326+CK326+CX326+DK326)*$C$2)</f>
        <v>48</v>
      </c>
      <c r="U326" s="304">
        <f>(未改造舰娘!$V322)+(未改造舰娘!$W322)*$C$3+((CG326+CT326+DG326+DT326)*$C$2)</f>
        <v>83</v>
      </c>
      <c r="V326" s="305">
        <f>INT((((未改造舰娘!$Y322)-(未改造舰娘!$X322))*(((IF(D326=0,C326,D326))-1)/99))+未改造舰娘!$X322)+((CB326+CO326+DB326+DO326)*$C$2)</f>
        <v>92</v>
      </c>
      <c r="W326" s="304">
        <f>INT((((未改造舰娘!$AA322)-(未改造舰娘!$Z322))*(((IF(D326=0,C326,D326))-1)/99))+未改造舰娘!$Z322)+((CD326+CQ326+DD326+DQ326)*$C$2)</f>
        <v>66</v>
      </c>
      <c r="X326" s="304">
        <f>INT((((未改造舰娘!$AC322)-(未改造舰娘!$AB322))*(((IF(D326=0,C326,D326))-1)/99))+未改造舰娘!$AB322)+((CA326+CN326+DA326+DN326)*$C$2)</f>
        <v>36</v>
      </c>
      <c r="Y326" s="303">
        <f>INT((((未改造舰娘!$AE322)-(未改造舰娘!$AD322))*(((IF(D326=0,C326,D326))-1)/99))+未改造舰娘!$AD322)+((BZ326+CM326+CZ326+DM326)*$C$2)</f>
        <v>74</v>
      </c>
      <c r="Z326" s="474" t="str">
        <f>IF(未改造舰娘!$AF322=0,"",未改造舰娘!$AF322)</f>
        <v/>
      </c>
      <c r="AA326" s="304" t="str">
        <f>IF(未改造舰娘!$AG322="","",未改造舰娘!$AG322)</f>
        <v/>
      </c>
      <c r="AB326" s="304" t="str">
        <f>IF(未改造舰娘!$AH322="","",未改造舰娘!$AH322)</f>
        <v/>
      </c>
      <c r="AC326" s="304" t="str">
        <f>IF(未改造舰娘!$AI322="","",未改造舰娘!$AI322)</f>
        <v/>
      </c>
      <c r="AD326" s="304">
        <f>IF(未改造舰娘!$AJ322="","",未改造舰娘!$AJ322)</f>
        <v>0</v>
      </c>
      <c r="AE326" s="305">
        <f>IF(未改造舰娘!$AK322="","",未改造舰娘!$AK322)</f>
        <v>0</v>
      </c>
      <c r="AF326" s="304" t="str">
        <f>IF(未改造舰娘!$AL322="","",未改造舰娘!$AL322)</f>
        <v/>
      </c>
      <c r="AG326" s="304" t="str">
        <f>IF(未改造舰娘!$AM322="","",未改造舰娘!$AM322)</f>
        <v/>
      </c>
      <c r="AH326" s="304" t="str">
        <f>IF(未改造舰娘!$AN322="","",未改造舰娘!$AN322)</f>
        <v/>
      </c>
      <c r="AI326" s="304" t="str">
        <f>IF(未改造舰娘!$AO322="","",未改造舰娘!$AO322)</f>
        <v/>
      </c>
      <c r="AJ326" s="304" t="str">
        <f>IF(未改造舰娘!$AP322="","",未改造舰娘!$AP322)</f>
        <v/>
      </c>
      <c r="AK326" s="303" t="str">
        <f>IF(未改造舰娘!$AQ322="","",未改造舰娘!$AQ322)</f>
        <v/>
      </c>
      <c r="AL326" s="306" t="str">
        <f>IF(未改造舰娘!$AS322="","",未改造舰娘!$AS322)</f>
        <v>S国三联Б-38型152毫米炮</v>
      </c>
      <c r="AM326" s="306" t="str">
        <f>IF(未改造舰娘!$AT322="","",未改造舰娘!$AT322)</f>
        <v>S国СМ-5-1双联100毫米高炮</v>
      </c>
      <c r="AN326" s="306" t="str">
        <f>IF(未改造舰娘!$AU322="","",未改造舰娘!$AU322)</f>
        <v/>
      </c>
      <c r="AO326" s="306" t="str">
        <f>IF(未改造舰娘!$AV322="","",未改造舰娘!$AV322)</f>
        <v/>
      </c>
      <c r="AP326" s="307" t="str">
        <f>IF(未改造舰娘!$AW322="","",未改造舰娘!$AW322)</f>
        <v/>
      </c>
      <c r="AQ326" s="308" t="str">
        <f>IF(未改造舰娘!$AX322="","",未改造舰娘!$AX322)</f>
        <v/>
      </c>
      <c r="AR326" s="304">
        <f>IF(未改造舰娘!$AY322="","",未改造舰娘!$AY322)</f>
        <v>25</v>
      </c>
      <c r="AS326" s="304">
        <f>IF(未改造舰娘!$AZ322="","",未改造舰娘!$AZ322)</f>
        <v>35</v>
      </c>
      <c r="AT326" s="304">
        <f>IF(未改造舰娘!$BA322="","",未改造舰娘!$BA322)</f>
        <v>0.8</v>
      </c>
      <c r="AU326" s="304">
        <f>IF(未改造舰娘!$BB322="","",未改造舰娘!$BB322)</f>
        <v>1.5</v>
      </c>
      <c r="AV326" s="305">
        <f>IF((未改造舰娘!$BG322+未改造舰娘!$BK322*$C$4)=0,"",(未改造舰娘!$BG322+未改造舰娘!$BK322*$C$4))</f>
        <v>10</v>
      </c>
      <c r="AW326" s="304">
        <f>IF((未改造舰娘!$BH322+未改造舰娘!$BL322*$C$4)=0,"",(未改造舰娘!$BH322+未改造舰娘!$BL322*$C$4))</f>
        <v>21</v>
      </c>
      <c r="AX326" s="304">
        <f>IF((未改造舰娘!$BI322+未改造舰娘!$BM322*$C$4)=0,"",(未改造舰娘!$BI322+未改造舰娘!$BM322*$C$4))</f>
        <v>16</v>
      </c>
      <c r="AY326" s="303" t="str">
        <f>IF((未改造舰娘!$BJ322+未改造舰娘!$BN322*$C$4)=0,"",(未改造舰娘!$BJ322+未改造舰娘!$BN322*$C$4))</f>
        <v/>
      </c>
      <c r="AZ326" s="500">
        <f>IF(未改造舰娘!BC322="","",未改造舰娘!BC322)</f>
        <v>16</v>
      </c>
      <c r="BA326" s="500">
        <f>IF(未改造舰娘!BD322="","",未改造舰娘!BD322)</f>
        <v>16</v>
      </c>
      <c r="BB326" s="500">
        <f>IF(未改造舰娘!BE322="","",未改造舰娘!BE322)</f>
        <v>14</v>
      </c>
      <c r="BC326" s="498">
        <f>IF(未改造舰娘!BF322="","",未改造舰娘!BF322)</f>
        <v>44</v>
      </c>
      <c r="BD326" s="67" t="s">
        <v>2083</v>
      </c>
      <c r="BE326" s="506">
        <v>4.5138888888888888E-2</v>
      </c>
      <c r="BF326" s="306" t="str">
        <f>IF(未改造舰娘!$BQ322="","",未改造舰娘!$BQ322)</f>
        <v/>
      </c>
      <c r="BG326" s="306" t="str">
        <f>IF(未改造舰娘!$BR322="","",未改造舰娘!$BR322)</f>
        <v/>
      </c>
      <c r="BH326" s="306"/>
      <c r="BU326" s="304">
        <f>IFERROR(VLOOKUP(AL326,装备!$B:$C,2,0),0)</f>
        <v>3</v>
      </c>
      <c r="BV326" s="304">
        <f>IFERROR(VLOOKUP($AL326,装备!$B:$Q,5,0),0)</f>
        <v>0</v>
      </c>
      <c r="BW326" s="304">
        <f>IFERROR(VLOOKUP($AL326,装备!$B:$Q,6,0),0)</f>
        <v>6</v>
      </c>
      <c r="BX326" s="304">
        <f>IFERROR(VLOOKUP($AL326,装备!$B:$Q,7,0),0)</f>
        <v>0</v>
      </c>
      <c r="BY326" s="304">
        <f>IFERROR(VLOOKUP($AL326,装备!$B:$Q,8,0),0)</f>
        <v>0</v>
      </c>
      <c r="BZ326" s="304">
        <f>IFERROR(VLOOKUP($AL326,装备!$B:$Q,9,0),0)</f>
        <v>0</v>
      </c>
      <c r="CA326" s="304">
        <f>IFERROR(VLOOKUP($AL326,装备!$B:$Q,10,0),0)</f>
        <v>0</v>
      </c>
      <c r="CB326" s="304">
        <f>IFERROR(VLOOKUP($AL326,装备!$B:$Q,11,0),0)</f>
        <v>2</v>
      </c>
      <c r="CC326" s="304" t="str">
        <f>IFERROR(VLOOKUP($AL326,装备!$B:$Q,12,0),0)</f>
        <v>中</v>
      </c>
      <c r="CD326" s="304">
        <f>IFERROR(VLOOKUP($AL326,装备!$B:$Q,13,0),0)</f>
        <v>0</v>
      </c>
      <c r="CE326" s="304">
        <f>IFERROR(VLOOKUP($AL326,装备!$B:$Q,14,0),0)</f>
        <v>0</v>
      </c>
      <c r="CF326" s="304">
        <f>IFERROR(VLOOKUP($AL326,装备!$B:$Q,16,0),0)</f>
        <v>0</v>
      </c>
      <c r="CG326" s="304">
        <f>IFERROR(VLOOKUP($AL326,装备!$B:$Q,5,0),0)</f>
        <v>0</v>
      </c>
      <c r="CH326" s="304">
        <f>IFERROR(VLOOKUP(AM326,装备!$B:$C,2,0),0)</f>
        <v>4</v>
      </c>
      <c r="CI326" s="304">
        <f>IFERROR(VLOOKUP($AM326,装备!$B:$Q,5,0),0)</f>
        <v>0</v>
      </c>
      <c r="CJ326" s="304">
        <f>IFERROR(VLOOKUP($AM326,装备!$B:$Q,6,0),0)</f>
        <v>2</v>
      </c>
      <c r="CK326" s="304">
        <f>IFERROR(VLOOKUP($AM326,装备!$B:$Q,7,0),0)</f>
        <v>0</v>
      </c>
      <c r="CL326" s="304">
        <f>IFERROR(VLOOKUP($AM326,装备!$B:$Q,8,0),0)</f>
        <v>0</v>
      </c>
      <c r="CM326" s="304">
        <f>IFERROR(VLOOKUP($AM326,装备!$B:$Q,9,0),0)</f>
        <v>0</v>
      </c>
      <c r="CN326" s="304">
        <f>IFERROR(VLOOKUP($AM326,装备!$B:$Q,10,0),0)</f>
        <v>0</v>
      </c>
      <c r="CO326" s="304">
        <f>IFERROR(VLOOKUP($AM326,装备!$B:$Q,11,0),0)</f>
        <v>2</v>
      </c>
      <c r="CP326" s="304" t="str">
        <f>IFERROR(VLOOKUP($AM326,装备!$B:$Q,12,0),0)</f>
        <v>短</v>
      </c>
      <c r="CQ326" s="304">
        <f>IFERROR(VLOOKUP($AM326,装备!$B:$Q,13,0),0)</f>
        <v>0</v>
      </c>
      <c r="CR326" s="304">
        <f>IFERROR(VLOOKUP($AM326,装备!$B:$Q,14,0),0)</f>
        <v>0</v>
      </c>
      <c r="CS326" s="304">
        <f>IFERROR(VLOOKUP($AM326,装备!$B:$Q,16,0),0)</f>
        <v>7</v>
      </c>
      <c r="CT326" s="304">
        <f>IFERROR(VLOOKUP($AM326,装备!$B:$Q,5,0),0)</f>
        <v>0</v>
      </c>
      <c r="CU326" s="304">
        <f>IFERROR(VLOOKUP(AN326,装备!$B:$C,2,0),0)</f>
        <v>0</v>
      </c>
      <c r="CV326" s="304">
        <f>IFERROR(VLOOKUP($AN326,装备!$B:$Q,5,0),0)</f>
        <v>0</v>
      </c>
      <c r="CW326" s="304">
        <f>IFERROR(VLOOKUP($AN326,装备!$B:$Q,6,0),0)</f>
        <v>0</v>
      </c>
      <c r="CX326" s="304">
        <f>IFERROR(VLOOKUP($AN326,装备!$B:$Q,7,0),0)</f>
        <v>0</v>
      </c>
      <c r="CY326" s="304">
        <f>IFERROR(VLOOKUP($AN326,装备!$B:$Q,8,0),0)</f>
        <v>0</v>
      </c>
      <c r="CZ326" s="304">
        <f>IFERROR(VLOOKUP($AN326,装备!$B:$Q,9,0),0)</f>
        <v>0</v>
      </c>
      <c r="DA326" s="304">
        <f>IFERROR(VLOOKUP($AN326,装备!$B:$Q,10,0),0)</f>
        <v>0</v>
      </c>
      <c r="DB326" s="304">
        <f>IFERROR(VLOOKUP($AN326,装备!$B:$Q,11,0),0)</f>
        <v>0</v>
      </c>
      <c r="DC326" s="304">
        <f>IFERROR(VLOOKUP($AN326,装备!$B:$Q,12,0),0)</f>
        <v>0</v>
      </c>
      <c r="DD326" s="304">
        <f>IFERROR(VLOOKUP($AN326,装备!$B:$Q,13,0),0)</f>
        <v>0</v>
      </c>
      <c r="DE326" s="304">
        <f>IFERROR(VLOOKUP($AN326,装备!$B:$Q,14,0),0)</f>
        <v>0</v>
      </c>
      <c r="DF326" s="304">
        <f>IFERROR(VLOOKUP($AN326,装备!$B:$Q,16,0),0)</f>
        <v>0</v>
      </c>
      <c r="DG326" s="304">
        <f>IFERROR(VLOOKUP($AN326,装备!$B:$Q,5,0),0)</f>
        <v>0</v>
      </c>
      <c r="DH326" s="304">
        <f>IFERROR(VLOOKUP(AO326,装备!$B:$C,2,0),0)</f>
        <v>0</v>
      </c>
      <c r="DI326" s="304">
        <f>IFERROR(VLOOKUP($AO326,装备!$B:$Q,5,0),0)</f>
        <v>0</v>
      </c>
      <c r="DJ326" s="304">
        <f>IFERROR(VLOOKUP($AO326,装备!$B:$Q,6,0),0)</f>
        <v>0</v>
      </c>
      <c r="DK326" s="304">
        <f>IFERROR(VLOOKUP($AO326,装备!$B:$Q,7,0),0)</f>
        <v>0</v>
      </c>
      <c r="DL326" s="304">
        <f>IFERROR(VLOOKUP($AO326,装备!$B:$Q,8,0),0)</f>
        <v>0</v>
      </c>
      <c r="DM326" s="304">
        <f>IFERROR(VLOOKUP($AO326,装备!$B:$Q,9,0),0)</f>
        <v>0</v>
      </c>
      <c r="DN326" s="304">
        <f>IFERROR(VLOOKUP($AO326,装备!$B:$Q,10,0),0)</f>
        <v>0</v>
      </c>
      <c r="DO326" s="304">
        <f>IFERROR(VLOOKUP($AO326,装备!$B:$Q,11,0),0)</f>
        <v>0</v>
      </c>
      <c r="DP326" s="304">
        <f>IFERROR(VLOOKUP($AO326,装备!$B:$Q,12,0),0)</f>
        <v>0</v>
      </c>
      <c r="DQ326" s="304">
        <f>IFERROR(VLOOKUP($AO326,装备!$B:$Q,13,0),0)</f>
        <v>0</v>
      </c>
      <c r="DR326" s="304">
        <f>IFERROR(VLOOKUP($AO326,装备!$B:$Q,14,0),0)</f>
        <v>0</v>
      </c>
      <c r="DS326" s="304">
        <f>IFERROR(VLOOKUP($AO326,装备!$B:$Q,16,0),0)</f>
        <v>0</v>
      </c>
      <c r="DT326" s="304">
        <f>IFERROR(VLOOKUP($AO326,装备!$B:$Q,5,0),0)</f>
        <v>0</v>
      </c>
    </row>
    <row r="327" spans="1:124" hidden="1">
      <c r="A327" s="301">
        <f>未改造舰娘!$A323</f>
        <v>10035412</v>
      </c>
      <c r="B327" s="354" t="s">
        <v>4213</v>
      </c>
      <c r="C327" s="323"/>
      <c r="D327" s="323">
        <f t="shared" si="5"/>
        <v>110</v>
      </c>
      <c r="E327" s="303">
        <f>未改造舰娘!$C323</f>
        <v>4</v>
      </c>
      <c r="F327" s="304" t="str">
        <f>未改造舰娘!$D323</f>
        <v>轻巡</v>
      </c>
      <c r="G327" s="304" t="str">
        <f>未改造舰娘!$E323</f>
        <v>中型</v>
      </c>
      <c r="H327" s="304" t="str">
        <f>未改造舰娘!$F323</f>
        <v>护卫舰</v>
      </c>
      <c r="I327" s="460">
        <f>未改造舰娘!$AR323</f>
        <v>3</v>
      </c>
      <c r="J327" s="304" t="str">
        <f>未改造舰娘!$G323</f>
        <v>意大利</v>
      </c>
      <c r="K327" s="312">
        <f>未改造舰娘!$H323+(BV327+CI327+CV327+DI327)*$C$2</f>
        <v>28</v>
      </c>
      <c r="L327" s="304">
        <f>未改造舰娘!$I323</f>
        <v>0</v>
      </c>
      <c r="M327" s="304">
        <f>未改造舰娘!$J323</f>
        <v>1</v>
      </c>
      <c r="N327" s="518">
        <f>未改造舰娘!$K323</f>
        <v>2</v>
      </c>
      <c r="O327" s="304">
        <f>未改造舰娘!$L323+((CE327+CR327+DE327+DR327)*$C$2)</f>
        <v>10</v>
      </c>
      <c r="P327" s="304" t="str">
        <f>IF($C$2=1,(IF(ISERROR(FIND("超长",未改造舰娘!$M323&amp;CC327&amp;CP327&amp;DC327&amp;DP327,1)),IF(ISERROR(FIND("长",未改造舰娘!$M323&amp;CC327&amp;CP327&amp;DC327&amp;DP327,1)),IF(ISERROR(FIND("中",未改造舰娘!$M323&amp;CC327&amp;CP327&amp;DC327&amp;DP327,1)),IF(ISERROR(FIND("短",未改造舰娘!$M323&amp;CC327&amp;CP327&amp;DC327&amp;DP327,1)),IF(ISERROR(FIND("无",未改造舰娘!$M323&amp;CC327&amp;CP327&amp;DC327&amp;DP327,1)),0,"无"),"短"),"中"),"长"),"超长")),未改造舰娘!$M323)</f>
        <v>中</v>
      </c>
      <c r="Q327" s="303">
        <f>未改造舰娘!$N323</f>
        <v>40</v>
      </c>
      <c r="R327" s="304">
        <f>(未改造舰娘!$P323)+(未改造舰娘!$Q323)*$C$3+((BW327+CJ327+CW327+DJ327)*$C$2)</f>
        <v>45</v>
      </c>
      <c r="S327" s="304">
        <f>(未改造舰娘!$R323)+(未改造舰娘!$S323)*$C$3+((BY327+CL327+CY327+DL327)*$C$2)</f>
        <v>50</v>
      </c>
      <c r="T327" s="304">
        <f>(未改造舰娘!$T323)+(未改造舰娘!$U323)*$C$3+((BX327+CK327+CX327+DK327)*$C$2)</f>
        <v>32</v>
      </c>
      <c r="U327" s="304">
        <f>(未改造舰娘!$V323)+(未改造舰娘!$W323)*$C$3+((CG327+CT327+DG327+DT327)*$C$2)</f>
        <v>53</v>
      </c>
      <c r="V327" s="305">
        <f>INT((((未改造舰娘!$Y323)-(未改造舰娘!$X323))*(((IF(D327=0,C327,D327))-1)/99))+未改造舰娘!$X323)+((CB327+CO327+DB327+DO327)*$C$2)</f>
        <v>90</v>
      </c>
      <c r="W327" s="304">
        <f>INT((((未改造舰娘!$AA323)-(未改造舰娘!$Z323))*(((IF(D327=0,C327,D327))-1)/99))+未改造舰娘!$Z323)+((CD327+CQ327+DD327+DQ327)*$C$2)</f>
        <v>73</v>
      </c>
      <c r="X327" s="304">
        <f>INT((((未改造舰娘!$AC323)-(未改造舰娘!$AB323))*(((IF(D327=0,C327,D327))-1)/99))+未改造舰娘!$AB323)+((CA327+CN327+DA327+DN327)*$C$2)</f>
        <v>29</v>
      </c>
      <c r="Y327" s="303">
        <f>INT((((未改造舰娘!$AE323)-(未改造舰娘!$AD323))*(((IF(D327=0,C327,D327))-1)/99))+未改造舰娘!$AD323)+((BZ327+CM327+CZ327+DM327)*$C$2)</f>
        <v>58</v>
      </c>
      <c r="Z327" s="474">
        <f>IF(未改造舰娘!$AF323=0,"",未改造舰娘!$AF323)</f>
        <v>2</v>
      </c>
      <c r="AA327" s="304">
        <f>IF(未改造舰娘!$AG323="","",未改造舰娘!$AG323)</f>
        <v>2</v>
      </c>
      <c r="AB327" s="304">
        <f>IF(未改造舰娘!$AH323="","",未改造舰娘!$AH323)</f>
        <v>2</v>
      </c>
      <c r="AC327" s="304" t="str">
        <f>IF(未改造舰娘!$AI323="","",未改造舰娘!$AI323)</f>
        <v/>
      </c>
      <c r="AD327" s="304">
        <f>IF(未改造舰娘!$AJ323="","",未改造舰娘!$AJ323)</f>
        <v>6</v>
      </c>
      <c r="AE327" s="305">
        <f>IF(未改造舰娘!$AK323="","",未改造舰娘!$AK323)</f>
        <v>0</v>
      </c>
      <c r="AF327" s="304" t="str">
        <f>IF(未改造舰娘!$AL323="","",未改造舰娘!$AL323)</f>
        <v/>
      </c>
      <c r="AG327" s="304" t="str">
        <f>IF(未改造舰娘!$AM323="","",未改造舰娘!$AM323)</f>
        <v/>
      </c>
      <c r="AH327" s="304" t="str">
        <f>IF(未改造舰娘!$AN323="","",未改造舰娘!$AN323)</f>
        <v/>
      </c>
      <c r="AI327" s="304" t="str">
        <f>IF(未改造舰娘!$AO323="","",未改造舰娘!$AO323)</f>
        <v/>
      </c>
      <c r="AJ327" s="304" t="str">
        <f>IF(未改造舰娘!$AP323="","",未改造舰娘!$AP323)</f>
        <v/>
      </c>
      <c r="AK327" s="303" t="str">
        <f>IF(未改造舰娘!$AQ323="","",未改造舰娘!$AQ323)</f>
        <v/>
      </c>
      <c r="AL327" s="306" t="str">
        <f>IF(未改造舰娘!$AS323="","",未改造舰娘!$AS323)</f>
        <v>改良型动力系统</v>
      </c>
      <c r="AM327" s="306" t="str">
        <f>IF(未改造舰娘!$AT323="","",未改造舰娘!$AT323)</f>
        <v/>
      </c>
      <c r="AN327" s="306" t="str">
        <f>IF(未改造舰娘!$AU323="","",未改造舰娘!$AU323)</f>
        <v/>
      </c>
      <c r="AO327" s="306" t="str">
        <f>IF(未改造舰娘!$AV323="","",未改造舰娘!$AV323)</f>
        <v/>
      </c>
      <c r="AP327" s="307" t="str">
        <f>IF(未改造舰娘!$AW323="","",未改造舰娘!$AW323)</f>
        <v/>
      </c>
      <c r="AQ327" s="308" t="str">
        <f>IF(未改造舰娘!$AX323="","",未改造舰娘!$AX323)</f>
        <v/>
      </c>
      <c r="AR327" s="304">
        <f>IF(未改造舰娘!$AY323="","",未改造舰娘!$AY323)</f>
        <v>25</v>
      </c>
      <c r="AS327" s="304">
        <f>IF(未改造舰娘!$AZ323="","",未改造舰娘!$AZ323)</f>
        <v>25</v>
      </c>
      <c r="AT327" s="304">
        <f>IF(未改造舰娘!$BA323="","",未改造舰娘!$BA323)</f>
        <v>0.9</v>
      </c>
      <c r="AU327" s="304">
        <f>IF(未改造舰娘!$BB323="","",未改造舰娘!$BB323)</f>
        <v>1.7</v>
      </c>
      <c r="AV327" s="305">
        <f>IF((未改造舰娘!$BG323+未改造舰娘!$BK323*$C$4)=0,"",(未改造舰娘!$BG323+未改造舰娘!$BK323*$C$4))</f>
        <v>20</v>
      </c>
      <c r="AW327" s="304">
        <f>IF((未改造舰娘!$BH323+未改造舰娘!$BL323*$C$4)=0,"",(未改造舰娘!$BH323+未改造舰娘!$BL323*$C$4))</f>
        <v>16</v>
      </c>
      <c r="AX327" s="304">
        <f>IF((未改造舰娘!$BI323+未改造舰娘!$BM323*$C$4)=0,"",(未改造舰娘!$BI323+未改造舰娘!$BM323*$C$4))</f>
        <v>30</v>
      </c>
      <c r="AY327" s="303" t="str">
        <f>IF((未改造舰娘!$BJ323+未改造舰娘!$BN323*$C$4)=0,"",(未改造舰娘!$BJ323+未改造舰娘!$BN323*$C$4))</f>
        <v/>
      </c>
      <c r="AZ327" s="500">
        <f>IF(未改造舰娘!BC323="","",未改造舰娘!BC323)</f>
        <v>10</v>
      </c>
      <c r="BA327" s="500">
        <f>IF(未改造舰娘!BD323="","",未改造舰娘!BD323)</f>
        <v>10</v>
      </c>
      <c r="BB327" s="500">
        <f>IF(未改造舰娘!BE323="","",未改造舰娘!BE323)</f>
        <v>6</v>
      </c>
      <c r="BC327" s="498">
        <f>IF(未改造舰娘!BF323="","",未改造舰娘!BF323)</f>
        <v>12</v>
      </c>
      <c r="BD327" s="67" t="s">
        <v>2082</v>
      </c>
      <c r="BE327" s="506">
        <v>0.18055555555555555</v>
      </c>
      <c r="BF327" s="306" t="str">
        <f>IF(未改造舰娘!$BQ323="","",未改造舰娘!$BQ323)</f>
        <v/>
      </c>
      <c r="BG327" s="306" t="str">
        <f>IF(未改造舰娘!$BR323="","",未改造舰娘!$BR323)</f>
        <v/>
      </c>
      <c r="BH327" s="306"/>
      <c r="BU327" s="304">
        <f>IFERROR(VLOOKUP(AL327,装备!$B:$C,2,0),0)</f>
        <v>5</v>
      </c>
      <c r="BV327" s="304">
        <f>IFERROR(VLOOKUP($AL327,装备!$B:$Q,5,0),0)</f>
        <v>0</v>
      </c>
      <c r="BW327" s="304">
        <f>IFERROR(VLOOKUP($AL327,装备!$B:$Q,6,0),0)</f>
        <v>0</v>
      </c>
      <c r="BX327" s="304">
        <f>IFERROR(VLOOKUP($AL327,装备!$B:$Q,7,0),0)</f>
        <v>0</v>
      </c>
      <c r="BY327" s="304">
        <f>IFERROR(VLOOKUP($AL327,装备!$B:$Q,8,0),0)</f>
        <v>0</v>
      </c>
      <c r="BZ327" s="304">
        <f>IFERROR(VLOOKUP($AL327,装备!$B:$Q,9,0),0)</f>
        <v>0</v>
      </c>
      <c r="CA327" s="304">
        <f>IFERROR(VLOOKUP($AL327,装备!$B:$Q,10,0),0)</f>
        <v>0</v>
      </c>
      <c r="CB327" s="304">
        <f>IFERROR(VLOOKUP($AL327,装备!$B:$Q,11,0),0)</f>
        <v>0</v>
      </c>
      <c r="CC327" s="304" t="str">
        <f>IFERROR(VLOOKUP($AL327,装备!$B:$Q,12,0),0)</f>
        <v>无</v>
      </c>
      <c r="CD327" s="304">
        <f>IFERROR(VLOOKUP($AL327,装备!$B:$Q,13,0),0)</f>
        <v>10</v>
      </c>
      <c r="CE327" s="304">
        <f>IFERROR(VLOOKUP($AL327,装备!$B:$Q,14,0),0)</f>
        <v>0</v>
      </c>
      <c r="CF327" s="304">
        <f>IFERROR(VLOOKUP($AL327,装备!$B:$Q,16,0),0)</f>
        <v>0</v>
      </c>
      <c r="CG327" s="304">
        <f>IFERROR(VLOOKUP($AL327,装备!$B:$Q,5,0),0)</f>
        <v>0</v>
      </c>
      <c r="CH327" s="304">
        <f>IFERROR(VLOOKUP(AM327,装备!$B:$C,2,0),0)</f>
        <v>0</v>
      </c>
      <c r="CI327" s="304">
        <f>IFERROR(VLOOKUP($AM327,装备!$B:$Q,5,0),0)</f>
        <v>0</v>
      </c>
      <c r="CJ327" s="304">
        <f>IFERROR(VLOOKUP($AM327,装备!$B:$Q,6,0),0)</f>
        <v>0</v>
      </c>
      <c r="CK327" s="304">
        <f>IFERROR(VLOOKUP($AM327,装备!$B:$Q,7,0),0)</f>
        <v>0</v>
      </c>
      <c r="CL327" s="304">
        <f>IFERROR(VLOOKUP($AM327,装备!$B:$Q,8,0),0)</f>
        <v>0</v>
      </c>
      <c r="CM327" s="304">
        <f>IFERROR(VLOOKUP($AM327,装备!$B:$Q,9,0),0)</f>
        <v>0</v>
      </c>
      <c r="CN327" s="304">
        <f>IFERROR(VLOOKUP($AM327,装备!$B:$Q,10,0),0)</f>
        <v>0</v>
      </c>
      <c r="CO327" s="304">
        <f>IFERROR(VLOOKUP($AM327,装备!$B:$Q,11,0),0)</f>
        <v>0</v>
      </c>
      <c r="CP327" s="304">
        <f>IFERROR(VLOOKUP($AM327,装备!$B:$Q,12,0),0)</f>
        <v>0</v>
      </c>
      <c r="CQ327" s="304">
        <f>IFERROR(VLOOKUP($AM327,装备!$B:$Q,13,0),0)</f>
        <v>0</v>
      </c>
      <c r="CR327" s="304">
        <f>IFERROR(VLOOKUP($AM327,装备!$B:$Q,14,0),0)</f>
        <v>0</v>
      </c>
      <c r="CS327" s="304">
        <f>IFERROR(VLOOKUP($AM327,装备!$B:$Q,16,0),0)</f>
        <v>0</v>
      </c>
      <c r="CT327" s="304">
        <f>IFERROR(VLOOKUP($AM327,装备!$B:$Q,5,0),0)</f>
        <v>0</v>
      </c>
      <c r="CU327" s="304">
        <f>IFERROR(VLOOKUP(AN327,装备!$B:$C,2,0),0)</f>
        <v>0</v>
      </c>
      <c r="CV327" s="304">
        <f>IFERROR(VLOOKUP($AN327,装备!$B:$Q,5,0),0)</f>
        <v>0</v>
      </c>
      <c r="CW327" s="304">
        <f>IFERROR(VLOOKUP($AN327,装备!$B:$Q,6,0),0)</f>
        <v>0</v>
      </c>
      <c r="CX327" s="304">
        <f>IFERROR(VLOOKUP($AN327,装备!$B:$Q,7,0),0)</f>
        <v>0</v>
      </c>
      <c r="CY327" s="304">
        <f>IFERROR(VLOOKUP($AN327,装备!$B:$Q,8,0),0)</f>
        <v>0</v>
      </c>
      <c r="CZ327" s="304">
        <f>IFERROR(VLOOKUP($AN327,装备!$B:$Q,9,0),0)</f>
        <v>0</v>
      </c>
      <c r="DA327" s="304">
        <f>IFERROR(VLOOKUP($AN327,装备!$B:$Q,10,0),0)</f>
        <v>0</v>
      </c>
      <c r="DB327" s="304">
        <f>IFERROR(VLOOKUP($AN327,装备!$B:$Q,11,0),0)</f>
        <v>0</v>
      </c>
      <c r="DC327" s="304">
        <f>IFERROR(VLOOKUP($AN327,装备!$B:$Q,12,0),0)</f>
        <v>0</v>
      </c>
      <c r="DD327" s="304">
        <f>IFERROR(VLOOKUP($AN327,装备!$B:$Q,13,0),0)</f>
        <v>0</v>
      </c>
      <c r="DE327" s="304">
        <f>IFERROR(VLOOKUP($AN327,装备!$B:$Q,14,0),0)</f>
        <v>0</v>
      </c>
      <c r="DF327" s="304">
        <f>IFERROR(VLOOKUP($AN327,装备!$B:$Q,16,0),0)</f>
        <v>0</v>
      </c>
      <c r="DG327" s="304">
        <f>IFERROR(VLOOKUP($AN327,装备!$B:$Q,5,0),0)</f>
        <v>0</v>
      </c>
      <c r="DH327" s="304">
        <f>IFERROR(VLOOKUP(AO327,装备!$B:$C,2,0),0)</f>
        <v>0</v>
      </c>
      <c r="DI327" s="304">
        <f>IFERROR(VLOOKUP($AO327,装备!$B:$Q,5,0),0)</f>
        <v>0</v>
      </c>
      <c r="DJ327" s="304">
        <f>IFERROR(VLOOKUP($AO327,装备!$B:$Q,6,0),0)</f>
        <v>0</v>
      </c>
      <c r="DK327" s="304">
        <f>IFERROR(VLOOKUP($AO327,装备!$B:$Q,7,0),0)</f>
        <v>0</v>
      </c>
      <c r="DL327" s="304">
        <f>IFERROR(VLOOKUP($AO327,装备!$B:$Q,8,0),0)</f>
        <v>0</v>
      </c>
      <c r="DM327" s="304">
        <f>IFERROR(VLOOKUP($AO327,装备!$B:$Q,9,0),0)</f>
        <v>0</v>
      </c>
      <c r="DN327" s="304">
        <f>IFERROR(VLOOKUP($AO327,装备!$B:$Q,10,0),0)</f>
        <v>0</v>
      </c>
      <c r="DO327" s="304">
        <f>IFERROR(VLOOKUP($AO327,装备!$B:$Q,11,0),0)</f>
        <v>0</v>
      </c>
      <c r="DP327" s="304">
        <f>IFERROR(VLOOKUP($AO327,装备!$B:$Q,12,0),0)</f>
        <v>0</v>
      </c>
      <c r="DQ327" s="304">
        <f>IFERROR(VLOOKUP($AO327,装备!$B:$Q,13,0),0)</f>
        <v>0</v>
      </c>
      <c r="DR327" s="304">
        <f>IFERROR(VLOOKUP($AO327,装备!$B:$Q,14,0),0)</f>
        <v>0</v>
      </c>
      <c r="DS327" s="304">
        <f>IFERROR(VLOOKUP($AO327,装备!$B:$Q,16,0),0)</f>
        <v>0</v>
      </c>
      <c r="DT327" s="304">
        <f>IFERROR(VLOOKUP($AO327,装备!$B:$Q,5,0),0)</f>
        <v>0</v>
      </c>
    </row>
    <row r="328" spans="1:124" ht="15" hidden="1">
      <c r="A328" s="301">
        <f>未改造舰娘!$A324</f>
        <v>10035513</v>
      </c>
      <c r="B328" s="354" t="s">
        <v>4214</v>
      </c>
      <c r="C328" s="323"/>
      <c r="D328" s="323">
        <f t="shared" si="5"/>
        <v>110</v>
      </c>
      <c r="E328" s="303">
        <f>未改造舰娘!$C324</f>
        <v>5</v>
      </c>
      <c r="F328" s="304" t="str">
        <f>未改造舰娘!$D324</f>
        <v>战列</v>
      </c>
      <c r="G328" s="304" t="str">
        <f>未改造舰娘!$E324</f>
        <v>大型</v>
      </c>
      <c r="H328" s="304" t="str">
        <f>未改造舰娘!$F324</f>
        <v>主力舰</v>
      </c>
      <c r="I328" s="460">
        <f>未改造舰娘!$AR324</f>
        <v>4</v>
      </c>
      <c r="J328" s="304" t="str">
        <f>未改造舰娘!$G324</f>
        <v>奥匈帝国</v>
      </c>
      <c r="K328" s="312">
        <f>未改造舰娘!$H324+(BV328+CI328+CV328+DI328)*$C$2</f>
        <v>53</v>
      </c>
      <c r="L328" s="304">
        <f>未改造舰娘!$I324</f>
        <v>-1</v>
      </c>
      <c r="M328" s="304">
        <f>未改造舰娘!$J324</f>
        <v>1</v>
      </c>
      <c r="N328" s="518">
        <f>未改造舰娘!$K324</f>
        <v>2</v>
      </c>
      <c r="O328" s="304">
        <f>未改造舰娘!$L324+((CE328+CR328+DE328+DR328)*$C$2)</f>
        <v>10</v>
      </c>
      <c r="P328" s="304" t="str">
        <f>IF($C$2=1,(IF(ISERROR(FIND("超长",未改造舰娘!$M324&amp;CC328&amp;CP328&amp;DC328&amp;DP328,1)),IF(ISERROR(FIND("长",未改造舰娘!$M324&amp;CC328&amp;CP328&amp;DC328&amp;DP328,1)),IF(ISERROR(FIND("中",未改造舰娘!$M324&amp;CC328&amp;CP328&amp;DC328&amp;DP328,1)),IF(ISERROR(FIND("短",未改造舰娘!$M324&amp;CC328&amp;CP328&amp;DC328&amp;DP328,1)),IF(ISERROR(FIND("无",未改造舰娘!$M324&amp;CC328&amp;CP328&amp;DC328&amp;DP328,1)),0,"无"),"短"),"中"),"长"),"超长")),未改造舰娘!$M324)</f>
        <v>长</v>
      </c>
      <c r="Q328" s="303">
        <f>未改造舰娘!$N324</f>
        <v>21</v>
      </c>
      <c r="R328" s="304">
        <f>(未改造舰娘!$P324)+(未改造舰娘!$Q324)*$C$3+((BW328+CJ328+CW328+DJ328)*$C$2)</f>
        <v>77</v>
      </c>
      <c r="S328" s="304">
        <f>(未改造舰娘!$R324)+(未改造舰娘!$S324)*$C$3+((BY328+CL328+CY328+DL328)*$C$2)</f>
        <v>0</v>
      </c>
      <c r="T328" s="304">
        <f>(未改造舰娘!$T324)+(未改造舰娘!$U324)*$C$3+((BX328+CK328+CX328+DK328)*$C$2)</f>
        <v>82</v>
      </c>
      <c r="U328" s="304">
        <f>(未改造舰娘!$V324)+(未改造舰娘!$W324)*$C$3+((CG328+CT328+DG328+DT328)*$C$2)</f>
        <v>42</v>
      </c>
      <c r="V328" s="305">
        <f>INT((((未改造舰娘!$Y324)-(未改造舰娘!$X324))*(((IF(D328=0,C328,D328))-1)/99))+未改造舰娘!$X324)+((CB328+CO328+DB328+DO328)*$C$2)</f>
        <v>94</v>
      </c>
      <c r="W328" s="304">
        <f>INT((((未改造舰娘!$AA324)-(未改造舰娘!$Z324))*(((IF(D328=0,C328,D328))-1)/99))+未改造舰娘!$Z324)+((CD328+CQ328+DD328+DQ328)*$C$2)</f>
        <v>44</v>
      </c>
      <c r="X328" s="304">
        <f>INT((((未改造舰娘!$AC324)-(未改造舰娘!$AB324))*(((IF(D328=0,C328,D328))-1)/99))+未改造舰娘!$AB324)+((CA328+CN328+DA328+DN328)*$C$2)</f>
        <v>37</v>
      </c>
      <c r="Y328" s="303">
        <f>INT((((未改造舰娘!$AE324)-(未改造舰娘!$AD324))*(((IF(D328=0,C328,D328))-1)/99))+未改造舰娘!$AD324)+((BZ328+CM328+CZ328+DM328)*$C$2)</f>
        <v>0</v>
      </c>
      <c r="Z328" s="474" t="str">
        <f>IF(未改造舰娘!$AF324=0,"",未改造舰娘!$AF324)</f>
        <v/>
      </c>
      <c r="AA328" s="304" t="str">
        <f>IF(未改造舰娘!$AG324="","",未改造舰娘!$AG324)</f>
        <v/>
      </c>
      <c r="AB328" s="304" t="str">
        <f>IF(未改造舰娘!$AH324="","",未改造舰娘!$AH324)</f>
        <v/>
      </c>
      <c r="AC328" s="304" t="str">
        <f>IF(未改造舰娘!$AI324="","",未改造舰娘!$AI324)</f>
        <v/>
      </c>
      <c r="AD328" s="304">
        <f>IF(未改造舰娘!$AJ324="","",未改造舰娘!$AJ324)</f>
        <v>0</v>
      </c>
      <c r="AE328" s="305">
        <f>IF(未改造舰娘!$AK324="","",未改造舰娘!$AK324)</f>
        <v>0</v>
      </c>
      <c r="AF328" s="304" t="str">
        <f>IF(未改造舰娘!$AL324="","",未改造舰娘!$AL324)</f>
        <v/>
      </c>
      <c r="AG328" s="304" t="str">
        <f>IF(未改造舰娘!$AM324="","",未改造舰娘!$AM324)</f>
        <v/>
      </c>
      <c r="AH328" s="304" t="str">
        <f>IF(未改造舰娘!$AN324="","",未改造舰娘!$AN324)</f>
        <v/>
      </c>
      <c r="AI328" s="304" t="str">
        <f>IF(未改造舰娘!$AO324="","",未改造舰娘!$AO324)</f>
        <v/>
      </c>
      <c r="AJ328" s="304" t="str">
        <f>IF(未改造舰娘!$AP324="","",未改造舰娘!$AP324)</f>
        <v/>
      </c>
      <c r="AK328" s="303" t="str">
        <f>IF(未改造舰娘!$AQ324="","",未改造舰娘!$AQ324)</f>
        <v/>
      </c>
      <c r="AL328" s="306" t="str">
        <f>IF(未改造舰娘!$AS324="","",未改造舰娘!$AS324)</f>
        <v>Ar国三联30.5厘米炮</v>
      </c>
      <c r="AM328" s="306" t="str">
        <f>IF(未改造舰娘!$AT324="","",未改造舰娘!$AT324)</f>
        <v/>
      </c>
      <c r="AN328" s="306" t="str">
        <f>IF(未改造舰娘!$AU324="","",未改造舰娘!$AU324)</f>
        <v/>
      </c>
      <c r="AO328" s="306" t="str">
        <f>IF(未改造舰娘!$AV324="","",未改造舰娘!$AV324)</f>
        <v/>
      </c>
      <c r="AP328" s="307" t="str">
        <f>IF(未改造舰娘!$AW324="","",未改造舰娘!$AW324)</f>
        <v/>
      </c>
      <c r="AQ328" s="308" t="str">
        <f>IF(未改造舰娘!$AX324="","",未改造舰娘!$AX324)</f>
        <v/>
      </c>
      <c r="AR328" s="304">
        <f>IF(未改造舰娘!$AY324="","",未改造舰娘!$AY324)</f>
        <v>70</v>
      </c>
      <c r="AS328" s="304">
        <f>IF(未改造舰娘!$AZ324="","",未改造舰娘!$AZ324)</f>
        <v>110</v>
      </c>
      <c r="AT328" s="304">
        <f>IF(未改造舰娘!$BA324="","",未改造舰娘!$BA324)</f>
        <v>2.25</v>
      </c>
      <c r="AU328" s="304">
        <f>IF(未改造舰娘!$BB324="","",未改造舰娘!$BB324)</f>
        <v>4.55</v>
      </c>
      <c r="AV328" s="305">
        <f>IF((未改造舰娘!$BG324+未改造舰娘!$BK324*$C$4)=0,"",(未改造舰娘!$BG324+未改造舰娘!$BK324*$C$4))</f>
        <v>50</v>
      </c>
      <c r="AW328" s="304">
        <f>IF((未改造舰娘!$BH324+未改造舰娘!$BL324*$C$4)=0,"",(未改造舰娘!$BH324+未改造舰娘!$BL324*$C$4))</f>
        <v>71</v>
      </c>
      <c r="AX328" s="304">
        <f>IF((未改造舰娘!$BI324+未改造舰娘!$BM324*$C$4)=0,"",(未改造舰娘!$BI324+未改造舰娘!$BM324*$C$4))</f>
        <v>69</v>
      </c>
      <c r="AY328" s="303" t="str">
        <f>IF((未改造舰娘!$BJ324+未改造舰娘!$BN324*$C$4)=0,"",(未改造舰娘!$BJ324+未改造舰娘!$BN324*$C$4))</f>
        <v/>
      </c>
      <c r="AZ328" s="500">
        <f>IF(未改造舰娘!BC324="","",未改造舰娘!BC324)</f>
        <v>57</v>
      </c>
      <c r="BA328" s="500">
        <f>IF(未改造舰娘!BD324="","",未改造舰娘!BD324)</f>
        <v>0</v>
      </c>
      <c r="BB328" s="500">
        <f>IF(未改造舰娘!BE324="","",未改造舰娘!BE324)</f>
        <v>62</v>
      </c>
      <c r="BC328" s="498">
        <f>IF(未改造舰娘!BF324="","",未改造舰娘!BF324)</f>
        <v>6</v>
      </c>
      <c r="BD328" s="84" t="s">
        <v>2080</v>
      </c>
      <c r="BE328" s="506"/>
      <c r="BF328" s="306" t="str">
        <f>IF(未改造舰娘!$BQ324="","",未改造舰娘!$BQ324)</f>
        <v/>
      </c>
      <c r="BG328" s="306" t="str">
        <f>IF(未改造舰娘!$BR324="","",未改造舰娘!$BR324)</f>
        <v/>
      </c>
      <c r="BH328" s="306"/>
      <c r="BU328" s="304">
        <f>IFERROR(VLOOKUP(AL328,装备!$B:$C,2,0),0)</f>
        <v>3</v>
      </c>
      <c r="BV328" s="304">
        <f>IFERROR(VLOOKUP($AL328,装备!$B:$Q,5,0),0)</f>
        <v>0</v>
      </c>
      <c r="BW328" s="304">
        <f>IFERROR(VLOOKUP($AL328,装备!$B:$Q,6,0),0)</f>
        <v>13</v>
      </c>
      <c r="BX328" s="304">
        <f>IFERROR(VLOOKUP($AL328,装备!$B:$Q,7,0),0)</f>
        <v>0</v>
      </c>
      <c r="BY328" s="304">
        <f>IFERROR(VLOOKUP($AL328,装备!$B:$Q,8,0),0)</f>
        <v>0</v>
      </c>
      <c r="BZ328" s="304">
        <f>IFERROR(VLOOKUP($AL328,装备!$B:$Q,9,0),0)</f>
        <v>0</v>
      </c>
      <c r="CA328" s="304">
        <f>IFERROR(VLOOKUP($AL328,装备!$B:$Q,10,0),0)</f>
        <v>0</v>
      </c>
      <c r="CB328" s="304">
        <f>IFERROR(VLOOKUP($AL328,装备!$B:$Q,11,0),0)</f>
        <v>2</v>
      </c>
      <c r="CC328" s="304" t="str">
        <f>IFERROR(VLOOKUP($AL328,装备!$B:$Q,12,0),0)</f>
        <v>长</v>
      </c>
      <c r="CD328" s="304">
        <f>IFERROR(VLOOKUP($AL328,装备!$B:$Q,13,0),0)</f>
        <v>0</v>
      </c>
      <c r="CE328" s="304">
        <f>IFERROR(VLOOKUP($AL328,装备!$B:$Q,14,0),0)</f>
        <v>0</v>
      </c>
      <c r="CF328" s="304">
        <f>IFERROR(VLOOKUP($AL328,装备!$B:$Q,16,0),0)</f>
        <v>0</v>
      </c>
      <c r="CG328" s="304">
        <f>IFERROR(VLOOKUP($AL328,装备!$B:$Q,5,0),0)</f>
        <v>0</v>
      </c>
      <c r="CH328" s="304">
        <f>IFERROR(VLOOKUP(AM328,装备!$B:$C,2,0),0)</f>
        <v>0</v>
      </c>
      <c r="CI328" s="304">
        <f>IFERROR(VLOOKUP($AM328,装备!$B:$Q,5,0),0)</f>
        <v>0</v>
      </c>
      <c r="CJ328" s="304">
        <f>IFERROR(VLOOKUP($AM328,装备!$B:$Q,6,0),0)</f>
        <v>0</v>
      </c>
      <c r="CK328" s="304">
        <f>IFERROR(VLOOKUP($AM328,装备!$B:$Q,7,0),0)</f>
        <v>0</v>
      </c>
      <c r="CL328" s="304">
        <f>IFERROR(VLOOKUP($AM328,装备!$B:$Q,8,0),0)</f>
        <v>0</v>
      </c>
      <c r="CM328" s="304">
        <f>IFERROR(VLOOKUP($AM328,装备!$B:$Q,9,0),0)</f>
        <v>0</v>
      </c>
      <c r="CN328" s="304">
        <f>IFERROR(VLOOKUP($AM328,装备!$B:$Q,10,0),0)</f>
        <v>0</v>
      </c>
      <c r="CO328" s="304">
        <f>IFERROR(VLOOKUP($AM328,装备!$B:$Q,11,0),0)</f>
        <v>0</v>
      </c>
      <c r="CP328" s="304">
        <f>IFERROR(VLOOKUP($AM328,装备!$B:$Q,12,0),0)</f>
        <v>0</v>
      </c>
      <c r="CQ328" s="304">
        <f>IFERROR(VLOOKUP($AM328,装备!$B:$Q,13,0),0)</f>
        <v>0</v>
      </c>
      <c r="CR328" s="304">
        <f>IFERROR(VLOOKUP($AM328,装备!$B:$Q,14,0),0)</f>
        <v>0</v>
      </c>
      <c r="CS328" s="304">
        <f>IFERROR(VLOOKUP($AM328,装备!$B:$Q,16,0),0)</f>
        <v>0</v>
      </c>
      <c r="CT328" s="304">
        <f>IFERROR(VLOOKUP($AM328,装备!$B:$Q,5,0),0)</f>
        <v>0</v>
      </c>
      <c r="CU328" s="304">
        <f>IFERROR(VLOOKUP(AN328,装备!$B:$C,2,0),0)</f>
        <v>0</v>
      </c>
      <c r="CV328" s="304">
        <f>IFERROR(VLOOKUP($AN328,装备!$B:$Q,5,0),0)</f>
        <v>0</v>
      </c>
      <c r="CW328" s="304">
        <f>IFERROR(VLOOKUP($AN328,装备!$B:$Q,6,0),0)</f>
        <v>0</v>
      </c>
      <c r="CX328" s="304">
        <f>IFERROR(VLOOKUP($AN328,装备!$B:$Q,7,0),0)</f>
        <v>0</v>
      </c>
      <c r="CY328" s="304">
        <f>IFERROR(VLOOKUP($AN328,装备!$B:$Q,8,0),0)</f>
        <v>0</v>
      </c>
      <c r="CZ328" s="304">
        <f>IFERROR(VLOOKUP($AN328,装备!$B:$Q,9,0),0)</f>
        <v>0</v>
      </c>
      <c r="DA328" s="304">
        <f>IFERROR(VLOOKUP($AN328,装备!$B:$Q,10,0),0)</f>
        <v>0</v>
      </c>
      <c r="DB328" s="304">
        <f>IFERROR(VLOOKUP($AN328,装备!$B:$Q,11,0),0)</f>
        <v>0</v>
      </c>
      <c r="DC328" s="304">
        <f>IFERROR(VLOOKUP($AN328,装备!$B:$Q,12,0),0)</f>
        <v>0</v>
      </c>
      <c r="DD328" s="304">
        <f>IFERROR(VLOOKUP($AN328,装备!$B:$Q,13,0),0)</f>
        <v>0</v>
      </c>
      <c r="DE328" s="304">
        <f>IFERROR(VLOOKUP($AN328,装备!$B:$Q,14,0),0)</f>
        <v>0</v>
      </c>
      <c r="DF328" s="304">
        <f>IFERROR(VLOOKUP($AN328,装备!$B:$Q,16,0),0)</f>
        <v>0</v>
      </c>
      <c r="DG328" s="304">
        <f>IFERROR(VLOOKUP($AN328,装备!$B:$Q,5,0),0)</f>
        <v>0</v>
      </c>
      <c r="DH328" s="304">
        <f>IFERROR(VLOOKUP(AO328,装备!$B:$C,2,0),0)</f>
        <v>0</v>
      </c>
      <c r="DI328" s="304">
        <f>IFERROR(VLOOKUP($AO328,装备!$B:$Q,5,0),0)</f>
        <v>0</v>
      </c>
      <c r="DJ328" s="304">
        <f>IFERROR(VLOOKUP($AO328,装备!$B:$Q,6,0),0)</f>
        <v>0</v>
      </c>
      <c r="DK328" s="304">
        <f>IFERROR(VLOOKUP($AO328,装备!$B:$Q,7,0),0)</f>
        <v>0</v>
      </c>
      <c r="DL328" s="304">
        <f>IFERROR(VLOOKUP($AO328,装备!$B:$Q,8,0),0)</f>
        <v>0</v>
      </c>
      <c r="DM328" s="304">
        <f>IFERROR(VLOOKUP($AO328,装备!$B:$Q,9,0),0)</f>
        <v>0</v>
      </c>
      <c r="DN328" s="304">
        <f>IFERROR(VLOOKUP($AO328,装备!$B:$Q,10,0),0)</f>
        <v>0</v>
      </c>
      <c r="DO328" s="304">
        <f>IFERROR(VLOOKUP($AO328,装备!$B:$Q,11,0),0)</f>
        <v>0</v>
      </c>
      <c r="DP328" s="304">
        <f>IFERROR(VLOOKUP($AO328,装备!$B:$Q,12,0),0)</f>
        <v>0</v>
      </c>
      <c r="DQ328" s="304">
        <f>IFERROR(VLOOKUP($AO328,装备!$B:$Q,13,0),0)</f>
        <v>0</v>
      </c>
      <c r="DR328" s="304">
        <f>IFERROR(VLOOKUP($AO328,装备!$B:$Q,14,0),0)</f>
        <v>0</v>
      </c>
      <c r="DS328" s="304">
        <f>IFERROR(VLOOKUP($AO328,装备!$B:$Q,16,0),0)</f>
        <v>0</v>
      </c>
      <c r="DT328" s="304">
        <f>IFERROR(VLOOKUP($AO328,装备!$B:$Q,5,0),0)</f>
        <v>0</v>
      </c>
    </row>
    <row r="329" spans="1:124" hidden="1">
      <c r="A329" s="301">
        <f>未改造舰娘!$A325</f>
        <v>10035612</v>
      </c>
      <c r="B329" s="354" t="s">
        <v>4217</v>
      </c>
      <c r="C329" s="323"/>
      <c r="D329" s="323">
        <f t="shared" si="5"/>
        <v>110</v>
      </c>
      <c r="E329" s="303">
        <f>未改造舰娘!$C325</f>
        <v>3</v>
      </c>
      <c r="F329" s="304" t="str">
        <f>未改造舰娘!$D325</f>
        <v>轻巡</v>
      </c>
      <c r="G329" s="304" t="str">
        <f>未改造舰娘!$E325</f>
        <v>中型</v>
      </c>
      <c r="H329" s="304" t="str">
        <f>未改造舰娘!$F325</f>
        <v>护卫舰</v>
      </c>
      <c r="I329" s="460">
        <f>未改造舰娘!$AR325</f>
        <v>3</v>
      </c>
      <c r="J329" s="304" t="str">
        <f>未改造舰娘!$G325</f>
        <v>希腊</v>
      </c>
      <c r="K329" s="312">
        <f>未改造舰娘!$H325+(BV329+CI329+CV329+DI329)*$C$2</f>
        <v>22</v>
      </c>
      <c r="L329" s="304">
        <f>未改造舰娘!$I325</f>
        <v>2</v>
      </c>
      <c r="M329" s="304">
        <f>未改造舰娘!$J325</f>
        <v>1</v>
      </c>
      <c r="N329" s="518">
        <f>未改造舰娘!$K325</f>
        <v>2</v>
      </c>
      <c r="O329" s="304">
        <f>未改造舰娘!$L325+((CE329+CR329+DE329+DR329)*$C$2)</f>
        <v>11</v>
      </c>
      <c r="P329" s="304" t="str">
        <f>IF($C$2=1,(IF(ISERROR(FIND("超长",未改造舰娘!$M325&amp;CC329&amp;CP329&amp;DC329&amp;DP329,1)),IF(ISERROR(FIND("长",未改造舰娘!$M325&amp;CC329&amp;CP329&amp;DC329&amp;DP329,1)),IF(ISERROR(FIND("中",未改造舰娘!$M325&amp;CC329&amp;CP329&amp;DC329&amp;DP329,1)),IF(ISERROR(FIND("短",未改造舰娘!$M325&amp;CC329&amp;CP329&amp;DC329&amp;DP329,1)),IF(ISERROR(FIND("无",未改造舰娘!$M325&amp;CC329&amp;CP329&amp;DC329&amp;DP329,1)),0,"无"),"短"),"中"),"长"),"超长")),未改造舰娘!$M325)</f>
        <v>中</v>
      </c>
      <c r="Q329" s="303">
        <f>未改造舰娘!$N325</f>
        <v>21</v>
      </c>
      <c r="R329" s="304">
        <f>(未改造舰娘!$P325)+(未改造舰娘!$Q325)*$C$3+((BW329+CJ329+CW329+DJ329)*$C$2)</f>
        <v>38</v>
      </c>
      <c r="S329" s="304">
        <f>(未改造舰娘!$R325)+(未改造舰娘!$S325)*$C$3+((BY329+CL329+CY329+DL329)*$C$2)</f>
        <v>50</v>
      </c>
      <c r="T329" s="304">
        <f>(未改造舰娘!$T325)+(未改造舰娘!$U325)*$C$3+((BX329+CK329+CX329+DK329)*$C$2)</f>
        <v>36</v>
      </c>
      <c r="U329" s="304">
        <f>(未改造舰娘!$V325)+(未改造舰娘!$W325)*$C$3+((CG329+CT329+DG329+DT329)*$C$2)</f>
        <v>46</v>
      </c>
      <c r="V329" s="305">
        <f>INT((((未改造舰娘!$Y325)-(未改造舰娘!$X325))*(((IF(D329=0,C329,D329))-1)/99))+未改造舰娘!$X325)+((CB329+CO329+DB329+DO329)*$C$2)</f>
        <v>90</v>
      </c>
      <c r="W329" s="304">
        <f>INT((((未改造舰娘!$AA325)-(未改造舰娘!$Z325))*(((IF(D329=0,C329,D329))-1)/99))+未改造舰娘!$Z325)+((CD329+CQ329+DD329+DQ329)*$C$2)</f>
        <v>55</v>
      </c>
      <c r="X329" s="304">
        <f>INT((((未改造舰娘!$AC325)-(未改造舰娘!$AB325))*(((IF(D329=0,C329,D329))-1)/99))+未改造舰娘!$AB325)+((CA329+CN329+DA329+DN329)*$C$2)</f>
        <v>18</v>
      </c>
      <c r="Y329" s="303">
        <f>INT((((未改造舰娘!$AE325)-(未改造舰娘!$AD325))*(((IF(D329=0,C329,D329))-1)/99))+未改造舰娘!$AD325)+((BZ329+CM329+CZ329+DM329)*$C$2)</f>
        <v>69</v>
      </c>
      <c r="Z329" s="474" t="str">
        <f>IF(未改造舰娘!$AF325=0,"",未改造舰娘!$AF325)</f>
        <v/>
      </c>
      <c r="AA329" s="304" t="str">
        <f>IF(未改造舰娘!$AG325="","",未改造舰娘!$AG325)</f>
        <v/>
      </c>
      <c r="AB329" s="304" t="str">
        <f>IF(未改造舰娘!$AH325="","",未改造舰娘!$AH325)</f>
        <v/>
      </c>
      <c r="AC329" s="304" t="str">
        <f>IF(未改造舰娘!$AI325="","",未改造舰娘!$AI325)</f>
        <v/>
      </c>
      <c r="AD329" s="304">
        <f>IF(未改造舰娘!$AJ325="","",未改造舰娘!$AJ325)</f>
        <v>0</v>
      </c>
      <c r="AE329" s="305">
        <f>IF(未改造舰娘!$AK325="","",未改造舰娘!$AK325)</f>
        <v>0</v>
      </c>
      <c r="AF329" s="304" t="str">
        <f>IF(未改造舰娘!$AL325="","",未改造舰娘!$AL325)</f>
        <v/>
      </c>
      <c r="AG329" s="304" t="str">
        <f>IF(未改造舰娘!$AM325="","",未改造舰娘!$AM325)</f>
        <v/>
      </c>
      <c r="AH329" s="304" t="str">
        <f>IF(未改造舰娘!$AN325="","",未改造舰娘!$AN325)</f>
        <v/>
      </c>
      <c r="AI329" s="304" t="str">
        <f>IF(未改造舰娘!$AO325="","",未改造舰娘!$AO325)</f>
        <v/>
      </c>
      <c r="AJ329" s="304" t="str">
        <f>IF(未改造舰娘!$AP325="","",未改造舰娘!$AP325)</f>
        <v/>
      </c>
      <c r="AK329" s="303" t="str">
        <f>IF(未改造舰娘!$AQ325="","",未改造舰娘!$AQ325)</f>
        <v/>
      </c>
      <c r="AL329" s="306" t="str">
        <f>IF(未改造舰娘!$AS325="","",未改造舰娘!$AS325)</f>
        <v/>
      </c>
      <c r="AM329" s="306" t="str">
        <f>IF(未改造舰娘!$AT325="","",未改造舰娘!$AT325)</f>
        <v/>
      </c>
      <c r="AN329" s="306" t="str">
        <f>IF(未改造舰娘!$AU325="","",未改造舰娘!$AU325)</f>
        <v/>
      </c>
      <c r="AO329" s="306" t="str">
        <f>IF(未改造舰娘!$AV325="","",未改造舰娘!$AV325)</f>
        <v/>
      </c>
      <c r="AP329" s="307" t="str">
        <f>IF(未改造舰娘!$AW325="","",未改造舰娘!$AW325)</f>
        <v/>
      </c>
      <c r="AQ329" s="308" t="str">
        <f>IF(未改造舰娘!$AX325="","",未改造舰娘!$AX325)</f>
        <v/>
      </c>
      <c r="AR329" s="304">
        <f>IF(未改造舰娘!$AY325="","",未改造舰娘!$AY325)</f>
        <v>15</v>
      </c>
      <c r="AS329" s="304">
        <f>IF(未改造舰娘!$AZ325="","",未改造舰娘!$AZ325)</f>
        <v>20</v>
      </c>
      <c r="AT329" s="304">
        <f>IF(未改造舰娘!$BA325="","",未改造舰娘!$BA325)</f>
        <v>0.64</v>
      </c>
      <c r="AU329" s="304">
        <f>IF(未改造舰娘!$BB325="","",未改造舰娘!$BB325)</f>
        <v>1.2</v>
      </c>
      <c r="AV329" s="305">
        <f>IF((未改造舰娘!$BG325+未改造舰娘!$BK325*$C$4)=0,"",(未改造舰娘!$BG325+未改造舰娘!$BK325*$C$4))</f>
        <v>10</v>
      </c>
      <c r="AW329" s="304">
        <f>IF((未改造舰娘!$BH325+未改造舰娘!$BL325*$C$4)=0,"",(未改造舰娘!$BH325+未改造舰娘!$BL325*$C$4))</f>
        <v>16</v>
      </c>
      <c r="AX329" s="304">
        <f>IF((未改造舰娘!$BI325+未改造舰娘!$BM325*$C$4)=0,"",(未改造舰娘!$BI325+未改造舰娘!$BM325*$C$4))</f>
        <v>10</v>
      </c>
      <c r="AY329" s="303" t="str">
        <f>IF((未改造舰娘!$BJ325+未改造舰娘!$BN325*$C$4)=0,"",(未改造舰娘!$BJ325+未改造舰娘!$BN325*$C$4))</f>
        <v/>
      </c>
      <c r="AZ329" s="500">
        <f>IF(未改造舰娘!BC325="","",未改造舰娘!BC325)</f>
        <v>7</v>
      </c>
      <c r="BA329" s="500">
        <f>IF(未改造舰娘!BD325="","",未改造舰娘!BD325)</f>
        <v>10</v>
      </c>
      <c r="BB329" s="500">
        <f>IF(未改造舰娘!BE325="","",未改造舰娘!BE325)</f>
        <v>8</v>
      </c>
      <c r="BC329" s="498">
        <f>IF(未改造舰娘!BF325="","",未改造舰娘!BF325)</f>
        <v>8</v>
      </c>
      <c r="BD329" s="128" t="s">
        <v>2272</v>
      </c>
      <c r="BE329" s="506">
        <v>5.2083333333333336E-2</v>
      </c>
      <c r="BF329" s="306" t="str">
        <f>IF(未改造舰娘!$BQ325="","",未改造舰娘!$BQ325)</f>
        <v>5-1-H,5-2-J,7-2-ABDEFGHJKLM</v>
      </c>
      <c r="BG329" s="306" t="str">
        <f>IF(未改造舰娘!$BR325="","",未改造舰娘!$BR325)</f>
        <v>极地奏鸣曲 Ex-2-ABCDEFGHIJKLMNABCDEFGHIJKLMNO,Ex-2-1-J,Ex-4-2-ADEFHKLM,Ex-1-BCDEFGHIJKM,Ex-3-DEFGHIJKLMNO,Ex-4-ABCDEFGHIJKLMNO,Ex-4-4-ABCDEFGHIJKL；未命名 Ex-2-BCDEFGHIJKNO,Ex-4-ABCDEIJKLMNOPQRST,Ex-6-BCDEGIJKLMNOPQRTUV,Ex-8-ABCDEFGHIJKNO,Ex-10-BCEIJKLMNOPQRST,Ex-12-ABCDEFGIJKLMNOPQRTUV</v>
      </c>
      <c r="BH329" s="306"/>
      <c r="BU329" s="304">
        <f>IFERROR(VLOOKUP(AL329,装备!$B:$C,2,0),0)</f>
        <v>0</v>
      </c>
      <c r="BV329" s="304">
        <f>IFERROR(VLOOKUP($AL329,装备!$B:$Q,5,0),0)</f>
        <v>0</v>
      </c>
      <c r="BW329" s="304">
        <f>IFERROR(VLOOKUP($AL329,装备!$B:$Q,6,0),0)</f>
        <v>0</v>
      </c>
      <c r="BX329" s="304">
        <f>IFERROR(VLOOKUP($AL329,装备!$B:$Q,7,0),0)</f>
        <v>0</v>
      </c>
      <c r="BY329" s="304">
        <f>IFERROR(VLOOKUP($AL329,装备!$B:$Q,8,0),0)</f>
        <v>0</v>
      </c>
      <c r="BZ329" s="304">
        <f>IFERROR(VLOOKUP($AL329,装备!$B:$Q,9,0),0)</f>
        <v>0</v>
      </c>
      <c r="CA329" s="304">
        <f>IFERROR(VLOOKUP($AL329,装备!$B:$Q,10,0),0)</f>
        <v>0</v>
      </c>
      <c r="CB329" s="304">
        <f>IFERROR(VLOOKUP($AL329,装备!$B:$Q,11,0),0)</f>
        <v>0</v>
      </c>
      <c r="CC329" s="304">
        <f>IFERROR(VLOOKUP($AL329,装备!$B:$Q,12,0),0)</f>
        <v>0</v>
      </c>
      <c r="CD329" s="304">
        <f>IFERROR(VLOOKUP($AL329,装备!$B:$Q,13,0),0)</f>
        <v>0</v>
      </c>
      <c r="CE329" s="304">
        <f>IFERROR(VLOOKUP($AL329,装备!$B:$Q,14,0),0)</f>
        <v>0</v>
      </c>
      <c r="CF329" s="304">
        <f>IFERROR(VLOOKUP($AL329,装备!$B:$Q,16,0),0)</f>
        <v>0</v>
      </c>
      <c r="CG329" s="304">
        <f>IFERROR(VLOOKUP($AL329,装备!$B:$Q,5,0),0)</f>
        <v>0</v>
      </c>
      <c r="CH329" s="304">
        <f>IFERROR(VLOOKUP(AM329,装备!$B:$C,2,0),0)</f>
        <v>0</v>
      </c>
      <c r="CI329" s="304">
        <f>IFERROR(VLOOKUP($AM329,装备!$B:$Q,5,0),0)</f>
        <v>0</v>
      </c>
      <c r="CJ329" s="304">
        <f>IFERROR(VLOOKUP($AM329,装备!$B:$Q,6,0),0)</f>
        <v>0</v>
      </c>
      <c r="CK329" s="304">
        <f>IFERROR(VLOOKUP($AM329,装备!$B:$Q,7,0),0)</f>
        <v>0</v>
      </c>
      <c r="CL329" s="304">
        <f>IFERROR(VLOOKUP($AM329,装备!$B:$Q,8,0),0)</f>
        <v>0</v>
      </c>
      <c r="CM329" s="304">
        <f>IFERROR(VLOOKUP($AM329,装备!$B:$Q,9,0),0)</f>
        <v>0</v>
      </c>
      <c r="CN329" s="304">
        <f>IFERROR(VLOOKUP($AM329,装备!$B:$Q,10,0),0)</f>
        <v>0</v>
      </c>
      <c r="CO329" s="304">
        <f>IFERROR(VLOOKUP($AM329,装备!$B:$Q,11,0),0)</f>
        <v>0</v>
      </c>
      <c r="CP329" s="304">
        <f>IFERROR(VLOOKUP($AM329,装备!$B:$Q,12,0),0)</f>
        <v>0</v>
      </c>
      <c r="CQ329" s="304">
        <f>IFERROR(VLOOKUP($AM329,装备!$B:$Q,13,0),0)</f>
        <v>0</v>
      </c>
      <c r="CR329" s="304">
        <f>IFERROR(VLOOKUP($AM329,装备!$B:$Q,14,0),0)</f>
        <v>0</v>
      </c>
      <c r="CS329" s="304">
        <f>IFERROR(VLOOKUP($AM329,装备!$B:$Q,16,0),0)</f>
        <v>0</v>
      </c>
      <c r="CT329" s="304">
        <f>IFERROR(VLOOKUP($AM329,装备!$B:$Q,5,0),0)</f>
        <v>0</v>
      </c>
      <c r="CU329" s="304">
        <f>IFERROR(VLOOKUP(AN329,装备!$B:$C,2,0),0)</f>
        <v>0</v>
      </c>
      <c r="CV329" s="304">
        <f>IFERROR(VLOOKUP($AN329,装备!$B:$Q,5,0),0)</f>
        <v>0</v>
      </c>
      <c r="CW329" s="304">
        <f>IFERROR(VLOOKUP($AN329,装备!$B:$Q,6,0),0)</f>
        <v>0</v>
      </c>
      <c r="CX329" s="304">
        <f>IFERROR(VLOOKUP($AN329,装备!$B:$Q,7,0),0)</f>
        <v>0</v>
      </c>
      <c r="CY329" s="304">
        <f>IFERROR(VLOOKUP($AN329,装备!$B:$Q,8,0),0)</f>
        <v>0</v>
      </c>
      <c r="CZ329" s="304">
        <f>IFERROR(VLOOKUP($AN329,装备!$B:$Q,9,0),0)</f>
        <v>0</v>
      </c>
      <c r="DA329" s="304">
        <f>IFERROR(VLOOKUP($AN329,装备!$B:$Q,10,0),0)</f>
        <v>0</v>
      </c>
      <c r="DB329" s="304">
        <f>IFERROR(VLOOKUP($AN329,装备!$B:$Q,11,0),0)</f>
        <v>0</v>
      </c>
      <c r="DC329" s="304">
        <f>IFERROR(VLOOKUP($AN329,装备!$B:$Q,12,0),0)</f>
        <v>0</v>
      </c>
      <c r="DD329" s="304">
        <f>IFERROR(VLOOKUP($AN329,装备!$B:$Q,13,0),0)</f>
        <v>0</v>
      </c>
      <c r="DE329" s="304">
        <f>IFERROR(VLOOKUP($AN329,装备!$B:$Q,14,0),0)</f>
        <v>0</v>
      </c>
      <c r="DF329" s="304">
        <f>IFERROR(VLOOKUP($AN329,装备!$B:$Q,16,0),0)</f>
        <v>0</v>
      </c>
      <c r="DG329" s="304">
        <f>IFERROR(VLOOKUP($AN329,装备!$B:$Q,5,0),0)</f>
        <v>0</v>
      </c>
      <c r="DH329" s="304">
        <f>IFERROR(VLOOKUP(AO329,装备!$B:$C,2,0),0)</f>
        <v>0</v>
      </c>
      <c r="DI329" s="304">
        <f>IFERROR(VLOOKUP($AO329,装备!$B:$Q,5,0),0)</f>
        <v>0</v>
      </c>
      <c r="DJ329" s="304">
        <f>IFERROR(VLOOKUP($AO329,装备!$B:$Q,6,0),0)</f>
        <v>0</v>
      </c>
      <c r="DK329" s="304">
        <f>IFERROR(VLOOKUP($AO329,装备!$B:$Q,7,0),0)</f>
        <v>0</v>
      </c>
      <c r="DL329" s="304">
        <f>IFERROR(VLOOKUP($AO329,装备!$B:$Q,8,0),0)</f>
        <v>0</v>
      </c>
      <c r="DM329" s="304">
        <f>IFERROR(VLOOKUP($AO329,装备!$B:$Q,9,0),0)</f>
        <v>0</v>
      </c>
      <c r="DN329" s="304">
        <f>IFERROR(VLOOKUP($AO329,装备!$B:$Q,10,0),0)</f>
        <v>0</v>
      </c>
      <c r="DO329" s="304">
        <f>IFERROR(VLOOKUP($AO329,装备!$B:$Q,11,0),0)</f>
        <v>0</v>
      </c>
      <c r="DP329" s="304">
        <f>IFERROR(VLOOKUP($AO329,装备!$B:$Q,12,0),0)</f>
        <v>0</v>
      </c>
      <c r="DQ329" s="304">
        <f>IFERROR(VLOOKUP($AO329,装备!$B:$Q,13,0),0)</f>
        <v>0</v>
      </c>
      <c r="DR329" s="304">
        <f>IFERROR(VLOOKUP($AO329,装备!$B:$Q,14,0),0)</f>
        <v>0</v>
      </c>
      <c r="DS329" s="304">
        <f>IFERROR(VLOOKUP($AO329,装备!$B:$Q,16,0),0)</f>
        <v>0</v>
      </c>
      <c r="DT329" s="304">
        <f>IFERROR(VLOOKUP($AO329,装备!$B:$Q,5,0),0)</f>
        <v>0</v>
      </c>
    </row>
    <row r="330" spans="1:124" ht="27" hidden="1">
      <c r="A330" s="301">
        <f>未改造舰娘!$A326</f>
        <v>10035712</v>
      </c>
      <c r="B330" s="354" t="s">
        <v>4218</v>
      </c>
      <c r="C330" s="323"/>
      <c r="D330" s="323">
        <f t="shared" si="5"/>
        <v>110</v>
      </c>
      <c r="E330" s="303">
        <f>未改造舰娘!$C326</f>
        <v>3</v>
      </c>
      <c r="F330" s="304" t="str">
        <f>未改造舰娘!$D326</f>
        <v>重巡</v>
      </c>
      <c r="G330" s="304" t="str">
        <f>未改造舰娘!$E326</f>
        <v>中型</v>
      </c>
      <c r="H330" s="304" t="str">
        <f>未改造舰娘!$F326</f>
        <v>护卫舰</v>
      </c>
      <c r="I330" s="460">
        <f>未改造舰娘!$AR326</f>
        <v>3</v>
      </c>
      <c r="J330" s="304" t="str">
        <f>未改造舰娘!$G326</f>
        <v>日本</v>
      </c>
      <c r="K330" s="312">
        <f>未改造舰娘!$H326+(BV330+CI330+CV330+DI330)*$C$2</f>
        <v>43</v>
      </c>
      <c r="L330" s="304">
        <f>未改造舰娘!$I326</f>
        <v>1</v>
      </c>
      <c r="M330" s="304">
        <f>未改造舰娘!$J326</f>
        <v>3</v>
      </c>
      <c r="N330" s="518">
        <f>未改造舰娘!$K326</f>
        <v>2</v>
      </c>
      <c r="O330" s="304">
        <f>未改造舰娘!$L326+((CE330+CR330+DE330+DR330)*$C$2)</f>
        <v>16</v>
      </c>
      <c r="P330" s="304" t="str">
        <f>IF($C$2=1,(IF(ISERROR(FIND("超长",未改造舰娘!$M326&amp;CC330&amp;CP330&amp;DC330&amp;DP330,1)),IF(ISERROR(FIND("长",未改造舰娘!$M326&amp;CC330&amp;CP330&amp;DC330&amp;DP330,1)),IF(ISERROR(FIND("中",未改造舰娘!$M326&amp;CC330&amp;CP330&amp;DC330&amp;DP330,1)),IF(ISERROR(FIND("短",未改造舰娘!$M326&amp;CC330&amp;CP330&amp;DC330&amp;DP330,1)),IF(ISERROR(FIND("无",未改造舰娘!$M326&amp;CC330&amp;CP330&amp;DC330&amp;DP330,1)),0,"无"),"短"),"中"),"长"),"超长")),未改造舰娘!$M326)</f>
        <v>中</v>
      </c>
      <c r="Q330" s="303">
        <f>未改造舰娘!$N326</f>
        <v>33</v>
      </c>
      <c r="R330" s="304">
        <f>(未改造舰娘!$P326)+(未改造舰娘!$Q326)*$C$3+((BW330+CJ330+CW330+DJ330)*$C$2)</f>
        <v>62</v>
      </c>
      <c r="S330" s="304">
        <f>(未改造舰娘!$R326)+(未改造舰娘!$S326)*$C$3+((BY330+CL330+CY330+DL330)*$C$2)</f>
        <v>54</v>
      </c>
      <c r="T330" s="304">
        <f>(未改造舰娘!$T326)+(未改造舰娘!$U326)*$C$3+((BX330+CK330+CX330+DK330)*$C$2)</f>
        <v>46</v>
      </c>
      <c r="U330" s="304">
        <f>(未改造舰娘!$V326)+(未改造舰娘!$W326)*$C$3+((CG330+CT330+DG330+DT330)*$C$2)</f>
        <v>53</v>
      </c>
      <c r="V330" s="305">
        <f>INT((((未改造舰娘!$Y326)-(未改造舰娘!$X326))*(((IF(D330=0,C330,D330))-1)/99))+未改造舰娘!$X326)+((CB330+CO330+DB330+DO330)*$C$2)</f>
        <v>91</v>
      </c>
      <c r="W330" s="304">
        <f>INT((((未改造舰娘!$AA326)-(未改造舰娘!$Z326))*(((IF(D330=0,C330,D330))-1)/99))+未改造舰娘!$Z326)+((CD330+CQ330+DD330+DQ330)*$C$2)</f>
        <v>80</v>
      </c>
      <c r="X330" s="304">
        <f>INT((((未改造舰娘!$AC326)-(未改造舰娘!$AB326))*(((IF(D330=0,C330,D330))-1)/99))+未改造舰娘!$AB326)+((CA330+CN330+DA330+DN330)*$C$2)</f>
        <v>51</v>
      </c>
      <c r="Y330" s="303">
        <f>INT((((未改造舰娘!$AE326)-(未改造舰娘!$AD326))*(((IF(D330=0,C330,D330))-1)/99))+未改造舰娘!$AD326)+((BZ330+CM330+CZ330+DM330)*$C$2)</f>
        <v>0</v>
      </c>
      <c r="Z330" s="474">
        <f>IF(未改造舰娘!$AF326=0,"",未改造舰娘!$AF326)</f>
        <v>2</v>
      </c>
      <c r="AA330" s="304">
        <f>IF(未改造舰娘!$AG326="","",未改造舰娘!$AG326)</f>
        <v>2</v>
      </c>
      <c r="AB330" s="304">
        <f>IF(未改造舰娘!$AH326="","",未改造舰娘!$AH326)</f>
        <v>2</v>
      </c>
      <c r="AC330" s="304" t="str">
        <f>IF(未改造舰娘!$AI326="","",未改造舰娘!$AI326)</f>
        <v/>
      </c>
      <c r="AD330" s="304">
        <f>IF(未改造舰娘!$AJ326="","",未改造舰娘!$AJ326)</f>
        <v>6</v>
      </c>
      <c r="AE330" s="305">
        <f>IF(未改造舰娘!$AK326="","",未改造舰娘!$AK326)</f>
        <v>0</v>
      </c>
      <c r="AF330" s="304" t="str">
        <f>IF(未改造舰娘!$AL326="","",未改造舰娘!$AL326)</f>
        <v/>
      </c>
      <c r="AG330" s="304" t="str">
        <f>IF(未改造舰娘!$AM326="","",未改造舰娘!$AM326)</f>
        <v/>
      </c>
      <c r="AH330" s="304" t="str">
        <f>IF(未改造舰娘!$AN326="","",未改造舰娘!$AN326)</f>
        <v/>
      </c>
      <c r="AI330" s="304" t="str">
        <f>IF(未改造舰娘!$AO326="","",未改造舰娘!$AO326)</f>
        <v/>
      </c>
      <c r="AJ330" s="304" t="str">
        <f>IF(未改造舰娘!$AP326="","",未改造舰娘!$AP326)</f>
        <v/>
      </c>
      <c r="AK330" s="303" t="str">
        <f>IF(未改造舰娘!$AQ326="","",未改造舰娘!$AQ326)</f>
        <v/>
      </c>
      <c r="AL330" s="306" t="str">
        <f>IF(未改造舰娘!$AS326="","",未改造舰娘!$AS326)</f>
        <v>J国20.3厘米连装炮</v>
      </c>
      <c r="AM330" s="306" t="str">
        <f>IF(未改造舰娘!$AT326="","",未改造舰娘!$AT326)</f>
        <v>零式水上侦察机</v>
      </c>
      <c r="AN330" s="306" t="str">
        <f>IF(未改造舰娘!$AU326="","",未改造舰娘!$AU326)</f>
        <v/>
      </c>
      <c r="AO330" s="306" t="str">
        <f>IF(未改造舰娘!$AV326="","",未改造舰娘!$AV326)</f>
        <v/>
      </c>
      <c r="AP330" s="307" t="str">
        <f>IF(未改造舰娘!$AW326="","",未改造舰娘!$AW326)</f>
        <v>第五战队(3级)：队伍中每有一个中型船都会增加自身5点闪避值。我方所有J系船均增加7点火力值与9%暴击率</v>
      </c>
      <c r="AQ330" s="308" t="str">
        <f>IF(未改造舰娘!$AX326="","",未改造舰娘!$AX326)</f>
        <v/>
      </c>
      <c r="AR330" s="304">
        <f>IF(未改造舰娘!$AY326="","",未改造舰娘!$AY326)</f>
        <v>40</v>
      </c>
      <c r="AS330" s="304">
        <f>IF(未改造舰娘!$AZ326="","",未改造舰娘!$AZ326)</f>
        <v>65</v>
      </c>
      <c r="AT330" s="304">
        <f>IF(未改造舰娘!$BA326="","",未改造舰娘!$BA326)</f>
        <v>1.28</v>
      </c>
      <c r="AU330" s="304">
        <f>IF(未改造舰娘!$BB326="","",未改造舰娘!$BB326)</f>
        <v>2.4</v>
      </c>
      <c r="AV330" s="305">
        <f>IF((未改造舰娘!$BG326+未改造舰娘!$BK326*$C$4)=0,"",(未改造舰娘!$BG326+未改造舰娘!$BK326*$C$4))</f>
        <v>31</v>
      </c>
      <c r="AW330" s="304">
        <f>IF((未改造舰娘!$BH326+未改造舰娘!$BL326*$C$4)=0,"",(未改造舰娘!$BH326+未改造舰娘!$BL326*$C$4))</f>
        <v>44</v>
      </c>
      <c r="AX330" s="304">
        <f>IF((未改造舰娘!$BI326+未改造舰娘!$BM326*$C$4)=0,"",(未改造舰娘!$BI326+未改造舰娘!$BM326*$C$4))</f>
        <v>34</v>
      </c>
      <c r="AY330" s="303">
        <f>IF((未改造舰娘!$BJ326+未改造舰娘!$BN326*$C$4)=0,"",(未改造舰娘!$BJ326+未改造舰娘!$BN326*$C$4))</f>
        <v>2</v>
      </c>
      <c r="AZ330" s="500">
        <f>IF(未改造舰娘!BC326="","",未改造舰娘!BC326)</f>
        <v>42</v>
      </c>
      <c r="BA330" s="500">
        <f>IF(未改造舰娘!BD326="","",未改造舰娘!BD326)</f>
        <v>13</v>
      </c>
      <c r="BB330" s="500">
        <f>IF(未改造舰娘!BE326="","",未改造舰娘!BE326)</f>
        <v>16</v>
      </c>
      <c r="BC330" s="498">
        <f>IF(未改造舰娘!BF326="","",未改造舰娘!BF326)</f>
        <v>12</v>
      </c>
      <c r="BD330" s="128" t="s">
        <v>2273</v>
      </c>
      <c r="BE330" s="506">
        <v>1.3888888888888888E-2</v>
      </c>
      <c r="BF330" s="306" t="str">
        <f>IF(未改造舰娘!$BQ326="","",未改造舰娘!$BQ326)</f>
        <v/>
      </c>
      <c r="BG330" s="306" t="str">
        <f>IF(未改造舰娘!$BR326="","",未改造舰娘!$BR326)</f>
        <v/>
      </c>
      <c r="BH330" s="306"/>
      <c r="BU330" s="304">
        <f>IFERROR(VLOOKUP(AL330,装备!$B:$C,2,0),0)</f>
        <v>4</v>
      </c>
      <c r="BV330" s="304">
        <f>IFERROR(VLOOKUP($AL330,装备!$B:$Q,5,0),0)</f>
        <v>0</v>
      </c>
      <c r="BW330" s="304">
        <f>IFERROR(VLOOKUP($AL330,装备!$B:$Q,6,0),0)</f>
        <v>7</v>
      </c>
      <c r="BX330" s="304">
        <f>IFERROR(VLOOKUP($AL330,装备!$B:$Q,7,0),0)</f>
        <v>0</v>
      </c>
      <c r="BY330" s="304">
        <f>IFERROR(VLOOKUP($AL330,装备!$B:$Q,8,0),0)</f>
        <v>0</v>
      </c>
      <c r="BZ330" s="304">
        <f>IFERROR(VLOOKUP($AL330,装备!$B:$Q,9,0),0)</f>
        <v>0</v>
      </c>
      <c r="CA330" s="304">
        <f>IFERROR(VLOOKUP($AL330,装备!$B:$Q,10,0),0)</f>
        <v>0</v>
      </c>
      <c r="CB330" s="304">
        <f>IFERROR(VLOOKUP($AL330,装备!$B:$Q,11,0),0)</f>
        <v>1</v>
      </c>
      <c r="CC330" s="304" t="str">
        <f>IFERROR(VLOOKUP($AL330,装备!$B:$Q,12,0),0)</f>
        <v>中</v>
      </c>
      <c r="CD330" s="304">
        <f>IFERROR(VLOOKUP($AL330,装备!$B:$Q,13,0),0)</f>
        <v>0</v>
      </c>
      <c r="CE330" s="304">
        <f>IFERROR(VLOOKUP($AL330,装备!$B:$Q,14,0),0)</f>
        <v>0</v>
      </c>
      <c r="CF330" s="304">
        <f>IFERROR(VLOOKUP($AL330,装备!$B:$Q,16,0),0)</f>
        <v>3</v>
      </c>
      <c r="CG330" s="304">
        <f>IFERROR(VLOOKUP($AL330,装备!$B:$Q,5,0),0)</f>
        <v>0</v>
      </c>
      <c r="CH330" s="304">
        <f>IFERROR(VLOOKUP(AM330,装备!$B:$C,2,0),0)</f>
        <v>1</v>
      </c>
      <c r="CI330" s="304">
        <f>IFERROR(VLOOKUP($AM330,装备!$B:$Q,5,0),0)</f>
        <v>0</v>
      </c>
      <c r="CJ330" s="304">
        <f>IFERROR(VLOOKUP($AM330,装备!$B:$Q,6,0),0)</f>
        <v>0</v>
      </c>
      <c r="CK330" s="304">
        <f>IFERROR(VLOOKUP($AM330,装备!$B:$Q,7,0),0)</f>
        <v>0</v>
      </c>
      <c r="CL330" s="304">
        <f>IFERROR(VLOOKUP($AM330,装备!$B:$Q,8,0),0)</f>
        <v>0</v>
      </c>
      <c r="CM330" s="304">
        <f>IFERROR(VLOOKUP($AM330,装备!$B:$Q,9,0),0)</f>
        <v>2</v>
      </c>
      <c r="CN330" s="304">
        <f>IFERROR(VLOOKUP($AM330,装备!$B:$Q,10,0),0)</f>
        <v>5</v>
      </c>
      <c r="CO330" s="304">
        <f>IFERROR(VLOOKUP($AM330,装备!$B:$Q,11,0),0)</f>
        <v>1</v>
      </c>
      <c r="CP330" s="304" t="str">
        <f>IFERROR(VLOOKUP($AM330,装备!$B:$Q,12,0),0)</f>
        <v>无</v>
      </c>
      <c r="CQ330" s="304">
        <f>IFERROR(VLOOKUP($AM330,装备!$B:$Q,13,0),0)</f>
        <v>0</v>
      </c>
      <c r="CR330" s="304">
        <f>IFERROR(VLOOKUP($AM330,装备!$B:$Q,14,0),0)</f>
        <v>0</v>
      </c>
      <c r="CS330" s="304">
        <f>IFERROR(VLOOKUP($AM330,装备!$B:$Q,16,0),0)</f>
        <v>1</v>
      </c>
      <c r="CT330" s="304">
        <f>IFERROR(VLOOKUP($AM330,装备!$B:$Q,5,0),0)</f>
        <v>0</v>
      </c>
      <c r="CU330" s="304">
        <f>IFERROR(VLOOKUP(AN330,装备!$B:$C,2,0),0)</f>
        <v>0</v>
      </c>
      <c r="CV330" s="304">
        <f>IFERROR(VLOOKUP($AN330,装备!$B:$Q,5,0),0)</f>
        <v>0</v>
      </c>
      <c r="CW330" s="304">
        <f>IFERROR(VLOOKUP($AN330,装备!$B:$Q,6,0),0)</f>
        <v>0</v>
      </c>
      <c r="CX330" s="304">
        <f>IFERROR(VLOOKUP($AN330,装备!$B:$Q,7,0),0)</f>
        <v>0</v>
      </c>
      <c r="CY330" s="304">
        <f>IFERROR(VLOOKUP($AN330,装备!$B:$Q,8,0),0)</f>
        <v>0</v>
      </c>
      <c r="CZ330" s="304">
        <f>IFERROR(VLOOKUP($AN330,装备!$B:$Q,9,0),0)</f>
        <v>0</v>
      </c>
      <c r="DA330" s="304">
        <f>IFERROR(VLOOKUP($AN330,装备!$B:$Q,10,0),0)</f>
        <v>0</v>
      </c>
      <c r="DB330" s="304">
        <f>IFERROR(VLOOKUP($AN330,装备!$B:$Q,11,0),0)</f>
        <v>0</v>
      </c>
      <c r="DC330" s="304">
        <f>IFERROR(VLOOKUP($AN330,装备!$B:$Q,12,0),0)</f>
        <v>0</v>
      </c>
      <c r="DD330" s="304">
        <f>IFERROR(VLOOKUP($AN330,装备!$B:$Q,13,0),0)</f>
        <v>0</v>
      </c>
      <c r="DE330" s="304">
        <f>IFERROR(VLOOKUP($AN330,装备!$B:$Q,14,0),0)</f>
        <v>0</v>
      </c>
      <c r="DF330" s="304">
        <f>IFERROR(VLOOKUP($AN330,装备!$B:$Q,16,0),0)</f>
        <v>0</v>
      </c>
      <c r="DG330" s="304">
        <f>IFERROR(VLOOKUP($AN330,装备!$B:$Q,5,0),0)</f>
        <v>0</v>
      </c>
      <c r="DH330" s="304">
        <f>IFERROR(VLOOKUP(AO330,装备!$B:$C,2,0),0)</f>
        <v>0</v>
      </c>
      <c r="DI330" s="304">
        <f>IFERROR(VLOOKUP($AO330,装备!$B:$Q,5,0),0)</f>
        <v>0</v>
      </c>
      <c r="DJ330" s="304">
        <f>IFERROR(VLOOKUP($AO330,装备!$B:$Q,6,0),0)</f>
        <v>0</v>
      </c>
      <c r="DK330" s="304">
        <f>IFERROR(VLOOKUP($AO330,装备!$B:$Q,7,0),0)</f>
        <v>0</v>
      </c>
      <c r="DL330" s="304">
        <f>IFERROR(VLOOKUP($AO330,装备!$B:$Q,8,0),0)</f>
        <v>0</v>
      </c>
      <c r="DM330" s="304">
        <f>IFERROR(VLOOKUP($AO330,装备!$B:$Q,9,0),0)</f>
        <v>0</v>
      </c>
      <c r="DN330" s="304">
        <f>IFERROR(VLOOKUP($AO330,装备!$B:$Q,10,0),0)</f>
        <v>0</v>
      </c>
      <c r="DO330" s="304">
        <f>IFERROR(VLOOKUP($AO330,装备!$B:$Q,11,0),0)</f>
        <v>0</v>
      </c>
      <c r="DP330" s="304">
        <f>IFERROR(VLOOKUP($AO330,装备!$B:$Q,12,0),0)</f>
        <v>0</v>
      </c>
      <c r="DQ330" s="304">
        <f>IFERROR(VLOOKUP($AO330,装备!$B:$Q,13,0),0)</f>
        <v>0</v>
      </c>
      <c r="DR330" s="304">
        <f>IFERROR(VLOOKUP($AO330,装备!$B:$Q,14,0),0)</f>
        <v>0</v>
      </c>
      <c r="DS330" s="304">
        <f>IFERROR(VLOOKUP($AO330,装备!$B:$Q,16,0),0)</f>
        <v>0</v>
      </c>
      <c r="DT330" s="304">
        <f>IFERROR(VLOOKUP($AO330,装备!$B:$Q,5,0),0)</f>
        <v>0</v>
      </c>
    </row>
    <row r="331" spans="1:124" hidden="1">
      <c r="A331" s="301">
        <f>未改造舰娘!$A327</f>
        <v>10035811</v>
      </c>
      <c r="B331" s="354" t="s">
        <v>4220</v>
      </c>
      <c r="C331" s="323"/>
      <c r="D331" s="323">
        <f t="shared" si="5"/>
        <v>110</v>
      </c>
      <c r="E331" s="303">
        <f>未改造舰娘!$C327</f>
        <v>4</v>
      </c>
      <c r="F331" s="304" t="str">
        <f>未改造舰娘!$D327</f>
        <v>驱逐</v>
      </c>
      <c r="G331" s="304" t="str">
        <f>未改造舰娘!$E327</f>
        <v>小型</v>
      </c>
      <c r="H331" s="304" t="str">
        <f>未改造舰娘!$F327</f>
        <v>护卫舰</v>
      </c>
      <c r="I331" s="460">
        <f>未改造舰娘!$AR327</f>
        <v>2</v>
      </c>
      <c r="J331" s="304" t="str">
        <f>未改造舰娘!$G327</f>
        <v>日本</v>
      </c>
      <c r="K331" s="312">
        <f>未改造舰娘!$H327+(BV331+CI331+CV331+DI331)*$C$2</f>
        <v>16</v>
      </c>
      <c r="L331" s="304">
        <f>未改造舰娘!$I327</f>
        <v>0</v>
      </c>
      <c r="M331" s="304">
        <f>未改造舰娘!$J327</f>
        <v>1</v>
      </c>
      <c r="N331" s="518">
        <f>未改造舰娘!$K327</f>
        <v>2</v>
      </c>
      <c r="O331" s="304">
        <f>未改造舰娘!$L327+((CE331+CR331+DE331+DR331)*$C$2)</f>
        <v>16</v>
      </c>
      <c r="P331" s="304" t="str">
        <f>IF($C$2=1,(IF(ISERROR(FIND("超长",未改造舰娘!$M327&amp;CC331&amp;CP331&amp;DC331&amp;DP331,1)),IF(ISERROR(FIND("长",未改造舰娘!$M327&amp;CC331&amp;CP331&amp;DC331&amp;DP331,1)),IF(ISERROR(FIND("中",未改造舰娘!$M327&amp;CC331&amp;CP331&amp;DC331&amp;DP331,1)),IF(ISERROR(FIND("短",未改造舰娘!$M327&amp;CC331&amp;CP331&amp;DC331&amp;DP331,1)),IF(ISERROR(FIND("无",未改造舰娘!$M327&amp;CC331&amp;CP331&amp;DC331&amp;DP331,1)),0,"无"),"短"),"中"),"长"),"超长")),未改造舰娘!$M327)</f>
        <v>短</v>
      </c>
      <c r="Q331" s="303">
        <f>未改造舰娘!$N327</f>
        <v>35</v>
      </c>
      <c r="R331" s="304">
        <f>(未改造舰娘!$P327)+(未改造舰娘!$Q327)*$C$3+((BW331+CJ331+CW331+DJ331)*$C$2)</f>
        <v>32</v>
      </c>
      <c r="S331" s="304">
        <f>(未改造舰娘!$R327)+(未改造舰娘!$S327)*$C$3+((BY331+CL331+CY331+DL331)*$C$2)</f>
        <v>78</v>
      </c>
      <c r="T331" s="304">
        <f>(未改造舰娘!$T327)+(未改造舰娘!$U327)*$C$3+((BX331+CK331+CX331+DK331)*$C$2)</f>
        <v>22</v>
      </c>
      <c r="U331" s="304">
        <f>(未改造舰娘!$V327)+(未改造舰娘!$W327)*$C$3+((CG331+CT331+DG331+DT331)*$C$2)</f>
        <v>41</v>
      </c>
      <c r="V331" s="305">
        <f>INT((((未改造舰娘!$Y327)-(未改造舰娘!$X327))*(((IF(D331=0,C331,D331))-1)/99))+未改造舰娘!$X327)+((CB331+CO331+DB331+DO331)*$C$2)</f>
        <v>88</v>
      </c>
      <c r="W331" s="304">
        <f>INT((((未改造舰娘!$AA327)-(未改造舰娘!$Z327))*(((IF(D331=0,C331,D331))-1)/99))+未改造舰娘!$Z327)+((CD331+CQ331+DD331+DQ331)*$C$2)</f>
        <v>82</v>
      </c>
      <c r="X331" s="304">
        <f>INT((((未改造舰娘!$AC327)-(未改造舰娘!$AB327))*(((IF(D331=0,C331,D331))-1)/99))+未改造舰娘!$AB327)+((CA331+CN331+DA331+DN331)*$C$2)</f>
        <v>18</v>
      </c>
      <c r="Y331" s="303">
        <f>INT((((未改造舰娘!$AE327)-(未改造舰娘!$AD327))*(((IF(D331=0,C331,D331))-1)/99))+未改造舰娘!$AD327)+((BZ331+CM331+CZ331+DM331)*$C$2)</f>
        <v>54</v>
      </c>
      <c r="Z331" s="474" t="str">
        <f>IF(未改造舰娘!$AF327=0,"",未改造舰娘!$AF327)</f>
        <v/>
      </c>
      <c r="AA331" s="304" t="str">
        <f>IF(未改造舰娘!$AG327="","",未改造舰娘!$AG327)</f>
        <v/>
      </c>
      <c r="AB331" s="304" t="str">
        <f>IF(未改造舰娘!$AH327="","",未改造舰娘!$AH327)</f>
        <v/>
      </c>
      <c r="AC331" s="304" t="str">
        <f>IF(未改造舰娘!$AI327="","",未改造舰娘!$AI327)</f>
        <v/>
      </c>
      <c r="AD331" s="304">
        <f>IF(未改造舰娘!$AJ327="","",未改造舰娘!$AJ327)</f>
        <v>0</v>
      </c>
      <c r="AE331" s="305">
        <f>IF(未改造舰娘!$AK327="","",未改造舰娘!$AK327)</f>
        <v>0</v>
      </c>
      <c r="AF331" s="304" t="str">
        <f>IF(未改造舰娘!$AL327="","",未改造舰娘!$AL327)</f>
        <v/>
      </c>
      <c r="AG331" s="304" t="str">
        <f>IF(未改造舰娘!$AM327="","",未改造舰娘!$AM327)</f>
        <v/>
      </c>
      <c r="AH331" s="304" t="str">
        <f>IF(未改造舰娘!$AN327="","",未改造舰娘!$AN327)</f>
        <v/>
      </c>
      <c r="AI331" s="304" t="str">
        <f>IF(未改造舰娘!$AO327="","",未改造舰娘!$AO327)</f>
        <v/>
      </c>
      <c r="AJ331" s="304" t="str">
        <f>IF(未改造舰娘!$AP327="","",未改造舰娘!$AP327)</f>
        <v/>
      </c>
      <c r="AK331" s="303" t="str">
        <f>IF(未改造舰娘!$AQ327="","",未改造舰娘!$AQ327)</f>
        <v/>
      </c>
      <c r="AL331" s="306" t="str">
        <f>IF(未改造舰娘!$AS327="","",未改造舰娘!$AS327)</f>
        <v>改良型动力系统</v>
      </c>
      <c r="AM331" s="306" t="str">
        <f>IF(未改造舰娘!$AT327="","",未改造舰娘!$AT327)</f>
        <v/>
      </c>
      <c r="AN331" s="306" t="str">
        <f>IF(未改造舰娘!$AU327="","",未改造舰娘!$AU327)</f>
        <v/>
      </c>
      <c r="AO331" s="306" t="str">
        <f>IF(未改造舰娘!$AV327="","",未改造舰娘!$AV327)</f>
        <v/>
      </c>
      <c r="AP331" s="307" t="str">
        <f>IF(未改造舰娘!$AW327="","",未改造舰娘!$AW327)</f>
        <v/>
      </c>
      <c r="AQ331" s="308" t="str">
        <f>IF(未改造舰娘!$AX327="","",未改造舰娘!$AX327)</f>
        <v/>
      </c>
      <c r="AR331" s="304">
        <f>IF(未改造舰娘!$AY327="","",未改造舰娘!$AY327)</f>
        <v>15</v>
      </c>
      <c r="AS331" s="304">
        <f>IF(未改造舰娘!$AZ327="","",未改造舰娘!$AZ327)</f>
        <v>20</v>
      </c>
      <c r="AT331" s="304">
        <f>IF(未改造舰娘!$BA327="","",未改造舰娘!$BA327)</f>
        <v>0.48</v>
      </c>
      <c r="AU331" s="304">
        <f>IF(未改造舰娘!$BB327="","",未改造舰娘!$BB327)</f>
        <v>0.9</v>
      </c>
      <c r="AV331" s="305">
        <f>IF((未改造舰娘!$BG327+未改造舰娘!$BK327*$C$4)=0,"",(未改造舰娘!$BG327+未改造舰娘!$BK327*$C$4))</f>
        <v>14</v>
      </c>
      <c r="AW331" s="304">
        <f>IF((未改造舰娘!$BH327+未改造舰娘!$BL327*$C$4)=0,"",(未改造舰娘!$BH327+未改造舰娘!$BL327*$C$4))</f>
        <v>8</v>
      </c>
      <c r="AX331" s="304">
        <f>IF((未改造舰娘!$BI327+未改造舰娘!$BM327*$C$4)=0,"",(未改造舰娘!$BI327+未改造舰娘!$BM327*$C$4))</f>
        <v>26</v>
      </c>
      <c r="AY331" s="303" t="str">
        <f>IF((未改造舰娘!$BJ327+未改造舰娘!$BN327*$C$4)=0,"",(未改造舰娘!$BJ327+未改造舰娘!$BN327*$C$4))</f>
        <v/>
      </c>
      <c r="AZ331" s="500">
        <f>IF(未改造舰娘!BC327="","",未改造舰娘!BC327)</f>
        <v>0</v>
      </c>
      <c r="BA331" s="500">
        <f>IF(未改造舰娘!BD327="","",未改造舰娘!BD327)</f>
        <v>31</v>
      </c>
      <c r="BB331" s="500">
        <f>IF(未改造舰娘!BE327="","",未改造舰娘!BE327)</f>
        <v>7</v>
      </c>
      <c r="BC331" s="498">
        <f>IF(未改造舰娘!BF327="","",未改造舰娘!BF327)</f>
        <v>0</v>
      </c>
      <c r="BD331" s="128" t="s">
        <v>2274</v>
      </c>
      <c r="BE331" s="506"/>
      <c r="BF331" s="306" t="str">
        <f>IF(未改造舰娘!$BQ327="","",未改造舰娘!$BQ327)</f>
        <v/>
      </c>
      <c r="BG331" s="306" t="str">
        <f>IF(未改造舰娘!$BR327="","",未改造舰娘!$BR327)</f>
        <v>极地奏鸣曲 Ex-4-OP；未命名 Ex-3-Sβ,Ex-4-Tβ,Ex-5-DEFGHIJLMNOPQRS,Ex-6-BCDEFHJKLMNPQRTUVβ,Ex-7-CDEFHJKLM,Ex-8-BCDEFGHIJNOβ,Ex-9-BCDEFGHJKLMNOPRSβ,Ex-10-BCDEIJKLMOPQRTβ,Ex-11-ABDEFGIJLMNOPQRS,Ex-12-ABCDEFHIJKLMNPQRTUVβ；决战九段坂 Ex-7-NO,Ex-8-Q；中间岛战役 Ex-8-L；地狱群岛攻略作战 Ex-8-M</v>
      </c>
      <c r="BH331" s="306"/>
      <c r="BU331" s="304">
        <f>IFERROR(VLOOKUP(AL331,装备!$B:$C,2,0),0)</f>
        <v>5</v>
      </c>
      <c r="BV331" s="304">
        <f>IFERROR(VLOOKUP($AL331,装备!$B:$Q,5,0),0)</f>
        <v>0</v>
      </c>
      <c r="BW331" s="304">
        <f>IFERROR(VLOOKUP($AL331,装备!$B:$Q,6,0),0)</f>
        <v>0</v>
      </c>
      <c r="BX331" s="304">
        <f>IFERROR(VLOOKUP($AL331,装备!$B:$Q,7,0),0)</f>
        <v>0</v>
      </c>
      <c r="BY331" s="304">
        <f>IFERROR(VLOOKUP($AL331,装备!$B:$Q,8,0),0)</f>
        <v>0</v>
      </c>
      <c r="BZ331" s="304">
        <f>IFERROR(VLOOKUP($AL331,装备!$B:$Q,9,0),0)</f>
        <v>0</v>
      </c>
      <c r="CA331" s="304">
        <f>IFERROR(VLOOKUP($AL331,装备!$B:$Q,10,0),0)</f>
        <v>0</v>
      </c>
      <c r="CB331" s="304">
        <f>IFERROR(VLOOKUP($AL331,装备!$B:$Q,11,0),0)</f>
        <v>0</v>
      </c>
      <c r="CC331" s="304" t="str">
        <f>IFERROR(VLOOKUP($AL331,装备!$B:$Q,12,0),0)</f>
        <v>无</v>
      </c>
      <c r="CD331" s="304">
        <f>IFERROR(VLOOKUP($AL331,装备!$B:$Q,13,0),0)</f>
        <v>10</v>
      </c>
      <c r="CE331" s="304">
        <f>IFERROR(VLOOKUP($AL331,装备!$B:$Q,14,0),0)</f>
        <v>0</v>
      </c>
      <c r="CF331" s="304">
        <f>IFERROR(VLOOKUP($AL331,装备!$B:$Q,16,0),0)</f>
        <v>0</v>
      </c>
      <c r="CG331" s="304">
        <f>IFERROR(VLOOKUP($AL331,装备!$B:$Q,5,0),0)</f>
        <v>0</v>
      </c>
      <c r="CH331" s="304">
        <f>IFERROR(VLOOKUP(AM331,装备!$B:$C,2,0),0)</f>
        <v>0</v>
      </c>
      <c r="CI331" s="304">
        <f>IFERROR(VLOOKUP($AM331,装备!$B:$Q,5,0),0)</f>
        <v>0</v>
      </c>
      <c r="CJ331" s="304">
        <f>IFERROR(VLOOKUP($AM331,装备!$B:$Q,6,0),0)</f>
        <v>0</v>
      </c>
      <c r="CK331" s="304">
        <f>IFERROR(VLOOKUP($AM331,装备!$B:$Q,7,0),0)</f>
        <v>0</v>
      </c>
      <c r="CL331" s="304">
        <f>IFERROR(VLOOKUP($AM331,装备!$B:$Q,8,0),0)</f>
        <v>0</v>
      </c>
      <c r="CM331" s="304">
        <f>IFERROR(VLOOKUP($AM331,装备!$B:$Q,9,0),0)</f>
        <v>0</v>
      </c>
      <c r="CN331" s="304">
        <f>IFERROR(VLOOKUP($AM331,装备!$B:$Q,10,0),0)</f>
        <v>0</v>
      </c>
      <c r="CO331" s="304">
        <f>IFERROR(VLOOKUP($AM331,装备!$B:$Q,11,0),0)</f>
        <v>0</v>
      </c>
      <c r="CP331" s="304">
        <f>IFERROR(VLOOKUP($AM331,装备!$B:$Q,12,0),0)</f>
        <v>0</v>
      </c>
      <c r="CQ331" s="304">
        <f>IFERROR(VLOOKUP($AM331,装备!$B:$Q,13,0),0)</f>
        <v>0</v>
      </c>
      <c r="CR331" s="304">
        <f>IFERROR(VLOOKUP($AM331,装备!$B:$Q,14,0),0)</f>
        <v>0</v>
      </c>
      <c r="CS331" s="304">
        <f>IFERROR(VLOOKUP($AM331,装备!$B:$Q,16,0),0)</f>
        <v>0</v>
      </c>
      <c r="CT331" s="304">
        <f>IFERROR(VLOOKUP($AM331,装备!$B:$Q,5,0),0)</f>
        <v>0</v>
      </c>
      <c r="CU331" s="304">
        <f>IFERROR(VLOOKUP(AN331,装备!$B:$C,2,0),0)</f>
        <v>0</v>
      </c>
      <c r="CV331" s="304">
        <f>IFERROR(VLOOKUP($AN331,装备!$B:$Q,5,0),0)</f>
        <v>0</v>
      </c>
      <c r="CW331" s="304">
        <f>IFERROR(VLOOKUP($AN331,装备!$B:$Q,6,0),0)</f>
        <v>0</v>
      </c>
      <c r="CX331" s="304">
        <f>IFERROR(VLOOKUP($AN331,装备!$B:$Q,7,0),0)</f>
        <v>0</v>
      </c>
      <c r="CY331" s="304">
        <f>IFERROR(VLOOKUP($AN331,装备!$B:$Q,8,0),0)</f>
        <v>0</v>
      </c>
      <c r="CZ331" s="304">
        <f>IFERROR(VLOOKUP($AN331,装备!$B:$Q,9,0),0)</f>
        <v>0</v>
      </c>
      <c r="DA331" s="304">
        <f>IFERROR(VLOOKUP($AN331,装备!$B:$Q,10,0),0)</f>
        <v>0</v>
      </c>
      <c r="DB331" s="304">
        <f>IFERROR(VLOOKUP($AN331,装备!$B:$Q,11,0),0)</f>
        <v>0</v>
      </c>
      <c r="DC331" s="304">
        <f>IFERROR(VLOOKUP($AN331,装备!$B:$Q,12,0),0)</f>
        <v>0</v>
      </c>
      <c r="DD331" s="304">
        <f>IFERROR(VLOOKUP($AN331,装备!$B:$Q,13,0),0)</f>
        <v>0</v>
      </c>
      <c r="DE331" s="304">
        <f>IFERROR(VLOOKUP($AN331,装备!$B:$Q,14,0),0)</f>
        <v>0</v>
      </c>
      <c r="DF331" s="304">
        <f>IFERROR(VLOOKUP($AN331,装备!$B:$Q,16,0),0)</f>
        <v>0</v>
      </c>
      <c r="DG331" s="304">
        <f>IFERROR(VLOOKUP($AN331,装备!$B:$Q,5,0),0)</f>
        <v>0</v>
      </c>
      <c r="DH331" s="304">
        <f>IFERROR(VLOOKUP(AO331,装备!$B:$C,2,0),0)</f>
        <v>0</v>
      </c>
      <c r="DI331" s="304">
        <f>IFERROR(VLOOKUP($AO331,装备!$B:$Q,5,0),0)</f>
        <v>0</v>
      </c>
      <c r="DJ331" s="304">
        <f>IFERROR(VLOOKUP($AO331,装备!$B:$Q,6,0),0)</f>
        <v>0</v>
      </c>
      <c r="DK331" s="304">
        <f>IFERROR(VLOOKUP($AO331,装备!$B:$Q,7,0),0)</f>
        <v>0</v>
      </c>
      <c r="DL331" s="304">
        <f>IFERROR(VLOOKUP($AO331,装备!$B:$Q,8,0),0)</f>
        <v>0</v>
      </c>
      <c r="DM331" s="304">
        <f>IFERROR(VLOOKUP($AO331,装备!$B:$Q,9,0),0)</f>
        <v>0</v>
      </c>
      <c r="DN331" s="304">
        <f>IFERROR(VLOOKUP($AO331,装备!$B:$Q,10,0),0)</f>
        <v>0</v>
      </c>
      <c r="DO331" s="304">
        <f>IFERROR(VLOOKUP($AO331,装备!$B:$Q,11,0),0)</f>
        <v>0</v>
      </c>
      <c r="DP331" s="304">
        <f>IFERROR(VLOOKUP($AO331,装备!$B:$Q,12,0),0)</f>
        <v>0</v>
      </c>
      <c r="DQ331" s="304">
        <f>IFERROR(VLOOKUP($AO331,装备!$B:$Q,13,0),0)</f>
        <v>0</v>
      </c>
      <c r="DR331" s="304">
        <f>IFERROR(VLOOKUP($AO331,装备!$B:$Q,14,0),0)</f>
        <v>0</v>
      </c>
      <c r="DS331" s="304">
        <f>IFERROR(VLOOKUP($AO331,装备!$B:$Q,16,0),0)</f>
        <v>0</v>
      </c>
      <c r="DT331" s="304">
        <f>IFERROR(VLOOKUP($AO331,装备!$B:$Q,5,0),0)</f>
        <v>0</v>
      </c>
    </row>
    <row r="332" spans="1:124" hidden="1">
      <c r="A332" s="301">
        <f>未改造舰娘!$A328</f>
        <v>10035911</v>
      </c>
      <c r="B332" s="354" t="s">
        <v>4221</v>
      </c>
      <c r="C332" s="323"/>
      <c r="D332" s="323">
        <f t="shared" si="5"/>
        <v>110</v>
      </c>
      <c r="E332" s="303">
        <f>未改造舰娘!$C328</f>
        <v>3</v>
      </c>
      <c r="F332" s="304" t="str">
        <f>未改造舰娘!$D328</f>
        <v>潜艇</v>
      </c>
      <c r="G332" s="304" t="str">
        <f>未改造舰娘!$E328</f>
        <v>小型</v>
      </c>
      <c r="H332" s="304" t="str">
        <f>未改造舰娘!$F328</f>
        <v>水下舰</v>
      </c>
      <c r="I332" s="460">
        <f>未改造舰娘!$AR328</f>
        <v>2</v>
      </c>
      <c r="J332" s="304" t="str">
        <f>未改造舰娘!$G328</f>
        <v>日本</v>
      </c>
      <c r="K332" s="312">
        <f>未改造舰娘!$H328+(BV332+CI332+CV332+DI332)*$C$2</f>
        <v>12</v>
      </c>
      <c r="L332" s="304">
        <f>未改造舰娘!$I328</f>
        <v>0</v>
      </c>
      <c r="M332" s="304">
        <f>未改造舰娘!$J328</f>
        <v>5</v>
      </c>
      <c r="N332" s="518">
        <f>未改造舰娘!$K328</f>
        <v>5</v>
      </c>
      <c r="O332" s="304">
        <f>未改造舰娘!$L328+((CE332+CR332+DE332+DR332)*$C$2)</f>
        <v>9</v>
      </c>
      <c r="P332" s="304" t="str">
        <f>IF($C$2=1,(IF(ISERROR(FIND("超长",未改造舰娘!$M328&amp;CC332&amp;CP332&amp;DC332&amp;DP332,1)),IF(ISERROR(FIND("长",未改造舰娘!$M328&amp;CC332&amp;CP332&amp;DC332&amp;DP332,1)),IF(ISERROR(FIND("中",未改造舰娘!$M328&amp;CC332&amp;CP332&amp;DC332&amp;DP332,1)),IF(ISERROR(FIND("短",未改造舰娘!$M328&amp;CC332&amp;CP332&amp;DC332&amp;DP332,1)),IF(ISERROR(FIND("无",未改造舰娘!$M328&amp;CC332&amp;CP332&amp;DC332&amp;DP332,1)),0,"无"),"短"),"中"),"长"),"超长")),未改造舰娘!$M328)</f>
        <v>短</v>
      </c>
      <c r="Q332" s="303">
        <f>未改造舰娘!$N328</f>
        <v>18.899999999999999</v>
      </c>
      <c r="R332" s="304">
        <f>(未改造舰娘!$P328)+(未改造舰娘!$Q328)*$C$3+((BW332+CJ332+CW332+DJ332)*$C$2)</f>
        <v>23</v>
      </c>
      <c r="S332" s="304">
        <f>(未改造舰娘!$R328)+(未改造舰娘!$S328)*$C$3+((BY332+CL332+CY332+DL332)*$C$2)</f>
        <v>69</v>
      </c>
      <c r="T332" s="304">
        <f>(未改造舰娘!$T328)+(未改造舰娘!$U328)*$C$3+((BX332+CK332+CX332+DK332)*$C$2)</f>
        <v>26</v>
      </c>
      <c r="U332" s="304">
        <f>(未改造舰娘!$V328)+(未改造舰娘!$W328)*$C$3+((CG332+CT332+DG332+DT332)*$C$2)</f>
        <v>0</v>
      </c>
      <c r="V332" s="305">
        <f>INT((((未改造舰娘!$Y328)-(未改造舰娘!$X328))*(((IF(D332=0,C332,D332))-1)/99))+未改造舰娘!$X328)+((CB332+CO332+DB332+DO332)*$C$2)</f>
        <v>91</v>
      </c>
      <c r="W332" s="304">
        <f>INT((((未改造舰娘!$AA328)-(未改造舰娘!$Z328))*(((IF(D332=0,C332,D332))-1)/99))+未改造舰娘!$Z328)+((CD332+CQ332+DD332+DQ332)*$C$2)</f>
        <v>39</v>
      </c>
      <c r="X332" s="304">
        <f>INT((((未改造舰娘!$AC328)-(未改造舰娘!$AB328))*(((IF(D332=0,C332,D332))-1)/99))+未改造舰娘!$AB328)+((CA332+CN332+DA332+DN332)*$C$2)</f>
        <v>17</v>
      </c>
      <c r="Y332" s="303">
        <f>INT((((未改造舰娘!$AE328)-(未改造舰娘!$AD328))*(((IF(D332=0,C332,D332))-1)/99))+未改造舰娘!$AD328)+((BZ332+CM332+CZ332+DM332)*$C$2)</f>
        <v>0</v>
      </c>
      <c r="Z332" s="474" t="str">
        <f>IF(未改造舰娘!$AF328=0,"",未改造舰娘!$AF328)</f>
        <v/>
      </c>
      <c r="AA332" s="304" t="str">
        <f>IF(未改造舰娘!$AG328="","",未改造舰娘!$AG328)</f>
        <v/>
      </c>
      <c r="AB332" s="304" t="str">
        <f>IF(未改造舰娘!$AH328="","",未改造舰娘!$AH328)</f>
        <v/>
      </c>
      <c r="AC332" s="304" t="str">
        <f>IF(未改造舰娘!$AI328="","",未改造舰娘!$AI328)</f>
        <v/>
      </c>
      <c r="AD332" s="304">
        <f>IF(未改造舰娘!$AJ328="","",未改造舰娘!$AJ328)</f>
        <v>0</v>
      </c>
      <c r="AE332" s="305">
        <f>IF(未改造舰娘!$AK328="","",未改造舰娘!$AK328)</f>
        <v>0</v>
      </c>
      <c r="AF332" s="304" t="str">
        <f>IF(未改造舰娘!$AL328="","",未改造舰娘!$AL328)</f>
        <v/>
      </c>
      <c r="AG332" s="304" t="str">
        <f>IF(未改造舰娘!$AM328="","",未改造舰娘!$AM328)</f>
        <v/>
      </c>
      <c r="AH332" s="304" t="str">
        <f>IF(未改造舰娘!$AN328="","",未改造舰娘!$AN328)</f>
        <v/>
      </c>
      <c r="AI332" s="304" t="str">
        <f>IF(未改造舰娘!$AO328="","",未改造舰娘!$AO328)</f>
        <v/>
      </c>
      <c r="AJ332" s="304" t="str">
        <f>IF(未改造舰娘!$AP328="","",未改造舰娘!$AP328)</f>
        <v/>
      </c>
      <c r="AK332" s="303" t="str">
        <f>IF(未改造舰娘!$AQ328="","",未改造舰娘!$AQ328)</f>
        <v/>
      </c>
      <c r="AL332" s="306" t="str">
        <f>IF(未改造舰娘!$AS328="","",未改造舰娘!$AS328)</f>
        <v>53厘米氧气鱼雷(潜艇)</v>
      </c>
      <c r="AM332" s="306" t="str">
        <f>IF(未改造舰娘!$AT328="","",未改造舰娘!$AT328)</f>
        <v/>
      </c>
      <c r="AN332" s="306" t="str">
        <f>IF(未改造舰娘!$AU328="","",未改造舰娘!$AU328)</f>
        <v/>
      </c>
      <c r="AO332" s="306" t="str">
        <f>IF(未改造舰娘!$AV328="","",未改造舰娘!$AV328)</f>
        <v/>
      </c>
      <c r="AP332" s="307" t="str">
        <f>IF(未改造舰娘!$AW328="","",未改造舰娘!$AW328)</f>
        <v/>
      </c>
      <c r="AQ332" s="308" t="str">
        <f>IF(未改造舰娘!$AX328="","",未改造舰娘!$AX328)</f>
        <v/>
      </c>
      <c r="AR332" s="304">
        <f>IF(未改造舰娘!$AY328="","",未改造舰娘!$AY328)</f>
        <v>15</v>
      </c>
      <c r="AS332" s="304">
        <f>IF(未改造舰娘!$AZ328="","",未改造舰娘!$AZ328)</f>
        <v>20</v>
      </c>
      <c r="AT332" s="304">
        <f>IF(未改造舰娘!$BA328="","",未改造舰娘!$BA328)</f>
        <v>0.6</v>
      </c>
      <c r="AU332" s="304">
        <f>IF(未改造舰娘!$BB328="","",未改造舰娘!$BB328)</f>
        <v>0.5</v>
      </c>
      <c r="AV332" s="305">
        <f>IF((未改造舰娘!$BG328+未改造舰娘!$BK328*$C$4)=0,"",(未改造舰娘!$BG328+未改造舰娘!$BK328*$C$4))</f>
        <v>15</v>
      </c>
      <c r="AW332" s="304">
        <f>IF((未改造舰娘!$BH328+未改造舰娘!$BL328*$C$4)=0,"",(未改造舰娘!$BH328+未改造舰娘!$BL328*$C$4))</f>
        <v>13</v>
      </c>
      <c r="AX332" s="304">
        <f>IF((未改造舰娘!$BI328+未改造舰娘!$BM328*$C$4)=0,"",(未改造舰娘!$BI328+未改造舰娘!$BM328*$C$4))</f>
        <v>23</v>
      </c>
      <c r="AY332" s="303" t="str">
        <f>IF((未改造舰娘!$BJ328+未改造舰娘!$BN328*$C$4)=0,"",(未改造舰娘!$BJ328+未改造舰娘!$BN328*$C$4))</f>
        <v/>
      </c>
      <c r="AZ332" s="500">
        <f>IF(未改造舰娘!BC328="","",未改造舰娘!BC328)</f>
        <v>0</v>
      </c>
      <c r="BA332" s="500">
        <f>IF(未改造舰娘!BD328="","",未改造舰娘!BD328)</f>
        <v>27</v>
      </c>
      <c r="BB332" s="500">
        <f>IF(未改造舰娘!BE328="","",未改造舰娘!BE328)</f>
        <v>11</v>
      </c>
      <c r="BC332" s="498">
        <f>IF(未改造舰娘!BF328="","",未改造舰娘!BF328)</f>
        <v>0</v>
      </c>
      <c r="BD332" s="125" t="s">
        <v>2275</v>
      </c>
      <c r="BE332" s="506">
        <v>5.9027777777777783E-2</v>
      </c>
      <c r="BF332" s="306" t="str">
        <f>IF(未改造舰娘!$BQ328="","",未改造舰娘!$BQ328)</f>
        <v/>
      </c>
      <c r="BG332" s="306" t="str">
        <f>IF(未改造舰娘!$BR328="","",未改造舰娘!$BR328)</f>
        <v>极地奏鸣曲 Ex-2-LN；轰隆轰隆大作战 Ex-7-DHJL,Ex-8-DGHM,Ex-9-DIOPQ；决战九段坂 Ex-2-Q,Ex-7-NO,Ex-8-Q；未命名 Ex-3-BCDEFGHJKLMNOPRSβ,Ex-4-BCEJKLMNOPQRTβ,Ex-5-ABDEFGHIJLMNOPQRS,Ex-6-ABCDEFHIJKLMNPQRTUVβ,Ex-7-CDEFHJKLM,Ex-8-ABCDEFGHIJNOβ,Ex-9-BCDEFGHJKLMNOPRSβ,Ex-10-ABCDEJKLMOPQRTβ,Ex-11-ABDEFGIJLMNOPQRS,Ex-12-ABCDEFHIJKLMNPQRTUVβ；中间岛战役 Ex-7-BDEG,Ex-9-CDFGK；地狱群岛攻略作战 Ex-8-M</v>
      </c>
      <c r="BH332" s="306"/>
      <c r="BU332" s="304">
        <f>IFERROR(VLOOKUP(AL332,装备!$B:$C,2,0),0)</f>
        <v>5</v>
      </c>
      <c r="BV332" s="304">
        <f>IFERROR(VLOOKUP($AL332,装备!$B:$Q,5,0),0)</f>
        <v>0</v>
      </c>
      <c r="BW332" s="304">
        <f>IFERROR(VLOOKUP($AL332,装备!$B:$Q,6,0),0)</f>
        <v>0</v>
      </c>
      <c r="BX332" s="304">
        <f>IFERROR(VLOOKUP($AL332,装备!$B:$Q,7,0),0)</f>
        <v>0</v>
      </c>
      <c r="BY332" s="304">
        <f>IFERROR(VLOOKUP($AL332,装备!$B:$Q,8,0),0)</f>
        <v>15</v>
      </c>
      <c r="BZ332" s="304">
        <f>IFERROR(VLOOKUP($AL332,装备!$B:$Q,9,0),0)</f>
        <v>0</v>
      </c>
      <c r="CA332" s="304">
        <f>IFERROR(VLOOKUP($AL332,装备!$B:$Q,10,0),0)</f>
        <v>0</v>
      </c>
      <c r="CB332" s="304">
        <f>IFERROR(VLOOKUP($AL332,装备!$B:$Q,11,0),0)</f>
        <v>2</v>
      </c>
      <c r="CC332" s="304" t="str">
        <f>IFERROR(VLOOKUP($AL332,装备!$B:$Q,12,0),0)</f>
        <v>无</v>
      </c>
      <c r="CD332" s="304">
        <f>IFERROR(VLOOKUP($AL332,装备!$B:$Q,13,0),0)</f>
        <v>0</v>
      </c>
      <c r="CE332" s="304">
        <f>IFERROR(VLOOKUP($AL332,装备!$B:$Q,14,0),0)</f>
        <v>0</v>
      </c>
      <c r="CF332" s="304">
        <f>IFERROR(VLOOKUP($AL332,装备!$B:$Q,16,0),0)</f>
        <v>0</v>
      </c>
      <c r="CG332" s="304">
        <f>IFERROR(VLOOKUP($AL332,装备!$B:$Q,5,0),0)</f>
        <v>0</v>
      </c>
      <c r="CH332" s="304">
        <f>IFERROR(VLOOKUP(AM332,装备!$B:$C,2,0),0)</f>
        <v>0</v>
      </c>
      <c r="CI332" s="304">
        <f>IFERROR(VLOOKUP($AM332,装备!$B:$Q,5,0),0)</f>
        <v>0</v>
      </c>
      <c r="CJ332" s="304">
        <f>IFERROR(VLOOKUP($AM332,装备!$B:$Q,6,0),0)</f>
        <v>0</v>
      </c>
      <c r="CK332" s="304">
        <f>IFERROR(VLOOKUP($AM332,装备!$B:$Q,7,0),0)</f>
        <v>0</v>
      </c>
      <c r="CL332" s="304">
        <f>IFERROR(VLOOKUP($AM332,装备!$B:$Q,8,0),0)</f>
        <v>0</v>
      </c>
      <c r="CM332" s="304">
        <f>IFERROR(VLOOKUP($AM332,装备!$B:$Q,9,0),0)</f>
        <v>0</v>
      </c>
      <c r="CN332" s="304">
        <f>IFERROR(VLOOKUP($AM332,装备!$B:$Q,10,0),0)</f>
        <v>0</v>
      </c>
      <c r="CO332" s="304">
        <f>IFERROR(VLOOKUP($AM332,装备!$B:$Q,11,0),0)</f>
        <v>0</v>
      </c>
      <c r="CP332" s="304">
        <f>IFERROR(VLOOKUP($AM332,装备!$B:$Q,12,0),0)</f>
        <v>0</v>
      </c>
      <c r="CQ332" s="304">
        <f>IFERROR(VLOOKUP($AM332,装备!$B:$Q,13,0),0)</f>
        <v>0</v>
      </c>
      <c r="CR332" s="304">
        <f>IFERROR(VLOOKUP($AM332,装备!$B:$Q,14,0),0)</f>
        <v>0</v>
      </c>
      <c r="CS332" s="304">
        <f>IFERROR(VLOOKUP($AM332,装备!$B:$Q,16,0),0)</f>
        <v>0</v>
      </c>
      <c r="CT332" s="304">
        <f>IFERROR(VLOOKUP($AM332,装备!$B:$Q,5,0),0)</f>
        <v>0</v>
      </c>
      <c r="CU332" s="304">
        <f>IFERROR(VLOOKUP(AN332,装备!$B:$C,2,0),0)</f>
        <v>0</v>
      </c>
      <c r="CV332" s="304">
        <f>IFERROR(VLOOKUP($AN332,装备!$B:$Q,5,0),0)</f>
        <v>0</v>
      </c>
      <c r="CW332" s="304">
        <f>IFERROR(VLOOKUP($AN332,装备!$B:$Q,6,0),0)</f>
        <v>0</v>
      </c>
      <c r="CX332" s="304">
        <f>IFERROR(VLOOKUP($AN332,装备!$B:$Q,7,0),0)</f>
        <v>0</v>
      </c>
      <c r="CY332" s="304">
        <f>IFERROR(VLOOKUP($AN332,装备!$B:$Q,8,0),0)</f>
        <v>0</v>
      </c>
      <c r="CZ332" s="304">
        <f>IFERROR(VLOOKUP($AN332,装备!$B:$Q,9,0),0)</f>
        <v>0</v>
      </c>
      <c r="DA332" s="304">
        <f>IFERROR(VLOOKUP($AN332,装备!$B:$Q,10,0),0)</f>
        <v>0</v>
      </c>
      <c r="DB332" s="304">
        <f>IFERROR(VLOOKUP($AN332,装备!$B:$Q,11,0),0)</f>
        <v>0</v>
      </c>
      <c r="DC332" s="304">
        <f>IFERROR(VLOOKUP($AN332,装备!$B:$Q,12,0),0)</f>
        <v>0</v>
      </c>
      <c r="DD332" s="304">
        <f>IFERROR(VLOOKUP($AN332,装备!$B:$Q,13,0),0)</f>
        <v>0</v>
      </c>
      <c r="DE332" s="304">
        <f>IFERROR(VLOOKUP($AN332,装备!$B:$Q,14,0),0)</f>
        <v>0</v>
      </c>
      <c r="DF332" s="304">
        <f>IFERROR(VLOOKUP($AN332,装备!$B:$Q,16,0),0)</f>
        <v>0</v>
      </c>
      <c r="DG332" s="304">
        <f>IFERROR(VLOOKUP($AN332,装备!$B:$Q,5,0),0)</f>
        <v>0</v>
      </c>
      <c r="DH332" s="304">
        <f>IFERROR(VLOOKUP(AO332,装备!$B:$C,2,0),0)</f>
        <v>0</v>
      </c>
      <c r="DI332" s="304">
        <f>IFERROR(VLOOKUP($AO332,装备!$B:$Q,5,0),0)</f>
        <v>0</v>
      </c>
      <c r="DJ332" s="304">
        <f>IFERROR(VLOOKUP($AO332,装备!$B:$Q,6,0),0)</f>
        <v>0</v>
      </c>
      <c r="DK332" s="304">
        <f>IFERROR(VLOOKUP($AO332,装备!$B:$Q,7,0),0)</f>
        <v>0</v>
      </c>
      <c r="DL332" s="304">
        <f>IFERROR(VLOOKUP($AO332,装备!$B:$Q,8,0),0)</f>
        <v>0</v>
      </c>
      <c r="DM332" s="304">
        <f>IFERROR(VLOOKUP($AO332,装备!$B:$Q,9,0),0)</f>
        <v>0</v>
      </c>
      <c r="DN332" s="304">
        <f>IFERROR(VLOOKUP($AO332,装备!$B:$Q,10,0),0)</f>
        <v>0</v>
      </c>
      <c r="DO332" s="304">
        <f>IFERROR(VLOOKUP($AO332,装备!$B:$Q,11,0),0)</f>
        <v>0</v>
      </c>
      <c r="DP332" s="304">
        <f>IFERROR(VLOOKUP($AO332,装备!$B:$Q,12,0),0)</f>
        <v>0</v>
      </c>
      <c r="DQ332" s="304">
        <f>IFERROR(VLOOKUP($AO332,装备!$B:$Q,13,0),0)</f>
        <v>0</v>
      </c>
      <c r="DR332" s="304">
        <f>IFERROR(VLOOKUP($AO332,装备!$B:$Q,14,0),0)</f>
        <v>0</v>
      </c>
      <c r="DS332" s="304">
        <f>IFERROR(VLOOKUP($AO332,装备!$B:$Q,16,0),0)</f>
        <v>0</v>
      </c>
      <c r="DT332" s="304">
        <f>IFERROR(VLOOKUP($AO332,装备!$B:$Q,5,0),0)</f>
        <v>0</v>
      </c>
    </row>
    <row r="333" spans="1:124" hidden="1">
      <c r="A333" s="301">
        <f>未改造舰娘!$A329</f>
        <v>10036012</v>
      </c>
      <c r="B333" s="354" t="s">
        <v>4222</v>
      </c>
      <c r="C333" s="323"/>
      <c r="D333" s="323">
        <f t="shared" si="5"/>
        <v>110</v>
      </c>
      <c r="E333" s="303">
        <f>未改造舰娘!$C329</f>
        <v>5</v>
      </c>
      <c r="F333" s="304" t="str">
        <f>未改造舰娘!$D329</f>
        <v>轻巡</v>
      </c>
      <c r="G333" s="304" t="str">
        <f>未改造舰娘!$E329</f>
        <v>中型</v>
      </c>
      <c r="H333" s="304" t="str">
        <f>未改造舰娘!$F329</f>
        <v>护卫舰</v>
      </c>
      <c r="I333" s="460">
        <f>未改造舰娘!$AR329</f>
        <v>3</v>
      </c>
      <c r="J333" s="304" t="str">
        <f>未改造舰娘!$G329</f>
        <v>英国</v>
      </c>
      <c r="K333" s="312">
        <f>未改造舰娘!$H329+(BV333+CI333+CV333+DI333)*$C$2</f>
        <v>36</v>
      </c>
      <c r="L333" s="304">
        <f>未改造舰娘!$I329</f>
        <v>0</v>
      </c>
      <c r="M333" s="304">
        <f>未改造舰娘!$J329</f>
        <v>1</v>
      </c>
      <c r="N333" s="518">
        <f>未改造舰娘!$K329</f>
        <v>2</v>
      </c>
      <c r="O333" s="304">
        <f>未改造舰娘!$L329+((CE333+CR333+DE333+DR333)*$C$2)</f>
        <v>16</v>
      </c>
      <c r="P333" s="304" t="str">
        <f>IF($C$2=1,(IF(ISERROR(FIND("超长",未改造舰娘!$M329&amp;CC333&amp;CP333&amp;DC333&amp;DP333,1)),IF(ISERROR(FIND("长",未改造舰娘!$M329&amp;CC333&amp;CP333&amp;DC333&amp;DP333,1)),IF(ISERROR(FIND("中",未改造舰娘!$M329&amp;CC333&amp;CP333&amp;DC333&amp;DP333,1)),IF(ISERROR(FIND("短",未改造舰娘!$M329&amp;CC333&amp;CP333&amp;DC333&amp;DP333,1)),IF(ISERROR(FIND("无",未改造舰娘!$M329&amp;CC333&amp;CP333&amp;DC333&amp;DP333,1)),0,"无"),"短"),"中"),"长"),"超长")),未改造舰娘!$M329)</f>
        <v>中</v>
      </c>
      <c r="Q333" s="303">
        <f>未改造舰娘!$N329</f>
        <v>31.5</v>
      </c>
      <c r="R333" s="304">
        <f>(未改造舰娘!$P329)+(未改造舰娘!$Q329)*$C$3+((BW333+CJ333+CW333+DJ333)*$C$2)</f>
        <v>53</v>
      </c>
      <c r="S333" s="304">
        <f>(未改造舰娘!$R329)+(未改造舰娘!$S329)*$C$3+((BY333+CL333+CY333+DL333)*$C$2)</f>
        <v>0</v>
      </c>
      <c r="T333" s="304">
        <f>(未改造舰娘!$T329)+(未改造舰娘!$U329)*$C$3+((BX333+CK333+CX333+DK333)*$C$2)</f>
        <v>50</v>
      </c>
      <c r="U333" s="304">
        <f>(未改造舰娘!$V329)+(未改造舰娘!$W329)*$C$3+((CG333+CT333+DG333+DT333)*$C$2)</f>
        <v>104</v>
      </c>
      <c r="V333" s="305">
        <f>INT((((未改造舰娘!$Y329)-(未改造舰娘!$X329))*(((IF(D333=0,C333,D333))-1)/99))+未改造舰娘!$X329)+((CB333+CO333+DB333+DO333)*$C$2)</f>
        <v>94</v>
      </c>
      <c r="W333" s="304">
        <f>INT((((未改造舰娘!$AA329)-(未改造舰娘!$Z329))*(((IF(D333=0,C333,D333))-1)/99))+未改造舰娘!$Z329)+((CD333+CQ333+DD333+DQ333)*$C$2)</f>
        <v>69</v>
      </c>
      <c r="X333" s="304">
        <f>INT((((未改造舰娘!$AC329)-(未改造舰娘!$AB329))*(((IF(D333=0,C333,D333))-1)/99))+未改造舰娘!$AB329)+((CA333+CN333+DA333+DN333)*$C$2)</f>
        <v>26</v>
      </c>
      <c r="Y333" s="303">
        <f>INT((((未改造舰娘!$AE329)-(未改造舰娘!$AD329))*(((IF(D333=0,C333,D333))-1)/99))+未改造舰娘!$AD329)+((BZ333+CM333+CZ333+DM333)*$C$2)</f>
        <v>62</v>
      </c>
      <c r="Z333" s="474" t="str">
        <f>IF(未改造舰娘!$AF329=0,"",未改造舰娘!$AF329)</f>
        <v/>
      </c>
      <c r="AA333" s="304" t="str">
        <f>IF(未改造舰娘!$AG329="","",未改造舰娘!$AG329)</f>
        <v/>
      </c>
      <c r="AB333" s="304" t="str">
        <f>IF(未改造舰娘!$AH329="","",未改造舰娘!$AH329)</f>
        <v/>
      </c>
      <c r="AC333" s="304" t="str">
        <f>IF(未改造舰娘!$AI329="","",未改造舰娘!$AI329)</f>
        <v/>
      </c>
      <c r="AD333" s="304">
        <f>IF(未改造舰娘!$AJ329="","",未改造舰娘!$AJ329)</f>
        <v>0</v>
      </c>
      <c r="AE333" s="305">
        <f>IF(未改造舰娘!$AK329="","",未改造舰娘!$AK329)</f>
        <v>0</v>
      </c>
      <c r="AF333" s="304" t="str">
        <f>IF(未改造舰娘!$AL329="","",未改造舰娘!$AL329)</f>
        <v/>
      </c>
      <c r="AG333" s="304" t="str">
        <f>IF(未改造舰娘!$AM329="","",未改造舰娘!$AM329)</f>
        <v/>
      </c>
      <c r="AH333" s="304" t="str">
        <f>IF(未改造舰娘!$AN329="","",未改造舰娘!$AN329)</f>
        <v/>
      </c>
      <c r="AI333" s="304" t="str">
        <f>IF(未改造舰娘!$AO329="","",未改造舰娘!$AO329)</f>
        <v/>
      </c>
      <c r="AJ333" s="304" t="str">
        <f>IF(未改造舰娘!$AP329="","",未改造舰娘!$AP329)</f>
        <v/>
      </c>
      <c r="AK333" s="303" t="str">
        <f>IF(未改造舰娘!$AQ329="","",未改造舰娘!$AQ329)</f>
        <v/>
      </c>
      <c r="AL333" s="306" t="str">
        <f>IF(未改造舰娘!$AS329="","",未改造舰娘!$AS329)</f>
        <v>E国双联MK.N5型6英寸高平速射炮</v>
      </c>
      <c r="AM333" s="306" t="str">
        <f>IF(未改造舰娘!$AT329="","",未改造舰娘!$AT329)</f>
        <v/>
      </c>
      <c r="AN333" s="306" t="str">
        <f>IF(未改造舰娘!$AU329="","",未改造舰娘!$AU329)</f>
        <v/>
      </c>
      <c r="AO333" s="306" t="str">
        <f>IF(未改造舰娘!$AV329="","",未改造舰娘!$AV329)</f>
        <v/>
      </c>
      <c r="AP333" s="307" t="str">
        <f>IF(未改造舰娘!$AW329="","",未改造舰娘!$AW329)</f>
        <v/>
      </c>
      <c r="AQ333" s="308" t="str">
        <f>IF(未改造舰娘!$AX329="","",未改造舰娘!$AX329)</f>
        <v/>
      </c>
      <c r="AR333" s="304">
        <f>IF(未改造舰娘!$AY329="","",未改造舰娘!$AY329)</f>
        <v>20</v>
      </c>
      <c r="AS333" s="304">
        <f>IF(未改造舰娘!$AZ329="","",未改造舰娘!$AZ329)</f>
        <v>35</v>
      </c>
      <c r="AT333" s="304">
        <f>IF(未改造舰娘!$BA329="","",未改造舰娘!$BA329)</f>
        <v>0.9</v>
      </c>
      <c r="AU333" s="304">
        <f>IF(未改造舰娘!$BB329="","",未改造舰娘!$BB329)</f>
        <v>1.5</v>
      </c>
      <c r="AV333" s="305">
        <f>IF((未改造舰娘!$BG329+未改造舰娘!$BK329*$C$4)=0,"",(未改造舰娘!$BG329+未改造舰娘!$BK329*$C$4))</f>
        <v>10</v>
      </c>
      <c r="AW333" s="304">
        <f>IF((未改造舰娘!$BH329+未改造舰娘!$BL329*$C$4)=0,"",(未改造舰娘!$BH329+未改造舰娘!$BL329*$C$4))</f>
        <v>25</v>
      </c>
      <c r="AX333" s="304">
        <f>IF((未改造舰娘!$BI329+未改造舰娘!$BM329*$C$4)=0,"",(未改造舰娘!$BI329+未改造舰娘!$BM329*$C$4))</f>
        <v>16</v>
      </c>
      <c r="AY333" s="303" t="str">
        <f>IF((未改造舰娘!$BJ329+未改造舰娘!$BN329*$C$4)=0,"",(未改造舰娘!$BJ329+未改造舰娘!$BN329*$C$4))</f>
        <v/>
      </c>
      <c r="AZ333" s="500">
        <f>IF(未改造舰娘!BC329="","",未改造舰娘!BC329)</f>
        <v>18</v>
      </c>
      <c r="BA333" s="500">
        <f>IF(未改造舰娘!BD329="","",未改造舰娘!BD329)</f>
        <v>0</v>
      </c>
      <c r="BB333" s="500">
        <f>IF(未改造舰娘!BE329="","",未改造舰娘!BE329)</f>
        <v>15</v>
      </c>
      <c r="BC333" s="498">
        <f>IF(未改造舰娘!BF329="","",未改造舰娘!BF329)</f>
        <v>75</v>
      </c>
      <c r="BD333" s="67" t="s">
        <v>2096</v>
      </c>
      <c r="BE333" s="506">
        <v>6.9444444444444441E-3</v>
      </c>
      <c r="BF333" s="306" t="str">
        <f>IF(未改造舰娘!$BQ329="","",未改造舰娘!$BQ329)</f>
        <v/>
      </c>
      <c r="BG333" s="306" t="str">
        <f>IF(未改造舰娘!$BR329="","",未改造舰娘!$BR329)</f>
        <v/>
      </c>
      <c r="BH333" s="306"/>
      <c r="BU333" s="304">
        <f>IFERROR(VLOOKUP(AL333,装备!$B:$C,2,0),0)</f>
        <v>6</v>
      </c>
      <c r="BV333" s="304">
        <f>IFERROR(VLOOKUP($AL333,装备!$B:$Q,5,0),0)</f>
        <v>0</v>
      </c>
      <c r="BW333" s="304">
        <f>IFERROR(VLOOKUP($AL333,装备!$B:$Q,6,0),0)</f>
        <v>10</v>
      </c>
      <c r="BX333" s="304">
        <f>IFERROR(VLOOKUP($AL333,装备!$B:$Q,7,0),0)</f>
        <v>0</v>
      </c>
      <c r="BY333" s="304">
        <f>IFERROR(VLOOKUP($AL333,装备!$B:$Q,8,0),0)</f>
        <v>0</v>
      </c>
      <c r="BZ333" s="304">
        <f>IFERROR(VLOOKUP($AL333,装备!$B:$Q,9,0),0)</f>
        <v>0</v>
      </c>
      <c r="CA333" s="304">
        <f>IFERROR(VLOOKUP($AL333,装备!$B:$Q,10,0),0)</f>
        <v>0</v>
      </c>
      <c r="CB333" s="304">
        <f>IFERROR(VLOOKUP($AL333,装备!$B:$Q,11,0),0)</f>
        <v>0</v>
      </c>
      <c r="CC333" s="304" t="str">
        <f>IFERROR(VLOOKUP($AL333,装备!$B:$Q,12,0),0)</f>
        <v>中</v>
      </c>
      <c r="CD333" s="304">
        <f>IFERROR(VLOOKUP($AL333,装备!$B:$Q,13,0),0)</f>
        <v>0</v>
      </c>
      <c r="CE333" s="304">
        <f>IFERROR(VLOOKUP($AL333,装备!$B:$Q,14,0),0)</f>
        <v>0</v>
      </c>
      <c r="CF333" s="304">
        <f>IFERROR(VLOOKUP($AL333,装备!$B:$Q,16,0),0)</f>
        <v>8</v>
      </c>
      <c r="CG333" s="304">
        <f>IFERROR(VLOOKUP($AL333,装备!$B:$Q,5,0),0)</f>
        <v>0</v>
      </c>
      <c r="CH333" s="304">
        <f>IFERROR(VLOOKUP(AM333,装备!$B:$C,2,0),0)</f>
        <v>0</v>
      </c>
      <c r="CI333" s="304">
        <f>IFERROR(VLOOKUP($AM333,装备!$B:$Q,5,0),0)</f>
        <v>0</v>
      </c>
      <c r="CJ333" s="304">
        <f>IFERROR(VLOOKUP($AM333,装备!$B:$Q,6,0),0)</f>
        <v>0</v>
      </c>
      <c r="CK333" s="304">
        <f>IFERROR(VLOOKUP($AM333,装备!$B:$Q,7,0),0)</f>
        <v>0</v>
      </c>
      <c r="CL333" s="304">
        <f>IFERROR(VLOOKUP($AM333,装备!$B:$Q,8,0),0)</f>
        <v>0</v>
      </c>
      <c r="CM333" s="304">
        <f>IFERROR(VLOOKUP($AM333,装备!$B:$Q,9,0),0)</f>
        <v>0</v>
      </c>
      <c r="CN333" s="304">
        <f>IFERROR(VLOOKUP($AM333,装备!$B:$Q,10,0),0)</f>
        <v>0</v>
      </c>
      <c r="CO333" s="304">
        <f>IFERROR(VLOOKUP($AM333,装备!$B:$Q,11,0),0)</f>
        <v>0</v>
      </c>
      <c r="CP333" s="304">
        <f>IFERROR(VLOOKUP($AM333,装备!$B:$Q,12,0),0)</f>
        <v>0</v>
      </c>
      <c r="CQ333" s="304">
        <f>IFERROR(VLOOKUP($AM333,装备!$B:$Q,13,0),0)</f>
        <v>0</v>
      </c>
      <c r="CR333" s="304">
        <f>IFERROR(VLOOKUP($AM333,装备!$B:$Q,14,0),0)</f>
        <v>0</v>
      </c>
      <c r="CS333" s="304">
        <f>IFERROR(VLOOKUP($AM333,装备!$B:$Q,16,0),0)</f>
        <v>0</v>
      </c>
      <c r="CT333" s="304">
        <f>IFERROR(VLOOKUP($AM333,装备!$B:$Q,5,0),0)</f>
        <v>0</v>
      </c>
      <c r="CU333" s="304">
        <f>IFERROR(VLOOKUP(AN333,装备!$B:$C,2,0),0)</f>
        <v>0</v>
      </c>
      <c r="CV333" s="304">
        <f>IFERROR(VLOOKUP($AN333,装备!$B:$Q,5,0),0)</f>
        <v>0</v>
      </c>
      <c r="CW333" s="304">
        <f>IFERROR(VLOOKUP($AN333,装备!$B:$Q,6,0),0)</f>
        <v>0</v>
      </c>
      <c r="CX333" s="304">
        <f>IFERROR(VLOOKUP($AN333,装备!$B:$Q,7,0),0)</f>
        <v>0</v>
      </c>
      <c r="CY333" s="304">
        <f>IFERROR(VLOOKUP($AN333,装备!$B:$Q,8,0),0)</f>
        <v>0</v>
      </c>
      <c r="CZ333" s="304">
        <f>IFERROR(VLOOKUP($AN333,装备!$B:$Q,9,0),0)</f>
        <v>0</v>
      </c>
      <c r="DA333" s="304">
        <f>IFERROR(VLOOKUP($AN333,装备!$B:$Q,10,0),0)</f>
        <v>0</v>
      </c>
      <c r="DB333" s="304">
        <f>IFERROR(VLOOKUP($AN333,装备!$B:$Q,11,0),0)</f>
        <v>0</v>
      </c>
      <c r="DC333" s="304">
        <f>IFERROR(VLOOKUP($AN333,装备!$B:$Q,12,0),0)</f>
        <v>0</v>
      </c>
      <c r="DD333" s="304">
        <f>IFERROR(VLOOKUP($AN333,装备!$B:$Q,13,0),0)</f>
        <v>0</v>
      </c>
      <c r="DE333" s="304">
        <f>IFERROR(VLOOKUP($AN333,装备!$B:$Q,14,0),0)</f>
        <v>0</v>
      </c>
      <c r="DF333" s="304">
        <f>IFERROR(VLOOKUP($AN333,装备!$B:$Q,16,0),0)</f>
        <v>0</v>
      </c>
      <c r="DG333" s="304">
        <f>IFERROR(VLOOKUP($AN333,装备!$B:$Q,5,0),0)</f>
        <v>0</v>
      </c>
      <c r="DH333" s="304">
        <f>IFERROR(VLOOKUP(AO333,装备!$B:$C,2,0),0)</f>
        <v>0</v>
      </c>
      <c r="DI333" s="304">
        <f>IFERROR(VLOOKUP($AO333,装备!$B:$Q,5,0),0)</f>
        <v>0</v>
      </c>
      <c r="DJ333" s="304">
        <f>IFERROR(VLOOKUP($AO333,装备!$B:$Q,6,0),0)</f>
        <v>0</v>
      </c>
      <c r="DK333" s="304">
        <f>IFERROR(VLOOKUP($AO333,装备!$B:$Q,7,0),0)</f>
        <v>0</v>
      </c>
      <c r="DL333" s="304">
        <f>IFERROR(VLOOKUP($AO333,装备!$B:$Q,8,0),0)</f>
        <v>0</v>
      </c>
      <c r="DM333" s="304">
        <f>IFERROR(VLOOKUP($AO333,装备!$B:$Q,9,0),0)</f>
        <v>0</v>
      </c>
      <c r="DN333" s="304">
        <f>IFERROR(VLOOKUP($AO333,装备!$B:$Q,10,0),0)</f>
        <v>0</v>
      </c>
      <c r="DO333" s="304">
        <f>IFERROR(VLOOKUP($AO333,装备!$B:$Q,11,0),0)</f>
        <v>0</v>
      </c>
      <c r="DP333" s="304">
        <f>IFERROR(VLOOKUP($AO333,装备!$B:$Q,12,0),0)</f>
        <v>0</v>
      </c>
      <c r="DQ333" s="304">
        <f>IFERROR(VLOOKUP($AO333,装备!$B:$Q,13,0),0)</f>
        <v>0</v>
      </c>
      <c r="DR333" s="304">
        <f>IFERROR(VLOOKUP($AO333,装备!$B:$Q,14,0),0)</f>
        <v>0</v>
      </c>
      <c r="DS333" s="304">
        <f>IFERROR(VLOOKUP($AO333,装备!$B:$Q,16,0),0)</f>
        <v>0</v>
      </c>
      <c r="DT333" s="304">
        <f>IFERROR(VLOOKUP($AO333,装备!$B:$Q,5,0),0)</f>
        <v>0</v>
      </c>
    </row>
    <row r="334" spans="1:124" hidden="1">
      <c r="A334" s="301">
        <f>未改造舰娘!$A330</f>
        <v>10036111</v>
      </c>
      <c r="B334" s="354" t="s">
        <v>4224</v>
      </c>
      <c r="C334" s="323"/>
      <c r="D334" s="323">
        <f t="shared" si="5"/>
        <v>110</v>
      </c>
      <c r="E334" s="303">
        <f>未改造舰娘!$C330</f>
        <v>3</v>
      </c>
      <c r="F334" s="304" t="str">
        <f>未改造舰娘!$D330</f>
        <v>潜艇</v>
      </c>
      <c r="G334" s="304" t="str">
        <f>未改造舰娘!$E330</f>
        <v>小型</v>
      </c>
      <c r="H334" s="304" t="str">
        <f>未改造舰娘!$F330</f>
        <v>水下舰</v>
      </c>
      <c r="I334" s="460">
        <f>未改造舰娘!$AR330</f>
        <v>2</v>
      </c>
      <c r="J334" s="304" t="str">
        <f>未改造舰娘!$G330</f>
        <v>英国</v>
      </c>
      <c r="K334" s="312">
        <f>未改造舰娘!$H330+(BV334+CI334+CV334+DI334)*$C$2</f>
        <v>23</v>
      </c>
      <c r="L334" s="304">
        <f>未改造舰娘!$I330</f>
        <v>1</v>
      </c>
      <c r="M334" s="304">
        <f>未改造舰娘!$J330</f>
        <v>4</v>
      </c>
      <c r="N334" s="518">
        <f>未改造舰娘!$K330</f>
        <v>5</v>
      </c>
      <c r="O334" s="304">
        <f>未改造舰娘!$L330+((CE334+CR334+DE334+DR334)*$C$2)</f>
        <v>9</v>
      </c>
      <c r="P334" s="304" t="str">
        <f>IF($C$2=1,(IF(ISERROR(FIND("超长",未改造舰娘!$M330&amp;CC334&amp;CP334&amp;DC334&amp;DP334,1)),IF(ISERROR(FIND("长",未改造舰娘!$M330&amp;CC334&amp;CP334&amp;DC334&amp;DP334,1)),IF(ISERROR(FIND("中",未改造舰娘!$M330&amp;CC334&amp;CP334&amp;DC334&amp;DP334,1)),IF(ISERROR(FIND("短",未改造舰娘!$M330&amp;CC334&amp;CP334&amp;DC334&amp;DP334,1)),IF(ISERROR(FIND("无",未改造舰娘!$M330&amp;CC334&amp;CP334&amp;DC334&amp;DP334,1)),0,"无"),"短"),"中"),"长"),"超长")),未改造舰娘!$M330)</f>
        <v>短</v>
      </c>
      <c r="Q334" s="303">
        <f>未改造舰娘!$N330</f>
        <v>24</v>
      </c>
      <c r="R334" s="304">
        <f>(未改造舰娘!$P330)+(未改造舰娘!$Q330)*$C$3+((BW334+CJ334+CW334+DJ334)*$C$2)</f>
        <v>25</v>
      </c>
      <c r="S334" s="304">
        <f>(未改造舰娘!$R330)+(未改造舰娘!$S330)*$C$3+((BY334+CL334+CY334+DL334)*$C$2)</f>
        <v>70</v>
      </c>
      <c r="T334" s="304">
        <f>(未改造舰娘!$T330)+(未改造舰娘!$U330)*$C$3+((BX334+CK334+CX334+DK334)*$C$2)</f>
        <v>27</v>
      </c>
      <c r="U334" s="304">
        <f>(未改造舰娘!$V330)+(未改造舰娘!$W330)*$C$3+((CG334+CT334+DG334+DT334)*$C$2)</f>
        <v>0</v>
      </c>
      <c r="V334" s="305">
        <f>INT((((未改造舰娘!$Y330)-(未改造舰娘!$X330))*(((IF(D334=0,C334,D334))-1)/99))+未改造舰娘!$X330)+((CB334+CO334+DB334+DO334)*$C$2)</f>
        <v>91</v>
      </c>
      <c r="W334" s="304">
        <f>INT((((未改造舰娘!$AA330)-(未改造舰娘!$Z330))*(((IF(D334=0,C334,D334))-1)/99))+未改造舰娘!$Z330)+((CD334+CQ334+DD334+DQ334)*$C$2)</f>
        <v>37</v>
      </c>
      <c r="X334" s="304">
        <f>INT((((未改造舰娘!$AC330)-(未改造舰娘!$AB330))*(((IF(D334=0,C334,D334))-1)/99))+未改造舰娘!$AB330)+((CA334+CN334+DA334+DN334)*$C$2)</f>
        <v>18</v>
      </c>
      <c r="Y334" s="303">
        <f>INT((((未改造舰娘!$AE330)-(未改造舰娘!$AD330))*(((IF(D334=0,C334,D334))-1)/99))+未改造舰娘!$AD330)+((BZ334+CM334+CZ334+DM334)*$C$2)</f>
        <v>0</v>
      </c>
      <c r="Z334" s="474" t="str">
        <f>IF(未改造舰娘!$AF330=0,"",未改造舰娘!$AF330)</f>
        <v/>
      </c>
      <c r="AA334" s="304" t="str">
        <f>IF(未改造舰娘!$AG330="","",未改造舰娘!$AG330)</f>
        <v/>
      </c>
      <c r="AB334" s="304" t="str">
        <f>IF(未改造舰娘!$AH330="","",未改造舰娘!$AH330)</f>
        <v/>
      </c>
      <c r="AC334" s="304" t="str">
        <f>IF(未改造舰娘!$AI330="","",未改造舰娘!$AI330)</f>
        <v/>
      </c>
      <c r="AD334" s="304">
        <f>IF(未改造舰娘!$AJ330="","",未改造舰娘!$AJ330)</f>
        <v>0</v>
      </c>
      <c r="AE334" s="305">
        <f>IF(未改造舰娘!$AK330="","",未改造舰娘!$AK330)</f>
        <v>0</v>
      </c>
      <c r="AF334" s="304" t="str">
        <f>IF(未改造舰娘!$AL330="","",未改造舰娘!$AL330)</f>
        <v/>
      </c>
      <c r="AG334" s="304" t="str">
        <f>IF(未改造舰娘!$AM330="","",未改造舰娘!$AM330)</f>
        <v/>
      </c>
      <c r="AH334" s="304" t="str">
        <f>IF(未改造舰娘!$AN330="","",未改造舰娘!$AN330)</f>
        <v/>
      </c>
      <c r="AI334" s="304" t="str">
        <f>IF(未改造舰娘!$AO330="","",未改造舰娘!$AO330)</f>
        <v/>
      </c>
      <c r="AJ334" s="304" t="str">
        <f>IF(未改造舰娘!$AP330="","",未改造舰娘!$AP330)</f>
        <v/>
      </c>
      <c r="AK334" s="303" t="str">
        <f>IF(未改造舰娘!$AQ330="","",未改造舰娘!$AQ330)</f>
        <v/>
      </c>
      <c r="AL334" s="306" t="str">
        <f>IF(未改造舰娘!$AS330="","",未改造舰娘!$AS330)</f>
        <v/>
      </c>
      <c r="AM334" s="306" t="str">
        <f>IF(未改造舰娘!$AT330="","",未改造舰娘!$AT330)</f>
        <v/>
      </c>
      <c r="AN334" s="306" t="str">
        <f>IF(未改造舰娘!$AU330="","",未改造舰娘!$AU330)</f>
        <v/>
      </c>
      <c r="AO334" s="306" t="str">
        <f>IF(未改造舰娘!$AV330="","",未改造舰娘!$AV330)</f>
        <v/>
      </c>
      <c r="AP334" s="307" t="str">
        <f>IF(未改造舰娘!$AW330="","",未改造舰娘!$AW330)</f>
        <v/>
      </c>
      <c r="AQ334" s="308" t="str">
        <f>IF(未改造舰娘!$AX330="","",未改造舰娘!$AX330)</f>
        <v/>
      </c>
      <c r="AR334" s="304">
        <f>IF(未改造舰娘!$AY330="","",未改造舰娘!$AY330)</f>
        <v>20</v>
      </c>
      <c r="AS334" s="304">
        <f>IF(未改造舰娘!$AZ330="","",未改造舰娘!$AZ330)</f>
        <v>20</v>
      </c>
      <c r="AT334" s="304">
        <f>IF(未改造舰娘!$BA330="","",未改造舰娘!$BA330)</f>
        <v>0.8</v>
      </c>
      <c r="AU334" s="304">
        <f>IF(未改造舰娘!$BB330="","",未改造舰娘!$BB330)</f>
        <v>0.8</v>
      </c>
      <c r="AV334" s="305">
        <f>IF((未改造舰娘!$BG330+未改造舰娘!$BK330*$C$4)=0,"",(未改造舰娘!$BG330+未改造舰娘!$BK330*$C$4))</f>
        <v>10</v>
      </c>
      <c r="AW334" s="304">
        <f>IF((未改造舰娘!$BH330+未改造舰娘!$BL330*$C$4)=0,"",(未改造舰娘!$BH330+未改造舰娘!$BL330*$C$4))</f>
        <v>10</v>
      </c>
      <c r="AX334" s="304">
        <f>IF((未改造舰娘!$BI330+未改造舰娘!$BM330*$C$4)=0,"",(未改造舰娘!$BI330+未改造舰娘!$BM330*$C$4))</f>
        <v>20</v>
      </c>
      <c r="AY334" s="303" t="str">
        <f>IF((未改造舰娘!$BJ330+未改造舰娘!$BN330*$C$4)=0,"",(未改造舰娘!$BJ330+未改造舰娘!$BN330*$C$4))</f>
        <v/>
      </c>
      <c r="AZ334" s="500">
        <f>IF(未改造舰娘!BC330="","",未改造舰娘!BC330)</f>
        <v>2</v>
      </c>
      <c r="BA334" s="500">
        <f>IF(未改造舰娘!BD330="","",未改造舰娘!BD330)</f>
        <v>20</v>
      </c>
      <c r="BB334" s="500">
        <f>IF(未改造舰娘!BE330="","",未改造舰娘!BE330)</f>
        <v>12</v>
      </c>
      <c r="BC334" s="498">
        <f>IF(未改造舰娘!BF330="","",未改造舰娘!BF330)</f>
        <v>0</v>
      </c>
      <c r="BD334" s="125" t="s">
        <v>2097</v>
      </c>
      <c r="BE334" s="506">
        <v>0.19097222222222221</v>
      </c>
      <c r="BF334" s="306" t="str">
        <f>IF(未改造舰娘!$BQ330="","",未改造舰娘!$BQ330)</f>
        <v/>
      </c>
      <c r="BG334" s="306" t="str">
        <f>IF(未改造舰娘!$BR330="","",未改造舰娘!$BR330)</f>
        <v/>
      </c>
      <c r="BH334" s="306"/>
      <c r="BU334" s="304">
        <f>IFERROR(VLOOKUP(AL334,装备!$B:$C,2,0),0)</f>
        <v>0</v>
      </c>
      <c r="BV334" s="304">
        <f>IFERROR(VLOOKUP($AL334,装备!$B:$Q,5,0),0)</f>
        <v>0</v>
      </c>
      <c r="BW334" s="304">
        <f>IFERROR(VLOOKUP($AL334,装备!$B:$Q,6,0),0)</f>
        <v>0</v>
      </c>
      <c r="BX334" s="304">
        <f>IFERROR(VLOOKUP($AL334,装备!$B:$Q,7,0),0)</f>
        <v>0</v>
      </c>
      <c r="BY334" s="304">
        <f>IFERROR(VLOOKUP($AL334,装备!$B:$Q,8,0),0)</f>
        <v>0</v>
      </c>
      <c r="BZ334" s="304">
        <f>IFERROR(VLOOKUP($AL334,装备!$B:$Q,9,0),0)</f>
        <v>0</v>
      </c>
      <c r="CA334" s="304">
        <f>IFERROR(VLOOKUP($AL334,装备!$B:$Q,10,0),0)</f>
        <v>0</v>
      </c>
      <c r="CB334" s="304">
        <f>IFERROR(VLOOKUP($AL334,装备!$B:$Q,11,0),0)</f>
        <v>0</v>
      </c>
      <c r="CC334" s="304">
        <f>IFERROR(VLOOKUP($AL334,装备!$B:$Q,12,0),0)</f>
        <v>0</v>
      </c>
      <c r="CD334" s="304">
        <f>IFERROR(VLOOKUP($AL334,装备!$B:$Q,13,0),0)</f>
        <v>0</v>
      </c>
      <c r="CE334" s="304">
        <f>IFERROR(VLOOKUP($AL334,装备!$B:$Q,14,0),0)</f>
        <v>0</v>
      </c>
      <c r="CF334" s="304">
        <f>IFERROR(VLOOKUP($AL334,装备!$B:$Q,16,0),0)</f>
        <v>0</v>
      </c>
      <c r="CG334" s="304">
        <f>IFERROR(VLOOKUP($AL334,装备!$B:$Q,5,0),0)</f>
        <v>0</v>
      </c>
      <c r="CH334" s="304">
        <f>IFERROR(VLOOKUP(AM334,装备!$B:$C,2,0),0)</f>
        <v>0</v>
      </c>
      <c r="CI334" s="304">
        <f>IFERROR(VLOOKUP($AM334,装备!$B:$Q,5,0),0)</f>
        <v>0</v>
      </c>
      <c r="CJ334" s="304">
        <f>IFERROR(VLOOKUP($AM334,装备!$B:$Q,6,0),0)</f>
        <v>0</v>
      </c>
      <c r="CK334" s="304">
        <f>IFERROR(VLOOKUP($AM334,装备!$B:$Q,7,0),0)</f>
        <v>0</v>
      </c>
      <c r="CL334" s="304">
        <f>IFERROR(VLOOKUP($AM334,装备!$B:$Q,8,0),0)</f>
        <v>0</v>
      </c>
      <c r="CM334" s="304">
        <f>IFERROR(VLOOKUP($AM334,装备!$B:$Q,9,0),0)</f>
        <v>0</v>
      </c>
      <c r="CN334" s="304">
        <f>IFERROR(VLOOKUP($AM334,装备!$B:$Q,10,0),0)</f>
        <v>0</v>
      </c>
      <c r="CO334" s="304">
        <f>IFERROR(VLOOKUP($AM334,装备!$B:$Q,11,0),0)</f>
        <v>0</v>
      </c>
      <c r="CP334" s="304">
        <f>IFERROR(VLOOKUP($AM334,装备!$B:$Q,12,0),0)</f>
        <v>0</v>
      </c>
      <c r="CQ334" s="304">
        <f>IFERROR(VLOOKUP($AM334,装备!$B:$Q,13,0),0)</f>
        <v>0</v>
      </c>
      <c r="CR334" s="304">
        <f>IFERROR(VLOOKUP($AM334,装备!$B:$Q,14,0),0)</f>
        <v>0</v>
      </c>
      <c r="CS334" s="304">
        <f>IFERROR(VLOOKUP($AM334,装备!$B:$Q,16,0),0)</f>
        <v>0</v>
      </c>
      <c r="CT334" s="304">
        <f>IFERROR(VLOOKUP($AM334,装备!$B:$Q,5,0),0)</f>
        <v>0</v>
      </c>
      <c r="CU334" s="304">
        <f>IFERROR(VLOOKUP(AN334,装备!$B:$C,2,0),0)</f>
        <v>0</v>
      </c>
      <c r="CV334" s="304">
        <f>IFERROR(VLOOKUP($AN334,装备!$B:$Q,5,0),0)</f>
        <v>0</v>
      </c>
      <c r="CW334" s="304">
        <f>IFERROR(VLOOKUP($AN334,装备!$B:$Q,6,0),0)</f>
        <v>0</v>
      </c>
      <c r="CX334" s="304">
        <f>IFERROR(VLOOKUP($AN334,装备!$B:$Q,7,0),0)</f>
        <v>0</v>
      </c>
      <c r="CY334" s="304">
        <f>IFERROR(VLOOKUP($AN334,装备!$B:$Q,8,0),0)</f>
        <v>0</v>
      </c>
      <c r="CZ334" s="304">
        <f>IFERROR(VLOOKUP($AN334,装备!$B:$Q,9,0),0)</f>
        <v>0</v>
      </c>
      <c r="DA334" s="304">
        <f>IFERROR(VLOOKUP($AN334,装备!$B:$Q,10,0),0)</f>
        <v>0</v>
      </c>
      <c r="DB334" s="304">
        <f>IFERROR(VLOOKUP($AN334,装备!$B:$Q,11,0),0)</f>
        <v>0</v>
      </c>
      <c r="DC334" s="304">
        <f>IFERROR(VLOOKUP($AN334,装备!$B:$Q,12,0),0)</f>
        <v>0</v>
      </c>
      <c r="DD334" s="304">
        <f>IFERROR(VLOOKUP($AN334,装备!$B:$Q,13,0),0)</f>
        <v>0</v>
      </c>
      <c r="DE334" s="304">
        <f>IFERROR(VLOOKUP($AN334,装备!$B:$Q,14,0),0)</f>
        <v>0</v>
      </c>
      <c r="DF334" s="304">
        <f>IFERROR(VLOOKUP($AN334,装备!$B:$Q,16,0),0)</f>
        <v>0</v>
      </c>
      <c r="DG334" s="304">
        <f>IFERROR(VLOOKUP($AN334,装备!$B:$Q,5,0),0)</f>
        <v>0</v>
      </c>
      <c r="DH334" s="304">
        <f>IFERROR(VLOOKUP(AO334,装备!$B:$C,2,0),0)</f>
        <v>0</v>
      </c>
      <c r="DI334" s="304">
        <f>IFERROR(VLOOKUP($AO334,装备!$B:$Q,5,0),0)</f>
        <v>0</v>
      </c>
      <c r="DJ334" s="304">
        <f>IFERROR(VLOOKUP($AO334,装备!$B:$Q,6,0),0)</f>
        <v>0</v>
      </c>
      <c r="DK334" s="304">
        <f>IFERROR(VLOOKUP($AO334,装备!$B:$Q,7,0),0)</f>
        <v>0</v>
      </c>
      <c r="DL334" s="304">
        <f>IFERROR(VLOOKUP($AO334,装备!$B:$Q,8,0),0)</f>
        <v>0</v>
      </c>
      <c r="DM334" s="304">
        <f>IFERROR(VLOOKUP($AO334,装备!$B:$Q,9,0),0)</f>
        <v>0</v>
      </c>
      <c r="DN334" s="304">
        <f>IFERROR(VLOOKUP($AO334,装备!$B:$Q,10,0),0)</f>
        <v>0</v>
      </c>
      <c r="DO334" s="304">
        <f>IFERROR(VLOOKUP($AO334,装备!$B:$Q,11,0),0)</f>
        <v>0</v>
      </c>
      <c r="DP334" s="304">
        <f>IFERROR(VLOOKUP($AO334,装备!$B:$Q,12,0),0)</f>
        <v>0</v>
      </c>
      <c r="DQ334" s="304">
        <f>IFERROR(VLOOKUP($AO334,装备!$B:$Q,13,0),0)</f>
        <v>0</v>
      </c>
      <c r="DR334" s="304">
        <f>IFERROR(VLOOKUP($AO334,装备!$B:$Q,14,0),0)</f>
        <v>0</v>
      </c>
      <c r="DS334" s="304">
        <f>IFERROR(VLOOKUP($AO334,装备!$B:$Q,16,0),0)</f>
        <v>0</v>
      </c>
      <c r="DT334" s="304">
        <f>IFERROR(VLOOKUP($AO334,装备!$B:$Q,5,0),0)</f>
        <v>0</v>
      </c>
    </row>
    <row r="335" spans="1:124" ht="27" hidden="1">
      <c r="A335" s="301">
        <f>未改造舰娘!$A331</f>
        <v>10036213</v>
      </c>
      <c r="B335" s="354" t="s">
        <v>4225</v>
      </c>
      <c r="C335" s="323"/>
      <c r="D335" s="323">
        <f t="shared" si="5"/>
        <v>110</v>
      </c>
      <c r="E335" s="303">
        <f>未改造舰娘!$C331</f>
        <v>4</v>
      </c>
      <c r="F335" s="304" t="str">
        <f>未改造舰娘!$D331</f>
        <v>战巡</v>
      </c>
      <c r="G335" s="304" t="str">
        <f>未改造舰娘!$E331</f>
        <v>大型</v>
      </c>
      <c r="H335" s="304" t="str">
        <f>未改造舰娘!$F331</f>
        <v>主力舰</v>
      </c>
      <c r="I335" s="460">
        <f>未改造舰娘!$AR331</f>
        <v>4</v>
      </c>
      <c r="J335" s="304" t="str">
        <f>未改造舰娘!$G331</f>
        <v>美国</v>
      </c>
      <c r="K335" s="312">
        <f>未改造舰娘!$H331+(BV335+CI335+CV335+DI335)*$C$2</f>
        <v>76</v>
      </c>
      <c r="L335" s="304">
        <f>未改造舰娘!$I331</f>
        <v>0</v>
      </c>
      <c r="M335" s="304">
        <f>未改造舰娘!$J331</f>
        <v>4</v>
      </c>
      <c r="N335" s="518">
        <f>未改造舰娘!$K331</f>
        <v>5</v>
      </c>
      <c r="O335" s="304">
        <f>未改造舰娘!$L331+((CE335+CR335+DE335+DR335)*$C$2)</f>
        <v>7</v>
      </c>
      <c r="P335" s="304" t="str">
        <f>IF($C$2=1,(IF(ISERROR(FIND("超长",未改造舰娘!$M331&amp;CC335&amp;CP335&amp;DC335&amp;DP335,1)),IF(ISERROR(FIND("长",未改造舰娘!$M331&amp;CC335&amp;CP335&amp;DC335&amp;DP335,1)),IF(ISERROR(FIND("中",未改造舰娘!$M331&amp;CC335&amp;CP335&amp;DC335&amp;DP335,1)),IF(ISERROR(FIND("短",未改造舰娘!$M331&amp;CC335&amp;CP335&amp;DC335&amp;DP335,1)),IF(ISERROR(FIND("无",未改造舰娘!$M331&amp;CC335&amp;CP335&amp;DC335&amp;DP335,1)),0,"无"),"短"),"中"),"长"),"超长")),未改造舰娘!$M331)</f>
        <v>长</v>
      </c>
      <c r="Q335" s="303">
        <f>未改造舰娘!$N331</f>
        <v>33</v>
      </c>
      <c r="R335" s="304">
        <f>(未改造舰娘!$P331)+(未改造舰娘!$Q331)*$C$3+((BW335+CJ335+CW335+DJ335)*$C$2)</f>
        <v>107</v>
      </c>
      <c r="S335" s="304">
        <f>(未改造舰娘!$R331)+(未改造舰娘!$S331)*$C$3+((BY335+CL335+CY335+DL335)*$C$2)</f>
        <v>42</v>
      </c>
      <c r="T335" s="304">
        <f>(未改造舰娘!$T331)+(未改造舰娘!$U331)*$C$3+((BX335+CK335+CX335+DK335)*$C$2)</f>
        <v>71</v>
      </c>
      <c r="U335" s="304">
        <f>(未改造舰娘!$V331)+(未改造舰娘!$W331)*$C$3+((CG335+CT335+DG335+DT335)*$C$2)</f>
        <v>66</v>
      </c>
      <c r="V335" s="305">
        <f>INT((((未改造舰娘!$Y331)-(未改造舰娘!$X331))*(((IF(D335=0,C335,D335))-1)/99))+未改造舰娘!$X331)+((CB335+CO335+DB335+DO335)*$C$2)</f>
        <v>95</v>
      </c>
      <c r="W335" s="304">
        <f>INT((((未改造舰娘!$AA331)-(未改造舰娘!$Z331))*(((IF(D335=0,C335,D335))-1)/99))+未改造舰娘!$Z331)+((CD335+CQ335+DD335+DQ335)*$C$2)</f>
        <v>61</v>
      </c>
      <c r="X335" s="304">
        <f>INT((((未改造舰娘!$AC331)-(未改造舰娘!$AB331))*(((IF(D335=0,C335,D335))-1)/99))+未改造舰娘!$AB331)+((CA335+CN335+DA335+DN335)*$C$2)</f>
        <v>39</v>
      </c>
      <c r="Y335" s="303">
        <f>INT((((未改造舰娘!$AE331)-(未改造舰娘!$AD331))*(((IF(D335=0,C335,D335))-1)/99))+未改造舰娘!$AD331)+((BZ335+CM335+CZ335+DM335)*$C$2)</f>
        <v>0</v>
      </c>
      <c r="Z335" s="474">
        <f>IF(未改造舰娘!$AF331=0,"",未改造舰娘!$AF331)</f>
        <v>2</v>
      </c>
      <c r="AA335" s="304">
        <f>IF(未改造舰娘!$AG331="","",未改造舰娘!$AG331)</f>
        <v>2</v>
      </c>
      <c r="AB335" s="304">
        <f>IF(未改造舰娘!$AH331="","",未改造舰娘!$AH331)</f>
        <v>2</v>
      </c>
      <c r="AC335" s="304" t="str">
        <f>IF(未改造舰娘!$AI331="","",未改造舰娘!$AI331)</f>
        <v/>
      </c>
      <c r="AD335" s="304">
        <f>IF(未改造舰娘!$AJ331="","",未改造舰娘!$AJ331)</f>
        <v>6</v>
      </c>
      <c r="AE335" s="305">
        <f>IF(未改造舰娘!$AK331="","",未改造舰娘!$AK331)</f>
        <v>80</v>
      </c>
      <c r="AF335" s="304">
        <f>IF(未改造舰娘!$AL331="","",未改造舰娘!$AL331)</f>
        <v>1200</v>
      </c>
      <c r="AG335" s="304">
        <f>IF(未改造舰娘!$AM331="","",未改造舰娘!$AM331)</f>
        <v>1800</v>
      </c>
      <c r="AH335" s="304">
        <f>IF(未改造舰娘!$AN331="","",未改造舰娘!$AN331)</f>
        <v>2100</v>
      </c>
      <c r="AI335" s="304">
        <f>IF(未改造舰娘!$AO331="","",未改造舰娘!$AO331)</f>
        <v>100</v>
      </c>
      <c r="AJ335" s="304" t="str">
        <f>IF(未改造舰娘!$AP331="","",未改造舰娘!$AP331)</f>
        <v>战列核心</v>
      </c>
      <c r="AK335" s="303">
        <f>IF(未改造舰娘!$AQ331="","",未改造舰娘!$AQ331)</f>
        <v>18</v>
      </c>
      <c r="AL335" s="306" t="str">
        <f>IF(未改造舰娘!$AS331="","",未改造舰娘!$AS331)</f>
        <v>U国双联16英寸炮</v>
      </c>
      <c r="AM335" s="306" t="str">
        <f>IF(未改造舰娘!$AT331="","",未改造舰娘!$AT331)</f>
        <v/>
      </c>
      <c r="AN335" s="306" t="str">
        <f>IF(未改造舰娘!$AU331="","",未改造舰娘!$AU331)</f>
        <v/>
      </c>
      <c r="AO335" s="306" t="str">
        <f>IF(未改造舰娘!$AV331="","",未改造舰娘!$AV331)</f>
        <v/>
      </c>
      <c r="AP335" s="307" t="str">
        <f>IF(未改造舰娘!$AW331="","",未改造舰娘!$AW331)</f>
        <v>特遣先锋(3级)：提升己方全队索敌3点，增加己方大型船闪避值9点，自身优先攻击敌方大型船</v>
      </c>
      <c r="AQ335" s="308" t="str">
        <f>IF(未改造舰娘!$AX331="","",未改造舰娘!$AX331)</f>
        <v/>
      </c>
      <c r="AR335" s="304">
        <f>IF(未改造舰娘!$AY331="","",未改造舰娘!$AY331)</f>
        <v>75</v>
      </c>
      <c r="AS335" s="304">
        <f>IF(未改造舰娘!$AZ331="","",未改造舰娘!$AZ331)</f>
        <v>120</v>
      </c>
      <c r="AT335" s="304">
        <f>IF(未改造舰娘!$BA331="","",未改造舰娘!$BA331)</f>
        <v>2.8</v>
      </c>
      <c r="AU335" s="304">
        <f>IF(未改造舰娘!$BB331="","",未改造舰娘!$BB331)</f>
        <v>5.3</v>
      </c>
      <c r="AV335" s="305">
        <f>IF((未改造舰娘!$BG331+未改造舰娘!$BK331*$C$4)=0,"",(未改造舰娘!$BG331+未改造舰娘!$BK331*$C$4))</f>
        <v>40</v>
      </c>
      <c r="AW335" s="304">
        <f>IF((未改造舰娘!$BH331+未改造舰娘!$BL331*$C$4)=0,"",(未改造舰娘!$BH331+未改造舰娘!$BL331*$C$4))</f>
        <v>63</v>
      </c>
      <c r="AX335" s="304">
        <f>IF((未改造舰娘!$BI331+未改造舰娘!$BM331*$C$4)=0,"",(未改造舰娘!$BI331+未改造舰娘!$BM331*$C$4))</f>
        <v>58</v>
      </c>
      <c r="AY335" s="303" t="str">
        <f>IF((未改造舰娘!$BJ331+未改造舰娘!$BN331*$C$4)=0,"",(未改造舰娘!$BJ331+未改造舰娘!$BN331*$C$4))</f>
        <v/>
      </c>
      <c r="AZ335" s="500">
        <f>IF(未改造舰娘!BC331="","",未改造舰娘!BC331)</f>
        <v>82</v>
      </c>
      <c r="BA335" s="500">
        <f>IF(未改造舰娘!BD331="","",未改造舰娘!BD331)</f>
        <v>0</v>
      </c>
      <c r="BB335" s="500">
        <f>IF(未改造舰娘!BE331="","",未改造舰娘!BE331)</f>
        <v>56</v>
      </c>
      <c r="BC335" s="498">
        <f>IF(未改造舰娘!BF331="","",未改造舰娘!BF331)</f>
        <v>23</v>
      </c>
      <c r="BD335" s="107" t="s">
        <v>2098</v>
      </c>
      <c r="BE335" s="506">
        <v>3.6805555555555557E-2</v>
      </c>
      <c r="BF335" s="306" t="str">
        <f>IF(未改造舰娘!$BQ331="","",未改造舰娘!$BQ331)</f>
        <v/>
      </c>
      <c r="BG335" s="306" t="str">
        <f>IF(未改造舰娘!$BR331="","",未改造舰娘!$BR331)</f>
        <v/>
      </c>
      <c r="BH335" s="306"/>
      <c r="BU335" s="304">
        <f>IFERROR(VLOOKUP(AL335,装备!$B:$C,2,0),0)</f>
        <v>2</v>
      </c>
      <c r="BV335" s="304">
        <f>IFERROR(VLOOKUP($AL335,装备!$B:$Q,5,0),0)</f>
        <v>0</v>
      </c>
      <c r="BW335" s="304">
        <f>IFERROR(VLOOKUP($AL335,装备!$B:$Q,6,0),0)</f>
        <v>18</v>
      </c>
      <c r="BX335" s="304">
        <f>IFERROR(VLOOKUP($AL335,装备!$B:$Q,7,0),0)</f>
        <v>0</v>
      </c>
      <c r="BY335" s="304">
        <f>IFERROR(VLOOKUP($AL335,装备!$B:$Q,8,0),0)</f>
        <v>0</v>
      </c>
      <c r="BZ335" s="304">
        <f>IFERROR(VLOOKUP($AL335,装备!$B:$Q,9,0),0)</f>
        <v>0</v>
      </c>
      <c r="CA335" s="304">
        <f>IFERROR(VLOOKUP($AL335,装备!$B:$Q,10,0),0)</f>
        <v>0</v>
      </c>
      <c r="CB335" s="304">
        <f>IFERROR(VLOOKUP($AL335,装备!$B:$Q,11,0),0)</f>
        <v>0</v>
      </c>
      <c r="CC335" s="304" t="str">
        <f>IFERROR(VLOOKUP($AL335,装备!$B:$Q,12,0),0)</f>
        <v>长</v>
      </c>
      <c r="CD335" s="304">
        <f>IFERROR(VLOOKUP($AL335,装备!$B:$Q,13,0),0)</f>
        <v>0</v>
      </c>
      <c r="CE335" s="304">
        <f>IFERROR(VLOOKUP($AL335,装备!$B:$Q,14,0),0)</f>
        <v>0</v>
      </c>
      <c r="CF335" s="304">
        <f>IFERROR(VLOOKUP($AL335,装备!$B:$Q,16,0),0)</f>
        <v>0</v>
      </c>
      <c r="CG335" s="304">
        <f>IFERROR(VLOOKUP($AL335,装备!$B:$Q,5,0),0)</f>
        <v>0</v>
      </c>
      <c r="CH335" s="304">
        <f>IFERROR(VLOOKUP(AM335,装备!$B:$C,2,0),0)</f>
        <v>0</v>
      </c>
      <c r="CI335" s="304">
        <f>IFERROR(VLOOKUP($AM335,装备!$B:$Q,5,0),0)</f>
        <v>0</v>
      </c>
      <c r="CJ335" s="304">
        <f>IFERROR(VLOOKUP($AM335,装备!$B:$Q,6,0),0)</f>
        <v>0</v>
      </c>
      <c r="CK335" s="304">
        <f>IFERROR(VLOOKUP($AM335,装备!$B:$Q,7,0),0)</f>
        <v>0</v>
      </c>
      <c r="CL335" s="304">
        <f>IFERROR(VLOOKUP($AM335,装备!$B:$Q,8,0),0)</f>
        <v>0</v>
      </c>
      <c r="CM335" s="304">
        <f>IFERROR(VLOOKUP($AM335,装备!$B:$Q,9,0),0)</f>
        <v>0</v>
      </c>
      <c r="CN335" s="304">
        <f>IFERROR(VLOOKUP($AM335,装备!$B:$Q,10,0),0)</f>
        <v>0</v>
      </c>
      <c r="CO335" s="304">
        <f>IFERROR(VLOOKUP($AM335,装备!$B:$Q,11,0),0)</f>
        <v>0</v>
      </c>
      <c r="CP335" s="304">
        <f>IFERROR(VLOOKUP($AM335,装备!$B:$Q,12,0),0)</f>
        <v>0</v>
      </c>
      <c r="CQ335" s="304">
        <f>IFERROR(VLOOKUP($AM335,装备!$B:$Q,13,0),0)</f>
        <v>0</v>
      </c>
      <c r="CR335" s="304">
        <f>IFERROR(VLOOKUP($AM335,装备!$B:$Q,14,0),0)</f>
        <v>0</v>
      </c>
      <c r="CS335" s="304">
        <f>IFERROR(VLOOKUP($AM335,装备!$B:$Q,16,0),0)</f>
        <v>0</v>
      </c>
      <c r="CT335" s="304">
        <f>IFERROR(VLOOKUP($AM335,装备!$B:$Q,5,0),0)</f>
        <v>0</v>
      </c>
      <c r="CU335" s="304">
        <f>IFERROR(VLOOKUP(AN335,装备!$B:$C,2,0),0)</f>
        <v>0</v>
      </c>
      <c r="CV335" s="304">
        <f>IFERROR(VLOOKUP($AN335,装备!$B:$Q,5,0),0)</f>
        <v>0</v>
      </c>
      <c r="CW335" s="304">
        <f>IFERROR(VLOOKUP($AN335,装备!$B:$Q,6,0),0)</f>
        <v>0</v>
      </c>
      <c r="CX335" s="304">
        <f>IFERROR(VLOOKUP($AN335,装备!$B:$Q,7,0),0)</f>
        <v>0</v>
      </c>
      <c r="CY335" s="304">
        <f>IFERROR(VLOOKUP($AN335,装备!$B:$Q,8,0),0)</f>
        <v>0</v>
      </c>
      <c r="CZ335" s="304">
        <f>IFERROR(VLOOKUP($AN335,装备!$B:$Q,9,0),0)</f>
        <v>0</v>
      </c>
      <c r="DA335" s="304">
        <f>IFERROR(VLOOKUP($AN335,装备!$B:$Q,10,0),0)</f>
        <v>0</v>
      </c>
      <c r="DB335" s="304">
        <f>IFERROR(VLOOKUP($AN335,装备!$B:$Q,11,0),0)</f>
        <v>0</v>
      </c>
      <c r="DC335" s="304">
        <f>IFERROR(VLOOKUP($AN335,装备!$B:$Q,12,0),0)</f>
        <v>0</v>
      </c>
      <c r="DD335" s="304">
        <f>IFERROR(VLOOKUP($AN335,装备!$B:$Q,13,0),0)</f>
        <v>0</v>
      </c>
      <c r="DE335" s="304">
        <f>IFERROR(VLOOKUP($AN335,装备!$B:$Q,14,0),0)</f>
        <v>0</v>
      </c>
      <c r="DF335" s="304">
        <f>IFERROR(VLOOKUP($AN335,装备!$B:$Q,16,0),0)</f>
        <v>0</v>
      </c>
      <c r="DG335" s="304">
        <f>IFERROR(VLOOKUP($AN335,装备!$B:$Q,5,0),0)</f>
        <v>0</v>
      </c>
      <c r="DH335" s="304">
        <f>IFERROR(VLOOKUP(AO335,装备!$B:$C,2,0),0)</f>
        <v>0</v>
      </c>
      <c r="DI335" s="304">
        <f>IFERROR(VLOOKUP($AO335,装备!$B:$Q,5,0),0)</f>
        <v>0</v>
      </c>
      <c r="DJ335" s="304">
        <f>IFERROR(VLOOKUP($AO335,装备!$B:$Q,6,0),0)</f>
        <v>0</v>
      </c>
      <c r="DK335" s="304">
        <f>IFERROR(VLOOKUP($AO335,装备!$B:$Q,7,0),0)</f>
        <v>0</v>
      </c>
      <c r="DL335" s="304">
        <f>IFERROR(VLOOKUP($AO335,装备!$B:$Q,8,0),0)</f>
        <v>0</v>
      </c>
      <c r="DM335" s="304">
        <f>IFERROR(VLOOKUP($AO335,装备!$B:$Q,9,0),0)</f>
        <v>0</v>
      </c>
      <c r="DN335" s="304">
        <f>IFERROR(VLOOKUP($AO335,装备!$B:$Q,10,0),0)</f>
        <v>0</v>
      </c>
      <c r="DO335" s="304">
        <f>IFERROR(VLOOKUP($AO335,装备!$B:$Q,11,0),0)</f>
        <v>0</v>
      </c>
      <c r="DP335" s="304">
        <f>IFERROR(VLOOKUP($AO335,装备!$B:$Q,12,0),0)</f>
        <v>0</v>
      </c>
      <c r="DQ335" s="304">
        <f>IFERROR(VLOOKUP($AO335,装备!$B:$Q,13,0),0)</f>
        <v>0</v>
      </c>
      <c r="DR335" s="304">
        <f>IFERROR(VLOOKUP($AO335,装备!$B:$Q,14,0),0)</f>
        <v>0</v>
      </c>
      <c r="DS335" s="304">
        <f>IFERROR(VLOOKUP($AO335,装备!$B:$Q,16,0),0)</f>
        <v>0</v>
      </c>
      <c r="DT335" s="304">
        <f>IFERROR(VLOOKUP($AO335,装备!$B:$Q,5,0),0)</f>
        <v>0</v>
      </c>
    </row>
    <row r="336" spans="1:124" hidden="1">
      <c r="A336" s="301">
        <f>未改造舰娘!$A332</f>
        <v>10036311</v>
      </c>
      <c r="B336" s="354" t="s">
        <v>4227</v>
      </c>
      <c r="C336" s="323"/>
      <c r="D336" s="323">
        <f t="shared" si="5"/>
        <v>110</v>
      </c>
      <c r="E336" s="303">
        <f>未改造舰娘!$C332</f>
        <v>4</v>
      </c>
      <c r="F336" s="304" t="str">
        <f>未改造舰娘!$D332</f>
        <v>导驱</v>
      </c>
      <c r="G336" s="304" t="str">
        <f>未改造舰娘!$E332</f>
        <v>小型</v>
      </c>
      <c r="H336" s="304" t="str">
        <f>未改造舰娘!$F332</f>
        <v>主力舰</v>
      </c>
      <c r="I336" s="460">
        <f>未改造舰娘!$AR332</f>
        <v>3</v>
      </c>
      <c r="J336" s="304" t="str">
        <f>未改造舰娘!$G332</f>
        <v>苏联</v>
      </c>
      <c r="K336" s="312">
        <f>未改造舰娘!$H332+(BV336+CI336+CV336+DI336)*$C$2</f>
        <v>26</v>
      </c>
      <c r="L336" s="304">
        <f>未改造舰娘!$I332</f>
        <v>2</v>
      </c>
      <c r="M336" s="304">
        <f>未改造舰娘!$J332</f>
        <v>2</v>
      </c>
      <c r="N336" s="518">
        <f>未改造舰娘!$K332</f>
        <v>4</v>
      </c>
      <c r="O336" s="304">
        <f>未改造舰娘!$L332+((CE336+CR336+DE336+DR336)*$C$2)</f>
        <v>12</v>
      </c>
      <c r="P336" s="304" t="str">
        <f>IF($C$2=1,(IF(ISERROR(FIND("超长",未改造舰娘!$M332&amp;CC336&amp;CP336&amp;DC336&amp;DP336,1)),IF(ISERROR(FIND("长",未改造舰娘!$M332&amp;CC336&amp;CP336&amp;DC336&amp;DP336,1)),IF(ISERROR(FIND("中",未改造舰娘!$M332&amp;CC336&amp;CP336&amp;DC336&amp;DP336,1)),IF(ISERROR(FIND("短",未改造舰娘!$M332&amp;CC336&amp;CP336&amp;DC336&amp;DP336,1)),IF(ISERROR(FIND("无",未改造舰娘!$M332&amp;CC336&amp;CP336&amp;DC336&amp;DP336,1)),0,"无"),"短"),"中"),"长"),"超长")),未改造舰娘!$M332)</f>
        <v>短</v>
      </c>
      <c r="Q336" s="303">
        <f>未改造舰娘!$N332</f>
        <v>34.5</v>
      </c>
      <c r="R336" s="304">
        <f>(未改造舰娘!$P332)+(未改造舰娘!$Q332)*$C$3+((BW336+CJ336+CW336+DJ336)*$C$2)</f>
        <v>36</v>
      </c>
      <c r="S336" s="304">
        <f>(未改造舰娘!$R332)+(未改造舰娘!$S332)*$C$3+((BY336+CL336+CY336+DL336)*$C$2)</f>
        <v>1</v>
      </c>
      <c r="T336" s="304">
        <f>(未改造舰娘!$T332)+(未改造舰娘!$U332)*$C$3+((BX336+CK336+CX336+DK336)*$C$2)</f>
        <v>27</v>
      </c>
      <c r="U336" s="304">
        <f>(未改造舰娘!$V332)+(未改造舰娘!$W332)*$C$3+((CG336+CT336+DG336+DT336)*$C$2)</f>
        <v>76</v>
      </c>
      <c r="V336" s="305">
        <f>INT((((未改造舰娘!$Y332)-(未改造舰娘!$X332))*(((IF(D336=0,C336,D336))-1)/99))+未改造舰娘!$X332)+((CB336+CO336+DB336+DO336)*$C$2)</f>
        <v>97</v>
      </c>
      <c r="W336" s="304">
        <f>INT((((未改造舰娘!$AA332)-(未改造舰娘!$Z332))*(((IF(D336=0,C336,D336))-1)/99))+未改造舰娘!$Z332)+((CD336+CQ336+DD336+DQ336)*$C$2)</f>
        <v>72</v>
      </c>
      <c r="X336" s="304">
        <f>INT((((未改造舰娘!$AC332)-(未改造舰娘!$AB332))*(((IF(D336=0,C336,D336))-1)/99))+未改造舰娘!$AB332)+((CA336+CN336+DA336+DN336)*$C$2)</f>
        <v>37</v>
      </c>
      <c r="Y336" s="303">
        <f>INT((((未改造舰娘!$AE332)-(未改造舰娘!$AD332))*(((IF(D336=0,C336,D336))-1)/99))+未改造舰娘!$AD332)+((BZ336+CM336+CZ336+DM336)*$C$2)</f>
        <v>0</v>
      </c>
      <c r="Z336" s="474">
        <f>IF(未改造舰娘!$AF332=0,"",未改造舰娘!$AF332)</f>
        <v>8</v>
      </c>
      <c r="AA336" s="304">
        <f>IF(未改造舰娘!$AG332="","",未改造舰娘!$AG332)</f>
        <v>8</v>
      </c>
      <c r="AB336" s="304">
        <f>IF(未改造舰娘!$AH332="","",未改造舰娘!$AH332)</f>
        <v>8</v>
      </c>
      <c r="AC336" s="304" t="str">
        <f>IF(未改造舰娘!$AI332="","",未改造舰娘!$AI332)</f>
        <v/>
      </c>
      <c r="AD336" s="304">
        <f>IF(未改造舰娘!$AJ332="","",未改造舰娘!$AJ332)</f>
        <v>24</v>
      </c>
      <c r="AE336" s="305">
        <f>IF(未改造舰娘!$AK332="","",未改造舰娘!$AK332)</f>
        <v>0</v>
      </c>
      <c r="AF336" s="304" t="str">
        <f>IF(未改造舰娘!$AL332="","",未改造舰娘!$AL332)</f>
        <v/>
      </c>
      <c r="AG336" s="304" t="str">
        <f>IF(未改造舰娘!$AM332="","",未改造舰娘!$AM332)</f>
        <v/>
      </c>
      <c r="AH336" s="304" t="str">
        <f>IF(未改造舰娘!$AN332="","",未改造舰娘!$AN332)</f>
        <v/>
      </c>
      <c r="AI336" s="304" t="str">
        <f>IF(未改造舰娘!$AO332="","",未改造舰娘!$AO332)</f>
        <v/>
      </c>
      <c r="AJ336" s="304" t="str">
        <f>IF(未改造舰娘!$AP332="","",未改造舰娘!$AP332)</f>
        <v/>
      </c>
      <c r="AK336" s="303" t="str">
        <f>IF(未改造舰娘!$AQ332="","",未改造舰娘!$AQ332)</f>
        <v/>
      </c>
      <c r="AL336" s="306" t="str">
        <f>IF(未改造舰娘!$AS332="","",未改造舰娘!$AS332)</f>
        <v>“狗鱼”反舰导弹</v>
      </c>
      <c r="AM336" s="306" t="str">
        <f>IF(未改造舰娘!$AT332="","",未改造舰娘!$AT332)</f>
        <v>СМ-59-1发射架</v>
      </c>
      <c r="AN336" s="306" t="str">
        <f>IF(未改造舰娘!$AU332="","",未改造舰娘!$AU332)</f>
        <v/>
      </c>
      <c r="AO336" s="306" t="str">
        <f>IF(未改造舰娘!$AV332="","",未改造舰娘!$AV332)</f>
        <v/>
      </c>
      <c r="AP336" s="307" t="str">
        <f>IF(未改造舰娘!$AW332="","",未改造舰娘!$AW332)</f>
        <v/>
      </c>
      <c r="AQ336" s="308" t="str">
        <f>IF(未改造舰娘!$AX332="","",未改造舰娘!$AX332)</f>
        <v/>
      </c>
      <c r="AR336" s="304">
        <f>IF(未改造舰娘!$AY332="","",未改造舰娘!$AY332)</f>
        <v>25</v>
      </c>
      <c r="AS336" s="304">
        <f>IF(未改造舰娘!$AZ332="","",未改造舰娘!$AZ332)</f>
        <v>50</v>
      </c>
      <c r="AT336" s="304">
        <f>IF(未改造舰娘!$BA332="","",未改造舰娘!$BA332)</f>
        <v>0.48</v>
      </c>
      <c r="AU336" s="304">
        <f>IF(未改造舰娘!$BB332="","",未改造舰娘!$BB332)</f>
        <v>1.2</v>
      </c>
      <c r="AV336" s="305">
        <f>IF((未改造舰娘!$BG332+未改造舰娘!$BK332*$C$4)=0,"",(未改造舰娘!$BG332+未改造舰娘!$BK332*$C$4))</f>
        <v>26</v>
      </c>
      <c r="AW336" s="304">
        <f>IF((未改造舰娘!$BH332+未改造舰娘!$BL332*$C$4)=0,"",(未改造舰娘!$BH332+未改造舰娘!$BL332*$C$4))</f>
        <v>24</v>
      </c>
      <c r="AX336" s="304">
        <f>IF((未改造舰娘!$BI332+未改造舰娘!$BM332*$C$4)=0,"",(未改造舰娘!$BI332+未改造舰娘!$BM332*$C$4))</f>
        <v>10</v>
      </c>
      <c r="AY336" s="303">
        <f>IF((未改造舰娘!$BJ332+未改造舰娘!$BN332*$C$4)=0,"",(未改造舰娘!$BJ332+未改造舰娘!$BN332*$C$4))</f>
        <v>50</v>
      </c>
      <c r="AZ336" s="500">
        <f>IF(未改造舰娘!BC332="","",未改造舰娘!BC332)</f>
        <v>8</v>
      </c>
      <c r="BA336" s="500">
        <f>IF(未改造舰娘!BD332="","",未改造舰娘!BD332)</f>
        <v>1</v>
      </c>
      <c r="BB336" s="500">
        <f>IF(未改造舰娘!BE332="","",未改造舰娘!BE332)</f>
        <v>12</v>
      </c>
      <c r="BC336" s="498">
        <f>IF(未改造舰娘!BF332="","",未改造舰娘!BF332)</f>
        <v>56</v>
      </c>
      <c r="BD336" s="64" t="s">
        <v>2276</v>
      </c>
      <c r="BE336" s="506"/>
      <c r="BF336" s="306" t="str">
        <f>IF(未改造舰娘!$BQ332="","",未改造舰娘!$BQ332)</f>
        <v/>
      </c>
      <c r="BG336" s="306" t="str">
        <f>IF(未改造舰娘!$BR332="","",未改造舰娘!$BR332)</f>
        <v/>
      </c>
      <c r="BH336" s="306"/>
      <c r="BU336" s="304">
        <f>IFERROR(VLOOKUP(AL336,装备!$B:$C,2,0),0)</f>
        <v>4</v>
      </c>
      <c r="BV336" s="304">
        <f>IFERROR(VLOOKUP($AL336,装备!$B:$Q,5,0),0)</f>
        <v>0</v>
      </c>
      <c r="BW336" s="304">
        <f>IFERROR(VLOOKUP($AL336,装备!$B:$Q,6,0),0)</f>
        <v>18</v>
      </c>
      <c r="BX336" s="304">
        <f>IFERROR(VLOOKUP($AL336,装备!$B:$Q,7,0),0)</f>
        <v>0</v>
      </c>
      <c r="BY336" s="304">
        <f>IFERROR(VLOOKUP($AL336,装备!$B:$Q,8,0),0)</f>
        <v>0</v>
      </c>
      <c r="BZ336" s="304">
        <f>IFERROR(VLOOKUP($AL336,装备!$B:$Q,9,0),0)</f>
        <v>0</v>
      </c>
      <c r="CA336" s="304">
        <f>IFERROR(VLOOKUP($AL336,装备!$B:$Q,10,0),0)</f>
        <v>0</v>
      </c>
      <c r="CB336" s="304">
        <f>IFERROR(VLOOKUP($AL336,装备!$B:$Q,11,0),0)</f>
        <v>0</v>
      </c>
      <c r="CC336" s="304" t="str">
        <f>IFERROR(VLOOKUP($AL336,装备!$B:$Q,12,0),0)</f>
        <v>无</v>
      </c>
      <c r="CD336" s="304">
        <f>IFERROR(VLOOKUP($AL336,装备!$B:$Q,13,0),0)</f>
        <v>0</v>
      </c>
      <c r="CE336" s="304">
        <f>IFERROR(VLOOKUP($AL336,装备!$B:$Q,14,0),0)</f>
        <v>0</v>
      </c>
      <c r="CF336" s="304">
        <f>IFERROR(VLOOKUP($AL336,装备!$B:$Q,16,0),0)</f>
        <v>0</v>
      </c>
      <c r="CG336" s="304">
        <f>IFERROR(VLOOKUP($AL336,装备!$B:$Q,5,0),0)</f>
        <v>0</v>
      </c>
      <c r="CH336" s="304">
        <f>IFERROR(VLOOKUP(AM336,装备!$B:$C,2,0),0)</f>
        <v>4</v>
      </c>
      <c r="CI336" s="304">
        <f>IFERROR(VLOOKUP($AM336,装备!$B:$Q,5,0),0)</f>
        <v>0</v>
      </c>
      <c r="CJ336" s="304">
        <f>IFERROR(VLOOKUP($AM336,装备!$B:$Q,6,0),0)</f>
        <v>2</v>
      </c>
      <c r="CK336" s="304">
        <f>IFERROR(VLOOKUP($AM336,装备!$B:$Q,7,0),0)</f>
        <v>0</v>
      </c>
      <c r="CL336" s="304">
        <f>IFERROR(VLOOKUP($AM336,装备!$B:$Q,8,0),0)</f>
        <v>0</v>
      </c>
      <c r="CM336" s="304">
        <f>IFERROR(VLOOKUP($AM336,装备!$B:$Q,9,0),0)</f>
        <v>0</v>
      </c>
      <c r="CN336" s="304">
        <f>IFERROR(VLOOKUP($AM336,装备!$B:$Q,10,0),0)</f>
        <v>0</v>
      </c>
      <c r="CO336" s="304">
        <f>IFERROR(VLOOKUP($AM336,装备!$B:$Q,11,0),0)</f>
        <v>0</v>
      </c>
      <c r="CP336" s="304" t="str">
        <f>IFERROR(VLOOKUP($AM336,装备!$B:$Q,12,0),0)</f>
        <v>无</v>
      </c>
      <c r="CQ336" s="304">
        <f>IFERROR(VLOOKUP($AM336,装备!$B:$Q,13,0),0)</f>
        <v>2</v>
      </c>
      <c r="CR336" s="304">
        <f>IFERROR(VLOOKUP($AM336,装备!$B:$Q,14,0),0)</f>
        <v>0</v>
      </c>
      <c r="CS336" s="304">
        <f>IFERROR(VLOOKUP($AM336,装备!$B:$Q,16,0),0)</f>
        <v>0</v>
      </c>
      <c r="CT336" s="304">
        <f>IFERROR(VLOOKUP($AM336,装备!$B:$Q,5,0),0)</f>
        <v>0</v>
      </c>
      <c r="CU336" s="304">
        <f>IFERROR(VLOOKUP(AN336,装备!$B:$C,2,0),0)</f>
        <v>0</v>
      </c>
      <c r="CV336" s="304">
        <f>IFERROR(VLOOKUP($AN336,装备!$B:$Q,5,0),0)</f>
        <v>0</v>
      </c>
      <c r="CW336" s="304">
        <f>IFERROR(VLOOKUP($AN336,装备!$B:$Q,6,0),0)</f>
        <v>0</v>
      </c>
      <c r="CX336" s="304">
        <f>IFERROR(VLOOKUP($AN336,装备!$B:$Q,7,0),0)</f>
        <v>0</v>
      </c>
      <c r="CY336" s="304">
        <f>IFERROR(VLOOKUP($AN336,装备!$B:$Q,8,0),0)</f>
        <v>0</v>
      </c>
      <c r="CZ336" s="304">
        <f>IFERROR(VLOOKUP($AN336,装备!$B:$Q,9,0),0)</f>
        <v>0</v>
      </c>
      <c r="DA336" s="304">
        <f>IFERROR(VLOOKUP($AN336,装备!$B:$Q,10,0),0)</f>
        <v>0</v>
      </c>
      <c r="DB336" s="304">
        <f>IFERROR(VLOOKUP($AN336,装备!$B:$Q,11,0),0)</f>
        <v>0</v>
      </c>
      <c r="DC336" s="304">
        <f>IFERROR(VLOOKUP($AN336,装备!$B:$Q,12,0),0)</f>
        <v>0</v>
      </c>
      <c r="DD336" s="304">
        <f>IFERROR(VLOOKUP($AN336,装备!$B:$Q,13,0),0)</f>
        <v>0</v>
      </c>
      <c r="DE336" s="304">
        <f>IFERROR(VLOOKUP($AN336,装备!$B:$Q,14,0),0)</f>
        <v>0</v>
      </c>
      <c r="DF336" s="304">
        <f>IFERROR(VLOOKUP($AN336,装备!$B:$Q,16,0),0)</f>
        <v>0</v>
      </c>
      <c r="DG336" s="304">
        <f>IFERROR(VLOOKUP($AN336,装备!$B:$Q,5,0),0)</f>
        <v>0</v>
      </c>
      <c r="DH336" s="304">
        <f>IFERROR(VLOOKUP(AO336,装备!$B:$C,2,0),0)</f>
        <v>0</v>
      </c>
      <c r="DI336" s="304">
        <f>IFERROR(VLOOKUP($AO336,装备!$B:$Q,5,0),0)</f>
        <v>0</v>
      </c>
      <c r="DJ336" s="304">
        <f>IFERROR(VLOOKUP($AO336,装备!$B:$Q,6,0),0)</f>
        <v>0</v>
      </c>
      <c r="DK336" s="304">
        <f>IFERROR(VLOOKUP($AO336,装备!$B:$Q,7,0),0)</f>
        <v>0</v>
      </c>
      <c r="DL336" s="304">
        <f>IFERROR(VLOOKUP($AO336,装备!$B:$Q,8,0),0)</f>
        <v>0</v>
      </c>
      <c r="DM336" s="304">
        <f>IFERROR(VLOOKUP($AO336,装备!$B:$Q,9,0),0)</f>
        <v>0</v>
      </c>
      <c r="DN336" s="304">
        <f>IFERROR(VLOOKUP($AO336,装备!$B:$Q,10,0),0)</f>
        <v>0</v>
      </c>
      <c r="DO336" s="304">
        <f>IFERROR(VLOOKUP($AO336,装备!$B:$Q,11,0),0)</f>
        <v>0</v>
      </c>
      <c r="DP336" s="304">
        <f>IFERROR(VLOOKUP($AO336,装备!$B:$Q,12,0),0)</f>
        <v>0</v>
      </c>
      <c r="DQ336" s="304">
        <f>IFERROR(VLOOKUP($AO336,装备!$B:$Q,13,0),0)</f>
        <v>0</v>
      </c>
      <c r="DR336" s="304">
        <f>IFERROR(VLOOKUP($AO336,装备!$B:$Q,14,0),0)</f>
        <v>0</v>
      </c>
      <c r="DS336" s="304">
        <f>IFERROR(VLOOKUP($AO336,装备!$B:$Q,16,0),0)</f>
        <v>0</v>
      </c>
      <c r="DT336" s="304">
        <f>IFERROR(VLOOKUP($AO336,装备!$B:$Q,5,0),0)</f>
        <v>0</v>
      </c>
    </row>
    <row r="337" spans="1:124" ht="15" hidden="1">
      <c r="A337" s="301">
        <f>未改造舰娘!$A333</f>
        <v>10036412</v>
      </c>
      <c r="B337" s="354" t="s">
        <v>4230</v>
      </c>
      <c r="C337" s="323"/>
      <c r="D337" s="323">
        <f t="shared" si="5"/>
        <v>110</v>
      </c>
      <c r="E337" s="303">
        <f>未改造舰娘!$C333</f>
        <v>3</v>
      </c>
      <c r="F337" s="304" t="str">
        <f>未改造舰娘!$D333</f>
        <v>重巡</v>
      </c>
      <c r="G337" s="304" t="str">
        <f>未改造舰娘!$E333</f>
        <v>中型</v>
      </c>
      <c r="H337" s="304" t="str">
        <f>未改造舰娘!$F333</f>
        <v>护卫舰</v>
      </c>
      <c r="I337" s="460">
        <f>未改造舰娘!$AR333</f>
        <v>3</v>
      </c>
      <c r="J337" s="304" t="str">
        <f>未改造舰娘!$G333</f>
        <v>西班牙</v>
      </c>
      <c r="K337" s="312">
        <f>未改造舰娘!$H333+(BV337+CI337+CV337+DI337)*$C$2</f>
        <v>48</v>
      </c>
      <c r="L337" s="304">
        <f>未改造舰娘!$I333</f>
        <v>0</v>
      </c>
      <c r="M337" s="304">
        <f>未改造舰娘!$J333</f>
        <v>1</v>
      </c>
      <c r="N337" s="518">
        <f>未改造舰娘!$K333</f>
        <v>2</v>
      </c>
      <c r="O337" s="304">
        <f>未改造舰娘!$L333+((CE337+CR337+DE337+DR337)*$C$2)</f>
        <v>21</v>
      </c>
      <c r="P337" s="304" t="str">
        <f>IF($C$2=1,(IF(ISERROR(FIND("超长",未改造舰娘!$M333&amp;CC337&amp;CP337&amp;DC337&amp;DP337,1)),IF(ISERROR(FIND("长",未改造舰娘!$M333&amp;CC337&amp;CP337&amp;DC337&amp;DP337,1)),IF(ISERROR(FIND("中",未改造舰娘!$M333&amp;CC337&amp;CP337&amp;DC337&amp;DP337,1)),IF(ISERROR(FIND("短",未改造舰娘!$M333&amp;CC337&amp;CP337&amp;DC337&amp;DP337,1)),IF(ISERROR(FIND("无",未改造舰娘!$M333&amp;CC337&amp;CP337&amp;DC337&amp;DP337,1)),0,"无"),"短"),"中"),"长"),"超长")),未改造舰娘!$M333)</f>
        <v>中</v>
      </c>
      <c r="Q337" s="303">
        <f>未改造舰娘!$N333</f>
        <v>33</v>
      </c>
      <c r="R337" s="304">
        <f>(未改造舰娘!$P333)+(未改造舰娘!$Q333)*$C$3+((BW337+CJ337+CW337+DJ337)*$C$2)</f>
        <v>54</v>
      </c>
      <c r="S337" s="304">
        <f>(未改造舰娘!$R333)+(未改造舰娘!$S333)*$C$3+((BY337+CL337+CY337+DL337)*$C$2)</f>
        <v>57</v>
      </c>
      <c r="T337" s="304">
        <f>(未改造舰娘!$T333)+(未改造舰娘!$U333)*$C$3+((BX337+CK337+CX337+DK337)*$C$2)</f>
        <v>43</v>
      </c>
      <c r="U337" s="304">
        <f>(未改造舰娘!$V333)+(未改造舰娘!$W333)*$C$3+((CG337+CT337+DG337+DT337)*$C$2)</f>
        <v>61</v>
      </c>
      <c r="V337" s="305">
        <f>INT((((未改造舰娘!$Y333)-(未改造舰娘!$X333))*(((IF(D337=0,C337,D337))-1)/99))+未改造舰娘!$X333)+((CB337+CO337+DB337+DO337)*$C$2)</f>
        <v>91</v>
      </c>
      <c r="W337" s="304">
        <f>INT((((未改造舰娘!$AA333)-(未改造舰娘!$Z333))*(((IF(D337=0,C337,D337))-1)/99))+未改造舰娘!$Z333)+((CD337+CQ337+DD337+DQ337)*$C$2)</f>
        <v>74</v>
      </c>
      <c r="X337" s="304">
        <f>INT((((未改造舰娘!$AC333)-(未改造舰娘!$AB333))*(((IF(D337=0,C337,D337))-1)/99))+未改造舰娘!$AB333)+((CA337+CN337+DA337+DN337)*$C$2)</f>
        <v>22</v>
      </c>
      <c r="Y337" s="303">
        <f>INT((((未改造舰娘!$AE333)-(未改造舰娘!$AD333))*(((IF(D337=0,C337,D337))-1)/99))+未改造舰娘!$AD333)+((BZ337+CM337+CZ337+DM337)*$C$2)</f>
        <v>0</v>
      </c>
      <c r="Z337" s="474" t="str">
        <f>IF(未改造舰娘!$AF333=0,"",未改造舰娘!$AF333)</f>
        <v/>
      </c>
      <c r="AA337" s="304" t="str">
        <f>IF(未改造舰娘!$AG333="","",未改造舰娘!$AG333)</f>
        <v/>
      </c>
      <c r="AB337" s="304" t="str">
        <f>IF(未改造舰娘!$AH333="","",未改造舰娘!$AH333)</f>
        <v/>
      </c>
      <c r="AC337" s="304" t="str">
        <f>IF(未改造舰娘!$AI333="","",未改造舰娘!$AI333)</f>
        <v/>
      </c>
      <c r="AD337" s="304">
        <f>IF(未改造舰娘!$AJ333="","",未改造舰娘!$AJ333)</f>
        <v>0</v>
      </c>
      <c r="AE337" s="305">
        <f>IF(未改造舰娘!$AK333="","",未改造舰娘!$AK333)</f>
        <v>0</v>
      </c>
      <c r="AF337" s="304" t="str">
        <f>IF(未改造舰娘!$AL333="","",未改造舰娘!$AL333)</f>
        <v/>
      </c>
      <c r="AG337" s="304" t="str">
        <f>IF(未改造舰娘!$AM333="","",未改造舰娘!$AM333)</f>
        <v/>
      </c>
      <c r="AH337" s="304" t="str">
        <f>IF(未改造舰娘!$AN333="","",未改造舰娘!$AN333)</f>
        <v/>
      </c>
      <c r="AI337" s="304" t="str">
        <f>IF(未改造舰娘!$AO333="","",未改造舰娘!$AO333)</f>
        <v/>
      </c>
      <c r="AJ337" s="304" t="str">
        <f>IF(未改造舰娘!$AP333="","",未改造舰娘!$AP333)</f>
        <v/>
      </c>
      <c r="AK337" s="303" t="str">
        <f>IF(未改造舰娘!$AQ333="","",未改造舰娘!$AQ333)</f>
        <v/>
      </c>
      <c r="AL337" s="306" t="str">
        <f>IF(未改造舰娘!$AS333="","",未改造舰娘!$AS333)</f>
        <v>E国双联8英寸炮</v>
      </c>
      <c r="AM337" s="306" t="str">
        <f>IF(未改造舰娘!$AT333="","",未改造舰娘!$AT333)</f>
        <v/>
      </c>
      <c r="AN337" s="306" t="str">
        <f>IF(未改造舰娘!$AU333="","",未改造舰娘!$AU333)</f>
        <v/>
      </c>
      <c r="AO337" s="306" t="str">
        <f>IF(未改造舰娘!$AV333="","",未改造舰娘!$AV333)</f>
        <v/>
      </c>
      <c r="AP337" s="307" t="str">
        <f>IF(未改造舰娘!$AW333="","",未改造舰娘!$AW333)</f>
        <v/>
      </c>
      <c r="AQ337" s="308" t="str">
        <f>IF(未改造舰娘!$AX333="","",未改造舰娘!$AX333)</f>
        <v/>
      </c>
      <c r="AR337" s="304">
        <f>IF(未改造舰娘!$AY333="","",未改造舰娘!$AY333)</f>
        <v>35</v>
      </c>
      <c r="AS337" s="304">
        <f>IF(未改造舰娘!$AZ333="","",未改造舰娘!$AZ333)</f>
        <v>65</v>
      </c>
      <c r="AT337" s="304">
        <f>IF(未改造舰娘!$BA333="","",未改造舰娘!$BA333)</f>
        <v>1.28</v>
      </c>
      <c r="AU337" s="304">
        <f>IF(未改造舰娘!$BB333="","",未改造舰娘!$BB333)</f>
        <v>2.4</v>
      </c>
      <c r="AV337" s="305">
        <f>IF((未改造舰娘!$BG333+未改造舰娘!$BK333*$C$4)=0,"",(未改造舰娘!$BG333+未改造舰娘!$BK333*$C$4))</f>
        <v>30</v>
      </c>
      <c r="AW337" s="304">
        <f>IF((未改造舰娘!$BH333+未改造舰娘!$BL333*$C$4)=0,"",(未改造舰娘!$BH333+未改造舰娘!$BL333*$C$4))</f>
        <v>43</v>
      </c>
      <c r="AX337" s="304">
        <f>IF((未改造舰娘!$BI333+未改造舰娘!$BM333*$C$4)=0,"",(未改造舰娘!$BI333+未改造舰娘!$BM333*$C$4))</f>
        <v>33</v>
      </c>
      <c r="AY337" s="303" t="str">
        <f>IF((未改造舰娘!$BJ333+未改造舰娘!$BN333*$C$4)=0,"",(未改造舰娘!$BJ333+未改造舰娘!$BN333*$C$4))</f>
        <v/>
      </c>
      <c r="AZ337" s="500">
        <f>IF(未改造舰娘!BC333="","",未改造舰娘!BC333)</f>
        <v>34</v>
      </c>
      <c r="BA337" s="500">
        <f>IF(未改造舰娘!BD333="","",未改造舰娘!BD333)</f>
        <v>11</v>
      </c>
      <c r="BB337" s="500">
        <f>IF(未改造舰娘!BE333="","",未改造舰娘!BE333)</f>
        <v>15</v>
      </c>
      <c r="BC337" s="498">
        <f>IF(未改造舰娘!BF333="","",未改造舰娘!BF333)</f>
        <v>16</v>
      </c>
      <c r="BD337" s="84" t="s">
        <v>2277</v>
      </c>
      <c r="BE337" s="506"/>
      <c r="BF337" s="306" t="str">
        <f>IF(未改造舰娘!$BQ333="","",未改造舰娘!$BQ333)</f>
        <v>5-4-CDEGH,7-1-CDFGHIJKLMN</v>
      </c>
      <c r="BG337" s="306" t="str">
        <f>IF(未改造舰娘!$BR333="","",未改造舰娘!$BR333)</f>
        <v>极地奏鸣曲 Ex-3-ABCDEFGHIJKLMOPQABDEFGHIJKLMNO,Ex-4-1-CGHIJKN,Ex-1-BCDEFGHIJKM,Ex-2-DFGHIJKLMNO,Ex-4-4-EHJKL；女武神行动 Ex-3-ABCDEGHIJKLM,Ex-6-BCDEFHI；未命名 Ex-1-LM,Ex-4-T,Ex-5-CDFHIJKLMNOPQRS,Ex-7-ABCDEFGHJKLM,Ex-9-BCEGHIJKLMNOPQRS,Ex-11-ABCDEFGHIJKLMNOPQRS,Ex-12-ABCDEFHIJKLMNPQRTUVβ</v>
      </c>
      <c r="BH337" s="306"/>
      <c r="BU337" s="304">
        <f>IFERROR(VLOOKUP(AL337,装备!$B:$C,2,0),0)</f>
        <v>3</v>
      </c>
      <c r="BV337" s="304">
        <f>IFERROR(VLOOKUP($AL337,装备!$B:$Q,5,0),0)</f>
        <v>0</v>
      </c>
      <c r="BW337" s="304">
        <f>IFERROR(VLOOKUP($AL337,装备!$B:$Q,6,0),0)</f>
        <v>9</v>
      </c>
      <c r="BX337" s="304">
        <f>IFERROR(VLOOKUP($AL337,装备!$B:$Q,7,0),0)</f>
        <v>0</v>
      </c>
      <c r="BY337" s="304">
        <f>IFERROR(VLOOKUP($AL337,装备!$B:$Q,8,0),0)</f>
        <v>0</v>
      </c>
      <c r="BZ337" s="304">
        <f>IFERROR(VLOOKUP($AL337,装备!$B:$Q,9,0),0)</f>
        <v>0</v>
      </c>
      <c r="CA337" s="304">
        <f>IFERROR(VLOOKUP($AL337,装备!$B:$Q,10,0),0)</f>
        <v>0</v>
      </c>
      <c r="CB337" s="304">
        <f>IFERROR(VLOOKUP($AL337,装备!$B:$Q,11,0),0)</f>
        <v>0</v>
      </c>
      <c r="CC337" s="304" t="str">
        <f>IFERROR(VLOOKUP($AL337,装备!$B:$Q,12,0),0)</f>
        <v>中</v>
      </c>
      <c r="CD337" s="304">
        <f>IFERROR(VLOOKUP($AL337,装备!$B:$Q,13,0),0)</f>
        <v>0</v>
      </c>
      <c r="CE337" s="304">
        <f>IFERROR(VLOOKUP($AL337,装备!$B:$Q,14,0),0)</f>
        <v>0</v>
      </c>
      <c r="CF337" s="304">
        <f>IFERROR(VLOOKUP($AL337,装备!$B:$Q,16,0),0)</f>
        <v>0</v>
      </c>
      <c r="CG337" s="304">
        <f>IFERROR(VLOOKUP($AL337,装备!$B:$Q,5,0),0)</f>
        <v>0</v>
      </c>
      <c r="CH337" s="304">
        <f>IFERROR(VLOOKUP(AM337,装备!$B:$C,2,0),0)</f>
        <v>0</v>
      </c>
      <c r="CI337" s="304">
        <f>IFERROR(VLOOKUP($AM337,装备!$B:$Q,5,0),0)</f>
        <v>0</v>
      </c>
      <c r="CJ337" s="304">
        <f>IFERROR(VLOOKUP($AM337,装备!$B:$Q,6,0),0)</f>
        <v>0</v>
      </c>
      <c r="CK337" s="304">
        <f>IFERROR(VLOOKUP($AM337,装备!$B:$Q,7,0),0)</f>
        <v>0</v>
      </c>
      <c r="CL337" s="304">
        <f>IFERROR(VLOOKUP($AM337,装备!$B:$Q,8,0),0)</f>
        <v>0</v>
      </c>
      <c r="CM337" s="304">
        <f>IFERROR(VLOOKUP($AM337,装备!$B:$Q,9,0),0)</f>
        <v>0</v>
      </c>
      <c r="CN337" s="304">
        <f>IFERROR(VLOOKUP($AM337,装备!$B:$Q,10,0),0)</f>
        <v>0</v>
      </c>
      <c r="CO337" s="304">
        <f>IFERROR(VLOOKUP($AM337,装备!$B:$Q,11,0),0)</f>
        <v>0</v>
      </c>
      <c r="CP337" s="304">
        <f>IFERROR(VLOOKUP($AM337,装备!$B:$Q,12,0),0)</f>
        <v>0</v>
      </c>
      <c r="CQ337" s="304">
        <f>IFERROR(VLOOKUP($AM337,装备!$B:$Q,13,0),0)</f>
        <v>0</v>
      </c>
      <c r="CR337" s="304">
        <f>IFERROR(VLOOKUP($AM337,装备!$B:$Q,14,0),0)</f>
        <v>0</v>
      </c>
      <c r="CS337" s="304">
        <f>IFERROR(VLOOKUP($AM337,装备!$B:$Q,16,0),0)</f>
        <v>0</v>
      </c>
      <c r="CT337" s="304">
        <f>IFERROR(VLOOKUP($AM337,装备!$B:$Q,5,0),0)</f>
        <v>0</v>
      </c>
      <c r="CU337" s="304">
        <f>IFERROR(VLOOKUP(AN337,装备!$B:$C,2,0),0)</f>
        <v>0</v>
      </c>
      <c r="CV337" s="304">
        <f>IFERROR(VLOOKUP($AN337,装备!$B:$Q,5,0),0)</f>
        <v>0</v>
      </c>
      <c r="CW337" s="304">
        <f>IFERROR(VLOOKUP($AN337,装备!$B:$Q,6,0),0)</f>
        <v>0</v>
      </c>
      <c r="CX337" s="304">
        <f>IFERROR(VLOOKUP($AN337,装备!$B:$Q,7,0),0)</f>
        <v>0</v>
      </c>
      <c r="CY337" s="304">
        <f>IFERROR(VLOOKUP($AN337,装备!$B:$Q,8,0),0)</f>
        <v>0</v>
      </c>
      <c r="CZ337" s="304">
        <f>IFERROR(VLOOKUP($AN337,装备!$B:$Q,9,0),0)</f>
        <v>0</v>
      </c>
      <c r="DA337" s="304">
        <f>IFERROR(VLOOKUP($AN337,装备!$B:$Q,10,0),0)</f>
        <v>0</v>
      </c>
      <c r="DB337" s="304">
        <f>IFERROR(VLOOKUP($AN337,装备!$B:$Q,11,0),0)</f>
        <v>0</v>
      </c>
      <c r="DC337" s="304">
        <f>IFERROR(VLOOKUP($AN337,装备!$B:$Q,12,0),0)</f>
        <v>0</v>
      </c>
      <c r="DD337" s="304">
        <f>IFERROR(VLOOKUP($AN337,装备!$B:$Q,13,0),0)</f>
        <v>0</v>
      </c>
      <c r="DE337" s="304">
        <f>IFERROR(VLOOKUP($AN337,装备!$B:$Q,14,0),0)</f>
        <v>0</v>
      </c>
      <c r="DF337" s="304">
        <f>IFERROR(VLOOKUP($AN337,装备!$B:$Q,16,0),0)</f>
        <v>0</v>
      </c>
      <c r="DG337" s="304">
        <f>IFERROR(VLOOKUP($AN337,装备!$B:$Q,5,0),0)</f>
        <v>0</v>
      </c>
      <c r="DH337" s="304">
        <f>IFERROR(VLOOKUP(AO337,装备!$B:$C,2,0),0)</f>
        <v>0</v>
      </c>
      <c r="DI337" s="304">
        <f>IFERROR(VLOOKUP($AO337,装备!$B:$Q,5,0),0)</f>
        <v>0</v>
      </c>
      <c r="DJ337" s="304">
        <f>IFERROR(VLOOKUP($AO337,装备!$B:$Q,6,0),0)</f>
        <v>0</v>
      </c>
      <c r="DK337" s="304">
        <f>IFERROR(VLOOKUP($AO337,装备!$B:$Q,7,0),0)</f>
        <v>0</v>
      </c>
      <c r="DL337" s="304">
        <f>IFERROR(VLOOKUP($AO337,装备!$B:$Q,8,0),0)</f>
        <v>0</v>
      </c>
      <c r="DM337" s="304">
        <f>IFERROR(VLOOKUP($AO337,装备!$B:$Q,9,0),0)</f>
        <v>0</v>
      </c>
      <c r="DN337" s="304">
        <f>IFERROR(VLOOKUP($AO337,装备!$B:$Q,10,0),0)</f>
        <v>0</v>
      </c>
      <c r="DO337" s="304">
        <f>IFERROR(VLOOKUP($AO337,装备!$B:$Q,11,0),0)</f>
        <v>0</v>
      </c>
      <c r="DP337" s="304">
        <f>IFERROR(VLOOKUP($AO337,装备!$B:$Q,12,0),0)</f>
        <v>0</v>
      </c>
      <c r="DQ337" s="304">
        <f>IFERROR(VLOOKUP($AO337,装备!$B:$Q,13,0),0)</f>
        <v>0</v>
      </c>
      <c r="DR337" s="304">
        <f>IFERROR(VLOOKUP($AO337,装备!$B:$Q,14,0),0)</f>
        <v>0</v>
      </c>
      <c r="DS337" s="304">
        <f>IFERROR(VLOOKUP($AO337,装备!$B:$Q,16,0),0)</f>
        <v>0</v>
      </c>
      <c r="DT337" s="304">
        <f>IFERROR(VLOOKUP($AO337,装备!$B:$Q,5,0),0)</f>
        <v>0</v>
      </c>
    </row>
    <row r="338" spans="1:124" hidden="1">
      <c r="A338" s="301">
        <f>未改造舰娘!$A334</f>
        <v>10036512</v>
      </c>
      <c r="B338" s="354" t="s">
        <v>4232</v>
      </c>
      <c r="C338" s="323"/>
      <c r="D338" s="323">
        <f t="shared" si="5"/>
        <v>110</v>
      </c>
      <c r="E338" s="303">
        <f>未改造舰娘!$C334</f>
        <v>3</v>
      </c>
      <c r="F338" s="304" t="str">
        <f>未改造舰娘!$D334</f>
        <v>轻巡</v>
      </c>
      <c r="G338" s="304" t="str">
        <f>未改造舰娘!$E334</f>
        <v>中型</v>
      </c>
      <c r="H338" s="304" t="str">
        <f>未改造舰娘!$F334</f>
        <v>护卫舰</v>
      </c>
      <c r="I338" s="460">
        <f>未改造舰娘!$AR334</f>
        <v>3</v>
      </c>
      <c r="J338" s="304" t="str">
        <f>未改造舰娘!$G334</f>
        <v>西班牙</v>
      </c>
      <c r="K338" s="312">
        <f>未改造舰娘!$H334+(BV338+CI338+CV338+DI338)*$C$2</f>
        <v>25</v>
      </c>
      <c r="L338" s="304">
        <f>未改造舰娘!$I334</f>
        <v>-1</v>
      </c>
      <c r="M338" s="304">
        <f>未改造舰娘!$J334</f>
        <v>2</v>
      </c>
      <c r="N338" s="518">
        <f>未改造舰娘!$K334</f>
        <v>2</v>
      </c>
      <c r="O338" s="304">
        <f>未改造舰娘!$L334+((CE338+CR338+DE338+DR338)*$C$2)</f>
        <v>20</v>
      </c>
      <c r="P338" s="304" t="str">
        <f>IF($C$2=1,(IF(ISERROR(FIND("超长",未改造舰娘!$M334&amp;CC338&amp;CP338&amp;DC338&amp;DP338,1)),IF(ISERROR(FIND("长",未改造舰娘!$M334&amp;CC338&amp;CP338&amp;DC338&amp;DP338,1)),IF(ISERROR(FIND("中",未改造舰娘!$M334&amp;CC338&amp;CP338&amp;DC338&amp;DP338,1)),IF(ISERROR(FIND("短",未改造舰娘!$M334&amp;CC338&amp;CP338&amp;DC338&amp;DP338,1)),IF(ISERROR(FIND("无",未改造舰娘!$M334&amp;CC338&amp;CP338&amp;DC338&amp;DP338,1)),0,"无"),"短"),"中"),"长"),"超长")),未改造舰娘!$M334)</f>
        <v>中</v>
      </c>
      <c r="Q338" s="303">
        <f>未改造舰娘!$N334</f>
        <v>29</v>
      </c>
      <c r="R338" s="304">
        <f>(未改造舰娘!$P334)+(未改造舰娘!$Q334)*$C$3+((BW338+CJ338+CW338+DJ338)*$C$2)</f>
        <v>45</v>
      </c>
      <c r="S338" s="304">
        <f>(未改造舰娘!$R334)+(未改造舰娘!$S334)*$C$3+((BY338+CL338+CY338+DL338)*$C$2)</f>
        <v>52</v>
      </c>
      <c r="T338" s="304">
        <f>(未改造舰娘!$T334)+(未改造舰娘!$U334)*$C$3+((BX338+CK338+CX338+DK338)*$C$2)</f>
        <v>32</v>
      </c>
      <c r="U338" s="304">
        <f>(未改造舰娘!$V334)+(未改造舰娘!$W334)*$C$3+((CG338+CT338+DG338+DT338)*$C$2)</f>
        <v>70</v>
      </c>
      <c r="V338" s="305">
        <f>INT((((未改造舰娘!$Y334)-(未改造舰娘!$X334))*(((IF(D338=0,C338,D338))-1)/99))+未改造舰娘!$X334)+((CB338+CO338+DB338+DO338)*$C$2)</f>
        <v>87</v>
      </c>
      <c r="W338" s="304">
        <f>INT((((未改造舰娘!$AA334)-(未改造舰娘!$Z334))*(((IF(D338=0,C338,D338))-1)/99))+未改造舰娘!$Z334)+((CD338+CQ338+DD338+DQ338)*$C$2)</f>
        <v>69</v>
      </c>
      <c r="X338" s="304">
        <f>INT((((未改造舰娘!$AC334)-(未改造舰娘!$AB334))*(((IF(D338=0,C338,D338))-1)/99))+未改造舰娘!$AB334)+((CA338+CN338+DA338+DN338)*$C$2)</f>
        <v>20</v>
      </c>
      <c r="Y338" s="303">
        <f>INT((((未改造舰娘!$AE334)-(未改造舰娘!$AD334))*(((IF(D338=0,C338,D338))-1)/99))+未改造舰娘!$AD334)+((BZ338+CM338+CZ338+DM338)*$C$2)</f>
        <v>62</v>
      </c>
      <c r="Z338" s="474" t="str">
        <f>IF(未改造舰娘!$AF334=0,"",未改造舰娘!$AF334)</f>
        <v/>
      </c>
      <c r="AA338" s="304" t="str">
        <f>IF(未改造舰娘!$AG334="","",未改造舰娘!$AG334)</f>
        <v/>
      </c>
      <c r="AB338" s="304" t="str">
        <f>IF(未改造舰娘!$AH334="","",未改造舰娘!$AH334)</f>
        <v/>
      </c>
      <c r="AC338" s="304" t="str">
        <f>IF(未改造舰娘!$AI334="","",未改造舰娘!$AI334)</f>
        <v/>
      </c>
      <c r="AD338" s="304">
        <f>IF(未改造舰娘!$AJ334="","",未改造舰娘!$AJ334)</f>
        <v>0</v>
      </c>
      <c r="AE338" s="305">
        <f>IF(未改造舰娘!$AK334="","",未改造舰娘!$AK334)</f>
        <v>0</v>
      </c>
      <c r="AF338" s="304" t="str">
        <f>IF(未改造舰娘!$AL334="","",未改造舰娘!$AL334)</f>
        <v/>
      </c>
      <c r="AG338" s="304" t="str">
        <f>IF(未改造舰娘!$AM334="","",未改造舰娘!$AM334)</f>
        <v/>
      </c>
      <c r="AH338" s="304" t="str">
        <f>IF(未改造舰娘!$AN334="","",未改造舰娘!$AN334)</f>
        <v/>
      </c>
      <c r="AI338" s="304" t="str">
        <f>IF(未改造舰娘!$AO334="","",未改造舰娘!$AO334)</f>
        <v/>
      </c>
      <c r="AJ338" s="304" t="str">
        <f>IF(未改造舰娘!$AP334="","",未改造舰娘!$AP334)</f>
        <v/>
      </c>
      <c r="AK338" s="303" t="str">
        <f>IF(未改造舰娘!$AQ334="","",未改造舰娘!$AQ334)</f>
        <v/>
      </c>
      <c r="AL338" s="306" t="str">
        <f>IF(未改造舰娘!$AS334="","",未改造舰娘!$AS334)</f>
        <v/>
      </c>
      <c r="AM338" s="306" t="str">
        <f>IF(未改造舰娘!$AT334="","",未改造舰娘!$AT334)</f>
        <v/>
      </c>
      <c r="AN338" s="306" t="str">
        <f>IF(未改造舰娘!$AU334="","",未改造舰娘!$AU334)</f>
        <v/>
      </c>
      <c r="AO338" s="306" t="str">
        <f>IF(未改造舰娘!$AV334="","",未改造舰娘!$AV334)</f>
        <v/>
      </c>
      <c r="AP338" s="307" t="str">
        <f>IF(未改造舰娘!$AW334="","",未改造舰娘!$AW334)</f>
        <v/>
      </c>
      <c r="AQ338" s="308" t="str">
        <f>IF(未改造舰娘!$AX334="","",未改造舰娘!$AX334)</f>
        <v/>
      </c>
      <c r="AR338" s="304">
        <f>IF(未改造舰娘!$AY334="","",未改造舰娘!$AY334)</f>
        <v>20</v>
      </c>
      <c r="AS338" s="304">
        <f>IF(未改造舰娘!$AZ334="","",未改造舰娘!$AZ334)</f>
        <v>30</v>
      </c>
      <c r="AT338" s="304">
        <f>IF(未改造舰娘!$BA334="","",未改造舰娘!$BA334)</f>
        <v>0.9</v>
      </c>
      <c r="AU338" s="304">
        <f>IF(未改造舰娘!$BB334="","",未改造舰娘!$BB334)</f>
        <v>1.6</v>
      </c>
      <c r="AV338" s="305">
        <f>IF((未改造舰娘!$BG334+未改造舰娘!$BK334*$C$4)=0,"",(未改造舰娘!$BG334+未改造舰娘!$BK334*$C$4))</f>
        <v>10</v>
      </c>
      <c r="AW338" s="304">
        <f>IF((未改造舰娘!$BH334+未改造舰娘!$BL334*$C$4)=0,"",(未改造舰娘!$BH334+未改造舰娘!$BL334*$C$4))</f>
        <v>16</v>
      </c>
      <c r="AX338" s="304">
        <f>IF((未改造舰娘!$BI334+未改造舰娘!$BM334*$C$4)=0,"",(未改造舰娘!$BI334+未改造舰娘!$BM334*$C$4))</f>
        <v>10</v>
      </c>
      <c r="AY338" s="303" t="str">
        <f>IF((未改造舰娘!$BJ334+未改造舰娘!$BN334*$C$4)=0,"",(未改造舰娘!$BJ334+未改造舰娘!$BN334*$C$4))</f>
        <v/>
      </c>
      <c r="AZ338" s="500">
        <f>IF(未改造舰娘!BC334="","",未改造舰娘!BC334)</f>
        <v>8</v>
      </c>
      <c r="BA338" s="500">
        <f>IF(未改造舰娘!BD334="","",未改造舰娘!BD334)</f>
        <v>12</v>
      </c>
      <c r="BB338" s="500">
        <f>IF(未改造舰娘!BE334="","",未改造舰娘!BE334)</f>
        <v>9</v>
      </c>
      <c r="BC338" s="498">
        <f>IF(未改造舰娘!BF334="","",未改造舰娘!BF334)</f>
        <v>24</v>
      </c>
      <c r="BD338" s="67" t="s">
        <v>2467</v>
      </c>
      <c r="BE338" s="506"/>
      <c r="BF338" s="306" t="str">
        <f>IF(未改造舰娘!$BQ334="","",未改造舰娘!$BQ334)</f>
        <v>5-5-DEFGHI,7-1-CDFGHIJKLMN</v>
      </c>
      <c r="BG338" s="306" t="str">
        <f>IF(未改造舰娘!$BR334="","",未改造舰娘!$BR334)</f>
        <v>极地奏鸣曲 Ex-2-ABCDEFGHIJKLMN,Ex-2-3-DFGHI,Ex-4-1-CGHIKLMN,Ex-1-BCDEFGHIJKM,Ex-3-ABDEFGHIJKLMNO,Ex-4-ABCDEFGHIJKLMNO,Ex-4-4-DEGHJKL；女武神行动 Ex-2-ABCDEFGHIJKL,Ex-5-ABCDEFG；未命名 Ex-1-LM,Ex-3-S,Ex-5-RS,Ex-6-ABCDEFGIJKLMNOPQRTUV,Ex-8-ABCDEFGHIJKNO,Ex-10-ABCDEIJKLMNOPQRST,Ex-11-EFGIJLMNOPQRS,Ex-12-ABCDEFGHIJKLMNOPQRTUVβ</v>
      </c>
      <c r="BH338" s="306"/>
      <c r="BU338" s="304">
        <f>IFERROR(VLOOKUP(AL338,装备!$B:$C,2,0),0)</f>
        <v>0</v>
      </c>
      <c r="BV338" s="304">
        <f>IFERROR(VLOOKUP($AL338,装备!$B:$Q,5,0),0)</f>
        <v>0</v>
      </c>
      <c r="BW338" s="304">
        <f>IFERROR(VLOOKUP($AL338,装备!$B:$Q,6,0),0)</f>
        <v>0</v>
      </c>
      <c r="BX338" s="304">
        <f>IFERROR(VLOOKUP($AL338,装备!$B:$Q,7,0),0)</f>
        <v>0</v>
      </c>
      <c r="BY338" s="304">
        <f>IFERROR(VLOOKUP($AL338,装备!$B:$Q,8,0),0)</f>
        <v>0</v>
      </c>
      <c r="BZ338" s="304">
        <f>IFERROR(VLOOKUP($AL338,装备!$B:$Q,9,0),0)</f>
        <v>0</v>
      </c>
      <c r="CA338" s="304">
        <f>IFERROR(VLOOKUP($AL338,装备!$B:$Q,10,0),0)</f>
        <v>0</v>
      </c>
      <c r="CB338" s="304">
        <f>IFERROR(VLOOKUP($AL338,装备!$B:$Q,11,0),0)</f>
        <v>0</v>
      </c>
      <c r="CC338" s="304">
        <f>IFERROR(VLOOKUP($AL338,装备!$B:$Q,12,0),0)</f>
        <v>0</v>
      </c>
      <c r="CD338" s="304">
        <f>IFERROR(VLOOKUP($AL338,装备!$B:$Q,13,0),0)</f>
        <v>0</v>
      </c>
      <c r="CE338" s="304">
        <f>IFERROR(VLOOKUP($AL338,装备!$B:$Q,14,0),0)</f>
        <v>0</v>
      </c>
      <c r="CF338" s="304">
        <f>IFERROR(VLOOKUP($AL338,装备!$B:$Q,16,0),0)</f>
        <v>0</v>
      </c>
      <c r="CG338" s="304">
        <f>IFERROR(VLOOKUP($AL338,装备!$B:$Q,5,0),0)</f>
        <v>0</v>
      </c>
      <c r="CH338" s="304">
        <f>IFERROR(VLOOKUP(AM338,装备!$B:$C,2,0),0)</f>
        <v>0</v>
      </c>
      <c r="CI338" s="304">
        <f>IFERROR(VLOOKUP($AM338,装备!$B:$Q,5,0),0)</f>
        <v>0</v>
      </c>
      <c r="CJ338" s="304">
        <f>IFERROR(VLOOKUP($AM338,装备!$B:$Q,6,0),0)</f>
        <v>0</v>
      </c>
      <c r="CK338" s="304">
        <f>IFERROR(VLOOKUP($AM338,装备!$B:$Q,7,0),0)</f>
        <v>0</v>
      </c>
      <c r="CL338" s="304">
        <f>IFERROR(VLOOKUP($AM338,装备!$B:$Q,8,0),0)</f>
        <v>0</v>
      </c>
      <c r="CM338" s="304">
        <f>IFERROR(VLOOKUP($AM338,装备!$B:$Q,9,0),0)</f>
        <v>0</v>
      </c>
      <c r="CN338" s="304">
        <f>IFERROR(VLOOKUP($AM338,装备!$B:$Q,10,0),0)</f>
        <v>0</v>
      </c>
      <c r="CO338" s="304">
        <f>IFERROR(VLOOKUP($AM338,装备!$B:$Q,11,0),0)</f>
        <v>0</v>
      </c>
      <c r="CP338" s="304">
        <f>IFERROR(VLOOKUP($AM338,装备!$B:$Q,12,0),0)</f>
        <v>0</v>
      </c>
      <c r="CQ338" s="304">
        <f>IFERROR(VLOOKUP($AM338,装备!$B:$Q,13,0),0)</f>
        <v>0</v>
      </c>
      <c r="CR338" s="304">
        <f>IFERROR(VLOOKUP($AM338,装备!$B:$Q,14,0),0)</f>
        <v>0</v>
      </c>
      <c r="CS338" s="304">
        <f>IFERROR(VLOOKUP($AM338,装备!$B:$Q,16,0),0)</f>
        <v>0</v>
      </c>
      <c r="CT338" s="304">
        <f>IFERROR(VLOOKUP($AM338,装备!$B:$Q,5,0),0)</f>
        <v>0</v>
      </c>
      <c r="CU338" s="304">
        <f>IFERROR(VLOOKUP(AN338,装备!$B:$C,2,0),0)</f>
        <v>0</v>
      </c>
      <c r="CV338" s="304">
        <f>IFERROR(VLOOKUP($AN338,装备!$B:$Q,5,0),0)</f>
        <v>0</v>
      </c>
      <c r="CW338" s="304">
        <f>IFERROR(VLOOKUP($AN338,装备!$B:$Q,6,0),0)</f>
        <v>0</v>
      </c>
      <c r="CX338" s="304">
        <f>IFERROR(VLOOKUP($AN338,装备!$B:$Q,7,0),0)</f>
        <v>0</v>
      </c>
      <c r="CY338" s="304">
        <f>IFERROR(VLOOKUP($AN338,装备!$B:$Q,8,0),0)</f>
        <v>0</v>
      </c>
      <c r="CZ338" s="304">
        <f>IFERROR(VLOOKUP($AN338,装备!$B:$Q,9,0),0)</f>
        <v>0</v>
      </c>
      <c r="DA338" s="304">
        <f>IFERROR(VLOOKUP($AN338,装备!$B:$Q,10,0),0)</f>
        <v>0</v>
      </c>
      <c r="DB338" s="304">
        <f>IFERROR(VLOOKUP($AN338,装备!$B:$Q,11,0),0)</f>
        <v>0</v>
      </c>
      <c r="DC338" s="304">
        <f>IFERROR(VLOOKUP($AN338,装备!$B:$Q,12,0),0)</f>
        <v>0</v>
      </c>
      <c r="DD338" s="304">
        <f>IFERROR(VLOOKUP($AN338,装备!$B:$Q,13,0),0)</f>
        <v>0</v>
      </c>
      <c r="DE338" s="304">
        <f>IFERROR(VLOOKUP($AN338,装备!$B:$Q,14,0),0)</f>
        <v>0</v>
      </c>
      <c r="DF338" s="304">
        <f>IFERROR(VLOOKUP($AN338,装备!$B:$Q,16,0),0)</f>
        <v>0</v>
      </c>
      <c r="DG338" s="304">
        <f>IFERROR(VLOOKUP($AN338,装备!$B:$Q,5,0),0)</f>
        <v>0</v>
      </c>
      <c r="DH338" s="304">
        <f>IFERROR(VLOOKUP(AO338,装备!$B:$C,2,0),0)</f>
        <v>0</v>
      </c>
      <c r="DI338" s="304">
        <f>IFERROR(VLOOKUP($AO338,装备!$B:$Q,5,0),0)</f>
        <v>0</v>
      </c>
      <c r="DJ338" s="304">
        <f>IFERROR(VLOOKUP($AO338,装备!$B:$Q,6,0),0)</f>
        <v>0</v>
      </c>
      <c r="DK338" s="304">
        <f>IFERROR(VLOOKUP($AO338,装备!$B:$Q,7,0),0)</f>
        <v>0</v>
      </c>
      <c r="DL338" s="304">
        <f>IFERROR(VLOOKUP($AO338,装备!$B:$Q,8,0),0)</f>
        <v>0</v>
      </c>
      <c r="DM338" s="304">
        <f>IFERROR(VLOOKUP($AO338,装备!$B:$Q,9,0),0)</f>
        <v>0</v>
      </c>
      <c r="DN338" s="304">
        <f>IFERROR(VLOOKUP($AO338,装备!$B:$Q,10,0),0)</f>
        <v>0</v>
      </c>
      <c r="DO338" s="304">
        <f>IFERROR(VLOOKUP($AO338,装备!$B:$Q,11,0),0)</f>
        <v>0</v>
      </c>
      <c r="DP338" s="304">
        <f>IFERROR(VLOOKUP($AO338,装备!$B:$Q,12,0),0)</f>
        <v>0</v>
      </c>
      <c r="DQ338" s="304">
        <f>IFERROR(VLOOKUP($AO338,装备!$B:$Q,13,0),0)</f>
        <v>0</v>
      </c>
      <c r="DR338" s="304">
        <f>IFERROR(VLOOKUP($AO338,装备!$B:$Q,14,0),0)</f>
        <v>0</v>
      </c>
      <c r="DS338" s="304">
        <f>IFERROR(VLOOKUP($AO338,装备!$B:$Q,16,0),0)</f>
        <v>0</v>
      </c>
      <c r="DT338" s="304">
        <f>IFERROR(VLOOKUP($AO338,装备!$B:$Q,5,0),0)</f>
        <v>0</v>
      </c>
    </row>
    <row r="339" spans="1:124" ht="27" hidden="1">
      <c r="A339" s="301">
        <f>未改造舰娘!$A335</f>
        <v>10036611</v>
      </c>
      <c r="B339" s="354" t="s">
        <v>4233</v>
      </c>
      <c r="C339" s="323"/>
      <c r="D339" s="323">
        <f t="shared" si="5"/>
        <v>110</v>
      </c>
      <c r="E339" s="303">
        <f>未改造舰娘!$C335</f>
        <v>5</v>
      </c>
      <c r="F339" s="304" t="str">
        <f>未改造舰娘!$D335</f>
        <v>潜艇</v>
      </c>
      <c r="G339" s="304" t="str">
        <f>未改造舰娘!$E335</f>
        <v>小型</v>
      </c>
      <c r="H339" s="304" t="str">
        <f>未改造舰娘!$F335</f>
        <v>水下舰</v>
      </c>
      <c r="I339" s="460">
        <f>未改造舰娘!$AR335</f>
        <v>2</v>
      </c>
      <c r="J339" s="304" t="str">
        <f>未改造舰娘!$G335</f>
        <v>美国</v>
      </c>
      <c r="K339" s="312">
        <f>未改造舰娘!$H335+(BV339+CI339+CV339+DI339)*$C$2</f>
        <v>24</v>
      </c>
      <c r="L339" s="304">
        <f>未改造舰娘!$I335</f>
        <v>0</v>
      </c>
      <c r="M339" s="304">
        <f>未改造舰娘!$J335</f>
        <v>4</v>
      </c>
      <c r="N339" s="518">
        <f>未改造舰娘!$K335</f>
        <v>4</v>
      </c>
      <c r="O339" s="304">
        <f>未改造舰娘!$L335+((CE339+CR339+DE339+DR339)*$C$2)</f>
        <v>24</v>
      </c>
      <c r="P339" s="304" t="str">
        <f>IF($C$2=1,(IF(ISERROR(FIND("超长",未改造舰娘!$M335&amp;CC339&amp;CP339&amp;DC339&amp;DP339,1)),IF(ISERROR(FIND("长",未改造舰娘!$M335&amp;CC339&amp;CP339&amp;DC339&amp;DP339,1)),IF(ISERROR(FIND("中",未改造舰娘!$M335&amp;CC339&amp;CP339&amp;DC339&amp;DP339,1)),IF(ISERROR(FIND("短",未改造舰娘!$M335&amp;CC339&amp;CP339&amp;DC339&amp;DP339,1)),IF(ISERROR(FIND("无",未改造舰娘!$M335&amp;CC339&amp;CP339&amp;DC339&amp;DP339,1)),0,"无"),"短"),"中"),"长"),"超长")),未改造舰娘!$M335)</f>
        <v>短</v>
      </c>
      <c r="Q339" s="303">
        <f>未改造舰娘!$N335</f>
        <v>17.399999999999999</v>
      </c>
      <c r="R339" s="304">
        <f>(未改造舰娘!$P335)+(未改造舰娘!$Q335)*$C$3+((BW339+CJ339+CW339+DJ339)*$C$2)</f>
        <v>28</v>
      </c>
      <c r="S339" s="304">
        <f>(未改造舰娘!$R335)+(未改造舰娘!$S335)*$C$3+((BY339+CL339+CY339+DL339)*$C$2)</f>
        <v>73</v>
      </c>
      <c r="T339" s="304">
        <f>(未改造舰娘!$T335)+(未改造舰娘!$U335)*$C$3+((BX339+CK339+CX339+DK339)*$C$2)</f>
        <v>28</v>
      </c>
      <c r="U339" s="304">
        <f>(未改造舰娘!$V335)+(未改造舰娘!$W335)*$C$3+((CG339+CT339+DG339+DT339)*$C$2)</f>
        <v>0</v>
      </c>
      <c r="V339" s="305">
        <f>INT((((未改造舰娘!$Y335)-(未改造舰娘!$X335))*(((IF(D339=0,C339,D339))-1)/99))+未改造舰娘!$X335)+((CB339+CO339+DB339+DO339)*$C$2)</f>
        <v>96</v>
      </c>
      <c r="W339" s="304">
        <f>INT((((未改造舰娘!$AA335)-(未改造舰娘!$Z335))*(((IF(D339=0,C339,D339))-1)/99))+未改造舰娘!$Z335)+((CD339+CQ339+DD339+DQ339)*$C$2)</f>
        <v>38</v>
      </c>
      <c r="X339" s="304">
        <f>INT((((未改造舰娘!$AC335)-(未改造舰娘!$AB335))*(((IF(D339=0,C339,D339))-1)/99))+未改造舰娘!$AB335)+((CA339+CN339+DA339+DN339)*$C$2)</f>
        <v>48</v>
      </c>
      <c r="Y339" s="303">
        <f>INT((((未改造舰娘!$AE335)-(未改造舰娘!$AD335))*(((IF(D339=0,C339,D339))-1)/99))+未改造舰娘!$AD335)+((BZ339+CM339+CZ339+DM339)*$C$2)</f>
        <v>0</v>
      </c>
      <c r="Z339" s="474" t="str">
        <f>IF(未改造舰娘!$AF335=0,"",未改造舰娘!$AF335)</f>
        <v/>
      </c>
      <c r="AA339" s="304" t="str">
        <f>IF(未改造舰娘!$AG335="","",未改造舰娘!$AG335)</f>
        <v/>
      </c>
      <c r="AB339" s="304" t="str">
        <f>IF(未改造舰娘!$AH335="","",未改造舰娘!$AH335)</f>
        <v/>
      </c>
      <c r="AC339" s="304" t="str">
        <f>IF(未改造舰娘!$AI335="","",未改造舰娘!$AI335)</f>
        <v/>
      </c>
      <c r="AD339" s="304">
        <f>IF(未改造舰娘!$AJ335="","",未改造舰娘!$AJ335)</f>
        <v>0</v>
      </c>
      <c r="AE339" s="305">
        <f>IF(未改造舰娘!$AK335="","",未改造舰娘!$AK335)</f>
        <v>0</v>
      </c>
      <c r="AF339" s="304" t="str">
        <f>IF(未改造舰娘!$AL335="","",未改造舰娘!$AL335)</f>
        <v/>
      </c>
      <c r="AG339" s="304" t="str">
        <f>IF(未改造舰娘!$AM335="","",未改造舰娘!$AM335)</f>
        <v/>
      </c>
      <c r="AH339" s="304" t="str">
        <f>IF(未改造舰娘!$AN335="","",未改造舰娘!$AN335)</f>
        <v/>
      </c>
      <c r="AI339" s="304" t="str">
        <f>IF(未改造舰娘!$AO335="","",未改造舰娘!$AO335)</f>
        <v/>
      </c>
      <c r="AJ339" s="304" t="str">
        <f>IF(未改造舰娘!$AP335="","",未改造舰娘!$AP335)</f>
        <v/>
      </c>
      <c r="AK339" s="303" t="str">
        <f>IF(未改造舰娘!$AQ335="","",未改造舰娘!$AQ335)</f>
        <v/>
      </c>
      <c r="AL339" s="306" t="str">
        <f>IF(未改造舰娘!$AS335="","",未改造舰娘!$AS335)</f>
        <v>21英寸鱼雷(潜艇)</v>
      </c>
      <c r="AM339" s="306" t="str">
        <f>IF(未改造舰娘!$AT335="","",未改造舰娘!$AT335)</f>
        <v/>
      </c>
      <c r="AN339" s="306" t="str">
        <f>IF(未改造舰娘!$AU335="","",未改造舰娘!$AU335)</f>
        <v/>
      </c>
      <c r="AO339" s="306" t="str">
        <f>IF(未改造舰娘!$AV335="","",未改造舰娘!$AV335)</f>
        <v/>
      </c>
      <c r="AP339" s="307" t="str">
        <f>IF(未改造舰娘!$AW335="","",未改造舰娘!$AW335)</f>
        <v>秘密潜行(3级)：提升自身和自身相邻上方一艘船9点闪避值和9点装甲值。提升自身火力*0.5%的暴击率</v>
      </c>
      <c r="AQ339" s="308" t="str">
        <f>IF(未改造舰娘!$AX335="","",未改造舰娘!$AX335)</f>
        <v/>
      </c>
      <c r="AR339" s="304">
        <f>IF(未改造舰娘!$AY335="","",未改造舰娘!$AY335)</f>
        <v>20</v>
      </c>
      <c r="AS339" s="304">
        <f>IF(未改造舰娘!$AZ335="","",未改造舰娘!$AZ335)</f>
        <v>20</v>
      </c>
      <c r="AT339" s="304">
        <f>IF(未改造舰娘!$BA335="","",未改造舰娘!$BA335)</f>
        <v>0.75</v>
      </c>
      <c r="AU339" s="304">
        <f>IF(未改造舰娘!$BB335="","",未改造舰娘!$BB335)</f>
        <v>0.7</v>
      </c>
      <c r="AV339" s="305">
        <f>IF((未改造舰娘!$BG335+未改造舰娘!$BK335*$C$4)=0,"",(未改造舰娘!$BG335+未改造舰娘!$BK335*$C$4))</f>
        <v>15</v>
      </c>
      <c r="AW339" s="304">
        <f>IF((未改造舰娘!$BH335+未改造舰娘!$BL335*$C$4)=0,"",(未改造舰娘!$BH335+未改造舰娘!$BL335*$C$4))</f>
        <v>12</v>
      </c>
      <c r="AX339" s="304">
        <f>IF((未改造舰娘!$BI335+未改造舰娘!$BM335*$C$4)=0,"",(未改造舰娘!$BI335+未改造舰娘!$BM335*$C$4))</f>
        <v>23</v>
      </c>
      <c r="AY339" s="303" t="str">
        <f>IF((未改造舰娘!$BJ335+未改造舰娘!$BN335*$C$4)=0,"",(未改造舰娘!$BJ335+未改造舰娘!$BN335*$C$4))</f>
        <v/>
      </c>
      <c r="AZ339" s="500">
        <f>IF(未改造舰娘!BC335="","",未改造舰娘!BC335)</f>
        <v>0</v>
      </c>
      <c r="BA339" s="500">
        <f>IF(未改造舰娘!BD335="","",未改造舰娘!BD335)</f>
        <v>23</v>
      </c>
      <c r="BB339" s="500">
        <f>IF(未改造舰娘!BE335="","",未改造舰娘!BE335)</f>
        <v>13</v>
      </c>
      <c r="BC339" s="498">
        <f>IF(未改造舰娘!BF335="","",未改造舰娘!BF335)</f>
        <v>0</v>
      </c>
      <c r="BD339" s="64" t="s">
        <v>2278</v>
      </c>
      <c r="BE339" s="506">
        <v>0.2638888888888889</v>
      </c>
      <c r="BF339" s="306" t="str">
        <f>IF(未改造舰娘!$BQ335="","",未改造舰娘!$BQ335)</f>
        <v/>
      </c>
      <c r="BG339" s="306" t="str">
        <f>IF(未改造舰娘!$BR335="","",未改造舰娘!$BR335)</f>
        <v/>
      </c>
      <c r="BH339" s="306"/>
      <c r="BU339" s="304">
        <f>IFERROR(VLOOKUP(AL339,装备!$B:$C,2,0),0)</f>
        <v>4</v>
      </c>
      <c r="BV339" s="304">
        <f>IFERROR(VLOOKUP($AL339,装备!$B:$Q,5,0),0)</f>
        <v>0</v>
      </c>
      <c r="BW339" s="304">
        <f>IFERROR(VLOOKUP($AL339,装备!$B:$Q,6,0),0)</f>
        <v>0</v>
      </c>
      <c r="BX339" s="304">
        <f>IFERROR(VLOOKUP($AL339,装备!$B:$Q,7,0),0)</f>
        <v>0</v>
      </c>
      <c r="BY339" s="304">
        <f>IFERROR(VLOOKUP($AL339,装备!$B:$Q,8,0),0)</f>
        <v>12</v>
      </c>
      <c r="BZ339" s="304">
        <f>IFERROR(VLOOKUP($AL339,装备!$B:$Q,9,0),0)</f>
        <v>0</v>
      </c>
      <c r="CA339" s="304">
        <f>IFERROR(VLOOKUP($AL339,装备!$B:$Q,10,0),0)</f>
        <v>0</v>
      </c>
      <c r="CB339" s="304">
        <f>IFERROR(VLOOKUP($AL339,装备!$B:$Q,11,0),0)</f>
        <v>1</v>
      </c>
      <c r="CC339" s="304" t="str">
        <f>IFERROR(VLOOKUP($AL339,装备!$B:$Q,12,0),0)</f>
        <v>无</v>
      </c>
      <c r="CD339" s="304">
        <f>IFERROR(VLOOKUP($AL339,装备!$B:$Q,13,0),0)</f>
        <v>0</v>
      </c>
      <c r="CE339" s="304">
        <f>IFERROR(VLOOKUP($AL339,装备!$B:$Q,14,0),0)</f>
        <v>0</v>
      </c>
      <c r="CF339" s="304">
        <f>IFERROR(VLOOKUP($AL339,装备!$B:$Q,16,0),0)</f>
        <v>0</v>
      </c>
      <c r="CG339" s="304">
        <f>IFERROR(VLOOKUP($AL339,装备!$B:$Q,5,0),0)</f>
        <v>0</v>
      </c>
      <c r="CH339" s="304">
        <f>IFERROR(VLOOKUP(AM339,装备!$B:$C,2,0),0)</f>
        <v>0</v>
      </c>
      <c r="CI339" s="304">
        <f>IFERROR(VLOOKUP($AM339,装备!$B:$Q,5,0),0)</f>
        <v>0</v>
      </c>
      <c r="CJ339" s="304">
        <f>IFERROR(VLOOKUP($AM339,装备!$B:$Q,6,0),0)</f>
        <v>0</v>
      </c>
      <c r="CK339" s="304">
        <f>IFERROR(VLOOKUP($AM339,装备!$B:$Q,7,0),0)</f>
        <v>0</v>
      </c>
      <c r="CL339" s="304">
        <f>IFERROR(VLOOKUP($AM339,装备!$B:$Q,8,0),0)</f>
        <v>0</v>
      </c>
      <c r="CM339" s="304">
        <f>IFERROR(VLOOKUP($AM339,装备!$B:$Q,9,0),0)</f>
        <v>0</v>
      </c>
      <c r="CN339" s="304">
        <f>IFERROR(VLOOKUP($AM339,装备!$B:$Q,10,0),0)</f>
        <v>0</v>
      </c>
      <c r="CO339" s="304">
        <f>IFERROR(VLOOKUP($AM339,装备!$B:$Q,11,0),0)</f>
        <v>0</v>
      </c>
      <c r="CP339" s="304">
        <f>IFERROR(VLOOKUP($AM339,装备!$B:$Q,12,0),0)</f>
        <v>0</v>
      </c>
      <c r="CQ339" s="304">
        <f>IFERROR(VLOOKUP($AM339,装备!$B:$Q,13,0),0)</f>
        <v>0</v>
      </c>
      <c r="CR339" s="304">
        <f>IFERROR(VLOOKUP($AM339,装备!$B:$Q,14,0),0)</f>
        <v>0</v>
      </c>
      <c r="CS339" s="304">
        <f>IFERROR(VLOOKUP($AM339,装备!$B:$Q,16,0),0)</f>
        <v>0</v>
      </c>
      <c r="CT339" s="304">
        <f>IFERROR(VLOOKUP($AM339,装备!$B:$Q,5,0),0)</f>
        <v>0</v>
      </c>
      <c r="CU339" s="304">
        <f>IFERROR(VLOOKUP(AN339,装备!$B:$C,2,0),0)</f>
        <v>0</v>
      </c>
      <c r="CV339" s="304">
        <f>IFERROR(VLOOKUP($AN339,装备!$B:$Q,5,0),0)</f>
        <v>0</v>
      </c>
      <c r="CW339" s="304">
        <f>IFERROR(VLOOKUP($AN339,装备!$B:$Q,6,0),0)</f>
        <v>0</v>
      </c>
      <c r="CX339" s="304">
        <f>IFERROR(VLOOKUP($AN339,装备!$B:$Q,7,0),0)</f>
        <v>0</v>
      </c>
      <c r="CY339" s="304">
        <f>IFERROR(VLOOKUP($AN339,装备!$B:$Q,8,0),0)</f>
        <v>0</v>
      </c>
      <c r="CZ339" s="304">
        <f>IFERROR(VLOOKUP($AN339,装备!$B:$Q,9,0),0)</f>
        <v>0</v>
      </c>
      <c r="DA339" s="304">
        <f>IFERROR(VLOOKUP($AN339,装备!$B:$Q,10,0),0)</f>
        <v>0</v>
      </c>
      <c r="DB339" s="304">
        <f>IFERROR(VLOOKUP($AN339,装备!$B:$Q,11,0),0)</f>
        <v>0</v>
      </c>
      <c r="DC339" s="304">
        <f>IFERROR(VLOOKUP($AN339,装备!$B:$Q,12,0),0)</f>
        <v>0</v>
      </c>
      <c r="DD339" s="304">
        <f>IFERROR(VLOOKUP($AN339,装备!$B:$Q,13,0),0)</f>
        <v>0</v>
      </c>
      <c r="DE339" s="304">
        <f>IFERROR(VLOOKUP($AN339,装备!$B:$Q,14,0),0)</f>
        <v>0</v>
      </c>
      <c r="DF339" s="304">
        <f>IFERROR(VLOOKUP($AN339,装备!$B:$Q,16,0),0)</f>
        <v>0</v>
      </c>
      <c r="DG339" s="304">
        <f>IFERROR(VLOOKUP($AN339,装备!$B:$Q,5,0),0)</f>
        <v>0</v>
      </c>
      <c r="DH339" s="304">
        <f>IFERROR(VLOOKUP(AO339,装备!$B:$C,2,0),0)</f>
        <v>0</v>
      </c>
      <c r="DI339" s="304">
        <f>IFERROR(VLOOKUP($AO339,装备!$B:$Q,5,0),0)</f>
        <v>0</v>
      </c>
      <c r="DJ339" s="304">
        <f>IFERROR(VLOOKUP($AO339,装备!$B:$Q,6,0),0)</f>
        <v>0</v>
      </c>
      <c r="DK339" s="304">
        <f>IFERROR(VLOOKUP($AO339,装备!$B:$Q,7,0),0)</f>
        <v>0</v>
      </c>
      <c r="DL339" s="304">
        <f>IFERROR(VLOOKUP($AO339,装备!$B:$Q,8,0),0)</f>
        <v>0</v>
      </c>
      <c r="DM339" s="304">
        <f>IFERROR(VLOOKUP($AO339,装备!$B:$Q,9,0),0)</f>
        <v>0</v>
      </c>
      <c r="DN339" s="304">
        <f>IFERROR(VLOOKUP($AO339,装备!$B:$Q,10,0),0)</f>
        <v>0</v>
      </c>
      <c r="DO339" s="304">
        <f>IFERROR(VLOOKUP($AO339,装备!$B:$Q,11,0),0)</f>
        <v>0</v>
      </c>
      <c r="DP339" s="304">
        <f>IFERROR(VLOOKUP($AO339,装备!$B:$Q,12,0),0)</f>
        <v>0</v>
      </c>
      <c r="DQ339" s="304">
        <f>IFERROR(VLOOKUP($AO339,装备!$B:$Q,13,0),0)</f>
        <v>0</v>
      </c>
      <c r="DR339" s="304">
        <f>IFERROR(VLOOKUP($AO339,装备!$B:$Q,14,0),0)</f>
        <v>0</v>
      </c>
      <c r="DS339" s="304">
        <f>IFERROR(VLOOKUP($AO339,装备!$B:$Q,16,0),0)</f>
        <v>0</v>
      </c>
      <c r="DT339" s="304">
        <f>IFERROR(VLOOKUP($AO339,装备!$B:$Q,5,0),0)</f>
        <v>0</v>
      </c>
    </row>
    <row r="340" spans="1:124" ht="40.5" hidden="1">
      <c r="A340" s="301">
        <f>未改造舰娘!$A336</f>
        <v>10036713</v>
      </c>
      <c r="B340" s="354" t="s">
        <v>4235</v>
      </c>
      <c r="C340" s="323"/>
      <c r="D340" s="323">
        <f t="shared" si="5"/>
        <v>110</v>
      </c>
      <c r="E340" s="303">
        <f>未改造舰娘!$C336</f>
        <v>6</v>
      </c>
      <c r="F340" s="304" t="str">
        <f>未改造舰娘!$D336</f>
        <v>战列</v>
      </c>
      <c r="G340" s="304" t="str">
        <f>未改造舰娘!$E336</f>
        <v>大型</v>
      </c>
      <c r="H340" s="304" t="str">
        <f>未改造舰娘!$F336</f>
        <v>主力舰</v>
      </c>
      <c r="I340" s="460">
        <f>未改造舰娘!$AR336</f>
        <v>4</v>
      </c>
      <c r="J340" s="304" t="str">
        <f>未改造舰娘!$G336</f>
        <v>德国</v>
      </c>
      <c r="K340" s="312">
        <f>未改造舰娘!$H336+(BV340+CI340+CV340+DI340)*$C$2</f>
        <v>108</v>
      </c>
      <c r="L340" s="304">
        <f>未改造舰娘!$I336</f>
        <v>0</v>
      </c>
      <c r="M340" s="304">
        <f>未改造舰娘!$J336</f>
        <v>6</v>
      </c>
      <c r="N340" s="518">
        <f>未改造舰娘!$K336</f>
        <v>6</v>
      </c>
      <c r="O340" s="304">
        <f>未改造舰娘!$L336+((CE340+CR340+DE340+DR340)*$C$2)</f>
        <v>5</v>
      </c>
      <c r="P340" s="304" t="str">
        <f>IF($C$2=1,(IF(ISERROR(FIND("超长",未改造舰娘!$M336&amp;CC340&amp;CP340&amp;DC340&amp;DP340,1)),IF(ISERROR(FIND("长",未改造舰娘!$M336&amp;CC340&amp;CP340&amp;DC340&amp;DP340,1)),IF(ISERROR(FIND("中",未改造舰娘!$M336&amp;CC340&amp;CP340&amp;DC340&amp;DP340,1)),IF(ISERROR(FIND("短",未改造舰娘!$M336&amp;CC340&amp;CP340&amp;DC340&amp;DP340,1)),IF(ISERROR(FIND("无",未改造舰娘!$M336&amp;CC340&amp;CP340&amp;DC340&amp;DP340,1)),0,"无"),"短"),"中"),"长"),"超长")),未改造舰娘!$M336)</f>
        <v>长</v>
      </c>
      <c r="Q340" s="303">
        <f>未改造舰娘!$N336</f>
        <v>30.1</v>
      </c>
      <c r="R340" s="304">
        <f>(未改造舰娘!$P336)+(未改造舰娘!$Q336)*$C$3+((BW340+CJ340+CW340+DJ340)*$C$2)</f>
        <v>117</v>
      </c>
      <c r="S340" s="304">
        <f>(未改造舰娘!$R336)+(未改造舰娘!$S336)*$C$3+((BY340+CL340+CY340+DL340)*$C$2)</f>
        <v>0</v>
      </c>
      <c r="T340" s="304">
        <f>(未改造舰娘!$T336)+(未改造舰娘!$U336)*$C$3+((BX340+CK340+CX340+DK340)*$C$2)</f>
        <v>102</v>
      </c>
      <c r="U340" s="304">
        <f>(未改造舰娘!$V336)+(未改造舰娘!$W336)*$C$3+((CG340+CT340+DG340+DT340)*$C$2)</f>
        <v>70</v>
      </c>
      <c r="V340" s="305">
        <f>INT((((未改造舰娘!$Y336)-(未改造舰娘!$X336))*(((IF(D340=0,C340,D340))-1)/99))+未改造舰娘!$X336)+((CB340+CO340+DB340+DO340)*$C$2)</f>
        <v>97</v>
      </c>
      <c r="W340" s="304">
        <f>INT((((未改造舰娘!$AA336)-(未改造舰娘!$Z336))*(((IF(D340=0,C340,D340))-1)/99))+未改造舰娘!$Z336)+((CD340+CQ340+DD340+DQ340)*$C$2)</f>
        <v>45</v>
      </c>
      <c r="X340" s="304">
        <f>INT((((未改造舰娘!$AC336)-(未改造舰娘!$AB336))*(((IF(D340=0,C340,D340))-1)/99))+未改造舰娘!$AB336)+((CA340+CN340+DA340+DN340)*$C$2)</f>
        <v>44</v>
      </c>
      <c r="Y340" s="303">
        <f>INT((((未改造舰娘!$AE336)-(未改造舰娘!$AD336))*(((IF(D340=0,C340,D340))-1)/99))+未改造舰娘!$AD336)+((BZ340+CM340+CZ340+DM340)*$C$2)</f>
        <v>0</v>
      </c>
      <c r="Z340" s="474">
        <f>IF(未改造舰娘!$AF336=0,"",未改造舰娘!$AF336)</f>
        <v>4</v>
      </c>
      <c r="AA340" s="304">
        <f>IF(未改造舰娘!$AG336="","",未改造舰娘!$AG336)</f>
        <v>4</v>
      </c>
      <c r="AB340" s="304">
        <f>IF(未改造舰娘!$AH336="","",未改造舰娘!$AH336)</f>
        <v>4</v>
      </c>
      <c r="AC340" s="304">
        <f>IF(未改造舰娘!$AI336="","",未改造舰娘!$AI336)</f>
        <v>4</v>
      </c>
      <c r="AD340" s="304">
        <f>IF(未改造舰娘!$AJ336="","",未改造舰娘!$AJ336)</f>
        <v>16</v>
      </c>
      <c r="AE340" s="305">
        <f>IF(未改造舰娘!$AK336="","",未改造舰娘!$AK336)</f>
        <v>0</v>
      </c>
      <c r="AF340" s="304" t="str">
        <f>IF(未改造舰娘!$AL336="","",未改造舰娘!$AL336)</f>
        <v/>
      </c>
      <c r="AG340" s="304" t="str">
        <f>IF(未改造舰娘!$AM336="","",未改造舰娘!$AM336)</f>
        <v/>
      </c>
      <c r="AH340" s="304" t="str">
        <f>IF(未改造舰娘!$AN336="","",未改造舰娘!$AN336)</f>
        <v/>
      </c>
      <c r="AI340" s="304" t="str">
        <f>IF(未改造舰娘!$AO336="","",未改造舰娘!$AO336)</f>
        <v/>
      </c>
      <c r="AJ340" s="304" t="str">
        <f>IF(未改造舰娘!$AP336="","",未改造舰娘!$AP336)</f>
        <v/>
      </c>
      <c r="AK340" s="303" t="str">
        <f>IF(未改造舰娘!$AQ336="","",未改造舰娘!$AQ336)</f>
        <v/>
      </c>
      <c r="AL340" s="306" t="str">
        <f>IF(未改造舰娘!$AS336="","",未改造舰娘!$AS336)</f>
        <v>G国SKC/40型42厘米三联主炮</v>
      </c>
      <c r="AM340" s="306" t="str">
        <f>IF(未改造舰娘!$AT336="","",未改造舰娘!$AT336)</f>
        <v/>
      </c>
      <c r="AN340" s="306" t="str">
        <f>IF(未改造舰娘!$AU336="","",未改造舰娘!$AU336)</f>
        <v/>
      </c>
      <c r="AO340" s="306" t="str">
        <f>IF(未改造舰娘!$AV336="","",未改造舰娘!$AV336)</f>
        <v/>
      </c>
      <c r="AP340" s="307" t="str">
        <f>IF(未改造舰娘!$AW336="","",未改造舰娘!$AW336)</f>
        <v>德式设计(3级)：提升自身装甲值10点，航空战时增加15%被暴击率，炮击战时免疫受到的第一次炮击攻击，攻击护甲高于自身的敌人时，提升自身15%暴击伤害。</v>
      </c>
      <c r="AQ340" s="308" t="str">
        <f>IF(未改造舰娘!$AX336="","",未改造舰娘!$AX336)</f>
        <v/>
      </c>
      <c r="AR340" s="304">
        <f>IF(未改造舰娘!$AY336="","",未改造舰娘!$AY336)</f>
        <v>135</v>
      </c>
      <c r="AS340" s="304">
        <f>IF(未改造舰娘!$AZ336="","",未改造舰娘!$AZ336)</f>
        <v>165</v>
      </c>
      <c r="AT340" s="304">
        <f>IF(未改造舰娘!$BA336="","",未改造舰娘!$BA336)</f>
        <v>4.8</v>
      </c>
      <c r="AU340" s="304">
        <f>IF(未改造舰娘!$BB336="","",未改造舰娘!$BB336)</f>
        <v>9.9</v>
      </c>
      <c r="AV340" s="305">
        <f>IF((未改造舰娘!$BG336+未改造舰娘!$BK336*$C$4)=0,"",(未改造舰娘!$BG336+未改造舰娘!$BK336*$C$4))</f>
        <v>50</v>
      </c>
      <c r="AW340" s="304">
        <f>IF((未改造舰娘!$BH336+未改造舰娘!$BL336*$C$4)=0,"",(未改造舰娘!$BH336+未改造舰娘!$BL336*$C$4))</f>
        <v>77</v>
      </c>
      <c r="AX340" s="304">
        <f>IF((未改造舰娘!$BI336+未改造舰娘!$BM336*$C$4)=0,"",(未改造舰娘!$BI336+未改造舰娘!$BM336*$C$4))</f>
        <v>80</v>
      </c>
      <c r="AY340" s="303" t="str">
        <f>IF((未改造舰娘!$BJ336+未改造舰娘!$BN336*$C$4)=0,"",(未改造舰娘!$BJ336+未改造舰娘!$BN336*$C$4))</f>
        <v/>
      </c>
      <c r="AZ340" s="500">
        <f>IF(未改造舰娘!BC336="","",未改造舰娘!BC336)</f>
        <v>92</v>
      </c>
      <c r="BA340" s="500">
        <f>IF(未改造舰娘!BD336="","",未改造舰娘!BD336)</f>
        <v>0</v>
      </c>
      <c r="BB340" s="500">
        <f>IF(未改造舰娘!BE336="","",未改造舰娘!BE336)</f>
        <v>86</v>
      </c>
      <c r="BC340" s="498">
        <f>IF(未改造舰娘!BF336="","",未改造舰娘!BF336)</f>
        <v>24</v>
      </c>
      <c r="BD340" s="64" t="s">
        <v>2279</v>
      </c>
      <c r="BE340" s="506">
        <v>0.1875</v>
      </c>
      <c r="BF340" s="306" t="str">
        <f>IF(未改造舰娘!$BQ336="","",未改造舰娘!$BQ336)</f>
        <v/>
      </c>
      <c r="BG340" s="306" t="str">
        <f>IF(未改造舰娘!$BR336="","",未改造舰娘!$BR336)</f>
        <v/>
      </c>
      <c r="BH340" s="306"/>
      <c r="BU340" s="304">
        <f>IFERROR(VLOOKUP(AL340,装备!$B:$C,2,0),0)</f>
        <v>6</v>
      </c>
      <c r="BV340" s="304">
        <f>IFERROR(VLOOKUP($AL340,装备!$B:$Q,5,0),0)</f>
        <v>0</v>
      </c>
      <c r="BW340" s="304">
        <f>IFERROR(VLOOKUP($AL340,装备!$B:$Q,6,0),0)</f>
        <v>25</v>
      </c>
      <c r="BX340" s="304">
        <f>IFERROR(VLOOKUP($AL340,装备!$B:$Q,7,0),0)</f>
        <v>0</v>
      </c>
      <c r="BY340" s="304">
        <f>IFERROR(VLOOKUP($AL340,装备!$B:$Q,8,0),0)</f>
        <v>0</v>
      </c>
      <c r="BZ340" s="304">
        <f>IFERROR(VLOOKUP($AL340,装备!$B:$Q,9,0),0)</f>
        <v>0</v>
      </c>
      <c r="CA340" s="304">
        <f>IFERROR(VLOOKUP($AL340,装备!$B:$Q,10,0),0)</f>
        <v>0</v>
      </c>
      <c r="CB340" s="304">
        <f>IFERROR(VLOOKUP($AL340,装备!$B:$Q,11,0),0)</f>
        <v>4</v>
      </c>
      <c r="CC340" s="304" t="str">
        <f>IFERROR(VLOOKUP($AL340,装备!$B:$Q,12,0),0)</f>
        <v>超长</v>
      </c>
      <c r="CD340" s="304">
        <f>IFERROR(VLOOKUP($AL340,装备!$B:$Q,13,0),0)</f>
        <v>0</v>
      </c>
      <c r="CE340" s="304">
        <f>IFERROR(VLOOKUP($AL340,装备!$B:$Q,14,0),0)</f>
        <v>0</v>
      </c>
      <c r="CF340" s="304">
        <f>IFERROR(VLOOKUP($AL340,装备!$B:$Q,16,0),0)</f>
        <v>0</v>
      </c>
      <c r="CG340" s="304">
        <f>IFERROR(VLOOKUP($AL340,装备!$B:$Q,5,0),0)</f>
        <v>0</v>
      </c>
      <c r="CH340" s="304">
        <f>IFERROR(VLOOKUP(AM340,装备!$B:$C,2,0),0)</f>
        <v>0</v>
      </c>
      <c r="CI340" s="304">
        <f>IFERROR(VLOOKUP($AM340,装备!$B:$Q,5,0),0)</f>
        <v>0</v>
      </c>
      <c r="CJ340" s="304">
        <f>IFERROR(VLOOKUP($AM340,装备!$B:$Q,6,0),0)</f>
        <v>0</v>
      </c>
      <c r="CK340" s="304">
        <f>IFERROR(VLOOKUP($AM340,装备!$B:$Q,7,0),0)</f>
        <v>0</v>
      </c>
      <c r="CL340" s="304">
        <f>IFERROR(VLOOKUP($AM340,装备!$B:$Q,8,0),0)</f>
        <v>0</v>
      </c>
      <c r="CM340" s="304">
        <f>IFERROR(VLOOKUP($AM340,装备!$B:$Q,9,0),0)</f>
        <v>0</v>
      </c>
      <c r="CN340" s="304">
        <f>IFERROR(VLOOKUP($AM340,装备!$B:$Q,10,0),0)</f>
        <v>0</v>
      </c>
      <c r="CO340" s="304">
        <f>IFERROR(VLOOKUP($AM340,装备!$B:$Q,11,0),0)</f>
        <v>0</v>
      </c>
      <c r="CP340" s="304">
        <f>IFERROR(VLOOKUP($AM340,装备!$B:$Q,12,0),0)</f>
        <v>0</v>
      </c>
      <c r="CQ340" s="304">
        <f>IFERROR(VLOOKUP($AM340,装备!$B:$Q,13,0),0)</f>
        <v>0</v>
      </c>
      <c r="CR340" s="304">
        <f>IFERROR(VLOOKUP($AM340,装备!$B:$Q,14,0),0)</f>
        <v>0</v>
      </c>
      <c r="CS340" s="304">
        <f>IFERROR(VLOOKUP($AM340,装备!$B:$Q,16,0),0)</f>
        <v>0</v>
      </c>
      <c r="CT340" s="304">
        <f>IFERROR(VLOOKUP($AM340,装备!$B:$Q,5,0),0)</f>
        <v>0</v>
      </c>
      <c r="CU340" s="304">
        <f>IFERROR(VLOOKUP(AN340,装备!$B:$C,2,0),0)</f>
        <v>0</v>
      </c>
      <c r="CV340" s="304">
        <f>IFERROR(VLOOKUP($AN340,装备!$B:$Q,5,0),0)</f>
        <v>0</v>
      </c>
      <c r="CW340" s="304">
        <f>IFERROR(VLOOKUP($AN340,装备!$B:$Q,6,0),0)</f>
        <v>0</v>
      </c>
      <c r="CX340" s="304">
        <f>IFERROR(VLOOKUP($AN340,装备!$B:$Q,7,0),0)</f>
        <v>0</v>
      </c>
      <c r="CY340" s="304">
        <f>IFERROR(VLOOKUP($AN340,装备!$B:$Q,8,0),0)</f>
        <v>0</v>
      </c>
      <c r="CZ340" s="304">
        <f>IFERROR(VLOOKUP($AN340,装备!$B:$Q,9,0),0)</f>
        <v>0</v>
      </c>
      <c r="DA340" s="304">
        <f>IFERROR(VLOOKUP($AN340,装备!$B:$Q,10,0),0)</f>
        <v>0</v>
      </c>
      <c r="DB340" s="304">
        <f>IFERROR(VLOOKUP($AN340,装备!$B:$Q,11,0),0)</f>
        <v>0</v>
      </c>
      <c r="DC340" s="304">
        <f>IFERROR(VLOOKUP($AN340,装备!$B:$Q,12,0),0)</f>
        <v>0</v>
      </c>
      <c r="DD340" s="304">
        <f>IFERROR(VLOOKUP($AN340,装备!$B:$Q,13,0),0)</f>
        <v>0</v>
      </c>
      <c r="DE340" s="304">
        <f>IFERROR(VLOOKUP($AN340,装备!$B:$Q,14,0),0)</f>
        <v>0</v>
      </c>
      <c r="DF340" s="304">
        <f>IFERROR(VLOOKUP($AN340,装备!$B:$Q,16,0),0)</f>
        <v>0</v>
      </c>
      <c r="DG340" s="304">
        <f>IFERROR(VLOOKUP($AN340,装备!$B:$Q,5,0),0)</f>
        <v>0</v>
      </c>
      <c r="DH340" s="304">
        <f>IFERROR(VLOOKUP(AO340,装备!$B:$C,2,0),0)</f>
        <v>0</v>
      </c>
      <c r="DI340" s="304">
        <f>IFERROR(VLOOKUP($AO340,装备!$B:$Q,5,0),0)</f>
        <v>0</v>
      </c>
      <c r="DJ340" s="304">
        <f>IFERROR(VLOOKUP($AO340,装备!$B:$Q,6,0),0)</f>
        <v>0</v>
      </c>
      <c r="DK340" s="304">
        <f>IFERROR(VLOOKUP($AO340,装备!$B:$Q,7,0),0)</f>
        <v>0</v>
      </c>
      <c r="DL340" s="304">
        <f>IFERROR(VLOOKUP($AO340,装备!$B:$Q,8,0),0)</f>
        <v>0</v>
      </c>
      <c r="DM340" s="304">
        <f>IFERROR(VLOOKUP($AO340,装备!$B:$Q,9,0),0)</f>
        <v>0</v>
      </c>
      <c r="DN340" s="304">
        <f>IFERROR(VLOOKUP($AO340,装备!$B:$Q,10,0),0)</f>
        <v>0</v>
      </c>
      <c r="DO340" s="304">
        <f>IFERROR(VLOOKUP($AO340,装备!$B:$Q,11,0),0)</f>
        <v>0</v>
      </c>
      <c r="DP340" s="304">
        <f>IFERROR(VLOOKUP($AO340,装备!$B:$Q,12,0),0)</f>
        <v>0</v>
      </c>
      <c r="DQ340" s="304">
        <f>IFERROR(VLOOKUP($AO340,装备!$B:$Q,13,0),0)</f>
        <v>0</v>
      </c>
      <c r="DR340" s="304">
        <f>IFERROR(VLOOKUP($AO340,装备!$B:$Q,14,0),0)</f>
        <v>0</v>
      </c>
      <c r="DS340" s="304">
        <f>IFERROR(VLOOKUP($AO340,装备!$B:$Q,16,0),0)</f>
        <v>0</v>
      </c>
      <c r="DT340" s="304">
        <f>IFERROR(VLOOKUP($AO340,装备!$B:$Q,5,0),0)</f>
        <v>0</v>
      </c>
    </row>
    <row r="341" spans="1:124" hidden="1">
      <c r="A341" s="301">
        <f>未改造舰娘!$A337</f>
        <v>10036813</v>
      </c>
      <c r="B341" s="354" t="s">
        <v>4238</v>
      </c>
      <c r="C341" s="323"/>
      <c r="D341" s="323">
        <f t="shared" si="5"/>
        <v>110</v>
      </c>
      <c r="E341" s="303">
        <f>未改造舰娘!$C337</f>
        <v>5</v>
      </c>
      <c r="F341" s="304" t="str">
        <f>未改造舰娘!$D337</f>
        <v>战巡</v>
      </c>
      <c r="G341" s="304" t="str">
        <f>未改造舰娘!$E337</f>
        <v>大型</v>
      </c>
      <c r="H341" s="304" t="str">
        <f>未改造舰娘!$F337</f>
        <v>主力舰</v>
      </c>
      <c r="I341" s="460">
        <f>未改造舰娘!$AR337</f>
        <v>4</v>
      </c>
      <c r="J341" s="304" t="str">
        <f>未改造舰娘!$G337</f>
        <v>德国</v>
      </c>
      <c r="K341" s="312">
        <f>未改造舰娘!$H337+(BV341+CI341+CV341+DI341)*$C$2</f>
        <v>60</v>
      </c>
      <c r="L341" s="304">
        <f>未改造舰娘!$I337</f>
        <v>0</v>
      </c>
      <c r="M341" s="304">
        <f>未改造舰娘!$J337</f>
        <v>2</v>
      </c>
      <c r="N341" s="518">
        <f>未改造舰娘!$K337</f>
        <v>2</v>
      </c>
      <c r="O341" s="304">
        <f>未改造舰娘!$L337+((CE341+CR341+DE341+DR341)*$C$2)</f>
        <v>18</v>
      </c>
      <c r="P341" s="304" t="str">
        <f>IF($C$2=1,(IF(ISERROR(FIND("超长",未改造舰娘!$M337&amp;CC341&amp;CP341&amp;DC341&amp;DP341,1)),IF(ISERROR(FIND("长",未改造舰娘!$M337&amp;CC341&amp;CP341&amp;DC341&amp;DP341,1)),IF(ISERROR(FIND("中",未改造舰娘!$M337&amp;CC341&amp;CP341&amp;DC341&amp;DP341,1)),IF(ISERROR(FIND("短",未改造舰娘!$M337&amp;CC341&amp;CP341&amp;DC341&amp;DP341,1)),IF(ISERROR(FIND("无",未改造舰娘!$M337&amp;CC341&amp;CP341&amp;DC341&amp;DP341,1)),0,"无"),"短"),"中"),"长"),"超长")),未改造舰娘!$M337)</f>
        <v>长</v>
      </c>
      <c r="Q341" s="303">
        <f>未改造舰娘!$N337</f>
        <v>29</v>
      </c>
      <c r="R341" s="304">
        <f>(未改造舰娘!$P337)+(未改造舰娘!$Q337)*$C$3+((BW341+CJ341+CW341+DJ341)*$C$2)</f>
        <v>73</v>
      </c>
      <c r="S341" s="304">
        <f>(未改造舰娘!$R337)+(未改造舰娘!$S337)*$C$3+((BY341+CL341+CY341+DL341)*$C$2)</f>
        <v>0</v>
      </c>
      <c r="T341" s="304">
        <f>(未改造舰娘!$T337)+(未改造舰娘!$U337)*$C$3+((BX341+CK341+CX341+DK341)*$C$2)</f>
        <v>65</v>
      </c>
      <c r="U341" s="304">
        <f>(未改造舰娘!$V337)+(未改造舰娘!$W337)*$C$3+((CG341+CT341+DG341+DT341)*$C$2)</f>
        <v>40</v>
      </c>
      <c r="V341" s="305">
        <f>INT((((未改造舰娘!$Y337)-(未改造舰娘!$X337))*(((IF(D341=0,C341,D341))-1)/99))+未改造舰娘!$X337)+((CB341+CO341+DB341+DO341)*$C$2)</f>
        <v>96</v>
      </c>
      <c r="W341" s="304">
        <f>INT((((未改造舰娘!$AA337)-(未改造舰娘!$Z337))*(((IF(D341=0,C341,D341))-1)/99))+未改造舰娘!$Z337)+((CD341+CQ341+DD341+DQ341)*$C$2)</f>
        <v>49</v>
      </c>
      <c r="X341" s="304">
        <f>INT((((未改造舰娘!$AC337)-(未改造舰娘!$AB337))*(((IF(D341=0,C341,D341))-1)/99))+未改造舰娘!$AB337)+((CA341+CN341+DA341+DN341)*$C$2)</f>
        <v>37</v>
      </c>
      <c r="Y341" s="303">
        <f>INT((((未改造舰娘!$AE337)-(未改造舰娘!$AD337))*(((IF(D341=0,C341,D341))-1)/99))+未改造舰娘!$AD337)+((BZ341+CM341+CZ341+DM341)*$C$2)</f>
        <v>0</v>
      </c>
      <c r="Z341" s="474" t="str">
        <f>IF(未改造舰娘!$AF337=0,"",未改造舰娘!$AF337)</f>
        <v/>
      </c>
      <c r="AA341" s="304" t="str">
        <f>IF(未改造舰娘!$AG337="","",未改造舰娘!$AG337)</f>
        <v/>
      </c>
      <c r="AB341" s="304" t="str">
        <f>IF(未改造舰娘!$AH337="","",未改造舰娘!$AH337)</f>
        <v/>
      </c>
      <c r="AC341" s="304" t="str">
        <f>IF(未改造舰娘!$AI337="","",未改造舰娘!$AI337)</f>
        <v/>
      </c>
      <c r="AD341" s="304">
        <f>IF(未改造舰娘!$AJ337="","",未改造舰娘!$AJ337)</f>
        <v>0</v>
      </c>
      <c r="AE341" s="305">
        <f>IF(未改造舰娘!$AK337="","",未改造舰娘!$AK337)</f>
        <v>0</v>
      </c>
      <c r="AF341" s="304" t="str">
        <f>IF(未改造舰娘!$AL337="","",未改造舰娘!$AL337)</f>
        <v/>
      </c>
      <c r="AG341" s="304" t="str">
        <f>IF(未改造舰娘!$AM337="","",未改造舰娘!$AM337)</f>
        <v/>
      </c>
      <c r="AH341" s="304" t="str">
        <f>IF(未改造舰娘!$AN337="","",未改造舰娘!$AN337)</f>
        <v/>
      </c>
      <c r="AI341" s="304" t="str">
        <f>IF(未改造舰娘!$AO337="","",未改造舰娘!$AO337)</f>
        <v/>
      </c>
      <c r="AJ341" s="304" t="str">
        <f>IF(未改造舰娘!$AP337="","",未改造舰娘!$AP337)</f>
        <v/>
      </c>
      <c r="AK341" s="303" t="str">
        <f>IF(未改造舰娘!$AQ337="","",未改造舰娘!$AQ337)</f>
        <v/>
      </c>
      <c r="AL341" s="306" t="str">
        <f>IF(未改造舰娘!$AS337="","",未改造舰娘!$AS337)</f>
        <v>G国双联280毫米主炮(旧)</v>
      </c>
      <c r="AM341" s="306" t="str">
        <f>IF(未改造舰娘!$AT337="","",未改造舰娘!$AT337)</f>
        <v/>
      </c>
      <c r="AN341" s="306" t="str">
        <f>IF(未改造舰娘!$AU337="","",未改造舰娘!$AU337)</f>
        <v/>
      </c>
      <c r="AO341" s="306" t="str">
        <f>IF(未改造舰娘!$AV337="","",未改造舰娘!$AV337)</f>
        <v/>
      </c>
      <c r="AP341" s="307" t="str">
        <f>IF(未改造舰娘!$AW337="","",未改造舰娘!$AW337)</f>
        <v/>
      </c>
      <c r="AQ341" s="308" t="str">
        <f>IF(未改造舰娘!$AX337="","",未改造舰娘!$AX337)</f>
        <v/>
      </c>
      <c r="AR341" s="304">
        <f>IF(未改造舰娘!$AY337="","",未改造舰娘!$AY337)</f>
        <v>55</v>
      </c>
      <c r="AS341" s="304">
        <f>IF(未改造舰娘!$AZ337="","",未改造舰娘!$AZ337)</f>
        <v>100</v>
      </c>
      <c r="AT341" s="304">
        <f>IF(未改造舰娘!$BA337="","",未改造舰娘!$BA337)</f>
        <v>2.88</v>
      </c>
      <c r="AU341" s="304">
        <f>IF(未改造舰娘!$BB337="","",未改造舰娘!$BB337)</f>
        <v>5.4</v>
      </c>
      <c r="AV341" s="305">
        <f>IF((未改造舰娘!$BG337+未改造舰娘!$BK337*$C$4)=0,"",(未改造舰娘!$BG337+未改造舰娘!$BK337*$C$4))</f>
        <v>40</v>
      </c>
      <c r="AW341" s="304">
        <f>IF((未改造舰娘!$BH337+未改造舰娘!$BL337*$C$4)=0,"",(未改造舰娘!$BH337+未改造舰娘!$BL337*$C$4))</f>
        <v>58</v>
      </c>
      <c r="AX341" s="304">
        <f>IF((未改造舰娘!$BI337+未改造舰娘!$BM337*$C$4)=0,"",(未改造舰娘!$BI337+未改造舰娘!$BM337*$C$4))</f>
        <v>52</v>
      </c>
      <c r="AY341" s="303" t="str">
        <f>IF((未改造舰娘!$BJ337+未改造舰娘!$BN337*$C$4)=0,"",(未改造舰娘!$BJ337+未改造舰娘!$BN337*$C$4))</f>
        <v/>
      </c>
      <c r="AZ341" s="500">
        <f>IF(未改造舰娘!BC337="","",未改造舰娘!BC337)</f>
        <v>48</v>
      </c>
      <c r="BA341" s="500">
        <f>IF(未改造舰娘!BD337="","",未改造舰娘!BD337)</f>
        <v>0</v>
      </c>
      <c r="BB341" s="500">
        <f>IF(未改造舰娘!BE337="","",未改造舰娘!BE337)</f>
        <v>53</v>
      </c>
      <c r="BC341" s="498">
        <f>IF(未改造舰娘!BF337="","",未改造舰娘!BF337)</f>
        <v>5</v>
      </c>
      <c r="BD341" s="64" t="s">
        <v>2280</v>
      </c>
      <c r="BE341" s="506">
        <v>2.4305555555555556E-2</v>
      </c>
      <c r="BF341" s="306" t="str">
        <f>IF(未改造舰娘!$BQ337="","",未改造舰娘!$BQ337)</f>
        <v/>
      </c>
      <c r="BG341" s="306" t="str">
        <f>IF(未改造舰娘!$BR337="","",未改造舰娘!$BR337)</f>
        <v/>
      </c>
      <c r="BH341" s="306"/>
      <c r="BU341" s="304">
        <f>IFERROR(VLOOKUP(AL341,装备!$B:$C,2,0),0)</f>
        <v>1</v>
      </c>
      <c r="BV341" s="304">
        <f>IFERROR(VLOOKUP($AL341,装备!$B:$Q,5,0),0)</f>
        <v>0</v>
      </c>
      <c r="BW341" s="304">
        <f>IFERROR(VLOOKUP($AL341,装备!$B:$Q,6,0),0)</f>
        <v>8</v>
      </c>
      <c r="BX341" s="304">
        <f>IFERROR(VLOOKUP($AL341,装备!$B:$Q,7,0),0)</f>
        <v>0</v>
      </c>
      <c r="BY341" s="304">
        <f>IFERROR(VLOOKUP($AL341,装备!$B:$Q,8,0),0)</f>
        <v>0</v>
      </c>
      <c r="BZ341" s="304">
        <f>IFERROR(VLOOKUP($AL341,装备!$B:$Q,9,0),0)</f>
        <v>0</v>
      </c>
      <c r="CA341" s="304">
        <f>IFERROR(VLOOKUP($AL341,装备!$B:$Q,10,0),0)</f>
        <v>0</v>
      </c>
      <c r="CB341" s="304">
        <f>IFERROR(VLOOKUP($AL341,装备!$B:$Q,11,0),0)</f>
        <v>0</v>
      </c>
      <c r="CC341" s="304" t="str">
        <f>IFERROR(VLOOKUP($AL341,装备!$B:$Q,12,0),0)</f>
        <v>中</v>
      </c>
      <c r="CD341" s="304">
        <f>IFERROR(VLOOKUP($AL341,装备!$B:$Q,13,0),0)</f>
        <v>0</v>
      </c>
      <c r="CE341" s="304">
        <f>IFERROR(VLOOKUP($AL341,装备!$B:$Q,14,0),0)</f>
        <v>0</v>
      </c>
      <c r="CF341" s="304">
        <f>IFERROR(VLOOKUP($AL341,装备!$B:$Q,16,0),0)</f>
        <v>0</v>
      </c>
      <c r="CG341" s="304">
        <f>IFERROR(VLOOKUP($AL341,装备!$B:$Q,5,0),0)</f>
        <v>0</v>
      </c>
      <c r="CH341" s="304">
        <f>IFERROR(VLOOKUP(AM341,装备!$B:$C,2,0),0)</f>
        <v>0</v>
      </c>
      <c r="CI341" s="304">
        <f>IFERROR(VLOOKUP($AM341,装备!$B:$Q,5,0),0)</f>
        <v>0</v>
      </c>
      <c r="CJ341" s="304">
        <f>IFERROR(VLOOKUP($AM341,装备!$B:$Q,6,0),0)</f>
        <v>0</v>
      </c>
      <c r="CK341" s="304">
        <f>IFERROR(VLOOKUP($AM341,装备!$B:$Q,7,0),0)</f>
        <v>0</v>
      </c>
      <c r="CL341" s="304">
        <f>IFERROR(VLOOKUP($AM341,装备!$B:$Q,8,0),0)</f>
        <v>0</v>
      </c>
      <c r="CM341" s="304">
        <f>IFERROR(VLOOKUP($AM341,装备!$B:$Q,9,0),0)</f>
        <v>0</v>
      </c>
      <c r="CN341" s="304">
        <f>IFERROR(VLOOKUP($AM341,装备!$B:$Q,10,0),0)</f>
        <v>0</v>
      </c>
      <c r="CO341" s="304">
        <f>IFERROR(VLOOKUP($AM341,装备!$B:$Q,11,0),0)</f>
        <v>0</v>
      </c>
      <c r="CP341" s="304">
        <f>IFERROR(VLOOKUP($AM341,装备!$B:$Q,12,0),0)</f>
        <v>0</v>
      </c>
      <c r="CQ341" s="304">
        <f>IFERROR(VLOOKUP($AM341,装备!$B:$Q,13,0),0)</f>
        <v>0</v>
      </c>
      <c r="CR341" s="304">
        <f>IFERROR(VLOOKUP($AM341,装备!$B:$Q,14,0),0)</f>
        <v>0</v>
      </c>
      <c r="CS341" s="304">
        <f>IFERROR(VLOOKUP($AM341,装备!$B:$Q,16,0),0)</f>
        <v>0</v>
      </c>
      <c r="CT341" s="304">
        <f>IFERROR(VLOOKUP($AM341,装备!$B:$Q,5,0),0)</f>
        <v>0</v>
      </c>
      <c r="CU341" s="304">
        <f>IFERROR(VLOOKUP(AN341,装备!$B:$C,2,0),0)</f>
        <v>0</v>
      </c>
      <c r="CV341" s="304">
        <f>IFERROR(VLOOKUP($AN341,装备!$B:$Q,5,0),0)</f>
        <v>0</v>
      </c>
      <c r="CW341" s="304">
        <f>IFERROR(VLOOKUP($AN341,装备!$B:$Q,6,0),0)</f>
        <v>0</v>
      </c>
      <c r="CX341" s="304">
        <f>IFERROR(VLOOKUP($AN341,装备!$B:$Q,7,0),0)</f>
        <v>0</v>
      </c>
      <c r="CY341" s="304">
        <f>IFERROR(VLOOKUP($AN341,装备!$B:$Q,8,0),0)</f>
        <v>0</v>
      </c>
      <c r="CZ341" s="304">
        <f>IFERROR(VLOOKUP($AN341,装备!$B:$Q,9,0),0)</f>
        <v>0</v>
      </c>
      <c r="DA341" s="304">
        <f>IFERROR(VLOOKUP($AN341,装备!$B:$Q,10,0),0)</f>
        <v>0</v>
      </c>
      <c r="DB341" s="304">
        <f>IFERROR(VLOOKUP($AN341,装备!$B:$Q,11,0),0)</f>
        <v>0</v>
      </c>
      <c r="DC341" s="304">
        <f>IFERROR(VLOOKUP($AN341,装备!$B:$Q,12,0),0)</f>
        <v>0</v>
      </c>
      <c r="DD341" s="304">
        <f>IFERROR(VLOOKUP($AN341,装备!$B:$Q,13,0),0)</f>
        <v>0</v>
      </c>
      <c r="DE341" s="304">
        <f>IFERROR(VLOOKUP($AN341,装备!$B:$Q,14,0),0)</f>
        <v>0</v>
      </c>
      <c r="DF341" s="304">
        <f>IFERROR(VLOOKUP($AN341,装备!$B:$Q,16,0),0)</f>
        <v>0</v>
      </c>
      <c r="DG341" s="304">
        <f>IFERROR(VLOOKUP($AN341,装备!$B:$Q,5,0),0)</f>
        <v>0</v>
      </c>
      <c r="DH341" s="304">
        <f>IFERROR(VLOOKUP(AO341,装备!$B:$C,2,0),0)</f>
        <v>0</v>
      </c>
      <c r="DI341" s="304">
        <f>IFERROR(VLOOKUP($AO341,装备!$B:$Q,5,0),0)</f>
        <v>0</v>
      </c>
      <c r="DJ341" s="304">
        <f>IFERROR(VLOOKUP($AO341,装备!$B:$Q,6,0),0)</f>
        <v>0</v>
      </c>
      <c r="DK341" s="304">
        <f>IFERROR(VLOOKUP($AO341,装备!$B:$Q,7,0),0)</f>
        <v>0</v>
      </c>
      <c r="DL341" s="304">
        <f>IFERROR(VLOOKUP($AO341,装备!$B:$Q,8,0),0)</f>
        <v>0</v>
      </c>
      <c r="DM341" s="304">
        <f>IFERROR(VLOOKUP($AO341,装备!$B:$Q,9,0),0)</f>
        <v>0</v>
      </c>
      <c r="DN341" s="304">
        <f>IFERROR(VLOOKUP($AO341,装备!$B:$Q,10,0),0)</f>
        <v>0</v>
      </c>
      <c r="DO341" s="304">
        <f>IFERROR(VLOOKUP($AO341,装备!$B:$Q,11,0),0)</f>
        <v>0</v>
      </c>
      <c r="DP341" s="304">
        <f>IFERROR(VLOOKUP($AO341,装备!$B:$Q,12,0),0)</f>
        <v>0</v>
      </c>
      <c r="DQ341" s="304">
        <f>IFERROR(VLOOKUP($AO341,装备!$B:$Q,13,0),0)</f>
        <v>0</v>
      </c>
      <c r="DR341" s="304">
        <f>IFERROR(VLOOKUP($AO341,装备!$B:$Q,14,0),0)</f>
        <v>0</v>
      </c>
      <c r="DS341" s="304">
        <f>IFERROR(VLOOKUP($AO341,装备!$B:$Q,16,0),0)</f>
        <v>0</v>
      </c>
      <c r="DT341" s="304">
        <f>IFERROR(VLOOKUP($AO341,装备!$B:$Q,5,0),0)</f>
        <v>0</v>
      </c>
    </row>
    <row r="342" spans="1:124" hidden="1">
      <c r="A342" s="301">
        <f>未改造舰娘!$A338</f>
        <v>10036911</v>
      </c>
      <c r="B342" s="354" t="s">
        <v>4239</v>
      </c>
      <c r="C342" s="323"/>
      <c r="D342" s="323">
        <f t="shared" si="5"/>
        <v>110</v>
      </c>
      <c r="E342" s="303">
        <f>未改造舰娘!$C338</f>
        <v>4</v>
      </c>
      <c r="F342" s="304" t="str">
        <f>未改造舰娘!$D338</f>
        <v>重炮</v>
      </c>
      <c r="G342" s="304" t="str">
        <f>未改造舰娘!$E338</f>
        <v>小型</v>
      </c>
      <c r="H342" s="304" t="str">
        <f>未改造舰娘!$F338</f>
        <v>护卫舰</v>
      </c>
      <c r="I342" s="460">
        <f>未改造舰娘!$AR338</f>
        <v>2</v>
      </c>
      <c r="J342" s="304" t="str">
        <f>未改造舰娘!$G338</f>
        <v>英国</v>
      </c>
      <c r="K342" s="312">
        <f>未改造舰娘!$H338+(BV342+CI342+CV342+DI342)*$C$2</f>
        <v>26</v>
      </c>
      <c r="L342" s="304">
        <f>未改造舰娘!$I338</f>
        <v>2</v>
      </c>
      <c r="M342" s="304">
        <f>未改造舰娘!$J338</f>
        <v>1</v>
      </c>
      <c r="N342" s="518">
        <f>未改造舰娘!$K338</f>
        <v>2</v>
      </c>
      <c r="O342" s="304">
        <f>未改造舰娘!$L338+((CE342+CR342+DE342+DR342)*$C$2)</f>
        <v>15</v>
      </c>
      <c r="P342" s="304" t="str">
        <f>IF($C$2=1,(IF(ISERROR(FIND("超长",未改造舰娘!$M338&amp;CC342&amp;CP342&amp;DC342&amp;DP342,1)),IF(ISERROR(FIND("长",未改造舰娘!$M338&amp;CC342&amp;CP342&amp;DC342&amp;DP342,1)),IF(ISERROR(FIND("中",未改造舰娘!$M338&amp;CC342&amp;CP342&amp;DC342&amp;DP342,1)),IF(ISERROR(FIND("短",未改造舰娘!$M338&amp;CC342&amp;CP342&amp;DC342&amp;DP342,1)),IF(ISERROR(FIND("无",未改造舰娘!$M338&amp;CC342&amp;CP342&amp;DC342&amp;DP342,1)),0,"无"),"短"),"中"),"长"),"超长")),未改造舰娘!$M338)</f>
        <v>长</v>
      </c>
      <c r="Q342" s="303">
        <f>未改造舰娘!$N338</f>
        <v>7</v>
      </c>
      <c r="R342" s="304">
        <f>(未改造舰娘!$P338)+(未改造舰娘!$Q338)*$C$3+((BW342+CJ342+CW342+DJ342)*$C$2)</f>
        <v>58</v>
      </c>
      <c r="S342" s="304">
        <f>(未改造舰娘!$R338)+(未改造舰娘!$S338)*$C$3+((BY342+CL342+CY342+DL342)*$C$2)</f>
        <v>0</v>
      </c>
      <c r="T342" s="304">
        <f>(未改造舰娘!$T338)+(未改造舰娘!$U338)*$C$3+((BX342+CK342+CX342+DK342)*$C$2)</f>
        <v>55</v>
      </c>
      <c r="U342" s="304">
        <f>(未改造舰娘!$V338)+(未改造舰娘!$W338)*$C$3+((CG342+CT342+DG342+DT342)*$C$2)</f>
        <v>42</v>
      </c>
      <c r="V342" s="305">
        <f>INT((((未改造舰娘!$Y338)-(未改造舰娘!$X338))*(((IF(D342=0,C342,D342))-1)/99))+未改造舰娘!$X338)+((CB342+CO342+DB342+DO342)*$C$2)</f>
        <v>88</v>
      </c>
      <c r="W342" s="304">
        <f>INT((((未改造舰娘!$AA338)-(未改造舰娘!$Z338))*(((IF(D342=0,C342,D342))-1)/99))+未改造舰娘!$Z338)+((CD342+CQ342+DD342+DQ342)*$C$2)</f>
        <v>41</v>
      </c>
      <c r="X342" s="304">
        <f>INT((((未改造舰娘!$AC338)-(未改造舰娘!$AB338))*(((IF(D342=0,C342,D342))-1)/99))+未改造舰娘!$AB338)+((CA342+CN342+DA342+DN342)*$C$2)</f>
        <v>20</v>
      </c>
      <c r="Y342" s="303">
        <f>INT((((未改造舰娘!$AE338)-(未改造舰娘!$AD338))*(((IF(D342=0,C342,D342))-1)/99))+未改造舰娘!$AD338)+((BZ342+CM342+CZ342+DM342)*$C$2)</f>
        <v>0</v>
      </c>
      <c r="Z342" s="474" t="str">
        <f>IF(未改造舰娘!$AF338=0,"",未改造舰娘!$AF338)</f>
        <v/>
      </c>
      <c r="AA342" s="304" t="str">
        <f>IF(未改造舰娘!$AG338="","",未改造舰娘!$AG338)</f>
        <v/>
      </c>
      <c r="AB342" s="304" t="str">
        <f>IF(未改造舰娘!$AH338="","",未改造舰娘!$AH338)</f>
        <v/>
      </c>
      <c r="AC342" s="304" t="str">
        <f>IF(未改造舰娘!$AI338="","",未改造舰娘!$AI338)</f>
        <v/>
      </c>
      <c r="AD342" s="304">
        <f>IF(未改造舰娘!$AJ338="","",未改造舰娘!$AJ338)</f>
        <v>0</v>
      </c>
      <c r="AE342" s="305">
        <f>IF(未改造舰娘!$AK338="","",未改造舰娘!$AK338)</f>
        <v>0</v>
      </c>
      <c r="AF342" s="304" t="str">
        <f>IF(未改造舰娘!$AL338="","",未改造舰娘!$AL338)</f>
        <v/>
      </c>
      <c r="AG342" s="304" t="str">
        <f>IF(未改造舰娘!$AM338="","",未改造舰娘!$AM338)</f>
        <v/>
      </c>
      <c r="AH342" s="304" t="str">
        <f>IF(未改造舰娘!$AN338="","",未改造舰娘!$AN338)</f>
        <v/>
      </c>
      <c r="AI342" s="304" t="str">
        <f>IF(未改造舰娘!$AO338="","",未改造舰娘!$AO338)</f>
        <v/>
      </c>
      <c r="AJ342" s="304" t="str">
        <f>IF(未改造舰娘!$AP338="","",未改造舰娘!$AP338)</f>
        <v/>
      </c>
      <c r="AK342" s="303" t="str">
        <f>IF(未改造舰娘!$AQ338="","",未改造舰娘!$AQ338)</f>
        <v/>
      </c>
      <c r="AL342" s="306" t="str">
        <f>IF(未改造舰娘!$AS338="","",未改造舰娘!$AS338)</f>
        <v>E国单装18英寸舰炮</v>
      </c>
      <c r="AM342" s="306" t="str">
        <f>IF(未改造舰娘!$AT338="","",未改造舰娘!$AT338)</f>
        <v/>
      </c>
      <c r="AN342" s="306" t="str">
        <f>IF(未改造舰娘!$AU338="","",未改造舰娘!$AU338)</f>
        <v/>
      </c>
      <c r="AO342" s="306" t="str">
        <f>IF(未改造舰娘!$AV338="","",未改造舰娘!$AV338)</f>
        <v/>
      </c>
      <c r="AP342" s="307" t="str">
        <f>IF(未改造舰娘!$AW338="","",未改造舰娘!$AW338)</f>
        <v/>
      </c>
      <c r="AQ342" s="308" t="str">
        <f>IF(未改造舰娘!$AX338="","",未改造舰娘!$AX338)</f>
        <v/>
      </c>
      <c r="AR342" s="304">
        <f>IF(未改造舰娘!$AY338="","",未改造舰娘!$AY338)</f>
        <v>15</v>
      </c>
      <c r="AS342" s="304">
        <f>IF(未改造舰娘!$AZ338="","",未改造舰娘!$AZ338)</f>
        <v>35</v>
      </c>
      <c r="AT342" s="304">
        <f>IF(未改造舰娘!$BA338="","",未改造舰娘!$BA338)</f>
        <v>0.65</v>
      </c>
      <c r="AU342" s="304">
        <f>IF(未改造舰娘!$BB338="","",未改造舰娘!$BB338)</f>
        <v>1.25</v>
      </c>
      <c r="AV342" s="305">
        <f>IF((未改造舰娘!$BG338+未改造舰娘!$BK338*$C$4)=0,"",(未改造舰娘!$BG338+未改造舰娘!$BK338*$C$4))</f>
        <v>20</v>
      </c>
      <c r="AW342" s="304">
        <f>IF((未改造舰娘!$BH338+未改造舰娘!$BL338*$C$4)=0,"",(未改造舰娘!$BH338+未改造舰娘!$BL338*$C$4))</f>
        <v>27</v>
      </c>
      <c r="AX342" s="304">
        <f>IF((未改造舰娘!$BI338+未改造舰娘!$BM338*$C$4)=0,"",(未改造舰娘!$BI338+未改造舰娘!$BM338*$C$4))</f>
        <v>37</v>
      </c>
      <c r="AY342" s="303" t="str">
        <f>IF((未改造舰娘!$BJ338+未改造舰娘!$BN338*$C$4)=0,"",(未改造舰娘!$BJ338+未改造舰娘!$BN338*$C$4))</f>
        <v/>
      </c>
      <c r="AZ342" s="500">
        <f>IF(未改造舰娘!BC338="","",未改造舰娘!BC338)</f>
        <v>32</v>
      </c>
      <c r="BA342" s="500">
        <f>IF(未改造舰娘!BD338="","",未改造舰娘!BD338)</f>
        <v>0</v>
      </c>
      <c r="BB342" s="500">
        <f>IF(未改造舰娘!BE338="","",未改造舰娘!BE338)</f>
        <v>35</v>
      </c>
      <c r="BC342" s="498">
        <f>IF(未改造舰娘!BF338="","",未改造舰娘!BF338)</f>
        <v>0</v>
      </c>
      <c r="BD342" s="64" t="s">
        <v>2296</v>
      </c>
      <c r="BE342" s="506">
        <v>0.17361111111111113</v>
      </c>
      <c r="BF342" s="306" t="str">
        <f>IF(未改造舰娘!$BQ338="","",未改造舰娘!$BQ338)</f>
        <v/>
      </c>
      <c r="BG342" s="306" t="str">
        <f>IF(未改造舰娘!$BR338="","",未改造舰娘!$BR338)</f>
        <v>极地奏鸣曲 Ex-4-4-ABCDEFGHIJKL；女武神行动 Ex-4-CDEGHJKMNOP,Ex-7-ABCDEGHIJKLM；未命名 Ex-1-ABCDEFGHIJKLM,Ex-3-BCDEFGHJKLMNOPRSβ,Ex-4-BCDJKLMNOPQRTβ,Ex-5-ABCDEFGHIJKLMNOPQRS,Ex-6-ABCDEFGHIJKLMNOPQRTUVβ,Ex-7-CDEFHJKLM,Ex-8-ABCDEFGHIJKNOβ,Ex-9-BCDEFGHJKLMNOPRSβ,Ex-10-ABCDEIJKLMNOPQRSTβ,Ex-11-ABCDEFGHIJKLMNOPQRS,Ex-12-ABCDEFGHIJKLMNOPQRTUVβ；决战九段坂 Ex-2-Q,Ex-7-NO,Ex-8-Q</v>
      </c>
      <c r="BH342" s="306"/>
      <c r="BU342" s="304">
        <f>IFERROR(VLOOKUP(AL342,装备!$B:$C,2,0),0)</f>
        <v>4</v>
      </c>
      <c r="BV342" s="304">
        <f>IFERROR(VLOOKUP($AL342,装备!$B:$Q,5,0),0)</f>
        <v>0</v>
      </c>
      <c r="BW342" s="304">
        <f>IFERROR(VLOOKUP($AL342,装备!$B:$Q,6,0),0)</f>
        <v>15</v>
      </c>
      <c r="BX342" s="304">
        <f>IFERROR(VLOOKUP($AL342,装备!$B:$Q,7,0),0)</f>
        <v>0</v>
      </c>
      <c r="BY342" s="304">
        <f>IFERROR(VLOOKUP($AL342,装备!$B:$Q,8,0),0)</f>
        <v>0</v>
      </c>
      <c r="BZ342" s="304">
        <f>IFERROR(VLOOKUP($AL342,装备!$B:$Q,9,0),0)</f>
        <v>0</v>
      </c>
      <c r="CA342" s="304">
        <f>IFERROR(VLOOKUP($AL342,装备!$B:$Q,10,0),0)</f>
        <v>0</v>
      </c>
      <c r="CB342" s="304">
        <f>IFERROR(VLOOKUP($AL342,装备!$B:$Q,11,0),0)</f>
        <v>0</v>
      </c>
      <c r="CC342" s="304" t="str">
        <f>IFERROR(VLOOKUP($AL342,装备!$B:$Q,12,0),0)</f>
        <v>长</v>
      </c>
      <c r="CD342" s="304">
        <f>IFERROR(VLOOKUP($AL342,装备!$B:$Q,13,0),0)</f>
        <v>2</v>
      </c>
      <c r="CE342" s="304">
        <f>IFERROR(VLOOKUP($AL342,装备!$B:$Q,14,0),0)</f>
        <v>2</v>
      </c>
      <c r="CF342" s="304">
        <f>IFERROR(VLOOKUP($AL342,装备!$B:$Q,16,0),0)</f>
        <v>0</v>
      </c>
      <c r="CG342" s="304">
        <f>IFERROR(VLOOKUP($AL342,装备!$B:$Q,5,0),0)</f>
        <v>0</v>
      </c>
      <c r="CH342" s="304">
        <f>IFERROR(VLOOKUP(AM342,装备!$B:$C,2,0),0)</f>
        <v>0</v>
      </c>
      <c r="CI342" s="304">
        <f>IFERROR(VLOOKUP($AM342,装备!$B:$Q,5,0),0)</f>
        <v>0</v>
      </c>
      <c r="CJ342" s="304">
        <f>IFERROR(VLOOKUP($AM342,装备!$B:$Q,6,0),0)</f>
        <v>0</v>
      </c>
      <c r="CK342" s="304">
        <f>IFERROR(VLOOKUP($AM342,装备!$B:$Q,7,0),0)</f>
        <v>0</v>
      </c>
      <c r="CL342" s="304">
        <f>IFERROR(VLOOKUP($AM342,装备!$B:$Q,8,0),0)</f>
        <v>0</v>
      </c>
      <c r="CM342" s="304">
        <f>IFERROR(VLOOKUP($AM342,装备!$B:$Q,9,0),0)</f>
        <v>0</v>
      </c>
      <c r="CN342" s="304">
        <f>IFERROR(VLOOKUP($AM342,装备!$B:$Q,10,0),0)</f>
        <v>0</v>
      </c>
      <c r="CO342" s="304">
        <f>IFERROR(VLOOKUP($AM342,装备!$B:$Q,11,0),0)</f>
        <v>0</v>
      </c>
      <c r="CP342" s="304">
        <f>IFERROR(VLOOKUP($AM342,装备!$B:$Q,12,0),0)</f>
        <v>0</v>
      </c>
      <c r="CQ342" s="304">
        <f>IFERROR(VLOOKUP($AM342,装备!$B:$Q,13,0),0)</f>
        <v>0</v>
      </c>
      <c r="CR342" s="304">
        <f>IFERROR(VLOOKUP($AM342,装备!$B:$Q,14,0),0)</f>
        <v>0</v>
      </c>
      <c r="CS342" s="304">
        <f>IFERROR(VLOOKUP($AM342,装备!$B:$Q,16,0),0)</f>
        <v>0</v>
      </c>
      <c r="CT342" s="304">
        <f>IFERROR(VLOOKUP($AM342,装备!$B:$Q,5,0),0)</f>
        <v>0</v>
      </c>
      <c r="CU342" s="304">
        <f>IFERROR(VLOOKUP(AN342,装备!$B:$C,2,0),0)</f>
        <v>0</v>
      </c>
      <c r="CV342" s="304">
        <f>IFERROR(VLOOKUP($AN342,装备!$B:$Q,5,0),0)</f>
        <v>0</v>
      </c>
      <c r="CW342" s="304">
        <f>IFERROR(VLOOKUP($AN342,装备!$B:$Q,6,0),0)</f>
        <v>0</v>
      </c>
      <c r="CX342" s="304">
        <f>IFERROR(VLOOKUP($AN342,装备!$B:$Q,7,0),0)</f>
        <v>0</v>
      </c>
      <c r="CY342" s="304">
        <f>IFERROR(VLOOKUP($AN342,装备!$B:$Q,8,0),0)</f>
        <v>0</v>
      </c>
      <c r="CZ342" s="304">
        <f>IFERROR(VLOOKUP($AN342,装备!$B:$Q,9,0),0)</f>
        <v>0</v>
      </c>
      <c r="DA342" s="304">
        <f>IFERROR(VLOOKUP($AN342,装备!$B:$Q,10,0),0)</f>
        <v>0</v>
      </c>
      <c r="DB342" s="304">
        <f>IFERROR(VLOOKUP($AN342,装备!$B:$Q,11,0),0)</f>
        <v>0</v>
      </c>
      <c r="DC342" s="304">
        <f>IFERROR(VLOOKUP($AN342,装备!$B:$Q,12,0),0)</f>
        <v>0</v>
      </c>
      <c r="DD342" s="304">
        <f>IFERROR(VLOOKUP($AN342,装备!$B:$Q,13,0),0)</f>
        <v>0</v>
      </c>
      <c r="DE342" s="304">
        <f>IFERROR(VLOOKUP($AN342,装备!$B:$Q,14,0),0)</f>
        <v>0</v>
      </c>
      <c r="DF342" s="304">
        <f>IFERROR(VLOOKUP($AN342,装备!$B:$Q,16,0),0)</f>
        <v>0</v>
      </c>
      <c r="DG342" s="304">
        <f>IFERROR(VLOOKUP($AN342,装备!$B:$Q,5,0),0)</f>
        <v>0</v>
      </c>
      <c r="DH342" s="304">
        <f>IFERROR(VLOOKUP(AO342,装备!$B:$C,2,0),0)</f>
        <v>0</v>
      </c>
      <c r="DI342" s="304">
        <f>IFERROR(VLOOKUP($AO342,装备!$B:$Q,5,0),0)</f>
        <v>0</v>
      </c>
      <c r="DJ342" s="304">
        <f>IFERROR(VLOOKUP($AO342,装备!$B:$Q,6,0),0)</f>
        <v>0</v>
      </c>
      <c r="DK342" s="304">
        <f>IFERROR(VLOOKUP($AO342,装备!$B:$Q,7,0),0)</f>
        <v>0</v>
      </c>
      <c r="DL342" s="304">
        <f>IFERROR(VLOOKUP($AO342,装备!$B:$Q,8,0),0)</f>
        <v>0</v>
      </c>
      <c r="DM342" s="304">
        <f>IFERROR(VLOOKUP($AO342,装备!$B:$Q,9,0),0)</f>
        <v>0</v>
      </c>
      <c r="DN342" s="304">
        <f>IFERROR(VLOOKUP($AO342,装备!$B:$Q,10,0),0)</f>
        <v>0</v>
      </c>
      <c r="DO342" s="304">
        <f>IFERROR(VLOOKUP($AO342,装备!$B:$Q,11,0),0)</f>
        <v>0</v>
      </c>
      <c r="DP342" s="304">
        <f>IFERROR(VLOOKUP($AO342,装备!$B:$Q,12,0),0)</f>
        <v>0</v>
      </c>
      <c r="DQ342" s="304">
        <f>IFERROR(VLOOKUP($AO342,装备!$B:$Q,13,0),0)</f>
        <v>0</v>
      </c>
      <c r="DR342" s="304">
        <f>IFERROR(VLOOKUP($AO342,装备!$B:$Q,14,0),0)</f>
        <v>0</v>
      </c>
      <c r="DS342" s="304">
        <f>IFERROR(VLOOKUP($AO342,装备!$B:$Q,16,0),0)</f>
        <v>0</v>
      </c>
      <c r="DT342" s="304">
        <f>IFERROR(VLOOKUP($AO342,装备!$B:$Q,5,0),0)</f>
        <v>0</v>
      </c>
    </row>
    <row r="343" spans="1:124" ht="27">
      <c r="A343" s="301">
        <f>未改造舰娘!$A339</f>
        <v>10037013</v>
      </c>
      <c r="B343" s="354" t="s">
        <v>4240</v>
      </c>
      <c r="C343" s="323"/>
      <c r="D343" s="323">
        <f t="shared" si="5"/>
        <v>110</v>
      </c>
      <c r="E343" s="303">
        <f>未改造舰娘!$C339</f>
        <v>5</v>
      </c>
      <c r="F343" s="304" t="str">
        <f>未改造舰娘!$D339</f>
        <v>装母</v>
      </c>
      <c r="G343" s="304" t="str">
        <f>未改造舰娘!$E339</f>
        <v>大型</v>
      </c>
      <c r="H343" s="304" t="str">
        <f>未改造舰娘!$F339</f>
        <v>主力舰</v>
      </c>
      <c r="I343" s="460">
        <f>未改造舰娘!$AR339</f>
        <v>4</v>
      </c>
      <c r="J343" s="304" t="str">
        <f>未改造舰娘!$G339</f>
        <v>英国</v>
      </c>
      <c r="K343" s="312">
        <f>未改造舰娘!$H339+(BV343+CI343+CV343+DI343)*$C$2</f>
        <v>66</v>
      </c>
      <c r="L343" s="304">
        <f>未改造舰娘!$I339</f>
        <v>2</v>
      </c>
      <c r="M343" s="304">
        <f>未改造舰娘!$J339</f>
        <v>3</v>
      </c>
      <c r="N343" s="518">
        <f>未改造舰娘!$K339</f>
        <v>3</v>
      </c>
      <c r="O343" s="304">
        <f>未改造舰娘!$L339+((CE343+CR343+DE343+DR343)*$C$2)</f>
        <v>19</v>
      </c>
      <c r="P343" s="304" t="str">
        <f>IF($C$2=1,(IF(ISERROR(FIND("超长",未改造舰娘!$M339&amp;CC343&amp;CP343&amp;DC343&amp;DP343,1)),IF(ISERROR(FIND("长",未改造舰娘!$M339&amp;CC343&amp;CP343&amp;DC343&amp;DP343,1)),IF(ISERROR(FIND("中",未改造舰娘!$M339&amp;CC343&amp;CP343&amp;DC343&amp;DP343,1)),IF(ISERROR(FIND("短",未改造舰娘!$M339&amp;CC343&amp;CP343&amp;DC343&amp;DP343,1)),IF(ISERROR(FIND("无",未改造舰娘!$M339&amp;CC343&amp;CP343&amp;DC343&amp;DP343,1)),0,"无"),"短"),"中"),"长"),"超长")),未改造舰娘!$M339)</f>
        <v>短</v>
      </c>
      <c r="Q343" s="303">
        <f>未改造舰娘!$N339</f>
        <v>30.5</v>
      </c>
      <c r="R343" s="304">
        <f>(未改造舰娘!$P339)+(未改造舰娘!$Q339)*$C$3+((BW343+CJ343+CW343+DJ343)*$C$2)</f>
        <v>40</v>
      </c>
      <c r="S343" s="304">
        <f>(未改造舰娘!$R339)+(未改造舰娘!$S339)*$C$3+((BY343+CL343+CY343+DL343)*$C$2)</f>
        <v>0</v>
      </c>
      <c r="T343" s="304">
        <f>(未改造舰娘!$T339)+(未改造舰娘!$U339)*$C$3+((BX343+CK343+CX343+DK343)*$C$2)</f>
        <v>93</v>
      </c>
      <c r="U343" s="304">
        <f>(未改造舰娘!$V339)+(未改造舰娘!$W339)*$C$3+((CG343+CT343+DG343+DT343)*$C$2)</f>
        <v>83</v>
      </c>
      <c r="V343" s="305">
        <f>INT((((未改造舰娘!$Y339)-(未改造舰娘!$X339))*(((IF(D343=0,C343,D343))-1)/99))+未改造舰娘!$X339)+((CB343+CO343+DB343+DO343)*$C$2)</f>
        <v>87</v>
      </c>
      <c r="W343" s="304">
        <f>INT((((未改造舰娘!$AA339)-(未改造舰娘!$Z339))*(((IF(D343=0,C343,D343))-1)/99))+未改造舰娘!$Z339)+((CD343+CQ343+DD343+DQ343)*$C$2)</f>
        <v>55</v>
      </c>
      <c r="X343" s="304">
        <f>INT((((未改造舰娘!$AC339)-(未改造舰娘!$AB339))*(((IF(D343=0,C343,D343))-1)/99))+未改造舰娘!$AB339)+((CA343+CN343+DA343+DN343)*$C$2)</f>
        <v>72</v>
      </c>
      <c r="Y343" s="303">
        <f>INT((((未改造舰娘!$AE339)-(未改造舰娘!$AD339))*(((IF(D343=0,C343,D343))-1)/99))+未改造舰娘!$AD339)+((BZ343+CM343+CZ343+DM343)*$C$2)</f>
        <v>0</v>
      </c>
      <c r="Z343" s="474">
        <f>IF(未改造舰娘!$AF339=0,"",未改造舰娘!$AF339)</f>
        <v>10</v>
      </c>
      <c r="AA343" s="304">
        <f>IF(未改造舰娘!$AG339="","",未改造舰娘!$AG339)</f>
        <v>27</v>
      </c>
      <c r="AB343" s="304">
        <f>IF(未改造舰娘!$AH339="","",未改造舰娘!$AH339)</f>
        <v>12</v>
      </c>
      <c r="AC343" s="304">
        <f>IF(未改造舰娘!$AI339="","",未改造舰娘!$AI339)</f>
        <v>8</v>
      </c>
      <c r="AD343" s="304">
        <f>IF(未改造舰娘!$AJ339="","",未改造舰娘!$AJ339)</f>
        <v>57</v>
      </c>
      <c r="AE343" s="305">
        <f>IF(未改造舰娘!$AK339="","",未改造舰娘!$AK339)</f>
        <v>0</v>
      </c>
      <c r="AF343" s="304" t="str">
        <f>IF(未改造舰娘!$AL339="","",未改造舰娘!$AL339)</f>
        <v/>
      </c>
      <c r="AG343" s="304" t="str">
        <f>IF(未改造舰娘!$AM339="","",未改造舰娘!$AM339)</f>
        <v/>
      </c>
      <c r="AH343" s="304" t="str">
        <f>IF(未改造舰娘!$AN339="","",未改造舰娘!$AN339)</f>
        <v/>
      </c>
      <c r="AI343" s="304" t="str">
        <f>IF(未改造舰娘!$AO339="","",未改造舰娘!$AO339)</f>
        <v/>
      </c>
      <c r="AJ343" s="304" t="str">
        <f>IF(未改造舰娘!$AP339="","",未改造舰娘!$AP339)</f>
        <v/>
      </c>
      <c r="AK343" s="303" t="str">
        <f>IF(未改造舰娘!$AQ339="","",未改造舰娘!$AQ339)</f>
        <v/>
      </c>
      <c r="AL343" s="306" t="str">
        <f>IF(未改造舰娘!$AS339="","",未改造舰娘!$AS339)</f>
        <v>剑鱼</v>
      </c>
      <c r="AM343" s="306" t="str">
        <f>IF(未改造舰娘!$AT339="","",未改造舰娘!$AT339)</f>
        <v>海燕</v>
      </c>
      <c r="AN343" s="306" t="str">
        <f>IF(未改造舰娘!$AU339="","",未改造舰娘!$AU339)</f>
        <v/>
      </c>
      <c r="AO343" s="306" t="str">
        <f>IF(未改造舰娘!$AV339="","",未改造舰娘!$AV339)</f>
        <v/>
      </c>
      <c r="AP343" s="307" t="str">
        <f>IF(未改造舰娘!$AW339="","",未改造舰娘!$AW339)</f>
        <v>先驱首战(3级)：提升相邻上下航母，装母，轻母15点命中值和20%炮击战威力。</v>
      </c>
      <c r="AQ343" s="308" t="str">
        <f>IF(未改造舰娘!$AX339="","",未改造舰娘!$AX339)</f>
        <v/>
      </c>
      <c r="AR343" s="304">
        <f>IF(未改造舰娘!$AY339="","",未改造舰娘!$AY339)</f>
        <v>70</v>
      </c>
      <c r="AS343" s="304">
        <f>IF(未改造舰娘!$AZ339="","",未改造舰娘!$AZ339)</f>
        <v>65</v>
      </c>
      <c r="AT343" s="304">
        <f>IF(未改造舰娘!$BA339="","",未改造舰娘!$BA339)</f>
        <v>2.88</v>
      </c>
      <c r="AU343" s="304">
        <f>IF(未改造舰娘!$BB339="","",未改造舰娘!$BB339)</f>
        <v>5.5</v>
      </c>
      <c r="AV343" s="305">
        <f>IF((未改造舰娘!$BG339+未改造舰娘!$BK339*$C$4)=0,"",(未改造舰娘!$BG339+未改造舰娘!$BK339*$C$4))</f>
        <v>23</v>
      </c>
      <c r="AW343" s="304">
        <f>IF((未改造舰娘!$BH339+未改造舰娘!$BL339*$C$4)=0,"",(未改造舰娘!$BH339+未改造舰娘!$BL339*$C$4))</f>
        <v>24</v>
      </c>
      <c r="AX343" s="304">
        <f>IF((未改造舰娘!$BI339+未改造舰娘!$BM339*$C$4)=0,"",(未改造舰娘!$BI339+未改造舰娘!$BM339*$C$4))</f>
        <v>40</v>
      </c>
      <c r="AY343" s="303">
        <f>IF((未改造舰娘!$BJ339+未改造舰娘!$BN339*$C$4)=0,"",(未改造舰娘!$BJ339+未改造舰娘!$BN339*$C$4))</f>
        <v>15</v>
      </c>
      <c r="AZ343" s="500">
        <f>IF(未改造舰娘!BC339="","",未改造舰娘!BC339)</f>
        <v>3</v>
      </c>
      <c r="BA343" s="500">
        <f>IF(未改造舰娘!BD339="","",未改造舰娘!BD339)</f>
        <v>0</v>
      </c>
      <c r="BB343" s="500">
        <f>IF(未改造舰娘!BE339="","",未改造舰娘!BE339)</f>
        <v>32</v>
      </c>
      <c r="BC343" s="498">
        <f>IF(未改造舰娘!BF339="","",未改造舰娘!BF339)</f>
        <v>70</v>
      </c>
      <c r="BD343" s="64" t="s">
        <v>2297</v>
      </c>
      <c r="BE343" s="506">
        <v>5.9027777777777783E-2</v>
      </c>
      <c r="BF343" s="306" t="str">
        <f>IF(未改造舰娘!$BQ339="","",未改造舰娘!$BQ339)</f>
        <v/>
      </c>
      <c r="BG343" s="306" t="str">
        <f>IF(未改造舰娘!$BR339="","",未改造舰娘!$BR339)</f>
        <v/>
      </c>
      <c r="BH343" s="306"/>
      <c r="BU343" s="304">
        <f>IFERROR(VLOOKUP(AL343,装备!$B:$C,2,0),0)</f>
        <v>2</v>
      </c>
      <c r="BV343" s="304">
        <f>IFERROR(VLOOKUP($AL343,装备!$B:$Q,5,0),0)</f>
        <v>0</v>
      </c>
      <c r="BW343" s="304">
        <f>IFERROR(VLOOKUP($AL343,装备!$B:$Q,6,0),0)</f>
        <v>0</v>
      </c>
      <c r="BX343" s="304">
        <f>IFERROR(VLOOKUP($AL343,装备!$B:$Q,7,0),0)</f>
        <v>0</v>
      </c>
      <c r="BY343" s="304">
        <f>IFERROR(VLOOKUP($AL343,装备!$B:$Q,8,0),0)</f>
        <v>5</v>
      </c>
      <c r="BZ343" s="304">
        <f>IFERROR(VLOOKUP($AL343,装备!$B:$Q,9,0),0)</f>
        <v>3</v>
      </c>
      <c r="CA343" s="304">
        <f>IFERROR(VLOOKUP($AL343,装备!$B:$Q,10,0),0)</f>
        <v>1</v>
      </c>
      <c r="CB343" s="304">
        <f>IFERROR(VLOOKUP($AL343,装备!$B:$Q,11,0),0)</f>
        <v>2</v>
      </c>
      <c r="CC343" s="304" t="str">
        <f>IFERROR(VLOOKUP($AL343,装备!$B:$Q,12,0),0)</f>
        <v>无</v>
      </c>
      <c r="CD343" s="304">
        <f>IFERROR(VLOOKUP($AL343,装备!$B:$Q,13,0),0)</f>
        <v>0</v>
      </c>
      <c r="CE343" s="304">
        <f>IFERROR(VLOOKUP($AL343,装备!$B:$Q,14,0),0)</f>
        <v>0</v>
      </c>
      <c r="CF343" s="304">
        <f>IFERROR(VLOOKUP($AL343,装备!$B:$Q,16,0),0)</f>
        <v>0</v>
      </c>
      <c r="CG343" s="304">
        <f>IFERROR(VLOOKUP($AL343,装备!$B:$Q,5,0),0)</f>
        <v>0</v>
      </c>
      <c r="CH343" s="304">
        <f>IFERROR(VLOOKUP(AM343,装备!$B:$C,2,0),0)</f>
        <v>3</v>
      </c>
      <c r="CI343" s="304">
        <f>IFERROR(VLOOKUP($AM343,装备!$B:$Q,5,0),0)</f>
        <v>0</v>
      </c>
      <c r="CJ343" s="304">
        <f>IFERROR(VLOOKUP($AM343,装备!$B:$Q,6,0),0)</f>
        <v>0</v>
      </c>
      <c r="CK343" s="304">
        <f>IFERROR(VLOOKUP($AM343,装备!$B:$Q,7,0),0)</f>
        <v>0</v>
      </c>
      <c r="CL343" s="304">
        <f>IFERROR(VLOOKUP($AM343,装备!$B:$Q,8,0),0)</f>
        <v>0</v>
      </c>
      <c r="CM343" s="304">
        <f>IFERROR(VLOOKUP($AM343,装备!$B:$Q,9,0),0)</f>
        <v>2</v>
      </c>
      <c r="CN343" s="304">
        <f>IFERROR(VLOOKUP($AM343,装备!$B:$Q,10,0),0)</f>
        <v>0</v>
      </c>
      <c r="CO343" s="304">
        <f>IFERROR(VLOOKUP($AM343,装备!$B:$Q,11,0),0)</f>
        <v>0</v>
      </c>
      <c r="CP343" s="304" t="str">
        <f>IFERROR(VLOOKUP($AM343,装备!$B:$Q,12,0),0)</f>
        <v>无</v>
      </c>
      <c r="CQ343" s="304">
        <f>IFERROR(VLOOKUP($AM343,装备!$B:$Q,13,0),0)</f>
        <v>0</v>
      </c>
      <c r="CR343" s="304">
        <f>IFERROR(VLOOKUP($AM343,装备!$B:$Q,14,0),0)</f>
        <v>0</v>
      </c>
      <c r="CS343" s="304">
        <f>IFERROR(VLOOKUP($AM343,装备!$B:$Q,16,0),0)</f>
        <v>4</v>
      </c>
      <c r="CT343" s="304">
        <f>IFERROR(VLOOKUP($AM343,装备!$B:$Q,5,0),0)</f>
        <v>0</v>
      </c>
      <c r="CU343" s="304">
        <f>IFERROR(VLOOKUP(AN343,装备!$B:$C,2,0),0)</f>
        <v>0</v>
      </c>
      <c r="CV343" s="304">
        <f>IFERROR(VLOOKUP($AN343,装备!$B:$Q,5,0),0)</f>
        <v>0</v>
      </c>
      <c r="CW343" s="304">
        <f>IFERROR(VLOOKUP($AN343,装备!$B:$Q,6,0),0)</f>
        <v>0</v>
      </c>
      <c r="CX343" s="304">
        <f>IFERROR(VLOOKUP($AN343,装备!$B:$Q,7,0),0)</f>
        <v>0</v>
      </c>
      <c r="CY343" s="304">
        <f>IFERROR(VLOOKUP($AN343,装备!$B:$Q,8,0),0)</f>
        <v>0</v>
      </c>
      <c r="CZ343" s="304">
        <f>IFERROR(VLOOKUP($AN343,装备!$B:$Q,9,0),0)</f>
        <v>0</v>
      </c>
      <c r="DA343" s="304">
        <f>IFERROR(VLOOKUP($AN343,装备!$B:$Q,10,0),0)</f>
        <v>0</v>
      </c>
      <c r="DB343" s="304">
        <f>IFERROR(VLOOKUP($AN343,装备!$B:$Q,11,0),0)</f>
        <v>0</v>
      </c>
      <c r="DC343" s="304">
        <f>IFERROR(VLOOKUP($AN343,装备!$B:$Q,12,0),0)</f>
        <v>0</v>
      </c>
      <c r="DD343" s="304">
        <f>IFERROR(VLOOKUP($AN343,装备!$B:$Q,13,0),0)</f>
        <v>0</v>
      </c>
      <c r="DE343" s="304">
        <f>IFERROR(VLOOKUP($AN343,装备!$B:$Q,14,0),0)</f>
        <v>0</v>
      </c>
      <c r="DF343" s="304">
        <f>IFERROR(VLOOKUP($AN343,装备!$B:$Q,16,0),0)</f>
        <v>0</v>
      </c>
      <c r="DG343" s="304">
        <f>IFERROR(VLOOKUP($AN343,装备!$B:$Q,5,0),0)</f>
        <v>0</v>
      </c>
      <c r="DH343" s="304">
        <f>IFERROR(VLOOKUP(AO343,装备!$B:$C,2,0),0)</f>
        <v>0</v>
      </c>
      <c r="DI343" s="304">
        <f>IFERROR(VLOOKUP($AO343,装备!$B:$Q,5,0),0)</f>
        <v>0</v>
      </c>
      <c r="DJ343" s="304">
        <f>IFERROR(VLOOKUP($AO343,装备!$B:$Q,6,0),0)</f>
        <v>0</v>
      </c>
      <c r="DK343" s="304">
        <f>IFERROR(VLOOKUP($AO343,装备!$B:$Q,7,0),0)</f>
        <v>0</v>
      </c>
      <c r="DL343" s="304">
        <f>IFERROR(VLOOKUP($AO343,装备!$B:$Q,8,0),0)</f>
        <v>0</v>
      </c>
      <c r="DM343" s="304">
        <f>IFERROR(VLOOKUP($AO343,装备!$B:$Q,9,0),0)</f>
        <v>0</v>
      </c>
      <c r="DN343" s="304">
        <f>IFERROR(VLOOKUP($AO343,装备!$B:$Q,10,0),0)</f>
        <v>0</v>
      </c>
      <c r="DO343" s="304">
        <f>IFERROR(VLOOKUP($AO343,装备!$B:$Q,11,0),0)</f>
        <v>0</v>
      </c>
      <c r="DP343" s="304">
        <f>IFERROR(VLOOKUP($AO343,装备!$B:$Q,12,0),0)</f>
        <v>0</v>
      </c>
      <c r="DQ343" s="304">
        <f>IFERROR(VLOOKUP($AO343,装备!$B:$Q,13,0),0)</f>
        <v>0</v>
      </c>
      <c r="DR343" s="304">
        <f>IFERROR(VLOOKUP($AO343,装备!$B:$Q,14,0),0)</f>
        <v>0</v>
      </c>
      <c r="DS343" s="304">
        <f>IFERROR(VLOOKUP($AO343,装备!$B:$Q,16,0),0)</f>
        <v>0</v>
      </c>
      <c r="DT343" s="304">
        <f>IFERROR(VLOOKUP($AO343,装备!$B:$Q,5,0),0)</f>
        <v>0</v>
      </c>
    </row>
    <row r="344" spans="1:124" hidden="1">
      <c r="A344" s="301">
        <f>未改造舰娘!$A340</f>
        <v>10037112</v>
      </c>
      <c r="B344" s="354" t="s">
        <v>4242</v>
      </c>
      <c r="C344" s="323"/>
      <c r="D344" s="323">
        <f t="shared" si="5"/>
        <v>110</v>
      </c>
      <c r="E344" s="303">
        <f>未改造舰娘!$C340</f>
        <v>6</v>
      </c>
      <c r="F344" s="304" t="str">
        <f>未改造舰娘!$D340</f>
        <v>轻巡</v>
      </c>
      <c r="G344" s="304" t="str">
        <f>未改造舰娘!$E340</f>
        <v>中型</v>
      </c>
      <c r="H344" s="304" t="str">
        <f>未改造舰娘!$F340</f>
        <v>护卫舰</v>
      </c>
      <c r="I344" s="460">
        <f>未改造舰娘!$AR340</f>
        <v>3</v>
      </c>
      <c r="J344" s="304" t="str">
        <f>未改造舰娘!$G340</f>
        <v>英国</v>
      </c>
      <c r="K344" s="312">
        <f>未改造舰娘!$H340+(BV344+CI344+CV344+DI344)*$C$2</f>
        <v>40</v>
      </c>
      <c r="L344" s="304">
        <f>未改造舰娘!$I340</f>
        <v>0</v>
      </c>
      <c r="M344" s="304">
        <f>未改造舰娘!$J340</f>
        <v>1</v>
      </c>
      <c r="N344" s="518">
        <f>未改造舰娘!$K340</f>
        <v>2</v>
      </c>
      <c r="O344" s="304">
        <f>未改造舰娘!$L340+((CE344+CR344+DE344+DR344)*$C$2)</f>
        <v>6</v>
      </c>
      <c r="P344" s="304" t="str">
        <f>IF($C$2=1,(IF(ISERROR(FIND("超长",未改造舰娘!$M340&amp;CC344&amp;CP344&amp;DC344&amp;DP344,1)),IF(ISERROR(FIND("长",未改造舰娘!$M340&amp;CC344&amp;CP344&amp;DC344&amp;DP344,1)),IF(ISERROR(FIND("中",未改造舰娘!$M340&amp;CC344&amp;CP344&amp;DC344&amp;DP344,1)),IF(ISERROR(FIND("短",未改造舰娘!$M340&amp;CC344&amp;CP344&amp;DC344&amp;DP344,1)),IF(ISERROR(FIND("无",未改造舰娘!$M340&amp;CC344&amp;CP344&amp;DC344&amp;DP344,1)),0,"无"),"短"),"中"),"长"),"超长")),未改造舰娘!$M340)</f>
        <v>中</v>
      </c>
      <c r="Q344" s="303">
        <f>未改造舰娘!$N340</f>
        <v>33</v>
      </c>
      <c r="R344" s="304">
        <f>(未改造舰娘!$P340)+(未改造舰娘!$Q340)*$C$3+((BW344+CJ344+CW344+DJ344)*$C$2)</f>
        <v>70</v>
      </c>
      <c r="S344" s="304">
        <f>(未改造舰娘!$R340)+(未改造舰娘!$S340)*$C$3+((BY344+CL344+CY344+DL344)*$C$2)</f>
        <v>60</v>
      </c>
      <c r="T344" s="304">
        <f>(未改造舰娘!$T340)+(未改造舰娘!$U340)*$C$3+((BX344+CK344+CX344+DK344)*$C$2)</f>
        <v>50</v>
      </c>
      <c r="U344" s="304">
        <f>(未改造舰娘!$V340)+(未改造舰娘!$W340)*$C$3+((CG344+CT344+DG344+DT344)*$C$2)</f>
        <v>110</v>
      </c>
      <c r="V344" s="305">
        <f>INT((((未改造舰娘!$Y340)-(未改造舰娘!$X340))*(((IF(D344=0,C344,D344))-1)/99))+未改造舰娘!$X340)+((CB344+CO344+DB344+DO344)*$C$2)</f>
        <v>94</v>
      </c>
      <c r="W344" s="304">
        <f>INT((((未改造舰娘!$AA340)-(未改造舰娘!$Z340))*(((IF(D344=0,C344,D344))-1)/99))+未改造舰娘!$Z340)+((CD344+CQ344+DD344+DQ344)*$C$2)</f>
        <v>68</v>
      </c>
      <c r="X344" s="304">
        <f>INT((((未改造舰娘!$AC340)-(未改造舰娘!$AB340))*(((IF(D344=0,C344,D344))-1)/99))+未改造舰娘!$AB340)+((CA344+CN344+DA344+DN344)*$C$2)</f>
        <v>26</v>
      </c>
      <c r="Y344" s="303">
        <f>INT((((未改造舰娘!$AE340)-(未改造舰娘!$AD340))*(((IF(D344=0,C344,D344))-1)/99))+未改造舰娘!$AD340)+((BZ344+CM344+CZ344+DM344)*$C$2)</f>
        <v>58</v>
      </c>
      <c r="Z344" s="474" t="str">
        <f>IF(未改造舰娘!$AF340=0,"",未改造舰娘!$AF340)</f>
        <v/>
      </c>
      <c r="AA344" s="304" t="str">
        <f>IF(未改造舰娘!$AG340="","",未改造舰娘!$AG340)</f>
        <v/>
      </c>
      <c r="AB344" s="304" t="str">
        <f>IF(未改造舰娘!$AH340="","",未改造舰娘!$AH340)</f>
        <v/>
      </c>
      <c r="AC344" s="304" t="str">
        <f>IF(未改造舰娘!$AI340="","",未改造舰娘!$AI340)</f>
        <v/>
      </c>
      <c r="AD344" s="304">
        <f>IF(未改造舰娘!$AJ340="","",未改造舰娘!$AJ340)</f>
        <v>0</v>
      </c>
      <c r="AE344" s="305">
        <f>IF(未改造舰娘!$AK340="","",未改造舰娘!$AK340)</f>
        <v>0</v>
      </c>
      <c r="AF344" s="304" t="str">
        <f>IF(未改造舰娘!$AL340="","",未改造舰娘!$AL340)</f>
        <v/>
      </c>
      <c r="AG344" s="304" t="str">
        <f>IF(未改造舰娘!$AM340="","",未改造舰娘!$AM340)</f>
        <v/>
      </c>
      <c r="AH344" s="304" t="str">
        <f>IF(未改造舰娘!$AN340="","",未改造舰娘!$AN340)</f>
        <v/>
      </c>
      <c r="AI344" s="304" t="str">
        <f>IF(未改造舰娘!$AO340="","",未改造舰娘!$AO340)</f>
        <v/>
      </c>
      <c r="AJ344" s="304" t="str">
        <f>IF(未改造舰娘!$AP340="","",未改造舰娘!$AP340)</f>
        <v/>
      </c>
      <c r="AK344" s="303" t="str">
        <f>IF(未改造舰娘!$AQ340="","",未改造舰娘!$AQ340)</f>
        <v/>
      </c>
      <c r="AL344" s="306" t="str">
        <f>IF(未改造舰娘!$AS340="","",未改造舰娘!$AS340)</f>
        <v>MK.N6双联4.5英寸炮</v>
      </c>
      <c r="AM344" s="306" t="str">
        <f>IF(未改造舰娘!$AT340="","",未改造舰娘!$AT340)</f>
        <v>E国三联6英寸高平两用炮</v>
      </c>
      <c r="AN344" s="306" t="str">
        <f>IF(未改造舰娘!$AU340="","",未改造舰娘!$AU340)</f>
        <v/>
      </c>
      <c r="AO344" s="306" t="str">
        <f>IF(未改造舰娘!$AV340="","",未改造舰娘!$AV340)</f>
        <v/>
      </c>
      <c r="AP344" s="307" t="str">
        <f>IF(未改造舰娘!$AW340="","",未改造舰娘!$AW340)</f>
        <v/>
      </c>
      <c r="AQ344" s="308" t="str">
        <f>IF(未改造舰娘!$AX340="","",未改造舰娘!$AX340)</f>
        <v/>
      </c>
      <c r="AR344" s="304">
        <f>IF(未改造舰娘!$AY340="","",未改造舰娘!$AY340)</f>
        <v>25</v>
      </c>
      <c r="AS344" s="304">
        <f>IF(未改造舰娘!$AZ340="","",未改造舰娘!$AZ340)</f>
        <v>35</v>
      </c>
      <c r="AT344" s="304">
        <f>IF(未改造舰娘!$BA340="","",未改造舰娘!$BA340)</f>
        <v>0.95</v>
      </c>
      <c r="AU344" s="304">
        <f>IF(未改造舰娘!$BB340="","",未改造舰娘!$BB340)</f>
        <v>1.6</v>
      </c>
      <c r="AV344" s="305">
        <f>IF((未改造舰娘!$BG340+未改造舰娘!$BK340*$C$4)=0,"",(未改造舰娘!$BG340+未改造舰娘!$BK340*$C$4))</f>
        <v>10</v>
      </c>
      <c r="AW344" s="304">
        <f>IF((未改造舰娘!$BH340+未改造舰娘!$BL340*$C$4)=0,"",(未改造舰娘!$BH340+未改造舰娘!$BL340*$C$4))</f>
        <v>28</v>
      </c>
      <c r="AX344" s="304">
        <f>IF((未改造舰娘!$BI340+未改造舰娘!$BM340*$C$4)=0,"",(未改造舰娘!$BI340+未改造舰娘!$BM340*$C$4))</f>
        <v>19</v>
      </c>
      <c r="AY344" s="303" t="str">
        <f>IF((未改造舰娘!$BJ340+未改造舰娘!$BN340*$C$4)=0,"",(未改造舰娘!$BJ340+未改造舰娘!$BN340*$C$4))</f>
        <v/>
      </c>
      <c r="AZ344" s="500">
        <f>IF(未改造舰娘!BC340="","",未改造舰娘!BC340)</f>
        <v>24</v>
      </c>
      <c r="BA344" s="500">
        <f>IF(未改造舰娘!BD340="","",未改造舰娘!BD340)</f>
        <v>20</v>
      </c>
      <c r="BB344" s="500">
        <f>IF(未改造舰娘!BE340="","",未改造舰娘!BE340)</f>
        <v>15</v>
      </c>
      <c r="BC344" s="498">
        <f>IF(未改造舰娘!BF340="","",未改造舰娘!BF340)</f>
        <v>84</v>
      </c>
      <c r="BD344" s="64" t="s">
        <v>2298</v>
      </c>
      <c r="BE344" s="506">
        <v>2.0833333333333332E-2</v>
      </c>
      <c r="BF344" s="306" t="str">
        <f>IF(未改造舰娘!$BQ340="","",未改造舰娘!$BQ340)</f>
        <v/>
      </c>
      <c r="BG344" s="306" t="str">
        <f>IF(未改造舰娘!$BR340="","",未改造舰娘!$BR340)</f>
        <v/>
      </c>
      <c r="BH344" s="306"/>
      <c r="BU344" s="304">
        <f>IFERROR(VLOOKUP(AL344,装备!$B:$C,2,0),0)</f>
        <v>4</v>
      </c>
      <c r="BV344" s="304">
        <f>IFERROR(VLOOKUP($AL344,装备!$B:$Q,5,0),0)</f>
        <v>0</v>
      </c>
      <c r="BW344" s="304">
        <f>IFERROR(VLOOKUP($AL344,装备!$B:$Q,6,0),0)</f>
        <v>3</v>
      </c>
      <c r="BX344" s="304">
        <f>IFERROR(VLOOKUP($AL344,装备!$B:$Q,7,0),0)</f>
        <v>0</v>
      </c>
      <c r="BY344" s="304">
        <f>IFERROR(VLOOKUP($AL344,装备!$B:$Q,8,0),0)</f>
        <v>0</v>
      </c>
      <c r="BZ344" s="304">
        <f>IFERROR(VLOOKUP($AL344,装备!$B:$Q,9,0),0)</f>
        <v>0</v>
      </c>
      <c r="CA344" s="304">
        <f>IFERROR(VLOOKUP($AL344,装备!$B:$Q,10,0),0)</f>
        <v>0</v>
      </c>
      <c r="CB344" s="304">
        <f>IFERROR(VLOOKUP($AL344,装备!$B:$Q,11,0),0)</f>
        <v>0</v>
      </c>
      <c r="CC344" s="304" t="str">
        <f>IFERROR(VLOOKUP($AL344,装备!$B:$Q,12,0),0)</f>
        <v>短</v>
      </c>
      <c r="CD344" s="304">
        <f>IFERROR(VLOOKUP($AL344,装备!$B:$Q,13,0),0)</f>
        <v>0</v>
      </c>
      <c r="CE344" s="304">
        <f>IFERROR(VLOOKUP($AL344,装备!$B:$Q,14,0),0)</f>
        <v>0</v>
      </c>
      <c r="CF344" s="304">
        <f>IFERROR(VLOOKUP($AL344,装备!$B:$Q,16,0),0)</f>
        <v>7</v>
      </c>
      <c r="CG344" s="304">
        <f>IFERROR(VLOOKUP($AL344,装备!$B:$Q,5,0),0)</f>
        <v>0</v>
      </c>
      <c r="CH344" s="304">
        <f>IFERROR(VLOOKUP(AM344,装备!$B:$C,2,0),0)</f>
        <v>6</v>
      </c>
      <c r="CI344" s="304">
        <f>IFERROR(VLOOKUP($AM344,装备!$B:$Q,5,0),0)</f>
        <v>0</v>
      </c>
      <c r="CJ344" s="304">
        <f>IFERROR(VLOOKUP($AM344,装备!$B:$Q,6,0),0)</f>
        <v>11</v>
      </c>
      <c r="CK344" s="304">
        <f>IFERROR(VLOOKUP($AM344,装备!$B:$Q,7,0),0)</f>
        <v>0</v>
      </c>
      <c r="CL344" s="304">
        <f>IFERROR(VLOOKUP($AM344,装备!$B:$Q,8,0),0)</f>
        <v>0</v>
      </c>
      <c r="CM344" s="304">
        <f>IFERROR(VLOOKUP($AM344,装备!$B:$Q,9,0),0)</f>
        <v>0</v>
      </c>
      <c r="CN344" s="304">
        <f>IFERROR(VLOOKUP($AM344,装备!$B:$Q,10,0),0)</f>
        <v>0</v>
      </c>
      <c r="CO344" s="304">
        <f>IFERROR(VLOOKUP($AM344,装备!$B:$Q,11,0),0)</f>
        <v>0</v>
      </c>
      <c r="CP344" s="304" t="str">
        <f>IFERROR(VLOOKUP($AM344,装备!$B:$Q,12,0),0)</f>
        <v>中</v>
      </c>
      <c r="CQ344" s="304">
        <f>IFERROR(VLOOKUP($AM344,装备!$B:$Q,13,0),0)</f>
        <v>-2</v>
      </c>
      <c r="CR344" s="304">
        <f>IFERROR(VLOOKUP($AM344,装备!$B:$Q,14,0),0)</f>
        <v>0</v>
      </c>
      <c r="CS344" s="304">
        <f>IFERROR(VLOOKUP($AM344,装备!$B:$Q,16,0),0)</f>
        <v>8</v>
      </c>
      <c r="CT344" s="304">
        <f>IFERROR(VLOOKUP($AM344,装备!$B:$Q,5,0),0)</f>
        <v>0</v>
      </c>
      <c r="CU344" s="304">
        <f>IFERROR(VLOOKUP(AN344,装备!$B:$C,2,0),0)</f>
        <v>0</v>
      </c>
      <c r="CV344" s="304">
        <f>IFERROR(VLOOKUP($AN344,装备!$B:$Q,5,0),0)</f>
        <v>0</v>
      </c>
      <c r="CW344" s="304">
        <f>IFERROR(VLOOKUP($AN344,装备!$B:$Q,6,0),0)</f>
        <v>0</v>
      </c>
      <c r="CX344" s="304">
        <f>IFERROR(VLOOKUP($AN344,装备!$B:$Q,7,0),0)</f>
        <v>0</v>
      </c>
      <c r="CY344" s="304">
        <f>IFERROR(VLOOKUP($AN344,装备!$B:$Q,8,0),0)</f>
        <v>0</v>
      </c>
      <c r="CZ344" s="304">
        <f>IFERROR(VLOOKUP($AN344,装备!$B:$Q,9,0),0)</f>
        <v>0</v>
      </c>
      <c r="DA344" s="304">
        <f>IFERROR(VLOOKUP($AN344,装备!$B:$Q,10,0),0)</f>
        <v>0</v>
      </c>
      <c r="DB344" s="304">
        <f>IFERROR(VLOOKUP($AN344,装备!$B:$Q,11,0),0)</f>
        <v>0</v>
      </c>
      <c r="DC344" s="304">
        <f>IFERROR(VLOOKUP($AN344,装备!$B:$Q,12,0),0)</f>
        <v>0</v>
      </c>
      <c r="DD344" s="304">
        <f>IFERROR(VLOOKUP($AN344,装备!$B:$Q,13,0),0)</f>
        <v>0</v>
      </c>
      <c r="DE344" s="304">
        <f>IFERROR(VLOOKUP($AN344,装备!$B:$Q,14,0),0)</f>
        <v>0</v>
      </c>
      <c r="DF344" s="304">
        <f>IFERROR(VLOOKUP($AN344,装备!$B:$Q,16,0),0)</f>
        <v>0</v>
      </c>
      <c r="DG344" s="304">
        <f>IFERROR(VLOOKUP($AN344,装备!$B:$Q,5,0),0)</f>
        <v>0</v>
      </c>
      <c r="DH344" s="304">
        <f>IFERROR(VLOOKUP(AO344,装备!$B:$C,2,0),0)</f>
        <v>0</v>
      </c>
      <c r="DI344" s="304">
        <f>IFERROR(VLOOKUP($AO344,装备!$B:$Q,5,0),0)</f>
        <v>0</v>
      </c>
      <c r="DJ344" s="304">
        <f>IFERROR(VLOOKUP($AO344,装备!$B:$Q,6,0),0)</f>
        <v>0</v>
      </c>
      <c r="DK344" s="304">
        <f>IFERROR(VLOOKUP($AO344,装备!$B:$Q,7,0),0)</f>
        <v>0</v>
      </c>
      <c r="DL344" s="304">
        <f>IFERROR(VLOOKUP($AO344,装备!$B:$Q,8,0),0)</f>
        <v>0</v>
      </c>
      <c r="DM344" s="304">
        <f>IFERROR(VLOOKUP($AO344,装备!$B:$Q,9,0),0)</f>
        <v>0</v>
      </c>
      <c r="DN344" s="304">
        <f>IFERROR(VLOOKUP($AO344,装备!$B:$Q,10,0),0)</f>
        <v>0</v>
      </c>
      <c r="DO344" s="304">
        <f>IFERROR(VLOOKUP($AO344,装备!$B:$Q,11,0),0)</f>
        <v>0</v>
      </c>
      <c r="DP344" s="304">
        <f>IFERROR(VLOOKUP($AO344,装备!$B:$Q,12,0),0)</f>
        <v>0</v>
      </c>
      <c r="DQ344" s="304">
        <f>IFERROR(VLOOKUP($AO344,装备!$B:$Q,13,0),0)</f>
        <v>0</v>
      </c>
      <c r="DR344" s="304">
        <f>IFERROR(VLOOKUP($AO344,装备!$B:$Q,14,0),0)</f>
        <v>0</v>
      </c>
      <c r="DS344" s="304">
        <f>IFERROR(VLOOKUP($AO344,装备!$B:$Q,16,0),0)</f>
        <v>0</v>
      </c>
      <c r="DT344" s="304">
        <f>IFERROR(VLOOKUP($AO344,装备!$B:$Q,5,0),0)</f>
        <v>0</v>
      </c>
    </row>
    <row r="345" spans="1:124" hidden="1">
      <c r="A345" s="301">
        <f>未改造舰娘!$A341</f>
        <v>10037211</v>
      </c>
      <c r="B345" s="354" t="s">
        <v>4244</v>
      </c>
      <c r="C345" s="323"/>
      <c r="D345" s="323">
        <f t="shared" si="5"/>
        <v>110</v>
      </c>
      <c r="E345" s="303">
        <f>未改造舰娘!$C341</f>
        <v>4</v>
      </c>
      <c r="F345" s="304" t="str">
        <f>未改造舰娘!$D341</f>
        <v>驱逐</v>
      </c>
      <c r="G345" s="304" t="str">
        <f>未改造舰娘!$E341</f>
        <v>小型</v>
      </c>
      <c r="H345" s="304" t="str">
        <f>未改造舰娘!$F341</f>
        <v>护卫舰</v>
      </c>
      <c r="I345" s="460">
        <f>未改造舰娘!$AR341</f>
        <v>2</v>
      </c>
      <c r="J345" s="304" t="str">
        <f>未改造舰娘!$G341</f>
        <v>日本</v>
      </c>
      <c r="K345" s="312">
        <f>未改造舰娘!$H341+(BV345+CI345+CV345+DI345)*$C$2</f>
        <v>20</v>
      </c>
      <c r="L345" s="304">
        <f>未改造舰娘!$I341</f>
        <v>0</v>
      </c>
      <c r="M345" s="304">
        <f>未改造舰娘!$J341</f>
        <v>1</v>
      </c>
      <c r="N345" s="518">
        <f>未改造舰娘!$K341</f>
        <v>2</v>
      </c>
      <c r="O345" s="304">
        <f>未改造舰娘!$L341+((CE345+CR345+DE345+DR345)*$C$2)</f>
        <v>6</v>
      </c>
      <c r="P345" s="304" t="str">
        <f>IF($C$2=1,(IF(ISERROR(FIND("超长",未改造舰娘!$M341&amp;CC345&amp;CP345&amp;DC345&amp;DP345,1)),IF(ISERROR(FIND("长",未改造舰娘!$M341&amp;CC345&amp;CP345&amp;DC345&amp;DP345,1)),IF(ISERROR(FIND("中",未改造舰娘!$M341&amp;CC345&amp;CP345&amp;DC345&amp;DP345,1)),IF(ISERROR(FIND("短",未改造舰娘!$M341&amp;CC345&amp;CP345&amp;DC345&amp;DP345,1)),IF(ISERROR(FIND("无",未改造舰娘!$M341&amp;CC345&amp;CP345&amp;DC345&amp;DP345,1)),0,"无"),"短"),"中"),"长"),"超长")),未改造舰娘!$M341)</f>
        <v>短</v>
      </c>
      <c r="Q345" s="303">
        <f>未改造舰娘!$N341</f>
        <v>36.700000000000003</v>
      </c>
      <c r="R345" s="304">
        <f>(未改造舰娘!$P341)+(未改造舰娘!$Q341)*$C$3+((BW345+CJ345+CW345+DJ345)*$C$2)</f>
        <v>33</v>
      </c>
      <c r="S345" s="304">
        <f>(未改造舰娘!$R341)+(未改造舰娘!$S341)*$C$3+((BY345+CL345+CY345+DL345)*$C$2)</f>
        <v>76</v>
      </c>
      <c r="T345" s="304">
        <f>(未改造舰娘!$T341)+(未改造舰娘!$U341)*$C$3+((BX345+CK345+CX345+DK345)*$C$2)</f>
        <v>23</v>
      </c>
      <c r="U345" s="304">
        <f>(未改造舰娘!$V341)+(未改造舰娘!$W341)*$C$3+((CG345+CT345+DG345+DT345)*$C$2)</f>
        <v>62</v>
      </c>
      <c r="V345" s="305">
        <f>INT((((未改造舰娘!$Y341)-(未改造舰娘!$X341))*(((IF(D345=0,C345,D345))-1)/99))+未改造舰娘!$X341)+((CB345+CO345+DB345+DO345)*$C$2)</f>
        <v>87</v>
      </c>
      <c r="W345" s="304">
        <f>INT((((未改造舰娘!$AA341)-(未改造舰娘!$Z341))*(((IF(D345=0,C345,D345))-1)/99))+未改造舰娘!$Z341)+((CD345+CQ345+DD345+DQ345)*$C$2)</f>
        <v>80</v>
      </c>
      <c r="X345" s="304">
        <f>INT((((未改造舰娘!$AC341)-(未改造舰娘!$AB341))*(((IF(D345=0,C345,D345))-1)/99))+未改造舰娘!$AB341)+((CA345+CN345+DA345+DN345)*$C$2)</f>
        <v>18</v>
      </c>
      <c r="Y345" s="303">
        <f>INT((((未改造舰娘!$AE341)-(未改造舰娘!$AD341))*(((IF(D345=0,C345,D345))-1)/99))+未改造舰娘!$AD341)+((BZ345+CM345+CZ345+DM345)*$C$2)</f>
        <v>65</v>
      </c>
      <c r="Z345" s="474" t="str">
        <f>IF(未改造舰娘!$AF341=0,"",未改造舰娘!$AF341)</f>
        <v/>
      </c>
      <c r="AA345" s="304" t="str">
        <f>IF(未改造舰娘!$AG341="","",未改造舰娘!$AG341)</f>
        <v/>
      </c>
      <c r="AB345" s="304" t="str">
        <f>IF(未改造舰娘!$AH341="","",未改造舰娘!$AH341)</f>
        <v/>
      </c>
      <c r="AC345" s="304" t="str">
        <f>IF(未改造舰娘!$AI341="","",未改造舰娘!$AI341)</f>
        <v/>
      </c>
      <c r="AD345" s="304">
        <f>IF(未改造舰娘!$AJ341="","",未改造舰娘!$AJ341)</f>
        <v>0</v>
      </c>
      <c r="AE345" s="305">
        <f>IF(未改造舰娘!$AK341="","",未改造舰娘!$AK341)</f>
        <v>50</v>
      </c>
      <c r="AF345" s="304">
        <f>IF(未改造舰娘!$AL341="","",未改造舰娘!$AL341)</f>
        <v>200</v>
      </c>
      <c r="AG345" s="304">
        <f>IF(未改造舰娘!$AM341="","",未改造舰娘!$AM341)</f>
        <v>300</v>
      </c>
      <c r="AH345" s="304">
        <f>IF(未改造舰娘!$AN341="","",未改造舰娘!$AN341)</f>
        <v>300</v>
      </c>
      <c r="AI345" s="304">
        <f>IF(未改造舰娘!$AO341="","",未改造舰娘!$AO341)</f>
        <v>100</v>
      </c>
      <c r="AJ345" s="304" t="str">
        <f>IF(未改造舰娘!$AP341="","",未改造舰娘!$AP341)</f>
        <v>驱逐核心</v>
      </c>
      <c r="AK345" s="303">
        <f>IF(未改造舰娘!$AQ341="","",未改造舰娘!$AQ341)</f>
        <v>8</v>
      </c>
      <c r="AL345" s="306" t="str">
        <f>IF(未改造舰娘!$AS341="","",未改造舰娘!$AS341)</f>
        <v>J国10厘米连装炮</v>
      </c>
      <c r="AM345" s="306" t="str">
        <f>IF(未改造舰娘!$AT341="","",未改造舰娘!$AT341)</f>
        <v>J国六联61厘米鱼雷</v>
      </c>
      <c r="AN345" s="306" t="str">
        <f>IF(未改造舰娘!$AU341="","",未改造舰娘!$AU341)</f>
        <v/>
      </c>
      <c r="AO345" s="306" t="str">
        <f>IF(未改造舰娘!$AV341="","",未改造舰娘!$AV341)</f>
        <v/>
      </c>
      <c r="AP345" s="307" t="str">
        <f>IF(未改造舰娘!$AW341="","",未改造舰娘!$AW341)</f>
        <v/>
      </c>
      <c r="AQ345" s="308" t="str">
        <f>IF(未改造舰娘!$AX341="","",未改造舰娘!$AX341)</f>
        <v/>
      </c>
      <c r="AR345" s="304">
        <f>IF(未改造舰娘!$AY341="","",未改造舰娘!$AY341)</f>
        <v>15</v>
      </c>
      <c r="AS345" s="304">
        <f>IF(未改造舰娘!$AZ341="","",未改造舰娘!$AZ341)</f>
        <v>20</v>
      </c>
      <c r="AT345" s="304">
        <f>IF(未改造舰娘!$BA341="","",未改造舰娘!$BA341)</f>
        <v>0.49</v>
      </c>
      <c r="AU345" s="304">
        <f>IF(未改造舰娘!$BB341="","",未改造舰娘!$BB341)</f>
        <v>0.9</v>
      </c>
      <c r="AV345" s="305">
        <f>IF((未改造舰娘!$BG341+未改造舰娘!$BK341*$C$4)=0,"",(未改造舰娘!$BG341+未改造舰娘!$BK341*$C$4))</f>
        <v>7</v>
      </c>
      <c r="AW345" s="304">
        <f>IF((未改造舰娘!$BH341+未改造舰娘!$BL341*$C$4)=0,"",(未改造舰娘!$BH341+未改造舰娘!$BL341*$C$4))</f>
        <v>12</v>
      </c>
      <c r="AX345" s="304">
        <f>IF((未改造舰娘!$BI341+未改造舰娘!$BM341*$C$4)=0,"",(未改造舰娘!$BI341+未改造舰娘!$BM341*$C$4))</f>
        <v>10</v>
      </c>
      <c r="AY345" s="303" t="str">
        <f>IF((未改造舰娘!$BJ341+未改造舰娘!$BN341*$C$4)=0,"",(未改造舰娘!$BJ341+未改造舰娘!$BN341*$C$4))</f>
        <v/>
      </c>
      <c r="AZ345" s="500">
        <f>IF(未改造舰娘!BC341="","",未改造舰娘!BC341)</f>
        <v>0</v>
      </c>
      <c r="BA345" s="500">
        <f>IF(未改造舰娘!BD341="","",未改造舰娘!BD341)</f>
        <v>29</v>
      </c>
      <c r="BB345" s="500">
        <f>IF(未改造舰娘!BE341="","",未改造舰娘!BE341)</f>
        <v>8</v>
      </c>
      <c r="BC345" s="498">
        <f>IF(未改造舰娘!BF341="","",未改造舰娘!BF341)</f>
        <v>0</v>
      </c>
      <c r="BD345" s="64" t="s">
        <v>2299</v>
      </c>
      <c r="BE345" s="506">
        <v>1.0416666666666666E-2</v>
      </c>
      <c r="BF345" s="306" t="str">
        <f>IF(未改造舰娘!$BQ341="","",未改造舰娘!$BQ341)</f>
        <v/>
      </c>
      <c r="BG345" s="306" t="str">
        <f>IF(未改造舰娘!$BR341="","",未改造舰娘!$BR341)</f>
        <v/>
      </c>
      <c r="BH345" s="306"/>
      <c r="BU345" s="304">
        <f>IFERROR(VLOOKUP(AL345,装备!$B:$C,2,0),0)</f>
        <v>4</v>
      </c>
      <c r="BV345" s="304">
        <f>IFERROR(VLOOKUP($AL345,装备!$B:$Q,5,0),0)</f>
        <v>0</v>
      </c>
      <c r="BW345" s="304">
        <f>IFERROR(VLOOKUP($AL345,装备!$B:$Q,6,0),0)</f>
        <v>2</v>
      </c>
      <c r="BX345" s="304">
        <f>IFERROR(VLOOKUP($AL345,装备!$B:$Q,7,0),0)</f>
        <v>0</v>
      </c>
      <c r="BY345" s="304">
        <f>IFERROR(VLOOKUP($AL345,装备!$B:$Q,8,0),0)</f>
        <v>0</v>
      </c>
      <c r="BZ345" s="304">
        <f>IFERROR(VLOOKUP($AL345,装备!$B:$Q,9,0),0)</f>
        <v>0</v>
      </c>
      <c r="CA345" s="304">
        <f>IFERROR(VLOOKUP($AL345,装备!$B:$Q,10,0),0)</f>
        <v>0</v>
      </c>
      <c r="CB345" s="304">
        <f>IFERROR(VLOOKUP($AL345,装备!$B:$Q,11,0),0)</f>
        <v>1</v>
      </c>
      <c r="CC345" s="304" t="str">
        <f>IFERROR(VLOOKUP($AL345,装备!$B:$Q,12,0),0)</f>
        <v>短</v>
      </c>
      <c r="CD345" s="304">
        <f>IFERROR(VLOOKUP($AL345,装备!$B:$Q,13,0),0)</f>
        <v>0</v>
      </c>
      <c r="CE345" s="304">
        <f>IFERROR(VLOOKUP($AL345,装备!$B:$Q,14,0),0)</f>
        <v>0</v>
      </c>
      <c r="CF345" s="304">
        <f>IFERROR(VLOOKUP($AL345,装备!$B:$Q,16,0),0)</f>
        <v>4</v>
      </c>
      <c r="CG345" s="304">
        <f>IFERROR(VLOOKUP($AL345,装备!$B:$Q,5,0),0)</f>
        <v>0</v>
      </c>
      <c r="CH345" s="304">
        <f>IFERROR(VLOOKUP(AM345,装备!$B:$C,2,0),0)</f>
        <v>4</v>
      </c>
      <c r="CI345" s="304">
        <f>IFERROR(VLOOKUP($AM345,装备!$B:$Q,5,0),0)</f>
        <v>0</v>
      </c>
      <c r="CJ345" s="304">
        <f>IFERROR(VLOOKUP($AM345,装备!$B:$Q,6,0),0)</f>
        <v>0</v>
      </c>
      <c r="CK345" s="304">
        <f>IFERROR(VLOOKUP($AM345,装备!$B:$Q,7,0),0)</f>
        <v>0</v>
      </c>
      <c r="CL345" s="304">
        <f>IFERROR(VLOOKUP($AM345,装备!$B:$Q,8,0),0)</f>
        <v>12</v>
      </c>
      <c r="CM345" s="304">
        <f>IFERROR(VLOOKUP($AM345,装备!$B:$Q,9,0),0)</f>
        <v>0</v>
      </c>
      <c r="CN345" s="304">
        <f>IFERROR(VLOOKUP($AM345,装备!$B:$Q,10,0),0)</f>
        <v>0</v>
      </c>
      <c r="CO345" s="304">
        <f>IFERROR(VLOOKUP($AM345,装备!$B:$Q,11,0),0)</f>
        <v>0</v>
      </c>
      <c r="CP345" s="304" t="str">
        <f>IFERROR(VLOOKUP($AM345,装备!$B:$Q,12,0),0)</f>
        <v>无</v>
      </c>
      <c r="CQ345" s="304">
        <f>IFERROR(VLOOKUP($AM345,装备!$B:$Q,13,0),0)</f>
        <v>0</v>
      </c>
      <c r="CR345" s="304">
        <f>IFERROR(VLOOKUP($AM345,装备!$B:$Q,14,0),0)</f>
        <v>0</v>
      </c>
      <c r="CS345" s="304">
        <f>IFERROR(VLOOKUP($AM345,装备!$B:$Q,16,0),0)</f>
        <v>0</v>
      </c>
      <c r="CT345" s="304">
        <f>IFERROR(VLOOKUP($AM345,装备!$B:$Q,5,0),0)</f>
        <v>0</v>
      </c>
      <c r="CU345" s="304">
        <f>IFERROR(VLOOKUP(AN345,装备!$B:$C,2,0),0)</f>
        <v>0</v>
      </c>
      <c r="CV345" s="304">
        <f>IFERROR(VLOOKUP($AN345,装备!$B:$Q,5,0),0)</f>
        <v>0</v>
      </c>
      <c r="CW345" s="304">
        <f>IFERROR(VLOOKUP($AN345,装备!$B:$Q,6,0),0)</f>
        <v>0</v>
      </c>
      <c r="CX345" s="304">
        <f>IFERROR(VLOOKUP($AN345,装备!$B:$Q,7,0),0)</f>
        <v>0</v>
      </c>
      <c r="CY345" s="304">
        <f>IFERROR(VLOOKUP($AN345,装备!$B:$Q,8,0),0)</f>
        <v>0</v>
      </c>
      <c r="CZ345" s="304">
        <f>IFERROR(VLOOKUP($AN345,装备!$B:$Q,9,0),0)</f>
        <v>0</v>
      </c>
      <c r="DA345" s="304">
        <f>IFERROR(VLOOKUP($AN345,装备!$B:$Q,10,0),0)</f>
        <v>0</v>
      </c>
      <c r="DB345" s="304">
        <f>IFERROR(VLOOKUP($AN345,装备!$B:$Q,11,0),0)</f>
        <v>0</v>
      </c>
      <c r="DC345" s="304">
        <f>IFERROR(VLOOKUP($AN345,装备!$B:$Q,12,0),0)</f>
        <v>0</v>
      </c>
      <c r="DD345" s="304">
        <f>IFERROR(VLOOKUP($AN345,装备!$B:$Q,13,0),0)</f>
        <v>0</v>
      </c>
      <c r="DE345" s="304">
        <f>IFERROR(VLOOKUP($AN345,装备!$B:$Q,14,0),0)</f>
        <v>0</v>
      </c>
      <c r="DF345" s="304">
        <f>IFERROR(VLOOKUP($AN345,装备!$B:$Q,16,0),0)</f>
        <v>0</v>
      </c>
      <c r="DG345" s="304">
        <f>IFERROR(VLOOKUP($AN345,装备!$B:$Q,5,0),0)</f>
        <v>0</v>
      </c>
      <c r="DH345" s="304">
        <f>IFERROR(VLOOKUP(AO345,装备!$B:$C,2,0),0)</f>
        <v>0</v>
      </c>
      <c r="DI345" s="304">
        <f>IFERROR(VLOOKUP($AO345,装备!$B:$Q,5,0),0)</f>
        <v>0</v>
      </c>
      <c r="DJ345" s="304">
        <f>IFERROR(VLOOKUP($AO345,装备!$B:$Q,6,0),0)</f>
        <v>0</v>
      </c>
      <c r="DK345" s="304">
        <f>IFERROR(VLOOKUP($AO345,装备!$B:$Q,7,0),0)</f>
        <v>0</v>
      </c>
      <c r="DL345" s="304">
        <f>IFERROR(VLOOKUP($AO345,装备!$B:$Q,8,0),0)</f>
        <v>0</v>
      </c>
      <c r="DM345" s="304">
        <f>IFERROR(VLOOKUP($AO345,装备!$B:$Q,9,0),0)</f>
        <v>0</v>
      </c>
      <c r="DN345" s="304">
        <f>IFERROR(VLOOKUP($AO345,装备!$B:$Q,10,0),0)</f>
        <v>0</v>
      </c>
      <c r="DO345" s="304">
        <f>IFERROR(VLOOKUP($AO345,装备!$B:$Q,11,0),0)</f>
        <v>0</v>
      </c>
      <c r="DP345" s="304">
        <f>IFERROR(VLOOKUP($AO345,装备!$B:$Q,12,0),0)</f>
        <v>0</v>
      </c>
      <c r="DQ345" s="304">
        <f>IFERROR(VLOOKUP($AO345,装备!$B:$Q,13,0),0)</f>
        <v>0</v>
      </c>
      <c r="DR345" s="304">
        <f>IFERROR(VLOOKUP($AO345,装备!$B:$Q,14,0),0)</f>
        <v>0</v>
      </c>
      <c r="DS345" s="304">
        <f>IFERROR(VLOOKUP($AO345,装备!$B:$Q,16,0),0)</f>
        <v>0</v>
      </c>
      <c r="DT345" s="304">
        <f>IFERROR(VLOOKUP($AO345,装备!$B:$Q,5,0),0)</f>
        <v>0</v>
      </c>
    </row>
    <row r="346" spans="1:124" hidden="1">
      <c r="A346" s="301">
        <f>未改造舰娘!$A342</f>
        <v>10037311</v>
      </c>
      <c r="B346" s="354" t="s">
        <v>4246</v>
      </c>
      <c r="C346" s="323"/>
      <c r="D346" s="323">
        <f t="shared" si="5"/>
        <v>110</v>
      </c>
      <c r="E346" s="303">
        <f>未改造舰娘!$C342</f>
        <v>4</v>
      </c>
      <c r="F346" s="304" t="str">
        <f>未改造舰娘!$D342</f>
        <v>潜艇</v>
      </c>
      <c r="G346" s="304" t="str">
        <f>未改造舰娘!$E342</f>
        <v>小型</v>
      </c>
      <c r="H346" s="304" t="str">
        <f>未改造舰娘!$F342</f>
        <v>水下舰</v>
      </c>
      <c r="I346" s="460">
        <f>未改造舰娘!$AR342</f>
        <v>2</v>
      </c>
      <c r="J346" s="304" t="str">
        <f>未改造舰娘!$G342</f>
        <v>意大利</v>
      </c>
      <c r="K346" s="312">
        <f>未改造舰娘!$H342+(BV346+CI346+CV346+DI346)*$C$2</f>
        <v>12</v>
      </c>
      <c r="L346" s="304">
        <f>未改造舰娘!$I342</f>
        <v>0</v>
      </c>
      <c r="M346" s="304">
        <f>未改造舰娘!$J342</f>
        <v>4</v>
      </c>
      <c r="N346" s="518">
        <f>未改造舰娘!$K342</f>
        <v>4</v>
      </c>
      <c r="O346" s="304">
        <f>未改造舰娘!$L342+((CE346+CR346+DE346+DR346)*$C$2)</f>
        <v>16</v>
      </c>
      <c r="P346" s="304" t="str">
        <f>IF($C$2=1,(IF(ISERROR(FIND("超长",未改造舰娘!$M342&amp;CC346&amp;CP346&amp;DC346&amp;DP346,1)),IF(ISERROR(FIND("长",未改造舰娘!$M342&amp;CC346&amp;CP346&amp;DC346&amp;DP346,1)),IF(ISERROR(FIND("中",未改造舰娘!$M342&amp;CC346&amp;CP346&amp;DC346&amp;DP346,1)),IF(ISERROR(FIND("短",未改造舰娘!$M342&amp;CC346&amp;CP346&amp;DC346&amp;DP346,1)),IF(ISERROR(FIND("无",未改造舰娘!$M342&amp;CC346&amp;CP346&amp;DC346&amp;DP346,1)),0,"无"),"短"),"中"),"长"),"超长")),未改造舰娘!$M342)</f>
        <v>短</v>
      </c>
      <c r="Q346" s="303">
        <f>未改造舰娘!$N342</f>
        <v>18</v>
      </c>
      <c r="R346" s="304">
        <f>(未改造舰娘!$P342)+(未改造舰娘!$Q342)*$C$3+((BW346+CJ346+CW346+DJ346)*$C$2)</f>
        <v>24</v>
      </c>
      <c r="S346" s="304">
        <f>(未改造舰娘!$R342)+(未改造舰娘!$S342)*$C$3+((BY346+CL346+CY346+DL346)*$C$2)</f>
        <v>73</v>
      </c>
      <c r="T346" s="304">
        <f>(未改造舰娘!$T342)+(未改造舰娘!$U342)*$C$3+((BX346+CK346+CX346+DK346)*$C$2)</f>
        <v>25</v>
      </c>
      <c r="U346" s="304">
        <f>(未改造舰娘!$V342)+(未改造舰娘!$W342)*$C$3+((CG346+CT346+DG346+DT346)*$C$2)</f>
        <v>0</v>
      </c>
      <c r="V346" s="305">
        <f>INT((((未改造舰娘!$Y342)-(未改造舰娘!$X342))*(((IF(D346=0,C346,D346))-1)/99))+未改造舰娘!$X342)+((CB346+CO346+DB346+DO346)*$C$2)</f>
        <v>95</v>
      </c>
      <c r="W346" s="304">
        <f>INT((((未改造舰娘!$AA342)-(未改造舰娘!$Z342))*(((IF(D346=0,C346,D346))-1)/99))+未改造舰娘!$Z342)+((CD346+CQ346+DD346+DQ346)*$C$2)</f>
        <v>39</v>
      </c>
      <c r="X346" s="304">
        <f>INT((((未改造舰娘!$AC342)-(未改造舰娘!$AB342))*(((IF(D346=0,C346,D346))-1)/99))+未改造舰娘!$AB342)+((CA346+CN346+DA346+DN346)*$C$2)</f>
        <v>44</v>
      </c>
      <c r="Y346" s="303">
        <f>INT((((未改造舰娘!$AE342)-(未改造舰娘!$AD342))*(((IF(D346=0,C346,D346))-1)/99))+未改造舰娘!$AD342)+((BZ346+CM346+CZ346+DM346)*$C$2)</f>
        <v>0</v>
      </c>
      <c r="Z346" s="474" t="str">
        <f>IF(未改造舰娘!$AF342=0,"",未改造舰娘!$AF342)</f>
        <v/>
      </c>
      <c r="AA346" s="304" t="str">
        <f>IF(未改造舰娘!$AG342="","",未改造舰娘!$AG342)</f>
        <v/>
      </c>
      <c r="AB346" s="304" t="str">
        <f>IF(未改造舰娘!$AH342="","",未改造舰娘!$AH342)</f>
        <v/>
      </c>
      <c r="AC346" s="304" t="str">
        <f>IF(未改造舰娘!$AI342="","",未改造舰娘!$AI342)</f>
        <v/>
      </c>
      <c r="AD346" s="304">
        <f>IF(未改造舰娘!$AJ342="","",未改造舰娘!$AJ342)</f>
        <v>0</v>
      </c>
      <c r="AE346" s="305">
        <f>IF(未改造舰娘!$AK342="","",未改造舰娘!$AK342)</f>
        <v>0</v>
      </c>
      <c r="AF346" s="304" t="str">
        <f>IF(未改造舰娘!$AL342="","",未改造舰娘!$AL342)</f>
        <v/>
      </c>
      <c r="AG346" s="304" t="str">
        <f>IF(未改造舰娘!$AM342="","",未改造舰娘!$AM342)</f>
        <v/>
      </c>
      <c r="AH346" s="304" t="str">
        <f>IF(未改造舰娘!$AN342="","",未改造舰娘!$AN342)</f>
        <v/>
      </c>
      <c r="AI346" s="304" t="str">
        <f>IF(未改造舰娘!$AO342="","",未改造舰娘!$AO342)</f>
        <v/>
      </c>
      <c r="AJ346" s="304" t="str">
        <f>IF(未改造舰娘!$AP342="","",未改造舰娘!$AP342)</f>
        <v/>
      </c>
      <c r="AK346" s="303" t="str">
        <f>IF(未改造舰娘!$AQ342="","",未改造舰娘!$AQ342)</f>
        <v/>
      </c>
      <c r="AL346" s="306" t="str">
        <f>IF(未改造舰娘!$AS342="","",未改造舰娘!$AS342)</f>
        <v/>
      </c>
      <c r="AM346" s="306" t="str">
        <f>IF(未改造舰娘!$AT342="","",未改造舰娘!$AT342)</f>
        <v/>
      </c>
      <c r="AN346" s="306" t="str">
        <f>IF(未改造舰娘!$AU342="","",未改造舰娘!$AU342)</f>
        <v/>
      </c>
      <c r="AO346" s="306" t="str">
        <f>IF(未改造舰娘!$AV342="","",未改造舰娘!$AV342)</f>
        <v/>
      </c>
      <c r="AP346" s="307" t="str">
        <f>IF(未改造舰娘!$AW342="","",未改造舰娘!$AW342)</f>
        <v/>
      </c>
      <c r="AQ346" s="308" t="str">
        <f>IF(未改造舰娘!$AX342="","",未改造舰娘!$AX342)</f>
        <v/>
      </c>
      <c r="AR346" s="304">
        <f>IF(未改造舰娘!$AY342="","",未改造舰娘!$AY342)</f>
        <v>15</v>
      </c>
      <c r="AS346" s="304">
        <f>IF(未改造舰娘!$AZ342="","",未改造舰娘!$AZ342)</f>
        <v>20</v>
      </c>
      <c r="AT346" s="304">
        <f>IF(未改造舰娘!$BA342="","",未改造舰娘!$BA342)</f>
        <v>0.5</v>
      </c>
      <c r="AU346" s="304">
        <f>IF(未改造舰娘!$BB342="","",未改造舰娘!$BB342)</f>
        <v>0.5</v>
      </c>
      <c r="AV346" s="305">
        <f>IF((未改造舰娘!$BG342+未改造舰娘!$BK342*$C$4)=0,"",(未改造舰娘!$BG342+未改造舰娘!$BK342*$C$4))</f>
        <v>10</v>
      </c>
      <c r="AW346" s="304">
        <f>IF((未改造舰娘!$BH342+未改造舰娘!$BL342*$C$4)=0,"",(未改造舰娘!$BH342+未改造舰娘!$BL342*$C$4))</f>
        <v>10</v>
      </c>
      <c r="AX346" s="304">
        <f>IF((未改造舰娘!$BI342+未改造舰娘!$BM342*$C$4)=0,"",(未改造舰娘!$BI342+未改造舰娘!$BM342*$C$4))</f>
        <v>20</v>
      </c>
      <c r="AY346" s="303" t="str">
        <f>IF((未改造舰娘!$BJ342+未改造舰娘!$BN342*$C$4)=0,"",(未改造舰娘!$BJ342+未改造舰娘!$BN342*$C$4))</f>
        <v/>
      </c>
      <c r="AZ346" s="500">
        <f>IF(未改造舰娘!BC342="","",未改造舰娘!BC342)</f>
        <v>0</v>
      </c>
      <c r="BA346" s="500">
        <f>IF(未改造舰娘!BD342="","",未改造舰娘!BD342)</f>
        <v>23</v>
      </c>
      <c r="BB346" s="500">
        <f>IF(未改造舰娘!BE342="","",未改造舰娘!BE342)</f>
        <v>10</v>
      </c>
      <c r="BC346" s="498">
        <f>IF(未改造舰娘!BF342="","",未改造舰娘!BF342)</f>
        <v>0</v>
      </c>
      <c r="BD346" s="481" t="s">
        <v>2301</v>
      </c>
      <c r="BE346" s="506">
        <v>0.16666666666666666</v>
      </c>
      <c r="BF346" s="306" t="str">
        <f>IF(未改造舰娘!$BQ342="","",未改造舰娘!$BQ342)</f>
        <v/>
      </c>
      <c r="BG346" s="306" t="str">
        <f>IF(未改造舰娘!$BR342="","",未改造舰娘!$BR342)</f>
        <v/>
      </c>
      <c r="BH346" s="306"/>
      <c r="BU346" s="304">
        <f>IFERROR(VLOOKUP(AL346,装备!$B:$C,2,0),0)</f>
        <v>0</v>
      </c>
      <c r="BV346" s="304">
        <f>IFERROR(VLOOKUP($AL346,装备!$B:$Q,5,0),0)</f>
        <v>0</v>
      </c>
      <c r="BW346" s="304">
        <f>IFERROR(VLOOKUP($AL346,装备!$B:$Q,6,0),0)</f>
        <v>0</v>
      </c>
      <c r="BX346" s="304">
        <f>IFERROR(VLOOKUP($AL346,装备!$B:$Q,7,0),0)</f>
        <v>0</v>
      </c>
      <c r="BY346" s="304">
        <f>IFERROR(VLOOKUP($AL346,装备!$B:$Q,8,0),0)</f>
        <v>0</v>
      </c>
      <c r="BZ346" s="304">
        <f>IFERROR(VLOOKUP($AL346,装备!$B:$Q,9,0),0)</f>
        <v>0</v>
      </c>
      <c r="CA346" s="304">
        <f>IFERROR(VLOOKUP($AL346,装备!$B:$Q,10,0),0)</f>
        <v>0</v>
      </c>
      <c r="CB346" s="304">
        <f>IFERROR(VLOOKUP($AL346,装备!$B:$Q,11,0),0)</f>
        <v>0</v>
      </c>
      <c r="CC346" s="304">
        <f>IFERROR(VLOOKUP($AL346,装备!$B:$Q,12,0),0)</f>
        <v>0</v>
      </c>
      <c r="CD346" s="304">
        <f>IFERROR(VLOOKUP($AL346,装备!$B:$Q,13,0),0)</f>
        <v>0</v>
      </c>
      <c r="CE346" s="304">
        <f>IFERROR(VLOOKUP($AL346,装备!$B:$Q,14,0),0)</f>
        <v>0</v>
      </c>
      <c r="CF346" s="304">
        <f>IFERROR(VLOOKUP($AL346,装备!$B:$Q,16,0),0)</f>
        <v>0</v>
      </c>
      <c r="CG346" s="304">
        <f>IFERROR(VLOOKUP($AL346,装备!$B:$Q,5,0),0)</f>
        <v>0</v>
      </c>
      <c r="CH346" s="304">
        <f>IFERROR(VLOOKUP(AM346,装备!$B:$C,2,0),0)</f>
        <v>0</v>
      </c>
      <c r="CI346" s="304">
        <f>IFERROR(VLOOKUP($AM346,装备!$B:$Q,5,0),0)</f>
        <v>0</v>
      </c>
      <c r="CJ346" s="304">
        <f>IFERROR(VLOOKUP($AM346,装备!$B:$Q,6,0),0)</f>
        <v>0</v>
      </c>
      <c r="CK346" s="304">
        <f>IFERROR(VLOOKUP($AM346,装备!$B:$Q,7,0),0)</f>
        <v>0</v>
      </c>
      <c r="CL346" s="304">
        <f>IFERROR(VLOOKUP($AM346,装备!$B:$Q,8,0),0)</f>
        <v>0</v>
      </c>
      <c r="CM346" s="304">
        <f>IFERROR(VLOOKUP($AM346,装备!$B:$Q,9,0),0)</f>
        <v>0</v>
      </c>
      <c r="CN346" s="304">
        <f>IFERROR(VLOOKUP($AM346,装备!$B:$Q,10,0),0)</f>
        <v>0</v>
      </c>
      <c r="CO346" s="304">
        <f>IFERROR(VLOOKUP($AM346,装备!$B:$Q,11,0),0)</f>
        <v>0</v>
      </c>
      <c r="CP346" s="304">
        <f>IFERROR(VLOOKUP($AM346,装备!$B:$Q,12,0),0)</f>
        <v>0</v>
      </c>
      <c r="CQ346" s="304">
        <f>IFERROR(VLOOKUP($AM346,装备!$B:$Q,13,0),0)</f>
        <v>0</v>
      </c>
      <c r="CR346" s="304">
        <f>IFERROR(VLOOKUP($AM346,装备!$B:$Q,14,0),0)</f>
        <v>0</v>
      </c>
      <c r="CS346" s="304">
        <f>IFERROR(VLOOKUP($AM346,装备!$B:$Q,16,0),0)</f>
        <v>0</v>
      </c>
      <c r="CT346" s="304">
        <f>IFERROR(VLOOKUP($AM346,装备!$B:$Q,5,0),0)</f>
        <v>0</v>
      </c>
      <c r="CU346" s="304">
        <f>IFERROR(VLOOKUP(AN346,装备!$B:$C,2,0),0)</f>
        <v>0</v>
      </c>
      <c r="CV346" s="304">
        <f>IFERROR(VLOOKUP($AN346,装备!$B:$Q,5,0),0)</f>
        <v>0</v>
      </c>
      <c r="CW346" s="304">
        <f>IFERROR(VLOOKUP($AN346,装备!$B:$Q,6,0),0)</f>
        <v>0</v>
      </c>
      <c r="CX346" s="304">
        <f>IFERROR(VLOOKUP($AN346,装备!$B:$Q,7,0),0)</f>
        <v>0</v>
      </c>
      <c r="CY346" s="304">
        <f>IFERROR(VLOOKUP($AN346,装备!$B:$Q,8,0),0)</f>
        <v>0</v>
      </c>
      <c r="CZ346" s="304">
        <f>IFERROR(VLOOKUP($AN346,装备!$B:$Q,9,0),0)</f>
        <v>0</v>
      </c>
      <c r="DA346" s="304">
        <f>IFERROR(VLOOKUP($AN346,装备!$B:$Q,10,0),0)</f>
        <v>0</v>
      </c>
      <c r="DB346" s="304">
        <f>IFERROR(VLOOKUP($AN346,装备!$B:$Q,11,0),0)</f>
        <v>0</v>
      </c>
      <c r="DC346" s="304">
        <f>IFERROR(VLOOKUP($AN346,装备!$B:$Q,12,0),0)</f>
        <v>0</v>
      </c>
      <c r="DD346" s="304">
        <f>IFERROR(VLOOKUP($AN346,装备!$B:$Q,13,0),0)</f>
        <v>0</v>
      </c>
      <c r="DE346" s="304">
        <f>IFERROR(VLOOKUP($AN346,装备!$B:$Q,14,0),0)</f>
        <v>0</v>
      </c>
      <c r="DF346" s="304">
        <f>IFERROR(VLOOKUP($AN346,装备!$B:$Q,16,0),0)</f>
        <v>0</v>
      </c>
      <c r="DG346" s="304">
        <f>IFERROR(VLOOKUP($AN346,装备!$B:$Q,5,0),0)</f>
        <v>0</v>
      </c>
      <c r="DH346" s="304">
        <f>IFERROR(VLOOKUP(AO346,装备!$B:$C,2,0),0)</f>
        <v>0</v>
      </c>
      <c r="DI346" s="304">
        <f>IFERROR(VLOOKUP($AO346,装备!$B:$Q,5,0),0)</f>
        <v>0</v>
      </c>
      <c r="DJ346" s="304">
        <f>IFERROR(VLOOKUP($AO346,装备!$B:$Q,6,0),0)</f>
        <v>0</v>
      </c>
      <c r="DK346" s="304">
        <f>IFERROR(VLOOKUP($AO346,装备!$B:$Q,7,0),0)</f>
        <v>0</v>
      </c>
      <c r="DL346" s="304">
        <f>IFERROR(VLOOKUP($AO346,装备!$B:$Q,8,0),0)</f>
        <v>0</v>
      </c>
      <c r="DM346" s="304">
        <f>IFERROR(VLOOKUP($AO346,装备!$B:$Q,9,0),0)</f>
        <v>0</v>
      </c>
      <c r="DN346" s="304">
        <f>IFERROR(VLOOKUP($AO346,装备!$B:$Q,10,0),0)</f>
        <v>0</v>
      </c>
      <c r="DO346" s="304">
        <f>IFERROR(VLOOKUP($AO346,装备!$B:$Q,11,0),0)</f>
        <v>0</v>
      </c>
      <c r="DP346" s="304">
        <f>IFERROR(VLOOKUP($AO346,装备!$B:$Q,12,0),0)</f>
        <v>0</v>
      </c>
      <c r="DQ346" s="304">
        <f>IFERROR(VLOOKUP($AO346,装备!$B:$Q,13,0),0)</f>
        <v>0</v>
      </c>
      <c r="DR346" s="304">
        <f>IFERROR(VLOOKUP($AO346,装备!$B:$Q,14,0),0)</f>
        <v>0</v>
      </c>
      <c r="DS346" s="304">
        <f>IFERROR(VLOOKUP($AO346,装备!$B:$Q,16,0),0)</f>
        <v>0</v>
      </c>
      <c r="DT346" s="304">
        <f>IFERROR(VLOOKUP($AO346,装备!$B:$Q,5,0),0)</f>
        <v>0</v>
      </c>
    </row>
    <row r="347" spans="1:124" ht="54">
      <c r="A347" s="301">
        <f>未改造舰娘!$A343</f>
        <v>10037413</v>
      </c>
      <c r="B347" s="354" t="s">
        <v>4247</v>
      </c>
      <c r="C347" s="323"/>
      <c r="D347" s="323">
        <f t="shared" si="5"/>
        <v>110</v>
      </c>
      <c r="E347" s="303">
        <f>未改造舰娘!$C343</f>
        <v>5</v>
      </c>
      <c r="F347" s="304" t="str">
        <f>未改造舰娘!$D343</f>
        <v>航母</v>
      </c>
      <c r="G347" s="304" t="str">
        <f>未改造舰娘!$E343</f>
        <v>大型</v>
      </c>
      <c r="H347" s="304" t="str">
        <f>未改造舰娘!$F343</f>
        <v>主力舰</v>
      </c>
      <c r="I347" s="460">
        <f>未改造舰娘!$AR343</f>
        <v>4</v>
      </c>
      <c r="J347" s="304" t="str">
        <f>未改造舰娘!$G343</f>
        <v>美国</v>
      </c>
      <c r="K347" s="312">
        <f>未改造舰娘!$H343+(BV347+CI347+CV347+DI347)*$C$2</f>
        <v>60</v>
      </c>
      <c r="L347" s="304">
        <f>未改造舰娘!$I343</f>
        <v>0</v>
      </c>
      <c r="M347" s="304">
        <f>未改造舰娘!$J343</f>
        <v>5</v>
      </c>
      <c r="N347" s="518">
        <f>未改造舰娘!$K343</f>
        <v>4</v>
      </c>
      <c r="O347" s="304">
        <f>未改造舰娘!$L343+((CE347+CR347+DE347+DR347)*$C$2)</f>
        <v>22</v>
      </c>
      <c r="P347" s="304" t="str">
        <f>IF($C$2=1,(IF(ISERROR(FIND("超长",未改造舰娘!$M343&amp;CC347&amp;CP347&amp;DC347&amp;DP347,1)),IF(ISERROR(FIND("长",未改造舰娘!$M343&amp;CC347&amp;CP347&amp;DC347&amp;DP347,1)),IF(ISERROR(FIND("中",未改造舰娘!$M343&amp;CC347&amp;CP347&amp;DC347&amp;DP347,1)),IF(ISERROR(FIND("短",未改造舰娘!$M343&amp;CC347&amp;CP347&amp;DC347&amp;DP347,1)),IF(ISERROR(FIND("无",未改造舰娘!$M343&amp;CC347&amp;CP347&amp;DC347&amp;DP347,1)),0,"无"),"短"),"中"),"长"),"超长")),未改造舰娘!$M343)</f>
        <v>短</v>
      </c>
      <c r="Q347" s="303">
        <f>未改造舰娘!$N343</f>
        <v>33</v>
      </c>
      <c r="R347" s="304">
        <f>(未改造舰娘!$P343)+(未改造舰娘!$Q343)*$C$3+((BW347+CJ347+CW347+DJ347)*$C$2)</f>
        <v>40</v>
      </c>
      <c r="S347" s="304">
        <f>(未改造舰娘!$R343)+(未改造舰娘!$S343)*$C$3+((BY347+CL347+CY347+DL347)*$C$2)</f>
        <v>0</v>
      </c>
      <c r="T347" s="304">
        <f>(未改造舰娘!$T343)+(未改造舰娘!$U343)*$C$3+((BX347+CK347+CX347+DK347)*$C$2)</f>
        <v>60</v>
      </c>
      <c r="U347" s="304">
        <f>(未改造舰娘!$V343)+(未改造舰娘!$W343)*$C$3+((CG347+CT347+DG347+DT347)*$C$2)</f>
        <v>99</v>
      </c>
      <c r="V347" s="305">
        <f>INT((((未改造舰娘!$Y343)-(未改造舰娘!$X343))*(((IF(D347=0,C347,D347))-1)/99))+未改造舰娘!$X343)+((CB347+CO347+DB347+DO347)*$C$2)</f>
        <v>96</v>
      </c>
      <c r="W347" s="304">
        <f>INT((((未改造舰娘!$AA343)-(未改造舰娘!$Z343))*(((IF(D347=0,C347,D347))-1)/99))+未改造舰娘!$Z343)+((CD347+CQ347+DD347+DQ347)*$C$2)</f>
        <v>52</v>
      </c>
      <c r="X347" s="304">
        <f>INT((((未改造舰娘!$AC343)-(未改造舰娘!$AB343))*(((IF(D347=0,C347,D347))-1)/99))+未改造舰娘!$AB343)+((CA347+CN347+DA347+DN347)*$C$2)</f>
        <v>77</v>
      </c>
      <c r="Y347" s="303">
        <f>INT((((未改造舰娘!$AE343)-(未改造舰娘!$AD343))*(((IF(D347=0,C347,D347))-1)/99))+未改造舰娘!$AD343)+((BZ347+CM347+CZ347+DM347)*$C$2)</f>
        <v>0</v>
      </c>
      <c r="Z347" s="474">
        <f>IF(未改造舰娘!$AF343=0,"",未改造舰娘!$AF343)</f>
        <v>18</v>
      </c>
      <c r="AA347" s="304">
        <f>IF(未改造舰娘!$AG343="","",未改造舰娘!$AG343)</f>
        <v>18</v>
      </c>
      <c r="AB347" s="304">
        <f>IF(未改造舰娘!$AH343="","",未改造舰娘!$AH343)</f>
        <v>38</v>
      </c>
      <c r="AC347" s="304">
        <f>IF(未改造舰娘!$AI343="","",未改造舰娘!$AI343)</f>
        <v>18</v>
      </c>
      <c r="AD347" s="304">
        <f>IF(未改造舰娘!$AJ343="","",未改造舰娘!$AJ343)</f>
        <v>92</v>
      </c>
      <c r="AE347" s="305">
        <f>IF(未改造舰娘!$AK343="","",未改造舰娘!$AK343)</f>
        <v>0</v>
      </c>
      <c r="AF347" s="304" t="str">
        <f>IF(未改造舰娘!$AL343="","",未改造舰娘!$AL343)</f>
        <v/>
      </c>
      <c r="AG347" s="304" t="str">
        <f>IF(未改造舰娘!$AM343="","",未改造舰娘!$AM343)</f>
        <v/>
      </c>
      <c r="AH347" s="304" t="str">
        <f>IF(未改造舰娘!$AN343="","",未改造舰娘!$AN343)</f>
        <v/>
      </c>
      <c r="AI347" s="304" t="str">
        <f>IF(未改造舰娘!$AO343="","",未改造舰娘!$AO343)</f>
        <v/>
      </c>
      <c r="AJ347" s="304" t="str">
        <f>IF(未改造舰娘!$AP343="","",未改造舰娘!$AP343)</f>
        <v/>
      </c>
      <c r="AK347" s="303" t="str">
        <f>IF(未改造舰娘!$AQ343="","",未改造舰娘!$AQ343)</f>
        <v/>
      </c>
      <c r="AL347" s="306" t="str">
        <f>IF(未改造舰娘!$AS343="","",未改造舰娘!$AS343)</f>
        <v>U国博福斯40毫米防空炮(四联)</v>
      </c>
      <c r="AM347" s="306" t="str">
        <f>IF(未改造舰娘!$AT343="","",未改造舰娘!$AT343)</f>
        <v>TBF复仇者</v>
      </c>
      <c r="AN347" s="306" t="str">
        <f>IF(未改造舰娘!$AU343="","",未改造舰娘!$AU343)</f>
        <v>F6F地狱猫</v>
      </c>
      <c r="AO347" s="306" t="str">
        <f>IF(未改造舰娘!$AV343="","",未改造舰娘!$AV343)</f>
        <v/>
      </c>
      <c r="AP347" s="307" t="str">
        <f>IF(未改造舰娘!$AW343="","",未改造舰娘!$AW343)</f>
        <v>多用途航母(3级)：增加自身装备的轰炸机的轰炸值4点。队伍中航母装母总数量小于3时，提升自身火力值10点；队伍中航母装母总数量大于等于3时，提升自身装甲值9点与命中值9点。</v>
      </c>
      <c r="AQ347" s="308" t="str">
        <f>IF(未改造舰娘!$AX343="","",未改造舰娘!$AX343)</f>
        <v/>
      </c>
      <c r="AR347" s="304">
        <f>IF(未改造舰娘!$AY343="","",未改造舰娘!$AY343)</f>
        <v>60</v>
      </c>
      <c r="AS347" s="304">
        <f>IF(未改造舰娘!$AZ343="","",未改造舰娘!$AZ343)</f>
        <v>65</v>
      </c>
      <c r="AT347" s="304">
        <f>IF(未改造舰娘!$BA343="","",未改造舰娘!$BA343)</f>
        <v>2.4</v>
      </c>
      <c r="AU347" s="304">
        <f>IF(未改造舰娘!$BB343="","",未改造舰娘!$BB343)</f>
        <v>4.5999999999999996</v>
      </c>
      <c r="AV347" s="305">
        <f>IF((未改造舰娘!$BG343+未改造舰娘!$BK343*$C$4)=0,"",(未改造舰娘!$BG343+未改造舰娘!$BK343*$C$4))</f>
        <v>35</v>
      </c>
      <c r="AW347" s="304">
        <f>IF((未改造舰娘!$BH343+未改造舰娘!$BL343*$C$4)=0,"",(未改造舰娘!$BH343+未改造舰娘!$BL343*$C$4))</f>
        <v>50</v>
      </c>
      <c r="AX347" s="304">
        <f>IF((未改造舰娘!$BI343+未改造舰娘!$BM343*$C$4)=0,"",(未改造舰娘!$BI343+未改造舰娘!$BM343*$C$4))</f>
        <v>61</v>
      </c>
      <c r="AY347" s="303">
        <f>IF((未改造舰娘!$BJ343+未改造舰娘!$BN343*$C$4)=0,"",(未改造舰娘!$BJ343+未改造舰娘!$BN343*$C$4))</f>
        <v>50</v>
      </c>
      <c r="AZ347" s="500">
        <f>IF(未改造舰娘!BC343="","",未改造舰娘!BC343)</f>
        <v>0</v>
      </c>
      <c r="BA347" s="500">
        <f>IF(未改造舰娘!BD343="","",未改造舰娘!BD343)</f>
        <v>0</v>
      </c>
      <c r="BB347" s="500">
        <f>IF(未改造舰娘!BE343="","",未改造舰娘!BE343)</f>
        <v>18</v>
      </c>
      <c r="BC347" s="498">
        <f>IF(未改造舰娘!BF343="","",未改造舰娘!BF343)</f>
        <v>109</v>
      </c>
      <c r="BD347" s="64" t="s">
        <v>2303</v>
      </c>
      <c r="BE347" s="506">
        <v>8.3333333333333329E-2</v>
      </c>
      <c r="BF347" s="306" t="str">
        <f>IF(未改造舰娘!$BQ343="","",未改造舰娘!$BQ343)</f>
        <v/>
      </c>
      <c r="BG347" s="306" t="str">
        <f>IF(未改造舰娘!$BR343="","",未改造舰娘!$BR343)</f>
        <v/>
      </c>
      <c r="BH347" s="306"/>
      <c r="BU347" s="304">
        <f>IFERROR(VLOOKUP(AL347,装备!$B:$C,2,0),0)</f>
        <v>5</v>
      </c>
      <c r="BV347" s="304">
        <f>IFERROR(VLOOKUP($AL347,装备!$B:$Q,5,0),0)</f>
        <v>0</v>
      </c>
      <c r="BW347" s="304">
        <f>IFERROR(VLOOKUP($AL347,装备!$B:$Q,6,0),0)</f>
        <v>2</v>
      </c>
      <c r="BX347" s="304">
        <f>IFERROR(VLOOKUP($AL347,装备!$B:$Q,7,0),0)</f>
        <v>0</v>
      </c>
      <c r="BY347" s="304">
        <f>IFERROR(VLOOKUP($AL347,装备!$B:$Q,8,0),0)</f>
        <v>0</v>
      </c>
      <c r="BZ347" s="304">
        <f>IFERROR(VLOOKUP($AL347,装备!$B:$Q,9,0),0)</f>
        <v>0</v>
      </c>
      <c r="CA347" s="304">
        <f>IFERROR(VLOOKUP($AL347,装备!$B:$Q,10,0),0)</f>
        <v>0</v>
      </c>
      <c r="CB347" s="304">
        <f>IFERROR(VLOOKUP($AL347,装备!$B:$Q,11,0),0)</f>
        <v>1</v>
      </c>
      <c r="CC347" s="304" t="str">
        <f>IFERROR(VLOOKUP($AL347,装备!$B:$Q,12,0),0)</f>
        <v>短</v>
      </c>
      <c r="CD347" s="304">
        <f>IFERROR(VLOOKUP($AL347,装备!$B:$Q,13,0),0)</f>
        <v>0</v>
      </c>
      <c r="CE347" s="304">
        <f>IFERROR(VLOOKUP($AL347,装备!$B:$Q,14,0),0)</f>
        <v>0</v>
      </c>
      <c r="CF347" s="304">
        <f>IFERROR(VLOOKUP($AL347,装备!$B:$Q,16,0),0)</f>
        <v>9</v>
      </c>
      <c r="CG347" s="304">
        <f>IFERROR(VLOOKUP($AL347,装备!$B:$Q,5,0),0)</f>
        <v>0</v>
      </c>
      <c r="CH347" s="304">
        <f>IFERROR(VLOOKUP(AM347,装备!$B:$C,2,0),0)</f>
        <v>4</v>
      </c>
      <c r="CI347" s="304">
        <f>IFERROR(VLOOKUP($AM347,装备!$B:$Q,5,0),0)</f>
        <v>0</v>
      </c>
      <c r="CJ347" s="304">
        <f>IFERROR(VLOOKUP($AM347,装备!$B:$Q,6,0),0)</f>
        <v>0</v>
      </c>
      <c r="CK347" s="304">
        <f>IFERROR(VLOOKUP($AM347,装备!$B:$Q,7,0),0)</f>
        <v>0</v>
      </c>
      <c r="CL347" s="304">
        <f>IFERROR(VLOOKUP($AM347,装备!$B:$Q,8,0),0)</f>
        <v>7</v>
      </c>
      <c r="CM347" s="304">
        <f>IFERROR(VLOOKUP($AM347,装备!$B:$Q,9,0),0)</f>
        <v>5</v>
      </c>
      <c r="CN347" s="304">
        <f>IFERROR(VLOOKUP($AM347,装备!$B:$Q,10,0),0)</f>
        <v>0</v>
      </c>
      <c r="CO347" s="304">
        <f>IFERROR(VLOOKUP($AM347,装备!$B:$Q,11,0),0)</f>
        <v>0</v>
      </c>
      <c r="CP347" s="304" t="str">
        <f>IFERROR(VLOOKUP($AM347,装备!$B:$Q,12,0),0)</f>
        <v>无</v>
      </c>
      <c r="CQ347" s="304">
        <f>IFERROR(VLOOKUP($AM347,装备!$B:$Q,13,0),0)</f>
        <v>0</v>
      </c>
      <c r="CR347" s="304">
        <f>IFERROR(VLOOKUP($AM347,装备!$B:$Q,14,0),0)</f>
        <v>0</v>
      </c>
      <c r="CS347" s="304">
        <f>IFERROR(VLOOKUP($AM347,装备!$B:$Q,16,0),0)</f>
        <v>1</v>
      </c>
      <c r="CT347" s="304">
        <f>IFERROR(VLOOKUP($AM347,装备!$B:$Q,5,0),0)</f>
        <v>0</v>
      </c>
      <c r="CU347" s="304">
        <f>IFERROR(VLOOKUP(AN347,装备!$B:$C,2,0),0)</f>
        <v>4</v>
      </c>
      <c r="CV347" s="304">
        <f>IFERROR(VLOOKUP($AN347,装备!$B:$Q,5,0),0)</f>
        <v>0</v>
      </c>
      <c r="CW347" s="304">
        <f>IFERROR(VLOOKUP($AN347,装备!$B:$Q,6,0),0)</f>
        <v>0</v>
      </c>
      <c r="CX347" s="304">
        <f>IFERROR(VLOOKUP($AN347,装备!$B:$Q,7,0),0)</f>
        <v>0</v>
      </c>
      <c r="CY347" s="304">
        <f>IFERROR(VLOOKUP($AN347,装备!$B:$Q,8,0),0)</f>
        <v>0</v>
      </c>
      <c r="CZ347" s="304">
        <f>IFERROR(VLOOKUP($AN347,装备!$B:$Q,9,0),0)</f>
        <v>0</v>
      </c>
      <c r="DA347" s="304">
        <f>IFERROR(VLOOKUP($AN347,装备!$B:$Q,10,0),0)</f>
        <v>0</v>
      </c>
      <c r="DB347" s="304">
        <f>IFERROR(VLOOKUP($AN347,装备!$B:$Q,11,0),0)</f>
        <v>0</v>
      </c>
      <c r="DC347" s="304" t="str">
        <f>IFERROR(VLOOKUP($AN347,装备!$B:$Q,12,0),0)</f>
        <v>无</v>
      </c>
      <c r="DD347" s="304">
        <f>IFERROR(VLOOKUP($AN347,装备!$B:$Q,13,0),0)</f>
        <v>1</v>
      </c>
      <c r="DE347" s="304">
        <f>IFERROR(VLOOKUP($AN347,装备!$B:$Q,14,0),0)</f>
        <v>0</v>
      </c>
      <c r="DF347" s="304">
        <f>IFERROR(VLOOKUP($AN347,装备!$B:$Q,16,0),0)</f>
        <v>8</v>
      </c>
      <c r="DG347" s="304">
        <f>IFERROR(VLOOKUP($AN347,装备!$B:$Q,5,0),0)</f>
        <v>0</v>
      </c>
      <c r="DH347" s="304">
        <f>IFERROR(VLOOKUP(AO347,装备!$B:$C,2,0),0)</f>
        <v>0</v>
      </c>
      <c r="DI347" s="304">
        <f>IFERROR(VLOOKUP($AO347,装备!$B:$Q,5,0),0)</f>
        <v>0</v>
      </c>
      <c r="DJ347" s="304">
        <f>IFERROR(VLOOKUP($AO347,装备!$B:$Q,6,0),0)</f>
        <v>0</v>
      </c>
      <c r="DK347" s="304">
        <f>IFERROR(VLOOKUP($AO347,装备!$B:$Q,7,0),0)</f>
        <v>0</v>
      </c>
      <c r="DL347" s="304">
        <f>IFERROR(VLOOKUP($AO347,装备!$B:$Q,8,0),0)</f>
        <v>0</v>
      </c>
      <c r="DM347" s="304">
        <f>IFERROR(VLOOKUP($AO347,装备!$B:$Q,9,0),0)</f>
        <v>0</v>
      </c>
      <c r="DN347" s="304">
        <f>IFERROR(VLOOKUP($AO347,装备!$B:$Q,10,0),0)</f>
        <v>0</v>
      </c>
      <c r="DO347" s="304">
        <f>IFERROR(VLOOKUP($AO347,装备!$B:$Q,11,0),0)</f>
        <v>0</v>
      </c>
      <c r="DP347" s="304">
        <f>IFERROR(VLOOKUP($AO347,装备!$B:$Q,12,0),0)</f>
        <v>0</v>
      </c>
      <c r="DQ347" s="304">
        <f>IFERROR(VLOOKUP($AO347,装备!$B:$Q,13,0),0)</f>
        <v>0</v>
      </c>
      <c r="DR347" s="304">
        <f>IFERROR(VLOOKUP($AO347,装备!$B:$Q,14,0),0)</f>
        <v>0</v>
      </c>
      <c r="DS347" s="304">
        <f>IFERROR(VLOOKUP($AO347,装备!$B:$Q,16,0),0)</f>
        <v>0</v>
      </c>
      <c r="DT347" s="304">
        <f>IFERROR(VLOOKUP($AO347,装备!$B:$Q,5,0),0)</f>
        <v>0</v>
      </c>
    </row>
    <row r="348" spans="1:124" hidden="1">
      <c r="A348" s="301">
        <f>未改造舰娘!$A344</f>
        <v>10037512</v>
      </c>
      <c r="B348" s="354" t="s">
        <v>4249</v>
      </c>
      <c r="C348" s="323"/>
      <c r="D348" s="323">
        <f t="shared" si="5"/>
        <v>110</v>
      </c>
      <c r="E348" s="303">
        <f>未改造舰娘!$C344</f>
        <v>3</v>
      </c>
      <c r="F348" s="304" t="str">
        <f>未改造舰娘!$D344</f>
        <v>轻母</v>
      </c>
      <c r="G348" s="304" t="str">
        <f>未改造舰娘!$E344</f>
        <v>中型</v>
      </c>
      <c r="H348" s="304" t="str">
        <f>未改造舰娘!$F344</f>
        <v>护卫舰（特殊）</v>
      </c>
      <c r="I348" s="460">
        <f>未改造舰娘!$AR344</f>
        <v>3</v>
      </c>
      <c r="J348" s="304" t="str">
        <f>未改造舰娘!$G344</f>
        <v>美国</v>
      </c>
      <c r="K348" s="312">
        <f>未改造舰娘!$H344+(BV348+CI348+CV348+DI348)*$C$2</f>
        <v>36</v>
      </c>
      <c r="L348" s="304">
        <f>未改造舰娘!$I344</f>
        <v>0</v>
      </c>
      <c r="M348" s="304">
        <f>未改造舰娘!$J344</f>
        <v>1</v>
      </c>
      <c r="N348" s="518">
        <f>未改造舰娘!$K344</f>
        <v>2</v>
      </c>
      <c r="O348" s="304">
        <f>未改造舰娘!$L344+((CE348+CR348+DE348+DR348)*$C$2)</f>
        <v>20</v>
      </c>
      <c r="P348" s="304" t="str">
        <f>IF($C$2=1,(IF(ISERROR(FIND("超长",未改造舰娘!$M344&amp;CC348&amp;CP348&amp;DC348&amp;DP348,1)),IF(ISERROR(FIND("长",未改造舰娘!$M344&amp;CC348&amp;CP348&amp;DC348&amp;DP348,1)),IF(ISERROR(FIND("中",未改造舰娘!$M344&amp;CC348&amp;CP348&amp;DC348&amp;DP348,1)),IF(ISERROR(FIND("短",未改造舰娘!$M344&amp;CC348&amp;CP348&amp;DC348&amp;DP348,1)),IF(ISERROR(FIND("无",未改造舰娘!$M344&amp;CC348&amp;CP348&amp;DC348&amp;DP348,1)),0,"无"),"短"),"中"),"长"),"超长")),未改造舰娘!$M344)</f>
        <v>短</v>
      </c>
      <c r="Q348" s="303">
        <f>未改造舰娘!$N344</f>
        <v>31.5</v>
      </c>
      <c r="R348" s="304">
        <f>(未改造舰娘!$P344)+(未改造舰娘!$Q344)*$C$3+((BW348+CJ348+CW348+DJ348)*$C$2)</f>
        <v>20</v>
      </c>
      <c r="S348" s="304">
        <f>(未改造舰娘!$R344)+(未改造舰娘!$S344)*$C$3+((BY348+CL348+CY348+DL348)*$C$2)</f>
        <v>0</v>
      </c>
      <c r="T348" s="304">
        <f>(未改造舰娘!$T344)+(未改造舰娘!$U344)*$C$3+((BX348+CK348+CX348+DK348)*$C$2)</f>
        <v>40</v>
      </c>
      <c r="U348" s="304">
        <f>(未改造舰娘!$V344)+(未改造舰娘!$W344)*$C$3+((CG348+CT348+DG348+DT348)*$C$2)</f>
        <v>66</v>
      </c>
      <c r="V348" s="305">
        <f>INT((((未改造舰娘!$Y344)-(未改造舰娘!$X344))*(((IF(D348=0,C348,D348))-1)/99))+未改造舰娘!$X344)+((CB348+CO348+DB348+DO348)*$C$2)</f>
        <v>89</v>
      </c>
      <c r="W348" s="304">
        <f>INT((((未改造舰娘!$AA344)-(未改造舰娘!$Z344))*(((IF(D348=0,C348,D348))-1)/99))+未改造舰娘!$Z344)+((CD348+CQ348+DD348+DQ348)*$C$2)</f>
        <v>54</v>
      </c>
      <c r="X348" s="304">
        <f>INT((((未改造舰娘!$AC344)-(未改造舰娘!$AB344))*(((IF(D348=0,C348,D348))-1)/99))+未改造舰娘!$AB344)+((CA348+CN348+DA348+DN348)*$C$2)</f>
        <v>66</v>
      </c>
      <c r="Y348" s="303">
        <f>INT((((未改造舰娘!$AE344)-(未改造舰娘!$AD344))*(((IF(D348=0,C348,D348))-1)/99))+未改造舰娘!$AD344)+((BZ348+CM348+CZ348+DM348)*$C$2)</f>
        <v>0</v>
      </c>
      <c r="Z348" s="474">
        <f>IF(未改造舰娘!$AF344=0,"",未改造舰娘!$AF344)</f>
        <v>10</v>
      </c>
      <c r="AA348" s="304">
        <f>IF(未改造舰娘!$AG344="","",未改造舰娘!$AG344)</f>
        <v>17</v>
      </c>
      <c r="AB348" s="304">
        <f>IF(未改造舰娘!$AH344="","",未改造舰娘!$AH344)</f>
        <v>10</v>
      </c>
      <c r="AC348" s="304">
        <f>IF(未改造舰娘!$AI344="","",未改造舰娘!$AI344)</f>
        <v>0</v>
      </c>
      <c r="AD348" s="304">
        <f>IF(未改造舰娘!$AJ344="","",未改造舰娘!$AJ344)</f>
        <v>37</v>
      </c>
      <c r="AE348" s="305">
        <f>IF(未改造舰娘!$AK344="","",未改造舰娘!$AK344)</f>
        <v>0</v>
      </c>
      <c r="AF348" s="304" t="str">
        <f>IF(未改造舰娘!$AL344="","",未改造舰娘!$AL344)</f>
        <v/>
      </c>
      <c r="AG348" s="304" t="str">
        <f>IF(未改造舰娘!$AM344="","",未改造舰娘!$AM344)</f>
        <v/>
      </c>
      <c r="AH348" s="304" t="str">
        <f>IF(未改造舰娘!$AN344="","",未改造舰娘!$AN344)</f>
        <v/>
      </c>
      <c r="AI348" s="304" t="str">
        <f>IF(未改造舰娘!$AO344="","",未改造舰娘!$AO344)</f>
        <v/>
      </c>
      <c r="AJ348" s="304" t="str">
        <f>IF(未改造舰娘!$AP344="","",未改造舰娘!$AP344)</f>
        <v/>
      </c>
      <c r="AK348" s="303" t="str">
        <f>IF(未改造舰娘!$AQ344="","",未改造舰娘!$AQ344)</f>
        <v/>
      </c>
      <c r="AL348" s="306" t="str">
        <f>IF(未改造舰娘!$AS344="","",未改造舰娘!$AS344)</f>
        <v>TBF（乔治·布什）</v>
      </c>
      <c r="AM348" s="306" t="str">
        <f>IF(未改造舰娘!$AT344="","",未改造舰娘!$AT344)</f>
        <v>F6F地狱猫</v>
      </c>
      <c r="AN348" s="306" t="str">
        <f>IF(未改造舰娘!$AU344="","",未改造舰娘!$AU344)</f>
        <v/>
      </c>
      <c r="AO348" s="306" t="str">
        <f>IF(未改造舰娘!$AV344="","",未改造舰娘!$AV344)</f>
        <v/>
      </c>
      <c r="AP348" s="307" t="str">
        <f>IF(未改造舰娘!$AW344="","",未改造舰娘!$AW344)</f>
        <v/>
      </c>
      <c r="AQ348" s="308" t="str">
        <f>IF(未改造舰娘!$AX344="","",未改造舰娘!$AX344)</f>
        <v/>
      </c>
      <c r="AR348" s="304">
        <f>IF(未改造舰娘!$AY344="","",未改造舰娘!$AY344)</f>
        <v>35</v>
      </c>
      <c r="AS348" s="304">
        <f>IF(未改造舰娘!$AZ344="","",未改造舰娘!$AZ344)</f>
        <v>40</v>
      </c>
      <c r="AT348" s="304">
        <f>IF(未改造舰娘!$BA344="","",未改造舰娘!$BA344)</f>
        <v>1.28</v>
      </c>
      <c r="AU348" s="304">
        <f>IF(未改造舰娘!$BB344="","",未改造舰娘!$BB344)</f>
        <v>2.4</v>
      </c>
      <c r="AV348" s="305">
        <f>IF((未改造舰娘!$BG344+未改造舰娘!$BK344*$C$4)=0,"",(未改造舰娘!$BG344+未改造舰娘!$BK344*$C$4))</f>
        <v>25</v>
      </c>
      <c r="AW348" s="304">
        <f>IF((未改造舰娘!$BH344+未改造舰娘!$BL344*$C$4)=0,"",(未改造舰娘!$BH344+未改造舰娘!$BL344*$C$4))</f>
        <v>35</v>
      </c>
      <c r="AX348" s="304">
        <f>IF((未改造舰娘!$BI344+未改造舰娘!$BM344*$C$4)=0,"",(未改造舰娘!$BI344+未改造舰娘!$BM344*$C$4))</f>
        <v>50</v>
      </c>
      <c r="AY348" s="303">
        <f>IF((未改造舰娘!$BJ344+未改造舰娘!$BN344*$C$4)=0,"",(未改造舰娘!$BJ344+未改造舰娘!$BN344*$C$4))</f>
        <v>28</v>
      </c>
      <c r="AZ348" s="500">
        <f>IF(未改造舰娘!BC344="","",未改造舰娘!BC344)</f>
        <v>0</v>
      </c>
      <c r="BA348" s="500">
        <f>IF(未改造舰娘!BD344="","",未改造舰娘!BD344)</f>
        <v>0</v>
      </c>
      <c r="BB348" s="500">
        <f>IF(未改造舰娘!BE344="","",未改造舰娘!BE344)</f>
        <v>10</v>
      </c>
      <c r="BC348" s="498">
        <f>IF(未改造舰娘!BF344="","",未改造舰娘!BF344)</f>
        <v>51</v>
      </c>
      <c r="BD348" s="64" t="s">
        <v>2304</v>
      </c>
      <c r="BE348" s="506"/>
      <c r="BF348" s="306" t="str">
        <f>IF(未改造舰娘!$BQ344="","",未改造舰娘!$BQ344)</f>
        <v/>
      </c>
      <c r="BG348" s="306" t="str">
        <f>IF(未改造舰娘!$BR344="","",未改造舰娘!$BR344)</f>
        <v/>
      </c>
      <c r="BH348" s="306"/>
      <c r="BU348" s="304">
        <f>IFERROR(VLOOKUP(AL348,装备!$B:$C,2,0),0)</f>
        <v>5</v>
      </c>
      <c r="BV348" s="304">
        <f>IFERROR(VLOOKUP($AL348,装备!$B:$Q,5,0),0)</f>
        <v>0</v>
      </c>
      <c r="BW348" s="304">
        <f>IFERROR(VLOOKUP($AL348,装备!$B:$Q,6,0),0)</f>
        <v>0</v>
      </c>
      <c r="BX348" s="304">
        <f>IFERROR(VLOOKUP($AL348,装备!$B:$Q,7,0),0)</f>
        <v>0</v>
      </c>
      <c r="BY348" s="304">
        <f>IFERROR(VLOOKUP($AL348,装备!$B:$Q,8,0),0)</f>
        <v>8</v>
      </c>
      <c r="BZ348" s="304">
        <f>IFERROR(VLOOKUP($AL348,装备!$B:$Q,9,0),0)</f>
        <v>6</v>
      </c>
      <c r="CA348" s="304">
        <f>IFERROR(VLOOKUP($AL348,装备!$B:$Q,10,0),0)</f>
        <v>0</v>
      </c>
      <c r="CB348" s="304">
        <f>IFERROR(VLOOKUP($AL348,装备!$B:$Q,11,0),0)</f>
        <v>0</v>
      </c>
      <c r="CC348" s="304" t="str">
        <f>IFERROR(VLOOKUP($AL348,装备!$B:$Q,12,0),0)</f>
        <v>无</v>
      </c>
      <c r="CD348" s="304">
        <f>IFERROR(VLOOKUP($AL348,装备!$B:$Q,13,0),0)</f>
        <v>0</v>
      </c>
      <c r="CE348" s="304">
        <f>IFERROR(VLOOKUP($AL348,装备!$B:$Q,14,0),0)</f>
        <v>5</v>
      </c>
      <c r="CF348" s="304">
        <f>IFERROR(VLOOKUP($AL348,装备!$B:$Q,16,0),0)</f>
        <v>0</v>
      </c>
      <c r="CG348" s="304">
        <f>IFERROR(VLOOKUP($AL348,装备!$B:$Q,5,0),0)</f>
        <v>0</v>
      </c>
      <c r="CH348" s="304">
        <f>IFERROR(VLOOKUP(AM348,装备!$B:$C,2,0),0)</f>
        <v>4</v>
      </c>
      <c r="CI348" s="304">
        <f>IFERROR(VLOOKUP($AM348,装备!$B:$Q,5,0),0)</f>
        <v>0</v>
      </c>
      <c r="CJ348" s="304">
        <f>IFERROR(VLOOKUP($AM348,装备!$B:$Q,6,0),0)</f>
        <v>0</v>
      </c>
      <c r="CK348" s="304">
        <f>IFERROR(VLOOKUP($AM348,装备!$B:$Q,7,0),0)</f>
        <v>0</v>
      </c>
      <c r="CL348" s="304">
        <f>IFERROR(VLOOKUP($AM348,装备!$B:$Q,8,0),0)</f>
        <v>0</v>
      </c>
      <c r="CM348" s="304">
        <f>IFERROR(VLOOKUP($AM348,装备!$B:$Q,9,0),0)</f>
        <v>0</v>
      </c>
      <c r="CN348" s="304">
        <f>IFERROR(VLOOKUP($AM348,装备!$B:$Q,10,0),0)</f>
        <v>0</v>
      </c>
      <c r="CO348" s="304">
        <f>IFERROR(VLOOKUP($AM348,装备!$B:$Q,11,0),0)</f>
        <v>0</v>
      </c>
      <c r="CP348" s="304" t="str">
        <f>IFERROR(VLOOKUP($AM348,装备!$B:$Q,12,0),0)</f>
        <v>无</v>
      </c>
      <c r="CQ348" s="304">
        <f>IFERROR(VLOOKUP($AM348,装备!$B:$Q,13,0),0)</f>
        <v>1</v>
      </c>
      <c r="CR348" s="304">
        <f>IFERROR(VLOOKUP($AM348,装备!$B:$Q,14,0),0)</f>
        <v>0</v>
      </c>
      <c r="CS348" s="304">
        <f>IFERROR(VLOOKUP($AM348,装备!$B:$Q,16,0),0)</f>
        <v>8</v>
      </c>
      <c r="CT348" s="304">
        <f>IFERROR(VLOOKUP($AM348,装备!$B:$Q,5,0),0)</f>
        <v>0</v>
      </c>
      <c r="CU348" s="304">
        <f>IFERROR(VLOOKUP(AN348,装备!$B:$C,2,0),0)</f>
        <v>0</v>
      </c>
      <c r="CV348" s="304">
        <f>IFERROR(VLOOKUP($AN348,装备!$B:$Q,5,0),0)</f>
        <v>0</v>
      </c>
      <c r="CW348" s="304">
        <f>IFERROR(VLOOKUP($AN348,装备!$B:$Q,6,0),0)</f>
        <v>0</v>
      </c>
      <c r="CX348" s="304">
        <f>IFERROR(VLOOKUP($AN348,装备!$B:$Q,7,0),0)</f>
        <v>0</v>
      </c>
      <c r="CY348" s="304">
        <f>IFERROR(VLOOKUP($AN348,装备!$B:$Q,8,0),0)</f>
        <v>0</v>
      </c>
      <c r="CZ348" s="304">
        <f>IFERROR(VLOOKUP($AN348,装备!$B:$Q,9,0),0)</f>
        <v>0</v>
      </c>
      <c r="DA348" s="304">
        <f>IFERROR(VLOOKUP($AN348,装备!$B:$Q,10,0),0)</f>
        <v>0</v>
      </c>
      <c r="DB348" s="304">
        <f>IFERROR(VLOOKUP($AN348,装备!$B:$Q,11,0),0)</f>
        <v>0</v>
      </c>
      <c r="DC348" s="304">
        <f>IFERROR(VLOOKUP($AN348,装备!$B:$Q,12,0),0)</f>
        <v>0</v>
      </c>
      <c r="DD348" s="304">
        <f>IFERROR(VLOOKUP($AN348,装备!$B:$Q,13,0),0)</f>
        <v>0</v>
      </c>
      <c r="DE348" s="304">
        <f>IFERROR(VLOOKUP($AN348,装备!$B:$Q,14,0),0)</f>
        <v>0</v>
      </c>
      <c r="DF348" s="304">
        <f>IFERROR(VLOOKUP($AN348,装备!$B:$Q,16,0),0)</f>
        <v>0</v>
      </c>
      <c r="DG348" s="304">
        <f>IFERROR(VLOOKUP($AN348,装备!$B:$Q,5,0),0)</f>
        <v>0</v>
      </c>
      <c r="DH348" s="304">
        <f>IFERROR(VLOOKUP(AO348,装备!$B:$C,2,0),0)</f>
        <v>0</v>
      </c>
      <c r="DI348" s="304">
        <f>IFERROR(VLOOKUP($AO348,装备!$B:$Q,5,0),0)</f>
        <v>0</v>
      </c>
      <c r="DJ348" s="304">
        <f>IFERROR(VLOOKUP($AO348,装备!$B:$Q,6,0),0)</f>
        <v>0</v>
      </c>
      <c r="DK348" s="304">
        <f>IFERROR(VLOOKUP($AO348,装备!$B:$Q,7,0),0)</f>
        <v>0</v>
      </c>
      <c r="DL348" s="304">
        <f>IFERROR(VLOOKUP($AO348,装备!$B:$Q,8,0),0)</f>
        <v>0</v>
      </c>
      <c r="DM348" s="304">
        <f>IFERROR(VLOOKUP($AO348,装备!$B:$Q,9,0),0)</f>
        <v>0</v>
      </c>
      <c r="DN348" s="304">
        <f>IFERROR(VLOOKUP($AO348,装备!$B:$Q,10,0),0)</f>
        <v>0</v>
      </c>
      <c r="DO348" s="304">
        <f>IFERROR(VLOOKUP($AO348,装备!$B:$Q,11,0),0)</f>
        <v>0</v>
      </c>
      <c r="DP348" s="304">
        <f>IFERROR(VLOOKUP($AO348,装备!$B:$Q,12,0),0)</f>
        <v>0</v>
      </c>
      <c r="DQ348" s="304">
        <f>IFERROR(VLOOKUP($AO348,装备!$B:$Q,13,0),0)</f>
        <v>0</v>
      </c>
      <c r="DR348" s="304">
        <f>IFERROR(VLOOKUP($AO348,装备!$B:$Q,14,0),0)</f>
        <v>0</v>
      </c>
      <c r="DS348" s="304">
        <f>IFERROR(VLOOKUP($AO348,装备!$B:$Q,16,0),0)</f>
        <v>0</v>
      </c>
      <c r="DT348" s="304">
        <f>IFERROR(VLOOKUP($AO348,装备!$B:$Q,5,0),0)</f>
        <v>0</v>
      </c>
    </row>
    <row r="349" spans="1:124" hidden="1">
      <c r="A349" s="301">
        <f>未改造舰娘!$A345</f>
        <v>10037612</v>
      </c>
      <c r="B349" s="354" t="s">
        <v>4251</v>
      </c>
      <c r="C349" s="323"/>
      <c r="D349" s="323">
        <f t="shared" si="5"/>
        <v>110</v>
      </c>
      <c r="E349" s="303">
        <f>未改造舰娘!$C345</f>
        <v>3</v>
      </c>
      <c r="F349" s="304" t="str">
        <f>未改造舰娘!$D345</f>
        <v>重巡</v>
      </c>
      <c r="G349" s="304" t="str">
        <f>未改造舰娘!$E345</f>
        <v>中型</v>
      </c>
      <c r="H349" s="304" t="str">
        <f>未改造舰娘!$F345</f>
        <v>护卫舰</v>
      </c>
      <c r="I349" s="460">
        <f>未改造舰娘!$AR345</f>
        <v>3</v>
      </c>
      <c r="J349" s="304" t="str">
        <f>未改造舰娘!$G345</f>
        <v>法国</v>
      </c>
      <c r="K349" s="312">
        <f>未改造舰娘!$H345+(BV349+CI349+CV349+DI349)*$C$2</f>
        <v>50</v>
      </c>
      <c r="L349" s="304">
        <f>未改造舰娘!$I345</f>
        <v>2</v>
      </c>
      <c r="M349" s="304">
        <f>未改造舰娘!$J345</f>
        <v>1</v>
      </c>
      <c r="N349" s="518">
        <f>未改造舰娘!$K345</f>
        <v>2</v>
      </c>
      <c r="O349" s="304">
        <f>未改造舰娘!$L345+((CE349+CR349+DE349+DR349)*$C$2)</f>
        <v>10</v>
      </c>
      <c r="P349" s="304" t="str">
        <f>IF($C$2=1,(IF(ISERROR(FIND("超长",未改造舰娘!$M345&amp;CC349&amp;CP349&amp;DC349&amp;DP349,1)),IF(ISERROR(FIND("长",未改造舰娘!$M345&amp;CC349&amp;CP349&amp;DC349&amp;DP349,1)),IF(ISERROR(FIND("中",未改造舰娘!$M345&amp;CC349&amp;CP349&amp;DC349&amp;DP349,1)),IF(ISERROR(FIND("短",未改造舰娘!$M345&amp;CC349&amp;CP349&amp;DC349&amp;DP349,1)),IF(ISERROR(FIND("无",未改造舰娘!$M345&amp;CC349&amp;CP349&amp;DC349&amp;DP349,1)),0,"无"),"短"),"中"),"长"),"超长")),未改造舰娘!$M345)</f>
        <v>中</v>
      </c>
      <c r="Q349" s="303">
        <f>未改造舰娘!$N345</f>
        <v>23</v>
      </c>
      <c r="R349" s="304">
        <f>(未改造舰娘!$P345)+(未改造舰娘!$Q345)*$C$3+((BW349+CJ349+CW349+DJ349)*$C$2)</f>
        <v>53</v>
      </c>
      <c r="S349" s="304">
        <f>(未改造舰娘!$R345)+(未改造舰娘!$S345)*$C$3+((BY349+CL349+CY349+DL349)*$C$2)</f>
        <v>0</v>
      </c>
      <c r="T349" s="304">
        <f>(未改造舰娘!$T345)+(未改造舰娘!$U345)*$C$3+((BX349+CK349+CX349+DK349)*$C$2)</f>
        <v>65</v>
      </c>
      <c r="U349" s="304">
        <f>(未改造舰娘!$V345)+(未改造舰娘!$W345)*$C$3+((CG349+CT349+DG349+DT349)*$C$2)</f>
        <v>40</v>
      </c>
      <c r="V349" s="305">
        <f>INT((((未改造舰娘!$Y345)-(未改造舰娘!$X345))*(((IF(D349=0,C349,D349))-1)/99))+未改造舰娘!$X345)+((CB349+CO349+DB349+DO349)*$C$2)</f>
        <v>89</v>
      </c>
      <c r="W349" s="304">
        <f>INT((((未改造舰娘!$AA345)-(未改造舰娘!$Z345))*(((IF(D349=0,C349,D349))-1)/99))+未改造舰娘!$Z345)+((CD349+CQ349+DD349+DQ349)*$C$2)</f>
        <v>59</v>
      </c>
      <c r="X349" s="304">
        <f>INT((((未改造舰娘!$AC345)-(未改造舰娘!$AB345))*(((IF(D349=0,C349,D349))-1)/99))+未改造舰娘!$AB345)+((CA349+CN349+DA349+DN349)*$C$2)</f>
        <v>21</v>
      </c>
      <c r="Y349" s="303">
        <f>INT((((未改造舰娘!$AE345)-(未改造舰娘!$AD345))*(((IF(D349=0,C349,D349))-1)/99))+未改造舰娘!$AD345)+((BZ349+CM349+CZ349+DM349)*$C$2)</f>
        <v>0</v>
      </c>
      <c r="Z349" s="474" t="str">
        <f>IF(未改造舰娘!$AF345=0,"",未改造舰娘!$AF345)</f>
        <v/>
      </c>
      <c r="AA349" s="304" t="str">
        <f>IF(未改造舰娘!$AG345="","",未改造舰娘!$AG345)</f>
        <v/>
      </c>
      <c r="AB349" s="304" t="str">
        <f>IF(未改造舰娘!$AH345="","",未改造舰娘!$AH345)</f>
        <v/>
      </c>
      <c r="AC349" s="304" t="str">
        <f>IF(未改造舰娘!$AI345="","",未改造舰娘!$AI345)</f>
        <v/>
      </c>
      <c r="AD349" s="304">
        <f>IF(未改造舰娘!$AJ345="","",未改造舰娘!$AJ345)</f>
        <v>0</v>
      </c>
      <c r="AE349" s="305">
        <f>IF(未改造舰娘!$AK345="","",未改造舰娘!$AK345)</f>
        <v>0</v>
      </c>
      <c r="AF349" s="304" t="str">
        <f>IF(未改造舰娘!$AL345="","",未改造舰娘!$AL345)</f>
        <v/>
      </c>
      <c r="AG349" s="304" t="str">
        <f>IF(未改造舰娘!$AM345="","",未改造舰娘!$AM345)</f>
        <v/>
      </c>
      <c r="AH349" s="304" t="str">
        <f>IF(未改造舰娘!$AN345="","",未改造舰娘!$AN345)</f>
        <v/>
      </c>
      <c r="AI349" s="304" t="str">
        <f>IF(未改造舰娘!$AO345="","",未改造舰娘!$AO345)</f>
        <v/>
      </c>
      <c r="AJ349" s="304" t="str">
        <f>IF(未改造舰娘!$AP345="","",未改造舰娘!$AP345)</f>
        <v/>
      </c>
      <c r="AK349" s="303" t="str">
        <f>IF(未改造舰娘!$AQ345="","",未改造舰娘!$AQ345)</f>
        <v/>
      </c>
      <c r="AL349" s="306" t="str">
        <f>IF(未改造舰娘!$AS345="","",未改造舰娘!$AS345)</f>
        <v>附加装甲(中型)</v>
      </c>
      <c r="AM349" s="306" t="str">
        <f>IF(未改造舰娘!$AT345="","",未改造舰娘!$AT345)</f>
        <v/>
      </c>
      <c r="AN349" s="306" t="str">
        <f>IF(未改造舰娘!$AU345="","",未改造舰娘!$AU345)</f>
        <v/>
      </c>
      <c r="AO349" s="306" t="str">
        <f>IF(未改造舰娘!$AV345="","",未改造舰娘!$AV345)</f>
        <v/>
      </c>
      <c r="AP349" s="307" t="str">
        <f>IF(未改造舰娘!$AW345="","",未改造舰娘!$AW345)</f>
        <v/>
      </c>
      <c r="AQ349" s="308" t="str">
        <f>IF(未改造舰娘!$AX345="","",未改造舰娘!$AX345)</f>
        <v/>
      </c>
      <c r="AR349" s="304">
        <f>IF(未改造舰娘!$AY345="","",未改造舰娘!$AY345)</f>
        <v>40</v>
      </c>
      <c r="AS349" s="304">
        <f>IF(未改造舰娘!$AZ345="","",未改造舰娘!$AZ345)</f>
        <v>70</v>
      </c>
      <c r="AT349" s="304">
        <f>IF(未改造舰娘!$BA345="","",未改造舰娘!$BA345)</f>
        <v>1.28</v>
      </c>
      <c r="AU349" s="304">
        <f>IF(未改造舰娘!$BB345="","",未改造舰娘!$BB345)</f>
        <v>2.5</v>
      </c>
      <c r="AV349" s="305">
        <f>IF((未改造舰娘!$BG345+未改造舰娘!$BK345*$C$4)=0,"",(未改造舰娘!$BG345+未改造舰娘!$BK345*$C$4))</f>
        <v>31</v>
      </c>
      <c r="AW349" s="304">
        <f>IF((未改造舰娘!$BH345+未改造舰娘!$BL345*$C$4)=0,"",(未改造舰娘!$BH345+未改造舰娘!$BL345*$C$4))</f>
        <v>40</v>
      </c>
      <c r="AX349" s="304">
        <f>IF((未改造舰娘!$BI345+未改造舰娘!$BM345*$C$4)=0,"",(未改造舰娘!$BI345+未改造舰娘!$BM345*$C$4))</f>
        <v>42</v>
      </c>
      <c r="AY349" s="303" t="str">
        <f>IF((未改造舰娘!$BJ345+未改造舰娘!$BN345*$C$4)=0,"",(未改造舰娘!$BJ345+未改造舰娘!$BN345*$C$4))</f>
        <v/>
      </c>
      <c r="AZ349" s="500">
        <f>IF(未改造舰娘!BC345="","",未改造舰娘!BC345)</f>
        <v>28</v>
      </c>
      <c r="BA349" s="500">
        <f>IF(未改造舰娘!BD345="","",未改造舰娘!BD345)</f>
        <v>0</v>
      </c>
      <c r="BB349" s="500">
        <f>IF(未改造舰娘!BE345="","",未改造舰娘!BE345)</f>
        <v>23</v>
      </c>
      <c r="BC349" s="498">
        <f>IF(未改造舰娘!BF345="","",未改造舰娘!BF345)</f>
        <v>5</v>
      </c>
      <c r="BD349" s="64" t="s">
        <v>2305</v>
      </c>
      <c r="BE349" s="506">
        <v>4.5138888888888888E-2</v>
      </c>
      <c r="BF349" s="306" t="str">
        <f>IF(未改造舰娘!$BQ345="","",未改造舰娘!$BQ345)</f>
        <v>6-3-DEFHJ,7-1-CDFGHIJKLMN,7-2-ABDEFGHJKLM,7-3-ADEFGHIKLN,7-4-ABCDEFIJKLM,7-5-ABCDEFGHIJKLMOQ,8-2-ABCDEFGHIJKLM</v>
      </c>
      <c r="BG349" s="306" t="str">
        <f>IF(未改造舰娘!$BR345="","",未改造舰娘!$BR345)</f>
        <v>极地奏鸣曲 Ex-1-CDEFGHIJK,Ex-3-3-DEHJ,Ex-4-1-CDFGHIKN,Ex-4-2-ADEFGHKLM,Ex-4-3-DEFHILNABDEFIJM,Ex-4-4-ABCDEFIJKLMEHKL,Ex-4-5-ABCDEFGHIJKLMQ,Ex-2-DFGHIJKLMNO,Ex-4-CDEFGHIJKLMNO；未命名 Ex-4-BCDEIJKLMNOPQRST,Ex-5-CDFHIJKMNOQRS,Ex-6-ABCDEFGIJKLMNOPQRTUV,Ex-8-BCDEFGHIKNO,Ex-9-BCEGHIJKLMNOPQRS,Ex-10-BCEIJKLMNOPQRST,Ex-11-ABCDFHIJKLMNOQRS</v>
      </c>
      <c r="BH349" s="306"/>
      <c r="BU349" s="304">
        <f>IFERROR(VLOOKUP(AL349,装备!$B:$C,2,0),0)</f>
        <v>3</v>
      </c>
      <c r="BV349" s="304">
        <f>IFERROR(VLOOKUP($AL349,装备!$B:$Q,5,0),0)</f>
        <v>0</v>
      </c>
      <c r="BW349" s="304">
        <f>IFERROR(VLOOKUP($AL349,装备!$B:$Q,6,0),0)</f>
        <v>0</v>
      </c>
      <c r="BX349" s="304">
        <f>IFERROR(VLOOKUP($AL349,装备!$B:$Q,7,0),0)</f>
        <v>7</v>
      </c>
      <c r="BY349" s="304">
        <f>IFERROR(VLOOKUP($AL349,装备!$B:$Q,8,0),0)</f>
        <v>0</v>
      </c>
      <c r="BZ349" s="304">
        <f>IFERROR(VLOOKUP($AL349,装备!$B:$Q,9,0),0)</f>
        <v>0</v>
      </c>
      <c r="CA349" s="304">
        <f>IFERROR(VLOOKUP($AL349,装备!$B:$Q,10,0),0)</f>
        <v>0</v>
      </c>
      <c r="CB349" s="304">
        <f>IFERROR(VLOOKUP($AL349,装备!$B:$Q,11,0),0)</f>
        <v>0</v>
      </c>
      <c r="CC349" s="304" t="str">
        <f>IFERROR(VLOOKUP($AL349,装备!$B:$Q,12,0),0)</f>
        <v>无</v>
      </c>
      <c r="CD349" s="304">
        <f>IFERROR(VLOOKUP($AL349,装备!$B:$Q,13,0),0)</f>
        <v>-2</v>
      </c>
      <c r="CE349" s="304">
        <f>IFERROR(VLOOKUP($AL349,装备!$B:$Q,14,0),0)</f>
        <v>0</v>
      </c>
      <c r="CF349" s="304">
        <f>IFERROR(VLOOKUP($AL349,装备!$B:$Q,16,0),0)</f>
        <v>0</v>
      </c>
      <c r="CG349" s="304">
        <f>IFERROR(VLOOKUP($AL349,装备!$B:$Q,5,0),0)</f>
        <v>0</v>
      </c>
      <c r="CH349" s="304">
        <f>IFERROR(VLOOKUP(AM349,装备!$B:$C,2,0),0)</f>
        <v>0</v>
      </c>
      <c r="CI349" s="304">
        <f>IFERROR(VLOOKUP($AM349,装备!$B:$Q,5,0),0)</f>
        <v>0</v>
      </c>
      <c r="CJ349" s="304">
        <f>IFERROR(VLOOKUP($AM349,装备!$B:$Q,6,0),0)</f>
        <v>0</v>
      </c>
      <c r="CK349" s="304">
        <f>IFERROR(VLOOKUP($AM349,装备!$B:$Q,7,0),0)</f>
        <v>0</v>
      </c>
      <c r="CL349" s="304">
        <f>IFERROR(VLOOKUP($AM349,装备!$B:$Q,8,0),0)</f>
        <v>0</v>
      </c>
      <c r="CM349" s="304">
        <f>IFERROR(VLOOKUP($AM349,装备!$B:$Q,9,0),0)</f>
        <v>0</v>
      </c>
      <c r="CN349" s="304">
        <f>IFERROR(VLOOKUP($AM349,装备!$B:$Q,10,0),0)</f>
        <v>0</v>
      </c>
      <c r="CO349" s="304">
        <f>IFERROR(VLOOKUP($AM349,装备!$B:$Q,11,0),0)</f>
        <v>0</v>
      </c>
      <c r="CP349" s="304">
        <f>IFERROR(VLOOKUP($AM349,装备!$B:$Q,12,0),0)</f>
        <v>0</v>
      </c>
      <c r="CQ349" s="304">
        <f>IFERROR(VLOOKUP($AM349,装备!$B:$Q,13,0),0)</f>
        <v>0</v>
      </c>
      <c r="CR349" s="304">
        <f>IFERROR(VLOOKUP($AM349,装备!$B:$Q,14,0),0)</f>
        <v>0</v>
      </c>
      <c r="CS349" s="304">
        <f>IFERROR(VLOOKUP($AM349,装备!$B:$Q,16,0),0)</f>
        <v>0</v>
      </c>
      <c r="CT349" s="304">
        <f>IFERROR(VLOOKUP($AM349,装备!$B:$Q,5,0),0)</f>
        <v>0</v>
      </c>
      <c r="CU349" s="304">
        <f>IFERROR(VLOOKUP(AN349,装备!$B:$C,2,0),0)</f>
        <v>0</v>
      </c>
      <c r="CV349" s="304">
        <f>IFERROR(VLOOKUP($AN349,装备!$B:$Q,5,0),0)</f>
        <v>0</v>
      </c>
      <c r="CW349" s="304">
        <f>IFERROR(VLOOKUP($AN349,装备!$B:$Q,6,0),0)</f>
        <v>0</v>
      </c>
      <c r="CX349" s="304">
        <f>IFERROR(VLOOKUP($AN349,装备!$B:$Q,7,0),0)</f>
        <v>0</v>
      </c>
      <c r="CY349" s="304">
        <f>IFERROR(VLOOKUP($AN349,装备!$B:$Q,8,0),0)</f>
        <v>0</v>
      </c>
      <c r="CZ349" s="304">
        <f>IFERROR(VLOOKUP($AN349,装备!$B:$Q,9,0),0)</f>
        <v>0</v>
      </c>
      <c r="DA349" s="304">
        <f>IFERROR(VLOOKUP($AN349,装备!$B:$Q,10,0),0)</f>
        <v>0</v>
      </c>
      <c r="DB349" s="304">
        <f>IFERROR(VLOOKUP($AN349,装备!$B:$Q,11,0),0)</f>
        <v>0</v>
      </c>
      <c r="DC349" s="304">
        <f>IFERROR(VLOOKUP($AN349,装备!$B:$Q,12,0),0)</f>
        <v>0</v>
      </c>
      <c r="DD349" s="304">
        <f>IFERROR(VLOOKUP($AN349,装备!$B:$Q,13,0),0)</f>
        <v>0</v>
      </c>
      <c r="DE349" s="304">
        <f>IFERROR(VLOOKUP($AN349,装备!$B:$Q,14,0),0)</f>
        <v>0</v>
      </c>
      <c r="DF349" s="304">
        <f>IFERROR(VLOOKUP($AN349,装备!$B:$Q,16,0),0)</f>
        <v>0</v>
      </c>
      <c r="DG349" s="304">
        <f>IFERROR(VLOOKUP($AN349,装备!$B:$Q,5,0),0)</f>
        <v>0</v>
      </c>
      <c r="DH349" s="304">
        <f>IFERROR(VLOOKUP(AO349,装备!$B:$C,2,0),0)</f>
        <v>0</v>
      </c>
      <c r="DI349" s="304">
        <f>IFERROR(VLOOKUP($AO349,装备!$B:$Q,5,0),0)</f>
        <v>0</v>
      </c>
      <c r="DJ349" s="304">
        <f>IFERROR(VLOOKUP($AO349,装备!$B:$Q,6,0),0)</f>
        <v>0</v>
      </c>
      <c r="DK349" s="304">
        <f>IFERROR(VLOOKUP($AO349,装备!$B:$Q,7,0),0)</f>
        <v>0</v>
      </c>
      <c r="DL349" s="304">
        <f>IFERROR(VLOOKUP($AO349,装备!$B:$Q,8,0),0)</f>
        <v>0</v>
      </c>
      <c r="DM349" s="304">
        <f>IFERROR(VLOOKUP($AO349,装备!$B:$Q,9,0),0)</f>
        <v>0</v>
      </c>
      <c r="DN349" s="304">
        <f>IFERROR(VLOOKUP($AO349,装备!$B:$Q,10,0),0)</f>
        <v>0</v>
      </c>
      <c r="DO349" s="304">
        <f>IFERROR(VLOOKUP($AO349,装备!$B:$Q,11,0),0)</f>
        <v>0</v>
      </c>
      <c r="DP349" s="304">
        <f>IFERROR(VLOOKUP($AO349,装备!$B:$Q,12,0),0)</f>
        <v>0</v>
      </c>
      <c r="DQ349" s="304">
        <f>IFERROR(VLOOKUP($AO349,装备!$B:$Q,13,0),0)</f>
        <v>0</v>
      </c>
      <c r="DR349" s="304">
        <f>IFERROR(VLOOKUP($AO349,装备!$B:$Q,14,0),0)</f>
        <v>0</v>
      </c>
      <c r="DS349" s="304">
        <f>IFERROR(VLOOKUP($AO349,装备!$B:$Q,16,0),0)</f>
        <v>0</v>
      </c>
      <c r="DT349" s="304">
        <f>IFERROR(VLOOKUP($AO349,装备!$B:$Q,5,0),0)</f>
        <v>0</v>
      </c>
    </row>
    <row r="350" spans="1:124" ht="27" hidden="1">
      <c r="A350" s="301">
        <f>未改造舰娘!$A346</f>
        <v>10037712</v>
      </c>
      <c r="B350" s="354" t="s">
        <v>4252</v>
      </c>
      <c r="C350" s="323"/>
      <c r="D350" s="323">
        <f t="shared" si="5"/>
        <v>110</v>
      </c>
      <c r="E350" s="303">
        <f>未改造舰娘!$C346</f>
        <v>4</v>
      </c>
      <c r="F350" s="304" t="str">
        <f>未改造舰娘!$D346</f>
        <v>雷巡</v>
      </c>
      <c r="G350" s="304" t="str">
        <f>未改造舰娘!$E346</f>
        <v>中型</v>
      </c>
      <c r="H350" s="304" t="str">
        <f>未改造舰娘!$F346</f>
        <v>护卫舰</v>
      </c>
      <c r="I350" s="460">
        <f>未改造舰娘!$AR346</f>
        <v>3</v>
      </c>
      <c r="J350" s="304" t="str">
        <f>未改造舰娘!$G346</f>
        <v>日本</v>
      </c>
      <c r="K350" s="312">
        <f>未改造舰娘!$H346+(BV350+CI350+CV350+DI350)*$C$2</f>
        <v>24</v>
      </c>
      <c r="L350" s="304">
        <f>未改造舰娘!$I346</f>
        <v>0</v>
      </c>
      <c r="M350" s="304">
        <f>未改造舰娘!$J346</f>
        <v>1</v>
      </c>
      <c r="N350" s="518">
        <f>未改造舰娘!$K346</f>
        <v>2</v>
      </c>
      <c r="O350" s="304">
        <f>未改造舰娘!$L346+((CE350+CR350+DE350+DR350)*$C$2)</f>
        <v>14</v>
      </c>
      <c r="P350" s="304" t="str">
        <f>IF($C$2=1,(IF(ISERROR(FIND("超长",未改造舰娘!$M346&amp;CC350&amp;CP350&amp;DC350&amp;DP350,1)),IF(ISERROR(FIND("长",未改造舰娘!$M346&amp;CC350&amp;CP350&amp;DC350&amp;DP350,1)),IF(ISERROR(FIND("中",未改造舰娘!$M346&amp;CC350&amp;CP350&amp;DC350&amp;DP350,1)),IF(ISERROR(FIND("短",未改造舰娘!$M346&amp;CC350&amp;CP350&amp;DC350&amp;DP350,1)),IF(ISERROR(FIND("无",未改造舰娘!$M346&amp;CC350&amp;CP350&amp;DC350&amp;DP350,1)),0,"无"),"短"),"中"),"长"),"超长")),未改造舰娘!$M346)</f>
        <v>中</v>
      </c>
      <c r="Q350" s="303">
        <f>未改造舰娘!$N346</f>
        <v>36</v>
      </c>
      <c r="R350" s="304">
        <f>(未改造舰娘!$P346)+(未改造舰娘!$Q346)*$C$3+((BW350+CJ350+CW350+DJ350)*$C$2)</f>
        <v>35</v>
      </c>
      <c r="S350" s="304">
        <f>(未改造舰娘!$R346)+(未改造舰娘!$S346)*$C$3+((BY350+CL350+CY350+DL350)*$C$2)</f>
        <v>95</v>
      </c>
      <c r="T350" s="304">
        <f>(未改造舰娘!$T346)+(未改造舰娘!$U346)*$C$3+((BX350+CK350+CX350+DK350)*$C$2)</f>
        <v>29</v>
      </c>
      <c r="U350" s="304">
        <f>(未改造舰娘!$V346)+(未改造舰娘!$W346)*$C$3+((CG350+CT350+DG350+DT350)*$C$2)</f>
        <v>48</v>
      </c>
      <c r="V350" s="305">
        <f>INT((((未改造舰娘!$Y346)-(未改造舰娘!$X346))*(((IF(D350=0,C350,D350))-1)/99))+未改造舰娘!$X346)+((CB350+CO350+DB350+DO350)*$C$2)</f>
        <v>91</v>
      </c>
      <c r="W350" s="304">
        <f>INT((((未改造舰娘!$AA346)-(未改造舰娘!$Z346))*(((IF(D350=0,C350,D350))-1)/99))+未改造舰娘!$Z346)+((CD350+CQ350+DD350+DQ350)*$C$2)</f>
        <v>78</v>
      </c>
      <c r="X350" s="304">
        <f>INT((((未改造舰娘!$AC346)-(未改造舰娘!$AB346))*(((IF(D350=0,C350,D350))-1)/99))+未改造舰娘!$AB346)+((CA350+CN350+DA350+DN350)*$C$2)</f>
        <v>21</v>
      </c>
      <c r="Y350" s="303">
        <f>INT((((未改造舰娘!$AE346)-(未改造舰娘!$AD346))*(((IF(D350=0,C350,D350))-1)/99))+未改造舰娘!$AD346)+((BZ350+CM350+CZ350+DM350)*$C$2)</f>
        <v>26</v>
      </c>
      <c r="Z350" s="474" t="str">
        <f>IF(未改造舰娘!$AF346=0,"",未改造舰娘!$AF346)</f>
        <v/>
      </c>
      <c r="AA350" s="304" t="str">
        <f>IF(未改造舰娘!$AG346="","",未改造舰娘!$AG346)</f>
        <v/>
      </c>
      <c r="AB350" s="304" t="str">
        <f>IF(未改造舰娘!$AH346="","",未改造舰娘!$AH346)</f>
        <v/>
      </c>
      <c r="AC350" s="304" t="str">
        <f>IF(未改造舰娘!$AI346="","",未改造舰娘!$AI346)</f>
        <v/>
      </c>
      <c r="AD350" s="304">
        <f>IF(未改造舰娘!$AJ346="","",未改造舰娘!$AJ346)</f>
        <v>0</v>
      </c>
      <c r="AE350" s="305">
        <f>IF(未改造舰娘!$AK346="","",未改造舰娘!$AK346)</f>
        <v>0</v>
      </c>
      <c r="AF350" s="304" t="str">
        <f>IF(未改造舰娘!$AL346="","",未改造舰娘!$AL346)</f>
        <v/>
      </c>
      <c r="AG350" s="304" t="str">
        <f>IF(未改造舰娘!$AM346="","",未改造舰娘!$AM346)</f>
        <v/>
      </c>
      <c r="AH350" s="304" t="str">
        <f>IF(未改造舰娘!$AN346="","",未改造舰娘!$AN346)</f>
        <v/>
      </c>
      <c r="AI350" s="304" t="str">
        <f>IF(未改造舰娘!$AO346="","",未改造舰娘!$AO346)</f>
        <v/>
      </c>
      <c r="AJ350" s="304" t="str">
        <f>IF(未改造舰娘!$AP346="","",未改造舰娘!$AP346)</f>
        <v/>
      </c>
      <c r="AK350" s="303" t="str">
        <f>IF(未改造舰娘!$AQ346="","",未改造舰娘!$AQ346)</f>
        <v/>
      </c>
      <c r="AL350" s="306" t="str">
        <f>IF(未改造舰娘!$AS346="","",未改造舰娘!$AS346)</f>
        <v>61厘米四连装鱼雷</v>
      </c>
      <c r="AM350" s="306" t="str">
        <f>IF(未改造舰娘!$AT346="","",未改造舰娘!$AT346)</f>
        <v>61厘米四连装鱼雷</v>
      </c>
      <c r="AN350" s="306" t="str">
        <f>IF(未改造舰娘!$AU346="","",未改造舰娘!$AU346)</f>
        <v/>
      </c>
      <c r="AO350" s="306" t="str">
        <f>IF(未改造舰娘!$AV346="","",未改造舰娘!$AV346)</f>
        <v/>
      </c>
      <c r="AP350" s="307" t="str">
        <f>IF(未改造舰娘!$AW346="","",未改造舰娘!$AW346)</f>
        <v>重雷装舰突袭(3级)：解锁开幕雷击，对单个目标造成伤害，威力为鱼雷战的110%。</v>
      </c>
      <c r="AQ350" s="308" t="str">
        <f>IF(未改造舰娘!$AX346="","",未改造舰娘!$AX346)</f>
        <v/>
      </c>
      <c r="AR350" s="304">
        <f>IF(未改造舰娘!$AY346="","",未改造舰娘!$AY346)</f>
        <v>25</v>
      </c>
      <c r="AS350" s="304">
        <f>IF(未改造舰娘!$AZ346="","",未改造舰娘!$AZ346)</f>
        <v>75</v>
      </c>
      <c r="AT350" s="304">
        <f>IF(未改造舰娘!$BA346="","",未改造舰娘!$BA346)</f>
        <v>0.8</v>
      </c>
      <c r="AU350" s="304">
        <f>IF(未改造舰娘!$BB346="","",未改造舰娘!$BB346)</f>
        <v>1.5</v>
      </c>
      <c r="AV350" s="305">
        <f>IF((未改造舰娘!$BG346+未改造舰娘!$BK346*$C$4)=0,"",(未改造舰娘!$BG346+未改造舰娘!$BK346*$C$4))</f>
        <v>44</v>
      </c>
      <c r="AW350" s="304">
        <f>IF((未改造舰娘!$BH346+未改造舰娘!$BL346*$C$4)=0,"",(未改造舰娘!$BH346+未改造舰娘!$BL346*$C$4))</f>
        <v>42</v>
      </c>
      <c r="AX350" s="304">
        <f>IF((未改造舰娘!$BI346+未改造舰娘!$BM346*$C$4)=0,"",(未改造舰娘!$BI346+未改造舰娘!$BM346*$C$4))</f>
        <v>54</v>
      </c>
      <c r="AY350" s="303" t="str">
        <f>IF((未改造舰娘!$BJ346+未改造舰娘!$BN346*$C$4)=0,"",(未改造舰娘!$BJ346+未改造舰娘!$BN346*$C$4))</f>
        <v/>
      </c>
      <c r="AZ350" s="500">
        <f>IF(未改造舰娘!BC346="","",未改造舰娘!BC346)</f>
        <v>10</v>
      </c>
      <c r="BA350" s="500">
        <f>IF(未改造舰娘!BD346="","",未改造舰娘!BD346)</f>
        <v>78</v>
      </c>
      <c r="BB350" s="500">
        <f>IF(未改造舰娘!BE346="","",未改造舰娘!BE346)</f>
        <v>5</v>
      </c>
      <c r="BC350" s="498">
        <f>IF(未改造舰娘!BF346="","",未改造舰娘!BF346)</f>
        <v>0</v>
      </c>
      <c r="BD350" s="64" t="s">
        <v>2307</v>
      </c>
      <c r="BE350" s="506"/>
      <c r="BF350" s="306" t="str">
        <f>IF(未改造舰娘!$BQ346="","",未改造舰娘!$BQ346)</f>
        <v/>
      </c>
      <c r="BG350" s="306" t="str">
        <f>IF(未改造舰娘!$BR346="","",未改造舰娘!$BR346)</f>
        <v/>
      </c>
      <c r="BH350" s="306"/>
      <c r="BU350" s="304">
        <f>IFERROR(VLOOKUP(AL350,装备!$B:$C,2,0),0)</f>
        <v>3</v>
      </c>
      <c r="BV350" s="304">
        <f>IFERROR(VLOOKUP($AL350,装备!$B:$Q,5,0),0)</f>
        <v>0</v>
      </c>
      <c r="BW350" s="304">
        <f>IFERROR(VLOOKUP($AL350,装备!$B:$Q,6,0),0)</f>
        <v>0</v>
      </c>
      <c r="BX350" s="304">
        <f>IFERROR(VLOOKUP($AL350,装备!$B:$Q,7,0),0)</f>
        <v>0</v>
      </c>
      <c r="BY350" s="304">
        <f>IFERROR(VLOOKUP($AL350,装备!$B:$Q,8,0),0)</f>
        <v>7</v>
      </c>
      <c r="BZ350" s="304">
        <f>IFERROR(VLOOKUP($AL350,装备!$B:$Q,9,0),0)</f>
        <v>0</v>
      </c>
      <c r="CA350" s="304">
        <f>IFERROR(VLOOKUP($AL350,装备!$B:$Q,10,0),0)</f>
        <v>0</v>
      </c>
      <c r="CB350" s="304">
        <f>IFERROR(VLOOKUP($AL350,装备!$B:$Q,11,0),0)</f>
        <v>0</v>
      </c>
      <c r="CC350" s="304" t="str">
        <f>IFERROR(VLOOKUP($AL350,装备!$B:$Q,12,0),0)</f>
        <v>短</v>
      </c>
      <c r="CD350" s="304">
        <f>IFERROR(VLOOKUP($AL350,装备!$B:$Q,13,0),0)</f>
        <v>0</v>
      </c>
      <c r="CE350" s="304">
        <f>IFERROR(VLOOKUP($AL350,装备!$B:$Q,14,0),0)</f>
        <v>0</v>
      </c>
      <c r="CF350" s="304">
        <f>IFERROR(VLOOKUP($AL350,装备!$B:$Q,16,0),0)</f>
        <v>0</v>
      </c>
      <c r="CG350" s="304">
        <f>IFERROR(VLOOKUP($AL350,装备!$B:$Q,5,0),0)</f>
        <v>0</v>
      </c>
      <c r="CH350" s="304">
        <f>IFERROR(VLOOKUP(AM350,装备!$B:$C,2,0),0)</f>
        <v>3</v>
      </c>
      <c r="CI350" s="304">
        <f>IFERROR(VLOOKUP($AM350,装备!$B:$Q,5,0),0)</f>
        <v>0</v>
      </c>
      <c r="CJ350" s="304">
        <f>IFERROR(VLOOKUP($AM350,装备!$B:$Q,6,0),0)</f>
        <v>0</v>
      </c>
      <c r="CK350" s="304">
        <f>IFERROR(VLOOKUP($AM350,装备!$B:$Q,7,0),0)</f>
        <v>0</v>
      </c>
      <c r="CL350" s="304">
        <f>IFERROR(VLOOKUP($AM350,装备!$B:$Q,8,0),0)</f>
        <v>7</v>
      </c>
      <c r="CM350" s="304">
        <f>IFERROR(VLOOKUP($AM350,装备!$B:$Q,9,0),0)</f>
        <v>0</v>
      </c>
      <c r="CN350" s="304">
        <f>IFERROR(VLOOKUP($AM350,装备!$B:$Q,10,0),0)</f>
        <v>0</v>
      </c>
      <c r="CO350" s="304">
        <f>IFERROR(VLOOKUP($AM350,装备!$B:$Q,11,0),0)</f>
        <v>0</v>
      </c>
      <c r="CP350" s="304" t="str">
        <f>IFERROR(VLOOKUP($AM350,装备!$B:$Q,12,0),0)</f>
        <v>短</v>
      </c>
      <c r="CQ350" s="304">
        <f>IFERROR(VLOOKUP($AM350,装备!$B:$Q,13,0),0)</f>
        <v>0</v>
      </c>
      <c r="CR350" s="304">
        <f>IFERROR(VLOOKUP($AM350,装备!$B:$Q,14,0),0)</f>
        <v>0</v>
      </c>
      <c r="CS350" s="304">
        <f>IFERROR(VLOOKUP($AM350,装备!$B:$Q,16,0),0)</f>
        <v>0</v>
      </c>
      <c r="CT350" s="304">
        <f>IFERROR(VLOOKUP($AM350,装备!$B:$Q,5,0),0)</f>
        <v>0</v>
      </c>
      <c r="CU350" s="304">
        <f>IFERROR(VLOOKUP(AN350,装备!$B:$C,2,0),0)</f>
        <v>0</v>
      </c>
      <c r="CV350" s="304">
        <f>IFERROR(VLOOKUP($AN350,装备!$B:$Q,5,0),0)</f>
        <v>0</v>
      </c>
      <c r="CW350" s="304">
        <f>IFERROR(VLOOKUP($AN350,装备!$B:$Q,6,0),0)</f>
        <v>0</v>
      </c>
      <c r="CX350" s="304">
        <f>IFERROR(VLOOKUP($AN350,装备!$B:$Q,7,0),0)</f>
        <v>0</v>
      </c>
      <c r="CY350" s="304">
        <f>IFERROR(VLOOKUP($AN350,装备!$B:$Q,8,0),0)</f>
        <v>0</v>
      </c>
      <c r="CZ350" s="304">
        <f>IFERROR(VLOOKUP($AN350,装备!$B:$Q,9,0),0)</f>
        <v>0</v>
      </c>
      <c r="DA350" s="304">
        <f>IFERROR(VLOOKUP($AN350,装备!$B:$Q,10,0),0)</f>
        <v>0</v>
      </c>
      <c r="DB350" s="304">
        <f>IFERROR(VLOOKUP($AN350,装备!$B:$Q,11,0),0)</f>
        <v>0</v>
      </c>
      <c r="DC350" s="304">
        <f>IFERROR(VLOOKUP($AN350,装备!$B:$Q,12,0),0)</f>
        <v>0</v>
      </c>
      <c r="DD350" s="304">
        <f>IFERROR(VLOOKUP($AN350,装备!$B:$Q,13,0),0)</f>
        <v>0</v>
      </c>
      <c r="DE350" s="304">
        <f>IFERROR(VLOOKUP($AN350,装备!$B:$Q,14,0),0)</f>
        <v>0</v>
      </c>
      <c r="DF350" s="304">
        <f>IFERROR(VLOOKUP($AN350,装备!$B:$Q,16,0),0)</f>
        <v>0</v>
      </c>
      <c r="DG350" s="304">
        <f>IFERROR(VLOOKUP($AN350,装备!$B:$Q,5,0),0)</f>
        <v>0</v>
      </c>
      <c r="DH350" s="304">
        <f>IFERROR(VLOOKUP(AO350,装备!$B:$C,2,0),0)</f>
        <v>0</v>
      </c>
      <c r="DI350" s="304">
        <f>IFERROR(VLOOKUP($AO350,装备!$B:$Q,5,0),0)</f>
        <v>0</v>
      </c>
      <c r="DJ350" s="304">
        <f>IFERROR(VLOOKUP($AO350,装备!$B:$Q,6,0),0)</f>
        <v>0</v>
      </c>
      <c r="DK350" s="304">
        <f>IFERROR(VLOOKUP($AO350,装备!$B:$Q,7,0),0)</f>
        <v>0</v>
      </c>
      <c r="DL350" s="304">
        <f>IFERROR(VLOOKUP($AO350,装备!$B:$Q,8,0),0)</f>
        <v>0</v>
      </c>
      <c r="DM350" s="304">
        <f>IFERROR(VLOOKUP($AO350,装备!$B:$Q,9,0),0)</f>
        <v>0</v>
      </c>
      <c r="DN350" s="304">
        <f>IFERROR(VLOOKUP($AO350,装备!$B:$Q,10,0),0)</f>
        <v>0</v>
      </c>
      <c r="DO350" s="304">
        <f>IFERROR(VLOOKUP($AO350,装备!$B:$Q,11,0),0)</f>
        <v>0</v>
      </c>
      <c r="DP350" s="304">
        <f>IFERROR(VLOOKUP($AO350,装备!$B:$Q,12,0),0)</f>
        <v>0</v>
      </c>
      <c r="DQ350" s="304">
        <f>IFERROR(VLOOKUP($AO350,装备!$B:$Q,13,0),0)</f>
        <v>0</v>
      </c>
      <c r="DR350" s="304">
        <f>IFERROR(VLOOKUP($AO350,装备!$B:$Q,14,0),0)</f>
        <v>0</v>
      </c>
      <c r="DS350" s="304">
        <f>IFERROR(VLOOKUP($AO350,装备!$B:$Q,16,0),0)</f>
        <v>0</v>
      </c>
      <c r="DT350" s="304">
        <f>IFERROR(VLOOKUP($AO350,装备!$B:$Q,5,0),0)</f>
        <v>0</v>
      </c>
    </row>
    <row r="351" spans="1:124" hidden="1">
      <c r="A351" s="301">
        <f>未改造舰娘!$A347</f>
        <v>10037811</v>
      </c>
      <c r="B351" s="354" t="s">
        <v>4254</v>
      </c>
      <c r="C351" s="323"/>
      <c r="D351" s="323">
        <f t="shared" si="5"/>
        <v>110</v>
      </c>
      <c r="E351" s="303">
        <f>未改造舰娘!$C347</f>
        <v>4</v>
      </c>
      <c r="F351" s="304" t="str">
        <f>未改造舰娘!$D347</f>
        <v>驱逐</v>
      </c>
      <c r="G351" s="304" t="str">
        <f>未改造舰娘!$E347</f>
        <v>小型</v>
      </c>
      <c r="H351" s="304" t="str">
        <f>未改造舰娘!$F347</f>
        <v>护卫舰</v>
      </c>
      <c r="I351" s="460">
        <f>未改造舰娘!$AR347</f>
        <v>2</v>
      </c>
      <c r="J351" s="304" t="str">
        <f>未改造舰娘!$G347</f>
        <v>南斯拉夫</v>
      </c>
      <c r="K351" s="312">
        <f>未改造舰娘!$H347+(BV351+CI351+CV351+DI351)*$C$2</f>
        <v>20</v>
      </c>
      <c r="L351" s="304">
        <f>未改造舰娘!$I347</f>
        <v>0</v>
      </c>
      <c r="M351" s="304">
        <f>未改造舰娘!$J347</f>
        <v>1</v>
      </c>
      <c r="N351" s="518">
        <f>未改造舰娘!$K347</f>
        <v>2</v>
      </c>
      <c r="O351" s="304">
        <f>未改造舰娘!$L347+((CE351+CR351+DE351+DR351)*$C$2)</f>
        <v>16</v>
      </c>
      <c r="P351" s="304" t="str">
        <f>IF($C$2=1,(IF(ISERROR(FIND("超长",未改造舰娘!$M347&amp;CC351&amp;CP351&amp;DC351&amp;DP351,1)),IF(ISERROR(FIND("长",未改造舰娘!$M347&amp;CC351&amp;CP351&amp;DC351&amp;DP351,1)),IF(ISERROR(FIND("中",未改造舰娘!$M347&amp;CC351&amp;CP351&amp;DC351&amp;DP351,1)),IF(ISERROR(FIND("短",未改造舰娘!$M347&amp;CC351&amp;CP351&amp;DC351&amp;DP351,1)),IF(ISERROR(FIND("无",未改造舰娘!$M347&amp;CC351&amp;CP351&amp;DC351&amp;DP351,1)),0,"无"),"短"),"中"),"长"),"超长")),未改造舰娘!$M347)</f>
        <v>短</v>
      </c>
      <c r="Q351" s="303">
        <f>未改造舰娘!$N347</f>
        <v>31.5</v>
      </c>
      <c r="R351" s="304">
        <f>(未改造舰娘!$P347)+(未改造舰娘!$Q347)*$C$3+((BW351+CJ351+CW351+DJ351)*$C$2)</f>
        <v>29</v>
      </c>
      <c r="S351" s="304">
        <f>(未改造舰娘!$R347)+(未改造舰娘!$S347)*$C$3+((BY351+CL351+CY351+DL351)*$C$2)</f>
        <v>66</v>
      </c>
      <c r="T351" s="304">
        <f>(未改造舰娘!$T347)+(未改造舰娘!$U347)*$C$3+((BX351+CK351+CX351+DK351)*$C$2)</f>
        <v>22</v>
      </c>
      <c r="U351" s="304">
        <f>(未改造舰娘!$V347)+(未改造舰娘!$W347)*$C$3+((CG351+CT351+DG351+DT351)*$C$2)</f>
        <v>52</v>
      </c>
      <c r="V351" s="305">
        <f>INT((((未改造舰娘!$Y347)-(未改造舰娘!$X347))*(((IF(D351=0,C351,D351))-1)/99))+未改造舰娘!$X347)+((CB351+CO351+DB351+DO351)*$C$2)</f>
        <v>87</v>
      </c>
      <c r="W351" s="304">
        <f>INT((((未改造舰娘!$AA347)-(未改造舰娘!$Z347))*(((IF(D351=0,C351,D351))-1)/99))+未改造舰娘!$Z347)+((CD351+CQ351+DD351+DQ351)*$C$2)</f>
        <v>80</v>
      </c>
      <c r="X351" s="304">
        <f>INT((((未改造舰娘!$AC347)-(未改造舰娘!$AB347))*(((IF(D351=0,C351,D351))-1)/99))+未改造舰娘!$AB347)+((CA351+CN351+DA351+DN351)*$C$2)</f>
        <v>18</v>
      </c>
      <c r="Y351" s="303">
        <f>INT((((未改造舰娘!$AE347)-(未改造舰娘!$AD347))*(((IF(D351=0,C351,D351))-1)/99))+未改造舰娘!$AD347)+((BZ351+CM351+CZ351+DM351)*$C$2)</f>
        <v>57</v>
      </c>
      <c r="Z351" s="474" t="str">
        <f>IF(未改造舰娘!$AF347=0,"",未改造舰娘!$AF347)</f>
        <v/>
      </c>
      <c r="AA351" s="304" t="str">
        <f>IF(未改造舰娘!$AG347="","",未改造舰娘!$AG347)</f>
        <v/>
      </c>
      <c r="AB351" s="304" t="str">
        <f>IF(未改造舰娘!$AH347="","",未改造舰娘!$AH347)</f>
        <v/>
      </c>
      <c r="AC351" s="304" t="str">
        <f>IF(未改造舰娘!$AI347="","",未改造舰娘!$AI347)</f>
        <v/>
      </c>
      <c r="AD351" s="304">
        <f>IF(未改造舰娘!$AJ347="","",未改造舰娘!$AJ347)</f>
        <v>0</v>
      </c>
      <c r="AE351" s="305">
        <f>IF(未改造舰娘!$AK347="","",未改造舰娘!$AK347)</f>
        <v>0</v>
      </c>
      <c r="AF351" s="304" t="str">
        <f>IF(未改造舰娘!$AL347="","",未改造舰娘!$AL347)</f>
        <v/>
      </c>
      <c r="AG351" s="304" t="str">
        <f>IF(未改造舰娘!$AM347="","",未改造舰娘!$AM347)</f>
        <v/>
      </c>
      <c r="AH351" s="304" t="str">
        <f>IF(未改造舰娘!$AN347="","",未改造舰娘!$AN347)</f>
        <v/>
      </c>
      <c r="AI351" s="304" t="str">
        <f>IF(未改造舰娘!$AO347="","",未改造舰娘!$AO347)</f>
        <v/>
      </c>
      <c r="AJ351" s="304" t="str">
        <f>IF(未改造舰娘!$AP347="","",未改造舰娘!$AP347)</f>
        <v/>
      </c>
      <c r="AK351" s="303" t="str">
        <f>IF(未改造舰娘!$AQ347="","",未改造舰娘!$AQ347)</f>
        <v/>
      </c>
      <c r="AL351" s="306" t="str">
        <f>IF(未改造舰娘!$AS347="","",未改造舰娘!$AS347)</f>
        <v>U国单装5英寸炮</v>
      </c>
      <c r="AM351" s="306" t="str">
        <f>IF(未改造舰娘!$AT347="","",未改造舰娘!$AT347)</f>
        <v>U国博福斯40毫米防空炮(四联)</v>
      </c>
      <c r="AN351" s="306" t="str">
        <f>IF(未改造舰娘!$AU347="","",未改造舰娘!$AU347)</f>
        <v/>
      </c>
      <c r="AO351" s="306" t="str">
        <f>IF(未改造舰娘!$AV347="","",未改造舰娘!$AV347)</f>
        <v/>
      </c>
      <c r="AP351" s="307" t="str">
        <f>IF(未改造舰娘!$AW347="","",未改造舰娘!$AW347)</f>
        <v/>
      </c>
      <c r="AQ351" s="308" t="str">
        <f>IF(未改造舰娘!$AX347="","",未改造舰娘!$AX347)</f>
        <v/>
      </c>
      <c r="AR351" s="304">
        <f>IF(未改造舰娘!$AY347="","",未改造舰娘!$AY347)</f>
        <v>15</v>
      </c>
      <c r="AS351" s="304">
        <f>IF(未改造舰娘!$AZ347="","",未改造舰娘!$AZ347)</f>
        <v>20</v>
      </c>
      <c r="AT351" s="304">
        <f>IF(未改造舰娘!$BA347="","",未改造舰娘!$BA347)</f>
        <v>0.48</v>
      </c>
      <c r="AU351" s="304">
        <f>IF(未改造舰娘!$BB347="","",未改造舰娘!$BB347)</f>
        <v>0.9</v>
      </c>
      <c r="AV351" s="305">
        <f>IF((未改造舰娘!$BG347+未改造舰娘!$BK347*$C$4)=0,"",(未改造舰娘!$BG347+未改造舰娘!$BK347*$C$4))</f>
        <v>4</v>
      </c>
      <c r="AW351" s="304">
        <f>IF((未改造舰娘!$BH347+未改造舰娘!$BL347*$C$4)=0,"",(未改造舰娘!$BH347+未改造舰娘!$BL347*$C$4))</f>
        <v>14</v>
      </c>
      <c r="AX351" s="304">
        <f>IF((未改造舰娘!$BI347+未改造舰娘!$BM347*$C$4)=0,"",(未改造舰娘!$BI347+未改造舰娘!$BM347*$C$4))</f>
        <v>9</v>
      </c>
      <c r="AY351" s="303">
        <f>IF((未改造舰娘!$BJ347+未改造舰娘!$BN347*$C$4)=0,"",(未改造舰娘!$BJ347+未改造舰娘!$BN347*$C$4))</f>
        <v>2</v>
      </c>
      <c r="AZ351" s="500">
        <f>IF(未改造舰娘!BC347="","",未改造舰娘!BC347)</f>
        <v>0</v>
      </c>
      <c r="BA351" s="500">
        <f>IF(未改造舰娘!BD347="","",未改造舰娘!BD347)</f>
        <v>16</v>
      </c>
      <c r="BB351" s="500">
        <f>IF(未改造舰娘!BE347="","",未改造舰娘!BE347)</f>
        <v>7</v>
      </c>
      <c r="BC351" s="498">
        <f>IF(未改造舰娘!BF347="","",未改造舰娘!BF347)</f>
        <v>0</v>
      </c>
      <c r="BD351" s="64" t="s">
        <v>2466</v>
      </c>
      <c r="BE351" s="506"/>
      <c r="BF351" s="306" t="str">
        <f>IF(未改造舰娘!$BQ347="","",未改造舰娘!$BQ347)</f>
        <v>6-1-ABCDEFGHIK,6-2-ABCDEFGHIJKM,6-3-DEFHJ,7-1-CDFGHIJKLMN,7-3-ADEFGHIKLN,7-5-ABCDEFGHIJKLMOQ,8-2-ABCDEFGHIJKLM,8-3-ABCDEFGHIJKL</v>
      </c>
      <c r="BG351" s="306" t="str">
        <f>IF(未改造舰娘!$BR347="","",未改造舰娘!$BR347)</f>
        <v>极地奏鸣曲 Ex-3-1-ABCDEFGHIK,Ex-3-2-ABDEFGHIJM,Ex-3-3-DEHJ,Ex-4-1-CGHIKN,Ex-4-3-ADEFHILNABCDEFGIJKM,Ex-4-5-ABCDEFGHIJKLMQ</v>
      </c>
      <c r="BH351" s="306"/>
      <c r="BU351" s="304">
        <f>IFERROR(VLOOKUP(AL351,装备!$B:$C,2,0),0)</f>
        <v>2</v>
      </c>
      <c r="BV351" s="304">
        <f>IFERROR(VLOOKUP($AL351,装备!$B:$Q,5,0),0)</f>
        <v>0</v>
      </c>
      <c r="BW351" s="304">
        <f>IFERROR(VLOOKUP($AL351,装备!$B:$Q,6,0),0)</f>
        <v>1</v>
      </c>
      <c r="BX351" s="304">
        <f>IFERROR(VLOOKUP($AL351,装备!$B:$Q,7,0),0)</f>
        <v>0</v>
      </c>
      <c r="BY351" s="304">
        <f>IFERROR(VLOOKUP($AL351,装备!$B:$Q,8,0),0)</f>
        <v>0</v>
      </c>
      <c r="BZ351" s="304">
        <f>IFERROR(VLOOKUP($AL351,装备!$B:$Q,9,0),0)</f>
        <v>0</v>
      </c>
      <c r="CA351" s="304">
        <f>IFERROR(VLOOKUP($AL351,装备!$B:$Q,10,0),0)</f>
        <v>0</v>
      </c>
      <c r="CB351" s="304">
        <f>IFERROR(VLOOKUP($AL351,装备!$B:$Q,11,0),0)</f>
        <v>0</v>
      </c>
      <c r="CC351" s="304" t="str">
        <f>IFERROR(VLOOKUP($AL351,装备!$B:$Q,12,0),0)</f>
        <v>短</v>
      </c>
      <c r="CD351" s="304">
        <f>IFERROR(VLOOKUP($AL351,装备!$B:$Q,13,0),0)</f>
        <v>0</v>
      </c>
      <c r="CE351" s="304">
        <f>IFERROR(VLOOKUP($AL351,装备!$B:$Q,14,0),0)</f>
        <v>0</v>
      </c>
      <c r="CF351" s="304">
        <f>IFERROR(VLOOKUP($AL351,装备!$B:$Q,16,0),0)</f>
        <v>3</v>
      </c>
      <c r="CG351" s="304">
        <f>IFERROR(VLOOKUP($AL351,装备!$B:$Q,5,0),0)</f>
        <v>0</v>
      </c>
      <c r="CH351" s="304">
        <f>IFERROR(VLOOKUP(AM351,装备!$B:$C,2,0),0)</f>
        <v>5</v>
      </c>
      <c r="CI351" s="304">
        <f>IFERROR(VLOOKUP($AM351,装备!$B:$Q,5,0),0)</f>
        <v>0</v>
      </c>
      <c r="CJ351" s="304">
        <f>IFERROR(VLOOKUP($AM351,装备!$B:$Q,6,0),0)</f>
        <v>2</v>
      </c>
      <c r="CK351" s="304">
        <f>IFERROR(VLOOKUP($AM351,装备!$B:$Q,7,0),0)</f>
        <v>0</v>
      </c>
      <c r="CL351" s="304">
        <f>IFERROR(VLOOKUP($AM351,装备!$B:$Q,8,0),0)</f>
        <v>0</v>
      </c>
      <c r="CM351" s="304">
        <f>IFERROR(VLOOKUP($AM351,装备!$B:$Q,9,0),0)</f>
        <v>0</v>
      </c>
      <c r="CN351" s="304">
        <f>IFERROR(VLOOKUP($AM351,装备!$B:$Q,10,0),0)</f>
        <v>0</v>
      </c>
      <c r="CO351" s="304">
        <f>IFERROR(VLOOKUP($AM351,装备!$B:$Q,11,0),0)</f>
        <v>1</v>
      </c>
      <c r="CP351" s="304" t="str">
        <f>IFERROR(VLOOKUP($AM351,装备!$B:$Q,12,0),0)</f>
        <v>短</v>
      </c>
      <c r="CQ351" s="304">
        <f>IFERROR(VLOOKUP($AM351,装备!$B:$Q,13,0),0)</f>
        <v>0</v>
      </c>
      <c r="CR351" s="304">
        <f>IFERROR(VLOOKUP($AM351,装备!$B:$Q,14,0),0)</f>
        <v>0</v>
      </c>
      <c r="CS351" s="304">
        <f>IFERROR(VLOOKUP($AM351,装备!$B:$Q,16,0),0)</f>
        <v>9</v>
      </c>
      <c r="CT351" s="304">
        <f>IFERROR(VLOOKUP($AM351,装备!$B:$Q,5,0),0)</f>
        <v>0</v>
      </c>
      <c r="CU351" s="304">
        <f>IFERROR(VLOOKUP(AN351,装备!$B:$C,2,0),0)</f>
        <v>0</v>
      </c>
      <c r="CV351" s="304">
        <f>IFERROR(VLOOKUP($AN351,装备!$B:$Q,5,0),0)</f>
        <v>0</v>
      </c>
      <c r="CW351" s="304">
        <f>IFERROR(VLOOKUP($AN351,装备!$B:$Q,6,0),0)</f>
        <v>0</v>
      </c>
      <c r="CX351" s="304">
        <f>IFERROR(VLOOKUP($AN351,装备!$B:$Q,7,0),0)</f>
        <v>0</v>
      </c>
      <c r="CY351" s="304">
        <f>IFERROR(VLOOKUP($AN351,装备!$B:$Q,8,0),0)</f>
        <v>0</v>
      </c>
      <c r="CZ351" s="304">
        <f>IFERROR(VLOOKUP($AN351,装备!$B:$Q,9,0),0)</f>
        <v>0</v>
      </c>
      <c r="DA351" s="304">
        <f>IFERROR(VLOOKUP($AN351,装备!$B:$Q,10,0),0)</f>
        <v>0</v>
      </c>
      <c r="DB351" s="304">
        <f>IFERROR(VLOOKUP($AN351,装备!$B:$Q,11,0),0)</f>
        <v>0</v>
      </c>
      <c r="DC351" s="304">
        <f>IFERROR(VLOOKUP($AN351,装备!$B:$Q,12,0),0)</f>
        <v>0</v>
      </c>
      <c r="DD351" s="304">
        <f>IFERROR(VLOOKUP($AN351,装备!$B:$Q,13,0),0)</f>
        <v>0</v>
      </c>
      <c r="DE351" s="304">
        <f>IFERROR(VLOOKUP($AN351,装备!$B:$Q,14,0),0)</f>
        <v>0</v>
      </c>
      <c r="DF351" s="304">
        <f>IFERROR(VLOOKUP($AN351,装备!$B:$Q,16,0),0)</f>
        <v>0</v>
      </c>
      <c r="DG351" s="304">
        <f>IFERROR(VLOOKUP($AN351,装备!$B:$Q,5,0),0)</f>
        <v>0</v>
      </c>
      <c r="DH351" s="304">
        <f>IFERROR(VLOOKUP(AO351,装备!$B:$C,2,0),0)</f>
        <v>0</v>
      </c>
      <c r="DI351" s="304">
        <f>IFERROR(VLOOKUP($AO351,装备!$B:$Q,5,0),0)</f>
        <v>0</v>
      </c>
      <c r="DJ351" s="304">
        <f>IFERROR(VLOOKUP($AO351,装备!$B:$Q,6,0),0)</f>
        <v>0</v>
      </c>
      <c r="DK351" s="304">
        <f>IFERROR(VLOOKUP($AO351,装备!$B:$Q,7,0),0)</f>
        <v>0</v>
      </c>
      <c r="DL351" s="304">
        <f>IFERROR(VLOOKUP($AO351,装备!$B:$Q,8,0),0)</f>
        <v>0</v>
      </c>
      <c r="DM351" s="304">
        <f>IFERROR(VLOOKUP($AO351,装备!$B:$Q,9,0),0)</f>
        <v>0</v>
      </c>
      <c r="DN351" s="304">
        <f>IFERROR(VLOOKUP($AO351,装备!$B:$Q,10,0),0)</f>
        <v>0</v>
      </c>
      <c r="DO351" s="304">
        <f>IFERROR(VLOOKUP($AO351,装备!$B:$Q,11,0),0)</f>
        <v>0</v>
      </c>
      <c r="DP351" s="304">
        <f>IFERROR(VLOOKUP($AO351,装备!$B:$Q,12,0),0)</f>
        <v>0</v>
      </c>
      <c r="DQ351" s="304">
        <f>IFERROR(VLOOKUP($AO351,装备!$B:$Q,13,0),0)</f>
        <v>0</v>
      </c>
      <c r="DR351" s="304">
        <f>IFERROR(VLOOKUP($AO351,装备!$B:$Q,14,0),0)</f>
        <v>0</v>
      </c>
      <c r="DS351" s="304">
        <f>IFERROR(VLOOKUP($AO351,装备!$B:$Q,16,0),0)</f>
        <v>0</v>
      </c>
      <c r="DT351" s="304">
        <f>IFERROR(VLOOKUP($AO351,装备!$B:$Q,5,0),0)</f>
        <v>0</v>
      </c>
    </row>
    <row r="352" spans="1:124" hidden="1">
      <c r="A352" s="301">
        <f>未改造舰娘!$A348</f>
        <v>10037912</v>
      </c>
      <c r="B352" s="354" t="s">
        <v>4256</v>
      </c>
      <c r="C352" s="323"/>
      <c r="D352" s="323">
        <f t="shared" si="5"/>
        <v>110</v>
      </c>
      <c r="E352" s="303">
        <f>未改造舰娘!$C348</f>
        <v>4</v>
      </c>
      <c r="F352" s="304" t="str">
        <f>未改造舰娘!$D348</f>
        <v>轻巡</v>
      </c>
      <c r="G352" s="304" t="str">
        <f>未改造舰娘!$E348</f>
        <v>中型</v>
      </c>
      <c r="H352" s="304" t="str">
        <f>未改造舰娘!$F348</f>
        <v>护卫舰</v>
      </c>
      <c r="I352" s="460">
        <f>未改造舰娘!$AR348</f>
        <v>3</v>
      </c>
      <c r="J352" s="304" t="str">
        <f>未改造舰娘!$G348</f>
        <v>美国</v>
      </c>
      <c r="K352" s="312">
        <f>未改造舰娘!$H348+(BV352+CI352+CV352+DI352)*$C$2</f>
        <v>36</v>
      </c>
      <c r="L352" s="304">
        <f>未改造舰娘!$I348</f>
        <v>0</v>
      </c>
      <c r="M352" s="304">
        <f>未改造舰娘!$J348</f>
        <v>1</v>
      </c>
      <c r="N352" s="518">
        <f>未改造舰娘!$K348</f>
        <v>2</v>
      </c>
      <c r="O352" s="304">
        <f>未改造舰娘!$L348+((CE352+CR352+DE352+DR352)*$C$2)</f>
        <v>24</v>
      </c>
      <c r="P352" s="304" t="str">
        <f>IF($C$2=1,(IF(ISERROR(FIND("超长",未改造舰娘!$M348&amp;CC352&amp;CP352&amp;DC352&amp;DP352,1)),IF(ISERROR(FIND("长",未改造舰娘!$M348&amp;CC352&amp;CP352&amp;DC352&amp;DP352,1)),IF(ISERROR(FIND("中",未改造舰娘!$M348&amp;CC352&amp;CP352&amp;DC352&amp;DP352,1)),IF(ISERROR(FIND("短",未改造舰娘!$M348&amp;CC352&amp;CP352&amp;DC352&amp;DP352,1)),IF(ISERROR(FIND("无",未改造舰娘!$M348&amp;CC352&amp;CP352&amp;DC352&amp;DP352,1)),0,"无"),"短"),"中"),"长"),"超长")),未改造舰娘!$M348)</f>
        <v>中</v>
      </c>
      <c r="Q352" s="303">
        <f>未改造舰娘!$N348</f>
        <v>32.5</v>
      </c>
      <c r="R352" s="304">
        <f>(未改造舰娘!$P348)+(未改造舰娘!$Q348)*$C$3+((BW352+CJ352+CW352+DJ352)*$C$2)</f>
        <v>61</v>
      </c>
      <c r="S352" s="304">
        <f>(未改造舰娘!$R348)+(未改造舰娘!$S348)*$C$3+((BY352+CL352+CY352+DL352)*$C$2)</f>
        <v>0</v>
      </c>
      <c r="T352" s="304">
        <f>(未改造舰娘!$T348)+(未改造舰娘!$U348)*$C$3+((BX352+CK352+CX352+DK352)*$C$2)</f>
        <v>55</v>
      </c>
      <c r="U352" s="304">
        <f>(未改造舰娘!$V348)+(未改造舰娘!$W348)*$C$3+((CG352+CT352+DG352+DT352)*$C$2)</f>
        <v>105</v>
      </c>
      <c r="V352" s="305">
        <f>INT((((未改造舰娘!$Y348)-(未改造舰娘!$X348))*(((IF(D352=0,C352,D352))-1)/99))+未改造舰娘!$X348)+((CB352+CO352+DB352+DO352)*$C$2)</f>
        <v>91</v>
      </c>
      <c r="W352" s="304">
        <f>INT((((未改造舰娘!$AA348)-(未改造舰娘!$Z348))*(((IF(D352=0,C352,D352))-1)/99))+未改造舰娘!$Z348)+((CD352+CQ352+DD352+DQ352)*$C$2)</f>
        <v>69</v>
      </c>
      <c r="X352" s="304">
        <f>INT((((未改造舰娘!$AC348)-(未改造舰娘!$AB348))*(((IF(D352=0,C352,D352))-1)/99))+未改造舰娘!$AB348)+((CA352+CN352+DA352+DN352)*$C$2)</f>
        <v>23</v>
      </c>
      <c r="Y352" s="303">
        <f>INT((((未改造舰娘!$AE348)-(未改造舰娘!$AD348))*(((IF(D352=0,C352,D352))-1)/99))+未改造舰娘!$AD348)+((BZ352+CM352+CZ352+DM352)*$C$2)</f>
        <v>74</v>
      </c>
      <c r="Z352" s="474">
        <f>IF(未改造舰娘!$AF348=0,"",未改造舰娘!$AF348)</f>
        <v>3</v>
      </c>
      <c r="AA352" s="304">
        <f>IF(未改造舰娘!$AG348="","",未改造舰娘!$AG348)</f>
        <v>3</v>
      </c>
      <c r="AB352" s="304">
        <f>IF(未改造舰娘!$AH348="","",未改造舰娘!$AH348)</f>
        <v>3</v>
      </c>
      <c r="AC352" s="304" t="str">
        <f>IF(未改造舰娘!$AI348="","",未改造舰娘!$AI348)</f>
        <v/>
      </c>
      <c r="AD352" s="304">
        <f>IF(未改造舰娘!$AJ348="","",未改造舰娘!$AJ348)</f>
        <v>9</v>
      </c>
      <c r="AE352" s="305">
        <f>IF(未改造舰娘!$AK348="","",未改造舰娘!$AK348)</f>
        <v>0</v>
      </c>
      <c r="AF352" s="304" t="str">
        <f>IF(未改造舰娘!$AL348="","",未改造舰娘!$AL348)</f>
        <v/>
      </c>
      <c r="AG352" s="304" t="str">
        <f>IF(未改造舰娘!$AM348="","",未改造舰娘!$AM348)</f>
        <v/>
      </c>
      <c r="AH352" s="304" t="str">
        <f>IF(未改造舰娘!$AN348="","",未改造舰娘!$AN348)</f>
        <v/>
      </c>
      <c r="AI352" s="304" t="str">
        <f>IF(未改造舰娘!$AO348="","",未改造舰娘!$AO348)</f>
        <v/>
      </c>
      <c r="AJ352" s="304" t="str">
        <f>IF(未改造舰娘!$AP348="","",未改造舰娘!$AP348)</f>
        <v/>
      </c>
      <c r="AK352" s="303" t="str">
        <f>IF(未改造舰娘!$AQ348="","",未改造舰娘!$AQ348)</f>
        <v/>
      </c>
      <c r="AL352" s="306" t="str">
        <f>IF(未改造舰娘!$AS348="","",未改造舰娘!$AS348)</f>
        <v>U国三联6英寸炮</v>
      </c>
      <c r="AM352" s="306" t="str">
        <f>IF(未改造舰娘!$AT348="","",未改造舰娘!$AT348)</f>
        <v>U国博福斯40毫米防空炮(四联)</v>
      </c>
      <c r="AN352" s="306" t="str">
        <f>IF(未改造舰娘!$AU348="","",未改造舰娘!$AU348)</f>
        <v/>
      </c>
      <c r="AO352" s="306" t="str">
        <f>IF(未改造舰娘!$AV348="","",未改造舰娘!$AV348)</f>
        <v/>
      </c>
      <c r="AP352" s="307" t="str">
        <f>IF(未改造舰娘!$AW348="","",未改造舰娘!$AW348)</f>
        <v/>
      </c>
      <c r="AQ352" s="308" t="str">
        <f>IF(未改造舰娘!$AX348="","",未改造舰娘!$AX348)</f>
        <v/>
      </c>
      <c r="AR352" s="304">
        <f>IF(未改造舰娘!$AY348="","",未改造舰娘!$AY348)</f>
        <v>25</v>
      </c>
      <c r="AS352" s="304">
        <f>IF(未改造舰娘!$AZ348="","",未改造舰娘!$AZ348)</f>
        <v>30</v>
      </c>
      <c r="AT352" s="304">
        <f>IF(未改造舰娘!$BA348="","",未改造舰娘!$BA348)</f>
        <v>0.8</v>
      </c>
      <c r="AU352" s="304">
        <f>IF(未改造舰娘!$BB348="","",未改造舰娘!$BB348)</f>
        <v>1.5</v>
      </c>
      <c r="AV352" s="305">
        <f>IF((未改造舰娘!$BG348+未改造舰娘!$BK348*$C$4)=0,"",(未改造舰娘!$BG348+未改造舰娘!$BK348*$C$4))</f>
        <v>10</v>
      </c>
      <c r="AW352" s="304">
        <f>IF((未改造舰娘!$BH348+未改造舰娘!$BL348*$C$4)=0,"",(未改造舰娘!$BH348+未改造舰娘!$BL348*$C$4))</f>
        <v>23</v>
      </c>
      <c r="AX352" s="304">
        <f>IF((未改造舰娘!$BI348+未改造舰娘!$BM348*$C$4)=0,"",(未改造舰娘!$BI348+未改造舰娘!$BM348*$C$4))</f>
        <v>14</v>
      </c>
      <c r="AY352" s="303">
        <f>IF((未改造舰娘!$BJ348+未改造舰娘!$BN348*$C$4)=0,"",(未改造舰娘!$BJ348+未改造舰娘!$BN348*$C$4))</f>
        <v>2</v>
      </c>
      <c r="AZ352" s="500">
        <f>IF(未改造舰娘!BC348="","",未改造舰娘!BC348)</f>
        <v>16</v>
      </c>
      <c r="BA352" s="500">
        <f>IF(未改造舰娘!BD348="","",未改造舰娘!BD348)</f>
        <v>0</v>
      </c>
      <c r="BB352" s="500">
        <f>IF(未改造舰娘!BE348="","",未改造舰娘!BE348)</f>
        <v>15</v>
      </c>
      <c r="BC352" s="498">
        <f>IF(未改造舰娘!BF348="","",未改造舰娘!BF348)</f>
        <v>79</v>
      </c>
      <c r="BD352" s="67" t="s">
        <v>2465</v>
      </c>
      <c r="BE352" s="506">
        <v>0.2638888888888889</v>
      </c>
      <c r="BF352" s="306" t="str">
        <f>IF(未改造舰娘!$BQ348="","",未改造舰娘!$BQ348)</f>
        <v/>
      </c>
      <c r="BG352" s="306" t="str">
        <f>IF(未改造舰娘!$BR348="","",未改造舰娘!$BR348)</f>
        <v>极地奏鸣曲 Ex-1-KM,Ex-2-DEFGHIJKLMNO,Ex-3-DEFGHIJKLMNO,Ex-4-ABCDEFGHIJKLMNO,Ex-4-4-HJKL；轰隆轰隆大作战 Ex-9-Q</v>
      </c>
      <c r="BH352" s="306"/>
      <c r="BU352" s="304">
        <f>IFERROR(VLOOKUP(AL352,装备!$B:$C,2,0),0)</f>
        <v>2</v>
      </c>
      <c r="BV352" s="304">
        <f>IFERROR(VLOOKUP($AL352,装备!$B:$Q,5,0),0)</f>
        <v>0</v>
      </c>
      <c r="BW352" s="304">
        <f>IFERROR(VLOOKUP($AL352,装备!$B:$Q,6,0),0)</f>
        <v>6</v>
      </c>
      <c r="BX352" s="304">
        <f>IFERROR(VLOOKUP($AL352,装备!$B:$Q,7,0),0)</f>
        <v>0</v>
      </c>
      <c r="BY352" s="304">
        <f>IFERROR(VLOOKUP($AL352,装备!$B:$Q,8,0),0)</f>
        <v>0</v>
      </c>
      <c r="BZ352" s="304">
        <f>IFERROR(VLOOKUP($AL352,装备!$B:$Q,9,0),0)</f>
        <v>0</v>
      </c>
      <c r="CA352" s="304">
        <f>IFERROR(VLOOKUP($AL352,装备!$B:$Q,10,0),0)</f>
        <v>0</v>
      </c>
      <c r="CB352" s="304">
        <f>IFERROR(VLOOKUP($AL352,装备!$B:$Q,11,0),0)</f>
        <v>1</v>
      </c>
      <c r="CC352" s="304" t="str">
        <f>IFERROR(VLOOKUP($AL352,装备!$B:$Q,12,0),0)</f>
        <v>中</v>
      </c>
      <c r="CD352" s="304">
        <f>IFERROR(VLOOKUP($AL352,装备!$B:$Q,13,0),0)</f>
        <v>0</v>
      </c>
      <c r="CE352" s="304">
        <f>IFERROR(VLOOKUP($AL352,装备!$B:$Q,14,0),0)</f>
        <v>0</v>
      </c>
      <c r="CF352" s="304">
        <f>IFERROR(VLOOKUP($AL352,装备!$B:$Q,16,0),0)</f>
        <v>0</v>
      </c>
      <c r="CG352" s="304">
        <f>IFERROR(VLOOKUP($AL352,装备!$B:$Q,5,0),0)</f>
        <v>0</v>
      </c>
      <c r="CH352" s="304">
        <f>IFERROR(VLOOKUP(AM352,装备!$B:$C,2,0),0)</f>
        <v>5</v>
      </c>
      <c r="CI352" s="304">
        <f>IFERROR(VLOOKUP($AM352,装备!$B:$Q,5,0),0)</f>
        <v>0</v>
      </c>
      <c r="CJ352" s="304">
        <f>IFERROR(VLOOKUP($AM352,装备!$B:$Q,6,0),0)</f>
        <v>2</v>
      </c>
      <c r="CK352" s="304">
        <f>IFERROR(VLOOKUP($AM352,装备!$B:$Q,7,0),0)</f>
        <v>0</v>
      </c>
      <c r="CL352" s="304">
        <f>IFERROR(VLOOKUP($AM352,装备!$B:$Q,8,0),0)</f>
        <v>0</v>
      </c>
      <c r="CM352" s="304">
        <f>IFERROR(VLOOKUP($AM352,装备!$B:$Q,9,0),0)</f>
        <v>0</v>
      </c>
      <c r="CN352" s="304">
        <f>IFERROR(VLOOKUP($AM352,装备!$B:$Q,10,0),0)</f>
        <v>0</v>
      </c>
      <c r="CO352" s="304">
        <f>IFERROR(VLOOKUP($AM352,装备!$B:$Q,11,0),0)</f>
        <v>1</v>
      </c>
      <c r="CP352" s="304" t="str">
        <f>IFERROR(VLOOKUP($AM352,装备!$B:$Q,12,0),0)</f>
        <v>短</v>
      </c>
      <c r="CQ352" s="304">
        <f>IFERROR(VLOOKUP($AM352,装备!$B:$Q,13,0),0)</f>
        <v>0</v>
      </c>
      <c r="CR352" s="304">
        <f>IFERROR(VLOOKUP($AM352,装备!$B:$Q,14,0),0)</f>
        <v>0</v>
      </c>
      <c r="CS352" s="304">
        <f>IFERROR(VLOOKUP($AM352,装备!$B:$Q,16,0),0)</f>
        <v>9</v>
      </c>
      <c r="CT352" s="304">
        <f>IFERROR(VLOOKUP($AM352,装备!$B:$Q,5,0),0)</f>
        <v>0</v>
      </c>
      <c r="CU352" s="304">
        <f>IFERROR(VLOOKUP(AN352,装备!$B:$C,2,0),0)</f>
        <v>0</v>
      </c>
      <c r="CV352" s="304">
        <f>IFERROR(VLOOKUP($AN352,装备!$B:$Q,5,0),0)</f>
        <v>0</v>
      </c>
      <c r="CW352" s="304">
        <f>IFERROR(VLOOKUP($AN352,装备!$B:$Q,6,0),0)</f>
        <v>0</v>
      </c>
      <c r="CX352" s="304">
        <f>IFERROR(VLOOKUP($AN352,装备!$B:$Q,7,0),0)</f>
        <v>0</v>
      </c>
      <c r="CY352" s="304">
        <f>IFERROR(VLOOKUP($AN352,装备!$B:$Q,8,0),0)</f>
        <v>0</v>
      </c>
      <c r="CZ352" s="304">
        <f>IFERROR(VLOOKUP($AN352,装备!$B:$Q,9,0),0)</f>
        <v>0</v>
      </c>
      <c r="DA352" s="304">
        <f>IFERROR(VLOOKUP($AN352,装备!$B:$Q,10,0),0)</f>
        <v>0</v>
      </c>
      <c r="DB352" s="304">
        <f>IFERROR(VLOOKUP($AN352,装备!$B:$Q,11,0),0)</f>
        <v>0</v>
      </c>
      <c r="DC352" s="304">
        <f>IFERROR(VLOOKUP($AN352,装备!$B:$Q,12,0),0)</f>
        <v>0</v>
      </c>
      <c r="DD352" s="304">
        <f>IFERROR(VLOOKUP($AN352,装备!$B:$Q,13,0),0)</f>
        <v>0</v>
      </c>
      <c r="DE352" s="304">
        <f>IFERROR(VLOOKUP($AN352,装备!$B:$Q,14,0),0)</f>
        <v>0</v>
      </c>
      <c r="DF352" s="304">
        <f>IFERROR(VLOOKUP($AN352,装备!$B:$Q,16,0),0)</f>
        <v>0</v>
      </c>
      <c r="DG352" s="304">
        <f>IFERROR(VLOOKUP($AN352,装备!$B:$Q,5,0),0)</f>
        <v>0</v>
      </c>
      <c r="DH352" s="304">
        <f>IFERROR(VLOOKUP(AO352,装备!$B:$C,2,0),0)</f>
        <v>0</v>
      </c>
      <c r="DI352" s="304">
        <f>IFERROR(VLOOKUP($AO352,装备!$B:$Q,5,0),0)</f>
        <v>0</v>
      </c>
      <c r="DJ352" s="304">
        <f>IFERROR(VLOOKUP($AO352,装备!$B:$Q,6,0),0)</f>
        <v>0</v>
      </c>
      <c r="DK352" s="304">
        <f>IFERROR(VLOOKUP($AO352,装备!$B:$Q,7,0),0)</f>
        <v>0</v>
      </c>
      <c r="DL352" s="304">
        <f>IFERROR(VLOOKUP($AO352,装备!$B:$Q,8,0),0)</f>
        <v>0</v>
      </c>
      <c r="DM352" s="304">
        <f>IFERROR(VLOOKUP($AO352,装备!$B:$Q,9,0),0)</f>
        <v>0</v>
      </c>
      <c r="DN352" s="304">
        <f>IFERROR(VLOOKUP($AO352,装备!$B:$Q,10,0),0)</f>
        <v>0</v>
      </c>
      <c r="DO352" s="304">
        <f>IFERROR(VLOOKUP($AO352,装备!$B:$Q,11,0),0)</f>
        <v>0</v>
      </c>
      <c r="DP352" s="304">
        <f>IFERROR(VLOOKUP($AO352,装备!$B:$Q,12,0),0)</f>
        <v>0</v>
      </c>
      <c r="DQ352" s="304">
        <f>IFERROR(VLOOKUP($AO352,装备!$B:$Q,13,0),0)</f>
        <v>0</v>
      </c>
      <c r="DR352" s="304">
        <f>IFERROR(VLOOKUP($AO352,装备!$B:$Q,14,0),0)</f>
        <v>0</v>
      </c>
      <c r="DS352" s="304">
        <f>IFERROR(VLOOKUP($AO352,装备!$B:$Q,16,0),0)</f>
        <v>0</v>
      </c>
      <c r="DT352" s="304">
        <f>IFERROR(VLOOKUP($AO352,装备!$B:$Q,5,0),0)</f>
        <v>0</v>
      </c>
    </row>
    <row r="353" spans="1:124" ht="40.5" hidden="1">
      <c r="A353" s="301">
        <f>未改造舰娘!$A349</f>
        <v>10038013</v>
      </c>
      <c r="B353" s="354" t="s">
        <v>4257</v>
      </c>
      <c r="C353" s="323"/>
      <c r="D353" s="323">
        <f t="shared" si="5"/>
        <v>110</v>
      </c>
      <c r="E353" s="303">
        <f>未改造舰娘!$C349</f>
        <v>6</v>
      </c>
      <c r="F353" s="304" t="str">
        <f>未改造舰娘!$D349</f>
        <v>战列</v>
      </c>
      <c r="G353" s="304" t="str">
        <f>未改造舰娘!$E349</f>
        <v>大型</v>
      </c>
      <c r="H353" s="304" t="str">
        <f>未改造舰娘!$F349</f>
        <v>主力舰</v>
      </c>
      <c r="I353" s="460">
        <f>未改造舰娘!$AR349</f>
        <v>4</v>
      </c>
      <c r="J353" s="304" t="str">
        <f>未改造舰娘!$G349</f>
        <v>英国</v>
      </c>
      <c r="K353" s="312">
        <f>未改造舰娘!$H349+(BV353+CI353+CV353+DI353)*$C$2</f>
        <v>84</v>
      </c>
      <c r="L353" s="304">
        <f>未改造舰娘!$I349</f>
        <v>0</v>
      </c>
      <c r="M353" s="304">
        <f>未改造舰娘!$J349</f>
        <v>5</v>
      </c>
      <c r="N353" s="518">
        <f>未改造舰娘!$K349</f>
        <v>5</v>
      </c>
      <c r="O353" s="304">
        <f>未改造舰娘!$L349+((CE353+CR353+DE353+DR353)*$C$2)</f>
        <v>8</v>
      </c>
      <c r="P353" s="304" t="str">
        <f>IF($C$2=1,(IF(ISERROR(FIND("超长",未改造舰娘!$M349&amp;CC353&amp;CP353&amp;DC353&amp;DP353,1)),IF(ISERROR(FIND("长",未改造舰娘!$M349&amp;CC353&amp;CP353&amp;DC353&amp;DP353,1)),IF(ISERROR(FIND("中",未改造舰娘!$M349&amp;CC353&amp;CP353&amp;DC353&amp;DP353,1)),IF(ISERROR(FIND("短",未改造舰娘!$M349&amp;CC353&amp;CP353&amp;DC353&amp;DP353,1)),IF(ISERROR(FIND("无",未改造舰娘!$M349&amp;CC353&amp;CP353&amp;DC353&amp;DP353,1)),0,"无"),"短"),"中"),"长"),"超长")),未改造舰娘!$M349)</f>
        <v>长</v>
      </c>
      <c r="Q353" s="303">
        <f>未改造舰娘!$N349</f>
        <v>23</v>
      </c>
      <c r="R353" s="304">
        <f>(未改造舰娘!$P349)+(未改造舰娘!$Q349)*$C$3+((BW353+CJ353+CW353+DJ353)*$C$2)</f>
        <v>122</v>
      </c>
      <c r="S353" s="304">
        <f>(未改造舰娘!$R349)+(未改造舰娘!$S349)*$C$3+((BY353+CL353+CY353+DL353)*$C$2)</f>
        <v>0</v>
      </c>
      <c r="T353" s="304">
        <f>(未改造舰娘!$T349)+(未改造舰娘!$U349)*$C$3+((BX353+CK353+CX353+DK353)*$C$2)</f>
        <v>105</v>
      </c>
      <c r="U353" s="304">
        <f>(未改造舰娘!$V349)+(未改造舰娘!$W349)*$C$3+((CG353+CT353+DG353+DT353)*$C$2)</f>
        <v>71</v>
      </c>
      <c r="V353" s="305">
        <f>INT((((未改造舰娘!$Y349)-(未改造舰娘!$X349))*(((IF(D353=0,C353,D353))-1)/99))+未改造舰娘!$X349)+((CB353+CO353+DB353+DO353)*$C$2)</f>
        <v>100</v>
      </c>
      <c r="W353" s="304">
        <f>INT((((未改造舰娘!$AA349)-(未改造舰娘!$Z349))*(((IF(D353=0,C353,D353))-1)/99))+未改造舰娘!$Z349)+((CD353+CQ353+DD353+DQ353)*$C$2)</f>
        <v>41</v>
      </c>
      <c r="X353" s="304">
        <f>INT((((未改造舰娘!$AC349)-(未改造舰娘!$AB349))*(((IF(D353=0,C353,D353))-1)/99))+未改造舰娘!$AB349)+((CA353+CN353+DA353+DN353)*$C$2)</f>
        <v>42</v>
      </c>
      <c r="Y353" s="303">
        <f>INT((((未改造舰娘!$AE349)-(未改造舰娘!$AD349))*(((IF(D353=0,C353,D353))-1)/99))+未改造舰娘!$AD349)+((BZ353+CM353+CZ353+DM353)*$C$2)</f>
        <v>0</v>
      </c>
      <c r="Z353" s="474" t="str">
        <f>IF(未改造舰娘!$AF349=0,"",未改造舰娘!$AF349)</f>
        <v/>
      </c>
      <c r="AA353" s="304" t="str">
        <f>IF(未改造舰娘!$AG349="","",未改造舰娘!$AG349)</f>
        <v/>
      </c>
      <c r="AB353" s="304" t="str">
        <f>IF(未改造舰娘!$AH349="","",未改造舰娘!$AH349)</f>
        <v/>
      </c>
      <c r="AC353" s="304" t="str">
        <f>IF(未改造舰娘!$AI349="","",未改造舰娘!$AI349)</f>
        <v/>
      </c>
      <c r="AD353" s="304">
        <f>IF(未改造舰娘!$AJ349="","",未改造舰娘!$AJ349)</f>
        <v>0</v>
      </c>
      <c r="AE353" s="305">
        <f>IF(未改造舰娘!$AK349="","",未改造舰娘!$AK349)</f>
        <v>70</v>
      </c>
      <c r="AF353" s="304">
        <f>IF(未改造舰娘!$AL349="","",未改造舰娘!$AL349)</f>
        <v>1000</v>
      </c>
      <c r="AG353" s="304">
        <f>IF(未改造舰娘!$AM349="","",未改造舰娘!$AM349)</f>
        <v>2000</v>
      </c>
      <c r="AH353" s="304">
        <f>IF(未改造舰娘!$AN349="","",未改造舰娘!$AN349)</f>
        <v>2000</v>
      </c>
      <c r="AI353" s="304">
        <f>IF(未改造舰娘!$AO349="","",未改造舰娘!$AO349)</f>
        <v>100</v>
      </c>
      <c r="AJ353" s="304" t="str">
        <f>IF(未改造舰娘!$AP349="","",未改造舰娘!$AP349)</f>
        <v>战列核心</v>
      </c>
      <c r="AK353" s="303">
        <f>IF(未改造舰娘!$AQ349="","",未改造舰娘!$AQ349)</f>
        <v>18</v>
      </c>
      <c r="AL353" s="306" t="str">
        <f>IF(未改造舰娘!$AS349="","",未改造舰娘!$AS349)</f>
        <v>E国三联18英寸主炮（N）</v>
      </c>
      <c r="AM353" s="306" t="str">
        <f>IF(未改造舰娘!$AT349="","",未改造舰娘!$AT349)</f>
        <v/>
      </c>
      <c r="AN353" s="306" t="str">
        <f>IF(未改造舰娘!$AU349="","",未改造舰娘!$AU349)</f>
        <v/>
      </c>
      <c r="AO353" s="306" t="str">
        <f>IF(未改造舰娘!$AV349="","",未改造舰娘!$AV349)</f>
        <v/>
      </c>
      <c r="AP353" s="307" t="str">
        <f>IF(未改造舰娘!$AW349="","",未改造舰娘!$AW349)</f>
        <v>大舰队(3级)：单纵阵和梯形阵时增加自身火力值12点，降低自身闪避值3点。T优势提升20%自身炮击战伤害，同航战时提升10%自身炮击战伤害，反航时自身火力不受影响。</v>
      </c>
      <c r="AQ353" s="308" t="str">
        <f>IF(未改造舰娘!$AX349="","",未改造舰娘!$AX349)</f>
        <v/>
      </c>
      <c r="AR353" s="304">
        <f>IF(未改造舰娘!$AY349="","",未改造舰娘!$AY349)</f>
        <v>125</v>
      </c>
      <c r="AS353" s="304">
        <f>IF(未改造舰娘!$AZ349="","",未改造舰娘!$AZ349)</f>
        <v>180</v>
      </c>
      <c r="AT353" s="304">
        <f>IF(未改造舰娘!$BA349="","",未改造舰娘!$BA349)</f>
        <v>4.7</v>
      </c>
      <c r="AU353" s="304">
        <f>IF(未改造舰娘!$BB349="","",未改造舰娘!$BB349)</f>
        <v>8.6999999999999993</v>
      </c>
      <c r="AV353" s="305">
        <f>IF((未改造舰娘!$BG349+未改造舰娘!$BK349*$C$4)=0,"",(未改造舰娘!$BG349+未改造舰娘!$BK349*$C$4))</f>
        <v>50</v>
      </c>
      <c r="AW353" s="304">
        <f>IF((未改造舰娘!$BH349+未改造舰娘!$BL349*$C$4)=0,"",(未改造舰娘!$BH349+未改造舰娘!$BL349*$C$4))</f>
        <v>70</v>
      </c>
      <c r="AX353" s="304">
        <f>IF((未改造舰娘!$BI349+未改造舰娘!$BM349*$C$4)=0,"",(未改造舰娘!$BI349+未改造舰娘!$BM349*$C$4))</f>
        <v>72</v>
      </c>
      <c r="AY353" s="303" t="str">
        <f>IF((未改造舰娘!$BJ349+未改造舰娘!$BN349*$C$4)=0,"",(未改造舰娘!$BJ349+未改造舰娘!$BN349*$C$4))</f>
        <v/>
      </c>
      <c r="AZ353" s="500">
        <f>IF(未改造舰娘!BC349="","",未改造舰娘!BC349)</f>
        <v>103</v>
      </c>
      <c r="BA353" s="500">
        <f>IF(未改造舰娘!BD349="","",未改造舰娘!BD349)</f>
        <v>0</v>
      </c>
      <c r="BB353" s="500">
        <f>IF(未改造舰娘!BE349="","",未改造舰娘!BE349)</f>
        <v>85</v>
      </c>
      <c r="BC353" s="498">
        <f>IF(未改造舰娘!BF349="","",未改造舰娘!BF349)</f>
        <v>26</v>
      </c>
      <c r="BD353" s="67" t="s">
        <v>2311</v>
      </c>
      <c r="BE353" s="506">
        <v>0.22916666666666666</v>
      </c>
      <c r="BF353" s="306" t="str">
        <f>IF(未改造舰娘!$BQ349="","",未改造舰娘!$BQ349)</f>
        <v/>
      </c>
      <c r="BG353" s="306" t="str">
        <f>IF(未改造舰娘!$BR349="","",未改造舰娘!$BR349)</f>
        <v/>
      </c>
      <c r="BH353" s="306"/>
      <c r="BU353" s="304">
        <f>IFERROR(VLOOKUP(AL353,装备!$B:$C,2,0),0)</f>
        <v>6</v>
      </c>
      <c r="BV353" s="304">
        <f>IFERROR(VLOOKUP($AL353,装备!$B:$Q,5,0),0)</f>
        <v>0</v>
      </c>
      <c r="BW353" s="304">
        <f>IFERROR(VLOOKUP($AL353,装备!$B:$Q,6,0),0)</f>
        <v>28</v>
      </c>
      <c r="BX353" s="304">
        <f>IFERROR(VLOOKUP($AL353,装备!$B:$Q,7,0),0)</f>
        <v>0</v>
      </c>
      <c r="BY353" s="304">
        <f>IFERROR(VLOOKUP($AL353,装备!$B:$Q,8,0),0)</f>
        <v>0</v>
      </c>
      <c r="BZ353" s="304">
        <f>IFERROR(VLOOKUP($AL353,装备!$B:$Q,9,0),0)</f>
        <v>0</v>
      </c>
      <c r="CA353" s="304">
        <f>IFERROR(VLOOKUP($AL353,装备!$B:$Q,10,0),0)</f>
        <v>0</v>
      </c>
      <c r="CB353" s="304">
        <f>IFERROR(VLOOKUP($AL353,装备!$B:$Q,11,0),0)</f>
        <v>2</v>
      </c>
      <c r="CC353" s="304" t="str">
        <f>IFERROR(VLOOKUP($AL353,装备!$B:$Q,12,0),0)</f>
        <v>长</v>
      </c>
      <c r="CD353" s="304">
        <f>IFERROR(VLOOKUP($AL353,装备!$B:$Q,13,0),0)</f>
        <v>0</v>
      </c>
      <c r="CE353" s="304">
        <f>IFERROR(VLOOKUP($AL353,装备!$B:$Q,14,0),0)</f>
        <v>0</v>
      </c>
      <c r="CF353" s="304">
        <f>IFERROR(VLOOKUP($AL353,装备!$B:$Q,16,0),0)</f>
        <v>0</v>
      </c>
      <c r="CG353" s="304">
        <f>IFERROR(VLOOKUP($AL353,装备!$B:$Q,5,0),0)</f>
        <v>0</v>
      </c>
      <c r="CH353" s="304">
        <f>IFERROR(VLOOKUP(AM353,装备!$B:$C,2,0),0)</f>
        <v>0</v>
      </c>
      <c r="CI353" s="304">
        <f>IFERROR(VLOOKUP($AM353,装备!$B:$Q,5,0),0)</f>
        <v>0</v>
      </c>
      <c r="CJ353" s="304">
        <f>IFERROR(VLOOKUP($AM353,装备!$B:$Q,6,0),0)</f>
        <v>0</v>
      </c>
      <c r="CK353" s="304">
        <f>IFERROR(VLOOKUP($AM353,装备!$B:$Q,7,0),0)</f>
        <v>0</v>
      </c>
      <c r="CL353" s="304">
        <f>IFERROR(VLOOKUP($AM353,装备!$B:$Q,8,0),0)</f>
        <v>0</v>
      </c>
      <c r="CM353" s="304">
        <f>IFERROR(VLOOKUP($AM353,装备!$B:$Q,9,0),0)</f>
        <v>0</v>
      </c>
      <c r="CN353" s="304">
        <f>IFERROR(VLOOKUP($AM353,装备!$B:$Q,10,0),0)</f>
        <v>0</v>
      </c>
      <c r="CO353" s="304">
        <f>IFERROR(VLOOKUP($AM353,装备!$B:$Q,11,0),0)</f>
        <v>0</v>
      </c>
      <c r="CP353" s="304">
        <f>IFERROR(VLOOKUP($AM353,装备!$B:$Q,12,0),0)</f>
        <v>0</v>
      </c>
      <c r="CQ353" s="304">
        <f>IFERROR(VLOOKUP($AM353,装备!$B:$Q,13,0),0)</f>
        <v>0</v>
      </c>
      <c r="CR353" s="304">
        <f>IFERROR(VLOOKUP($AM353,装备!$B:$Q,14,0),0)</f>
        <v>0</v>
      </c>
      <c r="CS353" s="304">
        <f>IFERROR(VLOOKUP($AM353,装备!$B:$Q,16,0),0)</f>
        <v>0</v>
      </c>
      <c r="CT353" s="304">
        <f>IFERROR(VLOOKUP($AM353,装备!$B:$Q,5,0),0)</f>
        <v>0</v>
      </c>
      <c r="CU353" s="304">
        <f>IFERROR(VLOOKUP(AN353,装备!$B:$C,2,0),0)</f>
        <v>0</v>
      </c>
      <c r="CV353" s="304">
        <f>IFERROR(VLOOKUP($AN353,装备!$B:$Q,5,0),0)</f>
        <v>0</v>
      </c>
      <c r="CW353" s="304">
        <f>IFERROR(VLOOKUP($AN353,装备!$B:$Q,6,0),0)</f>
        <v>0</v>
      </c>
      <c r="CX353" s="304">
        <f>IFERROR(VLOOKUP($AN353,装备!$B:$Q,7,0),0)</f>
        <v>0</v>
      </c>
      <c r="CY353" s="304">
        <f>IFERROR(VLOOKUP($AN353,装备!$B:$Q,8,0),0)</f>
        <v>0</v>
      </c>
      <c r="CZ353" s="304">
        <f>IFERROR(VLOOKUP($AN353,装备!$B:$Q,9,0),0)</f>
        <v>0</v>
      </c>
      <c r="DA353" s="304">
        <f>IFERROR(VLOOKUP($AN353,装备!$B:$Q,10,0),0)</f>
        <v>0</v>
      </c>
      <c r="DB353" s="304">
        <f>IFERROR(VLOOKUP($AN353,装备!$B:$Q,11,0),0)</f>
        <v>0</v>
      </c>
      <c r="DC353" s="304">
        <f>IFERROR(VLOOKUP($AN353,装备!$B:$Q,12,0),0)</f>
        <v>0</v>
      </c>
      <c r="DD353" s="304">
        <f>IFERROR(VLOOKUP($AN353,装备!$B:$Q,13,0),0)</f>
        <v>0</v>
      </c>
      <c r="DE353" s="304">
        <f>IFERROR(VLOOKUP($AN353,装备!$B:$Q,14,0),0)</f>
        <v>0</v>
      </c>
      <c r="DF353" s="304">
        <f>IFERROR(VLOOKUP($AN353,装备!$B:$Q,16,0),0)</f>
        <v>0</v>
      </c>
      <c r="DG353" s="304">
        <f>IFERROR(VLOOKUP($AN353,装备!$B:$Q,5,0),0)</f>
        <v>0</v>
      </c>
      <c r="DH353" s="304">
        <f>IFERROR(VLOOKUP(AO353,装备!$B:$C,2,0),0)</f>
        <v>0</v>
      </c>
      <c r="DI353" s="304">
        <f>IFERROR(VLOOKUP($AO353,装备!$B:$Q,5,0),0)</f>
        <v>0</v>
      </c>
      <c r="DJ353" s="304">
        <f>IFERROR(VLOOKUP($AO353,装备!$B:$Q,6,0),0)</f>
        <v>0</v>
      </c>
      <c r="DK353" s="304">
        <f>IFERROR(VLOOKUP($AO353,装备!$B:$Q,7,0),0)</f>
        <v>0</v>
      </c>
      <c r="DL353" s="304">
        <f>IFERROR(VLOOKUP($AO353,装备!$B:$Q,8,0),0)</f>
        <v>0</v>
      </c>
      <c r="DM353" s="304">
        <f>IFERROR(VLOOKUP($AO353,装备!$B:$Q,9,0),0)</f>
        <v>0</v>
      </c>
      <c r="DN353" s="304">
        <f>IFERROR(VLOOKUP($AO353,装备!$B:$Q,10,0),0)</f>
        <v>0</v>
      </c>
      <c r="DO353" s="304">
        <f>IFERROR(VLOOKUP($AO353,装备!$B:$Q,11,0),0)</f>
        <v>0</v>
      </c>
      <c r="DP353" s="304">
        <f>IFERROR(VLOOKUP($AO353,装备!$B:$Q,12,0),0)</f>
        <v>0</v>
      </c>
      <c r="DQ353" s="304">
        <f>IFERROR(VLOOKUP($AO353,装备!$B:$Q,13,0),0)</f>
        <v>0</v>
      </c>
      <c r="DR353" s="304">
        <f>IFERROR(VLOOKUP($AO353,装备!$B:$Q,14,0),0)</f>
        <v>0</v>
      </c>
      <c r="DS353" s="304">
        <f>IFERROR(VLOOKUP($AO353,装备!$B:$Q,16,0),0)</f>
        <v>0</v>
      </c>
      <c r="DT353" s="304">
        <f>IFERROR(VLOOKUP($AO353,装备!$B:$Q,5,0),0)</f>
        <v>0</v>
      </c>
    </row>
    <row r="354" spans="1:124" ht="40.5" hidden="1">
      <c r="A354" s="301">
        <f>未改造舰娘!$A350</f>
        <v>10038113</v>
      </c>
      <c r="B354" s="354" t="s">
        <v>4259</v>
      </c>
      <c r="C354" s="323"/>
      <c r="D354" s="323">
        <f t="shared" si="5"/>
        <v>110</v>
      </c>
      <c r="E354" s="303">
        <f>未改造舰娘!$C350</f>
        <v>5</v>
      </c>
      <c r="F354" s="304" t="str">
        <f>未改造舰娘!$D350</f>
        <v>战列</v>
      </c>
      <c r="G354" s="304" t="str">
        <f>未改造舰娘!$E350</f>
        <v>大型</v>
      </c>
      <c r="H354" s="304" t="str">
        <f>未改造舰娘!$F350</f>
        <v>主力舰</v>
      </c>
      <c r="I354" s="460">
        <f>未改造舰娘!$AR350</f>
        <v>4</v>
      </c>
      <c r="J354" s="304" t="str">
        <f>未改造舰娘!$G350</f>
        <v>美国</v>
      </c>
      <c r="K354" s="312">
        <f>未改造舰娘!$H350+(BV354+CI354+CV354+DI354)*$C$2</f>
        <v>75</v>
      </c>
      <c r="L354" s="304">
        <f>未改造舰娘!$I350</f>
        <v>1</v>
      </c>
      <c r="M354" s="304">
        <f>未改造舰娘!$J350</f>
        <v>2</v>
      </c>
      <c r="N354" s="518">
        <f>未改造舰娘!$K350</f>
        <v>2</v>
      </c>
      <c r="O354" s="304">
        <f>未改造舰娘!$L350+((CE354+CR354+DE354+DR354)*$C$2)</f>
        <v>19</v>
      </c>
      <c r="P354" s="304" t="str">
        <f>IF($C$2=1,(IF(ISERROR(FIND("超长",未改造舰娘!$M350&amp;CC354&amp;CP354&amp;DC354&amp;DP354,1)),IF(ISERROR(FIND("长",未改造舰娘!$M350&amp;CC354&amp;CP354&amp;DC354&amp;DP354,1)),IF(ISERROR(FIND("中",未改造舰娘!$M350&amp;CC354&amp;CP354&amp;DC354&amp;DP354,1)),IF(ISERROR(FIND("短",未改造舰娘!$M350&amp;CC354&amp;CP354&amp;DC354&amp;DP354,1)),IF(ISERROR(FIND("无",未改造舰娘!$M350&amp;CC354&amp;CP354&amp;DC354&amp;DP354,1)),0,"无"),"短"),"中"),"长"),"超长")),未改造舰娘!$M350)</f>
        <v>长</v>
      </c>
      <c r="Q354" s="303">
        <f>未改造舰娘!$N350</f>
        <v>27.5</v>
      </c>
      <c r="R354" s="304">
        <f>(未改造舰娘!$P350)+(未改造舰娘!$Q350)*$C$3+((BW354+CJ354+CW354+DJ354)*$C$2)</f>
        <v>108</v>
      </c>
      <c r="S354" s="304">
        <f>(未改造舰娘!$R350)+(未改造舰娘!$S350)*$C$3+((BY354+CL354+CY354+DL354)*$C$2)</f>
        <v>0</v>
      </c>
      <c r="T354" s="304">
        <f>(未改造舰娘!$T350)+(未改造舰娘!$U350)*$C$3+((BX354+CK354+CX354+DK354)*$C$2)</f>
        <v>100</v>
      </c>
      <c r="U354" s="304">
        <f>(未改造舰娘!$V350)+(未改造舰娘!$W350)*$C$3+((CG354+CT354+DG354+DT354)*$C$2)</f>
        <v>98</v>
      </c>
      <c r="V354" s="305">
        <f>INT((((未改造舰娘!$Y350)-(未改造舰娘!$X350))*(((IF(D354=0,C354,D354))-1)/99))+未改造舰娘!$X350)+((CB354+CO354+DB354+DO354)*$C$2)</f>
        <v>96</v>
      </c>
      <c r="W354" s="304">
        <f>INT((((未改造舰娘!$AA350)-(未改造舰娘!$Z350))*(((IF(D354=0,C354,D354))-1)/99))+未改造舰娘!$Z350)+((CD354+CQ354+DD354+DQ354)*$C$2)</f>
        <v>46</v>
      </c>
      <c r="X354" s="304">
        <f>INT((((未改造舰娘!$AC350)-(未改造舰娘!$AB350))*(((IF(D354=0,C354,D354))-1)/99))+未改造舰娘!$AB350)+((CA354+CN354+DA354+DN354)*$C$2)</f>
        <v>44</v>
      </c>
      <c r="Y354" s="303">
        <f>INT((((未改造舰娘!$AE350)-(未改造舰娘!$AD350))*(((IF(D354=0,C354,D354))-1)/99))+未改造舰娘!$AD350)+((BZ354+CM354+CZ354+DM354)*$C$2)</f>
        <v>0</v>
      </c>
      <c r="Z354" s="474">
        <f>IF(未改造舰娘!$AF350=0,"",未改造舰娘!$AF350)</f>
        <v>3</v>
      </c>
      <c r="AA354" s="304">
        <f>IF(未改造舰娘!$AG350="","",未改造舰娘!$AG350)</f>
        <v>3</v>
      </c>
      <c r="AB354" s="304">
        <f>IF(未改造舰娘!$AH350="","",未改造舰娘!$AH350)</f>
        <v>3</v>
      </c>
      <c r="AC354" s="304">
        <f>IF(未改造舰娘!$AI350="","",未改造舰娘!$AI350)</f>
        <v>3</v>
      </c>
      <c r="AD354" s="304">
        <f>IF(未改造舰娘!$AJ350="","",未改造舰娘!$AJ350)</f>
        <v>12</v>
      </c>
      <c r="AE354" s="305">
        <f>IF(未改造舰娘!$AK350="","",未改造舰娘!$AK350)</f>
        <v>0</v>
      </c>
      <c r="AF354" s="304" t="str">
        <f>IF(未改造舰娘!$AL350="","",未改造舰娘!$AL350)</f>
        <v/>
      </c>
      <c r="AG354" s="304" t="str">
        <f>IF(未改造舰娘!$AM350="","",未改造舰娘!$AM350)</f>
        <v/>
      </c>
      <c r="AH354" s="304" t="str">
        <f>IF(未改造舰娘!$AN350="","",未改造舰娘!$AN350)</f>
        <v/>
      </c>
      <c r="AI354" s="304" t="str">
        <f>IF(未改造舰娘!$AO350="","",未改造舰娘!$AO350)</f>
        <v/>
      </c>
      <c r="AJ354" s="304" t="str">
        <f>IF(未改造舰娘!$AP350="","",未改造舰娘!$AP350)</f>
        <v/>
      </c>
      <c r="AK354" s="303" t="str">
        <f>IF(未改造舰娘!$AQ350="","",未改造舰娘!$AQ350)</f>
        <v/>
      </c>
      <c r="AL354" s="306" t="str">
        <f>IF(未改造舰娘!$AS350="","",未改造舰娘!$AS350)</f>
        <v>U国三联16英寸炮(MK6)</v>
      </c>
      <c r="AM354" s="306" t="str">
        <f>IF(未改造舰娘!$AT350="","",未改造舰娘!$AT350)</f>
        <v>先进型火控雷达</v>
      </c>
      <c r="AN354" s="306" t="str">
        <f>IF(未改造舰娘!$AU350="","",未改造舰娘!$AU350)</f>
        <v/>
      </c>
      <c r="AO354" s="306" t="str">
        <f>IF(未改造舰娘!$AV350="","",未改造舰娘!$AV350)</f>
        <v/>
      </c>
      <c r="AP354" s="307" t="str">
        <f>IF(未改造舰娘!$AW350="","",未改造舰娘!$AW350)</f>
        <v>战列舰支队(3级)：队伍中每有一艘战列舰给印第安纳自身增加火力值3点，命中值4点，如果队伍中战列舰平均航速大于等于27,增加火力值为4点。</v>
      </c>
      <c r="AQ354" s="308" t="str">
        <f>IF(未改造舰娘!$AX350="","",未改造舰娘!$AX350)</f>
        <v/>
      </c>
      <c r="AR354" s="304">
        <f>IF(未改造舰娘!$AY350="","",未改造舰娘!$AY350)</f>
        <v>95</v>
      </c>
      <c r="AS354" s="304">
        <f>IF(未改造舰娘!$AZ350="","",未改造舰娘!$AZ350)</f>
        <v>140</v>
      </c>
      <c r="AT354" s="304">
        <f>IF(未改造舰娘!$BA350="","",未改造舰娘!$BA350)</f>
        <v>4.2</v>
      </c>
      <c r="AU354" s="304">
        <f>IF(未改造舰娘!$BB350="","",未改造舰娘!$BB350)</f>
        <v>8</v>
      </c>
      <c r="AV354" s="305">
        <f>IF((未改造舰娘!$BG350+未改造舰娘!$BK350*$C$4)=0,"",(未改造舰娘!$BG350+未改造舰娘!$BK350*$C$4))</f>
        <v>50</v>
      </c>
      <c r="AW354" s="304">
        <f>IF((未改造舰娘!$BH350+未改造舰娘!$BL350*$C$4)=0,"",(未改造舰娘!$BH350+未改造舰娘!$BL350*$C$4))</f>
        <v>73</v>
      </c>
      <c r="AX354" s="304">
        <f>IF((未改造舰娘!$BI350+未改造舰娘!$BM350*$C$4)=0,"",(未改造舰娘!$BI350+未改造舰娘!$BM350*$C$4))</f>
        <v>106</v>
      </c>
      <c r="AY354" s="303">
        <f>IF((未改造舰娘!$BJ350+未改造舰娘!$BN350*$C$4)=0,"",(未改造舰娘!$BJ350+未改造舰娘!$BN350*$C$4))</f>
        <v>30</v>
      </c>
      <c r="AZ354" s="500">
        <f>IF(未改造舰娘!BC350="","",未改造舰娘!BC350)</f>
        <v>88</v>
      </c>
      <c r="BA354" s="500">
        <f>IF(未改造舰娘!BD350="","",未改造舰娘!BD350)</f>
        <v>0</v>
      </c>
      <c r="BB354" s="500">
        <f>IF(未改造舰娘!BE350="","",未改造舰娘!BE350)</f>
        <v>80</v>
      </c>
      <c r="BC354" s="498">
        <f>IF(未改造舰娘!BF350="","",未改造舰娘!BF350)</f>
        <v>73</v>
      </c>
      <c r="BD354" s="67" t="s">
        <v>2310</v>
      </c>
      <c r="BE354" s="506"/>
      <c r="BF354" s="306" t="str">
        <f>IF(未改造舰娘!$BQ350="","",未改造舰娘!$BQ350)</f>
        <v/>
      </c>
      <c r="BG354" s="306" t="str">
        <f>IF(未改造舰娘!$BR350="","",未改造舰娘!$BR350)</f>
        <v/>
      </c>
      <c r="BH354" s="306"/>
      <c r="BU354" s="304">
        <f>IFERROR(VLOOKUP(AL354,装备!$B:$C,2,0),0)</f>
        <v>5</v>
      </c>
      <c r="BV354" s="304">
        <f>IFERROR(VLOOKUP($AL354,装备!$B:$Q,5,0),0)</f>
        <v>0</v>
      </c>
      <c r="BW354" s="304">
        <f>IFERROR(VLOOKUP($AL354,装备!$B:$Q,6,0),0)</f>
        <v>24</v>
      </c>
      <c r="BX354" s="304">
        <f>IFERROR(VLOOKUP($AL354,装备!$B:$Q,7,0),0)</f>
        <v>0</v>
      </c>
      <c r="BY354" s="304">
        <f>IFERROR(VLOOKUP($AL354,装备!$B:$Q,8,0),0)</f>
        <v>0</v>
      </c>
      <c r="BZ354" s="304">
        <f>IFERROR(VLOOKUP($AL354,装备!$B:$Q,9,0),0)</f>
        <v>0</v>
      </c>
      <c r="CA354" s="304">
        <f>IFERROR(VLOOKUP($AL354,装备!$B:$Q,10,0),0)</f>
        <v>0</v>
      </c>
      <c r="CB354" s="304">
        <f>IFERROR(VLOOKUP($AL354,装备!$B:$Q,11,0),0)</f>
        <v>2</v>
      </c>
      <c r="CC354" s="304" t="str">
        <f>IFERROR(VLOOKUP($AL354,装备!$B:$Q,12,0),0)</f>
        <v>长</v>
      </c>
      <c r="CD354" s="304">
        <f>IFERROR(VLOOKUP($AL354,装备!$B:$Q,13,0),0)</f>
        <v>0</v>
      </c>
      <c r="CE354" s="304">
        <f>IFERROR(VLOOKUP($AL354,装备!$B:$Q,14,0),0)</f>
        <v>0</v>
      </c>
      <c r="CF354" s="304">
        <f>IFERROR(VLOOKUP($AL354,装备!$B:$Q,16,0),0)</f>
        <v>0</v>
      </c>
      <c r="CG354" s="304">
        <f>IFERROR(VLOOKUP($AL354,装备!$B:$Q,5,0),0)</f>
        <v>0</v>
      </c>
      <c r="CH354" s="304">
        <f>IFERROR(VLOOKUP(AM354,装备!$B:$C,2,0),0)</f>
        <v>5</v>
      </c>
      <c r="CI354" s="304">
        <f>IFERROR(VLOOKUP($AM354,装备!$B:$Q,5,0),0)</f>
        <v>0</v>
      </c>
      <c r="CJ354" s="304">
        <f>IFERROR(VLOOKUP($AM354,装备!$B:$Q,6,0),0)</f>
        <v>0</v>
      </c>
      <c r="CK354" s="304">
        <f>IFERROR(VLOOKUP($AM354,装备!$B:$Q,7,0),0)</f>
        <v>0</v>
      </c>
      <c r="CL354" s="304">
        <f>IFERROR(VLOOKUP($AM354,装备!$B:$Q,8,0),0)</f>
        <v>0</v>
      </c>
      <c r="CM354" s="304">
        <f>IFERROR(VLOOKUP($AM354,装备!$B:$Q,9,0),0)</f>
        <v>0</v>
      </c>
      <c r="CN354" s="304">
        <f>IFERROR(VLOOKUP($AM354,装备!$B:$Q,10,0),0)</f>
        <v>0</v>
      </c>
      <c r="CO354" s="304">
        <f>IFERROR(VLOOKUP($AM354,装备!$B:$Q,11,0),0)</f>
        <v>7</v>
      </c>
      <c r="CP354" s="304" t="str">
        <f>IFERROR(VLOOKUP($AM354,装备!$B:$Q,12,0),0)</f>
        <v>无</v>
      </c>
      <c r="CQ354" s="304">
        <f>IFERROR(VLOOKUP($AM354,装备!$B:$Q,13,0),0)</f>
        <v>0</v>
      </c>
      <c r="CR354" s="304">
        <f>IFERROR(VLOOKUP($AM354,装备!$B:$Q,14,0),0)</f>
        <v>0</v>
      </c>
      <c r="CS354" s="304">
        <f>IFERROR(VLOOKUP($AM354,装备!$B:$Q,16,0),0)</f>
        <v>8</v>
      </c>
      <c r="CT354" s="304">
        <f>IFERROR(VLOOKUP($AM354,装备!$B:$Q,5,0),0)</f>
        <v>0</v>
      </c>
      <c r="CU354" s="304">
        <f>IFERROR(VLOOKUP(AN354,装备!$B:$C,2,0),0)</f>
        <v>0</v>
      </c>
      <c r="CV354" s="304">
        <f>IFERROR(VLOOKUP($AN354,装备!$B:$Q,5,0),0)</f>
        <v>0</v>
      </c>
      <c r="CW354" s="304">
        <f>IFERROR(VLOOKUP($AN354,装备!$B:$Q,6,0),0)</f>
        <v>0</v>
      </c>
      <c r="CX354" s="304">
        <f>IFERROR(VLOOKUP($AN354,装备!$B:$Q,7,0),0)</f>
        <v>0</v>
      </c>
      <c r="CY354" s="304">
        <f>IFERROR(VLOOKUP($AN354,装备!$B:$Q,8,0),0)</f>
        <v>0</v>
      </c>
      <c r="CZ354" s="304">
        <f>IFERROR(VLOOKUP($AN354,装备!$B:$Q,9,0),0)</f>
        <v>0</v>
      </c>
      <c r="DA354" s="304">
        <f>IFERROR(VLOOKUP($AN354,装备!$B:$Q,10,0),0)</f>
        <v>0</v>
      </c>
      <c r="DB354" s="304">
        <f>IFERROR(VLOOKUP($AN354,装备!$B:$Q,11,0),0)</f>
        <v>0</v>
      </c>
      <c r="DC354" s="304">
        <f>IFERROR(VLOOKUP($AN354,装备!$B:$Q,12,0),0)</f>
        <v>0</v>
      </c>
      <c r="DD354" s="304">
        <f>IFERROR(VLOOKUP($AN354,装备!$B:$Q,13,0),0)</f>
        <v>0</v>
      </c>
      <c r="DE354" s="304">
        <f>IFERROR(VLOOKUP($AN354,装备!$B:$Q,14,0),0)</f>
        <v>0</v>
      </c>
      <c r="DF354" s="304">
        <f>IFERROR(VLOOKUP($AN354,装备!$B:$Q,16,0),0)</f>
        <v>0</v>
      </c>
      <c r="DG354" s="304">
        <f>IFERROR(VLOOKUP($AN354,装备!$B:$Q,5,0),0)</f>
        <v>0</v>
      </c>
      <c r="DH354" s="304">
        <f>IFERROR(VLOOKUP(AO354,装备!$B:$C,2,0),0)</f>
        <v>0</v>
      </c>
      <c r="DI354" s="304">
        <f>IFERROR(VLOOKUP($AO354,装备!$B:$Q,5,0),0)</f>
        <v>0</v>
      </c>
      <c r="DJ354" s="304">
        <f>IFERROR(VLOOKUP($AO354,装备!$B:$Q,6,0),0)</f>
        <v>0</v>
      </c>
      <c r="DK354" s="304">
        <f>IFERROR(VLOOKUP($AO354,装备!$B:$Q,7,0),0)</f>
        <v>0</v>
      </c>
      <c r="DL354" s="304">
        <f>IFERROR(VLOOKUP($AO354,装备!$B:$Q,8,0),0)</f>
        <v>0</v>
      </c>
      <c r="DM354" s="304">
        <f>IFERROR(VLOOKUP($AO354,装备!$B:$Q,9,0),0)</f>
        <v>0</v>
      </c>
      <c r="DN354" s="304">
        <f>IFERROR(VLOOKUP($AO354,装备!$B:$Q,10,0),0)</f>
        <v>0</v>
      </c>
      <c r="DO354" s="304">
        <f>IFERROR(VLOOKUP($AO354,装备!$B:$Q,11,0),0)</f>
        <v>0</v>
      </c>
      <c r="DP354" s="304">
        <f>IFERROR(VLOOKUP($AO354,装备!$B:$Q,12,0),0)</f>
        <v>0</v>
      </c>
      <c r="DQ354" s="304">
        <f>IFERROR(VLOOKUP($AO354,装备!$B:$Q,13,0),0)</f>
        <v>0</v>
      </c>
      <c r="DR354" s="304">
        <f>IFERROR(VLOOKUP($AO354,装备!$B:$Q,14,0),0)</f>
        <v>0</v>
      </c>
      <c r="DS354" s="304">
        <f>IFERROR(VLOOKUP($AO354,装备!$B:$Q,16,0),0)</f>
        <v>0</v>
      </c>
      <c r="DT354" s="304">
        <f>IFERROR(VLOOKUP($AO354,装备!$B:$Q,5,0),0)</f>
        <v>0</v>
      </c>
    </row>
    <row r="355" spans="1:124" hidden="1">
      <c r="A355" s="301">
        <f>未改造舰娘!$A351</f>
        <v>10038212</v>
      </c>
      <c r="B355" s="354" t="s">
        <v>4261</v>
      </c>
      <c r="C355" s="323"/>
      <c r="D355" s="323">
        <f t="shared" si="5"/>
        <v>110</v>
      </c>
      <c r="E355" s="303">
        <f>未改造舰娘!$C351</f>
        <v>3</v>
      </c>
      <c r="F355" s="304" t="str">
        <f>未改造舰娘!$D351</f>
        <v>重巡</v>
      </c>
      <c r="G355" s="304" t="str">
        <f>未改造舰娘!$E351</f>
        <v>中型</v>
      </c>
      <c r="H355" s="304" t="str">
        <f>未改造舰娘!$F351</f>
        <v>护卫舰</v>
      </c>
      <c r="I355" s="460">
        <f>未改造舰娘!$AR351</f>
        <v>3</v>
      </c>
      <c r="J355" s="304" t="str">
        <f>未改造舰娘!$G351</f>
        <v>英国</v>
      </c>
      <c r="K355" s="312">
        <f>未改造舰娘!$H351+(BV355+CI355+CV355+DI355)*$C$2</f>
        <v>49</v>
      </c>
      <c r="L355" s="304">
        <f>未改造舰娘!$I351</f>
        <v>-1</v>
      </c>
      <c r="M355" s="304">
        <f>未改造舰娘!$J351</f>
        <v>2</v>
      </c>
      <c r="N355" s="518">
        <f>未改造舰娘!$K351</f>
        <v>2</v>
      </c>
      <c r="O355" s="304">
        <f>未改造舰娘!$L351+((CE355+CR355+DE355+DR355)*$C$2)</f>
        <v>24</v>
      </c>
      <c r="P355" s="304" t="str">
        <f>IF($C$2=1,(IF(ISERROR(FIND("超长",未改造舰娘!$M351&amp;CC355&amp;CP355&amp;DC355&amp;DP355,1)),IF(ISERROR(FIND("长",未改造舰娘!$M351&amp;CC355&amp;CP355&amp;DC355&amp;DP355,1)),IF(ISERROR(FIND("中",未改造舰娘!$M351&amp;CC355&amp;CP355&amp;DC355&amp;DP355,1)),IF(ISERROR(FIND("短",未改造舰娘!$M351&amp;CC355&amp;CP355&amp;DC355&amp;DP355,1)),IF(ISERROR(FIND("无",未改造舰娘!$M351&amp;CC355&amp;CP355&amp;DC355&amp;DP355,1)),0,"无"),"短"),"中"),"长"),"超长")),未改造舰娘!$M351)</f>
        <v>中</v>
      </c>
      <c r="Q355" s="303">
        <f>未改造舰娘!$N351</f>
        <v>32.5</v>
      </c>
      <c r="R355" s="304">
        <f>(未改造舰娘!$P351)+(未改造舰娘!$Q351)*$C$3+((BW355+CJ355+CW355+DJ355)*$C$2)</f>
        <v>55</v>
      </c>
      <c r="S355" s="304">
        <f>(未改造舰娘!$R351)+(未改造舰娘!$S351)*$C$3+((BY355+CL355+CY355+DL355)*$C$2)</f>
        <v>45</v>
      </c>
      <c r="T355" s="304">
        <f>(未改造舰娘!$T351)+(未改造舰娘!$U351)*$C$3+((BX355+CK355+CX355+DK355)*$C$2)</f>
        <v>45</v>
      </c>
      <c r="U355" s="304">
        <f>(未改造舰娘!$V351)+(未改造舰娘!$W351)*$C$3+((CG355+CT355+DG355+DT355)*$C$2)</f>
        <v>69</v>
      </c>
      <c r="V355" s="305">
        <f>INT((((未改造舰娘!$Y351)-(未改造舰娘!$X351))*(((IF(D355=0,C355,D355))-1)/99))+未改造舰娘!$X351)+((CB355+CO355+DB355+DO355)*$C$2)</f>
        <v>91</v>
      </c>
      <c r="W355" s="304">
        <f>INT((((未改造舰娘!$AA351)-(未改造舰娘!$Z351))*(((IF(D355=0,C355,D355))-1)/99))+未改造舰娘!$Z351)+((CD355+CQ355+DD355+DQ355)*$C$2)</f>
        <v>74</v>
      </c>
      <c r="X355" s="304">
        <f>INT((((未改造舰娘!$AC351)-(未改造舰娘!$AB351))*(((IF(D355=0,C355,D355))-1)/99))+未改造舰娘!$AB351)+((CA355+CN355+DA355+DN355)*$C$2)</f>
        <v>52</v>
      </c>
      <c r="Y355" s="303">
        <f>INT((((未改造舰娘!$AE351)-(未改造舰娘!$AD351))*(((IF(D355=0,C355,D355))-1)/99))+未改造舰娘!$AD351)+((BZ355+CM355+CZ355+DM355)*$C$2)</f>
        <v>0</v>
      </c>
      <c r="Z355" s="474">
        <f>IF(未改造舰娘!$AF351=0,"",未改造舰娘!$AF351)</f>
        <v>2</v>
      </c>
      <c r="AA355" s="304">
        <f>IF(未改造舰娘!$AG351="","",未改造舰娘!$AG351)</f>
        <v>2</v>
      </c>
      <c r="AB355" s="304">
        <f>IF(未改造舰娘!$AH351="","",未改造舰娘!$AH351)</f>
        <v>2</v>
      </c>
      <c r="AC355" s="304" t="str">
        <f>IF(未改造舰娘!$AI351="","",未改造舰娘!$AI351)</f>
        <v/>
      </c>
      <c r="AD355" s="304">
        <f>IF(未改造舰娘!$AJ351="","",未改造舰娘!$AJ351)</f>
        <v>6</v>
      </c>
      <c r="AE355" s="305">
        <f>IF(未改造舰娘!$AK351="","",未改造舰娘!$AK351)</f>
        <v>0</v>
      </c>
      <c r="AF355" s="304" t="str">
        <f>IF(未改造舰娘!$AL351="","",未改造舰娘!$AL351)</f>
        <v/>
      </c>
      <c r="AG355" s="304" t="str">
        <f>IF(未改造舰娘!$AM351="","",未改造舰娘!$AM351)</f>
        <v/>
      </c>
      <c r="AH355" s="304" t="str">
        <f>IF(未改造舰娘!$AN351="","",未改造舰娘!$AN351)</f>
        <v/>
      </c>
      <c r="AI355" s="304" t="str">
        <f>IF(未改造舰娘!$AO351="","",未改造舰娘!$AO351)</f>
        <v/>
      </c>
      <c r="AJ355" s="304" t="str">
        <f>IF(未改造舰娘!$AP351="","",未改造舰娘!$AP351)</f>
        <v/>
      </c>
      <c r="AK355" s="303" t="str">
        <f>IF(未改造舰娘!$AQ351="","",未改造舰娘!$AQ351)</f>
        <v/>
      </c>
      <c r="AL355" s="306" t="str">
        <f>IF(未改造舰娘!$AS351="","",未改造舰娘!$AS351)</f>
        <v>E国双联8英寸炮</v>
      </c>
      <c r="AM355" s="306" t="str">
        <f>IF(未改造舰娘!$AT351="","",未改造舰娘!$AT351)</f>
        <v/>
      </c>
      <c r="AN355" s="306" t="str">
        <f>IF(未改造舰娘!$AU351="","",未改造舰娘!$AU351)</f>
        <v/>
      </c>
      <c r="AO355" s="306" t="str">
        <f>IF(未改造舰娘!$AV351="","",未改造舰娘!$AV351)</f>
        <v/>
      </c>
      <c r="AP355" s="307" t="str">
        <f>IF(未改造舰娘!$AW351="","",未改造舰娘!$AW351)</f>
        <v/>
      </c>
      <c r="AQ355" s="308" t="str">
        <f>IF(未改造舰娘!$AX351="","",未改造舰娘!$AX351)</f>
        <v/>
      </c>
      <c r="AR355" s="304">
        <f>IF(未改造舰娘!$AY351="","",未改造舰娘!$AY351)</f>
        <v>35</v>
      </c>
      <c r="AS355" s="304">
        <f>IF(未改造舰娘!$AZ351="","",未改造舰娘!$AZ351)</f>
        <v>70</v>
      </c>
      <c r="AT355" s="304">
        <f>IF(未改造舰娘!$BA351="","",未改造舰娘!$BA351)</f>
        <v>1.28</v>
      </c>
      <c r="AU355" s="304">
        <f>IF(未改造舰娘!$BB351="","",未改造舰娘!$BB351)</f>
        <v>2.4</v>
      </c>
      <c r="AV355" s="305">
        <f>IF((未改造舰娘!$BG351+未改造舰娘!$BK351*$C$4)=0,"",(未改造舰娘!$BG351+未改造舰娘!$BK351*$C$4))</f>
        <v>30</v>
      </c>
      <c r="AW355" s="304">
        <f>IF((未改造舰娘!$BH351+未改造舰娘!$BL351*$C$4)=0,"",(未改造舰娘!$BH351+未改造舰娘!$BL351*$C$4))</f>
        <v>43</v>
      </c>
      <c r="AX355" s="304">
        <f>IF((未改造舰娘!$BI351+未改造舰娘!$BM351*$C$4)=0,"",(未改造舰娘!$BI351+未改造舰娘!$BM351*$C$4))</f>
        <v>33</v>
      </c>
      <c r="AY355" s="303" t="str">
        <f>IF((未改造舰娘!$BJ351+未改造舰娘!$BN351*$C$4)=0,"",(未改造舰娘!$BJ351+未改造舰娘!$BN351*$C$4))</f>
        <v/>
      </c>
      <c r="AZ355" s="500">
        <f>IF(未改造舰娘!BC351="","",未改造舰娘!BC351)</f>
        <v>39</v>
      </c>
      <c r="BA355" s="500">
        <f>IF(未改造舰娘!BD351="","",未改造舰娘!BD351)</f>
        <v>5</v>
      </c>
      <c r="BB355" s="500">
        <f>IF(未改造舰娘!BE351="","",未改造舰娘!BE351)</f>
        <v>15</v>
      </c>
      <c r="BC355" s="498">
        <f>IF(未改造舰娘!BF351="","",未改造舰娘!BF351)</f>
        <v>23</v>
      </c>
      <c r="BD355" s="67" t="s">
        <v>2462</v>
      </c>
      <c r="BE355" s="506"/>
      <c r="BF355" s="306" t="str">
        <f>IF(未改造舰娘!$BQ351="","",未改造舰娘!$BQ351)</f>
        <v>5-5-DEFGHI,6-3-J,6-4-K,7-1-N,7-2-M,7-3-N,7-4-CDEFIJKLM,7-5-CDEFGHIKLMOQ,8-1-CDEFGHIJKL</v>
      </c>
      <c r="BG355" s="306" t="str">
        <f>IF(未改造舰娘!$BR351="","",未改造舰娘!$BR351)</f>
        <v>极地奏鸣曲 Ex-2-3-DEFGHI,Ex-3-ABCDEFGHIJKLMOPQ,Ex-3-3-J,Ex-3-4-K,Ex-4-ABCDEFGHJKMNOP,Ex-4-1-N,Ex-4-2-MCDEFGHJL,Ex-4-3-N,Ex-4-4-CDEFIKLM,Ex-4-5-CDEFGKLQ；女武神行动 Ex-3-BCDEGHIJKLM,Ex-4-CDEGHJKNOP,Ex-7-BCDEGHIJLM,Ex-8-ABCDEFGHJKMNOP；未命名 Ex-3-BCEGHIJKLMNOPQRS,Ex-4-BCDEIJKLMNOPQRST,Ex-5-CDFHIJKMNOPQRS,Ex-6-BCDEGIJKLMNOPQRTUV,Ex-7-ABCDEFGHJKLM,Ex-9-BCEGHIJKLMOPQRS,Ex-10-T,Ex-11-ABCDFHIJKLMNOQRS,Ex-12-ABCDEFGIJKLMNOPQRTUV</v>
      </c>
      <c r="BH355" s="306"/>
      <c r="BU355" s="304">
        <f>IFERROR(VLOOKUP(AL355,装备!$B:$C,2,0),0)</f>
        <v>3</v>
      </c>
      <c r="BV355" s="304">
        <f>IFERROR(VLOOKUP($AL355,装备!$B:$Q,5,0),0)</f>
        <v>0</v>
      </c>
      <c r="BW355" s="304">
        <f>IFERROR(VLOOKUP($AL355,装备!$B:$Q,6,0),0)</f>
        <v>9</v>
      </c>
      <c r="BX355" s="304">
        <f>IFERROR(VLOOKUP($AL355,装备!$B:$Q,7,0),0)</f>
        <v>0</v>
      </c>
      <c r="BY355" s="304">
        <f>IFERROR(VLOOKUP($AL355,装备!$B:$Q,8,0),0)</f>
        <v>0</v>
      </c>
      <c r="BZ355" s="304">
        <f>IFERROR(VLOOKUP($AL355,装备!$B:$Q,9,0),0)</f>
        <v>0</v>
      </c>
      <c r="CA355" s="304">
        <f>IFERROR(VLOOKUP($AL355,装备!$B:$Q,10,0),0)</f>
        <v>0</v>
      </c>
      <c r="CB355" s="304">
        <f>IFERROR(VLOOKUP($AL355,装备!$B:$Q,11,0),0)</f>
        <v>0</v>
      </c>
      <c r="CC355" s="304" t="str">
        <f>IFERROR(VLOOKUP($AL355,装备!$B:$Q,12,0),0)</f>
        <v>中</v>
      </c>
      <c r="CD355" s="304">
        <f>IFERROR(VLOOKUP($AL355,装备!$B:$Q,13,0),0)</f>
        <v>0</v>
      </c>
      <c r="CE355" s="304">
        <f>IFERROR(VLOOKUP($AL355,装备!$B:$Q,14,0),0)</f>
        <v>0</v>
      </c>
      <c r="CF355" s="304">
        <f>IFERROR(VLOOKUP($AL355,装备!$B:$Q,16,0),0)</f>
        <v>0</v>
      </c>
      <c r="CG355" s="304">
        <f>IFERROR(VLOOKUP($AL355,装备!$B:$Q,5,0),0)</f>
        <v>0</v>
      </c>
      <c r="CH355" s="304">
        <f>IFERROR(VLOOKUP(AM355,装备!$B:$C,2,0),0)</f>
        <v>0</v>
      </c>
      <c r="CI355" s="304">
        <f>IFERROR(VLOOKUP($AM355,装备!$B:$Q,5,0),0)</f>
        <v>0</v>
      </c>
      <c r="CJ355" s="304">
        <f>IFERROR(VLOOKUP($AM355,装备!$B:$Q,6,0),0)</f>
        <v>0</v>
      </c>
      <c r="CK355" s="304">
        <f>IFERROR(VLOOKUP($AM355,装备!$B:$Q,7,0),0)</f>
        <v>0</v>
      </c>
      <c r="CL355" s="304">
        <f>IFERROR(VLOOKUP($AM355,装备!$B:$Q,8,0),0)</f>
        <v>0</v>
      </c>
      <c r="CM355" s="304">
        <f>IFERROR(VLOOKUP($AM355,装备!$B:$Q,9,0),0)</f>
        <v>0</v>
      </c>
      <c r="CN355" s="304">
        <f>IFERROR(VLOOKUP($AM355,装备!$B:$Q,10,0),0)</f>
        <v>0</v>
      </c>
      <c r="CO355" s="304">
        <f>IFERROR(VLOOKUP($AM355,装备!$B:$Q,11,0),0)</f>
        <v>0</v>
      </c>
      <c r="CP355" s="304">
        <f>IFERROR(VLOOKUP($AM355,装备!$B:$Q,12,0),0)</f>
        <v>0</v>
      </c>
      <c r="CQ355" s="304">
        <f>IFERROR(VLOOKUP($AM355,装备!$B:$Q,13,0),0)</f>
        <v>0</v>
      </c>
      <c r="CR355" s="304">
        <f>IFERROR(VLOOKUP($AM355,装备!$B:$Q,14,0),0)</f>
        <v>0</v>
      </c>
      <c r="CS355" s="304">
        <f>IFERROR(VLOOKUP($AM355,装备!$B:$Q,16,0),0)</f>
        <v>0</v>
      </c>
      <c r="CT355" s="304">
        <f>IFERROR(VLOOKUP($AM355,装备!$B:$Q,5,0),0)</f>
        <v>0</v>
      </c>
      <c r="CU355" s="304">
        <f>IFERROR(VLOOKUP(AN355,装备!$B:$C,2,0),0)</f>
        <v>0</v>
      </c>
      <c r="CV355" s="304">
        <f>IFERROR(VLOOKUP($AN355,装备!$B:$Q,5,0),0)</f>
        <v>0</v>
      </c>
      <c r="CW355" s="304">
        <f>IFERROR(VLOOKUP($AN355,装备!$B:$Q,6,0),0)</f>
        <v>0</v>
      </c>
      <c r="CX355" s="304">
        <f>IFERROR(VLOOKUP($AN355,装备!$B:$Q,7,0),0)</f>
        <v>0</v>
      </c>
      <c r="CY355" s="304">
        <f>IFERROR(VLOOKUP($AN355,装备!$B:$Q,8,0),0)</f>
        <v>0</v>
      </c>
      <c r="CZ355" s="304">
        <f>IFERROR(VLOOKUP($AN355,装备!$B:$Q,9,0),0)</f>
        <v>0</v>
      </c>
      <c r="DA355" s="304">
        <f>IFERROR(VLOOKUP($AN355,装备!$B:$Q,10,0),0)</f>
        <v>0</v>
      </c>
      <c r="DB355" s="304">
        <f>IFERROR(VLOOKUP($AN355,装备!$B:$Q,11,0),0)</f>
        <v>0</v>
      </c>
      <c r="DC355" s="304">
        <f>IFERROR(VLOOKUP($AN355,装备!$B:$Q,12,0),0)</f>
        <v>0</v>
      </c>
      <c r="DD355" s="304">
        <f>IFERROR(VLOOKUP($AN355,装备!$B:$Q,13,0),0)</f>
        <v>0</v>
      </c>
      <c r="DE355" s="304">
        <f>IFERROR(VLOOKUP($AN355,装备!$B:$Q,14,0),0)</f>
        <v>0</v>
      </c>
      <c r="DF355" s="304">
        <f>IFERROR(VLOOKUP($AN355,装备!$B:$Q,16,0),0)</f>
        <v>0</v>
      </c>
      <c r="DG355" s="304">
        <f>IFERROR(VLOOKUP($AN355,装备!$B:$Q,5,0),0)</f>
        <v>0</v>
      </c>
      <c r="DH355" s="304">
        <f>IFERROR(VLOOKUP(AO355,装备!$B:$C,2,0),0)</f>
        <v>0</v>
      </c>
      <c r="DI355" s="304">
        <f>IFERROR(VLOOKUP($AO355,装备!$B:$Q,5,0),0)</f>
        <v>0</v>
      </c>
      <c r="DJ355" s="304">
        <f>IFERROR(VLOOKUP($AO355,装备!$B:$Q,6,0),0)</f>
        <v>0</v>
      </c>
      <c r="DK355" s="304">
        <f>IFERROR(VLOOKUP($AO355,装备!$B:$Q,7,0),0)</f>
        <v>0</v>
      </c>
      <c r="DL355" s="304">
        <f>IFERROR(VLOOKUP($AO355,装备!$B:$Q,8,0),0)</f>
        <v>0</v>
      </c>
      <c r="DM355" s="304">
        <f>IFERROR(VLOOKUP($AO355,装备!$B:$Q,9,0),0)</f>
        <v>0</v>
      </c>
      <c r="DN355" s="304">
        <f>IFERROR(VLOOKUP($AO355,装备!$B:$Q,10,0),0)</f>
        <v>0</v>
      </c>
      <c r="DO355" s="304">
        <f>IFERROR(VLOOKUP($AO355,装备!$B:$Q,11,0),0)</f>
        <v>0</v>
      </c>
      <c r="DP355" s="304">
        <f>IFERROR(VLOOKUP($AO355,装备!$B:$Q,12,0),0)</f>
        <v>0</v>
      </c>
      <c r="DQ355" s="304">
        <f>IFERROR(VLOOKUP($AO355,装备!$B:$Q,13,0),0)</f>
        <v>0</v>
      </c>
      <c r="DR355" s="304">
        <f>IFERROR(VLOOKUP($AO355,装备!$B:$Q,14,0),0)</f>
        <v>0</v>
      </c>
      <c r="DS355" s="304">
        <f>IFERROR(VLOOKUP($AO355,装备!$B:$Q,16,0),0)</f>
        <v>0</v>
      </c>
      <c r="DT355" s="304">
        <f>IFERROR(VLOOKUP($AO355,装备!$B:$Q,5,0),0)</f>
        <v>0</v>
      </c>
    </row>
    <row r="356" spans="1:124" ht="15" hidden="1">
      <c r="A356" s="301">
        <f>未改造舰娘!$A352</f>
        <v>10038312</v>
      </c>
      <c r="B356" s="354" t="s">
        <v>4262</v>
      </c>
      <c r="C356" s="323"/>
      <c r="D356" s="323">
        <f t="shared" si="5"/>
        <v>110</v>
      </c>
      <c r="E356" s="303">
        <f>未改造舰娘!$C352</f>
        <v>4</v>
      </c>
      <c r="F356" s="304" t="str">
        <f>未改造舰娘!$D352</f>
        <v>轻巡</v>
      </c>
      <c r="G356" s="304" t="str">
        <f>未改造舰娘!$E352</f>
        <v>中型</v>
      </c>
      <c r="H356" s="304" t="str">
        <f>未改造舰娘!$F352</f>
        <v>护卫舰</v>
      </c>
      <c r="I356" s="460">
        <f>未改造舰娘!$AR352</f>
        <v>3</v>
      </c>
      <c r="J356" s="304" t="str">
        <f>未改造舰娘!$G352</f>
        <v>意大利</v>
      </c>
      <c r="K356" s="312">
        <f>未改造舰娘!$H352+(BV356+CI356+CV356+DI356)*$C$2</f>
        <v>32</v>
      </c>
      <c r="L356" s="304">
        <f>未改造舰娘!$I352</f>
        <v>0</v>
      </c>
      <c r="M356" s="304">
        <f>未改造舰娘!$J352</f>
        <v>1</v>
      </c>
      <c r="N356" s="518">
        <f>未改造舰娘!$K352</f>
        <v>2</v>
      </c>
      <c r="O356" s="304">
        <f>未改造舰娘!$L352+((CE356+CR356+DE356+DR356)*$C$2)</f>
        <v>20</v>
      </c>
      <c r="P356" s="304" t="str">
        <f>IF($C$2=1,(IF(ISERROR(FIND("超长",未改造舰娘!$M352&amp;CC356&amp;CP356&amp;DC356&amp;DP356,1)),IF(ISERROR(FIND("长",未改造舰娘!$M352&amp;CC356&amp;CP356&amp;DC356&amp;DP356,1)),IF(ISERROR(FIND("中",未改造舰娘!$M352&amp;CC356&amp;CP356&amp;DC356&amp;DP356,1)),IF(ISERROR(FIND("短",未改造舰娘!$M352&amp;CC356&amp;CP356&amp;DC356&amp;DP356,1)),IF(ISERROR(FIND("无",未改造舰娘!$M352&amp;CC356&amp;CP356&amp;DC356&amp;DP356,1)),0,"无"),"短"),"中"),"长"),"超长")),未改造舰娘!$M352)</f>
        <v>中</v>
      </c>
      <c r="Q356" s="303">
        <f>未改造舰娘!$N352</f>
        <v>36.5</v>
      </c>
      <c r="R356" s="304">
        <f>(未改造舰娘!$P352)+(未改造舰娘!$Q352)*$C$3+((BW356+CJ356+CW356+DJ356)*$C$2)</f>
        <v>45</v>
      </c>
      <c r="S356" s="304">
        <f>(未改造舰娘!$R352)+(未改造舰娘!$S352)*$C$3+((BY356+CL356+CY356+DL356)*$C$2)</f>
        <v>43</v>
      </c>
      <c r="T356" s="304">
        <f>(未改造舰娘!$T352)+(未改造舰娘!$U352)*$C$3+((BX356+CK356+CX356+DK356)*$C$2)</f>
        <v>46</v>
      </c>
      <c r="U356" s="304">
        <f>(未改造舰娘!$V352)+(未改造舰娘!$W352)*$C$3+((CG356+CT356+DG356+DT356)*$C$2)</f>
        <v>59</v>
      </c>
      <c r="V356" s="305">
        <f>INT((((未改造舰娘!$Y352)-(未改造舰娘!$X352))*(((IF(D356=0,C356,D356))-1)/99))+未改造舰娘!$X352)+((CB356+CO356+DB356+DO356)*$C$2)</f>
        <v>90</v>
      </c>
      <c r="W356" s="304">
        <f>INT((((未改造舰娘!$AA352)-(未改造舰娘!$Z352))*(((IF(D356=0,C356,D356))-1)/99))+未改造舰娘!$Z352)+((CD356+CQ356+DD356+DQ356)*$C$2)</f>
        <v>71</v>
      </c>
      <c r="X356" s="304">
        <f>INT((((未改造舰娘!$AC352)-(未改造舰娘!$AB352))*(((IF(D356=0,C356,D356))-1)/99))+未改造舰娘!$AB352)+((CA356+CN356+DA356+DN356)*$C$2)</f>
        <v>29</v>
      </c>
      <c r="Y356" s="303">
        <f>INT((((未改造舰娘!$AE352)-(未改造舰娘!$AD352))*(((IF(D356=0,C356,D356))-1)/99))+未改造舰娘!$AD352)+((BZ356+CM356+CZ356+DM356)*$C$2)</f>
        <v>60</v>
      </c>
      <c r="Z356" s="474">
        <f>IF(未改造舰娘!$AF352=0,"",未改造舰娘!$AF352)</f>
        <v>2</v>
      </c>
      <c r="AA356" s="304">
        <f>IF(未改造舰娘!$AG352="","",未改造舰娘!$AG352)</f>
        <v>2</v>
      </c>
      <c r="AB356" s="304">
        <f>IF(未改造舰娘!$AH352="","",未改造舰娘!$AH352)</f>
        <v>2</v>
      </c>
      <c r="AC356" s="304" t="str">
        <f>IF(未改造舰娘!$AI352="","",未改造舰娘!$AI352)</f>
        <v/>
      </c>
      <c r="AD356" s="304">
        <f>IF(未改造舰娘!$AJ352="","",未改造舰娘!$AJ352)</f>
        <v>6</v>
      </c>
      <c r="AE356" s="305">
        <f>IF(未改造舰娘!$AK352="","",未改造舰娘!$AK352)</f>
        <v>0</v>
      </c>
      <c r="AF356" s="304" t="str">
        <f>IF(未改造舰娘!$AL352="","",未改造舰娘!$AL352)</f>
        <v/>
      </c>
      <c r="AG356" s="304" t="str">
        <f>IF(未改造舰娘!$AM352="","",未改造舰娘!$AM352)</f>
        <v/>
      </c>
      <c r="AH356" s="304" t="str">
        <f>IF(未改造舰娘!$AN352="","",未改造舰娘!$AN352)</f>
        <v/>
      </c>
      <c r="AI356" s="304" t="str">
        <f>IF(未改造舰娘!$AO352="","",未改造舰娘!$AO352)</f>
        <v/>
      </c>
      <c r="AJ356" s="304" t="str">
        <f>IF(未改造舰娘!$AP352="","",未改造舰娘!$AP352)</f>
        <v/>
      </c>
      <c r="AK356" s="303" t="str">
        <f>IF(未改造舰娘!$AQ352="","",未改造舰娘!$AQ352)</f>
        <v/>
      </c>
      <c r="AL356" s="306" t="str">
        <f>IF(未改造舰娘!$AS352="","",未改造舰娘!$AS352)</f>
        <v>改良型动力系统</v>
      </c>
      <c r="AM356" s="306" t="str">
        <f>IF(未改造舰娘!$AT352="","",未改造舰娘!$AT352)</f>
        <v/>
      </c>
      <c r="AN356" s="306" t="str">
        <f>IF(未改造舰娘!$AU352="","",未改造舰娘!$AU352)</f>
        <v/>
      </c>
      <c r="AO356" s="306" t="str">
        <f>IF(未改造舰娘!$AV352="","",未改造舰娘!$AV352)</f>
        <v/>
      </c>
      <c r="AP356" s="307" t="str">
        <f>IF(未改造舰娘!$AW352="","",未改造舰娘!$AW352)</f>
        <v/>
      </c>
      <c r="AQ356" s="308" t="str">
        <f>IF(未改造舰娘!$AX352="","",未改造舰娘!$AX352)</f>
        <v/>
      </c>
      <c r="AR356" s="304">
        <f>IF(未改造舰娘!$AY352="","",未改造舰娘!$AY352)</f>
        <v>25</v>
      </c>
      <c r="AS356" s="304">
        <f>IF(未改造舰娘!$AZ352="","",未改造舰娘!$AZ352)</f>
        <v>35</v>
      </c>
      <c r="AT356" s="304">
        <f>IF(未改造舰娘!$BA352="","",未改造舰娘!$BA352)</f>
        <v>1</v>
      </c>
      <c r="AU356" s="304">
        <f>IF(未改造舰娘!$BB352="","",未改造舰娘!$BB352)</f>
        <v>1.9</v>
      </c>
      <c r="AV356" s="305">
        <f>IF((未改造舰娘!$BG352+未改造舰娘!$BK352*$C$4)=0,"",(未改造舰娘!$BG352+未改造舰娘!$BK352*$C$4))</f>
        <v>20</v>
      </c>
      <c r="AW356" s="304">
        <f>IF((未改造舰娘!$BH352+未改造舰娘!$BL352*$C$4)=0,"",(未改造舰娘!$BH352+未改造舰娘!$BL352*$C$4))</f>
        <v>16</v>
      </c>
      <c r="AX356" s="304">
        <f>IF((未改造舰娘!$BI352+未改造舰娘!$BM352*$C$4)=0,"",(未改造舰娘!$BI352+未改造舰娘!$BM352*$C$4))</f>
        <v>30</v>
      </c>
      <c r="AY356" s="303" t="str">
        <f>IF((未改造舰娘!$BJ352+未改造舰娘!$BN352*$C$4)=0,"",(未改造舰娘!$BJ352+未改造舰娘!$BN352*$C$4))</f>
        <v/>
      </c>
      <c r="AZ356" s="500">
        <f>IF(未改造舰娘!BC352="","",未改造舰娘!BC352)</f>
        <v>10</v>
      </c>
      <c r="BA356" s="500">
        <f>IF(未改造舰娘!BD352="","",未改造舰娘!BD352)</f>
        <v>8</v>
      </c>
      <c r="BB356" s="500">
        <f>IF(未改造舰娘!BE352="","",未改造舰娘!BE352)</f>
        <v>13</v>
      </c>
      <c r="BC356" s="498">
        <f>IF(未改造舰娘!BF352="","",未改造舰娘!BF352)</f>
        <v>15</v>
      </c>
      <c r="BD356" s="480" t="s">
        <v>2463</v>
      </c>
      <c r="BE356" s="506"/>
      <c r="BF356" s="306" t="str">
        <f>IF(未改造舰娘!$BQ352="","",未改造舰娘!$BQ352)</f>
        <v>4-2-J,4-4-CDEHIKL,5-3-H,5-5-FGHI,6-3-DEFHJ,8-3-DEFGHIJKL</v>
      </c>
      <c r="BG356" s="306" t="str">
        <f>IF(未改造舰娘!$BR352="","",未改造舰娘!$BR352)</f>
        <v>极地奏鸣曲 Ex-2-ABCDEFGHIJKLMN,Ex-3-ABCDEFGHIJKLMOPQ；女武神行动 Ex-2-ABCDEFGIKL,Ex-3-ABCDEGHIJKLM,Ex-5-ABCDEFG；未命名 Ex-4-BCDEIJKLMNOPQRST,Ex-5-RS,Ex-6-BCDEFGIJKLMNOPQRTUV,Ex-7-CDEFGHJLM,Ex-8-ABCDEFGHIJKNO,Ex-10-ABCEIJKLMNOPQRST,Ex-12-ABCDEFGIJKLMNOPQRTUV</v>
      </c>
      <c r="BH356" s="306"/>
      <c r="BU356" s="304">
        <f>IFERROR(VLOOKUP(AL356,装备!$B:$C,2,0),0)</f>
        <v>5</v>
      </c>
      <c r="BV356" s="304">
        <f>IFERROR(VLOOKUP($AL356,装备!$B:$Q,5,0),0)</f>
        <v>0</v>
      </c>
      <c r="BW356" s="304">
        <f>IFERROR(VLOOKUP($AL356,装备!$B:$Q,6,0),0)</f>
        <v>0</v>
      </c>
      <c r="BX356" s="304">
        <f>IFERROR(VLOOKUP($AL356,装备!$B:$Q,7,0),0)</f>
        <v>0</v>
      </c>
      <c r="BY356" s="304">
        <f>IFERROR(VLOOKUP($AL356,装备!$B:$Q,8,0),0)</f>
        <v>0</v>
      </c>
      <c r="BZ356" s="304">
        <f>IFERROR(VLOOKUP($AL356,装备!$B:$Q,9,0),0)</f>
        <v>0</v>
      </c>
      <c r="CA356" s="304">
        <f>IFERROR(VLOOKUP($AL356,装备!$B:$Q,10,0),0)</f>
        <v>0</v>
      </c>
      <c r="CB356" s="304">
        <f>IFERROR(VLOOKUP($AL356,装备!$B:$Q,11,0),0)</f>
        <v>0</v>
      </c>
      <c r="CC356" s="304" t="str">
        <f>IFERROR(VLOOKUP($AL356,装备!$B:$Q,12,0),0)</f>
        <v>无</v>
      </c>
      <c r="CD356" s="304">
        <f>IFERROR(VLOOKUP($AL356,装备!$B:$Q,13,0),0)</f>
        <v>10</v>
      </c>
      <c r="CE356" s="304">
        <f>IFERROR(VLOOKUP($AL356,装备!$B:$Q,14,0),0)</f>
        <v>0</v>
      </c>
      <c r="CF356" s="304">
        <f>IFERROR(VLOOKUP($AL356,装备!$B:$Q,16,0),0)</f>
        <v>0</v>
      </c>
      <c r="CG356" s="304">
        <f>IFERROR(VLOOKUP($AL356,装备!$B:$Q,5,0),0)</f>
        <v>0</v>
      </c>
      <c r="CH356" s="304">
        <f>IFERROR(VLOOKUP(AM356,装备!$B:$C,2,0),0)</f>
        <v>0</v>
      </c>
      <c r="CI356" s="304">
        <f>IFERROR(VLOOKUP($AM356,装备!$B:$Q,5,0),0)</f>
        <v>0</v>
      </c>
      <c r="CJ356" s="304">
        <f>IFERROR(VLOOKUP($AM356,装备!$B:$Q,6,0),0)</f>
        <v>0</v>
      </c>
      <c r="CK356" s="304">
        <f>IFERROR(VLOOKUP($AM356,装备!$B:$Q,7,0),0)</f>
        <v>0</v>
      </c>
      <c r="CL356" s="304">
        <f>IFERROR(VLOOKUP($AM356,装备!$B:$Q,8,0),0)</f>
        <v>0</v>
      </c>
      <c r="CM356" s="304">
        <f>IFERROR(VLOOKUP($AM356,装备!$B:$Q,9,0),0)</f>
        <v>0</v>
      </c>
      <c r="CN356" s="304">
        <f>IFERROR(VLOOKUP($AM356,装备!$B:$Q,10,0),0)</f>
        <v>0</v>
      </c>
      <c r="CO356" s="304">
        <f>IFERROR(VLOOKUP($AM356,装备!$B:$Q,11,0),0)</f>
        <v>0</v>
      </c>
      <c r="CP356" s="304">
        <f>IFERROR(VLOOKUP($AM356,装备!$B:$Q,12,0),0)</f>
        <v>0</v>
      </c>
      <c r="CQ356" s="304">
        <f>IFERROR(VLOOKUP($AM356,装备!$B:$Q,13,0),0)</f>
        <v>0</v>
      </c>
      <c r="CR356" s="304">
        <f>IFERROR(VLOOKUP($AM356,装备!$B:$Q,14,0),0)</f>
        <v>0</v>
      </c>
      <c r="CS356" s="304">
        <f>IFERROR(VLOOKUP($AM356,装备!$B:$Q,16,0),0)</f>
        <v>0</v>
      </c>
      <c r="CT356" s="304">
        <f>IFERROR(VLOOKUP($AM356,装备!$B:$Q,5,0),0)</f>
        <v>0</v>
      </c>
      <c r="CU356" s="304">
        <f>IFERROR(VLOOKUP(AN356,装备!$B:$C,2,0),0)</f>
        <v>0</v>
      </c>
      <c r="CV356" s="304">
        <f>IFERROR(VLOOKUP($AN356,装备!$B:$Q,5,0),0)</f>
        <v>0</v>
      </c>
      <c r="CW356" s="304">
        <f>IFERROR(VLOOKUP($AN356,装备!$B:$Q,6,0),0)</f>
        <v>0</v>
      </c>
      <c r="CX356" s="304">
        <f>IFERROR(VLOOKUP($AN356,装备!$B:$Q,7,0),0)</f>
        <v>0</v>
      </c>
      <c r="CY356" s="304">
        <f>IFERROR(VLOOKUP($AN356,装备!$B:$Q,8,0),0)</f>
        <v>0</v>
      </c>
      <c r="CZ356" s="304">
        <f>IFERROR(VLOOKUP($AN356,装备!$B:$Q,9,0),0)</f>
        <v>0</v>
      </c>
      <c r="DA356" s="304">
        <f>IFERROR(VLOOKUP($AN356,装备!$B:$Q,10,0),0)</f>
        <v>0</v>
      </c>
      <c r="DB356" s="304">
        <f>IFERROR(VLOOKUP($AN356,装备!$B:$Q,11,0),0)</f>
        <v>0</v>
      </c>
      <c r="DC356" s="304">
        <f>IFERROR(VLOOKUP($AN356,装备!$B:$Q,12,0),0)</f>
        <v>0</v>
      </c>
      <c r="DD356" s="304">
        <f>IFERROR(VLOOKUP($AN356,装备!$B:$Q,13,0),0)</f>
        <v>0</v>
      </c>
      <c r="DE356" s="304">
        <f>IFERROR(VLOOKUP($AN356,装备!$B:$Q,14,0),0)</f>
        <v>0</v>
      </c>
      <c r="DF356" s="304">
        <f>IFERROR(VLOOKUP($AN356,装备!$B:$Q,16,0),0)</f>
        <v>0</v>
      </c>
      <c r="DG356" s="304">
        <f>IFERROR(VLOOKUP($AN356,装备!$B:$Q,5,0),0)</f>
        <v>0</v>
      </c>
      <c r="DH356" s="304">
        <f>IFERROR(VLOOKUP(AO356,装备!$B:$C,2,0),0)</f>
        <v>0</v>
      </c>
      <c r="DI356" s="304">
        <f>IFERROR(VLOOKUP($AO356,装备!$B:$Q,5,0),0)</f>
        <v>0</v>
      </c>
      <c r="DJ356" s="304">
        <f>IFERROR(VLOOKUP($AO356,装备!$B:$Q,6,0),0)</f>
        <v>0</v>
      </c>
      <c r="DK356" s="304">
        <f>IFERROR(VLOOKUP($AO356,装备!$B:$Q,7,0),0)</f>
        <v>0</v>
      </c>
      <c r="DL356" s="304">
        <f>IFERROR(VLOOKUP($AO356,装备!$B:$Q,8,0),0)</f>
        <v>0</v>
      </c>
      <c r="DM356" s="304">
        <f>IFERROR(VLOOKUP($AO356,装备!$B:$Q,9,0),0)</f>
        <v>0</v>
      </c>
      <c r="DN356" s="304">
        <f>IFERROR(VLOOKUP($AO356,装备!$B:$Q,10,0),0)</f>
        <v>0</v>
      </c>
      <c r="DO356" s="304">
        <f>IFERROR(VLOOKUP($AO356,装备!$B:$Q,11,0),0)</f>
        <v>0</v>
      </c>
      <c r="DP356" s="304">
        <f>IFERROR(VLOOKUP($AO356,装备!$B:$Q,12,0),0)</f>
        <v>0</v>
      </c>
      <c r="DQ356" s="304">
        <f>IFERROR(VLOOKUP($AO356,装备!$B:$Q,13,0),0)</f>
        <v>0</v>
      </c>
      <c r="DR356" s="304">
        <f>IFERROR(VLOOKUP($AO356,装备!$B:$Q,14,0),0)</f>
        <v>0</v>
      </c>
      <c r="DS356" s="304">
        <f>IFERROR(VLOOKUP($AO356,装备!$B:$Q,16,0),0)</f>
        <v>0</v>
      </c>
      <c r="DT356" s="304">
        <f>IFERROR(VLOOKUP($AO356,装备!$B:$Q,5,0),0)</f>
        <v>0</v>
      </c>
    </row>
    <row r="357" spans="1:124" hidden="1">
      <c r="A357" s="301">
        <f>未改造舰娘!$A353</f>
        <v>10038411</v>
      </c>
      <c r="B357" s="354" t="s">
        <v>4263</v>
      </c>
      <c r="C357" s="323"/>
      <c r="D357" s="323">
        <f t="shared" si="5"/>
        <v>110</v>
      </c>
      <c r="E357" s="303">
        <f>未改造舰娘!$C353</f>
        <v>4</v>
      </c>
      <c r="F357" s="304" t="str">
        <f>未改造舰娘!$D353</f>
        <v>重炮</v>
      </c>
      <c r="G357" s="304" t="str">
        <f>未改造舰娘!$E353</f>
        <v>小型</v>
      </c>
      <c r="H357" s="304" t="str">
        <f>未改造舰娘!$F353</f>
        <v>护卫舰</v>
      </c>
      <c r="I357" s="460">
        <f>未改造舰娘!$AR353</f>
        <v>2</v>
      </c>
      <c r="J357" s="304" t="str">
        <f>未改造舰娘!$G353</f>
        <v>意大利</v>
      </c>
      <c r="K357" s="312">
        <f>未改造舰娘!$H353+(BV357+CI357+CV357+DI357)*$C$2</f>
        <v>24</v>
      </c>
      <c r="L357" s="304">
        <f>未改造舰娘!$I353</f>
        <v>0</v>
      </c>
      <c r="M357" s="304">
        <f>未改造舰娘!$J353</f>
        <v>1</v>
      </c>
      <c r="N357" s="518">
        <f>未改造舰娘!$K353</f>
        <v>2</v>
      </c>
      <c r="O357" s="304">
        <f>未改造舰娘!$L353+((CE357+CR357+DE357+DR357)*$C$2)</f>
        <v>16</v>
      </c>
      <c r="P357" s="304" t="str">
        <f>IF($C$2=1,(IF(ISERROR(FIND("超长",未改造舰娘!$M353&amp;CC357&amp;CP357&amp;DC357&amp;DP357,1)),IF(ISERROR(FIND("长",未改造舰娘!$M353&amp;CC357&amp;CP357&amp;DC357&amp;DP357,1)),IF(ISERROR(FIND("中",未改造舰娘!$M353&amp;CC357&amp;CP357&amp;DC357&amp;DP357,1)),IF(ISERROR(FIND("短",未改造舰娘!$M353&amp;CC357&amp;CP357&amp;DC357&amp;DP357,1)),IF(ISERROR(FIND("无",未改造舰娘!$M353&amp;CC357&amp;CP357&amp;DC357&amp;DP357,1)),0,"无"),"短"),"中"),"长"),"超长")),未改造舰娘!$M353)</f>
        <v>长</v>
      </c>
      <c r="Q357" s="303">
        <f>未改造舰娘!$N353</f>
        <v>3.3</v>
      </c>
      <c r="R357" s="304">
        <f>(未改造舰娘!$P353)+(未改造舰娘!$Q353)*$C$3+((BW357+CJ357+CW357+DJ357)*$C$2)</f>
        <v>54</v>
      </c>
      <c r="S357" s="304">
        <f>(未改造舰娘!$R353)+(未改造舰娘!$S353)*$C$3+((BY357+CL357+CY357+DL357)*$C$2)</f>
        <v>0</v>
      </c>
      <c r="T357" s="304">
        <f>(未改造舰娘!$T353)+(未改造舰娘!$U353)*$C$3+((BX357+CK357+CX357+DK357)*$C$2)</f>
        <v>75</v>
      </c>
      <c r="U357" s="304">
        <f>(未改造舰娘!$V353)+(未改造舰娘!$W353)*$C$3+((CG357+CT357+DG357+DT357)*$C$2)</f>
        <v>42</v>
      </c>
      <c r="V357" s="305">
        <f>INT((((未改造舰娘!$Y353)-(未改造舰娘!$X353))*(((IF(D357=0,C357,D357))-1)/99))+未改造舰娘!$X353)+((CB357+CO357+DB357+DO357)*$C$2)</f>
        <v>87</v>
      </c>
      <c r="W357" s="304">
        <f>INT((((未改造舰娘!$AA353)-(未改造舰娘!$Z353))*(((IF(D357=0,C357,D357))-1)/99))+未改造舰娘!$Z353)+((CD357+CQ357+DD357+DQ357)*$C$2)</f>
        <v>42</v>
      </c>
      <c r="X357" s="304">
        <f>INT((((未改造舰娘!$AC353)-(未改造舰娘!$AB353))*(((IF(D357=0,C357,D357))-1)/99))+未改造舰娘!$AB353)+((CA357+CN357+DA357+DN357)*$C$2)</f>
        <v>16</v>
      </c>
      <c r="Y357" s="303">
        <f>INT((((未改造舰娘!$AE353)-(未改造舰娘!$AD353))*(((IF(D357=0,C357,D357))-1)/99))+未改造舰娘!$AD353)+((BZ357+CM357+CZ357+DM357)*$C$2)</f>
        <v>0</v>
      </c>
      <c r="Z357" s="474" t="str">
        <f>IF(未改造舰娘!$AF353=0,"",未改造舰娘!$AF353)</f>
        <v/>
      </c>
      <c r="AA357" s="304" t="str">
        <f>IF(未改造舰娘!$AG353="","",未改造舰娘!$AG353)</f>
        <v/>
      </c>
      <c r="AB357" s="304" t="str">
        <f>IF(未改造舰娘!$AH353="","",未改造舰娘!$AH353)</f>
        <v/>
      </c>
      <c r="AC357" s="304" t="str">
        <f>IF(未改造舰娘!$AI353="","",未改造舰娘!$AI353)</f>
        <v/>
      </c>
      <c r="AD357" s="304">
        <f>IF(未改造舰娘!$AJ353="","",未改造舰娘!$AJ353)</f>
        <v>0</v>
      </c>
      <c r="AE357" s="305">
        <f>IF(未改造舰娘!$AK353="","",未改造舰娘!$AK353)</f>
        <v>0</v>
      </c>
      <c r="AF357" s="304" t="str">
        <f>IF(未改造舰娘!$AL353="","",未改造舰娘!$AL353)</f>
        <v/>
      </c>
      <c r="AG357" s="304" t="str">
        <f>IF(未改造舰娘!$AM353="","",未改造舰娘!$AM353)</f>
        <v/>
      </c>
      <c r="AH357" s="304" t="str">
        <f>IF(未改造舰娘!$AN353="","",未改造舰娘!$AN353)</f>
        <v/>
      </c>
      <c r="AI357" s="304" t="str">
        <f>IF(未改造舰娘!$AO353="","",未改造舰娘!$AO353)</f>
        <v/>
      </c>
      <c r="AJ357" s="304" t="str">
        <f>IF(未改造舰娘!$AP353="","",未改造舰娘!$AP353)</f>
        <v/>
      </c>
      <c r="AK357" s="303" t="str">
        <f>IF(未改造舰娘!$AQ353="","",未改造舰娘!$AQ353)</f>
        <v/>
      </c>
      <c r="AL357" s="306" t="str">
        <f>IF(未改造舰娘!$AS353="","",未改造舰娘!$AS353)</f>
        <v>I国双联381毫米炮（BM）</v>
      </c>
      <c r="AM357" s="306" t="str">
        <f>IF(未改造舰娘!$AT353="","",未改造舰娘!$AT353)</f>
        <v/>
      </c>
      <c r="AN357" s="306" t="str">
        <f>IF(未改造舰娘!$AU353="","",未改造舰娘!$AU353)</f>
        <v/>
      </c>
      <c r="AO357" s="306" t="str">
        <f>IF(未改造舰娘!$AV353="","",未改造舰娘!$AV353)</f>
        <v/>
      </c>
      <c r="AP357" s="307" t="str">
        <f>IF(未改造舰娘!$AW353="","",未改造舰娘!$AW353)</f>
        <v/>
      </c>
      <c r="AQ357" s="308" t="str">
        <f>IF(未改造舰娘!$AX353="","",未改造舰娘!$AX353)</f>
        <v/>
      </c>
      <c r="AR357" s="304">
        <f>IF(未改造舰娘!$AY353="","",未改造舰娘!$AY353)</f>
        <v>10</v>
      </c>
      <c r="AS357" s="304">
        <f>IF(未改造舰娘!$AZ353="","",未改造舰娘!$AZ353)</f>
        <v>35</v>
      </c>
      <c r="AT357" s="304">
        <f>IF(未改造舰娘!$BA353="","",未改造舰娘!$BA353)</f>
        <v>0.9</v>
      </c>
      <c r="AU357" s="304">
        <f>IF(未改造舰娘!$BB353="","",未改造舰娘!$BB353)</f>
        <v>1</v>
      </c>
      <c r="AV357" s="305">
        <f>IF((未改造舰娘!$BG353+未改造舰娘!$BK353*$C$4)=0,"",(未改造舰娘!$BG353+未改造舰娘!$BK353*$C$4))</f>
        <v>24</v>
      </c>
      <c r="AW357" s="304">
        <f>IF((未改造舰娘!$BH353+未改造舰娘!$BL353*$C$4)=0,"",(未改造舰娘!$BH353+未改造舰娘!$BL353*$C$4))</f>
        <v>24</v>
      </c>
      <c r="AX357" s="304">
        <f>IF((未改造舰娘!$BI353+未改造舰娘!$BM353*$C$4)=0,"",(未改造舰娘!$BI353+未改造舰娘!$BM353*$C$4))</f>
        <v>30</v>
      </c>
      <c r="AY357" s="303" t="str">
        <f>IF((未改造舰娘!$BJ353+未改造舰娘!$BN353*$C$4)=0,"",(未改造舰娘!$BJ353+未改造舰娘!$BN353*$C$4))</f>
        <v/>
      </c>
      <c r="AZ357" s="500">
        <f>IF(未改造舰娘!BC353="","",未改造舰娘!BC353)</f>
        <v>24</v>
      </c>
      <c r="BA357" s="500">
        <f>IF(未改造舰娘!BD353="","",未改造舰娘!BD353)</f>
        <v>0</v>
      </c>
      <c r="BB357" s="500">
        <f>IF(未改造舰娘!BE353="","",未改造舰娘!BE353)</f>
        <v>50</v>
      </c>
      <c r="BC357" s="498">
        <f>IF(未改造舰娘!BF353="","",未改造舰娘!BF353)</f>
        <v>0</v>
      </c>
      <c r="BD357" s="67" t="s">
        <v>2460</v>
      </c>
      <c r="BE357" s="506">
        <v>5.5555555555555552E-2</v>
      </c>
      <c r="BF357" s="306" t="str">
        <f>IF(未改造舰娘!$BQ353="","",未改造舰娘!$BQ353)</f>
        <v>4-1-I,4-3-CEFGH,5-3-H,5-4-EGH,6-3-DEHJ,8-2-EGHIJLM,8-3-DEFHIJKL</v>
      </c>
      <c r="BG357" s="306" t="str">
        <f>IF(未改造舰娘!$BR353="","",未改造舰娘!$BR353)</f>
        <v>极地奏鸣曲 Ex-1-CDEFGHIJK,Ex-2-DEFGHIJKLMN；女武神行动 Ex-2-ABCDEFGHIJKL,Ex-3-ABCDEGHIJKLM,Ex-6-BCDEFHI；未命名 Ex-3-S,Ex-4-BCDEIJKLMNOPQRST,Ex-6-BCDEFGIJKLMNOPRTUV,Ex-9-BCEGHIJKLMNOPQRS,Ex-11-ABCDFHIJKLMNOQRS,Ex-12-ABCDEFGIJKLMNOPQRTUV</v>
      </c>
      <c r="BH357" s="306"/>
      <c r="BU357" s="304">
        <f>IFERROR(VLOOKUP(AL357,装备!$B:$C,2,0),0)</f>
        <v>3</v>
      </c>
      <c r="BV357" s="304">
        <f>IFERROR(VLOOKUP($AL357,装备!$B:$Q,5,0),0)</f>
        <v>0</v>
      </c>
      <c r="BW357" s="304">
        <f>IFERROR(VLOOKUP($AL357,装备!$B:$Q,6,0),0)</f>
        <v>17</v>
      </c>
      <c r="BX357" s="304">
        <f>IFERROR(VLOOKUP($AL357,装备!$B:$Q,7,0),0)</f>
        <v>0</v>
      </c>
      <c r="BY357" s="304">
        <f>IFERROR(VLOOKUP($AL357,装备!$B:$Q,8,0),0)</f>
        <v>0</v>
      </c>
      <c r="BZ357" s="304">
        <f>IFERROR(VLOOKUP($AL357,装备!$B:$Q,9,0),0)</f>
        <v>0</v>
      </c>
      <c r="CA357" s="304">
        <f>IFERROR(VLOOKUP($AL357,装备!$B:$Q,10,0),0)</f>
        <v>0</v>
      </c>
      <c r="CB357" s="304">
        <f>IFERROR(VLOOKUP($AL357,装备!$B:$Q,11,0),0)</f>
        <v>0</v>
      </c>
      <c r="CC357" s="304" t="str">
        <f>IFERROR(VLOOKUP($AL357,装备!$B:$Q,12,0),0)</f>
        <v>长</v>
      </c>
      <c r="CD357" s="304">
        <f>IFERROR(VLOOKUP($AL357,装备!$B:$Q,13,0),0)</f>
        <v>0</v>
      </c>
      <c r="CE357" s="304">
        <f>IFERROR(VLOOKUP($AL357,装备!$B:$Q,14,0),0)</f>
        <v>0</v>
      </c>
      <c r="CF357" s="304">
        <f>IFERROR(VLOOKUP($AL357,装备!$B:$Q,16,0),0)</f>
        <v>0</v>
      </c>
      <c r="CG357" s="304">
        <f>IFERROR(VLOOKUP($AL357,装备!$B:$Q,5,0),0)</f>
        <v>0</v>
      </c>
      <c r="CH357" s="304">
        <f>IFERROR(VLOOKUP(AM357,装备!$B:$C,2,0),0)</f>
        <v>0</v>
      </c>
      <c r="CI357" s="304">
        <f>IFERROR(VLOOKUP($AM357,装备!$B:$Q,5,0),0)</f>
        <v>0</v>
      </c>
      <c r="CJ357" s="304">
        <f>IFERROR(VLOOKUP($AM357,装备!$B:$Q,6,0),0)</f>
        <v>0</v>
      </c>
      <c r="CK357" s="304">
        <f>IFERROR(VLOOKUP($AM357,装备!$B:$Q,7,0),0)</f>
        <v>0</v>
      </c>
      <c r="CL357" s="304">
        <f>IFERROR(VLOOKUP($AM357,装备!$B:$Q,8,0),0)</f>
        <v>0</v>
      </c>
      <c r="CM357" s="304">
        <f>IFERROR(VLOOKUP($AM357,装备!$B:$Q,9,0),0)</f>
        <v>0</v>
      </c>
      <c r="CN357" s="304">
        <f>IFERROR(VLOOKUP($AM357,装备!$B:$Q,10,0),0)</f>
        <v>0</v>
      </c>
      <c r="CO357" s="304">
        <f>IFERROR(VLOOKUP($AM357,装备!$B:$Q,11,0),0)</f>
        <v>0</v>
      </c>
      <c r="CP357" s="304">
        <f>IFERROR(VLOOKUP($AM357,装备!$B:$Q,12,0),0)</f>
        <v>0</v>
      </c>
      <c r="CQ357" s="304">
        <f>IFERROR(VLOOKUP($AM357,装备!$B:$Q,13,0),0)</f>
        <v>0</v>
      </c>
      <c r="CR357" s="304">
        <f>IFERROR(VLOOKUP($AM357,装备!$B:$Q,14,0),0)</f>
        <v>0</v>
      </c>
      <c r="CS357" s="304">
        <f>IFERROR(VLOOKUP($AM357,装备!$B:$Q,16,0),0)</f>
        <v>0</v>
      </c>
      <c r="CT357" s="304">
        <f>IFERROR(VLOOKUP($AM357,装备!$B:$Q,5,0),0)</f>
        <v>0</v>
      </c>
      <c r="CU357" s="304">
        <f>IFERROR(VLOOKUP(AN357,装备!$B:$C,2,0),0)</f>
        <v>0</v>
      </c>
      <c r="CV357" s="304">
        <f>IFERROR(VLOOKUP($AN357,装备!$B:$Q,5,0),0)</f>
        <v>0</v>
      </c>
      <c r="CW357" s="304">
        <f>IFERROR(VLOOKUP($AN357,装备!$B:$Q,6,0),0)</f>
        <v>0</v>
      </c>
      <c r="CX357" s="304">
        <f>IFERROR(VLOOKUP($AN357,装备!$B:$Q,7,0),0)</f>
        <v>0</v>
      </c>
      <c r="CY357" s="304">
        <f>IFERROR(VLOOKUP($AN357,装备!$B:$Q,8,0),0)</f>
        <v>0</v>
      </c>
      <c r="CZ357" s="304">
        <f>IFERROR(VLOOKUP($AN357,装备!$B:$Q,9,0),0)</f>
        <v>0</v>
      </c>
      <c r="DA357" s="304">
        <f>IFERROR(VLOOKUP($AN357,装备!$B:$Q,10,0),0)</f>
        <v>0</v>
      </c>
      <c r="DB357" s="304">
        <f>IFERROR(VLOOKUP($AN357,装备!$B:$Q,11,0),0)</f>
        <v>0</v>
      </c>
      <c r="DC357" s="304">
        <f>IFERROR(VLOOKUP($AN357,装备!$B:$Q,12,0),0)</f>
        <v>0</v>
      </c>
      <c r="DD357" s="304">
        <f>IFERROR(VLOOKUP($AN357,装备!$B:$Q,13,0),0)</f>
        <v>0</v>
      </c>
      <c r="DE357" s="304">
        <f>IFERROR(VLOOKUP($AN357,装备!$B:$Q,14,0),0)</f>
        <v>0</v>
      </c>
      <c r="DF357" s="304">
        <f>IFERROR(VLOOKUP($AN357,装备!$B:$Q,16,0),0)</f>
        <v>0</v>
      </c>
      <c r="DG357" s="304">
        <f>IFERROR(VLOOKUP($AN357,装备!$B:$Q,5,0),0)</f>
        <v>0</v>
      </c>
      <c r="DH357" s="304">
        <f>IFERROR(VLOOKUP(AO357,装备!$B:$C,2,0),0)</f>
        <v>0</v>
      </c>
      <c r="DI357" s="304">
        <f>IFERROR(VLOOKUP($AO357,装备!$B:$Q,5,0),0)</f>
        <v>0</v>
      </c>
      <c r="DJ357" s="304">
        <f>IFERROR(VLOOKUP($AO357,装备!$B:$Q,6,0),0)</f>
        <v>0</v>
      </c>
      <c r="DK357" s="304">
        <f>IFERROR(VLOOKUP($AO357,装备!$B:$Q,7,0),0)</f>
        <v>0</v>
      </c>
      <c r="DL357" s="304">
        <f>IFERROR(VLOOKUP($AO357,装备!$B:$Q,8,0),0)</f>
        <v>0</v>
      </c>
      <c r="DM357" s="304">
        <f>IFERROR(VLOOKUP($AO357,装备!$B:$Q,9,0),0)</f>
        <v>0</v>
      </c>
      <c r="DN357" s="304">
        <f>IFERROR(VLOOKUP($AO357,装备!$B:$Q,10,0),0)</f>
        <v>0</v>
      </c>
      <c r="DO357" s="304">
        <f>IFERROR(VLOOKUP($AO357,装备!$B:$Q,11,0),0)</f>
        <v>0</v>
      </c>
      <c r="DP357" s="304">
        <f>IFERROR(VLOOKUP($AO357,装备!$B:$Q,12,0),0)</f>
        <v>0</v>
      </c>
      <c r="DQ357" s="304">
        <f>IFERROR(VLOOKUP($AO357,装备!$B:$Q,13,0),0)</f>
        <v>0</v>
      </c>
      <c r="DR357" s="304">
        <f>IFERROR(VLOOKUP($AO357,装备!$B:$Q,14,0),0)</f>
        <v>0</v>
      </c>
      <c r="DS357" s="304">
        <f>IFERROR(VLOOKUP($AO357,装备!$B:$Q,16,0),0)</f>
        <v>0</v>
      </c>
      <c r="DT357" s="304">
        <f>IFERROR(VLOOKUP($AO357,装备!$B:$Q,5,0),0)</f>
        <v>0</v>
      </c>
    </row>
    <row r="358" spans="1:124" hidden="1">
      <c r="A358" s="301">
        <f>未改造舰娘!$A354</f>
        <v>10038511</v>
      </c>
      <c r="B358" s="354" t="s">
        <v>4265</v>
      </c>
      <c r="C358" s="323"/>
      <c r="D358" s="323">
        <f t="shared" si="5"/>
        <v>110</v>
      </c>
      <c r="E358" s="303">
        <f>未改造舰娘!$C354</f>
        <v>4</v>
      </c>
      <c r="F358" s="304" t="str">
        <f>未改造舰娘!$D354</f>
        <v>驱逐</v>
      </c>
      <c r="G358" s="304" t="str">
        <f>未改造舰娘!$E354</f>
        <v>小型</v>
      </c>
      <c r="H358" s="304" t="str">
        <f>未改造舰娘!$F354</f>
        <v>护卫舰</v>
      </c>
      <c r="I358" s="460">
        <f>未改造舰娘!$AR354</f>
        <v>2</v>
      </c>
      <c r="J358" s="304" t="str">
        <f>未改造舰娘!$G354</f>
        <v>德国</v>
      </c>
      <c r="K358" s="312">
        <f>未改造舰娘!$H354+(BV358+CI358+CV358+DI358)*$C$2</f>
        <v>20</v>
      </c>
      <c r="L358" s="304">
        <f>未改造舰娘!$I354</f>
        <v>0</v>
      </c>
      <c r="M358" s="304">
        <f>未改造舰娘!$J354</f>
        <v>1</v>
      </c>
      <c r="N358" s="518">
        <f>未改造舰娘!$K354</f>
        <v>2</v>
      </c>
      <c r="O358" s="304">
        <f>未改造舰娘!$L354+((CE358+CR358+DE358+DR358)*$C$2)</f>
        <v>10</v>
      </c>
      <c r="P358" s="304" t="str">
        <f>IF($C$2=1,(IF(ISERROR(FIND("超长",未改造舰娘!$M354&amp;CC358&amp;CP358&amp;DC358&amp;DP358,1)),IF(ISERROR(FIND("长",未改造舰娘!$M354&amp;CC358&amp;CP358&amp;DC358&amp;DP358,1)),IF(ISERROR(FIND("中",未改造舰娘!$M354&amp;CC358&amp;CP358&amp;DC358&amp;DP358,1)),IF(ISERROR(FIND("短",未改造舰娘!$M354&amp;CC358&amp;CP358&amp;DC358&amp;DP358,1)),IF(ISERROR(FIND("无",未改造舰娘!$M354&amp;CC358&amp;CP358&amp;DC358&amp;DP358,1)),0,"无"),"短"),"中"),"长"),"超长")),未改造舰娘!$M354)</f>
        <v>短</v>
      </c>
      <c r="Q358" s="303">
        <f>未改造舰娘!$N354</f>
        <v>36.9</v>
      </c>
      <c r="R358" s="304">
        <f>(未改造舰娘!$P354)+(未改造舰娘!$Q354)*$C$3+((BW358+CJ358+CW358+DJ358)*$C$2)</f>
        <v>32</v>
      </c>
      <c r="S358" s="304">
        <f>(未改造舰娘!$R354)+(未改造舰娘!$S354)*$C$3+((BY358+CL358+CY358+DL358)*$C$2)</f>
        <v>68</v>
      </c>
      <c r="T358" s="304">
        <f>(未改造舰娘!$T354)+(未改造舰娘!$U354)*$C$3+((BX358+CK358+CX358+DK358)*$C$2)</f>
        <v>25</v>
      </c>
      <c r="U358" s="304">
        <f>(未改造舰娘!$V354)+(未改造舰娘!$W354)*$C$3+((CG358+CT358+DG358+DT358)*$C$2)</f>
        <v>42</v>
      </c>
      <c r="V358" s="305">
        <f>INT((((未改造舰娘!$Y354)-(未改造舰娘!$X354))*(((IF(D358=0,C358,D358))-1)/99))+未改造舰娘!$X354)+((CB358+CO358+DB358+DO358)*$C$2)</f>
        <v>87</v>
      </c>
      <c r="W358" s="304">
        <f>INT((((未改造舰娘!$AA354)-(未改造舰娘!$Z354))*(((IF(D358=0,C358,D358))-1)/99))+未改造舰娘!$Z354)+((CD358+CQ358+DD358+DQ358)*$C$2)</f>
        <v>83</v>
      </c>
      <c r="X358" s="304">
        <f>INT((((未改造舰娘!$AC354)-(未改造舰娘!$AB354))*(((IF(D358=0,C358,D358))-1)/99))+未改造舰娘!$AB354)+((CA358+CN358+DA358+DN358)*$C$2)</f>
        <v>17</v>
      </c>
      <c r="Y358" s="303">
        <f>INT((((未改造舰娘!$AE354)-(未改造舰娘!$AD354))*(((IF(D358=0,C358,D358))-1)/99))+未改造舰娘!$AD354)+((BZ358+CM358+CZ358+DM358)*$C$2)</f>
        <v>53</v>
      </c>
      <c r="Z358" s="474" t="str">
        <f>IF(未改造舰娘!$AF354=0,"",未改造舰娘!$AF354)</f>
        <v/>
      </c>
      <c r="AA358" s="304" t="str">
        <f>IF(未改造舰娘!$AG354="","",未改造舰娘!$AG354)</f>
        <v/>
      </c>
      <c r="AB358" s="304" t="str">
        <f>IF(未改造舰娘!$AH354="","",未改造舰娘!$AH354)</f>
        <v/>
      </c>
      <c r="AC358" s="304" t="str">
        <f>IF(未改造舰娘!$AI354="","",未改造舰娘!$AI354)</f>
        <v/>
      </c>
      <c r="AD358" s="304">
        <f>IF(未改造舰娘!$AJ354="","",未改造舰娘!$AJ354)</f>
        <v>0</v>
      </c>
      <c r="AE358" s="305">
        <f>IF(未改造舰娘!$AK354="","",未改造舰娘!$AK354)</f>
        <v>0</v>
      </c>
      <c r="AF358" s="304" t="str">
        <f>IF(未改造舰娘!$AL354="","",未改造舰娘!$AL354)</f>
        <v/>
      </c>
      <c r="AG358" s="304" t="str">
        <f>IF(未改造舰娘!$AM354="","",未改造舰娘!$AM354)</f>
        <v/>
      </c>
      <c r="AH358" s="304" t="str">
        <f>IF(未改造舰娘!$AN354="","",未改造舰娘!$AN354)</f>
        <v/>
      </c>
      <c r="AI358" s="304" t="str">
        <f>IF(未改造舰娘!$AO354="","",未改造舰娘!$AO354)</f>
        <v/>
      </c>
      <c r="AJ358" s="304" t="str">
        <f>IF(未改造舰娘!$AP354="","",未改造舰娘!$AP354)</f>
        <v/>
      </c>
      <c r="AK358" s="303" t="str">
        <f>IF(未改造舰娘!$AQ354="","",未改造舰娘!$AQ354)</f>
        <v/>
      </c>
      <c r="AL358" s="306" t="str">
        <f>IF(未改造舰娘!$AS354="","",未改造舰娘!$AS354)</f>
        <v>G国单装150毫米炮</v>
      </c>
      <c r="AM358" s="306" t="str">
        <f>IF(未改造舰娘!$AT354="","",未改造舰娘!$AT354)</f>
        <v/>
      </c>
      <c r="AN358" s="306" t="str">
        <f>IF(未改造舰娘!$AU354="","",未改造舰娘!$AU354)</f>
        <v/>
      </c>
      <c r="AO358" s="306" t="str">
        <f>IF(未改造舰娘!$AV354="","",未改造舰娘!$AV354)</f>
        <v/>
      </c>
      <c r="AP358" s="307" t="str">
        <f>IF(未改造舰娘!$AW354="","",未改造舰娘!$AW354)</f>
        <v/>
      </c>
      <c r="AQ358" s="308" t="str">
        <f>IF(未改造舰娘!$AX354="","",未改造舰娘!$AX354)</f>
        <v/>
      </c>
      <c r="AR358" s="304">
        <f>IF(未改造舰娘!$AY354="","",未改造舰娘!$AY354)</f>
        <v>10</v>
      </c>
      <c r="AS358" s="304">
        <f>IF(未改造舰娘!$AZ354="","",未改造舰娘!$AZ354)</f>
        <v>20</v>
      </c>
      <c r="AT358" s="304">
        <f>IF(未改造舰娘!$BA354="","",未改造舰娘!$BA354)</f>
        <v>0.48</v>
      </c>
      <c r="AU358" s="304">
        <f>IF(未改造舰娘!$BB354="","",未改造舰娘!$BB354)</f>
        <v>0.99</v>
      </c>
      <c r="AV358" s="305">
        <f>IF((未改造舰娘!$BG354+未改造舰娘!$BK354*$C$4)=0,"",(未改造舰娘!$BG354+未改造舰娘!$BK354*$C$4))</f>
        <v>4</v>
      </c>
      <c r="AW358" s="304">
        <f>IF((未改造舰娘!$BH354+未改造舰娘!$BL354*$C$4)=0,"",(未改造舰娘!$BH354+未改造舰娘!$BL354*$C$4))</f>
        <v>9</v>
      </c>
      <c r="AX358" s="304">
        <f>IF((未改造舰娘!$BI354+未改造舰娘!$BM354*$C$4)=0,"",(未改造舰娘!$BI354+未改造舰娘!$BM354*$C$4))</f>
        <v>8</v>
      </c>
      <c r="AY358" s="303" t="str">
        <f>IF((未改造舰娘!$BJ354+未改造舰娘!$BN354*$C$4)=0,"",(未改造舰娘!$BJ354+未改造舰娘!$BN354*$C$4))</f>
        <v/>
      </c>
      <c r="AZ358" s="500">
        <f>IF(未改造舰娘!BC354="","",未改造舰娘!BC354)</f>
        <v>0</v>
      </c>
      <c r="BA358" s="500">
        <f>IF(未改造舰娘!BD354="","",未改造舰娘!BD354)</f>
        <v>18</v>
      </c>
      <c r="BB358" s="500">
        <f>IF(未改造舰娘!BE354="","",未改造舰娘!BE354)</f>
        <v>12</v>
      </c>
      <c r="BC358" s="498">
        <f>IF(未改造舰娘!BF354="","",未改造舰娘!BF354)</f>
        <v>0</v>
      </c>
      <c r="BD358" s="67" t="s">
        <v>2464</v>
      </c>
      <c r="BE358" s="506"/>
      <c r="BF358" s="306" t="str">
        <f>IF(未改造舰娘!$BQ354="","",未改造舰娘!$BQ354)</f>
        <v/>
      </c>
      <c r="BG358" s="306" t="str">
        <f>IF(未改造舰娘!$BR354="","",未改造舰娘!$BR354)</f>
        <v>极地奏鸣曲 Ex-3-ABCDEFGHIJKLMOPQ；女武神行动 Ex-2-BCDEFGJKL,Ex-6-BCDEFHI；未命名 Ex-5-RS,Ex-6-BCDEFGIJKLMNOPQRTUV,Ex-9-BCEGHIJKLMOPQRS,Ex-10-ABCDEIJKLMNOPQRST,Ex-12-ABCDEFGIJKLMNOPQRTUV</v>
      </c>
      <c r="BH358" s="306"/>
      <c r="BU358" s="304">
        <f>IFERROR(VLOOKUP(AL358,装备!$B:$C,2,0),0)</f>
        <v>2</v>
      </c>
      <c r="BV358" s="304">
        <f>IFERROR(VLOOKUP($AL358,装备!$B:$Q,5,0),0)</f>
        <v>0</v>
      </c>
      <c r="BW358" s="304">
        <f>IFERROR(VLOOKUP($AL358,装备!$B:$Q,6,0),0)</f>
        <v>2</v>
      </c>
      <c r="BX358" s="304">
        <f>IFERROR(VLOOKUP($AL358,装备!$B:$Q,7,0),0)</f>
        <v>0</v>
      </c>
      <c r="BY358" s="304">
        <f>IFERROR(VLOOKUP($AL358,装备!$B:$Q,8,0),0)</f>
        <v>0</v>
      </c>
      <c r="BZ358" s="304">
        <f>IFERROR(VLOOKUP($AL358,装备!$B:$Q,9,0),0)</f>
        <v>0</v>
      </c>
      <c r="CA358" s="304">
        <f>IFERROR(VLOOKUP($AL358,装备!$B:$Q,10,0),0)</f>
        <v>0</v>
      </c>
      <c r="CB358" s="304">
        <f>IFERROR(VLOOKUP($AL358,装备!$B:$Q,11,0),0)</f>
        <v>2</v>
      </c>
      <c r="CC358" s="304" t="str">
        <f>IFERROR(VLOOKUP($AL358,装备!$B:$Q,12,0),0)</f>
        <v>短</v>
      </c>
      <c r="CD358" s="304">
        <f>IFERROR(VLOOKUP($AL358,装备!$B:$Q,13,0),0)</f>
        <v>0</v>
      </c>
      <c r="CE358" s="304">
        <f>IFERROR(VLOOKUP($AL358,装备!$B:$Q,14,0),0)</f>
        <v>0</v>
      </c>
      <c r="CF358" s="304">
        <f>IFERROR(VLOOKUP($AL358,装备!$B:$Q,16,0),0)</f>
        <v>0</v>
      </c>
      <c r="CG358" s="304">
        <f>IFERROR(VLOOKUP($AL358,装备!$B:$Q,5,0),0)</f>
        <v>0</v>
      </c>
      <c r="CH358" s="304">
        <f>IFERROR(VLOOKUP(AM358,装备!$B:$C,2,0),0)</f>
        <v>0</v>
      </c>
      <c r="CI358" s="304">
        <f>IFERROR(VLOOKUP($AM358,装备!$B:$Q,5,0),0)</f>
        <v>0</v>
      </c>
      <c r="CJ358" s="304">
        <f>IFERROR(VLOOKUP($AM358,装备!$B:$Q,6,0),0)</f>
        <v>0</v>
      </c>
      <c r="CK358" s="304">
        <f>IFERROR(VLOOKUP($AM358,装备!$B:$Q,7,0),0)</f>
        <v>0</v>
      </c>
      <c r="CL358" s="304">
        <f>IFERROR(VLOOKUP($AM358,装备!$B:$Q,8,0),0)</f>
        <v>0</v>
      </c>
      <c r="CM358" s="304">
        <f>IFERROR(VLOOKUP($AM358,装备!$B:$Q,9,0),0)</f>
        <v>0</v>
      </c>
      <c r="CN358" s="304">
        <f>IFERROR(VLOOKUP($AM358,装备!$B:$Q,10,0),0)</f>
        <v>0</v>
      </c>
      <c r="CO358" s="304">
        <f>IFERROR(VLOOKUP($AM358,装备!$B:$Q,11,0),0)</f>
        <v>0</v>
      </c>
      <c r="CP358" s="304">
        <f>IFERROR(VLOOKUP($AM358,装备!$B:$Q,12,0),0)</f>
        <v>0</v>
      </c>
      <c r="CQ358" s="304">
        <f>IFERROR(VLOOKUP($AM358,装备!$B:$Q,13,0),0)</f>
        <v>0</v>
      </c>
      <c r="CR358" s="304">
        <f>IFERROR(VLOOKUP($AM358,装备!$B:$Q,14,0),0)</f>
        <v>0</v>
      </c>
      <c r="CS358" s="304">
        <f>IFERROR(VLOOKUP($AM358,装备!$B:$Q,16,0),0)</f>
        <v>0</v>
      </c>
      <c r="CT358" s="304">
        <f>IFERROR(VLOOKUP($AM358,装备!$B:$Q,5,0),0)</f>
        <v>0</v>
      </c>
      <c r="CU358" s="304">
        <f>IFERROR(VLOOKUP(AN358,装备!$B:$C,2,0),0)</f>
        <v>0</v>
      </c>
      <c r="CV358" s="304">
        <f>IFERROR(VLOOKUP($AN358,装备!$B:$Q,5,0),0)</f>
        <v>0</v>
      </c>
      <c r="CW358" s="304">
        <f>IFERROR(VLOOKUP($AN358,装备!$B:$Q,6,0),0)</f>
        <v>0</v>
      </c>
      <c r="CX358" s="304">
        <f>IFERROR(VLOOKUP($AN358,装备!$B:$Q,7,0),0)</f>
        <v>0</v>
      </c>
      <c r="CY358" s="304">
        <f>IFERROR(VLOOKUP($AN358,装备!$B:$Q,8,0),0)</f>
        <v>0</v>
      </c>
      <c r="CZ358" s="304">
        <f>IFERROR(VLOOKUP($AN358,装备!$B:$Q,9,0),0)</f>
        <v>0</v>
      </c>
      <c r="DA358" s="304">
        <f>IFERROR(VLOOKUP($AN358,装备!$B:$Q,10,0),0)</f>
        <v>0</v>
      </c>
      <c r="DB358" s="304">
        <f>IFERROR(VLOOKUP($AN358,装备!$B:$Q,11,0),0)</f>
        <v>0</v>
      </c>
      <c r="DC358" s="304">
        <f>IFERROR(VLOOKUP($AN358,装备!$B:$Q,12,0),0)</f>
        <v>0</v>
      </c>
      <c r="DD358" s="304">
        <f>IFERROR(VLOOKUP($AN358,装备!$B:$Q,13,0),0)</f>
        <v>0</v>
      </c>
      <c r="DE358" s="304">
        <f>IFERROR(VLOOKUP($AN358,装备!$B:$Q,14,0),0)</f>
        <v>0</v>
      </c>
      <c r="DF358" s="304">
        <f>IFERROR(VLOOKUP($AN358,装备!$B:$Q,16,0),0)</f>
        <v>0</v>
      </c>
      <c r="DG358" s="304">
        <f>IFERROR(VLOOKUP($AN358,装备!$B:$Q,5,0),0)</f>
        <v>0</v>
      </c>
      <c r="DH358" s="304">
        <f>IFERROR(VLOOKUP(AO358,装备!$B:$C,2,0),0)</f>
        <v>0</v>
      </c>
      <c r="DI358" s="304">
        <f>IFERROR(VLOOKUP($AO358,装备!$B:$Q,5,0),0)</f>
        <v>0</v>
      </c>
      <c r="DJ358" s="304">
        <f>IFERROR(VLOOKUP($AO358,装备!$B:$Q,6,0),0)</f>
        <v>0</v>
      </c>
      <c r="DK358" s="304">
        <f>IFERROR(VLOOKUP($AO358,装备!$B:$Q,7,0),0)</f>
        <v>0</v>
      </c>
      <c r="DL358" s="304">
        <f>IFERROR(VLOOKUP($AO358,装备!$B:$Q,8,0),0)</f>
        <v>0</v>
      </c>
      <c r="DM358" s="304">
        <f>IFERROR(VLOOKUP($AO358,装备!$B:$Q,9,0),0)</f>
        <v>0</v>
      </c>
      <c r="DN358" s="304">
        <f>IFERROR(VLOOKUP($AO358,装备!$B:$Q,10,0),0)</f>
        <v>0</v>
      </c>
      <c r="DO358" s="304">
        <f>IFERROR(VLOOKUP($AO358,装备!$B:$Q,11,0),0)</f>
        <v>0</v>
      </c>
      <c r="DP358" s="304">
        <f>IFERROR(VLOOKUP($AO358,装备!$B:$Q,12,0),0)</f>
        <v>0</v>
      </c>
      <c r="DQ358" s="304">
        <f>IFERROR(VLOOKUP($AO358,装备!$B:$Q,13,0),0)</f>
        <v>0</v>
      </c>
      <c r="DR358" s="304">
        <f>IFERROR(VLOOKUP($AO358,装备!$B:$Q,14,0),0)</f>
        <v>0</v>
      </c>
      <c r="DS358" s="304">
        <f>IFERROR(VLOOKUP($AO358,装备!$B:$Q,16,0),0)</f>
        <v>0</v>
      </c>
      <c r="DT358" s="304">
        <f>IFERROR(VLOOKUP($AO358,装备!$B:$Q,5,0),0)</f>
        <v>0</v>
      </c>
    </row>
    <row r="359" spans="1:124" hidden="1">
      <c r="A359" s="301">
        <f>未改造舰娘!$A355</f>
        <v>10038611</v>
      </c>
      <c r="B359" s="354" t="s">
        <v>4266</v>
      </c>
      <c r="C359" s="323"/>
      <c r="D359" s="323">
        <f t="shared" si="5"/>
        <v>110</v>
      </c>
      <c r="E359" s="303">
        <f>未改造舰娘!$C355</f>
        <v>5</v>
      </c>
      <c r="F359" s="304" t="str">
        <f>未改造舰娘!$D355</f>
        <v>潜艇</v>
      </c>
      <c r="G359" s="304" t="str">
        <f>未改造舰娘!$E355</f>
        <v>小型</v>
      </c>
      <c r="H359" s="304" t="str">
        <f>未改造舰娘!$F355</f>
        <v>水下舰</v>
      </c>
      <c r="I359" s="460">
        <f>未改造舰娘!$AR355</f>
        <v>2</v>
      </c>
      <c r="J359" s="304" t="str">
        <f>未改造舰娘!$G355</f>
        <v>德国</v>
      </c>
      <c r="K359" s="312">
        <f>未改造舰娘!$H355+(BV359+CI359+CV359+DI359)*$C$2</f>
        <v>8</v>
      </c>
      <c r="L359" s="304">
        <f>未改造舰娘!$I355</f>
        <v>0</v>
      </c>
      <c r="M359" s="304">
        <f>未改造舰娘!$J355</f>
        <v>6</v>
      </c>
      <c r="N359" s="518">
        <f>未改造舰娘!$K355</f>
        <v>5</v>
      </c>
      <c r="O359" s="304">
        <f>未改造舰娘!$L355+((CE359+CR359+DE359+DR359)*$C$2)</f>
        <v>19</v>
      </c>
      <c r="P359" s="304" t="str">
        <f>IF($C$2=1,(IF(ISERROR(FIND("超长",未改造舰娘!$M355&amp;CC359&amp;CP359&amp;DC359&amp;DP359,1)),IF(ISERROR(FIND("长",未改造舰娘!$M355&amp;CC359&amp;CP359&amp;DC359&amp;DP359,1)),IF(ISERROR(FIND("中",未改造舰娘!$M355&amp;CC359&amp;CP359&amp;DC359&amp;DP359,1)),IF(ISERROR(FIND("短",未改造舰娘!$M355&amp;CC359&amp;CP359&amp;DC359&amp;DP359,1)),IF(ISERROR(FIND("无",未改造舰娘!$M355&amp;CC359&amp;CP359&amp;DC359&amp;DP359,1)),0,"无"),"短"),"中"),"长"),"超长")),未改造舰娘!$M355)</f>
        <v>短</v>
      </c>
      <c r="Q359" s="303">
        <f>未改造舰娘!$N355</f>
        <v>17.2</v>
      </c>
      <c r="R359" s="304">
        <f>(未改造舰娘!$P355)+(未改造舰娘!$Q355)*$C$3+((BW359+CJ359+CW359+DJ359)*$C$2)</f>
        <v>23</v>
      </c>
      <c r="S359" s="304">
        <f>(未改造舰娘!$R355)+(未改造舰娘!$S355)*$C$3+((BY359+CL359+CY359+DL359)*$C$2)</f>
        <v>65</v>
      </c>
      <c r="T359" s="304">
        <f>(未改造舰娘!$T355)+(未改造舰娘!$U355)*$C$3+((BX359+CK359+CX359+DK359)*$C$2)</f>
        <v>20</v>
      </c>
      <c r="U359" s="304">
        <f>(未改造舰娘!$V355)+(未改造舰娘!$W355)*$C$3+((CG359+CT359+DG359+DT359)*$C$2)</f>
        <v>0</v>
      </c>
      <c r="V359" s="305">
        <f>INT((((未改造舰娘!$Y355)-(未改造舰娘!$X355))*(((IF(D359=0,C359,D359))-1)/99))+未改造舰娘!$X355)+((CB359+CO359+DB359+DO359)*$C$2)</f>
        <v>95</v>
      </c>
      <c r="W359" s="304">
        <f>INT((((未改造舰娘!$AA355)-(未改造舰娘!$Z355))*(((IF(D359=0,C359,D359))-1)/99))+未改造舰娘!$Z355)+((CD359+CQ359+DD359+DQ359)*$C$2)</f>
        <v>59</v>
      </c>
      <c r="X359" s="304">
        <f>INT((((未改造舰娘!$AC355)-(未改造舰娘!$AB355))*(((IF(D359=0,C359,D359))-1)/99))+未改造舰娘!$AB355)+((CA359+CN359+DA359+DN359)*$C$2)</f>
        <v>26</v>
      </c>
      <c r="Y359" s="303">
        <f>INT((((未改造舰娘!$AE355)-(未改造舰娘!$AD355))*(((IF(D359=0,C359,D359))-1)/99))+未改造舰娘!$AD355)+((BZ359+CM359+CZ359+DM359)*$C$2)</f>
        <v>0</v>
      </c>
      <c r="Z359" s="474" t="str">
        <f>IF(未改造舰娘!$AF355=0,"",未改造舰娘!$AF355)</f>
        <v/>
      </c>
      <c r="AA359" s="304" t="str">
        <f>IF(未改造舰娘!$AG355="","",未改造舰娘!$AG355)</f>
        <v/>
      </c>
      <c r="AB359" s="304" t="str">
        <f>IF(未改造舰娘!$AH355="","",未改造舰娘!$AH355)</f>
        <v/>
      </c>
      <c r="AC359" s="304" t="str">
        <f>IF(未改造舰娘!$AI355="","",未改造舰娘!$AI355)</f>
        <v/>
      </c>
      <c r="AD359" s="304">
        <f>IF(未改造舰娘!$AJ355="","",未改造舰娘!$AJ355)</f>
        <v>0</v>
      </c>
      <c r="AE359" s="305">
        <f>IF(未改造舰娘!$AK355="","",未改造舰娘!$AK355)</f>
        <v>0</v>
      </c>
      <c r="AF359" s="304" t="str">
        <f>IF(未改造舰娘!$AL355="","",未改造舰娘!$AL355)</f>
        <v/>
      </c>
      <c r="AG359" s="304" t="str">
        <f>IF(未改造舰娘!$AM355="","",未改造舰娘!$AM355)</f>
        <v/>
      </c>
      <c r="AH359" s="304" t="str">
        <f>IF(未改造舰娘!$AN355="","",未改造舰娘!$AN355)</f>
        <v/>
      </c>
      <c r="AI359" s="304" t="str">
        <f>IF(未改造舰娘!$AO355="","",未改造舰娘!$AO355)</f>
        <v/>
      </c>
      <c r="AJ359" s="304" t="str">
        <f>IF(未改造舰娘!$AP355="","",未改造舰娘!$AP355)</f>
        <v/>
      </c>
      <c r="AK359" s="303" t="str">
        <f>IF(未改造舰娘!$AQ355="","",未改造舰娘!$AQ355)</f>
        <v/>
      </c>
      <c r="AL359" s="306" t="str">
        <f>IF(未改造舰娘!$AS355="","",未改造舰娘!$AS355)</f>
        <v/>
      </c>
      <c r="AM359" s="306" t="str">
        <f>IF(未改造舰娘!$AT355="","",未改造舰娘!$AT355)</f>
        <v/>
      </c>
      <c r="AN359" s="306" t="str">
        <f>IF(未改造舰娘!$AU355="","",未改造舰娘!$AU355)</f>
        <v/>
      </c>
      <c r="AO359" s="306" t="str">
        <f>IF(未改造舰娘!$AV355="","",未改造舰娘!$AV355)</f>
        <v/>
      </c>
      <c r="AP359" s="307" t="str">
        <f>IF(未改造舰娘!$AW355="","",未改造舰娘!$AW355)</f>
        <v/>
      </c>
      <c r="AQ359" s="308" t="str">
        <f>IF(未改造舰娘!$AX355="","",未改造舰娘!$AX355)</f>
        <v/>
      </c>
      <c r="AR359" s="304">
        <f>IF(未改造舰娘!$AY355="","",未改造舰娘!$AY355)</f>
        <v>10</v>
      </c>
      <c r="AS359" s="304">
        <f>IF(未改造舰娘!$AZ355="","",未改造舰娘!$AZ355)</f>
        <v>15</v>
      </c>
      <c r="AT359" s="304">
        <f>IF(未改造舰娘!$BA355="","",未改造舰娘!$BA355)</f>
        <v>0.6</v>
      </c>
      <c r="AU359" s="304">
        <f>IF(未改造舰娘!$BB355="","",未改造舰娘!$BB355)</f>
        <v>0.5</v>
      </c>
      <c r="AV359" s="305">
        <f>IF((未改造舰娘!$BG355+未改造舰娘!$BK355*$C$4)=0,"",(未改造舰娘!$BG355+未改造舰娘!$BK355*$C$4))</f>
        <v>10</v>
      </c>
      <c r="AW359" s="304">
        <f>IF((未改造舰娘!$BH355+未改造舰娘!$BL355*$C$4)=0,"",(未改造舰娘!$BH355+未改造舰娘!$BL355*$C$4))</f>
        <v>10</v>
      </c>
      <c r="AX359" s="304">
        <f>IF((未改造舰娘!$BI355+未改造舰娘!$BM355*$C$4)=0,"",(未改造舰娘!$BI355+未改造舰娘!$BM355*$C$4))</f>
        <v>20</v>
      </c>
      <c r="AY359" s="303" t="str">
        <f>IF((未改造舰娘!$BJ355+未改造舰娘!$BN355*$C$4)=0,"",(未改造舰娘!$BJ355+未改造舰娘!$BN355*$C$4))</f>
        <v/>
      </c>
      <c r="AZ359" s="500">
        <f>IF(未改造舰娘!BC355="","",未改造舰娘!BC355)</f>
        <v>0</v>
      </c>
      <c r="BA359" s="500">
        <f>IF(未改造舰娘!BD355="","",未改造舰娘!BD355)</f>
        <v>15</v>
      </c>
      <c r="BB359" s="500">
        <f>IF(未改造舰娘!BE355="","",未改造舰娘!BE355)</f>
        <v>7</v>
      </c>
      <c r="BC359" s="498">
        <f>IF(未改造舰娘!BF355="","",未改造舰娘!BF355)</f>
        <v>0</v>
      </c>
      <c r="BD359" s="67" t="s">
        <v>2461</v>
      </c>
      <c r="BE359" s="506">
        <v>5.5555555555555552E-2</v>
      </c>
      <c r="BF359" s="306" t="str">
        <f>IF(未改造舰娘!$BQ355="","",未改造舰娘!$BQ355)</f>
        <v/>
      </c>
      <c r="BG359" s="306" t="str">
        <f>IF(未改造舰娘!$BR355="","",未改造舰娘!$BR355)</f>
        <v/>
      </c>
      <c r="BH359" s="306"/>
      <c r="BU359" s="304">
        <f>IFERROR(VLOOKUP(AL359,装备!$B:$C,2,0),0)</f>
        <v>0</v>
      </c>
      <c r="BV359" s="304">
        <f>IFERROR(VLOOKUP($AL359,装备!$B:$Q,5,0),0)</f>
        <v>0</v>
      </c>
      <c r="BW359" s="304">
        <f>IFERROR(VLOOKUP($AL359,装备!$B:$Q,6,0),0)</f>
        <v>0</v>
      </c>
      <c r="BX359" s="304">
        <f>IFERROR(VLOOKUP($AL359,装备!$B:$Q,7,0),0)</f>
        <v>0</v>
      </c>
      <c r="BY359" s="304">
        <f>IFERROR(VLOOKUP($AL359,装备!$B:$Q,8,0),0)</f>
        <v>0</v>
      </c>
      <c r="BZ359" s="304">
        <f>IFERROR(VLOOKUP($AL359,装备!$B:$Q,9,0),0)</f>
        <v>0</v>
      </c>
      <c r="CA359" s="304">
        <f>IFERROR(VLOOKUP($AL359,装备!$B:$Q,10,0),0)</f>
        <v>0</v>
      </c>
      <c r="CB359" s="304">
        <f>IFERROR(VLOOKUP($AL359,装备!$B:$Q,11,0),0)</f>
        <v>0</v>
      </c>
      <c r="CC359" s="304">
        <f>IFERROR(VLOOKUP($AL359,装备!$B:$Q,12,0),0)</f>
        <v>0</v>
      </c>
      <c r="CD359" s="304">
        <f>IFERROR(VLOOKUP($AL359,装备!$B:$Q,13,0),0)</f>
        <v>0</v>
      </c>
      <c r="CE359" s="304">
        <f>IFERROR(VLOOKUP($AL359,装备!$B:$Q,14,0),0)</f>
        <v>0</v>
      </c>
      <c r="CF359" s="304">
        <f>IFERROR(VLOOKUP($AL359,装备!$B:$Q,16,0),0)</f>
        <v>0</v>
      </c>
      <c r="CG359" s="304">
        <f>IFERROR(VLOOKUP($AL359,装备!$B:$Q,5,0),0)</f>
        <v>0</v>
      </c>
      <c r="CH359" s="304">
        <f>IFERROR(VLOOKUP(AM359,装备!$B:$C,2,0),0)</f>
        <v>0</v>
      </c>
      <c r="CI359" s="304">
        <f>IFERROR(VLOOKUP($AM359,装备!$B:$Q,5,0),0)</f>
        <v>0</v>
      </c>
      <c r="CJ359" s="304">
        <f>IFERROR(VLOOKUP($AM359,装备!$B:$Q,6,0),0)</f>
        <v>0</v>
      </c>
      <c r="CK359" s="304">
        <f>IFERROR(VLOOKUP($AM359,装备!$B:$Q,7,0),0)</f>
        <v>0</v>
      </c>
      <c r="CL359" s="304">
        <f>IFERROR(VLOOKUP($AM359,装备!$B:$Q,8,0),0)</f>
        <v>0</v>
      </c>
      <c r="CM359" s="304">
        <f>IFERROR(VLOOKUP($AM359,装备!$B:$Q,9,0),0)</f>
        <v>0</v>
      </c>
      <c r="CN359" s="304">
        <f>IFERROR(VLOOKUP($AM359,装备!$B:$Q,10,0),0)</f>
        <v>0</v>
      </c>
      <c r="CO359" s="304">
        <f>IFERROR(VLOOKUP($AM359,装备!$B:$Q,11,0),0)</f>
        <v>0</v>
      </c>
      <c r="CP359" s="304">
        <f>IFERROR(VLOOKUP($AM359,装备!$B:$Q,12,0),0)</f>
        <v>0</v>
      </c>
      <c r="CQ359" s="304">
        <f>IFERROR(VLOOKUP($AM359,装备!$B:$Q,13,0),0)</f>
        <v>0</v>
      </c>
      <c r="CR359" s="304">
        <f>IFERROR(VLOOKUP($AM359,装备!$B:$Q,14,0),0)</f>
        <v>0</v>
      </c>
      <c r="CS359" s="304">
        <f>IFERROR(VLOOKUP($AM359,装备!$B:$Q,16,0),0)</f>
        <v>0</v>
      </c>
      <c r="CT359" s="304">
        <f>IFERROR(VLOOKUP($AM359,装备!$B:$Q,5,0),0)</f>
        <v>0</v>
      </c>
      <c r="CU359" s="304">
        <f>IFERROR(VLOOKUP(AN359,装备!$B:$C,2,0),0)</f>
        <v>0</v>
      </c>
      <c r="CV359" s="304">
        <f>IFERROR(VLOOKUP($AN359,装备!$B:$Q,5,0),0)</f>
        <v>0</v>
      </c>
      <c r="CW359" s="304">
        <f>IFERROR(VLOOKUP($AN359,装备!$B:$Q,6,0),0)</f>
        <v>0</v>
      </c>
      <c r="CX359" s="304">
        <f>IFERROR(VLOOKUP($AN359,装备!$B:$Q,7,0),0)</f>
        <v>0</v>
      </c>
      <c r="CY359" s="304">
        <f>IFERROR(VLOOKUP($AN359,装备!$B:$Q,8,0),0)</f>
        <v>0</v>
      </c>
      <c r="CZ359" s="304">
        <f>IFERROR(VLOOKUP($AN359,装备!$B:$Q,9,0),0)</f>
        <v>0</v>
      </c>
      <c r="DA359" s="304">
        <f>IFERROR(VLOOKUP($AN359,装备!$B:$Q,10,0),0)</f>
        <v>0</v>
      </c>
      <c r="DB359" s="304">
        <f>IFERROR(VLOOKUP($AN359,装备!$B:$Q,11,0),0)</f>
        <v>0</v>
      </c>
      <c r="DC359" s="304">
        <f>IFERROR(VLOOKUP($AN359,装备!$B:$Q,12,0),0)</f>
        <v>0</v>
      </c>
      <c r="DD359" s="304">
        <f>IFERROR(VLOOKUP($AN359,装备!$B:$Q,13,0),0)</f>
        <v>0</v>
      </c>
      <c r="DE359" s="304">
        <f>IFERROR(VLOOKUP($AN359,装备!$B:$Q,14,0),0)</f>
        <v>0</v>
      </c>
      <c r="DF359" s="304">
        <f>IFERROR(VLOOKUP($AN359,装备!$B:$Q,16,0),0)</f>
        <v>0</v>
      </c>
      <c r="DG359" s="304">
        <f>IFERROR(VLOOKUP($AN359,装备!$B:$Q,5,0),0)</f>
        <v>0</v>
      </c>
      <c r="DH359" s="304">
        <f>IFERROR(VLOOKUP(AO359,装备!$B:$C,2,0),0)</f>
        <v>0</v>
      </c>
      <c r="DI359" s="304">
        <f>IFERROR(VLOOKUP($AO359,装备!$B:$Q,5,0),0)</f>
        <v>0</v>
      </c>
      <c r="DJ359" s="304">
        <f>IFERROR(VLOOKUP($AO359,装备!$B:$Q,6,0),0)</f>
        <v>0</v>
      </c>
      <c r="DK359" s="304">
        <f>IFERROR(VLOOKUP($AO359,装备!$B:$Q,7,0),0)</f>
        <v>0</v>
      </c>
      <c r="DL359" s="304">
        <f>IFERROR(VLOOKUP($AO359,装备!$B:$Q,8,0),0)</f>
        <v>0</v>
      </c>
      <c r="DM359" s="304">
        <f>IFERROR(VLOOKUP($AO359,装备!$B:$Q,9,0),0)</f>
        <v>0</v>
      </c>
      <c r="DN359" s="304">
        <f>IFERROR(VLOOKUP($AO359,装备!$B:$Q,10,0),0)</f>
        <v>0</v>
      </c>
      <c r="DO359" s="304">
        <f>IFERROR(VLOOKUP($AO359,装备!$B:$Q,11,0),0)</f>
        <v>0</v>
      </c>
      <c r="DP359" s="304">
        <f>IFERROR(VLOOKUP($AO359,装备!$B:$Q,12,0),0)</f>
        <v>0</v>
      </c>
      <c r="DQ359" s="304">
        <f>IFERROR(VLOOKUP($AO359,装备!$B:$Q,13,0),0)</f>
        <v>0</v>
      </c>
      <c r="DR359" s="304">
        <f>IFERROR(VLOOKUP($AO359,装备!$B:$Q,14,0),0)</f>
        <v>0</v>
      </c>
      <c r="DS359" s="304">
        <f>IFERROR(VLOOKUP($AO359,装备!$B:$Q,16,0),0)</f>
        <v>0</v>
      </c>
      <c r="DT359" s="304">
        <f>IFERROR(VLOOKUP($AO359,装备!$B:$Q,5,0),0)</f>
        <v>0</v>
      </c>
    </row>
    <row r="360" spans="1:124" hidden="1">
      <c r="A360" s="301">
        <f>未改造舰娘!$A356</f>
        <v>10038712</v>
      </c>
      <c r="B360" s="354" t="s">
        <v>4267</v>
      </c>
      <c r="C360" s="323"/>
      <c r="D360" s="323">
        <f t="shared" si="5"/>
        <v>110</v>
      </c>
      <c r="E360" s="303">
        <f>未改造舰娘!$C356</f>
        <v>5</v>
      </c>
      <c r="F360" s="304" t="str">
        <f>未改造舰娘!$D356</f>
        <v>轻巡</v>
      </c>
      <c r="G360" s="304" t="str">
        <f>未改造舰娘!$E356</f>
        <v>中型</v>
      </c>
      <c r="H360" s="304" t="str">
        <f>未改造舰娘!$F356</f>
        <v>护卫舰</v>
      </c>
      <c r="I360" s="460">
        <f>未改造舰娘!$AR356</f>
        <v>3</v>
      </c>
      <c r="J360" s="304" t="str">
        <f>未改造舰娘!$G356</f>
        <v>中国</v>
      </c>
      <c r="K360" s="312">
        <f>未改造舰娘!$H356+(BV360+CI360+CV360+DI360)*$C$2</f>
        <v>26</v>
      </c>
      <c r="L360" s="304">
        <f>未改造舰娘!$I356</f>
        <v>2</v>
      </c>
      <c r="M360" s="304">
        <f>未改造舰娘!$J356</f>
        <v>0</v>
      </c>
      <c r="N360" s="518">
        <f>未改造舰娘!$K356</f>
        <v>2</v>
      </c>
      <c r="O360" s="304">
        <f>未改造舰娘!$L356+((CE360+CR360+DE360+DR360)*$C$2)</f>
        <v>18</v>
      </c>
      <c r="P360" s="304" t="str">
        <f>IF($C$2=1,(IF(ISERROR(FIND("超长",未改造舰娘!$M356&amp;CC360&amp;CP360&amp;DC360&amp;DP360,1)),IF(ISERROR(FIND("长",未改造舰娘!$M356&amp;CC360&amp;CP360&amp;DC360&amp;DP360,1)),IF(ISERROR(FIND("中",未改造舰娘!$M356&amp;CC360&amp;CP360&amp;DC360&amp;DP360,1)),IF(ISERROR(FIND("短",未改造舰娘!$M356&amp;CC360&amp;CP360&amp;DC360&amp;DP360,1)),IF(ISERROR(FIND("无",未改造舰娘!$M356&amp;CC360&amp;CP360&amp;DC360&amp;DP360,1)),0,"无"),"短"),"中"),"长"),"超长")),未改造舰娘!$M356)</f>
        <v>中</v>
      </c>
      <c r="Q360" s="303">
        <f>未改造舰娘!$N356</f>
        <v>24</v>
      </c>
      <c r="R360" s="304">
        <f>(未改造舰娘!$P356)+(未改造舰娘!$Q356)*$C$3+((BW360+CJ360+CW360+DJ360)*$C$2)</f>
        <v>43</v>
      </c>
      <c r="S360" s="304">
        <f>(未改造舰娘!$R356)+(未改造舰娘!$S356)*$C$3+((BY360+CL360+CY360+DL360)*$C$2)</f>
        <v>52</v>
      </c>
      <c r="T360" s="304">
        <f>(未改造舰娘!$T356)+(未改造舰娘!$U356)*$C$3+((BX360+CK360+CX360+DK360)*$C$2)</f>
        <v>37</v>
      </c>
      <c r="U360" s="304">
        <f>(未改造舰娘!$V356)+(未改造舰娘!$W356)*$C$3+((CG360+CT360+DG360+DT360)*$C$2)</f>
        <v>40</v>
      </c>
      <c r="V360" s="305">
        <f>INT((((未改造舰娘!$Y356)-(未改造舰娘!$X356))*(((IF(D360=0,C360,D360))-1)/99))+未改造舰娘!$X356)+((CB360+CO360+DB360+DO360)*$C$2)</f>
        <v>90</v>
      </c>
      <c r="W360" s="304">
        <f>INT((((未改造舰娘!$AA356)-(未改造舰娘!$Z356))*(((IF(D360=0,C360,D360))-1)/99))+未改造舰娘!$Z356)+((CD360+CQ360+DD360+DQ360)*$C$2)</f>
        <v>61</v>
      </c>
      <c r="X360" s="304">
        <f>INT((((未改造舰娘!$AC356)-(未改造舰娘!$AB356))*(((IF(D360=0,C360,D360))-1)/99))+未改造舰娘!$AB356)+((CA360+CN360+DA360+DN360)*$C$2)</f>
        <v>19</v>
      </c>
      <c r="Y360" s="303">
        <f>INT((((未改造舰娘!$AE356)-(未改造舰娘!$AD356))*(((IF(D360=0,C360,D360))-1)/99))+未改造舰娘!$AD356)+((BZ360+CM360+CZ360+DM360)*$C$2)</f>
        <v>64</v>
      </c>
      <c r="Z360" s="474" t="str">
        <f>IF(未改造舰娘!$AF356=0,"",未改造舰娘!$AF356)</f>
        <v/>
      </c>
      <c r="AA360" s="304" t="str">
        <f>IF(未改造舰娘!$AG356="","",未改造舰娘!$AG356)</f>
        <v/>
      </c>
      <c r="AB360" s="304" t="str">
        <f>IF(未改造舰娘!$AH356="","",未改造舰娘!$AH356)</f>
        <v/>
      </c>
      <c r="AC360" s="304" t="str">
        <f>IF(未改造舰娘!$AI356="","",未改造舰娘!$AI356)</f>
        <v/>
      </c>
      <c r="AD360" s="304">
        <f>IF(未改造舰娘!$AJ356="","",未改造舰娘!$AJ356)</f>
        <v>0</v>
      </c>
      <c r="AE360" s="305">
        <f>IF(未改造舰娘!$AK356="","",未改造舰娘!$AK356)</f>
        <v>0</v>
      </c>
      <c r="AF360" s="304" t="str">
        <f>IF(未改造舰娘!$AL356="","",未改造舰娘!$AL356)</f>
        <v/>
      </c>
      <c r="AG360" s="304" t="str">
        <f>IF(未改造舰娘!$AM356="","",未改造舰娘!$AM356)</f>
        <v/>
      </c>
      <c r="AH360" s="304" t="str">
        <f>IF(未改造舰娘!$AN356="","",未改造舰娘!$AN356)</f>
        <v/>
      </c>
      <c r="AI360" s="304" t="str">
        <f>IF(未改造舰娘!$AO356="","",未改造舰娘!$AO356)</f>
        <v/>
      </c>
      <c r="AJ360" s="304" t="str">
        <f>IF(未改造舰娘!$AP356="","",未改造舰娘!$AP356)</f>
        <v/>
      </c>
      <c r="AK360" s="303" t="str">
        <f>IF(未改造舰娘!$AQ356="","",未改造舰娘!$AQ356)</f>
        <v/>
      </c>
      <c r="AL360" s="306" t="str">
        <f>IF(未改造舰娘!$AS356="","",未改造舰娘!$AS356)</f>
        <v>阿姆斯特朗八英寸炮</v>
      </c>
      <c r="AM360" s="306" t="str">
        <f>IF(未改造舰娘!$AT356="","",未改造舰娘!$AT356)</f>
        <v/>
      </c>
      <c r="AN360" s="306" t="str">
        <f>IF(未改造舰娘!$AU356="","",未改造舰娘!$AU356)</f>
        <v/>
      </c>
      <c r="AO360" s="306" t="str">
        <f>IF(未改造舰娘!$AV356="","",未改造舰娘!$AV356)</f>
        <v/>
      </c>
      <c r="AP360" s="307" t="str">
        <f>IF(未改造舰娘!$AW356="","",未改造舰娘!$AW356)</f>
        <v/>
      </c>
      <c r="AQ360" s="308" t="str">
        <f>IF(未改造舰娘!$AX356="","",未改造舰娘!$AX356)</f>
        <v/>
      </c>
      <c r="AR360" s="304">
        <f>IF(未改造舰娘!$AY356="","",未改造舰娘!$AY356)</f>
        <v>20</v>
      </c>
      <c r="AS360" s="304">
        <f>IF(未改造舰娘!$AZ356="","",未改造舰娘!$AZ356)</f>
        <v>20</v>
      </c>
      <c r="AT360" s="304">
        <f>IF(未改造舰娘!$BA356="","",未改造舰娘!$BA356)</f>
        <v>0.64</v>
      </c>
      <c r="AU360" s="304">
        <f>IF(未改造舰娘!$BB356="","",未改造舰娘!$BB356)</f>
        <v>1.2</v>
      </c>
      <c r="AV360" s="305">
        <f>IF((未改造舰娘!$BG356+未改造舰娘!$BK356*$C$4)=0,"",(未改造舰娘!$BG356+未改造舰娘!$BK356*$C$4))</f>
        <v>14</v>
      </c>
      <c r="AW360" s="304">
        <f>IF((未改造舰娘!$BH356+未改造舰娘!$BL356*$C$4)=0,"",(未改造舰娘!$BH356+未改造舰娘!$BL356*$C$4))</f>
        <v>20</v>
      </c>
      <c r="AX360" s="304">
        <f>IF((未改造舰娘!$BI356+未改造舰娘!$BM356*$C$4)=0,"",(未改造舰娘!$BI356+未改造舰娘!$BM356*$C$4))</f>
        <v>10</v>
      </c>
      <c r="AY360" s="303" t="str">
        <f>IF((未改造舰娘!$BJ356+未改造舰娘!$BN356*$C$4)=0,"",(未改造舰娘!$BJ356+未改造舰娘!$BN356*$C$4))</f>
        <v/>
      </c>
      <c r="AZ360" s="500">
        <f>IF(未改造舰娘!BC356="","",未改造舰娘!BC356)</f>
        <v>9</v>
      </c>
      <c r="BA360" s="500">
        <f>IF(未改造舰娘!BD356="","",未改造舰娘!BD356)</f>
        <v>12</v>
      </c>
      <c r="BB360" s="500">
        <f>IF(未改造舰娘!BE356="","",未改造舰娘!BE356)</f>
        <v>9</v>
      </c>
      <c r="BC360" s="498">
        <f>IF(未改造舰娘!BF356="","",未改造舰娘!BF356)</f>
        <v>5</v>
      </c>
      <c r="BD360" s="67" t="s">
        <v>2517</v>
      </c>
      <c r="BE360" s="506">
        <v>8.3333333333333329E-2</v>
      </c>
      <c r="BF360" s="306" t="str">
        <f>IF(未改造舰娘!$BQ356="","",未改造舰娘!$BQ356)</f>
        <v/>
      </c>
      <c r="BG360" s="306" t="str">
        <f>IF(未改造舰娘!$BR356="","",未改造舰娘!$BR356)</f>
        <v/>
      </c>
      <c r="BH360" s="306"/>
      <c r="BU360" s="304">
        <f>IFERROR(VLOOKUP(AL360,装备!$B:$C,2,0),0)</f>
        <v>4</v>
      </c>
      <c r="BV360" s="304">
        <f>IFERROR(VLOOKUP($AL360,装备!$B:$Q,5,0),0)</f>
        <v>0</v>
      </c>
      <c r="BW360" s="304">
        <f>IFERROR(VLOOKUP($AL360,装备!$B:$Q,6,0),0)</f>
        <v>4</v>
      </c>
      <c r="BX360" s="304">
        <f>IFERROR(VLOOKUP($AL360,装备!$B:$Q,7,0),0)</f>
        <v>0</v>
      </c>
      <c r="BY360" s="304">
        <f>IFERROR(VLOOKUP($AL360,装备!$B:$Q,8,0),0)</f>
        <v>0</v>
      </c>
      <c r="BZ360" s="304">
        <f>IFERROR(VLOOKUP($AL360,装备!$B:$Q,9,0),0)</f>
        <v>0</v>
      </c>
      <c r="CA360" s="304">
        <f>IFERROR(VLOOKUP($AL360,装备!$B:$Q,10,0),0)</f>
        <v>0</v>
      </c>
      <c r="CB360" s="304">
        <f>IFERROR(VLOOKUP($AL360,装备!$B:$Q,11,0),0)</f>
        <v>0</v>
      </c>
      <c r="CC360" s="304" t="str">
        <f>IFERROR(VLOOKUP($AL360,装备!$B:$Q,12,0),0)</f>
        <v>中</v>
      </c>
      <c r="CD360" s="304">
        <f>IFERROR(VLOOKUP($AL360,装备!$B:$Q,13,0),0)</f>
        <v>0</v>
      </c>
      <c r="CE360" s="304">
        <f>IFERROR(VLOOKUP($AL360,装备!$B:$Q,14,0),0)</f>
        <v>2</v>
      </c>
      <c r="CF360" s="304">
        <f>IFERROR(VLOOKUP($AL360,装备!$B:$Q,16,0),0)</f>
        <v>0</v>
      </c>
      <c r="CG360" s="304">
        <f>IFERROR(VLOOKUP($AL360,装备!$B:$Q,5,0),0)</f>
        <v>0</v>
      </c>
      <c r="CH360" s="304">
        <f>IFERROR(VLOOKUP(AM360,装备!$B:$C,2,0),0)</f>
        <v>0</v>
      </c>
      <c r="CI360" s="304">
        <f>IFERROR(VLOOKUP($AM360,装备!$B:$Q,5,0),0)</f>
        <v>0</v>
      </c>
      <c r="CJ360" s="304">
        <f>IFERROR(VLOOKUP($AM360,装备!$B:$Q,6,0),0)</f>
        <v>0</v>
      </c>
      <c r="CK360" s="304">
        <f>IFERROR(VLOOKUP($AM360,装备!$B:$Q,7,0),0)</f>
        <v>0</v>
      </c>
      <c r="CL360" s="304">
        <f>IFERROR(VLOOKUP($AM360,装备!$B:$Q,8,0),0)</f>
        <v>0</v>
      </c>
      <c r="CM360" s="304">
        <f>IFERROR(VLOOKUP($AM360,装备!$B:$Q,9,0),0)</f>
        <v>0</v>
      </c>
      <c r="CN360" s="304">
        <f>IFERROR(VLOOKUP($AM360,装备!$B:$Q,10,0),0)</f>
        <v>0</v>
      </c>
      <c r="CO360" s="304">
        <f>IFERROR(VLOOKUP($AM360,装备!$B:$Q,11,0),0)</f>
        <v>0</v>
      </c>
      <c r="CP360" s="304">
        <f>IFERROR(VLOOKUP($AM360,装备!$B:$Q,12,0),0)</f>
        <v>0</v>
      </c>
      <c r="CQ360" s="304">
        <f>IFERROR(VLOOKUP($AM360,装备!$B:$Q,13,0),0)</f>
        <v>0</v>
      </c>
      <c r="CR360" s="304">
        <f>IFERROR(VLOOKUP($AM360,装备!$B:$Q,14,0),0)</f>
        <v>0</v>
      </c>
      <c r="CS360" s="304">
        <f>IFERROR(VLOOKUP($AM360,装备!$B:$Q,16,0),0)</f>
        <v>0</v>
      </c>
      <c r="CT360" s="304">
        <f>IFERROR(VLOOKUP($AM360,装备!$B:$Q,5,0),0)</f>
        <v>0</v>
      </c>
      <c r="CU360" s="304">
        <f>IFERROR(VLOOKUP(AN360,装备!$B:$C,2,0),0)</f>
        <v>0</v>
      </c>
      <c r="CV360" s="304">
        <f>IFERROR(VLOOKUP($AN360,装备!$B:$Q,5,0),0)</f>
        <v>0</v>
      </c>
      <c r="CW360" s="304">
        <f>IFERROR(VLOOKUP($AN360,装备!$B:$Q,6,0),0)</f>
        <v>0</v>
      </c>
      <c r="CX360" s="304">
        <f>IFERROR(VLOOKUP($AN360,装备!$B:$Q,7,0),0)</f>
        <v>0</v>
      </c>
      <c r="CY360" s="304">
        <f>IFERROR(VLOOKUP($AN360,装备!$B:$Q,8,0),0)</f>
        <v>0</v>
      </c>
      <c r="CZ360" s="304">
        <f>IFERROR(VLOOKUP($AN360,装备!$B:$Q,9,0),0)</f>
        <v>0</v>
      </c>
      <c r="DA360" s="304">
        <f>IFERROR(VLOOKUP($AN360,装备!$B:$Q,10,0),0)</f>
        <v>0</v>
      </c>
      <c r="DB360" s="304">
        <f>IFERROR(VLOOKUP($AN360,装备!$B:$Q,11,0),0)</f>
        <v>0</v>
      </c>
      <c r="DC360" s="304">
        <f>IFERROR(VLOOKUP($AN360,装备!$B:$Q,12,0),0)</f>
        <v>0</v>
      </c>
      <c r="DD360" s="304">
        <f>IFERROR(VLOOKUP($AN360,装备!$B:$Q,13,0),0)</f>
        <v>0</v>
      </c>
      <c r="DE360" s="304">
        <f>IFERROR(VLOOKUP($AN360,装备!$B:$Q,14,0),0)</f>
        <v>0</v>
      </c>
      <c r="DF360" s="304">
        <f>IFERROR(VLOOKUP($AN360,装备!$B:$Q,16,0),0)</f>
        <v>0</v>
      </c>
      <c r="DG360" s="304">
        <f>IFERROR(VLOOKUP($AN360,装备!$B:$Q,5,0),0)</f>
        <v>0</v>
      </c>
      <c r="DH360" s="304">
        <f>IFERROR(VLOOKUP(AO360,装备!$B:$C,2,0),0)</f>
        <v>0</v>
      </c>
      <c r="DI360" s="304">
        <f>IFERROR(VLOOKUP($AO360,装备!$B:$Q,5,0),0)</f>
        <v>0</v>
      </c>
      <c r="DJ360" s="304">
        <f>IFERROR(VLOOKUP($AO360,装备!$B:$Q,6,0),0)</f>
        <v>0</v>
      </c>
      <c r="DK360" s="304">
        <f>IFERROR(VLOOKUP($AO360,装备!$B:$Q,7,0),0)</f>
        <v>0</v>
      </c>
      <c r="DL360" s="304">
        <f>IFERROR(VLOOKUP($AO360,装备!$B:$Q,8,0),0)</f>
        <v>0</v>
      </c>
      <c r="DM360" s="304">
        <f>IFERROR(VLOOKUP($AO360,装备!$B:$Q,9,0),0)</f>
        <v>0</v>
      </c>
      <c r="DN360" s="304">
        <f>IFERROR(VLOOKUP($AO360,装备!$B:$Q,10,0),0)</f>
        <v>0</v>
      </c>
      <c r="DO360" s="304">
        <f>IFERROR(VLOOKUP($AO360,装备!$B:$Q,11,0),0)</f>
        <v>0</v>
      </c>
      <c r="DP360" s="304">
        <f>IFERROR(VLOOKUP($AO360,装备!$B:$Q,12,0),0)</f>
        <v>0</v>
      </c>
      <c r="DQ360" s="304">
        <f>IFERROR(VLOOKUP($AO360,装备!$B:$Q,13,0),0)</f>
        <v>0</v>
      </c>
      <c r="DR360" s="304">
        <f>IFERROR(VLOOKUP($AO360,装备!$B:$Q,14,0),0)</f>
        <v>0</v>
      </c>
      <c r="DS360" s="304">
        <f>IFERROR(VLOOKUP($AO360,装备!$B:$Q,16,0),0)</f>
        <v>0</v>
      </c>
      <c r="DT360" s="304">
        <f>IFERROR(VLOOKUP($AO360,装备!$B:$Q,5,0),0)</f>
        <v>0</v>
      </c>
    </row>
    <row r="361" spans="1:124" ht="40.5" hidden="1">
      <c r="A361" s="301">
        <f>未改造舰娘!$A357</f>
        <v>10038812</v>
      </c>
      <c r="B361" s="354" t="s">
        <v>4269</v>
      </c>
      <c r="C361" s="323"/>
      <c r="D361" s="323">
        <f t="shared" si="5"/>
        <v>110</v>
      </c>
      <c r="E361" s="303">
        <f>未改造舰娘!$C357</f>
        <v>6</v>
      </c>
      <c r="F361" s="304" t="str">
        <f>未改造舰娘!$D357</f>
        <v>重巡</v>
      </c>
      <c r="G361" s="304" t="str">
        <f>未改造舰娘!$E357</f>
        <v>中型</v>
      </c>
      <c r="H361" s="304" t="str">
        <f>未改造舰娘!$F357</f>
        <v>护卫舰</v>
      </c>
      <c r="I361" s="460">
        <f>未改造舰娘!$AR357</f>
        <v>3</v>
      </c>
      <c r="J361" s="304" t="str">
        <f>未改造舰娘!$G357</f>
        <v>美国</v>
      </c>
      <c r="K361" s="312">
        <f>未改造舰娘!$H357+(BV361+CI361+CV361+DI361)*$C$2</f>
        <v>52</v>
      </c>
      <c r="L361" s="304">
        <f>未改造舰娘!$I357</f>
        <v>0</v>
      </c>
      <c r="M361" s="304">
        <f>未改造舰娘!$J357</f>
        <v>3</v>
      </c>
      <c r="N361" s="518">
        <f>未改造舰娘!$K357</f>
        <v>3</v>
      </c>
      <c r="O361" s="304">
        <f>未改造舰娘!$L357+((CE361+CR361+DE361+DR361)*$C$2)</f>
        <v>15</v>
      </c>
      <c r="P361" s="304" t="str">
        <f>IF($C$2=1,(IF(ISERROR(FIND("超长",未改造舰娘!$M357&amp;CC361&amp;CP361&amp;DC361&amp;DP361,1)),IF(ISERROR(FIND("长",未改造舰娘!$M357&amp;CC361&amp;CP361&amp;DC361&amp;DP361,1)),IF(ISERROR(FIND("中",未改造舰娘!$M357&amp;CC361&amp;CP361&amp;DC361&amp;DP361,1)),IF(ISERROR(FIND("短",未改造舰娘!$M357&amp;CC361&amp;CP361&amp;DC361&amp;DP361,1)),IF(ISERROR(FIND("无",未改造舰娘!$M357&amp;CC361&amp;CP361&amp;DC361&amp;DP361,1)),0,"无"),"短"),"中"),"长"),"超长")),未改造舰娘!$M357)</f>
        <v>中</v>
      </c>
      <c r="Q361" s="303">
        <f>未改造舰娘!$N357</f>
        <v>33</v>
      </c>
      <c r="R361" s="304">
        <f>(未改造舰娘!$P357)+(未改造舰娘!$Q357)*$C$3+((BW361+CJ361+CW361+DJ361)*$C$2)</f>
        <v>83</v>
      </c>
      <c r="S361" s="304">
        <f>(未改造舰娘!$R357)+(未改造舰娘!$S357)*$C$3+((BY361+CL361+CY361+DL361)*$C$2)</f>
        <v>0</v>
      </c>
      <c r="T361" s="304">
        <f>(未改造舰娘!$T357)+(未改造舰娘!$U357)*$C$3+((BX361+CK361+CX361+DK361)*$C$2)</f>
        <v>58</v>
      </c>
      <c r="U361" s="304">
        <f>(未改造舰娘!$V357)+(未改造舰娘!$W357)*$C$3+((CG361+CT361+DG361+DT361)*$C$2)</f>
        <v>108</v>
      </c>
      <c r="V361" s="305">
        <f>INT((((未改造舰娘!$Y357)-(未改造舰娘!$X357))*(((IF(D361=0,C361,D361))-1)/99))+未改造舰娘!$X357)+((CB361+CO361+DB361+DO361)*$C$2)</f>
        <v>94</v>
      </c>
      <c r="W361" s="304">
        <f>INT((((未改造舰娘!$AA357)-(未改造舰娘!$Z357))*(((IF(D361=0,C361,D361))-1)/99))+未改造舰娘!$Z357)+((CD361+CQ361+DD361+DQ361)*$C$2)</f>
        <v>75</v>
      </c>
      <c r="X361" s="304">
        <f>INT((((未改造舰娘!$AC357)-(未改造舰娘!$AB357))*(((IF(D361=0,C361,D361))-1)/99))+未改造舰娘!$AB357)+((CA361+CN361+DA361+DN361)*$C$2)</f>
        <v>56</v>
      </c>
      <c r="Y361" s="303">
        <f>INT((((未改造舰娘!$AE357)-(未改造舰娘!$AD357))*(((IF(D361=0,C361,D361))-1)/99))+未改造舰娘!$AD357)+((BZ361+CM361+CZ361+DM361)*$C$2)</f>
        <v>0</v>
      </c>
      <c r="Z361" s="474">
        <f>IF(未改造舰娘!$AF357=0,"",未改造舰娘!$AF357)</f>
        <v>3</v>
      </c>
      <c r="AA361" s="304">
        <f>IF(未改造舰娘!$AG357="","",未改造舰娘!$AG357)</f>
        <v>3</v>
      </c>
      <c r="AB361" s="304">
        <f>IF(未改造舰娘!$AH357="","",未改造舰娘!$AH357)</f>
        <v>3</v>
      </c>
      <c r="AC361" s="304" t="str">
        <f>IF(未改造舰娘!$AI357="","",未改造舰娘!$AI357)</f>
        <v/>
      </c>
      <c r="AD361" s="304">
        <f>IF(未改造舰娘!$AJ357="","",未改造舰娘!$AJ357)</f>
        <v>9</v>
      </c>
      <c r="AE361" s="305">
        <f>IF(未改造舰娘!$AK357="","",未改造舰娘!$AK357)</f>
        <v>0</v>
      </c>
      <c r="AF361" s="304" t="str">
        <f>IF(未改造舰娘!$AL357="","",未改造舰娘!$AL357)</f>
        <v/>
      </c>
      <c r="AG361" s="304" t="str">
        <f>IF(未改造舰娘!$AM357="","",未改造舰娘!$AM357)</f>
        <v/>
      </c>
      <c r="AH361" s="304" t="str">
        <f>IF(未改造舰娘!$AN357="","",未改造舰娘!$AN357)</f>
        <v/>
      </c>
      <c r="AI361" s="304" t="str">
        <f>IF(未改造舰娘!$AO357="","",未改造舰娘!$AO357)</f>
        <v/>
      </c>
      <c r="AJ361" s="304" t="str">
        <f>IF(未改造舰娘!$AP357="","",未改造舰娘!$AP357)</f>
        <v/>
      </c>
      <c r="AK361" s="303" t="str">
        <f>IF(未改造舰娘!$AQ357="","",未改造舰娘!$AQ357)</f>
        <v/>
      </c>
      <c r="AL361" s="306" t="str">
        <f>IF(未改造舰娘!$AS357="","",未改造舰娘!$AS357)</f>
        <v>MK.16三联8英寸自动炮</v>
      </c>
      <c r="AM361" s="306" t="str">
        <f>IF(未改造舰娘!$AT357="","",未改造舰娘!$AT357)</f>
        <v>U国双联3英寸防空炮</v>
      </c>
      <c r="AN361" s="306" t="str">
        <f>IF(未改造舰娘!$AU357="","",未改造舰娘!$AU357)</f>
        <v/>
      </c>
      <c r="AO361" s="306" t="str">
        <f>IF(未改造舰娘!$AV357="","",未改造舰娘!$AV357)</f>
        <v/>
      </c>
      <c r="AP361" s="307" t="str">
        <f>IF(未改造舰娘!$AW357="","",未改造舰娘!$AW357)</f>
        <v>超额(3级)：炮击战阶段有35%概率造成敌方总血量20%的额外伤害。该技能触发一次之后，纽波特纽斯火力降低10%（火力降低不会继承到夜战）。</v>
      </c>
      <c r="AQ361" s="308" t="str">
        <f>IF(未改造舰娘!$AX357="","",未改造舰娘!$AX357)</f>
        <v/>
      </c>
      <c r="AR361" s="304">
        <f>IF(未改造舰娘!$AY357="","",未改造舰娘!$AY357)</f>
        <v>40</v>
      </c>
      <c r="AS361" s="304">
        <f>IF(未改造舰娘!$AZ357="","",未改造舰娘!$AZ357)</f>
        <v>70</v>
      </c>
      <c r="AT361" s="304">
        <f>IF(未改造舰娘!$BA357="","",未改造舰娘!$BA357)</f>
        <v>1.28</v>
      </c>
      <c r="AU361" s="304">
        <f>IF(未改造舰娘!$BB357="","",未改造舰娘!$BB357)</f>
        <v>2.4</v>
      </c>
      <c r="AV361" s="305">
        <f>IF((未改造舰娘!$BG357+未改造舰娘!$BK357*$C$4)=0,"",(未改造舰娘!$BG357+未改造舰娘!$BK357*$C$4))</f>
        <v>30</v>
      </c>
      <c r="AW361" s="304">
        <f>IF((未改造舰娘!$BH357+未改造舰娘!$BL357*$C$4)=0,"",(未改造舰娘!$BH357+未改造舰娘!$BL357*$C$4))</f>
        <v>48</v>
      </c>
      <c r="AX361" s="304">
        <f>IF((未改造舰娘!$BI357+未改造舰娘!$BM357*$C$4)=0,"",(未改造舰娘!$BI357+未改造舰娘!$BM357*$C$4))</f>
        <v>35</v>
      </c>
      <c r="AY361" s="303">
        <f>IF((未改造舰娘!$BJ357+未改造舰娘!$BN357*$C$4)=0,"",(未改造舰娘!$BJ357+未改造舰娘!$BN357*$C$4))</f>
        <v>2</v>
      </c>
      <c r="AZ361" s="500">
        <f>IF(未改造舰娘!BC357="","",未改造舰娘!BC357)</f>
        <v>53</v>
      </c>
      <c r="BA361" s="500">
        <f>IF(未改造舰娘!BD357="","",未改造舰娘!BD357)</f>
        <v>0</v>
      </c>
      <c r="BB361" s="500">
        <f>IF(未改造舰娘!BE357="","",未改造舰娘!BE357)</f>
        <v>19</v>
      </c>
      <c r="BC361" s="498">
        <f>IF(未改造舰娘!BF357="","",未改造舰娘!BF357)</f>
        <v>88</v>
      </c>
      <c r="BD361" s="107" t="s">
        <v>2518</v>
      </c>
      <c r="BE361" s="506"/>
      <c r="BF361" s="306" t="str">
        <f>IF(未改造舰娘!$BQ357="","",未改造舰娘!$BQ357)</f>
        <v/>
      </c>
      <c r="BG361" s="306" t="str">
        <f>IF(未改造舰娘!$BR357="","",未改造舰娘!$BR357)</f>
        <v/>
      </c>
      <c r="BH361" s="306"/>
      <c r="BU361" s="304">
        <f>IFERROR(VLOOKUP(AL361,装备!$B:$C,2,0),0)</f>
        <v>6</v>
      </c>
      <c r="BV361" s="304">
        <f>IFERROR(VLOOKUP($AL361,装备!$B:$Q,5,0),0)</f>
        <v>0</v>
      </c>
      <c r="BW361" s="304">
        <f>IFERROR(VLOOKUP($AL361,装备!$B:$Q,6,0),0)</f>
        <v>12</v>
      </c>
      <c r="BX361" s="304">
        <f>IFERROR(VLOOKUP($AL361,装备!$B:$Q,7,0),0)</f>
        <v>0</v>
      </c>
      <c r="BY361" s="304">
        <f>IFERROR(VLOOKUP($AL361,装备!$B:$Q,8,0),0)</f>
        <v>0</v>
      </c>
      <c r="BZ361" s="304">
        <f>IFERROR(VLOOKUP($AL361,装备!$B:$Q,9,0),0)</f>
        <v>0</v>
      </c>
      <c r="CA361" s="304">
        <f>IFERROR(VLOOKUP($AL361,装备!$B:$Q,10,0),0)</f>
        <v>0</v>
      </c>
      <c r="CB361" s="304">
        <f>IFERROR(VLOOKUP($AL361,装备!$B:$Q,11,0),0)</f>
        <v>2</v>
      </c>
      <c r="CC361" s="304" t="str">
        <f>IFERROR(VLOOKUP($AL361,装备!$B:$Q,12,0),0)</f>
        <v>长</v>
      </c>
      <c r="CD361" s="304">
        <f>IFERROR(VLOOKUP($AL361,装备!$B:$Q,13,0),0)</f>
        <v>0</v>
      </c>
      <c r="CE361" s="304">
        <f>IFERROR(VLOOKUP($AL361,装备!$B:$Q,14,0),0)</f>
        <v>0</v>
      </c>
      <c r="CF361" s="304">
        <f>IFERROR(VLOOKUP($AL361,装备!$B:$Q,16,0),0)</f>
        <v>0</v>
      </c>
      <c r="CG361" s="304">
        <f>IFERROR(VLOOKUP($AL361,装备!$B:$Q,5,0),0)</f>
        <v>0</v>
      </c>
      <c r="CH361" s="304">
        <f>IFERROR(VLOOKUP(AM361,装备!$B:$C,2,0),0)</f>
        <v>5</v>
      </c>
      <c r="CI361" s="304">
        <f>IFERROR(VLOOKUP($AM361,装备!$B:$Q,5,0),0)</f>
        <v>0</v>
      </c>
      <c r="CJ361" s="304">
        <f>IFERROR(VLOOKUP($AM361,装备!$B:$Q,6,0),0)</f>
        <v>2</v>
      </c>
      <c r="CK361" s="304">
        <f>IFERROR(VLOOKUP($AM361,装备!$B:$Q,7,0),0)</f>
        <v>0</v>
      </c>
      <c r="CL361" s="304">
        <f>IFERROR(VLOOKUP($AM361,装备!$B:$Q,8,0),0)</f>
        <v>0</v>
      </c>
      <c r="CM361" s="304">
        <f>IFERROR(VLOOKUP($AM361,装备!$B:$Q,9,0),0)</f>
        <v>0</v>
      </c>
      <c r="CN361" s="304">
        <f>IFERROR(VLOOKUP($AM361,装备!$B:$Q,10,0),0)</f>
        <v>0</v>
      </c>
      <c r="CO361" s="304">
        <f>IFERROR(VLOOKUP($AM361,装备!$B:$Q,11,0),0)</f>
        <v>2</v>
      </c>
      <c r="CP361" s="304" t="str">
        <f>IFERROR(VLOOKUP($AM361,装备!$B:$Q,12,0),0)</f>
        <v>短</v>
      </c>
      <c r="CQ361" s="304">
        <f>IFERROR(VLOOKUP($AM361,装备!$B:$Q,13,0),0)</f>
        <v>0</v>
      </c>
      <c r="CR361" s="304">
        <f>IFERROR(VLOOKUP($AM361,装备!$B:$Q,14,0),0)</f>
        <v>0</v>
      </c>
      <c r="CS361" s="304">
        <f>IFERROR(VLOOKUP($AM361,装备!$B:$Q,16,0),0)</f>
        <v>12</v>
      </c>
      <c r="CT361" s="304">
        <f>IFERROR(VLOOKUP($AM361,装备!$B:$Q,5,0),0)</f>
        <v>0</v>
      </c>
      <c r="CU361" s="304">
        <f>IFERROR(VLOOKUP(AN361,装备!$B:$C,2,0),0)</f>
        <v>0</v>
      </c>
      <c r="CV361" s="304">
        <f>IFERROR(VLOOKUP($AN361,装备!$B:$Q,5,0),0)</f>
        <v>0</v>
      </c>
      <c r="CW361" s="304">
        <f>IFERROR(VLOOKUP($AN361,装备!$B:$Q,6,0),0)</f>
        <v>0</v>
      </c>
      <c r="CX361" s="304">
        <f>IFERROR(VLOOKUP($AN361,装备!$B:$Q,7,0),0)</f>
        <v>0</v>
      </c>
      <c r="CY361" s="304">
        <f>IFERROR(VLOOKUP($AN361,装备!$B:$Q,8,0),0)</f>
        <v>0</v>
      </c>
      <c r="CZ361" s="304">
        <f>IFERROR(VLOOKUP($AN361,装备!$B:$Q,9,0),0)</f>
        <v>0</v>
      </c>
      <c r="DA361" s="304">
        <f>IFERROR(VLOOKUP($AN361,装备!$B:$Q,10,0),0)</f>
        <v>0</v>
      </c>
      <c r="DB361" s="304">
        <f>IFERROR(VLOOKUP($AN361,装备!$B:$Q,11,0),0)</f>
        <v>0</v>
      </c>
      <c r="DC361" s="304">
        <f>IFERROR(VLOOKUP($AN361,装备!$B:$Q,12,0),0)</f>
        <v>0</v>
      </c>
      <c r="DD361" s="304">
        <f>IFERROR(VLOOKUP($AN361,装备!$B:$Q,13,0),0)</f>
        <v>0</v>
      </c>
      <c r="DE361" s="304">
        <f>IFERROR(VLOOKUP($AN361,装备!$B:$Q,14,0),0)</f>
        <v>0</v>
      </c>
      <c r="DF361" s="304">
        <f>IFERROR(VLOOKUP($AN361,装备!$B:$Q,16,0),0)</f>
        <v>0</v>
      </c>
      <c r="DG361" s="304">
        <f>IFERROR(VLOOKUP($AN361,装备!$B:$Q,5,0),0)</f>
        <v>0</v>
      </c>
      <c r="DH361" s="304">
        <f>IFERROR(VLOOKUP(AO361,装备!$B:$C,2,0),0)</f>
        <v>0</v>
      </c>
      <c r="DI361" s="304">
        <f>IFERROR(VLOOKUP($AO361,装备!$B:$Q,5,0),0)</f>
        <v>0</v>
      </c>
      <c r="DJ361" s="304">
        <f>IFERROR(VLOOKUP($AO361,装备!$B:$Q,6,0),0)</f>
        <v>0</v>
      </c>
      <c r="DK361" s="304">
        <f>IFERROR(VLOOKUP($AO361,装备!$B:$Q,7,0),0)</f>
        <v>0</v>
      </c>
      <c r="DL361" s="304">
        <f>IFERROR(VLOOKUP($AO361,装备!$B:$Q,8,0),0)</f>
        <v>0</v>
      </c>
      <c r="DM361" s="304">
        <f>IFERROR(VLOOKUP($AO361,装备!$B:$Q,9,0),0)</f>
        <v>0</v>
      </c>
      <c r="DN361" s="304">
        <f>IFERROR(VLOOKUP($AO361,装备!$B:$Q,10,0),0)</f>
        <v>0</v>
      </c>
      <c r="DO361" s="304">
        <f>IFERROR(VLOOKUP($AO361,装备!$B:$Q,11,0),0)</f>
        <v>0</v>
      </c>
      <c r="DP361" s="304">
        <f>IFERROR(VLOOKUP($AO361,装备!$B:$Q,12,0),0)</f>
        <v>0</v>
      </c>
      <c r="DQ361" s="304">
        <f>IFERROR(VLOOKUP($AO361,装备!$B:$Q,13,0),0)</f>
        <v>0</v>
      </c>
      <c r="DR361" s="304">
        <f>IFERROR(VLOOKUP($AO361,装备!$B:$Q,14,0),0)</f>
        <v>0</v>
      </c>
      <c r="DS361" s="304">
        <f>IFERROR(VLOOKUP($AO361,装备!$B:$Q,16,0),0)</f>
        <v>0</v>
      </c>
      <c r="DT361" s="304">
        <f>IFERROR(VLOOKUP($AO361,装备!$B:$Q,5,0),0)</f>
        <v>0</v>
      </c>
    </row>
    <row r="362" spans="1:124" ht="15" hidden="1">
      <c r="A362" s="301">
        <f>未改造舰娘!$A358</f>
        <v>10038912</v>
      </c>
      <c r="B362" s="354" t="s">
        <v>4271</v>
      </c>
      <c r="C362" s="323"/>
      <c r="D362" s="323">
        <f t="shared" si="5"/>
        <v>110</v>
      </c>
      <c r="E362" s="303">
        <f>未改造舰娘!$C358</f>
        <v>4</v>
      </c>
      <c r="F362" s="304" t="str">
        <f>未改造舰娘!$D358</f>
        <v>重巡</v>
      </c>
      <c r="G362" s="304" t="str">
        <f>未改造舰娘!$E358</f>
        <v>中型</v>
      </c>
      <c r="H362" s="304" t="str">
        <f>未改造舰娘!$F358</f>
        <v>护卫舰</v>
      </c>
      <c r="I362" s="460">
        <f>未改造舰娘!$AR358</f>
        <v>3</v>
      </c>
      <c r="J362" s="304" t="str">
        <f>未改造舰娘!$G358</f>
        <v>苏联</v>
      </c>
      <c r="K362" s="312">
        <f>未改造舰娘!$H358+(BV362+CI362+CV362+DI362)*$C$2</f>
        <v>52</v>
      </c>
      <c r="L362" s="304">
        <f>未改造舰娘!$I358</f>
        <v>0</v>
      </c>
      <c r="M362" s="304">
        <f>未改造舰娘!$J358</f>
        <v>2</v>
      </c>
      <c r="N362" s="518">
        <f>未改造舰娘!$K358</f>
        <v>2</v>
      </c>
      <c r="O362" s="304">
        <f>未改造舰娘!$L358+((CE362+CR362+DE362+DR362)*$C$2)</f>
        <v>10</v>
      </c>
      <c r="P362" s="304" t="str">
        <f>IF($C$2=1,(IF(ISERROR(FIND("超长",未改造舰娘!$M358&amp;CC362&amp;CP362&amp;DC362&amp;DP362,1)),IF(ISERROR(FIND("长",未改造舰娘!$M358&amp;CC362&amp;CP362&amp;DC362&amp;DP362,1)),IF(ISERROR(FIND("中",未改造舰娘!$M358&amp;CC362&amp;CP362&amp;DC362&amp;DP362,1)),IF(ISERROR(FIND("短",未改造舰娘!$M358&amp;CC362&amp;CP362&amp;DC362&amp;DP362,1)),IF(ISERROR(FIND("无",未改造舰娘!$M358&amp;CC362&amp;CP362&amp;DC362&amp;DP362,1)),0,"无"),"短"),"中"),"长"),"超长")),未改造舰娘!$M358)</f>
        <v>长</v>
      </c>
      <c r="Q362" s="303">
        <f>未改造舰娘!$N358</f>
        <v>21</v>
      </c>
      <c r="R362" s="304">
        <f>(未改造舰娘!$P358)+(未改造舰娘!$Q358)*$C$3+((BW362+CJ362+CW362+DJ362)*$C$2)</f>
        <v>71</v>
      </c>
      <c r="S362" s="304">
        <f>(未改造舰娘!$R358)+(未改造舰娘!$S358)*$C$3+((BY362+CL362+CY362+DL362)*$C$2)</f>
        <v>0</v>
      </c>
      <c r="T362" s="304">
        <f>(未改造舰娘!$T358)+(未改造舰娘!$U358)*$C$3+((BX362+CK362+CX362+DK362)*$C$2)</f>
        <v>67</v>
      </c>
      <c r="U362" s="304">
        <f>(未改造舰娘!$V358)+(未改造舰娘!$W358)*$C$3+((CG362+CT362+DG362+DT362)*$C$2)</f>
        <v>40</v>
      </c>
      <c r="V362" s="305">
        <f>INT((((未改造舰娘!$Y358)-(未改造舰娘!$X358))*(((IF(D362=0,C362,D362))-1)/99))+未改造舰娘!$X358)+((CB362+CO362+DB362+DO362)*$C$2)</f>
        <v>89</v>
      </c>
      <c r="W362" s="304">
        <f>INT((((未改造舰娘!$AA358)-(未改造舰娘!$Z358))*(((IF(D362=0,C362,D362))-1)/99))+未改造舰娘!$Z358)+((CD362+CQ362+DD362+DQ362)*$C$2)</f>
        <v>58</v>
      </c>
      <c r="X362" s="304">
        <f>INT((((未改造舰娘!$AC358)-(未改造舰娘!$AB358))*(((IF(D362=0,C362,D362))-1)/99))+未改造舰娘!$AB358)+((CA362+CN362+DA362+DN362)*$C$2)</f>
        <v>21</v>
      </c>
      <c r="Y362" s="303">
        <f>INT((((未改造舰娘!$AE358)-(未改造舰娘!$AD358))*(((IF(D362=0,C362,D362))-1)/99))+未改造舰娘!$AD358)+((BZ362+CM362+CZ362+DM362)*$C$2)</f>
        <v>0</v>
      </c>
      <c r="Z362" s="474" t="str">
        <f>IF(未改造舰娘!$AF358=0,"",未改造舰娘!$AF358)</f>
        <v/>
      </c>
      <c r="AA362" s="304" t="str">
        <f>IF(未改造舰娘!$AG358="","",未改造舰娘!$AG358)</f>
        <v/>
      </c>
      <c r="AB362" s="304" t="str">
        <f>IF(未改造舰娘!$AH358="","",未改造舰娘!$AH358)</f>
        <v/>
      </c>
      <c r="AC362" s="304" t="str">
        <f>IF(未改造舰娘!$AI358="","",未改造舰娘!$AI358)</f>
        <v/>
      </c>
      <c r="AD362" s="304">
        <f>IF(未改造舰娘!$AJ358="","",未改造舰娘!$AJ358)</f>
        <v>0</v>
      </c>
      <c r="AE362" s="305">
        <f>IF(未改造舰娘!$AK358="","",未改造舰娘!$AK358)</f>
        <v>0</v>
      </c>
      <c r="AF362" s="304" t="str">
        <f>IF(未改造舰娘!$AL358="","",未改造舰娘!$AL358)</f>
        <v/>
      </c>
      <c r="AG362" s="304" t="str">
        <f>IF(未改造舰娘!$AM358="","",未改造舰娘!$AM358)</f>
        <v/>
      </c>
      <c r="AH362" s="304" t="str">
        <f>IF(未改造舰娘!$AN358="","",未改造舰娘!$AN358)</f>
        <v/>
      </c>
      <c r="AI362" s="304" t="str">
        <f>IF(未改造舰娘!$AO358="","",未改造舰娘!$AO358)</f>
        <v/>
      </c>
      <c r="AJ362" s="304" t="str">
        <f>IF(未改造舰娘!$AP358="","",未改造舰娘!$AP358)</f>
        <v/>
      </c>
      <c r="AK362" s="303" t="str">
        <f>IF(未改造舰娘!$AQ358="","",未改造舰娘!$AQ358)</f>
        <v/>
      </c>
      <c r="AL362" s="306" t="str">
        <f>IF(未改造舰娘!$AS358="","",未改造舰娘!$AS358)</f>
        <v>维克斯双联10英寸主炮</v>
      </c>
      <c r="AM362" s="306" t="str">
        <f>IF(未改造舰娘!$AT358="","",未改造舰娘!$AT358)</f>
        <v/>
      </c>
      <c r="AN362" s="306" t="str">
        <f>IF(未改造舰娘!$AU358="","",未改造舰娘!$AU358)</f>
        <v/>
      </c>
      <c r="AO362" s="306" t="str">
        <f>IF(未改造舰娘!$AV358="","",未改造舰娘!$AV358)</f>
        <v/>
      </c>
      <c r="AP362" s="307" t="str">
        <f>IF(未改造舰娘!$AW358="","",未改造舰娘!$AW358)</f>
        <v/>
      </c>
      <c r="AQ362" s="308" t="str">
        <f>IF(未改造舰娘!$AX358="","",未改造舰娘!$AX358)</f>
        <v/>
      </c>
      <c r="AR362" s="304">
        <f>IF(未改造舰娘!$AY358="","",未改造舰娘!$AY358)</f>
        <v>45</v>
      </c>
      <c r="AS362" s="304">
        <f>IF(未改造舰娘!$AZ358="","",未改造舰娘!$AZ358)</f>
        <v>70</v>
      </c>
      <c r="AT362" s="304">
        <f>IF(未改造舰娘!$BA358="","",未改造舰娘!$BA358)</f>
        <v>1.3</v>
      </c>
      <c r="AU362" s="304">
        <f>IF(未改造舰娘!$BB358="","",未改造舰娘!$BB358)</f>
        <v>2.6</v>
      </c>
      <c r="AV362" s="305">
        <f>IF((未改造舰娘!$BG358+未改造舰娘!$BK358*$C$4)=0,"",(未改造舰娘!$BG358+未改造舰娘!$BK358*$C$4))</f>
        <v>34</v>
      </c>
      <c r="AW362" s="304">
        <f>IF((未改造舰娘!$BH358+未改造舰娘!$BL358*$C$4)=0,"",(未改造舰娘!$BH358+未改造舰娘!$BL358*$C$4))</f>
        <v>45</v>
      </c>
      <c r="AX362" s="304">
        <f>IF((未改造舰娘!$BI358+未改造舰娘!$BM358*$C$4)=0,"",(未改造舰娘!$BI358+未改造舰娘!$BM358*$C$4))</f>
        <v>34</v>
      </c>
      <c r="AY362" s="303">
        <f>IF((未改造舰娘!$BJ358+未改造舰娘!$BN358*$C$4)=0,"",(未改造舰娘!$BJ358+未改造舰娘!$BN358*$C$4))</f>
        <v>1</v>
      </c>
      <c r="AZ362" s="500">
        <f>IF(未改造舰娘!BC358="","",未改造舰娘!BC358)</f>
        <v>46</v>
      </c>
      <c r="BA362" s="500">
        <f>IF(未改造舰娘!BD358="","",未改造舰娘!BD358)</f>
        <v>0</v>
      </c>
      <c r="BB362" s="500">
        <f>IF(未改造舰娘!BE358="","",未改造舰娘!BE358)</f>
        <v>24</v>
      </c>
      <c r="BC362" s="498">
        <f>IF(未改造舰娘!BF358="","",未改造舰娘!BF358)</f>
        <v>5</v>
      </c>
      <c r="BD362" s="107" t="s">
        <v>2519</v>
      </c>
      <c r="BE362" s="506">
        <v>5.8333333333333327E-2</v>
      </c>
      <c r="BF362" s="306" t="str">
        <f>IF(未改造舰娘!$BQ358="","",未改造舰娘!$BQ358)</f>
        <v>8-1-CDEFGHIJKL,8-2-DEFGHIJLM</v>
      </c>
      <c r="BG362" s="306" t="str">
        <f>IF(未改造舰娘!$BR358="","",未改造舰娘!$BR358)</f>
        <v>极地奏鸣曲 Ex-1-BCDEFGHIJKM,Ex-3-ABDEFGHIJKLMNO,Ex-4-2-CEFGHIJKL,Ex-4-3-EIJM,Ex-4-4-EHJKL</v>
      </c>
      <c r="BH362" s="306"/>
      <c r="BU362" s="304">
        <f>IFERROR(VLOOKUP(AL362,装备!$B:$C,2,0),0)</f>
        <v>4</v>
      </c>
      <c r="BV362" s="304">
        <f>IFERROR(VLOOKUP($AL362,装备!$B:$Q,5,0),0)</f>
        <v>0</v>
      </c>
      <c r="BW362" s="304">
        <f>IFERROR(VLOOKUP($AL362,装备!$B:$Q,6,0),0)</f>
        <v>10</v>
      </c>
      <c r="BX362" s="304">
        <f>IFERROR(VLOOKUP($AL362,装备!$B:$Q,7,0),0)</f>
        <v>0</v>
      </c>
      <c r="BY362" s="304">
        <f>IFERROR(VLOOKUP($AL362,装备!$B:$Q,8,0),0)</f>
        <v>0</v>
      </c>
      <c r="BZ362" s="304">
        <f>IFERROR(VLOOKUP($AL362,装备!$B:$Q,9,0),0)</f>
        <v>0</v>
      </c>
      <c r="CA362" s="304">
        <f>IFERROR(VLOOKUP($AL362,装备!$B:$Q,10,0),0)</f>
        <v>0</v>
      </c>
      <c r="CB362" s="304">
        <f>IFERROR(VLOOKUP($AL362,装备!$B:$Q,11,0),0)</f>
        <v>0</v>
      </c>
      <c r="CC362" s="304" t="str">
        <f>IFERROR(VLOOKUP($AL362,装备!$B:$Q,12,0),0)</f>
        <v>长</v>
      </c>
      <c r="CD362" s="304">
        <f>IFERROR(VLOOKUP($AL362,装备!$B:$Q,13,0),0)</f>
        <v>0</v>
      </c>
      <c r="CE362" s="304">
        <f>IFERROR(VLOOKUP($AL362,装备!$B:$Q,14,0),0)</f>
        <v>0</v>
      </c>
      <c r="CF362" s="304">
        <f>IFERROR(VLOOKUP($AL362,装备!$B:$Q,16,0),0)</f>
        <v>0</v>
      </c>
      <c r="CG362" s="304">
        <f>IFERROR(VLOOKUP($AL362,装备!$B:$Q,5,0),0)</f>
        <v>0</v>
      </c>
      <c r="CH362" s="304">
        <f>IFERROR(VLOOKUP(AM362,装备!$B:$C,2,0),0)</f>
        <v>0</v>
      </c>
      <c r="CI362" s="304">
        <f>IFERROR(VLOOKUP($AM362,装备!$B:$Q,5,0),0)</f>
        <v>0</v>
      </c>
      <c r="CJ362" s="304">
        <f>IFERROR(VLOOKUP($AM362,装备!$B:$Q,6,0),0)</f>
        <v>0</v>
      </c>
      <c r="CK362" s="304">
        <f>IFERROR(VLOOKUP($AM362,装备!$B:$Q,7,0),0)</f>
        <v>0</v>
      </c>
      <c r="CL362" s="304">
        <f>IFERROR(VLOOKUP($AM362,装备!$B:$Q,8,0),0)</f>
        <v>0</v>
      </c>
      <c r="CM362" s="304">
        <f>IFERROR(VLOOKUP($AM362,装备!$B:$Q,9,0),0)</f>
        <v>0</v>
      </c>
      <c r="CN362" s="304">
        <f>IFERROR(VLOOKUP($AM362,装备!$B:$Q,10,0),0)</f>
        <v>0</v>
      </c>
      <c r="CO362" s="304">
        <f>IFERROR(VLOOKUP($AM362,装备!$B:$Q,11,0),0)</f>
        <v>0</v>
      </c>
      <c r="CP362" s="304">
        <f>IFERROR(VLOOKUP($AM362,装备!$B:$Q,12,0),0)</f>
        <v>0</v>
      </c>
      <c r="CQ362" s="304">
        <f>IFERROR(VLOOKUP($AM362,装备!$B:$Q,13,0),0)</f>
        <v>0</v>
      </c>
      <c r="CR362" s="304">
        <f>IFERROR(VLOOKUP($AM362,装备!$B:$Q,14,0),0)</f>
        <v>0</v>
      </c>
      <c r="CS362" s="304">
        <f>IFERROR(VLOOKUP($AM362,装备!$B:$Q,16,0),0)</f>
        <v>0</v>
      </c>
      <c r="CT362" s="304">
        <f>IFERROR(VLOOKUP($AM362,装备!$B:$Q,5,0),0)</f>
        <v>0</v>
      </c>
      <c r="CU362" s="304">
        <f>IFERROR(VLOOKUP(AN362,装备!$B:$C,2,0),0)</f>
        <v>0</v>
      </c>
      <c r="CV362" s="304">
        <f>IFERROR(VLOOKUP($AN362,装备!$B:$Q,5,0),0)</f>
        <v>0</v>
      </c>
      <c r="CW362" s="304">
        <f>IFERROR(VLOOKUP($AN362,装备!$B:$Q,6,0),0)</f>
        <v>0</v>
      </c>
      <c r="CX362" s="304">
        <f>IFERROR(VLOOKUP($AN362,装备!$B:$Q,7,0),0)</f>
        <v>0</v>
      </c>
      <c r="CY362" s="304">
        <f>IFERROR(VLOOKUP($AN362,装备!$B:$Q,8,0),0)</f>
        <v>0</v>
      </c>
      <c r="CZ362" s="304">
        <f>IFERROR(VLOOKUP($AN362,装备!$B:$Q,9,0),0)</f>
        <v>0</v>
      </c>
      <c r="DA362" s="304">
        <f>IFERROR(VLOOKUP($AN362,装备!$B:$Q,10,0),0)</f>
        <v>0</v>
      </c>
      <c r="DB362" s="304">
        <f>IFERROR(VLOOKUP($AN362,装备!$B:$Q,11,0),0)</f>
        <v>0</v>
      </c>
      <c r="DC362" s="304">
        <f>IFERROR(VLOOKUP($AN362,装备!$B:$Q,12,0),0)</f>
        <v>0</v>
      </c>
      <c r="DD362" s="304">
        <f>IFERROR(VLOOKUP($AN362,装备!$B:$Q,13,0),0)</f>
        <v>0</v>
      </c>
      <c r="DE362" s="304">
        <f>IFERROR(VLOOKUP($AN362,装备!$B:$Q,14,0),0)</f>
        <v>0</v>
      </c>
      <c r="DF362" s="304">
        <f>IFERROR(VLOOKUP($AN362,装备!$B:$Q,16,0),0)</f>
        <v>0</v>
      </c>
      <c r="DG362" s="304">
        <f>IFERROR(VLOOKUP($AN362,装备!$B:$Q,5,0),0)</f>
        <v>0</v>
      </c>
      <c r="DH362" s="304">
        <f>IFERROR(VLOOKUP(AO362,装备!$B:$C,2,0),0)</f>
        <v>0</v>
      </c>
      <c r="DI362" s="304">
        <f>IFERROR(VLOOKUP($AO362,装备!$B:$Q,5,0),0)</f>
        <v>0</v>
      </c>
      <c r="DJ362" s="304">
        <f>IFERROR(VLOOKUP($AO362,装备!$B:$Q,6,0),0)</f>
        <v>0</v>
      </c>
      <c r="DK362" s="304">
        <f>IFERROR(VLOOKUP($AO362,装备!$B:$Q,7,0),0)</f>
        <v>0</v>
      </c>
      <c r="DL362" s="304">
        <f>IFERROR(VLOOKUP($AO362,装备!$B:$Q,8,0),0)</f>
        <v>0</v>
      </c>
      <c r="DM362" s="304">
        <f>IFERROR(VLOOKUP($AO362,装备!$B:$Q,9,0),0)</f>
        <v>0</v>
      </c>
      <c r="DN362" s="304">
        <f>IFERROR(VLOOKUP($AO362,装备!$B:$Q,10,0),0)</f>
        <v>0</v>
      </c>
      <c r="DO362" s="304">
        <f>IFERROR(VLOOKUP($AO362,装备!$B:$Q,11,0),0)</f>
        <v>0</v>
      </c>
      <c r="DP362" s="304">
        <f>IFERROR(VLOOKUP($AO362,装备!$B:$Q,12,0),0)</f>
        <v>0</v>
      </c>
      <c r="DQ362" s="304">
        <f>IFERROR(VLOOKUP($AO362,装备!$B:$Q,13,0),0)</f>
        <v>0</v>
      </c>
      <c r="DR362" s="304">
        <f>IFERROR(VLOOKUP($AO362,装备!$B:$Q,14,0),0)</f>
        <v>0</v>
      </c>
      <c r="DS362" s="304">
        <f>IFERROR(VLOOKUP($AO362,装备!$B:$Q,16,0),0)</f>
        <v>0</v>
      </c>
      <c r="DT362" s="304">
        <f>IFERROR(VLOOKUP($AO362,装备!$B:$Q,5,0),0)</f>
        <v>0</v>
      </c>
    </row>
    <row r="363" spans="1:124" hidden="1">
      <c r="A363" s="301">
        <f>未改造舰娘!$A359</f>
        <v>10039012</v>
      </c>
      <c r="B363" s="354" t="s">
        <v>4273</v>
      </c>
      <c r="C363" s="323"/>
      <c r="D363" s="323">
        <f t="shared" si="5"/>
        <v>110</v>
      </c>
      <c r="E363" s="303">
        <f>未改造舰娘!$C359</f>
        <v>4</v>
      </c>
      <c r="F363" s="304" t="str">
        <f>未改造舰娘!$D359</f>
        <v>轻巡</v>
      </c>
      <c r="G363" s="304" t="str">
        <f>未改造舰娘!$E359</f>
        <v>中型</v>
      </c>
      <c r="H363" s="304" t="str">
        <f>未改造舰娘!$F359</f>
        <v>护卫舰</v>
      </c>
      <c r="I363" s="460">
        <f>未改造舰娘!$AR359</f>
        <v>3</v>
      </c>
      <c r="J363" s="304" t="str">
        <f>未改造舰娘!$G359</f>
        <v>苏联</v>
      </c>
      <c r="K363" s="312">
        <f>未改造舰娘!$H359+(BV363+CI363+CV363+DI363)*$C$2</f>
        <v>36</v>
      </c>
      <c r="L363" s="304">
        <f>未改造舰娘!$I359</f>
        <v>0</v>
      </c>
      <c r="M363" s="304">
        <f>未改造舰娘!$J359</f>
        <v>1</v>
      </c>
      <c r="N363" s="518">
        <f>未改造舰娘!$K359</f>
        <v>2</v>
      </c>
      <c r="O363" s="304">
        <f>未改造舰娘!$L359+((CE363+CR363+DE363+DR363)*$C$2)</f>
        <v>26</v>
      </c>
      <c r="P363" s="304" t="str">
        <f>IF($C$2=1,(IF(ISERROR(FIND("超长",未改造舰娘!$M359&amp;CC363&amp;CP363&amp;DC363&amp;DP363,1)),IF(ISERROR(FIND("长",未改造舰娘!$M359&amp;CC363&amp;CP363&amp;DC363&amp;DP363,1)),IF(ISERROR(FIND("中",未改造舰娘!$M359&amp;CC363&amp;CP363&amp;DC363&amp;DP363,1)),IF(ISERROR(FIND("短",未改造舰娘!$M359&amp;CC363&amp;CP363&amp;DC363&amp;DP363,1)),IF(ISERROR(FIND("无",未改造舰娘!$M359&amp;CC363&amp;CP363&amp;DC363&amp;DP363,1)),0,"无"),"短"),"中"),"长"),"超长")),未改造舰娘!$M359)</f>
        <v>中</v>
      </c>
      <c r="Q363" s="303">
        <f>未改造舰娘!$N359</f>
        <v>33</v>
      </c>
      <c r="R363" s="304">
        <f>(未改造舰娘!$P359)+(未改造舰娘!$Q359)*$C$3+((BW363+CJ363+CW363+DJ363)*$C$2)</f>
        <v>61</v>
      </c>
      <c r="S363" s="304">
        <f>(未改造舰娘!$R359)+(未改造舰娘!$S359)*$C$3+((BY363+CL363+CY363+DL363)*$C$2)</f>
        <v>56</v>
      </c>
      <c r="T363" s="304">
        <f>(未改造舰娘!$T359)+(未改造舰娘!$U359)*$C$3+((BX363+CK363+CX363+DK363)*$C$2)</f>
        <v>48</v>
      </c>
      <c r="U363" s="304">
        <f>(未改造舰娘!$V359)+(未改造舰娘!$W359)*$C$3+((CG363+CT363+DG363+DT363)*$C$2)</f>
        <v>83</v>
      </c>
      <c r="V363" s="305">
        <f>INT((((未改造舰娘!$Y359)-(未改造舰娘!$X359))*(((IF(D363=0,C363,D363))-1)/99))+未改造舰娘!$X359)+((CB363+CO363+DB363+DO363)*$C$2)</f>
        <v>92</v>
      </c>
      <c r="W363" s="304">
        <f>INT((((未改造舰娘!$AA359)-(未改造舰娘!$Z359))*(((IF(D363=0,C363,D363))-1)/99))+未改造舰娘!$Z359)+((CD363+CQ363+DD363+DQ363)*$C$2)</f>
        <v>66</v>
      </c>
      <c r="X363" s="304">
        <f>INT((((未改造舰娘!$AC359)-(未改造舰娘!$AB359))*(((IF(D363=0,C363,D363))-1)/99))+未改造舰娘!$AB359)+((CA363+CN363+DA363+DN363)*$C$2)</f>
        <v>36</v>
      </c>
      <c r="Y363" s="303">
        <f>INT((((未改造舰娘!$AE359)-(未改造舰娘!$AD359))*(((IF(D363=0,C363,D363))-1)/99))+未改造舰娘!$AD359)+((BZ363+CM363+CZ363+DM363)*$C$2)</f>
        <v>74</v>
      </c>
      <c r="Z363" s="474" t="str">
        <f>IF(未改造舰娘!$AF359=0,"",未改造舰娘!$AF359)</f>
        <v/>
      </c>
      <c r="AA363" s="304" t="str">
        <f>IF(未改造舰娘!$AG359="","",未改造舰娘!$AG359)</f>
        <v/>
      </c>
      <c r="AB363" s="304" t="str">
        <f>IF(未改造舰娘!$AH359="","",未改造舰娘!$AH359)</f>
        <v/>
      </c>
      <c r="AC363" s="304" t="str">
        <f>IF(未改造舰娘!$AI359="","",未改造舰娘!$AI359)</f>
        <v/>
      </c>
      <c r="AD363" s="304">
        <f>IF(未改造舰娘!$AJ359="","",未改造舰娘!$AJ359)</f>
        <v>0</v>
      </c>
      <c r="AE363" s="305">
        <f>IF(未改造舰娘!$AK359="","",未改造舰娘!$AK359)</f>
        <v>0</v>
      </c>
      <c r="AF363" s="304" t="str">
        <f>IF(未改造舰娘!$AL359="","",未改造舰娘!$AL359)</f>
        <v/>
      </c>
      <c r="AG363" s="304" t="str">
        <f>IF(未改造舰娘!$AM359="","",未改造舰娘!$AM359)</f>
        <v/>
      </c>
      <c r="AH363" s="304" t="str">
        <f>IF(未改造舰娘!$AN359="","",未改造舰娘!$AN359)</f>
        <v/>
      </c>
      <c r="AI363" s="304" t="str">
        <f>IF(未改造舰娘!$AO359="","",未改造舰娘!$AO359)</f>
        <v/>
      </c>
      <c r="AJ363" s="304" t="str">
        <f>IF(未改造舰娘!$AP359="","",未改造舰娘!$AP359)</f>
        <v/>
      </c>
      <c r="AK363" s="303" t="str">
        <f>IF(未改造舰娘!$AQ359="","",未改造舰娘!$AQ359)</f>
        <v/>
      </c>
      <c r="AL363" s="306" t="str">
        <f>IF(未改造舰娘!$AS359="","",未改造舰娘!$AS359)</f>
        <v>S国三联Б-38型152毫米炮</v>
      </c>
      <c r="AM363" s="306" t="str">
        <f>IF(未改造舰娘!$AT359="","",未改造舰娘!$AT359)</f>
        <v>S国СМ-5-1双联100毫米高炮</v>
      </c>
      <c r="AN363" s="306" t="str">
        <f>IF(未改造舰娘!$AU359="","",未改造舰娘!$AU359)</f>
        <v/>
      </c>
      <c r="AO363" s="306" t="str">
        <f>IF(未改造舰娘!$AV359="","",未改造舰娘!$AV359)</f>
        <v/>
      </c>
      <c r="AP363" s="307" t="str">
        <f>IF(未改造舰娘!$AW359="","",未改造舰娘!$AW359)</f>
        <v/>
      </c>
      <c r="AQ363" s="308" t="str">
        <f>IF(未改造舰娘!$AX359="","",未改造舰娘!$AX359)</f>
        <v/>
      </c>
      <c r="AR363" s="304">
        <f>IF(未改造舰娘!$AY359="","",未改造舰娘!$AY359)</f>
        <v>25</v>
      </c>
      <c r="AS363" s="304">
        <f>IF(未改造舰娘!$AZ359="","",未改造舰娘!$AZ359)</f>
        <v>35</v>
      </c>
      <c r="AT363" s="304">
        <f>IF(未改造舰娘!$BA359="","",未改造舰娘!$BA359)</f>
        <v>0.8</v>
      </c>
      <c r="AU363" s="304">
        <f>IF(未改造舰娘!$BB359="","",未改造舰娘!$BB359)</f>
        <v>1.5</v>
      </c>
      <c r="AV363" s="305">
        <f>IF((未改造舰娘!$BG359+未改造舰娘!$BK359*$C$4)=0,"",(未改造舰娘!$BG359+未改造舰娘!$BK359*$C$4))</f>
        <v>10</v>
      </c>
      <c r="AW363" s="304">
        <f>IF((未改造舰娘!$BH359+未改造舰娘!$BL359*$C$4)=0,"",(未改造舰娘!$BH359+未改造舰娘!$BL359*$C$4))</f>
        <v>21</v>
      </c>
      <c r="AX363" s="304">
        <f>IF((未改造舰娘!$BI359+未改造舰娘!$BM359*$C$4)=0,"",(未改造舰娘!$BI359+未改造舰娘!$BM359*$C$4))</f>
        <v>16</v>
      </c>
      <c r="AY363" s="303" t="str">
        <f>IF((未改造舰娘!$BJ359+未改造舰娘!$BN359*$C$4)=0,"",(未改造舰娘!$BJ359+未改造舰娘!$BN359*$C$4))</f>
        <v/>
      </c>
      <c r="AZ363" s="500">
        <f>IF(未改造舰娘!BC359="","",未改造舰娘!BC359)</f>
        <v>16</v>
      </c>
      <c r="BA363" s="500">
        <f>IF(未改造舰娘!BD359="","",未改造舰娘!BD359)</f>
        <v>16</v>
      </c>
      <c r="BB363" s="500">
        <f>IF(未改造舰娘!BE359="","",未改造舰娘!BE359)</f>
        <v>14</v>
      </c>
      <c r="BC363" s="498">
        <f>IF(未改造舰娘!BF359="","",未改造舰娘!BF359)</f>
        <v>44</v>
      </c>
      <c r="BD363" s="67" t="s">
        <v>2520</v>
      </c>
      <c r="BE363" s="506">
        <v>3.5416666666666666E-2</v>
      </c>
      <c r="BF363" s="306" t="str">
        <f>IF(未改造舰娘!$BQ359="","",未改造舰娘!$BQ359)</f>
        <v/>
      </c>
      <c r="BG363" s="306" t="str">
        <f>IF(未改造舰娘!$BR359="","",未改造舰娘!$BR359)</f>
        <v/>
      </c>
      <c r="BH363" s="306"/>
      <c r="BU363" s="304">
        <f>IFERROR(VLOOKUP(AL363,装备!$B:$C,2,0),0)</f>
        <v>3</v>
      </c>
      <c r="BV363" s="304">
        <f>IFERROR(VLOOKUP($AL363,装备!$B:$Q,5,0),0)</f>
        <v>0</v>
      </c>
      <c r="BW363" s="304">
        <f>IFERROR(VLOOKUP($AL363,装备!$B:$Q,6,0),0)</f>
        <v>6</v>
      </c>
      <c r="BX363" s="304">
        <f>IFERROR(VLOOKUP($AL363,装备!$B:$Q,7,0),0)</f>
        <v>0</v>
      </c>
      <c r="BY363" s="304">
        <f>IFERROR(VLOOKUP($AL363,装备!$B:$Q,8,0),0)</f>
        <v>0</v>
      </c>
      <c r="BZ363" s="304">
        <f>IFERROR(VLOOKUP($AL363,装备!$B:$Q,9,0),0)</f>
        <v>0</v>
      </c>
      <c r="CA363" s="304">
        <f>IFERROR(VLOOKUP($AL363,装备!$B:$Q,10,0),0)</f>
        <v>0</v>
      </c>
      <c r="CB363" s="304">
        <f>IFERROR(VLOOKUP($AL363,装备!$B:$Q,11,0),0)</f>
        <v>2</v>
      </c>
      <c r="CC363" s="304" t="str">
        <f>IFERROR(VLOOKUP($AL363,装备!$B:$Q,12,0),0)</f>
        <v>中</v>
      </c>
      <c r="CD363" s="304">
        <f>IFERROR(VLOOKUP($AL363,装备!$B:$Q,13,0),0)</f>
        <v>0</v>
      </c>
      <c r="CE363" s="304">
        <f>IFERROR(VLOOKUP($AL363,装备!$B:$Q,14,0),0)</f>
        <v>0</v>
      </c>
      <c r="CF363" s="304">
        <f>IFERROR(VLOOKUP($AL363,装备!$B:$Q,16,0),0)</f>
        <v>0</v>
      </c>
      <c r="CG363" s="304">
        <f>IFERROR(VLOOKUP($AL363,装备!$B:$Q,5,0),0)</f>
        <v>0</v>
      </c>
      <c r="CH363" s="304">
        <f>IFERROR(VLOOKUP(AM363,装备!$B:$C,2,0),0)</f>
        <v>4</v>
      </c>
      <c r="CI363" s="304">
        <f>IFERROR(VLOOKUP($AM363,装备!$B:$Q,5,0),0)</f>
        <v>0</v>
      </c>
      <c r="CJ363" s="304">
        <f>IFERROR(VLOOKUP($AM363,装备!$B:$Q,6,0),0)</f>
        <v>2</v>
      </c>
      <c r="CK363" s="304">
        <f>IFERROR(VLOOKUP($AM363,装备!$B:$Q,7,0),0)</f>
        <v>0</v>
      </c>
      <c r="CL363" s="304">
        <f>IFERROR(VLOOKUP($AM363,装备!$B:$Q,8,0),0)</f>
        <v>0</v>
      </c>
      <c r="CM363" s="304">
        <f>IFERROR(VLOOKUP($AM363,装备!$B:$Q,9,0),0)</f>
        <v>0</v>
      </c>
      <c r="CN363" s="304">
        <f>IFERROR(VLOOKUP($AM363,装备!$B:$Q,10,0),0)</f>
        <v>0</v>
      </c>
      <c r="CO363" s="304">
        <f>IFERROR(VLOOKUP($AM363,装备!$B:$Q,11,0),0)</f>
        <v>2</v>
      </c>
      <c r="CP363" s="304" t="str">
        <f>IFERROR(VLOOKUP($AM363,装备!$B:$Q,12,0),0)</f>
        <v>短</v>
      </c>
      <c r="CQ363" s="304">
        <f>IFERROR(VLOOKUP($AM363,装备!$B:$Q,13,0),0)</f>
        <v>0</v>
      </c>
      <c r="CR363" s="304">
        <f>IFERROR(VLOOKUP($AM363,装备!$B:$Q,14,0),0)</f>
        <v>0</v>
      </c>
      <c r="CS363" s="304">
        <f>IFERROR(VLOOKUP($AM363,装备!$B:$Q,16,0),0)</f>
        <v>7</v>
      </c>
      <c r="CT363" s="304">
        <f>IFERROR(VLOOKUP($AM363,装备!$B:$Q,5,0),0)</f>
        <v>0</v>
      </c>
      <c r="CU363" s="304">
        <f>IFERROR(VLOOKUP(AN363,装备!$B:$C,2,0),0)</f>
        <v>0</v>
      </c>
      <c r="CV363" s="304">
        <f>IFERROR(VLOOKUP($AN363,装备!$B:$Q,5,0),0)</f>
        <v>0</v>
      </c>
      <c r="CW363" s="304">
        <f>IFERROR(VLOOKUP($AN363,装备!$B:$Q,6,0),0)</f>
        <v>0</v>
      </c>
      <c r="CX363" s="304">
        <f>IFERROR(VLOOKUP($AN363,装备!$B:$Q,7,0),0)</f>
        <v>0</v>
      </c>
      <c r="CY363" s="304">
        <f>IFERROR(VLOOKUP($AN363,装备!$B:$Q,8,0),0)</f>
        <v>0</v>
      </c>
      <c r="CZ363" s="304">
        <f>IFERROR(VLOOKUP($AN363,装备!$B:$Q,9,0),0)</f>
        <v>0</v>
      </c>
      <c r="DA363" s="304">
        <f>IFERROR(VLOOKUP($AN363,装备!$B:$Q,10,0),0)</f>
        <v>0</v>
      </c>
      <c r="DB363" s="304">
        <f>IFERROR(VLOOKUP($AN363,装备!$B:$Q,11,0),0)</f>
        <v>0</v>
      </c>
      <c r="DC363" s="304">
        <f>IFERROR(VLOOKUP($AN363,装备!$B:$Q,12,0),0)</f>
        <v>0</v>
      </c>
      <c r="DD363" s="304">
        <f>IFERROR(VLOOKUP($AN363,装备!$B:$Q,13,0),0)</f>
        <v>0</v>
      </c>
      <c r="DE363" s="304">
        <f>IFERROR(VLOOKUP($AN363,装备!$B:$Q,14,0),0)</f>
        <v>0</v>
      </c>
      <c r="DF363" s="304">
        <f>IFERROR(VLOOKUP($AN363,装备!$B:$Q,16,0),0)</f>
        <v>0</v>
      </c>
      <c r="DG363" s="304">
        <f>IFERROR(VLOOKUP($AN363,装备!$B:$Q,5,0),0)</f>
        <v>0</v>
      </c>
      <c r="DH363" s="304">
        <f>IFERROR(VLOOKUP(AO363,装备!$B:$C,2,0),0)</f>
        <v>0</v>
      </c>
      <c r="DI363" s="304">
        <f>IFERROR(VLOOKUP($AO363,装备!$B:$Q,5,0),0)</f>
        <v>0</v>
      </c>
      <c r="DJ363" s="304">
        <f>IFERROR(VLOOKUP($AO363,装备!$B:$Q,6,0),0)</f>
        <v>0</v>
      </c>
      <c r="DK363" s="304">
        <f>IFERROR(VLOOKUP($AO363,装备!$B:$Q,7,0),0)</f>
        <v>0</v>
      </c>
      <c r="DL363" s="304">
        <f>IFERROR(VLOOKUP($AO363,装备!$B:$Q,8,0),0)</f>
        <v>0</v>
      </c>
      <c r="DM363" s="304">
        <f>IFERROR(VLOOKUP($AO363,装备!$B:$Q,9,0),0)</f>
        <v>0</v>
      </c>
      <c r="DN363" s="304">
        <f>IFERROR(VLOOKUP($AO363,装备!$B:$Q,10,0),0)</f>
        <v>0</v>
      </c>
      <c r="DO363" s="304">
        <f>IFERROR(VLOOKUP($AO363,装备!$B:$Q,11,0),0)</f>
        <v>0</v>
      </c>
      <c r="DP363" s="304">
        <f>IFERROR(VLOOKUP($AO363,装备!$B:$Q,12,0),0)</f>
        <v>0</v>
      </c>
      <c r="DQ363" s="304">
        <f>IFERROR(VLOOKUP($AO363,装备!$B:$Q,13,0),0)</f>
        <v>0</v>
      </c>
      <c r="DR363" s="304">
        <f>IFERROR(VLOOKUP($AO363,装备!$B:$Q,14,0),0)</f>
        <v>0</v>
      </c>
      <c r="DS363" s="304">
        <f>IFERROR(VLOOKUP($AO363,装备!$B:$Q,16,0),0)</f>
        <v>0</v>
      </c>
      <c r="DT363" s="304">
        <f>IFERROR(VLOOKUP($AO363,装备!$B:$Q,5,0),0)</f>
        <v>0</v>
      </c>
    </row>
    <row r="364" spans="1:124" hidden="1">
      <c r="A364" s="301">
        <f>未改造舰娘!$A360</f>
        <v>10039111</v>
      </c>
      <c r="B364" s="354" t="s">
        <v>4274</v>
      </c>
      <c r="C364" s="323"/>
      <c r="D364" s="323">
        <f t="shared" si="5"/>
        <v>110</v>
      </c>
      <c r="E364" s="303">
        <f>未改造舰娘!$C360</f>
        <v>5</v>
      </c>
      <c r="F364" s="304" t="str">
        <f>未改造舰娘!$D360</f>
        <v>防驱</v>
      </c>
      <c r="G364" s="304" t="str">
        <f>未改造舰娘!$E360</f>
        <v>小型</v>
      </c>
      <c r="H364" s="304" t="str">
        <f>未改造舰娘!$F360</f>
        <v>护卫舰（特殊）</v>
      </c>
      <c r="I364" s="460">
        <f>未改造舰娘!$AR360</f>
        <v>2</v>
      </c>
      <c r="J364" s="304" t="str">
        <f>未改造舰娘!$G360</f>
        <v>美国</v>
      </c>
      <c r="K364" s="312">
        <f>未改造舰娘!$H360+(BV364+CI364+CV364+DI364)*$C$2</f>
        <v>24</v>
      </c>
      <c r="L364" s="304">
        <f>未改造舰娘!$I360</f>
        <v>0</v>
      </c>
      <c r="M364" s="304">
        <f>未改造舰娘!$J360</f>
        <v>1</v>
      </c>
      <c r="N364" s="518">
        <f>未改造舰娘!$K360</f>
        <v>2</v>
      </c>
      <c r="O364" s="304">
        <f>未改造舰娘!$L360+((CE364+CR364+DE364+DR364)*$C$2)</f>
        <v>18</v>
      </c>
      <c r="P364" s="304" t="str">
        <f>IF($C$2=1,(IF(ISERROR(FIND("超长",未改造舰娘!$M360&amp;CC364&amp;CP364&amp;DC364&amp;DP364,1)),IF(ISERROR(FIND("长",未改造舰娘!$M360&amp;CC364&amp;CP364&amp;DC364&amp;DP364,1)),IF(ISERROR(FIND("中",未改造舰娘!$M360&amp;CC364&amp;CP364&amp;DC364&amp;DP364,1)),IF(ISERROR(FIND("短",未改造舰娘!$M360&amp;CC364&amp;CP364&amp;DC364&amp;DP364,1)),IF(ISERROR(FIND("无",未改造舰娘!$M360&amp;CC364&amp;CP364&amp;DC364&amp;DP364,1)),0,"无"),"短"),"中"),"长"),"超长")),未改造舰娘!$M360)</f>
        <v>短</v>
      </c>
      <c r="Q364" s="303">
        <f>未改造舰娘!$N360</f>
        <v>33</v>
      </c>
      <c r="R364" s="304">
        <f>(未改造舰娘!$P360)+(未改造舰娘!$Q360)*$C$3+((BW364+CJ364+CW364+DJ364)*$C$2)</f>
        <v>35</v>
      </c>
      <c r="S364" s="304">
        <f>(未改造舰娘!$R360)+(未改造舰娘!$S360)*$C$3+((BY364+CL364+CY364+DL364)*$C$2)</f>
        <v>1</v>
      </c>
      <c r="T364" s="304">
        <f>(未改造舰娘!$T360)+(未改造舰娘!$U360)*$C$3+((BX364+CK364+CX364+DK364)*$C$2)</f>
        <v>25</v>
      </c>
      <c r="U364" s="304">
        <f>(未改造舰娘!$V360)+(未改造舰娘!$W360)*$C$3+((CG364+CT364+DG364+DT364)*$C$2)</f>
        <v>87</v>
      </c>
      <c r="V364" s="305">
        <f>INT((((未改造舰娘!$Y360)-(未改造舰娘!$X360))*(((IF(D364=0,C364,D364))-1)/99))+未改造舰娘!$X360)+((CB364+CO364+DB364+DO364)*$C$2)</f>
        <v>99</v>
      </c>
      <c r="W364" s="304">
        <f>INT((((未改造舰娘!$AA360)-(未改造舰娘!$Z360))*(((IF(D364=0,C364,D364))-1)/99))+未改造舰娘!$Z360)+((CD364+CQ364+DD364+DQ364)*$C$2)</f>
        <v>71</v>
      </c>
      <c r="X364" s="304">
        <f>INT((((未改造舰娘!$AC360)-(未改造舰娘!$AB360))*(((IF(D364=0,C364,D364))-1)/99))+未改造舰娘!$AB360)+((CA364+CN364+DA364+DN364)*$C$2)</f>
        <v>39</v>
      </c>
      <c r="Y364" s="303">
        <f>INT((((未改造舰娘!$AE360)-(未改造舰娘!$AD360))*(((IF(D364=0,C364,D364))-1)/99))+未改造舰娘!$AD360)+((BZ364+CM364+CZ364+DM364)*$C$2)</f>
        <v>0</v>
      </c>
      <c r="Z364" s="474">
        <f>IF(未改造舰娘!$AF360=0,"",未改造舰娘!$AF360)</f>
        <v>20</v>
      </c>
      <c r="AA364" s="304">
        <f>IF(未改造舰娘!$AG360="","",未改造舰娘!$AG360)</f>
        <v>20</v>
      </c>
      <c r="AB364" s="304" t="str">
        <f>IF(未改造舰娘!$AH360="","",未改造舰娘!$AH360)</f>
        <v/>
      </c>
      <c r="AC364" s="304" t="str">
        <f>IF(未改造舰娘!$AI360="","",未改造舰娘!$AI360)</f>
        <v/>
      </c>
      <c r="AD364" s="304">
        <f>IF(未改造舰娘!$AJ360="","",未改造舰娘!$AJ360)</f>
        <v>40</v>
      </c>
      <c r="AE364" s="305">
        <f>IF(未改造舰娘!$AK360="","",未改造舰娘!$AK360)</f>
        <v>0</v>
      </c>
      <c r="AF364" s="304" t="str">
        <f>IF(未改造舰娘!$AL360="","",未改造舰娘!$AL360)</f>
        <v/>
      </c>
      <c r="AG364" s="304" t="str">
        <f>IF(未改造舰娘!$AM360="","",未改造舰娘!$AM360)</f>
        <v/>
      </c>
      <c r="AH364" s="304" t="str">
        <f>IF(未改造舰娘!$AN360="","",未改造舰娘!$AN360)</f>
        <v/>
      </c>
      <c r="AI364" s="304" t="str">
        <f>IF(未改造舰娘!$AO360="","",未改造舰娘!$AO360)</f>
        <v/>
      </c>
      <c r="AJ364" s="304" t="str">
        <f>IF(未改造舰娘!$AP360="","",未改造舰娘!$AP360)</f>
        <v/>
      </c>
      <c r="AK364" s="303" t="str">
        <f>IF(未改造舰娘!$AQ360="","",未改造舰娘!$AQ360)</f>
        <v/>
      </c>
      <c r="AL364" s="306" t="str">
        <f>IF(未改造舰娘!$AS360="","",未改造舰娘!$AS360)</f>
        <v>MK-10导弹发射器</v>
      </c>
      <c r="AM364" s="306" t="str">
        <f>IF(未改造舰娘!$AT360="","",未改造舰娘!$AT360)</f>
        <v>鞑靼人防空导弹</v>
      </c>
      <c r="AN364" s="306" t="str">
        <f>IF(未改造舰娘!$AU360="","",未改造舰娘!$AU360)</f>
        <v/>
      </c>
      <c r="AO364" s="306" t="str">
        <f>IF(未改造舰娘!$AV360="","",未改造舰娘!$AV360)</f>
        <v/>
      </c>
      <c r="AP364" s="307" t="str">
        <f>IF(未改造舰娘!$AW360="","",未改造舰娘!$AW360)</f>
        <v/>
      </c>
      <c r="AQ364" s="308" t="str">
        <f>IF(未改造舰娘!$AX360="","",未改造舰娘!$AX360)</f>
        <v/>
      </c>
      <c r="AR364" s="304">
        <f>IF(未改造舰娘!$AY360="","",未改造舰娘!$AY360)</f>
        <v>15</v>
      </c>
      <c r="AS364" s="304">
        <f>IF(未改造舰娘!$AZ360="","",未改造舰娘!$AZ360)</f>
        <v>35</v>
      </c>
      <c r="AT364" s="304">
        <f>IF(未改造舰娘!$BA360="","",未改造舰娘!$BA360)</f>
        <v>0.5</v>
      </c>
      <c r="AU364" s="304">
        <f>IF(未改造舰娘!$BB360="","",未改造舰娘!$BB360)</f>
        <v>1</v>
      </c>
      <c r="AV364" s="305">
        <f>IF((未改造舰娘!$BG360+未改造舰娘!$BK360*$C$4)=0,"",(未改造舰娘!$BG360+未改造舰娘!$BK360*$C$4))</f>
        <v>25</v>
      </c>
      <c r="AW364" s="304">
        <f>IF((未改造舰娘!$BH360+未改造舰娘!$BL360*$C$4)=0,"",(未改造舰娘!$BH360+未改造舰娘!$BL360*$C$4))</f>
        <v>20</v>
      </c>
      <c r="AX364" s="304">
        <f>IF((未改造舰娘!$BI360+未改造舰娘!$BM360*$C$4)=0,"",(未改造舰娘!$BI360+未改造舰娘!$BM360*$C$4))</f>
        <v>12</v>
      </c>
      <c r="AY364" s="303">
        <f>IF((未改造舰娘!$BJ360+未改造舰娘!$BN360*$C$4)=0,"",(未改造舰娘!$BJ360+未改造舰娘!$BN360*$C$4))</f>
        <v>47</v>
      </c>
      <c r="AZ364" s="500">
        <f>IF(未改造舰娘!BC360="","",未改造舰娘!BC360)</f>
        <v>15</v>
      </c>
      <c r="BA364" s="500">
        <f>IF(未改造舰娘!BD360="","",未改造舰娘!BD360)</f>
        <v>1</v>
      </c>
      <c r="BB364" s="500">
        <f>IF(未改造舰娘!BE360="","",未改造舰娘!BE360)</f>
        <v>10</v>
      </c>
      <c r="BC364" s="498">
        <f>IF(未改造舰娘!BF360="","",未改造舰娘!BF360)</f>
        <v>84</v>
      </c>
      <c r="BD364" s="67" t="s">
        <v>2631</v>
      </c>
      <c r="BE364" s="506">
        <v>1.3888888888888888E-2</v>
      </c>
      <c r="BF364" s="306" t="str">
        <f>IF(未改造舰娘!$BQ360="","",未改造舰娘!$BQ360)</f>
        <v/>
      </c>
      <c r="BG364" s="306" t="str">
        <f>IF(未改造舰娘!$BR360="","",未改造舰娘!$BR360)</f>
        <v/>
      </c>
      <c r="BH364" s="306"/>
      <c r="BU364" s="304">
        <f>IFERROR(VLOOKUP(AL364,装备!$B:$C,2,0),0)</f>
        <v>5</v>
      </c>
      <c r="BV364" s="304">
        <f>IFERROR(VLOOKUP($AL364,装备!$B:$Q,5,0),0)</f>
        <v>0</v>
      </c>
      <c r="BW364" s="304">
        <f>IFERROR(VLOOKUP($AL364,装备!$B:$Q,6,0),0)</f>
        <v>0</v>
      </c>
      <c r="BX364" s="304">
        <f>IFERROR(VLOOKUP($AL364,装备!$B:$Q,7,0),0)</f>
        <v>0</v>
      </c>
      <c r="BY364" s="304">
        <f>IFERROR(VLOOKUP($AL364,装备!$B:$Q,8,0),0)</f>
        <v>0</v>
      </c>
      <c r="BZ364" s="304">
        <f>IFERROR(VLOOKUP($AL364,装备!$B:$Q,9,0),0)</f>
        <v>0</v>
      </c>
      <c r="CA364" s="304">
        <f>IFERROR(VLOOKUP($AL364,装备!$B:$Q,10,0),0)</f>
        <v>0</v>
      </c>
      <c r="CB364" s="304">
        <f>IFERROR(VLOOKUP($AL364,装备!$B:$Q,11,0),0)</f>
        <v>3</v>
      </c>
      <c r="CC364" s="304" t="str">
        <f>IFERROR(VLOOKUP($AL364,装备!$B:$Q,12,0),0)</f>
        <v>无</v>
      </c>
      <c r="CD364" s="304">
        <f>IFERROR(VLOOKUP($AL364,装备!$B:$Q,13,0),0)</f>
        <v>0</v>
      </c>
      <c r="CE364" s="304">
        <f>IFERROR(VLOOKUP($AL364,装备!$B:$Q,14,0),0)</f>
        <v>0</v>
      </c>
      <c r="CF364" s="304">
        <f>IFERROR(VLOOKUP($AL364,装备!$B:$Q,16,0),0)</f>
        <v>0</v>
      </c>
      <c r="CG364" s="304">
        <f>IFERROR(VLOOKUP($AL364,装备!$B:$Q,5,0),0)</f>
        <v>0</v>
      </c>
      <c r="CH364" s="304">
        <f>IFERROR(VLOOKUP(AM364,装备!$B:$C,2,0),0)</f>
        <v>5</v>
      </c>
      <c r="CI364" s="304">
        <f>IFERROR(VLOOKUP($AM364,装备!$B:$Q,5,0),0)</f>
        <v>0</v>
      </c>
      <c r="CJ364" s="304">
        <f>IFERROR(VLOOKUP($AM364,装备!$B:$Q,6,0),0)</f>
        <v>11</v>
      </c>
      <c r="CK364" s="304">
        <f>IFERROR(VLOOKUP($AM364,装备!$B:$Q,7,0),0)</f>
        <v>0</v>
      </c>
      <c r="CL364" s="304">
        <f>IFERROR(VLOOKUP($AM364,装备!$B:$Q,8,0),0)</f>
        <v>0</v>
      </c>
      <c r="CM364" s="304">
        <f>IFERROR(VLOOKUP($AM364,装备!$B:$Q,9,0),0)</f>
        <v>0</v>
      </c>
      <c r="CN364" s="304">
        <f>IFERROR(VLOOKUP($AM364,装备!$B:$Q,10,0),0)</f>
        <v>0</v>
      </c>
      <c r="CO364" s="304">
        <f>IFERROR(VLOOKUP($AM364,装备!$B:$Q,11,0),0)</f>
        <v>0</v>
      </c>
      <c r="CP364" s="304" t="str">
        <f>IFERROR(VLOOKUP($AM364,装备!$B:$Q,12,0),0)</f>
        <v>无</v>
      </c>
      <c r="CQ364" s="304">
        <f>IFERROR(VLOOKUP($AM364,装备!$B:$Q,13,0),0)</f>
        <v>0</v>
      </c>
      <c r="CR364" s="304">
        <f>IFERROR(VLOOKUP($AM364,装备!$B:$Q,14,0),0)</f>
        <v>0</v>
      </c>
      <c r="CS364" s="304">
        <f>IFERROR(VLOOKUP($AM364,装备!$B:$Q,16,0),0)</f>
        <v>16</v>
      </c>
      <c r="CT364" s="304">
        <f>IFERROR(VLOOKUP($AM364,装备!$B:$Q,5,0),0)</f>
        <v>0</v>
      </c>
      <c r="CU364" s="304">
        <f>IFERROR(VLOOKUP(AN364,装备!$B:$C,2,0),0)</f>
        <v>0</v>
      </c>
      <c r="CV364" s="304">
        <f>IFERROR(VLOOKUP($AN364,装备!$B:$Q,5,0),0)</f>
        <v>0</v>
      </c>
      <c r="CW364" s="304">
        <f>IFERROR(VLOOKUP($AN364,装备!$B:$Q,6,0),0)</f>
        <v>0</v>
      </c>
      <c r="CX364" s="304">
        <f>IFERROR(VLOOKUP($AN364,装备!$B:$Q,7,0),0)</f>
        <v>0</v>
      </c>
      <c r="CY364" s="304">
        <f>IFERROR(VLOOKUP($AN364,装备!$B:$Q,8,0),0)</f>
        <v>0</v>
      </c>
      <c r="CZ364" s="304">
        <f>IFERROR(VLOOKUP($AN364,装备!$B:$Q,9,0),0)</f>
        <v>0</v>
      </c>
      <c r="DA364" s="304">
        <f>IFERROR(VLOOKUP($AN364,装备!$B:$Q,10,0),0)</f>
        <v>0</v>
      </c>
      <c r="DB364" s="304">
        <f>IFERROR(VLOOKUP($AN364,装备!$B:$Q,11,0),0)</f>
        <v>0</v>
      </c>
      <c r="DC364" s="304">
        <f>IFERROR(VLOOKUP($AN364,装备!$B:$Q,12,0),0)</f>
        <v>0</v>
      </c>
      <c r="DD364" s="304">
        <f>IFERROR(VLOOKUP($AN364,装备!$B:$Q,13,0),0)</f>
        <v>0</v>
      </c>
      <c r="DE364" s="304">
        <f>IFERROR(VLOOKUP($AN364,装备!$B:$Q,14,0),0)</f>
        <v>0</v>
      </c>
      <c r="DF364" s="304">
        <f>IFERROR(VLOOKUP($AN364,装备!$B:$Q,16,0),0)</f>
        <v>0</v>
      </c>
      <c r="DG364" s="304">
        <f>IFERROR(VLOOKUP($AN364,装备!$B:$Q,5,0),0)</f>
        <v>0</v>
      </c>
      <c r="DH364" s="304">
        <f>IFERROR(VLOOKUP(AO364,装备!$B:$C,2,0),0)</f>
        <v>0</v>
      </c>
      <c r="DI364" s="304">
        <f>IFERROR(VLOOKUP($AO364,装备!$B:$Q,5,0),0)</f>
        <v>0</v>
      </c>
      <c r="DJ364" s="304">
        <f>IFERROR(VLOOKUP($AO364,装备!$B:$Q,6,0),0)</f>
        <v>0</v>
      </c>
      <c r="DK364" s="304">
        <f>IFERROR(VLOOKUP($AO364,装备!$B:$Q,7,0),0)</f>
        <v>0</v>
      </c>
      <c r="DL364" s="304">
        <f>IFERROR(VLOOKUP($AO364,装备!$B:$Q,8,0),0)</f>
        <v>0</v>
      </c>
      <c r="DM364" s="304">
        <f>IFERROR(VLOOKUP($AO364,装备!$B:$Q,9,0),0)</f>
        <v>0</v>
      </c>
      <c r="DN364" s="304">
        <f>IFERROR(VLOOKUP($AO364,装备!$B:$Q,10,0),0)</f>
        <v>0</v>
      </c>
      <c r="DO364" s="304">
        <f>IFERROR(VLOOKUP($AO364,装备!$B:$Q,11,0),0)</f>
        <v>0</v>
      </c>
      <c r="DP364" s="304">
        <f>IFERROR(VLOOKUP($AO364,装备!$B:$Q,12,0),0)</f>
        <v>0</v>
      </c>
      <c r="DQ364" s="304">
        <f>IFERROR(VLOOKUP($AO364,装备!$B:$Q,13,0),0)</f>
        <v>0</v>
      </c>
      <c r="DR364" s="304">
        <f>IFERROR(VLOOKUP($AO364,装备!$B:$Q,14,0),0)</f>
        <v>0</v>
      </c>
      <c r="DS364" s="304">
        <f>IFERROR(VLOOKUP($AO364,装备!$B:$Q,16,0),0)</f>
        <v>0</v>
      </c>
      <c r="DT364" s="304">
        <f>IFERROR(VLOOKUP($AO364,装备!$B:$Q,5,0),0)</f>
        <v>0</v>
      </c>
    </row>
    <row r="365" spans="1:124" hidden="1">
      <c r="A365" s="301">
        <f>未改造舰娘!$A361</f>
        <v>10039211</v>
      </c>
      <c r="B365" s="354" t="s">
        <v>4276</v>
      </c>
      <c r="C365" s="323"/>
      <c r="D365" s="323">
        <f t="shared" si="5"/>
        <v>110</v>
      </c>
      <c r="E365" s="303">
        <f>未改造舰娘!$C361</f>
        <v>3</v>
      </c>
      <c r="F365" s="304" t="str">
        <f>未改造舰娘!$D361</f>
        <v>驱逐</v>
      </c>
      <c r="G365" s="304" t="str">
        <f>未改造舰娘!$E361</f>
        <v>小型</v>
      </c>
      <c r="H365" s="304" t="str">
        <f>未改造舰娘!$F361</f>
        <v>护卫舰</v>
      </c>
      <c r="I365" s="460">
        <f>未改造舰娘!$AR361</f>
        <v>2</v>
      </c>
      <c r="J365" s="304" t="str">
        <f>未改造舰娘!$G361</f>
        <v>日本</v>
      </c>
      <c r="K365" s="312">
        <f>未改造舰娘!$H361+(BV365+CI365+CV365+DI365)*$C$2</f>
        <v>15</v>
      </c>
      <c r="L365" s="304">
        <f>未改造舰娘!$I361</f>
        <v>1</v>
      </c>
      <c r="M365" s="304">
        <f>未改造舰娘!$J361</f>
        <v>1</v>
      </c>
      <c r="N365" s="518">
        <f>未改造舰娘!$K361</f>
        <v>2</v>
      </c>
      <c r="O365" s="304">
        <f>未改造舰娘!$L361+((CE365+CR365+DE365+DR365)*$C$2)</f>
        <v>13</v>
      </c>
      <c r="P365" s="304" t="str">
        <f>IF($C$2=1,(IF(ISERROR(FIND("超长",未改造舰娘!$M361&amp;CC365&amp;CP365&amp;DC365&amp;DP365,1)),IF(ISERROR(FIND("长",未改造舰娘!$M361&amp;CC365&amp;CP365&amp;DC365&amp;DP365,1)),IF(ISERROR(FIND("中",未改造舰娘!$M361&amp;CC365&amp;CP365&amp;DC365&amp;DP365,1)),IF(ISERROR(FIND("短",未改造舰娘!$M361&amp;CC365&amp;CP365&amp;DC365&amp;DP365,1)),IF(ISERROR(FIND("无",未改造舰娘!$M361&amp;CC365&amp;CP365&amp;DC365&amp;DP365,1)),0,"无"),"短"),"中"),"长"),"超长")),未改造舰娘!$M361)</f>
        <v>短</v>
      </c>
      <c r="Q365" s="303">
        <f>未改造舰娘!$N361</f>
        <v>38</v>
      </c>
      <c r="R365" s="304">
        <f>(未改造舰娘!$P361)+(未改造舰娘!$Q361)*$C$3+((BW365+CJ365+CW365+DJ365)*$C$2)</f>
        <v>31</v>
      </c>
      <c r="S365" s="304">
        <f>(未改造舰娘!$R361)+(未改造舰娘!$S361)*$C$3+((BY365+CL365+CY365+DL365)*$C$2)</f>
        <v>75</v>
      </c>
      <c r="T365" s="304">
        <f>(未改造舰娘!$T361)+(未改造舰娘!$U361)*$C$3+((BX365+CK365+CX365+DK365)*$C$2)</f>
        <v>22</v>
      </c>
      <c r="U365" s="304">
        <f>(未改造舰娘!$V361)+(未改造舰娘!$W361)*$C$3+((CG365+CT365+DG365+DT365)*$C$2)</f>
        <v>40</v>
      </c>
      <c r="V365" s="305">
        <f>INT((((未改造舰娘!$Y361)-(未改造舰娘!$X361))*(((IF(D365=0,C365,D365))-1)/99))+未改造舰娘!$X361)+((CB365+CO365+DB365+DO365)*$C$2)</f>
        <v>87</v>
      </c>
      <c r="W365" s="304">
        <f>INT((((未改造舰娘!$AA361)-(未改造舰娘!$Z361))*(((IF(D365=0,C365,D365))-1)/99))+未改造舰娘!$Z361)+((CD365+CQ365+DD365+DQ365)*$C$2)</f>
        <v>87</v>
      </c>
      <c r="X365" s="304">
        <f>INT((((未改造舰娘!$AC361)-(未改造舰娘!$AB361))*(((IF(D365=0,C365,D365))-1)/99))+未改造舰娘!$AB361)+((CA365+CN365+DA365+DN365)*$C$2)</f>
        <v>17</v>
      </c>
      <c r="Y365" s="303">
        <f>INT((((未改造舰娘!$AE361)-(未改造舰娘!$AD361))*(((IF(D365=0,C365,D365))-1)/99))+未改造舰娘!$AD361)+((BZ365+CM365+CZ365+DM365)*$C$2)</f>
        <v>49</v>
      </c>
      <c r="Z365" s="474" t="str">
        <f>IF(未改造舰娘!$AF361=0,"",未改造舰娘!$AF361)</f>
        <v/>
      </c>
      <c r="AA365" s="304" t="str">
        <f>IF(未改造舰娘!$AG361="","",未改造舰娘!$AG361)</f>
        <v/>
      </c>
      <c r="AB365" s="304" t="str">
        <f>IF(未改造舰娘!$AH361="","",未改造舰娘!$AH361)</f>
        <v/>
      </c>
      <c r="AC365" s="304" t="str">
        <f>IF(未改造舰娘!$AI361="","",未改造舰娘!$AI361)</f>
        <v/>
      </c>
      <c r="AD365" s="304">
        <f>IF(未改造舰娘!$AJ361="","",未改造舰娘!$AJ361)</f>
        <v>0</v>
      </c>
      <c r="AE365" s="305">
        <f>IF(未改造舰娘!$AK361="","",未改造舰娘!$AK361)</f>
        <v>0</v>
      </c>
      <c r="AF365" s="304" t="str">
        <f>IF(未改造舰娘!$AL361="","",未改造舰娘!$AL361)</f>
        <v/>
      </c>
      <c r="AG365" s="304" t="str">
        <f>IF(未改造舰娘!$AM361="","",未改造舰娘!$AM361)</f>
        <v/>
      </c>
      <c r="AH365" s="304" t="str">
        <f>IF(未改造舰娘!$AN361="","",未改造舰娘!$AN361)</f>
        <v/>
      </c>
      <c r="AI365" s="304" t="str">
        <f>IF(未改造舰娘!$AO361="","",未改造舰娘!$AO361)</f>
        <v/>
      </c>
      <c r="AJ365" s="304" t="str">
        <f>IF(未改造舰娘!$AP361="","",未改造舰娘!$AP361)</f>
        <v/>
      </c>
      <c r="AK365" s="303" t="str">
        <f>IF(未改造舰娘!$AQ361="","",未改造舰娘!$AQ361)</f>
        <v/>
      </c>
      <c r="AL365" s="306" t="str">
        <f>IF(未改造舰娘!$AS361="","",未改造舰娘!$AS361)</f>
        <v>J国12.7厘米连装炮</v>
      </c>
      <c r="AM365" s="306" t="str">
        <f>IF(未改造舰娘!$AT361="","",未改造舰娘!$AT361)</f>
        <v>61厘米三连装鱼雷</v>
      </c>
      <c r="AN365" s="306" t="str">
        <f>IF(未改造舰娘!$AU361="","",未改造舰娘!$AU361)</f>
        <v/>
      </c>
      <c r="AO365" s="306" t="str">
        <f>IF(未改造舰娘!$AV361="","",未改造舰娘!$AV361)</f>
        <v/>
      </c>
      <c r="AP365" s="307" t="str">
        <f>IF(未改造舰娘!$AW361="","",未改造舰娘!$AW361)</f>
        <v/>
      </c>
      <c r="AQ365" s="308" t="str">
        <f>IF(未改造舰娘!$AX361="","",未改造舰娘!$AX361)</f>
        <v/>
      </c>
      <c r="AR365" s="304">
        <f>IF(未改造舰娘!$AY361="","",未改造舰娘!$AY361)</f>
        <v>15</v>
      </c>
      <c r="AS365" s="304">
        <f>IF(未改造舰娘!$AZ361="","",未改造舰娘!$AZ361)</f>
        <v>20</v>
      </c>
      <c r="AT365" s="304">
        <f>IF(未改造舰娘!$BA361="","",未改造舰娘!$BA361)</f>
        <v>0.48</v>
      </c>
      <c r="AU365" s="304">
        <f>IF(未改造舰娘!$BB361="","",未改造舰娘!$BB361)</f>
        <v>0.9</v>
      </c>
      <c r="AV365" s="305">
        <f>IF((未改造舰娘!$BG361+未改造舰娘!$BK361*$C$4)=0,"",(未改造舰娘!$BG361+未改造舰娘!$BK361*$C$4))</f>
        <v>5</v>
      </c>
      <c r="AW365" s="304">
        <f>IF((未改造舰娘!$BH361+未改造舰娘!$BL361*$C$4)=0,"",(未改造舰娘!$BH361+未改造舰娘!$BL361*$C$4))</f>
        <v>11</v>
      </c>
      <c r="AX365" s="304">
        <f>IF((未改造舰娘!$BI361+未改造舰娘!$BM361*$C$4)=0,"",(未改造舰娘!$BI361+未改造舰娘!$BM361*$C$4))</f>
        <v>11</v>
      </c>
      <c r="AY365" s="303" t="str">
        <f>IF((未改造舰娘!$BJ361+未改造舰娘!$BN361*$C$4)=0,"",(未改造舰娘!$BJ361+未改造舰娘!$BN361*$C$4))</f>
        <v/>
      </c>
      <c r="AZ365" s="500">
        <f>IF(未改造舰娘!BC361="","",未改造舰娘!BC361)</f>
        <v>0</v>
      </c>
      <c r="BA365" s="500">
        <f>IF(未改造舰娘!BD361="","",未改造舰娘!BD361)</f>
        <v>28</v>
      </c>
      <c r="BB365" s="500">
        <f>IF(未改造舰娘!BE361="","",未改造舰娘!BE361)</f>
        <v>7</v>
      </c>
      <c r="BC365" s="498">
        <f>IF(未改造舰娘!BF361="","",未改造舰娘!BF361)</f>
        <v>0</v>
      </c>
      <c r="BD365" s="67" t="s">
        <v>2630</v>
      </c>
      <c r="BE365" s="506">
        <v>2.0833333333333332E-2</v>
      </c>
      <c r="BF365" s="306" t="str">
        <f>IF(未改造舰娘!$BQ361="","",未改造舰娘!$BQ361)</f>
        <v/>
      </c>
      <c r="BG365" s="306" t="str">
        <f>IF(未改造舰娘!$BR361="","",未改造舰娘!$BR361)</f>
        <v>轰隆轰隆大作战 Ex-7-L,Ex-9-Q；熔炉大混战 Ex-3-L,Ex-5-CDEFGHIJKL,Ex-7-EFGHIJKLMN,Ex-10-DEFGHIJKL,Ex-12-ABCDEFGHIJKL</v>
      </c>
      <c r="BH365" s="306"/>
      <c r="BU365" s="304">
        <f>IFERROR(VLOOKUP(AL365,装备!$B:$C,2,0),0)</f>
        <v>2</v>
      </c>
      <c r="BV365" s="304">
        <f>IFERROR(VLOOKUP($AL365,装备!$B:$Q,5,0),0)</f>
        <v>0</v>
      </c>
      <c r="BW365" s="304">
        <f>IFERROR(VLOOKUP($AL365,装备!$B:$Q,6,0),0)</f>
        <v>2</v>
      </c>
      <c r="BX365" s="304">
        <f>IFERROR(VLOOKUP($AL365,装备!$B:$Q,7,0),0)</f>
        <v>0</v>
      </c>
      <c r="BY365" s="304">
        <f>IFERROR(VLOOKUP($AL365,装备!$B:$Q,8,0),0)</f>
        <v>0</v>
      </c>
      <c r="BZ365" s="304">
        <f>IFERROR(VLOOKUP($AL365,装备!$B:$Q,9,0),0)</f>
        <v>0</v>
      </c>
      <c r="CA365" s="304">
        <f>IFERROR(VLOOKUP($AL365,装备!$B:$Q,10,0),0)</f>
        <v>0</v>
      </c>
      <c r="CB365" s="304">
        <f>IFERROR(VLOOKUP($AL365,装备!$B:$Q,11,0),0)</f>
        <v>0</v>
      </c>
      <c r="CC365" s="304" t="str">
        <f>IFERROR(VLOOKUP($AL365,装备!$B:$Q,12,0),0)</f>
        <v>短</v>
      </c>
      <c r="CD365" s="304">
        <f>IFERROR(VLOOKUP($AL365,装备!$B:$Q,13,0),0)</f>
        <v>0</v>
      </c>
      <c r="CE365" s="304">
        <f>IFERROR(VLOOKUP($AL365,装备!$B:$Q,14,0),0)</f>
        <v>0</v>
      </c>
      <c r="CF365" s="304">
        <f>IFERROR(VLOOKUP($AL365,装备!$B:$Q,16,0),0)</f>
        <v>2</v>
      </c>
      <c r="CG365" s="304">
        <f>IFERROR(VLOOKUP($AL365,装备!$B:$Q,5,0),0)</f>
        <v>0</v>
      </c>
      <c r="CH365" s="304">
        <f>IFERROR(VLOOKUP(AM365,装备!$B:$C,2,0),0)</f>
        <v>3</v>
      </c>
      <c r="CI365" s="304">
        <f>IFERROR(VLOOKUP($AM365,装备!$B:$Q,5,0),0)</f>
        <v>0</v>
      </c>
      <c r="CJ365" s="304">
        <f>IFERROR(VLOOKUP($AM365,装备!$B:$Q,6,0),0)</f>
        <v>0</v>
      </c>
      <c r="CK365" s="304">
        <f>IFERROR(VLOOKUP($AM365,装备!$B:$Q,7,0),0)</f>
        <v>0</v>
      </c>
      <c r="CL365" s="304">
        <f>IFERROR(VLOOKUP($AM365,装备!$B:$Q,8,0),0)</f>
        <v>5</v>
      </c>
      <c r="CM365" s="304">
        <f>IFERROR(VLOOKUP($AM365,装备!$B:$Q,9,0),0)</f>
        <v>0</v>
      </c>
      <c r="CN365" s="304">
        <f>IFERROR(VLOOKUP($AM365,装备!$B:$Q,10,0),0)</f>
        <v>0</v>
      </c>
      <c r="CO365" s="304">
        <f>IFERROR(VLOOKUP($AM365,装备!$B:$Q,11,0),0)</f>
        <v>0</v>
      </c>
      <c r="CP365" s="304" t="str">
        <f>IFERROR(VLOOKUP($AM365,装备!$B:$Q,12,0),0)</f>
        <v>短</v>
      </c>
      <c r="CQ365" s="304">
        <f>IFERROR(VLOOKUP($AM365,装备!$B:$Q,13,0),0)</f>
        <v>0</v>
      </c>
      <c r="CR365" s="304">
        <f>IFERROR(VLOOKUP($AM365,装备!$B:$Q,14,0),0)</f>
        <v>0</v>
      </c>
      <c r="CS365" s="304">
        <f>IFERROR(VLOOKUP($AM365,装备!$B:$Q,16,0),0)</f>
        <v>0</v>
      </c>
      <c r="CT365" s="304">
        <f>IFERROR(VLOOKUP($AM365,装备!$B:$Q,5,0),0)</f>
        <v>0</v>
      </c>
      <c r="CU365" s="304">
        <f>IFERROR(VLOOKUP(AN365,装备!$B:$C,2,0),0)</f>
        <v>0</v>
      </c>
      <c r="CV365" s="304">
        <f>IFERROR(VLOOKUP($AN365,装备!$B:$Q,5,0),0)</f>
        <v>0</v>
      </c>
      <c r="CW365" s="304">
        <f>IFERROR(VLOOKUP($AN365,装备!$B:$Q,6,0),0)</f>
        <v>0</v>
      </c>
      <c r="CX365" s="304">
        <f>IFERROR(VLOOKUP($AN365,装备!$B:$Q,7,0),0)</f>
        <v>0</v>
      </c>
      <c r="CY365" s="304">
        <f>IFERROR(VLOOKUP($AN365,装备!$B:$Q,8,0),0)</f>
        <v>0</v>
      </c>
      <c r="CZ365" s="304">
        <f>IFERROR(VLOOKUP($AN365,装备!$B:$Q,9,0),0)</f>
        <v>0</v>
      </c>
      <c r="DA365" s="304">
        <f>IFERROR(VLOOKUP($AN365,装备!$B:$Q,10,0),0)</f>
        <v>0</v>
      </c>
      <c r="DB365" s="304">
        <f>IFERROR(VLOOKUP($AN365,装备!$B:$Q,11,0),0)</f>
        <v>0</v>
      </c>
      <c r="DC365" s="304">
        <f>IFERROR(VLOOKUP($AN365,装备!$B:$Q,12,0),0)</f>
        <v>0</v>
      </c>
      <c r="DD365" s="304">
        <f>IFERROR(VLOOKUP($AN365,装备!$B:$Q,13,0),0)</f>
        <v>0</v>
      </c>
      <c r="DE365" s="304">
        <f>IFERROR(VLOOKUP($AN365,装备!$B:$Q,14,0),0)</f>
        <v>0</v>
      </c>
      <c r="DF365" s="304">
        <f>IFERROR(VLOOKUP($AN365,装备!$B:$Q,16,0),0)</f>
        <v>0</v>
      </c>
      <c r="DG365" s="304">
        <f>IFERROR(VLOOKUP($AN365,装备!$B:$Q,5,0),0)</f>
        <v>0</v>
      </c>
      <c r="DH365" s="304">
        <f>IFERROR(VLOOKUP(AO365,装备!$B:$C,2,0),0)</f>
        <v>0</v>
      </c>
      <c r="DI365" s="304">
        <f>IFERROR(VLOOKUP($AO365,装备!$B:$Q,5,0),0)</f>
        <v>0</v>
      </c>
      <c r="DJ365" s="304">
        <f>IFERROR(VLOOKUP($AO365,装备!$B:$Q,6,0),0)</f>
        <v>0</v>
      </c>
      <c r="DK365" s="304">
        <f>IFERROR(VLOOKUP($AO365,装备!$B:$Q,7,0),0)</f>
        <v>0</v>
      </c>
      <c r="DL365" s="304">
        <f>IFERROR(VLOOKUP($AO365,装备!$B:$Q,8,0),0)</f>
        <v>0</v>
      </c>
      <c r="DM365" s="304">
        <f>IFERROR(VLOOKUP($AO365,装备!$B:$Q,9,0),0)</f>
        <v>0</v>
      </c>
      <c r="DN365" s="304">
        <f>IFERROR(VLOOKUP($AO365,装备!$B:$Q,10,0),0)</f>
        <v>0</v>
      </c>
      <c r="DO365" s="304">
        <f>IFERROR(VLOOKUP($AO365,装备!$B:$Q,11,0),0)</f>
        <v>0</v>
      </c>
      <c r="DP365" s="304">
        <f>IFERROR(VLOOKUP($AO365,装备!$B:$Q,12,0),0)</f>
        <v>0</v>
      </c>
      <c r="DQ365" s="304">
        <f>IFERROR(VLOOKUP($AO365,装备!$B:$Q,13,0),0)</f>
        <v>0</v>
      </c>
      <c r="DR365" s="304">
        <f>IFERROR(VLOOKUP($AO365,装备!$B:$Q,14,0),0)</f>
        <v>0</v>
      </c>
      <c r="DS365" s="304">
        <f>IFERROR(VLOOKUP($AO365,装备!$B:$Q,16,0),0)</f>
        <v>0</v>
      </c>
      <c r="DT365" s="304">
        <f>IFERROR(VLOOKUP($AO365,装备!$B:$Q,5,0),0)</f>
        <v>0</v>
      </c>
    </row>
    <row r="366" spans="1:124" hidden="1">
      <c r="A366" s="301">
        <f>未改造舰娘!$A362</f>
        <v>10039311</v>
      </c>
      <c r="B366" s="354" t="s">
        <v>4277</v>
      </c>
      <c r="C366" s="323"/>
      <c r="D366" s="323">
        <f t="shared" si="5"/>
        <v>110</v>
      </c>
      <c r="E366" s="303">
        <f>未改造舰娘!$C362</f>
        <v>5</v>
      </c>
      <c r="F366" s="304" t="str">
        <f>未改造舰娘!$D362</f>
        <v>驱逐</v>
      </c>
      <c r="G366" s="304" t="str">
        <f>未改造舰娘!$E362</f>
        <v>小型</v>
      </c>
      <c r="H366" s="304" t="str">
        <f>未改造舰娘!$F362</f>
        <v>护卫舰</v>
      </c>
      <c r="I366" s="460">
        <f>未改造舰娘!$AR362</f>
        <v>2</v>
      </c>
      <c r="J366" s="304" t="str">
        <f>未改造舰娘!$G362</f>
        <v>美国</v>
      </c>
      <c r="K366" s="312">
        <f>未改造舰娘!$H362+(BV366+CI366+CV366+DI366)*$C$2</f>
        <v>17</v>
      </c>
      <c r="L366" s="304">
        <f>未改造舰娘!$I362</f>
        <v>-1</v>
      </c>
      <c r="M366" s="304">
        <f>未改造舰娘!$J362</f>
        <v>1</v>
      </c>
      <c r="N366" s="518">
        <f>未改造舰娘!$K362</f>
        <v>2</v>
      </c>
      <c r="O366" s="304">
        <f>未改造舰娘!$L362+((CE366+CR366+DE366+DR366)*$C$2)</f>
        <v>20</v>
      </c>
      <c r="P366" s="304" t="str">
        <f>IF($C$2=1,(IF(ISERROR(FIND("超长",未改造舰娘!$M362&amp;CC366&amp;CP366&amp;DC366&amp;DP366,1)),IF(ISERROR(FIND("长",未改造舰娘!$M362&amp;CC366&amp;CP366&amp;DC366&amp;DP366,1)),IF(ISERROR(FIND("中",未改造舰娘!$M362&amp;CC366&amp;CP366&amp;DC366&amp;DP366,1)),IF(ISERROR(FIND("短",未改造舰娘!$M362&amp;CC366&amp;CP366&amp;DC366&amp;DP366,1)),IF(ISERROR(FIND("无",未改造舰娘!$M362&amp;CC366&amp;CP366&amp;DC366&amp;DP366,1)),0,"无"),"短"),"中"),"长"),"超长")),未改造舰娘!$M362)</f>
        <v>短</v>
      </c>
      <c r="Q366" s="303">
        <f>未改造舰娘!$N362</f>
        <v>37</v>
      </c>
      <c r="R366" s="304">
        <f>(未改造舰娘!$P362)+(未改造舰娘!$Q362)*$C$3+((BW366+CJ366+CW366+DJ366)*$C$2)</f>
        <v>28</v>
      </c>
      <c r="S366" s="304">
        <f>(未改造舰娘!$R362)+(未改造舰娘!$S362)*$C$3+((BY366+CL366+CY366+DL366)*$C$2)</f>
        <v>74</v>
      </c>
      <c r="T366" s="304">
        <f>(未改造舰娘!$T362)+(未改造舰娘!$U362)*$C$3+((BX366+CK366+CX366+DK366)*$C$2)</f>
        <v>22</v>
      </c>
      <c r="U366" s="304">
        <f>(未改造舰娘!$V362)+(未改造舰娘!$W362)*$C$3+((CG366+CT366+DG366+DT366)*$C$2)</f>
        <v>54</v>
      </c>
      <c r="V366" s="305">
        <f>INT((((未改造舰娘!$Y362)-(未改造舰娘!$X362))*(((IF(D366=0,C366,D366))-1)/99))+未改造舰娘!$X362)+((CB366+CO366+DB366+DO366)*$C$2)</f>
        <v>87</v>
      </c>
      <c r="W366" s="304">
        <f>INT((((未改造舰娘!$AA362)-(未改造舰娘!$Z362))*(((IF(D366=0,C366,D366))-1)/99))+未改造舰娘!$Z362)+((CD366+CQ366+DD366+DQ366)*$C$2)</f>
        <v>84</v>
      </c>
      <c r="X366" s="304">
        <f>INT((((未改造舰娘!$AC362)-(未改造舰娘!$AB362))*(((IF(D366=0,C366,D366))-1)/99))+未改造舰娘!$AB362)+((CA366+CN366+DA366+DN366)*$C$2)</f>
        <v>17</v>
      </c>
      <c r="Y366" s="303">
        <f>INT((((未改造舰娘!$AE362)-(未改造舰娘!$AD362))*(((IF(D366=0,C366,D366))-1)/99))+未改造舰娘!$AD362)+((BZ366+CM366+CZ366+DM366)*$C$2)</f>
        <v>68</v>
      </c>
      <c r="Z366" s="474" t="str">
        <f>IF(未改造舰娘!$AF362=0,"",未改造舰娘!$AF362)</f>
        <v/>
      </c>
      <c r="AA366" s="304" t="str">
        <f>IF(未改造舰娘!$AG362="","",未改造舰娘!$AG362)</f>
        <v/>
      </c>
      <c r="AB366" s="304" t="str">
        <f>IF(未改造舰娘!$AH362="","",未改造舰娘!$AH362)</f>
        <v/>
      </c>
      <c r="AC366" s="304" t="str">
        <f>IF(未改造舰娘!$AI362="","",未改造舰娘!$AI362)</f>
        <v/>
      </c>
      <c r="AD366" s="304">
        <f>IF(未改造舰娘!$AJ362="","",未改造舰娘!$AJ362)</f>
        <v>0</v>
      </c>
      <c r="AE366" s="305">
        <f>IF(未改造舰娘!$AK362="","",未改造舰娘!$AK362)</f>
        <v>0</v>
      </c>
      <c r="AF366" s="304" t="str">
        <f>IF(未改造舰娘!$AL362="","",未改造舰娘!$AL362)</f>
        <v/>
      </c>
      <c r="AG366" s="304" t="str">
        <f>IF(未改造舰娘!$AM362="","",未改造舰娘!$AM362)</f>
        <v/>
      </c>
      <c r="AH366" s="304" t="str">
        <f>IF(未改造舰娘!$AN362="","",未改造舰娘!$AN362)</f>
        <v/>
      </c>
      <c r="AI366" s="304" t="str">
        <f>IF(未改造舰娘!$AO362="","",未改造舰娘!$AO362)</f>
        <v/>
      </c>
      <c r="AJ366" s="304" t="str">
        <f>IF(未改造舰娘!$AP362="","",未改造舰娘!$AP362)</f>
        <v/>
      </c>
      <c r="AK366" s="303" t="str">
        <f>IF(未改造舰娘!$AQ362="","",未改造舰娘!$AQ362)</f>
        <v/>
      </c>
      <c r="AL366" s="306" t="str">
        <f>IF(未改造舰娘!$AS362="","",未改造舰娘!$AS362)</f>
        <v>U国单装5英寸炮</v>
      </c>
      <c r="AM366" s="306" t="str">
        <f>IF(未改造舰娘!$AT362="","",未改造舰娘!$AT362)</f>
        <v/>
      </c>
      <c r="AN366" s="306" t="str">
        <f>IF(未改造舰娘!$AU362="","",未改造舰娘!$AU362)</f>
        <v/>
      </c>
      <c r="AO366" s="306" t="str">
        <f>IF(未改造舰娘!$AV362="","",未改造舰娘!$AV362)</f>
        <v/>
      </c>
      <c r="AP366" s="307" t="str">
        <f>IF(未改造舰娘!$AW362="","",未改造舰娘!$AW362)</f>
        <v/>
      </c>
      <c r="AQ366" s="308" t="str">
        <f>IF(未改造舰娘!$AX362="","",未改造舰娘!$AX362)</f>
        <v/>
      </c>
      <c r="AR366" s="304">
        <f>IF(未改造舰娘!$AY362="","",未改造舰娘!$AY362)</f>
        <v>15</v>
      </c>
      <c r="AS366" s="304">
        <f>IF(未改造舰娘!$AZ362="","",未改造舰娘!$AZ362)</f>
        <v>25</v>
      </c>
      <c r="AT366" s="304">
        <f>IF(未改造舰娘!$BA362="","",未改造舰娘!$BA362)</f>
        <v>0.48</v>
      </c>
      <c r="AU366" s="304">
        <f>IF(未改造舰娘!$BB362="","",未改造舰娘!$BB362)</f>
        <v>0.9</v>
      </c>
      <c r="AV366" s="305">
        <f>IF((未改造舰娘!$BG362+未改造舰娘!$BK362*$C$4)=0,"",(未改造舰娘!$BG362+未改造舰娘!$BK362*$C$4))</f>
        <v>4</v>
      </c>
      <c r="AW366" s="304">
        <f>IF((未改造舰娘!$BH362+未改造舰娘!$BL362*$C$4)=0,"",(未改造舰娘!$BH362+未改造舰娘!$BL362*$C$4))</f>
        <v>9</v>
      </c>
      <c r="AX366" s="304">
        <f>IF((未改造舰娘!$BI362+未改造舰娘!$BM362*$C$4)=0,"",(未改造舰娘!$BI362+未改造舰娘!$BM362*$C$4))</f>
        <v>8</v>
      </c>
      <c r="AY366" s="303" t="str">
        <f>IF((未改造舰娘!$BJ362+未改造舰娘!$BN362*$C$4)=0,"",(未改造舰娘!$BJ362+未改造舰娘!$BN362*$C$4))</f>
        <v/>
      </c>
      <c r="AZ366" s="500">
        <f>IF(未改造舰娘!BC362="","",未改造舰娘!BC362)</f>
        <v>0</v>
      </c>
      <c r="BA366" s="500">
        <f>IF(未改造舰娘!BD362="","",未改造舰娘!BD362)</f>
        <v>24</v>
      </c>
      <c r="BB366" s="500">
        <f>IF(未改造舰娘!BE362="","",未改造舰娘!BE362)</f>
        <v>7</v>
      </c>
      <c r="BC366" s="498">
        <f>IF(未改造舰娘!BF362="","",未改造舰娘!BF362)</f>
        <v>5</v>
      </c>
      <c r="BD366" s="67" t="s">
        <v>2632</v>
      </c>
      <c r="BE366" s="506">
        <v>2.0833333333333332E-2</v>
      </c>
      <c r="BF366" s="306" t="str">
        <f>IF(未改造舰娘!$BQ362="","",未改造舰娘!$BQ362)</f>
        <v/>
      </c>
      <c r="BG366" s="306" t="str">
        <f>IF(未改造舰娘!$BR362="","",未改造舰娘!$BR362)</f>
        <v/>
      </c>
      <c r="BH366" s="306"/>
      <c r="BU366" s="304">
        <f>IFERROR(VLOOKUP(AL366,装备!$B:$C,2,0),0)</f>
        <v>2</v>
      </c>
      <c r="BV366" s="304">
        <f>IFERROR(VLOOKUP($AL366,装备!$B:$Q,5,0),0)</f>
        <v>0</v>
      </c>
      <c r="BW366" s="304">
        <f>IFERROR(VLOOKUP($AL366,装备!$B:$Q,6,0),0)</f>
        <v>1</v>
      </c>
      <c r="BX366" s="304">
        <f>IFERROR(VLOOKUP($AL366,装备!$B:$Q,7,0),0)</f>
        <v>0</v>
      </c>
      <c r="BY366" s="304">
        <f>IFERROR(VLOOKUP($AL366,装备!$B:$Q,8,0),0)</f>
        <v>0</v>
      </c>
      <c r="BZ366" s="304">
        <f>IFERROR(VLOOKUP($AL366,装备!$B:$Q,9,0),0)</f>
        <v>0</v>
      </c>
      <c r="CA366" s="304">
        <f>IFERROR(VLOOKUP($AL366,装备!$B:$Q,10,0),0)</f>
        <v>0</v>
      </c>
      <c r="CB366" s="304">
        <f>IFERROR(VLOOKUP($AL366,装备!$B:$Q,11,0),0)</f>
        <v>0</v>
      </c>
      <c r="CC366" s="304" t="str">
        <f>IFERROR(VLOOKUP($AL366,装备!$B:$Q,12,0),0)</f>
        <v>短</v>
      </c>
      <c r="CD366" s="304">
        <f>IFERROR(VLOOKUP($AL366,装备!$B:$Q,13,0),0)</f>
        <v>0</v>
      </c>
      <c r="CE366" s="304">
        <f>IFERROR(VLOOKUP($AL366,装备!$B:$Q,14,0),0)</f>
        <v>0</v>
      </c>
      <c r="CF366" s="304">
        <f>IFERROR(VLOOKUP($AL366,装备!$B:$Q,16,0),0)</f>
        <v>3</v>
      </c>
      <c r="CG366" s="304">
        <f>IFERROR(VLOOKUP($AL366,装备!$B:$Q,5,0),0)</f>
        <v>0</v>
      </c>
      <c r="CH366" s="304">
        <f>IFERROR(VLOOKUP(AM366,装备!$B:$C,2,0),0)</f>
        <v>0</v>
      </c>
      <c r="CI366" s="304">
        <f>IFERROR(VLOOKUP($AM366,装备!$B:$Q,5,0),0)</f>
        <v>0</v>
      </c>
      <c r="CJ366" s="304">
        <f>IFERROR(VLOOKUP($AM366,装备!$B:$Q,6,0),0)</f>
        <v>0</v>
      </c>
      <c r="CK366" s="304">
        <f>IFERROR(VLOOKUP($AM366,装备!$B:$Q,7,0),0)</f>
        <v>0</v>
      </c>
      <c r="CL366" s="304">
        <f>IFERROR(VLOOKUP($AM366,装备!$B:$Q,8,0),0)</f>
        <v>0</v>
      </c>
      <c r="CM366" s="304">
        <f>IFERROR(VLOOKUP($AM366,装备!$B:$Q,9,0),0)</f>
        <v>0</v>
      </c>
      <c r="CN366" s="304">
        <f>IFERROR(VLOOKUP($AM366,装备!$B:$Q,10,0),0)</f>
        <v>0</v>
      </c>
      <c r="CO366" s="304">
        <f>IFERROR(VLOOKUP($AM366,装备!$B:$Q,11,0),0)</f>
        <v>0</v>
      </c>
      <c r="CP366" s="304">
        <f>IFERROR(VLOOKUP($AM366,装备!$B:$Q,12,0),0)</f>
        <v>0</v>
      </c>
      <c r="CQ366" s="304">
        <f>IFERROR(VLOOKUP($AM366,装备!$B:$Q,13,0),0)</f>
        <v>0</v>
      </c>
      <c r="CR366" s="304">
        <f>IFERROR(VLOOKUP($AM366,装备!$B:$Q,14,0),0)</f>
        <v>0</v>
      </c>
      <c r="CS366" s="304">
        <f>IFERROR(VLOOKUP($AM366,装备!$B:$Q,16,0),0)</f>
        <v>0</v>
      </c>
      <c r="CT366" s="304">
        <f>IFERROR(VLOOKUP($AM366,装备!$B:$Q,5,0),0)</f>
        <v>0</v>
      </c>
      <c r="CU366" s="304">
        <f>IFERROR(VLOOKUP(AN366,装备!$B:$C,2,0),0)</f>
        <v>0</v>
      </c>
      <c r="CV366" s="304">
        <f>IFERROR(VLOOKUP($AN366,装备!$B:$Q,5,0),0)</f>
        <v>0</v>
      </c>
      <c r="CW366" s="304">
        <f>IFERROR(VLOOKUP($AN366,装备!$B:$Q,6,0),0)</f>
        <v>0</v>
      </c>
      <c r="CX366" s="304">
        <f>IFERROR(VLOOKUP($AN366,装备!$B:$Q,7,0),0)</f>
        <v>0</v>
      </c>
      <c r="CY366" s="304">
        <f>IFERROR(VLOOKUP($AN366,装备!$B:$Q,8,0),0)</f>
        <v>0</v>
      </c>
      <c r="CZ366" s="304">
        <f>IFERROR(VLOOKUP($AN366,装备!$B:$Q,9,0),0)</f>
        <v>0</v>
      </c>
      <c r="DA366" s="304">
        <f>IFERROR(VLOOKUP($AN366,装备!$B:$Q,10,0),0)</f>
        <v>0</v>
      </c>
      <c r="DB366" s="304">
        <f>IFERROR(VLOOKUP($AN366,装备!$B:$Q,11,0),0)</f>
        <v>0</v>
      </c>
      <c r="DC366" s="304">
        <f>IFERROR(VLOOKUP($AN366,装备!$B:$Q,12,0),0)</f>
        <v>0</v>
      </c>
      <c r="DD366" s="304">
        <f>IFERROR(VLOOKUP($AN366,装备!$B:$Q,13,0),0)</f>
        <v>0</v>
      </c>
      <c r="DE366" s="304">
        <f>IFERROR(VLOOKUP($AN366,装备!$B:$Q,14,0),0)</f>
        <v>0</v>
      </c>
      <c r="DF366" s="304">
        <f>IFERROR(VLOOKUP($AN366,装备!$B:$Q,16,0),0)</f>
        <v>0</v>
      </c>
      <c r="DG366" s="304">
        <f>IFERROR(VLOOKUP($AN366,装备!$B:$Q,5,0),0)</f>
        <v>0</v>
      </c>
      <c r="DH366" s="304">
        <f>IFERROR(VLOOKUP(AO366,装备!$B:$C,2,0),0)</f>
        <v>0</v>
      </c>
      <c r="DI366" s="304">
        <f>IFERROR(VLOOKUP($AO366,装备!$B:$Q,5,0),0)</f>
        <v>0</v>
      </c>
      <c r="DJ366" s="304">
        <f>IFERROR(VLOOKUP($AO366,装备!$B:$Q,6,0),0)</f>
        <v>0</v>
      </c>
      <c r="DK366" s="304">
        <f>IFERROR(VLOOKUP($AO366,装备!$B:$Q,7,0),0)</f>
        <v>0</v>
      </c>
      <c r="DL366" s="304">
        <f>IFERROR(VLOOKUP($AO366,装备!$B:$Q,8,0),0)</f>
        <v>0</v>
      </c>
      <c r="DM366" s="304">
        <f>IFERROR(VLOOKUP($AO366,装备!$B:$Q,9,0),0)</f>
        <v>0</v>
      </c>
      <c r="DN366" s="304">
        <f>IFERROR(VLOOKUP($AO366,装备!$B:$Q,10,0),0)</f>
        <v>0</v>
      </c>
      <c r="DO366" s="304">
        <f>IFERROR(VLOOKUP($AO366,装备!$B:$Q,11,0),0)</f>
        <v>0</v>
      </c>
      <c r="DP366" s="304">
        <f>IFERROR(VLOOKUP($AO366,装备!$B:$Q,12,0),0)</f>
        <v>0</v>
      </c>
      <c r="DQ366" s="304">
        <f>IFERROR(VLOOKUP($AO366,装备!$B:$Q,13,0),0)</f>
        <v>0</v>
      </c>
      <c r="DR366" s="304">
        <f>IFERROR(VLOOKUP($AO366,装备!$B:$Q,14,0),0)</f>
        <v>0</v>
      </c>
      <c r="DS366" s="304">
        <f>IFERROR(VLOOKUP($AO366,装备!$B:$Q,16,0),0)</f>
        <v>0</v>
      </c>
      <c r="DT366" s="304">
        <f>IFERROR(VLOOKUP($AO366,装备!$B:$Q,5,0),0)</f>
        <v>0</v>
      </c>
    </row>
    <row r="367" spans="1:124" ht="16.5" hidden="1">
      <c r="A367" s="301">
        <f>未改造舰娘!$A363</f>
        <v>10039411</v>
      </c>
      <c r="B367" s="354" t="s">
        <v>4278</v>
      </c>
      <c r="C367" s="323"/>
      <c r="D367" s="323">
        <f t="shared" si="5"/>
        <v>110</v>
      </c>
      <c r="E367" s="303">
        <f>未改造舰娘!$C363</f>
        <v>5</v>
      </c>
      <c r="F367" s="304" t="str">
        <f>未改造舰娘!$D363</f>
        <v>驱逐</v>
      </c>
      <c r="G367" s="304" t="str">
        <f>未改造舰娘!$E363</f>
        <v>小型</v>
      </c>
      <c r="H367" s="304" t="str">
        <f>未改造舰娘!$F363</f>
        <v>护卫舰</v>
      </c>
      <c r="I367" s="460">
        <f>未改造舰娘!$AR363</f>
        <v>2</v>
      </c>
      <c r="J367" s="304" t="str">
        <f>未改造舰娘!$G363</f>
        <v>美国</v>
      </c>
      <c r="K367" s="312">
        <f>未改造舰娘!$H363+(BV367+CI367+CV367+DI367)*$C$2</f>
        <v>17</v>
      </c>
      <c r="L367" s="304">
        <f>未改造舰娘!$I363</f>
        <v>-1</v>
      </c>
      <c r="M367" s="304">
        <f>未改造舰娘!$J363</f>
        <v>1</v>
      </c>
      <c r="N367" s="518">
        <f>未改造舰娘!$K363</f>
        <v>2</v>
      </c>
      <c r="O367" s="304">
        <f>未改造舰娘!$L363+((CE367+CR367+DE367+DR367)*$C$2)</f>
        <v>26</v>
      </c>
      <c r="P367" s="304" t="str">
        <f>IF($C$2=1,(IF(ISERROR(FIND("超长",未改造舰娘!$M363&amp;CC367&amp;CP367&amp;DC367&amp;DP367,1)),IF(ISERROR(FIND("长",未改造舰娘!$M363&amp;CC367&amp;CP367&amp;DC367&amp;DP367,1)),IF(ISERROR(FIND("中",未改造舰娘!$M363&amp;CC367&amp;CP367&amp;DC367&amp;DP367,1)),IF(ISERROR(FIND("短",未改造舰娘!$M363&amp;CC367&amp;CP367&amp;DC367&amp;DP367,1)),IF(ISERROR(FIND("无",未改造舰娘!$M363&amp;CC367&amp;CP367&amp;DC367&amp;DP367,1)),0,"无"),"短"),"中"),"长"),"超长")),未改造舰娘!$M363)</f>
        <v>短</v>
      </c>
      <c r="Q367" s="303">
        <f>未改造舰娘!$N363</f>
        <v>37</v>
      </c>
      <c r="R367" s="304">
        <f>(未改造舰娘!$P363)+(未改造舰娘!$Q363)*$C$3+((BW367+CJ367+CW367+DJ367)*$C$2)</f>
        <v>28</v>
      </c>
      <c r="S367" s="304">
        <f>(未改造舰娘!$R363)+(未改造舰娘!$S363)*$C$3+((BY367+CL367+CY367+DL367)*$C$2)</f>
        <v>74</v>
      </c>
      <c r="T367" s="304">
        <f>(未改造舰娘!$T363)+(未改造舰娘!$U363)*$C$3+((BX367+CK367+CX367+DK367)*$C$2)</f>
        <v>22</v>
      </c>
      <c r="U367" s="304">
        <f>(未改造舰娘!$V363)+(未改造舰娘!$W363)*$C$3+((CG367+CT367+DG367+DT367)*$C$2)</f>
        <v>54</v>
      </c>
      <c r="V367" s="305">
        <f>INT((((未改造舰娘!$Y363)-(未改造舰娘!$X363))*(((IF(D367=0,C367,D367))-1)/99))+未改造舰娘!$X363)+((CB367+CO367+DB367+DO367)*$C$2)</f>
        <v>87</v>
      </c>
      <c r="W367" s="304">
        <f>INT((((未改造舰娘!$AA363)-(未改造舰娘!$Z363))*(((IF(D367=0,C367,D367))-1)/99))+未改造舰娘!$Z363)+((CD367+CQ367+DD367+DQ367)*$C$2)</f>
        <v>86</v>
      </c>
      <c r="X367" s="304">
        <f>INT((((未改造舰娘!$AC363)-(未改造舰娘!$AB363))*(((IF(D367=0,C367,D367))-1)/99))+未改造舰娘!$AB363)+((CA367+CN367+DA367+DN367)*$C$2)</f>
        <v>17</v>
      </c>
      <c r="Y367" s="303">
        <f>INT((((未改造舰娘!$AE363)-(未改造舰娘!$AD363))*(((IF(D367=0,C367,D367))-1)/99))+未改造舰娘!$AD363)+((BZ367+CM367+CZ367+DM367)*$C$2)</f>
        <v>68</v>
      </c>
      <c r="Z367" s="474" t="str">
        <f>IF(未改造舰娘!$AF363=0,"",未改造舰娘!$AF363)</f>
        <v/>
      </c>
      <c r="AA367" s="304" t="str">
        <f>IF(未改造舰娘!$AG363="","",未改造舰娘!$AG363)</f>
        <v/>
      </c>
      <c r="AB367" s="304" t="str">
        <f>IF(未改造舰娘!$AH363="","",未改造舰娘!$AH363)</f>
        <v/>
      </c>
      <c r="AC367" s="304" t="str">
        <f>IF(未改造舰娘!$AI363="","",未改造舰娘!$AI363)</f>
        <v/>
      </c>
      <c r="AD367" s="304">
        <f>IF(未改造舰娘!$AJ363="","",未改造舰娘!$AJ363)</f>
        <v>0</v>
      </c>
      <c r="AE367" s="305">
        <f>IF(未改造舰娘!$AK363="","",未改造舰娘!$AK363)</f>
        <v>0</v>
      </c>
      <c r="AF367" s="304" t="str">
        <f>IF(未改造舰娘!$AL363="","",未改造舰娘!$AL363)</f>
        <v/>
      </c>
      <c r="AG367" s="304" t="str">
        <f>IF(未改造舰娘!$AM363="","",未改造舰娘!$AM363)</f>
        <v/>
      </c>
      <c r="AH367" s="304" t="str">
        <f>IF(未改造舰娘!$AN363="","",未改造舰娘!$AN363)</f>
        <v/>
      </c>
      <c r="AI367" s="304" t="str">
        <f>IF(未改造舰娘!$AO363="","",未改造舰娘!$AO363)</f>
        <v/>
      </c>
      <c r="AJ367" s="304" t="str">
        <f>IF(未改造舰娘!$AP363="","",未改造舰娘!$AP363)</f>
        <v/>
      </c>
      <c r="AK367" s="303" t="str">
        <f>IF(未改造舰娘!$AQ363="","",未改造舰娘!$AQ363)</f>
        <v/>
      </c>
      <c r="AL367" s="306" t="str">
        <f>IF(未改造舰娘!$AS363="","",未改造舰娘!$AS363)</f>
        <v>U国单装5英寸炮</v>
      </c>
      <c r="AM367" s="306" t="str">
        <f>IF(未改造舰娘!$AT363="","",未改造舰娘!$AT363)</f>
        <v/>
      </c>
      <c r="AN367" s="306" t="str">
        <f>IF(未改造舰娘!$AU363="","",未改造舰娘!$AU363)</f>
        <v/>
      </c>
      <c r="AO367" s="306" t="str">
        <f>IF(未改造舰娘!$AV363="","",未改造舰娘!$AV363)</f>
        <v/>
      </c>
      <c r="AP367" s="307" t="str">
        <f>IF(未改造舰娘!$AW363="","",未改造舰娘!$AW363)</f>
        <v/>
      </c>
      <c r="AQ367" s="308" t="str">
        <f>IF(未改造舰娘!$AX363="","",未改造舰娘!$AX363)</f>
        <v/>
      </c>
      <c r="AR367" s="304">
        <f>IF(未改造舰娘!$AY363="","",未改造舰娘!$AY363)</f>
        <v>15</v>
      </c>
      <c r="AS367" s="304">
        <f>IF(未改造舰娘!$AZ363="","",未改造舰娘!$AZ363)</f>
        <v>25</v>
      </c>
      <c r="AT367" s="304">
        <f>IF(未改造舰娘!$BA363="","",未改造舰娘!$BA363)</f>
        <v>0.48</v>
      </c>
      <c r="AU367" s="304">
        <f>IF(未改造舰娘!$BB363="","",未改造舰娘!$BB363)</f>
        <v>0.9</v>
      </c>
      <c r="AV367" s="305">
        <f>IF((未改造舰娘!$BG363+未改造舰娘!$BK363*$C$4)=0,"",(未改造舰娘!$BG363+未改造舰娘!$BK363*$C$4))</f>
        <v>4</v>
      </c>
      <c r="AW367" s="304">
        <f>IF((未改造舰娘!$BH363+未改造舰娘!$BL363*$C$4)=0,"",(未改造舰娘!$BH363+未改造舰娘!$BL363*$C$4))</f>
        <v>9</v>
      </c>
      <c r="AX367" s="304">
        <f>IF((未改造舰娘!$BI363+未改造舰娘!$BM363*$C$4)=0,"",(未改造舰娘!$BI363+未改造舰娘!$BM363*$C$4))</f>
        <v>8</v>
      </c>
      <c r="AY367" s="303" t="str">
        <f>IF((未改造舰娘!$BJ363+未改造舰娘!$BN363*$C$4)=0,"",(未改造舰娘!$BJ363+未改造舰娘!$BN363*$C$4))</f>
        <v/>
      </c>
      <c r="AZ367" s="500">
        <f>IF(未改造舰娘!BC363="","",未改造舰娘!BC363)</f>
        <v>0</v>
      </c>
      <c r="BA367" s="500">
        <f>IF(未改造舰娘!BD363="","",未改造舰娘!BD363)</f>
        <v>24</v>
      </c>
      <c r="BB367" s="500">
        <f>IF(未改造舰娘!BE363="","",未改造舰娘!BE363)</f>
        <v>7</v>
      </c>
      <c r="BC367" s="498">
        <f>IF(未改造舰娘!BF363="","",未改造舰娘!BF363)</f>
        <v>5</v>
      </c>
      <c r="BD367" s="67" t="s">
        <v>2521</v>
      </c>
      <c r="BE367" s="506"/>
      <c r="BF367" s="306" t="str">
        <f>IF(未改造舰娘!$BQ363="","",未改造舰娘!$BQ363)</f>
        <v/>
      </c>
      <c r="BG367" s="306" t="str">
        <f>IF(未改造舰娘!$BR363="","",未改造舰娘!$BR363)</f>
        <v>极地奏鸣曲 Ex-3-DEGIJMOPQ；熔炉大混战 Ex-5-L,Ex-7-DEFGHIJKLMN,Ex-8-CDEFGHIJ,Ex-14-ABCDEFGHIJKLMN</v>
      </c>
      <c r="BH367" s="306"/>
      <c r="BU367" s="304">
        <f>IFERROR(VLOOKUP(AL367,装备!$B:$C,2,0),0)</f>
        <v>2</v>
      </c>
      <c r="BV367" s="304">
        <f>IFERROR(VLOOKUP($AL367,装备!$B:$Q,5,0),0)</f>
        <v>0</v>
      </c>
      <c r="BW367" s="304">
        <f>IFERROR(VLOOKUP($AL367,装备!$B:$Q,6,0),0)</f>
        <v>1</v>
      </c>
      <c r="BX367" s="304">
        <f>IFERROR(VLOOKUP($AL367,装备!$B:$Q,7,0),0)</f>
        <v>0</v>
      </c>
      <c r="BY367" s="304">
        <f>IFERROR(VLOOKUP($AL367,装备!$B:$Q,8,0),0)</f>
        <v>0</v>
      </c>
      <c r="BZ367" s="304">
        <f>IFERROR(VLOOKUP($AL367,装备!$B:$Q,9,0),0)</f>
        <v>0</v>
      </c>
      <c r="CA367" s="304">
        <f>IFERROR(VLOOKUP($AL367,装备!$B:$Q,10,0),0)</f>
        <v>0</v>
      </c>
      <c r="CB367" s="304">
        <f>IFERROR(VLOOKUP($AL367,装备!$B:$Q,11,0),0)</f>
        <v>0</v>
      </c>
      <c r="CC367" s="304" t="str">
        <f>IFERROR(VLOOKUP($AL367,装备!$B:$Q,12,0),0)</f>
        <v>短</v>
      </c>
      <c r="CD367" s="304">
        <f>IFERROR(VLOOKUP($AL367,装备!$B:$Q,13,0),0)</f>
        <v>0</v>
      </c>
      <c r="CE367" s="304">
        <f>IFERROR(VLOOKUP($AL367,装备!$B:$Q,14,0),0)</f>
        <v>0</v>
      </c>
      <c r="CF367" s="304">
        <f>IFERROR(VLOOKUP($AL367,装备!$B:$Q,16,0),0)</f>
        <v>3</v>
      </c>
      <c r="CG367" s="304">
        <f>IFERROR(VLOOKUP($AL367,装备!$B:$Q,5,0),0)</f>
        <v>0</v>
      </c>
      <c r="CH367" s="304">
        <f>IFERROR(VLOOKUP(AM367,装备!$B:$C,2,0),0)</f>
        <v>0</v>
      </c>
      <c r="CI367" s="304">
        <f>IFERROR(VLOOKUP($AM367,装备!$B:$Q,5,0),0)</f>
        <v>0</v>
      </c>
      <c r="CJ367" s="304">
        <f>IFERROR(VLOOKUP($AM367,装备!$B:$Q,6,0),0)</f>
        <v>0</v>
      </c>
      <c r="CK367" s="304">
        <f>IFERROR(VLOOKUP($AM367,装备!$B:$Q,7,0),0)</f>
        <v>0</v>
      </c>
      <c r="CL367" s="304">
        <f>IFERROR(VLOOKUP($AM367,装备!$B:$Q,8,0),0)</f>
        <v>0</v>
      </c>
      <c r="CM367" s="304">
        <f>IFERROR(VLOOKUP($AM367,装备!$B:$Q,9,0),0)</f>
        <v>0</v>
      </c>
      <c r="CN367" s="304">
        <f>IFERROR(VLOOKUP($AM367,装备!$B:$Q,10,0),0)</f>
        <v>0</v>
      </c>
      <c r="CO367" s="304">
        <f>IFERROR(VLOOKUP($AM367,装备!$B:$Q,11,0),0)</f>
        <v>0</v>
      </c>
      <c r="CP367" s="304">
        <f>IFERROR(VLOOKUP($AM367,装备!$B:$Q,12,0),0)</f>
        <v>0</v>
      </c>
      <c r="CQ367" s="304">
        <f>IFERROR(VLOOKUP($AM367,装备!$B:$Q,13,0),0)</f>
        <v>0</v>
      </c>
      <c r="CR367" s="304">
        <f>IFERROR(VLOOKUP($AM367,装备!$B:$Q,14,0),0)</f>
        <v>0</v>
      </c>
      <c r="CS367" s="304">
        <f>IFERROR(VLOOKUP($AM367,装备!$B:$Q,16,0),0)</f>
        <v>0</v>
      </c>
      <c r="CT367" s="304">
        <f>IFERROR(VLOOKUP($AM367,装备!$B:$Q,5,0),0)</f>
        <v>0</v>
      </c>
      <c r="CU367" s="304">
        <f>IFERROR(VLOOKUP(AN367,装备!$B:$C,2,0),0)</f>
        <v>0</v>
      </c>
      <c r="CV367" s="304">
        <f>IFERROR(VLOOKUP($AN367,装备!$B:$Q,5,0),0)</f>
        <v>0</v>
      </c>
      <c r="CW367" s="304">
        <f>IFERROR(VLOOKUP($AN367,装备!$B:$Q,6,0),0)</f>
        <v>0</v>
      </c>
      <c r="CX367" s="304">
        <f>IFERROR(VLOOKUP($AN367,装备!$B:$Q,7,0),0)</f>
        <v>0</v>
      </c>
      <c r="CY367" s="304">
        <f>IFERROR(VLOOKUP($AN367,装备!$B:$Q,8,0),0)</f>
        <v>0</v>
      </c>
      <c r="CZ367" s="304">
        <f>IFERROR(VLOOKUP($AN367,装备!$B:$Q,9,0),0)</f>
        <v>0</v>
      </c>
      <c r="DA367" s="304">
        <f>IFERROR(VLOOKUP($AN367,装备!$B:$Q,10,0),0)</f>
        <v>0</v>
      </c>
      <c r="DB367" s="304">
        <f>IFERROR(VLOOKUP($AN367,装备!$B:$Q,11,0),0)</f>
        <v>0</v>
      </c>
      <c r="DC367" s="304">
        <f>IFERROR(VLOOKUP($AN367,装备!$B:$Q,12,0),0)</f>
        <v>0</v>
      </c>
      <c r="DD367" s="304">
        <f>IFERROR(VLOOKUP($AN367,装备!$B:$Q,13,0),0)</f>
        <v>0</v>
      </c>
      <c r="DE367" s="304">
        <f>IFERROR(VLOOKUP($AN367,装备!$B:$Q,14,0),0)</f>
        <v>0</v>
      </c>
      <c r="DF367" s="304">
        <f>IFERROR(VLOOKUP($AN367,装备!$B:$Q,16,0),0)</f>
        <v>0</v>
      </c>
      <c r="DG367" s="304">
        <f>IFERROR(VLOOKUP($AN367,装备!$B:$Q,5,0),0)</f>
        <v>0</v>
      </c>
      <c r="DH367" s="304">
        <f>IFERROR(VLOOKUP(AO367,装备!$B:$C,2,0),0)</f>
        <v>0</v>
      </c>
      <c r="DI367" s="304">
        <f>IFERROR(VLOOKUP($AO367,装备!$B:$Q,5,0),0)</f>
        <v>0</v>
      </c>
      <c r="DJ367" s="304">
        <f>IFERROR(VLOOKUP($AO367,装备!$B:$Q,6,0),0)</f>
        <v>0</v>
      </c>
      <c r="DK367" s="304">
        <f>IFERROR(VLOOKUP($AO367,装备!$B:$Q,7,0),0)</f>
        <v>0</v>
      </c>
      <c r="DL367" s="304">
        <f>IFERROR(VLOOKUP($AO367,装备!$B:$Q,8,0),0)</f>
        <v>0</v>
      </c>
      <c r="DM367" s="304">
        <f>IFERROR(VLOOKUP($AO367,装备!$B:$Q,9,0),0)</f>
        <v>0</v>
      </c>
      <c r="DN367" s="304">
        <f>IFERROR(VLOOKUP($AO367,装备!$B:$Q,10,0),0)</f>
        <v>0</v>
      </c>
      <c r="DO367" s="304">
        <f>IFERROR(VLOOKUP($AO367,装备!$B:$Q,11,0),0)</f>
        <v>0</v>
      </c>
      <c r="DP367" s="304">
        <f>IFERROR(VLOOKUP($AO367,装备!$B:$Q,12,0),0)</f>
        <v>0</v>
      </c>
      <c r="DQ367" s="304">
        <f>IFERROR(VLOOKUP($AO367,装备!$B:$Q,13,0),0)</f>
        <v>0</v>
      </c>
      <c r="DR367" s="304">
        <f>IFERROR(VLOOKUP($AO367,装备!$B:$Q,14,0),0)</f>
        <v>0</v>
      </c>
      <c r="DS367" s="304">
        <f>IFERROR(VLOOKUP($AO367,装备!$B:$Q,16,0),0)</f>
        <v>0</v>
      </c>
      <c r="DT367" s="304">
        <f>IFERROR(VLOOKUP($AO367,装备!$B:$Q,5,0),0)</f>
        <v>0</v>
      </c>
    </row>
    <row r="368" spans="1:124" hidden="1">
      <c r="A368" s="301">
        <f>未改造舰娘!$A364</f>
        <v>10039511</v>
      </c>
      <c r="B368" s="354" t="s">
        <v>4279</v>
      </c>
      <c r="C368" s="323"/>
      <c r="D368" s="323">
        <f t="shared" si="5"/>
        <v>110</v>
      </c>
      <c r="E368" s="303">
        <f>未改造舰娘!$C364</f>
        <v>4</v>
      </c>
      <c r="F368" s="304" t="str">
        <f>未改造舰娘!$D364</f>
        <v>驱逐</v>
      </c>
      <c r="G368" s="304" t="str">
        <f>未改造舰娘!$E364</f>
        <v>小型</v>
      </c>
      <c r="H368" s="304" t="str">
        <f>未改造舰娘!$F364</f>
        <v>护卫舰</v>
      </c>
      <c r="I368" s="460">
        <f>未改造舰娘!$AR364</f>
        <v>2</v>
      </c>
      <c r="J368" s="304" t="str">
        <f>未改造舰娘!$G364</f>
        <v>波兰</v>
      </c>
      <c r="K368" s="312">
        <f>未改造舰娘!$H364+(BV368+CI368+CV368+DI368)*$C$2</f>
        <v>16</v>
      </c>
      <c r="L368" s="304">
        <f>未改造舰娘!$I364</f>
        <v>0</v>
      </c>
      <c r="M368" s="304">
        <f>未改造舰娘!$J364</f>
        <v>1</v>
      </c>
      <c r="N368" s="518">
        <f>未改造舰娘!$K364</f>
        <v>2</v>
      </c>
      <c r="O368" s="304">
        <f>未改造舰娘!$L364+((CE368+CR368+DE368+DR368)*$C$2)</f>
        <v>24</v>
      </c>
      <c r="P368" s="304" t="str">
        <f>IF($C$2=1,(IF(ISERROR(FIND("超长",未改造舰娘!$M364&amp;CC368&amp;CP368&amp;DC368&amp;DP368,1)),IF(ISERROR(FIND("长",未改造舰娘!$M364&amp;CC368&amp;CP368&amp;DC368&amp;DP368,1)),IF(ISERROR(FIND("中",未改造舰娘!$M364&amp;CC368&amp;CP368&amp;DC368&amp;DP368,1)),IF(ISERROR(FIND("短",未改造舰娘!$M364&amp;CC368&amp;CP368&amp;DC368&amp;DP368,1)),IF(ISERROR(FIND("无",未改造舰娘!$M364&amp;CC368&amp;CP368&amp;DC368&amp;DP368,1)),0,"无"),"短"),"中"),"长"),"超长")),未改造舰娘!$M364)</f>
        <v>短</v>
      </c>
      <c r="Q368" s="303">
        <f>未改造舰娘!$N364</f>
        <v>39</v>
      </c>
      <c r="R368" s="304">
        <f>(未改造舰娘!$P364)+(未改造舰娘!$Q364)*$C$3+((BW368+CJ368+CW368+DJ368)*$C$2)</f>
        <v>30</v>
      </c>
      <c r="S368" s="304">
        <f>(未改造舰娘!$R364)+(未改造舰娘!$S364)*$C$3+((BY368+CL368+CY368+DL368)*$C$2)</f>
        <v>57</v>
      </c>
      <c r="T368" s="304">
        <f>(未改造舰娘!$T364)+(未改造舰娘!$U364)*$C$3+((BX368+CK368+CX368+DK368)*$C$2)</f>
        <v>21</v>
      </c>
      <c r="U368" s="304">
        <f>(未改造舰娘!$V364)+(未改造舰娘!$W364)*$C$3+((CG368+CT368+DG368+DT368)*$C$2)</f>
        <v>48</v>
      </c>
      <c r="V368" s="305">
        <f>INT((((未改造舰娘!$Y364)-(未改造舰娘!$X364))*(((IF(D368=0,C368,D368))-1)/99))+未改造舰娘!$X364)+((CB368+CO368+DB368+DO368)*$C$2)</f>
        <v>87</v>
      </c>
      <c r="W368" s="304">
        <f>INT((((未改造舰娘!$AA364)-(未改造舰娘!$Z364))*(((IF(D368=0,C368,D368))-1)/99))+未改造舰娘!$Z364)+((CD368+CQ368+DD368+DQ368)*$C$2)</f>
        <v>82</v>
      </c>
      <c r="X368" s="304">
        <f>INT((((未改造舰娘!$AC364)-(未改造舰娘!$AB364))*(((IF(D368=0,C368,D368))-1)/99))+未改造舰娘!$AB364)+((CA368+CN368+DA368+DN368)*$C$2)</f>
        <v>18</v>
      </c>
      <c r="Y368" s="303">
        <f>INT((((未改造舰娘!$AE364)-(未改造舰娘!$AD364))*(((IF(D368=0,C368,D368))-1)/99))+未改造舰娘!$AD364)+((BZ368+CM368+CZ368+DM368)*$C$2)</f>
        <v>63</v>
      </c>
      <c r="Z368" s="474" t="str">
        <f>IF(未改造舰娘!$AF364=0,"",未改造舰娘!$AF364)</f>
        <v/>
      </c>
      <c r="AA368" s="304" t="str">
        <f>IF(未改造舰娘!$AG364="","",未改造舰娘!$AG364)</f>
        <v/>
      </c>
      <c r="AB368" s="304" t="str">
        <f>IF(未改造舰娘!$AH364="","",未改造舰娘!$AH364)</f>
        <v/>
      </c>
      <c r="AC368" s="304" t="str">
        <f>IF(未改造舰娘!$AI364="","",未改造舰娘!$AI364)</f>
        <v/>
      </c>
      <c r="AD368" s="304">
        <f>IF(未改造舰娘!$AJ364="","",未改造舰娘!$AJ364)</f>
        <v>0</v>
      </c>
      <c r="AE368" s="305">
        <f>IF(未改造舰娘!$AK364="","",未改造舰娘!$AK364)</f>
        <v>0</v>
      </c>
      <c r="AF368" s="304" t="str">
        <f>IF(未改造舰娘!$AL364="","",未改造舰娘!$AL364)</f>
        <v/>
      </c>
      <c r="AG368" s="304" t="str">
        <f>IF(未改造舰娘!$AM364="","",未改造舰娘!$AM364)</f>
        <v/>
      </c>
      <c r="AH368" s="304" t="str">
        <f>IF(未改造舰娘!$AN364="","",未改造舰娘!$AN364)</f>
        <v/>
      </c>
      <c r="AI368" s="304" t="str">
        <f>IF(未改造舰娘!$AO364="","",未改造舰娘!$AO364)</f>
        <v/>
      </c>
      <c r="AJ368" s="304" t="str">
        <f>IF(未改造舰娘!$AP364="","",未改造舰娘!$AP364)</f>
        <v/>
      </c>
      <c r="AK368" s="303" t="str">
        <f>IF(未改造舰娘!$AQ364="","",未改造舰娘!$AQ364)</f>
        <v/>
      </c>
      <c r="AL368" s="306" t="str">
        <f>IF(未改造舰娘!$AS364="","",未改造舰娘!$AS364)</f>
        <v>三联533毫米鱼雷</v>
      </c>
      <c r="AM368" s="306" t="str">
        <f>IF(未改造舰娘!$AT364="","",未改造舰娘!$AT364)</f>
        <v/>
      </c>
      <c r="AN368" s="306" t="str">
        <f>IF(未改造舰娘!$AU364="","",未改造舰娘!$AU364)</f>
        <v/>
      </c>
      <c r="AO368" s="306" t="str">
        <f>IF(未改造舰娘!$AV364="","",未改造舰娘!$AV364)</f>
        <v/>
      </c>
      <c r="AP368" s="307" t="str">
        <f>IF(未改造舰娘!$AW364="","",未改造舰娘!$AW364)</f>
        <v/>
      </c>
      <c r="AQ368" s="308" t="str">
        <f>IF(未改造舰娘!$AX364="","",未改造舰娘!$AX364)</f>
        <v/>
      </c>
      <c r="AR368" s="304">
        <f>IF(未改造舰娘!$AY364="","",未改造舰娘!$AY364)</f>
        <v>15</v>
      </c>
      <c r="AS368" s="304">
        <f>IF(未改造舰娘!$AZ364="","",未改造舰娘!$AZ364)</f>
        <v>25</v>
      </c>
      <c r="AT368" s="304">
        <f>IF(未改造舰娘!$BA364="","",未改造舰娘!$BA364)</f>
        <v>0.45</v>
      </c>
      <c r="AU368" s="304">
        <f>IF(未改造舰娘!$BB364="","",未改造舰娘!$BB364)</f>
        <v>0.95</v>
      </c>
      <c r="AV368" s="305">
        <f>IF((未改造舰娘!$BG364+未改造舰娘!$BK364*$C$4)=0,"",(未改造舰娘!$BG364+未改造舰娘!$BK364*$C$4))</f>
        <v>5</v>
      </c>
      <c r="AW368" s="304">
        <f>IF((未改造舰娘!$BH364+未改造舰娘!$BL364*$C$4)=0,"",(未改造舰娘!$BH364+未改造舰娘!$BL364*$C$4))</f>
        <v>9</v>
      </c>
      <c r="AX368" s="304">
        <f>IF((未改造舰娘!$BI364+未改造舰娘!$BM364*$C$4)=0,"",(未改造舰娘!$BI364+未改造舰娘!$BM364*$C$4))</f>
        <v>7</v>
      </c>
      <c r="AY368" s="303" t="str">
        <f>IF((未改造舰娘!$BJ364+未改造舰娘!$BN364*$C$4)=0,"",(未改造舰娘!$BJ364+未改造舰娘!$BN364*$C$4))</f>
        <v/>
      </c>
      <c r="AZ368" s="500">
        <f>IF(未改造舰娘!BC364="","",未改造舰娘!BC364)</f>
        <v>0</v>
      </c>
      <c r="BA368" s="500">
        <f>IF(未改造舰娘!BD364="","",未改造舰娘!BD364)</f>
        <v>17</v>
      </c>
      <c r="BB368" s="500">
        <f>IF(未改造舰娘!BE364="","",未改造舰娘!BE364)</f>
        <v>6</v>
      </c>
      <c r="BC368" s="498">
        <f>IF(未改造舰娘!BF364="","",未改造舰娘!BF364)</f>
        <v>0</v>
      </c>
      <c r="BD368" s="67" t="s">
        <v>2702</v>
      </c>
      <c r="BE368" s="506"/>
      <c r="BF368" s="306" t="str">
        <f>IF(未改造舰娘!$BQ364="","",未改造舰娘!$BQ364)</f>
        <v>8-1-ABCDEFGHIJKL,8-2-DEFGHIJKLM</v>
      </c>
      <c r="BG368" s="306" t="str">
        <f>IF(未改造舰娘!$BR364="","",未改造舰娘!$BR364)</f>
        <v>极地奏鸣曲 Ex-2-DEFGHIJKLMN,Ex-4-2-ABCDEFGHIJL,Ex-4-3-EIM</v>
      </c>
      <c r="BH368" s="306"/>
      <c r="BU368" s="304">
        <f>IFERROR(VLOOKUP(AL368,装备!$B:$C,2,0),0)</f>
        <v>1</v>
      </c>
      <c r="BV368" s="304">
        <f>IFERROR(VLOOKUP($AL368,装备!$B:$Q,5,0),0)</f>
        <v>0</v>
      </c>
      <c r="BW368" s="304">
        <f>IFERROR(VLOOKUP($AL368,装备!$B:$Q,6,0),0)</f>
        <v>0</v>
      </c>
      <c r="BX368" s="304">
        <f>IFERROR(VLOOKUP($AL368,装备!$B:$Q,7,0),0)</f>
        <v>0</v>
      </c>
      <c r="BY368" s="304">
        <f>IFERROR(VLOOKUP($AL368,装备!$B:$Q,8,0),0)</f>
        <v>3</v>
      </c>
      <c r="BZ368" s="304">
        <f>IFERROR(VLOOKUP($AL368,装备!$B:$Q,9,0),0)</f>
        <v>0</v>
      </c>
      <c r="CA368" s="304">
        <f>IFERROR(VLOOKUP($AL368,装备!$B:$Q,10,0),0)</f>
        <v>0</v>
      </c>
      <c r="CB368" s="304">
        <f>IFERROR(VLOOKUP($AL368,装备!$B:$Q,11,0),0)</f>
        <v>0</v>
      </c>
      <c r="CC368" s="304" t="str">
        <f>IFERROR(VLOOKUP($AL368,装备!$B:$Q,12,0),0)</f>
        <v>短</v>
      </c>
      <c r="CD368" s="304">
        <f>IFERROR(VLOOKUP($AL368,装备!$B:$Q,13,0),0)</f>
        <v>0</v>
      </c>
      <c r="CE368" s="304">
        <f>IFERROR(VLOOKUP($AL368,装备!$B:$Q,14,0),0)</f>
        <v>0</v>
      </c>
      <c r="CF368" s="304">
        <f>IFERROR(VLOOKUP($AL368,装备!$B:$Q,16,0),0)</f>
        <v>0</v>
      </c>
      <c r="CG368" s="304">
        <f>IFERROR(VLOOKUP($AL368,装备!$B:$Q,5,0),0)</f>
        <v>0</v>
      </c>
      <c r="CH368" s="304">
        <f>IFERROR(VLOOKUP(AM368,装备!$B:$C,2,0),0)</f>
        <v>0</v>
      </c>
      <c r="CI368" s="304">
        <f>IFERROR(VLOOKUP($AM368,装备!$B:$Q,5,0),0)</f>
        <v>0</v>
      </c>
      <c r="CJ368" s="304">
        <f>IFERROR(VLOOKUP($AM368,装备!$B:$Q,6,0),0)</f>
        <v>0</v>
      </c>
      <c r="CK368" s="304">
        <f>IFERROR(VLOOKUP($AM368,装备!$B:$Q,7,0),0)</f>
        <v>0</v>
      </c>
      <c r="CL368" s="304">
        <f>IFERROR(VLOOKUP($AM368,装备!$B:$Q,8,0),0)</f>
        <v>0</v>
      </c>
      <c r="CM368" s="304">
        <f>IFERROR(VLOOKUP($AM368,装备!$B:$Q,9,0),0)</f>
        <v>0</v>
      </c>
      <c r="CN368" s="304">
        <f>IFERROR(VLOOKUP($AM368,装备!$B:$Q,10,0),0)</f>
        <v>0</v>
      </c>
      <c r="CO368" s="304">
        <f>IFERROR(VLOOKUP($AM368,装备!$B:$Q,11,0),0)</f>
        <v>0</v>
      </c>
      <c r="CP368" s="304">
        <f>IFERROR(VLOOKUP($AM368,装备!$B:$Q,12,0),0)</f>
        <v>0</v>
      </c>
      <c r="CQ368" s="304">
        <f>IFERROR(VLOOKUP($AM368,装备!$B:$Q,13,0),0)</f>
        <v>0</v>
      </c>
      <c r="CR368" s="304">
        <f>IFERROR(VLOOKUP($AM368,装备!$B:$Q,14,0),0)</f>
        <v>0</v>
      </c>
      <c r="CS368" s="304">
        <f>IFERROR(VLOOKUP($AM368,装备!$B:$Q,16,0),0)</f>
        <v>0</v>
      </c>
      <c r="CT368" s="304">
        <f>IFERROR(VLOOKUP($AM368,装备!$B:$Q,5,0),0)</f>
        <v>0</v>
      </c>
      <c r="CU368" s="304">
        <f>IFERROR(VLOOKUP(AN368,装备!$B:$C,2,0),0)</f>
        <v>0</v>
      </c>
      <c r="CV368" s="304">
        <f>IFERROR(VLOOKUP($AN368,装备!$B:$Q,5,0),0)</f>
        <v>0</v>
      </c>
      <c r="CW368" s="304">
        <f>IFERROR(VLOOKUP($AN368,装备!$B:$Q,6,0),0)</f>
        <v>0</v>
      </c>
      <c r="CX368" s="304">
        <f>IFERROR(VLOOKUP($AN368,装备!$B:$Q,7,0),0)</f>
        <v>0</v>
      </c>
      <c r="CY368" s="304">
        <f>IFERROR(VLOOKUP($AN368,装备!$B:$Q,8,0),0)</f>
        <v>0</v>
      </c>
      <c r="CZ368" s="304">
        <f>IFERROR(VLOOKUP($AN368,装备!$B:$Q,9,0),0)</f>
        <v>0</v>
      </c>
      <c r="DA368" s="304">
        <f>IFERROR(VLOOKUP($AN368,装备!$B:$Q,10,0),0)</f>
        <v>0</v>
      </c>
      <c r="DB368" s="304">
        <f>IFERROR(VLOOKUP($AN368,装备!$B:$Q,11,0),0)</f>
        <v>0</v>
      </c>
      <c r="DC368" s="304">
        <f>IFERROR(VLOOKUP($AN368,装备!$B:$Q,12,0),0)</f>
        <v>0</v>
      </c>
      <c r="DD368" s="304">
        <f>IFERROR(VLOOKUP($AN368,装备!$B:$Q,13,0),0)</f>
        <v>0</v>
      </c>
      <c r="DE368" s="304">
        <f>IFERROR(VLOOKUP($AN368,装备!$B:$Q,14,0),0)</f>
        <v>0</v>
      </c>
      <c r="DF368" s="304">
        <f>IFERROR(VLOOKUP($AN368,装备!$B:$Q,16,0),0)</f>
        <v>0</v>
      </c>
      <c r="DG368" s="304">
        <f>IFERROR(VLOOKUP($AN368,装备!$B:$Q,5,0),0)</f>
        <v>0</v>
      </c>
      <c r="DH368" s="304">
        <f>IFERROR(VLOOKUP(AO368,装备!$B:$C,2,0),0)</f>
        <v>0</v>
      </c>
      <c r="DI368" s="304">
        <f>IFERROR(VLOOKUP($AO368,装备!$B:$Q,5,0),0)</f>
        <v>0</v>
      </c>
      <c r="DJ368" s="304">
        <f>IFERROR(VLOOKUP($AO368,装备!$B:$Q,6,0),0)</f>
        <v>0</v>
      </c>
      <c r="DK368" s="304">
        <f>IFERROR(VLOOKUP($AO368,装备!$B:$Q,7,0),0)</f>
        <v>0</v>
      </c>
      <c r="DL368" s="304">
        <f>IFERROR(VLOOKUP($AO368,装备!$B:$Q,8,0),0)</f>
        <v>0</v>
      </c>
      <c r="DM368" s="304">
        <f>IFERROR(VLOOKUP($AO368,装备!$B:$Q,9,0),0)</f>
        <v>0</v>
      </c>
      <c r="DN368" s="304">
        <f>IFERROR(VLOOKUP($AO368,装备!$B:$Q,10,0),0)</f>
        <v>0</v>
      </c>
      <c r="DO368" s="304">
        <f>IFERROR(VLOOKUP($AO368,装备!$B:$Q,11,0),0)</f>
        <v>0</v>
      </c>
      <c r="DP368" s="304">
        <f>IFERROR(VLOOKUP($AO368,装备!$B:$Q,12,0),0)</f>
        <v>0</v>
      </c>
      <c r="DQ368" s="304">
        <f>IFERROR(VLOOKUP($AO368,装备!$B:$Q,13,0),0)</f>
        <v>0</v>
      </c>
      <c r="DR368" s="304">
        <f>IFERROR(VLOOKUP($AO368,装备!$B:$Q,14,0),0)</f>
        <v>0</v>
      </c>
      <c r="DS368" s="304">
        <f>IFERROR(VLOOKUP($AO368,装备!$B:$Q,16,0),0)</f>
        <v>0</v>
      </c>
      <c r="DT368" s="304">
        <f>IFERROR(VLOOKUP($AO368,装备!$B:$Q,5,0),0)</f>
        <v>0</v>
      </c>
    </row>
    <row r="369" spans="1:124" ht="15" hidden="1">
      <c r="A369" s="301">
        <f>未改造舰娘!$A365</f>
        <v>10039613</v>
      </c>
      <c r="B369" s="354" t="s">
        <v>4280</v>
      </c>
      <c r="C369" s="323"/>
      <c r="D369" s="323">
        <f t="shared" si="5"/>
        <v>110</v>
      </c>
      <c r="E369" s="303">
        <f>未改造舰娘!$C365</f>
        <v>3</v>
      </c>
      <c r="F369" s="304" t="str">
        <f>未改造舰娘!$D365</f>
        <v>战列</v>
      </c>
      <c r="G369" s="304" t="str">
        <f>未改造舰娘!$E365</f>
        <v>大型</v>
      </c>
      <c r="H369" s="304" t="str">
        <f>未改造舰娘!$F365</f>
        <v>主力舰</v>
      </c>
      <c r="I369" s="460">
        <f>未改造舰娘!$AR365</f>
        <v>4</v>
      </c>
      <c r="J369" s="304" t="str">
        <f>未改造舰娘!$G365</f>
        <v>美国</v>
      </c>
      <c r="K369" s="312">
        <f>未改造舰娘!$H365+(BV369+CI369+CV369+DI369)*$C$2</f>
        <v>70</v>
      </c>
      <c r="L369" s="304">
        <f>未改造舰娘!$I365</f>
        <v>2</v>
      </c>
      <c r="M369" s="304">
        <f>未改造舰娘!$J365</f>
        <v>2</v>
      </c>
      <c r="N369" s="518">
        <f>未改造舰娘!$K365</f>
        <v>2</v>
      </c>
      <c r="O369" s="304">
        <f>未改造舰娘!$L365+((CE369+CR369+DE369+DR369)*$C$2)</f>
        <v>20</v>
      </c>
      <c r="P369" s="304" t="str">
        <f>IF($C$2=1,(IF(ISERROR(FIND("超长",未改造舰娘!$M365&amp;CC369&amp;CP369&amp;DC369&amp;DP369,1)),IF(ISERROR(FIND("长",未改造舰娘!$M365&amp;CC369&amp;CP369&amp;DC369&amp;DP369,1)),IF(ISERROR(FIND("中",未改造舰娘!$M365&amp;CC369&amp;CP369&amp;DC369&amp;DP369,1)),IF(ISERROR(FIND("短",未改造舰娘!$M365&amp;CC369&amp;CP369&amp;DC369&amp;DP369,1)),IF(ISERROR(FIND("无",未改造舰娘!$M365&amp;CC369&amp;CP369&amp;DC369&amp;DP369,1)),0,"无"),"短"),"中"),"长"),"超长")),未改造舰娘!$M365)</f>
        <v>长</v>
      </c>
      <c r="Q369" s="303">
        <f>未改造舰娘!$N365</f>
        <v>22</v>
      </c>
      <c r="R369" s="304">
        <f>(未改造舰娘!$P365)+(未改造舰娘!$Q365)*$C$3+((BW369+CJ369+CW369+DJ369)*$C$2)</f>
        <v>94</v>
      </c>
      <c r="S369" s="304">
        <f>(未改造舰娘!$R365)+(未改造舰娘!$S365)*$C$3+((BY369+CL369+CY369+DL369)*$C$2)</f>
        <v>0</v>
      </c>
      <c r="T369" s="304">
        <f>(未改造舰娘!$T365)+(未改造舰娘!$U365)*$C$3+((BX369+CK369+CX369+DK369)*$C$2)</f>
        <v>88</v>
      </c>
      <c r="U369" s="304">
        <f>(未改造舰娘!$V365)+(未改造舰娘!$W365)*$C$3+((CG369+CT369+DG369+DT369)*$C$2)</f>
        <v>64</v>
      </c>
      <c r="V369" s="305">
        <f>INT((((未改造舰娘!$Y365)-(未改造舰娘!$X365))*(((IF(D369=0,C369,D369))-1)/99))+未改造舰娘!$X365)+((CB369+CO369+DB369+DO369)*$C$2)</f>
        <v>94</v>
      </c>
      <c r="W369" s="304">
        <f>INT((((未改造舰娘!$AA365)-(未改造舰娘!$Z365))*(((IF(D369=0,C369,D369))-1)/99))+未改造舰娘!$Z365)+((CD369+CQ369+DD369+DQ369)*$C$2)</f>
        <v>37</v>
      </c>
      <c r="X369" s="304">
        <f>INT((((未改造舰娘!$AC365)-(未改造舰娘!$AB365))*(((IF(D369=0,C369,D369))-1)/99))+未改造舰娘!$AB365)+((CA369+CN369+DA369+DN369)*$C$2)</f>
        <v>39</v>
      </c>
      <c r="Y369" s="303">
        <f>INT((((未改造舰娘!$AE365)-(未改造舰娘!$AD365))*(((IF(D369=0,C369,D369))-1)/99))+未改造舰娘!$AD365)+((BZ369+CM369+CZ369+DM369)*$C$2)</f>
        <v>0</v>
      </c>
      <c r="Z369" s="474">
        <f>IF(未改造舰娘!$AF365=0,"",未改造舰娘!$AF365)</f>
        <v>3</v>
      </c>
      <c r="AA369" s="304">
        <f>IF(未改造舰娘!$AG365="","",未改造舰娘!$AG365)</f>
        <v>3</v>
      </c>
      <c r="AB369" s="304">
        <f>IF(未改造舰娘!$AH365="","",未改造舰娘!$AH365)</f>
        <v>3</v>
      </c>
      <c r="AC369" s="304">
        <f>IF(未改造舰娘!$AI365="","",未改造舰娘!$AI365)</f>
        <v>3</v>
      </c>
      <c r="AD369" s="304">
        <f>IF(未改造舰娘!$AJ365="","",未改造舰娘!$AJ365)</f>
        <v>12</v>
      </c>
      <c r="AE369" s="305">
        <f>IF(未改造舰娘!$AK365="","",未改造舰娘!$AK365)</f>
        <v>0</v>
      </c>
      <c r="AF369" s="304" t="str">
        <f>IF(未改造舰娘!$AL365="","",未改造舰娘!$AL365)</f>
        <v/>
      </c>
      <c r="AG369" s="304" t="str">
        <f>IF(未改造舰娘!$AM365="","",未改造舰娘!$AM365)</f>
        <v/>
      </c>
      <c r="AH369" s="304" t="str">
        <f>IF(未改造舰娘!$AN365="","",未改造舰娘!$AN365)</f>
        <v/>
      </c>
      <c r="AI369" s="304" t="str">
        <f>IF(未改造舰娘!$AO365="","",未改造舰娘!$AO365)</f>
        <v/>
      </c>
      <c r="AJ369" s="304" t="str">
        <f>IF(未改造舰娘!$AP365="","",未改造舰娘!$AP365)</f>
        <v/>
      </c>
      <c r="AK369" s="303" t="str">
        <f>IF(未改造舰娘!$AQ365="","",未改造舰娘!$AQ365)</f>
        <v/>
      </c>
      <c r="AL369" s="306" t="str">
        <f>IF(未改造舰娘!$AS365="","",未改造舰娘!$AS365)</f>
        <v>U国三联14英寸炮</v>
      </c>
      <c r="AM369" s="306" t="str">
        <f>IF(未改造舰娘!$AT365="","",未改造舰娘!$AT365)</f>
        <v>U国四联1.1英寸防空炮</v>
      </c>
      <c r="AN369" s="306" t="str">
        <f>IF(未改造舰娘!$AU365="","",未改造舰娘!$AU365)</f>
        <v/>
      </c>
      <c r="AO369" s="306" t="str">
        <f>IF(未改造舰娘!$AV365="","",未改造舰娘!$AV365)</f>
        <v/>
      </c>
      <c r="AP369" s="307" t="str">
        <f>IF(未改造舰娘!$AW365="","",未改造舰娘!$AW365)</f>
        <v/>
      </c>
      <c r="AQ369" s="308" t="str">
        <f>IF(未改造舰娘!$AX365="","",未改造舰娘!$AX365)</f>
        <v/>
      </c>
      <c r="AR369" s="304">
        <f>IF(未改造舰娘!$AY365="","",未改造舰娘!$AY365)</f>
        <v>85</v>
      </c>
      <c r="AS369" s="304">
        <f>IF(未改造舰娘!$AZ365="","",未改造舰娘!$AZ365)</f>
        <v>120</v>
      </c>
      <c r="AT369" s="304">
        <f>IF(未改造舰娘!$BA365="","",未改造舰娘!$BA365)</f>
        <v>2.5</v>
      </c>
      <c r="AU369" s="304">
        <f>IF(未改造舰娘!$BB365="","",未改造舰娘!$BB365)</f>
        <v>5.0999999999999996</v>
      </c>
      <c r="AV369" s="305">
        <f>IF((未改造舰娘!$BG365+未改造舰娘!$BK365*$C$4)=0,"",(未改造舰娘!$BG365+未改造舰娘!$BK365*$C$4))</f>
        <v>50</v>
      </c>
      <c r="AW369" s="304">
        <f>IF((未改造舰娘!$BH365+未改造舰娘!$BL365*$C$4)=0,"",(未改造舰娘!$BH365+未改造舰娘!$BL365*$C$4))</f>
        <v>72</v>
      </c>
      <c r="AX369" s="304">
        <f>IF((未改造舰娘!$BI365+未改造舰娘!$BM365*$C$4)=0,"",(未改造舰娘!$BI365+未改造舰娘!$BM365*$C$4))</f>
        <v>76</v>
      </c>
      <c r="AY369" s="303">
        <f>IF((未改造舰娘!$BJ365+未改造舰娘!$BN365*$C$4)=0,"",(未改造舰娘!$BJ365+未改造舰娘!$BN365*$C$4))</f>
        <v>1</v>
      </c>
      <c r="AZ369" s="500">
        <f>IF(未改造舰娘!BC365="","",未改造舰娘!BC365)</f>
        <v>74</v>
      </c>
      <c r="BA369" s="500">
        <f>IF(未改造舰娘!BD365="","",未改造舰娘!BD365)</f>
        <v>0</v>
      </c>
      <c r="BB369" s="500">
        <f>IF(未改造舰娘!BE365="","",未改造舰娘!BE365)</f>
        <v>68</v>
      </c>
      <c r="BC369" s="498">
        <f>IF(未改造舰娘!BF365="","",未改造舰娘!BF365)</f>
        <v>22</v>
      </c>
      <c r="BD369" s="107" t="s">
        <v>2723</v>
      </c>
      <c r="BE369" s="506">
        <v>0.24652777777777779</v>
      </c>
      <c r="BF369" s="306" t="str">
        <f>IF(未改造舰娘!$BQ365="","",未改造舰娘!$BQ365)</f>
        <v>2-4-L,2-5-BDFGHIJKLMNO,5-3-H,5-5-DEFGHI</v>
      </c>
      <c r="BG369" s="306" t="str">
        <f>IF(未改造舰娘!$BR365="","",未改造舰娘!$BR365)</f>
        <v>极地奏鸣曲 Ex-2-2-H,Ex-2-3-DFGHIL,Ex-1-1-BFGI,Ex-1-2-BDI,Ex-1-3-BDGHIJ；轰隆轰隆大作战 Ex-8-M</v>
      </c>
      <c r="BH369" s="306"/>
      <c r="BU369" s="304">
        <f>IFERROR(VLOOKUP(AL369,装备!$B:$C,2,0),0)</f>
        <v>1</v>
      </c>
      <c r="BV369" s="304">
        <f>IFERROR(VLOOKUP($AL369,装备!$B:$Q,5,0),0)</f>
        <v>0</v>
      </c>
      <c r="BW369" s="304">
        <f>IFERROR(VLOOKUP($AL369,装备!$B:$Q,6,0),0)</f>
        <v>16</v>
      </c>
      <c r="BX369" s="304">
        <f>IFERROR(VLOOKUP($AL369,装备!$B:$Q,7,0),0)</f>
        <v>0</v>
      </c>
      <c r="BY369" s="304">
        <f>IFERROR(VLOOKUP($AL369,装备!$B:$Q,8,0),0)</f>
        <v>0</v>
      </c>
      <c r="BZ369" s="304">
        <f>IFERROR(VLOOKUP($AL369,装备!$B:$Q,9,0),0)</f>
        <v>0</v>
      </c>
      <c r="CA369" s="304">
        <f>IFERROR(VLOOKUP($AL369,装备!$B:$Q,10,0),0)</f>
        <v>0</v>
      </c>
      <c r="CB369" s="304">
        <f>IFERROR(VLOOKUP($AL369,装备!$B:$Q,11,0),0)</f>
        <v>0</v>
      </c>
      <c r="CC369" s="304" t="str">
        <f>IFERROR(VLOOKUP($AL369,装备!$B:$Q,12,0),0)</f>
        <v>长</v>
      </c>
      <c r="CD369" s="304">
        <f>IFERROR(VLOOKUP($AL369,装备!$B:$Q,13,0),0)</f>
        <v>0</v>
      </c>
      <c r="CE369" s="304">
        <f>IFERROR(VLOOKUP($AL369,装备!$B:$Q,14,0),0)</f>
        <v>0</v>
      </c>
      <c r="CF369" s="304">
        <f>IFERROR(VLOOKUP($AL369,装备!$B:$Q,16,0),0)</f>
        <v>0</v>
      </c>
      <c r="CG369" s="304">
        <f>IFERROR(VLOOKUP($AL369,装备!$B:$Q,5,0),0)</f>
        <v>0</v>
      </c>
      <c r="CH369" s="304">
        <f>IFERROR(VLOOKUP(AM369,装备!$B:$C,2,0),0)</f>
        <v>2</v>
      </c>
      <c r="CI369" s="304">
        <f>IFERROR(VLOOKUP($AM369,装备!$B:$Q,5,0),0)</f>
        <v>0</v>
      </c>
      <c r="CJ369" s="304">
        <f>IFERROR(VLOOKUP($AM369,装备!$B:$Q,6,0),0)</f>
        <v>0</v>
      </c>
      <c r="CK369" s="304">
        <f>IFERROR(VLOOKUP($AM369,装备!$B:$Q,7,0),0)</f>
        <v>0</v>
      </c>
      <c r="CL369" s="304">
        <f>IFERROR(VLOOKUP($AM369,装备!$B:$Q,8,0),0)</f>
        <v>0</v>
      </c>
      <c r="CM369" s="304">
        <f>IFERROR(VLOOKUP($AM369,装备!$B:$Q,9,0),0)</f>
        <v>0</v>
      </c>
      <c r="CN369" s="304">
        <f>IFERROR(VLOOKUP($AM369,装备!$B:$Q,10,0),0)</f>
        <v>0</v>
      </c>
      <c r="CO369" s="304">
        <f>IFERROR(VLOOKUP($AM369,装备!$B:$Q,11,0),0)</f>
        <v>1</v>
      </c>
      <c r="CP369" s="304" t="str">
        <f>IFERROR(VLOOKUP($AM369,装备!$B:$Q,12,0),0)</f>
        <v>短</v>
      </c>
      <c r="CQ369" s="304">
        <f>IFERROR(VLOOKUP($AM369,装备!$B:$Q,13,0),0)</f>
        <v>0</v>
      </c>
      <c r="CR369" s="304">
        <f>IFERROR(VLOOKUP($AM369,装备!$B:$Q,14,0),0)</f>
        <v>0</v>
      </c>
      <c r="CS369" s="304">
        <f>IFERROR(VLOOKUP($AM369,装备!$B:$Q,16,0),0)</f>
        <v>4</v>
      </c>
      <c r="CT369" s="304">
        <f>IFERROR(VLOOKUP($AM369,装备!$B:$Q,5,0),0)</f>
        <v>0</v>
      </c>
      <c r="CU369" s="304">
        <f>IFERROR(VLOOKUP(AN369,装备!$B:$C,2,0),0)</f>
        <v>0</v>
      </c>
      <c r="CV369" s="304">
        <f>IFERROR(VLOOKUP($AN369,装备!$B:$Q,5,0),0)</f>
        <v>0</v>
      </c>
      <c r="CW369" s="304">
        <f>IFERROR(VLOOKUP($AN369,装备!$B:$Q,6,0),0)</f>
        <v>0</v>
      </c>
      <c r="CX369" s="304">
        <f>IFERROR(VLOOKUP($AN369,装备!$B:$Q,7,0),0)</f>
        <v>0</v>
      </c>
      <c r="CY369" s="304">
        <f>IFERROR(VLOOKUP($AN369,装备!$B:$Q,8,0),0)</f>
        <v>0</v>
      </c>
      <c r="CZ369" s="304">
        <f>IFERROR(VLOOKUP($AN369,装备!$B:$Q,9,0),0)</f>
        <v>0</v>
      </c>
      <c r="DA369" s="304">
        <f>IFERROR(VLOOKUP($AN369,装备!$B:$Q,10,0),0)</f>
        <v>0</v>
      </c>
      <c r="DB369" s="304">
        <f>IFERROR(VLOOKUP($AN369,装备!$B:$Q,11,0),0)</f>
        <v>0</v>
      </c>
      <c r="DC369" s="304">
        <f>IFERROR(VLOOKUP($AN369,装备!$B:$Q,12,0),0)</f>
        <v>0</v>
      </c>
      <c r="DD369" s="304">
        <f>IFERROR(VLOOKUP($AN369,装备!$B:$Q,13,0),0)</f>
        <v>0</v>
      </c>
      <c r="DE369" s="304">
        <f>IFERROR(VLOOKUP($AN369,装备!$B:$Q,14,0),0)</f>
        <v>0</v>
      </c>
      <c r="DF369" s="304">
        <f>IFERROR(VLOOKUP($AN369,装备!$B:$Q,16,0),0)</f>
        <v>0</v>
      </c>
      <c r="DG369" s="304">
        <f>IFERROR(VLOOKUP($AN369,装备!$B:$Q,5,0),0)</f>
        <v>0</v>
      </c>
      <c r="DH369" s="304">
        <f>IFERROR(VLOOKUP(AO369,装备!$B:$C,2,0),0)</f>
        <v>0</v>
      </c>
      <c r="DI369" s="304">
        <f>IFERROR(VLOOKUP($AO369,装备!$B:$Q,5,0),0)</f>
        <v>0</v>
      </c>
      <c r="DJ369" s="304">
        <f>IFERROR(VLOOKUP($AO369,装备!$B:$Q,6,0),0)</f>
        <v>0</v>
      </c>
      <c r="DK369" s="304">
        <f>IFERROR(VLOOKUP($AO369,装备!$B:$Q,7,0),0)</f>
        <v>0</v>
      </c>
      <c r="DL369" s="304">
        <f>IFERROR(VLOOKUP($AO369,装备!$B:$Q,8,0),0)</f>
        <v>0</v>
      </c>
      <c r="DM369" s="304">
        <f>IFERROR(VLOOKUP($AO369,装备!$B:$Q,9,0),0)</f>
        <v>0</v>
      </c>
      <c r="DN369" s="304">
        <f>IFERROR(VLOOKUP($AO369,装备!$B:$Q,10,0),0)</f>
        <v>0</v>
      </c>
      <c r="DO369" s="304">
        <f>IFERROR(VLOOKUP($AO369,装备!$B:$Q,11,0),0)</f>
        <v>0</v>
      </c>
      <c r="DP369" s="304">
        <f>IFERROR(VLOOKUP($AO369,装备!$B:$Q,12,0),0)</f>
        <v>0</v>
      </c>
      <c r="DQ369" s="304">
        <f>IFERROR(VLOOKUP($AO369,装备!$B:$Q,13,0),0)</f>
        <v>0</v>
      </c>
      <c r="DR369" s="304">
        <f>IFERROR(VLOOKUP($AO369,装备!$B:$Q,14,0),0)</f>
        <v>0</v>
      </c>
      <c r="DS369" s="304">
        <f>IFERROR(VLOOKUP($AO369,装备!$B:$Q,16,0),0)</f>
        <v>0</v>
      </c>
      <c r="DT369" s="304">
        <f>IFERROR(VLOOKUP($AO369,装备!$B:$Q,5,0),0)</f>
        <v>0</v>
      </c>
    </row>
    <row r="370" spans="1:124" ht="54" hidden="1">
      <c r="A370" s="301">
        <f>未改造舰娘!$A366</f>
        <v>10039713</v>
      </c>
      <c r="B370" s="354" t="s">
        <v>4281</v>
      </c>
      <c r="C370" s="323"/>
      <c r="D370" s="323">
        <f t="shared" si="5"/>
        <v>110</v>
      </c>
      <c r="E370" s="303">
        <f>未改造舰娘!$C366</f>
        <v>6</v>
      </c>
      <c r="F370" s="304" t="str">
        <f>未改造舰娘!$D366</f>
        <v>战巡</v>
      </c>
      <c r="G370" s="304" t="str">
        <f>未改造舰娘!$E366</f>
        <v>大型</v>
      </c>
      <c r="H370" s="304" t="str">
        <f>未改造舰娘!$F366</f>
        <v>主力舰</v>
      </c>
      <c r="I370" s="460">
        <f>未改造舰娘!$AR366</f>
        <v>4</v>
      </c>
      <c r="J370" s="304" t="str">
        <f>未改造舰娘!$G366</f>
        <v>苏联</v>
      </c>
      <c r="K370" s="312">
        <f>未改造舰娘!$H366+(BV370+CI370+CV370+DI370)*$C$2</f>
        <v>72</v>
      </c>
      <c r="L370" s="304">
        <f>未改造舰娘!$I366</f>
        <v>0</v>
      </c>
      <c r="M370" s="304">
        <f>未改造舰娘!$J366</f>
        <v>3</v>
      </c>
      <c r="N370" s="518">
        <f>未改造舰娘!$K366</f>
        <v>3</v>
      </c>
      <c r="O370" s="304">
        <f>未改造舰娘!$L366+((CE370+CR370+DE370+DR370)*$C$2)</f>
        <v>8</v>
      </c>
      <c r="P370" s="304" t="str">
        <f>IF($C$2=1,(IF(ISERROR(FIND("超长",未改造舰娘!$M366&amp;CC370&amp;CP370&amp;DC370&amp;DP370,1)),IF(ISERROR(FIND("长",未改造舰娘!$M366&amp;CC370&amp;CP370&amp;DC370&amp;DP370,1)),IF(ISERROR(FIND("中",未改造舰娘!$M366&amp;CC370&amp;CP370&amp;DC370&amp;DP370,1)),IF(ISERROR(FIND("短",未改造舰娘!$M366&amp;CC370&amp;CP370&amp;DC370&amp;DP370,1)),IF(ISERROR(FIND("无",未改造舰娘!$M366&amp;CC370&amp;CP370&amp;DC370&amp;DP370,1)),0,"无"),"短"),"中"),"长"),"超长")),未改造舰娘!$M366)</f>
        <v>超长</v>
      </c>
      <c r="Q370" s="303">
        <f>未改造舰娘!$N366</f>
        <v>35.5</v>
      </c>
      <c r="R370" s="304">
        <f>(未改造舰娘!$P366)+(未改造舰娘!$Q366)*$C$3+((BW370+CJ370+CW370+DJ370)*$C$2)</f>
        <v>97</v>
      </c>
      <c r="S370" s="304">
        <f>(未改造舰娘!$R366)+(未改造舰娘!$S366)*$C$3+((BY370+CL370+CY370+DL370)*$C$2)</f>
        <v>0</v>
      </c>
      <c r="T370" s="304">
        <f>(未改造舰娘!$T366)+(未改造舰娘!$U366)*$C$3+((BX370+CK370+CX370+DK370)*$C$2)</f>
        <v>75</v>
      </c>
      <c r="U370" s="304">
        <f>(未改造舰娘!$V366)+(未改造舰娘!$W366)*$C$3+((CG370+CT370+DG370+DT370)*$C$2)</f>
        <v>106</v>
      </c>
      <c r="V370" s="305">
        <f>INT((((未改造舰娘!$Y366)-(未改造舰娘!$X366))*(((IF(D370=0,C370,D370))-1)/99))+未改造舰娘!$X366)+((CB370+CO370+DB370+DO370)*$C$2)</f>
        <v>96</v>
      </c>
      <c r="W370" s="304">
        <f>INT((((未改造舰娘!$AA366)-(未改造舰娘!$Z366))*(((IF(D370=0,C370,D370))-1)/99))+未改造舰娘!$Z366)+((CD370+CQ370+DD370+DQ370)*$C$2)</f>
        <v>64</v>
      </c>
      <c r="X370" s="304">
        <f>INT((((未改造舰娘!$AC366)-(未改造舰娘!$AB366))*(((IF(D370=0,C370,D370))-1)/99))+未改造舰娘!$AB366)+((CA370+CN370+DA370+DN370)*$C$2)</f>
        <v>47</v>
      </c>
      <c r="Y370" s="303">
        <f>INT((((未改造舰娘!$AE366)-(未改造舰娘!$AD366))*(((IF(D370=0,C370,D370))-1)/99))+未改造舰娘!$AD366)+((BZ370+CM370+CZ370+DM370)*$C$2)</f>
        <v>0</v>
      </c>
      <c r="Z370" s="474" t="str">
        <f>IF(未改造舰娘!$AF366=0,"",未改造舰娘!$AF366)</f>
        <v/>
      </c>
      <c r="AA370" s="304" t="str">
        <f>IF(未改造舰娘!$AG366="","",未改造舰娘!$AG366)</f>
        <v/>
      </c>
      <c r="AB370" s="304" t="str">
        <f>IF(未改造舰娘!$AH366="","",未改造舰娘!$AH366)</f>
        <v/>
      </c>
      <c r="AC370" s="304" t="str">
        <f>IF(未改造舰娘!$AI366="","",未改造舰娘!$AI366)</f>
        <v/>
      </c>
      <c r="AD370" s="304">
        <f>IF(未改造舰娘!$AJ366="","",未改造舰娘!$AJ366)</f>
        <v>0</v>
      </c>
      <c r="AE370" s="305">
        <f>IF(未改造舰娘!$AK366="","",未改造舰娘!$AK366)</f>
        <v>0</v>
      </c>
      <c r="AF370" s="304" t="str">
        <f>IF(未改造舰娘!$AL366="","",未改造舰娘!$AL366)</f>
        <v/>
      </c>
      <c r="AG370" s="304" t="str">
        <f>IF(未改造舰娘!$AM366="","",未改造舰娘!$AM366)</f>
        <v/>
      </c>
      <c r="AH370" s="304" t="str">
        <f>IF(未改造舰娘!$AN366="","",未改造舰娘!$AN366)</f>
        <v/>
      </c>
      <c r="AI370" s="304" t="str">
        <f>IF(未改造舰娘!$AO366="","",未改造舰娘!$AO366)</f>
        <v/>
      </c>
      <c r="AJ370" s="304" t="str">
        <f>IF(未改造舰娘!$AP366="","",未改造舰娘!$AP366)</f>
        <v/>
      </c>
      <c r="AK370" s="303" t="str">
        <f>IF(未改造舰娘!$AQ366="","",未改造舰娘!$AQ366)</f>
        <v/>
      </c>
      <c r="AL370" s="306" t="str">
        <f>IF(未改造舰娘!$AS366="","",未改造舰娘!$AS366)</f>
        <v>S国三联СМ-31型305毫米主炮</v>
      </c>
      <c r="AM370" s="306" t="str">
        <f>IF(未改造舰娘!$AT366="","",未改造舰娘!$AT366)</f>
        <v>S国СМ-20-ЗИФ四联45毫米高炮</v>
      </c>
      <c r="AN370" s="306" t="str">
        <f>IF(未改造舰娘!$AU366="","",未改造舰娘!$AU366)</f>
        <v/>
      </c>
      <c r="AO370" s="306" t="str">
        <f>IF(未改造舰娘!$AV366="","",未改造舰娘!$AV366)</f>
        <v/>
      </c>
      <c r="AP370" s="307" t="str">
        <f>IF(未改造舰娘!$AW366="","",未改造舰娘!$AW366)</f>
        <v>巡洋舰领袖(3级)：增加自身火力值10点，降低自身命中值5点。炮击战阶段该舰命中的目标是非满血状态，则增加20%额外伤害，次轮炮击战阶段自身被命中时，减少20%受到的伤害。</v>
      </c>
      <c r="AQ370" s="308" t="str">
        <f>IF(未改造舰娘!$AX366="","",未改造舰娘!$AX366)</f>
        <v/>
      </c>
      <c r="AR370" s="304">
        <f>IF(未改造舰娘!$AY366="","",未改造舰娘!$AY366)</f>
        <v>85</v>
      </c>
      <c r="AS370" s="304">
        <f>IF(未改造舰娘!$AZ366="","",未改造舰娘!$AZ366)</f>
        <v>120</v>
      </c>
      <c r="AT370" s="304">
        <f>IF(未改造舰娘!$BA366="","",未改造舰娘!$BA366)</f>
        <v>3</v>
      </c>
      <c r="AU370" s="304">
        <f>IF(未改造舰娘!$BB366="","",未改造舰娘!$BB366)</f>
        <v>5.2</v>
      </c>
      <c r="AV370" s="305">
        <f>IF((未改造舰娘!$BG366+未改造舰娘!$BK366*$C$4)=0,"",(未改造舰娘!$BG366+未改造舰娘!$BK366*$C$4))</f>
        <v>44</v>
      </c>
      <c r="AW370" s="304">
        <f>IF((未改造舰娘!$BH366+未改造舰娘!$BL366*$C$4)=0,"",(未改造舰娘!$BH366+未改造舰娘!$BL366*$C$4))</f>
        <v>56</v>
      </c>
      <c r="AX370" s="304">
        <f>IF((未改造舰娘!$BI366+未改造舰娘!$BM366*$C$4)=0,"",(未改造舰娘!$BI366+未改造舰娘!$BM366*$C$4))</f>
        <v>60</v>
      </c>
      <c r="AY370" s="303">
        <f>IF((未改造舰娘!$BJ366+未改造舰娘!$BN366*$C$4)=0,"",(未改造舰娘!$BJ366+未改造舰娘!$BN366*$C$4))</f>
        <v>2</v>
      </c>
      <c r="AZ370" s="500">
        <f>IF(未改造舰娘!BC366="","",未改造舰娘!BC366)</f>
        <v>67</v>
      </c>
      <c r="BA370" s="500">
        <f>IF(未改造舰娘!BD366="","",未改造舰娘!BD366)</f>
        <v>0</v>
      </c>
      <c r="BB370" s="500">
        <f>IF(未改造舰娘!BE366="","",未改造舰娘!BE366)</f>
        <v>55</v>
      </c>
      <c r="BC370" s="498">
        <f>IF(未改造舰娘!BF366="","",未改造舰娘!BF366)</f>
        <v>78</v>
      </c>
      <c r="BD370" s="67" t="s">
        <v>2722</v>
      </c>
      <c r="BE370" s="506">
        <v>4.5138888888888888E-2</v>
      </c>
      <c r="BF370" s="306" t="str">
        <f>IF(未改造舰娘!$BQ366="","",未改造舰娘!$BQ366)</f>
        <v/>
      </c>
      <c r="BG370" s="306" t="str">
        <f>IF(未改造舰娘!$BR366="","",未改造舰娘!$BR366)</f>
        <v/>
      </c>
      <c r="BH370" s="306"/>
      <c r="BU370" s="304">
        <f>IFERROR(VLOOKUP(AL370,装备!$B:$C,2,0),0)</f>
        <v>5</v>
      </c>
      <c r="BV370" s="304">
        <f>IFERROR(VLOOKUP($AL370,装备!$B:$Q,5,0),0)</f>
        <v>0</v>
      </c>
      <c r="BW370" s="304">
        <f>IFERROR(VLOOKUP($AL370,装备!$B:$Q,6,0),0)</f>
        <v>16</v>
      </c>
      <c r="BX370" s="304">
        <f>IFERROR(VLOOKUP($AL370,装备!$B:$Q,7,0),0)</f>
        <v>0</v>
      </c>
      <c r="BY370" s="304">
        <f>IFERROR(VLOOKUP($AL370,装备!$B:$Q,8,0),0)</f>
        <v>0</v>
      </c>
      <c r="BZ370" s="304">
        <f>IFERROR(VLOOKUP($AL370,装备!$B:$Q,9,0),0)</f>
        <v>0</v>
      </c>
      <c r="CA370" s="304">
        <f>IFERROR(VLOOKUP($AL370,装备!$B:$Q,10,0),0)</f>
        <v>0</v>
      </c>
      <c r="CB370" s="304">
        <f>IFERROR(VLOOKUP($AL370,装备!$B:$Q,11,0),0)</f>
        <v>0</v>
      </c>
      <c r="CC370" s="304" t="str">
        <f>IFERROR(VLOOKUP($AL370,装备!$B:$Q,12,0),0)</f>
        <v>超长</v>
      </c>
      <c r="CD370" s="304">
        <f>IFERROR(VLOOKUP($AL370,装备!$B:$Q,13,0),0)</f>
        <v>0</v>
      </c>
      <c r="CE370" s="304">
        <f>IFERROR(VLOOKUP($AL370,装备!$B:$Q,14,0),0)</f>
        <v>0</v>
      </c>
      <c r="CF370" s="304">
        <f>IFERROR(VLOOKUP($AL370,装备!$B:$Q,16,0),0)</f>
        <v>0</v>
      </c>
      <c r="CG370" s="304">
        <f>IFERROR(VLOOKUP($AL370,装备!$B:$Q,5,0),0)</f>
        <v>0</v>
      </c>
      <c r="CH370" s="304">
        <f>IFERROR(VLOOKUP(AM370,装备!$B:$C,2,0),0)</f>
        <v>6</v>
      </c>
      <c r="CI370" s="304">
        <f>IFERROR(VLOOKUP($AM370,装备!$B:$Q,5,0),0)</f>
        <v>0</v>
      </c>
      <c r="CJ370" s="304">
        <f>IFERROR(VLOOKUP($AM370,装备!$B:$Q,6,0),0)</f>
        <v>2</v>
      </c>
      <c r="CK370" s="304">
        <f>IFERROR(VLOOKUP($AM370,装备!$B:$Q,7,0),0)</f>
        <v>0</v>
      </c>
      <c r="CL370" s="304">
        <f>IFERROR(VLOOKUP($AM370,装备!$B:$Q,8,0),0)</f>
        <v>0</v>
      </c>
      <c r="CM370" s="304">
        <f>IFERROR(VLOOKUP($AM370,装备!$B:$Q,9,0),0)</f>
        <v>0</v>
      </c>
      <c r="CN370" s="304">
        <f>IFERROR(VLOOKUP($AM370,装备!$B:$Q,10,0),0)</f>
        <v>0</v>
      </c>
      <c r="CO370" s="304">
        <f>IFERROR(VLOOKUP($AM370,装备!$B:$Q,11,0),0)</f>
        <v>0</v>
      </c>
      <c r="CP370" s="304" t="str">
        <f>IFERROR(VLOOKUP($AM370,装备!$B:$Q,12,0),0)</f>
        <v>短</v>
      </c>
      <c r="CQ370" s="304">
        <f>IFERROR(VLOOKUP($AM370,装备!$B:$Q,13,0),0)</f>
        <v>1</v>
      </c>
      <c r="CR370" s="304">
        <f>IFERROR(VLOOKUP($AM370,装备!$B:$Q,14,0),0)</f>
        <v>0</v>
      </c>
      <c r="CS370" s="304">
        <f>IFERROR(VLOOKUP($AM370,装备!$B:$Q,16,0),0)</f>
        <v>10</v>
      </c>
      <c r="CT370" s="304">
        <f>IFERROR(VLOOKUP($AM370,装备!$B:$Q,5,0),0)</f>
        <v>0</v>
      </c>
      <c r="CU370" s="304">
        <f>IFERROR(VLOOKUP(AN370,装备!$B:$C,2,0),0)</f>
        <v>0</v>
      </c>
      <c r="CV370" s="304">
        <f>IFERROR(VLOOKUP($AN370,装备!$B:$Q,5,0),0)</f>
        <v>0</v>
      </c>
      <c r="CW370" s="304">
        <f>IFERROR(VLOOKUP($AN370,装备!$B:$Q,6,0),0)</f>
        <v>0</v>
      </c>
      <c r="CX370" s="304">
        <f>IFERROR(VLOOKUP($AN370,装备!$B:$Q,7,0),0)</f>
        <v>0</v>
      </c>
      <c r="CY370" s="304">
        <f>IFERROR(VLOOKUP($AN370,装备!$B:$Q,8,0),0)</f>
        <v>0</v>
      </c>
      <c r="CZ370" s="304">
        <f>IFERROR(VLOOKUP($AN370,装备!$B:$Q,9,0),0)</f>
        <v>0</v>
      </c>
      <c r="DA370" s="304">
        <f>IFERROR(VLOOKUP($AN370,装备!$B:$Q,10,0),0)</f>
        <v>0</v>
      </c>
      <c r="DB370" s="304">
        <f>IFERROR(VLOOKUP($AN370,装备!$B:$Q,11,0),0)</f>
        <v>0</v>
      </c>
      <c r="DC370" s="304">
        <f>IFERROR(VLOOKUP($AN370,装备!$B:$Q,12,0),0)</f>
        <v>0</v>
      </c>
      <c r="DD370" s="304">
        <f>IFERROR(VLOOKUP($AN370,装备!$B:$Q,13,0),0)</f>
        <v>0</v>
      </c>
      <c r="DE370" s="304">
        <f>IFERROR(VLOOKUP($AN370,装备!$B:$Q,14,0),0)</f>
        <v>0</v>
      </c>
      <c r="DF370" s="304">
        <f>IFERROR(VLOOKUP($AN370,装备!$B:$Q,16,0),0)</f>
        <v>0</v>
      </c>
      <c r="DG370" s="304">
        <f>IFERROR(VLOOKUP($AN370,装备!$B:$Q,5,0),0)</f>
        <v>0</v>
      </c>
      <c r="DH370" s="304">
        <f>IFERROR(VLOOKUP(AO370,装备!$B:$C,2,0),0)</f>
        <v>0</v>
      </c>
      <c r="DI370" s="304">
        <f>IFERROR(VLOOKUP($AO370,装备!$B:$Q,5,0),0)</f>
        <v>0</v>
      </c>
      <c r="DJ370" s="304">
        <f>IFERROR(VLOOKUP($AO370,装备!$B:$Q,6,0),0)</f>
        <v>0</v>
      </c>
      <c r="DK370" s="304">
        <f>IFERROR(VLOOKUP($AO370,装备!$B:$Q,7,0),0)</f>
        <v>0</v>
      </c>
      <c r="DL370" s="304">
        <f>IFERROR(VLOOKUP($AO370,装备!$B:$Q,8,0),0)</f>
        <v>0</v>
      </c>
      <c r="DM370" s="304">
        <f>IFERROR(VLOOKUP($AO370,装备!$B:$Q,9,0),0)</f>
        <v>0</v>
      </c>
      <c r="DN370" s="304">
        <f>IFERROR(VLOOKUP($AO370,装备!$B:$Q,10,0),0)</f>
        <v>0</v>
      </c>
      <c r="DO370" s="304">
        <f>IFERROR(VLOOKUP($AO370,装备!$B:$Q,11,0),0)</f>
        <v>0</v>
      </c>
      <c r="DP370" s="304">
        <f>IFERROR(VLOOKUP($AO370,装备!$B:$Q,12,0),0)</f>
        <v>0</v>
      </c>
      <c r="DQ370" s="304">
        <f>IFERROR(VLOOKUP($AO370,装备!$B:$Q,13,0),0)</f>
        <v>0</v>
      </c>
      <c r="DR370" s="304">
        <f>IFERROR(VLOOKUP($AO370,装备!$B:$Q,14,0),0)</f>
        <v>0</v>
      </c>
      <c r="DS370" s="304">
        <f>IFERROR(VLOOKUP($AO370,装备!$B:$Q,16,0),0)</f>
        <v>0</v>
      </c>
      <c r="DT370" s="304">
        <f>IFERROR(VLOOKUP($AO370,装备!$B:$Q,5,0),0)</f>
        <v>0</v>
      </c>
    </row>
    <row r="371" spans="1:124" hidden="1">
      <c r="A371" s="301">
        <f>未改造舰娘!$A367</f>
        <v>10039812</v>
      </c>
      <c r="B371" s="354" t="s">
        <v>4285</v>
      </c>
      <c r="C371" s="323"/>
      <c r="D371" s="323">
        <f t="shared" si="5"/>
        <v>110</v>
      </c>
      <c r="E371" s="303">
        <f>未改造舰娘!$C367</f>
        <v>3</v>
      </c>
      <c r="F371" s="304" t="str">
        <f>未改造舰娘!$D367</f>
        <v>轻巡</v>
      </c>
      <c r="G371" s="304" t="str">
        <f>未改造舰娘!$E367</f>
        <v>中型</v>
      </c>
      <c r="H371" s="304" t="str">
        <f>未改造舰娘!$F367</f>
        <v>护卫舰</v>
      </c>
      <c r="I371" s="460">
        <f>未改造舰娘!$AR367</f>
        <v>3</v>
      </c>
      <c r="J371" s="304" t="str">
        <f>未改造舰娘!$G367</f>
        <v>英国</v>
      </c>
      <c r="K371" s="312">
        <f>未改造舰娘!$H367+(BV371+CI371+CV371+DI371)*$C$2</f>
        <v>25</v>
      </c>
      <c r="L371" s="304">
        <f>未改造舰娘!$I367</f>
        <v>-1</v>
      </c>
      <c r="M371" s="304">
        <f>未改造舰娘!$J367</f>
        <v>1</v>
      </c>
      <c r="N371" s="518">
        <f>未改造舰娘!$K367</f>
        <v>2</v>
      </c>
      <c r="O371" s="304">
        <f>未改造舰娘!$L367+((CE371+CR371+DE371+DR371)*$C$2)</f>
        <v>24</v>
      </c>
      <c r="P371" s="304" t="str">
        <f>IF($C$2=1,(IF(ISERROR(FIND("超长",未改造舰娘!$M367&amp;CC371&amp;CP371&amp;DC371&amp;DP371,1)),IF(ISERROR(FIND("长",未改造舰娘!$M367&amp;CC371&amp;CP371&amp;DC371&amp;DP371,1)),IF(ISERROR(FIND("中",未改造舰娘!$M367&amp;CC371&amp;CP371&amp;DC371&amp;DP371,1)),IF(ISERROR(FIND("短",未改造舰娘!$M367&amp;CC371&amp;CP371&amp;DC371&amp;DP371,1)),IF(ISERROR(FIND("无",未改造舰娘!$M367&amp;CC371&amp;CP371&amp;DC371&amp;DP371,1)),0,"无"),"短"),"中"),"长"),"超长")),未改造舰娘!$M367)</f>
        <v>中</v>
      </c>
      <c r="Q371" s="303">
        <f>未改造舰娘!$N367</f>
        <v>29</v>
      </c>
      <c r="R371" s="304">
        <f>(未改造舰娘!$P367)+(未改造舰娘!$Q367)*$C$3+((BW371+CJ371+CW371+DJ371)*$C$2)</f>
        <v>37</v>
      </c>
      <c r="S371" s="304">
        <f>(未改造舰娘!$R367)+(未改造舰娘!$S367)*$C$3+((BY371+CL371+CY371+DL371)*$C$2)</f>
        <v>0</v>
      </c>
      <c r="T371" s="304">
        <f>(未改造舰娘!$T367)+(未改造舰娘!$U367)*$C$3+((BX371+CK371+CX371+DK371)*$C$2)</f>
        <v>38</v>
      </c>
      <c r="U371" s="304">
        <f>(未改造舰娘!$V367)+(未改造舰娘!$W367)*$C$3+((CG371+CT371+DG371+DT371)*$C$2)</f>
        <v>78</v>
      </c>
      <c r="V371" s="305">
        <f>INT((((未改造舰娘!$Y367)-(未改造舰娘!$X367))*(((IF(D371=0,C371,D371))-1)/99))+未改造舰娘!$X367)+((CB371+CO371+DB371+DO371)*$C$2)</f>
        <v>92</v>
      </c>
      <c r="W371" s="304">
        <f>INT((((未改造舰娘!$AA367)-(未改造舰娘!$Z367))*(((IF(D371=0,C371,D371))-1)/99))+未改造舰娘!$Z367)+((CD371+CQ371+DD371+DQ371)*$C$2)</f>
        <v>68</v>
      </c>
      <c r="X371" s="304">
        <f>INT((((未改造舰娘!$AC367)-(未改造舰娘!$AB367))*(((IF(D371=0,C371,D371))-1)/99))+未改造舰娘!$AB367)+((CA371+CN371+DA371+DN371)*$C$2)</f>
        <v>21</v>
      </c>
      <c r="Y371" s="303">
        <f>INT((((未改造舰娘!$AE367)-(未改造舰娘!$AD367))*(((IF(D371=0,C371,D371))-1)/99))+未改造舰娘!$AD367)+((BZ371+CM371+CZ371+DM371)*$C$2)</f>
        <v>68</v>
      </c>
      <c r="Z371" s="474" t="str">
        <f>IF(未改造舰娘!$AF367=0,"",未改造舰娘!$AF367)</f>
        <v/>
      </c>
      <c r="AA371" s="304" t="str">
        <f>IF(未改造舰娘!$AG367="","",未改造舰娘!$AG367)</f>
        <v/>
      </c>
      <c r="AB371" s="304" t="str">
        <f>IF(未改造舰娘!$AH367="","",未改造舰娘!$AH367)</f>
        <v/>
      </c>
      <c r="AC371" s="304" t="str">
        <f>IF(未改造舰娘!$AI367="","",未改造舰娘!$AI367)</f>
        <v/>
      </c>
      <c r="AD371" s="304">
        <f>IF(未改造舰娘!$AJ367="","",未改造舰娘!$AJ367)</f>
        <v>0</v>
      </c>
      <c r="AE371" s="305">
        <f>IF(未改造舰娘!$AK367="","",未改造舰娘!$AK367)</f>
        <v>0</v>
      </c>
      <c r="AF371" s="304" t="str">
        <f>IF(未改造舰娘!$AL367="","",未改造舰娘!$AL367)</f>
        <v/>
      </c>
      <c r="AG371" s="304" t="str">
        <f>IF(未改造舰娘!$AM367="","",未改造舰娘!$AM367)</f>
        <v/>
      </c>
      <c r="AH371" s="304" t="str">
        <f>IF(未改造舰娘!$AN367="","",未改造舰娘!$AN367)</f>
        <v/>
      </c>
      <c r="AI371" s="304" t="str">
        <f>IF(未改造舰娘!$AO367="","",未改造舰娘!$AO367)</f>
        <v/>
      </c>
      <c r="AJ371" s="304" t="str">
        <f>IF(未改造舰娘!$AP367="","",未改造舰娘!$AP367)</f>
        <v/>
      </c>
      <c r="AK371" s="303" t="str">
        <f>IF(未改造舰娘!$AQ367="","",未改造舰娘!$AQ367)</f>
        <v/>
      </c>
      <c r="AL371" s="306" t="str">
        <f>IF(未改造舰娘!$AS367="","",未改造舰娘!$AS367)</f>
        <v>U国单装5英寸炮</v>
      </c>
      <c r="AM371" s="306" t="str">
        <f>IF(未改造舰娘!$AT367="","",未改造舰娘!$AT367)</f>
        <v/>
      </c>
      <c r="AN371" s="306" t="str">
        <f>IF(未改造舰娘!$AU367="","",未改造舰娘!$AU367)</f>
        <v/>
      </c>
      <c r="AO371" s="306" t="str">
        <f>IF(未改造舰娘!$AV367="","",未改造舰娘!$AV367)</f>
        <v/>
      </c>
      <c r="AP371" s="307" t="str">
        <f>IF(未改造舰娘!$AW367="","",未改造舰娘!$AW367)</f>
        <v/>
      </c>
      <c r="AQ371" s="308" t="str">
        <f>IF(未改造舰娘!$AX367="","",未改造舰娘!$AX367)</f>
        <v/>
      </c>
      <c r="AR371" s="304">
        <f>IF(未改造舰娘!$AY367="","",未改造舰娘!$AY367)</f>
        <v>20</v>
      </c>
      <c r="AS371" s="304">
        <f>IF(未改造舰娘!$AZ367="","",未改造舰娘!$AZ367)</f>
        <v>30</v>
      </c>
      <c r="AT371" s="304">
        <f>IF(未改造舰娘!$BA367="","",未改造舰娘!$BA367)</f>
        <v>0.8</v>
      </c>
      <c r="AU371" s="304">
        <f>IF(未改造舰娘!$BB367="","",未改造舰娘!$BB367)</f>
        <v>1.4</v>
      </c>
      <c r="AV371" s="305">
        <f>IF((未改造舰娘!$BG367+未改造舰娘!$BK367*$C$4)=0,"",(未改造舰娘!$BG367+未改造舰娘!$BK367*$C$4))</f>
        <v>10</v>
      </c>
      <c r="AW371" s="304">
        <f>IF((未改造舰娘!$BH367+未改造舰娘!$BL367*$C$4)=0,"",(未改造舰娘!$BH367+未改造舰娘!$BL367*$C$4))</f>
        <v>17</v>
      </c>
      <c r="AX371" s="304">
        <f>IF((未改造舰娘!$BI367+未改造舰娘!$BM367*$C$4)=0,"",(未改造舰娘!$BI367+未改造舰娘!$BM367*$C$4))</f>
        <v>12</v>
      </c>
      <c r="AY371" s="303" t="str">
        <f>IF((未改造舰娘!$BJ367+未改造舰娘!$BN367*$C$4)=0,"",(未改造舰娘!$BJ367+未改造舰娘!$BN367*$C$4))</f>
        <v/>
      </c>
      <c r="AZ371" s="500">
        <f>IF(未改造舰娘!BC367="","",未改造舰娘!BC367)</f>
        <v>9</v>
      </c>
      <c r="BA371" s="500">
        <f>IF(未改造舰娘!BD367="","",未改造舰娘!BD367)</f>
        <v>0</v>
      </c>
      <c r="BB371" s="500">
        <f>IF(未改造舰娘!BE367="","",未改造舰娘!BE367)</f>
        <v>9</v>
      </c>
      <c r="BC371" s="498">
        <f>IF(未改造舰娘!BF367="","",未改造舰娘!BF367)</f>
        <v>36</v>
      </c>
      <c r="BD371" s="67" t="s">
        <v>2719</v>
      </c>
      <c r="BE371" s="506">
        <v>4.1666666666666664E-2</v>
      </c>
      <c r="BF371" s="306" t="str">
        <f>IF(未改造舰娘!$BQ367="","",未改造舰娘!$BQ367)</f>
        <v/>
      </c>
      <c r="BG371" s="306" t="str">
        <f>IF(未改造舰娘!$BR367="","",未改造舰娘!$BR367)</f>
        <v/>
      </c>
      <c r="BH371" s="306"/>
      <c r="BU371" s="304">
        <f>IFERROR(VLOOKUP(AL371,装备!$B:$C,2,0),0)</f>
        <v>2</v>
      </c>
      <c r="BV371" s="304">
        <f>IFERROR(VLOOKUP($AL371,装备!$B:$Q,5,0),0)</f>
        <v>0</v>
      </c>
      <c r="BW371" s="304">
        <f>IFERROR(VLOOKUP($AL371,装备!$B:$Q,6,0),0)</f>
        <v>1</v>
      </c>
      <c r="BX371" s="304">
        <f>IFERROR(VLOOKUP($AL371,装备!$B:$Q,7,0),0)</f>
        <v>0</v>
      </c>
      <c r="BY371" s="304">
        <f>IFERROR(VLOOKUP($AL371,装备!$B:$Q,8,0),0)</f>
        <v>0</v>
      </c>
      <c r="BZ371" s="304">
        <f>IFERROR(VLOOKUP($AL371,装备!$B:$Q,9,0),0)</f>
        <v>0</v>
      </c>
      <c r="CA371" s="304">
        <f>IFERROR(VLOOKUP($AL371,装备!$B:$Q,10,0),0)</f>
        <v>0</v>
      </c>
      <c r="CB371" s="304">
        <f>IFERROR(VLOOKUP($AL371,装备!$B:$Q,11,0),0)</f>
        <v>0</v>
      </c>
      <c r="CC371" s="304" t="str">
        <f>IFERROR(VLOOKUP($AL371,装备!$B:$Q,12,0),0)</f>
        <v>短</v>
      </c>
      <c r="CD371" s="304">
        <f>IFERROR(VLOOKUP($AL371,装备!$B:$Q,13,0),0)</f>
        <v>0</v>
      </c>
      <c r="CE371" s="304">
        <f>IFERROR(VLOOKUP($AL371,装备!$B:$Q,14,0),0)</f>
        <v>0</v>
      </c>
      <c r="CF371" s="304">
        <f>IFERROR(VLOOKUP($AL371,装备!$B:$Q,16,0),0)</f>
        <v>3</v>
      </c>
      <c r="CG371" s="304">
        <f>IFERROR(VLOOKUP($AL371,装备!$B:$Q,5,0),0)</f>
        <v>0</v>
      </c>
      <c r="CH371" s="304">
        <f>IFERROR(VLOOKUP(AM371,装备!$B:$C,2,0),0)</f>
        <v>0</v>
      </c>
      <c r="CI371" s="304">
        <f>IFERROR(VLOOKUP($AM371,装备!$B:$Q,5,0),0)</f>
        <v>0</v>
      </c>
      <c r="CJ371" s="304">
        <f>IFERROR(VLOOKUP($AM371,装备!$B:$Q,6,0),0)</f>
        <v>0</v>
      </c>
      <c r="CK371" s="304">
        <f>IFERROR(VLOOKUP($AM371,装备!$B:$Q,7,0),0)</f>
        <v>0</v>
      </c>
      <c r="CL371" s="304">
        <f>IFERROR(VLOOKUP($AM371,装备!$B:$Q,8,0),0)</f>
        <v>0</v>
      </c>
      <c r="CM371" s="304">
        <f>IFERROR(VLOOKUP($AM371,装备!$B:$Q,9,0),0)</f>
        <v>0</v>
      </c>
      <c r="CN371" s="304">
        <f>IFERROR(VLOOKUP($AM371,装备!$B:$Q,10,0),0)</f>
        <v>0</v>
      </c>
      <c r="CO371" s="304">
        <f>IFERROR(VLOOKUP($AM371,装备!$B:$Q,11,0),0)</f>
        <v>0</v>
      </c>
      <c r="CP371" s="304">
        <f>IFERROR(VLOOKUP($AM371,装备!$B:$Q,12,0),0)</f>
        <v>0</v>
      </c>
      <c r="CQ371" s="304">
        <f>IFERROR(VLOOKUP($AM371,装备!$B:$Q,13,0),0)</f>
        <v>0</v>
      </c>
      <c r="CR371" s="304">
        <f>IFERROR(VLOOKUP($AM371,装备!$B:$Q,14,0),0)</f>
        <v>0</v>
      </c>
      <c r="CS371" s="304">
        <f>IFERROR(VLOOKUP($AM371,装备!$B:$Q,16,0),0)</f>
        <v>0</v>
      </c>
      <c r="CT371" s="304">
        <f>IFERROR(VLOOKUP($AM371,装备!$B:$Q,5,0),0)</f>
        <v>0</v>
      </c>
      <c r="CU371" s="304">
        <f>IFERROR(VLOOKUP(AN371,装备!$B:$C,2,0),0)</f>
        <v>0</v>
      </c>
      <c r="CV371" s="304">
        <f>IFERROR(VLOOKUP($AN371,装备!$B:$Q,5,0),0)</f>
        <v>0</v>
      </c>
      <c r="CW371" s="304">
        <f>IFERROR(VLOOKUP($AN371,装备!$B:$Q,6,0),0)</f>
        <v>0</v>
      </c>
      <c r="CX371" s="304">
        <f>IFERROR(VLOOKUP($AN371,装备!$B:$Q,7,0),0)</f>
        <v>0</v>
      </c>
      <c r="CY371" s="304">
        <f>IFERROR(VLOOKUP($AN371,装备!$B:$Q,8,0),0)</f>
        <v>0</v>
      </c>
      <c r="CZ371" s="304">
        <f>IFERROR(VLOOKUP($AN371,装备!$B:$Q,9,0),0)</f>
        <v>0</v>
      </c>
      <c r="DA371" s="304">
        <f>IFERROR(VLOOKUP($AN371,装备!$B:$Q,10,0),0)</f>
        <v>0</v>
      </c>
      <c r="DB371" s="304">
        <f>IFERROR(VLOOKUP($AN371,装备!$B:$Q,11,0),0)</f>
        <v>0</v>
      </c>
      <c r="DC371" s="304">
        <f>IFERROR(VLOOKUP($AN371,装备!$B:$Q,12,0),0)</f>
        <v>0</v>
      </c>
      <c r="DD371" s="304">
        <f>IFERROR(VLOOKUP($AN371,装备!$B:$Q,13,0),0)</f>
        <v>0</v>
      </c>
      <c r="DE371" s="304">
        <f>IFERROR(VLOOKUP($AN371,装备!$B:$Q,14,0),0)</f>
        <v>0</v>
      </c>
      <c r="DF371" s="304">
        <f>IFERROR(VLOOKUP($AN371,装备!$B:$Q,16,0),0)</f>
        <v>0</v>
      </c>
      <c r="DG371" s="304">
        <f>IFERROR(VLOOKUP($AN371,装备!$B:$Q,5,0),0)</f>
        <v>0</v>
      </c>
      <c r="DH371" s="304">
        <f>IFERROR(VLOOKUP(AO371,装备!$B:$C,2,0),0)</f>
        <v>0</v>
      </c>
      <c r="DI371" s="304">
        <f>IFERROR(VLOOKUP($AO371,装备!$B:$Q,5,0),0)</f>
        <v>0</v>
      </c>
      <c r="DJ371" s="304">
        <f>IFERROR(VLOOKUP($AO371,装备!$B:$Q,6,0),0)</f>
        <v>0</v>
      </c>
      <c r="DK371" s="304">
        <f>IFERROR(VLOOKUP($AO371,装备!$B:$Q,7,0),0)</f>
        <v>0</v>
      </c>
      <c r="DL371" s="304">
        <f>IFERROR(VLOOKUP($AO371,装备!$B:$Q,8,0),0)</f>
        <v>0</v>
      </c>
      <c r="DM371" s="304">
        <f>IFERROR(VLOOKUP($AO371,装备!$B:$Q,9,0),0)</f>
        <v>0</v>
      </c>
      <c r="DN371" s="304">
        <f>IFERROR(VLOOKUP($AO371,装备!$B:$Q,10,0),0)</f>
        <v>0</v>
      </c>
      <c r="DO371" s="304">
        <f>IFERROR(VLOOKUP($AO371,装备!$B:$Q,11,0),0)</f>
        <v>0</v>
      </c>
      <c r="DP371" s="304">
        <f>IFERROR(VLOOKUP($AO371,装备!$B:$Q,12,0),0)</f>
        <v>0</v>
      </c>
      <c r="DQ371" s="304">
        <f>IFERROR(VLOOKUP($AO371,装备!$B:$Q,13,0),0)</f>
        <v>0</v>
      </c>
      <c r="DR371" s="304">
        <f>IFERROR(VLOOKUP($AO371,装备!$B:$Q,14,0),0)</f>
        <v>0</v>
      </c>
      <c r="DS371" s="304">
        <f>IFERROR(VLOOKUP($AO371,装备!$B:$Q,16,0),0)</f>
        <v>0</v>
      </c>
      <c r="DT371" s="304">
        <f>IFERROR(VLOOKUP($AO371,装备!$B:$Q,5,0),0)</f>
        <v>0</v>
      </c>
    </row>
    <row r="372" spans="1:124" ht="15" hidden="1">
      <c r="A372" s="301">
        <f>未改造舰娘!$A368</f>
        <v>10039912</v>
      </c>
      <c r="B372" s="354" t="s">
        <v>4286</v>
      </c>
      <c r="C372" s="323"/>
      <c r="D372" s="323">
        <f t="shared" si="5"/>
        <v>110</v>
      </c>
      <c r="E372" s="303">
        <f>未改造舰娘!$C368</f>
        <v>4</v>
      </c>
      <c r="F372" s="304" t="str">
        <f>未改造舰娘!$D368</f>
        <v>轻巡</v>
      </c>
      <c r="G372" s="304" t="str">
        <f>未改造舰娘!$E368</f>
        <v>中型</v>
      </c>
      <c r="H372" s="304" t="str">
        <f>未改造舰娘!$F368</f>
        <v>护卫舰</v>
      </c>
      <c r="I372" s="460">
        <f>未改造舰娘!$AR368</f>
        <v>3</v>
      </c>
      <c r="J372" s="304" t="str">
        <f>未改造舰娘!$G368</f>
        <v>意大利</v>
      </c>
      <c r="K372" s="312">
        <f>未改造舰娘!$H368+(BV372+CI372+CV372+DI372)*$C$2</f>
        <v>36</v>
      </c>
      <c r="L372" s="304">
        <f>未改造舰娘!$I368</f>
        <v>0</v>
      </c>
      <c r="M372" s="304">
        <f>未改造舰娘!$J368</f>
        <v>2</v>
      </c>
      <c r="N372" s="518">
        <f>未改造舰娘!$K368</f>
        <v>2</v>
      </c>
      <c r="O372" s="304">
        <f>未改造舰娘!$L368+((CE372+CR372+DE372+DR372)*$C$2)</f>
        <v>20</v>
      </c>
      <c r="P372" s="304" t="str">
        <f>IF($C$2=1,(IF(ISERROR(FIND("超长",未改造舰娘!$M368&amp;CC372&amp;CP372&amp;DC372&amp;DP372,1)),IF(ISERROR(FIND("长",未改造舰娘!$M368&amp;CC372&amp;CP372&amp;DC372&amp;DP372,1)),IF(ISERROR(FIND("中",未改造舰娘!$M368&amp;CC372&amp;CP372&amp;DC372&amp;DP372,1)),IF(ISERROR(FIND("短",未改造舰娘!$M368&amp;CC372&amp;CP372&amp;DC372&amp;DP372,1)),IF(ISERROR(FIND("无",未改造舰娘!$M368&amp;CC372&amp;CP372&amp;DC372&amp;DP372,1)),0,"无"),"短"),"中"),"长"),"超长")),未改造舰娘!$M368)</f>
        <v>中</v>
      </c>
      <c r="Q372" s="303">
        <f>未改造舰娘!$N368</f>
        <v>34</v>
      </c>
      <c r="R372" s="304">
        <f>(未改造舰娘!$P368)+(未改造舰娘!$Q368)*$C$3+((BW372+CJ372+CW372+DJ372)*$C$2)</f>
        <v>51</v>
      </c>
      <c r="S372" s="304">
        <f>(未改造舰娘!$R368)+(未改造舰娘!$S368)*$C$3+((BY372+CL372+CY372+DL372)*$C$2)</f>
        <v>43</v>
      </c>
      <c r="T372" s="304">
        <f>(未改造舰娘!$T368)+(未改造舰娘!$U368)*$C$3+((BX372+CK372+CX372+DK372)*$C$2)</f>
        <v>54</v>
      </c>
      <c r="U372" s="304">
        <f>(未改造舰娘!$V368)+(未改造舰娘!$W368)*$C$3+((CG372+CT372+DG372+DT372)*$C$2)</f>
        <v>62</v>
      </c>
      <c r="V372" s="305">
        <f>INT((((未改造舰娘!$Y368)-(未改造舰娘!$X368))*(((IF(D372=0,C372,D372))-1)/99))+未改造舰娘!$X368)+((CB372+CO372+DB372+DO372)*$C$2)</f>
        <v>90</v>
      </c>
      <c r="W372" s="304">
        <f>INT((((未改造舰娘!$AA368)-(未改造舰娘!$Z368))*(((IF(D372=0,C372,D372))-1)/99))+未改造舰娘!$Z368)+((CD372+CQ372+DD372+DQ372)*$C$2)</f>
        <v>67</v>
      </c>
      <c r="X372" s="304">
        <f>INT((((未改造舰娘!$AC368)-(未改造舰娘!$AB368))*(((IF(D372=0,C372,D372))-1)/99))+未改造舰娘!$AB368)+((CA372+CN372+DA372+DN372)*$C$2)</f>
        <v>30</v>
      </c>
      <c r="Y372" s="303">
        <f>INT((((未改造舰娘!$AE368)-(未改造舰娘!$AD368))*(((IF(D372=0,C372,D372))-1)/99))+未改造舰娘!$AD368)+((BZ372+CM372+CZ372+DM372)*$C$2)</f>
        <v>68</v>
      </c>
      <c r="Z372" s="474">
        <f>IF(未改造舰娘!$AF368=0,"",未改造舰娘!$AF368)</f>
        <v>3</v>
      </c>
      <c r="AA372" s="304">
        <f>IF(未改造舰娘!$AG368="","",未改造舰娘!$AG368)</f>
        <v>3</v>
      </c>
      <c r="AB372" s="304">
        <f>IF(未改造舰娘!$AH368="","",未改造舰娘!$AH368)</f>
        <v>3</v>
      </c>
      <c r="AC372" s="304" t="str">
        <f>IF(未改造舰娘!$AI368="","",未改造舰娘!$AI368)</f>
        <v/>
      </c>
      <c r="AD372" s="304">
        <f>IF(未改造舰娘!$AJ368="","",未改造舰娘!$AJ368)</f>
        <v>9</v>
      </c>
      <c r="AE372" s="305">
        <f>IF(未改造舰娘!$AK368="","",未改造舰娘!$AK368)</f>
        <v>0</v>
      </c>
      <c r="AF372" s="304" t="str">
        <f>IF(未改造舰娘!$AL368="","",未改造舰娘!$AL368)</f>
        <v/>
      </c>
      <c r="AG372" s="304" t="str">
        <f>IF(未改造舰娘!$AM368="","",未改造舰娘!$AM368)</f>
        <v/>
      </c>
      <c r="AH372" s="304" t="str">
        <f>IF(未改造舰娘!$AN368="","",未改造舰娘!$AN368)</f>
        <v/>
      </c>
      <c r="AI372" s="304" t="str">
        <f>IF(未改造舰娘!$AO368="","",未改造舰娘!$AO368)</f>
        <v/>
      </c>
      <c r="AJ372" s="304" t="str">
        <f>IF(未改造舰娘!$AP368="","",未改造舰娘!$AP368)</f>
        <v/>
      </c>
      <c r="AK372" s="303" t="str">
        <f>IF(未改造舰娘!$AQ368="","",未改造舰娘!$AQ368)</f>
        <v/>
      </c>
      <c r="AL372" s="306" t="str">
        <f>IF(未改造舰娘!$AS368="","",未改造舰娘!$AS368)</f>
        <v>改良型动力系统</v>
      </c>
      <c r="AM372" s="306" t="str">
        <f>IF(未改造舰娘!$AT368="","",未改造舰娘!$AT368)</f>
        <v/>
      </c>
      <c r="AN372" s="306" t="str">
        <f>IF(未改造舰娘!$AU368="","",未改造舰娘!$AU368)</f>
        <v/>
      </c>
      <c r="AO372" s="306" t="str">
        <f>IF(未改造舰娘!$AV368="","",未改造舰娘!$AV368)</f>
        <v/>
      </c>
      <c r="AP372" s="307" t="str">
        <f>IF(未改造舰娘!$AW368="","",未改造舰娘!$AW368)</f>
        <v/>
      </c>
      <c r="AQ372" s="308" t="str">
        <f>IF(未改造舰娘!$AX368="","",未改造舰娘!$AX368)</f>
        <v/>
      </c>
      <c r="AR372" s="304">
        <f>IF(未改造舰娘!$AY368="","",未改造舰娘!$AY368)</f>
        <v>30</v>
      </c>
      <c r="AS372" s="304">
        <f>IF(未改造舰娘!$AZ368="","",未改造舰娘!$AZ368)</f>
        <v>35</v>
      </c>
      <c r="AT372" s="304">
        <f>IF(未改造舰娘!$BA368="","",未改造舰娘!$BA368)</f>
        <v>1.1000000000000001</v>
      </c>
      <c r="AU372" s="304">
        <f>IF(未改造舰娘!$BB368="","",未改造舰娘!$BB368)</f>
        <v>2</v>
      </c>
      <c r="AV372" s="305">
        <f>IF((未改造舰娘!$BG368+未改造舰娘!$BK368*$C$4)=0,"",(未改造舰娘!$BG368+未改造舰娘!$BK368*$C$4))</f>
        <v>20</v>
      </c>
      <c r="AW372" s="304">
        <f>IF((未改造舰娘!$BH368+未改造舰娘!$BL368*$C$4)=0,"",(未改造舰娘!$BH368+未改造舰娘!$BL368*$C$4))</f>
        <v>16</v>
      </c>
      <c r="AX372" s="304">
        <f>IF((未改造舰娘!$BI368+未改造舰娘!$BM368*$C$4)=0,"",(未改造舰娘!$BI368+未改造舰娘!$BM368*$C$4))</f>
        <v>30</v>
      </c>
      <c r="AY372" s="303" t="str">
        <f>IF((未改造舰娘!$BJ368+未改造舰娘!$BN368*$C$4)=0,"",(未改造舰娘!$BJ368+未改造舰娘!$BN368*$C$4))</f>
        <v/>
      </c>
      <c r="AZ372" s="500">
        <f>IF(未改造舰娘!BC368="","",未改造舰娘!BC368)</f>
        <v>13</v>
      </c>
      <c r="BA372" s="500">
        <f>IF(未改造舰娘!BD368="","",未改造舰娘!BD368)</f>
        <v>8</v>
      </c>
      <c r="BB372" s="500">
        <f>IF(未改造舰娘!BE368="","",未改造舰娘!BE368)</f>
        <v>17</v>
      </c>
      <c r="BC372" s="498">
        <f>IF(未改造舰娘!BF368="","",未改造舰娘!BF368)</f>
        <v>16</v>
      </c>
      <c r="BD372" s="107" t="s">
        <v>2700</v>
      </c>
      <c r="BE372" s="506"/>
      <c r="BF372" s="306" t="str">
        <f>IF(未改造舰娘!$BQ368="","",未改造舰娘!$BQ368)</f>
        <v/>
      </c>
      <c r="BG372" s="306" t="str">
        <f>IF(未改造舰娘!$BR368="","",未改造舰娘!$BR368)</f>
        <v/>
      </c>
      <c r="BH372" s="306"/>
      <c r="BU372" s="304">
        <f>IFERROR(VLOOKUP(AL372,装备!$B:$C,2,0),0)</f>
        <v>5</v>
      </c>
      <c r="BV372" s="304">
        <f>IFERROR(VLOOKUP($AL372,装备!$B:$Q,5,0),0)</f>
        <v>0</v>
      </c>
      <c r="BW372" s="304">
        <f>IFERROR(VLOOKUP($AL372,装备!$B:$Q,6,0),0)</f>
        <v>0</v>
      </c>
      <c r="BX372" s="304">
        <f>IFERROR(VLOOKUP($AL372,装备!$B:$Q,7,0),0)</f>
        <v>0</v>
      </c>
      <c r="BY372" s="304">
        <f>IFERROR(VLOOKUP($AL372,装备!$B:$Q,8,0),0)</f>
        <v>0</v>
      </c>
      <c r="BZ372" s="304">
        <f>IFERROR(VLOOKUP($AL372,装备!$B:$Q,9,0),0)</f>
        <v>0</v>
      </c>
      <c r="CA372" s="304">
        <f>IFERROR(VLOOKUP($AL372,装备!$B:$Q,10,0),0)</f>
        <v>0</v>
      </c>
      <c r="CB372" s="304">
        <f>IFERROR(VLOOKUP($AL372,装备!$B:$Q,11,0),0)</f>
        <v>0</v>
      </c>
      <c r="CC372" s="304" t="str">
        <f>IFERROR(VLOOKUP($AL372,装备!$B:$Q,12,0),0)</f>
        <v>无</v>
      </c>
      <c r="CD372" s="304">
        <f>IFERROR(VLOOKUP($AL372,装备!$B:$Q,13,0),0)</f>
        <v>10</v>
      </c>
      <c r="CE372" s="304">
        <f>IFERROR(VLOOKUP($AL372,装备!$B:$Q,14,0),0)</f>
        <v>0</v>
      </c>
      <c r="CF372" s="304">
        <f>IFERROR(VLOOKUP($AL372,装备!$B:$Q,16,0),0)</f>
        <v>0</v>
      </c>
      <c r="CG372" s="304">
        <f>IFERROR(VLOOKUP($AL372,装备!$B:$Q,5,0),0)</f>
        <v>0</v>
      </c>
      <c r="CH372" s="304">
        <f>IFERROR(VLOOKUP(AM372,装备!$B:$C,2,0),0)</f>
        <v>0</v>
      </c>
      <c r="CI372" s="304">
        <f>IFERROR(VLOOKUP($AM372,装备!$B:$Q,5,0),0)</f>
        <v>0</v>
      </c>
      <c r="CJ372" s="304">
        <f>IFERROR(VLOOKUP($AM372,装备!$B:$Q,6,0),0)</f>
        <v>0</v>
      </c>
      <c r="CK372" s="304">
        <f>IFERROR(VLOOKUP($AM372,装备!$B:$Q,7,0),0)</f>
        <v>0</v>
      </c>
      <c r="CL372" s="304">
        <f>IFERROR(VLOOKUP($AM372,装备!$B:$Q,8,0),0)</f>
        <v>0</v>
      </c>
      <c r="CM372" s="304">
        <f>IFERROR(VLOOKUP($AM372,装备!$B:$Q,9,0),0)</f>
        <v>0</v>
      </c>
      <c r="CN372" s="304">
        <f>IFERROR(VLOOKUP($AM372,装备!$B:$Q,10,0),0)</f>
        <v>0</v>
      </c>
      <c r="CO372" s="304">
        <f>IFERROR(VLOOKUP($AM372,装备!$B:$Q,11,0),0)</f>
        <v>0</v>
      </c>
      <c r="CP372" s="304">
        <f>IFERROR(VLOOKUP($AM372,装备!$B:$Q,12,0),0)</f>
        <v>0</v>
      </c>
      <c r="CQ372" s="304">
        <f>IFERROR(VLOOKUP($AM372,装备!$B:$Q,13,0),0)</f>
        <v>0</v>
      </c>
      <c r="CR372" s="304">
        <f>IFERROR(VLOOKUP($AM372,装备!$B:$Q,14,0),0)</f>
        <v>0</v>
      </c>
      <c r="CS372" s="304">
        <f>IFERROR(VLOOKUP($AM372,装备!$B:$Q,16,0),0)</f>
        <v>0</v>
      </c>
      <c r="CT372" s="304">
        <f>IFERROR(VLOOKUP($AM372,装备!$B:$Q,5,0),0)</f>
        <v>0</v>
      </c>
      <c r="CU372" s="304">
        <f>IFERROR(VLOOKUP(AN372,装备!$B:$C,2,0),0)</f>
        <v>0</v>
      </c>
      <c r="CV372" s="304">
        <f>IFERROR(VLOOKUP($AN372,装备!$B:$Q,5,0),0)</f>
        <v>0</v>
      </c>
      <c r="CW372" s="304">
        <f>IFERROR(VLOOKUP($AN372,装备!$B:$Q,6,0),0)</f>
        <v>0</v>
      </c>
      <c r="CX372" s="304">
        <f>IFERROR(VLOOKUP($AN372,装备!$B:$Q,7,0),0)</f>
        <v>0</v>
      </c>
      <c r="CY372" s="304">
        <f>IFERROR(VLOOKUP($AN372,装备!$B:$Q,8,0),0)</f>
        <v>0</v>
      </c>
      <c r="CZ372" s="304">
        <f>IFERROR(VLOOKUP($AN372,装备!$B:$Q,9,0),0)</f>
        <v>0</v>
      </c>
      <c r="DA372" s="304">
        <f>IFERROR(VLOOKUP($AN372,装备!$B:$Q,10,0),0)</f>
        <v>0</v>
      </c>
      <c r="DB372" s="304">
        <f>IFERROR(VLOOKUP($AN372,装备!$B:$Q,11,0),0)</f>
        <v>0</v>
      </c>
      <c r="DC372" s="304">
        <f>IFERROR(VLOOKUP($AN372,装备!$B:$Q,12,0),0)</f>
        <v>0</v>
      </c>
      <c r="DD372" s="304">
        <f>IFERROR(VLOOKUP($AN372,装备!$B:$Q,13,0),0)</f>
        <v>0</v>
      </c>
      <c r="DE372" s="304">
        <f>IFERROR(VLOOKUP($AN372,装备!$B:$Q,14,0),0)</f>
        <v>0</v>
      </c>
      <c r="DF372" s="304">
        <f>IFERROR(VLOOKUP($AN372,装备!$B:$Q,16,0),0)</f>
        <v>0</v>
      </c>
      <c r="DG372" s="304">
        <f>IFERROR(VLOOKUP($AN372,装备!$B:$Q,5,0),0)</f>
        <v>0</v>
      </c>
      <c r="DH372" s="304">
        <f>IFERROR(VLOOKUP(AO372,装备!$B:$C,2,0),0)</f>
        <v>0</v>
      </c>
      <c r="DI372" s="304">
        <f>IFERROR(VLOOKUP($AO372,装备!$B:$Q,5,0),0)</f>
        <v>0</v>
      </c>
      <c r="DJ372" s="304">
        <f>IFERROR(VLOOKUP($AO372,装备!$B:$Q,6,0),0)</f>
        <v>0</v>
      </c>
      <c r="DK372" s="304">
        <f>IFERROR(VLOOKUP($AO372,装备!$B:$Q,7,0),0)</f>
        <v>0</v>
      </c>
      <c r="DL372" s="304">
        <f>IFERROR(VLOOKUP($AO372,装备!$B:$Q,8,0),0)</f>
        <v>0</v>
      </c>
      <c r="DM372" s="304">
        <f>IFERROR(VLOOKUP($AO372,装备!$B:$Q,9,0),0)</f>
        <v>0</v>
      </c>
      <c r="DN372" s="304">
        <f>IFERROR(VLOOKUP($AO372,装备!$B:$Q,10,0),0)</f>
        <v>0</v>
      </c>
      <c r="DO372" s="304">
        <f>IFERROR(VLOOKUP($AO372,装备!$B:$Q,11,0),0)</f>
        <v>0</v>
      </c>
      <c r="DP372" s="304">
        <f>IFERROR(VLOOKUP($AO372,装备!$B:$Q,12,0),0)</f>
        <v>0</v>
      </c>
      <c r="DQ372" s="304">
        <f>IFERROR(VLOOKUP($AO372,装备!$B:$Q,13,0),0)</f>
        <v>0</v>
      </c>
      <c r="DR372" s="304">
        <f>IFERROR(VLOOKUP($AO372,装备!$B:$Q,14,0),0)</f>
        <v>0</v>
      </c>
      <c r="DS372" s="304">
        <f>IFERROR(VLOOKUP($AO372,装备!$B:$Q,16,0),0)</f>
        <v>0</v>
      </c>
      <c r="DT372" s="304">
        <f>IFERROR(VLOOKUP($AO372,装备!$B:$Q,5,0),0)</f>
        <v>0</v>
      </c>
    </row>
    <row r="373" spans="1:124" ht="15" hidden="1">
      <c r="A373" s="301">
        <f>未改造舰娘!$A369</f>
        <v>10040012</v>
      </c>
      <c r="B373" s="354" t="s">
        <v>4287</v>
      </c>
      <c r="C373" s="323"/>
      <c r="D373" s="323">
        <f t="shared" si="5"/>
        <v>110</v>
      </c>
      <c r="E373" s="303">
        <f>未改造舰娘!$C369</f>
        <v>4</v>
      </c>
      <c r="F373" s="304" t="str">
        <f>未改造舰娘!$D369</f>
        <v>轻巡</v>
      </c>
      <c r="G373" s="304" t="str">
        <f>未改造舰娘!$E369</f>
        <v>中型</v>
      </c>
      <c r="H373" s="304" t="str">
        <f>未改造舰娘!$F369</f>
        <v>护卫舰</v>
      </c>
      <c r="I373" s="460">
        <f>未改造舰娘!$AR369</f>
        <v>3</v>
      </c>
      <c r="J373" s="304" t="str">
        <f>未改造舰娘!$G369</f>
        <v>荷兰</v>
      </c>
      <c r="K373" s="312">
        <f>未改造舰娘!$H369+(BV373+CI373+CV373+DI373)*$C$2</f>
        <v>32</v>
      </c>
      <c r="L373" s="304">
        <f>未改造舰娘!$I369</f>
        <v>0</v>
      </c>
      <c r="M373" s="304">
        <f>未改造舰娘!$J369</f>
        <v>2</v>
      </c>
      <c r="N373" s="518">
        <f>未改造舰娘!$K369</f>
        <v>2</v>
      </c>
      <c r="O373" s="304">
        <f>未改造舰娘!$L369+((CE373+CR373+DE373+DR373)*$C$2)</f>
        <v>29</v>
      </c>
      <c r="P373" s="304" t="str">
        <f>IF($C$2=1,(IF(ISERROR(FIND("超长",未改造舰娘!$M369&amp;CC373&amp;CP373&amp;DC373&amp;DP373,1)),IF(ISERROR(FIND("长",未改造舰娘!$M369&amp;CC373&amp;CP373&amp;DC373&amp;DP373,1)),IF(ISERROR(FIND("中",未改造舰娘!$M369&amp;CC373&amp;CP373&amp;DC373&amp;DP373,1)),IF(ISERROR(FIND("短",未改造舰娘!$M369&amp;CC373&amp;CP373&amp;DC373&amp;DP373,1)),IF(ISERROR(FIND("无",未改造舰娘!$M369&amp;CC373&amp;CP373&amp;DC373&amp;DP373,1)),0,"无"),"短"),"中"),"长"),"超长")),未改造舰娘!$M369)</f>
        <v>中</v>
      </c>
      <c r="Q373" s="303">
        <f>未改造舰娘!$N369</f>
        <v>32</v>
      </c>
      <c r="R373" s="304">
        <f>(未改造舰娘!$P369)+(未改造舰娘!$Q369)*$C$3+((BW373+CJ373+CW373+DJ373)*$C$2)</f>
        <v>48</v>
      </c>
      <c r="S373" s="304">
        <f>(未改造舰娘!$R369)+(未改造舰娘!$S369)*$C$3+((BY373+CL373+CY373+DL373)*$C$2)</f>
        <v>0</v>
      </c>
      <c r="T373" s="304">
        <f>(未改造舰娘!$T369)+(未改造舰娘!$U369)*$C$3+((BX373+CK373+CX373+DK373)*$C$2)</f>
        <v>46</v>
      </c>
      <c r="U373" s="304">
        <f>(未改造舰娘!$V369)+(未改造舰娘!$W369)*$C$3+((CG373+CT373+DG373+DT373)*$C$2)</f>
        <v>97</v>
      </c>
      <c r="V373" s="305">
        <f>INT((((未改造舰娘!$Y369)-(未改造舰娘!$X369))*(((IF(D373=0,C373,D373))-1)/99))+未改造舰娘!$X369)+((CB373+CO373+DB373+DO373)*$C$2)</f>
        <v>92</v>
      </c>
      <c r="W373" s="304">
        <f>INT((((未改造舰娘!$AA369)-(未改造舰娘!$Z369))*(((IF(D373=0,C373,D373))-1)/99))+未改造舰娘!$Z369)+((CD373+CQ373+DD373+DQ373)*$C$2)</f>
        <v>72</v>
      </c>
      <c r="X373" s="304">
        <f>INT((((未改造舰娘!$AC369)-(未改造舰娘!$AB369))*(((IF(D373=0,C373,D373))-1)/99))+未改造舰娘!$AB369)+((CA373+CN373+DA373+DN373)*$C$2)</f>
        <v>23</v>
      </c>
      <c r="Y373" s="303">
        <f>INT((((未改造舰娘!$AE369)-(未改造舰娘!$AD369))*(((IF(D373=0,C373,D373))-1)/99))+未改造舰娘!$AD369)+((BZ373+CM373+CZ373+DM373)*$C$2)</f>
        <v>79</v>
      </c>
      <c r="Z373" s="474" t="str">
        <f>IF(未改造舰娘!$AF369=0,"",未改造舰娘!$AF369)</f>
        <v/>
      </c>
      <c r="AA373" s="304" t="str">
        <f>IF(未改造舰娘!$AG369="","",未改造舰娘!$AG369)</f>
        <v/>
      </c>
      <c r="AB373" s="304" t="str">
        <f>IF(未改造舰娘!$AH369="","",未改造舰娘!$AH369)</f>
        <v/>
      </c>
      <c r="AC373" s="304" t="str">
        <f>IF(未改造舰娘!$AI369="","",未改造舰娘!$AI369)</f>
        <v/>
      </c>
      <c r="AD373" s="304">
        <f>IF(未改造舰娘!$AJ369="","",未改造舰娘!$AJ369)</f>
        <v>0</v>
      </c>
      <c r="AE373" s="305">
        <f>IF(未改造舰娘!$AK369="","",未改造舰娘!$AK369)</f>
        <v>0</v>
      </c>
      <c r="AF373" s="304" t="str">
        <f>IF(未改造舰娘!$AL369="","",未改造舰娘!$AL369)</f>
        <v/>
      </c>
      <c r="AG373" s="304" t="str">
        <f>IF(未改造舰娘!$AM369="","",未改造舰娘!$AM369)</f>
        <v/>
      </c>
      <c r="AH373" s="304" t="str">
        <f>IF(未改造舰娘!$AN369="","",未改造舰娘!$AN369)</f>
        <v/>
      </c>
      <c r="AI373" s="304" t="str">
        <f>IF(未改造舰娘!$AO369="","",未改造舰娘!$AO369)</f>
        <v/>
      </c>
      <c r="AJ373" s="304" t="str">
        <f>IF(未改造舰娘!$AP369="","",未改造舰娘!$AP369)</f>
        <v/>
      </c>
      <c r="AK373" s="303" t="str">
        <f>IF(未改造舰娘!$AQ369="","",未改造舰娘!$AQ369)</f>
        <v/>
      </c>
      <c r="AL373" s="306" t="str">
        <f>IF(未改造舰娘!$AS369="","",未改造舰娘!$AS369)</f>
        <v>博福斯M1951双联57毫米高炮</v>
      </c>
      <c r="AM373" s="306" t="str">
        <f>IF(未改造舰娘!$AT369="","",未改造舰娘!$AT369)</f>
        <v/>
      </c>
      <c r="AN373" s="306" t="str">
        <f>IF(未改造舰娘!$AU369="","",未改造舰娘!$AU369)</f>
        <v/>
      </c>
      <c r="AO373" s="306" t="str">
        <f>IF(未改造舰娘!$AV369="","",未改造舰娘!$AV369)</f>
        <v/>
      </c>
      <c r="AP373" s="307" t="str">
        <f>IF(未改造舰娘!$AW369="","",未改造舰娘!$AW369)</f>
        <v/>
      </c>
      <c r="AQ373" s="308" t="str">
        <f>IF(未改造舰娘!$AX369="","",未改造舰娘!$AX369)</f>
        <v/>
      </c>
      <c r="AR373" s="304">
        <f>IF(未改造舰娘!$AY369="","",未改造舰娘!$AY369)</f>
        <v>25</v>
      </c>
      <c r="AS373" s="304">
        <f>IF(未改造舰娘!$AZ369="","",未改造舰娘!$AZ369)</f>
        <v>35</v>
      </c>
      <c r="AT373" s="304">
        <f>IF(未改造舰娘!$BA369="","",未改造舰娘!$BA369)</f>
        <v>0.75</v>
      </c>
      <c r="AU373" s="304">
        <f>IF(未改造舰娘!$BB369="","",未改造舰娘!$BB369)</f>
        <v>1.4</v>
      </c>
      <c r="AV373" s="305">
        <f>IF((未改造舰娘!$BG369+未改造舰娘!$BK369*$C$4)=0,"",(未改造舰娘!$BG369+未改造舰娘!$BK369*$C$4))</f>
        <v>10</v>
      </c>
      <c r="AW373" s="304">
        <f>IF((未改造舰娘!$BH369+未改造舰娘!$BL369*$C$4)=0,"",(未改造舰娘!$BH369+未改造舰娘!$BL369*$C$4))</f>
        <v>19</v>
      </c>
      <c r="AX373" s="304">
        <f>IF((未改造舰娘!$BI369+未改造舰娘!$BM369*$C$4)=0,"",(未改造舰娘!$BI369+未改造舰娘!$BM369*$C$4))</f>
        <v>16</v>
      </c>
      <c r="AY373" s="303" t="str">
        <f>IF((未改造舰娘!$BJ369+未改造舰娘!$BN369*$C$4)=0,"",(未改造舰娘!$BJ369+未改造舰娘!$BN369*$C$4))</f>
        <v/>
      </c>
      <c r="AZ373" s="500">
        <f>IF(未改造舰娘!BC369="","",未改造舰娘!BC369)</f>
        <v>12</v>
      </c>
      <c r="BA373" s="500">
        <f>IF(未改造舰娘!BD369="","",未改造舰娘!BD369)</f>
        <v>0</v>
      </c>
      <c r="BB373" s="500">
        <f>IF(未改造舰娘!BE369="","",未改造舰娘!BE369)</f>
        <v>13</v>
      </c>
      <c r="BC373" s="498">
        <f>IF(未改造舰娘!BF369="","",未改造舰娘!BF369)</f>
        <v>65</v>
      </c>
      <c r="BD373" s="107" t="s">
        <v>2721</v>
      </c>
      <c r="BE373" s="506">
        <v>3.6805555555555557E-2</v>
      </c>
      <c r="BF373" s="306" t="str">
        <f>IF(未改造舰娘!$BQ369="","",未改造舰娘!$BQ369)</f>
        <v>7-2-M,7-3-N,7-4-CDEFIJKLM,8-1-CDEFGHIJKL</v>
      </c>
      <c r="BG373" s="306" t="str">
        <f>IF(未改造舰娘!$BR369="","",未改造舰娘!$BR369)</f>
        <v>极地奏鸣曲 Ex-3-CDEFGHIJKMOPQ,Ex-4-2-MCEHIJL,Ex-4-3-N,Ex-4-4-CDEFIJKLM；女武神行动 Ex-1-BDEF,Ex-3-BCDEGHIJKLM,Ex-5-ABCDEFG,Ex-7-ABCDEGHIJKLM</v>
      </c>
      <c r="BH373" s="306"/>
      <c r="BU373" s="304">
        <f>IFERROR(VLOOKUP(AL373,装备!$B:$C,2,0),0)</f>
        <v>5</v>
      </c>
      <c r="BV373" s="304">
        <f>IFERROR(VLOOKUP($AL373,装备!$B:$Q,5,0),0)</f>
        <v>0</v>
      </c>
      <c r="BW373" s="304">
        <f>IFERROR(VLOOKUP($AL373,装备!$B:$Q,6,0),0)</f>
        <v>1</v>
      </c>
      <c r="BX373" s="304">
        <f>IFERROR(VLOOKUP($AL373,装备!$B:$Q,7,0),0)</f>
        <v>0</v>
      </c>
      <c r="BY373" s="304">
        <f>IFERROR(VLOOKUP($AL373,装备!$B:$Q,8,0),0)</f>
        <v>0</v>
      </c>
      <c r="BZ373" s="304">
        <f>IFERROR(VLOOKUP($AL373,装备!$B:$Q,9,0),0)</f>
        <v>0</v>
      </c>
      <c r="CA373" s="304">
        <f>IFERROR(VLOOKUP($AL373,装备!$B:$Q,10,0),0)</f>
        <v>0</v>
      </c>
      <c r="CB373" s="304">
        <f>IFERROR(VLOOKUP($AL373,装备!$B:$Q,11,0),0)</f>
        <v>0</v>
      </c>
      <c r="CC373" s="304" t="str">
        <f>IFERROR(VLOOKUP($AL373,装备!$B:$Q,12,0),0)</f>
        <v>短</v>
      </c>
      <c r="CD373" s="304">
        <f>IFERROR(VLOOKUP($AL373,装备!$B:$Q,13,0),0)</f>
        <v>3</v>
      </c>
      <c r="CE373" s="304">
        <f>IFERROR(VLOOKUP($AL373,装备!$B:$Q,14,0),0)</f>
        <v>0</v>
      </c>
      <c r="CF373" s="304">
        <f>IFERROR(VLOOKUP($AL373,装备!$B:$Q,16,0),0)</f>
        <v>9</v>
      </c>
      <c r="CG373" s="304">
        <f>IFERROR(VLOOKUP($AL373,装备!$B:$Q,5,0),0)</f>
        <v>0</v>
      </c>
      <c r="CH373" s="304">
        <f>IFERROR(VLOOKUP(AM373,装备!$B:$C,2,0),0)</f>
        <v>0</v>
      </c>
      <c r="CI373" s="304">
        <f>IFERROR(VLOOKUP($AM373,装备!$B:$Q,5,0),0)</f>
        <v>0</v>
      </c>
      <c r="CJ373" s="304">
        <f>IFERROR(VLOOKUP($AM373,装备!$B:$Q,6,0),0)</f>
        <v>0</v>
      </c>
      <c r="CK373" s="304">
        <f>IFERROR(VLOOKUP($AM373,装备!$B:$Q,7,0),0)</f>
        <v>0</v>
      </c>
      <c r="CL373" s="304">
        <f>IFERROR(VLOOKUP($AM373,装备!$B:$Q,8,0),0)</f>
        <v>0</v>
      </c>
      <c r="CM373" s="304">
        <f>IFERROR(VLOOKUP($AM373,装备!$B:$Q,9,0),0)</f>
        <v>0</v>
      </c>
      <c r="CN373" s="304">
        <f>IFERROR(VLOOKUP($AM373,装备!$B:$Q,10,0),0)</f>
        <v>0</v>
      </c>
      <c r="CO373" s="304">
        <f>IFERROR(VLOOKUP($AM373,装备!$B:$Q,11,0),0)</f>
        <v>0</v>
      </c>
      <c r="CP373" s="304">
        <f>IFERROR(VLOOKUP($AM373,装备!$B:$Q,12,0),0)</f>
        <v>0</v>
      </c>
      <c r="CQ373" s="304">
        <f>IFERROR(VLOOKUP($AM373,装备!$B:$Q,13,0),0)</f>
        <v>0</v>
      </c>
      <c r="CR373" s="304">
        <f>IFERROR(VLOOKUP($AM373,装备!$B:$Q,14,0),0)</f>
        <v>0</v>
      </c>
      <c r="CS373" s="304">
        <f>IFERROR(VLOOKUP($AM373,装备!$B:$Q,16,0),0)</f>
        <v>0</v>
      </c>
      <c r="CT373" s="304">
        <f>IFERROR(VLOOKUP($AM373,装备!$B:$Q,5,0),0)</f>
        <v>0</v>
      </c>
      <c r="CU373" s="304">
        <f>IFERROR(VLOOKUP(AN373,装备!$B:$C,2,0),0)</f>
        <v>0</v>
      </c>
      <c r="CV373" s="304">
        <f>IFERROR(VLOOKUP($AN373,装备!$B:$Q,5,0),0)</f>
        <v>0</v>
      </c>
      <c r="CW373" s="304">
        <f>IFERROR(VLOOKUP($AN373,装备!$B:$Q,6,0),0)</f>
        <v>0</v>
      </c>
      <c r="CX373" s="304">
        <f>IFERROR(VLOOKUP($AN373,装备!$B:$Q,7,0),0)</f>
        <v>0</v>
      </c>
      <c r="CY373" s="304">
        <f>IFERROR(VLOOKUP($AN373,装备!$B:$Q,8,0),0)</f>
        <v>0</v>
      </c>
      <c r="CZ373" s="304">
        <f>IFERROR(VLOOKUP($AN373,装备!$B:$Q,9,0),0)</f>
        <v>0</v>
      </c>
      <c r="DA373" s="304">
        <f>IFERROR(VLOOKUP($AN373,装备!$B:$Q,10,0),0)</f>
        <v>0</v>
      </c>
      <c r="DB373" s="304">
        <f>IFERROR(VLOOKUP($AN373,装备!$B:$Q,11,0),0)</f>
        <v>0</v>
      </c>
      <c r="DC373" s="304">
        <f>IFERROR(VLOOKUP($AN373,装备!$B:$Q,12,0),0)</f>
        <v>0</v>
      </c>
      <c r="DD373" s="304">
        <f>IFERROR(VLOOKUP($AN373,装备!$B:$Q,13,0),0)</f>
        <v>0</v>
      </c>
      <c r="DE373" s="304">
        <f>IFERROR(VLOOKUP($AN373,装备!$B:$Q,14,0),0)</f>
        <v>0</v>
      </c>
      <c r="DF373" s="304">
        <f>IFERROR(VLOOKUP($AN373,装备!$B:$Q,16,0),0)</f>
        <v>0</v>
      </c>
      <c r="DG373" s="304">
        <f>IFERROR(VLOOKUP($AN373,装备!$B:$Q,5,0),0)</f>
        <v>0</v>
      </c>
      <c r="DH373" s="304">
        <f>IFERROR(VLOOKUP(AO373,装备!$B:$C,2,0),0)</f>
        <v>0</v>
      </c>
      <c r="DI373" s="304">
        <f>IFERROR(VLOOKUP($AO373,装备!$B:$Q,5,0),0)</f>
        <v>0</v>
      </c>
      <c r="DJ373" s="304">
        <f>IFERROR(VLOOKUP($AO373,装备!$B:$Q,6,0),0)</f>
        <v>0</v>
      </c>
      <c r="DK373" s="304">
        <f>IFERROR(VLOOKUP($AO373,装备!$B:$Q,7,0),0)</f>
        <v>0</v>
      </c>
      <c r="DL373" s="304">
        <f>IFERROR(VLOOKUP($AO373,装备!$B:$Q,8,0),0)</f>
        <v>0</v>
      </c>
      <c r="DM373" s="304">
        <f>IFERROR(VLOOKUP($AO373,装备!$B:$Q,9,0),0)</f>
        <v>0</v>
      </c>
      <c r="DN373" s="304">
        <f>IFERROR(VLOOKUP($AO373,装备!$B:$Q,10,0),0)</f>
        <v>0</v>
      </c>
      <c r="DO373" s="304">
        <f>IFERROR(VLOOKUP($AO373,装备!$B:$Q,11,0),0)</f>
        <v>0</v>
      </c>
      <c r="DP373" s="304">
        <f>IFERROR(VLOOKUP($AO373,装备!$B:$Q,12,0),0)</f>
        <v>0</v>
      </c>
      <c r="DQ373" s="304">
        <f>IFERROR(VLOOKUP($AO373,装备!$B:$Q,13,0),0)</f>
        <v>0</v>
      </c>
      <c r="DR373" s="304">
        <f>IFERROR(VLOOKUP($AO373,装备!$B:$Q,14,0),0)</f>
        <v>0</v>
      </c>
      <c r="DS373" s="304">
        <f>IFERROR(VLOOKUP($AO373,装备!$B:$Q,16,0),0)</f>
        <v>0</v>
      </c>
      <c r="DT373" s="304">
        <f>IFERROR(VLOOKUP($AO373,装备!$B:$Q,5,0),0)</f>
        <v>0</v>
      </c>
    </row>
    <row r="374" spans="1:124" hidden="1">
      <c r="A374" s="301">
        <f>未改造舰娘!$A370</f>
        <v>10040111</v>
      </c>
      <c r="B374" s="354" t="s">
        <v>4288</v>
      </c>
      <c r="C374" s="323"/>
      <c r="D374" s="323">
        <f t="shared" si="5"/>
        <v>110</v>
      </c>
      <c r="E374" s="303">
        <f>未改造舰娘!$C370</f>
        <v>4</v>
      </c>
      <c r="F374" s="304" t="str">
        <f>未改造舰娘!$D370</f>
        <v>导驱</v>
      </c>
      <c r="G374" s="304" t="str">
        <f>未改造舰娘!$E370</f>
        <v>小型</v>
      </c>
      <c r="H374" s="304" t="str">
        <f>未改造舰娘!$F370</f>
        <v>主力舰</v>
      </c>
      <c r="I374" s="460">
        <f>未改造舰娘!$AR370</f>
        <v>3</v>
      </c>
      <c r="J374" s="304" t="str">
        <f>未改造舰娘!$G370</f>
        <v>苏联</v>
      </c>
      <c r="K374" s="312">
        <f>未改造舰娘!$H370+(BV374+CI374+CV374+DI374)*$C$2</f>
        <v>28</v>
      </c>
      <c r="L374" s="304">
        <f>未改造舰娘!$I370</f>
        <v>0</v>
      </c>
      <c r="M374" s="304">
        <f>未改造舰娘!$J370</f>
        <v>2</v>
      </c>
      <c r="N374" s="518">
        <f>未改造舰娘!$K370</f>
        <v>4</v>
      </c>
      <c r="O374" s="304">
        <f>未改造舰娘!$L370+((CE374+CR374+DE374+DR374)*$C$2)</f>
        <v>12</v>
      </c>
      <c r="P374" s="304" t="str">
        <f>IF($C$2=1,(IF(ISERROR(FIND("超长",未改造舰娘!$M370&amp;CC374&amp;CP374&amp;DC374&amp;DP374,1)),IF(ISERROR(FIND("长",未改造舰娘!$M370&amp;CC374&amp;CP374&amp;DC374&amp;DP374,1)),IF(ISERROR(FIND("中",未改造舰娘!$M370&amp;CC374&amp;CP374&amp;DC374&amp;DP374,1)),IF(ISERROR(FIND("短",未改造舰娘!$M370&amp;CC374&amp;CP374&amp;DC374&amp;DP374,1)),IF(ISERROR(FIND("无",未改造舰娘!$M370&amp;CC374&amp;CP374&amp;DC374&amp;DP374,1)),0,"无"),"短"),"中"),"长"),"超长")),未改造舰娘!$M370)</f>
        <v>短</v>
      </c>
      <c r="Q374" s="303">
        <f>未改造舰娘!$N370</f>
        <v>34.799999999999997</v>
      </c>
      <c r="R374" s="304">
        <f>(未改造舰娘!$P370)+(未改造舰娘!$Q370)*$C$3+((BW374+CJ374+CW374+DJ374)*$C$2)</f>
        <v>39</v>
      </c>
      <c r="S374" s="304">
        <f>(未改造舰娘!$R370)+(未改造舰娘!$S370)*$C$3+((BY374+CL374+CY374+DL374)*$C$2)</f>
        <v>1</v>
      </c>
      <c r="T374" s="304">
        <f>(未改造舰娘!$T370)+(未改造舰娘!$U370)*$C$3+((BX374+CK374+CX374+DK374)*$C$2)</f>
        <v>27</v>
      </c>
      <c r="U374" s="304">
        <f>(未改造舰娘!$V370)+(未改造舰娘!$W370)*$C$3+((CG374+CT374+DG374+DT374)*$C$2)</f>
        <v>96</v>
      </c>
      <c r="V374" s="305">
        <f>INT((((未改造舰娘!$Y370)-(未改造舰娘!$X370))*(((IF(D374=0,C374,D374))-1)/99))+未改造舰娘!$X370)+((CB374+CO374+DB374+DO374)*$C$2)</f>
        <v>97</v>
      </c>
      <c r="W374" s="304">
        <f>INT((((未改造舰娘!$AA370)-(未改造舰娘!$Z370))*(((IF(D374=0,C374,D374))-1)/99))+未改造舰娘!$Z370)+((CD374+CQ374+DD374+DQ374)*$C$2)</f>
        <v>71</v>
      </c>
      <c r="X374" s="304">
        <f>INT((((未改造舰娘!$AC370)-(未改造舰娘!$AB370))*(((IF(D374=0,C374,D374))-1)/99))+未改造舰娘!$AB370)+((CA374+CN374+DA374+DN374)*$C$2)</f>
        <v>39</v>
      </c>
      <c r="Y374" s="303">
        <f>INT((((未改造舰娘!$AE370)-(未改造舰娘!$AD370))*(((IF(D374=0,C374,D374))-1)/99))+未改造舰娘!$AD370)+((BZ374+CM374+CZ374+DM374)*$C$2)</f>
        <v>0</v>
      </c>
      <c r="Z374" s="474">
        <f>IF(未改造舰娘!$AF370=0,"",未改造舰娘!$AF370)</f>
        <v>8</v>
      </c>
      <c r="AA374" s="304">
        <f>IF(未改造舰娘!$AG370="","",未改造舰娘!$AG370)</f>
        <v>8</v>
      </c>
      <c r="AB374" s="304">
        <f>IF(未改造舰娘!$AH370="","",未改造舰娘!$AH370)</f>
        <v>8</v>
      </c>
      <c r="AC374" s="304" t="str">
        <f>IF(未改造舰娘!$AI370="","",未改造舰娘!$AI370)</f>
        <v/>
      </c>
      <c r="AD374" s="304">
        <f>IF(未改造舰娘!$AJ370="","",未改造舰娘!$AJ370)</f>
        <v>24</v>
      </c>
      <c r="AE374" s="305">
        <f>IF(未改造舰娘!$AK370="","",未改造舰娘!$AK370)</f>
        <v>0</v>
      </c>
      <c r="AF374" s="304" t="str">
        <f>IF(未改造舰娘!$AL370="","",未改造舰娘!$AL370)</f>
        <v/>
      </c>
      <c r="AG374" s="304" t="str">
        <f>IF(未改造舰娘!$AM370="","",未改造舰娘!$AM370)</f>
        <v/>
      </c>
      <c r="AH374" s="304" t="str">
        <f>IF(未改造舰娘!$AN370="","",未改造舰娘!$AN370)</f>
        <v/>
      </c>
      <c r="AI374" s="304" t="str">
        <f>IF(未改造舰娘!$AO370="","",未改造舰娘!$AO370)</f>
        <v/>
      </c>
      <c r="AJ374" s="304" t="str">
        <f>IF(未改造舰娘!$AP370="","",未改造舰娘!$AP370)</f>
        <v/>
      </c>
      <c r="AK374" s="303" t="str">
        <f>IF(未改造舰娘!$AQ370="","",未改造舰娘!$AQ370)</f>
        <v/>
      </c>
      <c r="AL374" s="306" t="str">
        <f>IF(未改造舰娘!$AS370="","",未改造舰娘!$AS370)</f>
        <v>“白蚁”M反舰导弹</v>
      </c>
      <c r="AM374" s="306" t="str">
        <f>IF(未改造舰娘!$AT370="","",未改造舰娘!$AT370)</f>
        <v>КТ-15М-БРК发射器</v>
      </c>
      <c r="AN374" s="306" t="str">
        <f>IF(未改造舰娘!$AU370="","",未改造舰娘!$AU370)</f>
        <v/>
      </c>
      <c r="AO374" s="306" t="str">
        <f>IF(未改造舰娘!$AV370="","",未改造舰娘!$AV370)</f>
        <v/>
      </c>
      <c r="AP374" s="307" t="str">
        <f>IF(未改造舰娘!$AW370="","",未改造舰娘!$AW370)</f>
        <v/>
      </c>
      <c r="AQ374" s="308" t="str">
        <f>IF(未改造舰娘!$AX370="","",未改造舰娘!$AX370)</f>
        <v/>
      </c>
      <c r="AR374" s="304">
        <f>IF(未改造舰娘!$AY370="","",未改造舰娘!$AY370)</f>
        <v>25</v>
      </c>
      <c r="AS374" s="304">
        <f>IF(未改造舰娘!$AZ370="","",未改造舰娘!$AZ370)</f>
        <v>55</v>
      </c>
      <c r="AT374" s="304">
        <f>IF(未改造舰娘!$BA370="","",未改造舰娘!$BA370)</f>
        <v>0.5</v>
      </c>
      <c r="AU374" s="304">
        <f>IF(未改造舰娘!$BB370="","",未改造舰娘!$BB370)</f>
        <v>1.2</v>
      </c>
      <c r="AV374" s="305">
        <f>IF((未改造舰娘!$BG370+未改造舰娘!$BK370*$C$4)=0,"",(未改造舰娘!$BG370+未改造舰娘!$BK370*$C$4))</f>
        <v>17</v>
      </c>
      <c r="AW374" s="304">
        <f>IF((未改造舰娘!$BH370+未改造舰娘!$BL370*$C$4)=0,"",(未改造舰娘!$BH370+未改造舰娘!$BL370*$C$4))</f>
        <v>20</v>
      </c>
      <c r="AX374" s="304">
        <f>IF((未改造舰娘!$BI370+未改造舰娘!$BM370*$C$4)=0,"",(未改造舰娘!$BI370+未改造舰娘!$BM370*$C$4))</f>
        <v>12</v>
      </c>
      <c r="AY374" s="303">
        <f>IF((未改造舰娘!$BJ370+未改造舰娘!$BN370*$C$4)=0,"",(未改造舰娘!$BJ370+未改造舰娘!$BN370*$C$4))</f>
        <v>43</v>
      </c>
      <c r="AZ374" s="500">
        <f>IF(未改造舰娘!BC370="","",未改造舰娘!BC370)</f>
        <v>11</v>
      </c>
      <c r="BA374" s="500">
        <f>IF(未改造舰娘!BD370="","",未改造舰娘!BD370)</f>
        <v>1</v>
      </c>
      <c r="BB374" s="500">
        <f>IF(未改造舰娘!BE370="","",未改造舰娘!BE370)</f>
        <v>12</v>
      </c>
      <c r="BC374" s="498">
        <f>IF(未改造舰娘!BF370="","",未改造舰娘!BF370)</f>
        <v>86</v>
      </c>
      <c r="BD374" s="67" t="s">
        <v>2720</v>
      </c>
      <c r="BE374" s="506">
        <v>6.9444444444444441E-3</v>
      </c>
      <c r="BF374" s="306" t="str">
        <f>IF(未改造舰娘!$BQ370="","",未改造舰娘!$BQ370)</f>
        <v/>
      </c>
      <c r="BG374" s="306" t="str">
        <f>IF(未改造舰娘!$BR370="","",未改造舰娘!$BR370)</f>
        <v/>
      </c>
      <c r="BH374" s="306"/>
      <c r="BU374" s="304">
        <f>IFERROR(VLOOKUP(AL374,装备!$B:$C,2,0),0)</f>
        <v>5</v>
      </c>
      <c r="BV374" s="304">
        <f>IFERROR(VLOOKUP($AL374,装备!$B:$Q,5,0),0)</f>
        <v>0</v>
      </c>
      <c r="BW374" s="304">
        <f>IFERROR(VLOOKUP($AL374,装备!$B:$Q,6,0),0)</f>
        <v>21</v>
      </c>
      <c r="BX374" s="304">
        <f>IFERROR(VLOOKUP($AL374,装备!$B:$Q,7,0),0)</f>
        <v>0</v>
      </c>
      <c r="BY374" s="304">
        <f>IFERROR(VLOOKUP($AL374,装备!$B:$Q,8,0),0)</f>
        <v>0</v>
      </c>
      <c r="BZ374" s="304">
        <f>IFERROR(VLOOKUP($AL374,装备!$B:$Q,9,0),0)</f>
        <v>0</v>
      </c>
      <c r="CA374" s="304">
        <f>IFERROR(VLOOKUP($AL374,装备!$B:$Q,10,0),0)</f>
        <v>0</v>
      </c>
      <c r="CB374" s="304">
        <f>IFERROR(VLOOKUP($AL374,装备!$B:$Q,11,0),0)</f>
        <v>0</v>
      </c>
      <c r="CC374" s="304" t="str">
        <f>IFERROR(VLOOKUP($AL374,装备!$B:$Q,12,0),0)</f>
        <v>无</v>
      </c>
      <c r="CD374" s="304">
        <f>IFERROR(VLOOKUP($AL374,装备!$B:$Q,13,0),0)</f>
        <v>0</v>
      </c>
      <c r="CE374" s="304">
        <f>IFERROR(VLOOKUP($AL374,装备!$B:$Q,14,0),0)</f>
        <v>0</v>
      </c>
      <c r="CF374" s="304">
        <f>IFERROR(VLOOKUP($AL374,装备!$B:$Q,16,0),0)</f>
        <v>0</v>
      </c>
      <c r="CG374" s="304">
        <f>IFERROR(VLOOKUP($AL374,装备!$B:$Q,5,0),0)</f>
        <v>0</v>
      </c>
      <c r="CH374" s="304">
        <f>IFERROR(VLOOKUP(AM374,装备!$B:$C,2,0),0)</f>
        <v>4</v>
      </c>
      <c r="CI374" s="304">
        <f>IFERROR(VLOOKUP($AM374,装备!$B:$Q,5,0),0)</f>
        <v>0</v>
      </c>
      <c r="CJ374" s="304">
        <f>IFERROR(VLOOKUP($AM374,装备!$B:$Q,6,0),0)</f>
        <v>0</v>
      </c>
      <c r="CK374" s="304">
        <f>IFERROR(VLOOKUP($AM374,装备!$B:$Q,7,0),0)</f>
        <v>0</v>
      </c>
      <c r="CL374" s="304">
        <f>IFERROR(VLOOKUP($AM374,装备!$B:$Q,8,0),0)</f>
        <v>0</v>
      </c>
      <c r="CM374" s="304">
        <f>IFERROR(VLOOKUP($AM374,装备!$B:$Q,9,0),0)</f>
        <v>0</v>
      </c>
      <c r="CN374" s="304">
        <f>IFERROR(VLOOKUP($AM374,装备!$B:$Q,10,0),0)</f>
        <v>0</v>
      </c>
      <c r="CO374" s="304">
        <f>IFERROR(VLOOKUP($AM374,装备!$B:$Q,11,0),0)</f>
        <v>0</v>
      </c>
      <c r="CP374" s="304" t="str">
        <f>IFERROR(VLOOKUP($AM374,装备!$B:$Q,12,0),0)</f>
        <v>无</v>
      </c>
      <c r="CQ374" s="304">
        <f>IFERROR(VLOOKUP($AM374,装备!$B:$Q,13,0),0)</f>
        <v>2</v>
      </c>
      <c r="CR374" s="304">
        <f>IFERROR(VLOOKUP($AM374,装备!$B:$Q,14,0),0)</f>
        <v>0</v>
      </c>
      <c r="CS374" s="304">
        <f>IFERROR(VLOOKUP($AM374,装备!$B:$Q,16,0),0)</f>
        <v>0</v>
      </c>
      <c r="CT374" s="304">
        <f>IFERROR(VLOOKUP($AM374,装备!$B:$Q,5,0),0)</f>
        <v>0</v>
      </c>
      <c r="CU374" s="304">
        <f>IFERROR(VLOOKUP(AN374,装备!$B:$C,2,0),0)</f>
        <v>0</v>
      </c>
      <c r="CV374" s="304">
        <f>IFERROR(VLOOKUP($AN374,装备!$B:$Q,5,0),0)</f>
        <v>0</v>
      </c>
      <c r="CW374" s="304">
        <f>IFERROR(VLOOKUP($AN374,装备!$B:$Q,6,0),0)</f>
        <v>0</v>
      </c>
      <c r="CX374" s="304">
        <f>IFERROR(VLOOKUP($AN374,装备!$B:$Q,7,0),0)</f>
        <v>0</v>
      </c>
      <c r="CY374" s="304">
        <f>IFERROR(VLOOKUP($AN374,装备!$B:$Q,8,0),0)</f>
        <v>0</v>
      </c>
      <c r="CZ374" s="304">
        <f>IFERROR(VLOOKUP($AN374,装备!$B:$Q,9,0),0)</f>
        <v>0</v>
      </c>
      <c r="DA374" s="304">
        <f>IFERROR(VLOOKUP($AN374,装备!$B:$Q,10,0),0)</f>
        <v>0</v>
      </c>
      <c r="DB374" s="304">
        <f>IFERROR(VLOOKUP($AN374,装备!$B:$Q,11,0),0)</f>
        <v>0</v>
      </c>
      <c r="DC374" s="304">
        <f>IFERROR(VLOOKUP($AN374,装备!$B:$Q,12,0),0)</f>
        <v>0</v>
      </c>
      <c r="DD374" s="304">
        <f>IFERROR(VLOOKUP($AN374,装备!$B:$Q,13,0),0)</f>
        <v>0</v>
      </c>
      <c r="DE374" s="304">
        <f>IFERROR(VLOOKUP($AN374,装备!$B:$Q,14,0),0)</f>
        <v>0</v>
      </c>
      <c r="DF374" s="304">
        <f>IFERROR(VLOOKUP($AN374,装备!$B:$Q,16,0),0)</f>
        <v>0</v>
      </c>
      <c r="DG374" s="304">
        <f>IFERROR(VLOOKUP($AN374,装备!$B:$Q,5,0),0)</f>
        <v>0</v>
      </c>
      <c r="DH374" s="304">
        <f>IFERROR(VLOOKUP(AO374,装备!$B:$C,2,0),0)</f>
        <v>0</v>
      </c>
      <c r="DI374" s="304">
        <f>IFERROR(VLOOKUP($AO374,装备!$B:$Q,5,0),0)</f>
        <v>0</v>
      </c>
      <c r="DJ374" s="304">
        <f>IFERROR(VLOOKUP($AO374,装备!$B:$Q,6,0),0)</f>
        <v>0</v>
      </c>
      <c r="DK374" s="304">
        <f>IFERROR(VLOOKUP($AO374,装备!$B:$Q,7,0),0)</f>
        <v>0</v>
      </c>
      <c r="DL374" s="304">
        <f>IFERROR(VLOOKUP($AO374,装备!$B:$Q,8,0),0)</f>
        <v>0</v>
      </c>
      <c r="DM374" s="304">
        <f>IFERROR(VLOOKUP($AO374,装备!$B:$Q,9,0),0)</f>
        <v>0</v>
      </c>
      <c r="DN374" s="304">
        <f>IFERROR(VLOOKUP($AO374,装备!$B:$Q,10,0),0)</f>
        <v>0</v>
      </c>
      <c r="DO374" s="304">
        <f>IFERROR(VLOOKUP($AO374,装备!$B:$Q,11,0),0)</f>
        <v>0</v>
      </c>
      <c r="DP374" s="304">
        <f>IFERROR(VLOOKUP($AO374,装备!$B:$Q,12,0),0)</f>
        <v>0</v>
      </c>
      <c r="DQ374" s="304">
        <f>IFERROR(VLOOKUP($AO374,装备!$B:$Q,13,0),0)</f>
        <v>0</v>
      </c>
      <c r="DR374" s="304">
        <f>IFERROR(VLOOKUP($AO374,装备!$B:$Q,14,0),0)</f>
        <v>0</v>
      </c>
      <c r="DS374" s="304">
        <f>IFERROR(VLOOKUP($AO374,装备!$B:$Q,16,0),0)</f>
        <v>0</v>
      </c>
      <c r="DT374" s="304">
        <f>IFERROR(VLOOKUP($AO374,装备!$B:$Q,5,0),0)</f>
        <v>0</v>
      </c>
    </row>
    <row r="375" spans="1:124" hidden="1">
      <c r="A375" s="301">
        <f>未改造舰娘!$A371</f>
        <v>10040211</v>
      </c>
      <c r="B375" s="354" t="s">
        <v>4291</v>
      </c>
      <c r="C375" s="323"/>
      <c r="D375" s="323">
        <f t="shared" si="5"/>
        <v>110</v>
      </c>
      <c r="E375" s="303">
        <f>未改造舰娘!$C371</f>
        <v>5</v>
      </c>
      <c r="F375" s="304" t="str">
        <f>未改造舰娘!$D371</f>
        <v>潜艇</v>
      </c>
      <c r="G375" s="304" t="str">
        <f>未改造舰娘!$E371</f>
        <v>小型</v>
      </c>
      <c r="H375" s="304" t="str">
        <f>未改造舰娘!$F371</f>
        <v>水下舰</v>
      </c>
      <c r="I375" s="460">
        <f>未改造舰娘!$AR371</f>
        <v>2</v>
      </c>
      <c r="J375" s="304" t="str">
        <f>未改造舰娘!$G371</f>
        <v>德国</v>
      </c>
      <c r="K375" s="312">
        <f>未改造舰娘!$H371+(BV375+CI375+CV375+DI375)*$C$2</f>
        <v>8</v>
      </c>
      <c r="L375" s="304">
        <f>未改造舰娘!$I371</f>
        <v>0</v>
      </c>
      <c r="M375" s="304">
        <f>未改造舰娘!$J371</f>
        <v>5</v>
      </c>
      <c r="N375" s="518">
        <f>未改造舰娘!$K371</f>
        <v>5</v>
      </c>
      <c r="O375" s="304">
        <f>未改造舰娘!$L371+((CE375+CR375+DE375+DR375)*$C$2)</f>
        <v>23</v>
      </c>
      <c r="P375" s="304" t="str">
        <f>IF($C$2=1,(IF(ISERROR(FIND("超长",未改造舰娘!$M371&amp;CC375&amp;CP375&amp;DC375&amp;DP375,1)),IF(ISERROR(FIND("长",未改造舰娘!$M371&amp;CC375&amp;CP375&amp;DC375&amp;DP375,1)),IF(ISERROR(FIND("中",未改造舰娘!$M371&amp;CC375&amp;CP375&amp;DC375&amp;DP375,1)),IF(ISERROR(FIND("短",未改造舰娘!$M371&amp;CC375&amp;CP375&amp;DC375&amp;DP375,1)),IF(ISERROR(FIND("无",未改造舰娘!$M371&amp;CC375&amp;CP375&amp;DC375&amp;DP375,1)),0,"无"),"短"),"中"),"长"),"超长")),未改造舰娘!$M371)</f>
        <v>短</v>
      </c>
      <c r="Q375" s="303">
        <f>未改造舰娘!$N371</f>
        <v>16.399999999999999</v>
      </c>
      <c r="R375" s="304">
        <f>(未改造舰娘!$P371)+(未改造舰娘!$Q371)*$C$3+((BW375+CJ375+CW375+DJ375)*$C$2)</f>
        <v>28</v>
      </c>
      <c r="S375" s="304">
        <f>(未改造舰娘!$R371)+(未改造舰娘!$S371)*$C$3+((BY375+CL375+CY375+DL375)*$C$2)</f>
        <v>70</v>
      </c>
      <c r="T375" s="304">
        <f>(未改造舰娘!$T371)+(未改造舰娘!$U371)*$C$3+((BX375+CK375+CX375+DK375)*$C$2)</f>
        <v>23</v>
      </c>
      <c r="U375" s="304">
        <f>(未改造舰娘!$V371)+(未改造舰娘!$W371)*$C$3+((CG375+CT375+DG375+DT375)*$C$2)</f>
        <v>0</v>
      </c>
      <c r="V375" s="305">
        <f>INT((((未改造舰娘!$Y371)-(未改造舰娘!$X371))*(((IF(D375=0,C375,D375))-1)/99))+未改造舰娘!$X371)+((CB375+CO375+DB375+DO375)*$C$2)</f>
        <v>98</v>
      </c>
      <c r="W375" s="304">
        <f>INT((((未改造舰娘!$AA371)-(未改造舰娘!$Z371))*(((IF(D375=0,C375,D375))-1)/99))+未改造舰娘!$Z371)+((CD375+CQ375+DD375+DQ375)*$C$2)</f>
        <v>61</v>
      </c>
      <c r="X375" s="304">
        <f>INT((((未改造舰娘!$AC371)-(未改造舰娘!$AB371))*(((IF(D375=0,C375,D375))-1)/99))+未改造舰娘!$AB371)+((CA375+CN375+DA375+DN375)*$C$2)</f>
        <v>48</v>
      </c>
      <c r="Y375" s="303">
        <f>INT((((未改造舰娘!$AE371)-(未改造舰娘!$AD371))*(((IF(D375=0,C375,D375))-1)/99))+未改造舰娘!$AD371)+((BZ375+CM375+CZ375+DM375)*$C$2)</f>
        <v>0</v>
      </c>
      <c r="Z375" s="474" t="str">
        <f>IF(未改造舰娘!$AF371=0,"",未改造舰娘!$AF371)</f>
        <v/>
      </c>
      <c r="AA375" s="304" t="str">
        <f>IF(未改造舰娘!$AG371="","",未改造舰娘!$AG371)</f>
        <v/>
      </c>
      <c r="AB375" s="304" t="str">
        <f>IF(未改造舰娘!$AH371="","",未改造舰娘!$AH371)</f>
        <v/>
      </c>
      <c r="AC375" s="304" t="str">
        <f>IF(未改造舰娘!$AI371="","",未改造舰娘!$AI371)</f>
        <v/>
      </c>
      <c r="AD375" s="304">
        <f>IF(未改造舰娘!$AJ371="","",未改造舰娘!$AJ371)</f>
        <v>0</v>
      </c>
      <c r="AE375" s="305">
        <f>IF(未改造舰娘!$AK371="","",未改造舰娘!$AK371)</f>
        <v>0</v>
      </c>
      <c r="AF375" s="304" t="str">
        <f>IF(未改造舰娘!$AL371="","",未改造舰娘!$AL371)</f>
        <v/>
      </c>
      <c r="AG375" s="304" t="str">
        <f>IF(未改造舰娘!$AM371="","",未改造舰娘!$AM371)</f>
        <v/>
      </c>
      <c r="AH375" s="304" t="str">
        <f>IF(未改造舰娘!$AN371="","",未改造舰娘!$AN371)</f>
        <v/>
      </c>
      <c r="AI375" s="304" t="str">
        <f>IF(未改造舰娘!$AO371="","",未改造舰娘!$AO371)</f>
        <v/>
      </c>
      <c r="AJ375" s="304" t="str">
        <f>IF(未改造舰娘!$AP371="","",未改造舰娘!$AP371)</f>
        <v/>
      </c>
      <c r="AK375" s="303" t="str">
        <f>IF(未改造舰娘!$AQ371="","",未改造舰娘!$AQ371)</f>
        <v/>
      </c>
      <c r="AL375" s="306" t="str">
        <f>IF(未改造舰娘!$AS371="","",未改造舰娘!$AS371)</f>
        <v>533毫米磁性鱼雷(潜艇)</v>
      </c>
      <c r="AM375" s="306" t="str">
        <f>IF(未改造舰娘!$AT371="","",未改造舰娘!$AT371)</f>
        <v/>
      </c>
      <c r="AN375" s="306" t="str">
        <f>IF(未改造舰娘!$AU371="","",未改造舰娘!$AU371)</f>
        <v/>
      </c>
      <c r="AO375" s="306" t="str">
        <f>IF(未改造舰娘!$AV371="","",未改造舰娘!$AV371)</f>
        <v/>
      </c>
      <c r="AP375" s="307" t="str">
        <f>IF(未改造舰娘!$AW371="","",未改造舰娘!$AW371)</f>
        <v/>
      </c>
      <c r="AQ375" s="308" t="str">
        <f>IF(未改造舰娘!$AX371="","",未改造舰娘!$AX371)</f>
        <v/>
      </c>
      <c r="AR375" s="304">
        <f>IF(未改造舰娘!$AY371="","",未改造舰娘!$AY371)</f>
        <v>20</v>
      </c>
      <c r="AS375" s="304">
        <f>IF(未改造舰娘!$AZ371="","",未改造舰娘!$AZ371)</f>
        <v>15</v>
      </c>
      <c r="AT375" s="304">
        <f>IF(未改造舰娘!$BA371="","",未改造舰娘!$BA371)</f>
        <v>0.6</v>
      </c>
      <c r="AU375" s="304">
        <f>IF(未改造舰娘!$BB371="","",未改造舰娘!$BB371)</f>
        <v>0.5</v>
      </c>
      <c r="AV375" s="305">
        <f>IF((未改造舰娘!$BG371+未改造舰娘!$BK371*$C$4)=0,"",(未改造舰娘!$BG371+未改造舰娘!$BK371*$C$4))</f>
        <v>15</v>
      </c>
      <c r="AW375" s="304">
        <f>IF((未改造舰娘!$BH371+未改造舰娘!$BL371*$C$4)=0,"",(未改造舰娘!$BH371+未改造舰娘!$BL371*$C$4))</f>
        <v>16</v>
      </c>
      <c r="AX375" s="304">
        <f>IF((未改造舰娘!$BI371+未改造舰娘!$BM371*$C$4)=0,"",(未改造舰娘!$BI371+未改造舰娘!$BM371*$C$4))</f>
        <v>25</v>
      </c>
      <c r="AY375" s="303" t="str">
        <f>IF((未改造舰娘!$BJ371+未改造舰娘!$BN371*$C$4)=0,"",(未改造舰娘!$BJ371+未改造舰娘!$BN371*$C$4))</f>
        <v/>
      </c>
      <c r="AZ375" s="500">
        <f>IF(未改造舰娘!BC371="","",未改造舰娘!BC371)</f>
        <v>0</v>
      </c>
      <c r="BA375" s="500">
        <f>IF(未改造舰娘!BD371="","",未改造舰娘!BD371)</f>
        <v>20</v>
      </c>
      <c r="BB375" s="500">
        <f>IF(未改造舰娘!BE371="","",未改造舰娘!BE371)</f>
        <v>10</v>
      </c>
      <c r="BC375" s="498">
        <f>IF(未改造舰娘!BF371="","",未改造舰娘!BF371)</f>
        <v>0</v>
      </c>
      <c r="BD375" s="67" t="s">
        <v>2696</v>
      </c>
      <c r="BE375" s="506">
        <v>3.5416666666666666E-2</v>
      </c>
      <c r="BF375" s="306" t="str">
        <f>IF(未改造舰娘!$BQ371="","",未改造舰娘!$BQ371)</f>
        <v/>
      </c>
      <c r="BG375" s="306" t="str">
        <f>IF(未改造舰娘!$BR371="","",未改造舰娘!$BR371)</f>
        <v/>
      </c>
      <c r="BH375" s="306"/>
      <c r="BU375" s="304">
        <f>IFERROR(VLOOKUP(AL375,装备!$B:$C,2,0),0)</f>
        <v>5</v>
      </c>
      <c r="BV375" s="304">
        <f>IFERROR(VLOOKUP($AL375,装备!$B:$Q,5,0),0)</f>
        <v>0</v>
      </c>
      <c r="BW375" s="304">
        <f>IFERROR(VLOOKUP($AL375,装备!$B:$Q,6,0),0)</f>
        <v>0</v>
      </c>
      <c r="BX375" s="304">
        <f>IFERROR(VLOOKUP($AL375,装备!$B:$Q,7,0),0)</f>
        <v>0</v>
      </c>
      <c r="BY375" s="304">
        <f>IFERROR(VLOOKUP($AL375,装备!$B:$Q,8,0),0)</f>
        <v>12</v>
      </c>
      <c r="BZ375" s="304">
        <f>IFERROR(VLOOKUP($AL375,装备!$B:$Q,9,0),0)</f>
        <v>0</v>
      </c>
      <c r="CA375" s="304">
        <f>IFERROR(VLOOKUP($AL375,装备!$B:$Q,10,0),0)</f>
        <v>0</v>
      </c>
      <c r="CB375" s="304">
        <f>IFERROR(VLOOKUP($AL375,装备!$B:$Q,11,0),0)</f>
        <v>4</v>
      </c>
      <c r="CC375" s="304" t="str">
        <f>IFERROR(VLOOKUP($AL375,装备!$B:$Q,12,0),0)</f>
        <v>无</v>
      </c>
      <c r="CD375" s="304">
        <f>IFERROR(VLOOKUP($AL375,装备!$B:$Q,13,0),0)</f>
        <v>0</v>
      </c>
      <c r="CE375" s="304">
        <f>IFERROR(VLOOKUP($AL375,装备!$B:$Q,14,0),0)</f>
        <v>0</v>
      </c>
      <c r="CF375" s="304">
        <f>IFERROR(VLOOKUP($AL375,装备!$B:$Q,16,0),0)</f>
        <v>0</v>
      </c>
      <c r="CG375" s="304">
        <f>IFERROR(VLOOKUP($AL375,装备!$B:$Q,5,0),0)</f>
        <v>0</v>
      </c>
      <c r="CH375" s="304">
        <f>IFERROR(VLOOKUP(AM375,装备!$B:$C,2,0),0)</f>
        <v>0</v>
      </c>
      <c r="CI375" s="304">
        <f>IFERROR(VLOOKUP($AM375,装备!$B:$Q,5,0),0)</f>
        <v>0</v>
      </c>
      <c r="CJ375" s="304">
        <f>IFERROR(VLOOKUP($AM375,装备!$B:$Q,6,0),0)</f>
        <v>0</v>
      </c>
      <c r="CK375" s="304">
        <f>IFERROR(VLOOKUP($AM375,装备!$B:$Q,7,0),0)</f>
        <v>0</v>
      </c>
      <c r="CL375" s="304">
        <f>IFERROR(VLOOKUP($AM375,装备!$B:$Q,8,0),0)</f>
        <v>0</v>
      </c>
      <c r="CM375" s="304">
        <f>IFERROR(VLOOKUP($AM375,装备!$B:$Q,9,0),0)</f>
        <v>0</v>
      </c>
      <c r="CN375" s="304">
        <f>IFERROR(VLOOKUP($AM375,装备!$B:$Q,10,0),0)</f>
        <v>0</v>
      </c>
      <c r="CO375" s="304">
        <f>IFERROR(VLOOKUP($AM375,装备!$B:$Q,11,0),0)</f>
        <v>0</v>
      </c>
      <c r="CP375" s="304">
        <f>IFERROR(VLOOKUP($AM375,装备!$B:$Q,12,0),0)</f>
        <v>0</v>
      </c>
      <c r="CQ375" s="304">
        <f>IFERROR(VLOOKUP($AM375,装备!$B:$Q,13,0),0)</f>
        <v>0</v>
      </c>
      <c r="CR375" s="304">
        <f>IFERROR(VLOOKUP($AM375,装备!$B:$Q,14,0),0)</f>
        <v>0</v>
      </c>
      <c r="CS375" s="304">
        <f>IFERROR(VLOOKUP($AM375,装备!$B:$Q,16,0),0)</f>
        <v>0</v>
      </c>
      <c r="CT375" s="304">
        <f>IFERROR(VLOOKUP($AM375,装备!$B:$Q,5,0),0)</f>
        <v>0</v>
      </c>
      <c r="CU375" s="304">
        <f>IFERROR(VLOOKUP(AN375,装备!$B:$C,2,0),0)</f>
        <v>0</v>
      </c>
      <c r="CV375" s="304">
        <f>IFERROR(VLOOKUP($AN375,装备!$B:$Q,5,0),0)</f>
        <v>0</v>
      </c>
      <c r="CW375" s="304">
        <f>IFERROR(VLOOKUP($AN375,装备!$B:$Q,6,0),0)</f>
        <v>0</v>
      </c>
      <c r="CX375" s="304">
        <f>IFERROR(VLOOKUP($AN375,装备!$B:$Q,7,0),0)</f>
        <v>0</v>
      </c>
      <c r="CY375" s="304">
        <f>IFERROR(VLOOKUP($AN375,装备!$B:$Q,8,0),0)</f>
        <v>0</v>
      </c>
      <c r="CZ375" s="304">
        <f>IFERROR(VLOOKUP($AN375,装备!$B:$Q,9,0),0)</f>
        <v>0</v>
      </c>
      <c r="DA375" s="304">
        <f>IFERROR(VLOOKUP($AN375,装备!$B:$Q,10,0),0)</f>
        <v>0</v>
      </c>
      <c r="DB375" s="304">
        <f>IFERROR(VLOOKUP($AN375,装备!$B:$Q,11,0),0)</f>
        <v>0</v>
      </c>
      <c r="DC375" s="304">
        <f>IFERROR(VLOOKUP($AN375,装备!$B:$Q,12,0),0)</f>
        <v>0</v>
      </c>
      <c r="DD375" s="304">
        <f>IFERROR(VLOOKUP($AN375,装备!$B:$Q,13,0),0)</f>
        <v>0</v>
      </c>
      <c r="DE375" s="304">
        <f>IFERROR(VLOOKUP($AN375,装备!$B:$Q,14,0),0)</f>
        <v>0</v>
      </c>
      <c r="DF375" s="304">
        <f>IFERROR(VLOOKUP($AN375,装备!$B:$Q,16,0),0)</f>
        <v>0</v>
      </c>
      <c r="DG375" s="304">
        <f>IFERROR(VLOOKUP($AN375,装备!$B:$Q,5,0),0)</f>
        <v>0</v>
      </c>
      <c r="DH375" s="304">
        <f>IFERROR(VLOOKUP(AO375,装备!$B:$C,2,0),0)</f>
        <v>0</v>
      </c>
      <c r="DI375" s="304">
        <f>IFERROR(VLOOKUP($AO375,装备!$B:$Q,5,0),0)</f>
        <v>0</v>
      </c>
      <c r="DJ375" s="304">
        <f>IFERROR(VLOOKUP($AO375,装备!$B:$Q,6,0),0)</f>
        <v>0</v>
      </c>
      <c r="DK375" s="304">
        <f>IFERROR(VLOOKUP($AO375,装备!$B:$Q,7,0),0)</f>
        <v>0</v>
      </c>
      <c r="DL375" s="304">
        <f>IFERROR(VLOOKUP($AO375,装备!$B:$Q,8,0),0)</f>
        <v>0</v>
      </c>
      <c r="DM375" s="304">
        <f>IFERROR(VLOOKUP($AO375,装备!$B:$Q,9,0),0)</f>
        <v>0</v>
      </c>
      <c r="DN375" s="304">
        <f>IFERROR(VLOOKUP($AO375,装备!$B:$Q,10,0),0)</f>
        <v>0</v>
      </c>
      <c r="DO375" s="304">
        <f>IFERROR(VLOOKUP($AO375,装备!$B:$Q,11,0),0)</f>
        <v>0</v>
      </c>
      <c r="DP375" s="304">
        <f>IFERROR(VLOOKUP($AO375,装备!$B:$Q,12,0),0)</f>
        <v>0</v>
      </c>
      <c r="DQ375" s="304">
        <f>IFERROR(VLOOKUP($AO375,装备!$B:$Q,13,0),0)</f>
        <v>0</v>
      </c>
      <c r="DR375" s="304">
        <f>IFERROR(VLOOKUP($AO375,装备!$B:$Q,14,0),0)</f>
        <v>0</v>
      </c>
      <c r="DS375" s="304">
        <f>IFERROR(VLOOKUP($AO375,装备!$B:$Q,16,0),0)</f>
        <v>0</v>
      </c>
      <c r="DT375" s="304">
        <f>IFERROR(VLOOKUP($AO375,装备!$B:$Q,5,0),0)</f>
        <v>0</v>
      </c>
    </row>
    <row r="376" spans="1:124" ht="27" hidden="1">
      <c r="A376" s="301">
        <f>未改造舰娘!$A372</f>
        <v>10040311</v>
      </c>
      <c r="B376" s="354" t="s">
        <v>4292</v>
      </c>
      <c r="C376" s="323"/>
      <c r="D376" s="323">
        <f t="shared" si="5"/>
        <v>110</v>
      </c>
      <c r="E376" s="303">
        <f>未改造舰娘!$C372</f>
        <v>5</v>
      </c>
      <c r="F376" s="304" t="str">
        <f>未改造舰娘!$D372</f>
        <v>防驱</v>
      </c>
      <c r="G376" s="304" t="str">
        <f>未改造舰娘!$E372</f>
        <v>小型</v>
      </c>
      <c r="H376" s="304" t="str">
        <f>未改造舰娘!$F372</f>
        <v>护卫舰（特殊）</v>
      </c>
      <c r="I376" s="460">
        <f>未改造舰娘!$AR372</f>
        <v>3</v>
      </c>
      <c r="J376" s="304" t="str">
        <f>未改造舰娘!$G372</f>
        <v>英国</v>
      </c>
      <c r="K376" s="312">
        <f>未改造舰娘!$H372+(BV376+CI376+CV376+DI376)*$C$2</f>
        <v>28</v>
      </c>
      <c r="L376" s="304">
        <f>未改造舰娘!$I372</f>
        <v>0</v>
      </c>
      <c r="M376" s="304">
        <f>未改造舰娘!$J372</f>
        <v>3</v>
      </c>
      <c r="N376" s="518">
        <f>未改造舰娘!$K372</f>
        <v>3</v>
      </c>
      <c r="O376" s="304">
        <f>未改造舰娘!$L372+((CE376+CR376+DE376+DR376)*$C$2)</f>
        <v>22</v>
      </c>
      <c r="P376" s="304" t="str">
        <f>IF($C$2=1,(IF(ISERROR(FIND("超长",未改造舰娘!$M372&amp;CC376&amp;CP376&amp;DC376&amp;DP376,1)),IF(ISERROR(FIND("长",未改造舰娘!$M372&amp;CC376&amp;CP376&amp;DC376&amp;DP376,1)),IF(ISERROR(FIND("中",未改造舰娘!$M372&amp;CC376&amp;CP376&amp;DC376&amp;DP376,1)),IF(ISERROR(FIND("短",未改造舰娘!$M372&amp;CC376&amp;CP376&amp;DC376&amp;DP376,1)),IF(ISERROR(FIND("无",未改造舰娘!$M372&amp;CC376&amp;CP376&amp;DC376&amp;DP376,1)),0,"无"),"短"),"中"),"长"),"超长")),未改造舰娘!$M372)</f>
        <v>短</v>
      </c>
      <c r="Q376" s="303">
        <f>未改造舰娘!$N372</f>
        <v>31.5</v>
      </c>
      <c r="R376" s="304">
        <f>(未改造舰娘!$P372)+(未改造舰娘!$Q372)*$C$3+((BW376+CJ376+CW376+DJ376)*$C$2)</f>
        <v>38</v>
      </c>
      <c r="S376" s="304">
        <f>(未改造舰娘!$R372)+(未改造舰娘!$S372)*$C$3+((BY376+CL376+CY376+DL376)*$C$2)</f>
        <v>1</v>
      </c>
      <c r="T376" s="304">
        <f>(未改造舰娘!$T372)+(未改造舰娘!$U372)*$C$3+((BX376+CK376+CX376+DK376)*$C$2)</f>
        <v>27</v>
      </c>
      <c r="U376" s="304">
        <f>(未改造舰娘!$V372)+(未改造舰娘!$W372)*$C$3+((CG376+CT376+DG376+DT376)*$C$2)</f>
        <v>81</v>
      </c>
      <c r="V376" s="305">
        <f>INT((((未改造舰娘!$Y372)-(未改造舰娘!$X372))*(((IF(D376=0,C376,D376))-1)/99))+未改造舰娘!$X372)+((CB376+CO376+DB376+DO376)*$C$2)</f>
        <v>99</v>
      </c>
      <c r="W376" s="304">
        <f>INT((((未改造舰娘!$AA372)-(未改造舰娘!$Z372))*(((IF(D376=0,C376,D376))-1)/99))+未改造舰娘!$Z372)+((CD376+CQ376+DD376+DQ376)*$C$2)</f>
        <v>70</v>
      </c>
      <c r="X376" s="304">
        <f>INT((((未改造舰娘!$AC372)-(未改造舰娘!$AB372))*(((IF(D376=0,C376,D376))-1)/99))+未改造舰娘!$AB372)+((CA376+CN376+DA376+DN376)*$C$2)</f>
        <v>36</v>
      </c>
      <c r="Y376" s="303">
        <f>INT((((未改造舰娘!$AE372)-(未改造舰娘!$AD372))*(((IF(D376=0,C376,D376))-1)/99))+未改造舰娘!$AD372)+((BZ376+CM376+CZ376+DM376)*$C$2)</f>
        <v>0</v>
      </c>
      <c r="Z376" s="474">
        <f>IF(未改造舰娘!$AF372=0,"",未改造舰娘!$AF372)</f>
        <v>8</v>
      </c>
      <c r="AA376" s="304">
        <f>IF(未改造舰娘!$AG372="","",未改造舰娘!$AG372)</f>
        <v>8</v>
      </c>
      <c r="AB376" s="304">
        <f>IF(未改造舰娘!$AH372="","",未改造舰娘!$AH372)</f>
        <v>8</v>
      </c>
      <c r="AC376" s="304" t="str">
        <f>IF(未改造舰娘!$AI372="","",未改造舰娘!$AI372)</f>
        <v/>
      </c>
      <c r="AD376" s="304">
        <f>IF(未改造舰娘!$AJ372="","",未改造舰娘!$AJ372)</f>
        <v>24</v>
      </c>
      <c r="AE376" s="305">
        <f>IF(未改造舰娘!$AK372="","",未改造舰娘!$AK372)</f>
        <v>0</v>
      </c>
      <c r="AF376" s="304" t="str">
        <f>IF(未改造舰娘!$AL372="","",未改造舰娘!$AL372)</f>
        <v/>
      </c>
      <c r="AG376" s="304" t="str">
        <f>IF(未改造舰娘!$AM372="","",未改造舰娘!$AM372)</f>
        <v/>
      </c>
      <c r="AH376" s="304" t="str">
        <f>IF(未改造舰娘!$AN372="","",未改造舰娘!$AN372)</f>
        <v/>
      </c>
      <c r="AI376" s="304" t="str">
        <f>IF(未改造舰娘!$AO372="","",未改造舰娘!$AO372)</f>
        <v/>
      </c>
      <c r="AJ376" s="304" t="str">
        <f>IF(未改造舰娘!$AP372="","",未改造舰娘!$AP372)</f>
        <v/>
      </c>
      <c r="AK376" s="303" t="str">
        <f>IF(未改造舰娘!$AQ372="","",未改造舰娘!$AQ372)</f>
        <v/>
      </c>
      <c r="AL376" s="306" t="str">
        <f>IF(未改造舰娘!$AS372="","",未改造舰娘!$AS372)</f>
        <v>海参防空导弹</v>
      </c>
      <c r="AM376" s="306" t="str">
        <f>IF(未改造舰娘!$AT372="","",未改造舰娘!$AT372)</f>
        <v>海参导弹发射系统</v>
      </c>
      <c r="AN376" s="306" t="str">
        <f>IF(未改造舰娘!$AU372="","",未改造舰娘!$AU372)</f>
        <v/>
      </c>
      <c r="AO376" s="306" t="str">
        <f>IF(未改造舰娘!$AV372="","",未改造舰娘!$AV372)</f>
        <v/>
      </c>
      <c r="AP376" s="307" t="str">
        <f>IF(未改造舰娘!$AW372="","",未改造舰娘!$AW372)</f>
        <v>改进型海参(1级)：海参防空导弹的装填系统得到了优化，该角色额外获得了一个装备栏。（该技能无法升级）</v>
      </c>
      <c r="AQ376" s="308" t="str">
        <f>IF(未改造舰娘!$AX372="","",未改造舰娘!$AX372)</f>
        <v/>
      </c>
      <c r="AR376" s="304">
        <f>IF(未改造舰娘!$AY372="","",未改造舰娘!$AY372)</f>
        <v>30</v>
      </c>
      <c r="AS376" s="304">
        <f>IF(未改造舰娘!$AZ372="","",未改造舰娘!$AZ372)</f>
        <v>35</v>
      </c>
      <c r="AT376" s="304">
        <f>IF(未改造舰娘!$BA372="","",未改造舰娘!$BA372)</f>
        <v>0.7</v>
      </c>
      <c r="AU376" s="304">
        <f>IF(未改造舰娘!$BB372="","",未改造舰娘!$BB372)</f>
        <v>1.2</v>
      </c>
      <c r="AV376" s="305">
        <f>IF((未改造舰娘!$BG372+未改造舰娘!$BK372*$C$4)=0,"",(未改造舰娘!$BG372+未改造舰娘!$BK372*$C$4))</f>
        <v>24</v>
      </c>
      <c r="AW376" s="304">
        <f>IF((未改造舰娘!$BH372+未改造舰娘!$BL372*$C$4)=0,"",(未改造舰娘!$BH372+未改造舰娘!$BL372*$C$4))</f>
        <v>21</v>
      </c>
      <c r="AX376" s="304">
        <f>IF((未改造舰娘!$BI372+未改造舰娘!$BM372*$C$4)=0,"",(未改造舰娘!$BI372+未改造舰娘!$BM372*$C$4))</f>
        <v>12</v>
      </c>
      <c r="AY376" s="303">
        <f>IF((未改造舰娘!$BJ372+未改造舰娘!$BN372*$C$4)=0,"",(未改造舰娘!$BJ372+未改造舰娘!$BN372*$C$4))</f>
        <v>36</v>
      </c>
      <c r="AZ376" s="500">
        <f>IF(未改造舰娘!BC372="","",未改造舰娘!BC372)</f>
        <v>21</v>
      </c>
      <c r="BA376" s="500">
        <f>IF(未改造舰娘!BD372="","",未改造舰娘!BD372)</f>
        <v>1</v>
      </c>
      <c r="BB376" s="500">
        <f>IF(未改造舰娘!BE372="","",未改造舰娘!BE372)</f>
        <v>12</v>
      </c>
      <c r="BC376" s="498">
        <f>IF(未改造舰娘!BF372="","",未改造舰娘!BF372)</f>
        <v>66</v>
      </c>
      <c r="BD376" s="67" t="s">
        <v>2752</v>
      </c>
      <c r="BE376" s="506">
        <v>0.17430555555555557</v>
      </c>
      <c r="BF376" s="306" t="str">
        <f>IF(未改造舰娘!$BQ372="","",未改造舰娘!$BQ372)</f>
        <v/>
      </c>
      <c r="BG376" s="306" t="str">
        <f>IF(未改造舰娘!$BR372="","",未改造舰娘!$BR372)</f>
        <v/>
      </c>
      <c r="BH376" s="306"/>
      <c r="BU376" s="304">
        <f>IFERROR(VLOOKUP(AL376,装备!$B:$C,2,0),0)</f>
        <v>4</v>
      </c>
      <c r="BV376" s="304">
        <f>IFERROR(VLOOKUP($AL376,装备!$B:$Q,5,0),0)</f>
        <v>0</v>
      </c>
      <c r="BW376" s="304">
        <f>IFERROR(VLOOKUP($AL376,装备!$B:$Q,6,0),0)</f>
        <v>15</v>
      </c>
      <c r="BX376" s="304">
        <f>IFERROR(VLOOKUP($AL376,装备!$B:$Q,7,0),0)</f>
        <v>0</v>
      </c>
      <c r="BY376" s="304">
        <f>IFERROR(VLOOKUP($AL376,装备!$B:$Q,8,0),0)</f>
        <v>0</v>
      </c>
      <c r="BZ376" s="304">
        <f>IFERROR(VLOOKUP($AL376,装备!$B:$Q,9,0),0)</f>
        <v>0</v>
      </c>
      <c r="CA376" s="304">
        <f>IFERROR(VLOOKUP($AL376,装备!$B:$Q,10,0),0)</f>
        <v>0</v>
      </c>
      <c r="CB376" s="304">
        <f>IFERROR(VLOOKUP($AL376,装备!$B:$Q,11,0),0)</f>
        <v>0</v>
      </c>
      <c r="CC376" s="304" t="str">
        <f>IFERROR(VLOOKUP($AL376,装备!$B:$Q,12,0),0)</f>
        <v>无</v>
      </c>
      <c r="CD376" s="304">
        <f>IFERROR(VLOOKUP($AL376,装备!$B:$Q,13,0),0)</f>
        <v>0</v>
      </c>
      <c r="CE376" s="304">
        <f>IFERROR(VLOOKUP($AL376,装备!$B:$Q,14,0),0)</f>
        <v>0</v>
      </c>
      <c r="CF376" s="304">
        <f>IFERROR(VLOOKUP($AL376,装备!$B:$Q,16,0),0)</f>
        <v>15</v>
      </c>
      <c r="CG376" s="304">
        <f>IFERROR(VLOOKUP($AL376,装备!$B:$Q,5,0),0)</f>
        <v>0</v>
      </c>
      <c r="CH376" s="304">
        <f>IFERROR(VLOOKUP(AM376,装备!$B:$C,2,0),0)</f>
        <v>4</v>
      </c>
      <c r="CI376" s="304">
        <f>IFERROR(VLOOKUP($AM376,装备!$B:$Q,5,0),0)</f>
        <v>0</v>
      </c>
      <c r="CJ376" s="304">
        <f>IFERROR(VLOOKUP($AM376,装备!$B:$Q,6,0),0)</f>
        <v>0</v>
      </c>
      <c r="CK376" s="304">
        <f>IFERROR(VLOOKUP($AM376,装备!$B:$Q,7,0),0)</f>
        <v>0</v>
      </c>
      <c r="CL376" s="304">
        <f>IFERROR(VLOOKUP($AM376,装备!$B:$Q,8,0),0)</f>
        <v>0</v>
      </c>
      <c r="CM376" s="304">
        <f>IFERROR(VLOOKUP($AM376,装备!$B:$Q,9,0),0)</f>
        <v>0</v>
      </c>
      <c r="CN376" s="304">
        <f>IFERROR(VLOOKUP($AM376,装备!$B:$Q,10,0),0)</f>
        <v>0</v>
      </c>
      <c r="CO376" s="304">
        <f>IFERROR(VLOOKUP($AM376,装备!$B:$Q,11,0),0)</f>
        <v>2</v>
      </c>
      <c r="CP376" s="304" t="str">
        <f>IFERROR(VLOOKUP($AM376,装备!$B:$Q,12,0),0)</f>
        <v>无</v>
      </c>
      <c r="CQ376" s="304">
        <f>IFERROR(VLOOKUP($AM376,装备!$B:$Q,13,0),0)</f>
        <v>2</v>
      </c>
      <c r="CR376" s="304">
        <f>IFERROR(VLOOKUP($AM376,装备!$B:$Q,14,0),0)</f>
        <v>0</v>
      </c>
      <c r="CS376" s="304">
        <f>IFERROR(VLOOKUP($AM376,装备!$B:$Q,16,0),0)</f>
        <v>0</v>
      </c>
      <c r="CT376" s="304">
        <f>IFERROR(VLOOKUP($AM376,装备!$B:$Q,5,0),0)</f>
        <v>0</v>
      </c>
      <c r="CU376" s="304">
        <f>IFERROR(VLOOKUP(AN376,装备!$B:$C,2,0),0)</f>
        <v>0</v>
      </c>
      <c r="CV376" s="304">
        <f>IFERROR(VLOOKUP($AN376,装备!$B:$Q,5,0),0)</f>
        <v>0</v>
      </c>
      <c r="CW376" s="304">
        <f>IFERROR(VLOOKUP($AN376,装备!$B:$Q,6,0),0)</f>
        <v>0</v>
      </c>
      <c r="CX376" s="304">
        <f>IFERROR(VLOOKUP($AN376,装备!$B:$Q,7,0),0)</f>
        <v>0</v>
      </c>
      <c r="CY376" s="304">
        <f>IFERROR(VLOOKUP($AN376,装备!$B:$Q,8,0),0)</f>
        <v>0</v>
      </c>
      <c r="CZ376" s="304">
        <f>IFERROR(VLOOKUP($AN376,装备!$B:$Q,9,0),0)</f>
        <v>0</v>
      </c>
      <c r="DA376" s="304">
        <f>IFERROR(VLOOKUP($AN376,装备!$B:$Q,10,0),0)</f>
        <v>0</v>
      </c>
      <c r="DB376" s="304">
        <f>IFERROR(VLOOKUP($AN376,装备!$B:$Q,11,0),0)</f>
        <v>0</v>
      </c>
      <c r="DC376" s="304">
        <f>IFERROR(VLOOKUP($AN376,装备!$B:$Q,12,0),0)</f>
        <v>0</v>
      </c>
      <c r="DD376" s="304">
        <f>IFERROR(VLOOKUP($AN376,装备!$B:$Q,13,0),0)</f>
        <v>0</v>
      </c>
      <c r="DE376" s="304">
        <f>IFERROR(VLOOKUP($AN376,装备!$B:$Q,14,0),0)</f>
        <v>0</v>
      </c>
      <c r="DF376" s="304">
        <f>IFERROR(VLOOKUP($AN376,装备!$B:$Q,16,0),0)</f>
        <v>0</v>
      </c>
      <c r="DG376" s="304">
        <f>IFERROR(VLOOKUP($AN376,装备!$B:$Q,5,0),0)</f>
        <v>0</v>
      </c>
      <c r="DH376" s="304">
        <f>IFERROR(VLOOKUP(AO376,装备!$B:$C,2,0),0)</f>
        <v>0</v>
      </c>
      <c r="DI376" s="304">
        <f>IFERROR(VLOOKUP($AO376,装备!$B:$Q,5,0),0)</f>
        <v>0</v>
      </c>
      <c r="DJ376" s="304">
        <f>IFERROR(VLOOKUP($AO376,装备!$B:$Q,6,0),0)</f>
        <v>0</v>
      </c>
      <c r="DK376" s="304">
        <f>IFERROR(VLOOKUP($AO376,装备!$B:$Q,7,0),0)</f>
        <v>0</v>
      </c>
      <c r="DL376" s="304">
        <f>IFERROR(VLOOKUP($AO376,装备!$B:$Q,8,0),0)</f>
        <v>0</v>
      </c>
      <c r="DM376" s="304">
        <f>IFERROR(VLOOKUP($AO376,装备!$B:$Q,9,0),0)</f>
        <v>0</v>
      </c>
      <c r="DN376" s="304">
        <f>IFERROR(VLOOKUP($AO376,装备!$B:$Q,10,0),0)</f>
        <v>0</v>
      </c>
      <c r="DO376" s="304">
        <f>IFERROR(VLOOKUP($AO376,装备!$B:$Q,11,0),0)</f>
        <v>0</v>
      </c>
      <c r="DP376" s="304">
        <f>IFERROR(VLOOKUP($AO376,装备!$B:$Q,12,0),0)</f>
        <v>0</v>
      </c>
      <c r="DQ376" s="304">
        <f>IFERROR(VLOOKUP($AO376,装备!$B:$Q,13,0),0)</f>
        <v>0</v>
      </c>
      <c r="DR376" s="304">
        <f>IFERROR(VLOOKUP($AO376,装备!$B:$Q,14,0),0)</f>
        <v>0</v>
      </c>
      <c r="DS376" s="304">
        <f>IFERROR(VLOOKUP($AO376,装备!$B:$Q,16,0),0)</f>
        <v>0</v>
      </c>
      <c r="DT376" s="304">
        <f>IFERROR(VLOOKUP($AO376,装备!$B:$Q,5,0),0)</f>
        <v>0</v>
      </c>
    </row>
    <row r="377" spans="1:124" ht="27">
      <c r="A377" s="301">
        <f>未改造舰娘!$A373</f>
        <v>10040413</v>
      </c>
      <c r="B377" s="354" t="s">
        <v>4296</v>
      </c>
      <c r="C377" s="323"/>
      <c r="D377" s="323">
        <f t="shared" si="5"/>
        <v>110</v>
      </c>
      <c r="E377" s="303">
        <f>未改造舰娘!$C373</f>
        <v>5</v>
      </c>
      <c r="F377" s="304" t="str">
        <f>未改造舰娘!$D373</f>
        <v>装母</v>
      </c>
      <c r="G377" s="304" t="str">
        <f>未改造舰娘!$E373</f>
        <v>大型</v>
      </c>
      <c r="H377" s="304" t="str">
        <f>未改造舰娘!$F373</f>
        <v>主力舰</v>
      </c>
      <c r="I377" s="460">
        <f>未改造舰娘!$AR373</f>
        <v>4</v>
      </c>
      <c r="J377" s="304" t="str">
        <f>未改造舰娘!$G373</f>
        <v>英国</v>
      </c>
      <c r="K377" s="312">
        <f>未改造舰娘!$H373+(BV377+CI377+CV377+DI377)*$C$2</f>
        <v>70</v>
      </c>
      <c r="L377" s="304">
        <f>未改造舰娘!$I373</f>
        <v>2</v>
      </c>
      <c r="M377" s="304">
        <f>未改造舰娘!$J373</f>
        <v>3</v>
      </c>
      <c r="N377" s="518">
        <f>未改造舰娘!$K373</f>
        <v>3</v>
      </c>
      <c r="O377" s="304">
        <f>未改造舰娘!$L373+((CE377+CR377+DE377+DR377)*$C$2)</f>
        <v>15</v>
      </c>
      <c r="P377" s="304" t="str">
        <f>IF($C$2=1,(IF(ISERROR(FIND("超长",未改造舰娘!$M373&amp;CC377&amp;CP377&amp;DC377&amp;DP377,1)),IF(ISERROR(FIND("长",未改造舰娘!$M373&amp;CC377&amp;CP377&amp;DC377&amp;DP377,1)),IF(ISERROR(FIND("中",未改造舰娘!$M373&amp;CC377&amp;CP377&amp;DC377&amp;DP377,1)),IF(ISERROR(FIND("短",未改造舰娘!$M373&amp;CC377&amp;CP377&amp;DC377&amp;DP377,1)),IF(ISERROR(FIND("无",未改造舰娘!$M373&amp;CC377&amp;CP377&amp;DC377&amp;DP377,1)),0,"无"),"短"),"中"),"长"),"超长")),未改造舰娘!$M373)</f>
        <v>短</v>
      </c>
      <c r="Q377" s="303">
        <f>未改造舰娘!$N373</f>
        <v>32</v>
      </c>
      <c r="R377" s="304">
        <f>(未改造舰娘!$P373)+(未改造舰娘!$Q373)*$C$3+((BW377+CJ377+CW377+DJ377)*$C$2)</f>
        <v>40</v>
      </c>
      <c r="S377" s="304">
        <f>(未改造舰娘!$R373)+(未改造舰娘!$S373)*$C$3+((BY377+CL377+CY377+DL377)*$C$2)</f>
        <v>0</v>
      </c>
      <c r="T377" s="304">
        <f>(未改造舰娘!$T373)+(未改造舰娘!$U373)*$C$3+((BX377+CK377+CX377+DK377)*$C$2)</f>
        <v>84</v>
      </c>
      <c r="U377" s="304">
        <f>(未改造舰娘!$V373)+(未改造舰娘!$W373)*$C$3+((CG377+CT377+DG377+DT377)*$C$2)</f>
        <v>90</v>
      </c>
      <c r="V377" s="305">
        <f>INT((((未改造舰娘!$Y373)-(未改造舰娘!$X373))*(((IF(D377=0,C377,D377))-1)/99))+未改造舰娘!$X373)+((CB377+CO377+DB377+DO377)*$C$2)</f>
        <v>87</v>
      </c>
      <c r="W377" s="304">
        <f>INT((((未改造舰娘!$AA373)-(未改造舰娘!$Z373))*(((IF(D377=0,C377,D377))-1)/99))+未改造舰娘!$Z373)+((CD377+CQ377+DD377+DQ377)*$C$2)</f>
        <v>56</v>
      </c>
      <c r="X377" s="304">
        <f>INT((((未改造舰娘!$AC373)-(未改造舰娘!$AB373))*(((IF(D377=0,C377,D377))-1)/99))+未改造舰娘!$AB373)+((CA377+CN377+DA377+DN377)*$C$2)</f>
        <v>67</v>
      </c>
      <c r="Y377" s="303">
        <f>INT((((未改造舰娘!$AE373)-(未改造舰娘!$AD373))*(((IF(D377=0,C377,D377))-1)/99))+未改造舰娘!$AD373)+((BZ377+CM377+CZ377+DM377)*$C$2)</f>
        <v>0</v>
      </c>
      <c r="Z377" s="474">
        <f>IF(未改造舰娘!$AF373=0,"",未改造舰娘!$AF373)</f>
        <v>18</v>
      </c>
      <c r="AA377" s="304">
        <f>IF(未改造舰娘!$AG373="","",未改造舰娘!$AG373)</f>
        <v>30</v>
      </c>
      <c r="AB377" s="304">
        <f>IF(未改造舰娘!$AH373="","",未改造舰娘!$AH373)</f>
        <v>21</v>
      </c>
      <c r="AC377" s="304">
        <f>IF(未改造舰娘!$AI373="","",未改造舰娘!$AI373)</f>
        <v>12</v>
      </c>
      <c r="AD377" s="304">
        <f>IF(未改造舰娘!$AJ373="","",未改造舰娘!$AJ373)</f>
        <v>81</v>
      </c>
      <c r="AE377" s="305">
        <f>IF(未改造舰娘!$AK373="","",未改造舰娘!$AK373)</f>
        <v>0</v>
      </c>
      <c r="AF377" s="304" t="str">
        <f>IF(未改造舰娘!$AL373="","",未改造舰娘!$AL373)</f>
        <v/>
      </c>
      <c r="AG377" s="304" t="str">
        <f>IF(未改造舰娘!$AM373="","",未改造舰娘!$AM373)</f>
        <v/>
      </c>
      <c r="AH377" s="304" t="str">
        <f>IF(未改造舰娘!$AN373="","",未改造舰娘!$AN373)</f>
        <v/>
      </c>
      <c r="AI377" s="304" t="str">
        <f>IF(未改造舰娘!$AO373="","",未改造舰娘!$AO373)</f>
        <v/>
      </c>
      <c r="AJ377" s="304" t="str">
        <f>IF(未改造舰娘!$AP373="","",未改造舰娘!$AP373)</f>
        <v/>
      </c>
      <c r="AK377" s="303" t="str">
        <f>IF(未改造舰娘!$AQ373="","",未改造舰娘!$AQ373)</f>
        <v/>
      </c>
      <c r="AL377" s="306" t="str">
        <f>IF(未改造舰娘!$AS373="","",未改造舰娘!$AS373)</f>
        <v>萤火虫</v>
      </c>
      <c r="AM377" s="306" t="str">
        <f>IF(未改造舰娘!$AT373="","",未改造舰娘!$AT373)</f>
        <v>TBF复仇者</v>
      </c>
      <c r="AN377" s="306" t="str">
        <f>IF(未改造舰娘!$AU373="","",未改造舰娘!$AU373)</f>
        <v>海喷火</v>
      </c>
      <c r="AO377" s="306" t="str">
        <f>IF(未改造舰娘!$AV373="","",未改造舰娘!$AV373)</f>
        <v/>
      </c>
      <c r="AP377" s="307" t="str">
        <f>IF(未改造舰娘!$AW373="","",未改造舰娘!$AW373)</f>
        <v>钨作战(3级)：降低敌方全体主力舰15闪避值。航空战阶段降低被命中目标15%命中率。</v>
      </c>
      <c r="AQ377" s="308" t="str">
        <f>IF(未改造舰娘!$AX373="","",未改造舰娘!$AX373)</f>
        <v/>
      </c>
      <c r="AR377" s="304">
        <f>IF(未改造舰娘!$AY373="","",未改造舰娘!$AY373)</f>
        <v>70</v>
      </c>
      <c r="AS377" s="304">
        <f>IF(未改造舰娘!$AZ373="","",未改造舰娘!$AZ373)</f>
        <v>65</v>
      </c>
      <c r="AT377" s="304">
        <f>IF(未改造舰娘!$BA373="","",未改造舰娘!$BA373)</f>
        <v>2.9</v>
      </c>
      <c r="AU377" s="304">
        <f>IF(未改造舰娘!$BB373="","",未改造舰娘!$BB373)</f>
        <v>5.4</v>
      </c>
      <c r="AV377" s="305">
        <f>IF((未改造舰娘!$BG373+未改造舰娘!$BK373*$C$4)=0,"",(未改造舰娘!$BG373+未改造舰娘!$BK373*$C$4))</f>
        <v>27</v>
      </c>
      <c r="AW377" s="304">
        <f>IF((未改造舰娘!$BH373+未改造舰娘!$BL373*$C$4)=0,"",(未改造舰娘!$BH373+未改造舰娘!$BL373*$C$4))</f>
        <v>29</v>
      </c>
      <c r="AX377" s="304">
        <f>IF((未改造舰娘!$BI373+未改造舰娘!$BM373*$C$4)=0,"",(未改造舰娘!$BI373+未改造舰娘!$BM373*$C$4))</f>
        <v>40</v>
      </c>
      <c r="AY377" s="303">
        <f>IF((未改造舰娘!$BJ373+未改造舰娘!$BN373*$C$4)=0,"",(未改造舰娘!$BJ373+未改造舰娘!$BN373*$C$4))</f>
        <v>33</v>
      </c>
      <c r="AZ377" s="500">
        <f>IF(未改造舰娘!BC373="","",未改造舰娘!BC373)</f>
        <v>3</v>
      </c>
      <c r="BA377" s="500">
        <f>IF(未改造舰娘!BD373="","",未改造舰娘!BD373)</f>
        <v>0</v>
      </c>
      <c r="BB377" s="500">
        <f>IF(未改造舰娘!BE373="","",未改造舰娘!BE373)</f>
        <v>27</v>
      </c>
      <c r="BC377" s="498">
        <f>IF(未改造舰娘!BF373="","",未改造舰娘!BF373)</f>
        <v>84</v>
      </c>
      <c r="BD377" s="67" t="s">
        <v>2754</v>
      </c>
      <c r="BE377" s="506">
        <v>5.2083333333333336E-2</v>
      </c>
      <c r="BF377" s="306" t="str">
        <f>IF(未改造舰娘!$BQ373="","",未改造舰娘!$BQ373)</f>
        <v/>
      </c>
      <c r="BG377" s="306" t="str">
        <f>IF(未改造舰娘!$BR373="","",未改造舰娘!$BR373)</f>
        <v/>
      </c>
      <c r="BH377" s="306"/>
      <c r="BU377" s="304">
        <f>IFERROR(VLOOKUP(AL377,装备!$B:$C,2,0),0)</f>
        <v>5</v>
      </c>
      <c r="BV377" s="304">
        <f>IFERROR(VLOOKUP($AL377,装备!$B:$Q,5,0),0)</f>
        <v>0</v>
      </c>
      <c r="BW377" s="304">
        <f>IFERROR(VLOOKUP($AL377,装备!$B:$Q,6,0),0)</f>
        <v>0</v>
      </c>
      <c r="BX377" s="304">
        <f>IFERROR(VLOOKUP($AL377,装备!$B:$Q,7,0),0)</f>
        <v>0</v>
      </c>
      <c r="BY377" s="304">
        <f>IFERROR(VLOOKUP($AL377,装备!$B:$Q,8,0),0)</f>
        <v>0</v>
      </c>
      <c r="BZ377" s="304">
        <f>IFERROR(VLOOKUP($AL377,装备!$B:$Q,9,0),0)</f>
        <v>3</v>
      </c>
      <c r="CA377" s="304">
        <f>IFERROR(VLOOKUP($AL377,装备!$B:$Q,10,0),0)</f>
        <v>0</v>
      </c>
      <c r="CB377" s="304">
        <f>IFERROR(VLOOKUP($AL377,装备!$B:$Q,11,0),0)</f>
        <v>0</v>
      </c>
      <c r="CC377" s="304" t="str">
        <f>IFERROR(VLOOKUP($AL377,装备!$B:$Q,12,0),0)</f>
        <v>无</v>
      </c>
      <c r="CD377" s="304">
        <f>IFERROR(VLOOKUP($AL377,装备!$B:$Q,13,0),0)</f>
        <v>0</v>
      </c>
      <c r="CE377" s="304">
        <f>IFERROR(VLOOKUP($AL377,装备!$B:$Q,14,0),0)</f>
        <v>0</v>
      </c>
      <c r="CF377" s="304">
        <f>IFERROR(VLOOKUP($AL377,装备!$B:$Q,16,0),0)</f>
        <v>6</v>
      </c>
      <c r="CG377" s="304">
        <f>IFERROR(VLOOKUP($AL377,装备!$B:$Q,5,0),0)</f>
        <v>0</v>
      </c>
      <c r="CH377" s="304">
        <f>IFERROR(VLOOKUP(AM377,装备!$B:$C,2,0),0)</f>
        <v>4</v>
      </c>
      <c r="CI377" s="304">
        <f>IFERROR(VLOOKUP($AM377,装备!$B:$Q,5,0),0)</f>
        <v>0</v>
      </c>
      <c r="CJ377" s="304">
        <f>IFERROR(VLOOKUP($AM377,装备!$B:$Q,6,0),0)</f>
        <v>0</v>
      </c>
      <c r="CK377" s="304">
        <f>IFERROR(VLOOKUP($AM377,装备!$B:$Q,7,0),0)</f>
        <v>0</v>
      </c>
      <c r="CL377" s="304">
        <f>IFERROR(VLOOKUP($AM377,装备!$B:$Q,8,0),0)</f>
        <v>7</v>
      </c>
      <c r="CM377" s="304">
        <f>IFERROR(VLOOKUP($AM377,装备!$B:$Q,9,0),0)</f>
        <v>5</v>
      </c>
      <c r="CN377" s="304">
        <f>IFERROR(VLOOKUP($AM377,装备!$B:$Q,10,0),0)</f>
        <v>0</v>
      </c>
      <c r="CO377" s="304">
        <f>IFERROR(VLOOKUP($AM377,装备!$B:$Q,11,0),0)</f>
        <v>0</v>
      </c>
      <c r="CP377" s="304" t="str">
        <f>IFERROR(VLOOKUP($AM377,装备!$B:$Q,12,0),0)</f>
        <v>无</v>
      </c>
      <c r="CQ377" s="304">
        <f>IFERROR(VLOOKUP($AM377,装备!$B:$Q,13,0),0)</f>
        <v>0</v>
      </c>
      <c r="CR377" s="304">
        <f>IFERROR(VLOOKUP($AM377,装备!$B:$Q,14,0),0)</f>
        <v>0</v>
      </c>
      <c r="CS377" s="304">
        <f>IFERROR(VLOOKUP($AM377,装备!$B:$Q,16,0),0)</f>
        <v>1</v>
      </c>
      <c r="CT377" s="304">
        <f>IFERROR(VLOOKUP($AM377,装备!$B:$Q,5,0),0)</f>
        <v>0</v>
      </c>
      <c r="CU377" s="304">
        <f>IFERROR(VLOOKUP(AN377,装备!$B:$C,2,0),0)</f>
        <v>4</v>
      </c>
      <c r="CV377" s="304">
        <f>IFERROR(VLOOKUP($AN377,装备!$B:$Q,5,0),0)</f>
        <v>0</v>
      </c>
      <c r="CW377" s="304">
        <f>IFERROR(VLOOKUP($AN377,装备!$B:$Q,6,0),0)</f>
        <v>0</v>
      </c>
      <c r="CX377" s="304">
        <f>IFERROR(VLOOKUP($AN377,装备!$B:$Q,7,0),0)</f>
        <v>0</v>
      </c>
      <c r="CY377" s="304">
        <f>IFERROR(VLOOKUP($AN377,装备!$B:$Q,8,0),0)</f>
        <v>0</v>
      </c>
      <c r="CZ377" s="304">
        <f>IFERROR(VLOOKUP($AN377,装备!$B:$Q,9,0),0)</f>
        <v>0</v>
      </c>
      <c r="DA377" s="304">
        <f>IFERROR(VLOOKUP($AN377,装备!$B:$Q,10,0),0)</f>
        <v>0</v>
      </c>
      <c r="DB377" s="304">
        <f>IFERROR(VLOOKUP($AN377,装备!$B:$Q,11,0),0)</f>
        <v>0</v>
      </c>
      <c r="DC377" s="304" t="str">
        <f>IFERROR(VLOOKUP($AN377,装备!$B:$Q,12,0),0)</f>
        <v>无</v>
      </c>
      <c r="DD377" s="304">
        <f>IFERROR(VLOOKUP($AN377,装备!$B:$Q,13,0),0)</f>
        <v>2</v>
      </c>
      <c r="DE377" s="304">
        <f>IFERROR(VLOOKUP($AN377,装备!$B:$Q,14,0),0)</f>
        <v>0</v>
      </c>
      <c r="DF377" s="304">
        <f>IFERROR(VLOOKUP($AN377,装备!$B:$Q,16,0),0)</f>
        <v>7</v>
      </c>
      <c r="DG377" s="304">
        <f>IFERROR(VLOOKUP($AN377,装备!$B:$Q,5,0),0)</f>
        <v>0</v>
      </c>
      <c r="DH377" s="304">
        <f>IFERROR(VLOOKUP(AO377,装备!$B:$C,2,0),0)</f>
        <v>0</v>
      </c>
      <c r="DI377" s="304">
        <f>IFERROR(VLOOKUP($AO377,装备!$B:$Q,5,0),0)</f>
        <v>0</v>
      </c>
      <c r="DJ377" s="304">
        <f>IFERROR(VLOOKUP($AO377,装备!$B:$Q,6,0),0)</f>
        <v>0</v>
      </c>
      <c r="DK377" s="304">
        <f>IFERROR(VLOOKUP($AO377,装备!$B:$Q,7,0),0)</f>
        <v>0</v>
      </c>
      <c r="DL377" s="304">
        <f>IFERROR(VLOOKUP($AO377,装备!$B:$Q,8,0),0)</f>
        <v>0</v>
      </c>
      <c r="DM377" s="304">
        <f>IFERROR(VLOOKUP($AO377,装备!$B:$Q,9,0),0)</f>
        <v>0</v>
      </c>
      <c r="DN377" s="304">
        <f>IFERROR(VLOOKUP($AO377,装备!$B:$Q,10,0),0)</f>
        <v>0</v>
      </c>
      <c r="DO377" s="304">
        <f>IFERROR(VLOOKUP($AO377,装备!$B:$Q,11,0),0)</f>
        <v>0</v>
      </c>
      <c r="DP377" s="304">
        <f>IFERROR(VLOOKUP($AO377,装备!$B:$Q,12,0),0)</f>
        <v>0</v>
      </c>
      <c r="DQ377" s="304">
        <f>IFERROR(VLOOKUP($AO377,装备!$B:$Q,13,0),0)</f>
        <v>0</v>
      </c>
      <c r="DR377" s="304">
        <f>IFERROR(VLOOKUP($AO377,装备!$B:$Q,14,0),0)</f>
        <v>0</v>
      </c>
      <c r="DS377" s="304">
        <f>IFERROR(VLOOKUP($AO377,装备!$B:$Q,16,0),0)</f>
        <v>0</v>
      </c>
      <c r="DT377" s="304">
        <f>IFERROR(VLOOKUP($AO377,装备!$B:$Q,5,0),0)</f>
        <v>0</v>
      </c>
    </row>
    <row r="378" spans="1:124" hidden="1">
      <c r="A378" s="301">
        <f>未改造舰娘!$A374</f>
        <v>10040512</v>
      </c>
      <c r="B378" s="354" t="s">
        <v>4297</v>
      </c>
      <c r="C378" s="323"/>
      <c r="D378" s="323">
        <f t="shared" si="5"/>
        <v>110</v>
      </c>
      <c r="E378" s="303">
        <f>未改造舰娘!$C374</f>
        <v>4</v>
      </c>
      <c r="F378" s="304" t="str">
        <f>未改造舰娘!$D374</f>
        <v>轻巡</v>
      </c>
      <c r="G378" s="304" t="str">
        <f>未改造舰娘!$E374</f>
        <v>中型</v>
      </c>
      <c r="H378" s="304" t="str">
        <f>未改造舰娘!$F374</f>
        <v>护卫舰</v>
      </c>
      <c r="I378" s="460">
        <f>未改造舰娘!$AR374</f>
        <v>3</v>
      </c>
      <c r="J378" s="304" t="str">
        <f>未改造舰娘!$G374</f>
        <v>法国</v>
      </c>
      <c r="K378" s="312">
        <f>未改造舰娘!$H374+(BV378+CI378+CV378+DI378)*$C$2</f>
        <v>32</v>
      </c>
      <c r="L378" s="304">
        <f>未改造舰娘!$I374</f>
        <v>0</v>
      </c>
      <c r="M378" s="304">
        <f>未改造舰娘!$J374</f>
        <v>2</v>
      </c>
      <c r="N378" s="518">
        <f>未改造舰娘!$K374</f>
        <v>2</v>
      </c>
      <c r="O378" s="304">
        <f>未改造舰娘!$L374+((CE378+CR378+DE378+DR378)*$C$2)</f>
        <v>25</v>
      </c>
      <c r="P378" s="304" t="str">
        <f>IF($C$2=1,(IF(ISERROR(FIND("超长",未改造舰娘!$M374&amp;CC378&amp;CP378&amp;DC378&amp;DP378,1)),IF(ISERROR(FIND("长",未改造舰娘!$M374&amp;CC378&amp;CP378&amp;DC378&amp;DP378,1)),IF(ISERROR(FIND("中",未改造舰娘!$M374&amp;CC378&amp;CP378&amp;DC378&amp;DP378,1)),IF(ISERROR(FIND("短",未改造舰娘!$M374&amp;CC378&amp;CP378&amp;DC378&amp;DP378,1)),IF(ISERROR(FIND("无",未改造舰娘!$M374&amp;CC378&amp;CP378&amp;DC378&amp;DP378,1)),0,"无"),"短"),"中"),"长"),"超长")),未改造舰娘!$M374)</f>
        <v>中</v>
      </c>
      <c r="Q378" s="303">
        <f>未改造舰娘!$N374</f>
        <v>35</v>
      </c>
      <c r="R378" s="304">
        <f>(未改造舰娘!$P374)+(未改造舰娘!$Q374)*$C$3+((BW378+CJ378+CW378+DJ378)*$C$2)</f>
        <v>51</v>
      </c>
      <c r="S378" s="304">
        <f>(未改造舰娘!$R374)+(未改造舰娘!$S374)*$C$3+((BY378+CL378+CY378+DL378)*$C$2)</f>
        <v>43</v>
      </c>
      <c r="T378" s="304">
        <f>(未改造舰娘!$T374)+(未改造舰娘!$U374)*$C$3+((BX378+CK378+CX378+DK378)*$C$2)</f>
        <v>52</v>
      </c>
      <c r="U378" s="304">
        <f>(未改造舰娘!$V374)+(未改造舰娘!$W374)*$C$3+((CG378+CT378+DG378+DT378)*$C$2)</f>
        <v>67</v>
      </c>
      <c r="V378" s="305">
        <f>INT((((未改造舰娘!$Y374)-(未改造舰娘!$X374))*(((IF(D378=0,C378,D378))-1)/99))+未改造舰娘!$X374)+((CB378+CO378+DB378+DO378)*$C$2)</f>
        <v>90</v>
      </c>
      <c r="W378" s="304">
        <f>INT((((未改造舰娘!$AA374)-(未改造舰娘!$Z374))*(((IF(D378=0,C378,D378))-1)/99))+未改造舰娘!$Z374)+((CD378+CQ378+DD378+DQ378)*$C$2)</f>
        <v>68</v>
      </c>
      <c r="X378" s="304">
        <f>INT((((未改造舰娘!$AC374)-(未改造舰娘!$AB374))*(((IF(D378=0,C378,D378))-1)/99))+未改造舰娘!$AB374)+((CA378+CN378+DA378+DN378)*$C$2)</f>
        <v>30</v>
      </c>
      <c r="Y378" s="303">
        <f>INT((((未改造舰娘!$AE374)-(未改造舰娘!$AD374))*(((IF(D378=0,C378,D378))-1)/99))+未改造舰娘!$AD374)+((BZ378+CM378+CZ378+DM378)*$C$2)</f>
        <v>65</v>
      </c>
      <c r="Z378" s="474">
        <f>IF(未改造舰娘!$AF374=0,"",未改造舰娘!$AF374)</f>
        <v>3</v>
      </c>
      <c r="AA378" s="304">
        <f>IF(未改造舰娘!$AG374="","",未改造舰娘!$AG374)</f>
        <v>3</v>
      </c>
      <c r="AB378" s="304">
        <f>IF(未改造舰娘!$AH374="","",未改造舰娘!$AH374)</f>
        <v>3</v>
      </c>
      <c r="AC378" s="304" t="str">
        <f>IF(未改造舰娘!$AI374="","",未改造舰娘!$AI374)</f>
        <v/>
      </c>
      <c r="AD378" s="304">
        <f>IF(未改造舰娘!$AJ374="","",未改造舰娘!$AJ374)</f>
        <v>9</v>
      </c>
      <c r="AE378" s="305">
        <f>IF(未改造舰娘!$AK374="","",未改造舰娘!$AK374)</f>
        <v>0</v>
      </c>
      <c r="AF378" s="304" t="str">
        <f>IF(未改造舰娘!$AL374="","",未改造舰娘!$AL374)</f>
        <v/>
      </c>
      <c r="AG378" s="304" t="str">
        <f>IF(未改造舰娘!$AM374="","",未改造舰娘!$AM374)</f>
        <v/>
      </c>
      <c r="AH378" s="304" t="str">
        <f>IF(未改造舰娘!$AN374="","",未改造舰娘!$AN374)</f>
        <v/>
      </c>
      <c r="AI378" s="304" t="str">
        <f>IF(未改造舰娘!$AO374="","",未改造舰娘!$AO374)</f>
        <v/>
      </c>
      <c r="AJ378" s="304" t="str">
        <f>IF(未改造舰娘!$AP374="","",未改造舰娘!$AP374)</f>
        <v/>
      </c>
      <c r="AK378" s="303" t="str">
        <f>IF(未改造舰娘!$AQ374="","",未改造舰娘!$AQ374)</f>
        <v/>
      </c>
      <c r="AL378" s="306" t="str">
        <f>IF(未改造舰娘!$AS374="","",未改造舰娘!$AS374)</f>
        <v>改良型动力系统</v>
      </c>
      <c r="AM378" s="306" t="str">
        <f>IF(未改造舰娘!$AT374="","",未改造舰娘!$AT374)</f>
        <v/>
      </c>
      <c r="AN378" s="306" t="str">
        <f>IF(未改造舰娘!$AU374="","",未改造舰娘!$AU374)</f>
        <v/>
      </c>
      <c r="AO378" s="306" t="str">
        <f>IF(未改造舰娘!$AV374="","",未改造舰娘!$AV374)</f>
        <v/>
      </c>
      <c r="AP378" s="307" t="str">
        <f>IF(未改造舰娘!$AW374="","",未改造舰娘!$AW374)</f>
        <v/>
      </c>
      <c r="AQ378" s="308" t="str">
        <f>IF(未改造舰娘!$AX374="","",未改造舰娘!$AX374)</f>
        <v/>
      </c>
      <c r="AR378" s="304">
        <f>IF(未改造舰娘!$AY374="","",未改造舰娘!$AY374)</f>
        <v>25</v>
      </c>
      <c r="AS378" s="304">
        <f>IF(未改造舰娘!$AZ374="","",未改造舰娘!$AZ374)</f>
        <v>35</v>
      </c>
      <c r="AT378" s="304">
        <f>IF(未改造舰娘!$BA374="","",未改造舰娘!$BA374)</f>
        <v>1</v>
      </c>
      <c r="AU378" s="304">
        <f>IF(未改造舰娘!$BB374="","",未改造舰娘!$BB374)</f>
        <v>1.9</v>
      </c>
      <c r="AV378" s="305">
        <f>IF((未改造舰娘!$BG374+未改造舰娘!$BK374*$C$4)=0,"",(未改造舰娘!$BG374+未改造舰娘!$BK374*$C$4))</f>
        <v>20</v>
      </c>
      <c r="AW378" s="304">
        <f>IF((未改造舰娘!$BH374+未改造舰娘!$BL374*$C$4)=0,"",(未改造舰娘!$BH374+未改造舰娘!$BL374*$C$4))</f>
        <v>16</v>
      </c>
      <c r="AX378" s="304">
        <f>IF((未改造舰娘!$BI374+未改造舰娘!$BM374*$C$4)=0,"",(未改造舰娘!$BI374+未改造舰娘!$BM374*$C$4))</f>
        <v>30</v>
      </c>
      <c r="AY378" s="303" t="str">
        <f>IF((未改造舰娘!$BJ374+未改造舰娘!$BN374*$C$4)=0,"",(未改造舰娘!$BJ374+未改造舰娘!$BN374*$C$4))</f>
        <v/>
      </c>
      <c r="AZ378" s="500">
        <f>IF(未改造舰娘!BC374="","",未改造舰娘!BC374)</f>
        <v>13</v>
      </c>
      <c r="BA378" s="500">
        <f>IF(未改造舰娘!BD374="","",未改造舰娘!BD374)</f>
        <v>8</v>
      </c>
      <c r="BB378" s="500">
        <f>IF(未改造舰娘!BE374="","",未改造舰娘!BE374)</f>
        <v>16</v>
      </c>
      <c r="BC378" s="498">
        <f>IF(未改造舰娘!BF374="","",未改造舰娘!BF374)</f>
        <v>20</v>
      </c>
      <c r="BD378" s="67" t="s">
        <v>2747</v>
      </c>
      <c r="BE378" s="506"/>
      <c r="BF378" s="306" t="str">
        <f>IF(未改造舰娘!$BQ374="","",未改造舰娘!$BQ374)</f>
        <v/>
      </c>
      <c r="BG378" s="306" t="str">
        <f>IF(未改造舰娘!$BR374="","",未改造舰娘!$BR374)</f>
        <v/>
      </c>
      <c r="BH378" s="306"/>
      <c r="BU378" s="304">
        <f>IFERROR(VLOOKUP(AL378,装备!$B:$C,2,0),0)</f>
        <v>5</v>
      </c>
      <c r="BV378" s="304">
        <f>IFERROR(VLOOKUP($AL378,装备!$B:$Q,5,0),0)</f>
        <v>0</v>
      </c>
      <c r="BW378" s="304">
        <f>IFERROR(VLOOKUP($AL378,装备!$B:$Q,6,0),0)</f>
        <v>0</v>
      </c>
      <c r="BX378" s="304">
        <f>IFERROR(VLOOKUP($AL378,装备!$B:$Q,7,0),0)</f>
        <v>0</v>
      </c>
      <c r="BY378" s="304">
        <f>IFERROR(VLOOKUP($AL378,装备!$B:$Q,8,0),0)</f>
        <v>0</v>
      </c>
      <c r="BZ378" s="304">
        <f>IFERROR(VLOOKUP($AL378,装备!$B:$Q,9,0),0)</f>
        <v>0</v>
      </c>
      <c r="CA378" s="304">
        <f>IFERROR(VLOOKUP($AL378,装备!$B:$Q,10,0),0)</f>
        <v>0</v>
      </c>
      <c r="CB378" s="304">
        <f>IFERROR(VLOOKUP($AL378,装备!$B:$Q,11,0),0)</f>
        <v>0</v>
      </c>
      <c r="CC378" s="304" t="str">
        <f>IFERROR(VLOOKUP($AL378,装备!$B:$Q,12,0),0)</f>
        <v>无</v>
      </c>
      <c r="CD378" s="304">
        <f>IFERROR(VLOOKUP($AL378,装备!$B:$Q,13,0),0)</f>
        <v>10</v>
      </c>
      <c r="CE378" s="304">
        <f>IFERROR(VLOOKUP($AL378,装备!$B:$Q,14,0),0)</f>
        <v>0</v>
      </c>
      <c r="CF378" s="304">
        <f>IFERROR(VLOOKUP($AL378,装备!$B:$Q,16,0),0)</f>
        <v>0</v>
      </c>
      <c r="CG378" s="304">
        <f>IFERROR(VLOOKUP($AL378,装备!$B:$Q,5,0),0)</f>
        <v>0</v>
      </c>
      <c r="CH378" s="304">
        <f>IFERROR(VLOOKUP(AM378,装备!$B:$C,2,0),0)</f>
        <v>0</v>
      </c>
      <c r="CI378" s="304">
        <f>IFERROR(VLOOKUP($AM378,装备!$B:$Q,5,0),0)</f>
        <v>0</v>
      </c>
      <c r="CJ378" s="304">
        <f>IFERROR(VLOOKUP($AM378,装备!$B:$Q,6,0),0)</f>
        <v>0</v>
      </c>
      <c r="CK378" s="304">
        <f>IFERROR(VLOOKUP($AM378,装备!$B:$Q,7,0),0)</f>
        <v>0</v>
      </c>
      <c r="CL378" s="304">
        <f>IFERROR(VLOOKUP($AM378,装备!$B:$Q,8,0),0)</f>
        <v>0</v>
      </c>
      <c r="CM378" s="304">
        <f>IFERROR(VLOOKUP($AM378,装备!$B:$Q,9,0),0)</f>
        <v>0</v>
      </c>
      <c r="CN378" s="304">
        <f>IFERROR(VLOOKUP($AM378,装备!$B:$Q,10,0),0)</f>
        <v>0</v>
      </c>
      <c r="CO378" s="304">
        <f>IFERROR(VLOOKUP($AM378,装备!$B:$Q,11,0),0)</f>
        <v>0</v>
      </c>
      <c r="CP378" s="304">
        <f>IFERROR(VLOOKUP($AM378,装备!$B:$Q,12,0),0)</f>
        <v>0</v>
      </c>
      <c r="CQ378" s="304">
        <f>IFERROR(VLOOKUP($AM378,装备!$B:$Q,13,0),0)</f>
        <v>0</v>
      </c>
      <c r="CR378" s="304">
        <f>IFERROR(VLOOKUP($AM378,装备!$B:$Q,14,0),0)</f>
        <v>0</v>
      </c>
      <c r="CS378" s="304">
        <f>IFERROR(VLOOKUP($AM378,装备!$B:$Q,16,0),0)</f>
        <v>0</v>
      </c>
      <c r="CT378" s="304">
        <f>IFERROR(VLOOKUP($AM378,装备!$B:$Q,5,0),0)</f>
        <v>0</v>
      </c>
      <c r="CU378" s="304">
        <f>IFERROR(VLOOKUP(AN378,装备!$B:$C,2,0),0)</f>
        <v>0</v>
      </c>
      <c r="CV378" s="304">
        <f>IFERROR(VLOOKUP($AN378,装备!$B:$Q,5,0),0)</f>
        <v>0</v>
      </c>
      <c r="CW378" s="304">
        <f>IFERROR(VLOOKUP($AN378,装备!$B:$Q,6,0),0)</f>
        <v>0</v>
      </c>
      <c r="CX378" s="304">
        <f>IFERROR(VLOOKUP($AN378,装备!$B:$Q,7,0),0)</f>
        <v>0</v>
      </c>
      <c r="CY378" s="304">
        <f>IFERROR(VLOOKUP($AN378,装备!$B:$Q,8,0),0)</f>
        <v>0</v>
      </c>
      <c r="CZ378" s="304">
        <f>IFERROR(VLOOKUP($AN378,装备!$B:$Q,9,0),0)</f>
        <v>0</v>
      </c>
      <c r="DA378" s="304">
        <f>IFERROR(VLOOKUP($AN378,装备!$B:$Q,10,0),0)</f>
        <v>0</v>
      </c>
      <c r="DB378" s="304">
        <f>IFERROR(VLOOKUP($AN378,装备!$B:$Q,11,0),0)</f>
        <v>0</v>
      </c>
      <c r="DC378" s="304">
        <f>IFERROR(VLOOKUP($AN378,装备!$B:$Q,12,0),0)</f>
        <v>0</v>
      </c>
      <c r="DD378" s="304">
        <f>IFERROR(VLOOKUP($AN378,装备!$B:$Q,13,0),0)</f>
        <v>0</v>
      </c>
      <c r="DE378" s="304">
        <f>IFERROR(VLOOKUP($AN378,装备!$B:$Q,14,0),0)</f>
        <v>0</v>
      </c>
      <c r="DF378" s="304">
        <f>IFERROR(VLOOKUP($AN378,装备!$B:$Q,16,0),0)</f>
        <v>0</v>
      </c>
      <c r="DG378" s="304">
        <f>IFERROR(VLOOKUP($AN378,装备!$B:$Q,5,0),0)</f>
        <v>0</v>
      </c>
      <c r="DH378" s="304">
        <f>IFERROR(VLOOKUP(AO378,装备!$B:$C,2,0),0)</f>
        <v>0</v>
      </c>
      <c r="DI378" s="304">
        <f>IFERROR(VLOOKUP($AO378,装备!$B:$Q,5,0),0)</f>
        <v>0</v>
      </c>
      <c r="DJ378" s="304">
        <f>IFERROR(VLOOKUP($AO378,装备!$B:$Q,6,0),0)</f>
        <v>0</v>
      </c>
      <c r="DK378" s="304">
        <f>IFERROR(VLOOKUP($AO378,装备!$B:$Q,7,0),0)</f>
        <v>0</v>
      </c>
      <c r="DL378" s="304">
        <f>IFERROR(VLOOKUP($AO378,装备!$B:$Q,8,0),0)</f>
        <v>0</v>
      </c>
      <c r="DM378" s="304">
        <f>IFERROR(VLOOKUP($AO378,装备!$B:$Q,9,0),0)</f>
        <v>0</v>
      </c>
      <c r="DN378" s="304">
        <f>IFERROR(VLOOKUP($AO378,装备!$B:$Q,10,0),0)</f>
        <v>0</v>
      </c>
      <c r="DO378" s="304">
        <f>IFERROR(VLOOKUP($AO378,装备!$B:$Q,11,0),0)</f>
        <v>0</v>
      </c>
      <c r="DP378" s="304">
        <f>IFERROR(VLOOKUP($AO378,装备!$B:$Q,12,0),0)</f>
        <v>0</v>
      </c>
      <c r="DQ378" s="304">
        <f>IFERROR(VLOOKUP($AO378,装备!$B:$Q,13,0),0)</f>
        <v>0</v>
      </c>
      <c r="DR378" s="304">
        <f>IFERROR(VLOOKUP($AO378,装备!$B:$Q,14,0),0)</f>
        <v>0</v>
      </c>
      <c r="DS378" s="304">
        <f>IFERROR(VLOOKUP($AO378,装备!$B:$Q,16,0),0)</f>
        <v>0</v>
      </c>
      <c r="DT378" s="304">
        <f>IFERROR(VLOOKUP($AO378,装备!$B:$Q,5,0),0)</f>
        <v>0</v>
      </c>
    </row>
    <row r="379" spans="1:124" ht="15" hidden="1">
      <c r="A379" s="301">
        <f>未改造舰娘!$A375</f>
        <v>10040611</v>
      </c>
      <c r="B379" s="354" t="s">
        <v>4298</v>
      </c>
      <c r="C379" s="323"/>
      <c r="D379" s="323">
        <f t="shared" si="5"/>
        <v>110</v>
      </c>
      <c r="E379" s="303">
        <f>未改造舰娘!$C375</f>
        <v>3</v>
      </c>
      <c r="F379" s="304" t="str">
        <f>未改造舰娘!$D375</f>
        <v>驱逐</v>
      </c>
      <c r="G379" s="304" t="str">
        <f>未改造舰娘!$E375</f>
        <v>小型</v>
      </c>
      <c r="H379" s="304" t="str">
        <f>未改造舰娘!$F375</f>
        <v>护卫舰</v>
      </c>
      <c r="I379" s="460">
        <f>未改造舰娘!$AR375</f>
        <v>2</v>
      </c>
      <c r="J379" s="304" t="str">
        <f>未改造舰娘!$G375</f>
        <v>美国</v>
      </c>
      <c r="K379" s="312">
        <f>未改造舰娘!$H375+(BV379+CI379+CV379+DI379)*$C$2</f>
        <v>16</v>
      </c>
      <c r="L379" s="304">
        <f>未改造舰娘!$I375</f>
        <v>0</v>
      </c>
      <c r="M379" s="304">
        <f>未改造舰娘!$J375</f>
        <v>1</v>
      </c>
      <c r="N379" s="518">
        <f>未改造舰娘!$K375</f>
        <v>2</v>
      </c>
      <c r="O379" s="304">
        <f>未改造舰娘!$L375+((CE379+CR379+DE379+DR379)*$C$2)</f>
        <v>10</v>
      </c>
      <c r="P379" s="304" t="str">
        <f>IF($C$2=1,(IF(ISERROR(FIND("超长",未改造舰娘!$M375&amp;CC379&amp;CP379&amp;DC379&amp;DP379,1)),IF(ISERROR(FIND("长",未改造舰娘!$M375&amp;CC379&amp;CP379&amp;DC379&amp;DP379,1)),IF(ISERROR(FIND("中",未改造舰娘!$M375&amp;CC379&amp;CP379&amp;DC379&amp;DP379,1)),IF(ISERROR(FIND("短",未改造舰娘!$M375&amp;CC379&amp;CP379&amp;DC379&amp;DP379,1)),IF(ISERROR(FIND("无",未改造舰娘!$M375&amp;CC379&amp;CP379&amp;DC379&amp;DP379,1)),0,"无"),"短"),"中"),"长"),"超长")),未改造舰娘!$M375)</f>
        <v>短</v>
      </c>
      <c r="Q379" s="303">
        <f>未改造舰娘!$N375</f>
        <v>35</v>
      </c>
      <c r="R379" s="304">
        <f>(未改造舰娘!$P375)+(未改造舰娘!$Q375)*$C$3+((BW379+CJ379+CW379+DJ379)*$C$2)</f>
        <v>28</v>
      </c>
      <c r="S379" s="304">
        <f>(未改造舰娘!$R375)+(未改造舰娘!$S375)*$C$3+((BY379+CL379+CY379+DL379)*$C$2)</f>
        <v>69</v>
      </c>
      <c r="T379" s="304">
        <f>(未改造舰娘!$T375)+(未改造舰娘!$U375)*$C$3+((BX379+CK379+CX379+DK379)*$C$2)</f>
        <v>21</v>
      </c>
      <c r="U379" s="304">
        <f>(未改造舰娘!$V375)+(未改造舰娘!$W375)*$C$3+((CG379+CT379+DG379+DT379)*$C$2)</f>
        <v>52</v>
      </c>
      <c r="V379" s="305">
        <f>INT((((未改造舰娘!$Y375)-(未改造舰娘!$X375))*(((IF(D379=0,C379,D379))-1)/99))+未改造舰娘!$X375)+((CB379+CO379+DB379+DO379)*$C$2)</f>
        <v>87</v>
      </c>
      <c r="W379" s="304">
        <f>INT((((未改造舰娘!$AA375)-(未改造舰娘!$Z375))*(((IF(D379=0,C379,D379))-1)/99))+未改造舰娘!$Z375)+((CD379+CQ379+DD379+DQ379)*$C$2)</f>
        <v>84</v>
      </c>
      <c r="X379" s="304">
        <f>INT((((未改造舰娘!$AC375)-(未改造舰娘!$AB375))*(((IF(D379=0,C379,D379))-1)/99))+未改造舰娘!$AB375)+((CA379+CN379+DA379+DN379)*$C$2)</f>
        <v>17</v>
      </c>
      <c r="Y379" s="303">
        <f>INT((((未改造舰娘!$AE375)-(未改造舰娘!$AD375))*(((IF(D379=0,C379,D379))-1)/99))+未改造舰娘!$AD375)+((BZ379+CM379+CZ379+DM379)*$C$2)</f>
        <v>68</v>
      </c>
      <c r="Z379" s="474" t="str">
        <f>IF(未改造舰娘!$AF375=0,"",未改造舰娘!$AF375)</f>
        <v/>
      </c>
      <c r="AA379" s="304" t="str">
        <f>IF(未改造舰娘!$AG375="","",未改造舰娘!$AG375)</f>
        <v/>
      </c>
      <c r="AB379" s="304" t="str">
        <f>IF(未改造舰娘!$AH375="","",未改造舰娘!$AH375)</f>
        <v/>
      </c>
      <c r="AC379" s="304" t="str">
        <f>IF(未改造舰娘!$AI375="","",未改造舰娘!$AI375)</f>
        <v/>
      </c>
      <c r="AD379" s="304">
        <f>IF(未改造舰娘!$AJ375="","",未改造舰娘!$AJ375)</f>
        <v>0</v>
      </c>
      <c r="AE379" s="305">
        <f>IF(未改造舰娘!$AK375="","",未改造舰娘!$AK375)</f>
        <v>0</v>
      </c>
      <c r="AF379" s="304" t="str">
        <f>IF(未改造舰娘!$AL375="","",未改造舰娘!$AL375)</f>
        <v/>
      </c>
      <c r="AG379" s="304" t="str">
        <f>IF(未改造舰娘!$AM375="","",未改造舰娘!$AM375)</f>
        <v/>
      </c>
      <c r="AH379" s="304" t="str">
        <f>IF(未改造舰娘!$AN375="","",未改造舰娘!$AN375)</f>
        <v/>
      </c>
      <c r="AI379" s="304" t="str">
        <f>IF(未改造舰娘!$AO375="","",未改造舰娘!$AO375)</f>
        <v/>
      </c>
      <c r="AJ379" s="304" t="str">
        <f>IF(未改造舰娘!$AP375="","",未改造舰娘!$AP375)</f>
        <v/>
      </c>
      <c r="AK379" s="303" t="str">
        <f>IF(未改造舰娘!$AQ375="","",未改造舰娘!$AQ375)</f>
        <v/>
      </c>
      <c r="AL379" s="306" t="str">
        <f>IF(未改造舰娘!$AS375="","",未改造舰娘!$AS375)</f>
        <v>四联533毫米鱼雷</v>
      </c>
      <c r="AM379" s="306" t="str">
        <f>IF(未改造舰娘!$AT375="","",未改造舰娘!$AT375)</f>
        <v/>
      </c>
      <c r="AN379" s="306" t="str">
        <f>IF(未改造舰娘!$AU375="","",未改造舰娘!$AU375)</f>
        <v/>
      </c>
      <c r="AO379" s="306" t="str">
        <f>IF(未改造舰娘!$AV375="","",未改造舰娘!$AV375)</f>
        <v/>
      </c>
      <c r="AP379" s="307" t="str">
        <f>IF(未改造舰娘!$AW375="","",未改造舰娘!$AW375)</f>
        <v/>
      </c>
      <c r="AQ379" s="308" t="str">
        <f>IF(未改造舰娘!$AX375="","",未改造舰娘!$AX375)</f>
        <v/>
      </c>
      <c r="AR379" s="304">
        <f>IF(未改造舰娘!$AY375="","",未改造舰娘!$AY375)</f>
        <v>15</v>
      </c>
      <c r="AS379" s="304">
        <f>IF(未改造舰娘!$AZ375="","",未改造舰娘!$AZ375)</f>
        <v>25</v>
      </c>
      <c r="AT379" s="304">
        <f>IF(未改造舰娘!$BA375="","",未改造舰娘!$BA375)</f>
        <v>0.48</v>
      </c>
      <c r="AU379" s="304">
        <f>IF(未改造舰娘!$BB375="","",未改造舰娘!$BB375)</f>
        <v>0.9</v>
      </c>
      <c r="AV379" s="305">
        <f>IF((未改造舰娘!$BG375+未改造舰娘!$BK375*$C$4)=0,"",(未改造舰娘!$BG375+未改造舰娘!$BK375*$C$4))</f>
        <v>5</v>
      </c>
      <c r="AW379" s="304">
        <f>IF((未改造舰娘!$BH375+未改造舰娘!$BL375*$C$4)=0,"",(未改造舰娘!$BH375+未改造舰娘!$BL375*$C$4))</f>
        <v>10</v>
      </c>
      <c r="AX379" s="304">
        <f>IF((未改造舰娘!$BI375+未改造舰娘!$BM375*$C$4)=0,"",(未改造舰娘!$BI375+未改造舰娘!$BM375*$C$4))</f>
        <v>8</v>
      </c>
      <c r="AY379" s="303" t="str">
        <f>IF((未改造舰娘!$BJ375+未改造舰娘!$BN375*$C$4)=0,"",(未改造舰娘!$BJ375+未改造舰娘!$BN375*$C$4))</f>
        <v/>
      </c>
      <c r="AZ379" s="500">
        <f>IF(未改造舰娘!BC375="","",未改造舰娘!BC375)</f>
        <v>0</v>
      </c>
      <c r="BA379" s="500">
        <f>IF(未改造舰娘!BD375="","",未改造舰娘!BD375)</f>
        <v>19</v>
      </c>
      <c r="BB379" s="500">
        <f>IF(未改造舰娘!BE375="","",未改造舰娘!BE375)</f>
        <v>6</v>
      </c>
      <c r="BC379" s="498">
        <f>IF(未改造舰娘!BF375="","",未改造舰娘!BF375)</f>
        <v>5</v>
      </c>
      <c r="BD379" s="84" t="s">
        <v>2756</v>
      </c>
      <c r="BE379" s="506">
        <v>3.5416666666666666E-2</v>
      </c>
      <c r="BF379" s="306" t="str">
        <f>IF(未改造舰娘!$BQ375="","",未改造舰娘!$BQ375)</f>
        <v/>
      </c>
      <c r="BG379" s="306" t="str">
        <f>IF(未改造舰娘!$BR375="","",未改造舰娘!$BR375)</f>
        <v>极地奏鸣曲 Ex-4-OP；轰隆轰隆大作战 Ex-7-L；中间岛战役 Ex-2-G,Ex-3-CDEFGJL,Ex-4-CDGK,Ex-5-A,Ex-6-BDE,Ex-8-ABCDEIJL,Ex-9-ABCDFGHK</v>
      </c>
      <c r="BH379" s="306"/>
      <c r="BU379" s="304">
        <f>IFERROR(VLOOKUP(AL379,装备!$B:$C,2,0),0)</f>
        <v>1</v>
      </c>
      <c r="BV379" s="304">
        <f>IFERROR(VLOOKUP($AL379,装备!$B:$Q,5,0),0)</f>
        <v>0</v>
      </c>
      <c r="BW379" s="304">
        <f>IFERROR(VLOOKUP($AL379,装备!$B:$Q,6,0),0)</f>
        <v>0</v>
      </c>
      <c r="BX379" s="304">
        <f>IFERROR(VLOOKUP($AL379,装备!$B:$Q,7,0),0)</f>
        <v>0</v>
      </c>
      <c r="BY379" s="304">
        <f>IFERROR(VLOOKUP($AL379,装备!$B:$Q,8,0),0)</f>
        <v>4</v>
      </c>
      <c r="BZ379" s="304">
        <f>IFERROR(VLOOKUP($AL379,装备!$B:$Q,9,0),0)</f>
        <v>0</v>
      </c>
      <c r="CA379" s="304">
        <f>IFERROR(VLOOKUP($AL379,装备!$B:$Q,10,0),0)</f>
        <v>0</v>
      </c>
      <c r="CB379" s="304">
        <f>IFERROR(VLOOKUP($AL379,装备!$B:$Q,11,0),0)</f>
        <v>0</v>
      </c>
      <c r="CC379" s="304" t="str">
        <f>IFERROR(VLOOKUP($AL379,装备!$B:$Q,12,0),0)</f>
        <v>短</v>
      </c>
      <c r="CD379" s="304">
        <f>IFERROR(VLOOKUP($AL379,装备!$B:$Q,13,0),0)</f>
        <v>0</v>
      </c>
      <c r="CE379" s="304">
        <f>IFERROR(VLOOKUP($AL379,装备!$B:$Q,14,0),0)</f>
        <v>0</v>
      </c>
      <c r="CF379" s="304">
        <f>IFERROR(VLOOKUP($AL379,装备!$B:$Q,16,0),0)</f>
        <v>0</v>
      </c>
      <c r="CG379" s="304">
        <f>IFERROR(VLOOKUP($AL379,装备!$B:$Q,5,0),0)</f>
        <v>0</v>
      </c>
      <c r="CH379" s="304">
        <f>IFERROR(VLOOKUP(AM379,装备!$B:$C,2,0),0)</f>
        <v>0</v>
      </c>
      <c r="CI379" s="304">
        <f>IFERROR(VLOOKUP($AM379,装备!$B:$Q,5,0),0)</f>
        <v>0</v>
      </c>
      <c r="CJ379" s="304">
        <f>IFERROR(VLOOKUP($AM379,装备!$B:$Q,6,0),0)</f>
        <v>0</v>
      </c>
      <c r="CK379" s="304">
        <f>IFERROR(VLOOKUP($AM379,装备!$B:$Q,7,0),0)</f>
        <v>0</v>
      </c>
      <c r="CL379" s="304">
        <f>IFERROR(VLOOKUP($AM379,装备!$B:$Q,8,0),0)</f>
        <v>0</v>
      </c>
      <c r="CM379" s="304">
        <f>IFERROR(VLOOKUP($AM379,装备!$B:$Q,9,0),0)</f>
        <v>0</v>
      </c>
      <c r="CN379" s="304">
        <f>IFERROR(VLOOKUP($AM379,装备!$B:$Q,10,0),0)</f>
        <v>0</v>
      </c>
      <c r="CO379" s="304">
        <f>IFERROR(VLOOKUP($AM379,装备!$B:$Q,11,0),0)</f>
        <v>0</v>
      </c>
      <c r="CP379" s="304">
        <f>IFERROR(VLOOKUP($AM379,装备!$B:$Q,12,0),0)</f>
        <v>0</v>
      </c>
      <c r="CQ379" s="304">
        <f>IFERROR(VLOOKUP($AM379,装备!$B:$Q,13,0),0)</f>
        <v>0</v>
      </c>
      <c r="CR379" s="304">
        <f>IFERROR(VLOOKUP($AM379,装备!$B:$Q,14,0),0)</f>
        <v>0</v>
      </c>
      <c r="CS379" s="304">
        <f>IFERROR(VLOOKUP($AM379,装备!$B:$Q,16,0),0)</f>
        <v>0</v>
      </c>
      <c r="CT379" s="304">
        <f>IFERROR(VLOOKUP($AM379,装备!$B:$Q,5,0),0)</f>
        <v>0</v>
      </c>
      <c r="CU379" s="304">
        <f>IFERROR(VLOOKUP(AN379,装备!$B:$C,2,0),0)</f>
        <v>0</v>
      </c>
      <c r="CV379" s="304">
        <f>IFERROR(VLOOKUP($AN379,装备!$B:$Q,5,0),0)</f>
        <v>0</v>
      </c>
      <c r="CW379" s="304">
        <f>IFERROR(VLOOKUP($AN379,装备!$B:$Q,6,0),0)</f>
        <v>0</v>
      </c>
      <c r="CX379" s="304">
        <f>IFERROR(VLOOKUP($AN379,装备!$B:$Q,7,0),0)</f>
        <v>0</v>
      </c>
      <c r="CY379" s="304">
        <f>IFERROR(VLOOKUP($AN379,装备!$B:$Q,8,0),0)</f>
        <v>0</v>
      </c>
      <c r="CZ379" s="304">
        <f>IFERROR(VLOOKUP($AN379,装备!$B:$Q,9,0),0)</f>
        <v>0</v>
      </c>
      <c r="DA379" s="304">
        <f>IFERROR(VLOOKUP($AN379,装备!$B:$Q,10,0),0)</f>
        <v>0</v>
      </c>
      <c r="DB379" s="304">
        <f>IFERROR(VLOOKUP($AN379,装备!$B:$Q,11,0),0)</f>
        <v>0</v>
      </c>
      <c r="DC379" s="304">
        <f>IFERROR(VLOOKUP($AN379,装备!$B:$Q,12,0),0)</f>
        <v>0</v>
      </c>
      <c r="DD379" s="304">
        <f>IFERROR(VLOOKUP($AN379,装备!$B:$Q,13,0),0)</f>
        <v>0</v>
      </c>
      <c r="DE379" s="304">
        <f>IFERROR(VLOOKUP($AN379,装备!$B:$Q,14,0),0)</f>
        <v>0</v>
      </c>
      <c r="DF379" s="304">
        <f>IFERROR(VLOOKUP($AN379,装备!$B:$Q,16,0),0)</f>
        <v>0</v>
      </c>
      <c r="DG379" s="304">
        <f>IFERROR(VLOOKUP($AN379,装备!$B:$Q,5,0),0)</f>
        <v>0</v>
      </c>
      <c r="DH379" s="304">
        <f>IFERROR(VLOOKUP(AO379,装备!$B:$C,2,0),0)</f>
        <v>0</v>
      </c>
      <c r="DI379" s="304">
        <f>IFERROR(VLOOKUP($AO379,装备!$B:$Q,5,0),0)</f>
        <v>0</v>
      </c>
      <c r="DJ379" s="304">
        <f>IFERROR(VLOOKUP($AO379,装备!$B:$Q,6,0),0)</f>
        <v>0</v>
      </c>
      <c r="DK379" s="304">
        <f>IFERROR(VLOOKUP($AO379,装备!$B:$Q,7,0),0)</f>
        <v>0</v>
      </c>
      <c r="DL379" s="304">
        <f>IFERROR(VLOOKUP($AO379,装备!$B:$Q,8,0),0)</f>
        <v>0</v>
      </c>
      <c r="DM379" s="304">
        <f>IFERROR(VLOOKUP($AO379,装备!$B:$Q,9,0),0)</f>
        <v>0</v>
      </c>
      <c r="DN379" s="304">
        <f>IFERROR(VLOOKUP($AO379,装备!$B:$Q,10,0),0)</f>
        <v>0</v>
      </c>
      <c r="DO379" s="304">
        <f>IFERROR(VLOOKUP($AO379,装备!$B:$Q,11,0),0)</f>
        <v>0</v>
      </c>
      <c r="DP379" s="304">
        <f>IFERROR(VLOOKUP($AO379,装备!$B:$Q,12,0),0)</f>
        <v>0</v>
      </c>
      <c r="DQ379" s="304">
        <f>IFERROR(VLOOKUP($AO379,装备!$B:$Q,13,0),0)</f>
        <v>0</v>
      </c>
      <c r="DR379" s="304">
        <f>IFERROR(VLOOKUP($AO379,装备!$B:$Q,14,0),0)</f>
        <v>0</v>
      </c>
      <c r="DS379" s="304">
        <f>IFERROR(VLOOKUP($AO379,装备!$B:$Q,16,0),0)</f>
        <v>0</v>
      </c>
      <c r="DT379" s="304">
        <f>IFERROR(VLOOKUP($AO379,装备!$B:$Q,5,0),0)</f>
        <v>0</v>
      </c>
    </row>
    <row r="380" spans="1:124" hidden="1">
      <c r="A380" s="301">
        <f>未改造舰娘!$A376</f>
        <v>10040711</v>
      </c>
      <c r="B380" s="354" t="s">
        <v>4299</v>
      </c>
      <c r="C380" s="323"/>
      <c r="D380" s="323">
        <f t="shared" si="5"/>
        <v>110</v>
      </c>
      <c r="E380" s="303">
        <f>未改造舰娘!$C376</f>
        <v>5</v>
      </c>
      <c r="F380" s="304" t="str">
        <f>未改造舰娘!$D376</f>
        <v>防驱</v>
      </c>
      <c r="G380" s="304" t="str">
        <f>未改造舰娘!$E376</f>
        <v>小型</v>
      </c>
      <c r="H380" s="304" t="str">
        <f>未改造舰娘!$F376</f>
        <v>护卫舰（特殊）</v>
      </c>
      <c r="I380" s="460">
        <f>未改造舰娘!$AR376</f>
        <v>2</v>
      </c>
      <c r="J380" s="304" t="str">
        <f>未改造舰娘!$G376</f>
        <v>德国</v>
      </c>
      <c r="K380" s="312">
        <f>未改造舰娘!$H376+(BV380+CI380+CV380+DI380)*$C$2</f>
        <v>24</v>
      </c>
      <c r="L380" s="304">
        <f>未改造舰娘!$I376</f>
        <v>0</v>
      </c>
      <c r="M380" s="304">
        <f>未改造舰娘!$J376</f>
        <v>2</v>
      </c>
      <c r="N380" s="518">
        <f>未改造舰娘!$K376</f>
        <v>2</v>
      </c>
      <c r="O380" s="304">
        <f>未改造舰娘!$L376+((CE380+CR380+DE380+DR380)*$C$2)</f>
        <v>17</v>
      </c>
      <c r="P380" s="304" t="str">
        <f>IF($C$2=1,(IF(ISERROR(FIND("超长",未改造舰娘!$M376&amp;CC380&amp;CP380&amp;DC380&amp;DP380,1)),IF(ISERROR(FIND("长",未改造舰娘!$M376&amp;CC380&amp;CP380&amp;DC380&amp;DP380,1)),IF(ISERROR(FIND("中",未改造舰娘!$M376&amp;CC380&amp;CP380&amp;DC380&amp;DP380,1)),IF(ISERROR(FIND("短",未改造舰娘!$M376&amp;CC380&amp;CP380&amp;DC380&amp;DP380,1)),IF(ISERROR(FIND("无",未改造舰娘!$M376&amp;CC380&amp;CP380&amp;DC380&amp;DP380,1)),0,"无"),"短"),"中"),"长"),"超长")),未改造舰娘!$M376)</f>
        <v>短</v>
      </c>
      <c r="Q380" s="303">
        <f>未改造舰娘!$N376</f>
        <v>33</v>
      </c>
      <c r="R380" s="304">
        <f>(未改造舰娘!$P376)+(未改造舰娘!$Q376)*$C$3+((BW380+CJ380+CW380+DJ380)*$C$2)</f>
        <v>35</v>
      </c>
      <c r="S380" s="304">
        <f>(未改造舰娘!$R376)+(未改造舰娘!$S376)*$C$3+((BY380+CL380+CY380+DL380)*$C$2)</f>
        <v>1</v>
      </c>
      <c r="T380" s="304">
        <f>(未改造舰娘!$T376)+(未改造舰娘!$U376)*$C$3+((BX380+CK380+CX380+DK380)*$C$2)</f>
        <v>25</v>
      </c>
      <c r="U380" s="304">
        <f>(未改造舰娘!$V376)+(未改造舰娘!$W376)*$C$3+((CG380+CT380+DG380+DT380)*$C$2)</f>
        <v>95</v>
      </c>
      <c r="V380" s="305">
        <f>INT((((未改造舰娘!$Y376)-(未改造舰娘!$X376))*(((IF(D380=0,C380,D380))-1)/99))+未改造舰娘!$X376)+((CB380+CO380+DB380+DO380)*$C$2)</f>
        <v>99</v>
      </c>
      <c r="W380" s="304">
        <f>INT((((未改造舰娘!$AA376)-(未改造舰娘!$Z376))*(((IF(D380=0,C380,D380))-1)/99))+未改造舰娘!$Z376)+((CD380+CQ380+DD380+DQ380)*$C$2)</f>
        <v>71</v>
      </c>
      <c r="X380" s="304">
        <f>INT((((未改造舰娘!$AC376)-(未改造舰娘!$AB376))*(((IF(D380=0,C380,D380))-1)/99))+未改造舰娘!$AB376)+((CA380+CN380+DA380+DN380)*$C$2)</f>
        <v>39</v>
      </c>
      <c r="Y380" s="303">
        <f>INT((((未改造舰娘!$AE376)-(未改造舰娘!$AD376))*(((IF(D380=0,C380,D380))-1)/99))+未改造舰娘!$AD376)+((BZ380+CM380+CZ380+DM380)*$C$2)</f>
        <v>0</v>
      </c>
      <c r="Z380" s="474">
        <f>IF(未改造舰娘!$AF376=0,"",未改造舰娘!$AF376)</f>
        <v>20</v>
      </c>
      <c r="AA380" s="304">
        <f>IF(未改造舰娘!$AG376="","",未改造舰娘!$AG376)</f>
        <v>20</v>
      </c>
      <c r="AB380" s="304" t="str">
        <f>IF(未改造舰娘!$AH376="","",未改造舰娘!$AH376)</f>
        <v/>
      </c>
      <c r="AC380" s="304" t="str">
        <f>IF(未改造舰娘!$AI376="","",未改造舰娘!$AI376)</f>
        <v/>
      </c>
      <c r="AD380" s="304">
        <f>IF(未改造舰娘!$AJ376="","",未改造舰娘!$AJ376)</f>
        <v>40</v>
      </c>
      <c r="AE380" s="305">
        <f>IF(未改造舰娘!$AK376="","",未改造舰娘!$AK376)</f>
        <v>0</v>
      </c>
      <c r="AF380" s="304" t="str">
        <f>IF(未改造舰娘!$AL376="","",未改造舰娘!$AL376)</f>
        <v/>
      </c>
      <c r="AG380" s="304" t="str">
        <f>IF(未改造舰娘!$AM376="","",未改造舰娘!$AM376)</f>
        <v/>
      </c>
      <c r="AH380" s="304" t="str">
        <f>IF(未改造舰娘!$AN376="","",未改造舰娘!$AN376)</f>
        <v/>
      </c>
      <c r="AI380" s="304" t="str">
        <f>IF(未改造舰娘!$AO376="","",未改造舰娘!$AO376)</f>
        <v/>
      </c>
      <c r="AJ380" s="304" t="str">
        <f>IF(未改造舰娘!$AP376="","",未改造舰娘!$AP376)</f>
        <v/>
      </c>
      <c r="AK380" s="303" t="str">
        <f>IF(未改造舰娘!$AQ376="","",未改造舰娘!$AQ376)</f>
        <v/>
      </c>
      <c r="AL380" s="306" t="str">
        <f>IF(未改造舰娘!$AS376="","",未改造舰娘!$AS376)</f>
        <v>标准-1</v>
      </c>
      <c r="AM380" s="306" t="str">
        <f>IF(未改造舰娘!$AT376="","",未改造舰娘!$AT376)</f>
        <v>MK13导弹发射系统</v>
      </c>
      <c r="AN380" s="306" t="str">
        <f>IF(未改造舰娘!$AU376="","",未改造舰娘!$AU376)</f>
        <v/>
      </c>
      <c r="AO380" s="306" t="str">
        <f>IF(未改造舰娘!$AV376="","",未改造舰娘!$AV376)</f>
        <v/>
      </c>
      <c r="AP380" s="307" t="str">
        <f>IF(未改造舰娘!$AW376="","",未改造舰娘!$AW376)</f>
        <v/>
      </c>
      <c r="AQ380" s="308" t="str">
        <f>IF(未改造舰娘!$AX376="","",未改造舰娘!$AX376)</f>
        <v/>
      </c>
      <c r="AR380" s="304">
        <f>IF(未改造舰娘!$AY376="","",未改造舰娘!$AY376)</f>
        <v>15</v>
      </c>
      <c r="AS380" s="304">
        <f>IF(未改造舰娘!$AZ376="","",未改造舰娘!$AZ376)</f>
        <v>35</v>
      </c>
      <c r="AT380" s="304">
        <f>IF(未改造舰娘!$BA376="","",未改造舰娘!$BA376)</f>
        <v>0.6</v>
      </c>
      <c r="AU380" s="304">
        <f>IF(未改造舰娘!$BB376="","",未改造舰娘!$BB376)</f>
        <v>1.1000000000000001</v>
      </c>
      <c r="AV380" s="305">
        <f>IF((未改造舰娘!$BG376+未改造舰娘!$BK376*$C$4)=0,"",(未改造舰娘!$BG376+未改造舰娘!$BK376*$C$4))</f>
        <v>15</v>
      </c>
      <c r="AW380" s="304">
        <f>IF((未改造舰娘!$BH376+未改造舰娘!$BL376*$C$4)=0,"",(未改造舰娘!$BH376+未改造舰娘!$BL376*$C$4))</f>
        <v>19</v>
      </c>
      <c r="AX380" s="304">
        <f>IF((未改造舰娘!$BI376+未改造舰娘!$BM376*$C$4)=0,"",(未改造舰娘!$BI376+未改造舰娘!$BM376*$C$4))</f>
        <v>14</v>
      </c>
      <c r="AY380" s="303">
        <f>IF((未改造舰娘!$BJ376+未改造舰娘!$BN376*$C$4)=0,"",(未改造舰娘!$BJ376+未改造舰娘!$BN376*$C$4))</f>
        <v>40</v>
      </c>
      <c r="AZ380" s="500">
        <f>IF(未改造舰娘!BC376="","",未改造舰娘!BC376)</f>
        <v>15</v>
      </c>
      <c r="BA380" s="500">
        <f>IF(未改造舰娘!BD376="","",未改造舰娘!BD376)</f>
        <v>1</v>
      </c>
      <c r="BB380" s="500">
        <f>IF(未改造舰娘!BE376="","",未改造舰娘!BE376)</f>
        <v>12</v>
      </c>
      <c r="BC380" s="498">
        <f>IF(未改造舰娘!BF376="","",未改造舰娘!BF376)</f>
        <v>94</v>
      </c>
      <c r="BD380" s="419" t="s">
        <v>2737</v>
      </c>
      <c r="BE380" s="506"/>
      <c r="BF380" s="306" t="str">
        <f>IF(未改造舰娘!$BQ376="","",未改造舰娘!$BQ376)</f>
        <v/>
      </c>
      <c r="BG380" s="306" t="str">
        <f>IF(未改造舰娘!$BR376="","",未改造舰娘!$BR376)</f>
        <v/>
      </c>
      <c r="BH380" s="306"/>
      <c r="BU380" s="304">
        <f>IFERROR(VLOOKUP(AL380,装备!$B:$C,2,0),0)</f>
        <v>5</v>
      </c>
      <c r="BV380" s="304">
        <f>IFERROR(VLOOKUP($AL380,装备!$B:$Q,5,0),0)</f>
        <v>0</v>
      </c>
      <c r="BW380" s="304">
        <f>IFERROR(VLOOKUP($AL380,装备!$B:$Q,6,0),0)</f>
        <v>10</v>
      </c>
      <c r="BX380" s="304">
        <f>IFERROR(VLOOKUP($AL380,装备!$B:$Q,7,0),0)</f>
        <v>0</v>
      </c>
      <c r="BY380" s="304">
        <f>IFERROR(VLOOKUP($AL380,装备!$B:$Q,8,0),0)</f>
        <v>0</v>
      </c>
      <c r="BZ380" s="304">
        <f>IFERROR(VLOOKUP($AL380,装备!$B:$Q,9,0),0)</f>
        <v>0</v>
      </c>
      <c r="CA380" s="304">
        <f>IFERROR(VLOOKUP($AL380,装备!$B:$Q,10,0),0)</f>
        <v>0</v>
      </c>
      <c r="CB380" s="304">
        <f>IFERROR(VLOOKUP($AL380,装备!$B:$Q,11,0),0)</f>
        <v>0</v>
      </c>
      <c r="CC380" s="304" t="str">
        <f>IFERROR(VLOOKUP($AL380,装备!$B:$Q,12,0),0)</f>
        <v>无</v>
      </c>
      <c r="CD380" s="304">
        <f>IFERROR(VLOOKUP($AL380,装备!$B:$Q,13,0),0)</f>
        <v>0</v>
      </c>
      <c r="CE380" s="304">
        <f>IFERROR(VLOOKUP($AL380,装备!$B:$Q,14,0),0)</f>
        <v>0</v>
      </c>
      <c r="CF380" s="304">
        <f>IFERROR(VLOOKUP($AL380,装备!$B:$Q,16,0),0)</f>
        <v>17</v>
      </c>
      <c r="CG380" s="304">
        <f>IFERROR(VLOOKUP($AL380,装备!$B:$Q,5,0),0)</f>
        <v>0</v>
      </c>
      <c r="CH380" s="304">
        <f>IFERROR(VLOOKUP(AM380,装备!$B:$C,2,0),0)</f>
        <v>5</v>
      </c>
      <c r="CI380" s="304">
        <f>IFERROR(VLOOKUP($AM380,装备!$B:$Q,5,0),0)</f>
        <v>0</v>
      </c>
      <c r="CJ380" s="304">
        <f>IFERROR(VLOOKUP($AM380,装备!$B:$Q,6,0),0)</f>
        <v>3</v>
      </c>
      <c r="CK380" s="304">
        <f>IFERROR(VLOOKUP($AM380,装备!$B:$Q,7,0),0)</f>
        <v>0</v>
      </c>
      <c r="CL380" s="304">
        <f>IFERROR(VLOOKUP($AM380,装备!$B:$Q,8,0),0)</f>
        <v>0</v>
      </c>
      <c r="CM380" s="304">
        <f>IFERROR(VLOOKUP($AM380,装备!$B:$Q,9,0),0)</f>
        <v>0</v>
      </c>
      <c r="CN380" s="304">
        <f>IFERROR(VLOOKUP($AM380,装备!$B:$Q,10,0),0)</f>
        <v>0</v>
      </c>
      <c r="CO380" s="304">
        <f>IFERROR(VLOOKUP($AM380,装备!$B:$Q,11,0),0)</f>
        <v>1</v>
      </c>
      <c r="CP380" s="304" t="str">
        <f>IFERROR(VLOOKUP($AM380,装备!$B:$Q,12,0),0)</f>
        <v>无</v>
      </c>
      <c r="CQ380" s="304">
        <f>IFERROR(VLOOKUP($AM380,装备!$B:$Q,13,0),0)</f>
        <v>0</v>
      </c>
      <c r="CR380" s="304">
        <f>IFERROR(VLOOKUP($AM380,装备!$B:$Q,14,0),0)</f>
        <v>0</v>
      </c>
      <c r="CS380" s="304">
        <f>IFERROR(VLOOKUP($AM380,装备!$B:$Q,16,0),0)</f>
        <v>0</v>
      </c>
      <c r="CT380" s="304">
        <f>IFERROR(VLOOKUP($AM380,装备!$B:$Q,5,0),0)</f>
        <v>0</v>
      </c>
      <c r="CU380" s="304">
        <f>IFERROR(VLOOKUP(AN380,装备!$B:$C,2,0),0)</f>
        <v>0</v>
      </c>
      <c r="CV380" s="304">
        <f>IFERROR(VLOOKUP($AN380,装备!$B:$Q,5,0),0)</f>
        <v>0</v>
      </c>
      <c r="CW380" s="304">
        <f>IFERROR(VLOOKUP($AN380,装备!$B:$Q,6,0),0)</f>
        <v>0</v>
      </c>
      <c r="CX380" s="304">
        <f>IFERROR(VLOOKUP($AN380,装备!$B:$Q,7,0),0)</f>
        <v>0</v>
      </c>
      <c r="CY380" s="304">
        <f>IFERROR(VLOOKUP($AN380,装备!$B:$Q,8,0),0)</f>
        <v>0</v>
      </c>
      <c r="CZ380" s="304">
        <f>IFERROR(VLOOKUP($AN380,装备!$B:$Q,9,0),0)</f>
        <v>0</v>
      </c>
      <c r="DA380" s="304">
        <f>IFERROR(VLOOKUP($AN380,装备!$B:$Q,10,0),0)</f>
        <v>0</v>
      </c>
      <c r="DB380" s="304">
        <f>IFERROR(VLOOKUP($AN380,装备!$B:$Q,11,0),0)</f>
        <v>0</v>
      </c>
      <c r="DC380" s="304">
        <f>IFERROR(VLOOKUP($AN380,装备!$B:$Q,12,0),0)</f>
        <v>0</v>
      </c>
      <c r="DD380" s="304">
        <f>IFERROR(VLOOKUP($AN380,装备!$B:$Q,13,0),0)</f>
        <v>0</v>
      </c>
      <c r="DE380" s="304">
        <f>IFERROR(VLOOKUP($AN380,装备!$B:$Q,14,0),0)</f>
        <v>0</v>
      </c>
      <c r="DF380" s="304">
        <f>IFERROR(VLOOKUP($AN380,装备!$B:$Q,16,0),0)</f>
        <v>0</v>
      </c>
      <c r="DG380" s="304">
        <f>IFERROR(VLOOKUP($AN380,装备!$B:$Q,5,0),0)</f>
        <v>0</v>
      </c>
      <c r="DH380" s="304">
        <f>IFERROR(VLOOKUP(AO380,装备!$B:$C,2,0),0)</f>
        <v>0</v>
      </c>
      <c r="DI380" s="304">
        <f>IFERROR(VLOOKUP($AO380,装备!$B:$Q,5,0),0)</f>
        <v>0</v>
      </c>
      <c r="DJ380" s="304">
        <f>IFERROR(VLOOKUP($AO380,装备!$B:$Q,6,0),0)</f>
        <v>0</v>
      </c>
      <c r="DK380" s="304">
        <f>IFERROR(VLOOKUP($AO380,装备!$B:$Q,7,0),0)</f>
        <v>0</v>
      </c>
      <c r="DL380" s="304">
        <f>IFERROR(VLOOKUP($AO380,装备!$B:$Q,8,0),0)</f>
        <v>0</v>
      </c>
      <c r="DM380" s="304">
        <f>IFERROR(VLOOKUP($AO380,装备!$B:$Q,9,0),0)</f>
        <v>0</v>
      </c>
      <c r="DN380" s="304">
        <f>IFERROR(VLOOKUP($AO380,装备!$B:$Q,10,0),0)</f>
        <v>0</v>
      </c>
      <c r="DO380" s="304">
        <f>IFERROR(VLOOKUP($AO380,装备!$B:$Q,11,0),0)</f>
        <v>0</v>
      </c>
      <c r="DP380" s="304">
        <f>IFERROR(VLOOKUP($AO380,装备!$B:$Q,12,0),0)</f>
        <v>0</v>
      </c>
      <c r="DQ380" s="304">
        <f>IFERROR(VLOOKUP($AO380,装备!$B:$Q,13,0),0)</f>
        <v>0</v>
      </c>
      <c r="DR380" s="304">
        <f>IFERROR(VLOOKUP($AO380,装备!$B:$Q,14,0),0)</f>
        <v>0</v>
      </c>
      <c r="DS380" s="304">
        <f>IFERROR(VLOOKUP($AO380,装备!$B:$Q,16,0),0)</f>
        <v>0</v>
      </c>
      <c r="DT380" s="304">
        <f>IFERROR(VLOOKUP($AO380,装备!$B:$Q,5,0),0)</f>
        <v>0</v>
      </c>
    </row>
    <row r="381" spans="1:124" hidden="1">
      <c r="A381" s="301">
        <f>未改造舰娘!$A377</f>
        <v>10040811</v>
      </c>
      <c r="B381" s="354" t="s">
        <v>4302</v>
      </c>
      <c r="C381" s="323"/>
      <c r="D381" s="323">
        <f t="shared" si="5"/>
        <v>110</v>
      </c>
      <c r="E381" s="303">
        <f>未改造舰娘!$C377</f>
        <v>5</v>
      </c>
      <c r="F381" s="304" t="str">
        <f>未改造舰娘!$D377</f>
        <v>潜艇</v>
      </c>
      <c r="G381" s="304" t="str">
        <f>未改造舰娘!$E377</f>
        <v>小型</v>
      </c>
      <c r="H381" s="304" t="str">
        <f>未改造舰娘!$F377</f>
        <v>水下舰</v>
      </c>
      <c r="I381" s="460">
        <f>未改造舰娘!$AR377</f>
        <v>2</v>
      </c>
      <c r="J381" s="304" t="str">
        <f>未改造舰娘!$G377</f>
        <v>美国</v>
      </c>
      <c r="K381" s="312">
        <f>未改造舰娘!$H377+(BV381+CI381+CV381+DI381)*$C$2</f>
        <v>12</v>
      </c>
      <c r="L381" s="304">
        <f>未改造舰娘!$I377</f>
        <v>0</v>
      </c>
      <c r="M381" s="304">
        <f>未改造舰娘!$J377</f>
        <v>4</v>
      </c>
      <c r="N381" s="518">
        <f>未改造舰娘!$K377</f>
        <v>5</v>
      </c>
      <c r="O381" s="304">
        <f>未改造舰娘!$L377+((CE381+CR381+DE381+DR381)*$C$2)</f>
        <v>24</v>
      </c>
      <c r="P381" s="304" t="str">
        <f>IF($C$2=1,(IF(ISERROR(FIND("超长",未改造舰娘!$M377&amp;CC381&amp;CP381&amp;DC381&amp;DP381,1)),IF(ISERROR(FIND("长",未改造舰娘!$M377&amp;CC381&amp;CP381&amp;DC381&amp;DP381,1)),IF(ISERROR(FIND("中",未改造舰娘!$M377&amp;CC381&amp;CP381&amp;DC381&amp;DP381,1)),IF(ISERROR(FIND("短",未改造舰娘!$M377&amp;CC381&amp;CP381&amp;DC381&amp;DP381,1)),IF(ISERROR(FIND("无",未改造舰娘!$M377&amp;CC381&amp;CP381&amp;DC381&amp;DP381,1)),0,"无"),"短"),"中"),"长"),"超长")),未改造舰娘!$M377)</f>
        <v>短</v>
      </c>
      <c r="Q381" s="303">
        <f>未改造舰娘!$N377</f>
        <v>21</v>
      </c>
      <c r="R381" s="304">
        <f>(未改造舰娘!$P377)+(未改造舰娘!$Q377)*$C$3+((BW381+CJ381+CW381+DJ381)*$C$2)</f>
        <v>26</v>
      </c>
      <c r="S381" s="304">
        <f>(未改造舰娘!$R377)+(未改造舰娘!$S377)*$C$3+((BY381+CL381+CY381+DL381)*$C$2)</f>
        <v>74</v>
      </c>
      <c r="T381" s="304">
        <f>(未改造舰娘!$T377)+(未改造舰娘!$U377)*$C$3+((BX381+CK381+CX381+DK381)*$C$2)</f>
        <v>25</v>
      </c>
      <c r="U381" s="304">
        <f>(未改造舰娘!$V377)+(未改造舰娘!$W377)*$C$3+((CG381+CT381+DG381+DT381)*$C$2)</f>
        <v>0</v>
      </c>
      <c r="V381" s="305">
        <f>INT((((未改造舰娘!$Y377)-(未改造舰娘!$X377))*(((IF(D381=0,C381,D381))-1)/99))+未改造舰娘!$X377)+((CB381+CO381+DB381+DO381)*$C$2)</f>
        <v>96</v>
      </c>
      <c r="W381" s="304">
        <f>INT((((未改造舰娘!$AA377)-(未改造舰娘!$Z377))*(((IF(D381=0,C381,D381))-1)/99))+未改造舰娘!$Z377)+((CD381+CQ381+DD381+DQ381)*$C$2)</f>
        <v>42</v>
      </c>
      <c r="X381" s="304">
        <f>INT((((未改造舰娘!$AC377)-(未改造舰娘!$AB377))*(((IF(D381=0,C381,D381))-1)/99))+未改造舰娘!$AB377)+((CA381+CN381+DA381+DN381)*$C$2)</f>
        <v>45</v>
      </c>
      <c r="Y381" s="303">
        <f>INT((((未改造舰娘!$AE377)-(未改造舰娘!$AD377))*(((IF(D381=0,C381,D381))-1)/99))+未改造舰娘!$AD377)+((BZ381+CM381+CZ381+DM381)*$C$2)</f>
        <v>0</v>
      </c>
      <c r="Z381" s="474" t="str">
        <f>IF(未改造舰娘!$AF377=0,"",未改造舰娘!$AF377)</f>
        <v/>
      </c>
      <c r="AA381" s="304" t="str">
        <f>IF(未改造舰娘!$AG377="","",未改造舰娘!$AG377)</f>
        <v/>
      </c>
      <c r="AB381" s="304" t="str">
        <f>IF(未改造舰娘!$AH377="","",未改造舰娘!$AH377)</f>
        <v/>
      </c>
      <c r="AC381" s="304" t="str">
        <f>IF(未改造舰娘!$AI377="","",未改造舰娘!$AI377)</f>
        <v/>
      </c>
      <c r="AD381" s="304">
        <f>IF(未改造舰娘!$AJ377="","",未改造舰娘!$AJ377)</f>
        <v>0</v>
      </c>
      <c r="AE381" s="305">
        <f>IF(未改造舰娘!$AK377="","",未改造舰娘!$AK377)</f>
        <v>0</v>
      </c>
      <c r="AF381" s="304" t="str">
        <f>IF(未改造舰娘!$AL377="","",未改造舰娘!$AL377)</f>
        <v/>
      </c>
      <c r="AG381" s="304" t="str">
        <f>IF(未改造舰娘!$AM377="","",未改造舰娘!$AM377)</f>
        <v/>
      </c>
      <c r="AH381" s="304" t="str">
        <f>IF(未改造舰娘!$AN377="","",未改造舰娘!$AN377)</f>
        <v/>
      </c>
      <c r="AI381" s="304" t="str">
        <f>IF(未改造舰娘!$AO377="","",未改造舰娘!$AO377)</f>
        <v/>
      </c>
      <c r="AJ381" s="304" t="str">
        <f>IF(未改造舰娘!$AP377="","",未改造舰娘!$AP377)</f>
        <v/>
      </c>
      <c r="AK381" s="303" t="str">
        <f>IF(未改造舰娘!$AQ377="","",未改造舰娘!$AQ377)</f>
        <v/>
      </c>
      <c r="AL381" s="306" t="str">
        <f>IF(未改造舰娘!$AS377="","",未改造舰娘!$AS377)</f>
        <v>21英寸鱼雷(潜艇)</v>
      </c>
      <c r="AM381" s="306" t="str">
        <f>IF(未改造舰娘!$AT377="","",未改造舰娘!$AT377)</f>
        <v/>
      </c>
      <c r="AN381" s="306" t="str">
        <f>IF(未改造舰娘!$AU377="","",未改造舰娘!$AU377)</f>
        <v/>
      </c>
      <c r="AO381" s="306" t="str">
        <f>IF(未改造舰娘!$AV377="","",未改造舰娘!$AV377)</f>
        <v/>
      </c>
      <c r="AP381" s="307" t="str">
        <f>IF(未改造舰娘!$AW377="","",未改造舰娘!$AW377)</f>
        <v/>
      </c>
      <c r="AQ381" s="308" t="str">
        <f>IF(未改造舰娘!$AX377="","",未改造舰娘!$AX377)</f>
        <v/>
      </c>
      <c r="AR381" s="304">
        <f>IF(未改造舰娘!$AY377="","",未改造舰娘!$AY377)</f>
        <v>15</v>
      </c>
      <c r="AS381" s="304">
        <f>IF(未改造舰娘!$AZ377="","",未改造舰娘!$AZ377)</f>
        <v>20</v>
      </c>
      <c r="AT381" s="304">
        <f>IF(未改造舰娘!$BA377="","",未改造舰娘!$BA377)</f>
        <v>0.6</v>
      </c>
      <c r="AU381" s="304">
        <f>IF(未改造舰娘!$BB377="","",未改造舰娘!$BB377)</f>
        <v>0.45</v>
      </c>
      <c r="AV381" s="305">
        <f>IF((未改造舰娘!$BG377+未改造舰娘!$BK377*$C$4)=0,"",(未改造舰娘!$BG377+未改造舰娘!$BK377*$C$4))</f>
        <v>15</v>
      </c>
      <c r="AW381" s="304">
        <f>IF((未改造舰娘!$BH377+未改造舰娘!$BL377*$C$4)=0,"",(未改造舰娘!$BH377+未改造舰娘!$BL377*$C$4))</f>
        <v>12</v>
      </c>
      <c r="AX381" s="304">
        <f>IF((未改造舰娘!$BI377+未改造舰娘!$BM377*$C$4)=0,"",(未改造舰娘!$BI377+未改造舰娘!$BM377*$C$4))</f>
        <v>23</v>
      </c>
      <c r="AY381" s="303" t="str">
        <f>IF((未改造舰娘!$BJ377+未改造舰娘!$BN377*$C$4)=0,"",(未改造舰娘!$BJ377+未改造舰娘!$BN377*$C$4))</f>
        <v/>
      </c>
      <c r="AZ381" s="500">
        <f>IF(未改造舰娘!BC377="","",未改造舰娘!BC377)</f>
        <v>0</v>
      </c>
      <c r="BA381" s="500">
        <f>IF(未改造舰娘!BD377="","",未改造舰娘!BD377)</f>
        <v>24</v>
      </c>
      <c r="BB381" s="500">
        <f>IF(未改造舰娘!BE377="","",未改造舰娘!BE377)</f>
        <v>10</v>
      </c>
      <c r="BC381" s="498">
        <f>IF(未改造舰娘!BF377="","",未改造舰娘!BF377)</f>
        <v>0</v>
      </c>
      <c r="BD381" s="67" t="s">
        <v>2771</v>
      </c>
      <c r="BE381" s="506">
        <v>0.26041666666666669</v>
      </c>
      <c r="BF381" s="306" t="str">
        <f>IF(未改造舰娘!$BQ377="","",未改造舰娘!$BQ377)</f>
        <v>2-4-L,2-5-BDFGHIJKLMNO,2-6-DFGIJKLM,7-5-CDEGHKQ,8-1-L,8-2-M</v>
      </c>
      <c r="BG381" s="306" t="str">
        <f>IF(未改造舰娘!$BR377="","",未改造舰娘!$BR377)</f>
        <v>极地奏鸣曲 Ex-4-5-CFLQ,Ex-1-1-BFGI,Ex-1-2-BDI,Ex-1-3-BFGHIJ,Ex-2-3-L,Ex-4-1-FIJKLM,Ex-4-2-L,Ex-4-3-M；女武神行动 Ex-3-BCDGIJL,Ex-6-BCDEFHI</v>
      </c>
      <c r="BH381" s="306"/>
      <c r="BU381" s="304">
        <f>IFERROR(VLOOKUP(AL381,装备!$B:$C,2,0),0)</f>
        <v>4</v>
      </c>
      <c r="BV381" s="304">
        <f>IFERROR(VLOOKUP($AL381,装备!$B:$Q,5,0),0)</f>
        <v>0</v>
      </c>
      <c r="BW381" s="304">
        <f>IFERROR(VLOOKUP($AL381,装备!$B:$Q,6,0),0)</f>
        <v>0</v>
      </c>
      <c r="BX381" s="304">
        <f>IFERROR(VLOOKUP($AL381,装备!$B:$Q,7,0),0)</f>
        <v>0</v>
      </c>
      <c r="BY381" s="304">
        <f>IFERROR(VLOOKUP($AL381,装备!$B:$Q,8,0),0)</f>
        <v>12</v>
      </c>
      <c r="BZ381" s="304">
        <f>IFERROR(VLOOKUP($AL381,装备!$B:$Q,9,0),0)</f>
        <v>0</v>
      </c>
      <c r="CA381" s="304">
        <f>IFERROR(VLOOKUP($AL381,装备!$B:$Q,10,0),0)</f>
        <v>0</v>
      </c>
      <c r="CB381" s="304">
        <f>IFERROR(VLOOKUP($AL381,装备!$B:$Q,11,0),0)</f>
        <v>1</v>
      </c>
      <c r="CC381" s="304" t="str">
        <f>IFERROR(VLOOKUP($AL381,装备!$B:$Q,12,0),0)</f>
        <v>无</v>
      </c>
      <c r="CD381" s="304">
        <f>IFERROR(VLOOKUP($AL381,装备!$B:$Q,13,0),0)</f>
        <v>0</v>
      </c>
      <c r="CE381" s="304">
        <f>IFERROR(VLOOKUP($AL381,装备!$B:$Q,14,0),0)</f>
        <v>0</v>
      </c>
      <c r="CF381" s="304">
        <f>IFERROR(VLOOKUP($AL381,装备!$B:$Q,16,0),0)</f>
        <v>0</v>
      </c>
      <c r="CG381" s="304">
        <f>IFERROR(VLOOKUP($AL381,装备!$B:$Q,5,0),0)</f>
        <v>0</v>
      </c>
      <c r="CH381" s="304">
        <f>IFERROR(VLOOKUP(AM381,装备!$B:$C,2,0),0)</f>
        <v>0</v>
      </c>
      <c r="CI381" s="304">
        <f>IFERROR(VLOOKUP($AM381,装备!$B:$Q,5,0),0)</f>
        <v>0</v>
      </c>
      <c r="CJ381" s="304">
        <f>IFERROR(VLOOKUP($AM381,装备!$B:$Q,6,0),0)</f>
        <v>0</v>
      </c>
      <c r="CK381" s="304">
        <f>IFERROR(VLOOKUP($AM381,装备!$B:$Q,7,0),0)</f>
        <v>0</v>
      </c>
      <c r="CL381" s="304">
        <f>IFERROR(VLOOKUP($AM381,装备!$B:$Q,8,0),0)</f>
        <v>0</v>
      </c>
      <c r="CM381" s="304">
        <f>IFERROR(VLOOKUP($AM381,装备!$B:$Q,9,0),0)</f>
        <v>0</v>
      </c>
      <c r="CN381" s="304">
        <f>IFERROR(VLOOKUP($AM381,装备!$B:$Q,10,0),0)</f>
        <v>0</v>
      </c>
      <c r="CO381" s="304">
        <f>IFERROR(VLOOKUP($AM381,装备!$B:$Q,11,0),0)</f>
        <v>0</v>
      </c>
      <c r="CP381" s="304">
        <f>IFERROR(VLOOKUP($AM381,装备!$B:$Q,12,0),0)</f>
        <v>0</v>
      </c>
      <c r="CQ381" s="304">
        <f>IFERROR(VLOOKUP($AM381,装备!$B:$Q,13,0),0)</f>
        <v>0</v>
      </c>
      <c r="CR381" s="304">
        <f>IFERROR(VLOOKUP($AM381,装备!$B:$Q,14,0),0)</f>
        <v>0</v>
      </c>
      <c r="CS381" s="304">
        <f>IFERROR(VLOOKUP($AM381,装备!$B:$Q,16,0),0)</f>
        <v>0</v>
      </c>
      <c r="CT381" s="304">
        <f>IFERROR(VLOOKUP($AM381,装备!$B:$Q,5,0),0)</f>
        <v>0</v>
      </c>
      <c r="CU381" s="304">
        <f>IFERROR(VLOOKUP(AN381,装备!$B:$C,2,0),0)</f>
        <v>0</v>
      </c>
      <c r="CV381" s="304">
        <f>IFERROR(VLOOKUP($AN381,装备!$B:$Q,5,0),0)</f>
        <v>0</v>
      </c>
      <c r="CW381" s="304">
        <f>IFERROR(VLOOKUP($AN381,装备!$B:$Q,6,0),0)</f>
        <v>0</v>
      </c>
      <c r="CX381" s="304">
        <f>IFERROR(VLOOKUP($AN381,装备!$B:$Q,7,0),0)</f>
        <v>0</v>
      </c>
      <c r="CY381" s="304">
        <f>IFERROR(VLOOKUP($AN381,装备!$B:$Q,8,0),0)</f>
        <v>0</v>
      </c>
      <c r="CZ381" s="304">
        <f>IFERROR(VLOOKUP($AN381,装备!$B:$Q,9,0),0)</f>
        <v>0</v>
      </c>
      <c r="DA381" s="304">
        <f>IFERROR(VLOOKUP($AN381,装备!$B:$Q,10,0),0)</f>
        <v>0</v>
      </c>
      <c r="DB381" s="304">
        <f>IFERROR(VLOOKUP($AN381,装备!$B:$Q,11,0),0)</f>
        <v>0</v>
      </c>
      <c r="DC381" s="304">
        <f>IFERROR(VLOOKUP($AN381,装备!$B:$Q,12,0),0)</f>
        <v>0</v>
      </c>
      <c r="DD381" s="304">
        <f>IFERROR(VLOOKUP($AN381,装备!$B:$Q,13,0),0)</f>
        <v>0</v>
      </c>
      <c r="DE381" s="304">
        <f>IFERROR(VLOOKUP($AN381,装备!$B:$Q,14,0),0)</f>
        <v>0</v>
      </c>
      <c r="DF381" s="304">
        <f>IFERROR(VLOOKUP($AN381,装备!$B:$Q,16,0),0)</f>
        <v>0</v>
      </c>
      <c r="DG381" s="304">
        <f>IFERROR(VLOOKUP($AN381,装备!$B:$Q,5,0),0)</f>
        <v>0</v>
      </c>
      <c r="DH381" s="304">
        <f>IFERROR(VLOOKUP(AO381,装备!$B:$C,2,0),0)</f>
        <v>0</v>
      </c>
      <c r="DI381" s="304">
        <f>IFERROR(VLOOKUP($AO381,装备!$B:$Q,5,0),0)</f>
        <v>0</v>
      </c>
      <c r="DJ381" s="304">
        <f>IFERROR(VLOOKUP($AO381,装备!$B:$Q,6,0),0)</f>
        <v>0</v>
      </c>
      <c r="DK381" s="304">
        <f>IFERROR(VLOOKUP($AO381,装备!$B:$Q,7,0),0)</f>
        <v>0</v>
      </c>
      <c r="DL381" s="304">
        <f>IFERROR(VLOOKUP($AO381,装备!$B:$Q,8,0),0)</f>
        <v>0</v>
      </c>
      <c r="DM381" s="304">
        <f>IFERROR(VLOOKUP($AO381,装备!$B:$Q,9,0),0)</f>
        <v>0</v>
      </c>
      <c r="DN381" s="304">
        <f>IFERROR(VLOOKUP($AO381,装备!$B:$Q,10,0),0)</f>
        <v>0</v>
      </c>
      <c r="DO381" s="304">
        <f>IFERROR(VLOOKUP($AO381,装备!$B:$Q,11,0),0)</f>
        <v>0</v>
      </c>
      <c r="DP381" s="304">
        <f>IFERROR(VLOOKUP($AO381,装备!$B:$Q,12,0),0)</f>
        <v>0</v>
      </c>
      <c r="DQ381" s="304">
        <f>IFERROR(VLOOKUP($AO381,装备!$B:$Q,13,0),0)</f>
        <v>0</v>
      </c>
      <c r="DR381" s="304">
        <f>IFERROR(VLOOKUP($AO381,装备!$B:$Q,14,0),0)</f>
        <v>0</v>
      </c>
      <c r="DS381" s="304">
        <f>IFERROR(VLOOKUP($AO381,装备!$B:$Q,16,0),0)</f>
        <v>0</v>
      </c>
      <c r="DT381" s="304">
        <f>IFERROR(VLOOKUP($AO381,装备!$B:$Q,5,0),0)</f>
        <v>0</v>
      </c>
    </row>
    <row r="382" spans="1:124" ht="27" hidden="1">
      <c r="A382" s="301">
        <f>未改造舰娘!$A378</f>
        <v>10040913</v>
      </c>
      <c r="B382" s="354" t="s">
        <v>4303</v>
      </c>
      <c r="C382" s="323"/>
      <c r="D382" s="323">
        <f t="shared" si="5"/>
        <v>110</v>
      </c>
      <c r="E382" s="303">
        <f>未改造舰娘!$C378</f>
        <v>6</v>
      </c>
      <c r="F382" s="304" t="str">
        <f>未改造舰娘!$D378</f>
        <v>战列</v>
      </c>
      <c r="G382" s="304" t="str">
        <f>未改造舰娘!$E378</f>
        <v>大型</v>
      </c>
      <c r="H382" s="304" t="str">
        <f>未改造舰娘!$F378</f>
        <v>主力舰</v>
      </c>
      <c r="I382" s="460">
        <f>未改造舰娘!$AR378</f>
        <v>4</v>
      </c>
      <c r="J382" s="304" t="str">
        <f>未改造舰娘!$G378</f>
        <v>美国</v>
      </c>
      <c r="K382" s="312">
        <f>未改造舰娘!$H378+(BV382+CI382+CV382+DI382)*$C$2</f>
        <v>84</v>
      </c>
      <c r="L382" s="304">
        <f>未改造舰娘!$I378</f>
        <v>0</v>
      </c>
      <c r="M382" s="304">
        <f>未改造舰娘!$J378</f>
        <v>4</v>
      </c>
      <c r="N382" s="518">
        <f>未改造舰娘!$K378</f>
        <v>4</v>
      </c>
      <c r="O382" s="304">
        <f>未改造舰娘!$L378+((CE382+CR382+DE382+DR382)*$C$2)</f>
        <v>23</v>
      </c>
      <c r="P382" s="304" t="str">
        <f>IF($C$2=1,(IF(ISERROR(FIND("超长",未改造舰娘!$M378&amp;CC382&amp;CP382&amp;DC382&amp;DP382,1)),IF(ISERROR(FIND("长",未改造舰娘!$M378&amp;CC382&amp;CP382&amp;DC382&amp;DP382,1)),IF(ISERROR(FIND("中",未改造舰娘!$M378&amp;CC382&amp;CP382&amp;DC382&amp;DP382,1)),IF(ISERROR(FIND("短",未改造舰娘!$M378&amp;CC382&amp;CP382&amp;DC382&amp;DP382,1)),IF(ISERROR(FIND("无",未改造舰娘!$M378&amp;CC382&amp;CP382&amp;DC382&amp;DP382,1)),0,"无"),"短"),"中"),"长"),"超长")),未改造舰娘!$M378)</f>
        <v>长</v>
      </c>
      <c r="Q382" s="303">
        <f>未改造舰娘!$N378</f>
        <v>33</v>
      </c>
      <c r="R382" s="304">
        <f>(未改造舰娘!$P378)+(未改造舰娘!$Q378)*$C$3+((BW382+CJ382+CW382+DJ382)*$C$2)</f>
        <v>116</v>
      </c>
      <c r="S382" s="304">
        <f>(未改造舰娘!$R378)+(未改造舰娘!$S378)*$C$3+((BY382+CL382+CY382+DL382)*$C$2)</f>
        <v>0</v>
      </c>
      <c r="T382" s="304">
        <f>(未改造舰娘!$T378)+(未改造舰娘!$U378)*$C$3+((BX382+CK382+CX382+DK382)*$C$2)</f>
        <v>102</v>
      </c>
      <c r="U382" s="304">
        <f>(未改造舰娘!$V378)+(未改造舰娘!$W378)*$C$3+((CG382+CT382+DG382+DT382)*$C$2)</f>
        <v>106</v>
      </c>
      <c r="V382" s="305">
        <f>INT((((未改造舰娘!$Y378)-(未改造舰娘!$X378))*(((IF(D382=0,C382,D382))-1)/99))+未改造舰娘!$X378)+((CB382+CO382+DB382+DO382)*$C$2)</f>
        <v>102</v>
      </c>
      <c r="W382" s="304">
        <f>INT((((未改造舰娘!$AA378)-(未改造舰娘!$Z378))*(((IF(D382=0,C382,D382))-1)/99))+未改造舰娘!$Z378)+((CD382+CQ382+DD382+DQ382)*$C$2)</f>
        <v>52</v>
      </c>
      <c r="X382" s="304">
        <f>INT((((未改造舰娘!$AC378)-(未改造舰娘!$AB378))*(((IF(D382=0,C382,D382))-1)/99))+未改造舰娘!$AB378)+((CA382+CN382+DA382+DN382)*$C$2)</f>
        <v>47</v>
      </c>
      <c r="Y382" s="303">
        <f>INT((((未改造舰娘!$AE378)-(未改造舰娘!$AD378))*(((IF(D382=0,C382,D382))-1)/99))+未改造舰娘!$AD378)+((BZ382+CM382+CZ382+DM382)*$C$2)</f>
        <v>0</v>
      </c>
      <c r="Z382" s="474">
        <f>IF(未改造舰娘!$AF378=0,"",未改造舰娘!$AF378)</f>
        <v>3</v>
      </c>
      <c r="AA382" s="304">
        <f>IF(未改造舰娘!$AG378="","",未改造舰娘!$AG378)</f>
        <v>3</v>
      </c>
      <c r="AB382" s="304">
        <f>IF(未改造舰娘!$AH378="","",未改造舰娘!$AH378)</f>
        <v>3</v>
      </c>
      <c r="AC382" s="304">
        <f>IF(未改造舰娘!$AI378="","",未改造舰娘!$AI378)</f>
        <v>3</v>
      </c>
      <c r="AD382" s="304">
        <f>IF(未改造舰娘!$AJ378="","",未改造舰娘!$AJ378)</f>
        <v>12</v>
      </c>
      <c r="AE382" s="305">
        <f>IF(未改造舰娘!$AK378="","",未改造舰娘!$AK378)</f>
        <v>0</v>
      </c>
      <c r="AF382" s="304" t="str">
        <f>IF(未改造舰娘!$AL378="","",未改造舰娘!$AL378)</f>
        <v/>
      </c>
      <c r="AG382" s="304" t="str">
        <f>IF(未改造舰娘!$AM378="","",未改造舰娘!$AM378)</f>
        <v/>
      </c>
      <c r="AH382" s="304" t="str">
        <f>IF(未改造舰娘!$AN378="","",未改造舰娘!$AN378)</f>
        <v/>
      </c>
      <c r="AI382" s="304" t="str">
        <f>IF(未改造舰娘!$AO378="","",未改造舰娘!$AO378)</f>
        <v/>
      </c>
      <c r="AJ382" s="304" t="str">
        <f>IF(未改造舰娘!$AP378="","",未改造舰娘!$AP378)</f>
        <v/>
      </c>
      <c r="AK382" s="303" t="str">
        <f>IF(未改造舰娘!$AQ378="","",未改造舰娘!$AQ378)</f>
        <v/>
      </c>
      <c r="AL382" s="306" t="str">
        <f>IF(未改造舰娘!$AS378="","",未改造舰娘!$AS378)</f>
        <v>早期型U国三联16英寸炮（MK7）</v>
      </c>
      <c r="AM382" s="306" t="str">
        <f>IF(未改造舰娘!$AT378="","",未改造舰娘!$AT378)</f>
        <v>先进型火控雷达</v>
      </c>
      <c r="AN382" s="306" t="str">
        <f>IF(未改造舰娘!$AU378="","",未改造舰娘!$AU378)</f>
        <v>改良型动力系统</v>
      </c>
      <c r="AO382" s="306" t="str">
        <f>IF(未改造舰娘!$AV378="","",未改造舰娘!$AV378)</f>
        <v/>
      </c>
      <c r="AP382" s="307" t="str">
        <f>IF(未改造舰娘!$AW378="","",未改造舰娘!$AW378)</f>
        <v>重火力炮击(3级)：T优时增加自身25%暴击率，同航战时增加自身15%暴击率。炮击战阶段命中旗舰时造成额外30%伤害。</v>
      </c>
      <c r="AQ382" s="308" t="str">
        <f>IF(未改造舰娘!$AX378="","",未改造舰娘!$AX378)</f>
        <v/>
      </c>
      <c r="AR382" s="304">
        <f>IF(未改造舰娘!$AY378="","",未改造舰娘!$AY378)</f>
        <v>135</v>
      </c>
      <c r="AS382" s="304">
        <f>IF(未改造舰娘!$AZ378="","",未改造舰娘!$AZ378)</f>
        <v>175</v>
      </c>
      <c r="AT382" s="304">
        <f>IF(未改造舰娘!$BA378="","",未改造舰娘!$BA378)</f>
        <v>4.8</v>
      </c>
      <c r="AU382" s="304">
        <f>IF(未改造舰娘!$BB378="","",未改造舰娘!$BB378)</f>
        <v>9</v>
      </c>
      <c r="AV382" s="305">
        <f>IF((未改造舰娘!$BG378+未改造舰娘!$BK378*$C$4)=0,"",(未改造舰娘!$BG378+未改造舰娘!$BK378*$C$4))</f>
        <v>60</v>
      </c>
      <c r="AW382" s="304">
        <f>IF((未改造舰娘!$BH378+未改造舰娘!$BL378*$C$4)=0,"",(未改造舰娘!$BH378+未改造舰娘!$BL378*$C$4))</f>
        <v>79</v>
      </c>
      <c r="AX382" s="304">
        <f>IF((未改造舰娘!$BI378+未改造舰娘!$BM378*$C$4)=0,"",(未改造舰娘!$BI378+未改造舰娘!$BM378*$C$4))</f>
        <v>127</v>
      </c>
      <c r="AY382" s="303">
        <f>IF((未改造舰娘!$BJ378+未改造舰娘!$BN378*$C$4)=0,"",(未改造舰娘!$BJ378+未改造舰娘!$BN378*$C$4))</f>
        <v>30</v>
      </c>
      <c r="AZ382" s="500">
        <f>IF(未改造舰娘!BC378="","",未改造舰娘!BC378)</f>
        <v>91</v>
      </c>
      <c r="BA382" s="500">
        <f>IF(未改造舰娘!BD378="","",未改造舰娘!BD378)</f>
        <v>0</v>
      </c>
      <c r="BB382" s="500">
        <f>IF(未改造舰娘!BE378="","",未改造舰娘!BE378)</f>
        <v>82</v>
      </c>
      <c r="BC382" s="498">
        <f>IF(未改造舰娘!BF378="","",未改造舰娘!BF378)</f>
        <v>83</v>
      </c>
      <c r="BD382" s="67" t="s">
        <v>2772</v>
      </c>
      <c r="BE382" s="506">
        <v>8.3333333333333329E-2</v>
      </c>
      <c r="BF382" s="306" t="str">
        <f>IF(未改造舰娘!$BQ378="","",未改造舰娘!$BQ378)</f>
        <v/>
      </c>
      <c r="BG382" s="306" t="str">
        <f>IF(未改造舰娘!$BR378="","",未改造舰娘!$BR378)</f>
        <v/>
      </c>
      <c r="BH382" s="306"/>
      <c r="BU382" s="304">
        <f>IFERROR(VLOOKUP(AL382,装备!$B:$C,2,0),0)</f>
        <v>6</v>
      </c>
      <c r="BV382" s="304">
        <f>IFERROR(VLOOKUP($AL382,装备!$B:$Q,5,0),0)</f>
        <v>0</v>
      </c>
      <c r="BW382" s="304">
        <f>IFERROR(VLOOKUP($AL382,装备!$B:$Q,6,0),0)</f>
        <v>25</v>
      </c>
      <c r="BX382" s="304">
        <f>IFERROR(VLOOKUP($AL382,装备!$B:$Q,7,0),0)</f>
        <v>0</v>
      </c>
      <c r="BY382" s="304">
        <f>IFERROR(VLOOKUP($AL382,装备!$B:$Q,8,0),0)</f>
        <v>0</v>
      </c>
      <c r="BZ382" s="304">
        <f>IFERROR(VLOOKUP($AL382,装备!$B:$Q,9,0),0)</f>
        <v>0</v>
      </c>
      <c r="CA382" s="304">
        <f>IFERROR(VLOOKUP($AL382,装备!$B:$Q,10,0),0)</f>
        <v>0</v>
      </c>
      <c r="CB382" s="304">
        <f>IFERROR(VLOOKUP($AL382,装备!$B:$Q,11,0),0)</f>
        <v>3</v>
      </c>
      <c r="CC382" s="304" t="str">
        <f>IFERROR(VLOOKUP($AL382,装备!$B:$Q,12,0),0)</f>
        <v>超长</v>
      </c>
      <c r="CD382" s="304">
        <f>IFERROR(VLOOKUP($AL382,装备!$B:$Q,13,0),0)</f>
        <v>0</v>
      </c>
      <c r="CE382" s="304">
        <f>IFERROR(VLOOKUP($AL382,装备!$B:$Q,14,0),0)</f>
        <v>0</v>
      </c>
      <c r="CF382" s="304">
        <f>IFERROR(VLOOKUP($AL382,装备!$B:$Q,16,0),0)</f>
        <v>0</v>
      </c>
      <c r="CG382" s="304">
        <f>IFERROR(VLOOKUP($AL382,装备!$B:$Q,5,0),0)</f>
        <v>0</v>
      </c>
      <c r="CH382" s="304">
        <f>IFERROR(VLOOKUP(AM382,装备!$B:$C,2,0),0)</f>
        <v>5</v>
      </c>
      <c r="CI382" s="304">
        <f>IFERROR(VLOOKUP($AM382,装备!$B:$Q,5,0),0)</f>
        <v>0</v>
      </c>
      <c r="CJ382" s="304">
        <f>IFERROR(VLOOKUP($AM382,装备!$B:$Q,6,0),0)</f>
        <v>0</v>
      </c>
      <c r="CK382" s="304">
        <f>IFERROR(VLOOKUP($AM382,装备!$B:$Q,7,0),0)</f>
        <v>0</v>
      </c>
      <c r="CL382" s="304">
        <f>IFERROR(VLOOKUP($AM382,装备!$B:$Q,8,0),0)</f>
        <v>0</v>
      </c>
      <c r="CM382" s="304">
        <f>IFERROR(VLOOKUP($AM382,装备!$B:$Q,9,0),0)</f>
        <v>0</v>
      </c>
      <c r="CN382" s="304">
        <f>IFERROR(VLOOKUP($AM382,装备!$B:$Q,10,0),0)</f>
        <v>0</v>
      </c>
      <c r="CO382" s="304">
        <f>IFERROR(VLOOKUP($AM382,装备!$B:$Q,11,0),0)</f>
        <v>7</v>
      </c>
      <c r="CP382" s="304" t="str">
        <f>IFERROR(VLOOKUP($AM382,装备!$B:$Q,12,0),0)</f>
        <v>无</v>
      </c>
      <c r="CQ382" s="304">
        <f>IFERROR(VLOOKUP($AM382,装备!$B:$Q,13,0),0)</f>
        <v>0</v>
      </c>
      <c r="CR382" s="304">
        <f>IFERROR(VLOOKUP($AM382,装备!$B:$Q,14,0),0)</f>
        <v>0</v>
      </c>
      <c r="CS382" s="304">
        <f>IFERROR(VLOOKUP($AM382,装备!$B:$Q,16,0),0)</f>
        <v>8</v>
      </c>
      <c r="CT382" s="304">
        <f>IFERROR(VLOOKUP($AM382,装备!$B:$Q,5,0),0)</f>
        <v>0</v>
      </c>
      <c r="CU382" s="304">
        <f>IFERROR(VLOOKUP(AN382,装备!$B:$C,2,0),0)</f>
        <v>5</v>
      </c>
      <c r="CV382" s="304">
        <f>IFERROR(VLOOKUP($AN382,装备!$B:$Q,5,0),0)</f>
        <v>0</v>
      </c>
      <c r="CW382" s="304">
        <f>IFERROR(VLOOKUP($AN382,装备!$B:$Q,6,0),0)</f>
        <v>0</v>
      </c>
      <c r="CX382" s="304">
        <f>IFERROR(VLOOKUP($AN382,装备!$B:$Q,7,0),0)</f>
        <v>0</v>
      </c>
      <c r="CY382" s="304">
        <f>IFERROR(VLOOKUP($AN382,装备!$B:$Q,8,0),0)</f>
        <v>0</v>
      </c>
      <c r="CZ382" s="304">
        <f>IFERROR(VLOOKUP($AN382,装备!$B:$Q,9,0),0)</f>
        <v>0</v>
      </c>
      <c r="DA382" s="304">
        <f>IFERROR(VLOOKUP($AN382,装备!$B:$Q,10,0),0)</f>
        <v>0</v>
      </c>
      <c r="DB382" s="304">
        <f>IFERROR(VLOOKUP($AN382,装备!$B:$Q,11,0),0)</f>
        <v>0</v>
      </c>
      <c r="DC382" s="304" t="str">
        <f>IFERROR(VLOOKUP($AN382,装备!$B:$Q,12,0),0)</f>
        <v>无</v>
      </c>
      <c r="DD382" s="304">
        <f>IFERROR(VLOOKUP($AN382,装备!$B:$Q,13,0),0)</f>
        <v>10</v>
      </c>
      <c r="DE382" s="304">
        <f>IFERROR(VLOOKUP($AN382,装备!$B:$Q,14,0),0)</f>
        <v>0</v>
      </c>
      <c r="DF382" s="304">
        <f>IFERROR(VLOOKUP($AN382,装备!$B:$Q,16,0),0)</f>
        <v>0</v>
      </c>
      <c r="DG382" s="304">
        <f>IFERROR(VLOOKUP($AN382,装备!$B:$Q,5,0),0)</f>
        <v>0</v>
      </c>
      <c r="DH382" s="304">
        <f>IFERROR(VLOOKUP(AO382,装备!$B:$C,2,0),0)</f>
        <v>0</v>
      </c>
      <c r="DI382" s="304">
        <f>IFERROR(VLOOKUP($AO382,装备!$B:$Q,5,0),0)</f>
        <v>0</v>
      </c>
      <c r="DJ382" s="304">
        <f>IFERROR(VLOOKUP($AO382,装备!$B:$Q,6,0),0)</f>
        <v>0</v>
      </c>
      <c r="DK382" s="304">
        <f>IFERROR(VLOOKUP($AO382,装备!$B:$Q,7,0),0)</f>
        <v>0</v>
      </c>
      <c r="DL382" s="304">
        <f>IFERROR(VLOOKUP($AO382,装备!$B:$Q,8,0),0)</f>
        <v>0</v>
      </c>
      <c r="DM382" s="304">
        <f>IFERROR(VLOOKUP($AO382,装备!$B:$Q,9,0),0)</f>
        <v>0</v>
      </c>
      <c r="DN382" s="304">
        <f>IFERROR(VLOOKUP($AO382,装备!$B:$Q,10,0),0)</f>
        <v>0</v>
      </c>
      <c r="DO382" s="304">
        <f>IFERROR(VLOOKUP($AO382,装备!$B:$Q,11,0),0)</f>
        <v>0</v>
      </c>
      <c r="DP382" s="304">
        <f>IFERROR(VLOOKUP($AO382,装备!$B:$Q,12,0),0)</f>
        <v>0</v>
      </c>
      <c r="DQ382" s="304">
        <f>IFERROR(VLOOKUP($AO382,装备!$B:$Q,13,0),0)</f>
        <v>0</v>
      </c>
      <c r="DR382" s="304">
        <f>IFERROR(VLOOKUP($AO382,装备!$B:$Q,14,0),0)</f>
        <v>0</v>
      </c>
      <c r="DS382" s="304">
        <f>IFERROR(VLOOKUP($AO382,装备!$B:$Q,16,0),0)</f>
        <v>0</v>
      </c>
      <c r="DT382" s="304">
        <f>IFERROR(VLOOKUP($AO382,装备!$B:$Q,5,0),0)</f>
        <v>0</v>
      </c>
    </row>
    <row r="383" spans="1:124" ht="40.5" hidden="1">
      <c r="A383" s="301">
        <f>未改造舰娘!$A379</f>
        <v>10041012</v>
      </c>
      <c r="B383" s="354" t="s">
        <v>4305</v>
      </c>
      <c r="C383" s="323"/>
      <c r="D383" s="323">
        <f t="shared" si="5"/>
        <v>110</v>
      </c>
      <c r="E383" s="303">
        <f>未改造舰娘!$C379</f>
        <v>6</v>
      </c>
      <c r="F383" s="304" t="str">
        <f>未改造舰娘!$D379</f>
        <v>重巡</v>
      </c>
      <c r="G383" s="304" t="str">
        <f>未改造舰娘!$E379</f>
        <v>中型</v>
      </c>
      <c r="H383" s="304" t="str">
        <f>未改造舰娘!$F379</f>
        <v>护卫舰</v>
      </c>
      <c r="I383" s="460">
        <f>未改造舰娘!$AR379</f>
        <v>3</v>
      </c>
      <c r="J383" s="304" t="str">
        <f>未改造舰娘!$G379</f>
        <v>美国</v>
      </c>
      <c r="K383" s="312">
        <f>未改造舰娘!$H379+(BV383+CI383+CV383+DI383)*$C$2</f>
        <v>52</v>
      </c>
      <c r="L383" s="304">
        <f>未改造舰娘!$I379</f>
        <v>0</v>
      </c>
      <c r="M383" s="304">
        <f>未改造舰娘!$J379</f>
        <v>4</v>
      </c>
      <c r="N383" s="518">
        <f>未改造舰娘!$K379</f>
        <v>3</v>
      </c>
      <c r="O383" s="304">
        <f>未改造舰娘!$L379+((CE383+CR383+DE383+DR383)*$C$2)</f>
        <v>19</v>
      </c>
      <c r="P383" s="304" t="str">
        <f>IF($C$2=1,(IF(ISERROR(FIND("超长",未改造舰娘!$M379&amp;CC383&amp;CP383&amp;DC383&amp;DP383,1)),IF(ISERROR(FIND("长",未改造舰娘!$M379&amp;CC383&amp;CP383&amp;DC383&amp;DP383,1)),IF(ISERROR(FIND("中",未改造舰娘!$M379&amp;CC383&amp;CP383&amp;DC383&amp;DP383,1)),IF(ISERROR(FIND("短",未改造舰娘!$M379&amp;CC383&amp;CP383&amp;DC383&amp;DP383,1)),IF(ISERROR(FIND("无",未改造舰娘!$M379&amp;CC383&amp;CP383&amp;DC383&amp;DP383,1)),0,"无"),"短"),"中"),"长"),"超长")),未改造舰娘!$M379)</f>
        <v>中</v>
      </c>
      <c r="Q383" s="303">
        <f>未改造舰娘!$N379</f>
        <v>33</v>
      </c>
      <c r="R383" s="304">
        <f>(未改造舰娘!$P379)+(未改造舰娘!$Q379)*$C$3+((BW383+CJ383+CW383+DJ383)*$C$2)</f>
        <v>83</v>
      </c>
      <c r="S383" s="304">
        <f>(未改造舰娘!$R379)+(未改造舰娘!$S379)*$C$3+((BY383+CL383+CY383+DL383)*$C$2)</f>
        <v>0</v>
      </c>
      <c r="T383" s="304">
        <f>(未改造舰娘!$T379)+(未改造舰娘!$U379)*$C$3+((BX383+CK383+CX383+DK383)*$C$2)</f>
        <v>58</v>
      </c>
      <c r="U383" s="304">
        <f>(未改造舰娘!$V379)+(未改造舰娘!$W379)*$C$3+((CG383+CT383+DG383+DT383)*$C$2)</f>
        <v>109</v>
      </c>
      <c r="V383" s="305">
        <f>INT((((未改造舰娘!$Y379)-(未改造舰娘!$X379))*(((IF(D383=0,C383,D383))-1)/99))+未改造舰娘!$X379)+((CB383+CO383+DB383+DO383)*$C$2)</f>
        <v>94</v>
      </c>
      <c r="W383" s="304">
        <f>INT((((未改造舰娘!$AA379)-(未改造舰娘!$Z379))*(((IF(D383=0,C383,D383))-1)/99))+未改造舰娘!$Z379)+((CD383+CQ383+DD383+DQ383)*$C$2)</f>
        <v>75</v>
      </c>
      <c r="X383" s="304">
        <f>INT((((未改造舰娘!$AC379)-(未改造舰娘!$AB379))*(((IF(D383=0,C383,D383))-1)/99))+未改造舰娘!$AB379)+((CA383+CN383+DA383+DN383)*$C$2)</f>
        <v>56</v>
      </c>
      <c r="Y383" s="303">
        <f>INT((((未改造舰娘!$AE379)-(未改造舰娘!$AD379))*(((IF(D383=0,C383,D383))-1)/99))+未改造舰娘!$AD379)+((BZ383+CM383+CZ383+DM383)*$C$2)</f>
        <v>0</v>
      </c>
      <c r="Z383" s="474">
        <f>IF(未改造舰娘!$AF379=0,"",未改造舰娘!$AF379)</f>
        <v>3</v>
      </c>
      <c r="AA383" s="304">
        <f>IF(未改造舰娘!$AG379="","",未改造舰娘!$AG379)</f>
        <v>3</v>
      </c>
      <c r="AB383" s="304">
        <f>IF(未改造舰娘!$AH379="","",未改造舰娘!$AH379)</f>
        <v>3</v>
      </c>
      <c r="AC383" s="304" t="str">
        <f>IF(未改造舰娘!$AI379="","",未改造舰娘!$AI379)</f>
        <v/>
      </c>
      <c r="AD383" s="304">
        <f>IF(未改造舰娘!$AJ379="","",未改造舰娘!$AJ379)</f>
        <v>9</v>
      </c>
      <c r="AE383" s="305">
        <f>IF(未改造舰娘!$AK379="","",未改造舰娘!$AK379)</f>
        <v>0</v>
      </c>
      <c r="AF383" s="304" t="str">
        <f>IF(未改造舰娘!$AL379="","",未改造舰娘!$AL379)</f>
        <v/>
      </c>
      <c r="AG383" s="304" t="str">
        <f>IF(未改造舰娘!$AM379="","",未改造舰娘!$AM379)</f>
        <v/>
      </c>
      <c r="AH383" s="304" t="str">
        <f>IF(未改造舰娘!$AN379="","",未改造舰娘!$AN379)</f>
        <v/>
      </c>
      <c r="AI383" s="304" t="str">
        <f>IF(未改造舰娘!$AO379="","",未改造舰娘!$AO379)</f>
        <v/>
      </c>
      <c r="AJ383" s="304" t="str">
        <f>IF(未改造舰娘!$AP379="","",未改造舰娘!$AP379)</f>
        <v/>
      </c>
      <c r="AK383" s="303" t="str">
        <f>IF(未改造舰娘!$AQ379="","",未改造舰娘!$AQ379)</f>
        <v/>
      </c>
      <c r="AL383" s="306" t="str">
        <f>IF(未改造舰娘!$AS379="","",未改造舰娘!$AS379)</f>
        <v>MK.16三联8英寸自动炮</v>
      </c>
      <c r="AM383" s="306" t="str">
        <f>IF(未改造舰娘!$AT379="","",未改造舰娘!$AT379)</f>
        <v>U国双联3英寸防空炮</v>
      </c>
      <c r="AN383" s="306" t="str">
        <f>IF(未改造舰娘!$AU379="","",未改造舰娘!$AU379)</f>
        <v/>
      </c>
      <c r="AO383" s="306" t="str">
        <f>IF(未改造舰娘!$AV379="","",未改造舰娘!$AV379)</f>
        <v/>
      </c>
      <c r="AP383" s="307" t="str">
        <f>IF(未改造舰娘!$AW379="","",未改造舰娘!$AW379)</f>
        <v>精锐装备(3级)：提升自身携带装备所增加的命中值*1.5的火力值。炮击战阶段有25%概率同时攻击两个目标，第二个目标造成80%的伤害</v>
      </c>
      <c r="AQ383" s="308" t="str">
        <f>IF(未改造舰娘!$AX379="","",未改造舰娘!$AX379)</f>
        <v/>
      </c>
      <c r="AR383" s="304">
        <f>IF(未改造舰娘!$AY379="","",未改造舰娘!$AY379)</f>
        <v>40</v>
      </c>
      <c r="AS383" s="304">
        <f>IF(未改造舰娘!$AZ379="","",未改造舰娘!$AZ379)</f>
        <v>70</v>
      </c>
      <c r="AT383" s="304">
        <f>IF(未改造舰娘!$BA379="","",未改造舰娘!$BA379)</f>
        <v>1.28</v>
      </c>
      <c r="AU383" s="304">
        <f>IF(未改造舰娘!$BB379="","",未改造舰娘!$BB379)</f>
        <v>2.4</v>
      </c>
      <c r="AV383" s="305">
        <f>IF((未改造舰娘!$BG379+未改造舰娘!$BK379*$C$4)=0,"",(未改造舰娘!$BG379+未改造舰娘!$BK379*$C$4))</f>
        <v>30</v>
      </c>
      <c r="AW383" s="304">
        <f>IF((未改造舰娘!$BH379+未改造舰娘!$BL379*$C$4)=0,"",(未改造舰娘!$BH379+未改造舰娘!$BL379*$C$4))</f>
        <v>48</v>
      </c>
      <c r="AX383" s="304">
        <f>IF((未改造舰娘!$BI379+未改造舰娘!$BM379*$C$4)=0,"",(未改造舰娘!$BI379+未改造舰娘!$BM379*$C$4))</f>
        <v>35</v>
      </c>
      <c r="AY383" s="303">
        <f>IF((未改造舰娘!$BJ379+未改造舰娘!$BN379*$C$4)=0,"",(未改造舰娘!$BJ379+未改造舰娘!$BN379*$C$4))</f>
        <v>2</v>
      </c>
      <c r="AZ383" s="500">
        <f>IF(未改造舰娘!BC379="","",未改造舰娘!BC379)</f>
        <v>53</v>
      </c>
      <c r="BA383" s="500">
        <f>IF(未改造舰娘!BD379="","",未改造舰娘!BD379)</f>
        <v>0</v>
      </c>
      <c r="BB383" s="500">
        <f>IF(未改造舰娘!BE379="","",未改造舰娘!BE379)</f>
        <v>19</v>
      </c>
      <c r="BC383" s="498">
        <f>IF(未改造舰娘!BF379="","",未改造舰娘!BF379)</f>
        <v>90</v>
      </c>
      <c r="BD383" s="67" t="s">
        <v>2773</v>
      </c>
      <c r="BE383" s="506"/>
      <c r="BF383" s="306" t="str">
        <f>IF(未改造舰娘!$BQ379="","",未改造舰娘!$BQ379)</f>
        <v/>
      </c>
      <c r="BG383" s="306" t="str">
        <f>IF(未改造舰娘!$BR379="","",未改造舰娘!$BR379)</f>
        <v/>
      </c>
      <c r="BH383" s="306"/>
      <c r="BU383" s="304">
        <f>IFERROR(VLOOKUP(AL383,装备!$B:$C,2,0),0)</f>
        <v>6</v>
      </c>
      <c r="BV383" s="304">
        <f>IFERROR(VLOOKUP($AL383,装备!$B:$Q,5,0),0)</f>
        <v>0</v>
      </c>
      <c r="BW383" s="304">
        <f>IFERROR(VLOOKUP($AL383,装备!$B:$Q,6,0),0)</f>
        <v>12</v>
      </c>
      <c r="BX383" s="304">
        <f>IFERROR(VLOOKUP($AL383,装备!$B:$Q,7,0),0)</f>
        <v>0</v>
      </c>
      <c r="BY383" s="304">
        <f>IFERROR(VLOOKUP($AL383,装备!$B:$Q,8,0),0)</f>
        <v>0</v>
      </c>
      <c r="BZ383" s="304">
        <f>IFERROR(VLOOKUP($AL383,装备!$B:$Q,9,0),0)</f>
        <v>0</v>
      </c>
      <c r="CA383" s="304">
        <f>IFERROR(VLOOKUP($AL383,装备!$B:$Q,10,0),0)</f>
        <v>0</v>
      </c>
      <c r="CB383" s="304">
        <f>IFERROR(VLOOKUP($AL383,装备!$B:$Q,11,0),0)</f>
        <v>2</v>
      </c>
      <c r="CC383" s="304" t="str">
        <f>IFERROR(VLOOKUP($AL383,装备!$B:$Q,12,0),0)</f>
        <v>长</v>
      </c>
      <c r="CD383" s="304">
        <f>IFERROR(VLOOKUP($AL383,装备!$B:$Q,13,0),0)</f>
        <v>0</v>
      </c>
      <c r="CE383" s="304">
        <f>IFERROR(VLOOKUP($AL383,装备!$B:$Q,14,0),0)</f>
        <v>0</v>
      </c>
      <c r="CF383" s="304">
        <f>IFERROR(VLOOKUP($AL383,装备!$B:$Q,16,0),0)</f>
        <v>0</v>
      </c>
      <c r="CG383" s="304">
        <f>IFERROR(VLOOKUP($AL383,装备!$B:$Q,5,0),0)</f>
        <v>0</v>
      </c>
      <c r="CH383" s="304">
        <f>IFERROR(VLOOKUP(AM383,装备!$B:$C,2,0),0)</f>
        <v>5</v>
      </c>
      <c r="CI383" s="304">
        <f>IFERROR(VLOOKUP($AM383,装备!$B:$Q,5,0),0)</f>
        <v>0</v>
      </c>
      <c r="CJ383" s="304">
        <f>IFERROR(VLOOKUP($AM383,装备!$B:$Q,6,0),0)</f>
        <v>2</v>
      </c>
      <c r="CK383" s="304">
        <f>IFERROR(VLOOKUP($AM383,装备!$B:$Q,7,0),0)</f>
        <v>0</v>
      </c>
      <c r="CL383" s="304">
        <f>IFERROR(VLOOKUP($AM383,装备!$B:$Q,8,0),0)</f>
        <v>0</v>
      </c>
      <c r="CM383" s="304">
        <f>IFERROR(VLOOKUP($AM383,装备!$B:$Q,9,0),0)</f>
        <v>0</v>
      </c>
      <c r="CN383" s="304">
        <f>IFERROR(VLOOKUP($AM383,装备!$B:$Q,10,0),0)</f>
        <v>0</v>
      </c>
      <c r="CO383" s="304">
        <f>IFERROR(VLOOKUP($AM383,装备!$B:$Q,11,0),0)</f>
        <v>2</v>
      </c>
      <c r="CP383" s="304" t="str">
        <f>IFERROR(VLOOKUP($AM383,装备!$B:$Q,12,0),0)</f>
        <v>短</v>
      </c>
      <c r="CQ383" s="304">
        <f>IFERROR(VLOOKUP($AM383,装备!$B:$Q,13,0),0)</f>
        <v>0</v>
      </c>
      <c r="CR383" s="304">
        <f>IFERROR(VLOOKUP($AM383,装备!$B:$Q,14,0),0)</f>
        <v>0</v>
      </c>
      <c r="CS383" s="304">
        <f>IFERROR(VLOOKUP($AM383,装备!$B:$Q,16,0),0)</f>
        <v>12</v>
      </c>
      <c r="CT383" s="304">
        <f>IFERROR(VLOOKUP($AM383,装备!$B:$Q,5,0),0)</f>
        <v>0</v>
      </c>
      <c r="CU383" s="304">
        <f>IFERROR(VLOOKUP(AN383,装备!$B:$C,2,0),0)</f>
        <v>0</v>
      </c>
      <c r="CV383" s="304">
        <f>IFERROR(VLOOKUP($AN383,装备!$B:$Q,5,0),0)</f>
        <v>0</v>
      </c>
      <c r="CW383" s="304">
        <f>IFERROR(VLOOKUP($AN383,装备!$B:$Q,6,0),0)</f>
        <v>0</v>
      </c>
      <c r="CX383" s="304">
        <f>IFERROR(VLOOKUP($AN383,装备!$B:$Q,7,0),0)</f>
        <v>0</v>
      </c>
      <c r="CY383" s="304">
        <f>IFERROR(VLOOKUP($AN383,装备!$B:$Q,8,0),0)</f>
        <v>0</v>
      </c>
      <c r="CZ383" s="304">
        <f>IFERROR(VLOOKUP($AN383,装备!$B:$Q,9,0),0)</f>
        <v>0</v>
      </c>
      <c r="DA383" s="304">
        <f>IFERROR(VLOOKUP($AN383,装备!$B:$Q,10,0),0)</f>
        <v>0</v>
      </c>
      <c r="DB383" s="304">
        <f>IFERROR(VLOOKUP($AN383,装备!$B:$Q,11,0),0)</f>
        <v>0</v>
      </c>
      <c r="DC383" s="304">
        <f>IFERROR(VLOOKUP($AN383,装备!$B:$Q,12,0),0)</f>
        <v>0</v>
      </c>
      <c r="DD383" s="304">
        <f>IFERROR(VLOOKUP($AN383,装备!$B:$Q,13,0),0)</f>
        <v>0</v>
      </c>
      <c r="DE383" s="304">
        <f>IFERROR(VLOOKUP($AN383,装备!$B:$Q,14,0),0)</f>
        <v>0</v>
      </c>
      <c r="DF383" s="304">
        <f>IFERROR(VLOOKUP($AN383,装备!$B:$Q,16,0),0)</f>
        <v>0</v>
      </c>
      <c r="DG383" s="304">
        <f>IFERROR(VLOOKUP($AN383,装备!$B:$Q,5,0),0)</f>
        <v>0</v>
      </c>
      <c r="DH383" s="304">
        <f>IFERROR(VLOOKUP(AO383,装备!$B:$C,2,0),0)</f>
        <v>0</v>
      </c>
      <c r="DI383" s="304">
        <f>IFERROR(VLOOKUP($AO383,装备!$B:$Q,5,0),0)</f>
        <v>0</v>
      </c>
      <c r="DJ383" s="304">
        <f>IFERROR(VLOOKUP($AO383,装备!$B:$Q,6,0),0)</f>
        <v>0</v>
      </c>
      <c r="DK383" s="304">
        <f>IFERROR(VLOOKUP($AO383,装备!$B:$Q,7,0),0)</f>
        <v>0</v>
      </c>
      <c r="DL383" s="304">
        <f>IFERROR(VLOOKUP($AO383,装备!$B:$Q,8,0),0)</f>
        <v>0</v>
      </c>
      <c r="DM383" s="304">
        <f>IFERROR(VLOOKUP($AO383,装备!$B:$Q,9,0),0)</f>
        <v>0</v>
      </c>
      <c r="DN383" s="304">
        <f>IFERROR(VLOOKUP($AO383,装备!$B:$Q,10,0),0)</f>
        <v>0</v>
      </c>
      <c r="DO383" s="304">
        <f>IFERROR(VLOOKUP($AO383,装备!$B:$Q,11,0),0)</f>
        <v>0</v>
      </c>
      <c r="DP383" s="304">
        <f>IFERROR(VLOOKUP($AO383,装备!$B:$Q,12,0),0)</f>
        <v>0</v>
      </c>
      <c r="DQ383" s="304">
        <f>IFERROR(VLOOKUP($AO383,装备!$B:$Q,13,0),0)</f>
        <v>0</v>
      </c>
      <c r="DR383" s="304">
        <f>IFERROR(VLOOKUP($AO383,装备!$B:$Q,14,0),0)</f>
        <v>0</v>
      </c>
      <c r="DS383" s="304">
        <f>IFERROR(VLOOKUP($AO383,装备!$B:$Q,16,0),0)</f>
        <v>0</v>
      </c>
      <c r="DT383" s="304">
        <f>IFERROR(VLOOKUP($AO383,装备!$B:$Q,5,0),0)</f>
        <v>0</v>
      </c>
    </row>
    <row r="384" spans="1:124" hidden="1">
      <c r="A384" s="301">
        <f>未改造舰娘!$A380</f>
        <v>10041112</v>
      </c>
      <c r="B384" s="354" t="s">
        <v>4307</v>
      </c>
      <c r="C384" s="323"/>
      <c r="D384" s="323">
        <f t="shared" si="5"/>
        <v>110</v>
      </c>
      <c r="E384" s="303">
        <f>未改造舰娘!$C380</f>
        <v>4</v>
      </c>
      <c r="F384" s="304" t="str">
        <f>未改造舰娘!$D380</f>
        <v>轻巡</v>
      </c>
      <c r="G384" s="304" t="str">
        <f>未改造舰娘!$E380</f>
        <v>中型</v>
      </c>
      <c r="H384" s="304" t="str">
        <f>未改造舰娘!$F380</f>
        <v>护卫舰</v>
      </c>
      <c r="I384" s="460">
        <f>未改造舰娘!$AR380</f>
        <v>3</v>
      </c>
      <c r="J384" s="304" t="str">
        <f>未改造舰娘!$G380</f>
        <v>英国</v>
      </c>
      <c r="K384" s="312">
        <f>未改造舰娘!$H380+(BV384+CI384+CV384+DI384)*$C$2</f>
        <v>28</v>
      </c>
      <c r="L384" s="304">
        <f>未改造舰娘!$I380</f>
        <v>0</v>
      </c>
      <c r="M384" s="304">
        <f>未改造舰娘!$J380</f>
        <v>1</v>
      </c>
      <c r="N384" s="518">
        <f>未改造舰娘!$K380</f>
        <v>2</v>
      </c>
      <c r="O384" s="304">
        <f>未改造舰娘!$L380+((CE384+CR384+DE384+DR384)*$C$2)</f>
        <v>20</v>
      </c>
      <c r="P384" s="304" t="str">
        <f>IF($C$2=1,(IF(ISERROR(FIND("超长",未改造舰娘!$M380&amp;CC384&amp;CP384&amp;DC384&amp;DP384,1)),IF(ISERROR(FIND("长",未改造舰娘!$M380&amp;CC384&amp;CP384&amp;DC384&amp;DP384,1)),IF(ISERROR(FIND("中",未改造舰娘!$M380&amp;CC384&amp;CP384&amp;DC384&amp;DP384,1)),IF(ISERROR(FIND("短",未改造舰娘!$M380&amp;CC384&amp;CP384&amp;DC384&amp;DP384,1)),IF(ISERROR(FIND("无",未改造舰娘!$M380&amp;CC384&amp;CP384&amp;DC384&amp;DP384,1)),0,"无"),"短"),"中"),"长"),"超长")),未改造舰娘!$M380)</f>
        <v>中</v>
      </c>
      <c r="Q384" s="303">
        <f>未改造舰娘!$N380</f>
        <v>32</v>
      </c>
      <c r="R384" s="304">
        <f>(未改造舰娘!$P380)+(未改造舰娘!$Q380)*$C$3+((BW384+CJ384+CW384+DJ384)*$C$2)</f>
        <v>52</v>
      </c>
      <c r="S384" s="304">
        <f>(未改造舰娘!$R380)+(未改造舰娘!$S380)*$C$3+((BY384+CL384+CY384+DL384)*$C$2)</f>
        <v>50</v>
      </c>
      <c r="T384" s="304">
        <f>(未改造舰娘!$T380)+(未改造舰娘!$U380)*$C$3+((BX384+CK384+CX384+DK384)*$C$2)</f>
        <v>46</v>
      </c>
      <c r="U384" s="304">
        <f>(未改造舰娘!$V380)+(未改造舰娘!$W380)*$C$3+((CG384+CT384+DG384+DT384)*$C$2)</f>
        <v>87</v>
      </c>
      <c r="V384" s="305">
        <f>INT((((未改造舰娘!$Y380)-(未改造舰娘!$X380))*(((IF(D384=0,C384,D384))-1)/99))+未改造舰娘!$X380)+((CB384+CO384+DB384+DO384)*$C$2)</f>
        <v>92</v>
      </c>
      <c r="W384" s="304">
        <f>INT((((未改造舰娘!$AA380)-(未改造舰娘!$Z380))*(((IF(D384=0,C384,D384))-1)/99))+未改造舰娘!$Z380)+((CD384+CQ384+DD384+DQ384)*$C$2)</f>
        <v>69</v>
      </c>
      <c r="X384" s="304">
        <f>INT((((未改造舰娘!$AC380)-(未改造舰娘!$AB380))*(((IF(D384=0,C384,D384))-1)/99))+未改造舰娘!$AB380)+((CA384+CN384+DA384+DN384)*$C$2)</f>
        <v>22</v>
      </c>
      <c r="Y384" s="303">
        <f>INT((((未改造舰娘!$AE380)-(未改造舰娘!$AD380))*(((IF(D384=0,C384,D384))-1)/99))+未改造舰娘!$AD380)+((BZ384+CM384+CZ384+DM384)*$C$2)</f>
        <v>84</v>
      </c>
      <c r="Z384" s="474" t="str">
        <f>IF(未改造舰娘!$AF380=0,"",未改造舰娘!$AF380)</f>
        <v/>
      </c>
      <c r="AA384" s="304" t="str">
        <f>IF(未改造舰娘!$AG380="","",未改造舰娘!$AG380)</f>
        <v/>
      </c>
      <c r="AB384" s="304" t="str">
        <f>IF(未改造舰娘!$AH380="","",未改造舰娘!$AH380)</f>
        <v/>
      </c>
      <c r="AC384" s="304" t="str">
        <f>IF(未改造舰娘!$AI380="","",未改造舰娘!$AI380)</f>
        <v/>
      </c>
      <c r="AD384" s="304">
        <f>IF(未改造舰娘!$AJ380="","",未改造舰娘!$AJ380)</f>
        <v>0</v>
      </c>
      <c r="AE384" s="305">
        <f>IF(未改造舰娘!$AK380="","",未改造舰娘!$AK380)</f>
        <v>0</v>
      </c>
      <c r="AF384" s="304" t="str">
        <f>IF(未改造舰娘!$AL380="","",未改造舰娘!$AL380)</f>
        <v/>
      </c>
      <c r="AG384" s="304" t="str">
        <f>IF(未改造舰娘!$AM380="","",未改造舰娘!$AM380)</f>
        <v/>
      </c>
      <c r="AH384" s="304" t="str">
        <f>IF(未改造舰娘!$AN380="","",未改造舰娘!$AN380)</f>
        <v/>
      </c>
      <c r="AI384" s="304" t="str">
        <f>IF(未改造舰娘!$AO380="","",未改造舰娘!$AO380)</f>
        <v/>
      </c>
      <c r="AJ384" s="304" t="str">
        <f>IF(未改造舰娘!$AP380="","",未改造舰娘!$AP380)</f>
        <v/>
      </c>
      <c r="AK384" s="303" t="str">
        <f>IF(未改造舰娘!$AQ380="","",未改造舰娘!$AQ380)</f>
        <v/>
      </c>
      <c r="AL384" s="306" t="str">
        <f>IF(未改造舰娘!$AS380="","",未改造舰娘!$AS380)</f>
        <v>E国双联5.25英寸炮</v>
      </c>
      <c r="AM384" s="306" t="str">
        <f>IF(未改造舰娘!$AT380="","",未改造舰娘!$AT380)</f>
        <v/>
      </c>
      <c r="AN384" s="306" t="str">
        <f>IF(未改造舰娘!$AU380="","",未改造舰娘!$AU380)</f>
        <v/>
      </c>
      <c r="AO384" s="306" t="str">
        <f>IF(未改造舰娘!$AV380="","",未改造舰娘!$AV380)</f>
        <v/>
      </c>
      <c r="AP384" s="307" t="str">
        <f>IF(未改造舰娘!$AW380="","",未改造舰娘!$AW380)</f>
        <v/>
      </c>
      <c r="AQ384" s="308" t="str">
        <f>IF(未改造舰娘!$AX380="","",未改造舰娘!$AX380)</f>
        <v/>
      </c>
      <c r="AR384" s="304">
        <f>IF(未改造舰娘!$AY380="","",未改造舰娘!$AY380)</f>
        <v>20</v>
      </c>
      <c r="AS384" s="304">
        <f>IF(未改造舰娘!$AZ380="","",未改造舰娘!$AZ380)</f>
        <v>30</v>
      </c>
      <c r="AT384" s="304">
        <f>IF(未改造舰娘!$BA380="","",未改造舰娘!$BA380)</f>
        <v>0.96</v>
      </c>
      <c r="AU384" s="304">
        <f>IF(未改造舰娘!$BB380="","",未改造舰娘!$BB380)</f>
        <v>1.8</v>
      </c>
      <c r="AV384" s="305">
        <f>IF((未改造舰娘!$BG380+未改造舰娘!$BK380*$C$4)=0,"",(未改造舰娘!$BG380+未改造舰娘!$BK380*$C$4))</f>
        <v>10</v>
      </c>
      <c r="AW384" s="304">
        <f>IF((未改造舰娘!$BH380+未改造舰娘!$BL380*$C$4)=0,"",(未改造舰娘!$BH380+未改造舰娘!$BL380*$C$4))</f>
        <v>18</v>
      </c>
      <c r="AX384" s="304">
        <f>IF((未改造舰娘!$BI380+未改造舰娘!$BM380*$C$4)=0,"",(未改造舰娘!$BI380+未改造舰娘!$BM380*$C$4))</f>
        <v>13</v>
      </c>
      <c r="AY384" s="303" t="str">
        <f>IF((未改造舰娘!$BJ380+未改造舰娘!$BN380*$C$4)=0,"",(未改造舰娘!$BJ380+未改造舰娘!$BN380*$C$4))</f>
        <v/>
      </c>
      <c r="AZ384" s="500">
        <f>IF(未改造舰娘!BC380="","",未改造舰娘!BC380)</f>
        <v>15</v>
      </c>
      <c r="BA384" s="500">
        <f>IF(未改造舰娘!BD380="","",未改造舰娘!BD380)</f>
        <v>10</v>
      </c>
      <c r="BB384" s="500">
        <f>IF(未改造舰娘!BE380="","",未改造舰娘!BE380)</f>
        <v>11</v>
      </c>
      <c r="BC384" s="498">
        <f>IF(未改造舰娘!BF380="","",未改造舰娘!BF380)</f>
        <v>45</v>
      </c>
      <c r="BD384" s="67" t="s">
        <v>2762</v>
      </c>
      <c r="BE384" s="506"/>
      <c r="BF384" s="306" t="str">
        <f>IF(未改造舰娘!$BQ380="","",未改造舰娘!$BQ380)</f>
        <v/>
      </c>
      <c r="BG384" s="306" t="str">
        <f>IF(未改造舰娘!$BR380="","",未改造舰娘!$BR380)</f>
        <v>极地奏鸣曲 Ex-1-JKKM,Ex-2-DEFGHIJKLMNDEFGHIJKLMNO,Ex-3-DEGHIJKMOPQABDEFGHIJKLMNO,Ex-4-ABCDEFGHIJKMNOPABCDEFGHIJKLMNO,Ex-4-4-DHKL；女武神行动 Ex-7-L,Ex-8-P</v>
      </c>
      <c r="BH384" s="306"/>
      <c r="BU384" s="304">
        <f>IFERROR(VLOOKUP(AL384,装备!$B:$C,2,0),0)</f>
        <v>3</v>
      </c>
      <c r="BV384" s="304">
        <f>IFERROR(VLOOKUP($AL384,装备!$B:$Q,5,0),0)</f>
        <v>0</v>
      </c>
      <c r="BW384" s="304">
        <f>IFERROR(VLOOKUP($AL384,装备!$B:$Q,6,0),0)</f>
        <v>3</v>
      </c>
      <c r="BX384" s="304">
        <f>IFERROR(VLOOKUP($AL384,装备!$B:$Q,7,0),0)</f>
        <v>0</v>
      </c>
      <c r="BY384" s="304">
        <f>IFERROR(VLOOKUP($AL384,装备!$B:$Q,8,0),0)</f>
        <v>0</v>
      </c>
      <c r="BZ384" s="304">
        <f>IFERROR(VLOOKUP($AL384,装备!$B:$Q,9,0),0)</f>
        <v>0</v>
      </c>
      <c r="CA384" s="304">
        <f>IFERROR(VLOOKUP($AL384,装备!$B:$Q,10,0),0)</f>
        <v>0</v>
      </c>
      <c r="CB384" s="304">
        <f>IFERROR(VLOOKUP($AL384,装备!$B:$Q,11,0),0)</f>
        <v>0</v>
      </c>
      <c r="CC384" s="304" t="str">
        <f>IFERROR(VLOOKUP($AL384,装备!$B:$Q,12,0),0)</f>
        <v>中</v>
      </c>
      <c r="CD384" s="304">
        <f>IFERROR(VLOOKUP($AL384,装备!$B:$Q,13,0),0)</f>
        <v>0</v>
      </c>
      <c r="CE384" s="304">
        <f>IFERROR(VLOOKUP($AL384,装备!$B:$Q,14,0),0)</f>
        <v>0</v>
      </c>
      <c r="CF384" s="304">
        <f>IFERROR(VLOOKUP($AL384,装备!$B:$Q,16,0),0)</f>
        <v>5</v>
      </c>
      <c r="CG384" s="304">
        <f>IFERROR(VLOOKUP($AL384,装备!$B:$Q,5,0),0)</f>
        <v>0</v>
      </c>
      <c r="CH384" s="304">
        <f>IFERROR(VLOOKUP(AM384,装备!$B:$C,2,0),0)</f>
        <v>0</v>
      </c>
      <c r="CI384" s="304">
        <f>IFERROR(VLOOKUP($AM384,装备!$B:$Q,5,0),0)</f>
        <v>0</v>
      </c>
      <c r="CJ384" s="304">
        <f>IFERROR(VLOOKUP($AM384,装备!$B:$Q,6,0),0)</f>
        <v>0</v>
      </c>
      <c r="CK384" s="304">
        <f>IFERROR(VLOOKUP($AM384,装备!$B:$Q,7,0),0)</f>
        <v>0</v>
      </c>
      <c r="CL384" s="304">
        <f>IFERROR(VLOOKUP($AM384,装备!$B:$Q,8,0),0)</f>
        <v>0</v>
      </c>
      <c r="CM384" s="304">
        <f>IFERROR(VLOOKUP($AM384,装备!$B:$Q,9,0),0)</f>
        <v>0</v>
      </c>
      <c r="CN384" s="304">
        <f>IFERROR(VLOOKUP($AM384,装备!$B:$Q,10,0),0)</f>
        <v>0</v>
      </c>
      <c r="CO384" s="304">
        <f>IFERROR(VLOOKUP($AM384,装备!$B:$Q,11,0),0)</f>
        <v>0</v>
      </c>
      <c r="CP384" s="304">
        <f>IFERROR(VLOOKUP($AM384,装备!$B:$Q,12,0),0)</f>
        <v>0</v>
      </c>
      <c r="CQ384" s="304">
        <f>IFERROR(VLOOKUP($AM384,装备!$B:$Q,13,0),0)</f>
        <v>0</v>
      </c>
      <c r="CR384" s="304">
        <f>IFERROR(VLOOKUP($AM384,装备!$B:$Q,14,0),0)</f>
        <v>0</v>
      </c>
      <c r="CS384" s="304">
        <f>IFERROR(VLOOKUP($AM384,装备!$B:$Q,16,0),0)</f>
        <v>0</v>
      </c>
      <c r="CT384" s="304">
        <f>IFERROR(VLOOKUP($AM384,装备!$B:$Q,5,0),0)</f>
        <v>0</v>
      </c>
      <c r="CU384" s="304">
        <f>IFERROR(VLOOKUP(AN384,装备!$B:$C,2,0),0)</f>
        <v>0</v>
      </c>
      <c r="CV384" s="304">
        <f>IFERROR(VLOOKUP($AN384,装备!$B:$Q,5,0),0)</f>
        <v>0</v>
      </c>
      <c r="CW384" s="304">
        <f>IFERROR(VLOOKUP($AN384,装备!$B:$Q,6,0),0)</f>
        <v>0</v>
      </c>
      <c r="CX384" s="304">
        <f>IFERROR(VLOOKUP($AN384,装备!$B:$Q,7,0),0)</f>
        <v>0</v>
      </c>
      <c r="CY384" s="304">
        <f>IFERROR(VLOOKUP($AN384,装备!$B:$Q,8,0),0)</f>
        <v>0</v>
      </c>
      <c r="CZ384" s="304">
        <f>IFERROR(VLOOKUP($AN384,装备!$B:$Q,9,0),0)</f>
        <v>0</v>
      </c>
      <c r="DA384" s="304">
        <f>IFERROR(VLOOKUP($AN384,装备!$B:$Q,10,0),0)</f>
        <v>0</v>
      </c>
      <c r="DB384" s="304">
        <f>IFERROR(VLOOKUP($AN384,装备!$B:$Q,11,0),0)</f>
        <v>0</v>
      </c>
      <c r="DC384" s="304">
        <f>IFERROR(VLOOKUP($AN384,装备!$B:$Q,12,0),0)</f>
        <v>0</v>
      </c>
      <c r="DD384" s="304">
        <f>IFERROR(VLOOKUP($AN384,装备!$B:$Q,13,0),0)</f>
        <v>0</v>
      </c>
      <c r="DE384" s="304">
        <f>IFERROR(VLOOKUP($AN384,装备!$B:$Q,14,0),0)</f>
        <v>0</v>
      </c>
      <c r="DF384" s="304">
        <f>IFERROR(VLOOKUP($AN384,装备!$B:$Q,16,0),0)</f>
        <v>0</v>
      </c>
      <c r="DG384" s="304">
        <f>IFERROR(VLOOKUP($AN384,装备!$B:$Q,5,0),0)</f>
        <v>0</v>
      </c>
      <c r="DH384" s="304">
        <f>IFERROR(VLOOKUP(AO384,装备!$B:$C,2,0),0)</f>
        <v>0</v>
      </c>
      <c r="DI384" s="304">
        <f>IFERROR(VLOOKUP($AO384,装备!$B:$Q,5,0),0)</f>
        <v>0</v>
      </c>
      <c r="DJ384" s="304">
        <f>IFERROR(VLOOKUP($AO384,装备!$B:$Q,6,0),0)</f>
        <v>0</v>
      </c>
      <c r="DK384" s="304">
        <f>IFERROR(VLOOKUP($AO384,装备!$B:$Q,7,0),0)</f>
        <v>0</v>
      </c>
      <c r="DL384" s="304">
        <f>IFERROR(VLOOKUP($AO384,装备!$B:$Q,8,0),0)</f>
        <v>0</v>
      </c>
      <c r="DM384" s="304">
        <f>IFERROR(VLOOKUP($AO384,装备!$B:$Q,9,0),0)</f>
        <v>0</v>
      </c>
      <c r="DN384" s="304">
        <f>IFERROR(VLOOKUP($AO384,装备!$B:$Q,10,0),0)</f>
        <v>0</v>
      </c>
      <c r="DO384" s="304">
        <f>IFERROR(VLOOKUP($AO384,装备!$B:$Q,11,0),0)</f>
        <v>0</v>
      </c>
      <c r="DP384" s="304">
        <f>IFERROR(VLOOKUP($AO384,装备!$B:$Q,12,0),0)</f>
        <v>0</v>
      </c>
      <c r="DQ384" s="304">
        <f>IFERROR(VLOOKUP($AO384,装备!$B:$Q,13,0),0)</f>
        <v>0</v>
      </c>
      <c r="DR384" s="304">
        <f>IFERROR(VLOOKUP($AO384,装备!$B:$Q,14,0),0)</f>
        <v>0</v>
      </c>
      <c r="DS384" s="304">
        <f>IFERROR(VLOOKUP($AO384,装备!$B:$Q,16,0),0)</f>
        <v>0</v>
      </c>
      <c r="DT384" s="304">
        <f>IFERROR(VLOOKUP($AO384,装备!$B:$Q,5,0),0)</f>
        <v>0</v>
      </c>
    </row>
    <row r="385" spans="1:124" hidden="1">
      <c r="A385" s="301">
        <f>未改造舰娘!$A381</f>
        <v>10041212</v>
      </c>
      <c r="B385" s="354" t="s">
        <v>4308</v>
      </c>
      <c r="C385" s="323"/>
      <c r="D385" s="323">
        <f t="shared" si="5"/>
        <v>110</v>
      </c>
      <c r="E385" s="303">
        <f>未改造舰娘!$C381</f>
        <v>3</v>
      </c>
      <c r="F385" s="304" t="str">
        <f>未改造舰娘!$D381</f>
        <v>重巡</v>
      </c>
      <c r="G385" s="304" t="str">
        <f>未改造舰娘!$E381</f>
        <v>中型</v>
      </c>
      <c r="H385" s="304" t="str">
        <f>未改造舰娘!$F381</f>
        <v>护卫舰</v>
      </c>
      <c r="I385" s="460">
        <f>未改造舰娘!$AR381</f>
        <v>3</v>
      </c>
      <c r="J385" s="304" t="str">
        <f>未改造舰娘!$G381</f>
        <v>澳大利亚</v>
      </c>
      <c r="K385" s="312">
        <f>未改造舰娘!$H381+(BV385+CI385+CV385+DI385)*$C$2</f>
        <v>50</v>
      </c>
      <c r="L385" s="304">
        <f>未改造舰娘!$I381</f>
        <v>2</v>
      </c>
      <c r="M385" s="304">
        <f>未改造舰娘!$J381</f>
        <v>1</v>
      </c>
      <c r="N385" s="518">
        <f>未改造舰娘!$K381</f>
        <v>2</v>
      </c>
      <c r="O385" s="304">
        <f>未改造舰娘!$L381+((CE385+CR385+DE385+DR385)*$C$2)</f>
        <v>10</v>
      </c>
      <c r="P385" s="304" t="str">
        <f>IF($C$2=1,(IF(ISERROR(FIND("超长",未改造舰娘!$M381&amp;CC385&amp;CP385&amp;DC385&amp;DP385,1)),IF(ISERROR(FIND("长",未改造舰娘!$M381&amp;CC385&amp;CP385&amp;DC385&amp;DP385,1)),IF(ISERROR(FIND("中",未改造舰娘!$M381&amp;CC385&amp;CP385&amp;DC385&amp;DP385,1)),IF(ISERROR(FIND("短",未改造舰娘!$M381&amp;CC385&amp;CP385&amp;DC385&amp;DP385,1)),IF(ISERROR(FIND("无",未改造舰娘!$M381&amp;CC385&amp;CP385&amp;DC385&amp;DP385,1)),0,"无"),"短"),"中"),"长"),"超长")),未改造舰娘!$M381)</f>
        <v>中</v>
      </c>
      <c r="Q385" s="303">
        <f>未改造舰娘!$N381</f>
        <v>31.5</v>
      </c>
      <c r="R385" s="304">
        <f>(未改造舰娘!$P381)+(未改造舰娘!$Q381)*$C$3+((BW385+CJ385+CW385+DJ385)*$C$2)</f>
        <v>54</v>
      </c>
      <c r="S385" s="304">
        <f>(未改造舰娘!$R381)+(未改造舰娘!$S381)*$C$3+((BY385+CL385+CY385+DL385)*$C$2)</f>
        <v>51</v>
      </c>
      <c r="T385" s="304">
        <f>(未改造舰娘!$T381)+(未改造舰娘!$U381)*$C$3+((BX385+CK385+CX385+DK385)*$C$2)</f>
        <v>43</v>
      </c>
      <c r="U385" s="304">
        <f>(未改造舰娘!$V381)+(未改造舰娘!$W381)*$C$3+((CG385+CT385+DG385+DT385)*$C$2)</f>
        <v>56</v>
      </c>
      <c r="V385" s="305">
        <f>INT((((未改造舰娘!$Y381)-(未改造舰娘!$X381))*(((IF(D385=0,C385,D385))-1)/99))+未改造舰娘!$X381)+((CB385+CO385+DB385+DO385)*$C$2)</f>
        <v>89</v>
      </c>
      <c r="W385" s="304">
        <f>INT((((未改造舰娘!$AA381)-(未改造舰娘!$Z381))*(((IF(D385=0,C385,D385))-1)/99))+未改造舰娘!$Z381)+((CD385+CQ385+DD385+DQ385)*$C$2)</f>
        <v>74</v>
      </c>
      <c r="X385" s="304">
        <f>INT((((未改造舰娘!$AC381)-(未改造舰娘!$AB381))*(((IF(D385=0,C385,D385))-1)/99))+未改造舰娘!$AB381)+((CA385+CN385+DA385+DN385)*$C$2)</f>
        <v>52</v>
      </c>
      <c r="Y385" s="303">
        <f>INT((((未改造舰娘!$AE381)-(未改造舰娘!$AD381))*(((IF(D385=0,C385,D385))-1)/99))+未改造舰娘!$AD381)+((BZ385+CM385+CZ385+DM385)*$C$2)</f>
        <v>0</v>
      </c>
      <c r="Z385" s="474">
        <f>IF(未改造舰娘!$AF381=0,"",未改造舰娘!$AF381)</f>
        <v>3</v>
      </c>
      <c r="AA385" s="304">
        <f>IF(未改造舰娘!$AG381="","",未改造舰娘!$AG381)</f>
        <v>3</v>
      </c>
      <c r="AB385" s="304">
        <f>IF(未改造舰娘!$AH381="","",未改造舰娘!$AH381)</f>
        <v>3</v>
      </c>
      <c r="AC385" s="304" t="str">
        <f>IF(未改造舰娘!$AI381="","",未改造舰娘!$AI381)</f>
        <v/>
      </c>
      <c r="AD385" s="304">
        <f>IF(未改造舰娘!$AJ381="","",未改造舰娘!$AJ381)</f>
        <v>9</v>
      </c>
      <c r="AE385" s="305">
        <f>IF(未改造舰娘!$AK381="","",未改造舰娘!$AK381)</f>
        <v>0</v>
      </c>
      <c r="AF385" s="304" t="str">
        <f>IF(未改造舰娘!$AL381="","",未改造舰娘!$AL381)</f>
        <v/>
      </c>
      <c r="AG385" s="304" t="str">
        <f>IF(未改造舰娘!$AM381="","",未改造舰娘!$AM381)</f>
        <v/>
      </c>
      <c r="AH385" s="304" t="str">
        <f>IF(未改造舰娘!$AN381="","",未改造舰娘!$AN381)</f>
        <v/>
      </c>
      <c r="AI385" s="304" t="str">
        <f>IF(未改造舰娘!$AO381="","",未改造舰娘!$AO381)</f>
        <v/>
      </c>
      <c r="AJ385" s="304" t="str">
        <f>IF(未改造舰娘!$AP381="","",未改造舰娘!$AP381)</f>
        <v/>
      </c>
      <c r="AK385" s="303" t="str">
        <f>IF(未改造舰娘!$AQ381="","",未改造舰娘!$AQ381)</f>
        <v/>
      </c>
      <c r="AL385" s="306" t="str">
        <f>IF(未改造舰娘!$AS381="","",未改造舰娘!$AS381)</f>
        <v>E国双联8英寸炮</v>
      </c>
      <c r="AM385" s="306" t="str">
        <f>IF(未改造舰娘!$AT381="","",未改造舰娘!$AT381)</f>
        <v/>
      </c>
      <c r="AN385" s="306" t="str">
        <f>IF(未改造舰娘!$AU381="","",未改造舰娘!$AU381)</f>
        <v/>
      </c>
      <c r="AO385" s="306" t="str">
        <f>IF(未改造舰娘!$AV381="","",未改造舰娘!$AV381)</f>
        <v/>
      </c>
      <c r="AP385" s="307" t="str">
        <f>IF(未改造舰娘!$AW381="","",未改造舰娘!$AW381)</f>
        <v/>
      </c>
      <c r="AQ385" s="308" t="str">
        <f>IF(未改造舰娘!$AX381="","",未改造舰娘!$AX381)</f>
        <v/>
      </c>
      <c r="AR385" s="304">
        <f>IF(未改造舰娘!$AY381="","",未改造舰娘!$AY381)</f>
        <v>35</v>
      </c>
      <c r="AS385" s="304">
        <f>IF(未改造舰娘!$AZ381="","",未改造舰娘!$AZ381)</f>
        <v>70</v>
      </c>
      <c r="AT385" s="304">
        <f>IF(未改造舰娘!$BA381="","",未改造舰娘!$BA381)</f>
        <v>1.28</v>
      </c>
      <c r="AU385" s="304">
        <f>IF(未改造舰娘!$BB381="","",未改造舰娘!$BB381)</f>
        <v>2.4</v>
      </c>
      <c r="AV385" s="305">
        <f>IF((未改造舰娘!$BG381+未改造舰娘!$BK381*$C$4)=0,"",(未改造舰娘!$BG381+未改造舰娘!$BK381*$C$4))</f>
        <v>30</v>
      </c>
      <c r="AW385" s="304">
        <f>IF((未改造舰娘!$BH381+未改造舰娘!$BL381*$C$4)=0,"",(未改造舰娘!$BH381+未改造舰娘!$BL381*$C$4))</f>
        <v>43</v>
      </c>
      <c r="AX385" s="304">
        <f>IF((未改造舰娘!$BI381+未改造舰娘!$BM381*$C$4)=0,"",(未改造舰娘!$BI381+未改造舰娘!$BM381*$C$4))</f>
        <v>33</v>
      </c>
      <c r="AY385" s="303" t="str">
        <f>IF((未改造舰娘!$BJ381+未改造舰娘!$BN381*$C$4)=0,"",(未改造舰娘!$BJ381+未改造舰娘!$BN381*$C$4))</f>
        <v/>
      </c>
      <c r="AZ385" s="500">
        <f>IF(未改造舰娘!BC381="","",未改造舰娘!BC381)</f>
        <v>34</v>
      </c>
      <c r="BA385" s="500">
        <f>IF(未改造舰娘!BD381="","",未改造舰娘!BD381)</f>
        <v>8</v>
      </c>
      <c r="BB385" s="500">
        <f>IF(未改造舰娘!BE381="","",未改造舰娘!BE381)</f>
        <v>14</v>
      </c>
      <c r="BC385" s="498">
        <f>IF(未改造舰娘!BF381="","",未改造舰娘!BF381)</f>
        <v>13</v>
      </c>
      <c r="BD385" s="67" t="s">
        <v>2763</v>
      </c>
      <c r="BE385" s="506"/>
      <c r="BF385" s="306" t="str">
        <f>IF(未改造舰娘!$BQ381="","",未改造舰娘!$BQ381)</f>
        <v>1-4-E,4-3-H,4-4-L,5-5-I,6-3-DEFHJ,6-4-BCEFGHIKL,7-1-CDFGHIJKLMN,7-2-DEGHJKLM,8-1-ABCDEFGHIJKL,8-2-ABCDEFGHIJKLM</v>
      </c>
      <c r="BG385" s="306" t="str">
        <f>IF(未改造舰娘!$BR381="","",未改造舰娘!$BR381)</f>
        <v>极地奏鸣曲 Ex-1-2-L,Ex-2-3-I,Ex-3-3-DEHJ,Ex-3-4-BCEGHIKL,Ex-4-1-CDGHIJKMN,Ex-4-2-DEKLMABCDEFGHJL,Ex-2-NO,Ex-3-DEFGHIJKLMNO,Ex-4-CDEFGHIJKLMNO,Ex-4-3-ABCDEGIJM,Ex-4-4-EHJKL；女武神行动 Ex-2-BCDEFGJKL,Ex-4-P,Ex-6-I,Ex-8-P</v>
      </c>
      <c r="BH385" s="306"/>
      <c r="BU385" s="304">
        <f>IFERROR(VLOOKUP(AL385,装备!$B:$C,2,0),0)</f>
        <v>3</v>
      </c>
      <c r="BV385" s="304">
        <f>IFERROR(VLOOKUP($AL385,装备!$B:$Q,5,0),0)</f>
        <v>0</v>
      </c>
      <c r="BW385" s="304">
        <f>IFERROR(VLOOKUP($AL385,装备!$B:$Q,6,0),0)</f>
        <v>9</v>
      </c>
      <c r="BX385" s="304">
        <f>IFERROR(VLOOKUP($AL385,装备!$B:$Q,7,0),0)</f>
        <v>0</v>
      </c>
      <c r="BY385" s="304">
        <f>IFERROR(VLOOKUP($AL385,装备!$B:$Q,8,0),0)</f>
        <v>0</v>
      </c>
      <c r="BZ385" s="304">
        <f>IFERROR(VLOOKUP($AL385,装备!$B:$Q,9,0),0)</f>
        <v>0</v>
      </c>
      <c r="CA385" s="304">
        <f>IFERROR(VLOOKUP($AL385,装备!$B:$Q,10,0),0)</f>
        <v>0</v>
      </c>
      <c r="CB385" s="304">
        <f>IFERROR(VLOOKUP($AL385,装备!$B:$Q,11,0),0)</f>
        <v>0</v>
      </c>
      <c r="CC385" s="304" t="str">
        <f>IFERROR(VLOOKUP($AL385,装备!$B:$Q,12,0),0)</f>
        <v>中</v>
      </c>
      <c r="CD385" s="304">
        <f>IFERROR(VLOOKUP($AL385,装备!$B:$Q,13,0),0)</f>
        <v>0</v>
      </c>
      <c r="CE385" s="304">
        <f>IFERROR(VLOOKUP($AL385,装备!$B:$Q,14,0),0)</f>
        <v>0</v>
      </c>
      <c r="CF385" s="304">
        <f>IFERROR(VLOOKUP($AL385,装备!$B:$Q,16,0),0)</f>
        <v>0</v>
      </c>
      <c r="CG385" s="304">
        <f>IFERROR(VLOOKUP($AL385,装备!$B:$Q,5,0),0)</f>
        <v>0</v>
      </c>
      <c r="CH385" s="304">
        <f>IFERROR(VLOOKUP(AM385,装备!$B:$C,2,0),0)</f>
        <v>0</v>
      </c>
      <c r="CI385" s="304">
        <f>IFERROR(VLOOKUP($AM385,装备!$B:$Q,5,0),0)</f>
        <v>0</v>
      </c>
      <c r="CJ385" s="304">
        <f>IFERROR(VLOOKUP($AM385,装备!$B:$Q,6,0),0)</f>
        <v>0</v>
      </c>
      <c r="CK385" s="304">
        <f>IFERROR(VLOOKUP($AM385,装备!$B:$Q,7,0),0)</f>
        <v>0</v>
      </c>
      <c r="CL385" s="304">
        <f>IFERROR(VLOOKUP($AM385,装备!$B:$Q,8,0),0)</f>
        <v>0</v>
      </c>
      <c r="CM385" s="304">
        <f>IFERROR(VLOOKUP($AM385,装备!$B:$Q,9,0),0)</f>
        <v>0</v>
      </c>
      <c r="CN385" s="304">
        <f>IFERROR(VLOOKUP($AM385,装备!$B:$Q,10,0),0)</f>
        <v>0</v>
      </c>
      <c r="CO385" s="304">
        <f>IFERROR(VLOOKUP($AM385,装备!$B:$Q,11,0),0)</f>
        <v>0</v>
      </c>
      <c r="CP385" s="304">
        <f>IFERROR(VLOOKUP($AM385,装备!$B:$Q,12,0),0)</f>
        <v>0</v>
      </c>
      <c r="CQ385" s="304">
        <f>IFERROR(VLOOKUP($AM385,装备!$B:$Q,13,0),0)</f>
        <v>0</v>
      </c>
      <c r="CR385" s="304">
        <f>IFERROR(VLOOKUP($AM385,装备!$B:$Q,14,0),0)</f>
        <v>0</v>
      </c>
      <c r="CS385" s="304">
        <f>IFERROR(VLOOKUP($AM385,装备!$B:$Q,16,0),0)</f>
        <v>0</v>
      </c>
      <c r="CT385" s="304">
        <f>IFERROR(VLOOKUP($AM385,装备!$B:$Q,5,0),0)</f>
        <v>0</v>
      </c>
      <c r="CU385" s="304">
        <f>IFERROR(VLOOKUP(AN385,装备!$B:$C,2,0),0)</f>
        <v>0</v>
      </c>
      <c r="CV385" s="304">
        <f>IFERROR(VLOOKUP($AN385,装备!$B:$Q,5,0),0)</f>
        <v>0</v>
      </c>
      <c r="CW385" s="304">
        <f>IFERROR(VLOOKUP($AN385,装备!$B:$Q,6,0),0)</f>
        <v>0</v>
      </c>
      <c r="CX385" s="304">
        <f>IFERROR(VLOOKUP($AN385,装备!$B:$Q,7,0),0)</f>
        <v>0</v>
      </c>
      <c r="CY385" s="304">
        <f>IFERROR(VLOOKUP($AN385,装备!$B:$Q,8,0),0)</f>
        <v>0</v>
      </c>
      <c r="CZ385" s="304">
        <f>IFERROR(VLOOKUP($AN385,装备!$B:$Q,9,0),0)</f>
        <v>0</v>
      </c>
      <c r="DA385" s="304">
        <f>IFERROR(VLOOKUP($AN385,装备!$B:$Q,10,0),0)</f>
        <v>0</v>
      </c>
      <c r="DB385" s="304">
        <f>IFERROR(VLOOKUP($AN385,装备!$B:$Q,11,0),0)</f>
        <v>0</v>
      </c>
      <c r="DC385" s="304">
        <f>IFERROR(VLOOKUP($AN385,装备!$B:$Q,12,0),0)</f>
        <v>0</v>
      </c>
      <c r="DD385" s="304">
        <f>IFERROR(VLOOKUP($AN385,装备!$B:$Q,13,0),0)</f>
        <v>0</v>
      </c>
      <c r="DE385" s="304">
        <f>IFERROR(VLOOKUP($AN385,装备!$B:$Q,14,0),0)</f>
        <v>0</v>
      </c>
      <c r="DF385" s="304">
        <f>IFERROR(VLOOKUP($AN385,装备!$B:$Q,16,0),0)</f>
        <v>0</v>
      </c>
      <c r="DG385" s="304">
        <f>IFERROR(VLOOKUP($AN385,装备!$B:$Q,5,0),0)</f>
        <v>0</v>
      </c>
      <c r="DH385" s="304">
        <f>IFERROR(VLOOKUP(AO385,装备!$B:$C,2,0),0)</f>
        <v>0</v>
      </c>
      <c r="DI385" s="304">
        <f>IFERROR(VLOOKUP($AO385,装备!$B:$Q,5,0),0)</f>
        <v>0</v>
      </c>
      <c r="DJ385" s="304">
        <f>IFERROR(VLOOKUP($AO385,装备!$B:$Q,6,0),0)</f>
        <v>0</v>
      </c>
      <c r="DK385" s="304">
        <f>IFERROR(VLOOKUP($AO385,装备!$B:$Q,7,0),0)</f>
        <v>0</v>
      </c>
      <c r="DL385" s="304">
        <f>IFERROR(VLOOKUP($AO385,装备!$B:$Q,8,0),0)</f>
        <v>0</v>
      </c>
      <c r="DM385" s="304">
        <f>IFERROR(VLOOKUP($AO385,装备!$B:$Q,9,0),0)</f>
        <v>0</v>
      </c>
      <c r="DN385" s="304">
        <f>IFERROR(VLOOKUP($AO385,装备!$B:$Q,10,0),0)</f>
        <v>0</v>
      </c>
      <c r="DO385" s="304">
        <f>IFERROR(VLOOKUP($AO385,装备!$B:$Q,11,0),0)</f>
        <v>0</v>
      </c>
      <c r="DP385" s="304">
        <f>IFERROR(VLOOKUP($AO385,装备!$B:$Q,12,0),0)</f>
        <v>0</v>
      </c>
      <c r="DQ385" s="304">
        <f>IFERROR(VLOOKUP($AO385,装备!$B:$Q,13,0),0)</f>
        <v>0</v>
      </c>
      <c r="DR385" s="304">
        <f>IFERROR(VLOOKUP($AO385,装备!$B:$Q,14,0),0)</f>
        <v>0</v>
      </c>
      <c r="DS385" s="304">
        <f>IFERROR(VLOOKUP($AO385,装备!$B:$Q,16,0),0)</f>
        <v>0</v>
      </c>
      <c r="DT385" s="304">
        <f>IFERROR(VLOOKUP($AO385,装备!$B:$Q,5,0),0)</f>
        <v>0</v>
      </c>
    </row>
    <row r="386" spans="1:124" hidden="1">
      <c r="A386" s="301">
        <f>未改造舰娘!$A382</f>
        <v>10041312</v>
      </c>
      <c r="B386" s="354" t="s">
        <v>4309</v>
      </c>
      <c r="C386" s="323"/>
      <c r="D386" s="323">
        <f t="shared" si="5"/>
        <v>110</v>
      </c>
      <c r="E386" s="303">
        <f>未改造舰娘!$C382</f>
        <v>4</v>
      </c>
      <c r="F386" s="304" t="str">
        <f>未改造舰娘!$D382</f>
        <v>轻巡</v>
      </c>
      <c r="G386" s="304" t="str">
        <f>未改造舰娘!$E382</f>
        <v>中型</v>
      </c>
      <c r="H386" s="304" t="str">
        <f>未改造舰娘!$F382</f>
        <v>护卫舰</v>
      </c>
      <c r="I386" s="460">
        <f>未改造舰娘!$AR382</f>
        <v>3</v>
      </c>
      <c r="J386" s="304" t="str">
        <f>未改造舰娘!$G382</f>
        <v>意大利</v>
      </c>
      <c r="K386" s="312">
        <f>未改造舰娘!$H382+(BV386+CI386+CV386+DI386)*$C$2</f>
        <v>36</v>
      </c>
      <c r="L386" s="304">
        <f>未改造舰娘!$I382</f>
        <v>0</v>
      </c>
      <c r="M386" s="304">
        <f>未改造舰娘!$J382</f>
        <v>2</v>
      </c>
      <c r="N386" s="518">
        <f>未改造舰娘!$K382</f>
        <v>2</v>
      </c>
      <c r="O386" s="304">
        <f>未改造舰娘!$L382+((CE386+CR386+DE386+DR386)*$C$2)</f>
        <v>22</v>
      </c>
      <c r="P386" s="304" t="str">
        <f>IF($C$2=1,(IF(ISERROR(FIND("超长",未改造舰娘!$M382&amp;CC386&amp;CP386&amp;DC386&amp;DP386,1)),IF(ISERROR(FIND("长",未改造舰娘!$M382&amp;CC386&amp;CP386&amp;DC386&amp;DP386,1)),IF(ISERROR(FIND("中",未改造舰娘!$M382&amp;CC386&amp;CP386&amp;DC386&amp;DP386,1)),IF(ISERROR(FIND("短",未改造舰娘!$M382&amp;CC386&amp;CP386&amp;DC386&amp;DP386,1)),IF(ISERROR(FIND("无",未改造舰娘!$M382&amp;CC386&amp;CP386&amp;DC386&amp;DP386,1)),0,"无"),"短"),"中"),"长"),"超长")),未改造舰娘!$M382)</f>
        <v>中</v>
      </c>
      <c r="Q386" s="303">
        <f>未改造舰娘!$N382</f>
        <v>34</v>
      </c>
      <c r="R386" s="304">
        <f>(未改造舰娘!$P382)+(未改造舰娘!$Q382)*$C$3+((BW386+CJ386+CW386+DJ386)*$C$2)</f>
        <v>51</v>
      </c>
      <c r="S386" s="304">
        <f>(未改造舰娘!$R382)+(未改造舰娘!$S382)*$C$3+((BY386+CL386+CY386+DL386)*$C$2)</f>
        <v>43</v>
      </c>
      <c r="T386" s="304">
        <f>(未改造舰娘!$T382)+(未改造舰娘!$U382)*$C$3+((BX386+CK386+CX386+DK386)*$C$2)</f>
        <v>54</v>
      </c>
      <c r="U386" s="304">
        <f>(未改造舰娘!$V382)+(未改造舰娘!$W382)*$C$3+((CG386+CT386+DG386+DT386)*$C$2)</f>
        <v>60</v>
      </c>
      <c r="V386" s="305">
        <f>INT((((未改造舰娘!$Y382)-(未改造舰娘!$X382))*(((IF(D386=0,C386,D386))-1)/99))+未改造舰娘!$X382)+((CB386+CO386+DB386+DO386)*$C$2)</f>
        <v>90</v>
      </c>
      <c r="W386" s="304">
        <f>INT((((未改造舰娘!$AA382)-(未改造舰娘!$Z382))*(((IF(D386=0,C386,D386))-1)/99))+未改造舰娘!$Z382)+((CD386+CQ386+DD386+DQ386)*$C$2)</f>
        <v>67</v>
      </c>
      <c r="X386" s="304">
        <f>INT((((未改造舰娘!$AC382)-(未改造舰娘!$AB382))*(((IF(D386=0,C386,D386))-1)/99))+未改造舰娘!$AB382)+((CA386+CN386+DA386+DN386)*$C$2)</f>
        <v>30</v>
      </c>
      <c r="Y386" s="303">
        <f>INT((((未改造舰娘!$AE382)-(未改造舰娘!$AD382))*(((IF(D386=0,C386,D386))-1)/99))+未改造舰娘!$AD382)+((BZ386+CM386+CZ386+DM386)*$C$2)</f>
        <v>68</v>
      </c>
      <c r="Z386" s="474">
        <f>IF(未改造舰娘!$AF382=0,"",未改造舰娘!$AF382)</f>
        <v>3</v>
      </c>
      <c r="AA386" s="304">
        <f>IF(未改造舰娘!$AG382="","",未改造舰娘!$AG382)</f>
        <v>3</v>
      </c>
      <c r="AB386" s="304">
        <f>IF(未改造舰娘!$AH382="","",未改造舰娘!$AH382)</f>
        <v>3</v>
      </c>
      <c r="AC386" s="304" t="str">
        <f>IF(未改造舰娘!$AI382="","",未改造舰娘!$AI382)</f>
        <v/>
      </c>
      <c r="AD386" s="304">
        <f>IF(未改造舰娘!$AJ382="","",未改造舰娘!$AJ382)</f>
        <v>9</v>
      </c>
      <c r="AE386" s="305">
        <f>IF(未改造舰娘!$AK382="","",未改造舰娘!$AK382)</f>
        <v>60</v>
      </c>
      <c r="AF386" s="304">
        <f>IF(未改造舰娘!$AL382="","",未改造舰娘!$AL382)</f>
        <v>1500</v>
      </c>
      <c r="AG386" s="304">
        <f>IF(未改造舰娘!$AM382="","",未改造舰娘!$AM382)</f>
        <v>1000</v>
      </c>
      <c r="AH386" s="304">
        <f>IF(未改造舰娘!$AN382="","",未改造舰娘!$AN382)</f>
        <v>1000</v>
      </c>
      <c r="AI386" s="304">
        <f>IF(未改造舰娘!$AO382="","",未改造舰娘!$AO382)</f>
        <v>500</v>
      </c>
      <c r="AJ386" s="304" t="str">
        <f>IF(未改造舰娘!$AP382="","",未改造舰娘!$AP382)</f>
        <v>巡洋核心</v>
      </c>
      <c r="AK386" s="303">
        <f>IF(未改造舰娘!$AQ382="","",未改造舰娘!$AQ382)</f>
        <v>20</v>
      </c>
      <c r="AL386" s="306" t="str">
        <f>IF(未改造舰娘!$AS382="","",未改造舰娘!$AS382)</f>
        <v>改良型动力系统</v>
      </c>
      <c r="AM386" s="306" t="str">
        <f>IF(未改造舰娘!$AT382="","",未改造舰娘!$AT382)</f>
        <v/>
      </c>
      <c r="AN386" s="306" t="str">
        <f>IF(未改造舰娘!$AU382="","",未改造舰娘!$AU382)</f>
        <v/>
      </c>
      <c r="AO386" s="306" t="str">
        <f>IF(未改造舰娘!$AV382="","",未改造舰娘!$AV382)</f>
        <v/>
      </c>
      <c r="AP386" s="307" t="str">
        <f>IF(未改造舰娘!$AW382="","",未改造舰娘!$AW382)</f>
        <v/>
      </c>
      <c r="AQ386" s="308" t="str">
        <f>IF(未改造舰娘!$AX382="","",未改造舰娘!$AX382)</f>
        <v/>
      </c>
      <c r="AR386" s="304">
        <f>IF(未改造舰娘!$AY382="","",未改造舰娘!$AY382)</f>
        <v>30</v>
      </c>
      <c r="AS386" s="304">
        <f>IF(未改造舰娘!$AZ382="","",未改造舰娘!$AZ382)</f>
        <v>35</v>
      </c>
      <c r="AT386" s="304">
        <f>IF(未改造舰娘!$BA382="","",未改造舰娘!$BA382)</f>
        <v>1.1000000000000001</v>
      </c>
      <c r="AU386" s="304">
        <f>IF(未改造舰娘!$BB382="","",未改造舰娘!$BB382)</f>
        <v>2</v>
      </c>
      <c r="AV386" s="305">
        <f>IF((未改造舰娘!$BG382+未改造舰娘!$BK382*$C$4)=0,"",(未改造舰娘!$BG382+未改造舰娘!$BK382*$C$4))</f>
        <v>20</v>
      </c>
      <c r="AW386" s="304">
        <f>IF((未改造舰娘!$BH382+未改造舰娘!$BL382*$C$4)=0,"",(未改造舰娘!$BH382+未改造舰娘!$BL382*$C$4))</f>
        <v>16</v>
      </c>
      <c r="AX386" s="304">
        <f>IF((未改造舰娘!$BI382+未改造舰娘!$BM382*$C$4)=0,"",(未改造舰娘!$BI382+未改造舰娘!$BM382*$C$4))</f>
        <v>30</v>
      </c>
      <c r="AY386" s="303" t="str">
        <f>IF((未改造舰娘!$BJ382+未改造舰娘!$BN382*$C$4)=0,"",(未改造舰娘!$BJ382+未改造舰娘!$BN382*$C$4))</f>
        <v/>
      </c>
      <c r="AZ386" s="500">
        <f>IF(未改造舰娘!BC382="","",未改造舰娘!BC382)</f>
        <v>13</v>
      </c>
      <c r="BA386" s="500">
        <f>IF(未改造舰娘!BD382="","",未改造舰娘!BD382)</f>
        <v>8</v>
      </c>
      <c r="BB386" s="500">
        <f>IF(未改造舰娘!BE382="","",未改造舰娘!BE382)</f>
        <v>17</v>
      </c>
      <c r="BC386" s="498">
        <f>IF(未改造舰娘!BF382="","",未改造舰娘!BF382)</f>
        <v>15</v>
      </c>
      <c r="BD386" s="67" t="s">
        <v>2760</v>
      </c>
      <c r="BE386" s="506">
        <v>1.7361111111111112E-2</v>
      </c>
      <c r="BF386" s="306" t="str">
        <f>IF(未改造舰娘!$BQ382="","",未改造舰娘!$BQ382)</f>
        <v>5-5-DEFGHI,6-1-DEFGHIK,6-2-DEFGIJM,6-3-DEFHJ,6-4-BCDEFGHIKL,7-3-ABCDEFGHIKLN,7-4-ABCDEFIJKLM,8-3-DEFGHIJKL</v>
      </c>
      <c r="BG386" s="306" t="str">
        <f>IF(未改造舰娘!$BR382="","",未改造舰娘!$BR382)</f>
        <v>极地奏鸣曲 Ex-2-3-DFGHI,Ex-3-1-DEFGHIK,Ex-3-2-DGIJM,Ex-3-3-DEHJ,Ex-3-4-BCEFGHIK,Ex-4-3-ABDEFGHILN,Ex-4-4-ABCDEFIKM；女武神行动 Ex-4-P,Ex-7-BCDGHIJLM</v>
      </c>
      <c r="BH386" s="306"/>
      <c r="BU386" s="304">
        <f>IFERROR(VLOOKUP(AL386,装备!$B:$C,2,0),0)</f>
        <v>5</v>
      </c>
      <c r="BV386" s="304">
        <f>IFERROR(VLOOKUP($AL386,装备!$B:$Q,5,0),0)</f>
        <v>0</v>
      </c>
      <c r="BW386" s="304">
        <f>IFERROR(VLOOKUP($AL386,装备!$B:$Q,6,0),0)</f>
        <v>0</v>
      </c>
      <c r="BX386" s="304">
        <f>IFERROR(VLOOKUP($AL386,装备!$B:$Q,7,0),0)</f>
        <v>0</v>
      </c>
      <c r="BY386" s="304">
        <f>IFERROR(VLOOKUP($AL386,装备!$B:$Q,8,0),0)</f>
        <v>0</v>
      </c>
      <c r="BZ386" s="304">
        <f>IFERROR(VLOOKUP($AL386,装备!$B:$Q,9,0),0)</f>
        <v>0</v>
      </c>
      <c r="CA386" s="304">
        <f>IFERROR(VLOOKUP($AL386,装备!$B:$Q,10,0),0)</f>
        <v>0</v>
      </c>
      <c r="CB386" s="304">
        <f>IFERROR(VLOOKUP($AL386,装备!$B:$Q,11,0),0)</f>
        <v>0</v>
      </c>
      <c r="CC386" s="304" t="str">
        <f>IFERROR(VLOOKUP($AL386,装备!$B:$Q,12,0),0)</f>
        <v>无</v>
      </c>
      <c r="CD386" s="304">
        <f>IFERROR(VLOOKUP($AL386,装备!$B:$Q,13,0),0)</f>
        <v>10</v>
      </c>
      <c r="CE386" s="304">
        <f>IFERROR(VLOOKUP($AL386,装备!$B:$Q,14,0),0)</f>
        <v>0</v>
      </c>
      <c r="CF386" s="304">
        <f>IFERROR(VLOOKUP($AL386,装备!$B:$Q,16,0),0)</f>
        <v>0</v>
      </c>
      <c r="CG386" s="304">
        <f>IFERROR(VLOOKUP($AL386,装备!$B:$Q,5,0),0)</f>
        <v>0</v>
      </c>
      <c r="CH386" s="304">
        <f>IFERROR(VLOOKUP(AM386,装备!$B:$C,2,0),0)</f>
        <v>0</v>
      </c>
      <c r="CI386" s="304">
        <f>IFERROR(VLOOKUP($AM386,装备!$B:$Q,5,0),0)</f>
        <v>0</v>
      </c>
      <c r="CJ386" s="304">
        <f>IFERROR(VLOOKUP($AM386,装备!$B:$Q,6,0),0)</f>
        <v>0</v>
      </c>
      <c r="CK386" s="304">
        <f>IFERROR(VLOOKUP($AM386,装备!$B:$Q,7,0),0)</f>
        <v>0</v>
      </c>
      <c r="CL386" s="304">
        <f>IFERROR(VLOOKUP($AM386,装备!$B:$Q,8,0),0)</f>
        <v>0</v>
      </c>
      <c r="CM386" s="304">
        <f>IFERROR(VLOOKUP($AM386,装备!$B:$Q,9,0),0)</f>
        <v>0</v>
      </c>
      <c r="CN386" s="304">
        <f>IFERROR(VLOOKUP($AM386,装备!$B:$Q,10,0),0)</f>
        <v>0</v>
      </c>
      <c r="CO386" s="304">
        <f>IFERROR(VLOOKUP($AM386,装备!$B:$Q,11,0),0)</f>
        <v>0</v>
      </c>
      <c r="CP386" s="304">
        <f>IFERROR(VLOOKUP($AM386,装备!$B:$Q,12,0),0)</f>
        <v>0</v>
      </c>
      <c r="CQ386" s="304">
        <f>IFERROR(VLOOKUP($AM386,装备!$B:$Q,13,0),0)</f>
        <v>0</v>
      </c>
      <c r="CR386" s="304">
        <f>IFERROR(VLOOKUP($AM386,装备!$B:$Q,14,0),0)</f>
        <v>0</v>
      </c>
      <c r="CS386" s="304">
        <f>IFERROR(VLOOKUP($AM386,装备!$B:$Q,16,0),0)</f>
        <v>0</v>
      </c>
      <c r="CT386" s="304">
        <f>IFERROR(VLOOKUP($AM386,装备!$B:$Q,5,0),0)</f>
        <v>0</v>
      </c>
      <c r="CU386" s="304">
        <f>IFERROR(VLOOKUP(AN386,装备!$B:$C,2,0),0)</f>
        <v>0</v>
      </c>
      <c r="CV386" s="304">
        <f>IFERROR(VLOOKUP($AN386,装备!$B:$Q,5,0),0)</f>
        <v>0</v>
      </c>
      <c r="CW386" s="304">
        <f>IFERROR(VLOOKUP($AN386,装备!$B:$Q,6,0),0)</f>
        <v>0</v>
      </c>
      <c r="CX386" s="304">
        <f>IFERROR(VLOOKUP($AN386,装备!$B:$Q,7,0),0)</f>
        <v>0</v>
      </c>
      <c r="CY386" s="304">
        <f>IFERROR(VLOOKUP($AN386,装备!$B:$Q,8,0),0)</f>
        <v>0</v>
      </c>
      <c r="CZ386" s="304">
        <f>IFERROR(VLOOKUP($AN386,装备!$B:$Q,9,0),0)</f>
        <v>0</v>
      </c>
      <c r="DA386" s="304">
        <f>IFERROR(VLOOKUP($AN386,装备!$B:$Q,10,0),0)</f>
        <v>0</v>
      </c>
      <c r="DB386" s="304">
        <f>IFERROR(VLOOKUP($AN386,装备!$B:$Q,11,0),0)</f>
        <v>0</v>
      </c>
      <c r="DC386" s="304">
        <f>IFERROR(VLOOKUP($AN386,装备!$B:$Q,12,0),0)</f>
        <v>0</v>
      </c>
      <c r="DD386" s="304">
        <f>IFERROR(VLOOKUP($AN386,装备!$B:$Q,13,0),0)</f>
        <v>0</v>
      </c>
      <c r="DE386" s="304">
        <f>IFERROR(VLOOKUP($AN386,装备!$B:$Q,14,0),0)</f>
        <v>0</v>
      </c>
      <c r="DF386" s="304">
        <f>IFERROR(VLOOKUP($AN386,装备!$B:$Q,16,0),0)</f>
        <v>0</v>
      </c>
      <c r="DG386" s="304">
        <f>IFERROR(VLOOKUP($AN386,装备!$B:$Q,5,0),0)</f>
        <v>0</v>
      </c>
      <c r="DH386" s="304">
        <f>IFERROR(VLOOKUP(AO386,装备!$B:$C,2,0),0)</f>
        <v>0</v>
      </c>
      <c r="DI386" s="304">
        <f>IFERROR(VLOOKUP($AO386,装备!$B:$Q,5,0),0)</f>
        <v>0</v>
      </c>
      <c r="DJ386" s="304">
        <f>IFERROR(VLOOKUP($AO386,装备!$B:$Q,6,0),0)</f>
        <v>0</v>
      </c>
      <c r="DK386" s="304">
        <f>IFERROR(VLOOKUP($AO386,装备!$B:$Q,7,0),0)</f>
        <v>0</v>
      </c>
      <c r="DL386" s="304">
        <f>IFERROR(VLOOKUP($AO386,装备!$B:$Q,8,0),0)</f>
        <v>0</v>
      </c>
      <c r="DM386" s="304">
        <f>IFERROR(VLOOKUP($AO386,装备!$B:$Q,9,0),0)</f>
        <v>0</v>
      </c>
      <c r="DN386" s="304">
        <f>IFERROR(VLOOKUP($AO386,装备!$B:$Q,10,0),0)</f>
        <v>0</v>
      </c>
      <c r="DO386" s="304">
        <f>IFERROR(VLOOKUP($AO386,装备!$B:$Q,11,0),0)</f>
        <v>0</v>
      </c>
      <c r="DP386" s="304">
        <f>IFERROR(VLOOKUP($AO386,装备!$B:$Q,12,0),0)</f>
        <v>0</v>
      </c>
      <c r="DQ386" s="304">
        <f>IFERROR(VLOOKUP($AO386,装备!$B:$Q,13,0),0)</f>
        <v>0</v>
      </c>
      <c r="DR386" s="304">
        <f>IFERROR(VLOOKUP($AO386,装备!$B:$Q,14,0),0)</f>
        <v>0</v>
      </c>
      <c r="DS386" s="304">
        <f>IFERROR(VLOOKUP($AO386,装备!$B:$Q,16,0),0)</f>
        <v>0</v>
      </c>
      <c r="DT386" s="304">
        <f>IFERROR(VLOOKUP($AO386,装备!$B:$Q,5,0),0)</f>
        <v>0</v>
      </c>
    </row>
    <row r="387" spans="1:124" hidden="1">
      <c r="A387" s="301">
        <f>未改造舰娘!$A383</f>
        <v>10041411</v>
      </c>
      <c r="B387" s="354" t="s">
        <v>4310</v>
      </c>
      <c r="C387" s="323"/>
      <c r="D387" s="323">
        <f t="shared" si="5"/>
        <v>110</v>
      </c>
      <c r="E387" s="303">
        <f>未改造舰娘!$C383</f>
        <v>4</v>
      </c>
      <c r="F387" s="304" t="str">
        <f>未改造舰娘!$D383</f>
        <v>驱逐</v>
      </c>
      <c r="G387" s="304" t="str">
        <f>未改造舰娘!$E383</f>
        <v>小型</v>
      </c>
      <c r="H387" s="304" t="str">
        <f>未改造舰娘!$F383</f>
        <v>护卫舰</v>
      </c>
      <c r="I387" s="460">
        <f>未改造舰娘!$AR383</f>
        <v>2</v>
      </c>
      <c r="J387" s="304" t="str">
        <f>未改造舰娘!$G383</f>
        <v>英国</v>
      </c>
      <c r="K387" s="312">
        <f>未改造舰娘!$H383+(BV387+CI387+CV387+DI387)*$C$2</f>
        <v>14</v>
      </c>
      <c r="L387" s="304">
        <f>未改造舰娘!$I383</f>
        <v>2</v>
      </c>
      <c r="M387" s="304">
        <f>未改造舰娘!$J383</f>
        <v>1</v>
      </c>
      <c r="N387" s="518">
        <f>未改造舰娘!$K383</f>
        <v>2</v>
      </c>
      <c r="O387" s="304">
        <f>未改造舰娘!$L383+((CE387+CR387+DE387+DR387)*$C$2)</f>
        <v>16</v>
      </c>
      <c r="P387" s="304" t="str">
        <f>IF($C$2=1,(IF(ISERROR(FIND("超长",未改造舰娘!$M383&amp;CC387&amp;CP387&amp;DC387&amp;DP387,1)),IF(ISERROR(FIND("长",未改造舰娘!$M383&amp;CC387&amp;CP387&amp;DC387&amp;DP387,1)),IF(ISERROR(FIND("中",未改造舰娘!$M383&amp;CC387&amp;CP387&amp;DC387&amp;DP387,1)),IF(ISERROR(FIND("短",未改造舰娘!$M383&amp;CC387&amp;CP387&amp;DC387&amp;DP387,1)),IF(ISERROR(FIND("无",未改造舰娘!$M383&amp;CC387&amp;CP387&amp;DC387&amp;DP387,1)),0,"无"),"短"),"中"),"长"),"超长")),未改造舰娘!$M383)</f>
        <v>短</v>
      </c>
      <c r="Q387" s="303">
        <f>未改造舰娘!$N383</f>
        <v>36</v>
      </c>
      <c r="R387" s="304">
        <f>(未改造舰娘!$P383)+(未改造舰娘!$Q383)*$C$3+((BW387+CJ387+CW387+DJ387)*$C$2)</f>
        <v>29</v>
      </c>
      <c r="S387" s="304">
        <f>(未改造舰娘!$R383)+(未改造舰娘!$S383)*$C$3+((BY387+CL387+CY387+DL387)*$C$2)</f>
        <v>70</v>
      </c>
      <c r="T387" s="304">
        <f>(未改造舰娘!$T383)+(未改造舰娘!$U383)*$C$3+((BX387+CK387+CX387+DK387)*$C$2)</f>
        <v>20</v>
      </c>
      <c r="U387" s="304">
        <f>(未改造舰娘!$V383)+(未改造舰娘!$W383)*$C$3+((CG387+CT387+DG387+DT387)*$C$2)</f>
        <v>48</v>
      </c>
      <c r="V387" s="305">
        <f>INT((((未改造舰娘!$Y383)-(未改造舰娘!$X383))*(((IF(D387=0,C387,D387))-1)/99))+未改造舰娘!$X383)+((CB387+CO387+DB387+DO387)*$C$2)</f>
        <v>87</v>
      </c>
      <c r="W387" s="304">
        <f>INT((((未改造舰娘!$AA383)-(未改造舰娘!$Z383))*(((IF(D387=0,C387,D387))-1)/99))+未改造舰娘!$Z383)+((CD387+CQ387+DD387+DQ387)*$C$2)</f>
        <v>82</v>
      </c>
      <c r="X387" s="304">
        <f>INT((((未改造舰娘!$AC383)-(未改造舰娘!$AB383))*(((IF(D387=0,C387,D387))-1)/99))+未改造舰娘!$AB383)+((CA387+CN387+DA387+DN387)*$C$2)</f>
        <v>16</v>
      </c>
      <c r="Y387" s="303">
        <f>INT((((未改造舰娘!$AE383)-(未改造舰娘!$AD383))*(((IF(D387=0,C387,D387))-1)/99))+未改造舰娘!$AD383)+((BZ387+CM387+CZ387+DM387)*$C$2)</f>
        <v>61</v>
      </c>
      <c r="Z387" s="474" t="str">
        <f>IF(未改造舰娘!$AF383=0,"",未改造舰娘!$AF383)</f>
        <v/>
      </c>
      <c r="AA387" s="304" t="str">
        <f>IF(未改造舰娘!$AG383="","",未改造舰娘!$AG383)</f>
        <v/>
      </c>
      <c r="AB387" s="304" t="str">
        <f>IF(未改造舰娘!$AH383="","",未改造舰娘!$AH383)</f>
        <v/>
      </c>
      <c r="AC387" s="304" t="str">
        <f>IF(未改造舰娘!$AI383="","",未改造舰娘!$AI383)</f>
        <v/>
      </c>
      <c r="AD387" s="304">
        <f>IF(未改造舰娘!$AJ383="","",未改造舰娘!$AJ383)</f>
        <v>0</v>
      </c>
      <c r="AE387" s="305">
        <f>IF(未改造舰娘!$AK383="","",未改造舰娘!$AK383)</f>
        <v>0</v>
      </c>
      <c r="AF387" s="304" t="str">
        <f>IF(未改造舰娘!$AL383="","",未改造舰娘!$AL383)</f>
        <v/>
      </c>
      <c r="AG387" s="304" t="str">
        <f>IF(未改造舰娘!$AM383="","",未改造舰娘!$AM383)</f>
        <v/>
      </c>
      <c r="AH387" s="304" t="str">
        <f>IF(未改造舰娘!$AN383="","",未改造舰娘!$AN383)</f>
        <v/>
      </c>
      <c r="AI387" s="304" t="str">
        <f>IF(未改造舰娘!$AO383="","",未改造舰娘!$AO383)</f>
        <v/>
      </c>
      <c r="AJ387" s="304" t="str">
        <f>IF(未改造舰娘!$AP383="","",未改造舰娘!$AP383)</f>
        <v/>
      </c>
      <c r="AK387" s="303" t="str">
        <f>IF(未改造舰娘!$AQ383="","",未改造舰娘!$AQ383)</f>
        <v/>
      </c>
      <c r="AL387" s="306" t="str">
        <f>IF(未改造舰娘!$AS383="","",未改造舰娘!$AS383)</f>
        <v>改良型声纳</v>
      </c>
      <c r="AM387" s="306" t="str">
        <f>IF(未改造舰娘!$AT383="","",未改造舰娘!$AT383)</f>
        <v>507B迷彩（蒙巴顿粉）</v>
      </c>
      <c r="AN387" s="306" t="str">
        <f>IF(未改造舰娘!$AU383="","",未改造舰娘!$AU383)</f>
        <v/>
      </c>
      <c r="AO387" s="306" t="str">
        <f>IF(未改造舰娘!$AV383="","",未改造舰娘!$AV383)</f>
        <v/>
      </c>
      <c r="AP387" s="307" t="str">
        <f>IF(未改造舰娘!$AW383="","",未改造舰娘!$AW383)</f>
        <v/>
      </c>
      <c r="AQ387" s="308" t="str">
        <f>IF(未改造舰娘!$AX383="","",未改造舰娘!$AX383)</f>
        <v/>
      </c>
      <c r="AR387" s="304">
        <f>IF(未改造舰娘!$AY383="","",未改造舰娘!$AY383)</f>
        <v>10</v>
      </c>
      <c r="AS387" s="304">
        <f>IF(未改造舰娘!$AZ383="","",未改造舰娘!$AZ383)</f>
        <v>25</v>
      </c>
      <c r="AT387" s="304">
        <f>IF(未改造舰娘!$BA383="","",未改造舰娘!$BA383)</f>
        <v>0.48</v>
      </c>
      <c r="AU387" s="304">
        <f>IF(未改造舰娘!$BB383="","",未改造舰娘!$BB383)</f>
        <v>0.9</v>
      </c>
      <c r="AV387" s="305">
        <f>IF((未改造舰娘!$BG383+未改造舰娘!$BK383*$C$4)=0,"",(未改造舰娘!$BG383+未改造舰娘!$BK383*$C$4))</f>
        <v>7</v>
      </c>
      <c r="AW387" s="304">
        <f>IF((未改造舰娘!$BH383+未改造舰娘!$BL383*$C$4)=0,"",(未改造舰娘!$BH383+未改造舰娘!$BL383*$C$4))</f>
        <v>11</v>
      </c>
      <c r="AX387" s="304">
        <f>IF((未改造舰娘!$BI383+未改造舰娘!$BM383*$C$4)=0,"",(未改造舰娘!$BI383+未改造舰娘!$BM383*$C$4))</f>
        <v>8</v>
      </c>
      <c r="AY387" s="303">
        <f>IF((未改造舰娘!$BJ383+未改造舰娘!$BN383*$C$4)=0,"",(未改造舰娘!$BJ383+未改造舰娘!$BN383*$C$4))</f>
        <v>5</v>
      </c>
      <c r="AZ387" s="500">
        <f>IF(未改造舰娘!BC383="","",未改造舰娘!BC383)</f>
        <v>3</v>
      </c>
      <c r="BA387" s="500">
        <f>IF(未改造舰娘!BD383="","",未改造舰娘!BD383)</f>
        <v>20</v>
      </c>
      <c r="BB387" s="500">
        <f>IF(未改造舰娘!BE383="","",未改造舰娘!BE383)</f>
        <v>5</v>
      </c>
      <c r="BC387" s="498">
        <f>IF(未改造舰娘!BF383="","",未改造舰娘!BF383)</f>
        <v>0</v>
      </c>
      <c r="BD387" s="67" t="s">
        <v>2774</v>
      </c>
      <c r="BE387" s="506"/>
      <c r="BF387" s="306" t="str">
        <f>IF(未改造舰娘!$BQ383="","",未改造舰娘!$BQ383)</f>
        <v/>
      </c>
      <c r="BG387" s="306" t="str">
        <f>IF(未改造舰娘!$BR383="","",未改造舰娘!$BR383)</f>
        <v/>
      </c>
      <c r="BH387" s="306"/>
      <c r="BU387" s="304">
        <f>IFERROR(VLOOKUP(AL387,装备!$B:$C,2,0),0)</f>
        <v>4</v>
      </c>
      <c r="BV387" s="304">
        <f>IFERROR(VLOOKUP($AL387,装备!$B:$Q,5,0),0)</f>
        <v>0</v>
      </c>
      <c r="BW387" s="304">
        <f>IFERROR(VLOOKUP($AL387,装备!$B:$Q,6,0),0)</f>
        <v>0</v>
      </c>
      <c r="BX387" s="304">
        <f>IFERROR(VLOOKUP($AL387,装备!$B:$Q,7,0),0)</f>
        <v>0</v>
      </c>
      <c r="BY387" s="304">
        <f>IFERROR(VLOOKUP($AL387,装备!$B:$Q,8,0),0)</f>
        <v>0</v>
      </c>
      <c r="BZ387" s="304">
        <f>IFERROR(VLOOKUP($AL387,装备!$B:$Q,9,0),0)</f>
        <v>10</v>
      </c>
      <c r="CA387" s="304">
        <f>IFERROR(VLOOKUP($AL387,装备!$B:$Q,10,0),0)</f>
        <v>0</v>
      </c>
      <c r="CB387" s="304">
        <f>IFERROR(VLOOKUP($AL387,装备!$B:$Q,11,0),0)</f>
        <v>2</v>
      </c>
      <c r="CC387" s="304" t="str">
        <f>IFERROR(VLOOKUP($AL387,装备!$B:$Q,12,0),0)</f>
        <v>无</v>
      </c>
      <c r="CD387" s="304">
        <f>IFERROR(VLOOKUP($AL387,装备!$B:$Q,13,0),0)</f>
        <v>0</v>
      </c>
      <c r="CE387" s="304">
        <f>IFERROR(VLOOKUP($AL387,装备!$B:$Q,14,0),0)</f>
        <v>0</v>
      </c>
      <c r="CF387" s="304">
        <f>IFERROR(VLOOKUP($AL387,装备!$B:$Q,16,0),0)</f>
        <v>0</v>
      </c>
      <c r="CG387" s="304">
        <f>IFERROR(VLOOKUP($AL387,装备!$B:$Q,5,0),0)</f>
        <v>0</v>
      </c>
      <c r="CH387" s="304">
        <f>IFERROR(VLOOKUP(AM387,装备!$B:$C,2,0),0)</f>
        <v>3</v>
      </c>
      <c r="CI387" s="304">
        <f>IFERROR(VLOOKUP($AM387,装备!$B:$Q,5,0),0)</f>
        <v>0</v>
      </c>
      <c r="CJ387" s="304">
        <f>IFERROR(VLOOKUP($AM387,装备!$B:$Q,6,0),0)</f>
        <v>0</v>
      </c>
      <c r="CK387" s="304">
        <f>IFERROR(VLOOKUP($AM387,装备!$B:$Q,7,0),0)</f>
        <v>0</v>
      </c>
      <c r="CL387" s="304">
        <f>IFERROR(VLOOKUP($AM387,装备!$B:$Q,8,0),0)</f>
        <v>0</v>
      </c>
      <c r="CM387" s="304">
        <f>IFERROR(VLOOKUP($AM387,装备!$B:$Q,9,0),0)</f>
        <v>3</v>
      </c>
      <c r="CN387" s="304">
        <f>IFERROR(VLOOKUP($AM387,装备!$B:$Q,10,0),0)</f>
        <v>0</v>
      </c>
      <c r="CO387" s="304">
        <f>IFERROR(VLOOKUP($AM387,装备!$B:$Q,11,0),0)</f>
        <v>0</v>
      </c>
      <c r="CP387" s="304" t="str">
        <f>IFERROR(VLOOKUP($AM387,装备!$B:$Q,12,0),0)</f>
        <v>无</v>
      </c>
      <c r="CQ387" s="304">
        <f>IFERROR(VLOOKUP($AM387,装备!$B:$Q,13,0),0)</f>
        <v>8</v>
      </c>
      <c r="CR387" s="304">
        <f>IFERROR(VLOOKUP($AM387,装备!$B:$Q,14,0),0)</f>
        <v>2</v>
      </c>
      <c r="CS387" s="304">
        <f>IFERROR(VLOOKUP($AM387,装备!$B:$Q,16,0),0)</f>
        <v>0</v>
      </c>
      <c r="CT387" s="304">
        <f>IFERROR(VLOOKUP($AM387,装备!$B:$Q,5,0),0)</f>
        <v>0</v>
      </c>
      <c r="CU387" s="304">
        <f>IFERROR(VLOOKUP(AN387,装备!$B:$C,2,0),0)</f>
        <v>0</v>
      </c>
      <c r="CV387" s="304">
        <f>IFERROR(VLOOKUP($AN387,装备!$B:$Q,5,0),0)</f>
        <v>0</v>
      </c>
      <c r="CW387" s="304">
        <f>IFERROR(VLOOKUP($AN387,装备!$B:$Q,6,0),0)</f>
        <v>0</v>
      </c>
      <c r="CX387" s="304">
        <f>IFERROR(VLOOKUP($AN387,装备!$B:$Q,7,0),0)</f>
        <v>0</v>
      </c>
      <c r="CY387" s="304">
        <f>IFERROR(VLOOKUP($AN387,装备!$B:$Q,8,0),0)</f>
        <v>0</v>
      </c>
      <c r="CZ387" s="304">
        <f>IFERROR(VLOOKUP($AN387,装备!$B:$Q,9,0),0)</f>
        <v>0</v>
      </c>
      <c r="DA387" s="304">
        <f>IFERROR(VLOOKUP($AN387,装备!$B:$Q,10,0),0)</f>
        <v>0</v>
      </c>
      <c r="DB387" s="304">
        <f>IFERROR(VLOOKUP($AN387,装备!$B:$Q,11,0),0)</f>
        <v>0</v>
      </c>
      <c r="DC387" s="304">
        <f>IFERROR(VLOOKUP($AN387,装备!$B:$Q,12,0),0)</f>
        <v>0</v>
      </c>
      <c r="DD387" s="304">
        <f>IFERROR(VLOOKUP($AN387,装备!$B:$Q,13,0),0)</f>
        <v>0</v>
      </c>
      <c r="DE387" s="304">
        <f>IFERROR(VLOOKUP($AN387,装备!$B:$Q,14,0),0)</f>
        <v>0</v>
      </c>
      <c r="DF387" s="304">
        <f>IFERROR(VLOOKUP($AN387,装备!$B:$Q,16,0),0)</f>
        <v>0</v>
      </c>
      <c r="DG387" s="304">
        <f>IFERROR(VLOOKUP($AN387,装备!$B:$Q,5,0),0)</f>
        <v>0</v>
      </c>
      <c r="DH387" s="304">
        <f>IFERROR(VLOOKUP(AO387,装备!$B:$C,2,0),0)</f>
        <v>0</v>
      </c>
      <c r="DI387" s="304">
        <f>IFERROR(VLOOKUP($AO387,装备!$B:$Q,5,0),0)</f>
        <v>0</v>
      </c>
      <c r="DJ387" s="304">
        <f>IFERROR(VLOOKUP($AO387,装备!$B:$Q,6,0),0)</f>
        <v>0</v>
      </c>
      <c r="DK387" s="304">
        <f>IFERROR(VLOOKUP($AO387,装备!$B:$Q,7,0),0)</f>
        <v>0</v>
      </c>
      <c r="DL387" s="304">
        <f>IFERROR(VLOOKUP($AO387,装备!$B:$Q,8,0),0)</f>
        <v>0</v>
      </c>
      <c r="DM387" s="304">
        <f>IFERROR(VLOOKUP($AO387,装备!$B:$Q,9,0),0)</f>
        <v>0</v>
      </c>
      <c r="DN387" s="304">
        <f>IFERROR(VLOOKUP($AO387,装备!$B:$Q,10,0),0)</f>
        <v>0</v>
      </c>
      <c r="DO387" s="304">
        <f>IFERROR(VLOOKUP($AO387,装备!$B:$Q,11,0),0)</f>
        <v>0</v>
      </c>
      <c r="DP387" s="304">
        <f>IFERROR(VLOOKUP($AO387,装备!$B:$Q,12,0),0)</f>
        <v>0</v>
      </c>
      <c r="DQ387" s="304">
        <f>IFERROR(VLOOKUP($AO387,装备!$B:$Q,13,0),0)</f>
        <v>0</v>
      </c>
      <c r="DR387" s="304">
        <f>IFERROR(VLOOKUP($AO387,装备!$B:$Q,14,0),0)</f>
        <v>0</v>
      </c>
      <c r="DS387" s="304">
        <f>IFERROR(VLOOKUP($AO387,装备!$B:$Q,16,0),0)</f>
        <v>0</v>
      </c>
      <c r="DT387" s="304">
        <f>IFERROR(VLOOKUP($AO387,装备!$B:$Q,5,0),0)</f>
        <v>0</v>
      </c>
    </row>
    <row r="388" spans="1:124" ht="15" hidden="1">
      <c r="A388" s="301">
        <f>未改造舰娘!$A384</f>
        <v>10041511</v>
      </c>
      <c r="B388" s="354" t="s">
        <v>4312</v>
      </c>
      <c r="C388" s="323"/>
      <c r="D388" s="323">
        <f t="shared" si="5"/>
        <v>110</v>
      </c>
      <c r="E388" s="303">
        <f>未改造舰娘!$C384</f>
        <v>4</v>
      </c>
      <c r="F388" s="304" t="str">
        <f>未改造舰娘!$D384</f>
        <v>驱逐</v>
      </c>
      <c r="G388" s="304" t="str">
        <f>未改造舰娘!$E384</f>
        <v>小型</v>
      </c>
      <c r="H388" s="304" t="str">
        <f>未改造舰娘!$F384</f>
        <v>护卫舰</v>
      </c>
      <c r="I388" s="460">
        <f>未改造舰娘!$AR384</f>
        <v>2</v>
      </c>
      <c r="J388" s="304" t="str">
        <f>未改造舰娘!$G384</f>
        <v>美国</v>
      </c>
      <c r="K388" s="312">
        <f>未改造舰娘!$H384+(BV388+CI388+CV388+DI388)*$C$2</f>
        <v>12</v>
      </c>
      <c r="L388" s="304">
        <f>未改造舰娘!$I384</f>
        <v>0</v>
      </c>
      <c r="M388" s="304">
        <f>未改造舰娘!$J384</f>
        <v>1</v>
      </c>
      <c r="N388" s="518">
        <f>未改造舰娘!$K384</f>
        <v>2</v>
      </c>
      <c r="O388" s="304">
        <f>未改造舰娘!$L384+((CE388+CR388+DE388+DR388)*$C$2)</f>
        <v>20</v>
      </c>
      <c r="P388" s="304" t="str">
        <f>IF($C$2=1,(IF(ISERROR(FIND("超长",未改造舰娘!$M384&amp;CC388&amp;CP388&amp;DC388&amp;DP388,1)),IF(ISERROR(FIND("长",未改造舰娘!$M384&amp;CC388&amp;CP388&amp;DC388&amp;DP388,1)),IF(ISERROR(FIND("中",未改造舰娘!$M384&amp;CC388&amp;CP388&amp;DC388&amp;DP388,1)),IF(ISERROR(FIND("短",未改造舰娘!$M384&amp;CC388&amp;CP388&amp;DC388&amp;DP388,1)),IF(ISERROR(FIND("无",未改造舰娘!$M384&amp;CC388&amp;CP388&amp;DC388&amp;DP388,1)),0,"无"),"短"),"中"),"长"),"超长")),未改造舰娘!$M384)</f>
        <v>短</v>
      </c>
      <c r="Q388" s="303">
        <f>未改造舰娘!$N384</f>
        <v>24</v>
      </c>
      <c r="R388" s="304">
        <f>(未改造舰娘!$P384)+(未改造舰娘!$Q384)*$C$3+((BW388+CJ388+CW388+DJ388)*$C$2)</f>
        <v>26</v>
      </c>
      <c r="S388" s="304">
        <f>(未改造舰娘!$R384)+(未改造舰娘!$S384)*$C$3+((BY388+CL388+CY388+DL388)*$C$2)</f>
        <v>60</v>
      </c>
      <c r="T388" s="304">
        <f>(未改造舰娘!$T384)+(未改造舰娘!$U384)*$C$3+((BX388+CK388+CX388+DK388)*$C$2)</f>
        <v>21</v>
      </c>
      <c r="U388" s="304">
        <f>(未改造舰娘!$V384)+(未改造舰娘!$W384)*$C$3+((CG388+CT388+DG388+DT388)*$C$2)</f>
        <v>51</v>
      </c>
      <c r="V388" s="305">
        <f>INT((((未改造舰娘!$Y384)-(未改造舰娘!$X384))*(((IF(D388=0,C388,D388))-1)/99))+未改造舰娘!$X384)+((CB388+CO388+DB388+DO388)*$C$2)</f>
        <v>87</v>
      </c>
      <c r="W388" s="304">
        <f>INT((((未改造舰娘!$AA384)-(未改造舰娘!$Z384))*(((IF(D388=0,C388,D388))-1)/99))+未改造舰娘!$Z384)+((CD388+CQ388+DD388+DQ388)*$C$2)</f>
        <v>76</v>
      </c>
      <c r="X388" s="304">
        <f>INT((((未改造舰娘!$AC384)-(未改造舰娘!$AB384))*(((IF(D388=0,C388,D388))-1)/99))+未改造舰娘!$AB384)+((CA388+CN388+DA388+DN388)*$C$2)</f>
        <v>17</v>
      </c>
      <c r="Y388" s="303">
        <f>INT((((未改造舰娘!$AE384)-(未改造舰娘!$AD384))*(((IF(D388=0,C388,D388))-1)/99))+未改造舰娘!$AD384)+((BZ388+CM388+CZ388+DM388)*$C$2)</f>
        <v>120</v>
      </c>
      <c r="Z388" s="474" t="str">
        <f>IF(未改造舰娘!$AF384=0,"",未改造舰娘!$AF384)</f>
        <v/>
      </c>
      <c r="AA388" s="304" t="str">
        <f>IF(未改造舰娘!$AG384="","",未改造舰娘!$AG384)</f>
        <v/>
      </c>
      <c r="AB388" s="304" t="str">
        <f>IF(未改造舰娘!$AH384="","",未改造舰娘!$AH384)</f>
        <v/>
      </c>
      <c r="AC388" s="304" t="str">
        <f>IF(未改造舰娘!$AI384="","",未改造舰娘!$AI384)</f>
        <v/>
      </c>
      <c r="AD388" s="304">
        <f>IF(未改造舰娘!$AJ384="","",未改造舰娘!$AJ384)</f>
        <v>0</v>
      </c>
      <c r="AE388" s="305">
        <f>IF(未改造舰娘!$AK384="","",未改造舰娘!$AK384)</f>
        <v>0</v>
      </c>
      <c r="AF388" s="304" t="str">
        <f>IF(未改造舰娘!$AL384="","",未改造舰娘!$AL384)</f>
        <v/>
      </c>
      <c r="AG388" s="304" t="str">
        <f>IF(未改造舰娘!$AM384="","",未改造舰娘!$AM384)</f>
        <v/>
      </c>
      <c r="AH388" s="304" t="str">
        <f>IF(未改造舰娘!$AN384="","",未改造舰娘!$AN384)</f>
        <v/>
      </c>
      <c r="AI388" s="304" t="str">
        <f>IF(未改造舰娘!$AO384="","",未改造舰娘!$AO384)</f>
        <v/>
      </c>
      <c r="AJ388" s="304" t="str">
        <f>IF(未改造舰娘!$AP384="","",未改造舰娘!$AP384)</f>
        <v/>
      </c>
      <c r="AK388" s="303" t="str">
        <f>IF(未改造舰娘!$AQ384="","",未改造舰娘!$AQ384)</f>
        <v/>
      </c>
      <c r="AL388" s="306" t="str">
        <f>IF(未改造舰娘!$AS384="","",未改造舰娘!$AS384)</f>
        <v>刺猬弹深弹投射器</v>
      </c>
      <c r="AM388" s="306" t="str">
        <f>IF(未改造舰娘!$AT384="","",未改造舰娘!$AT384)</f>
        <v>改良型声纳</v>
      </c>
      <c r="AN388" s="306" t="str">
        <f>IF(未改造舰娘!$AU384="","",未改造舰娘!$AU384)</f>
        <v/>
      </c>
      <c r="AO388" s="306" t="str">
        <f>IF(未改造舰娘!$AV384="","",未改造舰娘!$AV384)</f>
        <v/>
      </c>
      <c r="AP388" s="307" t="str">
        <f>IF(未改造舰娘!$AW384="","",未改造舰娘!$AW384)</f>
        <v/>
      </c>
      <c r="AQ388" s="308" t="str">
        <f>IF(未改造舰娘!$AX384="","",未改造舰娘!$AX384)</f>
        <v/>
      </c>
      <c r="AR388" s="304">
        <f>IF(未改造舰娘!$AY384="","",未改造舰娘!$AY384)</f>
        <v>10</v>
      </c>
      <c r="AS388" s="304">
        <f>IF(未改造舰娘!$AZ384="","",未改造舰娘!$AZ384)</f>
        <v>20</v>
      </c>
      <c r="AT388" s="304">
        <f>IF(未改造舰娘!$BA384="","",未改造舰娘!$BA384)</f>
        <v>0.47</v>
      </c>
      <c r="AU388" s="304">
        <f>IF(未改造舰娘!$BB384="","",未改造舰娘!$BB384)</f>
        <v>0.85</v>
      </c>
      <c r="AV388" s="305">
        <f>IF((未改造舰娘!$BG384+未改造舰娘!$BK384*$C$4)=0,"",(未改造舰娘!$BG384+未改造舰娘!$BK384*$C$4))</f>
        <v>4</v>
      </c>
      <c r="AW388" s="304">
        <f>IF((未改造舰娘!$BH384+未改造舰娘!$BL384*$C$4)=0,"",(未改造舰娘!$BH384+未改造舰娘!$BL384*$C$4))</f>
        <v>16</v>
      </c>
      <c r="AX388" s="304">
        <f>IF((未改造舰娘!$BI384+未改造舰娘!$BM384*$C$4)=0,"",(未改造舰娘!$BI384+未改造舰娘!$BM384*$C$4))</f>
        <v>9</v>
      </c>
      <c r="AY388" s="303">
        <f>IF((未改造舰娘!$BJ384+未改造舰娘!$BN384*$C$4)=0,"",(未改造舰娘!$BJ384+未改造舰娘!$BN384*$C$4))</f>
        <v>9</v>
      </c>
      <c r="AZ388" s="500">
        <f>IF(未改造舰娘!BC384="","",未改造舰娘!BC384)</f>
        <v>0</v>
      </c>
      <c r="BA388" s="500">
        <f>IF(未改造舰娘!BD384="","",未改造舰娘!BD384)</f>
        <v>10</v>
      </c>
      <c r="BB388" s="500">
        <f>IF(未改造舰娘!BE384="","",未改造舰娘!BE384)</f>
        <v>6</v>
      </c>
      <c r="BC388" s="498">
        <f>IF(未改造舰娘!BF384="","",未改造舰娘!BF384)</f>
        <v>5</v>
      </c>
      <c r="BD388" s="65" t="s">
        <v>3621</v>
      </c>
      <c r="BE388" s="506"/>
      <c r="BF388" s="306" t="str">
        <f>IF(未改造舰娘!$BQ384="","",未改造舰娘!$BQ384)</f>
        <v/>
      </c>
      <c r="BG388" s="306" t="str">
        <f>IF(未改造舰娘!$BR384="","",未改造舰娘!$BR384)</f>
        <v>极地奏鸣曲 Ex-2-DEFGHIJKLMN,Ex-3-DEFGIJKMOPQ,Ex-4-ABCDEFGHJKMNOP</v>
      </c>
      <c r="BH388" s="306"/>
      <c r="BU388" s="304">
        <f>IFERROR(VLOOKUP(AL388,装备!$B:$C,2,0),0)</f>
        <v>6</v>
      </c>
      <c r="BV388" s="304">
        <f>IFERROR(VLOOKUP($AL388,装备!$B:$Q,5,0),0)</f>
        <v>0</v>
      </c>
      <c r="BW388" s="304">
        <f>IFERROR(VLOOKUP($AL388,装备!$B:$Q,6,0),0)</f>
        <v>0</v>
      </c>
      <c r="BX388" s="304">
        <f>IFERROR(VLOOKUP($AL388,装备!$B:$Q,7,0),0)</f>
        <v>0</v>
      </c>
      <c r="BY388" s="304">
        <f>IFERROR(VLOOKUP($AL388,装备!$B:$Q,8,0),0)</f>
        <v>0</v>
      </c>
      <c r="BZ388" s="304">
        <f>IFERROR(VLOOKUP($AL388,装备!$B:$Q,9,0),0)</f>
        <v>15</v>
      </c>
      <c r="CA388" s="304">
        <f>IFERROR(VLOOKUP($AL388,装备!$B:$Q,10,0),0)</f>
        <v>0</v>
      </c>
      <c r="CB388" s="304">
        <f>IFERROR(VLOOKUP($AL388,装备!$B:$Q,11,0),0)</f>
        <v>5</v>
      </c>
      <c r="CC388" s="304" t="str">
        <f>IFERROR(VLOOKUP($AL388,装备!$B:$Q,12,0),0)</f>
        <v>短</v>
      </c>
      <c r="CD388" s="304">
        <f>IFERROR(VLOOKUP($AL388,装备!$B:$Q,13,0),0)</f>
        <v>0</v>
      </c>
      <c r="CE388" s="304">
        <f>IFERROR(VLOOKUP($AL388,装备!$B:$Q,14,0),0)</f>
        <v>0</v>
      </c>
      <c r="CF388" s="304">
        <f>IFERROR(VLOOKUP($AL388,装备!$B:$Q,16,0),0)</f>
        <v>0</v>
      </c>
      <c r="CG388" s="304">
        <f>IFERROR(VLOOKUP($AL388,装备!$B:$Q,5,0),0)</f>
        <v>0</v>
      </c>
      <c r="CH388" s="304">
        <f>IFERROR(VLOOKUP(AM388,装备!$B:$C,2,0),0)</f>
        <v>4</v>
      </c>
      <c r="CI388" s="304">
        <f>IFERROR(VLOOKUP($AM388,装备!$B:$Q,5,0),0)</f>
        <v>0</v>
      </c>
      <c r="CJ388" s="304">
        <f>IFERROR(VLOOKUP($AM388,装备!$B:$Q,6,0),0)</f>
        <v>0</v>
      </c>
      <c r="CK388" s="304">
        <f>IFERROR(VLOOKUP($AM388,装备!$B:$Q,7,0),0)</f>
        <v>0</v>
      </c>
      <c r="CL388" s="304">
        <f>IFERROR(VLOOKUP($AM388,装备!$B:$Q,8,0),0)</f>
        <v>0</v>
      </c>
      <c r="CM388" s="304">
        <f>IFERROR(VLOOKUP($AM388,装备!$B:$Q,9,0),0)</f>
        <v>10</v>
      </c>
      <c r="CN388" s="304">
        <f>IFERROR(VLOOKUP($AM388,装备!$B:$Q,10,0),0)</f>
        <v>0</v>
      </c>
      <c r="CO388" s="304">
        <f>IFERROR(VLOOKUP($AM388,装备!$B:$Q,11,0),0)</f>
        <v>2</v>
      </c>
      <c r="CP388" s="304" t="str">
        <f>IFERROR(VLOOKUP($AM388,装备!$B:$Q,12,0),0)</f>
        <v>无</v>
      </c>
      <c r="CQ388" s="304">
        <f>IFERROR(VLOOKUP($AM388,装备!$B:$Q,13,0),0)</f>
        <v>0</v>
      </c>
      <c r="CR388" s="304">
        <f>IFERROR(VLOOKUP($AM388,装备!$B:$Q,14,0),0)</f>
        <v>0</v>
      </c>
      <c r="CS388" s="304">
        <f>IFERROR(VLOOKUP($AM388,装备!$B:$Q,16,0),0)</f>
        <v>0</v>
      </c>
      <c r="CT388" s="304">
        <f>IFERROR(VLOOKUP($AM388,装备!$B:$Q,5,0),0)</f>
        <v>0</v>
      </c>
      <c r="CU388" s="304">
        <f>IFERROR(VLOOKUP(AN388,装备!$B:$C,2,0),0)</f>
        <v>0</v>
      </c>
      <c r="CV388" s="304">
        <f>IFERROR(VLOOKUP($AN388,装备!$B:$Q,5,0),0)</f>
        <v>0</v>
      </c>
      <c r="CW388" s="304">
        <f>IFERROR(VLOOKUP($AN388,装备!$B:$Q,6,0),0)</f>
        <v>0</v>
      </c>
      <c r="CX388" s="304">
        <f>IFERROR(VLOOKUP($AN388,装备!$B:$Q,7,0),0)</f>
        <v>0</v>
      </c>
      <c r="CY388" s="304">
        <f>IFERROR(VLOOKUP($AN388,装备!$B:$Q,8,0),0)</f>
        <v>0</v>
      </c>
      <c r="CZ388" s="304">
        <f>IFERROR(VLOOKUP($AN388,装备!$B:$Q,9,0),0)</f>
        <v>0</v>
      </c>
      <c r="DA388" s="304">
        <f>IFERROR(VLOOKUP($AN388,装备!$B:$Q,10,0),0)</f>
        <v>0</v>
      </c>
      <c r="DB388" s="304">
        <f>IFERROR(VLOOKUP($AN388,装备!$B:$Q,11,0),0)</f>
        <v>0</v>
      </c>
      <c r="DC388" s="304">
        <f>IFERROR(VLOOKUP($AN388,装备!$B:$Q,12,0),0)</f>
        <v>0</v>
      </c>
      <c r="DD388" s="304">
        <f>IFERROR(VLOOKUP($AN388,装备!$B:$Q,13,0),0)</f>
        <v>0</v>
      </c>
      <c r="DE388" s="304">
        <f>IFERROR(VLOOKUP($AN388,装备!$B:$Q,14,0),0)</f>
        <v>0</v>
      </c>
      <c r="DF388" s="304">
        <f>IFERROR(VLOOKUP($AN388,装备!$B:$Q,16,0),0)</f>
        <v>0</v>
      </c>
      <c r="DG388" s="304">
        <f>IFERROR(VLOOKUP($AN388,装备!$B:$Q,5,0),0)</f>
        <v>0</v>
      </c>
      <c r="DH388" s="304">
        <f>IFERROR(VLOOKUP(AO388,装备!$B:$C,2,0),0)</f>
        <v>0</v>
      </c>
      <c r="DI388" s="304">
        <f>IFERROR(VLOOKUP($AO388,装备!$B:$Q,5,0),0)</f>
        <v>0</v>
      </c>
      <c r="DJ388" s="304">
        <f>IFERROR(VLOOKUP($AO388,装备!$B:$Q,6,0),0)</f>
        <v>0</v>
      </c>
      <c r="DK388" s="304">
        <f>IFERROR(VLOOKUP($AO388,装备!$B:$Q,7,0),0)</f>
        <v>0</v>
      </c>
      <c r="DL388" s="304">
        <f>IFERROR(VLOOKUP($AO388,装备!$B:$Q,8,0),0)</f>
        <v>0</v>
      </c>
      <c r="DM388" s="304">
        <f>IFERROR(VLOOKUP($AO388,装备!$B:$Q,9,0),0)</f>
        <v>0</v>
      </c>
      <c r="DN388" s="304">
        <f>IFERROR(VLOOKUP($AO388,装备!$B:$Q,10,0),0)</f>
        <v>0</v>
      </c>
      <c r="DO388" s="304">
        <f>IFERROR(VLOOKUP($AO388,装备!$B:$Q,11,0),0)</f>
        <v>0</v>
      </c>
      <c r="DP388" s="304">
        <f>IFERROR(VLOOKUP($AO388,装备!$B:$Q,12,0),0)</f>
        <v>0</v>
      </c>
      <c r="DQ388" s="304">
        <f>IFERROR(VLOOKUP($AO388,装备!$B:$Q,13,0),0)</f>
        <v>0</v>
      </c>
      <c r="DR388" s="304">
        <f>IFERROR(VLOOKUP($AO388,装备!$B:$Q,14,0),0)</f>
        <v>0</v>
      </c>
      <c r="DS388" s="304">
        <f>IFERROR(VLOOKUP($AO388,装备!$B:$Q,16,0),0)</f>
        <v>0</v>
      </c>
      <c r="DT388" s="304">
        <f>IFERROR(VLOOKUP($AO388,装备!$B:$Q,5,0),0)</f>
        <v>0</v>
      </c>
    </row>
    <row r="389" spans="1:124" hidden="1">
      <c r="A389" s="301">
        <f>未改造舰娘!$A385</f>
        <v>10041611</v>
      </c>
      <c r="B389" s="354" t="s">
        <v>4314</v>
      </c>
      <c r="C389" s="323"/>
      <c r="D389" s="323">
        <f t="shared" si="5"/>
        <v>110</v>
      </c>
      <c r="E389" s="303">
        <f>未改造舰娘!$C385</f>
        <v>5</v>
      </c>
      <c r="F389" s="304" t="str">
        <f>未改造舰娘!$D385</f>
        <v>驱逐</v>
      </c>
      <c r="G389" s="304" t="str">
        <f>未改造舰娘!$E385</f>
        <v>小型</v>
      </c>
      <c r="H389" s="304" t="str">
        <f>未改造舰娘!$F385</f>
        <v>护卫舰</v>
      </c>
      <c r="I389" s="460">
        <f>未改造舰娘!$AR385</f>
        <v>2</v>
      </c>
      <c r="J389" s="304" t="str">
        <f>未改造舰娘!$G385</f>
        <v>苏联</v>
      </c>
      <c r="K389" s="312">
        <f>未改造舰娘!$H385+(BV389+CI389+CV389+DI389)*$C$2</f>
        <v>28</v>
      </c>
      <c r="L389" s="304">
        <f>未改造舰娘!$I385</f>
        <v>0</v>
      </c>
      <c r="M389" s="304">
        <f>未改造舰娘!$J385</f>
        <v>2</v>
      </c>
      <c r="N389" s="518">
        <f>未改造舰娘!$K385</f>
        <v>2</v>
      </c>
      <c r="O389" s="304">
        <f>未改造舰娘!$L385+((CE389+CR389+DE389+DR389)*$C$2)</f>
        <v>7</v>
      </c>
      <c r="P389" s="304" t="str">
        <f>IF($C$2=1,(IF(ISERROR(FIND("超长",未改造舰娘!$M385&amp;CC389&amp;CP389&amp;DC389&amp;DP389,1)),IF(ISERROR(FIND("长",未改造舰娘!$M385&amp;CC389&amp;CP389&amp;DC389&amp;DP389,1)),IF(ISERROR(FIND("中",未改造舰娘!$M385&amp;CC389&amp;CP389&amp;DC389&amp;DP389,1)),IF(ISERROR(FIND("短",未改造舰娘!$M385&amp;CC389&amp;CP389&amp;DC389&amp;DP389,1)),IF(ISERROR(FIND("无",未改造舰娘!$M385&amp;CC389&amp;CP389&amp;DC389&amp;DP389,1)),0,"无"),"短"),"中"),"长"),"超长")),未改造舰娘!$M385)</f>
        <v>短</v>
      </c>
      <c r="Q389" s="303">
        <f>未改造舰娘!$N385</f>
        <v>38</v>
      </c>
      <c r="R389" s="304">
        <f>(未改造舰娘!$P385)+(未改造舰娘!$Q385)*$C$3+((BW389+CJ389+CW389+DJ389)*$C$2)</f>
        <v>41</v>
      </c>
      <c r="S389" s="304">
        <f>(未改造舰娘!$R385)+(未改造舰娘!$S385)*$C$3+((BY389+CL389+CY389+DL389)*$C$2)</f>
        <v>75</v>
      </c>
      <c r="T389" s="304">
        <f>(未改造舰娘!$T385)+(未改造舰娘!$U385)*$C$3+((BX389+CK389+CX389+DK389)*$C$2)</f>
        <v>40</v>
      </c>
      <c r="U389" s="304">
        <f>(未改造舰娘!$V385)+(未改造舰娘!$W385)*$C$3+((CG389+CT389+DG389+DT389)*$C$2)</f>
        <v>54</v>
      </c>
      <c r="V389" s="305">
        <f>INT((((未改造舰娘!$Y385)-(未改造舰娘!$X385))*(((IF(D389=0,C389,D389))-1)/99))+未改造舰娘!$X385)+((CB389+CO389+DB389+DO389)*$C$2)</f>
        <v>87</v>
      </c>
      <c r="W389" s="304">
        <f>INT((((未改造舰娘!$AA385)-(未改造舰娘!$Z385))*(((IF(D389=0,C389,D389))-1)/99))+未改造舰娘!$Z385)+((CD389+CQ389+DD389+DQ389)*$C$2)</f>
        <v>86</v>
      </c>
      <c r="X389" s="304">
        <f>INT((((未改造舰娘!$AC385)-(未改造舰娘!$AB385))*(((IF(D389=0,C389,D389))-1)/99))+未改造舰娘!$AB385)+((CA389+CN389+DA389+DN389)*$C$2)</f>
        <v>16</v>
      </c>
      <c r="Y389" s="303">
        <f>INT((((未改造舰娘!$AE385)-(未改造舰娘!$AD385))*(((IF(D389=0,C389,D389))-1)/99))+未改造舰娘!$AD385)+((BZ389+CM389+CZ389+DM389)*$C$2)</f>
        <v>58</v>
      </c>
      <c r="Z389" s="474" t="str">
        <f>IF(未改造舰娘!$AF385=0,"",未改造舰娘!$AF385)</f>
        <v/>
      </c>
      <c r="AA389" s="304" t="str">
        <f>IF(未改造舰娘!$AG385="","",未改造舰娘!$AG385)</f>
        <v/>
      </c>
      <c r="AB389" s="304" t="str">
        <f>IF(未改造舰娘!$AH385="","",未改造舰娘!$AH385)</f>
        <v/>
      </c>
      <c r="AC389" s="304" t="str">
        <f>IF(未改造舰娘!$AI385="","",未改造舰娘!$AI385)</f>
        <v/>
      </c>
      <c r="AD389" s="304">
        <f>IF(未改造舰娘!$AJ385="","",未改造舰娘!$AJ385)</f>
        <v>0</v>
      </c>
      <c r="AE389" s="305">
        <f>IF(未改造舰娘!$AK385="","",未改造舰娘!$AK385)</f>
        <v>0</v>
      </c>
      <c r="AF389" s="304" t="str">
        <f>IF(未改造舰娘!$AL385="","",未改造舰娘!$AL385)</f>
        <v/>
      </c>
      <c r="AG389" s="304" t="str">
        <f>IF(未改造舰娘!$AM385="","",未改造舰娘!$AM385)</f>
        <v/>
      </c>
      <c r="AH389" s="304" t="str">
        <f>IF(未改造舰娘!$AN385="","",未改造舰娘!$AN385)</f>
        <v/>
      </c>
      <c r="AI389" s="304" t="str">
        <f>IF(未改造舰娘!$AO385="","",未改造舰娘!$AO385)</f>
        <v/>
      </c>
      <c r="AJ389" s="304" t="str">
        <f>IF(未改造舰娘!$AP385="","",未改造舰娘!$AP385)</f>
        <v/>
      </c>
      <c r="AK389" s="303" t="str">
        <f>IF(未改造舰娘!$AQ385="","",未改造舰娘!$AQ385)</f>
        <v/>
      </c>
      <c r="AL389" s="306" t="str">
        <f>IF(未改造舰娘!$AS385="","",未改造舰娘!$AS385)</f>
        <v>改良型动力系统</v>
      </c>
      <c r="AM389" s="306" t="str">
        <f>IF(未改造舰娘!$AT385="","",未改造舰娘!$AT385)</f>
        <v>533毫米2-н鱼雷</v>
      </c>
      <c r="AN389" s="306" t="str">
        <f>IF(未改造舰娘!$AU385="","",未改造舰娘!$AU385)</f>
        <v/>
      </c>
      <c r="AO389" s="306" t="str">
        <f>IF(未改造舰娘!$AV385="","",未改造舰娘!$AV385)</f>
        <v/>
      </c>
      <c r="AP389" s="307" t="str">
        <f>IF(未改造舰娘!$AW385="","",未改造舰娘!$AW385)</f>
        <v/>
      </c>
      <c r="AQ389" s="308" t="str">
        <f>IF(未改造舰娘!$AX385="","",未改造舰娘!$AX385)</f>
        <v/>
      </c>
      <c r="AR389" s="304">
        <f>IF(未改造舰娘!$AY385="","",未改造舰娘!$AY385)</f>
        <v>15</v>
      </c>
      <c r="AS389" s="304">
        <f>IF(未改造舰娘!$AZ385="","",未改造舰娘!$AZ385)</f>
        <v>25</v>
      </c>
      <c r="AT389" s="304">
        <f>IF(未改造舰娘!$BA385="","",未改造舰娘!$BA385)</f>
        <v>0.5</v>
      </c>
      <c r="AU389" s="304">
        <f>IF(未改造舰娘!$BB385="","",未改造舰娘!$BB385)</f>
        <v>0.9</v>
      </c>
      <c r="AV389" s="305">
        <f>IF((未改造舰娘!$BG385+未改造舰娘!$BK385*$C$4)=0,"",(未改造舰娘!$BG385+未改造舰娘!$BK385*$C$4))</f>
        <v>15</v>
      </c>
      <c r="AW389" s="304">
        <f>IF((未改造舰娘!$BH385+未改造舰娘!$BL385*$C$4)=0,"",(未改造舰娘!$BH385+未改造舰娘!$BL385*$C$4))</f>
        <v>8</v>
      </c>
      <c r="AX389" s="304">
        <f>IF((未改造舰娘!$BI385+未改造舰娘!$BM385*$C$4)=0,"",(未改造舰娘!$BI385+未改造舰娘!$BM385*$C$4))</f>
        <v>31</v>
      </c>
      <c r="AY389" s="303">
        <f>IF((未改造舰娘!$BJ385+未改造舰娘!$BN385*$C$4)=0,"",(未改造舰娘!$BJ385+未改造舰娘!$BN385*$C$4))</f>
        <v>4</v>
      </c>
      <c r="AZ389" s="500">
        <f>IF(未改造舰娘!BC385="","",未改造舰娘!BC385)</f>
        <v>0</v>
      </c>
      <c r="BA389" s="500">
        <f>IF(未改造舰娘!BD385="","",未改造舰娘!BD385)</f>
        <v>25</v>
      </c>
      <c r="BB389" s="500">
        <f>IF(未改造舰娘!BE385="","",未改造舰娘!BE385)</f>
        <v>20</v>
      </c>
      <c r="BC389" s="498">
        <f>IF(未改造舰娘!BF385="","",未改造舰娘!BF385)</f>
        <v>0</v>
      </c>
      <c r="BD389" s="67" t="s">
        <v>2775</v>
      </c>
      <c r="BE389" s="506">
        <v>2.0833333333333332E-2</v>
      </c>
      <c r="BF389" s="306" t="str">
        <f>IF(未改造舰娘!$BQ385="","",未改造舰娘!$BQ385)</f>
        <v/>
      </c>
      <c r="BG389" s="306" t="str">
        <f>IF(未改造舰娘!$BR385="","",未改造舰娘!$BR385)</f>
        <v>极地奏鸣曲 Ex-2-DEFGHIJKLMN,Ex-3-OQ,Ex-4-CEFGJKMNOP</v>
      </c>
      <c r="BH389" s="306"/>
      <c r="BU389" s="304">
        <f>IFERROR(VLOOKUP(AL389,装备!$B:$C,2,0),0)</f>
        <v>5</v>
      </c>
      <c r="BV389" s="304">
        <f>IFERROR(VLOOKUP($AL389,装备!$B:$Q,5,0),0)</f>
        <v>0</v>
      </c>
      <c r="BW389" s="304">
        <f>IFERROR(VLOOKUP($AL389,装备!$B:$Q,6,0),0)</f>
        <v>0</v>
      </c>
      <c r="BX389" s="304">
        <f>IFERROR(VLOOKUP($AL389,装备!$B:$Q,7,0),0)</f>
        <v>0</v>
      </c>
      <c r="BY389" s="304">
        <f>IFERROR(VLOOKUP($AL389,装备!$B:$Q,8,0),0)</f>
        <v>0</v>
      </c>
      <c r="BZ389" s="304">
        <f>IFERROR(VLOOKUP($AL389,装备!$B:$Q,9,0),0)</f>
        <v>0</v>
      </c>
      <c r="CA389" s="304">
        <f>IFERROR(VLOOKUP($AL389,装备!$B:$Q,10,0),0)</f>
        <v>0</v>
      </c>
      <c r="CB389" s="304">
        <f>IFERROR(VLOOKUP($AL389,装备!$B:$Q,11,0),0)</f>
        <v>0</v>
      </c>
      <c r="CC389" s="304" t="str">
        <f>IFERROR(VLOOKUP($AL389,装备!$B:$Q,12,0),0)</f>
        <v>无</v>
      </c>
      <c r="CD389" s="304">
        <f>IFERROR(VLOOKUP($AL389,装备!$B:$Q,13,0),0)</f>
        <v>10</v>
      </c>
      <c r="CE389" s="304">
        <f>IFERROR(VLOOKUP($AL389,装备!$B:$Q,14,0),0)</f>
        <v>0</v>
      </c>
      <c r="CF389" s="304">
        <f>IFERROR(VLOOKUP($AL389,装备!$B:$Q,16,0),0)</f>
        <v>0</v>
      </c>
      <c r="CG389" s="304">
        <f>IFERROR(VLOOKUP($AL389,装备!$B:$Q,5,0),0)</f>
        <v>0</v>
      </c>
      <c r="CH389" s="304">
        <f>IFERROR(VLOOKUP(AM389,装备!$B:$C,2,0),0)</f>
        <v>4</v>
      </c>
      <c r="CI389" s="304">
        <f>IFERROR(VLOOKUP($AM389,装备!$B:$Q,5,0),0)</f>
        <v>0</v>
      </c>
      <c r="CJ389" s="304">
        <f>IFERROR(VLOOKUP($AM389,装备!$B:$Q,6,0),0)</f>
        <v>0</v>
      </c>
      <c r="CK389" s="304">
        <f>IFERROR(VLOOKUP($AM389,装备!$B:$Q,7,0),0)</f>
        <v>0</v>
      </c>
      <c r="CL389" s="304">
        <f>IFERROR(VLOOKUP($AM389,装备!$B:$Q,8,0),0)</f>
        <v>8</v>
      </c>
      <c r="CM389" s="304">
        <f>IFERROR(VLOOKUP($AM389,装备!$B:$Q,9,0),0)</f>
        <v>0</v>
      </c>
      <c r="CN389" s="304">
        <f>IFERROR(VLOOKUP($AM389,装备!$B:$Q,10,0),0)</f>
        <v>0</v>
      </c>
      <c r="CO389" s="304">
        <f>IFERROR(VLOOKUP($AM389,装备!$B:$Q,11,0),0)</f>
        <v>0</v>
      </c>
      <c r="CP389" s="304" t="str">
        <f>IFERROR(VLOOKUP($AM389,装备!$B:$Q,12,0),0)</f>
        <v>无</v>
      </c>
      <c r="CQ389" s="304">
        <f>IFERROR(VLOOKUP($AM389,装备!$B:$Q,13,0),0)</f>
        <v>0</v>
      </c>
      <c r="CR389" s="304">
        <f>IFERROR(VLOOKUP($AM389,装备!$B:$Q,14,0),0)</f>
        <v>0</v>
      </c>
      <c r="CS389" s="304">
        <f>IFERROR(VLOOKUP($AM389,装备!$B:$Q,16,0),0)</f>
        <v>0</v>
      </c>
      <c r="CT389" s="304">
        <f>IFERROR(VLOOKUP($AM389,装备!$B:$Q,5,0),0)</f>
        <v>0</v>
      </c>
      <c r="CU389" s="304">
        <f>IFERROR(VLOOKUP(AN389,装备!$B:$C,2,0),0)</f>
        <v>0</v>
      </c>
      <c r="CV389" s="304">
        <f>IFERROR(VLOOKUP($AN389,装备!$B:$Q,5,0),0)</f>
        <v>0</v>
      </c>
      <c r="CW389" s="304">
        <f>IFERROR(VLOOKUP($AN389,装备!$B:$Q,6,0),0)</f>
        <v>0</v>
      </c>
      <c r="CX389" s="304">
        <f>IFERROR(VLOOKUP($AN389,装备!$B:$Q,7,0),0)</f>
        <v>0</v>
      </c>
      <c r="CY389" s="304">
        <f>IFERROR(VLOOKUP($AN389,装备!$B:$Q,8,0),0)</f>
        <v>0</v>
      </c>
      <c r="CZ389" s="304">
        <f>IFERROR(VLOOKUP($AN389,装备!$B:$Q,9,0),0)</f>
        <v>0</v>
      </c>
      <c r="DA389" s="304">
        <f>IFERROR(VLOOKUP($AN389,装备!$B:$Q,10,0),0)</f>
        <v>0</v>
      </c>
      <c r="DB389" s="304">
        <f>IFERROR(VLOOKUP($AN389,装备!$B:$Q,11,0),0)</f>
        <v>0</v>
      </c>
      <c r="DC389" s="304">
        <f>IFERROR(VLOOKUP($AN389,装备!$B:$Q,12,0),0)</f>
        <v>0</v>
      </c>
      <c r="DD389" s="304">
        <f>IFERROR(VLOOKUP($AN389,装备!$B:$Q,13,0),0)</f>
        <v>0</v>
      </c>
      <c r="DE389" s="304">
        <f>IFERROR(VLOOKUP($AN389,装备!$B:$Q,14,0),0)</f>
        <v>0</v>
      </c>
      <c r="DF389" s="304">
        <f>IFERROR(VLOOKUP($AN389,装备!$B:$Q,16,0),0)</f>
        <v>0</v>
      </c>
      <c r="DG389" s="304">
        <f>IFERROR(VLOOKUP($AN389,装备!$B:$Q,5,0),0)</f>
        <v>0</v>
      </c>
      <c r="DH389" s="304">
        <f>IFERROR(VLOOKUP(AO389,装备!$B:$C,2,0),0)</f>
        <v>0</v>
      </c>
      <c r="DI389" s="304">
        <f>IFERROR(VLOOKUP($AO389,装备!$B:$Q,5,0),0)</f>
        <v>0</v>
      </c>
      <c r="DJ389" s="304">
        <f>IFERROR(VLOOKUP($AO389,装备!$B:$Q,6,0),0)</f>
        <v>0</v>
      </c>
      <c r="DK389" s="304">
        <f>IFERROR(VLOOKUP($AO389,装备!$B:$Q,7,0),0)</f>
        <v>0</v>
      </c>
      <c r="DL389" s="304">
        <f>IFERROR(VLOOKUP($AO389,装备!$B:$Q,8,0),0)</f>
        <v>0</v>
      </c>
      <c r="DM389" s="304">
        <f>IFERROR(VLOOKUP($AO389,装备!$B:$Q,9,0),0)</f>
        <v>0</v>
      </c>
      <c r="DN389" s="304">
        <f>IFERROR(VLOOKUP($AO389,装备!$B:$Q,10,0),0)</f>
        <v>0</v>
      </c>
      <c r="DO389" s="304">
        <f>IFERROR(VLOOKUP($AO389,装备!$B:$Q,11,0),0)</f>
        <v>0</v>
      </c>
      <c r="DP389" s="304">
        <f>IFERROR(VLOOKUP($AO389,装备!$B:$Q,12,0),0)</f>
        <v>0</v>
      </c>
      <c r="DQ389" s="304">
        <f>IFERROR(VLOOKUP($AO389,装备!$B:$Q,13,0),0)</f>
        <v>0</v>
      </c>
      <c r="DR389" s="304">
        <f>IFERROR(VLOOKUP($AO389,装备!$B:$Q,14,0),0)</f>
        <v>0</v>
      </c>
      <c r="DS389" s="304">
        <f>IFERROR(VLOOKUP($AO389,装备!$B:$Q,16,0),0)</f>
        <v>0</v>
      </c>
      <c r="DT389" s="304">
        <f>IFERROR(VLOOKUP($AO389,装备!$B:$Q,5,0),0)</f>
        <v>0</v>
      </c>
    </row>
    <row r="390" spans="1:124" hidden="1">
      <c r="A390" s="301">
        <f>未改造舰娘!$A386</f>
        <v>10041711</v>
      </c>
      <c r="B390" s="354" t="s">
        <v>4315</v>
      </c>
      <c r="C390" s="323"/>
      <c r="D390" s="323">
        <f t="shared" ref="D390:D444" si="6">$C$1</f>
        <v>110</v>
      </c>
      <c r="E390" s="303">
        <f>未改造舰娘!$C386</f>
        <v>5</v>
      </c>
      <c r="F390" s="304" t="str">
        <f>未改造舰娘!$D386</f>
        <v>驱逐</v>
      </c>
      <c r="G390" s="304" t="str">
        <f>未改造舰娘!$E386</f>
        <v>小型</v>
      </c>
      <c r="H390" s="304" t="str">
        <f>未改造舰娘!$F386</f>
        <v>护卫舰</v>
      </c>
      <c r="I390" s="460">
        <f>未改造舰娘!$AR386</f>
        <v>2</v>
      </c>
      <c r="J390" s="304" t="str">
        <f>未改造舰娘!$G386</f>
        <v>法国</v>
      </c>
      <c r="K390" s="312">
        <f>未改造舰娘!$H386+(BV390+CI390+CV390+DI390)*$C$2</f>
        <v>22</v>
      </c>
      <c r="L390" s="304">
        <f>未改造舰娘!$I386</f>
        <v>2</v>
      </c>
      <c r="M390" s="304">
        <f>未改造舰娘!$J386</f>
        <v>1</v>
      </c>
      <c r="N390" s="518">
        <f>未改造舰娘!$K386</f>
        <v>2</v>
      </c>
      <c r="O390" s="304">
        <f>未改造舰娘!$L386+((CE390+CR390+DE390+DR390)*$C$2)</f>
        <v>20</v>
      </c>
      <c r="P390" s="304" t="str">
        <f>IF($C$2=1,(IF(ISERROR(FIND("超长",未改造舰娘!$M386&amp;CC390&amp;CP390&amp;DC390&amp;DP390,1)),IF(ISERROR(FIND("长",未改造舰娘!$M386&amp;CC390&amp;CP390&amp;DC390&amp;DP390,1)),IF(ISERROR(FIND("中",未改造舰娘!$M386&amp;CC390&amp;CP390&amp;DC390&amp;DP390,1)),IF(ISERROR(FIND("短",未改造舰娘!$M386&amp;CC390&amp;CP390&amp;DC390&amp;DP390,1)),IF(ISERROR(FIND("无",未改造舰娘!$M386&amp;CC390&amp;CP390&amp;DC390&amp;DP390,1)),0,"无"),"短"),"中"),"长"),"超长")),未改造舰娘!$M386)</f>
        <v>短</v>
      </c>
      <c r="Q390" s="303">
        <f>未改造舰娘!$N386</f>
        <v>45</v>
      </c>
      <c r="R390" s="304">
        <f>(未改造舰娘!$P386)+(未改造舰娘!$Q386)*$C$3+((BW390+CJ390+CW390+DJ390)*$C$2)</f>
        <v>32</v>
      </c>
      <c r="S390" s="304">
        <f>(未改造舰娘!$R386)+(未改造舰娘!$S386)*$C$3+((BY390+CL390+CY390+DL390)*$C$2)</f>
        <v>75</v>
      </c>
      <c r="T390" s="304">
        <f>(未改造舰娘!$T386)+(未改造舰娘!$U386)*$C$3+((BX390+CK390+CX390+DK390)*$C$2)</f>
        <v>22</v>
      </c>
      <c r="U390" s="304">
        <f>(未改造舰娘!$V386)+(未改造舰娘!$W386)*$C$3+((CG390+CT390+DG390+DT390)*$C$2)</f>
        <v>48</v>
      </c>
      <c r="V390" s="305">
        <f>INT((((未改造舰娘!$Y386)-(未改造舰娘!$X386))*(((IF(D390=0,C390,D390))-1)/99))+未改造舰娘!$X386)+((CB390+CO390+DB390+DO390)*$C$2)</f>
        <v>87</v>
      </c>
      <c r="W390" s="304">
        <f>INT((((未改造舰娘!$AA386)-(未改造舰娘!$Z386))*(((IF(D390=0,C390,D390))-1)/99))+未改造舰娘!$Z386)+((CD390+CQ390+DD390+DQ390)*$C$2)</f>
        <v>98</v>
      </c>
      <c r="X390" s="304">
        <f>INT((((未改造舰娘!$AC386)-(未改造舰娘!$AB386))*(((IF(D390=0,C390,D390))-1)/99))+未改造舰娘!$AB386)+((CA390+CN390+DA390+DN390)*$C$2)</f>
        <v>19</v>
      </c>
      <c r="Y390" s="303">
        <f>INT((((未改造舰娘!$AE386)-(未改造舰娘!$AD386))*(((IF(D390=0,C390,D390))-1)/99))+未改造舰娘!$AD386)+((BZ390+CM390+CZ390+DM390)*$C$2)</f>
        <v>63</v>
      </c>
      <c r="Z390" s="474" t="str">
        <f>IF(未改造舰娘!$AF386=0,"",未改造舰娘!$AF386)</f>
        <v/>
      </c>
      <c r="AA390" s="304" t="str">
        <f>IF(未改造舰娘!$AG386="","",未改造舰娘!$AG386)</f>
        <v/>
      </c>
      <c r="AB390" s="304" t="str">
        <f>IF(未改造舰娘!$AH386="","",未改造舰娘!$AH386)</f>
        <v/>
      </c>
      <c r="AC390" s="304" t="str">
        <f>IF(未改造舰娘!$AI386="","",未改造舰娘!$AI386)</f>
        <v/>
      </c>
      <c r="AD390" s="304">
        <f>IF(未改造舰娘!$AJ386="","",未改造舰娘!$AJ386)</f>
        <v>0</v>
      </c>
      <c r="AE390" s="305">
        <f>IF(未改造舰娘!$AK386="","",未改造舰娘!$AK386)</f>
        <v>0</v>
      </c>
      <c r="AF390" s="304" t="str">
        <f>IF(未改造舰娘!$AL386="","",未改造舰娘!$AL386)</f>
        <v/>
      </c>
      <c r="AG390" s="304" t="str">
        <f>IF(未改造舰娘!$AM386="","",未改造舰娘!$AM386)</f>
        <v/>
      </c>
      <c r="AH390" s="304" t="str">
        <f>IF(未改造舰娘!$AN386="","",未改造舰娘!$AN386)</f>
        <v/>
      </c>
      <c r="AI390" s="304" t="str">
        <f>IF(未改造舰娘!$AO386="","",未改造舰娘!$AO386)</f>
        <v/>
      </c>
      <c r="AJ390" s="304" t="str">
        <f>IF(未改造舰娘!$AP386="","",未改造舰娘!$AP386)</f>
        <v/>
      </c>
      <c r="AK390" s="303" t="str">
        <f>IF(未改造舰娘!$AQ386="","",未改造舰娘!$AQ386)</f>
        <v/>
      </c>
      <c r="AL390" s="306" t="str">
        <f>IF(未改造舰娘!$AS386="","",未改造舰娘!$AS386)</f>
        <v>F国单装138毫米炮</v>
      </c>
      <c r="AM390" s="306" t="str">
        <f>IF(未改造舰娘!$AT386="","",未改造舰娘!$AT386)</f>
        <v>改良型动力系统</v>
      </c>
      <c r="AN390" s="306" t="str">
        <f>IF(未改造舰娘!$AU386="","",未改造舰娘!$AU386)</f>
        <v/>
      </c>
      <c r="AO390" s="306" t="str">
        <f>IF(未改造舰娘!$AV386="","",未改造舰娘!$AV386)</f>
        <v/>
      </c>
      <c r="AP390" s="307" t="str">
        <f>IF(未改造舰娘!$AW386="","",未改造舰娘!$AW386)</f>
        <v/>
      </c>
      <c r="AQ390" s="308" t="str">
        <f>IF(未改造舰娘!$AX386="","",未改造舰娘!$AX386)</f>
        <v/>
      </c>
      <c r="AR390" s="304">
        <f>IF(未改造舰娘!$AY386="","",未改造舰娘!$AY386)</f>
        <v>20</v>
      </c>
      <c r="AS390" s="304">
        <f>IF(未改造舰娘!$AZ386="","",未改造舰娘!$AZ386)</f>
        <v>25</v>
      </c>
      <c r="AT390" s="304">
        <f>IF(未改造舰娘!$BA386="","",未改造舰娘!$BA386)</f>
        <v>0.64</v>
      </c>
      <c r="AU390" s="304">
        <f>IF(未改造舰娘!$BB386="","",未改造舰娘!$BB386)</f>
        <v>0.9</v>
      </c>
      <c r="AV390" s="305">
        <f>IF((未改造舰娘!$BG386+未改造舰娘!$BK386*$C$4)=0,"",(未改造舰娘!$BG386+未改造舰娘!$BK386*$C$4))</f>
        <v>14</v>
      </c>
      <c r="AW390" s="304">
        <f>IF((未改造舰娘!$BH386+未改造舰娘!$BL386*$C$4)=0,"",(未改造舰娘!$BH386+未改造舰娘!$BL386*$C$4))</f>
        <v>9</v>
      </c>
      <c r="AX390" s="304">
        <f>IF((未改造舰娘!$BI386+未改造舰娘!$BM386*$C$4)=0,"",(未改造舰娘!$BI386+未改造舰娘!$BM386*$C$4))</f>
        <v>28</v>
      </c>
      <c r="AY390" s="303" t="str">
        <f>IF((未改造舰娘!$BJ386+未改造舰娘!$BN386*$C$4)=0,"",(未改造舰娘!$BJ386+未改造舰娘!$BN386*$C$4))</f>
        <v/>
      </c>
      <c r="AZ390" s="500">
        <f>IF(未改造舰娘!BC386="","",未改造舰娘!BC386)</f>
        <v>0</v>
      </c>
      <c r="BA390" s="500">
        <f>IF(未改造舰娘!BD386="","",未改造舰娘!BD386)</f>
        <v>25</v>
      </c>
      <c r="BB390" s="500">
        <f>IF(未改造舰娘!BE386="","",未改造舰娘!BE386)</f>
        <v>7</v>
      </c>
      <c r="BC390" s="498">
        <f>IF(未改造舰娘!BF386="","",未改造舰娘!BF386)</f>
        <v>0</v>
      </c>
      <c r="BD390" s="67" t="s">
        <v>2795</v>
      </c>
      <c r="BE390" s="506">
        <v>0.22222222222222221</v>
      </c>
      <c r="BF390" s="306" t="str">
        <f>IF(未改造舰娘!$BQ386="","",未改造舰娘!$BQ386)</f>
        <v/>
      </c>
      <c r="BG390" s="306" t="str">
        <f>IF(未改造舰娘!$BR386="","",未改造舰娘!$BR386)</f>
        <v/>
      </c>
      <c r="BH390" s="306"/>
      <c r="BU390" s="304">
        <f>IFERROR(VLOOKUP(AL390,装备!$B:$C,2,0),0)</f>
        <v>2</v>
      </c>
      <c r="BV390" s="304">
        <f>IFERROR(VLOOKUP($AL390,装备!$B:$Q,5,0),0)</f>
        <v>0</v>
      </c>
      <c r="BW390" s="304">
        <f>IFERROR(VLOOKUP($AL390,装备!$B:$Q,6,0),0)</f>
        <v>2</v>
      </c>
      <c r="BX390" s="304">
        <f>IFERROR(VLOOKUP($AL390,装备!$B:$Q,7,0),0)</f>
        <v>0</v>
      </c>
      <c r="BY390" s="304">
        <f>IFERROR(VLOOKUP($AL390,装备!$B:$Q,8,0),0)</f>
        <v>0</v>
      </c>
      <c r="BZ390" s="304">
        <f>IFERROR(VLOOKUP($AL390,装备!$B:$Q,9,0),0)</f>
        <v>0</v>
      </c>
      <c r="CA390" s="304">
        <f>IFERROR(VLOOKUP($AL390,装备!$B:$Q,10,0),0)</f>
        <v>0</v>
      </c>
      <c r="CB390" s="304">
        <f>IFERROR(VLOOKUP($AL390,装备!$B:$Q,11,0),0)</f>
        <v>1</v>
      </c>
      <c r="CC390" s="304" t="str">
        <f>IFERROR(VLOOKUP($AL390,装备!$B:$Q,12,0),0)</f>
        <v>短</v>
      </c>
      <c r="CD390" s="304">
        <f>IFERROR(VLOOKUP($AL390,装备!$B:$Q,13,0),0)</f>
        <v>0</v>
      </c>
      <c r="CE390" s="304">
        <f>IFERROR(VLOOKUP($AL390,装备!$B:$Q,14,0),0)</f>
        <v>0</v>
      </c>
      <c r="CF390" s="304">
        <f>IFERROR(VLOOKUP($AL390,装备!$B:$Q,16,0),0)</f>
        <v>0</v>
      </c>
      <c r="CG390" s="304">
        <f>IFERROR(VLOOKUP($AL390,装备!$B:$Q,5,0),0)</f>
        <v>0</v>
      </c>
      <c r="CH390" s="304">
        <f>IFERROR(VLOOKUP(AM390,装备!$B:$C,2,0),0)</f>
        <v>5</v>
      </c>
      <c r="CI390" s="304">
        <f>IFERROR(VLOOKUP($AM390,装备!$B:$Q,5,0),0)</f>
        <v>0</v>
      </c>
      <c r="CJ390" s="304">
        <f>IFERROR(VLOOKUP($AM390,装备!$B:$Q,6,0),0)</f>
        <v>0</v>
      </c>
      <c r="CK390" s="304">
        <f>IFERROR(VLOOKUP($AM390,装备!$B:$Q,7,0),0)</f>
        <v>0</v>
      </c>
      <c r="CL390" s="304">
        <f>IFERROR(VLOOKUP($AM390,装备!$B:$Q,8,0),0)</f>
        <v>0</v>
      </c>
      <c r="CM390" s="304">
        <f>IFERROR(VLOOKUP($AM390,装备!$B:$Q,9,0),0)</f>
        <v>0</v>
      </c>
      <c r="CN390" s="304">
        <f>IFERROR(VLOOKUP($AM390,装备!$B:$Q,10,0),0)</f>
        <v>0</v>
      </c>
      <c r="CO390" s="304">
        <f>IFERROR(VLOOKUP($AM390,装备!$B:$Q,11,0),0)</f>
        <v>0</v>
      </c>
      <c r="CP390" s="304" t="str">
        <f>IFERROR(VLOOKUP($AM390,装备!$B:$Q,12,0),0)</f>
        <v>无</v>
      </c>
      <c r="CQ390" s="304">
        <f>IFERROR(VLOOKUP($AM390,装备!$B:$Q,13,0),0)</f>
        <v>10</v>
      </c>
      <c r="CR390" s="304">
        <f>IFERROR(VLOOKUP($AM390,装备!$B:$Q,14,0),0)</f>
        <v>0</v>
      </c>
      <c r="CS390" s="304">
        <f>IFERROR(VLOOKUP($AM390,装备!$B:$Q,16,0),0)</f>
        <v>0</v>
      </c>
      <c r="CT390" s="304">
        <f>IFERROR(VLOOKUP($AM390,装备!$B:$Q,5,0),0)</f>
        <v>0</v>
      </c>
      <c r="CU390" s="304">
        <f>IFERROR(VLOOKUP(AN390,装备!$B:$C,2,0),0)</f>
        <v>0</v>
      </c>
      <c r="CV390" s="304">
        <f>IFERROR(VLOOKUP($AN390,装备!$B:$Q,5,0),0)</f>
        <v>0</v>
      </c>
      <c r="CW390" s="304">
        <f>IFERROR(VLOOKUP($AN390,装备!$B:$Q,6,0),0)</f>
        <v>0</v>
      </c>
      <c r="CX390" s="304">
        <f>IFERROR(VLOOKUP($AN390,装备!$B:$Q,7,0),0)</f>
        <v>0</v>
      </c>
      <c r="CY390" s="304">
        <f>IFERROR(VLOOKUP($AN390,装备!$B:$Q,8,0),0)</f>
        <v>0</v>
      </c>
      <c r="CZ390" s="304">
        <f>IFERROR(VLOOKUP($AN390,装备!$B:$Q,9,0),0)</f>
        <v>0</v>
      </c>
      <c r="DA390" s="304">
        <f>IFERROR(VLOOKUP($AN390,装备!$B:$Q,10,0),0)</f>
        <v>0</v>
      </c>
      <c r="DB390" s="304">
        <f>IFERROR(VLOOKUP($AN390,装备!$B:$Q,11,0),0)</f>
        <v>0</v>
      </c>
      <c r="DC390" s="304">
        <f>IFERROR(VLOOKUP($AN390,装备!$B:$Q,12,0),0)</f>
        <v>0</v>
      </c>
      <c r="DD390" s="304">
        <f>IFERROR(VLOOKUP($AN390,装备!$B:$Q,13,0),0)</f>
        <v>0</v>
      </c>
      <c r="DE390" s="304">
        <f>IFERROR(VLOOKUP($AN390,装备!$B:$Q,14,0),0)</f>
        <v>0</v>
      </c>
      <c r="DF390" s="304">
        <f>IFERROR(VLOOKUP($AN390,装备!$B:$Q,16,0),0)</f>
        <v>0</v>
      </c>
      <c r="DG390" s="304">
        <f>IFERROR(VLOOKUP($AN390,装备!$B:$Q,5,0),0)</f>
        <v>0</v>
      </c>
      <c r="DH390" s="304">
        <f>IFERROR(VLOOKUP(AO390,装备!$B:$C,2,0),0)</f>
        <v>0</v>
      </c>
      <c r="DI390" s="304">
        <f>IFERROR(VLOOKUP($AO390,装备!$B:$Q,5,0),0)</f>
        <v>0</v>
      </c>
      <c r="DJ390" s="304">
        <f>IFERROR(VLOOKUP($AO390,装备!$B:$Q,6,0),0)</f>
        <v>0</v>
      </c>
      <c r="DK390" s="304">
        <f>IFERROR(VLOOKUP($AO390,装备!$B:$Q,7,0),0)</f>
        <v>0</v>
      </c>
      <c r="DL390" s="304">
        <f>IFERROR(VLOOKUP($AO390,装备!$B:$Q,8,0),0)</f>
        <v>0</v>
      </c>
      <c r="DM390" s="304">
        <f>IFERROR(VLOOKUP($AO390,装备!$B:$Q,9,0),0)</f>
        <v>0</v>
      </c>
      <c r="DN390" s="304">
        <f>IFERROR(VLOOKUP($AO390,装备!$B:$Q,10,0),0)</f>
        <v>0</v>
      </c>
      <c r="DO390" s="304">
        <f>IFERROR(VLOOKUP($AO390,装备!$B:$Q,11,0),0)</f>
        <v>0</v>
      </c>
      <c r="DP390" s="304">
        <f>IFERROR(VLOOKUP($AO390,装备!$B:$Q,12,0),0)</f>
        <v>0</v>
      </c>
      <c r="DQ390" s="304">
        <f>IFERROR(VLOOKUP($AO390,装备!$B:$Q,13,0),0)</f>
        <v>0</v>
      </c>
      <c r="DR390" s="304">
        <f>IFERROR(VLOOKUP($AO390,装备!$B:$Q,14,0),0)</f>
        <v>0</v>
      </c>
      <c r="DS390" s="304">
        <f>IFERROR(VLOOKUP($AO390,装备!$B:$Q,16,0),0)</f>
        <v>0</v>
      </c>
      <c r="DT390" s="304">
        <f>IFERROR(VLOOKUP($AO390,装备!$B:$Q,5,0),0)</f>
        <v>0</v>
      </c>
    </row>
    <row r="391" spans="1:124" ht="54" hidden="1">
      <c r="A391" s="301">
        <f>未改造舰娘!$A387</f>
        <v>10041813</v>
      </c>
      <c r="B391" s="354" t="s">
        <v>4316</v>
      </c>
      <c r="C391" s="323"/>
      <c r="D391" s="323">
        <f t="shared" si="6"/>
        <v>110</v>
      </c>
      <c r="E391" s="303">
        <f>未改造舰娘!$C387</f>
        <v>5</v>
      </c>
      <c r="F391" s="304" t="str">
        <f>未改造舰娘!$D387</f>
        <v>战列</v>
      </c>
      <c r="G391" s="304" t="str">
        <f>未改造舰娘!$E387</f>
        <v>大型</v>
      </c>
      <c r="H391" s="304" t="str">
        <f>未改造舰娘!$F387</f>
        <v>主力舰</v>
      </c>
      <c r="I391" s="460">
        <f>未改造舰娘!$AR387</f>
        <v>4</v>
      </c>
      <c r="J391" s="304" t="str">
        <f>未改造舰娘!$G387</f>
        <v>英国</v>
      </c>
      <c r="K391" s="312">
        <f>未改造舰娘!$H387+(BV391+CI391+CV391+DI391)*$C$2</f>
        <v>64</v>
      </c>
      <c r="L391" s="304">
        <f>未改造舰娘!$I387</f>
        <v>0</v>
      </c>
      <c r="M391" s="304">
        <f>未改造舰娘!$J387</f>
        <v>5</v>
      </c>
      <c r="N391" s="518">
        <f>未改造舰娘!$K387</f>
        <v>4</v>
      </c>
      <c r="O391" s="304">
        <f>未改造舰娘!$L387+((CE391+CR391+DE391+DR391)*$C$2)</f>
        <v>15</v>
      </c>
      <c r="P391" s="304" t="str">
        <f>IF($C$2=1,(IF(ISERROR(FIND("超长",未改造舰娘!$M387&amp;CC391&amp;CP391&amp;DC391&amp;DP391,1)),IF(ISERROR(FIND("长",未改造舰娘!$M387&amp;CC391&amp;CP391&amp;DC391&amp;DP391,1)),IF(ISERROR(FIND("中",未改造舰娘!$M387&amp;CC391&amp;CP391&amp;DC391&amp;DP391,1)),IF(ISERROR(FIND("短",未改造舰娘!$M387&amp;CC391&amp;CP391&amp;DC391&amp;DP391,1)),IF(ISERROR(FIND("无",未改造舰娘!$M387&amp;CC391&amp;CP391&amp;DC391&amp;DP391,1)),0,"无"),"短"),"中"),"长"),"超长")),未改造舰娘!$M387)</f>
        <v>长</v>
      </c>
      <c r="Q391" s="303">
        <f>未改造舰娘!$N387</f>
        <v>22.5</v>
      </c>
      <c r="R391" s="304">
        <f>(未改造舰娘!$P387)+(未改造舰娘!$Q387)*$C$3+((BW391+CJ391+CW391+DJ391)*$C$2)</f>
        <v>87</v>
      </c>
      <c r="S391" s="304">
        <f>(未改造舰娘!$R387)+(未改造舰娘!$S387)*$C$3+((BY391+CL391+CY391+DL391)*$C$2)</f>
        <v>0</v>
      </c>
      <c r="T391" s="304">
        <f>(未改造舰娘!$T387)+(未改造舰娘!$U387)*$C$3+((BX391+CK391+CX391+DK391)*$C$2)</f>
        <v>76</v>
      </c>
      <c r="U391" s="304">
        <f>(未改造舰娘!$V387)+(未改造舰娘!$W387)*$C$3+((CG391+CT391+DG391+DT391)*$C$2)</f>
        <v>49</v>
      </c>
      <c r="V391" s="305">
        <f>INT((((未改造舰娘!$Y387)-(未改造舰娘!$X387))*(((IF(D391=0,C391,D391))-1)/99))+未改造舰娘!$X387)+((CB391+CO391+DB391+DO391)*$C$2)</f>
        <v>94</v>
      </c>
      <c r="W391" s="304">
        <f>INT((((未改造舰娘!$AA387)-(未改造舰娘!$Z387))*(((IF(D391=0,C391,D391))-1)/99))+未改造舰娘!$Z387)+((CD391+CQ391+DD391+DQ391)*$C$2)</f>
        <v>40</v>
      </c>
      <c r="X391" s="304">
        <f>INT((((未改造舰娘!$AC387)-(未改造舰娘!$AB387))*(((IF(D391=0,C391,D391))-1)/99))+未改造舰娘!$AB387)+((CA391+CN391+DA391+DN391)*$C$2)</f>
        <v>39</v>
      </c>
      <c r="Y391" s="303">
        <f>INT((((未改造舰娘!$AE387)-(未改造舰娘!$AD387))*(((IF(D391=0,C391,D391))-1)/99))+未改造舰娘!$AD387)+((BZ391+CM391+CZ391+DM391)*$C$2)</f>
        <v>0</v>
      </c>
      <c r="Z391" s="474" t="str">
        <f>IF(未改造舰娘!$AF387=0,"",未改造舰娘!$AF387)</f>
        <v/>
      </c>
      <c r="AA391" s="304" t="str">
        <f>IF(未改造舰娘!$AG387="","",未改造舰娘!$AG387)</f>
        <v/>
      </c>
      <c r="AB391" s="304" t="str">
        <f>IF(未改造舰娘!$AH387="","",未改造舰娘!$AH387)</f>
        <v/>
      </c>
      <c r="AC391" s="304" t="str">
        <f>IF(未改造舰娘!$AI387="","",未改造舰娘!$AI387)</f>
        <v/>
      </c>
      <c r="AD391" s="304">
        <f>IF(未改造舰娘!$AJ387="","",未改造舰娘!$AJ387)</f>
        <v>0</v>
      </c>
      <c r="AE391" s="305">
        <f>IF(未改造舰娘!$AK387="","",未改造舰娘!$AK387)</f>
        <v>0</v>
      </c>
      <c r="AF391" s="304" t="str">
        <f>IF(未改造舰娘!$AL387="","",未改造舰娘!$AL387)</f>
        <v/>
      </c>
      <c r="AG391" s="304" t="str">
        <f>IF(未改造舰娘!$AM387="","",未改造舰娘!$AM387)</f>
        <v/>
      </c>
      <c r="AH391" s="304" t="str">
        <f>IF(未改造舰娘!$AN387="","",未改造舰娘!$AN387)</f>
        <v/>
      </c>
      <c r="AI391" s="304" t="str">
        <f>IF(未改造舰娘!$AO387="","",未改造舰娘!$AO387)</f>
        <v/>
      </c>
      <c r="AJ391" s="304" t="str">
        <f>IF(未改造舰娘!$AP387="","",未改造舰娘!$AP387)</f>
        <v/>
      </c>
      <c r="AK391" s="303" t="str">
        <f>IF(未改造舰娘!$AQ387="","",未改造舰娘!$AQ387)</f>
        <v/>
      </c>
      <c r="AL391" s="306" t="str">
        <f>IF(未改造舰娘!$AS387="","",未改造舰娘!$AS387)</f>
        <v>一星期主炮群</v>
      </c>
      <c r="AM391" s="306" t="str">
        <f>IF(未改造舰娘!$AT387="","",未改造舰娘!$AT387)</f>
        <v/>
      </c>
      <c r="AN391" s="306" t="str">
        <f>IF(未改造舰娘!$AU387="","",未改造舰娘!$AU387)</f>
        <v/>
      </c>
      <c r="AO391" s="306" t="str">
        <f>IF(未改造舰娘!$AV387="","",未改造舰娘!$AV387)</f>
        <v/>
      </c>
      <c r="AP391" s="307" t="str">
        <f>IF(未改造舰娘!$AW387="","",未改造舰娘!$AW387)</f>
        <v>战列线(3级)：增加队伍中战列、战巡10点火力值，战列、战巡每场战斗的获得经验增加10%。单纵阵时增加己方全体12点火力值与10点命中值，梯形阵时增加己方全体15%暴击率与7%被暴击率。</v>
      </c>
      <c r="AQ391" s="308" t="str">
        <f>IF(未改造舰娘!$AX387="","",未改造舰娘!$AX387)</f>
        <v/>
      </c>
      <c r="AR391" s="304">
        <f>IF(未改造舰娘!$AY387="","",未改造舰娘!$AY387)</f>
        <v>65</v>
      </c>
      <c r="AS391" s="304">
        <f>IF(未改造舰娘!$AZ387="","",未改造舰娘!$AZ387)</f>
        <v>120</v>
      </c>
      <c r="AT391" s="304">
        <f>IF(未改造舰娘!$BA387="","",未改造舰娘!$BA387)</f>
        <v>2.9</v>
      </c>
      <c r="AU391" s="304">
        <f>IF(未改造舰娘!$BB387="","",未改造舰娘!$BB387)</f>
        <v>5.3</v>
      </c>
      <c r="AV391" s="305">
        <f>IF((未改造舰娘!$BG387+未改造舰娘!$BK387*$C$4)=0,"",(未改造舰娘!$BG387+未改造舰娘!$BK387*$C$4))</f>
        <v>60</v>
      </c>
      <c r="AW391" s="304">
        <f>IF((未改造舰娘!$BH387+未改造舰娘!$BL387*$C$4)=0,"",(未改造舰娘!$BH387+未改造舰娘!$BL387*$C$4))</f>
        <v>85</v>
      </c>
      <c r="AX391" s="304">
        <f>IF((未改造舰娘!$BI387+未改造舰娘!$BM387*$C$4)=0,"",(未改造舰娘!$BI387+未改造舰娘!$BM387*$C$4))</f>
        <v>70</v>
      </c>
      <c r="AY391" s="303" t="str">
        <f>IF((未改造舰娘!$BJ387+未改造舰娘!$BN387*$C$4)=0,"",(未改造舰娘!$BJ387+未改造舰娘!$BN387*$C$4))</f>
        <v/>
      </c>
      <c r="AZ391" s="500">
        <f>IF(未改造舰娘!BC387="","",未改造舰娘!BC387)</f>
        <v>67</v>
      </c>
      <c r="BA391" s="500">
        <f>IF(未改造舰娘!BD387="","",未改造舰娘!BD387)</f>
        <v>0</v>
      </c>
      <c r="BB391" s="500">
        <f>IF(未改造舰娘!BE387="","",未改造舰娘!BE387)</f>
        <v>56</v>
      </c>
      <c r="BC391" s="498">
        <f>IF(未改造舰娘!BF387="","",未改造舰娘!BF387)</f>
        <v>10</v>
      </c>
      <c r="BD391" s="67" t="s">
        <v>2796</v>
      </c>
      <c r="BE391" s="506">
        <v>0.1111111111111111</v>
      </c>
      <c r="BF391" s="306" t="str">
        <f>IF(未改造舰娘!$BQ387="","",未改造舰娘!$BQ387)</f>
        <v/>
      </c>
      <c r="BG391" s="306" t="str">
        <f>IF(未改造舰娘!$BR387="","",未改造舰娘!$BR387)</f>
        <v/>
      </c>
      <c r="BH391" s="306"/>
      <c r="BU391" s="304">
        <f>IFERROR(VLOOKUP(AL391,装备!$B:$C,2,0),0)</f>
        <v>5</v>
      </c>
      <c r="BV391" s="304">
        <f>IFERROR(VLOOKUP($AL391,装备!$B:$Q,5,0),0)</f>
        <v>0</v>
      </c>
      <c r="BW391" s="304">
        <f>IFERROR(VLOOKUP($AL391,装备!$B:$Q,6,0),0)</f>
        <v>30</v>
      </c>
      <c r="BX391" s="304">
        <f>IFERROR(VLOOKUP($AL391,装备!$B:$Q,7,0),0)</f>
        <v>0</v>
      </c>
      <c r="BY391" s="304">
        <f>IFERROR(VLOOKUP($AL391,装备!$B:$Q,8,0),0)</f>
        <v>0</v>
      </c>
      <c r="BZ391" s="304">
        <f>IFERROR(VLOOKUP($AL391,装备!$B:$Q,9,0),0)</f>
        <v>0</v>
      </c>
      <c r="CA391" s="304">
        <f>IFERROR(VLOOKUP($AL391,装备!$B:$Q,10,0),0)</f>
        <v>0</v>
      </c>
      <c r="CB391" s="304">
        <f>IFERROR(VLOOKUP($AL391,装备!$B:$Q,11,0),0)</f>
        <v>-2</v>
      </c>
      <c r="CC391" s="304" t="str">
        <f>IFERROR(VLOOKUP($AL391,装备!$B:$Q,12,0),0)</f>
        <v>长</v>
      </c>
      <c r="CD391" s="304">
        <f>IFERROR(VLOOKUP($AL391,装备!$B:$Q,13,0),0)</f>
        <v>-2</v>
      </c>
      <c r="CE391" s="304">
        <f>IFERROR(VLOOKUP($AL391,装备!$B:$Q,14,0),0)</f>
        <v>0</v>
      </c>
      <c r="CF391" s="304">
        <f>IFERROR(VLOOKUP($AL391,装备!$B:$Q,16,0),0)</f>
        <v>0</v>
      </c>
      <c r="CG391" s="304">
        <f>IFERROR(VLOOKUP($AL391,装备!$B:$Q,5,0),0)</f>
        <v>0</v>
      </c>
      <c r="CH391" s="304">
        <f>IFERROR(VLOOKUP(AM391,装备!$B:$C,2,0),0)</f>
        <v>0</v>
      </c>
      <c r="CI391" s="304">
        <f>IFERROR(VLOOKUP($AM391,装备!$B:$Q,5,0),0)</f>
        <v>0</v>
      </c>
      <c r="CJ391" s="304">
        <f>IFERROR(VLOOKUP($AM391,装备!$B:$Q,6,0),0)</f>
        <v>0</v>
      </c>
      <c r="CK391" s="304">
        <f>IFERROR(VLOOKUP($AM391,装备!$B:$Q,7,0),0)</f>
        <v>0</v>
      </c>
      <c r="CL391" s="304">
        <f>IFERROR(VLOOKUP($AM391,装备!$B:$Q,8,0),0)</f>
        <v>0</v>
      </c>
      <c r="CM391" s="304">
        <f>IFERROR(VLOOKUP($AM391,装备!$B:$Q,9,0),0)</f>
        <v>0</v>
      </c>
      <c r="CN391" s="304">
        <f>IFERROR(VLOOKUP($AM391,装备!$B:$Q,10,0),0)</f>
        <v>0</v>
      </c>
      <c r="CO391" s="304">
        <f>IFERROR(VLOOKUP($AM391,装备!$B:$Q,11,0),0)</f>
        <v>0</v>
      </c>
      <c r="CP391" s="304">
        <f>IFERROR(VLOOKUP($AM391,装备!$B:$Q,12,0),0)</f>
        <v>0</v>
      </c>
      <c r="CQ391" s="304">
        <f>IFERROR(VLOOKUP($AM391,装备!$B:$Q,13,0),0)</f>
        <v>0</v>
      </c>
      <c r="CR391" s="304">
        <f>IFERROR(VLOOKUP($AM391,装备!$B:$Q,14,0),0)</f>
        <v>0</v>
      </c>
      <c r="CS391" s="304">
        <f>IFERROR(VLOOKUP($AM391,装备!$B:$Q,16,0),0)</f>
        <v>0</v>
      </c>
      <c r="CT391" s="304">
        <f>IFERROR(VLOOKUP($AM391,装备!$B:$Q,5,0),0)</f>
        <v>0</v>
      </c>
      <c r="CU391" s="304">
        <f>IFERROR(VLOOKUP(AN391,装备!$B:$C,2,0),0)</f>
        <v>0</v>
      </c>
      <c r="CV391" s="304">
        <f>IFERROR(VLOOKUP($AN391,装备!$B:$Q,5,0),0)</f>
        <v>0</v>
      </c>
      <c r="CW391" s="304">
        <f>IFERROR(VLOOKUP($AN391,装备!$B:$Q,6,0),0)</f>
        <v>0</v>
      </c>
      <c r="CX391" s="304">
        <f>IFERROR(VLOOKUP($AN391,装备!$B:$Q,7,0),0)</f>
        <v>0</v>
      </c>
      <c r="CY391" s="304">
        <f>IFERROR(VLOOKUP($AN391,装备!$B:$Q,8,0),0)</f>
        <v>0</v>
      </c>
      <c r="CZ391" s="304">
        <f>IFERROR(VLOOKUP($AN391,装备!$B:$Q,9,0),0)</f>
        <v>0</v>
      </c>
      <c r="DA391" s="304">
        <f>IFERROR(VLOOKUP($AN391,装备!$B:$Q,10,0),0)</f>
        <v>0</v>
      </c>
      <c r="DB391" s="304">
        <f>IFERROR(VLOOKUP($AN391,装备!$B:$Q,11,0),0)</f>
        <v>0</v>
      </c>
      <c r="DC391" s="304">
        <f>IFERROR(VLOOKUP($AN391,装备!$B:$Q,12,0),0)</f>
        <v>0</v>
      </c>
      <c r="DD391" s="304">
        <f>IFERROR(VLOOKUP($AN391,装备!$B:$Q,13,0),0)</f>
        <v>0</v>
      </c>
      <c r="DE391" s="304">
        <f>IFERROR(VLOOKUP($AN391,装备!$B:$Q,14,0),0)</f>
        <v>0</v>
      </c>
      <c r="DF391" s="304">
        <f>IFERROR(VLOOKUP($AN391,装备!$B:$Q,16,0),0)</f>
        <v>0</v>
      </c>
      <c r="DG391" s="304">
        <f>IFERROR(VLOOKUP($AN391,装备!$B:$Q,5,0),0)</f>
        <v>0</v>
      </c>
      <c r="DH391" s="304">
        <f>IFERROR(VLOOKUP(AO391,装备!$B:$C,2,0),0)</f>
        <v>0</v>
      </c>
      <c r="DI391" s="304">
        <f>IFERROR(VLOOKUP($AO391,装备!$B:$Q,5,0),0)</f>
        <v>0</v>
      </c>
      <c r="DJ391" s="304">
        <f>IFERROR(VLOOKUP($AO391,装备!$B:$Q,6,0),0)</f>
        <v>0</v>
      </c>
      <c r="DK391" s="304">
        <f>IFERROR(VLOOKUP($AO391,装备!$B:$Q,7,0),0)</f>
        <v>0</v>
      </c>
      <c r="DL391" s="304">
        <f>IFERROR(VLOOKUP($AO391,装备!$B:$Q,8,0),0)</f>
        <v>0</v>
      </c>
      <c r="DM391" s="304">
        <f>IFERROR(VLOOKUP($AO391,装备!$B:$Q,9,0),0)</f>
        <v>0</v>
      </c>
      <c r="DN391" s="304">
        <f>IFERROR(VLOOKUP($AO391,装备!$B:$Q,10,0),0)</f>
        <v>0</v>
      </c>
      <c r="DO391" s="304">
        <f>IFERROR(VLOOKUP($AO391,装备!$B:$Q,11,0),0)</f>
        <v>0</v>
      </c>
      <c r="DP391" s="304">
        <f>IFERROR(VLOOKUP($AO391,装备!$B:$Q,12,0),0)</f>
        <v>0</v>
      </c>
      <c r="DQ391" s="304">
        <f>IFERROR(VLOOKUP($AO391,装备!$B:$Q,13,0),0)</f>
        <v>0</v>
      </c>
      <c r="DR391" s="304">
        <f>IFERROR(VLOOKUP($AO391,装备!$B:$Q,14,0),0)</f>
        <v>0</v>
      </c>
      <c r="DS391" s="304">
        <f>IFERROR(VLOOKUP($AO391,装备!$B:$Q,16,0),0)</f>
        <v>0</v>
      </c>
      <c r="DT391" s="304">
        <f>IFERROR(VLOOKUP($AO391,装备!$B:$Q,5,0),0)</f>
        <v>0</v>
      </c>
    </row>
    <row r="392" spans="1:124" hidden="1">
      <c r="A392" s="301">
        <f>未改造舰娘!$A388</f>
        <v>10041912</v>
      </c>
      <c r="B392" s="354" t="s">
        <v>4319</v>
      </c>
      <c r="C392" s="323"/>
      <c r="D392" s="323">
        <f t="shared" si="6"/>
        <v>110</v>
      </c>
      <c r="E392" s="303">
        <f>未改造舰娘!$C388</f>
        <v>4</v>
      </c>
      <c r="F392" s="304" t="str">
        <f>未改造舰娘!$D388</f>
        <v>轻母</v>
      </c>
      <c r="G392" s="304" t="str">
        <f>未改造舰娘!$E388</f>
        <v>中型</v>
      </c>
      <c r="H392" s="304" t="str">
        <f>未改造舰娘!$F388</f>
        <v>护卫舰（特殊）</v>
      </c>
      <c r="I392" s="460">
        <f>未改造舰娘!$AR388</f>
        <v>3</v>
      </c>
      <c r="J392" s="304" t="str">
        <f>未改造舰娘!$G388</f>
        <v>美国</v>
      </c>
      <c r="K392" s="312">
        <f>未改造舰娘!$H388+(BV392+CI392+CV392+DI392)*$C$2</f>
        <v>40</v>
      </c>
      <c r="L392" s="304">
        <f>未改造舰娘!$I388</f>
        <v>0</v>
      </c>
      <c r="M392" s="304">
        <f>未改造舰娘!$J388</f>
        <v>1</v>
      </c>
      <c r="N392" s="518">
        <f>未改造舰娘!$K388</f>
        <v>3</v>
      </c>
      <c r="O392" s="304">
        <f>未改造舰娘!$L388+((CE392+CR392+DE392+DR392)*$C$2)</f>
        <v>20</v>
      </c>
      <c r="P392" s="304" t="str">
        <f>IF($C$2=1,(IF(ISERROR(FIND("超长",未改造舰娘!$M388&amp;CC392&amp;CP392&amp;DC392&amp;DP392,1)),IF(ISERROR(FIND("长",未改造舰娘!$M388&amp;CC392&amp;CP392&amp;DC392&amp;DP392,1)),IF(ISERROR(FIND("中",未改造舰娘!$M388&amp;CC392&amp;CP392&amp;DC392&amp;DP392,1)),IF(ISERROR(FIND("短",未改造舰娘!$M388&amp;CC392&amp;CP392&amp;DC392&amp;DP392,1)),IF(ISERROR(FIND("无",未改造舰娘!$M388&amp;CC392&amp;CP392&amp;DC392&amp;DP392,1)),0,"无"),"短"),"中"),"长"),"超长")),未改造舰娘!$M388)</f>
        <v>短</v>
      </c>
      <c r="Q392" s="303">
        <f>未改造舰娘!$N388</f>
        <v>18</v>
      </c>
      <c r="R392" s="304">
        <f>(未改造舰娘!$P388)+(未改造舰娘!$Q388)*$C$3+((BW392+CJ392+CW392+DJ392)*$C$2)</f>
        <v>20</v>
      </c>
      <c r="S392" s="304">
        <f>(未改造舰娘!$R388)+(未改造舰娘!$S388)*$C$3+((BY392+CL392+CY392+DL392)*$C$2)</f>
        <v>0</v>
      </c>
      <c r="T392" s="304">
        <f>(未改造舰娘!$T388)+(未改造舰娘!$U388)*$C$3+((BX392+CK392+CX392+DK392)*$C$2)</f>
        <v>30</v>
      </c>
      <c r="U392" s="304">
        <f>(未改造舰娘!$V388)+(未改造舰娘!$W388)*$C$3+((CG392+CT392+DG392+DT392)*$C$2)</f>
        <v>70</v>
      </c>
      <c r="V392" s="305">
        <f>INT((((未改造舰娘!$Y388)-(未改造舰娘!$X388))*(((IF(D392=0,C392,D392))-1)/99))+未改造舰娘!$X388)+((CB392+CO392+DB392+DO392)*$C$2)</f>
        <v>90</v>
      </c>
      <c r="W392" s="304">
        <f>INT((((未改造舰娘!$AA388)-(未改造舰娘!$Z388))*(((IF(D392=0,C392,D392))-1)/99))+未改造舰娘!$Z388)+((CD392+CQ392+DD392+DQ392)*$C$2)</f>
        <v>37</v>
      </c>
      <c r="X392" s="304">
        <f>INT((((未改造舰娘!$AC388)-(未改造舰娘!$AB388))*(((IF(D392=0,C392,D392))-1)/99))+未改造舰娘!$AB388)+((CA392+CN392+DA392+DN392)*$C$2)</f>
        <v>63</v>
      </c>
      <c r="Y392" s="303">
        <f>INT((((未改造舰娘!$AE388)-(未改造舰娘!$AD388))*(((IF(D392=0,C392,D392))-1)/99))+未改造舰娘!$AD388)+((BZ392+CM392+CZ392+DM392)*$C$2)</f>
        <v>0</v>
      </c>
      <c r="Z392" s="474">
        <f>IF(未改造舰娘!$AF388=0,"",未改造舰娘!$AF388)</f>
        <v>15</v>
      </c>
      <c r="AA392" s="304">
        <f>IF(未改造舰娘!$AG388="","",未改造舰娘!$AG388)</f>
        <v>10</v>
      </c>
      <c r="AB392" s="304">
        <f>IF(未改造舰娘!$AH388="","",未改造舰娘!$AH388)</f>
        <v>6</v>
      </c>
      <c r="AC392" s="304" t="str">
        <f>IF(未改造舰娘!$AI388="","",未改造舰娘!$AI388)</f>
        <v/>
      </c>
      <c r="AD392" s="304">
        <f>IF(未改造舰娘!$AJ388="","",未改造舰娘!$AJ388)</f>
        <v>31</v>
      </c>
      <c r="AE392" s="305">
        <f>IF(未改造舰娘!$AK388="","",未改造舰娘!$AK388)</f>
        <v>0</v>
      </c>
      <c r="AF392" s="304" t="str">
        <f>IF(未改造舰娘!$AL388="","",未改造舰娘!$AL388)</f>
        <v/>
      </c>
      <c r="AG392" s="304" t="str">
        <f>IF(未改造舰娘!$AM388="","",未改造舰娘!$AM388)</f>
        <v/>
      </c>
      <c r="AH392" s="304" t="str">
        <f>IF(未改造舰娘!$AN388="","",未改造舰娘!$AN388)</f>
        <v/>
      </c>
      <c r="AI392" s="304" t="str">
        <f>IF(未改造舰娘!$AO388="","",未改造舰娘!$AO388)</f>
        <v/>
      </c>
      <c r="AJ392" s="304" t="str">
        <f>IF(未改造舰娘!$AP388="","",未改造舰娘!$AP388)</f>
        <v/>
      </c>
      <c r="AK392" s="303" t="str">
        <f>IF(未改造舰娘!$AQ388="","",未改造舰娘!$AQ388)</f>
        <v/>
      </c>
      <c r="AL392" s="306" t="str">
        <f>IF(未改造舰娘!$AS388="","",未改造舰娘!$AS388)</f>
        <v>SBD-3无畏</v>
      </c>
      <c r="AM392" s="306" t="str">
        <f>IF(未改造舰娘!$AT388="","",未改造舰娘!$AT388)</f>
        <v>TBF复仇者</v>
      </c>
      <c r="AN392" s="306" t="str">
        <f>IF(未改造舰娘!$AU388="","",未改造舰娘!$AU388)</f>
        <v>F6F地狱猫</v>
      </c>
      <c r="AO392" s="306" t="str">
        <f>IF(未改造舰娘!$AV388="","",未改造舰娘!$AV388)</f>
        <v/>
      </c>
      <c r="AP392" s="307" t="str">
        <f>IF(未改造舰娘!$AW388="","",未改造舰娘!$AW388)</f>
        <v/>
      </c>
      <c r="AQ392" s="308" t="str">
        <f>IF(未改造舰娘!$AX388="","",未改造舰娘!$AX388)</f>
        <v/>
      </c>
      <c r="AR392" s="304">
        <f>IF(未改造舰娘!$AY388="","",未改造舰娘!$AY388)</f>
        <v>40</v>
      </c>
      <c r="AS392" s="304">
        <f>IF(未改造舰娘!$AZ388="","",未改造舰娘!$AZ388)</f>
        <v>40</v>
      </c>
      <c r="AT392" s="304">
        <f>IF(未改造舰娘!$BA388="","",未改造舰娘!$BA388)</f>
        <v>1.3</v>
      </c>
      <c r="AU392" s="304">
        <f>IF(未改造舰娘!$BB388="","",未改造舰娘!$BB388)</f>
        <v>2.4</v>
      </c>
      <c r="AV392" s="305">
        <f>IF((未改造舰娘!$BG388+未改造舰娘!$BK388*$C$4)=0,"",(未改造舰娘!$BG388+未改造舰娘!$BK388*$C$4))</f>
        <v>26</v>
      </c>
      <c r="AW392" s="304">
        <f>IF((未改造舰娘!$BH388+未改造舰娘!$BL388*$C$4)=0,"",(未改造舰娘!$BH388+未改造舰娘!$BL388*$C$4))</f>
        <v>36</v>
      </c>
      <c r="AX392" s="304">
        <f>IF((未改造舰娘!$BI388+未改造舰娘!$BM388*$C$4)=0,"",(未改造舰娘!$BI388+未改造舰娘!$BM388*$C$4))</f>
        <v>50</v>
      </c>
      <c r="AY392" s="303">
        <f>IF((未改造舰娘!$BJ388+未改造舰娘!$BN388*$C$4)=0,"",(未改造舰娘!$BJ388+未改造舰娘!$BN388*$C$4))</f>
        <v>30</v>
      </c>
      <c r="AZ392" s="500">
        <f>IF(未改造舰娘!BC388="","",未改造舰娘!BC388)</f>
        <v>0</v>
      </c>
      <c r="BA392" s="500">
        <f>IF(未改造舰娘!BD388="","",未改造舰娘!BD388)</f>
        <v>0</v>
      </c>
      <c r="BB392" s="500">
        <f>IF(未改造舰娘!BE388="","",未改造舰娘!BE388)</f>
        <v>5</v>
      </c>
      <c r="BC392" s="498">
        <f>IF(未改造舰娘!BF388="","",未改造舰娘!BF388)</f>
        <v>49</v>
      </c>
      <c r="BD392" s="67" t="s">
        <v>2815</v>
      </c>
      <c r="BE392" s="506"/>
      <c r="BF392" s="306" t="str">
        <f>IF(未改造舰娘!$BQ388="","",未改造舰娘!$BQ388)</f>
        <v/>
      </c>
      <c r="BG392" s="306" t="str">
        <f>IF(未改造舰娘!$BR388="","",未改造舰娘!$BR388)</f>
        <v/>
      </c>
      <c r="BH392" s="306"/>
      <c r="BU392" s="304">
        <f>IFERROR(VLOOKUP(AL392,装备!$B:$C,2,0),0)</f>
        <v>1</v>
      </c>
      <c r="BV392" s="304">
        <f>IFERROR(VLOOKUP($AL392,装备!$B:$Q,5,0),0)</f>
        <v>0</v>
      </c>
      <c r="BW392" s="304">
        <f>IFERROR(VLOOKUP($AL392,装备!$B:$Q,6,0),0)</f>
        <v>0</v>
      </c>
      <c r="BX392" s="304">
        <f>IFERROR(VLOOKUP($AL392,装备!$B:$Q,7,0),0)</f>
        <v>0</v>
      </c>
      <c r="BY392" s="304">
        <f>IFERROR(VLOOKUP($AL392,装备!$B:$Q,8,0),0)</f>
        <v>0</v>
      </c>
      <c r="BZ392" s="304">
        <f>IFERROR(VLOOKUP($AL392,装备!$B:$Q,9,0),0)</f>
        <v>2</v>
      </c>
      <c r="CA392" s="304">
        <f>IFERROR(VLOOKUP($AL392,装备!$B:$Q,10,0),0)</f>
        <v>2</v>
      </c>
      <c r="CB392" s="304">
        <f>IFERROR(VLOOKUP($AL392,装备!$B:$Q,11,0),0)</f>
        <v>0</v>
      </c>
      <c r="CC392" s="304" t="str">
        <f>IFERROR(VLOOKUP($AL392,装备!$B:$Q,12,0),0)</f>
        <v>无</v>
      </c>
      <c r="CD392" s="304">
        <f>IFERROR(VLOOKUP($AL392,装备!$B:$Q,13,0),0)</f>
        <v>0</v>
      </c>
      <c r="CE392" s="304">
        <f>IFERROR(VLOOKUP($AL392,装备!$B:$Q,14,0),0)</f>
        <v>0</v>
      </c>
      <c r="CF392" s="304">
        <f>IFERROR(VLOOKUP($AL392,装备!$B:$Q,16,0),0)</f>
        <v>3</v>
      </c>
      <c r="CG392" s="304">
        <f>IFERROR(VLOOKUP($AL392,装备!$B:$Q,5,0),0)</f>
        <v>0</v>
      </c>
      <c r="CH392" s="304">
        <f>IFERROR(VLOOKUP(AM392,装备!$B:$C,2,0),0)</f>
        <v>4</v>
      </c>
      <c r="CI392" s="304">
        <f>IFERROR(VLOOKUP($AM392,装备!$B:$Q,5,0),0)</f>
        <v>0</v>
      </c>
      <c r="CJ392" s="304">
        <f>IFERROR(VLOOKUP($AM392,装备!$B:$Q,6,0),0)</f>
        <v>0</v>
      </c>
      <c r="CK392" s="304">
        <f>IFERROR(VLOOKUP($AM392,装备!$B:$Q,7,0),0)</f>
        <v>0</v>
      </c>
      <c r="CL392" s="304">
        <f>IFERROR(VLOOKUP($AM392,装备!$B:$Q,8,0),0)</f>
        <v>7</v>
      </c>
      <c r="CM392" s="304">
        <f>IFERROR(VLOOKUP($AM392,装备!$B:$Q,9,0),0)</f>
        <v>5</v>
      </c>
      <c r="CN392" s="304">
        <f>IFERROR(VLOOKUP($AM392,装备!$B:$Q,10,0),0)</f>
        <v>0</v>
      </c>
      <c r="CO392" s="304">
        <f>IFERROR(VLOOKUP($AM392,装备!$B:$Q,11,0),0)</f>
        <v>0</v>
      </c>
      <c r="CP392" s="304" t="str">
        <f>IFERROR(VLOOKUP($AM392,装备!$B:$Q,12,0),0)</f>
        <v>无</v>
      </c>
      <c r="CQ392" s="304">
        <f>IFERROR(VLOOKUP($AM392,装备!$B:$Q,13,0),0)</f>
        <v>0</v>
      </c>
      <c r="CR392" s="304">
        <f>IFERROR(VLOOKUP($AM392,装备!$B:$Q,14,0),0)</f>
        <v>0</v>
      </c>
      <c r="CS392" s="304">
        <f>IFERROR(VLOOKUP($AM392,装备!$B:$Q,16,0),0)</f>
        <v>1</v>
      </c>
      <c r="CT392" s="304">
        <f>IFERROR(VLOOKUP($AM392,装备!$B:$Q,5,0),0)</f>
        <v>0</v>
      </c>
      <c r="CU392" s="304">
        <f>IFERROR(VLOOKUP(AN392,装备!$B:$C,2,0),0)</f>
        <v>4</v>
      </c>
      <c r="CV392" s="304">
        <f>IFERROR(VLOOKUP($AN392,装备!$B:$Q,5,0),0)</f>
        <v>0</v>
      </c>
      <c r="CW392" s="304">
        <f>IFERROR(VLOOKUP($AN392,装备!$B:$Q,6,0),0)</f>
        <v>0</v>
      </c>
      <c r="CX392" s="304">
        <f>IFERROR(VLOOKUP($AN392,装备!$B:$Q,7,0),0)</f>
        <v>0</v>
      </c>
      <c r="CY392" s="304">
        <f>IFERROR(VLOOKUP($AN392,装备!$B:$Q,8,0),0)</f>
        <v>0</v>
      </c>
      <c r="CZ392" s="304">
        <f>IFERROR(VLOOKUP($AN392,装备!$B:$Q,9,0),0)</f>
        <v>0</v>
      </c>
      <c r="DA392" s="304">
        <f>IFERROR(VLOOKUP($AN392,装备!$B:$Q,10,0),0)</f>
        <v>0</v>
      </c>
      <c r="DB392" s="304">
        <f>IFERROR(VLOOKUP($AN392,装备!$B:$Q,11,0),0)</f>
        <v>0</v>
      </c>
      <c r="DC392" s="304" t="str">
        <f>IFERROR(VLOOKUP($AN392,装备!$B:$Q,12,0),0)</f>
        <v>无</v>
      </c>
      <c r="DD392" s="304">
        <f>IFERROR(VLOOKUP($AN392,装备!$B:$Q,13,0),0)</f>
        <v>1</v>
      </c>
      <c r="DE392" s="304">
        <f>IFERROR(VLOOKUP($AN392,装备!$B:$Q,14,0),0)</f>
        <v>0</v>
      </c>
      <c r="DF392" s="304">
        <f>IFERROR(VLOOKUP($AN392,装备!$B:$Q,16,0),0)</f>
        <v>8</v>
      </c>
      <c r="DG392" s="304">
        <f>IFERROR(VLOOKUP($AN392,装备!$B:$Q,5,0),0)</f>
        <v>0</v>
      </c>
      <c r="DH392" s="304">
        <f>IFERROR(VLOOKUP(AO392,装备!$B:$C,2,0),0)</f>
        <v>0</v>
      </c>
      <c r="DI392" s="304">
        <f>IFERROR(VLOOKUP($AO392,装备!$B:$Q,5,0),0)</f>
        <v>0</v>
      </c>
      <c r="DJ392" s="304">
        <f>IFERROR(VLOOKUP($AO392,装备!$B:$Q,6,0),0)</f>
        <v>0</v>
      </c>
      <c r="DK392" s="304">
        <f>IFERROR(VLOOKUP($AO392,装备!$B:$Q,7,0),0)</f>
        <v>0</v>
      </c>
      <c r="DL392" s="304">
        <f>IFERROR(VLOOKUP($AO392,装备!$B:$Q,8,0),0)</f>
        <v>0</v>
      </c>
      <c r="DM392" s="304">
        <f>IFERROR(VLOOKUP($AO392,装备!$B:$Q,9,0),0)</f>
        <v>0</v>
      </c>
      <c r="DN392" s="304">
        <f>IFERROR(VLOOKUP($AO392,装备!$B:$Q,10,0),0)</f>
        <v>0</v>
      </c>
      <c r="DO392" s="304">
        <f>IFERROR(VLOOKUP($AO392,装备!$B:$Q,11,0),0)</f>
        <v>0</v>
      </c>
      <c r="DP392" s="304">
        <f>IFERROR(VLOOKUP($AO392,装备!$B:$Q,12,0),0)</f>
        <v>0</v>
      </c>
      <c r="DQ392" s="304">
        <f>IFERROR(VLOOKUP($AO392,装备!$B:$Q,13,0),0)</f>
        <v>0</v>
      </c>
      <c r="DR392" s="304">
        <f>IFERROR(VLOOKUP($AO392,装备!$B:$Q,14,0),0)</f>
        <v>0</v>
      </c>
      <c r="DS392" s="304">
        <f>IFERROR(VLOOKUP($AO392,装备!$B:$Q,16,0),0)</f>
        <v>0</v>
      </c>
      <c r="DT392" s="304">
        <f>IFERROR(VLOOKUP($AO392,装备!$B:$Q,5,0),0)</f>
        <v>0</v>
      </c>
    </row>
    <row r="393" spans="1:124" ht="54" hidden="1">
      <c r="A393" s="301">
        <f>未改造舰娘!$A389</f>
        <v>10042012</v>
      </c>
      <c r="B393" s="354" t="s">
        <v>4320</v>
      </c>
      <c r="C393" s="323"/>
      <c r="D393" s="323">
        <f t="shared" si="6"/>
        <v>110</v>
      </c>
      <c r="E393" s="303">
        <f>未改造舰娘!$C389</f>
        <v>4</v>
      </c>
      <c r="F393" s="304" t="str">
        <f>未改造舰娘!$D389</f>
        <v>轻巡</v>
      </c>
      <c r="G393" s="304" t="str">
        <f>未改造舰娘!$E389</f>
        <v>中型</v>
      </c>
      <c r="H393" s="304" t="str">
        <f>未改造舰娘!$F389</f>
        <v>护卫舰</v>
      </c>
      <c r="I393" s="460">
        <f>未改造舰娘!$AR389</f>
        <v>3</v>
      </c>
      <c r="J393" s="304" t="str">
        <f>未改造舰娘!$G389</f>
        <v>英国</v>
      </c>
      <c r="K393" s="312">
        <f>未改造舰娘!$H389+(BV393+CI393+CV393+DI393)*$C$2</f>
        <v>28</v>
      </c>
      <c r="L393" s="304">
        <f>未改造舰娘!$I389</f>
        <v>0</v>
      </c>
      <c r="M393" s="304">
        <f>未改造舰娘!$J389</f>
        <v>1</v>
      </c>
      <c r="N393" s="518">
        <f>未改造舰娘!$K389</f>
        <v>2</v>
      </c>
      <c r="O393" s="304">
        <f>未改造舰娘!$L389+((CE393+CR393+DE393+DR393)*$C$2)</f>
        <v>20</v>
      </c>
      <c r="P393" s="304" t="str">
        <f>IF($C$2=1,(IF(ISERROR(FIND("超长",未改造舰娘!$M389&amp;CC393&amp;CP393&amp;DC393&amp;DP393,1)),IF(ISERROR(FIND("长",未改造舰娘!$M389&amp;CC393&amp;CP393&amp;DC393&amp;DP393,1)),IF(ISERROR(FIND("中",未改造舰娘!$M389&amp;CC393&amp;CP393&amp;DC393&amp;DP393,1)),IF(ISERROR(FIND("短",未改造舰娘!$M389&amp;CC393&amp;CP393&amp;DC393&amp;DP393,1)),IF(ISERROR(FIND("无",未改造舰娘!$M389&amp;CC393&amp;CP393&amp;DC393&amp;DP393,1)),0,"无"),"短"),"中"),"长"),"超长")),未改造舰娘!$M389)</f>
        <v>中</v>
      </c>
      <c r="Q393" s="303">
        <f>未改造舰娘!$N389</f>
        <v>32</v>
      </c>
      <c r="R393" s="304">
        <f>(未改造舰娘!$P389)+(未改造舰娘!$Q389)*$C$3+((BW393+CJ393+CW393+DJ393)*$C$2)</f>
        <v>52</v>
      </c>
      <c r="S393" s="304">
        <f>(未改造舰娘!$R389)+(未改造舰娘!$S389)*$C$3+((BY393+CL393+CY393+DL393)*$C$2)</f>
        <v>50</v>
      </c>
      <c r="T393" s="304">
        <f>(未改造舰娘!$T389)+(未改造舰娘!$U389)*$C$3+((BX393+CK393+CX393+DK393)*$C$2)</f>
        <v>46</v>
      </c>
      <c r="U393" s="304">
        <f>(未改造舰娘!$V389)+(未改造舰娘!$W389)*$C$3+((CG393+CT393+DG393+DT393)*$C$2)</f>
        <v>90</v>
      </c>
      <c r="V393" s="305">
        <f>INT((((未改造舰娘!$Y389)-(未改造舰娘!$X389))*(((IF(D393=0,C393,D393))-1)/99))+未改造舰娘!$X389)+((CB393+CO393+DB393+DO393)*$C$2)</f>
        <v>92</v>
      </c>
      <c r="W393" s="304">
        <f>INT((((未改造舰娘!$AA389)-(未改造舰娘!$Z389))*(((IF(D393=0,C393,D393))-1)/99))+未改造舰娘!$Z389)+((CD393+CQ393+DD393+DQ393)*$C$2)</f>
        <v>69</v>
      </c>
      <c r="X393" s="304">
        <f>INT((((未改造舰娘!$AC389)-(未改造舰娘!$AB389))*(((IF(D393=0,C393,D393))-1)/99))+未改造舰娘!$AB389)+((CA393+CN393+DA393+DN393)*$C$2)</f>
        <v>22</v>
      </c>
      <c r="Y393" s="303">
        <f>INT((((未改造舰娘!$AE389)-(未改造舰娘!$AD389))*(((IF(D393=0,C393,D393))-1)/99))+未改造舰娘!$AD389)+((BZ393+CM393+CZ393+DM393)*$C$2)</f>
        <v>82</v>
      </c>
      <c r="Z393" s="474" t="str">
        <f>IF(未改造舰娘!$AF389=0,"",未改造舰娘!$AF389)</f>
        <v/>
      </c>
      <c r="AA393" s="304" t="str">
        <f>IF(未改造舰娘!$AG389="","",未改造舰娘!$AG389)</f>
        <v/>
      </c>
      <c r="AB393" s="304" t="str">
        <f>IF(未改造舰娘!$AH389="","",未改造舰娘!$AH389)</f>
        <v/>
      </c>
      <c r="AC393" s="304" t="str">
        <f>IF(未改造舰娘!$AI389="","",未改造舰娘!$AI389)</f>
        <v/>
      </c>
      <c r="AD393" s="304">
        <f>IF(未改造舰娘!$AJ389="","",未改造舰娘!$AJ389)</f>
        <v>0</v>
      </c>
      <c r="AE393" s="305">
        <f>IF(未改造舰娘!$AK389="","",未改造舰娘!$AK389)</f>
        <v>0</v>
      </c>
      <c r="AF393" s="304" t="str">
        <f>IF(未改造舰娘!$AL389="","",未改造舰娘!$AL389)</f>
        <v/>
      </c>
      <c r="AG393" s="304" t="str">
        <f>IF(未改造舰娘!$AM389="","",未改造舰娘!$AM389)</f>
        <v/>
      </c>
      <c r="AH393" s="304" t="str">
        <f>IF(未改造舰娘!$AN389="","",未改造舰娘!$AN389)</f>
        <v/>
      </c>
      <c r="AI393" s="304" t="str">
        <f>IF(未改造舰娘!$AO389="","",未改造舰娘!$AO389)</f>
        <v/>
      </c>
      <c r="AJ393" s="304" t="str">
        <f>IF(未改造舰娘!$AP389="","",未改造舰娘!$AP389)</f>
        <v/>
      </c>
      <c r="AK393" s="303" t="str">
        <f>IF(未改造舰娘!$AQ389="","",未改造舰娘!$AQ389)</f>
        <v/>
      </c>
      <c r="AL393" s="306" t="str">
        <f>IF(未改造舰娘!$AS389="","",未改造舰娘!$AS389)</f>
        <v>E国双联5.25英寸炮</v>
      </c>
      <c r="AM393" s="306" t="str">
        <f>IF(未改造舰娘!$AT389="","",未改造舰娘!$AT389)</f>
        <v/>
      </c>
      <c r="AN393" s="306" t="str">
        <f>IF(未改造舰娘!$AU389="","",未改造舰娘!$AU389)</f>
        <v/>
      </c>
      <c r="AO393" s="306" t="str">
        <f>IF(未改造舰娘!$AV389="","",未改造舰娘!$AV389)</f>
        <v/>
      </c>
      <c r="AP393" s="307" t="str">
        <f>IF(未改造舰娘!$AW389="","",未改造舰娘!$AW389)</f>
        <v>征战四海(3级)：全阶段损失自身总生命值的30%血量后本场战斗获得一次100%的减伤（每次出击限发动一次）。炮击战阶段我方每命中敌方单位一次，都会提升亚尔古水手5点火力值。</v>
      </c>
      <c r="AQ393" s="308" t="str">
        <f>IF(未改造舰娘!$AX389="","",未改造舰娘!$AX389)</f>
        <v/>
      </c>
      <c r="AR393" s="304">
        <f>IF(未改造舰娘!$AY389="","",未改造舰娘!$AY389)</f>
        <v>20</v>
      </c>
      <c r="AS393" s="304">
        <f>IF(未改造舰娘!$AZ389="","",未改造舰娘!$AZ389)</f>
        <v>30</v>
      </c>
      <c r="AT393" s="304">
        <f>IF(未改造舰娘!$BA389="","",未改造舰娘!$BA389)</f>
        <v>0.96</v>
      </c>
      <c r="AU393" s="304">
        <f>IF(未改造舰娘!$BB389="","",未改造舰娘!$BB389)</f>
        <v>1.8</v>
      </c>
      <c r="AV393" s="305">
        <f>IF((未改造舰娘!$BG389+未改造舰娘!$BK389*$C$4)=0,"",(未改造舰娘!$BG389+未改造舰娘!$BK389*$C$4))</f>
        <v>10</v>
      </c>
      <c r="AW393" s="304">
        <f>IF((未改造舰娘!$BH389+未改造舰娘!$BL389*$C$4)=0,"",(未改造舰娘!$BH389+未改造舰娘!$BL389*$C$4))</f>
        <v>18</v>
      </c>
      <c r="AX393" s="304">
        <f>IF((未改造舰娘!$BI389+未改造舰娘!$BM389*$C$4)=0,"",(未改造舰娘!$BI389+未改造舰娘!$BM389*$C$4))</f>
        <v>13</v>
      </c>
      <c r="AY393" s="303" t="str">
        <f>IF((未改造舰娘!$BJ389+未改造舰娘!$BN389*$C$4)=0,"",(未改造舰娘!$BJ389+未改造舰娘!$BN389*$C$4))</f>
        <v/>
      </c>
      <c r="AZ393" s="500">
        <f>IF(未改造舰娘!BC389="","",未改造舰娘!BC389)</f>
        <v>15</v>
      </c>
      <c r="BA393" s="500">
        <f>IF(未改造舰娘!BD389="","",未改造舰娘!BD389)</f>
        <v>10</v>
      </c>
      <c r="BB393" s="500">
        <f>IF(未改造舰娘!BE389="","",未改造舰娘!BE389)</f>
        <v>11</v>
      </c>
      <c r="BC393" s="498">
        <f>IF(未改造舰娘!BF389="","",未改造舰娘!BF389)</f>
        <v>49</v>
      </c>
      <c r="BD393" s="67" t="s">
        <v>2797</v>
      </c>
      <c r="BE393" s="506">
        <v>4.1666666666666664E-2</v>
      </c>
      <c r="BF393" s="306" t="str">
        <f>IF(未改造舰娘!$BQ389="","",未改造舰娘!$BQ389)</f>
        <v/>
      </c>
      <c r="BG393" s="306" t="str">
        <f>IF(未改造舰娘!$BR389="","",未改造舰娘!$BR389)</f>
        <v/>
      </c>
      <c r="BH393" s="306"/>
      <c r="BU393" s="304">
        <f>IFERROR(VLOOKUP(AL393,装备!$B:$C,2,0),0)</f>
        <v>3</v>
      </c>
      <c r="BV393" s="304">
        <f>IFERROR(VLOOKUP($AL393,装备!$B:$Q,5,0),0)</f>
        <v>0</v>
      </c>
      <c r="BW393" s="304">
        <f>IFERROR(VLOOKUP($AL393,装备!$B:$Q,6,0),0)</f>
        <v>3</v>
      </c>
      <c r="BX393" s="304">
        <f>IFERROR(VLOOKUP($AL393,装备!$B:$Q,7,0),0)</f>
        <v>0</v>
      </c>
      <c r="BY393" s="304">
        <f>IFERROR(VLOOKUP($AL393,装备!$B:$Q,8,0),0)</f>
        <v>0</v>
      </c>
      <c r="BZ393" s="304">
        <f>IFERROR(VLOOKUP($AL393,装备!$B:$Q,9,0),0)</f>
        <v>0</v>
      </c>
      <c r="CA393" s="304">
        <f>IFERROR(VLOOKUP($AL393,装备!$B:$Q,10,0),0)</f>
        <v>0</v>
      </c>
      <c r="CB393" s="304">
        <f>IFERROR(VLOOKUP($AL393,装备!$B:$Q,11,0),0)</f>
        <v>0</v>
      </c>
      <c r="CC393" s="304" t="str">
        <f>IFERROR(VLOOKUP($AL393,装备!$B:$Q,12,0),0)</f>
        <v>中</v>
      </c>
      <c r="CD393" s="304">
        <f>IFERROR(VLOOKUP($AL393,装备!$B:$Q,13,0),0)</f>
        <v>0</v>
      </c>
      <c r="CE393" s="304">
        <f>IFERROR(VLOOKUP($AL393,装备!$B:$Q,14,0),0)</f>
        <v>0</v>
      </c>
      <c r="CF393" s="304">
        <f>IFERROR(VLOOKUP($AL393,装备!$B:$Q,16,0),0)</f>
        <v>5</v>
      </c>
      <c r="CG393" s="304">
        <f>IFERROR(VLOOKUP($AL393,装备!$B:$Q,5,0),0)</f>
        <v>0</v>
      </c>
      <c r="CH393" s="304">
        <f>IFERROR(VLOOKUP(AM393,装备!$B:$C,2,0),0)</f>
        <v>0</v>
      </c>
      <c r="CI393" s="304">
        <f>IFERROR(VLOOKUP($AM393,装备!$B:$Q,5,0),0)</f>
        <v>0</v>
      </c>
      <c r="CJ393" s="304">
        <f>IFERROR(VLOOKUP($AM393,装备!$B:$Q,6,0),0)</f>
        <v>0</v>
      </c>
      <c r="CK393" s="304">
        <f>IFERROR(VLOOKUP($AM393,装备!$B:$Q,7,0),0)</f>
        <v>0</v>
      </c>
      <c r="CL393" s="304">
        <f>IFERROR(VLOOKUP($AM393,装备!$B:$Q,8,0),0)</f>
        <v>0</v>
      </c>
      <c r="CM393" s="304">
        <f>IFERROR(VLOOKUP($AM393,装备!$B:$Q,9,0),0)</f>
        <v>0</v>
      </c>
      <c r="CN393" s="304">
        <f>IFERROR(VLOOKUP($AM393,装备!$B:$Q,10,0),0)</f>
        <v>0</v>
      </c>
      <c r="CO393" s="304">
        <f>IFERROR(VLOOKUP($AM393,装备!$B:$Q,11,0),0)</f>
        <v>0</v>
      </c>
      <c r="CP393" s="304">
        <f>IFERROR(VLOOKUP($AM393,装备!$B:$Q,12,0),0)</f>
        <v>0</v>
      </c>
      <c r="CQ393" s="304">
        <f>IFERROR(VLOOKUP($AM393,装备!$B:$Q,13,0),0)</f>
        <v>0</v>
      </c>
      <c r="CR393" s="304">
        <f>IFERROR(VLOOKUP($AM393,装备!$B:$Q,14,0),0)</f>
        <v>0</v>
      </c>
      <c r="CS393" s="304">
        <f>IFERROR(VLOOKUP($AM393,装备!$B:$Q,16,0),0)</f>
        <v>0</v>
      </c>
      <c r="CT393" s="304">
        <f>IFERROR(VLOOKUP($AM393,装备!$B:$Q,5,0),0)</f>
        <v>0</v>
      </c>
      <c r="CU393" s="304">
        <f>IFERROR(VLOOKUP(AN393,装备!$B:$C,2,0),0)</f>
        <v>0</v>
      </c>
      <c r="CV393" s="304">
        <f>IFERROR(VLOOKUP($AN393,装备!$B:$Q,5,0),0)</f>
        <v>0</v>
      </c>
      <c r="CW393" s="304">
        <f>IFERROR(VLOOKUP($AN393,装备!$B:$Q,6,0),0)</f>
        <v>0</v>
      </c>
      <c r="CX393" s="304">
        <f>IFERROR(VLOOKUP($AN393,装备!$B:$Q,7,0),0)</f>
        <v>0</v>
      </c>
      <c r="CY393" s="304">
        <f>IFERROR(VLOOKUP($AN393,装备!$B:$Q,8,0),0)</f>
        <v>0</v>
      </c>
      <c r="CZ393" s="304">
        <f>IFERROR(VLOOKUP($AN393,装备!$B:$Q,9,0),0)</f>
        <v>0</v>
      </c>
      <c r="DA393" s="304">
        <f>IFERROR(VLOOKUP($AN393,装备!$B:$Q,10,0),0)</f>
        <v>0</v>
      </c>
      <c r="DB393" s="304">
        <f>IFERROR(VLOOKUP($AN393,装备!$B:$Q,11,0),0)</f>
        <v>0</v>
      </c>
      <c r="DC393" s="304">
        <f>IFERROR(VLOOKUP($AN393,装备!$B:$Q,12,0),0)</f>
        <v>0</v>
      </c>
      <c r="DD393" s="304">
        <f>IFERROR(VLOOKUP($AN393,装备!$B:$Q,13,0),0)</f>
        <v>0</v>
      </c>
      <c r="DE393" s="304">
        <f>IFERROR(VLOOKUP($AN393,装备!$B:$Q,14,0),0)</f>
        <v>0</v>
      </c>
      <c r="DF393" s="304">
        <f>IFERROR(VLOOKUP($AN393,装备!$B:$Q,16,0),0)</f>
        <v>0</v>
      </c>
      <c r="DG393" s="304">
        <f>IFERROR(VLOOKUP($AN393,装备!$B:$Q,5,0),0)</f>
        <v>0</v>
      </c>
      <c r="DH393" s="304">
        <f>IFERROR(VLOOKUP(AO393,装备!$B:$C,2,0),0)</f>
        <v>0</v>
      </c>
      <c r="DI393" s="304">
        <f>IFERROR(VLOOKUP($AO393,装备!$B:$Q,5,0),0)</f>
        <v>0</v>
      </c>
      <c r="DJ393" s="304">
        <f>IFERROR(VLOOKUP($AO393,装备!$B:$Q,6,0),0)</f>
        <v>0</v>
      </c>
      <c r="DK393" s="304">
        <f>IFERROR(VLOOKUP($AO393,装备!$B:$Q,7,0),0)</f>
        <v>0</v>
      </c>
      <c r="DL393" s="304">
        <f>IFERROR(VLOOKUP($AO393,装备!$B:$Q,8,0),0)</f>
        <v>0</v>
      </c>
      <c r="DM393" s="304">
        <f>IFERROR(VLOOKUP($AO393,装备!$B:$Q,9,0),0)</f>
        <v>0</v>
      </c>
      <c r="DN393" s="304">
        <f>IFERROR(VLOOKUP($AO393,装备!$B:$Q,10,0),0)</f>
        <v>0</v>
      </c>
      <c r="DO393" s="304">
        <f>IFERROR(VLOOKUP($AO393,装备!$B:$Q,11,0),0)</f>
        <v>0</v>
      </c>
      <c r="DP393" s="304">
        <f>IFERROR(VLOOKUP($AO393,装备!$B:$Q,12,0),0)</f>
        <v>0</v>
      </c>
      <c r="DQ393" s="304">
        <f>IFERROR(VLOOKUP($AO393,装备!$B:$Q,13,0),0)</f>
        <v>0</v>
      </c>
      <c r="DR393" s="304">
        <f>IFERROR(VLOOKUP($AO393,装备!$B:$Q,14,0),0)</f>
        <v>0</v>
      </c>
      <c r="DS393" s="304">
        <f>IFERROR(VLOOKUP($AO393,装备!$B:$Q,16,0),0)</f>
        <v>0</v>
      </c>
      <c r="DT393" s="304">
        <f>IFERROR(VLOOKUP($AO393,装备!$B:$Q,5,0),0)</f>
        <v>0</v>
      </c>
    </row>
    <row r="394" spans="1:124" hidden="1">
      <c r="A394" s="301">
        <f>未改造舰娘!$A390</f>
        <v>10042112</v>
      </c>
      <c r="B394" s="354" t="s">
        <v>4322</v>
      </c>
      <c r="C394" s="323"/>
      <c r="D394" s="323">
        <f t="shared" si="6"/>
        <v>110</v>
      </c>
      <c r="E394" s="303">
        <f>未改造舰娘!$C390</f>
        <v>4</v>
      </c>
      <c r="F394" s="304" t="str">
        <f>未改造舰娘!$D390</f>
        <v>轻巡</v>
      </c>
      <c r="G394" s="304" t="str">
        <f>未改造舰娘!$E390</f>
        <v>中型</v>
      </c>
      <c r="H394" s="304" t="str">
        <f>未改造舰娘!$F390</f>
        <v>护卫舰</v>
      </c>
      <c r="I394" s="460">
        <f>未改造舰娘!$AR390</f>
        <v>3</v>
      </c>
      <c r="J394" s="304" t="str">
        <f>未改造舰娘!$G390</f>
        <v>美国</v>
      </c>
      <c r="K394" s="312">
        <f>未改造舰娘!$H390+(BV394+CI394+CV394+DI394)*$C$2</f>
        <v>32</v>
      </c>
      <c r="L394" s="304">
        <f>未改造舰娘!$I390</f>
        <v>0</v>
      </c>
      <c r="M394" s="304">
        <f>未改造舰娘!$J390</f>
        <v>2</v>
      </c>
      <c r="N394" s="518">
        <f>未改造舰娘!$K390</f>
        <v>2</v>
      </c>
      <c r="O394" s="304">
        <f>未改造舰娘!$L390+((CE394+CR394+DE394+DR394)*$C$2)</f>
        <v>20</v>
      </c>
      <c r="P394" s="304" t="str">
        <f>IF($C$2=1,(IF(ISERROR(FIND("超长",未改造舰娘!$M390&amp;CC394&amp;CP394&amp;DC394&amp;DP394,1)),IF(ISERROR(FIND("长",未改造舰娘!$M390&amp;CC394&amp;CP394&amp;DC394&amp;DP394,1)),IF(ISERROR(FIND("中",未改造舰娘!$M390&amp;CC394&amp;CP394&amp;DC394&amp;DP394,1)),IF(ISERROR(FIND("短",未改造舰娘!$M390&amp;CC394&amp;CP394&amp;DC394&amp;DP394,1)),IF(ISERROR(FIND("无",未改造舰娘!$M390&amp;CC394&amp;CP394&amp;DC394&amp;DP394,1)),0,"无"),"短"),"中"),"长"),"超长")),未改造舰娘!$M390)</f>
        <v>中</v>
      </c>
      <c r="Q394" s="303">
        <f>未改造舰娘!$N390</f>
        <v>32.5</v>
      </c>
      <c r="R394" s="304">
        <f>(未改造舰娘!$P390)+(未改造舰娘!$Q390)*$C$3+((BW394+CJ394+CW394+DJ394)*$C$2)</f>
        <v>62</v>
      </c>
      <c r="S394" s="304">
        <f>(未改造舰娘!$R390)+(未改造舰娘!$S390)*$C$3+((BY394+CL394+CY394+DL394)*$C$2)</f>
        <v>0</v>
      </c>
      <c r="T394" s="304">
        <f>(未改造舰娘!$T390)+(未改造舰娘!$U390)*$C$3+((BX394+CK394+CX394+DK394)*$C$2)</f>
        <v>54</v>
      </c>
      <c r="U394" s="304">
        <f>(未改造舰娘!$V390)+(未改造舰娘!$W390)*$C$3+((CG394+CT394+DG394+DT394)*$C$2)</f>
        <v>91</v>
      </c>
      <c r="V394" s="305">
        <f>INT((((未改造舰娘!$Y390)-(未改造舰娘!$X390))*(((IF(D394=0,C394,D394))-1)/99))+未改造舰娘!$X390)+((CB394+CO394+DB394+DO394)*$C$2)</f>
        <v>89</v>
      </c>
      <c r="W394" s="304">
        <f>INT((((未改造舰娘!$AA390)-(未改造舰娘!$Z390))*(((IF(D394=0,C394,D394))-1)/99))+未改造舰娘!$Z390)+((CD394+CQ394+DD394+DQ394)*$C$2)</f>
        <v>69</v>
      </c>
      <c r="X394" s="304">
        <f>INT((((未改造舰娘!$AC390)-(未改造舰娘!$AB390))*(((IF(D394=0,C394,D394))-1)/99))+未改造舰娘!$AB390)+((CA394+CN394+DA394+DN394)*$C$2)</f>
        <v>23</v>
      </c>
      <c r="Y394" s="303">
        <f>INT((((未改造舰娘!$AE390)-(未改造舰娘!$AD390))*(((IF(D394=0,C394,D394))-1)/99))+未改造舰娘!$AD390)+((BZ394+CM394+CZ394+DM394)*$C$2)</f>
        <v>68</v>
      </c>
      <c r="Z394" s="474">
        <f>IF(未改造舰娘!$AF390=0,"",未改造舰娘!$AF390)</f>
        <v>3</v>
      </c>
      <c r="AA394" s="304">
        <f>IF(未改造舰娘!$AG390="","",未改造舰娘!$AG390)</f>
        <v>3</v>
      </c>
      <c r="AB394" s="304">
        <f>IF(未改造舰娘!$AH390="","",未改造舰娘!$AH390)</f>
        <v>3</v>
      </c>
      <c r="AC394" s="304" t="str">
        <f>IF(未改造舰娘!$AI390="","",未改造舰娘!$AI390)</f>
        <v/>
      </c>
      <c r="AD394" s="304">
        <f>IF(未改造舰娘!$AJ390="","",未改造舰娘!$AJ390)</f>
        <v>9</v>
      </c>
      <c r="AE394" s="305">
        <f>IF(未改造舰娘!$AK390="","",未改造舰娘!$AK390)</f>
        <v>0</v>
      </c>
      <c r="AF394" s="304" t="str">
        <f>IF(未改造舰娘!$AL390="","",未改造舰娘!$AL390)</f>
        <v/>
      </c>
      <c r="AG394" s="304" t="str">
        <f>IF(未改造舰娘!$AM390="","",未改造舰娘!$AM390)</f>
        <v/>
      </c>
      <c r="AH394" s="304" t="str">
        <f>IF(未改造舰娘!$AN390="","",未改造舰娘!$AN390)</f>
        <v/>
      </c>
      <c r="AI394" s="304" t="str">
        <f>IF(未改造舰娘!$AO390="","",未改造舰娘!$AO390)</f>
        <v/>
      </c>
      <c r="AJ394" s="304" t="str">
        <f>IF(未改造舰娘!$AP390="","",未改造舰娘!$AP390)</f>
        <v/>
      </c>
      <c r="AK394" s="303" t="str">
        <f>IF(未改造舰娘!$AQ390="","",未改造舰娘!$AQ390)</f>
        <v/>
      </c>
      <c r="AL394" s="306" t="str">
        <f>IF(未改造舰娘!$AS390="","",未改造舰娘!$AS390)</f>
        <v>U国三联6英寸炮</v>
      </c>
      <c r="AM394" s="306" t="str">
        <f>IF(未改造舰娘!$AT390="","",未改造舰娘!$AT390)</f>
        <v>U国博福斯40毫米防空炮(四联)</v>
      </c>
      <c r="AN394" s="306" t="str">
        <f>IF(未改造舰娘!$AU390="","",未改造舰娘!$AU390)</f>
        <v/>
      </c>
      <c r="AO394" s="306" t="str">
        <f>IF(未改造舰娘!$AV390="","",未改造舰娘!$AV390)</f>
        <v/>
      </c>
      <c r="AP394" s="307" t="str">
        <f>IF(未改造舰娘!$AW390="","",未改造舰娘!$AW390)</f>
        <v/>
      </c>
      <c r="AQ394" s="308" t="str">
        <f>IF(未改造舰娘!$AX390="","",未改造舰娘!$AX390)</f>
        <v/>
      </c>
      <c r="AR394" s="304">
        <f>IF(未改造舰娘!$AY390="","",未改造舰娘!$AY390)</f>
        <v>30</v>
      </c>
      <c r="AS394" s="304">
        <f>IF(未改造舰娘!$AZ390="","",未改造舰娘!$AZ390)</f>
        <v>35</v>
      </c>
      <c r="AT394" s="304">
        <f>IF(未改造舰娘!$BA390="","",未改造舰娘!$BA390)</f>
        <v>0.8</v>
      </c>
      <c r="AU394" s="304">
        <f>IF(未改造舰娘!$BB390="","",未改造舰娘!$BB390)</f>
        <v>1.5</v>
      </c>
      <c r="AV394" s="305">
        <f>IF((未改造舰娘!$BG390+未改造舰娘!$BK390*$C$4)=0,"",(未改造舰娘!$BG390+未改造舰娘!$BK390*$C$4))</f>
        <v>10</v>
      </c>
      <c r="AW394" s="304">
        <f>IF((未改造舰娘!$BH390+未改造舰娘!$BL390*$C$4)=0,"",(未改造舰娘!$BH390+未改造舰娘!$BL390*$C$4))</f>
        <v>23</v>
      </c>
      <c r="AX394" s="304">
        <f>IF((未改造舰娘!$BI390+未改造舰娘!$BM390*$C$4)=0,"",(未改造舰娘!$BI390+未改造舰娘!$BM390*$C$4))</f>
        <v>14</v>
      </c>
      <c r="AY394" s="303">
        <f>IF((未改造舰娘!$BJ390+未改造舰娘!$BN390*$C$4)=0,"",(未改造舰娘!$BJ390+未改造舰娘!$BN390*$C$4))</f>
        <v>2</v>
      </c>
      <c r="AZ394" s="500">
        <f>IF(未改造舰娘!BC390="","",未改造舰娘!BC390)</f>
        <v>16</v>
      </c>
      <c r="BA394" s="500">
        <f>IF(未改造舰娘!BD390="","",未改造舰娘!BD390)</f>
        <v>0</v>
      </c>
      <c r="BB394" s="500">
        <f>IF(未改造舰娘!BE390="","",未改造舰娘!BE390)</f>
        <v>15</v>
      </c>
      <c r="BC394" s="498">
        <f>IF(未改造舰娘!BF390="","",未改造舰娘!BF390)</f>
        <v>62</v>
      </c>
      <c r="BD394" s="67" t="s">
        <v>2809</v>
      </c>
      <c r="BE394" s="506"/>
      <c r="BF394" s="306" t="str">
        <f>IF(未改造舰娘!$BQ390="","",未改造舰娘!$BQ390)</f>
        <v/>
      </c>
      <c r="BG394" s="306" t="str">
        <f>IF(未改造舰娘!$BR390="","",未改造舰娘!$BR390)</f>
        <v/>
      </c>
      <c r="BH394" s="306"/>
      <c r="BU394" s="304">
        <f>IFERROR(VLOOKUP(AL394,装备!$B:$C,2,0),0)</f>
        <v>2</v>
      </c>
      <c r="BV394" s="304">
        <f>IFERROR(VLOOKUP($AL394,装备!$B:$Q,5,0),0)</f>
        <v>0</v>
      </c>
      <c r="BW394" s="304">
        <f>IFERROR(VLOOKUP($AL394,装备!$B:$Q,6,0),0)</f>
        <v>6</v>
      </c>
      <c r="BX394" s="304">
        <f>IFERROR(VLOOKUP($AL394,装备!$B:$Q,7,0),0)</f>
        <v>0</v>
      </c>
      <c r="BY394" s="304">
        <f>IFERROR(VLOOKUP($AL394,装备!$B:$Q,8,0),0)</f>
        <v>0</v>
      </c>
      <c r="BZ394" s="304">
        <f>IFERROR(VLOOKUP($AL394,装备!$B:$Q,9,0),0)</f>
        <v>0</v>
      </c>
      <c r="CA394" s="304">
        <f>IFERROR(VLOOKUP($AL394,装备!$B:$Q,10,0),0)</f>
        <v>0</v>
      </c>
      <c r="CB394" s="304">
        <f>IFERROR(VLOOKUP($AL394,装备!$B:$Q,11,0),0)</f>
        <v>1</v>
      </c>
      <c r="CC394" s="304" t="str">
        <f>IFERROR(VLOOKUP($AL394,装备!$B:$Q,12,0),0)</f>
        <v>中</v>
      </c>
      <c r="CD394" s="304">
        <f>IFERROR(VLOOKUP($AL394,装备!$B:$Q,13,0),0)</f>
        <v>0</v>
      </c>
      <c r="CE394" s="304">
        <f>IFERROR(VLOOKUP($AL394,装备!$B:$Q,14,0),0)</f>
        <v>0</v>
      </c>
      <c r="CF394" s="304">
        <f>IFERROR(VLOOKUP($AL394,装备!$B:$Q,16,0),0)</f>
        <v>0</v>
      </c>
      <c r="CG394" s="304">
        <f>IFERROR(VLOOKUP($AL394,装备!$B:$Q,5,0),0)</f>
        <v>0</v>
      </c>
      <c r="CH394" s="304">
        <f>IFERROR(VLOOKUP(AM394,装备!$B:$C,2,0),0)</f>
        <v>5</v>
      </c>
      <c r="CI394" s="304">
        <f>IFERROR(VLOOKUP($AM394,装备!$B:$Q,5,0),0)</f>
        <v>0</v>
      </c>
      <c r="CJ394" s="304">
        <f>IFERROR(VLOOKUP($AM394,装备!$B:$Q,6,0),0)</f>
        <v>2</v>
      </c>
      <c r="CK394" s="304">
        <f>IFERROR(VLOOKUP($AM394,装备!$B:$Q,7,0),0)</f>
        <v>0</v>
      </c>
      <c r="CL394" s="304">
        <f>IFERROR(VLOOKUP($AM394,装备!$B:$Q,8,0),0)</f>
        <v>0</v>
      </c>
      <c r="CM394" s="304">
        <f>IFERROR(VLOOKUP($AM394,装备!$B:$Q,9,0),0)</f>
        <v>0</v>
      </c>
      <c r="CN394" s="304">
        <f>IFERROR(VLOOKUP($AM394,装备!$B:$Q,10,0),0)</f>
        <v>0</v>
      </c>
      <c r="CO394" s="304">
        <f>IFERROR(VLOOKUP($AM394,装备!$B:$Q,11,0),0)</f>
        <v>1</v>
      </c>
      <c r="CP394" s="304" t="str">
        <f>IFERROR(VLOOKUP($AM394,装备!$B:$Q,12,0),0)</f>
        <v>短</v>
      </c>
      <c r="CQ394" s="304">
        <f>IFERROR(VLOOKUP($AM394,装备!$B:$Q,13,0),0)</f>
        <v>0</v>
      </c>
      <c r="CR394" s="304">
        <f>IFERROR(VLOOKUP($AM394,装备!$B:$Q,14,0),0)</f>
        <v>0</v>
      </c>
      <c r="CS394" s="304">
        <f>IFERROR(VLOOKUP($AM394,装备!$B:$Q,16,0),0)</f>
        <v>9</v>
      </c>
      <c r="CT394" s="304">
        <f>IFERROR(VLOOKUP($AM394,装备!$B:$Q,5,0),0)</f>
        <v>0</v>
      </c>
      <c r="CU394" s="304">
        <f>IFERROR(VLOOKUP(AN394,装备!$B:$C,2,0),0)</f>
        <v>0</v>
      </c>
      <c r="CV394" s="304">
        <f>IFERROR(VLOOKUP($AN394,装备!$B:$Q,5,0),0)</f>
        <v>0</v>
      </c>
      <c r="CW394" s="304">
        <f>IFERROR(VLOOKUP($AN394,装备!$B:$Q,6,0),0)</f>
        <v>0</v>
      </c>
      <c r="CX394" s="304">
        <f>IFERROR(VLOOKUP($AN394,装备!$B:$Q,7,0),0)</f>
        <v>0</v>
      </c>
      <c r="CY394" s="304">
        <f>IFERROR(VLOOKUP($AN394,装备!$B:$Q,8,0),0)</f>
        <v>0</v>
      </c>
      <c r="CZ394" s="304">
        <f>IFERROR(VLOOKUP($AN394,装备!$B:$Q,9,0),0)</f>
        <v>0</v>
      </c>
      <c r="DA394" s="304">
        <f>IFERROR(VLOOKUP($AN394,装备!$B:$Q,10,0),0)</f>
        <v>0</v>
      </c>
      <c r="DB394" s="304">
        <f>IFERROR(VLOOKUP($AN394,装备!$B:$Q,11,0),0)</f>
        <v>0</v>
      </c>
      <c r="DC394" s="304">
        <f>IFERROR(VLOOKUP($AN394,装备!$B:$Q,12,0),0)</f>
        <v>0</v>
      </c>
      <c r="DD394" s="304">
        <f>IFERROR(VLOOKUP($AN394,装备!$B:$Q,13,0),0)</f>
        <v>0</v>
      </c>
      <c r="DE394" s="304">
        <f>IFERROR(VLOOKUP($AN394,装备!$B:$Q,14,0),0)</f>
        <v>0</v>
      </c>
      <c r="DF394" s="304">
        <f>IFERROR(VLOOKUP($AN394,装备!$B:$Q,16,0),0)</f>
        <v>0</v>
      </c>
      <c r="DG394" s="304">
        <f>IFERROR(VLOOKUP($AN394,装备!$B:$Q,5,0),0)</f>
        <v>0</v>
      </c>
      <c r="DH394" s="304">
        <f>IFERROR(VLOOKUP(AO394,装备!$B:$C,2,0),0)</f>
        <v>0</v>
      </c>
      <c r="DI394" s="304">
        <f>IFERROR(VLOOKUP($AO394,装备!$B:$Q,5,0),0)</f>
        <v>0</v>
      </c>
      <c r="DJ394" s="304">
        <f>IFERROR(VLOOKUP($AO394,装备!$B:$Q,6,0),0)</f>
        <v>0</v>
      </c>
      <c r="DK394" s="304">
        <f>IFERROR(VLOOKUP($AO394,装备!$B:$Q,7,0),0)</f>
        <v>0</v>
      </c>
      <c r="DL394" s="304">
        <f>IFERROR(VLOOKUP($AO394,装备!$B:$Q,8,0),0)</f>
        <v>0</v>
      </c>
      <c r="DM394" s="304">
        <f>IFERROR(VLOOKUP($AO394,装备!$B:$Q,9,0),0)</f>
        <v>0</v>
      </c>
      <c r="DN394" s="304">
        <f>IFERROR(VLOOKUP($AO394,装备!$B:$Q,10,0),0)</f>
        <v>0</v>
      </c>
      <c r="DO394" s="304">
        <f>IFERROR(VLOOKUP($AO394,装备!$B:$Q,11,0),0)</f>
        <v>0</v>
      </c>
      <c r="DP394" s="304">
        <f>IFERROR(VLOOKUP($AO394,装备!$B:$Q,12,0),0)</f>
        <v>0</v>
      </c>
      <c r="DQ394" s="304">
        <f>IFERROR(VLOOKUP($AO394,装备!$B:$Q,13,0),0)</f>
        <v>0</v>
      </c>
      <c r="DR394" s="304">
        <f>IFERROR(VLOOKUP($AO394,装备!$B:$Q,14,0),0)</f>
        <v>0</v>
      </c>
      <c r="DS394" s="304">
        <f>IFERROR(VLOOKUP($AO394,装备!$B:$Q,16,0),0)</f>
        <v>0</v>
      </c>
      <c r="DT394" s="304">
        <f>IFERROR(VLOOKUP($AO394,装备!$B:$Q,5,0),0)</f>
        <v>0</v>
      </c>
    </row>
    <row r="395" spans="1:124" ht="27" hidden="1">
      <c r="A395" s="301">
        <f>未改造舰娘!$A391</f>
        <v>10042212</v>
      </c>
      <c r="B395" s="354" t="s">
        <v>4323</v>
      </c>
      <c r="C395" s="323"/>
      <c r="D395" s="323">
        <f t="shared" si="6"/>
        <v>110</v>
      </c>
      <c r="E395" s="303">
        <f>未改造舰娘!$C391</f>
        <v>4</v>
      </c>
      <c r="F395" s="304" t="str">
        <f>未改造舰娘!$D391</f>
        <v>轻巡</v>
      </c>
      <c r="G395" s="304" t="str">
        <f>未改造舰娘!$E391</f>
        <v>中型</v>
      </c>
      <c r="H395" s="304" t="str">
        <f>未改造舰娘!$F391</f>
        <v>护卫舰</v>
      </c>
      <c r="I395" s="460">
        <f>未改造舰娘!$AR391</f>
        <v>3</v>
      </c>
      <c r="J395" s="304" t="str">
        <f>未改造舰娘!$G391</f>
        <v>美国</v>
      </c>
      <c r="K395" s="312">
        <f>未改造舰娘!$H391+(BV395+CI395+CV395+DI395)*$C$2</f>
        <v>33</v>
      </c>
      <c r="L395" s="304">
        <f>未改造舰娘!$I391</f>
        <v>-1</v>
      </c>
      <c r="M395" s="304">
        <f>未改造舰娘!$J391</f>
        <v>2</v>
      </c>
      <c r="N395" s="518">
        <f>未改造舰娘!$K391</f>
        <v>2</v>
      </c>
      <c r="O395" s="304">
        <f>未改造舰娘!$L391+((CE395+CR395+DE395+DR395)*$C$2)</f>
        <v>22</v>
      </c>
      <c r="P395" s="304" t="str">
        <f>IF($C$2=1,(IF(ISERROR(FIND("超长",未改造舰娘!$M391&amp;CC395&amp;CP395&amp;DC395&amp;DP395,1)),IF(ISERROR(FIND("长",未改造舰娘!$M391&amp;CC395&amp;CP395&amp;DC395&amp;DP395,1)),IF(ISERROR(FIND("中",未改造舰娘!$M391&amp;CC395&amp;CP395&amp;DC395&amp;DP395,1)),IF(ISERROR(FIND("短",未改造舰娘!$M391&amp;CC395&amp;CP395&amp;DC395&amp;DP395,1)),IF(ISERROR(FIND("无",未改造舰娘!$M391&amp;CC395&amp;CP395&amp;DC395&amp;DP395,1)),0,"无"),"短"),"中"),"长"),"超长")),未改造舰娘!$M391)</f>
        <v>中</v>
      </c>
      <c r="Q395" s="303">
        <f>未改造舰娘!$N391</f>
        <v>31.5</v>
      </c>
      <c r="R395" s="304">
        <f>(未改造舰娘!$P391)+(未改造舰娘!$Q391)*$C$3+((BW395+CJ395+CW395+DJ395)*$C$2)</f>
        <v>62</v>
      </c>
      <c r="S395" s="304">
        <f>(未改造舰娘!$R391)+(未改造舰娘!$S391)*$C$3+((BY395+CL395+CY395+DL395)*$C$2)</f>
        <v>0</v>
      </c>
      <c r="T395" s="304">
        <f>(未改造舰娘!$T391)+(未改造舰娘!$U391)*$C$3+((BX395+CK395+CX395+DK395)*$C$2)</f>
        <v>52</v>
      </c>
      <c r="U395" s="304">
        <f>(未改造舰娘!$V391)+(未改造舰娘!$W391)*$C$3+((CG395+CT395+DG395+DT395)*$C$2)</f>
        <v>86</v>
      </c>
      <c r="V395" s="305">
        <f>INT((((未改造舰娘!$Y391)-(未改造舰娘!$X391))*(((IF(D395=0,C395,D395))-1)/99))+未改造舰娘!$X391)+((CB395+CO395+DB395+DO395)*$C$2)</f>
        <v>89</v>
      </c>
      <c r="W395" s="304">
        <f>INT((((未改造舰娘!$AA391)-(未改造舰娘!$Z391))*(((IF(D395=0,C395,D395))-1)/99))+未改造舰娘!$Z391)+((CD395+CQ395+DD395+DQ395)*$C$2)</f>
        <v>72</v>
      </c>
      <c r="X395" s="304">
        <f>INT((((未改造舰娘!$AC391)-(未改造舰娘!$AB391))*(((IF(D395=0,C395,D395))-1)/99))+未改造舰娘!$AB391)+((CA395+CN395+DA395+DN395)*$C$2)</f>
        <v>23</v>
      </c>
      <c r="Y395" s="303">
        <f>INT((((未改造舰娘!$AE391)-(未改造舰娘!$AD391))*(((IF(D395=0,C395,D395))-1)/99))+未改造舰娘!$AD391)+((BZ395+CM395+CZ395+DM395)*$C$2)</f>
        <v>63</v>
      </c>
      <c r="Z395" s="474">
        <f>IF(未改造舰娘!$AF391=0,"",未改造舰娘!$AF391)</f>
        <v>3</v>
      </c>
      <c r="AA395" s="304">
        <f>IF(未改造舰娘!$AG391="","",未改造舰娘!$AG391)</f>
        <v>3</v>
      </c>
      <c r="AB395" s="304">
        <f>IF(未改造舰娘!$AH391="","",未改造舰娘!$AH391)</f>
        <v>3</v>
      </c>
      <c r="AC395" s="304" t="str">
        <f>IF(未改造舰娘!$AI391="","",未改造舰娘!$AI391)</f>
        <v/>
      </c>
      <c r="AD395" s="304">
        <f>IF(未改造舰娘!$AJ391="","",未改造舰娘!$AJ391)</f>
        <v>9</v>
      </c>
      <c r="AE395" s="305">
        <f>IF(未改造舰娘!$AK391="","",未改造舰娘!$AK391)</f>
        <v>0</v>
      </c>
      <c r="AF395" s="304" t="str">
        <f>IF(未改造舰娘!$AL391="","",未改造舰娘!$AL391)</f>
        <v/>
      </c>
      <c r="AG395" s="304" t="str">
        <f>IF(未改造舰娘!$AM391="","",未改造舰娘!$AM391)</f>
        <v/>
      </c>
      <c r="AH395" s="304" t="str">
        <f>IF(未改造舰娘!$AN391="","",未改造舰娘!$AN391)</f>
        <v/>
      </c>
      <c r="AI395" s="304" t="str">
        <f>IF(未改造舰娘!$AO391="","",未改造舰娘!$AO391)</f>
        <v/>
      </c>
      <c r="AJ395" s="304" t="str">
        <f>IF(未改造舰娘!$AP391="","",未改造舰娘!$AP391)</f>
        <v/>
      </c>
      <c r="AK395" s="303" t="str">
        <f>IF(未改造舰娘!$AQ391="","",未改造舰娘!$AQ391)</f>
        <v/>
      </c>
      <c r="AL395" s="306" t="str">
        <f>IF(未改造舰娘!$AS391="","",未改造舰娘!$AS391)</f>
        <v>U国四联1.1英寸防空炮</v>
      </c>
      <c r="AM395" s="306" t="str">
        <f>IF(未改造舰娘!$AT391="","",未改造舰娘!$AT391)</f>
        <v>U国三联6英寸炮</v>
      </c>
      <c r="AN395" s="306" t="str">
        <f>IF(未改造舰娘!$AU391="","",未改造舰娘!$AU391)</f>
        <v/>
      </c>
      <c r="AO395" s="306" t="str">
        <f>IF(未改造舰娘!$AV391="","",未改造舰娘!$AV391)</f>
        <v/>
      </c>
      <c r="AP395" s="307" t="str">
        <f>IF(未改造舰娘!$AW391="","",未改造舰娘!$AW391)</f>
        <v>涅槃(3级)：战斗中受到大于当前血量50%的伤害时，减少99%所受到的伤害。（每场战斗触发一次）</v>
      </c>
      <c r="AQ395" s="308" t="str">
        <f>IF(未改造舰娘!$AX391="","",未改造舰娘!$AX391)</f>
        <v/>
      </c>
      <c r="AR395" s="304">
        <f>IF(未改造舰娘!$AY391="","",未改造舰娘!$AY391)</f>
        <v>30</v>
      </c>
      <c r="AS395" s="304">
        <f>IF(未改造舰娘!$AZ391="","",未改造舰娘!$AZ391)</f>
        <v>35</v>
      </c>
      <c r="AT395" s="304">
        <f>IF(未改造舰娘!$BA391="","",未改造舰娘!$BA391)</f>
        <v>0.8</v>
      </c>
      <c r="AU395" s="304">
        <f>IF(未改造舰娘!$BB391="","",未改造舰娘!$BB391)</f>
        <v>1.5</v>
      </c>
      <c r="AV395" s="305">
        <f>IF((未改造舰娘!$BG391+未改造舰娘!$BK391*$C$4)=0,"",(未改造舰娘!$BG391+未改造舰娘!$BK391*$C$4))</f>
        <v>10</v>
      </c>
      <c r="AW395" s="304">
        <f>IF((未改造舰娘!$BH391+未改造舰娘!$BL391*$C$4)=0,"",(未改造舰娘!$BH391+未改造舰娘!$BL391*$C$4))</f>
        <v>20</v>
      </c>
      <c r="AX395" s="304">
        <f>IF((未改造舰娘!$BI391+未改造舰娘!$BM391*$C$4)=0,"",(未改造舰娘!$BI391+未改造舰娘!$BM391*$C$4))</f>
        <v>14</v>
      </c>
      <c r="AY395" s="303">
        <f>IF((未改造舰娘!$BJ391+未改造舰娘!$BN391*$C$4)=0,"",(未改造舰娘!$BJ391+未改造舰娘!$BN391*$C$4))</f>
        <v>1</v>
      </c>
      <c r="AZ395" s="500">
        <f>IF(未改造舰娘!BC391="","",未改造舰娘!BC391)</f>
        <v>16</v>
      </c>
      <c r="BA395" s="500">
        <f>IF(未改造舰娘!BD391="","",未改造舰娘!BD391)</f>
        <v>0</v>
      </c>
      <c r="BB395" s="500">
        <f>IF(未改造舰娘!BE391="","",未改造舰娘!BE391)</f>
        <v>14</v>
      </c>
      <c r="BC395" s="498">
        <f>IF(未改造舰娘!BF391="","",未改造舰娘!BF391)</f>
        <v>49</v>
      </c>
      <c r="BD395" s="419" t="s">
        <v>2816</v>
      </c>
      <c r="BE395" s="506"/>
      <c r="BF395" s="306" t="str">
        <f>IF(未改造舰娘!$BQ391="","",未改造舰娘!$BQ391)</f>
        <v>8-2-DEFGHIJKLM,8-3-DEFHIJKL</v>
      </c>
      <c r="BG395" s="306" t="str">
        <f>IF(未改造舰娘!$BR391="","",未改造舰娘!$BR391)</f>
        <v>极地奏鸣曲 Ex-4-3-EIM；扑火之蛾 Ex-8-FHJM,Ex-10-DGJKLN</v>
      </c>
      <c r="BH395" s="306"/>
      <c r="BU395" s="304">
        <f>IFERROR(VLOOKUP(AL395,装备!$B:$C,2,0),0)</f>
        <v>2</v>
      </c>
      <c r="BV395" s="304">
        <f>IFERROR(VLOOKUP($AL395,装备!$B:$Q,5,0),0)</f>
        <v>0</v>
      </c>
      <c r="BW395" s="304">
        <f>IFERROR(VLOOKUP($AL395,装备!$B:$Q,6,0),0)</f>
        <v>0</v>
      </c>
      <c r="BX395" s="304">
        <f>IFERROR(VLOOKUP($AL395,装备!$B:$Q,7,0),0)</f>
        <v>0</v>
      </c>
      <c r="BY395" s="304">
        <f>IFERROR(VLOOKUP($AL395,装备!$B:$Q,8,0),0)</f>
        <v>0</v>
      </c>
      <c r="BZ395" s="304">
        <f>IFERROR(VLOOKUP($AL395,装备!$B:$Q,9,0),0)</f>
        <v>0</v>
      </c>
      <c r="CA395" s="304">
        <f>IFERROR(VLOOKUP($AL395,装备!$B:$Q,10,0),0)</f>
        <v>0</v>
      </c>
      <c r="CB395" s="304">
        <f>IFERROR(VLOOKUP($AL395,装备!$B:$Q,11,0),0)</f>
        <v>1</v>
      </c>
      <c r="CC395" s="304" t="str">
        <f>IFERROR(VLOOKUP($AL395,装备!$B:$Q,12,0),0)</f>
        <v>短</v>
      </c>
      <c r="CD395" s="304">
        <f>IFERROR(VLOOKUP($AL395,装备!$B:$Q,13,0),0)</f>
        <v>0</v>
      </c>
      <c r="CE395" s="304">
        <f>IFERROR(VLOOKUP($AL395,装备!$B:$Q,14,0),0)</f>
        <v>0</v>
      </c>
      <c r="CF395" s="304">
        <f>IFERROR(VLOOKUP($AL395,装备!$B:$Q,16,0),0)</f>
        <v>4</v>
      </c>
      <c r="CG395" s="304">
        <f>IFERROR(VLOOKUP($AL395,装备!$B:$Q,5,0),0)</f>
        <v>0</v>
      </c>
      <c r="CH395" s="304">
        <f>IFERROR(VLOOKUP(AM395,装备!$B:$C,2,0),0)</f>
        <v>2</v>
      </c>
      <c r="CI395" s="304">
        <f>IFERROR(VLOOKUP($AM395,装备!$B:$Q,5,0),0)</f>
        <v>0</v>
      </c>
      <c r="CJ395" s="304">
        <f>IFERROR(VLOOKUP($AM395,装备!$B:$Q,6,0),0)</f>
        <v>6</v>
      </c>
      <c r="CK395" s="304">
        <f>IFERROR(VLOOKUP($AM395,装备!$B:$Q,7,0),0)</f>
        <v>0</v>
      </c>
      <c r="CL395" s="304">
        <f>IFERROR(VLOOKUP($AM395,装备!$B:$Q,8,0),0)</f>
        <v>0</v>
      </c>
      <c r="CM395" s="304">
        <f>IFERROR(VLOOKUP($AM395,装备!$B:$Q,9,0),0)</f>
        <v>0</v>
      </c>
      <c r="CN395" s="304">
        <f>IFERROR(VLOOKUP($AM395,装备!$B:$Q,10,0),0)</f>
        <v>0</v>
      </c>
      <c r="CO395" s="304">
        <f>IFERROR(VLOOKUP($AM395,装备!$B:$Q,11,0),0)</f>
        <v>1</v>
      </c>
      <c r="CP395" s="304" t="str">
        <f>IFERROR(VLOOKUP($AM395,装备!$B:$Q,12,0),0)</f>
        <v>中</v>
      </c>
      <c r="CQ395" s="304">
        <f>IFERROR(VLOOKUP($AM395,装备!$B:$Q,13,0),0)</f>
        <v>0</v>
      </c>
      <c r="CR395" s="304">
        <f>IFERROR(VLOOKUP($AM395,装备!$B:$Q,14,0),0)</f>
        <v>0</v>
      </c>
      <c r="CS395" s="304">
        <f>IFERROR(VLOOKUP($AM395,装备!$B:$Q,16,0),0)</f>
        <v>0</v>
      </c>
      <c r="CT395" s="304">
        <f>IFERROR(VLOOKUP($AM395,装备!$B:$Q,5,0),0)</f>
        <v>0</v>
      </c>
      <c r="CU395" s="304">
        <f>IFERROR(VLOOKUP(AN395,装备!$B:$C,2,0),0)</f>
        <v>0</v>
      </c>
      <c r="CV395" s="304">
        <f>IFERROR(VLOOKUP($AN395,装备!$B:$Q,5,0),0)</f>
        <v>0</v>
      </c>
      <c r="CW395" s="304">
        <f>IFERROR(VLOOKUP($AN395,装备!$B:$Q,6,0),0)</f>
        <v>0</v>
      </c>
      <c r="CX395" s="304">
        <f>IFERROR(VLOOKUP($AN395,装备!$B:$Q,7,0),0)</f>
        <v>0</v>
      </c>
      <c r="CY395" s="304">
        <f>IFERROR(VLOOKUP($AN395,装备!$B:$Q,8,0),0)</f>
        <v>0</v>
      </c>
      <c r="CZ395" s="304">
        <f>IFERROR(VLOOKUP($AN395,装备!$B:$Q,9,0),0)</f>
        <v>0</v>
      </c>
      <c r="DA395" s="304">
        <f>IFERROR(VLOOKUP($AN395,装备!$B:$Q,10,0),0)</f>
        <v>0</v>
      </c>
      <c r="DB395" s="304">
        <f>IFERROR(VLOOKUP($AN395,装备!$B:$Q,11,0),0)</f>
        <v>0</v>
      </c>
      <c r="DC395" s="304">
        <f>IFERROR(VLOOKUP($AN395,装备!$B:$Q,12,0),0)</f>
        <v>0</v>
      </c>
      <c r="DD395" s="304">
        <f>IFERROR(VLOOKUP($AN395,装备!$B:$Q,13,0),0)</f>
        <v>0</v>
      </c>
      <c r="DE395" s="304">
        <f>IFERROR(VLOOKUP($AN395,装备!$B:$Q,14,0),0)</f>
        <v>0</v>
      </c>
      <c r="DF395" s="304">
        <f>IFERROR(VLOOKUP($AN395,装备!$B:$Q,16,0),0)</f>
        <v>0</v>
      </c>
      <c r="DG395" s="304">
        <f>IFERROR(VLOOKUP($AN395,装备!$B:$Q,5,0),0)</f>
        <v>0</v>
      </c>
      <c r="DH395" s="304">
        <f>IFERROR(VLOOKUP(AO395,装备!$B:$C,2,0),0)</f>
        <v>0</v>
      </c>
      <c r="DI395" s="304">
        <f>IFERROR(VLOOKUP($AO395,装备!$B:$Q,5,0),0)</f>
        <v>0</v>
      </c>
      <c r="DJ395" s="304">
        <f>IFERROR(VLOOKUP($AO395,装备!$B:$Q,6,0),0)</f>
        <v>0</v>
      </c>
      <c r="DK395" s="304">
        <f>IFERROR(VLOOKUP($AO395,装备!$B:$Q,7,0),0)</f>
        <v>0</v>
      </c>
      <c r="DL395" s="304">
        <f>IFERROR(VLOOKUP($AO395,装备!$B:$Q,8,0),0)</f>
        <v>0</v>
      </c>
      <c r="DM395" s="304">
        <f>IFERROR(VLOOKUP($AO395,装备!$B:$Q,9,0),0)</f>
        <v>0</v>
      </c>
      <c r="DN395" s="304">
        <f>IFERROR(VLOOKUP($AO395,装备!$B:$Q,10,0),0)</f>
        <v>0</v>
      </c>
      <c r="DO395" s="304">
        <f>IFERROR(VLOOKUP($AO395,装备!$B:$Q,11,0),0)</f>
        <v>0</v>
      </c>
      <c r="DP395" s="304">
        <f>IFERROR(VLOOKUP($AO395,装备!$B:$Q,12,0),0)</f>
        <v>0</v>
      </c>
      <c r="DQ395" s="304">
        <f>IFERROR(VLOOKUP($AO395,装备!$B:$Q,13,0),0)</f>
        <v>0</v>
      </c>
      <c r="DR395" s="304">
        <f>IFERROR(VLOOKUP($AO395,装备!$B:$Q,14,0),0)</f>
        <v>0</v>
      </c>
      <c r="DS395" s="304">
        <f>IFERROR(VLOOKUP($AO395,装备!$B:$Q,16,0),0)</f>
        <v>0</v>
      </c>
      <c r="DT395" s="304">
        <f>IFERROR(VLOOKUP($AO395,装备!$B:$Q,5,0),0)</f>
        <v>0</v>
      </c>
    </row>
    <row r="396" spans="1:124" hidden="1">
      <c r="A396" s="301">
        <f>未改造舰娘!$A392</f>
        <v>10042311</v>
      </c>
      <c r="B396" s="354" t="s">
        <v>4325</v>
      </c>
      <c r="C396" s="323"/>
      <c r="D396" s="323">
        <f t="shared" si="6"/>
        <v>110</v>
      </c>
      <c r="E396" s="303">
        <f>未改造舰娘!$C392</f>
        <v>4</v>
      </c>
      <c r="F396" s="304" t="str">
        <f>未改造舰娘!$D392</f>
        <v>驱逐</v>
      </c>
      <c r="G396" s="304" t="str">
        <f>未改造舰娘!$E392</f>
        <v>小型</v>
      </c>
      <c r="H396" s="304" t="str">
        <f>未改造舰娘!$F392</f>
        <v>护卫舰</v>
      </c>
      <c r="I396" s="460">
        <f>未改造舰娘!$AR392</f>
        <v>2</v>
      </c>
      <c r="J396" s="304" t="str">
        <f>未改造舰娘!$G392</f>
        <v>英国</v>
      </c>
      <c r="K396" s="312">
        <f>未改造舰娘!$H392+(BV396+CI396+CV396+DI396)*$C$2</f>
        <v>13</v>
      </c>
      <c r="L396" s="304">
        <f>未改造舰娘!$I392</f>
        <v>-1</v>
      </c>
      <c r="M396" s="304">
        <f>未改造舰娘!$J392</f>
        <v>1</v>
      </c>
      <c r="N396" s="518">
        <f>未改造舰娘!$K392</f>
        <v>2</v>
      </c>
      <c r="O396" s="304">
        <f>未改造舰娘!$L392+((CE396+CR396+DE396+DR396)*$C$2)</f>
        <v>24</v>
      </c>
      <c r="P396" s="304" t="str">
        <f>IF($C$2=1,(IF(ISERROR(FIND("超长",未改造舰娘!$M392&amp;CC396&amp;CP396&amp;DC396&amp;DP396,1)),IF(ISERROR(FIND("长",未改造舰娘!$M392&amp;CC396&amp;CP396&amp;DC396&amp;DP396,1)),IF(ISERROR(FIND("中",未改造舰娘!$M392&amp;CC396&amp;CP396&amp;DC396&amp;DP396,1)),IF(ISERROR(FIND("短",未改造舰娘!$M392&amp;CC396&amp;CP396&amp;DC396&amp;DP396,1)),IF(ISERROR(FIND("无",未改造舰娘!$M392&amp;CC396&amp;CP396&amp;DC396&amp;DP396,1)),0,"无"),"短"),"中"),"长"),"超长")),未改造舰娘!$M392)</f>
        <v>短</v>
      </c>
      <c r="Q396" s="303">
        <f>未改造舰娘!$N392</f>
        <v>20</v>
      </c>
      <c r="R396" s="304">
        <f>(未改造舰娘!$P392)+(未改造舰娘!$Q392)*$C$3+((BW396+CJ396+CW396+DJ396)*$C$2)</f>
        <v>28</v>
      </c>
      <c r="S396" s="304">
        <f>(未改造舰娘!$R392)+(未改造舰娘!$S392)*$C$3+((BY396+CL396+CY396+DL396)*$C$2)</f>
        <v>55</v>
      </c>
      <c r="T396" s="304">
        <f>(未改造舰娘!$T392)+(未改造舰娘!$U392)*$C$3+((BX396+CK396+CX396+DK396)*$C$2)</f>
        <v>19</v>
      </c>
      <c r="U396" s="304">
        <f>(未改造舰娘!$V392)+(未改造舰娘!$W392)*$C$3+((CG396+CT396+DG396+DT396)*$C$2)</f>
        <v>47</v>
      </c>
      <c r="V396" s="305">
        <f>INT((((未改造舰娘!$Y392)-(未改造舰娘!$X392))*(((IF(D396=0,C396,D396))-1)/99))+未改造舰娘!$X392)+((CB396+CO396+DB396+DO396)*$C$2)</f>
        <v>87</v>
      </c>
      <c r="W396" s="304">
        <f>INT((((未改造舰娘!$AA392)-(未改造舰娘!$Z392))*(((IF(D396=0,C396,D396))-1)/99))+未改造舰娘!$Z392)+((CD396+CQ396+DD396+DQ396)*$C$2)</f>
        <v>75</v>
      </c>
      <c r="X396" s="304">
        <f>INT((((未改造舰娘!$AC392)-(未改造舰娘!$AB392))*(((IF(D396=0,C396,D396))-1)/99))+未改造舰娘!$AB392)+((CA396+CN396+DA396+DN396)*$C$2)</f>
        <v>15</v>
      </c>
      <c r="Y396" s="303">
        <f>INT((((未改造舰娘!$AE392)-(未改造舰娘!$AD392))*(((IF(D396=0,C396,D396))-1)/99))+未改造舰娘!$AD392)+((BZ396+CM396+CZ396+DM396)*$C$2)</f>
        <v>121</v>
      </c>
      <c r="Z396" s="474" t="str">
        <f>IF(未改造舰娘!$AF392=0,"",未改造舰娘!$AF392)</f>
        <v/>
      </c>
      <c r="AA396" s="304" t="str">
        <f>IF(未改造舰娘!$AG392="","",未改造舰娘!$AG392)</f>
        <v/>
      </c>
      <c r="AB396" s="304" t="str">
        <f>IF(未改造舰娘!$AH392="","",未改造舰娘!$AH392)</f>
        <v/>
      </c>
      <c r="AC396" s="304" t="str">
        <f>IF(未改造舰娘!$AI392="","",未改造舰娘!$AI392)</f>
        <v/>
      </c>
      <c r="AD396" s="304">
        <f>IF(未改造舰娘!$AJ392="","",未改造舰娘!$AJ392)</f>
        <v>0</v>
      </c>
      <c r="AE396" s="305">
        <f>IF(未改造舰娘!$AK392="","",未改造舰娘!$AK392)</f>
        <v>0</v>
      </c>
      <c r="AF396" s="304" t="str">
        <f>IF(未改造舰娘!$AL392="","",未改造舰娘!$AL392)</f>
        <v/>
      </c>
      <c r="AG396" s="304" t="str">
        <f>IF(未改造舰娘!$AM392="","",未改造舰娘!$AM392)</f>
        <v/>
      </c>
      <c r="AH396" s="304" t="str">
        <f>IF(未改造舰娘!$AN392="","",未改造舰娘!$AN392)</f>
        <v/>
      </c>
      <c r="AI396" s="304" t="str">
        <f>IF(未改造舰娘!$AO392="","",未改造舰娘!$AO392)</f>
        <v/>
      </c>
      <c r="AJ396" s="304" t="str">
        <f>IF(未改造舰娘!$AP392="","",未改造舰娘!$AP392)</f>
        <v/>
      </c>
      <c r="AK396" s="303" t="str">
        <f>IF(未改造舰娘!$AQ392="","",未改造舰娘!$AQ392)</f>
        <v/>
      </c>
      <c r="AL396" s="306" t="str">
        <f>IF(未改造舰娘!$AS392="","",未改造舰娘!$AS392)</f>
        <v>刺猬弹深弹投射器</v>
      </c>
      <c r="AM396" s="306" t="str">
        <f>IF(未改造舰娘!$AT392="","",未改造舰娘!$AT392)</f>
        <v>改良型深弹投射器</v>
      </c>
      <c r="AN396" s="306" t="str">
        <f>IF(未改造舰娘!$AU392="","",未改造舰娘!$AU392)</f>
        <v/>
      </c>
      <c r="AO396" s="306" t="str">
        <f>IF(未改造舰娘!$AV392="","",未改造舰娘!$AV392)</f>
        <v/>
      </c>
      <c r="AP396" s="307" t="str">
        <f>IF(未改造舰娘!$AW392="","",未改造舰娘!$AW392)</f>
        <v/>
      </c>
      <c r="AQ396" s="308" t="str">
        <f>IF(未改造舰娘!$AX392="","",未改造舰娘!$AX392)</f>
        <v/>
      </c>
      <c r="AR396" s="304">
        <f>IF(未改造舰娘!$AY392="","",未改造舰娘!$AY392)</f>
        <v>10</v>
      </c>
      <c r="AS396" s="304">
        <f>IF(未改造舰娘!$AZ392="","",未改造舰娘!$AZ392)</f>
        <v>25</v>
      </c>
      <c r="AT396" s="304">
        <f>IF(未改造舰娘!$BA392="","",未改造舰娘!$BA392)</f>
        <v>0.48</v>
      </c>
      <c r="AU396" s="304">
        <f>IF(未改造舰娘!$BB392="","",未改造舰娘!$BB392)</f>
        <v>0.9</v>
      </c>
      <c r="AV396" s="305">
        <f>IF((未改造舰娘!$BG392+未改造舰娘!$BK392*$C$4)=0,"",(未改造舰娘!$BG392+未改造舰娘!$BK392*$C$4))</f>
        <v>4</v>
      </c>
      <c r="AW396" s="304">
        <f>IF((未改造舰娘!$BH392+未改造舰娘!$BL392*$C$4)=0,"",(未改造舰娘!$BH392+未改造舰娘!$BL392*$C$4))</f>
        <v>19</v>
      </c>
      <c r="AX396" s="304">
        <f>IF((未改造舰娘!$BI392+未改造舰娘!$BM392*$C$4)=0,"",(未改造舰娘!$BI392+未改造舰娘!$BM392*$C$4))</f>
        <v>9</v>
      </c>
      <c r="AY396" s="303">
        <f>IF((未改造舰娘!$BJ392+未改造舰娘!$BN392*$C$4)=0,"",(未改造舰娘!$BJ392+未改造舰娘!$BN392*$C$4))</f>
        <v>8</v>
      </c>
      <c r="AZ396" s="500">
        <f>IF(未改造舰娘!BC392="","",未改造舰娘!BC392)</f>
        <v>3</v>
      </c>
      <c r="BA396" s="500">
        <f>IF(未改造舰娘!BD392="","",未改造舰娘!BD392)</f>
        <v>5</v>
      </c>
      <c r="BB396" s="500">
        <f>IF(未改造舰娘!BE392="","",未改造舰娘!BE392)</f>
        <v>4</v>
      </c>
      <c r="BC396" s="498">
        <f>IF(未改造舰娘!BF392="","",未改造舰娘!BF392)</f>
        <v>0</v>
      </c>
      <c r="BD396" s="67" t="s">
        <v>2798</v>
      </c>
      <c r="BE396" s="506">
        <v>1.7361111111111112E-2</v>
      </c>
      <c r="BF396" s="306" t="str">
        <f>IF(未改造舰娘!$BQ392="","",未改造舰娘!$BQ392)</f>
        <v/>
      </c>
      <c r="BG396" s="306" t="str">
        <f>IF(未改造舰娘!$BR392="","",未改造舰娘!$BR392)</f>
        <v>女武神行动 Ex-1-F,Ex-2-BCDEFGJKL,Ex-3-ABCDEGHIJKLM,Ex-4-ABCDEFGHJKMNOP,Ex-5-ABCDEFG,Ex-6-BCDEFHI,Ex-7-ABCDEGHIJKLM,Ex-8-ABCDEFGHJKMNOP；扑火之蛾 Ex-7-DEFGHIJKL,Ex-10-DGJKLN</v>
      </c>
      <c r="BH396" s="306"/>
      <c r="BU396" s="304">
        <f>IFERROR(VLOOKUP(AL396,装备!$B:$C,2,0),0)</f>
        <v>6</v>
      </c>
      <c r="BV396" s="304">
        <f>IFERROR(VLOOKUP($AL396,装备!$B:$Q,5,0),0)</f>
        <v>0</v>
      </c>
      <c r="BW396" s="304">
        <f>IFERROR(VLOOKUP($AL396,装备!$B:$Q,6,0),0)</f>
        <v>0</v>
      </c>
      <c r="BX396" s="304">
        <f>IFERROR(VLOOKUP($AL396,装备!$B:$Q,7,0),0)</f>
        <v>0</v>
      </c>
      <c r="BY396" s="304">
        <f>IFERROR(VLOOKUP($AL396,装备!$B:$Q,8,0),0)</f>
        <v>0</v>
      </c>
      <c r="BZ396" s="304">
        <f>IFERROR(VLOOKUP($AL396,装备!$B:$Q,9,0),0)</f>
        <v>15</v>
      </c>
      <c r="CA396" s="304">
        <f>IFERROR(VLOOKUP($AL396,装备!$B:$Q,10,0),0)</f>
        <v>0</v>
      </c>
      <c r="CB396" s="304">
        <f>IFERROR(VLOOKUP($AL396,装备!$B:$Q,11,0),0)</f>
        <v>5</v>
      </c>
      <c r="CC396" s="304" t="str">
        <f>IFERROR(VLOOKUP($AL396,装备!$B:$Q,12,0),0)</f>
        <v>短</v>
      </c>
      <c r="CD396" s="304">
        <f>IFERROR(VLOOKUP($AL396,装备!$B:$Q,13,0),0)</f>
        <v>0</v>
      </c>
      <c r="CE396" s="304">
        <f>IFERROR(VLOOKUP($AL396,装备!$B:$Q,14,0),0)</f>
        <v>0</v>
      </c>
      <c r="CF396" s="304">
        <f>IFERROR(VLOOKUP($AL396,装备!$B:$Q,16,0),0)</f>
        <v>0</v>
      </c>
      <c r="CG396" s="304">
        <f>IFERROR(VLOOKUP($AL396,装备!$B:$Q,5,0),0)</f>
        <v>0</v>
      </c>
      <c r="CH396" s="304">
        <f>IFERROR(VLOOKUP(AM396,装备!$B:$C,2,0),0)</f>
        <v>4</v>
      </c>
      <c r="CI396" s="304">
        <f>IFERROR(VLOOKUP($AM396,装备!$B:$Q,5,0),0)</f>
        <v>0</v>
      </c>
      <c r="CJ396" s="304">
        <f>IFERROR(VLOOKUP($AM396,装备!$B:$Q,6,0),0)</f>
        <v>0</v>
      </c>
      <c r="CK396" s="304">
        <f>IFERROR(VLOOKUP($AM396,装备!$B:$Q,7,0),0)</f>
        <v>0</v>
      </c>
      <c r="CL396" s="304">
        <f>IFERROR(VLOOKUP($AM396,装备!$B:$Q,8,0),0)</f>
        <v>0</v>
      </c>
      <c r="CM396" s="304">
        <f>IFERROR(VLOOKUP($AM396,装备!$B:$Q,9,0),0)</f>
        <v>8</v>
      </c>
      <c r="CN396" s="304">
        <f>IFERROR(VLOOKUP($AM396,装备!$B:$Q,10,0),0)</f>
        <v>0</v>
      </c>
      <c r="CO396" s="304">
        <f>IFERROR(VLOOKUP($AM396,装备!$B:$Q,11,0),0)</f>
        <v>0</v>
      </c>
      <c r="CP396" s="304" t="str">
        <f>IFERROR(VLOOKUP($AM396,装备!$B:$Q,12,0),0)</f>
        <v>短</v>
      </c>
      <c r="CQ396" s="304">
        <f>IFERROR(VLOOKUP($AM396,装备!$B:$Q,13,0),0)</f>
        <v>0</v>
      </c>
      <c r="CR396" s="304">
        <f>IFERROR(VLOOKUP($AM396,装备!$B:$Q,14,0),0)</f>
        <v>0</v>
      </c>
      <c r="CS396" s="304">
        <f>IFERROR(VLOOKUP($AM396,装备!$B:$Q,16,0),0)</f>
        <v>0</v>
      </c>
      <c r="CT396" s="304">
        <f>IFERROR(VLOOKUP($AM396,装备!$B:$Q,5,0),0)</f>
        <v>0</v>
      </c>
      <c r="CU396" s="304">
        <f>IFERROR(VLOOKUP(AN396,装备!$B:$C,2,0),0)</f>
        <v>0</v>
      </c>
      <c r="CV396" s="304">
        <f>IFERROR(VLOOKUP($AN396,装备!$B:$Q,5,0),0)</f>
        <v>0</v>
      </c>
      <c r="CW396" s="304">
        <f>IFERROR(VLOOKUP($AN396,装备!$B:$Q,6,0),0)</f>
        <v>0</v>
      </c>
      <c r="CX396" s="304">
        <f>IFERROR(VLOOKUP($AN396,装备!$B:$Q,7,0),0)</f>
        <v>0</v>
      </c>
      <c r="CY396" s="304">
        <f>IFERROR(VLOOKUP($AN396,装备!$B:$Q,8,0),0)</f>
        <v>0</v>
      </c>
      <c r="CZ396" s="304">
        <f>IFERROR(VLOOKUP($AN396,装备!$B:$Q,9,0),0)</f>
        <v>0</v>
      </c>
      <c r="DA396" s="304">
        <f>IFERROR(VLOOKUP($AN396,装备!$B:$Q,10,0),0)</f>
        <v>0</v>
      </c>
      <c r="DB396" s="304">
        <f>IFERROR(VLOOKUP($AN396,装备!$B:$Q,11,0),0)</f>
        <v>0</v>
      </c>
      <c r="DC396" s="304">
        <f>IFERROR(VLOOKUP($AN396,装备!$B:$Q,12,0),0)</f>
        <v>0</v>
      </c>
      <c r="DD396" s="304">
        <f>IFERROR(VLOOKUP($AN396,装备!$B:$Q,13,0),0)</f>
        <v>0</v>
      </c>
      <c r="DE396" s="304">
        <f>IFERROR(VLOOKUP($AN396,装备!$B:$Q,14,0),0)</f>
        <v>0</v>
      </c>
      <c r="DF396" s="304">
        <f>IFERROR(VLOOKUP($AN396,装备!$B:$Q,16,0),0)</f>
        <v>0</v>
      </c>
      <c r="DG396" s="304">
        <f>IFERROR(VLOOKUP($AN396,装备!$B:$Q,5,0),0)</f>
        <v>0</v>
      </c>
      <c r="DH396" s="304">
        <f>IFERROR(VLOOKUP(AO396,装备!$B:$C,2,0),0)</f>
        <v>0</v>
      </c>
      <c r="DI396" s="304">
        <f>IFERROR(VLOOKUP($AO396,装备!$B:$Q,5,0),0)</f>
        <v>0</v>
      </c>
      <c r="DJ396" s="304">
        <f>IFERROR(VLOOKUP($AO396,装备!$B:$Q,6,0),0)</f>
        <v>0</v>
      </c>
      <c r="DK396" s="304">
        <f>IFERROR(VLOOKUP($AO396,装备!$B:$Q,7,0),0)</f>
        <v>0</v>
      </c>
      <c r="DL396" s="304">
        <f>IFERROR(VLOOKUP($AO396,装备!$B:$Q,8,0),0)</f>
        <v>0</v>
      </c>
      <c r="DM396" s="304">
        <f>IFERROR(VLOOKUP($AO396,装备!$B:$Q,9,0),0)</f>
        <v>0</v>
      </c>
      <c r="DN396" s="304">
        <f>IFERROR(VLOOKUP($AO396,装备!$B:$Q,10,0),0)</f>
        <v>0</v>
      </c>
      <c r="DO396" s="304">
        <f>IFERROR(VLOOKUP($AO396,装备!$B:$Q,11,0),0)</f>
        <v>0</v>
      </c>
      <c r="DP396" s="304">
        <f>IFERROR(VLOOKUP($AO396,装备!$B:$Q,12,0),0)</f>
        <v>0</v>
      </c>
      <c r="DQ396" s="304">
        <f>IFERROR(VLOOKUP($AO396,装备!$B:$Q,13,0),0)</f>
        <v>0</v>
      </c>
      <c r="DR396" s="304">
        <f>IFERROR(VLOOKUP($AO396,装备!$B:$Q,14,0),0)</f>
        <v>0</v>
      </c>
      <c r="DS396" s="304">
        <f>IFERROR(VLOOKUP($AO396,装备!$B:$Q,16,0),0)</f>
        <v>0</v>
      </c>
      <c r="DT396" s="304">
        <f>IFERROR(VLOOKUP($AO396,装备!$B:$Q,5,0),0)</f>
        <v>0</v>
      </c>
    </row>
    <row r="397" spans="1:124" hidden="1">
      <c r="A397" s="301">
        <f>未改造舰娘!$A393</f>
        <v>10042411</v>
      </c>
      <c r="B397" s="354" t="s">
        <v>4326</v>
      </c>
      <c r="C397" s="323"/>
      <c r="D397" s="323">
        <f t="shared" si="6"/>
        <v>110</v>
      </c>
      <c r="E397" s="303">
        <f>未改造舰娘!$C393</f>
        <v>4</v>
      </c>
      <c r="F397" s="304" t="str">
        <f>未改造舰娘!$D393</f>
        <v>驱逐</v>
      </c>
      <c r="G397" s="304" t="str">
        <f>未改造舰娘!$E393</f>
        <v>小型</v>
      </c>
      <c r="H397" s="304" t="str">
        <f>未改造舰娘!$F393</f>
        <v>护卫舰</v>
      </c>
      <c r="I397" s="460">
        <f>未改造舰娘!$AR393</f>
        <v>2</v>
      </c>
      <c r="J397" s="304" t="str">
        <f>未改造舰娘!$G393</f>
        <v>美国</v>
      </c>
      <c r="K397" s="312">
        <f>未改造舰娘!$H393+(BV397+CI397+CV397+DI397)*$C$2</f>
        <v>20</v>
      </c>
      <c r="L397" s="304">
        <f>未改造舰娘!$I393</f>
        <v>0</v>
      </c>
      <c r="M397" s="304">
        <f>未改造舰娘!$J393</f>
        <v>1</v>
      </c>
      <c r="N397" s="518">
        <f>未改造舰娘!$K393</f>
        <v>2</v>
      </c>
      <c r="O397" s="304">
        <f>未改造舰娘!$L393+((CE397+CR397+DE397+DR397)*$C$2)</f>
        <v>10</v>
      </c>
      <c r="P397" s="304" t="str">
        <f>IF($C$2=1,(IF(ISERROR(FIND("超长",未改造舰娘!$M393&amp;CC397&amp;CP397&amp;DC397&amp;DP397,1)),IF(ISERROR(FIND("长",未改造舰娘!$M393&amp;CC397&amp;CP397&amp;DC397&amp;DP397,1)),IF(ISERROR(FIND("中",未改造舰娘!$M393&amp;CC397&amp;CP397&amp;DC397&amp;DP397,1)),IF(ISERROR(FIND("短",未改造舰娘!$M393&amp;CC397&amp;CP397&amp;DC397&amp;DP397,1)),IF(ISERROR(FIND("无",未改造舰娘!$M393&amp;CC397&amp;CP397&amp;DC397&amp;DP397,1)),0,"无"),"短"),"中"),"长"),"超长")),未改造舰娘!$M393)</f>
        <v>短</v>
      </c>
      <c r="Q397" s="303">
        <f>未改造舰娘!$N393</f>
        <v>43</v>
      </c>
      <c r="R397" s="304">
        <f>(未改造舰娘!$P393)+(未改造舰娘!$Q393)*$C$3+((BW397+CJ397+CW397+DJ397)*$C$2)</f>
        <v>30</v>
      </c>
      <c r="S397" s="304">
        <f>(未改造舰娘!$R393)+(未改造舰娘!$S393)*$C$3+((BY397+CL397+CY397+DL397)*$C$2)</f>
        <v>70</v>
      </c>
      <c r="T397" s="304">
        <f>(未改造舰娘!$T393)+(未改造舰娘!$U393)*$C$3+((BX397+CK397+CX397+DK397)*$C$2)</f>
        <v>25</v>
      </c>
      <c r="U397" s="304">
        <f>(未改造舰娘!$V393)+(未改造舰娘!$W393)*$C$3+((CG397+CT397+DG397+DT397)*$C$2)</f>
        <v>78</v>
      </c>
      <c r="V397" s="305">
        <f>INT((((未改造舰娘!$Y393)-(未改造舰娘!$X393))*(((IF(D397=0,C397,D397))-1)/99))+未改造舰娘!$X393)+((CB397+CO397+DB397+DO397)*$C$2)</f>
        <v>87</v>
      </c>
      <c r="W397" s="304">
        <f>INT((((未改造舰娘!$AA393)-(未改造舰娘!$Z393))*(((IF(D397=0,C397,D397))-1)/99))+未改造舰娘!$Z393)+((CD397+CQ397+DD397+DQ397)*$C$2)</f>
        <v>93</v>
      </c>
      <c r="X397" s="304">
        <f>INT((((未改造舰娘!$AC393)-(未改造舰娘!$AB393))*(((IF(D397=0,C397,D397))-1)/99))+未改造舰娘!$AB393)+((CA397+CN397+DA397+DN397)*$C$2)</f>
        <v>21</v>
      </c>
      <c r="Y397" s="303">
        <f>INT((((未改造舰娘!$AE393)-(未改造舰娘!$AD393))*(((IF(D397=0,C397,D397))-1)/99))+未改造舰娘!$AD393)+((BZ397+CM397+CZ397+DM397)*$C$2)</f>
        <v>82</v>
      </c>
      <c r="Z397" s="474" t="str">
        <f>IF(未改造舰娘!$AF393=0,"",未改造舰娘!$AF393)</f>
        <v/>
      </c>
      <c r="AA397" s="304" t="str">
        <f>IF(未改造舰娘!$AG393="","",未改造舰娘!$AG393)</f>
        <v/>
      </c>
      <c r="AB397" s="304" t="str">
        <f>IF(未改造舰娘!$AH393="","",未改造舰娘!$AH393)</f>
        <v/>
      </c>
      <c r="AC397" s="304" t="str">
        <f>IF(未改造舰娘!$AI393="","",未改造舰娘!$AI393)</f>
        <v/>
      </c>
      <c r="AD397" s="304">
        <f>IF(未改造舰娘!$AJ393="","",未改造舰娘!$AJ393)</f>
        <v>0</v>
      </c>
      <c r="AE397" s="305">
        <f>IF(未改造舰娘!$AK393="","",未改造舰娘!$AK393)</f>
        <v>0</v>
      </c>
      <c r="AF397" s="304" t="str">
        <f>IF(未改造舰娘!$AL393="","",未改造舰娘!$AL393)</f>
        <v/>
      </c>
      <c r="AG397" s="304" t="str">
        <f>IF(未改造舰娘!$AM393="","",未改造舰娘!$AM393)</f>
        <v/>
      </c>
      <c r="AH397" s="304" t="str">
        <f>IF(未改造舰娘!$AN393="","",未改造舰娘!$AN393)</f>
        <v/>
      </c>
      <c r="AI397" s="304" t="str">
        <f>IF(未改造舰娘!$AO393="","",未改造舰娘!$AO393)</f>
        <v/>
      </c>
      <c r="AJ397" s="304" t="str">
        <f>IF(未改造舰娘!$AP393="","",未改造舰娘!$AP393)</f>
        <v/>
      </c>
      <c r="AK397" s="303" t="str">
        <f>IF(未改造舰娘!$AQ393="","",未改造舰娘!$AQ393)</f>
        <v/>
      </c>
      <c r="AL397" s="306" t="str">
        <f>IF(未改造舰娘!$AS393="","",未改造舰娘!$AS393)</f>
        <v>改良型动力系统</v>
      </c>
      <c r="AM397" s="306" t="str">
        <f>IF(未改造舰娘!$AT393="","",未改造舰娘!$AT393)</f>
        <v/>
      </c>
      <c r="AN397" s="306" t="str">
        <f>IF(未改造舰娘!$AU393="","",未改造舰娘!$AU393)</f>
        <v/>
      </c>
      <c r="AO397" s="306" t="str">
        <f>IF(未改造舰娘!$AV393="","",未改造舰娘!$AV393)</f>
        <v/>
      </c>
      <c r="AP397" s="307" t="str">
        <f>IF(未改造舰娘!$AW393="","",未改造舰娘!$AW393)</f>
        <v/>
      </c>
      <c r="AQ397" s="308" t="str">
        <f>IF(未改造舰娘!$AX393="","",未改造舰娘!$AX393)</f>
        <v/>
      </c>
      <c r="AR397" s="304">
        <f>IF(未改造舰娘!$AY393="","",未改造舰娘!$AY393)</f>
        <v>15</v>
      </c>
      <c r="AS397" s="304">
        <f>IF(未改造舰娘!$AZ393="","",未改造舰娘!$AZ393)</f>
        <v>25</v>
      </c>
      <c r="AT397" s="304">
        <f>IF(未改造舰娘!$BA393="","",未改造舰娘!$BA393)</f>
        <v>0.5</v>
      </c>
      <c r="AU397" s="304">
        <f>IF(未改造舰娘!$BB393="","",未改造舰娘!$BB393)</f>
        <v>0.9</v>
      </c>
      <c r="AV397" s="305">
        <f>IF((未改造舰娘!$BG393+未改造舰娘!$BK393*$C$4)=0,"",(未改造舰娘!$BG393+未改造舰娘!$BK393*$C$4))</f>
        <v>14</v>
      </c>
      <c r="AW397" s="304">
        <f>IF((未改造舰娘!$BH393+未改造舰娘!$BL393*$C$4)=0,"",(未改造舰娘!$BH393+未改造舰娘!$BL393*$C$4))</f>
        <v>8</v>
      </c>
      <c r="AX397" s="304">
        <f>IF((未改造舰娘!$BI393+未改造舰娘!$BM393*$C$4)=0,"",(未改造舰娘!$BI393+未改造舰娘!$BM393*$C$4))</f>
        <v>26</v>
      </c>
      <c r="AY397" s="303" t="str">
        <f>IF((未改造舰娘!$BJ393+未改造舰娘!$BN393*$C$4)=0,"",(未改造舰娘!$BJ393+未改造舰娘!$BN393*$C$4))</f>
        <v/>
      </c>
      <c r="AZ397" s="500">
        <f>IF(未改造舰娘!BC393="","",未改造舰娘!BC393)</f>
        <v>0</v>
      </c>
      <c r="BA397" s="500">
        <f>IF(未改造舰娘!BD393="","",未改造舰娘!BD393)</f>
        <v>20</v>
      </c>
      <c r="BB397" s="500">
        <f>IF(未改造舰娘!BE393="","",未改造舰娘!BE393)</f>
        <v>10</v>
      </c>
      <c r="BC397" s="498">
        <f>IF(未改造舰娘!BF393="","",未改造舰娘!BF393)</f>
        <v>18</v>
      </c>
      <c r="BD397" s="67" t="s">
        <v>2808</v>
      </c>
      <c r="BE397" s="507"/>
      <c r="BF397" s="306" t="str">
        <f>IF(未改造舰娘!$BQ393="","",未改造舰娘!$BQ393)</f>
        <v/>
      </c>
      <c r="BG397" s="306" t="str">
        <f>IF(未改造舰娘!$BR393="","",未改造舰娘!$BR393)</f>
        <v/>
      </c>
      <c r="BH397" s="306"/>
      <c r="BU397" s="304">
        <f>IFERROR(VLOOKUP(AL397,装备!$B:$C,2,0),0)</f>
        <v>5</v>
      </c>
      <c r="BV397" s="304">
        <f>IFERROR(VLOOKUP($AL397,装备!$B:$Q,5,0),0)</f>
        <v>0</v>
      </c>
      <c r="BW397" s="304">
        <f>IFERROR(VLOOKUP($AL397,装备!$B:$Q,6,0),0)</f>
        <v>0</v>
      </c>
      <c r="BX397" s="304">
        <f>IFERROR(VLOOKUP($AL397,装备!$B:$Q,7,0),0)</f>
        <v>0</v>
      </c>
      <c r="BY397" s="304">
        <f>IFERROR(VLOOKUP($AL397,装备!$B:$Q,8,0),0)</f>
        <v>0</v>
      </c>
      <c r="BZ397" s="304">
        <f>IFERROR(VLOOKUP($AL397,装备!$B:$Q,9,0),0)</f>
        <v>0</v>
      </c>
      <c r="CA397" s="304">
        <f>IFERROR(VLOOKUP($AL397,装备!$B:$Q,10,0),0)</f>
        <v>0</v>
      </c>
      <c r="CB397" s="304">
        <f>IFERROR(VLOOKUP($AL397,装备!$B:$Q,11,0),0)</f>
        <v>0</v>
      </c>
      <c r="CC397" s="304" t="str">
        <f>IFERROR(VLOOKUP($AL397,装备!$B:$Q,12,0),0)</f>
        <v>无</v>
      </c>
      <c r="CD397" s="304">
        <f>IFERROR(VLOOKUP($AL397,装备!$B:$Q,13,0),0)</f>
        <v>10</v>
      </c>
      <c r="CE397" s="304">
        <f>IFERROR(VLOOKUP($AL397,装备!$B:$Q,14,0),0)</f>
        <v>0</v>
      </c>
      <c r="CF397" s="304">
        <f>IFERROR(VLOOKUP($AL397,装备!$B:$Q,16,0),0)</f>
        <v>0</v>
      </c>
      <c r="CG397" s="304">
        <f>IFERROR(VLOOKUP($AL397,装备!$B:$Q,5,0),0)</f>
        <v>0</v>
      </c>
      <c r="CH397" s="304">
        <f>IFERROR(VLOOKUP(AM397,装备!$B:$C,2,0),0)</f>
        <v>0</v>
      </c>
      <c r="CI397" s="304">
        <f>IFERROR(VLOOKUP($AM397,装备!$B:$Q,5,0),0)</f>
        <v>0</v>
      </c>
      <c r="CJ397" s="304">
        <f>IFERROR(VLOOKUP($AM397,装备!$B:$Q,6,0),0)</f>
        <v>0</v>
      </c>
      <c r="CK397" s="304">
        <f>IFERROR(VLOOKUP($AM397,装备!$B:$Q,7,0),0)</f>
        <v>0</v>
      </c>
      <c r="CL397" s="304">
        <f>IFERROR(VLOOKUP($AM397,装备!$B:$Q,8,0),0)</f>
        <v>0</v>
      </c>
      <c r="CM397" s="304">
        <f>IFERROR(VLOOKUP($AM397,装备!$B:$Q,9,0),0)</f>
        <v>0</v>
      </c>
      <c r="CN397" s="304">
        <f>IFERROR(VLOOKUP($AM397,装备!$B:$Q,10,0),0)</f>
        <v>0</v>
      </c>
      <c r="CO397" s="304">
        <f>IFERROR(VLOOKUP($AM397,装备!$B:$Q,11,0),0)</f>
        <v>0</v>
      </c>
      <c r="CP397" s="304">
        <f>IFERROR(VLOOKUP($AM397,装备!$B:$Q,12,0),0)</f>
        <v>0</v>
      </c>
      <c r="CQ397" s="304">
        <f>IFERROR(VLOOKUP($AM397,装备!$B:$Q,13,0),0)</f>
        <v>0</v>
      </c>
      <c r="CR397" s="304">
        <f>IFERROR(VLOOKUP($AM397,装备!$B:$Q,14,0),0)</f>
        <v>0</v>
      </c>
      <c r="CS397" s="304">
        <f>IFERROR(VLOOKUP($AM397,装备!$B:$Q,16,0),0)</f>
        <v>0</v>
      </c>
      <c r="CT397" s="304">
        <f>IFERROR(VLOOKUP($AM397,装备!$B:$Q,5,0),0)</f>
        <v>0</v>
      </c>
      <c r="CU397" s="304">
        <f>IFERROR(VLOOKUP(AN397,装备!$B:$C,2,0),0)</f>
        <v>0</v>
      </c>
      <c r="CV397" s="304">
        <f>IFERROR(VLOOKUP($AN397,装备!$B:$Q,5,0),0)</f>
        <v>0</v>
      </c>
      <c r="CW397" s="304">
        <f>IFERROR(VLOOKUP($AN397,装备!$B:$Q,6,0),0)</f>
        <v>0</v>
      </c>
      <c r="CX397" s="304">
        <f>IFERROR(VLOOKUP($AN397,装备!$B:$Q,7,0),0)</f>
        <v>0</v>
      </c>
      <c r="CY397" s="304">
        <f>IFERROR(VLOOKUP($AN397,装备!$B:$Q,8,0),0)</f>
        <v>0</v>
      </c>
      <c r="CZ397" s="304">
        <f>IFERROR(VLOOKUP($AN397,装备!$B:$Q,9,0),0)</f>
        <v>0</v>
      </c>
      <c r="DA397" s="304">
        <f>IFERROR(VLOOKUP($AN397,装备!$B:$Q,10,0),0)</f>
        <v>0</v>
      </c>
      <c r="DB397" s="304">
        <f>IFERROR(VLOOKUP($AN397,装备!$B:$Q,11,0),0)</f>
        <v>0</v>
      </c>
      <c r="DC397" s="304">
        <f>IFERROR(VLOOKUP($AN397,装备!$B:$Q,12,0),0)</f>
        <v>0</v>
      </c>
      <c r="DD397" s="304">
        <f>IFERROR(VLOOKUP($AN397,装备!$B:$Q,13,0),0)</f>
        <v>0</v>
      </c>
      <c r="DE397" s="304">
        <f>IFERROR(VLOOKUP($AN397,装备!$B:$Q,14,0),0)</f>
        <v>0</v>
      </c>
      <c r="DF397" s="304">
        <f>IFERROR(VLOOKUP($AN397,装备!$B:$Q,16,0),0)</f>
        <v>0</v>
      </c>
      <c r="DG397" s="304">
        <f>IFERROR(VLOOKUP($AN397,装备!$B:$Q,5,0),0)</f>
        <v>0</v>
      </c>
      <c r="DH397" s="304">
        <f>IFERROR(VLOOKUP(AO397,装备!$B:$C,2,0),0)</f>
        <v>0</v>
      </c>
      <c r="DI397" s="304">
        <f>IFERROR(VLOOKUP($AO397,装备!$B:$Q,5,0),0)</f>
        <v>0</v>
      </c>
      <c r="DJ397" s="304">
        <f>IFERROR(VLOOKUP($AO397,装备!$B:$Q,6,0),0)</f>
        <v>0</v>
      </c>
      <c r="DK397" s="304">
        <f>IFERROR(VLOOKUP($AO397,装备!$B:$Q,7,0),0)</f>
        <v>0</v>
      </c>
      <c r="DL397" s="304">
        <f>IFERROR(VLOOKUP($AO397,装备!$B:$Q,8,0),0)</f>
        <v>0</v>
      </c>
      <c r="DM397" s="304">
        <f>IFERROR(VLOOKUP($AO397,装备!$B:$Q,9,0),0)</f>
        <v>0</v>
      </c>
      <c r="DN397" s="304">
        <f>IFERROR(VLOOKUP($AO397,装备!$B:$Q,10,0),0)</f>
        <v>0</v>
      </c>
      <c r="DO397" s="304">
        <f>IFERROR(VLOOKUP($AO397,装备!$B:$Q,11,0),0)</f>
        <v>0</v>
      </c>
      <c r="DP397" s="304">
        <f>IFERROR(VLOOKUP($AO397,装备!$B:$Q,12,0),0)</f>
        <v>0</v>
      </c>
      <c r="DQ397" s="304">
        <f>IFERROR(VLOOKUP($AO397,装备!$B:$Q,13,0),0)</f>
        <v>0</v>
      </c>
      <c r="DR397" s="304">
        <f>IFERROR(VLOOKUP($AO397,装备!$B:$Q,14,0),0)</f>
        <v>0</v>
      </c>
      <c r="DS397" s="304">
        <f>IFERROR(VLOOKUP($AO397,装备!$B:$Q,16,0),0)</f>
        <v>0</v>
      </c>
      <c r="DT397" s="304">
        <f>IFERROR(VLOOKUP($AO397,装备!$B:$Q,5,0),0)</f>
        <v>0</v>
      </c>
    </row>
    <row r="398" spans="1:124" hidden="1">
      <c r="A398" s="301">
        <f>未改造舰娘!$A394</f>
        <v>10042511</v>
      </c>
      <c r="B398" s="354" t="s">
        <v>4327</v>
      </c>
      <c r="C398" s="323"/>
      <c r="D398" s="323">
        <f t="shared" si="6"/>
        <v>110</v>
      </c>
      <c r="E398" s="303">
        <f>未改造舰娘!$C394</f>
        <v>4</v>
      </c>
      <c r="F398" s="304" t="str">
        <f>未改造舰娘!$D394</f>
        <v>驱逐</v>
      </c>
      <c r="G398" s="304" t="str">
        <f>未改造舰娘!$E394</f>
        <v>小型</v>
      </c>
      <c r="H398" s="304" t="str">
        <f>未改造舰娘!$F394</f>
        <v>护卫舰</v>
      </c>
      <c r="I398" s="460">
        <f>未改造舰娘!$AR394</f>
        <v>2</v>
      </c>
      <c r="J398" s="304" t="str">
        <f>未改造舰娘!$G394</f>
        <v>美国</v>
      </c>
      <c r="K398" s="312">
        <f>未改造舰娘!$H394+(BV398+CI398+CV398+DI398)*$C$2</f>
        <v>16</v>
      </c>
      <c r="L398" s="304">
        <f>未改造舰娘!$I394</f>
        <v>0</v>
      </c>
      <c r="M398" s="304">
        <f>未改造舰娘!$J394</f>
        <v>1</v>
      </c>
      <c r="N398" s="518">
        <f>未改造舰娘!$K394</f>
        <v>2</v>
      </c>
      <c r="O398" s="304">
        <f>未改造舰娘!$L394+((CE398+CR398+DE398+DR398)*$C$2)</f>
        <v>23</v>
      </c>
      <c r="P398" s="304" t="str">
        <f>IF($C$2=1,(IF(ISERROR(FIND("超长",未改造舰娘!$M394&amp;CC398&amp;CP398&amp;DC398&amp;DP398,1)),IF(ISERROR(FIND("长",未改造舰娘!$M394&amp;CC398&amp;CP398&amp;DC398&amp;DP398,1)),IF(ISERROR(FIND("中",未改造舰娘!$M394&amp;CC398&amp;CP398&amp;DC398&amp;DP398,1)),IF(ISERROR(FIND("短",未改造舰娘!$M394&amp;CC398&amp;CP398&amp;DC398&amp;DP398,1)),IF(ISERROR(FIND("无",未改造舰娘!$M394&amp;CC398&amp;CP398&amp;DC398&amp;DP398,1)),0,"无"),"短"),"中"),"长"),"超长")),未改造舰娘!$M394)</f>
        <v>短</v>
      </c>
      <c r="Q398" s="303">
        <f>未改造舰娘!$N394</f>
        <v>37</v>
      </c>
      <c r="R398" s="304">
        <f>(未改造舰娘!$P394)+(未改造舰娘!$Q394)*$C$3+((BW398+CJ398+CW398+DJ398)*$C$2)</f>
        <v>29</v>
      </c>
      <c r="S398" s="304">
        <f>(未改造舰娘!$R394)+(未改造舰娘!$S394)*$C$3+((BY398+CL398+CY398+DL398)*$C$2)</f>
        <v>74</v>
      </c>
      <c r="T398" s="304">
        <f>(未改造舰娘!$T394)+(未改造舰娘!$U394)*$C$3+((BX398+CK398+CX398+DK398)*$C$2)</f>
        <v>22</v>
      </c>
      <c r="U398" s="304">
        <f>(未改造舰娘!$V394)+(未改造舰娘!$W394)*$C$3+((CG398+CT398+DG398+DT398)*$C$2)</f>
        <v>49</v>
      </c>
      <c r="V398" s="305">
        <f>INT((((未改造舰娘!$Y394)-(未改造舰娘!$X394))*(((IF(D398=0,C398,D398))-1)/99))+未改造舰娘!$X394)+((CB398+CO398+DB398+DO398)*$C$2)</f>
        <v>87</v>
      </c>
      <c r="W398" s="304">
        <f>INT((((未改造舰娘!$AA394)-(未改造舰娘!$Z394))*(((IF(D398=0,C398,D398))-1)/99))+未改造舰娘!$Z394)+((CD398+CQ398+DD398+DQ398)*$C$2)</f>
        <v>81</v>
      </c>
      <c r="X398" s="304">
        <f>INT((((未改造舰娘!$AC394)-(未改造舰娘!$AB394))*(((IF(D398=0,C398,D398))-1)/99))+未改造舰娘!$AB394)+((CA398+CN398+DA398+DN398)*$C$2)</f>
        <v>17</v>
      </c>
      <c r="Y398" s="303">
        <f>INT((((未改造舰娘!$AE394)-(未改造舰娘!$AD394))*(((IF(D398=0,C398,D398))-1)/99))+未改造舰娘!$AD394)+((BZ398+CM398+CZ398+DM398)*$C$2)</f>
        <v>58</v>
      </c>
      <c r="Z398" s="474" t="str">
        <f>IF(未改造舰娘!$AF394=0,"",未改造舰娘!$AF394)</f>
        <v/>
      </c>
      <c r="AA398" s="304" t="str">
        <f>IF(未改造舰娘!$AG394="","",未改造舰娘!$AG394)</f>
        <v/>
      </c>
      <c r="AB398" s="304" t="str">
        <f>IF(未改造舰娘!$AH394="","",未改造舰娘!$AH394)</f>
        <v/>
      </c>
      <c r="AC398" s="304" t="str">
        <f>IF(未改造舰娘!$AI394="","",未改造舰娘!$AI394)</f>
        <v/>
      </c>
      <c r="AD398" s="304">
        <f>IF(未改造舰娘!$AJ394="","",未改造舰娘!$AJ394)</f>
        <v>0</v>
      </c>
      <c r="AE398" s="305">
        <f>IF(未改造舰娘!$AK394="","",未改造舰娘!$AK394)</f>
        <v>0</v>
      </c>
      <c r="AF398" s="304" t="str">
        <f>IF(未改造舰娘!$AL394="","",未改造舰娘!$AL394)</f>
        <v/>
      </c>
      <c r="AG398" s="304" t="str">
        <f>IF(未改造舰娘!$AM394="","",未改造舰娘!$AM394)</f>
        <v/>
      </c>
      <c r="AH398" s="304" t="str">
        <f>IF(未改造舰娘!$AN394="","",未改造舰娘!$AN394)</f>
        <v/>
      </c>
      <c r="AI398" s="304" t="str">
        <f>IF(未改造舰娘!$AO394="","",未改造舰娘!$AO394)</f>
        <v/>
      </c>
      <c r="AJ398" s="304" t="str">
        <f>IF(未改造舰娘!$AP394="","",未改造舰娘!$AP394)</f>
        <v/>
      </c>
      <c r="AK398" s="303" t="str">
        <f>IF(未改造舰娘!$AQ394="","",未改造舰娘!$AQ394)</f>
        <v/>
      </c>
      <c r="AL398" s="306" t="str">
        <f>IF(未改造舰娘!$AS394="","",未改造舰娘!$AS394)</f>
        <v>四联533毫米鱼雷</v>
      </c>
      <c r="AM398" s="306" t="str">
        <f>IF(未改造舰娘!$AT394="","",未改造舰娘!$AT394)</f>
        <v/>
      </c>
      <c r="AN398" s="306" t="str">
        <f>IF(未改造舰娘!$AU394="","",未改造舰娘!$AU394)</f>
        <v/>
      </c>
      <c r="AO398" s="306" t="str">
        <f>IF(未改造舰娘!$AV394="","",未改造舰娘!$AV394)</f>
        <v/>
      </c>
      <c r="AP398" s="307" t="str">
        <f>IF(未改造舰娘!$AW394="","",未改造舰娘!$AW394)</f>
        <v/>
      </c>
      <c r="AQ398" s="308" t="str">
        <f>IF(未改造舰娘!$AX394="","",未改造舰娘!$AX394)</f>
        <v/>
      </c>
      <c r="AR398" s="304">
        <f>IF(未改造舰娘!$AY394="","",未改造舰娘!$AY394)</f>
        <v>15</v>
      </c>
      <c r="AS398" s="304">
        <f>IF(未改造舰娘!$AZ394="","",未改造舰娘!$AZ394)</f>
        <v>25</v>
      </c>
      <c r="AT398" s="304">
        <f>IF(未改造舰娘!$BA394="","",未改造舰娘!$BA394)</f>
        <v>0.48</v>
      </c>
      <c r="AU398" s="304">
        <f>IF(未改造舰娘!$BB394="","",未改造舰娘!$BB394)</f>
        <v>0.9</v>
      </c>
      <c r="AV398" s="305">
        <f>IF((未改造舰娘!$BG394+未改造舰娘!$BK394*$C$4)=0,"",(未改造舰娘!$BG394+未改造舰娘!$BK394*$C$4))</f>
        <v>5</v>
      </c>
      <c r="AW398" s="304">
        <f>IF((未改造舰娘!$BH394+未改造舰娘!$BL394*$C$4)=0,"",(未改造舰娘!$BH394+未改造舰娘!$BL394*$C$4))</f>
        <v>10</v>
      </c>
      <c r="AX398" s="304">
        <f>IF((未改造舰娘!$BI394+未改造舰娘!$BM394*$C$4)=0,"",(未改造舰娘!$BI394+未改造舰娘!$BM394*$C$4))</f>
        <v>8</v>
      </c>
      <c r="AY398" s="303" t="str">
        <f>IF((未改造舰娘!$BJ394+未改造舰娘!$BN394*$C$4)=0,"",(未改造舰娘!$BJ394+未改造舰娘!$BN394*$C$4))</f>
        <v/>
      </c>
      <c r="AZ398" s="500">
        <f>IF(未改造舰娘!BC394="","",未改造舰娘!BC394)</f>
        <v>0</v>
      </c>
      <c r="BA398" s="500">
        <f>IF(未改造舰娘!BD394="","",未改造舰娘!BD394)</f>
        <v>24</v>
      </c>
      <c r="BB398" s="500">
        <f>IF(未改造舰娘!BE394="","",未改造舰娘!BE394)</f>
        <v>7</v>
      </c>
      <c r="BC398" s="498">
        <f>IF(未改造舰娘!BF394="","",未改造舰娘!BF394)</f>
        <v>4</v>
      </c>
      <c r="BD398" s="67" t="s">
        <v>3558</v>
      </c>
      <c r="BE398" s="507"/>
      <c r="BF398" s="306" t="str">
        <f>IF(未改造舰娘!$BQ394="","",未改造舰娘!$BQ394)</f>
        <v>5-1-CDEFGH,5-2-DFHIJ,5-3-CEFGH,5-4-DEGH,5-5-EFGHI,7-2-ABDEFGHJKLM,7-3-ABCDEFGHIKLN,7-4-ABCDEFIJKLM,7-5-ABCDEFGHIJKLMQ,8-1-ABCDEFGHIJKL,8-2-ABCDEFGHIJKLM</v>
      </c>
      <c r="BG398" s="306" t="str">
        <f>IF(未改造舰娘!$BR394="","",未改造舰娘!$BR394)</f>
        <v>极地奏鸣曲 Ex-4-2-ABCDEFGHIJKL,Ex-4-3-ABCDEIJKM</v>
      </c>
      <c r="BH398" s="306"/>
      <c r="BU398" s="304">
        <f>IFERROR(VLOOKUP(AL398,装备!$B:$C,2,0),0)</f>
        <v>1</v>
      </c>
      <c r="BV398" s="304">
        <f>IFERROR(VLOOKUP($AL398,装备!$B:$Q,5,0),0)</f>
        <v>0</v>
      </c>
      <c r="BW398" s="304">
        <f>IFERROR(VLOOKUP($AL398,装备!$B:$Q,6,0),0)</f>
        <v>0</v>
      </c>
      <c r="BX398" s="304">
        <f>IFERROR(VLOOKUP($AL398,装备!$B:$Q,7,0),0)</f>
        <v>0</v>
      </c>
      <c r="BY398" s="304">
        <f>IFERROR(VLOOKUP($AL398,装备!$B:$Q,8,0),0)</f>
        <v>4</v>
      </c>
      <c r="BZ398" s="304">
        <f>IFERROR(VLOOKUP($AL398,装备!$B:$Q,9,0),0)</f>
        <v>0</v>
      </c>
      <c r="CA398" s="304">
        <f>IFERROR(VLOOKUP($AL398,装备!$B:$Q,10,0),0)</f>
        <v>0</v>
      </c>
      <c r="CB398" s="304">
        <f>IFERROR(VLOOKUP($AL398,装备!$B:$Q,11,0),0)</f>
        <v>0</v>
      </c>
      <c r="CC398" s="304" t="str">
        <f>IFERROR(VLOOKUP($AL398,装备!$B:$Q,12,0),0)</f>
        <v>短</v>
      </c>
      <c r="CD398" s="304">
        <f>IFERROR(VLOOKUP($AL398,装备!$B:$Q,13,0),0)</f>
        <v>0</v>
      </c>
      <c r="CE398" s="304">
        <f>IFERROR(VLOOKUP($AL398,装备!$B:$Q,14,0),0)</f>
        <v>0</v>
      </c>
      <c r="CF398" s="304">
        <f>IFERROR(VLOOKUP($AL398,装备!$B:$Q,16,0),0)</f>
        <v>0</v>
      </c>
      <c r="CG398" s="304">
        <f>IFERROR(VLOOKUP($AL398,装备!$B:$Q,5,0),0)</f>
        <v>0</v>
      </c>
      <c r="CH398" s="304">
        <f>IFERROR(VLOOKUP(AM398,装备!$B:$C,2,0),0)</f>
        <v>0</v>
      </c>
      <c r="CI398" s="304">
        <f>IFERROR(VLOOKUP($AM398,装备!$B:$Q,5,0),0)</f>
        <v>0</v>
      </c>
      <c r="CJ398" s="304">
        <f>IFERROR(VLOOKUP($AM398,装备!$B:$Q,6,0),0)</f>
        <v>0</v>
      </c>
      <c r="CK398" s="304">
        <f>IFERROR(VLOOKUP($AM398,装备!$B:$Q,7,0),0)</f>
        <v>0</v>
      </c>
      <c r="CL398" s="304">
        <f>IFERROR(VLOOKUP($AM398,装备!$B:$Q,8,0),0)</f>
        <v>0</v>
      </c>
      <c r="CM398" s="304">
        <f>IFERROR(VLOOKUP($AM398,装备!$B:$Q,9,0),0)</f>
        <v>0</v>
      </c>
      <c r="CN398" s="304">
        <f>IFERROR(VLOOKUP($AM398,装备!$B:$Q,10,0),0)</f>
        <v>0</v>
      </c>
      <c r="CO398" s="304">
        <f>IFERROR(VLOOKUP($AM398,装备!$B:$Q,11,0),0)</f>
        <v>0</v>
      </c>
      <c r="CP398" s="304">
        <f>IFERROR(VLOOKUP($AM398,装备!$B:$Q,12,0),0)</f>
        <v>0</v>
      </c>
      <c r="CQ398" s="304">
        <f>IFERROR(VLOOKUP($AM398,装备!$B:$Q,13,0),0)</f>
        <v>0</v>
      </c>
      <c r="CR398" s="304">
        <f>IFERROR(VLOOKUP($AM398,装备!$B:$Q,14,0),0)</f>
        <v>0</v>
      </c>
      <c r="CS398" s="304">
        <f>IFERROR(VLOOKUP($AM398,装备!$B:$Q,16,0),0)</f>
        <v>0</v>
      </c>
      <c r="CT398" s="304">
        <f>IFERROR(VLOOKUP($AM398,装备!$B:$Q,5,0),0)</f>
        <v>0</v>
      </c>
      <c r="CU398" s="304">
        <f>IFERROR(VLOOKUP(AN398,装备!$B:$C,2,0),0)</f>
        <v>0</v>
      </c>
      <c r="CV398" s="304">
        <f>IFERROR(VLOOKUP($AN398,装备!$B:$Q,5,0),0)</f>
        <v>0</v>
      </c>
      <c r="CW398" s="304">
        <f>IFERROR(VLOOKUP($AN398,装备!$B:$Q,6,0),0)</f>
        <v>0</v>
      </c>
      <c r="CX398" s="304">
        <f>IFERROR(VLOOKUP($AN398,装备!$B:$Q,7,0),0)</f>
        <v>0</v>
      </c>
      <c r="CY398" s="304">
        <f>IFERROR(VLOOKUP($AN398,装备!$B:$Q,8,0),0)</f>
        <v>0</v>
      </c>
      <c r="CZ398" s="304">
        <f>IFERROR(VLOOKUP($AN398,装备!$B:$Q,9,0),0)</f>
        <v>0</v>
      </c>
      <c r="DA398" s="304">
        <f>IFERROR(VLOOKUP($AN398,装备!$B:$Q,10,0),0)</f>
        <v>0</v>
      </c>
      <c r="DB398" s="304">
        <f>IFERROR(VLOOKUP($AN398,装备!$B:$Q,11,0),0)</f>
        <v>0</v>
      </c>
      <c r="DC398" s="304">
        <f>IFERROR(VLOOKUP($AN398,装备!$B:$Q,12,0),0)</f>
        <v>0</v>
      </c>
      <c r="DD398" s="304">
        <f>IFERROR(VLOOKUP($AN398,装备!$B:$Q,13,0),0)</f>
        <v>0</v>
      </c>
      <c r="DE398" s="304">
        <f>IFERROR(VLOOKUP($AN398,装备!$B:$Q,14,0),0)</f>
        <v>0</v>
      </c>
      <c r="DF398" s="304">
        <f>IFERROR(VLOOKUP($AN398,装备!$B:$Q,16,0),0)</f>
        <v>0</v>
      </c>
      <c r="DG398" s="304">
        <f>IFERROR(VLOOKUP($AN398,装备!$B:$Q,5,0),0)</f>
        <v>0</v>
      </c>
      <c r="DH398" s="304">
        <f>IFERROR(VLOOKUP(AO398,装备!$B:$C,2,0),0)</f>
        <v>0</v>
      </c>
      <c r="DI398" s="304">
        <f>IFERROR(VLOOKUP($AO398,装备!$B:$Q,5,0),0)</f>
        <v>0</v>
      </c>
      <c r="DJ398" s="304">
        <f>IFERROR(VLOOKUP($AO398,装备!$B:$Q,6,0),0)</f>
        <v>0</v>
      </c>
      <c r="DK398" s="304">
        <f>IFERROR(VLOOKUP($AO398,装备!$B:$Q,7,0),0)</f>
        <v>0</v>
      </c>
      <c r="DL398" s="304">
        <f>IFERROR(VLOOKUP($AO398,装备!$B:$Q,8,0),0)</f>
        <v>0</v>
      </c>
      <c r="DM398" s="304">
        <f>IFERROR(VLOOKUP($AO398,装备!$B:$Q,9,0),0)</f>
        <v>0</v>
      </c>
      <c r="DN398" s="304">
        <f>IFERROR(VLOOKUP($AO398,装备!$B:$Q,10,0),0)</f>
        <v>0</v>
      </c>
      <c r="DO398" s="304">
        <f>IFERROR(VLOOKUP($AO398,装备!$B:$Q,11,0),0)</f>
        <v>0</v>
      </c>
      <c r="DP398" s="304">
        <f>IFERROR(VLOOKUP($AO398,装备!$B:$Q,12,0),0)</f>
        <v>0</v>
      </c>
      <c r="DQ398" s="304">
        <f>IFERROR(VLOOKUP($AO398,装备!$B:$Q,13,0),0)</f>
        <v>0</v>
      </c>
      <c r="DR398" s="304">
        <f>IFERROR(VLOOKUP($AO398,装备!$B:$Q,14,0),0)</f>
        <v>0</v>
      </c>
      <c r="DS398" s="304">
        <f>IFERROR(VLOOKUP($AO398,装备!$B:$Q,16,0),0)</f>
        <v>0</v>
      </c>
      <c r="DT398" s="304">
        <f>IFERROR(VLOOKUP($AO398,装备!$B:$Q,5,0),0)</f>
        <v>0</v>
      </c>
    </row>
    <row r="399" spans="1:124" ht="54">
      <c r="A399" s="301">
        <f>未改造舰娘!$A395</f>
        <v>10042613</v>
      </c>
      <c r="B399" s="354" t="s">
        <v>4328</v>
      </c>
      <c r="C399" s="323"/>
      <c r="D399" s="323">
        <f t="shared" si="6"/>
        <v>110</v>
      </c>
      <c r="E399" s="303">
        <f>未改造舰娘!$C395</f>
        <v>5</v>
      </c>
      <c r="F399" s="304" t="str">
        <f>未改造舰娘!$D395</f>
        <v>航母</v>
      </c>
      <c r="G399" s="304" t="str">
        <f>未改造舰娘!$E395</f>
        <v>大型</v>
      </c>
      <c r="H399" s="304" t="str">
        <f>未改造舰娘!$F395</f>
        <v>主力舰</v>
      </c>
      <c r="I399" s="460">
        <f>未改造舰娘!$AR395</f>
        <v>4</v>
      </c>
      <c r="J399" s="304" t="str">
        <f>未改造舰娘!$G395</f>
        <v>德国</v>
      </c>
      <c r="K399" s="312">
        <f>未改造舰娘!$H395+(BV399+CI399+CV399+DI399)*$C$2</f>
        <v>52</v>
      </c>
      <c r="L399" s="304">
        <f>未改造舰娘!$I395</f>
        <v>0</v>
      </c>
      <c r="M399" s="304">
        <f>未改造舰娘!$J395</f>
        <v>3</v>
      </c>
      <c r="N399" s="518">
        <f>未改造舰娘!$K395</f>
        <v>4</v>
      </c>
      <c r="O399" s="304">
        <f>未改造舰娘!$L395+((CE399+CR399+DE399+DR399)*$C$2)</f>
        <v>5</v>
      </c>
      <c r="P399" s="304" t="str">
        <f>IF($C$2=1,(IF(ISERROR(FIND("超长",未改造舰娘!$M395&amp;CC399&amp;CP399&amp;DC399&amp;DP399,1)),IF(ISERROR(FIND("长",未改造舰娘!$M395&amp;CC399&amp;CP399&amp;DC399&amp;DP399,1)),IF(ISERROR(FIND("中",未改造舰娘!$M395&amp;CC399&amp;CP399&amp;DC399&amp;DP399,1)),IF(ISERROR(FIND("短",未改造舰娘!$M395&amp;CC399&amp;CP399&amp;DC399&amp;DP399,1)),IF(ISERROR(FIND("无",未改造舰娘!$M395&amp;CC399&amp;CP399&amp;DC399&amp;DP399,1)),0,"无"),"短"),"中"),"长"),"超长")),未改造舰娘!$M395)</f>
        <v>短</v>
      </c>
      <c r="Q399" s="303">
        <f>未改造舰娘!$N395</f>
        <v>35</v>
      </c>
      <c r="R399" s="304">
        <f>(未改造舰娘!$P395)+(未改造舰娘!$Q395)*$C$3+((BW399+CJ399+CW399+DJ399)*$C$2)</f>
        <v>40</v>
      </c>
      <c r="S399" s="304">
        <f>(未改造舰娘!$R395)+(未改造舰娘!$S395)*$C$3+((BY399+CL399+CY399+DL399)*$C$2)</f>
        <v>0</v>
      </c>
      <c r="T399" s="304">
        <f>(未改造舰娘!$T395)+(未改造舰娘!$U395)*$C$3+((BX399+CK399+CX399+DK399)*$C$2)</f>
        <v>57</v>
      </c>
      <c r="U399" s="304">
        <f>(未改造舰娘!$V395)+(未改造舰娘!$W395)*$C$3+((CG399+CT399+DG399+DT399)*$C$2)</f>
        <v>62</v>
      </c>
      <c r="V399" s="305">
        <f>INT((((未改造舰娘!$Y395)-(未改造舰娘!$X395))*(((IF(D399=0,C399,D399))-1)/99))+未改造舰娘!$X395)+((CB399+CO399+DB399+DO399)*$C$2)</f>
        <v>95</v>
      </c>
      <c r="W399" s="304">
        <f>INT((((未改造舰娘!$AA395)-(未改造舰娘!$Z395))*(((IF(D399=0,C399,D399))-1)/99))+未改造舰娘!$Z395)+((CD399+CQ399+DD399+DQ399)*$C$2)</f>
        <v>54</v>
      </c>
      <c r="X399" s="304">
        <f>INT((((未改造舰娘!$AC395)-(未改造舰娘!$AB395))*(((IF(D399=0,C399,D399))-1)/99))+未改造舰娘!$AB395)+((CA399+CN399+DA399+DN399)*$C$2)</f>
        <v>65</v>
      </c>
      <c r="Y399" s="303">
        <f>INT((((未改造舰娘!$AE395)-(未改造舰娘!$AD395))*(((IF(D399=0,C399,D399))-1)/99))+未改造舰娘!$AD395)+((BZ399+CM399+CZ399+DM399)*$C$2)</f>
        <v>0</v>
      </c>
      <c r="Z399" s="474">
        <f>IF(未改造舰娘!$AF395=0,"",未改造舰娘!$AF395)</f>
        <v>12</v>
      </c>
      <c r="AA399" s="304">
        <f>IF(未改造舰娘!$AG395="","",未改造舰娘!$AG395)</f>
        <v>21</v>
      </c>
      <c r="AB399" s="304">
        <f>IF(未改造舰娘!$AH395="","",未改造舰娘!$AH395)</f>
        <v>17</v>
      </c>
      <c r="AC399" s="304">
        <f>IF(未改造舰娘!$AI395="","",未改造舰娘!$AI395)</f>
        <v>12</v>
      </c>
      <c r="AD399" s="304">
        <f>IF(未改造舰娘!$AJ395="","",未改造舰娘!$AJ395)</f>
        <v>62</v>
      </c>
      <c r="AE399" s="305">
        <f>IF(未改造舰娘!$AK395="","",未改造舰娘!$AK395)</f>
        <v>0</v>
      </c>
      <c r="AF399" s="304" t="str">
        <f>IF(未改造舰娘!$AL395="","",未改造舰娘!$AL395)</f>
        <v/>
      </c>
      <c r="AG399" s="304" t="str">
        <f>IF(未改造舰娘!$AM395="","",未改造舰娘!$AM395)</f>
        <v/>
      </c>
      <c r="AH399" s="304" t="str">
        <f>IF(未改造舰娘!$AN395="","",未改造舰娘!$AN395)</f>
        <v/>
      </c>
      <c r="AI399" s="304" t="str">
        <f>IF(未改造舰娘!$AO395="","",未改造舰娘!$AO395)</f>
        <v/>
      </c>
      <c r="AJ399" s="304" t="str">
        <f>IF(未改造舰娘!$AP395="","",未改造舰娘!$AP395)</f>
        <v/>
      </c>
      <c r="AK399" s="303" t="str">
        <f>IF(未改造舰娘!$AQ395="","",未改造舰娘!$AQ395)</f>
        <v/>
      </c>
      <c r="AL399" s="306" t="str">
        <f>IF(未改造舰娘!$AS395="","",未改造舰娘!$AS395)</f>
        <v>BF109T</v>
      </c>
      <c r="AM399" s="306" t="str">
        <f>IF(未改造舰娘!$AT395="","",未改造舰娘!$AT395)</f>
        <v>Ju-87C斯图卡</v>
      </c>
      <c r="AN399" s="306" t="str">
        <f>IF(未改造舰娘!$AU395="","",未改造舰娘!$AU395)</f>
        <v/>
      </c>
      <c r="AO399" s="306" t="str">
        <f>IF(未改造舰娘!$AV395="","",未改造舰娘!$AV395)</f>
        <v/>
      </c>
      <c r="AP399" s="307" t="str">
        <f>IF(未改造舰娘!$AW395="","",未改造舰娘!$AW395)</f>
        <v>超重型航弹(3级)：增加自身20%暴击率。彼得·施特拉塞尔命中过的目标会降低10点闪避值与10点装甲值，如果是航母装母轻母单位还会再额外降低10点命中值（限炮击战阶段）。</v>
      </c>
      <c r="AQ399" s="308" t="str">
        <f>IF(未改造舰娘!$AX395="","",未改造舰娘!$AX395)</f>
        <v/>
      </c>
      <c r="AR399" s="304">
        <f>IF(未改造舰娘!$AY395="","",未改造舰娘!$AY395)</f>
        <v>50</v>
      </c>
      <c r="AS399" s="304">
        <f>IF(未改造舰娘!$AZ395="","",未改造舰娘!$AZ395)</f>
        <v>60</v>
      </c>
      <c r="AT399" s="304">
        <f>IF(未改造舰娘!$BA395="","",未改造舰娘!$BA395)</f>
        <v>2.08</v>
      </c>
      <c r="AU399" s="304">
        <f>IF(未改造舰娘!$BB395="","",未改造舰娘!$BB395)</f>
        <v>4.3</v>
      </c>
      <c r="AV399" s="305">
        <f>IF((未改造舰娘!$BG395+未改造舰娘!$BK395*$C$4)=0,"",(未改造舰娘!$BG395+未改造舰娘!$BK395*$C$4))</f>
        <v>34</v>
      </c>
      <c r="AW399" s="304">
        <f>IF((未改造舰娘!$BH395+未改造舰娘!$BL395*$C$4)=0,"",(未改造舰娘!$BH395+未改造舰娘!$BL395*$C$4))</f>
        <v>45</v>
      </c>
      <c r="AX399" s="304">
        <f>IF((未改造舰娘!$BI395+未改造舰娘!$BM395*$C$4)=0,"",(未改造舰娘!$BI395+未改造舰娘!$BM395*$C$4))</f>
        <v>60</v>
      </c>
      <c r="AY399" s="303">
        <f>IF((未改造舰娘!$BJ395+未改造舰娘!$BN395*$C$4)=0,"",(未改造舰娘!$BJ395+未改造舰娘!$BN395*$C$4))</f>
        <v>49</v>
      </c>
      <c r="AZ399" s="500">
        <f>IF(未改造舰娘!BC395="","",未改造舰娘!BC395)</f>
        <v>0</v>
      </c>
      <c r="BA399" s="500">
        <f>IF(未改造舰娘!BD395="","",未改造舰娘!BD395)</f>
        <v>0</v>
      </c>
      <c r="BB399" s="500">
        <f>IF(未改造舰娘!BE395="","",未改造舰娘!BE395)</f>
        <v>19</v>
      </c>
      <c r="BC399" s="498">
        <f>IF(未改造舰娘!BF395="","",未改造舰娘!BF395)</f>
        <v>32</v>
      </c>
      <c r="BD399" s="67" t="s">
        <v>3559</v>
      </c>
      <c r="BE399" s="507"/>
      <c r="BF399" s="306" t="str">
        <f>IF(未改造舰娘!$BQ395="","",未改造舰娘!$BQ395)</f>
        <v/>
      </c>
      <c r="BG399" s="306" t="str">
        <f>IF(未改造舰娘!$BR395="","",未改造舰娘!$BR395)</f>
        <v/>
      </c>
      <c r="BH399" s="306"/>
      <c r="BU399" s="304">
        <f>IFERROR(VLOOKUP(AL399,装备!$B:$C,2,0),0)</f>
        <v>4</v>
      </c>
      <c r="BV399" s="304">
        <f>IFERROR(VLOOKUP($AL399,装备!$B:$Q,5,0),0)</f>
        <v>0</v>
      </c>
      <c r="BW399" s="304">
        <f>IFERROR(VLOOKUP($AL399,装备!$B:$Q,6,0),0)</f>
        <v>0</v>
      </c>
      <c r="BX399" s="304">
        <f>IFERROR(VLOOKUP($AL399,装备!$B:$Q,7,0),0)</f>
        <v>0</v>
      </c>
      <c r="BY399" s="304">
        <f>IFERROR(VLOOKUP($AL399,装备!$B:$Q,8,0),0)</f>
        <v>0</v>
      </c>
      <c r="BZ399" s="304">
        <f>IFERROR(VLOOKUP($AL399,装备!$B:$Q,9,0),0)</f>
        <v>0</v>
      </c>
      <c r="CA399" s="304">
        <f>IFERROR(VLOOKUP($AL399,装备!$B:$Q,10,0),0)</f>
        <v>0</v>
      </c>
      <c r="CB399" s="304">
        <f>IFERROR(VLOOKUP($AL399,装备!$B:$Q,11,0),0)</f>
        <v>0</v>
      </c>
      <c r="CC399" s="304" t="str">
        <f>IFERROR(VLOOKUP($AL399,装备!$B:$Q,12,0),0)</f>
        <v>无</v>
      </c>
      <c r="CD399" s="304">
        <f>IFERROR(VLOOKUP($AL399,装备!$B:$Q,13,0),0)</f>
        <v>0</v>
      </c>
      <c r="CE399" s="304">
        <f>IFERROR(VLOOKUP($AL399,装备!$B:$Q,14,0),0)</f>
        <v>0</v>
      </c>
      <c r="CF399" s="304">
        <f>IFERROR(VLOOKUP($AL399,装备!$B:$Q,16,0),0)</f>
        <v>6</v>
      </c>
      <c r="CG399" s="304">
        <f>IFERROR(VLOOKUP($AL399,装备!$B:$Q,5,0),0)</f>
        <v>0</v>
      </c>
      <c r="CH399" s="304">
        <f>IFERROR(VLOOKUP(AM399,装备!$B:$C,2,0),0)</f>
        <v>3</v>
      </c>
      <c r="CI399" s="304">
        <f>IFERROR(VLOOKUP($AM399,装备!$B:$Q,5,0),0)</f>
        <v>0</v>
      </c>
      <c r="CJ399" s="304">
        <f>IFERROR(VLOOKUP($AM399,装备!$B:$Q,6,0),0)</f>
        <v>0</v>
      </c>
      <c r="CK399" s="304">
        <f>IFERROR(VLOOKUP($AM399,装备!$B:$Q,7,0),0)</f>
        <v>0</v>
      </c>
      <c r="CL399" s="304">
        <f>IFERROR(VLOOKUP($AM399,装备!$B:$Q,8,0),0)</f>
        <v>0</v>
      </c>
      <c r="CM399" s="304">
        <f>IFERROR(VLOOKUP($AM399,装备!$B:$Q,9,0),0)</f>
        <v>1</v>
      </c>
      <c r="CN399" s="304">
        <f>IFERROR(VLOOKUP($AM399,装备!$B:$Q,10,0),0)</f>
        <v>0</v>
      </c>
      <c r="CO399" s="304">
        <f>IFERROR(VLOOKUP($AM399,装备!$B:$Q,11,0),0)</f>
        <v>0</v>
      </c>
      <c r="CP399" s="304" t="str">
        <f>IFERROR(VLOOKUP($AM399,装备!$B:$Q,12,0),0)</f>
        <v>无</v>
      </c>
      <c r="CQ399" s="304">
        <f>IFERROR(VLOOKUP($AM399,装备!$B:$Q,13,0),0)</f>
        <v>0</v>
      </c>
      <c r="CR399" s="304">
        <f>IFERROR(VLOOKUP($AM399,装备!$B:$Q,14,0),0)</f>
        <v>0</v>
      </c>
      <c r="CS399" s="304">
        <f>IFERROR(VLOOKUP($AM399,装备!$B:$Q,16,0),0)</f>
        <v>0</v>
      </c>
      <c r="CT399" s="304">
        <f>IFERROR(VLOOKUP($AM399,装备!$B:$Q,5,0),0)</f>
        <v>0</v>
      </c>
      <c r="CU399" s="304">
        <f>IFERROR(VLOOKUP(AN399,装备!$B:$C,2,0),0)</f>
        <v>0</v>
      </c>
      <c r="CV399" s="304">
        <f>IFERROR(VLOOKUP($AN399,装备!$B:$Q,5,0),0)</f>
        <v>0</v>
      </c>
      <c r="CW399" s="304">
        <f>IFERROR(VLOOKUP($AN399,装备!$B:$Q,6,0),0)</f>
        <v>0</v>
      </c>
      <c r="CX399" s="304">
        <f>IFERROR(VLOOKUP($AN399,装备!$B:$Q,7,0),0)</f>
        <v>0</v>
      </c>
      <c r="CY399" s="304">
        <f>IFERROR(VLOOKUP($AN399,装备!$B:$Q,8,0),0)</f>
        <v>0</v>
      </c>
      <c r="CZ399" s="304">
        <f>IFERROR(VLOOKUP($AN399,装备!$B:$Q,9,0),0)</f>
        <v>0</v>
      </c>
      <c r="DA399" s="304">
        <f>IFERROR(VLOOKUP($AN399,装备!$B:$Q,10,0),0)</f>
        <v>0</v>
      </c>
      <c r="DB399" s="304">
        <f>IFERROR(VLOOKUP($AN399,装备!$B:$Q,11,0),0)</f>
        <v>0</v>
      </c>
      <c r="DC399" s="304">
        <f>IFERROR(VLOOKUP($AN399,装备!$B:$Q,12,0),0)</f>
        <v>0</v>
      </c>
      <c r="DD399" s="304">
        <f>IFERROR(VLOOKUP($AN399,装备!$B:$Q,13,0),0)</f>
        <v>0</v>
      </c>
      <c r="DE399" s="304">
        <f>IFERROR(VLOOKUP($AN399,装备!$B:$Q,14,0),0)</f>
        <v>0</v>
      </c>
      <c r="DF399" s="304">
        <f>IFERROR(VLOOKUP($AN399,装备!$B:$Q,16,0),0)</f>
        <v>0</v>
      </c>
      <c r="DG399" s="304">
        <f>IFERROR(VLOOKUP($AN399,装备!$B:$Q,5,0),0)</f>
        <v>0</v>
      </c>
      <c r="DH399" s="304">
        <f>IFERROR(VLOOKUP(AO399,装备!$B:$C,2,0),0)</f>
        <v>0</v>
      </c>
      <c r="DI399" s="304">
        <f>IFERROR(VLOOKUP($AO399,装备!$B:$Q,5,0),0)</f>
        <v>0</v>
      </c>
      <c r="DJ399" s="304">
        <f>IFERROR(VLOOKUP($AO399,装备!$B:$Q,6,0),0)</f>
        <v>0</v>
      </c>
      <c r="DK399" s="304">
        <f>IFERROR(VLOOKUP($AO399,装备!$B:$Q,7,0),0)</f>
        <v>0</v>
      </c>
      <c r="DL399" s="304">
        <f>IFERROR(VLOOKUP($AO399,装备!$B:$Q,8,0),0)</f>
        <v>0</v>
      </c>
      <c r="DM399" s="304">
        <f>IFERROR(VLOOKUP($AO399,装备!$B:$Q,9,0),0)</f>
        <v>0</v>
      </c>
      <c r="DN399" s="304">
        <f>IFERROR(VLOOKUP($AO399,装备!$B:$Q,10,0),0)</f>
        <v>0</v>
      </c>
      <c r="DO399" s="304">
        <f>IFERROR(VLOOKUP($AO399,装备!$B:$Q,11,0),0)</f>
        <v>0</v>
      </c>
      <c r="DP399" s="304">
        <f>IFERROR(VLOOKUP($AO399,装备!$B:$Q,12,0),0)</f>
        <v>0</v>
      </c>
      <c r="DQ399" s="304">
        <f>IFERROR(VLOOKUP($AO399,装备!$B:$Q,13,0),0)</f>
        <v>0</v>
      </c>
      <c r="DR399" s="304">
        <f>IFERROR(VLOOKUP($AO399,装备!$B:$Q,14,0),0)</f>
        <v>0</v>
      </c>
      <c r="DS399" s="304">
        <f>IFERROR(VLOOKUP($AO399,装备!$B:$Q,16,0),0)</f>
        <v>0</v>
      </c>
      <c r="DT399" s="304">
        <f>IFERROR(VLOOKUP($AO399,装备!$B:$Q,5,0),0)</f>
        <v>0</v>
      </c>
    </row>
    <row r="400" spans="1:124" hidden="1">
      <c r="A400" s="301">
        <f>未改造舰娘!$A396</f>
        <v>10042712</v>
      </c>
      <c r="B400" s="354" t="s">
        <v>4330</v>
      </c>
      <c r="C400" s="323"/>
      <c r="D400" s="323">
        <f t="shared" si="6"/>
        <v>110</v>
      </c>
      <c r="E400" s="303">
        <f>未改造舰娘!$C396</f>
        <v>4</v>
      </c>
      <c r="F400" s="304" t="str">
        <f>未改造舰娘!$D396</f>
        <v>轻母</v>
      </c>
      <c r="G400" s="304" t="str">
        <f>未改造舰娘!$E396</f>
        <v>中型</v>
      </c>
      <c r="H400" s="304" t="str">
        <f>未改造舰娘!$F396</f>
        <v>护卫舰（特殊）</v>
      </c>
      <c r="I400" s="460">
        <f>未改造舰娘!$AR396</f>
        <v>3</v>
      </c>
      <c r="J400" s="304" t="str">
        <f>未改造舰娘!$G396</f>
        <v>美国</v>
      </c>
      <c r="K400" s="312">
        <f>未改造舰娘!$H396+(BV400+CI400+CV400+DI400)*$C$2</f>
        <v>40</v>
      </c>
      <c r="L400" s="304">
        <f>未改造舰娘!$I396</f>
        <v>0</v>
      </c>
      <c r="M400" s="304">
        <f>未改造舰娘!$J396</f>
        <v>2</v>
      </c>
      <c r="N400" s="518">
        <f>未改造舰娘!$K396</f>
        <v>2</v>
      </c>
      <c r="O400" s="304">
        <f>未改造舰娘!$L396+((CE400+CR400+DE400+DR400)*$C$2)</f>
        <v>15</v>
      </c>
      <c r="P400" s="304" t="str">
        <f>IF($C$2=1,(IF(ISERROR(FIND("超长",未改造舰娘!$M396&amp;CC400&amp;CP400&amp;DC400&amp;DP400,1)),IF(ISERROR(FIND("长",未改造舰娘!$M396&amp;CC400&amp;CP400&amp;DC400&amp;DP400,1)),IF(ISERROR(FIND("中",未改造舰娘!$M396&amp;CC400&amp;CP400&amp;DC400&amp;DP400,1)),IF(ISERROR(FIND("短",未改造舰娘!$M396&amp;CC400&amp;CP400&amp;DC400&amp;DP400,1)),IF(ISERROR(FIND("无",未改造舰娘!$M396&amp;CC400&amp;CP400&amp;DC400&amp;DP400,1)),0,"无"),"短"),"中"),"长"),"超长")),未改造舰娘!$M396)</f>
        <v>短</v>
      </c>
      <c r="Q400" s="303">
        <f>未改造舰娘!$N396</f>
        <v>32</v>
      </c>
      <c r="R400" s="304">
        <f>(未改造舰娘!$P396)+(未改造舰娘!$Q396)*$C$3+((BW400+CJ400+CW400+DJ400)*$C$2)</f>
        <v>20</v>
      </c>
      <c r="S400" s="304">
        <f>(未改造舰娘!$R396)+(未改造舰娘!$S396)*$C$3+((BY400+CL400+CY400+DL400)*$C$2)</f>
        <v>0</v>
      </c>
      <c r="T400" s="304">
        <f>(未改造舰娘!$T396)+(未改造舰娘!$U396)*$C$3+((BX400+CK400+CX400+DK400)*$C$2)</f>
        <v>42</v>
      </c>
      <c r="U400" s="304">
        <f>(未改造舰娘!$V396)+(未改造舰娘!$W396)*$C$3+((CG400+CT400+DG400+DT400)*$C$2)</f>
        <v>83</v>
      </c>
      <c r="V400" s="305">
        <f>INT((((未改造舰娘!$Y396)-(未改造舰娘!$X396))*(((IF(D400=0,C400,D400))-1)/99))+未改造舰娘!$X396)+((CB400+CO400+DB400+DO400)*$C$2)</f>
        <v>89</v>
      </c>
      <c r="W400" s="304">
        <f>INT((((未改造舰娘!$AA396)-(未改造舰娘!$Z396))*(((IF(D400=0,C400,D400))-1)/99))+未改造舰娘!$Z396)+((CD400+CQ400+DD400+DQ400)*$C$2)</f>
        <v>54</v>
      </c>
      <c r="X400" s="304">
        <f>INT((((未改造舰娘!$AC396)-(未改造舰娘!$AB396))*(((IF(D400=0,C400,D400))-1)/99))+未改造舰娘!$AB396)+((CA400+CN400+DA400+DN400)*$C$2)</f>
        <v>66</v>
      </c>
      <c r="Y400" s="303">
        <f>INT((((未改造舰娘!$AE396)-(未改造舰娘!$AD396))*(((IF(D400=0,C400,D400))-1)/99))+未改造舰娘!$AD396)+((BZ400+CM400+CZ400+DM400)*$C$2)</f>
        <v>0</v>
      </c>
      <c r="Z400" s="474">
        <f>IF(未改造舰娘!$AF396=0,"",未改造舰娘!$AF396)</f>
        <v>15</v>
      </c>
      <c r="AA400" s="304">
        <f>IF(未改造舰娘!$AG396="","",未改造舰娘!$AG396)</f>
        <v>25</v>
      </c>
      <c r="AB400" s="304">
        <f>IF(未改造舰娘!$AH396="","",未改造舰娘!$AH396)</f>
        <v>10</v>
      </c>
      <c r="AC400" s="304" t="str">
        <f>IF(未改造舰娘!$AI396="","",未改造舰娘!$AI396)</f>
        <v/>
      </c>
      <c r="AD400" s="304">
        <f>IF(未改造舰娘!$AJ396="","",未改造舰娘!$AJ396)</f>
        <v>50</v>
      </c>
      <c r="AE400" s="305">
        <f>IF(未改造舰娘!$AK396="","",未改造舰娘!$AK396)</f>
        <v>0</v>
      </c>
      <c r="AF400" s="304" t="str">
        <f>IF(未改造舰娘!$AL396="","",未改造舰娘!$AL396)</f>
        <v/>
      </c>
      <c r="AG400" s="304" t="str">
        <f>IF(未改造舰娘!$AM396="","",未改造舰娘!$AM396)</f>
        <v/>
      </c>
      <c r="AH400" s="304" t="str">
        <f>IF(未改造舰娘!$AN396="","",未改造舰娘!$AN396)</f>
        <v/>
      </c>
      <c r="AI400" s="304" t="str">
        <f>IF(未改造舰娘!$AO396="","",未改造舰娘!$AO396)</f>
        <v/>
      </c>
      <c r="AJ400" s="304" t="str">
        <f>IF(未改造舰娘!$AP396="","",未改造舰娘!$AP396)</f>
        <v/>
      </c>
      <c r="AK400" s="303" t="str">
        <f>IF(未改造舰娘!$AQ396="","",未改造舰娘!$AQ396)</f>
        <v/>
      </c>
      <c r="AL400" s="306" t="str">
        <f>IF(未改造舰娘!$AS396="","",未改造舰娘!$AS396)</f>
        <v>F4U海盗</v>
      </c>
      <c r="AM400" s="306" t="str">
        <f>IF(未改造舰娘!$AT396="","",未改造舰娘!$AT396)</f>
        <v/>
      </c>
      <c r="AN400" s="306" t="str">
        <f>IF(未改造舰娘!$AU396="","",未改造舰娘!$AU396)</f>
        <v/>
      </c>
      <c r="AO400" s="306" t="str">
        <f>IF(未改造舰娘!$AV396="","",未改造舰娘!$AV396)</f>
        <v/>
      </c>
      <c r="AP400" s="307" t="str">
        <f>IF(未改造舰娘!$AW396="","",未改造舰娘!$AW396)</f>
        <v/>
      </c>
      <c r="AQ400" s="308" t="str">
        <f>IF(未改造舰娘!$AX396="","",未改造舰娘!$AX396)</f>
        <v/>
      </c>
      <c r="AR400" s="304">
        <f>IF(未改造舰娘!$AY396="","",未改造舰娘!$AY396)</f>
        <v>40</v>
      </c>
      <c r="AS400" s="304">
        <f>IF(未改造舰娘!$AZ396="","",未改造舰娘!$AZ396)</f>
        <v>40</v>
      </c>
      <c r="AT400" s="304">
        <f>IF(未改造舰娘!$BA396="","",未改造舰娘!$BA396)</f>
        <v>1.28</v>
      </c>
      <c r="AU400" s="304">
        <f>IF(未改造舰娘!$BB396="","",未改造舰娘!$BB396)</f>
        <v>2.4</v>
      </c>
      <c r="AV400" s="305">
        <f>IF((未改造舰娘!$BG396+未改造舰娘!$BK396*$C$4)=0,"",(未改造舰娘!$BG396+未改造舰娘!$BK396*$C$4))</f>
        <v>22</v>
      </c>
      <c r="AW400" s="304">
        <f>IF((未改造舰娘!$BH396+未改造舰娘!$BL396*$C$4)=0,"",(未改造舰娘!$BH396+未改造舰娘!$BL396*$C$4))</f>
        <v>32</v>
      </c>
      <c r="AX400" s="304">
        <f>IF((未改造舰娘!$BI396+未改造舰娘!$BM396*$C$4)=0,"",(未改造舰娘!$BI396+未改造舰娘!$BM396*$C$4))</f>
        <v>50</v>
      </c>
      <c r="AY400" s="303">
        <f>IF((未改造舰娘!$BJ396+未改造舰娘!$BN396*$C$4)=0,"",(未改造舰娘!$BJ396+未改造舰娘!$BN396*$C$4))</f>
        <v>27</v>
      </c>
      <c r="AZ400" s="500">
        <f>IF(未改造舰娘!BC396="","",未改造舰娘!BC396)</f>
        <v>0</v>
      </c>
      <c r="BA400" s="500">
        <f>IF(未改造舰娘!BD396="","",未改造舰娘!BD396)</f>
        <v>0</v>
      </c>
      <c r="BB400" s="500">
        <f>IF(未改造舰娘!BE396="","",未改造舰娘!BE396)</f>
        <v>11</v>
      </c>
      <c r="BC400" s="498">
        <f>IF(未改造舰娘!BF396="","",未改造舰娘!BF396)</f>
        <v>76</v>
      </c>
      <c r="BD400" s="67" t="s">
        <v>3560</v>
      </c>
      <c r="BE400" s="507"/>
      <c r="BF400" s="306" t="str">
        <f>IF(未改造舰娘!$BQ396="","",未改造舰娘!$BQ396)</f>
        <v/>
      </c>
      <c r="BG400" s="306" t="str">
        <f>IF(未改造舰娘!$BR396="","",未改造舰娘!$BR396)</f>
        <v/>
      </c>
      <c r="BH400" s="306"/>
      <c r="BU400" s="304">
        <f>IFERROR(VLOOKUP(AL400,装备!$B:$C,2,0),0)</f>
        <v>4</v>
      </c>
      <c r="BV400" s="304">
        <f>IFERROR(VLOOKUP($AL400,装备!$B:$Q,5,0),0)</f>
        <v>0</v>
      </c>
      <c r="BW400" s="304">
        <f>IFERROR(VLOOKUP($AL400,装备!$B:$Q,6,0),0)</f>
        <v>0</v>
      </c>
      <c r="BX400" s="304">
        <f>IFERROR(VLOOKUP($AL400,装备!$B:$Q,7,0),0)</f>
        <v>0</v>
      </c>
      <c r="BY400" s="304">
        <f>IFERROR(VLOOKUP($AL400,装备!$B:$Q,8,0),0)</f>
        <v>0</v>
      </c>
      <c r="BZ400" s="304">
        <f>IFERROR(VLOOKUP($AL400,装备!$B:$Q,9,0),0)</f>
        <v>0</v>
      </c>
      <c r="CA400" s="304">
        <f>IFERROR(VLOOKUP($AL400,装备!$B:$Q,10,0),0)</f>
        <v>0</v>
      </c>
      <c r="CB400" s="304">
        <f>IFERROR(VLOOKUP($AL400,装备!$B:$Q,11,0),0)</f>
        <v>0</v>
      </c>
      <c r="CC400" s="304" t="str">
        <f>IFERROR(VLOOKUP($AL400,装备!$B:$Q,12,0),0)</f>
        <v>无</v>
      </c>
      <c r="CD400" s="304">
        <f>IFERROR(VLOOKUP($AL400,装备!$B:$Q,13,0),0)</f>
        <v>0</v>
      </c>
      <c r="CE400" s="304">
        <f>IFERROR(VLOOKUP($AL400,装备!$B:$Q,14,0),0)</f>
        <v>0</v>
      </c>
      <c r="CF400" s="304">
        <f>IFERROR(VLOOKUP($AL400,装备!$B:$Q,16,0),0)</f>
        <v>9</v>
      </c>
      <c r="CG400" s="304">
        <f>IFERROR(VLOOKUP($AL400,装备!$B:$Q,5,0),0)</f>
        <v>0</v>
      </c>
      <c r="CH400" s="304">
        <f>IFERROR(VLOOKUP(AM400,装备!$B:$C,2,0),0)</f>
        <v>0</v>
      </c>
      <c r="CI400" s="304">
        <f>IFERROR(VLOOKUP($AM400,装备!$B:$Q,5,0),0)</f>
        <v>0</v>
      </c>
      <c r="CJ400" s="304">
        <f>IFERROR(VLOOKUP($AM400,装备!$B:$Q,6,0),0)</f>
        <v>0</v>
      </c>
      <c r="CK400" s="304">
        <f>IFERROR(VLOOKUP($AM400,装备!$B:$Q,7,0),0)</f>
        <v>0</v>
      </c>
      <c r="CL400" s="304">
        <f>IFERROR(VLOOKUP($AM400,装备!$B:$Q,8,0),0)</f>
        <v>0</v>
      </c>
      <c r="CM400" s="304">
        <f>IFERROR(VLOOKUP($AM400,装备!$B:$Q,9,0),0)</f>
        <v>0</v>
      </c>
      <c r="CN400" s="304">
        <f>IFERROR(VLOOKUP($AM400,装备!$B:$Q,10,0),0)</f>
        <v>0</v>
      </c>
      <c r="CO400" s="304">
        <f>IFERROR(VLOOKUP($AM400,装备!$B:$Q,11,0),0)</f>
        <v>0</v>
      </c>
      <c r="CP400" s="304">
        <f>IFERROR(VLOOKUP($AM400,装备!$B:$Q,12,0),0)</f>
        <v>0</v>
      </c>
      <c r="CQ400" s="304">
        <f>IFERROR(VLOOKUP($AM400,装备!$B:$Q,13,0),0)</f>
        <v>0</v>
      </c>
      <c r="CR400" s="304">
        <f>IFERROR(VLOOKUP($AM400,装备!$B:$Q,14,0),0)</f>
        <v>0</v>
      </c>
      <c r="CS400" s="304">
        <f>IFERROR(VLOOKUP($AM400,装备!$B:$Q,16,0),0)</f>
        <v>0</v>
      </c>
      <c r="CT400" s="304">
        <f>IFERROR(VLOOKUP($AM400,装备!$B:$Q,5,0),0)</f>
        <v>0</v>
      </c>
      <c r="CU400" s="304">
        <f>IFERROR(VLOOKUP(AN400,装备!$B:$C,2,0),0)</f>
        <v>0</v>
      </c>
      <c r="CV400" s="304">
        <f>IFERROR(VLOOKUP($AN400,装备!$B:$Q,5,0),0)</f>
        <v>0</v>
      </c>
      <c r="CW400" s="304">
        <f>IFERROR(VLOOKUP($AN400,装备!$B:$Q,6,0),0)</f>
        <v>0</v>
      </c>
      <c r="CX400" s="304">
        <f>IFERROR(VLOOKUP($AN400,装备!$B:$Q,7,0),0)</f>
        <v>0</v>
      </c>
      <c r="CY400" s="304">
        <f>IFERROR(VLOOKUP($AN400,装备!$B:$Q,8,0),0)</f>
        <v>0</v>
      </c>
      <c r="CZ400" s="304">
        <f>IFERROR(VLOOKUP($AN400,装备!$B:$Q,9,0),0)</f>
        <v>0</v>
      </c>
      <c r="DA400" s="304">
        <f>IFERROR(VLOOKUP($AN400,装备!$B:$Q,10,0),0)</f>
        <v>0</v>
      </c>
      <c r="DB400" s="304">
        <f>IFERROR(VLOOKUP($AN400,装备!$B:$Q,11,0),0)</f>
        <v>0</v>
      </c>
      <c r="DC400" s="304">
        <f>IFERROR(VLOOKUP($AN400,装备!$B:$Q,12,0),0)</f>
        <v>0</v>
      </c>
      <c r="DD400" s="304">
        <f>IFERROR(VLOOKUP($AN400,装备!$B:$Q,13,0),0)</f>
        <v>0</v>
      </c>
      <c r="DE400" s="304">
        <f>IFERROR(VLOOKUP($AN400,装备!$B:$Q,14,0),0)</f>
        <v>0</v>
      </c>
      <c r="DF400" s="304">
        <f>IFERROR(VLOOKUP($AN400,装备!$B:$Q,16,0),0)</f>
        <v>0</v>
      </c>
      <c r="DG400" s="304">
        <f>IFERROR(VLOOKUP($AN400,装备!$B:$Q,5,0),0)</f>
        <v>0</v>
      </c>
      <c r="DH400" s="304">
        <f>IFERROR(VLOOKUP(AO400,装备!$B:$C,2,0),0)</f>
        <v>0</v>
      </c>
      <c r="DI400" s="304">
        <f>IFERROR(VLOOKUP($AO400,装备!$B:$Q,5,0),0)</f>
        <v>0</v>
      </c>
      <c r="DJ400" s="304">
        <f>IFERROR(VLOOKUP($AO400,装备!$B:$Q,6,0),0)</f>
        <v>0</v>
      </c>
      <c r="DK400" s="304">
        <f>IFERROR(VLOOKUP($AO400,装备!$B:$Q,7,0),0)</f>
        <v>0</v>
      </c>
      <c r="DL400" s="304">
        <f>IFERROR(VLOOKUP($AO400,装备!$B:$Q,8,0),0)</f>
        <v>0</v>
      </c>
      <c r="DM400" s="304">
        <f>IFERROR(VLOOKUP($AO400,装备!$B:$Q,9,0),0)</f>
        <v>0</v>
      </c>
      <c r="DN400" s="304">
        <f>IFERROR(VLOOKUP($AO400,装备!$B:$Q,10,0),0)</f>
        <v>0</v>
      </c>
      <c r="DO400" s="304">
        <f>IFERROR(VLOOKUP($AO400,装备!$B:$Q,11,0),0)</f>
        <v>0</v>
      </c>
      <c r="DP400" s="304">
        <f>IFERROR(VLOOKUP($AO400,装备!$B:$Q,12,0),0)</f>
        <v>0</v>
      </c>
      <c r="DQ400" s="304">
        <f>IFERROR(VLOOKUP($AO400,装备!$B:$Q,13,0),0)</f>
        <v>0</v>
      </c>
      <c r="DR400" s="304">
        <f>IFERROR(VLOOKUP($AO400,装备!$B:$Q,14,0),0)</f>
        <v>0</v>
      </c>
      <c r="DS400" s="304">
        <f>IFERROR(VLOOKUP($AO400,装备!$B:$Q,16,0),0)</f>
        <v>0</v>
      </c>
      <c r="DT400" s="304">
        <f>IFERROR(VLOOKUP($AO400,装备!$B:$Q,5,0),0)</f>
        <v>0</v>
      </c>
    </row>
    <row r="401" spans="1:124" hidden="1">
      <c r="A401" s="301">
        <f>未改造舰娘!$A397</f>
        <v>10042811</v>
      </c>
      <c r="B401" s="354" t="s">
        <v>4332</v>
      </c>
      <c r="C401" s="323"/>
      <c r="D401" s="323">
        <f t="shared" si="6"/>
        <v>110</v>
      </c>
      <c r="E401" s="303">
        <f>未改造舰娘!$C397</f>
        <v>5</v>
      </c>
      <c r="F401" s="304" t="str">
        <f>未改造舰娘!$D397</f>
        <v>驱逐</v>
      </c>
      <c r="G401" s="304" t="str">
        <f>未改造舰娘!$E397</f>
        <v>小型</v>
      </c>
      <c r="H401" s="304" t="str">
        <f>未改造舰娘!$F397</f>
        <v>护卫舰</v>
      </c>
      <c r="I401" s="460">
        <f>未改造舰娘!$AR397</f>
        <v>2</v>
      </c>
      <c r="J401" s="304" t="str">
        <f>未改造舰娘!$G397</f>
        <v>美国</v>
      </c>
      <c r="K401" s="312">
        <f>未改造舰娘!$H397+(BV401+CI401+CV401+DI401)*$C$2</f>
        <v>17</v>
      </c>
      <c r="L401" s="304">
        <f>未改造舰娘!$I397</f>
        <v>-1</v>
      </c>
      <c r="M401" s="304">
        <f>未改造舰娘!$J397</f>
        <v>1</v>
      </c>
      <c r="N401" s="518">
        <f>未改造舰娘!$K397</f>
        <v>2</v>
      </c>
      <c r="O401" s="304">
        <f>未改造舰娘!$L397+((CE401+CR401+DE401+DR401)*$C$2)</f>
        <v>52</v>
      </c>
      <c r="P401" s="304" t="str">
        <f>IF($C$2=1,(IF(ISERROR(FIND("超长",未改造舰娘!$M397&amp;CC401&amp;CP401&amp;DC401&amp;DP401,1)),IF(ISERROR(FIND("长",未改造舰娘!$M397&amp;CC401&amp;CP401&amp;DC401&amp;DP401,1)),IF(ISERROR(FIND("中",未改造舰娘!$M397&amp;CC401&amp;CP401&amp;DC401&amp;DP401,1)),IF(ISERROR(FIND("短",未改造舰娘!$M397&amp;CC401&amp;CP401&amp;DC401&amp;DP401,1)),IF(ISERROR(FIND("无",未改造舰娘!$M397&amp;CC401&amp;CP401&amp;DC401&amp;DP401,1)),0,"无"),"短"),"中"),"长"),"超长")),未改造舰娘!$M397)</f>
        <v>短</v>
      </c>
      <c r="Q401" s="303">
        <f>未改造舰娘!$N397</f>
        <v>37</v>
      </c>
      <c r="R401" s="304">
        <f>(未改造舰娘!$P397)+(未改造舰娘!$Q397)*$C$3+((BW401+CJ401+CW401+DJ401)*$C$2)</f>
        <v>28</v>
      </c>
      <c r="S401" s="304">
        <f>(未改造舰娘!$R397)+(未改造舰娘!$S397)*$C$3+((BY401+CL401+CY401+DL401)*$C$2)</f>
        <v>73</v>
      </c>
      <c r="T401" s="304">
        <f>(未改造舰娘!$T397)+(未改造舰娘!$U397)*$C$3+((BX401+CK401+CX401+DK401)*$C$2)</f>
        <v>22</v>
      </c>
      <c r="U401" s="304">
        <f>(未改造舰娘!$V397)+(未改造舰娘!$W397)*$C$3+((CG401+CT401+DG401+DT401)*$C$2)</f>
        <v>54</v>
      </c>
      <c r="V401" s="305">
        <f>INT((((未改造舰娘!$Y397)-(未改造舰娘!$X397))*(((IF(D401=0,C401,D401))-1)/99))+未改造舰娘!$X397)+((CB401+CO401+DB401+DO401)*$C$2)</f>
        <v>87</v>
      </c>
      <c r="W401" s="304">
        <f>INT((((未改造舰娘!$AA397)-(未改造舰娘!$Z397))*(((IF(D401=0,C401,D401))-1)/99))+未改造舰娘!$Z397)+((CD401+CQ401+DD401+DQ401)*$C$2)</f>
        <v>84</v>
      </c>
      <c r="X401" s="304">
        <f>INT((((未改造舰娘!$AC397)-(未改造舰娘!$AB397))*(((IF(D401=0,C401,D401))-1)/99))+未改造舰娘!$AB397)+((CA401+CN401+DA401+DN401)*$C$2)</f>
        <v>18</v>
      </c>
      <c r="Y401" s="303">
        <f>INT((((未改造舰娘!$AE397)-(未改造舰娘!$AD397))*(((IF(D401=0,C401,D401))-1)/99))+未改造舰娘!$AD397)+((BZ401+CM401+CZ401+DM401)*$C$2)</f>
        <v>79</v>
      </c>
      <c r="Z401" s="474" t="str">
        <f>IF(未改造舰娘!$AF397=0,"",未改造舰娘!$AF397)</f>
        <v/>
      </c>
      <c r="AA401" s="304" t="str">
        <f>IF(未改造舰娘!$AG397="","",未改造舰娘!$AG397)</f>
        <v/>
      </c>
      <c r="AB401" s="304" t="str">
        <f>IF(未改造舰娘!$AH397="","",未改造舰娘!$AH397)</f>
        <v/>
      </c>
      <c r="AC401" s="304" t="str">
        <f>IF(未改造舰娘!$AI397="","",未改造舰娘!$AI397)</f>
        <v/>
      </c>
      <c r="AD401" s="304">
        <f>IF(未改造舰娘!$AJ397="","",未改造舰娘!$AJ397)</f>
        <v>0</v>
      </c>
      <c r="AE401" s="305">
        <f>IF(未改造舰娘!$AK397="","",未改造舰娘!$AK397)</f>
        <v>0</v>
      </c>
      <c r="AF401" s="304" t="str">
        <f>IF(未改造舰娘!$AL397="","",未改造舰娘!$AL397)</f>
        <v/>
      </c>
      <c r="AG401" s="304" t="str">
        <f>IF(未改造舰娘!$AM397="","",未改造舰娘!$AM397)</f>
        <v/>
      </c>
      <c r="AH401" s="304" t="str">
        <f>IF(未改造舰娘!$AN397="","",未改造舰娘!$AN397)</f>
        <v/>
      </c>
      <c r="AI401" s="304" t="str">
        <f>IF(未改造舰娘!$AO397="","",未改造舰娘!$AO397)</f>
        <v/>
      </c>
      <c r="AJ401" s="304" t="str">
        <f>IF(未改造舰娘!$AP397="","",未改造舰娘!$AP397)</f>
        <v/>
      </c>
      <c r="AK401" s="303" t="str">
        <f>IF(未改造舰娘!$AQ397="","",未改造舰娘!$AQ397)</f>
        <v/>
      </c>
      <c r="AL401" s="306" t="str">
        <f>IF(未改造舰娘!$AS397="","",未改造舰娘!$AS397)</f>
        <v>U国单装5英寸炮</v>
      </c>
      <c r="AM401" s="306" t="str">
        <f>IF(未改造舰娘!$AT397="","",未改造舰娘!$AT397)</f>
        <v/>
      </c>
      <c r="AN401" s="306" t="str">
        <f>IF(未改造舰娘!$AU397="","",未改造舰娘!$AU397)</f>
        <v/>
      </c>
      <c r="AO401" s="306" t="str">
        <f>IF(未改造舰娘!$AV397="","",未改造舰娘!$AV397)</f>
        <v/>
      </c>
      <c r="AP401" s="307" t="str">
        <f>IF(未改造舰娘!$AW397="","",未改造舰娘!$AW397)</f>
        <v/>
      </c>
      <c r="AQ401" s="308" t="str">
        <f>IF(未改造舰娘!$AX397="","",未改造舰娘!$AX397)</f>
        <v/>
      </c>
      <c r="AR401" s="304">
        <f>IF(未改造舰娘!$AY397="","",未改造舰娘!$AY397)</f>
        <v>15</v>
      </c>
      <c r="AS401" s="304">
        <f>IF(未改造舰娘!$AZ397="","",未改造舰娘!$AZ397)</f>
        <v>25</v>
      </c>
      <c r="AT401" s="304">
        <f>IF(未改造舰娘!$BA397="","",未改造舰娘!$BA397)</f>
        <v>0.48</v>
      </c>
      <c r="AU401" s="304">
        <f>IF(未改造舰娘!$BB397="","",未改造舰娘!$BB397)</f>
        <v>0.9</v>
      </c>
      <c r="AV401" s="305">
        <f>IF((未改造舰娘!$BG397+未改造舰娘!$BK397*$C$4)=0,"",(未改造舰娘!$BG397+未改造舰娘!$BK397*$C$4))</f>
        <v>4</v>
      </c>
      <c r="AW401" s="304">
        <f>IF((未改造舰娘!$BH397+未改造舰娘!$BL397*$C$4)=0,"",(未改造舰娘!$BH397+未改造舰娘!$BL397*$C$4))</f>
        <v>9</v>
      </c>
      <c r="AX401" s="304">
        <f>IF((未改造舰娘!$BI397+未改造舰娘!$BM397*$C$4)=0,"",(未改造舰娘!$BI397+未改造舰娘!$BM397*$C$4))</f>
        <v>8</v>
      </c>
      <c r="AY401" s="303" t="str">
        <f>IF((未改造舰娘!$BJ397+未改造舰娘!$BN397*$C$4)=0,"",(未改造舰娘!$BJ397+未改造舰娘!$BN397*$C$4))</f>
        <v/>
      </c>
      <c r="AZ401" s="500">
        <f>IF(未改造舰娘!BC397="","",未改造舰娘!BC397)</f>
        <v>0</v>
      </c>
      <c r="BA401" s="500">
        <f>IF(未改造舰娘!BD397="","",未改造舰娘!BD397)</f>
        <v>23</v>
      </c>
      <c r="BB401" s="500">
        <f>IF(未改造舰娘!BE397="","",未改造舰娘!BE397)</f>
        <v>7</v>
      </c>
      <c r="BC401" s="498">
        <f>IF(未改造舰娘!BF397="","",未改造舰娘!BF397)</f>
        <v>5</v>
      </c>
      <c r="BD401" s="67" t="s">
        <v>3547</v>
      </c>
      <c r="BE401" s="507"/>
      <c r="BF401" s="306" t="str">
        <f>IF(未改造舰娘!$BQ397="","",未改造舰娘!$BQ397)</f>
        <v/>
      </c>
      <c r="BG401" s="306" t="str">
        <f>IF(未改造舰娘!$BR397="","",未改造舰娘!$BR397)</f>
        <v>极地奏鸣曲 Ex-2-NO,Ex-3-DEFGHIJKLMNO,Ex-4-CDEFGHIJKLMNO</v>
      </c>
      <c r="BH401" s="306"/>
      <c r="BU401" s="304">
        <f>IFERROR(VLOOKUP(AL401,装备!$B:$C,2,0),0)</f>
        <v>2</v>
      </c>
      <c r="BV401" s="304">
        <f>IFERROR(VLOOKUP($AL401,装备!$B:$Q,5,0),0)</f>
        <v>0</v>
      </c>
      <c r="BW401" s="304">
        <f>IFERROR(VLOOKUP($AL401,装备!$B:$Q,6,0),0)</f>
        <v>1</v>
      </c>
      <c r="BX401" s="304">
        <f>IFERROR(VLOOKUP($AL401,装备!$B:$Q,7,0),0)</f>
        <v>0</v>
      </c>
      <c r="BY401" s="304">
        <f>IFERROR(VLOOKUP($AL401,装备!$B:$Q,8,0),0)</f>
        <v>0</v>
      </c>
      <c r="BZ401" s="304">
        <f>IFERROR(VLOOKUP($AL401,装备!$B:$Q,9,0),0)</f>
        <v>0</v>
      </c>
      <c r="CA401" s="304">
        <f>IFERROR(VLOOKUP($AL401,装备!$B:$Q,10,0),0)</f>
        <v>0</v>
      </c>
      <c r="CB401" s="304">
        <f>IFERROR(VLOOKUP($AL401,装备!$B:$Q,11,0),0)</f>
        <v>0</v>
      </c>
      <c r="CC401" s="304" t="str">
        <f>IFERROR(VLOOKUP($AL401,装备!$B:$Q,12,0),0)</f>
        <v>短</v>
      </c>
      <c r="CD401" s="304">
        <f>IFERROR(VLOOKUP($AL401,装备!$B:$Q,13,0),0)</f>
        <v>0</v>
      </c>
      <c r="CE401" s="304">
        <f>IFERROR(VLOOKUP($AL401,装备!$B:$Q,14,0),0)</f>
        <v>0</v>
      </c>
      <c r="CF401" s="304">
        <f>IFERROR(VLOOKUP($AL401,装备!$B:$Q,16,0),0)</f>
        <v>3</v>
      </c>
      <c r="CG401" s="304">
        <f>IFERROR(VLOOKUP($AL401,装备!$B:$Q,5,0),0)</f>
        <v>0</v>
      </c>
      <c r="CH401" s="304">
        <f>IFERROR(VLOOKUP(AM401,装备!$B:$C,2,0),0)</f>
        <v>0</v>
      </c>
      <c r="CI401" s="304">
        <f>IFERROR(VLOOKUP($AM401,装备!$B:$Q,5,0),0)</f>
        <v>0</v>
      </c>
      <c r="CJ401" s="304">
        <f>IFERROR(VLOOKUP($AM401,装备!$B:$Q,6,0),0)</f>
        <v>0</v>
      </c>
      <c r="CK401" s="304">
        <f>IFERROR(VLOOKUP($AM401,装备!$B:$Q,7,0),0)</f>
        <v>0</v>
      </c>
      <c r="CL401" s="304">
        <f>IFERROR(VLOOKUP($AM401,装备!$B:$Q,8,0),0)</f>
        <v>0</v>
      </c>
      <c r="CM401" s="304">
        <f>IFERROR(VLOOKUP($AM401,装备!$B:$Q,9,0),0)</f>
        <v>0</v>
      </c>
      <c r="CN401" s="304">
        <f>IFERROR(VLOOKUP($AM401,装备!$B:$Q,10,0),0)</f>
        <v>0</v>
      </c>
      <c r="CO401" s="304">
        <f>IFERROR(VLOOKUP($AM401,装备!$B:$Q,11,0),0)</f>
        <v>0</v>
      </c>
      <c r="CP401" s="304">
        <f>IFERROR(VLOOKUP($AM401,装备!$B:$Q,12,0),0)</f>
        <v>0</v>
      </c>
      <c r="CQ401" s="304">
        <f>IFERROR(VLOOKUP($AM401,装备!$B:$Q,13,0),0)</f>
        <v>0</v>
      </c>
      <c r="CR401" s="304">
        <f>IFERROR(VLOOKUP($AM401,装备!$B:$Q,14,0),0)</f>
        <v>0</v>
      </c>
      <c r="CS401" s="304">
        <f>IFERROR(VLOOKUP($AM401,装备!$B:$Q,16,0),0)</f>
        <v>0</v>
      </c>
      <c r="CT401" s="304">
        <f>IFERROR(VLOOKUP($AM401,装备!$B:$Q,5,0),0)</f>
        <v>0</v>
      </c>
      <c r="CU401" s="304">
        <f>IFERROR(VLOOKUP(AN401,装备!$B:$C,2,0),0)</f>
        <v>0</v>
      </c>
      <c r="CV401" s="304">
        <f>IFERROR(VLOOKUP($AN401,装备!$B:$Q,5,0),0)</f>
        <v>0</v>
      </c>
      <c r="CW401" s="304">
        <f>IFERROR(VLOOKUP($AN401,装备!$B:$Q,6,0),0)</f>
        <v>0</v>
      </c>
      <c r="CX401" s="304">
        <f>IFERROR(VLOOKUP($AN401,装备!$B:$Q,7,0),0)</f>
        <v>0</v>
      </c>
      <c r="CY401" s="304">
        <f>IFERROR(VLOOKUP($AN401,装备!$B:$Q,8,0),0)</f>
        <v>0</v>
      </c>
      <c r="CZ401" s="304">
        <f>IFERROR(VLOOKUP($AN401,装备!$B:$Q,9,0),0)</f>
        <v>0</v>
      </c>
      <c r="DA401" s="304">
        <f>IFERROR(VLOOKUP($AN401,装备!$B:$Q,10,0),0)</f>
        <v>0</v>
      </c>
      <c r="DB401" s="304">
        <f>IFERROR(VLOOKUP($AN401,装备!$B:$Q,11,0),0)</f>
        <v>0</v>
      </c>
      <c r="DC401" s="304">
        <f>IFERROR(VLOOKUP($AN401,装备!$B:$Q,12,0),0)</f>
        <v>0</v>
      </c>
      <c r="DD401" s="304">
        <f>IFERROR(VLOOKUP($AN401,装备!$B:$Q,13,0),0)</f>
        <v>0</v>
      </c>
      <c r="DE401" s="304">
        <f>IFERROR(VLOOKUP($AN401,装备!$B:$Q,14,0),0)</f>
        <v>0</v>
      </c>
      <c r="DF401" s="304">
        <f>IFERROR(VLOOKUP($AN401,装备!$B:$Q,16,0),0)</f>
        <v>0</v>
      </c>
      <c r="DG401" s="304">
        <f>IFERROR(VLOOKUP($AN401,装备!$B:$Q,5,0),0)</f>
        <v>0</v>
      </c>
      <c r="DH401" s="304">
        <f>IFERROR(VLOOKUP(AO401,装备!$B:$C,2,0),0)</f>
        <v>0</v>
      </c>
      <c r="DI401" s="304">
        <f>IFERROR(VLOOKUP($AO401,装备!$B:$Q,5,0),0)</f>
        <v>0</v>
      </c>
      <c r="DJ401" s="304">
        <f>IFERROR(VLOOKUP($AO401,装备!$B:$Q,6,0),0)</f>
        <v>0</v>
      </c>
      <c r="DK401" s="304">
        <f>IFERROR(VLOOKUP($AO401,装备!$B:$Q,7,0),0)</f>
        <v>0</v>
      </c>
      <c r="DL401" s="304">
        <f>IFERROR(VLOOKUP($AO401,装备!$B:$Q,8,0),0)</f>
        <v>0</v>
      </c>
      <c r="DM401" s="304">
        <f>IFERROR(VLOOKUP($AO401,装备!$B:$Q,9,0),0)</f>
        <v>0</v>
      </c>
      <c r="DN401" s="304">
        <f>IFERROR(VLOOKUP($AO401,装备!$B:$Q,10,0),0)</f>
        <v>0</v>
      </c>
      <c r="DO401" s="304">
        <f>IFERROR(VLOOKUP($AO401,装备!$B:$Q,11,0),0)</f>
        <v>0</v>
      </c>
      <c r="DP401" s="304">
        <f>IFERROR(VLOOKUP($AO401,装备!$B:$Q,12,0),0)</f>
        <v>0</v>
      </c>
      <c r="DQ401" s="304">
        <f>IFERROR(VLOOKUP($AO401,装备!$B:$Q,13,0),0)</f>
        <v>0</v>
      </c>
      <c r="DR401" s="304">
        <f>IFERROR(VLOOKUP($AO401,装备!$B:$Q,14,0),0)</f>
        <v>0</v>
      </c>
      <c r="DS401" s="304">
        <f>IFERROR(VLOOKUP($AO401,装备!$B:$Q,16,0),0)</f>
        <v>0</v>
      </c>
      <c r="DT401" s="304">
        <f>IFERROR(VLOOKUP($AO401,装备!$B:$Q,5,0),0)</f>
        <v>0</v>
      </c>
    </row>
    <row r="402" spans="1:124" ht="15" hidden="1">
      <c r="A402" s="301">
        <f>未改造舰娘!$A398</f>
        <v>10042911</v>
      </c>
      <c r="B402" s="354" t="s">
        <v>4333</v>
      </c>
      <c r="C402" s="323"/>
      <c r="D402" s="323">
        <f t="shared" si="6"/>
        <v>110</v>
      </c>
      <c r="E402" s="303">
        <f>未改造舰娘!$C398</f>
        <v>4</v>
      </c>
      <c r="F402" s="304" t="str">
        <f>未改造舰娘!$D398</f>
        <v>驱逐</v>
      </c>
      <c r="G402" s="304" t="str">
        <f>未改造舰娘!$E398</f>
        <v>小型</v>
      </c>
      <c r="H402" s="304" t="str">
        <f>未改造舰娘!$F398</f>
        <v>护卫舰</v>
      </c>
      <c r="I402" s="460">
        <f>未改造舰娘!$AR398</f>
        <v>2</v>
      </c>
      <c r="J402" s="304" t="str">
        <f>未改造舰娘!$G398</f>
        <v>法国</v>
      </c>
      <c r="K402" s="312">
        <f>未改造舰娘!$H398+(BV402+CI402+CV402+DI402)*$C$2</f>
        <v>24</v>
      </c>
      <c r="L402" s="304">
        <f>未改造舰娘!$I398</f>
        <v>0</v>
      </c>
      <c r="M402" s="304">
        <f>未改造舰娘!$J398</f>
        <v>1</v>
      </c>
      <c r="N402" s="518">
        <f>未改造舰娘!$K398</f>
        <v>2</v>
      </c>
      <c r="O402" s="304">
        <f>未改造舰娘!$L398+((CE402+CR402+DE402+DR402)*$C$2)</f>
        <v>20</v>
      </c>
      <c r="P402" s="304" t="str">
        <f>IF($C$2=1,(IF(ISERROR(FIND("超长",未改造舰娘!$M398&amp;CC402&amp;CP402&amp;DC402&amp;DP402,1)),IF(ISERROR(FIND("长",未改造舰娘!$M398&amp;CC402&amp;CP402&amp;DC402&amp;DP402,1)),IF(ISERROR(FIND("中",未改造舰娘!$M398&amp;CC402&amp;CP402&amp;DC402&amp;DP402,1)),IF(ISERROR(FIND("短",未改造舰娘!$M398&amp;CC402&amp;CP402&amp;DC402&amp;DP402,1)),IF(ISERROR(FIND("无",未改造舰娘!$M398&amp;CC402&amp;CP402&amp;DC402&amp;DP402,1)),0,"无"),"短"),"中"),"长"),"超长")),未改造舰娘!$M398)</f>
        <v>短</v>
      </c>
      <c r="Q402" s="303">
        <f>未改造舰娘!$N398</f>
        <v>34</v>
      </c>
      <c r="R402" s="304">
        <f>(未改造舰娘!$P398)+(未改造舰娘!$Q398)*$C$3+((BW402+CJ402+CW402+DJ402)*$C$2)</f>
        <v>32</v>
      </c>
      <c r="S402" s="304">
        <f>(未改造舰娘!$R398)+(未改造舰娘!$S398)*$C$3+((BY402+CL402+CY402+DL402)*$C$2)</f>
        <v>75</v>
      </c>
      <c r="T402" s="304">
        <f>(未改造舰娘!$T398)+(未改造舰娘!$U398)*$C$3+((BX402+CK402+CX402+DK402)*$C$2)</f>
        <v>25</v>
      </c>
      <c r="U402" s="304">
        <f>(未改造舰娘!$V398)+(未改造舰娘!$W398)*$C$3+((CG402+CT402+DG402+DT402)*$C$2)</f>
        <v>80</v>
      </c>
      <c r="V402" s="305">
        <f>INT((((未改造舰娘!$Y398)-(未改造舰娘!$X398))*(((IF(D402=0,C402,D402))-1)/99))+未改造舰娘!$X398)+((CB402+CO402+DB402+DO402)*$C$2)</f>
        <v>87</v>
      </c>
      <c r="W402" s="304">
        <f>INT((((未改造舰娘!$AA398)-(未改造舰娘!$Z398))*(((IF(D402=0,C402,D402))-1)/99))+未改造舰娘!$Z398)+((CD402+CQ402+DD402+DQ402)*$C$2)</f>
        <v>72</v>
      </c>
      <c r="X402" s="304">
        <f>INT((((未改造舰娘!$AC398)-(未改造舰娘!$AB398))*(((IF(D402=0,C402,D402))-1)/99))+未改造舰娘!$AB398)+((CA402+CN402+DA402+DN402)*$C$2)</f>
        <v>21</v>
      </c>
      <c r="Y402" s="303">
        <f>INT((((未改造舰娘!$AE398)-(未改造舰娘!$AD398))*(((IF(D402=0,C402,D402))-1)/99))+未改造舰娘!$AD398)+((BZ402+CM402+CZ402+DM402)*$C$2)</f>
        <v>84</v>
      </c>
      <c r="Z402" s="474" t="str">
        <f>IF(未改造舰娘!$AF398=0,"",未改造舰娘!$AF398)</f>
        <v/>
      </c>
      <c r="AA402" s="304" t="str">
        <f>IF(未改造舰娘!$AG398="","",未改造舰娘!$AG398)</f>
        <v/>
      </c>
      <c r="AB402" s="304" t="str">
        <f>IF(未改造舰娘!$AH398="","",未改造舰娘!$AH398)</f>
        <v/>
      </c>
      <c r="AC402" s="304" t="str">
        <f>IF(未改造舰娘!$AI398="","",未改造舰娘!$AI398)</f>
        <v/>
      </c>
      <c r="AD402" s="304">
        <f>IF(未改造舰娘!$AJ398="","",未改造舰娘!$AJ398)</f>
        <v>0</v>
      </c>
      <c r="AE402" s="305">
        <f>IF(未改造舰娘!$AK398="","",未改造舰娘!$AK398)</f>
        <v>0</v>
      </c>
      <c r="AF402" s="304" t="str">
        <f>IF(未改造舰娘!$AL398="","",未改造舰娘!$AL398)</f>
        <v/>
      </c>
      <c r="AG402" s="304" t="str">
        <f>IF(未改造舰娘!$AM398="","",未改造舰娘!$AM398)</f>
        <v/>
      </c>
      <c r="AH402" s="304" t="str">
        <f>IF(未改造舰娘!$AN398="","",未改造舰娘!$AN398)</f>
        <v/>
      </c>
      <c r="AI402" s="304" t="str">
        <f>IF(未改造舰娘!$AO398="","",未改造舰娘!$AO398)</f>
        <v/>
      </c>
      <c r="AJ402" s="304" t="str">
        <f>IF(未改造舰娘!$AP398="","",未改造舰娘!$AP398)</f>
        <v/>
      </c>
      <c r="AK402" s="303" t="str">
        <f>IF(未改造舰娘!$AQ398="","",未改造舰娘!$AQ398)</f>
        <v/>
      </c>
      <c r="AL402" s="306" t="str">
        <f>IF(未改造舰娘!$AS398="","",未改造舰娘!$AS398)</f>
        <v>F国M1948双联127毫米炮</v>
      </c>
      <c r="AM402" s="306" t="str">
        <f>IF(未改造舰娘!$AT398="","",未改造舰娘!$AT398)</f>
        <v/>
      </c>
      <c r="AN402" s="306" t="str">
        <f>IF(未改造舰娘!$AU398="","",未改造舰娘!$AU398)</f>
        <v/>
      </c>
      <c r="AO402" s="306" t="str">
        <f>IF(未改造舰娘!$AV398="","",未改造舰娘!$AV398)</f>
        <v/>
      </c>
      <c r="AP402" s="307" t="str">
        <f>IF(未改造舰娘!$AW398="","",未改造舰娘!$AW398)</f>
        <v/>
      </c>
      <c r="AQ402" s="308" t="str">
        <f>IF(未改造舰娘!$AX398="","",未改造舰娘!$AX398)</f>
        <v/>
      </c>
      <c r="AR402" s="304">
        <f>IF(未改造舰娘!$AY398="","",未改造舰娘!$AY398)</f>
        <v>15</v>
      </c>
      <c r="AS402" s="304">
        <f>IF(未改造舰娘!$AZ398="","",未改造舰娘!$AZ398)</f>
        <v>25</v>
      </c>
      <c r="AT402" s="304">
        <f>IF(未改造舰娘!$BA398="","",未改造舰娘!$BA398)</f>
        <v>0.6</v>
      </c>
      <c r="AU402" s="304">
        <f>IF(未改造舰娘!$BB398="","",未改造舰娘!$BB398)</f>
        <v>0.95</v>
      </c>
      <c r="AV402" s="305">
        <f>IF((未改造舰娘!$BG398+未改造舰娘!$BK398*$C$4)=0,"",(未改造舰娘!$BG398+未改造舰娘!$BK398*$C$4))</f>
        <v>4</v>
      </c>
      <c r="AW402" s="304">
        <f>IF((未改造舰娘!$BH398+未改造舰娘!$BL398*$C$4)=0,"",(未改造舰娘!$BH398+未改造舰娘!$BL398*$C$4))</f>
        <v>10</v>
      </c>
      <c r="AX402" s="304">
        <f>IF((未改造舰娘!$BI398+未改造舰娘!$BM398*$C$4)=0,"",(未改造舰娘!$BI398+未改造舰娘!$BM398*$C$4))</f>
        <v>10</v>
      </c>
      <c r="AY402" s="303" t="str">
        <f>IF((未改造舰娘!$BJ398+未改造舰娘!$BN398*$C$4)=0,"",(未改造舰娘!$BJ398+未改造舰娘!$BN398*$C$4))</f>
        <v/>
      </c>
      <c r="AZ402" s="500">
        <f>IF(未改造舰娘!BC398="","",未改造舰娘!BC398)</f>
        <v>0</v>
      </c>
      <c r="BA402" s="500">
        <f>IF(未改造舰娘!BD398="","",未改造舰娘!BD398)</f>
        <v>25</v>
      </c>
      <c r="BB402" s="500">
        <f>IF(未改造舰娘!BE398="","",未改造舰娘!BE398)</f>
        <v>10</v>
      </c>
      <c r="BC402" s="498">
        <f>IF(未改造舰娘!BF398="","",未改造舰娘!BF398)</f>
        <v>14</v>
      </c>
      <c r="BD402" s="107" t="s">
        <v>3620</v>
      </c>
      <c r="BE402" s="507">
        <v>4.8611111111111112E-2</v>
      </c>
      <c r="BF402" s="306" t="str">
        <f>IF(未改造舰娘!$BQ398="","",未改造舰娘!$BQ398)</f>
        <v>7-1-N,7-2-ABDEFGHKLM,7-3-ABCDEFGHIKLN,7-4-CDEFIJKLM,7-5-CEFGKLOQ,8-1-CDEFHIJKL,8-3-DEFGHIJKL</v>
      </c>
      <c r="BG402" s="306" t="str">
        <f>IF(未改造舰娘!$BR398="","",未改造舰娘!$BR398)</f>
        <v>极地奏鸣曲 Ex-4-2-CDEHIJL</v>
      </c>
      <c r="BH402" s="306"/>
      <c r="BU402" s="304">
        <f>IFERROR(VLOOKUP(AL402,装备!$B:$C,2,0),0)</f>
        <v>5</v>
      </c>
      <c r="BV402" s="304">
        <f>IFERROR(VLOOKUP($AL402,装备!$B:$Q,5,0),0)</f>
        <v>0</v>
      </c>
      <c r="BW402" s="304">
        <f>IFERROR(VLOOKUP($AL402,装备!$B:$Q,6,0),0)</f>
        <v>4</v>
      </c>
      <c r="BX402" s="304">
        <f>IFERROR(VLOOKUP($AL402,装备!$B:$Q,7,0),0)</f>
        <v>0</v>
      </c>
      <c r="BY402" s="304">
        <f>IFERROR(VLOOKUP($AL402,装备!$B:$Q,8,0),0)</f>
        <v>0</v>
      </c>
      <c r="BZ402" s="304">
        <f>IFERROR(VLOOKUP($AL402,装备!$B:$Q,9,0),0)</f>
        <v>0</v>
      </c>
      <c r="CA402" s="304">
        <f>IFERROR(VLOOKUP($AL402,装备!$B:$Q,10,0),0)</f>
        <v>0</v>
      </c>
      <c r="CB402" s="304">
        <f>IFERROR(VLOOKUP($AL402,装备!$B:$Q,11,0),0)</f>
        <v>0</v>
      </c>
      <c r="CC402" s="304" t="str">
        <f>IFERROR(VLOOKUP($AL402,装备!$B:$Q,12,0),0)</f>
        <v>短</v>
      </c>
      <c r="CD402" s="304">
        <f>IFERROR(VLOOKUP($AL402,装备!$B:$Q,13,0),0)</f>
        <v>0</v>
      </c>
      <c r="CE402" s="304">
        <f>IFERROR(VLOOKUP($AL402,装备!$B:$Q,14,0),0)</f>
        <v>0</v>
      </c>
      <c r="CF402" s="304">
        <f>IFERROR(VLOOKUP($AL402,装备!$B:$Q,16,0),0)</f>
        <v>8</v>
      </c>
      <c r="CG402" s="304">
        <f>IFERROR(VLOOKUP($AL402,装备!$B:$Q,5,0),0)</f>
        <v>0</v>
      </c>
      <c r="CH402" s="304">
        <f>IFERROR(VLOOKUP(AM402,装备!$B:$C,2,0),0)</f>
        <v>0</v>
      </c>
      <c r="CI402" s="304">
        <f>IFERROR(VLOOKUP($AM402,装备!$B:$Q,5,0),0)</f>
        <v>0</v>
      </c>
      <c r="CJ402" s="304">
        <f>IFERROR(VLOOKUP($AM402,装备!$B:$Q,6,0),0)</f>
        <v>0</v>
      </c>
      <c r="CK402" s="304">
        <f>IFERROR(VLOOKUP($AM402,装备!$B:$Q,7,0),0)</f>
        <v>0</v>
      </c>
      <c r="CL402" s="304">
        <f>IFERROR(VLOOKUP($AM402,装备!$B:$Q,8,0),0)</f>
        <v>0</v>
      </c>
      <c r="CM402" s="304">
        <f>IFERROR(VLOOKUP($AM402,装备!$B:$Q,9,0),0)</f>
        <v>0</v>
      </c>
      <c r="CN402" s="304">
        <f>IFERROR(VLOOKUP($AM402,装备!$B:$Q,10,0),0)</f>
        <v>0</v>
      </c>
      <c r="CO402" s="304">
        <f>IFERROR(VLOOKUP($AM402,装备!$B:$Q,11,0),0)</f>
        <v>0</v>
      </c>
      <c r="CP402" s="304">
        <f>IFERROR(VLOOKUP($AM402,装备!$B:$Q,12,0),0)</f>
        <v>0</v>
      </c>
      <c r="CQ402" s="304">
        <f>IFERROR(VLOOKUP($AM402,装备!$B:$Q,13,0),0)</f>
        <v>0</v>
      </c>
      <c r="CR402" s="304">
        <f>IFERROR(VLOOKUP($AM402,装备!$B:$Q,14,0),0)</f>
        <v>0</v>
      </c>
      <c r="CS402" s="304">
        <f>IFERROR(VLOOKUP($AM402,装备!$B:$Q,16,0),0)</f>
        <v>0</v>
      </c>
      <c r="CT402" s="304">
        <f>IFERROR(VLOOKUP($AM402,装备!$B:$Q,5,0),0)</f>
        <v>0</v>
      </c>
      <c r="CU402" s="304">
        <f>IFERROR(VLOOKUP(AN402,装备!$B:$C,2,0),0)</f>
        <v>0</v>
      </c>
      <c r="CV402" s="304">
        <f>IFERROR(VLOOKUP($AN402,装备!$B:$Q,5,0),0)</f>
        <v>0</v>
      </c>
      <c r="CW402" s="304">
        <f>IFERROR(VLOOKUP($AN402,装备!$B:$Q,6,0),0)</f>
        <v>0</v>
      </c>
      <c r="CX402" s="304">
        <f>IFERROR(VLOOKUP($AN402,装备!$B:$Q,7,0),0)</f>
        <v>0</v>
      </c>
      <c r="CY402" s="304">
        <f>IFERROR(VLOOKUP($AN402,装备!$B:$Q,8,0),0)</f>
        <v>0</v>
      </c>
      <c r="CZ402" s="304">
        <f>IFERROR(VLOOKUP($AN402,装备!$B:$Q,9,0),0)</f>
        <v>0</v>
      </c>
      <c r="DA402" s="304">
        <f>IFERROR(VLOOKUP($AN402,装备!$B:$Q,10,0),0)</f>
        <v>0</v>
      </c>
      <c r="DB402" s="304">
        <f>IFERROR(VLOOKUP($AN402,装备!$B:$Q,11,0),0)</f>
        <v>0</v>
      </c>
      <c r="DC402" s="304">
        <f>IFERROR(VLOOKUP($AN402,装备!$B:$Q,12,0),0)</f>
        <v>0</v>
      </c>
      <c r="DD402" s="304">
        <f>IFERROR(VLOOKUP($AN402,装备!$B:$Q,13,0),0)</f>
        <v>0</v>
      </c>
      <c r="DE402" s="304">
        <f>IFERROR(VLOOKUP($AN402,装备!$B:$Q,14,0),0)</f>
        <v>0</v>
      </c>
      <c r="DF402" s="304">
        <f>IFERROR(VLOOKUP($AN402,装备!$B:$Q,16,0),0)</f>
        <v>0</v>
      </c>
      <c r="DG402" s="304">
        <f>IFERROR(VLOOKUP($AN402,装备!$B:$Q,5,0),0)</f>
        <v>0</v>
      </c>
      <c r="DH402" s="304">
        <f>IFERROR(VLOOKUP(AO402,装备!$B:$C,2,0),0)</f>
        <v>0</v>
      </c>
      <c r="DI402" s="304">
        <f>IFERROR(VLOOKUP($AO402,装备!$B:$Q,5,0),0)</f>
        <v>0</v>
      </c>
      <c r="DJ402" s="304">
        <f>IFERROR(VLOOKUP($AO402,装备!$B:$Q,6,0),0)</f>
        <v>0</v>
      </c>
      <c r="DK402" s="304">
        <f>IFERROR(VLOOKUP($AO402,装备!$B:$Q,7,0),0)</f>
        <v>0</v>
      </c>
      <c r="DL402" s="304">
        <f>IFERROR(VLOOKUP($AO402,装备!$B:$Q,8,0),0)</f>
        <v>0</v>
      </c>
      <c r="DM402" s="304">
        <f>IFERROR(VLOOKUP($AO402,装备!$B:$Q,9,0),0)</f>
        <v>0</v>
      </c>
      <c r="DN402" s="304">
        <f>IFERROR(VLOOKUP($AO402,装备!$B:$Q,10,0),0)</f>
        <v>0</v>
      </c>
      <c r="DO402" s="304">
        <f>IFERROR(VLOOKUP($AO402,装备!$B:$Q,11,0),0)</f>
        <v>0</v>
      </c>
      <c r="DP402" s="304">
        <f>IFERROR(VLOOKUP($AO402,装备!$B:$Q,12,0),0)</f>
        <v>0</v>
      </c>
      <c r="DQ402" s="304">
        <f>IFERROR(VLOOKUP($AO402,装备!$B:$Q,13,0),0)</f>
        <v>0</v>
      </c>
      <c r="DR402" s="304">
        <f>IFERROR(VLOOKUP($AO402,装备!$B:$Q,14,0),0)</f>
        <v>0</v>
      </c>
      <c r="DS402" s="304">
        <f>IFERROR(VLOOKUP($AO402,装备!$B:$Q,16,0),0)</f>
        <v>0</v>
      </c>
      <c r="DT402" s="304">
        <f>IFERROR(VLOOKUP($AO402,装备!$B:$Q,5,0),0)</f>
        <v>0</v>
      </c>
    </row>
    <row r="403" spans="1:124" hidden="1">
      <c r="A403" s="301">
        <f>未改造舰娘!$A399</f>
        <v>10043012</v>
      </c>
      <c r="B403" s="354" t="s">
        <v>4334</v>
      </c>
      <c r="C403" s="323"/>
      <c r="D403" s="323">
        <f t="shared" si="6"/>
        <v>110</v>
      </c>
      <c r="E403" s="303">
        <f>未改造舰娘!$C399</f>
        <v>4</v>
      </c>
      <c r="F403" s="304" t="str">
        <f>未改造舰娘!$D399</f>
        <v>轻巡</v>
      </c>
      <c r="G403" s="304" t="str">
        <f>未改造舰娘!$E399</f>
        <v>中型</v>
      </c>
      <c r="H403" s="304" t="str">
        <f>未改造舰娘!$F399</f>
        <v>护卫舰</v>
      </c>
      <c r="I403" s="460">
        <f>未改造舰娘!$AR399</f>
        <v>3</v>
      </c>
      <c r="J403" s="304" t="str">
        <f>未改造舰娘!$G399</f>
        <v>苏联</v>
      </c>
      <c r="K403" s="312">
        <f>未改造舰娘!$H399+(BV403+CI403+CV403+DI403)*$C$2</f>
        <v>36</v>
      </c>
      <c r="L403" s="304">
        <f>未改造舰娘!$I399</f>
        <v>0</v>
      </c>
      <c r="M403" s="304">
        <f>未改造舰娘!$J399</f>
        <v>1</v>
      </c>
      <c r="N403" s="518">
        <f>未改造舰娘!$K399</f>
        <v>2</v>
      </c>
      <c r="O403" s="304">
        <f>未改造舰娘!$L399+((CE403+CR403+DE403+DR403)*$C$2)</f>
        <v>15</v>
      </c>
      <c r="P403" s="304" t="str">
        <f>IF($C$2=1,(IF(ISERROR(FIND("超长",未改造舰娘!$M399&amp;CC403&amp;CP403&amp;DC403&amp;DP403,1)),IF(ISERROR(FIND("长",未改造舰娘!$M399&amp;CC403&amp;CP403&amp;DC403&amp;DP403,1)),IF(ISERROR(FIND("中",未改造舰娘!$M399&amp;CC403&amp;CP403&amp;DC403&amp;DP403,1)),IF(ISERROR(FIND("短",未改造舰娘!$M399&amp;CC403&amp;CP403&amp;DC403&amp;DP403,1)),IF(ISERROR(FIND("无",未改造舰娘!$M399&amp;CC403&amp;CP403&amp;DC403&amp;DP403,1)),0,"无"),"短"),"中"),"长"),"超长")),未改造舰娘!$M399)</f>
        <v>中</v>
      </c>
      <c r="Q403" s="303">
        <f>未改造舰娘!$N399</f>
        <v>33</v>
      </c>
      <c r="R403" s="304">
        <f>(未改造舰娘!$P399)+(未改造舰娘!$Q399)*$C$3+((BW403+CJ403+CW403+DJ403)*$C$2)</f>
        <v>61</v>
      </c>
      <c r="S403" s="304">
        <f>(未改造舰娘!$R399)+(未改造舰娘!$S399)*$C$3+((BY403+CL403+CY403+DL403)*$C$2)</f>
        <v>56</v>
      </c>
      <c r="T403" s="304">
        <f>(未改造舰娘!$T399)+(未改造舰娘!$U399)*$C$3+((BX403+CK403+CX403+DK403)*$C$2)</f>
        <v>48</v>
      </c>
      <c r="U403" s="304">
        <f>(未改造舰娘!$V399)+(未改造舰娘!$W399)*$C$3+((CG403+CT403+DG403+DT403)*$C$2)</f>
        <v>85</v>
      </c>
      <c r="V403" s="305">
        <f>INT((((未改造舰娘!$Y399)-(未改造舰娘!$X399))*(((IF(D403=0,C403,D403))-1)/99))+未改造舰娘!$X399)+((CB403+CO403+DB403+DO403)*$C$2)</f>
        <v>92</v>
      </c>
      <c r="W403" s="304">
        <f>INT((((未改造舰娘!$AA399)-(未改造舰娘!$Z399))*(((IF(D403=0,C403,D403))-1)/99))+未改造舰娘!$Z399)+((CD403+CQ403+DD403+DQ403)*$C$2)</f>
        <v>66</v>
      </c>
      <c r="X403" s="304">
        <f>INT((((未改造舰娘!$AC399)-(未改造舰娘!$AB399))*(((IF(D403=0,C403,D403))-1)/99))+未改造舰娘!$AB399)+((CA403+CN403+DA403+DN403)*$C$2)</f>
        <v>36</v>
      </c>
      <c r="Y403" s="303">
        <f>INT((((未改造舰娘!$AE399)-(未改造舰娘!$AD399))*(((IF(D403=0,C403,D403))-1)/99))+未改造舰娘!$AD399)+((BZ403+CM403+CZ403+DM403)*$C$2)</f>
        <v>74</v>
      </c>
      <c r="Z403" s="474" t="str">
        <f>IF(未改造舰娘!$AF399=0,"",未改造舰娘!$AF399)</f>
        <v/>
      </c>
      <c r="AA403" s="304" t="str">
        <f>IF(未改造舰娘!$AG399="","",未改造舰娘!$AG399)</f>
        <v/>
      </c>
      <c r="AB403" s="304" t="str">
        <f>IF(未改造舰娘!$AH399="","",未改造舰娘!$AH399)</f>
        <v/>
      </c>
      <c r="AC403" s="304" t="str">
        <f>IF(未改造舰娘!$AI399="","",未改造舰娘!$AI399)</f>
        <v/>
      </c>
      <c r="AD403" s="304">
        <f>IF(未改造舰娘!$AJ399="","",未改造舰娘!$AJ399)</f>
        <v>0</v>
      </c>
      <c r="AE403" s="305">
        <f>IF(未改造舰娘!$AK399="","",未改造舰娘!$AK399)</f>
        <v>0</v>
      </c>
      <c r="AF403" s="304" t="str">
        <f>IF(未改造舰娘!$AL399="","",未改造舰娘!$AL399)</f>
        <v/>
      </c>
      <c r="AG403" s="304" t="str">
        <f>IF(未改造舰娘!$AM399="","",未改造舰娘!$AM399)</f>
        <v/>
      </c>
      <c r="AH403" s="304" t="str">
        <f>IF(未改造舰娘!$AN399="","",未改造舰娘!$AN399)</f>
        <v/>
      </c>
      <c r="AI403" s="304" t="str">
        <f>IF(未改造舰娘!$AO399="","",未改造舰娘!$AO399)</f>
        <v/>
      </c>
      <c r="AJ403" s="304" t="str">
        <f>IF(未改造舰娘!$AP399="","",未改造舰娘!$AP399)</f>
        <v/>
      </c>
      <c r="AK403" s="303" t="str">
        <f>IF(未改造舰娘!$AQ399="","",未改造舰娘!$AQ399)</f>
        <v/>
      </c>
      <c r="AL403" s="306" t="str">
        <f>IF(未改造舰娘!$AS399="","",未改造舰娘!$AS399)</f>
        <v>S国СМ-5-1双联100毫米高炮</v>
      </c>
      <c r="AM403" s="306" t="str">
        <f>IF(未改造舰娘!$AT399="","",未改造舰娘!$AT399)</f>
        <v>S国三联Б-38型152毫米炮</v>
      </c>
      <c r="AN403" s="306" t="str">
        <f>IF(未改造舰娘!$AU399="","",未改造舰娘!$AU399)</f>
        <v/>
      </c>
      <c r="AO403" s="306" t="str">
        <f>IF(未改造舰娘!$AV399="","",未改造舰娘!$AV399)</f>
        <v/>
      </c>
      <c r="AP403" s="307" t="str">
        <f>IF(未改造舰娘!$AW399="","",未改造舰娘!$AW399)</f>
        <v/>
      </c>
      <c r="AQ403" s="308" t="str">
        <f>IF(未改造舰娘!$AX399="","",未改造舰娘!$AX399)</f>
        <v/>
      </c>
      <c r="AR403" s="304">
        <f>IF(未改造舰娘!$AY399="","",未改造舰娘!$AY399)</f>
        <v>25</v>
      </c>
      <c r="AS403" s="304">
        <f>IF(未改造舰娘!$AZ399="","",未改造舰娘!$AZ399)</f>
        <v>35</v>
      </c>
      <c r="AT403" s="304">
        <f>IF(未改造舰娘!$BA399="","",未改造舰娘!$BA399)</f>
        <v>0.8</v>
      </c>
      <c r="AU403" s="304">
        <f>IF(未改造舰娘!$BB399="","",未改造舰娘!$BB399)</f>
        <v>1.5</v>
      </c>
      <c r="AV403" s="305">
        <f>IF((未改造舰娘!$BG399+未改造舰娘!$BK399*$C$4)=0,"",(未改造舰娘!$BG399+未改造舰娘!$BK399*$C$4))</f>
        <v>10</v>
      </c>
      <c r="AW403" s="304">
        <f>IF((未改造舰娘!$BH399+未改造舰娘!$BL399*$C$4)=0,"",(未改造舰娘!$BH399+未改造舰娘!$BL399*$C$4))</f>
        <v>21</v>
      </c>
      <c r="AX403" s="304">
        <f>IF((未改造舰娘!$BI399+未改造舰娘!$BM399*$C$4)=0,"",(未改造舰娘!$BI399+未改造舰娘!$BM399*$C$4))</f>
        <v>16</v>
      </c>
      <c r="AY403" s="303" t="str">
        <f>IF((未改造舰娘!$BJ399+未改造舰娘!$BN399*$C$4)=0,"",(未改造舰娘!$BJ399+未改造舰娘!$BN399*$C$4))</f>
        <v/>
      </c>
      <c r="AZ403" s="500">
        <f>IF(未改造舰娘!BC399="","",未改造舰娘!BC399)</f>
        <v>16</v>
      </c>
      <c r="BA403" s="500">
        <f>IF(未改造舰娘!BD399="","",未改造舰娘!BD399)</f>
        <v>16</v>
      </c>
      <c r="BB403" s="500">
        <f>IF(未改造舰娘!BE399="","",未改造舰娘!BE399)</f>
        <v>14</v>
      </c>
      <c r="BC403" s="498">
        <f>IF(未改造舰娘!BF399="","",未改造舰娘!BF399)</f>
        <v>47</v>
      </c>
      <c r="BD403" s="67" t="s">
        <v>3622</v>
      </c>
      <c r="BE403" s="507">
        <v>5.9027777777777783E-2</v>
      </c>
      <c r="BF403" s="306" t="str">
        <f>IF(未改造舰娘!$BQ399="","",未改造舰娘!$BQ399)</f>
        <v/>
      </c>
      <c r="BG403" s="306" t="str">
        <f>IF(未改造舰娘!$BR399="","",未改造舰娘!$BR399)</f>
        <v/>
      </c>
      <c r="BH403" s="306"/>
      <c r="BU403" s="304">
        <f>IFERROR(VLOOKUP(AL403,装备!$B:$C,2,0),0)</f>
        <v>4</v>
      </c>
      <c r="BV403" s="304">
        <f>IFERROR(VLOOKUP($AL403,装备!$B:$Q,5,0),0)</f>
        <v>0</v>
      </c>
      <c r="BW403" s="304">
        <f>IFERROR(VLOOKUP($AL403,装备!$B:$Q,6,0),0)</f>
        <v>2</v>
      </c>
      <c r="BX403" s="304">
        <f>IFERROR(VLOOKUP($AL403,装备!$B:$Q,7,0),0)</f>
        <v>0</v>
      </c>
      <c r="BY403" s="304">
        <f>IFERROR(VLOOKUP($AL403,装备!$B:$Q,8,0),0)</f>
        <v>0</v>
      </c>
      <c r="BZ403" s="304">
        <f>IFERROR(VLOOKUP($AL403,装备!$B:$Q,9,0),0)</f>
        <v>0</v>
      </c>
      <c r="CA403" s="304">
        <f>IFERROR(VLOOKUP($AL403,装备!$B:$Q,10,0),0)</f>
        <v>0</v>
      </c>
      <c r="CB403" s="304">
        <f>IFERROR(VLOOKUP($AL403,装备!$B:$Q,11,0),0)</f>
        <v>2</v>
      </c>
      <c r="CC403" s="304" t="str">
        <f>IFERROR(VLOOKUP($AL403,装备!$B:$Q,12,0),0)</f>
        <v>短</v>
      </c>
      <c r="CD403" s="304">
        <f>IFERROR(VLOOKUP($AL403,装备!$B:$Q,13,0),0)</f>
        <v>0</v>
      </c>
      <c r="CE403" s="304">
        <f>IFERROR(VLOOKUP($AL403,装备!$B:$Q,14,0),0)</f>
        <v>0</v>
      </c>
      <c r="CF403" s="304">
        <f>IFERROR(VLOOKUP($AL403,装备!$B:$Q,16,0),0)</f>
        <v>7</v>
      </c>
      <c r="CG403" s="304">
        <f>IFERROR(VLOOKUP($AL403,装备!$B:$Q,5,0),0)</f>
        <v>0</v>
      </c>
      <c r="CH403" s="304">
        <f>IFERROR(VLOOKUP(AM403,装备!$B:$C,2,0),0)</f>
        <v>3</v>
      </c>
      <c r="CI403" s="304">
        <f>IFERROR(VLOOKUP($AM403,装备!$B:$Q,5,0),0)</f>
        <v>0</v>
      </c>
      <c r="CJ403" s="304">
        <f>IFERROR(VLOOKUP($AM403,装备!$B:$Q,6,0),0)</f>
        <v>6</v>
      </c>
      <c r="CK403" s="304">
        <f>IFERROR(VLOOKUP($AM403,装备!$B:$Q,7,0),0)</f>
        <v>0</v>
      </c>
      <c r="CL403" s="304">
        <f>IFERROR(VLOOKUP($AM403,装备!$B:$Q,8,0),0)</f>
        <v>0</v>
      </c>
      <c r="CM403" s="304">
        <f>IFERROR(VLOOKUP($AM403,装备!$B:$Q,9,0),0)</f>
        <v>0</v>
      </c>
      <c r="CN403" s="304">
        <f>IFERROR(VLOOKUP($AM403,装备!$B:$Q,10,0),0)</f>
        <v>0</v>
      </c>
      <c r="CO403" s="304">
        <f>IFERROR(VLOOKUP($AM403,装备!$B:$Q,11,0),0)</f>
        <v>2</v>
      </c>
      <c r="CP403" s="304" t="str">
        <f>IFERROR(VLOOKUP($AM403,装备!$B:$Q,12,0),0)</f>
        <v>中</v>
      </c>
      <c r="CQ403" s="304">
        <f>IFERROR(VLOOKUP($AM403,装备!$B:$Q,13,0),0)</f>
        <v>0</v>
      </c>
      <c r="CR403" s="304">
        <f>IFERROR(VLOOKUP($AM403,装备!$B:$Q,14,0),0)</f>
        <v>0</v>
      </c>
      <c r="CS403" s="304">
        <f>IFERROR(VLOOKUP($AM403,装备!$B:$Q,16,0),0)</f>
        <v>0</v>
      </c>
      <c r="CT403" s="304">
        <f>IFERROR(VLOOKUP($AM403,装备!$B:$Q,5,0),0)</f>
        <v>0</v>
      </c>
      <c r="CU403" s="304">
        <f>IFERROR(VLOOKUP(AN403,装备!$B:$C,2,0),0)</f>
        <v>0</v>
      </c>
      <c r="CV403" s="304">
        <f>IFERROR(VLOOKUP($AN403,装备!$B:$Q,5,0),0)</f>
        <v>0</v>
      </c>
      <c r="CW403" s="304">
        <f>IFERROR(VLOOKUP($AN403,装备!$B:$Q,6,0),0)</f>
        <v>0</v>
      </c>
      <c r="CX403" s="304">
        <f>IFERROR(VLOOKUP($AN403,装备!$B:$Q,7,0),0)</f>
        <v>0</v>
      </c>
      <c r="CY403" s="304">
        <f>IFERROR(VLOOKUP($AN403,装备!$B:$Q,8,0),0)</f>
        <v>0</v>
      </c>
      <c r="CZ403" s="304">
        <f>IFERROR(VLOOKUP($AN403,装备!$B:$Q,9,0),0)</f>
        <v>0</v>
      </c>
      <c r="DA403" s="304">
        <f>IFERROR(VLOOKUP($AN403,装备!$B:$Q,10,0),0)</f>
        <v>0</v>
      </c>
      <c r="DB403" s="304">
        <f>IFERROR(VLOOKUP($AN403,装备!$B:$Q,11,0),0)</f>
        <v>0</v>
      </c>
      <c r="DC403" s="304">
        <f>IFERROR(VLOOKUP($AN403,装备!$B:$Q,12,0),0)</f>
        <v>0</v>
      </c>
      <c r="DD403" s="304">
        <f>IFERROR(VLOOKUP($AN403,装备!$B:$Q,13,0),0)</f>
        <v>0</v>
      </c>
      <c r="DE403" s="304">
        <f>IFERROR(VLOOKUP($AN403,装备!$B:$Q,14,0),0)</f>
        <v>0</v>
      </c>
      <c r="DF403" s="304">
        <f>IFERROR(VLOOKUP($AN403,装备!$B:$Q,16,0),0)</f>
        <v>0</v>
      </c>
      <c r="DG403" s="304">
        <f>IFERROR(VLOOKUP($AN403,装备!$B:$Q,5,0),0)</f>
        <v>0</v>
      </c>
      <c r="DH403" s="304">
        <f>IFERROR(VLOOKUP(AO403,装备!$B:$C,2,0),0)</f>
        <v>0</v>
      </c>
      <c r="DI403" s="304">
        <f>IFERROR(VLOOKUP($AO403,装备!$B:$Q,5,0),0)</f>
        <v>0</v>
      </c>
      <c r="DJ403" s="304">
        <f>IFERROR(VLOOKUP($AO403,装备!$B:$Q,6,0),0)</f>
        <v>0</v>
      </c>
      <c r="DK403" s="304">
        <f>IFERROR(VLOOKUP($AO403,装备!$B:$Q,7,0),0)</f>
        <v>0</v>
      </c>
      <c r="DL403" s="304">
        <f>IFERROR(VLOOKUP($AO403,装备!$B:$Q,8,0),0)</f>
        <v>0</v>
      </c>
      <c r="DM403" s="304">
        <f>IFERROR(VLOOKUP($AO403,装备!$B:$Q,9,0),0)</f>
        <v>0</v>
      </c>
      <c r="DN403" s="304">
        <f>IFERROR(VLOOKUP($AO403,装备!$B:$Q,10,0),0)</f>
        <v>0</v>
      </c>
      <c r="DO403" s="304">
        <f>IFERROR(VLOOKUP($AO403,装备!$B:$Q,11,0),0)</f>
        <v>0</v>
      </c>
      <c r="DP403" s="304">
        <f>IFERROR(VLOOKUP($AO403,装备!$B:$Q,12,0),0)</f>
        <v>0</v>
      </c>
      <c r="DQ403" s="304">
        <f>IFERROR(VLOOKUP($AO403,装备!$B:$Q,13,0),0)</f>
        <v>0</v>
      </c>
      <c r="DR403" s="304">
        <f>IFERROR(VLOOKUP($AO403,装备!$B:$Q,14,0),0)</f>
        <v>0</v>
      </c>
      <c r="DS403" s="304">
        <f>IFERROR(VLOOKUP($AO403,装备!$B:$Q,16,0),0)</f>
        <v>0</v>
      </c>
      <c r="DT403" s="304">
        <f>IFERROR(VLOOKUP($AO403,装备!$B:$Q,5,0),0)</f>
        <v>0</v>
      </c>
    </row>
    <row r="404" spans="1:124" hidden="1">
      <c r="A404" s="301">
        <f>未改造舰娘!$A400</f>
        <v>10043112</v>
      </c>
      <c r="B404" s="354" t="s">
        <v>4335</v>
      </c>
      <c r="C404" s="323"/>
      <c r="D404" s="323">
        <f t="shared" si="6"/>
        <v>110</v>
      </c>
      <c r="E404" s="303">
        <f>未改造舰娘!$C400</f>
        <v>4</v>
      </c>
      <c r="F404" s="304" t="str">
        <f>未改造舰娘!$D400</f>
        <v>重巡</v>
      </c>
      <c r="G404" s="304" t="str">
        <f>未改造舰娘!$E400</f>
        <v>中型</v>
      </c>
      <c r="H404" s="304" t="str">
        <f>未改造舰娘!$F400</f>
        <v>护卫舰</v>
      </c>
      <c r="I404" s="460">
        <f>未改造舰娘!$AR400</f>
        <v>3</v>
      </c>
      <c r="J404" s="304" t="str">
        <f>未改造舰娘!$G400</f>
        <v>英国</v>
      </c>
      <c r="K404" s="312">
        <f>未改造舰娘!$H400+(BV404+CI404+CV404+DI404)*$C$2</f>
        <v>50</v>
      </c>
      <c r="L404" s="304">
        <f>未改造舰娘!$I400</f>
        <v>2</v>
      </c>
      <c r="M404" s="304">
        <f>未改造舰娘!$J400</f>
        <v>0</v>
      </c>
      <c r="N404" s="518">
        <f>未改造舰娘!$K400</f>
        <v>2</v>
      </c>
      <c r="O404" s="304">
        <f>未改造舰娘!$L400+((CE404+CR404+DE404+DR404)*$C$2)</f>
        <v>18</v>
      </c>
      <c r="P404" s="304" t="str">
        <f>IF($C$2=1,(IF(ISERROR(FIND("超长",未改造舰娘!$M400&amp;CC404&amp;CP404&amp;DC404&amp;DP404,1)),IF(ISERROR(FIND("长",未改造舰娘!$M400&amp;CC404&amp;CP404&amp;DC404&amp;DP404,1)),IF(ISERROR(FIND("中",未改造舰娘!$M400&amp;CC404&amp;CP404&amp;DC404&amp;DP404,1)),IF(ISERROR(FIND("短",未改造舰娘!$M400&amp;CC404&amp;CP404&amp;DC404&amp;DP404,1)),IF(ISERROR(FIND("无",未改造舰娘!$M400&amp;CC404&amp;CP404&amp;DC404&amp;DP404,1)),0,"无"),"短"),"中"),"长"),"超长")),未改造舰娘!$M400)</f>
        <v>中</v>
      </c>
      <c r="Q404" s="303">
        <f>未改造舰娘!$N400</f>
        <v>31.5</v>
      </c>
      <c r="R404" s="304">
        <f>(未改造舰娘!$P400)+(未改造舰娘!$Q400)*$C$3+((BW404+CJ404+CW404+DJ404)*$C$2)</f>
        <v>55</v>
      </c>
      <c r="S404" s="304">
        <f>(未改造舰娘!$R400)+(未改造舰娘!$S400)*$C$3+((BY404+CL404+CY404+DL404)*$C$2)</f>
        <v>53</v>
      </c>
      <c r="T404" s="304">
        <f>(未改造舰娘!$T400)+(未改造舰娘!$U400)*$C$3+((BX404+CK404+CX404+DK404)*$C$2)</f>
        <v>41</v>
      </c>
      <c r="U404" s="304">
        <f>(未改造舰娘!$V400)+(未改造舰娘!$W400)*$C$3+((CG404+CT404+DG404+DT404)*$C$2)</f>
        <v>76</v>
      </c>
      <c r="V404" s="305">
        <f>INT((((未改造舰娘!$Y400)-(未改造舰娘!$X400))*(((IF(D404=0,C404,D404))-1)/99))+未改造舰娘!$X400)+((CB404+CO404+DB404+DO404)*$C$2)</f>
        <v>91</v>
      </c>
      <c r="W404" s="304">
        <f>INT((((未改造舰娘!$AA400)-(未改造舰娘!$Z400))*(((IF(D404=0,C404,D404))-1)/99))+未改造舰娘!$Z400)+((CD404+CQ404+DD404+DQ404)*$C$2)</f>
        <v>75</v>
      </c>
      <c r="X404" s="304">
        <f>INT((((未改造舰娘!$AC400)-(未改造舰娘!$AB400))*(((IF(D404=0,C404,D404))-1)/99))+未改造舰娘!$AB400)+((CA404+CN404+DA404+DN404)*$C$2)</f>
        <v>53</v>
      </c>
      <c r="Y404" s="303">
        <f>INT((((未改造舰娘!$AE400)-(未改造舰娘!$AD400))*(((IF(D404=0,C404,D404))-1)/99))+未改造舰娘!$AD400)+((BZ404+CM404+CZ404+DM404)*$C$2)</f>
        <v>0</v>
      </c>
      <c r="Z404" s="474" t="str">
        <f>IF(未改造舰娘!$AF400=0,"",未改造舰娘!$AF400)</f>
        <v/>
      </c>
      <c r="AA404" s="304" t="str">
        <f>IF(未改造舰娘!$AG400="","",未改造舰娘!$AG400)</f>
        <v/>
      </c>
      <c r="AB404" s="304" t="str">
        <f>IF(未改造舰娘!$AH400="","",未改造舰娘!$AH400)</f>
        <v/>
      </c>
      <c r="AC404" s="304" t="str">
        <f>IF(未改造舰娘!$AI400="","",未改造舰娘!$AI400)</f>
        <v/>
      </c>
      <c r="AD404" s="304">
        <f>IF(未改造舰娘!$AJ400="","",未改造舰娘!$AJ400)</f>
        <v>0</v>
      </c>
      <c r="AE404" s="305">
        <f>IF(未改造舰娘!$AK400="","",未改造舰娘!$AK400)</f>
        <v>0</v>
      </c>
      <c r="AF404" s="304" t="str">
        <f>IF(未改造舰娘!$AL400="","",未改造舰娘!$AL400)</f>
        <v/>
      </c>
      <c r="AG404" s="304" t="str">
        <f>IF(未改造舰娘!$AM400="","",未改造舰娘!$AM400)</f>
        <v/>
      </c>
      <c r="AH404" s="304" t="str">
        <f>IF(未改造舰娘!$AN400="","",未改造舰娘!$AN400)</f>
        <v/>
      </c>
      <c r="AI404" s="304" t="str">
        <f>IF(未改造舰娘!$AO400="","",未改造舰娘!$AO400)</f>
        <v/>
      </c>
      <c r="AJ404" s="304" t="str">
        <f>IF(未改造舰娘!$AP400="","",未改造舰娘!$AP400)</f>
        <v/>
      </c>
      <c r="AK404" s="303" t="str">
        <f>IF(未改造舰娘!$AQ400="","",未改造舰娘!$AQ400)</f>
        <v/>
      </c>
      <c r="AL404" s="306" t="str">
        <f>IF(未改造舰娘!$AS400="","",未改造舰娘!$AS400)</f>
        <v>E国八联40毫米砰砰炮</v>
      </c>
      <c r="AM404" s="306" t="str">
        <f>IF(未改造舰娘!$AT400="","",未改造舰娘!$AT400)</f>
        <v>E国双联8英寸炮</v>
      </c>
      <c r="AN404" s="306" t="str">
        <f>IF(未改造舰娘!$AU400="","",未改造舰娘!$AU400)</f>
        <v/>
      </c>
      <c r="AO404" s="306" t="str">
        <f>IF(未改造舰娘!$AV400="","",未改造舰娘!$AV400)</f>
        <v/>
      </c>
      <c r="AP404" s="307" t="str">
        <f>IF(未改造舰娘!$AW400="","",未改造舰娘!$AW400)</f>
        <v/>
      </c>
      <c r="AQ404" s="308" t="str">
        <f>IF(未改造舰娘!$AX400="","",未改造舰娘!$AX400)</f>
        <v/>
      </c>
      <c r="AR404" s="304">
        <f>IF(未改造舰娘!$AY400="","",未改造舰娘!$AY400)</f>
        <v>35</v>
      </c>
      <c r="AS404" s="304">
        <f>IF(未改造舰娘!$AZ400="","",未改造舰娘!$AZ400)</f>
        <v>70</v>
      </c>
      <c r="AT404" s="304">
        <f>IF(未改造舰娘!$BA400="","",未改造舰娘!$BA400)</f>
        <v>1.28</v>
      </c>
      <c r="AU404" s="304">
        <f>IF(未改造舰娘!$BB400="","",未改造舰娘!$BB400)</f>
        <v>2.4</v>
      </c>
      <c r="AV404" s="305">
        <f>IF((未改造舰娘!$BG400+未改造舰娘!$BK400*$C$4)=0,"",(未改造舰娘!$BG400+未改造舰娘!$BK400*$C$4))</f>
        <v>30</v>
      </c>
      <c r="AW404" s="304">
        <f>IF((未改造舰娘!$BH400+未改造舰娘!$BL400*$C$4)=0,"",(未改造舰娘!$BH400+未改造舰娘!$BL400*$C$4))</f>
        <v>46</v>
      </c>
      <c r="AX404" s="304">
        <f>IF((未改造舰娘!$BI400+未改造舰娘!$BM400*$C$4)=0,"",(未改造舰娘!$BI400+未改造舰娘!$BM400*$C$4))</f>
        <v>34</v>
      </c>
      <c r="AY404" s="303">
        <f>IF((未改造舰娘!$BJ400+未改造舰娘!$BN400*$C$4)=0,"",(未改造舰娘!$BJ400+未改造舰娘!$BN400*$C$4))</f>
        <v>1</v>
      </c>
      <c r="AZ404" s="500">
        <f>IF(未改造舰娘!BC400="","",未改造舰娘!BC400)</f>
        <v>40</v>
      </c>
      <c r="BA404" s="500">
        <f>IF(未改造舰娘!BD400="","",未改造舰娘!BD400)</f>
        <v>9</v>
      </c>
      <c r="BB404" s="500">
        <f>IF(未改造舰娘!BE400="","",未改造舰娘!BE400)</f>
        <v>14</v>
      </c>
      <c r="BC404" s="498">
        <f>IF(未改造舰娘!BF400="","",未改造舰娘!BF400)</f>
        <v>33</v>
      </c>
      <c r="BD404" s="67" t="s">
        <v>3623</v>
      </c>
      <c r="BE404" s="507">
        <v>6.5972222222222224E-2</v>
      </c>
      <c r="BF404" s="306" t="str">
        <f>IF(未改造舰娘!$BQ400="","",未改造舰娘!$BQ400)</f>
        <v/>
      </c>
      <c r="BG404" s="306" t="str">
        <f>IF(未改造舰娘!$BR400="","",未改造舰娘!$BR400)</f>
        <v/>
      </c>
      <c r="BH404" s="306"/>
      <c r="BU404" s="304">
        <f>IFERROR(VLOOKUP(AL404,装备!$B:$C,2,0),0)</f>
        <v>3</v>
      </c>
      <c r="BV404" s="304">
        <f>IFERROR(VLOOKUP($AL404,装备!$B:$Q,5,0),0)</f>
        <v>0</v>
      </c>
      <c r="BW404" s="304">
        <f>IFERROR(VLOOKUP($AL404,装备!$B:$Q,6,0),0)</f>
        <v>3</v>
      </c>
      <c r="BX404" s="304">
        <f>IFERROR(VLOOKUP($AL404,装备!$B:$Q,7,0),0)</f>
        <v>0</v>
      </c>
      <c r="BY404" s="304">
        <f>IFERROR(VLOOKUP($AL404,装备!$B:$Q,8,0),0)</f>
        <v>0</v>
      </c>
      <c r="BZ404" s="304">
        <f>IFERROR(VLOOKUP($AL404,装备!$B:$Q,9,0),0)</f>
        <v>0</v>
      </c>
      <c r="CA404" s="304">
        <f>IFERROR(VLOOKUP($AL404,装备!$B:$Q,10,0),0)</f>
        <v>0</v>
      </c>
      <c r="CB404" s="304">
        <f>IFERROR(VLOOKUP($AL404,装备!$B:$Q,11,0),0)</f>
        <v>0</v>
      </c>
      <c r="CC404" s="304" t="str">
        <f>IFERROR(VLOOKUP($AL404,装备!$B:$Q,12,0),0)</f>
        <v>短</v>
      </c>
      <c r="CD404" s="304">
        <f>IFERROR(VLOOKUP($AL404,装备!$B:$Q,13,0),0)</f>
        <v>0</v>
      </c>
      <c r="CE404" s="304">
        <f>IFERROR(VLOOKUP($AL404,装备!$B:$Q,14,0),0)</f>
        <v>0</v>
      </c>
      <c r="CF404" s="304">
        <f>IFERROR(VLOOKUP($AL404,装备!$B:$Q,16,0),0)</f>
        <v>6</v>
      </c>
      <c r="CG404" s="304">
        <f>IFERROR(VLOOKUP($AL404,装备!$B:$Q,5,0),0)</f>
        <v>0</v>
      </c>
      <c r="CH404" s="304">
        <f>IFERROR(VLOOKUP(AM404,装备!$B:$C,2,0),0)</f>
        <v>3</v>
      </c>
      <c r="CI404" s="304">
        <f>IFERROR(VLOOKUP($AM404,装备!$B:$Q,5,0),0)</f>
        <v>0</v>
      </c>
      <c r="CJ404" s="304">
        <f>IFERROR(VLOOKUP($AM404,装备!$B:$Q,6,0),0)</f>
        <v>9</v>
      </c>
      <c r="CK404" s="304">
        <f>IFERROR(VLOOKUP($AM404,装备!$B:$Q,7,0),0)</f>
        <v>0</v>
      </c>
      <c r="CL404" s="304">
        <f>IFERROR(VLOOKUP($AM404,装备!$B:$Q,8,0),0)</f>
        <v>0</v>
      </c>
      <c r="CM404" s="304">
        <f>IFERROR(VLOOKUP($AM404,装备!$B:$Q,9,0),0)</f>
        <v>0</v>
      </c>
      <c r="CN404" s="304">
        <f>IFERROR(VLOOKUP($AM404,装备!$B:$Q,10,0),0)</f>
        <v>0</v>
      </c>
      <c r="CO404" s="304">
        <f>IFERROR(VLOOKUP($AM404,装备!$B:$Q,11,0),0)</f>
        <v>0</v>
      </c>
      <c r="CP404" s="304" t="str">
        <f>IFERROR(VLOOKUP($AM404,装备!$B:$Q,12,0),0)</f>
        <v>中</v>
      </c>
      <c r="CQ404" s="304">
        <f>IFERROR(VLOOKUP($AM404,装备!$B:$Q,13,0),0)</f>
        <v>0</v>
      </c>
      <c r="CR404" s="304">
        <f>IFERROR(VLOOKUP($AM404,装备!$B:$Q,14,0),0)</f>
        <v>0</v>
      </c>
      <c r="CS404" s="304">
        <f>IFERROR(VLOOKUP($AM404,装备!$B:$Q,16,0),0)</f>
        <v>0</v>
      </c>
      <c r="CT404" s="304">
        <f>IFERROR(VLOOKUP($AM404,装备!$B:$Q,5,0),0)</f>
        <v>0</v>
      </c>
      <c r="CU404" s="304">
        <f>IFERROR(VLOOKUP(AN404,装备!$B:$C,2,0),0)</f>
        <v>0</v>
      </c>
      <c r="CV404" s="304">
        <f>IFERROR(VLOOKUP($AN404,装备!$B:$Q,5,0),0)</f>
        <v>0</v>
      </c>
      <c r="CW404" s="304">
        <f>IFERROR(VLOOKUP($AN404,装备!$B:$Q,6,0),0)</f>
        <v>0</v>
      </c>
      <c r="CX404" s="304">
        <f>IFERROR(VLOOKUP($AN404,装备!$B:$Q,7,0),0)</f>
        <v>0</v>
      </c>
      <c r="CY404" s="304">
        <f>IFERROR(VLOOKUP($AN404,装备!$B:$Q,8,0),0)</f>
        <v>0</v>
      </c>
      <c r="CZ404" s="304">
        <f>IFERROR(VLOOKUP($AN404,装备!$B:$Q,9,0),0)</f>
        <v>0</v>
      </c>
      <c r="DA404" s="304">
        <f>IFERROR(VLOOKUP($AN404,装备!$B:$Q,10,0),0)</f>
        <v>0</v>
      </c>
      <c r="DB404" s="304">
        <f>IFERROR(VLOOKUP($AN404,装备!$B:$Q,11,0),0)</f>
        <v>0</v>
      </c>
      <c r="DC404" s="304">
        <f>IFERROR(VLOOKUP($AN404,装备!$B:$Q,12,0),0)</f>
        <v>0</v>
      </c>
      <c r="DD404" s="304">
        <f>IFERROR(VLOOKUP($AN404,装备!$B:$Q,13,0),0)</f>
        <v>0</v>
      </c>
      <c r="DE404" s="304">
        <f>IFERROR(VLOOKUP($AN404,装备!$B:$Q,14,0),0)</f>
        <v>0</v>
      </c>
      <c r="DF404" s="304">
        <f>IFERROR(VLOOKUP($AN404,装备!$B:$Q,16,0),0)</f>
        <v>0</v>
      </c>
      <c r="DG404" s="304">
        <f>IFERROR(VLOOKUP($AN404,装备!$B:$Q,5,0),0)</f>
        <v>0</v>
      </c>
      <c r="DH404" s="304">
        <f>IFERROR(VLOOKUP(AO404,装备!$B:$C,2,0),0)</f>
        <v>0</v>
      </c>
      <c r="DI404" s="304">
        <f>IFERROR(VLOOKUP($AO404,装备!$B:$Q,5,0),0)</f>
        <v>0</v>
      </c>
      <c r="DJ404" s="304">
        <f>IFERROR(VLOOKUP($AO404,装备!$B:$Q,6,0),0)</f>
        <v>0</v>
      </c>
      <c r="DK404" s="304">
        <f>IFERROR(VLOOKUP($AO404,装备!$B:$Q,7,0),0)</f>
        <v>0</v>
      </c>
      <c r="DL404" s="304">
        <f>IFERROR(VLOOKUP($AO404,装备!$B:$Q,8,0),0)</f>
        <v>0</v>
      </c>
      <c r="DM404" s="304">
        <f>IFERROR(VLOOKUP($AO404,装备!$B:$Q,9,0),0)</f>
        <v>0</v>
      </c>
      <c r="DN404" s="304">
        <f>IFERROR(VLOOKUP($AO404,装备!$B:$Q,10,0),0)</f>
        <v>0</v>
      </c>
      <c r="DO404" s="304">
        <f>IFERROR(VLOOKUP($AO404,装备!$B:$Q,11,0),0)</f>
        <v>0</v>
      </c>
      <c r="DP404" s="304">
        <f>IFERROR(VLOOKUP($AO404,装备!$B:$Q,12,0),0)</f>
        <v>0</v>
      </c>
      <c r="DQ404" s="304">
        <f>IFERROR(VLOOKUP($AO404,装备!$B:$Q,13,0),0)</f>
        <v>0</v>
      </c>
      <c r="DR404" s="304">
        <f>IFERROR(VLOOKUP($AO404,装备!$B:$Q,14,0),0)</f>
        <v>0</v>
      </c>
      <c r="DS404" s="304">
        <f>IFERROR(VLOOKUP($AO404,装备!$B:$Q,16,0),0)</f>
        <v>0</v>
      </c>
      <c r="DT404" s="304">
        <f>IFERROR(VLOOKUP($AO404,装备!$B:$Q,5,0),0)</f>
        <v>0</v>
      </c>
    </row>
    <row r="405" spans="1:124" hidden="1">
      <c r="A405" s="301">
        <f>未改造舰娘!$A401</f>
        <v>10043212</v>
      </c>
      <c r="B405" s="354" t="s">
        <v>4336</v>
      </c>
      <c r="C405" s="323"/>
      <c r="D405" s="323">
        <f t="shared" si="6"/>
        <v>110</v>
      </c>
      <c r="E405" s="303">
        <f>未改造舰娘!$C401</f>
        <v>4</v>
      </c>
      <c r="F405" s="304" t="str">
        <f>未改造舰娘!$D401</f>
        <v>重巡</v>
      </c>
      <c r="G405" s="304" t="str">
        <f>未改造舰娘!$E401</f>
        <v>中型</v>
      </c>
      <c r="H405" s="304" t="str">
        <f>未改造舰娘!$F401</f>
        <v>护卫舰</v>
      </c>
      <c r="I405" s="460">
        <f>未改造舰娘!$AR401</f>
        <v>3</v>
      </c>
      <c r="J405" s="304" t="str">
        <f>未改造舰娘!$G401</f>
        <v>美国</v>
      </c>
      <c r="K405" s="312">
        <f>未改造舰娘!$H401+(BV405+CI405+CV405+DI405)*$C$2</f>
        <v>52</v>
      </c>
      <c r="L405" s="304">
        <f>未改造舰娘!$I401</f>
        <v>0</v>
      </c>
      <c r="M405" s="304">
        <f>未改造舰娘!$J401</f>
        <v>1</v>
      </c>
      <c r="N405" s="518">
        <f>未改造舰娘!$K401</f>
        <v>2</v>
      </c>
      <c r="O405" s="304">
        <f>未改造舰娘!$L401+((CE405+CR405+DE405+DR405)*$C$2)</f>
        <v>20</v>
      </c>
      <c r="P405" s="304" t="str">
        <f>IF($C$2=1,(IF(ISERROR(FIND("超长",未改造舰娘!$M401&amp;CC405&amp;CP405&amp;DC405&amp;DP405,1)),IF(ISERROR(FIND("长",未改造舰娘!$M401&amp;CC405&amp;CP405&amp;DC405&amp;DP405,1)),IF(ISERROR(FIND("中",未改造舰娘!$M401&amp;CC405&amp;CP405&amp;DC405&amp;DP405,1)),IF(ISERROR(FIND("短",未改造舰娘!$M401&amp;CC405&amp;CP405&amp;DC405&amp;DP405,1)),IF(ISERROR(FIND("无",未改造舰娘!$M401&amp;CC405&amp;CP405&amp;DC405&amp;DP405,1)),0,"无"),"短"),"中"),"长"),"超长")),未改造舰娘!$M401)</f>
        <v>中</v>
      </c>
      <c r="Q405" s="303">
        <f>未改造舰娘!$N401</f>
        <v>33</v>
      </c>
      <c r="R405" s="304">
        <f>(未改造舰娘!$P401)+(未改造舰娘!$Q401)*$C$3+((BW405+CJ405+CW405+DJ405)*$C$2)</f>
        <v>68</v>
      </c>
      <c r="S405" s="304">
        <f>(未改造舰娘!$R401)+(未改造舰娘!$S401)*$C$3+((BY405+CL405+CY405+DL405)*$C$2)</f>
        <v>0</v>
      </c>
      <c r="T405" s="304">
        <f>(未改造舰娘!$T401)+(未改造舰娘!$U401)*$C$3+((BX405+CK405+CX405+DK405)*$C$2)</f>
        <v>56</v>
      </c>
      <c r="U405" s="304">
        <f>(未改造舰娘!$V401)+(未改造舰娘!$W401)*$C$3+((CG405+CT405+DG405+DT405)*$C$2)</f>
        <v>92</v>
      </c>
      <c r="V405" s="305">
        <f>INT((((未改造舰娘!$Y401)-(未改造舰娘!$X401))*(((IF(D405=0,C405,D405))-1)/99))+未改造舰娘!$X401)+((CB405+CO405+DB405+DO405)*$C$2)</f>
        <v>92</v>
      </c>
      <c r="W405" s="304">
        <f>INT((((未改造舰娘!$AA401)-(未改造舰娘!$Z401))*(((IF(D405=0,C405,D405))-1)/99))+未改造舰娘!$Z401)+((CD405+CQ405+DD405+DQ405)*$C$2)</f>
        <v>75</v>
      </c>
      <c r="X405" s="304">
        <f>INT((((未改造舰娘!$AC401)-(未改造舰娘!$AB401))*(((IF(D405=0,C405,D405))-1)/99))+未改造舰娘!$AB401)+((CA405+CN405+DA405+DN405)*$C$2)</f>
        <v>56</v>
      </c>
      <c r="Y405" s="303">
        <f>INT((((未改造舰娘!$AE401)-(未改造舰娘!$AD401))*(((IF(D405=0,C405,D405))-1)/99))+未改造舰娘!$AD401)+((BZ405+CM405+CZ405+DM405)*$C$2)</f>
        <v>0</v>
      </c>
      <c r="Z405" s="474">
        <f>IF(未改造舰娘!$AF401=0,"",未改造舰娘!$AF401)</f>
        <v>3</v>
      </c>
      <c r="AA405" s="304">
        <f>IF(未改造舰娘!$AG401="","",未改造舰娘!$AG401)</f>
        <v>3</v>
      </c>
      <c r="AB405" s="304">
        <f>IF(未改造舰娘!$AH401="","",未改造舰娘!$AH401)</f>
        <v>3</v>
      </c>
      <c r="AC405" s="304" t="str">
        <f>IF(未改造舰娘!$AI401="","",未改造舰娘!$AI401)</f>
        <v/>
      </c>
      <c r="AD405" s="304">
        <f>IF(未改造舰娘!$AJ401="","",未改造舰娘!$AJ401)</f>
        <v>9</v>
      </c>
      <c r="AE405" s="305">
        <f>IF(未改造舰娘!$AK401="","",未改造舰娘!$AK401)</f>
        <v>0</v>
      </c>
      <c r="AF405" s="304" t="str">
        <f>IF(未改造舰娘!$AL401="","",未改造舰娘!$AL401)</f>
        <v/>
      </c>
      <c r="AG405" s="304" t="str">
        <f>IF(未改造舰娘!$AM401="","",未改造舰娘!$AM401)</f>
        <v/>
      </c>
      <c r="AH405" s="304" t="str">
        <f>IF(未改造舰娘!$AN401="","",未改造舰娘!$AN401)</f>
        <v/>
      </c>
      <c r="AI405" s="304" t="str">
        <f>IF(未改造舰娘!$AO401="","",未改造舰娘!$AO401)</f>
        <v/>
      </c>
      <c r="AJ405" s="304" t="str">
        <f>IF(未改造舰娘!$AP401="","",未改造舰娘!$AP401)</f>
        <v/>
      </c>
      <c r="AK405" s="303" t="str">
        <f>IF(未改造舰娘!$AQ401="","",未改造舰娘!$AQ401)</f>
        <v/>
      </c>
      <c r="AL405" s="306" t="str">
        <f>IF(未改造舰娘!$AS401="","",未改造舰娘!$AS401)</f>
        <v>U国三联8英寸炮(MK12/15)</v>
      </c>
      <c r="AM405" s="306" t="str">
        <f>IF(未改造舰娘!$AT401="","",未改造舰娘!$AT401)</f>
        <v/>
      </c>
      <c r="AN405" s="306" t="str">
        <f>IF(未改造舰娘!$AU401="","",未改造舰娘!$AU401)</f>
        <v/>
      </c>
      <c r="AO405" s="306" t="str">
        <f>IF(未改造舰娘!$AV401="","",未改造舰娘!$AV401)</f>
        <v/>
      </c>
      <c r="AP405" s="307" t="str">
        <f>IF(未改造舰娘!$AW401="","",未改造舰娘!$AW401)</f>
        <v/>
      </c>
      <c r="AQ405" s="308" t="str">
        <f>IF(未改造舰娘!$AX401="","",未改造舰娘!$AX401)</f>
        <v/>
      </c>
      <c r="AR405" s="304">
        <f>IF(未改造舰娘!$AY401="","",未改造舰娘!$AY401)</f>
        <v>40</v>
      </c>
      <c r="AS405" s="304">
        <f>IF(未改造舰娘!$AZ401="","",未改造舰娘!$AZ401)</f>
        <v>70</v>
      </c>
      <c r="AT405" s="304">
        <f>IF(未改造舰娘!$BA401="","",未改造舰娘!$BA401)</f>
        <v>1.28</v>
      </c>
      <c r="AU405" s="304">
        <f>IF(未改造舰娘!$BB401="","",未改造舰娘!$BB401)</f>
        <v>2.4</v>
      </c>
      <c r="AV405" s="305">
        <f>IF((未改造舰娘!$BG401+未改造舰娘!$BK401*$C$4)=0,"",(未改造舰娘!$BG401+未改造舰娘!$BK401*$C$4))</f>
        <v>30</v>
      </c>
      <c r="AW405" s="304">
        <f>IF((未改造舰娘!$BH401+未改造舰娘!$BL401*$C$4)=0,"",(未改造舰娘!$BH401+未改造舰娘!$BL401*$C$4))</f>
        <v>44</v>
      </c>
      <c r="AX405" s="304">
        <f>IF((未改造舰娘!$BI401+未改造舰娘!$BM401*$C$4)=0,"",(未改造舰娘!$BI401+未改造舰娘!$BM401*$C$4))</f>
        <v>35</v>
      </c>
      <c r="AY405" s="303" t="str">
        <f>IF((未改造舰娘!$BJ401+未改造舰娘!$BN401*$C$4)=0,"",(未改造舰娘!$BJ401+未改造舰娘!$BN401*$C$4))</f>
        <v/>
      </c>
      <c r="AZ405" s="500">
        <f>IF(未改造舰娘!BC401="","",未改造舰娘!BC401)</f>
        <v>43</v>
      </c>
      <c r="BA405" s="500">
        <f>IF(未改造舰娘!BD401="","",未改造舰娘!BD401)</f>
        <v>0</v>
      </c>
      <c r="BB405" s="500">
        <f>IF(未改造舰娘!BE401="","",未改造舰娘!BE401)</f>
        <v>18</v>
      </c>
      <c r="BC405" s="498">
        <f>IF(未改造舰娘!BF401="","",未改造舰娘!BF401)</f>
        <v>63</v>
      </c>
      <c r="BD405" s="419" t="s">
        <v>3624</v>
      </c>
      <c r="BE405" s="507">
        <v>0.16666666666666666</v>
      </c>
      <c r="BF405" s="306" t="str">
        <f>IF(未改造舰娘!$BQ401="","",未改造舰娘!$BQ401)</f>
        <v/>
      </c>
      <c r="BG405" s="306" t="str">
        <f>IF(未改造舰娘!$BR401="","",未改造舰娘!$BR401)</f>
        <v/>
      </c>
      <c r="BH405" s="306"/>
      <c r="BU405" s="304">
        <f>IFERROR(VLOOKUP(AL405,装备!$B:$C,2,0),0)</f>
        <v>5</v>
      </c>
      <c r="BV405" s="304">
        <f>IFERROR(VLOOKUP($AL405,装备!$B:$Q,5,0),0)</f>
        <v>0</v>
      </c>
      <c r="BW405" s="304">
        <f>IFERROR(VLOOKUP($AL405,装备!$B:$Q,6,0),0)</f>
        <v>10</v>
      </c>
      <c r="BX405" s="304">
        <f>IFERROR(VLOOKUP($AL405,装备!$B:$Q,7,0),0)</f>
        <v>0</v>
      </c>
      <c r="BY405" s="304">
        <f>IFERROR(VLOOKUP($AL405,装备!$B:$Q,8,0),0)</f>
        <v>0</v>
      </c>
      <c r="BZ405" s="304">
        <f>IFERROR(VLOOKUP($AL405,装备!$B:$Q,9,0),0)</f>
        <v>0</v>
      </c>
      <c r="CA405" s="304">
        <f>IFERROR(VLOOKUP($AL405,装备!$B:$Q,10,0),0)</f>
        <v>0</v>
      </c>
      <c r="CB405" s="304">
        <f>IFERROR(VLOOKUP($AL405,装备!$B:$Q,11,0),0)</f>
        <v>2</v>
      </c>
      <c r="CC405" s="304" t="str">
        <f>IFERROR(VLOOKUP($AL405,装备!$B:$Q,12,0),0)</f>
        <v>中</v>
      </c>
      <c r="CD405" s="304">
        <f>IFERROR(VLOOKUP($AL405,装备!$B:$Q,13,0),0)</f>
        <v>0</v>
      </c>
      <c r="CE405" s="304">
        <f>IFERROR(VLOOKUP($AL405,装备!$B:$Q,14,0),0)</f>
        <v>0</v>
      </c>
      <c r="CF405" s="304">
        <f>IFERROR(VLOOKUP($AL405,装备!$B:$Q,16,0),0)</f>
        <v>0</v>
      </c>
      <c r="CG405" s="304">
        <f>IFERROR(VLOOKUP($AL405,装备!$B:$Q,5,0),0)</f>
        <v>0</v>
      </c>
      <c r="CH405" s="304">
        <f>IFERROR(VLOOKUP(AM405,装备!$B:$C,2,0),0)</f>
        <v>0</v>
      </c>
      <c r="CI405" s="304">
        <f>IFERROR(VLOOKUP($AM405,装备!$B:$Q,5,0),0)</f>
        <v>0</v>
      </c>
      <c r="CJ405" s="304">
        <f>IFERROR(VLOOKUP($AM405,装备!$B:$Q,6,0),0)</f>
        <v>0</v>
      </c>
      <c r="CK405" s="304">
        <f>IFERROR(VLOOKUP($AM405,装备!$B:$Q,7,0),0)</f>
        <v>0</v>
      </c>
      <c r="CL405" s="304">
        <f>IFERROR(VLOOKUP($AM405,装备!$B:$Q,8,0),0)</f>
        <v>0</v>
      </c>
      <c r="CM405" s="304">
        <f>IFERROR(VLOOKUP($AM405,装备!$B:$Q,9,0),0)</f>
        <v>0</v>
      </c>
      <c r="CN405" s="304">
        <f>IFERROR(VLOOKUP($AM405,装备!$B:$Q,10,0),0)</f>
        <v>0</v>
      </c>
      <c r="CO405" s="304">
        <f>IFERROR(VLOOKUP($AM405,装备!$B:$Q,11,0),0)</f>
        <v>0</v>
      </c>
      <c r="CP405" s="304">
        <f>IFERROR(VLOOKUP($AM405,装备!$B:$Q,12,0),0)</f>
        <v>0</v>
      </c>
      <c r="CQ405" s="304">
        <f>IFERROR(VLOOKUP($AM405,装备!$B:$Q,13,0),0)</f>
        <v>0</v>
      </c>
      <c r="CR405" s="304">
        <f>IFERROR(VLOOKUP($AM405,装备!$B:$Q,14,0),0)</f>
        <v>0</v>
      </c>
      <c r="CS405" s="304">
        <f>IFERROR(VLOOKUP($AM405,装备!$B:$Q,16,0),0)</f>
        <v>0</v>
      </c>
      <c r="CT405" s="304">
        <f>IFERROR(VLOOKUP($AM405,装备!$B:$Q,5,0),0)</f>
        <v>0</v>
      </c>
      <c r="CU405" s="304">
        <f>IFERROR(VLOOKUP(AN405,装备!$B:$C,2,0),0)</f>
        <v>0</v>
      </c>
      <c r="CV405" s="304">
        <f>IFERROR(VLOOKUP($AN405,装备!$B:$Q,5,0),0)</f>
        <v>0</v>
      </c>
      <c r="CW405" s="304">
        <f>IFERROR(VLOOKUP($AN405,装备!$B:$Q,6,0),0)</f>
        <v>0</v>
      </c>
      <c r="CX405" s="304">
        <f>IFERROR(VLOOKUP($AN405,装备!$B:$Q,7,0),0)</f>
        <v>0</v>
      </c>
      <c r="CY405" s="304">
        <f>IFERROR(VLOOKUP($AN405,装备!$B:$Q,8,0),0)</f>
        <v>0</v>
      </c>
      <c r="CZ405" s="304">
        <f>IFERROR(VLOOKUP($AN405,装备!$B:$Q,9,0),0)</f>
        <v>0</v>
      </c>
      <c r="DA405" s="304">
        <f>IFERROR(VLOOKUP($AN405,装备!$B:$Q,10,0),0)</f>
        <v>0</v>
      </c>
      <c r="DB405" s="304">
        <f>IFERROR(VLOOKUP($AN405,装备!$B:$Q,11,0),0)</f>
        <v>0</v>
      </c>
      <c r="DC405" s="304">
        <f>IFERROR(VLOOKUP($AN405,装备!$B:$Q,12,0),0)</f>
        <v>0</v>
      </c>
      <c r="DD405" s="304">
        <f>IFERROR(VLOOKUP($AN405,装备!$B:$Q,13,0),0)</f>
        <v>0</v>
      </c>
      <c r="DE405" s="304">
        <f>IFERROR(VLOOKUP($AN405,装备!$B:$Q,14,0),0)</f>
        <v>0</v>
      </c>
      <c r="DF405" s="304">
        <f>IFERROR(VLOOKUP($AN405,装备!$B:$Q,16,0),0)</f>
        <v>0</v>
      </c>
      <c r="DG405" s="304">
        <f>IFERROR(VLOOKUP($AN405,装备!$B:$Q,5,0),0)</f>
        <v>0</v>
      </c>
      <c r="DH405" s="304">
        <f>IFERROR(VLOOKUP(AO405,装备!$B:$C,2,0),0)</f>
        <v>0</v>
      </c>
      <c r="DI405" s="304">
        <f>IFERROR(VLOOKUP($AO405,装备!$B:$Q,5,0),0)</f>
        <v>0</v>
      </c>
      <c r="DJ405" s="304">
        <f>IFERROR(VLOOKUP($AO405,装备!$B:$Q,6,0),0)</f>
        <v>0</v>
      </c>
      <c r="DK405" s="304">
        <f>IFERROR(VLOOKUP($AO405,装备!$B:$Q,7,0),0)</f>
        <v>0</v>
      </c>
      <c r="DL405" s="304">
        <f>IFERROR(VLOOKUP($AO405,装备!$B:$Q,8,0),0)</f>
        <v>0</v>
      </c>
      <c r="DM405" s="304">
        <f>IFERROR(VLOOKUP($AO405,装备!$B:$Q,9,0),0)</f>
        <v>0</v>
      </c>
      <c r="DN405" s="304">
        <f>IFERROR(VLOOKUP($AO405,装备!$B:$Q,10,0),0)</f>
        <v>0</v>
      </c>
      <c r="DO405" s="304">
        <f>IFERROR(VLOOKUP($AO405,装备!$B:$Q,11,0),0)</f>
        <v>0</v>
      </c>
      <c r="DP405" s="304">
        <f>IFERROR(VLOOKUP($AO405,装备!$B:$Q,12,0),0)</f>
        <v>0</v>
      </c>
      <c r="DQ405" s="304">
        <f>IFERROR(VLOOKUP($AO405,装备!$B:$Q,13,0),0)</f>
        <v>0</v>
      </c>
      <c r="DR405" s="304">
        <f>IFERROR(VLOOKUP($AO405,装备!$B:$Q,14,0),0)</f>
        <v>0</v>
      </c>
      <c r="DS405" s="304">
        <f>IFERROR(VLOOKUP($AO405,装备!$B:$Q,16,0),0)</f>
        <v>0</v>
      </c>
      <c r="DT405" s="304">
        <f>IFERROR(VLOOKUP($AO405,装备!$B:$Q,5,0),0)</f>
        <v>0</v>
      </c>
    </row>
    <row r="406" spans="1:124" ht="54">
      <c r="A406" s="301">
        <f>未改造舰娘!$A402</f>
        <v>10043313</v>
      </c>
      <c r="B406" s="354" t="s">
        <v>4337</v>
      </c>
      <c r="C406" s="323"/>
      <c r="D406" s="323">
        <f t="shared" si="6"/>
        <v>110</v>
      </c>
      <c r="E406" s="303">
        <f>未改造舰娘!$C402</f>
        <v>5</v>
      </c>
      <c r="F406" s="304" t="str">
        <f>未改造舰娘!$D402</f>
        <v>航母</v>
      </c>
      <c r="G406" s="304" t="str">
        <f>未改造舰娘!$E402</f>
        <v>大型</v>
      </c>
      <c r="H406" s="304" t="str">
        <f>未改造舰娘!$F402</f>
        <v>主力舰</v>
      </c>
      <c r="I406" s="460">
        <f>未改造舰娘!$AR402</f>
        <v>4</v>
      </c>
      <c r="J406" s="304" t="str">
        <f>未改造舰娘!$G402</f>
        <v>美国</v>
      </c>
      <c r="K406" s="312">
        <f>未改造舰娘!$H402+(BV406+CI406+CV406+DI406)*$C$2</f>
        <v>60</v>
      </c>
      <c r="L406" s="304">
        <f>未改造舰娘!$I402</f>
        <v>0</v>
      </c>
      <c r="M406" s="304">
        <f>未改造舰娘!$J402</f>
        <v>3</v>
      </c>
      <c r="N406" s="518">
        <f>未改造舰娘!$K402</f>
        <v>4</v>
      </c>
      <c r="O406" s="304">
        <f>未改造舰娘!$L402+((CE406+CR406+DE406+DR406)*$C$2)</f>
        <v>22</v>
      </c>
      <c r="P406" s="304" t="str">
        <f>IF($C$2=1,(IF(ISERROR(FIND("超长",未改造舰娘!$M402&amp;CC406&amp;CP406&amp;DC406&amp;DP406,1)),IF(ISERROR(FIND("长",未改造舰娘!$M402&amp;CC406&amp;CP406&amp;DC406&amp;DP406,1)),IF(ISERROR(FIND("中",未改造舰娘!$M402&amp;CC406&amp;CP406&amp;DC406&amp;DP406,1)),IF(ISERROR(FIND("短",未改造舰娘!$M402&amp;CC406&amp;CP406&amp;DC406&amp;DP406,1)),IF(ISERROR(FIND("无",未改造舰娘!$M402&amp;CC406&amp;CP406&amp;DC406&amp;DP406,1)),0,"无"),"短"),"中"),"长"),"超长")),未改造舰娘!$M402)</f>
        <v>短</v>
      </c>
      <c r="Q406" s="303">
        <f>未改造舰娘!$N402</f>
        <v>33</v>
      </c>
      <c r="R406" s="304">
        <f>(未改造舰娘!$P402)+(未改造舰娘!$Q402)*$C$3+((BW406+CJ406+CW406+DJ406)*$C$2)</f>
        <v>40</v>
      </c>
      <c r="S406" s="304">
        <f>(未改造舰娘!$R402)+(未改造舰娘!$S402)*$C$3+((BY406+CL406+CY406+DL406)*$C$2)</f>
        <v>0</v>
      </c>
      <c r="T406" s="304">
        <f>(未改造舰娘!$T402)+(未改造舰娘!$U402)*$C$3+((BX406+CK406+CX406+DK406)*$C$2)</f>
        <v>60</v>
      </c>
      <c r="U406" s="304">
        <f>(未改造舰娘!$V402)+(未改造舰娘!$W402)*$C$3+((CG406+CT406+DG406+DT406)*$C$2)</f>
        <v>98</v>
      </c>
      <c r="V406" s="305">
        <f>INT((((未改造舰娘!$Y402)-(未改造舰娘!$X402))*(((IF(D406=0,C406,D406))-1)/99))+未改造舰娘!$X402)+((CB406+CO406+DB406+DO406)*$C$2)</f>
        <v>96</v>
      </c>
      <c r="W406" s="304">
        <f>INT((((未改造舰娘!$AA402)-(未改造舰娘!$Z402))*(((IF(D406=0,C406,D406))-1)/99))+未改造舰娘!$Z402)+((CD406+CQ406+DD406+DQ406)*$C$2)</f>
        <v>52</v>
      </c>
      <c r="X406" s="304">
        <f>INT((((未改造舰娘!$AC402)-(未改造舰娘!$AB402))*(((IF(D406=0,C406,D406))-1)/99))+未改造舰娘!$AB402)+((CA406+CN406+DA406+DN406)*$C$2)</f>
        <v>77</v>
      </c>
      <c r="Y406" s="303">
        <f>INT((((未改造舰娘!$AE402)-(未改造舰娘!$AD402))*(((IF(D406=0,C406,D406))-1)/99))+未改造舰娘!$AD402)+((BZ406+CM406+CZ406+DM406)*$C$2)</f>
        <v>0</v>
      </c>
      <c r="Z406" s="474">
        <f>IF(未改造舰娘!$AF402=0,"",未改造舰娘!$AF402)</f>
        <v>18</v>
      </c>
      <c r="AA406" s="304">
        <f>IF(未改造舰娘!$AG402="","",未改造舰娘!$AG402)</f>
        <v>20</v>
      </c>
      <c r="AB406" s="304">
        <f>IF(未改造舰娘!$AH402="","",未改造舰娘!$AH402)</f>
        <v>34</v>
      </c>
      <c r="AC406" s="304">
        <f>IF(未改造舰娘!$AI402="","",未改造舰娘!$AI402)</f>
        <v>18</v>
      </c>
      <c r="AD406" s="304">
        <f>IF(未改造舰娘!$AJ402="","",未改造舰娘!$AJ402)</f>
        <v>90</v>
      </c>
      <c r="AE406" s="305">
        <f>IF(未改造舰娘!$AK402="","",未改造舰娘!$AK402)</f>
        <v>0</v>
      </c>
      <c r="AF406" s="304" t="str">
        <f>IF(未改造舰娘!$AL402="","",未改造舰娘!$AL402)</f>
        <v/>
      </c>
      <c r="AG406" s="304" t="str">
        <f>IF(未改造舰娘!$AM402="","",未改造舰娘!$AM402)</f>
        <v/>
      </c>
      <c r="AH406" s="304" t="str">
        <f>IF(未改造舰娘!$AN402="","",未改造舰娘!$AN402)</f>
        <v/>
      </c>
      <c r="AI406" s="304" t="str">
        <f>IF(未改造舰娘!$AO402="","",未改造舰娘!$AO402)</f>
        <v/>
      </c>
      <c r="AJ406" s="304" t="str">
        <f>IF(未改造舰娘!$AP402="","",未改造舰娘!$AP402)</f>
        <v/>
      </c>
      <c r="AK406" s="303" t="str">
        <f>IF(未改造舰娘!$AQ402="","",未改造舰娘!$AQ402)</f>
        <v/>
      </c>
      <c r="AL406" s="306" t="str">
        <f>IF(未改造舰娘!$AS402="","",未改造舰娘!$AS402)</f>
        <v>TBF复仇者</v>
      </c>
      <c r="AM406" s="306" t="str">
        <f>IF(未改造舰娘!$AT402="","",未改造舰娘!$AT402)</f>
        <v>F6F地狱猫</v>
      </c>
      <c r="AN406" s="306" t="str">
        <f>IF(未改造舰娘!$AU402="","",未改造舰娘!$AU402)</f>
        <v/>
      </c>
      <c r="AO406" s="306" t="str">
        <f>IF(未改造舰娘!$AV402="","",未改造舰娘!$AV402)</f>
        <v/>
      </c>
      <c r="AP406" s="307" t="str">
        <f>IF(未改造舰娘!$AW402="","",未改造舰娘!$AW402)</f>
        <v>制空权(3级)：自身受到航母单位攻击时降低20%的伤害（限开幕与炮击战阶段）。自身和其上方最近的一艘航母，装母，轻母单位在制空权均势，优势，确保时舰载机伤害增加10%。</v>
      </c>
      <c r="AQ406" s="308" t="str">
        <f>IF(未改造舰娘!$AX402="","",未改造舰娘!$AX402)</f>
        <v/>
      </c>
      <c r="AR406" s="304">
        <f>IF(未改造舰娘!$AY402="","",未改造舰娘!$AY402)</f>
        <v>60</v>
      </c>
      <c r="AS406" s="304">
        <f>IF(未改造舰娘!$AZ402="","",未改造舰娘!$AZ402)</f>
        <v>65</v>
      </c>
      <c r="AT406" s="304">
        <f>IF(未改造舰娘!$BA402="","",未改造舰娘!$BA402)</f>
        <v>2.4</v>
      </c>
      <c r="AU406" s="304">
        <f>IF(未改造舰娘!$BB402="","",未改造舰娘!$BB402)</f>
        <v>4.5999999999999996</v>
      </c>
      <c r="AV406" s="305">
        <f>IF((未改造舰娘!$BG402+未改造舰娘!$BK402*$C$4)=0,"",(未改造舰娘!$BG402+未改造舰娘!$BK402*$C$4))</f>
        <v>35</v>
      </c>
      <c r="AW406" s="304">
        <f>IF((未改造舰娘!$BH402+未改造舰娘!$BL402*$C$4)=0,"",(未改造舰娘!$BH402+未改造舰娘!$BL402*$C$4))</f>
        <v>45</v>
      </c>
      <c r="AX406" s="304">
        <f>IF((未改造舰娘!$BI402+未改造舰娘!$BM402*$C$4)=0,"",(未改造舰娘!$BI402+未改造舰娘!$BM402*$C$4))</f>
        <v>60</v>
      </c>
      <c r="AY406" s="303">
        <f>IF((未改造舰娘!$BJ402+未改造舰娘!$BN402*$C$4)=0,"",(未改造舰娘!$BJ402+未改造舰娘!$BN402*$C$4))</f>
        <v>48</v>
      </c>
      <c r="AZ406" s="500">
        <f>IF(未改造舰娘!BC402="","",未改造舰娘!BC402)</f>
        <v>0</v>
      </c>
      <c r="BA406" s="500">
        <f>IF(未改造舰娘!BD402="","",未改造舰娘!BD402)</f>
        <v>0</v>
      </c>
      <c r="BB406" s="500">
        <f>IF(未改造舰娘!BE402="","",未改造舰娘!BE402)</f>
        <v>18</v>
      </c>
      <c r="BC406" s="498">
        <f>IF(未改造舰娘!BF402="","",未改造舰娘!BF402)</f>
        <v>107</v>
      </c>
      <c r="BD406" s="67" t="s">
        <v>3750</v>
      </c>
      <c r="BE406" s="507"/>
      <c r="BF406" s="306" t="str">
        <f>IF(未改造舰娘!$BQ402="","",未改造舰娘!$BQ402)</f>
        <v/>
      </c>
      <c r="BG406" s="306" t="str">
        <f>IF(未改造舰娘!$BR402="","",未改造舰娘!$BR402)</f>
        <v/>
      </c>
      <c r="BH406" s="306"/>
      <c r="BU406" s="304">
        <f>IFERROR(VLOOKUP(AL406,装备!$B:$C,2,0),0)</f>
        <v>4</v>
      </c>
      <c r="BV406" s="304">
        <f>IFERROR(VLOOKUP($AL406,装备!$B:$Q,5,0),0)</f>
        <v>0</v>
      </c>
      <c r="BW406" s="304">
        <f>IFERROR(VLOOKUP($AL406,装备!$B:$Q,6,0),0)</f>
        <v>0</v>
      </c>
      <c r="BX406" s="304">
        <f>IFERROR(VLOOKUP($AL406,装备!$B:$Q,7,0),0)</f>
        <v>0</v>
      </c>
      <c r="BY406" s="304">
        <f>IFERROR(VLOOKUP($AL406,装备!$B:$Q,8,0),0)</f>
        <v>7</v>
      </c>
      <c r="BZ406" s="304">
        <f>IFERROR(VLOOKUP($AL406,装备!$B:$Q,9,0),0)</f>
        <v>5</v>
      </c>
      <c r="CA406" s="304">
        <f>IFERROR(VLOOKUP($AL406,装备!$B:$Q,10,0),0)</f>
        <v>0</v>
      </c>
      <c r="CB406" s="304">
        <f>IFERROR(VLOOKUP($AL406,装备!$B:$Q,11,0),0)</f>
        <v>0</v>
      </c>
      <c r="CC406" s="304" t="str">
        <f>IFERROR(VLOOKUP($AL406,装备!$B:$Q,12,0),0)</f>
        <v>无</v>
      </c>
      <c r="CD406" s="304">
        <f>IFERROR(VLOOKUP($AL406,装备!$B:$Q,13,0),0)</f>
        <v>0</v>
      </c>
      <c r="CE406" s="304">
        <f>IFERROR(VLOOKUP($AL406,装备!$B:$Q,14,0),0)</f>
        <v>0</v>
      </c>
      <c r="CF406" s="304">
        <f>IFERROR(VLOOKUP($AL406,装备!$B:$Q,16,0),0)</f>
        <v>1</v>
      </c>
      <c r="CG406" s="304">
        <f>IFERROR(VLOOKUP($AL406,装备!$B:$Q,5,0),0)</f>
        <v>0</v>
      </c>
      <c r="CH406" s="304">
        <f>IFERROR(VLOOKUP(AM406,装备!$B:$C,2,0),0)</f>
        <v>4</v>
      </c>
      <c r="CI406" s="304">
        <f>IFERROR(VLOOKUP($AM406,装备!$B:$Q,5,0),0)</f>
        <v>0</v>
      </c>
      <c r="CJ406" s="304">
        <f>IFERROR(VLOOKUP($AM406,装备!$B:$Q,6,0),0)</f>
        <v>0</v>
      </c>
      <c r="CK406" s="304">
        <f>IFERROR(VLOOKUP($AM406,装备!$B:$Q,7,0),0)</f>
        <v>0</v>
      </c>
      <c r="CL406" s="304">
        <f>IFERROR(VLOOKUP($AM406,装备!$B:$Q,8,0),0)</f>
        <v>0</v>
      </c>
      <c r="CM406" s="304">
        <f>IFERROR(VLOOKUP($AM406,装备!$B:$Q,9,0),0)</f>
        <v>0</v>
      </c>
      <c r="CN406" s="304">
        <f>IFERROR(VLOOKUP($AM406,装备!$B:$Q,10,0),0)</f>
        <v>0</v>
      </c>
      <c r="CO406" s="304">
        <f>IFERROR(VLOOKUP($AM406,装备!$B:$Q,11,0),0)</f>
        <v>0</v>
      </c>
      <c r="CP406" s="304" t="str">
        <f>IFERROR(VLOOKUP($AM406,装备!$B:$Q,12,0),0)</f>
        <v>无</v>
      </c>
      <c r="CQ406" s="304">
        <f>IFERROR(VLOOKUP($AM406,装备!$B:$Q,13,0),0)</f>
        <v>1</v>
      </c>
      <c r="CR406" s="304">
        <f>IFERROR(VLOOKUP($AM406,装备!$B:$Q,14,0),0)</f>
        <v>0</v>
      </c>
      <c r="CS406" s="304">
        <f>IFERROR(VLOOKUP($AM406,装备!$B:$Q,16,0),0)</f>
        <v>8</v>
      </c>
      <c r="CT406" s="304">
        <f>IFERROR(VLOOKUP($AM406,装备!$B:$Q,5,0),0)</f>
        <v>0</v>
      </c>
      <c r="CU406" s="304">
        <f>IFERROR(VLOOKUP(AN406,装备!$B:$C,2,0),0)</f>
        <v>0</v>
      </c>
      <c r="CV406" s="304">
        <f>IFERROR(VLOOKUP($AN406,装备!$B:$Q,5,0),0)</f>
        <v>0</v>
      </c>
      <c r="CW406" s="304">
        <f>IFERROR(VLOOKUP($AN406,装备!$B:$Q,6,0),0)</f>
        <v>0</v>
      </c>
      <c r="CX406" s="304">
        <f>IFERROR(VLOOKUP($AN406,装备!$B:$Q,7,0),0)</f>
        <v>0</v>
      </c>
      <c r="CY406" s="304">
        <f>IFERROR(VLOOKUP($AN406,装备!$B:$Q,8,0),0)</f>
        <v>0</v>
      </c>
      <c r="CZ406" s="304">
        <f>IFERROR(VLOOKUP($AN406,装备!$B:$Q,9,0),0)</f>
        <v>0</v>
      </c>
      <c r="DA406" s="304">
        <f>IFERROR(VLOOKUP($AN406,装备!$B:$Q,10,0),0)</f>
        <v>0</v>
      </c>
      <c r="DB406" s="304">
        <f>IFERROR(VLOOKUP($AN406,装备!$B:$Q,11,0),0)</f>
        <v>0</v>
      </c>
      <c r="DC406" s="304">
        <f>IFERROR(VLOOKUP($AN406,装备!$B:$Q,12,0),0)</f>
        <v>0</v>
      </c>
      <c r="DD406" s="304">
        <f>IFERROR(VLOOKUP($AN406,装备!$B:$Q,13,0),0)</f>
        <v>0</v>
      </c>
      <c r="DE406" s="304">
        <f>IFERROR(VLOOKUP($AN406,装备!$B:$Q,14,0),0)</f>
        <v>0</v>
      </c>
      <c r="DF406" s="304">
        <f>IFERROR(VLOOKUP($AN406,装备!$B:$Q,16,0),0)</f>
        <v>0</v>
      </c>
      <c r="DG406" s="304">
        <f>IFERROR(VLOOKUP($AN406,装备!$B:$Q,5,0),0)</f>
        <v>0</v>
      </c>
      <c r="DH406" s="304">
        <f>IFERROR(VLOOKUP(AO406,装备!$B:$C,2,0),0)</f>
        <v>0</v>
      </c>
      <c r="DI406" s="304">
        <f>IFERROR(VLOOKUP($AO406,装备!$B:$Q,5,0),0)</f>
        <v>0</v>
      </c>
      <c r="DJ406" s="304">
        <f>IFERROR(VLOOKUP($AO406,装备!$B:$Q,6,0),0)</f>
        <v>0</v>
      </c>
      <c r="DK406" s="304">
        <f>IFERROR(VLOOKUP($AO406,装备!$B:$Q,7,0),0)</f>
        <v>0</v>
      </c>
      <c r="DL406" s="304">
        <f>IFERROR(VLOOKUP($AO406,装备!$B:$Q,8,0),0)</f>
        <v>0</v>
      </c>
      <c r="DM406" s="304">
        <f>IFERROR(VLOOKUP($AO406,装备!$B:$Q,9,0),0)</f>
        <v>0</v>
      </c>
      <c r="DN406" s="304">
        <f>IFERROR(VLOOKUP($AO406,装备!$B:$Q,10,0),0)</f>
        <v>0</v>
      </c>
      <c r="DO406" s="304">
        <f>IFERROR(VLOOKUP($AO406,装备!$B:$Q,11,0),0)</f>
        <v>0</v>
      </c>
      <c r="DP406" s="304">
        <f>IFERROR(VLOOKUP($AO406,装备!$B:$Q,12,0),0)</f>
        <v>0</v>
      </c>
      <c r="DQ406" s="304">
        <f>IFERROR(VLOOKUP($AO406,装备!$B:$Q,13,0),0)</f>
        <v>0</v>
      </c>
      <c r="DR406" s="304">
        <f>IFERROR(VLOOKUP($AO406,装备!$B:$Q,14,0),0)</f>
        <v>0</v>
      </c>
      <c r="DS406" s="304">
        <f>IFERROR(VLOOKUP($AO406,装备!$B:$Q,16,0),0)</f>
        <v>0</v>
      </c>
      <c r="DT406" s="304">
        <f>IFERROR(VLOOKUP($AO406,装备!$B:$Q,5,0),0)</f>
        <v>0</v>
      </c>
    </row>
    <row r="407" spans="1:124" hidden="1">
      <c r="A407" s="301">
        <f>未改造舰娘!$A403</f>
        <v>10043412</v>
      </c>
      <c r="B407" s="354" t="s">
        <v>4339</v>
      </c>
      <c r="C407" s="323"/>
      <c r="D407" s="323">
        <f t="shared" si="6"/>
        <v>110</v>
      </c>
      <c r="E407" s="303">
        <f>未改造舰娘!$C403</f>
        <v>4</v>
      </c>
      <c r="F407" s="304" t="str">
        <f>未改造舰娘!$D403</f>
        <v>轻巡</v>
      </c>
      <c r="G407" s="304" t="str">
        <f>未改造舰娘!$E403</f>
        <v>中型</v>
      </c>
      <c r="H407" s="304" t="str">
        <f>未改造舰娘!$F403</f>
        <v>护卫舰</v>
      </c>
      <c r="I407" s="460">
        <f>未改造舰娘!$AR403</f>
        <v>3</v>
      </c>
      <c r="J407" s="304" t="str">
        <f>未改造舰娘!$G403</f>
        <v>美国</v>
      </c>
      <c r="K407" s="312">
        <f>未改造舰娘!$H403+(BV407+CI407+CV407+DI407)*$C$2</f>
        <v>36</v>
      </c>
      <c r="L407" s="304">
        <f>未改造舰娘!$I403</f>
        <v>0</v>
      </c>
      <c r="M407" s="304">
        <f>未改造舰娘!$J403</f>
        <v>1</v>
      </c>
      <c r="N407" s="518">
        <f>未改造舰娘!$K403</f>
        <v>2</v>
      </c>
      <c r="O407" s="304">
        <f>未改造舰娘!$L403+((CE407+CR407+DE407+DR407)*$C$2)</f>
        <v>10</v>
      </c>
      <c r="P407" s="304" t="str">
        <f>IF($C$2=1,(IF(ISERROR(FIND("超长",未改造舰娘!$M403&amp;CC407&amp;CP407&amp;DC407&amp;DP407,1)),IF(ISERROR(FIND("长",未改造舰娘!$M403&amp;CC407&amp;CP407&amp;DC407&amp;DP407,1)),IF(ISERROR(FIND("中",未改造舰娘!$M403&amp;CC407&amp;CP407&amp;DC407&amp;DP407,1)),IF(ISERROR(FIND("短",未改造舰娘!$M403&amp;CC407&amp;CP407&amp;DC407&amp;DP407,1)),IF(ISERROR(FIND("无",未改造舰娘!$M403&amp;CC407&amp;CP407&amp;DC407&amp;DP407,1)),0,"无"),"短"),"中"),"长"),"超长")),未改造舰娘!$M403)</f>
        <v>中</v>
      </c>
      <c r="Q407" s="303">
        <f>未改造舰娘!$N403</f>
        <v>32.5</v>
      </c>
      <c r="R407" s="304">
        <f>(未改造舰娘!$P403)+(未改造舰娘!$Q403)*$C$3+((BW407+CJ407+CW407+DJ407)*$C$2)</f>
        <v>61</v>
      </c>
      <c r="S407" s="304">
        <f>(未改造舰娘!$R403)+(未改造舰娘!$S403)*$C$3+((BY407+CL407+CY407+DL407)*$C$2)</f>
        <v>0</v>
      </c>
      <c r="T407" s="304">
        <f>(未改造舰娘!$T403)+(未改造舰娘!$U403)*$C$3+((BX407+CK407+CX407+DK407)*$C$2)</f>
        <v>57</v>
      </c>
      <c r="U407" s="304">
        <f>(未改造舰娘!$V403)+(未改造舰娘!$W403)*$C$3+((CG407+CT407+DG407+DT407)*$C$2)</f>
        <v>110</v>
      </c>
      <c r="V407" s="305">
        <f>INT((((未改造舰娘!$Y403)-(未改造舰娘!$X403))*(((IF(D407=0,C407,D407))-1)/99))+未改造舰娘!$X403)+((CB407+CO407+DB407+DO407)*$C$2)</f>
        <v>91</v>
      </c>
      <c r="W407" s="304">
        <f>INT((((未改造舰娘!$AA403)-(未改造舰娘!$Z403))*(((IF(D407=0,C407,D407))-1)/99))+未改造舰娘!$Z403)+((CD407+CQ407+DD407+DQ407)*$C$2)</f>
        <v>70</v>
      </c>
      <c r="X407" s="304">
        <f>INT((((未改造舰娘!$AC403)-(未改造舰娘!$AB403))*(((IF(D407=0,C407,D407))-1)/99))+未改造舰娘!$AB403)+((CA407+CN407+DA407+DN407)*$C$2)</f>
        <v>50</v>
      </c>
      <c r="Y407" s="303">
        <f>INT((((未改造舰娘!$AE403)-(未改造舰娘!$AD403))*(((IF(D407=0,C407,D407))-1)/99))+未改造舰娘!$AD403)+((BZ407+CM407+CZ407+DM407)*$C$2)</f>
        <v>79</v>
      </c>
      <c r="Z407" s="474">
        <f>IF(未改造舰娘!$AF403=0,"",未改造舰娘!$AF403)</f>
        <v>3</v>
      </c>
      <c r="AA407" s="304">
        <f>IF(未改造舰娘!$AG403="","",未改造舰娘!$AG403)</f>
        <v>3</v>
      </c>
      <c r="AB407" s="304">
        <f>IF(未改造舰娘!$AH403="","",未改造舰娘!$AH403)</f>
        <v>3</v>
      </c>
      <c r="AC407" s="304" t="str">
        <f>IF(未改造舰娘!$AI403="","",未改造舰娘!$AI403)</f>
        <v/>
      </c>
      <c r="AD407" s="304">
        <f>IF(未改造舰娘!$AJ403="","",未改造舰娘!$AJ403)</f>
        <v>9</v>
      </c>
      <c r="AE407" s="305">
        <f>IF(未改造舰娘!$AK403="","",未改造舰娘!$AK403)</f>
        <v>0</v>
      </c>
      <c r="AF407" s="304" t="str">
        <f>IF(未改造舰娘!$AL403="","",未改造舰娘!$AL403)</f>
        <v/>
      </c>
      <c r="AG407" s="304" t="str">
        <f>IF(未改造舰娘!$AM403="","",未改造舰娘!$AM403)</f>
        <v/>
      </c>
      <c r="AH407" s="304" t="str">
        <f>IF(未改造舰娘!$AN403="","",未改造舰娘!$AN403)</f>
        <v/>
      </c>
      <c r="AI407" s="304" t="str">
        <f>IF(未改造舰娘!$AO403="","",未改造舰娘!$AO403)</f>
        <v/>
      </c>
      <c r="AJ407" s="304" t="str">
        <f>IF(未改造舰娘!$AP403="","",未改造舰娘!$AP403)</f>
        <v/>
      </c>
      <c r="AK407" s="303" t="str">
        <f>IF(未改造舰娘!$AQ403="","",未改造舰娘!$AQ403)</f>
        <v/>
      </c>
      <c r="AL407" s="306" t="str">
        <f>IF(未改造舰娘!$AS403="","",未改造舰娘!$AS403)</f>
        <v>U国博福斯40毫米防空炮(四联)</v>
      </c>
      <c r="AM407" s="306" t="str">
        <f>IF(未改造舰娘!$AT403="","",未改造舰娘!$AT403)</f>
        <v>U国三联6英寸炮</v>
      </c>
      <c r="AN407" s="306" t="str">
        <f>IF(未改造舰娘!$AU403="","",未改造舰娘!$AU403)</f>
        <v/>
      </c>
      <c r="AO407" s="306" t="str">
        <f>IF(未改造舰娘!$AV403="","",未改造舰娘!$AV403)</f>
        <v/>
      </c>
      <c r="AP407" s="307" t="str">
        <f>IF(未改造舰娘!$AW403="","",未改造舰娘!$AW403)</f>
        <v/>
      </c>
      <c r="AQ407" s="308" t="str">
        <f>IF(未改造舰娘!$AX403="","",未改造舰娘!$AX403)</f>
        <v/>
      </c>
      <c r="AR407" s="304">
        <f>IF(未改造舰娘!$AY403="","",未改造舰娘!$AY403)</f>
        <v>25</v>
      </c>
      <c r="AS407" s="304">
        <f>IF(未改造舰娘!$AZ403="","",未改造舰娘!$AZ403)</f>
        <v>30</v>
      </c>
      <c r="AT407" s="304">
        <f>IF(未改造舰娘!$BA403="","",未改造舰娘!$BA403)</f>
        <v>0.8</v>
      </c>
      <c r="AU407" s="304">
        <f>IF(未改造舰娘!$BB403="","",未改造舰娘!$BB403)</f>
        <v>1.5</v>
      </c>
      <c r="AV407" s="305">
        <f>IF((未改造舰娘!$BG403+未改造舰娘!$BK403*$C$4)=0,"",(未改造舰娘!$BG403+未改造舰娘!$BK403*$C$4))</f>
        <v>10</v>
      </c>
      <c r="AW407" s="304">
        <f>IF((未改造舰娘!$BH403+未改造舰娘!$BL403*$C$4)=0,"",(未改造舰娘!$BH403+未改造舰娘!$BL403*$C$4))</f>
        <v>23</v>
      </c>
      <c r="AX407" s="304">
        <f>IF((未改造舰娘!$BI403+未改造舰娘!$BM403*$C$4)=0,"",(未改造舰娘!$BI403+未改造舰娘!$BM403*$C$4))</f>
        <v>14</v>
      </c>
      <c r="AY407" s="303">
        <f>IF((未改造舰娘!$BJ403+未改造舰娘!$BN403*$C$4)=0,"",(未改造舰娘!$BJ403+未改造舰娘!$BN403*$C$4))</f>
        <v>2</v>
      </c>
      <c r="AZ407" s="500">
        <f>IF(未改造舰娘!BC403="","",未改造舰娘!BC403)</f>
        <v>16</v>
      </c>
      <c r="BA407" s="500">
        <f>IF(未改造舰娘!BD403="","",未改造舰娘!BD403)</f>
        <v>0</v>
      </c>
      <c r="BB407" s="500">
        <f>IF(未改造舰娘!BE403="","",未改造舰娘!BE403)</f>
        <v>16</v>
      </c>
      <c r="BC407" s="498">
        <f>IF(未改造舰娘!BF403="","",未改造舰娘!BF403)</f>
        <v>86</v>
      </c>
      <c r="BD407" s="336" t="s">
        <v>4967</v>
      </c>
      <c r="BE407" s="507"/>
      <c r="BF407" s="306" t="str">
        <f>IF(未改造舰娘!$BQ403="","",未改造舰娘!$BQ403)</f>
        <v>2-6-DFGIJKLM,7-4-M,7-5-CDEFKOQ,8-2-DFGHIJKLM,8-3-DEFGHIJKL</v>
      </c>
      <c r="BG407" s="306" t="str">
        <f>IF(未改造舰娘!$BR403="","",未改造舰娘!$BR403)</f>
        <v/>
      </c>
      <c r="BH407" s="306"/>
      <c r="BU407" s="304">
        <f>IFERROR(VLOOKUP(AL407,装备!$B:$C,2,0),0)</f>
        <v>5</v>
      </c>
      <c r="BV407" s="304">
        <f>IFERROR(VLOOKUP($AL407,装备!$B:$Q,5,0),0)</f>
        <v>0</v>
      </c>
      <c r="BW407" s="304">
        <f>IFERROR(VLOOKUP($AL407,装备!$B:$Q,6,0),0)</f>
        <v>2</v>
      </c>
      <c r="BX407" s="304">
        <f>IFERROR(VLOOKUP($AL407,装备!$B:$Q,7,0),0)</f>
        <v>0</v>
      </c>
      <c r="BY407" s="304">
        <f>IFERROR(VLOOKUP($AL407,装备!$B:$Q,8,0),0)</f>
        <v>0</v>
      </c>
      <c r="BZ407" s="304">
        <f>IFERROR(VLOOKUP($AL407,装备!$B:$Q,9,0),0)</f>
        <v>0</v>
      </c>
      <c r="CA407" s="304">
        <f>IFERROR(VLOOKUP($AL407,装备!$B:$Q,10,0),0)</f>
        <v>0</v>
      </c>
      <c r="CB407" s="304">
        <f>IFERROR(VLOOKUP($AL407,装备!$B:$Q,11,0),0)</f>
        <v>1</v>
      </c>
      <c r="CC407" s="304" t="str">
        <f>IFERROR(VLOOKUP($AL407,装备!$B:$Q,12,0),0)</f>
        <v>短</v>
      </c>
      <c r="CD407" s="304">
        <f>IFERROR(VLOOKUP($AL407,装备!$B:$Q,13,0),0)</f>
        <v>0</v>
      </c>
      <c r="CE407" s="304">
        <f>IFERROR(VLOOKUP($AL407,装备!$B:$Q,14,0),0)</f>
        <v>0</v>
      </c>
      <c r="CF407" s="304">
        <f>IFERROR(VLOOKUP($AL407,装备!$B:$Q,16,0),0)</f>
        <v>9</v>
      </c>
      <c r="CG407" s="304">
        <f>IFERROR(VLOOKUP($AL407,装备!$B:$Q,5,0),0)</f>
        <v>0</v>
      </c>
      <c r="CH407" s="304">
        <f>IFERROR(VLOOKUP(AM407,装备!$B:$C,2,0),0)</f>
        <v>2</v>
      </c>
      <c r="CI407" s="304">
        <f>IFERROR(VLOOKUP($AM407,装备!$B:$Q,5,0),0)</f>
        <v>0</v>
      </c>
      <c r="CJ407" s="304">
        <f>IFERROR(VLOOKUP($AM407,装备!$B:$Q,6,0),0)</f>
        <v>6</v>
      </c>
      <c r="CK407" s="304">
        <f>IFERROR(VLOOKUP($AM407,装备!$B:$Q,7,0),0)</f>
        <v>0</v>
      </c>
      <c r="CL407" s="304">
        <f>IFERROR(VLOOKUP($AM407,装备!$B:$Q,8,0),0)</f>
        <v>0</v>
      </c>
      <c r="CM407" s="304">
        <f>IFERROR(VLOOKUP($AM407,装备!$B:$Q,9,0),0)</f>
        <v>0</v>
      </c>
      <c r="CN407" s="304">
        <f>IFERROR(VLOOKUP($AM407,装备!$B:$Q,10,0),0)</f>
        <v>0</v>
      </c>
      <c r="CO407" s="304">
        <f>IFERROR(VLOOKUP($AM407,装备!$B:$Q,11,0),0)</f>
        <v>1</v>
      </c>
      <c r="CP407" s="304" t="str">
        <f>IFERROR(VLOOKUP($AM407,装备!$B:$Q,12,0),0)</f>
        <v>中</v>
      </c>
      <c r="CQ407" s="304">
        <f>IFERROR(VLOOKUP($AM407,装备!$B:$Q,13,0),0)</f>
        <v>0</v>
      </c>
      <c r="CR407" s="304">
        <f>IFERROR(VLOOKUP($AM407,装备!$B:$Q,14,0),0)</f>
        <v>0</v>
      </c>
      <c r="CS407" s="304">
        <f>IFERROR(VLOOKUP($AM407,装备!$B:$Q,16,0),0)</f>
        <v>0</v>
      </c>
      <c r="CT407" s="304">
        <f>IFERROR(VLOOKUP($AM407,装备!$B:$Q,5,0),0)</f>
        <v>0</v>
      </c>
      <c r="CU407" s="304">
        <f>IFERROR(VLOOKUP(AN407,装备!$B:$C,2,0),0)</f>
        <v>0</v>
      </c>
      <c r="CV407" s="304">
        <f>IFERROR(VLOOKUP($AN407,装备!$B:$Q,5,0),0)</f>
        <v>0</v>
      </c>
      <c r="CW407" s="304">
        <f>IFERROR(VLOOKUP($AN407,装备!$B:$Q,6,0),0)</f>
        <v>0</v>
      </c>
      <c r="CX407" s="304">
        <f>IFERROR(VLOOKUP($AN407,装备!$B:$Q,7,0),0)</f>
        <v>0</v>
      </c>
      <c r="CY407" s="304">
        <f>IFERROR(VLOOKUP($AN407,装备!$B:$Q,8,0),0)</f>
        <v>0</v>
      </c>
      <c r="CZ407" s="304">
        <f>IFERROR(VLOOKUP($AN407,装备!$B:$Q,9,0),0)</f>
        <v>0</v>
      </c>
      <c r="DA407" s="304">
        <f>IFERROR(VLOOKUP($AN407,装备!$B:$Q,10,0),0)</f>
        <v>0</v>
      </c>
      <c r="DB407" s="304">
        <f>IFERROR(VLOOKUP($AN407,装备!$B:$Q,11,0),0)</f>
        <v>0</v>
      </c>
      <c r="DC407" s="304">
        <f>IFERROR(VLOOKUP($AN407,装备!$B:$Q,12,0),0)</f>
        <v>0</v>
      </c>
      <c r="DD407" s="304">
        <f>IFERROR(VLOOKUP($AN407,装备!$B:$Q,13,0),0)</f>
        <v>0</v>
      </c>
      <c r="DE407" s="304">
        <f>IFERROR(VLOOKUP($AN407,装备!$B:$Q,14,0),0)</f>
        <v>0</v>
      </c>
      <c r="DF407" s="304">
        <f>IFERROR(VLOOKUP($AN407,装备!$B:$Q,16,0),0)</f>
        <v>0</v>
      </c>
      <c r="DG407" s="304">
        <f>IFERROR(VLOOKUP($AN407,装备!$B:$Q,5,0),0)</f>
        <v>0</v>
      </c>
      <c r="DH407" s="304">
        <f>IFERROR(VLOOKUP(AO407,装备!$B:$C,2,0),0)</f>
        <v>0</v>
      </c>
      <c r="DI407" s="304">
        <f>IFERROR(VLOOKUP($AO407,装备!$B:$Q,5,0),0)</f>
        <v>0</v>
      </c>
      <c r="DJ407" s="304">
        <f>IFERROR(VLOOKUP($AO407,装备!$B:$Q,6,0),0)</f>
        <v>0</v>
      </c>
      <c r="DK407" s="304">
        <f>IFERROR(VLOOKUP($AO407,装备!$B:$Q,7,0),0)</f>
        <v>0</v>
      </c>
      <c r="DL407" s="304">
        <f>IFERROR(VLOOKUP($AO407,装备!$B:$Q,8,0),0)</f>
        <v>0</v>
      </c>
      <c r="DM407" s="304">
        <f>IFERROR(VLOOKUP($AO407,装备!$B:$Q,9,0),0)</f>
        <v>0</v>
      </c>
      <c r="DN407" s="304">
        <f>IFERROR(VLOOKUP($AO407,装备!$B:$Q,10,0),0)</f>
        <v>0</v>
      </c>
      <c r="DO407" s="304">
        <f>IFERROR(VLOOKUP($AO407,装备!$B:$Q,11,0),0)</f>
        <v>0</v>
      </c>
      <c r="DP407" s="304">
        <f>IFERROR(VLOOKUP($AO407,装备!$B:$Q,12,0),0)</f>
        <v>0</v>
      </c>
      <c r="DQ407" s="304">
        <f>IFERROR(VLOOKUP($AO407,装备!$B:$Q,13,0),0)</f>
        <v>0</v>
      </c>
      <c r="DR407" s="304">
        <f>IFERROR(VLOOKUP($AO407,装备!$B:$Q,14,0),0)</f>
        <v>0</v>
      </c>
      <c r="DS407" s="304">
        <f>IFERROR(VLOOKUP($AO407,装备!$B:$Q,16,0),0)</f>
        <v>0</v>
      </c>
      <c r="DT407" s="304">
        <f>IFERROR(VLOOKUP($AO407,装备!$B:$Q,5,0),0)</f>
        <v>0</v>
      </c>
    </row>
    <row r="408" spans="1:124" ht="40.5" hidden="1">
      <c r="A408" s="301">
        <f>未改造舰娘!$A404</f>
        <v>10043513</v>
      </c>
      <c r="B408" s="354" t="s">
        <v>4340</v>
      </c>
      <c r="C408" s="323"/>
      <c r="D408" s="323">
        <f t="shared" si="6"/>
        <v>110</v>
      </c>
      <c r="E408" s="303">
        <f>未改造舰娘!$C404</f>
        <v>4</v>
      </c>
      <c r="F408" s="304" t="str">
        <f>未改造舰娘!$D404</f>
        <v>战巡</v>
      </c>
      <c r="G408" s="304" t="str">
        <f>未改造舰娘!$E404</f>
        <v>大型</v>
      </c>
      <c r="H408" s="304" t="str">
        <f>未改造舰娘!$F404</f>
        <v>主力舰</v>
      </c>
      <c r="I408" s="460">
        <f>未改造舰娘!$AR404</f>
        <v>4</v>
      </c>
      <c r="J408" s="304" t="str">
        <f>未改造舰娘!$G404</f>
        <v>日本</v>
      </c>
      <c r="K408" s="312">
        <f>未改造舰娘!$H404+(BV408+CI408+CV408+DI408)*$C$2</f>
        <v>62</v>
      </c>
      <c r="L408" s="304">
        <f>未改造舰娘!$I404</f>
        <v>2</v>
      </c>
      <c r="M408" s="304">
        <f>未改造舰娘!$J404</f>
        <v>4</v>
      </c>
      <c r="N408" s="518">
        <f>未改造舰娘!$K404</f>
        <v>5</v>
      </c>
      <c r="O408" s="304">
        <f>未改造舰娘!$L404+((CE408+CR408+DE408+DR408)*$C$2)</f>
        <v>5</v>
      </c>
      <c r="P408" s="304" t="str">
        <f>IF($C$2=1,(IF(ISERROR(FIND("超长",未改造舰娘!$M404&amp;CC408&amp;CP408&amp;DC408&amp;DP408,1)),IF(ISERROR(FIND("长",未改造舰娘!$M404&amp;CC408&amp;CP408&amp;DC408&amp;DP408,1)),IF(ISERROR(FIND("中",未改造舰娘!$M404&amp;CC408&amp;CP408&amp;DC408&amp;DP408,1)),IF(ISERROR(FIND("短",未改造舰娘!$M404&amp;CC408&amp;CP408&amp;DC408&amp;DP408,1)),IF(ISERROR(FIND("无",未改造舰娘!$M404&amp;CC408&amp;CP408&amp;DC408&amp;DP408,1)),0,"无"),"短"),"中"),"长"),"超长")),未改造舰娘!$M404)</f>
        <v>长</v>
      </c>
      <c r="Q408" s="303">
        <f>未改造舰娘!$N404</f>
        <v>33</v>
      </c>
      <c r="R408" s="304">
        <f>(未改造舰娘!$P404)+(未改造舰娘!$Q404)*$C$3+((BW408+CJ408+CW408+DJ408)*$C$2)</f>
        <v>93</v>
      </c>
      <c r="S408" s="304">
        <f>(未改造舰娘!$R404)+(未改造舰娘!$S404)*$C$3+((BY408+CL408+CY408+DL408)*$C$2)</f>
        <v>0</v>
      </c>
      <c r="T408" s="304">
        <f>(未改造舰娘!$T404)+(未改造舰娘!$U404)*$C$3+((BX408+CK408+CX408+DK408)*$C$2)</f>
        <v>74</v>
      </c>
      <c r="U408" s="304">
        <f>(未改造舰娘!$V404)+(未改造舰娘!$W404)*$C$3+((CG408+CT408+DG408+DT408)*$C$2)</f>
        <v>80</v>
      </c>
      <c r="V408" s="305">
        <f>INT((((未改造舰娘!$Y404)-(未改造舰娘!$X404))*(((IF(D408=0,C408,D408))-1)/99))+未改造舰娘!$X404)+((CB408+CO408+DB408+DO408)*$C$2)</f>
        <v>94</v>
      </c>
      <c r="W408" s="304">
        <f>INT((((未改造舰娘!$AA404)-(未改造舰娘!$Z404))*(((IF(D408=0,C408,D408))-1)/99))+未改造舰娘!$Z404)+((CD408+CQ408+DD408+DQ408)*$C$2)</f>
        <v>66</v>
      </c>
      <c r="X408" s="304">
        <f>INT((((未改造舰娘!$AC404)-(未改造舰娘!$AB404))*(((IF(D408=0,C408,D408))-1)/99))+未改造舰娘!$AB404)+((CA408+CN408+DA408+DN408)*$C$2)</f>
        <v>40</v>
      </c>
      <c r="Y408" s="303">
        <f>INT((((未改造舰娘!$AE404)-(未改造舰娘!$AD404))*(((IF(D408=0,C408,D408))-1)/99))+未改造舰娘!$AD404)+((BZ408+CM408+CZ408+DM408)*$C$2)</f>
        <v>0</v>
      </c>
      <c r="Z408" s="474">
        <f>IF(未改造舰娘!$AF404=0,"",未改造舰娘!$AF404)</f>
        <v>3</v>
      </c>
      <c r="AA408" s="304">
        <f>IF(未改造舰娘!$AG404="","",未改造舰娘!$AG404)</f>
        <v>3</v>
      </c>
      <c r="AB408" s="304">
        <f>IF(未改造舰娘!$AH404="","",未改造舰娘!$AH404)</f>
        <v>3</v>
      </c>
      <c r="AC408" s="304">
        <f>IF(未改造舰娘!$AI404="","",未改造舰娘!$AI404)</f>
        <v>3</v>
      </c>
      <c r="AD408" s="304">
        <f>IF(未改造舰娘!$AJ404="","",未改造舰娘!$AJ404)</f>
        <v>12</v>
      </c>
      <c r="AE408" s="305">
        <f>IF(未改造舰娘!$AK404="","",未改造舰娘!$AK404)</f>
        <v>0</v>
      </c>
      <c r="AF408" s="304" t="str">
        <f>IF(未改造舰娘!$AL404="","",未改造舰娘!$AL404)</f>
        <v/>
      </c>
      <c r="AG408" s="304" t="str">
        <f>IF(未改造舰娘!$AM404="","",未改造舰娘!$AM404)</f>
        <v/>
      </c>
      <c r="AH408" s="304" t="str">
        <f>IF(未改造舰娘!$AN404="","",未改造舰娘!$AN404)</f>
        <v/>
      </c>
      <c r="AI408" s="304" t="str">
        <f>IF(未改造舰娘!$AO404="","",未改造舰娘!$AO404)</f>
        <v/>
      </c>
      <c r="AJ408" s="304" t="str">
        <f>IF(未改造舰娘!$AP404="","",未改造舰娘!$AP404)</f>
        <v/>
      </c>
      <c r="AK408" s="303" t="str">
        <f>IF(未改造舰娘!$AQ404="","",未改造舰娘!$AQ404)</f>
        <v/>
      </c>
      <c r="AL408" s="306" t="str">
        <f>IF(未改造舰娘!$AS404="","",未改造舰娘!$AS404)</f>
        <v>零式水上侦察机</v>
      </c>
      <c r="AM408" s="306" t="str">
        <f>IF(未改造舰娘!$AT404="","",未改造舰娘!$AT404)</f>
        <v>改良型动力系统</v>
      </c>
      <c r="AN408" s="306" t="str">
        <f>IF(未改造舰娘!$AU404="","",未改造舰娘!$AU404)</f>
        <v/>
      </c>
      <c r="AO408" s="306" t="str">
        <f>IF(未改造舰娘!$AV404="","",未改造舰娘!$AV404)</f>
        <v/>
      </c>
      <c r="AP408" s="307" t="str">
        <f>IF(未改造舰娘!$AW404="","",未改造舰娘!$AW404)</f>
        <v>夜战核心(3级)：（旗舰技）炮击战阶段提升全队中、小型船10点回避值；夜战阶段提升中型船13点火力值和小型船10点鱼雷值。</v>
      </c>
      <c r="AQ408" s="308" t="str">
        <f>IF(未改造舰娘!$AX404="","",未改造舰娘!$AX404)</f>
        <v/>
      </c>
      <c r="AR408" s="304">
        <f>IF(未改造舰娘!$AY404="","",未改造舰娘!$AY404)</f>
        <v>80</v>
      </c>
      <c r="AS408" s="304">
        <f>IF(未改造舰娘!$AZ404="","",未改造舰娘!$AZ404)</f>
        <v>110</v>
      </c>
      <c r="AT408" s="304">
        <f>IF(未改造舰娘!$BA404="","",未改造舰娘!$BA404)</f>
        <v>2.88</v>
      </c>
      <c r="AU408" s="304">
        <f>IF(未改造舰娘!$BB404="","",未改造舰娘!$BB404)</f>
        <v>5.4</v>
      </c>
      <c r="AV408" s="305">
        <f>IF((未改造舰娘!$BG404+未改造舰娘!$BK404*$C$4)=0,"",(未改造舰娘!$BG404+未改造舰娘!$BK404*$C$4))</f>
        <v>51</v>
      </c>
      <c r="AW408" s="304">
        <f>IF((未改造舰娘!$BH404+未改造舰娘!$BL404*$C$4)=0,"",(未改造舰娘!$BH404+未改造舰娘!$BL404*$C$4))</f>
        <v>51</v>
      </c>
      <c r="AX408" s="304">
        <f>IF((未改造舰娘!$BI404+未改造舰娘!$BM404*$C$4)=0,"",(未改造舰娘!$BI404+未改造舰娘!$BM404*$C$4))</f>
        <v>60</v>
      </c>
      <c r="AY408" s="303">
        <f>IF((未改造舰娘!$BJ404+未改造舰娘!$BN404*$C$4)=0,"",(未改造舰娘!$BJ404+未改造舰娘!$BN404*$C$4))</f>
        <v>2</v>
      </c>
      <c r="AZ408" s="500">
        <f>IF(未改造舰娘!BC404="","",未改造舰娘!BC404)</f>
        <v>67</v>
      </c>
      <c r="BA408" s="500">
        <f>IF(未改造舰娘!BD404="","",未改造舰娘!BD404)</f>
        <v>0</v>
      </c>
      <c r="BB408" s="500">
        <f>IF(未改造舰娘!BE404="","",未改造舰娘!BE404)</f>
        <v>59</v>
      </c>
      <c r="BC408" s="498">
        <f>IF(未改造舰娘!BF404="","",未改造舰娘!BF404)</f>
        <v>39</v>
      </c>
      <c r="BD408" s="67" t="s">
        <v>4968</v>
      </c>
      <c r="BE408" s="507"/>
      <c r="BF408" s="306" t="str">
        <f>IF(未改造舰娘!$BQ404="","",未改造舰娘!$BQ404)</f>
        <v/>
      </c>
      <c r="BG408" s="306" t="str">
        <f>IF(未改造舰娘!$BR404="","",未改造舰娘!$BR404)</f>
        <v/>
      </c>
      <c r="BH408" s="306"/>
      <c r="BU408" s="304">
        <f>IFERROR(VLOOKUP(AL408,装备!$B:$C,2,0),0)</f>
        <v>1</v>
      </c>
      <c r="BV408" s="304">
        <f>IFERROR(VLOOKUP($AL408,装备!$B:$Q,5,0),0)</f>
        <v>0</v>
      </c>
      <c r="BW408" s="304">
        <f>IFERROR(VLOOKUP($AL408,装备!$B:$Q,6,0),0)</f>
        <v>0</v>
      </c>
      <c r="BX408" s="304">
        <f>IFERROR(VLOOKUP($AL408,装备!$B:$Q,7,0),0)</f>
        <v>0</v>
      </c>
      <c r="BY408" s="304">
        <f>IFERROR(VLOOKUP($AL408,装备!$B:$Q,8,0),0)</f>
        <v>0</v>
      </c>
      <c r="BZ408" s="304">
        <f>IFERROR(VLOOKUP($AL408,装备!$B:$Q,9,0),0)</f>
        <v>2</v>
      </c>
      <c r="CA408" s="304">
        <f>IFERROR(VLOOKUP($AL408,装备!$B:$Q,10,0),0)</f>
        <v>5</v>
      </c>
      <c r="CB408" s="304">
        <f>IFERROR(VLOOKUP($AL408,装备!$B:$Q,11,0),0)</f>
        <v>1</v>
      </c>
      <c r="CC408" s="304" t="str">
        <f>IFERROR(VLOOKUP($AL408,装备!$B:$Q,12,0),0)</f>
        <v>无</v>
      </c>
      <c r="CD408" s="304">
        <f>IFERROR(VLOOKUP($AL408,装备!$B:$Q,13,0),0)</f>
        <v>0</v>
      </c>
      <c r="CE408" s="304">
        <f>IFERROR(VLOOKUP($AL408,装备!$B:$Q,14,0),0)</f>
        <v>0</v>
      </c>
      <c r="CF408" s="304">
        <f>IFERROR(VLOOKUP($AL408,装备!$B:$Q,16,0),0)</f>
        <v>1</v>
      </c>
      <c r="CG408" s="304">
        <f>IFERROR(VLOOKUP($AL408,装备!$B:$Q,5,0),0)</f>
        <v>0</v>
      </c>
      <c r="CH408" s="304">
        <f>IFERROR(VLOOKUP(AM408,装备!$B:$C,2,0),0)</f>
        <v>5</v>
      </c>
      <c r="CI408" s="304">
        <f>IFERROR(VLOOKUP($AM408,装备!$B:$Q,5,0),0)</f>
        <v>0</v>
      </c>
      <c r="CJ408" s="304">
        <f>IFERROR(VLOOKUP($AM408,装备!$B:$Q,6,0),0)</f>
        <v>0</v>
      </c>
      <c r="CK408" s="304">
        <f>IFERROR(VLOOKUP($AM408,装备!$B:$Q,7,0),0)</f>
        <v>0</v>
      </c>
      <c r="CL408" s="304">
        <f>IFERROR(VLOOKUP($AM408,装备!$B:$Q,8,0),0)</f>
        <v>0</v>
      </c>
      <c r="CM408" s="304">
        <f>IFERROR(VLOOKUP($AM408,装备!$B:$Q,9,0),0)</f>
        <v>0</v>
      </c>
      <c r="CN408" s="304">
        <f>IFERROR(VLOOKUP($AM408,装备!$B:$Q,10,0),0)</f>
        <v>0</v>
      </c>
      <c r="CO408" s="304">
        <f>IFERROR(VLOOKUP($AM408,装备!$B:$Q,11,0),0)</f>
        <v>0</v>
      </c>
      <c r="CP408" s="304" t="str">
        <f>IFERROR(VLOOKUP($AM408,装备!$B:$Q,12,0),0)</f>
        <v>无</v>
      </c>
      <c r="CQ408" s="304">
        <f>IFERROR(VLOOKUP($AM408,装备!$B:$Q,13,0),0)</f>
        <v>10</v>
      </c>
      <c r="CR408" s="304">
        <f>IFERROR(VLOOKUP($AM408,装备!$B:$Q,14,0),0)</f>
        <v>0</v>
      </c>
      <c r="CS408" s="304">
        <f>IFERROR(VLOOKUP($AM408,装备!$B:$Q,16,0),0)</f>
        <v>0</v>
      </c>
      <c r="CT408" s="304">
        <f>IFERROR(VLOOKUP($AM408,装备!$B:$Q,5,0),0)</f>
        <v>0</v>
      </c>
      <c r="CU408" s="304">
        <f>IFERROR(VLOOKUP(AN408,装备!$B:$C,2,0),0)</f>
        <v>0</v>
      </c>
      <c r="CV408" s="304">
        <f>IFERROR(VLOOKUP($AN408,装备!$B:$Q,5,0),0)</f>
        <v>0</v>
      </c>
      <c r="CW408" s="304">
        <f>IFERROR(VLOOKUP($AN408,装备!$B:$Q,6,0),0)</f>
        <v>0</v>
      </c>
      <c r="CX408" s="304">
        <f>IFERROR(VLOOKUP($AN408,装备!$B:$Q,7,0),0)</f>
        <v>0</v>
      </c>
      <c r="CY408" s="304">
        <f>IFERROR(VLOOKUP($AN408,装备!$B:$Q,8,0),0)</f>
        <v>0</v>
      </c>
      <c r="CZ408" s="304">
        <f>IFERROR(VLOOKUP($AN408,装备!$B:$Q,9,0),0)</f>
        <v>0</v>
      </c>
      <c r="DA408" s="304">
        <f>IFERROR(VLOOKUP($AN408,装备!$B:$Q,10,0),0)</f>
        <v>0</v>
      </c>
      <c r="DB408" s="304">
        <f>IFERROR(VLOOKUP($AN408,装备!$B:$Q,11,0),0)</f>
        <v>0</v>
      </c>
      <c r="DC408" s="304">
        <f>IFERROR(VLOOKUP($AN408,装备!$B:$Q,12,0),0)</f>
        <v>0</v>
      </c>
      <c r="DD408" s="304">
        <f>IFERROR(VLOOKUP($AN408,装备!$B:$Q,13,0),0)</f>
        <v>0</v>
      </c>
      <c r="DE408" s="304">
        <f>IFERROR(VLOOKUP($AN408,装备!$B:$Q,14,0),0)</f>
        <v>0</v>
      </c>
      <c r="DF408" s="304">
        <f>IFERROR(VLOOKUP($AN408,装备!$B:$Q,16,0),0)</f>
        <v>0</v>
      </c>
      <c r="DG408" s="304">
        <f>IFERROR(VLOOKUP($AN408,装备!$B:$Q,5,0),0)</f>
        <v>0</v>
      </c>
      <c r="DH408" s="304">
        <f>IFERROR(VLOOKUP(AO408,装备!$B:$C,2,0),0)</f>
        <v>0</v>
      </c>
      <c r="DI408" s="304">
        <f>IFERROR(VLOOKUP($AO408,装备!$B:$Q,5,0),0)</f>
        <v>0</v>
      </c>
      <c r="DJ408" s="304">
        <f>IFERROR(VLOOKUP($AO408,装备!$B:$Q,6,0),0)</f>
        <v>0</v>
      </c>
      <c r="DK408" s="304">
        <f>IFERROR(VLOOKUP($AO408,装备!$B:$Q,7,0),0)</f>
        <v>0</v>
      </c>
      <c r="DL408" s="304">
        <f>IFERROR(VLOOKUP($AO408,装备!$B:$Q,8,0),0)</f>
        <v>0</v>
      </c>
      <c r="DM408" s="304">
        <f>IFERROR(VLOOKUP($AO408,装备!$B:$Q,9,0),0)</f>
        <v>0</v>
      </c>
      <c r="DN408" s="304">
        <f>IFERROR(VLOOKUP($AO408,装备!$B:$Q,10,0),0)</f>
        <v>0</v>
      </c>
      <c r="DO408" s="304">
        <f>IFERROR(VLOOKUP($AO408,装备!$B:$Q,11,0),0)</f>
        <v>0</v>
      </c>
      <c r="DP408" s="304">
        <f>IFERROR(VLOOKUP($AO408,装备!$B:$Q,12,0),0)</f>
        <v>0</v>
      </c>
      <c r="DQ408" s="304">
        <f>IFERROR(VLOOKUP($AO408,装备!$B:$Q,13,0),0)</f>
        <v>0</v>
      </c>
      <c r="DR408" s="304">
        <f>IFERROR(VLOOKUP($AO408,装备!$B:$Q,14,0),0)</f>
        <v>0</v>
      </c>
      <c r="DS408" s="304">
        <f>IFERROR(VLOOKUP($AO408,装备!$B:$Q,16,0),0)</f>
        <v>0</v>
      </c>
      <c r="DT408" s="304">
        <f>IFERROR(VLOOKUP($AO408,装备!$B:$Q,5,0),0)</f>
        <v>0</v>
      </c>
    </row>
    <row r="409" spans="1:124" ht="54" hidden="1">
      <c r="A409" s="301">
        <f>未改造舰娘!$A405</f>
        <v>10043613</v>
      </c>
      <c r="B409" s="354" t="s">
        <v>4341</v>
      </c>
      <c r="C409" s="323"/>
      <c r="D409" s="323">
        <f t="shared" si="6"/>
        <v>110</v>
      </c>
      <c r="E409" s="303">
        <f>未改造舰娘!$C405</f>
        <v>5</v>
      </c>
      <c r="F409" s="304" t="str">
        <f>未改造舰娘!$D405</f>
        <v>战巡</v>
      </c>
      <c r="G409" s="304" t="str">
        <f>未改造舰娘!$E405</f>
        <v>大型</v>
      </c>
      <c r="H409" s="304" t="str">
        <f>未改造舰娘!$F405</f>
        <v>主力舰</v>
      </c>
      <c r="I409" s="460">
        <f>未改造舰娘!$AR405</f>
        <v>4</v>
      </c>
      <c r="J409" s="304" t="str">
        <f>未改造舰娘!$G405</f>
        <v>日本</v>
      </c>
      <c r="K409" s="312">
        <f>未改造舰娘!$H405+(BV409+CI409+CV409+DI409)*$C$2</f>
        <v>80</v>
      </c>
      <c r="L409" s="304">
        <f>未改造舰娘!$I405</f>
        <v>0</v>
      </c>
      <c r="M409" s="304">
        <f>未改造舰娘!$J405</f>
        <v>5</v>
      </c>
      <c r="N409" s="518">
        <f>未改造舰娘!$K405</f>
        <v>5</v>
      </c>
      <c r="O409" s="304">
        <f>未改造舰娘!$L405+((CE409+CR409+DE409+DR409)*$C$2)</f>
        <v>5</v>
      </c>
      <c r="P409" s="304" t="str">
        <f>IF($C$2=1,(IF(ISERROR(FIND("超长",未改造舰娘!$M405&amp;CC409&amp;CP409&amp;DC409&amp;DP409,1)),IF(ISERROR(FIND("长",未改造舰娘!$M405&amp;CC409&amp;CP409&amp;DC409&amp;DP409,1)),IF(ISERROR(FIND("中",未改造舰娘!$M405&amp;CC409&amp;CP409&amp;DC409&amp;DP409,1)),IF(ISERROR(FIND("短",未改造舰娘!$M405&amp;CC409&amp;CP409&amp;DC409&amp;DP409,1)),IF(ISERROR(FIND("无",未改造舰娘!$M405&amp;CC409&amp;CP409&amp;DC409&amp;DP409,1)),0,"无"),"短"),"中"),"长"),"超长")),未改造舰娘!$M405)</f>
        <v>长</v>
      </c>
      <c r="Q409" s="303">
        <f>未改造舰娘!$N405</f>
        <v>30</v>
      </c>
      <c r="R409" s="304">
        <f>(未改造舰娘!$P405)+(未改造舰娘!$Q405)*$C$3+((BW409+CJ409+CW409+DJ409)*$C$2)</f>
        <v>117</v>
      </c>
      <c r="S409" s="304">
        <f>(未改造舰娘!$R405)+(未改造舰娘!$S405)*$C$3+((BY409+CL409+CY409+DL409)*$C$2)</f>
        <v>0</v>
      </c>
      <c r="T409" s="304">
        <f>(未改造舰娘!$T405)+(未改造舰娘!$U405)*$C$3+((BX409+CK409+CX409+DK409)*$C$2)</f>
        <v>95</v>
      </c>
      <c r="U409" s="304">
        <f>(未改造舰娘!$V405)+(未改造舰娘!$W405)*$C$3+((CG409+CT409+DG409+DT409)*$C$2)</f>
        <v>56</v>
      </c>
      <c r="V409" s="305">
        <f>INT((((未改造舰娘!$Y405)-(未改造舰娘!$X405))*(((IF(D409=0,C409,D409))-1)/99))+未改造舰娘!$X405)+((CB409+CO409+DB409+DO409)*$C$2)</f>
        <v>96</v>
      </c>
      <c r="W409" s="304">
        <f>INT((((未改造舰娘!$AA405)-(未改造舰娘!$Z405))*(((IF(D409=0,C409,D409))-1)/99))+未改造舰娘!$Z405)+((CD409+CQ409+DD409+DQ409)*$C$2)</f>
        <v>61</v>
      </c>
      <c r="X409" s="304">
        <f>INT((((未改造舰娘!$AC405)-(未改造舰娘!$AB405))*(((IF(D409=0,C409,D409))-1)/99))+未改造舰娘!$AB405)+((CA409+CN409+DA409+DN409)*$C$2)</f>
        <v>42</v>
      </c>
      <c r="Y409" s="303">
        <f>INT((((未改造舰娘!$AE405)-(未改造舰娘!$AD405))*(((IF(D409=0,C409,D409))-1)/99))+未改造舰娘!$AD405)+((BZ409+CM409+CZ409+DM409)*$C$2)</f>
        <v>0</v>
      </c>
      <c r="Z409" s="474">
        <f>IF(未改造舰娘!$AF405=0,"",未改造舰娘!$AF405)</f>
        <v>3</v>
      </c>
      <c r="AA409" s="304">
        <f>IF(未改造舰娘!$AG405="","",未改造舰娘!$AG405)</f>
        <v>3</v>
      </c>
      <c r="AB409" s="304">
        <f>IF(未改造舰娘!$AH405="","",未改造舰娘!$AH405)</f>
        <v>3</v>
      </c>
      <c r="AC409" s="304">
        <f>IF(未改造舰娘!$AI405="","",未改造舰娘!$AI405)</f>
        <v>3</v>
      </c>
      <c r="AD409" s="304">
        <f>IF(未改造舰娘!$AJ405="","",未改造舰娘!$AJ405)</f>
        <v>12</v>
      </c>
      <c r="AE409" s="305">
        <f>IF(未改造舰娘!$AK405="","",未改造舰娘!$AK405)</f>
        <v>0</v>
      </c>
      <c r="AF409" s="304" t="str">
        <f>IF(未改造舰娘!$AL405="","",未改造舰娘!$AL405)</f>
        <v/>
      </c>
      <c r="AG409" s="304" t="str">
        <f>IF(未改造舰娘!$AM405="","",未改造舰娘!$AM405)</f>
        <v/>
      </c>
      <c r="AH409" s="304" t="str">
        <f>IF(未改造舰娘!$AN405="","",未改造舰娘!$AN405)</f>
        <v/>
      </c>
      <c r="AI409" s="304" t="str">
        <f>IF(未改造舰娘!$AO405="","",未改造舰娘!$AO405)</f>
        <v/>
      </c>
      <c r="AJ409" s="304" t="str">
        <f>IF(未改造舰娘!$AP405="","",未改造舰娘!$AP405)</f>
        <v/>
      </c>
      <c r="AK409" s="303" t="str">
        <f>IF(未改造舰娘!$AQ405="","",未改造舰娘!$AQ405)</f>
        <v/>
      </c>
      <c r="AL409" s="306" t="str">
        <f>IF(未改造舰娘!$AS405="","",未改造舰娘!$AS405)</f>
        <v>五年式四十六厘主炮</v>
      </c>
      <c r="AM409" s="306" t="str">
        <f>IF(未改造舰娘!$AT405="","",未改造舰娘!$AT405)</f>
        <v/>
      </c>
      <c r="AN409" s="306" t="str">
        <f>IF(未改造舰娘!$AU405="","",未改造舰娘!$AU405)</f>
        <v/>
      </c>
      <c r="AO409" s="306" t="str">
        <f>IF(未改造舰娘!$AV405="","",未改造舰娘!$AV405)</f>
        <v/>
      </c>
      <c r="AP409" s="307" t="str">
        <f>IF(未改造舰娘!$AW405="","",未改造舰娘!$AW405)</f>
        <v>大舰巨炮(3级)：队伍内每有一个航速大于等于27的单位时都会增加自身3点火力值。增加队伍内全体战列7点火力值、战巡（不含自身）7%暴击率，当其作为旗舰时，对J国舰船效果双倍。</v>
      </c>
      <c r="AQ409" s="308" t="str">
        <f>IF(未改造舰娘!$AX405="","",未改造舰娘!$AX405)</f>
        <v/>
      </c>
      <c r="AR409" s="304">
        <f>IF(未改造舰娘!$AY405="","",未改造舰娘!$AY405)</f>
        <v>100</v>
      </c>
      <c r="AS409" s="304">
        <f>IF(未改造舰娘!$AZ405="","",未改造舰娘!$AZ405)</f>
        <v>140</v>
      </c>
      <c r="AT409" s="304">
        <f>IF(未改造舰娘!$BA405="","",未改造舰娘!$BA405)</f>
        <v>3.3</v>
      </c>
      <c r="AU409" s="304">
        <f>IF(未改造舰娘!$BB405="","",未改造舰娘!$BB405)</f>
        <v>6.1</v>
      </c>
      <c r="AV409" s="305">
        <f>IF((未改造舰娘!$BG405+未改造舰娘!$BK405*$C$4)=0,"",(未改造舰娘!$BG405+未改造舰娘!$BK405*$C$4))</f>
        <v>65</v>
      </c>
      <c r="AW409" s="304">
        <f>IF((未改造舰娘!$BH405+未改造舰娘!$BL405*$C$4)=0,"",(未改造舰娘!$BH405+未改造舰娘!$BL405*$C$4))</f>
        <v>90</v>
      </c>
      <c r="AX409" s="304">
        <f>IF((未改造舰娘!$BI405+未改造舰娘!$BM405*$C$4)=0,"",(未改造舰娘!$BI405+未改造舰娘!$BM405*$C$4))</f>
        <v>80</v>
      </c>
      <c r="AY409" s="303" t="str">
        <f>IF((未改造舰娘!$BJ405+未改造舰娘!$BN405*$C$4)=0,"",(未改造舰娘!$BJ405+未改造舰娘!$BN405*$C$4))</f>
        <v/>
      </c>
      <c r="AZ409" s="500">
        <f>IF(未改造舰娘!BC405="","",未改造舰娘!BC405)</f>
        <v>92</v>
      </c>
      <c r="BA409" s="500">
        <f>IF(未改造舰娘!BD405="","",未改造舰娘!BD405)</f>
        <v>0</v>
      </c>
      <c r="BB409" s="500">
        <f>IF(未改造舰娘!BE405="","",未改造舰娘!BE405)</f>
        <v>75</v>
      </c>
      <c r="BC409" s="498">
        <f>IF(未改造舰娘!BF405="","",未改造舰娘!BF405)</f>
        <v>13</v>
      </c>
      <c r="BD409" s="67" t="s">
        <v>4969</v>
      </c>
      <c r="BE409" s="507"/>
      <c r="BF409" s="306" t="str">
        <f>IF(未改造舰娘!$BQ405="","",未改造舰娘!$BQ405)</f>
        <v/>
      </c>
      <c r="BG409" s="306" t="str">
        <f>IF(未改造舰娘!$BR405="","",未改造舰娘!$BR405)</f>
        <v/>
      </c>
      <c r="BH409" s="306"/>
      <c r="BU409" s="304">
        <f>IFERROR(VLOOKUP(AL409,装备!$B:$C,2,0),0)</f>
        <v>5</v>
      </c>
      <c r="BV409" s="304">
        <f>IFERROR(VLOOKUP($AL409,装备!$B:$Q,5,0),0)</f>
        <v>0</v>
      </c>
      <c r="BW409" s="304">
        <f>IFERROR(VLOOKUP($AL409,装备!$B:$Q,6,0),0)</f>
        <v>25</v>
      </c>
      <c r="BX409" s="304">
        <f>IFERROR(VLOOKUP($AL409,装备!$B:$Q,7,0),0)</f>
        <v>0</v>
      </c>
      <c r="BY409" s="304">
        <f>IFERROR(VLOOKUP($AL409,装备!$B:$Q,8,0),0)</f>
        <v>0</v>
      </c>
      <c r="BZ409" s="304">
        <f>IFERROR(VLOOKUP($AL409,装备!$B:$Q,9,0),0)</f>
        <v>0</v>
      </c>
      <c r="CA409" s="304">
        <f>IFERROR(VLOOKUP($AL409,装备!$B:$Q,10,0),0)</f>
        <v>0</v>
      </c>
      <c r="CB409" s="304">
        <f>IFERROR(VLOOKUP($AL409,装备!$B:$Q,11,0),0)</f>
        <v>0</v>
      </c>
      <c r="CC409" s="304" t="str">
        <f>IFERROR(VLOOKUP($AL409,装备!$B:$Q,12,0),0)</f>
        <v>超长</v>
      </c>
      <c r="CD409" s="304">
        <f>IFERROR(VLOOKUP($AL409,装备!$B:$Q,13,0),0)</f>
        <v>0</v>
      </c>
      <c r="CE409" s="304">
        <f>IFERROR(VLOOKUP($AL409,装备!$B:$Q,14,0),0)</f>
        <v>0</v>
      </c>
      <c r="CF409" s="304">
        <f>IFERROR(VLOOKUP($AL409,装备!$B:$Q,16,0),0)</f>
        <v>2</v>
      </c>
      <c r="CG409" s="304">
        <f>IFERROR(VLOOKUP($AL409,装备!$B:$Q,5,0),0)</f>
        <v>0</v>
      </c>
      <c r="CH409" s="304">
        <f>IFERROR(VLOOKUP(AM409,装备!$B:$C,2,0),0)</f>
        <v>0</v>
      </c>
      <c r="CI409" s="304">
        <f>IFERROR(VLOOKUP($AM409,装备!$B:$Q,5,0),0)</f>
        <v>0</v>
      </c>
      <c r="CJ409" s="304">
        <f>IFERROR(VLOOKUP($AM409,装备!$B:$Q,6,0),0)</f>
        <v>0</v>
      </c>
      <c r="CK409" s="304">
        <f>IFERROR(VLOOKUP($AM409,装备!$B:$Q,7,0),0)</f>
        <v>0</v>
      </c>
      <c r="CL409" s="304">
        <f>IFERROR(VLOOKUP($AM409,装备!$B:$Q,8,0),0)</f>
        <v>0</v>
      </c>
      <c r="CM409" s="304">
        <f>IFERROR(VLOOKUP($AM409,装备!$B:$Q,9,0),0)</f>
        <v>0</v>
      </c>
      <c r="CN409" s="304">
        <f>IFERROR(VLOOKUP($AM409,装备!$B:$Q,10,0),0)</f>
        <v>0</v>
      </c>
      <c r="CO409" s="304">
        <f>IFERROR(VLOOKUP($AM409,装备!$B:$Q,11,0),0)</f>
        <v>0</v>
      </c>
      <c r="CP409" s="304">
        <f>IFERROR(VLOOKUP($AM409,装备!$B:$Q,12,0),0)</f>
        <v>0</v>
      </c>
      <c r="CQ409" s="304">
        <f>IFERROR(VLOOKUP($AM409,装备!$B:$Q,13,0),0)</f>
        <v>0</v>
      </c>
      <c r="CR409" s="304">
        <f>IFERROR(VLOOKUP($AM409,装备!$B:$Q,14,0),0)</f>
        <v>0</v>
      </c>
      <c r="CS409" s="304">
        <f>IFERROR(VLOOKUP($AM409,装备!$B:$Q,16,0),0)</f>
        <v>0</v>
      </c>
      <c r="CT409" s="304">
        <f>IFERROR(VLOOKUP($AM409,装备!$B:$Q,5,0),0)</f>
        <v>0</v>
      </c>
      <c r="CU409" s="304">
        <f>IFERROR(VLOOKUP(AN409,装备!$B:$C,2,0),0)</f>
        <v>0</v>
      </c>
      <c r="CV409" s="304">
        <f>IFERROR(VLOOKUP($AN409,装备!$B:$Q,5,0),0)</f>
        <v>0</v>
      </c>
      <c r="CW409" s="304">
        <f>IFERROR(VLOOKUP($AN409,装备!$B:$Q,6,0),0)</f>
        <v>0</v>
      </c>
      <c r="CX409" s="304">
        <f>IFERROR(VLOOKUP($AN409,装备!$B:$Q,7,0),0)</f>
        <v>0</v>
      </c>
      <c r="CY409" s="304">
        <f>IFERROR(VLOOKUP($AN409,装备!$B:$Q,8,0),0)</f>
        <v>0</v>
      </c>
      <c r="CZ409" s="304">
        <f>IFERROR(VLOOKUP($AN409,装备!$B:$Q,9,0),0)</f>
        <v>0</v>
      </c>
      <c r="DA409" s="304">
        <f>IFERROR(VLOOKUP($AN409,装备!$B:$Q,10,0),0)</f>
        <v>0</v>
      </c>
      <c r="DB409" s="304">
        <f>IFERROR(VLOOKUP($AN409,装备!$B:$Q,11,0),0)</f>
        <v>0</v>
      </c>
      <c r="DC409" s="304">
        <f>IFERROR(VLOOKUP($AN409,装备!$B:$Q,12,0),0)</f>
        <v>0</v>
      </c>
      <c r="DD409" s="304">
        <f>IFERROR(VLOOKUP($AN409,装备!$B:$Q,13,0),0)</f>
        <v>0</v>
      </c>
      <c r="DE409" s="304">
        <f>IFERROR(VLOOKUP($AN409,装备!$B:$Q,14,0),0)</f>
        <v>0</v>
      </c>
      <c r="DF409" s="304">
        <f>IFERROR(VLOOKUP($AN409,装备!$B:$Q,16,0),0)</f>
        <v>0</v>
      </c>
      <c r="DG409" s="304">
        <f>IFERROR(VLOOKUP($AN409,装备!$B:$Q,5,0),0)</f>
        <v>0</v>
      </c>
      <c r="DH409" s="304">
        <f>IFERROR(VLOOKUP(AO409,装备!$B:$C,2,0),0)</f>
        <v>0</v>
      </c>
      <c r="DI409" s="304">
        <f>IFERROR(VLOOKUP($AO409,装备!$B:$Q,5,0),0)</f>
        <v>0</v>
      </c>
      <c r="DJ409" s="304">
        <f>IFERROR(VLOOKUP($AO409,装备!$B:$Q,6,0),0)</f>
        <v>0</v>
      </c>
      <c r="DK409" s="304">
        <f>IFERROR(VLOOKUP($AO409,装备!$B:$Q,7,0),0)</f>
        <v>0</v>
      </c>
      <c r="DL409" s="304">
        <f>IFERROR(VLOOKUP($AO409,装备!$B:$Q,8,0),0)</f>
        <v>0</v>
      </c>
      <c r="DM409" s="304">
        <f>IFERROR(VLOOKUP($AO409,装备!$B:$Q,9,0),0)</f>
        <v>0</v>
      </c>
      <c r="DN409" s="304">
        <f>IFERROR(VLOOKUP($AO409,装备!$B:$Q,10,0),0)</f>
        <v>0</v>
      </c>
      <c r="DO409" s="304">
        <f>IFERROR(VLOOKUP($AO409,装备!$B:$Q,11,0),0)</f>
        <v>0</v>
      </c>
      <c r="DP409" s="304">
        <f>IFERROR(VLOOKUP($AO409,装备!$B:$Q,12,0),0)</f>
        <v>0</v>
      </c>
      <c r="DQ409" s="304">
        <f>IFERROR(VLOOKUP($AO409,装备!$B:$Q,13,0),0)</f>
        <v>0</v>
      </c>
      <c r="DR409" s="304">
        <f>IFERROR(VLOOKUP($AO409,装备!$B:$Q,14,0),0)</f>
        <v>0</v>
      </c>
      <c r="DS409" s="304">
        <f>IFERROR(VLOOKUP($AO409,装备!$B:$Q,16,0),0)</f>
        <v>0</v>
      </c>
      <c r="DT409" s="304">
        <f>IFERROR(VLOOKUP($AO409,装备!$B:$Q,5,0),0)</f>
        <v>0</v>
      </c>
    </row>
    <row r="410" spans="1:124" hidden="1">
      <c r="A410" s="301">
        <f>未改造舰娘!$A406</f>
        <v>10043712</v>
      </c>
      <c r="B410" s="354" t="s">
        <v>4343</v>
      </c>
      <c r="C410" s="323"/>
      <c r="D410" s="323">
        <f t="shared" si="6"/>
        <v>110</v>
      </c>
      <c r="E410" s="303">
        <f>未改造舰娘!$C406</f>
        <v>4</v>
      </c>
      <c r="F410" s="304" t="str">
        <f>未改造舰娘!$D406</f>
        <v>重巡</v>
      </c>
      <c r="G410" s="304" t="str">
        <f>未改造舰娘!$E406</f>
        <v>中型</v>
      </c>
      <c r="H410" s="304" t="str">
        <f>未改造舰娘!$F406</f>
        <v>护卫舰</v>
      </c>
      <c r="I410" s="460">
        <f>未改造舰娘!$AR406</f>
        <v>3</v>
      </c>
      <c r="J410" s="304" t="str">
        <f>未改造舰娘!$G406</f>
        <v>日本</v>
      </c>
      <c r="K410" s="312">
        <f>未改造舰娘!$H406+(BV410+CI410+CV410+DI410)*$C$2</f>
        <v>42</v>
      </c>
      <c r="L410" s="304">
        <f>未改造舰娘!$I406</f>
        <v>2</v>
      </c>
      <c r="M410" s="304">
        <f>未改造舰娘!$J406</f>
        <v>0</v>
      </c>
      <c r="N410" s="518">
        <f>未改造舰娘!$K406</f>
        <v>2</v>
      </c>
      <c r="O410" s="304">
        <f>未改造舰娘!$L406+((CE410+CR410+DE410+DR410)*$C$2)</f>
        <v>5</v>
      </c>
      <c r="P410" s="304" t="str">
        <f>IF($C$2=1,(IF(ISERROR(FIND("超长",未改造舰娘!$M406&amp;CC410&amp;CP410&amp;DC410&amp;DP410,1)),IF(ISERROR(FIND("长",未改造舰娘!$M406&amp;CC410&amp;CP410&amp;DC410&amp;DP410,1)),IF(ISERROR(FIND("中",未改造舰娘!$M406&amp;CC410&amp;CP410&amp;DC410&amp;DP410,1)),IF(ISERROR(FIND("短",未改造舰娘!$M406&amp;CC410&amp;CP410&amp;DC410&amp;DP410,1)),IF(ISERROR(FIND("无",未改造舰娘!$M406&amp;CC410&amp;CP410&amp;DC410&amp;DP410,1)),0,"无"),"短"),"中"),"长"),"超长")),未改造舰娘!$M406)</f>
        <v>中</v>
      </c>
      <c r="Q410" s="303">
        <f>未改造舰娘!$N406</f>
        <v>35</v>
      </c>
      <c r="R410" s="304">
        <f>(未改造舰娘!$P406)+(未改造舰娘!$Q406)*$C$3+((BW410+CJ410+CW410+DJ410)*$C$2)</f>
        <v>61</v>
      </c>
      <c r="S410" s="304">
        <f>(未改造舰娘!$R406)+(未改造舰娘!$S406)*$C$3+((BY410+CL410+CY410+DL410)*$C$2)</f>
        <v>65</v>
      </c>
      <c r="T410" s="304">
        <f>(未改造舰娘!$T406)+(未改造舰娘!$U406)*$C$3+((BX410+CK410+CX410+DK410)*$C$2)</f>
        <v>50</v>
      </c>
      <c r="U410" s="304">
        <f>(未改造舰娘!$V406)+(未改造舰娘!$W406)*$C$3+((CG410+CT410+DG410+DT410)*$C$2)</f>
        <v>60</v>
      </c>
      <c r="V410" s="305">
        <f>INT((((未改造舰娘!$Y406)-(未改造舰娘!$X406))*(((IF(D410=0,C410,D410))-1)/99))+未改造舰娘!$X406)+((CB410+CO410+DB410+DO410)*$C$2)</f>
        <v>92</v>
      </c>
      <c r="W410" s="304">
        <f>INT((((未改造舰娘!$AA406)-(未改造舰娘!$Z406))*(((IF(D410=0,C410,D410))-1)/99))+未改造舰娘!$Z406)+((CD410+CQ410+DD410+DQ410)*$C$2)</f>
        <v>79</v>
      </c>
      <c r="X410" s="304">
        <f>INT((((未改造舰娘!$AC406)-(未改造舰娘!$AB406))*(((IF(D410=0,C410,D410))-1)/99))+未改造舰娘!$AB406)+((CA410+CN410+DA410+DN410)*$C$2)</f>
        <v>51</v>
      </c>
      <c r="Y410" s="303">
        <f>INT((((未改造舰娘!$AE406)-(未改造舰娘!$AD406))*(((IF(D410=0,C410,D410))-1)/99))+未改造舰娘!$AD406)+((BZ410+CM410+CZ410+DM410)*$C$2)</f>
        <v>0</v>
      </c>
      <c r="Z410" s="474">
        <f>IF(未改造舰娘!$AF406=0,"",未改造舰娘!$AF406)</f>
        <v>3</v>
      </c>
      <c r="AA410" s="304">
        <f>IF(未改造舰娘!$AG406="","",未改造舰娘!$AG406)</f>
        <v>3</v>
      </c>
      <c r="AB410" s="304">
        <f>IF(未改造舰娘!$AH406="","",未改造舰娘!$AH406)</f>
        <v>3</v>
      </c>
      <c r="AC410" s="304" t="str">
        <f>IF(未改造舰娘!$AI406="","",未改造舰娘!$AI406)</f>
        <v/>
      </c>
      <c r="AD410" s="304">
        <f>IF(未改造舰娘!$AJ406="","",未改造舰娘!$AJ406)</f>
        <v>9</v>
      </c>
      <c r="AE410" s="305">
        <f>IF(未改造舰娘!$AK406="","",未改造舰娘!$AK406)</f>
        <v>0</v>
      </c>
      <c r="AF410" s="304" t="str">
        <f>IF(未改造舰娘!$AL406="","",未改造舰娘!$AL406)</f>
        <v/>
      </c>
      <c r="AG410" s="304" t="str">
        <f>IF(未改造舰娘!$AM406="","",未改造舰娘!$AM406)</f>
        <v/>
      </c>
      <c r="AH410" s="304" t="str">
        <f>IF(未改造舰娘!$AN406="","",未改造舰娘!$AN406)</f>
        <v/>
      </c>
      <c r="AI410" s="304" t="str">
        <f>IF(未改造舰娘!$AO406="","",未改造舰娘!$AO406)</f>
        <v/>
      </c>
      <c r="AJ410" s="304" t="str">
        <f>IF(未改造舰娘!$AP406="","",未改造舰娘!$AP406)</f>
        <v/>
      </c>
      <c r="AK410" s="303" t="str">
        <f>IF(未改造舰娘!$AQ406="","",未改造舰娘!$AQ406)</f>
        <v/>
      </c>
      <c r="AL410" s="306" t="str">
        <f>IF(未改造舰娘!$AS406="","",未改造舰娘!$AS406)</f>
        <v>J国20.3厘米连装炮</v>
      </c>
      <c r="AM410" s="306" t="str">
        <f>IF(未改造舰娘!$AT406="","",未改造舰娘!$AT406)</f>
        <v/>
      </c>
      <c r="AN410" s="306" t="str">
        <f>IF(未改造舰娘!$AU406="","",未改造舰娘!$AU406)</f>
        <v/>
      </c>
      <c r="AO410" s="306" t="str">
        <f>IF(未改造舰娘!$AV406="","",未改造舰娘!$AV406)</f>
        <v/>
      </c>
      <c r="AP410" s="307" t="str">
        <f>IF(未改造舰娘!$AW406="","",未改造舰娘!$AW406)</f>
        <v/>
      </c>
      <c r="AQ410" s="308" t="str">
        <f>IF(未改造舰娘!$AX406="","",未改造舰娘!$AX406)</f>
        <v/>
      </c>
      <c r="AR410" s="304">
        <f>IF(未改造舰娘!$AY406="","",未改造舰娘!$AY406)</f>
        <v>40</v>
      </c>
      <c r="AS410" s="304">
        <f>IF(未改造舰娘!$AZ406="","",未改造舰娘!$AZ406)</f>
        <v>65</v>
      </c>
      <c r="AT410" s="304">
        <f>IF(未改造舰娘!$BA406="","",未改造舰娘!$BA406)</f>
        <v>1.28</v>
      </c>
      <c r="AU410" s="304">
        <f>IF(未改造舰娘!$BB406="","",未改造舰娘!$BB406)</f>
        <v>2.4</v>
      </c>
      <c r="AV410" s="305">
        <f>IF((未改造舰娘!$BG406+未改造舰娘!$BK406*$C$4)=0,"",(未改造舰娘!$BG406+未改造舰娘!$BK406*$C$4))</f>
        <v>30</v>
      </c>
      <c r="AW410" s="304">
        <f>IF((未改造舰娘!$BH406+未改造舰娘!$BL406*$C$4)=0,"",(未改造舰娘!$BH406+未改造舰娘!$BL406*$C$4))</f>
        <v>43</v>
      </c>
      <c r="AX410" s="304">
        <f>IF((未改造舰娘!$BI406+未改造舰娘!$BM406*$C$4)=0,"",(未改造舰娘!$BI406+未改造舰娘!$BM406*$C$4))</f>
        <v>34</v>
      </c>
      <c r="AY410" s="303" t="str">
        <f>IF((未改造舰娘!$BJ406+未改造舰娘!$BN406*$C$4)=0,"",(未改造舰娘!$BJ406+未改造舰娘!$BN406*$C$4))</f>
        <v/>
      </c>
      <c r="AZ410" s="500">
        <f>IF(未改造舰娘!BC406="","",未改造舰娘!BC406)</f>
        <v>41</v>
      </c>
      <c r="BA410" s="500">
        <f>IF(未改造舰娘!BD406="","",未改造舰娘!BD406)</f>
        <v>18</v>
      </c>
      <c r="BB410" s="500">
        <f>IF(未改造舰娘!BE406="","",未改造舰娘!BE406)</f>
        <v>18</v>
      </c>
      <c r="BC410" s="498">
        <f>IF(未改造舰娘!BF406="","",未改造舰娘!BF406)</f>
        <v>15</v>
      </c>
      <c r="BD410" s="444" t="s">
        <v>5669</v>
      </c>
      <c r="BE410" s="507"/>
      <c r="BF410" s="306" t="str">
        <f>IF(未改造舰娘!$BQ406="","",未改造舰娘!$BQ406)</f>
        <v/>
      </c>
      <c r="BG410" s="306" t="str">
        <f>IF(未改造舰娘!$BR406="","",未改造舰娘!$BR406)</f>
        <v/>
      </c>
      <c r="BH410" s="306"/>
      <c r="BU410" s="304">
        <f>IFERROR(VLOOKUP(AL410,装备!$B:$C,2,0),0)</f>
        <v>4</v>
      </c>
      <c r="BV410" s="304">
        <f>IFERROR(VLOOKUP($AL410,装备!$B:$Q,5,0),0)</f>
        <v>0</v>
      </c>
      <c r="BW410" s="304">
        <f>IFERROR(VLOOKUP($AL410,装备!$B:$Q,6,0),0)</f>
        <v>7</v>
      </c>
      <c r="BX410" s="304">
        <f>IFERROR(VLOOKUP($AL410,装备!$B:$Q,7,0),0)</f>
        <v>0</v>
      </c>
      <c r="BY410" s="304">
        <f>IFERROR(VLOOKUP($AL410,装备!$B:$Q,8,0),0)</f>
        <v>0</v>
      </c>
      <c r="BZ410" s="304">
        <f>IFERROR(VLOOKUP($AL410,装备!$B:$Q,9,0),0)</f>
        <v>0</v>
      </c>
      <c r="CA410" s="304">
        <f>IFERROR(VLOOKUP($AL410,装备!$B:$Q,10,0),0)</f>
        <v>0</v>
      </c>
      <c r="CB410" s="304">
        <f>IFERROR(VLOOKUP($AL410,装备!$B:$Q,11,0),0)</f>
        <v>1</v>
      </c>
      <c r="CC410" s="304" t="str">
        <f>IFERROR(VLOOKUP($AL410,装备!$B:$Q,12,0),0)</f>
        <v>中</v>
      </c>
      <c r="CD410" s="304">
        <f>IFERROR(VLOOKUP($AL410,装备!$B:$Q,13,0),0)</f>
        <v>0</v>
      </c>
      <c r="CE410" s="304">
        <f>IFERROR(VLOOKUP($AL410,装备!$B:$Q,14,0),0)</f>
        <v>0</v>
      </c>
      <c r="CF410" s="304">
        <f>IFERROR(VLOOKUP($AL410,装备!$B:$Q,16,0),0)</f>
        <v>3</v>
      </c>
      <c r="CG410" s="304">
        <f>IFERROR(VLOOKUP($AL410,装备!$B:$Q,5,0),0)</f>
        <v>0</v>
      </c>
      <c r="CH410" s="304">
        <f>IFERROR(VLOOKUP(AM410,装备!$B:$C,2,0),0)</f>
        <v>0</v>
      </c>
      <c r="CI410" s="304">
        <f>IFERROR(VLOOKUP($AM410,装备!$B:$Q,5,0),0)</f>
        <v>0</v>
      </c>
      <c r="CJ410" s="304">
        <f>IFERROR(VLOOKUP($AM410,装备!$B:$Q,6,0),0)</f>
        <v>0</v>
      </c>
      <c r="CK410" s="304">
        <f>IFERROR(VLOOKUP($AM410,装备!$B:$Q,7,0),0)</f>
        <v>0</v>
      </c>
      <c r="CL410" s="304">
        <f>IFERROR(VLOOKUP($AM410,装备!$B:$Q,8,0),0)</f>
        <v>0</v>
      </c>
      <c r="CM410" s="304">
        <f>IFERROR(VLOOKUP($AM410,装备!$B:$Q,9,0),0)</f>
        <v>0</v>
      </c>
      <c r="CN410" s="304">
        <f>IFERROR(VLOOKUP($AM410,装备!$B:$Q,10,0),0)</f>
        <v>0</v>
      </c>
      <c r="CO410" s="304">
        <f>IFERROR(VLOOKUP($AM410,装备!$B:$Q,11,0),0)</f>
        <v>0</v>
      </c>
      <c r="CP410" s="304">
        <f>IFERROR(VLOOKUP($AM410,装备!$B:$Q,12,0),0)</f>
        <v>0</v>
      </c>
      <c r="CQ410" s="304">
        <f>IFERROR(VLOOKUP($AM410,装备!$B:$Q,13,0),0)</f>
        <v>0</v>
      </c>
      <c r="CR410" s="304">
        <f>IFERROR(VLOOKUP($AM410,装备!$B:$Q,14,0),0)</f>
        <v>0</v>
      </c>
      <c r="CS410" s="304">
        <f>IFERROR(VLOOKUP($AM410,装备!$B:$Q,16,0),0)</f>
        <v>0</v>
      </c>
      <c r="CT410" s="304">
        <f>IFERROR(VLOOKUP($AM410,装备!$B:$Q,5,0),0)</f>
        <v>0</v>
      </c>
      <c r="CU410" s="304">
        <f>IFERROR(VLOOKUP(AN410,装备!$B:$C,2,0),0)</f>
        <v>0</v>
      </c>
      <c r="CV410" s="304">
        <f>IFERROR(VLOOKUP($AN410,装备!$B:$Q,5,0),0)</f>
        <v>0</v>
      </c>
      <c r="CW410" s="304">
        <f>IFERROR(VLOOKUP($AN410,装备!$B:$Q,6,0),0)</f>
        <v>0</v>
      </c>
      <c r="CX410" s="304">
        <f>IFERROR(VLOOKUP($AN410,装备!$B:$Q,7,0),0)</f>
        <v>0</v>
      </c>
      <c r="CY410" s="304">
        <f>IFERROR(VLOOKUP($AN410,装备!$B:$Q,8,0),0)</f>
        <v>0</v>
      </c>
      <c r="CZ410" s="304">
        <f>IFERROR(VLOOKUP($AN410,装备!$B:$Q,9,0),0)</f>
        <v>0</v>
      </c>
      <c r="DA410" s="304">
        <f>IFERROR(VLOOKUP($AN410,装备!$B:$Q,10,0),0)</f>
        <v>0</v>
      </c>
      <c r="DB410" s="304">
        <f>IFERROR(VLOOKUP($AN410,装备!$B:$Q,11,0),0)</f>
        <v>0</v>
      </c>
      <c r="DC410" s="304">
        <f>IFERROR(VLOOKUP($AN410,装备!$B:$Q,12,0),0)</f>
        <v>0</v>
      </c>
      <c r="DD410" s="304">
        <f>IFERROR(VLOOKUP($AN410,装备!$B:$Q,13,0),0)</f>
        <v>0</v>
      </c>
      <c r="DE410" s="304">
        <f>IFERROR(VLOOKUP($AN410,装备!$B:$Q,14,0),0)</f>
        <v>0</v>
      </c>
      <c r="DF410" s="304">
        <f>IFERROR(VLOOKUP($AN410,装备!$B:$Q,16,0),0)</f>
        <v>0</v>
      </c>
      <c r="DG410" s="304">
        <f>IFERROR(VLOOKUP($AN410,装备!$B:$Q,5,0),0)</f>
        <v>0</v>
      </c>
      <c r="DH410" s="304">
        <f>IFERROR(VLOOKUP(AO410,装备!$B:$C,2,0),0)</f>
        <v>0</v>
      </c>
      <c r="DI410" s="304">
        <f>IFERROR(VLOOKUP($AO410,装备!$B:$Q,5,0),0)</f>
        <v>0</v>
      </c>
      <c r="DJ410" s="304">
        <f>IFERROR(VLOOKUP($AO410,装备!$B:$Q,6,0),0)</f>
        <v>0</v>
      </c>
      <c r="DK410" s="304">
        <f>IFERROR(VLOOKUP($AO410,装备!$B:$Q,7,0),0)</f>
        <v>0</v>
      </c>
      <c r="DL410" s="304">
        <f>IFERROR(VLOOKUP($AO410,装备!$B:$Q,8,0),0)</f>
        <v>0</v>
      </c>
      <c r="DM410" s="304">
        <f>IFERROR(VLOOKUP($AO410,装备!$B:$Q,9,0),0)</f>
        <v>0</v>
      </c>
      <c r="DN410" s="304">
        <f>IFERROR(VLOOKUP($AO410,装备!$B:$Q,10,0),0)</f>
        <v>0</v>
      </c>
      <c r="DO410" s="304">
        <f>IFERROR(VLOOKUP($AO410,装备!$B:$Q,11,0),0)</f>
        <v>0</v>
      </c>
      <c r="DP410" s="304">
        <f>IFERROR(VLOOKUP($AO410,装备!$B:$Q,12,0),0)</f>
        <v>0</v>
      </c>
      <c r="DQ410" s="304">
        <f>IFERROR(VLOOKUP($AO410,装备!$B:$Q,13,0),0)</f>
        <v>0</v>
      </c>
      <c r="DR410" s="304">
        <f>IFERROR(VLOOKUP($AO410,装备!$B:$Q,14,0),0)</f>
        <v>0</v>
      </c>
      <c r="DS410" s="304">
        <f>IFERROR(VLOOKUP($AO410,装备!$B:$Q,16,0),0)</f>
        <v>0</v>
      </c>
      <c r="DT410" s="304">
        <f>IFERROR(VLOOKUP($AO410,装备!$B:$Q,5,0),0)</f>
        <v>0</v>
      </c>
    </row>
    <row r="411" spans="1:124" ht="27" hidden="1">
      <c r="A411" s="458">
        <f>未改造舰娘!$A407</f>
        <v>10043812</v>
      </c>
      <c r="B411" s="354" t="s">
        <v>5639</v>
      </c>
      <c r="C411" s="323"/>
      <c r="D411" s="323">
        <f t="shared" si="6"/>
        <v>110</v>
      </c>
      <c r="E411" s="457">
        <f>未改造舰娘!$C407</f>
        <v>4</v>
      </c>
      <c r="F411" s="455" t="str">
        <f>未改造舰娘!$D407</f>
        <v>重巡</v>
      </c>
      <c r="G411" s="455" t="str">
        <f>未改造舰娘!$E407</f>
        <v>中型</v>
      </c>
      <c r="H411" s="455" t="str">
        <f>未改造舰娘!$F407</f>
        <v>护卫舰</v>
      </c>
      <c r="I411" s="460">
        <f>未改造舰娘!$AR407</f>
        <v>3</v>
      </c>
      <c r="J411" s="455" t="str">
        <f>未改造舰娘!$G407</f>
        <v>美国</v>
      </c>
      <c r="K411" s="456">
        <f>未改造舰娘!$H407+(BV411+CI411+CV411+DI411)*$C$2</f>
        <v>52</v>
      </c>
      <c r="L411" s="455">
        <f>未改造舰娘!$I407</f>
        <v>0</v>
      </c>
      <c r="M411" s="455">
        <f>未改造舰娘!$J407</f>
        <v>0</v>
      </c>
      <c r="N411" s="518">
        <f>未改造舰娘!$K407</f>
        <v>2</v>
      </c>
      <c r="O411" s="455">
        <f>未改造舰娘!$L407+((CE411+CR411+DE411+DR411)*$C$2)</f>
        <v>10</v>
      </c>
      <c r="P411" s="455" t="str">
        <f>IF($C$2=1,(IF(ISERROR(FIND("超长",未改造舰娘!$M407&amp;CC411&amp;CP411&amp;DC411&amp;DP411,1)),IF(ISERROR(FIND("长",未改造舰娘!$M407&amp;CC411&amp;CP411&amp;DC411&amp;DP411,1)),IF(ISERROR(FIND("中",未改造舰娘!$M407&amp;CC411&amp;CP411&amp;DC411&amp;DP411,1)),IF(ISERROR(FIND("短",未改造舰娘!$M407&amp;CC411&amp;CP411&amp;DC411&amp;DP411,1)),IF(ISERROR(FIND("无",未改造舰娘!$M407&amp;CC411&amp;CP411&amp;DC411&amp;DP411,1)),0,"无"),"短"),"中"),"长"),"超长")),未改造舰娘!$M407)</f>
        <v>中</v>
      </c>
      <c r="Q411" s="457">
        <f>未改造舰娘!$N407</f>
        <v>33</v>
      </c>
      <c r="R411" s="455">
        <f>(未改造舰娘!$P407)+(未改造舰娘!$Q407)*$C$3+((BW411+CJ411+CW411+DJ411)*$C$2)</f>
        <v>68</v>
      </c>
      <c r="S411" s="455">
        <f>(未改造舰娘!$R407)+(未改造舰娘!$S407)*$C$3+((BY411+CL411+CY411+DL411)*$C$2)</f>
        <v>0</v>
      </c>
      <c r="T411" s="455">
        <f>(未改造舰娘!$T407)+(未改造舰娘!$U407)*$C$3+((BX411+CK411+CX411+DK411)*$C$2)</f>
        <v>56</v>
      </c>
      <c r="U411" s="455">
        <f>(未改造舰娘!$V407)+(未改造舰娘!$W407)*$C$3+((CG411+CT411+DG411+DT411)*$C$2)</f>
        <v>95</v>
      </c>
      <c r="V411" s="456">
        <f>INT((((未改造舰娘!$Y407)-(未改造舰娘!$X407))*(((IF(D411=0,C411,D411))-1)/99))+未改造舰娘!$X407)+((CB411+CO411+DB411+DO411)*$C$2)</f>
        <v>92</v>
      </c>
      <c r="W411" s="455">
        <f>INT((((未改造舰娘!$AA407)-(未改造舰娘!$Z407))*(((IF(D411=0,C411,D411))-1)/99))+未改造舰娘!$Z407)+((CD411+CQ411+DD411+DQ411)*$C$2)</f>
        <v>75</v>
      </c>
      <c r="X411" s="455">
        <f>INT((((未改造舰娘!$AC407)-(未改造舰娘!$AB407))*(((IF(D411=0,C411,D411))-1)/99))+未改造舰娘!$AB407)+((CA411+CN411+DA411+DN411)*$C$2)</f>
        <v>56</v>
      </c>
      <c r="Y411" s="457">
        <f>INT((((未改造舰娘!$AE407)-(未改造舰娘!$AD407))*(((IF(D411=0,C411,D411))-1)/99))+未改造舰娘!$AD407)+((BZ411+CM411+CZ411+DM411)*$C$2)</f>
        <v>0</v>
      </c>
      <c r="Z411" s="474">
        <f>IF(未改造舰娘!$AF407=0,"",未改造舰娘!$AF407)</f>
        <v>3</v>
      </c>
      <c r="AA411" s="455">
        <f>IF(未改造舰娘!$AG407="","",未改造舰娘!$AG407)</f>
        <v>3</v>
      </c>
      <c r="AB411" s="455">
        <f>IF(未改造舰娘!$AH407="","",未改造舰娘!$AH407)</f>
        <v>3</v>
      </c>
      <c r="AC411" s="455" t="str">
        <f>IF(未改造舰娘!$AI407="","",未改造舰娘!$AI407)</f>
        <v/>
      </c>
      <c r="AD411" s="455">
        <f>IF(未改造舰娘!$AJ407="","",未改造舰娘!$AJ407)</f>
        <v>9</v>
      </c>
      <c r="AE411" s="456">
        <f>IF(未改造舰娘!$AK407="","",未改造舰娘!$AK407)</f>
        <v>0</v>
      </c>
      <c r="AF411" s="455" t="str">
        <f>IF(未改造舰娘!$AL407="","",未改造舰娘!$AL407)</f>
        <v/>
      </c>
      <c r="AG411" s="455" t="str">
        <f>IF(未改造舰娘!$AM407="","",未改造舰娘!$AM407)</f>
        <v/>
      </c>
      <c r="AH411" s="455" t="str">
        <f>IF(未改造舰娘!$AN407="","",未改造舰娘!$AN407)</f>
        <v/>
      </c>
      <c r="AI411" s="455" t="str">
        <f>IF(未改造舰娘!$AO407="","",未改造舰娘!$AO407)</f>
        <v/>
      </c>
      <c r="AJ411" s="455" t="str">
        <f>IF(未改造舰娘!$AP407="","",未改造舰娘!$AP407)</f>
        <v/>
      </c>
      <c r="AK411" s="457" t="str">
        <f>IF(未改造舰娘!$AQ407="","",未改造舰娘!$AQ407)</f>
        <v/>
      </c>
      <c r="AL411" s="306" t="str">
        <f>IF(未改造舰娘!$AS407="","",未改造舰娘!$AS407)</f>
        <v>U国三联8英寸炮(MK12/15)</v>
      </c>
      <c r="AM411" s="306" t="str">
        <f>IF(未改造舰娘!$AT407="","",未改造舰娘!$AT407)</f>
        <v/>
      </c>
      <c r="AN411" s="306" t="str">
        <f>IF(未改造舰娘!$AU407="","",未改造舰娘!$AU407)</f>
        <v/>
      </c>
      <c r="AO411" s="306" t="str">
        <f>IF(未改造舰娘!$AV407="","",未改造舰娘!$AV407)</f>
        <v/>
      </c>
      <c r="AP411" s="307" t="str">
        <f>IF(未改造舰娘!$AW407="","",未改造舰娘!$AW407)</f>
        <v>天狮星(3级)：射程变为长，炮击战阶段伤害增加25%，如果命中的是中、小型船，伤害增加25%。</v>
      </c>
      <c r="AQ411" s="308" t="str">
        <f>IF(未改造舰娘!$AX407="","",未改造舰娘!$AX407)</f>
        <v/>
      </c>
      <c r="AR411" s="455">
        <f>IF(未改造舰娘!$AY407="","",未改造舰娘!$AY407)</f>
        <v>40</v>
      </c>
      <c r="AS411" s="455">
        <f>IF(未改造舰娘!$AZ407="","",未改造舰娘!$AZ407)</f>
        <v>70</v>
      </c>
      <c r="AT411" s="455">
        <f>IF(未改造舰娘!$BA407="","",未改造舰娘!$BA407)</f>
        <v>1.28</v>
      </c>
      <c r="AU411" s="455">
        <f>IF(未改造舰娘!$BB407="","",未改造舰娘!$BB407)</f>
        <v>2.4</v>
      </c>
      <c r="AV411" s="456">
        <f>IF((未改造舰娘!$BG407+未改造舰娘!$BK407*$C$4)=0,"",(未改造舰娘!$BG407+未改造舰娘!$BK407*$C$4))</f>
        <v>30</v>
      </c>
      <c r="AW411" s="455">
        <f>IF((未改造舰娘!$BH407+未改造舰娘!$BL407*$C$4)=0,"",(未改造舰娘!$BH407+未改造舰娘!$BL407*$C$4))</f>
        <v>44</v>
      </c>
      <c r="AX411" s="455">
        <f>IF((未改造舰娘!$BI407+未改造舰娘!$BM407*$C$4)=0,"",(未改造舰娘!$BI407+未改造舰娘!$BM407*$C$4))</f>
        <v>35</v>
      </c>
      <c r="AY411" s="457" t="str">
        <f>IF((未改造舰娘!$BJ407+未改造舰娘!$BN407*$C$4)=0,"",(未改造舰娘!$BJ407+未改造舰娘!$BN407*$C$4))</f>
        <v/>
      </c>
      <c r="AZ411" s="500">
        <f>IF(未改造舰娘!BC407="","",未改造舰娘!BC407)</f>
        <v>43</v>
      </c>
      <c r="BA411" s="500">
        <f>IF(未改造舰娘!BD407="","",未改造舰娘!BD407)</f>
        <v>0</v>
      </c>
      <c r="BB411" s="500">
        <f>IF(未改造舰娘!BE407="","",未改造舰娘!BE407)</f>
        <v>18</v>
      </c>
      <c r="BC411" s="498">
        <f>IF(未改造舰娘!BF407="","",未改造舰娘!BF407)</f>
        <v>68</v>
      </c>
      <c r="BD411" s="67" t="s">
        <v>4970</v>
      </c>
      <c r="BE411" s="507"/>
      <c r="BF411" s="306" t="str">
        <f>IF(未改造舰娘!$BQ407="","",未改造舰娘!$BQ407)</f>
        <v/>
      </c>
      <c r="BG411" s="306" t="str">
        <f>IF(未改造舰娘!$BR407="","",未改造舰娘!$BR407)</f>
        <v/>
      </c>
      <c r="BH411" s="306"/>
      <c r="BU411" s="455">
        <f>IFERROR(VLOOKUP(AL411,装备!$B:$C,2,0),0)</f>
        <v>5</v>
      </c>
      <c r="BV411" s="455">
        <f>IFERROR(VLOOKUP($AL411,装备!$B:$Q,5,0),0)</f>
        <v>0</v>
      </c>
      <c r="BW411" s="455">
        <f>IFERROR(VLOOKUP($AL411,装备!$B:$Q,6,0),0)</f>
        <v>10</v>
      </c>
      <c r="BX411" s="455">
        <f>IFERROR(VLOOKUP($AL411,装备!$B:$Q,7,0),0)</f>
        <v>0</v>
      </c>
      <c r="BY411" s="455">
        <f>IFERROR(VLOOKUP($AL411,装备!$B:$Q,8,0),0)</f>
        <v>0</v>
      </c>
      <c r="BZ411" s="455">
        <f>IFERROR(VLOOKUP($AL411,装备!$B:$Q,9,0),0)</f>
        <v>0</v>
      </c>
      <c r="CA411" s="455">
        <f>IFERROR(VLOOKUP($AL411,装备!$B:$Q,10,0),0)</f>
        <v>0</v>
      </c>
      <c r="CB411" s="455">
        <f>IFERROR(VLOOKUP($AL411,装备!$B:$Q,11,0),0)</f>
        <v>2</v>
      </c>
      <c r="CC411" s="455" t="str">
        <f>IFERROR(VLOOKUP($AL411,装备!$B:$Q,12,0),0)</f>
        <v>中</v>
      </c>
      <c r="CD411" s="455">
        <f>IFERROR(VLOOKUP($AL411,装备!$B:$Q,13,0),0)</f>
        <v>0</v>
      </c>
      <c r="CE411" s="455">
        <f>IFERROR(VLOOKUP($AL411,装备!$B:$Q,14,0),0)</f>
        <v>0</v>
      </c>
      <c r="CF411" s="455">
        <f>IFERROR(VLOOKUP($AL411,装备!$B:$Q,16,0),0)</f>
        <v>0</v>
      </c>
      <c r="CG411" s="455">
        <f>IFERROR(VLOOKUP($AL411,装备!$B:$Q,5,0),0)</f>
        <v>0</v>
      </c>
      <c r="CH411" s="455">
        <f>IFERROR(VLOOKUP(AM411,装备!$B:$C,2,0),0)</f>
        <v>0</v>
      </c>
      <c r="CI411" s="455">
        <f>IFERROR(VLOOKUP($AM411,装备!$B:$Q,5,0),0)</f>
        <v>0</v>
      </c>
      <c r="CJ411" s="455">
        <f>IFERROR(VLOOKUP($AM411,装备!$B:$Q,6,0),0)</f>
        <v>0</v>
      </c>
      <c r="CK411" s="455">
        <f>IFERROR(VLOOKUP($AM411,装备!$B:$Q,7,0),0)</f>
        <v>0</v>
      </c>
      <c r="CL411" s="455">
        <f>IFERROR(VLOOKUP($AM411,装备!$B:$Q,8,0),0)</f>
        <v>0</v>
      </c>
      <c r="CM411" s="455">
        <f>IFERROR(VLOOKUP($AM411,装备!$B:$Q,9,0),0)</f>
        <v>0</v>
      </c>
      <c r="CN411" s="455">
        <f>IFERROR(VLOOKUP($AM411,装备!$B:$Q,10,0),0)</f>
        <v>0</v>
      </c>
      <c r="CO411" s="455">
        <f>IFERROR(VLOOKUP($AM411,装备!$B:$Q,11,0),0)</f>
        <v>0</v>
      </c>
      <c r="CP411" s="455">
        <f>IFERROR(VLOOKUP($AM411,装备!$B:$Q,12,0),0)</f>
        <v>0</v>
      </c>
      <c r="CQ411" s="455">
        <f>IFERROR(VLOOKUP($AM411,装备!$B:$Q,13,0),0)</f>
        <v>0</v>
      </c>
      <c r="CR411" s="455">
        <f>IFERROR(VLOOKUP($AM411,装备!$B:$Q,14,0),0)</f>
        <v>0</v>
      </c>
      <c r="CS411" s="455">
        <f>IFERROR(VLOOKUP($AM411,装备!$B:$Q,16,0),0)</f>
        <v>0</v>
      </c>
      <c r="CT411" s="455">
        <f>IFERROR(VLOOKUP($AM411,装备!$B:$Q,5,0),0)</f>
        <v>0</v>
      </c>
      <c r="CU411" s="455">
        <f>IFERROR(VLOOKUP(AN411,装备!$B:$C,2,0),0)</f>
        <v>0</v>
      </c>
      <c r="CV411" s="455">
        <f>IFERROR(VLOOKUP($AN411,装备!$B:$Q,5,0),0)</f>
        <v>0</v>
      </c>
      <c r="CW411" s="455">
        <f>IFERROR(VLOOKUP($AN411,装备!$B:$Q,6,0),0)</f>
        <v>0</v>
      </c>
      <c r="CX411" s="455">
        <f>IFERROR(VLOOKUP($AN411,装备!$B:$Q,7,0),0)</f>
        <v>0</v>
      </c>
      <c r="CY411" s="455">
        <f>IFERROR(VLOOKUP($AN411,装备!$B:$Q,8,0),0)</f>
        <v>0</v>
      </c>
      <c r="CZ411" s="455">
        <f>IFERROR(VLOOKUP($AN411,装备!$B:$Q,9,0),0)</f>
        <v>0</v>
      </c>
      <c r="DA411" s="455">
        <f>IFERROR(VLOOKUP($AN411,装备!$B:$Q,10,0),0)</f>
        <v>0</v>
      </c>
      <c r="DB411" s="455">
        <f>IFERROR(VLOOKUP($AN411,装备!$B:$Q,11,0),0)</f>
        <v>0</v>
      </c>
      <c r="DC411" s="455">
        <f>IFERROR(VLOOKUP($AN411,装备!$B:$Q,12,0),0)</f>
        <v>0</v>
      </c>
      <c r="DD411" s="455">
        <f>IFERROR(VLOOKUP($AN411,装备!$B:$Q,13,0),0)</f>
        <v>0</v>
      </c>
      <c r="DE411" s="455">
        <f>IFERROR(VLOOKUP($AN411,装备!$B:$Q,14,0),0)</f>
        <v>0</v>
      </c>
      <c r="DF411" s="455">
        <f>IFERROR(VLOOKUP($AN411,装备!$B:$Q,16,0),0)</f>
        <v>0</v>
      </c>
      <c r="DG411" s="455">
        <f>IFERROR(VLOOKUP($AN411,装备!$B:$Q,5,0),0)</f>
        <v>0</v>
      </c>
      <c r="DH411" s="455">
        <f>IFERROR(VLOOKUP(AO411,装备!$B:$C,2,0),0)</f>
        <v>0</v>
      </c>
      <c r="DI411" s="455">
        <f>IFERROR(VLOOKUP($AO411,装备!$B:$Q,5,0),0)</f>
        <v>0</v>
      </c>
      <c r="DJ411" s="455">
        <f>IFERROR(VLOOKUP($AO411,装备!$B:$Q,6,0),0)</f>
        <v>0</v>
      </c>
      <c r="DK411" s="455">
        <f>IFERROR(VLOOKUP($AO411,装备!$B:$Q,7,0),0)</f>
        <v>0</v>
      </c>
      <c r="DL411" s="455">
        <f>IFERROR(VLOOKUP($AO411,装备!$B:$Q,8,0),0)</f>
        <v>0</v>
      </c>
      <c r="DM411" s="455">
        <f>IFERROR(VLOOKUP($AO411,装备!$B:$Q,9,0),0)</f>
        <v>0</v>
      </c>
      <c r="DN411" s="455">
        <f>IFERROR(VLOOKUP($AO411,装备!$B:$Q,10,0),0)</f>
        <v>0</v>
      </c>
      <c r="DO411" s="455">
        <f>IFERROR(VLOOKUP($AO411,装备!$B:$Q,11,0),0)</f>
        <v>0</v>
      </c>
      <c r="DP411" s="455">
        <f>IFERROR(VLOOKUP($AO411,装备!$B:$Q,12,0),0)</f>
        <v>0</v>
      </c>
      <c r="DQ411" s="455">
        <f>IFERROR(VLOOKUP($AO411,装备!$B:$Q,13,0),0)</f>
        <v>0</v>
      </c>
      <c r="DR411" s="455">
        <f>IFERROR(VLOOKUP($AO411,装备!$B:$Q,14,0),0)</f>
        <v>0</v>
      </c>
      <c r="DS411" s="455">
        <f>IFERROR(VLOOKUP($AO411,装备!$B:$Q,16,0),0)</f>
        <v>0</v>
      </c>
      <c r="DT411" s="455">
        <f>IFERROR(VLOOKUP($AO411,装备!$B:$Q,5,0),0)</f>
        <v>0</v>
      </c>
    </row>
    <row r="412" spans="1:124" hidden="1">
      <c r="A412" s="458">
        <f>未改造舰娘!$A408</f>
        <v>10043911</v>
      </c>
      <c r="B412" s="354" t="s">
        <v>4344</v>
      </c>
      <c r="C412" s="323"/>
      <c r="D412" s="323">
        <f t="shared" si="6"/>
        <v>110</v>
      </c>
      <c r="E412" s="457">
        <f>未改造舰娘!$C408</f>
        <v>3</v>
      </c>
      <c r="F412" s="455" t="str">
        <f>未改造舰娘!$D408</f>
        <v>驱逐</v>
      </c>
      <c r="G412" s="455" t="str">
        <f>未改造舰娘!$E408</f>
        <v>小型</v>
      </c>
      <c r="H412" s="455" t="str">
        <f>未改造舰娘!$F408</f>
        <v>护卫舰</v>
      </c>
      <c r="I412" s="460">
        <f>未改造舰娘!$AR408</f>
        <v>2</v>
      </c>
      <c r="J412" s="455" t="str">
        <f>未改造舰娘!$G408</f>
        <v>日本</v>
      </c>
      <c r="K412" s="456">
        <f>未改造舰娘!$H408+(BV412+CI412+CV412+DI412)*$C$2</f>
        <v>19</v>
      </c>
      <c r="L412" s="455">
        <f>未改造舰娘!$I408</f>
        <v>1</v>
      </c>
      <c r="M412" s="455">
        <f>未改造舰娘!$J408</f>
        <v>1</v>
      </c>
      <c r="N412" s="518">
        <f>未改造舰娘!$K408</f>
        <v>2</v>
      </c>
      <c r="O412" s="455">
        <f>未改造舰娘!$L408+((CE412+CR412+DE412+DR412)*$C$2)</f>
        <v>10</v>
      </c>
      <c r="P412" s="455" t="str">
        <f>IF($C$2=1,(IF(ISERROR(FIND("超长",未改造舰娘!$M408&amp;CC412&amp;CP412&amp;DC412&amp;DP412,1)),IF(ISERROR(FIND("长",未改造舰娘!$M408&amp;CC412&amp;CP412&amp;DC412&amp;DP412,1)),IF(ISERROR(FIND("中",未改造舰娘!$M408&amp;CC412&amp;CP412&amp;DC412&amp;DP412,1)),IF(ISERROR(FIND("短",未改造舰娘!$M408&amp;CC412&amp;CP412&amp;DC412&amp;DP412,1)),IF(ISERROR(FIND("无",未改造舰娘!$M408&amp;CC412&amp;CP412&amp;DC412&amp;DP412,1)),0,"无"),"短"),"中"),"长"),"超长")),未改造舰娘!$M408)</f>
        <v>短</v>
      </c>
      <c r="Q412" s="457">
        <f>未改造舰娘!$N408</f>
        <v>33</v>
      </c>
      <c r="R412" s="455">
        <f>(未改造舰娘!$P408)+(未改造舰娘!$Q408)*$C$3+((BW412+CJ412+CW412+DJ412)*$C$2)</f>
        <v>33</v>
      </c>
      <c r="S412" s="455">
        <f>(未改造舰娘!$R408)+(未改造舰娘!$S408)*$C$3+((BY412+CL412+CY412+DL412)*$C$2)</f>
        <v>68</v>
      </c>
      <c r="T412" s="455">
        <f>(未改造舰娘!$T408)+(未改造舰娘!$U408)*$C$3+((BX412+CK412+CX412+DK412)*$C$2)</f>
        <v>22</v>
      </c>
      <c r="U412" s="455">
        <f>(未改造舰娘!$V408)+(未改造舰娘!$W408)*$C$3+((CG412+CT412+DG412+DT412)*$C$2)</f>
        <v>61</v>
      </c>
      <c r="V412" s="456">
        <f>INT((((未改造舰娘!$Y408)-(未改造舰娘!$X408))*(((IF(D412=0,C412,D412))-1)/99))+未改造舰娘!$X408)+((CB412+CO412+DB412+DO412)*$C$2)</f>
        <v>87</v>
      </c>
      <c r="W412" s="455">
        <f>INT((((未改造舰娘!$AA408)-(未改造舰娘!$Z408))*(((IF(D412=0,C412,D412))-1)/99))+未改造舰娘!$Z408)+((CD412+CQ412+DD412+DQ412)*$C$2)</f>
        <v>80</v>
      </c>
      <c r="X412" s="455">
        <f>INT((((未改造舰娘!$AC408)-(未改造舰娘!$AB408))*(((IF(D412=0,C412,D412))-1)/99))+未改造舰娘!$AB408)+((CA412+CN412+DA412+DN412)*$C$2)</f>
        <v>18</v>
      </c>
      <c r="Y412" s="457">
        <f>INT((((未改造舰娘!$AE408)-(未改造舰娘!$AD408))*(((IF(D412=0,C412,D412))-1)/99))+未改造舰娘!$AD408)+((BZ412+CM412+CZ412+DM412)*$C$2)</f>
        <v>58</v>
      </c>
      <c r="Z412" s="474" t="str">
        <f>IF(未改造舰娘!$AF408=0,"",未改造舰娘!$AF408)</f>
        <v/>
      </c>
      <c r="AA412" s="455" t="str">
        <f>IF(未改造舰娘!$AG408="","",未改造舰娘!$AG408)</f>
        <v/>
      </c>
      <c r="AB412" s="455" t="str">
        <f>IF(未改造舰娘!$AH408="","",未改造舰娘!$AH408)</f>
        <v/>
      </c>
      <c r="AC412" s="455" t="str">
        <f>IF(未改造舰娘!$AI408="","",未改造舰娘!$AI408)</f>
        <v/>
      </c>
      <c r="AD412" s="455">
        <f>IF(未改造舰娘!$AJ408="","",未改造舰娘!$AJ408)</f>
        <v>0</v>
      </c>
      <c r="AE412" s="456">
        <f>IF(未改造舰娘!$AK408="","",未改造舰娘!$AK408)</f>
        <v>0</v>
      </c>
      <c r="AF412" s="455" t="str">
        <f>IF(未改造舰娘!$AL408="","",未改造舰娘!$AL408)</f>
        <v/>
      </c>
      <c r="AG412" s="455" t="str">
        <f>IF(未改造舰娘!$AM408="","",未改造舰娘!$AM408)</f>
        <v/>
      </c>
      <c r="AH412" s="455" t="str">
        <f>IF(未改造舰娘!$AN408="","",未改造舰娘!$AN408)</f>
        <v/>
      </c>
      <c r="AI412" s="455" t="str">
        <f>IF(未改造舰娘!$AO408="","",未改造舰娘!$AO408)</f>
        <v/>
      </c>
      <c r="AJ412" s="455" t="str">
        <f>IF(未改造舰娘!$AP408="","",未改造舰娘!$AP408)</f>
        <v/>
      </c>
      <c r="AK412" s="457" t="str">
        <f>IF(未改造舰娘!$AQ408="","",未改造舰娘!$AQ408)</f>
        <v/>
      </c>
      <c r="AL412" s="306" t="str">
        <f>IF(未改造舰娘!$AS408="","",未改造舰娘!$AS408)</f>
        <v>J国10厘米连装炮</v>
      </c>
      <c r="AM412" s="306" t="str">
        <f>IF(未改造舰娘!$AT408="","",未改造舰娘!$AT408)</f>
        <v/>
      </c>
      <c r="AN412" s="306" t="str">
        <f>IF(未改造舰娘!$AU408="","",未改造舰娘!$AU408)</f>
        <v/>
      </c>
      <c r="AO412" s="306" t="str">
        <f>IF(未改造舰娘!$AV408="","",未改造舰娘!$AV408)</f>
        <v/>
      </c>
      <c r="AP412" s="307" t="str">
        <f>IF(未改造舰娘!$AW408="","",未改造舰娘!$AW408)</f>
        <v/>
      </c>
      <c r="AQ412" s="308" t="str">
        <f>IF(未改造舰娘!$AX408="","",未改造舰娘!$AX408)</f>
        <v/>
      </c>
      <c r="AR412" s="455">
        <f>IF(未改造舰娘!$AY408="","",未改造舰娘!$AY408)</f>
        <v>15</v>
      </c>
      <c r="AS412" s="455">
        <f>IF(未改造舰娘!$AZ408="","",未改造舰娘!$AZ408)</f>
        <v>20</v>
      </c>
      <c r="AT412" s="455">
        <f>IF(未改造舰娘!$BA408="","",未改造舰娘!$BA408)</f>
        <v>0.48</v>
      </c>
      <c r="AU412" s="455">
        <f>IF(未改造舰娘!$BB408="","",未改造舰娘!$BB408)</f>
        <v>0.9</v>
      </c>
      <c r="AV412" s="456">
        <f>IF((未改造舰娘!$BG408+未改造舰娘!$BK408*$C$4)=0,"",(未改造舰娘!$BG408+未改造舰娘!$BK408*$C$4))</f>
        <v>4</v>
      </c>
      <c r="AW412" s="455">
        <f>IF((未改造舰娘!$BH408+未改造舰娘!$BL408*$C$4)=0,"",(未改造舰娘!$BH408+未改造舰娘!$BL408*$C$4))</f>
        <v>9</v>
      </c>
      <c r="AX412" s="455">
        <f>IF((未改造舰娘!$BI408+未改造舰娘!$BM408*$C$4)=0,"",(未改造舰娘!$BI408+未改造舰娘!$BM408*$C$4))</f>
        <v>7</v>
      </c>
      <c r="AY412" s="457" t="str">
        <f>IF((未改造舰娘!$BJ408+未改造舰娘!$BN408*$C$4)=0,"",(未改造舰娘!$BJ408+未改造舰娘!$BN408*$C$4))</f>
        <v/>
      </c>
      <c r="AZ412" s="500">
        <f>IF(未改造舰娘!BC408="","",未改造舰娘!BC408)</f>
        <v>0</v>
      </c>
      <c r="BA412" s="500">
        <f>IF(未改造舰娘!BD408="","",未改造舰娘!BD408)</f>
        <v>21</v>
      </c>
      <c r="BB412" s="500">
        <f>IF(未改造舰娘!BE408="","",未改造舰娘!BE408)</f>
        <v>7</v>
      </c>
      <c r="BC412" s="498">
        <f>IF(未改造舰娘!BF408="","",未改造舰娘!BF408)</f>
        <v>0</v>
      </c>
      <c r="BD412" s="419" t="s">
        <v>4971</v>
      </c>
      <c r="BE412" s="507"/>
      <c r="BF412" s="306" t="str">
        <f>IF(未改造舰娘!$BQ408="","",未改造舰娘!$BQ408)</f>
        <v/>
      </c>
      <c r="BG412" s="306" t="str">
        <f>IF(未改造舰娘!$BR408="","",未改造舰娘!$BR408)</f>
        <v>扑火之蛾 Ex-3-DEFGHIJKLM,Ex-4-ABCDEFGHIJKLMN,Ex-5-ABCDEFGHIJKLMN,Ex-7-ABCDEFGHIJKL,Ex-9-ABCDEFGHIJKLMN,Ex-10-ABCDEGHIJKLMN</v>
      </c>
      <c r="BH412" s="306"/>
      <c r="BU412" s="455">
        <f>IFERROR(VLOOKUP(AL412,装备!$B:$C,2,0),0)</f>
        <v>4</v>
      </c>
      <c r="BV412" s="455">
        <f>IFERROR(VLOOKUP($AL412,装备!$B:$Q,5,0),0)</f>
        <v>0</v>
      </c>
      <c r="BW412" s="455">
        <f>IFERROR(VLOOKUP($AL412,装备!$B:$Q,6,0),0)</f>
        <v>2</v>
      </c>
      <c r="BX412" s="455">
        <f>IFERROR(VLOOKUP($AL412,装备!$B:$Q,7,0),0)</f>
        <v>0</v>
      </c>
      <c r="BY412" s="455">
        <f>IFERROR(VLOOKUP($AL412,装备!$B:$Q,8,0),0)</f>
        <v>0</v>
      </c>
      <c r="BZ412" s="455">
        <f>IFERROR(VLOOKUP($AL412,装备!$B:$Q,9,0),0)</f>
        <v>0</v>
      </c>
      <c r="CA412" s="455">
        <f>IFERROR(VLOOKUP($AL412,装备!$B:$Q,10,0),0)</f>
        <v>0</v>
      </c>
      <c r="CB412" s="455">
        <f>IFERROR(VLOOKUP($AL412,装备!$B:$Q,11,0),0)</f>
        <v>1</v>
      </c>
      <c r="CC412" s="455" t="str">
        <f>IFERROR(VLOOKUP($AL412,装备!$B:$Q,12,0),0)</f>
        <v>短</v>
      </c>
      <c r="CD412" s="455">
        <f>IFERROR(VLOOKUP($AL412,装备!$B:$Q,13,0),0)</f>
        <v>0</v>
      </c>
      <c r="CE412" s="455">
        <f>IFERROR(VLOOKUP($AL412,装备!$B:$Q,14,0),0)</f>
        <v>0</v>
      </c>
      <c r="CF412" s="455">
        <f>IFERROR(VLOOKUP($AL412,装备!$B:$Q,16,0),0)</f>
        <v>4</v>
      </c>
      <c r="CG412" s="455">
        <f>IFERROR(VLOOKUP($AL412,装备!$B:$Q,5,0),0)</f>
        <v>0</v>
      </c>
      <c r="CH412" s="455">
        <f>IFERROR(VLOOKUP(AM412,装备!$B:$C,2,0),0)</f>
        <v>0</v>
      </c>
      <c r="CI412" s="455">
        <f>IFERROR(VLOOKUP($AM412,装备!$B:$Q,5,0),0)</f>
        <v>0</v>
      </c>
      <c r="CJ412" s="455">
        <f>IFERROR(VLOOKUP($AM412,装备!$B:$Q,6,0),0)</f>
        <v>0</v>
      </c>
      <c r="CK412" s="455">
        <f>IFERROR(VLOOKUP($AM412,装备!$B:$Q,7,0),0)</f>
        <v>0</v>
      </c>
      <c r="CL412" s="455">
        <f>IFERROR(VLOOKUP($AM412,装备!$B:$Q,8,0),0)</f>
        <v>0</v>
      </c>
      <c r="CM412" s="455">
        <f>IFERROR(VLOOKUP($AM412,装备!$B:$Q,9,0),0)</f>
        <v>0</v>
      </c>
      <c r="CN412" s="455">
        <f>IFERROR(VLOOKUP($AM412,装备!$B:$Q,10,0),0)</f>
        <v>0</v>
      </c>
      <c r="CO412" s="455">
        <f>IFERROR(VLOOKUP($AM412,装备!$B:$Q,11,0),0)</f>
        <v>0</v>
      </c>
      <c r="CP412" s="455">
        <f>IFERROR(VLOOKUP($AM412,装备!$B:$Q,12,0),0)</f>
        <v>0</v>
      </c>
      <c r="CQ412" s="455">
        <f>IFERROR(VLOOKUP($AM412,装备!$B:$Q,13,0),0)</f>
        <v>0</v>
      </c>
      <c r="CR412" s="455">
        <f>IFERROR(VLOOKUP($AM412,装备!$B:$Q,14,0),0)</f>
        <v>0</v>
      </c>
      <c r="CS412" s="455">
        <f>IFERROR(VLOOKUP($AM412,装备!$B:$Q,16,0),0)</f>
        <v>0</v>
      </c>
      <c r="CT412" s="455">
        <f>IFERROR(VLOOKUP($AM412,装备!$B:$Q,5,0),0)</f>
        <v>0</v>
      </c>
      <c r="CU412" s="455">
        <f>IFERROR(VLOOKUP(AN412,装备!$B:$C,2,0),0)</f>
        <v>0</v>
      </c>
      <c r="CV412" s="455">
        <f>IFERROR(VLOOKUP($AN412,装备!$B:$Q,5,0),0)</f>
        <v>0</v>
      </c>
      <c r="CW412" s="455">
        <f>IFERROR(VLOOKUP($AN412,装备!$B:$Q,6,0),0)</f>
        <v>0</v>
      </c>
      <c r="CX412" s="455">
        <f>IFERROR(VLOOKUP($AN412,装备!$B:$Q,7,0),0)</f>
        <v>0</v>
      </c>
      <c r="CY412" s="455">
        <f>IFERROR(VLOOKUP($AN412,装备!$B:$Q,8,0),0)</f>
        <v>0</v>
      </c>
      <c r="CZ412" s="455">
        <f>IFERROR(VLOOKUP($AN412,装备!$B:$Q,9,0),0)</f>
        <v>0</v>
      </c>
      <c r="DA412" s="455">
        <f>IFERROR(VLOOKUP($AN412,装备!$B:$Q,10,0),0)</f>
        <v>0</v>
      </c>
      <c r="DB412" s="455">
        <f>IFERROR(VLOOKUP($AN412,装备!$B:$Q,11,0),0)</f>
        <v>0</v>
      </c>
      <c r="DC412" s="455">
        <f>IFERROR(VLOOKUP($AN412,装备!$B:$Q,12,0),0)</f>
        <v>0</v>
      </c>
      <c r="DD412" s="455">
        <f>IFERROR(VLOOKUP($AN412,装备!$B:$Q,13,0),0)</f>
        <v>0</v>
      </c>
      <c r="DE412" s="455">
        <f>IFERROR(VLOOKUP($AN412,装备!$B:$Q,14,0),0)</f>
        <v>0</v>
      </c>
      <c r="DF412" s="455">
        <f>IFERROR(VLOOKUP($AN412,装备!$B:$Q,16,0),0)</f>
        <v>0</v>
      </c>
      <c r="DG412" s="455">
        <f>IFERROR(VLOOKUP($AN412,装备!$B:$Q,5,0),0)</f>
        <v>0</v>
      </c>
      <c r="DH412" s="455">
        <f>IFERROR(VLOOKUP(AO412,装备!$B:$C,2,0),0)</f>
        <v>0</v>
      </c>
      <c r="DI412" s="455">
        <f>IFERROR(VLOOKUP($AO412,装备!$B:$Q,5,0),0)</f>
        <v>0</v>
      </c>
      <c r="DJ412" s="455">
        <f>IFERROR(VLOOKUP($AO412,装备!$B:$Q,6,0),0)</f>
        <v>0</v>
      </c>
      <c r="DK412" s="455">
        <f>IFERROR(VLOOKUP($AO412,装备!$B:$Q,7,0),0)</f>
        <v>0</v>
      </c>
      <c r="DL412" s="455">
        <f>IFERROR(VLOOKUP($AO412,装备!$B:$Q,8,0),0)</f>
        <v>0</v>
      </c>
      <c r="DM412" s="455">
        <f>IFERROR(VLOOKUP($AO412,装备!$B:$Q,9,0),0)</f>
        <v>0</v>
      </c>
      <c r="DN412" s="455">
        <f>IFERROR(VLOOKUP($AO412,装备!$B:$Q,10,0),0)</f>
        <v>0</v>
      </c>
      <c r="DO412" s="455">
        <f>IFERROR(VLOOKUP($AO412,装备!$B:$Q,11,0),0)</f>
        <v>0</v>
      </c>
      <c r="DP412" s="455">
        <f>IFERROR(VLOOKUP($AO412,装备!$B:$Q,12,0),0)</f>
        <v>0</v>
      </c>
      <c r="DQ412" s="455">
        <f>IFERROR(VLOOKUP($AO412,装备!$B:$Q,13,0),0)</f>
        <v>0</v>
      </c>
      <c r="DR412" s="455">
        <f>IFERROR(VLOOKUP($AO412,装备!$B:$Q,14,0),0)</f>
        <v>0</v>
      </c>
      <c r="DS412" s="455">
        <f>IFERROR(VLOOKUP($AO412,装备!$B:$Q,16,0),0)</f>
        <v>0</v>
      </c>
      <c r="DT412" s="455">
        <f>IFERROR(VLOOKUP($AO412,装备!$B:$Q,5,0),0)</f>
        <v>0</v>
      </c>
    </row>
    <row r="413" spans="1:124" hidden="1">
      <c r="A413" s="473">
        <f>未改造舰娘!$A409</f>
        <v>10044011</v>
      </c>
      <c r="B413" s="354" t="s">
        <v>4345</v>
      </c>
      <c r="C413" s="323"/>
      <c r="D413" s="323">
        <f t="shared" si="6"/>
        <v>110</v>
      </c>
      <c r="E413" s="472">
        <f>未改造舰娘!$C409</f>
        <v>4</v>
      </c>
      <c r="F413" s="470" t="str">
        <f>未改造舰娘!$D409</f>
        <v>驱逐</v>
      </c>
      <c r="G413" s="470" t="str">
        <f>未改造舰娘!$E409</f>
        <v>小型</v>
      </c>
      <c r="H413" s="470" t="str">
        <f>未改造舰娘!$F409</f>
        <v>护卫舰</v>
      </c>
      <c r="I413" s="470">
        <f>未改造舰娘!$AR409</f>
        <v>2</v>
      </c>
      <c r="J413" s="470" t="str">
        <f>未改造舰娘!$G409</f>
        <v>意大利</v>
      </c>
      <c r="K413" s="471">
        <f>未改造舰娘!$H409+(BV413+CI413+CV413+DI413)*$C$2</f>
        <v>20</v>
      </c>
      <c r="L413" s="470">
        <f>未改造舰娘!$I409</f>
        <v>0</v>
      </c>
      <c r="M413" s="470">
        <f>未改造舰娘!$J409</f>
        <v>1</v>
      </c>
      <c r="N413" s="518">
        <f>未改造舰娘!$K409</f>
        <v>2</v>
      </c>
      <c r="O413" s="470">
        <f>未改造舰娘!$L409+((CE413+CR413+DE413+DR413)*$C$2)</f>
        <v>15</v>
      </c>
      <c r="P413" s="470" t="str">
        <f>IF($C$2=1,(IF(ISERROR(FIND("超长",未改造舰娘!$M409&amp;CC413&amp;CP413&amp;DC413&amp;DP413,1)),IF(ISERROR(FIND("长",未改造舰娘!$M409&amp;CC413&amp;CP413&amp;DC413&amp;DP413,1)),IF(ISERROR(FIND("中",未改造舰娘!$M409&amp;CC413&amp;CP413&amp;DC413&amp;DP413,1)),IF(ISERROR(FIND("短",未改造舰娘!$M409&amp;CC413&amp;CP413&amp;DC413&amp;DP413,1)),IF(ISERROR(FIND("无",未改造舰娘!$M409&amp;CC413&amp;CP413&amp;DC413&amp;DP413,1)),0,"无"),"短"),"中"),"长"),"超长")),未改造舰娘!$M409)</f>
        <v>短</v>
      </c>
      <c r="Q413" s="472">
        <f>未改造舰娘!$N409</f>
        <v>45</v>
      </c>
      <c r="R413" s="470">
        <f>(未改造舰娘!$P409)+(未改造舰娘!$Q409)*$C$3+((BW413+CJ413+CW413+DJ413)*$C$2)</f>
        <v>30</v>
      </c>
      <c r="S413" s="470">
        <f>(未改造舰娘!$R409)+(未改造舰娘!$S409)*$C$3+((BY413+CL413+CY413+DL413)*$C$2)</f>
        <v>68</v>
      </c>
      <c r="T413" s="470">
        <f>(未改造舰娘!$T409)+(未改造舰娘!$U409)*$C$3+((BX413+CK413+CX413+DK413)*$C$2)</f>
        <v>22</v>
      </c>
      <c r="U413" s="470">
        <f>(未改造舰娘!$V409)+(未改造舰娘!$W409)*$C$3+((CG413+CT413+DG413+DT413)*$C$2)</f>
        <v>49</v>
      </c>
      <c r="V413" s="471">
        <f>INT((((未改造舰娘!$Y409)-(未改造舰娘!$X409))*(((IF(D413=0,C413,D413))-1)/99))+未改造舰娘!$X409)+((CB413+CO413+DB413+DO413)*$C$2)</f>
        <v>88</v>
      </c>
      <c r="W413" s="470">
        <f>INT((((未改造舰娘!$AA409)-(未改造舰娘!$Z409))*(((IF(D413=0,C413,D413))-1)/99))+未改造舰娘!$Z409)+((CD413+CQ413+DD413+DQ413)*$C$2)</f>
        <v>89</v>
      </c>
      <c r="X413" s="470">
        <f>INT((((未改造舰娘!$AC409)-(未改造舰娘!$AB409))*(((IF(D413=0,C413,D413))-1)/99))+未改造舰娘!$AB409)+((CA413+CN413+DA413+DN413)*$C$2)</f>
        <v>16</v>
      </c>
      <c r="Y413" s="472">
        <f>INT((((未改造舰娘!$AE409)-(未改造舰娘!$AD409))*(((IF(D413=0,C413,D413))-1)/99))+未改造舰娘!$AD409)+((BZ413+CM413+CZ413+DM413)*$C$2)</f>
        <v>55</v>
      </c>
      <c r="Z413" s="474" t="str">
        <f>IF(未改造舰娘!$AF409=0,"",未改造舰娘!$AF409)</f>
        <v/>
      </c>
      <c r="AA413" s="470" t="str">
        <f>IF(未改造舰娘!$AG409="","",未改造舰娘!$AG409)</f>
        <v/>
      </c>
      <c r="AB413" s="470" t="str">
        <f>IF(未改造舰娘!$AH409="","",未改造舰娘!$AH409)</f>
        <v/>
      </c>
      <c r="AC413" s="470" t="str">
        <f>IF(未改造舰娘!$AI409="","",未改造舰娘!$AI409)</f>
        <v/>
      </c>
      <c r="AD413" s="470">
        <f>IF(未改造舰娘!$AJ409="","",未改造舰娘!$AJ409)</f>
        <v>0</v>
      </c>
      <c r="AE413" s="471">
        <f>IF(未改造舰娘!$AK409="","",未改造舰娘!$AK409)</f>
        <v>0</v>
      </c>
      <c r="AF413" s="470" t="str">
        <f>IF(未改造舰娘!$AL409="","",未改造舰娘!$AL409)</f>
        <v/>
      </c>
      <c r="AG413" s="470" t="str">
        <f>IF(未改造舰娘!$AM409="","",未改造舰娘!$AM409)</f>
        <v/>
      </c>
      <c r="AH413" s="470" t="str">
        <f>IF(未改造舰娘!$AN409="","",未改造舰娘!$AN409)</f>
        <v/>
      </c>
      <c r="AI413" s="470" t="str">
        <f>IF(未改造舰娘!$AO409="","",未改造舰娘!$AO409)</f>
        <v/>
      </c>
      <c r="AJ413" s="470" t="str">
        <f>IF(未改造舰娘!$AP409="","",未改造舰娘!$AP409)</f>
        <v/>
      </c>
      <c r="AK413" s="472" t="str">
        <f>IF(未改造舰娘!$AQ409="","",未改造舰娘!$AQ409)</f>
        <v/>
      </c>
      <c r="AL413" s="306" t="str">
        <f>IF(未改造舰娘!$AS409="","",未改造舰娘!$AS409)</f>
        <v>改良型动力系统</v>
      </c>
      <c r="AM413" s="306" t="str">
        <f>IF(未改造舰娘!$AT409="","",未改造舰娘!$AT409)</f>
        <v/>
      </c>
      <c r="AN413" s="306" t="str">
        <f>IF(未改造舰娘!$AU409="","",未改造舰娘!$AU409)</f>
        <v/>
      </c>
      <c r="AO413" s="306" t="str">
        <f>IF(未改造舰娘!$AV409="","",未改造舰娘!$AV409)</f>
        <v/>
      </c>
      <c r="AP413" s="307" t="str">
        <f>IF(未改造舰娘!$AW409="","",未改造舰娘!$AW409)</f>
        <v/>
      </c>
      <c r="AQ413" s="308" t="str">
        <f>IF(未改造舰娘!$AX409="","",未改造舰娘!$AX409)</f>
        <v/>
      </c>
      <c r="AR413" s="470">
        <f>IF(未改造舰娘!$AY409="","",未改造舰娘!$AY409)</f>
        <v>10</v>
      </c>
      <c r="AS413" s="470">
        <f>IF(未改造舰娘!$AZ409="","",未改造舰娘!$AZ409)</f>
        <v>20</v>
      </c>
      <c r="AT413" s="470">
        <f>IF(未改造舰娘!$BA409="","",未改造舰娘!$BA409)</f>
        <v>0.48</v>
      </c>
      <c r="AU413" s="470">
        <f>IF(未改造舰娘!$BB409="","",未改造舰娘!$BB409)</f>
        <v>0.9</v>
      </c>
      <c r="AV413" s="471">
        <f>IF((未改造舰娘!$BG409+未改造舰娘!$BK409*$C$4)=0,"",(未改造舰娘!$BG409+未改造舰娘!$BK409*$C$4))</f>
        <v>14</v>
      </c>
      <c r="AW413" s="470">
        <f>IF((未改造舰娘!$BH409+未改造舰娘!$BL409*$C$4)=0,"",(未改造舰娘!$BH409+未改造舰娘!$BL409*$C$4))</f>
        <v>8</v>
      </c>
      <c r="AX413" s="470">
        <f>IF((未改造舰娘!$BI409+未改造舰娘!$BM409*$C$4)=0,"",(未改造舰娘!$BI409+未改造舰娘!$BM409*$C$4))</f>
        <v>26</v>
      </c>
      <c r="AY413" s="472" t="str">
        <f>IF((未改造舰娘!$BJ409+未改造舰娘!$BN409*$C$4)=0,"",(未改造舰娘!$BJ409+未改造舰娘!$BN409*$C$4))</f>
        <v/>
      </c>
      <c r="AZ413" s="500">
        <f>IF(未改造舰娘!BC409="","",未改造舰娘!BC409)</f>
        <v>0</v>
      </c>
      <c r="BA413" s="500">
        <f>IF(未改造舰娘!BD409="","",未改造舰娘!BD409)</f>
        <v>18</v>
      </c>
      <c r="BB413" s="500">
        <f>IF(未改造舰娘!BE409="","",未改造舰娘!BE409)</f>
        <v>7</v>
      </c>
      <c r="BC413" s="498">
        <f>IF(未改造舰娘!BF409="","",未改造舰娘!BF409)</f>
        <v>0</v>
      </c>
      <c r="BD413" s="503" t="s">
        <v>5668</v>
      </c>
      <c r="BE413" s="507"/>
      <c r="BF413" s="306" t="str">
        <f>IF(未改造舰娘!$BQ409="","",未改造舰娘!$BQ409)</f>
        <v/>
      </c>
      <c r="BG413" s="306" t="str">
        <f>IF(未改造舰娘!$BR409="","",未改造舰娘!$BR409)</f>
        <v>扑火之蛾 Ex-4-N,Ex-5-DEGHIJKLMN,Ex-6-CEFIJ,Ex-8-FHJKM,Ex-10-DGJKLMN</v>
      </c>
      <c r="BH413" s="306"/>
      <c r="BU413" s="470">
        <f>IFERROR(VLOOKUP(AL413,装备!$B:$C,2,0),0)</f>
        <v>5</v>
      </c>
      <c r="BV413" s="470">
        <f>IFERROR(VLOOKUP($AL413,装备!$B:$Q,5,0),0)</f>
        <v>0</v>
      </c>
      <c r="BW413" s="470">
        <f>IFERROR(VLOOKUP($AL413,装备!$B:$Q,6,0),0)</f>
        <v>0</v>
      </c>
      <c r="BX413" s="470">
        <f>IFERROR(VLOOKUP($AL413,装备!$B:$Q,7,0),0)</f>
        <v>0</v>
      </c>
      <c r="BY413" s="470">
        <f>IFERROR(VLOOKUP($AL413,装备!$B:$Q,8,0),0)</f>
        <v>0</v>
      </c>
      <c r="BZ413" s="470">
        <f>IFERROR(VLOOKUP($AL413,装备!$B:$Q,9,0),0)</f>
        <v>0</v>
      </c>
      <c r="CA413" s="470">
        <f>IFERROR(VLOOKUP($AL413,装备!$B:$Q,10,0),0)</f>
        <v>0</v>
      </c>
      <c r="CB413" s="470">
        <f>IFERROR(VLOOKUP($AL413,装备!$B:$Q,11,0),0)</f>
        <v>0</v>
      </c>
      <c r="CC413" s="470" t="str">
        <f>IFERROR(VLOOKUP($AL413,装备!$B:$Q,12,0),0)</f>
        <v>无</v>
      </c>
      <c r="CD413" s="470">
        <f>IFERROR(VLOOKUP($AL413,装备!$B:$Q,13,0),0)</f>
        <v>10</v>
      </c>
      <c r="CE413" s="470">
        <f>IFERROR(VLOOKUP($AL413,装备!$B:$Q,14,0),0)</f>
        <v>0</v>
      </c>
      <c r="CF413" s="470">
        <f>IFERROR(VLOOKUP($AL413,装备!$B:$Q,16,0),0)</f>
        <v>0</v>
      </c>
      <c r="CG413" s="470">
        <f>IFERROR(VLOOKUP($AL413,装备!$B:$Q,5,0),0)</f>
        <v>0</v>
      </c>
      <c r="CH413" s="470">
        <f>IFERROR(VLOOKUP(AM413,装备!$B:$C,2,0),0)</f>
        <v>0</v>
      </c>
      <c r="CI413" s="470">
        <f>IFERROR(VLOOKUP($AM413,装备!$B:$Q,5,0),0)</f>
        <v>0</v>
      </c>
      <c r="CJ413" s="470">
        <f>IFERROR(VLOOKUP($AM413,装备!$B:$Q,6,0),0)</f>
        <v>0</v>
      </c>
      <c r="CK413" s="470">
        <f>IFERROR(VLOOKUP($AM413,装备!$B:$Q,7,0),0)</f>
        <v>0</v>
      </c>
      <c r="CL413" s="470">
        <f>IFERROR(VLOOKUP($AM413,装备!$B:$Q,8,0),0)</f>
        <v>0</v>
      </c>
      <c r="CM413" s="470">
        <f>IFERROR(VLOOKUP($AM413,装备!$B:$Q,9,0),0)</f>
        <v>0</v>
      </c>
      <c r="CN413" s="470">
        <f>IFERROR(VLOOKUP($AM413,装备!$B:$Q,10,0),0)</f>
        <v>0</v>
      </c>
      <c r="CO413" s="470">
        <f>IFERROR(VLOOKUP($AM413,装备!$B:$Q,11,0),0)</f>
        <v>0</v>
      </c>
      <c r="CP413" s="470">
        <f>IFERROR(VLOOKUP($AM413,装备!$B:$Q,12,0),0)</f>
        <v>0</v>
      </c>
      <c r="CQ413" s="470">
        <f>IFERROR(VLOOKUP($AM413,装备!$B:$Q,13,0),0)</f>
        <v>0</v>
      </c>
      <c r="CR413" s="470">
        <f>IFERROR(VLOOKUP($AM413,装备!$B:$Q,14,0),0)</f>
        <v>0</v>
      </c>
      <c r="CS413" s="470">
        <f>IFERROR(VLOOKUP($AM413,装备!$B:$Q,16,0),0)</f>
        <v>0</v>
      </c>
      <c r="CT413" s="470">
        <f>IFERROR(VLOOKUP($AM413,装备!$B:$Q,5,0),0)</f>
        <v>0</v>
      </c>
      <c r="CU413" s="470">
        <f>IFERROR(VLOOKUP(AN413,装备!$B:$C,2,0),0)</f>
        <v>0</v>
      </c>
      <c r="CV413" s="470">
        <f>IFERROR(VLOOKUP($AN413,装备!$B:$Q,5,0),0)</f>
        <v>0</v>
      </c>
      <c r="CW413" s="470">
        <f>IFERROR(VLOOKUP($AN413,装备!$B:$Q,6,0),0)</f>
        <v>0</v>
      </c>
      <c r="CX413" s="470">
        <f>IFERROR(VLOOKUP($AN413,装备!$B:$Q,7,0),0)</f>
        <v>0</v>
      </c>
      <c r="CY413" s="470">
        <f>IFERROR(VLOOKUP($AN413,装备!$B:$Q,8,0),0)</f>
        <v>0</v>
      </c>
      <c r="CZ413" s="470">
        <f>IFERROR(VLOOKUP($AN413,装备!$B:$Q,9,0),0)</f>
        <v>0</v>
      </c>
      <c r="DA413" s="470">
        <f>IFERROR(VLOOKUP($AN413,装备!$B:$Q,10,0),0)</f>
        <v>0</v>
      </c>
      <c r="DB413" s="470">
        <f>IFERROR(VLOOKUP($AN413,装备!$B:$Q,11,0),0)</f>
        <v>0</v>
      </c>
      <c r="DC413" s="470">
        <f>IFERROR(VLOOKUP($AN413,装备!$B:$Q,12,0),0)</f>
        <v>0</v>
      </c>
      <c r="DD413" s="470">
        <f>IFERROR(VLOOKUP($AN413,装备!$B:$Q,13,0),0)</f>
        <v>0</v>
      </c>
      <c r="DE413" s="470">
        <f>IFERROR(VLOOKUP($AN413,装备!$B:$Q,14,0),0)</f>
        <v>0</v>
      </c>
      <c r="DF413" s="470">
        <f>IFERROR(VLOOKUP($AN413,装备!$B:$Q,16,0),0)</f>
        <v>0</v>
      </c>
      <c r="DG413" s="470">
        <f>IFERROR(VLOOKUP($AN413,装备!$B:$Q,5,0),0)</f>
        <v>0</v>
      </c>
      <c r="DH413" s="470">
        <f>IFERROR(VLOOKUP(AO413,装备!$B:$C,2,0),0)</f>
        <v>0</v>
      </c>
      <c r="DI413" s="470">
        <f>IFERROR(VLOOKUP($AO413,装备!$B:$Q,5,0),0)</f>
        <v>0</v>
      </c>
      <c r="DJ413" s="470">
        <f>IFERROR(VLOOKUP($AO413,装备!$B:$Q,6,0),0)</f>
        <v>0</v>
      </c>
      <c r="DK413" s="470">
        <f>IFERROR(VLOOKUP($AO413,装备!$B:$Q,7,0),0)</f>
        <v>0</v>
      </c>
      <c r="DL413" s="470">
        <f>IFERROR(VLOOKUP($AO413,装备!$B:$Q,8,0),0)</f>
        <v>0</v>
      </c>
      <c r="DM413" s="470">
        <f>IFERROR(VLOOKUP($AO413,装备!$B:$Q,9,0),0)</f>
        <v>0</v>
      </c>
      <c r="DN413" s="470">
        <f>IFERROR(VLOOKUP($AO413,装备!$B:$Q,10,0),0)</f>
        <v>0</v>
      </c>
      <c r="DO413" s="470">
        <f>IFERROR(VLOOKUP($AO413,装备!$B:$Q,11,0),0)</f>
        <v>0</v>
      </c>
      <c r="DP413" s="470">
        <f>IFERROR(VLOOKUP($AO413,装备!$B:$Q,12,0),0)</f>
        <v>0</v>
      </c>
      <c r="DQ413" s="470">
        <f>IFERROR(VLOOKUP($AO413,装备!$B:$Q,13,0),0)</f>
        <v>0</v>
      </c>
      <c r="DR413" s="470">
        <f>IFERROR(VLOOKUP($AO413,装备!$B:$Q,14,0),0)</f>
        <v>0</v>
      </c>
      <c r="DS413" s="470">
        <f>IFERROR(VLOOKUP($AO413,装备!$B:$Q,16,0),0)</f>
        <v>0</v>
      </c>
      <c r="DT413" s="470">
        <f>IFERROR(VLOOKUP($AO413,装备!$B:$Q,5,0),0)</f>
        <v>0</v>
      </c>
    </row>
    <row r="414" spans="1:124" hidden="1">
      <c r="A414" s="473">
        <f>未改造舰娘!$A410</f>
        <v>10044111</v>
      </c>
      <c r="B414" s="354" t="s">
        <v>5640</v>
      </c>
      <c r="C414" s="323"/>
      <c r="D414" s="323">
        <f t="shared" si="6"/>
        <v>110</v>
      </c>
      <c r="E414" s="472">
        <f>未改造舰娘!$C410</f>
        <v>4</v>
      </c>
      <c r="F414" s="470" t="str">
        <f>未改造舰娘!$D410</f>
        <v>补给</v>
      </c>
      <c r="G414" s="470" t="str">
        <f>未改造舰娘!$E410</f>
        <v>小型</v>
      </c>
      <c r="H414" s="470" t="str">
        <f>未改造舰娘!$F410</f>
        <v>护卫舰</v>
      </c>
      <c r="I414" s="470">
        <f>未改造舰娘!$AR410</f>
        <v>3</v>
      </c>
      <c r="J414" s="470" t="str">
        <f>未改造舰娘!$G410</f>
        <v>德国</v>
      </c>
      <c r="K414" s="471">
        <f>未改造舰娘!$H410+(BV414+CI414+CV414+DI414)*$C$2</f>
        <v>36</v>
      </c>
      <c r="L414" s="470">
        <f>未改造舰娘!$I410</f>
        <v>0</v>
      </c>
      <c r="M414" s="470">
        <f>未改造舰娘!$J410</f>
        <v>1</v>
      </c>
      <c r="N414" s="518">
        <f>未改造舰娘!$K410</f>
        <v>2</v>
      </c>
      <c r="O414" s="470">
        <f>未改造舰娘!$L410+((CE414+CR414+DE414+DR414)*$C$2)</f>
        <v>19</v>
      </c>
      <c r="P414" s="470" t="str">
        <f>IF($C$2=1,(IF(ISERROR(FIND("超长",未改造舰娘!$M410&amp;CC414&amp;CP414&amp;DC414&amp;DP414,1)),IF(ISERROR(FIND("长",未改造舰娘!$M410&amp;CC414&amp;CP414&amp;DC414&amp;DP414,1)),IF(ISERROR(FIND("中",未改造舰娘!$M410&amp;CC414&amp;CP414&amp;DC414&amp;DP414,1)),IF(ISERROR(FIND("短",未改造舰娘!$M410&amp;CC414&amp;CP414&amp;DC414&amp;DP414,1)),IF(ISERROR(FIND("无",未改造舰娘!$M410&amp;CC414&amp;CP414&amp;DC414&amp;DP414,1)),0,"无"),"短"),"中"),"长"),"超长")),未改造舰娘!$M410)</f>
        <v>短</v>
      </c>
      <c r="Q414" s="472">
        <f>未改造舰娘!$N410</f>
        <v>16</v>
      </c>
      <c r="R414" s="470">
        <f>(未改造舰娘!$P410)+(未改造舰娘!$Q410)*$C$3+((BW414+CJ414+CW414+DJ414)*$C$2)</f>
        <v>28</v>
      </c>
      <c r="S414" s="470">
        <f>(未改造舰娘!$R410)+(未改造舰娘!$S410)*$C$3+((BY414+CL414+CY414+DL414)*$C$2)</f>
        <v>0</v>
      </c>
      <c r="T414" s="470">
        <f>(未改造舰娘!$T410)+(未改造舰娘!$U410)*$C$3+((BX414+CK414+CX414+DK414)*$C$2)</f>
        <v>25</v>
      </c>
      <c r="U414" s="470">
        <f>(未改造舰娘!$V410)+(未改造舰娘!$W410)*$C$3+((CG414+CT414+DG414+DT414)*$C$2)</f>
        <v>69</v>
      </c>
      <c r="V414" s="471">
        <f>INT((((未改造舰娘!$Y410)-(未改造舰娘!$X410))*(((IF(D414=0,C414,D414))-1)/99))+未改造舰娘!$X410)+((CB414+CO414+DB414+DO414)*$C$2)</f>
        <v>91</v>
      </c>
      <c r="W414" s="470">
        <f>INT((((未改造舰娘!$AA410)-(未改造舰娘!$Z410))*(((IF(D414=0,C414,D414))-1)/99))+未改造舰娘!$Z410)+((CD414+CQ414+DD414+DQ414)*$C$2)</f>
        <v>37</v>
      </c>
      <c r="X414" s="470">
        <f>INT((((未改造舰娘!$AC410)-(未改造舰娘!$AB410))*(((IF(D414=0,C414,D414))-1)/99))+未改造舰娘!$AB410)+((CA414+CN414+DA414+DN414)*$C$2)</f>
        <v>64</v>
      </c>
      <c r="Y414" s="472">
        <f>INT((((未改造舰娘!$AE410)-(未改造舰娘!$AD410))*(((IF(D414=0,C414,D414))-1)/99))+未改造舰娘!$AD410)+((BZ414+CM414+CZ414+DM414)*$C$2)</f>
        <v>0</v>
      </c>
      <c r="Z414" s="474" t="str">
        <f>IF(未改造舰娘!$AF410=0,"",未改造舰娘!$AF410)</f>
        <v/>
      </c>
      <c r="AA414" s="470" t="str">
        <f>IF(未改造舰娘!$AG410="","",未改造舰娘!$AG410)</f>
        <v/>
      </c>
      <c r="AB414" s="470" t="str">
        <f>IF(未改造舰娘!$AH410="","",未改造舰娘!$AH410)</f>
        <v/>
      </c>
      <c r="AC414" s="470" t="str">
        <f>IF(未改造舰娘!$AI410="","",未改造舰娘!$AI410)</f>
        <v/>
      </c>
      <c r="AD414" s="470">
        <f>IF(未改造舰娘!$AJ410="","",未改造舰娘!$AJ410)</f>
        <v>0</v>
      </c>
      <c r="AE414" s="471">
        <f>IF(未改造舰娘!$AK410="","",未改造舰娘!$AK410)</f>
        <v>0</v>
      </c>
      <c r="AF414" s="470" t="str">
        <f>IF(未改造舰娘!$AL410="","",未改造舰娘!$AL410)</f>
        <v/>
      </c>
      <c r="AG414" s="470" t="str">
        <f>IF(未改造舰娘!$AM410="","",未改造舰娘!$AM410)</f>
        <v/>
      </c>
      <c r="AH414" s="470" t="str">
        <f>IF(未改造舰娘!$AN410="","",未改造舰娘!$AN410)</f>
        <v/>
      </c>
      <c r="AI414" s="470" t="str">
        <f>IF(未改造舰娘!$AO410="","",未改造舰娘!$AO410)</f>
        <v/>
      </c>
      <c r="AJ414" s="470" t="str">
        <f>IF(未改造舰娘!$AP410="","",未改造舰娘!$AP410)</f>
        <v/>
      </c>
      <c r="AK414" s="472" t="str">
        <f>IF(未改造舰娘!$AQ410="","",未改造舰娘!$AQ410)</f>
        <v/>
      </c>
      <c r="AL414" s="306" t="str">
        <f>IF(未改造舰娘!$AS410="","",未改造舰娘!$AS410)</f>
        <v>柴油机</v>
      </c>
      <c r="AM414" s="306" t="str">
        <f>IF(未改造舰娘!$AT410="","",未改造舰娘!$AT410)</f>
        <v>夜间战斗机联队</v>
      </c>
      <c r="AN414" s="306" t="str">
        <f>IF(未改造舰娘!$AU410="","",未改造舰娘!$AU410)</f>
        <v/>
      </c>
      <c r="AO414" s="306" t="str">
        <f>IF(未改造舰娘!$AV410="","",未改造舰娘!$AV410)</f>
        <v/>
      </c>
      <c r="AP414" s="307" t="str">
        <f>IF(未改造舰娘!$AW410="","",未改造舰娘!$AW410)</f>
        <v/>
      </c>
      <c r="AQ414" s="308" t="str">
        <f>IF(未改造舰娘!$AX410="","",未改造舰娘!$AX410)</f>
        <v/>
      </c>
      <c r="AR414" s="470">
        <f>IF(未改造舰娘!$AY410="","",未改造舰娘!$AY410)</f>
        <v>40</v>
      </c>
      <c r="AS414" s="470">
        <f>IF(未改造舰娘!$AZ410="","",未改造舰娘!$AZ410)</f>
        <v>25</v>
      </c>
      <c r="AT414" s="470">
        <f>IF(未改造舰娘!$BA410="","",未改造舰娘!$BA410)</f>
        <v>1.2</v>
      </c>
      <c r="AU414" s="470">
        <f>IF(未改造舰娘!$BB410="","",未改造舰娘!$BB410)</f>
        <v>2.4</v>
      </c>
      <c r="AV414" s="471">
        <f>IF((未改造舰娘!$BG410+未改造舰娘!$BK410*$C$4)=0,"",(未改造舰娘!$BG410+未改造舰娘!$BK410*$C$4))</f>
        <v>25</v>
      </c>
      <c r="AW414" s="470">
        <f>IF((未改造舰娘!$BH410+未改造舰娘!$BL410*$C$4)=0,"",(未改造舰娘!$BH410+未改造舰娘!$BL410*$C$4))</f>
        <v>22</v>
      </c>
      <c r="AX414" s="470">
        <f>IF((未改造舰娘!$BI410+未改造舰娘!$BM410*$C$4)=0,"",(未改造舰娘!$BI410+未改造舰娘!$BM410*$C$4))</f>
        <v>24</v>
      </c>
      <c r="AY414" s="472">
        <f>IF((未改造舰娘!$BJ410+未改造舰娘!$BN410*$C$4)=0,"",(未改造舰娘!$BJ410+未改造舰娘!$BN410*$C$4))</f>
        <v>50</v>
      </c>
      <c r="AZ414" s="500">
        <f>IF(未改造舰娘!BC410="","",未改造舰娘!BC410)</f>
        <v>4</v>
      </c>
      <c r="BA414" s="500">
        <f>IF(未改造舰娘!BD410="","",未改造舰娘!BD410)</f>
        <v>0</v>
      </c>
      <c r="BB414" s="500">
        <f>IF(未改造舰娘!BE410="","",未改造舰娘!BE410)</f>
        <v>7</v>
      </c>
      <c r="BC414" s="498">
        <f>IF(未改造舰娘!BF410="","",未改造舰娘!BF410)</f>
        <v>3</v>
      </c>
      <c r="BD414" s="67" t="s">
        <v>5718</v>
      </c>
      <c r="BE414" s="507">
        <v>0.22916666666666666</v>
      </c>
      <c r="BF414" s="306" t="str">
        <f>IF(未改造舰娘!$BQ410="","",未改造舰娘!$BQ410)</f>
        <v>7-4-M,7-5-Q,8-1-CEHL,8-2-EGHIJM,8-3-EFGHIJKL</v>
      </c>
      <c r="BG414" s="306" t="str">
        <f>IF(未改造舰娘!$BR410="","",未改造舰娘!$BR410)</f>
        <v/>
      </c>
      <c r="BH414" s="306"/>
      <c r="BU414" s="470">
        <f>IFERROR(VLOOKUP(AL414,装备!$B:$C,2,0),0)</f>
        <v>4</v>
      </c>
      <c r="BV414" s="470">
        <f>IFERROR(VLOOKUP($AL414,装备!$B:$Q,5,0),0)</f>
        <v>0</v>
      </c>
      <c r="BW414" s="470">
        <f>IFERROR(VLOOKUP($AL414,装备!$B:$Q,6,0),0)</f>
        <v>0</v>
      </c>
      <c r="BX414" s="470">
        <f>IFERROR(VLOOKUP($AL414,装备!$B:$Q,7,0),0)</f>
        <v>0</v>
      </c>
      <c r="BY414" s="470">
        <f>IFERROR(VLOOKUP($AL414,装备!$B:$Q,8,0),0)</f>
        <v>0</v>
      </c>
      <c r="BZ414" s="470">
        <f>IFERROR(VLOOKUP($AL414,装备!$B:$Q,9,0),0)</f>
        <v>0</v>
      </c>
      <c r="CA414" s="470">
        <f>IFERROR(VLOOKUP($AL414,装备!$B:$Q,10,0),0)</f>
        <v>0</v>
      </c>
      <c r="CB414" s="470">
        <f>IFERROR(VLOOKUP($AL414,装备!$B:$Q,11,0),0)</f>
        <v>0</v>
      </c>
      <c r="CC414" s="470" t="str">
        <f>IFERROR(VLOOKUP($AL414,装备!$B:$Q,12,0),0)</f>
        <v>无</v>
      </c>
      <c r="CD414" s="470">
        <f>IFERROR(VLOOKUP($AL414,装备!$B:$Q,13,0),0)</f>
        <v>5</v>
      </c>
      <c r="CE414" s="470">
        <f>IFERROR(VLOOKUP($AL414,装备!$B:$Q,14,0),0)</f>
        <v>3</v>
      </c>
      <c r="CF414" s="470">
        <f>IFERROR(VLOOKUP($AL414,装备!$B:$Q,16,0),0)</f>
        <v>0</v>
      </c>
      <c r="CG414" s="470">
        <f>IFERROR(VLOOKUP($AL414,装备!$B:$Q,5,0),0)</f>
        <v>0</v>
      </c>
      <c r="CH414" s="470">
        <f>IFERROR(VLOOKUP(AM414,装备!$B:$C,2,0),0)</f>
        <v>5</v>
      </c>
      <c r="CI414" s="470">
        <f>IFERROR(VLOOKUP($AM414,装备!$B:$Q,5,0),0)</f>
        <v>0</v>
      </c>
      <c r="CJ414" s="470">
        <f>IFERROR(VLOOKUP($AM414,装备!$B:$Q,6,0),0)</f>
        <v>0</v>
      </c>
      <c r="CK414" s="470">
        <f>IFERROR(VLOOKUP($AM414,装备!$B:$Q,7,0),0)</f>
        <v>0</v>
      </c>
      <c r="CL414" s="470">
        <f>IFERROR(VLOOKUP($AM414,装备!$B:$Q,8,0),0)</f>
        <v>0</v>
      </c>
      <c r="CM414" s="470">
        <f>IFERROR(VLOOKUP($AM414,装备!$B:$Q,9,0),0)</f>
        <v>0</v>
      </c>
      <c r="CN414" s="470">
        <f>IFERROR(VLOOKUP($AM414,装备!$B:$Q,10,0),0)</f>
        <v>2</v>
      </c>
      <c r="CO414" s="470">
        <f>IFERROR(VLOOKUP($AM414,装备!$B:$Q,11,0),0)</f>
        <v>0</v>
      </c>
      <c r="CP414" s="470" t="str">
        <f>IFERROR(VLOOKUP($AM414,装备!$B:$Q,12,0),0)</f>
        <v>无</v>
      </c>
      <c r="CQ414" s="470">
        <f>IFERROR(VLOOKUP($AM414,装备!$B:$Q,13,0),0)</f>
        <v>0</v>
      </c>
      <c r="CR414" s="470">
        <f>IFERROR(VLOOKUP($AM414,装备!$B:$Q,14,0),0)</f>
        <v>0</v>
      </c>
      <c r="CS414" s="470">
        <f>IFERROR(VLOOKUP($AM414,装备!$B:$Q,16,0),0)</f>
        <v>11</v>
      </c>
      <c r="CT414" s="470">
        <f>IFERROR(VLOOKUP($AM414,装备!$B:$Q,5,0),0)</f>
        <v>0</v>
      </c>
      <c r="CU414" s="470">
        <f>IFERROR(VLOOKUP(AN414,装备!$B:$C,2,0),0)</f>
        <v>0</v>
      </c>
      <c r="CV414" s="470">
        <f>IFERROR(VLOOKUP($AN414,装备!$B:$Q,5,0),0)</f>
        <v>0</v>
      </c>
      <c r="CW414" s="470">
        <f>IFERROR(VLOOKUP($AN414,装备!$B:$Q,6,0),0)</f>
        <v>0</v>
      </c>
      <c r="CX414" s="470">
        <f>IFERROR(VLOOKUP($AN414,装备!$B:$Q,7,0),0)</f>
        <v>0</v>
      </c>
      <c r="CY414" s="470">
        <f>IFERROR(VLOOKUP($AN414,装备!$B:$Q,8,0),0)</f>
        <v>0</v>
      </c>
      <c r="CZ414" s="470">
        <f>IFERROR(VLOOKUP($AN414,装备!$B:$Q,9,0),0)</f>
        <v>0</v>
      </c>
      <c r="DA414" s="470">
        <f>IFERROR(VLOOKUP($AN414,装备!$B:$Q,10,0),0)</f>
        <v>0</v>
      </c>
      <c r="DB414" s="470">
        <f>IFERROR(VLOOKUP($AN414,装备!$B:$Q,11,0),0)</f>
        <v>0</v>
      </c>
      <c r="DC414" s="470">
        <f>IFERROR(VLOOKUP($AN414,装备!$B:$Q,12,0),0)</f>
        <v>0</v>
      </c>
      <c r="DD414" s="470">
        <f>IFERROR(VLOOKUP($AN414,装备!$B:$Q,13,0),0)</f>
        <v>0</v>
      </c>
      <c r="DE414" s="470">
        <f>IFERROR(VLOOKUP($AN414,装备!$B:$Q,14,0),0)</f>
        <v>0</v>
      </c>
      <c r="DF414" s="470">
        <f>IFERROR(VLOOKUP($AN414,装备!$B:$Q,16,0),0)</f>
        <v>0</v>
      </c>
      <c r="DG414" s="470">
        <f>IFERROR(VLOOKUP($AN414,装备!$B:$Q,5,0),0)</f>
        <v>0</v>
      </c>
      <c r="DH414" s="470">
        <f>IFERROR(VLOOKUP(AO414,装备!$B:$C,2,0),0)</f>
        <v>0</v>
      </c>
      <c r="DI414" s="470">
        <f>IFERROR(VLOOKUP($AO414,装备!$B:$Q,5,0),0)</f>
        <v>0</v>
      </c>
      <c r="DJ414" s="470">
        <f>IFERROR(VLOOKUP($AO414,装备!$B:$Q,6,0),0)</f>
        <v>0</v>
      </c>
      <c r="DK414" s="470">
        <f>IFERROR(VLOOKUP($AO414,装备!$B:$Q,7,0),0)</f>
        <v>0</v>
      </c>
      <c r="DL414" s="470">
        <f>IFERROR(VLOOKUP($AO414,装备!$B:$Q,8,0),0)</f>
        <v>0</v>
      </c>
      <c r="DM414" s="470">
        <f>IFERROR(VLOOKUP($AO414,装备!$B:$Q,9,0),0)</f>
        <v>0</v>
      </c>
      <c r="DN414" s="470">
        <f>IFERROR(VLOOKUP($AO414,装备!$B:$Q,10,0),0)</f>
        <v>0</v>
      </c>
      <c r="DO414" s="470">
        <f>IFERROR(VLOOKUP($AO414,装备!$B:$Q,11,0),0)</f>
        <v>0</v>
      </c>
      <c r="DP414" s="470">
        <f>IFERROR(VLOOKUP($AO414,装备!$B:$Q,12,0),0)</f>
        <v>0</v>
      </c>
      <c r="DQ414" s="470">
        <f>IFERROR(VLOOKUP($AO414,装备!$B:$Q,13,0),0)</f>
        <v>0</v>
      </c>
      <c r="DR414" s="470">
        <f>IFERROR(VLOOKUP($AO414,装备!$B:$Q,14,0),0)</f>
        <v>0</v>
      </c>
      <c r="DS414" s="470">
        <f>IFERROR(VLOOKUP($AO414,装备!$B:$Q,16,0),0)</f>
        <v>0</v>
      </c>
      <c r="DT414" s="470">
        <f>IFERROR(VLOOKUP($AO414,装备!$B:$Q,5,0),0)</f>
        <v>0</v>
      </c>
    </row>
    <row r="415" spans="1:124" ht="40.5" hidden="1">
      <c r="A415" s="473">
        <f>未改造舰娘!$A411</f>
        <v>10044213</v>
      </c>
      <c r="B415" s="354" t="s">
        <v>5694</v>
      </c>
      <c r="C415" s="323"/>
      <c r="D415" s="323">
        <f t="shared" si="6"/>
        <v>110</v>
      </c>
      <c r="E415" s="472">
        <f>未改造舰娘!$C411</f>
        <v>5</v>
      </c>
      <c r="F415" s="470" t="str">
        <f>未改造舰娘!$D411</f>
        <v>战列</v>
      </c>
      <c r="G415" s="470" t="str">
        <f>未改造舰娘!$E411</f>
        <v>大型</v>
      </c>
      <c r="H415" s="470" t="str">
        <f>未改造舰娘!$F411</f>
        <v>主力舰</v>
      </c>
      <c r="I415" s="470">
        <f>未改造舰娘!$AR411</f>
        <v>4</v>
      </c>
      <c r="J415" s="470" t="str">
        <f>未改造舰娘!$G411</f>
        <v>法国</v>
      </c>
      <c r="K415" s="471">
        <f>未改造舰娘!$H411+(BV415+CI415+CV415+DI415)*$C$2</f>
        <v>72</v>
      </c>
      <c r="L415" s="470">
        <f>未改造舰娘!$I411</f>
        <v>0</v>
      </c>
      <c r="M415" s="470">
        <f>未改造舰娘!$J411</f>
        <v>3</v>
      </c>
      <c r="N415" s="518">
        <f>未改造舰娘!$K411</f>
        <v>2</v>
      </c>
      <c r="O415" s="470">
        <f>未改造舰娘!$L411+((CE415+CR415+DE415+DR415)*$C$2)</f>
        <v>5</v>
      </c>
      <c r="P415" s="470" t="str">
        <f>IF($C$2=1,(IF(ISERROR(FIND("超长",未改造舰娘!$M411&amp;CC415&amp;CP415&amp;DC415&amp;DP415,1)),IF(ISERROR(FIND("长",未改造舰娘!$M411&amp;CC415&amp;CP415&amp;DC415&amp;DP415,1)),IF(ISERROR(FIND("中",未改造舰娘!$M411&amp;CC415&amp;CP415&amp;DC415&amp;DP415,1)),IF(ISERROR(FIND("短",未改造舰娘!$M411&amp;CC415&amp;CP415&amp;DC415&amp;DP415,1)),IF(ISERROR(FIND("无",未改造舰娘!$M411&amp;CC415&amp;CP415&amp;DC415&amp;DP415,1)),0,"无"),"短"),"中"),"长"),"超长")),未改造舰娘!$M411)</f>
        <v>长</v>
      </c>
      <c r="Q415" s="472">
        <f>未改造舰娘!$N411</f>
        <v>21</v>
      </c>
      <c r="R415" s="470">
        <f>(未改造舰娘!$P411)+(未改造舰娘!$Q411)*$C$3+((BW415+CJ415+CW415+DJ415)*$C$2)</f>
        <v>107</v>
      </c>
      <c r="S415" s="470">
        <f>(未改造舰娘!$R411)+(未改造舰娘!$S411)*$C$3+((BY415+CL415+CY415+DL415)*$C$2)</f>
        <v>0</v>
      </c>
      <c r="T415" s="470">
        <f>(未改造舰娘!$T411)+(未改造舰娘!$U411)*$C$3+((BX415+CK415+CX415+DK415)*$C$2)</f>
        <v>85</v>
      </c>
      <c r="U415" s="470">
        <f>(未改造舰娘!$V411)+(未改造舰娘!$W411)*$C$3+((CG415+CT415+DG415+DT415)*$C$2)</f>
        <v>50</v>
      </c>
      <c r="V415" s="471">
        <f>INT((((未改造舰娘!$Y411)-(未改造舰娘!$X411))*(((IF(D415=0,C415,D415))-1)/99))+未改造舰娘!$X411)+((CB415+CO415+DB415+DO415)*$C$2)</f>
        <v>100</v>
      </c>
      <c r="W415" s="470">
        <f>INT((((未改造舰娘!$AA411)-(未改造舰娘!$Z411))*(((IF(D415=0,C415,D415))-1)/99))+未改造舰娘!$Z411)+((CD415+CQ415+DD415+DQ415)*$C$2)</f>
        <v>40</v>
      </c>
      <c r="X415" s="470">
        <f>INT((((未改造舰娘!$AC411)-(未改造舰娘!$AB411))*(((IF(D415=0,C415,D415))-1)/99))+未改造舰娘!$AB411)+((CA415+CN415+DA415+DN415)*$C$2)</f>
        <v>39</v>
      </c>
      <c r="Y415" s="472">
        <f>INT((((未改造舰娘!$AE411)-(未改造舰娘!$AD411))*(((IF(D415=0,C415,D415))-1)/99))+未改造舰娘!$AD411)+((BZ415+CM415+CZ415+DM415)*$C$2)</f>
        <v>0</v>
      </c>
      <c r="Z415" s="474" t="str">
        <f>IF(未改造舰娘!$AF411=0,"",未改造舰娘!$AF411)</f>
        <v/>
      </c>
      <c r="AA415" s="470" t="str">
        <f>IF(未改造舰娘!$AG411="","",未改造舰娘!$AG411)</f>
        <v/>
      </c>
      <c r="AB415" s="470" t="str">
        <f>IF(未改造舰娘!$AH411="","",未改造舰娘!$AH411)</f>
        <v/>
      </c>
      <c r="AC415" s="470" t="str">
        <f>IF(未改造舰娘!$AI411="","",未改造舰娘!$AI411)</f>
        <v/>
      </c>
      <c r="AD415" s="470">
        <f>IF(未改造舰娘!$AJ411="","",未改造舰娘!$AJ411)</f>
        <v>0</v>
      </c>
      <c r="AE415" s="471">
        <f>IF(未改造舰娘!$AK411="","",未改造舰娘!$AK411)</f>
        <v>0</v>
      </c>
      <c r="AF415" s="470" t="str">
        <f>IF(未改造舰娘!$AL411="","",未改造舰娘!$AL411)</f>
        <v/>
      </c>
      <c r="AG415" s="470" t="str">
        <f>IF(未改造舰娘!$AM411="","",未改造舰娘!$AM411)</f>
        <v/>
      </c>
      <c r="AH415" s="470" t="str">
        <f>IF(未改造舰娘!$AN411="","",未改造舰娘!$AN411)</f>
        <v/>
      </c>
      <c r="AI415" s="470" t="str">
        <f>IF(未改造舰娘!$AO411="","",未改造舰娘!$AO411)</f>
        <v/>
      </c>
      <c r="AJ415" s="470" t="str">
        <f>IF(未改造舰娘!$AP411="","",未改造舰娘!$AP411)</f>
        <v/>
      </c>
      <c r="AK415" s="472" t="str">
        <f>IF(未改造舰娘!$AQ411="","",未改造舰娘!$AQ411)</f>
        <v/>
      </c>
      <c r="AL415" s="306" t="str">
        <f>IF(未改造舰娘!$AS411="","",未改造舰娘!$AS411)</f>
        <v>四联340毫米主炮</v>
      </c>
      <c r="AM415" s="306" t="str">
        <f>IF(未改造舰娘!$AT411="","",未改造舰娘!$AT411)</f>
        <v/>
      </c>
      <c r="AN415" s="306" t="str">
        <f>IF(未改造舰娘!$AU411="","",未改造舰娘!$AU411)</f>
        <v/>
      </c>
      <c r="AO415" s="306" t="str">
        <f>IF(未改造舰娘!$AV411="","",未改造舰娘!$AV411)</f>
        <v/>
      </c>
      <c r="AP415" s="307" t="str">
        <f>IF(未改造舰娘!$AW411="","",未改造舰娘!$AW411)</f>
        <v>侧舷火力(3级)：增加自身15点火力值，降低自身3点命中值。T优时，炮击战阶段必暴击；T劣时，增加自身35点火力值，降低自身4点命中值。</v>
      </c>
      <c r="AQ415" s="308" t="str">
        <f>IF(未改造舰娘!$AX411="","",未改造舰娘!$AX411)</f>
        <v/>
      </c>
      <c r="AR415" s="470">
        <f>IF(未改造舰娘!$AY411="","",未改造舰娘!$AY411)</f>
        <v>80</v>
      </c>
      <c r="AS415" s="470">
        <f>IF(未改造舰娘!$AZ411="","",未改造舰娘!$AZ411)</f>
        <v>125</v>
      </c>
      <c r="AT415" s="470">
        <f>IF(未改造舰娘!$BA411="","",未改造舰娘!$BA411)</f>
        <v>2.5</v>
      </c>
      <c r="AU415" s="470">
        <f>IF(未改造舰娘!$BB411="","",未改造舰娘!$BB411)</f>
        <v>5</v>
      </c>
      <c r="AV415" s="471">
        <f>IF((未改造舰娘!$BG411+未改造舰娘!$BK411*$C$4)=0,"",(未改造舰娘!$BG411+未改造舰娘!$BK411*$C$4))</f>
        <v>65</v>
      </c>
      <c r="AW415" s="470">
        <f>IF((未改造舰娘!$BH411+未改造舰娘!$BL411*$C$4)=0,"",(未改造舰娘!$BH411+未改造舰娘!$BL411*$C$4))</f>
        <v>75</v>
      </c>
      <c r="AX415" s="470">
        <f>IF((未改造舰娘!$BI411+未改造舰娘!$BM411*$C$4)=0,"",(未改造舰娘!$BI411+未改造舰娘!$BM411*$C$4))</f>
        <v>75</v>
      </c>
      <c r="AY415" s="472" t="str">
        <f>IF((未改造舰娘!$BJ411+未改造舰娘!$BN411*$C$4)=0,"",(未改造舰娘!$BJ411+未改造舰娘!$BN411*$C$4))</f>
        <v/>
      </c>
      <c r="AZ415" s="500">
        <f>IF(未改造舰娘!BC411="","",未改造舰娘!BC411)</f>
        <v>82</v>
      </c>
      <c r="BA415" s="500">
        <f>IF(未改造舰娘!BD411="","",未改造舰娘!BD411)</f>
        <v>0</v>
      </c>
      <c r="BB415" s="500">
        <f>IF(未改造舰娘!BE411="","",未改造舰娘!BE411)</f>
        <v>65</v>
      </c>
      <c r="BC415" s="498">
        <f>IF(未改造舰娘!BF411="","",未改造舰娘!BF411)</f>
        <v>10</v>
      </c>
      <c r="BD415" s="67" t="s">
        <v>5717</v>
      </c>
      <c r="BE415" s="507">
        <v>5.5555555555555552E-2</v>
      </c>
      <c r="BF415" s="306" t="str">
        <f>IF(未改造舰娘!$BQ411="","",未改造舰娘!$BQ411)</f>
        <v/>
      </c>
      <c r="BG415" s="306" t="str">
        <f>IF(未改造舰娘!$BR411="","",未改造舰娘!$BR411)</f>
        <v/>
      </c>
      <c r="BH415" s="306"/>
      <c r="BU415" s="470">
        <f>IFERROR(VLOOKUP(AL415,装备!$B:$C,2,0),0)</f>
        <v>4</v>
      </c>
      <c r="BV415" s="470">
        <f>IFERROR(VLOOKUP($AL415,装备!$B:$Q,5,0),0)</f>
        <v>0</v>
      </c>
      <c r="BW415" s="470">
        <f>IFERROR(VLOOKUP($AL415,装备!$B:$Q,6,0),0)</f>
        <v>17</v>
      </c>
      <c r="BX415" s="470">
        <f>IFERROR(VLOOKUP($AL415,装备!$B:$Q,7,0),0)</f>
        <v>0</v>
      </c>
      <c r="BY415" s="470">
        <f>IFERROR(VLOOKUP($AL415,装备!$B:$Q,8,0),0)</f>
        <v>0</v>
      </c>
      <c r="BZ415" s="470">
        <f>IFERROR(VLOOKUP($AL415,装备!$B:$Q,9,0),0)</f>
        <v>0</v>
      </c>
      <c r="CA415" s="470">
        <f>IFERROR(VLOOKUP($AL415,装备!$B:$Q,10,0),0)</f>
        <v>0</v>
      </c>
      <c r="CB415" s="470">
        <f>IFERROR(VLOOKUP($AL415,装备!$B:$Q,11,0),0)</f>
        <v>0</v>
      </c>
      <c r="CC415" s="470" t="str">
        <f>IFERROR(VLOOKUP($AL415,装备!$B:$Q,12,0),0)</f>
        <v>长</v>
      </c>
      <c r="CD415" s="470">
        <f>IFERROR(VLOOKUP($AL415,装备!$B:$Q,13,0),0)</f>
        <v>0</v>
      </c>
      <c r="CE415" s="470">
        <f>IFERROR(VLOOKUP($AL415,装备!$B:$Q,14,0),0)</f>
        <v>0</v>
      </c>
      <c r="CF415" s="470">
        <f>IFERROR(VLOOKUP($AL415,装备!$B:$Q,16,0),0)</f>
        <v>0</v>
      </c>
      <c r="CG415" s="470">
        <f>IFERROR(VLOOKUP($AL415,装备!$B:$Q,5,0),0)</f>
        <v>0</v>
      </c>
      <c r="CH415" s="470">
        <f>IFERROR(VLOOKUP(AM415,装备!$B:$C,2,0),0)</f>
        <v>0</v>
      </c>
      <c r="CI415" s="470">
        <f>IFERROR(VLOOKUP($AM415,装备!$B:$Q,5,0),0)</f>
        <v>0</v>
      </c>
      <c r="CJ415" s="470">
        <f>IFERROR(VLOOKUP($AM415,装备!$B:$Q,6,0),0)</f>
        <v>0</v>
      </c>
      <c r="CK415" s="470">
        <f>IFERROR(VLOOKUP($AM415,装备!$B:$Q,7,0),0)</f>
        <v>0</v>
      </c>
      <c r="CL415" s="470">
        <f>IFERROR(VLOOKUP($AM415,装备!$B:$Q,8,0),0)</f>
        <v>0</v>
      </c>
      <c r="CM415" s="470">
        <f>IFERROR(VLOOKUP($AM415,装备!$B:$Q,9,0),0)</f>
        <v>0</v>
      </c>
      <c r="CN415" s="470">
        <f>IFERROR(VLOOKUP($AM415,装备!$B:$Q,10,0),0)</f>
        <v>0</v>
      </c>
      <c r="CO415" s="470">
        <f>IFERROR(VLOOKUP($AM415,装备!$B:$Q,11,0),0)</f>
        <v>0</v>
      </c>
      <c r="CP415" s="470">
        <f>IFERROR(VLOOKUP($AM415,装备!$B:$Q,12,0),0)</f>
        <v>0</v>
      </c>
      <c r="CQ415" s="470">
        <f>IFERROR(VLOOKUP($AM415,装备!$B:$Q,13,0),0)</f>
        <v>0</v>
      </c>
      <c r="CR415" s="470">
        <f>IFERROR(VLOOKUP($AM415,装备!$B:$Q,14,0),0)</f>
        <v>0</v>
      </c>
      <c r="CS415" s="470">
        <f>IFERROR(VLOOKUP($AM415,装备!$B:$Q,16,0),0)</f>
        <v>0</v>
      </c>
      <c r="CT415" s="470">
        <f>IFERROR(VLOOKUP($AM415,装备!$B:$Q,5,0),0)</f>
        <v>0</v>
      </c>
      <c r="CU415" s="470">
        <f>IFERROR(VLOOKUP(AN415,装备!$B:$C,2,0),0)</f>
        <v>0</v>
      </c>
      <c r="CV415" s="470">
        <f>IFERROR(VLOOKUP($AN415,装备!$B:$Q,5,0),0)</f>
        <v>0</v>
      </c>
      <c r="CW415" s="470">
        <f>IFERROR(VLOOKUP($AN415,装备!$B:$Q,6,0),0)</f>
        <v>0</v>
      </c>
      <c r="CX415" s="470">
        <f>IFERROR(VLOOKUP($AN415,装备!$B:$Q,7,0),0)</f>
        <v>0</v>
      </c>
      <c r="CY415" s="470">
        <f>IFERROR(VLOOKUP($AN415,装备!$B:$Q,8,0),0)</f>
        <v>0</v>
      </c>
      <c r="CZ415" s="470">
        <f>IFERROR(VLOOKUP($AN415,装备!$B:$Q,9,0),0)</f>
        <v>0</v>
      </c>
      <c r="DA415" s="470">
        <f>IFERROR(VLOOKUP($AN415,装备!$B:$Q,10,0),0)</f>
        <v>0</v>
      </c>
      <c r="DB415" s="470">
        <f>IFERROR(VLOOKUP($AN415,装备!$B:$Q,11,0),0)</f>
        <v>0</v>
      </c>
      <c r="DC415" s="470">
        <f>IFERROR(VLOOKUP($AN415,装备!$B:$Q,12,0),0)</f>
        <v>0</v>
      </c>
      <c r="DD415" s="470">
        <f>IFERROR(VLOOKUP($AN415,装备!$B:$Q,13,0),0)</f>
        <v>0</v>
      </c>
      <c r="DE415" s="470">
        <f>IFERROR(VLOOKUP($AN415,装备!$B:$Q,14,0),0)</f>
        <v>0</v>
      </c>
      <c r="DF415" s="470">
        <f>IFERROR(VLOOKUP($AN415,装备!$B:$Q,16,0),0)</f>
        <v>0</v>
      </c>
      <c r="DG415" s="470">
        <f>IFERROR(VLOOKUP($AN415,装备!$B:$Q,5,0),0)</f>
        <v>0</v>
      </c>
      <c r="DH415" s="470">
        <f>IFERROR(VLOOKUP(AO415,装备!$B:$C,2,0),0)</f>
        <v>0</v>
      </c>
      <c r="DI415" s="470">
        <f>IFERROR(VLOOKUP($AO415,装备!$B:$Q,5,0),0)</f>
        <v>0</v>
      </c>
      <c r="DJ415" s="470">
        <f>IFERROR(VLOOKUP($AO415,装备!$B:$Q,6,0),0)</f>
        <v>0</v>
      </c>
      <c r="DK415" s="470">
        <f>IFERROR(VLOOKUP($AO415,装备!$B:$Q,7,0),0)</f>
        <v>0</v>
      </c>
      <c r="DL415" s="470">
        <f>IFERROR(VLOOKUP($AO415,装备!$B:$Q,8,0),0)</f>
        <v>0</v>
      </c>
      <c r="DM415" s="470">
        <f>IFERROR(VLOOKUP($AO415,装备!$B:$Q,9,0),0)</f>
        <v>0</v>
      </c>
      <c r="DN415" s="470">
        <f>IFERROR(VLOOKUP($AO415,装备!$B:$Q,10,0),0)</f>
        <v>0</v>
      </c>
      <c r="DO415" s="470">
        <f>IFERROR(VLOOKUP($AO415,装备!$B:$Q,11,0),0)</f>
        <v>0</v>
      </c>
      <c r="DP415" s="470">
        <f>IFERROR(VLOOKUP($AO415,装备!$B:$Q,12,0),0)</f>
        <v>0</v>
      </c>
      <c r="DQ415" s="470">
        <f>IFERROR(VLOOKUP($AO415,装备!$B:$Q,13,0),0)</f>
        <v>0</v>
      </c>
      <c r="DR415" s="470">
        <f>IFERROR(VLOOKUP($AO415,装备!$B:$Q,14,0),0)</f>
        <v>0</v>
      </c>
      <c r="DS415" s="470">
        <f>IFERROR(VLOOKUP($AO415,装备!$B:$Q,16,0),0)</f>
        <v>0</v>
      </c>
      <c r="DT415" s="470">
        <f>IFERROR(VLOOKUP($AO415,装备!$B:$Q,5,0),0)</f>
        <v>0</v>
      </c>
    </row>
    <row r="416" spans="1:124" hidden="1">
      <c r="A416" s="473">
        <f>未改造舰娘!$A412</f>
        <v>10044312</v>
      </c>
      <c r="B416" s="354" t="s">
        <v>5695</v>
      </c>
      <c r="C416" s="323"/>
      <c r="D416" s="323">
        <f t="shared" si="6"/>
        <v>110</v>
      </c>
      <c r="E416" s="472">
        <f>未改造舰娘!$C412</f>
        <v>4</v>
      </c>
      <c r="F416" s="470" t="str">
        <f>未改造舰娘!$D412</f>
        <v>轻巡</v>
      </c>
      <c r="G416" s="470" t="str">
        <f>未改造舰娘!$E412</f>
        <v>中型</v>
      </c>
      <c r="H416" s="470" t="str">
        <f>未改造舰娘!$F412</f>
        <v>护卫舰</v>
      </c>
      <c r="I416" s="470">
        <f>未改造舰娘!$AR412</f>
        <v>3</v>
      </c>
      <c r="J416" s="470" t="str">
        <f>未改造舰娘!$G412</f>
        <v>日本</v>
      </c>
      <c r="K416" s="471">
        <f>未改造舰娘!$H412+(BV416+CI416+CV416+DI416)*$C$2</f>
        <v>28</v>
      </c>
      <c r="L416" s="470">
        <f>未改造舰娘!$I412</f>
        <v>0</v>
      </c>
      <c r="M416" s="470">
        <f>未改造舰娘!$J412</f>
        <v>1</v>
      </c>
      <c r="N416" s="518">
        <f>未改造舰娘!$K412</f>
        <v>2</v>
      </c>
      <c r="O416" s="470">
        <f>未改造舰娘!$L412+((CE416+CR416+DE416+DR416)*$C$2)</f>
        <v>10</v>
      </c>
      <c r="P416" s="470" t="str">
        <f>IF($C$2=1,(IF(ISERROR(FIND("超长",未改造舰娘!$M412&amp;CC416&amp;CP416&amp;DC416&amp;DP416,1)),IF(ISERROR(FIND("长",未改造舰娘!$M412&amp;CC416&amp;CP416&amp;DC416&amp;DP416,1)),IF(ISERROR(FIND("中",未改造舰娘!$M412&amp;CC416&amp;CP416&amp;DC416&amp;DP416,1)),IF(ISERROR(FIND("短",未改造舰娘!$M412&amp;CC416&amp;CP416&amp;DC416&amp;DP416,1)),IF(ISERROR(FIND("无",未改造舰娘!$M412&amp;CC416&amp;CP416&amp;DC416&amp;DP416,1)),0,"无"),"短"),"中"),"长"),"超长")),未改造舰娘!$M412)</f>
        <v>中</v>
      </c>
      <c r="Q416" s="472">
        <f>未改造舰娘!$N412</f>
        <v>37</v>
      </c>
      <c r="R416" s="470">
        <f>(未改造舰娘!$P412)+(未改造舰娘!$Q412)*$C$3+((BW416+CJ416+CW416+DJ416)*$C$2)</f>
        <v>47</v>
      </c>
      <c r="S416" s="470">
        <f>(未改造舰娘!$R412)+(未改造舰娘!$S412)*$C$3+((BY416+CL416+CY416+DL416)*$C$2)</f>
        <v>60</v>
      </c>
      <c r="T416" s="470">
        <f>(未改造舰娘!$T412)+(未改造舰娘!$U412)*$C$3+((BX416+CK416+CX416+DK416)*$C$2)</f>
        <v>45</v>
      </c>
      <c r="U416" s="470">
        <f>(未改造舰娘!$V412)+(未改造舰娘!$W412)*$C$3+((CG416+CT416+DG416+DT416)*$C$2)</f>
        <v>57</v>
      </c>
      <c r="V416" s="471">
        <f>INT((((未改造舰娘!$Y412)-(未改造舰娘!$X412))*(((IF(D416=0,C416,D416))-1)/99))+未改造舰娘!$X412)+((CB416+CO416+DB416+DO416)*$C$2)</f>
        <v>89</v>
      </c>
      <c r="W416" s="470">
        <f>INT((((未改造舰娘!$AA412)-(未改造舰娘!$Z412))*(((IF(D416=0,C416,D416))-1)/99))+未改造舰娘!$Z412)+((CD416+CQ416+DD416+DQ416)*$C$2)</f>
        <v>72</v>
      </c>
      <c r="X416" s="470">
        <f>INT((((未改造舰娘!$AC412)-(未改造舰娘!$AB412))*(((IF(D416=0,C416,D416))-1)/99))+未改造舰娘!$AB412)+((CA416+CN416+DA416+DN416)*$C$2)</f>
        <v>22</v>
      </c>
      <c r="Y416" s="472">
        <f>INT((((未改造舰娘!$AE412)-(未改造舰娘!$AD412))*(((IF(D416=0,C416,D416))-1)/99))+未改造舰娘!$AD412)+((BZ416+CM416+CZ416+DM416)*$C$2)</f>
        <v>47</v>
      </c>
      <c r="Z416" s="474">
        <f>IF(未改造舰娘!$AF412=0,"",未改造舰娘!$AF412)</f>
        <v>3</v>
      </c>
      <c r="AA416" s="470">
        <f>IF(未改造舰娘!$AG412="","",未改造舰娘!$AG412)</f>
        <v>3</v>
      </c>
      <c r="AB416" s="470">
        <f>IF(未改造舰娘!$AH412="","",未改造舰娘!$AH412)</f>
        <v>3</v>
      </c>
      <c r="AC416" s="470" t="str">
        <f>IF(未改造舰娘!$AI412="","",未改造舰娘!$AI412)</f>
        <v/>
      </c>
      <c r="AD416" s="470">
        <f>IF(未改造舰娘!$AJ412="","",未改造舰娘!$AJ412)</f>
        <v>9</v>
      </c>
      <c r="AE416" s="471">
        <f>IF(未改造舰娘!$AK412="","",未改造舰娘!$AK412)</f>
        <v>0</v>
      </c>
      <c r="AF416" s="470" t="str">
        <f>IF(未改造舰娘!$AL412="","",未改造舰娘!$AL412)</f>
        <v/>
      </c>
      <c r="AG416" s="470" t="str">
        <f>IF(未改造舰娘!$AM412="","",未改造舰娘!$AM412)</f>
        <v/>
      </c>
      <c r="AH416" s="470" t="str">
        <f>IF(未改造舰娘!$AN412="","",未改造舰娘!$AN412)</f>
        <v/>
      </c>
      <c r="AI416" s="470" t="str">
        <f>IF(未改造舰娘!$AO412="","",未改造舰娘!$AO412)</f>
        <v/>
      </c>
      <c r="AJ416" s="470" t="str">
        <f>IF(未改造舰娘!$AP412="","",未改造舰娘!$AP412)</f>
        <v/>
      </c>
      <c r="AK416" s="472" t="str">
        <f>IF(未改造舰娘!$AQ412="","",未改造舰娘!$AQ412)</f>
        <v/>
      </c>
      <c r="AL416" s="306" t="str">
        <f>IF(未改造舰娘!$AS412="","",未改造舰娘!$AS412)</f>
        <v>61厘米四连装鱼雷</v>
      </c>
      <c r="AM416" s="306" t="str">
        <f>IF(未改造舰娘!$AT412="","",未改造舰娘!$AT412)</f>
        <v>J国15.2厘米连装炮</v>
      </c>
      <c r="AN416" s="306" t="str">
        <f>IF(未改造舰娘!$AU412="","",未改造舰娘!$AU412)</f>
        <v/>
      </c>
      <c r="AO416" s="306" t="str">
        <f>IF(未改造舰娘!$AV412="","",未改造舰娘!$AV412)</f>
        <v/>
      </c>
      <c r="AP416" s="307" t="str">
        <f>IF(未改造舰娘!$AW412="","",未改造舰娘!$AW412)</f>
        <v/>
      </c>
      <c r="AQ416" s="308" t="str">
        <f>IF(未改造舰娘!$AX412="","",未改造舰娘!$AX412)</f>
        <v/>
      </c>
      <c r="AR416" s="470">
        <f>IF(未改造舰娘!$AY412="","",未改造舰娘!$AY412)</f>
        <v>25</v>
      </c>
      <c r="AS416" s="470">
        <f>IF(未改造舰娘!$AZ412="","",未改造舰娘!$AZ412)</f>
        <v>25</v>
      </c>
      <c r="AT416" s="470">
        <f>IF(未改造舰娘!$BA412="","",未改造舰娘!$BA412)</f>
        <v>0.9</v>
      </c>
      <c r="AU416" s="470">
        <f>IF(未改造舰娘!$BB412="","",未改造舰娘!$BB412)</f>
        <v>1.5</v>
      </c>
      <c r="AV416" s="471">
        <f>IF((未改造舰娘!$BG412+未改造舰娘!$BK412*$C$4)=0,"",(未改造舰娘!$BG412+未改造舰娘!$BK412*$C$4))</f>
        <v>12</v>
      </c>
      <c r="AW416" s="470">
        <f>IF((未改造舰娘!$BH412+未改造舰娘!$BL412*$C$4)=0,"",(未改造舰娘!$BH412+未改造舰娘!$BL412*$C$4))</f>
        <v>21</v>
      </c>
      <c r="AX416" s="470">
        <f>IF((未改造舰娘!$BI412+未改造舰娘!$BM412*$C$4)=0,"",(未改造舰娘!$BI412+未改造舰娘!$BM412*$C$4))</f>
        <v>15</v>
      </c>
      <c r="AY416" s="472" t="str">
        <f>IF((未改造舰娘!$BJ412+未改造舰娘!$BN412*$C$4)=0,"",(未改造舰娘!$BJ412+未改造舰娘!$BN412*$C$4))</f>
        <v/>
      </c>
      <c r="AZ416" s="500">
        <f>IF(未改造舰娘!BC412="","",未改造舰娘!BC412)</f>
        <v>9</v>
      </c>
      <c r="BA416" s="500">
        <f>IF(未改造舰娘!BD412="","",未改造舰娘!BD412)</f>
        <v>28</v>
      </c>
      <c r="BB416" s="500">
        <f>IF(未改造舰娘!BE412="","",未改造舰娘!BE412)</f>
        <v>10</v>
      </c>
      <c r="BC416" s="498">
        <f>IF(未改造舰娘!BF412="","",未改造舰娘!BF412)</f>
        <v>14</v>
      </c>
      <c r="BD416" s="67" t="s">
        <v>5719</v>
      </c>
      <c r="BE416" s="507">
        <v>5.5555555555555552E-2</v>
      </c>
      <c r="BF416" s="306" t="str">
        <f>IF(未改造舰娘!$BQ412="","",未改造舰娘!$BQ412)</f>
        <v/>
      </c>
      <c r="BG416" s="306" t="str">
        <f>IF(未改造舰娘!$BR412="","",未改造舰娘!$BR412)</f>
        <v/>
      </c>
      <c r="BH416" s="306"/>
      <c r="BU416" s="470">
        <f>IFERROR(VLOOKUP(AL416,装备!$B:$C,2,0),0)</f>
        <v>3</v>
      </c>
      <c r="BV416" s="470">
        <f>IFERROR(VLOOKUP($AL416,装备!$B:$Q,5,0),0)</f>
        <v>0</v>
      </c>
      <c r="BW416" s="470">
        <f>IFERROR(VLOOKUP($AL416,装备!$B:$Q,6,0),0)</f>
        <v>0</v>
      </c>
      <c r="BX416" s="470">
        <f>IFERROR(VLOOKUP($AL416,装备!$B:$Q,7,0),0)</f>
        <v>0</v>
      </c>
      <c r="BY416" s="470">
        <f>IFERROR(VLOOKUP($AL416,装备!$B:$Q,8,0),0)</f>
        <v>7</v>
      </c>
      <c r="BZ416" s="470">
        <f>IFERROR(VLOOKUP($AL416,装备!$B:$Q,9,0),0)</f>
        <v>0</v>
      </c>
      <c r="CA416" s="470">
        <f>IFERROR(VLOOKUP($AL416,装备!$B:$Q,10,0),0)</f>
        <v>0</v>
      </c>
      <c r="CB416" s="470">
        <f>IFERROR(VLOOKUP($AL416,装备!$B:$Q,11,0),0)</f>
        <v>0</v>
      </c>
      <c r="CC416" s="470" t="str">
        <f>IFERROR(VLOOKUP($AL416,装备!$B:$Q,12,0),0)</f>
        <v>短</v>
      </c>
      <c r="CD416" s="470">
        <f>IFERROR(VLOOKUP($AL416,装备!$B:$Q,13,0),0)</f>
        <v>0</v>
      </c>
      <c r="CE416" s="470">
        <f>IFERROR(VLOOKUP($AL416,装备!$B:$Q,14,0),0)</f>
        <v>0</v>
      </c>
      <c r="CF416" s="470">
        <f>IFERROR(VLOOKUP($AL416,装备!$B:$Q,16,0),0)</f>
        <v>0</v>
      </c>
      <c r="CG416" s="470">
        <f>IFERROR(VLOOKUP($AL416,装备!$B:$Q,5,0),0)</f>
        <v>0</v>
      </c>
      <c r="CH416" s="470">
        <f>IFERROR(VLOOKUP(AM416,装备!$B:$C,2,0),0)</f>
        <v>3</v>
      </c>
      <c r="CI416" s="470">
        <f>IFERROR(VLOOKUP($AM416,装备!$B:$Q,5,0),0)</f>
        <v>0</v>
      </c>
      <c r="CJ416" s="470">
        <f>IFERROR(VLOOKUP($AM416,装备!$B:$Q,6,0),0)</f>
        <v>4</v>
      </c>
      <c r="CK416" s="470">
        <f>IFERROR(VLOOKUP($AM416,装备!$B:$Q,7,0),0)</f>
        <v>0</v>
      </c>
      <c r="CL416" s="470">
        <f>IFERROR(VLOOKUP($AM416,装备!$B:$Q,8,0),0)</f>
        <v>0</v>
      </c>
      <c r="CM416" s="470">
        <f>IFERROR(VLOOKUP($AM416,装备!$B:$Q,9,0),0)</f>
        <v>0</v>
      </c>
      <c r="CN416" s="470">
        <f>IFERROR(VLOOKUP($AM416,装备!$B:$Q,10,0),0)</f>
        <v>0</v>
      </c>
      <c r="CO416" s="470">
        <f>IFERROR(VLOOKUP($AM416,装备!$B:$Q,11,0),0)</f>
        <v>1</v>
      </c>
      <c r="CP416" s="470" t="str">
        <f>IFERROR(VLOOKUP($AM416,装备!$B:$Q,12,0),0)</f>
        <v>中</v>
      </c>
      <c r="CQ416" s="470">
        <f>IFERROR(VLOOKUP($AM416,装备!$B:$Q,13,0),0)</f>
        <v>0</v>
      </c>
      <c r="CR416" s="470">
        <f>IFERROR(VLOOKUP($AM416,装备!$B:$Q,14,0),0)</f>
        <v>0</v>
      </c>
      <c r="CS416" s="470">
        <f>IFERROR(VLOOKUP($AM416,装备!$B:$Q,16,0),0)</f>
        <v>3</v>
      </c>
      <c r="CT416" s="470">
        <f>IFERROR(VLOOKUP($AM416,装备!$B:$Q,5,0),0)</f>
        <v>0</v>
      </c>
      <c r="CU416" s="470">
        <f>IFERROR(VLOOKUP(AN416,装备!$B:$C,2,0),0)</f>
        <v>0</v>
      </c>
      <c r="CV416" s="470">
        <f>IFERROR(VLOOKUP($AN416,装备!$B:$Q,5,0),0)</f>
        <v>0</v>
      </c>
      <c r="CW416" s="470">
        <f>IFERROR(VLOOKUP($AN416,装备!$B:$Q,6,0),0)</f>
        <v>0</v>
      </c>
      <c r="CX416" s="470">
        <f>IFERROR(VLOOKUP($AN416,装备!$B:$Q,7,0),0)</f>
        <v>0</v>
      </c>
      <c r="CY416" s="470">
        <f>IFERROR(VLOOKUP($AN416,装备!$B:$Q,8,0),0)</f>
        <v>0</v>
      </c>
      <c r="CZ416" s="470">
        <f>IFERROR(VLOOKUP($AN416,装备!$B:$Q,9,0),0)</f>
        <v>0</v>
      </c>
      <c r="DA416" s="470">
        <f>IFERROR(VLOOKUP($AN416,装备!$B:$Q,10,0),0)</f>
        <v>0</v>
      </c>
      <c r="DB416" s="470">
        <f>IFERROR(VLOOKUP($AN416,装备!$B:$Q,11,0),0)</f>
        <v>0</v>
      </c>
      <c r="DC416" s="470">
        <f>IFERROR(VLOOKUP($AN416,装备!$B:$Q,12,0),0)</f>
        <v>0</v>
      </c>
      <c r="DD416" s="470">
        <f>IFERROR(VLOOKUP($AN416,装备!$B:$Q,13,0),0)</f>
        <v>0</v>
      </c>
      <c r="DE416" s="470">
        <f>IFERROR(VLOOKUP($AN416,装备!$B:$Q,14,0),0)</f>
        <v>0</v>
      </c>
      <c r="DF416" s="470">
        <f>IFERROR(VLOOKUP($AN416,装备!$B:$Q,16,0),0)</f>
        <v>0</v>
      </c>
      <c r="DG416" s="470">
        <f>IFERROR(VLOOKUP($AN416,装备!$B:$Q,5,0),0)</f>
        <v>0</v>
      </c>
      <c r="DH416" s="470">
        <f>IFERROR(VLOOKUP(AO416,装备!$B:$C,2,0),0)</f>
        <v>0</v>
      </c>
      <c r="DI416" s="470">
        <f>IFERROR(VLOOKUP($AO416,装备!$B:$Q,5,0),0)</f>
        <v>0</v>
      </c>
      <c r="DJ416" s="470">
        <f>IFERROR(VLOOKUP($AO416,装备!$B:$Q,6,0),0)</f>
        <v>0</v>
      </c>
      <c r="DK416" s="470">
        <f>IFERROR(VLOOKUP($AO416,装备!$B:$Q,7,0),0)</f>
        <v>0</v>
      </c>
      <c r="DL416" s="470">
        <f>IFERROR(VLOOKUP($AO416,装备!$B:$Q,8,0),0)</f>
        <v>0</v>
      </c>
      <c r="DM416" s="470">
        <f>IFERROR(VLOOKUP($AO416,装备!$B:$Q,9,0),0)</f>
        <v>0</v>
      </c>
      <c r="DN416" s="470">
        <f>IFERROR(VLOOKUP($AO416,装备!$B:$Q,10,0),0)</f>
        <v>0</v>
      </c>
      <c r="DO416" s="470">
        <f>IFERROR(VLOOKUP($AO416,装备!$B:$Q,11,0),0)</f>
        <v>0</v>
      </c>
      <c r="DP416" s="470">
        <f>IFERROR(VLOOKUP($AO416,装备!$B:$Q,12,0),0)</f>
        <v>0</v>
      </c>
      <c r="DQ416" s="470">
        <f>IFERROR(VLOOKUP($AO416,装备!$B:$Q,13,0),0)</f>
        <v>0</v>
      </c>
      <c r="DR416" s="470">
        <f>IFERROR(VLOOKUP($AO416,装备!$B:$Q,14,0),0)</f>
        <v>0</v>
      </c>
      <c r="DS416" s="470">
        <f>IFERROR(VLOOKUP($AO416,装备!$B:$Q,16,0),0)</f>
        <v>0</v>
      </c>
      <c r="DT416" s="470">
        <f>IFERROR(VLOOKUP($AO416,装备!$B:$Q,5,0),0)</f>
        <v>0</v>
      </c>
    </row>
    <row r="417" spans="1:124" hidden="1">
      <c r="A417" s="477">
        <f>未改造舰娘!$A413</f>
        <v>10044412</v>
      </c>
      <c r="B417" s="354" t="s">
        <v>5696</v>
      </c>
      <c r="C417" s="323"/>
      <c r="D417" s="323">
        <f t="shared" si="6"/>
        <v>110</v>
      </c>
      <c r="E417" s="476">
        <f>未改造舰娘!$C413</f>
        <v>4</v>
      </c>
      <c r="F417" s="474" t="str">
        <f>未改造舰娘!$D413</f>
        <v>轻巡</v>
      </c>
      <c r="G417" s="474" t="str">
        <f>未改造舰娘!$E413</f>
        <v>中型</v>
      </c>
      <c r="H417" s="474" t="str">
        <f>未改造舰娘!$F413</f>
        <v>护卫舰</v>
      </c>
      <c r="I417" s="474">
        <f>未改造舰娘!$AR413</f>
        <v>3</v>
      </c>
      <c r="J417" s="474" t="str">
        <f>未改造舰娘!$G413</f>
        <v>苏联</v>
      </c>
      <c r="K417" s="475">
        <f>未改造舰娘!$H413+(BV417+CI417+CV417+DI417)*$C$2</f>
        <v>28</v>
      </c>
      <c r="L417" s="474">
        <f>未改造舰娘!$I413</f>
        <v>0</v>
      </c>
      <c r="M417" s="474">
        <f>未改造舰娘!$J413</f>
        <v>1</v>
      </c>
      <c r="N417" s="518">
        <f>未改造舰娘!$K413</f>
        <v>2</v>
      </c>
      <c r="O417" s="474">
        <f>未改造舰娘!$L413+((CE417+CR417+DE417+DR417)*$C$2)</f>
        <v>25</v>
      </c>
      <c r="P417" s="474" t="str">
        <f>IF($C$2=1,(IF(ISERROR(FIND("超长",未改造舰娘!$M413&amp;CC417&amp;CP417&amp;DC417&amp;DP417,1)),IF(ISERROR(FIND("长",未改造舰娘!$M413&amp;CC417&amp;CP417&amp;DC417&amp;DP417,1)),IF(ISERROR(FIND("中",未改造舰娘!$M413&amp;CC417&amp;CP417&amp;DC417&amp;DP417,1)),IF(ISERROR(FIND("短",未改造舰娘!$M413&amp;CC417&amp;CP417&amp;DC417&amp;DP417,1)),IF(ISERROR(FIND("无",未改造舰娘!$M413&amp;CC417&amp;CP417&amp;DC417&amp;DP417,1)),0,"无"),"短"),"中"),"长"),"超长")),未改造舰娘!$M413)</f>
        <v>中</v>
      </c>
      <c r="Q417" s="476">
        <f>未改造舰娘!$N413</f>
        <v>29</v>
      </c>
      <c r="R417" s="474">
        <f>(未改造舰娘!$P413)+(未改造舰娘!$Q413)*$C$3+((BW417+CJ417+CW417+DJ417)*$C$2)</f>
        <v>46</v>
      </c>
      <c r="S417" s="474">
        <f>(未改造舰娘!$R413)+(未改造舰娘!$S413)*$C$3+((BY417+CL417+CY417+DL417)*$C$2)</f>
        <v>45</v>
      </c>
      <c r="T417" s="474">
        <f>(未改造舰娘!$T413)+(未改造舰娘!$U413)*$C$3+((BX417+CK417+CX417+DK417)*$C$2)</f>
        <v>47</v>
      </c>
      <c r="U417" s="474">
        <f>(未改造舰娘!$V413)+(未改造舰娘!$W413)*$C$3+((CG417+CT417+DG417+DT417)*$C$2)</f>
        <v>60</v>
      </c>
      <c r="V417" s="475">
        <f>INT((((未改造舰娘!$Y413)-(未改造舰娘!$X413))*(((IF(D417=0,C417,D417))-1)/99))+未改造舰娘!$X413)+((CB417+CO417+DB417+DO417)*$C$2)</f>
        <v>90</v>
      </c>
      <c r="W417" s="474">
        <f>INT((((未改造舰娘!$AA413)-(未改造舰娘!$Z413))*(((IF(D417=0,C417,D417))-1)/99))+未改造舰娘!$Z413)+((CD417+CQ417+DD417+DQ417)*$C$2)</f>
        <v>69</v>
      </c>
      <c r="X417" s="474">
        <f>INT((((未改造舰娘!$AC413)-(未改造舰娘!$AB413))*(((IF(D417=0,C417,D417))-1)/99))+未改造舰娘!$AB413)+((CA417+CN417+DA417+DN417)*$C$2)</f>
        <v>23</v>
      </c>
      <c r="Y417" s="476">
        <f>INT((((未改造舰娘!$AE413)-(未改造舰娘!$AD413))*(((IF(D417=0,C417,D417))-1)/99))+未改造舰娘!$AD413)+((BZ417+CM417+CZ417+DM417)*$C$2)</f>
        <v>52</v>
      </c>
      <c r="Z417" s="474" t="str">
        <f>IF(未改造舰娘!$AF413=0,"",未改造舰娘!$AF413)</f>
        <v/>
      </c>
      <c r="AA417" s="474" t="str">
        <f>IF(未改造舰娘!$AG413="","",未改造舰娘!$AG413)</f>
        <v/>
      </c>
      <c r="AB417" s="474" t="str">
        <f>IF(未改造舰娘!$AH413="","",未改造舰娘!$AH413)</f>
        <v/>
      </c>
      <c r="AC417" s="474" t="str">
        <f>IF(未改造舰娘!$AI413="","",未改造舰娘!$AI413)</f>
        <v/>
      </c>
      <c r="AD417" s="474">
        <f>IF(未改造舰娘!$AJ413="","",未改造舰娘!$AJ413)</f>
        <v>0</v>
      </c>
      <c r="AE417" s="475">
        <f>IF(未改造舰娘!$AK413="","",未改造舰娘!$AK413)</f>
        <v>0</v>
      </c>
      <c r="AF417" s="474" t="str">
        <f>IF(未改造舰娘!$AL413="","",未改造舰娘!$AL413)</f>
        <v/>
      </c>
      <c r="AG417" s="474" t="str">
        <f>IF(未改造舰娘!$AM413="","",未改造舰娘!$AM413)</f>
        <v/>
      </c>
      <c r="AH417" s="474" t="str">
        <f>IF(未改造舰娘!$AN413="","",未改造舰娘!$AN413)</f>
        <v/>
      </c>
      <c r="AI417" s="474" t="str">
        <f>IF(未改造舰娘!$AO413="","",未改造舰娘!$AO413)</f>
        <v/>
      </c>
      <c r="AJ417" s="474" t="str">
        <f>IF(未改造舰娘!$AP413="","",未改造舰娘!$AP413)</f>
        <v/>
      </c>
      <c r="AK417" s="476" t="str">
        <f>IF(未改造舰娘!$AQ413="","",未改造舰娘!$AQ413)</f>
        <v/>
      </c>
      <c r="AL417" s="306" t="str">
        <f>IF(未改造舰娘!$AS413="","",未改造舰娘!$AS413)</f>
        <v>Б-1-К单装180毫米炮</v>
      </c>
      <c r="AM417" s="306" t="str">
        <f>IF(未改造舰娘!$AT413="","",未改造舰娘!$AT413)</f>
        <v/>
      </c>
      <c r="AN417" s="306" t="str">
        <f>IF(未改造舰娘!$AU413="","",未改造舰娘!$AU413)</f>
        <v/>
      </c>
      <c r="AO417" s="306" t="str">
        <f>IF(未改造舰娘!$AV413="","",未改造舰娘!$AV413)</f>
        <v/>
      </c>
      <c r="AP417" s="307" t="str">
        <f>IF(未改造舰娘!$AW413="","",未改造舰娘!$AW413)</f>
        <v/>
      </c>
      <c r="AQ417" s="308" t="str">
        <f>IF(未改造舰娘!$AX413="","",未改造舰娘!$AX413)</f>
        <v/>
      </c>
      <c r="AR417" s="474">
        <f>IF(未改造舰娘!$AY413="","",未改造舰娘!$AY413)</f>
        <v>25</v>
      </c>
      <c r="AS417" s="474">
        <f>IF(未改造舰娘!$AZ413="","",未改造舰娘!$AZ413)</f>
        <v>30</v>
      </c>
      <c r="AT417" s="474">
        <f>IF(未改造舰娘!$BA413="","",未改造舰娘!$BA413)</f>
        <v>0.8</v>
      </c>
      <c r="AU417" s="474">
        <f>IF(未改造舰娘!$BB413="","",未改造舰娘!$BB413)</f>
        <v>1.3</v>
      </c>
      <c r="AV417" s="475">
        <f>IF((未改造舰娘!$BG413+未改造舰娘!$BK413*$C$4)=0,"",(未改造舰娘!$BG413+未改造舰娘!$BK413*$C$4))</f>
        <v>20</v>
      </c>
      <c r="AW417" s="474">
        <f>IF((未改造舰娘!$BH413+未改造舰娘!$BL413*$C$4)=0,"",(未改造舰娘!$BH413+未改造舰娘!$BL413*$C$4))</f>
        <v>36</v>
      </c>
      <c r="AX417" s="474">
        <f>IF((未改造舰娘!$BI413+未改造舰娘!$BM413*$C$4)=0,"",(未改造舰娘!$BI413+未改造舰娘!$BM413*$C$4))</f>
        <v>25</v>
      </c>
      <c r="AY417" s="476" t="str">
        <f>IF((未改造舰娘!$BJ413+未改造舰娘!$BN413*$C$4)=0,"",(未改造舰娘!$BJ413+未改造舰娘!$BN413*$C$4))</f>
        <v/>
      </c>
      <c r="AZ417" s="500">
        <f>IF(未改造舰娘!BC413="","",未改造舰娘!BC413)</f>
        <v>8</v>
      </c>
      <c r="BA417" s="500">
        <f>IF(未改造舰娘!BD413="","",未改造舰娘!BD413)</f>
        <v>15</v>
      </c>
      <c r="BB417" s="500">
        <f>IF(未改造舰娘!BE413="","",未改造舰娘!BE413)</f>
        <v>11</v>
      </c>
      <c r="BC417" s="498">
        <f>IF(未改造舰娘!BF413="","",未改造舰娘!BF413)</f>
        <v>15</v>
      </c>
      <c r="BD417" s="67" t="s">
        <v>5720</v>
      </c>
      <c r="BE417" s="507">
        <v>1.7361111111111112E-2</v>
      </c>
      <c r="BF417" s="306" t="str">
        <f>IF(未改造舰娘!$BQ413="","",未改造舰娘!$BQ413)</f>
        <v/>
      </c>
      <c r="BG417" s="306" t="str">
        <f>IF(未改造舰娘!$BR413="","",未改造舰娘!$BR413)</f>
        <v/>
      </c>
      <c r="BH417" s="306"/>
      <c r="BU417" s="474">
        <f>IFERROR(VLOOKUP(AL417,装备!$B:$C,2,0),0)</f>
        <v>3</v>
      </c>
      <c r="BV417" s="474">
        <f>IFERROR(VLOOKUP($AL417,装备!$B:$Q,5,0),0)</f>
        <v>0</v>
      </c>
      <c r="BW417" s="474">
        <f>IFERROR(VLOOKUP($AL417,装备!$B:$Q,6,0),0)</f>
        <v>5</v>
      </c>
      <c r="BX417" s="474">
        <f>IFERROR(VLOOKUP($AL417,装备!$B:$Q,7,0),0)</f>
        <v>0</v>
      </c>
      <c r="BY417" s="474">
        <f>IFERROR(VLOOKUP($AL417,装备!$B:$Q,8,0),0)</f>
        <v>0</v>
      </c>
      <c r="BZ417" s="474">
        <f>IFERROR(VLOOKUP($AL417,装备!$B:$Q,9,0),0)</f>
        <v>0</v>
      </c>
      <c r="CA417" s="474">
        <f>IFERROR(VLOOKUP($AL417,装备!$B:$Q,10,0),0)</f>
        <v>0</v>
      </c>
      <c r="CB417" s="474">
        <f>IFERROR(VLOOKUP($AL417,装备!$B:$Q,11,0),0)</f>
        <v>0</v>
      </c>
      <c r="CC417" s="474" t="str">
        <f>IFERROR(VLOOKUP($AL417,装备!$B:$Q,12,0),0)</f>
        <v>长</v>
      </c>
      <c r="CD417" s="474">
        <f>IFERROR(VLOOKUP($AL417,装备!$B:$Q,13,0),0)</f>
        <v>0</v>
      </c>
      <c r="CE417" s="474">
        <f>IFERROR(VLOOKUP($AL417,装备!$B:$Q,14,0),0)</f>
        <v>2</v>
      </c>
      <c r="CF417" s="474">
        <f>IFERROR(VLOOKUP($AL417,装备!$B:$Q,16,0),0)</f>
        <v>0</v>
      </c>
      <c r="CG417" s="474">
        <f>IFERROR(VLOOKUP($AL417,装备!$B:$Q,5,0),0)</f>
        <v>0</v>
      </c>
      <c r="CH417" s="474">
        <f>IFERROR(VLOOKUP(AM417,装备!$B:$C,2,0),0)</f>
        <v>0</v>
      </c>
      <c r="CI417" s="474">
        <f>IFERROR(VLOOKUP($AM417,装备!$B:$Q,5,0),0)</f>
        <v>0</v>
      </c>
      <c r="CJ417" s="474">
        <f>IFERROR(VLOOKUP($AM417,装备!$B:$Q,6,0),0)</f>
        <v>0</v>
      </c>
      <c r="CK417" s="474">
        <f>IFERROR(VLOOKUP($AM417,装备!$B:$Q,7,0),0)</f>
        <v>0</v>
      </c>
      <c r="CL417" s="474">
        <f>IFERROR(VLOOKUP($AM417,装备!$B:$Q,8,0),0)</f>
        <v>0</v>
      </c>
      <c r="CM417" s="474">
        <f>IFERROR(VLOOKUP($AM417,装备!$B:$Q,9,0),0)</f>
        <v>0</v>
      </c>
      <c r="CN417" s="474">
        <f>IFERROR(VLOOKUP($AM417,装备!$B:$Q,10,0),0)</f>
        <v>0</v>
      </c>
      <c r="CO417" s="474">
        <f>IFERROR(VLOOKUP($AM417,装备!$B:$Q,11,0),0)</f>
        <v>0</v>
      </c>
      <c r="CP417" s="474">
        <f>IFERROR(VLOOKUP($AM417,装备!$B:$Q,12,0),0)</f>
        <v>0</v>
      </c>
      <c r="CQ417" s="474">
        <f>IFERROR(VLOOKUP($AM417,装备!$B:$Q,13,0),0)</f>
        <v>0</v>
      </c>
      <c r="CR417" s="474">
        <f>IFERROR(VLOOKUP($AM417,装备!$B:$Q,14,0),0)</f>
        <v>0</v>
      </c>
      <c r="CS417" s="474">
        <f>IFERROR(VLOOKUP($AM417,装备!$B:$Q,16,0),0)</f>
        <v>0</v>
      </c>
      <c r="CT417" s="474">
        <f>IFERROR(VLOOKUP($AM417,装备!$B:$Q,5,0),0)</f>
        <v>0</v>
      </c>
      <c r="CU417" s="474">
        <f>IFERROR(VLOOKUP(AN417,装备!$B:$C,2,0),0)</f>
        <v>0</v>
      </c>
      <c r="CV417" s="474">
        <f>IFERROR(VLOOKUP($AN417,装备!$B:$Q,5,0),0)</f>
        <v>0</v>
      </c>
      <c r="CW417" s="474">
        <f>IFERROR(VLOOKUP($AN417,装备!$B:$Q,6,0),0)</f>
        <v>0</v>
      </c>
      <c r="CX417" s="474">
        <f>IFERROR(VLOOKUP($AN417,装备!$B:$Q,7,0),0)</f>
        <v>0</v>
      </c>
      <c r="CY417" s="474">
        <f>IFERROR(VLOOKUP($AN417,装备!$B:$Q,8,0),0)</f>
        <v>0</v>
      </c>
      <c r="CZ417" s="474">
        <f>IFERROR(VLOOKUP($AN417,装备!$B:$Q,9,0),0)</f>
        <v>0</v>
      </c>
      <c r="DA417" s="474">
        <f>IFERROR(VLOOKUP($AN417,装备!$B:$Q,10,0),0)</f>
        <v>0</v>
      </c>
      <c r="DB417" s="474">
        <f>IFERROR(VLOOKUP($AN417,装备!$B:$Q,11,0),0)</f>
        <v>0</v>
      </c>
      <c r="DC417" s="474">
        <f>IFERROR(VLOOKUP($AN417,装备!$B:$Q,12,0),0)</f>
        <v>0</v>
      </c>
      <c r="DD417" s="474">
        <f>IFERROR(VLOOKUP($AN417,装备!$B:$Q,13,0),0)</f>
        <v>0</v>
      </c>
      <c r="DE417" s="474">
        <f>IFERROR(VLOOKUP($AN417,装备!$B:$Q,14,0),0)</f>
        <v>0</v>
      </c>
      <c r="DF417" s="474">
        <f>IFERROR(VLOOKUP($AN417,装备!$B:$Q,16,0),0)</f>
        <v>0</v>
      </c>
      <c r="DG417" s="474">
        <f>IFERROR(VLOOKUP($AN417,装备!$B:$Q,5,0),0)</f>
        <v>0</v>
      </c>
      <c r="DH417" s="474">
        <f>IFERROR(VLOOKUP(AO417,装备!$B:$C,2,0),0)</f>
        <v>0</v>
      </c>
      <c r="DI417" s="474">
        <f>IFERROR(VLOOKUP($AO417,装备!$B:$Q,5,0),0)</f>
        <v>0</v>
      </c>
      <c r="DJ417" s="474">
        <f>IFERROR(VLOOKUP($AO417,装备!$B:$Q,6,0),0)</f>
        <v>0</v>
      </c>
      <c r="DK417" s="474">
        <f>IFERROR(VLOOKUP($AO417,装备!$B:$Q,7,0),0)</f>
        <v>0</v>
      </c>
      <c r="DL417" s="474">
        <f>IFERROR(VLOOKUP($AO417,装备!$B:$Q,8,0),0)</f>
        <v>0</v>
      </c>
      <c r="DM417" s="474">
        <f>IFERROR(VLOOKUP($AO417,装备!$B:$Q,9,0),0)</f>
        <v>0</v>
      </c>
      <c r="DN417" s="474">
        <f>IFERROR(VLOOKUP($AO417,装备!$B:$Q,10,0),0)</f>
        <v>0</v>
      </c>
      <c r="DO417" s="474">
        <f>IFERROR(VLOOKUP($AO417,装备!$B:$Q,11,0),0)</f>
        <v>0</v>
      </c>
      <c r="DP417" s="474">
        <f>IFERROR(VLOOKUP($AO417,装备!$B:$Q,12,0),0)</f>
        <v>0</v>
      </c>
      <c r="DQ417" s="474">
        <f>IFERROR(VLOOKUP($AO417,装备!$B:$Q,13,0),0)</f>
        <v>0</v>
      </c>
      <c r="DR417" s="474">
        <f>IFERROR(VLOOKUP($AO417,装备!$B:$Q,14,0),0)</f>
        <v>0</v>
      </c>
      <c r="DS417" s="474">
        <f>IFERROR(VLOOKUP($AO417,装备!$B:$Q,16,0),0)</f>
        <v>0</v>
      </c>
      <c r="DT417" s="474">
        <f>IFERROR(VLOOKUP($AO417,装备!$B:$Q,5,0),0)</f>
        <v>0</v>
      </c>
    </row>
    <row r="418" spans="1:124" ht="27" hidden="1" customHeight="1">
      <c r="A418" s="490">
        <f>未改造舰娘!$A414</f>
        <v>10044511</v>
      </c>
      <c r="B418" s="354" t="s">
        <v>5697</v>
      </c>
      <c r="C418" s="323"/>
      <c r="D418" s="323">
        <f t="shared" si="6"/>
        <v>110</v>
      </c>
      <c r="E418" s="489">
        <f>未改造舰娘!$C414</f>
        <v>3</v>
      </c>
      <c r="F418" s="487" t="str">
        <f>未改造舰娘!$D414</f>
        <v>驱逐</v>
      </c>
      <c r="G418" s="487" t="str">
        <f>未改造舰娘!$E414</f>
        <v>小型</v>
      </c>
      <c r="H418" s="487" t="str">
        <f>未改造舰娘!$F414</f>
        <v>护卫舰</v>
      </c>
      <c r="I418" s="487">
        <f>未改造舰娘!$AR414</f>
        <v>2</v>
      </c>
      <c r="J418" s="487" t="str">
        <f>未改造舰娘!$G414</f>
        <v>美国</v>
      </c>
      <c r="K418" s="488">
        <f>未改造舰娘!$H414+(BV418+CI418+CV418+DI418)*$C$2</f>
        <v>17</v>
      </c>
      <c r="L418" s="487">
        <f>未改造舰娘!$I414</f>
        <v>-1</v>
      </c>
      <c r="M418" s="487">
        <f>未改造舰娘!$J414</f>
        <v>1</v>
      </c>
      <c r="N418" s="518">
        <f>未改造舰娘!$K414</f>
        <v>2</v>
      </c>
      <c r="O418" s="487">
        <f>未改造舰娘!$L414+((CE418+CR418+DE418+DR418)*$C$2)</f>
        <v>18</v>
      </c>
      <c r="P418" s="487" t="str">
        <f>IF($C$2=1,(IF(ISERROR(FIND("超长",未改造舰娘!$M414&amp;CC418&amp;CP418&amp;DC418&amp;DP418,1)),IF(ISERROR(FIND("长",未改造舰娘!$M414&amp;CC418&amp;CP418&amp;DC418&amp;DP418,1)),IF(ISERROR(FIND("中",未改造舰娘!$M414&amp;CC418&amp;CP418&amp;DC418&amp;DP418,1)),IF(ISERROR(FIND("短",未改造舰娘!$M414&amp;CC418&amp;CP418&amp;DC418&amp;DP418,1)),IF(ISERROR(FIND("无",未改造舰娘!$M414&amp;CC418&amp;CP418&amp;DC418&amp;DP418,1)),0,"无"),"短"),"中"),"长"),"超长")),未改造舰娘!$M414)</f>
        <v>短</v>
      </c>
      <c r="Q418" s="489">
        <f>未改造舰娘!$N414</f>
        <v>37</v>
      </c>
      <c r="R418" s="487">
        <f>(未改造舰娘!$P414)+(未改造舰娘!$Q414)*$C$3+((BW418+CJ418+CW418+DJ418)*$C$2)</f>
        <v>28</v>
      </c>
      <c r="S418" s="487">
        <f>(未改造舰娘!$R414)+(未改造舰娘!$S414)*$C$3+((BY418+CL418+CY418+DL418)*$C$2)</f>
        <v>66</v>
      </c>
      <c r="T418" s="487">
        <f>(未改造舰娘!$T414)+(未改造舰娘!$U414)*$C$3+((BX418+CK418+CX418+DK418)*$C$2)</f>
        <v>22</v>
      </c>
      <c r="U418" s="487">
        <f>(未改造舰娘!$V414)+(未改造舰娘!$W414)*$C$3+((CG418+CT418+DG418+DT418)*$C$2)</f>
        <v>57</v>
      </c>
      <c r="V418" s="488">
        <f>INT((((未改造舰娘!$Y414)-(未改造舰娘!$X414))*(((IF(D418=0,C418,D418))-1)/99))+未改造舰娘!$X414)+((CB418+CO418+DB418+DO418)*$C$2)</f>
        <v>87</v>
      </c>
      <c r="W418" s="487">
        <f>INT((((未改造舰娘!$AA414)-(未改造舰娘!$Z414))*(((IF(D418=0,C418,D418))-1)/99))+未改造舰娘!$Z414)+((CD418+CQ418+DD418+DQ418)*$C$2)</f>
        <v>81</v>
      </c>
      <c r="X418" s="487">
        <f>INT((((未改造舰娘!$AC414)-(未改造舰娘!$AB414))*(((IF(D418=0,C418,D418))-1)/99))+未改造舰娘!$AB414)+((CA418+CN418+DA418+DN418)*$C$2)</f>
        <v>36</v>
      </c>
      <c r="Y418" s="489">
        <f>INT((((未改造舰娘!$AE414)-(未改造舰娘!$AD414))*(((IF(D418=0,C418,D418))-1)/99))+未改造舰娘!$AD414)+((BZ418+CM418+CZ418+DM418)*$C$2)</f>
        <v>79</v>
      </c>
      <c r="Z418" s="487" t="str">
        <f>IF(未改造舰娘!$AF414=0,"",未改造舰娘!$AF414)</f>
        <v/>
      </c>
      <c r="AA418" s="487" t="str">
        <f>IF(未改造舰娘!$AG414="","",未改造舰娘!$AG414)</f>
        <v/>
      </c>
      <c r="AB418" s="487" t="str">
        <f>IF(未改造舰娘!$AH414="","",未改造舰娘!$AH414)</f>
        <v/>
      </c>
      <c r="AC418" s="487" t="str">
        <f>IF(未改造舰娘!$AI414="","",未改造舰娘!$AI414)</f>
        <v/>
      </c>
      <c r="AD418" s="487">
        <f>IF(未改造舰娘!$AJ414="","",未改造舰娘!$AJ414)</f>
        <v>0</v>
      </c>
      <c r="AE418" s="488">
        <f>IF(未改造舰娘!$AK414="","",未改造舰娘!$AK414)</f>
        <v>0</v>
      </c>
      <c r="AF418" s="487" t="str">
        <f>IF(未改造舰娘!$AL414="","",未改造舰娘!$AL414)</f>
        <v/>
      </c>
      <c r="AG418" s="487" t="str">
        <f>IF(未改造舰娘!$AM414="","",未改造舰娘!$AM414)</f>
        <v/>
      </c>
      <c r="AH418" s="487" t="str">
        <f>IF(未改造舰娘!$AN414="","",未改造舰娘!$AN414)</f>
        <v/>
      </c>
      <c r="AI418" s="487" t="str">
        <f>IF(未改造舰娘!$AO414="","",未改造舰娘!$AO414)</f>
        <v/>
      </c>
      <c r="AJ418" s="487" t="str">
        <f>IF(未改造舰娘!$AP414="","",未改造舰娘!$AP414)</f>
        <v/>
      </c>
      <c r="AK418" s="489" t="str">
        <f>IF(未改造舰娘!$AQ414="","",未改造舰娘!$AQ414)</f>
        <v/>
      </c>
      <c r="AL418" s="306" t="str">
        <f>IF(未改造舰娘!$AS414="","",未改造舰娘!$AS414)</f>
        <v>OS2U翠鸟侦察机（DD）</v>
      </c>
      <c r="AM418" s="306" t="str">
        <f>IF(未改造舰娘!$AT414="","",未改造舰娘!$AT414)</f>
        <v/>
      </c>
      <c r="AN418" s="306" t="str">
        <f>IF(未改造舰娘!$AU414="","",未改造舰娘!$AU414)</f>
        <v/>
      </c>
      <c r="AO418" s="306" t="str">
        <f>IF(未改造舰娘!$AV414="","",未改造舰娘!$AV414)</f>
        <v/>
      </c>
      <c r="AP418" s="307" t="str">
        <f>IF(未改造舰娘!$AW414="","",未改造舰娘!$AW414)</f>
        <v/>
      </c>
      <c r="AQ418" s="308" t="str">
        <f>IF(未改造舰娘!$AX414="","",未改造舰娘!$AX414)</f>
        <v/>
      </c>
      <c r="AR418" s="487">
        <f>IF(未改造舰娘!$AY414="","",未改造舰娘!$AY414)</f>
        <v>15</v>
      </c>
      <c r="AS418" s="487">
        <f>IF(未改造舰娘!$AZ414="","",未改造舰娘!$AZ414)</f>
        <v>25</v>
      </c>
      <c r="AT418" s="487">
        <f>IF(未改造舰娘!$BA414="","",未改造舰娘!$BA414)</f>
        <v>0.48</v>
      </c>
      <c r="AU418" s="487">
        <f>IF(未改造舰娘!$BB414="","",未改造舰娘!$BB414)</f>
        <v>0.9</v>
      </c>
      <c r="AV418" s="488">
        <f>IF((未改造舰娘!$BG414+未改造舰娘!$BK414*$C$4)=0,"",(未改造舰娘!$BG414+未改造舰娘!$BK414*$C$4))</f>
        <v>4</v>
      </c>
      <c r="AW418" s="487">
        <f>IF((未改造舰娘!$BH414+未改造舰娘!$BL414*$C$4)=0,"",(未改造舰娘!$BH414+未改造舰娘!$BL414*$C$4))</f>
        <v>18</v>
      </c>
      <c r="AX418" s="487">
        <f>IF((未改造舰娘!$BI414+未改造舰娘!$BM414*$C$4)=0,"",(未改造舰娘!$BI414+未改造舰娘!$BM414*$C$4))</f>
        <v>21</v>
      </c>
      <c r="AY418" s="489">
        <f>IF((未改造舰娘!$BJ414+未改造舰娘!$BN414*$C$4)=0,"",(未改造舰娘!$BJ414+未改造舰娘!$BN414*$C$4))</f>
        <v>20</v>
      </c>
      <c r="AZ418" s="500">
        <f>IF(未改造舰娘!BC414="","",未改造舰娘!BC414)</f>
        <v>0</v>
      </c>
      <c r="BA418" s="500">
        <f>IF(未改造舰娘!BD414="","",未改造舰娘!BD414)</f>
        <v>16</v>
      </c>
      <c r="BB418" s="500">
        <f>IF(未改造舰娘!BE414="","",未改造舰娘!BE414)</f>
        <v>7</v>
      </c>
      <c r="BC418" s="498">
        <f>IF(未改造舰娘!BF414="","",未改造舰娘!BF414)</f>
        <v>5</v>
      </c>
      <c r="BD418" s="67" t="s">
        <v>5721</v>
      </c>
      <c r="BE418" s="507"/>
      <c r="BF418" s="306" t="str">
        <f>IF(未改造舰娘!$BQ414="","",未改造舰娘!$BQ414)</f>
        <v/>
      </c>
      <c r="BG418" s="306" t="str">
        <f>IF(未改造舰娘!$BR414="","",未改造舰娘!$BR414)</f>
        <v/>
      </c>
      <c r="BH418" s="306"/>
      <c r="BU418" s="487">
        <f>IFERROR(VLOOKUP(AL418,装备!$B:$C,2,0),0)</f>
        <v>4</v>
      </c>
      <c r="BV418" s="487">
        <f>IFERROR(VLOOKUP($AL418,装备!$B:$Q,5,0),0)</f>
        <v>0</v>
      </c>
      <c r="BW418" s="487">
        <f>IFERROR(VLOOKUP($AL418,装备!$B:$Q,6,0),0)</f>
        <v>-2</v>
      </c>
      <c r="BX418" s="487">
        <f>IFERROR(VLOOKUP($AL418,装备!$B:$Q,7,0),0)</f>
        <v>0</v>
      </c>
      <c r="BY418" s="487">
        <f>IFERROR(VLOOKUP($AL418,装备!$B:$Q,8,0),0)</f>
        <v>0</v>
      </c>
      <c r="BZ418" s="487">
        <f>IFERROR(VLOOKUP($AL418,装备!$B:$Q,9,0),0)</f>
        <v>4</v>
      </c>
      <c r="CA418" s="487">
        <f>IFERROR(VLOOKUP($AL418,装备!$B:$Q,10,0),0)</f>
        <v>5</v>
      </c>
      <c r="CB418" s="487">
        <f>IFERROR(VLOOKUP($AL418,装备!$B:$Q,11,0),0)</f>
        <v>1</v>
      </c>
      <c r="CC418" s="487" t="str">
        <f>IFERROR(VLOOKUP($AL418,装备!$B:$Q,12,0),0)</f>
        <v>无</v>
      </c>
      <c r="CD418" s="487">
        <f>IFERROR(VLOOKUP($AL418,装备!$B:$Q,13,0),0)</f>
        <v>0</v>
      </c>
      <c r="CE418" s="487">
        <f>IFERROR(VLOOKUP($AL418,装备!$B:$Q,14,0),0)</f>
        <v>0</v>
      </c>
      <c r="CF418" s="487">
        <f>IFERROR(VLOOKUP($AL418,装备!$B:$Q,16,0),0)</f>
        <v>0</v>
      </c>
      <c r="CG418" s="487">
        <f>IFERROR(VLOOKUP($AL418,装备!$B:$Q,5,0),0)</f>
        <v>0</v>
      </c>
      <c r="CH418" s="487">
        <f>IFERROR(VLOOKUP(AM418,装备!$B:$C,2,0),0)</f>
        <v>0</v>
      </c>
      <c r="CI418" s="487">
        <f>IFERROR(VLOOKUP($AM418,装备!$B:$Q,5,0),0)</f>
        <v>0</v>
      </c>
      <c r="CJ418" s="487">
        <f>IFERROR(VLOOKUP($AM418,装备!$B:$Q,6,0),0)</f>
        <v>0</v>
      </c>
      <c r="CK418" s="487">
        <f>IFERROR(VLOOKUP($AM418,装备!$B:$Q,7,0),0)</f>
        <v>0</v>
      </c>
      <c r="CL418" s="487">
        <f>IFERROR(VLOOKUP($AM418,装备!$B:$Q,8,0),0)</f>
        <v>0</v>
      </c>
      <c r="CM418" s="487">
        <f>IFERROR(VLOOKUP($AM418,装备!$B:$Q,9,0),0)</f>
        <v>0</v>
      </c>
      <c r="CN418" s="487">
        <f>IFERROR(VLOOKUP($AM418,装备!$B:$Q,10,0),0)</f>
        <v>0</v>
      </c>
      <c r="CO418" s="487">
        <f>IFERROR(VLOOKUP($AM418,装备!$B:$Q,11,0),0)</f>
        <v>0</v>
      </c>
      <c r="CP418" s="487">
        <f>IFERROR(VLOOKUP($AM418,装备!$B:$Q,12,0),0)</f>
        <v>0</v>
      </c>
      <c r="CQ418" s="487">
        <f>IFERROR(VLOOKUP($AM418,装备!$B:$Q,13,0),0)</f>
        <v>0</v>
      </c>
      <c r="CR418" s="487">
        <f>IFERROR(VLOOKUP($AM418,装备!$B:$Q,14,0),0)</f>
        <v>0</v>
      </c>
      <c r="CS418" s="487">
        <f>IFERROR(VLOOKUP($AM418,装备!$B:$Q,16,0),0)</f>
        <v>0</v>
      </c>
      <c r="CT418" s="487">
        <f>IFERROR(VLOOKUP($AM418,装备!$B:$Q,5,0),0)</f>
        <v>0</v>
      </c>
      <c r="CU418" s="487">
        <f>IFERROR(VLOOKUP(AN418,装备!$B:$C,2,0),0)</f>
        <v>0</v>
      </c>
      <c r="CV418" s="487">
        <f>IFERROR(VLOOKUP($AN418,装备!$B:$Q,5,0),0)</f>
        <v>0</v>
      </c>
      <c r="CW418" s="487">
        <f>IFERROR(VLOOKUP($AN418,装备!$B:$Q,6,0),0)</f>
        <v>0</v>
      </c>
      <c r="CX418" s="487">
        <f>IFERROR(VLOOKUP($AN418,装备!$B:$Q,7,0),0)</f>
        <v>0</v>
      </c>
      <c r="CY418" s="487">
        <f>IFERROR(VLOOKUP($AN418,装备!$B:$Q,8,0),0)</f>
        <v>0</v>
      </c>
      <c r="CZ418" s="487">
        <f>IFERROR(VLOOKUP($AN418,装备!$B:$Q,9,0),0)</f>
        <v>0</v>
      </c>
      <c r="DA418" s="487">
        <f>IFERROR(VLOOKUP($AN418,装备!$B:$Q,10,0),0)</f>
        <v>0</v>
      </c>
      <c r="DB418" s="487">
        <f>IFERROR(VLOOKUP($AN418,装备!$B:$Q,11,0),0)</f>
        <v>0</v>
      </c>
      <c r="DC418" s="487">
        <f>IFERROR(VLOOKUP($AN418,装备!$B:$Q,12,0),0)</f>
        <v>0</v>
      </c>
      <c r="DD418" s="487">
        <f>IFERROR(VLOOKUP($AN418,装备!$B:$Q,13,0),0)</f>
        <v>0</v>
      </c>
      <c r="DE418" s="487">
        <f>IFERROR(VLOOKUP($AN418,装备!$B:$Q,14,0),0)</f>
        <v>0</v>
      </c>
      <c r="DF418" s="487">
        <f>IFERROR(VLOOKUP($AN418,装备!$B:$Q,16,0),0)</f>
        <v>0</v>
      </c>
      <c r="DG418" s="487">
        <f>IFERROR(VLOOKUP($AN418,装备!$B:$Q,5,0),0)</f>
        <v>0</v>
      </c>
      <c r="DH418" s="487">
        <f>IFERROR(VLOOKUP(AO418,装备!$B:$C,2,0),0)</f>
        <v>0</v>
      </c>
      <c r="DI418" s="487">
        <f>IFERROR(VLOOKUP($AO418,装备!$B:$Q,5,0),0)</f>
        <v>0</v>
      </c>
      <c r="DJ418" s="487">
        <f>IFERROR(VLOOKUP($AO418,装备!$B:$Q,6,0),0)</f>
        <v>0</v>
      </c>
      <c r="DK418" s="487">
        <f>IFERROR(VLOOKUP($AO418,装备!$B:$Q,7,0),0)</f>
        <v>0</v>
      </c>
      <c r="DL418" s="487">
        <f>IFERROR(VLOOKUP($AO418,装备!$B:$Q,8,0),0)</f>
        <v>0</v>
      </c>
      <c r="DM418" s="487">
        <f>IFERROR(VLOOKUP($AO418,装备!$B:$Q,9,0),0)</f>
        <v>0</v>
      </c>
      <c r="DN418" s="487">
        <f>IFERROR(VLOOKUP($AO418,装备!$B:$Q,10,0),0)</f>
        <v>0</v>
      </c>
      <c r="DO418" s="487">
        <f>IFERROR(VLOOKUP($AO418,装备!$B:$Q,11,0),0)</f>
        <v>0</v>
      </c>
      <c r="DP418" s="487">
        <f>IFERROR(VLOOKUP($AO418,装备!$B:$Q,12,0),0)</f>
        <v>0</v>
      </c>
      <c r="DQ418" s="487">
        <f>IFERROR(VLOOKUP($AO418,装备!$B:$Q,13,0),0)</f>
        <v>0</v>
      </c>
      <c r="DR418" s="487">
        <f>IFERROR(VLOOKUP($AO418,装备!$B:$Q,14,0),0)</f>
        <v>0</v>
      </c>
      <c r="DS418" s="487">
        <f>IFERROR(VLOOKUP($AO418,装备!$B:$Q,16,0),0)</f>
        <v>0</v>
      </c>
      <c r="DT418" s="487">
        <f>IFERROR(VLOOKUP($AO418,装备!$B:$Q,5,0),0)</f>
        <v>0</v>
      </c>
    </row>
    <row r="419" spans="1:124" ht="27" hidden="1" customHeight="1">
      <c r="A419" s="494">
        <f>未改造舰娘!$A415</f>
        <v>10044613</v>
      </c>
      <c r="B419" s="354" t="s">
        <v>177</v>
      </c>
      <c r="C419" s="323"/>
      <c r="D419" s="323">
        <f t="shared" si="6"/>
        <v>110</v>
      </c>
      <c r="E419" s="493">
        <f>未改造舰娘!$C415</f>
        <v>4</v>
      </c>
      <c r="F419" s="492" t="str">
        <f>未改造舰娘!$D415</f>
        <v>战巡</v>
      </c>
      <c r="G419" s="492" t="str">
        <f>未改造舰娘!$E415</f>
        <v>大型</v>
      </c>
      <c r="H419" s="492" t="str">
        <f>未改造舰娘!$F415</f>
        <v>主力舰</v>
      </c>
      <c r="I419" s="492">
        <f>未改造舰娘!$AR415</f>
        <v>4</v>
      </c>
      <c r="J419" s="492" t="str">
        <f>未改造舰娘!$G415</f>
        <v>英国</v>
      </c>
      <c r="K419" s="491">
        <f>未改造舰娘!$H415+(BV419+CI419+CV419+DI419)*$C$2</f>
        <v>60</v>
      </c>
      <c r="L419" s="492">
        <f>未改造舰娘!$I415</f>
        <v>0</v>
      </c>
      <c r="M419" s="492">
        <f>未改造舰娘!$J415</f>
        <v>3</v>
      </c>
      <c r="N419" s="518">
        <f>未改造舰娘!$K415</f>
        <v>2</v>
      </c>
      <c r="O419" s="492">
        <f>未改造舰娘!$L415+((CE419+CR419+DE419+DR419)*$C$2)</f>
        <v>20</v>
      </c>
      <c r="P419" s="492" t="str">
        <f>IF($C$2=1,(IF(ISERROR(FIND("超长",未改造舰娘!$M415&amp;CC419&amp;CP419&amp;DC419&amp;DP419,1)),IF(ISERROR(FIND("长",未改造舰娘!$M415&amp;CC419&amp;CP419&amp;DC419&amp;DP419,1)),IF(ISERROR(FIND("中",未改造舰娘!$M415&amp;CC419&amp;CP419&amp;DC419&amp;DP419,1)),IF(ISERROR(FIND("短",未改造舰娘!$M415&amp;CC419&amp;CP419&amp;DC419&amp;DP419,1)),IF(ISERROR(FIND("无",未改造舰娘!$M415&amp;CC419&amp;CP419&amp;DC419&amp;DP419,1)),0,"无"),"短"),"中"),"长"),"超长")),未改造舰娘!$M415)</f>
        <v>长</v>
      </c>
      <c r="Q419" s="493">
        <f>未改造舰娘!$N415</f>
        <v>27</v>
      </c>
      <c r="R419" s="492">
        <f>(未改造舰娘!$P415)+(未改造舰娘!$Q415)*$C$3+((BW419+CJ419+CW419+DJ419)*$C$2)</f>
        <v>85</v>
      </c>
      <c r="S419" s="492">
        <f>(未改造舰娘!$R415)+(未改造舰娘!$S415)*$C$3+((BY419+CL419+CY419+DL419)*$C$2)</f>
        <v>0</v>
      </c>
      <c r="T419" s="492">
        <f>(未改造舰娘!$T415)+(未改造舰娘!$U415)*$C$3+((BX419+CK419+CX419+DK419)*$C$2)</f>
        <v>69</v>
      </c>
      <c r="U419" s="492">
        <f>(未改造舰娘!$V415)+(未改造舰娘!$W415)*$C$3+((CG419+CT419+DG419+DT419)*$C$2)</f>
        <v>45</v>
      </c>
      <c r="V419" s="491">
        <f>INT((((未改造舰娘!$Y415)-(未改造舰娘!$X415))*(((IF(D419=0,C419,D419))-1)/99))+未改造舰娘!$X415)+((CB419+CO419+DB419+DO419)*$C$2)</f>
        <v>94</v>
      </c>
      <c r="W419" s="492">
        <f>INT((((未改造舰娘!$AA415)-(未改造舰娘!$Z415))*(((IF(D419=0,C419,D419))-1)/99))+未改造舰娘!$Z415)+((CD419+CQ419+DD419+DQ419)*$C$2)</f>
        <v>63</v>
      </c>
      <c r="X419" s="492">
        <f>INT((((未改造舰娘!$AC415)-(未改造舰娘!$AB415))*(((IF(D419=0,C419,D419))-1)/99))+未改造舰娘!$AB415)+((CA419+CN419+DA419+DN419)*$C$2)</f>
        <v>40</v>
      </c>
      <c r="Y419" s="493">
        <f>INT((((未改造舰娘!$AE415)-(未改造舰娘!$AD415))*(((IF(D419=0,C419,D419))-1)/99))+未改造舰娘!$AD415)+((BZ419+CM419+CZ419+DM419)*$C$2)</f>
        <v>0</v>
      </c>
      <c r="Z419" s="492" t="str">
        <f>IF(未改造舰娘!$AF415=0,"",未改造舰娘!$AF415)</f>
        <v/>
      </c>
      <c r="AA419" s="492" t="str">
        <f>IF(未改造舰娘!$AG415="","",未改造舰娘!$AG415)</f>
        <v/>
      </c>
      <c r="AB419" s="492" t="str">
        <f>IF(未改造舰娘!$AH415="","",未改造舰娘!$AH415)</f>
        <v/>
      </c>
      <c r="AC419" s="492" t="str">
        <f>IF(未改造舰娘!$AI415="","",未改造舰娘!$AI415)</f>
        <v/>
      </c>
      <c r="AD419" s="492">
        <f>IF(未改造舰娘!$AJ415="","",未改造舰娘!$AJ415)</f>
        <v>0</v>
      </c>
      <c r="AE419" s="491">
        <f>IF(未改造舰娘!$AK415="","",未改造舰娘!$AK415)</f>
        <v>0</v>
      </c>
      <c r="AF419" s="492" t="str">
        <f>IF(未改造舰娘!$AL415="","",未改造舰娘!$AL415)</f>
        <v/>
      </c>
      <c r="AG419" s="492" t="str">
        <f>IF(未改造舰娘!$AM415="","",未改造舰娘!$AM415)</f>
        <v/>
      </c>
      <c r="AH419" s="492" t="str">
        <f>IF(未改造舰娘!$AN415="","",未改造舰娘!$AN415)</f>
        <v/>
      </c>
      <c r="AI419" s="492" t="str">
        <f>IF(未改造舰娘!$AO415="","",未改造舰娘!$AO415)</f>
        <v/>
      </c>
      <c r="AJ419" s="492" t="str">
        <f>IF(未改造舰娘!$AP415="","",未改造舰娘!$AP415)</f>
        <v/>
      </c>
      <c r="AK419" s="493" t="str">
        <f>IF(未改造舰娘!$AQ415="","",未改造舰娘!$AQ415)</f>
        <v/>
      </c>
      <c r="AL419" s="306" t="str">
        <f>IF(未改造舰娘!$AS415="","",未改造舰娘!$AS415)</f>
        <v>标准型动力系统</v>
      </c>
      <c r="AM419" s="306" t="str">
        <f>IF(未改造舰娘!$AT415="","",未改造舰娘!$AT415)</f>
        <v/>
      </c>
      <c r="AN419" s="306" t="str">
        <f>IF(未改造舰娘!$AU415="","",未改造舰娘!$AU415)</f>
        <v/>
      </c>
      <c r="AO419" s="306" t="str">
        <f>IF(未改造舰娘!$AV415="","",未改造舰娘!$AV415)</f>
        <v/>
      </c>
      <c r="AP419" s="307" t="str">
        <f>IF(未改造舰娘!$AW415="","",未改造舰娘!$AW415)</f>
        <v>突击(3级)：提升全队战列、战巡15点火力值；降低全队战列、战巡5点装甲值。</v>
      </c>
      <c r="AQ419" s="308" t="str">
        <f>IF(未改造舰娘!$AX415="","",未改造舰娘!$AX415)</f>
        <v/>
      </c>
      <c r="AR419" s="492">
        <f>IF(未改造舰娘!$AY415="","",未改造舰娘!$AY415)</f>
        <v>60</v>
      </c>
      <c r="AS419" s="492">
        <f>IF(未改造舰娘!$AZ415="","",未改造舰娘!$AZ415)</f>
        <v>110</v>
      </c>
      <c r="AT419" s="492">
        <f>IF(未改造舰娘!$BA415="","",未改造舰娘!$BA415)</f>
        <v>2.8</v>
      </c>
      <c r="AU419" s="492">
        <f>IF(未改造舰娘!$BB415="","",未改造舰娘!$BB415)</f>
        <v>5.0999999999999996</v>
      </c>
      <c r="AV419" s="491">
        <f>IF((未改造舰娘!$BG415+未改造舰娘!$BK415*$C$4)=0,"",(未改造舰娘!$BG415+未改造舰娘!$BK415*$C$4))</f>
        <v>50</v>
      </c>
      <c r="AW419" s="492">
        <f>IF((未改造舰娘!$BH415+未改造舰娘!$BL415*$C$4)=0,"",(未改造舰娘!$BH415+未改造舰娘!$BL415*$C$4))</f>
        <v>50</v>
      </c>
      <c r="AX419" s="492">
        <f>IF((未改造舰娘!$BI415+未改造舰娘!$BM415*$C$4)=0,"",(未改造舰娘!$BI415+未改造舰娘!$BM415*$C$4))</f>
        <v>50</v>
      </c>
      <c r="AY419" s="493" t="str">
        <f>IF((未改造舰娘!$BJ415+未改造舰娘!$BN415*$C$4)=0,"",(未改造舰娘!$BJ415+未改造舰娘!$BN415*$C$4))</f>
        <v/>
      </c>
      <c r="AZ419" s="500">
        <f>IF(未改造舰娘!BC415="","",未改造舰娘!BC415)</f>
        <v>65</v>
      </c>
      <c r="BA419" s="500">
        <f>IF(未改造舰娘!BD415="","",未改造舰娘!BD415)</f>
        <v>0</v>
      </c>
      <c r="BB419" s="500">
        <f>IF(未改造舰娘!BE415="","",未改造舰娘!BE415)</f>
        <v>54</v>
      </c>
      <c r="BC419" s="498">
        <f>IF(未改造舰娘!BF415="","",未改造舰娘!BF415)</f>
        <v>8</v>
      </c>
      <c r="BD419" s="67" t="s">
        <v>5722</v>
      </c>
      <c r="BE419" s="507"/>
      <c r="BF419" s="306" t="str">
        <f>IF(未改造舰娘!$BQ415="","",未改造舰娘!$BQ415)</f>
        <v/>
      </c>
      <c r="BG419" s="306" t="str">
        <f>IF(未改造舰娘!$BR415="","",未改造舰娘!$BR415)</f>
        <v/>
      </c>
      <c r="BH419" s="306"/>
      <c r="BU419" s="492">
        <f>IFERROR(VLOOKUP(AL419,装备!$B:$C,2,0),0)</f>
        <v>3</v>
      </c>
      <c r="BV419" s="492">
        <f>IFERROR(VLOOKUP($AL419,装备!$B:$Q,5,0),0)</f>
        <v>0</v>
      </c>
      <c r="BW419" s="492">
        <f>IFERROR(VLOOKUP($AL419,装备!$B:$Q,6,0),0)</f>
        <v>0</v>
      </c>
      <c r="BX419" s="492">
        <f>IFERROR(VLOOKUP($AL419,装备!$B:$Q,7,0),0)</f>
        <v>0</v>
      </c>
      <c r="BY419" s="492">
        <f>IFERROR(VLOOKUP($AL419,装备!$B:$Q,8,0),0)</f>
        <v>0</v>
      </c>
      <c r="BZ419" s="492">
        <f>IFERROR(VLOOKUP($AL419,装备!$B:$Q,9,0),0)</f>
        <v>0</v>
      </c>
      <c r="CA419" s="492">
        <f>IFERROR(VLOOKUP($AL419,装备!$B:$Q,10,0),0)</f>
        <v>0</v>
      </c>
      <c r="CB419" s="492">
        <f>IFERROR(VLOOKUP($AL419,装备!$B:$Q,11,0),0)</f>
        <v>0</v>
      </c>
      <c r="CC419" s="492" t="str">
        <f>IFERROR(VLOOKUP($AL419,装备!$B:$Q,12,0),0)</f>
        <v>无</v>
      </c>
      <c r="CD419" s="492">
        <f>IFERROR(VLOOKUP($AL419,装备!$B:$Q,13,0),0)</f>
        <v>6</v>
      </c>
      <c r="CE419" s="492">
        <f>IFERROR(VLOOKUP($AL419,装备!$B:$Q,14,0),0)</f>
        <v>0</v>
      </c>
      <c r="CF419" s="492">
        <f>IFERROR(VLOOKUP($AL419,装备!$B:$Q,16,0),0)</f>
        <v>0</v>
      </c>
      <c r="CG419" s="492">
        <f>IFERROR(VLOOKUP($AL419,装备!$B:$Q,5,0),0)</f>
        <v>0</v>
      </c>
      <c r="CH419" s="492">
        <f>IFERROR(VLOOKUP(AM419,装备!$B:$C,2,0),0)</f>
        <v>0</v>
      </c>
      <c r="CI419" s="492">
        <f>IFERROR(VLOOKUP($AM419,装备!$B:$Q,5,0),0)</f>
        <v>0</v>
      </c>
      <c r="CJ419" s="492">
        <f>IFERROR(VLOOKUP($AM419,装备!$B:$Q,6,0),0)</f>
        <v>0</v>
      </c>
      <c r="CK419" s="492">
        <f>IFERROR(VLOOKUP($AM419,装备!$B:$Q,7,0),0)</f>
        <v>0</v>
      </c>
      <c r="CL419" s="492">
        <f>IFERROR(VLOOKUP($AM419,装备!$B:$Q,8,0),0)</f>
        <v>0</v>
      </c>
      <c r="CM419" s="492">
        <f>IFERROR(VLOOKUP($AM419,装备!$B:$Q,9,0),0)</f>
        <v>0</v>
      </c>
      <c r="CN419" s="492">
        <f>IFERROR(VLOOKUP($AM419,装备!$B:$Q,10,0),0)</f>
        <v>0</v>
      </c>
      <c r="CO419" s="492">
        <f>IFERROR(VLOOKUP($AM419,装备!$B:$Q,11,0),0)</f>
        <v>0</v>
      </c>
      <c r="CP419" s="492">
        <f>IFERROR(VLOOKUP($AM419,装备!$B:$Q,12,0),0)</f>
        <v>0</v>
      </c>
      <c r="CQ419" s="492">
        <f>IFERROR(VLOOKUP($AM419,装备!$B:$Q,13,0),0)</f>
        <v>0</v>
      </c>
      <c r="CR419" s="492">
        <f>IFERROR(VLOOKUP($AM419,装备!$B:$Q,14,0),0)</f>
        <v>0</v>
      </c>
      <c r="CS419" s="492">
        <f>IFERROR(VLOOKUP($AM419,装备!$B:$Q,16,0),0)</f>
        <v>0</v>
      </c>
      <c r="CT419" s="492">
        <f>IFERROR(VLOOKUP($AM419,装备!$B:$Q,5,0),0)</f>
        <v>0</v>
      </c>
      <c r="CU419" s="492">
        <f>IFERROR(VLOOKUP(AN419,装备!$B:$C,2,0),0)</f>
        <v>0</v>
      </c>
      <c r="CV419" s="492">
        <f>IFERROR(VLOOKUP($AN419,装备!$B:$Q,5,0),0)</f>
        <v>0</v>
      </c>
      <c r="CW419" s="492">
        <f>IFERROR(VLOOKUP($AN419,装备!$B:$Q,6,0),0)</f>
        <v>0</v>
      </c>
      <c r="CX419" s="492">
        <f>IFERROR(VLOOKUP($AN419,装备!$B:$Q,7,0),0)</f>
        <v>0</v>
      </c>
      <c r="CY419" s="492">
        <f>IFERROR(VLOOKUP($AN419,装备!$B:$Q,8,0),0)</f>
        <v>0</v>
      </c>
      <c r="CZ419" s="492">
        <f>IFERROR(VLOOKUP($AN419,装备!$B:$Q,9,0),0)</f>
        <v>0</v>
      </c>
      <c r="DA419" s="492">
        <f>IFERROR(VLOOKUP($AN419,装备!$B:$Q,10,0),0)</f>
        <v>0</v>
      </c>
      <c r="DB419" s="492">
        <f>IFERROR(VLOOKUP($AN419,装备!$B:$Q,11,0),0)</f>
        <v>0</v>
      </c>
      <c r="DC419" s="492">
        <f>IFERROR(VLOOKUP($AN419,装备!$B:$Q,12,0),0)</f>
        <v>0</v>
      </c>
      <c r="DD419" s="492">
        <f>IFERROR(VLOOKUP($AN419,装备!$B:$Q,13,0),0)</f>
        <v>0</v>
      </c>
      <c r="DE419" s="492">
        <f>IFERROR(VLOOKUP($AN419,装备!$B:$Q,14,0),0)</f>
        <v>0</v>
      </c>
      <c r="DF419" s="492">
        <f>IFERROR(VLOOKUP($AN419,装备!$B:$Q,16,0),0)</f>
        <v>0</v>
      </c>
      <c r="DG419" s="492">
        <f>IFERROR(VLOOKUP($AN419,装备!$B:$Q,5,0),0)</f>
        <v>0</v>
      </c>
      <c r="DH419" s="492">
        <f>IFERROR(VLOOKUP(AO419,装备!$B:$C,2,0),0)</f>
        <v>0</v>
      </c>
      <c r="DI419" s="492">
        <f>IFERROR(VLOOKUP($AO419,装备!$B:$Q,5,0),0)</f>
        <v>0</v>
      </c>
      <c r="DJ419" s="492">
        <f>IFERROR(VLOOKUP($AO419,装备!$B:$Q,6,0),0)</f>
        <v>0</v>
      </c>
      <c r="DK419" s="492">
        <f>IFERROR(VLOOKUP($AO419,装备!$B:$Q,7,0),0)</f>
        <v>0</v>
      </c>
      <c r="DL419" s="492">
        <f>IFERROR(VLOOKUP($AO419,装备!$B:$Q,8,0),0)</f>
        <v>0</v>
      </c>
      <c r="DM419" s="492">
        <f>IFERROR(VLOOKUP($AO419,装备!$B:$Q,9,0),0)</f>
        <v>0</v>
      </c>
      <c r="DN419" s="492">
        <f>IFERROR(VLOOKUP($AO419,装备!$B:$Q,10,0),0)</f>
        <v>0</v>
      </c>
      <c r="DO419" s="492">
        <f>IFERROR(VLOOKUP($AO419,装备!$B:$Q,11,0),0)</f>
        <v>0</v>
      </c>
      <c r="DP419" s="492">
        <f>IFERROR(VLOOKUP($AO419,装备!$B:$Q,12,0),0)</f>
        <v>0</v>
      </c>
      <c r="DQ419" s="492">
        <f>IFERROR(VLOOKUP($AO419,装备!$B:$Q,13,0),0)</f>
        <v>0</v>
      </c>
      <c r="DR419" s="492">
        <f>IFERROR(VLOOKUP($AO419,装备!$B:$Q,14,0),0)</f>
        <v>0</v>
      </c>
      <c r="DS419" s="492">
        <f>IFERROR(VLOOKUP($AO419,装备!$B:$Q,16,0),0)</f>
        <v>0</v>
      </c>
      <c r="DT419" s="492">
        <f>IFERROR(VLOOKUP($AO419,装备!$B:$Q,5,0),0)</f>
        <v>0</v>
      </c>
    </row>
    <row r="420" spans="1:124" ht="27" hidden="1" customHeight="1">
      <c r="A420" s="494">
        <f>未改造舰娘!$A416</f>
        <v>10044712</v>
      </c>
      <c r="B420" s="354" t="s">
        <v>5723</v>
      </c>
      <c r="C420" s="323"/>
      <c r="D420" s="323">
        <f t="shared" si="6"/>
        <v>110</v>
      </c>
      <c r="E420" s="493">
        <f>未改造舰娘!$C416</f>
        <v>3</v>
      </c>
      <c r="F420" s="492" t="str">
        <f>未改造舰娘!$D416</f>
        <v>重巡</v>
      </c>
      <c r="G420" s="492" t="str">
        <f>未改造舰娘!$E416</f>
        <v>中型</v>
      </c>
      <c r="H420" s="492" t="str">
        <f>未改造舰娘!$F416</f>
        <v>护卫舰</v>
      </c>
      <c r="I420" s="492">
        <f>未改造舰娘!$AR416</f>
        <v>3</v>
      </c>
      <c r="J420" s="492" t="str">
        <f>未改造舰娘!$G416</f>
        <v>法国</v>
      </c>
      <c r="K420" s="491">
        <f>未改造舰娘!$H416+(BV420+CI420+CV420+DI420)*$C$2</f>
        <v>40</v>
      </c>
      <c r="L420" s="492">
        <f>未改造舰娘!$I416</f>
        <v>0</v>
      </c>
      <c r="M420" s="492">
        <f>未改造舰娘!$J416</f>
        <v>2</v>
      </c>
      <c r="N420" s="518">
        <f>未改造舰娘!$K416</f>
        <v>2</v>
      </c>
      <c r="O420" s="492">
        <f>未改造舰娘!$L416+((CE420+CR420+DE420+DR420)*$C$2)</f>
        <v>22</v>
      </c>
      <c r="P420" s="492" t="str">
        <f>IF($C$2=1,(IF(ISERROR(FIND("超长",未改造舰娘!$M416&amp;CC420&amp;CP420&amp;DC420&amp;DP420,1)),IF(ISERROR(FIND("长",未改造舰娘!$M416&amp;CC420&amp;CP420&amp;DC420&amp;DP420,1)),IF(ISERROR(FIND("中",未改造舰娘!$M416&amp;CC420&amp;CP420&amp;DC420&amp;DP420,1)),IF(ISERROR(FIND("短",未改造舰娘!$M416&amp;CC420&amp;CP420&amp;DC420&amp;DP420,1)),IF(ISERROR(FIND("无",未改造舰娘!$M416&amp;CC420&amp;CP420&amp;DC420&amp;DP420,1)),0,"无"),"短"),"中"),"长"),"超长")),未改造舰娘!$M416)</f>
        <v>中</v>
      </c>
      <c r="Q420" s="493">
        <f>未改造舰娘!$N416</f>
        <v>33</v>
      </c>
      <c r="R420" s="492">
        <f>(未改造舰娘!$P416)+(未改造舰娘!$Q416)*$C$3+((BW420+CJ420+CW420+DJ420)*$C$2)</f>
        <v>54</v>
      </c>
      <c r="S420" s="492">
        <f>(未改造舰娘!$R416)+(未改造舰娘!$S416)*$C$3+((BY420+CL420+CY420+DL420)*$C$2)</f>
        <v>42</v>
      </c>
      <c r="T420" s="492">
        <f>(未改造舰娘!$T416)+(未改造舰娘!$U416)*$C$3+((BX420+CK420+CX420+DK420)*$C$2)</f>
        <v>39</v>
      </c>
      <c r="U420" s="492">
        <f>(未改造舰娘!$V416)+(未改造舰娘!$W416)*$C$3+((CG420+CT420+DG420+DT420)*$C$2)</f>
        <v>57</v>
      </c>
      <c r="V420" s="491">
        <f>INT((((未改造舰娘!$Y416)-(未改造舰娘!$X416))*(((IF(D420=0,C420,D420))-1)/99))+未改造舰娘!$X416)+((CB420+CO420+DB420+DO420)*$C$2)</f>
        <v>92</v>
      </c>
      <c r="W420" s="492">
        <f>INT((((未改造舰娘!$AA416)-(未改造舰娘!$Z416))*(((IF(D420=0,C420,D420))-1)/99))+未改造舰娘!$Z416)+((CD420+CQ420+DD420+DQ420)*$C$2)</f>
        <v>66</v>
      </c>
      <c r="X420" s="492">
        <f>INT((((未改造舰娘!$AC416)-(未改造舰娘!$AB416))*(((IF(D420=0,C420,D420))-1)/99))+未改造舰娘!$AB416)+((CA420+CN420+DA420+DN420)*$C$2)</f>
        <v>30</v>
      </c>
      <c r="Y420" s="493">
        <f>INT((((未改造舰娘!$AE416)-(未改造舰娘!$AD416))*(((IF(D420=0,C420,D420))-1)/99))+未改造舰娘!$AD416)+((BZ420+CM420+CZ420+DM420)*$C$2)</f>
        <v>0</v>
      </c>
      <c r="Z420" s="492">
        <f>IF(未改造舰娘!$AF416=0,"",未改造舰娘!$AF416)</f>
        <v>3</v>
      </c>
      <c r="AA420" s="492">
        <f>IF(未改造舰娘!$AG416="","",未改造舰娘!$AG416)</f>
        <v>3</v>
      </c>
      <c r="AB420" s="492">
        <f>IF(未改造舰娘!$AH416="","",未改造舰娘!$AH416)</f>
        <v>3</v>
      </c>
      <c r="AC420" s="492" t="str">
        <f>IF(未改造舰娘!$AI416="","",未改造舰娘!$AI416)</f>
        <v/>
      </c>
      <c r="AD420" s="492">
        <f>IF(未改造舰娘!$AJ416="","",未改造舰娘!$AJ416)</f>
        <v>9</v>
      </c>
      <c r="AE420" s="491">
        <f>IF(未改造舰娘!$AK416="","",未改造舰娘!$AK416)</f>
        <v>0</v>
      </c>
      <c r="AF420" s="492" t="str">
        <f>IF(未改造舰娘!$AL416="","",未改造舰娘!$AL416)</f>
        <v/>
      </c>
      <c r="AG420" s="492" t="str">
        <f>IF(未改造舰娘!$AM416="","",未改造舰娘!$AM416)</f>
        <v/>
      </c>
      <c r="AH420" s="492" t="str">
        <f>IF(未改造舰娘!$AN416="","",未改造舰娘!$AN416)</f>
        <v/>
      </c>
      <c r="AI420" s="492" t="str">
        <f>IF(未改造舰娘!$AO416="","",未改造舰娘!$AO416)</f>
        <v/>
      </c>
      <c r="AJ420" s="492" t="str">
        <f>IF(未改造舰娘!$AP416="","",未改造舰娘!$AP416)</f>
        <v/>
      </c>
      <c r="AK420" s="493" t="str">
        <f>IF(未改造舰娘!$AQ416="","",未改造舰娘!$AQ416)</f>
        <v/>
      </c>
      <c r="AL420" s="306" t="str">
        <f>IF(未改造舰娘!$AS416="","",未改造舰娘!$AS416)</f>
        <v>三联533毫米鱼雷</v>
      </c>
      <c r="AM420" s="306" t="str">
        <f>IF(未改造舰娘!$AT416="","",未改造舰娘!$AT416)</f>
        <v/>
      </c>
      <c r="AN420" s="306" t="str">
        <f>IF(未改造舰娘!$AU416="","",未改造舰娘!$AU416)</f>
        <v/>
      </c>
      <c r="AO420" s="306" t="str">
        <f>IF(未改造舰娘!$AV416="","",未改造舰娘!$AV416)</f>
        <v/>
      </c>
      <c r="AP420" s="307" t="str">
        <f>IF(未改造舰娘!$AW416="","",未改造舰娘!$AW416)</f>
        <v/>
      </c>
      <c r="AQ420" s="308" t="str">
        <f>IF(未改造舰娘!$AX416="","",未改造舰娘!$AX416)</f>
        <v/>
      </c>
      <c r="AR420" s="492">
        <f>IF(未改造舰娘!$AY416="","",未改造舰娘!$AY416)</f>
        <v>35</v>
      </c>
      <c r="AS420" s="492">
        <f>IF(未改造舰娘!$AZ416="","",未改造舰娘!$AZ416)</f>
        <v>65</v>
      </c>
      <c r="AT420" s="492">
        <f>IF(未改造舰娘!$BA416="","",未改造舰娘!$BA416)</f>
        <v>1.28</v>
      </c>
      <c r="AU420" s="492">
        <f>IF(未改造舰娘!$BB416="","",未改造舰娘!$BB416)</f>
        <v>2.4</v>
      </c>
      <c r="AV420" s="491">
        <f>IF((未改造舰娘!$BG416+未改造舰娘!$BK416*$C$4)=0,"",(未改造舰娘!$BG416+未改造舰娘!$BK416*$C$4))</f>
        <v>31</v>
      </c>
      <c r="AW420" s="492">
        <f>IF((未改造舰娘!$BH416+未改造舰娘!$BL416*$C$4)=0,"",(未改造舰娘!$BH416+未改造舰娘!$BL416*$C$4))</f>
        <v>41</v>
      </c>
      <c r="AX420" s="492">
        <f>IF((未改造舰娘!$BI416+未改造舰娘!$BM416*$C$4)=0,"",(未改造舰娘!$BI416+未改造舰娘!$BM416*$C$4))</f>
        <v>31</v>
      </c>
      <c r="AY420" s="493" t="str">
        <f>IF((未改造舰娘!$BJ416+未改造舰娘!$BN416*$C$4)=0,"",(未改造舰娘!$BJ416+未改造舰娘!$BN416*$C$4))</f>
        <v/>
      </c>
      <c r="AZ420" s="500">
        <f>IF(未改造舰娘!BC416="","",未改造舰娘!BC416)</f>
        <v>34</v>
      </c>
      <c r="BA420" s="500">
        <f>IF(未改造舰娘!BD416="","",未改造舰娘!BD416)</f>
        <v>6</v>
      </c>
      <c r="BB420" s="500">
        <f>IF(未改造舰娘!BE416="","",未改造舰娘!BE416)</f>
        <v>12</v>
      </c>
      <c r="BC420" s="498">
        <f>IF(未改造舰娘!BF416="","",未改造舰娘!BF416)</f>
        <v>14</v>
      </c>
      <c r="BD420" s="67" t="s">
        <v>5771</v>
      </c>
      <c r="BE420" s="507">
        <v>0.22222222222222221</v>
      </c>
      <c r="BF420" s="306" t="str">
        <f>IF(未改造舰娘!$BQ416="","",未改造舰娘!$BQ416)</f>
        <v/>
      </c>
      <c r="BG420" s="306" t="str">
        <f>IF(未改造舰娘!$BR416="","",未改造舰娘!$BR416)</f>
        <v/>
      </c>
      <c r="BH420" s="306"/>
      <c r="BU420" s="492">
        <f>IFERROR(VLOOKUP(AL420,装备!$B:$C,2,0),0)</f>
        <v>1</v>
      </c>
      <c r="BV420" s="492">
        <f>IFERROR(VLOOKUP($AL420,装备!$B:$Q,5,0),0)</f>
        <v>0</v>
      </c>
      <c r="BW420" s="492">
        <f>IFERROR(VLOOKUP($AL420,装备!$B:$Q,6,0),0)</f>
        <v>0</v>
      </c>
      <c r="BX420" s="492">
        <f>IFERROR(VLOOKUP($AL420,装备!$B:$Q,7,0),0)</f>
        <v>0</v>
      </c>
      <c r="BY420" s="492">
        <f>IFERROR(VLOOKUP($AL420,装备!$B:$Q,8,0),0)</f>
        <v>3</v>
      </c>
      <c r="BZ420" s="492">
        <f>IFERROR(VLOOKUP($AL420,装备!$B:$Q,9,0),0)</f>
        <v>0</v>
      </c>
      <c r="CA420" s="492">
        <f>IFERROR(VLOOKUP($AL420,装备!$B:$Q,10,0),0)</f>
        <v>0</v>
      </c>
      <c r="CB420" s="492">
        <f>IFERROR(VLOOKUP($AL420,装备!$B:$Q,11,0),0)</f>
        <v>0</v>
      </c>
      <c r="CC420" s="492" t="str">
        <f>IFERROR(VLOOKUP($AL420,装备!$B:$Q,12,0),0)</f>
        <v>短</v>
      </c>
      <c r="CD420" s="492">
        <f>IFERROR(VLOOKUP($AL420,装备!$B:$Q,13,0),0)</f>
        <v>0</v>
      </c>
      <c r="CE420" s="492">
        <f>IFERROR(VLOOKUP($AL420,装备!$B:$Q,14,0),0)</f>
        <v>0</v>
      </c>
      <c r="CF420" s="492">
        <f>IFERROR(VLOOKUP($AL420,装备!$B:$Q,16,0),0)</f>
        <v>0</v>
      </c>
      <c r="CG420" s="492">
        <f>IFERROR(VLOOKUP($AL420,装备!$B:$Q,5,0),0)</f>
        <v>0</v>
      </c>
      <c r="CH420" s="492">
        <f>IFERROR(VLOOKUP(AM420,装备!$B:$C,2,0),0)</f>
        <v>0</v>
      </c>
      <c r="CI420" s="492">
        <f>IFERROR(VLOOKUP($AM420,装备!$B:$Q,5,0),0)</f>
        <v>0</v>
      </c>
      <c r="CJ420" s="492">
        <f>IFERROR(VLOOKUP($AM420,装备!$B:$Q,6,0),0)</f>
        <v>0</v>
      </c>
      <c r="CK420" s="492">
        <f>IFERROR(VLOOKUP($AM420,装备!$B:$Q,7,0),0)</f>
        <v>0</v>
      </c>
      <c r="CL420" s="492">
        <f>IFERROR(VLOOKUP($AM420,装备!$B:$Q,8,0),0)</f>
        <v>0</v>
      </c>
      <c r="CM420" s="492">
        <f>IFERROR(VLOOKUP($AM420,装备!$B:$Q,9,0),0)</f>
        <v>0</v>
      </c>
      <c r="CN420" s="492">
        <f>IFERROR(VLOOKUP($AM420,装备!$B:$Q,10,0),0)</f>
        <v>0</v>
      </c>
      <c r="CO420" s="492">
        <f>IFERROR(VLOOKUP($AM420,装备!$B:$Q,11,0),0)</f>
        <v>0</v>
      </c>
      <c r="CP420" s="492">
        <f>IFERROR(VLOOKUP($AM420,装备!$B:$Q,12,0),0)</f>
        <v>0</v>
      </c>
      <c r="CQ420" s="492">
        <f>IFERROR(VLOOKUP($AM420,装备!$B:$Q,13,0),0)</f>
        <v>0</v>
      </c>
      <c r="CR420" s="492">
        <f>IFERROR(VLOOKUP($AM420,装备!$B:$Q,14,0),0)</f>
        <v>0</v>
      </c>
      <c r="CS420" s="492">
        <f>IFERROR(VLOOKUP($AM420,装备!$B:$Q,16,0),0)</f>
        <v>0</v>
      </c>
      <c r="CT420" s="492">
        <f>IFERROR(VLOOKUP($AM420,装备!$B:$Q,5,0),0)</f>
        <v>0</v>
      </c>
      <c r="CU420" s="492">
        <f>IFERROR(VLOOKUP(AN420,装备!$B:$C,2,0),0)</f>
        <v>0</v>
      </c>
      <c r="CV420" s="492">
        <f>IFERROR(VLOOKUP($AN420,装备!$B:$Q,5,0),0)</f>
        <v>0</v>
      </c>
      <c r="CW420" s="492">
        <f>IFERROR(VLOOKUP($AN420,装备!$B:$Q,6,0),0)</f>
        <v>0</v>
      </c>
      <c r="CX420" s="492">
        <f>IFERROR(VLOOKUP($AN420,装备!$B:$Q,7,0),0)</f>
        <v>0</v>
      </c>
      <c r="CY420" s="492">
        <f>IFERROR(VLOOKUP($AN420,装备!$B:$Q,8,0),0)</f>
        <v>0</v>
      </c>
      <c r="CZ420" s="492">
        <f>IFERROR(VLOOKUP($AN420,装备!$B:$Q,9,0),0)</f>
        <v>0</v>
      </c>
      <c r="DA420" s="492">
        <f>IFERROR(VLOOKUP($AN420,装备!$B:$Q,10,0),0)</f>
        <v>0</v>
      </c>
      <c r="DB420" s="492">
        <f>IFERROR(VLOOKUP($AN420,装备!$B:$Q,11,0),0)</f>
        <v>0</v>
      </c>
      <c r="DC420" s="492">
        <f>IFERROR(VLOOKUP($AN420,装备!$B:$Q,12,0),0)</f>
        <v>0</v>
      </c>
      <c r="DD420" s="492">
        <f>IFERROR(VLOOKUP($AN420,装备!$B:$Q,13,0),0)</f>
        <v>0</v>
      </c>
      <c r="DE420" s="492">
        <f>IFERROR(VLOOKUP($AN420,装备!$B:$Q,14,0),0)</f>
        <v>0</v>
      </c>
      <c r="DF420" s="492">
        <f>IFERROR(VLOOKUP($AN420,装备!$B:$Q,16,0),0)</f>
        <v>0</v>
      </c>
      <c r="DG420" s="492">
        <f>IFERROR(VLOOKUP($AN420,装备!$B:$Q,5,0),0)</f>
        <v>0</v>
      </c>
      <c r="DH420" s="492">
        <f>IFERROR(VLOOKUP(AO420,装备!$B:$C,2,0),0)</f>
        <v>0</v>
      </c>
      <c r="DI420" s="492">
        <f>IFERROR(VLOOKUP($AO420,装备!$B:$Q,5,0),0)</f>
        <v>0</v>
      </c>
      <c r="DJ420" s="492">
        <f>IFERROR(VLOOKUP($AO420,装备!$B:$Q,6,0),0)</f>
        <v>0</v>
      </c>
      <c r="DK420" s="492">
        <f>IFERROR(VLOOKUP($AO420,装备!$B:$Q,7,0),0)</f>
        <v>0</v>
      </c>
      <c r="DL420" s="492">
        <f>IFERROR(VLOOKUP($AO420,装备!$B:$Q,8,0),0)</f>
        <v>0</v>
      </c>
      <c r="DM420" s="492">
        <f>IFERROR(VLOOKUP($AO420,装备!$B:$Q,9,0),0)</f>
        <v>0</v>
      </c>
      <c r="DN420" s="492">
        <f>IFERROR(VLOOKUP($AO420,装备!$B:$Q,10,0),0)</f>
        <v>0</v>
      </c>
      <c r="DO420" s="492">
        <f>IFERROR(VLOOKUP($AO420,装备!$B:$Q,11,0),0)</f>
        <v>0</v>
      </c>
      <c r="DP420" s="492">
        <f>IFERROR(VLOOKUP($AO420,装备!$B:$Q,12,0),0)</f>
        <v>0</v>
      </c>
      <c r="DQ420" s="492">
        <f>IFERROR(VLOOKUP($AO420,装备!$B:$Q,13,0),0)</f>
        <v>0</v>
      </c>
      <c r="DR420" s="492">
        <f>IFERROR(VLOOKUP($AO420,装备!$B:$Q,14,0),0)</f>
        <v>0</v>
      </c>
      <c r="DS420" s="492">
        <f>IFERROR(VLOOKUP($AO420,装备!$B:$Q,16,0),0)</f>
        <v>0</v>
      </c>
      <c r="DT420" s="492">
        <f>IFERROR(VLOOKUP($AO420,装备!$B:$Q,5,0),0)</f>
        <v>0</v>
      </c>
    </row>
    <row r="421" spans="1:124" ht="27" hidden="1" customHeight="1">
      <c r="A421" s="499">
        <f>未改造舰娘!$A417</f>
        <v>10044813</v>
      </c>
      <c r="B421" s="354" t="s">
        <v>5759</v>
      </c>
      <c r="C421" s="323"/>
      <c r="D421" s="323">
        <f t="shared" si="6"/>
        <v>110</v>
      </c>
      <c r="E421" s="498">
        <f>未改造舰娘!$C417</f>
        <v>5</v>
      </c>
      <c r="F421" s="496" t="str">
        <f>未改造舰娘!$D417</f>
        <v>战列</v>
      </c>
      <c r="G421" s="496" t="str">
        <f>未改造舰娘!$E417</f>
        <v>大型</v>
      </c>
      <c r="H421" s="496" t="str">
        <f>未改造舰娘!$F417</f>
        <v>主力舰</v>
      </c>
      <c r="I421" s="496">
        <f>未改造舰娘!$AR417</f>
        <v>4</v>
      </c>
      <c r="J421" s="496" t="str">
        <f>未改造舰娘!$G417</f>
        <v>法国</v>
      </c>
      <c r="K421" s="497">
        <f>未改造舰娘!$H417+(BV421+CI421+CV421+DI421)*$C$2</f>
        <v>84</v>
      </c>
      <c r="L421" s="496">
        <f>未改造舰娘!$I417</f>
        <v>0</v>
      </c>
      <c r="M421" s="496">
        <f>未改造舰娘!$J417</f>
        <v>4</v>
      </c>
      <c r="N421" s="518">
        <f>未改造舰娘!$K417</f>
        <v>3</v>
      </c>
      <c r="O421" s="496">
        <f>未改造舰娘!$L417+((CE421+CR421+DE421+DR421)*$C$2)</f>
        <v>5</v>
      </c>
      <c r="P421" s="496" t="str">
        <f>IF($C$2=1,(IF(ISERROR(FIND("超长",未改造舰娘!$M417&amp;CC421&amp;CP421&amp;DC421&amp;DP421,1)),IF(ISERROR(FIND("长",未改造舰娘!$M417&amp;CC421&amp;CP421&amp;DC421&amp;DP421,1)),IF(ISERROR(FIND("中",未改造舰娘!$M417&amp;CC421&amp;CP421&amp;DC421&amp;DP421,1)),IF(ISERROR(FIND("短",未改造舰娘!$M417&amp;CC421&amp;CP421&amp;DC421&amp;DP421,1)),IF(ISERROR(FIND("无",未改造舰娘!$M417&amp;CC421&amp;CP421&amp;DC421&amp;DP421,1)),0,"无"),"短"),"中"),"长"),"超长")),未改造舰娘!$M417)</f>
        <v>长</v>
      </c>
      <c r="Q421" s="498">
        <f>未改造舰娘!$N417</f>
        <v>31</v>
      </c>
      <c r="R421" s="496">
        <f>(未改造舰娘!$P417)+(未改造舰娘!$Q417)*$C$3+((BW421+CJ421+CW421+DJ421)*$C$2)</f>
        <v>114</v>
      </c>
      <c r="S421" s="496">
        <f>(未改造舰娘!$R417)+(未改造舰娘!$S417)*$C$3+((BY421+CL421+CY421+DL421)*$C$2)</f>
        <v>0</v>
      </c>
      <c r="T421" s="496">
        <f>(未改造舰娘!$T417)+(未改造舰娘!$U417)*$C$3+((BX421+CK421+CX421+DK421)*$C$2)</f>
        <v>104</v>
      </c>
      <c r="U421" s="496">
        <f>(未改造舰娘!$V417)+(未改造舰娘!$W417)*$C$3+((CG421+CT421+DG421+DT421)*$C$2)</f>
        <v>81</v>
      </c>
      <c r="V421" s="497">
        <f>INT((((未改造舰娘!$Y417)-(未改造舰娘!$X417))*(((IF(D421=0,C421,D421))-1)/99))+未改造舰娘!$X417)+((CB421+CO421+DB421+DO421)*$C$2)</f>
        <v>96</v>
      </c>
      <c r="W421" s="496">
        <f>INT((((未改造舰娘!$AA417)-(未改造舰娘!$Z417))*(((IF(D421=0,C421,D421))-1)/99))+未改造舰娘!$Z417)+((CD421+CQ421+DD421+DQ421)*$C$2)</f>
        <v>51</v>
      </c>
      <c r="X421" s="496">
        <f>INT((((未改造舰娘!$AC417)-(未改造舰娘!$AB417))*(((IF(D421=0,C421,D421))-1)/99))+未改造舰娘!$AB417)+((CA421+CN421+DA421+DN421)*$C$2)</f>
        <v>40</v>
      </c>
      <c r="Y421" s="498">
        <f>INT((((未改造舰娘!$AE417)-(未改造舰娘!$AD417))*(((IF(D421=0,C421,D421))-1)/99))+未改造舰娘!$AD417)+((BZ421+CM421+CZ421+DM421)*$C$2)</f>
        <v>0</v>
      </c>
      <c r="Z421" s="496">
        <f>IF(未改造舰娘!$AF417=0,"",未改造舰娘!$AF417)</f>
        <v>3</v>
      </c>
      <c r="AA421" s="496">
        <f>IF(未改造舰娘!$AG417="","",未改造舰娘!$AG417)</f>
        <v>3</v>
      </c>
      <c r="AB421" s="496">
        <f>IF(未改造舰娘!$AH417="","",未改造舰娘!$AH417)</f>
        <v>3</v>
      </c>
      <c r="AC421" s="496" t="str">
        <f>IF(未改造舰娘!$AI417="","",未改造舰娘!$AI417)</f>
        <v/>
      </c>
      <c r="AD421" s="496">
        <f>IF(未改造舰娘!$AJ417="","",未改造舰娘!$AJ417)</f>
        <v>9</v>
      </c>
      <c r="AE421" s="497">
        <f>IF(未改造舰娘!$AK417="","",未改造舰娘!$AK417)</f>
        <v>0</v>
      </c>
      <c r="AF421" s="496" t="str">
        <f>IF(未改造舰娘!$AL417="","",未改造舰娘!$AL417)</f>
        <v/>
      </c>
      <c r="AG421" s="496" t="str">
        <f>IF(未改造舰娘!$AM417="","",未改造舰娘!$AM417)</f>
        <v/>
      </c>
      <c r="AH421" s="496" t="str">
        <f>IF(未改造舰娘!$AN417="","",未改造舰娘!$AN417)</f>
        <v/>
      </c>
      <c r="AI421" s="496" t="str">
        <f>IF(未改造舰娘!$AO417="","",未改造舰娘!$AO417)</f>
        <v/>
      </c>
      <c r="AJ421" s="496" t="str">
        <f>IF(未改造舰娘!$AP417="","",未改造舰娘!$AP417)</f>
        <v/>
      </c>
      <c r="AK421" s="498" t="str">
        <f>IF(未改造舰娘!$AQ417="","",未改造舰娘!$AQ417)</f>
        <v/>
      </c>
      <c r="AL421" s="306" t="str">
        <f>IF(未改造舰娘!$AS417="","",未改造舰娘!$AS417)</f>
        <v>F国四联380毫米炮</v>
      </c>
      <c r="AM421" s="306" t="str">
        <f>IF(未改造舰娘!$AT417="","",未改造舰娘!$AT417)</f>
        <v>F国四联380毫米炮</v>
      </c>
      <c r="AN421" s="306" t="str">
        <f>IF(未改造舰娘!$AU417="","",未改造舰娘!$AU417)</f>
        <v/>
      </c>
      <c r="AO421" s="306" t="str">
        <f>IF(未改造舰娘!$AV417="","",未改造舰娘!$AV417)</f>
        <v/>
      </c>
      <c r="AP421" s="307" t="str">
        <f>IF(未改造舰娘!$AW417="","",未改造舰娘!$AW417)</f>
        <v>主炮群覆盖(3级)：单纵时增加自身10%暴击率。同航战时增加自身9点火力值；T优时增加20%暴击伤害。</v>
      </c>
      <c r="AQ421" s="308" t="str">
        <f>IF(未改造舰娘!$AX417="","",未改造舰娘!$AX417)</f>
        <v/>
      </c>
      <c r="AR421" s="496">
        <f>IF(未改造舰娘!$AY417="","",未改造舰娘!$AY417)</f>
        <v>95</v>
      </c>
      <c r="AS421" s="496">
        <f>IF(未改造舰娘!$AZ417="","",未改造舰娘!$AZ417)</f>
        <v>140</v>
      </c>
      <c r="AT421" s="496">
        <f>IF(未改造舰娘!$BA417="","",未改造舰娘!$BA417)</f>
        <v>4.2</v>
      </c>
      <c r="AU421" s="496">
        <f>IF(未改造舰娘!$BB417="","",未改造舰娘!$BB417)</f>
        <v>8.1999999999999993</v>
      </c>
      <c r="AV421" s="497">
        <f>IF((未改造舰娘!$BG417+未改造舰娘!$BK417*$C$4)=0,"",(未改造舰娘!$BG417+未改造舰娘!$BK417*$C$4))</f>
        <v>50</v>
      </c>
      <c r="AW421" s="496">
        <f>IF((未改造舰娘!$BH417+未改造舰娘!$BL417*$C$4)=0,"",(未改造舰娘!$BH417+未改造舰娘!$BL417*$C$4))</f>
        <v>96</v>
      </c>
      <c r="AX421" s="496">
        <f>IF((未改造舰娘!$BI417+未改造舰娘!$BM417*$C$4)=0,"",(未改造舰娘!$BI417+未改造舰娘!$BM417*$C$4))</f>
        <v>104</v>
      </c>
      <c r="AY421" s="498" t="str">
        <f>IF((未改造舰娘!$BJ417+未改造舰娘!$BN417*$C$4)=0,"",(未改造舰娘!$BJ417+未改造舰娘!$BN417*$C$4))</f>
        <v/>
      </c>
      <c r="AZ421" s="500">
        <f>IF(未改造舰娘!BC417="","",未改造舰娘!BC417)</f>
        <v>89</v>
      </c>
      <c r="BA421" s="500">
        <f>IF(未改造舰娘!BD417="","",未改造舰娘!BD417)</f>
        <v>0</v>
      </c>
      <c r="BB421" s="500">
        <f>IF(未改造舰娘!BE417="","",未改造舰娘!BE417)</f>
        <v>84</v>
      </c>
      <c r="BC421" s="498">
        <f>IF(未改造舰娘!BF417="","",未改造舰娘!BF417)</f>
        <v>41</v>
      </c>
      <c r="BD421" s="67" t="s">
        <v>5738</v>
      </c>
      <c r="BE421" s="507"/>
      <c r="BF421" s="306" t="str">
        <f>IF(未改造舰娘!$BQ417="","",未改造舰娘!$BQ417)</f>
        <v/>
      </c>
      <c r="BG421" s="306" t="str">
        <f>IF(未改造舰娘!$BR417="","",未改造舰娘!$BR417)</f>
        <v/>
      </c>
      <c r="BH421" s="306"/>
      <c r="BU421" s="496">
        <f>IFERROR(VLOOKUP(AL421,装备!$B:$C,2,0),0)</f>
        <v>5</v>
      </c>
      <c r="BV421" s="496">
        <f>IFERROR(VLOOKUP($AL421,装备!$B:$Q,5,0),0)</f>
        <v>0</v>
      </c>
      <c r="BW421" s="496">
        <f>IFERROR(VLOOKUP($AL421,装备!$B:$Q,6,0),0)</f>
        <v>25</v>
      </c>
      <c r="BX421" s="496">
        <f>IFERROR(VLOOKUP($AL421,装备!$B:$Q,7,0),0)</f>
        <v>0</v>
      </c>
      <c r="BY421" s="496">
        <f>IFERROR(VLOOKUP($AL421,装备!$B:$Q,8,0),0)</f>
        <v>0</v>
      </c>
      <c r="BZ421" s="496">
        <f>IFERROR(VLOOKUP($AL421,装备!$B:$Q,9,0),0)</f>
        <v>0</v>
      </c>
      <c r="CA421" s="496">
        <f>IFERROR(VLOOKUP($AL421,装备!$B:$Q,10,0),0)</f>
        <v>0</v>
      </c>
      <c r="CB421" s="496">
        <f>IFERROR(VLOOKUP($AL421,装备!$B:$Q,11,0),0)</f>
        <v>1</v>
      </c>
      <c r="CC421" s="496" t="str">
        <f>IFERROR(VLOOKUP($AL421,装备!$B:$Q,12,0),0)</f>
        <v>超长</v>
      </c>
      <c r="CD421" s="496">
        <f>IFERROR(VLOOKUP($AL421,装备!$B:$Q,13,0),0)</f>
        <v>0</v>
      </c>
      <c r="CE421" s="496">
        <f>IFERROR(VLOOKUP($AL421,装备!$B:$Q,14,0),0)</f>
        <v>0</v>
      </c>
      <c r="CF421" s="496">
        <f>IFERROR(VLOOKUP($AL421,装备!$B:$Q,16,0),0)</f>
        <v>0</v>
      </c>
      <c r="CG421" s="496">
        <f>IFERROR(VLOOKUP($AL421,装备!$B:$Q,5,0),0)</f>
        <v>0</v>
      </c>
      <c r="CH421" s="496">
        <f>IFERROR(VLOOKUP(AM421,装备!$B:$C,2,0),0)</f>
        <v>5</v>
      </c>
      <c r="CI421" s="496">
        <f>IFERROR(VLOOKUP($AM421,装备!$B:$Q,5,0),0)</f>
        <v>0</v>
      </c>
      <c r="CJ421" s="496">
        <f>IFERROR(VLOOKUP($AM421,装备!$B:$Q,6,0),0)</f>
        <v>25</v>
      </c>
      <c r="CK421" s="496">
        <f>IFERROR(VLOOKUP($AM421,装备!$B:$Q,7,0),0)</f>
        <v>0</v>
      </c>
      <c r="CL421" s="496">
        <f>IFERROR(VLOOKUP($AM421,装备!$B:$Q,8,0),0)</f>
        <v>0</v>
      </c>
      <c r="CM421" s="496">
        <f>IFERROR(VLOOKUP($AM421,装备!$B:$Q,9,0),0)</f>
        <v>0</v>
      </c>
      <c r="CN421" s="496">
        <f>IFERROR(VLOOKUP($AM421,装备!$B:$Q,10,0),0)</f>
        <v>0</v>
      </c>
      <c r="CO421" s="496">
        <f>IFERROR(VLOOKUP($AM421,装备!$B:$Q,11,0),0)</f>
        <v>1</v>
      </c>
      <c r="CP421" s="496" t="str">
        <f>IFERROR(VLOOKUP($AM421,装备!$B:$Q,12,0),0)</f>
        <v>超长</v>
      </c>
      <c r="CQ421" s="496">
        <f>IFERROR(VLOOKUP($AM421,装备!$B:$Q,13,0),0)</f>
        <v>0</v>
      </c>
      <c r="CR421" s="496">
        <f>IFERROR(VLOOKUP($AM421,装备!$B:$Q,14,0),0)</f>
        <v>0</v>
      </c>
      <c r="CS421" s="496">
        <f>IFERROR(VLOOKUP($AM421,装备!$B:$Q,16,0),0)</f>
        <v>0</v>
      </c>
      <c r="CT421" s="496">
        <f>IFERROR(VLOOKUP($AM421,装备!$B:$Q,5,0),0)</f>
        <v>0</v>
      </c>
      <c r="CU421" s="496">
        <f>IFERROR(VLOOKUP(AN421,装备!$B:$C,2,0),0)</f>
        <v>0</v>
      </c>
      <c r="CV421" s="496">
        <f>IFERROR(VLOOKUP($AN421,装备!$B:$Q,5,0),0)</f>
        <v>0</v>
      </c>
      <c r="CW421" s="496">
        <f>IFERROR(VLOOKUP($AN421,装备!$B:$Q,6,0),0)</f>
        <v>0</v>
      </c>
      <c r="CX421" s="496">
        <f>IFERROR(VLOOKUP($AN421,装备!$B:$Q,7,0),0)</f>
        <v>0</v>
      </c>
      <c r="CY421" s="496">
        <f>IFERROR(VLOOKUP($AN421,装备!$B:$Q,8,0),0)</f>
        <v>0</v>
      </c>
      <c r="CZ421" s="496">
        <f>IFERROR(VLOOKUP($AN421,装备!$B:$Q,9,0),0)</f>
        <v>0</v>
      </c>
      <c r="DA421" s="496">
        <f>IFERROR(VLOOKUP($AN421,装备!$B:$Q,10,0),0)</f>
        <v>0</v>
      </c>
      <c r="DB421" s="496">
        <f>IFERROR(VLOOKUP($AN421,装备!$B:$Q,11,0),0)</f>
        <v>0</v>
      </c>
      <c r="DC421" s="496">
        <f>IFERROR(VLOOKUP($AN421,装备!$B:$Q,12,0),0)</f>
        <v>0</v>
      </c>
      <c r="DD421" s="496">
        <f>IFERROR(VLOOKUP($AN421,装备!$B:$Q,13,0),0)</f>
        <v>0</v>
      </c>
      <c r="DE421" s="496">
        <f>IFERROR(VLOOKUP($AN421,装备!$B:$Q,14,0),0)</f>
        <v>0</v>
      </c>
      <c r="DF421" s="496">
        <f>IFERROR(VLOOKUP($AN421,装备!$B:$Q,16,0),0)</f>
        <v>0</v>
      </c>
      <c r="DG421" s="496">
        <f>IFERROR(VLOOKUP($AN421,装备!$B:$Q,5,0),0)</f>
        <v>0</v>
      </c>
      <c r="DH421" s="496">
        <f>IFERROR(VLOOKUP(AO421,装备!$B:$C,2,0),0)</f>
        <v>0</v>
      </c>
      <c r="DI421" s="496">
        <f>IFERROR(VLOOKUP($AO421,装备!$B:$Q,5,0),0)</f>
        <v>0</v>
      </c>
      <c r="DJ421" s="496">
        <f>IFERROR(VLOOKUP($AO421,装备!$B:$Q,6,0),0)</f>
        <v>0</v>
      </c>
      <c r="DK421" s="496">
        <f>IFERROR(VLOOKUP($AO421,装备!$B:$Q,7,0),0)</f>
        <v>0</v>
      </c>
      <c r="DL421" s="496">
        <f>IFERROR(VLOOKUP($AO421,装备!$B:$Q,8,0),0)</f>
        <v>0</v>
      </c>
      <c r="DM421" s="496">
        <f>IFERROR(VLOOKUP($AO421,装备!$B:$Q,9,0),0)</f>
        <v>0</v>
      </c>
      <c r="DN421" s="496">
        <f>IFERROR(VLOOKUP($AO421,装备!$B:$Q,10,0),0)</f>
        <v>0</v>
      </c>
      <c r="DO421" s="496">
        <f>IFERROR(VLOOKUP($AO421,装备!$B:$Q,11,0),0)</f>
        <v>0</v>
      </c>
      <c r="DP421" s="496">
        <f>IFERROR(VLOOKUP($AO421,装备!$B:$Q,12,0),0)</f>
        <v>0</v>
      </c>
      <c r="DQ421" s="496">
        <f>IFERROR(VLOOKUP($AO421,装备!$B:$Q,13,0),0)</f>
        <v>0</v>
      </c>
      <c r="DR421" s="496">
        <f>IFERROR(VLOOKUP($AO421,装备!$B:$Q,14,0),0)</f>
        <v>0</v>
      </c>
      <c r="DS421" s="496">
        <f>IFERROR(VLOOKUP($AO421,装备!$B:$Q,16,0),0)</f>
        <v>0</v>
      </c>
      <c r="DT421" s="496">
        <f>IFERROR(VLOOKUP($AO421,装备!$B:$Q,5,0),0)</f>
        <v>0</v>
      </c>
    </row>
    <row r="422" spans="1:124" ht="27" hidden="1" customHeight="1">
      <c r="A422" s="499">
        <f>未改造舰娘!$A418</f>
        <v>10044911</v>
      </c>
      <c r="B422" s="354" t="s">
        <v>5732</v>
      </c>
      <c r="C422" s="323"/>
      <c r="D422" s="323">
        <f t="shared" si="6"/>
        <v>110</v>
      </c>
      <c r="E422" s="498">
        <f>未改造舰娘!$C418</f>
        <v>4</v>
      </c>
      <c r="F422" s="496" t="str">
        <f>未改造舰娘!$D418</f>
        <v>驱逐</v>
      </c>
      <c r="G422" s="496" t="str">
        <f>未改造舰娘!$E418</f>
        <v>小型</v>
      </c>
      <c r="H422" s="496" t="str">
        <f>未改造舰娘!$F418</f>
        <v>护卫舰</v>
      </c>
      <c r="I422" s="496">
        <f>未改造舰娘!$AR418</f>
        <v>2</v>
      </c>
      <c r="J422" s="496" t="str">
        <f>未改造舰娘!$G418</f>
        <v>法国</v>
      </c>
      <c r="K422" s="497">
        <f>未改造舰娘!$H418+(BV422+CI422+CV422+DI422)*$C$2</f>
        <v>24</v>
      </c>
      <c r="L422" s="496">
        <f>未改造舰娘!$I418</f>
        <v>0</v>
      </c>
      <c r="M422" s="496">
        <f>未改造舰娘!$J418</f>
        <v>1</v>
      </c>
      <c r="N422" s="518">
        <f>未改造舰娘!$K418</f>
        <v>2</v>
      </c>
      <c r="O422" s="496">
        <f>未改造舰娘!$L418+((CE422+CR422+DE422+DR422)*$C$2)</f>
        <v>10</v>
      </c>
      <c r="P422" s="496" t="str">
        <f>IF($C$2=1,(IF(ISERROR(FIND("超长",未改造舰娘!$M418&amp;CC422&amp;CP422&amp;DC422&amp;DP422,1)),IF(ISERROR(FIND("长",未改造舰娘!$M418&amp;CC422&amp;CP422&amp;DC422&amp;DP422,1)),IF(ISERROR(FIND("中",未改造舰娘!$M418&amp;CC422&amp;CP422&amp;DC422&amp;DP422,1)),IF(ISERROR(FIND("短",未改造舰娘!$M418&amp;CC422&amp;CP422&amp;DC422&amp;DP422,1)),IF(ISERROR(FIND("无",未改造舰娘!$M418&amp;CC422&amp;CP422&amp;DC422&amp;DP422,1)),0,"无"),"短"),"中"),"长"),"超长")),未改造舰娘!$M418)</f>
        <v>短</v>
      </c>
      <c r="Q422" s="498">
        <f>未改造舰娘!$N418</f>
        <v>42</v>
      </c>
      <c r="R422" s="496">
        <f>(未改造舰娘!$P418)+(未改造舰娘!$Q418)*$C$3+((BW422+CJ422+CW422+DJ422)*$C$2)</f>
        <v>42</v>
      </c>
      <c r="S422" s="496">
        <f>(未改造舰娘!$R418)+(未改造舰娘!$S418)*$C$3+((BY422+CL422+CY422+DL422)*$C$2)</f>
        <v>75</v>
      </c>
      <c r="T422" s="496">
        <f>(未改造舰娘!$T418)+(未改造舰娘!$U418)*$C$3+((BX422+CK422+CX422+DK422)*$C$2)</f>
        <v>25</v>
      </c>
      <c r="U422" s="496">
        <f>(未改造舰娘!$V418)+(未改造舰娘!$W418)*$C$3+((CG422+CT422+DG422+DT422)*$C$2)</f>
        <v>50</v>
      </c>
      <c r="V422" s="497">
        <f>INT((((未改造舰娘!$Y418)-(未改造舰娘!$X418))*(((IF(D422=0,C422,D422))-1)/99))+未改造舰娘!$X418)+((CB422+CO422+DB422+DO422)*$C$2)</f>
        <v>87</v>
      </c>
      <c r="W422" s="496">
        <f>INT((((未改造舰娘!$AA418)-(未改造舰娘!$Z418))*(((IF(D422=0,C422,D422))-1)/99))+未改造舰娘!$Z418)+((CD422+CQ422+DD422+DQ422)*$C$2)</f>
        <v>92</v>
      </c>
      <c r="X422" s="496">
        <f>INT((((未改造舰娘!$AC418)-(未改造舰娘!$AB418))*(((IF(D422=0,C422,D422))-1)/99))+未改造舰娘!$AB418)+((CA422+CN422+DA422+DN422)*$C$2)</f>
        <v>20</v>
      </c>
      <c r="Y422" s="498">
        <f>INT((((未改造舰娘!$AE418)-(未改造舰娘!$AD418))*(((IF(D422=0,C422,D422))-1)/99))+未改造舰娘!$AD418)+((BZ422+CM422+CZ422+DM422)*$C$2)</f>
        <v>55</v>
      </c>
      <c r="Z422" s="496" t="str">
        <f>IF(未改造舰娘!$AF418=0,"",未改造舰娘!$AF418)</f>
        <v/>
      </c>
      <c r="AA422" s="496" t="str">
        <f>IF(未改造舰娘!$AG418="","",未改造舰娘!$AG418)</f>
        <v/>
      </c>
      <c r="AB422" s="496" t="str">
        <f>IF(未改造舰娘!$AH418="","",未改造舰娘!$AH418)</f>
        <v/>
      </c>
      <c r="AC422" s="496" t="str">
        <f>IF(未改造舰娘!$AI418="","",未改造舰娘!$AI418)</f>
        <v/>
      </c>
      <c r="AD422" s="496">
        <f>IF(未改造舰娘!$AJ418="","",未改造舰娘!$AJ418)</f>
        <v>0</v>
      </c>
      <c r="AE422" s="497">
        <f>IF(未改造舰娘!$AK418="","",未改造舰娘!$AK418)</f>
        <v>0</v>
      </c>
      <c r="AF422" s="496" t="str">
        <f>IF(未改造舰娘!$AL418="","",未改造舰娘!$AL418)</f>
        <v/>
      </c>
      <c r="AG422" s="496" t="str">
        <f>IF(未改造舰娘!$AM418="","",未改造舰娘!$AM418)</f>
        <v/>
      </c>
      <c r="AH422" s="496" t="str">
        <f>IF(未改造舰娘!$AN418="","",未改造舰娘!$AN418)</f>
        <v/>
      </c>
      <c r="AI422" s="496" t="str">
        <f>IF(未改造舰娘!$AO418="","",未改造舰娘!$AO418)</f>
        <v/>
      </c>
      <c r="AJ422" s="496" t="str">
        <f>IF(未改造舰娘!$AP418="","",未改造舰娘!$AP418)</f>
        <v/>
      </c>
      <c r="AK422" s="498" t="str">
        <f>IF(未改造舰娘!$AQ418="","",未改造舰娘!$AQ418)</f>
        <v/>
      </c>
      <c r="AL422" s="306" t="str">
        <f>IF(未改造舰娘!$AS418="","",未改造舰娘!$AS418)</f>
        <v>F国M1934双联138毫米炮</v>
      </c>
      <c r="AM422" s="306" t="str">
        <f>IF(未改造舰娘!$AT418="","",未改造舰娘!$AT418)</f>
        <v/>
      </c>
      <c r="AN422" s="306" t="str">
        <f>IF(未改造舰娘!$AU418="","",未改造舰娘!$AU418)</f>
        <v/>
      </c>
      <c r="AO422" s="306" t="str">
        <f>IF(未改造舰娘!$AV418="","",未改造舰娘!$AV418)</f>
        <v/>
      </c>
      <c r="AP422" s="307" t="str">
        <f>IF(未改造舰娘!$AW418="","",未改造舰娘!$AW418)</f>
        <v/>
      </c>
      <c r="AQ422" s="308" t="str">
        <f>IF(未改造舰娘!$AX418="","",未改造舰娘!$AX418)</f>
        <v/>
      </c>
      <c r="AR422" s="496">
        <f>IF(未改造舰娘!$AY418="","",未改造舰娘!$AY418)</f>
        <v>10</v>
      </c>
      <c r="AS422" s="496">
        <f>IF(未改造舰娘!$AZ418="","",未改造舰娘!$AZ418)</f>
        <v>20</v>
      </c>
      <c r="AT422" s="496">
        <f>IF(未改造舰娘!$BA418="","",未改造舰娘!$BA418)</f>
        <v>0.48</v>
      </c>
      <c r="AU422" s="496">
        <f>IF(未改造舰娘!$BB418="","",未改造舰娘!$BB418)</f>
        <v>0.9</v>
      </c>
      <c r="AV422" s="497">
        <f>IF((未改造舰娘!$BG418+未改造舰娘!$BK418*$C$4)=0,"",(未改造舰娘!$BG418+未改造舰娘!$BK418*$C$4))</f>
        <v>4</v>
      </c>
      <c r="AW422" s="496">
        <f>IF((未改造舰娘!$BH418+未改造舰娘!$BL418*$C$4)=0,"",(未改造舰娘!$BH418+未改造舰娘!$BL418*$C$4))</f>
        <v>10</v>
      </c>
      <c r="AX422" s="496">
        <f>IF((未改造舰娘!$BI418+未改造舰娘!$BM418*$C$4)=0,"",(未改造舰娘!$BI418+未改造舰娘!$BM418*$C$4))</f>
        <v>8</v>
      </c>
      <c r="AY422" s="498" t="str">
        <f>IF((未改造舰娘!$BJ418+未改造舰娘!$BN418*$C$4)=0,"",(未改造舰娘!$BJ418+未改造舰娘!$BN418*$C$4))</f>
        <v/>
      </c>
      <c r="AZ422" s="500">
        <f>IF(未改造舰娘!BC418="","",未改造舰娘!BC418)</f>
        <v>0</v>
      </c>
      <c r="BA422" s="500">
        <f>IF(未改造舰娘!BD418="","",未改造舰娘!BD418)</f>
        <v>25</v>
      </c>
      <c r="BB422" s="500">
        <f>IF(未改造舰娘!BE418="","",未改造舰娘!BE418)</f>
        <v>10</v>
      </c>
      <c r="BC422" s="498">
        <f>IF(未改造舰娘!BF418="","",未改造舰娘!BF418)</f>
        <v>0</v>
      </c>
      <c r="BD422" s="67" t="s">
        <v>5739</v>
      </c>
      <c r="BE422" s="507"/>
      <c r="BF422" s="306" t="str">
        <f>IF(未改造舰娘!$BQ418="","",未改造舰娘!$BQ418)</f>
        <v/>
      </c>
      <c r="BG422" s="306" t="str">
        <f>IF(未改造舰娘!$BR418="","",未改造舰娘!$BR418)</f>
        <v/>
      </c>
      <c r="BH422" s="306"/>
      <c r="BU422" s="496">
        <f>IFERROR(VLOOKUP(AL422,装备!$B:$C,2,0),0)</f>
        <v>4</v>
      </c>
      <c r="BV422" s="496">
        <f>IFERROR(VLOOKUP($AL422,装备!$B:$Q,5,0),0)</f>
        <v>0</v>
      </c>
      <c r="BW422" s="496">
        <f>IFERROR(VLOOKUP($AL422,装备!$B:$Q,6,0),0)</f>
        <v>5</v>
      </c>
      <c r="BX422" s="496">
        <f>IFERROR(VLOOKUP($AL422,装备!$B:$Q,7,0),0)</f>
        <v>0</v>
      </c>
      <c r="BY422" s="496">
        <f>IFERROR(VLOOKUP($AL422,装备!$B:$Q,8,0),0)</f>
        <v>0</v>
      </c>
      <c r="BZ422" s="496">
        <f>IFERROR(VLOOKUP($AL422,装备!$B:$Q,9,0),0)</f>
        <v>0</v>
      </c>
      <c r="CA422" s="496">
        <f>IFERROR(VLOOKUP($AL422,装备!$B:$Q,10,0),0)</f>
        <v>0</v>
      </c>
      <c r="CB422" s="496">
        <f>IFERROR(VLOOKUP($AL422,装备!$B:$Q,11,0),0)</f>
        <v>0</v>
      </c>
      <c r="CC422" s="496" t="str">
        <f>IFERROR(VLOOKUP($AL422,装备!$B:$Q,12,0),0)</f>
        <v>短</v>
      </c>
      <c r="CD422" s="496">
        <f>IFERROR(VLOOKUP($AL422,装备!$B:$Q,13,0),0)</f>
        <v>0</v>
      </c>
      <c r="CE422" s="496">
        <f>IFERROR(VLOOKUP($AL422,装备!$B:$Q,14,0),0)</f>
        <v>0</v>
      </c>
      <c r="CF422" s="496">
        <f>IFERROR(VLOOKUP($AL422,装备!$B:$Q,16,0),0)</f>
        <v>0</v>
      </c>
      <c r="CG422" s="496">
        <f>IFERROR(VLOOKUP($AL422,装备!$B:$Q,5,0),0)</f>
        <v>0</v>
      </c>
      <c r="CH422" s="496">
        <f>IFERROR(VLOOKUP(AM422,装备!$B:$C,2,0),0)</f>
        <v>0</v>
      </c>
      <c r="CI422" s="496">
        <f>IFERROR(VLOOKUP($AM422,装备!$B:$Q,5,0),0)</f>
        <v>0</v>
      </c>
      <c r="CJ422" s="496">
        <f>IFERROR(VLOOKUP($AM422,装备!$B:$Q,6,0),0)</f>
        <v>0</v>
      </c>
      <c r="CK422" s="496">
        <f>IFERROR(VLOOKUP($AM422,装备!$B:$Q,7,0),0)</f>
        <v>0</v>
      </c>
      <c r="CL422" s="496">
        <f>IFERROR(VLOOKUP($AM422,装备!$B:$Q,8,0),0)</f>
        <v>0</v>
      </c>
      <c r="CM422" s="496">
        <f>IFERROR(VLOOKUP($AM422,装备!$B:$Q,9,0),0)</f>
        <v>0</v>
      </c>
      <c r="CN422" s="496">
        <f>IFERROR(VLOOKUP($AM422,装备!$B:$Q,10,0),0)</f>
        <v>0</v>
      </c>
      <c r="CO422" s="496">
        <f>IFERROR(VLOOKUP($AM422,装备!$B:$Q,11,0),0)</f>
        <v>0</v>
      </c>
      <c r="CP422" s="496">
        <f>IFERROR(VLOOKUP($AM422,装备!$B:$Q,12,0),0)</f>
        <v>0</v>
      </c>
      <c r="CQ422" s="496">
        <f>IFERROR(VLOOKUP($AM422,装备!$B:$Q,13,0),0)</f>
        <v>0</v>
      </c>
      <c r="CR422" s="496">
        <f>IFERROR(VLOOKUP($AM422,装备!$B:$Q,14,0),0)</f>
        <v>0</v>
      </c>
      <c r="CS422" s="496">
        <f>IFERROR(VLOOKUP($AM422,装备!$B:$Q,16,0),0)</f>
        <v>0</v>
      </c>
      <c r="CT422" s="496">
        <f>IFERROR(VLOOKUP($AM422,装备!$B:$Q,5,0),0)</f>
        <v>0</v>
      </c>
      <c r="CU422" s="496">
        <f>IFERROR(VLOOKUP(AN422,装备!$B:$C,2,0),0)</f>
        <v>0</v>
      </c>
      <c r="CV422" s="496">
        <f>IFERROR(VLOOKUP($AN422,装备!$B:$Q,5,0),0)</f>
        <v>0</v>
      </c>
      <c r="CW422" s="496">
        <f>IFERROR(VLOOKUP($AN422,装备!$B:$Q,6,0),0)</f>
        <v>0</v>
      </c>
      <c r="CX422" s="496">
        <f>IFERROR(VLOOKUP($AN422,装备!$B:$Q,7,0),0)</f>
        <v>0</v>
      </c>
      <c r="CY422" s="496">
        <f>IFERROR(VLOOKUP($AN422,装备!$B:$Q,8,0),0)</f>
        <v>0</v>
      </c>
      <c r="CZ422" s="496">
        <f>IFERROR(VLOOKUP($AN422,装备!$B:$Q,9,0),0)</f>
        <v>0</v>
      </c>
      <c r="DA422" s="496">
        <f>IFERROR(VLOOKUP($AN422,装备!$B:$Q,10,0),0)</f>
        <v>0</v>
      </c>
      <c r="DB422" s="496">
        <f>IFERROR(VLOOKUP($AN422,装备!$B:$Q,11,0),0)</f>
        <v>0</v>
      </c>
      <c r="DC422" s="496">
        <f>IFERROR(VLOOKUP($AN422,装备!$B:$Q,12,0),0)</f>
        <v>0</v>
      </c>
      <c r="DD422" s="496">
        <f>IFERROR(VLOOKUP($AN422,装备!$B:$Q,13,0),0)</f>
        <v>0</v>
      </c>
      <c r="DE422" s="496">
        <f>IFERROR(VLOOKUP($AN422,装备!$B:$Q,14,0),0)</f>
        <v>0</v>
      </c>
      <c r="DF422" s="496">
        <f>IFERROR(VLOOKUP($AN422,装备!$B:$Q,16,0),0)</f>
        <v>0</v>
      </c>
      <c r="DG422" s="496">
        <f>IFERROR(VLOOKUP($AN422,装备!$B:$Q,5,0),0)</f>
        <v>0</v>
      </c>
      <c r="DH422" s="496">
        <f>IFERROR(VLOOKUP(AO422,装备!$B:$C,2,0),0)</f>
        <v>0</v>
      </c>
      <c r="DI422" s="496">
        <f>IFERROR(VLOOKUP($AO422,装备!$B:$Q,5,0),0)</f>
        <v>0</v>
      </c>
      <c r="DJ422" s="496">
        <f>IFERROR(VLOOKUP($AO422,装备!$B:$Q,6,0),0)</f>
        <v>0</v>
      </c>
      <c r="DK422" s="496">
        <f>IFERROR(VLOOKUP($AO422,装备!$B:$Q,7,0),0)</f>
        <v>0</v>
      </c>
      <c r="DL422" s="496">
        <f>IFERROR(VLOOKUP($AO422,装备!$B:$Q,8,0),0)</f>
        <v>0</v>
      </c>
      <c r="DM422" s="496">
        <f>IFERROR(VLOOKUP($AO422,装备!$B:$Q,9,0),0)</f>
        <v>0</v>
      </c>
      <c r="DN422" s="496">
        <f>IFERROR(VLOOKUP($AO422,装备!$B:$Q,10,0),0)</f>
        <v>0</v>
      </c>
      <c r="DO422" s="496">
        <f>IFERROR(VLOOKUP($AO422,装备!$B:$Q,11,0),0)</f>
        <v>0</v>
      </c>
      <c r="DP422" s="496">
        <f>IFERROR(VLOOKUP($AO422,装备!$B:$Q,12,0),0)</f>
        <v>0</v>
      </c>
      <c r="DQ422" s="496">
        <f>IFERROR(VLOOKUP($AO422,装备!$B:$Q,13,0),0)</f>
        <v>0</v>
      </c>
      <c r="DR422" s="496">
        <f>IFERROR(VLOOKUP($AO422,装备!$B:$Q,14,0),0)</f>
        <v>0</v>
      </c>
      <c r="DS422" s="496">
        <f>IFERROR(VLOOKUP($AO422,装备!$B:$Q,16,0),0)</f>
        <v>0</v>
      </c>
      <c r="DT422" s="496">
        <f>IFERROR(VLOOKUP($AO422,装备!$B:$Q,5,0),0)</f>
        <v>0</v>
      </c>
    </row>
    <row r="423" spans="1:124" ht="27" hidden="1" customHeight="1">
      <c r="A423" s="499">
        <f>未改造舰娘!$A419</f>
        <v>10045013</v>
      </c>
      <c r="B423" s="354" t="s">
        <v>5733</v>
      </c>
      <c r="C423" s="323"/>
      <c r="D423" s="323">
        <f t="shared" si="6"/>
        <v>110</v>
      </c>
      <c r="E423" s="498">
        <f>未改造舰娘!$C419</f>
        <v>5</v>
      </c>
      <c r="F423" s="496" t="str">
        <f>未改造舰娘!$D419</f>
        <v>战列</v>
      </c>
      <c r="G423" s="496" t="str">
        <f>未改造舰娘!$E419</f>
        <v>大型</v>
      </c>
      <c r="H423" s="496" t="str">
        <f>未改造舰娘!$F419</f>
        <v>主力舰</v>
      </c>
      <c r="I423" s="496">
        <f>未改造舰娘!$AR419</f>
        <v>4</v>
      </c>
      <c r="J423" s="496" t="str">
        <f>未改造舰娘!$G419</f>
        <v>德国</v>
      </c>
      <c r="K423" s="497">
        <f>未改造舰娘!$H419+(BV423+CI423+CV423+DI423)*$C$2</f>
        <v>84</v>
      </c>
      <c r="L423" s="496">
        <f>未改造舰娘!$I419</f>
        <v>0</v>
      </c>
      <c r="M423" s="496">
        <f>未改造舰娘!$J419</f>
        <v>4</v>
      </c>
      <c r="N423" s="518">
        <f>未改造舰娘!$K419</f>
        <v>4</v>
      </c>
      <c r="O423" s="496">
        <f>未改造舰娘!$L419+((CE423+CR423+DE423+DR423)*$C$2)</f>
        <v>5</v>
      </c>
      <c r="P423" s="496" t="str">
        <f>IF($C$2=1,(IF(ISERROR(FIND("超长",未改造舰娘!$M419&amp;CC423&amp;CP423&amp;DC423&amp;DP423,1)),IF(ISERROR(FIND("长",未改造舰娘!$M419&amp;CC423&amp;CP423&amp;DC423&amp;DP423,1)),IF(ISERROR(FIND("中",未改造舰娘!$M419&amp;CC423&amp;CP423&amp;DC423&amp;DP423,1)),IF(ISERROR(FIND("短",未改造舰娘!$M419&amp;CC423&amp;CP423&amp;DC423&amp;DP423,1)),IF(ISERROR(FIND("无",未改造舰娘!$M419&amp;CC423&amp;CP423&amp;DC423&amp;DP423,1)),0,"无"),"短"),"中"),"长"),"超长")),未改造舰娘!$M419)</f>
        <v>长</v>
      </c>
      <c r="Q423" s="498">
        <f>未改造舰娘!$N419</f>
        <v>26</v>
      </c>
      <c r="R423" s="496">
        <f>(未改造舰娘!$P419)+(未改造舰娘!$Q419)*$C$3+((BW423+CJ423+CW423+DJ423)*$C$2)</f>
        <v>110</v>
      </c>
      <c r="S423" s="496">
        <f>(未改造舰娘!$R419)+(未改造舰娘!$S419)*$C$3+((BY423+CL423+CY423+DL423)*$C$2)</f>
        <v>0</v>
      </c>
      <c r="T423" s="496">
        <f>(未改造舰娘!$T419)+(未改造舰娘!$U419)*$C$3+((BX423+CK423+CX423+DK423)*$C$2)</f>
        <v>96</v>
      </c>
      <c r="U423" s="496">
        <f>(未改造舰娘!$V419)+(未改造舰娘!$W419)*$C$3+((CG423+CT423+DG423+DT423)*$C$2)</f>
        <v>53</v>
      </c>
      <c r="V423" s="497">
        <f>INT((((未改造舰娘!$Y419)-(未改造舰娘!$X419))*(((IF(D423=0,C423,D423))-1)/99))+未改造舰娘!$X419)+((CB423+CO423+DB423+DO423)*$C$2)</f>
        <v>100</v>
      </c>
      <c r="W423" s="496">
        <f>INT((((未改造舰娘!$AA419)-(未改造舰娘!$Z419))*(((IF(D423=0,C423,D423))-1)/99))+未改造舰娘!$Z419)+((CD423+CQ423+DD423+DQ423)*$C$2)</f>
        <v>48</v>
      </c>
      <c r="X423" s="496">
        <f>INT((((未改造舰娘!$AC419)-(未改造舰娘!$AB419))*(((IF(D423=0,C423,D423))-1)/99))+未改造舰娘!$AB419)+((CA423+CN423+DA423+DN423)*$C$2)</f>
        <v>38</v>
      </c>
      <c r="Y423" s="498">
        <f>INT((((未改造舰娘!$AE419)-(未改造舰娘!$AD419))*(((IF(D423=0,C423,D423))-1)/99))+未改造舰娘!$AD419)+((BZ423+CM423+CZ423+DM423)*$C$2)</f>
        <v>0</v>
      </c>
      <c r="Z423" s="496" t="str">
        <f>IF(未改造舰娘!$AF419=0,"",未改造舰娘!$AF419)</f>
        <v/>
      </c>
      <c r="AA423" s="496" t="str">
        <f>IF(未改造舰娘!$AG419="","",未改造舰娘!$AG419)</f>
        <v/>
      </c>
      <c r="AB423" s="496" t="str">
        <f>IF(未改造舰娘!$AH419="","",未改造舰娘!$AH419)</f>
        <v/>
      </c>
      <c r="AC423" s="496" t="str">
        <f>IF(未改造舰娘!$AI419="","",未改造舰娘!$AI419)</f>
        <v/>
      </c>
      <c r="AD423" s="496">
        <f>IF(未改造舰娘!$AJ419="","",未改造舰娘!$AJ419)</f>
        <v>0</v>
      </c>
      <c r="AE423" s="497">
        <f>IF(未改造舰娘!$AK419="","",未改造舰娘!$AK419)</f>
        <v>0</v>
      </c>
      <c r="AF423" s="496" t="str">
        <f>IF(未改造舰娘!$AL419="","",未改造舰娘!$AL419)</f>
        <v/>
      </c>
      <c r="AG423" s="496" t="str">
        <f>IF(未改造舰娘!$AM419="","",未改造舰娘!$AM419)</f>
        <v/>
      </c>
      <c r="AH423" s="496" t="str">
        <f>IF(未改造舰娘!$AN419="","",未改造舰娘!$AN419)</f>
        <v/>
      </c>
      <c r="AI423" s="496" t="str">
        <f>IF(未改造舰娘!$AO419="","",未改造舰娘!$AO419)</f>
        <v/>
      </c>
      <c r="AJ423" s="496" t="str">
        <f>IF(未改造舰娘!$AP419="","",未改造舰娘!$AP419)</f>
        <v/>
      </c>
      <c r="AK423" s="498" t="str">
        <f>IF(未改造舰娘!$AQ419="","",未改造舰娘!$AQ419)</f>
        <v/>
      </c>
      <c r="AL423" s="306" t="str">
        <f>IF(未改造舰娘!$AS419="","",未改造舰娘!$AS419)</f>
        <v>附加装甲(大型)</v>
      </c>
      <c r="AM423" s="306" t="str">
        <f>IF(未改造舰娘!$AT419="","",未改造舰娘!$AT419)</f>
        <v/>
      </c>
      <c r="AN423" s="306" t="str">
        <f>IF(未改造舰娘!$AU419="","",未改造舰娘!$AU419)</f>
        <v/>
      </c>
      <c r="AO423" s="306" t="str">
        <f>IF(未改造舰娘!$AV419="","",未改造舰娘!$AV419)</f>
        <v/>
      </c>
      <c r="AP423" s="307" t="str">
        <f>IF(未改造舰娘!$AW419="","",未改造舰娘!$AW419)</f>
        <v>公海舰队(3级)：增加全队9点命中值、9点装甲值。首轮炮击战阶段被L20命中的单位会降低15点装甲值，并且该单位昼战阶段不再行动（对旗舰无效）</v>
      </c>
      <c r="AQ423" s="308" t="str">
        <f>IF(未改造舰娘!$AX419="","",未改造舰娘!$AX419)</f>
        <v/>
      </c>
      <c r="AR423" s="496">
        <f>IF(未改造舰娘!$AY419="","",未改造舰娘!$AY419)</f>
        <v>90</v>
      </c>
      <c r="AS423" s="496">
        <f>IF(未改造舰娘!$AZ419="","",未改造舰娘!$AZ419)</f>
        <v>130</v>
      </c>
      <c r="AT423" s="496">
        <f>IF(未改造舰娘!$BA419="","",未改造舰娘!$BA419)</f>
        <v>3.2</v>
      </c>
      <c r="AU423" s="496">
        <f>IF(未改造舰娘!$BB419="","",未改造舰娘!$BB419)</f>
        <v>6</v>
      </c>
      <c r="AV423" s="497">
        <f>IF((未改造舰娘!$BG419+未改造舰娘!$BK419*$C$4)=0,"",(未改造舰娘!$BG419+未改造舰娘!$BK419*$C$4))</f>
        <v>51</v>
      </c>
      <c r="AW423" s="496">
        <f>IF((未改造舰娘!$BH419+未改造舰娘!$BL419*$C$4)=0,"",(未改造舰娘!$BH419+未改造舰娘!$BL419*$C$4))</f>
        <v>60</v>
      </c>
      <c r="AX423" s="496">
        <f>IF((未改造舰娘!$BI419+未改造舰娘!$BM419*$C$4)=0,"",(未改造舰娘!$BI419+未改造舰娘!$BM419*$C$4))</f>
        <v>90</v>
      </c>
      <c r="AY423" s="498" t="str">
        <f>IF((未改造舰娘!$BJ419+未改造舰娘!$BN419*$C$4)=0,"",(未改造舰娘!$BJ419+未改造舰娘!$BN419*$C$4))</f>
        <v/>
      </c>
      <c r="AZ423" s="500">
        <f>IF(未改造舰娘!BC419="","",未改造舰娘!BC419)</f>
        <v>85</v>
      </c>
      <c r="BA423" s="500">
        <f>IF(未改造舰娘!BD419="","",未改造舰娘!BD419)</f>
        <v>0</v>
      </c>
      <c r="BB423" s="500">
        <f>IF(未改造舰娘!BE419="","",未改造舰娘!BE419)</f>
        <v>80</v>
      </c>
      <c r="BC423" s="498">
        <f>IF(未改造舰娘!BF419="","",未改造舰娘!BF419)</f>
        <v>12</v>
      </c>
      <c r="BD423" s="67" t="s">
        <v>5849</v>
      </c>
      <c r="BE423" s="507"/>
      <c r="BF423" s="306" t="str">
        <f>IF(未改造舰娘!$BQ419="","",未改造舰娘!$BQ419)</f>
        <v/>
      </c>
      <c r="BG423" s="306" t="str">
        <f>IF(未改造舰娘!$BR419="","",未改造舰娘!$BR419)</f>
        <v/>
      </c>
      <c r="BH423" s="306"/>
      <c r="BU423" s="496">
        <f>IFERROR(VLOOKUP(AL423,装备!$B:$C,2,0),0)</f>
        <v>4</v>
      </c>
      <c r="BV423" s="496">
        <f>IFERROR(VLOOKUP($AL423,装备!$B:$Q,5,0),0)</f>
        <v>0</v>
      </c>
      <c r="BW423" s="496">
        <f>IFERROR(VLOOKUP($AL423,装备!$B:$Q,6,0),0)</f>
        <v>0</v>
      </c>
      <c r="BX423" s="496">
        <f>IFERROR(VLOOKUP($AL423,装备!$B:$Q,7,0),0)</f>
        <v>9</v>
      </c>
      <c r="BY423" s="496">
        <f>IFERROR(VLOOKUP($AL423,装备!$B:$Q,8,0),0)</f>
        <v>0</v>
      </c>
      <c r="BZ423" s="496">
        <f>IFERROR(VLOOKUP($AL423,装备!$B:$Q,9,0),0)</f>
        <v>0</v>
      </c>
      <c r="CA423" s="496">
        <f>IFERROR(VLOOKUP($AL423,装备!$B:$Q,10,0),0)</f>
        <v>0</v>
      </c>
      <c r="CB423" s="496">
        <f>IFERROR(VLOOKUP($AL423,装备!$B:$Q,11,0),0)</f>
        <v>0</v>
      </c>
      <c r="CC423" s="496" t="str">
        <f>IFERROR(VLOOKUP($AL423,装备!$B:$Q,12,0),0)</f>
        <v>无</v>
      </c>
      <c r="CD423" s="496">
        <f>IFERROR(VLOOKUP($AL423,装备!$B:$Q,13,0),0)</f>
        <v>-3</v>
      </c>
      <c r="CE423" s="496">
        <f>IFERROR(VLOOKUP($AL423,装备!$B:$Q,14,0),0)</f>
        <v>0</v>
      </c>
      <c r="CF423" s="496">
        <f>IFERROR(VLOOKUP($AL423,装备!$B:$Q,16,0),0)</f>
        <v>0</v>
      </c>
      <c r="CG423" s="496">
        <f>IFERROR(VLOOKUP($AL423,装备!$B:$Q,5,0),0)</f>
        <v>0</v>
      </c>
      <c r="CH423" s="496">
        <f>IFERROR(VLOOKUP(AM423,装备!$B:$C,2,0),0)</f>
        <v>0</v>
      </c>
      <c r="CI423" s="496">
        <f>IFERROR(VLOOKUP($AM423,装备!$B:$Q,5,0),0)</f>
        <v>0</v>
      </c>
      <c r="CJ423" s="496">
        <f>IFERROR(VLOOKUP($AM423,装备!$B:$Q,6,0),0)</f>
        <v>0</v>
      </c>
      <c r="CK423" s="496">
        <f>IFERROR(VLOOKUP($AM423,装备!$B:$Q,7,0),0)</f>
        <v>0</v>
      </c>
      <c r="CL423" s="496">
        <f>IFERROR(VLOOKUP($AM423,装备!$B:$Q,8,0),0)</f>
        <v>0</v>
      </c>
      <c r="CM423" s="496">
        <f>IFERROR(VLOOKUP($AM423,装备!$B:$Q,9,0),0)</f>
        <v>0</v>
      </c>
      <c r="CN423" s="496">
        <f>IFERROR(VLOOKUP($AM423,装备!$B:$Q,10,0),0)</f>
        <v>0</v>
      </c>
      <c r="CO423" s="496">
        <f>IFERROR(VLOOKUP($AM423,装备!$B:$Q,11,0),0)</f>
        <v>0</v>
      </c>
      <c r="CP423" s="496">
        <f>IFERROR(VLOOKUP($AM423,装备!$B:$Q,12,0),0)</f>
        <v>0</v>
      </c>
      <c r="CQ423" s="496">
        <f>IFERROR(VLOOKUP($AM423,装备!$B:$Q,13,0),0)</f>
        <v>0</v>
      </c>
      <c r="CR423" s="496">
        <f>IFERROR(VLOOKUP($AM423,装备!$B:$Q,14,0),0)</f>
        <v>0</v>
      </c>
      <c r="CS423" s="496">
        <f>IFERROR(VLOOKUP($AM423,装备!$B:$Q,16,0),0)</f>
        <v>0</v>
      </c>
      <c r="CT423" s="496">
        <f>IFERROR(VLOOKUP($AM423,装备!$B:$Q,5,0),0)</f>
        <v>0</v>
      </c>
      <c r="CU423" s="496">
        <f>IFERROR(VLOOKUP(AN423,装备!$B:$C,2,0),0)</f>
        <v>0</v>
      </c>
      <c r="CV423" s="496">
        <f>IFERROR(VLOOKUP($AN423,装备!$B:$Q,5,0),0)</f>
        <v>0</v>
      </c>
      <c r="CW423" s="496">
        <f>IFERROR(VLOOKUP($AN423,装备!$B:$Q,6,0),0)</f>
        <v>0</v>
      </c>
      <c r="CX423" s="496">
        <f>IFERROR(VLOOKUP($AN423,装备!$B:$Q,7,0),0)</f>
        <v>0</v>
      </c>
      <c r="CY423" s="496">
        <f>IFERROR(VLOOKUP($AN423,装备!$B:$Q,8,0),0)</f>
        <v>0</v>
      </c>
      <c r="CZ423" s="496">
        <f>IFERROR(VLOOKUP($AN423,装备!$B:$Q,9,0),0)</f>
        <v>0</v>
      </c>
      <c r="DA423" s="496">
        <f>IFERROR(VLOOKUP($AN423,装备!$B:$Q,10,0),0)</f>
        <v>0</v>
      </c>
      <c r="DB423" s="496">
        <f>IFERROR(VLOOKUP($AN423,装备!$B:$Q,11,0),0)</f>
        <v>0</v>
      </c>
      <c r="DC423" s="496">
        <f>IFERROR(VLOOKUP($AN423,装备!$B:$Q,12,0),0)</f>
        <v>0</v>
      </c>
      <c r="DD423" s="496">
        <f>IFERROR(VLOOKUP($AN423,装备!$B:$Q,13,0),0)</f>
        <v>0</v>
      </c>
      <c r="DE423" s="496">
        <f>IFERROR(VLOOKUP($AN423,装备!$B:$Q,14,0),0)</f>
        <v>0</v>
      </c>
      <c r="DF423" s="496">
        <f>IFERROR(VLOOKUP($AN423,装备!$B:$Q,16,0),0)</f>
        <v>0</v>
      </c>
      <c r="DG423" s="496">
        <f>IFERROR(VLOOKUP($AN423,装备!$B:$Q,5,0),0)</f>
        <v>0</v>
      </c>
      <c r="DH423" s="496">
        <f>IFERROR(VLOOKUP(AO423,装备!$B:$C,2,0),0)</f>
        <v>0</v>
      </c>
      <c r="DI423" s="496">
        <f>IFERROR(VLOOKUP($AO423,装备!$B:$Q,5,0),0)</f>
        <v>0</v>
      </c>
      <c r="DJ423" s="496">
        <f>IFERROR(VLOOKUP($AO423,装备!$B:$Q,6,0),0)</f>
        <v>0</v>
      </c>
      <c r="DK423" s="496">
        <f>IFERROR(VLOOKUP($AO423,装备!$B:$Q,7,0),0)</f>
        <v>0</v>
      </c>
      <c r="DL423" s="496">
        <f>IFERROR(VLOOKUP($AO423,装备!$B:$Q,8,0),0)</f>
        <v>0</v>
      </c>
      <c r="DM423" s="496">
        <f>IFERROR(VLOOKUP($AO423,装备!$B:$Q,9,0),0)</f>
        <v>0</v>
      </c>
      <c r="DN423" s="496">
        <f>IFERROR(VLOOKUP($AO423,装备!$B:$Q,10,0),0)</f>
        <v>0</v>
      </c>
      <c r="DO423" s="496">
        <f>IFERROR(VLOOKUP($AO423,装备!$B:$Q,11,0),0)</f>
        <v>0</v>
      </c>
      <c r="DP423" s="496">
        <f>IFERROR(VLOOKUP($AO423,装备!$B:$Q,12,0),0)</f>
        <v>0</v>
      </c>
      <c r="DQ423" s="496">
        <f>IFERROR(VLOOKUP($AO423,装备!$B:$Q,13,0),0)</f>
        <v>0</v>
      </c>
      <c r="DR423" s="496">
        <f>IFERROR(VLOOKUP($AO423,装备!$B:$Q,14,0),0)</f>
        <v>0</v>
      </c>
      <c r="DS423" s="496">
        <f>IFERROR(VLOOKUP($AO423,装备!$B:$Q,16,0),0)</f>
        <v>0</v>
      </c>
      <c r="DT423" s="496">
        <f>IFERROR(VLOOKUP($AO423,装备!$B:$Q,5,0),0)</f>
        <v>0</v>
      </c>
    </row>
    <row r="424" spans="1:124" ht="27" hidden="1" customHeight="1">
      <c r="A424" s="499">
        <f>未改造舰娘!$A420</f>
        <v>10045112</v>
      </c>
      <c r="B424" s="354" t="s">
        <v>5831</v>
      </c>
      <c r="C424" s="323"/>
      <c r="D424" s="323">
        <f t="shared" si="6"/>
        <v>110</v>
      </c>
      <c r="E424" s="498">
        <f>未改造舰娘!$C420</f>
        <v>4</v>
      </c>
      <c r="F424" s="496" t="str">
        <f>未改造舰娘!$D420</f>
        <v>重巡</v>
      </c>
      <c r="G424" s="496" t="str">
        <f>未改造舰娘!$E420</f>
        <v>中型</v>
      </c>
      <c r="H424" s="496" t="str">
        <f>未改造舰娘!$F420</f>
        <v>护卫舰</v>
      </c>
      <c r="I424" s="496">
        <f>未改造舰娘!$AR420</f>
        <v>3</v>
      </c>
      <c r="J424" s="496" t="str">
        <f>未改造舰娘!$G420</f>
        <v>日本</v>
      </c>
      <c r="K424" s="497">
        <f>未改造舰娘!$H420+(BV424+CI424+CV424+DI424)*$C$2</f>
        <v>42</v>
      </c>
      <c r="L424" s="496">
        <f>未改造舰娘!$I420</f>
        <v>2</v>
      </c>
      <c r="M424" s="496">
        <f>未改造舰娘!$J420</f>
        <v>0</v>
      </c>
      <c r="N424" s="518">
        <f>未改造舰娘!$K420</f>
        <v>3</v>
      </c>
      <c r="O424" s="496">
        <f>未改造舰娘!$L420+((CE424+CR424+DE424+DR424)*$C$2)</f>
        <v>5</v>
      </c>
      <c r="P424" s="496" t="str">
        <f>IF($C$2=1,(IF(ISERROR(FIND("超长",未改造舰娘!$M420&amp;CC424&amp;CP424&amp;DC424&amp;DP424,1)),IF(ISERROR(FIND("长",未改造舰娘!$M420&amp;CC424&amp;CP424&amp;DC424&amp;DP424,1)),IF(ISERROR(FIND("中",未改造舰娘!$M420&amp;CC424&amp;CP424&amp;DC424&amp;DP424,1)),IF(ISERROR(FIND("短",未改造舰娘!$M420&amp;CC424&amp;CP424&amp;DC424&amp;DP424,1)),IF(ISERROR(FIND("无",未改造舰娘!$M420&amp;CC424&amp;CP424&amp;DC424&amp;DP424,1)),0,"无"),"短"),"中"),"长"),"超长")),未改造舰娘!$M420)</f>
        <v>中</v>
      </c>
      <c r="Q424" s="498">
        <f>未改造舰娘!$N420</f>
        <v>35</v>
      </c>
      <c r="R424" s="496">
        <f>(未改造舰娘!$P420)+(未改造舰娘!$Q420)*$C$3+((BW424+CJ424+CW424+DJ424)*$C$2)</f>
        <v>61</v>
      </c>
      <c r="S424" s="496">
        <f>(未改造舰娘!$R420)+(未改造舰娘!$S420)*$C$3+((BY424+CL424+CY424+DL424)*$C$2)</f>
        <v>65</v>
      </c>
      <c r="T424" s="496">
        <f>(未改造舰娘!$T420)+(未改造舰娘!$U420)*$C$3+((BX424+CK424+CX424+DK424)*$C$2)</f>
        <v>50</v>
      </c>
      <c r="U424" s="496">
        <f>(未改造舰娘!$V420)+(未改造舰娘!$W420)*$C$3+((CG424+CT424+DG424+DT424)*$C$2)</f>
        <v>59</v>
      </c>
      <c r="V424" s="497">
        <f>INT((((未改造舰娘!$Y420)-(未改造舰娘!$X420))*(((IF(D424=0,C424,D424))-1)/99))+未改造舰娘!$X420)+((CB424+CO424+DB424+DO424)*$C$2)</f>
        <v>92</v>
      </c>
      <c r="W424" s="496">
        <f>INT((((未改造舰娘!$AA420)-(未改造舰娘!$Z420))*(((IF(D424=0,C424,D424))-1)/99))+未改造舰娘!$Z420)+((CD424+CQ424+DD424+DQ424)*$C$2)</f>
        <v>79</v>
      </c>
      <c r="X424" s="496">
        <f>INT((((未改造舰娘!$AC420)-(未改造舰娘!$AB420))*(((IF(D424=0,C424,D424))-1)/99))+未改造舰娘!$AB420)+((CA424+CN424+DA424+DN424)*$C$2)</f>
        <v>51</v>
      </c>
      <c r="Y424" s="498">
        <f>INT((((未改造舰娘!$AE420)-(未改造舰娘!$AD420))*(((IF(D424=0,C424,D424))-1)/99))+未改造舰娘!$AD420)+((BZ424+CM424+CZ424+DM424)*$C$2)</f>
        <v>0</v>
      </c>
      <c r="Z424" s="496">
        <f>IF(未改造舰娘!$AF420=0,"",未改造舰娘!$AF420)</f>
        <v>3</v>
      </c>
      <c r="AA424" s="496">
        <f>IF(未改造舰娘!$AG420="","",未改造舰娘!$AG420)</f>
        <v>3</v>
      </c>
      <c r="AB424" s="496">
        <f>IF(未改造舰娘!$AH420="","",未改造舰娘!$AH420)</f>
        <v>3</v>
      </c>
      <c r="AC424" s="496" t="str">
        <f>IF(未改造舰娘!$AI420="","",未改造舰娘!$AI420)</f>
        <v/>
      </c>
      <c r="AD424" s="496">
        <f>IF(未改造舰娘!$AJ420="","",未改造舰娘!$AJ420)</f>
        <v>9</v>
      </c>
      <c r="AE424" s="497">
        <f>IF(未改造舰娘!$AK420="","",未改造舰娘!$AK420)</f>
        <v>0</v>
      </c>
      <c r="AF424" s="496" t="str">
        <f>IF(未改造舰娘!$AL420="","",未改造舰娘!$AL420)</f>
        <v/>
      </c>
      <c r="AG424" s="496" t="str">
        <f>IF(未改造舰娘!$AM420="","",未改造舰娘!$AM420)</f>
        <v/>
      </c>
      <c r="AH424" s="496" t="str">
        <f>IF(未改造舰娘!$AN420="","",未改造舰娘!$AN420)</f>
        <v/>
      </c>
      <c r="AI424" s="496" t="str">
        <f>IF(未改造舰娘!$AO420="","",未改造舰娘!$AO420)</f>
        <v/>
      </c>
      <c r="AJ424" s="496" t="str">
        <f>IF(未改造舰娘!$AP420="","",未改造舰娘!$AP420)</f>
        <v/>
      </c>
      <c r="AK424" s="498" t="str">
        <f>IF(未改造舰娘!$AQ420="","",未改造舰娘!$AQ420)</f>
        <v/>
      </c>
      <c r="AL424" s="306" t="str">
        <f>IF(未改造舰娘!$AS420="","",未改造舰娘!$AS420)</f>
        <v>J国20.3厘米连装炮</v>
      </c>
      <c r="AM424" s="306" t="str">
        <f>IF(未改造舰娘!$AT420="","",未改造舰娘!$AT420)</f>
        <v/>
      </c>
      <c r="AN424" s="306" t="str">
        <f>IF(未改造舰娘!$AU420="","",未改造舰娘!$AU420)</f>
        <v/>
      </c>
      <c r="AO424" s="306" t="str">
        <f>IF(未改造舰娘!$AV420="","",未改造舰娘!$AV420)</f>
        <v/>
      </c>
      <c r="AP424" s="307" t="str">
        <f>IF(未改造舰娘!$AW420="","",未改造舰娘!$AW420)</f>
        <v>主力甲巡(3级)：队伍内每有一艘高速舰都会增加自身的4点火力值，上限五艘；如果高速舰为小型船或中型船时，每艘额外增加15%暴击率。</v>
      </c>
      <c r="AQ424" s="308" t="str">
        <f>IF(未改造舰娘!$AX420="","",未改造舰娘!$AX420)</f>
        <v/>
      </c>
      <c r="AR424" s="496">
        <f>IF(未改造舰娘!$AY420="","",未改造舰娘!$AY420)</f>
        <v>40</v>
      </c>
      <c r="AS424" s="496">
        <f>IF(未改造舰娘!$AZ420="","",未改造舰娘!$AZ420)</f>
        <v>65</v>
      </c>
      <c r="AT424" s="496">
        <f>IF(未改造舰娘!$BA420="","",未改造舰娘!$BA420)</f>
        <v>1.28</v>
      </c>
      <c r="AU424" s="496">
        <f>IF(未改造舰娘!$BB420="","",未改造舰娘!$BB420)</f>
        <v>2.4</v>
      </c>
      <c r="AV424" s="497">
        <f>IF((未改造舰娘!$BG420+未改造舰娘!$BK420*$C$4)=0,"",(未改造舰娘!$BG420+未改造舰娘!$BK420*$C$4))</f>
        <v>30</v>
      </c>
      <c r="AW424" s="496">
        <f>IF((未改造舰娘!$BH420+未改造舰娘!$BL420*$C$4)=0,"",(未改造舰娘!$BH420+未改造舰娘!$BL420*$C$4))</f>
        <v>43</v>
      </c>
      <c r="AX424" s="496">
        <f>IF((未改造舰娘!$BI420+未改造舰娘!$BM420*$C$4)=0,"",(未改造舰娘!$BI420+未改造舰娘!$BM420*$C$4))</f>
        <v>34</v>
      </c>
      <c r="AY424" s="498" t="str">
        <f>IF((未改造舰娘!$BJ420+未改造舰娘!$BN420*$C$4)=0,"",(未改造舰娘!$BJ420+未改造舰娘!$BN420*$C$4))</f>
        <v/>
      </c>
      <c r="AZ424" s="500">
        <f>IF(未改造舰娘!BC420="","",未改造舰娘!BC420)</f>
        <v>41</v>
      </c>
      <c r="BA424" s="500">
        <f>IF(未改造舰娘!BD420="","",未改造舰娘!BD420)</f>
        <v>18</v>
      </c>
      <c r="BB424" s="500">
        <f>IF(未改造舰娘!BE420="","",未改造舰娘!BE420)</f>
        <v>18</v>
      </c>
      <c r="BC424" s="498">
        <f>IF(未改造舰娘!BF420="","",未改造舰娘!BF420)</f>
        <v>15</v>
      </c>
      <c r="BD424" s="67" t="s">
        <v>5770</v>
      </c>
      <c r="BE424" s="507">
        <v>5.9027777777777783E-2</v>
      </c>
      <c r="BF424" s="306" t="str">
        <f>IF(未改造舰娘!$BQ420="","",未改造舰娘!$BQ420)</f>
        <v/>
      </c>
      <c r="BG424" s="306" t="str">
        <f>IF(未改造舰娘!$BR420="","",未改造舰娘!$BR420)</f>
        <v/>
      </c>
      <c r="BH424" s="306"/>
      <c r="BU424" s="496">
        <f>IFERROR(VLOOKUP(AL424,装备!$B:$C,2,0),0)</f>
        <v>4</v>
      </c>
      <c r="BV424" s="496">
        <f>IFERROR(VLOOKUP($AL424,装备!$B:$Q,5,0),0)</f>
        <v>0</v>
      </c>
      <c r="BW424" s="496">
        <f>IFERROR(VLOOKUP($AL424,装备!$B:$Q,6,0),0)</f>
        <v>7</v>
      </c>
      <c r="BX424" s="496">
        <f>IFERROR(VLOOKUP($AL424,装备!$B:$Q,7,0),0)</f>
        <v>0</v>
      </c>
      <c r="BY424" s="496">
        <f>IFERROR(VLOOKUP($AL424,装备!$B:$Q,8,0),0)</f>
        <v>0</v>
      </c>
      <c r="BZ424" s="496">
        <f>IFERROR(VLOOKUP($AL424,装备!$B:$Q,9,0),0)</f>
        <v>0</v>
      </c>
      <c r="CA424" s="496">
        <f>IFERROR(VLOOKUP($AL424,装备!$B:$Q,10,0),0)</f>
        <v>0</v>
      </c>
      <c r="CB424" s="496">
        <f>IFERROR(VLOOKUP($AL424,装备!$B:$Q,11,0),0)</f>
        <v>1</v>
      </c>
      <c r="CC424" s="496" t="str">
        <f>IFERROR(VLOOKUP($AL424,装备!$B:$Q,12,0),0)</f>
        <v>中</v>
      </c>
      <c r="CD424" s="496">
        <f>IFERROR(VLOOKUP($AL424,装备!$B:$Q,13,0),0)</f>
        <v>0</v>
      </c>
      <c r="CE424" s="496">
        <f>IFERROR(VLOOKUP($AL424,装备!$B:$Q,14,0),0)</f>
        <v>0</v>
      </c>
      <c r="CF424" s="496">
        <f>IFERROR(VLOOKUP($AL424,装备!$B:$Q,16,0),0)</f>
        <v>3</v>
      </c>
      <c r="CG424" s="496">
        <f>IFERROR(VLOOKUP($AL424,装备!$B:$Q,5,0),0)</f>
        <v>0</v>
      </c>
      <c r="CH424" s="496">
        <f>IFERROR(VLOOKUP(AM424,装备!$B:$C,2,0),0)</f>
        <v>0</v>
      </c>
      <c r="CI424" s="496">
        <f>IFERROR(VLOOKUP($AM424,装备!$B:$Q,5,0),0)</f>
        <v>0</v>
      </c>
      <c r="CJ424" s="496">
        <f>IFERROR(VLOOKUP($AM424,装备!$B:$Q,6,0),0)</f>
        <v>0</v>
      </c>
      <c r="CK424" s="496">
        <f>IFERROR(VLOOKUP($AM424,装备!$B:$Q,7,0),0)</f>
        <v>0</v>
      </c>
      <c r="CL424" s="496">
        <f>IFERROR(VLOOKUP($AM424,装备!$B:$Q,8,0),0)</f>
        <v>0</v>
      </c>
      <c r="CM424" s="496">
        <f>IFERROR(VLOOKUP($AM424,装备!$B:$Q,9,0),0)</f>
        <v>0</v>
      </c>
      <c r="CN424" s="496">
        <f>IFERROR(VLOOKUP($AM424,装备!$B:$Q,10,0),0)</f>
        <v>0</v>
      </c>
      <c r="CO424" s="496">
        <f>IFERROR(VLOOKUP($AM424,装备!$B:$Q,11,0),0)</f>
        <v>0</v>
      </c>
      <c r="CP424" s="496">
        <f>IFERROR(VLOOKUP($AM424,装备!$B:$Q,12,0),0)</f>
        <v>0</v>
      </c>
      <c r="CQ424" s="496">
        <f>IFERROR(VLOOKUP($AM424,装备!$B:$Q,13,0),0)</f>
        <v>0</v>
      </c>
      <c r="CR424" s="496">
        <f>IFERROR(VLOOKUP($AM424,装备!$B:$Q,14,0),0)</f>
        <v>0</v>
      </c>
      <c r="CS424" s="496">
        <f>IFERROR(VLOOKUP($AM424,装备!$B:$Q,16,0),0)</f>
        <v>0</v>
      </c>
      <c r="CT424" s="496">
        <f>IFERROR(VLOOKUP($AM424,装备!$B:$Q,5,0),0)</f>
        <v>0</v>
      </c>
      <c r="CU424" s="496">
        <f>IFERROR(VLOOKUP(AN424,装备!$B:$C,2,0),0)</f>
        <v>0</v>
      </c>
      <c r="CV424" s="496">
        <f>IFERROR(VLOOKUP($AN424,装备!$B:$Q,5,0),0)</f>
        <v>0</v>
      </c>
      <c r="CW424" s="496">
        <f>IFERROR(VLOOKUP($AN424,装备!$B:$Q,6,0),0)</f>
        <v>0</v>
      </c>
      <c r="CX424" s="496">
        <f>IFERROR(VLOOKUP($AN424,装备!$B:$Q,7,0),0)</f>
        <v>0</v>
      </c>
      <c r="CY424" s="496">
        <f>IFERROR(VLOOKUP($AN424,装备!$B:$Q,8,0),0)</f>
        <v>0</v>
      </c>
      <c r="CZ424" s="496">
        <f>IFERROR(VLOOKUP($AN424,装备!$B:$Q,9,0),0)</f>
        <v>0</v>
      </c>
      <c r="DA424" s="496">
        <f>IFERROR(VLOOKUP($AN424,装备!$B:$Q,10,0),0)</f>
        <v>0</v>
      </c>
      <c r="DB424" s="496">
        <f>IFERROR(VLOOKUP($AN424,装备!$B:$Q,11,0),0)</f>
        <v>0</v>
      </c>
      <c r="DC424" s="496">
        <f>IFERROR(VLOOKUP($AN424,装备!$B:$Q,12,0),0)</f>
        <v>0</v>
      </c>
      <c r="DD424" s="496">
        <f>IFERROR(VLOOKUP($AN424,装备!$B:$Q,13,0),0)</f>
        <v>0</v>
      </c>
      <c r="DE424" s="496">
        <f>IFERROR(VLOOKUP($AN424,装备!$B:$Q,14,0),0)</f>
        <v>0</v>
      </c>
      <c r="DF424" s="496">
        <f>IFERROR(VLOOKUP($AN424,装备!$B:$Q,16,0),0)</f>
        <v>0</v>
      </c>
      <c r="DG424" s="496">
        <f>IFERROR(VLOOKUP($AN424,装备!$B:$Q,5,0),0)</f>
        <v>0</v>
      </c>
      <c r="DH424" s="496">
        <f>IFERROR(VLOOKUP(AO424,装备!$B:$C,2,0),0)</f>
        <v>0</v>
      </c>
      <c r="DI424" s="496">
        <f>IFERROR(VLOOKUP($AO424,装备!$B:$Q,5,0),0)</f>
        <v>0</v>
      </c>
      <c r="DJ424" s="496">
        <f>IFERROR(VLOOKUP($AO424,装备!$B:$Q,6,0),0)</f>
        <v>0</v>
      </c>
      <c r="DK424" s="496">
        <f>IFERROR(VLOOKUP($AO424,装备!$B:$Q,7,0),0)</f>
        <v>0</v>
      </c>
      <c r="DL424" s="496">
        <f>IFERROR(VLOOKUP($AO424,装备!$B:$Q,8,0),0)</f>
        <v>0</v>
      </c>
      <c r="DM424" s="496">
        <f>IFERROR(VLOOKUP($AO424,装备!$B:$Q,9,0),0)</f>
        <v>0</v>
      </c>
      <c r="DN424" s="496">
        <f>IFERROR(VLOOKUP($AO424,装备!$B:$Q,10,0),0)</f>
        <v>0</v>
      </c>
      <c r="DO424" s="496">
        <f>IFERROR(VLOOKUP($AO424,装备!$B:$Q,11,0),0)</f>
        <v>0</v>
      </c>
      <c r="DP424" s="496">
        <f>IFERROR(VLOOKUP($AO424,装备!$B:$Q,12,0),0)</f>
        <v>0</v>
      </c>
      <c r="DQ424" s="496">
        <f>IFERROR(VLOOKUP($AO424,装备!$B:$Q,13,0),0)</f>
        <v>0</v>
      </c>
      <c r="DR424" s="496">
        <f>IFERROR(VLOOKUP($AO424,装备!$B:$Q,14,0),0)</f>
        <v>0</v>
      </c>
      <c r="DS424" s="496">
        <f>IFERROR(VLOOKUP($AO424,装备!$B:$Q,16,0),0)</f>
        <v>0</v>
      </c>
      <c r="DT424" s="496">
        <f>IFERROR(VLOOKUP($AO424,装备!$B:$Q,5,0),0)</f>
        <v>0</v>
      </c>
    </row>
    <row r="425" spans="1:124" ht="27" hidden="1" customHeight="1">
      <c r="A425" s="522">
        <f>未改造舰娘!$A421</f>
        <v>10045212</v>
      </c>
      <c r="B425" s="354" t="s">
        <v>5760</v>
      </c>
      <c r="C425" s="323"/>
      <c r="D425" s="323">
        <f t="shared" si="6"/>
        <v>110</v>
      </c>
      <c r="E425" s="520">
        <f>未改造舰娘!$C421</f>
        <v>4</v>
      </c>
      <c r="F425" s="518" t="str">
        <f>未改造舰娘!$D421</f>
        <v>重巡</v>
      </c>
      <c r="G425" s="518" t="str">
        <f>未改造舰娘!$E421</f>
        <v>中型</v>
      </c>
      <c r="H425" s="518" t="str">
        <f>未改造舰娘!$F421</f>
        <v>护卫舰</v>
      </c>
      <c r="I425" s="518">
        <f>未改造舰娘!$AR421</f>
        <v>3</v>
      </c>
      <c r="J425" s="518" t="str">
        <f>未改造舰娘!$G421</f>
        <v>英国</v>
      </c>
      <c r="K425" s="519">
        <f>未改造舰娘!$H421+(BV425+CI425+CV425+DI425)*$C$2</f>
        <v>48</v>
      </c>
      <c r="L425" s="518">
        <f>未改造舰娘!$I421</f>
        <v>0</v>
      </c>
      <c r="M425" s="518">
        <f>未改造舰娘!$J421</f>
        <v>2</v>
      </c>
      <c r="N425" s="518">
        <f>未改造舰娘!$K421</f>
        <v>2</v>
      </c>
      <c r="O425" s="518">
        <f>未改造舰娘!$L421+((CE425+CR425+DE425+DR425)*$C$2)</f>
        <v>7</v>
      </c>
      <c r="P425" s="518" t="str">
        <f>IF($C$2=1,(IF(ISERROR(FIND("超长",未改造舰娘!$M421&amp;CC425&amp;CP425&amp;DC425&amp;DP425,1)),IF(ISERROR(FIND("长",未改造舰娘!$M421&amp;CC425&amp;CP425&amp;DC425&amp;DP425,1)),IF(ISERROR(FIND("中",未改造舰娘!$M421&amp;CC425&amp;CP425&amp;DC425&amp;DP425,1)),IF(ISERROR(FIND("短",未改造舰娘!$M421&amp;CC425&amp;CP425&amp;DC425&amp;DP425,1)),IF(ISERROR(FIND("无",未改造舰娘!$M421&amp;CC425&amp;CP425&amp;DC425&amp;DP425,1)),0,"无"),"短"),"中"),"长"),"超长")),未改造舰娘!$M421)</f>
        <v>中</v>
      </c>
      <c r="Q425" s="520">
        <f>未改造舰娘!$N421</f>
        <v>31</v>
      </c>
      <c r="R425" s="518">
        <f>(未改造舰娘!$P421)+(未改造舰娘!$Q421)*$C$3+((BW425+CJ425+CW425+DJ425)*$C$2)</f>
        <v>54</v>
      </c>
      <c r="S425" s="518">
        <f>(未改造舰娘!$R421)+(未改造舰娘!$S421)*$C$3+((BY425+CL425+CY425+DL425)*$C$2)</f>
        <v>45</v>
      </c>
      <c r="T425" s="518">
        <f>(未改造舰娘!$T421)+(未改造舰娘!$U421)*$C$3+((BX425+CK425+CX425+DK425)*$C$2)</f>
        <v>48</v>
      </c>
      <c r="U425" s="518">
        <f>(未改造舰娘!$V421)+(未改造舰娘!$W421)*$C$3+((CG425+CT425+DG425+DT425)*$C$2)</f>
        <v>66</v>
      </c>
      <c r="V425" s="519">
        <f>INT((((未改造舰娘!$Y421)-(未改造舰娘!$X421))*(((IF(D425=0,C425,D425))-1)/99))+未改造舰娘!$X421)+((CB425+CO425+DB425+DO425)*$C$2)</f>
        <v>91</v>
      </c>
      <c r="W425" s="518">
        <f>INT((((未改造舰娘!$AA421)-(未改造舰娘!$Z421))*(((IF(D425=0,C425,D425))-1)/99))+未改造舰娘!$Z421)+((CD425+CQ425+DD425+DQ425)*$C$2)</f>
        <v>74</v>
      </c>
      <c r="X425" s="518">
        <f>INT((((未改造舰娘!$AC421)-(未改造舰娘!$AB421))*(((IF(D425=0,C425,D425))-1)/99))+未改造舰娘!$AB421)+((CA425+CN425+DA425+DN425)*$C$2)</f>
        <v>41</v>
      </c>
      <c r="Y425" s="520">
        <f>INT((((未改造舰娘!$AE421)-(未改造舰娘!$AD421))*(((IF(D425=0,C425,D425))-1)/99))+未改造舰娘!$AD421)+((BZ425+CM425+CZ425+DM425)*$C$2)</f>
        <v>0</v>
      </c>
      <c r="Z425" s="518" t="str">
        <f>IF(未改造舰娘!$AF421=0,"",未改造舰娘!$AF421)</f>
        <v/>
      </c>
      <c r="AA425" s="518" t="str">
        <f>IF(未改造舰娘!$AG421="","",未改造舰娘!$AG421)</f>
        <v/>
      </c>
      <c r="AB425" s="518" t="str">
        <f>IF(未改造舰娘!$AH421="","",未改造舰娘!$AH421)</f>
        <v/>
      </c>
      <c r="AC425" s="518" t="str">
        <f>IF(未改造舰娘!$AI421="","",未改造舰娘!$AI421)</f>
        <v/>
      </c>
      <c r="AD425" s="518">
        <f>IF(未改造舰娘!$AJ421="","",未改造舰娘!$AJ421)</f>
        <v>0</v>
      </c>
      <c r="AE425" s="519">
        <f>IF(未改造舰娘!$AK421="","",未改造舰娘!$AK421)</f>
        <v>0</v>
      </c>
      <c r="AF425" s="518" t="str">
        <f>IF(未改造舰娘!$AL421="","",未改造舰娘!$AL421)</f>
        <v/>
      </c>
      <c r="AG425" s="518" t="str">
        <f>IF(未改造舰娘!$AM421="","",未改造舰娘!$AM421)</f>
        <v/>
      </c>
      <c r="AH425" s="518" t="str">
        <f>IF(未改造舰娘!$AN421="","",未改造舰娘!$AN421)</f>
        <v/>
      </c>
      <c r="AI425" s="518" t="str">
        <f>IF(未改造舰娘!$AO421="","",未改造舰娘!$AO421)</f>
        <v/>
      </c>
      <c r="AJ425" s="518" t="str">
        <f>IF(未改造舰娘!$AP421="","",未改造舰娘!$AP421)</f>
        <v/>
      </c>
      <c r="AK425" s="520" t="str">
        <f>IF(未改造舰娘!$AQ421="","",未改造舰娘!$AQ421)</f>
        <v/>
      </c>
      <c r="AL425" s="306" t="str">
        <f>IF(未改造舰娘!$AS421="","",未改造舰娘!$AS421)</f>
        <v>E国双联8英寸炮</v>
      </c>
      <c r="AM425" s="306" t="str">
        <f>IF(未改造舰娘!$AT421="","",未改造舰娘!$AT421)</f>
        <v/>
      </c>
      <c r="AN425" s="306" t="str">
        <f>IF(未改造舰娘!$AU421="","",未改造舰娘!$AU421)</f>
        <v/>
      </c>
      <c r="AO425" s="306" t="str">
        <f>IF(未改造舰娘!$AV421="","",未改造舰娘!$AV421)</f>
        <v/>
      </c>
      <c r="AP425" s="307" t="str">
        <f>IF(未改造舰娘!$AW421="","",未改造舰娘!$AW421)</f>
        <v/>
      </c>
      <c r="AQ425" s="308" t="str">
        <f>IF(未改造舰娘!$AX421="","",未改造舰娘!$AX421)</f>
        <v/>
      </c>
      <c r="AR425" s="518">
        <f>IF(未改造舰娘!$AY421="","",未改造舰娘!$AY421)</f>
        <v>35</v>
      </c>
      <c r="AS425" s="518">
        <f>IF(未改造舰娘!$AZ421="","",未改造舰娘!$AZ421)</f>
        <v>70</v>
      </c>
      <c r="AT425" s="518">
        <f>IF(未改造舰娘!$BA421="","",未改造舰娘!$BA421)</f>
        <v>1.28</v>
      </c>
      <c r="AU425" s="518">
        <f>IF(未改造舰娘!$BB421="","",未改造舰娘!$BB421)</f>
        <v>2.4</v>
      </c>
      <c r="AV425" s="519">
        <f>IF((未改造舰娘!$BG421+未改造舰娘!$BK421*$C$4)=0,"",(未改造舰娘!$BG421+未改造舰娘!$BK421*$C$4))</f>
        <v>30</v>
      </c>
      <c r="AW425" s="518">
        <f>IF((未改造舰娘!$BH421+未改造舰娘!$BL421*$C$4)=0,"",(未改造舰娘!$BH421+未改造舰娘!$BL421*$C$4))</f>
        <v>43</v>
      </c>
      <c r="AX425" s="518">
        <f>IF((未改造舰娘!$BI421+未改造舰娘!$BM421*$C$4)=0,"",(未改造舰娘!$BI421+未改造舰娘!$BM421*$C$4))</f>
        <v>33</v>
      </c>
      <c r="AY425" s="520" t="str">
        <f>IF((未改造舰娘!$BJ421+未改造舰娘!$BN421*$C$4)=0,"",(未改造舰娘!$BJ421+未改造舰娘!$BN421*$C$4))</f>
        <v/>
      </c>
      <c r="AZ425" s="521">
        <f>IF(未改造舰娘!BC421="","",未改造舰娘!BC421)</f>
        <v>38</v>
      </c>
      <c r="BA425" s="521">
        <f>IF(未改造舰娘!BD421="","",未改造舰娘!BD421)</f>
        <v>5</v>
      </c>
      <c r="BB425" s="521">
        <f>IF(未改造舰娘!BE421="","",未改造舰娘!BE421)</f>
        <v>17</v>
      </c>
      <c r="BC425" s="520">
        <f>IF(未改造舰娘!BF421="","",未改造舰娘!BF421)</f>
        <v>18</v>
      </c>
      <c r="BD425" s="67" t="s">
        <v>5769</v>
      </c>
      <c r="BE425" s="507">
        <v>1.7361111111111112E-2</v>
      </c>
      <c r="BF425" s="306" t="str">
        <f>IF(未改造舰娘!$BQ421="","",未改造舰娘!$BQ421)</f>
        <v/>
      </c>
      <c r="BG425" s="306" t="str">
        <f>IF(未改造舰娘!$BR421="","",未改造舰娘!$BR421)</f>
        <v/>
      </c>
      <c r="BH425" s="306"/>
      <c r="BU425" s="518">
        <f>IFERROR(VLOOKUP(AL425,装备!$B:$C,2,0),0)</f>
        <v>3</v>
      </c>
      <c r="BV425" s="518">
        <f>IFERROR(VLOOKUP($AL425,装备!$B:$Q,5,0),0)</f>
        <v>0</v>
      </c>
      <c r="BW425" s="518">
        <f>IFERROR(VLOOKUP($AL425,装备!$B:$Q,6,0),0)</f>
        <v>9</v>
      </c>
      <c r="BX425" s="518">
        <f>IFERROR(VLOOKUP($AL425,装备!$B:$Q,7,0),0)</f>
        <v>0</v>
      </c>
      <c r="BY425" s="518">
        <f>IFERROR(VLOOKUP($AL425,装备!$B:$Q,8,0),0)</f>
        <v>0</v>
      </c>
      <c r="BZ425" s="518">
        <f>IFERROR(VLOOKUP($AL425,装备!$B:$Q,9,0),0)</f>
        <v>0</v>
      </c>
      <c r="CA425" s="518">
        <f>IFERROR(VLOOKUP($AL425,装备!$B:$Q,10,0),0)</f>
        <v>0</v>
      </c>
      <c r="CB425" s="518">
        <f>IFERROR(VLOOKUP($AL425,装备!$B:$Q,11,0),0)</f>
        <v>0</v>
      </c>
      <c r="CC425" s="518" t="str">
        <f>IFERROR(VLOOKUP($AL425,装备!$B:$Q,12,0),0)</f>
        <v>中</v>
      </c>
      <c r="CD425" s="518">
        <f>IFERROR(VLOOKUP($AL425,装备!$B:$Q,13,0),0)</f>
        <v>0</v>
      </c>
      <c r="CE425" s="518">
        <f>IFERROR(VLOOKUP($AL425,装备!$B:$Q,14,0),0)</f>
        <v>0</v>
      </c>
      <c r="CF425" s="518">
        <f>IFERROR(VLOOKUP($AL425,装备!$B:$Q,16,0),0)</f>
        <v>0</v>
      </c>
      <c r="CG425" s="518">
        <f>IFERROR(VLOOKUP($AL425,装备!$B:$Q,5,0),0)</f>
        <v>0</v>
      </c>
      <c r="CH425" s="518">
        <f>IFERROR(VLOOKUP(AM425,装备!$B:$C,2,0),0)</f>
        <v>0</v>
      </c>
      <c r="CI425" s="518">
        <f>IFERROR(VLOOKUP($AM425,装备!$B:$Q,5,0),0)</f>
        <v>0</v>
      </c>
      <c r="CJ425" s="518">
        <f>IFERROR(VLOOKUP($AM425,装备!$B:$Q,6,0),0)</f>
        <v>0</v>
      </c>
      <c r="CK425" s="518">
        <f>IFERROR(VLOOKUP($AM425,装备!$B:$Q,7,0),0)</f>
        <v>0</v>
      </c>
      <c r="CL425" s="518">
        <f>IFERROR(VLOOKUP($AM425,装备!$B:$Q,8,0),0)</f>
        <v>0</v>
      </c>
      <c r="CM425" s="518">
        <f>IFERROR(VLOOKUP($AM425,装备!$B:$Q,9,0),0)</f>
        <v>0</v>
      </c>
      <c r="CN425" s="518">
        <f>IFERROR(VLOOKUP($AM425,装备!$B:$Q,10,0),0)</f>
        <v>0</v>
      </c>
      <c r="CO425" s="518">
        <f>IFERROR(VLOOKUP($AM425,装备!$B:$Q,11,0),0)</f>
        <v>0</v>
      </c>
      <c r="CP425" s="518">
        <f>IFERROR(VLOOKUP($AM425,装备!$B:$Q,12,0),0)</f>
        <v>0</v>
      </c>
      <c r="CQ425" s="518">
        <f>IFERROR(VLOOKUP($AM425,装备!$B:$Q,13,0),0)</f>
        <v>0</v>
      </c>
      <c r="CR425" s="518">
        <f>IFERROR(VLOOKUP($AM425,装备!$B:$Q,14,0),0)</f>
        <v>0</v>
      </c>
      <c r="CS425" s="518">
        <f>IFERROR(VLOOKUP($AM425,装备!$B:$Q,16,0),0)</f>
        <v>0</v>
      </c>
      <c r="CT425" s="518">
        <f>IFERROR(VLOOKUP($AM425,装备!$B:$Q,5,0),0)</f>
        <v>0</v>
      </c>
      <c r="CU425" s="518">
        <f>IFERROR(VLOOKUP(AN425,装备!$B:$C,2,0),0)</f>
        <v>0</v>
      </c>
      <c r="CV425" s="518">
        <f>IFERROR(VLOOKUP($AN425,装备!$B:$Q,5,0),0)</f>
        <v>0</v>
      </c>
      <c r="CW425" s="518">
        <f>IFERROR(VLOOKUP($AN425,装备!$B:$Q,6,0),0)</f>
        <v>0</v>
      </c>
      <c r="CX425" s="518">
        <f>IFERROR(VLOOKUP($AN425,装备!$B:$Q,7,0),0)</f>
        <v>0</v>
      </c>
      <c r="CY425" s="518">
        <f>IFERROR(VLOOKUP($AN425,装备!$B:$Q,8,0),0)</f>
        <v>0</v>
      </c>
      <c r="CZ425" s="518">
        <f>IFERROR(VLOOKUP($AN425,装备!$B:$Q,9,0),0)</f>
        <v>0</v>
      </c>
      <c r="DA425" s="518">
        <f>IFERROR(VLOOKUP($AN425,装备!$B:$Q,10,0),0)</f>
        <v>0</v>
      </c>
      <c r="DB425" s="518">
        <f>IFERROR(VLOOKUP($AN425,装备!$B:$Q,11,0),0)</f>
        <v>0</v>
      </c>
      <c r="DC425" s="518">
        <f>IFERROR(VLOOKUP($AN425,装备!$B:$Q,12,0),0)</f>
        <v>0</v>
      </c>
      <c r="DD425" s="518">
        <f>IFERROR(VLOOKUP($AN425,装备!$B:$Q,13,0),0)</f>
        <v>0</v>
      </c>
      <c r="DE425" s="518">
        <f>IFERROR(VLOOKUP($AN425,装备!$B:$Q,14,0),0)</f>
        <v>0</v>
      </c>
      <c r="DF425" s="518">
        <f>IFERROR(VLOOKUP($AN425,装备!$B:$Q,16,0),0)</f>
        <v>0</v>
      </c>
      <c r="DG425" s="518">
        <f>IFERROR(VLOOKUP($AN425,装备!$B:$Q,5,0),0)</f>
        <v>0</v>
      </c>
      <c r="DH425" s="518">
        <f>IFERROR(VLOOKUP(AO425,装备!$B:$C,2,0),0)</f>
        <v>0</v>
      </c>
      <c r="DI425" s="518">
        <f>IFERROR(VLOOKUP($AO425,装备!$B:$Q,5,0),0)</f>
        <v>0</v>
      </c>
      <c r="DJ425" s="518">
        <f>IFERROR(VLOOKUP($AO425,装备!$B:$Q,6,0),0)</f>
        <v>0</v>
      </c>
      <c r="DK425" s="518">
        <f>IFERROR(VLOOKUP($AO425,装备!$B:$Q,7,0),0)</f>
        <v>0</v>
      </c>
      <c r="DL425" s="518">
        <f>IFERROR(VLOOKUP($AO425,装备!$B:$Q,8,0),0)</f>
        <v>0</v>
      </c>
      <c r="DM425" s="518">
        <f>IFERROR(VLOOKUP($AO425,装备!$B:$Q,9,0),0)</f>
        <v>0</v>
      </c>
      <c r="DN425" s="518">
        <f>IFERROR(VLOOKUP($AO425,装备!$B:$Q,10,0),0)</f>
        <v>0</v>
      </c>
      <c r="DO425" s="518">
        <f>IFERROR(VLOOKUP($AO425,装备!$B:$Q,11,0),0)</f>
        <v>0</v>
      </c>
      <c r="DP425" s="518">
        <f>IFERROR(VLOOKUP($AO425,装备!$B:$Q,12,0),0)</f>
        <v>0</v>
      </c>
      <c r="DQ425" s="518">
        <f>IFERROR(VLOOKUP($AO425,装备!$B:$Q,13,0),0)</f>
        <v>0</v>
      </c>
      <c r="DR425" s="518">
        <f>IFERROR(VLOOKUP($AO425,装备!$B:$Q,14,0),0)</f>
        <v>0</v>
      </c>
      <c r="DS425" s="518">
        <f>IFERROR(VLOOKUP($AO425,装备!$B:$Q,16,0),0)</f>
        <v>0</v>
      </c>
      <c r="DT425" s="518">
        <f>IFERROR(VLOOKUP($AO425,装备!$B:$Q,5,0),0)</f>
        <v>0</v>
      </c>
    </row>
    <row r="426" spans="1:124" ht="27" hidden="1" customHeight="1">
      <c r="A426" s="522">
        <f>未改造舰娘!$A422</f>
        <v>10045311</v>
      </c>
      <c r="B426" s="354" t="s">
        <v>5761</v>
      </c>
      <c r="C426" s="323"/>
      <c r="D426" s="323">
        <f t="shared" si="6"/>
        <v>110</v>
      </c>
      <c r="E426" s="520">
        <f>未改造舰娘!$C422</f>
        <v>4</v>
      </c>
      <c r="F426" s="518" t="str">
        <f>未改造舰娘!$D422</f>
        <v>驱逐</v>
      </c>
      <c r="G426" s="518" t="str">
        <f>未改造舰娘!$E422</f>
        <v>小型</v>
      </c>
      <c r="H426" s="518" t="str">
        <f>未改造舰娘!$F422</f>
        <v>护卫舰</v>
      </c>
      <c r="I426" s="518">
        <f>未改造舰娘!$AR422</f>
        <v>2</v>
      </c>
      <c r="J426" s="518" t="str">
        <f>未改造舰娘!$G422</f>
        <v>日本</v>
      </c>
      <c r="K426" s="519">
        <f>未改造舰娘!$H422+(BV426+CI426+CV426+DI426)*$C$2</f>
        <v>16</v>
      </c>
      <c r="L426" s="518">
        <f>未改造舰娘!$I422</f>
        <v>0</v>
      </c>
      <c r="M426" s="518">
        <f>未改造舰娘!$J422</f>
        <v>2</v>
      </c>
      <c r="N426" s="518">
        <f>未改造舰娘!$K422</f>
        <v>2</v>
      </c>
      <c r="O426" s="518">
        <f>未改造舰娘!$L422+((CE426+CR426+DE426+DR426)*$C$2)</f>
        <v>15</v>
      </c>
      <c r="P426" s="518" t="str">
        <f>IF($C$2=1,(IF(ISERROR(FIND("超长",未改造舰娘!$M422&amp;CC426&amp;CP426&amp;DC426&amp;DP426,1)),IF(ISERROR(FIND("长",未改造舰娘!$M422&amp;CC426&amp;CP426&amp;DC426&amp;DP426,1)),IF(ISERROR(FIND("中",未改造舰娘!$M422&amp;CC426&amp;CP426&amp;DC426&amp;DP426,1)),IF(ISERROR(FIND("短",未改造舰娘!$M422&amp;CC426&amp;CP426&amp;DC426&amp;DP426,1)),IF(ISERROR(FIND("无",未改造舰娘!$M422&amp;CC426&amp;CP426&amp;DC426&amp;DP426,1)),0,"无"),"短"),"中"),"长"),"超长")),未改造舰娘!$M422)</f>
        <v>短</v>
      </c>
      <c r="Q426" s="520">
        <f>未改造舰娘!$N422</f>
        <v>34</v>
      </c>
      <c r="R426" s="518">
        <f>(未改造舰娘!$P422)+(未改造舰娘!$Q422)*$C$3+((BW426+CJ426+CW426+DJ426)*$C$2)</f>
        <v>32</v>
      </c>
      <c r="S426" s="518">
        <f>(未改造舰娘!$R422)+(未改造舰娘!$S422)*$C$3+((BY426+CL426+CY426+DL426)*$C$2)</f>
        <v>78</v>
      </c>
      <c r="T426" s="518">
        <f>(未改造舰娘!$T422)+(未改造舰娘!$U422)*$C$3+((BX426+CK426+CX426+DK426)*$C$2)</f>
        <v>22</v>
      </c>
      <c r="U426" s="518">
        <f>(未改造舰娘!$V422)+(未改造舰娘!$W422)*$C$3+((CG426+CT426+DG426+DT426)*$C$2)</f>
        <v>45</v>
      </c>
      <c r="V426" s="519">
        <f>INT((((未改造舰娘!$Y422)-(未改造舰娘!$X422))*(((IF(D426=0,C426,D426))-1)/99))+未改造舰娘!$X422)+((CB426+CO426+DB426+DO426)*$C$2)</f>
        <v>87</v>
      </c>
      <c r="W426" s="518">
        <f>INT((((未改造舰娘!$AA422)-(未改造舰娘!$Z422))*(((IF(D426=0,C426,D426))-1)/99))+未改造舰娘!$Z422)+((CD426+CQ426+DD426+DQ426)*$C$2)</f>
        <v>81</v>
      </c>
      <c r="X426" s="518">
        <f>INT((((未改造舰娘!$AC422)-(未改造舰娘!$AB422))*(((IF(D426=0,C426,D426))-1)/99))+未改造舰娘!$AB422)+((CA426+CN426+DA426+DN426)*$C$2)</f>
        <v>18</v>
      </c>
      <c r="Y426" s="520">
        <f>INT((((未改造舰娘!$AE422)-(未改造舰娘!$AD422))*(((IF(D426=0,C426,D426))-1)/99))+未改造舰娘!$AD422)+((BZ426+CM426+CZ426+DM426)*$C$2)</f>
        <v>54</v>
      </c>
      <c r="Z426" s="518" t="str">
        <f>IF(未改造舰娘!$AF422=0,"",未改造舰娘!$AF422)</f>
        <v/>
      </c>
      <c r="AA426" s="518" t="str">
        <f>IF(未改造舰娘!$AG422="","",未改造舰娘!$AG422)</f>
        <v/>
      </c>
      <c r="AB426" s="518" t="str">
        <f>IF(未改造舰娘!$AH422="","",未改造舰娘!$AH422)</f>
        <v/>
      </c>
      <c r="AC426" s="518" t="str">
        <f>IF(未改造舰娘!$AI422="","",未改造舰娘!$AI422)</f>
        <v/>
      </c>
      <c r="AD426" s="518">
        <f>IF(未改造舰娘!$AJ422="","",未改造舰娘!$AJ422)</f>
        <v>0</v>
      </c>
      <c r="AE426" s="519">
        <f>IF(未改造舰娘!$AK422="","",未改造舰娘!$AK422)</f>
        <v>0</v>
      </c>
      <c r="AF426" s="518" t="str">
        <f>IF(未改造舰娘!$AL422="","",未改造舰娘!$AL422)</f>
        <v/>
      </c>
      <c r="AG426" s="518" t="str">
        <f>IF(未改造舰娘!$AM422="","",未改造舰娘!$AM422)</f>
        <v/>
      </c>
      <c r="AH426" s="518" t="str">
        <f>IF(未改造舰娘!$AN422="","",未改造舰娘!$AN422)</f>
        <v/>
      </c>
      <c r="AI426" s="518" t="str">
        <f>IF(未改造舰娘!$AO422="","",未改造舰娘!$AO422)</f>
        <v/>
      </c>
      <c r="AJ426" s="518" t="str">
        <f>IF(未改造舰娘!$AP422="","",未改造舰娘!$AP422)</f>
        <v/>
      </c>
      <c r="AK426" s="520" t="str">
        <f>IF(未改造舰娘!$AQ422="","",未改造舰娘!$AQ422)</f>
        <v/>
      </c>
      <c r="AL426" s="306" t="str">
        <f>IF(未改造舰娘!$AS422="","",未改造舰娘!$AS422)</f>
        <v>61厘米四连装鱼雷</v>
      </c>
      <c r="AM426" s="306" t="str">
        <f>IF(未改造舰娘!$AT422="","",未改造舰娘!$AT422)</f>
        <v/>
      </c>
      <c r="AN426" s="306" t="str">
        <f>IF(未改造舰娘!$AU422="","",未改造舰娘!$AU422)</f>
        <v/>
      </c>
      <c r="AO426" s="306" t="str">
        <f>IF(未改造舰娘!$AV422="","",未改造舰娘!$AV422)</f>
        <v/>
      </c>
      <c r="AP426" s="307" t="str">
        <f>IF(未改造舰娘!$AW422="","",未改造舰娘!$AW422)</f>
        <v/>
      </c>
      <c r="AQ426" s="308" t="str">
        <f>IF(未改造舰娘!$AX422="","",未改造舰娘!$AX422)</f>
        <v/>
      </c>
      <c r="AR426" s="518">
        <f>IF(未改造舰娘!$AY422="","",未改造舰娘!$AY422)</f>
        <v>15</v>
      </c>
      <c r="AS426" s="518">
        <f>IF(未改造舰娘!$AZ422="","",未改造舰娘!$AZ422)</f>
        <v>20</v>
      </c>
      <c r="AT426" s="518">
        <f>IF(未改造舰娘!$BA422="","",未改造舰娘!$BA422)</f>
        <v>0.48</v>
      </c>
      <c r="AU426" s="518">
        <f>IF(未改造舰娘!$BB422="","",未改造舰娘!$BB422)</f>
        <v>0.9</v>
      </c>
      <c r="AV426" s="519">
        <f>IF((未改造舰娘!$BG422+未改造舰娘!$BK422*$C$4)=0,"",(未改造舰娘!$BG422+未改造舰娘!$BK422*$C$4))</f>
        <v>6</v>
      </c>
      <c r="AW426" s="518">
        <f>IF((未改造舰娘!$BH422+未改造舰娘!$BL422*$C$4)=0,"",(未改造舰娘!$BH422+未改造舰娘!$BL422*$C$4))</f>
        <v>11</v>
      </c>
      <c r="AX426" s="518">
        <f>IF((未改造舰娘!$BI422+未改造舰娘!$BM422*$C$4)=0,"",(未改造舰娘!$BI422+未改造舰娘!$BM422*$C$4))</f>
        <v>8</v>
      </c>
      <c r="AY426" s="520" t="str">
        <f>IF((未改造舰娘!$BJ422+未改造舰娘!$BN422*$C$4)=0,"",(未改造舰娘!$BJ422+未改造舰娘!$BN422*$C$4))</f>
        <v/>
      </c>
      <c r="AZ426" s="521">
        <f>IF(未改造舰娘!BC422="","",未改造舰娘!BC422)</f>
        <v>0</v>
      </c>
      <c r="BA426" s="521">
        <f>IF(未改造舰娘!BD422="","",未改造舰娘!BD422)</f>
        <v>31</v>
      </c>
      <c r="BB426" s="521">
        <f>IF(未改造舰娘!BE422="","",未改造舰娘!BE422)</f>
        <v>7</v>
      </c>
      <c r="BC426" s="520">
        <f>IF(未改造舰娘!BF422="","",未改造舰娘!BF422)</f>
        <v>0</v>
      </c>
      <c r="BD426" s="67" t="s">
        <v>5816</v>
      </c>
      <c r="BE426" s="507"/>
      <c r="BF426" s="306" t="str">
        <f>IF(未改造舰娘!$BQ422="","",未改造舰娘!$BQ422)</f>
        <v/>
      </c>
      <c r="BG426" s="306" t="str">
        <f>IF(未改造舰娘!$BR422="","",未改造舰娘!$BR422)</f>
        <v/>
      </c>
      <c r="BH426" s="306"/>
      <c r="BU426" s="518">
        <f>IFERROR(VLOOKUP(AL426,装备!$B:$C,2,0),0)</f>
        <v>3</v>
      </c>
      <c r="BV426" s="518">
        <f>IFERROR(VLOOKUP($AL426,装备!$B:$Q,5,0),0)</f>
        <v>0</v>
      </c>
      <c r="BW426" s="518">
        <f>IFERROR(VLOOKUP($AL426,装备!$B:$Q,6,0),0)</f>
        <v>0</v>
      </c>
      <c r="BX426" s="518">
        <f>IFERROR(VLOOKUP($AL426,装备!$B:$Q,7,0),0)</f>
        <v>0</v>
      </c>
      <c r="BY426" s="518">
        <f>IFERROR(VLOOKUP($AL426,装备!$B:$Q,8,0),0)</f>
        <v>7</v>
      </c>
      <c r="BZ426" s="518">
        <f>IFERROR(VLOOKUP($AL426,装备!$B:$Q,9,0),0)</f>
        <v>0</v>
      </c>
      <c r="CA426" s="518">
        <f>IFERROR(VLOOKUP($AL426,装备!$B:$Q,10,0),0)</f>
        <v>0</v>
      </c>
      <c r="CB426" s="518">
        <f>IFERROR(VLOOKUP($AL426,装备!$B:$Q,11,0),0)</f>
        <v>0</v>
      </c>
      <c r="CC426" s="518" t="str">
        <f>IFERROR(VLOOKUP($AL426,装备!$B:$Q,12,0),0)</f>
        <v>短</v>
      </c>
      <c r="CD426" s="518">
        <f>IFERROR(VLOOKUP($AL426,装备!$B:$Q,13,0),0)</f>
        <v>0</v>
      </c>
      <c r="CE426" s="518">
        <f>IFERROR(VLOOKUP($AL426,装备!$B:$Q,14,0),0)</f>
        <v>0</v>
      </c>
      <c r="CF426" s="518">
        <f>IFERROR(VLOOKUP($AL426,装备!$B:$Q,16,0),0)</f>
        <v>0</v>
      </c>
      <c r="CG426" s="518">
        <f>IFERROR(VLOOKUP($AL426,装备!$B:$Q,5,0),0)</f>
        <v>0</v>
      </c>
      <c r="CH426" s="518">
        <f>IFERROR(VLOOKUP(AM426,装备!$B:$C,2,0),0)</f>
        <v>0</v>
      </c>
      <c r="CI426" s="518">
        <f>IFERROR(VLOOKUP($AM426,装备!$B:$Q,5,0),0)</f>
        <v>0</v>
      </c>
      <c r="CJ426" s="518">
        <f>IFERROR(VLOOKUP($AM426,装备!$B:$Q,6,0),0)</f>
        <v>0</v>
      </c>
      <c r="CK426" s="518">
        <f>IFERROR(VLOOKUP($AM426,装备!$B:$Q,7,0),0)</f>
        <v>0</v>
      </c>
      <c r="CL426" s="518">
        <f>IFERROR(VLOOKUP($AM426,装备!$B:$Q,8,0),0)</f>
        <v>0</v>
      </c>
      <c r="CM426" s="518">
        <f>IFERROR(VLOOKUP($AM426,装备!$B:$Q,9,0),0)</f>
        <v>0</v>
      </c>
      <c r="CN426" s="518">
        <f>IFERROR(VLOOKUP($AM426,装备!$B:$Q,10,0),0)</f>
        <v>0</v>
      </c>
      <c r="CO426" s="518">
        <f>IFERROR(VLOOKUP($AM426,装备!$B:$Q,11,0),0)</f>
        <v>0</v>
      </c>
      <c r="CP426" s="518">
        <f>IFERROR(VLOOKUP($AM426,装备!$B:$Q,12,0),0)</f>
        <v>0</v>
      </c>
      <c r="CQ426" s="518">
        <f>IFERROR(VLOOKUP($AM426,装备!$B:$Q,13,0),0)</f>
        <v>0</v>
      </c>
      <c r="CR426" s="518">
        <f>IFERROR(VLOOKUP($AM426,装备!$B:$Q,14,0),0)</f>
        <v>0</v>
      </c>
      <c r="CS426" s="518">
        <f>IFERROR(VLOOKUP($AM426,装备!$B:$Q,16,0),0)</f>
        <v>0</v>
      </c>
      <c r="CT426" s="518">
        <f>IFERROR(VLOOKUP($AM426,装备!$B:$Q,5,0),0)</f>
        <v>0</v>
      </c>
      <c r="CU426" s="518">
        <f>IFERROR(VLOOKUP(AN426,装备!$B:$C,2,0),0)</f>
        <v>0</v>
      </c>
      <c r="CV426" s="518">
        <f>IFERROR(VLOOKUP($AN426,装备!$B:$Q,5,0),0)</f>
        <v>0</v>
      </c>
      <c r="CW426" s="518">
        <f>IFERROR(VLOOKUP($AN426,装备!$B:$Q,6,0),0)</f>
        <v>0</v>
      </c>
      <c r="CX426" s="518">
        <f>IFERROR(VLOOKUP($AN426,装备!$B:$Q,7,0),0)</f>
        <v>0</v>
      </c>
      <c r="CY426" s="518">
        <f>IFERROR(VLOOKUP($AN426,装备!$B:$Q,8,0),0)</f>
        <v>0</v>
      </c>
      <c r="CZ426" s="518">
        <f>IFERROR(VLOOKUP($AN426,装备!$B:$Q,9,0),0)</f>
        <v>0</v>
      </c>
      <c r="DA426" s="518">
        <f>IFERROR(VLOOKUP($AN426,装备!$B:$Q,10,0),0)</f>
        <v>0</v>
      </c>
      <c r="DB426" s="518">
        <f>IFERROR(VLOOKUP($AN426,装备!$B:$Q,11,0),0)</f>
        <v>0</v>
      </c>
      <c r="DC426" s="518">
        <f>IFERROR(VLOOKUP($AN426,装备!$B:$Q,12,0),0)</f>
        <v>0</v>
      </c>
      <c r="DD426" s="518">
        <f>IFERROR(VLOOKUP($AN426,装备!$B:$Q,13,0),0)</f>
        <v>0</v>
      </c>
      <c r="DE426" s="518">
        <f>IFERROR(VLOOKUP($AN426,装备!$B:$Q,14,0),0)</f>
        <v>0</v>
      </c>
      <c r="DF426" s="518">
        <f>IFERROR(VLOOKUP($AN426,装备!$B:$Q,16,0),0)</f>
        <v>0</v>
      </c>
      <c r="DG426" s="518">
        <f>IFERROR(VLOOKUP($AN426,装备!$B:$Q,5,0),0)</f>
        <v>0</v>
      </c>
      <c r="DH426" s="518">
        <f>IFERROR(VLOOKUP(AO426,装备!$B:$C,2,0),0)</f>
        <v>0</v>
      </c>
      <c r="DI426" s="518">
        <f>IFERROR(VLOOKUP($AO426,装备!$B:$Q,5,0),0)</f>
        <v>0</v>
      </c>
      <c r="DJ426" s="518">
        <f>IFERROR(VLOOKUP($AO426,装备!$B:$Q,6,0),0)</f>
        <v>0</v>
      </c>
      <c r="DK426" s="518">
        <f>IFERROR(VLOOKUP($AO426,装备!$B:$Q,7,0),0)</f>
        <v>0</v>
      </c>
      <c r="DL426" s="518">
        <f>IFERROR(VLOOKUP($AO426,装备!$B:$Q,8,0),0)</f>
        <v>0</v>
      </c>
      <c r="DM426" s="518">
        <f>IFERROR(VLOOKUP($AO426,装备!$B:$Q,9,0),0)</f>
        <v>0</v>
      </c>
      <c r="DN426" s="518">
        <f>IFERROR(VLOOKUP($AO426,装备!$B:$Q,10,0),0)</f>
        <v>0</v>
      </c>
      <c r="DO426" s="518">
        <f>IFERROR(VLOOKUP($AO426,装备!$B:$Q,11,0),0)</f>
        <v>0</v>
      </c>
      <c r="DP426" s="518">
        <f>IFERROR(VLOOKUP($AO426,装备!$B:$Q,12,0),0)</f>
        <v>0</v>
      </c>
      <c r="DQ426" s="518">
        <f>IFERROR(VLOOKUP($AO426,装备!$B:$Q,13,0),0)</f>
        <v>0</v>
      </c>
      <c r="DR426" s="518">
        <f>IFERROR(VLOOKUP($AO426,装备!$B:$Q,14,0),0)</f>
        <v>0</v>
      </c>
      <c r="DS426" s="518">
        <f>IFERROR(VLOOKUP($AO426,装备!$B:$Q,16,0),0)</f>
        <v>0</v>
      </c>
      <c r="DT426" s="518">
        <f>IFERROR(VLOOKUP($AO426,装备!$B:$Q,5,0),0)</f>
        <v>0</v>
      </c>
    </row>
    <row r="427" spans="1:124" ht="27" hidden="1" customHeight="1">
      <c r="A427" s="529">
        <f>未改造舰娘!$A423</f>
        <v>10045413</v>
      </c>
      <c r="B427" s="354" t="s">
        <v>5794</v>
      </c>
      <c r="C427" s="323"/>
      <c r="D427" s="323">
        <f t="shared" si="6"/>
        <v>110</v>
      </c>
      <c r="E427" s="527">
        <f>未改造舰娘!$C423</f>
        <v>6</v>
      </c>
      <c r="F427" s="525" t="str">
        <f>未改造舰娘!$D423</f>
        <v>战列</v>
      </c>
      <c r="G427" s="525" t="str">
        <f>未改造舰娘!$E423</f>
        <v>大型</v>
      </c>
      <c r="H427" s="525" t="str">
        <f>未改造舰娘!$F423</f>
        <v>主力舰</v>
      </c>
      <c r="I427" s="525">
        <f>未改造舰娘!$AR423</f>
        <v>4</v>
      </c>
      <c r="J427" s="525" t="str">
        <f>未改造舰娘!$G423</f>
        <v>英国</v>
      </c>
      <c r="K427" s="526">
        <f>未改造舰娘!$H423+(BV427+CI427+CV427+DI427)*$C$2</f>
        <v>81</v>
      </c>
      <c r="L427" s="525">
        <f>未改造舰娘!$I423</f>
        <v>-1</v>
      </c>
      <c r="M427" s="525">
        <f>未改造舰娘!$J423</f>
        <v>5</v>
      </c>
      <c r="N427" s="525">
        <f>未改造舰娘!$K423</f>
        <v>6</v>
      </c>
      <c r="O427" s="525">
        <f>未改造舰娘!$L423+((CE427+CR427+DE427+DR427)*$C$2)</f>
        <v>6</v>
      </c>
      <c r="P427" s="525" t="str">
        <f>IF($C$2=1,(IF(ISERROR(FIND("超长",未改造舰娘!$M423&amp;CC427&amp;CP427&amp;DC427&amp;DP427,1)),IF(ISERROR(FIND("长",未改造舰娘!$M423&amp;CC427&amp;CP427&amp;DC427&amp;DP427,1)),IF(ISERROR(FIND("中",未改造舰娘!$M423&amp;CC427&amp;CP427&amp;DC427&amp;DP427,1)),IF(ISERROR(FIND("短",未改造舰娘!$M423&amp;CC427&amp;CP427&amp;DC427&amp;DP427,1)),IF(ISERROR(FIND("无",未改造舰娘!$M423&amp;CC427&amp;CP427&amp;DC427&amp;DP427,1)),0,"无"),"短"),"中"),"长"),"超长")),未改造舰娘!$M423)</f>
        <v>长</v>
      </c>
      <c r="Q427" s="527">
        <f>未改造舰娘!$N423</f>
        <v>28.25</v>
      </c>
      <c r="R427" s="525">
        <f>(未改造舰娘!$P423)+(未改造舰娘!$Q423)*$C$3+((BW427+CJ427+CW427+DJ427)*$C$2)</f>
        <v>110</v>
      </c>
      <c r="S427" s="525">
        <f>(未改造舰娘!$R423)+(未改造舰娘!$S423)*$C$3+((BY427+CL427+CY427+DL427)*$C$2)</f>
        <v>0</v>
      </c>
      <c r="T427" s="525">
        <f>(未改造舰娘!$T423)+(未改造舰娘!$U423)*$C$3+((BX427+CK427+CX427+DK427)*$C$2)</f>
        <v>105</v>
      </c>
      <c r="U427" s="525">
        <f>(未改造舰娘!$V423)+(未改造舰娘!$W423)*$C$3+((CG427+CT427+DG427+DT427)*$C$2)</f>
        <v>98</v>
      </c>
      <c r="V427" s="526">
        <f>INT((((未改造舰娘!$Y423)-(未改造舰娘!$X423))*(((IF(D427=0,C427,D427))-1)/99))+未改造舰娘!$X423)+((CB427+CO427+DB427+DO427)*$C$2)</f>
        <v>97</v>
      </c>
      <c r="W427" s="525">
        <f>INT((((未改造舰娘!$AA423)-(未改造舰娘!$Z423))*(((IF(D427=0,C427,D427))-1)/99))+未改造舰娘!$Z423)+((CD427+CQ427+DD427+DQ427)*$C$2)</f>
        <v>50</v>
      </c>
      <c r="X427" s="525">
        <f>INT((((未改造舰娘!$AC423)-(未改造舰娘!$AB423))*(((IF(D427=0,C427,D427))-1)/99))+未改造舰娘!$AB423)+((CA427+CN427+DA427+DN427)*$C$2)</f>
        <v>42</v>
      </c>
      <c r="Y427" s="527">
        <f>INT((((未改造舰娘!$AE423)-(未改造舰娘!$AD423))*(((IF(D427=0,C427,D427))-1)/99))+未改造舰娘!$AD423)+((BZ427+CM427+CZ427+DM427)*$C$2)</f>
        <v>0</v>
      </c>
      <c r="Z427" s="525" t="str">
        <f>IF(未改造舰娘!$AF423=0,"",未改造舰娘!$AF423)</f>
        <v/>
      </c>
      <c r="AA427" s="525" t="str">
        <f>IF(未改造舰娘!$AG423="","",未改造舰娘!$AG423)</f>
        <v/>
      </c>
      <c r="AB427" s="525" t="str">
        <f>IF(未改造舰娘!$AH423="","",未改造舰娘!$AH423)</f>
        <v/>
      </c>
      <c r="AC427" s="525" t="str">
        <f>IF(未改造舰娘!$AI423="","",未改造舰娘!$AI423)</f>
        <v/>
      </c>
      <c r="AD427" s="525">
        <f>IF(未改造舰娘!$AJ423="","",未改造舰娘!$AJ423)</f>
        <v>0</v>
      </c>
      <c r="AE427" s="526">
        <f>IF(未改造舰娘!$AK423="","",未改造舰娘!$AK423)</f>
        <v>0</v>
      </c>
      <c r="AF427" s="525" t="str">
        <f>IF(未改造舰娘!$AL423="","",未改造舰娘!$AL423)</f>
        <v/>
      </c>
      <c r="AG427" s="525" t="str">
        <f>IF(未改造舰娘!$AM423="","",未改造舰娘!$AM423)</f>
        <v/>
      </c>
      <c r="AH427" s="525" t="str">
        <f>IF(未改造舰娘!$AN423="","",未改造舰娘!$AN423)</f>
        <v/>
      </c>
      <c r="AI427" s="525" t="str">
        <f>IF(未改造舰娘!$AO423="","",未改造舰娘!$AO423)</f>
        <v/>
      </c>
      <c r="AJ427" s="525" t="str">
        <f>IF(未改造舰娘!$AP423="","",未改造舰娘!$AP423)</f>
        <v/>
      </c>
      <c r="AK427" s="527" t="str">
        <f>IF(未改造舰娘!$AQ423="","",未改造舰娘!$AQ423)</f>
        <v/>
      </c>
      <c r="AL427" s="306" t="str">
        <f>IF(未改造舰娘!$AS423="","",未改造舰娘!$AS423)</f>
        <v>E国MK.III型三联16英寸炮</v>
      </c>
      <c r="AM427" s="306" t="str">
        <f>IF(未改造舰娘!$AT423="","",未改造舰娘!$AT423)</f>
        <v>E国博福斯40毫米防空机炮(六联)</v>
      </c>
      <c r="AN427" s="306" t="str">
        <f>IF(未改造舰娘!$AU423="","",未改造舰娘!$AU423)</f>
        <v/>
      </c>
      <c r="AO427" s="306" t="str">
        <f>IF(未改造舰娘!$AV423="","",未改造舰娘!$AV423)</f>
        <v/>
      </c>
      <c r="AP427" s="307" t="str">
        <f>IF(未改造舰娘!$AW423="","",未改造舰娘!$AW423)</f>
        <v>新锐战舰(3级)：提高全队9点命中值、降低自身3点回避值；单纵时提高自身12点火力值、10点命中值；梯形时提高全队9%暴击率；复纵时提高全队9点回避值。</v>
      </c>
      <c r="AQ427" s="308" t="str">
        <f>IF(未改造舰娘!$AX423="","",未改造舰娘!$AX423)</f>
        <v/>
      </c>
      <c r="AR427" s="525">
        <f>IF(未改造舰娘!$AY423="","",未改造舰娘!$AY423)</f>
        <v>125</v>
      </c>
      <c r="AS427" s="525">
        <f>IF(未改造舰娘!$AZ423="","",未改造舰娘!$AZ423)</f>
        <v>175</v>
      </c>
      <c r="AT427" s="525">
        <f>IF(未改造舰娘!$BA423="","",未改造舰娘!$BA423)</f>
        <v>4.8</v>
      </c>
      <c r="AU427" s="525">
        <f>IF(未改造舰娘!$BB423="","",未改造舰娘!$BB423)</f>
        <v>9</v>
      </c>
      <c r="AV427" s="526">
        <f>IF((未改造舰娘!$BG423+未改造舰娘!$BK423*$C$4)=0,"",(未改造舰娘!$BG423+未改造舰娘!$BK423*$C$4))</f>
        <v>50</v>
      </c>
      <c r="AW427" s="525">
        <f>IF((未改造舰娘!$BH423+未改造舰娘!$BL423*$C$4)=0,"",(未改造舰娘!$BH423+未改造舰娘!$BL423*$C$4))</f>
        <v>83</v>
      </c>
      <c r="AX427" s="525">
        <f>IF((未改造舰娘!$BI423+未改造舰娘!$BM423*$C$4)=0,"",(未改造舰娘!$BI423+未改造舰娘!$BM423*$C$4))</f>
        <v>90</v>
      </c>
      <c r="AY427" s="527">
        <f>IF((未改造舰娘!$BJ423+未改造舰娘!$BN423*$C$4)=0,"",(未改造舰娘!$BJ423+未改造舰娘!$BN423*$C$4))</f>
        <v>6</v>
      </c>
      <c r="AZ427" s="528">
        <f>IF(未改造舰娘!BC423="","",未改造舰娘!BC423)</f>
        <v>91</v>
      </c>
      <c r="BA427" s="528">
        <f>IF(未改造舰娘!BD423="","",未改造舰娘!BD423)</f>
        <v>0</v>
      </c>
      <c r="BB427" s="528">
        <f>IF(未改造舰娘!BE423="","",未改造舰娘!BE423)</f>
        <v>80</v>
      </c>
      <c r="BC427" s="527">
        <f>IF(未改造舰娘!BF423="","",未改造舰娘!BF423)</f>
        <v>66</v>
      </c>
      <c r="BD427" s="67" t="s">
        <v>5817</v>
      </c>
      <c r="BE427" s="507"/>
      <c r="BF427" s="306" t="str">
        <f>IF(未改造舰娘!$BQ423="","",未改造舰娘!$BQ423)</f>
        <v/>
      </c>
      <c r="BG427" s="306" t="str">
        <f>IF(未改造舰娘!$BR423="","",未改造舰娘!$BR423)</f>
        <v/>
      </c>
      <c r="BH427" s="306"/>
      <c r="BU427" s="525">
        <f>IFERROR(VLOOKUP(AL427,装备!$B:$C,2,0),0)</f>
        <v>4</v>
      </c>
      <c r="BV427" s="525">
        <f>IFERROR(VLOOKUP($AL427,装备!$B:$Q,5,0),0)</f>
        <v>0</v>
      </c>
      <c r="BW427" s="525">
        <f>IFERROR(VLOOKUP($AL427,装备!$B:$Q,6,0),0)</f>
        <v>24</v>
      </c>
      <c r="BX427" s="525">
        <f>IFERROR(VLOOKUP($AL427,装备!$B:$Q,7,0),0)</f>
        <v>0</v>
      </c>
      <c r="BY427" s="525">
        <f>IFERROR(VLOOKUP($AL427,装备!$B:$Q,8,0),0)</f>
        <v>0</v>
      </c>
      <c r="BZ427" s="525">
        <f>IFERROR(VLOOKUP($AL427,装备!$B:$Q,9,0),0)</f>
        <v>0</v>
      </c>
      <c r="CA427" s="525">
        <f>IFERROR(VLOOKUP($AL427,装备!$B:$Q,10,0),0)</f>
        <v>0</v>
      </c>
      <c r="CB427" s="525">
        <f>IFERROR(VLOOKUP($AL427,装备!$B:$Q,11,0),0)</f>
        <v>1</v>
      </c>
      <c r="CC427" s="525" t="str">
        <f>IFERROR(VLOOKUP($AL427,装备!$B:$Q,12,0),0)</f>
        <v>长</v>
      </c>
      <c r="CD427" s="525">
        <f>IFERROR(VLOOKUP($AL427,装备!$B:$Q,13,0),0)</f>
        <v>0</v>
      </c>
      <c r="CE427" s="525">
        <f>IFERROR(VLOOKUP($AL427,装备!$B:$Q,14,0),0)</f>
        <v>0</v>
      </c>
      <c r="CF427" s="525">
        <f>IFERROR(VLOOKUP($AL427,装备!$B:$Q,16,0),0)</f>
        <v>0</v>
      </c>
      <c r="CG427" s="525">
        <f>IFERROR(VLOOKUP($AL427,装备!$B:$Q,5,0),0)</f>
        <v>0</v>
      </c>
      <c r="CH427" s="525">
        <f>IFERROR(VLOOKUP(AM427,装备!$B:$C,2,0),0)</f>
        <v>6</v>
      </c>
      <c r="CI427" s="525">
        <f>IFERROR(VLOOKUP($AM427,装备!$B:$Q,5,0),0)</f>
        <v>0</v>
      </c>
      <c r="CJ427" s="525">
        <f>IFERROR(VLOOKUP($AM427,装备!$B:$Q,6,0),0)</f>
        <v>3</v>
      </c>
      <c r="CK427" s="525">
        <f>IFERROR(VLOOKUP($AM427,装备!$B:$Q,7,0),0)</f>
        <v>0</v>
      </c>
      <c r="CL427" s="525">
        <f>IFERROR(VLOOKUP($AM427,装备!$B:$Q,8,0),0)</f>
        <v>0</v>
      </c>
      <c r="CM427" s="525">
        <f>IFERROR(VLOOKUP($AM427,装备!$B:$Q,9,0),0)</f>
        <v>0</v>
      </c>
      <c r="CN427" s="525">
        <f>IFERROR(VLOOKUP($AM427,装备!$B:$Q,10,0),0)</f>
        <v>0</v>
      </c>
      <c r="CO427" s="525">
        <f>IFERROR(VLOOKUP($AM427,装备!$B:$Q,11,0),0)</f>
        <v>1</v>
      </c>
      <c r="CP427" s="525" t="str">
        <f>IFERROR(VLOOKUP($AM427,装备!$B:$Q,12,0),0)</f>
        <v>短</v>
      </c>
      <c r="CQ427" s="525">
        <f>IFERROR(VLOOKUP($AM427,装备!$B:$Q,13,0),0)</f>
        <v>0</v>
      </c>
      <c r="CR427" s="525">
        <f>IFERROR(VLOOKUP($AM427,装备!$B:$Q,14,0),0)</f>
        <v>0</v>
      </c>
      <c r="CS427" s="525">
        <f>IFERROR(VLOOKUP($AM427,装备!$B:$Q,16,0),0)</f>
        <v>11</v>
      </c>
      <c r="CT427" s="525">
        <f>IFERROR(VLOOKUP($AM427,装备!$B:$Q,5,0),0)</f>
        <v>0</v>
      </c>
      <c r="CU427" s="525">
        <f>IFERROR(VLOOKUP(AN427,装备!$B:$C,2,0),0)</f>
        <v>0</v>
      </c>
      <c r="CV427" s="525">
        <f>IFERROR(VLOOKUP($AN427,装备!$B:$Q,5,0),0)</f>
        <v>0</v>
      </c>
      <c r="CW427" s="525">
        <f>IFERROR(VLOOKUP($AN427,装备!$B:$Q,6,0),0)</f>
        <v>0</v>
      </c>
      <c r="CX427" s="525">
        <f>IFERROR(VLOOKUP($AN427,装备!$B:$Q,7,0),0)</f>
        <v>0</v>
      </c>
      <c r="CY427" s="525">
        <f>IFERROR(VLOOKUP($AN427,装备!$B:$Q,8,0),0)</f>
        <v>0</v>
      </c>
      <c r="CZ427" s="525">
        <f>IFERROR(VLOOKUP($AN427,装备!$B:$Q,9,0),0)</f>
        <v>0</v>
      </c>
      <c r="DA427" s="525">
        <f>IFERROR(VLOOKUP($AN427,装备!$B:$Q,10,0),0)</f>
        <v>0</v>
      </c>
      <c r="DB427" s="525">
        <f>IFERROR(VLOOKUP($AN427,装备!$B:$Q,11,0),0)</f>
        <v>0</v>
      </c>
      <c r="DC427" s="525">
        <f>IFERROR(VLOOKUP($AN427,装备!$B:$Q,12,0),0)</f>
        <v>0</v>
      </c>
      <c r="DD427" s="525">
        <f>IFERROR(VLOOKUP($AN427,装备!$B:$Q,13,0),0)</f>
        <v>0</v>
      </c>
      <c r="DE427" s="525">
        <f>IFERROR(VLOOKUP($AN427,装备!$B:$Q,14,0),0)</f>
        <v>0</v>
      </c>
      <c r="DF427" s="525">
        <f>IFERROR(VLOOKUP($AN427,装备!$B:$Q,16,0),0)</f>
        <v>0</v>
      </c>
      <c r="DG427" s="525">
        <f>IFERROR(VLOOKUP($AN427,装备!$B:$Q,5,0),0)</f>
        <v>0</v>
      </c>
      <c r="DH427" s="525">
        <f>IFERROR(VLOOKUP(AO427,装备!$B:$C,2,0),0)</f>
        <v>0</v>
      </c>
      <c r="DI427" s="525">
        <f>IFERROR(VLOOKUP($AO427,装备!$B:$Q,5,0),0)</f>
        <v>0</v>
      </c>
      <c r="DJ427" s="525">
        <f>IFERROR(VLOOKUP($AO427,装备!$B:$Q,6,0),0)</f>
        <v>0</v>
      </c>
      <c r="DK427" s="525">
        <f>IFERROR(VLOOKUP($AO427,装备!$B:$Q,7,0),0)</f>
        <v>0</v>
      </c>
      <c r="DL427" s="525">
        <f>IFERROR(VLOOKUP($AO427,装备!$B:$Q,8,0),0)</f>
        <v>0</v>
      </c>
      <c r="DM427" s="525">
        <f>IFERROR(VLOOKUP($AO427,装备!$B:$Q,9,0),0)</f>
        <v>0</v>
      </c>
      <c r="DN427" s="525">
        <f>IFERROR(VLOOKUP($AO427,装备!$B:$Q,10,0),0)</f>
        <v>0</v>
      </c>
      <c r="DO427" s="525">
        <f>IFERROR(VLOOKUP($AO427,装备!$B:$Q,11,0),0)</f>
        <v>0</v>
      </c>
      <c r="DP427" s="525">
        <f>IFERROR(VLOOKUP($AO427,装备!$B:$Q,12,0),0)</f>
        <v>0</v>
      </c>
      <c r="DQ427" s="525">
        <f>IFERROR(VLOOKUP($AO427,装备!$B:$Q,13,0),0)</f>
        <v>0</v>
      </c>
      <c r="DR427" s="525">
        <f>IFERROR(VLOOKUP($AO427,装备!$B:$Q,14,0),0)</f>
        <v>0</v>
      </c>
      <c r="DS427" s="525">
        <f>IFERROR(VLOOKUP($AO427,装备!$B:$Q,16,0),0)</f>
        <v>0</v>
      </c>
      <c r="DT427" s="525">
        <f>IFERROR(VLOOKUP($AO427,装备!$B:$Q,5,0),0)</f>
        <v>0</v>
      </c>
    </row>
    <row r="428" spans="1:124" ht="27" customHeight="1">
      <c r="A428" s="529">
        <f>未改造舰娘!$A424</f>
        <v>10045513</v>
      </c>
      <c r="B428" s="354" t="s">
        <v>564</v>
      </c>
      <c r="C428" s="323"/>
      <c r="D428" s="323">
        <f t="shared" si="6"/>
        <v>110</v>
      </c>
      <c r="E428" s="527">
        <f>未改造舰娘!$C424</f>
        <v>6</v>
      </c>
      <c r="F428" s="525" t="str">
        <f>未改造舰娘!$D424</f>
        <v>装母</v>
      </c>
      <c r="G428" s="525" t="str">
        <f>未改造舰娘!$E424</f>
        <v>大型</v>
      </c>
      <c r="H428" s="525" t="str">
        <f>未改造舰娘!$F424</f>
        <v>主力舰</v>
      </c>
      <c r="I428" s="525">
        <f>未改造舰娘!$AR424</f>
        <v>4</v>
      </c>
      <c r="J428" s="525" t="str">
        <f>未改造舰娘!$G424</f>
        <v>英国</v>
      </c>
      <c r="K428" s="526">
        <f>未改造舰娘!$H424+(BV428+CI428+CV428+DI428)*$C$2</f>
        <v>84</v>
      </c>
      <c r="L428" s="525">
        <f>未改造舰娘!$I424</f>
        <v>0</v>
      </c>
      <c r="M428" s="525">
        <f>未改造舰娘!$J424</f>
        <v>3</v>
      </c>
      <c r="N428" s="525">
        <f>未改造舰娘!$K424</f>
        <v>3</v>
      </c>
      <c r="O428" s="525">
        <f>未改造舰娘!$L424+((CE428+CR428+DE428+DR428)*$C$2)</f>
        <v>15</v>
      </c>
      <c r="P428" s="525" t="str">
        <f>IF($C$2=1,(IF(ISERROR(FIND("超长",未改造舰娘!$M424&amp;CC428&amp;CP428&amp;DC428&amp;DP428,1)),IF(ISERROR(FIND("长",未改造舰娘!$M424&amp;CC428&amp;CP428&amp;DC428&amp;DP428,1)),IF(ISERROR(FIND("中",未改造舰娘!$M424&amp;CC428&amp;CP428&amp;DC428&amp;DP428,1)),IF(ISERROR(FIND("短",未改造舰娘!$M424&amp;CC428&amp;CP428&amp;DC428&amp;DP428,1)),IF(ISERROR(FIND("无",未改造舰娘!$M424&amp;CC428&amp;CP428&amp;DC428&amp;DP428,1)),0,"无"),"短"),"中"),"长"),"超长")),未改造舰娘!$M424)</f>
        <v>短</v>
      </c>
      <c r="Q428" s="527">
        <f>未改造舰娘!$N424</f>
        <v>31.5</v>
      </c>
      <c r="R428" s="525">
        <f>(未改造舰娘!$P424)+(未改造舰娘!$Q424)*$C$3+((BW428+CJ428+CW428+DJ428)*$C$2)</f>
        <v>45</v>
      </c>
      <c r="S428" s="525">
        <f>(未改造舰娘!$R424)+(未改造舰娘!$S424)*$C$3+((BY428+CL428+CY428+DL428)*$C$2)</f>
        <v>0</v>
      </c>
      <c r="T428" s="525">
        <f>(未改造舰娘!$T424)+(未改造舰娘!$U424)*$C$3+((BX428+CK428+CX428+DK428)*$C$2)</f>
        <v>95</v>
      </c>
      <c r="U428" s="525">
        <f>(未改造舰娘!$V424)+(未改造舰娘!$W424)*$C$3+((CG428+CT428+DG428+DT428)*$C$2)</f>
        <v>110</v>
      </c>
      <c r="V428" s="526">
        <f>INT((((未改造舰娘!$Y424)-(未改造舰娘!$X424))*(((IF(D428=0,C428,D428))-1)/99))+未改造舰娘!$X424)+((CB428+CO428+DB428+DO428)*$C$2)</f>
        <v>89</v>
      </c>
      <c r="W428" s="525">
        <f>INT((((未改造舰娘!$AA424)-(未改造舰娘!$Z424))*(((IF(D428=0,C428,D428))-1)/99))+未改造舰娘!$Z424)+((CD428+CQ428+DD428+DQ428)*$C$2)</f>
        <v>51</v>
      </c>
      <c r="X428" s="525">
        <f>INT((((未改造舰娘!$AC424)-(未改造舰娘!$AB424))*(((IF(D428=0,C428,D428))-1)/99))+未改造舰娘!$AB424)+((CA428+CN428+DA428+DN428)*$C$2)</f>
        <v>67</v>
      </c>
      <c r="Y428" s="527">
        <f>INT((((未改造舰娘!$AE424)-(未改造舰娘!$AD424))*(((IF(D428=0,C428,D428))-1)/99))+未改造舰娘!$AD424)+((BZ428+CM428+CZ428+DM428)*$C$2)</f>
        <v>0</v>
      </c>
      <c r="Z428" s="525">
        <f>IF(未改造舰娘!$AF424=0,"",未改造舰娘!$AF424)</f>
        <v>20</v>
      </c>
      <c r="AA428" s="525">
        <f>IF(未改造舰娘!$AG424="","",未改造舰娘!$AG424)</f>
        <v>30</v>
      </c>
      <c r="AB428" s="525">
        <f>IF(未改造舰娘!$AH424="","",未改造舰娘!$AH424)</f>
        <v>21</v>
      </c>
      <c r="AC428" s="525">
        <f>IF(未改造舰娘!$AI424="","",未改造舰娘!$AI424)</f>
        <v>12</v>
      </c>
      <c r="AD428" s="525">
        <f>IF(未改造舰娘!$AJ424="","",未改造舰娘!$AJ424)</f>
        <v>83</v>
      </c>
      <c r="AE428" s="526">
        <f>IF(未改造舰娘!$AK424="","",未改造舰娘!$AK424)</f>
        <v>0</v>
      </c>
      <c r="AF428" s="525" t="str">
        <f>IF(未改造舰娘!$AL424="","",未改造舰娘!$AL424)</f>
        <v/>
      </c>
      <c r="AG428" s="525" t="str">
        <f>IF(未改造舰娘!$AM424="","",未改造舰娘!$AM424)</f>
        <v/>
      </c>
      <c r="AH428" s="525" t="str">
        <f>IF(未改造舰娘!$AN424="","",未改造舰娘!$AN424)</f>
        <v/>
      </c>
      <c r="AI428" s="525" t="str">
        <f>IF(未改造舰娘!$AO424="","",未改造舰娘!$AO424)</f>
        <v/>
      </c>
      <c r="AJ428" s="525" t="str">
        <f>IF(未改造舰娘!$AP424="","",未改造舰娘!$AP424)</f>
        <v/>
      </c>
      <c r="AK428" s="527" t="str">
        <f>IF(未改造舰娘!$AQ424="","",未改造舰娘!$AQ424)</f>
        <v/>
      </c>
      <c r="AL428" s="306" t="str">
        <f>IF(未改造舰娘!$AS424="","",未改造舰娘!$AS424)</f>
        <v>飞龙</v>
      </c>
      <c r="AM428" s="306" t="str">
        <f>IF(未改造舰娘!$AT424="","",未改造舰娘!$AT424)</f>
        <v/>
      </c>
      <c r="AN428" s="306" t="str">
        <f>IF(未改造舰娘!$AU424="","",未改造舰娘!$AU424)</f>
        <v/>
      </c>
      <c r="AO428" s="306" t="str">
        <f>IF(未改造舰娘!$AV424="","",未改造舰娘!$AV424)</f>
        <v/>
      </c>
      <c r="AP428" s="307" t="str">
        <f>IF(未改造舰娘!$AW424="","",未改造舰娘!$AW424)</f>
        <v>新时代(3级)：提升自身12点火力值。炮击战阶段，自身可以参与次轮炮击战，火力为首轮炮击120%。</v>
      </c>
      <c r="AQ428" s="308" t="str">
        <f>IF(未改造舰娘!$AX424="","",未改造舰娘!$AX424)</f>
        <v/>
      </c>
      <c r="AR428" s="525">
        <f>IF(未改造舰娘!$AY424="","",未改造舰娘!$AY424)</f>
        <v>95</v>
      </c>
      <c r="AS428" s="525">
        <f>IF(未改造舰娘!$AZ424="","",未改造舰娘!$AZ424)</f>
        <v>130</v>
      </c>
      <c r="AT428" s="525">
        <f>IF(未改造舰娘!$BA424="","",未改造舰娘!$BA424)</f>
        <v>3.5</v>
      </c>
      <c r="AU428" s="525">
        <f>IF(未改造舰娘!$BB424="","",未改造舰娘!$BB424)</f>
        <v>5.8</v>
      </c>
      <c r="AV428" s="526">
        <f>IF((未改造舰娘!$BG424+未改造舰娘!$BK424*$C$4)=0,"",(未改造舰娘!$BG424+未改造舰娘!$BK424*$C$4))</f>
        <v>23</v>
      </c>
      <c r="AW428" s="525">
        <f>IF((未改造舰娘!$BH424+未改造舰娘!$BL424*$C$4)=0,"",(未改造舰娘!$BH424+未改造舰娘!$BL424*$C$4))</f>
        <v>26</v>
      </c>
      <c r="AX428" s="525">
        <f>IF((未改造舰娘!$BI424+未改造舰娘!$BM424*$C$4)=0,"",(未改造舰娘!$BI424+未改造舰娘!$BM424*$C$4))</f>
        <v>40</v>
      </c>
      <c r="AY428" s="527">
        <f>IF((未改造舰娘!$BJ424+未改造舰娘!$BN424*$C$4)=0,"",(未改造舰娘!$BJ424+未改造舰娘!$BN424*$C$4))</f>
        <v>23</v>
      </c>
      <c r="AZ428" s="528">
        <f>IF(未改造舰娘!BC424="","",未改造舰娘!BC424)</f>
        <v>3</v>
      </c>
      <c r="BA428" s="528">
        <f>IF(未改造舰娘!BD424="","",未改造舰娘!BD424)</f>
        <v>0</v>
      </c>
      <c r="BB428" s="528">
        <f>IF(未改造舰娘!BE424="","",未改造舰娘!BE424)</f>
        <v>33</v>
      </c>
      <c r="BC428" s="527">
        <f>IF(未改造舰娘!BF424="","",未改造舰娘!BF424)</f>
        <v>124</v>
      </c>
      <c r="BD428" s="67" t="s">
        <v>5818</v>
      </c>
      <c r="BE428" s="507"/>
      <c r="BF428" s="306" t="str">
        <f>IF(未改造舰娘!$BQ424="","",未改造舰娘!$BQ424)</f>
        <v/>
      </c>
      <c r="BG428" s="306" t="str">
        <f>IF(未改造舰娘!$BR424="","",未改造舰娘!$BR424)</f>
        <v/>
      </c>
      <c r="BH428" s="306"/>
      <c r="BU428" s="525">
        <f>IFERROR(VLOOKUP(AL428,装备!$B:$C,2,0),0)</f>
        <v>5</v>
      </c>
      <c r="BV428" s="525">
        <f>IFERROR(VLOOKUP($AL428,装备!$B:$Q,5,0),0)</f>
        <v>0</v>
      </c>
      <c r="BW428" s="525">
        <f>IFERROR(VLOOKUP($AL428,装备!$B:$Q,6,0),0)</f>
        <v>0</v>
      </c>
      <c r="BX428" s="525">
        <f>IFERROR(VLOOKUP($AL428,装备!$B:$Q,7,0),0)</f>
        <v>0</v>
      </c>
      <c r="BY428" s="525">
        <f>IFERROR(VLOOKUP($AL428,装备!$B:$Q,8,0),0)</f>
        <v>0</v>
      </c>
      <c r="BZ428" s="525">
        <f>IFERROR(VLOOKUP($AL428,装备!$B:$Q,9,0),0)</f>
        <v>1</v>
      </c>
      <c r="CA428" s="525">
        <f>IFERROR(VLOOKUP($AL428,装备!$B:$Q,10,0),0)</f>
        <v>0</v>
      </c>
      <c r="CB428" s="525">
        <f>IFERROR(VLOOKUP($AL428,装备!$B:$Q,11,0),0)</f>
        <v>0</v>
      </c>
      <c r="CC428" s="525" t="str">
        <f>IFERROR(VLOOKUP($AL428,装备!$B:$Q,12,0),0)</f>
        <v>无</v>
      </c>
      <c r="CD428" s="525">
        <f>IFERROR(VLOOKUP($AL428,装备!$B:$Q,13,0),0)</f>
        <v>0</v>
      </c>
      <c r="CE428" s="525">
        <f>IFERROR(VLOOKUP($AL428,装备!$B:$Q,14,0),0)</f>
        <v>0</v>
      </c>
      <c r="CF428" s="525">
        <f>IFERROR(VLOOKUP($AL428,装备!$B:$Q,16,0),0)</f>
        <v>3</v>
      </c>
      <c r="CG428" s="525">
        <f>IFERROR(VLOOKUP($AL428,装备!$B:$Q,5,0),0)</f>
        <v>0</v>
      </c>
      <c r="CH428" s="525">
        <f>IFERROR(VLOOKUP(AM428,装备!$B:$C,2,0),0)</f>
        <v>0</v>
      </c>
      <c r="CI428" s="525">
        <f>IFERROR(VLOOKUP($AM428,装备!$B:$Q,5,0),0)</f>
        <v>0</v>
      </c>
      <c r="CJ428" s="525">
        <f>IFERROR(VLOOKUP($AM428,装备!$B:$Q,6,0),0)</f>
        <v>0</v>
      </c>
      <c r="CK428" s="525">
        <f>IFERROR(VLOOKUP($AM428,装备!$B:$Q,7,0),0)</f>
        <v>0</v>
      </c>
      <c r="CL428" s="525">
        <f>IFERROR(VLOOKUP($AM428,装备!$B:$Q,8,0),0)</f>
        <v>0</v>
      </c>
      <c r="CM428" s="525">
        <f>IFERROR(VLOOKUP($AM428,装备!$B:$Q,9,0),0)</f>
        <v>0</v>
      </c>
      <c r="CN428" s="525">
        <f>IFERROR(VLOOKUP($AM428,装备!$B:$Q,10,0),0)</f>
        <v>0</v>
      </c>
      <c r="CO428" s="525">
        <f>IFERROR(VLOOKUP($AM428,装备!$B:$Q,11,0),0)</f>
        <v>0</v>
      </c>
      <c r="CP428" s="525">
        <f>IFERROR(VLOOKUP($AM428,装备!$B:$Q,12,0),0)</f>
        <v>0</v>
      </c>
      <c r="CQ428" s="525">
        <f>IFERROR(VLOOKUP($AM428,装备!$B:$Q,13,0),0)</f>
        <v>0</v>
      </c>
      <c r="CR428" s="525">
        <f>IFERROR(VLOOKUP($AM428,装备!$B:$Q,14,0),0)</f>
        <v>0</v>
      </c>
      <c r="CS428" s="525">
        <f>IFERROR(VLOOKUP($AM428,装备!$B:$Q,16,0),0)</f>
        <v>0</v>
      </c>
      <c r="CT428" s="525">
        <f>IFERROR(VLOOKUP($AM428,装备!$B:$Q,5,0),0)</f>
        <v>0</v>
      </c>
      <c r="CU428" s="525">
        <f>IFERROR(VLOOKUP(AN428,装备!$B:$C,2,0),0)</f>
        <v>0</v>
      </c>
      <c r="CV428" s="525">
        <f>IFERROR(VLOOKUP($AN428,装备!$B:$Q,5,0),0)</f>
        <v>0</v>
      </c>
      <c r="CW428" s="525">
        <f>IFERROR(VLOOKUP($AN428,装备!$B:$Q,6,0),0)</f>
        <v>0</v>
      </c>
      <c r="CX428" s="525">
        <f>IFERROR(VLOOKUP($AN428,装备!$B:$Q,7,0),0)</f>
        <v>0</v>
      </c>
      <c r="CY428" s="525">
        <f>IFERROR(VLOOKUP($AN428,装备!$B:$Q,8,0),0)</f>
        <v>0</v>
      </c>
      <c r="CZ428" s="525">
        <f>IFERROR(VLOOKUP($AN428,装备!$B:$Q,9,0),0)</f>
        <v>0</v>
      </c>
      <c r="DA428" s="525">
        <f>IFERROR(VLOOKUP($AN428,装备!$B:$Q,10,0),0)</f>
        <v>0</v>
      </c>
      <c r="DB428" s="525">
        <f>IFERROR(VLOOKUP($AN428,装备!$B:$Q,11,0),0)</f>
        <v>0</v>
      </c>
      <c r="DC428" s="525">
        <f>IFERROR(VLOOKUP($AN428,装备!$B:$Q,12,0),0)</f>
        <v>0</v>
      </c>
      <c r="DD428" s="525">
        <f>IFERROR(VLOOKUP($AN428,装备!$B:$Q,13,0),0)</f>
        <v>0</v>
      </c>
      <c r="DE428" s="525">
        <f>IFERROR(VLOOKUP($AN428,装备!$B:$Q,14,0),0)</f>
        <v>0</v>
      </c>
      <c r="DF428" s="525">
        <f>IFERROR(VLOOKUP($AN428,装备!$B:$Q,16,0),0)</f>
        <v>0</v>
      </c>
      <c r="DG428" s="525">
        <f>IFERROR(VLOOKUP($AN428,装备!$B:$Q,5,0),0)</f>
        <v>0</v>
      </c>
      <c r="DH428" s="525">
        <f>IFERROR(VLOOKUP(AO428,装备!$B:$C,2,0),0)</f>
        <v>0</v>
      </c>
      <c r="DI428" s="525">
        <f>IFERROR(VLOOKUP($AO428,装备!$B:$Q,5,0),0)</f>
        <v>0</v>
      </c>
      <c r="DJ428" s="525">
        <f>IFERROR(VLOOKUP($AO428,装备!$B:$Q,6,0),0)</f>
        <v>0</v>
      </c>
      <c r="DK428" s="525">
        <f>IFERROR(VLOOKUP($AO428,装备!$B:$Q,7,0),0)</f>
        <v>0</v>
      </c>
      <c r="DL428" s="525">
        <f>IFERROR(VLOOKUP($AO428,装备!$B:$Q,8,0),0)</f>
        <v>0</v>
      </c>
      <c r="DM428" s="525">
        <f>IFERROR(VLOOKUP($AO428,装备!$B:$Q,9,0),0)</f>
        <v>0</v>
      </c>
      <c r="DN428" s="525">
        <f>IFERROR(VLOOKUP($AO428,装备!$B:$Q,10,0),0)</f>
        <v>0</v>
      </c>
      <c r="DO428" s="525">
        <f>IFERROR(VLOOKUP($AO428,装备!$B:$Q,11,0),0)</f>
        <v>0</v>
      </c>
      <c r="DP428" s="525">
        <f>IFERROR(VLOOKUP($AO428,装备!$B:$Q,12,0),0)</f>
        <v>0</v>
      </c>
      <c r="DQ428" s="525">
        <f>IFERROR(VLOOKUP($AO428,装备!$B:$Q,13,0),0)</f>
        <v>0</v>
      </c>
      <c r="DR428" s="525">
        <f>IFERROR(VLOOKUP($AO428,装备!$B:$Q,14,0),0)</f>
        <v>0</v>
      </c>
      <c r="DS428" s="525">
        <f>IFERROR(VLOOKUP($AO428,装备!$B:$Q,16,0),0)</f>
        <v>0</v>
      </c>
      <c r="DT428" s="525">
        <f>IFERROR(VLOOKUP($AO428,装备!$B:$Q,5,0),0)</f>
        <v>0</v>
      </c>
    </row>
    <row r="429" spans="1:124" ht="27" hidden="1" customHeight="1">
      <c r="A429" s="543">
        <f>未改造舰娘!$A425</f>
        <v>10045612</v>
      </c>
      <c r="B429" s="354" t="s">
        <v>5796</v>
      </c>
      <c r="C429" s="323"/>
      <c r="D429" s="323">
        <f t="shared" si="6"/>
        <v>110</v>
      </c>
      <c r="E429" s="541">
        <f>未改造舰娘!$C425</f>
        <v>4</v>
      </c>
      <c r="F429" s="539" t="str">
        <f>未改造舰娘!$D425</f>
        <v>重巡</v>
      </c>
      <c r="G429" s="539" t="str">
        <f>未改造舰娘!$E425</f>
        <v>中型</v>
      </c>
      <c r="H429" s="539" t="str">
        <f>未改造舰娘!$F425</f>
        <v>护卫舰</v>
      </c>
      <c r="I429" s="539">
        <f>未改造舰娘!$AR425</f>
        <v>3</v>
      </c>
      <c r="J429" s="539" t="str">
        <f>未改造舰娘!$G425</f>
        <v>苏联</v>
      </c>
      <c r="K429" s="540">
        <f>未改造舰娘!$H425+(BV429+CI429+CV429+DI429)*$C$2</f>
        <v>52</v>
      </c>
      <c r="L429" s="539">
        <f>未改造舰娘!$I425</f>
        <v>0</v>
      </c>
      <c r="M429" s="539">
        <f>未改造舰娘!$J425</f>
        <v>2</v>
      </c>
      <c r="N429" s="539">
        <f>未改造舰娘!$K425</f>
        <v>3</v>
      </c>
      <c r="O429" s="539">
        <f>未改造舰娘!$L425+((CE429+CR429+DE429+DR429)*$C$2)</f>
        <v>10</v>
      </c>
      <c r="P429" s="539" t="str">
        <f>IF($C$2=1,(IF(ISERROR(FIND("超长",未改造舰娘!$M425&amp;CC429&amp;CP429&amp;DC429&amp;DP429,1)),IF(ISERROR(FIND("长",未改造舰娘!$M425&amp;CC429&amp;CP429&amp;DC429&amp;DP429,1)),IF(ISERROR(FIND("中",未改造舰娘!$M425&amp;CC429&amp;CP429&amp;DC429&amp;DP429,1)),IF(ISERROR(FIND("短",未改造舰娘!$M425&amp;CC429&amp;CP429&amp;DC429&amp;DP429,1)),IF(ISERROR(FIND("无",未改造舰娘!$M425&amp;CC429&amp;CP429&amp;DC429&amp;DP429,1)),0,"无"),"短"),"中"),"长"),"超长")),未改造舰娘!$M425)</f>
        <v>中</v>
      </c>
      <c r="Q429" s="541">
        <f>未改造舰娘!$N425</f>
        <v>32.6</v>
      </c>
      <c r="R429" s="539">
        <f>(未改造舰娘!$P425)+(未改造舰娘!$Q425)*$C$3+((BW429+CJ429+CW429+DJ429)*$C$2)</f>
        <v>56</v>
      </c>
      <c r="S429" s="539">
        <f>(未改造舰娘!$R425)+(未改造舰娘!$S425)*$C$3+((BY429+CL429+CY429+DL429)*$C$2)</f>
        <v>55</v>
      </c>
      <c r="T429" s="539">
        <f>(未改造舰娘!$T425)+(未改造舰娘!$U425)*$C$3+((BX429+CK429+CX429+DK429)*$C$2)</f>
        <v>51</v>
      </c>
      <c r="U429" s="539">
        <f>(未改造舰娘!$V425)+(未改造舰娘!$W425)*$C$3+((CG429+CT429+DG429+DT429)*$C$2)</f>
        <v>67</v>
      </c>
      <c r="V429" s="540">
        <f>INT((((未改造舰娘!$Y425)-(未改造舰娘!$X425))*(((IF(D429=0,C429,D429))-1)/99))+未改造舰娘!$X425)+((CB429+CO429+DB429+DO429)*$C$2)</f>
        <v>91</v>
      </c>
      <c r="W429" s="539">
        <f>INT((((未改造舰娘!$AA425)-(未改造舰娘!$Z425))*(((IF(D429=0,C429,D429))-1)/99))+未改造舰娘!$Z425)+((CD429+CQ429+DD429+DQ429)*$C$2)</f>
        <v>74</v>
      </c>
      <c r="X429" s="539">
        <f>INT((((未改造舰娘!$AC425)-(未改造舰娘!$AB425))*(((IF(D429=0,C429,D429))-1)/99))+未改造舰娘!$AB425)+((CA429+CN429+DA429+DN429)*$C$2)</f>
        <v>51</v>
      </c>
      <c r="Y429" s="541">
        <f>INT((((未改造舰娘!$AE425)-(未改造舰娘!$AD425))*(((IF(D429=0,C429,D429))-1)/99))+未改造舰娘!$AD425)+((BZ429+CM429+CZ429+DM429)*$C$2)</f>
        <v>0</v>
      </c>
      <c r="Z429" s="539" t="str">
        <f>IF(未改造舰娘!$AF425=0,"",未改造舰娘!$AF425)</f>
        <v/>
      </c>
      <c r="AA429" s="539" t="str">
        <f>IF(未改造舰娘!$AG425="","",未改造舰娘!$AG425)</f>
        <v/>
      </c>
      <c r="AB429" s="539" t="str">
        <f>IF(未改造舰娘!$AH425="","",未改造舰娘!$AH425)</f>
        <v/>
      </c>
      <c r="AC429" s="539" t="str">
        <f>IF(未改造舰娘!$AI425="","",未改造舰娘!$AI425)</f>
        <v/>
      </c>
      <c r="AD429" s="539">
        <f>IF(未改造舰娘!$AJ425="","",未改造舰娘!$AJ425)</f>
        <v>0</v>
      </c>
      <c r="AE429" s="540">
        <f>IF(未改造舰娘!$AK425="","",未改造舰娘!$AK425)</f>
        <v>60</v>
      </c>
      <c r="AF429" s="539">
        <f>IF(未改造舰娘!$AL425="","",未改造舰娘!$AL425)</f>
        <v>1500</v>
      </c>
      <c r="AG429" s="539">
        <f>IF(未改造舰娘!$AM425="","",未改造舰娘!$AM425)</f>
        <v>500</v>
      </c>
      <c r="AH429" s="539">
        <f>IF(未改造舰娘!$AN425="","",未改造舰娘!$AN425)</f>
        <v>1000</v>
      </c>
      <c r="AI429" s="539">
        <f>IF(未改造舰娘!$AO425="","",未改造舰娘!$AO425)</f>
        <v>200</v>
      </c>
      <c r="AJ429" s="539" t="str">
        <f>IF(未改造舰娘!$AP425="","",未改造舰娘!$AP425)</f>
        <v>巡洋核心</v>
      </c>
      <c r="AK429" s="541">
        <f>IF(未改造舰娘!$AQ425="","",未改造舰娘!$AQ425)</f>
        <v>15</v>
      </c>
      <c r="AL429" s="306" t="str">
        <f>IF(未改造舰娘!$AS425="","",未改造舰娘!$AS425)</f>
        <v>G国双联203毫米炮</v>
      </c>
      <c r="AM429" s="306" t="str">
        <f>IF(未改造舰娘!$AT425="","",未改造舰娘!$AT425)</f>
        <v/>
      </c>
      <c r="AN429" s="306" t="str">
        <f>IF(未改造舰娘!$AU425="","",未改造舰娘!$AU425)</f>
        <v/>
      </c>
      <c r="AO429" s="306" t="str">
        <f>IF(未改造舰娘!$AV425="","",未改造舰娘!$AV425)</f>
        <v/>
      </c>
      <c r="AP429" s="307" t="str">
        <f>IF(未改造舰娘!$AW425="","",未改造舰娘!$AW425)</f>
        <v/>
      </c>
      <c r="AQ429" s="308" t="str">
        <f>IF(未改造舰娘!$AX425="","",未改造舰娘!$AX425)</f>
        <v/>
      </c>
      <c r="AR429" s="539">
        <f>IF(未改造舰娘!$AY425="","",未改造舰娘!$AY425)</f>
        <v>35</v>
      </c>
      <c r="AS429" s="539">
        <f>IF(未改造舰娘!$AZ425="","",未改造舰娘!$AZ425)</f>
        <v>65</v>
      </c>
      <c r="AT429" s="539">
        <f>IF(未改造舰娘!$BA425="","",未改造舰娘!$BA425)</f>
        <v>1.28</v>
      </c>
      <c r="AU429" s="539">
        <f>IF(未改造舰娘!$BB425="","",未改造舰娘!$BB425)</f>
        <v>2.6</v>
      </c>
      <c r="AV429" s="540">
        <f>IF((未改造舰娘!$BG425+未改造舰娘!$BK425*$C$4)=0,"",(未改造舰娘!$BG425+未改造舰娘!$BK425*$C$4))</f>
        <v>30</v>
      </c>
      <c r="AW429" s="539">
        <f>IF((未改造舰娘!$BH425+未改造舰娘!$BL425*$C$4)=0,"",(未改造舰娘!$BH425+未改造舰娘!$BL425*$C$4))</f>
        <v>43</v>
      </c>
      <c r="AX429" s="539">
        <f>IF((未改造舰娘!$BI425+未改造舰娘!$BM425*$C$4)=0,"",(未改造舰娘!$BI425+未改造舰娘!$BM425*$C$4))</f>
        <v>34</v>
      </c>
      <c r="AY429" s="541" t="str">
        <f>IF((未改造舰娘!$BJ425+未改造舰娘!$BN425*$C$4)=0,"",(未改造舰娘!$BJ425+未改造舰娘!$BN425*$C$4))</f>
        <v/>
      </c>
      <c r="AZ429" s="542">
        <f>IF(未改造舰娘!BC425="","",未改造舰娘!BC425)</f>
        <v>36</v>
      </c>
      <c r="BA429" s="542">
        <f>IF(未改造舰娘!BD425="","",未改造舰娘!BD425)</f>
        <v>10</v>
      </c>
      <c r="BB429" s="542">
        <f>IF(未改造舰娘!BE425="","",未改造舰娘!BE425)</f>
        <v>18</v>
      </c>
      <c r="BC429" s="541">
        <f>IF(未改造舰娘!BF425="","",未改造舰娘!BF425)</f>
        <v>20</v>
      </c>
      <c r="BD429" s="67" t="s">
        <v>5819</v>
      </c>
      <c r="BE429" s="507"/>
      <c r="BF429" s="306" t="str">
        <f>IF(未改造舰娘!$BQ425="","",未改造舰娘!$BQ425)</f>
        <v/>
      </c>
      <c r="BG429" s="306" t="str">
        <f>IF(未改造舰娘!$BR425="","",未改造舰娘!$BR425)</f>
        <v/>
      </c>
      <c r="BH429" s="306"/>
      <c r="BU429" s="539">
        <f>IFERROR(VLOOKUP(AL429,装备!$B:$C,2,0),0)</f>
        <v>4</v>
      </c>
      <c r="BV429" s="539">
        <f>IFERROR(VLOOKUP($AL429,装备!$B:$Q,5,0),0)</f>
        <v>0</v>
      </c>
      <c r="BW429" s="539">
        <f>IFERROR(VLOOKUP($AL429,装备!$B:$Q,6,0),0)</f>
        <v>7</v>
      </c>
      <c r="BX429" s="539">
        <f>IFERROR(VLOOKUP($AL429,装备!$B:$Q,7,0),0)</f>
        <v>0</v>
      </c>
      <c r="BY429" s="539">
        <f>IFERROR(VLOOKUP($AL429,装备!$B:$Q,8,0),0)</f>
        <v>0</v>
      </c>
      <c r="BZ429" s="539">
        <f>IFERROR(VLOOKUP($AL429,装备!$B:$Q,9,0),0)</f>
        <v>0</v>
      </c>
      <c r="CA429" s="539">
        <f>IFERROR(VLOOKUP($AL429,装备!$B:$Q,10,0),0)</f>
        <v>0</v>
      </c>
      <c r="CB429" s="539">
        <f>IFERROR(VLOOKUP($AL429,装备!$B:$Q,11,0),0)</f>
        <v>3</v>
      </c>
      <c r="CC429" s="539" t="str">
        <f>IFERROR(VLOOKUP($AL429,装备!$B:$Q,12,0),0)</f>
        <v>中</v>
      </c>
      <c r="CD429" s="539">
        <f>IFERROR(VLOOKUP($AL429,装备!$B:$Q,13,0),0)</f>
        <v>0</v>
      </c>
      <c r="CE429" s="539">
        <f>IFERROR(VLOOKUP($AL429,装备!$B:$Q,14,0),0)</f>
        <v>0</v>
      </c>
      <c r="CF429" s="539">
        <f>IFERROR(VLOOKUP($AL429,装备!$B:$Q,16,0),0)</f>
        <v>0</v>
      </c>
      <c r="CG429" s="539">
        <f>IFERROR(VLOOKUP($AL429,装备!$B:$Q,5,0),0)</f>
        <v>0</v>
      </c>
      <c r="CH429" s="539">
        <f>IFERROR(VLOOKUP(AM429,装备!$B:$C,2,0),0)</f>
        <v>0</v>
      </c>
      <c r="CI429" s="539">
        <f>IFERROR(VLOOKUP($AM429,装备!$B:$Q,5,0),0)</f>
        <v>0</v>
      </c>
      <c r="CJ429" s="539">
        <f>IFERROR(VLOOKUP($AM429,装备!$B:$Q,6,0),0)</f>
        <v>0</v>
      </c>
      <c r="CK429" s="539">
        <f>IFERROR(VLOOKUP($AM429,装备!$B:$Q,7,0),0)</f>
        <v>0</v>
      </c>
      <c r="CL429" s="539">
        <f>IFERROR(VLOOKUP($AM429,装备!$B:$Q,8,0),0)</f>
        <v>0</v>
      </c>
      <c r="CM429" s="539">
        <f>IFERROR(VLOOKUP($AM429,装备!$B:$Q,9,0),0)</f>
        <v>0</v>
      </c>
      <c r="CN429" s="539">
        <f>IFERROR(VLOOKUP($AM429,装备!$B:$Q,10,0),0)</f>
        <v>0</v>
      </c>
      <c r="CO429" s="539">
        <f>IFERROR(VLOOKUP($AM429,装备!$B:$Q,11,0),0)</f>
        <v>0</v>
      </c>
      <c r="CP429" s="539">
        <f>IFERROR(VLOOKUP($AM429,装备!$B:$Q,12,0),0)</f>
        <v>0</v>
      </c>
      <c r="CQ429" s="539">
        <f>IFERROR(VLOOKUP($AM429,装备!$B:$Q,13,0),0)</f>
        <v>0</v>
      </c>
      <c r="CR429" s="539">
        <f>IFERROR(VLOOKUP($AM429,装备!$B:$Q,14,0),0)</f>
        <v>0</v>
      </c>
      <c r="CS429" s="539">
        <f>IFERROR(VLOOKUP($AM429,装备!$B:$Q,16,0),0)</f>
        <v>0</v>
      </c>
      <c r="CT429" s="539">
        <f>IFERROR(VLOOKUP($AM429,装备!$B:$Q,5,0),0)</f>
        <v>0</v>
      </c>
      <c r="CU429" s="539">
        <f>IFERROR(VLOOKUP(AN429,装备!$B:$C,2,0),0)</f>
        <v>0</v>
      </c>
      <c r="CV429" s="539">
        <f>IFERROR(VLOOKUP($AN429,装备!$B:$Q,5,0),0)</f>
        <v>0</v>
      </c>
      <c r="CW429" s="539">
        <f>IFERROR(VLOOKUP($AN429,装备!$B:$Q,6,0),0)</f>
        <v>0</v>
      </c>
      <c r="CX429" s="539">
        <f>IFERROR(VLOOKUP($AN429,装备!$B:$Q,7,0),0)</f>
        <v>0</v>
      </c>
      <c r="CY429" s="539">
        <f>IFERROR(VLOOKUP($AN429,装备!$B:$Q,8,0),0)</f>
        <v>0</v>
      </c>
      <c r="CZ429" s="539">
        <f>IFERROR(VLOOKUP($AN429,装备!$B:$Q,9,0),0)</f>
        <v>0</v>
      </c>
      <c r="DA429" s="539">
        <f>IFERROR(VLOOKUP($AN429,装备!$B:$Q,10,0),0)</f>
        <v>0</v>
      </c>
      <c r="DB429" s="539">
        <f>IFERROR(VLOOKUP($AN429,装备!$B:$Q,11,0),0)</f>
        <v>0</v>
      </c>
      <c r="DC429" s="539">
        <f>IFERROR(VLOOKUP($AN429,装备!$B:$Q,12,0),0)</f>
        <v>0</v>
      </c>
      <c r="DD429" s="539">
        <f>IFERROR(VLOOKUP($AN429,装备!$B:$Q,13,0),0)</f>
        <v>0</v>
      </c>
      <c r="DE429" s="539">
        <f>IFERROR(VLOOKUP($AN429,装备!$B:$Q,14,0),0)</f>
        <v>0</v>
      </c>
      <c r="DF429" s="539">
        <f>IFERROR(VLOOKUP($AN429,装备!$B:$Q,16,0),0)</f>
        <v>0</v>
      </c>
      <c r="DG429" s="539">
        <f>IFERROR(VLOOKUP($AN429,装备!$B:$Q,5,0),0)</f>
        <v>0</v>
      </c>
      <c r="DH429" s="539">
        <f>IFERROR(VLOOKUP(AO429,装备!$B:$C,2,0),0)</f>
        <v>0</v>
      </c>
      <c r="DI429" s="539">
        <f>IFERROR(VLOOKUP($AO429,装备!$B:$Q,5,0),0)</f>
        <v>0</v>
      </c>
      <c r="DJ429" s="539">
        <f>IFERROR(VLOOKUP($AO429,装备!$B:$Q,6,0),0)</f>
        <v>0</v>
      </c>
      <c r="DK429" s="539">
        <f>IFERROR(VLOOKUP($AO429,装备!$B:$Q,7,0),0)</f>
        <v>0</v>
      </c>
      <c r="DL429" s="539">
        <f>IFERROR(VLOOKUP($AO429,装备!$B:$Q,8,0),0)</f>
        <v>0</v>
      </c>
      <c r="DM429" s="539">
        <f>IFERROR(VLOOKUP($AO429,装备!$B:$Q,9,0),0)</f>
        <v>0</v>
      </c>
      <c r="DN429" s="539">
        <f>IFERROR(VLOOKUP($AO429,装备!$B:$Q,10,0),0)</f>
        <v>0</v>
      </c>
      <c r="DO429" s="539">
        <f>IFERROR(VLOOKUP($AO429,装备!$B:$Q,11,0),0)</f>
        <v>0</v>
      </c>
      <c r="DP429" s="539">
        <f>IFERROR(VLOOKUP($AO429,装备!$B:$Q,12,0),0)</f>
        <v>0</v>
      </c>
      <c r="DQ429" s="539">
        <f>IFERROR(VLOOKUP($AO429,装备!$B:$Q,13,0),0)</f>
        <v>0</v>
      </c>
      <c r="DR429" s="539">
        <f>IFERROR(VLOOKUP($AO429,装备!$B:$Q,14,0),0)</f>
        <v>0</v>
      </c>
      <c r="DS429" s="539">
        <f>IFERROR(VLOOKUP($AO429,装备!$B:$Q,16,0),0)</f>
        <v>0</v>
      </c>
      <c r="DT429" s="539">
        <f>IFERROR(VLOOKUP($AO429,装备!$B:$Q,5,0),0)</f>
        <v>0</v>
      </c>
    </row>
    <row r="430" spans="1:124" ht="27" hidden="1" customHeight="1">
      <c r="A430" s="543">
        <f>未改造舰娘!$A426</f>
        <v>10045711</v>
      </c>
      <c r="B430" s="354" t="s">
        <v>5809</v>
      </c>
      <c r="C430" s="323"/>
      <c r="D430" s="323">
        <f t="shared" si="6"/>
        <v>110</v>
      </c>
      <c r="E430" s="541">
        <f>未改造舰娘!$C426</f>
        <v>3</v>
      </c>
      <c r="F430" s="539" t="str">
        <f>未改造舰娘!$D426</f>
        <v>驱逐</v>
      </c>
      <c r="G430" s="539" t="str">
        <f>未改造舰娘!$E426</f>
        <v>小型</v>
      </c>
      <c r="H430" s="539" t="str">
        <f>未改造舰娘!$F426</f>
        <v>护卫舰</v>
      </c>
      <c r="I430" s="539">
        <f>未改造舰娘!$AR426</f>
        <v>2</v>
      </c>
      <c r="J430" s="539" t="str">
        <f>未改造舰娘!$G426</f>
        <v>日本</v>
      </c>
      <c r="K430" s="540">
        <f>未改造舰娘!$H426+(BV430+CI430+CV430+DI430)*$C$2</f>
        <v>15</v>
      </c>
      <c r="L430" s="539">
        <f>未改造舰娘!$I426</f>
        <v>1</v>
      </c>
      <c r="M430" s="539">
        <f>未改造舰娘!$J426</f>
        <v>1</v>
      </c>
      <c r="N430" s="539">
        <f>未改造舰娘!$K426</f>
        <v>2</v>
      </c>
      <c r="O430" s="539">
        <f>未改造舰娘!$L426+((CE430+CR430+DE430+DR430)*$C$2)</f>
        <v>19</v>
      </c>
      <c r="P430" s="539" t="str">
        <f>IF($C$2=1,(IF(ISERROR(FIND("超长",未改造舰娘!$M426&amp;CC430&amp;CP430&amp;DC430&amp;DP430,1)),IF(ISERROR(FIND("长",未改造舰娘!$M426&amp;CC430&amp;CP430&amp;DC430&amp;DP430,1)),IF(ISERROR(FIND("中",未改造舰娘!$M426&amp;CC430&amp;CP430&amp;DC430&amp;DP430,1)),IF(ISERROR(FIND("短",未改造舰娘!$M426&amp;CC430&amp;CP430&amp;DC430&amp;DP430,1)),IF(ISERROR(FIND("无",未改造舰娘!$M426&amp;CC430&amp;CP430&amp;DC430&amp;DP430,1)),0,"无"),"短"),"中"),"长"),"超长")),未改造舰娘!$M426)</f>
        <v>短</v>
      </c>
      <c r="Q430" s="541">
        <f>未改造舰娘!$N426</f>
        <v>38</v>
      </c>
      <c r="R430" s="539">
        <f>(未改造舰娘!$P426)+(未改造舰娘!$Q426)*$C$3+((BW430+CJ430+CW430+DJ430)*$C$2)</f>
        <v>31</v>
      </c>
      <c r="S430" s="539">
        <f>(未改造舰娘!$R426)+(未改造舰娘!$S426)*$C$3+((BY430+CL430+CY430+DL430)*$C$2)</f>
        <v>75</v>
      </c>
      <c r="T430" s="539">
        <f>(未改造舰娘!$T426)+(未改造舰娘!$U426)*$C$3+((BX430+CK430+CX430+DK430)*$C$2)</f>
        <v>22</v>
      </c>
      <c r="U430" s="539">
        <f>(未改造舰娘!$V426)+(未改造舰娘!$W426)*$C$3+((CG430+CT430+DG430+DT430)*$C$2)</f>
        <v>43</v>
      </c>
      <c r="V430" s="540">
        <f>INT((((未改造舰娘!$Y426)-(未改造舰娘!$X426))*(((IF(D430=0,C430,D430))-1)/99))+未改造舰娘!$X426)+((CB430+CO430+DB430+DO430)*$C$2)</f>
        <v>87</v>
      </c>
      <c r="W430" s="539">
        <f>INT((((未改造舰娘!$AA426)-(未改造舰娘!$Z426))*(((IF(D430=0,C430,D430))-1)/99))+未改造舰娘!$Z426)+((CD430+CQ430+DD430+DQ430)*$C$2)</f>
        <v>89</v>
      </c>
      <c r="X430" s="539">
        <f>INT((((未改造舰娘!$AC426)-(未改造舰娘!$AB426))*(((IF(D430=0,C430,D430))-1)/99))+未改造舰娘!$AB426)+((CA430+CN430+DA430+DN430)*$C$2)</f>
        <v>17</v>
      </c>
      <c r="Y430" s="541">
        <f>INT((((未改造舰娘!$AE426)-(未改造舰娘!$AD426))*(((IF(D430=0,C430,D430))-1)/99))+未改造舰娘!$AD426)+((BZ430+CM430+CZ430+DM430)*$C$2)</f>
        <v>49</v>
      </c>
      <c r="Z430" s="539" t="str">
        <f>IF(未改造舰娘!$AF426=0,"",未改造舰娘!$AF426)</f>
        <v/>
      </c>
      <c r="AA430" s="539" t="str">
        <f>IF(未改造舰娘!$AG426="","",未改造舰娘!$AG426)</f>
        <v/>
      </c>
      <c r="AB430" s="539" t="str">
        <f>IF(未改造舰娘!$AH426="","",未改造舰娘!$AH426)</f>
        <v/>
      </c>
      <c r="AC430" s="539" t="str">
        <f>IF(未改造舰娘!$AI426="","",未改造舰娘!$AI426)</f>
        <v/>
      </c>
      <c r="AD430" s="539">
        <f>IF(未改造舰娘!$AJ426="","",未改造舰娘!$AJ426)</f>
        <v>0</v>
      </c>
      <c r="AE430" s="540">
        <f>IF(未改造舰娘!$AK426="","",未改造舰娘!$AK426)</f>
        <v>0</v>
      </c>
      <c r="AF430" s="539" t="str">
        <f>IF(未改造舰娘!$AL426="","",未改造舰娘!$AL426)</f>
        <v/>
      </c>
      <c r="AG430" s="539" t="str">
        <f>IF(未改造舰娘!$AM426="","",未改造舰娘!$AM426)</f>
        <v/>
      </c>
      <c r="AH430" s="539" t="str">
        <f>IF(未改造舰娘!$AN426="","",未改造舰娘!$AN426)</f>
        <v/>
      </c>
      <c r="AI430" s="539" t="str">
        <f>IF(未改造舰娘!$AO426="","",未改造舰娘!$AO426)</f>
        <v/>
      </c>
      <c r="AJ430" s="539" t="str">
        <f>IF(未改造舰娘!$AP426="","",未改造舰娘!$AP426)</f>
        <v/>
      </c>
      <c r="AK430" s="541" t="str">
        <f>IF(未改造舰娘!$AQ426="","",未改造舰娘!$AQ426)</f>
        <v/>
      </c>
      <c r="AL430" s="306" t="str">
        <f>IF(未改造舰娘!$AS426="","",未改造舰娘!$AS426)</f>
        <v>61厘米三连装鱼雷</v>
      </c>
      <c r="AM430" s="306" t="str">
        <f>IF(未改造舰娘!$AT426="","",未改造舰娘!$AT426)</f>
        <v/>
      </c>
      <c r="AN430" s="306" t="str">
        <f>IF(未改造舰娘!$AU426="","",未改造舰娘!$AU426)</f>
        <v/>
      </c>
      <c r="AO430" s="306" t="str">
        <f>IF(未改造舰娘!$AV426="","",未改造舰娘!$AV426)</f>
        <v/>
      </c>
      <c r="AP430" s="307" t="str">
        <f>IF(未改造舰娘!$AW426="","",未改造舰娘!$AW426)</f>
        <v/>
      </c>
      <c r="AQ430" s="308" t="str">
        <f>IF(未改造舰娘!$AX426="","",未改造舰娘!$AX426)</f>
        <v/>
      </c>
      <c r="AR430" s="539">
        <f>IF(未改造舰娘!$AY426="","",未改造舰娘!$AY426)</f>
        <v>15</v>
      </c>
      <c r="AS430" s="539">
        <f>IF(未改造舰娘!$AZ426="","",未改造舰娘!$AZ426)</f>
        <v>20</v>
      </c>
      <c r="AT430" s="539">
        <f>IF(未改造舰娘!$BA426="","",未改造舰娘!$BA426)</f>
        <v>0.48</v>
      </c>
      <c r="AU430" s="539">
        <f>IF(未改造舰娘!$BB426="","",未改造舰娘!$BB426)</f>
        <v>0.9</v>
      </c>
      <c r="AV430" s="540">
        <f>IF((未改造舰娘!$BG426+未改造舰娘!$BK426*$C$4)=0,"",(未改造舰娘!$BG426+未改造舰娘!$BK426*$C$4))</f>
        <v>5</v>
      </c>
      <c r="AW430" s="539">
        <f>IF((未改造舰娘!$BH426+未改造舰娘!$BL426*$C$4)=0,"",(未改造舰娘!$BH426+未改造舰娘!$BL426*$C$4))</f>
        <v>10</v>
      </c>
      <c r="AX430" s="539">
        <f>IF((未改造舰娘!$BI426+未改造舰娘!$BM426*$C$4)=0,"",(未改造舰娘!$BI426+未改造舰娘!$BM426*$C$4))</f>
        <v>8</v>
      </c>
      <c r="AY430" s="541" t="str">
        <f>IF((未改造舰娘!$BJ426+未改造舰娘!$BN426*$C$4)=0,"",(未改造舰娘!$BJ426+未改造舰娘!$BN426*$C$4))</f>
        <v/>
      </c>
      <c r="AZ430" s="542">
        <f>IF(未改造舰娘!BC426="","",未改造舰娘!BC426)</f>
        <v>0</v>
      </c>
      <c r="BA430" s="542">
        <f>IF(未改造舰娘!BD426="","",未改造舰娘!BD426)</f>
        <v>28</v>
      </c>
      <c r="BB430" s="542">
        <f>IF(未改造舰娘!BE426="","",未改造舰娘!BE426)</f>
        <v>7</v>
      </c>
      <c r="BC430" s="541">
        <f>IF(未改造舰娘!BF426="","",未改造舰娘!BF426)</f>
        <v>0</v>
      </c>
      <c r="BD430" s="67" t="s">
        <v>5850</v>
      </c>
      <c r="BE430" s="507"/>
      <c r="BF430" s="306" t="str">
        <f>IF(未改造舰娘!$BQ426="","",未改造舰娘!$BQ426)</f>
        <v/>
      </c>
      <c r="BG430" s="306" t="str">
        <f>IF(未改造舰娘!$BR426="","",未改造舰娘!$BR426)</f>
        <v/>
      </c>
      <c r="BH430" s="306"/>
      <c r="BU430" s="539">
        <f>IFERROR(VLOOKUP(AL430,装备!$B:$C,2,0),0)</f>
        <v>3</v>
      </c>
      <c r="BV430" s="539">
        <f>IFERROR(VLOOKUP($AL430,装备!$B:$Q,5,0),0)</f>
        <v>0</v>
      </c>
      <c r="BW430" s="539">
        <f>IFERROR(VLOOKUP($AL430,装备!$B:$Q,6,0),0)</f>
        <v>0</v>
      </c>
      <c r="BX430" s="539">
        <f>IFERROR(VLOOKUP($AL430,装备!$B:$Q,7,0),0)</f>
        <v>0</v>
      </c>
      <c r="BY430" s="539">
        <f>IFERROR(VLOOKUP($AL430,装备!$B:$Q,8,0),0)</f>
        <v>5</v>
      </c>
      <c r="BZ430" s="539">
        <f>IFERROR(VLOOKUP($AL430,装备!$B:$Q,9,0),0)</f>
        <v>0</v>
      </c>
      <c r="CA430" s="539">
        <f>IFERROR(VLOOKUP($AL430,装备!$B:$Q,10,0),0)</f>
        <v>0</v>
      </c>
      <c r="CB430" s="539">
        <f>IFERROR(VLOOKUP($AL430,装备!$B:$Q,11,0),0)</f>
        <v>0</v>
      </c>
      <c r="CC430" s="539" t="str">
        <f>IFERROR(VLOOKUP($AL430,装备!$B:$Q,12,0),0)</f>
        <v>短</v>
      </c>
      <c r="CD430" s="539">
        <f>IFERROR(VLOOKUP($AL430,装备!$B:$Q,13,0),0)</f>
        <v>0</v>
      </c>
      <c r="CE430" s="539">
        <f>IFERROR(VLOOKUP($AL430,装备!$B:$Q,14,0),0)</f>
        <v>0</v>
      </c>
      <c r="CF430" s="539">
        <f>IFERROR(VLOOKUP($AL430,装备!$B:$Q,16,0),0)</f>
        <v>0</v>
      </c>
      <c r="CG430" s="539">
        <f>IFERROR(VLOOKUP($AL430,装备!$B:$Q,5,0),0)</f>
        <v>0</v>
      </c>
      <c r="CH430" s="539">
        <f>IFERROR(VLOOKUP(AM430,装备!$B:$C,2,0),0)</f>
        <v>0</v>
      </c>
      <c r="CI430" s="539">
        <f>IFERROR(VLOOKUP($AM430,装备!$B:$Q,5,0),0)</f>
        <v>0</v>
      </c>
      <c r="CJ430" s="539">
        <f>IFERROR(VLOOKUP($AM430,装备!$B:$Q,6,0),0)</f>
        <v>0</v>
      </c>
      <c r="CK430" s="539">
        <f>IFERROR(VLOOKUP($AM430,装备!$B:$Q,7,0),0)</f>
        <v>0</v>
      </c>
      <c r="CL430" s="539">
        <f>IFERROR(VLOOKUP($AM430,装备!$B:$Q,8,0),0)</f>
        <v>0</v>
      </c>
      <c r="CM430" s="539">
        <f>IFERROR(VLOOKUP($AM430,装备!$B:$Q,9,0),0)</f>
        <v>0</v>
      </c>
      <c r="CN430" s="539">
        <f>IFERROR(VLOOKUP($AM430,装备!$B:$Q,10,0),0)</f>
        <v>0</v>
      </c>
      <c r="CO430" s="539">
        <f>IFERROR(VLOOKUP($AM430,装备!$B:$Q,11,0),0)</f>
        <v>0</v>
      </c>
      <c r="CP430" s="539">
        <f>IFERROR(VLOOKUP($AM430,装备!$B:$Q,12,0),0)</f>
        <v>0</v>
      </c>
      <c r="CQ430" s="539">
        <f>IFERROR(VLOOKUP($AM430,装备!$B:$Q,13,0),0)</f>
        <v>0</v>
      </c>
      <c r="CR430" s="539">
        <f>IFERROR(VLOOKUP($AM430,装备!$B:$Q,14,0),0)</f>
        <v>0</v>
      </c>
      <c r="CS430" s="539">
        <f>IFERROR(VLOOKUP($AM430,装备!$B:$Q,16,0),0)</f>
        <v>0</v>
      </c>
      <c r="CT430" s="539">
        <f>IFERROR(VLOOKUP($AM430,装备!$B:$Q,5,0),0)</f>
        <v>0</v>
      </c>
      <c r="CU430" s="539">
        <f>IFERROR(VLOOKUP(AN430,装备!$B:$C,2,0),0)</f>
        <v>0</v>
      </c>
      <c r="CV430" s="539">
        <f>IFERROR(VLOOKUP($AN430,装备!$B:$Q,5,0),0)</f>
        <v>0</v>
      </c>
      <c r="CW430" s="539">
        <f>IFERROR(VLOOKUP($AN430,装备!$B:$Q,6,0),0)</f>
        <v>0</v>
      </c>
      <c r="CX430" s="539">
        <f>IFERROR(VLOOKUP($AN430,装备!$B:$Q,7,0),0)</f>
        <v>0</v>
      </c>
      <c r="CY430" s="539">
        <f>IFERROR(VLOOKUP($AN430,装备!$B:$Q,8,0),0)</f>
        <v>0</v>
      </c>
      <c r="CZ430" s="539">
        <f>IFERROR(VLOOKUP($AN430,装备!$B:$Q,9,0),0)</f>
        <v>0</v>
      </c>
      <c r="DA430" s="539">
        <f>IFERROR(VLOOKUP($AN430,装备!$B:$Q,10,0),0)</f>
        <v>0</v>
      </c>
      <c r="DB430" s="539">
        <f>IFERROR(VLOOKUP($AN430,装备!$B:$Q,11,0),0)</f>
        <v>0</v>
      </c>
      <c r="DC430" s="539">
        <f>IFERROR(VLOOKUP($AN430,装备!$B:$Q,12,0),0)</f>
        <v>0</v>
      </c>
      <c r="DD430" s="539">
        <f>IFERROR(VLOOKUP($AN430,装备!$B:$Q,13,0),0)</f>
        <v>0</v>
      </c>
      <c r="DE430" s="539">
        <f>IFERROR(VLOOKUP($AN430,装备!$B:$Q,14,0),0)</f>
        <v>0</v>
      </c>
      <c r="DF430" s="539">
        <f>IFERROR(VLOOKUP($AN430,装备!$B:$Q,16,0),0)</f>
        <v>0</v>
      </c>
      <c r="DG430" s="539">
        <f>IFERROR(VLOOKUP($AN430,装备!$B:$Q,5,0),0)</f>
        <v>0</v>
      </c>
      <c r="DH430" s="539">
        <f>IFERROR(VLOOKUP(AO430,装备!$B:$C,2,0),0)</f>
        <v>0</v>
      </c>
      <c r="DI430" s="539">
        <f>IFERROR(VLOOKUP($AO430,装备!$B:$Q,5,0),0)</f>
        <v>0</v>
      </c>
      <c r="DJ430" s="539">
        <f>IFERROR(VLOOKUP($AO430,装备!$B:$Q,6,0),0)</f>
        <v>0</v>
      </c>
      <c r="DK430" s="539">
        <f>IFERROR(VLOOKUP($AO430,装备!$B:$Q,7,0),0)</f>
        <v>0</v>
      </c>
      <c r="DL430" s="539">
        <f>IFERROR(VLOOKUP($AO430,装备!$B:$Q,8,0),0)</f>
        <v>0</v>
      </c>
      <c r="DM430" s="539">
        <f>IFERROR(VLOOKUP($AO430,装备!$B:$Q,9,0),0)</f>
        <v>0</v>
      </c>
      <c r="DN430" s="539">
        <f>IFERROR(VLOOKUP($AO430,装备!$B:$Q,10,0),0)</f>
        <v>0</v>
      </c>
      <c r="DO430" s="539">
        <f>IFERROR(VLOOKUP($AO430,装备!$B:$Q,11,0),0)</f>
        <v>0</v>
      </c>
      <c r="DP430" s="539">
        <f>IFERROR(VLOOKUP($AO430,装备!$B:$Q,12,0),0)</f>
        <v>0</v>
      </c>
      <c r="DQ430" s="539">
        <f>IFERROR(VLOOKUP($AO430,装备!$B:$Q,13,0),0)</f>
        <v>0</v>
      </c>
      <c r="DR430" s="539">
        <f>IFERROR(VLOOKUP($AO430,装备!$B:$Q,14,0),0)</f>
        <v>0</v>
      </c>
      <c r="DS430" s="539">
        <f>IFERROR(VLOOKUP($AO430,装备!$B:$Q,16,0),0)</f>
        <v>0</v>
      </c>
      <c r="DT430" s="539">
        <f>IFERROR(VLOOKUP($AO430,装备!$B:$Q,5,0),0)</f>
        <v>0</v>
      </c>
    </row>
    <row r="431" spans="1:124" ht="27" hidden="1" customHeight="1">
      <c r="A431" s="543">
        <f>未改造舰娘!$A427</f>
        <v>10045811</v>
      </c>
      <c r="B431" s="354" t="s">
        <v>5833</v>
      </c>
      <c r="C431" s="323"/>
      <c r="D431" s="323">
        <f t="shared" si="6"/>
        <v>110</v>
      </c>
      <c r="E431" s="541">
        <f>未改造舰娘!$C427</f>
        <v>4</v>
      </c>
      <c r="F431" s="539" t="str">
        <f>未改造舰娘!$D427</f>
        <v>潜艇</v>
      </c>
      <c r="G431" s="539" t="str">
        <f>未改造舰娘!$E427</f>
        <v>小型</v>
      </c>
      <c r="H431" s="539" t="str">
        <f>未改造舰娘!$F427</f>
        <v>水下舰</v>
      </c>
      <c r="I431" s="539">
        <f>未改造舰娘!$AR427</f>
        <v>2</v>
      </c>
      <c r="J431" s="539" t="str">
        <f>未改造舰娘!$G427</f>
        <v>奥匈帝国</v>
      </c>
      <c r="K431" s="540">
        <f>未改造舰娘!$H427+(BV431+CI431+CV431+DI431)*$C$2</f>
        <v>8</v>
      </c>
      <c r="L431" s="539">
        <f>未改造舰娘!$I427</f>
        <v>0</v>
      </c>
      <c r="M431" s="539">
        <f>未改造舰娘!$J427</f>
        <v>5</v>
      </c>
      <c r="N431" s="539">
        <f>未改造舰娘!$K427</f>
        <v>5</v>
      </c>
      <c r="O431" s="539">
        <f>未改造舰娘!$L427+((CE431+CR431+DE431+DR431)*$C$2)</f>
        <v>20</v>
      </c>
      <c r="P431" s="539" t="str">
        <f>IF($C$2=1,(IF(ISERROR(FIND("超长",未改造舰娘!$M427&amp;CC431&amp;CP431&amp;DC431&amp;DP431,1)),IF(ISERROR(FIND("长",未改造舰娘!$M427&amp;CC431&amp;CP431&amp;DC431&amp;DP431,1)),IF(ISERROR(FIND("中",未改造舰娘!$M427&amp;CC431&amp;CP431&amp;DC431&amp;DP431,1)),IF(ISERROR(FIND("短",未改造舰娘!$M427&amp;CC431&amp;CP431&amp;DC431&amp;DP431,1)),IF(ISERROR(FIND("无",未改造舰娘!$M427&amp;CC431&amp;CP431&amp;DC431&amp;DP431,1)),0,"无"),"短"),"中"),"长"),"超长")),未改造舰娘!$M427)</f>
        <v>短</v>
      </c>
      <c r="Q431" s="541">
        <f>未改造舰娘!$N427</f>
        <v>12.6</v>
      </c>
      <c r="R431" s="539">
        <f>(未改造舰娘!$P427)+(未改造舰娘!$Q427)*$C$3+((BW431+CJ431+CW431+DJ431)*$C$2)</f>
        <v>21</v>
      </c>
      <c r="S431" s="539">
        <f>(未改造舰娘!$R427)+(未改造舰娘!$S427)*$C$3+((BY431+CL431+CY431+DL431)*$C$2)</f>
        <v>65</v>
      </c>
      <c r="T431" s="539">
        <f>(未改造舰娘!$T427)+(未改造舰娘!$U427)*$C$3+((BX431+CK431+CX431+DK431)*$C$2)</f>
        <v>20</v>
      </c>
      <c r="U431" s="539">
        <f>(未改造舰娘!$V427)+(未改造舰娘!$W427)*$C$3+((CG431+CT431+DG431+DT431)*$C$2)</f>
        <v>0</v>
      </c>
      <c r="V431" s="540">
        <f>INT((((未改造舰娘!$Y427)-(未改造舰娘!$X427))*(((IF(D431=0,C431,D431))-1)/99))+未改造舰娘!$X427)+((CB431+CO431+DB431+DO431)*$C$2)</f>
        <v>99</v>
      </c>
      <c r="W431" s="539">
        <f>INT((((未改造舰娘!$AA427)-(未改造舰娘!$Z427))*(((IF(D431=0,C431,D431))-1)/99))+未改造舰娘!$Z427)+((CD431+CQ431+DD431+DQ431)*$C$2)</f>
        <v>60</v>
      </c>
      <c r="X431" s="539">
        <f>INT((((未改造舰娘!$AC427)-(未改造舰娘!$AB427))*(((IF(D431=0,C431,D431))-1)/99))+未改造舰娘!$AB427)+((CA431+CN431+DA431+DN431)*$C$2)</f>
        <v>46</v>
      </c>
      <c r="Y431" s="541">
        <f>INT((((未改造舰娘!$AE427)-(未改造舰娘!$AD427))*(((IF(D431=0,C431,D431))-1)/99))+未改造舰娘!$AD427)+((BZ431+CM431+CZ431+DM431)*$C$2)</f>
        <v>0</v>
      </c>
      <c r="Z431" s="539" t="str">
        <f>IF(未改造舰娘!$AF427=0,"",未改造舰娘!$AF427)</f>
        <v/>
      </c>
      <c r="AA431" s="539" t="str">
        <f>IF(未改造舰娘!$AG427="","",未改造舰娘!$AG427)</f>
        <v/>
      </c>
      <c r="AB431" s="539" t="str">
        <f>IF(未改造舰娘!$AH427="","",未改造舰娘!$AH427)</f>
        <v/>
      </c>
      <c r="AC431" s="539" t="str">
        <f>IF(未改造舰娘!$AI427="","",未改造舰娘!$AI427)</f>
        <v/>
      </c>
      <c r="AD431" s="539">
        <f>IF(未改造舰娘!$AJ427="","",未改造舰娘!$AJ427)</f>
        <v>0</v>
      </c>
      <c r="AE431" s="540">
        <f>IF(未改造舰娘!$AK427="","",未改造舰娘!$AK427)</f>
        <v>0</v>
      </c>
      <c r="AF431" s="539" t="str">
        <f>IF(未改造舰娘!$AL427="","",未改造舰娘!$AL427)</f>
        <v/>
      </c>
      <c r="AG431" s="539" t="str">
        <f>IF(未改造舰娘!$AM427="","",未改造舰娘!$AM427)</f>
        <v/>
      </c>
      <c r="AH431" s="539" t="str">
        <f>IF(未改造舰娘!$AN427="","",未改造舰娘!$AN427)</f>
        <v/>
      </c>
      <c r="AI431" s="539" t="str">
        <f>IF(未改造舰娘!$AO427="","",未改造舰娘!$AO427)</f>
        <v/>
      </c>
      <c r="AJ431" s="539" t="str">
        <f>IF(未改造舰娘!$AP427="","",未改造舰娘!$AP427)</f>
        <v/>
      </c>
      <c r="AK431" s="541" t="str">
        <f>IF(未改造舰娘!$AQ427="","",未改造舰娘!$AQ427)</f>
        <v/>
      </c>
      <c r="AL431" s="306" t="str">
        <f>IF(未改造舰娘!$AS427="","",未改造舰娘!$AS427)</f>
        <v/>
      </c>
      <c r="AM431" s="306" t="str">
        <f>IF(未改造舰娘!$AT427="","",未改造舰娘!$AT427)</f>
        <v/>
      </c>
      <c r="AN431" s="306" t="str">
        <f>IF(未改造舰娘!$AU427="","",未改造舰娘!$AU427)</f>
        <v/>
      </c>
      <c r="AO431" s="306" t="str">
        <f>IF(未改造舰娘!$AV427="","",未改造舰娘!$AV427)</f>
        <v/>
      </c>
      <c r="AP431" s="307" t="str">
        <f>IF(未改造舰娘!$AW427="","",未改造舰娘!$AW427)</f>
        <v>王牌(3级)：增加自身9点闪避值。闪避值的20%同时视为鱼雷值。</v>
      </c>
      <c r="AQ431" s="308" t="str">
        <f>IF(未改造舰娘!$AX427="","",未改造舰娘!$AX427)</f>
        <v/>
      </c>
      <c r="AR431" s="539">
        <f>IF(未改造舰娘!$AY427="","",未改造舰娘!$AY427)</f>
        <v>10</v>
      </c>
      <c r="AS431" s="539">
        <f>IF(未改造舰娘!$AZ427="","",未改造舰娘!$AZ427)</f>
        <v>20</v>
      </c>
      <c r="AT431" s="539">
        <f>IF(未改造舰娘!$BA427="","",未改造舰娘!$BA427)</f>
        <v>0.5</v>
      </c>
      <c r="AU431" s="539">
        <f>IF(未改造舰娘!$BB427="","",未改造舰娘!$BB427)</f>
        <v>0.4</v>
      </c>
      <c r="AV431" s="540">
        <f>IF((未改造舰娘!$BG427+未改造舰娘!$BK427*$C$4)=0,"",(未改造舰娘!$BG427+未改造舰娘!$BK427*$C$4))</f>
        <v>10</v>
      </c>
      <c r="AW431" s="539">
        <f>IF((未改造舰娘!$BH427+未改造舰娘!$BL427*$C$4)=0,"",(未改造舰娘!$BH427+未改造舰娘!$BL427*$C$4))</f>
        <v>10</v>
      </c>
      <c r="AX431" s="539">
        <f>IF((未改造舰娘!$BI427+未改造舰娘!$BM427*$C$4)=0,"",(未改造舰娘!$BI427+未改造舰娘!$BM427*$C$4))</f>
        <v>20</v>
      </c>
      <c r="AY431" s="541" t="str">
        <f>IF((未改造舰娘!$BJ427+未改造舰娘!$BN427*$C$4)=0,"",(未改造舰娘!$BJ427+未改造舰娘!$BN427*$C$4))</f>
        <v/>
      </c>
      <c r="AZ431" s="542">
        <f>IF(未改造舰娘!BC427="","",未改造舰娘!BC427)</f>
        <v>0</v>
      </c>
      <c r="BA431" s="542">
        <f>IF(未改造舰娘!BD427="","",未改造舰娘!BD427)</f>
        <v>15</v>
      </c>
      <c r="BB431" s="542">
        <f>IF(未改造舰娘!BE427="","",未改造舰娘!BE427)</f>
        <v>5</v>
      </c>
      <c r="BC431" s="541">
        <f>IF(未改造舰娘!BF427="","",未改造舰娘!BF427)</f>
        <v>0</v>
      </c>
      <c r="BD431" s="67" t="s">
        <v>5851</v>
      </c>
      <c r="BE431" s="507">
        <v>0.25</v>
      </c>
      <c r="BF431" s="306" t="str">
        <f>IF(未改造舰娘!$BQ427="","",未改造舰娘!$BQ427)</f>
        <v/>
      </c>
      <c r="BG431" s="306" t="str">
        <f>IF(未改造舰娘!$BR427="","",未改造舰娘!$BR427)</f>
        <v/>
      </c>
      <c r="BH431" s="306"/>
      <c r="BU431" s="539">
        <f>IFERROR(VLOOKUP(AL431,装备!$B:$C,2,0),0)</f>
        <v>0</v>
      </c>
      <c r="BV431" s="539">
        <f>IFERROR(VLOOKUP($AL431,装备!$B:$Q,5,0),0)</f>
        <v>0</v>
      </c>
      <c r="BW431" s="539">
        <f>IFERROR(VLOOKUP($AL431,装备!$B:$Q,6,0),0)</f>
        <v>0</v>
      </c>
      <c r="BX431" s="539">
        <f>IFERROR(VLOOKUP($AL431,装备!$B:$Q,7,0),0)</f>
        <v>0</v>
      </c>
      <c r="BY431" s="539">
        <f>IFERROR(VLOOKUP($AL431,装备!$B:$Q,8,0),0)</f>
        <v>0</v>
      </c>
      <c r="BZ431" s="539">
        <f>IFERROR(VLOOKUP($AL431,装备!$B:$Q,9,0),0)</f>
        <v>0</v>
      </c>
      <c r="CA431" s="539">
        <f>IFERROR(VLOOKUP($AL431,装备!$B:$Q,10,0),0)</f>
        <v>0</v>
      </c>
      <c r="CB431" s="539">
        <f>IFERROR(VLOOKUP($AL431,装备!$B:$Q,11,0),0)</f>
        <v>0</v>
      </c>
      <c r="CC431" s="539">
        <f>IFERROR(VLOOKUP($AL431,装备!$B:$Q,12,0),0)</f>
        <v>0</v>
      </c>
      <c r="CD431" s="539">
        <f>IFERROR(VLOOKUP($AL431,装备!$B:$Q,13,0),0)</f>
        <v>0</v>
      </c>
      <c r="CE431" s="539">
        <f>IFERROR(VLOOKUP($AL431,装备!$B:$Q,14,0),0)</f>
        <v>0</v>
      </c>
      <c r="CF431" s="539">
        <f>IFERROR(VLOOKUP($AL431,装备!$B:$Q,16,0),0)</f>
        <v>0</v>
      </c>
      <c r="CG431" s="539">
        <f>IFERROR(VLOOKUP($AL431,装备!$B:$Q,5,0),0)</f>
        <v>0</v>
      </c>
      <c r="CH431" s="539">
        <f>IFERROR(VLOOKUP(AM431,装备!$B:$C,2,0),0)</f>
        <v>0</v>
      </c>
      <c r="CI431" s="539">
        <f>IFERROR(VLOOKUP($AM431,装备!$B:$Q,5,0),0)</f>
        <v>0</v>
      </c>
      <c r="CJ431" s="539">
        <f>IFERROR(VLOOKUP($AM431,装备!$B:$Q,6,0),0)</f>
        <v>0</v>
      </c>
      <c r="CK431" s="539">
        <f>IFERROR(VLOOKUP($AM431,装备!$B:$Q,7,0),0)</f>
        <v>0</v>
      </c>
      <c r="CL431" s="539">
        <f>IFERROR(VLOOKUP($AM431,装备!$B:$Q,8,0),0)</f>
        <v>0</v>
      </c>
      <c r="CM431" s="539">
        <f>IFERROR(VLOOKUP($AM431,装备!$B:$Q,9,0),0)</f>
        <v>0</v>
      </c>
      <c r="CN431" s="539">
        <f>IFERROR(VLOOKUP($AM431,装备!$B:$Q,10,0),0)</f>
        <v>0</v>
      </c>
      <c r="CO431" s="539">
        <f>IFERROR(VLOOKUP($AM431,装备!$B:$Q,11,0),0)</f>
        <v>0</v>
      </c>
      <c r="CP431" s="539">
        <f>IFERROR(VLOOKUP($AM431,装备!$B:$Q,12,0),0)</f>
        <v>0</v>
      </c>
      <c r="CQ431" s="539">
        <f>IFERROR(VLOOKUP($AM431,装备!$B:$Q,13,0),0)</f>
        <v>0</v>
      </c>
      <c r="CR431" s="539">
        <f>IFERROR(VLOOKUP($AM431,装备!$B:$Q,14,0),0)</f>
        <v>0</v>
      </c>
      <c r="CS431" s="539">
        <f>IFERROR(VLOOKUP($AM431,装备!$B:$Q,16,0),0)</f>
        <v>0</v>
      </c>
      <c r="CT431" s="539">
        <f>IFERROR(VLOOKUP($AM431,装备!$B:$Q,5,0),0)</f>
        <v>0</v>
      </c>
      <c r="CU431" s="539">
        <f>IFERROR(VLOOKUP(AN431,装备!$B:$C,2,0),0)</f>
        <v>0</v>
      </c>
      <c r="CV431" s="539">
        <f>IFERROR(VLOOKUP($AN431,装备!$B:$Q,5,0),0)</f>
        <v>0</v>
      </c>
      <c r="CW431" s="539">
        <f>IFERROR(VLOOKUP($AN431,装备!$B:$Q,6,0),0)</f>
        <v>0</v>
      </c>
      <c r="CX431" s="539">
        <f>IFERROR(VLOOKUP($AN431,装备!$B:$Q,7,0),0)</f>
        <v>0</v>
      </c>
      <c r="CY431" s="539">
        <f>IFERROR(VLOOKUP($AN431,装备!$B:$Q,8,0),0)</f>
        <v>0</v>
      </c>
      <c r="CZ431" s="539">
        <f>IFERROR(VLOOKUP($AN431,装备!$B:$Q,9,0),0)</f>
        <v>0</v>
      </c>
      <c r="DA431" s="539">
        <f>IFERROR(VLOOKUP($AN431,装备!$B:$Q,10,0),0)</f>
        <v>0</v>
      </c>
      <c r="DB431" s="539">
        <f>IFERROR(VLOOKUP($AN431,装备!$B:$Q,11,0),0)</f>
        <v>0</v>
      </c>
      <c r="DC431" s="539">
        <f>IFERROR(VLOOKUP($AN431,装备!$B:$Q,12,0),0)</f>
        <v>0</v>
      </c>
      <c r="DD431" s="539">
        <f>IFERROR(VLOOKUP($AN431,装备!$B:$Q,13,0),0)</f>
        <v>0</v>
      </c>
      <c r="DE431" s="539">
        <f>IFERROR(VLOOKUP($AN431,装备!$B:$Q,14,0),0)</f>
        <v>0</v>
      </c>
      <c r="DF431" s="539">
        <f>IFERROR(VLOOKUP($AN431,装备!$B:$Q,16,0),0)</f>
        <v>0</v>
      </c>
      <c r="DG431" s="539">
        <f>IFERROR(VLOOKUP($AN431,装备!$B:$Q,5,0),0)</f>
        <v>0</v>
      </c>
      <c r="DH431" s="539">
        <f>IFERROR(VLOOKUP(AO431,装备!$B:$C,2,0),0)</f>
        <v>0</v>
      </c>
      <c r="DI431" s="539">
        <f>IFERROR(VLOOKUP($AO431,装备!$B:$Q,5,0),0)</f>
        <v>0</v>
      </c>
      <c r="DJ431" s="539">
        <f>IFERROR(VLOOKUP($AO431,装备!$B:$Q,6,0),0)</f>
        <v>0</v>
      </c>
      <c r="DK431" s="539">
        <f>IFERROR(VLOOKUP($AO431,装备!$B:$Q,7,0),0)</f>
        <v>0</v>
      </c>
      <c r="DL431" s="539">
        <f>IFERROR(VLOOKUP($AO431,装备!$B:$Q,8,0),0)</f>
        <v>0</v>
      </c>
      <c r="DM431" s="539">
        <f>IFERROR(VLOOKUP($AO431,装备!$B:$Q,9,0),0)</f>
        <v>0</v>
      </c>
      <c r="DN431" s="539">
        <f>IFERROR(VLOOKUP($AO431,装备!$B:$Q,10,0),0)</f>
        <v>0</v>
      </c>
      <c r="DO431" s="539">
        <f>IFERROR(VLOOKUP($AO431,装备!$B:$Q,11,0),0)</f>
        <v>0</v>
      </c>
      <c r="DP431" s="539">
        <f>IFERROR(VLOOKUP($AO431,装备!$B:$Q,12,0),0)</f>
        <v>0</v>
      </c>
      <c r="DQ431" s="539">
        <f>IFERROR(VLOOKUP($AO431,装备!$B:$Q,13,0),0)</f>
        <v>0</v>
      </c>
      <c r="DR431" s="539">
        <f>IFERROR(VLOOKUP($AO431,装备!$B:$Q,14,0),0)</f>
        <v>0</v>
      </c>
      <c r="DS431" s="539">
        <f>IFERROR(VLOOKUP($AO431,装备!$B:$Q,16,0),0)</f>
        <v>0</v>
      </c>
      <c r="DT431" s="539">
        <f>IFERROR(VLOOKUP($AO431,装备!$B:$Q,5,0),0)</f>
        <v>0</v>
      </c>
    </row>
    <row r="432" spans="1:124" ht="27" hidden="1" customHeight="1">
      <c r="A432" s="543">
        <f>未改造舰娘!$A428</f>
        <v>10045912</v>
      </c>
      <c r="B432" s="354" t="s">
        <v>5871</v>
      </c>
      <c r="C432" s="323"/>
      <c r="D432" s="323">
        <f t="shared" si="6"/>
        <v>110</v>
      </c>
      <c r="E432" s="541">
        <f>未改造舰娘!$C428</f>
        <v>3</v>
      </c>
      <c r="F432" s="539" t="str">
        <f>未改造舰娘!$D428</f>
        <v>轻巡</v>
      </c>
      <c r="G432" s="539" t="str">
        <f>未改造舰娘!$E428</f>
        <v>中型</v>
      </c>
      <c r="H432" s="539" t="str">
        <f>未改造舰娘!$F428</f>
        <v>护卫舰</v>
      </c>
      <c r="I432" s="539">
        <f>未改造舰娘!$AR428</f>
        <v>3</v>
      </c>
      <c r="J432" s="539" t="str">
        <f>未改造舰娘!$G428</f>
        <v>美国</v>
      </c>
      <c r="K432" s="540">
        <f>未改造舰娘!$H428+(BV432+CI432+CV432+DI432)*$C$2</f>
        <v>28</v>
      </c>
      <c r="L432" s="539">
        <f>未改造舰娘!$I428</f>
        <v>0</v>
      </c>
      <c r="M432" s="539">
        <f>未改造舰娘!$J428</f>
        <v>2</v>
      </c>
      <c r="N432" s="539">
        <f>未改造舰娘!$K428</f>
        <v>2</v>
      </c>
      <c r="O432" s="539">
        <f>未改造舰娘!$L428+((CE432+CR432+DE432+DR432)*$C$2)</f>
        <v>20</v>
      </c>
      <c r="P432" s="539" t="str">
        <f>IF($C$2=1,(IF(ISERROR(FIND("超长",未改造舰娘!$M428&amp;CC432&amp;CP432&amp;DC432&amp;DP432,1)),IF(ISERROR(FIND("长",未改造舰娘!$M428&amp;CC432&amp;CP432&amp;DC432&amp;DP432,1)),IF(ISERROR(FIND("中",未改造舰娘!$M428&amp;CC432&amp;CP432&amp;DC432&amp;DP432,1)),IF(ISERROR(FIND("短",未改造舰娘!$M428&amp;CC432&amp;CP432&amp;DC432&amp;DP432,1)),IF(ISERROR(FIND("无",未改造舰娘!$M428&amp;CC432&amp;CP432&amp;DC432&amp;DP432,1)),0,"无"),"短"),"中"),"长"),"超长")),未改造舰娘!$M428)</f>
        <v>中</v>
      </c>
      <c r="Q432" s="541">
        <f>未改造舰娘!$N428</f>
        <v>35</v>
      </c>
      <c r="R432" s="539">
        <f>(未改造舰娘!$P428)+(未改造舰娘!$Q428)*$C$3+((BW432+CJ432+CW432+DJ432)*$C$2)</f>
        <v>45</v>
      </c>
      <c r="S432" s="539">
        <f>(未改造舰娘!$R428)+(未改造舰娘!$S428)*$C$3+((BY432+CL432+CY432+DL432)*$C$2)</f>
        <v>58</v>
      </c>
      <c r="T432" s="539">
        <f>(未改造舰娘!$T428)+(未改造舰娘!$U428)*$C$3+((BX432+CK432+CX432+DK432)*$C$2)</f>
        <v>35</v>
      </c>
      <c r="U432" s="539">
        <f>(未改造舰娘!$V428)+(未改造舰娘!$W428)*$C$3+((CG432+CT432+DG432+DT432)*$C$2)</f>
        <v>55</v>
      </c>
      <c r="V432" s="540">
        <f>INT((((未改造舰娘!$Y428)-(未改造舰娘!$X428))*(((IF(D432=0,C432,D432))-1)/99))+未改造舰娘!$X428)+((CB432+CO432+DB432+DO432)*$C$2)</f>
        <v>90</v>
      </c>
      <c r="W432" s="539">
        <f>INT((((未改造舰娘!$AA428)-(未改造舰娘!$Z428))*(((IF(D432=0,C432,D432))-1)/99))+未改造舰娘!$Z428)+((CD432+CQ432+DD432+DQ432)*$C$2)</f>
        <v>70</v>
      </c>
      <c r="X432" s="539">
        <f>INT((((未改造舰娘!$AC428)-(未改造舰娘!$AB428))*(((IF(D432=0,C432,D432))-1)/99))+未改造舰娘!$AB428)+((CA432+CN432+DA432+DN432)*$C$2)</f>
        <v>20</v>
      </c>
      <c r="Y432" s="541">
        <f>INT((((未改造舰娘!$AE428)-(未改造舰娘!$AD428))*(((IF(D432=0,C432,D432))-1)/99))+未改造舰娘!$AD428)+((BZ432+CM432+CZ432+DM432)*$C$2)</f>
        <v>64</v>
      </c>
      <c r="Z432" s="539">
        <f>IF(未改造舰娘!$AF428=0,"",未改造舰娘!$AF428)</f>
        <v>2</v>
      </c>
      <c r="AA432" s="539">
        <f>IF(未改造舰娘!$AG428="","",未改造舰娘!$AG428)</f>
        <v>2</v>
      </c>
      <c r="AB432" s="539">
        <f>IF(未改造舰娘!$AH428="","",未改造舰娘!$AH428)</f>
        <v>2</v>
      </c>
      <c r="AC432" s="539" t="str">
        <f>IF(未改造舰娘!$AI428="","",未改造舰娘!$AI428)</f>
        <v/>
      </c>
      <c r="AD432" s="539">
        <f>IF(未改造舰娘!$AJ428="","",未改造舰娘!$AJ428)</f>
        <v>6</v>
      </c>
      <c r="AE432" s="540">
        <f>IF(未改造舰娘!$AK428="","",未改造舰娘!$AK428)</f>
        <v>0</v>
      </c>
      <c r="AF432" s="539" t="str">
        <f>IF(未改造舰娘!$AL428="","",未改造舰娘!$AL428)</f>
        <v/>
      </c>
      <c r="AG432" s="539" t="str">
        <f>IF(未改造舰娘!$AM428="","",未改造舰娘!$AM428)</f>
        <v/>
      </c>
      <c r="AH432" s="539" t="str">
        <f>IF(未改造舰娘!$AN428="","",未改造舰娘!$AN428)</f>
        <v/>
      </c>
      <c r="AI432" s="539" t="str">
        <f>IF(未改造舰娘!$AO428="","",未改造舰娘!$AO428)</f>
        <v/>
      </c>
      <c r="AJ432" s="539" t="str">
        <f>IF(未改造舰娘!$AP428="","",未改造舰娘!$AP428)</f>
        <v/>
      </c>
      <c r="AK432" s="541" t="str">
        <f>IF(未改造舰娘!$AQ428="","",未改造舰娘!$AQ428)</f>
        <v/>
      </c>
      <c r="AL432" s="306" t="str">
        <f>IF(未改造舰娘!$AS428="","",未改造舰娘!$AS428)</f>
        <v>三联533毫米鱼雷</v>
      </c>
      <c r="AM432" s="306" t="str">
        <f>IF(未改造舰娘!$AT428="","",未改造舰娘!$AT428)</f>
        <v/>
      </c>
      <c r="AN432" s="306" t="str">
        <f>IF(未改造舰娘!$AU428="","",未改造舰娘!$AU428)</f>
        <v/>
      </c>
      <c r="AO432" s="306" t="str">
        <f>IF(未改造舰娘!$AV428="","",未改造舰娘!$AV428)</f>
        <v/>
      </c>
      <c r="AP432" s="307" t="str">
        <f>IF(未改造舰娘!$AW428="","",未改造舰娘!$AW428)</f>
        <v/>
      </c>
      <c r="AQ432" s="308" t="str">
        <f>IF(未改造舰娘!$AX428="","",未改造舰娘!$AX428)</f>
        <v/>
      </c>
      <c r="AR432" s="539">
        <f>IF(未改造舰娘!$AY428="","",未改造舰娘!$AY428)</f>
        <v>25</v>
      </c>
      <c r="AS432" s="539">
        <f>IF(未改造舰娘!$AZ428="","",未改造舰娘!$AZ428)</f>
        <v>25</v>
      </c>
      <c r="AT432" s="539">
        <f>IF(未改造舰娘!$BA428="","",未改造舰娘!$BA428)</f>
        <v>0.8</v>
      </c>
      <c r="AU432" s="539">
        <f>IF(未改造舰娘!$BB428="","",未改造舰娘!$BB428)</f>
        <v>1.5</v>
      </c>
      <c r="AV432" s="540">
        <f>IF((未改造舰娘!$BG428+未改造舰娘!$BK428*$C$4)=0,"",(未改造舰娘!$BG428+未改造舰娘!$BK428*$C$4))</f>
        <v>11</v>
      </c>
      <c r="AW432" s="539">
        <f>IF((未改造舰娘!$BH428+未改造舰娘!$BL428*$C$4)=0,"",(未改造舰娘!$BH428+未改造舰娘!$BL428*$C$4))</f>
        <v>17</v>
      </c>
      <c r="AX432" s="539">
        <f>IF((未改造舰娘!$BI428+未改造舰娘!$BM428*$C$4)=0,"",(未改造舰娘!$BI428+未改造舰娘!$BM428*$C$4))</f>
        <v>11</v>
      </c>
      <c r="AY432" s="541" t="str">
        <f>IF((未改造舰娘!$BJ428+未改造舰娘!$BN428*$C$4)=0,"",(未改造舰娘!$BJ428+未改造舰娘!$BN428*$C$4))</f>
        <v/>
      </c>
      <c r="AZ432" s="542">
        <f>IF(未改造舰娘!BC428="","",未改造舰娘!BC428)</f>
        <v>10</v>
      </c>
      <c r="BA432" s="542">
        <f>IF(未改造舰娘!BD428="","",未改造舰娘!BD428)</f>
        <v>18</v>
      </c>
      <c r="BB432" s="542">
        <f>IF(未改造舰娘!BE428="","",未改造舰娘!BE428)</f>
        <v>8</v>
      </c>
      <c r="BC432" s="541">
        <f>IF(未改造舰娘!BF428="","",未改造舰娘!BF428)</f>
        <v>18</v>
      </c>
      <c r="BD432" s="67" t="s">
        <v>5852</v>
      </c>
      <c r="BE432" s="306" t="s">
        <v>5848</v>
      </c>
      <c r="BF432" s="306" t="str">
        <f>IF(未改造舰娘!$BQ428="","",未改造舰娘!$BQ428)</f>
        <v/>
      </c>
      <c r="BG432" s="306" t="str">
        <f>IF(未改造舰娘!$BR428="","",未改造舰娘!$BR428)</f>
        <v/>
      </c>
      <c r="BH432" s="306"/>
      <c r="BU432" s="539">
        <f>IFERROR(VLOOKUP(AL432,装备!$B:$C,2,0),0)</f>
        <v>1</v>
      </c>
      <c r="BV432" s="539">
        <f>IFERROR(VLOOKUP($AL432,装备!$B:$Q,5,0),0)</f>
        <v>0</v>
      </c>
      <c r="BW432" s="539">
        <f>IFERROR(VLOOKUP($AL432,装备!$B:$Q,6,0),0)</f>
        <v>0</v>
      </c>
      <c r="BX432" s="539">
        <f>IFERROR(VLOOKUP($AL432,装备!$B:$Q,7,0),0)</f>
        <v>0</v>
      </c>
      <c r="BY432" s="539">
        <f>IFERROR(VLOOKUP($AL432,装备!$B:$Q,8,0),0)</f>
        <v>3</v>
      </c>
      <c r="BZ432" s="539">
        <f>IFERROR(VLOOKUP($AL432,装备!$B:$Q,9,0),0)</f>
        <v>0</v>
      </c>
      <c r="CA432" s="539">
        <f>IFERROR(VLOOKUP($AL432,装备!$B:$Q,10,0),0)</f>
        <v>0</v>
      </c>
      <c r="CB432" s="539">
        <f>IFERROR(VLOOKUP($AL432,装备!$B:$Q,11,0),0)</f>
        <v>0</v>
      </c>
      <c r="CC432" s="539" t="str">
        <f>IFERROR(VLOOKUP($AL432,装备!$B:$Q,12,0),0)</f>
        <v>短</v>
      </c>
      <c r="CD432" s="539">
        <f>IFERROR(VLOOKUP($AL432,装备!$B:$Q,13,0),0)</f>
        <v>0</v>
      </c>
      <c r="CE432" s="539">
        <f>IFERROR(VLOOKUP($AL432,装备!$B:$Q,14,0),0)</f>
        <v>0</v>
      </c>
      <c r="CF432" s="539">
        <f>IFERROR(VLOOKUP($AL432,装备!$B:$Q,16,0),0)</f>
        <v>0</v>
      </c>
      <c r="CG432" s="539">
        <f>IFERROR(VLOOKUP($AL432,装备!$B:$Q,5,0),0)</f>
        <v>0</v>
      </c>
      <c r="CH432" s="539">
        <f>IFERROR(VLOOKUP(AM432,装备!$B:$C,2,0),0)</f>
        <v>0</v>
      </c>
      <c r="CI432" s="539">
        <f>IFERROR(VLOOKUP($AM432,装备!$B:$Q,5,0),0)</f>
        <v>0</v>
      </c>
      <c r="CJ432" s="539">
        <f>IFERROR(VLOOKUP($AM432,装备!$B:$Q,6,0),0)</f>
        <v>0</v>
      </c>
      <c r="CK432" s="539">
        <f>IFERROR(VLOOKUP($AM432,装备!$B:$Q,7,0),0)</f>
        <v>0</v>
      </c>
      <c r="CL432" s="539">
        <f>IFERROR(VLOOKUP($AM432,装备!$B:$Q,8,0),0)</f>
        <v>0</v>
      </c>
      <c r="CM432" s="539">
        <f>IFERROR(VLOOKUP($AM432,装备!$B:$Q,9,0),0)</f>
        <v>0</v>
      </c>
      <c r="CN432" s="539">
        <f>IFERROR(VLOOKUP($AM432,装备!$B:$Q,10,0),0)</f>
        <v>0</v>
      </c>
      <c r="CO432" s="539">
        <f>IFERROR(VLOOKUP($AM432,装备!$B:$Q,11,0),0)</f>
        <v>0</v>
      </c>
      <c r="CP432" s="539">
        <f>IFERROR(VLOOKUP($AM432,装备!$B:$Q,12,0),0)</f>
        <v>0</v>
      </c>
      <c r="CQ432" s="539">
        <f>IFERROR(VLOOKUP($AM432,装备!$B:$Q,13,0),0)</f>
        <v>0</v>
      </c>
      <c r="CR432" s="539">
        <f>IFERROR(VLOOKUP($AM432,装备!$B:$Q,14,0),0)</f>
        <v>0</v>
      </c>
      <c r="CS432" s="539">
        <f>IFERROR(VLOOKUP($AM432,装备!$B:$Q,16,0),0)</f>
        <v>0</v>
      </c>
      <c r="CT432" s="539">
        <f>IFERROR(VLOOKUP($AM432,装备!$B:$Q,5,0),0)</f>
        <v>0</v>
      </c>
      <c r="CU432" s="539">
        <f>IFERROR(VLOOKUP(AN432,装备!$B:$C,2,0),0)</f>
        <v>0</v>
      </c>
      <c r="CV432" s="539">
        <f>IFERROR(VLOOKUP($AN432,装备!$B:$Q,5,0),0)</f>
        <v>0</v>
      </c>
      <c r="CW432" s="539">
        <f>IFERROR(VLOOKUP($AN432,装备!$B:$Q,6,0),0)</f>
        <v>0</v>
      </c>
      <c r="CX432" s="539">
        <f>IFERROR(VLOOKUP($AN432,装备!$B:$Q,7,0),0)</f>
        <v>0</v>
      </c>
      <c r="CY432" s="539">
        <f>IFERROR(VLOOKUP($AN432,装备!$B:$Q,8,0),0)</f>
        <v>0</v>
      </c>
      <c r="CZ432" s="539">
        <f>IFERROR(VLOOKUP($AN432,装备!$B:$Q,9,0),0)</f>
        <v>0</v>
      </c>
      <c r="DA432" s="539">
        <f>IFERROR(VLOOKUP($AN432,装备!$B:$Q,10,0),0)</f>
        <v>0</v>
      </c>
      <c r="DB432" s="539">
        <f>IFERROR(VLOOKUP($AN432,装备!$B:$Q,11,0),0)</f>
        <v>0</v>
      </c>
      <c r="DC432" s="539">
        <f>IFERROR(VLOOKUP($AN432,装备!$B:$Q,12,0),0)</f>
        <v>0</v>
      </c>
      <c r="DD432" s="539">
        <f>IFERROR(VLOOKUP($AN432,装备!$B:$Q,13,0),0)</f>
        <v>0</v>
      </c>
      <c r="DE432" s="539">
        <f>IFERROR(VLOOKUP($AN432,装备!$B:$Q,14,0),0)</f>
        <v>0</v>
      </c>
      <c r="DF432" s="539">
        <f>IFERROR(VLOOKUP($AN432,装备!$B:$Q,16,0),0)</f>
        <v>0</v>
      </c>
      <c r="DG432" s="539">
        <f>IFERROR(VLOOKUP($AN432,装备!$B:$Q,5,0),0)</f>
        <v>0</v>
      </c>
      <c r="DH432" s="539">
        <f>IFERROR(VLOOKUP(AO432,装备!$B:$C,2,0),0)</f>
        <v>0</v>
      </c>
      <c r="DI432" s="539">
        <f>IFERROR(VLOOKUP($AO432,装备!$B:$Q,5,0),0)</f>
        <v>0</v>
      </c>
      <c r="DJ432" s="539">
        <f>IFERROR(VLOOKUP($AO432,装备!$B:$Q,6,0),0)</f>
        <v>0</v>
      </c>
      <c r="DK432" s="539">
        <f>IFERROR(VLOOKUP($AO432,装备!$B:$Q,7,0),0)</f>
        <v>0</v>
      </c>
      <c r="DL432" s="539">
        <f>IFERROR(VLOOKUP($AO432,装备!$B:$Q,8,0),0)</f>
        <v>0</v>
      </c>
      <c r="DM432" s="539">
        <f>IFERROR(VLOOKUP($AO432,装备!$B:$Q,9,0),0)</f>
        <v>0</v>
      </c>
      <c r="DN432" s="539">
        <f>IFERROR(VLOOKUP($AO432,装备!$B:$Q,10,0),0)</f>
        <v>0</v>
      </c>
      <c r="DO432" s="539">
        <f>IFERROR(VLOOKUP($AO432,装备!$B:$Q,11,0),0)</f>
        <v>0</v>
      </c>
      <c r="DP432" s="539">
        <f>IFERROR(VLOOKUP($AO432,装备!$B:$Q,12,0),0)</f>
        <v>0</v>
      </c>
      <c r="DQ432" s="539">
        <f>IFERROR(VLOOKUP($AO432,装备!$B:$Q,13,0),0)</f>
        <v>0</v>
      </c>
      <c r="DR432" s="539">
        <f>IFERROR(VLOOKUP($AO432,装备!$B:$Q,14,0),0)</f>
        <v>0</v>
      </c>
      <c r="DS432" s="539">
        <f>IFERROR(VLOOKUP($AO432,装备!$B:$Q,16,0),0)</f>
        <v>0</v>
      </c>
      <c r="DT432" s="539">
        <f>IFERROR(VLOOKUP($AO432,装备!$B:$Q,5,0),0)</f>
        <v>0</v>
      </c>
    </row>
    <row r="433" spans="1:124" ht="26.65" hidden="1" customHeight="1">
      <c r="A433" s="543">
        <f>未改造舰娘!$A429</f>
        <v>10046013</v>
      </c>
      <c r="B433" s="354" t="s">
        <v>5872</v>
      </c>
      <c r="C433" s="323"/>
      <c r="D433" s="323">
        <f t="shared" si="6"/>
        <v>110</v>
      </c>
      <c r="E433" s="541">
        <f>未改造舰娘!$C429</f>
        <v>4</v>
      </c>
      <c r="F433" s="539" t="str">
        <f>未改造舰娘!$D429</f>
        <v>战列</v>
      </c>
      <c r="G433" s="539" t="str">
        <f>未改造舰娘!$E429</f>
        <v>大型</v>
      </c>
      <c r="H433" s="539" t="str">
        <f>未改造舰娘!$F429</f>
        <v>主力舰</v>
      </c>
      <c r="I433" s="539">
        <f>未改造舰娘!$AR429</f>
        <v>4</v>
      </c>
      <c r="J433" s="539" t="str">
        <f>未改造舰娘!$G429</f>
        <v>美国</v>
      </c>
      <c r="K433" s="540">
        <f>未改造舰娘!$H429+(BV433+CI433+CV433+DI433)*$C$2</f>
        <v>68</v>
      </c>
      <c r="L433" s="539">
        <f>未改造舰娘!$I429</f>
        <v>0</v>
      </c>
      <c r="M433" s="539">
        <f>未改造舰娘!$J429</f>
        <v>3</v>
      </c>
      <c r="N433" s="539">
        <f>未改造舰娘!$K429</f>
        <v>2</v>
      </c>
      <c r="O433" s="539">
        <f>未改造舰娘!$L429+((CE433+CR433+DE433+DR433)*$C$2)</f>
        <v>20</v>
      </c>
      <c r="P433" s="539" t="str">
        <f>IF($C$2=1,(IF(ISERROR(FIND("超长",未改造舰娘!$M429&amp;CC433&amp;CP433&amp;DC433&amp;DP433,1)),IF(ISERROR(FIND("长",未改造舰娘!$M429&amp;CC433&amp;CP433&amp;DC433&amp;DP433,1)),IF(ISERROR(FIND("中",未改造舰娘!$M429&amp;CC433&amp;CP433&amp;DC433&amp;DP433,1)),IF(ISERROR(FIND("短",未改造舰娘!$M429&amp;CC433&amp;CP433&amp;DC433&amp;DP433,1)),IF(ISERROR(FIND("无",未改造舰娘!$M429&amp;CC433&amp;CP433&amp;DC433&amp;DP433,1)),0,"无"),"短"),"中"),"长"),"超长")),未改造舰娘!$M429)</f>
        <v>长</v>
      </c>
      <c r="Q433" s="541">
        <f>未改造舰娘!$N429</f>
        <v>21</v>
      </c>
      <c r="R433" s="539">
        <f>(未改造舰娘!$P429)+(未改造舰娘!$Q429)*$C$3+((BW433+CJ433+CW433+DJ433)*$C$2)</f>
        <v>93</v>
      </c>
      <c r="S433" s="539">
        <f>(未改造舰娘!$R429)+(未改造舰娘!$S429)*$C$3+((BY433+CL433+CY433+DL433)*$C$2)</f>
        <v>0</v>
      </c>
      <c r="T433" s="539">
        <f>(未改造舰娘!$T429)+(未改造舰娘!$U429)*$C$3+((BX433+CK433+CX433+DK433)*$C$2)</f>
        <v>87</v>
      </c>
      <c r="U433" s="539">
        <f>(未改造舰娘!$V429)+(未改造舰娘!$W429)*$C$3+((CG433+CT433+DG433+DT433)*$C$2)</f>
        <v>66</v>
      </c>
      <c r="V433" s="540">
        <f>INT((((未改造舰娘!$Y429)-(未改造舰娘!$X429))*(((IF(D433=0,C433,D433))-1)/99))+未改造舰娘!$X429)+((CB433+CO433+DB433+DO433)*$C$2)</f>
        <v>94</v>
      </c>
      <c r="W433" s="539">
        <f>INT((((未改造舰娘!$AA429)-(未改造舰娘!$Z429))*(((IF(D433=0,C433,D433))-1)/99))+未改造舰娘!$Z429)+((CD433+CQ433+DD433+DQ433)*$C$2)</f>
        <v>37</v>
      </c>
      <c r="X433" s="539">
        <f>INT((((未改造舰娘!$AC429)-(未改造舰娘!$AB429))*(((IF(D433=0,C433,D433))-1)/99))+未改造舰娘!$AB429)+((CA433+CN433+DA433+DN433)*$C$2)</f>
        <v>39</v>
      </c>
      <c r="Y433" s="541">
        <f>INT((((未改造舰娘!$AE429)-(未改造舰娘!$AD429))*(((IF(D433=0,C433,D433))-1)/99))+未改造舰娘!$AD429)+((BZ433+CM433+CZ433+DM433)*$C$2)</f>
        <v>0</v>
      </c>
      <c r="Z433" s="539">
        <f>IF(未改造舰娘!$AF429=0,"",未改造舰娘!$AF429)</f>
        <v>3</v>
      </c>
      <c r="AA433" s="539">
        <f>IF(未改造舰娘!$AG429="","",未改造舰娘!$AG429)</f>
        <v>3</v>
      </c>
      <c r="AB433" s="539">
        <f>IF(未改造舰娘!$AH429="","",未改造舰娘!$AH429)</f>
        <v>3</v>
      </c>
      <c r="AC433" s="539">
        <f>IF(未改造舰娘!$AI429="","",未改造舰娘!$AI429)</f>
        <v>3</v>
      </c>
      <c r="AD433" s="539">
        <f>IF(未改造舰娘!$AJ429="","",未改造舰娘!$AJ429)</f>
        <v>12</v>
      </c>
      <c r="AE433" s="540">
        <f>IF(未改造舰娘!$AK429="","",未改造舰娘!$AK429)</f>
        <v>0</v>
      </c>
      <c r="AF433" s="539" t="str">
        <f>IF(未改造舰娘!$AL429="","",未改造舰娘!$AL429)</f>
        <v/>
      </c>
      <c r="AG433" s="539" t="str">
        <f>IF(未改造舰娘!$AM429="","",未改造舰娘!$AM429)</f>
        <v/>
      </c>
      <c r="AH433" s="539" t="str">
        <f>IF(未改造舰娘!$AN429="","",未改造舰娘!$AN429)</f>
        <v/>
      </c>
      <c r="AI433" s="539" t="str">
        <f>IF(未改造舰娘!$AO429="","",未改造舰娘!$AO429)</f>
        <v/>
      </c>
      <c r="AJ433" s="539" t="str">
        <f>IF(未改造舰娘!$AP429="","",未改造舰娘!$AP429)</f>
        <v/>
      </c>
      <c r="AK433" s="541" t="str">
        <f>IF(未改造舰娘!$AQ429="","",未改造舰娘!$AQ429)</f>
        <v/>
      </c>
      <c r="AL433" s="306" t="str">
        <f>IF(未改造舰娘!$AS429="","",未改造舰娘!$AS429)</f>
        <v>U国三联14英寸炮</v>
      </c>
      <c r="AM433" s="306" t="str">
        <f>IF(未改造舰娘!$AT429="","",未改造舰娘!$AT429)</f>
        <v/>
      </c>
      <c r="AN433" s="306" t="str">
        <f>IF(未改造舰娘!$AU429="","",未改造舰娘!$AU429)</f>
        <v/>
      </c>
      <c r="AO433" s="306" t="str">
        <f>IF(未改造舰娘!$AV429="","",未改造舰娘!$AV429)</f>
        <v/>
      </c>
      <c r="AP433" s="307" t="str">
        <f>IF(未改造舰娘!$AW429="","",未改造舰娘!$AW429)</f>
        <v>主炮支援(3级)：队伍内每有一个大型船单位都会提升宾夕法尼亚的炮击战4%的伤害。宾夕法尼亚击中非满血敌方单位时造成额外15%的伤害。</v>
      </c>
      <c r="AQ433" s="308" t="str">
        <f>IF(未改造舰娘!$AX429="","",未改造舰娘!$AX429)</f>
        <v/>
      </c>
      <c r="AR433" s="539">
        <f>IF(未改造舰娘!$AY429="","",未改造舰娘!$AY429)</f>
        <v>85</v>
      </c>
      <c r="AS433" s="539">
        <f>IF(未改造舰娘!$AZ429="","",未改造舰娘!$AZ429)</f>
        <v>120</v>
      </c>
      <c r="AT433" s="539">
        <f>IF(未改造舰娘!$BA429="","",未改造舰娘!$BA429)</f>
        <v>2.5</v>
      </c>
      <c r="AU433" s="539">
        <f>IF(未改造舰娘!$BB429="","",未改造舰娘!$BB429)</f>
        <v>5.2</v>
      </c>
      <c r="AV433" s="540">
        <f>IF((未改造舰娘!$BG429+未改造舰娘!$BK429*$C$4)=0,"",(未改造舰娘!$BG429+未改造舰娘!$BK429*$C$4))</f>
        <v>50</v>
      </c>
      <c r="AW433" s="539">
        <f>IF((未改造舰娘!$BH429+未改造舰娘!$BL429*$C$4)=0,"",(未改造舰娘!$BH429+未改造舰娘!$BL429*$C$4))</f>
        <v>70</v>
      </c>
      <c r="AX433" s="539">
        <f>IF((未改造舰娘!$BI429+未改造舰娘!$BM429*$C$4)=0,"",(未改造舰娘!$BI429+未改造舰娘!$BM429*$C$4))</f>
        <v>75</v>
      </c>
      <c r="AY433" s="541" t="str">
        <f>IF((未改造舰娘!$BJ429+未改造舰娘!$BN429*$C$4)=0,"",(未改造舰娘!$BJ429+未改造舰娘!$BN429*$C$4))</f>
        <v/>
      </c>
      <c r="AZ433" s="542">
        <f>IF(未改造舰娘!BC429="","",未改造舰娘!BC429)</f>
        <v>73</v>
      </c>
      <c r="BA433" s="542">
        <f>IF(未改造舰娘!BD429="","",未改造舰娘!BD429)</f>
        <v>0</v>
      </c>
      <c r="BB433" s="542">
        <f>IF(未改造舰娘!BE429="","",未改造舰娘!BE429)</f>
        <v>67</v>
      </c>
      <c r="BC433" s="541">
        <f>IF(未改造舰娘!BF429="","",未改造舰娘!BF429)</f>
        <v>23</v>
      </c>
      <c r="BD433" s="67" t="s">
        <v>5853</v>
      </c>
      <c r="BE433" s="548">
        <v>6.9444444444444441E-3</v>
      </c>
      <c r="BF433" s="306" t="str">
        <f>IF(未改造舰娘!$BQ429="","",未改造舰娘!$BQ429)</f>
        <v/>
      </c>
      <c r="BG433" s="306" t="str">
        <f>IF(未改造舰娘!$BR429="","",未改造舰娘!$BR429)</f>
        <v/>
      </c>
      <c r="BH433" s="306"/>
      <c r="BU433" s="539">
        <f>IFERROR(VLOOKUP(AL433,装备!$B:$C,2,0),0)</f>
        <v>1</v>
      </c>
      <c r="BV433" s="539">
        <f>IFERROR(VLOOKUP($AL433,装备!$B:$Q,5,0),0)</f>
        <v>0</v>
      </c>
      <c r="BW433" s="539">
        <f>IFERROR(VLOOKUP($AL433,装备!$B:$Q,6,0),0)</f>
        <v>16</v>
      </c>
      <c r="BX433" s="539">
        <f>IFERROR(VLOOKUP($AL433,装备!$B:$Q,7,0),0)</f>
        <v>0</v>
      </c>
      <c r="BY433" s="539">
        <f>IFERROR(VLOOKUP($AL433,装备!$B:$Q,8,0),0)</f>
        <v>0</v>
      </c>
      <c r="BZ433" s="539">
        <f>IFERROR(VLOOKUP($AL433,装备!$B:$Q,9,0),0)</f>
        <v>0</v>
      </c>
      <c r="CA433" s="539">
        <f>IFERROR(VLOOKUP($AL433,装备!$B:$Q,10,0),0)</f>
        <v>0</v>
      </c>
      <c r="CB433" s="539">
        <f>IFERROR(VLOOKUP($AL433,装备!$B:$Q,11,0),0)</f>
        <v>0</v>
      </c>
      <c r="CC433" s="539" t="str">
        <f>IFERROR(VLOOKUP($AL433,装备!$B:$Q,12,0),0)</f>
        <v>长</v>
      </c>
      <c r="CD433" s="539">
        <f>IFERROR(VLOOKUP($AL433,装备!$B:$Q,13,0),0)</f>
        <v>0</v>
      </c>
      <c r="CE433" s="539">
        <f>IFERROR(VLOOKUP($AL433,装备!$B:$Q,14,0),0)</f>
        <v>0</v>
      </c>
      <c r="CF433" s="539">
        <f>IFERROR(VLOOKUP($AL433,装备!$B:$Q,16,0),0)</f>
        <v>0</v>
      </c>
      <c r="CG433" s="539">
        <f>IFERROR(VLOOKUP($AL433,装备!$B:$Q,5,0),0)</f>
        <v>0</v>
      </c>
      <c r="CH433" s="539">
        <f>IFERROR(VLOOKUP(AM433,装备!$B:$C,2,0),0)</f>
        <v>0</v>
      </c>
      <c r="CI433" s="539">
        <f>IFERROR(VLOOKUP($AM433,装备!$B:$Q,5,0),0)</f>
        <v>0</v>
      </c>
      <c r="CJ433" s="539">
        <f>IFERROR(VLOOKUP($AM433,装备!$B:$Q,6,0),0)</f>
        <v>0</v>
      </c>
      <c r="CK433" s="539">
        <f>IFERROR(VLOOKUP($AM433,装备!$B:$Q,7,0),0)</f>
        <v>0</v>
      </c>
      <c r="CL433" s="539">
        <f>IFERROR(VLOOKUP($AM433,装备!$B:$Q,8,0),0)</f>
        <v>0</v>
      </c>
      <c r="CM433" s="539">
        <f>IFERROR(VLOOKUP($AM433,装备!$B:$Q,9,0),0)</f>
        <v>0</v>
      </c>
      <c r="CN433" s="539">
        <f>IFERROR(VLOOKUP($AM433,装备!$B:$Q,10,0),0)</f>
        <v>0</v>
      </c>
      <c r="CO433" s="539">
        <f>IFERROR(VLOOKUP($AM433,装备!$B:$Q,11,0),0)</f>
        <v>0</v>
      </c>
      <c r="CP433" s="539">
        <f>IFERROR(VLOOKUP($AM433,装备!$B:$Q,12,0),0)</f>
        <v>0</v>
      </c>
      <c r="CQ433" s="539">
        <f>IFERROR(VLOOKUP($AM433,装备!$B:$Q,13,0),0)</f>
        <v>0</v>
      </c>
      <c r="CR433" s="539">
        <f>IFERROR(VLOOKUP($AM433,装备!$B:$Q,14,0),0)</f>
        <v>0</v>
      </c>
      <c r="CS433" s="539">
        <f>IFERROR(VLOOKUP($AM433,装备!$B:$Q,16,0),0)</f>
        <v>0</v>
      </c>
      <c r="CT433" s="539">
        <f>IFERROR(VLOOKUP($AM433,装备!$B:$Q,5,0),0)</f>
        <v>0</v>
      </c>
      <c r="CU433" s="539">
        <f>IFERROR(VLOOKUP(AN433,装备!$B:$C,2,0),0)</f>
        <v>0</v>
      </c>
      <c r="CV433" s="539">
        <f>IFERROR(VLOOKUP($AN433,装备!$B:$Q,5,0),0)</f>
        <v>0</v>
      </c>
      <c r="CW433" s="539">
        <f>IFERROR(VLOOKUP($AN433,装备!$B:$Q,6,0),0)</f>
        <v>0</v>
      </c>
      <c r="CX433" s="539">
        <f>IFERROR(VLOOKUP($AN433,装备!$B:$Q,7,0),0)</f>
        <v>0</v>
      </c>
      <c r="CY433" s="539">
        <f>IFERROR(VLOOKUP($AN433,装备!$B:$Q,8,0),0)</f>
        <v>0</v>
      </c>
      <c r="CZ433" s="539">
        <f>IFERROR(VLOOKUP($AN433,装备!$B:$Q,9,0),0)</f>
        <v>0</v>
      </c>
      <c r="DA433" s="539">
        <f>IFERROR(VLOOKUP($AN433,装备!$B:$Q,10,0),0)</f>
        <v>0</v>
      </c>
      <c r="DB433" s="539">
        <f>IFERROR(VLOOKUP($AN433,装备!$B:$Q,11,0),0)</f>
        <v>0</v>
      </c>
      <c r="DC433" s="539">
        <f>IFERROR(VLOOKUP($AN433,装备!$B:$Q,12,0),0)</f>
        <v>0</v>
      </c>
      <c r="DD433" s="539">
        <f>IFERROR(VLOOKUP($AN433,装备!$B:$Q,13,0),0)</f>
        <v>0</v>
      </c>
      <c r="DE433" s="539">
        <f>IFERROR(VLOOKUP($AN433,装备!$B:$Q,14,0),0)</f>
        <v>0</v>
      </c>
      <c r="DF433" s="539">
        <f>IFERROR(VLOOKUP($AN433,装备!$B:$Q,16,0),0)</f>
        <v>0</v>
      </c>
      <c r="DG433" s="539">
        <f>IFERROR(VLOOKUP($AN433,装备!$B:$Q,5,0),0)</f>
        <v>0</v>
      </c>
      <c r="DH433" s="539">
        <f>IFERROR(VLOOKUP(AO433,装备!$B:$C,2,0),0)</f>
        <v>0</v>
      </c>
      <c r="DI433" s="539">
        <f>IFERROR(VLOOKUP($AO433,装备!$B:$Q,5,0),0)</f>
        <v>0</v>
      </c>
      <c r="DJ433" s="539">
        <f>IFERROR(VLOOKUP($AO433,装备!$B:$Q,6,0),0)</f>
        <v>0</v>
      </c>
      <c r="DK433" s="539">
        <f>IFERROR(VLOOKUP($AO433,装备!$B:$Q,7,0),0)</f>
        <v>0</v>
      </c>
      <c r="DL433" s="539">
        <f>IFERROR(VLOOKUP($AO433,装备!$B:$Q,8,0),0)</f>
        <v>0</v>
      </c>
      <c r="DM433" s="539">
        <f>IFERROR(VLOOKUP($AO433,装备!$B:$Q,9,0),0)</f>
        <v>0</v>
      </c>
      <c r="DN433" s="539">
        <f>IFERROR(VLOOKUP($AO433,装备!$B:$Q,10,0),0)</f>
        <v>0</v>
      </c>
      <c r="DO433" s="539">
        <f>IFERROR(VLOOKUP($AO433,装备!$B:$Q,11,0),0)</f>
        <v>0</v>
      </c>
      <c r="DP433" s="539">
        <f>IFERROR(VLOOKUP($AO433,装备!$B:$Q,12,0),0)</f>
        <v>0</v>
      </c>
      <c r="DQ433" s="539">
        <f>IFERROR(VLOOKUP($AO433,装备!$B:$Q,13,0),0)</f>
        <v>0</v>
      </c>
      <c r="DR433" s="539">
        <f>IFERROR(VLOOKUP($AO433,装备!$B:$Q,14,0),0)</f>
        <v>0</v>
      </c>
      <c r="DS433" s="539">
        <f>IFERROR(VLOOKUP($AO433,装备!$B:$Q,16,0),0)</f>
        <v>0</v>
      </c>
      <c r="DT433" s="539">
        <f>IFERROR(VLOOKUP($AO433,装备!$B:$Q,5,0),0)</f>
        <v>0</v>
      </c>
    </row>
    <row r="434" spans="1:124" ht="26.65" hidden="1" customHeight="1">
      <c r="A434" s="553">
        <f>未改造舰娘!$A430</f>
        <v>10046113</v>
      </c>
      <c r="B434" s="354" t="s">
        <v>5835</v>
      </c>
      <c r="C434" s="323"/>
      <c r="D434" s="323">
        <f t="shared" si="6"/>
        <v>110</v>
      </c>
      <c r="E434" s="551">
        <f>未改造舰娘!$C430</f>
        <v>6</v>
      </c>
      <c r="F434" s="549" t="str">
        <f>未改造舰娘!$D430</f>
        <v>战巡</v>
      </c>
      <c r="G434" s="549" t="str">
        <f>未改造舰娘!$E430</f>
        <v>大型</v>
      </c>
      <c r="H434" s="549" t="str">
        <f>未改造舰娘!$F430</f>
        <v>主力舰</v>
      </c>
      <c r="I434" s="549">
        <f>未改造舰娘!$AR430</f>
        <v>4</v>
      </c>
      <c r="J434" s="549" t="str">
        <f>未改造舰娘!$G430</f>
        <v>英国</v>
      </c>
      <c r="K434" s="550">
        <f>未改造舰娘!$H430+(BV434+CI434+CV434+DI434)*$C$2</f>
        <v>84</v>
      </c>
      <c r="L434" s="549">
        <f>未改造舰娘!$I430</f>
        <v>0</v>
      </c>
      <c r="M434" s="549">
        <f>未改造舰娘!$J430</f>
        <v>6</v>
      </c>
      <c r="N434" s="549">
        <f>未改造舰娘!$K430</f>
        <v>5</v>
      </c>
      <c r="O434" s="549">
        <f>未改造舰娘!$L430+((CE434+CR434+DE434+DR434)*$C$2)</f>
        <v>6</v>
      </c>
      <c r="P434" s="549" t="str">
        <f>IF($C$2=1,(IF(ISERROR(FIND("超长",未改造舰娘!$M430&amp;CC434&amp;CP434&amp;DC434&amp;DP434,1)),IF(ISERROR(FIND("长",未改造舰娘!$M430&amp;CC434&amp;CP434&amp;DC434&amp;DP434,1)),IF(ISERROR(FIND("中",未改造舰娘!$M430&amp;CC434&amp;CP434&amp;DC434&amp;DP434,1)),IF(ISERROR(FIND("短",未改造舰娘!$M430&amp;CC434&amp;CP434&amp;DC434&amp;DP434,1)),IF(ISERROR(FIND("无",未改造舰娘!$M430&amp;CC434&amp;CP434&amp;DC434&amp;DP434,1)),0,"无"),"短"),"中"),"长"),"超长")),未改造舰娘!$M430)</f>
        <v>长</v>
      </c>
      <c r="Q434" s="551">
        <f>未改造舰娘!$N430</f>
        <v>32</v>
      </c>
      <c r="R434" s="549">
        <f>(未改造舰娘!$P430)+(未改造舰娘!$Q430)*$C$3+((BW434+CJ434+CW434+DJ434)*$C$2)</f>
        <v>110</v>
      </c>
      <c r="S434" s="549">
        <f>(未改造舰娘!$R430)+(未改造舰娘!$S430)*$C$3+((BY434+CL434+CY434+DL434)*$C$2)</f>
        <v>0</v>
      </c>
      <c r="T434" s="549">
        <f>(未改造舰娘!$T430)+(未改造舰娘!$U430)*$C$3+((BX434+CK434+CX434+DK434)*$C$2)</f>
        <v>107</v>
      </c>
      <c r="U434" s="549">
        <f>(未改造舰娘!$V430)+(未改造舰娘!$W430)*$C$3+((CG434+CT434+DG434+DT434)*$C$2)</f>
        <v>73</v>
      </c>
      <c r="V434" s="550">
        <f>INT((((未改造舰娘!$Y430)-(未改造舰娘!$X430))*(((IF(D434=0,C434,D434))-1)/99))+未改造舰娘!$X430)+((CB434+CO434+DB434+DO434)*$C$2)</f>
        <v>100</v>
      </c>
      <c r="W434" s="549">
        <f>INT((((未改造舰娘!$AA430)-(未改造舰娘!$Z430))*(((IF(D434=0,C434,D434))-1)/99))+未改造舰娘!$Z430)+((CD434+CQ434+DD434+DQ434)*$C$2)</f>
        <v>52</v>
      </c>
      <c r="X434" s="549">
        <f>INT((((未改造舰娘!$AC430)-(未改造舰娘!$AB430))*(((IF(D434=0,C434,D434))-1)/99))+未改造舰娘!$AB430)+((CA434+CN434+DA434+DN434)*$C$2)</f>
        <v>44</v>
      </c>
      <c r="Y434" s="551">
        <f>INT((((未改造舰娘!$AE430)-(未改造舰娘!$AD430))*(((IF(D434=0,C434,D434))-1)/99))+未改造舰娘!$AD430)+((BZ434+CM434+CZ434+DM434)*$C$2)</f>
        <v>0</v>
      </c>
      <c r="Z434" s="549" t="str">
        <f>IF(未改造舰娘!$AF430=0,"",未改造舰娘!$AF430)</f>
        <v/>
      </c>
      <c r="AA434" s="549" t="str">
        <f>IF(未改造舰娘!$AG430="","",未改造舰娘!$AG430)</f>
        <v/>
      </c>
      <c r="AB434" s="549" t="str">
        <f>IF(未改造舰娘!$AH430="","",未改造舰娘!$AH430)</f>
        <v/>
      </c>
      <c r="AC434" s="549" t="str">
        <f>IF(未改造舰娘!$AI430="","",未改造舰娘!$AI430)</f>
        <v/>
      </c>
      <c r="AD434" s="549">
        <f>IF(未改造舰娘!$AJ430="","",未改造舰娘!$AJ430)</f>
        <v>0</v>
      </c>
      <c r="AE434" s="550">
        <f>IF(未改造舰娘!$AK430="","",未改造舰娘!$AK430)</f>
        <v>0</v>
      </c>
      <c r="AF434" s="549" t="str">
        <f>IF(未改造舰娘!$AL430="","",未改造舰娘!$AL430)</f>
        <v/>
      </c>
      <c r="AG434" s="549" t="str">
        <f>IF(未改造舰娘!$AM430="","",未改造舰娘!$AM430)</f>
        <v/>
      </c>
      <c r="AH434" s="549" t="str">
        <f>IF(未改造舰娘!$AN430="","",未改造舰娘!$AN430)</f>
        <v/>
      </c>
      <c r="AI434" s="549" t="str">
        <f>IF(未改造舰娘!$AO430="","",未改造舰娘!$AO430)</f>
        <v/>
      </c>
      <c r="AJ434" s="549" t="str">
        <f>IF(未改造舰娘!$AP430="","",未改造舰娘!$AP430)</f>
        <v/>
      </c>
      <c r="AK434" s="551" t="str">
        <f>IF(未改造舰娘!$AQ430="","",未改造舰娘!$AQ430)</f>
        <v/>
      </c>
      <c r="AL434" s="306" t="str">
        <f>IF(未改造舰娘!$AS430="","",未改造舰娘!$AS430)</f>
        <v>E国三联16英寸炮</v>
      </c>
      <c r="AM434" s="306" t="str">
        <f>IF(未改造舰娘!$AT430="","",未改造舰娘!$AT430)</f>
        <v>E国双联6英寸炮</v>
      </c>
      <c r="AN434" s="306" t="str">
        <f>IF(未改造舰娘!$AU430="","",未改造舰娘!$AU430)</f>
        <v/>
      </c>
      <c r="AO434" s="306" t="str">
        <f>IF(未改造舰娘!$AV430="","",未改造舰娘!$AV430)</f>
        <v/>
      </c>
      <c r="AP434" s="307" t="str">
        <f>IF(未改造舰娘!$AW430="","",未改造舰娘!$AW430)</f>
        <v>冲锋(3级)：单纵阵时增加自身12%的暴击率和15点装甲值。梯形阵时首轮炮击提高自身20%被攻击概率，且自身攻击命中后必暴击，暴击伤害提高50%。复纵阵时炮击战阶段提升自身15点装甲值和9点闪避值。</v>
      </c>
      <c r="AQ434" s="308" t="str">
        <f>IF(未改造舰娘!$AX430="","",未改造舰娘!$AX430)</f>
        <v/>
      </c>
      <c r="AR434" s="549">
        <f>IF(未改造舰娘!$AY430="","",未改造舰娘!$AY430)</f>
        <v>130</v>
      </c>
      <c r="AS434" s="549">
        <f>IF(未改造舰娘!$AZ430="","",未改造舰娘!$AZ430)</f>
        <v>175</v>
      </c>
      <c r="AT434" s="549">
        <f>IF(未改造舰娘!$BA430="","",未改造舰娘!$BA430)</f>
        <v>4.8</v>
      </c>
      <c r="AU434" s="549">
        <f>IF(未改造舰娘!$BB430="","",未改造舰娘!$BB430)</f>
        <v>9.1</v>
      </c>
      <c r="AV434" s="550">
        <f>IF((未改造舰娘!$BG430+未改造舰娘!$BK430*$C$4)=0,"",(未改造舰娘!$BG430+未改造舰娘!$BK430*$C$4))</f>
        <v>40</v>
      </c>
      <c r="AW434" s="549">
        <f>IF((未改造舰娘!$BH430+未改造舰娘!$BL430*$C$4)=0,"",(未改造舰娘!$BH430+未改造舰娘!$BL430*$C$4))</f>
        <v>66</v>
      </c>
      <c r="AX434" s="549">
        <f>IF((未改造舰娘!$BI430+未改造舰娘!$BM430*$C$4)=0,"",(未改造舰娘!$BI430+未改造舰娘!$BM430*$C$4))</f>
        <v>65</v>
      </c>
      <c r="AY434" s="551" t="str">
        <f>IF((未改造舰娘!$BJ430+未改造舰娘!$BN430*$C$4)=0,"",(未改造舰娘!$BJ430+未改造舰娘!$BN430*$C$4))</f>
        <v/>
      </c>
      <c r="AZ434" s="552">
        <f>IF(未改造舰娘!BC430="","",未改造舰娘!BC430)</f>
        <v>91</v>
      </c>
      <c r="BA434" s="552">
        <f>IF(未改造舰娘!BD430="","",未改造舰娘!BD430)</f>
        <v>0</v>
      </c>
      <c r="BB434" s="552">
        <f>IF(未改造舰娘!BE430="","",未改造舰娘!BE430)</f>
        <v>82</v>
      </c>
      <c r="BC434" s="551">
        <f>IF(未改造舰娘!BF430="","",未改造舰娘!BF430)</f>
        <v>29</v>
      </c>
      <c r="BD434" s="67" t="s">
        <v>5853</v>
      </c>
      <c r="BE434" s="548">
        <v>4.8611111111111098E-2</v>
      </c>
      <c r="BF434" s="306" t="str">
        <f>IF(未改造舰娘!$BQ430="","",未改造舰娘!$BQ430)</f>
        <v/>
      </c>
      <c r="BG434" s="306" t="str">
        <f>IF(未改造舰娘!$BR430="","",未改造舰娘!$BR430)</f>
        <v/>
      </c>
      <c r="BH434" s="306"/>
      <c r="BU434" s="549">
        <f>IFERROR(VLOOKUP(AL434,装备!$B:$C,2,0),0)</f>
        <v>3</v>
      </c>
      <c r="BV434" s="549">
        <f>IFERROR(VLOOKUP($AL434,装备!$B:$Q,5,0),0)</f>
        <v>0</v>
      </c>
      <c r="BW434" s="549">
        <f>IFERROR(VLOOKUP($AL434,装备!$B:$Q,6,0),0)</f>
        <v>23</v>
      </c>
      <c r="BX434" s="549">
        <f>IFERROR(VLOOKUP($AL434,装备!$B:$Q,7,0),0)</f>
        <v>0</v>
      </c>
      <c r="BY434" s="549">
        <f>IFERROR(VLOOKUP($AL434,装备!$B:$Q,8,0),0)</f>
        <v>0</v>
      </c>
      <c r="BZ434" s="549">
        <f>IFERROR(VLOOKUP($AL434,装备!$B:$Q,9,0),0)</f>
        <v>0</v>
      </c>
      <c r="CA434" s="549">
        <f>IFERROR(VLOOKUP($AL434,装备!$B:$Q,10,0),0)</f>
        <v>0</v>
      </c>
      <c r="CB434" s="549">
        <f>IFERROR(VLOOKUP($AL434,装备!$B:$Q,11,0),0)</f>
        <v>0</v>
      </c>
      <c r="CC434" s="549" t="str">
        <f>IFERROR(VLOOKUP($AL434,装备!$B:$Q,12,0),0)</f>
        <v>长</v>
      </c>
      <c r="CD434" s="549">
        <f>IFERROR(VLOOKUP($AL434,装备!$B:$Q,13,0),0)</f>
        <v>0</v>
      </c>
      <c r="CE434" s="549">
        <f>IFERROR(VLOOKUP($AL434,装备!$B:$Q,14,0),0)</f>
        <v>0</v>
      </c>
      <c r="CF434" s="549">
        <f>IFERROR(VLOOKUP($AL434,装备!$B:$Q,16,0),0)</f>
        <v>0</v>
      </c>
      <c r="CG434" s="549">
        <f>IFERROR(VLOOKUP($AL434,装备!$B:$Q,5,0),0)</f>
        <v>0</v>
      </c>
      <c r="CH434" s="549">
        <f>IFERROR(VLOOKUP(AM434,装备!$B:$C,2,0),0)</f>
        <v>2</v>
      </c>
      <c r="CI434" s="549">
        <f>IFERROR(VLOOKUP($AM434,装备!$B:$Q,5,0),0)</f>
        <v>0</v>
      </c>
      <c r="CJ434" s="549">
        <f>IFERROR(VLOOKUP($AM434,装备!$B:$Q,6,0),0)</f>
        <v>5</v>
      </c>
      <c r="CK434" s="549">
        <f>IFERROR(VLOOKUP($AM434,装备!$B:$Q,7,0),0)</f>
        <v>0</v>
      </c>
      <c r="CL434" s="549">
        <f>IFERROR(VLOOKUP($AM434,装备!$B:$Q,8,0),0)</f>
        <v>0</v>
      </c>
      <c r="CM434" s="549">
        <f>IFERROR(VLOOKUP($AM434,装备!$B:$Q,9,0),0)</f>
        <v>0</v>
      </c>
      <c r="CN434" s="549">
        <f>IFERROR(VLOOKUP($AM434,装备!$B:$Q,10,0),0)</f>
        <v>0</v>
      </c>
      <c r="CO434" s="549">
        <f>IFERROR(VLOOKUP($AM434,装备!$B:$Q,11,0),0)</f>
        <v>0</v>
      </c>
      <c r="CP434" s="549" t="str">
        <f>IFERROR(VLOOKUP($AM434,装备!$B:$Q,12,0),0)</f>
        <v>中</v>
      </c>
      <c r="CQ434" s="549">
        <f>IFERROR(VLOOKUP($AM434,装备!$B:$Q,13,0),0)</f>
        <v>0</v>
      </c>
      <c r="CR434" s="549">
        <f>IFERROR(VLOOKUP($AM434,装备!$B:$Q,14,0),0)</f>
        <v>0</v>
      </c>
      <c r="CS434" s="549">
        <f>IFERROR(VLOOKUP($AM434,装备!$B:$Q,16,0),0)</f>
        <v>1</v>
      </c>
      <c r="CT434" s="549">
        <f>IFERROR(VLOOKUP($AM434,装备!$B:$Q,5,0),0)</f>
        <v>0</v>
      </c>
      <c r="CU434" s="549">
        <f>IFERROR(VLOOKUP(AN434,装备!$B:$C,2,0),0)</f>
        <v>0</v>
      </c>
      <c r="CV434" s="549">
        <f>IFERROR(VLOOKUP($AN434,装备!$B:$Q,5,0),0)</f>
        <v>0</v>
      </c>
      <c r="CW434" s="549">
        <f>IFERROR(VLOOKUP($AN434,装备!$B:$Q,6,0),0)</f>
        <v>0</v>
      </c>
      <c r="CX434" s="549">
        <f>IFERROR(VLOOKUP($AN434,装备!$B:$Q,7,0),0)</f>
        <v>0</v>
      </c>
      <c r="CY434" s="549">
        <f>IFERROR(VLOOKUP($AN434,装备!$B:$Q,8,0),0)</f>
        <v>0</v>
      </c>
      <c r="CZ434" s="549">
        <f>IFERROR(VLOOKUP($AN434,装备!$B:$Q,9,0),0)</f>
        <v>0</v>
      </c>
      <c r="DA434" s="549">
        <f>IFERROR(VLOOKUP($AN434,装备!$B:$Q,10,0),0)</f>
        <v>0</v>
      </c>
      <c r="DB434" s="549">
        <f>IFERROR(VLOOKUP($AN434,装备!$B:$Q,11,0),0)</f>
        <v>0</v>
      </c>
      <c r="DC434" s="549">
        <f>IFERROR(VLOOKUP($AN434,装备!$B:$Q,12,0),0)</f>
        <v>0</v>
      </c>
      <c r="DD434" s="549">
        <f>IFERROR(VLOOKUP($AN434,装备!$B:$Q,13,0),0)</f>
        <v>0</v>
      </c>
      <c r="DE434" s="549">
        <f>IFERROR(VLOOKUP($AN434,装备!$B:$Q,14,0),0)</f>
        <v>0</v>
      </c>
      <c r="DF434" s="549">
        <f>IFERROR(VLOOKUP($AN434,装备!$B:$Q,16,0),0)</f>
        <v>0</v>
      </c>
      <c r="DG434" s="549">
        <f>IFERROR(VLOOKUP($AN434,装备!$B:$Q,5,0),0)</f>
        <v>0</v>
      </c>
      <c r="DH434" s="549">
        <f>IFERROR(VLOOKUP(AO434,装备!$B:$C,2,0),0)</f>
        <v>0</v>
      </c>
      <c r="DI434" s="549">
        <f>IFERROR(VLOOKUP($AO434,装备!$B:$Q,5,0),0)</f>
        <v>0</v>
      </c>
      <c r="DJ434" s="549">
        <f>IFERROR(VLOOKUP($AO434,装备!$B:$Q,6,0),0)</f>
        <v>0</v>
      </c>
      <c r="DK434" s="549">
        <f>IFERROR(VLOOKUP($AO434,装备!$B:$Q,7,0),0)</f>
        <v>0</v>
      </c>
      <c r="DL434" s="549">
        <f>IFERROR(VLOOKUP($AO434,装备!$B:$Q,8,0),0)</f>
        <v>0</v>
      </c>
      <c r="DM434" s="549">
        <f>IFERROR(VLOOKUP($AO434,装备!$B:$Q,9,0),0)</f>
        <v>0</v>
      </c>
      <c r="DN434" s="549">
        <f>IFERROR(VLOOKUP($AO434,装备!$B:$Q,10,0),0)</f>
        <v>0</v>
      </c>
      <c r="DO434" s="549">
        <f>IFERROR(VLOOKUP($AO434,装备!$B:$Q,11,0),0)</f>
        <v>0</v>
      </c>
      <c r="DP434" s="549">
        <f>IFERROR(VLOOKUP($AO434,装备!$B:$Q,12,0),0)</f>
        <v>0</v>
      </c>
      <c r="DQ434" s="549">
        <f>IFERROR(VLOOKUP($AO434,装备!$B:$Q,13,0),0)</f>
        <v>0</v>
      </c>
      <c r="DR434" s="549">
        <f>IFERROR(VLOOKUP($AO434,装备!$B:$Q,14,0),0)</f>
        <v>0</v>
      </c>
      <c r="DS434" s="549">
        <f>IFERROR(VLOOKUP($AO434,装备!$B:$Q,16,0),0)</f>
        <v>0</v>
      </c>
      <c r="DT434" s="549">
        <f>IFERROR(VLOOKUP($AO434,装备!$B:$Q,5,0),0)</f>
        <v>0</v>
      </c>
    </row>
    <row r="435" spans="1:124" ht="26.65" hidden="1" customHeight="1">
      <c r="A435" s="553">
        <f>未改造舰娘!$A431</f>
        <v>10046212</v>
      </c>
      <c r="B435" s="354" t="s">
        <v>5837</v>
      </c>
      <c r="C435" s="323"/>
      <c r="D435" s="323">
        <f t="shared" si="6"/>
        <v>110</v>
      </c>
      <c r="E435" s="551">
        <f>未改造舰娘!$C431</f>
        <v>3</v>
      </c>
      <c r="F435" s="549" t="str">
        <f>未改造舰娘!$D431</f>
        <v>轻巡</v>
      </c>
      <c r="G435" s="549" t="str">
        <f>未改造舰娘!$E431</f>
        <v>中型</v>
      </c>
      <c r="H435" s="549" t="str">
        <f>未改造舰娘!$F431</f>
        <v>护卫舰</v>
      </c>
      <c r="I435" s="549">
        <f>未改造舰娘!$AR431</f>
        <v>3</v>
      </c>
      <c r="J435" s="549" t="str">
        <f>未改造舰娘!$G431</f>
        <v>日本</v>
      </c>
      <c r="K435" s="550">
        <f>未改造舰娘!$H431+(BV435+CI435+CV435+DI435)*$C$2</f>
        <v>25</v>
      </c>
      <c r="L435" s="549">
        <f>未改造舰娘!$I431</f>
        <v>-1</v>
      </c>
      <c r="M435" s="549">
        <f>未改造舰娘!$J431</f>
        <v>1</v>
      </c>
      <c r="N435" s="549">
        <f>未改造舰娘!$K431</f>
        <v>3</v>
      </c>
      <c r="O435" s="549">
        <f>未改造舰娘!$L431+((CE435+CR435+DE435+DR435)*$C$2)</f>
        <v>13</v>
      </c>
      <c r="P435" s="549" t="str">
        <f>IF($C$2=1,(IF(ISERROR(FIND("超长",未改造舰娘!$M431&amp;CC435&amp;CP435&amp;DC435&amp;DP435,1)),IF(ISERROR(FIND("长",未改造舰娘!$M431&amp;CC435&amp;CP435&amp;DC435&amp;DP435,1)),IF(ISERROR(FIND("中",未改造舰娘!$M431&amp;CC435&amp;CP435&amp;DC435&amp;DP435,1)),IF(ISERROR(FIND("短",未改造舰娘!$M431&amp;CC435&amp;CP435&amp;DC435&amp;DP435,1)),IF(ISERROR(FIND("无",未改造舰娘!$M431&amp;CC435&amp;CP435&amp;DC435&amp;DP435,1)),0,"无"),"短"),"中"),"长"),"超长")),未改造舰娘!$M431)</f>
        <v>中</v>
      </c>
      <c r="Q435" s="551">
        <f>未改造舰娘!$N431</f>
        <v>36</v>
      </c>
      <c r="R435" s="549">
        <f>(未改造舰娘!$P431)+(未改造舰娘!$Q431)*$C$3+((BW435+CJ435+CW435+DJ435)*$C$2)</f>
        <v>41</v>
      </c>
      <c r="S435" s="549">
        <f>(未改造舰娘!$R431)+(未改造舰娘!$S431)*$C$3+((BY435+CL435+CY435+DL435)*$C$2)</f>
        <v>58</v>
      </c>
      <c r="T435" s="549">
        <f>(未改造舰娘!$T431)+(未改造舰娘!$U431)*$C$3+((BX435+CK435+CX435+DK435)*$C$2)</f>
        <v>29</v>
      </c>
      <c r="U435" s="549">
        <f>(未改造舰娘!$V431)+(未改造舰娘!$W431)*$C$3+((CG435+CT435+DG435+DT435)*$C$2)</f>
        <v>43</v>
      </c>
      <c r="V435" s="550">
        <f>INT((((未改造舰娘!$Y431)-(未改造舰娘!$X431))*(((IF(D435=0,C435,D435))-1)/99))+未改造舰娘!$X431)+((CB435+CO435+DB435+DO435)*$C$2)</f>
        <v>89</v>
      </c>
      <c r="W435" s="549">
        <f>INT((((未改造舰娘!$AA431)-(未改造舰娘!$Z431))*(((IF(D435=0,C435,D435))-1)/99))+未改造舰娘!$Z431)+((CD435+CQ435+DD435+DQ435)*$C$2)</f>
        <v>78</v>
      </c>
      <c r="X435" s="549">
        <f>INT((((未改造舰娘!$AC431)-(未改造舰娘!$AB431))*(((IF(D435=0,C435,D435))-1)/99))+未改造舰娘!$AB431)+((CA435+CN435+DA435+DN435)*$C$2)</f>
        <v>21</v>
      </c>
      <c r="Y435" s="551">
        <f>INT((((未改造舰娘!$AE431)-(未改造舰娘!$AD431))*(((IF(D435=0,C435,D435))-1)/99))+未改造舰娘!$AD431)+((BZ435+CM435+CZ435+DM435)*$C$2)</f>
        <v>64</v>
      </c>
      <c r="Z435" s="549">
        <f>IF(未改造舰娘!$AF431=0,"",未改造舰娘!$AF431)</f>
        <v>2</v>
      </c>
      <c r="AA435" s="549">
        <f>IF(未改造舰娘!$AG431="","",未改造舰娘!$AG431)</f>
        <v>2</v>
      </c>
      <c r="AB435" s="549">
        <f>IF(未改造舰娘!$AH431="","",未改造舰娘!$AH431)</f>
        <v>2</v>
      </c>
      <c r="AC435" s="549" t="str">
        <f>IF(未改造舰娘!$AI431="","",未改造舰娘!$AI431)</f>
        <v/>
      </c>
      <c r="AD435" s="549">
        <f>IF(未改造舰娘!$AJ431="","",未改造舰娘!$AJ431)</f>
        <v>6</v>
      </c>
      <c r="AE435" s="550">
        <f>IF(未改造舰娘!$AK431="","",未改造舰娘!$AK431)</f>
        <v>0</v>
      </c>
      <c r="AF435" s="549" t="str">
        <f>IF(未改造舰娘!$AL431="","",未改造舰娘!$AL431)</f>
        <v/>
      </c>
      <c r="AG435" s="549" t="str">
        <f>IF(未改造舰娘!$AM431="","",未改造舰娘!$AM431)</f>
        <v/>
      </c>
      <c r="AH435" s="549" t="str">
        <f>IF(未改造舰娘!$AN431="","",未改造舰娘!$AN431)</f>
        <v/>
      </c>
      <c r="AI435" s="549" t="str">
        <f>IF(未改造舰娘!$AO431="","",未改造舰娘!$AO431)</f>
        <v/>
      </c>
      <c r="AJ435" s="549" t="str">
        <f>IF(未改造舰娘!$AP431="","",未改造舰娘!$AP431)</f>
        <v/>
      </c>
      <c r="AK435" s="551" t="str">
        <f>IF(未改造舰娘!$AQ431="","",未改造舰娘!$AQ431)</f>
        <v/>
      </c>
      <c r="AL435" s="306" t="str">
        <f>IF(未改造舰娘!$AS431="","",未改造舰娘!$AS431)</f>
        <v>J国14厘米单装炮</v>
      </c>
      <c r="AM435" s="306" t="str">
        <f>IF(未改造舰娘!$AT431="","",未改造舰娘!$AT431)</f>
        <v/>
      </c>
      <c r="AN435" s="306" t="str">
        <f>IF(未改造舰娘!$AU431="","",未改造舰娘!$AU431)</f>
        <v/>
      </c>
      <c r="AO435" s="306" t="str">
        <f>IF(未改造舰娘!$AV431="","",未改造舰娘!$AV431)</f>
        <v/>
      </c>
      <c r="AP435" s="307" t="str">
        <f>IF(未改造舰娘!$AW431="","",未改造舰娘!$AW431)</f>
        <v/>
      </c>
      <c r="AQ435" s="308" t="str">
        <f>IF(未改造舰娘!$AX431="","",未改造舰娘!$AX431)</f>
        <v/>
      </c>
      <c r="AR435" s="549">
        <f>IF(未改造舰娘!$AY431="","",未改造舰娘!$AY431)</f>
        <v>25</v>
      </c>
      <c r="AS435" s="549">
        <f>IF(未改造舰娘!$AZ431="","",未改造舰娘!$AZ431)</f>
        <v>25</v>
      </c>
      <c r="AT435" s="549">
        <f>IF(未改造舰娘!$BA431="","",未改造舰娘!$BA431)</f>
        <v>0.8</v>
      </c>
      <c r="AU435" s="549">
        <f>IF(未改造舰娘!$BB431="","",未改造舰娘!$BB431)</f>
        <v>1.5</v>
      </c>
      <c r="AV435" s="550">
        <f>IF((未改造舰娘!$BG431+未改造舰娘!$BK431*$C$4)=0,"",(未改造舰娘!$BG431+未改造舰娘!$BK431*$C$4))</f>
        <v>10</v>
      </c>
      <c r="AW435" s="549">
        <f>IF((未改造舰娘!$BH431+未改造舰娘!$BL431*$C$4)=0,"",(未改造舰娘!$BH431+未改造舰娘!$BL431*$C$4))</f>
        <v>18</v>
      </c>
      <c r="AX435" s="549">
        <f>IF((未改造舰娘!$BI431+未改造舰娘!$BM431*$C$4)=0,"",(未改造舰娘!$BI431+未改造舰娘!$BM431*$C$4))</f>
        <v>11</v>
      </c>
      <c r="AY435" s="551" t="str">
        <f>IF((未改造舰娘!$BJ431+未改造舰娘!$BN431*$C$4)=0,"",(未改造舰娘!$BJ431+未改造舰娘!$BN431*$C$4))</f>
        <v/>
      </c>
      <c r="AZ435" s="552">
        <f>IF(未改造舰娘!BC431="","",未改造舰娘!BC431)</f>
        <v>8</v>
      </c>
      <c r="BA435" s="552">
        <f>IF(未改造舰娘!BD431="","",未改造舰娘!BD431)</f>
        <v>21</v>
      </c>
      <c r="BB435" s="552">
        <f>IF(未改造舰娘!BE431="","",未改造舰娘!BE431)</f>
        <v>5</v>
      </c>
      <c r="BC435" s="551">
        <f>IF(未改造舰娘!BF431="","",未改造舰娘!BF431)</f>
        <v>7</v>
      </c>
      <c r="BD435" s="67" t="s">
        <v>5853</v>
      </c>
      <c r="BE435" s="548">
        <v>9.0277777777777804E-2</v>
      </c>
      <c r="BF435" s="306" t="str">
        <f>IF(未改造舰娘!$BQ431="","",未改造舰娘!$BQ431)</f>
        <v/>
      </c>
      <c r="BG435" s="306" t="str">
        <f>IF(未改造舰娘!$BR431="","",未改造舰娘!$BR431)</f>
        <v/>
      </c>
      <c r="BH435" s="306"/>
      <c r="BU435" s="549">
        <f>IFERROR(VLOOKUP(AL435,装备!$B:$C,2,0),0)</f>
        <v>1</v>
      </c>
      <c r="BV435" s="549">
        <f>IFERROR(VLOOKUP($AL435,装备!$B:$Q,5,0),0)</f>
        <v>0</v>
      </c>
      <c r="BW435" s="549">
        <f>IFERROR(VLOOKUP($AL435,装备!$B:$Q,6,0),0)</f>
        <v>2</v>
      </c>
      <c r="BX435" s="549">
        <f>IFERROR(VLOOKUP($AL435,装备!$B:$Q,7,0),0)</f>
        <v>0</v>
      </c>
      <c r="BY435" s="549">
        <f>IFERROR(VLOOKUP($AL435,装备!$B:$Q,8,0),0)</f>
        <v>0</v>
      </c>
      <c r="BZ435" s="549">
        <f>IFERROR(VLOOKUP($AL435,装备!$B:$Q,9,0),0)</f>
        <v>0</v>
      </c>
      <c r="CA435" s="549">
        <f>IFERROR(VLOOKUP($AL435,装备!$B:$Q,10,0),0)</f>
        <v>0</v>
      </c>
      <c r="CB435" s="549">
        <f>IFERROR(VLOOKUP($AL435,装备!$B:$Q,11,0),0)</f>
        <v>0</v>
      </c>
      <c r="CC435" s="549" t="str">
        <f>IFERROR(VLOOKUP($AL435,装备!$B:$Q,12,0),0)</f>
        <v>中</v>
      </c>
      <c r="CD435" s="549">
        <f>IFERROR(VLOOKUP($AL435,装备!$B:$Q,13,0),0)</f>
        <v>0</v>
      </c>
      <c r="CE435" s="549">
        <f>IFERROR(VLOOKUP($AL435,装备!$B:$Q,14,0),0)</f>
        <v>0</v>
      </c>
      <c r="CF435" s="549">
        <f>IFERROR(VLOOKUP($AL435,装备!$B:$Q,16,0),0)</f>
        <v>0</v>
      </c>
      <c r="CG435" s="549">
        <f>IFERROR(VLOOKUP($AL435,装备!$B:$Q,5,0),0)</f>
        <v>0</v>
      </c>
      <c r="CH435" s="549">
        <f>IFERROR(VLOOKUP(AM435,装备!$B:$C,2,0),0)</f>
        <v>0</v>
      </c>
      <c r="CI435" s="549">
        <f>IFERROR(VLOOKUP($AM435,装备!$B:$Q,5,0),0)</f>
        <v>0</v>
      </c>
      <c r="CJ435" s="549">
        <f>IFERROR(VLOOKUP($AM435,装备!$B:$Q,6,0),0)</f>
        <v>0</v>
      </c>
      <c r="CK435" s="549">
        <f>IFERROR(VLOOKUP($AM435,装备!$B:$Q,7,0),0)</f>
        <v>0</v>
      </c>
      <c r="CL435" s="549">
        <f>IFERROR(VLOOKUP($AM435,装备!$B:$Q,8,0),0)</f>
        <v>0</v>
      </c>
      <c r="CM435" s="549">
        <f>IFERROR(VLOOKUP($AM435,装备!$B:$Q,9,0),0)</f>
        <v>0</v>
      </c>
      <c r="CN435" s="549">
        <f>IFERROR(VLOOKUP($AM435,装备!$B:$Q,10,0),0)</f>
        <v>0</v>
      </c>
      <c r="CO435" s="549">
        <f>IFERROR(VLOOKUP($AM435,装备!$B:$Q,11,0),0)</f>
        <v>0</v>
      </c>
      <c r="CP435" s="549">
        <f>IFERROR(VLOOKUP($AM435,装备!$B:$Q,12,0),0)</f>
        <v>0</v>
      </c>
      <c r="CQ435" s="549">
        <f>IFERROR(VLOOKUP($AM435,装备!$B:$Q,13,0),0)</f>
        <v>0</v>
      </c>
      <c r="CR435" s="549">
        <f>IFERROR(VLOOKUP($AM435,装备!$B:$Q,14,0),0)</f>
        <v>0</v>
      </c>
      <c r="CS435" s="549">
        <f>IFERROR(VLOOKUP($AM435,装备!$B:$Q,16,0),0)</f>
        <v>0</v>
      </c>
      <c r="CT435" s="549">
        <f>IFERROR(VLOOKUP($AM435,装备!$B:$Q,5,0),0)</f>
        <v>0</v>
      </c>
      <c r="CU435" s="549">
        <f>IFERROR(VLOOKUP(AN435,装备!$B:$C,2,0),0)</f>
        <v>0</v>
      </c>
      <c r="CV435" s="549">
        <f>IFERROR(VLOOKUP($AN435,装备!$B:$Q,5,0),0)</f>
        <v>0</v>
      </c>
      <c r="CW435" s="549">
        <f>IFERROR(VLOOKUP($AN435,装备!$B:$Q,6,0),0)</f>
        <v>0</v>
      </c>
      <c r="CX435" s="549">
        <f>IFERROR(VLOOKUP($AN435,装备!$B:$Q,7,0),0)</f>
        <v>0</v>
      </c>
      <c r="CY435" s="549">
        <f>IFERROR(VLOOKUP($AN435,装备!$B:$Q,8,0),0)</f>
        <v>0</v>
      </c>
      <c r="CZ435" s="549">
        <f>IFERROR(VLOOKUP($AN435,装备!$B:$Q,9,0),0)</f>
        <v>0</v>
      </c>
      <c r="DA435" s="549">
        <f>IFERROR(VLOOKUP($AN435,装备!$B:$Q,10,0),0)</f>
        <v>0</v>
      </c>
      <c r="DB435" s="549">
        <f>IFERROR(VLOOKUP($AN435,装备!$B:$Q,11,0),0)</f>
        <v>0</v>
      </c>
      <c r="DC435" s="549">
        <f>IFERROR(VLOOKUP($AN435,装备!$B:$Q,12,0),0)</f>
        <v>0</v>
      </c>
      <c r="DD435" s="549">
        <f>IFERROR(VLOOKUP($AN435,装备!$B:$Q,13,0),0)</f>
        <v>0</v>
      </c>
      <c r="DE435" s="549">
        <f>IFERROR(VLOOKUP($AN435,装备!$B:$Q,14,0),0)</f>
        <v>0</v>
      </c>
      <c r="DF435" s="549">
        <f>IFERROR(VLOOKUP($AN435,装备!$B:$Q,16,0),0)</f>
        <v>0</v>
      </c>
      <c r="DG435" s="549">
        <f>IFERROR(VLOOKUP($AN435,装备!$B:$Q,5,0),0)</f>
        <v>0</v>
      </c>
      <c r="DH435" s="549">
        <f>IFERROR(VLOOKUP(AO435,装备!$B:$C,2,0),0)</f>
        <v>0</v>
      </c>
      <c r="DI435" s="549">
        <f>IFERROR(VLOOKUP($AO435,装备!$B:$Q,5,0),0)</f>
        <v>0</v>
      </c>
      <c r="DJ435" s="549">
        <f>IFERROR(VLOOKUP($AO435,装备!$B:$Q,6,0),0)</f>
        <v>0</v>
      </c>
      <c r="DK435" s="549">
        <f>IFERROR(VLOOKUP($AO435,装备!$B:$Q,7,0),0)</f>
        <v>0</v>
      </c>
      <c r="DL435" s="549">
        <f>IFERROR(VLOOKUP($AO435,装备!$B:$Q,8,0),0)</f>
        <v>0</v>
      </c>
      <c r="DM435" s="549">
        <f>IFERROR(VLOOKUP($AO435,装备!$B:$Q,9,0),0)</f>
        <v>0</v>
      </c>
      <c r="DN435" s="549">
        <f>IFERROR(VLOOKUP($AO435,装备!$B:$Q,10,0),0)</f>
        <v>0</v>
      </c>
      <c r="DO435" s="549">
        <f>IFERROR(VLOOKUP($AO435,装备!$B:$Q,11,0),0)</f>
        <v>0</v>
      </c>
      <c r="DP435" s="549">
        <f>IFERROR(VLOOKUP($AO435,装备!$B:$Q,12,0),0)</f>
        <v>0</v>
      </c>
      <c r="DQ435" s="549">
        <f>IFERROR(VLOOKUP($AO435,装备!$B:$Q,13,0),0)</f>
        <v>0</v>
      </c>
      <c r="DR435" s="549">
        <f>IFERROR(VLOOKUP($AO435,装备!$B:$Q,14,0),0)</f>
        <v>0</v>
      </c>
      <c r="DS435" s="549">
        <f>IFERROR(VLOOKUP($AO435,装备!$B:$Q,16,0),0)</f>
        <v>0</v>
      </c>
      <c r="DT435" s="549">
        <f>IFERROR(VLOOKUP($AO435,装备!$B:$Q,5,0),0)</f>
        <v>0</v>
      </c>
    </row>
    <row r="436" spans="1:124" ht="26.65" hidden="1" customHeight="1">
      <c r="A436" s="553">
        <f>未改造舰娘!$A432</f>
        <v>10046311</v>
      </c>
      <c r="B436" s="354" t="s">
        <v>5838</v>
      </c>
      <c r="C436" s="323"/>
      <c r="D436" s="323">
        <f t="shared" si="6"/>
        <v>110</v>
      </c>
      <c r="E436" s="551">
        <f>未改造舰娘!$C432</f>
        <v>4</v>
      </c>
      <c r="F436" s="549" t="str">
        <f>未改造舰娘!$D432</f>
        <v>潜艇</v>
      </c>
      <c r="G436" s="549" t="str">
        <f>未改造舰娘!$E432</f>
        <v>小型</v>
      </c>
      <c r="H436" s="549" t="str">
        <f>未改造舰娘!$F432</f>
        <v>水下舰</v>
      </c>
      <c r="I436" s="549">
        <f>未改造舰娘!$AR432</f>
        <v>2</v>
      </c>
      <c r="J436" s="549" t="str">
        <f>未改造舰娘!$G432</f>
        <v>波兰</v>
      </c>
      <c r="K436" s="550">
        <f>未改造舰娘!$H432+(BV436+CI436+CV436+DI436)*$C$2</f>
        <v>12</v>
      </c>
      <c r="L436" s="549">
        <f>未改造舰娘!$I432</f>
        <v>0</v>
      </c>
      <c r="M436" s="549">
        <f>未改造舰娘!$J432</f>
        <v>5</v>
      </c>
      <c r="N436" s="549">
        <f>未改造舰娘!$K432</f>
        <v>4</v>
      </c>
      <c r="O436" s="549">
        <f>未改造舰娘!$L432+((CE436+CR436+DE436+DR436)*$C$2)</f>
        <v>15</v>
      </c>
      <c r="P436" s="549" t="str">
        <f>IF($C$2=1,(IF(ISERROR(FIND("超长",未改造舰娘!$M432&amp;CC436&amp;CP436&amp;DC436&amp;DP436,1)),IF(ISERROR(FIND("长",未改造舰娘!$M432&amp;CC436&amp;CP436&amp;DC436&amp;DP436,1)),IF(ISERROR(FIND("中",未改造舰娘!$M432&amp;CC436&amp;CP436&amp;DC436&amp;DP436,1)),IF(ISERROR(FIND("短",未改造舰娘!$M432&amp;CC436&amp;CP436&amp;DC436&amp;DP436,1)),IF(ISERROR(FIND("无",未改造舰娘!$M432&amp;CC436&amp;CP436&amp;DC436&amp;DP436,1)),0,"无"),"短"),"中"),"长"),"超长")),未改造舰娘!$M432)</f>
        <v>短</v>
      </c>
      <c r="Q436" s="551">
        <f>未改造舰娘!$N432</f>
        <v>19.399999999999999</v>
      </c>
      <c r="R436" s="549">
        <f>(未改造舰娘!$P432)+(未改造舰娘!$Q432)*$C$3+((BW436+CJ436+CW436+DJ436)*$C$2)</f>
        <v>25</v>
      </c>
      <c r="S436" s="549">
        <f>(未改造舰娘!$R432)+(未改造舰娘!$S432)*$C$3+((BY436+CL436+CY436+DL436)*$C$2)</f>
        <v>74</v>
      </c>
      <c r="T436" s="549">
        <f>(未改造舰娘!$T432)+(未改造舰娘!$U432)*$C$3+((BX436+CK436+CX436+DK436)*$C$2)</f>
        <v>25</v>
      </c>
      <c r="U436" s="549">
        <f>(未改造舰娘!$V432)+(未改造舰娘!$W432)*$C$3+((CG436+CT436+DG436+DT436)*$C$2)</f>
        <v>0</v>
      </c>
      <c r="V436" s="550">
        <f>INT((((未改造舰娘!$Y432)-(未改造舰娘!$X432))*(((IF(D436=0,C436,D436))-1)/99))+未改造舰娘!$X432)+((CB436+CO436+DB436+DO436)*$C$2)</f>
        <v>95</v>
      </c>
      <c r="W436" s="549">
        <f>INT((((未改造舰娘!$AA432)-(未改造舰娘!$Z432))*(((IF(D436=0,C436,D436))-1)/99))+未改造舰娘!$Z432)+((CD436+CQ436+DD436+DQ436)*$C$2)</f>
        <v>42</v>
      </c>
      <c r="X436" s="549">
        <f>INT((((未改造舰娘!$AC432)-(未改造舰娘!$AB432))*(((IF(D436=0,C436,D436))-1)/99))+未改造舰娘!$AB432)+((CA436+CN436+DA436+DN436)*$C$2)</f>
        <v>44</v>
      </c>
      <c r="Y436" s="551">
        <f>INT((((未改造舰娘!$AE432)-(未改造舰娘!$AD432))*(((IF(D436=0,C436,D436))-1)/99))+未改造舰娘!$AD432)+((BZ436+CM436+CZ436+DM436)*$C$2)</f>
        <v>0</v>
      </c>
      <c r="Z436" s="549" t="str">
        <f>IF(未改造舰娘!$AF432=0,"",未改造舰娘!$AF432)</f>
        <v/>
      </c>
      <c r="AA436" s="549" t="str">
        <f>IF(未改造舰娘!$AG432="","",未改造舰娘!$AG432)</f>
        <v/>
      </c>
      <c r="AB436" s="549" t="str">
        <f>IF(未改造舰娘!$AH432="","",未改造舰娘!$AH432)</f>
        <v/>
      </c>
      <c r="AC436" s="549" t="str">
        <f>IF(未改造舰娘!$AI432="","",未改造舰娘!$AI432)</f>
        <v/>
      </c>
      <c r="AD436" s="549">
        <f>IF(未改造舰娘!$AJ432="","",未改造舰娘!$AJ432)</f>
        <v>0</v>
      </c>
      <c r="AE436" s="550">
        <f>IF(未改造舰娘!$AK432="","",未改造舰娘!$AK432)</f>
        <v>0</v>
      </c>
      <c r="AF436" s="549" t="str">
        <f>IF(未改造舰娘!$AL432="","",未改造舰娘!$AL432)</f>
        <v/>
      </c>
      <c r="AG436" s="549" t="str">
        <f>IF(未改造舰娘!$AM432="","",未改造舰娘!$AM432)</f>
        <v/>
      </c>
      <c r="AH436" s="549" t="str">
        <f>IF(未改造舰娘!$AN432="","",未改造舰娘!$AN432)</f>
        <v/>
      </c>
      <c r="AI436" s="549" t="str">
        <f>IF(未改造舰娘!$AO432="","",未改造舰娘!$AO432)</f>
        <v/>
      </c>
      <c r="AJ436" s="549" t="str">
        <f>IF(未改造舰娘!$AP432="","",未改造舰娘!$AP432)</f>
        <v/>
      </c>
      <c r="AK436" s="551" t="str">
        <f>IF(未改造舰娘!$AQ432="","",未改造舰娘!$AQ432)</f>
        <v/>
      </c>
      <c r="AL436" s="306" t="str">
        <f>IF(未改造舰娘!$AS432="","",未改造舰娘!$AS432)</f>
        <v>柴油机</v>
      </c>
      <c r="AM436" s="306" t="str">
        <f>IF(未改造舰娘!$AT432="","",未改造舰娘!$AT432)</f>
        <v/>
      </c>
      <c r="AN436" s="306" t="str">
        <f>IF(未改造舰娘!$AU432="","",未改造舰娘!$AU432)</f>
        <v/>
      </c>
      <c r="AO436" s="306" t="str">
        <f>IF(未改造舰娘!$AV432="","",未改造舰娘!$AV432)</f>
        <v/>
      </c>
      <c r="AP436" s="307" t="str">
        <f>IF(未改造舰娘!$AW432="","",未改造舰娘!$AW432)</f>
        <v/>
      </c>
      <c r="AQ436" s="308" t="str">
        <f>IF(未改造舰娘!$AX432="","",未改造舰娘!$AX432)</f>
        <v/>
      </c>
      <c r="AR436" s="549">
        <f>IF(未改造舰娘!$AY432="","",未改造舰娘!$AY432)</f>
        <v>15</v>
      </c>
      <c r="AS436" s="549">
        <f>IF(未改造舰娘!$AZ432="","",未改造舰娘!$AZ432)</f>
        <v>20</v>
      </c>
      <c r="AT436" s="549">
        <f>IF(未改造舰娘!$BA432="","",未改造舰娘!$BA432)</f>
        <v>0.6</v>
      </c>
      <c r="AU436" s="549">
        <f>IF(未改造舰娘!$BB432="","",未改造舰娘!$BB432)</f>
        <v>0.5</v>
      </c>
      <c r="AV436" s="550">
        <f>IF((未改造舰娘!$BG432+未改造舰娘!$BK432*$C$4)=0,"",(未改造舰娘!$BG432+未改造舰娘!$BK432*$C$4))</f>
        <v>13</v>
      </c>
      <c r="AW436" s="549">
        <f>IF((未改造舰娘!$BH432+未改造舰娘!$BL432*$C$4)=0,"",(未改造舰娘!$BH432+未改造舰娘!$BL432*$C$4))</f>
        <v>10</v>
      </c>
      <c r="AX436" s="549">
        <f>IF((未改造舰娘!$BI432+未改造舰娘!$BM432*$C$4)=0,"",(未改造舰娘!$BI432+未改造舰娘!$BM432*$C$4))</f>
        <v>22</v>
      </c>
      <c r="AY436" s="551" t="str">
        <f>IF((未改造舰娘!$BJ432+未改造舰娘!$BN432*$C$4)=0,"",(未改造舰娘!$BJ432+未改造舰娘!$BN432*$C$4))</f>
        <v/>
      </c>
      <c r="AZ436" s="552">
        <f>IF(未改造舰娘!BC432="","",未改造舰娘!BC432)</f>
        <v>0</v>
      </c>
      <c r="BA436" s="552">
        <f>IF(未改造舰娘!BD432="","",未改造舰娘!BD432)</f>
        <v>24</v>
      </c>
      <c r="BB436" s="552">
        <f>IF(未改造舰娘!BE432="","",未改造舰娘!BE432)</f>
        <v>10</v>
      </c>
      <c r="BC436" s="551">
        <f>IF(未改造舰娘!BF432="","",未改造舰娘!BF432)</f>
        <v>0</v>
      </c>
      <c r="BD436" s="67" t="s">
        <v>5853</v>
      </c>
      <c r="BE436" s="548">
        <v>0.131944444444444</v>
      </c>
      <c r="BF436" s="306" t="str">
        <f>IF(未改造舰娘!$BQ432="","",未改造舰娘!$BQ432)</f>
        <v/>
      </c>
      <c r="BG436" s="306" t="str">
        <f>IF(未改造舰娘!$BR432="","",未改造舰娘!$BR432)</f>
        <v/>
      </c>
      <c r="BH436" s="306"/>
      <c r="BU436" s="549">
        <f>IFERROR(VLOOKUP(AL436,装备!$B:$C,2,0),0)</f>
        <v>4</v>
      </c>
      <c r="BV436" s="549">
        <f>IFERROR(VLOOKUP($AL436,装备!$B:$Q,5,0),0)</f>
        <v>0</v>
      </c>
      <c r="BW436" s="549">
        <f>IFERROR(VLOOKUP($AL436,装备!$B:$Q,6,0),0)</f>
        <v>0</v>
      </c>
      <c r="BX436" s="549">
        <f>IFERROR(VLOOKUP($AL436,装备!$B:$Q,7,0),0)</f>
        <v>0</v>
      </c>
      <c r="BY436" s="549">
        <f>IFERROR(VLOOKUP($AL436,装备!$B:$Q,8,0),0)</f>
        <v>0</v>
      </c>
      <c r="BZ436" s="549">
        <f>IFERROR(VLOOKUP($AL436,装备!$B:$Q,9,0),0)</f>
        <v>0</v>
      </c>
      <c r="CA436" s="549">
        <f>IFERROR(VLOOKUP($AL436,装备!$B:$Q,10,0),0)</f>
        <v>0</v>
      </c>
      <c r="CB436" s="549">
        <f>IFERROR(VLOOKUP($AL436,装备!$B:$Q,11,0),0)</f>
        <v>0</v>
      </c>
      <c r="CC436" s="549" t="str">
        <f>IFERROR(VLOOKUP($AL436,装备!$B:$Q,12,0),0)</f>
        <v>无</v>
      </c>
      <c r="CD436" s="549">
        <f>IFERROR(VLOOKUP($AL436,装备!$B:$Q,13,0),0)</f>
        <v>5</v>
      </c>
      <c r="CE436" s="549">
        <f>IFERROR(VLOOKUP($AL436,装备!$B:$Q,14,0),0)</f>
        <v>3</v>
      </c>
      <c r="CF436" s="549">
        <f>IFERROR(VLOOKUP($AL436,装备!$B:$Q,16,0),0)</f>
        <v>0</v>
      </c>
      <c r="CG436" s="549">
        <f>IFERROR(VLOOKUP($AL436,装备!$B:$Q,5,0),0)</f>
        <v>0</v>
      </c>
      <c r="CH436" s="549">
        <f>IFERROR(VLOOKUP(AM436,装备!$B:$C,2,0),0)</f>
        <v>0</v>
      </c>
      <c r="CI436" s="549">
        <f>IFERROR(VLOOKUP($AM436,装备!$B:$Q,5,0),0)</f>
        <v>0</v>
      </c>
      <c r="CJ436" s="549">
        <f>IFERROR(VLOOKUP($AM436,装备!$B:$Q,6,0),0)</f>
        <v>0</v>
      </c>
      <c r="CK436" s="549">
        <f>IFERROR(VLOOKUP($AM436,装备!$B:$Q,7,0),0)</f>
        <v>0</v>
      </c>
      <c r="CL436" s="549">
        <f>IFERROR(VLOOKUP($AM436,装备!$B:$Q,8,0),0)</f>
        <v>0</v>
      </c>
      <c r="CM436" s="549">
        <f>IFERROR(VLOOKUP($AM436,装备!$B:$Q,9,0),0)</f>
        <v>0</v>
      </c>
      <c r="CN436" s="549">
        <f>IFERROR(VLOOKUP($AM436,装备!$B:$Q,10,0),0)</f>
        <v>0</v>
      </c>
      <c r="CO436" s="549">
        <f>IFERROR(VLOOKUP($AM436,装备!$B:$Q,11,0),0)</f>
        <v>0</v>
      </c>
      <c r="CP436" s="549">
        <f>IFERROR(VLOOKUP($AM436,装备!$B:$Q,12,0),0)</f>
        <v>0</v>
      </c>
      <c r="CQ436" s="549">
        <f>IFERROR(VLOOKUP($AM436,装备!$B:$Q,13,0),0)</f>
        <v>0</v>
      </c>
      <c r="CR436" s="549">
        <f>IFERROR(VLOOKUP($AM436,装备!$B:$Q,14,0),0)</f>
        <v>0</v>
      </c>
      <c r="CS436" s="549">
        <f>IFERROR(VLOOKUP($AM436,装备!$B:$Q,16,0),0)</f>
        <v>0</v>
      </c>
      <c r="CT436" s="549">
        <f>IFERROR(VLOOKUP($AM436,装备!$B:$Q,5,0),0)</f>
        <v>0</v>
      </c>
      <c r="CU436" s="549">
        <f>IFERROR(VLOOKUP(AN436,装备!$B:$C,2,0),0)</f>
        <v>0</v>
      </c>
      <c r="CV436" s="549">
        <f>IFERROR(VLOOKUP($AN436,装备!$B:$Q,5,0),0)</f>
        <v>0</v>
      </c>
      <c r="CW436" s="549">
        <f>IFERROR(VLOOKUP($AN436,装备!$B:$Q,6,0),0)</f>
        <v>0</v>
      </c>
      <c r="CX436" s="549">
        <f>IFERROR(VLOOKUP($AN436,装备!$B:$Q,7,0),0)</f>
        <v>0</v>
      </c>
      <c r="CY436" s="549">
        <f>IFERROR(VLOOKUP($AN436,装备!$B:$Q,8,0),0)</f>
        <v>0</v>
      </c>
      <c r="CZ436" s="549">
        <f>IFERROR(VLOOKUP($AN436,装备!$B:$Q,9,0),0)</f>
        <v>0</v>
      </c>
      <c r="DA436" s="549">
        <f>IFERROR(VLOOKUP($AN436,装备!$B:$Q,10,0),0)</f>
        <v>0</v>
      </c>
      <c r="DB436" s="549">
        <f>IFERROR(VLOOKUP($AN436,装备!$B:$Q,11,0),0)</f>
        <v>0</v>
      </c>
      <c r="DC436" s="549">
        <f>IFERROR(VLOOKUP($AN436,装备!$B:$Q,12,0),0)</f>
        <v>0</v>
      </c>
      <c r="DD436" s="549">
        <f>IFERROR(VLOOKUP($AN436,装备!$B:$Q,13,0),0)</f>
        <v>0</v>
      </c>
      <c r="DE436" s="549">
        <f>IFERROR(VLOOKUP($AN436,装备!$B:$Q,14,0),0)</f>
        <v>0</v>
      </c>
      <c r="DF436" s="549">
        <f>IFERROR(VLOOKUP($AN436,装备!$B:$Q,16,0),0)</f>
        <v>0</v>
      </c>
      <c r="DG436" s="549">
        <f>IFERROR(VLOOKUP($AN436,装备!$B:$Q,5,0),0)</f>
        <v>0</v>
      </c>
      <c r="DH436" s="549">
        <f>IFERROR(VLOOKUP(AO436,装备!$B:$C,2,0),0)</f>
        <v>0</v>
      </c>
      <c r="DI436" s="549">
        <f>IFERROR(VLOOKUP($AO436,装备!$B:$Q,5,0),0)</f>
        <v>0</v>
      </c>
      <c r="DJ436" s="549">
        <f>IFERROR(VLOOKUP($AO436,装备!$B:$Q,6,0),0)</f>
        <v>0</v>
      </c>
      <c r="DK436" s="549">
        <f>IFERROR(VLOOKUP($AO436,装备!$B:$Q,7,0),0)</f>
        <v>0</v>
      </c>
      <c r="DL436" s="549">
        <f>IFERROR(VLOOKUP($AO436,装备!$B:$Q,8,0),0)</f>
        <v>0</v>
      </c>
      <c r="DM436" s="549">
        <f>IFERROR(VLOOKUP($AO436,装备!$B:$Q,9,0),0)</f>
        <v>0</v>
      </c>
      <c r="DN436" s="549">
        <f>IFERROR(VLOOKUP($AO436,装备!$B:$Q,10,0),0)</f>
        <v>0</v>
      </c>
      <c r="DO436" s="549">
        <f>IFERROR(VLOOKUP($AO436,装备!$B:$Q,11,0),0)</f>
        <v>0</v>
      </c>
      <c r="DP436" s="549">
        <f>IFERROR(VLOOKUP($AO436,装备!$B:$Q,12,0),0)</f>
        <v>0</v>
      </c>
      <c r="DQ436" s="549">
        <f>IFERROR(VLOOKUP($AO436,装备!$B:$Q,13,0),0)</f>
        <v>0</v>
      </c>
      <c r="DR436" s="549">
        <f>IFERROR(VLOOKUP($AO436,装备!$B:$Q,14,0),0)</f>
        <v>0</v>
      </c>
      <c r="DS436" s="549">
        <f>IFERROR(VLOOKUP($AO436,装备!$B:$Q,16,0),0)</f>
        <v>0</v>
      </c>
      <c r="DT436" s="549">
        <f>IFERROR(VLOOKUP($AO436,装备!$B:$Q,5,0),0)</f>
        <v>0</v>
      </c>
    </row>
    <row r="437" spans="1:124" ht="26.65" hidden="1" customHeight="1">
      <c r="A437" s="553">
        <f>未改造舰娘!$A433</f>
        <v>10046413</v>
      </c>
      <c r="B437" s="354" t="s">
        <v>910</v>
      </c>
      <c r="C437" s="323"/>
      <c r="D437" s="323">
        <f t="shared" si="6"/>
        <v>110</v>
      </c>
      <c r="E437" s="551">
        <f>未改造舰娘!$C433</f>
        <v>6</v>
      </c>
      <c r="F437" s="549" t="str">
        <f>未改造舰娘!$D433</f>
        <v>战列</v>
      </c>
      <c r="G437" s="549" t="str">
        <f>未改造舰娘!$E433</f>
        <v>大型</v>
      </c>
      <c r="H437" s="549" t="str">
        <f>未改造舰娘!$F433</f>
        <v>主力舰</v>
      </c>
      <c r="I437" s="549">
        <f>未改造舰娘!$AR433</f>
        <v>4</v>
      </c>
      <c r="J437" s="549" t="str">
        <f>未改造舰娘!$G433</f>
        <v>美国</v>
      </c>
      <c r="K437" s="550">
        <f>未改造舰娘!$H433+(BV437+CI437+CV437+DI437)*$C$2</f>
        <v>80</v>
      </c>
      <c r="L437" s="549">
        <f>未改造舰娘!$I433</f>
        <v>0</v>
      </c>
      <c r="M437" s="549">
        <f>未改造舰娘!$J433</f>
        <v>2</v>
      </c>
      <c r="N437" s="549">
        <f>未改造舰娘!$K433</f>
        <v>4</v>
      </c>
      <c r="O437" s="549">
        <f>未改造舰娘!$L433+((CE437+CR437+DE437+DR437)*$C$2)</f>
        <v>8</v>
      </c>
      <c r="P437" s="549" t="str">
        <f>IF($C$2=1,(IF(ISERROR(FIND("超长",未改造舰娘!$M433&amp;CC437&amp;CP437&amp;DC437&amp;DP437,1)),IF(ISERROR(FIND("长",未改造舰娘!$M433&amp;CC437&amp;CP437&amp;DC437&amp;DP437,1)),IF(ISERROR(FIND("中",未改造舰娘!$M433&amp;CC437&amp;CP437&amp;DC437&amp;DP437,1)),IF(ISERROR(FIND("短",未改造舰娘!$M433&amp;CC437&amp;CP437&amp;DC437&amp;DP437,1)),IF(ISERROR(FIND("无",未改造舰娘!$M433&amp;CC437&amp;CP437&amp;DC437&amp;DP437,1)),0,"无"),"短"),"中"),"长"),"超长")),未改造舰娘!$M433)</f>
        <v>长</v>
      </c>
      <c r="Q437" s="551">
        <f>未改造舰娘!$N433</f>
        <v>23</v>
      </c>
      <c r="R437" s="549">
        <f>(未改造舰娘!$P433)+(未改造舰娘!$Q433)*$C$3+((BW437+CJ437+CW437+DJ437)*$C$2)</f>
        <v>123</v>
      </c>
      <c r="S437" s="549">
        <f>(未改造舰娘!$R433)+(未改造舰娘!$S433)*$C$3+((BY437+CL437+CY437+DL437)*$C$2)</f>
        <v>0</v>
      </c>
      <c r="T437" s="549">
        <f>(未改造舰娘!$T433)+(未改造舰娘!$U433)*$C$3+((BX437+CK437+CX437+DK437)*$C$2)</f>
        <v>95</v>
      </c>
      <c r="U437" s="549">
        <f>(未改造舰娘!$V433)+(未改造舰娘!$W433)*$C$3+((CG437+CT437+DG437+DT437)*$C$2)</f>
        <v>65</v>
      </c>
      <c r="V437" s="550">
        <f>INT((((未改造舰娘!$Y433)-(未改造舰娘!$X433))*(((IF(D437=0,C437,D437))-1)/99))+未改造舰娘!$X433)+((CB437+CO437+DB437+DO437)*$C$2)</f>
        <v>94</v>
      </c>
      <c r="W437" s="549">
        <f>INT((((未改造舰娘!$AA433)-(未改造舰娘!$Z433))*(((IF(D437=0,C437,D437))-1)/99))+未改造舰娘!$Z433)+((CD437+CQ437+DD437+DQ437)*$C$2)</f>
        <v>40</v>
      </c>
      <c r="X437" s="549">
        <f>INT((((未改造舰娘!$AC433)-(未改造舰娘!$AB433))*(((IF(D437=0,C437,D437))-1)/99))+未改造舰娘!$AB433)+((CA437+CN437+DA437+DN437)*$C$2)</f>
        <v>39</v>
      </c>
      <c r="Y437" s="551">
        <f>INT((((未改造舰娘!$AE433)-(未改造舰娘!$AD433))*(((IF(D437=0,C437,D437))-1)/99))+未改造舰娘!$AD433)+((BZ437+CM437+CZ437+DM437)*$C$2)</f>
        <v>0</v>
      </c>
      <c r="Z437" s="549" t="str">
        <f>IF(未改造舰娘!$AF433=0,"",未改造舰娘!$AF433)</f>
        <v/>
      </c>
      <c r="AA437" s="549" t="str">
        <f>IF(未改造舰娘!$AG433="","",未改造舰娘!$AG433)</f>
        <v/>
      </c>
      <c r="AB437" s="549" t="str">
        <f>IF(未改造舰娘!$AH433="","",未改造舰娘!$AH433)</f>
        <v/>
      </c>
      <c r="AC437" s="549" t="str">
        <f>IF(未改造舰娘!$AI433="","",未改造舰娘!$AI433)</f>
        <v/>
      </c>
      <c r="AD437" s="549">
        <f>IF(未改造舰娘!$AJ433="","",未改造舰娘!$AJ433)</f>
        <v>0</v>
      </c>
      <c r="AE437" s="550">
        <f>IF(未改造舰娘!$AK433="","",未改造舰娘!$AK433)</f>
        <v>0</v>
      </c>
      <c r="AF437" s="549" t="str">
        <f>IF(未改造舰娘!$AL433="","",未改造舰娘!$AL433)</f>
        <v/>
      </c>
      <c r="AG437" s="549" t="str">
        <f>IF(未改造舰娘!$AM433="","",未改造舰娘!$AM433)</f>
        <v/>
      </c>
      <c r="AH437" s="549" t="str">
        <f>IF(未改造舰娘!$AN433="","",未改造舰娘!$AN433)</f>
        <v/>
      </c>
      <c r="AI437" s="549" t="str">
        <f>IF(未改造舰娘!$AO433="","",未改造舰娘!$AO433)</f>
        <v/>
      </c>
      <c r="AJ437" s="549" t="str">
        <f>IF(未改造舰娘!$AP433="","",未改造舰娘!$AP433)</f>
        <v/>
      </c>
      <c r="AK437" s="551" t="str">
        <f>IF(未改造舰娘!$AQ433="","",未改造舰娘!$AQ433)</f>
        <v/>
      </c>
      <c r="AL437" s="306" t="str">
        <f>IF(未改造舰娘!$AS433="","",未改造舰娘!$AS433)</f>
        <v>三联16英寸主炮（MK2）</v>
      </c>
      <c r="AM437" s="306" t="str">
        <f>IF(未改造舰娘!$AT433="","",未改造舰娘!$AT433)</f>
        <v/>
      </c>
      <c r="AN437" s="306" t="str">
        <f>IF(未改造舰娘!$AU433="","",未改造舰娘!$AU433)</f>
        <v/>
      </c>
      <c r="AO437" s="306" t="str">
        <f>IF(未改造舰娘!$AV433="","",未改造舰娘!$AV433)</f>
        <v/>
      </c>
      <c r="AP437" s="307" t="str">
        <f>IF(未改造舰娘!$AW433="","",未改造舰娘!$AW433)</f>
        <v>主炮火力(3级)：T优和同航战时，炮击战阶段对大型船造成30%额外伤害。T劣时增加自身60%暴击率和45%暴击伤害。</v>
      </c>
      <c r="AQ437" s="308" t="str">
        <f>IF(未改造舰娘!$AX433="","",未改造舰娘!$AX433)</f>
        <v/>
      </c>
      <c r="AR437" s="549">
        <f>IF(未改造舰娘!$AY433="","",未改造舰娘!$AY433)</f>
        <v>100</v>
      </c>
      <c r="AS437" s="549">
        <f>IF(未改造舰娘!$AZ433="","",未改造舰娘!$AZ433)</f>
        <v>185</v>
      </c>
      <c r="AT437" s="549">
        <f>IF(未改造舰娘!$BA433="","",未改造舰娘!$BA433)</f>
        <v>3.7</v>
      </c>
      <c r="AU437" s="549">
        <f>IF(未改造舰娘!$BB433="","",未改造舰娘!$BB433)</f>
        <v>8.1</v>
      </c>
      <c r="AV437" s="550">
        <f>IF((未改造舰娘!$BG433+未改造舰娘!$BK433*$C$4)=0,"",(未改造舰娘!$BG433+未改造舰娘!$BK433*$C$4))</f>
        <v>55</v>
      </c>
      <c r="AW437" s="549">
        <f>IF((未改造舰娘!$BH433+未改造舰娘!$BL433*$C$4)=0,"",(未改造舰娘!$BH433+未改造舰娘!$BL433*$C$4))</f>
        <v>90</v>
      </c>
      <c r="AX437" s="549">
        <f>IF((未改造舰娘!$BI433+未改造舰娘!$BM433*$C$4)=0,"",(未改造舰娘!$BI433+未改造舰娘!$BM433*$C$4))</f>
        <v>90</v>
      </c>
      <c r="AY437" s="551" t="str">
        <f>IF((未改造舰娘!$BJ433+未改造舰娘!$BN433*$C$4)=0,"",(未改造舰娘!$BJ433+未改造舰娘!$BN433*$C$4))</f>
        <v/>
      </c>
      <c r="AZ437" s="552">
        <f>IF(未改造舰娘!BC433="","",未改造舰娘!BC433)</f>
        <v>98</v>
      </c>
      <c r="BA437" s="552">
        <f>IF(未改造舰娘!BD433="","",未改造舰娘!BD433)</f>
        <v>0</v>
      </c>
      <c r="BB437" s="552">
        <f>IF(未改造舰娘!BE433="","",未改造舰娘!BE433)</f>
        <v>75</v>
      </c>
      <c r="BC437" s="551">
        <f>IF(未改造舰娘!BF433="","",未改造舰娘!BF433)</f>
        <v>23</v>
      </c>
      <c r="BD437" s="67" t="s">
        <v>5853</v>
      </c>
      <c r="BE437" s="548">
        <v>0.17361111111111099</v>
      </c>
      <c r="BF437" s="306" t="str">
        <f>IF(未改造舰娘!$BQ433="","",未改造舰娘!$BQ433)</f>
        <v/>
      </c>
      <c r="BG437" s="306" t="str">
        <f>IF(未改造舰娘!$BR433="","",未改造舰娘!$BR433)</f>
        <v/>
      </c>
      <c r="BH437" s="306"/>
      <c r="BU437" s="549">
        <f>IFERROR(VLOOKUP(AL437,装备!$B:$C,2,0),0)</f>
        <v>4</v>
      </c>
      <c r="BV437" s="549">
        <f>IFERROR(VLOOKUP($AL437,装备!$B:$Q,5,0),0)</f>
        <v>0</v>
      </c>
      <c r="BW437" s="549">
        <f>IFERROR(VLOOKUP($AL437,装备!$B:$Q,6,0),0)</f>
        <v>23</v>
      </c>
      <c r="BX437" s="549">
        <f>IFERROR(VLOOKUP($AL437,装备!$B:$Q,7,0),0)</f>
        <v>0</v>
      </c>
      <c r="BY437" s="549">
        <f>IFERROR(VLOOKUP($AL437,装备!$B:$Q,8,0),0)</f>
        <v>0</v>
      </c>
      <c r="BZ437" s="549">
        <f>IFERROR(VLOOKUP($AL437,装备!$B:$Q,9,0),0)</f>
        <v>0</v>
      </c>
      <c r="CA437" s="549">
        <f>IFERROR(VLOOKUP($AL437,装备!$B:$Q,10,0),0)</f>
        <v>0</v>
      </c>
      <c r="CB437" s="549">
        <f>IFERROR(VLOOKUP($AL437,装备!$B:$Q,11,0),0)</f>
        <v>1</v>
      </c>
      <c r="CC437" s="549" t="str">
        <f>IFERROR(VLOOKUP($AL437,装备!$B:$Q,12,0),0)</f>
        <v>长</v>
      </c>
      <c r="CD437" s="549">
        <f>IFERROR(VLOOKUP($AL437,装备!$B:$Q,13,0),0)</f>
        <v>0</v>
      </c>
      <c r="CE437" s="549">
        <f>IFERROR(VLOOKUP($AL437,装备!$B:$Q,14,0),0)</f>
        <v>0</v>
      </c>
      <c r="CF437" s="549">
        <f>IFERROR(VLOOKUP($AL437,装备!$B:$Q,16,0),0)</f>
        <v>0</v>
      </c>
      <c r="CG437" s="549">
        <f>IFERROR(VLOOKUP($AL437,装备!$B:$Q,5,0),0)</f>
        <v>0</v>
      </c>
      <c r="CH437" s="549">
        <f>IFERROR(VLOOKUP(AM437,装备!$B:$C,2,0),0)</f>
        <v>0</v>
      </c>
      <c r="CI437" s="549">
        <f>IFERROR(VLOOKUP($AM437,装备!$B:$Q,5,0),0)</f>
        <v>0</v>
      </c>
      <c r="CJ437" s="549">
        <f>IFERROR(VLOOKUP($AM437,装备!$B:$Q,6,0),0)</f>
        <v>0</v>
      </c>
      <c r="CK437" s="549">
        <f>IFERROR(VLOOKUP($AM437,装备!$B:$Q,7,0),0)</f>
        <v>0</v>
      </c>
      <c r="CL437" s="549">
        <f>IFERROR(VLOOKUP($AM437,装备!$B:$Q,8,0),0)</f>
        <v>0</v>
      </c>
      <c r="CM437" s="549">
        <f>IFERROR(VLOOKUP($AM437,装备!$B:$Q,9,0),0)</f>
        <v>0</v>
      </c>
      <c r="CN437" s="549">
        <f>IFERROR(VLOOKUP($AM437,装备!$B:$Q,10,0),0)</f>
        <v>0</v>
      </c>
      <c r="CO437" s="549">
        <f>IFERROR(VLOOKUP($AM437,装备!$B:$Q,11,0),0)</f>
        <v>0</v>
      </c>
      <c r="CP437" s="549">
        <f>IFERROR(VLOOKUP($AM437,装备!$B:$Q,12,0),0)</f>
        <v>0</v>
      </c>
      <c r="CQ437" s="549">
        <f>IFERROR(VLOOKUP($AM437,装备!$B:$Q,13,0),0)</f>
        <v>0</v>
      </c>
      <c r="CR437" s="549">
        <f>IFERROR(VLOOKUP($AM437,装备!$B:$Q,14,0),0)</f>
        <v>0</v>
      </c>
      <c r="CS437" s="549">
        <f>IFERROR(VLOOKUP($AM437,装备!$B:$Q,16,0),0)</f>
        <v>0</v>
      </c>
      <c r="CT437" s="549">
        <f>IFERROR(VLOOKUP($AM437,装备!$B:$Q,5,0),0)</f>
        <v>0</v>
      </c>
      <c r="CU437" s="549">
        <f>IFERROR(VLOOKUP(AN437,装备!$B:$C,2,0),0)</f>
        <v>0</v>
      </c>
      <c r="CV437" s="549">
        <f>IFERROR(VLOOKUP($AN437,装备!$B:$Q,5,0),0)</f>
        <v>0</v>
      </c>
      <c r="CW437" s="549">
        <f>IFERROR(VLOOKUP($AN437,装备!$B:$Q,6,0),0)</f>
        <v>0</v>
      </c>
      <c r="CX437" s="549">
        <f>IFERROR(VLOOKUP($AN437,装备!$B:$Q,7,0),0)</f>
        <v>0</v>
      </c>
      <c r="CY437" s="549">
        <f>IFERROR(VLOOKUP($AN437,装备!$B:$Q,8,0),0)</f>
        <v>0</v>
      </c>
      <c r="CZ437" s="549">
        <f>IFERROR(VLOOKUP($AN437,装备!$B:$Q,9,0),0)</f>
        <v>0</v>
      </c>
      <c r="DA437" s="549">
        <f>IFERROR(VLOOKUP($AN437,装备!$B:$Q,10,0),0)</f>
        <v>0</v>
      </c>
      <c r="DB437" s="549">
        <f>IFERROR(VLOOKUP($AN437,装备!$B:$Q,11,0),0)</f>
        <v>0</v>
      </c>
      <c r="DC437" s="549">
        <f>IFERROR(VLOOKUP($AN437,装备!$B:$Q,12,0),0)</f>
        <v>0</v>
      </c>
      <c r="DD437" s="549">
        <f>IFERROR(VLOOKUP($AN437,装备!$B:$Q,13,0),0)</f>
        <v>0</v>
      </c>
      <c r="DE437" s="549">
        <f>IFERROR(VLOOKUP($AN437,装备!$B:$Q,14,0),0)</f>
        <v>0</v>
      </c>
      <c r="DF437" s="549">
        <f>IFERROR(VLOOKUP($AN437,装备!$B:$Q,16,0),0)</f>
        <v>0</v>
      </c>
      <c r="DG437" s="549">
        <f>IFERROR(VLOOKUP($AN437,装备!$B:$Q,5,0),0)</f>
        <v>0</v>
      </c>
      <c r="DH437" s="549">
        <f>IFERROR(VLOOKUP(AO437,装备!$B:$C,2,0),0)</f>
        <v>0</v>
      </c>
      <c r="DI437" s="549">
        <f>IFERROR(VLOOKUP($AO437,装备!$B:$Q,5,0),0)</f>
        <v>0</v>
      </c>
      <c r="DJ437" s="549">
        <f>IFERROR(VLOOKUP($AO437,装备!$B:$Q,6,0),0)</f>
        <v>0</v>
      </c>
      <c r="DK437" s="549">
        <f>IFERROR(VLOOKUP($AO437,装备!$B:$Q,7,0),0)</f>
        <v>0</v>
      </c>
      <c r="DL437" s="549">
        <f>IFERROR(VLOOKUP($AO437,装备!$B:$Q,8,0),0)</f>
        <v>0</v>
      </c>
      <c r="DM437" s="549">
        <f>IFERROR(VLOOKUP($AO437,装备!$B:$Q,9,0),0)</f>
        <v>0</v>
      </c>
      <c r="DN437" s="549">
        <f>IFERROR(VLOOKUP($AO437,装备!$B:$Q,10,0),0)</f>
        <v>0</v>
      </c>
      <c r="DO437" s="549">
        <f>IFERROR(VLOOKUP($AO437,装备!$B:$Q,11,0),0)</f>
        <v>0</v>
      </c>
      <c r="DP437" s="549">
        <f>IFERROR(VLOOKUP($AO437,装备!$B:$Q,12,0),0)</f>
        <v>0</v>
      </c>
      <c r="DQ437" s="549">
        <f>IFERROR(VLOOKUP($AO437,装备!$B:$Q,13,0),0)</f>
        <v>0</v>
      </c>
      <c r="DR437" s="549">
        <f>IFERROR(VLOOKUP($AO437,装备!$B:$Q,14,0),0)</f>
        <v>0</v>
      </c>
      <c r="DS437" s="549">
        <f>IFERROR(VLOOKUP($AO437,装备!$B:$Q,16,0),0)</f>
        <v>0</v>
      </c>
      <c r="DT437" s="549">
        <f>IFERROR(VLOOKUP($AO437,装备!$B:$Q,5,0),0)</f>
        <v>0</v>
      </c>
    </row>
    <row r="438" spans="1:124" ht="26.65" hidden="1" customHeight="1">
      <c r="A438" s="553">
        <f>未改造舰娘!$A434</f>
        <v>10046512</v>
      </c>
      <c r="B438" s="354" t="s">
        <v>5875</v>
      </c>
      <c r="C438" s="323"/>
      <c r="D438" s="323">
        <f t="shared" si="6"/>
        <v>110</v>
      </c>
      <c r="E438" s="551">
        <f>未改造舰娘!$C434</f>
        <v>3</v>
      </c>
      <c r="F438" s="549" t="str">
        <f>未改造舰娘!$D434</f>
        <v>轻巡</v>
      </c>
      <c r="G438" s="549" t="str">
        <f>未改造舰娘!$E434</f>
        <v>中型</v>
      </c>
      <c r="H438" s="549" t="str">
        <f>未改造舰娘!$F434</f>
        <v>护卫舰</v>
      </c>
      <c r="I438" s="549">
        <f>未改造舰娘!$AR434</f>
        <v>3</v>
      </c>
      <c r="J438" s="549" t="str">
        <f>未改造舰娘!$G434</f>
        <v>荷兰</v>
      </c>
      <c r="K438" s="550">
        <f>未改造舰娘!$H434+(BV438+CI438+CV438+DI438)*$C$2</f>
        <v>28</v>
      </c>
      <c r="L438" s="549">
        <f>未改造舰娘!$I434</f>
        <v>0</v>
      </c>
      <c r="M438" s="549">
        <f>未改造舰娘!$J434</f>
        <v>2</v>
      </c>
      <c r="N438" s="549">
        <f>未改造舰娘!$K434</f>
        <v>2</v>
      </c>
      <c r="O438" s="549">
        <f>未改造舰娘!$L434+((CE438+CR438+DE438+DR438)*$C$2)</f>
        <v>15</v>
      </c>
      <c r="P438" s="549" t="str">
        <f>IF($C$2=1,(IF(ISERROR(FIND("超长",未改造舰娘!$M434&amp;CC438&amp;CP438&amp;DC438&amp;DP438,1)),IF(ISERROR(FIND("长",未改造舰娘!$M434&amp;CC438&amp;CP438&amp;DC438&amp;DP438,1)),IF(ISERROR(FIND("中",未改造舰娘!$M434&amp;CC438&amp;CP438&amp;DC438&amp;DP438,1)),IF(ISERROR(FIND("短",未改造舰娘!$M434&amp;CC438&amp;CP438&amp;DC438&amp;DP438,1)),IF(ISERROR(FIND("无",未改造舰娘!$M434&amp;CC438&amp;CP438&amp;DC438&amp;DP438,1)),0,"无"),"短"),"中"),"长"),"超长")),未改造舰娘!$M434)</f>
        <v>中</v>
      </c>
      <c r="Q438" s="551">
        <f>未改造舰娘!$N434</f>
        <v>31</v>
      </c>
      <c r="R438" s="549">
        <f>(未改造舰娘!$P434)+(未改造舰娘!$Q434)*$C$3+((BW438+CJ438+CW438+DJ438)*$C$2)</f>
        <v>50</v>
      </c>
      <c r="S438" s="549">
        <f>(未改造舰娘!$R434)+(未改造舰娘!$S434)*$C$3+((BY438+CL438+CY438+DL438)*$C$2)</f>
        <v>0</v>
      </c>
      <c r="T438" s="549">
        <f>(未改造舰娘!$T434)+(未改造舰娘!$U434)*$C$3+((BX438+CK438+CX438+DK438)*$C$2)</f>
        <v>47</v>
      </c>
      <c r="U438" s="549">
        <f>(未改造舰娘!$V434)+(未改造舰娘!$W434)*$C$3+((CG438+CT438+DG438+DT438)*$C$2)</f>
        <v>60</v>
      </c>
      <c r="V438" s="550">
        <f>INT((((未改造舰娘!$Y434)-(未改造舰娘!$X434))*(((IF(D438=0,C438,D438))-1)/99))+未改造舰娘!$X434)+((CB438+CO438+DB438+DO438)*$C$2)</f>
        <v>90</v>
      </c>
      <c r="W438" s="549">
        <f>INT((((未改造舰娘!$AA434)-(未改造舰娘!$Z434))*(((IF(D438=0,C438,D438))-1)/99))+未改造舰娘!$Z434)+((CD438+CQ438+DD438+DQ438)*$C$2)</f>
        <v>70</v>
      </c>
      <c r="X438" s="549">
        <f>INT((((未改造舰娘!$AC434)-(未改造舰娘!$AB434))*(((IF(D438=0,C438,D438))-1)/99))+未改造舰娘!$AB434)+((CA438+CN438+DA438+DN438)*$C$2)</f>
        <v>23</v>
      </c>
      <c r="Y438" s="551">
        <f>INT((((未改造舰娘!$AE434)-(未改造舰娘!$AD434))*(((IF(D438=0,C438,D438))-1)/99))+未改造舰娘!$AD434)+((BZ438+CM438+CZ438+DM438)*$C$2)</f>
        <v>58</v>
      </c>
      <c r="Z438" s="549" t="str">
        <f>IF(未改造舰娘!$AF434=0,"",未改造舰娘!$AF434)</f>
        <v/>
      </c>
      <c r="AA438" s="549" t="str">
        <f>IF(未改造舰娘!$AG434="","",未改造舰娘!$AG434)</f>
        <v/>
      </c>
      <c r="AB438" s="549" t="str">
        <f>IF(未改造舰娘!$AH434="","",未改造舰娘!$AH434)</f>
        <v/>
      </c>
      <c r="AC438" s="549" t="str">
        <f>IF(未改造舰娘!$AI434="","",未改造舰娘!$AI434)</f>
        <v/>
      </c>
      <c r="AD438" s="549">
        <f>IF(未改造舰娘!$AJ434="","",未改造舰娘!$AJ434)</f>
        <v>0</v>
      </c>
      <c r="AE438" s="550">
        <f>IF(未改造舰娘!$AK434="","",未改造舰娘!$AK434)</f>
        <v>0</v>
      </c>
      <c r="AF438" s="549" t="str">
        <f>IF(未改造舰娘!$AL434="","",未改造舰娘!$AL434)</f>
        <v/>
      </c>
      <c r="AG438" s="549" t="str">
        <f>IF(未改造舰娘!$AM434="","",未改造舰娘!$AM434)</f>
        <v/>
      </c>
      <c r="AH438" s="549" t="str">
        <f>IF(未改造舰娘!$AN434="","",未改造舰娘!$AN434)</f>
        <v/>
      </c>
      <c r="AI438" s="549" t="str">
        <f>IF(未改造舰娘!$AO434="","",未改造舰娘!$AO434)</f>
        <v/>
      </c>
      <c r="AJ438" s="549" t="str">
        <f>IF(未改造舰娘!$AP434="","",未改造舰娘!$AP434)</f>
        <v/>
      </c>
      <c r="AK438" s="551" t="str">
        <f>IF(未改造舰娘!$AQ434="","",未改造舰娘!$AQ434)</f>
        <v/>
      </c>
      <c r="AL438" s="306" t="str">
        <f>IF(未改造舰娘!$AS434="","",未改造舰娘!$AS434)</f>
        <v>标准型动力系统</v>
      </c>
      <c r="AM438" s="306" t="str">
        <f>IF(未改造舰娘!$AT434="","",未改造舰娘!$AT434)</f>
        <v/>
      </c>
      <c r="AN438" s="306" t="str">
        <f>IF(未改造舰娘!$AU434="","",未改造舰娘!$AU434)</f>
        <v/>
      </c>
      <c r="AO438" s="306" t="str">
        <f>IF(未改造舰娘!$AV434="","",未改造舰娘!$AV434)</f>
        <v/>
      </c>
      <c r="AP438" s="307" t="str">
        <f>IF(未改造舰娘!$AW434="","",未改造舰娘!$AW434)</f>
        <v/>
      </c>
      <c r="AQ438" s="308" t="str">
        <f>IF(未改造舰娘!$AX434="","",未改造舰娘!$AX434)</f>
        <v/>
      </c>
      <c r="AR438" s="549">
        <f>IF(未改造舰娘!$AY434="","",未改造舰娘!$AY434)</f>
        <v>25</v>
      </c>
      <c r="AS438" s="549">
        <f>IF(未改造舰娘!$AZ434="","",未改造舰娘!$AZ434)</f>
        <v>25</v>
      </c>
      <c r="AT438" s="549">
        <f>IF(未改造舰娘!$BA434="","",未改造舰娘!$BA434)</f>
        <v>0.8</v>
      </c>
      <c r="AU438" s="549">
        <f>IF(未改造舰娘!$BB434="","",未改造舰娘!$BB434)</f>
        <v>1.2</v>
      </c>
      <c r="AV438" s="550">
        <f>IF((未改造舰娘!$BG434+未改造舰娘!$BK434*$C$4)=0,"",(未改造舰娘!$BG434+未改造舰娘!$BK434*$C$4))</f>
        <v>20</v>
      </c>
      <c r="AW438" s="549">
        <f>IF((未改造舰娘!$BH434+未改造舰娘!$BL434*$C$4)=0,"",(未改造舰娘!$BH434+未改造舰娘!$BL434*$C$4))</f>
        <v>16</v>
      </c>
      <c r="AX438" s="549">
        <f>IF((未改造舰娘!$BI434+未改造舰娘!$BM434*$C$4)=0,"",(未改造舰娘!$BI434+未改造舰娘!$BM434*$C$4))</f>
        <v>20</v>
      </c>
      <c r="AY438" s="551" t="str">
        <f>IF((未改造舰娘!$BJ434+未改造舰娘!$BN434*$C$4)=0,"",(未改造舰娘!$BJ434+未改造舰娘!$BN434*$C$4))</f>
        <v/>
      </c>
      <c r="AZ438" s="552">
        <f>IF(未改造舰娘!BC434="","",未改造舰娘!BC434)</f>
        <v>10</v>
      </c>
      <c r="BA438" s="552">
        <f>IF(未改造舰娘!BD434="","",未改造舰娘!BD434)</f>
        <v>0</v>
      </c>
      <c r="BB438" s="552">
        <f>IF(未改造舰娘!BE434="","",未改造舰娘!BE434)</f>
        <v>14</v>
      </c>
      <c r="BC438" s="551">
        <f>IF(未改造舰娘!BF434="","",未改造舰娘!BF434)</f>
        <v>15</v>
      </c>
      <c r="BD438" s="67" t="s">
        <v>5853</v>
      </c>
      <c r="BE438" s="548">
        <v>0.21527777777777801</v>
      </c>
      <c r="BF438" s="306" t="str">
        <f>IF(未改造舰娘!$BQ434="","",未改造舰娘!$BQ434)</f>
        <v/>
      </c>
      <c r="BG438" s="306" t="str">
        <f>IF(未改造舰娘!$BR434="","",未改造舰娘!$BR434)</f>
        <v/>
      </c>
      <c r="BH438" s="306"/>
      <c r="BU438" s="549">
        <f>IFERROR(VLOOKUP(AL438,装备!$B:$C,2,0),0)</f>
        <v>3</v>
      </c>
      <c r="BV438" s="549">
        <f>IFERROR(VLOOKUP($AL438,装备!$B:$Q,5,0),0)</f>
        <v>0</v>
      </c>
      <c r="BW438" s="549">
        <f>IFERROR(VLOOKUP($AL438,装备!$B:$Q,6,0),0)</f>
        <v>0</v>
      </c>
      <c r="BX438" s="549">
        <f>IFERROR(VLOOKUP($AL438,装备!$B:$Q,7,0),0)</f>
        <v>0</v>
      </c>
      <c r="BY438" s="549">
        <f>IFERROR(VLOOKUP($AL438,装备!$B:$Q,8,0),0)</f>
        <v>0</v>
      </c>
      <c r="BZ438" s="549">
        <f>IFERROR(VLOOKUP($AL438,装备!$B:$Q,9,0),0)</f>
        <v>0</v>
      </c>
      <c r="CA438" s="549">
        <f>IFERROR(VLOOKUP($AL438,装备!$B:$Q,10,0),0)</f>
        <v>0</v>
      </c>
      <c r="CB438" s="549">
        <f>IFERROR(VLOOKUP($AL438,装备!$B:$Q,11,0),0)</f>
        <v>0</v>
      </c>
      <c r="CC438" s="549" t="str">
        <f>IFERROR(VLOOKUP($AL438,装备!$B:$Q,12,0),0)</f>
        <v>无</v>
      </c>
      <c r="CD438" s="549">
        <f>IFERROR(VLOOKUP($AL438,装备!$B:$Q,13,0),0)</f>
        <v>6</v>
      </c>
      <c r="CE438" s="549">
        <f>IFERROR(VLOOKUP($AL438,装备!$B:$Q,14,0),0)</f>
        <v>0</v>
      </c>
      <c r="CF438" s="549">
        <f>IFERROR(VLOOKUP($AL438,装备!$B:$Q,16,0),0)</f>
        <v>0</v>
      </c>
      <c r="CG438" s="549">
        <f>IFERROR(VLOOKUP($AL438,装备!$B:$Q,5,0),0)</f>
        <v>0</v>
      </c>
      <c r="CH438" s="549">
        <f>IFERROR(VLOOKUP(AM438,装备!$B:$C,2,0),0)</f>
        <v>0</v>
      </c>
      <c r="CI438" s="549">
        <f>IFERROR(VLOOKUP($AM438,装备!$B:$Q,5,0),0)</f>
        <v>0</v>
      </c>
      <c r="CJ438" s="549">
        <f>IFERROR(VLOOKUP($AM438,装备!$B:$Q,6,0),0)</f>
        <v>0</v>
      </c>
      <c r="CK438" s="549">
        <f>IFERROR(VLOOKUP($AM438,装备!$B:$Q,7,0),0)</f>
        <v>0</v>
      </c>
      <c r="CL438" s="549">
        <f>IFERROR(VLOOKUP($AM438,装备!$B:$Q,8,0),0)</f>
        <v>0</v>
      </c>
      <c r="CM438" s="549">
        <f>IFERROR(VLOOKUP($AM438,装备!$B:$Q,9,0),0)</f>
        <v>0</v>
      </c>
      <c r="CN438" s="549">
        <f>IFERROR(VLOOKUP($AM438,装备!$B:$Q,10,0),0)</f>
        <v>0</v>
      </c>
      <c r="CO438" s="549">
        <f>IFERROR(VLOOKUP($AM438,装备!$B:$Q,11,0),0)</f>
        <v>0</v>
      </c>
      <c r="CP438" s="549">
        <f>IFERROR(VLOOKUP($AM438,装备!$B:$Q,12,0),0)</f>
        <v>0</v>
      </c>
      <c r="CQ438" s="549">
        <f>IFERROR(VLOOKUP($AM438,装备!$B:$Q,13,0),0)</f>
        <v>0</v>
      </c>
      <c r="CR438" s="549">
        <f>IFERROR(VLOOKUP($AM438,装备!$B:$Q,14,0),0)</f>
        <v>0</v>
      </c>
      <c r="CS438" s="549">
        <f>IFERROR(VLOOKUP($AM438,装备!$B:$Q,16,0),0)</f>
        <v>0</v>
      </c>
      <c r="CT438" s="549">
        <f>IFERROR(VLOOKUP($AM438,装备!$B:$Q,5,0),0)</f>
        <v>0</v>
      </c>
      <c r="CU438" s="549">
        <f>IFERROR(VLOOKUP(AN438,装备!$B:$C,2,0),0)</f>
        <v>0</v>
      </c>
      <c r="CV438" s="549">
        <f>IFERROR(VLOOKUP($AN438,装备!$B:$Q,5,0),0)</f>
        <v>0</v>
      </c>
      <c r="CW438" s="549">
        <f>IFERROR(VLOOKUP($AN438,装备!$B:$Q,6,0),0)</f>
        <v>0</v>
      </c>
      <c r="CX438" s="549">
        <f>IFERROR(VLOOKUP($AN438,装备!$B:$Q,7,0),0)</f>
        <v>0</v>
      </c>
      <c r="CY438" s="549">
        <f>IFERROR(VLOOKUP($AN438,装备!$B:$Q,8,0),0)</f>
        <v>0</v>
      </c>
      <c r="CZ438" s="549">
        <f>IFERROR(VLOOKUP($AN438,装备!$B:$Q,9,0),0)</f>
        <v>0</v>
      </c>
      <c r="DA438" s="549">
        <f>IFERROR(VLOOKUP($AN438,装备!$B:$Q,10,0),0)</f>
        <v>0</v>
      </c>
      <c r="DB438" s="549">
        <f>IFERROR(VLOOKUP($AN438,装备!$B:$Q,11,0),0)</f>
        <v>0</v>
      </c>
      <c r="DC438" s="549">
        <f>IFERROR(VLOOKUP($AN438,装备!$B:$Q,12,0),0)</f>
        <v>0</v>
      </c>
      <c r="DD438" s="549">
        <f>IFERROR(VLOOKUP($AN438,装备!$B:$Q,13,0),0)</f>
        <v>0</v>
      </c>
      <c r="DE438" s="549">
        <f>IFERROR(VLOOKUP($AN438,装备!$B:$Q,14,0),0)</f>
        <v>0</v>
      </c>
      <c r="DF438" s="549">
        <f>IFERROR(VLOOKUP($AN438,装备!$B:$Q,16,0),0)</f>
        <v>0</v>
      </c>
      <c r="DG438" s="549">
        <f>IFERROR(VLOOKUP($AN438,装备!$B:$Q,5,0),0)</f>
        <v>0</v>
      </c>
      <c r="DH438" s="549">
        <f>IFERROR(VLOOKUP(AO438,装备!$B:$C,2,0),0)</f>
        <v>0</v>
      </c>
      <c r="DI438" s="549">
        <f>IFERROR(VLOOKUP($AO438,装备!$B:$Q,5,0),0)</f>
        <v>0</v>
      </c>
      <c r="DJ438" s="549">
        <f>IFERROR(VLOOKUP($AO438,装备!$B:$Q,6,0),0)</f>
        <v>0</v>
      </c>
      <c r="DK438" s="549">
        <f>IFERROR(VLOOKUP($AO438,装备!$B:$Q,7,0),0)</f>
        <v>0</v>
      </c>
      <c r="DL438" s="549">
        <f>IFERROR(VLOOKUP($AO438,装备!$B:$Q,8,0),0)</f>
        <v>0</v>
      </c>
      <c r="DM438" s="549">
        <f>IFERROR(VLOOKUP($AO438,装备!$B:$Q,9,0),0)</f>
        <v>0</v>
      </c>
      <c r="DN438" s="549">
        <f>IFERROR(VLOOKUP($AO438,装备!$B:$Q,10,0),0)</f>
        <v>0</v>
      </c>
      <c r="DO438" s="549">
        <f>IFERROR(VLOOKUP($AO438,装备!$B:$Q,11,0),0)</f>
        <v>0</v>
      </c>
      <c r="DP438" s="549">
        <f>IFERROR(VLOOKUP($AO438,装备!$B:$Q,12,0),0)</f>
        <v>0</v>
      </c>
      <c r="DQ438" s="549">
        <f>IFERROR(VLOOKUP($AO438,装备!$B:$Q,13,0),0)</f>
        <v>0</v>
      </c>
      <c r="DR438" s="549">
        <f>IFERROR(VLOOKUP($AO438,装备!$B:$Q,14,0),0)</f>
        <v>0</v>
      </c>
      <c r="DS438" s="549">
        <f>IFERROR(VLOOKUP($AO438,装备!$B:$Q,16,0),0)</f>
        <v>0</v>
      </c>
      <c r="DT438" s="549">
        <f>IFERROR(VLOOKUP($AO438,装备!$B:$Q,5,0),0)</f>
        <v>0</v>
      </c>
    </row>
    <row r="439" spans="1:124" ht="26.65" hidden="1" customHeight="1">
      <c r="A439" s="560">
        <f>未改造舰娘!$A435</f>
        <v>10046711</v>
      </c>
      <c r="B439" s="354" t="s">
        <v>5876</v>
      </c>
      <c r="C439" s="323"/>
      <c r="D439" s="323">
        <f t="shared" si="6"/>
        <v>110</v>
      </c>
      <c r="E439" s="559">
        <f>未改造舰娘!$C435</f>
        <v>4</v>
      </c>
      <c r="F439" s="558" t="str">
        <f>未改造舰娘!$D435</f>
        <v>导驱</v>
      </c>
      <c r="G439" s="558" t="str">
        <f>未改造舰娘!$E435</f>
        <v>小型</v>
      </c>
      <c r="H439" s="558" t="str">
        <f>未改造舰娘!$F435</f>
        <v>主力舰</v>
      </c>
      <c r="I439" s="558">
        <f>未改造舰娘!$AR435</f>
        <v>3</v>
      </c>
      <c r="J439" s="558" t="str">
        <f>未改造舰娘!$G435</f>
        <v>中国</v>
      </c>
      <c r="K439" s="557">
        <f>未改造舰娘!$H435+(BV439+CI439+CV439+DI439)*$C$2</f>
        <v>20</v>
      </c>
      <c r="L439" s="558">
        <f>未改造舰娘!$I435</f>
        <v>0</v>
      </c>
      <c r="M439" s="558">
        <f>未改造舰娘!$J435</f>
        <v>2</v>
      </c>
      <c r="N439" s="558">
        <f>未改造舰娘!$K435</f>
        <v>5</v>
      </c>
      <c r="O439" s="558">
        <f>未改造舰娘!$L435+((CE439+CR439+DE439+DR439)*$C$2)</f>
        <v>20</v>
      </c>
      <c r="P439" s="558" t="str">
        <f>IF($C$2=1,(IF(ISERROR(FIND("超长",未改造舰娘!$M435&amp;CC439&amp;CP439&amp;DC439&amp;DP439,1)),IF(ISERROR(FIND("长",未改造舰娘!$M435&amp;CC439&amp;CP439&amp;DC439&amp;DP439,1)),IF(ISERROR(FIND("中",未改造舰娘!$M435&amp;CC439&amp;CP439&amp;DC439&amp;DP439,1)),IF(ISERROR(FIND("短",未改造舰娘!$M435&amp;CC439&amp;CP439&amp;DC439&amp;DP439,1)),IF(ISERROR(FIND("无",未改造舰娘!$M435&amp;CC439&amp;CP439&amp;DC439&amp;DP439,1)),0,"无"),"短"),"中"),"长"),"超长")),未改造舰娘!$M435)</f>
        <v>短</v>
      </c>
      <c r="Q439" s="559">
        <f>未改造舰娘!$N435</f>
        <v>39</v>
      </c>
      <c r="R439" s="558">
        <f>(未改造舰娘!$P435)+(未改造舰娘!$Q435)*$C$3+((BW439+CJ439+CW439+DJ439)*$C$2)</f>
        <v>37</v>
      </c>
      <c r="S439" s="558">
        <f>(未改造舰娘!$R435)+(未改造舰娘!$S435)*$C$3+((BY439+CL439+CY439+DL439)*$C$2)</f>
        <v>1</v>
      </c>
      <c r="T439" s="558">
        <f>(未改造舰娘!$T435)+(未改造舰娘!$U435)*$C$3+((BX439+CK439+CX439+DK439)*$C$2)</f>
        <v>24</v>
      </c>
      <c r="U439" s="558">
        <f>(未改造舰娘!$V435)+(未改造舰娘!$W435)*$C$3+((CG439+CT439+DG439+DT439)*$C$2)</f>
        <v>60</v>
      </c>
      <c r="V439" s="557">
        <f>INT((((未改造舰娘!$Y435)-(未改造舰娘!$X435))*(((IF(D439=0,C439,D439))-1)/99))+未改造舰娘!$X435)+((CB439+CO439+DB439+DO439)*$C$2)</f>
        <v>95</v>
      </c>
      <c r="W439" s="558">
        <f>INT((((未改造舰娘!$AA435)-(未改造舰娘!$Z435))*(((IF(D439=0,C439,D439))-1)/99))+未改造舰娘!$Z435)+((CD439+CQ439+DD439+DQ439)*$C$2)</f>
        <v>79</v>
      </c>
      <c r="X439" s="558">
        <f>INT((((未改造舰娘!$AC435)-(未改造舰娘!$AB435))*(((IF(D439=0,C439,D439))-1)/99))+未改造舰娘!$AB435)+((CA439+CN439+DA439+DN439)*$C$2)</f>
        <v>26</v>
      </c>
      <c r="Y439" s="559">
        <f>INT((((未改造舰娘!$AE435)-(未改造舰娘!$AD435))*(((IF(D439=0,C439,D439))-1)/99))+未改造舰娘!$AD435)+((BZ439+CM439+CZ439+DM439)*$C$2)</f>
        <v>0</v>
      </c>
      <c r="Z439" s="558">
        <f>IF(未改造舰娘!$AF435=0,"",未改造舰娘!$AF435)</f>
        <v>8</v>
      </c>
      <c r="AA439" s="558">
        <f>IF(未改造舰娘!$AG435="","",未改造舰娘!$AG435)</f>
        <v>8</v>
      </c>
      <c r="AB439" s="558">
        <f>IF(未改造舰娘!$AH435="","",未改造舰娘!$AH435)</f>
        <v>8</v>
      </c>
      <c r="AC439" s="558">
        <f>IF(未改造舰娘!$AI435="","",未改造舰娘!$AI435)</f>
        <v>0</v>
      </c>
      <c r="AD439" s="558">
        <f>IF(未改造舰娘!$AJ435="","",未改造舰娘!$AJ435)</f>
        <v>24</v>
      </c>
      <c r="AE439" s="557">
        <f>IF(未改造舰娘!$AK435="","",未改造舰娘!$AK435)</f>
        <v>0</v>
      </c>
      <c r="AF439" s="558" t="str">
        <f>IF(未改造舰娘!$AL435="","",未改造舰娘!$AL435)</f>
        <v/>
      </c>
      <c r="AG439" s="558" t="str">
        <f>IF(未改造舰娘!$AM435="","",未改造舰娘!$AM435)</f>
        <v/>
      </c>
      <c r="AH439" s="558" t="str">
        <f>IF(未改造舰娘!$AN435="","",未改造舰娘!$AN435)</f>
        <v/>
      </c>
      <c r="AI439" s="558" t="str">
        <f>IF(未改造舰娘!$AO435="","",未改造舰娘!$AO435)</f>
        <v/>
      </c>
      <c r="AJ439" s="558" t="str">
        <f>IF(未改造舰娘!$AP435="","",未改造舰娘!$AP435)</f>
        <v/>
      </c>
      <c r="AK439" s="559" t="str">
        <f>IF(未改造舰娘!$AQ435="","",未改造舰娘!$AQ435)</f>
        <v/>
      </c>
      <c r="AL439" s="306" t="str">
        <f>IF(未改造舰娘!$AS435="","",未改造舰娘!$AS435)</f>
        <v>上游-1发射器</v>
      </c>
      <c r="AM439" s="306" t="str">
        <f>IF(未改造舰娘!$AT435="","",未改造舰娘!$AT435)</f>
        <v>上游-1导弹</v>
      </c>
      <c r="AN439" s="306" t="str">
        <f>IF(未改造舰娘!$AU435="","",未改造舰娘!$AU435)</f>
        <v/>
      </c>
      <c r="AO439" s="306" t="str">
        <f>IF(未改造舰娘!$AV435="","",未改造舰娘!$AV435)</f>
        <v/>
      </c>
      <c r="AP439" s="307" t="str">
        <f>IF(未改造舰娘!$AW435="","",未改造舰娘!$AW435)</f>
        <v>力争上游(3级)：增强自身所装备导弹装备的8点火力值与5点突防值。自己和队伍内导驱开幕导弹阶段增加16%伤害。</v>
      </c>
      <c r="AQ439" s="308" t="str">
        <f>IF(未改造舰娘!$AX435="","",未改造舰娘!$AX435)</f>
        <v/>
      </c>
      <c r="AR439" s="558">
        <f>IF(未改造舰娘!$AY435="","",未改造舰娘!$AY435)</f>
        <v>20</v>
      </c>
      <c r="AS439" s="558">
        <f>IF(未改造舰娘!$AZ435="","",未改造舰娘!$AZ435)</f>
        <v>50</v>
      </c>
      <c r="AT439" s="558">
        <f>IF(未改造舰娘!$BA435="","",未改造舰娘!$BA435)</f>
        <v>0.48</v>
      </c>
      <c r="AU439" s="558">
        <f>IF(未改造舰娘!$BB435="","",未改造舰娘!$BB435)</f>
        <v>1.2</v>
      </c>
      <c r="AV439" s="557">
        <f>IF((未改造舰娘!$BG435+未改造舰娘!$BK435*$C$4)=0,"",(未改造舰娘!$BG435+未改造舰娘!$BK435*$C$4))</f>
        <v>26</v>
      </c>
      <c r="AW439" s="558">
        <f>IF((未改造舰娘!$BH435+未改造舰娘!$BL435*$C$4)=0,"",(未改造舰娘!$BH435+未改造舰娘!$BL435*$C$4))</f>
        <v>24</v>
      </c>
      <c r="AX439" s="558">
        <f>IF((未改造舰娘!$BI435+未改造舰娘!$BM435*$C$4)=0,"",(未改造舰娘!$BI435+未改造舰娘!$BM435*$C$4))</f>
        <v>10</v>
      </c>
      <c r="AY439" s="559">
        <f>IF((未改造舰娘!$BJ435+未改造舰娘!$BN435*$C$4)=0,"",(未改造舰娘!$BJ435+未改造舰娘!$BN435*$C$4))</f>
        <v>50</v>
      </c>
      <c r="AZ439" s="562">
        <f>IF(未改造舰娘!BC435="","",未改造舰娘!BC435)</f>
        <v>12</v>
      </c>
      <c r="BA439" s="562">
        <f>IF(未改造舰娘!BD435="","",未改造舰娘!BD435)</f>
        <v>1</v>
      </c>
      <c r="BB439" s="562">
        <f>IF(未改造舰娘!BE435="","",未改造舰娘!BE435)</f>
        <v>9</v>
      </c>
      <c r="BC439" s="559">
        <f>IF(未改造舰娘!BF435="","",未改造舰娘!BF435)</f>
        <v>30</v>
      </c>
      <c r="BD439" s="67" t="s">
        <v>5853</v>
      </c>
      <c r="BE439" s="548">
        <v>0.25694444444444497</v>
      </c>
      <c r="BF439" s="306" t="str">
        <f>IF(未改造舰娘!$BQ435="","",未改造舰娘!$BQ435)</f>
        <v/>
      </c>
      <c r="BG439" s="306" t="str">
        <f>IF(未改造舰娘!$BR435="","",未改造舰娘!$BR435)</f>
        <v/>
      </c>
      <c r="BH439" s="306"/>
      <c r="BU439" s="558">
        <f>IFERROR(VLOOKUP(AL439,装备!$B:$C,2,0),0)</f>
        <v>5</v>
      </c>
      <c r="BV439" s="558">
        <f>IFERROR(VLOOKUP($AL439,装备!$B:$Q,5,0),0)</f>
        <v>0</v>
      </c>
      <c r="BW439" s="558">
        <f>IFERROR(VLOOKUP($AL439,装备!$B:$Q,6,0),0)</f>
        <v>2</v>
      </c>
      <c r="BX439" s="558">
        <f>IFERROR(VLOOKUP($AL439,装备!$B:$Q,7,0),0)</f>
        <v>0</v>
      </c>
      <c r="BY439" s="558">
        <f>IFERROR(VLOOKUP($AL439,装备!$B:$Q,8,0),0)</f>
        <v>0</v>
      </c>
      <c r="BZ439" s="558">
        <f>IFERROR(VLOOKUP($AL439,装备!$B:$Q,9,0),0)</f>
        <v>0</v>
      </c>
      <c r="CA439" s="558">
        <f>IFERROR(VLOOKUP($AL439,装备!$B:$Q,10,0),0)</f>
        <v>0</v>
      </c>
      <c r="CB439" s="558">
        <f>IFERROR(VLOOKUP($AL439,装备!$B:$Q,11,0),0)</f>
        <v>2</v>
      </c>
      <c r="CC439" s="558" t="str">
        <f>IFERROR(VLOOKUP($AL439,装备!$B:$Q,12,0),0)</f>
        <v>无</v>
      </c>
      <c r="CD439" s="558">
        <f>IFERROR(VLOOKUP($AL439,装备!$B:$Q,13,0),0)</f>
        <v>0</v>
      </c>
      <c r="CE439" s="558">
        <f>IFERROR(VLOOKUP($AL439,装备!$B:$Q,14,0),0)</f>
        <v>0</v>
      </c>
      <c r="CF439" s="558">
        <f>IFERROR(VLOOKUP($AL439,装备!$B:$Q,16,0),0)</f>
        <v>0</v>
      </c>
      <c r="CG439" s="558">
        <f>IFERROR(VLOOKUP($AL439,装备!$B:$Q,5,0),0)</f>
        <v>0</v>
      </c>
      <c r="CH439" s="558">
        <f>IFERROR(VLOOKUP(AM439,装备!$B:$C,2,0),0)</f>
        <v>5</v>
      </c>
      <c r="CI439" s="558">
        <f>IFERROR(VLOOKUP($AM439,装备!$B:$Q,5,0),0)</f>
        <v>0</v>
      </c>
      <c r="CJ439" s="558">
        <f>IFERROR(VLOOKUP($AM439,装备!$B:$Q,6,0),0)</f>
        <v>20</v>
      </c>
      <c r="CK439" s="558">
        <f>IFERROR(VLOOKUP($AM439,装备!$B:$Q,7,0),0)</f>
        <v>0</v>
      </c>
      <c r="CL439" s="558">
        <f>IFERROR(VLOOKUP($AM439,装备!$B:$Q,8,0),0)</f>
        <v>0</v>
      </c>
      <c r="CM439" s="558">
        <f>IFERROR(VLOOKUP($AM439,装备!$B:$Q,9,0),0)</f>
        <v>0</v>
      </c>
      <c r="CN439" s="558">
        <f>IFERROR(VLOOKUP($AM439,装备!$B:$Q,10,0),0)</f>
        <v>0</v>
      </c>
      <c r="CO439" s="558">
        <f>IFERROR(VLOOKUP($AM439,装备!$B:$Q,11,0),0)</f>
        <v>0</v>
      </c>
      <c r="CP439" s="558" t="str">
        <f>IFERROR(VLOOKUP($AM439,装备!$B:$Q,12,0),0)</f>
        <v>无</v>
      </c>
      <c r="CQ439" s="558">
        <f>IFERROR(VLOOKUP($AM439,装备!$B:$Q,13,0),0)</f>
        <v>0</v>
      </c>
      <c r="CR439" s="558">
        <f>IFERROR(VLOOKUP($AM439,装备!$B:$Q,14,0),0)</f>
        <v>0</v>
      </c>
      <c r="CS439" s="558">
        <f>IFERROR(VLOOKUP($AM439,装备!$B:$Q,16,0),0)</f>
        <v>0</v>
      </c>
      <c r="CT439" s="558">
        <f>IFERROR(VLOOKUP($AM439,装备!$B:$Q,5,0),0)</f>
        <v>0</v>
      </c>
      <c r="CU439" s="558">
        <f>IFERROR(VLOOKUP(AN439,装备!$B:$C,2,0),0)</f>
        <v>0</v>
      </c>
      <c r="CV439" s="558">
        <f>IFERROR(VLOOKUP($AN439,装备!$B:$Q,5,0),0)</f>
        <v>0</v>
      </c>
      <c r="CW439" s="558">
        <f>IFERROR(VLOOKUP($AN439,装备!$B:$Q,6,0),0)</f>
        <v>0</v>
      </c>
      <c r="CX439" s="558">
        <f>IFERROR(VLOOKUP($AN439,装备!$B:$Q,7,0),0)</f>
        <v>0</v>
      </c>
      <c r="CY439" s="558">
        <f>IFERROR(VLOOKUP($AN439,装备!$B:$Q,8,0),0)</f>
        <v>0</v>
      </c>
      <c r="CZ439" s="558">
        <f>IFERROR(VLOOKUP($AN439,装备!$B:$Q,9,0),0)</f>
        <v>0</v>
      </c>
      <c r="DA439" s="558">
        <f>IFERROR(VLOOKUP($AN439,装备!$B:$Q,10,0),0)</f>
        <v>0</v>
      </c>
      <c r="DB439" s="558">
        <f>IFERROR(VLOOKUP($AN439,装备!$B:$Q,11,0),0)</f>
        <v>0</v>
      </c>
      <c r="DC439" s="558">
        <f>IFERROR(VLOOKUP($AN439,装备!$B:$Q,12,0),0)</f>
        <v>0</v>
      </c>
      <c r="DD439" s="558">
        <f>IFERROR(VLOOKUP($AN439,装备!$B:$Q,13,0),0)</f>
        <v>0</v>
      </c>
      <c r="DE439" s="558">
        <f>IFERROR(VLOOKUP($AN439,装备!$B:$Q,14,0),0)</f>
        <v>0</v>
      </c>
      <c r="DF439" s="558">
        <f>IFERROR(VLOOKUP($AN439,装备!$B:$Q,16,0),0)</f>
        <v>0</v>
      </c>
      <c r="DG439" s="558">
        <f>IFERROR(VLOOKUP($AN439,装备!$B:$Q,5,0),0)</f>
        <v>0</v>
      </c>
      <c r="DH439" s="558">
        <f>IFERROR(VLOOKUP(AO439,装备!$B:$C,2,0),0)</f>
        <v>0</v>
      </c>
      <c r="DI439" s="558">
        <f>IFERROR(VLOOKUP($AO439,装备!$B:$Q,5,0),0)</f>
        <v>0</v>
      </c>
      <c r="DJ439" s="558">
        <f>IFERROR(VLOOKUP($AO439,装备!$B:$Q,6,0),0)</f>
        <v>0</v>
      </c>
      <c r="DK439" s="558">
        <f>IFERROR(VLOOKUP($AO439,装备!$B:$Q,7,0),0)</f>
        <v>0</v>
      </c>
      <c r="DL439" s="558">
        <f>IFERROR(VLOOKUP($AO439,装备!$B:$Q,8,0),0)</f>
        <v>0</v>
      </c>
      <c r="DM439" s="558">
        <f>IFERROR(VLOOKUP($AO439,装备!$B:$Q,9,0),0)</f>
        <v>0</v>
      </c>
      <c r="DN439" s="558">
        <f>IFERROR(VLOOKUP($AO439,装备!$B:$Q,10,0),0)</f>
        <v>0</v>
      </c>
      <c r="DO439" s="558">
        <f>IFERROR(VLOOKUP($AO439,装备!$B:$Q,11,0),0)</f>
        <v>0</v>
      </c>
      <c r="DP439" s="558">
        <f>IFERROR(VLOOKUP($AO439,装备!$B:$Q,12,0),0)</f>
        <v>0</v>
      </c>
      <c r="DQ439" s="558">
        <f>IFERROR(VLOOKUP($AO439,装备!$B:$Q,13,0),0)</f>
        <v>0</v>
      </c>
      <c r="DR439" s="558">
        <f>IFERROR(VLOOKUP($AO439,装备!$B:$Q,14,0),0)</f>
        <v>0</v>
      </c>
      <c r="DS439" s="558">
        <f>IFERROR(VLOOKUP($AO439,装备!$B:$Q,16,0),0)</f>
        <v>0</v>
      </c>
      <c r="DT439" s="558">
        <f>IFERROR(VLOOKUP($AO439,装备!$B:$Q,5,0),0)</f>
        <v>0</v>
      </c>
    </row>
    <row r="440" spans="1:124" ht="26.65" hidden="1" customHeight="1">
      <c r="A440" s="560">
        <f>未改造舰娘!$A436</f>
        <v>10046813</v>
      </c>
      <c r="B440" s="354" t="s">
        <v>5971</v>
      </c>
      <c r="C440" s="323"/>
      <c r="D440" s="323">
        <f t="shared" si="6"/>
        <v>110</v>
      </c>
      <c r="E440" s="559">
        <f>未改造舰娘!$C436</f>
        <v>4</v>
      </c>
      <c r="F440" s="558" t="str">
        <f>未改造舰娘!$D436</f>
        <v>战列</v>
      </c>
      <c r="G440" s="558" t="str">
        <f>未改造舰娘!$E436</f>
        <v>大型</v>
      </c>
      <c r="H440" s="558" t="str">
        <f>未改造舰娘!$F436</f>
        <v>主力舰</v>
      </c>
      <c r="I440" s="558">
        <f>未改造舰娘!$AR436</f>
        <v>4</v>
      </c>
      <c r="J440" s="558" t="str">
        <f>未改造舰娘!$G436</f>
        <v>英国</v>
      </c>
      <c r="K440" s="557">
        <f>未改造舰娘!$H436+(BV440+CI440+CV440+DI440)*$C$2</f>
        <v>56</v>
      </c>
      <c r="L440" s="558">
        <f>未改造舰娘!$I436</f>
        <v>0</v>
      </c>
      <c r="M440" s="558">
        <f>未改造舰娘!$J436</f>
        <v>2</v>
      </c>
      <c r="N440" s="558">
        <f>未改造舰娘!$K436</f>
        <v>2</v>
      </c>
      <c r="O440" s="558">
        <f>未改造舰娘!$L436+((CE440+CR440+DE440+DR440)*$C$2)</f>
        <v>19</v>
      </c>
      <c r="P440" s="558" t="str">
        <f>IF($C$2=1,(IF(ISERROR(FIND("超长",未改造舰娘!$M436&amp;CC440&amp;CP440&amp;DC440&amp;DP440,1)),IF(ISERROR(FIND("长",未改造舰娘!$M436&amp;CC440&amp;CP440&amp;DC440&amp;DP440,1)),IF(ISERROR(FIND("中",未改造舰娘!$M436&amp;CC440&amp;CP440&amp;DC440&amp;DP440,1)),IF(ISERROR(FIND("短",未改造舰娘!$M436&amp;CC440&amp;CP440&amp;DC440&amp;DP440,1)),IF(ISERROR(FIND("无",未改造舰娘!$M436&amp;CC440&amp;CP440&amp;DC440&amp;DP440,1)),0,"无"),"短"),"中"),"长"),"超长")),未改造舰娘!$M436)</f>
        <v>长</v>
      </c>
      <c r="Q440" s="559">
        <f>未改造舰娘!$N436</f>
        <v>21</v>
      </c>
      <c r="R440" s="558">
        <f>(未改造舰娘!$P436)+(未改造舰娘!$Q436)*$C$3+((BW440+CJ440+CW440+DJ440)*$C$2)</f>
        <v>89</v>
      </c>
      <c r="S440" s="558">
        <f>(未改造舰娘!$R436)+(未改造舰娘!$S436)*$C$3+((BY440+CL440+CY440+DL440)*$C$2)</f>
        <v>0</v>
      </c>
      <c r="T440" s="558">
        <f>(未改造舰娘!$T436)+(未改造舰娘!$U436)*$C$3+((BX440+CK440+CX440+DK440)*$C$2)</f>
        <v>81</v>
      </c>
      <c r="U440" s="558">
        <f>(未改造舰娘!$V436)+(未改造舰娘!$W436)*$C$3+((CG440+CT440+DG440+DT440)*$C$2)</f>
        <v>45</v>
      </c>
      <c r="V440" s="557">
        <f>INT((((未改造舰娘!$Y436)-(未改造舰娘!$X436))*(((IF(D440=0,C440,D440))-1)/99))+未改造舰娘!$X436)+((CB440+CO440+DB440+DO440)*$C$2)</f>
        <v>96</v>
      </c>
      <c r="W440" s="558">
        <f>INT((((未改造舰娘!$AA436)-(未改造舰娘!$Z436))*(((IF(D440=0,C440,D440))-1)/99))+未改造舰娘!$Z436)+((CD440+CQ440+DD440+DQ440)*$C$2)</f>
        <v>38</v>
      </c>
      <c r="X440" s="558">
        <f>INT((((未改造舰娘!$AC436)-(未改造舰娘!$AB436))*(((IF(D440=0,C440,D440))-1)/99))+未改造舰娘!$AB436)+((CA440+CN440+DA440+DN440)*$C$2)</f>
        <v>39</v>
      </c>
      <c r="Y440" s="559">
        <f>INT((((未改造舰娘!$AE436)-(未改造舰娘!$AD436))*(((IF(D440=0,C440,D440))-1)/99))+未改造舰娘!$AD436)+((BZ440+CM440+CZ440+DM440)*$C$2)</f>
        <v>0</v>
      </c>
      <c r="Z440" s="558" t="str">
        <f>IF(未改造舰娘!$AF436=0,"",未改造舰娘!$AF436)</f>
        <v/>
      </c>
      <c r="AA440" s="558" t="str">
        <f>IF(未改造舰娘!$AG436="","",未改造舰娘!$AG436)</f>
        <v/>
      </c>
      <c r="AB440" s="558" t="str">
        <f>IF(未改造舰娘!$AH436="","",未改造舰娘!$AH436)</f>
        <v/>
      </c>
      <c r="AC440" s="558" t="str">
        <f>IF(未改造舰娘!$AI436="","",未改造舰娘!$AI436)</f>
        <v/>
      </c>
      <c r="AD440" s="558">
        <f>IF(未改造舰娘!$AJ436="","",未改造舰娘!$AJ436)</f>
        <v>0</v>
      </c>
      <c r="AE440" s="557">
        <f>IF(未改造舰娘!$AK436="","",未改造舰娘!$AK436)</f>
        <v>0</v>
      </c>
      <c r="AF440" s="558" t="str">
        <f>IF(未改造舰娘!$AL436="","",未改造舰娘!$AL436)</f>
        <v/>
      </c>
      <c r="AG440" s="558" t="str">
        <f>IF(未改造舰娘!$AM436="","",未改造舰娘!$AM436)</f>
        <v/>
      </c>
      <c r="AH440" s="558" t="str">
        <f>IF(未改造舰娘!$AN436="","",未改造舰娘!$AN436)</f>
        <v/>
      </c>
      <c r="AI440" s="558" t="str">
        <f>IF(未改造舰娘!$AO436="","",未改造舰娘!$AO436)</f>
        <v/>
      </c>
      <c r="AJ440" s="558" t="str">
        <f>IF(未改造舰娘!$AP436="","",未改造舰娘!$AP436)</f>
        <v/>
      </c>
      <c r="AK440" s="559" t="str">
        <f>IF(未改造舰娘!$AQ436="","",未改造舰娘!$AQ436)</f>
        <v/>
      </c>
      <c r="AL440" s="306" t="str">
        <f>IF(未改造舰娘!$AS436="","",未改造舰娘!$AS436)</f>
        <v/>
      </c>
      <c r="AM440" s="306" t="str">
        <f>IF(未改造舰娘!$AT436="","",未改造舰娘!$AT436)</f>
        <v/>
      </c>
      <c r="AN440" s="306" t="str">
        <f>IF(未改造舰娘!$AU436="","",未改造舰娘!$AU436)</f>
        <v/>
      </c>
      <c r="AO440" s="306" t="str">
        <f>IF(未改造舰娘!$AV436="","",未改造舰娘!$AV436)</f>
        <v/>
      </c>
      <c r="AP440" s="307" t="str">
        <f>IF(未改造舰娘!$AW436="","",未改造舰娘!$AW436)</f>
        <v>纵列火力(3级)：自身携带主炮类装备的增加3点火力值；单纵阵和梯形阵时降低自身5点闪避值，增加自身15点火力值与20点装甲值，同时，队伍内其他战列舰增加10点火力值与10点装甲值（对低速舰船提升数值翻倍）。</v>
      </c>
      <c r="AQ440" s="308" t="str">
        <f>IF(未改造舰娘!$AX436="","",未改造舰娘!$AX436)</f>
        <v/>
      </c>
      <c r="AR440" s="558">
        <f>IF(未改造舰娘!$AY436="","",未改造舰娘!$AY436)</f>
        <v>55</v>
      </c>
      <c r="AS440" s="558">
        <f>IF(未改造舰娘!$AZ436="","",未改造舰娘!$AZ436)</f>
        <v>110</v>
      </c>
      <c r="AT440" s="558">
        <f>IF(未改造舰娘!$BA436="","",未改造舰娘!$BA436)</f>
        <v>2.8</v>
      </c>
      <c r="AU440" s="558">
        <f>IF(未改造舰娘!$BB436="","",未改造舰娘!$BB436)</f>
        <v>5</v>
      </c>
      <c r="AV440" s="557">
        <f>IF((未改造舰娘!$BG436+未改造舰娘!$BK436*$C$4)=0,"",(未改造舰娘!$BG436+未改造舰娘!$BK436*$C$4))</f>
        <v>50</v>
      </c>
      <c r="AW440" s="558">
        <f>IF((未改造舰娘!$BH436+未改造舰娘!$BL436*$C$4)=0,"",(未改造舰娘!$BH436+未改造舰娘!$BL436*$C$4))</f>
        <v>60</v>
      </c>
      <c r="AX440" s="558">
        <f>IF((未改造舰娘!$BI436+未改造舰娘!$BM436*$C$4)=0,"",(未改造舰娘!$BI436+未改造舰娘!$BM436*$C$4))</f>
        <v>60</v>
      </c>
      <c r="AY440" s="559" t="str">
        <f>IF((未改造舰娘!$BJ436+未改造舰娘!$BN436*$C$4)=0,"",(未改造舰娘!$BJ436+未改造舰娘!$BN436*$C$4))</f>
        <v/>
      </c>
      <c r="AZ440" s="562">
        <f>IF(未改造舰娘!BC436="","",未改造舰娘!BC436)</f>
        <v>69</v>
      </c>
      <c r="BA440" s="562">
        <f>IF(未改造舰娘!BD436="","",未改造舰娘!BD436)</f>
        <v>0</v>
      </c>
      <c r="BB440" s="562">
        <f>IF(未改造舰娘!BE436="","",未改造舰娘!BE436)</f>
        <v>61</v>
      </c>
      <c r="BC440" s="559">
        <f>IF(未改造舰娘!BF436="","",未改造舰娘!BF436)</f>
        <v>8</v>
      </c>
      <c r="BD440" s="67" t="s">
        <v>5853</v>
      </c>
      <c r="BE440" s="548">
        <v>0.29861111111111099</v>
      </c>
      <c r="BF440" s="306" t="str">
        <f>IF(未改造舰娘!$BQ436="","",未改造舰娘!$BQ436)</f>
        <v/>
      </c>
      <c r="BG440" s="306" t="str">
        <f>IF(未改造舰娘!$BR436="","",未改造舰娘!$BR436)</f>
        <v/>
      </c>
      <c r="BH440" s="306"/>
      <c r="BU440" s="558">
        <f>IFERROR(VLOOKUP(AL440,装备!$B:$C,2,0),0)</f>
        <v>0</v>
      </c>
      <c r="BV440" s="558">
        <f>IFERROR(VLOOKUP($AL440,装备!$B:$Q,5,0),0)</f>
        <v>0</v>
      </c>
      <c r="BW440" s="558">
        <f>IFERROR(VLOOKUP($AL440,装备!$B:$Q,6,0),0)</f>
        <v>0</v>
      </c>
      <c r="BX440" s="558">
        <f>IFERROR(VLOOKUP($AL440,装备!$B:$Q,7,0),0)</f>
        <v>0</v>
      </c>
      <c r="BY440" s="558">
        <f>IFERROR(VLOOKUP($AL440,装备!$B:$Q,8,0),0)</f>
        <v>0</v>
      </c>
      <c r="BZ440" s="558">
        <f>IFERROR(VLOOKUP($AL440,装备!$B:$Q,9,0),0)</f>
        <v>0</v>
      </c>
      <c r="CA440" s="558">
        <f>IFERROR(VLOOKUP($AL440,装备!$B:$Q,10,0),0)</f>
        <v>0</v>
      </c>
      <c r="CB440" s="558">
        <f>IFERROR(VLOOKUP($AL440,装备!$B:$Q,11,0),0)</f>
        <v>0</v>
      </c>
      <c r="CC440" s="558">
        <f>IFERROR(VLOOKUP($AL440,装备!$B:$Q,12,0),0)</f>
        <v>0</v>
      </c>
      <c r="CD440" s="558">
        <f>IFERROR(VLOOKUP($AL440,装备!$B:$Q,13,0),0)</f>
        <v>0</v>
      </c>
      <c r="CE440" s="558">
        <f>IFERROR(VLOOKUP($AL440,装备!$B:$Q,14,0),0)</f>
        <v>0</v>
      </c>
      <c r="CF440" s="558">
        <f>IFERROR(VLOOKUP($AL440,装备!$B:$Q,16,0),0)</f>
        <v>0</v>
      </c>
      <c r="CG440" s="558">
        <f>IFERROR(VLOOKUP($AL440,装备!$B:$Q,5,0),0)</f>
        <v>0</v>
      </c>
      <c r="CH440" s="558">
        <f>IFERROR(VLOOKUP(AM440,装备!$B:$C,2,0),0)</f>
        <v>0</v>
      </c>
      <c r="CI440" s="558">
        <f>IFERROR(VLOOKUP($AM440,装备!$B:$Q,5,0),0)</f>
        <v>0</v>
      </c>
      <c r="CJ440" s="558">
        <f>IFERROR(VLOOKUP($AM440,装备!$B:$Q,6,0),0)</f>
        <v>0</v>
      </c>
      <c r="CK440" s="558">
        <f>IFERROR(VLOOKUP($AM440,装备!$B:$Q,7,0),0)</f>
        <v>0</v>
      </c>
      <c r="CL440" s="558">
        <f>IFERROR(VLOOKUP($AM440,装备!$B:$Q,8,0),0)</f>
        <v>0</v>
      </c>
      <c r="CM440" s="558">
        <f>IFERROR(VLOOKUP($AM440,装备!$B:$Q,9,0),0)</f>
        <v>0</v>
      </c>
      <c r="CN440" s="558">
        <f>IFERROR(VLOOKUP($AM440,装备!$B:$Q,10,0),0)</f>
        <v>0</v>
      </c>
      <c r="CO440" s="558">
        <f>IFERROR(VLOOKUP($AM440,装备!$B:$Q,11,0),0)</f>
        <v>0</v>
      </c>
      <c r="CP440" s="558">
        <f>IFERROR(VLOOKUP($AM440,装备!$B:$Q,12,0),0)</f>
        <v>0</v>
      </c>
      <c r="CQ440" s="558">
        <f>IFERROR(VLOOKUP($AM440,装备!$B:$Q,13,0),0)</f>
        <v>0</v>
      </c>
      <c r="CR440" s="558">
        <f>IFERROR(VLOOKUP($AM440,装备!$B:$Q,14,0),0)</f>
        <v>0</v>
      </c>
      <c r="CS440" s="558">
        <f>IFERROR(VLOOKUP($AM440,装备!$B:$Q,16,0),0)</f>
        <v>0</v>
      </c>
      <c r="CT440" s="558">
        <f>IFERROR(VLOOKUP($AM440,装备!$B:$Q,5,0),0)</f>
        <v>0</v>
      </c>
      <c r="CU440" s="558">
        <f>IFERROR(VLOOKUP(AN440,装备!$B:$C,2,0),0)</f>
        <v>0</v>
      </c>
      <c r="CV440" s="558">
        <f>IFERROR(VLOOKUP($AN440,装备!$B:$Q,5,0),0)</f>
        <v>0</v>
      </c>
      <c r="CW440" s="558">
        <f>IFERROR(VLOOKUP($AN440,装备!$B:$Q,6,0),0)</f>
        <v>0</v>
      </c>
      <c r="CX440" s="558">
        <f>IFERROR(VLOOKUP($AN440,装备!$B:$Q,7,0),0)</f>
        <v>0</v>
      </c>
      <c r="CY440" s="558">
        <f>IFERROR(VLOOKUP($AN440,装备!$B:$Q,8,0),0)</f>
        <v>0</v>
      </c>
      <c r="CZ440" s="558">
        <f>IFERROR(VLOOKUP($AN440,装备!$B:$Q,9,0),0)</f>
        <v>0</v>
      </c>
      <c r="DA440" s="558">
        <f>IFERROR(VLOOKUP($AN440,装备!$B:$Q,10,0),0)</f>
        <v>0</v>
      </c>
      <c r="DB440" s="558">
        <f>IFERROR(VLOOKUP($AN440,装备!$B:$Q,11,0),0)</f>
        <v>0</v>
      </c>
      <c r="DC440" s="558">
        <f>IFERROR(VLOOKUP($AN440,装备!$B:$Q,12,0),0)</f>
        <v>0</v>
      </c>
      <c r="DD440" s="558">
        <f>IFERROR(VLOOKUP($AN440,装备!$B:$Q,13,0),0)</f>
        <v>0</v>
      </c>
      <c r="DE440" s="558">
        <f>IFERROR(VLOOKUP($AN440,装备!$B:$Q,14,0),0)</f>
        <v>0</v>
      </c>
      <c r="DF440" s="558">
        <f>IFERROR(VLOOKUP($AN440,装备!$B:$Q,16,0),0)</f>
        <v>0</v>
      </c>
      <c r="DG440" s="558">
        <f>IFERROR(VLOOKUP($AN440,装备!$B:$Q,5,0),0)</f>
        <v>0</v>
      </c>
      <c r="DH440" s="558">
        <f>IFERROR(VLOOKUP(AO440,装备!$B:$C,2,0),0)</f>
        <v>0</v>
      </c>
      <c r="DI440" s="558">
        <f>IFERROR(VLOOKUP($AO440,装备!$B:$Q,5,0),0)</f>
        <v>0</v>
      </c>
      <c r="DJ440" s="558">
        <f>IFERROR(VLOOKUP($AO440,装备!$B:$Q,6,0),0)</f>
        <v>0</v>
      </c>
      <c r="DK440" s="558">
        <f>IFERROR(VLOOKUP($AO440,装备!$B:$Q,7,0),0)</f>
        <v>0</v>
      </c>
      <c r="DL440" s="558">
        <f>IFERROR(VLOOKUP($AO440,装备!$B:$Q,8,0),0)</f>
        <v>0</v>
      </c>
      <c r="DM440" s="558">
        <f>IFERROR(VLOOKUP($AO440,装备!$B:$Q,9,0),0)</f>
        <v>0</v>
      </c>
      <c r="DN440" s="558">
        <f>IFERROR(VLOOKUP($AO440,装备!$B:$Q,10,0),0)</f>
        <v>0</v>
      </c>
      <c r="DO440" s="558">
        <f>IFERROR(VLOOKUP($AO440,装备!$B:$Q,11,0),0)</f>
        <v>0</v>
      </c>
      <c r="DP440" s="558">
        <f>IFERROR(VLOOKUP($AO440,装备!$B:$Q,12,0),0)</f>
        <v>0</v>
      </c>
      <c r="DQ440" s="558">
        <f>IFERROR(VLOOKUP($AO440,装备!$B:$Q,13,0),0)</f>
        <v>0</v>
      </c>
      <c r="DR440" s="558">
        <f>IFERROR(VLOOKUP($AO440,装备!$B:$Q,14,0),0)</f>
        <v>0</v>
      </c>
      <c r="DS440" s="558">
        <f>IFERROR(VLOOKUP($AO440,装备!$B:$Q,16,0),0)</f>
        <v>0</v>
      </c>
      <c r="DT440" s="558">
        <f>IFERROR(VLOOKUP($AO440,装备!$B:$Q,5,0),0)</f>
        <v>0</v>
      </c>
    </row>
    <row r="441" spans="1:124" ht="26.65" customHeight="1">
      <c r="A441" s="560">
        <f>未改造舰娘!$A437</f>
        <v>10046913</v>
      </c>
      <c r="B441" s="354" t="s">
        <v>5973</v>
      </c>
      <c r="C441" s="323"/>
      <c r="D441" s="323">
        <f t="shared" si="6"/>
        <v>110</v>
      </c>
      <c r="E441" s="559">
        <f>未改造舰娘!$C437</f>
        <v>5</v>
      </c>
      <c r="F441" s="558" t="str">
        <f>未改造舰娘!$D437</f>
        <v>航母</v>
      </c>
      <c r="G441" s="558" t="str">
        <f>未改造舰娘!$E437</f>
        <v>大型</v>
      </c>
      <c r="H441" s="558" t="str">
        <f>未改造舰娘!$F437</f>
        <v>主力舰</v>
      </c>
      <c r="I441" s="558">
        <f>未改造舰娘!$AR437</f>
        <v>4</v>
      </c>
      <c r="J441" s="558" t="str">
        <f>未改造舰娘!$G437</f>
        <v>美国</v>
      </c>
      <c r="K441" s="557">
        <f>未改造舰娘!$H437+(BV441+CI441+CV441+DI441)*$C$2</f>
        <v>60</v>
      </c>
      <c r="L441" s="558">
        <f>未改造舰娘!$I437</f>
        <v>0</v>
      </c>
      <c r="M441" s="558">
        <f>未改造舰娘!$J437</f>
        <v>3</v>
      </c>
      <c r="N441" s="558">
        <f>未改造舰娘!$K437</f>
        <v>3</v>
      </c>
      <c r="O441" s="558">
        <f>未改造舰娘!$L437+((CE441+CR441+DE441+DR441)*$C$2)</f>
        <v>18</v>
      </c>
      <c r="P441" s="558" t="str">
        <f>IF($C$2=1,(IF(ISERROR(FIND("超长",未改造舰娘!$M437&amp;CC441&amp;CP441&amp;DC441&amp;DP441,1)),IF(ISERROR(FIND("长",未改造舰娘!$M437&amp;CC441&amp;CP441&amp;DC441&amp;DP441,1)),IF(ISERROR(FIND("中",未改造舰娘!$M437&amp;CC441&amp;CP441&amp;DC441&amp;DP441,1)),IF(ISERROR(FIND("短",未改造舰娘!$M437&amp;CC441&amp;CP441&amp;DC441&amp;DP441,1)),IF(ISERROR(FIND("无",未改造舰娘!$M437&amp;CC441&amp;CP441&amp;DC441&amp;DP441,1)),0,"无"),"短"),"中"),"长"),"超长")),未改造舰娘!$M437)</f>
        <v>短</v>
      </c>
      <c r="Q441" s="559">
        <f>未改造舰娘!$N437</f>
        <v>33</v>
      </c>
      <c r="R441" s="558">
        <f>(未改造舰娘!$P437)+(未改造舰娘!$Q437)*$C$3+((BW441+CJ441+CW441+DJ441)*$C$2)</f>
        <v>40</v>
      </c>
      <c r="S441" s="558">
        <f>(未改造舰娘!$R437)+(未改造舰娘!$S437)*$C$3+((BY441+CL441+CY441+DL441)*$C$2)</f>
        <v>0</v>
      </c>
      <c r="T441" s="558">
        <f>(未改造舰娘!$T437)+(未改造舰娘!$U437)*$C$3+((BX441+CK441+CX441+DK441)*$C$2)</f>
        <v>60</v>
      </c>
      <c r="U441" s="558">
        <f>(未改造舰娘!$V437)+(未改造舰娘!$W437)*$C$3+((CG441+CT441+DG441+DT441)*$C$2)</f>
        <v>101</v>
      </c>
      <c r="V441" s="557">
        <f>INT((((未改造舰娘!$Y437)-(未改造舰娘!$X437))*(((IF(D441=0,C441,D441))-1)/99))+未改造舰娘!$X437)+((CB441+CO441+DB441+DO441)*$C$2)</f>
        <v>96</v>
      </c>
      <c r="W441" s="558">
        <f>INT((((未改造舰娘!$AA437)-(未改造舰娘!$Z437))*(((IF(D441=0,C441,D441))-1)/99))+未改造舰娘!$Z437)+((CD441+CQ441+DD441+DQ441)*$C$2)</f>
        <v>52</v>
      </c>
      <c r="X441" s="558">
        <f>INT((((未改造舰娘!$AC437)-(未改造舰娘!$AB437))*(((IF(D441=0,C441,D441))-1)/99))+未改造舰娘!$AB437)+((CA441+CN441+DA441+DN441)*$C$2)</f>
        <v>77</v>
      </c>
      <c r="Y441" s="559">
        <f>INT((((未改造舰娘!$AE437)-(未改造舰娘!$AD437))*(((IF(D441=0,C441,D441))-1)/99))+未改造舰娘!$AD437)+((BZ441+CM441+CZ441+DM441)*$C$2)</f>
        <v>0</v>
      </c>
      <c r="Z441" s="558">
        <f>IF(未改造舰娘!$AF437=0,"",未改造舰娘!$AF437)</f>
        <v>19</v>
      </c>
      <c r="AA441" s="558">
        <f>IF(未改造舰娘!$AG437="","",未改造舰娘!$AG437)</f>
        <v>20</v>
      </c>
      <c r="AB441" s="558">
        <f>IF(未改造舰娘!$AH437="","",未改造舰娘!$AH437)</f>
        <v>34</v>
      </c>
      <c r="AC441" s="558">
        <f>IF(未改造舰娘!$AI437="","",未改造舰娘!$AI437)</f>
        <v>18</v>
      </c>
      <c r="AD441" s="558">
        <f>IF(未改造舰娘!$AJ437="","",未改造舰娘!$AJ437)</f>
        <v>91</v>
      </c>
      <c r="AE441" s="557">
        <f>IF(未改造舰娘!$AK437="","",未改造舰娘!$AK437)</f>
        <v>0</v>
      </c>
      <c r="AF441" s="558" t="str">
        <f>IF(未改造舰娘!$AL437="","",未改造舰娘!$AL437)</f>
        <v/>
      </c>
      <c r="AG441" s="558" t="str">
        <f>IF(未改造舰娘!$AM437="","",未改造舰娘!$AM437)</f>
        <v/>
      </c>
      <c r="AH441" s="558" t="str">
        <f>IF(未改造舰娘!$AN437="","",未改造舰娘!$AN437)</f>
        <v/>
      </c>
      <c r="AI441" s="558" t="str">
        <f>IF(未改造舰娘!$AO437="","",未改造舰娘!$AO437)</f>
        <v/>
      </c>
      <c r="AJ441" s="558" t="str">
        <f>IF(未改造舰娘!$AP437="","",未改造舰娘!$AP437)</f>
        <v/>
      </c>
      <c r="AK441" s="559" t="str">
        <f>IF(未改造舰娘!$AQ437="","",未改造舰娘!$AQ437)</f>
        <v/>
      </c>
      <c r="AL441" s="306" t="str">
        <f>IF(未改造舰娘!$AS437="","",未改造舰娘!$AS437)</f>
        <v>F6F地狱猫</v>
      </c>
      <c r="AM441" s="306" t="str">
        <f>IF(未改造舰娘!$AT437="","",未改造舰娘!$AT437)</f>
        <v>F6F地狱猫</v>
      </c>
      <c r="AN441" s="306" t="str">
        <f>IF(未改造舰娘!$AU437="","",未改造舰娘!$AU437)</f>
        <v>TBF复仇者</v>
      </c>
      <c r="AO441" s="306" t="str">
        <f>IF(未改造舰娘!$AV437="","",未改造舰娘!$AV437)</f>
        <v>SB2C地狱俯冲者</v>
      </c>
      <c r="AP441" s="307" t="str">
        <f>IF(未改造舰娘!$AW437="","",未改造舰娘!$AW437)</f>
        <v>特混空袭(3级)：航空战阶段，自身增加20%伤害，队伍内其他航母类(航母、装母、轻母)单位增加14%伤害；炮击战阶段，队伍内非航母类单位增加18%伤害。</v>
      </c>
      <c r="AQ441" s="308" t="str">
        <f>IF(未改造舰娘!$AX437="","",未改造舰娘!$AX437)</f>
        <v/>
      </c>
      <c r="AR441" s="558">
        <f>IF(未改造舰娘!$AY437="","",未改造舰娘!$AY437)</f>
        <v>60</v>
      </c>
      <c r="AS441" s="558">
        <f>IF(未改造舰娘!$AZ437="","",未改造舰娘!$AZ437)</f>
        <v>65</v>
      </c>
      <c r="AT441" s="558">
        <f>IF(未改造舰娘!$BA437="","",未改造舰娘!$BA437)</f>
        <v>2.4</v>
      </c>
      <c r="AU441" s="558">
        <f>IF(未改造舰娘!$BB437="","",未改造舰娘!$BB437)</f>
        <v>4.5999999999999996</v>
      </c>
      <c r="AV441" s="557">
        <f>IF((未改造舰娘!$BG437+未改造舰娘!$BK437*$C$4)=0,"",(未改造舰娘!$BG437+未改造舰娘!$BK437*$C$4))</f>
        <v>38</v>
      </c>
      <c r="AW441" s="558">
        <f>IF((未改造舰娘!$BH437+未改造舰娘!$BL437*$C$4)=0,"",(未改造舰娘!$BH437+未改造舰娘!$BL437*$C$4))</f>
        <v>50</v>
      </c>
      <c r="AX441" s="558">
        <f>IF((未改造舰娘!$BI437+未改造舰娘!$BM437*$C$4)=0,"",(未改造舰娘!$BI437+未改造舰娘!$BM437*$C$4))</f>
        <v>60</v>
      </c>
      <c r="AY441" s="559">
        <f>IF((未改造舰娘!$BJ437+未改造舰娘!$BN437*$C$4)=0,"",(未改造舰娘!$BJ437+未改造舰娘!$BN437*$C$4))</f>
        <v>57</v>
      </c>
      <c r="AZ441" s="562">
        <f>IF(未改造舰娘!BC437="","",未改造舰娘!BC437)</f>
        <v>0</v>
      </c>
      <c r="BA441" s="562">
        <f>IF(未改造舰娘!BD437="","",未改造舰娘!BD437)</f>
        <v>0</v>
      </c>
      <c r="BB441" s="562">
        <f>IF(未改造舰娘!BE437="","",未改造舰娘!BE437)</f>
        <v>18</v>
      </c>
      <c r="BC441" s="559">
        <f>IF(未改造舰娘!BF437="","",未改造舰娘!BF437)</f>
        <v>113</v>
      </c>
      <c r="BD441" s="67" t="s">
        <v>5853</v>
      </c>
      <c r="BE441" s="548">
        <v>0.34027777777777801</v>
      </c>
      <c r="BF441" s="306" t="str">
        <f>IF(未改造舰娘!$BQ437="","",未改造舰娘!$BQ437)</f>
        <v/>
      </c>
      <c r="BG441" s="306" t="str">
        <f>IF(未改造舰娘!$BR437="","",未改造舰娘!$BR437)</f>
        <v/>
      </c>
      <c r="BH441" s="306"/>
      <c r="BU441" s="558">
        <f>IFERROR(VLOOKUP(AL441,装备!$B:$C,2,0),0)</f>
        <v>4</v>
      </c>
      <c r="BV441" s="558">
        <f>IFERROR(VLOOKUP($AL441,装备!$B:$Q,5,0),0)</f>
        <v>0</v>
      </c>
      <c r="BW441" s="558">
        <f>IFERROR(VLOOKUP($AL441,装备!$B:$Q,6,0),0)</f>
        <v>0</v>
      </c>
      <c r="BX441" s="558">
        <f>IFERROR(VLOOKUP($AL441,装备!$B:$Q,7,0),0)</f>
        <v>0</v>
      </c>
      <c r="BY441" s="558">
        <f>IFERROR(VLOOKUP($AL441,装备!$B:$Q,8,0),0)</f>
        <v>0</v>
      </c>
      <c r="BZ441" s="558">
        <f>IFERROR(VLOOKUP($AL441,装备!$B:$Q,9,0),0)</f>
        <v>0</v>
      </c>
      <c r="CA441" s="558">
        <f>IFERROR(VLOOKUP($AL441,装备!$B:$Q,10,0),0)</f>
        <v>0</v>
      </c>
      <c r="CB441" s="558">
        <f>IFERROR(VLOOKUP($AL441,装备!$B:$Q,11,0),0)</f>
        <v>0</v>
      </c>
      <c r="CC441" s="558" t="str">
        <f>IFERROR(VLOOKUP($AL441,装备!$B:$Q,12,0),0)</f>
        <v>无</v>
      </c>
      <c r="CD441" s="558">
        <f>IFERROR(VLOOKUP($AL441,装备!$B:$Q,13,0),0)</f>
        <v>1</v>
      </c>
      <c r="CE441" s="558">
        <f>IFERROR(VLOOKUP($AL441,装备!$B:$Q,14,0),0)</f>
        <v>0</v>
      </c>
      <c r="CF441" s="558">
        <f>IFERROR(VLOOKUP($AL441,装备!$B:$Q,16,0),0)</f>
        <v>8</v>
      </c>
      <c r="CG441" s="558">
        <f>IFERROR(VLOOKUP($AL441,装备!$B:$Q,5,0),0)</f>
        <v>0</v>
      </c>
      <c r="CH441" s="558">
        <f>IFERROR(VLOOKUP(AM441,装备!$B:$C,2,0),0)</f>
        <v>4</v>
      </c>
      <c r="CI441" s="558">
        <f>IFERROR(VLOOKUP($AM441,装备!$B:$Q,5,0),0)</f>
        <v>0</v>
      </c>
      <c r="CJ441" s="558">
        <f>IFERROR(VLOOKUP($AM441,装备!$B:$Q,6,0),0)</f>
        <v>0</v>
      </c>
      <c r="CK441" s="558">
        <f>IFERROR(VLOOKUP($AM441,装备!$B:$Q,7,0),0)</f>
        <v>0</v>
      </c>
      <c r="CL441" s="558">
        <f>IFERROR(VLOOKUP($AM441,装备!$B:$Q,8,0),0)</f>
        <v>0</v>
      </c>
      <c r="CM441" s="558">
        <f>IFERROR(VLOOKUP($AM441,装备!$B:$Q,9,0),0)</f>
        <v>0</v>
      </c>
      <c r="CN441" s="558">
        <f>IFERROR(VLOOKUP($AM441,装备!$B:$Q,10,0),0)</f>
        <v>0</v>
      </c>
      <c r="CO441" s="558">
        <f>IFERROR(VLOOKUP($AM441,装备!$B:$Q,11,0),0)</f>
        <v>0</v>
      </c>
      <c r="CP441" s="558" t="str">
        <f>IFERROR(VLOOKUP($AM441,装备!$B:$Q,12,0),0)</f>
        <v>无</v>
      </c>
      <c r="CQ441" s="558">
        <f>IFERROR(VLOOKUP($AM441,装备!$B:$Q,13,0),0)</f>
        <v>1</v>
      </c>
      <c r="CR441" s="558">
        <f>IFERROR(VLOOKUP($AM441,装备!$B:$Q,14,0),0)</f>
        <v>0</v>
      </c>
      <c r="CS441" s="558">
        <f>IFERROR(VLOOKUP($AM441,装备!$B:$Q,16,0),0)</f>
        <v>8</v>
      </c>
      <c r="CT441" s="558">
        <f>IFERROR(VLOOKUP($AM441,装备!$B:$Q,5,0),0)</f>
        <v>0</v>
      </c>
      <c r="CU441" s="558">
        <f>IFERROR(VLOOKUP(AN441,装备!$B:$C,2,0),0)</f>
        <v>4</v>
      </c>
      <c r="CV441" s="558">
        <f>IFERROR(VLOOKUP($AN441,装备!$B:$Q,5,0),0)</f>
        <v>0</v>
      </c>
      <c r="CW441" s="558">
        <f>IFERROR(VLOOKUP($AN441,装备!$B:$Q,6,0),0)</f>
        <v>0</v>
      </c>
      <c r="CX441" s="558">
        <f>IFERROR(VLOOKUP($AN441,装备!$B:$Q,7,0),0)</f>
        <v>0</v>
      </c>
      <c r="CY441" s="558">
        <f>IFERROR(VLOOKUP($AN441,装备!$B:$Q,8,0),0)</f>
        <v>7</v>
      </c>
      <c r="CZ441" s="558">
        <f>IFERROR(VLOOKUP($AN441,装备!$B:$Q,9,0),0)</f>
        <v>5</v>
      </c>
      <c r="DA441" s="558">
        <f>IFERROR(VLOOKUP($AN441,装备!$B:$Q,10,0),0)</f>
        <v>0</v>
      </c>
      <c r="DB441" s="558">
        <f>IFERROR(VLOOKUP($AN441,装备!$B:$Q,11,0),0)</f>
        <v>0</v>
      </c>
      <c r="DC441" s="558" t="str">
        <f>IFERROR(VLOOKUP($AN441,装备!$B:$Q,12,0),0)</f>
        <v>无</v>
      </c>
      <c r="DD441" s="558">
        <f>IFERROR(VLOOKUP($AN441,装备!$B:$Q,13,0),0)</f>
        <v>0</v>
      </c>
      <c r="DE441" s="558">
        <f>IFERROR(VLOOKUP($AN441,装备!$B:$Q,14,0),0)</f>
        <v>0</v>
      </c>
      <c r="DF441" s="558">
        <f>IFERROR(VLOOKUP($AN441,装备!$B:$Q,16,0),0)</f>
        <v>1</v>
      </c>
      <c r="DG441" s="558">
        <f>IFERROR(VLOOKUP($AN441,装备!$B:$Q,5,0),0)</f>
        <v>0</v>
      </c>
      <c r="DH441" s="558">
        <f>IFERROR(VLOOKUP(AO441,装备!$B:$C,2,0),0)</f>
        <v>3</v>
      </c>
      <c r="DI441" s="558">
        <f>IFERROR(VLOOKUP($AO441,装备!$B:$Q,5,0),0)</f>
        <v>0</v>
      </c>
      <c r="DJ441" s="558">
        <f>IFERROR(VLOOKUP($AO441,装备!$B:$Q,6,0),0)</f>
        <v>0</v>
      </c>
      <c r="DK441" s="558">
        <f>IFERROR(VLOOKUP($AO441,装备!$B:$Q,7,0),0)</f>
        <v>0</v>
      </c>
      <c r="DL441" s="558">
        <f>IFERROR(VLOOKUP($AO441,装备!$B:$Q,8,0),0)</f>
        <v>0</v>
      </c>
      <c r="DM441" s="558">
        <f>IFERROR(VLOOKUP($AO441,装备!$B:$Q,9,0),0)</f>
        <v>3</v>
      </c>
      <c r="DN441" s="558">
        <f>IFERROR(VLOOKUP($AO441,装备!$B:$Q,10,0),0)</f>
        <v>0</v>
      </c>
      <c r="DO441" s="558">
        <f>IFERROR(VLOOKUP($AO441,装备!$B:$Q,11,0),0)</f>
        <v>0</v>
      </c>
      <c r="DP441" s="558" t="str">
        <f>IFERROR(VLOOKUP($AO441,装备!$B:$Q,12,0),0)</f>
        <v>无</v>
      </c>
      <c r="DQ441" s="558">
        <f>IFERROR(VLOOKUP($AO441,装备!$B:$Q,13,0),0)</f>
        <v>0</v>
      </c>
      <c r="DR441" s="558">
        <f>IFERROR(VLOOKUP($AO441,装备!$B:$Q,14,0),0)</f>
        <v>0</v>
      </c>
      <c r="DS441" s="558">
        <f>IFERROR(VLOOKUP($AO441,装备!$B:$Q,16,0),0)</f>
        <v>2</v>
      </c>
      <c r="DT441" s="558">
        <f>IFERROR(VLOOKUP($AO441,装备!$B:$Q,5,0),0)</f>
        <v>0</v>
      </c>
    </row>
    <row r="442" spans="1:124" ht="26.65" hidden="1" customHeight="1">
      <c r="A442" s="560">
        <f>未改造舰娘!$A438</f>
        <v>10047012</v>
      </c>
      <c r="B442" s="354" t="s">
        <v>5975</v>
      </c>
      <c r="C442" s="323"/>
      <c r="D442" s="323">
        <f t="shared" si="6"/>
        <v>110</v>
      </c>
      <c r="E442" s="559">
        <f>未改造舰娘!$C438</f>
        <v>4</v>
      </c>
      <c r="F442" s="558" t="str">
        <f>未改造舰娘!$D438</f>
        <v>轻母</v>
      </c>
      <c r="G442" s="558" t="str">
        <f>未改造舰娘!$E438</f>
        <v>中型</v>
      </c>
      <c r="H442" s="558" t="str">
        <f>未改造舰娘!$F438</f>
        <v>护卫舰（特殊）</v>
      </c>
      <c r="I442" s="558">
        <f>未改造舰娘!$AR438</f>
        <v>3</v>
      </c>
      <c r="J442" s="558" t="str">
        <f>未改造舰娘!$G438</f>
        <v>美国</v>
      </c>
      <c r="K442" s="557">
        <f>未改造舰娘!$H438+(BV442+CI442+CV442+DI442)*$C$2</f>
        <v>36</v>
      </c>
      <c r="L442" s="558">
        <f>未改造舰娘!$I438</f>
        <v>0</v>
      </c>
      <c r="M442" s="558">
        <f>未改造舰娘!$J438</f>
        <v>2</v>
      </c>
      <c r="N442" s="558">
        <f>未改造舰娘!$K438</f>
        <v>2</v>
      </c>
      <c r="O442" s="558">
        <f>未改造舰娘!$L438+((CE442+CR442+DE442+DR442)*$C$2)</f>
        <v>15</v>
      </c>
      <c r="P442" s="558" t="str">
        <f>IF($C$2=1,(IF(ISERROR(FIND("超长",未改造舰娘!$M438&amp;CC442&amp;CP442&amp;DC442&amp;DP442,1)),IF(ISERROR(FIND("长",未改造舰娘!$M438&amp;CC442&amp;CP442&amp;DC442&amp;DP442,1)),IF(ISERROR(FIND("中",未改造舰娘!$M438&amp;CC442&amp;CP442&amp;DC442&amp;DP442,1)),IF(ISERROR(FIND("短",未改造舰娘!$M438&amp;CC442&amp;CP442&amp;DC442&amp;DP442,1)),IF(ISERROR(FIND("无",未改造舰娘!$M438&amp;CC442&amp;CP442&amp;DC442&amp;DP442,1)),0,"无"),"短"),"中"),"长"),"超长")),未改造舰娘!$M438)</f>
        <v>短</v>
      </c>
      <c r="Q442" s="559">
        <f>未改造舰娘!$N438</f>
        <v>18</v>
      </c>
      <c r="R442" s="558">
        <f>(未改造舰娘!$P438)+(未改造舰娘!$Q438)*$C$3+((BW442+CJ442+CW442+DJ442)*$C$2)</f>
        <v>20</v>
      </c>
      <c r="S442" s="558">
        <f>(未改造舰娘!$R438)+(未改造舰娘!$S438)*$C$3+((BY442+CL442+CY442+DL442)*$C$2)</f>
        <v>0</v>
      </c>
      <c r="T442" s="558">
        <f>(未改造舰娘!$T438)+(未改造舰娘!$U438)*$C$3+((BX442+CK442+CX442+DK442)*$C$2)</f>
        <v>27</v>
      </c>
      <c r="U442" s="558">
        <f>(未改造舰娘!$V438)+(未改造舰娘!$W438)*$C$3+((CG442+CT442+DG442+DT442)*$C$2)</f>
        <v>70</v>
      </c>
      <c r="V442" s="557">
        <f>INT((((未改造舰娘!$Y438)-(未改造舰娘!$X438))*(((IF(D442=0,C442,D442))-1)/99))+未改造舰娘!$X438)+((CB442+CO442+DB442+DO442)*$C$2)</f>
        <v>91</v>
      </c>
      <c r="W442" s="558">
        <f>INT((((未改造舰娘!$AA438)-(未改造舰娘!$Z438))*(((IF(D442=0,C442,D442))-1)/99))+未改造舰娘!$Z438)+((CD442+CQ442+DD442+DQ442)*$C$2)</f>
        <v>37</v>
      </c>
      <c r="X442" s="558">
        <f>INT((((未改造舰娘!$AC438)-(未改造舰娘!$AB438))*(((IF(D442=0,C442,D442))-1)/99))+未改造舰娘!$AB438)+((CA442+CN442+DA442+DN442)*$C$2)</f>
        <v>67</v>
      </c>
      <c r="Y442" s="559">
        <f>INT((((未改造舰娘!$AE438)-(未改造舰娘!$AD438))*(((IF(D442=0,C442,D442))-1)/99))+未改造舰娘!$AD438)+((BZ442+CM442+CZ442+DM442)*$C$2)</f>
        <v>0</v>
      </c>
      <c r="Z442" s="558">
        <f>IF(未改造舰娘!$AF438=0,"",未改造舰娘!$AF438)</f>
        <v>15</v>
      </c>
      <c r="AA442" s="558">
        <f>IF(未改造舰娘!$AG438="","",未改造舰娘!$AG438)</f>
        <v>10</v>
      </c>
      <c r="AB442" s="558">
        <f>IF(未改造舰娘!$AH438="","",未改造舰娘!$AH438)</f>
        <v>3</v>
      </c>
      <c r="AC442" s="558">
        <f>IF(未改造舰娘!$AI438="","",未改造舰娘!$AI438)</f>
        <v>0</v>
      </c>
      <c r="AD442" s="558">
        <f>IF(未改造舰娘!$AJ438="","",未改造舰娘!$AJ438)</f>
        <v>28</v>
      </c>
      <c r="AE442" s="557">
        <f>IF(未改造舰娘!$AK438="","",未改造舰娘!$AK438)</f>
        <v>0</v>
      </c>
      <c r="AF442" s="558" t="str">
        <f>IF(未改造舰娘!$AL438="","",未改造舰娘!$AL438)</f>
        <v/>
      </c>
      <c r="AG442" s="558" t="str">
        <f>IF(未改造舰娘!$AM438="","",未改造舰娘!$AM438)</f>
        <v/>
      </c>
      <c r="AH442" s="558" t="str">
        <f>IF(未改造舰娘!$AN438="","",未改造舰娘!$AN438)</f>
        <v/>
      </c>
      <c r="AI442" s="558" t="str">
        <f>IF(未改造舰娘!$AO438="","",未改造舰娘!$AO438)</f>
        <v/>
      </c>
      <c r="AJ442" s="558" t="str">
        <f>IF(未改造舰娘!$AP438="","",未改造舰娘!$AP438)</f>
        <v/>
      </c>
      <c r="AK442" s="559" t="str">
        <f>IF(未改造舰娘!$AQ438="","",未改造舰娘!$AQ438)</f>
        <v/>
      </c>
      <c r="AL442" s="306" t="str">
        <f>IF(未改造舰娘!$AS438="","",未改造舰娘!$AS438)</f>
        <v>FM-2</v>
      </c>
      <c r="AM442" s="306" t="str">
        <f>IF(未改造舰娘!$AT438="","",未改造舰娘!$AT438)</f>
        <v>TBF复仇者</v>
      </c>
      <c r="AN442" s="306" t="str">
        <f>IF(未改造舰娘!$AU438="","",未改造舰娘!$AU438)</f>
        <v/>
      </c>
      <c r="AO442" s="306" t="str">
        <f>IF(未改造舰娘!$AV438="","",未改造舰娘!$AV438)</f>
        <v/>
      </c>
      <c r="AP442" s="307" t="str">
        <f>IF(未改造舰娘!$AW438="","",未改造舰娘!$AW438)</f>
        <v/>
      </c>
      <c r="AQ442" s="308" t="str">
        <f>IF(未改造舰娘!$AX438="","",未改造舰娘!$AX438)</f>
        <v/>
      </c>
      <c r="AR442" s="558">
        <f>IF(未改造舰娘!$AY438="","",未改造舰娘!$AY438)</f>
        <v>35</v>
      </c>
      <c r="AS442" s="558">
        <f>IF(未改造舰娘!$AZ438="","",未改造舰娘!$AZ438)</f>
        <v>40</v>
      </c>
      <c r="AT442" s="558">
        <f>IF(未改造舰娘!$BA438="","",未改造舰娘!$BA438)</f>
        <v>1.28</v>
      </c>
      <c r="AU442" s="558">
        <f>IF(未改造舰娘!$BB438="","",未改造舰娘!$BB438)</f>
        <v>2.4</v>
      </c>
      <c r="AV442" s="557">
        <f>IF((未改造舰娘!$BG438+未改造舰娘!$BK438*$C$4)=0,"",(未改造舰娘!$BG438+未改造舰娘!$BK438*$C$4))</f>
        <v>25</v>
      </c>
      <c r="AW442" s="558">
        <f>IF((未改造舰娘!$BH438+未改造舰娘!$BL438*$C$4)=0,"",(未改造舰娘!$BH438+未改造舰娘!$BL438*$C$4))</f>
        <v>36</v>
      </c>
      <c r="AX442" s="558">
        <f>IF((未改造舰娘!$BI438+未改造舰娘!$BM438*$C$4)=0,"",(未改造舰娘!$BI438+未改造舰娘!$BM438*$C$4))</f>
        <v>52</v>
      </c>
      <c r="AY442" s="559">
        <f>IF((未改造舰娘!$BJ438+未改造舰娘!$BN438*$C$4)=0,"",(未改造舰娘!$BJ438+未改造舰娘!$BN438*$C$4))</f>
        <v>30</v>
      </c>
      <c r="AZ442" s="562">
        <f>IF(未改造舰娘!BC438="","",未改造舰娘!BC438)</f>
        <v>0</v>
      </c>
      <c r="BA442" s="562">
        <f>IF(未改造舰娘!BD438="","",未改造舰娘!BD438)</f>
        <v>0</v>
      </c>
      <c r="BB442" s="562">
        <f>IF(未改造舰娘!BE438="","",未改造舰娘!BE438)</f>
        <v>4</v>
      </c>
      <c r="BC442" s="559">
        <f>IF(未改造舰娘!BF438="","",未改造舰娘!BF438)</f>
        <v>49</v>
      </c>
      <c r="BD442" s="67" t="s">
        <v>5853</v>
      </c>
      <c r="BE442" s="548">
        <v>0.38194444444444497</v>
      </c>
      <c r="BF442" s="306" t="str">
        <f>IF(未改造舰娘!$BQ438="","",未改造舰娘!$BQ438)</f>
        <v/>
      </c>
      <c r="BG442" s="306" t="str">
        <f>IF(未改造舰娘!$BR438="","",未改造舰娘!$BR438)</f>
        <v/>
      </c>
      <c r="BH442" s="306"/>
      <c r="BU442" s="558">
        <f>IFERROR(VLOOKUP(AL442,装备!$B:$C,2,0),0)</f>
        <v>4</v>
      </c>
      <c r="BV442" s="558">
        <f>IFERROR(VLOOKUP($AL442,装备!$B:$Q,5,0),0)</f>
        <v>0</v>
      </c>
      <c r="BW442" s="558">
        <f>IFERROR(VLOOKUP($AL442,装备!$B:$Q,6,0),0)</f>
        <v>0</v>
      </c>
      <c r="BX442" s="558">
        <f>IFERROR(VLOOKUP($AL442,装备!$B:$Q,7,0),0)</f>
        <v>0</v>
      </c>
      <c r="BY442" s="558">
        <f>IFERROR(VLOOKUP($AL442,装备!$B:$Q,8,0),0)</f>
        <v>0</v>
      </c>
      <c r="BZ442" s="558">
        <f>IFERROR(VLOOKUP($AL442,装备!$B:$Q,9,0),0)</f>
        <v>4</v>
      </c>
      <c r="CA442" s="558">
        <f>IFERROR(VLOOKUP($AL442,装备!$B:$Q,10,0),0)</f>
        <v>0</v>
      </c>
      <c r="CB442" s="558">
        <f>IFERROR(VLOOKUP($AL442,装备!$B:$Q,11,0),0)</f>
        <v>0</v>
      </c>
      <c r="CC442" s="558" t="str">
        <f>IFERROR(VLOOKUP($AL442,装备!$B:$Q,12,0),0)</f>
        <v>无</v>
      </c>
      <c r="CD442" s="558">
        <f>IFERROR(VLOOKUP($AL442,装备!$B:$Q,13,0),0)</f>
        <v>0</v>
      </c>
      <c r="CE442" s="558">
        <f>IFERROR(VLOOKUP($AL442,装备!$B:$Q,14,0),0)</f>
        <v>0</v>
      </c>
      <c r="CF442" s="558">
        <f>IFERROR(VLOOKUP($AL442,装备!$B:$Q,16,0),0)</f>
        <v>6</v>
      </c>
      <c r="CG442" s="558">
        <f>IFERROR(VLOOKUP($AL442,装备!$B:$Q,5,0),0)</f>
        <v>0</v>
      </c>
      <c r="CH442" s="558">
        <f>IFERROR(VLOOKUP(AM442,装备!$B:$C,2,0),0)</f>
        <v>4</v>
      </c>
      <c r="CI442" s="558">
        <f>IFERROR(VLOOKUP($AM442,装备!$B:$Q,5,0),0)</f>
        <v>0</v>
      </c>
      <c r="CJ442" s="558">
        <f>IFERROR(VLOOKUP($AM442,装备!$B:$Q,6,0),0)</f>
        <v>0</v>
      </c>
      <c r="CK442" s="558">
        <f>IFERROR(VLOOKUP($AM442,装备!$B:$Q,7,0),0)</f>
        <v>0</v>
      </c>
      <c r="CL442" s="558">
        <f>IFERROR(VLOOKUP($AM442,装备!$B:$Q,8,0),0)</f>
        <v>7</v>
      </c>
      <c r="CM442" s="558">
        <f>IFERROR(VLOOKUP($AM442,装备!$B:$Q,9,0),0)</f>
        <v>5</v>
      </c>
      <c r="CN442" s="558">
        <f>IFERROR(VLOOKUP($AM442,装备!$B:$Q,10,0),0)</f>
        <v>0</v>
      </c>
      <c r="CO442" s="558">
        <f>IFERROR(VLOOKUP($AM442,装备!$B:$Q,11,0),0)</f>
        <v>0</v>
      </c>
      <c r="CP442" s="558" t="str">
        <f>IFERROR(VLOOKUP($AM442,装备!$B:$Q,12,0),0)</f>
        <v>无</v>
      </c>
      <c r="CQ442" s="558">
        <f>IFERROR(VLOOKUP($AM442,装备!$B:$Q,13,0),0)</f>
        <v>0</v>
      </c>
      <c r="CR442" s="558">
        <f>IFERROR(VLOOKUP($AM442,装备!$B:$Q,14,0),0)</f>
        <v>0</v>
      </c>
      <c r="CS442" s="558">
        <f>IFERROR(VLOOKUP($AM442,装备!$B:$Q,16,0),0)</f>
        <v>1</v>
      </c>
      <c r="CT442" s="558">
        <f>IFERROR(VLOOKUP($AM442,装备!$B:$Q,5,0),0)</f>
        <v>0</v>
      </c>
      <c r="CU442" s="558">
        <f>IFERROR(VLOOKUP(AN442,装备!$B:$C,2,0),0)</f>
        <v>0</v>
      </c>
      <c r="CV442" s="558">
        <f>IFERROR(VLOOKUP($AN442,装备!$B:$Q,5,0),0)</f>
        <v>0</v>
      </c>
      <c r="CW442" s="558">
        <f>IFERROR(VLOOKUP($AN442,装备!$B:$Q,6,0),0)</f>
        <v>0</v>
      </c>
      <c r="CX442" s="558">
        <f>IFERROR(VLOOKUP($AN442,装备!$B:$Q,7,0),0)</f>
        <v>0</v>
      </c>
      <c r="CY442" s="558">
        <f>IFERROR(VLOOKUP($AN442,装备!$B:$Q,8,0),0)</f>
        <v>0</v>
      </c>
      <c r="CZ442" s="558">
        <f>IFERROR(VLOOKUP($AN442,装备!$B:$Q,9,0),0)</f>
        <v>0</v>
      </c>
      <c r="DA442" s="558">
        <f>IFERROR(VLOOKUP($AN442,装备!$B:$Q,10,0),0)</f>
        <v>0</v>
      </c>
      <c r="DB442" s="558">
        <f>IFERROR(VLOOKUP($AN442,装备!$B:$Q,11,0),0)</f>
        <v>0</v>
      </c>
      <c r="DC442" s="558">
        <f>IFERROR(VLOOKUP($AN442,装备!$B:$Q,12,0),0)</f>
        <v>0</v>
      </c>
      <c r="DD442" s="558">
        <f>IFERROR(VLOOKUP($AN442,装备!$B:$Q,13,0),0)</f>
        <v>0</v>
      </c>
      <c r="DE442" s="558">
        <f>IFERROR(VLOOKUP($AN442,装备!$B:$Q,14,0),0)</f>
        <v>0</v>
      </c>
      <c r="DF442" s="558">
        <f>IFERROR(VLOOKUP($AN442,装备!$B:$Q,16,0),0)</f>
        <v>0</v>
      </c>
      <c r="DG442" s="558">
        <f>IFERROR(VLOOKUP($AN442,装备!$B:$Q,5,0),0)</f>
        <v>0</v>
      </c>
      <c r="DH442" s="558">
        <f>IFERROR(VLOOKUP(AO442,装备!$B:$C,2,0),0)</f>
        <v>0</v>
      </c>
      <c r="DI442" s="558">
        <f>IFERROR(VLOOKUP($AO442,装备!$B:$Q,5,0),0)</f>
        <v>0</v>
      </c>
      <c r="DJ442" s="558">
        <f>IFERROR(VLOOKUP($AO442,装备!$B:$Q,6,0),0)</f>
        <v>0</v>
      </c>
      <c r="DK442" s="558">
        <f>IFERROR(VLOOKUP($AO442,装备!$B:$Q,7,0),0)</f>
        <v>0</v>
      </c>
      <c r="DL442" s="558">
        <f>IFERROR(VLOOKUP($AO442,装备!$B:$Q,8,0),0)</f>
        <v>0</v>
      </c>
      <c r="DM442" s="558">
        <f>IFERROR(VLOOKUP($AO442,装备!$B:$Q,9,0),0)</f>
        <v>0</v>
      </c>
      <c r="DN442" s="558">
        <f>IFERROR(VLOOKUP($AO442,装备!$B:$Q,10,0),0)</f>
        <v>0</v>
      </c>
      <c r="DO442" s="558">
        <f>IFERROR(VLOOKUP($AO442,装备!$B:$Q,11,0),0)</f>
        <v>0</v>
      </c>
      <c r="DP442" s="558">
        <f>IFERROR(VLOOKUP($AO442,装备!$B:$Q,12,0),0)</f>
        <v>0</v>
      </c>
      <c r="DQ442" s="558">
        <f>IFERROR(VLOOKUP($AO442,装备!$B:$Q,13,0),0)</f>
        <v>0</v>
      </c>
      <c r="DR442" s="558">
        <f>IFERROR(VLOOKUP($AO442,装备!$B:$Q,14,0),0)</f>
        <v>0</v>
      </c>
      <c r="DS442" s="558">
        <f>IFERROR(VLOOKUP($AO442,装备!$B:$Q,16,0),0)</f>
        <v>0</v>
      </c>
      <c r="DT442" s="558">
        <f>IFERROR(VLOOKUP($AO442,装备!$B:$Q,5,0),0)</f>
        <v>0</v>
      </c>
    </row>
    <row r="443" spans="1:124" ht="26.65" customHeight="1">
      <c r="A443" s="560">
        <f>未改造舰娘!$A439</f>
        <v>10047213</v>
      </c>
      <c r="B443" s="354" t="s">
        <v>5976</v>
      </c>
      <c r="C443" s="323"/>
      <c r="D443" s="323">
        <f t="shared" si="6"/>
        <v>110</v>
      </c>
      <c r="E443" s="559">
        <f>未改造舰娘!$C439</f>
        <v>4</v>
      </c>
      <c r="F443" s="558" t="str">
        <f>未改造舰娘!$D439</f>
        <v>航母</v>
      </c>
      <c r="G443" s="558" t="str">
        <f>未改造舰娘!$E439</f>
        <v>大型</v>
      </c>
      <c r="H443" s="558" t="str">
        <f>未改造舰娘!$F439</f>
        <v>主力舰</v>
      </c>
      <c r="I443" s="558">
        <f>未改造舰娘!$AR439</f>
        <v>4</v>
      </c>
      <c r="J443" s="558" t="str">
        <f>未改造舰娘!$G439</f>
        <v>法国</v>
      </c>
      <c r="K443" s="557">
        <f>未改造舰娘!$H439+(BV443+CI443+CV443+DI443)*$C$2</f>
        <v>52</v>
      </c>
      <c r="L443" s="558">
        <f>未改造舰娘!$I439</f>
        <v>0</v>
      </c>
      <c r="M443" s="558">
        <f>未改造舰娘!$J439</f>
        <v>2</v>
      </c>
      <c r="N443" s="558">
        <f>未改造舰娘!$K439</f>
        <v>2</v>
      </c>
      <c r="O443" s="558">
        <f>未改造舰娘!$L439+((CE443+CR443+DE443+DR443)*$C$2)</f>
        <v>6</v>
      </c>
      <c r="P443" s="558" t="str">
        <f>IF($C$2=1,(IF(ISERROR(FIND("超长",未改造舰娘!$M439&amp;CC443&amp;CP443&amp;DC443&amp;DP443,1)),IF(ISERROR(FIND("长",未改造舰娘!$M439&amp;CC443&amp;CP443&amp;DC443&amp;DP443,1)),IF(ISERROR(FIND("中",未改造舰娘!$M439&amp;CC443&amp;CP443&amp;DC443&amp;DP443,1)),IF(ISERROR(FIND("短",未改造舰娘!$M439&amp;CC443&amp;CP443&amp;DC443&amp;DP443,1)),IF(ISERROR(FIND("无",未改造舰娘!$M439&amp;CC443&amp;CP443&amp;DC443&amp;DP443,1)),0,"无"),"短"),"中"),"长"),"超长")),未改造舰娘!$M439)</f>
        <v>短</v>
      </c>
      <c r="Q443" s="559">
        <f>未改造舰娘!$N439</f>
        <v>33</v>
      </c>
      <c r="R443" s="558">
        <f>(未改造舰娘!$P439)+(未改造舰娘!$Q439)*$C$3+((BW443+CJ443+CW443+DJ443)*$C$2)</f>
        <v>40</v>
      </c>
      <c r="S443" s="558">
        <f>(未改造舰娘!$R439)+(未改造舰娘!$S439)*$C$3+((BY443+CL443+CY443+DL443)*$C$2)</f>
        <v>0</v>
      </c>
      <c r="T443" s="558">
        <f>(未改造舰娘!$T439)+(未改造舰娘!$U439)*$C$3+((BX443+CK443+CX443+DK443)*$C$2)</f>
        <v>53</v>
      </c>
      <c r="U443" s="558">
        <f>(未改造舰娘!$V439)+(未改造舰娘!$W439)*$C$3+((CG443+CT443+DG443+DT443)*$C$2)</f>
        <v>76</v>
      </c>
      <c r="V443" s="557">
        <f>INT((((未改造舰娘!$Y439)-(未改造舰娘!$X439))*(((IF(D443=0,C443,D443))-1)/99))+未改造舰娘!$X439)+((CB443+CO443+DB443+DO443)*$C$2)</f>
        <v>96</v>
      </c>
      <c r="W443" s="558">
        <f>INT((((未改造舰娘!$AA439)-(未改造舰娘!$Z439))*(((IF(D443=0,C443,D443))-1)/99))+未改造舰娘!$Z439)+((CD443+CQ443+DD443+DQ443)*$C$2)</f>
        <v>53</v>
      </c>
      <c r="X443" s="558">
        <f>INT((((未改造舰娘!$AC439)-(未改造舰娘!$AB439))*(((IF(D443=0,C443,D443))-1)/99))+未改造舰娘!$AB439)+((CA443+CN443+DA443+DN443)*$C$2)</f>
        <v>72</v>
      </c>
      <c r="Y443" s="559">
        <f>INT((((未改造舰娘!$AE439)-(未改造舰娘!$AD439))*(((IF(D443=0,C443,D443))-1)/99))+未改造舰娘!$AD439)+((BZ443+CM443+CZ443+DM443)*$C$2)</f>
        <v>0</v>
      </c>
      <c r="Z443" s="558">
        <f>IF(未改造舰娘!$AF439=0,"",未改造舰娘!$AF439)</f>
        <v>9</v>
      </c>
      <c r="AA443" s="558">
        <f>IF(未改造舰娘!$AG439="","",未改造舰娘!$AG439)</f>
        <v>16</v>
      </c>
      <c r="AB443" s="558">
        <f>IF(未改造舰娘!$AH439="","",未改造舰娘!$AH439)</f>
        <v>15</v>
      </c>
      <c r="AC443" s="558">
        <f>IF(未改造舰娘!$AI439="","",未改造舰娘!$AI439)</f>
        <v>8</v>
      </c>
      <c r="AD443" s="558">
        <f>IF(未改造舰娘!$AJ439="","",未改造舰娘!$AJ439)</f>
        <v>48</v>
      </c>
      <c r="AE443" s="557">
        <f>IF(未改造舰娘!$AK439="","",未改造舰娘!$AK439)</f>
        <v>0</v>
      </c>
      <c r="AF443" s="558" t="str">
        <f>IF(未改造舰娘!$AL439="","",未改造舰娘!$AL439)</f>
        <v/>
      </c>
      <c r="AG443" s="558" t="str">
        <f>IF(未改造舰娘!$AM439="","",未改造舰娘!$AM439)</f>
        <v/>
      </c>
      <c r="AH443" s="558" t="str">
        <f>IF(未改造舰娘!$AN439="","",未改造舰娘!$AN439)</f>
        <v/>
      </c>
      <c r="AI443" s="558" t="str">
        <f>IF(未改造舰娘!$AO439="","",未改造舰娘!$AO439)</f>
        <v/>
      </c>
      <c r="AJ443" s="558" t="str">
        <f>IF(未改造舰娘!$AP439="","",未改造舰娘!$AP439)</f>
        <v/>
      </c>
      <c r="AK443" s="559" t="str">
        <f>IF(未改造舰娘!$AQ439="","",未改造舰娘!$AQ439)</f>
        <v/>
      </c>
      <c r="AL443" s="306" t="str">
        <f>IF(未改造舰娘!$AS439="","",未改造舰娘!$AS439)</f>
        <v>BR.810</v>
      </c>
      <c r="AM443" s="306" t="str">
        <f>IF(未改造舰娘!$AT439="","",未改造舰娘!$AT439)</f>
        <v>D.790</v>
      </c>
      <c r="AN443" s="306" t="str">
        <f>IF(未改造舰娘!$AU439="","",未改造舰娘!$AU439)</f>
        <v>LN.401</v>
      </c>
      <c r="AO443" s="306" t="str">
        <f>IF(未改造舰娘!$AV439="","",未改造舰娘!$AV439)</f>
        <v/>
      </c>
      <c r="AP443" s="307" t="str">
        <f>IF(未改造舰娘!$AW439="","",未改造舰娘!$AW439)</f>
        <v/>
      </c>
      <c r="AQ443" s="308" t="str">
        <f>IF(未改造舰娘!$AX439="","",未改造舰娘!$AX439)</f>
        <v/>
      </c>
      <c r="AR443" s="558">
        <f>IF(未改造舰娘!$AY439="","",未改造舰娘!$AY439)</f>
        <v>55</v>
      </c>
      <c r="AS443" s="558">
        <f>IF(未改造舰娘!$AZ439="","",未改造舰娘!$AZ439)</f>
        <v>60</v>
      </c>
      <c r="AT443" s="558">
        <f>IF(未改造舰娘!$BA439="","",未改造舰娘!$BA439)</f>
        <v>2.2999999999999998</v>
      </c>
      <c r="AU443" s="558">
        <f>IF(未改造舰娘!$BB439="","",未改造舰娘!$BB439)</f>
        <v>4.3</v>
      </c>
      <c r="AV443" s="557">
        <f>IF((未改造舰娘!$BG439+未改造舰娘!$BK439*$C$4)=0,"",(未改造舰娘!$BG439+未改造舰娘!$BK439*$C$4))</f>
        <v>33</v>
      </c>
      <c r="AW443" s="558">
        <f>IF((未改造舰娘!$BH439+未改造舰娘!$BL439*$C$4)=0,"",(未改造舰娘!$BH439+未改造舰娘!$BL439*$C$4))</f>
        <v>46</v>
      </c>
      <c r="AX443" s="558">
        <f>IF((未改造舰娘!$BI439+未改造舰娘!$BM439*$C$4)=0,"",(未改造舰娘!$BI439+未改造舰娘!$BM439*$C$4))</f>
        <v>62</v>
      </c>
      <c r="AY443" s="559">
        <f>IF((未改造舰娘!$BJ439+未改造舰娘!$BN439*$C$4)=0,"",(未改造舰娘!$BJ439+未改造舰娘!$BN439*$C$4))</f>
        <v>46</v>
      </c>
      <c r="AZ443" s="562">
        <f>IF(未改造舰娘!BC439="","",未改造舰娘!BC439)</f>
        <v>0</v>
      </c>
      <c r="BA443" s="562">
        <f>IF(未改造舰娘!BD439="","",未改造舰娘!BD439)</f>
        <v>0</v>
      </c>
      <c r="BB443" s="562">
        <f>IF(未改造舰娘!BE439="","",未改造舰娘!BE439)</f>
        <v>14</v>
      </c>
      <c r="BC443" s="559">
        <f>IF(未改造舰娘!BF439="","",未改造舰娘!BF439)</f>
        <v>56</v>
      </c>
      <c r="BD443" s="67" t="s">
        <v>5853</v>
      </c>
      <c r="BE443" s="548">
        <v>0.42361111111111099</v>
      </c>
      <c r="BF443" s="306" t="str">
        <f>IF(未改造舰娘!$BQ439="","",未改造舰娘!$BQ439)</f>
        <v/>
      </c>
      <c r="BG443" s="306" t="str">
        <f>IF(未改造舰娘!$BR439="","",未改造舰娘!$BR439)</f>
        <v/>
      </c>
      <c r="BH443" s="306"/>
      <c r="BU443" s="558">
        <f>IFERROR(VLOOKUP(AL443,装备!$B:$C,2,0),0)</f>
        <v>3</v>
      </c>
      <c r="BV443" s="558">
        <f>IFERROR(VLOOKUP($AL443,装备!$B:$Q,5,0),0)</f>
        <v>0</v>
      </c>
      <c r="BW443" s="558">
        <f>IFERROR(VLOOKUP($AL443,装备!$B:$Q,6,0),0)</f>
        <v>0</v>
      </c>
      <c r="BX443" s="558">
        <f>IFERROR(VLOOKUP($AL443,装备!$B:$Q,7,0),0)</f>
        <v>0</v>
      </c>
      <c r="BY443" s="558">
        <f>IFERROR(VLOOKUP($AL443,装备!$B:$Q,8,0),0)</f>
        <v>6</v>
      </c>
      <c r="BZ443" s="558">
        <f>IFERROR(VLOOKUP($AL443,装备!$B:$Q,9,0),0)</f>
        <v>2</v>
      </c>
      <c r="CA443" s="558">
        <f>IFERROR(VLOOKUP($AL443,装备!$B:$Q,10,0),0)</f>
        <v>0</v>
      </c>
      <c r="CB443" s="558">
        <f>IFERROR(VLOOKUP($AL443,装备!$B:$Q,11,0),0)</f>
        <v>0</v>
      </c>
      <c r="CC443" s="558" t="str">
        <f>IFERROR(VLOOKUP($AL443,装备!$B:$Q,12,0),0)</f>
        <v>无</v>
      </c>
      <c r="CD443" s="558">
        <f>IFERROR(VLOOKUP($AL443,装备!$B:$Q,13,0),0)</f>
        <v>0</v>
      </c>
      <c r="CE443" s="558">
        <f>IFERROR(VLOOKUP($AL443,装备!$B:$Q,14,0),0)</f>
        <v>0</v>
      </c>
      <c r="CF443" s="558">
        <f>IFERROR(VLOOKUP($AL443,装备!$B:$Q,16,0),0)</f>
        <v>2</v>
      </c>
      <c r="CG443" s="558">
        <f>IFERROR(VLOOKUP($AL443,装备!$B:$Q,5,0),0)</f>
        <v>0</v>
      </c>
      <c r="CH443" s="558">
        <f>IFERROR(VLOOKUP(AM443,装备!$B:$C,2,0),0)</f>
        <v>3</v>
      </c>
      <c r="CI443" s="558">
        <f>IFERROR(VLOOKUP($AM443,装备!$B:$Q,5,0),0)</f>
        <v>0</v>
      </c>
      <c r="CJ443" s="558">
        <f>IFERROR(VLOOKUP($AM443,装备!$B:$Q,6,0),0)</f>
        <v>0</v>
      </c>
      <c r="CK443" s="558">
        <f>IFERROR(VLOOKUP($AM443,装备!$B:$Q,7,0),0)</f>
        <v>0</v>
      </c>
      <c r="CL443" s="558">
        <f>IFERROR(VLOOKUP($AM443,装备!$B:$Q,8,0),0)</f>
        <v>0</v>
      </c>
      <c r="CM443" s="558">
        <f>IFERROR(VLOOKUP($AM443,装备!$B:$Q,9,0),0)</f>
        <v>0</v>
      </c>
      <c r="CN443" s="558">
        <f>IFERROR(VLOOKUP($AM443,装备!$B:$Q,10,0),0)</f>
        <v>0</v>
      </c>
      <c r="CO443" s="558">
        <f>IFERROR(VLOOKUP($AM443,装备!$B:$Q,11,0),0)</f>
        <v>0</v>
      </c>
      <c r="CP443" s="558" t="str">
        <f>IFERROR(VLOOKUP($AM443,装备!$B:$Q,12,0),0)</f>
        <v>无</v>
      </c>
      <c r="CQ443" s="558">
        <f>IFERROR(VLOOKUP($AM443,装备!$B:$Q,13,0),0)</f>
        <v>0</v>
      </c>
      <c r="CR443" s="558">
        <f>IFERROR(VLOOKUP($AM443,装备!$B:$Q,14,0),0)</f>
        <v>0</v>
      </c>
      <c r="CS443" s="558">
        <f>IFERROR(VLOOKUP($AM443,装备!$B:$Q,16,0),0)</f>
        <v>6</v>
      </c>
      <c r="CT443" s="558">
        <f>IFERROR(VLOOKUP($AM443,装备!$B:$Q,5,0),0)</f>
        <v>0</v>
      </c>
      <c r="CU443" s="558">
        <f>IFERROR(VLOOKUP(AN443,装备!$B:$C,2,0),0)</f>
        <v>3</v>
      </c>
      <c r="CV443" s="558">
        <f>IFERROR(VLOOKUP($AN443,装备!$B:$Q,5,0),0)</f>
        <v>0</v>
      </c>
      <c r="CW443" s="558">
        <f>IFERROR(VLOOKUP($AN443,装备!$B:$Q,6,0),0)</f>
        <v>0</v>
      </c>
      <c r="CX443" s="558">
        <f>IFERROR(VLOOKUP($AN443,装备!$B:$Q,7,0),0)</f>
        <v>0</v>
      </c>
      <c r="CY443" s="558">
        <f>IFERROR(VLOOKUP($AN443,装备!$B:$Q,8,0),0)</f>
        <v>0</v>
      </c>
      <c r="CZ443" s="558">
        <f>IFERROR(VLOOKUP($AN443,装备!$B:$Q,9,0),0)</f>
        <v>0</v>
      </c>
      <c r="DA443" s="558">
        <f>IFERROR(VLOOKUP($AN443,装备!$B:$Q,10,0),0)</f>
        <v>0</v>
      </c>
      <c r="DB443" s="558">
        <f>IFERROR(VLOOKUP($AN443,装备!$B:$Q,11,0),0)</f>
        <v>0</v>
      </c>
      <c r="DC443" s="558" t="str">
        <f>IFERROR(VLOOKUP($AN443,装备!$B:$Q,12,0),0)</f>
        <v>无</v>
      </c>
      <c r="DD443" s="558">
        <f>IFERROR(VLOOKUP($AN443,装备!$B:$Q,13,0),0)</f>
        <v>0</v>
      </c>
      <c r="DE443" s="558">
        <f>IFERROR(VLOOKUP($AN443,装备!$B:$Q,14,0),0)</f>
        <v>0</v>
      </c>
      <c r="DF443" s="558">
        <f>IFERROR(VLOOKUP($AN443,装备!$B:$Q,16,0),0)</f>
        <v>1</v>
      </c>
      <c r="DG443" s="558">
        <f>IFERROR(VLOOKUP($AN443,装备!$B:$Q,5,0),0)</f>
        <v>0</v>
      </c>
      <c r="DH443" s="558">
        <f>IFERROR(VLOOKUP(AO443,装备!$B:$C,2,0),0)</f>
        <v>0</v>
      </c>
      <c r="DI443" s="558">
        <f>IFERROR(VLOOKUP($AO443,装备!$B:$Q,5,0),0)</f>
        <v>0</v>
      </c>
      <c r="DJ443" s="558">
        <f>IFERROR(VLOOKUP($AO443,装备!$B:$Q,6,0),0)</f>
        <v>0</v>
      </c>
      <c r="DK443" s="558">
        <f>IFERROR(VLOOKUP($AO443,装备!$B:$Q,7,0),0)</f>
        <v>0</v>
      </c>
      <c r="DL443" s="558">
        <f>IFERROR(VLOOKUP($AO443,装备!$B:$Q,8,0),0)</f>
        <v>0</v>
      </c>
      <c r="DM443" s="558">
        <f>IFERROR(VLOOKUP($AO443,装备!$B:$Q,9,0),0)</f>
        <v>0</v>
      </c>
      <c r="DN443" s="558">
        <f>IFERROR(VLOOKUP($AO443,装备!$B:$Q,10,0),0)</f>
        <v>0</v>
      </c>
      <c r="DO443" s="558">
        <f>IFERROR(VLOOKUP($AO443,装备!$B:$Q,11,0),0)</f>
        <v>0</v>
      </c>
      <c r="DP443" s="558">
        <f>IFERROR(VLOOKUP($AO443,装备!$B:$Q,12,0),0)</f>
        <v>0</v>
      </c>
      <c r="DQ443" s="558">
        <f>IFERROR(VLOOKUP($AO443,装备!$B:$Q,13,0),0)</f>
        <v>0</v>
      </c>
      <c r="DR443" s="558">
        <f>IFERROR(VLOOKUP($AO443,装备!$B:$Q,14,0),0)</f>
        <v>0</v>
      </c>
      <c r="DS443" s="558">
        <f>IFERROR(VLOOKUP($AO443,装备!$B:$Q,16,0),0)</f>
        <v>0</v>
      </c>
      <c r="DT443" s="558">
        <f>IFERROR(VLOOKUP($AO443,装备!$B:$Q,5,0),0)</f>
        <v>0</v>
      </c>
    </row>
    <row r="444" spans="1:124" ht="26.65" hidden="1" customHeight="1">
      <c r="A444" s="560">
        <f>未改造舰娘!$A440</f>
        <v>10047312</v>
      </c>
      <c r="B444" s="354" t="s">
        <v>5977</v>
      </c>
      <c r="C444" s="323"/>
      <c r="D444" s="323">
        <f t="shared" si="6"/>
        <v>110</v>
      </c>
      <c r="E444" s="559">
        <f>未改造舰娘!$C440</f>
        <v>5</v>
      </c>
      <c r="F444" s="558" t="str">
        <f>未改造舰娘!$D440</f>
        <v>轻巡</v>
      </c>
      <c r="G444" s="558" t="str">
        <f>未改造舰娘!$E440</f>
        <v>中型</v>
      </c>
      <c r="H444" s="558" t="str">
        <f>未改造舰娘!$F440</f>
        <v>护卫舰</v>
      </c>
      <c r="I444" s="558">
        <f>未改造舰娘!$AR440</f>
        <v>3</v>
      </c>
      <c r="J444" s="558" t="str">
        <f>未改造舰娘!$G440</f>
        <v>意大利</v>
      </c>
      <c r="K444" s="557">
        <f>未改造舰娘!$H440+(BV444+CI444+CV444+DI444)*$C$2</f>
        <v>24</v>
      </c>
      <c r="L444" s="558">
        <f>未改造舰娘!$I440</f>
        <v>0</v>
      </c>
      <c r="M444" s="558">
        <f>未改造舰娘!$J440</f>
        <v>2</v>
      </c>
      <c r="N444" s="558">
        <f>未改造舰娘!$K440</f>
        <v>2</v>
      </c>
      <c r="O444" s="558">
        <f>未改造舰娘!$L440+((CE444+CR444+DE444+DR444)*$C$2)</f>
        <v>20</v>
      </c>
      <c r="P444" s="558" t="str">
        <f>IF($C$2=1,(IF(ISERROR(FIND("超长",未改造舰娘!$M440&amp;CC444&amp;CP444&amp;DC444&amp;DP444,1)),IF(ISERROR(FIND("长",未改造舰娘!$M440&amp;CC444&amp;CP444&amp;DC444&amp;DP444,1)),IF(ISERROR(FIND("中",未改造舰娘!$M440&amp;CC444&amp;CP444&amp;DC444&amp;DP444,1)),IF(ISERROR(FIND("短",未改造舰娘!$M440&amp;CC444&amp;CP444&amp;DC444&amp;DP444,1)),IF(ISERROR(FIND("无",未改造舰娘!$M440&amp;CC444&amp;CP444&amp;DC444&amp;DP444,1)),0,"无"),"短"),"中"),"长"),"超长")),未改造舰娘!$M440)</f>
        <v>中</v>
      </c>
      <c r="Q444" s="559">
        <f>未改造舰娘!$N440</f>
        <v>40</v>
      </c>
      <c r="R444" s="558">
        <f>(未改造舰娘!$P440)+(未改造舰娘!$Q440)*$C$3+((BW444+CJ444+CW444+DJ444)*$C$2)</f>
        <v>43</v>
      </c>
      <c r="S444" s="558">
        <f>(未改造舰娘!$R440)+(未改造舰娘!$S440)*$C$3+((BY444+CL444+CY444+DL444)*$C$2)</f>
        <v>59</v>
      </c>
      <c r="T444" s="558">
        <f>(未改造舰娘!$T440)+(未改造舰娘!$U440)*$C$3+((BX444+CK444+CX444+DK444)*$C$2)</f>
        <v>27</v>
      </c>
      <c r="U444" s="558">
        <f>(未改造舰娘!$V440)+(未改造舰娘!$W440)*$C$3+((CG444+CT444+DG444+DT444)*$C$2)</f>
        <v>49</v>
      </c>
      <c r="V444" s="557">
        <f>INT((((未改造舰娘!$Y440)-(未改造舰娘!$X440))*(((IF(D444=0,C444,D444))-1)/99))+未改造舰娘!$X440)+((CB444+CO444+DB444+DO444)*$C$2)</f>
        <v>91</v>
      </c>
      <c r="W444" s="558">
        <f>INT((((未改造舰娘!$AA440)-(未改造舰娘!$Z440))*(((IF(D444=0,C444,D444))-1)/99))+未改造舰娘!$Z440)+((CD444+CQ444+DD444+DQ444)*$C$2)</f>
        <v>96</v>
      </c>
      <c r="X444" s="558">
        <f>INT((((未改造舰娘!$AC440)-(未改造舰娘!$AB440))*(((IF(D444=0,C444,D444))-1)/99))+未改造舰娘!$AB440)+((CA444+CN444+DA444+DN444)*$C$2)</f>
        <v>23</v>
      </c>
      <c r="Y444" s="559">
        <f>INT((((未改造舰娘!$AE440)-(未改造舰娘!$AD440))*(((IF(D444=0,C444,D444))-1)/99))+未改造舰娘!$AD440)+((BZ444+CM444+CZ444+DM444)*$C$2)</f>
        <v>58</v>
      </c>
      <c r="Z444" s="558" t="str">
        <f>IF(未改造舰娘!$AF440=0,"",未改造舰娘!$AF440)</f>
        <v/>
      </c>
      <c r="AA444" s="558" t="str">
        <f>IF(未改造舰娘!$AG440="","",未改造舰娘!$AG440)</f>
        <v/>
      </c>
      <c r="AB444" s="558" t="str">
        <f>IF(未改造舰娘!$AH440="","",未改造舰娘!$AH440)</f>
        <v/>
      </c>
      <c r="AC444" s="558" t="str">
        <f>IF(未改造舰娘!$AI440="","",未改造舰娘!$AI440)</f>
        <v/>
      </c>
      <c r="AD444" s="558">
        <f>IF(未改造舰娘!$AJ440="","",未改造舰娘!$AJ440)</f>
        <v>0</v>
      </c>
      <c r="AE444" s="557">
        <f>IF(未改造舰娘!$AK440="","",未改造舰娘!$AK440)</f>
        <v>0</v>
      </c>
      <c r="AF444" s="558" t="str">
        <f>IF(未改造舰娘!$AL440="","",未改造舰娘!$AL440)</f>
        <v/>
      </c>
      <c r="AG444" s="558" t="str">
        <f>IF(未改造舰娘!$AM440="","",未改造舰娘!$AM440)</f>
        <v/>
      </c>
      <c r="AH444" s="558" t="str">
        <f>IF(未改造舰娘!$AN440="","",未改造舰娘!$AN440)</f>
        <v/>
      </c>
      <c r="AI444" s="558" t="str">
        <f>IF(未改造舰娘!$AO440="","",未改造舰娘!$AO440)</f>
        <v/>
      </c>
      <c r="AJ444" s="558" t="str">
        <f>IF(未改造舰娘!$AP440="","",未改造舰娘!$AP440)</f>
        <v/>
      </c>
      <c r="AK444" s="559" t="str">
        <f>IF(未改造舰娘!$AQ440="","",未改造舰娘!$AQ440)</f>
        <v/>
      </c>
      <c r="AL444" s="306" t="str">
        <f>IF(未改造舰娘!$AS440="","",未改造舰娘!$AS440)</f>
        <v>I国双联135毫米主炮</v>
      </c>
      <c r="AM444" s="306" t="str">
        <f>IF(未改造舰娘!$AT440="","",未改造舰娘!$AT440)</f>
        <v/>
      </c>
      <c r="AN444" s="306" t="str">
        <f>IF(未改造舰娘!$AU440="","",未改造舰娘!$AU440)</f>
        <v/>
      </c>
      <c r="AO444" s="306" t="str">
        <f>IF(未改造舰娘!$AV440="","",未改造舰娘!$AV440)</f>
        <v/>
      </c>
      <c r="AP444" s="307" t="str">
        <f>IF(未改造舰娘!$AW440="","",未改造舰娘!$AW440)</f>
        <v/>
      </c>
      <c r="AQ444" s="308" t="str">
        <f>IF(未改造舰娘!$AX440="","",未改造舰娘!$AX440)</f>
        <v/>
      </c>
      <c r="AR444" s="558">
        <f>IF(未改造舰娘!$AY440="","",未改造舰娘!$AY440)</f>
        <v>15</v>
      </c>
      <c r="AS444" s="558">
        <f>IF(未改造舰娘!$AZ440="","",未改造舰娘!$AZ440)</f>
        <v>20</v>
      </c>
      <c r="AT444" s="558">
        <f>IF(未改造舰娘!$BA440="","",未改造舰娘!$BA440)</f>
        <v>0.64</v>
      </c>
      <c r="AU444" s="558">
        <f>IF(未改造舰娘!$BB440="","",未改造舰娘!$BB440)</f>
        <v>1.1000000000000001</v>
      </c>
      <c r="AV444" s="557">
        <f>IF((未改造舰娘!$BG440+未改造舰娘!$BK440*$C$4)=0,"",(未改造舰娘!$BG440+未改造舰娘!$BK440*$C$4))</f>
        <v>10</v>
      </c>
      <c r="AW444" s="558">
        <f>IF((未改造舰娘!$BH440+未改造舰娘!$BL440*$C$4)=0,"",(未改造舰娘!$BH440+未改造舰娘!$BL440*$C$4))</f>
        <v>20</v>
      </c>
      <c r="AX444" s="558">
        <f>IF((未改造舰娘!$BI440+未改造舰娘!$BM440*$C$4)=0,"",(未改造舰娘!$BI440+未改造舰娘!$BM440*$C$4))</f>
        <v>13</v>
      </c>
      <c r="AY444" s="559" t="str">
        <f>IF((未改造舰娘!$BJ440+未改造舰娘!$BN440*$C$4)=0,"",(未改造舰娘!$BJ440+未改造舰娘!$BN440*$C$4))</f>
        <v/>
      </c>
      <c r="AZ444" s="562">
        <f>IF(未改造舰娘!BC440="","",未改造舰娘!BC440)</f>
        <v>9</v>
      </c>
      <c r="BA444" s="562">
        <f>IF(未改造舰娘!BD440="","",未改造舰娘!BD440)</f>
        <v>24</v>
      </c>
      <c r="BB444" s="562">
        <f>IF(未改造舰娘!BE440="","",未改造舰娘!BE440)</f>
        <v>6</v>
      </c>
      <c r="BC444" s="559">
        <f>IF(未改造舰娘!BF440="","",未改造舰娘!BF440)</f>
        <v>10</v>
      </c>
      <c r="BD444" s="67" t="s">
        <v>5853</v>
      </c>
      <c r="BE444" s="548">
        <v>0.46527777777777801</v>
      </c>
      <c r="BF444" s="306" t="str">
        <f>IF(未改造舰娘!$BQ440="","",未改造舰娘!$BQ440)</f>
        <v/>
      </c>
      <c r="BG444" s="306" t="str">
        <f>IF(未改造舰娘!$BR440="","",未改造舰娘!$BR440)</f>
        <v/>
      </c>
      <c r="BH444" s="306"/>
      <c r="BU444" s="558">
        <f>IFERROR(VLOOKUP(AL444,装备!$B:$C,2,0),0)</f>
        <v>4</v>
      </c>
      <c r="BV444" s="558">
        <f>IFERROR(VLOOKUP($AL444,装备!$B:$Q,5,0),0)</f>
        <v>0</v>
      </c>
      <c r="BW444" s="558">
        <f>IFERROR(VLOOKUP($AL444,装备!$B:$Q,6,0),0)</f>
        <v>5</v>
      </c>
      <c r="BX444" s="558">
        <f>IFERROR(VLOOKUP($AL444,装备!$B:$Q,7,0),0)</f>
        <v>0</v>
      </c>
      <c r="BY444" s="558">
        <f>IFERROR(VLOOKUP($AL444,装备!$B:$Q,8,0),0)</f>
        <v>0</v>
      </c>
      <c r="BZ444" s="558">
        <f>IFERROR(VLOOKUP($AL444,装备!$B:$Q,9,0),0)</f>
        <v>0</v>
      </c>
      <c r="CA444" s="558">
        <f>IFERROR(VLOOKUP($AL444,装备!$B:$Q,10,0),0)</f>
        <v>0</v>
      </c>
      <c r="CB444" s="558">
        <f>IFERROR(VLOOKUP($AL444,装备!$B:$Q,11,0),0)</f>
        <v>0</v>
      </c>
      <c r="CC444" s="558" t="str">
        <f>IFERROR(VLOOKUP($AL444,装备!$B:$Q,12,0),0)</f>
        <v>短</v>
      </c>
      <c r="CD444" s="558">
        <f>IFERROR(VLOOKUP($AL444,装备!$B:$Q,13,0),0)</f>
        <v>0</v>
      </c>
      <c r="CE444" s="558">
        <f>IFERROR(VLOOKUP($AL444,装备!$B:$Q,14,0),0)</f>
        <v>0</v>
      </c>
      <c r="CF444" s="558">
        <f>IFERROR(VLOOKUP($AL444,装备!$B:$Q,16,0),0)</f>
        <v>1</v>
      </c>
      <c r="CG444" s="558">
        <f>IFERROR(VLOOKUP($AL444,装备!$B:$Q,5,0),0)</f>
        <v>0</v>
      </c>
      <c r="CH444" s="558">
        <f>IFERROR(VLOOKUP(AM444,装备!$B:$C,2,0),0)</f>
        <v>0</v>
      </c>
      <c r="CI444" s="558">
        <f>IFERROR(VLOOKUP($AM444,装备!$B:$Q,5,0),0)</f>
        <v>0</v>
      </c>
      <c r="CJ444" s="558">
        <f>IFERROR(VLOOKUP($AM444,装备!$B:$Q,6,0),0)</f>
        <v>0</v>
      </c>
      <c r="CK444" s="558">
        <f>IFERROR(VLOOKUP($AM444,装备!$B:$Q,7,0),0)</f>
        <v>0</v>
      </c>
      <c r="CL444" s="558">
        <f>IFERROR(VLOOKUP($AM444,装备!$B:$Q,8,0),0)</f>
        <v>0</v>
      </c>
      <c r="CM444" s="558">
        <f>IFERROR(VLOOKUP($AM444,装备!$B:$Q,9,0),0)</f>
        <v>0</v>
      </c>
      <c r="CN444" s="558">
        <f>IFERROR(VLOOKUP($AM444,装备!$B:$Q,10,0),0)</f>
        <v>0</v>
      </c>
      <c r="CO444" s="558">
        <f>IFERROR(VLOOKUP($AM444,装备!$B:$Q,11,0),0)</f>
        <v>0</v>
      </c>
      <c r="CP444" s="558">
        <f>IFERROR(VLOOKUP($AM444,装备!$B:$Q,12,0),0)</f>
        <v>0</v>
      </c>
      <c r="CQ444" s="558">
        <f>IFERROR(VLOOKUP($AM444,装备!$B:$Q,13,0),0)</f>
        <v>0</v>
      </c>
      <c r="CR444" s="558">
        <f>IFERROR(VLOOKUP($AM444,装备!$B:$Q,14,0),0)</f>
        <v>0</v>
      </c>
      <c r="CS444" s="558">
        <f>IFERROR(VLOOKUP($AM444,装备!$B:$Q,16,0),0)</f>
        <v>0</v>
      </c>
      <c r="CT444" s="558">
        <f>IFERROR(VLOOKUP($AM444,装备!$B:$Q,5,0),0)</f>
        <v>0</v>
      </c>
      <c r="CU444" s="558">
        <f>IFERROR(VLOOKUP(AN444,装备!$B:$C,2,0),0)</f>
        <v>0</v>
      </c>
      <c r="CV444" s="558">
        <f>IFERROR(VLOOKUP($AN444,装备!$B:$Q,5,0),0)</f>
        <v>0</v>
      </c>
      <c r="CW444" s="558">
        <f>IFERROR(VLOOKUP($AN444,装备!$B:$Q,6,0),0)</f>
        <v>0</v>
      </c>
      <c r="CX444" s="558">
        <f>IFERROR(VLOOKUP($AN444,装备!$B:$Q,7,0),0)</f>
        <v>0</v>
      </c>
      <c r="CY444" s="558">
        <f>IFERROR(VLOOKUP($AN444,装备!$B:$Q,8,0),0)</f>
        <v>0</v>
      </c>
      <c r="CZ444" s="558">
        <f>IFERROR(VLOOKUP($AN444,装备!$B:$Q,9,0),0)</f>
        <v>0</v>
      </c>
      <c r="DA444" s="558">
        <f>IFERROR(VLOOKUP($AN444,装备!$B:$Q,10,0),0)</f>
        <v>0</v>
      </c>
      <c r="DB444" s="558">
        <f>IFERROR(VLOOKUP($AN444,装备!$B:$Q,11,0),0)</f>
        <v>0</v>
      </c>
      <c r="DC444" s="558">
        <f>IFERROR(VLOOKUP($AN444,装备!$B:$Q,12,0),0)</f>
        <v>0</v>
      </c>
      <c r="DD444" s="558">
        <f>IFERROR(VLOOKUP($AN444,装备!$B:$Q,13,0),0)</f>
        <v>0</v>
      </c>
      <c r="DE444" s="558">
        <f>IFERROR(VLOOKUP($AN444,装备!$B:$Q,14,0),0)</f>
        <v>0</v>
      </c>
      <c r="DF444" s="558">
        <f>IFERROR(VLOOKUP($AN444,装备!$B:$Q,16,0),0)</f>
        <v>0</v>
      </c>
      <c r="DG444" s="558">
        <f>IFERROR(VLOOKUP($AN444,装备!$B:$Q,5,0),0)</f>
        <v>0</v>
      </c>
      <c r="DH444" s="558">
        <f>IFERROR(VLOOKUP(AO444,装备!$B:$C,2,0),0)</f>
        <v>0</v>
      </c>
      <c r="DI444" s="558">
        <f>IFERROR(VLOOKUP($AO444,装备!$B:$Q,5,0),0)</f>
        <v>0</v>
      </c>
      <c r="DJ444" s="558">
        <f>IFERROR(VLOOKUP($AO444,装备!$B:$Q,6,0),0)</f>
        <v>0</v>
      </c>
      <c r="DK444" s="558">
        <f>IFERROR(VLOOKUP($AO444,装备!$B:$Q,7,0),0)</f>
        <v>0</v>
      </c>
      <c r="DL444" s="558">
        <f>IFERROR(VLOOKUP($AO444,装备!$B:$Q,8,0),0)</f>
        <v>0</v>
      </c>
      <c r="DM444" s="558">
        <f>IFERROR(VLOOKUP($AO444,装备!$B:$Q,9,0),0)</f>
        <v>0</v>
      </c>
      <c r="DN444" s="558">
        <f>IFERROR(VLOOKUP($AO444,装备!$B:$Q,10,0),0)</f>
        <v>0</v>
      </c>
      <c r="DO444" s="558">
        <f>IFERROR(VLOOKUP($AO444,装备!$B:$Q,11,0),0)</f>
        <v>0</v>
      </c>
      <c r="DP444" s="558">
        <f>IFERROR(VLOOKUP($AO444,装备!$B:$Q,12,0),0)</f>
        <v>0</v>
      </c>
      <c r="DQ444" s="558">
        <f>IFERROR(VLOOKUP($AO444,装备!$B:$Q,13,0),0)</f>
        <v>0</v>
      </c>
      <c r="DR444" s="558">
        <f>IFERROR(VLOOKUP($AO444,装备!$B:$Q,14,0),0)</f>
        <v>0</v>
      </c>
      <c r="DS444" s="558">
        <f>IFERROR(VLOOKUP($AO444,装备!$B:$Q,16,0),0)</f>
        <v>0</v>
      </c>
      <c r="DT444" s="558">
        <f>IFERROR(VLOOKUP($AO444,装备!$B:$Q,5,0),0)</f>
        <v>0</v>
      </c>
    </row>
    <row r="445" spans="1:124">
      <c r="BG445" s="329"/>
      <c r="BH445" s="306"/>
    </row>
    <row r="446" spans="1:124">
      <c r="BG446" s="329"/>
      <c r="BH446" s="306"/>
    </row>
    <row r="447" spans="1:124">
      <c r="BG447" s="329"/>
      <c r="BH447" s="306"/>
    </row>
    <row r="448" spans="1:124">
      <c r="BG448" s="329"/>
      <c r="BH448" s="306"/>
    </row>
    <row r="449" spans="59:60">
      <c r="BG449" s="329"/>
      <c r="BH449" s="306"/>
    </row>
    <row r="450" spans="59:60">
      <c r="BG450" s="329"/>
      <c r="BH450" s="306"/>
    </row>
    <row r="451" spans="59:60">
      <c r="BG451" s="329"/>
      <c r="BH451" s="306"/>
    </row>
    <row r="452" spans="59:60">
      <c r="BG452" s="329"/>
      <c r="BH452" s="306"/>
    </row>
    <row r="453" spans="59:60">
      <c r="BG453" s="329"/>
      <c r="BH453" s="306"/>
    </row>
    <row r="454" spans="59:60">
      <c r="BG454" s="329"/>
      <c r="BH454" s="306"/>
    </row>
    <row r="455" spans="59:60">
      <c r="BG455" s="329"/>
      <c r="BH455" s="306"/>
    </row>
    <row r="456" spans="59:60">
      <c r="BG456" s="329"/>
      <c r="BH456" s="306"/>
    </row>
    <row r="457" spans="59:60">
      <c r="BG457" s="329"/>
      <c r="BH457" s="306"/>
    </row>
    <row r="458" spans="59:60">
      <c r="BG458" s="329"/>
      <c r="BH458" s="306"/>
    </row>
    <row r="459" spans="59:60">
      <c r="BG459" s="329"/>
      <c r="BH459" s="306"/>
    </row>
    <row r="460" spans="59:60">
      <c r="BG460" s="329"/>
      <c r="BH460" s="306"/>
    </row>
    <row r="461" spans="59:60">
      <c r="BG461" s="329"/>
      <c r="BH461" s="306"/>
    </row>
    <row r="462" spans="59:60">
      <c r="BG462" s="329"/>
      <c r="BH462" s="306"/>
    </row>
    <row r="463" spans="59:60">
      <c r="BG463" s="329"/>
      <c r="BH463" s="306"/>
    </row>
    <row r="464" spans="59:60">
      <c r="BG464" s="329"/>
      <c r="BH464" s="306"/>
    </row>
    <row r="465" spans="59:60">
      <c r="BG465" s="329"/>
      <c r="BH465" s="306"/>
    </row>
    <row r="466" spans="59:60">
      <c r="BG466" s="329"/>
      <c r="BH466" s="306"/>
    </row>
    <row r="467" spans="59:60">
      <c r="BG467" s="329"/>
      <c r="BH467" s="306"/>
    </row>
    <row r="468" spans="59:60">
      <c r="BG468" s="329"/>
      <c r="BH468" s="306"/>
    </row>
    <row r="469" spans="59:60">
      <c r="BG469" s="329"/>
      <c r="BH469" s="306"/>
    </row>
    <row r="470" spans="59:60">
      <c r="BG470" s="329"/>
      <c r="BH470" s="306"/>
    </row>
    <row r="471" spans="59:60">
      <c r="BG471" s="329"/>
      <c r="BH471" s="306"/>
    </row>
    <row r="472" spans="59:60">
      <c r="BG472" s="329"/>
      <c r="BH472" s="306"/>
    </row>
    <row r="473" spans="59:60">
      <c r="BG473" s="329"/>
      <c r="BH473" s="306"/>
    </row>
    <row r="474" spans="59:60">
      <c r="BG474" s="329"/>
      <c r="BH474" s="306"/>
    </row>
    <row r="475" spans="59:60">
      <c r="BG475" s="329"/>
      <c r="BH475" s="306"/>
    </row>
    <row r="476" spans="59:60">
      <c r="BG476" s="329"/>
      <c r="BH476" s="306"/>
    </row>
    <row r="477" spans="59:60">
      <c r="BG477" s="329"/>
      <c r="BH477" s="306"/>
    </row>
    <row r="478" spans="59:60">
      <c r="BG478" s="329"/>
      <c r="BH478" s="306"/>
    </row>
    <row r="479" spans="59:60">
      <c r="BG479" s="329"/>
      <c r="BH479" s="306"/>
    </row>
    <row r="480" spans="59:60">
      <c r="BG480" s="329"/>
      <c r="BH480" s="306"/>
    </row>
    <row r="481" spans="8:60">
      <c r="BG481" s="329"/>
      <c r="BH481" s="306"/>
    </row>
    <row r="482" spans="8:60">
      <c r="BG482" s="329"/>
      <c r="BH482" s="306"/>
    </row>
    <row r="483" spans="8:60">
      <c r="BG483" s="329"/>
      <c r="BH483" s="306"/>
    </row>
    <row r="484" spans="8:60">
      <c r="BG484" s="329"/>
      <c r="BH484" s="306"/>
    </row>
    <row r="485" spans="8:60">
      <c r="BG485" s="329"/>
      <c r="BH485" s="306"/>
    </row>
    <row r="486" spans="8:60">
      <c r="BG486" s="329"/>
      <c r="BH486" s="306"/>
    </row>
    <row r="487" spans="8:60">
      <c r="BG487" s="329"/>
      <c r="BH487" s="306"/>
    </row>
    <row r="488" spans="8:60">
      <c r="BG488" s="329"/>
      <c r="BH488" s="306"/>
    </row>
    <row r="489" spans="8:60">
      <c r="BG489" s="329"/>
      <c r="BH489" s="306"/>
    </row>
    <row r="490" spans="8:60">
      <c r="BG490" s="329"/>
      <c r="BH490" s="306"/>
    </row>
    <row r="491" spans="8:60">
      <c r="BG491" s="329"/>
      <c r="BH491" s="306"/>
    </row>
    <row r="492" spans="8:60">
      <c r="BG492" s="329"/>
      <c r="BH492" s="306"/>
    </row>
    <row r="493" spans="8:60">
      <c r="H493" s="304" t="str">
        <f>IF(C2=0,(IF(ISERROR(FIND("超长",未改造舰娘!$M2&amp;CC6&amp;CP6&amp;DC6&amp;DP6,未改造舰娘!$M2)),IF(ISERROR(FIND("长",未改造舰娘!$M2&amp;CC6&amp;CP6&amp;DC6&amp;DP6,1)),IF(ISERROR(FIND("中",未改造舰娘!$M2&amp;CC6&amp;CP6&amp;DC6&amp;DP6,1)),IF(ISERROR(FIND("短",未改造舰娘!$M2&amp;CC6&amp;CP6&amp;DC6&amp;DP6,1)),IF(ISERROR(FIND("无",未改造舰娘!$M2&amp;CC6&amp;CP6&amp;DC6&amp;DP6,1)),0,"无"),"短"),"中"),"长"),"超长")))</f>
        <v>长</v>
      </c>
      <c r="BG493" s="329"/>
      <c r="BH493" s="306"/>
    </row>
    <row r="494" spans="8:60">
      <c r="BG494" s="329"/>
      <c r="BH494" s="306"/>
    </row>
    <row r="495" spans="8:60">
      <c r="BG495" s="329"/>
      <c r="BH495" s="306"/>
    </row>
    <row r="496" spans="8:60">
      <c r="H496" s="304" t="str">
        <f>IF(C2=1,(IF(ISERROR(FIND("超长",未改造舰娘!$M2&amp;CC6&amp;CP6&amp;DC6&amp;DP6,1)),IF(ISERROR(FIND("长",未改造舰娘!$M2&amp;CC6&amp;CP6&amp;DC6&amp;DP6,1)),IF(ISERROR(FIND("中",未改造舰娘!$M2&amp;CC6&amp;CP6&amp;DC6&amp;DP6,1)),IF(ISERROR(FIND("短",未改造舰娘!$M2&amp;CC6&amp;CP6&amp;DC6&amp;DP6,1)),IF(ISERROR(FIND("无",未改造舰娘!$M2&amp;CC6&amp;CP6&amp;DC6&amp;DP6,1)),0,"无"),"短"),"中"),"长"),"超长")),未改造舰娘!$M2)</f>
        <v>长</v>
      </c>
      <c r="BG496" s="329"/>
      <c r="BH496" s="306"/>
    </row>
    <row r="497" spans="59:60">
      <c r="BG497" s="329"/>
      <c r="BH497" s="306"/>
    </row>
    <row r="498" spans="59:60">
      <c r="BG498" s="329"/>
      <c r="BH498" s="306"/>
    </row>
    <row r="499" spans="59:60">
      <c r="BG499" s="329"/>
      <c r="BH499" s="306"/>
    </row>
    <row r="500" spans="59:60">
      <c r="BG500" s="329"/>
      <c r="BH500" s="306"/>
    </row>
    <row r="501" spans="59:60">
      <c r="BG501" s="329"/>
      <c r="BH501" s="306"/>
    </row>
    <row r="502" spans="59:60">
      <c r="BG502" s="329"/>
      <c r="BH502" s="306"/>
    </row>
    <row r="503" spans="59:60">
      <c r="BG503" s="329"/>
      <c r="BH503" s="306"/>
    </row>
    <row r="504" spans="59:60">
      <c r="BG504" s="329"/>
      <c r="BH504" s="306"/>
    </row>
    <row r="505" spans="59:60">
      <c r="BG505" s="329"/>
      <c r="BH505" s="306"/>
    </row>
    <row r="506" spans="59:60">
      <c r="BG506" s="329"/>
      <c r="BH506" s="306"/>
    </row>
    <row r="507" spans="59:60">
      <c r="BG507" s="329"/>
      <c r="BH507" s="306"/>
    </row>
    <row r="508" spans="59:60">
      <c r="BG508" s="329"/>
      <c r="BH508" s="306"/>
    </row>
    <row r="509" spans="59:60">
      <c r="BG509" s="329"/>
      <c r="BH509" s="306"/>
    </row>
    <row r="510" spans="59:60">
      <c r="BG510" s="329"/>
      <c r="BH510" s="306"/>
    </row>
    <row r="511" spans="59:60">
      <c r="BG511" s="329"/>
      <c r="BH511" s="306"/>
    </row>
    <row r="512" spans="59:60">
      <c r="BG512" s="329"/>
      <c r="BH512" s="306"/>
    </row>
    <row r="513" spans="59:60">
      <c r="BG513" s="329"/>
      <c r="BH513" s="306"/>
    </row>
    <row r="514" spans="59:60">
      <c r="BG514" s="329"/>
      <c r="BH514" s="306"/>
    </row>
    <row r="515" spans="59:60">
      <c r="BG515" s="329"/>
      <c r="BH515" s="306"/>
    </row>
    <row r="516" spans="59:60">
      <c r="BG516" s="329"/>
      <c r="BH516" s="306"/>
    </row>
    <row r="517" spans="59:60">
      <c r="BG517" s="329"/>
      <c r="BH517" s="306"/>
    </row>
    <row r="518" spans="59:60">
      <c r="BG518" s="329"/>
      <c r="BH518" s="306"/>
    </row>
    <row r="519" spans="59:60">
      <c r="BG519" s="329"/>
      <c r="BH519" s="306"/>
    </row>
    <row r="520" spans="59:60">
      <c r="BG520" s="329"/>
      <c r="BH520" s="306"/>
    </row>
    <row r="521" spans="59:60">
      <c r="BG521" s="329"/>
      <c r="BH521" s="306"/>
    </row>
    <row r="522" spans="59:60">
      <c r="BG522" s="329"/>
      <c r="BH522" s="306"/>
    </row>
    <row r="523" spans="59:60">
      <c r="BG523" s="329"/>
      <c r="BH523" s="306"/>
    </row>
    <row r="524" spans="59:60">
      <c r="BG524" s="329"/>
      <c r="BH524" s="306"/>
    </row>
    <row r="525" spans="59:60">
      <c r="BG525" s="329"/>
    </row>
    <row r="526" spans="59:60">
      <c r="BG526" s="329"/>
    </row>
    <row r="527" spans="59:60">
      <c r="BG527" s="329"/>
    </row>
    <row r="528" spans="59:60">
      <c r="BG528" s="329"/>
    </row>
    <row r="529" spans="59:59">
      <c r="BG529" s="329"/>
    </row>
    <row r="530" spans="59:59">
      <c r="BG530" s="329"/>
    </row>
    <row r="531" spans="59:59">
      <c r="BG531" s="329"/>
    </row>
    <row r="532" spans="59:59">
      <c r="BG532" s="329"/>
    </row>
    <row r="533" spans="59:59">
      <c r="BG533" s="329"/>
    </row>
    <row r="534" spans="59:59">
      <c r="BG534" s="329"/>
    </row>
    <row r="535" spans="59:59">
      <c r="BG535" s="329"/>
    </row>
    <row r="536" spans="59:59">
      <c r="BG536" s="329"/>
    </row>
    <row r="537" spans="59:59">
      <c r="BG537" s="329"/>
    </row>
    <row r="538" spans="59:59">
      <c r="BG538" s="329"/>
    </row>
    <row r="539" spans="59:59">
      <c r="BG539" s="329"/>
    </row>
    <row r="540" spans="59:59">
      <c r="BG540" s="329"/>
    </row>
    <row r="541" spans="59:59">
      <c r="BG541" s="329"/>
    </row>
    <row r="542" spans="59:59">
      <c r="BG542" s="329"/>
    </row>
    <row r="543" spans="59:59">
      <c r="BG543" s="329"/>
    </row>
    <row r="544" spans="59:59">
      <c r="BG544" s="329"/>
    </row>
    <row r="545" spans="59:59">
      <c r="BG545" s="329"/>
    </row>
    <row r="546" spans="59:59">
      <c r="BG546" s="329"/>
    </row>
    <row r="547" spans="59:59">
      <c r="BG547" s="329"/>
    </row>
    <row r="548" spans="59:59">
      <c r="BG548" s="329"/>
    </row>
    <row r="549" spans="59:59">
      <c r="BG549" s="329"/>
    </row>
    <row r="550" spans="59:59">
      <c r="BG550" s="329"/>
    </row>
    <row r="551" spans="59:59">
      <c r="BG551" s="329"/>
    </row>
    <row r="552" spans="59:59">
      <c r="BG552" s="329"/>
    </row>
    <row r="553" spans="59:59">
      <c r="BG553" s="329"/>
    </row>
    <row r="554" spans="59:59">
      <c r="BG554" s="329"/>
    </row>
    <row r="555" spans="59:59">
      <c r="BG555" s="329"/>
    </row>
    <row r="556" spans="59:59">
      <c r="BG556" s="329"/>
    </row>
    <row r="557" spans="59:59">
      <c r="BG557" s="329"/>
    </row>
    <row r="558" spans="59:59">
      <c r="BG558" s="329"/>
    </row>
    <row r="559" spans="59:59">
      <c r="BG559" s="329"/>
    </row>
    <row r="560" spans="59:59">
      <c r="BG560" s="329"/>
    </row>
    <row r="561" spans="59:59">
      <c r="BG561" s="329"/>
    </row>
    <row r="562" spans="59:59">
      <c r="BG562" s="329"/>
    </row>
    <row r="563" spans="59:59">
      <c r="BG563" s="329"/>
    </row>
    <row r="564" spans="59:59">
      <c r="BG564" s="329"/>
    </row>
    <row r="565" spans="59:59">
      <c r="BG565" s="329"/>
    </row>
    <row r="566" spans="59:59">
      <c r="BG566" s="329"/>
    </row>
    <row r="567" spans="59:59">
      <c r="BG567" s="329"/>
    </row>
    <row r="568" spans="59:59">
      <c r="BG568" s="329"/>
    </row>
    <row r="569" spans="59:59">
      <c r="BG569" s="329"/>
    </row>
    <row r="570" spans="59:59">
      <c r="BG570" s="329"/>
    </row>
    <row r="571" spans="59:59">
      <c r="BG571" s="329"/>
    </row>
    <row r="572" spans="59:59">
      <c r="BG572" s="329"/>
    </row>
    <row r="573" spans="59:59">
      <c r="BG573" s="329"/>
    </row>
    <row r="574" spans="59:59">
      <c r="BG574" s="329"/>
    </row>
    <row r="575" spans="59:59">
      <c r="BG575" s="329"/>
    </row>
    <row r="576" spans="59:59">
      <c r="BG576" s="329"/>
    </row>
    <row r="577" spans="59:59">
      <c r="BG577" s="329"/>
    </row>
    <row r="578" spans="59:59">
      <c r="BG578" s="329"/>
    </row>
    <row r="579" spans="59:59">
      <c r="BG579" s="329"/>
    </row>
    <row r="580" spans="59:59">
      <c r="BG580" s="329"/>
    </row>
    <row r="581" spans="59:59">
      <c r="BG581" s="329"/>
    </row>
    <row r="582" spans="59:59">
      <c r="BG582" s="329"/>
    </row>
    <row r="583" spans="59:59">
      <c r="BG583" s="329"/>
    </row>
    <row r="584" spans="59:59">
      <c r="BG584" s="329"/>
    </row>
    <row r="585" spans="59:59">
      <c r="BG585" s="329"/>
    </row>
    <row r="586" spans="59:59">
      <c r="BG586" s="329"/>
    </row>
    <row r="587" spans="59:59">
      <c r="BG587" s="329"/>
    </row>
    <row r="588" spans="59:59">
      <c r="BG588" s="329"/>
    </row>
    <row r="589" spans="59:59">
      <c r="BG589" s="329"/>
    </row>
    <row r="590" spans="59:59">
      <c r="BG590" s="329"/>
    </row>
    <row r="591" spans="59:59">
      <c r="BG591" s="329"/>
    </row>
    <row r="592" spans="59:59">
      <c r="BG592" s="329"/>
    </row>
    <row r="593" spans="59:59">
      <c r="BG593" s="329"/>
    </row>
    <row r="594" spans="59:59">
      <c r="BG594" s="329"/>
    </row>
    <row r="595" spans="59:59">
      <c r="BG595" s="329"/>
    </row>
    <row r="596" spans="59:59">
      <c r="BG596" s="329"/>
    </row>
    <row r="597" spans="59:59">
      <c r="BG597" s="329"/>
    </row>
    <row r="598" spans="59:59">
      <c r="BG598" s="329"/>
    </row>
    <row r="599" spans="59:59">
      <c r="BG599" s="329"/>
    </row>
    <row r="600" spans="59:59">
      <c r="BG600" s="329"/>
    </row>
    <row r="601" spans="59:59">
      <c r="BG601" s="329"/>
    </row>
    <row r="602" spans="59:59">
      <c r="BG602" s="329"/>
    </row>
    <row r="603" spans="59:59">
      <c r="BG603" s="329"/>
    </row>
    <row r="604" spans="59:59">
      <c r="BG604" s="329"/>
    </row>
    <row r="605" spans="59:59">
      <c r="BG605" s="329"/>
    </row>
    <row r="606" spans="59:59">
      <c r="BG606" s="329"/>
    </row>
    <row r="607" spans="59:59">
      <c r="BG607" s="329"/>
    </row>
    <row r="608" spans="59:59">
      <c r="BG608" s="329"/>
    </row>
    <row r="609" spans="59:59">
      <c r="BG609" s="329"/>
    </row>
    <row r="610" spans="59:59">
      <c r="BG610" s="329"/>
    </row>
    <row r="611" spans="59:59">
      <c r="BG611" s="329"/>
    </row>
    <row r="612" spans="59:59">
      <c r="BG612" s="329"/>
    </row>
    <row r="613" spans="59:59">
      <c r="BG613" s="329"/>
    </row>
    <row r="614" spans="59:59">
      <c r="BG614" s="329"/>
    </row>
    <row r="615" spans="59:59">
      <c r="BG615" s="329"/>
    </row>
    <row r="616" spans="59:59">
      <c r="BG616" s="329"/>
    </row>
    <row r="617" spans="59:59">
      <c r="BG617" s="329"/>
    </row>
    <row r="618" spans="59:59">
      <c r="BG618" s="329"/>
    </row>
    <row r="619" spans="59:59">
      <c r="BG619" s="329"/>
    </row>
    <row r="620" spans="59:59">
      <c r="BG620" s="329"/>
    </row>
    <row r="621" spans="59:59">
      <c r="BG621" s="329"/>
    </row>
    <row r="622" spans="59:59">
      <c r="BG622" s="329"/>
    </row>
    <row r="623" spans="59:59">
      <c r="BG623" s="329"/>
    </row>
    <row r="624" spans="59:59">
      <c r="BG624" s="329"/>
    </row>
    <row r="625" spans="59:59">
      <c r="BG625" s="329"/>
    </row>
    <row r="626" spans="59:59">
      <c r="BG626" s="329"/>
    </row>
    <row r="627" spans="59:59">
      <c r="BG627" s="329"/>
    </row>
    <row r="628" spans="59:59">
      <c r="BG628" s="329"/>
    </row>
    <row r="629" spans="59:59">
      <c r="BG629" s="329"/>
    </row>
    <row r="630" spans="59:59">
      <c r="BG630" s="329"/>
    </row>
    <row r="631" spans="59:59">
      <c r="BG631" s="329"/>
    </row>
    <row r="632" spans="59:59">
      <c r="BG632" s="329"/>
    </row>
    <row r="633" spans="59:59">
      <c r="BG633" s="329"/>
    </row>
    <row r="634" spans="59:59">
      <c r="BG634" s="329"/>
    </row>
    <row r="635" spans="59:59">
      <c r="BG635" s="329"/>
    </row>
    <row r="636" spans="59:59">
      <c r="BG636" s="329"/>
    </row>
    <row r="637" spans="59:59">
      <c r="BG637" s="329"/>
    </row>
    <row r="638" spans="59:59">
      <c r="BG638" s="329"/>
    </row>
    <row r="639" spans="59:59">
      <c r="BG639" s="329"/>
    </row>
    <row r="640" spans="59:59">
      <c r="BG640" s="329"/>
    </row>
    <row r="641" spans="59:59">
      <c r="BG641" s="329"/>
    </row>
    <row r="642" spans="59:59">
      <c r="BG642" s="329"/>
    </row>
    <row r="643" spans="59:59">
      <c r="BG643" s="329"/>
    </row>
    <row r="644" spans="59:59">
      <c r="BG644" s="329"/>
    </row>
    <row r="645" spans="59:59">
      <c r="BG645" s="329"/>
    </row>
    <row r="646" spans="59:59">
      <c r="BG646" s="329"/>
    </row>
    <row r="647" spans="59:59">
      <c r="BG647" s="329"/>
    </row>
    <row r="648" spans="59:59">
      <c r="BG648" s="329"/>
    </row>
    <row r="649" spans="59:59">
      <c r="BG649" s="329"/>
    </row>
    <row r="650" spans="59:59">
      <c r="BG650" s="329"/>
    </row>
    <row r="651" spans="59:59">
      <c r="BG651" s="329"/>
    </row>
    <row r="652" spans="59:59">
      <c r="BG652" s="329"/>
    </row>
    <row r="653" spans="59:59">
      <c r="BG653" s="329"/>
    </row>
    <row r="654" spans="59:59">
      <c r="BG654" s="329"/>
    </row>
    <row r="655" spans="59:59">
      <c r="BG655" s="329"/>
    </row>
    <row r="656" spans="59:59">
      <c r="BG656" s="329"/>
    </row>
    <row r="657" spans="59:59">
      <c r="BG657" s="329"/>
    </row>
    <row r="658" spans="59:59">
      <c r="BG658" s="329"/>
    </row>
    <row r="659" spans="59:59">
      <c r="BG659" s="329"/>
    </row>
  </sheetData>
  <autoFilter ref="A5:BH444" xr:uid="{00000000-0009-0000-0000-00000A000000}">
    <filterColumn colId="5">
      <filters>
        <filter val="航母"/>
        <filter val="装母"/>
      </filters>
    </filterColumn>
    <sortState xmlns:xlrd2="http://schemas.microsoft.com/office/spreadsheetml/2017/richdata2" ref="A6:BH420">
      <sortCondition ref="A5:A419"/>
    </sortState>
  </autoFilter>
  <customSheetViews>
    <customSheetView guid="{35D06118-2AA7-4F0A-8D8F-9C671AEEE044}" showAutoFilter="1">
      <pane xSplit="5" ySplit="5" topLeftCell="AS201" activePane="bottomRight" state="frozen"/>
      <selection pane="bottomRight" activeCell="B206" sqref="B206"/>
      <pageMargins left="0.7" right="0.7" top="0.75" bottom="0.75" header="0.3" footer="0.3"/>
      <pageSetup paperSize="9" orientation="portrait" r:id="rId1"/>
      <autoFilter ref="A5:BC412" xr:uid="{96E653CF-096B-44C9-8E32-93E8E69BBC15}"/>
    </customSheetView>
  </customSheetViews>
  <mergeCells count="19">
    <mergeCell ref="V3:Y3"/>
    <mergeCell ref="D1:E3"/>
    <mergeCell ref="AR3:AU3"/>
    <mergeCell ref="BU3:CG3"/>
    <mergeCell ref="CH3:CT3"/>
    <mergeCell ref="Z3:AD3"/>
    <mergeCell ref="AE3:AK3"/>
    <mergeCell ref="AL3:AO3"/>
    <mergeCell ref="AP3:AQ3"/>
    <mergeCell ref="F3:J3"/>
    <mergeCell ref="K3:Q3"/>
    <mergeCell ref="R3:U3"/>
    <mergeCell ref="BF1:BG2"/>
    <mergeCell ref="DH3:DT3"/>
    <mergeCell ref="CU3:DG3"/>
    <mergeCell ref="AV3:AY3"/>
    <mergeCell ref="BE3:BH3"/>
    <mergeCell ref="BR3:BT3"/>
    <mergeCell ref="AZ3:BC3"/>
  </mergeCells>
  <phoneticPr fontId="34" type="noConversion"/>
  <conditionalFormatting sqref="B2:B1048576">
    <cfRule type="expression" dxfId="243" priority="35">
      <formula>E2=6</formula>
    </cfRule>
    <cfRule type="expression" dxfId="242" priority="36">
      <formula>E2=4</formula>
    </cfRule>
    <cfRule type="expression" dxfId="241" priority="37">
      <formula>E2=3</formula>
    </cfRule>
    <cfRule type="expression" dxfId="240" priority="38">
      <formula>E2=2</formula>
    </cfRule>
    <cfRule type="expression" dxfId="239" priority="39">
      <formula>E2=1</formula>
    </cfRule>
    <cfRule type="expression" dxfId="238" priority="40">
      <formula>E2=5</formula>
    </cfRule>
  </conditionalFormatting>
  <conditionalFormatting sqref="AL6:AL1048576">
    <cfRule type="expression" dxfId="237" priority="4">
      <formula>I6&lt;1</formula>
    </cfRule>
    <cfRule type="expression" dxfId="236" priority="29">
      <formula>BU6=6</formula>
    </cfRule>
    <cfRule type="expression" dxfId="235" priority="30">
      <formula>BU6=5</formula>
    </cfRule>
    <cfRule type="expression" dxfId="234" priority="31">
      <formula>BU6=4</formula>
    </cfRule>
    <cfRule type="expression" dxfId="233" priority="32">
      <formula>BU6=3</formula>
    </cfRule>
    <cfRule type="expression" dxfId="232" priority="33">
      <formula>BU6=2</formula>
    </cfRule>
    <cfRule type="expression" dxfId="231" priority="34">
      <formula>BU6=1</formula>
    </cfRule>
  </conditionalFormatting>
  <conditionalFormatting sqref="AM6:AM1048576">
    <cfRule type="expression" dxfId="230" priority="3">
      <formula>I6&lt;2</formula>
    </cfRule>
    <cfRule type="expression" dxfId="229" priority="23">
      <formula>CH6=6</formula>
    </cfRule>
    <cfRule type="expression" dxfId="228" priority="24">
      <formula>CH6=5</formula>
    </cfRule>
    <cfRule type="expression" dxfId="227" priority="25">
      <formula>CH6=4</formula>
    </cfRule>
    <cfRule type="expression" dxfId="226" priority="26">
      <formula>CH6=3</formula>
    </cfRule>
    <cfRule type="expression" dxfId="225" priority="27">
      <formula>CH6=2</formula>
    </cfRule>
    <cfRule type="expression" dxfId="224" priority="28">
      <formula>CH6=1</formula>
    </cfRule>
  </conditionalFormatting>
  <conditionalFormatting sqref="AN6:AN1048576">
    <cfRule type="expression" dxfId="223" priority="2">
      <formula>I6&lt;3</formula>
    </cfRule>
    <cfRule type="expression" dxfId="222" priority="17">
      <formula>CU6=6</formula>
    </cfRule>
    <cfRule type="expression" dxfId="221" priority="18">
      <formula>CU6=5</formula>
    </cfRule>
    <cfRule type="expression" dxfId="220" priority="19">
      <formula>CU6=4</formula>
    </cfRule>
    <cfRule type="expression" dxfId="219" priority="20">
      <formula>CU6=3</formula>
    </cfRule>
    <cfRule type="expression" dxfId="218" priority="21">
      <formula>CU6=2</formula>
    </cfRule>
    <cfRule type="expression" dxfId="217" priority="22">
      <formula>CU6=1</formula>
    </cfRule>
  </conditionalFormatting>
  <conditionalFormatting sqref="AO6:AO1048576">
    <cfRule type="expression" dxfId="216" priority="1">
      <formula>I6&lt;4</formula>
    </cfRule>
    <cfRule type="expression" dxfId="215" priority="11">
      <formula>DH6=6</formula>
    </cfRule>
    <cfRule type="expression" dxfId="214" priority="12">
      <formula>DH6=5</formula>
    </cfRule>
    <cfRule type="expression" dxfId="213" priority="13">
      <formula>DH6=4</formula>
    </cfRule>
    <cfRule type="expression" dxfId="212" priority="14">
      <formula>DH6=3</formula>
    </cfRule>
    <cfRule type="expression" dxfId="211" priority="15">
      <formula>DH6=2</formula>
    </cfRule>
    <cfRule type="expression" dxfId="210" priority="16">
      <formula>DH6=1</formula>
    </cfRule>
  </conditionalFormatting>
  <conditionalFormatting sqref="B1">
    <cfRule type="expression" dxfId="209" priority="41">
      <formula>E1=6</formula>
    </cfRule>
    <cfRule type="expression" dxfId="208" priority="41">
      <formula>E1=5</formula>
    </cfRule>
    <cfRule type="expression" dxfId="207" priority="41">
      <formula>E1=4</formula>
    </cfRule>
    <cfRule type="expression" dxfId="206" priority="41">
      <formula>E1=3</formula>
    </cfRule>
    <cfRule type="expression" dxfId="205" priority="41">
      <formula>E1=2</formula>
    </cfRule>
    <cfRule type="expression" dxfId="204" priority="41">
      <formula>E1=1</formula>
    </cfRule>
  </conditionalFormatting>
  <hyperlinks>
    <hyperlink ref="BF1:BG2" r:id="rId2" display="查看掉落请将AZ及BA列设置为自动换行（影响排版）具体掉落数据请查看对应盒子网站" xr:uid="{00000000-0004-0000-0A00-000000000000}"/>
  </hyperlinks>
  <pageMargins left="0.7" right="0.7" top="0.75" bottom="0.75" header="0.3" footer="0.3"/>
  <pageSetup paperSize="9" orientation="portrait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T440"/>
  <sheetViews>
    <sheetView tabSelected="1" workbookViewId="0">
      <pane xSplit="5" ySplit="5" topLeftCell="F162" activePane="bottomRight" state="frozen"/>
      <selection pane="topRight" activeCell="F1" sqref="F1"/>
      <selection pane="bottomLeft" activeCell="A6" sqref="A6"/>
      <selection pane="bottomRight" activeCell="AQ171" sqref="AQ171"/>
    </sheetView>
  </sheetViews>
  <sheetFormatPr defaultColWidth="8.875" defaultRowHeight="13.5"/>
  <cols>
    <col min="1" max="1" width="9.5" style="301" bestFit="1" customWidth="1"/>
    <col min="2" max="2" width="20.125" style="351" customWidth="1"/>
    <col min="3" max="4" width="10.75" style="325" customWidth="1"/>
    <col min="5" max="5" width="5.375" style="303" bestFit="1" customWidth="1"/>
    <col min="6" max="7" width="5.375" style="304" bestFit="1" customWidth="1"/>
    <col min="8" max="8" width="15.25" style="304" bestFit="1" customWidth="1"/>
    <col min="9" max="9" width="10.375" style="346" customWidth="1"/>
    <col min="10" max="10" width="9.125" style="304" bestFit="1" customWidth="1"/>
    <col min="11" max="11" width="8.5" style="305" customWidth="1"/>
    <col min="12" max="13" width="8.5" style="304" customWidth="1"/>
    <col min="14" max="14" width="8.5" style="518" customWidth="1"/>
    <col min="15" max="16" width="8.5" style="304" customWidth="1"/>
    <col min="17" max="17" width="8.5" style="303" customWidth="1"/>
    <col min="18" max="21" width="8.5" style="304" bestFit="1" customWidth="1"/>
    <col min="22" max="22" width="8.5" style="305" customWidth="1"/>
    <col min="23" max="24" width="8.5" style="304" customWidth="1"/>
    <col min="25" max="25" width="8.5" style="303" customWidth="1"/>
    <col min="26" max="30" width="5.375" style="304" customWidth="1"/>
    <col min="31" max="31" width="9.125" style="305" bestFit="1" customWidth="1"/>
    <col min="32" max="35" width="5.5" style="304" bestFit="1" customWidth="1"/>
    <col min="36" max="36" width="9.125" style="304" bestFit="1" customWidth="1"/>
    <col min="37" max="37" width="9.125" style="303" bestFit="1" customWidth="1"/>
    <col min="38" max="38" width="30.125" style="306" bestFit="1" customWidth="1"/>
    <col min="39" max="39" width="33.25" style="306" customWidth="1"/>
    <col min="40" max="40" width="29" style="306" bestFit="1" customWidth="1"/>
    <col min="41" max="41" width="24.875" style="306" bestFit="1" customWidth="1"/>
    <col min="42" max="42" width="55" style="307" bestFit="1" customWidth="1"/>
    <col min="43" max="43" width="50.75" style="308" customWidth="1"/>
    <col min="44" max="47" width="8.5" style="304" customWidth="1"/>
    <col min="48" max="48" width="7" style="305" customWidth="1"/>
    <col min="49" max="50" width="7" style="304" customWidth="1"/>
    <col min="51" max="51" width="7" style="303" customWidth="1"/>
    <col min="52" max="54" width="7" style="500" customWidth="1"/>
    <col min="55" max="55" width="7" style="498" customWidth="1"/>
    <col min="56" max="56" width="31.5" style="306" customWidth="1"/>
    <col min="57" max="57" width="8" style="301" customWidth="1"/>
    <col min="58" max="59" width="8" style="306" customWidth="1"/>
    <col min="60" max="60" width="8" style="309" customWidth="1"/>
    <col min="61" max="72" width="8.875" style="306"/>
    <col min="73" max="124" width="10" style="304" customWidth="1"/>
    <col min="125" max="16384" width="8.875" style="306"/>
  </cols>
  <sheetData>
    <row r="1" spans="1:124" ht="13.35" customHeight="1">
      <c r="A1" s="301" t="s">
        <v>4965</v>
      </c>
      <c r="B1" s="317"/>
      <c r="C1" s="311">
        <v>110</v>
      </c>
      <c r="D1" s="620" t="s">
        <v>4966</v>
      </c>
      <c r="E1" s="621"/>
      <c r="AQ1" s="308">
        <v>50</v>
      </c>
    </row>
    <row r="2" spans="1:124" ht="13.35" customHeight="1">
      <c r="A2" s="310" t="s">
        <v>4963</v>
      </c>
      <c r="B2" s="318"/>
      <c r="C2" s="311">
        <v>0</v>
      </c>
      <c r="D2" s="620"/>
      <c r="E2" s="621"/>
    </row>
    <row r="3" spans="1:124">
      <c r="A3" s="294" t="s">
        <v>4958</v>
      </c>
      <c r="B3" s="335"/>
      <c r="C3" s="325">
        <v>1</v>
      </c>
      <c r="D3" s="620"/>
      <c r="E3" s="621"/>
      <c r="F3" s="615" t="s">
        <v>3809</v>
      </c>
      <c r="G3" s="615"/>
      <c r="H3" s="615"/>
      <c r="I3" s="615"/>
      <c r="J3" s="615"/>
      <c r="K3" s="616" t="s">
        <v>3810</v>
      </c>
      <c r="L3" s="615"/>
      <c r="M3" s="615"/>
      <c r="N3" s="615"/>
      <c r="O3" s="615"/>
      <c r="P3" s="615"/>
      <c r="Q3" s="617"/>
      <c r="R3" s="615" t="s">
        <v>3811</v>
      </c>
      <c r="S3" s="615"/>
      <c r="T3" s="615"/>
      <c r="U3" s="615"/>
      <c r="V3" s="616" t="s">
        <v>3812</v>
      </c>
      <c r="W3" s="615"/>
      <c r="X3" s="615"/>
      <c r="Y3" s="617"/>
      <c r="Z3" s="622" t="s">
        <v>3813</v>
      </c>
      <c r="AA3" s="622"/>
      <c r="AB3" s="622"/>
      <c r="AC3" s="622"/>
      <c r="AD3" s="622"/>
      <c r="AE3" s="616" t="s">
        <v>3814</v>
      </c>
      <c r="AF3" s="615"/>
      <c r="AG3" s="615"/>
      <c r="AH3" s="615"/>
      <c r="AI3" s="615"/>
      <c r="AJ3" s="615"/>
      <c r="AK3" s="617"/>
      <c r="AL3" s="615" t="s">
        <v>3815</v>
      </c>
      <c r="AM3" s="615"/>
      <c r="AN3" s="615"/>
      <c r="AO3" s="615"/>
      <c r="AP3" s="623" t="s">
        <v>3816</v>
      </c>
      <c r="AQ3" s="624"/>
      <c r="AR3" s="615" t="s">
        <v>3817</v>
      </c>
      <c r="AS3" s="615"/>
      <c r="AT3" s="615"/>
      <c r="AU3" s="615"/>
      <c r="AV3" s="616" t="s">
        <v>3818</v>
      </c>
      <c r="AW3" s="615"/>
      <c r="AX3" s="615"/>
      <c r="AY3" s="617"/>
      <c r="AZ3" s="618" t="s">
        <v>5764</v>
      </c>
      <c r="BA3" s="619"/>
      <c r="BB3" s="619"/>
      <c r="BC3" s="619"/>
      <c r="BD3" s="448" t="s">
        <v>5530</v>
      </c>
      <c r="BE3" s="616" t="s">
        <v>3819</v>
      </c>
      <c r="BF3" s="615"/>
      <c r="BG3" s="615"/>
      <c r="BH3" s="617"/>
      <c r="BR3" s="615"/>
      <c r="BS3" s="615"/>
      <c r="BT3" s="615"/>
      <c r="BU3" s="615" t="s">
        <v>4959</v>
      </c>
      <c r="BV3" s="615"/>
      <c r="BW3" s="615"/>
      <c r="BX3" s="615"/>
      <c r="BY3" s="615"/>
      <c r="BZ3" s="615"/>
      <c r="CA3" s="615"/>
      <c r="CB3" s="615"/>
      <c r="CC3" s="615"/>
      <c r="CD3" s="615"/>
      <c r="CE3" s="615"/>
      <c r="CF3" s="615"/>
      <c r="CG3" s="615"/>
      <c r="CH3" s="615" t="s">
        <v>4960</v>
      </c>
      <c r="CI3" s="615"/>
      <c r="CJ3" s="615"/>
      <c r="CK3" s="615"/>
      <c r="CL3" s="615"/>
      <c r="CM3" s="615"/>
      <c r="CN3" s="615"/>
      <c r="CO3" s="615"/>
      <c r="CP3" s="615"/>
      <c r="CQ3" s="615"/>
      <c r="CR3" s="615"/>
      <c r="CS3" s="615"/>
      <c r="CT3" s="615"/>
      <c r="CU3" s="615" t="s">
        <v>4961</v>
      </c>
      <c r="CV3" s="615"/>
      <c r="CW3" s="615"/>
      <c r="CX3" s="615"/>
      <c r="CY3" s="615"/>
      <c r="CZ3" s="615"/>
      <c r="DA3" s="615"/>
      <c r="DB3" s="615"/>
      <c r="DC3" s="615"/>
      <c r="DD3" s="615"/>
      <c r="DE3" s="615"/>
      <c r="DF3" s="615"/>
      <c r="DG3" s="615"/>
      <c r="DH3" s="615" t="s">
        <v>4962</v>
      </c>
      <c r="DI3" s="615"/>
      <c r="DJ3" s="615"/>
      <c r="DK3" s="615"/>
      <c r="DL3" s="615"/>
      <c r="DM3" s="615"/>
      <c r="DN3" s="615"/>
      <c r="DO3" s="615"/>
      <c r="DP3" s="615"/>
      <c r="DQ3" s="615"/>
      <c r="DR3" s="615"/>
      <c r="DS3" s="615"/>
      <c r="DT3" s="615"/>
    </row>
    <row r="4" spans="1:124" s="314" customFormat="1">
      <c r="A4" s="301" t="s">
        <v>3808</v>
      </c>
      <c r="B4" s="351"/>
      <c r="C4" s="321">
        <v>1</v>
      </c>
      <c r="D4" s="321"/>
      <c r="E4" s="291" t="s">
        <v>3821</v>
      </c>
      <c r="F4" s="313" t="s">
        <v>1466</v>
      </c>
      <c r="G4" s="313" t="s">
        <v>3822</v>
      </c>
      <c r="H4" s="313" t="s">
        <v>3823</v>
      </c>
      <c r="I4" s="347" t="s">
        <v>5451</v>
      </c>
      <c r="J4" s="313" t="s">
        <v>1272</v>
      </c>
      <c r="K4" s="296" t="s">
        <v>1118</v>
      </c>
      <c r="L4" s="313" t="s">
        <v>3824</v>
      </c>
      <c r="M4" s="304" t="s">
        <v>3825</v>
      </c>
      <c r="N4" s="523" t="s">
        <v>5797</v>
      </c>
      <c r="O4" s="313" t="s">
        <v>1122</v>
      </c>
      <c r="P4" s="313" t="s">
        <v>1214</v>
      </c>
      <c r="Q4" s="297" t="s">
        <v>1124</v>
      </c>
      <c r="R4" s="313" t="s">
        <v>1119</v>
      </c>
      <c r="S4" s="313" t="s">
        <v>1121</v>
      </c>
      <c r="T4" s="313" t="s">
        <v>1120</v>
      </c>
      <c r="U4" s="313" t="s">
        <v>1244</v>
      </c>
      <c r="V4" s="290" t="s">
        <v>3826</v>
      </c>
      <c r="W4" s="313" t="s">
        <v>1123</v>
      </c>
      <c r="X4" s="313" t="s">
        <v>3827</v>
      </c>
      <c r="Y4" s="291" t="s">
        <v>3828</v>
      </c>
      <c r="Z4" s="313">
        <v>1</v>
      </c>
      <c r="AA4" s="313">
        <v>2</v>
      </c>
      <c r="AB4" s="313">
        <v>3</v>
      </c>
      <c r="AC4" s="313">
        <v>4</v>
      </c>
      <c r="AD4" s="313" t="s">
        <v>3829</v>
      </c>
      <c r="AE4" s="305" t="s">
        <v>3830</v>
      </c>
      <c r="AF4" s="304" t="s">
        <v>3831</v>
      </c>
      <c r="AG4" s="304" t="s">
        <v>3832</v>
      </c>
      <c r="AH4" s="304" t="s">
        <v>3833</v>
      </c>
      <c r="AI4" s="304" t="s">
        <v>3834</v>
      </c>
      <c r="AJ4" s="304" t="s">
        <v>3835</v>
      </c>
      <c r="AK4" s="303" t="s">
        <v>3836</v>
      </c>
      <c r="AL4" s="306" t="s">
        <v>3837</v>
      </c>
      <c r="AM4" s="306" t="s">
        <v>3838</v>
      </c>
      <c r="AN4" s="306" t="s">
        <v>3839</v>
      </c>
      <c r="AO4" s="306" t="s">
        <v>3840</v>
      </c>
      <c r="AP4" s="307" t="s">
        <v>3841</v>
      </c>
      <c r="AQ4" s="308" t="s">
        <v>3842</v>
      </c>
      <c r="AR4" s="304" t="s">
        <v>3843</v>
      </c>
      <c r="AS4" s="304" t="s">
        <v>3844</v>
      </c>
      <c r="AT4" s="304" t="s">
        <v>3845</v>
      </c>
      <c r="AU4" s="304" t="s">
        <v>3846</v>
      </c>
      <c r="AV4" s="305" t="s">
        <v>3831</v>
      </c>
      <c r="AW4" s="304" t="s">
        <v>3832</v>
      </c>
      <c r="AX4" s="304" t="s">
        <v>3833</v>
      </c>
      <c r="AY4" s="303" t="s">
        <v>3834</v>
      </c>
      <c r="AZ4" s="501" t="s">
        <v>5765</v>
      </c>
      <c r="BA4" s="501" t="s">
        <v>5766</v>
      </c>
      <c r="BB4" s="501" t="s">
        <v>5767</v>
      </c>
      <c r="BC4" s="502" t="s">
        <v>5768</v>
      </c>
      <c r="BD4" s="448" t="s">
        <v>5530</v>
      </c>
      <c r="BE4" s="292" t="s">
        <v>3847</v>
      </c>
      <c r="BF4" s="314" t="s">
        <v>3848</v>
      </c>
      <c r="BG4" s="314" t="s">
        <v>4999</v>
      </c>
      <c r="BH4" s="293" t="s">
        <v>3849</v>
      </c>
      <c r="BU4" s="313" t="s">
        <v>4964</v>
      </c>
      <c r="BV4" s="315" t="s">
        <v>3855</v>
      </c>
      <c r="BW4" s="315" t="s">
        <v>3859</v>
      </c>
      <c r="BX4" s="315" t="s">
        <v>3863</v>
      </c>
      <c r="BY4" s="315" t="s">
        <v>3861</v>
      </c>
      <c r="BZ4" s="315" t="s">
        <v>4350</v>
      </c>
      <c r="CA4" s="315" t="s">
        <v>4351</v>
      </c>
      <c r="CB4" s="315" t="s">
        <v>4352</v>
      </c>
      <c r="CC4" s="315" t="s">
        <v>3858</v>
      </c>
      <c r="CD4" s="315" t="s">
        <v>4353</v>
      </c>
      <c r="CE4" s="315" t="s">
        <v>558</v>
      </c>
      <c r="CF4" s="315" t="s">
        <v>4354</v>
      </c>
      <c r="CG4" s="315" t="s">
        <v>4355</v>
      </c>
      <c r="CH4" s="316" t="s">
        <v>4964</v>
      </c>
      <c r="CI4" s="315" t="s">
        <v>3855</v>
      </c>
      <c r="CJ4" s="315" t="s">
        <v>3859</v>
      </c>
      <c r="CK4" s="315" t="s">
        <v>3863</v>
      </c>
      <c r="CL4" s="315" t="s">
        <v>3861</v>
      </c>
      <c r="CM4" s="315" t="s">
        <v>4350</v>
      </c>
      <c r="CN4" s="315" t="s">
        <v>4351</v>
      </c>
      <c r="CO4" s="315" t="s">
        <v>4352</v>
      </c>
      <c r="CP4" s="315" t="s">
        <v>3858</v>
      </c>
      <c r="CQ4" s="315" t="s">
        <v>4353</v>
      </c>
      <c r="CR4" s="315" t="s">
        <v>558</v>
      </c>
      <c r="CS4" s="315" t="s">
        <v>4354</v>
      </c>
      <c r="CT4" s="315" t="s">
        <v>4355</v>
      </c>
      <c r="CU4" s="316" t="s">
        <v>4964</v>
      </c>
      <c r="CV4" s="315" t="s">
        <v>3855</v>
      </c>
      <c r="CW4" s="315" t="s">
        <v>3859</v>
      </c>
      <c r="CX4" s="315" t="s">
        <v>3863</v>
      </c>
      <c r="CY4" s="315" t="s">
        <v>3861</v>
      </c>
      <c r="CZ4" s="315" t="s">
        <v>4350</v>
      </c>
      <c r="DA4" s="315" t="s">
        <v>4351</v>
      </c>
      <c r="DB4" s="315" t="s">
        <v>4352</v>
      </c>
      <c r="DC4" s="315" t="s">
        <v>3858</v>
      </c>
      <c r="DD4" s="315" t="s">
        <v>4353</v>
      </c>
      <c r="DE4" s="315" t="s">
        <v>558</v>
      </c>
      <c r="DF4" s="315" t="s">
        <v>4354</v>
      </c>
      <c r="DG4" s="315" t="s">
        <v>4355</v>
      </c>
      <c r="DH4" s="316" t="s">
        <v>4964</v>
      </c>
      <c r="DI4" s="315" t="s">
        <v>3855</v>
      </c>
      <c r="DJ4" s="315" t="s">
        <v>3859</v>
      </c>
      <c r="DK4" s="315" t="s">
        <v>3863</v>
      </c>
      <c r="DL4" s="315" t="s">
        <v>3861</v>
      </c>
      <c r="DM4" s="315" t="s">
        <v>4350</v>
      </c>
      <c r="DN4" s="315" t="s">
        <v>4351</v>
      </c>
      <c r="DO4" s="315" t="s">
        <v>4352</v>
      </c>
      <c r="DP4" s="315" t="s">
        <v>3858</v>
      </c>
      <c r="DQ4" s="315" t="s">
        <v>4353</v>
      </c>
      <c r="DR4" s="315" t="s">
        <v>558</v>
      </c>
      <c r="DS4" s="315" t="s">
        <v>4354</v>
      </c>
      <c r="DT4" s="315" t="s">
        <v>4355</v>
      </c>
    </row>
    <row r="5" spans="1:124" s="314" customFormat="1">
      <c r="A5" s="295" t="s">
        <v>3820</v>
      </c>
      <c r="B5" s="352" t="s">
        <v>3807</v>
      </c>
      <c r="C5" s="321" t="s">
        <v>4956</v>
      </c>
      <c r="D5" s="321" t="s">
        <v>4957</v>
      </c>
      <c r="E5" s="291" t="s">
        <v>3821</v>
      </c>
      <c r="F5" s="313" t="s">
        <v>1466</v>
      </c>
      <c r="G5" s="313" t="s">
        <v>3822</v>
      </c>
      <c r="H5" s="313" t="s">
        <v>3823</v>
      </c>
      <c r="I5" s="347" t="s">
        <v>5451</v>
      </c>
      <c r="J5" s="313" t="s">
        <v>1272</v>
      </c>
      <c r="K5" s="296" t="s">
        <v>1118</v>
      </c>
      <c r="L5" s="313" t="s">
        <v>3824</v>
      </c>
      <c r="M5" s="304" t="s">
        <v>3825</v>
      </c>
      <c r="N5" s="523" t="s">
        <v>5797</v>
      </c>
      <c r="O5" s="313" t="s">
        <v>1122</v>
      </c>
      <c r="P5" s="313" t="s">
        <v>1214</v>
      </c>
      <c r="Q5" s="297" t="s">
        <v>1124</v>
      </c>
      <c r="R5" s="313" t="s">
        <v>1119</v>
      </c>
      <c r="S5" s="313" t="s">
        <v>1121</v>
      </c>
      <c r="T5" s="313" t="s">
        <v>1120</v>
      </c>
      <c r="U5" s="313" t="s">
        <v>1244</v>
      </c>
      <c r="V5" s="290" t="s">
        <v>3826</v>
      </c>
      <c r="W5" s="313" t="s">
        <v>1123</v>
      </c>
      <c r="X5" s="313" t="s">
        <v>3827</v>
      </c>
      <c r="Y5" s="291" t="s">
        <v>3828</v>
      </c>
      <c r="Z5" s="313">
        <v>1</v>
      </c>
      <c r="AA5" s="313">
        <v>2</v>
      </c>
      <c r="AB5" s="313">
        <v>3</v>
      </c>
      <c r="AC5" s="313">
        <v>4</v>
      </c>
      <c r="AD5" s="313" t="s">
        <v>3829</v>
      </c>
      <c r="AE5" s="305" t="s">
        <v>3830</v>
      </c>
      <c r="AF5" s="304" t="s">
        <v>3831</v>
      </c>
      <c r="AG5" s="304" t="s">
        <v>3832</v>
      </c>
      <c r="AH5" s="304" t="s">
        <v>3833</v>
      </c>
      <c r="AI5" s="304" t="s">
        <v>3834</v>
      </c>
      <c r="AJ5" s="304" t="s">
        <v>3835</v>
      </c>
      <c r="AK5" s="303" t="s">
        <v>3836</v>
      </c>
      <c r="AL5" s="306" t="s">
        <v>3837</v>
      </c>
      <c r="AM5" s="306" t="s">
        <v>3838</v>
      </c>
      <c r="AN5" s="306" t="s">
        <v>3839</v>
      </c>
      <c r="AO5" s="306" t="s">
        <v>3840</v>
      </c>
      <c r="AP5" s="307" t="s">
        <v>3841</v>
      </c>
      <c r="AQ5" s="308" t="s">
        <v>3842</v>
      </c>
      <c r="AR5" s="304" t="s">
        <v>3843</v>
      </c>
      <c r="AS5" s="304" t="s">
        <v>3844</v>
      </c>
      <c r="AT5" s="304" t="s">
        <v>3845</v>
      </c>
      <c r="AU5" s="304" t="s">
        <v>3846</v>
      </c>
      <c r="AV5" s="305" t="s">
        <v>3831</v>
      </c>
      <c r="AW5" s="304" t="s">
        <v>3832</v>
      </c>
      <c r="AX5" s="304" t="s">
        <v>3833</v>
      </c>
      <c r="AY5" s="303" t="s">
        <v>3834</v>
      </c>
      <c r="AZ5" s="501" t="s">
        <v>5765</v>
      </c>
      <c r="BA5" s="501" t="s">
        <v>5766</v>
      </c>
      <c r="BB5" s="501" t="s">
        <v>5767</v>
      </c>
      <c r="BC5" s="502" t="s">
        <v>5768</v>
      </c>
      <c r="BD5" s="448" t="s">
        <v>5530</v>
      </c>
      <c r="BE5" s="292" t="s">
        <v>3847</v>
      </c>
      <c r="BF5" s="314" t="s">
        <v>3848</v>
      </c>
      <c r="BG5" s="314" t="s">
        <v>4999</v>
      </c>
      <c r="BH5" s="293" t="s">
        <v>3849</v>
      </c>
      <c r="BU5" s="313" t="s">
        <v>4964</v>
      </c>
      <c r="BV5" s="315" t="s">
        <v>3855</v>
      </c>
      <c r="BW5" s="315" t="s">
        <v>3859</v>
      </c>
      <c r="BX5" s="315" t="s">
        <v>3863</v>
      </c>
      <c r="BY5" s="315" t="s">
        <v>3861</v>
      </c>
      <c r="BZ5" s="315" t="s">
        <v>4350</v>
      </c>
      <c r="CA5" s="315" t="s">
        <v>4351</v>
      </c>
      <c r="CB5" s="315" t="s">
        <v>4352</v>
      </c>
      <c r="CC5" s="315" t="s">
        <v>3858</v>
      </c>
      <c r="CD5" s="315" t="s">
        <v>4353</v>
      </c>
      <c r="CE5" s="315" t="s">
        <v>558</v>
      </c>
      <c r="CF5" s="315" t="s">
        <v>4354</v>
      </c>
      <c r="CG5" s="315" t="s">
        <v>4355</v>
      </c>
      <c r="CH5" s="316" t="s">
        <v>4964</v>
      </c>
      <c r="CI5" s="315" t="s">
        <v>3855</v>
      </c>
      <c r="CJ5" s="315" t="s">
        <v>3859</v>
      </c>
      <c r="CK5" s="315" t="s">
        <v>3863</v>
      </c>
      <c r="CL5" s="315" t="s">
        <v>3861</v>
      </c>
      <c r="CM5" s="315" t="s">
        <v>4350</v>
      </c>
      <c r="CN5" s="315" t="s">
        <v>4351</v>
      </c>
      <c r="CO5" s="315" t="s">
        <v>4352</v>
      </c>
      <c r="CP5" s="315" t="s">
        <v>3858</v>
      </c>
      <c r="CQ5" s="315" t="s">
        <v>4353</v>
      </c>
      <c r="CR5" s="315" t="s">
        <v>558</v>
      </c>
      <c r="CS5" s="315" t="s">
        <v>4354</v>
      </c>
      <c r="CT5" s="315" t="s">
        <v>4355</v>
      </c>
      <c r="CU5" s="316" t="s">
        <v>4964</v>
      </c>
      <c r="CV5" s="315" t="s">
        <v>3855</v>
      </c>
      <c r="CW5" s="315" t="s">
        <v>3859</v>
      </c>
      <c r="CX5" s="315" t="s">
        <v>3863</v>
      </c>
      <c r="CY5" s="315" t="s">
        <v>3861</v>
      </c>
      <c r="CZ5" s="315" t="s">
        <v>4350</v>
      </c>
      <c r="DA5" s="315" t="s">
        <v>4351</v>
      </c>
      <c r="DB5" s="315" t="s">
        <v>4352</v>
      </c>
      <c r="DC5" s="315" t="s">
        <v>3858</v>
      </c>
      <c r="DD5" s="315" t="s">
        <v>4353</v>
      </c>
      <c r="DE5" s="315" t="s">
        <v>558</v>
      </c>
      <c r="DF5" s="315" t="s">
        <v>4354</v>
      </c>
      <c r="DG5" s="315" t="s">
        <v>4355</v>
      </c>
      <c r="DH5" s="316" t="s">
        <v>4964</v>
      </c>
      <c r="DI5" s="315" t="s">
        <v>3855</v>
      </c>
      <c r="DJ5" s="315" t="s">
        <v>3859</v>
      </c>
      <c r="DK5" s="315" t="s">
        <v>3863</v>
      </c>
      <c r="DL5" s="315" t="s">
        <v>3861</v>
      </c>
      <c r="DM5" s="315" t="s">
        <v>4350</v>
      </c>
      <c r="DN5" s="315" t="s">
        <v>4351</v>
      </c>
      <c r="DO5" s="315" t="s">
        <v>4352</v>
      </c>
      <c r="DP5" s="315" t="s">
        <v>3858</v>
      </c>
      <c r="DQ5" s="315" t="s">
        <v>4353</v>
      </c>
      <c r="DR5" s="315" t="s">
        <v>558</v>
      </c>
      <c r="DS5" s="315" t="s">
        <v>4354</v>
      </c>
      <c r="DT5" s="315" t="s">
        <v>4355</v>
      </c>
    </row>
    <row r="6" spans="1:124" ht="40.5">
      <c r="A6" s="301">
        <f>改造舰娘!$A2</f>
        <v>11000113</v>
      </c>
      <c r="B6" s="354" t="s">
        <v>18</v>
      </c>
      <c r="C6" s="323"/>
      <c r="D6" s="323">
        <f>$C$1</f>
        <v>110</v>
      </c>
      <c r="E6" s="303">
        <f>改造舰娘!$C2</f>
        <v>6</v>
      </c>
      <c r="F6" s="304" t="str">
        <f>改造舰娘!$D2</f>
        <v>战巡</v>
      </c>
      <c r="G6" s="304" t="str">
        <f>改造舰娘!$E2</f>
        <v>大型</v>
      </c>
      <c r="H6" s="304" t="str">
        <f>改造舰娘!$F2</f>
        <v>主力舰</v>
      </c>
      <c r="I6" s="346">
        <f>改造舰娘!$AR2</f>
        <v>4</v>
      </c>
      <c r="J6" s="304" t="str">
        <f>改造舰娘!$G2</f>
        <v>英国</v>
      </c>
      <c r="K6" s="305">
        <f>改造舰娘!$H2+(BV6+CI6+CV6+DI6)*$C$2</f>
        <v>80</v>
      </c>
      <c r="L6" s="304">
        <f>改造舰娘!$I2</f>
        <v>0</v>
      </c>
      <c r="M6" s="304">
        <f>改造舰娘!$J2</f>
        <v>6</v>
      </c>
      <c r="N6" s="518">
        <f>改造舰娘!$K2</f>
        <v>6</v>
      </c>
      <c r="O6" s="304">
        <f>改造舰娘!$L2+((CE6+CR6+DE6+DR6)*$C$2)</f>
        <v>8</v>
      </c>
      <c r="P6" s="304" t="str">
        <f>IF($C$2=1,(IF(ISERROR(FIND("超长",改造舰娘!$M2&amp;CC6&amp;CP6&amp;DC6&amp;DP6,1)),IF(ISERROR(FIND("长",改造舰娘!$M2&amp;CC6&amp;CP6&amp;DC6&amp;DP6,1)),IF(ISERROR(FIND("中",改造舰娘!$M2&amp;CC6&amp;CP6&amp;DC6&amp;DP6,1)),IF(ISERROR(FIND("短",改造舰娘!$M2&amp;CC6&amp;CP6&amp;DC6&amp;DP6,1)),IF(ISERROR(FIND("无",改造舰娘!$M2&amp;CC6&amp;CP6&amp;DC6&amp;DP6,1)),0,"无"),"短"),"中"),"长"),"超长")),改造舰娘!$M2)</f>
        <v>长</v>
      </c>
      <c r="Q6" s="303">
        <f>改造舰娘!$N2</f>
        <v>32</v>
      </c>
      <c r="R6" s="304">
        <f>(改造舰娘!$P2)+(改造舰娘!$Q2)*$C$3+((BW6+CJ6+CW6+DJ6)*$C$2)</f>
        <v>103</v>
      </c>
      <c r="S6" s="304">
        <f>(改造舰娘!$R2)+(改造舰娘!$S2)*$C$3+((BY6+CL6+CY6+DL6)*$C$2)</f>
        <v>0</v>
      </c>
      <c r="T6" s="304">
        <f>(改造舰娘!$T2)+(改造舰娘!$U2)*$C$3+((BX6+CK6+CX6+DK6)*$C$2)</f>
        <v>87</v>
      </c>
      <c r="U6" s="304">
        <f>(改造舰娘!$V2)+(改造舰娘!$W2)*$C$3+((CG6+CT6+DG6+DT6)*$C$2)</f>
        <v>85</v>
      </c>
      <c r="V6" s="305">
        <f>INT((((改造舰娘!$Y2)-(改造舰娘!$X2))*(((IF(D6=0,C6,D6))-1)/99))+改造舰娘!$X2)+((CB6+CO6+DB6+DO6)*$C$2)</f>
        <v>102</v>
      </c>
      <c r="W6" s="304">
        <f>INT((((改造舰娘!$AA2)-(改造舰娘!$Z2))*(((IF(D6=0,C6,D6))-1)/99))+改造舰娘!$Z2)+((CD6+CQ6+DD6+DQ6)*$C$2)</f>
        <v>68</v>
      </c>
      <c r="X6" s="304">
        <f>INT((((改造舰娘!$AC2)-(改造舰娘!$AB2))*(((IF(D6=0,C6,D6))-1)/99))+改造舰娘!$AB2)+((CA6+CN6+DA6+DN6)*$C$2)</f>
        <v>45</v>
      </c>
      <c r="Y6" s="303">
        <f>INT((((改造舰娘!$AE2)-(改造舰娘!$AD2))*(((IF(D6=0,C6,D6))-1)/99))+改造舰娘!$AD2)+((BZ6+CM6+CZ6+DM6)*$C$2)</f>
        <v>0</v>
      </c>
      <c r="Z6" s="304">
        <f>IF(改造舰娘!$AF2="","",改造舰娘!$AF2)</f>
        <v>3</v>
      </c>
      <c r="AA6" s="304">
        <f>IF(改造舰娘!$AG2="","",改造舰娘!$AG2)</f>
        <v>3</v>
      </c>
      <c r="AB6" s="304">
        <f>IF(改造舰娘!$AH2="","",改造舰娘!$AH2)</f>
        <v>3</v>
      </c>
      <c r="AC6" s="304">
        <f>IF(改造舰娘!$AI2="","",改造舰娘!$AI2)</f>
        <v>3</v>
      </c>
      <c r="AD6" s="304">
        <f>IF(改造舰娘!$AJ2="","",改造舰娘!$AJ2)</f>
        <v>12</v>
      </c>
      <c r="AE6" s="305">
        <f>IF(改造舰娘!$AK2="","",改造舰娘!$AK2)</f>
        <v>0</v>
      </c>
      <c r="AF6" s="304" t="str">
        <f>IF(改造舰娘!$AL2="","",改造舰娘!$AL2)</f>
        <v/>
      </c>
      <c r="AG6" s="304" t="str">
        <f>IF(改造舰娘!$AM2="","",改造舰娘!$AM2)</f>
        <v/>
      </c>
      <c r="AH6" s="304" t="str">
        <f>IF(改造舰娘!$AN2="","",改造舰娘!$AN2)</f>
        <v/>
      </c>
      <c r="AI6" s="304" t="str">
        <f>IF(改造舰娘!$AO2="","",改造舰娘!$AO2)</f>
        <v/>
      </c>
      <c r="AJ6" s="304" t="str">
        <f>IF(改造舰娘!$AP2="","",改造舰娘!$AP2)</f>
        <v/>
      </c>
      <c r="AK6" s="303" t="str">
        <f>IF(改造舰娘!$AQ2="","",改造舰娘!$AQ2)</f>
        <v/>
      </c>
      <c r="AL6" s="306" t="str">
        <f>IF(改造舰娘!$AS2="","",改造舰娘!$AS2)</f>
        <v>E国双联15英寸炮(改)</v>
      </c>
      <c r="AM6" s="306" t="str">
        <f>IF(改造舰娘!$AT2="","",改造舰娘!$AT2)</f>
        <v>附加装甲(大型)</v>
      </c>
      <c r="AN6" s="306" t="str">
        <f>IF(改造舰娘!$AU2="","",改造舰娘!$AU2)</f>
        <v>E国三联15英寸炮(试作型)</v>
      </c>
      <c r="AO6" s="306" t="str">
        <f>IF(改造舰娘!$AV2="","",改造舰娘!$AV2)</f>
        <v>“生姜&amp;鱼饼”</v>
      </c>
      <c r="AP6" s="307" t="str">
        <f>IF(改造舰娘!$AW2="","",改造舰娘!$AW2)</f>
        <v>皇家海军的荣耀(3级)：当胡德作为旗舰时，为队伍中所有舰船附加10%的被暴击率，为队伍中的E国舰船附加20%的暴击率，为其他国家的舰船附加10%的暴击率。</v>
      </c>
      <c r="AQ6" s="308" t="str">
        <f>IF(改造舰娘!$AX2="","",改造舰娘!$AX2)</f>
        <v>皇家巡游(3级)：当胡德作为旗舰时，提升全队航速4点。</v>
      </c>
      <c r="AR6" s="304">
        <f>IF(改造舰娘!$AY2="","",改造舰娘!$AY2)</f>
        <v>70</v>
      </c>
      <c r="AS6" s="304">
        <f>IF(改造舰娘!$AZ2="","",改造舰娘!$AZ2)</f>
        <v>120</v>
      </c>
      <c r="AT6" s="304">
        <f>IF(改造舰娘!$BA2="","",改造舰娘!$BA2)</f>
        <v>2.88</v>
      </c>
      <c r="AU6" s="304">
        <f>IF(改造舰娘!$BB2="","",改造舰娘!$BB2)</f>
        <v>5.4</v>
      </c>
      <c r="AV6" s="305">
        <f>IF((改造舰娘!$BG2+改造舰娘!$BK2*$C$4)=0,"",(改造舰娘!$BG2+改造舰娘!$BK2*$C$4))</f>
        <v>41</v>
      </c>
      <c r="AW6" s="304">
        <f>IF((改造舰娘!$BH2+改造舰娘!$BL2*$C$4)=0,"",(改造舰娘!$BH2+改造舰娘!$BL2*$C$4))</f>
        <v>76</v>
      </c>
      <c r="AX6" s="304">
        <f>IF((改造舰娘!$BI2+改造舰娘!$BM2*$C$4)=0,"",(改造舰娘!$BI2+改造舰娘!$BM2*$C$4))</f>
        <v>102</v>
      </c>
      <c r="AY6" s="303" t="str">
        <f>IF((改造舰娘!$BJ2+改造舰娘!$BN2*$C$4)=0,"",(改造舰娘!$BJ2+改造舰娘!$BN2*$C$4))</f>
        <v/>
      </c>
      <c r="AZ6" s="500">
        <f>IF(改造舰娘!BC2="","",改造舰娘!BC2)</f>
        <v>83</v>
      </c>
      <c r="BA6" s="500">
        <f>IF(改造舰娘!BD2="","",改造舰娘!BD2)</f>
        <v>0</v>
      </c>
      <c r="BB6" s="500">
        <f>IF(改造舰娘!BE2="","",改造舰娘!BE2)</f>
        <v>72</v>
      </c>
      <c r="BC6" s="498">
        <f>IF(改造舰娘!BF2="","",改造舰娘!BF2)</f>
        <v>47</v>
      </c>
      <c r="BD6" s="125" t="s">
        <v>5531</v>
      </c>
      <c r="BE6" s="301" t="b">
        <f>IF(改造舰娘!$BP2="","")</f>
        <v>0</v>
      </c>
      <c r="BF6" s="306" t="b">
        <f>IF(改造舰娘!$BQ2="","")</f>
        <v>0</v>
      </c>
      <c r="BG6" s="329" t="str">
        <f>IF(改造舰娘!$BR2="","")</f>
        <v/>
      </c>
      <c r="BH6" s="340" t="str">
        <f>IF(改造舰娘!$BS2="","")</f>
        <v/>
      </c>
      <c r="BU6" s="304">
        <f>IFERROR(VLOOKUP(AL6,装备!$B:$C,2,0),0)</f>
        <v>5</v>
      </c>
      <c r="BV6" s="304">
        <f>IFERROR(VLOOKUP($AL6,装备!$B:$Q,5,0),0)</f>
        <v>0</v>
      </c>
      <c r="BW6" s="304">
        <f>IFERROR(VLOOKUP($AL6,装备!$B:$Q,6,0),0)</f>
        <v>19</v>
      </c>
      <c r="BX6" s="304">
        <f>IFERROR(VLOOKUP($AL6,装备!$B:$Q,7,0),0)</f>
        <v>0</v>
      </c>
      <c r="BY6" s="304">
        <f>IFERROR(VLOOKUP($AL6,装备!$B:$Q,8,0),0)</f>
        <v>0</v>
      </c>
      <c r="BZ6" s="304">
        <f>IFERROR(VLOOKUP($AL6,装备!$B:$Q,9,0),0)</f>
        <v>0</v>
      </c>
      <c r="CA6" s="304">
        <f>IFERROR(VLOOKUP($AL6,装备!$B:$Q,10,0),0)</f>
        <v>0</v>
      </c>
      <c r="CB6" s="304">
        <f>IFERROR(VLOOKUP($AL6,装备!$B:$Q,11,0),0)</f>
        <v>2</v>
      </c>
      <c r="CC6" s="304" t="str">
        <f>IFERROR(VLOOKUP($AL6,装备!$B:$Q,12,0),0)</f>
        <v>长</v>
      </c>
      <c r="CD6" s="304">
        <f>IFERROR(VLOOKUP($AL6,装备!$B:$Q,13,0),0)</f>
        <v>0</v>
      </c>
      <c r="CE6" s="304">
        <f>IFERROR(VLOOKUP($AL6,装备!$B:$Q,14,0),0)</f>
        <v>0</v>
      </c>
      <c r="CF6" s="304">
        <f>IFERROR(VLOOKUP($AL6,装备!$B:$Q,16,0),0)</f>
        <v>0</v>
      </c>
      <c r="CG6" s="304">
        <f>IFERROR(VLOOKUP($AL6,装备!$B:$Q,5,0),0)</f>
        <v>0</v>
      </c>
      <c r="CH6" s="304">
        <f>IFERROR(VLOOKUP(AM6,装备!$B:$C,2,0),0)</f>
        <v>4</v>
      </c>
      <c r="CI6" s="304">
        <f>IFERROR(VLOOKUP($AM6,装备!$B:$Q,5,0),0)</f>
        <v>0</v>
      </c>
      <c r="CJ6" s="304">
        <f>IFERROR(VLOOKUP($AM6,装备!$B:$Q,6,0),0)</f>
        <v>0</v>
      </c>
      <c r="CK6" s="304">
        <f>IFERROR(VLOOKUP($AM6,装备!$B:$Q,7,0),0)</f>
        <v>9</v>
      </c>
      <c r="CL6" s="304">
        <f>IFERROR(VLOOKUP($AM6,装备!$B:$Q,8,0),0)</f>
        <v>0</v>
      </c>
      <c r="CM6" s="304">
        <f>IFERROR(VLOOKUP($AM6,装备!$B:$Q,9,0),0)</f>
        <v>0</v>
      </c>
      <c r="CN6" s="304">
        <f>IFERROR(VLOOKUP($AM6,装备!$B:$Q,10,0),0)</f>
        <v>0</v>
      </c>
      <c r="CO6" s="304">
        <f>IFERROR(VLOOKUP($AM6,装备!$B:$Q,11,0),0)</f>
        <v>0</v>
      </c>
      <c r="CP6" s="304" t="str">
        <f>IFERROR(VLOOKUP($AM6,装备!$B:$Q,12,0),0)</f>
        <v>无</v>
      </c>
      <c r="CQ6" s="304">
        <f>IFERROR(VLOOKUP($AM6,装备!$B:$Q,13,0),0)</f>
        <v>-3</v>
      </c>
      <c r="CR6" s="304">
        <f>IFERROR(VLOOKUP($AM6,装备!$B:$Q,14,0),0)</f>
        <v>0</v>
      </c>
      <c r="CS6" s="304">
        <f>IFERROR(VLOOKUP($AM6,装备!$B:$Q,16,0),0)</f>
        <v>0</v>
      </c>
      <c r="CT6" s="304">
        <f>IFERROR(VLOOKUP($AM6,装备!$B:$Q,5,0),0)</f>
        <v>0</v>
      </c>
      <c r="CU6" s="304">
        <f>IFERROR(VLOOKUP(AN6,装备!$B:$C,2,0),0)</f>
        <v>5</v>
      </c>
      <c r="CV6" s="304">
        <f>IFERROR(VLOOKUP($AN6,装备!$B:$Q,5,0),0)</f>
        <v>0</v>
      </c>
      <c r="CW6" s="304">
        <f>IFERROR(VLOOKUP($AN6,装备!$B:$Q,6,0),0)</f>
        <v>21</v>
      </c>
      <c r="CX6" s="304">
        <f>IFERROR(VLOOKUP($AN6,装备!$B:$Q,7,0),0)</f>
        <v>0</v>
      </c>
      <c r="CY6" s="304">
        <f>IFERROR(VLOOKUP($AN6,装备!$B:$Q,8,0),0)</f>
        <v>0</v>
      </c>
      <c r="CZ6" s="304">
        <f>IFERROR(VLOOKUP($AN6,装备!$B:$Q,9,0),0)</f>
        <v>0</v>
      </c>
      <c r="DA6" s="304">
        <f>IFERROR(VLOOKUP($AN6,装备!$B:$Q,10,0),0)</f>
        <v>0</v>
      </c>
      <c r="DB6" s="304">
        <f>IFERROR(VLOOKUP($AN6,装备!$B:$Q,11,0),0)</f>
        <v>1</v>
      </c>
      <c r="DC6" s="304" t="str">
        <f>IFERROR(VLOOKUP($AN6,装备!$B:$Q,12,0),0)</f>
        <v>长</v>
      </c>
      <c r="DD6" s="304">
        <f>IFERROR(VLOOKUP($AN6,装备!$B:$Q,13,0),0)</f>
        <v>0</v>
      </c>
      <c r="DE6" s="304">
        <f>IFERROR(VLOOKUP($AN6,装备!$B:$Q,14,0),0)</f>
        <v>0</v>
      </c>
      <c r="DF6" s="304">
        <f>IFERROR(VLOOKUP($AN6,装备!$B:$Q,16,0),0)</f>
        <v>0</v>
      </c>
      <c r="DG6" s="304">
        <f>IFERROR(VLOOKUP($AN6,装备!$B:$Q,5,0),0)</f>
        <v>0</v>
      </c>
      <c r="DH6" s="304">
        <f>IFERROR(VLOOKUP(AO6,装备!$B:$C,2,0),0)</f>
        <v>4</v>
      </c>
      <c r="DI6" s="304">
        <f>IFERROR(VLOOKUP($AO6,装备!$B:$Q,5,0),0)</f>
        <v>0</v>
      </c>
      <c r="DJ6" s="304">
        <f>IFERROR(VLOOKUP($AO6,装备!$B:$Q,6,0),0)</f>
        <v>0</v>
      </c>
      <c r="DK6" s="304">
        <f>IFERROR(VLOOKUP($AO6,装备!$B:$Q,7,0),0)</f>
        <v>3</v>
      </c>
      <c r="DL6" s="304">
        <f>IFERROR(VLOOKUP($AO6,装备!$B:$Q,8,0),0)</f>
        <v>0</v>
      </c>
      <c r="DM6" s="304">
        <f>IFERROR(VLOOKUP($AO6,装备!$B:$Q,9,0),0)</f>
        <v>0</v>
      </c>
      <c r="DN6" s="304">
        <f>IFERROR(VLOOKUP($AO6,装备!$B:$Q,10,0),0)</f>
        <v>0</v>
      </c>
      <c r="DO6" s="304">
        <f>IFERROR(VLOOKUP($AO6,装备!$B:$Q,11,0),0)</f>
        <v>0</v>
      </c>
      <c r="DP6" s="304" t="str">
        <f>IFERROR(VLOOKUP($AO6,装备!$B:$Q,12,0),0)</f>
        <v>无</v>
      </c>
      <c r="DQ6" s="304">
        <f>IFERROR(VLOOKUP($AO6,装备!$B:$Q,13,0),0)</f>
        <v>0</v>
      </c>
      <c r="DR6" s="304">
        <f>IFERROR(VLOOKUP($AO6,装备!$B:$Q,14,0),0)</f>
        <v>3</v>
      </c>
      <c r="DS6" s="304">
        <f>IFERROR(VLOOKUP($AO6,装备!$B:$Q,16,0),0)</f>
        <v>0</v>
      </c>
      <c r="DT6" s="304">
        <f>IFERROR(VLOOKUP($AO6,装备!$B:$Q,5,0),0)</f>
        <v>0</v>
      </c>
    </row>
    <row r="7" spans="1:124" ht="27">
      <c r="A7" s="301">
        <f>改造舰娘!$A3</f>
        <v>11000213</v>
      </c>
      <c r="B7" s="354" t="s">
        <v>34</v>
      </c>
      <c r="C7" s="323"/>
      <c r="D7" s="323">
        <f t="shared" ref="D7:D70" si="0">$C$1</f>
        <v>110</v>
      </c>
      <c r="E7" s="303">
        <f>改造舰娘!$C3</f>
        <v>4</v>
      </c>
      <c r="F7" s="304" t="str">
        <f>改造舰娘!$D3</f>
        <v>航战</v>
      </c>
      <c r="G7" s="304" t="str">
        <f>改造舰娘!$E3</f>
        <v>大型</v>
      </c>
      <c r="H7" s="304" t="str">
        <f>改造舰娘!$F3</f>
        <v>主力舰</v>
      </c>
      <c r="I7" s="452">
        <f>改造舰娘!$AR3</f>
        <v>4</v>
      </c>
      <c r="J7" s="304" t="str">
        <f>改造舰娘!$G3</f>
        <v>日本</v>
      </c>
      <c r="K7" s="312">
        <f>改造舰娘!$H3+(BV7+CI7+CV7+DI7)*$C$2</f>
        <v>72</v>
      </c>
      <c r="L7" s="304">
        <f>改造舰娘!$I3</f>
        <v>0</v>
      </c>
      <c r="M7" s="304">
        <f>改造舰娘!$J3</f>
        <v>4</v>
      </c>
      <c r="N7" s="518">
        <f>改造舰娘!$K3</f>
        <v>3</v>
      </c>
      <c r="O7" s="304">
        <f>改造舰娘!$L3+((CE7+CR7+DE7+DR7)*$C$2)</f>
        <v>9</v>
      </c>
      <c r="P7" s="304" t="str">
        <f>IF($C$2=1,(IF(ISERROR(FIND("超长",改造舰娘!$M3&amp;CC7&amp;CP7&amp;DC7&amp;DP7,1)),IF(ISERROR(FIND("长",改造舰娘!$M3&amp;CC7&amp;CP7&amp;DC7&amp;DP7,1)),IF(ISERROR(FIND("中",改造舰娘!$M3&amp;CC7&amp;CP7&amp;DC7&amp;DP7,1)),IF(ISERROR(FIND("短",改造舰娘!$M3&amp;CC7&amp;CP7&amp;DC7&amp;DP7,1)),IF(ISERROR(FIND("无",改造舰娘!$M3&amp;CC7&amp;CP7&amp;DC7&amp;DP7,1)),0,"无"),"短"),"中"),"长"),"超长")),改造舰娘!$M3)</f>
        <v>长</v>
      </c>
      <c r="Q7" s="303">
        <f>改造舰娘!$N3</f>
        <v>24</v>
      </c>
      <c r="R7" s="304">
        <f>(改造舰娘!$P3)+(改造舰娘!$Q3)*$C$3+((BW7+CJ7+CW7+DJ7)*$C$2)</f>
        <v>88</v>
      </c>
      <c r="S7" s="304">
        <f>(改造舰娘!$R3)+(改造舰娘!$S3)*$C$3+((BY7+CL7+CY7+DL7)*$C$2)</f>
        <v>0</v>
      </c>
      <c r="T7" s="304">
        <f>(改造舰娘!$T3)+(改造舰娘!$U3)*$C$3+((BX7+CK7+CX7+DK7)*$C$2)</f>
        <v>84</v>
      </c>
      <c r="U7" s="304">
        <f>(改造舰娘!$V3)+(改造舰娘!$W3)*$C$3+((CG7+CT7+DG7+DT7)*$C$2)</f>
        <v>67</v>
      </c>
      <c r="V7" s="305">
        <f>INT((((改造舰娘!$Y3)-(改造舰娘!$X3))*(((IF(D7=0,C7,D7))-1)/99))+改造舰娘!$X3)+((CB7+CO7+DB7+DO7)*$C$2)</f>
        <v>100</v>
      </c>
      <c r="W7" s="304">
        <f>INT((((改造舰娘!$AA3)-(改造舰娘!$Z3))*(((IF(D7=0,C7,D7))-1)/99))+改造舰娘!$Z3)+((CD7+CQ7+DD7+DQ7)*$C$2)</f>
        <v>52</v>
      </c>
      <c r="X7" s="304">
        <f>INT((((改造舰娘!$AC3)-(改造舰娘!$AB3))*(((IF(D7=0,C7,D7))-1)/99))+改造舰娘!$AB3)+((CA7+CN7+DA7+DN7)*$C$2)</f>
        <v>47</v>
      </c>
      <c r="Y7" s="303">
        <f>INT((((改造舰娘!$AE3)-(改造舰娘!$AD3))*(((IF(D7=0,C7,D7))-1)/99))+改造舰娘!$AD3)+((BZ7+CM7+CZ7+DM7)*$C$2)</f>
        <v>0</v>
      </c>
      <c r="Z7" s="304">
        <f>IF(改造舰娘!$AF3="","",改造舰娘!$AF3)</f>
        <v>0</v>
      </c>
      <c r="AA7" s="304">
        <f>IF(改造舰娘!$AG3="","",改造舰娘!$AG3)</f>
        <v>0</v>
      </c>
      <c r="AB7" s="304">
        <f>IF(改造舰娘!$AH3="","",改造舰娘!$AH3)</f>
        <v>12</v>
      </c>
      <c r="AC7" s="304">
        <f>IF(改造舰娘!$AI3="","",改造舰娘!$AI3)</f>
        <v>18</v>
      </c>
      <c r="AD7" s="304">
        <f>IF(改造舰娘!$AJ3="","",改造舰娘!$AJ3)</f>
        <v>30</v>
      </c>
      <c r="AE7" s="305">
        <f>IF(改造舰娘!$AK3="","",改造舰娘!$AK3)</f>
        <v>0</v>
      </c>
      <c r="AF7" s="304" t="str">
        <f>IF(改造舰娘!$AL3="","",改造舰娘!$AL3)</f>
        <v/>
      </c>
      <c r="AG7" s="304" t="str">
        <f>IF(改造舰娘!$AM3="","",改造舰娘!$AM3)</f>
        <v/>
      </c>
      <c r="AH7" s="304" t="str">
        <f>IF(改造舰娘!$AN3="","",改造舰娘!$AN3)</f>
        <v/>
      </c>
      <c r="AI7" s="304" t="str">
        <f>IF(改造舰娘!$AO3="","",改造舰娘!$AO3)</f>
        <v/>
      </c>
      <c r="AJ7" s="304" t="str">
        <f>IF(改造舰娘!$AP3="","",改造舰娘!$AP3)</f>
        <v/>
      </c>
      <c r="AK7" s="303" t="str">
        <f>IF(改造舰娘!$AQ3="","",改造舰娘!$AQ3)</f>
        <v/>
      </c>
      <c r="AL7" s="306" t="str">
        <f>IF(改造舰娘!$AS3="","",改造舰娘!$AS3)</f>
        <v>J国试制35.6厘米三联主炮</v>
      </c>
      <c r="AM7" s="306" t="str">
        <f>IF(改造舰娘!$AT3="","",改造舰娘!$AT3)</f>
        <v/>
      </c>
      <c r="AN7" s="306" t="str">
        <f>IF(改造舰娘!$AU3="","",改造舰娘!$AU3)</f>
        <v/>
      </c>
      <c r="AO7" s="306" t="str">
        <f>IF(改造舰娘!$AV3="","",改造舰娘!$AV3)</f>
        <v/>
      </c>
      <c r="AP7" s="307" t="str">
        <f>IF(改造舰娘!$AW3="","",改造舰娘!$AW3)</f>
        <v>柱岛舰队(3级)：提升自身所装备的大口径主炮类装备的火力5点，单纵或者梯形阵时增加自身火力5点和命中15点。</v>
      </c>
      <c r="AQ7" s="308" t="str">
        <f>IF(改造舰娘!$AX3="","",改造舰娘!$AX3)</f>
        <v/>
      </c>
      <c r="AR7" s="304">
        <f>IF(改造舰娘!$AY3="","",改造舰娘!$AY3)</f>
        <v>85</v>
      </c>
      <c r="AS7" s="304">
        <f>IF(改造舰娘!$AZ3="","",改造舰娘!$AZ3)</f>
        <v>120</v>
      </c>
      <c r="AT7" s="304">
        <f>IF(改造舰娘!$BA3="","",改造舰娘!$BA3)</f>
        <v>2.5</v>
      </c>
      <c r="AU7" s="304">
        <f>IF(改造舰娘!$BB3="","",改造舰娘!$BB3)</f>
        <v>5.0999999999999996</v>
      </c>
      <c r="AV7" s="305">
        <f>IF((改造舰娘!$BG3+改造舰娘!$BK3*$C$4)=0,"",(改造舰娘!$BG3+改造舰娘!$BK3*$C$4))</f>
        <v>50</v>
      </c>
      <c r="AW7" s="304">
        <f>IF((改造舰娘!$BH3+改造舰娘!$BL3*$C$4)=0,"",(改造舰娘!$BH3+改造舰娘!$BL3*$C$4))</f>
        <v>75</v>
      </c>
      <c r="AX7" s="304">
        <f>IF((改造舰娘!$BI3+改造舰娘!$BM3*$C$4)=0,"",(改造舰娘!$BI3+改造舰娘!$BM3*$C$4))</f>
        <v>80</v>
      </c>
      <c r="AY7" s="303">
        <f>IF((改造舰娘!$BJ3+改造舰娘!$BN3*$C$4)=0,"",(改造舰娘!$BJ3+改造舰娘!$BN3*$C$4))</f>
        <v>10</v>
      </c>
      <c r="AZ7" s="500">
        <f>IF(改造舰娘!BC3="","",改造舰娘!BC3)</f>
        <v>34</v>
      </c>
      <c r="BA7" s="500">
        <f>IF(改造舰娘!BD3="","",改造舰娘!BD3)</f>
        <v>0</v>
      </c>
      <c r="BB7" s="500">
        <f>IF(改造舰娘!BE3="","",改造舰娘!BE3)</f>
        <v>64</v>
      </c>
      <c r="BC7" s="498">
        <f>IF(改造舰娘!BF3="","",改造舰娘!BF3)</f>
        <v>38</v>
      </c>
      <c r="BD7" s="125" t="s">
        <v>5532</v>
      </c>
      <c r="BE7" s="339" t="b">
        <f>IF(改造舰娘!$BP3="","")</f>
        <v>0</v>
      </c>
      <c r="BF7" s="306" t="b">
        <f>IF(改造舰娘!$BQ3="","")</f>
        <v>0</v>
      </c>
      <c r="BG7" s="329" t="str">
        <f>IF(改造舰娘!$BR3="","")</f>
        <v/>
      </c>
      <c r="BH7" s="340" t="str">
        <f>IF(改造舰娘!$BS3="","")</f>
        <v/>
      </c>
      <c r="BU7" s="304">
        <f>IFERROR(VLOOKUP(AL7,装备!$B:$C,2,0),0)</f>
        <v>4</v>
      </c>
      <c r="BV7" s="304">
        <f>IFERROR(VLOOKUP($AL7,装备!$B:$Q,5,0),0)</f>
        <v>0</v>
      </c>
      <c r="BW7" s="304">
        <f>IFERROR(VLOOKUP($AL7,装备!$B:$Q,6,0),0)</f>
        <v>19</v>
      </c>
      <c r="BX7" s="304">
        <f>IFERROR(VLOOKUP($AL7,装备!$B:$Q,7,0),0)</f>
        <v>0</v>
      </c>
      <c r="BY7" s="304">
        <f>IFERROR(VLOOKUP($AL7,装备!$B:$Q,8,0),0)</f>
        <v>0</v>
      </c>
      <c r="BZ7" s="304">
        <f>IFERROR(VLOOKUP($AL7,装备!$B:$Q,9,0),0)</f>
        <v>0</v>
      </c>
      <c r="CA7" s="304">
        <f>IFERROR(VLOOKUP($AL7,装备!$B:$Q,10,0),0)</f>
        <v>0</v>
      </c>
      <c r="CB7" s="304">
        <f>IFERROR(VLOOKUP($AL7,装备!$B:$Q,11,0),0)</f>
        <v>1</v>
      </c>
      <c r="CC7" s="304" t="str">
        <f>IFERROR(VLOOKUP($AL7,装备!$B:$Q,12,0),0)</f>
        <v>长</v>
      </c>
      <c r="CD7" s="304">
        <f>IFERROR(VLOOKUP($AL7,装备!$B:$Q,13,0),0)</f>
        <v>0</v>
      </c>
      <c r="CE7" s="304">
        <f>IFERROR(VLOOKUP($AL7,装备!$B:$Q,14,0),0)</f>
        <v>0</v>
      </c>
      <c r="CF7" s="304">
        <f>IFERROR(VLOOKUP($AL7,装备!$B:$Q,16,0),0)</f>
        <v>5</v>
      </c>
      <c r="CG7" s="304">
        <f>IFERROR(VLOOKUP($AL7,装备!$B:$Q,5,0),0)</f>
        <v>0</v>
      </c>
      <c r="CH7" s="304">
        <f>IFERROR(VLOOKUP(AM7,装备!$B:$C,2,0),0)</f>
        <v>0</v>
      </c>
      <c r="CI7" s="304">
        <f>IFERROR(VLOOKUP($AM7,装备!$B:$Q,5,0),0)</f>
        <v>0</v>
      </c>
      <c r="CJ7" s="304">
        <f>IFERROR(VLOOKUP($AM7,装备!$B:$Q,6,0),0)</f>
        <v>0</v>
      </c>
      <c r="CK7" s="304">
        <f>IFERROR(VLOOKUP($AM7,装备!$B:$Q,7,0),0)</f>
        <v>0</v>
      </c>
      <c r="CL7" s="304">
        <f>IFERROR(VLOOKUP($AM7,装备!$B:$Q,8,0),0)</f>
        <v>0</v>
      </c>
      <c r="CM7" s="304">
        <f>IFERROR(VLOOKUP($AM7,装备!$B:$Q,9,0),0)</f>
        <v>0</v>
      </c>
      <c r="CN7" s="304">
        <f>IFERROR(VLOOKUP($AM7,装备!$B:$Q,10,0),0)</f>
        <v>0</v>
      </c>
      <c r="CO7" s="304">
        <f>IFERROR(VLOOKUP($AM7,装备!$B:$Q,11,0),0)</f>
        <v>0</v>
      </c>
      <c r="CP7" s="304">
        <f>IFERROR(VLOOKUP($AM7,装备!$B:$Q,12,0),0)</f>
        <v>0</v>
      </c>
      <c r="CQ7" s="304">
        <f>IFERROR(VLOOKUP($AM7,装备!$B:$Q,13,0),0)</f>
        <v>0</v>
      </c>
      <c r="CR7" s="304">
        <f>IFERROR(VLOOKUP($AM7,装备!$B:$Q,14,0),0)</f>
        <v>0</v>
      </c>
      <c r="CS7" s="304">
        <f>IFERROR(VLOOKUP($AM7,装备!$B:$Q,16,0),0)</f>
        <v>0</v>
      </c>
      <c r="CT7" s="304">
        <f>IFERROR(VLOOKUP($AM7,装备!$B:$Q,5,0),0)</f>
        <v>0</v>
      </c>
      <c r="CU7" s="304">
        <f>IFERROR(VLOOKUP(AN7,装备!$B:$C,2,0),0)</f>
        <v>0</v>
      </c>
      <c r="CV7" s="304">
        <f>IFERROR(VLOOKUP($AN7,装备!$B:$Q,5,0),0)</f>
        <v>0</v>
      </c>
      <c r="CW7" s="304">
        <f>IFERROR(VLOOKUP($AN7,装备!$B:$Q,6,0),0)</f>
        <v>0</v>
      </c>
      <c r="CX7" s="304">
        <f>IFERROR(VLOOKUP($AN7,装备!$B:$Q,7,0),0)</f>
        <v>0</v>
      </c>
      <c r="CY7" s="304">
        <f>IFERROR(VLOOKUP($AN7,装备!$B:$Q,8,0),0)</f>
        <v>0</v>
      </c>
      <c r="CZ7" s="304">
        <f>IFERROR(VLOOKUP($AN7,装备!$B:$Q,9,0),0)</f>
        <v>0</v>
      </c>
      <c r="DA7" s="304">
        <f>IFERROR(VLOOKUP($AN7,装备!$B:$Q,10,0),0)</f>
        <v>0</v>
      </c>
      <c r="DB7" s="304">
        <f>IFERROR(VLOOKUP($AN7,装备!$B:$Q,11,0),0)</f>
        <v>0</v>
      </c>
      <c r="DC7" s="304">
        <f>IFERROR(VLOOKUP($AN7,装备!$B:$Q,12,0),0)</f>
        <v>0</v>
      </c>
      <c r="DD7" s="304">
        <f>IFERROR(VLOOKUP($AN7,装备!$B:$Q,13,0),0)</f>
        <v>0</v>
      </c>
      <c r="DE7" s="304">
        <f>IFERROR(VLOOKUP($AN7,装备!$B:$Q,14,0),0)</f>
        <v>0</v>
      </c>
      <c r="DF7" s="304">
        <f>IFERROR(VLOOKUP($AN7,装备!$B:$Q,16,0),0)</f>
        <v>0</v>
      </c>
      <c r="DG7" s="304">
        <f>IFERROR(VLOOKUP($AN7,装备!$B:$Q,5,0),0)</f>
        <v>0</v>
      </c>
      <c r="DH7" s="304">
        <f>IFERROR(VLOOKUP(AO7,装备!$B:$C,2,0),0)</f>
        <v>0</v>
      </c>
      <c r="DI7" s="304">
        <f>IFERROR(VLOOKUP($AO7,装备!$B:$Q,5,0),0)</f>
        <v>0</v>
      </c>
      <c r="DJ7" s="304">
        <f>IFERROR(VLOOKUP($AO7,装备!$B:$Q,6,0),0)</f>
        <v>0</v>
      </c>
      <c r="DK7" s="304">
        <f>IFERROR(VLOOKUP($AO7,装备!$B:$Q,7,0),0)</f>
        <v>0</v>
      </c>
      <c r="DL7" s="304">
        <f>IFERROR(VLOOKUP($AO7,装备!$B:$Q,8,0),0)</f>
        <v>0</v>
      </c>
      <c r="DM7" s="304">
        <f>IFERROR(VLOOKUP($AO7,装备!$B:$Q,9,0),0)</f>
        <v>0</v>
      </c>
      <c r="DN7" s="304">
        <f>IFERROR(VLOOKUP($AO7,装备!$B:$Q,10,0),0)</f>
        <v>0</v>
      </c>
      <c r="DO7" s="304">
        <f>IFERROR(VLOOKUP($AO7,装备!$B:$Q,11,0),0)</f>
        <v>0</v>
      </c>
      <c r="DP7" s="304">
        <f>IFERROR(VLOOKUP($AO7,装备!$B:$Q,12,0),0)</f>
        <v>0</v>
      </c>
      <c r="DQ7" s="304">
        <f>IFERROR(VLOOKUP($AO7,装备!$B:$Q,13,0),0)</f>
        <v>0</v>
      </c>
      <c r="DR7" s="304">
        <f>IFERROR(VLOOKUP($AO7,装备!$B:$Q,14,0),0)</f>
        <v>0</v>
      </c>
      <c r="DS7" s="304">
        <f>IFERROR(VLOOKUP($AO7,装备!$B:$Q,16,0),0)</f>
        <v>0</v>
      </c>
      <c r="DT7" s="304">
        <f>IFERROR(VLOOKUP($AO7,装备!$B:$Q,5,0),0)</f>
        <v>0</v>
      </c>
    </row>
    <row r="8" spans="1:124" ht="27">
      <c r="A8" s="301">
        <f>改造舰娘!$A4</f>
        <v>11000313</v>
      </c>
      <c r="B8" s="354" t="s">
        <v>28</v>
      </c>
      <c r="C8" s="323"/>
      <c r="D8" s="323">
        <f t="shared" si="0"/>
        <v>110</v>
      </c>
      <c r="E8" s="303">
        <f>改造舰娘!$C4</f>
        <v>4</v>
      </c>
      <c r="F8" s="304" t="str">
        <f>改造舰娘!$D4</f>
        <v>战列</v>
      </c>
      <c r="G8" s="304" t="str">
        <f>改造舰娘!$E4</f>
        <v>大型</v>
      </c>
      <c r="H8" s="304" t="str">
        <f>改造舰娘!$F4</f>
        <v>主力舰</v>
      </c>
      <c r="I8" s="452">
        <f>改造舰娘!$AR4</f>
        <v>4</v>
      </c>
      <c r="J8" s="304" t="str">
        <f>改造舰娘!$G4</f>
        <v>日本</v>
      </c>
      <c r="K8" s="312">
        <f>改造舰娘!$H4+(BV8+CI8+CV8+DI8)*$C$2</f>
        <v>72</v>
      </c>
      <c r="L8" s="304">
        <f>改造舰娘!$I4</f>
        <v>0</v>
      </c>
      <c r="M8" s="304">
        <f>改造舰娘!$J4</f>
        <v>4</v>
      </c>
      <c r="N8" s="518">
        <f>改造舰娘!$K4</f>
        <v>3</v>
      </c>
      <c r="O8" s="304">
        <f>改造舰娘!$L4+((CE8+CR8+DE8+DR8)*$C$2)</f>
        <v>9</v>
      </c>
      <c r="P8" s="304" t="str">
        <f>IF($C$2=1,(IF(ISERROR(FIND("超长",改造舰娘!$M4&amp;CC8&amp;CP8&amp;DC8&amp;DP8,1)),IF(ISERROR(FIND("长",改造舰娘!$M4&amp;CC8&amp;CP8&amp;DC8&amp;DP8,1)),IF(ISERROR(FIND("中",改造舰娘!$M4&amp;CC8&amp;CP8&amp;DC8&amp;DP8,1)),IF(ISERROR(FIND("短",改造舰娘!$M4&amp;CC8&amp;CP8&amp;DC8&amp;DP8,1)),IF(ISERROR(FIND("无",改造舰娘!$M4&amp;CC8&amp;CP8&amp;DC8&amp;DP8,1)),0,"无"),"短"),"中"),"长"),"超长")),改造舰娘!$M4)</f>
        <v>长</v>
      </c>
      <c r="Q8" s="303">
        <f>改造舰娘!$N4</f>
        <v>23</v>
      </c>
      <c r="R8" s="304">
        <f>(改造舰娘!$P4)+(改造舰娘!$Q4)*$C$3+((BW8+CJ8+CW8+DJ8)*$C$2)</f>
        <v>107</v>
      </c>
      <c r="S8" s="304">
        <f>(改造舰娘!$R4)+(改造舰娘!$S4)*$C$3+((BY8+CL8+CY8+DL8)*$C$2)</f>
        <v>0</v>
      </c>
      <c r="T8" s="304">
        <f>(改造舰娘!$T4)+(改造舰娘!$U4)*$C$3+((BX8+CK8+CX8+DK8)*$C$2)</f>
        <v>84</v>
      </c>
      <c r="U8" s="304">
        <f>(改造舰娘!$V4)+(改造舰娘!$W4)*$C$3+((CG8+CT8+DG8+DT8)*$C$2)</f>
        <v>50</v>
      </c>
      <c r="V8" s="305">
        <f>INT((((改造舰娘!$Y4)-(改造舰娘!$X4))*(((IF(D8=0,C8,D8))-1)/99))+改造舰娘!$X4)+((CB8+CO8+DB8+DO8)*$C$2)</f>
        <v>97</v>
      </c>
      <c r="W8" s="304">
        <f>INT((((改造舰娘!$AA4)-(改造舰娘!$Z4))*(((IF(D8=0,C8,D8))-1)/99))+改造舰娘!$Z4)+((CD8+CQ8+DD8+DQ8)*$C$2)</f>
        <v>49</v>
      </c>
      <c r="X8" s="304">
        <f>INT((((改造舰娘!$AC4)-(改造舰娘!$AB4))*(((IF(D8=0,C8,D8))-1)/99))+改造舰娘!$AB4)+((CA8+CN8+DA8+DN8)*$C$2)</f>
        <v>37</v>
      </c>
      <c r="Y8" s="303">
        <f>INT((((改造舰娘!$AE4)-(改造舰娘!$AD4))*(((IF(D8=0,C8,D8))-1)/99))+改造舰娘!$AD4)+((BZ8+CM8+CZ8+DM8)*$C$2)</f>
        <v>0</v>
      </c>
      <c r="Z8" s="304">
        <f>IF(改造舰娘!$AF4="","",改造舰娘!$AF4)</f>
        <v>2</v>
      </c>
      <c r="AA8" s="304">
        <f>IF(改造舰娘!$AG4="","",改造舰娘!$AG4)</f>
        <v>2</v>
      </c>
      <c r="AB8" s="304">
        <f>IF(改造舰娘!$AH4="","",改造舰娘!$AH4)</f>
        <v>2</v>
      </c>
      <c r="AC8" s="304">
        <f>IF(改造舰娘!$AI4="","",改造舰娘!$AI4)</f>
        <v>2</v>
      </c>
      <c r="AD8" s="304">
        <f>IF(改造舰娘!$AJ4="","",改造舰娘!$AJ4)</f>
        <v>8</v>
      </c>
      <c r="AE8" s="305">
        <f>IF(改造舰娘!$AK4="","",改造舰娘!$AK4)</f>
        <v>0</v>
      </c>
      <c r="AF8" s="304" t="str">
        <f>IF(改造舰娘!$AL4="","",改造舰娘!$AL4)</f>
        <v/>
      </c>
      <c r="AG8" s="304" t="str">
        <f>IF(改造舰娘!$AM4="","",改造舰娘!$AM4)</f>
        <v/>
      </c>
      <c r="AH8" s="304" t="str">
        <f>IF(改造舰娘!$AN4="","",改造舰娘!$AN4)</f>
        <v/>
      </c>
      <c r="AI8" s="304" t="str">
        <f>IF(改造舰娘!$AO4="","",改造舰娘!$AO4)</f>
        <v/>
      </c>
      <c r="AJ8" s="304" t="str">
        <f>IF(改造舰娘!$AP4="","",改造舰娘!$AP4)</f>
        <v/>
      </c>
      <c r="AK8" s="303" t="str">
        <f>IF(改造舰娘!$AQ4="","",改造舰娘!$AQ4)</f>
        <v/>
      </c>
      <c r="AL8" s="306" t="str">
        <f>IF(改造舰娘!$AS4="","",改造舰娘!$AS4)</f>
        <v>J国试制41厘米三连主炮</v>
      </c>
      <c r="AM8" s="306" t="str">
        <f>IF(改造舰娘!$AT4="","",改造舰娘!$AT4)</f>
        <v/>
      </c>
      <c r="AN8" s="306" t="str">
        <f>IF(改造舰娘!$AU4="","",改造舰娘!$AU4)</f>
        <v/>
      </c>
      <c r="AO8" s="306" t="str">
        <f>IF(改造舰娘!$AV4="","",改造舰娘!$AV4)</f>
        <v/>
      </c>
      <c r="AP8" s="307" t="str">
        <f>IF(改造舰娘!$AW4="","",改造舰娘!$AW4)</f>
        <v>柱岛舰队(3级)：提升自身所装备的大口径主炮类装备的火力5点，单纵或者梯形阵时增加自身火力5点和命中15点。</v>
      </c>
      <c r="AQ8" s="308" t="str">
        <f>IF(改造舰娘!$AX4="","",改造舰娘!$AX4)</f>
        <v/>
      </c>
      <c r="AR8" s="304">
        <f>IF(改造舰娘!$AY4="","",改造舰娘!$AY4)</f>
        <v>85</v>
      </c>
      <c r="AS8" s="304">
        <f>IF(改造舰娘!$AZ4="","",改造舰娘!$AZ4)</f>
        <v>135</v>
      </c>
      <c r="AT8" s="304">
        <f>IF(改造舰娘!$BA4="","",改造舰娘!$BA4)</f>
        <v>2.5</v>
      </c>
      <c r="AU8" s="304">
        <f>IF(改造舰娘!$BB4="","",改造舰娘!$BB4)</f>
        <v>5.2</v>
      </c>
      <c r="AV8" s="305">
        <f>IF((改造舰娘!$BG4+改造舰娘!$BK4*$C$4)=0,"",(改造舰娘!$BG4+改造舰娘!$BK4*$C$4))</f>
        <v>50</v>
      </c>
      <c r="AW8" s="304">
        <f>IF((改造舰娘!$BH4+改造舰娘!$BL4*$C$4)=0,"",(改造舰娘!$BH4+改造舰娘!$BL4*$C$4))</f>
        <v>75</v>
      </c>
      <c r="AX8" s="304">
        <f>IF((改造舰娘!$BI4+改造舰娘!$BM4*$C$4)=0,"",(改造舰娘!$BI4+改造舰娘!$BM4*$C$4))</f>
        <v>80</v>
      </c>
      <c r="AY8" s="303" t="str">
        <f>IF((改造舰娘!$BJ4+改造舰娘!$BN4*$C$4)=0,"",(改造舰娘!$BJ4+改造舰娘!$BN4*$C$4))</f>
        <v/>
      </c>
      <c r="AZ8" s="500">
        <f>IF(改造舰娘!BC4="","",改造舰娘!BC4)</f>
        <v>87</v>
      </c>
      <c r="BA8" s="500">
        <f>IF(改造舰娘!BD4="","",改造舰娘!BD4)</f>
        <v>0</v>
      </c>
      <c r="BB8" s="500">
        <f>IF(改造舰娘!BE4="","",改造舰娘!BE4)</f>
        <v>64</v>
      </c>
      <c r="BC8" s="498">
        <f>IF(改造舰娘!BF4="","",改造舰娘!BF4)</f>
        <v>13</v>
      </c>
      <c r="BD8" s="125" t="s">
        <v>5533</v>
      </c>
      <c r="BE8" s="339" t="b">
        <f>IF(改造舰娘!$BP4="","")</f>
        <v>0</v>
      </c>
      <c r="BG8" s="329" t="str">
        <f>IF(改造舰娘!$BR4="","")</f>
        <v/>
      </c>
      <c r="BH8" s="340" t="str">
        <f>IF(改造舰娘!$BS4="","")</f>
        <v/>
      </c>
      <c r="BU8" s="304">
        <f>IFERROR(VLOOKUP(AL8,装备!$B:$C,2,0),0)</f>
        <v>4</v>
      </c>
      <c r="BV8" s="304">
        <f>IFERROR(VLOOKUP($AL8,装备!$B:$Q,5,0),0)</f>
        <v>0</v>
      </c>
      <c r="BW8" s="304">
        <f>IFERROR(VLOOKUP($AL8,装备!$B:$Q,6,0),0)</f>
        <v>24</v>
      </c>
      <c r="BX8" s="304">
        <f>IFERROR(VLOOKUP($AL8,装备!$B:$Q,7,0),0)</f>
        <v>0</v>
      </c>
      <c r="BY8" s="304">
        <f>IFERROR(VLOOKUP($AL8,装备!$B:$Q,8,0),0)</f>
        <v>0</v>
      </c>
      <c r="BZ8" s="304">
        <f>IFERROR(VLOOKUP($AL8,装备!$B:$Q,9,0),0)</f>
        <v>0</v>
      </c>
      <c r="CA8" s="304">
        <f>IFERROR(VLOOKUP($AL8,装备!$B:$Q,10,0),0)</f>
        <v>0</v>
      </c>
      <c r="CB8" s="304">
        <f>IFERROR(VLOOKUP($AL8,装备!$B:$Q,11,0),0)</f>
        <v>0</v>
      </c>
      <c r="CC8" s="304" t="str">
        <f>IFERROR(VLOOKUP($AL8,装备!$B:$Q,12,0),0)</f>
        <v>长</v>
      </c>
      <c r="CD8" s="304">
        <f>IFERROR(VLOOKUP($AL8,装备!$B:$Q,13,0),0)</f>
        <v>0</v>
      </c>
      <c r="CE8" s="304">
        <f>IFERROR(VLOOKUP($AL8,装备!$B:$Q,14,0),0)</f>
        <v>0</v>
      </c>
      <c r="CF8" s="304">
        <f>IFERROR(VLOOKUP($AL8,装备!$B:$Q,16,0),0)</f>
        <v>5</v>
      </c>
      <c r="CG8" s="304">
        <f>IFERROR(VLOOKUP($AL8,装备!$B:$Q,5,0),0)</f>
        <v>0</v>
      </c>
      <c r="CH8" s="304">
        <f>IFERROR(VLOOKUP(AM8,装备!$B:$C,2,0),0)</f>
        <v>0</v>
      </c>
      <c r="CI8" s="304">
        <f>IFERROR(VLOOKUP($AM8,装备!$B:$Q,5,0),0)</f>
        <v>0</v>
      </c>
      <c r="CJ8" s="304">
        <f>IFERROR(VLOOKUP($AM8,装备!$B:$Q,6,0),0)</f>
        <v>0</v>
      </c>
      <c r="CK8" s="304">
        <f>IFERROR(VLOOKUP($AM8,装备!$B:$Q,7,0),0)</f>
        <v>0</v>
      </c>
      <c r="CL8" s="304">
        <f>IFERROR(VLOOKUP($AM8,装备!$B:$Q,8,0),0)</f>
        <v>0</v>
      </c>
      <c r="CM8" s="304">
        <f>IFERROR(VLOOKUP($AM8,装备!$B:$Q,9,0),0)</f>
        <v>0</v>
      </c>
      <c r="CN8" s="304">
        <f>IFERROR(VLOOKUP($AM8,装备!$B:$Q,10,0),0)</f>
        <v>0</v>
      </c>
      <c r="CO8" s="304">
        <f>IFERROR(VLOOKUP($AM8,装备!$B:$Q,11,0),0)</f>
        <v>0</v>
      </c>
      <c r="CP8" s="304">
        <f>IFERROR(VLOOKUP($AM8,装备!$B:$Q,12,0),0)</f>
        <v>0</v>
      </c>
      <c r="CQ8" s="304">
        <f>IFERROR(VLOOKUP($AM8,装备!$B:$Q,13,0),0)</f>
        <v>0</v>
      </c>
      <c r="CR8" s="304">
        <f>IFERROR(VLOOKUP($AM8,装备!$B:$Q,14,0),0)</f>
        <v>0</v>
      </c>
      <c r="CS8" s="304">
        <f>IFERROR(VLOOKUP($AM8,装备!$B:$Q,16,0),0)</f>
        <v>0</v>
      </c>
      <c r="CT8" s="304">
        <f>IFERROR(VLOOKUP($AM8,装备!$B:$Q,5,0),0)</f>
        <v>0</v>
      </c>
      <c r="CU8" s="304">
        <f>IFERROR(VLOOKUP(AN8,装备!$B:$C,2,0),0)</f>
        <v>0</v>
      </c>
      <c r="CV8" s="304">
        <f>IFERROR(VLOOKUP($AN8,装备!$B:$Q,5,0),0)</f>
        <v>0</v>
      </c>
      <c r="CW8" s="304">
        <f>IFERROR(VLOOKUP($AN8,装备!$B:$Q,6,0),0)</f>
        <v>0</v>
      </c>
      <c r="CX8" s="304">
        <f>IFERROR(VLOOKUP($AN8,装备!$B:$Q,7,0),0)</f>
        <v>0</v>
      </c>
      <c r="CY8" s="304">
        <f>IFERROR(VLOOKUP($AN8,装备!$B:$Q,8,0),0)</f>
        <v>0</v>
      </c>
      <c r="CZ8" s="304">
        <f>IFERROR(VLOOKUP($AN8,装备!$B:$Q,9,0),0)</f>
        <v>0</v>
      </c>
      <c r="DA8" s="304">
        <f>IFERROR(VLOOKUP($AN8,装备!$B:$Q,10,0),0)</f>
        <v>0</v>
      </c>
      <c r="DB8" s="304">
        <f>IFERROR(VLOOKUP($AN8,装备!$B:$Q,11,0),0)</f>
        <v>0</v>
      </c>
      <c r="DC8" s="304">
        <f>IFERROR(VLOOKUP($AN8,装备!$B:$Q,12,0),0)</f>
        <v>0</v>
      </c>
      <c r="DD8" s="304">
        <f>IFERROR(VLOOKUP($AN8,装备!$B:$Q,13,0),0)</f>
        <v>0</v>
      </c>
      <c r="DE8" s="304">
        <f>IFERROR(VLOOKUP($AN8,装备!$B:$Q,14,0),0)</f>
        <v>0</v>
      </c>
      <c r="DF8" s="304">
        <f>IFERROR(VLOOKUP($AN8,装备!$B:$Q,16,0),0)</f>
        <v>0</v>
      </c>
      <c r="DG8" s="304">
        <f>IFERROR(VLOOKUP($AN8,装备!$B:$Q,5,0),0)</f>
        <v>0</v>
      </c>
      <c r="DH8" s="304">
        <f>IFERROR(VLOOKUP(AO8,装备!$B:$C,2,0),0)</f>
        <v>0</v>
      </c>
      <c r="DI8" s="304">
        <f>IFERROR(VLOOKUP($AO8,装备!$B:$Q,5,0),0)</f>
        <v>0</v>
      </c>
      <c r="DJ8" s="304">
        <f>IFERROR(VLOOKUP($AO8,装备!$B:$Q,6,0),0)</f>
        <v>0</v>
      </c>
      <c r="DK8" s="304">
        <f>IFERROR(VLOOKUP($AO8,装备!$B:$Q,7,0),0)</f>
        <v>0</v>
      </c>
      <c r="DL8" s="304">
        <f>IFERROR(VLOOKUP($AO8,装备!$B:$Q,8,0),0)</f>
        <v>0</v>
      </c>
      <c r="DM8" s="304">
        <f>IFERROR(VLOOKUP($AO8,装备!$B:$Q,9,0),0)</f>
        <v>0</v>
      </c>
      <c r="DN8" s="304">
        <f>IFERROR(VLOOKUP($AO8,装备!$B:$Q,10,0),0)</f>
        <v>0</v>
      </c>
      <c r="DO8" s="304">
        <f>IFERROR(VLOOKUP($AO8,装备!$B:$Q,11,0),0)</f>
        <v>0</v>
      </c>
      <c r="DP8" s="304">
        <f>IFERROR(VLOOKUP($AO8,装备!$B:$Q,12,0),0)</f>
        <v>0</v>
      </c>
      <c r="DQ8" s="304">
        <f>IFERROR(VLOOKUP($AO8,装备!$B:$Q,13,0),0)</f>
        <v>0</v>
      </c>
      <c r="DR8" s="304">
        <f>IFERROR(VLOOKUP($AO8,装备!$B:$Q,14,0),0)</f>
        <v>0</v>
      </c>
      <c r="DS8" s="304">
        <f>IFERROR(VLOOKUP($AO8,装备!$B:$Q,16,0),0)</f>
        <v>0</v>
      </c>
      <c r="DT8" s="304">
        <f>IFERROR(VLOOKUP($AO8,装备!$B:$Q,5,0),0)</f>
        <v>0</v>
      </c>
    </row>
    <row r="9" spans="1:124">
      <c r="A9" s="301">
        <f>改造舰娘!$A5</f>
        <v>11000413</v>
      </c>
      <c r="B9" s="354" t="s">
        <v>629</v>
      </c>
      <c r="C9" s="323"/>
      <c r="D9" s="323">
        <f t="shared" si="0"/>
        <v>110</v>
      </c>
      <c r="E9" s="303">
        <f>改造舰娘!$C5</f>
        <v>4</v>
      </c>
      <c r="F9" s="304" t="str">
        <f>改造舰娘!$D5</f>
        <v>航战</v>
      </c>
      <c r="G9" s="304" t="str">
        <f>改造舰娘!$E5</f>
        <v>大型</v>
      </c>
      <c r="H9" s="304" t="str">
        <f>改造舰娘!$F5</f>
        <v>主力舰</v>
      </c>
      <c r="I9" s="452">
        <f>改造舰娘!$AR5</f>
        <v>4</v>
      </c>
      <c r="J9" s="304" t="str">
        <f>改造舰娘!$G5</f>
        <v>日本</v>
      </c>
      <c r="K9" s="312">
        <f>改造舰娘!$H5+(BV9+CI9+CV9+DI9)*$C$2</f>
        <v>79</v>
      </c>
      <c r="L9" s="304">
        <f>改造舰娘!$I5</f>
        <v>1</v>
      </c>
      <c r="M9" s="304">
        <f>改造舰娘!$J5</f>
        <v>3</v>
      </c>
      <c r="N9" s="518">
        <f>改造舰娘!$K5</f>
        <v>3</v>
      </c>
      <c r="O9" s="304">
        <f>改造舰娘!$L5+((CE9+CR9+DE9+DR9)*$C$2)</f>
        <v>15</v>
      </c>
      <c r="P9" s="304" t="str">
        <f>IF($C$2=1,(IF(ISERROR(FIND("超长",改造舰娘!$M5&amp;CC9&amp;CP9&amp;DC9&amp;DP9,1)),IF(ISERROR(FIND("长",改造舰娘!$M5&amp;CC9&amp;CP9&amp;DC9&amp;DP9,1)),IF(ISERROR(FIND("中",改造舰娘!$M5&amp;CC9&amp;CP9&amp;DC9&amp;DP9,1)),IF(ISERROR(FIND("短",改造舰娘!$M5&amp;CC9&amp;CP9&amp;DC9&amp;DP9,1)),IF(ISERROR(FIND("无",改造舰娘!$M5&amp;CC9&amp;CP9&amp;DC9&amp;DP9,1)),0,"无"),"短"),"中"),"长"),"超长")),改造舰娘!$M5)</f>
        <v>长</v>
      </c>
      <c r="Q9" s="303">
        <f>改造舰娘!$N5</f>
        <v>24.5</v>
      </c>
      <c r="R9" s="304">
        <f>(改造舰娘!$P5)+(改造舰娘!$Q5)*$C$3+((BW9+CJ9+CW9+DJ9)*$C$2)</f>
        <v>87</v>
      </c>
      <c r="S9" s="304">
        <f>(改造舰娘!$R5)+(改造舰娘!$S5)*$C$3+((BY9+CL9+CY9+DL9)*$C$2)</f>
        <v>0</v>
      </c>
      <c r="T9" s="304">
        <f>(改造舰娘!$T5)+(改造舰娘!$U5)*$C$3+((BX9+CK9+CX9+DK9)*$C$2)</f>
        <v>87</v>
      </c>
      <c r="U9" s="304">
        <f>(改造舰娘!$V5)+(改造舰娘!$W5)*$C$3+((CG9+CT9+DG9+DT9)*$C$2)</f>
        <v>78</v>
      </c>
      <c r="V9" s="305">
        <f>INT((((改造舰娘!$Y5)-(改造舰娘!$X5))*(((IF(D9=0,C9,D9))-1)/99))+改造舰娘!$X5)+((CB9+CO9+DB9+DO9)*$C$2)</f>
        <v>100</v>
      </c>
      <c r="W9" s="304">
        <f>INT((((改造舰娘!$AA5)-(改造舰娘!$Z5))*(((IF(D9=0,C9,D9))-1)/99))+改造舰娘!$Z5)+((CD9+CQ9+DD9+DQ9)*$C$2)</f>
        <v>53</v>
      </c>
      <c r="X9" s="304">
        <f>INT((((改造舰娘!$AC5)-(改造舰娘!$AB5))*(((IF(D9=0,C9,D9))-1)/99))+改造舰娘!$AB5)+((CA9+CN9+DA9+DN9)*$C$2)</f>
        <v>47</v>
      </c>
      <c r="Y9" s="303">
        <f>INT((((改造舰娘!$AE5)-(改造舰娘!$AD5))*(((IF(D9=0,C9,D9))-1)/99))+改造舰娘!$AD5)+((BZ9+CM9+CZ9+DM9)*$C$2)</f>
        <v>0</v>
      </c>
      <c r="Z9" s="304">
        <f>IF(改造舰娘!$AF5="","",改造舰娘!$AF5)</f>
        <v>0</v>
      </c>
      <c r="AA9" s="304">
        <f>IF(改造舰娘!$AG5="","",改造舰娘!$AG5)</f>
        <v>0</v>
      </c>
      <c r="AB9" s="304">
        <f>IF(改造舰娘!$AH5="","",改造舰娘!$AH5)</f>
        <v>12</v>
      </c>
      <c r="AC9" s="304">
        <f>IF(改造舰娘!$AI5="","",改造舰娘!$AI5)</f>
        <v>12</v>
      </c>
      <c r="AD9" s="304">
        <f>IF(改造舰娘!$AJ5="","",改造舰娘!$AJ5)</f>
        <v>24</v>
      </c>
      <c r="AE9" s="305">
        <f>IF(改造舰娘!$AK5="","",改造舰娘!$AK5)</f>
        <v>0</v>
      </c>
      <c r="AF9" s="304" t="str">
        <f>IF(改造舰娘!$AL5="","",改造舰娘!$AL5)</f>
        <v/>
      </c>
      <c r="AG9" s="304" t="str">
        <f>IF(改造舰娘!$AM5="","",改造舰娘!$AM5)</f>
        <v/>
      </c>
      <c r="AH9" s="304" t="str">
        <f>IF(改造舰娘!$AN5="","",改造舰娘!$AN5)</f>
        <v/>
      </c>
      <c r="AI9" s="304" t="str">
        <f>IF(改造舰娘!$AO5="","",改造舰娘!$AO5)</f>
        <v/>
      </c>
      <c r="AJ9" s="304" t="str">
        <f>IF(改造舰娘!$AP5="","",改造舰娘!$AP5)</f>
        <v/>
      </c>
      <c r="AK9" s="303" t="str">
        <f>IF(改造舰娘!$AQ5="","",改造舰娘!$AQ5)</f>
        <v/>
      </c>
      <c r="AL9" s="306" t="str">
        <f>IF(改造舰娘!$AS5="","",改造舰娘!$AS5)</f>
        <v>J国35.6厘米连装炮</v>
      </c>
      <c r="AM9" s="306" t="str">
        <f>IF(改造舰娘!$AT5="","",改造舰娘!$AT5)</f>
        <v>对空喷进炮</v>
      </c>
      <c r="AN9" s="306" t="str">
        <f>IF(改造舰娘!$AU5="","",改造舰娘!$AU5)</f>
        <v>瑞云</v>
      </c>
      <c r="AO9" s="306" t="str">
        <f>IF(改造舰娘!$AV5="","",改造舰娘!$AV5)</f>
        <v/>
      </c>
      <c r="AP9" s="307" t="str">
        <f>IF(改造舰娘!$AW5="","",改造舰娘!$AW5)</f>
        <v>机群驱散B(3级)：降低航空战时对方轰炸机20%的命中率。</v>
      </c>
      <c r="AQ9" s="308" t="str">
        <f>IF(改造舰娘!$AX5="","",改造舰娘!$AX5)</f>
        <v/>
      </c>
      <c r="AR9" s="304">
        <f>IF(改造舰娘!$AY5="","",改造舰娘!$AY5)</f>
        <v>85</v>
      </c>
      <c r="AS9" s="304">
        <f>IF(改造舰娘!$AZ5="","",改造舰娘!$AZ5)</f>
        <v>120</v>
      </c>
      <c r="AT9" s="304">
        <f>IF(改造舰娘!$BA5="","",改造舰娘!$BA5)</f>
        <v>2.5</v>
      </c>
      <c r="AU9" s="304">
        <f>IF(改造舰娘!$BB5="","",改造舰娘!$BB5)</f>
        <v>5.0999999999999996</v>
      </c>
      <c r="AV9" s="305">
        <f>IF((改造舰娘!$BG5+改造舰娘!$BK5*$C$4)=0,"",(改造舰娘!$BG5+改造舰娘!$BK5*$C$4))</f>
        <v>52</v>
      </c>
      <c r="AW9" s="304">
        <f>IF((改造舰娘!$BH5+改造舰娘!$BL5*$C$4)=0,"",(改造舰娘!$BH5+改造舰娘!$BL5*$C$4))</f>
        <v>76</v>
      </c>
      <c r="AX9" s="304">
        <f>IF((改造舰娘!$BI5+改造舰娘!$BM5*$C$4)=0,"",(改造舰娘!$BI5+改造舰娘!$BM5*$C$4))</f>
        <v>82</v>
      </c>
      <c r="AY9" s="303">
        <f>IF((改造舰娘!$BJ5+改造舰娘!$BN5*$C$4)=0,"",(改造舰娘!$BJ5+改造舰娘!$BN5*$C$4))</f>
        <v>24</v>
      </c>
      <c r="AZ9" s="500">
        <f>IF(改造舰娘!BC5="","",改造舰娘!BC5)</f>
        <v>34</v>
      </c>
      <c r="BA9" s="500">
        <f>IF(改造舰娘!BD5="","",改造舰娘!BD5)</f>
        <v>0</v>
      </c>
      <c r="BB9" s="500">
        <f>IF(改造舰娘!BE5="","",改造舰娘!BE5)</f>
        <v>67</v>
      </c>
      <c r="BC9" s="498">
        <f>IF(改造舰娘!BF5="","",改造舰娘!BF5)</f>
        <v>60</v>
      </c>
      <c r="BD9" s="125" t="s">
        <v>5534</v>
      </c>
      <c r="BE9" s="339" t="b">
        <f>IF(改造舰娘!$BP5="","")</f>
        <v>0</v>
      </c>
      <c r="BF9" s="306" t="b">
        <f>IF(改造舰娘!$BQ5="","")</f>
        <v>0</v>
      </c>
      <c r="BG9" s="329" t="str">
        <f>IF(改造舰娘!$BR5="","")</f>
        <v/>
      </c>
      <c r="BH9" s="340" t="str">
        <f>IF(改造舰娘!$BS5="","")</f>
        <v/>
      </c>
      <c r="BU9" s="304">
        <f>IFERROR(VLOOKUP(AL9,装备!$B:$C,2,0),0)</f>
        <v>2</v>
      </c>
      <c r="BV9" s="304">
        <f>IFERROR(VLOOKUP($AL9,装备!$B:$Q,5,0),0)</f>
        <v>0</v>
      </c>
      <c r="BW9" s="304">
        <f>IFERROR(VLOOKUP($AL9,装备!$B:$Q,6,0),0)</f>
        <v>15</v>
      </c>
      <c r="BX9" s="304">
        <f>IFERROR(VLOOKUP($AL9,装备!$B:$Q,7,0),0)</f>
        <v>0</v>
      </c>
      <c r="BY9" s="304">
        <f>IFERROR(VLOOKUP($AL9,装备!$B:$Q,8,0),0)</f>
        <v>0</v>
      </c>
      <c r="BZ9" s="304">
        <f>IFERROR(VLOOKUP($AL9,装备!$B:$Q,9,0),0)</f>
        <v>0</v>
      </c>
      <c r="CA9" s="304">
        <f>IFERROR(VLOOKUP($AL9,装备!$B:$Q,10,0),0)</f>
        <v>0</v>
      </c>
      <c r="CB9" s="304">
        <f>IFERROR(VLOOKUP($AL9,装备!$B:$Q,11,0),0)</f>
        <v>0</v>
      </c>
      <c r="CC9" s="304" t="str">
        <f>IFERROR(VLOOKUP($AL9,装备!$B:$Q,12,0),0)</f>
        <v>长</v>
      </c>
      <c r="CD9" s="304">
        <f>IFERROR(VLOOKUP($AL9,装备!$B:$Q,13,0),0)</f>
        <v>0</v>
      </c>
      <c r="CE9" s="304">
        <f>IFERROR(VLOOKUP($AL9,装备!$B:$Q,14,0),0)</f>
        <v>0</v>
      </c>
      <c r="CF9" s="304">
        <f>IFERROR(VLOOKUP($AL9,装备!$B:$Q,16,0),0)</f>
        <v>4</v>
      </c>
      <c r="CG9" s="304">
        <f>IFERROR(VLOOKUP($AL9,装备!$B:$Q,5,0),0)</f>
        <v>0</v>
      </c>
      <c r="CH9" s="304">
        <f>IFERROR(VLOOKUP(AM9,装备!$B:$C,2,0),0)</f>
        <v>4</v>
      </c>
      <c r="CI9" s="304">
        <f>IFERROR(VLOOKUP($AM9,装备!$B:$Q,5,0),0)</f>
        <v>0</v>
      </c>
      <c r="CJ9" s="304">
        <f>IFERROR(VLOOKUP($AM9,装备!$B:$Q,6,0),0)</f>
        <v>0</v>
      </c>
      <c r="CK9" s="304">
        <f>IFERROR(VLOOKUP($AM9,装备!$B:$Q,7,0),0)</f>
        <v>0</v>
      </c>
      <c r="CL9" s="304">
        <f>IFERROR(VLOOKUP($AM9,装备!$B:$Q,8,0),0)</f>
        <v>0</v>
      </c>
      <c r="CM9" s="304">
        <f>IFERROR(VLOOKUP($AM9,装备!$B:$Q,9,0),0)</f>
        <v>0</v>
      </c>
      <c r="CN9" s="304">
        <f>IFERROR(VLOOKUP($AM9,装备!$B:$Q,10,0),0)</f>
        <v>0</v>
      </c>
      <c r="CO9" s="304">
        <f>IFERROR(VLOOKUP($AM9,装备!$B:$Q,11,0),0)</f>
        <v>0</v>
      </c>
      <c r="CP9" s="304" t="str">
        <f>IFERROR(VLOOKUP($AM9,装备!$B:$Q,12,0),0)</f>
        <v>短</v>
      </c>
      <c r="CQ9" s="304">
        <f>IFERROR(VLOOKUP($AM9,装备!$B:$Q,13,0),0)</f>
        <v>3</v>
      </c>
      <c r="CR9" s="304">
        <f>IFERROR(VLOOKUP($AM9,装备!$B:$Q,14,0),0)</f>
        <v>0</v>
      </c>
      <c r="CS9" s="304">
        <f>IFERROR(VLOOKUP($AM9,装备!$B:$Q,16,0),0)</f>
        <v>5</v>
      </c>
      <c r="CT9" s="304">
        <f>IFERROR(VLOOKUP($AM9,装备!$B:$Q,5,0),0)</f>
        <v>0</v>
      </c>
      <c r="CU9" s="304">
        <f>IFERROR(VLOOKUP(AN9,装备!$B:$C,2,0),0)</f>
        <v>3</v>
      </c>
      <c r="CV9" s="304">
        <f>IFERROR(VLOOKUP($AN9,装备!$B:$Q,5,0),0)</f>
        <v>0</v>
      </c>
      <c r="CW9" s="304">
        <f>IFERROR(VLOOKUP($AN9,装备!$B:$Q,6,0),0)</f>
        <v>0</v>
      </c>
      <c r="CX9" s="304">
        <f>IFERROR(VLOOKUP($AN9,装备!$B:$Q,7,0),0)</f>
        <v>0</v>
      </c>
      <c r="CY9" s="304">
        <f>IFERROR(VLOOKUP($AN9,装备!$B:$Q,8,0),0)</f>
        <v>0</v>
      </c>
      <c r="CZ9" s="304">
        <f>IFERROR(VLOOKUP($AN9,装备!$B:$Q,9,0),0)</f>
        <v>2</v>
      </c>
      <c r="DA9" s="304">
        <f>IFERROR(VLOOKUP($AN9,装备!$B:$Q,10,0),0)</f>
        <v>0</v>
      </c>
      <c r="DB9" s="304">
        <f>IFERROR(VLOOKUP($AN9,装备!$B:$Q,11,0),0)</f>
        <v>0</v>
      </c>
      <c r="DC9" s="304" t="str">
        <f>IFERROR(VLOOKUP($AN9,装备!$B:$Q,12,0),0)</f>
        <v>无</v>
      </c>
      <c r="DD9" s="304">
        <f>IFERROR(VLOOKUP($AN9,装备!$B:$Q,13,0),0)</f>
        <v>0</v>
      </c>
      <c r="DE9" s="304">
        <f>IFERROR(VLOOKUP($AN9,装备!$B:$Q,14,0),0)</f>
        <v>0</v>
      </c>
      <c r="DF9" s="304">
        <f>IFERROR(VLOOKUP($AN9,装备!$B:$Q,16,0),0)</f>
        <v>2</v>
      </c>
      <c r="DG9" s="304">
        <f>IFERROR(VLOOKUP($AN9,装备!$B:$Q,5,0),0)</f>
        <v>0</v>
      </c>
      <c r="DH9" s="304">
        <f>IFERROR(VLOOKUP(AO9,装备!$B:$C,2,0),0)</f>
        <v>0</v>
      </c>
      <c r="DI9" s="304">
        <f>IFERROR(VLOOKUP($AO9,装备!$B:$Q,5,0),0)</f>
        <v>0</v>
      </c>
      <c r="DJ9" s="304">
        <f>IFERROR(VLOOKUP($AO9,装备!$B:$Q,6,0),0)</f>
        <v>0</v>
      </c>
      <c r="DK9" s="304">
        <f>IFERROR(VLOOKUP($AO9,装备!$B:$Q,7,0),0)</f>
        <v>0</v>
      </c>
      <c r="DL9" s="304">
        <f>IFERROR(VLOOKUP($AO9,装备!$B:$Q,8,0),0)</f>
        <v>0</v>
      </c>
      <c r="DM9" s="304">
        <f>IFERROR(VLOOKUP($AO9,装备!$B:$Q,9,0),0)</f>
        <v>0</v>
      </c>
      <c r="DN9" s="304">
        <f>IFERROR(VLOOKUP($AO9,装备!$B:$Q,10,0),0)</f>
        <v>0</v>
      </c>
      <c r="DO9" s="304">
        <f>IFERROR(VLOOKUP($AO9,装备!$B:$Q,11,0),0)</f>
        <v>0</v>
      </c>
      <c r="DP9" s="304">
        <f>IFERROR(VLOOKUP($AO9,装备!$B:$Q,12,0),0)</f>
        <v>0</v>
      </c>
      <c r="DQ9" s="304">
        <f>IFERROR(VLOOKUP($AO9,装备!$B:$Q,13,0),0)</f>
        <v>0</v>
      </c>
      <c r="DR9" s="304">
        <f>IFERROR(VLOOKUP($AO9,装备!$B:$Q,14,0),0)</f>
        <v>0</v>
      </c>
      <c r="DS9" s="304">
        <f>IFERROR(VLOOKUP($AO9,装备!$B:$Q,16,0),0)</f>
        <v>0</v>
      </c>
      <c r="DT9" s="304">
        <f>IFERROR(VLOOKUP($AO9,装备!$B:$Q,5,0),0)</f>
        <v>0</v>
      </c>
    </row>
    <row r="10" spans="1:124">
      <c r="A10" s="301">
        <f>改造舰娘!$A6</f>
        <v>11000513</v>
      </c>
      <c r="B10" s="354" t="s">
        <v>24</v>
      </c>
      <c r="C10" s="323"/>
      <c r="D10" s="323">
        <f t="shared" si="0"/>
        <v>110</v>
      </c>
      <c r="E10" s="303">
        <f>改造舰娘!$C6</f>
        <v>4</v>
      </c>
      <c r="F10" s="304" t="str">
        <f>改造舰娘!$D6</f>
        <v>航战</v>
      </c>
      <c r="G10" s="304" t="str">
        <f>改造舰娘!$E6</f>
        <v>大型</v>
      </c>
      <c r="H10" s="304" t="str">
        <f>改造舰娘!$F6</f>
        <v>主力舰</v>
      </c>
      <c r="I10" s="452">
        <f>改造舰娘!$AR6</f>
        <v>4</v>
      </c>
      <c r="J10" s="304" t="str">
        <f>改造舰娘!$G6</f>
        <v>日本</v>
      </c>
      <c r="K10" s="312">
        <f>改造舰娘!$H6+(BV10+CI10+CV10+DI10)*$C$2</f>
        <v>79</v>
      </c>
      <c r="L10" s="304">
        <f>改造舰娘!$I6</f>
        <v>1</v>
      </c>
      <c r="M10" s="304">
        <f>改造舰娘!$J6</f>
        <v>3</v>
      </c>
      <c r="N10" s="518">
        <f>改造舰娘!$K6</f>
        <v>3</v>
      </c>
      <c r="O10" s="304">
        <f>改造舰娘!$L6+((CE10+CR10+DE10+DR10)*$C$2)</f>
        <v>15</v>
      </c>
      <c r="P10" s="304" t="str">
        <f>IF($C$2=1,(IF(ISERROR(FIND("超长",改造舰娘!$M6&amp;CC10&amp;CP10&amp;DC10&amp;DP10,1)),IF(ISERROR(FIND("长",改造舰娘!$M6&amp;CC10&amp;CP10&amp;DC10&amp;DP10,1)),IF(ISERROR(FIND("中",改造舰娘!$M6&amp;CC10&amp;CP10&amp;DC10&amp;DP10,1)),IF(ISERROR(FIND("短",改造舰娘!$M6&amp;CC10&amp;CP10&amp;DC10&amp;DP10,1)),IF(ISERROR(FIND("无",改造舰娘!$M6&amp;CC10&amp;CP10&amp;DC10&amp;DP10,1)),0,"无"),"短"),"中"),"长"),"超长")),改造舰娘!$M6)</f>
        <v>长</v>
      </c>
      <c r="Q10" s="303">
        <f>改造舰娘!$N6</f>
        <v>24.5</v>
      </c>
      <c r="R10" s="304">
        <f>(改造舰娘!$P6)+(改造舰娘!$Q6)*$C$3+((BW10+CJ10+CW10+DJ10)*$C$2)</f>
        <v>87</v>
      </c>
      <c r="S10" s="304">
        <f>(改造舰娘!$R6)+(改造舰娘!$S6)*$C$3+((BY10+CL10+CY10+DL10)*$C$2)</f>
        <v>0</v>
      </c>
      <c r="T10" s="304">
        <f>(改造舰娘!$T6)+(改造舰娘!$U6)*$C$3+((BX10+CK10+CX10+DK10)*$C$2)</f>
        <v>87</v>
      </c>
      <c r="U10" s="304">
        <f>(改造舰娘!$V6)+(改造舰娘!$W6)*$C$3+((CG10+CT10+DG10+DT10)*$C$2)</f>
        <v>78</v>
      </c>
      <c r="V10" s="305">
        <f>INT((((改造舰娘!$Y6)-(改造舰娘!$X6))*(((IF(D10=0,C10,D10))-1)/99))+改造舰娘!$X6)+((CB10+CO10+DB10+DO10)*$C$2)</f>
        <v>100</v>
      </c>
      <c r="W10" s="304">
        <f>INT((((改造舰娘!$AA6)-(改造舰娘!$Z6))*(((IF(D10=0,C10,D10))-1)/99))+改造舰娘!$Z6)+((CD10+CQ10+DD10+DQ10)*$C$2)</f>
        <v>53</v>
      </c>
      <c r="X10" s="304">
        <f>INT((((改造舰娘!$AC6)-(改造舰娘!$AB6))*(((IF(D10=0,C10,D10))-1)/99))+改造舰娘!$AB6)+((CA10+CN10+DA10+DN10)*$C$2)</f>
        <v>47</v>
      </c>
      <c r="Y10" s="303">
        <f>INT((((改造舰娘!$AE6)-(改造舰娘!$AD6))*(((IF(D10=0,C10,D10))-1)/99))+改造舰娘!$AD6)+((BZ10+CM10+CZ10+DM10)*$C$2)</f>
        <v>0</v>
      </c>
      <c r="Z10" s="304">
        <f>IF(改造舰娘!$AF6="","",改造舰娘!$AF6)</f>
        <v>0</v>
      </c>
      <c r="AA10" s="304">
        <f>IF(改造舰娘!$AG6="","",改造舰娘!$AG6)</f>
        <v>0</v>
      </c>
      <c r="AB10" s="304">
        <f>IF(改造舰娘!$AH6="","",改造舰娘!$AH6)</f>
        <v>12</v>
      </c>
      <c r="AC10" s="304">
        <f>IF(改造舰娘!$AI6="","",改造舰娘!$AI6)</f>
        <v>12</v>
      </c>
      <c r="AD10" s="304">
        <f>IF(改造舰娘!$AJ6="","",改造舰娘!$AJ6)</f>
        <v>24</v>
      </c>
      <c r="AE10" s="305">
        <f>IF(改造舰娘!$AK6="","",改造舰娘!$AK6)</f>
        <v>0</v>
      </c>
      <c r="AF10" s="304" t="str">
        <f>IF(改造舰娘!$AL6="","",改造舰娘!$AL6)</f>
        <v/>
      </c>
      <c r="AG10" s="304" t="str">
        <f>IF(改造舰娘!$AM6="","",改造舰娘!$AM6)</f>
        <v/>
      </c>
      <c r="AH10" s="304" t="str">
        <f>IF(改造舰娘!$AN6="","",改造舰娘!$AN6)</f>
        <v/>
      </c>
      <c r="AI10" s="304" t="str">
        <f>IF(改造舰娘!$AO6="","",改造舰娘!$AO6)</f>
        <v/>
      </c>
      <c r="AJ10" s="304" t="str">
        <f>IF(改造舰娘!$AP6="","",改造舰娘!$AP6)</f>
        <v/>
      </c>
      <c r="AK10" s="303" t="str">
        <f>IF(改造舰娘!$AQ6="","",改造舰娘!$AQ6)</f>
        <v/>
      </c>
      <c r="AL10" s="306" t="str">
        <f>IF(改造舰娘!$AS6="","",改造舰娘!$AS6)</f>
        <v>J国35.6厘米连装炮</v>
      </c>
      <c r="AM10" s="306" t="str">
        <f>IF(改造舰娘!$AT6="","",改造舰娘!$AT6)</f>
        <v>对空喷进炮</v>
      </c>
      <c r="AN10" s="306" t="str">
        <f>IF(改造舰娘!$AU6="","",改造舰娘!$AU6)</f>
        <v>瑞云</v>
      </c>
      <c r="AO10" s="306" t="str">
        <f>IF(改造舰娘!$AV6="","",改造舰娘!$AV6)</f>
        <v/>
      </c>
      <c r="AP10" s="307" t="str">
        <f>IF(改造舰娘!$AW6="","",改造舰娘!$AW6)</f>
        <v>机群驱散T(3级)：降低航空战时对方鱼雷机20%的命中率。</v>
      </c>
      <c r="AQ10" s="308" t="str">
        <f>IF(改造舰娘!$AX6="","",改造舰娘!$AX6)</f>
        <v/>
      </c>
      <c r="AR10" s="304">
        <f>IF(改造舰娘!$AY6="","",改造舰娘!$AY6)</f>
        <v>85</v>
      </c>
      <c r="AS10" s="304">
        <f>IF(改造舰娘!$AZ6="","",改造舰娘!$AZ6)</f>
        <v>120</v>
      </c>
      <c r="AT10" s="304">
        <f>IF(改造舰娘!$BA6="","",改造舰娘!$BA6)</f>
        <v>2.5</v>
      </c>
      <c r="AU10" s="304">
        <f>IF(改造舰娘!$BB6="","",改造舰娘!$BB6)</f>
        <v>5.0999999999999996</v>
      </c>
      <c r="AV10" s="305">
        <f>IF((改造舰娘!$BG6+改造舰娘!$BK6*$C$4)=0,"",(改造舰娘!$BG6+改造舰娘!$BK6*$C$4))</f>
        <v>52</v>
      </c>
      <c r="AW10" s="304">
        <f>IF((改造舰娘!$BH6+改造舰娘!$BL6*$C$4)=0,"",(改造舰娘!$BH6+改造舰娘!$BL6*$C$4))</f>
        <v>76</v>
      </c>
      <c r="AX10" s="304">
        <f>IF((改造舰娘!$BI6+改造舰娘!$BM6*$C$4)=0,"",(改造舰娘!$BI6+改造舰娘!$BM6*$C$4))</f>
        <v>82</v>
      </c>
      <c r="AY10" s="303">
        <f>IF((改造舰娘!$BJ6+改造舰娘!$BN6*$C$4)=0,"",(改造舰娘!$BJ6+改造舰娘!$BN6*$C$4))</f>
        <v>24</v>
      </c>
      <c r="AZ10" s="500">
        <f>IF(改造舰娘!BC6="","",改造舰娘!BC6)</f>
        <v>34</v>
      </c>
      <c r="BA10" s="500">
        <f>IF(改造舰娘!BD6="","",改造舰娘!BD6)</f>
        <v>0</v>
      </c>
      <c r="BB10" s="500">
        <f>IF(改造舰娘!BE6="","",改造舰娘!BE6)</f>
        <v>67</v>
      </c>
      <c r="BC10" s="498">
        <f>IF(改造舰娘!BF6="","",改造舰娘!BF6)</f>
        <v>60</v>
      </c>
      <c r="BD10" s="125" t="s">
        <v>5535</v>
      </c>
      <c r="BE10" s="339" t="b">
        <f>IF(改造舰娘!$BP6="","")</f>
        <v>0</v>
      </c>
      <c r="BF10" s="306" t="b">
        <f>IF(改造舰娘!$BQ6="","")</f>
        <v>0</v>
      </c>
      <c r="BG10" s="329" t="str">
        <f>IF(改造舰娘!$BR6="","")</f>
        <v/>
      </c>
      <c r="BH10" s="340" t="str">
        <f>IF(改造舰娘!$BS6="","")</f>
        <v/>
      </c>
      <c r="BU10" s="304">
        <f>IFERROR(VLOOKUP(AL10,装备!$B:$C,2,0),0)</f>
        <v>2</v>
      </c>
      <c r="BV10" s="304">
        <f>IFERROR(VLOOKUP($AL10,装备!$B:$Q,5,0),0)</f>
        <v>0</v>
      </c>
      <c r="BW10" s="304">
        <f>IFERROR(VLOOKUP($AL10,装备!$B:$Q,6,0),0)</f>
        <v>15</v>
      </c>
      <c r="BX10" s="304">
        <f>IFERROR(VLOOKUP($AL10,装备!$B:$Q,7,0),0)</f>
        <v>0</v>
      </c>
      <c r="BY10" s="304">
        <f>IFERROR(VLOOKUP($AL10,装备!$B:$Q,8,0),0)</f>
        <v>0</v>
      </c>
      <c r="BZ10" s="304">
        <f>IFERROR(VLOOKUP($AL10,装备!$B:$Q,9,0),0)</f>
        <v>0</v>
      </c>
      <c r="CA10" s="304">
        <f>IFERROR(VLOOKUP($AL10,装备!$B:$Q,10,0),0)</f>
        <v>0</v>
      </c>
      <c r="CB10" s="304">
        <f>IFERROR(VLOOKUP($AL10,装备!$B:$Q,11,0),0)</f>
        <v>0</v>
      </c>
      <c r="CC10" s="304" t="str">
        <f>IFERROR(VLOOKUP($AL10,装备!$B:$Q,12,0),0)</f>
        <v>长</v>
      </c>
      <c r="CD10" s="304">
        <f>IFERROR(VLOOKUP($AL10,装备!$B:$Q,13,0),0)</f>
        <v>0</v>
      </c>
      <c r="CE10" s="304">
        <f>IFERROR(VLOOKUP($AL10,装备!$B:$Q,14,0),0)</f>
        <v>0</v>
      </c>
      <c r="CF10" s="304">
        <f>IFERROR(VLOOKUP($AL10,装备!$B:$Q,16,0),0)</f>
        <v>4</v>
      </c>
      <c r="CG10" s="304">
        <f>IFERROR(VLOOKUP($AL10,装备!$B:$Q,5,0),0)</f>
        <v>0</v>
      </c>
      <c r="CH10" s="304">
        <f>IFERROR(VLOOKUP(AM10,装备!$B:$C,2,0),0)</f>
        <v>4</v>
      </c>
      <c r="CI10" s="304">
        <f>IFERROR(VLOOKUP($AM10,装备!$B:$Q,5,0),0)</f>
        <v>0</v>
      </c>
      <c r="CJ10" s="304">
        <f>IFERROR(VLOOKUP($AM10,装备!$B:$Q,6,0),0)</f>
        <v>0</v>
      </c>
      <c r="CK10" s="304">
        <f>IFERROR(VLOOKUP($AM10,装备!$B:$Q,7,0),0)</f>
        <v>0</v>
      </c>
      <c r="CL10" s="304">
        <f>IFERROR(VLOOKUP($AM10,装备!$B:$Q,8,0),0)</f>
        <v>0</v>
      </c>
      <c r="CM10" s="304">
        <f>IFERROR(VLOOKUP($AM10,装备!$B:$Q,9,0),0)</f>
        <v>0</v>
      </c>
      <c r="CN10" s="304">
        <f>IFERROR(VLOOKUP($AM10,装备!$B:$Q,10,0),0)</f>
        <v>0</v>
      </c>
      <c r="CO10" s="304">
        <f>IFERROR(VLOOKUP($AM10,装备!$B:$Q,11,0),0)</f>
        <v>0</v>
      </c>
      <c r="CP10" s="304" t="str">
        <f>IFERROR(VLOOKUP($AM10,装备!$B:$Q,12,0),0)</f>
        <v>短</v>
      </c>
      <c r="CQ10" s="304">
        <f>IFERROR(VLOOKUP($AM10,装备!$B:$Q,13,0),0)</f>
        <v>3</v>
      </c>
      <c r="CR10" s="304">
        <f>IFERROR(VLOOKUP($AM10,装备!$B:$Q,14,0),0)</f>
        <v>0</v>
      </c>
      <c r="CS10" s="304">
        <f>IFERROR(VLOOKUP($AM10,装备!$B:$Q,16,0),0)</f>
        <v>5</v>
      </c>
      <c r="CT10" s="304">
        <f>IFERROR(VLOOKUP($AM10,装备!$B:$Q,5,0),0)</f>
        <v>0</v>
      </c>
      <c r="CU10" s="304">
        <f>IFERROR(VLOOKUP(AN10,装备!$B:$C,2,0),0)</f>
        <v>3</v>
      </c>
      <c r="CV10" s="304">
        <f>IFERROR(VLOOKUP($AN10,装备!$B:$Q,5,0),0)</f>
        <v>0</v>
      </c>
      <c r="CW10" s="304">
        <f>IFERROR(VLOOKUP($AN10,装备!$B:$Q,6,0),0)</f>
        <v>0</v>
      </c>
      <c r="CX10" s="304">
        <f>IFERROR(VLOOKUP($AN10,装备!$B:$Q,7,0),0)</f>
        <v>0</v>
      </c>
      <c r="CY10" s="304">
        <f>IFERROR(VLOOKUP($AN10,装备!$B:$Q,8,0),0)</f>
        <v>0</v>
      </c>
      <c r="CZ10" s="304">
        <f>IFERROR(VLOOKUP($AN10,装备!$B:$Q,9,0),0)</f>
        <v>2</v>
      </c>
      <c r="DA10" s="304">
        <f>IFERROR(VLOOKUP($AN10,装备!$B:$Q,10,0),0)</f>
        <v>0</v>
      </c>
      <c r="DB10" s="304">
        <f>IFERROR(VLOOKUP($AN10,装备!$B:$Q,11,0),0)</f>
        <v>0</v>
      </c>
      <c r="DC10" s="304" t="str">
        <f>IFERROR(VLOOKUP($AN10,装备!$B:$Q,12,0),0)</f>
        <v>无</v>
      </c>
      <c r="DD10" s="304">
        <f>IFERROR(VLOOKUP($AN10,装备!$B:$Q,13,0),0)</f>
        <v>0</v>
      </c>
      <c r="DE10" s="304">
        <f>IFERROR(VLOOKUP($AN10,装备!$B:$Q,14,0),0)</f>
        <v>0</v>
      </c>
      <c r="DF10" s="304">
        <f>IFERROR(VLOOKUP($AN10,装备!$B:$Q,16,0),0)</f>
        <v>2</v>
      </c>
      <c r="DG10" s="304">
        <f>IFERROR(VLOOKUP($AN10,装备!$B:$Q,5,0),0)</f>
        <v>0</v>
      </c>
      <c r="DH10" s="304">
        <f>IFERROR(VLOOKUP(AO10,装备!$B:$C,2,0),0)</f>
        <v>0</v>
      </c>
      <c r="DI10" s="304">
        <f>IFERROR(VLOOKUP($AO10,装备!$B:$Q,5,0),0)</f>
        <v>0</v>
      </c>
      <c r="DJ10" s="304">
        <f>IFERROR(VLOOKUP($AO10,装备!$B:$Q,6,0),0)</f>
        <v>0</v>
      </c>
      <c r="DK10" s="304">
        <f>IFERROR(VLOOKUP($AO10,装备!$B:$Q,7,0),0)</f>
        <v>0</v>
      </c>
      <c r="DL10" s="304">
        <f>IFERROR(VLOOKUP($AO10,装备!$B:$Q,8,0),0)</f>
        <v>0</v>
      </c>
      <c r="DM10" s="304">
        <f>IFERROR(VLOOKUP($AO10,装备!$B:$Q,9,0),0)</f>
        <v>0</v>
      </c>
      <c r="DN10" s="304">
        <f>IFERROR(VLOOKUP($AO10,装备!$B:$Q,10,0),0)</f>
        <v>0</v>
      </c>
      <c r="DO10" s="304">
        <f>IFERROR(VLOOKUP($AO10,装备!$B:$Q,11,0),0)</f>
        <v>0</v>
      </c>
      <c r="DP10" s="304">
        <f>IFERROR(VLOOKUP($AO10,装备!$B:$Q,12,0),0)</f>
        <v>0</v>
      </c>
      <c r="DQ10" s="304">
        <f>IFERROR(VLOOKUP($AO10,装备!$B:$Q,13,0),0)</f>
        <v>0</v>
      </c>
      <c r="DR10" s="304">
        <f>IFERROR(VLOOKUP($AO10,装备!$B:$Q,14,0),0)</f>
        <v>0</v>
      </c>
      <c r="DS10" s="304">
        <f>IFERROR(VLOOKUP($AO10,装备!$B:$Q,16,0),0)</f>
        <v>0</v>
      </c>
      <c r="DT10" s="304">
        <f>IFERROR(VLOOKUP($AO10,装备!$B:$Q,5,0),0)</f>
        <v>0</v>
      </c>
    </row>
    <row r="11" spans="1:124" ht="27">
      <c r="A11" s="301">
        <f>改造舰娘!$A7</f>
        <v>11000613</v>
      </c>
      <c r="B11" s="354" t="s">
        <v>623</v>
      </c>
      <c r="C11" s="323"/>
      <c r="D11" s="323">
        <f t="shared" si="0"/>
        <v>110</v>
      </c>
      <c r="E11" s="303">
        <f>改造舰娘!$C7</f>
        <v>6</v>
      </c>
      <c r="F11" s="304" t="str">
        <f>改造舰娘!$D7</f>
        <v>战列</v>
      </c>
      <c r="G11" s="304" t="str">
        <f>改造舰娘!$E7</f>
        <v>大型</v>
      </c>
      <c r="H11" s="304" t="str">
        <f>改造舰娘!$F7</f>
        <v>主力舰</v>
      </c>
      <c r="I11" s="452">
        <f>改造舰娘!$AR7</f>
        <v>4</v>
      </c>
      <c r="J11" s="304" t="str">
        <f>改造舰娘!$G7</f>
        <v>德国</v>
      </c>
      <c r="K11" s="312">
        <f>改造舰娘!$H7+(BV11+CI11+CV11+DI11)*$C$2</f>
        <v>100</v>
      </c>
      <c r="L11" s="304">
        <f>改造舰娘!$I7</f>
        <v>0</v>
      </c>
      <c r="M11" s="304">
        <f>改造舰娘!$J7</f>
        <v>4</v>
      </c>
      <c r="N11" s="518">
        <f>改造舰娘!$K7</f>
        <v>4</v>
      </c>
      <c r="O11" s="304">
        <f>改造舰娘!$L7+((CE11+CR11+DE11+DR11)*$C$2)</f>
        <v>18</v>
      </c>
      <c r="P11" s="304" t="str">
        <f>IF($C$2=1,(IF(ISERROR(FIND("超长",改造舰娘!$M7&amp;CC11&amp;CP11&amp;DC11&amp;DP11,1)),IF(ISERROR(FIND("长",改造舰娘!$M7&amp;CC11&amp;CP11&amp;DC11&amp;DP11,1)),IF(ISERROR(FIND("中",改造舰娘!$M7&amp;CC11&amp;CP11&amp;DC11&amp;DP11,1)),IF(ISERROR(FIND("短",改造舰娘!$M7&amp;CC11&amp;CP11&amp;DC11&amp;DP11,1)),IF(ISERROR(FIND("无",改造舰娘!$M7&amp;CC11&amp;CP11&amp;DC11&amp;DP11,1)),0,"无"),"短"),"中"),"长"),"超长")),改造舰娘!$M7)</f>
        <v>长</v>
      </c>
      <c r="Q11" s="303">
        <f>改造舰娘!$N7</f>
        <v>30.8</v>
      </c>
      <c r="R11" s="304">
        <f>(改造舰娘!$P7)+(改造舰娘!$Q7)*$C$3+((BW11+CJ11+CW11+DJ11)*$C$2)</f>
        <v>102</v>
      </c>
      <c r="S11" s="304">
        <f>(改造舰娘!$R7)+(改造舰娘!$S7)*$C$3+((BY11+CL11+CY11+DL11)*$C$2)</f>
        <v>0</v>
      </c>
      <c r="T11" s="304">
        <f>(改造舰娘!$T7)+(改造舰娘!$U7)*$C$3+((BX11+CK11+CX11+DK11)*$C$2)</f>
        <v>100</v>
      </c>
      <c r="U11" s="304">
        <f>(改造舰娘!$V7)+(改造舰娘!$W7)*$C$3+((CG11+CT11+DG11+DT11)*$C$2)</f>
        <v>67</v>
      </c>
      <c r="V11" s="305">
        <f>INT((((改造舰娘!$Y7)-(改造舰娘!$X7))*(((IF(D11=0,C11,D11))-1)/99))+改造舰娘!$X7)+((CB11+CO11+DB11+DO11)*$C$2)</f>
        <v>102</v>
      </c>
      <c r="W11" s="304">
        <f>INT((((改造舰娘!$AA7)-(改造舰娘!$Z7))*(((IF(D11=0,C11,D11))-1)/99))+改造舰娘!$Z7)+((CD11+CQ11+DD11+DQ11)*$C$2)</f>
        <v>55</v>
      </c>
      <c r="X11" s="304">
        <f>INT((((改造舰娘!$AC7)-(改造舰娘!$AB7))*(((IF(D11=0,C11,D11))-1)/99))+改造舰娘!$AB7)+((CA11+CN11+DA11+DN11)*$C$2)</f>
        <v>49</v>
      </c>
      <c r="Y11" s="303">
        <f>INT((((改造舰娘!$AE7)-(改造舰娘!$AD7))*(((IF(D11=0,C11,D11))-1)/99))+改造舰娘!$AD7)+((BZ11+CM11+CZ11+DM11)*$C$2)</f>
        <v>0</v>
      </c>
      <c r="Z11" s="304">
        <f>IF(改造舰娘!$AF7="","",改造舰娘!$AF7)</f>
        <v>4</v>
      </c>
      <c r="AA11" s="304">
        <f>IF(改造舰娘!$AG7="","",改造舰娘!$AG7)</f>
        <v>4</v>
      </c>
      <c r="AB11" s="304">
        <f>IF(改造舰娘!$AH7="","",改造舰娘!$AH7)</f>
        <v>4</v>
      </c>
      <c r="AC11" s="304">
        <f>IF(改造舰娘!$AI7="","",改造舰娘!$AI7)</f>
        <v>4</v>
      </c>
      <c r="AD11" s="304">
        <f>IF(改造舰娘!$AJ7="","",改造舰娘!$AJ7)</f>
        <v>16</v>
      </c>
      <c r="AE11" s="305">
        <f>IF(改造舰娘!$AK7="","",改造舰娘!$AK7)</f>
        <v>0</v>
      </c>
      <c r="AF11" s="304" t="str">
        <f>IF(改造舰娘!$AL7="","",改造舰娘!$AL7)</f>
        <v/>
      </c>
      <c r="AG11" s="304" t="str">
        <f>IF(改造舰娘!$AM7="","",改造舰娘!$AM7)</f>
        <v/>
      </c>
      <c r="AH11" s="304" t="str">
        <f>IF(改造舰娘!$AN7="","",改造舰娘!$AN7)</f>
        <v/>
      </c>
      <c r="AI11" s="304" t="str">
        <f>IF(改造舰娘!$AO7="","",改造舰娘!$AO7)</f>
        <v/>
      </c>
      <c r="AJ11" s="304" t="str">
        <f>IF(改造舰娘!$AP7="","",改造舰娘!$AP7)</f>
        <v/>
      </c>
      <c r="AK11" s="303" t="str">
        <f>IF(改造舰娘!$AQ7="","",改造舰娘!$AQ7)</f>
        <v/>
      </c>
      <c r="AL11" s="306" t="str">
        <f>IF(改造舰娘!$AS7="","",改造舰娘!$AS7)</f>
        <v>G国双联406毫米炮</v>
      </c>
      <c r="AM11" s="306" t="str">
        <f>IF(改造舰娘!$AT7="","",改造舰娘!$AT7)</f>
        <v>G国双联37毫米防空炮</v>
      </c>
      <c r="AN11" s="306" t="str">
        <f>IF(改造舰娘!$AU7="","",改造舰娘!$AU7)</f>
        <v>雷达告警装置</v>
      </c>
      <c r="AO11" s="306" t="str">
        <f>IF(改造舰娘!$AV7="","",改造舰娘!$AV7)</f>
        <v>“奥斯卡”</v>
      </c>
      <c r="AP11" s="307" t="str">
        <f>IF(改造舰娘!$AW7="","",改造舰娘!$AW7)</f>
        <v>旗舰杀手(3级)：当俾斯麦作为旗舰时，40%概率发动，攻击对方舰队旗舰并+20%穿甲，增加30点固定伤害且必定命中。</v>
      </c>
      <c r="AQ11" s="308" t="str">
        <f>IF(改造舰娘!$AX7="","",改造舰娘!$AX7)</f>
        <v>永不沉没的战舰(3级)：当前耐久在50%或以上时，受到的所有伤害减少8点。</v>
      </c>
      <c r="AR11" s="304">
        <f>IF(改造舰娘!$AY7="","",改造舰娘!$AY7)</f>
        <v>90</v>
      </c>
      <c r="AS11" s="304">
        <f>IF(改造舰娘!$AZ7="","",改造舰娘!$AZ7)</f>
        <v>130</v>
      </c>
      <c r="AT11" s="304">
        <f>IF(改造舰娘!$BA7="","",改造舰娘!$BA7)</f>
        <v>4.2</v>
      </c>
      <c r="AU11" s="304">
        <f>IF(改造舰娘!$BB7="","",改造舰娘!$BB7)</f>
        <v>8.8000000000000007</v>
      </c>
      <c r="AV11" s="305">
        <f>IF((改造舰娘!$BG7+改造舰娘!$BK7*$C$4)=0,"",(改造舰娘!$BG7+改造舰娘!$BK7*$C$4))</f>
        <v>70</v>
      </c>
      <c r="AW11" s="304">
        <f>IF((改造舰娘!$BH7+改造舰娘!$BL7*$C$4)=0,"",(改造舰娘!$BH7+改造舰娘!$BL7*$C$4))</f>
        <v>81</v>
      </c>
      <c r="AX11" s="304">
        <f>IF((改造舰娘!$BI7+改造舰娘!$BM7*$C$4)=0,"",(改造舰娘!$BI7+改造舰娘!$BM7*$C$4))</f>
        <v>103</v>
      </c>
      <c r="AY11" s="303">
        <f>IF((改造舰娘!$BJ7+改造舰娘!$BN7*$C$4)=0,"",(改造舰娘!$BJ7+改造舰娘!$BN7*$C$4))</f>
        <v>11</v>
      </c>
      <c r="AZ11" s="500">
        <f>IF(改造舰娘!BC7="","",改造舰娘!BC7)</f>
        <v>82</v>
      </c>
      <c r="BA11" s="500">
        <f>IF(改造舰娘!BD7="","",改造舰娘!BD7)</f>
        <v>0</v>
      </c>
      <c r="BB11" s="500">
        <f>IF(改造舰娘!BE7="","",改造舰娘!BE7)</f>
        <v>84</v>
      </c>
      <c r="BC11" s="498">
        <f>IF(改造舰娘!BF7="","",改造舰娘!BF7)</f>
        <v>20</v>
      </c>
      <c r="BD11" s="67" t="s">
        <v>5536</v>
      </c>
      <c r="BE11" s="339" t="b">
        <f>IF(改造舰娘!$BP7="","")</f>
        <v>0</v>
      </c>
      <c r="BF11" s="306" t="b">
        <f>IF(改造舰娘!$BQ7="","")</f>
        <v>0</v>
      </c>
      <c r="BG11" s="329" t="str">
        <f>IF(改造舰娘!$BR7="","")</f>
        <v/>
      </c>
      <c r="BH11" s="340" t="str">
        <f>IF(改造舰娘!$BS7="","")</f>
        <v/>
      </c>
      <c r="BU11" s="304">
        <f>IFERROR(VLOOKUP(AL11,装备!$B:$C,2,0),0)</f>
        <v>6</v>
      </c>
      <c r="BV11" s="304">
        <f>IFERROR(VLOOKUP($AL11,装备!$B:$Q,5,0),0)</f>
        <v>0</v>
      </c>
      <c r="BW11" s="304">
        <f>IFERROR(VLOOKUP($AL11,装备!$B:$Q,6,0),0)</f>
        <v>21</v>
      </c>
      <c r="BX11" s="304">
        <f>IFERROR(VLOOKUP($AL11,装备!$B:$Q,7,0),0)</f>
        <v>0</v>
      </c>
      <c r="BY11" s="304">
        <f>IFERROR(VLOOKUP($AL11,装备!$B:$Q,8,0),0)</f>
        <v>0</v>
      </c>
      <c r="BZ11" s="304">
        <f>IFERROR(VLOOKUP($AL11,装备!$B:$Q,9,0),0)</f>
        <v>0</v>
      </c>
      <c r="CA11" s="304">
        <f>IFERROR(VLOOKUP($AL11,装备!$B:$Q,10,0),0)</f>
        <v>0</v>
      </c>
      <c r="CB11" s="304">
        <f>IFERROR(VLOOKUP($AL11,装备!$B:$Q,11,0),0)</f>
        <v>6</v>
      </c>
      <c r="CC11" s="304" t="str">
        <f>IFERROR(VLOOKUP($AL11,装备!$B:$Q,12,0),0)</f>
        <v>超长</v>
      </c>
      <c r="CD11" s="304">
        <f>IFERROR(VLOOKUP($AL11,装备!$B:$Q,13,0),0)</f>
        <v>0</v>
      </c>
      <c r="CE11" s="304">
        <f>IFERROR(VLOOKUP($AL11,装备!$B:$Q,14,0),0)</f>
        <v>0</v>
      </c>
      <c r="CF11" s="304">
        <f>IFERROR(VLOOKUP($AL11,装备!$B:$Q,16,0),0)</f>
        <v>0</v>
      </c>
      <c r="CG11" s="304">
        <f>IFERROR(VLOOKUP($AL11,装备!$B:$Q,5,0),0)</f>
        <v>0</v>
      </c>
      <c r="CH11" s="304">
        <f>IFERROR(VLOOKUP(AM11,装备!$B:$C,2,0),0)</f>
        <v>1</v>
      </c>
      <c r="CI11" s="304">
        <f>IFERROR(VLOOKUP($AM11,装备!$B:$Q,5,0),0)</f>
        <v>0</v>
      </c>
      <c r="CJ11" s="304">
        <f>IFERROR(VLOOKUP($AM11,装备!$B:$Q,6,0),0)</f>
        <v>1</v>
      </c>
      <c r="CK11" s="304">
        <f>IFERROR(VLOOKUP($AM11,装备!$B:$Q,7,0),0)</f>
        <v>0</v>
      </c>
      <c r="CL11" s="304">
        <f>IFERROR(VLOOKUP($AM11,装备!$B:$Q,8,0),0)</f>
        <v>0</v>
      </c>
      <c r="CM11" s="304">
        <f>IFERROR(VLOOKUP($AM11,装备!$B:$Q,9,0),0)</f>
        <v>0</v>
      </c>
      <c r="CN11" s="304">
        <f>IFERROR(VLOOKUP($AM11,装备!$B:$Q,10,0),0)</f>
        <v>0</v>
      </c>
      <c r="CO11" s="304">
        <f>IFERROR(VLOOKUP($AM11,装备!$B:$Q,11,0),0)</f>
        <v>1</v>
      </c>
      <c r="CP11" s="304" t="str">
        <f>IFERROR(VLOOKUP($AM11,装备!$B:$Q,12,0),0)</f>
        <v>短</v>
      </c>
      <c r="CQ11" s="304">
        <f>IFERROR(VLOOKUP($AM11,装备!$B:$Q,13,0),0)</f>
        <v>0</v>
      </c>
      <c r="CR11" s="304">
        <f>IFERROR(VLOOKUP($AM11,装备!$B:$Q,14,0),0)</f>
        <v>0</v>
      </c>
      <c r="CS11" s="304">
        <f>IFERROR(VLOOKUP($AM11,装备!$B:$Q,16,0),0)</f>
        <v>3</v>
      </c>
      <c r="CT11" s="304">
        <f>IFERROR(VLOOKUP($AM11,装备!$B:$Q,5,0),0)</f>
        <v>0</v>
      </c>
      <c r="CU11" s="304">
        <f>IFERROR(VLOOKUP(AN11,装备!$B:$C,2,0),0)</f>
        <v>4</v>
      </c>
      <c r="CV11" s="304">
        <f>IFERROR(VLOOKUP($AN11,装备!$B:$Q,5,0),0)</f>
        <v>0</v>
      </c>
      <c r="CW11" s="304">
        <f>IFERROR(VLOOKUP($AN11,装备!$B:$Q,6,0),0)</f>
        <v>0</v>
      </c>
      <c r="CX11" s="304">
        <f>IFERROR(VLOOKUP($AN11,装备!$B:$Q,7,0),0)</f>
        <v>0</v>
      </c>
      <c r="CY11" s="304">
        <f>IFERROR(VLOOKUP($AN11,装备!$B:$Q,8,0),0)</f>
        <v>0</v>
      </c>
      <c r="CZ11" s="304">
        <f>IFERROR(VLOOKUP($AN11,装备!$B:$Q,9,0),0)</f>
        <v>0</v>
      </c>
      <c r="DA11" s="304">
        <f>IFERROR(VLOOKUP($AN11,装备!$B:$Q,10,0),0)</f>
        <v>2</v>
      </c>
      <c r="DB11" s="304">
        <f>IFERROR(VLOOKUP($AN11,装备!$B:$Q,11,0),0)</f>
        <v>0</v>
      </c>
      <c r="DC11" s="304" t="str">
        <f>IFERROR(VLOOKUP($AN11,装备!$B:$Q,12,0),0)</f>
        <v>无</v>
      </c>
      <c r="DD11" s="304">
        <f>IFERROR(VLOOKUP($AN11,装备!$B:$Q,13,0),0)</f>
        <v>5</v>
      </c>
      <c r="DE11" s="304">
        <f>IFERROR(VLOOKUP($AN11,装备!$B:$Q,14,0),0)</f>
        <v>1</v>
      </c>
      <c r="DF11" s="304">
        <f>IFERROR(VLOOKUP($AN11,装备!$B:$Q,16,0),0)</f>
        <v>0</v>
      </c>
      <c r="DG11" s="304">
        <f>IFERROR(VLOOKUP($AN11,装备!$B:$Q,5,0),0)</f>
        <v>0</v>
      </c>
      <c r="DH11" s="304">
        <f>IFERROR(VLOOKUP(AO11,装备!$B:$C,2,0),0)</f>
        <v>4</v>
      </c>
      <c r="DI11" s="304">
        <f>IFERROR(VLOOKUP($AO11,装备!$B:$Q,5,0),0)</f>
        <v>0</v>
      </c>
      <c r="DJ11" s="304">
        <f>IFERROR(VLOOKUP($AO11,装备!$B:$Q,6,0),0)</f>
        <v>0</v>
      </c>
      <c r="DK11" s="304">
        <f>IFERROR(VLOOKUP($AO11,装备!$B:$Q,7,0),0)</f>
        <v>0</v>
      </c>
      <c r="DL11" s="304">
        <f>IFERROR(VLOOKUP($AO11,装备!$B:$Q,8,0),0)</f>
        <v>0</v>
      </c>
      <c r="DM11" s="304">
        <f>IFERROR(VLOOKUP($AO11,装备!$B:$Q,9,0),0)</f>
        <v>0</v>
      </c>
      <c r="DN11" s="304">
        <f>IFERROR(VLOOKUP($AO11,装备!$B:$Q,10,0),0)</f>
        <v>3</v>
      </c>
      <c r="DO11" s="304">
        <f>IFERROR(VLOOKUP($AO11,装备!$B:$Q,11,0),0)</f>
        <v>5</v>
      </c>
      <c r="DP11" s="304" t="str">
        <f>IFERROR(VLOOKUP($AO11,装备!$B:$Q,12,0),0)</f>
        <v>无</v>
      </c>
      <c r="DQ11" s="304">
        <f>IFERROR(VLOOKUP($AO11,装备!$B:$Q,13,0),0)</f>
        <v>0</v>
      </c>
      <c r="DR11" s="304">
        <f>IFERROR(VLOOKUP($AO11,装备!$B:$Q,14,0),0)</f>
        <v>-1</v>
      </c>
      <c r="DS11" s="304">
        <f>IFERROR(VLOOKUP($AO11,装备!$B:$Q,16,0),0)</f>
        <v>0</v>
      </c>
      <c r="DT11" s="304">
        <f>IFERROR(VLOOKUP($AO11,装备!$B:$Q,5,0),0)</f>
        <v>0</v>
      </c>
    </row>
    <row r="12" spans="1:124" ht="40.5">
      <c r="A12" s="301">
        <f>改造舰娘!$A8</f>
        <v>11000713</v>
      </c>
      <c r="B12" s="354" t="s">
        <v>176</v>
      </c>
      <c r="C12" s="323"/>
      <c r="D12" s="323">
        <f t="shared" si="0"/>
        <v>110</v>
      </c>
      <c r="E12" s="303">
        <f>改造舰娘!$C8</f>
        <v>6</v>
      </c>
      <c r="F12" s="304" t="str">
        <f>改造舰娘!$D8</f>
        <v>战列</v>
      </c>
      <c r="G12" s="304" t="str">
        <f>改造舰娘!$E8</f>
        <v>大型</v>
      </c>
      <c r="H12" s="304" t="str">
        <f>改造舰娘!$F8</f>
        <v>主力舰</v>
      </c>
      <c r="I12" s="452">
        <f>改造舰娘!$AR8</f>
        <v>4</v>
      </c>
      <c r="J12" s="304" t="str">
        <f>改造舰娘!$G8</f>
        <v>德国</v>
      </c>
      <c r="K12" s="312">
        <f>改造舰娘!$H8+(BV12+CI12+CV12+DI12)*$C$2</f>
        <v>101</v>
      </c>
      <c r="L12" s="304">
        <f>改造舰娘!$I8</f>
        <v>-1</v>
      </c>
      <c r="M12" s="304">
        <f>改造舰娘!$J8</f>
        <v>4</v>
      </c>
      <c r="N12" s="518">
        <f>改造舰娘!$K8</f>
        <v>4</v>
      </c>
      <c r="O12" s="304">
        <f>改造舰娘!$L8+((CE12+CR12+DE12+DR12)*$C$2)</f>
        <v>16</v>
      </c>
      <c r="P12" s="304" t="str">
        <f>IF($C$2=1,(IF(ISERROR(FIND("超长",改造舰娘!$M8&amp;CC12&amp;CP12&amp;DC12&amp;DP12,1)),IF(ISERROR(FIND("长",改造舰娘!$M8&amp;CC12&amp;CP12&amp;DC12&amp;DP12,1)),IF(ISERROR(FIND("中",改造舰娘!$M8&amp;CC12&amp;CP12&amp;DC12&amp;DP12,1)),IF(ISERROR(FIND("短",改造舰娘!$M8&amp;CC12&amp;CP12&amp;DC12&amp;DP12,1)),IF(ISERROR(FIND("无",改造舰娘!$M8&amp;CC12&amp;CP12&amp;DC12&amp;DP12,1)),0,"无"),"短"),"中"),"长"),"超长")),改造舰娘!$M8)</f>
        <v>长</v>
      </c>
      <c r="Q12" s="303">
        <f>改造舰娘!$N8</f>
        <v>30</v>
      </c>
      <c r="R12" s="304">
        <f>(改造舰娘!$P8)+(改造舰娘!$Q8)*$C$3+((BW12+CJ12+CW12+DJ12)*$C$2)</f>
        <v>102</v>
      </c>
      <c r="S12" s="304">
        <f>(改造舰娘!$R8)+(改造舰娘!$S8)*$C$3+((BY12+CL12+CY12+DL12)*$C$2)</f>
        <v>30</v>
      </c>
      <c r="T12" s="304">
        <f>(改造舰娘!$T8)+(改造舰娘!$U8)*$C$3+((BX12+CK12+CX12+DK12)*$C$2)</f>
        <v>100</v>
      </c>
      <c r="U12" s="304">
        <f>(改造舰娘!$V8)+(改造舰娘!$W8)*$C$3+((CG12+CT12+DG12+DT12)*$C$2)</f>
        <v>69</v>
      </c>
      <c r="V12" s="305">
        <f>INT((((改造舰娘!$Y8)-(改造舰娘!$X8))*(((IF(D12=0,C12,D12))-1)/99))+改造舰娘!$X8)+((CB12+CO12+DB12+DO12)*$C$2)</f>
        <v>102</v>
      </c>
      <c r="W12" s="304">
        <f>INT((((改造舰娘!$AA8)-(改造舰娘!$Z8))*(((IF(D12=0,C12,D12))-1)/99))+改造舰娘!$Z8)+((CD12+CQ12+DD12+DQ12)*$C$2)</f>
        <v>55</v>
      </c>
      <c r="X12" s="304">
        <f>INT((((改造舰娘!$AC8)-(改造舰娘!$AB8))*(((IF(D12=0,C12,D12))-1)/99))+改造舰娘!$AB8)+((CA12+CN12+DA12+DN12)*$C$2)</f>
        <v>49</v>
      </c>
      <c r="Y12" s="303">
        <f>INT((((改造舰娘!$AE8)-(改造舰娘!$AD8))*(((IF(D12=0,C12,D12))-1)/99))+改造舰娘!$AD8)+((BZ12+CM12+CZ12+DM12)*$C$2)</f>
        <v>0</v>
      </c>
      <c r="Z12" s="304">
        <f>IF(改造舰娘!$AF8="","",改造舰娘!$AF8)</f>
        <v>4</v>
      </c>
      <c r="AA12" s="304">
        <f>IF(改造舰娘!$AG8="","",改造舰娘!$AG8)</f>
        <v>4</v>
      </c>
      <c r="AB12" s="304">
        <f>IF(改造舰娘!$AH8="","",改造舰娘!$AH8)</f>
        <v>4</v>
      </c>
      <c r="AC12" s="304">
        <f>IF(改造舰娘!$AI8="","",改造舰娘!$AI8)</f>
        <v>4</v>
      </c>
      <c r="AD12" s="304">
        <f>IF(改造舰娘!$AJ8="","",改造舰娘!$AJ8)</f>
        <v>16</v>
      </c>
      <c r="AE12" s="305">
        <f>IF(改造舰娘!$AK8="","",改造舰娘!$AK8)</f>
        <v>0</v>
      </c>
      <c r="AF12" s="304" t="str">
        <f>IF(改造舰娘!$AL8="","",改造舰娘!$AL8)</f>
        <v/>
      </c>
      <c r="AG12" s="304" t="str">
        <f>IF(改造舰娘!$AM8="","",改造舰娘!$AM8)</f>
        <v/>
      </c>
      <c r="AH12" s="304" t="str">
        <f>IF(改造舰娘!$AN8="","",改造舰娘!$AN8)</f>
        <v/>
      </c>
      <c r="AI12" s="304" t="str">
        <f>IF(改造舰娘!$AO8="","",改造舰娘!$AO8)</f>
        <v/>
      </c>
      <c r="AJ12" s="304" t="str">
        <f>IF(改造舰娘!$AP8="","",改造舰娘!$AP8)</f>
        <v/>
      </c>
      <c r="AK12" s="303" t="str">
        <f>IF(改造舰娘!$AQ8="","",改造舰娘!$AQ8)</f>
        <v/>
      </c>
      <c r="AL12" s="306" t="str">
        <f>IF(改造舰娘!$AS8="","",改造舰娘!$AS8)</f>
        <v>G国双联406毫米炮</v>
      </c>
      <c r="AM12" s="306" t="str">
        <f>IF(改造舰娘!$AT8="","",改造舰娘!$AT8)</f>
        <v>四联533毫米磁性鱼雷</v>
      </c>
      <c r="AN12" s="306" t="str">
        <f>IF(改造舰娘!$AU8="","",改造舰娘!$AU8)</f>
        <v>G国双联37毫米防空炮</v>
      </c>
      <c r="AO12" s="306" t="str">
        <f>IF(改造舰娘!$AV8="","",改造舰娘!$AV8)</f>
        <v>联络电台</v>
      </c>
      <c r="AP12" s="307" t="str">
        <f>IF(改造舰娘!$AW8="","",改造舰娘!$AW8)</f>
        <v>北方的孤独女王(3级)：当提尔比茨作为旗舰时，降低敌方命中和回避8点，当在出征地图第六章“北海风暴”时，不在旗舰位置也能发动此效果。</v>
      </c>
      <c r="AQ12" s="308" t="str">
        <f>IF(改造舰娘!$AX8="","",改造舰娘!$AX8)</f>
        <v/>
      </c>
      <c r="AR12" s="304">
        <f>IF(改造舰娘!$AY8="","",改造舰娘!$AY8)</f>
        <v>90</v>
      </c>
      <c r="AS12" s="304">
        <f>IF(改造舰娘!$AZ8="","",改造舰娘!$AZ8)</f>
        <v>130</v>
      </c>
      <c r="AT12" s="304">
        <f>IF(改造舰娘!$BA8="","",改造舰娘!$BA8)</f>
        <v>4.2</v>
      </c>
      <c r="AU12" s="304">
        <f>IF(改造舰娘!$BB8="","",改造舰娘!$BB8)</f>
        <v>8.8000000000000007</v>
      </c>
      <c r="AV12" s="305">
        <f>IF((改造舰娘!$BG8+改造舰娘!$BK8*$C$4)=0,"",(改造舰娘!$BG8+改造舰娘!$BK8*$C$4))</f>
        <v>53</v>
      </c>
      <c r="AW12" s="304">
        <f>IF((改造舰娘!$BH8+改造舰娘!$BL8*$C$4)=0,"",(改造舰娘!$BH8+改造舰娘!$BL8*$C$4))</f>
        <v>88</v>
      </c>
      <c r="AX12" s="304">
        <f>IF((改造舰娘!$BI8+改造舰娘!$BM8*$C$4)=0,"",(改造舰娘!$BI8+改造舰娘!$BM8*$C$4))</f>
        <v>86</v>
      </c>
      <c r="AY12" s="303">
        <f>IF((改造舰娘!$BJ8+改造舰娘!$BN8*$C$4)=0,"",(改造舰娘!$BJ8+改造舰娘!$BN8*$C$4))</f>
        <v>4</v>
      </c>
      <c r="AZ12" s="500">
        <f>IF(改造舰娘!BC8="","",改造舰娘!BC8)</f>
        <v>82</v>
      </c>
      <c r="BA12" s="500">
        <f>IF(改造舰娘!BD8="","",改造舰娘!BD8)</f>
        <v>0</v>
      </c>
      <c r="BB12" s="500">
        <f>IF(改造舰娘!BE8="","",改造舰娘!BE8)</f>
        <v>84</v>
      </c>
      <c r="BC12" s="498">
        <f>IF(改造舰娘!BF8="","",改造舰娘!BF8)</f>
        <v>23</v>
      </c>
      <c r="BD12" s="67" t="s">
        <v>5537</v>
      </c>
      <c r="BE12" s="339" t="b">
        <f>IF(改造舰娘!$BP8="","")</f>
        <v>0</v>
      </c>
      <c r="BF12" s="306" t="b">
        <f>IF(改造舰娘!$BQ8="","")</f>
        <v>0</v>
      </c>
      <c r="BG12" s="329" t="str">
        <f>IF(改造舰娘!$BR8="","")</f>
        <v/>
      </c>
      <c r="BH12" s="340" t="str">
        <f>IF(改造舰娘!$BS8="","")</f>
        <v/>
      </c>
      <c r="BU12" s="304">
        <f>IFERROR(VLOOKUP(AL12,装备!$B:$C,2,0),0)</f>
        <v>6</v>
      </c>
      <c r="BV12" s="304">
        <f>IFERROR(VLOOKUP($AL12,装备!$B:$Q,5,0),0)</f>
        <v>0</v>
      </c>
      <c r="BW12" s="304">
        <f>IFERROR(VLOOKUP($AL12,装备!$B:$Q,6,0),0)</f>
        <v>21</v>
      </c>
      <c r="BX12" s="304">
        <f>IFERROR(VLOOKUP($AL12,装备!$B:$Q,7,0),0)</f>
        <v>0</v>
      </c>
      <c r="BY12" s="304">
        <f>IFERROR(VLOOKUP($AL12,装备!$B:$Q,8,0),0)</f>
        <v>0</v>
      </c>
      <c r="BZ12" s="304">
        <f>IFERROR(VLOOKUP($AL12,装备!$B:$Q,9,0),0)</f>
        <v>0</v>
      </c>
      <c r="CA12" s="304">
        <f>IFERROR(VLOOKUP($AL12,装备!$B:$Q,10,0),0)</f>
        <v>0</v>
      </c>
      <c r="CB12" s="304">
        <f>IFERROR(VLOOKUP($AL12,装备!$B:$Q,11,0),0)</f>
        <v>6</v>
      </c>
      <c r="CC12" s="304" t="str">
        <f>IFERROR(VLOOKUP($AL12,装备!$B:$Q,12,0),0)</f>
        <v>超长</v>
      </c>
      <c r="CD12" s="304">
        <f>IFERROR(VLOOKUP($AL12,装备!$B:$Q,13,0),0)</f>
        <v>0</v>
      </c>
      <c r="CE12" s="304">
        <f>IFERROR(VLOOKUP($AL12,装备!$B:$Q,14,0),0)</f>
        <v>0</v>
      </c>
      <c r="CF12" s="304">
        <f>IFERROR(VLOOKUP($AL12,装备!$B:$Q,16,0),0)</f>
        <v>0</v>
      </c>
      <c r="CG12" s="304">
        <f>IFERROR(VLOOKUP($AL12,装备!$B:$Q,5,0),0)</f>
        <v>0</v>
      </c>
      <c r="CH12" s="304">
        <f>IFERROR(VLOOKUP(AM12,装备!$B:$C,2,0),0)</f>
        <v>5</v>
      </c>
      <c r="CI12" s="304">
        <f>IFERROR(VLOOKUP($AM12,装备!$B:$Q,5,0),0)</f>
        <v>0</v>
      </c>
      <c r="CJ12" s="304">
        <f>IFERROR(VLOOKUP($AM12,装备!$B:$Q,6,0),0)</f>
        <v>0</v>
      </c>
      <c r="CK12" s="304">
        <f>IFERROR(VLOOKUP($AM12,装备!$B:$Q,7,0),0)</f>
        <v>0</v>
      </c>
      <c r="CL12" s="304">
        <f>IFERROR(VLOOKUP($AM12,装备!$B:$Q,8,0),0)</f>
        <v>6</v>
      </c>
      <c r="CM12" s="304">
        <f>IFERROR(VLOOKUP($AM12,装备!$B:$Q,9,0),0)</f>
        <v>3</v>
      </c>
      <c r="CN12" s="304">
        <f>IFERROR(VLOOKUP($AM12,装备!$B:$Q,10,0),0)</f>
        <v>0</v>
      </c>
      <c r="CO12" s="304">
        <f>IFERROR(VLOOKUP($AM12,装备!$B:$Q,11,0),0)</f>
        <v>3</v>
      </c>
      <c r="CP12" s="304" t="str">
        <f>IFERROR(VLOOKUP($AM12,装备!$B:$Q,12,0),0)</f>
        <v>短</v>
      </c>
      <c r="CQ12" s="304">
        <f>IFERROR(VLOOKUP($AM12,装备!$B:$Q,13,0),0)</f>
        <v>0</v>
      </c>
      <c r="CR12" s="304">
        <f>IFERROR(VLOOKUP($AM12,装备!$B:$Q,14,0),0)</f>
        <v>0</v>
      </c>
      <c r="CS12" s="304">
        <f>IFERROR(VLOOKUP($AM12,装备!$B:$Q,16,0),0)</f>
        <v>0</v>
      </c>
      <c r="CT12" s="304">
        <f>IFERROR(VLOOKUP($AM12,装备!$B:$Q,5,0),0)</f>
        <v>0</v>
      </c>
      <c r="CU12" s="304">
        <f>IFERROR(VLOOKUP(AN12,装备!$B:$C,2,0),0)</f>
        <v>1</v>
      </c>
      <c r="CV12" s="304">
        <f>IFERROR(VLOOKUP($AN12,装备!$B:$Q,5,0),0)</f>
        <v>0</v>
      </c>
      <c r="CW12" s="304">
        <f>IFERROR(VLOOKUP($AN12,装备!$B:$Q,6,0),0)</f>
        <v>1</v>
      </c>
      <c r="CX12" s="304">
        <f>IFERROR(VLOOKUP($AN12,装备!$B:$Q,7,0),0)</f>
        <v>0</v>
      </c>
      <c r="CY12" s="304">
        <f>IFERROR(VLOOKUP($AN12,装备!$B:$Q,8,0),0)</f>
        <v>0</v>
      </c>
      <c r="CZ12" s="304">
        <f>IFERROR(VLOOKUP($AN12,装备!$B:$Q,9,0),0)</f>
        <v>0</v>
      </c>
      <c r="DA12" s="304">
        <f>IFERROR(VLOOKUP($AN12,装备!$B:$Q,10,0),0)</f>
        <v>0</v>
      </c>
      <c r="DB12" s="304">
        <f>IFERROR(VLOOKUP($AN12,装备!$B:$Q,11,0),0)</f>
        <v>1</v>
      </c>
      <c r="DC12" s="304" t="str">
        <f>IFERROR(VLOOKUP($AN12,装备!$B:$Q,12,0),0)</f>
        <v>短</v>
      </c>
      <c r="DD12" s="304">
        <f>IFERROR(VLOOKUP($AN12,装备!$B:$Q,13,0),0)</f>
        <v>0</v>
      </c>
      <c r="DE12" s="304">
        <f>IFERROR(VLOOKUP($AN12,装备!$B:$Q,14,0),0)</f>
        <v>0</v>
      </c>
      <c r="DF12" s="304">
        <f>IFERROR(VLOOKUP($AN12,装备!$B:$Q,16,0),0)</f>
        <v>3</v>
      </c>
      <c r="DG12" s="304">
        <f>IFERROR(VLOOKUP($AN12,装备!$B:$Q,5,0),0)</f>
        <v>0</v>
      </c>
      <c r="DH12" s="304">
        <f>IFERROR(VLOOKUP(AO12,装备!$B:$C,2,0),0)</f>
        <v>4</v>
      </c>
      <c r="DI12" s="304">
        <f>IFERROR(VLOOKUP($AO12,装备!$B:$Q,5,0),0)</f>
        <v>0</v>
      </c>
      <c r="DJ12" s="304">
        <f>IFERROR(VLOOKUP($AO12,装备!$B:$Q,6,0),0)</f>
        <v>0</v>
      </c>
      <c r="DK12" s="304">
        <f>IFERROR(VLOOKUP($AO12,装备!$B:$Q,7,0),0)</f>
        <v>0</v>
      </c>
      <c r="DL12" s="304">
        <f>IFERROR(VLOOKUP($AO12,装备!$B:$Q,8,0),0)</f>
        <v>0</v>
      </c>
      <c r="DM12" s="304">
        <f>IFERROR(VLOOKUP($AO12,装备!$B:$Q,9,0),0)</f>
        <v>0</v>
      </c>
      <c r="DN12" s="304">
        <f>IFERROR(VLOOKUP($AO12,装备!$B:$Q,10,0),0)</f>
        <v>-1</v>
      </c>
      <c r="DO12" s="304">
        <f>IFERROR(VLOOKUP($AO12,装备!$B:$Q,11,0),0)</f>
        <v>0</v>
      </c>
      <c r="DP12" s="304" t="str">
        <f>IFERROR(VLOOKUP($AO12,装备!$B:$Q,12,0),0)</f>
        <v>无</v>
      </c>
      <c r="DQ12" s="304">
        <f>IFERROR(VLOOKUP($AO12,装备!$B:$Q,13,0),0)</f>
        <v>0</v>
      </c>
      <c r="DR12" s="304">
        <f>IFERROR(VLOOKUP($AO12,装备!$B:$Q,14,0),0)</f>
        <v>0</v>
      </c>
      <c r="DS12" s="304">
        <f>IFERROR(VLOOKUP($AO12,装备!$B:$Q,16,0),0)</f>
        <v>5</v>
      </c>
      <c r="DT12" s="304">
        <f>IFERROR(VLOOKUP($AO12,装备!$B:$Q,5,0),0)</f>
        <v>0</v>
      </c>
    </row>
    <row r="13" spans="1:124" ht="27">
      <c r="A13" s="301">
        <f>改造舰娘!$A9</f>
        <v>11000813</v>
      </c>
      <c r="B13" s="354" t="s">
        <v>621</v>
      </c>
      <c r="C13" s="323"/>
      <c r="D13" s="323">
        <f t="shared" si="0"/>
        <v>110</v>
      </c>
      <c r="E13" s="303">
        <f>改造舰娘!$C9</f>
        <v>5</v>
      </c>
      <c r="F13" s="304" t="str">
        <f>改造舰娘!$D9</f>
        <v>战列</v>
      </c>
      <c r="G13" s="304" t="str">
        <f>改造舰娘!$E9</f>
        <v>大型</v>
      </c>
      <c r="H13" s="304" t="str">
        <f>改造舰娘!$F9</f>
        <v>主力舰</v>
      </c>
      <c r="I13" s="452">
        <f>改造舰娘!$AR9</f>
        <v>4</v>
      </c>
      <c r="J13" s="304" t="str">
        <f>改造舰娘!$G9</f>
        <v>英国</v>
      </c>
      <c r="K13" s="312">
        <f>改造舰娘!$H9+(BV13+CI13+CV13+DI13)*$C$2</f>
        <v>77</v>
      </c>
      <c r="L13" s="304">
        <f>改造舰娘!$I9</f>
        <v>-1</v>
      </c>
      <c r="M13" s="304">
        <f>改造舰娘!$J9</f>
        <v>4</v>
      </c>
      <c r="N13" s="518">
        <f>改造舰娘!$K9</f>
        <v>4</v>
      </c>
      <c r="O13" s="304">
        <f>改造舰娘!$L9+((CE13+CR13+DE13+DR13)*$C$2)</f>
        <v>20</v>
      </c>
      <c r="P13" s="304" t="str">
        <f>IF($C$2=1,(IF(ISERROR(FIND("超长",改造舰娘!$M9&amp;CC13&amp;CP13&amp;DC13&amp;DP13,1)),IF(ISERROR(FIND("长",改造舰娘!$M9&amp;CC13&amp;CP13&amp;DC13&amp;DP13,1)),IF(ISERROR(FIND("中",改造舰娘!$M9&amp;CC13&amp;CP13&amp;DC13&amp;DP13,1)),IF(ISERROR(FIND("短",改造舰娘!$M9&amp;CC13&amp;CP13&amp;DC13&amp;DP13,1)),IF(ISERROR(FIND("无",改造舰娘!$M9&amp;CC13&amp;CP13&amp;DC13&amp;DP13,1)),0,"无"),"短"),"中"),"长"),"超长")),改造舰娘!$M9)</f>
        <v>长</v>
      </c>
      <c r="Q13" s="303">
        <f>改造舰娘!$N9</f>
        <v>23.5</v>
      </c>
      <c r="R13" s="304">
        <f>(改造舰娘!$P9)+(改造舰娘!$Q9)*$C$3+((BW13+CJ13+CW13+DJ13)*$C$2)</f>
        <v>109</v>
      </c>
      <c r="S13" s="304">
        <f>(改造舰娘!$R9)+(改造舰娘!$S9)*$C$3+((BY13+CL13+CY13+DL13)*$C$2)</f>
        <v>0</v>
      </c>
      <c r="T13" s="304">
        <f>(改造舰娘!$T9)+(改造舰娘!$U9)*$C$3+((BX13+CK13+CX13+DK13)*$C$2)</f>
        <v>102</v>
      </c>
      <c r="U13" s="304">
        <f>(改造舰娘!$V9)+(改造舰娘!$W9)*$C$3+((CG13+CT13+DG13+DT13)*$C$2)</f>
        <v>77</v>
      </c>
      <c r="V13" s="305">
        <f>INT((((改造舰娘!$Y9)-(改造舰娘!$X9))*(((IF(D13=0,C13,D13))-1)/99))+改造舰娘!$X9)+((CB13+CO13+DB13+DO13)*$C$2)</f>
        <v>101</v>
      </c>
      <c r="W13" s="304">
        <f>INT((((改造舰娘!$AA9)-(改造舰娘!$Z9))*(((IF(D13=0,C13,D13))-1)/99))+改造舰娘!$Z9)+((CD13+CQ13+DD13+DQ13)*$C$2)</f>
        <v>48</v>
      </c>
      <c r="X13" s="304">
        <f>INT((((改造舰娘!$AC9)-(改造舰娘!$AB9))*(((IF(D13=0,C13,D13))-1)/99))+改造舰娘!$AB9)+((CA13+CN13+DA13+DN13)*$C$2)</f>
        <v>43</v>
      </c>
      <c r="Y13" s="303">
        <f>INT((((改造舰娘!$AE9)-(改造舰娘!$AD9))*(((IF(D13=0,C13,D13))-1)/99))+改造舰娘!$AD9)+((BZ13+CM13+CZ13+DM13)*$C$2)</f>
        <v>0</v>
      </c>
      <c r="Z13" s="304" t="str">
        <f>IF(改造舰娘!$AF9=0,"",改造舰娘!$AF9)</f>
        <v/>
      </c>
      <c r="AA13" s="304" t="str">
        <f>IF(改造舰娘!$AG9="","",改造舰娘!$AG9)</f>
        <v/>
      </c>
      <c r="AB13" s="304" t="str">
        <f>IF(改造舰娘!$AH9="","",改造舰娘!$AH9)</f>
        <v/>
      </c>
      <c r="AC13" s="304" t="str">
        <f>IF(改造舰娘!$AI9="","",改造舰娘!$AI9)</f>
        <v/>
      </c>
      <c r="AD13" s="304">
        <f>IF(改造舰娘!$AJ9="","",改造舰娘!$AJ9)</f>
        <v>0</v>
      </c>
      <c r="AE13" s="305">
        <f>IF(改造舰娘!$AK9="","",改造舰娘!$AK9)</f>
        <v>0</v>
      </c>
      <c r="AF13" s="304" t="str">
        <f>IF(改造舰娘!$AL9="","",改造舰娘!$AL9)</f>
        <v/>
      </c>
      <c r="AG13" s="304" t="str">
        <f>IF(改造舰娘!$AM9="","",改造舰娘!$AM9)</f>
        <v/>
      </c>
      <c r="AH13" s="304" t="str">
        <f>IF(改造舰娘!$AN9="","",改造舰娘!$AN9)</f>
        <v/>
      </c>
      <c r="AI13" s="304" t="str">
        <f>IF(改造舰娘!$AO9="","",改造舰娘!$AO9)</f>
        <v/>
      </c>
      <c r="AJ13" s="304" t="str">
        <f>IF(改造舰娘!$AP9="","",改造舰娘!$AP9)</f>
        <v/>
      </c>
      <c r="AK13" s="303" t="str">
        <f>IF(改造舰娘!$AQ9="","",改造舰娘!$AQ9)</f>
        <v/>
      </c>
      <c r="AL13" s="306" t="str">
        <f>IF(改造舰娘!$AS9="","",改造舰娘!$AS9)</f>
        <v>E国三联16英寸炮(改)</v>
      </c>
      <c r="AM13" s="306" t="str">
        <f>IF(改造舰娘!$AT9="","",改造舰娘!$AT9)</f>
        <v>标准型火控雷达</v>
      </c>
      <c r="AN13" s="306" t="str">
        <f>IF(改造舰娘!$AU9="","",改造舰娘!$AU9)</f>
        <v/>
      </c>
      <c r="AO13" s="306" t="str">
        <f>IF(改造舰娘!$AV9="","",改造舰娘!$AV9)</f>
        <v/>
      </c>
      <c r="AP13" s="307" t="str">
        <f>IF(改造舰娘!$AW9="","",改造舰娘!$AW9)</f>
        <v>BIG SEVEN(3级)：炮击战时20%概率发动，对2个目标造成116%的伤害。</v>
      </c>
      <c r="AQ13" s="308" t="str">
        <f>IF(改造舰娘!$AX9="","",改造舰娘!$AX9)</f>
        <v/>
      </c>
      <c r="AR13" s="304">
        <f>IF(改造舰娘!$AY9="","",改造舰娘!$AY9)</f>
        <v>90</v>
      </c>
      <c r="AS13" s="304">
        <f>IF(改造舰娘!$AZ9="","",改造舰娘!$AZ9)</f>
        <v>140</v>
      </c>
      <c r="AT13" s="304">
        <f>IF(改造舰娘!$BA9="","",改造舰娘!$BA9)</f>
        <v>3.2</v>
      </c>
      <c r="AU13" s="304">
        <f>IF(改造舰娘!$BB9="","",改造舰娘!$BB9)</f>
        <v>6</v>
      </c>
      <c r="AV13" s="305">
        <f>IF((改造舰娘!$BG9+改造舰娘!$BK9*$C$4)=0,"",(改造舰娘!$BG9+改造舰娘!$BK9*$C$4))</f>
        <v>50</v>
      </c>
      <c r="AW13" s="304">
        <f>IF((改造舰娘!$BH9+改造舰娘!$BL9*$C$4)=0,"",(改造舰娘!$BH9+改造舰娘!$BL9*$C$4))</f>
        <v>75</v>
      </c>
      <c r="AX13" s="304">
        <f>IF((改造舰娘!$BI9+改造舰娘!$BM9*$C$4)=0,"",(改造舰娘!$BI9+改造舰娘!$BM9*$C$4))</f>
        <v>99</v>
      </c>
      <c r="AY13" s="303">
        <f>IF((改造舰娘!$BJ9+改造舰娘!$BN9*$C$4)=0,"",(改造舰娘!$BJ9+改造舰娘!$BN9*$C$4))</f>
        <v>15</v>
      </c>
      <c r="AZ13" s="500">
        <f>IF(改造舰娘!BC9="","",改造舰娘!BC9)</f>
        <v>95</v>
      </c>
      <c r="BA13" s="500">
        <f>IF(改造舰娘!BD9="","",改造舰娘!BD9)</f>
        <v>0</v>
      </c>
      <c r="BB13" s="500">
        <f>IF(改造舰娘!BE9="","",改造舰娘!BE9)</f>
        <v>82</v>
      </c>
      <c r="BC13" s="498">
        <f>IF(改造舰娘!BF9="","",改造舰娘!BF9)</f>
        <v>35</v>
      </c>
      <c r="BD13" s="125" t="s">
        <v>5538</v>
      </c>
      <c r="BE13" s="339" t="b">
        <f>IF(改造舰娘!$BP9="","")</f>
        <v>0</v>
      </c>
      <c r="BF13" s="306" t="b">
        <f>IF(改造舰娘!$BQ9="","")</f>
        <v>0</v>
      </c>
      <c r="BG13" s="329" t="str">
        <f>IF(改造舰娘!$BR9="","")</f>
        <v/>
      </c>
      <c r="BH13" s="340" t="str">
        <f>IF(改造舰娘!$BS9="","")</f>
        <v/>
      </c>
      <c r="BU13" s="304">
        <f>IFERROR(VLOOKUP(AL13,装备!$B:$C,2,0),0)</f>
        <v>4</v>
      </c>
      <c r="BV13" s="304">
        <f>IFERROR(VLOOKUP($AL13,装备!$B:$Q,5,0),0)</f>
        <v>0</v>
      </c>
      <c r="BW13" s="304">
        <f>IFERROR(VLOOKUP($AL13,装备!$B:$Q,6,0),0)</f>
        <v>26</v>
      </c>
      <c r="BX13" s="304">
        <f>IFERROR(VLOOKUP($AL13,装备!$B:$Q,7,0),0)</f>
        <v>0</v>
      </c>
      <c r="BY13" s="304">
        <f>IFERROR(VLOOKUP($AL13,装备!$B:$Q,8,0),0)</f>
        <v>0</v>
      </c>
      <c r="BZ13" s="304">
        <f>IFERROR(VLOOKUP($AL13,装备!$B:$Q,9,0),0)</f>
        <v>0</v>
      </c>
      <c r="CA13" s="304">
        <f>IFERROR(VLOOKUP($AL13,装备!$B:$Q,10,0),0)</f>
        <v>0</v>
      </c>
      <c r="CB13" s="304">
        <f>IFERROR(VLOOKUP($AL13,装备!$B:$Q,11,0),0)</f>
        <v>0</v>
      </c>
      <c r="CC13" s="304" t="str">
        <f>IFERROR(VLOOKUP($AL13,装备!$B:$Q,12,0),0)</f>
        <v>长</v>
      </c>
      <c r="CD13" s="304">
        <f>IFERROR(VLOOKUP($AL13,装备!$B:$Q,13,0),0)</f>
        <v>0</v>
      </c>
      <c r="CE13" s="304">
        <f>IFERROR(VLOOKUP($AL13,装备!$B:$Q,14,0),0)</f>
        <v>0</v>
      </c>
      <c r="CF13" s="304">
        <f>IFERROR(VLOOKUP($AL13,装备!$B:$Q,16,0),0)</f>
        <v>0</v>
      </c>
      <c r="CG13" s="304">
        <f>IFERROR(VLOOKUP($AL13,装备!$B:$Q,5,0),0)</f>
        <v>0</v>
      </c>
      <c r="CH13" s="304">
        <f>IFERROR(VLOOKUP(AM13,装备!$B:$C,2,0),0)</f>
        <v>3</v>
      </c>
      <c r="CI13" s="304">
        <f>IFERROR(VLOOKUP($AM13,装备!$B:$Q,5,0),0)</f>
        <v>0</v>
      </c>
      <c r="CJ13" s="304">
        <f>IFERROR(VLOOKUP($AM13,装备!$B:$Q,6,0),0)</f>
        <v>0</v>
      </c>
      <c r="CK13" s="304">
        <f>IFERROR(VLOOKUP($AM13,装备!$B:$Q,7,0),0)</f>
        <v>0</v>
      </c>
      <c r="CL13" s="304">
        <f>IFERROR(VLOOKUP($AM13,装备!$B:$Q,8,0),0)</f>
        <v>0</v>
      </c>
      <c r="CM13" s="304">
        <f>IFERROR(VLOOKUP($AM13,装备!$B:$Q,9,0),0)</f>
        <v>0</v>
      </c>
      <c r="CN13" s="304">
        <f>IFERROR(VLOOKUP($AM13,装备!$B:$Q,10,0),0)</f>
        <v>0</v>
      </c>
      <c r="CO13" s="304">
        <f>IFERROR(VLOOKUP($AM13,装备!$B:$Q,11,0),0)</f>
        <v>4</v>
      </c>
      <c r="CP13" s="304" t="str">
        <f>IFERROR(VLOOKUP($AM13,装备!$B:$Q,12,0),0)</f>
        <v>无</v>
      </c>
      <c r="CQ13" s="304">
        <f>IFERROR(VLOOKUP($AM13,装备!$B:$Q,13,0),0)</f>
        <v>0</v>
      </c>
      <c r="CR13" s="304">
        <f>IFERROR(VLOOKUP($AM13,装备!$B:$Q,14,0),0)</f>
        <v>0</v>
      </c>
      <c r="CS13" s="304">
        <f>IFERROR(VLOOKUP($AM13,装备!$B:$Q,16,0),0)</f>
        <v>4</v>
      </c>
      <c r="CT13" s="304">
        <f>IFERROR(VLOOKUP($AM13,装备!$B:$Q,5,0),0)</f>
        <v>0</v>
      </c>
      <c r="CU13" s="304">
        <f>IFERROR(VLOOKUP(AN13,装备!$B:$C,2,0),0)</f>
        <v>0</v>
      </c>
      <c r="CV13" s="304">
        <f>IFERROR(VLOOKUP($AN13,装备!$B:$Q,5,0),0)</f>
        <v>0</v>
      </c>
      <c r="CW13" s="304">
        <f>IFERROR(VLOOKUP($AN13,装备!$B:$Q,6,0),0)</f>
        <v>0</v>
      </c>
      <c r="CX13" s="304">
        <f>IFERROR(VLOOKUP($AN13,装备!$B:$Q,7,0),0)</f>
        <v>0</v>
      </c>
      <c r="CY13" s="304">
        <f>IFERROR(VLOOKUP($AN13,装备!$B:$Q,8,0),0)</f>
        <v>0</v>
      </c>
      <c r="CZ13" s="304">
        <f>IFERROR(VLOOKUP($AN13,装备!$B:$Q,9,0),0)</f>
        <v>0</v>
      </c>
      <c r="DA13" s="304">
        <f>IFERROR(VLOOKUP($AN13,装备!$B:$Q,10,0),0)</f>
        <v>0</v>
      </c>
      <c r="DB13" s="304">
        <f>IFERROR(VLOOKUP($AN13,装备!$B:$Q,11,0),0)</f>
        <v>0</v>
      </c>
      <c r="DC13" s="304">
        <f>IFERROR(VLOOKUP($AN13,装备!$B:$Q,12,0),0)</f>
        <v>0</v>
      </c>
      <c r="DD13" s="304">
        <f>IFERROR(VLOOKUP($AN13,装备!$B:$Q,13,0),0)</f>
        <v>0</v>
      </c>
      <c r="DE13" s="304">
        <f>IFERROR(VLOOKUP($AN13,装备!$B:$Q,14,0),0)</f>
        <v>0</v>
      </c>
      <c r="DF13" s="304">
        <f>IFERROR(VLOOKUP($AN13,装备!$B:$Q,16,0),0)</f>
        <v>0</v>
      </c>
      <c r="DG13" s="304">
        <f>IFERROR(VLOOKUP($AN13,装备!$B:$Q,5,0),0)</f>
        <v>0</v>
      </c>
      <c r="DH13" s="304">
        <f>IFERROR(VLOOKUP(AO13,装备!$B:$C,2,0),0)</f>
        <v>0</v>
      </c>
      <c r="DI13" s="304">
        <f>IFERROR(VLOOKUP($AO13,装备!$B:$Q,5,0),0)</f>
        <v>0</v>
      </c>
      <c r="DJ13" s="304">
        <f>IFERROR(VLOOKUP($AO13,装备!$B:$Q,6,0),0)</f>
        <v>0</v>
      </c>
      <c r="DK13" s="304">
        <f>IFERROR(VLOOKUP($AO13,装备!$B:$Q,7,0),0)</f>
        <v>0</v>
      </c>
      <c r="DL13" s="304">
        <f>IFERROR(VLOOKUP($AO13,装备!$B:$Q,8,0),0)</f>
        <v>0</v>
      </c>
      <c r="DM13" s="304">
        <f>IFERROR(VLOOKUP($AO13,装备!$B:$Q,9,0),0)</f>
        <v>0</v>
      </c>
      <c r="DN13" s="304">
        <f>IFERROR(VLOOKUP($AO13,装备!$B:$Q,10,0),0)</f>
        <v>0</v>
      </c>
      <c r="DO13" s="304">
        <f>IFERROR(VLOOKUP($AO13,装备!$B:$Q,11,0),0)</f>
        <v>0</v>
      </c>
      <c r="DP13" s="304">
        <f>IFERROR(VLOOKUP($AO13,装备!$B:$Q,12,0),0)</f>
        <v>0</v>
      </c>
      <c r="DQ13" s="304">
        <f>IFERROR(VLOOKUP($AO13,装备!$B:$Q,13,0),0)</f>
        <v>0</v>
      </c>
      <c r="DR13" s="304">
        <f>IFERROR(VLOOKUP($AO13,装备!$B:$Q,14,0),0)</f>
        <v>0</v>
      </c>
      <c r="DS13" s="304">
        <f>IFERROR(VLOOKUP($AO13,装备!$B:$Q,16,0),0)</f>
        <v>0</v>
      </c>
      <c r="DT13" s="304">
        <f>IFERROR(VLOOKUP($AO13,装备!$B:$Q,5,0),0)</f>
        <v>0</v>
      </c>
    </row>
    <row r="14" spans="1:124" ht="27">
      <c r="A14" s="301">
        <f>改造舰娘!$A10</f>
        <v>11000913</v>
      </c>
      <c r="B14" s="354" t="s">
        <v>43</v>
      </c>
      <c r="C14" s="323"/>
      <c r="D14" s="323">
        <f t="shared" si="0"/>
        <v>110</v>
      </c>
      <c r="E14" s="303">
        <f>改造舰娘!$C10</f>
        <v>5</v>
      </c>
      <c r="F14" s="304" t="str">
        <f>改造舰娘!$D10</f>
        <v>战列</v>
      </c>
      <c r="G14" s="304" t="str">
        <f>改造舰娘!$E10</f>
        <v>大型</v>
      </c>
      <c r="H14" s="304" t="str">
        <f>改造舰娘!$F10</f>
        <v>主力舰</v>
      </c>
      <c r="I14" s="452">
        <f>改造舰娘!$AR10</f>
        <v>4</v>
      </c>
      <c r="J14" s="304" t="str">
        <f>改造舰娘!$G10</f>
        <v>英国</v>
      </c>
      <c r="K14" s="312">
        <f>改造舰娘!$H10+(BV14+CI14+CV14+DI14)*$C$2</f>
        <v>76</v>
      </c>
      <c r="L14" s="304">
        <f>改造舰娘!$I10</f>
        <v>0</v>
      </c>
      <c r="M14" s="304">
        <f>改造舰娘!$J10</f>
        <v>4</v>
      </c>
      <c r="N14" s="518">
        <f>改造舰娘!$K10</f>
        <v>4</v>
      </c>
      <c r="O14" s="304">
        <f>改造舰娘!$L10+((CE14+CR14+DE14+DR14)*$C$2)</f>
        <v>20</v>
      </c>
      <c r="P14" s="304" t="str">
        <f>IF($C$2=1,(IF(ISERROR(FIND("超长",改造舰娘!$M10&amp;CC14&amp;CP14&amp;DC14&amp;DP14,1)),IF(ISERROR(FIND("长",改造舰娘!$M10&amp;CC14&amp;CP14&amp;DC14&amp;DP14,1)),IF(ISERROR(FIND("中",改造舰娘!$M10&amp;CC14&amp;CP14&amp;DC14&amp;DP14,1)),IF(ISERROR(FIND("短",改造舰娘!$M10&amp;CC14&amp;CP14&amp;DC14&amp;DP14,1)),IF(ISERROR(FIND("无",改造舰娘!$M10&amp;CC14&amp;CP14&amp;DC14&amp;DP14,1)),0,"无"),"短"),"中"),"长"),"超长")),改造舰娘!$M10)</f>
        <v>长</v>
      </c>
      <c r="Q14" s="303">
        <f>改造舰娘!$N10</f>
        <v>23.5</v>
      </c>
      <c r="R14" s="304">
        <f>(改造舰娘!$P10)+(改造舰娘!$Q10)*$C$3+((BW14+CJ14+CW14+DJ14)*$C$2)</f>
        <v>109</v>
      </c>
      <c r="S14" s="304">
        <f>(改造舰娘!$R10)+(改造舰娘!$S10)*$C$3+((BY14+CL14+CY14+DL14)*$C$2)</f>
        <v>0</v>
      </c>
      <c r="T14" s="304">
        <f>(改造舰娘!$T10)+(改造舰娘!$U10)*$C$3+((BX14+CK14+CX14+DK14)*$C$2)</f>
        <v>102</v>
      </c>
      <c r="U14" s="304">
        <f>(改造舰娘!$V10)+(改造舰娘!$W10)*$C$3+((CG14+CT14+DG14+DT14)*$C$2)</f>
        <v>77</v>
      </c>
      <c r="V14" s="305">
        <f>INT((((改造舰娘!$Y10)-(改造舰娘!$X10))*(((IF(D14=0,C14,D14))-1)/99))+改造舰娘!$X10)+((CB14+CO14+DB14+DO14)*$C$2)</f>
        <v>101</v>
      </c>
      <c r="W14" s="304">
        <f>INT((((改造舰娘!$AA10)-(改造舰娘!$Z10))*(((IF(D14=0,C14,D14))-1)/99))+改造舰娘!$Z10)+((CD14+CQ14+DD14+DQ14)*$C$2)</f>
        <v>48</v>
      </c>
      <c r="X14" s="304">
        <f>INT((((改造舰娘!$AC10)-(改造舰娘!$AB10))*(((IF(D14=0,C14,D14))-1)/99))+改造舰娘!$AB10)+((CA14+CN14+DA14+DN14)*$C$2)</f>
        <v>43</v>
      </c>
      <c r="Y14" s="303">
        <f>INT((((改造舰娘!$AE10)-(改造舰娘!$AD10))*(((IF(D14=0,C14,D14))-1)/99))+改造舰娘!$AD10)+((BZ14+CM14+CZ14+DM14)*$C$2)</f>
        <v>0</v>
      </c>
      <c r="Z14" s="474">
        <f>IF(改造舰娘!$AF10=0,"",改造舰娘!$AF10)</f>
        <v>2</v>
      </c>
      <c r="AA14" s="304">
        <f>IF(改造舰娘!$AG10="","",改造舰娘!$AG10)</f>
        <v>2</v>
      </c>
      <c r="AB14" s="304">
        <f>IF(改造舰娘!$AH10="","",改造舰娘!$AH10)</f>
        <v>2</v>
      </c>
      <c r="AC14" s="304">
        <f>IF(改造舰娘!$AI10="","",改造舰娘!$AI10)</f>
        <v>2</v>
      </c>
      <c r="AD14" s="304">
        <f>IF(改造舰娘!$AJ10="","",改造舰娘!$AJ10)</f>
        <v>8</v>
      </c>
      <c r="AE14" s="305">
        <f>IF(改造舰娘!$AK10="","",改造舰娘!$AK10)</f>
        <v>0</v>
      </c>
      <c r="AF14" s="304" t="str">
        <f>IF(改造舰娘!$AL10="","",改造舰娘!$AL10)</f>
        <v/>
      </c>
      <c r="AG14" s="304" t="str">
        <f>IF(改造舰娘!$AM10="","",改造舰娘!$AM10)</f>
        <v/>
      </c>
      <c r="AH14" s="304" t="str">
        <f>IF(改造舰娘!$AN10="","",改造舰娘!$AN10)</f>
        <v/>
      </c>
      <c r="AI14" s="304" t="str">
        <f>IF(改造舰娘!$AO10="","",改造舰娘!$AO10)</f>
        <v/>
      </c>
      <c r="AJ14" s="304" t="str">
        <f>IF(改造舰娘!$AP10="","",改造舰娘!$AP10)</f>
        <v/>
      </c>
      <c r="AK14" s="303" t="str">
        <f>IF(改造舰娘!$AQ10="","",改造舰娘!$AQ10)</f>
        <v/>
      </c>
      <c r="AL14" s="306" t="str">
        <f>IF(改造舰娘!$AS10="","",改造舰娘!$AS10)</f>
        <v>E国三联16英寸炮(改)</v>
      </c>
      <c r="AM14" s="306" t="str">
        <f>IF(改造舰娘!$AT10="","",改造舰娘!$AT10)</f>
        <v>海象式</v>
      </c>
      <c r="AN14" s="306" t="str">
        <f>IF(改造舰娘!$AU10="","",改造舰娘!$AU10)</f>
        <v/>
      </c>
      <c r="AO14" s="306" t="str">
        <f>IF(改造舰娘!$AV10="","",改造舰娘!$AV10)</f>
        <v/>
      </c>
      <c r="AP14" s="307" t="str">
        <f>IF(改造舰娘!$AW10="","",改造舰娘!$AW10)</f>
        <v>BIG SEVEN(3级)：炮击战时20%概率发动，对2个目标造成116%的伤害。</v>
      </c>
      <c r="AQ14" s="308" t="str">
        <f>IF(改造舰娘!$AX10="","",改造舰娘!$AX10)</f>
        <v>复仇(3级)：攻击时基础火力上升7%，同时降低攻击过的目标15点火力。</v>
      </c>
      <c r="AR14" s="304">
        <f>IF(改造舰娘!$AY10="","",改造舰娘!$AY10)</f>
        <v>90</v>
      </c>
      <c r="AS14" s="304">
        <f>IF(改造舰娘!$AZ10="","",改造舰娘!$AZ10)</f>
        <v>140</v>
      </c>
      <c r="AT14" s="304">
        <f>IF(改造舰娘!$BA10="","",改造舰娘!$BA10)</f>
        <v>3.2</v>
      </c>
      <c r="AU14" s="304">
        <f>IF(改造舰娘!$BB10="","",改造舰娘!$BB10)</f>
        <v>6</v>
      </c>
      <c r="AV14" s="305">
        <f>IF((改造舰娘!$BG10+改造舰娘!$BK10*$C$4)=0,"",(改造舰娘!$BG10+改造舰娘!$BK10*$C$4))</f>
        <v>51</v>
      </c>
      <c r="AW14" s="304">
        <f>IF((改造舰娘!$BH10+改造舰娘!$BL10*$C$4)=0,"",(改造舰娘!$BH10+改造舰娘!$BL10*$C$4))</f>
        <v>76</v>
      </c>
      <c r="AX14" s="304">
        <f>IF((改造舰娘!$BI10+改造舰娘!$BM10*$C$4)=0,"",(改造舰娘!$BI10+改造舰娘!$BM10*$C$4))</f>
        <v>84</v>
      </c>
      <c r="AY14" s="303">
        <f>IF((改造舰娘!$BJ10+改造舰娘!$BN10*$C$4)=0,"",(改造舰娘!$BJ10+改造舰娘!$BN10*$C$4))</f>
        <v>2</v>
      </c>
      <c r="AZ14" s="500">
        <f>IF(改造舰娘!BC10="","",改造舰娘!BC10)</f>
        <v>95</v>
      </c>
      <c r="BA14" s="500">
        <f>IF(改造舰娘!BD10="","",改造舰娘!BD10)</f>
        <v>0</v>
      </c>
      <c r="BB14" s="500">
        <f>IF(改造舰娘!BE10="","",改造舰娘!BE10)</f>
        <v>82</v>
      </c>
      <c r="BC14" s="498">
        <f>IF(改造舰娘!BF10="","",改造舰娘!BF10)</f>
        <v>35</v>
      </c>
      <c r="BD14" s="125" t="s">
        <v>5539</v>
      </c>
      <c r="BE14" s="339" t="b">
        <f>IF(改造舰娘!$BP10="","")</f>
        <v>0</v>
      </c>
      <c r="BF14" s="306" t="b">
        <f>IF(改造舰娘!$BQ10="","")</f>
        <v>0</v>
      </c>
      <c r="BG14" s="329" t="str">
        <f>IF(改造舰娘!$BR10="","")</f>
        <v/>
      </c>
      <c r="BH14" s="340" t="str">
        <f>IF(改造舰娘!$BS10="","")</f>
        <v/>
      </c>
      <c r="BU14" s="304">
        <f>IFERROR(VLOOKUP(AL14,装备!$B:$C,2,0),0)</f>
        <v>4</v>
      </c>
      <c r="BV14" s="304">
        <f>IFERROR(VLOOKUP($AL14,装备!$B:$Q,5,0),0)</f>
        <v>0</v>
      </c>
      <c r="BW14" s="304">
        <f>IFERROR(VLOOKUP($AL14,装备!$B:$Q,6,0),0)</f>
        <v>26</v>
      </c>
      <c r="BX14" s="304">
        <f>IFERROR(VLOOKUP($AL14,装备!$B:$Q,7,0),0)</f>
        <v>0</v>
      </c>
      <c r="BY14" s="304">
        <f>IFERROR(VLOOKUP($AL14,装备!$B:$Q,8,0),0)</f>
        <v>0</v>
      </c>
      <c r="BZ14" s="304">
        <f>IFERROR(VLOOKUP($AL14,装备!$B:$Q,9,0),0)</f>
        <v>0</v>
      </c>
      <c r="CA14" s="304">
        <f>IFERROR(VLOOKUP($AL14,装备!$B:$Q,10,0),0)</f>
        <v>0</v>
      </c>
      <c r="CB14" s="304">
        <f>IFERROR(VLOOKUP($AL14,装备!$B:$Q,11,0),0)</f>
        <v>0</v>
      </c>
      <c r="CC14" s="304" t="str">
        <f>IFERROR(VLOOKUP($AL14,装备!$B:$Q,12,0),0)</f>
        <v>长</v>
      </c>
      <c r="CD14" s="304">
        <f>IFERROR(VLOOKUP($AL14,装备!$B:$Q,13,0),0)</f>
        <v>0</v>
      </c>
      <c r="CE14" s="304">
        <f>IFERROR(VLOOKUP($AL14,装备!$B:$Q,14,0),0)</f>
        <v>0</v>
      </c>
      <c r="CF14" s="304">
        <f>IFERROR(VLOOKUP($AL14,装备!$B:$Q,16,0),0)</f>
        <v>0</v>
      </c>
      <c r="CG14" s="304">
        <f>IFERROR(VLOOKUP($AL14,装备!$B:$Q,5,0),0)</f>
        <v>0</v>
      </c>
      <c r="CH14" s="304">
        <f>IFERROR(VLOOKUP(AM14,装备!$B:$C,2,0),0)</f>
        <v>1</v>
      </c>
      <c r="CI14" s="304">
        <f>IFERROR(VLOOKUP($AM14,装备!$B:$Q,5,0),0)</f>
        <v>0</v>
      </c>
      <c r="CJ14" s="304">
        <f>IFERROR(VLOOKUP($AM14,装备!$B:$Q,6,0),0)</f>
        <v>0</v>
      </c>
      <c r="CK14" s="304">
        <f>IFERROR(VLOOKUP($AM14,装备!$B:$Q,7,0),0)</f>
        <v>0</v>
      </c>
      <c r="CL14" s="304">
        <f>IFERROR(VLOOKUP($AM14,装备!$B:$Q,8,0),0)</f>
        <v>0</v>
      </c>
      <c r="CM14" s="304">
        <f>IFERROR(VLOOKUP($AM14,装备!$B:$Q,9,0),0)</f>
        <v>3</v>
      </c>
      <c r="CN14" s="304">
        <f>IFERROR(VLOOKUP($AM14,装备!$B:$Q,10,0),0)</f>
        <v>4</v>
      </c>
      <c r="CO14" s="304">
        <f>IFERROR(VLOOKUP($AM14,装备!$B:$Q,11,0),0)</f>
        <v>1</v>
      </c>
      <c r="CP14" s="304" t="str">
        <f>IFERROR(VLOOKUP($AM14,装备!$B:$Q,12,0),0)</f>
        <v>无</v>
      </c>
      <c r="CQ14" s="304">
        <f>IFERROR(VLOOKUP($AM14,装备!$B:$Q,13,0),0)</f>
        <v>0</v>
      </c>
      <c r="CR14" s="304">
        <f>IFERROR(VLOOKUP($AM14,装备!$B:$Q,14,0),0)</f>
        <v>0</v>
      </c>
      <c r="CS14" s="304">
        <f>IFERROR(VLOOKUP($AM14,装备!$B:$Q,16,0),0)</f>
        <v>1</v>
      </c>
      <c r="CT14" s="304">
        <f>IFERROR(VLOOKUP($AM14,装备!$B:$Q,5,0),0)</f>
        <v>0</v>
      </c>
      <c r="CU14" s="304">
        <f>IFERROR(VLOOKUP(AN14,装备!$B:$C,2,0),0)</f>
        <v>0</v>
      </c>
      <c r="CV14" s="304">
        <f>IFERROR(VLOOKUP($AN14,装备!$B:$Q,5,0),0)</f>
        <v>0</v>
      </c>
      <c r="CW14" s="304">
        <f>IFERROR(VLOOKUP($AN14,装备!$B:$Q,6,0),0)</f>
        <v>0</v>
      </c>
      <c r="CX14" s="304">
        <f>IFERROR(VLOOKUP($AN14,装备!$B:$Q,7,0),0)</f>
        <v>0</v>
      </c>
      <c r="CY14" s="304">
        <f>IFERROR(VLOOKUP($AN14,装备!$B:$Q,8,0),0)</f>
        <v>0</v>
      </c>
      <c r="CZ14" s="304">
        <f>IFERROR(VLOOKUP($AN14,装备!$B:$Q,9,0),0)</f>
        <v>0</v>
      </c>
      <c r="DA14" s="304">
        <f>IFERROR(VLOOKUP($AN14,装备!$B:$Q,10,0),0)</f>
        <v>0</v>
      </c>
      <c r="DB14" s="304">
        <f>IFERROR(VLOOKUP($AN14,装备!$B:$Q,11,0),0)</f>
        <v>0</v>
      </c>
      <c r="DC14" s="304">
        <f>IFERROR(VLOOKUP($AN14,装备!$B:$Q,12,0),0)</f>
        <v>0</v>
      </c>
      <c r="DD14" s="304">
        <f>IFERROR(VLOOKUP($AN14,装备!$B:$Q,13,0),0)</f>
        <v>0</v>
      </c>
      <c r="DE14" s="304">
        <f>IFERROR(VLOOKUP($AN14,装备!$B:$Q,14,0),0)</f>
        <v>0</v>
      </c>
      <c r="DF14" s="304">
        <f>IFERROR(VLOOKUP($AN14,装备!$B:$Q,16,0),0)</f>
        <v>0</v>
      </c>
      <c r="DG14" s="304">
        <f>IFERROR(VLOOKUP($AN14,装备!$B:$Q,5,0),0)</f>
        <v>0</v>
      </c>
      <c r="DH14" s="304">
        <f>IFERROR(VLOOKUP(AO14,装备!$B:$C,2,0),0)</f>
        <v>0</v>
      </c>
      <c r="DI14" s="304">
        <f>IFERROR(VLOOKUP($AO14,装备!$B:$Q,5,0),0)</f>
        <v>0</v>
      </c>
      <c r="DJ14" s="304">
        <f>IFERROR(VLOOKUP($AO14,装备!$B:$Q,6,0),0)</f>
        <v>0</v>
      </c>
      <c r="DK14" s="304">
        <f>IFERROR(VLOOKUP($AO14,装备!$B:$Q,7,0),0)</f>
        <v>0</v>
      </c>
      <c r="DL14" s="304">
        <f>IFERROR(VLOOKUP($AO14,装备!$B:$Q,8,0),0)</f>
        <v>0</v>
      </c>
      <c r="DM14" s="304">
        <f>IFERROR(VLOOKUP($AO14,装备!$B:$Q,9,0),0)</f>
        <v>0</v>
      </c>
      <c r="DN14" s="304">
        <f>IFERROR(VLOOKUP($AO14,装备!$B:$Q,10,0),0)</f>
        <v>0</v>
      </c>
      <c r="DO14" s="304">
        <f>IFERROR(VLOOKUP($AO14,装备!$B:$Q,11,0),0)</f>
        <v>0</v>
      </c>
      <c r="DP14" s="304">
        <f>IFERROR(VLOOKUP($AO14,装备!$B:$Q,12,0),0)</f>
        <v>0</v>
      </c>
      <c r="DQ14" s="304">
        <f>IFERROR(VLOOKUP($AO14,装备!$B:$Q,13,0),0)</f>
        <v>0</v>
      </c>
      <c r="DR14" s="304">
        <f>IFERROR(VLOOKUP($AO14,装备!$B:$Q,14,0),0)</f>
        <v>0</v>
      </c>
      <c r="DS14" s="304">
        <f>IFERROR(VLOOKUP($AO14,装备!$B:$Q,16,0),0)</f>
        <v>0</v>
      </c>
      <c r="DT14" s="304">
        <f>IFERROR(VLOOKUP($AO14,装备!$B:$Q,5,0),0)</f>
        <v>0</v>
      </c>
    </row>
    <row r="15" spans="1:124" ht="27">
      <c r="A15" s="301">
        <f>改造舰娘!$A11</f>
        <v>11001013</v>
      </c>
      <c r="B15" s="354" t="s">
        <v>622</v>
      </c>
      <c r="C15" s="323"/>
      <c r="D15" s="323">
        <f t="shared" si="0"/>
        <v>110</v>
      </c>
      <c r="E15" s="303">
        <f>改造舰娘!$C11</f>
        <v>6</v>
      </c>
      <c r="F15" s="304" t="str">
        <f>改造舰娘!$D11</f>
        <v>战列</v>
      </c>
      <c r="G15" s="304" t="str">
        <f>改造舰娘!$E11</f>
        <v>大型</v>
      </c>
      <c r="H15" s="304" t="str">
        <f>改造舰娘!$F11</f>
        <v>主力舰</v>
      </c>
      <c r="I15" s="452">
        <f>改造舰娘!$AR11</f>
        <v>4</v>
      </c>
      <c r="J15" s="304" t="str">
        <f>改造舰娘!$G11</f>
        <v>英国</v>
      </c>
      <c r="K15" s="312">
        <f>改造舰娘!$H11+(BV15+CI15+CV15+DI15)*$C$2</f>
        <v>79</v>
      </c>
      <c r="L15" s="304">
        <f>改造舰娘!$I11</f>
        <v>1</v>
      </c>
      <c r="M15" s="304">
        <f>改造舰娘!$J11</f>
        <v>3</v>
      </c>
      <c r="N15" s="518">
        <f>改造舰娘!$K11</f>
        <v>3</v>
      </c>
      <c r="O15" s="304">
        <f>改造舰娘!$L11+((CE15+CR15+DE15+DR15)*$C$2)</f>
        <v>10</v>
      </c>
      <c r="P15" s="304" t="str">
        <f>IF($C$2=1,(IF(ISERROR(FIND("超长",改造舰娘!$M11&amp;CC15&amp;CP15&amp;DC15&amp;DP15,1)),IF(ISERROR(FIND("长",改造舰娘!$M11&amp;CC15&amp;CP15&amp;DC15&amp;DP15,1)),IF(ISERROR(FIND("中",改造舰娘!$M11&amp;CC15&amp;CP15&amp;DC15&amp;DP15,1)),IF(ISERROR(FIND("短",改造舰娘!$M11&amp;CC15&amp;CP15&amp;DC15&amp;DP15,1)),IF(ISERROR(FIND("无",改造舰娘!$M11&amp;CC15&amp;CP15&amp;DC15&amp;DP15,1)),0,"无"),"短"),"中"),"长"),"超长")),改造舰娘!$M11)</f>
        <v>长</v>
      </c>
      <c r="Q15" s="303">
        <f>改造舰娘!$N11</f>
        <v>29</v>
      </c>
      <c r="R15" s="304">
        <f>(改造舰娘!$P11)+(改造舰娘!$Q11)*$C$3+((BW15+CJ15+CW15+DJ15)*$C$2)</f>
        <v>100</v>
      </c>
      <c r="S15" s="304">
        <f>(改造舰娘!$R11)+(改造舰娘!$S11)*$C$3+((BY15+CL15+CY15+DL15)*$C$2)</f>
        <v>0</v>
      </c>
      <c r="T15" s="304">
        <f>(改造舰娘!$T11)+(改造舰娘!$U11)*$C$3+((BX15+CK15+CX15+DK15)*$C$2)</f>
        <v>100</v>
      </c>
      <c r="U15" s="304">
        <f>(改造舰娘!$V11)+(改造舰娘!$W11)*$C$3+((CG15+CT15+DG15+DT15)*$C$2)</f>
        <v>92</v>
      </c>
      <c r="V15" s="305">
        <f>INT((((改造舰娘!$Y11)-(改造舰娘!$X11))*(((IF(D15=0,C15,D15))-1)/99))+改造舰娘!$X11)+((CB15+CO15+DB15+DO15)*$C$2)</f>
        <v>102</v>
      </c>
      <c r="W15" s="304">
        <f>INT((((改造舰娘!$AA11)-(改造舰娘!$Z11))*(((IF(D15=0,C15,D15))-1)/99))+改造舰娘!$Z11)+((CD15+CQ15+DD15+DQ15)*$C$2)</f>
        <v>55</v>
      </c>
      <c r="X15" s="304">
        <f>INT((((改造舰娘!$AC11)-(改造舰娘!$AB11))*(((IF(D15=0,C15,D15))-1)/99))+改造舰娘!$AB11)+((CA15+CN15+DA15+DN15)*$C$2)</f>
        <v>45</v>
      </c>
      <c r="Y15" s="303">
        <f>INT((((改造舰娘!$AE11)-(改造舰娘!$AD11))*(((IF(D15=0,C15,D15))-1)/99))+改造舰娘!$AD11)+((BZ15+CM15+CZ15+DM15)*$C$2)</f>
        <v>0</v>
      </c>
      <c r="Z15" s="474">
        <f>IF(改造舰娘!$AF11=0,"",改造舰娘!$AF11)</f>
        <v>4</v>
      </c>
      <c r="AA15" s="304">
        <f>IF(改造舰娘!$AG11="","",改造舰娘!$AG11)</f>
        <v>4</v>
      </c>
      <c r="AB15" s="304">
        <f>IF(改造舰娘!$AH11="","",改造舰娘!$AH11)</f>
        <v>4</v>
      </c>
      <c r="AC15" s="304">
        <f>IF(改造舰娘!$AI11="","",改造舰娘!$AI11)</f>
        <v>4</v>
      </c>
      <c r="AD15" s="304">
        <f>IF(改造舰娘!$AJ11="","",改造舰娘!$AJ11)</f>
        <v>16</v>
      </c>
      <c r="AE15" s="305">
        <f>IF(改造舰娘!$AK11="","",改造舰娘!$AK11)</f>
        <v>0</v>
      </c>
      <c r="AF15" s="304" t="str">
        <f>IF(改造舰娘!$AL11="","",改造舰娘!$AL11)</f>
        <v/>
      </c>
      <c r="AG15" s="304" t="str">
        <f>IF(改造舰娘!$AM11="","",改造舰娘!$AM11)</f>
        <v/>
      </c>
      <c r="AH15" s="304" t="str">
        <f>IF(改造舰娘!$AN11="","",改造舰娘!$AN11)</f>
        <v/>
      </c>
      <c r="AI15" s="304" t="str">
        <f>IF(改造舰娘!$AO11="","",改造舰娘!$AO11)</f>
        <v/>
      </c>
      <c r="AJ15" s="304" t="str">
        <f>IF(改造舰娘!$AP11="","",改造舰娘!$AP11)</f>
        <v/>
      </c>
      <c r="AK15" s="303" t="str">
        <f>IF(改造舰娘!$AQ11="","",改造舰娘!$AQ11)</f>
        <v/>
      </c>
      <c r="AL15" s="306" t="str">
        <f>IF(改造舰娘!$AS11="","",改造舰娘!$AS11)</f>
        <v>E国四联14英寸炮</v>
      </c>
      <c r="AM15" s="306" t="str">
        <f>IF(改造舰娘!$AT11="","",改造舰娘!$AT11)</f>
        <v>E国八联40毫米砰砰炮</v>
      </c>
      <c r="AN15" s="306" t="str">
        <f>IF(改造舰娘!$AU11="","",改造舰娘!$AU11)</f>
        <v>标准型火控雷达</v>
      </c>
      <c r="AO15" s="306" t="str">
        <f>IF(改造舰娘!$AV11="","",改造舰娘!$AV11)</f>
        <v/>
      </c>
      <c r="AP15" s="307" t="str">
        <f>IF(改造舰娘!$AW11="","",改造舰娘!$AW11)</f>
        <v>大西洋宪章(3级)：队伍中所有U国和E国舰船命中提升7，如果威尔士亲王处于旗舰位置，则自身获得2倍buff效果。</v>
      </c>
      <c r="AQ15" s="308" t="str">
        <f>IF(改造舰娘!$AX11="","",改造舰娘!$AX11)</f>
        <v>关键一击(3级)：炮击战攻击时基础火力上升4%，并降低被攻击目标10点回避和10点装甲。</v>
      </c>
      <c r="AR15" s="304">
        <f>IF(改造舰娘!$AY11="","",改造舰娘!$AY11)</f>
        <v>90</v>
      </c>
      <c r="AS15" s="304">
        <f>IF(改造舰娘!$AZ11="","",改造舰娘!$AZ11)</f>
        <v>140</v>
      </c>
      <c r="AT15" s="304">
        <f>IF(改造舰娘!$BA11="","",改造舰娘!$BA11)</f>
        <v>4.2</v>
      </c>
      <c r="AU15" s="304">
        <f>IF(改造舰娘!$BB11="","",改造舰娘!$BB11)</f>
        <v>8</v>
      </c>
      <c r="AV15" s="305">
        <f>IF((改造舰娘!$BG11+改造舰娘!$BK11*$C$4)=0,"",(改造舰娘!$BG11+改造舰娘!$BK11*$C$4))</f>
        <v>50</v>
      </c>
      <c r="AW15" s="304">
        <f>IF((改造舰娘!$BH11+改造舰娘!$BL11*$C$4)=0,"",(改造舰娘!$BH11+改造舰娘!$BL11*$C$4))</f>
        <v>74</v>
      </c>
      <c r="AX15" s="304">
        <f>IF((改造舰娘!$BI11+改造舰娘!$BM11*$C$4)=0,"",(改造舰娘!$BI11+改造舰娘!$BM11*$C$4))</f>
        <v>92</v>
      </c>
      <c r="AY15" s="303">
        <f>IF((改造舰娘!$BJ11+改造舰娘!$BN11*$C$4)=0,"",(改造舰娘!$BJ11+改造舰娘!$BN11*$C$4))</f>
        <v>16</v>
      </c>
      <c r="AZ15" s="500">
        <f>IF(改造舰娘!BC11="","",改造舰娘!BC11)</f>
        <v>85</v>
      </c>
      <c r="BA15" s="500">
        <f>IF(改造舰娘!BD11="","",改造舰娘!BD11)</f>
        <v>0</v>
      </c>
      <c r="BB15" s="500">
        <f>IF(改造舰娘!BE11="","",改造舰娘!BE11)</f>
        <v>80</v>
      </c>
      <c r="BC15" s="498">
        <f>IF(改造舰娘!BF11="","",改造舰娘!BF11)</f>
        <v>57</v>
      </c>
      <c r="BD15" s="125" t="s">
        <v>5540</v>
      </c>
      <c r="BE15" s="339" t="b">
        <f>IF(改造舰娘!$BP11="","")</f>
        <v>0</v>
      </c>
      <c r="BF15" s="306" t="b">
        <f>IF(改造舰娘!$BQ11="","")</f>
        <v>0</v>
      </c>
      <c r="BG15" s="329" t="str">
        <f>IF(改造舰娘!$BR11="","")</f>
        <v/>
      </c>
      <c r="BH15" s="340" t="str">
        <f>IF(改造舰娘!$BS11="","")</f>
        <v/>
      </c>
      <c r="BU15" s="304">
        <f>IFERROR(VLOOKUP(AL15,装备!$B:$C,2,0),0)</f>
        <v>4</v>
      </c>
      <c r="BV15" s="304">
        <f>IFERROR(VLOOKUP($AL15,装备!$B:$Q,5,0),0)</f>
        <v>0</v>
      </c>
      <c r="BW15" s="304">
        <f>IFERROR(VLOOKUP($AL15,装备!$B:$Q,6,0),0)</f>
        <v>19</v>
      </c>
      <c r="BX15" s="304">
        <f>IFERROR(VLOOKUP($AL15,装备!$B:$Q,7,0),0)</f>
        <v>0</v>
      </c>
      <c r="BY15" s="304">
        <f>IFERROR(VLOOKUP($AL15,装备!$B:$Q,8,0),0)</f>
        <v>0</v>
      </c>
      <c r="BZ15" s="304">
        <f>IFERROR(VLOOKUP($AL15,装备!$B:$Q,9,0),0)</f>
        <v>0</v>
      </c>
      <c r="CA15" s="304">
        <f>IFERROR(VLOOKUP($AL15,装备!$B:$Q,10,0),0)</f>
        <v>0</v>
      </c>
      <c r="CB15" s="304">
        <f>IFERROR(VLOOKUP($AL15,装备!$B:$Q,11,0),0)</f>
        <v>1</v>
      </c>
      <c r="CC15" s="304" t="str">
        <f>IFERROR(VLOOKUP($AL15,装备!$B:$Q,12,0),0)</f>
        <v>长</v>
      </c>
      <c r="CD15" s="304">
        <f>IFERROR(VLOOKUP($AL15,装备!$B:$Q,13,0),0)</f>
        <v>0</v>
      </c>
      <c r="CE15" s="304">
        <f>IFERROR(VLOOKUP($AL15,装备!$B:$Q,14,0),0)</f>
        <v>0</v>
      </c>
      <c r="CF15" s="304">
        <f>IFERROR(VLOOKUP($AL15,装备!$B:$Q,16,0),0)</f>
        <v>0</v>
      </c>
      <c r="CG15" s="304">
        <f>IFERROR(VLOOKUP($AL15,装备!$B:$Q,5,0),0)</f>
        <v>0</v>
      </c>
      <c r="CH15" s="304">
        <f>IFERROR(VLOOKUP(AM15,装备!$B:$C,2,0),0)</f>
        <v>3</v>
      </c>
      <c r="CI15" s="304">
        <f>IFERROR(VLOOKUP($AM15,装备!$B:$Q,5,0),0)</f>
        <v>0</v>
      </c>
      <c r="CJ15" s="304">
        <f>IFERROR(VLOOKUP($AM15,装备!$B:$Q,6,0),0)</f>
        <v>3</v>
      </c>
      <c r="CK15" s="304">
        <f>IFERROR(VLOOKUP($AM15,装备!$B:$Q,7,0),0)</f>
        <v>0</v>
      </c>
      <c r="CL15" s="304">
        <f>IFERROR(VLOOKUP($AM15,装备!$B:$Q,8,0),0)</f>
        <v>0</v>
      </c>
      <c r="CM15" s="304">
        <f>IFERROR(VLOOKUP($AM15,装备!$B:$Q,9,0),0)</f>
        <v>0</v>
      </c>
      <c r="CN15" s="304">
        <f>IFERROR(VLOOKUP($AM15,装备!$B:$Q,10,0),0)</f>
        <v>0</v>
      </c>
      <c r="CO15" s="304">
        <f>IFERROR(VLOOKUP($AM15,装备!$B:$Q,11,0),0)</f>
        <v>0</v>
      </c>
      <c r="CP15" s="304" t="str">
        <f>IFERROR(VLOOKUP($AM15,装备!$B:$Q,12,0),0)</f>
        <v>短</v>
      </c>
      <c r="CQ15" s="304">
        <f>IFERROR(VLOOKUP($AM15,装备!$B:$Q,13,0),0)</f>
        <v>0</v>
      </c>
      <c r="CR15" s="304">
        <f>IFERROR(VLOOKUP($AM15,装备!$B:$Q,14,0),0)</f>
        <v>0</v>
      </c>
      <c r="CS15" s="304">
        <f>IFERROR(VLOOKUP($AM15,装备!$B:$Q,16,0),0)</f>
        <v>6</v>
      </c>
      <c r="CT15" s="304">
        <f>IFERROR(VLOOKUP($AM15,装备!$B:$Q,5,0),0)</f>
        <v>0</v>
      </c>
      <c r="CU15" s="304">
        <f>IFERROR(VLOOKUP(AN15,装备!$B:$C,2,0),0)</f>
        <v>3</v>
      </c>
      <c r="CV15" s="304">
        <f>IFERROR(VLOOKUP($AN15,装备!$B:$Q,5,0),0)</f>
        <v>0</v>
      </c>
      <c r="CW15" s="304">
        <f>IFERROR(VLOOKUP($AN15,装备!$B:$Q,6,0),0)</f>
        <v>0</v>
      </c>
      <c r="CX15" s="304">
        <f>IFERROR(VLOOKUP($AN15,装备!$B:$Q,7,0),0)</f>
        <v>0</v>
      </c>
      <c r="CY15" s="304">
        <f>IFERROR(VLOOKUP($AN15,装备!$B:$Q,8,0),0)</f>
        <v>0</v>
      </c>
      <c r="CZ15" s="304">
        <f>IFERROR(VLOOKUP($AN15,装备!$B:$Q,9,0),0)</f>
        <v>0</v>
      </c>
      <c r="DA15" s="304">
        <f>IFERROR(VLOOKUP($AN15,装备!$B:$Q,10,0),0)</f>
        <v>0</v>
      </c>
      <c r="DB15" s="304">
        <f>IFERROR(VLOOKUP($AN15,装备!$B:$Q,11,0),0)</f>
        <v>4</v>
      </c>
      <c r="DC15" s="304" t="str">
        <f>IFERROR(VLOOKUP($AN15,装备!$B:$Q,12,0),0)</f>
        <v>无</v>
      </c>
      <c r="DD15" s="304">
        <f>IFERROR(VLOOKUP($AN15,装备!$B:$Q,13,0),0)</f>
        <v>0</v>
      </c>
      <c r="DE15" s="304">
        <f>IFERROR(VLOOKUP($AN15,装备!$B:$Q,14,0),0)</f>
        <v>0</v>
      </c>
      <c r="DF15" s="304">
        <f>IFERROR(VLOOKUP($AN15,装备!$B:$Q,16,0),0)</f>
        <v>4</v>
      </c>
      <c r="DG15" s="304">
        <f>IFERROR(VLOOKUP($AN15,装备!$B:$Q,5,0),0)</f>
        <v>0</v>
      </c>
      <c r="DH15" s="304">
        <f>IFERROR(VLOOKUP(AO15,装备!$B:$C,2,0),0)</f>
        <v>0</v>
      </c>
      <c r="DI15" s="304">
        <f>IFERROR(VLOOKUP($AO15,装备!$B:$Q,5,0),0)</f>
        <v>0</v>
      </c>
      <c r="DJ15" s="304">
        <f>IFERROR(VLOOKUP($AO15,装备!$B:$Q,6,0),0)</f>
        <v>0</v>
      </c>
      <c r="DK15" s="304">
        <f>IFERROR(VLOOKUP($AO15,装备!$B:$Q,7,0),0)</f>
        <v>0</v>
      </c>
      <c r="DL15" s="304">
        <f>IFERROR(VLOOKUP($AO15,装备!$B:$Q,8,0),0)</f>
        <v>0</v>
      </c>
      <c r="DM15" s="304">
        <f>IFERROR(VLOOKUP($AO15,装备!$B:$Q,9,0),0)</f>
        <v>0</v>
      </c>
      <c r="DN15" s="304">
        <f>IFERROR(VLOOKUP($AO15,装备!$B:$Q,10,0),0)</f>
        <v>0</v>
      </c>
      <c r="DO15" s="304">
        <f>IFERROR(VLOOKUP($AO15,装备!$B:$Q,11,0),0)</f>
        <v>0</v>
      </c>
      <c r="DP15" s="304">
        <f>IFERROR(VLOOKUP($AO15,装备!$B:$Q,12,0),0)</f>
        <v>0</v>
      </c>
      <c r="DQ15" s="304">
        <f>IFERROR(VLOOKUP($AO15,装备!$B:$Q,13,0),0)</f>
        <v>0</v>
      </c>
      <c r="DR15" s="304">
        <f>IFERROR(VLOOKUP($AO15,装备!$B:$Q,14,0),0)</f>
        <v>0</v>
      </c>
      <c r="DS15" s="304">
        <f>IFERROR(VLOOKUP($AO15,装备!$B:$Q,16,0),0)</f>
        <v>0</v>
      </c>
      <c r="DT15" s="304">
        <f>IFERROR(VLOOKUP($AO15,装备!$B:$Q,5,0),0)</f>
        <v>0</v>
      </c>
    </row>
    <row r="16" spans="1:124" ht="27">
      <c r="A16" s="301">
        <f>改造舰娘!$A12</f>
        <v>11001113</v>
      </c>
      <c r="B16" s="354" t="s">
        <v>627</v>
      </c>
      <c r="C16" s="323"/>
      <c r="D16" s="323">
        <f t="shared" si="0"/>
        <v>110</v>
      </c>
      <c r="E16" s="303">
        <f>改造舰娘!$C12</f>
        <v>4</v>
      </c>
      <c r="F16" s="304" t="str">
        <f>改造舰娘!$D12</f>
        <v>战列</v>
      </c>
      <c r="G16" s="304" t="str">
        <f>改造舰娘!$E12</f>
        <v>大型</v>
      </c>
      <c r="H16" s="304" t="str">
        <f>改造舰娘!$F12</f>
        <v>主力舰</v>
      </c>
      <c r="I16" s="452">
        <f>改造舰娘!$AR12</f>
        <v>4</v>
      </c>
      <c r="J16" s="304" t="str">
        <f>改造舰娘!$G12</f>
        <v>美国</v>
      </c>
      <c r="K16" s="312">
        <f>改造舰娘!$H12+(BV16+CI16+CV16+DI16)*$C$2</f>
        <v>72</v>
      </c>
      <c r="L16" s="304">
        <f>改造舰娘!$I12</f>
        <v>0</v>
      </c>
      <c r="M16" s="304">
        <f>改造舰娘!$J12</f>
        <v>2</v>
      </c>
      <c r="N16" s="518">
        <f>改造舰娘!$K12</f>
        <v>2</v>
      </c>
      <c r="O16" s="304">
        <f>改造舰娘!$L12+((CE16+CR16+DE16+DR16)*$C$2)</f>
        <v>30</v>
      </c>
      <c r="P16" s="304" t="str">
        <f>IF($C$2=1,(IF(ISERROR(FIND("超长",改造舰娘!$M12&amp;CC16&amp;CP16&amp;DC16&amp;DP16,1)),IF(ISERROR(FIND("长",改造舰娘!$M12&amp;CC16&amp;CP16&amp;DC16&amp;DP16,1)),IF(ISERROR(FIND("中",改造舰娘!$M12&amp;CC16&amp;CP16&amp;DC16&amp;DP16,1)),IF(ISERROR(FIND("短",改造舰娘!$M12&amp;CC16&amp;CP16&amp;DC16&amp;DP16,1)),IF(ISERROR(FIND("无",改造舰娘!$M12&amp;CC16&amp;CP16&amp;DC16&amp;DP16,1)),0,"无"),"短"),"中"),"长"),"超长")),改造舰娘!$M12)</f>
        <v>长</v>
      </c>
      <c r="Q16" s="303">
        <f>改造舰娘!$N12</f>
        <v>21</v>
      </c>
      <c r="R16" s="304">
        <f>(改造舰娘!$P12)+(改造舰娘!$Q12)*$C$3+((BW16+CJ16+CW16+DJ16)*$C$2)</f>
        <v>90</v>
      </c>
      <c r="S16" s="304">
        <f>(改造舰娘!$R12)+(改造舰娘!$S12)*$C$3+((BY16+CL16+CY16+DL16)*$C$2)</f>
        <v>0</v>
      </c>
      <c r="T16" s="304">
        <f>(改造舰娘!$T12)+(改造舰娘!$U12)*$C$3+((BX16+CK16+CX16+DK16)*$C$2)</f>
        <v>93</v>
      </c>
      <c r="U16" s="304">
        <f>(改造舰娘!$V12)+(改造舰娘!$W12)*$C$3+((CG16+CT16+DG16+DT16)*$C$2)</f>
        <v>97</v>
      </c>
      <c r="V16" s="305">
        <f>INT((((改造舰娘!$Y12)-(改造舰娘!$X12))*(((IF(D16=0,C16,D16))-1)/99))+改造舰娘!$X12)+((CB16+CO16+DB16+DO16)*$C$2)</f>
        <v>100</v>
      </c>
      <c r="W16" s="304">
        <f>INT((((改造舰娘!$AA12)-(改造舰娘!$Z12))*(((IF(D16=0,C16,D16))-1)/99))+改造舰娘!$Z12)+((CD16+CQ16+DD16+DQ16)*$C$2)</f>
        <v>44</v>
      </c>
      <c r="X16" s="304">
        <f>INT((((改造舰娘!$AC12)-(改造舰娘!$AB12))*(((IF(D16=0,C16,D16))-1)/99))+改造舰娘!$AB12)+((CA16+CN16+DA16+DN16)*$C$2)</f>
        <v>42</v>
      </c>
      <c r="Y16" s="303">
        <f>INT((((改造舰娘!$AE12)-(改造舰娘!$AD12))*(((IF(D16=0,C16,D16))-1)/99))+改造舰娘!$AD12)+((BZ16+CM16+CZ16+DM16)*$C$2)</f>
        <v>0</v>
      </c>
      <c r="Z16" s="474">
        <f>IF(改造舰娘!$AF12=0,"",改造舰娘!$AF12)</f>
        <v>3</v>
      </c>
      <c r="AA16" s="304">
        <f>IF(改造舰娘!$AG12="","",改造舰娘!$AG12)</f>
        <v>3</v>
      </c>
      <c r="AB16" s="304">
        <f>IF(改造舰娘!$AH12="","",改造舰娘!$AH12)</f>
        <v>3</v>
      </c>
      <c r="AC16" s="304">
        <f>IF(改造舰娘!$AI12="","",改造舰娘!$AI12)</f>
        <v>3</v>
      </c>
      <c r="AD16" s="304">
        <f>IF(改造舰娘!$AJ12="","",改造舰娘!$AJ12)</f>
        <v>12</v>
      </c>
      <c r="AE16" s="305">
        <f>IF(改造舰娘!$AK12="","",改造舰娘!$AK12)</f>
        <v>0</v>
      </c>
      <c r="AF16" s="304" t="str">
        <f>IF(改造舰娘!$AL12="","",改造舰娘!$AL12)</f>
        <v/>
      </c>
      <c r="AG16" s="304" t="str">
        <f>IF(改造舰娘!$AM12="","",改造舰娘!$AM12)</f>
        <v/>
      </c>
      <c r="AH16" s="304" t="str">
        <f>IF(改造舰娘!$AN12="","",改造舰娘!$AN12)</f>
        <v/>
      </c>
      <c r="AI16" s="304" t="str">
        <f>IF(改造舰娘!$AO12="","",改造舰娘!$AO12)</f>
        <v/>
      </c>
      <c r="AJ16" s="304" t="str">
        <f>IF(改造舰娘!$AP12="","",改造舰娘!$AP12)</f>
        <v/>
      </c>
      <c r="AK16" s="303" t="str">
        <f>IF(改造舰娘!$AQ12="","",改造舰娘!$AQ12)</f>
        <v/>
      </c>
      <c r="AL16" s="306" t="str">
        <f>IF(改造舰娘!$AS12="","",改造舰娘!$AS12)</f>
        <v>U国三联14英寸炮</v>
      </c>
      <c r="AM16" s="306" t="str">
        <f>IF(改造舰娘!$AT12="","",改造舰娘!$AT12)</f>
        <v>U国双联5英寸平高两用炮</v>
      </c>
      <c r="AN16" s="306" t="str">
        <f>IF(改造舰娘!$AU12="","",改造舰娘!$AU12)</f>
        <v>U国博福斯40毫米防空炮(四联)</v>
      </c>
      <c r="AO16" s="306" t="str">
        <f>IF(改造舰娘!$AV12="","",改造舰娘!$AV12)</f>
        <v>U国厄利孔20毫米炮(双联)</v>
      </c>
      <c r="AP16" s="307" t="str">
        <f>IF(改造舰娘!$AW12="","",改造舰娘!$AW12)</f>
        <v>重点防御(3级)：所有阶段受到攻击时，50%概率发动，减免50%伤害，并且此次攻击不会被暴击。</v>
      </c>
      <c r="AQ16" s="308" t="str">
        <f>IF(改造舰娘!$AX12="","",改造舰娘!$AX12)</f>
        <v/>
      </c>
      <c r="AR16" s="304">
        <f>IF(改造舰娘!$AY12="","",改造舰娘!$AY12)</f>
        <v>85</v>
      </c>
      <c r="AS16" s="304">
        <f>IF(改造舰娘!$AZ12="","",改造舰娘!$AZ12)</f>
        <v>125</v>
      </c>
      <c r="AT16" s="304">
        <f>IF(改造舰娘!$BA12="","",改造舰娘!$BA12)</f>
        <v>2.5</v>
      </c>
      <c r="AU16" s="304">
        <f>IF(改造舰娘!$BB12="","",改造舰娘!$BB12)</f>
        <v>5.0999999999999996</v>
      </c>
      <c r="AV16" s="305">
        <f>IF((改造舰娘!$BG12+改造舰娘!$BK12*$C$4)=0,"",(改造舰娘!$BG12+改造舰娘!$BK12*$C$4))</f>
        <v>50</v>
      </c>
      <c r="AW16" s="304">
        <f>IF((改造舰娘!$BH12+改造舰娘!$BL12*$C$4)=0,"",(改造舰娘!$BH12+改造舰娘!$BL12*$C$4))</f>
        <v>78</v>
      </c>
      <c r="AX16" s="304">
        <f>IF((改造舰娘!$BI12+改造舰娘!$BM12*$C$4)=0,"",(改造舰娘!$BI12+改造舰娘!$BM12*$C$4))</f>
        <v>80</v>
      </c>
      <c r="AY16" s="303">
        <f>IF((改造舰娘!$BJ12+改造舰娘!$BN12*$C$4)=0,"",(改造舰娘!$BJ12+改造舰娘!$BN12*$C$4))</f>
        <v>3</v>
      </c>
      <c r="AZ16" s="500">
        <f>IF(改造舰娘!BC12="","",改造舰娘!BC12)</f>
        <v>70</v>
      </c>
      <c r="BA16" s="500">
        <f>IF(改造舰娘!BD12="","",改造舰娘!BD12)</f>
        <v>0</v>
      </c>
      <c r="BB16" s="500">
        <f>IF(改造舰娘!BE12="","",改造舰娘!BE12)</f>
        <v>73</v>
      </c>
      <c r="BC16" s="498">
        <f>IF(改造舰娘!BF12="","",改造舰娘!BF12)</f>
        <v>71</v>
      </c>
      <c r="BD16" s="125" t="s">
        <v>5541</v>
      </c>
      <c r="BE16" s="339" t="b">
        <f>IF(改造舰娘!$BP12="","")</f>
        <v>0</v>
      </c>
      <c r="BF16" s="306" t="b">
        <f>IF(改造舰娘!$BQ12="","")</f>
        <v>0</v>
      </c>
      <c r="BG16" s="329" t="str">
        <f>IF(改造舰娘!$BR12="","")</f>
        <v/>
      </c>
      <c r="BH16" s="340" t="str">
        <f>IF(改造舰娘!$BS12="","")</f>
        <v/>
      </c>
      <c r="BU16" s="304">
        <f>IFERROR(VLOOKUP(AL16,装备!$B:$C,2,0),0)</f>
        <v>1</v>
      </c>
      <c r="BV16" s="304">
        <f>IFERROR(VLOOKUP($AL16,装备!$B:$Q,5,0),0)</f>
        <v>0</v>
      </c>
      <c r="BW16" s="304">
        <f>IFERROR(VLOOKUP($AL16,装备!$B:$Q,6,0),0)</f>
        <v>16</v>
      </c>
      <c r="BX16" s="304">
        <f>IFERROR(VLOOKUP($AL16,装备!$B:$Q,7,0),0)</f>
        <v>0</v>
      </c>
      <c r="BY16" s="304">
        <f>IFERROR(VLOOKUP($AL16,装备!$B:$Q,8,0),0)</f>
        <v>0</v>
      </c>
      <c r="BZ16" s="304">
        <f>IFERROR(VLOOKUP($AL16,装备!$B:$Q,9,0),0)</f>
        <v>0</v>
      </c>
      <c r="CA16" s="304">
        <f>IFERROR(VLOOKUP($AL16,装备!$B:$Q,10,0),0)</f>
        <v>0</v>
      </c>
      <c r="CB16" s="304">
        <f>IFERROR(VLOOKUP($AL16,装备!$B:$Q,11,0),0)</f>
        <v>0</v>
      </c>
      <c r="CC16" s="304" t="str">
        <f>IFERROR(VLOOKUP($AL16,装备!$B:$Q,12,0),0)</f>
        <v>长</v>
      </c>
      <c r="CD16" s="304">
        <f>IFERROR(VLOOKUP($AL16,装备!$B:$Q,13,0),0)</f>
        <v>0</v>
      </c>
      <c r="CE16" s="304">
        <f>IFERROR(VLOOKUP($AL16,装备!$B:$Q,14,0),0)</f>
        <v>0</v>
      </c>
      <c r="CF16" s="304">
        <f>IFERROR(VLOOKUP($AL16,装备!$B:$Q,16,0),0)</f>
        <v>0</v>
      </c>
      <c r="CG16" s="304">
        <f>IFERROR(VLOOKUP($AL16,装备!$B:$Q,5,0),0)</f>
        <v>0</v>
      </c>
      <c r="CH16" s="304">
        <f>IFERROR(VLOOKUP(AM16,装备!$B:$C,2,0),0)</f>
        <v>4</v>
      </c>
      <c r="CI16" s="304">
        <f>IFERROR(VLOOKUP($AM16,装备!$B:$Q,5,0),0)</f>
        <v>0</v>
      </c>
      <c r="CJ16" s="304">
        <f>IFERROR(VLOOKUP($AM16,装备!$B:$Q,6,0),0)</f>
        <v>2</v>
      </c>
      <c r="CK16" s="304">
        <f>IFERROR(VLOOKUP($AM16,装备!$B:$Q,7,0),0)</f>
        <v>0</v>
      </c>
      <c r="CL16" s="304">
        <f>IFERROR(VLOOKUP($AM16,装备!$B:$Q,8,0),0)</f>
        <v>0</v>
      </c>
      <c r="CM16" s="304">
        <f>IFERROR(VLOOKUP($AM16,装备!$B:$Q,9,0),0)</f>
        <v>0</v>
      </c>
      <c r="CN16" s="304">
        <f>IFERROR(VLOOKUP($AM16,装备!$B:$Q,10,0),0)</f>
        <v>0</v>
      </c>
      <c r="CO16" s="304">
        <f>IFERROR(VLOOKUP($AM16,装备!$B:$Q,11,0),0)</f>
        <v>0</v>
      </c>
      <c r="CP16" s="304" t="str">
        <f>IFERROR(VLOOKUP($AM16,装备!$B:$Q,12,0),0)</f>
        <v>短</v>
      </c>
      <c r="CQ16" s="304">
        <f>IFERROR(VLOOKUP($AM16,装备!$B:$Q,13,0),0)</f>
        <v>0</v>
      </c>
      <c r="CR16" s="304">
        <f>IFERROR(VLOOKUP($AM16,装备!$B:$Q,14,0),0)</f>
        <v>0</v>
      </c>
      <c r="CS16" s="304">
        <f>IFERROR(VLOOKUP($AM16,装备!$B:$Q,16,0),0)</f>
        <v>5</v>
      </c>
      <c r="CT16" s="304">
        <f>IFERROR(VLOOKUP($AM16,装备!$B:$Q,5,0),0)</f>
        <v>0</v>
      </c>
      <c r="CU16" s="304">
        <f>IFERROR(VLOOKUP(AN16,装备!$B:$C,2,0),0)</f>
        <v>5</v>
      </c>
      <c r="CV16" s="304">
        <f>IFERROR(VLOOKUP($AN16,装备!$B:$Q,5,0),0)</f>
        <v>0</v>
      </c>
      <c r="CW16" s="304">
        <f>IFERROR(VLOOKUP($AN16,装备!$B:$Q,6,0),0)</f>
        <v>2</v>
      </c>
      <c r="CX16" s="304">
        <f>IFERROR(VLOOKUP($AN16,装备!$B:$Q,7,0),0)</f>
        <v>0</v>
      </c>
      <c r="CY16" s="304">
        <f>IFERROR(VLOOKUP($AN16,装备!$B:$Q,8,0),0)</f>
        <v>0</v>
      </c>
      <c r="CZ16" s="304">
        <f>IFERROR(VLOOKUP($AN16,装备!$B:$Q,9,0),0)</f>
        <v>0</v>
      </c>
      <c r="DA16" s="304">
        <f>IFERROR(VLOOKUP($AN16,装备!$B:$Q,10,0),0)</f>
        <v>0</v>
      </c>
      <c r="DB16" s="304">
        <f>IFERROR(VLOOKUP($AN16,装备!$B:$Q,11,0),0)</f>
        <v>1</v>
      </c>
      <c r="DC16" s="304" t="str">
        <f>IFERROR(VLOOKUP($AN16,装备!$B:$Q,12,0),0)</f>
        <v>短</v>
      </c>
      <c r="DD16" s="304">
        <f>IFERROR(VLOOKUP($AN16,装备!$B:$Q,13,0),0)</f>
        <v>0</v>
      </c>
      <c r="DE16" s="304">
        <f>IFERROR(VLOOKUP($AN16,装备!$B:$Q,14,0),0)</f>
        <v>0</v>
      </c>
      <c r="DF16" s="304">
        <f>IFERROR(VLOOKUP($AN16,装备!$B:$Q,16,0),0)</f>
        <v>9</v>
      </c>
      <c r="DG16" s="304">
        <f>IFERROR(VLOOKUP($AN16,装备!$B:$Q,5,0),0)</f>
        <v>0</v>
      </c>
      <c r="DH16" s="304">
        <f>IFERROR(VLOOKUP(AO16,装备!$B:$C,2,0),0)</f>
        <v>2</v>
      </c>
      <c r="DI16" s="304">
        <f>IFERROR(VLOOKUP($AO16,装备!$B:$Q,5,0),0)</f>
        <v>0</v>
      </c>
      <c r="DJ16" s="304">
        <f>IFERROR(VLOOKUP($AO16,装备!$B:$Q,6,0),0)</f>
        <v>0</v>
      </c>
      <c r="DK16" s="304">
        <f>IFERROR(VLOOKUP($AO16,装备!$B:$Q,7,0),0)</f>
        <v>0</v>
      </c>
      <c r="DL16" s="304">
        <f>IFERROR(VLOOKUP($AO16,装备!$B:$Q,8,0),0)</f>
        <v>0</v>
      </c>
      <c r="DM16" s="304">
        <f>IFERROR(VLOOKUP($AO16,装备!$B:$Q,9,0),0)</f>
        <v>0</v>
      </c>
      <c r="DN16" s="304">
        <f>IFERROR(VLOOKUP($AO16,装备!$B:$Q,10,0),0)</f>
        <v>0</v>
      </c>
      <c r="DO16" s="304">
        <f>IFERROR(VLOOKUP($AO16,装备!$B:$Q,11,0),0)</f>
        <v>0</v>
      </c>
      <c r="DP16" s="304" t="str">
        <f>IFERROR(VLOOKUP($AO16,装备!$B:$Q,12,0),0)</f>
        <v>短</v>
      </c>
      <c r="DQ16" s="304">
        <f>IFERROR(VLOOKUP($AO16,装备!$B:$Q,13,0),0)</f>
        <v>0</v>
      </c>
      <c r="DR16" s="304">
        <f>IFERROR(VLOOKUP($AO16,装备!$B:$Q,14,0),0)</f>
        <v>0</v>
      </c>
      <c r="DS16" s="304">
        <f>IFERROR(VLOOKUP($AO16,装备!$B:$Q,16,0),0)</f>
        <v>4</v>
      </c>
      <c r="DT16" s="304">
        <f>IFERROR(VLOOKUP($AO16,装备!$B:$Q,5,0),0)</f>
        <v>0</v>
      </c>
    </row>
    <row r="17" spans="1:124" ht="27">
      <c r="A17" s="301">
        <f>改造舰娘!$A13</f>
        <v>11001213</v>
      </c>
      <c r="B17" s="354" t="s">
        <v>628</v>
      </c>
      <c r="C17" s="323"/>
      <c r="D17" s="323">
        <f t="shared" si="0"/>
        <v>110</v>
      </c>
      <c r="E17" s="303">
        <f>改造舰娘!$C13</f>
        <v>4</v>
      </c>
      <c r="F17" s="304" t="str">
        <f>改造舰娘!$D13</f>
        <v>战列</v>
      </c>
      <c r="G17" s="304" t="str">
        <f>改造舰娘!$E13</f>
        <v>大型</v>
      </c>
      <c r="H17" s="304" t="str">
        <f>改造舰娘!$F13</f>
        <v>主力舰</v>
      </c>
      <c r="I17" s="452">
        <f>改造舰娘!$AR13</f>
        <v>4</v>
      </c>
      <c r="J17" s="304" t="str">
        <f>改造舰娘!$G13</f>
        <v>美国</v>
      </c>
      <c r="K17" s="312">
        <f>改造舰娘!$H13+(BV17+CI17+CV17+DI17)*$C$2</f>
        <v>72</v>
      </c>
      <c r="L17" s="304">
        <f>改造舰娘!$I13</f>
        <v>0</v>
      </c>
      <c r="M17" s="304">
        <f>改造舰娘!$J13</f>
        <v>2</v>
      </c>
      <c r="N17" s="518">
        <f>改造舰娘!$K13</f>
        <v>2</v>
      </c>
      <c r="O17" s="304">
        <f>改造舰娘!$L13+((CE17+CR17+DE17+DR17)*$C$2)</f>
        <v>10</v>
      </c>
      <c r="P17" s="304" t="str">
        <f>IF($C$2=1,(IF(ISERROR(FIND("超长",改造舰娘!$M13&amp;CC17&amp;CP17&amp;DC17&amp;DP17,1)),IF(ISERROR(FIND("长",改造舰娘!$M13&amp;CC17&amp;CP17&amp;DC17&amp;DP17,1)),IF(ISERROR(FIND("中",改造舰娘!$M13&amp;CC17&amp;CP17&amp;DC17&amp;DP17,1)),IF(ISERROR(FIND("短",改造舰娘!$M13&amp;CC17&amp;CP17&amp;DC17&amp;DP17,1)),IF(ISERROR(FIND("无",改造舰娘!$M13&amp;CC17&amp;CP17&amp;DC17&amp;DP17,1)),0,"无"),"短"),"中"),"长"),"超长")),改造舰娘!$M13)</f>
        <v>长</v>
      </c>
      <c r="Q17" s="303">
        <f>改造舰娘!$N13</f>
        <v>21</v>
      </c>
      <c r="R17" s="304">
        <f>(改造舰娘!$P13)+(改造舰娘!$Q13)*$C$3+((BW17+CJ17+CW17+DJ17)*$C$2)</f>
        <v>90</v>
      </c>
      <c r="S17" s="304">
        <f>(改造舰娘!$R13)+(改造舰娘!$S13)*$C$3+((BY17+CL17+CY17+DL17)*$C$2)</f>
        <v>0</v>
      </c>
      <c r="T17" s="304">
        <f>(改造舰娘!$T13)+(改造舰娘!$U13)*$C$3+((BX17+CK17+CX17+DK17)*$C$2)</f>
        <v>93</v>
      </c>
      <c r="U17" s="304">
        <f>(改造舰娘!$V13)+(改造舰娘!$W13)*$C$3+((CG17+CT17+DG17+DT17)*$C$2)</f>
        <v>97</v>
      </c>
      <c r="V17" s="305">
        <f>INT((((改造舰娘!$Y13)-(改造舰娘!$X13))*(((IF(D17=0,C17,D17))-1)/99))+改造舰娘!$X13)+((CB17+CO17+DB17+DO17)*$C$2)</f>
        <v>100</v>
      </c>
      <c r="W17" s="304">
        <f>INT((((改造舰娘!$AA13)-(改造舰娘!$Z13))*(((IF(D17=0,C17,D17))-1)/99))+改造舰娘!$Z13)+((CD17+CQ17+DD17+DQ17)*$C$2)</f>
        <v>44</v>
      </c>
      <c r="X17" s="304">
        <f>INT((((改造舰娘!$AC13)-(改造舰娘!$AB13))*(((IF(D17=0,C17,D17))-1)/99))+改造舰娘!$AB13)+((CA17+CN17+DA17+DN17)*$C$2)</f>
        <v>42</v>
      </c>
      <c r="Y17" s="303">
        <f>INT((((改造舰娘!$AE13)-(改造舰娘!$AD13))*(((IF(D17=0,C17,D17))-1)/99))+改造舰娘!$AD13)+((BZ17+CM17+CZ17+DM17)*$C$2)</f>
        <v>0</v>
      </c>
      <c r="Z17" s="474">
        <f>IF(改造舰娘!$AF13=0,"",改造舰娘!$AF13)</f>
        <v>3</v>
      </c>
      <c r="AA17" s="304">
        <f>IF(改造舰娘!$AG13="","",改造舰娘!$AG13)</f>
        <v>3</v>
      </c>
      <c r="AB17" s="304">
        <f>IF(改造舰娘!$AH13="","",改造舰娘!$AH13)</f>
        <v>3</v>
      </c>
      <c r="AC17" s="304">
        <f>IF(改造舰娘!$AI13="","",改造舰娘!$AI13)</f>
        <v>3</v>
      </c>
      <c r="AD17" s="304">
        <f>IF(改造舰娘!$AJ13="","",改造舰娘!$AJ13)</f>
        <v>12</v>
      </c>
      <c r="AE17" s="305">
        <f>IF(改造舰娘!$AK13="","",改造舰娘!$AK13)</f>
        <v>0</v>
      </c>
      <c r="AF17" s="304" t="str">
        <f>IF(改造舰娘!$AL13="","",改造舰娘!$AL13)</f>
        <v/>
      </c>
      <c r="AG17" s="304" t="str">
        <f>IF(改造舰娘!$AM13="","",改造舰娘!$AM13)</f>
        <v/>
      </c>
      <c r="AH17" s="304" t="str">
        <f>IF(改造舰娘!$AN13="","",改造舰娘!$AN13)</f>
        <v/>
      </c>
      <c r="AI17" s="304" t="str">
        <f>IF(改造舰娘!$AO13="","",改造舰娘!$AO13)</f>
        <v/>
      </c>
      <c r="AJ17" s="304" t="str">
        <f>IF(改造舰娘!$AP13="","",改造舰娘!$AP13)</f>
        <v/>
      </c>
      <c r="AK17" s="303" t="str">
        <f>IF(改造舰娘!$AQ13="","",改造舰娘!$AQ13)</f>
        <v/>
      </c>
      <c r="AL17" s="306" t="str">
        <f>IF(改造舰娘!$AS13="","",改造舰娘!$AS13)</f>
        <v>U国三联14英寸炮</v>
      </c>
      <c r="AM17" s="306" t="str">
        <f>IF(改造舰娘!$AT13="","",改造舰娘!$AT13)</f>
        <v>U国双联5英寸平高两用炮</v>
      </c>
      <c r="AN17" s="306" t="str">
        <f>IF(改造舰娘!$AU13="","",改造舰娘!$AU13)</f>
        <v>U国博福斯40毫米防空炮(四联)</v>
      </c>
      <c r="AO17" s="306" t="str">
        <f>IF(改造舰娘!$AV13="","",改造舰娘!$AV13)</f>
        <v>U国厄利孔20毫米炮(双联)</v>
      </c>
      <c r="AP17" s="307" t="str">
        <f>IF(改造舰娘!$AW13="","",改造舰娘!$AW13)</f>
        <v>重点防御(3级)：所有阶段受到攻击时，50%概率发动，减免50%伤害，并且此次攻击不会被暴击。</v>
      </c>
      <c r="AQ17" s="308" t="str">
        <f>IF(改造舰娘!$AX13="","",改造舰娘!$AX13)</f>
        <v/>
      </c>
      <c r="AR17" s="304">
        <f>IF(改造舰娘!$AY13="","",改造舰娘!$AY13)</f>
        <v>85</v>
      </c>
      <c r="AS17" s="304">
        <f>IF(改造舰娘!$AZ13="","",改造舰娘!$AZ13)</f>
        <v>125</v>
      </c>
      <c r="AT17" s="304">
        <f>IF(改造舰娘!$BA13="","",改造舰娘!$BA13)</f>
        <v>2.5</v>
      </c>
      <c r="AU17" s="304">
        <f>IF(改造舰娘!$BB13="","",改造舰娘!$BB13)</f>
        <v>5.0999999999999996</v>
      </c>
      <c r="AV17" s="305">
        <f>IF((改造舰娘!$BG13+改造舰娘!$BK13*$C$4)=0,"",(改造舰娘!$BG13+改造舰娘!$BK13*$C$4))</f>
        <v>50</v>
      </c>
      <c r="AW17" s="304">
        <f>IF((改造舰娘!$BH13+改造舰娘!$BL13*$C$4)=0,"",(改造舰娘!$BH13+改造舰娘!$BL13*$C$4))</f>
        <v>78</v>
      </c>
      <c r="AX17" s="304">
        <f>IF((改造舰娘!$BI13+改造舰娘!$BM13*$C$4)=0,"",(改造舰娘!$BI13+改造舰娘!$BM13*$C$4))</f>
        <v>80</v>
      </c>
      <c r="AY17" s="303">
        <f>IF((改造舰娘!$BJ13+改造舰娘!$BN13*$C$4)=0,"",(改造舰娘!$BJ13+改造舰娘!$BN13*$C$4))</f>
        <v>3</v>
      </c>
      <c r="AZ17" s="500">
        <f>IF(改造舰娘!BC13="","",改造舰娘!BC13)</f>
        <v>70</v>
      </c>
      <c r="BA17" s="500">
        <f>IF(改造舰娘!BD13="","",改造舰娘!BD13)</f>
        <v>0</v>
      </c>
      <c r="BB17" s="500">
        <f>IF(改造舰娘!BE13="","",改造舰娘!BE13)</f>
        <v>73</v>
      </c>
      <c r="BC17" s="498">
        <f>IF(改造舰娘!BF13="","",改造舰娘!BF13)</f>
        <v>71</v>
      </c>
      <c r="BD17" s="125" t="s">
        <v>5542</v>
      </c>
      <c r="BE17" s="339" t="b">
        <f>IF(改造舰娘!$BP13="","")</f>
        <v>0</v>
      </c>
      <c r="BF17" s="306" t="b">
        <f>IF(改造舰娘!$BQ13="","")</f>
        <v>0</v>
      </c>
      <c r="BG17" s="329" t="str">
        <f>IF(改造舰娘!$BR13="","")</f>
        <v/>
      </c>
      <c r="BH17" s="340" t="str">
        <f>IF(改造舰娘!$BS13="","")</f>
        <v/>
      </c>
      <c r="BU17" s="304">
        <f>IFERROR(VLOOKUP(AL17,装备!$B:$C,2,0),0)</f>
        <v>1</v>
      </c>
      <c r="BV17" s="304">
        <f>IFERROR(VLOOKUP($AL17,装备!$B:$Q,5,0),0)</f>
        <v>0</v>
      </c>
      <c r="BW17" s="304">
        <f>IFERROR(VLOOKUP($AL17,装备!$B:$Q,6,0),0)</f>
        <v>16</v>
      </c>
      <c r="BX17" s="304">
        <f>IFERROR(VLOOKUP($AL17,装备!$B:$Q,7,0),0)</f>
        <v>0</v>
      </c>
      <c r="BY17" s="304">
        <f>IFERROR(VLOOKUP($AL17,装备!$B:$Q,8,0),0)</f>
        <v>0</v>
      </c>
      <c r="BZ17" s="304">
        <f>IFERROR(VLOOKUP($AL17,装备!$B:$Q,9,0),0)</f>
        <v>0</v>
      </c>
      <c r="CA17" s="304">
        <f>IFERROR(VLOOKUP($AL17,装备!$B:$Q,10,0),0)</f>
        <v>0</v>
      </c>
      <c r="CB17" s="304">
        <f>IFERROR(VLOOKUP($AL17,装备!$B:$Q,11,0),0)</f>
        <v>0</v>
      </c>
      <c r="CC17" s="304" t="str">
        <f>IFERROR(VLOOKUP($AL17,装备!$B:$Q,12,0),0)</f>
        <v>长</v>
      </c>
      <c r="CD17" s="304">
        <f>IFERROR(VLOOKUP($AL17,装备!$B:$Q,13,0),0)</f>
        <v>0</v>
      </c>
      <c r="CE17" s="304">
        <f>IFERROR(VLOOKUP($AL17,装备!$B:$Q,14,0),0)</f>
        <v>0</v>
      </c>
      <c r="CF17" s="304">
        <f>IFERROR(VLOOKUP($AL17,装备!$B:$Q,16,0),0)</f>
        <v>0</v>
      </c>
      <c r="CG17" s="304">
        <f>IFERROR(VLOOKUP($AL17,装备!$B:$Q,5,0),0)</f>
        <v>0</v>
      </c>
      <c r="CH17" s="304">
        <f>IFERROR(VLOOKUP(AM17,装备!$B:$C,2,0),0)</f>
        <v>4</v>
      </c>
      <c r="CI17" s="304">
        <f>IFERROR(VLOOKUP($AM17,装备!$B:$Q,5,0),0)</f>
        <v>0</v>
      </c>
      <c r="CJ17" s="304">
        <f>IFERROR(VLOOKUP($AM17,装备!$B:$Q,6,0),0)</f>
        <v>2</v>
      </c>
      <c r="CK17" s="304">
        <f>IFERROR(VLOOKUP($AM17,装备!$B:$Q,7,0),0)</f>
        <v>0</v>
      </c>
      <c r="CL17" s="304">
        <f>IFERROR(VLOOKUP($AM17,装备!$B:$Q,8,0),0)</f>
        <v>0</v>
      </c>
      <c r="CM17" s="304">
        <f>IFERROR(VLOOKUP($AM17,装备!$B:$Q,9,0),0)</f>
        <v>0</v>
      </c>
      <c r="CN17" s="304">
        <f>IFERROR(VLOOKUP($AM17,装备!$B:$Q,10,0),0)</f>
        <v>0</v>
      </c>
      <c r="CO17" s="304">
        <f>IFERROR(VLOOKUP($AM17,装备!$B:$Q,11,0),0)</f>
        <v>0</v>
      </c>
      <c r="CP17" s="304" t="str">
        <f>IFERROR(VLOOKUP($AM17,装备!$B:$Q,12,0),0)</f>
        <v>短</v>
      </c>
      <c r="CQ17" s="304">
        <f>IFERROR(VLOOKUP($AM17,装备!$B:$Q,13,0),0)</f>
        <v>0</v>
      </c>
      <c r="CR17" s="304">
        <f>IFERROR(VLOOKUP($AM17,装备!$B:$Q,14,0),0)</f>
        <v>0</v>
      </c>
      <c r="CS17" s="304">
        <f>IFERROR(VLOOKUP($AM17,装备!$B:$Q,16,0),0)</f>
        <v>5</v>
      </c>
      <c r="CT17" s="304">
        <f>IFERROR(VLOOKUP($AM17,装备!$B:$Q,5,0),0)</f>
        <v>0</v>
      </c>
      <c r="CU17" s="304">
        <f>IFERROR(VLOOKUP(AN17,装备!$B:$C,2,0),0)</f>
        <v>5</v>
      </c>
      <c r="CV17" s="304">
        <f>IFERROR(VLOOKUP($AN17,装备!$B:$Q,5,0),0)</f>
        <v>0</v>
      </c>
      <c r="CW17" s="304">
        <f>IFERROR(VLOOKUP($AN17,装备!$B:$Q,6,0),0)</f>
        <v>2</v>
      </c>
      <c r="CX17" s="304">
        <f>IFERROR(VLOOKUP($AN17,装备!$B:$Q,7,0),0)</f>
        <v>0</v>
      </c>
      <c r="CY17" s="304">
        <f>IFERROR(VLOOKUP($AN17,装备!$B:$Q,8,0),0)</f>
        <v>0</v>
      </c>
      <c r="CZ17" s="304">
        <f>IFERROR(VLOOKUP($AN17,装备!$B:$Q,9,0),0)</f>
        <v>0</v>
      </c>
      <c r="DA17" s="304">
        <f>IFERROR(VLOOKUP($AN17,装备!$B:$Q,10,0),0)</f>
        <v>0</v>
      </c>
      <c r="DB17" s="304">
        <f>IFERROR(VLOOKUP($AN17,装备!$B:$Q,11,0),0)</f>
        <v>1</v>
      </c>
      <c r="DC17" s="304" t="str">
        <f>IFERROR(VLOOKUP($AN17,装备!$B:$Q,12,0),0)</f>
        <v>短</v>
      </c>
      <c r="DD17" s="304">
        <f>IFERROR(VLOOKUP($AN17,装备!$B:$Q,13,0),0)</f>
        <v>0</v>
      </c>
      <c r="DE17" s="304">
        <f>IFERROR(VLOOKUP($AN17,装备!$B:$Q,14,0),0)</f>
        <v>0</v>
      </c>
      <c r="DF17" s="304">
        <f>IFERROR(VLOOKUP($AN17,装备!$B:$Q,16,0),0)</f>
        <v>9</v>
      </c>
      <c r="DG17" s="304">
        <f>IFERROR(VLOOKUP($AN17,装备!$B:$Q,5,0),0)</f>
        <v>0</v>
      </c>
      <c r="DH17" s="304">
        <f>IFERROR(VLOOKUP(AO17,装备!$B:$C,2,0),0)</f>
        <v>2</v>
      </c>
      <c r="DI17" s="304">
        <f>IFERROR(VLOOKUP($AO17,装备!$B:$Q,5,0),0)</f>
        <v>0</v>
      </c>
      <c r="DJ17" s="304">
        <f>IFERROR(VLOOKUP($AO17,装备!$B:$Q,6,0),0)</f>
        <v>0</v>
      </c>
      <c r="DK17" s="304">
        <f>IFERROR(VLOOKUP($AO17,装备!$B:$Q,7,0),0)</f>
        <v>0</v>
      </c>
      <c r="DL17" s="304">
        <f>IFERROR(VLOOKUP($AO17,装备!$B:$Q,8,0),0)</f>
        <v>0</v>
      </c>
      <c r="DM17" s="304">
        <f>IFERROR(VLOOKUP($AO17,装备!$B:$Q,9,0),0)</f>
        <v>0</v>
      </c>
      <c r="DN17" s="304">
        <f>IFERROR(VLOOKUP($AO17,装备!$B:$Q,10,0),0)</f>
        <v>0</v>
      </c>
      <c r="DO17" s="304">
        <f>IFERROR(VLOOKUP($AO17,装备!$B:$Q,11,0),0)</f>
        <v>0</v>
      </c>
      <c r="DP17" s="304" t="str">
        <f>IFERROR(VLOOKUP($AO17,装备!$B:$Q,12,0),0)</f>
        <v>短</v>
      </c>
      <c r="DQ17" s="304">
        <f>IFERROR(VLOOKUP($AO17,装备!$B:$Q,13,0),0)</f>
        <v>0</v>
      </c>
      <c r="DR17" s="304">
        <f>IFERROR(VLOOKUP($AO17,装备!$B:$Q,14,0),0)</f>
        <v>0</v>
      </c>
      <c r="DS17" s="304">
        <f>IFERROR(VLOOKUP($AO17,装备!$B:$Q,16,0),0)</f>
        <v>4</v>
      </c>
      <c r="DT17" s="304">
        <f>IFERROR(VLOOKUP($AO17,装备!$B:$Q,5,0),0)</f>
        <v>0</v>
      </c>
    </row>
    <row r="18" spans="1:124" ht="27">
      <c r="A18" s="301">
        <f>改造舰娘!$A14</f>
        <v>11001313</v>
      </c>
      <c r="B18" s="354" t="s">
        <v>3921</v>
      </c>
      <c r="C18" s="323"/>
      <c r="D18" s="323">
        <f t="shared" si="0"/>
        <v>110</v>
      </c>
      <c r="E18" s="303">
        <f>改造舰娘!$C14</f>
        <v>6</v>
      </c>
      <c r="F18" s="304" t="str">
        <f>改造舰娘!$D14</f>
        <v>战列</v>
      </c>
      <c r="G18" s="304" t="str">
        <f>改造舰娘!$E14</f>
        <v>大型</v>
      </c>
      <c r="H18" s="304" t="str">
        <f>改造舰娘!$F14</f>
        <v>主力舰</v>
      </c>
      <c r="I18" s="452">
        <f>改造舰娘!$AR14</f>
        <v>4</v>
      </c>
      <c r="J18" s="304" t="str">
        <f>改造舰娘!$G14</f>
        <v>意大利</v>
      </c>
      <c r="K18" s="312">
        <f>改造舰娘!$H14+(BV18+CI18+CV18+DI18)*$C$2</f>
        <v>64</v>
      </c>
      <c r="L18" s="304">
        <f>改造舰娘!$I14</f>
        <v>0</v>
      </c>
      <c r="M18" s="304">
        <f>改造舰娘!$J14</f>
        <v>3</v>
      </c>
      <c r="N18" s="518">
        <f>改造舰娘!$K14</f>
        <v>3</v>
      </c>
      <c r="O18" s="304">
        <f>改造舰娘!$L14+((CE18+CR18+DE18+DR18)*$C$2)</f>
        <v>20</v>
      </c>
      <c r="P18" s="304" t="str">
        <f>IF($C$2=1,(IF(ISERROR(FIND("超长",改造舰娘!$M14&amp;CC18&amp;CP18&amp;DC18&amp;DP18,1)),IF(ISERROR(FIND("长",改造舰娘!$M14&amp;CC18&amp;CP18&amp;DC18&amp;DP18,1)),IF(ISERROR(FIND("中",改造舰娘!$M14&amp;CC18&amp;CP18&amp;DC18&amp;DP18,1)),IF(ISERROR(FIND("短",改造舰娘!$M14&amp;CC18&amp;CP18&amp;DC18&amp;DP18,1)),IF(ISERROR(FIND("无",改造舰娘!$M14&amp;CC18&amp;CP18&amp;DC18&amp;DP18,1)),0,"无"),"短"),"中"),"长"),"超长")),改造舰娘!$M14)</f>
        <v>长</v>
      </c>
      <c r="Q18" s="303">
        <f>改造舰娘!$N14</f>
        <v>27</v>
      </c>
      <c r="R18" s="304">
        <f>(改造舰娘!$P14)+(改造舰娘!$Q14)*$C$3+((BW18+CJ18+CW18+DJ18)*$C$2)</f>
        <v>89</v>
      </c>
      <c r="S18" s="304">
        <f>(改造舰娘!$R14)+(改造舰娘!$S14)*$C$3+((BY18+CL18+CY18+DL18)*$C$2)</f>
        <v>0</v>
      </c>
      <c r="T18" s="304">
        <f>(改造舰娘!$T14)+(改造舰娘!$U14)*$C$3+((BX18+CK18+CX18+DK18)*$C$2)</f>
        <v>89</v>
      </c>
      <c r="U18" s="304">
        <f>(改造舰娘!$V14)+(改造舰娘!$W14)*$C$3+((CG18+CT18+DG18+DT18)*$C$2)</f>
        <v>70</v>
      </c>
      <c r="V18" s="305">
        <f>INT((((改造舰娘!$Y14)-(改造舰娘!$X14))*(((IF(D18=0,C18,D18))-1)/99))+改造舰娘!$X14)+((CB18+CO18+DB18+DO18)*$C$2)</f>
        <v>102</v>
      </c>
      <c r="W18" s="304">
        <f>INT((((改造舰娘!$AA14)-(改造舰娘!$Z14))*(((IF(D18=0,C18,D18))-1)/99))+改造舰娘!$Z14)+((CD18+CQ18+DD18+DQ18)*$C$2)</f>
        <v>63</v>
      </c>
      <c r="X18" s="304">
        <f>INT((((改造舰娘!$AC14)-(改造舰娘!$AB14))*(((IF(D18=0,C18,D18))-1)/99))+改造舰娘!$AB14)+((CA18+CN18+DA18+DN18)*$C$2)</f>
        <v>40</v>
      </c>
      <c r="Y18" s="303">
        <f>INT((((改造舰娘!$AE14)-(改造舰娘!$AD14))*(((IF(D18=0,C18,D18))-1)/99))+改造舰娘!$AD14)+((BZ18+CM18+CZ18+DM18)*$C$2)</f>
        <v>0</v>
      </c>
      <c r="Z18" s="474">
        <f>IF(改造舰娘!$AF14=0,"",改造舰娘!$AF14)</f>
        <v>3</v>
      </c>
      <c r="AA18" s="304">
        <f>IF(改造舰娘!$AG14="","",改造舰娘!$AG14)</f>
        <v>3</v>
      </c>
      <c r="AB18" s="304">
        <f>IF(改造舰娘!$AH14="","",改造舰娘!$AH14)</f>
        <v>3</v>
      </c>
      <c r="AC18" s="304">
        <f>IF(改造舰娘!$AI14="","",改造舰娘!$AI14)</f>
        <v>3</v>
      </c>
      <c r="AD18" s="304">
        <f>IF(改造舰娘!$AJ14="","",改造舰娘!$AJ14)</f>
        <v>12</v>
      </c>
      <c r="AE18" s="305">
        <f>IF(改造舰娘!$AK14="","",改造舰娘!$AK14)</f>
        <v>0</v>
      </c>
      <c r="AF18" s="304" t="str">
        <f>IF(改造舰娘!$AL14="","",改造舰娘!$AL14)</f>
        <v/>
      </c>
      <c r="AG18" s="304" t="str">
        <f>IF(改造舰娘!$AM14="","",改造舰娘!$AM14)</f>
        <v/>
      </c>
      <c r="AH18" s="304" t="str">
        <f>IF(改造舰娘!$AN14="","",改造舰娘!$AN14)</f>
        <v/>
      </c>
      <c r="AI18" s="304" t="str">
        <f>IF(改造舰娘!$AO14="","",改造舰娘!$AO14)</f>
        <v/>
      </c>
      <c r="AJ18" s="304" t="str">
        <f>IF(改造舰娘!$AP14="","",改造舰娘!$AP14)</f>
        <v/>
      </c>
      <c r="AK18" s="303" t="str">
        <f>IF(改造舰娘!$AQ14="","",改造舰娘!$AQ14)</f>
        <v/>
      </c>
      <c r="AL18" s="306" t="str">
        <f>IF(改造舰娘!$AS14="","",改造舰娘!$AS14)</f>
        <v>I国三联320毫米炮</v>
      </c>
      <c r="AM18" s="306" t="str">
        <f>IF(改造舰娘!$AT14="","",改造舰娘!$AT14)</f>
        <v>普列塞水下防护系统</v>
      </c>
      <c r="AN18" s="306" t="str">
        <f>IF(改造舰娘!$AU14="","",改造舰娘!$AU14)</f>
        <v/>
      </c>
      <c r="AO18" s="306" t="str">
        <f>IF(改造舰娘!$AV14="","",改造舰娘!$AV14)</f>
        <v/>
      </c>
      <c r="AP18" s="307" t="str">
        <f>IF(改造舰娘!$AW14="","",改造舰娘!$AW14)</f>
        <v>幸运之星(3级)：自身幸运值提升15，攻击时最大增加80%幸运值的火力，被攻击时最大增加80%幸运值的回避。</v>
      </c>
      <c r="AQ18" s="308" t="str">
        <f>IF(改造舰娘!$AX14="","",改造舰娘!$AX14)</f>
        <v/>
      </c>
      <c r="AR18" s="304">
        <f>IF(改造舰娘!$AY14="","",改造舰娘!$AY14)</f>
        <v>70</v>
      </c>
      <c r="AS18" s="304">
        <f>IF(改造舰娘!$AZ14="","",改造舰娘!$AZ14)</f>
        <v>110</v>
      </c>
      <c r="AT18" s="304">
        <f>IF(改造舰娘!$BA14="","",改造舰娘!$BA14)</f>
        <v>2.25</v>
      </c>
      <c r="AU18" s="304">
        <f>IF(改造舰娘!$BB14="","",改造舰娘!$BB14)</f>
        <v>4.55</v>
      </c>
      <c r="AV18" s="305">
        <f>IF((改造舰娘!$BG14+改造舰娘!$BK14*$C$4)=0,"",(改造舰娘!$BG14+改造舰娘!$BK14*$C$4))</f>
        <v>70</v>
      </c>
      <c r="AW18" s="304">
        <f>IF((改造舰娘!$BH14+改造舰娘!$BL14*$C$4)=0,"",(改造舰娘!$BH14+改造舰娘!$BL14*$C$4))</f>
        <v>74</v>
      </c>
      <c r="AX18" s="304">
        <f>IF((改造舰娘!$BI14+改造舰娘!$BM14*$C$4)=0,"",(改造舰娘!$BI14+改造舰娘!$BM14*$C$4))</f>
        <v>98</v>
      </c>
      <c r="AY18" s="303" t="str">
        <f>IF((改造舰娘!$BJ14+改造舰娘!$BN14*$C$4)=0,"",(改造舰娘!$BJ14+改造舰娘!$BN14*$C$4))</f>
        <v/>
      </c>
      <c r="AZ18" s="500">
        <f>IF(改造舰娘!BC14="","",改造舰娘!BC14)</f>
        <v>64</v>
      </c>
      <c r="BA18" s="500">
        <f>IF(改造舰娘!BD14="","",改造舰娘!BD14)</f>
        <v>0</v>
      </c>
      <c r="BB18" s="500">
        <f>IF(改造舰娘!BE14="","",改造舰娘!BE14)</f>
        <v>64</v>
      </c>
      <c r="BC18" s="498">
        <f>IF(改造舰娘!BF14="","",改造舰娘!BF14)</f>
        <v>22</v>
      </c>
      <c r="BD18" s="67" t="s">
        <v>5543</v>
      </c>
      <c r="BE18" s="339" t="b">
        <f>IF(改造舰娘!$BP14="","")</f>
        <v>0</v>
      </c>
      <c r="BF18" s="371" t="s">
        <v>5461</v>
      </c>
      <c r="BG18" s="329" t="str">
        <f>IF(改造舰娘!$BR14="","")</f>
        <v/>
      </c>
      <c r="BH18" s="340" t="str">
        <f>IF(改造舰娘!$BS14="","")</f>
        <v/>
      </c>
      <c r="BU18" s="304">
        <f>IFERROR(VLOOKUP(AL18,装备!$B:$C,2,0),0)</f>
        <v>4</v>
      </c>
      <c r="BV18" s="304">
        <f>IFERROR(VLOOKUP($AL18,装备!$B:$Q,5,0),0)</f>
        <v>0</v>
      </c>
      <c r="BW18" s="304">
        <f>IFERROR(VLOOKUP($AL18,装备!$B:$Q,6,0),0)</f>
        <v>15</v>
      </c>
      <c r="BX18" s="304">
        <f>IFERROR(VLOOKUP($AL18,装备!$B:$Q,7,0),0)</f>
        <v>0</v>
      </c>
      <c r="BY18" s="304">
        <f>IFERROR(VLOOKUP($AL18,装备!$B:$Q,8,0),0)</f>
        <v>0</v>
      </c>
      <c r="BZ18" s="304">
        <f>IFERROR(VLOOKUP($AL18,装备!$B:$Q,9,0),0)</f>
        <v>0</v>
      </c>
      <c r="CA18" s="304">
        <f>IFERROR(VLOOKUP($AL18,装备!$B:$Q,10,0),0)</f>
        <v>0</v>
      </c>
      <c r="CB18" s="304">
        <f>IFERROR(VLOOKUP($AL18,装备!$B:$Q,11,0),0)</f>
        <v>3</v>
      </c>
      <c r="CC18" s="304" t="str">
        <f>IFERROR(VLOOKUP($AL18,装备!$B:$Q,12,0),0)</f>
        <v>长</v>
      </c>
      <c r="CD18" s="304">
        <f>IFERROR(VLOOKUP($AL18,装备!$B:$Q,13,0),0)</f>
        <v>0</v>
      </c>
      <c r="CE18" s="304">
        <f>IFERROR(VLOOKUP($AL18,装备!$B:$Q,14,0),0)</f>
        <v>0</v>
      </c>
      <c r="CF18" s="304">
        <f>IFERROR(VLOOKUP($AL18,装备!$B:$Q,16,0),0)</f>
        <v>0</v>
      </c>
      <c r="CG18" s="304">
        <f>IFERROR(VLOOKUP($AL18,装备!$B:$Q,5,0),0)</f>
        <v>0</v>
      </c>
      <c r="CH18" s="304">
        <f>IFERROR(VLOOKUP(AM18,装备!$B:$C,2,0),0)</f>
        <v>5</v>
      </c>
      <c r="CI18" s="304">
        <f>IFERROR(VLOOKUP($AM18,装备!$B:$Q,5,0),0)</f>
        <v>0</v>
      </c>
      <c r="CJ18" s="304">
        <f>IFERROR(VLOOKUP($AM18,装备!$B:$Q,6,0),0)</f>
        <v>0</v>
      </c>
      <c r="CK18" s="304">
        <f>IFERROR(VLOOKUP($AM18,装备!$B:$Q,7,0),0)</f>
        <v>8</v>
      </c>
      <c r="CL18" s="304">
        <f>IFERROR(VLOOKUP($AM18,装备!$B:$Q,8,0),0)</f>
        <v>0</v>
      </c>
      <c r="CM18" s="304">
        <f>IFERROR(VLOOKUP($AM18,装备!$B:$Q,9,0),0)</f>
        <v>0</v>
      </c>
      <c r="CN18" s="304">
        <f>IFERROR(VLOOKUP($AM18,装备!$B:$Q,10,0),0)</f>
        <v>0</v>
      </c>
      <c r="CO18" s="304">
        <f>IFERROR(VLOOKUP($AM18,装备!$B:$Q,11,0),0)</f>
        <v>0</v>
      </c>
      <c r="CP18" s="304" t="str">
        <f>IFERROR(VLOOKUP($AM18,装备!$B:$Q,12,0),0)</f>
        <v>无</v>
      </c>
      <c r="CQ18" s="304">
        <f>IFERROR(VLOOKUP($AM18,装备!$B:$Q,13,0),0)</f>
        <v>1</v>
      </c>
      <c r="CR18" s="304">
        <f>IFERROR(VLOOKUP($AM18,装备!$B:$Q,14,0),0)</f>
        <v>0</v>
      </c>
      <c r="CS18" s="304">
        <f>IFERROR(VLOOKUP($AM18,装备!$B:$Q,16,0),0)</f>
        <v>0</v>
      </c>
      <c r="CT18" s="304">
        <f>IFERROR(VLOOKUP($AM18,装备!$B:$Q,5,0),0)</f>
        <v>0</v>
      </c>
      <c r="CU18" s="304">
        <f>IFERROR(VLOOKUP(AN18,装备!$B:$C,2,0),0)</f>
        <v>0</v>
      </c>
      <c r="CV18" s="304">
        <f>IFERROR(VLOOKUP($AN18,装备!$B:$Q,5,0),0)</f>
        <v>0</v>
      </c>
      <c r="CW18" s="304">
        <f>IFERROR(VLOOKUP($AN18,装备!$B:$Q,6,0),0)</f>
        <v>0</v>
      </c>
      <c r="CX18" s="304">
        <f>IFERROR(VLOOKUP($AN18,装备!$B:$Q,7,0),0)</f>
        <v>0</v>
      </c>
      <c r="CY18" s="304">
        <f>IFERROR(VLOOKUP($AN18,装备!$B:$Q,8,0),0)</f>
        <v>0</v>
      </c>
      <c r="CZ18" s="304">
        <f>IFERROR(VLOOKUP($AN18,装备!$B:$Q,9,0),0)</f>
        <v>0</v>
      </c>
      <c r="DA18" s="304">
        <f>IFERROR(VLOOKUP($AN18,装备!$B:$Q,10,0),0)</f>
        <v>0</v>
      </c>
      <c r="DB18" s="304">
        <f>IFERROR(VLOOKUP($AN18,装备!$B:$Q,11,0),0)</f>
        <v>0</v>
      </c>
      <c r="DC18" s="304">
        <f>IFERROR(VLOOKUP($AN18,装备!$B:$Q,12,0),0)</f>
        <v>0</v>
      </c>
      <c r="DD18" s="304">
        <f>IFERROR(VLOOKUP($AN18,装备!$B:$Q,13,0),0)</f>
        <v>0</v>
      </c>
      <c r="DE18" s="304">
        <f>IFERROR(VLOOKUP($AN18,装备!$B:$Q,14,0),0)</f>
        <v>0</v>
      </c>
      <c r="DF18" s="304">
        <f>IFERROR(VLOOKUP($AN18,装备!$B:$Q,16,0),0)</f>
        <v>0</v>
      </c>
      <c r="DG18" s="304">
        <f>IFERROR(VLOOKUP($AN18,装备!$B:$Q,5,0),0)</f>
        <v>0</v>
      </c>
      <c r="DH18" s="304">
        <f>IFERROR(VLOOKUP(AO18,装备!$B:$C,2,0),0)</f>
        <v>0</v>
      </c>
      <c r="DI18" s="304">
        <f>IFERROR(VLOOKUP($AO18,装备!$B:$Q,5,0),0)</f>
        <v>0</v>
      </c>
      <c r="DJ18" s="304">
        <f>IFERROR(VLOOKUP($AO18,装备!$B:$Q,6,0),0)</f>
        <v>0</v>
      </c>
      <c r="DK18" s="304">
        <f>IFERROR(VLOOKUP($AO18,装备!$B:$Q,7,0),0)</f>
        <v>0</v>
      </c>
      <c r="DL18" s="304">
        <f>IFERROR(VLOOKUP($AO18,装备!$B:$Q,8,0),0)</f>
        <v>0</v>
      </c>
      <c r="DM18" s="304">
        <f>IFERROR(VLOOKUP($AO18,装备!$B:$Q,9,0),0)</f>
        <v>0</v>
      </c>
      <c r="DN18" s="304">
        <f>IFERROR(VLOOKUP($AO18,装备!$B:$Q,10,0),0)</f>
        <v>0</v>
      </c>
      <c r="DO18" s="304">
        <f>IFERROR(VLOOKUP($AO18,装备!$B:$Q,11,0),0)</f>
        <v>0</v>
      </c>
      <c r="DP18" s="304">
        <f>IFERROR(VLOOKUP($AO18,装备!$B:$Q,12,0),0)</f>
        <v>0</v>
      </c>
      <c r="DQ18" s="304">
        <f>IFERROR(VLOOKUP($AO18,装备!$B:$Q,13,0),0)</f>
        <v>0</v>
      </c>
      <c r="DR18" s="304">
        <f>IFERROR(VLOOKUP($AO18,装备!$B:$Q,14,0),0)</f>
        <v>0</v>
      </c>
      <c r="DS18" s="304">
        <f>IFERROR(VLOOKUP($AO18,装备!$B:$Q,16,0),0)</f>
        <v>0</v>
      </c>
      <c r="DT18" s="304">
        <f>IFERROR(VLOOKUP($AO18,装备!$B:$Q,5,0),0)</f>
        <v>0</v>
      </c>
    </row>
    <row r="19" spans="1:124" ht="27">
      <c r="A19" s="301">
        <f>改造舰娘!$A15</f>
        <v>11001413</v>
      </c>
      <c r="B19" s="354" t="s">
        <v>1024</v>
      </c>
      <c r="C19" s="323"/>
      <c r="D19" s="323">
        <f t="shared" si="0"/>
        <v>110</v>
      </c>
      <c r="E19" s="303">
        <f>改造舰娘!$C15</f>
        <v>4</v>
      </c>
      <c r="F19" s="304" t="str">
        <f>改造舰娘!$D15</f>
        <v>战列</v>
      </c>
      <c r="G19" s="304" t="str">
        <f>改造舰娘!$E15</f>
        <v>大型</v>
      </c>
      <c r="H19" s="304" t="str">
        <f>改造舰娘!$F15</f>
        <v>主力舰</v>
      </c>
      <c r="I19" s="452">
        <f>改造舰娘!$AR15</f>
        <v>4</v>
      </c>
      <c r="J19" s="304" t="str">
        <f>改造舰娘!$G15</f>
        <v>日本</v>
      </c>
      <c r="K19" s="312">
        <f>改造舰娘!$H15+(BV19+CI19+CV19+DI19)*$C$2</f>
        <v>68</v>
      </c>
      <c r="L19" s="304">
        <f>改造舰娘!$I15</f>
        <v>0</v>
      </c>
      <c r="M19" s="304">
        <f>改造舰娘!$J15</f>
        <v>4</v>
      </c>
      <c r="N19" s="518">
        <f>改造舰娘!$K15</f>
        <v>3</v>
      </c>
      <c r="O19" s="304">
        <f>改造舰娘!$L15+((CE19+CR19+DE19+DR19)*$C$2)</f>
        <v>15</v>
      </c>
      <c r="P19" s="304" t="str">
        <f>IF($C$2=1,(IF(ISERROR(FIND("超长",改造舰娘!$M15&amp;CC19&amp;CP19&amp;DC19&amp;DP19,1)),IF(ISERROR(FIND("长",改造舰娘!$M15&amp;CC19&amp;CP19&amp;DC19&amp;DP19,1)),IF(ISERROR(FIND("中",改造舰娘!$M15&amp;CC19&amp;CP19&amp;DC19&amp;DP19,1)),IF(ISERROR(FIND("短",改造舰娘!$M15&amp;CC19&amp;CP19&amp;DC19&amp;DP19,1)),IF(ISERROR(FIND("无",改造舰娘!$M15&amp;CC19&amp;CP19&amp;DC19&amp;DP19,1)),0,"无"),"短"),"中"),"长"),"超长")),改造舰娘!$M15)</f>
        <v>长</v>
      </c>
      <c r="Q19" s="303">
        <f>改造舰娘!$N15</f>
        <v>30.3</v>
      </c>
      <c r="R19" s="304">
        <f>(改造舰娘!$P15)+(改造舰娘!$Q15)*$C$3+((BW19+CJ19+CW19+DJ19)*$C$2)</f>
        <v>96</v>
      </c>
      <c r="S19" s="304">
        <f>(改造舰娘!$R15)+(改造舰娘!$S15)*$C$3+((BY19+CL19+CY19+DL19)*$C$2)</f>
        <v>0</v>
      </c>
      <c r="T19" s="304">
        <f>(改造舰娘!$T15)+(改造舰娘!$U15)*$C$3+((BX19+CK19+CX19+DK19)*$C$2)</f>
        <v>73</v>
      </c>
      <c r="U19" s="304">
        <f>(改造舰娘!$V15)+(改造舰娘!$W15)*$C$3+((CG19+CT19+DG19+DT19)*$C$2)</f>
        <v>67</v>
      </c>
      <c r="V19" s="305">
        <f>INT((((改造舰娘!$Y15)-(改造舰娘!$X15))*(((IF(D19=0,C19,D19))-1)/99))+改造舰娘!$X15)+((CB19+CO19+DB19+DO19)*$C$2)</f>
        <v>100</v>
      </c>
      <c r="W19" s="304">
        <f>INT((((改造舰娘!$AA15)-(改造舰娘!$Z15))*(((IF(D19=0,C19,D19))-1)/99))+改造舰娘!$Z15)+((CD19+CQ19+DD19+DQ19)*$C$2)</f>
        <v>72</v>
      </c>
      <c r="X19" s="304">
        <f>INT((((改造舰娘!$AC15)-(改造舰娘!$AB15))*(((IF(D19=0,C19,D19))-1)/99))+改造舰娘!$AB15)+((CA19+CN19+DA19+DN19)*$C$2)</f>
        <v>45</v>
      </c>
      <c r="Y19" s="303">
        <f>INT((((改造舰娘!$AE15)-(改造舰娘!$AD15))*(((IF(D19=0,C19,D19))-1)/99))+改造舰娘!$AD15)+((BZ19+CM19+CZ19+DM19)*$C$2)</f>
        <v>0</v>
      </c>
      <c r="Z19" s="474">
        <f>IF(改造舰娘!$AF15=0,"",改造舰娘!$AF15)</f>
        <v>3</v>
      </c>
      <c r="AA19" s="304">
        <f>IF(改造舰娘!$AG15="","",改造舰娘!$AG15)</f>
        <v>3</v>
      </c>
      <c r="AB19" s="304">
        <f>IF(改造舰娘!$AH15="","",改造舰娘!$AH15)</f>
        <v>3</v>
      </c>
      <c r="AC19" s="304">
        <f>IF(改造舰娘!$AI15="","",改造舰娘!$AI15)</f>
        <v>3</v>
      </c>
      <c r="AD19" s="304">
        <f>IF(改造舰娘!$AJ15="","",改造舰娘!$AJ15)</f>
        <v>12</v>
      </c>
      <c r="AE19" s="305">
        <f>IF(改造舰娘!$AK15="","",改造舰娘!$AK15)</f>
        <v>0</v>
      </c>
      <c r="AF19" s="304" t="str">
        <f>IF(改造舰娘!$AL15="","",改造舰娘!$AL15)</f>
        <v/>
      </c>
      <c r="AG19" s="304" t="str">
        <f>IF(改造舰娘!$AM15="","",改造舰娘!$AM15)</f>
        <v/>
      </c>
      <c r="AH19" s="304" t="str">
        <f>IF(改造舰娘!$AN15="","",改造舰娘!$AN15)</f>
        <v/>
      </c>
      <c r="AI19" s="304" t="str">
        <f>IF(改造舰娘!$AO15="","",改造舰娘!$AO15)</f>
        <v/>
      </c>
      <c r="AJ19" s="304" t="str">
        <f>IF(改造舰娘!$AP15="","",改造舰娘!$AP15)</f>
        <v/>
      </c>
      <c r="AK19" s="303" t="str">
        <f>IF(改造舰娘!$AQ15="","",改造舰娘!$AQ15)</f>
        <v/>
      </c>
      <c r="AL19" s="306" t="str">
        <f>IF(改造舰娘!$AS15="","",改造舰娘!$AS15)</f>
        <v>91式穿甲弹</v>
      </c>
      <c r="AM19" s="306" t="str">
        <f>IF(改造舰娘!$AT15="","",改造舰娘!$AT15)</f>
        <v>三式弹</v>
      </c>
      <c r="AN19" s="306" t="str">
        <f>IF(改造舰娘!$AU15="","",改造舰娘!$AU15)</f>
        <v/>
      </c>
      <c r="AO19" s="306" t="str">
        <f>IF(改造舰娘!$AV15="","",改造舰娘!$AV15)</f>
        <v/>
      </c>
      <c r="AP19" s="307" t="str">
        <f>IF(改造舰娘!$AW15="","",改造舰娘!$AW15)</f>
        <v>高速战舰(3级)：编队内J国重巡，战列，战巡，航战，航巡的火力+8，命中+8。</v>
      </c>
      <c r="AQ19" s="308" t="str">
        <f>IF(改造舰娘!$AX15="","",改造舰娘!$AX15)</f>
        <v/>
      </c>
      <c r="AR19" s="304">
        <f>IF(改造舰娘!$AY15="","",改造舰娘!$AY15)</f>
        <v>80</v>
      </c>
      <c r="AS19" s="304">
        <f>IF(改造舰娘!$AZ15="","",改造舰娘!$AZ15)</f>
        <v>110</v>
      </c>
      <c r="AT19" s="304">
        <f>IF(改造舰娘!$BA15="","",改造舰娘!$BA15)</f>
        <v>2.88</v>
      </c>
      <c r="AU19" s="304">
        <f>IF(改造舰娘!$BB15="","",改造舰娘!$BB15)</f>
        <v>5.4</v>
      </c>
      <c r="AV19" s="305">
        <f>IF((改造舰娘!$BG15+改造舰娘!$BK15*$C$4)=0,"",(改造舰娘!$BG15+改造舰娘!$BK15*$C$4))</f>
        <v>50</v>
      </c>
      <c r="AW19" s="304">
        <f>IF((改造舰娘!$BH15+改造舰娘!$BL15*$C$4)=0,"",(改造舰娘!$BH15+改造舰娘!$BL15*$C$4))</f>
        <v>78</v>
      </c>
      <c r="AX19" s="304">
        <f>IF((改造舰娘!$BI15+改造舰娘!$BM15*$C$4)=0,"",(改造舰娘!$BI15+改造舰娘!$BM15*$C$4))</f>
        <v>75</v>
      </c>
      <c r="AY19" s="303">
        <f>IF((改造舰娘!$BJ15+改造舰娘!$BN15*$C$4)=0,"",(改造舰娘!$BJ15+改造舰娘!$BN15*$C$4))</f>
        <v>6</v>
      </c>
      <c r="AZ19" s="500">
        <f>IF(改造舰娘!BC15="","",改造舰娘!BC15)</f>
        <v>71</v>
      </c>
      <c r="BA19" s="500">
        <f>IF(改造舰娘!BD15="","",改造舰娘!BD15)</f>
        <v>0</v>
      </c>
      <c r="BB19" s="500">
        <f>IF(改造舰娘!BE15="","",改造舰娘!BE15)</f>
        <v>58</v>
      </c>
      <c r="BC19" s="498">
        <f>IF(改造舰娘!BF15="","",改造舰娘!BF15)</f>
        <v>20</v>
      </c>
      <c r="BD19" s="125" t="s">
        <v>5544</v>
      </c>
      <c r="BE19" s="339" t="b">
        <f>IF(改造舰娘!$BP15="","")</f>
        <v>0</v>
      </c>
      <c r="BF19" s="306" t="b">
        <f>IF(改造舰娘!$BQ15="","")</f>
        <v>0</v>
      </c>
      <c r="BG19" s="329" t="str">
        <f>IF(改造舰娘!$BR15="","")</f>
        <v/>
      </c>
      <c r="BH19" s="340" t="str">
        <f>IF(改造舰娘!$BS15="","")</f>
        <v/>
      </c>
      <c r="BU19" s="304">
        <f>IFERROR(VLOOKUP(AL19,装备!$B:$C,2,0),0)</f>
        <v>5</v>
      </c>
      <c r="BV19" s="304">
        <f>IFERROR(VLOOKUP($AL19,装备!$B:$Q,5,0),0)</f>
        <v>0</v>
      </c>
      <c r="BW19" s="304">
        <f>IFERROR(VLOOKUP($AL19,装备!$B:$Q,6,0),0)</f>
        <v>6</v>
      </c>
      <c r="BX19" s="304">
        <f>IFERROR(VLOOKUP($AL19,装备!$B:$Q,7,0),0)</f>
        <v>0</v>
      </c>
      <c r="BY19" s="304">
        <f>IFERROR(VLOOKUP($AL19,装备!$B:$Q,8,0),0)</f>
        <v>0</v>
      </c>
      <c r="BZ19" s="304">
        <f>IFERROR(VLOOKUP($AL19,装备!$B:$Q,9,0),0)</f>
        <v>0</v>
      </c>
      <c r="CA19" s="304">
        <f>IFERROR(VLOOKUP($AL19,装备!$B:$Q,10,0),0)</f>
        <v>0</v>
      </c>
      <c r="CB19" s="304">
        <f>IFERROR(VLOOKUP($AL19,装备!$B:$Q,11,0),0)</f>
        <v>1</v>
      </c>
      <c r="CC19" s="304" t="str">
        <f>IFERROR(VLOOKUP($AL19,装备!$B:$Q,12,0),0)</f>
        <v>无</v>
      </c>
      <c r="CD19" s="304">
        <f>IFERROR(VLOOKUP($AL19,装备!$B:$Q,13,0),0)</f>
        <v>0</v>
      </c>
      <c r="CE19" s="304">
        <f>IFERROR(VLOOKUP($AL19,装备!$B:$Q,14,0),0)</f>
        <v>0</v>
      </c>
      <c r="CF19" s="304">
        <f>IFERROR(VLOOKUP($AL19,装备!$B:$Q,16,0),0)</f>
        <v>0</v>
      </c>
      <c r="CG19" s="304">
        <f>IFERROR(VLOOKUP($AL19,装备!$B:$Q,5,0),0)</f>
        <v>0</v>
      </c>
      <c r="CH19" s="304">
        <f>IFERROR(VLOOKUP(AM19,装备!$B:$C,2,0),0)</f>
        <v>5</v>
      </c>
      <c r="CI19" s="304">
        <f>IFERROR(VLOOKUP($AM19,装备!$B:$Q,5,0),0)</f>
        <v>0</v>
      </c>
      <c r="CJ19" s="304">
        <f>IFERROR(VLOOKUP($AM19,装备!$B:$Q,6,0),0)</f>
        <v>0</v>
      </c>
      <c r="CK19" s="304">
        <f>IFERROR(VLOOKUP($AM19,装备!$B:$Q,7,0),0)</f>
        <v>0</v>
      </c>
      <c r="CL19" s="304">
        <f>IFERROR(VLOOKUP($AM19,装备!$B:$Q,8,0),0)</f>
        <v>0</v>
      </c>
      <c r="CM19" s="304">
        <f>IFERROR(VLOOKUP($AM19,装备!$B:$Q,9,0),0)</f>
        <v>0</v>
      </c>
      <c r="CN19" s="304">
        <f>IFERROR(VLOOKUP($AM19,装备!$B:$Q,10,0),0)</f>
        <v>0</v>
      </c>
      <c r="CO19" s="304">
        <f>IFERROR(VLOOKUP($AM19,装备!$B:$Q,11,0),0)</f>
        <v>0</v>
      </c>
      <c r="CP19" s="304" t="str">
        <f>IFERROR(VLOOKUP($AM19,装备!$B:$Q,12,0),0)</f>
        <v>无</v>
      </c>
      <c r="CQ19" s="304">
        <f>IFERROR(VLOOKUP($AM19,装备!$B:$Q,13,0),0)</f>
        <v>0</v>
      </c>
      <c r="CR19" s="304">
        <f>IFERROR(VLOOKUP($AM19,装备!$B:$Q,14,0),0)</f>
        <v>0</v>
      </c>
      <c r="CS19" s="304">
        <f>IFERROR(VLOOKUP($AM19,装备!$B:$Q,16,0),0)</f>
        <v>10</v>
      </c>
      <c r="CT19" s="304">
        <f>IFERROR(VLOOKUP($AM19,装备!$B:$Q,5,0),0)</f>
        <v>0</v>
      </c>
      <c r="CU19" s="304">
        <f>IFERROR(VLOOKUP(AN19,装备!$B:$C,2,0),0)</f>
        <v>0</v>
      </c>
      <c r="CV19" s="304">
        <f>IFERROR(VLOOKUP($AN19,装备!$B:$Q,5,0),0)</f>
        <v>0</v>
      </c>
      <c r="CW19" s="304">
        <f>IFERROR(VLOOKUP($AN19,装备!$B:$Q,6,0),0)</f>
        <v>0</v>
      </c>
      <c r="CX19" s="304">
        <f>IFERROR(VLOOKUP($AN19,装备!$B:$Q,7,0),0)</f>
        <v>0</v>
      </c>
      <c r="CY19" s="304">
        <f>IFERROR(VLOOKUP($AN19,装备!$B:$Q,8,0),0)</f>
        <v>0</v>
      </c>
      <c r="CZ19" s="304">
        <f>IFERROR(VLOOKUP($AN19,装备!$B:$Q,9,0),0)</f>
        <v>0</v>
      </c>
      <c r="DA19" s="304">
        <f>IFERROR(VLOOKUP($AN19,装备!$B:$Q,10,0),0)</f>
        <v>0</v>
      </c>
      <c r="DB19" s="304">
        <f>IFERROR(VLOOKUP($AN19,装备!$B:$Q,11,0),0)</f>
        <v>0</v>
      </c>
      <c r="DC19" s="304">
        <f>IFERROR(VLOOKUP($AN19,装备!$B:$Q,12,0),0)</f>
        <v>0</v>
      </c>
      <c r="DD19" s="304">
        <f>IFERROR(VLOOKUP($AN19,装备!$B:$Q,13,0),0)</f>
        <v>0</v>
      </c>
      <c r="DE19" s="304">
        <f>IFERROR(VLOOKUP($AN19,装备!$B:$Q,14,0),0)</f>
        <v>0</v>
      </c>
      <c r="DF19" s="304">
        <f>IFERROR(VLOOKUP($AN19,装备!$B:$Q,16,0),0)</f>
        <v>0</v>
      </c>
      <c r="DG19" s="304">
        <f>IFERROR(VLOOKUP($AN19,装备!$B:$Q,5,0),0)</f>
        <v>0</v>
      </c>
      <c r="DH19" s="304">
        <f>IFERROR(VLOOKUP(AO19,装备!$B:$C,2,0),0)</f>
        <v>0</v>
      </c>
      <c r="DI19" s="304">
        <f>IFERROR(VLOOKUP($AO19,装备!$B:$Q,5,0),0)</f>
        <v>0</v>
      </c>
      <c r="DJ19" s="304">
        <f>IFERROR(VLOOKUP($AO19,装备!$B:$Q,6,0),0)</f>
        <v>0</v>
      </c>
      <c r="DK19" s="304">
        <f>IFERROR(VLOOKUP($AO19,装备!$B:$Q,7,0),0)</f>
        <v>0</v>
      </c>
      <c r="DL19" s="304">
        <f>IFERROR(VLOOKUP($AO19,装备!$B:$Q,8,0),0)</f>
        <v>0</v>
      </c>
      <c r="DM19" s="304">
        <f>IFERROR(VLOOKUP($AO19,装备!$B:$Q,9,0),0)</f>
        <v>0</v>
      </c>
      <c r="DN19" s="304">
        <f>IFERROR(VLOOKUP($AO19,装备!$B:$Q,10,0),0)</f>
        <v>0</v>
      </c>
      <c r="DO19" s="304">
        <f>IFERROR(VLOOKUP($AO19,装备!$B:$Q,11,0),0)</f>
        <v>0</v>
      </c>
      <c r="DP19" s="304">
        <f>IFERROR(VLOOKUP($AO19,装备!$B:$Q,12,0),0)</f>
        <v>0</v>
      </c>
      <c r="DQ19" s="304">
        <f>IFERROR(VLOOKUP($AO19,装备!$B:$Q,13,0),0)</f>
        <v>0</v>
      </c>
      <c r="DR19" s="304">
        <f>IFERROR(VLOOKUP($AO19,装备!$B:$Q,14,0),0)</f>
        <v>0</v>
      </c>
      <c r="DS19" s="304">
        <f>IFERROR(VLOOKUP($AO19,装备!$B:$Q,16,0),0)</f>
        <v>0</v>
      </c>
      <c r="DT19" s="304">
        <f>IFERROR(VLOOKUP($AO19,装备!$B:$Q,5,0),0)</f>
        <v>0</v>
      </c>
    </row>
    <row r="20" spans="1:124" ht="40.5">
      <c r="A20" s="301">
        <f>改造舰娘!$A16</f>
        <v>11001813</v>
      </c>
      <c r="B20" s="354" t="s">
        <v>42</v>
      </c>
      <c r="C20" s="323"/>
      <c r="D20" s="323">
        <f t="shared" si="0"/>
        <v>110</v>
      </c>
      <c r="E20" s="303">
        <f>改造舰娘!$C16</f>
        <v>5</v>
      </c>
      <c r="F20" s="304" t="str">
        <f>改造舰娘!$D16</f>
        <v>战巡</v>
      </c>
      <c r="G20" s="304" t="str">
        <f>改造舰娘!$E16</f>
        <v>大型</v>
      </c>
      <c r="H20" s="304" t="str">
        <f>改造舰娘!$F16</f>
        <v>主力舰</v>
      </c>
      <c r="I20" s="452">
        <f>改造舰娘!$AR16</f>
        <v>4</v>
      </c>
      <c r="J20" s="304" t="str">
        <f>改造舰娘!$G16</f>
        <v>英国</v>
      </c>
      <c r="K20" s="312">
        <f>改造舰娘!$H16+(BV20+CI20+CV20+DI20)*$C$2</f>
        <v>70</v>
      </c>
      <c r="L20" s="304">
        <f>改造舰娘!$I16</f>
        <v>2</v>
      </c>
      <c r="M20" s="304">
        <f>改造舰娘!$J16</f>
        <v>3</v>
      </c>
      <c r="N20" s="518">
        <f>改造舰娘!$K16</f>
        <v>3</v>
      </c>
      <c r="O20" s="304">
        <f>改造舰娘!$L16+((CE20+CR20+DE20+DR20)*$C$2)</f>
        <v>35</v>
      </c>
      <c r="P20" s="304" t="str">
        <f>IF($C$2=1,(IF(ISERROR(FIND("超长",改造舰娘!$M16&amp;CC20&amp;CP20&amp;DC20&amp;DP20,1)),IF(ISERROR(FIND("长",改造舰娘!$M16&amp;CC20&amp;CP20&amp;DC20&amp;DP20,1)),IF(ISERROR(FIND("中",改造舰娘!$M16&amp;CC20&amp;CP20&amp;DC20&amp;DP20,1)),IF(ISERROR(FIND("短",改造舰娘!$M16&amp;CC20&amp;CP20&amp;DC20&amp;DP20,1)),IF(ISERROR(FIND("无",改造舰娘!$M16&amp;CC20&amp;CP20&amp;DC20&amp;DP20,1)),0,"无"),"短"),"中"),"长"),"超长")),改造舰娘!$M16)</f>
        <v>长</v>
      </c>
      <c r="Q20" s="303">
        <f>改造舰娘!$N16</f>
        <v>31.5</v>
      </c>
      <c r="R20" s="304">
        <f>(改造舰娘!$P16)+(改造舰娘!$Q16)*$C$3+((BW20+CJ20+CW20+DJ20)*$C$2)</f>
        <v>93</v>
      </c>
      <c r="S20" s="304">
        <f>(改造舰娘!$R16)+(改造舰娘!$S16)*$C$3+((BY20+CL20+CY20+DL20)*$C$2)</f>
        <v>0</v>
      </c>
      <c r="T20" s="304">
        <f>(改造舰娘!$T16)+(改造舰娘!$U16)*$C$3+((BX20+CK20+CX20+DK20)*$C$2)</f>
        <v>80</v>
      </c>
      <c r="U20" s="304">
        <f>(改造舰娘!$V16)+(改造舰娘!$W16)*$C$3+((CG20+CT20+DG20+DT20)*$C$2)</f>
        <v>97</v>
      </c>
      <c r="V20" s="305">
        <f>INT((((改造舰娘!$Y16)-(改造舰娘!$X16))*(((IF(D20=0,C20,D20))-1)/99))+改造舰娘!$X16)+((CB20+CO20+DB20+DO20)*$C$2)</f>
        <v>101</v>
      </c>
      <c r="W20" s="304">
        <f>INT((((改造舰娘!$AA16)-(改造舰娘!$Z16))*(((IF(D20=0,C20,D20))-1)/99))+改造舰娘!$Z16)+((CD20+CQ20+DD20+DQ20)*$C$2)</f>
        <v>71</v>
      </c>
      <c r="X20" s="304">
        <f>INT((((改造舰娘!$AC16)-(改造舰娘!$AB16))*(((IF(D20=0,C20,D20))-1)/99))+改造舰娘!$AB16)+((CA20+CN20+DA20+DN20)*$C$2)</f>
        <v>44</v>
      </c>
      <c r="Y20" s="303">
        <f>INT((((改造舰娘!$AE16)-(改造舰娘!$AD16))*(((IF(D20=0,C20,D20))-1)/99))+改造舰娘!$AD16)+((BZ20+CM20+CZ20+DM20)*$C$2)</f>
        <v>0</v>
      </c>
      <c r="Z20" s="474">
        <f>IF(改造舰娘!$AF16=0,"",改造舰娘!$AF16)</f>
        <v>4</v>
      </c>
      <c r="AA20" s="304">
        <f>IF(改造舰娘!$AG16="","",改造舰娘!$AG16)</f>
        <v>4</v>
      </c>
      <c r="AB20" s="304">
        <f>IF(改造舰娘!$AH16="","",改造舰娘!$AH16)</f>
        <v>4</v>
      </c>
      <c r="AC20" s="304">
        <f>IF(改造舰娘!$AI16="","",改造舰娘!$AI16)</f>
        <v>4</v>
      </c>
      <c r="AD20" s="304">
        <f>IF(改造舰娘!$AJ16="","",改造舰娘!$AJ16)</f>
        <v>16</v>
      </c>
      <c r="AE20" s="305">
        <f>IF(改造舰娘!$AK16="","",改造舰娘!$AK16)</f>
        <v>0</v>
      </c>
      <c r="AF20" s="304" t="str">
        <f>IF(改造舰娘!$AL16="","",改造舰娘!$AL16)</f>
        <v/>
      </c>
      <c r="AG20" s="304" t="str">
        <f>IF(改造舰娘!$AM16="","",改造舰娘!$AM16)</f>
        <v/>
      </c>
      <c r="AH20" s="304" t="str">
        <f>IF(改造舰娘!$AN16="","",改造舰娘!$AN16)</f>
        <v/>
      </c>
      <c r="AI20" s="304" t="str">
        <f>IF(改造舰娘!$AO16="","",改造舰娘!$AO16)</f>
        <v/>
      </c>
      <c r="AJ20" s="304" t="str">
        <f>IF(改造舰娘!$AP16="","",改造舰娘!$AP16)</f>
        <v/>
      </c>
      <c r="AK20" s="303" t="str">
        <f>IF(改造舰娘!$AQ16="","",改造舰娘!$AQ16)</f>
        <v/>
      </c>
      <c r="AL20" s="306" t="str">
        <f>IF(改造舰娘!$AS16="","",改造舰娘!$AS16)</f>
        <v>E国双联15英寸炮(改)</v>
      </c>
      <c r="AM20" s="306" t="str">
        <f>IF(改造舰娘!$AT16="","",改造舰娘!$AT16)</f>
        <v>E国4.5英寸连装高炮</v>
      </c>
      <c r="AN20" s="306" t="str">
        <f>IF(改造舰娘!$AU16="","",改造舰娘!$AU16)</f>
        <v/>
      </c>
      <c r="AO20" s="306" t="str">
        <f>IF(改造舰娘!$AV16="","",改造舰娘!$AV16)</f>
        <v/>
      </c>
      <c r="AP20" s="307" t="str">
        <f>IF(改造舰娘!$AW16="","",改造舰娘!$AW16)</f>
        <v>最后的荣耀(3级)：根据战斗点距离出发点的位置提升自身战斗力，离初始点越远战斗力越高，每阶段火力，装甲，对空，命中，回避，暴击提升3点。</v>
      </c>
      <c r="AQ20" s="308" t="str">
        <f>IF(改造舰娘!$AX16="","",改造舰娘!$AX16)</f>
        <v>29节的纳尔逊(3级)：第一轮炮击优先攻击大型船只，且命中率增加10%，最终伤害增加20%。</v>
      </c>
      <c r="AR20" s="304">
        <f>IF(改造舰娘!$AY16="","",改造舰娘!$AY16)</f>
        <v>70</v>
      </c>
      <c r="AS20" s="304">
        <f>IF(改造舰娘!$AZ16="","",改造舰娘!$AZ16)</f>
        <v>120</v>
      </c>
      <c r="AT20" s="304">
        <f>IF(改造舰娘!$BA16="","",改造舰娘!$BA16)</f>
        <v>2.88</v>
      </c>
      <c r="AU20" s="304">
        <f>IF(改造舰娘!$BB16="","",改造舰娘!$BB16)</f>
        <v>5.4</v>
      </c>
      <c r="AV20" s="305">
        <f>IF((改造舰娘!$BG16+改造舰娘!$BK16*$C$4)=0,"",(改造舰娘!$BG16+改造舰娘!$BK16*$C$4))</f>
        <v>40</v>
      </c>
      <c r="AW20" s="304">
        <f>IF((改造舰娘!$BH16+改造舰娘!$BL16*$C$4)=0,"",(改造舰娘!$BH16+改造舰娘!$BL16*$C$4))</f>
        <v>63</v>
      </c>
      <c r="AX20" s="304">
        <f>IF((改造舰娘!$BI16+改造舰娘!$BM16*$C$4)=0,"",(改造舰娘!$BI16+改造舰娘!$BM16*$C$4))</f>
        <v>59</v>
      </c>
      <c r="AY20" s="303" t="str">
        <f>IF((改造舰娘!$BJ16+改造舰娘!$BN16*$C$4)=0,"",(改造舰娘!$BJ16+改造舰娘!$BN16*$C$4))</f>
        <v/>
      </c>
      <c r="AZ20" s="500">
        <f>IF(改造舰娘!BC16="","",改造舰娘!BC16)</f>
        <v>68</v>
      </c>
      <c r="BA20" s="500">
        <f>IF(改造舰娘!BD16="","",改造舰娘!BD16)</f>
        <v>0</v>
      </c>
      <c r="BB20" s="500">
        <f>IF(改造舰娘!BE16="","",改造舰娘!BE16)</f>
        <v>60</v>
      </c>
      <c r="BC20" s="498">
        <f>IF(改造舰娘!BF16="","",改造舰娘!BF16)</f>
        <v>62</v>
      </c>
      <c r="BD20" s="125" t="s">
        <v>5545</v>
      </c>
      <c r="BE20" s="339" t="b">
        <f>IF(改造舰娘!$BP16="","")</f>
        <v>0</v>
      </c>
      <c r="BF20" s="306" t="b">
        <f>IF(改造舰娘!$BQ16="","")</f>
        <v>0</v>
      </c>
      <c r="BG20" s="329" t="str">
        <f>IF(改造舰娘!$BR16="","")</f>
        <v/>
      </c>
      <c r="BH20" s="340" t="str">
        <f>IF(改造舰娘!$BS16="","")</f>
        <v/>
      </c>
      <c r="BU20" s="304">
        <f>IFERROR(VLOOKUP(AL20,装备!$B:$C,2,0),0)</f>
        <v>5</v>
      </c>
      <c r="BV20" s="304">
        <f>IFERROR(VLOOKUP($AL20,装备!$B:$Q,5,0),0)</f>
        <v>0</v>
      </c>
      <c r="BW20" s="304">
        <f>IFERROR(VLOOKUP($AL20,装备!$B:$Q,6,0),0)</f>
        <v>19</v>
      </c>
      <c r="BX20" s="304">
        <f>IFERROR(VLOOKUP($AL20,装备!$B:$Q,7,0),0)</f>
        <v>0</v>
      </c>
      <c r="BY20" s="304">
        <f>IFERROR(VLOOKUP($AL20,装备!$B:$Q,8,0),0)</f>
        <v>0</v>
      </c>
      <c r="BZ20" s="304">
        <f>IFERROR(VLOOKUP($AL20,装备!$B:$Q,9,0),0)</f>
        <v>0</v>
      </c>
      <c r="CA20" s="304">
        <f>IFERROR(VLOOKUP($AL20,装备!$B:$Q,10,0),0)</f>
        <v>0</v>
      </c>
      <c r="CB20" s="304">
        <f>IFERROR(VLOOKUP($AL20,装备!$B:$Q,11,0),0)</f>
        <v>2</v>
      </c>
      <c r="CC20" s="304" t="str">
        <f>IFERROR(VLOOKUP($AL20,装备!$B:$Q,12,0),0)</f>
        <v>长</v>
      </c>
      <c r="CD20" s="304">
        <f>IFERROR(VLOOKUP($AL20,装备!$B:$Q,13,0),0)</f>
        <v>0</v>
      </c>
      <c r="CE20" s="304">
        <f>IFERROR(VLOOKUP($AL20,装备!$B:$Q,14,0),0)</f>
        <v>0</v>
      </c>
      <c r="CF20" s="304">
        <f>IFERROR(VLOOKUP($AL20,装备!$B:$Q,16,0),0)</f>
        <v>0</v>
      </c>
      <c r="CG20" s="304">
        <f>IFERROR(VLOOKUP($AL20,装备!$B:$Q,5,0),0)</f>
        <v>0</v>
      </c>
      <c r="CH20" s="304">
        <f>IFERROR(VLOOKUP(AM20,装备!$B:$C,2,0),0)</f>
        <v>1</v>
      </c>
      <c r="CI20" s="304">
        <f>IFERROR(VLOOKUP($AM20,装备!$B:$Q,5,0),0)</f>
        <v>0</v>
      </c>
      <c r="CJ20" s="304">
        <f>IFERROR(VLOOKUP($AM20,装备!$B:$Q,6,0),0)</f>
        <v>2</v>
      </c>
      <c r="CK20" s="304">
        <f>IFERROR(VLOOKUP($AM20,装备!$B:$Q,7,0),0)</f>
        <v>0</v>
      </c>
      <c r="CL20" s="304">
        <f>IFERROR(VLOOKUP($AM20,装备!$B:$Q,8,0),0)</f>
        <v>0</v>
      </c>
      <c r="CM20" s="304">
        <f>IFERROR(VLOOKUP($AM20,装备!$B:$Q,9,0),0)</f>
        <v>0</v>
      </c>
      <c r="CN20" s="304">
        <f>IFERROR(VLOOKUP($AM20,装备!$B:$Q,10,0),0)</f>
        <v>0</v>
      </c>
      <c r="CO20" s="304">
        <f>IFERROR(VLOOKUP($AM20,装备!$B:$Q,11,0),0)</f>
        <v>0</v>
      </c>
      <c r="CP20" s="304" t="str">
        <f>IFERROR(VLOOKUP($AM20,装备!$B:$Q,12,0),0)</f>
        <v>短</v>
      </c>
      <c r="CQ20" s="304">
        <f>IFERROR(VLOOKUP($AM20,装备!$B:$Q,13,0),0)</f>
        <v>0</v>
      </c>
      <c r="CR20" s="304">
        <f>IFERROR(VLOOKUP($AM20,装备!$B:$Q,14,0),0)</f>
        <v>0</v>
      </c>
      <c r="CS20" s="304">
        <f>IFERROR(VLOOKUP($AM20,装备!$B:$Q,16,0),0)</f>
        <v>4</v>
      </c>
      <c r="CT20" s="304">
        <f>IFERROR(VLOOKUP($AM20,装备!$B:$Q,5,0),0)</f>
        <v>0</v>
      </c>
      <c r="CU20" s="304">
        <f>IFERROR(VLOOKUP(AN20,装备!$B:$C,2,0),0)</f>
        <v>0</v>
      </c>
      <c r="CV20" s="304">
        <f>IFERROR(VLOOKUP($AN20,装备!$B:$Q,5,0),0)</f>
        <v>0</v>
      </c>
      <c r="CW20" s="304">
        <f>IFERROR(VLOOKUP($AN20,装备!$B:$Q,6,0),0)</f>
        <v>0</v>
      </c>
      <c r="CX20" s="304">
        <f>IFERROR(VLOOKUP($AN20,装备!$B:$Q,7,0),0)</f>
        <v>0</v>
      </c>
      <c r="CY20" s="304">
        <f>IFERROR(VLOOKUP($AN20,装备!$B:$Q,8,0),0)</f>
        <v>0</v>
      </c>
      <c r="CZ20" s="304">
        <f>IFERROR(VLOOKUP($AN20,装备!$B:$Q,9,0),0)</f>
        <v>0</v>
      </c>
      <c r="DA20" s="304">
        <f>IFERROR(VLOOKUP($AN20,装备!$B:$Q,10,0),0)</f>
        <v>0</v>
      </c>
      <c r="DB20" s="304">
        <f>IFERROR(VLOOKUP($AN20,装备!$B:$Q,11,0),0)</f>
        <v>0</v>
      </c>
      <c r="DC20" s="304">
        <f>IFERROR(VLOOKUP($AN20,装备!$B:$Q,12,0),0)</f>
        <v>0</v>
      </c>
      <c r="DD20" s="304">
        <f>IFERROR(VLOOKUP($AN20,装备!$B:$Q,13,0),0)</f>
        <v>0</v>
      </c>
      <c r="DE20" s="304">
        <f>IFERROR(VLOOKUP($AN20,装备!$B:$Q,14,0),0)</f>
        <v>0</v>
      </c>
      <c r="DF20" s="304">
        <f>IFERROR(VLOOKUP($AN20,装备!$B:$Q,16,0),0)</f>
        <v>0</v>
      </c>
      <c r="DG20" s="304">
        <f>IFERROR(VLOOKUP($AN20,装备!$B:$Q,5,0),0)</f>
        <v>0</v>
      </c>
      <c r="DH20" s="304">
        <f>IFERROR(VLOOKUP(AO20,装备!$B:$C,2,0),0)</f>
        <v>0</v>
      </c>
      <c r="DI20" s="304">
        <f>IFERROR(VLOOKUP($AO20,装备!$B:$Q,5,0),0)</f>
        <v>0</v>
      </c>
      <c r="DJ20" s="304">
        <f>IFERROR(VLOOKUP($AO20,装备!$B:$Q,6,0),0)</f>
        <v>0</v>
      </c>
      <c r="DK20" s="304">
        <f>IFERROR(VLOOKUP($AO20,装备!$B:$Q,7,0),0)</f>
        <v>0</v>
      </c>
      <c r="DL20" s="304">
        <f>IFERROR(VLOOKUP($AO20,装备!$B:$Q,8,0),0)</f>
        <v>0</v>
      </c>
      <c r="DM20" s="304">
        <f>IFERROR(VLOOKUP($AO20,装备!$B:$Q,9,0),0)</f>
        <v>0</v>
      </c>
      <c r="DN20" s="304">
        <f>IFERROR(VLOOKUP($AO20,装备!$B:$Q,10,0),0)</f>
        <v>0</v>
      </c>
      <c r="DO20" s="304">
        <f>IFERROR(VLOOKUP($AO20,装备!$B:$Q,11,0),0)</f>
        <v>0</v>
      </c>
      <c r="DP20" s="304">
        <f>IFERROR(VLOOKUP($AO20,装备!$B:$Q,12,0),0)</f>
        <v>0</v>
      </c>
      <c r="DQ20" s="304">
        <f>IFERROR(VLOOKUP($AO20,装备!$B:$Q,13,0),0)</f>
        <v>0</v>
      </c>
      <c r="DR20" s="304">
        <f>IFERROR(VLOOKUP($AO20,装备!$B:$Q,14,0),0)</f>
        <v>0</v>
      </c>
      <c r="DS20" s="304">
        <f>IFERROR(VLOOKUP($AO20,装备!$B:$Q,16,0),0)</f>
        <v>0</v>
      </c>
      <c r="DT20" s="304">
        <f>IFERROR(VLOOKUP($AO20,装备!$B:$Q,5,0),0)</f>
        <v>0</v>
      </c>
    </row>
    <row r="21" spans="1:124" ht="40.5">
      <c r="A21" s="301">
        <f>改造舰娘!$A17</f>
        <v>11001913</v>
      </c>
      <c r="B21" s="354" t="s">
        <v>620</v>
      </c>
      <c r="C21" s="323"/>
      <c r="D21" s="323">
        <f t="shared" si="0"/>
        <v>110</v>
      </c>
      <c r="E21" s="303">
        <f>改造舰娘!$C17</f>
        <v>4</v>
      </c>
      <c r="F21" s="304" t="str">
        <f>改造舰娘!$D17</f>
        <v>战巡</v>
      </c>
      <c r="G21" s="304" t="str">
        <f>改造舰娘!$E17</f>
        <v>大型</v>
      </c>
      <c r="H21" s="304" t="str">
        <f>改造舰娘!$F17</f>
        <v>主力舰</v>
      </c>
      <c r="I21" s="452">
        <f>改造舰娘!$AR17</f>
        <v>4</v>
      </c>
      <c r="J21" s="304" t="str">
        <f>改造舰娘!$G17</f>
        <v>英国</v>
      </c>
      <c r="K21" s="312">
        <f>改造舰娘!$H17+(BV21+CI21+CV21+DI21)*$C$2</f>
        <v>70</v>
      </c>
      <c r="L21" s="304">
        <f>改造舰娘!$I17</f>
        <v>2</v>
      </c>
      <c r="M21" s="304">
        <f>改造舰娘!$J17</f>
        <v>2</v>
      </c>
      <c r="N21" s="518">
        <f>改造舰娘!$K17</f>
        <v>3</v>
      </c>
      <c r="O21" s="304">
        <f>改造舰娘!$L17+((CE21+CR21+DE21+DR21)*$C$2)</f>
        <v>12</v>
      </c>
      <c r="P21" s="304" t="str">
        <f>IF($C$2=1,(IF(ISERROR(FIND("超长",改造舰娘!$M17&amp;CC21&amp;CP21&amp;DC21&amp;DP21,1)),IF(ISERROR(FIND("长",改造舰娘!$M17&amp;CC21&amp;CP21&amp;DC21&amp;DP21,1)),IF(ISERROR(FIND("中",改造舰娘!$M17&amp;CC21&amp;CP21&amp;DC21&amp;DP21,1)),IF(ISERROR(FIND("短",改造舰娘!$M17&amp;CC21&amp;CP21&amp;DC21&amp;DP21,1)),IF(ISERROR(FIND("无",改造舰娘!$M17&amp;CC21&amp;CP21&amp;DC21&amp;DP21,1)),0,"无"),"短"),"中"),"长"),"超长")),改造舰娘!$M17)</f>
        <v>长</v>
      </c>
      <c r="Q21" s="303">
        <f>改造舰娘!$N17</f>
        <v>31.5</v>
      </c>
      <c r="R21" s="304">
        <f>(改造舰娘!$P17)+(改造舰娘!$Q17)*$C$3+((BW21+CJ21+CW21+DJ21)*$C$2)</f>
        <v>88</v>
      </c>
      <c r="S21" s="304">
        <f>(改造舰娘!$R17)+(改造舰娘!$S17)*$C$3+((BY21+CL21+CY21+DL21)*$C$2)</f>
        <v>0</v>
      </c>
      <c r="T21" s="304">
        <f>(改造舰娘!$T17)+(改造舰娘!$U17)*$C$3+((BX21+CK21+CX21+DK21)*$C$2)</f>
        <v>78</v>
      </c>
      <c r="U21" s="304">
        <f>(改造舰娘!$V17)+(改造舰娘!$W17)*$C$3+((CG21+CT21+DG21+DT21)*$C$2)</f>
        <v>75</v>
      </c>
      <c r="V21" s="305">
        <f>INT((((改造舰娘!$Y17)-(改造舰娘!$X17))*(((IF(D21=0,C21,D21))-1)/99))+改造舰娘!$X17)+((CB21+CO21+DB21+DO21)*$C$2)</f>
        <v>100</v>
      </c>
      <c r="W21" s="304">
        <f>INT((((改造舰娘!$AA17)-(改造舰娘!$Z17))*(((IF(D21=0,C21,D21))-1)/99))+改造舰娘!$Z17)+((CD21+CQ21+DD21+DQ21)*$C$2)</f>
        <v>74</v>
      </c>
      <c r="X21" s="304">
        <f>INT((((改造舰娘!$AC17)-(改造舰娘!$AB17))*(((IF(D21=0,C21,D21))-1)/99))+改造舰娘!$AB17)+((CA21+CN21+DA21+DN21)*$C$2)</f>
        <v>41</v>
      </c>
      <c r="Y21" s="303">
        <f>INT((((改造舰娘!$AE17)-(改造舰娘!$AD17))*(((IF(D21=0,C21,D21))-1)/99))+改造舰娘!$AD17)+((BZ21+CM21+CZ21+DM21)*$C$2)</f>
        <v>0</v>
      </c>
      <c r="Z21" s="474">
        <f>IF(改造舰娘!$AF17=0,"",改造舰娘!$AF17)</f>
        <v>4</v>
      </c>
      <c r="AA21" s="304">
        <f>IF(改造舰娘!$AG17="","",改造舰娘!$AG17)</f>
        <v>4</v>
      </c>
      <c r="AB21" s="304">
        <f>IF(改造舰娘!$AH17="","",改造舰娘!$AH17)</f>
        <v>4</v>
      </c>
      <c r="AC21" s="304">
        <f>IF(改造舰娘!$AI17="","",改造舰娘!$AI17)</f>
        <v>4</v>
      </c>
      <c r="AD21" s="304">
        <f>IF(改造舰娘!$AJ17="","",改造舰娘!$AJ17)</f>
        <v>16</v>
      </c>
      <c r="AE21" s="305">
        <f>IF(改造舰娘!$AK17="","",改造舰娘!$AK17)</f>
        <v>0</v>
      </c>
      <c r="AF21" s="304" t="str">
        <f>IF(改造舰娘!$AL17="","",改造舰娘!$AL17)</f>
        <v/>
      </c>
      <c r="AG21" s="304" t="str">
        <f>IF(改造舰娘!$AM17="","",改造舰娘!$AM17)</f>
        <v/>
      </c>
      <c r="AH21" s="304" t="str">
        <f>IF(改造舰娘!$AN17="","",改造舰娘!$AN17)</f>
        <v/>
      </c>
      <c r="AI21" s="304" t="str">
        <f>IF(改造舰娘!$AO17="","",改造舰娘!$AO17)</f>
        <v/>
      </c>
      <c r="AJ21" s="304" t="str">
        <f>IF(改造舰娘!$AP17="","",改造舰娘!$AP17)</f>
        <v/>
      </c>
      <c r="AK21" s="303" t="str">
        <f>IF(改造舰娘!$AQ17="","",改造舰娘!$AQ17)</f>
        <v/>
      </c>
      <c r="AL21" s="306" t="str">
        <f>IF(改造舰娘!$AS17="","",改造舰娘!$AS17)</f>
        <v>E国双联15英寸炮(改)</v>
      </c>
      <c r="AM21" s="306" t="str">
        <f>IF(改造舰娘!$AT17="","",改造舰娘!$AT17)</f>
        <v>E国八联40毫米砰砰炮</v>
      </c>
      <c r="AN21" s="306" t="str">
        <f>IF(改造舰娘!$AU17="","",改造舰娘!$AU17)</f>
        <v/>
      </c>
      <c r="AO21" s="306" t="str">
        <f>IF(改造舰娘!$AV17="","",改造舰娘!$AV17)</f>
        <v/>
      </c>
      <c r="AP21" s="307" t="str">
        <f>IF(改造舰娘!$AW17="","",改造舰娘!$AW17)</f>
        <v>马来日暮(3级)：根据战斗点距离终结点的位置提升自身战斗力，离终结点越远战斗力越高，每阶段火力，装甲，对空，命中，回避，暴击提升3点。</v>
      </c>
      <c r="AQ21" s="308" t="str">
        <f>IF(改造舰娘!$AX17="","",改造舰娘!$AX17)</f>
        <v/>
      </c>
      <c r="AR21" s="304">
        <f>IF(改造舰娘!$AY17="","",改造舰娘!$AY17)</f>
        <v>70</v>
      </c>
      <c r="AS21" s="304">
        <f>IF(改造舰娘!$AZ17="","",改造舰娘!$AZ17)</f>
        <v>120</v>
      </c>
      <c r="AT21" s="304">
        <f>IF(改造舰娘!$BA17="","",改造舰娘!$BA17)</f>
        <v>2.88</v>
      </c>
      <c r="AU21" s="304">
        <f>IF(改造舰娘!$BB17="","",改造舰娘!$BB17)</f>
        <v>5.4</v>
      </c>
      <c r="AV21" s="305">
        <f>IF((改造舰娘!$BG17+改造舰娘!$BK17*$C$4)=0,"",(改造舰娘!$BG17+改造舰娘!$BK17*$C$4))</f>
        <v>40</v>
      </c>
      <c r="AW21" s="304">
        <f>IF((改造舰娘!$BH17+改造舰娘!$BL17*$C$4)=0,"",(改造舰娘!$BH17+改造舰娘!$BL17*$C$4))</f>
        <v>64</v>
      </c>
      <c r="AX21" s="304">
        <f>IF((改造舰娘!$BI17+改造舰娘!$BM17*$C$4)=0,"",(改造舰娘!$BI17+改造舰娘!$BM17*$C$4))</f>
        <v>58</v>
      </c>
      <c r="AY21" s="303">
        <f>IF((改造舰娘!$BJ17+改造舰娘!$BN17*$C$4)=0,"",(改造舰娘!$BJ17+改造舰娘!$BN17*$C$4))</f>
        <v>1</v>
      </c>
      <c r="AZ21" s="500">
        <f>IF(改造舰娘!BC17="","",改造舰娘!BC17)</f>
        <v>68</v>
      </c>
      <c r="BA21" s="500">
        <f>IF(改造舰娘!BD17="","",改造舰娘!BD17)</f>
        <v>0</v>
      </c>
      <c r="BB21" s="500">
        <f>IF(改造舰娘!BE17="","",改造舰娘!BE17)</f>
        <v>63</v>
      </c>
      <c r="BC21" s="498">
        <f>IF(改造舰娘!BF17="","",改造舰娘!BF17)</f>
        <v>32</v>
      </c>
      <c r="BD21" s="125" t="s">
        <v>5546</v>
      </c>
      <c r="BE21" s="339" t="b">
        <f>IF(改造舰娘!$BP17="","")</f>
        <v>0</v>
      </c>
      <c r="BF21" s="306" t="b">
        <f>IF(改造舰娘!$BQ17="","")</f>
        <v>0</v>
      </c>
      <c r="BG21" s="329" t="str">
        <f>IF(改造舰娘!$BR17="","")</f>
        <v/>
      </c>
      <c r="BH21" s="340" t="str">
        <f>IF(改造舰娘!$BS17="","")</f>
        <v/>
      </c>
      <c r="BU21" s="304">
        <f>IFERROR(VLOOKUP(AL21,装备!$B:$C,2,0),0)</f>
        <v>5</v>
      </c>
      <c r="BV21" s="304">
        <f>IFERROR(VLOOKUP($AL21,装备!$B:$Q,5,0),0)</f>
        <v>0</v>
      </c>
      <c r="BW21" s="304">
        <f>IFERROR(VLOOKUP($AL21,装备!$B:$Q,6,0),0)</f>
        <v>19</v>
      </c>
      <c r="BX21" s="304">
        <f>IFERROR(VLOOKUP($AL21,装备!$B:$Q,7,0),0)</f>
        <v>0</v>
      </c>
      <c r="BY21" s="304">
        <f>IFERROR(VLOOKUP($AL21,装备!$B:$Q,8,0),0)</f>
        <v>0</v>
      </c>
      <c r="BZ21" s="304">
        <f>IFERROR(VLOOKUP($AL21,装备!$B:$Q,9,0),0)</f>
        <v>0</v>
      </c>
      <c r="CA21" s="304">
        <f>IFERROR(VLOOKUP($AL21,装备!$B:$Q,10,0),0)</f>
        <v>0</v>
      </c>
      <c r="CB21" s="304">
        <f>IFERROR(VLOOKUP($AL21,装备!$B:$Q,11,0),0)</f>
        <v>2</v>
      </c>
      <c r="CC21" s="304" t="str">
        <f>IFERROR(VLOOKUP($AL21,装备!$B:$Q,12,0),0)</f>
        <v>长</v>
      </c>
      <c r="CD21" s="304">
        <f>IFERROR(VLOOKUP($AL21,装备!$B:$Q,13,0),0)</f>
        <v>0</v>
      </c>
      <c r="CE21" s="304">
        <f>IFERROR(VLOOKUP($AL21,装备!$B:$Q,14,0),0)</f>
        <v>0</v>
      </c>
      <c r="CF21" s="304">
        <f>IFERROR(VLOOKUP($AL21,装备!$B:$Q,16,0),0)</f>
        <v>0</v>
      </c>
      <c r="CG21" s="304">
        <f>IFERROR(VLOOKUP($AL21,装备!$B:$Q,5,0),0)</f>
        <v>0</v>
      </c>
      <c r="CH21" s="304">
        <f>IFERROR(VLOOKUP(AM21,装备!$B:$C,2,0),0)</f>
        <v>3</v>
      </c>
      <c r="CI21" s="304">
        <f>IFERROR(VLOOKUP($AM21,装备!$B:$Q,5,0),0)</f>
        <v>0</v>
      </c>
      <c r="CJ21" s="304">
        <f>IFERROR(VLOOKUP($AM21,装备!$B:$Q,6,0),0)</f>
        <v>3</v>
      </c>
      <c r="CK21" s="304">
        <f>IFERROR(VLOOKUP($AM21,装备!$B:$Q,7,0),0)</f>
        <v>0</v>
      </c>
      <c r="CL21" s="304">
        <f>IFERROR(VLOOKUP($AM21,装备!$B:$Q,8,0),0)</f>
        <v>0</v>
      </c>
      <c r="CM21" s="304">
        <f>IFERROR(VLOOKUP($AM21,装备!$B:$Q,9,0),0)</f>
        <v>0</v>
      </c>
      <c r="CN21" s="304">
        <f>IFERROR(VLOOKUP($AM21,装备!$B:$Q,10,0),0)</f>
        <v>0</v>
      </c>
      <c r="CO21" s="304">
        <f>IFERROR(VLOOKUP($AM21,装备!$B:$Q,11,0),0)</f>
        <v>0</v>
      </c>
      <c r="CP21" s="304" t="str">
        <f>IFERROR(VLOOKUP($AM21,装备!$B:$Q,12,0),0)</f>
        <v>短</v>
      </c>
      <c r="CQ21" s="304">
        <f>IFERROR(VLOOKUP($AM21,装备!$B:$Q,13,0),0)</f>
        <v>0</v>
      </c>
      <c r="CR21" s="304">
        <f>IFERROR(VLOOKUP($AM21,装备!$B:$Q,14,0),0)</f>
        <v>0</v>
      </c>
      <c r="CS21" s="304">
        <f>IFERROR(VLOOKUP($AM21,装备!$B:$Q,16,0),0)</f>
        <v>6</v>
      </c>
      <c r="CT21" s="304">
        <f>IFERROR(VLOOKUP($AM21,装备!$B:$Q,5,0),0)</f>
        <v>0</v>
      </c>
      <c r="CU21" s="304">
        <f>IFERROR(VLOOKUP(AN21,装备!$B:$C,2,0),0)</f>
        <v>0</v>
      </c>
      <c r="CV21" s="304">
        <f>IFERROR(VLOOKUP($AN21,装备!$B:$Q,5,0),0)</f>
        <v>0</v>
      </c>
      <c r="CW21" s="304">
        <f>IFERROR(VLOOKUP($AN21,装备!$B:$Q,6,0),0)</f>
        <v>0</v>
      </c>
      <c r="CX21" s="304">
        <f>IFERROR(VLOOKUP($AN21,装备!$B:$Q,7,0),0)</f>
        <v>0</v>
      </c>
      <c r="CY21" s="304">
        <f>IFERROR(VLOOKUP($AN21,装备!$B:$Q,8,0),0)</f>
        <v>0</v>
      </c>
      <c r="CZ21" s="304">
        <f>IFERROR(VLOOKUP($AN21,装备!$B:$Q,9,0),0)</f>
        <v>0</v>
      </c>
      <c r="DA21" s="304">
        <f>IFERROR(VLOOKUP($AN21,装备!$B:$Q,10,0),0)</f>
        <v>0</v>
      </c>
      <c r="DB21" s="304">
        <f>IFERROR(VLOOKUP($AN21,装备!$B:$Q,11,0),0)</f>
        <v>0</v>
      </c>
      <c r="DC21" s="304">
        <f>IFERROR(VLOOKUP($AN21,装备!$B:$Q,12,0),0)</f>
        <v>0</v>
      </c>
      <c r="DD21" s="304">
        <f>IFERROR(VLOOKUP($AN21,装备!$B:$Q,13,0),0)</f>
        <v>0</v>
      </c>
      <c r="DE21" s="304">
        <f>IFERROR(VLOOKUP($AN21,装备!$B:$Q,14,0),0)</f>
        <v>0</v>
      </c>
      <c r="DF21" s="304">
        <f>IFERROR(VLOOKUP($AN21,装备!$B:$Q,16,0),0)</f>
        <v>0</v>
      </c>
      <c r="DG21" s="304">
        <f>IFERROR(VLOOKUP($AN21,装备!$B:$Q,5,0),0)</f>
        <v>0</v>
      </c>
      <c r="DH21" s="304">
        <f>IFERROR(VLOOKUP(AO21,装备!$B:$C,2,0),0)</f>
        <v>0</v>
      </c>
      <c r="DI21" s="304">
        <f>IFERROR(VLOOKUP($AO21,装备!$B:$Q,5,0),0)</f>
        <v>0</v>
      </c>
      <c r="DJ21" s="304">
        <f>IFERROR(VLOOKUP($AO21,装备!$B:$Q,6,0),0)</f>
        <v>0</v>
      </c>
      <c r="DK21" s="304">
        <f>IFERROR(VLOOKUP($AO21,装备!$B:$Q,7,0),0)</f>
        <v>0</v>
      </c>
      <c r="DL21" s="304">
        <f>IFERROR(VLOOKUP($AO21,装备!$B:$Q,8,0),0)</f>
        <v>0</v>
      </c>
      <c r="DM21" s="304">
        <f>IFERROR(VLOOKUP($AO21,装备!$B:$Q,9,0),0)</f>
        <v>0</v>
      </c>
      <c r="DN21" s="304">
        <f>IFERROR(VLOOKUP($AO21,装备!$B:$Q,10,0),0)</f>
        <v>0</v>
      </c>
      <c r="DO21" s="304">
        <f>IFERROR(VLOOKUP($AO21,装备!$B:$Q,11,0),0)</f>
        <v>0</v>
      </c>
      <c r="DP21" s="304">
        <f>IFERROR(VLOOKUP($AO21,装备!$B:$Q,12,0),0)</f>
        <v>0</v>
      </c>
      <c r="DQ21" s="304">
        <f>IFERROR(VLOOKUP($AO21,装备!$B:$Q,13,0),0)</f>
        <v>0</v>
      </c>
      <c r="DR21" s="304">
        <f>IFERROR(VLOOKUP($AO21,装备!$B:$Q,14,0),0)</f>
        <v>0</v>
      </c>
      <c r="DS21" s="304">
        <f>IFERROR(VLOOKUP($AO21,装备!$B:$Q,16,0),0)</f>
        <v>0</v>
      </c>
      <c r="DT21" s="304">
        <f>IFERROR(VLOOKUP($AO21,装备!$B:$Q,5,0),0)</f>
        <v>0</v>
      </c>
    </row>
    <row r="22" spans="1:124" ht="40.5">
      <c r="A22" s="301">
        <f>改造舰娘!$A18</f>
        <v>11002013</v>
      </c>
      <c r="B22" s="354" t="s">
        <v>911</v>
      </c>
      <c r="C22" s="323"/>
      <c r="D22" s="323">
        <f t="shared" si="0"/>
        <v>110</v>
      </c>
      <c r="E22" s="303">
        <f>改造舰娘!$C18</f>
        <v>6</v>
      </c>
      <c r="F22" s="304" t="str">
        <f>改造舰娘!$D18</f>
        <v>防战</v>
      </c>
      <c r="G22" s="304" t="str">
        <f>改造舰娘!$E18</f>
        <v>大型</v>
      </c>
      <c r="H22" s="304" t="str">
        <f>改造舰娘!$F18</f>
        <v>主力舰</v>
      </c>
      <c r="I22" s="452">
        <f>改造舰娘!$AR18</f>
        <v>4</v>
      </c>
      <c r="J22" s="304" t="str">
        <f>改造舰娘!$G18</f>
        <v>美国</v>
      </c>
      <c r="K22" s="312">
        <f>改造舰娘!$H18+(BV22+CI22+CV22+DI22)*$C$2</f>
        <v>63</v>
      </c>
      <c r="L22" s="304">
        <f>改造舰娘!$I18</f>
        <v>1</v>
      </c>
      <c r="M22" s="304">
        <f>改造舰娘!$J18</f>
        <v>5</v>
      </c>
      <c r="N22" s="518">
        <f>改造舰娘!$K18</f>
        <v>5</v>
      </c>
      <c r="O22" s="304">
        <f>改造舰娘!$L18+((CE22+CR22+DE22+DR22)*$C$2)</f>
        <v>15</v>
      </c>
      <c r="P22" s="304" t="str">
        <f>IF($C$2=1,(IF(ISERROR(FIND("超长",改造舰娘!$M18&amp;CC22&amp;CP22&amp;DC22&amp;DP22,1)),IF(ISERROR(FIND("长",改造舰娘!$M18&amp;CC22&amp;CP22&amp;DC22&amp;DP22,1)),IF(ISERROR(FIND("中",改造舰娘!$M18&amp;CC22&amp;CP22&amp;DC22&amp;DP22,1)),IF(ISERROR(FIND("短",改造舰娘!$M18&amp;CC22&amp;CP22&amp;DC22&amp;DP22,1)),IF(ISERROR(FIND("无",改造舰娘!$M18&amp;CC22&amp;CP22&amp;DC22&amp;DP22,1)),0,"无"),"短"),"中"),"长"),"超长")),改造舰娘!$M18)</f>
        <v>长</v>
      </c>
      <c r="Q22" s="303">
        <f>改造舰娘!$N18</f>
        <v>33</v>
      </c>
      <c r="R22" s="304">
        <f>(改造舰娘!$P18)+(改造舰娘!$Q18)*$C$3+((BW22+CJ22+CW22+DJ22)*$C$2)</f>
        <v>90</v>
      </c>
      <c r="S22" s="304">
        <f>(改造舰娘!$R18)+(改造舰娘!$S18)*$C$3+((BY22+CL22+CY22+DL22)*$C$2)</f>
        <v>0</v>
      </c>
      <c r="T22" s="304">
        <f>(改造舰娘!$T18)+(改造舰娘!$U18)*$C$3+((BX22+CK22+CX22+DK22)*$C$2)</f>
        <v>73</v>
      </c>
      <c r="U22" s="304">
        <f>(改造舰娘!$V18)+(改造舰娘!$W18)*$C$3+((CG22+CT22+DG22+DT22)*$C$2)</f>
        <v>110</v>
      </c>
      <c r="V22" s="305">
        <f>INT((((改造舰娘!$Y18)-(改造舰娘!$X18))*(((IF(D22=0,C22,D22))-1)/99))+改造舰娘!$X18)+((CB22+CO22+DB22+DO22)*$C$2)</f>
        <v>102</v>
      </c>
      <c r="W22" s="304">
        <f>INT((((改造舰娘!$AA18)-(改造舰娘!$Z18))*(((IF(D22=0,C22,D22))-1)/99))+改造舰娘!$Z18)+((CD22+CQ22+DD22+DQ22)*$C$2)</f>
        <v>72</v>
      </c>
      <c r="X22" s="304">
        <f>INT((((改造舰娘!$AC18)-(改造舰娘!$AB18))*(((IF(D22=0,C22,D22))-1)/99))+改造舰娘!$AB18)+((CA22+CN22+DA22+DN22)*$C$2)</f>
        <v>55</v>
      </c>
      <c r="Y22" s="303">
        <f>INT((((改造舰娘!$AE18)-(改造舰娘!$AD18))*(((IF(D22=0,C22,D22))-1)/99))+改造舰娘!$AD18)+((BZ22+CM22+CZ22+DM22)*$C$2)</f>
        <v>0</v>
      </c>
      <c r="Z22" s="474">
        <f>IF(改造舰娘!$AF18=0,"",改造舰娘!$AF18)</f>
        <v>12</v>
      </c>
      <c r="AA22" s="304">
        <f>IF(改造舰娘!$AG18="","",改造舰娘!$AG18)</f>
        <v>12</v>
      </c>
      <c r="AB22" s="304">
        <f>IF(改造舰娘!$AH18="","",改造舰娘!$AH18)</f>
        <v>12</v>
      </c>
      <c r="AC22" s="304">
        <f>IF(改造舰娘!$AI18="","",改造舰娘!$AI18)</f>
        <v>12</v>
      </c>
      <c r="AD22" s="304">
        <f>IF(改造舰娘!$AJ18="","",改造舰娘!$AJ18)</f>
        <v>48</v>
      </c>
      <c r="AE22" s="305">
        <f>IF(改造舰娘!$AK18="","",改造舰娘!$AK18)</f>
        <v>0</v>
      </c>
      <c r="AF22" s="304" t="str">
        <f>IF(改造舰娘!$AL18="","",改造舰娘!$AL18)</f>
        <v/>
      </c>
      <c r="AG22" s="304" t="str">
        <f>IF(改造舰娘!$AM18="","",改造舰娘!$AM18)</f>
        <v/>
      </c>
      <c r="AH22" s="304" t="str">
        <f>IF(改造舰娘!$AN18="","",改造舰娘!$AN18)</f>
        <v/>
      </c>
      <c r="AI22" s="304" t="str">
        <f>IF(改造舰娘!$AO18="","",改造舰娘!$AO18)</f>
        <v/>
      </c>
      <c r="AJ22" s="304" t="str">
        <f>IF(改造舰娘!$AP18="","",改造舰娘!$AP18)</f>
        <v/>
      </c>
      <c r="AK22" s="303" t="str">
        <f>IF(改造舰娘!$AQ18="","",改造舰娘!$AQ18)</f>
        <v/>
      </c>
      <c r="AL22" s="306" t="str">
        <f>IF(改造舰娘!$AS18="","",改造舰娘!$AS18)</f>
        <v>黄铜骑士防空导弹</v>
      </c>
      <c r="AM22" s="306" t="str">
        <f>IF(改造舰娘!$AT18="","",改造舰娘!$AT18)</f>
        <v>MK12导弹发射系统</v>
      </c>
      <c r="AN22" s="306" t="str">
        <f>IF(改造舰娘!$AU18="","",改造舰娘!$AU18)</f>
        <v/>
      </c>
      <c r="AO22" s="306" t="str">
        <f>IF(改造舰娘!$AV18="","",改造舰娘!$AV18)</f>
        <v/>
      </c>
      <c r="AP22" s="307" t="str">
        <f>IF(改造舰娘!$AW18="","",改造舰娘!$AW18)</f>
        <v>先锋(3级)：炮击命中敌方航速大于等于27的单位时造成额外15点固定伤害。自身相邻上下单位开闭幕导弹、航空战时所受到的伤害降低20%。</v>
      </c>
      <c r="AQ22" s="308" t="str">
        <f>IF(改造舰娘!$AX18="","",改造舰娘!$AX18)</f>
        <v/>
      </c>
      <c r="AR22" s="304">
        <f>IF(改造舰娘!$AY18="","",改造舰娘!$AY18)</f>
        <v>85</v>
      </c>
      <c r="AS22" s="304">
        <f>IF(改造舰娘!$AZ18="","",改造舰娘!$AZ18)</f>
        <v>135</v>
      </c>
      <c r="AT22" s="304">
        <f>IF(改造舰娘!$BA18="","",改造舰娘!$BA18)</f>
        <v>2.9</v>
      </c>
      <c r="AU22" s="304">
        <f>IF(改造舰娘!$BB18="","",改造舰娘!$BB18)</f>
        <v>5.6</v>
      </c>
      <c r="AV22" s="305">
        <f>IF((改造舰娘!$BG18+改造舰娘!$BK18*$C$4)=0,"",(改造舰娘!$BG18+改造舰娘!$BK18*$C$4))</f>
        <v>67</v>
      </c>
      <c r="AW22" s="304">
        <f>IF((改造舰娘!$BH18+改造舰娘!$BL18*$C$4)=0,"",(改造舰娘!$BH18+改造舰娘!$BL18*$C$4))</f>
        <v>73</v>
      </c>
      <c r="AX22" s="304">
        <f>IF((改造舰娘!$BI18+改造舰娘!$BM18*$C$4)=0,"",(改造舰娘!$BI18+改造舰娘!$BM18*$C$4))</f>
        <v>64</v>
      </c>
      <c r="AY22" s="303">
        <f>IF((改造舰娘!$BJ18+改造舰娘!$BN18*$C$4)=0,"",(改造舰娘!$BJ18+改造舰娘!$BN18*$C$4))</f>
        <v>23</v>
      </c>
      <c r="AZ22" s="500">
        <f>IF(改造舰娘!BC18="","",改造舰娘!BC18)</f>
        <v>60</v>
      </c>
      <c r="BA22" s="500">
        <f>IF(改造舰娘!BD18="","",改造舰娘!BD18)</f>
        <v>0</v>
      </c>
      <c r="BB22" s="500">
        <f>IF(改造舰娘!BE18="","",改造舰娘!BE18)</f>
        <v>58</v>
      </c>
      <c r="BC22" s="498">
        <f>IF(改造舰娘!BF18="","",改造舰娘!BF18)</f>
        <v>91</v>
      </c>
      <c r="BD22" s="125" t="s">
        <v>5547</v>
      </c>
      <c r="BE22" s="339" t="b">
        <f>IF(改造舰娘!$BP18="","")</f>
        <v>0</v>
      </c>
      <c r="BF22" s="306" t="b">
        <f>IF(改造舰娘!$BQ18="","")</f>
        <v>0</v>
      </c>
      <c r="BG22" s="329" t="str">
        <f>IF(改造舰娘!$BR18="","")</f>
        <v/>
      </c>
      <c r="BH22" s="340" t="str">
        <f>IF(改造舰娘!$BS18="","")</f>
        <v/>
      </c>
      <c r="BU22" s="304">
        <f>IFERROR(VLOOKUP(AL22,装备!$B:$C,2,0),0)</f>
        <v>5</v>
      </c>
      <c r="BV22" s="304">
        <f>IFERROR(VLOOKUP($AL22,装备!$B:$Q,5,0),0)</f>
        <v>0</v>
      </c>
      <c r="BW22" s="304">
        <f>IFERROR(VLOOKUP($AL22,装备!$B:$Q,6,0),0)</f>
        <v>20</v>
      </c>
      <c r="BX22" s="304">
        <f>IFERROR(VLOOKUP($AL22,装备!$B:$Q,7,0),0)</f>
        <v>0</v>
      </c>
      <c r="BY22" s="304">
        <f>IFERROR(VLOOKUP($AL22,装备!$B:$Q,8,0),0)</f>
        <v>0</v>
      </c>
      <c r="BZ22" s="304">
        <f>IFERROR(VLOOKUP($AL22,装备!$B:$Q,9,0),0)</f>
        <v>0</v>
      </c>
      <c r="CA22" s="304">
        <f>IFERROR(VLOOKUP($AL22,装备!$B:$Q,10,0),0)</f>
        <v>0</v>
      </c>
      <c r="CB22" s="304">
        <f>IFERROR(VLOOKUP($AL22,装备!$B:$Q,11,0),0)</f>
        <v>0</v>
      </c>
      <c r="CC22" s="304" t="str">
        <f>IFERROR(VLOOKUP($AL22,装备!$B:$Q,12,0),0)</f>
        <v>无</v>
      </c>
      <c r="CD22" s="304">
        <f>IFERROR(VLOOKUP($AL22,装备!$B:$Q,13,0),0)</f>
        <v>0</v>
      </c>
      <c r="CE22" s="304">
        <f>IFERROR(VLOOKUP($AL22,装备!$B:$Q,14,0),0)</f>
        <v>0</v>
      </c>
      <c r="CF22" s="304">
        <f>IFERROR(VLOOKUP($AL22,装备!$B:$Q,16,0),0)</f>
        <v>18</v>
      </c>
      <c r="CG22" s="304">
        <f>IFERROR(VLOOKUP($AL22,装备!$B:$Q,5,0),0)</f>
        <v>0</v>
      </c>
      <c r="CH22" s="304">
        <f>IFERROR(VLOOKUP(AM22,装备!$B:$C,2,0),0)</f>
        <v>5</v>
      </c>
      <c r="CI22" s="304">
        <f>IFERROR(VLOOKUP($AM22,装备!$B:$Q,5,0),0)</f>
        <v>0</v>
      </c>
      <c r="CJ22" s="304">
        <f>IFERROR(VLOOKUP($AM22,装备!$B:$Q,6,0),0)</f>
        <v>0</v>
      </c>
      <c r="CK22" s="304">
        <f>IFERROR(VLOOKUP($AM22,装备!$B:$Q,7,0),0)</f>
        <v>0</v>
      </c>
      <c r="CL22" s="304">
        <f>IFERROR(VLOOKUP($AM22,装备!$B:$Q,8,0),0)</f>
        <v>0</v>
      </c>
      <c r="CM22" s="304">
        <f>IFERROR(VLOOKUP($AM22,装备!$B:$Q,9,0),0)</f>
        <v>0</v>
      </c>
      <c r="CN22" s="304">
        <f>IFERROR(VLOOKUP($AM22,装备!$B:$Q,10,0),0)</f>
        <v>0</v>
      </c>
      <c r="CO22" s="304">
        <f>IFERROR(VLOOKUP($AM22,装备!$B:$Q,11,0),0)</f>
        <v>3</v>
      </c>
      <c r="CP22" s="304" t="str">
        <f>IFERROR(VLOOKUP($AM22,装备!$B:$Q,12,0),0)</f>
        <v>无</v>
      </c>
      <c r="CQ22" s="304">
        <f>IFERROR(VLOOKUP($AM22,装备!$B:$Q,13,0),0)</f>
        <v>-2</v>
      </c>
      <c r="CR22" s="304">
        <f>IFERROR(VLOOKUP($AM22,装备!$B:$Q,14,0),0)</f>
        <v>0</v>
      </c>
      <c r="CS22" s="304">
        <f>IFERROR(VLOOKUP($AM22,装备!$B:$Q,16,0),0)</f>
        <v>0</v>
      </c>
      <c r="CT22" s="304">
        <f>IFERROR(VLOOKUP($AM22,装备!$B:$Q,5,0),0)</f>
        <v>0</v>
      </c>
      <c r="CU22" s="304">
        <f>IFERROR(VLOOKUP(AN22,装备!$B:$C,2,0),0)</f>
        <v>0</v>
      </c>
      <c r="CV22" s="304">
        <f>IFERROR(VLOOKUP($AN22,装备!$B:$Q,5,0),0)</f>
        <v>0</v>
      </c>
      <c r="CW22" s="304">
        <f>IFERROR(VLOOKUP($AN22,装备!$B:$Q,6,0),0)</f>
        <v>0</v>
      </c>
      <c r="CX22" s="304">
        <f>IFERROR(VLOOKUP($AN22,装备!$B:$Q,7,0),0)</f>
        <v>0</v>
      </c>
      <c r="CY22" s="304">
        <f>IFERROR(VLOOKUP($AN22,装备!$B:$Q,8,0),0)</f>
        <v>0</v>
      </c>
      <c r="CZ22" s="304">
        <f>IFERROR(VLOOKUP($AN22,装备!$B:$Q,9,0),0)</f>
        <v>0</v>
      </c>
      <c r="DA22" s="304">
        <f>IFERROR(VLOOKUP($AN22,装备!$B:$Q,10,0),0)</f>
        <v>0</v>
      </c>
      <c r="DB22" s="304">
        <f>IFERROR(VLOOKUP($AN22,装备!$B:$Q,11,0),0)</f>
        <v>0</v>
      </c>
      <c r="DC22" s="304">
        <f>IFERROR(VLOOKUP($AN22,装备!$B:$Q,12,0),0)</f>
        <v>0</v>
      </c>
      <c r="DD22" s="304">
        <f>IFERROR(VLOOKUP($AN22,装备!$B:$Q,13,0),0)</f>
        <v>0</v>
      </c>
      <c r="DE22" s="304">
        <f>IFERROR(VLOOKUP($AN22,装备!$B:$Q,14,0),0)</f>
        <v>0</v>
      </c>
      <c r="DF22" s="304">
        <f>IFERROR(VLOOKUP($AN22,装备!$B:$Q,16,0),0)</f>
        <v>0</v>
      </c>
      <c r="DG22" s="304">
        <f>IFERROR(VLOOKUP($AN22,装备!$B:$Q,5,0),0)</f>
        <v>0</v>
      </c>
      <c r="DH22" s="304">
        <f>IFERROR(VLOOKUP(AO22,装备!$B:$C,2,0),0)</f>
        <v>0</v>
      </c>
      <c r="DI22" s="304">
        <f>IFERROR(VLOOKUP($AO22,装备!$B:$Q,5,0),0)</f>
        <v>0</v>
      </c>
      <c r="DJ22" s="304">
        <f>IFERROR(VLOOKUP($AO22,装备!$B:$Q,6,0),0)</f>
        <v>0</v>
      </c>
      <c r="DK22" s="304">
        <f>IFERROR(VLOOKUP($AO22,装备!$B:$Q,7,0),0)</f>
        <v>0</v>
      </c>
      <c r="DL22" s="304">
        <f>IFERROR(VLOOKUP($AO22,装备!$B:$Q,8,0),0)</f>
        <v>0</v>
      </c>
      <c r="DM22" s="304">
        <f>IFERROR(VLOOKUP($AO22,装备!$B:$Q,9,0),0)</f>
        <v>0</v>
      </c>
      <c r="DN22" s="304">
        <f>IFERROR(VLOOKUP($AO22,装备!$B:$Q,10,0),0)</f>
        <v>0</v>
      </c>
      <c r="DO22" s="304">
        <f>IFERROR(VLOOKUP($AO22,装备!$B:$Q,11,0),0)</f>
        <v>0</v>
      </c>
      <c r="DP22" s="304">
        <f>IFERROR(VLOOKUP($AO22,装备!$B:$Q,12,0),0)</f>
        <v>0</v>
      </c>
      <c r="DQ22" s="304">
        <f>IFERROR(VLOOKUP($AO22,装备!$B:$Q,13,0),0)</f>
        <v>0</v>
      </c>
      <c r="DR22" s="304">
        <f>IFERROR(VLOOKUP($AO22,装备!$B:$Q,14,0),0)</f>
        <v>0</v>
      </c>
      <c r="DS22" s="304">
        <f>IFERROR(VLOOKUP($AO22,装备!$B:$Q,16,0),0)</f>
        <v>0</v>
      </c>
      <c r="DT22" s="304">
        <f>IFERROR(VLOOKUP($AO22,装备!$B:$Q,5,0),0)</f>
        <v>0</v>
      </c>
    </row>
    <row r="23" spans="1:124" ht="27">
      <c r="A23" s="301">
        <f>改造舰娘!$A19</f>
        <v>11002113</v>
      </c>
      <c r="B23" s="354" t="s">
        <v>912</v>
      </c>
      <c r="C23" s="323"/>
      <c r="D23" s="323">
        <f t="shared" si="0"/>
        <v>110</v>
      </c>
      <c r="E23" s="303">
        <f>改造舰娘!$C19</f>
        <v>6</v>
      </c>
      <c r="F23" s="304" t="str">
        <f>改造舰娘!$D19</f>
        <v>防战</v>
      </c>
      <c r="G23" s="304" t="str">
        <f>改造舰娘!$E19</f>
        <v>大型</v>
      </c>
      <c r="H23" s="304" t="str">
        <f>改造舰娘!$F19</f>
        <v>主力舰</v>
      </c>
      <c r="I23" s="452">
        <f>改造舰娘!$AR19</f>
        <v>4</v>
      </c>
      <c r="J23" s="304" t="str">
        <f>改造舰娘!$G19</f>
        <v>美国</v>
      </c>
      <c r="K23" s="312">
        <f>改造舰娘!$H19+(BV23+CI23+CV23+DI23)*$C$2</f>
        <v>63</v>
      </c>
      <c r="L23" s="304">
        <f>改造舰娘!$I19</f>
        <v>1</v>
      </c>
      <c r="M23" s="304">
        <f>改造舰娘!$J19</f>
        <v>5</v>
      </c>
      <c r="N23" s="518">
        <f>改造舰娘!$K19</f>
        <v>5</v>
      </c>
      <c r="O23" s="304">
        <f>改造舰娘!$L19+((CE23+CR23+DE23+DR23)*$C$2)</f>
        <v>15</v>
      </c>
      <c r="P23" s="304" t="str">
        <f>IF($C$2=1,(IF(ISERROR(FIND("超长",改造舰娘!$M19&amp;CC23&amp;CP23&amp;DC23&amp;DP23,1)),IF(ISERROR(FIND("长",改造舰娘!$M19&amp;CC23&amp;CP23&amp;DC23&amp;DP23,1)),IF(ISERROR(FIND("中",改造舰娘!$M19&amp;CC23&amp;CP23&amp;DC23&amp;DP23,1)),IF(ISERROR(FIND("短",改造舰娘!$M19&amp;CC23&amp;CP23&amp;DC23&amp;DP23,1)),IF(ISERROR(FIND("无",改造舰娘!$M19&amp;CC23&amp;CP23&amp;DC23&amp;DP23,1)),0,"无"),"短"),"中"),"长"),"超长")),改造舰娘!$M19)</f>
        <v>长</v>
      </c>
      <c r="Q23" s="303">
        <f>改造舰娘!$N19</f>
        <v>33</v>
      </c>
      <c r="R23" s="304">
        <f>(改造舰娘!$P19)+(改造舰娘!$Q19)*$C$3+((BW23+CJ23+CW23+DJ23)*$C$2)</f>
        <v>95</v>
      </c>
      <c r="S23" s="304">
        <f>(改造舰娘!$R19)+(改造舰娘!$S19)*$C$3+((BY23+CL23+CY23+DL23)*$C$2)</f>
        <v>0</v>
      </c>
      <c r="T23" s="304">
        <f>(改造舰娘!$T19)+(改造舰娘!$U19)*$C$3+((BX23+CK23+CX23+DK23)*$C$2)</f>
        <v>72</v>
      </c>
      <c r="U23" s="304">
        <f>(改造舰娘!$V19)+(改造舰娘!$W19)*$C$3+((CG23+CT23+DG23+DT23)*$C$2)</f>
        <v>105</v>
      </c>
      <c r="V23" s="305">
        <f>INT((((改造舰娘!$Y19)-(改造舰娘!$X19))*(((IF(D23=0,C23,D23))-1)/99))+改造舰娘!$X19)+((CB23+CO23+DB23+DO23)*$C$2)</f>
        <v>102</v>
      </c>
      <c r="W23" s="304">
        <f>INT((((改造舰娘!$AA19)-(改造舰娘!$Z19))*(((IF(D23=0,C23,D23))-1)/99))+改造舰娘!$Z19)+((CD23+CQ23+DD23+DQ23)*$C$2)</f>
        <v>72</v>
      </c>
      <c r="X23" s="304">
        <f>INT((((改造舰娘!$AC19)-(改造舰娘!$AB19))*(((IF(D23=0,C23,D23))-1)/99))+改造舰娘!$AB19)+((CA23+CN23+DA23+DN23)*$C$2)</f>
        <v>55</v>
      </c>
      <c r="Y23" s="303">
        <f>INT((((改造舰娘!$AE19)-(改造舰娘!$AD19))*(((IF(D23=0,C23,D23))-1)/99))+改造舰娘!$AD19)+((BZ23+CM23+CZ23+DM23)*$C$2)</f>
        <v>0</v>
      </c>
      <c r="Z23" s="474">
        <f>IF(改造舰娘!$AF19=0,"",改造舰娘!$AF19)</f>
        <v>12</v>
      </c>
      <c r="AA23" s="304">
        <f>IF(改造舰娘!$AG19="","",改造舰娘!$AG19)</f>
        <v>12</v>
      </c>
      <c r="AB23" s="304">
        <f>IF(改造舰娘!$AH19="","",改造舰娘!$AH19)</f>
        <v>12</v>
      </c>
      <c r="AC23" s="304">
        <f>IF(改造舰娘!$AI19="","",改造舰娘!$AI19)</f>
        <v>12</v>
      </c>
      <c r="AD23" s="304">
        <f>IF(改造舰娘!$AJ19="","",改造舰娘!$AJ19)</f>
        <v>48</v>
      </c>
      <c r="AE23" s="305">
        <f>IF(改造舰娘!$AK19="","",改造舰娘!$AK19)</f>
        <v>0</v>
      </c>
      <c r="AF23" s="304" t="str">
        <f>IF(改造舰娘!$AL19="","",改造舰娘!$AL19)</f>
        <v/>
      </c>
      <c r="AG23" s="304" t="str">
        <f>IF(改造舰娘!$AM19="","",改造舰娘!$AM19)</f>
        <v/>
      </c>
      <c r="AH23" s="304" t="str">
        <f>IF(改造舰娘!$AN19="","",改造舰娘!$AN19)</f>
        <v/>
      </c>
      <c r="AI23" s="304" t="str">
        <f>IF(改造舰娘!$AO19="","",改造舰娘!$AO19)</f>
        <v/>
      </c>
      <c r="AJ23" s="304" t="str">
        <f>IF(改造舰娘!$AP19="","",改造舰娘!$AP19)</f>
        <v/>
      </c>
      <c r="AK23" s="303" t="str">
        <f>IF(改造舰娘!$AQ19="","",改造舰娘!$AQ19)</f>
        <v/>
      </c>
      <c r="AL23" s="306" t="str">
        <f>IF(改造舰娘!$AS19="","",改造舰娘!$AS19)</f>
        <v>小猎犬导弹</v>
      </c>
      <c r="AM23" s="306" t="str">
        <f>IF(改造舰娘!$AT19="","",改造舰娘!$AT19)</f>
        <v>MK-10导弹发射器</v>
      </c>
      <c r="AN23" s="306" t="str">
        <f>IF(改造舰娘!$AU19="","",改造舰娘!$AU19)</f>
        <v>U国双联3英寸防空炮</v>
      </c>
      <c r="AO23" s="306" t="str">
        <f>IF(改造舰娘!$AV19="","",改造舰娘!$AV19)</f>
        <v/>
      </c>
      <c r="AP23" s="307" t="str">
        <f>IF(改造舰娘!$AW19="","",改造舰娘!$AW19)</f>
        <v>舰队防御伞(3级)：炮击战阶段，炮击会对敌方大型船单位造成额外25%的伤害。降低敌方开幕航空战与开幕导弹15%命中率。</v>
      </c>
      <c r="AQ23" s="308" t="str">
        <f>IF(改造舰娘!$AX19="","",改造舰娘!$AX19)</f>
        <v/>
      </c>
      <c r="AR23" s="304">
        <f>IF(改造舰娘!$AY19="","",改造舰娘!$AY19)</f>
        <v>85</v>
      </c>
      <c r="AS23" s="304">
        <f>IF(改造舰娘!$AZ19="","",改造舰娘!$AZ19)</f>
        <v>140</v>
      </c>
      <c r="AT23" s="304">
        <f>IF(改造舰娘!$BA19="","",改造舰娘!$BA19)</f>
        <v>2.88</v>
      </c>
      <c r="AU23" s="304">
        <f>IF(改造舰娘!$BB19="","",改造舰娘!$BB19)</f>
        <v>5.6</v>
      </c>
      <c r="AV23" s="305">
        <f>IF((改造舰娘!$BG19+改造舰娘!$BK19*$C$4)=0,"",(改造舰娘!$BG19+改造舰娘!$BK19*$C$4))</f>
        <v>68</v>
      </c>
      <c r="AW23" s="304">
        <f>IF((改造舰娘!$BH19+改造舰娘!$BL19*$C$4)=0,"",(改造舰娘!$BH19+改造舰娘!$BL19*$C$4))</f>
        <v>77</v>
      </c>
      <c r="AX23" s="304">
        <f>IF((改造舰娘!$BI19+改造舰娘!$BM19*$C$4)=0,"",(改造舰娘!$BI19+改造舰娘!$BM19*$C$4))</f>
        <v>61</v>
      </c>
      <c r="AY23" s="303">
        <f>IF((改造舰娘!$BJ19+改造舰娘!$BN19*$C$4)=0,"",(改造舰娘!$BJ19+改造舰娘!$BN19*$C$4))</f>
        <v>36</v>
      </c>
      <c r="AZ23" s="500">
        <f>IF(改造舰娘!BC19="","",改造舰娘!BC19)</f>
        <v>65</v>
      </c>
      <c r="BA23" s="500">
        <f>IF(改造舰娘!BD19="","",改造舰娘!BD19)</f>
        <v>0</v>
      </c>
      <c r="BB23" s="500">
        <f>IF(改造舰娘!BE19="","",改造舰娘!BE19)</f>
        <v>57</v>
      </c>
      <c r="BC23" s="498">
        <f>IF(改造舰娘!BF19="","",改造舰娘!BF19)</f>
        <v>84</v>
      </c>
      <c r="BD23" s="125" t="s">
        <v>5548</v>
      </c>
      <c r="BE23" s="339" t="b">
        <f>IF(改造舰娘!$BP19="","")</f>
        <v>0</v>
      </c>
      <c r="BF23" s="306" t="b">
        <f>IF(改造舰娘!$BQ19="","")</f>
        <v>0</v>
      </c>
      <c r="BG23" s="329" t="str">
        <f>IF(改造舰娘!$BR19="","")</f>
        <v/>
      </c>
      <c r="BH23" s="340" t="str">
        <f>IF(改造舰娘!$BS19="","")</f>
        <v/>
      </c>
      <c r="BU23" s="304">
        <f>IFERROR(VLOOKUP(AL23,装备!$B:$C,2,0),0)</f>
        <v>5</v>
      </c>
      <c r="BV23" s="304">
        <f>IFERROR(VLOOKUP($AL23,装备!$B:$Q,5,0),0)</f>
        <v>0</v>
      </c>
      <c r="BW23" s="304">
        <f>IFERROR(VLOOKUP($AL23,装备!$B:$Q,6,0),0)</f>
        <v>15</v>
      </c>
      <c r="BX23" s="304">
        <f>IFERROR(VLOOKUP($AL23,装备!$B:$Q,7,0),0)</f>
        <v>0</v>
      </c>
      <c r="BY23" s="304">
        <f>IFERROR(VLOOKUP($AL23,装备!$B:$Q,8,0),0)</f>
        <v>0</v>
      </c>
      <c r="BZ23" s="304">
        <f>IFERROR(VLOOKUP($AL23,装备!$B:$Q,9,0),0)</f>
        <v>0</v>
      </c>
      <c r="CA23" s="304">
        <f>IFERROR(VLOOKUP($AL23,装备!$B:$Q,10,0),0)</f>
        <v>0</v>
      </c>
      <c r="CB23" s="304">
        <f>IFERROR(VLOOKUP($AL23,装备!$B:$Q,11,0),0)</f>
        <v>0</v>
      </c>
      <c r="CC23" s="304" t="str">
        <f>IFERROR(VLOOKUP($AL23,装备!$B:$Q,12,0),0)</f>
        <v>无</v>
      </c>
      <c r="CD23" s="304">
        <f>IFERROR(VLOOKUP($AL23,装备!$B:$Q,13,0),0)</f>
        <v>0</v>
      </c>
      <c r="CE23" s="304">
        <f>IFERROR(VLOOKUP($AL23,装备!$B:$Q,14,0),0)</f>
        <v>0</v>
      </c>
      <c r="CF23" s="304">
        <f>IFERROR(VLOOKUP($AL23,装备!$B:$Q,16,0),0)</f>
        <v>17</v>
      </c>
      <c r="CG23" s="304">
        <f>IFERROR(VLOOKUP($AL23,装备!$B:$Q,5,0),0)</f>
        <v>0</v>
      </c>
      <c r="CH23" s="304">
        <f>IFERROR(VLOOKUP(AM23,装备!$B:$C,2,0),0)</f>
        <v>5</v>
      </c>
      <c r="CI23" s="304">
        <f>IFERROR(VLOOKUP($AM23,装备!$B:$Q,5,0),0)</f>
        <v>0</v>
      </c>
      <c r="CJ23" s="304">
        <f>IFERROR(VLOOKUP($AM23,装备!$B:$Q,6,0),0)</f>
        <v>0</v>
      </c>
      <c r="CK23" s="304">
        <f>IFERROR(VLOOKUP($AM23,装备!$B:$Q,7,0),0)</f>
        <v>0</v>
      </c>
      <c r="CL23" s="304">
        <f>IFERROR(VLOOKUP($AM23,装备!$B:$Q,8,0),0)</f>
        <v>0</v>
      </c>
      <c r="CM23" s="304">
        <f>IFERROR(VLOOKUP($AM23,装备!$B:$Q,9,0),0)</f>
        <v>0</v>
      </c>
      <c r="CN23" s="304">
        <f>IFERROR(VLOOKUP($AM23,装备!$B:$Q,10,0),0)</f>
        <v>0</v>
      </c>
      <c r="CO23" s="304">
        <f>IFERROR(VLOOKUP($AM23,装备!$B:$Q,11,0),0)</f>
        <v>3</v>
      </c>
      <c r="CP23" s="304" t="str">
        <f>IFERROR(VLOOKUP($AM23,装备!$B:$Q,12,0),0)</f>
        <v>无</v>
      </c>
      <c r="CQ23" s="304">
        <f>IFERROR(VLOOKUP($AM23,装备!$B:$Q,13,0),0)</f>
        <v>0</v>
      </c>
      <c r="CR23" s="304">
        <f>IFERROR(VLOOKUP($AM23,装备!$B:$Q,14,0),0)</f>
        <v>0</v>
      </c>
      <c r="CS23" s="304">
        <f>IFERROR(VLOOKUP($AM23,装备!$B:$Q,16,0),0)</f>
        <v>0</v>
      </c>
      <c r="CT23" s="304">
        <f>IFERROR(VLOOKUP($AM23,装备!$B:$Q,5,0),0)</f>
        <v>0</v>
      </c>
      <c r="CU23" s="304">
        <f>IFERROR(VLOOKUP(AN23,装备!$B:$C,2,0),0)</f>
        <v>5</v>
      </c>
      <c r="CV23" s="304">
        <f>IFERROR(VLOOKUP($AN23,装备!$B:$Q,5,0),0)</f>
        <v>0</v>
      </c>
      <c r="CW23" s="304">
        <f>IFERROR(VLOOKUP($AN23,装备!$B:$Q,6,0),0)</f>
        <v>2</v>
      </c>
      <c r="CX23" s="304">
        <f>IFERROR(VLOOKUP($AN23,装备!$B:$Q,7,0),0)</f>
        <v>0</v>
      </c>
      <c r="CY23" s="304">
        <f>IFERROR(VLOOKUP($AN23,装备!$B:$Q,8,0),0)</f>
        <v>0</v>
      </c>
      <c r="CZ23" s="304">
        <f>IFERROR(VLOOKUP($AN23,装备!$B:$Q,9,0),0)</f>
        <v>0</v>
      </c>
      <c r="DA23" s="304">
        <f>IFERROR(VLOOKUP($AN23,装备!$B:$Q,10,0),0)</f>
        <v>0</v>
      </c>
      <c r="DB23" s="304">
        <f>IFERROR(VLOOKUP($AN23,装备!$B:$Q,11,0),0)</f>
        <v>2</v>
      </c>
      <c r="DC23" s="304" t="str">
        <f>IFERROR(VLOOKUP($AN23,装备!$B:$Q,12,0),0)</f>
        <v>短</v>
      </c>
      <c r="DD23" s="304">
        <f>IFERROR(VLOOKUP($AN23,装备!$B:$Q,13,0),0)</f>
        <v>0</v>
      </c>
      <c r="DE23" s="304">
        <f>IFERROR(VLOOKUP($AN23,装备!$B:$Q,14,0),0)</f>
        <v>0</v>
      </c>
      <c r="DF23" s="304">
        <f>IFERROR(VLOOKUP($AN23,装备!$B:$Q,16,0),0)</f>
        <v>12</v>
      </c>
      <c r="DG23" s="304">
        <f>IFERROR(VLOOKUP($AN23,装备!$B:$Q,5,0),0)</f>
        <v>0</v>
      </c>
      <c r="DH23" s="304">
        <f>IFERROR(VLOOKUP(AO23,装备!$B:$C,2,0),0)</f>
        <v>0</v>
      </c>
      <c r="DI23" s="304">
        <f>IFERROR(VLOOKUP($AO23,装备!$B:$Q,5,0),0)</f>
        <v>0</v>
      </c>
      <c r="DJ23" s="304">
        <f>IFERROR(VLOOKUP($AO23,装备!$B:$Q,6,0),0)</f>
        <v>0</v>
      </c>
      <c r="DK23" s="304">
        <f>IFERROR(VLOOKUP($AO23,装备!$B:$Q,7,0),0)</f>
        <v>0</v>
      </c>
      <c r="DL23" s="304">
        <f>IFERROR(VLOOKUP($AO23,装备!$B:$Q,8,0),0)</f>
        <v>0</v>
      </c>
      <c r="DM23" s="304">
        <f>IFERROR(VLOOKUP($AO23,装备!$B:$Q,9,0),0)</f>
        <v>0</v>
      </c>
      <c r="DN23" s="304">
        <f>IFERROR(VLOOKUP($AO23,装备!$B:$Q,10,0),0)</f>
        <v>0</v>
      </c>
      <c r="DO23" s="304">
        <f>IFERROR(VLOOKUP($AO23,装备!$B:$Q,11,0),0)</f>
        <v>0</v>
      </c>
      <c r="DP23" s="304">
        <f>IFERROR(VLOOKUP($AO23,装备!$B:$Q,12,0),0)</f>
        <v>0</v>
      </c>
      <c r="DQ23" s="304">
        <f>IFERROR(VLOOKUP($AO23,装备!$B:$Q,13,0),0)</f>
        <v>0</v>
      </c>
      <c r="DR23" s="304">
        <f>IFERROR(VLOOKUP($AO23,装备!$B:$Q,14,0),0)</f>
        <v>0</v>
      </c>
      <c r="DS23" s="304">
        <f>IFERROR(VLOOKUP($AO23,装备!$B:$Q,16,0),0)</f>
        <v>0</v>
      </c>
      <c r="DT23" s="304">
        <f>IFERROR(VLOOKUP($AO23,装备!$B:$Q,5,0),0)</f>
        <v>0</v>
      </c>
    </row>
    <row r="24" spans="1:124" ht="40.5">
      <c r="A24" s="301">
        <f>改造舰娘!$A20</f>
        <v>11002213</v>
      </c>
      <c r="B24" s="354" t="s">
        <v>566</v>
      </c>
      <c r="C24" s="323"/>
      <c r="D24" s="323">
        <f t="shared" si="0"/>
        <v>110</v>
      </c>
      <c r="E24" s="303">
        <f>改造舰娘!$C20</f>
        <v>6</v>
      </c>
      <c r="F24" s="304" t="str">
        <f>改造舰娘!$D20</f>
        <v>航母</v>
      </c>
      <c r="G24" s="304" t="str">
        <f>改造舰娘!$E20</f>
        <v>大型</v>
      </c>
      <c r="H24" s="304" t="str">
        <f>改造舰娘!$F20</f>
        <v>主力舰</v>
      </c>
      <c r="I24" s="452">
        <f>改造舰娘!$AR20</f>
        <v>4</v>
      </c>
      <c r="J24" s="304" t="str">
        <f>改造舰娘!$G20</f>
        <v>日本</v>
      </c>
      <c r="K24" s="312">
        <f>改造舰娘!$H20+(BV24+CI24+CV24+DI24)*$C$2</f>
        <v>79</v>
      </c>
      <c r="L24" s="304">
        <f>改造舰娘!$I20</f>
        <v>1</v>
      </c>
      <c r="M24" s="304">
        <f>改造舰娘!$J20</f>
        <v>6</v>
      </c>
      <c r="N24" s="518">
        <f>改造舰娘!$K20</f>
        <v>6</v>
      </c>
      <c r="O24" s="304">
        <f>改造舰娘!$L20+((CE24+CR24+DE24+DR24)*$C$2)</f>
        <v>10</v>
      </c>
      <c r="P24" s="304" t="str">
        <f>IF($C$2=1,(IF(ISERROR(FIND("超长",改造舰娘!$M20&amp;CC24&amp;CP24&amp;DC24&amp;DP24,1)),IF(ISERROR(FIND("长",改造舰娘!$M20&amp;CC24&amp;CP24&amp;DC24&amp;DP24,1)),IF(ISERROR(FIND("中",改造舰娘!$M20&amp;CC24&amp;CP24&amp;DC24&amp;DP24,1)),IF(ISERROR(FIND("短",改造舰娘!$M20&amp;CC24&amp;CP24&amp;DC24&amp;DP24,1)),IF(ISERROR(FIND("无",改造舰娘!$M20&amp;CC24&amp;CP24&amp;DC24&amp;DP24,1)),0,"无"),"短"),"中"),"长"),"超长")),改造舰娘!$M20)</f>
        <v>短</v>
      </c>
      <c r="Q24" s="303">
        <f>改造舰娘!$N20</f>
        <v>31.2</v>
      </c>
      <c r="R24" s="304">
        <f>(改造舰娘!$P20)+(改造舰娘!$Q20)*$C$3+((BW24+CJ24+CW24+DJ24)*$C$2)</f>
        <v>40</v>
      </c>
      <c r="S24" s="304">
        <f>(改造舰娘!$R20)+(改造舰娘!$S20)*$C$3+((BY24+CL24+CY24+DL24)*$C$2)</f>
        <v>0</v>
      </c>
      <c r="T24" s="304">
        <f>(改造舰娘!$T20)+(改造舰娘!$U20)*$C$3+((BX24+CK24+CX24+DK24)*$C$2)</f>
        <v>61</v>
      </c>
      <c r="U24" s="304">
        <f>(改造舰娘!$V20)+(改造舰娘!$W20)*$C$3+((CG24+CT24+DG24+DT24)*$C$2)</f>
        <v>62</v>
      </c>
      <c r="V24" s="305">
        <f>INT((((改造舰娘!$Y20)-(改造舰娘!$X20))*(((IF(D24=0,C24,D24))-1)/99))+改造舰娘!$X20)+((CB24+CO24+DB24+DO24)*$C$2)</f>
        <v>102</v>
      </c>
      <c r="W24" s="304">
        <f>INT((((改造舰娘!$AA20)-(改造舰娘!$Z20))*(((IF(D24=0,C24,D24))-1)/99))+改造舰娘!$Z20)+((CD24+CQ24+DD24+DQ24)*$C$2)</f>
        <v>57</v>
      </c>
      <c r="X24" s="304">
        <f>INT((((改造舰娘!$AC20)-(改造舰娘!$AB20))*(((IF(D24=0,C24,D24))-1)/99))+改造舰娘!$AB20)+((CA24+CN24+DA24+DN24)*$C$2)</f>
        <v>77</v>
      </c>
      <c r="Y24" s="303">
        <f>INT((((改造舰娘!$AE20)-(改造舰娘!$AD20))*(((IF(D24=0,C24,D24))-1)/99))+改造舰娘!$AD20)+((BZ24+CM24+CZ24+DM24)*$C$2)</f>
        <v>0</v>
      </c>
      <c r="Z24" s="474">
        <f>IF(改造舰娘!$AF20=0,"",改造舰娘!$AF20)</f>
        <v>20</v>
      </c>
      <c r="AA24" s="304">
        <f>IF(改造舰娘!$AG20="","",改造舰娘!$AG20)</f>
        <v>20</v>
      </c>
      <c r="AB24" s="304">
        <f>IF(改造舰娘!$AH20="","",改造舰娘!$AH20)</f>
        <v>36</v>
      </c>
      <c r="AC24" s="304">
        <f>IF(改造舰娘!$AI20="","",改造舰娘!$AI20)</f>
        <v>10</v>
      </c>
      <c r="AD24" s="304">
        <f>IF(改造舰娘!$AJ20="","",改造舰娘!$AJ20)</f>
        <v>86</v>
      </c>
      <c r="AE24" s="305">
        <f>IF(改造舰娘!$AK20="","",改造舰娘!$AK20)</f>
        <v>0</v>
      </c>
      <c r="AF24" s="304" t="str">
        <f>IF(改造舰娘!$AL20="","",改造舰娘!$AL20)</f>
        <v/>
      </c>
      <c r="AG24" s="304" t="str">
        <f>IF(改造舰娘!$AM20="","",改造舰娘!$AM20)</f>
        <v/>
      </c>
      <c r="AH24" s="304" t="str">
        <f>IF(改造舰娘!$AN20="","",改造舰娘!$AN20)</f>
        <v/>
      </c>
      <c r="AI24" s="304" t="str">
        <f>IF(改造舰娘!$AO20="","",改造舰娘!$AO20)</f>
        <v/>
      </c>
      <c r="AJ24" s="304" t="str">
        <f>IF(改造舰娘!$AP20="","",改造舰娘!$AP20)</f>
        <v/>
      </c>
      <c r="AK24" s="303" t="str">
        <f>IF(改造舰娘!$AQ20="","",改造舰娘!$AQ20)</f>
        <v/>
      </c>
      <c r="AL24" s="306" t="str">
        <f>IF(改造舰娘!$AS20="","",改造舰娘!$AS20)</f>
        <v>九七式舰攻（80番）</v>
      </c>
      <c r="AM24" s="306" t="str">
        <f>IF(改造舰娘!$AT20="","",改造舰娘!$AT20)</f>
        <v>烈风</v>
      </c>
      <c r="AN24" s="306" t="str">
        <f>IF(改造舰娘!$AU20="","",改造舰娘!$AU20)</f>
        <v/>
      </c>
      <c r="AO24" s="306" t="str">
        <f>IF(改造舰娘!$AV20="","",改造舰娘!$AV20)</f>
        <v/>
      </c>
      <c r="AP24" s="307" t="str">
        <f>IF(改造舰娘!$AW20="","",改造舰娘!$AW20)</f>
        <v>奇袭(3级)：旗舰技能，索敌成功时，敌方全体对空值降低30%。</v>
      </c>
      <c r="AQ24" s="308" t="str">
        <f>IF(改造舰娘!$AX20="","",改造舰娘!$AX20)</f>
        <v>命运的五分钟(3级)：鱼雷机装备数量较多时，鱼雷机威力增加25%，轰炸机威力降低25%。轰炸机装备数量较多时，轰炸机威力增加25%，鱼雷机威力降低25%。</v>
      </c>
      <c r="AR24" s="304">
        <f>IF(改造舰娘!$AY20="","",改造舰娘!$AY20)</f>
        <v>60</v>
      </c>
      <c r="AS24" s="304">
        <f>IF(改造舰娘!$AZ20="","",改造舰娘!$AZ20)</f>
        <v>55</v>
      </c>
      <c r="AT24" s="304">
        <f>IF(改造舰娘!$BA20="","",改造舰娘!$BA20)</f>
        <v>2.4</v>
      </c>
      <c r="AU24" s="304">
        <f>IF(改造舰娘!$BB20="","",改造舰娘!$BB20)</f>
        <v>4.5</v>
      </c>
      <c r="AV24" s="305">
        <f>IF((改造舰娘!$BG20+改造舰娘!$BK20*$C$4)=0,"",(改造舰娘!$BG20+改造舰娘!$BK20*$C$4))</f>
        <v>34</v>
      </c>
      <c r="AW24" s="304">
        <f>IF((改造舰娘!$BH20+改造舰娘!$BL20*$C$4)=0,"",(改造舰娘!$BH20+改造舰娘!$BL20*$C$4))</f>
        <v>43</v>
      </c>
      <c r="AX24" s="304">
        <f>IF((改造舰娘!$BI20+改造舰娘!$BM20*$C$4)=0,"",(改造舰娘!$BI20+改造舰娘!$BM20*$C$4))</f>
        <v>62</v>
      </c>
      <c r="AY24" s="303">
        <f>IF((改造舰娘!$BJ20+改造舰娘!$BN20*$C$4)=0,"",(改造舰娘!$BJ20+改造舰娘!$BN20*$C$4))</f>
        <v>55</v>
      </c>
      <c r="AZ24" s="500">
        <f>IF(改造舰娘!BC20="","",改造舰娘!BC20)</f>
        <v>0</v>
      </c>
      <c r="BA24" s="500">
        <f>IF(改造舰娘!BD20="","",改造舰娘!BD20)</f>
        <v>0</v>
      </c>
      <c r="BB24" s="500">
        <f>IF(改造舰娘!BE20="","",改造舰娘!BE20)</f>
        <v>18</v>
      </c>
      <c r="BC24" s="498">
        <f>IF(改造舰娘!BF20="","",改造舰娘!BF20)</f>
        <v>32</v>
      </c>
      <c r="BD24" s="125" t="s">
        <v>5549</v>
      </c>
      <c r="BE24" s="339" t="b">
        <f>IF(改造舰娘!$BP20="","")</f>
        <v>0</v>
      </c>
      <c r="BF24" s="306" t="b">
        <f>IF(改造舰娘!$BQ20="","")</f>
        <v>0</v>
      </c>
      <c r="BG24" s="329" t="str">
        <f>IF(改造舰娘!$BR20="","")</f>
        <v/>
      </c>
      <c r="BH24" s="340" t="str">
        <f>IF(改造舰娘!$BS20="","")</f>
        <v/>
      </c>
      <c r="BU24" s="304">
        <f>IFERROR(VLOOKUP(AL24,装备!$B:$C,2,0),0)</f>
        <v>4</v>
      </c>
      <c r="BV24" s="304">
        <f>IFERROR(VLOOKUP($AL24,装备!$B:$Q,5,0),0)</f>
        <v>0</v>
      </c>
      <c r="BW24" s="304">
        <f>IFERROR(VLOOKUP($AL24,装备!$B:$Q,6,0),0)</f>
        <v>0</v>
      </c>
      <c r="BX24" s="304">
        <f>IFERROR(VLOOKUP($AL24,装备!$B:$Q,7,0),0)</f>
        <v>0</v>
      </c>
      <c r="BY24" s="304">
        <f>IFERROR(VLOOKUP($AL24,装备!$B:$Q,8,0),0)</f>
        <v>0</v>
      </c>
      <c r="BZ24" s="304">
        <f>IFERROR(VLOOKUP($AL24,装备!$B:$Q,9,0),0)</f>
        <v>0</v>
      </c>
      <c r="CA24" s="304">
        <f>IFERROR(VLOOKUP($AL24,装备!$B:$Q,10,0),0)</f>
        <v>0</v>
      </c>
      <c r="CB24" s="304">
        <f>IFERROR(VLOOKUP($AL24,装备!$B:$Q,11,0),0)</f>
        <v>0</v>
      </c>
      <c r="CC24" s="304" t="str">
        <f>IFERROR(VLOOKUP($AL24,装备!$B:$Q,12,0),0)</f>
        <v>无</v>
      </c>
      <c r="CD24" s="304">
        <f>IFERROR(VLOOKUP($AL24,装备!$B:$Q,13,0),0)</f>
        <v>0</v>
      </c>
      <c r="CE24" s="304">
        <f>IFERROR(VLOOKUP($AL24,装备!$B:$Q,14,0),0)</f>
        <v>0</v>
      </c>
      <c r="CF24" s="304">
        <f>IFERROR(VLOOKUP($AL24,装备!$B:$Q,16,0),0)</f>
        <v>0</v>
      </c>
      <c r="CG24" s="304">
        <f>IFERROR(VLOOKUP($AL24,装备!$B:$Q,5,0),0)</f>
        <v>0</v>
      </c>
      <c r="CH24" s="304">
        <f>IFERROR(VLOOKUP(AM24,装备!$B:$C,2,0),0)</f>
        <v>5</v>
      </c>
      <c r="CI24" s="304">
        <f>IFERROR(VLOOKUP($AM24,装备!$B:$Q,5,0),0)</f>
        <v>0</v>
      </c>
      <c r="CJ24" s="304">
        <f>IFERROR(VLOOKUP($AM24,装备!$B:$Q,6,0),0)</f>
        <v>0</v>
      </c>
      <c r="CK24" s="304">
        <f>IFERROR(VLOOKUP($AM24,装备!$B:$Q,7,0),0)</f>
        <v>0</v>
      </c>
      <c r="CL24" s="304">
        <f>IFERROR(VLOOKUP($AM24,装备!$B:$Q,8,0),0)</f>
        <v>0</v>
      </c>
      <c r="CM24" s="304">
        <f>IFERROR(VLOOKUP($AM24,装备!$B:$Q,9,0),0)</f>
        <v>0</v>
      </c>
      <c r="CN24" s="304">
        <f>IFERROR(VLOOKUP($AM24,装备!$B:$Q,10,0),0)</f>
        <v>0</v>
      </c>
      <c r="CO24" s="304">
        <f>IFERROR(VLOOKUP($AM24,装备!$B:$Q,11,0),0)</f>
        <v>0</v>
      </c>
      <c r="CP24" s="304" t="str">
        <f>IFERROR(VLOOKUP($AM24,装备!$B:$Q,12,0),0)</f>
        <v>无</v>
      </c>
      <c r="CQ24" s="304">
        <f>IFERROR(VLOOKUP($AM24,装备!$B:$Q,13,0),0)</f>
        <v>2</v>
      </c>
      <c r="CR24" s="304">
        <f>IFERROR(VLOOKUP($AM24,装备!$B:$Q,14,0),0)</f>
        <v>0</v>
      </c>
      <c r="CS24" s="304">
        <f>IFERROR(VLOOKUP($AM24,装备!$B:$Q,16,0),0)</f>
        <v>9</v>
      </c>
      <c r="CT24" s="304">
        <f>IFERROR(VLOOKUP($AM24,装备!$B:$Q,5,0),0)</f>
        <v>0</v>
      </c>
      <c r="CU24" s="304">
        <f>IFERROR(VLOOKUP(AN24,装备!$B:$C,2,0),0)</f>
        <v>0</v>
      </c>
      <c r="CV24" s="304">
        <f>IFERROR(VLOOKUP($AN24,装备!$B:$Q,5,0),0)</f>
        <v>0</v>
      </c>
      <c r="CW24" s="304">
        <f>IFERROR(VLOOKUP($AN24,装备!$B:$Q,6,0),0)</f>
        <v>0</v>
      </c>
      <c r="CX24" s="304">
        <f>IFERROR(VLOOKUP($AN24,装备!$B:$Q,7,0),0)</f>
        <v>0</v>
      </c>
      <c r="CY24" s="304">
        <f>IFERROR(VLOOKUP($AN24,装备!$B:$Q,8,0),0)</f>
        <v>0</v>
      </c>
      <c r="CZ24" s="304">
        <f>IFERROR(VLOOKUP($AN24,装备!$B:$Q,9,0),0)</f>
        <v>0</v>
      </c>
      <c r="DA24" s="304">
        <f>IFERROR(VLOOKUP($AN24,装备!$B:$Q,10,0),0)</f>
        <v>0</v>
      </c>
      <c r="DB24" s="304">
        <f>IFERROR(VLOOKUP($AN24,装备!$B:$Q,11,0),0)</f>
        <v>0</v>
      </c>
      <c r="DC24" s="304">
        <f>IFERROR(VLOOKUP($AN24,装备!$B:$Q,12,0),0)</f>
        <v>0</v>
      </c>
      <c r="DD24" s="304">
        <f>IFERROR(VLOOKUP($AN24,装备!$B:$Q,13,0),0)</f>
        <v>0</v>
      </c>
      <c r="DE24" s="304">
        <f>IFERROR(VLOOKUP($AN24,装备!$B:$Q,14,0),0)</f>
        <v>0</v>
      </c>
      <c r="DF24" s="304">
        <f>IFERROR(VLOOKUP($AN24,装备!$B:$Q,16,0),0)</f>
        <v>0</v>
      </c>
      <c r="DG24" s="304">
        <f>IFERROR(VLOOKUP($AN24,装备!$B:$Q,5,0),0)</f>
        <v>0</v>
      </c>
      <c r="DH24" s="304">
        <f>IFERROR(VLOOKUP(AO24,装备!$B:$C,2,0),0)</f>
        <v>0</v>
      </c>
      <c r="DI24" s="304">
        <f>IFERROR(VLOOKUP($AO24,装备!$B:$Q,5,0),0)</f>
        <v>0</v>
      </c>
      <c r="DJ24" s="304">
        <f>IFERROR(VLOOKUP($AO24,装备!$B:$Q,6,0),0)</f>
        <v>0</v>
      </c>
      <c r="DK24" s="304">
        <f>IFERROR(VLOOKUP($AO24,装备!$B:$Q,7,0),0)</f>
        <v>0</v>
      </c>
      <c r="DL24" s="304">
        <f>IFERROR(VLOOKUP($AO24,装备!$B:$Q,8,0),0)</f>
        <v>0</v>
      </c>
      <c r="DM24" s="304">
        <f>IFERROR(VLOOKUP($AO24,装备!$B:$Q,9,0),0)</f>
        <v>0</v>
      </c>
      <c r="DN24" s="304">
        <f>IFERROR(VLOOKUP($AO24,装备!$B:$Q,10,0),0)</f>
        <v>0</v>
      </c>
      <c r="DO24" s="304">
        <f>IFERROR(VLOOKUP($AO24,装备!$B:$Q,11,0),0)</f>
        <v>0</v>
      </c>
      <c r="DP24" s="304">
        <f>IFERROR(VLOOKUP($AO24,装备!$B:$Q,12,0),0)</f>
        <v>0</v>
      </c>
      <c r="DQ24" s="304">
        <f>IFERROR(VLOOKUP($AO24,装备!$B:$Q,13,0),0)</f>
        <v>0</v>
      </c>
      <c r="DR24" s="304">
        <f>IFERROR(VLOOKUP($AO24,装备!$B:$Q,14,0),0)</f>
        <v>0</v>
      </c>
      <c r="DS24" s="304">
        <f>IFERROR(VLOOKUP($AO24,装备!$B:$Q,16,0),0)</f>
        <v>0</v>
      </c>
      <c r="DT24" s="304">
        <f>IFERROR(VLOOKUP($AO24,装备!$B:$Q,5,0),0)</f>
        <v>0</v>
      </c>
    </row>
    <row r="25" spans="1:124" ht="67.5">
      <c r="A25" s="301">
        <f>改造舰娘!$A21</f>
        <v>11002313</v>
      </c>
      <c r="B25" s="354" t="s">
        <v>565</v>
      </c>
      <c r="C25" s="323"/>
      <c r="D25" s="323">
        <f t="shared" si="0"/>
        <v>110</v>
      </c>
      <c r="E25" s="303">
        <f>改造舰娘!$C21</f>
        <v>6</v>
      </c>
      <c r="F25" s="304" t="str">
        <f>改造舰娘!$D21</f>
        <v>航母</v>
      </c>
      <c r="G25" s="304" t="str">
        <f>改造舰娘!$E21</f>
        <v>大型</v>
      </c>
      <c r="H25" s="304" t="str">
        <f>改造舰娘!$F21</f>
        <v>主力舰</v>
      </c>
      <c r="I25" s="452">
        <f>改造舰娘!$AR21</f>
        <v>4</v>
      </c>
      <c r="J25" s="304" t="str">
        <f>改造舰娘!$G21</f>
        <v>日本</v>
      </c>
      <c r="K25" s="312">
        <f>改造舰娘!$H21+(BV25+CI25+CV25+DI25)*$C$2</f>
        <v>81</v>
      </c>
      <c r="L25" s="304">
        <f>改造舰娘!$I21</f>
        <v>-1</v>
      </c>
      <c r="M25" s="304">
        <f>改造舰娘!$J21</f>
        <v>4</v>
      </c>
      <c r="N25" s="518">
        <f>改造舰娘!$K21</f>
        <v>5</v>
      </c>
      <c r="O25" s="304">
        <f>改造舰娘!$L21+((CE25+CR25+DE25+DR25)*$C$2)</f>
        <v>10</v>
      </c>
      <c r="P25" s="304" t="str">
        <f>IF($C$2=1,(IF(ISERROR(FIND("超长",改造舰娘!$M21&amp;CC25&amp;CP25&amp;DC25&amp;DP25,1)),IF(ISERROR(FIND("长",改造舰娘!$M21&amp;CC25&amp;CP25&amp;DC25&amp;DP25,1)),IF(ISERROR(FIND("中",改造舰娘!$M21&amp;CC25&amp;CP25&amp;DC25&amp;DP25,1)),IF(ISERROR(FIND("短",改造舰娘!$M21&amp;CC25&amp;CP25&amp;DC25&amp;DP25,1)),IF(ISERROR(FIND("无",改造舰娘!$M21&amp;CC25&amp;CP25&amp;DC25&amp;DP25,1)),0,"无"),"短"),"中"),"长"),"超长")),改造舰娘!$M21)</f>
        <v>短</v>
      </c>
      <c r="Q25" s="303">
        <f>改造舰娘!$N21</f>
        <v>28</v>
      </c>
      <c r="R25" s="304">
        <f>(改造舰娘!$P21)+(改造舰娘!$Q21)*$C$3+((BW25+CJ25+CW25+DJ25)*$C$2)</f>
        <v>40</v>
      </c>
      <c r="S25" s="304">
        <f>(改造舰娘!$R21)+(改造舰娘!$S21)*$C$3+((BY25+CL25+CY25+DL25)*$C$2)</f>
        <v>0</v>
      </c>
      <c r="T25" s="304">
        <f>(改造舰娘!$T21)+(改造舰娘!$U21)*$C$3+((BX25+CK25+CX25+DK25)*$C$2)</f>
        <v>68</v>
      </c>
      <c r="U25" s="304">
        <f>(改造舰娘!$V21)+(改造舰娘!$W21)*$C$3+((CG25+CT25+DG25+DT25)*$C$2)</f>
        <v>67</v>
      </c>
      <c r="V25" s="305">
        <f>INT((((改造舰娘!$Y21)-(改造舰娘!$X21))*(((IF(D25=0,C25,D25))-1)/99))+改造舰娘!$X21)+((CB25+CO25+DB25+DO25)*$C$2)</f>
        <v>102</v>
      </c>
      <c r="W25" s="304">
        <f>INT((((改造舰娘!$AA21)-(改造舰娘!$Z21))*(((IF(D25=0,C25,D25))-1)/99))+改造舰娘!$Z21)+((CD25+CQ25+DD25+DQ25)*$C$2)</f>
        <v>56</v>
      </c>
      <c r="X25" s="304">
        <f>INT((((改造舰娘!$AC21)-(改造舰娘!$AB21))*(((IF(D25=0,C25,D25))-1)/99))+改造舰娘!$AB21)+((CA25+CN25+DA25+DN25)*$C$2)</f>
        <v>75</v>
      </c>
      <c r="Y25" s="303">
        <f>INT((((改造舰娘!$AE21)-(改造舰娘!$AD21))*(((IF(D25=0,C25,D25))-1)/99))+改造舰娘!$AD21)+((BZ25+CM25+CZ25+DM25)*$C$2)</f>
        <v>0</v>
      </c>
      <c r="Z25" s="474">
        <f>IF(改造舰娘!$AF21=0,"",改造舰娘!$AF21)</f>
        <v>22</v>
      </c>
      <c r="AA25" s="304">
        <f>IF(改造舰娘!$AG21="","",改造舰娘!$AG21)</f>
        <v>18</v>
      </c>
      <c r="AB25" s="304">
        <f>IF(改造舰娘!$AH21="","",改造舰娘!$AH21)</f>
        <v>40</v>
      </c>
      <c r="AC25" s="304">
        <f>IF(改造舰娘!$AI21="","",改造舰娘!$AI21)</f>
        <v>15</v>
      </c>
      <c r="AD25" s="304">
        <f>IF(改造舰娘!$AJ21="","",改造舰娘!$AJ21)</f>
        <v>95</v>
      </c>
      <c r="AE25" s="305">
        <f>IF(改造舰娘!$AK21="","",改造舰娘!$AK21)</f>
        <v>0</v>
      </c>
      <c r="AF25" s="304" t="str">
        <f>IF(改造舰娘!$AL21="","",改造舰娘!$AL21)</f>
        <v/>
      </c>
      <c r="AG25" s="304" t="str">
        <f>IF(改造舰娘!$AM21="","",改造舰娘!$AM21)</f>
        <v/>
      </c>
      <c r="AH25" s="304" t="str">
        <f>IF(改造舰娘!$AN21="","",改造舰娘!$AN21)</f>
        <v/>
      </c>
      <c r="AI25" s="304" t="str">
        <f>IF(改造舰娘!$AO21="","",改造舰娘!$AO21)</f>
        <v/>
      </c>
      <c r="AJ25" s="304" t="str">
        <f>IF(改造舰娘!$AP21="","",改造舰娘!$AP21)</f>
        <v/>
      </c>
      <c r="AK25" s="303" t="str">
        <f>IF(改造舰娘!$AQ21="","",改造舰娘!$AQ21)</f>
        <v/>
      </c>
      <c r="AL25" s="306" t="str">
        <f>IF(改造舰娘!$AS21="","",改造舰娘!$AS21)</f>
        <v>烈风</v>
      </c>
      <c r="AM25" s="306" t="str">
        <f>IF(改造舰娘!$AT21="","",改造舰娘!$AT21)</f>
        <v>九七式舰攻（80番）</v>
      </c>
      <c r="AN25" s="306" t="str">
        <f>IF(改造舰娘!$AU21="","",改造舰娘!$AU21)</f>
        <v/>
      </c>
      <c r="AO25" s="306" t="str">
        <f>IF(改造舰娘!$AV21="","",改造舰娘!$AV21)</f>
        <v/>
      </c>
      <c r="AP25" s="307" t="str">
        <f>IF(改造舰娘!$AW21="","",改造舰娘!$AW21)</f>
        <v>舰攻队出击(3级)：开幕航空战阶段提升自身12%暴击率，炮击战阶段提升自身命中率12%</v>
      </c>
      <c r="AQ25" s="308" t="str">
        <f>IF(改造舰娘!$AX21="","",改造舰娘!$AX21)</f>
        <v>机动部队(3级)：此技能在舰队舰船数大于等于4时生效。当队伍的平均航速大于加贺自身航速时，提升自身装甲值12点、对空值12点；当队伍平均航速小于加贺自身航速时，提升自身轰炸机20%的威力；当队伍的平均航速等于加贺自身航速时，两种效果皆生效。</v>
      </c>
      <c r="AR25" s="304">
        <f>IF(改造舰娘!$AY21="","",改造舰娘!$AY21)</f>
        <v>60</v>
      </c>
      <c r="AS25" s="304">
        <f>IF(改造舰娘!$AZ21="","",改造舰娘!$AZ21)</f>
        <v>55</v>
      </c>
      <c r="AT25" s="304">
        <f>IF(改造舰娘!$BA21="","",改造舰娘!$BA21)</f>
        <v>2.56</v>
      </c>
      <c r="AU25" s="304">
        <f>IF(改造舰娘!$BB21="","",改造舰娘!$BB21)</f>
        <v>4.8</v>
      </c>
      <c r="AV25" s="305">
        <f>IF((改造舰娘!$BG21+改造舰娘!$BK21*$C$4)=0,"",(改造舰娘!$BG21+改造舰娘!$BK21*$C$4))</f>
        <v>34</v>
      </c>
      <c r="AW25" s="304">
        <f>IF((改造舰娘!$BH21+改造舰娘!$BL21*$C$4)=0,"",(改造舰娘!$BH21+改造舰娘!$BL21*$C$4))</f>
        <v>43</v>
      </c>
      <c r="AX25" s="304">
        <f>IF((改造舰娘!$BI21+改造舰娘!$BM21*$C$4)=0,"",(改造舰娘!$BI21+改造舰娘!$BM21*$C$4))</f>
        <v>62</v>
      </c>
      <c r="AY25" s="303">
        <f>IF((改造舰娘!$BJ21+改造舰娘!$BN21*$C$4)=0,"",(改造舰娘!$BJ21+改造舰娘!$BN21*$C$4))</f>
        <v>55</v>
      </c>
      <c r="AZ25" s="500">
        <f>IF(改造舰娘!BC21="","",改造舰娘!BC21)</f>
        <v>0</v>
      </c>
      <c r="BA25" s="500">
        <f>IF(改造舰娘!BD21="","",改造舰娘!BD21)</f>
        <v>0</v>
      </c>
      <c r="BB25" s="500">
        <f>IF(改造舰娘!BE21="","",改造舰娘!BE21)</f>
        <v>19</v>
      </c>
      <c r="BC25" s="498">
        <f>IF(改造舰娘!BF21="","",改造舰娘!BF21)</f>
        <v>38</v>
      </c>
      <c r="BD25" s="125" t="s">
        <v>5550</v>
      </c>
      <c r="BE25" s="339" t="b">
        <f>IF(改造舰娘!$BP21="","")</f>
        <v>0</v>
      </c>
      <c r="BF25" s="306" t="b">
        <f>IF(改造舰娘!$BQ21="","")</f>
        <v>0</v>
      </c>
      <c r="BG25" s="329" t="str">
        <f>IF(改造舰娘!$BR21="","")</f>
        <v/>
      </c>
      <c r="BH25" s="340" t="str">
        <f>IF(改造舰娘!$BS21="","")</f>
        <v/>
      </c>
      <c r="BU25" s="304">
        <f>IFERROR(VLOOKUP(AL25,装备!$B:$C,2,0),0)</f>
        <v>5</v>
      </c>
      <c r="BV25" s="304">
        <f>IFERROR(VLOOKUP($AL25,装备!$B:$Q,5,0),0)</f>
        <v>0</v>
      </c>
      <c r="BW25" s="304">
        <f>IFERROR(VLOOKUP($AL25,装备!$B:$Q,6,0),0)</f>
        <v>0</v>
      </c>
      <c r="BX25" s="304">
        <f>IFERROR(VLOOKUP($AL25,装备!$B:$Q,7,0),0)</f>
        <v>0</v>
      </c>
      <c r="BY25" s="304">
        <f>IFERROR(VLOOKUP($AL25,装备!$B:$Q,8,0),0)</f>
        <v>0</v>
      </c>
      <c r="BZ25" s="304">
        <f>IFERROR(VLOOKUP($AL25,装备!$B:$Q,9,0),0)</f>
        <v>0</v>
      </c>
      <c r="CA25" s="304">
        <f>IFERROR(VLOOKUP($AL25,装备!$B:$Q,10,0),0)</f>
        <v>0</v>
      </c>
      <c r="CB25" s="304">
        <f>IFERROR(VLOOKUP($AL25,装备!$B:$Q,11,0),0)</f>
        <v>0</v>
      </c>
      <c r="CC25" s="304" t="str">
        <f>IFERROR(VLOOKUP($AL25,装备!$B:$Q,12,0),0)</f>
        <v>无</v>
      </c>
      <c r="CD25" s="304">
        <f>IFERROR(VLOOKUP($AL25,装备!$B:$Q,13,0),0)</f>
        <v>2</v>
      </c>
      <c r="CE25" s="304">
        <f>IFERROR(VLOOKUP($AL25,装备!$B:$Q,14,0),0)</f>
        <v>0</v>
      </c>
      <c r="CF25" s="304">
        <f>IFERROR(VLOOKUP($AL25,装备!$B:$Q,16,0),0)</f>
        <v>9</v>
      </c>
      <c r="CG25" s="304">
        <f>IFERROR(VLOOKUP($AL25,装备!$B:$Q,5,0),0)</f>
        <v>0</v>
      </c>
      <c r="CH25" s="304">
        <f>IFERROR(VLOOKUP(AM25,装备!$B:$C,2,0),0)</f>
        <v>4</v>
      </c>
      <c r="CI25" s="304">
        <f>IFERROR(VLOOKUP($AM25,装备!$B:$Q,5,0),0)</f>
        <v>0</v>
      </c>
      <c r="CJ25" s="304">
        <f>IFERROR(VLOOKUP($AM25,装备!$B:$Q,6,0),0)</f>
        <v>0</v>
      </c>
      <c r="CK25" s="304">
        <f>IFERROR(VLOOKUP($AM25,装备!$B:$Q,7,0),0)</f>
        <v>0</v>
      </c>
      <c r="CL25" s="304">
        <f>IFERROR(VLOOKUP($AM25,装备!$B:$Q,8,0),0)</f>
        <v>0</v>
      </c>
      <c r="CM25" s="304">
        <f>IFERROR(VLOOKUP($AM25,装备!$B:$Q,9,0),0)</f>
        <v>0</v>
      </c>
      <c r="CN25" s="304">
        <f>IFERROR(VLOOKUP($AM25,装备!$B:$Q,10,0),0)</f>
        <v>0</v>
      </c>
      <c r="CO25" s="304">
        <f>IFERROR(VLOOKUP($AM25,装备!$B:$Q,11,0),0)</f>
        <v>0</v>
      </c>
      <c r="CP25" s="304" t="str">
        <f>IFERROR(VLOOKUP($AM25,装备!$B:$Q,12,0),0)</f>
        <v>无</v>
      </c>
      <c r="CQ25" s="304">
        <f>IFERROR(VLOOKUP($AM25,装备!$B:$Q,13,0),0)</f>
        <v>0</v>
      </c>
      <c r="CR25" s="304">
        <f>IFERROR(VLOOKUP($AM25,装备!$B:$Q,14,0),0)</f>
        <v>0</v>
      </c>
      <c r="CS25" s="304">
        <f>IFERROR(VLOOKUP($AM25,装备!$B:$Q,16,0),0)</f>
        <v>0</v>
      </c>
      <c r="CT25" s="304">
        <f>IFERROR(VLOOKUP($AM25,装备!$B:$Q,5,0),0)</f>
        <v>0</v>
      </c>
      <c r="CU25" s="304">
        <f>IFERROR(VLOOKUP(AN25,装备!$B:$C,2,0),0)</f>
        <v>0</v>
      </c>
      <c r="CV25" s="304">
        <f>IFERROR(VLOOKUP($AN25,装备!$B:$Q,5,0),0)</f>
        <v>0</v>
      </c>
      <c r="CW25" s="304">
        <f>IFERROR(VLOOKUP($AN25,装备!$B:$Q,6,0),0)</f>
        <v>0</v>
      </c>
      <c r="CX25" s="304">
        <f>IFERROR(VLOOKUP($AN25,装备!$B:$Q,7,0),0)</f>
        <v>0</v>
      </c>
      <c r="CY25" s="304">
        <f>IFERROR(VLOOKUP($AN25,装备!$B:$Q,8,0),0)</f>
        <v>0</v>
      </c>
      <c r="CZ25" s="304">
        <f>IFERROR(VLOOKUP($AN25,装备!$B:$Q,9,0),0)</f>
        <v>0</v>
      </c>
      <c r="DA25" s="304">
        <f>IFERROR(VLOOKUP($AN25,装备!$B:$Q,10,0),0)</f>
        <v>0</v>
      </c>
      <c r="DB25" s="304">
        <f>IFERROR(VLOOKUP($AN25,装备!$B:$Q,11,0),0)</f>
        <v>0</v>
      </c>
      <c r="DC25" s="304">
        <f>IFERROR(VLOOKUP($AN25,装备!$B:$Q,12,0),0)</f>
        <v>0</v>
      </c>
      <c r="DD25" s="304">
        <f>IFERROR(VLOOKUP($AN25,装备!$B:$Q,13,0),0)</f>
        <v>0</v>
      </c>
      <c r="DE25" s="304">
        <f>IFERROR(VLOOKUP($AN25,装备!$B:$Q,14,0),0)</f>
        <v>0</v>
      </c>
      <c r="DF25" s="304">
        <f>IFERROR(VLOOKUP($AN25,装备!$B:$Q,16,0),0)</f>
        <v>0</v>
      </c>
      <c r="DG25" s="304">
        <f>IFERROR(VLOOKUP($AN25,装备!$B:$Q,5,0),0)</f>
        <v>0</v>
      </c>
      <c r="DH25" s="304">
        <f>IFERROR(VLOOKUP(AO25,装备!$B:$C,2,0),0)</f>
        <v>0</v>
      </c>
      <c r="DI25" s="304">
        <f>IFERROR(VLOOKUP($AO25,装备!$B:$Q,5,0),0)</f>
        <v>0</v>
      </c>
      <c r="DJ25" s="304">
        <f>IFERROR(VLOOKUP($AO25,装备!$B:$Q,6,0),0)</f>
        <v>0</v>
      </c>
      <c r="DK25" s="304">
        <f>IFERROR(VLOOKUP($AO25,装备!$B:$Q,7,0),0)</f>
        <v>0</v>
      </c>
      <c r="DL25" s="304">
        <f>IFERROR(VLOOKUP($AO25,装备!$B:$Q,8,0),0)</f>
        <v>0</v>
      </c>
      <c r="DM25" s="304">
        <f>IFERROR(VLOOKUP($AO25,装备!$B:$Q,9,0),0)</f>
        <v>0</v>
      </c>
      <c r="DN25" s="304">
        <f>IFERROR(VLOOKUP($AO25,装备!$B:$Q,10,0),0)</f>
        <v>0</v>
      </c>
      <c r="DO25" s="304">
        <f>IFERROR(VLOOKUP($AO25,装备!$B:$Q,11,0),0)</f>
        <v>0</v>
      </c>
      <c r="DP25" s="304">
        <f>IFERROR(VLOOKUP($AO25,装备!$B:$Q,12,0),0)</f>
        <v>0</v>
      </c>
      <c r="DQ25" s="304">
        <f>IFERROR(VLOOKUP($AO25,装备!$B:$Q,13,0),0)</f>
        <v>0</v>
      </c>
      <c r="DR25" s="304">
        <f>IFERROR(VLOOKUP($AO25,装备!$B:$Q,14,0),0)</f>
        <v>0</v>
      </c>
      <c r="DS25" s="304">
        <f>IFERROR(VLOOKUP($AO25,装备!$B:$Q,16,0),0)</f>
        <v>0</v>
      </c>
      <c r="DT25" s="304">
        <f>IFERROR(VLOOKUP($AO25,装备!$B:$Q,5,0),0)</f>
        <v>0</v>
      </c>
    </row>
    <row r="26" spans="1:124" ht="40.5">
      <c r="A26" s="301">
        <f>改造舰娘!$A22</f>
        <v>11002412</v>
      </c>
      <c r="B26" s="354" t="s">
        <v>575</v>
      </c>
      <c r="C26" s="323"/>
      <c r="D26" s="323">
        <f t="shared" si="0"/>
        <v>110</v>
      </c>
      <c r="E26" s="303">
        <f>改造舰娘!$C22</f>
        <v>5</v>
      </c>
      <c r="F26" s="304" t="str">
        <f>改造舰娘!$D22</f>
        <v>轻母</v>
      </c>
      <c r="G26" s="304" t="str">
        <f>改造舰娘!$E22</f>
        <v>中型</v>
      </c>
      <c r="H26" s="304" t="str">
        <f>改造舰娘!$F22</f>
        <v>护卫舰（特殊）</v>
      </c>
      <c r="I26" s="452">
        <f>改造舰娘!$AR22</f>
        <v>3</v>
      </c>
      <c r="J26" s="304" t="str">
        <f>改造舰娘!$G22</f>
        <v>日本</v>
      </c>
      <c r="K26" s="312">
        <f>改造舰娘!$H22+(BV26+CI26+CV26+DI26)*$C$2</f>
        <v>47</v>
      </c>
      <c r="L26" s="304">
        <f>改造舰娘!$I22</f>
        <v>1</v>
      </c>
      <c r="M26" s="304">
        <f>改造舰娘!$J22</f>
        <v>3</v>
      </c>
      <c r="N26" s="518">
        <f>改造舰娘!$K22</f>
        <v>4</v>
      </c>
      <c r="O26" s="304">
        <f>改造舰娘!$L22+((CE26+CR26+DE26+DR26)*$C$2)</f>
        <v>10</v>
      </c>
      <c r="P26" s="304" t="str">
        <f>IF($C$2=1,(IF(ISERROR(FIND("超长",改造舰娘!$M22&amp;CC26&amp;CP26&amp;DC26&amp;DP26,1)),IF(ISERROR(FIND("长",改造舰娘!$M22&amp;CC26&amp;CP26&amp;DC26&amp;DP26,1)),IF(ISERROR(FIND("中",改造舰娘!$M22&amp;CC26&amp;CP26&amp;DC26&amp;DP26,1)),IF(ISERROR(FIND("短",改造舰娘!$M22&amp;CC26&amp;CP26&amp;DC26&amp;DP26,1)),IF(ISERROR(FIND("无",改造舰娘!$M22&amp;CC26&amp;CP26&amp;DC26&amp;DP26,1)),0,"无"),"短"),"中"),"长"),"超长")),改造舰娘!$M22)</f>
        <v>短</v>
      </c>
      <c r="Q26" s="303">
        <f>改造舰娘!$N22</f>
        <v>29</v>
      </c>
      <c r="R26" s="304">
        <f>(改造舰娘!$P22)+(改造舰娘!$Q22)*$C$3+((BW26+CJ26+CW26+DJ26)*$C$2)</f>
        <v>30</v>
      </c>
      <c r="S26" s="304">
        <f>(改造舰娘!$R22)+(改造舰娘!$S22)*$C$3+((BY26+CL26+CY26+DL26)*$C$2)</f>
        <v>0</v>
      </c>
      <c r="T26" s="304">
        <f>(改造舰娘!$T22)+(改造舰娘!$U22)*$C$3+((BX26+CK26+CX26+DK26)*$C$2)</f>
        <v>50</v>
      </c>
      <c r="U26" s="304">
        <f>(改造舰娘!$V22)+(改造舰娘!$W22)*$C$3+((CG26+CT26+DG26+DT26)*$C$2)</f>
        <v>53</v>
      </c>
      <c r="V26" s="305">
        <f>INT((((改造舰娘!$Y22)-(改造舰娘!$X22))*(((IF(D26=0,C26,D26))-1)/99))+改造舰娘!$X22)+((CB26+CO26+DB26+DO26)*$C$2)</f>
        <v>96</v>
      </c>
      <c r="W26" s="304">
        <f>INT((((改造舰娘!$AA22)-(改造舰娘!$Z22))*(((IF(D26=0,C26,D26))-1)/99))+改造舰娘!$Z22)+((CD26+CQ26+DD26+DQ26)*$C$2)</f>
        <v>61</v>
      </c>
      <c r="X26" s="304">
        <f>INT((((改造舰娘!$AC22)-(改造舰娘!$AB22))*(((IF(D26=0,C26,D26))-1)/99))+改造舰娘!$AB22)+((CA26+CN26+DA26+DN26)*$C$2)</f>
        <v>63</v>
      </c>
      <c r="Y26" s="303">
        <f>INT((((改造舰娘!$AE22)-(改造舰娘!$AD22))*(((IF(D26=0,C26,D26))-1)/99))+改造舰娘!$AD22)+((BZ26+CM26+CZ26+DM26)*$C$2)</f>
        <v>0</v>
      </c>
      <c r="Z26" s="474">
        <f>IF(改造舰娘!$AF22=0,"",改造舰娘!$AF22)</f>
        <v>17</v>
      </c>
      <c r="AA26" s="304">
        <f>IF(改造舰娘!$AG22="","",改造舰娘!$AG22)</f>
        <v>13</v>
      </c>
      <c r="AB26" s="304">
        <f>IF(改造舰娘!$AH22="","",改造舰娘!$AH22)</f>
        <v>9</v>
      </c>
      <c r="AC26" s="304">
        <f>IF(改造舰娘!$AI22="","",改造舰娘!$AI22)</f>
        <v>0</v>
      </c>
      <c r="AD26" s="304">
        <f>IF(改造舰娘!$AJ22="","",改造舰娘!$AJ22)</f>
        <v>39</v>
      </c>
      <c r="AE26" s="305">
        <f>IF(改造舰娘!$AK22="","",改造舰娘!$AK22)</f>
        <v>0</v>
      </c>
      <c r="AF26" s="304" t="str">
        <f>IF(改造舰娘!$AL22="","",改造舰娘!$AL22)</f>
        <v/>
      </c>
      <c r="AG26" s="304" t="str">
        <f>IF(改造舰娘!$AM22="","",改造舰娘!$AM22)</f>
        <v/>
      </c>
      <c r="AH26" s="304" t="str">
        <f>IF(改造舰娘!$AN22="","",改造舰娘!$AN22)</f>
        <v/>
      </c>
      <c r="AI26" s="304" t="str">
        <f>IF(改造舰娘!$AO22="","",改造舰娘!$AO22)</f>
        <v/>
      </c>
      <c r="AJ26" s="304" t="str">
        <f>IF(改造舰娘!$AP22="","",改造舰娘!$AP22)</f>
        <v/>
      </c>
      <c r="AK26" s="303" t="str">
        <f>IF(改造舰娘!$AQ22="","",改造舰娘!$AQ22)</f>
        <v/>
      </c>
      <c r="AL26" s="306" t="str">
        <f>IF(改造舰娘!$AS22="","",改造舰娘!$AS22)</f>
        <v>零战二一型</v>
      </c>
      <c r="AM26" s="306" t="str">
        <f>IF(改造舰娘!$AT22="","",改造舰娘!$AT22)</f>
        <v>彗星</v>
      </c>
      <c r="AN26" s="306" t="str">
        <f>IF(改造舰娘!$AU22="","",改造舰娘!$AU22)</f>
        <v/>
      </c>
      <c r="AO26" s="306" t="str">
        <f>IF(改造舰娘!$AV22="","",改造舰娘!$AV22)</f>
        <v/>
      </c>
      <c r="AP26" s="307" t="str">
        <f>IF(改造舰娘!$AW22="","",改造舰娘!$AW22)</f>
        <v>战队直卫(3级)：炮击战阶段自身受到航母、装母攻击的概率增加20%。降低敌方队伍内全部轻巡、重巡20点防空值、12点闪避值和12点命中值。</v>
      </c>
      <c r="AQ26" s="308" t="str">
        <f>IF(改造舰娘!$AX22="","",改造舰娘!$AX22)</f>
        <v/>
      </c>
      <c r="AR26" s="304">
        <f>IF(改造舰娘!$AY22="","",改造舰娘!$AY22)</f>
        <v>35</v>
      </c>
      <c r="AS26" s="304">
        <f>IF(改造舰娘!$AZ22="","",改造舰娘!$AZ22)</f>
        <v>35</v>
      </c>
      <c r="AT26" s="304">
        <f>IF(改造舰娘!$BA22="","",改造舰娘!$BA22)</f>
        <v>1.28</v>
      </c>
      <c r="AU26" s="304">
        <f>IF(改造舰娘!$BB22="","",改造舰娘!$BB22)</f>
        <v>2.4</v>
      </c>
      <c r="AV26" s="305">
        <f>IF((改造舰娘!$BG22+改造舰娘!$BK22*$C$4)=0,"",(改造舰娘!$BG22+改造舰娘!$BK22*$C$4))</f>
        <v>23</v>
      </c>
      <c r="AW26" s="304">
        <f>IF((改造舰娘!$BH22+改造舰娘!$BL22*$C$4)=0,"",(改造舰娘!$BH22+改造舰娘!$BL22*$C$4))</f>
        <v>34</v>
      </c>
      <c r="AX26" s="304">
        <f>IF((改造舰娘!$BI22+改造舰娘!$BM22*$C$4)=0,"",(改造舰娘!$BI22+改造舰娘!$BM22*$C$4))</f>
        <v>50</v>
      </c>
      <c r="AY26" s="303">
        <f>IF((改造舰娘!$BJ22+改造舰娘!$BN22*$C$4)=0,"",(改造舰娘!$BJ22+改造舰娘!$BN22*$C$4))</f>
        <v>25</v>
      </c>
      <c r="AZ26" s="500">
        <f>IF(改造舰娘!BC22="","",改造舰娘!BC22)</f>
        <v>0</v>
      </c>
      <c r="BA26" s="500">
        <f>IF(改造舰娘!BD22="","",改造舰娘!BD22)</f>
        <v>0</v>
      </c>
      <c r="BB26" s="500">
        <f>IF(改造舰娘!BE22="","",改造舰娘!BE22)</f>
        <v>15</v>
      </c>
      <c r="BC26" s="498">
        <f>IF(改造舰娘!BF22="","",改造舰娘!BF22)</f>
        <v>23</v>
      </c>
      <c r="BD26" s="125" t="s">
        <v>5551</v>
      </c>
      <c r="BE26" s="339" t="b">
        <f>IF(改造舰娘!$BP22="","")</f>
        <v>0</v>
      </c>
      <c r="BF26" s="306" t="b">
        <f>IF(改造舰娘!$BQ22="","")</f>
        <v>0</v>
      </c>
      <c r="BG26" s="329" t="str">
        <f>IF(改造舰娘!$BR22="","")</f>
        <v/>
      </c>
      <c r="BH26" s="340" t="str">
        <f>IF(改造舰娘!$BS22="","")</f>
        <v/>
      </c>
      <c r="BU26" s="304">
        <f>IFERROR(VLOOKUP(AL26,装备!$B:$C,2,0),0)</f>
        <v>2</v>
      </c>
      <c r="BV26" s="304">
        <f>IFERROR(VLOOKUP($AL26,装备!$B:$Q,5,0),0)</f>
        <v>0</v>
      </c>
      <c r="BW26" s="304">
        <f>IFERROR(VLOOKUP($AL26,装备!$B:$Q,6,0),0)</f>
        <v>0</v>
      </c>
      <c r="BX26" s="304">
        <f>IFERROR(VLOOKUP($AL26,装备!$B:$Q,7,0),0)</f>
        <v>0</v>
      </c>
      <c r="BY26" s="304">
        <f>IFERROR(VLOOKUP($AL26,装备!$B:$Q,8,0),0)</f>
        <v>0</v>
      </c>
      <c r="BZ26" s="304">
        <f>IFERROR(VLOOKUP($AL26,装备!$B:$Q,9,0),0)</f>
        <v>0</v>
      </c>
      <c r="CA26" s="304">
        <f>IFERROR(VLOOKUP($AL26,装备!$B:$Q,10,0),0)</f>
        <v>0</v>
      </c>
      <c r="CB26" s="304">
        <f>IFERROR(VLOOKUP($AL26,装备!$B:$Q,11,0),0)</f>
        <v>0</v>
      </c>
      <c r="CC26" s="304" t="str">
        <f>IFERROR(VLOOKUP($AL26,装备!$B:$Q,12,0),0)</f>
        <v>无</v>
      </c>
      <c r="CD26" s="304">
        <f>IFERROR(VLOOKUP($AL26,装备!$B:$Q,13,0),0)</f>
        <v>0</v>
      </c>
      <c r="CE26" s="304">
        <f>IFERROR(VLOOKUP($AL26,装备!$B:$Q,14,0),0)</f>
        <v>0</v>
      </c>
      <c r="CF26" s="304">
        <f>IFERROR(VLOOKUP($AL26,装备!$B:$Q,16,0),0)</f>
        <v>6</v>
      </c>
      <c r="CG26" s="304">
        <f>IFERROR(VLOOKUP($AL26,装备!$B:$Q,5,0),0)</f>
        <v>0</v>
      </c>
      <c r="CH26" s="304">
        <f>IFERROR(VLOOKUP(AM26,装备!$B:$C,2,0),0)</f>
        <v>3</v>
      </c>
      <c r="CI26" s="304">
        <f>IFERROR(VLOOKUP($AM26,装备!$B:$Q,5,0),0)</f>
        <v>0</v>
      </c>
      <c r="CJ26" s="304">
        <f>IFERROR(VLOOKUP($AM26,装备!$B:$Q,6,0),0)</f>
        <v>0</v>
      </c>
      <c r="CK26" s="304">
        <f>IFERROR(VLOOKUP($AM26,装备!$B:$Q,7,0),0)</f>
        <v>0</v>
      </c>
      <c r="CL26" s="304">
        <f>IFERROR(VLOOKUP($AM26,装备!$B:$Q,8,0),0)</f>
        <v>0</v>
      </c>
      <c r="CM26" s="304">
        <f>IFERROR(VLOOKUP($AM26,装备!$B:$Q,9,0),0)</f>
        <v>0</v>
      </c>
      <c r="CN26" s="304">
        <f>IFERROR(VLOOKUP($AM26,装备!$B:$Q,10,0),0)</f>
        <v>0</v>
      </c>
      <c r="CO26" s="304">
        <f>IFERROR(VLOOKUP($AM26,装备!$B:$Q,11,0),0)</f>
        <v>0</v>
      </c>
      <c r="CP26" s="304" t="str">
        <f>IFERROR(VLOOKUP($AM26,装备!$B:$Q,12,0),0)</f>
        <v>无</v>
      </c>
      <c r="CQ26" s="304">
        <f>IFERROR(VLOOKUP($AM26,装备!$B:$Q,13,0),0)</f>
        <v>0</v>
      </c>
      <c r="CR26" s="304">
        <f>IFERROR(VLOOKUP($AM26,装备!$B:$Q,14,0),0)</f>
        <v>0</v>
      </c>
      <c r="CS26" s="304">
        <f>IFERROR(VLOOKUP($AM26,装备!$B:$Q,16,0),0)</f>
        <v>0</v>
      </c>
      <c r="CT26" s="304">
        <f>IFERROR(VLOOKUP($AM26,装备!$B:$Q,5,0),0)</f>
        <v>0</v>
      </c>
      <c r="CU26" s="304">
        <f>IFERROR(VLOOKUP(AN26,装备!$B:$C,2,0),0)</f>
        <v>0</v>
      </c>
      <c r="CV26" s="304">
        <f>IFERROR(VLOOKUP($AN26,装备!$B:$Q,5,0),0)</f>
        <v>0</v>
      </c>
      <c r="CW26" s="304">
        <f>IFERROR(VLOOKUP($AN26,装备!$B:$Q,6,0),0)</f>
        <v>0</v>
      </c>
      <c r="CX26" s="304">
        <f>IFERROR(VLOOKUP($AN26,装备!$B:$Q,7,0),0)</f>
        <v>0</v>
      </c>
      <c r="CY26" s="304">
        <f>IFERROR(VLOOKUP($AN26,装备!$B:$Q,8,0),0)</f>
        <v>0</v>
      </c>
      <c r="CZ26" s="304">
        <f>IFERROR(VLOOKUP($AN26,装备!$B:$Q,9,0),0)</f>
        <v>0</v>
      </c>
      <c r="DA26" s="304">
        <f>IFERROR(VLOOKUP($AN26,装备!$B:$Q,10,0),0)</f>
        <v>0</v>
      </c>
      <c r="DB26" s="304">
        <f>IFERROR(VLOOKUP($AN26,装备!$B:$Q,11,0),0)</f>
        <v>0</v>
      </c>
      <c r="DC26" s="304">
        <f>IFERROR(VLOOKUP($AN26,装备!$B:$Q,12,0),0)</f>
        <v>0</v>
      </c>
      <c r="DD26" s="304">
        <f>IFERROR(VLOOKUP($AN26,装备!$B:$Q,13,0),0)</f>
        <v>0</v>
      </c>
      <c r="DE26" s="304">
        <f>IFERROR(VLOOKUP($AN26,装备!$B:$Q,14,0),0)</f>
        <v>0</v>
      </c>
      <c r="DF26" s="304">
        <f>IFERROR(VLOOKUP($AN26,装备!$B:$Q,16,0),0)</f>
        <v>0</v>
      </c>
      <c r="DG26" s="304">
        <f>IFERROR(VLOOKUP($AN26,装备!$B:$Q,5,0),0)</f>
        <v>0</v>
      </c>
      <c r="DH26" s="304">
        <f>IFERROR(VLOOKUP(AO26,装备!$B:$C,2,0),0)</f>
        <v>0</v>
      </c>
      <c r="DI26" s="304">
        <f>IFERROR(VLOOKUP($AO26,装备!$B:$Q,5,0),0)</f>
        <v>0</v>
      </c>
      <c r="DJ26" s="304">
        <f>IFERROR(VLOOKUP($AO26,装备!$B:$Q,6,0),0)</f>
        <v>0</v>
      </c>
      <c r="DK26" s="304">
        <f>IFERROR(VLOOKUP($AO26,装备!$B:$Q,7,0),0)</f>
        <v>0</v>
      </c>
      <c r="DL26" s="304">
        <f>IFERROR(VLOOKUP($AO26,装备!$B:$Q,8,0),0)</f>
        <v>0</v>
      </c>
      <c r="DM26" s="304">
        <f>IFERROR(VLOOKUP($AO26,装备!$B:$Q,9,0),0)</f>
        <v>0</v>
      </c>
      <c r="DN26" s="304">
        <f>IFERROR(VLOOKUP($AO26,装备!$B:$Q,10,0),0)</f>
        <v>0</v>
      </c>
      <c r="DO26" s="304">
        <f>IFERROR(VLOOKUP($AO26,装备!$B:$Q,11,0),0)</f>
        <v>0</v>
      </c>
      <c r="DP26" s="304">
        <f>IFERROR(VLOOKUP($AO26,装备!$B:$Q,12,0),0)</f>
        <v>0</v>
      </c>
      <c r="DQ26" s="304">
        <f>IFERROR(VLOOKUP($AO26,装备!$B:$Q,13,0),0)</f>
        <v>0</v>
      </c>
      <c r="DR26" s="304">
        <f>IFERROR(VLOOKUP($AO26,装备!$B:$Q,14,0),0)</f>
        <v>0</v>
      </c>
      <c r="DS26" s="304">
        <f>IFERROR(VLOOKUP($AO26,装备!$B:$Q,16,0),0)</f>
        <v>0</v>
      </c>
      <c r="DT26" s="304">
        <f>IFERROR(VLOOKUP($AO26,装备!$B:$Q,5,0),0)</f>
        <v>0</v>
      </c>
    </row>
    <row r="27" spans="1:124" ht="27">
      <c r="A27" s="301">
        <f>改造舰娘!$A23</f>
        <v>11002512</v>
      </c>
      <c r="B27" s="354" t="s">
        <v>44</v>
      </c>
      <c r="C27" s="323"/>
      <c r="D27" s="323">
        <f t="shared" si="0"/>
        <v>110</v>
      </c>
      <c r="E27" s="303">
        <f>改造舰娘!$C23</f>
        <v>5</v>
      </c>
      <c r="F27" s="304" t="str">
        <f>改造舰娘!$D23</f>
        <v>轻母</v>
      </c>
      <c r="G27" s="304" t="str">
        <f>改造舰娘!$E23</f>
        <v>中型</v>
      </c>
      <c r="H27" s="304" t="str">
        <f>改造舰娘!$F23</f>
        <v>护卫舰（特殊）</v>
      </c>
      <c r="I27" s="452">
        <f>改造舰娘!$AR23</f>
        <v>3</v>
      </c>
      <c r="J27" s="304" t="str">
        <f>改造舰娘!$G23</f>
        <v>日本</v>
      </c>
      <c r="K27" s="312">
        <f>改造舰娘!$H23+(BV27+CI27+CV27+DI27)*$C$2</f>
        <v>47</v>
      </c>
      <c r="L27" s="304">
        <f>改造舰娘!$I23</f>
        <v>1</v>
      </c>
      <c r="M27" s="304">
        <f>改造舰娘!$J23</f>
        <v>3</v>
      </c>
      <c r="N27" s="518">
        <f>改造舰娘!$K23</f>
        <v>4</v>
      </c>
      <c r="O27" s="304">
        <f>改造舰娘!$L23+((CE27+CR27+DE27+DR27)*$C$2)</f>
        <v>20</v>
      </c>
      <c r="P27" s="304" t="str">
        <f>IF($C$2=1,(IF(ISERROR(FIND("超长",改造舰娘!$M23&amp;CC27&amp;CP27&amp;DC27&amp;DP27,1)),IF(ISERROR(FIND("长",改造舰娘!$M23&amp;CC27&amp;CP27&amp;DC27&amp;DP27,1)),IF(ISERROR(FIND("中",改造舰娘!$M23&amp;CC27&amp;CP27&amp;DC27&amp;DP27,1)),IF(ISERROR(FIND("短",改造舰娘!$M23&amp;CC27&amp;CP27&amp;DC27&amp;DP27,1)),IF(ISERROR(FIND("无",改造舰娘!$M23&amp;CC27&amp;CP27&amp;DC27&amp;DP27,1)),0,"无"),"短"),"中"),"长"),"超长")),改造舰娘!$M23)</f>
        <v>短</v>
      </c>
      <c r="Q27" s="303">
        <f>改造舰娘!$N23</f>
        <v>29</v>
      </c>
      <c r="R27" s="304">
        <f>(改造舰娘!$P23)+(改造舰娘!$Q23)*$C$3+((BW27+CJ27+CW27+DJ27)*$C$2)</f>
        <v>30</v>
      </c>
      <c r="S27" s="304">
        <f>(改造舰娘!$R23)+(改造舰娘!$S23)*$C$3+((BY27+CL27+CY27+DL27)*$C$2)</f>
        <v>0</v>
      </c>
      <c r="T27" s="304">
        <f>(改造舰娘!$T23)+(改造舰娘!$U23)*$C$3+((BX27+CK27+CX27+DK27)*$C$2)</f>
        <v>53</v>
      </c>
      <c r="U27" s="304">
        <f>(改造舰娘!$V23)+(改造舰娘!$W23)*$C$3+((CG27+CT27+DG27+DT27)*$C$2)</f>
        <v>58</v>
      </c>
      <c r="V27" s="305">
        <f>INT((((改造舰娘!$Y23)-(改造舰娘!$X23))*(((IF(D27=0,C27,D27))-1)/99))+改造舰娘!$X23)+((CB27+CO27+DB27+DO27)*$C$2)</f>
        <v>96</v>
      </c>
      <c r="W27" s="304">
        <f>INT((((改造舰娘!$AA23)-(改造舰娘!$Z23))*(((IF(D27=0,C27,D27))-1)/99))+改造舰娘!$Z23)+((CD27+CQ27+DD27+DQ27)*$C$2)</f>
        <v>61</v>
      </c>
      <c r="X27" s="304">
        <f>INT((((改造舰娘!$AC23)-(改造舰娘!$AB23))*(((IF(D27=0,C27,D27))-1)/99))+改造舰娘!$AB23)+((CA27+CN27+DA27+DN27)*$C$2)</f>
        <v>63</v>
      </c>
      <c r="Y27" s="303">
        <f>INT((((改造舰娘!$AE23)-(改造舰娘!$AD23))*(((IF(D27=0,C27,D27))-1)/99))+改造舰娘!$AD23)+((BZ27+CM27+CZ27+DM27)*$C$2)</f>
        <v>0</v>
      </c>
      <c r="Z27" s="474">
        <f>IF(改造舰娘!$AF23=0,"",改造舰娘!$AF23)</f>
        <v>18</v>
      </c>
      <c r="AA27" s="304">
        <f>IF(改造舰娘!$AG23="","",改造舰娘!$AG23)</f>
        <v>13</v>
      </c>
      <c r="AB27" s="304">
        <f>IF(改造舰娘!$AH23="","",改造舰娘!$AH23)</f>
        <v>6</v>
      </c>
      <c r="AC27" s="304">
        <f>IF(改造舰娘!$AI23="","",改造舰娘!$AI23)</f>
        <v>0</v>
      </c>
      <c r="AD27" s="304">
        <f>IF(改造舰娘!$AJ23="","",改造舰娘!$AJ23)</f>
        <v>37</v>
      </c>
      <c r="AE27" s="305">
        <f>IF(改造舰娘!$AK23="","",改造舰娘!$AK23)</f>
        <v>0</v>
      </c>
      <c r="AF27" s="304" t="str">
        <f>IF(改造舰娘!$AL23="","",改造舰娘!$AL23)</f>
        <v/>
      </c>
      <c r="AG27" s="304" t="str">
        <f>IF(改造舰娘!$AM23="","",改造舰娘!$AM23)</f>
        <v/>
      </c>
      <c r="AH27" s="304" t="str">
        <f>IF(改造舰娘!$AN23="","",改造舰娘!$AN23)</f>
        <v/>
      </c>
      <c r="AI27" s="304" t="str">
        <f>IF(改造舰娘!$AO23="","",改造舰娘!$AO23)</f>
        <v/>
      </c>
      <c r="AJ27" s="304" t="str">
        <f>IF(改造舰娘!$AP23="","",改造舰娘!$AP23)</f>
        <v/>
      </c>
      <c r="AK27" s="303" t="str">
        <f>IF(改造舰娘!$AQ23="","",改造舰娘!$AQ23)</f>
        <v/>
      </c>
      <c r="AL27" s="306" t="str">
        <f>IF(改造舰娘!$AS23="","",改造舰娘!$AS23)</f>
        <v>彗星</v>
      </c>
      <c r="AM27" s="306" t="str">
        <f>IF(改造舰娘!$AT23="","",改造舰娘!$AT23)</f>
        <v>零战62型</v>
      </c>
      <c r="AN27" s="306" t="str">
        <f>IF(改造舰娘!$AU23="","",改造舰娘!$AU23)</f>
        <v/>
      </c>
      <c r="AO27" s="306" t="str">
        <f>IF(改造舰娘!$AV23="","",改造舰娘!$AV23)</f>
        <v/>
      </c>
      <c r="AP27" s="307" t="str">
        <f>IF(改造舰娘!$AW23="","",改造舰娘!$AW23)</f>
        <v>直卫空母(3级)：降低敌方全体战列、战巡的对空值15点、命中值9点。</v>
      </c>
      <c r="AQ27" s="308" t="str">
        <f>IF(改造舰娘!$AX23="","",改造舰娘!$AX23)</f>
        <v/>
      </c>
      <c r="AR27" s="304">
        <f>IF(改造舰娘!$AY23="","",改造舰娘!$AY23)</f>
        <v>40</v>
      </c>
      <c r="AS27" s="304">
        <f>IF(改造舰娘!$AZ23="","",改造舰娘!$AZ23)</f>
        <v>35</v>
      </c>
      <c r="AT27" s="304">
        <f>IF(改造舰娘!$BA23="","",改造舰娘!$BA23)</f>
        <v>1.28</v>
      </c>
      <c r="AU27" s="304">
        <f>IF(改造舰娘!$BB23="","",改造舰娘!$BB23)</f>
        <v>2.4</v>
      </c>
      <c r="AV27" s="305">
        <f>IF((改造舰娘!$BG23+改造舰娘!$BK23*$C$4)=0,"",(改造舰娘!$BG23+改造舰娘!$BK23*$C$4))</f>
        <v>22</v>
      </c>
      <c r="AW27" s="304">
        <f>IF((改造舰娘!$BH23+改造舰娘!$BL23*$C$4)=0,"",(改造舰娘!$BH23+改造舰娘!$BL23*$C$4))</f>
        <v>36</v>
      </c>
      <c r="AX27" s="304">
        <f>IF((改造舰娘!$BI23+改造舰娘!$BM23*$C$4)=0,"",(改造舰娘!$BI23+改造舰娘!$BM23*$C$4))</f>
        <v>50</v>
      </c>
      <c r="AY27" s="303">
        <f>IF((改造舰娘!$BJ23+改造舰娘!$BN23*$C$4)=0,"",(改造舰娘!$BJ23+改造舰娘!$BN23*$C$4))</f>
        <v>26</v>
      </c>
      <c r="AZ27" s="500">
        <f>IF(改造舰娘!BC23="","",改造舰娘!BC23)</f>
        <v>0</v>
      </c>
      <c r="BA27" s="500">
        <f>IF(改造舰娘!BD23="","",改造舰娘!BD23)</f>
        <v>0</v>
      </c>
      <c r="BB27" s="500">
        <f>IF(改造舰娘!BE23="","",改造舰娘!BE23)</f>
        <v>17</v>
      </c>
      <c r="BC27" s="498">
        <f>IF(改造舰娘!BF23="","",改造舰娘!BF23)</f>
        <v>28</v>
      </c>
      <c r="BD27" s="125" t="s">
        <v>5552</v>
      </c>
      <c r="BE27" s="339" t="b">
        <f>IF(改造舰娘!$BP23="","")</f>
        <v>0</v>
      </c>
      <c r="BF27" s="306" t="b">
        <f>IF(改造舰娘!$BQ23="","")</f>
        <v>0</v>
      </c>
      <c r="BG27" s="329" t="str">
        <f>IF(改造舰娘!$BR23="","")</f>
        <v/>
      </c>
      <c r="BH27" s="340" t="str">
        <f>IF(改造舰娘!$BS23="","")</f>
        <v/>
      </c>
      <c r="BU27" s="304">
        <f>IFERROR(VLOOKUP(AL27,装备!$B:$C,2,0),0)</f>
        <v>3</v>
      </c>
      <c r="BV27" s="304">
        <f>IFERROR(VLOOKUP($AL27,装备!$B:$Q,5,0),0)</f>
        <v>0</v>
      </c>
      <c r="BW27" s="304">
        <f>IFERROR(VLOOKUP($AL27,装备!$B:$Q,6,0),0)</f>
        <v>0</v>
      </c>
      <c r="BX27" s="304">
        <f>IFERROR(VLOOKUP($AL27,装备!$B:$Q,7,0),0)</f>
        <v>0</v>
      </c>
      <c r="BY27" s="304">
        <f>IFERROR(VLOOKUP($AL27,装备!$B:$Q,8,0),0)</f>
        <v>0</v>
      </c>
      <c r="BZ27" s="304">
        <f>IFERROR(VLOOKUP($AL27,装备!$B:$Q,9,0),0)</f>
        <v>0</v>
      </c>
      <c r="CA27" s="304">
        <f>IFERROR(VLOOKUP($AL27,装备!$B:$Q,10,0),0)</f>
        <v>0</v>
      </c>
      <c r="CB27" s="304">
        <f>IFERROR(VLOOKUP($AL27,装备!$B:$Q,11,0),0)</f>
        <v>0</v>
      </c>
      <c r="CC27" s="304" t="str">
        <f>IFERROR(VLOOKUP($AL27,装备!$B:$Q,12,0),0)</f>
        <v>无</v>
      </c>
      <c r="CD27" s="304">
        <f>IFERROR(VLOOKUP($AL27,装备!$B:$Q,13,0),0)</f>
        <v>0</v>
      </c>
      <c r="CE27" s="304">
        <f>IFERROR(VLOOKUP($AL27,装备!$B:$Q,14,0),0)</f>
        <v>0</v>
      </c>
      <c r="CF27" s="304">
        <f>IFERROR(VLOOKUP($AL27,装备!$B:$Q,16,0),0)</f>
        <v>0</v>
      </c>
      <c r="CG27" s="304">
        <f>IFERROR(VLOOKUP($AL27,装备!$B:$Q,5,0),0)</f>
        <v>0</v>
      </c>
      <c r="CH27" s="304">
        <f>IFERROR(VLOOKUP(AM27,装备!$B:$C,2,0),0)</f>
        <v>4</v>
      </c>
      <c r="CI27" s="304">
        <f>IFERROR(VLOOKUP($AM27,装备!$B:$Q,5,0),0)</f>
        <v>0</v>
      </c>
      <c r="CJ27" s="304">
        <f>IFERROR(VLOOKUP($AM27,装备!$B:$Q,6,0),0)</f>
        <v>0</v>
      </c>
      <c r="CK27" s="304">
        <f>IFERROR(VLOOKUP($AM27,装备!$B:$Q,7,0),0)</f>
        <v>0</v>
      </c>
      <c r="CL27" s="304">
        <f>IFERROR(VLOOKUP($AM27,装备!$B:$Q,8,0),0)</f>
        <v>0</v>
      </c>
      <c r="CM27" s="304">
        <f>IFERROR(VLOOKUP($AM27,装备!$B:$Q,9,0),0)</f>
        <v>1</v>
      </c>
      <c r="CN27" s="304">
        <f>IFERROR(VLOOKUP($AM27,装备!$B:$Q,10,0),0)</f>
        <v>0</v>
      </c>
      <c r="CO27" s="304">
        <f>IFERROR(VLOOKUP($AM27,装备!$B:$Q,11,0),0)</f>
        <v>0</v>
      </c>
      <c r="CP27" s="304" t="str">
        <f>IFERROR(VLOOKUP($AM27,装备!$B:$Q,12,0),0)</f>
        <v>无</v>
      </c>
      <c r="CQ27" s="304">
        <f>IFERROR(VLOOKUP($AM27,装备!$B:$Q,13,0),0)</f>
        <v>0</v>
      </c>
      <c r="CR27" s="304">
        <f>IFERROR(VLOOKUP($AM27,装备!$B:$Q,14,0),0)</f>
        <v>0</v>
      </c>
      <c r="CS27" s="304">
        <f>IFERROR(VLOOKUP($AM27,装备!$B:$Q,16,0),0)</f>
        <v>5</v>
      </c>
      <c r="CT27" s="304">
        <f>IFERROR(VLOOKUP($AM27,装备!$B:$Q,5,0),0)</f>
        <v>0</v>
      </c>
      <c r="CU27" s="304">
        <f>IFERROR(VLOOKUP(AN27,装备!$B:$C,2,0),0)</f>
        <v>0</v>
      </c>
      <c r="CV27" s="304">
        <f>IFERROR(VLOOKUP($AN27,装备!$B:$Q,5,0),0)</f>
        <v>0</v>
      </c>
      <c r="CW27" s="304">
        <f>IFERROR(VLOOKUP($AN27,装备!$B:$Q,6,0),0)</f>
        <v>0</v>
      </c>
      <c r="CX27" s="304">
        <f>IFERROR(VLOOKUP($AN27,装备!$B:$Q,7,0),0)</f>
        <v>0</v>
      </c>
      <c r="CY27" s="304">
        <f>IFERROR(VLOOKUP($AN27,装备!$B:$Q,8,0),0)</f>
        <v>0</v>
      </c>
      <c r="CZ27" s="304">
        <f>IFERROR(VLOOKUP($AN27,装备!$B:$Q,9,0),0)</f>
        <v>0</v>
      </c>
      <c r="DA27" s="304">
        <f>IFERROR(VLOOKUP($AN27,装备!$B:$Q,10,0),0)</f>
        <v>0</v>
      </c>
      <c r="DB27" s="304">
        <f>IFERROR(VLOOKUP($AN27,装备!$B:$Q,11,0),0)</f>
        <v>0</v>
      </c>
      <c r="DC27" s="304">
        <f>IFERROR(VLOOKUP($AN27,装备!$B:$Q,12,0),0)</f>
        <v>0</v>
      </c>
      <c r="DD27" s="304">
        <f>IFERROR(VLOOKUP($AN27,装备!$B:$Q,13,0),0)</f>
        <v>0</v>
      </c>
      <c r="DE27" s="304">
        <f>IFERROR(VLOOKUP($AN27,装备!$B:$Q,14,0),0)</f>
        <v>0</v>
      </c>
      <c r="DF27" s="304">
        <f>IFERROR(VLOOKUP($AN27,装备!$B:$Q,16,0),0)</f>
        <v>0</v>
      </c>
      <c r="DG27" s="304">
        <f>IFERROR(VLOOKUP($AN27,装备!$B:$Q,5,0),0)</f>
        <v>0</v>
      </c>
      <c r="DH27" s="304">
        <f>IFERROR(VLOOKUP(AO27,装备!$B:$C,2,0),0)</f>
        <v>0</v>
      </c>
      <c r="DI27" s="304">
        <f>IFERROR(VLOOKUP($AO27,装备!$B:$Q,5,0),0)</f>
        <v>0</v>
      </c>
      <c r="DJ27" s="304">
        <f>IFERROR(VLOOKUP($AO27,装备!$B:$Q,6,0),0)</f>
        <v>0</v>
      </c>
      <c r="DK27" s="304">
        <f>IFERROR(VLOOKUP($AO27,装备!$B:$Q,7,0),0)</f>
        <v>0</v>
      </c>
      <c r="DL27" s="304">
        <f>IFERROR(VLOOKUP($AO27,装备!$B:$Q,8,0),0)</f>
        <v>0</v>
      </c>
      <c r="DM27" s="304">
        <f>IFERROR(VLOOKUP($AO27,装备!$B:$Q,9,0),0)</f>
        <v>0</v>
      </c>
      <c r="DN27" s="304">
        <f>IFERROR(VLOOKUP($AO27,装备!$B:$Q,10,0),0)</f>
        <v>0</v>
      </c>
      <c r="DO27" s="304">
        <f>IFERROR(VLOOKUP($AO27,装备!$B:$Q,11,0),0)</f>
        <v>0</v>
      </c>
      <c r="DP27" s="304">
        <f>IFERROR(VLOOKUP($AO27,装备!$B:$Q,12,0),0)</f>
        <v>0</v>
      </c>
      <c r="DQ27" s="304">
        <f>IFERROR(VLOOKUP($AO27,装备!$B:$Q,13,0),0)</f>
        <v>0</v>
      </c>
      <c r="DR27" s="304">
        <f>IFERROR(VLOOKUP($AO27,装备!$B:$Q,14,0),0)</f>
        <v>0</v>
      </c>
      <c r="DS27" s="304">
        <f>IFERROR(VLOOKUP($AO27,装备!$B:$Q,16,0),0)</f>
        <v>0</v>
      </c>
      <c r="DT27" s="304">
        <f>IFERROR(VLOOKUP($AO27,装备!$B:$Q,5,0),0)</f>
        <v>0</v>
      </c>
    </row>
    <row r="28" spans="1:124" ht="27">
      <c r="A28" s="301">
        <f>改造舰娘!$A24</f>
        <v>11002612</v>
      </c>
      <c r="B28" s="354" t="s">
        <v>19</v>
      </c>
      <c r="C28" s="323"/>
      <c r="D28" s="323">
        <f t="shared" si="0"/>
        <v>110</v>
      </c>
      <c r="E28" s="303">
        <f>改造舰娘!$C24</f>
        <v>4</v>
      </c>
      <c r="F28" s="304" t="str">
        <f>改造舰娘!$D24</f>
        <v>轻母</v>
      </c>
      <c r="G28" s="304" t="str">
        <f>改造舰娘!$E24</f>
        <v>中型</v>
      </c>
      <c r="H28" s="304" t="str">
        <f>改造舰娘!$F24</f>
        <v>护卫舰（特殊）</v>
      </c>
      <c r="I28" s="452">
        <f>改造舰娘!$AR24</f>
        <v>3</v>
      </c>
      <c r="J28" s="304" t="str">
        <f>改造舰娘!$G24</f>
        <v>英国</v>
      </c>
      <c r="K28" s="312">
        <f>改造舰娘!$H24+(BV28+CI28+CV28+DI28)*$C$2</f>
        <v>38</v>
      </c>
      <c r="L28" s="304">
        <f>改造舰娘!$I24</f>
        <v>2</v>
      </c>
      <c r="M28" s="304">
        <f>改造舰娘!$J24</f>
        <v>1</v>
      </c>
      <c r="N28" s="518">
        <f>改造舰娘!$K24</f>
        <v>2</v>
      </c>
      <c r="O28" s="304">
        <f>改造舰娘!$L24+((CE28+CR28+DE28+DR28)*$C$2)</f>
        <v>20</v>
      </c>
      <c r="P28" s="304" t="str">
        <f>IF($C$2=1,(IF(ISERROR(FIND("超长",改造舰娘!$M24&amp;CC28&amp;CP28&amp;DC28&amp;DP28,1)),IF(ISERROR(FIND("长",改造舰娘!$M24&amp;CC28&amp;CP28&amp;DC28&amp;DP28,1)),IF(ISERROR(FIND("中",改造舰娘!$M24&amp;CC28&amp;CP28&amp;DC28&amp;DP28,1)),IF(ISERROR(FIND("短",改造舰娘!$M24&amp;CC28&amp;CP28&amp;DC28&amp;DP28,1)),IF(ISERROR(FIND("无",改造舰娘!$M24&amp;CC28&amp;CP28&amp;DC28&amp;DP28,1)),0,"无"),"短"),"中"),"长"),"超长")),改造舰娘!$M24)</f>
        <v>短</v>
      </c>
      <c r="Q28" s="303">
        <f>改造舰娘!$N24</f>
        <v>20.7</v>
      </c>
      <c r="R28" s="304">
        <f>(改造舰娘!$P24)+(改造舰娘!$Q24)*$C$3+((BW28+CJ28+CW28+DJ28)*$C$2)</f>
        <v>25</v>
      </c>
      <c r="S28" s="304">
        <f>(改造舰娘!$R24)+(改造舰娘!$S24)*$C$3+((BY28+CL28+CY28+DL28)*$C$2)</f>
        <v>0</v>
      </c>
      <c r="T28" s="304">
        <f>(改造舰娘!$T24)+(改造舰娘!$U24)*$C$3+((BX28+CK28+CX28+DK28)*$C$2)</f>
        <v>35</v>
      </c>
      <c r="U28" s="304">
        <f>(改造舰娘!$V24)+(改造舰娘!$W24)*$C$3+((CG28+CT28+DG28+DT28)*$C$2)</f>
        <v>63</v>
      </c>
      <c r="V28" s="305">
        <f>INT((((改造舰娘!$Y24)-(改造舰娘!$X24))*(((IF(D28=0,C28,D28))-1)/99))+改造舰娘!$X24)+((CB28+CO28+DB28+DO28)*$C$2)</f>
        <v>95</v>
      </c>
      <c r="W28" s="304">
        <f>INT((((改造舰娘!$AA24)-(改造舰娘!$Z24))*(((IF(D28=0,C28,D28))-1)/99))+改造舰娘!$Z24)+((CD28+CQ28+DD28+DQ28)*$C$2)</f>
        <v>47</v>
      </c>
      <c r="X28" s="304">
        <f>INT((((改造舰娘!$AC24)-(改造舰娘!$AB24))*(((IF(D28=0,C28,D28))-1)/99))+改造舰娘!$AB24)+((CA28+CN28+DA28+DN28)*$C$2)</f>
        <v>78</v>
      </c>
      <c r="Y28" s="303">
        <f>INT((((改造舰娘!$AE24)-(改造舰娘!$AD24))*(((IF(D28=0,C28,D28))-1)/99))+改造舰娘!$AD24)+((BZ28+CM28+CZ28+DM28)*$C$2)</f>
        <v>0</v>
      </c>
      <c r="Z28" s="474">
        <f>IF(改造舰娘!$AF24=0,"",改造舰娘!$AF24)</f>
        <v>8</v>
      </c>
      <c r="AA28" s="304">
        <f>IF(改造舰娘!$AG24="","",改造舰娘!$AG24)</f>
        <v>12</v>
      </c>
      <c r="AB28" s="304">
        <f>IF(改造舰娘!$AH24="","",改造舰娘!$AH24)</f>
        <v>8</v>
      </c>
      <c r="AC28" s="304">
        <f>IF(改造舰娘!$AI24="","",改造舰娘!$AI24)</f>
        <v>0</v>
      </c>
      <c r="AD28" s="304">
        <f>IF(改造舰娘!$AJ24="","",改造舰娘!$AJ24)</f>
        <v>28</v>
      </c>
      <c r="AE28" s="305">
        <f>IF(改造舰娘!$AK24="","",改造舰娘!$AK24)</f>
        <v>0</v>
      </c>
      <c r="AF28" s="304" t="str">
        <f>IF(改造舰娘!$AL24="","",改造舰娘!$AL24)</f>
        <v/>
      </c>
      <c r="AG28" s="304" t="str">
        <f>IF(改造舰娘!$AM24="","",改造舰娘!$AM24)</f>
        <v/>
      </c>
      <c r="AH28" s="304" t="str">
        <f>IF(改造舰娘!$AN24="","",改造舰娘!$AN24)</f>
        <v/>
      </c>
      <c r="AI28" s="304" t="str">
        <f>IF(改造舰娘!$AO24="","",改造舰娘!$AO24)</f>
        <v/>
      </c>
      <c r="AJ28" s="304" t="str">
        <f>IF(改造舰娘!$AP24="","",改造舰娘!$AP24)</f>
        <v/>
      </c>
      <c r="AK28" s="303" t="str">
        <f>IF(改造舰娘!$AQ24="","",改造舰娘!$AQ24)</f>
        <v/>
      </c>
      <c r="AL28" s="306" t="str">
        <f>IF(改造舰娘!$AS24="","",改造舰娘!$AS24)</f>
        <v>海喷火</v>
      </c>
      <c r="AM28" s="306" t="str">
        <f>IF(改造舰娘!$AT24="","",改造舰娘!$AT24)</f>
        <v>梭鱼</v>
      </c>
      <c r="AN28" s="306" t="str">
        <f>IF(改造舰娘!$AU24="","",改造舰娘!$AU24)</f>
        <v/>
      </c>
      <c r="AO28" s="306" t="str">
        <f>IF(改造舰娘!$AV24="","",改造舰娘!$AV24)</f>
        <v/>
      </c>
      <c r="AP28" s="307" t="str">
        <f>IF(改造舰娘!$AW24="","",改造舰娘!$AW24)</f>
        <v>航空战曙光(3级)：队伍中的航母、轻母、装母获得6%额外经验，E国航母、轻母、装母将获得10%经验。</v>
      </c>
      <c r="AQ28" s="308" t="str">
        <f>IF(改造舰娘!$AX24="","",改造舰娘!$AX24)</f>
        <v/>
      </c>
      <c r="AR28" s="304">
        <f>IF(改造舰娘!$AY24="","",改造舰娘!$AY24)</f>
        <v>20</v>
      </c>
      <c r="AS28" s="304">
        <f>IF(改造舰娘!$AZ24="","",改造舰娘!$AZ24)</f>
        <v>30</v>
      </c>
      <c r="AT28" s="304">
        <f>IF(改造舰娘!$BA24="","",改造舰娘!$BA24)</f>
        <v>0.96</v>
      </c>
      <c r="AU28" s="304">
        <f>IF(改造舰娘!$BB24="","",改造舰娘!$BB24)</f>
        <v>1.8</v>
      </c>
      <c r="AV28" s="305">
        <f>IF((改造舰娘!$BG24+改造舰娘!$BK24*$C$4)=0,"",(改造舰娘!$BG24+改造舰娘!$BK24*$C$4))</f>
        <v>24</v>
      </c>
      <c r="AW28" s="304">
        <f>IF((改造舰娘!$BH24+改造舰娘!$BL24*$C$4)=0,"",(改造舰娘!$BH24+改造舰娘!$BL24*$C$4))</f>
        <v>36</v>
      </c>
      <c r="AX28" s="304">
        <f>IF((改造舰娘!$BI24+改造舰娘!$BM24*$C$4)=0,"",(改造舰娘!$BI24+改造舰娘!$BM24*$C$4))</f>
        <v>50</v>
      </c>
      <c r="AY28" s="303">
        <f>IF((改造舰娘!$BJ24+改造舰娘!$BN24*$C$4)=0,"",(改造舰娘!$BJ24+改造舰娘!$BN24*$C$4))</f>
        <v>32</v>
      </c>
      <c r="AZ28" s="500">
        <f>IF(改造舰娘!BC24="","",改造舰娘!BC24)</f>
        <v>2</v>
      </c>
      <c r="BA28" s="500">
        <f>IF(改造舰娘!BD24="","",改造舰娘!BD24)</f>
        <v>0</v>
      </c>
      <c r="BB28" s="500">
        <f>IF(改造舰娘!BE24="","",改造舰娘!BE24)</f>
        <v>8</v>
      </c>
      <c r="BC28" s="498">
        <f>IF(改造舰娘!BF24="","",改造舰娘!BF24)</f>
        <v>33</v>
      </c>
      <c r="BD28" s="125" t="s">
        <v>5553</v>
      </c>
      <c r="BE28" s="339" t="b">
        <f>IF(改造舰娘!$BP24="","")</f>
        <v>0</v>
      </c>
      <c r="BF28" s="306" t="b">
        <f>IF(改造舰娘!$BQ24="","")</f>
        <v>0</v>
      </c>
      <c r="BG28" s="329" t="str">
        <f>IF(改造舰娘!$BR24="","")</f>
        <v/>
      </c>
      <c r="BH28" s="340" t="str">
        <f>IF(改造舰娘!$BS24="","")</f>
        <v/>
      </c>
      <c r="BU28" s="304">
        <f>IFERROR(VLOOKUP(AL28,装备!$B:$C,2,0),0)</f>
        <v>4</v>
      </c>
      <c r="BV28" s="304">
        <f>IFERROR(VLOOKUP($AL28,装备!$B:$Q,5,0),0)</f>
        <v>0</v>
      </c>
      <c r="BW28" s="304">
        <f>IFERROR(VLOOKUP($AL28,装备!$B:$Q,6,0),0)</f>
        <v>0</v>
      </c>
      <c r="BX28" s="304">
        <f>IFERROR(VLOOKUP($AL28,装备!$B:$Q,7,0),0)</f>
        <v>0</v>
      </c>
      <c r="BY28" s="304">
        <f>IFERROR(VLOOKUP($AL28,装备!$B:$Q,8,0),0)</f>
        <v>0</v>
      </c>
      <c r="BZ28" s="304">
        <f>IFERROR(VLOOKUP($AL28,装备!$B:$Q,9,0),0)</f>
        <v>0</v>
      </c>
      <c r="CA28" s="304">
        <f>IFERROR(VLOOKUP($AL28,装备!$B:$Q,10,0),0)</f>
        <v>0</v>
      </c>
      <c r="CB28" s="304">
        <f>IFERROR(VLOOKUP($AL28,装备!$B:$Q,11,0),0)</f>
        <v>0</v>
      </c>
      <c r="CC28" s="304" t="str">
        <f>IFERROR(VLOOKUP($AL28,装备!$B:$Q,12,0),0)</f>
        <v>无</v>
      </c>
      <c r="CD28" s="304">
        <f>IFERROR(VLOOKUP($AL28,装备!$B:$Q,13,0),0)</f>
        <v>2</v>
      </c>
      <c r="CE28" s="304">
        <f>IFERROR(VLOOKUP($AL28,装备!$B:$Q,14,0),0)</f>
        <v>0</v>
      </c>
      <c r="CF28" s="304">
        <f>IFERROR(VLOOKUP($AL28,装备!$B:$Q,16,0),0)</f>
        <v>7</v>
      </c>
      <c r="CG28" s="304">
        <f>IFERROR(VLOOKUP($AL28,装备!$B:$Q,5,0),0)</f>
        <v>0</v>
      </c>
      <c r="CH28" s="304">
        <f>IFERROR(VLOOKUP(AM28,装备!$B:$C,2,0),0)</f>
        <v>3</v>
      </c>
      <c r="CI28" s="304">
        <f>IFERROR(VLOOKUP($AM28,装备!$B:$Q,5,0),0)</f>
        <v>0</v>
      </c>
      <c r="CJ28" s="304">
        <f>IFERROR(VLOOKUP($AM28,装备!$B:$Q,6,0),0)</f>
        <v>0</v>
      </c>
      <c r="CK28" s="304">
        <f>IFERROR(VLOOKUP($AM28,装备!$B:$Q,7,0),0)</f>
        <v>0</v>
      </c>
      <c r="CL28" s="304">
        <f>IFERROR(VLOOKUP($AM28,装备!$B:$Q,8,0),0)</f>
        <v>8</v>
      </c>
      <c r="CM28" s="304">
        <f>IFERROR(VLOOKUP($AM28,装备!$B:$Q,9,0),0)</f>
        <v>5</v>
      </c>
      <c r="CN28" s="304">
        <f>IFERROR(VLOOKUP($AM28,装备!$B:$Q,10,0),0)</f>
        <v>0</v>
      </c>
      <c r="CO28" s="304">
        <f>IFERROR(VLOOKUP($AM28,装备!$B:$Q,11,0),0)</f>
        <v>0</v>
      </c>
      <c r="CP28" s="304" t="str">
        <f>IFERROR(VLOOKUP($AM28,装备!$B:$Q,12,0),0)</f>
        <v>无</v>
      </c>
      <c r="CQ28" s="304">
        <f>IFERROR(VLOOKUP($AM28,装备!$B:$Q,13,0),0)</f>
        <v>0</v>
      </c>
      <c r="CR28" s="304">
        <f>IFERROR(VLOOKUP($AM28,装备!$B:$Q,14,0),0)</f>
        <v>0</v>
      </c>
      <c r="CS28" s="304">
        <f>IFERROR(VLOOKUP($AM28,装备!$B:$Q,16,0),0)</f>
        <v>0</v>
      </c>
      <c r="CT28" s="304">
        <f>IFERROR(VLOOKUP($AM28,装备!$B:$Q,5,0),0)</f>
        <v>0</v>
      </c>
      <c r="CU28" s="304">
        <f>IFERROR(VLOOKUP(AN28,装备!$B:$C,2,0),0)</f>
        <v>0</v>
      </c>
      <c r="CV28" s="304">
        <f>IFERROR(VLOOKUP($AN28,装备!$B:$Q,5,0),0)</f>
        <v>0</v>
      </c>
      <c r="CW28" s="304">
        <f>IFERROR(VLOOKUP($AN28,装备!$B:$Q,6,0),0)</f>
        <v>0</v>
      </c>
      <c r="CX28" s="304">
        <f>IFERROR(VLOOKUP($AN28,装备!$B:$Q,7,0),0)</f>
        <v>0</v>
      </c>
      <c r="CY28" s="304">
        <f>IFERROR(VLOOKUP($AN28,装备!$B:$Q,8,0),0)</f>
        <v>0</v>
      </c>
      <c r="CZ28" s="304">
        <f>IFERROR(VLOOKUP($AN28,装备!$B:$Q,9,0),0)</f>
        <v>0</v>
      </c>
      <c r="DA28" s="304">
        <f>IFERROR(VLOOKUP($AN28,装备!$B:$Q,10,0),0)</f>
        <v>0</v>
      </c>
      <c r="DB28" s="304">
        <f>IFERROR(VLOOKUP($AN28,装备!$B:$Q,11,0),0)</f>
        <v>0</v>
      </c>
      <c r="DC28" s="304">
        <f>IFERROR(VLOOKUP($AN28,装备!$B:$Q,12,0),0)</f>
        <v>0</v>
      </c>
      <c r="DD28" s="304">
        <f>IFERROR(VLOOKUP($AN28,装备!$B:$Q,13,0),0)</f>
        <v>0</v>
      </c>
      <c r="DE28" s="304">
        <f>IFERROR(VLOOKUP($AN28,装备!$B:$Q,14,0),0)</f>
        <v>0</v>
      </c>
      <c r="DF28" s="304">
        <f>IFERROR(VLOOKUP($AN28,装备!$B:$Q,16,0),0)</f>
        <v>0</v>
      </c>
      <c r="DG28" s="304">
        <f>IFERROR(VLOOKUP($AN28,装备!$B:$Q,5,0),0)</f>
        <v>0</v>
      </c>
      <c r="DH28" s="304">
        <f>IFERROR(VLOOKUP(AO28,装备!$B:$C,2,0),0)</f>
        <v>0</v>
      </c>
      <c r="DI28" s="304">
        <f>IFERROR(VLOOKUP($AO28,装备!$B:$Q,5,0),0)</f>
        <v>0</v>
      </c>
      <c r="DJ28" s="304">
        <f>IFERROR(VLOOKUP($AO28,装备!$B:$Q,6,0),0)</f>
        <v>0</v>
      </c>
      <c r="DK28" s="304">
        <f>IFERROR(VLOOKUP($AO28,装备!$B:$Q,7,0),0)</f>
        <v>0</v>
      </c>
      <c r="DL28" s="304">
        <f>IFERROR(VLOOKUP($AO28,装备!$B:$Q,8,0),0)</f>
        <v>0</v>
      </c>
      <c r="DM28" s="304">
        <f>IFERROR(VLOOKUP($AO28,装备!$B:$Q,9,0),0)</f>
        <v>0</v>
      </c>
      <c r="DN28" s="304">
        <f>IFERROR(VLOOKUP($AO28,装备!$B:$Q,10,0),0)</f>
        <v>0</v>
      </c>
      <c r="DO28" s="304">
        <f>IFERROR(VLOOKUP($AO28,装备!$B:$Q,11,0),0)</f>
        <v>0</v>
      </c>
      <c r="DP28" s="304">
        <f>IFERROR(VLOOKUP($AO28,装备!$B:$Q,12,0),0)</f>
        <v>0</v>
      </c>
      <c r="DQ28" s="304">
        <f>IFERROR(VLOOKUP($AO28,装备!$B:$Q,13,0),0)</f>
        <v>0</v>
      </c>
      <c r="DR28" s="304">
        <f>IFERROR(VLOOKUP($AO28,装备!$B:$Q,14,0),0)</f>
        <v>0</v>
      </c>
      <c r="DS28" s="304">
        <f>IFERROR(VLOOKUP($AO28,装备!$B:$Q,16,0),0)</f>
        <v>0</v>
      </c>
      <c r="DT28" s="304">
        <f>IFERROR(VLOOKUP($AO28,装备!$B:$Q,5,0),0)</f>
        <v>0</v>
      </c>
    </row>
    <row r="29" spans="1:124" ht="27">
      <c r="A29" s="301">
        <f>改造舰娘!$A25</f>
        <v>11002712</v>
      </c>
      <c r="B29" s="354" t="s">
        <v>27</v>
      </c>
      <c r="C29" s="323"/>
      <c r="D29" s="323">
        <f t="shared" si="0"/>
        <v>110</v>
      </c>
      <c r="E29" s="303">
        <f>改造舰娘!$C25</f>
        <v>4</v>
      </c>
      <c r="F29" s="304" t="str">
        <f>改造舰娘!$D25</f>
        <v>轻母</v>
      </c>
      <c r="G29" s="304" t="str">
        <f>改造舰娘!$E25</f>
        <v>中型</v>
      </c>
      <c r="H29" s="304" t="str">
        <f>改造舰娘!$F25</f>
        <v>护卫舰（特殊）</v>
      </c>
      <c r="I29" s="452">
        <f>改造舰娘!$AR25</f>
        <v>3</v>
      </c>
      <c r="J29" s="304" t="str">
        <f>改造舰娘!$G25</f>
        <v>美国</v>
      </c>
      <c r="K29" s="312">
        <f>改造舰娘!$H25+(BV29+CI29+CV29+DI29)*$C$2</f>
        <v>39</v>
      </c>
      <c r="L29" s="304">
        <f>改造舰娘!$I25</f>
        <v>1</v>
      </c>
      <c r="M29" s="304">
        <f>改造舰娘!$J25</f>
        <v>1</v>
      </c>
      <c r="N29" s="518">
        <f>改造舰娘!$K25</f>
        <v>2</v>
      </c>
      <c r="O29" s="304">
        <f>改造舰娘!$L25+((CE29+CR29+DE29+DR29)*$C$2)</f>
        <v>20</v>
      </c>
      <c r="P29" s="304" t="str">
        <f>IF($C$2=1,(IF(ISERROR(FIND("超长",改造舰娘!$M25&amp;CC29&amp;CP29&amp;DC29&amp;DP29,1)),IF(ISERROR(FIND("长",改造舰娘!$M25&amp;CC29&amp;CP29&amp;DC29&amp;DP29,1)),IF(ISERROR(FIND("中",改造舰娘!$M25&amp;CC29&amp;CP29&amp;DC29&amp;DP29,1)),IF(ISERROR(FIND("短",改造舰娘!$M25&amp;CC29&amp;CP29&amp;DC29&amp;DP29,1)),IF(ISERROR(FIND("无",改造舰娘!$M25&amp;CC29&amp;CP29&amp;DC29&amp;DP29,1)),0,"无"),"短"),"中"),"长"),"超长")),改造舰娘!$M25)</f>
        <v>短</v>
      </c>
      <c r="Q29" s="303">
        <f>改造舰娘!$N25</f>
        <v>15</v>
      </c>
      <c r="R29" s="304">
        <f>(改造舰娘!$P25)+(改造舰娘!$Q25)*$C$3+((BW29+CJ29+CW29+DJ29)*$C$2)</f>
        <v>25</v>
      </c>
      <c r="S29" s="304">
        <f>(改造舰娘!$R25)+(改造舰娘!$S25)*$C$3+((BY29+CL29+CY29+DL29)*$C$2)</f>
        <v>0</v>
      </c>
      <c r="T29" s="304">
        <f>(改造舰娘!$T25)+(改造舰娘!$U25)*$C$3+((BX29+CK29+CX29+DK29)*$C$2)</f>
        <v>36</v>
      </c>
      <c r="U29" s="304">
        <f>(改造舰娘!$V25)+(改造舰娘!$W25)*$C$3+((CG29+CT29+DG29+DT29)*$C$2)</f>
        <v>72</v>
      </c>
      <c r="V29" s="305">
        <f>INT((((改造舰娘!$Y25)-(改造舰娘!$X25))*(((IF(D29=0,C29,D29))-1)/99))+改造舰娘!$X25)+((CB29+CO29+DB29+DO29)*$C$2)</f>
        <v>95</v>
      </c>
      <c r="W29" s="304">
        <f>INT((((改造舰娘!$AA25)-(改造舰娘!$Z25))*(((IF(D29=0,C29,D29))-1)/99))+改造舰娘!$Z25)+((CD29+CQ29+DD29+DQ29)*$C$2)</f>
        <v>42</v>
      </c>
      <c r="X29" s="304">
        <f>INT((((改造舰娘!$AC25)-(改造舰娘!$AB25))*(((IF(D29=0,C29,D29))-1)/99))+改造舰娘!$AB25)+((CA29+CN29+DA29+DN29)*$C$2)</f>
        <v>80</v>
      </c>
      <c r="Y29" s="303">
        <f>INT((((改造舰娘!$AE25)-(改造舰娘!$AD25))*(((IF(D29=0,C29,D29))-1)/99))+改造舰娘!$AD25)+((BZ29+CM29+CZ29+DM29)*$C$2)</f>
        <v>0</v>
      </c>
      <c r="Z29" s="474">
        <f>IF(改造舰娘!$AF25=0,"",改造舰娘!$AF25)</f>
        <v>15</v>
      </c>
      <c r="AA29" s="304">
        <f>IF(改造舰娘!$AG25="","",改造舰娘!$AG25)</f>
        <v>10</v>
      </c>
      <c r="AB29" s="304">
        <f>IF(改造舰娘!$AH25="","",改造舰娘!$AH25)</f>
        <v>10</v>
      </c>
      <c r="AC29" s="304">
        <f>IF(改造舰娘!$AI25="","",改造舰娘!$AI25)</f>
        <v>0</v>
      </c>
      <c r="AD29" s="304">
        <f>IF(改造舰娘!$AJ25="","",改造舰娘!$AJ25)</f>
        <v>35</v>
      </c>
      <c r="AE29" s="305">
        <f>IF(改造舰娘!$AK25="","",改造舰娘!$AK25)</f>
        <v>0</v>
      </c>
      <c r="AF29" s="304" t="str">
        <f>IF(改造舰娘!$AL25="","",改造舰娘!$AL25)</f>
        <v/>
      </c>
      <c r="AG29" s="304" t="str">
        <f>IF(改造舰娘!$AM25="","",改造舰娘!$AM25)</f>
        <v/>
      </c>
      <c r="AH29" s="304" t="str">
        <f>IF(改造舰娘!$AN25="","",改造舰娘!$AN25)</f>
        <v/>
      </c>
      <c r="AI29" s="304" t="str">
        <f>IF(改造舰娘!$AO25="","",改造舰娘!$AO25)</f>
        <v/>
      </c>
      <c r="AJ29" s="304" t="str">
        <f>IF(改造舰娘!$AP25="","",改造舰娘!$AP25)</f>
        <v/>
      </c>
      <c r="AK29" s="303" t="str">
        <f>IF(改造舰娘!$AQ25="","",改造舰娘!$AQ25)</f>
        <v/>
      </c>
      <c r="AL29" s="306" t="str">
        <f>IF(改造舰娘!$AS25="","",改造舰娘!$AS25)</f>
        <v>FM-2</v>
      </c>
      <c r="AM29" s="306" t="str">
        <f>IF(改造舰娘!$AT25="","",改造舰娘!$AT25)</f>
        <v>TBF复仇者</v>
      </c>
      <c r="AN29" s="306" t="str">
        <f>IF(改造舰娘!$AU25="","",改造舰娘!$AU25)</f>
        <v/>
      </c>
      <c r="AO29" s="306" t="str">
        <f>IF(改造舰娘!$AV25="","",改造舰娘!$AV25)</f>
        <v/>
      </c>
      <c r="AP29" s="307" t="str">
        <f>IF(改造舰娘!$AW25="","",改造舰娘!$AW25)</f>
        <v>航母先驱(3级)：演习时，队伍中的航母、轻母、装母额外获得6%经验，U国航母、轻母、装母将获得12%经验。</v>
      </c>
      <c r="AQ29" s="308" t="str">
        <f>IF(改造舰娘!$AX25="","",改造舰娘!$AX25)</f>
        <v/>
      </c>
      <c r="AR29" s="304">
        <f>IF(改造舰娘!$AY25="","",改造舰娘!$AY25)</f>
        <v>25</v>
      </c>
      <c r="AS29" s="304">
        <f>IF(改造舰娘!$AZ25="","",改造舰娘!$AZ25)</f>
        <v>30</v>
      </c>
      <c r="AT29" s="304">
        <f>IF(改造舰娘!$BA25="","",改造舰娘!$BA25)</f>
        <v>0.96</v>
      </c>
      <c r="AU29" s="304">
        <f>IF(改造舰娘!$BB25="","",改造舰娘!$BB25)</f>
        <v>1.8</v>
      </c>
      <c r="AV29" s="305">
        <f>IF((改造舰娘!$BG25+改造舰娘!$BK25*$C$4)=0,"",(改造舰娘!$BG25+改造舰娘!$BK25*$C$4))</f>
        <v>25</v>
      </c>
      <c r="AW29" s="304">
        <f>IF((改造舰娘!$BH25+改造舰娘!$BL25*$C$4)=0,"",(改造舰娘!$BH25+改造舰娘!$BL25*$C$4))</f>
        <v>36</v>
      </c>
      <c r="AX29" s="304">
        <f>IF((改造舰娘!$BI25+改造舰娘!$BM25*$C$4)=0,"",(改造舰娘!$BI25+改造舰娘!$BM25*$C$4))</f>
        <v>52</v>
      </c>
      <c r="AY29" s="303">
        <f>IF((改造舰娘!$BJ25+改造舰娘!$BN25*$C$4)=0,"",(改造舰娘!$BJ25+改造舰娘!$BN25*$C$4))</f>
        <v>30</v>
      </c>
      <c r="AZ29" s="500">
        <f>IF(改造舰娘!BC25="","",改造舰娘!BC25)</f>
        <v>0</v>
      </c>
      <c r="BA29" s="500">
        <f>IF(改造舰娘!BD25="","",改造舰娘!BD25)</f>
        <v>0</v>
      </c>
      <c r="BB29" s="500">
        <f>IF(改造舰娘!BE25="","",改造舰娘!BE25)</f>
        <v>8</v>
      </c>
      <c r="BC29" s="498">
        <f>IF(改造舰娘!BF25="","",改造舰娘!BF25)</f>
        <v>54</v>
      </c>
      <c r="BD29" s="125" t="s">
        <v>5554</v>
      </c>
      <c r="BE29" s="339" t="b">
        <f>IF(改造舰娘!$BP25="","")</f>
        <v>0</v>
      </c>
      <c r="BF29" s="306" t="b">
        <f>IF(改造舰娘!$BQ25="","")</f>
        <v>0</v>
      </c>
      <c r="BG29" s="329" t="str">
        <f>IF(改造舰娘!$BR25="","")</f>
        <v/>
      </c>
      <c r="BH29" s="340" t="str">
        <f>IF(改造舰娘!$BS25="","")</f>
        <v/>
      </c>
      <c r="BU29" s="304">
        <f>IFERROR(VLOOKUP(AL29,装备!$B:$C,2,0),0)</f>
        <v>4</v>
      </c>
      <c r="BV29" s="304">
        <f>IFERROR(VLOOKUP($AL29,装备!$B:$Q,5,0),0)</f>
        <v>0</v>
      </c>
      <c r="BW29" s="304">
        <f>IFERROR(VLOOKUP($AL29,装备!$B:$Q,6,0),0)</f>
        <v>0</v>
      </c>
      <c r="BX29" s="304">
        <f>IFERROR(VLOOKUP($AL29,装备!$B:$Q,7,0),0)</f>
        <v>0</v>
      </c>
      <c r="BY29" s="304">
        <f>IFERROR(VLOOKUP($AL29,装备!$B:$Q,8,0),0)</f>
        <v>0</v>
      </c>
      <c r="BZ29" s="304">
        <f>IFERROR(VLOOKUP($AL29,装备!$B:$Q,9,0),0)</f>
        <v>4</v>
      </c>
      <c r="CA29" s="304">
        <f>IFERROR(VLOOKUP($AL29,装备!$B:$Q,10,0),0)</f>
        <v>0</v>
      </c>
      <c r="CB29" s="304">
        <f>IFERROR(VLOOKUP($AL29,装备!$B:$Q,11,0),0)</f>
        <v>0</v>
      </c>
      <c r="CC29" s="304" t="str">
        <f>IFERROR(VLOOKUP($AL29,装备!$B:$Q,12,0),0)</f>
        <v>无</v>
      </c>
      <c r="CD29" s="304">
        <f>IFERROR(VLOOKUP($AL29,装备!$B:$Q,13,0),0)</f>
        <v>0</v>
      </c>
      <c r="CE29" s="304">
        <f>IFERROR(VLOOKUP($AL29,装备!$B:$Q,14,0),0)</f>
        <v>0</v>
      </c>
      <c r="CF29" s="304">
        <f>IFERROR(VLOOKUP($AL29,装备!$B:$Q,16,0),0)</f>
        <v>6</v>
      </c>
      <c r="CG29" s="304">
        <f>IFERROR(VLOOKUP($AL29,装备!$B:$Q,5,0),0)</f>
        <v>0</v>
      </c>
      <c r="CH29" s="304">
        <f>IFERROR(VLOOKUP(AM29,装备!$B:$C,2,0),0)</f>
        <v>4</v>
      </c>
      <c r="CI29" s="304">
        <f>IFERROR(VLOOKUP($AM29,装备!$B:$Q,5,0),0)</f>
        <v>0</v>
      </c>
      <c r="CJ29" s="304">
        <f>IFERROR(VLOOKUP($AM29,装备!$B:$Q,6,0),0)</f>
        <v>0</v>
      </c>
      <c r="CK29" s="304">
        <f>IFERROR(VLOOKUP($AM29,装备!$B:$Q,7,0),0)</f>
        <v>0</v>
      </c>
      <c r="CL29" s="304">
        <f>IFERROR(VLOOKUP($AM29,装备!$B:$Q,8,0),0)</f>
        <v>7</v>
      </c>
      <c r="CM29" s="304">
        <f>IFERROR(VLOOKUP($AM29,装备!$B:$Q,9,0),0)</f>
        <v>5</v>
      </c>
      <c r="CN29" s="304">
        <f>IFERROR(VLOOKUP($AM29,装备!$B:$Q,10,0),0)</f>
        <v>0</v>
      </c>
      <c r="CO29" s="304">
        <f>IFERROR(VLOOKUP($AM29,装备!$B:$Q,11,0),0)</f>
        <v>0</v>
      </c>
      <c r="CP29" s="304" t="str">
        <f>IFERROR(VLOOKUP($AM29,装备!$B:$Q,12,0),0)</f>
        <v>无</v>
      </c>
      <c r="CQ29" s="304">
        <f>IFERROR(VLOOKUP($AM29,装备!$B:$Q,13,0),0)</f>
        <v>0</v>
      </c>
      <c r="CR29" s="304">
        <f>IFERROR(VLOOKUP($AM29,装备!$B:$Q,14,0),0)</f>
        <v>0</v>
      </c>
      <c r="CS29" s="304">
        <f>IFERROR(VLOOKUP($AM29,装备!$B:$Q,16,0),0)</f>
        <v>1</v>
      </c>
      <c r="CT29" s="304">
        <f>IFERROR(VLOOKUP($AM29,装备!$B:$Q,5,0),0)</f>
        <v>0</v>
      </c>
      <c r="CU29" s="304">
        <f>IFERROR(VLOOKUP(AN29,装备!$B:$C,2,0),0)</f>
        <v>0</v>
      </c>
      <c r="CV29" s="304">
        <f>IFERROR(VLOOKUP($AN29,装备!$B:$Q,5,0),0)</f>
        <v>0</v>
      </c>
      <c r="CW29" s="304">
        <f>IFERROR(VLOOKUP($AN29,装备!$B:$Q,6,0),0)</f>
        <v>0</v>
      </c>
      <c r="CX29" s="304">
        <f>IFERROR(VLOOKUP($AN29,装备!$B:$Q,7,0),0)</f>
        <v>0</v>
      </c>
      <c r="CY29" s="304">
        <f>IFERROR(VLOOKUP($AN29,装备!$B:$Q,8,0),0)</f>
        <v>0</v>
      </c>
      <c r="CZ29" s="304">
        <f>IFERROR(VLOOKUP($AN29,装备!$B:$Q,9,0),0)</f>
        <v>0</v>
      </c>
      <c r="DA29" s="304">
        <f>IFERROR(VLOOKUP($AN29,装备!$B:$Q,10,0),0)</f>
        <v>0</v>
      </c>
      <c r="DB29" s="304">
        <f>IFERROR(VLOOKUP($AN29,装备!$B:$Q,11,0),0)</f>
        <v>0</v>
      </c>
      <c r="DC29" s="304">
        <f>IFERROR(VLOOKUP($AN29,装备!$B:$Q,12,0),0)</f>
        <v>0</v>
      </c>
      <c r="DD29" s="304">
        <f>IFERROR(VLOOKUP($AN29,装备!$B:$Q,13,0),0)</f>
        <v>0</v>
      </c>
      <c r="DE29" s="304">
        <f>IFERROR(VLOOKUP($AN29,装备!$B:$Q,14,0),0)</f>
        <v>0</v>
      </c>
      <c r="DF29" s="304">
        <f>IFERROR(VLOOKUP($AN29,装备!$B:$Q,16,0),0)</f>
        <v>0</v>
      </c>
      <c r="DG29" s="304">
        <f>IFERROR(VLOOKUP($AN29,装备!$B:$Q,5,0),0)</f>
        <v>0</v>
      </c>
      <c r="DH29" s="304">
        <f>IFERROR(VLOOKUP(AO29,装备!$B:$C,2,0),0)</f>
        <v>0</v>
      </c>
      <c r="DI29" s="304">
        <f>IFERROR(VLOOKUP($AO29,装备!$B:$Q,5,0),0)</f>
        <v>0</v>
      </c>
      <c r="DJ29" s="304">
        <f>IFERROR(VLOOKUP($AO29,装备!$B:$Q,6,0),0)</f>
        <v>0</v>
      </c>
      <c r="DK29" s="304">
        <f>IFERROR(VLOOKUP($AO29,装备!$B:$Q,7,0),0)</f>
        <v>0</v>
      </c>
      <c r="DL29" s="304">
        <f>IFERROR(VLOOKUP($AO29,装备!$B:$Q,8,0),0)</f>
        <v>0</v>
      </c>
      <c r="DM29" s="304">
        <f>IFERROR(VLOOKUP($AO29,装备!$B:$Q,9,0),0)</f>
        <v>0</v>
      </c>
      <c r="DN29" s="304">
        <f>IFERROR(VLOOKUP($AO29,装备!$B:$Q,10,0),0)</f>
        <v>0</v>
      </c>
      <c r="DO29" s="304">
        <f>IFERROR(VLOOKUP($AO29,装备!$B:$Q,11,0),0)</f>
        <v>0</v>
      </c>
      <c r="DP29" s="304">
        <f>IFERROR(VLOOKUP($AO29,装备!$B:$Q,12,0),0)</f>
        <v>0</v>
      </c>
      <c r="DQ29" s="304">
        <f>IFERROR(VLOOKUP($AO29,装备!$B:$Q,13,0),0)</f>
        <v>0</v>
      </c>
      <c r="DR29" s="304">
        <f>IFERROR(VLOOKUP($AO29,装备!$B:$Q,14,0),0)</f>
        <v>0</v>
      </c>
      <c r="DS29" s="304">
        <f>IFERROR(VLOOKUP($AO29,装备!$B:$Q,16,0),0)</f>
        <v>0</v>
      </c>
      <c r="DT29" s="304">
        <f>IFERROR(VLOOKUP($AO29,装备!$B:$Q,5,0),0)</f>
        <v>0</v>
      </c>
    </row>
    <row r="30" spans="1:124" ht="27">
      <c r="A30" s="301">
        <f>改造舰娘!$A26</f>
        <v>11002812</v>
      </c>
      <c r="B30" s="354" t="s">
        <v>574</v>
      </c>
      <c r="C30" s="323"/>
      <c r="D30" s="323">
        <f t="shared" si="0"/>
        <v>110</v>
      </c>
      <c r="E30" s="303">
        <f>改造舰娘!$C26</f>
        <v>4</v>
      </c>
      <c r="F30" s="304" t="str">
        <f>改造舰娘!$D26</f>
        <v>航母</v>
      </c>
      <c r="G30" s="304" t="str">
        <f>改造舰娘!$E26</f>
        <v>大型</v>
      </c>
      <c r="H30" s="304" t="str">
        <f>改造舰娘!$F26</f>
        <v>主力舰</v>
      </c>
      <c r="I30" s="452">
        <f>改造舰娘!$AR26</f>
        <v>4</v>
      </c>
      <c r="J30" s="304" t="str">
        <f>改造舰娘!$G26</f>
        <v>美国</v>
      </c>
      <c r="K30" s="312">
        <f>改造舰娘!$H26+(BV30+CI30+CV30+DI30)*$C$2</f>
        <v>48</v>
      </c>
      <c r="L30" s="304">
        <f>改造舰娘!$I26</f>
        <v>0</v>
      </c>
      <c r="M30" s="304">
        <f>改造舰娘!$J26</f>
        <v>3</v>
      </c>
      <c r="N30" s="518">
        <f>改造舰娘!$K26</f>
        <v>5</v>
      </c>
      <c r="O30" s="304">
        <f>改造舰娘!$L26+((CE30+CR30+DE30+DR30)*$C$2)</f>
        <v>25</v>
      </c>
      <c r="P30" s="304" t="str">
        <f>IF($C$2=1,(IF(ISERROR(FIND("超长",改造舰娘!$M26&amp;CC30&amp;CP30&amp;DC30&amp;DP30,1)),IF(ISERROR(FIND("长",改造舰娘!$M26&amp;CC30&amp;CP30&amp;DC30&amp;DP30,1)),IF(ISERROR(FIND("中",改造舰娘!$M26&amp;CC30&amp;CP30&amp;DC30&amp;DP30,1)),IF(ISERROR(FIND("短",改造舰娘!$M26&amp;CC30&amp;CP30&amp;DC30&amp;DP30,1)),IF(ISERROR(FIND("无",改造舰娘!$M26&amp;CC30&amp;CP30&amp;DC30&amp;DP30,1)),0,"无"),"短"),"中"),"长"),"超长")),改造舰娘!$M26)</f>
        <v>短</v>
      </c>
      <c r="Q30" s="303">
        <f>改造舰娘!$N26</f>
        <v>29.2</v>
      </c>
      <c r="R30" s="304">
        <f>(改造舰娘!$P26)+(改造舰娘!$Q26)*$C$3+((BW30+CJ30+CW30+DJ30)*$C$2)</f>
        <v>30</v>
      </c>
      <c r="S30" s="304">
        <f>(改造舰娘!$R26)+(改造舰娘!$S26)*$C$3+((BY30+CL30+CY30+DL30)*$C$2)</f>
        <v>0</v>
      </c>
      <c r="T30" s="304">
        <f>(改造舰娘!$T26)+(改造舰娘!$U26)*$C$3+((BX30+CK30+CX30+DK30)*$C$2)</f>
        <v>48</v>
      </c>
      <c r="U30" s="304">
        <f>(改造舰娘!$V26)+(改造舰娘!$W26)*$C$3+((CG30+CT30+DG30+DT30)*$C$2)</f>
        <v>65</v>
      </c>
      <c r="V30" s="305">
        <f>INT((((改造舰娘!$Y26)-(改造舰娘!$X26))*(((IF(D30=0,C30,D30))-1)/99))+改造舰娘!$X26)+((CB30+CO30+DB30+DO30)*$C$2)</f>
        <v>100</v>
      </c>
      <c r="W30" s="304">
        <f>INT((((改造舰娘!$AA26)-(改造舰娘!$Z26))*(((IF(D30=0,C30,D30))-1)/99))+改造舰娘!$Z26)+((CD30+CQ30+DD30+DQ30)*$C$2)</f>
        <v>76</v>
      </c>
      <c r="X30" s="304">
        <f>INT((((改造舰娘!$AC26)-(改造舰娘!$AB26))*(((IF(D30=0,C30,D30))-1)/99))+改造舰娘!$AB26)+((CA30+CN30+DA30+DN30)*$C$2)</f>
        <v>88</v>
      </c>
      <c r="Y30" s="303">
        <f>INT((((改造舰娘!$AE26)-(改造舰娘!$AD26))*(((IF(D30=0,C30,D30))-1)/99))+改造舰娘!$AD26)+((BZ30+CM30+CZ30+DM30)*$C$2)</f>
        <v>0</v>
      </c>
      <c r="Z30" s="474">
        <f>IF(改造舰娘!$AF26=0,"",改造舰娘!$AF26)</f>
        <v>15</v>
      </c>
      <c r="AA30" s="304">
        <f>IF(改造舰娘!$AG26="","",改造舰娘!$AG26)</f>
        <v>20</v>
      </c>
      <c r="AB30" s="304">
        <f>IF(改造舰娘!$AH26="","",改造舰娘!$AH26)</f>
        <v>25</v>
      </c>
      <c r="AC30" s="304">
        <f>IF(改造舰娘!$AI26="","",改造舰娘!$AI26)</f>
        <v>5</v>
      </c>
      <c r="AD30" s="304">
        <f>IF(改造舰娘!$AJ26="","",改造舰娘!$AJ26)</f>
        <v>65</v>
      </c>
      <c r="AE30" s="305">
        <f>IF(改造舰娘!$AK26="","",改造舰娘!$AK26)</f>
        <v>0</v>
      </c>
      <c r="AF30" s="304" t="str">
        <f>IF(改造舰娘!$AL26="","",改造舰娘!$AL26)</f>
        <v/>
      </c>
      <c r="AG30" s="304" t="str">
        <f>IF(改造舰娘!$AM26="","",改造舰娘!$AM26)</f>
        <v/>
      </c>
      <c r="AH30" s="304" t="str">
        <f>IF(改造舰娘!$AN26="","",改造舰娘!$AN26)</f>
        <v/>
      </c>
      <c r="AI30" s="304" t="str">
        <f>IF(改造舰娘!$AO26="","",改造舰娘!$AO26)</f>
        <v/>
      </c>
      <c r="AJ30" s="304" t="str">
        <f>IF(改造舰娘!$AP26="","",改造舰娘!$AP26)</f>
        <v/>
      </c>
      <c r="AK30" s="303" t="str">
        <f>IF(改造舰娘!$AQ26="","",改造舰娘!$AQ26)</f>
        <v/>
      </c>
      <c r="AL30" s="306" t="str">
        <f>IF(改造舰娘!$AS26="","",改造舰娘!$AS26)</f>
        <v>U国厄利孔20毫米炮(双联)</v>
      </c>
      <c r="AM30" s="306" t="str">
        <f>IF(改造舰娘!$AT26="","",改造舰娘!$AT26)</f>
        <v>改良型对空雷达</v>
      </c>
      <c r="AN30" s="306" t="str">
        <f>IF(改造舰娘!$AU26="","",改造舰娘!$AU26)</f>
        <v/>
      </c>
      <c r="AO30" s="306" t="str">
        <f>IF(改造舰娘!$AV26="","",改造舰娘!$AV26)</f>
        <v/>
      </c>
      <c r="AP30" s="307" t="str">
        <f>IF(改造舰娘!$AW26="","",改造舰娘!$AW26)</f>
        <v>弹药整备(3级)：增加25%自身携带的轰炸机威力，降低50%自身携带的鱼雷机威力。</v>
      </c>
      <c r="AQ30" s="308" t="str">
        <f>IF(改造舰娘!$AX26="","",改造舰娘!$AX26)</f>
        <v/>
      </c>
      <c r="AR30" s="304">
        <f>IF(改造舰娘!$AY26="","",改造舰娘!$AY26)</f>
        <v>45</v>
      </c>
      <c r="AS30" s="304">
        <f>IF(改造舰娘!$AZ26="","",改造舰娘!$AZ26)</f>
        <v>50</v>
      </c>
      <c r="AT30" s="304">
        <f>IF(改造舰娘!$BA26="","",改造舰娘!$BA26)</f>
        <v>1.68</v>
      </c>
      <c r="AU30" s="304">
        <f>IF(改造舰娘!$BB26="","",改造舰娘!$BB26)</f>
        <v>3.2</v>
      </c>
      <c r="AV30" s="305">
        <f>IF((改造舰娘!$BG26+改造舰娘!$BK26*$C$4)=0,"",(改造舰娘!$BG26+改造舰娘!$BK26*$C$4))</f>
        <v>30</v>
      </c>
      <c r="AW30" s="304">
        <f>IF((改造舰娘!$BH26+改造舰娘!$BL26*$C$4)=0,"",(改造舰娘!$BH26+改造舰娘!$BL26*$C$4))</f>
        <v>42</v>
      </c>
      <c r="AX30" s="304">
        <f>IF((改造舰娘!$BI26+改造舰娘!$BM26*$C$4)=0,"",(改造舰娘!$BI26+改造舰娘!$BM26*$C$4))</f>
        <v>86</v>
      </c>
      <c r="AY30" s="303">
        <f>IF((改造舰娘!$BJ26+改造舰娘!$BN26*$C$4)=0,"",(改造舰娘!$BJ26+改造舰娘!$BN26*$C$4))</f>
        <v>66</v>
      </c>
      <c r="AZ30" s="500">
        <f>IF(改造舰娘!BC26="","",改造舰娘!BC26)</f>
        <v>0</v>
      </c>
      <c r="BA30" s="500">
        <f>IF(改造舰娘!BD26="","",改造舰娘!BD26)</f>
        <v>0</v>
      </c>
      <c r="BB30" s="500">
        <f>IF(改造舰娘!BE26="","",改造舰娘!BE26)</f>
        <v>14</v>
      </c>
      <c r="BC30" s="498">
        <f>IF(改造舰娘!BF26="","",改造舰娘!BF26)</f>
        <v>40</v>
      </c>
      <c r="BD30" s="125" t="s">
        <v>5555</v>
      </c>
      <c r="BE30" s="339" t="b">
        <f>IF(改造舰娘!$BP26="","")</f>
        <v>0</v>
      </c>
      <c r="BF30" s="306" t="b">
        <f>IF(改造舰娘!$BQ26="","")</f>
        <v>0</v>
      </c>
      <c r="BG30" s="329" t="str">
        <f>IF(改造舰娘!$BR26="","")</f>
        <v/>
      </c>
      <c r="BH30" s="340" t="str">
        <f>IF(改造舰娘!$BS26="","")</f>
        <v/>
      </c>
      <c r="BU30" s="304">
        <f>IFERROR(VLOOKUP(AL30,装备!$B:$C,2,0),0)</f>
        <v>2</v>
      </c>
      <c r="BV30" s="304">
        <f>IFERROR(VLOOKUP($AL30,装备!$B:$Q,5,0),0)</f>
        <v>0</v>
      </c>
      <c r="BW30" s="304">
        <f>IFERROR(VLOOKUP($AL30,装备!$B:$Q,6,0),0)</f>
        <v>0</v>
      </c>
      <c r="BX30" s="304">
        <f>IFERROR(VLOOKUP($AL30,装备!$B:$Q,7,0),0)</f>
        <v>0</v>
      </c>
      <c r="BY30" s="304">
        <f>IFERROR(VLOOKUP($AL30,装备!$B:$Q,8,0),0)</f>
        <v>0</v>
      </c>
      <c r="BZ30" s="304">
        <f>IFERROR(VLOOKUP($AL30,装备!$B:$Q,9,0),0)</f>
        <v>0</v>
      </c>
      <c r="CA30" s="304">
        <f>IFERROR(VLOOKUP($AL30,装备!$B:$Q,10,0),0)</f>
        <v>0</v>
      </c>
      <c r="CB30" s="304">
        <f>IFERROR(VLOOKUP($AL30,装备!$B:$Q,11,0),0)</f>
        <v>0</v>
      </c>
      <c r="CC30" s="304" t="str">
        <f>IFERROR(VLOOKUP($AL30,装备!$B:$Q,12,0),0)</f>
        <v>短</v>
      </c>
      <c r="CD30" s="304">
        <f>IFERROR(VLOOKUP($AL30,装备!$B:$Q,13,0),0)</f>
        <v>0</v>
      </c>
      <c r="CE30" s="304">
        <f>IFERROR(VLOOKUP($AL30,装备!$B:$Q,14,0),0)</f>
        <v>0</v>
      </c>
      <c r="CF30" s="304">
        <f>IFERROR(VLOOKUP($AL30,装备!$B:$Q,16,0),0)</f>
        <v>4</v>
      </c>
      <c r="CG30" s="304">
        <f>IFERROR(VLOOKUP($AL30,装备!$B:$Q,5,0),0)</f>
        <v>0</v>
      </c>
      <c r="CH30" s="304">
        <f>IFERROR(VLOOKUP(AM30,装备!$B:$C,2,0),0)</f>
        <v>4</v>
      </c>
      <c r="CI30" s="304">
        <f>IFERROR(VLOOKUP($AM30,装备!$B:$Q,5,0),0)</f>
        <v>0</v>
      </c>
      <c r="CJ30" s="304">
        <f>IFERROR(VLOOKUP($AM30,装备!$B:$Q,6,0),0)</f>
        <v>0</v>
      </c>
      <c r="CK30" s="304">
        <f>IFERROR(VLOOKUP($AM30,装备!$B:$Q,7,0),0)</f>
        <v>0</v>
      </c>
      <c r="CL30" s="304">
        <f>IFERROR(VLOOKUP($AM30,装备!$B:$Q,8,0),0)</f>
        <v>0</v>
      </c>
      <c r="CM30" s="304">
        <f>IFERROR(VLOOKUP($AM30,装备!$B:$Q,9,0),0)</f>
        <v>0</v>
      </c>
      <c r="CN30" s="304">
        <f>IFERROR(VLOOKUP($AM30,装备!$B:$Q,10,0),0)</f>
        <v>6</v>
      </c>
      <c r="CO30" s="304">
        <f>IFERROR(VLOOKUP($AM30,装备!$B:$Q,11,0),0)</f>
        <v>2</v>
      </c>
      <c r="CP30" s="304" t="str">
        <f>IFERROR(VLOOKUP($AM30,装备!$B:$Q,12,0),0)</f>
        <v>无</v>
      </c>
      <c r="CQ30" s="304">
        <f>IFERROR(VLOOKUP($AM30,装备!$B:$Q,13,0),0)</f>
        <v>0</v>
      </c>
      <c r="CR30" s="304">
        <f>IFERROR(VLOOKUP($AM30,装备!$B:$Q,14,0),0)</f>
        <v>0</v>
      </c>
      <c r="CS30" s="304">
        <f>IFERROR(VLOOKUP($AM30,装备!$B:$Q,16,0),0)</f>
        <v>5</v>
      </c>
      <c r="CT30" s="304">
        <f>IFERROR(VLOOKUP($AM30,装备!$B:$Q,5,0),0)</f>
        <v>0</v>
      </c>
      <c r="CU30" s="304">
        <f>IFERROR(VLOOKUP(AN30,装备!$B:$C,2,0),0)</f>
        <v>0</v>
      </c>
      <c r="CV30" s="304">
        <f>IFERROR(VLOOKUP($AN30,装备!$B:$Q,5,0),0)</f>
        <v>0</v>
      </c>
      <c r="CW30" s="304">
        <f>IFERROR(VLOOKUP($AN30,装备!$B:$Q,6,0),0)</f>
        <v>0</v>
      </c>
      <c r="CX30" s="304">
        <f>IFERROR(VLOOKUP($AN30,装备!$B:$Q,7,0),0)</f>
        <v>0</v>
      </c>
      <c r="CY30" s="304">
        <f>IFERROR(VLOOKUP($AN30,装备!$B:$Q,8,0),0)</f>
        <v>0</v>
      </c>
      <c r="CZ30" s="304">
        <f>IFERROR(VLOOKUP($AN30,装备!$B:$Q,9,0),0)</f>
        <v>0</v>
      </c>
      <c r="DA30" s="304">
        <f>IFERROR(VLOOKUP($AN30,装备!$B:$Q,10,0),0)</f>
        <v>0</v>
      </c>
      <c r="DB30" s="304">
        <f>IFERROR(VLOOKUP($AN30,装备!$B:$Q,11,0),0)</f>
        <v>0</v>
      </c>
      <c r="DC30" s="304">
        <f>IFERROR(VLOOKUP($AN30,装备!$B:$Q,12,0),0)</f>
        <v>0</v>
      </c>
      <c r="DD30" s="304">
        <f>IFERROR(VLOOKUP($AN30,装备!$B:$Q,13,0),0)</f>
        <v>0</v>
      </c>
      <c r="DE30" s="304">
        <f>IFERROR(VLOOKUP($AN30,装备!$B:$Q,14,0),0)</f>
        <v>0</v>
      </c>
      <c r="DF30" s="304">
        <f>IFERROR(VLOOKUP($AN30,装备!$B:$Q,16,0),0)</f>
        <v>0</v>
      </c>
      <c r="DG30" s="304">
        <f>IFERROR(VLOOKUP($AN30,装备!$B:$Q,5,0),0)</f>
        <v>0</v>
      </c>
      <c r="DH30" s="304">
        <f>IFERROR(VLOOKUP(AO30,装备!$B:$C,2,0),0)</f>
        <v>0</v>
      </c>
      <c r="DI30" s="304">
        <f>IFERROR(VLOOKUP($AO30,装备!$B:$Q,5,0),0)</f>
        <v>0</v>
      </c>
      <c r="DJ30" s="304">
        <f>IFERROR(VLOOKUP($AO30,装备!$B:$Q,6,0),0)</f>
        <v>0</v>
      </c>
      <c r="DK30" s="304">
        <f>IFERROR(VLOOKUP($AO30,装备!$B:$Q,7,0),0)</f>
        <v>0</v>
      </c>
      <c r="DL30" s="304">
        <f>IFERROR(VLOOKUP($AO30,装备!$B:$Q,8,0),0)</f>
        <v>0</v>
      </c>
      <c r="DM30" s="304">
        <f>IFERROR(VLOOKUP($AO30,装备!$B:$Q,9,0),0)</f>
        <v>0</v>
      </c>
      <c r="DN30" s="304">
        <f>IFERROR(VLOOKUP($AO30,装备!$B:$Q,10,0),0)</f>
        <v>0</v>
      </c>
      <c r="DO30" s="304">
        <f>IFERROR(VLOOKUP($AO30,装备!$B:$Q,11,0),0)</f>
        <v>0</v>
      </c>
      <c r="DP30" s="304">
        <f>IFERROR(VLOOKUP($AO30,装备!$B:$Q,12,0),0)</f>
        <v>0</v>
      </c>
      <c r="DQ30" s="304">
        <f>IFERROR(VLOOKUP($AO30,装备!$B:$Q,13,0),0)</f>
        <v>0</v>
      </c>
      <c r="DR30" s="304">
        <f>IFERROR(VLOOKUP($AO30,装备!$B:$Q,14,0),0)</f>
        <v>0</v>
      </c>
      <c r="DS30" s="304">
        <f>IFERROR(VLOOKUP($AO30,装备!$B:$Q,16,0),0)</f>
        <v>0</v>
      </c>
      <c r="DT30" s="304">
        <f>IFERROR(VLOOKUP($AO30,装备!$B:$Q,5,0),0)</f>
        <v>0</v>
      </c>
    </row>
    <row r="31" spans="1:124" ht="27">
      <c r="A31" s="301">
        <f>改造舰娘!$A27</f>
        <v>11002913</v>
      </c>
      <c r="B31" s="354" t="s">
        <v>31</v>
      </c>
      <c r="C31" s="323"/>
      <c r="D31" s="323">
        <f t="shared" si="0"/>
        <v>110</v>
      </c>
      <c r="E31" s="303">
        <f>改造舰娘!$C27</f>
        <v>5</v>
      </c>
      <c r="F31" s="304" t="str">
        <f>改造舰娘!$D27</f>
        <v>航母</v>
      </c>
      <c r="G31" s="304" t="str">
        <f>改造舰娘!$E27</f>
        <v>大型</v>
      </c>
      <c r="H31" s="304" t="str">
        <f>改造舰娘!$F27</f>
        <v>主力舰</v>
      </c>
      <c r="I31" s="452">
        <f>改造舰娘!$AR27</f>
        <v>4</v>
      </c>
      <c r="J31" s="304" t="str">
        <f>改造舰娘!$G27</f>
        <v>美国</v>
      </c>
      <c r="K31" s="312">
        <f>改造舰娘!$H27+(BV31+CI31+CV31+DI31)*$C$2</f>
        <v>73</v>
      </c>
      <c r="L31" s="304">
        <f>改造舰娘!$I27</f>
        <v>-1</v>
      </c>
      <c r="M31" s="304">
        <f>改造舰娘!$J27</f>
        <v>4</v>
      </c>
      <c r="N31" s="518">
        <f>改造舰娘!$K27</f>
        <v>5</v>
      </c>
      <c r="O31" s="304">
        <f>改造舰娘!$L27+((CE31+CR31+DE31+DR31)*$C$2)</f>
        <v>20</v>
      </c>
      <c r="P31" s="304" t="str">
        <f>IF($C$2=1,(IF(ISERROR(FIND("超长",改造舰娘!$M27&amp;CC31&amp;CP31&amp;DC31&amp;DP31,1)),IF(ISERROR(FIND("长",改造舰娘!$M27&amp;CC31&amp;CP31&amp;DC31&amp;DP31,1)),IF(ISERROR(FIND("中",改造舰娘!$M27&amp;CC31&amp;CP31&amp;DC31&amp;DP31,1)),IF(ISERROR(FIND("短",改造舰娘!$M27&amp;CC31&amp;CP31&amp;DC31&amp;DP31,1)),IF(ISERROR(FIND("无",改造舰娘!$M27&amp;CC31&amp;CP31&amp;DC31&amp;DP31,1)),0,"无"),"短"),"中"),"长"),"超长")),改造舰娘!$M27)</f>
        <v>短</v>
      </c>
      <c r="Q31" s="303">
        <f>改造舰娘!$N27</f>
        <v>33.200000000000003</v>
      </c>
      <c r="R31" s="304">
        <f>(改造舰娘!$P27)+(改造舰娘!$Q27)*$C$3+((BW31+CJ31+CW31+DJ31)*$C$2)</f>
        <v>40</v>
      </c>
      <c r="S31" s="304">
        <f>(改造舰娘!$R27)+(改造舰娘!$S27)*$C$3+((BY31+CL31+CY31+DL31)*$C$2)</f>
        <v>0</v>
      </c>
      <c r="T31" s="304">
        <f>(改造舰娘!$T27)+(改造舰娘!$U27)*$C$3+((BX31+CK31+CX31+DK31)*$C$2)</f>
        <v>74</v>
      </c>
      <c r="U31" s="304">
        <f>(改造舰娘!$V27)+(改造舰娘!$W27)*$C$3+((CG31+CT31+DG31+DT31)*$C$2)</f>
        <v>77</v>
      </c>
      <c r="V31" s="305">
        <f>INT((((改造舰娘!$Y27)-(改造舰娘!$X27))*(((IF(D31=0,C31,D31))-1)/99))+改造舰娘!$X27)+((CB31+CO31+DB31+DO31)*$C$2)</f>
        <v>101</v>
      </c>
      <c r="W31" s="304">
        <f>INT((((改造舰娘!$AA27)-(改造舰娘!$Z27))*(((IF(D31=0,C31,D31))-1)/99))+改造舰娘!$Z27)+((CD31+CQ31+DD31+DQ31)*$C$2)</f>
        <v>58</v>
      </c>
      <c r="X31" s="304">
        <f>INT((((改造舰娘!$AC27)-(改造舰娘!$AB27))*(((IF(D31=0,C31,D31))-1)/99))+改造舰娘!$AB27)+((CA31+CN31+DA31+DN31)*$C$2)</f>
        <v>90</v>
      </c>
      <c r="Y31" s="303">
        <f>INT((((改造舰娘!$AE27)-(改造舰娘!$AD27))*(((IF(D31=0,C31,D31))-1)/99))+改造舰娘!$AD27)+((BZ31+CM31+CZ31+DM31)*$C$2)</f>
        <v>0</v>
      </c>
      <c r="Z31" s="474">
        <f>IF(改造舰娘!$AF27=0,"",改造舰娘!$AF27)</f>
        <v>20</v>
      </c>
      <c r="AA31" s="304">
        <f>IF(改造舰娘!$AG27="","",改造舰娘!$AG27)</f>
        <v>20</v>
      </c>
      <c r="AB31" s="304">
        <f>IF(改造舰娘!$AH27="","",改造舰娘!$AH27)</f>
        <v>35</v>
      </c>
      <c r="AC31" s="304">
        <f>IF(改造舰娘!$AI27="","",改造舰娘!$AI27)</f>
        <v>10</v>
      </c>
      <c r="AD31" s="304">
        <f>IF(改造舰娘!$AJ27="","",改造舰娘!$AJ27)</f>
        <v>85</v>
      </c>
      <c r="AE31" s="305">
        <f>IF(改造舰娘!$AK27="","",改造舰娘!$AK27)</f>
        <v>0</v>
      </c>
      <c r="AF31" s="304" t="str">
        <f>IF(改造舰娘!$AL27="","",改造舰娘!$AL27)</f>
        <v/>
      </c>
      <c r="AG31" s="304" t="str">
        <f>IF(改造舰娘!$AM27="","",改造舰娘!$AM27)</f>
        <v/>
      </c>
      <c r="AH31" s="304" t="str">
        <f>IF(改造舰娘!$AN27="","",改造舰娘!$AN27)</f>
        <v/>
      </c>
      <c r="AI31" s="304" t="str">
        <f>IF(改造舰娘!$AO27="","",改造舰娘!$AO27)</f>
        <v/>
      </c>
      <c r="AJ31" s="304" t="str">
        <f>IF(改造舰娘!$AP27="","",改造舰娘!$AP27)</f>
        <v/>
      </c>
      <c r="AK31" s="303" t="str">
        <f>IF(改造舰娘!$AQ27="","",改造舰娘!$AQ27)</f>
        <v/>
      </c>
      <c r="AL31" s="306" t="str">
        <f>IF(改造舰娘!$AS27="","",改造舰娘!$AS27)</f>
        <v>U国四联1.1英寸防空炮</v>
      </c>
      <c r="AM31" s="306" t="str">
        <f>IF(改造舰娘!$AT27="","",改造舰娘!$AT27)</f>
        <v>改良型对空雷达</v>
      </c>
      <c r="AN31" s="306" t="str">
        <f>IF(改造舰娘!$AU27="","",改造舰娘!$AU27)</f>
        <v/>
      </c>
      <c r="AO31" s="306" t="str">
        <f>IF(改造舰娘!$AV27="","",改造舰娘!$AV27)</f>
        <v/>
      </c>
      <c r="AP31" s="307" t="str">
        <f>IF(改造舰娘!$AW27="","",改造舰娘!$AW27)</f>
        <v>航空战术先驱(3级)：所有阶段本舰以及相邻位置舰船的舰载机威力上升15%。</v>
      </c>
      <c r="AQ31" s="308" t="str">
        <f>IF(改造舰娘!$AX27="","",改造舰娘!$AX27)</f>
        <v/>
      </c>
      <c r="AR31" s="304">
        <f>IF(改造舰娘!$AY27="","",改造舰娘!$AY27)</f>
        <v>55</v>
      </c>
      <c r="AS31" s="304">
        <f>IF(改造舰娘!$AZ27="","",改造舰娘!$AZ27)</f>
        <v>60</v>
      </c>
      <c r="AT31" s="304">
        <f>IF(改造舰娘!$BA27="","",改造舰娘!$BA27)</f>
        <v>2.08</v>
      </c>
      <c r="AU31" s="304">
        <f>IF(改造舰娘!$BB27="","",改造舰娘!$BB27)</f>
        <v>3.9</v>
      </c>
      <c r="AV31" s="305">
        <f>IF((改造舰娘!$BG27+改造舰娘!$BK27*$C$4)=0,"",(改造舰娘!$BG27+改造舰娘!$BK27*$C$4))</f>
        <v>30</v>
      </c>
      <c r="AW31" s="304">
        <f>IF((改造舰娘!$BH27+改造舰娘!$BL27*$C$4)=0,"",(改造舰娘!$BH27+改造舰娘!$BL27*$C$4))</f>
        <v>42</v>
      </c>
      <c r="AX31" s="304">
        <f>IF((改造舰娘!$BI27+改造舰娘!$BM27*$C$4)=0,"",(改造舰娘!$BI27+改造舰娘!$BM27*$C$4))</f>
        <v>86</v>
      </c>
      <c r="AY31" s="303">
        <f>IF((改造舰娘!$BJ27+改造舰娘!$BN27*$C$4)=0,"",(改造舰娘!$BJ27+改造舰娘!$BN27*$C$4))</f>
        <v>66</v>
      </c>
      <c r="AZ31" s="500">
        <f>IF(改造舰娘!BC27="","",改造舰娘!BC27)</f>
        <v>0</v>
      </c>
      <c r="BA31" s="500">
        <f>IF(改造舰娘!BD27="","",改造舰娘!BD27)</f>
        <v>0</v>
      </c>
      <c r="BB31" s="500">
        <f>IF(改造舰娘!BE27="","",改造舰娘!BE27)</f>
        <v>25</v>
      </c>
      <c r="BC31" s="498">
        <f>IF(改造舰娘!BF27="","",改造舰娘!BF27)</f>
        <v>64</v>
      </c>
      <c r="BD31" s="125" t="s">
        <v>5556</v>
      </c>
      <c r="BE31" s="339" t="b">
        <f>IF(改造舰娘!$BP27="","")</f>
        <v>0</v>
      </c>
      <c r="BF31" s="306" t="b">
        <f>IF(改造舰娘!$BQ27="","")</f>
        <v>0</v>
      </c>
      <c r="BG31" s="329" t="str">
        <f>IF(改造舰娘!$BR27="","")</f>
        <v/>
      </c>
      <c r="BH31" s="340" t="str">
        <f>IF(改造舰娘!$BS27="","")</f>
        <v/>
      </c>
      <c r="BU31" s="304">
        <f>IFERROR(VLOOKUP(AL31,装备!$B:$C,2,0),0)</f>
        <v>2</v>
      </c>
      <c r="BV31" s="304">
        <f>IFERROR(VLOOKUP($AL31,装备!$B:$Q,5,0),0)</f>
        <v>0</v>
      </c>
      <c r="BW31" s="304">
        <f>IFERROR(VLOOKUP($AL31,装备!$B:$Q,6,0),0)</f>
        <v>0</v>
      </c>
      <c r="BX31" s="304">
        <f>IFERROR(VLOOKUP($AL31,装备!$B:$Q,7,0),0)</f>
        <v>0</v>
      </c>
      <c r="BY31" s="304">
        <f>IFERROR(VLOOKUP($AL31,装备!$B:$Q,8,0),0)</f>
        <v>0</v>
      </c>
      <c r="BZ31" s="304">
        <f>IFERROR(VLOOKUP($AL31,装备!$B:$Q,9,0),0)</f>
        <v>0</v>
      </c>
      <c r="CA31" s="304">
        <f>IFERROR(VLOOKUP($AL31,装备!$B:$Q,10,0),0)</f>
        <v>0</v>
      </c>
      <c r="CB31" s="304">
        <f>IFERROR(VLOOKUP($AL31,装备!$B:$Q,11,0),0)</f>
        <v>1</v>
      </c>
      <c r="CC31" s="304" t="str">
        <f>IFERROR(VLOOKUP($AL31,装备!$B:$Q,12,0),0)</f>
        <v>短</v>
      </c>
      <c r="CD31" s="304">
        <f>IFERROR(VLOOKUP($AL31,装备!$B:$Q,13,0),0)</f>
        <v>0</v>
      </c>
      <c r="CE31" s="304">
        <f>IFERROR(VLOOKUP($AL31,装备!$B:$Q,14,0),0)</f>
        <v>0</v>
      </c>
      <c r="CF31" s="304">
        <f>IFERROR(VLOOKUP($AL31,装备!$B:$Q,16,0),0)</f>
        <v>4</v>
      </c>
      <c r="CG31" s="304">
        <f>IFERROR(VLOOKUP($AL31,装备!$B:$Q,5,0),0)</f>
        <v>0</v>
      </c>
      <c r="CH31" s="304">
        <f>IFERROR(VLOOKUP(AM31,装备!$B:$C,2,0),0)</f>
        <v>4</v>
      </c>
      <c r="CI31" s="304">
        <f>IFERROR(VLOOKUP($AM31,装备!$B:$Q,5,0),0)</f>
        <v>0</v>
      </c>
      <c r="CJ31" s="304">
        <f>IFERROR(VLOOKUP($AM31,装备!$B:$Q,6,0),0)</f>
        <v>0</v>
      </c>
      <c r="CK31" s="304">
        <f>IFERROR(VLOOKUP($AM31,装备!$B:$Q,7,0),0)</f>
        <v>0</v>
      </c>
      <c r="CL31" s="304">
        <f>IFERROR(VLOOKUP($AM31,装备!$B:$Q,8,0),0)</f>
        <v>0</v>
      </c>
      <c r="CM31" s="304">
        <f>IFERROR(VLOOKUP($AM31,装备!$B:$Q,9,0),0)</f>
        <v>0</v>
      </c>
      <c r="CN31" s="304">
        <f>IFERROR(VLOOKUP($AM31,装备!$B:$Q,10,0),0)</f>
        <v>6</v>
      </c>
      <c r="CO31" s="304">
        <f>IFERROR(VLOOKUP($AM31,装备!$B:$Q,11,0),0)</f>
        <v>2</v>
      </c>
      <c r="CP31" s="304" t="str">
        <f>IFERROR(VLOOKUP($AM31,装备!$B:$Q,12,0),0)</f>
        <v>无</v>
      </c>
      <c r="CQ31" s="304">
        <f>IFERROR(VLOOKUP($AM31,装备!$B:$Q,13,0),0)</f>
        <v>0</v>
      </c>
      <c r="CR31" s="304">
        <f>IFERROR(VLOOKUP($AM31,装备!$B:$Q,14,0),0)</f>
        <v>0</v>
      </c>
      <c r="CS31" s="304">
        <f>IFERROR(VLOOKUP($AM31,装备!$B:$Q,16,0),0)</f>
        <v>5</v>
      </c>
      <c r="CT31" s="304">
        <f>IFERROR(VLOOKUP($AM31,装备!$B:$Q,5,0),0)</f>
        <v>0</v>
      </c>
      <c r="CU31" s="304">
        <f>IFERROR(VLOOKUP(AN31,装备!$B:$C,2,0),0)</f>
        <v>0</v>
      </c>
      <c r="CV31" s="304">
        <f>IFERROR(VLOOKUP($AN31,装备!$B:$Q,5,0),0)</f>
        <v>0</v>
      </c>
      <c r="CW31" s="304">
        <f>IFERROR(VLOOKUP($AN31,装备!$B:$Q,6,0),0)</f>
        <v>0</v>
      </c>
      <c r="CX31" s="304">
        <f>IFERROR(VLOOKUP($AN31,装备!$B:$Q,7,0),0)</f>
        <v>0</v>
      </c>
      <c r="CY31" s="304">
        <f>IFERROR(VLOOKUP($AN31,装备!$B:$Q,8,0),0)</f>
        <v>0</v>
      </c>
      <c r="CZ31" s="304">
        <f>IFERROR(VLOOKUP($AN31,装备!$B:$Q,9,0),0)</f>
        <v>0</v>
      </c>
      <c r="DA31" s="304">
        <f>IFERROR(VLOOKUP($AN31,装备!$B:$Q,10,0),0)</f>
        <v>0</v>
      </c>
      <c r="DB31" s="304">
        <f>IFERROR(VLOOKUP($AN31,装备!$B:$Q,11,0),0)</f>
        <v>0</v>
      </c>
      <c r="DC31" s="304">
        <f>IFERROR(VLOOKUP($AN31,装备!$B:$Q,12,0),0)</f>
        <v>0</v>
      </c>
      <c r="DD31" s="304">
        <f>IFERROR(VLOOKUP($AN31,装备!$B:$Q,13,0),0)</f>
        <v>0</v>
      </c>
      <c r="DE31" s="304">
        <f>IFERROR(VLOOKUP($AN31,装备!$B:$Q,14,0),0)</f>
        <v>0</v>
      </c>
      <c r="DF31" s="304">
        <f>IFERROR(VLOOKUP($AN31,装备!$B:$Q,16,0),0)</f>
        <v>0</v>
      </c>
      <c r="DG31" s="304">
        <f>IFERROR(VLOOKUP($AN31,装备!$B:$Q,5,0),0)</f>
        <v>0</v>
      </c>
      <c r="DH31" s="304">
        <f>IFERROR(VLOOKUP(AO31,装备!$B:$C,2,0),0)</f>
        <v>0</v>
      </c>
      <c r="DI31" s="304">
        <f>IFERROR(VLOOKUP($AO31,装备!$B:$Q,5,0),0)</f>
        <v>0</v>
      </c>
      <c r="DJ31" s="304">
        <f>IFERROR(VLOOKUP($AO31,装备!$B:$Q,6,0),0)</f>
        <v>0</v>
      </c>
      <c r="DK31" s="304">
        <f>IFERROR(VLOOKUP($AO31,装备!$B:$Q,7,0),0)</f>
        <v>0</v>
      </c>
      <c r="DL31" s="304">
        <f>IFERROR(VLOOKUP($AO31,装备!$B:$Q,8,0),0)</f>
        <v>0</v>
      </c>
      <c r="DM31" s="304">
        <f>IFERROR(VLOOKUP($AO31,装备!$B:$Q,9,0),0)</f>
        <v>0</v>
      </c>
      <c r="DN31" s="304">
        <f>IFERROR(VLOOKUP($AO31,装备!$B:$Q,10,0),0)</f>
        <v>0</v>
      </c>
      <c r="DO31" s="304">
        <f>IFERROR(VLOOKUP($AO31,装备!$B:$Q,11,0),0)</f>
        <v>0</v>
      </c>
      <c r="DP31" s="304">
        <f>IFERROR(VLOOKUP($AO31,装备!$B:$Q,12,0),0)</f>
        <v>0</v>
      </c>
      <c r="DQ31" s="304">
        <f>IFERROR(VLOOKUP($AO31,装备!$B:$Q,13,0),0)</f>
        <v>0</v>
      </c>
      <c r="DR31" s="304">
        <f>IFERROR(VLOOKUP($AO31,装备!$B:$Q,14,0),0)</f>
        <v>0</v>
      </c>
      <c r="DS31" s="304">
        <f>IFERROR(VLOOKUP($AO31,装备!$B:$Q,16,0),0)</f>
        <v>0</v>
      </c>
      <c r="DT31" s="304">
        <f>IFERROR(VLOOKUP($AO31,装备!$B:$Q,5,0),0)</f>
        <v>0</v>
      </c>
    </row>
    <row r="32" spans="1:124" ht="27">
      <c r="A32" s="301">
        <f>改造舰娘!$A28</f>
        <v>11003013</v>
      </c>
      <c r="B32" s="354" t="s">
        <v>171</v>
      </c>
      <c r="C32" s="323"/>
      <c r="D32" s="323">
        <f t="shared" si="0"/>
        <v>110</v>
      </c>
      <c r="E32" s="303">
        <f>改造舰娘!$C28</f>
        <v>5</v>
      </c>
      <c r="F32" s="304" t="str">
        <f>改造舰娘!$D28</f>
        <v>航母</v>
      </c>
      <c r="G32" s="304" t="str">
        <f>改造舰娘!$E28</f>
        <v>大型</v>
      </c>
      <c r="H32" s="304" t="str">
        <f>改造舰娘!$F28</f>
        <v>主力舰</v>
      </c>
      <c r="I32" s="452">
        <f>改造舰娘!$AR28</f>
        <v>4</v>
      </c>
      <c r="J32" s="304" t="str">
        <f>改造舰娘!$G28</f>
        <v>美国</v>
      </c>
      <c r="K32" s="312">
        <f>改造舰娘!$H28+(BV32+CI32+CV32+DI32)*$C$2</f>
        <v>73</v>
      </c>
      <c r="L32" s="304">
        <f>改造舰娘!$I28</f>
        <v>-1</v>
      </c>
      <c r="M32" s="304">
        <f>改造舰娘!$J28</f>
        <v>5</v>
      </c>
      <c r="N32" s="518">
        <f>改造舰娘!$K28</f>
        <v>5</v>
      </c>
      <c r="O32" s="304">
        <f>改造舰娘!$L28+((CE32+CR32+DE32+DR32)*$C$2)</f>
        <v>32</v>
      </c>
      <c r="P32" s="304" t="str">
        <f>IF($C$2=1,(IF(ISERROR(FIND("超长",改造舰娘!$M28&amp;CC32&amp;CP32&amp;DC32&amp;DP32,1)),IF(ISERROR(FIND("长",改造舰娘!$M28&amp;CC32&amp;CP32&amp;DC32&amp;DP32,1)),IF(ISERROR(FIND("中",改造舰娘!$M28&amp;CC32&amp;CP32&amp;DC32&amp;DP32,1)),IF(ISERROR(FIND("短",改造舰娘!$M28&amp;CC32&amp;CP32&amp;DC32&amp;DP32,1)),IF(ISERROR(FIND("无",改造舰娘!$M28&amp;CC32&amp;CP32&amp;DC32&amp;DP32,1)),0,"无"),"短"),"中"),"长"),"超长")),改造舰娘!$M28)</f>
        <v>短</v>
      </c>
      <c r="Q32" s="303">
        <f>改造舰娘!$N28</f>
        <v>33.200000000000003</v>
      </c>
      <c r="R32" s="304">
        <f>(改造舰娘!$P28)+(改造舰娘!$Q28)*$C$3+((BW32+CJ32+CW32+DJ32)*$C$2)</f>
        <v>40</v>
      </c>
      <c r="S32" s="304">
        <f>(改造舰娘!$R28)+(改造舰娘!$S28)*$C$3+((BY32+CL32+CY32+DL32)*$C$2)</f>
        <v>0</v>
      </c>
      <c r="T32" s="304">
        <f>(改造舰娘!$T28)+(改造舰娘!$U28)*$C$3+((BX32+CK32+CX32+DK32)*$C$2)</f>
        <v>74</v>
      </c>
      <c r="U32" s="304">
        <f>(改造舰娘!$V28)+(改造舰娘!$W28)*$C$3+((CG32+CT32+DG32+DT32)*$C$2)</f>
        <v>90</v>
      </c>
      <c r="V32" s="305">
        <f>INT((((改造舰娘!$Y28)-(改造舰娘!$X28))*(((IF(D32=0,C32,D32))-1)/99))+改造舰娘!$X28)+((CB32+CO32+DB32+DO32)*$C$2)</f>
        <v>101</v>
      </c>
      <c r="W32" s="304">
        <f>INT((((改造舰娘!$AA28)-(改造舰娘!$Z28))*(((IF(D32=0,C32,D32))-1)/99))+改造舰娘!$Z28)+((CD32+CQ32+DD32+DQ32)*$C$2)</f>
        <v>58</v>
      </c>
      <c r="X32" s="304">
        <f>INT((((改造舰娘!$AC28)-(改造舰娘!$AB28))*(((IF(D32=0,C32,D32))-1)/99))+改造舰娘!$AB28)+((CA32+CN32+DA32+DN32)*$C$2)</f>
        <v>90</v>
      </c>
      <c r="Y32" s="303">
        <f>INT((((改造舰娘!$AE28)-(改造舰娘!$AD28))*(((IF(D32=0,C32,D32))-1)/99))+改造舰娘!$AD28)+((BZ32+CM32+CZ32+DM32)*$C$2)</f>
        <v>0</v>
      </c>
      <c r="Z32" s="474">
        <f>IF(改造舰娘!$AF28=0,"",改造舰娘!$AF28)</f>
        <v>20</v>
      </c>
      <c r="AA32" s="304">
        <f>IF(改造舰娘!$AG28="","",改造舰娘!$AG28)</f>
        <v>20</v>
      </c>
      <c r="AB32" s="304">
        <f>IF(改造舰娘!$AH28="","",改造舰娘!$AH28)</f>
        <v>35</v>
      </c>
      <c r="AC32" s="304">
        <f>IF(改造舰娘!$AI28="","",改造舰娘!$AI28)</f>
        <v>10</v>
      </c>
      <c r="AD32" s="304">
        <f>IF(改造舰娘!$AJ28="","",改造舰娘!$AJ28)</f>
        <v>85</v>
      </c>
      <c r="AE32" s="305">
        <f>IF(改造舰娘!$AK28="","",改造舰娘!$AK28)</f>
        <v>0</v>
      </c>
      <c r="AF32" s="304" t="str">
        <f>IF(改造舰娘!$AL28="","",改造舰娘!$AL28)</f>
        <v/>
      </c>
      <c r="AG32" s="304" t="str">
        <f>IF(改造舰娘!$AM28="","",改造舰娘!$AM28)</f>
        <v/>
      </c>
      <c r="AH32" s="304" t="str">
        <f>IF(改造舰娘!$AN28="","",改造舰娘!$AN28)</f>
        <v/>
      </c>
      <c r="AI32" s="304" t="str">
        <f>IF(改造舰娘!$AO28="","",改造舰娘!$AO28)</f>
        <v/>
      </c>
      <c r="AJ32" s="304" t="str">
        <f>IF(改造舰娘!$AP28="","",改造舰娘!$AP28)</f>
        <v/>
      </c>
      <c r="AK32" s="303" t="str">
        <f>IF(改造舰娘!$AQ28="","",改造舰娘!$AQ28)</f>
        <v/>
      </c>
      <c r="AL32" s="306" t="str">
        <f>IF(改造舰娘!$AS28="","",改造舰娘!$AS28)</f>
        <v>SB2C地狱俯冲者</v>
      </c>
      <c r="AM32" s="306" t="str">
        <f>IF(改造舰娘!$AT28="","",改造舰娘!$AT28)</f>
        <v>改良型对空雷达</v>
      </c>
      <c r="AN32" s="306" t="str">
        <f>IF(改造舰娘!$AU28="","",改造舰娘!$AU28)</f>
        <v/>
      </c>
      <c r="AO32" s="306" t="str">
        <f>IF(改造舰娘!$AV28="","",改造舰娘!$AV28)</f>
        <v/>
      </c>
      <c r="AP32" s="307" t="str">
        <f>IF(改造舰娘!$AW28="","",改造舰娘!$AW28)</f>
        <v>航空战术先驱(3级)：所有阶段本舰以及相邻位置舰船的舰载机威力上升15%。</v>
      </c>
      <c r="AQ32" s="308" t="str">
        <f>IF(改造舰娘!$AX28="","",改造舰娘!$AX28)</f>
        <v>罗宾(3级)：队伍中每1艘萨拉托加以外的航空母舰、轻型航空母舰、装甲航母，都会为萨拉托加增加7%的舰载机威力。</v>
      </c>
      <c r="AR32" s="304">
        <f>IF(改造舰娘!$AY28="","",改造舰娘!$AY28)</f>
        <v>55</v>
      </c>
      <c r="AS32" s="304">
        <f>IF(改造舰娘!$AZ28="","",改造舰娘!$AZ28)</f>
        <v>60</v>
      </c>
      <c r="AT32" s="304">
        <f>IF(改造舰娘!$BA28="","",改造舰娘!$BA28)</f>
        <v>2.08</v>
      </c>
      <c r="AU32" s="304">
        <f>IF(改造舰娘!$BB28="","",改造舰娘!$BB28)</f>
        <v>3.9</v>
      </c>
      <c r="AV32" s="305">
        <f>IF((改造舰娘!$BG28+改造舰娘!$BK28*$C$4)=0,"",(改造舰娘!$BG28+改造舰娘!$BK28*$C$4))</f>
        <v>30</v>
      </c>
      <c r="AW32" s="304">
        <f>IF((改造舰娘!$BH28+改造舰娘!$BL28*$C$4)=0,"",(改造舰娘!$BH28+改造舰娘!$BL28*$C$4))</f>
        <v>44</v>
      </c>
      <c r="AX32" s="304">
        <f>IF((改造舰娘!$BI28+改造舰娘!$BM28*$C$4)=0,"",(改造舰娘!$BI28+改造舰娘!$BM28*$C$4))</f>
        <v>85</v>
      </c>
      <c r="AY32" s="303">
        <f>IF((改造舰娘!$BJ28+改造舰娘!$BN28*$C$4)=0,"",(改造舰娘!$BJ28+改造舰娘!$BN28*$C$4))</f>
        <v>70</v>
      </c>
      <c r="AZ32" s="500">
        <f>IF(改造舰娘!BC28="","",改造舰娘!BC28)</f>
        <v>0</v>
      </c>
      <c r="BA32" s="500">
        <f>IF(改造舰娘!BD28="","",改造舰娘!BD28)</f>
        <v>0</v>
      </c>
      <c r="BB32" s="500">
        <f>IF(改造舰娘!BE28="","",改造舰娘!BE28)</f>
        <v>25</v>
      </c>
      <c r="BC32" s="498">
        <f>IF(改造舰娘!BF28="","",改造舰娘!BF28)</f>
        <v>90</v>
      </c>
      <c r="BD32" s="125" t="s">
        <v>5557</v>
      </c>
      <c r="BE32" s="339" t="b">
        <f>IF(改造舰娘!$BP28="","")</f>
        <v>0</v>
      </c>
      <c r="BF32" s="306" t="b">
        <f>IF(改造舰娘!$BQ28="","")</f>
        <v>0</v>
      </c>
      <c r="BG32" s="329" t="str">
        <f>IF(改造舰娘!$BR28="","")</f>
        <v/>
      </c>
      <c r="BH32" s="340" t="str">
        <f>IF(改造舰娘!$BS28="","")</f>
        <v/>
      </c>
      <c r="BU32" s="304">
        <f>IFERROR(VLOOKUP(AL32,装备!$B:$C,2,0),0)</f>
        <v>3</v>
      </c>
      <c r="BV32" s="304">
        <f>IFERROR(VLOOKUP($AL32,装备!$B:$Q,5,0),0)</f>
        <v>0</v>
      </c>
      <c r="BW32" s="304">
        <f>IFERROR(VLOOKUP($AL32,装备!$B:$Q,6,0),0)</f>
        <v>0</v>
      </c>
      <c r="BX32" s="304">
        <f>IFERROR(VLOOKUP($AL32,装备!$B:$Q,7,0),0)</f>
        <v>0</v>
      </c>
      <c r="BY32" s="304">
        <f>IFERROR(VLOOKUP($AL32,装备!$B:$Q,8,0),0)</f>
        <v>0</v>
      </c>
      <c r="BZ32" s="304">
        <f>IFERROR(VLOOKUP($AL32,装备!$B:$Q,9,0),0)</f>
        <v>3</v>
      </c>
      <c r="CA32" s="304">
        <f>IFERROR(VLOOKUP($AL32,装备!$B:$Q,10,0),0)</f>
        <v>0</v>
      </c>
      <c r="CB32" s="304">
        <f>IFERROR(VLOOKUP($AL32,装备!$B:$Q,11,0),0)</f>
        <v>0</v>
      </c>
      <c r="CC32" s="304" t="str">
        <f>IFERROR(VLOOKUP($AL32,装备!$B:$Q,12,0),0)</f>
        <v>无</v>
      </c>
      <c r="CD32" s="304">
        <f>IFERROR(VLOOKUP($AL32,装备!$B:$Q,13,0),0)</f>
        <v>0</v>
      </c>
      <c r="CE32" s="304">
        <f>IFERROR(VLOOKUP($AL32,装备!$B:$Q,14,0),0)</f>
        <v>0</v>
      </c>
      <c r="CF32" s="304">
        <f>IFERROR(VLOOKUP($AL32,装备!$B:$Q,16,0),0)</f>
        <v>2</v>
      </c>
      <c r="CG32" s="304">
        <f>IFERROR(VLOOKUP($AL32,装备!$B:$Q,5,0),0)</f>
        <v>0</v>
      </c>
      <c r="CH32" s="304">
        <f>IFERROR(VLOOKUP(AM32,装备!$B:$C,2,0),0)</f>
        <v>4</v>
      </c>
      <c r="CI32" s="304">
        <f>IFERROR(VLOOKUP($AM32,装备!$B:$Q,5,0),0)</f>
        <v>0</v>
      </c>
      <c r="CJ32" s="304">
        <f>IFERROR(VLOOKUP($AM32,装备!$B:$Q,6,0),0)</f>
        <v>0</v>
      </c>
      <c r="CK32" s="304">
        <f>IFERROR(VLOOKUP($AM32,装备!$B:$Q,7,0),0)</f>
        <v>0</v>
      </c>
      <c r="CL32" s="304">
        <f>IFERROR(VLOOKUP($AM32,装备!$B:$Q,8,0),0)</f>
        <v>0</v>
      </c>
      <c r="CM32" s="304">
        <f>IFERROR(VLOOKUP($AM32,装备!$B:$Q,9,0),0)</f>
        <v>0</v>
      </c>
      <c r="CN32" s="304">
        <f>IFERROR(VLOOKUP($AM32,装备!$B:$Q,10,0),0)</f>
        <v>6</v>
      </c>
      <c r="CO32" s="304">
        <f>IFERROR(VLOOKUP($AM32,装备!$B:$Q,11,0),0)</f>
        <v>2</v>
      </c>
      <c r="CP32" s="304" t="str">
        <f>IFERROR(VLOOKUP($AM32,装备!$B:$Q,12,0),0)</f>
        <v>无</v>
      </c>
      <c r="CQ32" s="304">
        <f>IFERROR(VLOOKUP($AM32,装备!$B:$Q,13,0),0)</f>
        <v>0</v>
      </c>
      <c r="CR32" s="304">
        <f>IFERROR(VLOOKUP($AM32,装备!$B:$Q,14,0),0)</f>
        <v>0</v>
      </c>
      <c r="CS32" s="304">
        <f>IFERROR(VLOOKUP($AM32,装备!$B:$Q,16,0),0)</f>
        <v>5</v>
      </c>
      <c r="CT32" s="304">
        <f>IFERROR(VLOOKUP($AM32,装备!$B:$Q,5,0),0)</f>
        <v>0</v>
      </c>
      <c r="CU32" s="304">
        <f>IFERROR(VLOOKUP(AN32,装备!$B:$C,2,0),0)</f>
        <v>0</v>
      </c>
      <c r="CV32" s="304">
        <f>IFERROR(VLOOKUP($AN32,装备!$B:$Q,5,0),0)</f>
        <v>0</v>
      </c>
      <c r="CW32" s="304">
        <f>IFERROR(VLOOKUP($AN32,装备!$B:$Q,6,0),0)</f>
        <v>0</v>
      </c>
      <c r="CX32" s="304">
        <f>IFERROR(VLOOKUP($AN32,装备!$B:$Q,7,0),0)</f>
        <v>0</v>
      </c>
      <c r="CY32" s="304">
        <f>IFERROR(VLOOKUP($AN32,装备!$B:$Q,8,0),0)</f>
        <v>0</v>
      </c>
      <c r="CZ32" s="304">
        <f>IFERROR(VLOOKUP($AN32,装备!$B:$Q,9,0),0)</f>
        <v>0</v>
      </c>
      <c r="DA32" s="304">
        <f>IFERROR(VLOOKUP($AN32,装备!$B:$Q,10,0),0)</f>
        <v>0</v>
      </c>
      <c r="DB32" s="304">
        <f>IFERROR(VLOOKUP($AN32,装备!$B:$Q,11,0),0)</f>
        <v>0</v>
      </c>
      <c r="DC32" s="304">
        <f>IFERROR(VLOOKUP($AN32,装备!$B:$Q,12,0),0)</f>
        <v>0</v>
      </c>
      <c r="DD32" s="304">
        <f>IFERROR(VLOOKUP($AN32,装备!$B:$Q,13,0),0)</f>
        <v>0</v>
      </c>
      <c r="DE32" s="304">
        <f>IFERROR(VLOOKUP($AN32,装备!$B:$Q,14,0),0)</f>
        <v>0</v>
      </c>
      <c r="DF32" s="304">
        <f>IFERROR(VLOOKUP($AN32,装备!$B:$Q,16,0),0)</f>
        <v>0</v>
      </c>
      <c r="DG32" s="304">
        <f>IFERROR(VLOOKUP($AN32,装备!$B:$Q,5,0),0)</f>
        <v>0</v>
      </c>
      <c r="DH32" s="304">
        <f>IFERROR(VLOOKUP(AO32,装备!$B:$C,2,0),0)</f>
        <v>0</v>
      </c>
      <c r="DI32" s="304">
        <f>IFERROR(VLOOKUP($AO32,装备!$B:$Q,5,0),0)</f>
        <v>0</v>
      </c>
      <c r="DJ32" s="304">
        <f>IFERROR(VLOOKUP($AO32,装备!$B:$Q,6,0),0)</f>
        <v>0</v>
      </c>
      <c r="DK32" s="304">
        <f>IFERROR(VLOOKUP($AO32,装备!$B:$Q,7,0),0)</f>
        <v>0</v>
      </c>
      <c r="DL32" s="304">
        <f>IFERROR(VLOOKUP($AO32,装备!$B:$Q,8,0),0)</f>
        <v>0</v>
      </c>
      <c r="DM32" s="304">
        <f>IFERROR(VLOOKUP($AO32,装备!$B:$Q,9,0),0)</f>
        <v>0</v>
      </c>
      <c r="DN32" s="304">
        <f>IFERROR(VLOOKUP($AO32,装备!$B:$Q,10,0),0)</f>
        <v>0</v>
      </c>
      <c r="DO32" s="304">
        <f>IFERROR(VLOOKUP($AO32,装备!$B:$Q,11,0),0)</f>
        <v>0</v>
      </c>
      <c r="DP32" s="304">
        <f>IFERROR(VLOOKUP($AO32,装备!$B:$Q,12,0),0)</f>
        <v>0</v>
      </c>
      <c r="DQ32" s="304">
        <f>IFERROR(VLOOKUP($AO32,装备!$B:$Q,13,0),0)</f>
        <v>0</v>
      </c>
      <c r="DR32" s="304">
        <f>IFERROR(VLOOKUP($AO32,装备!$B:$Q,14,0),0)</f>
        <v>0</v>
      </c>
      <c r="DS32" s="304">
        <f>IFERROR(VLOOKUP($AO32,装备!$B:$Q,16,0),0)</f>
        <v>0</v>
      </c>
      <c r="DT32" s="304">
        <f>IFERROR(VLOOKUP($AO32,装备!$B:$Q,5,0),0)</f>
        <v>0</v>
      </c>
    </row>
    <row r="33" spans="1:124">
      <c r="A33" s="301">
        <f>改造舰娘!$A29</f>
        <v>11003212</v>
      </c>
      <c r="B33" s="354" t="s">
        <v>47</v>
      </c>
      <c r="C33" s="323"/>
      <c r="D33" s="323">
        <f t="shared" si="0"/>
        <v>110</v>
      </c>
      <c r="E33" s="303">
        <f>改造舰娘!$C29</f>
        <v>4</v>
      </c>
      <c r="F33" s="304" t="str">
        <f>改造舰娘!$D29</f>
        <v>重巡</v>
      </c>
      <c r="G33" s="304" t="str">
        <f>改造舰娘!$E29</f>
        <v>中型</v>
      </c>
      <c r="H33" s="304" t="str">
        <f>改造舰娘!$F29</f>
        <v>护卫舰</v>
      </c>
      <c r="I33" s="452">
        <f>改造舰娘!$AR29</f>
        <v>4</v>
      </c>
      <c r="J33" s="304" t="str">
        <f>改造舰娘!$G29</f>
        <v>日本</v>
      </c>
      <c r="K33" s="312">
        <f>改造舰娘!$H29+(BV33+CI33+CV33+DI33)*$C$2</f>
        <v>55</v>
      </c>
      <c r="L33" s="304">
        <f>改造舰娘!$I29</f>
        <v>1</v>
      </c>
      <c r="M33" s="304">
        <f>改造舰娘!$J29</f>
        <v>3</v>
      </c>
      <c r="N33" s="518">
        <f>改造舰娘!$K29</f>
        <v>3</v>
      </c>
      <c r="O33" s="304">
        <f>改造舰娘!$L29+((CE33+CR33+DE33+DR33)*$C$2)</f>
        <v>10</v>
      </c>
      <c r="P33" s="304" t="str">
        <f>IF($C$2=1,(IF(ISERROR(FIND("超长",改造舰娘!$M29&amp;CC33&amp;CP33&amp;DC33&amp;DP33,1)),IF(ISERROR(FIND("长",改造舰娘!$M29&amp;CC33&amp;CP33&amp;DC33&amp;DP33,1)),IF(ISERROR(FIND("中",改造舰娘!$M29&amp;CC33&amp;CP33&amp;DC33&amp;DP33,1)),IF(ISERROR(FIND("短",改造舰娘!$M29&amp;CC33&amp;CP33&amp;DC33&amp;DP33,1)),IF(ISERROR(FIND("无",改造舰娘!$M29&amp;CC33&amp;CP33&amp;DC33&amp;DP33,1)),0,"无"),"短"),"中"),"长"),"超长")),改造舰娘!$M29)</f>
        <v>中</v>
      </c>
      <c r="Q33" s="303">
        <f>改造舰娘!$N29</f>
        <v>35</v>
      </c>
      <c r="R33" s="304">
        <f>(改造舰娘!$P29)+(改造舰娘!$Q29)*$C$3+((BW33+CJ33+CW33+DJ33)*$C$2)</f>
        <v>70</v>
      </c>
      <c r="S33" s="304">
        <f>(改造舰娘!$R29)+(改造舰娘!$S29)*$C$3+((BY33+CL33+CY33+DL33)*$C$2)</f>
        <v>72</v>
      </c>
      <c r="T33" s="304">
        <f>(改造舰娘!$T29)+(改造舰娘!$U29)*$C$3+((BX33+CK33+CX33+DK33)*$C$2)</f>
        <v>53</v>
      </c>
      <c r="U33" s="304">
        <f>(改造舰娘!$V29)+(改造舰娘!$W29)*$C$3+((CG33+CT33+DG33+DT33)*$C$2)</f>
        <v>58</v>
      </c>
      <c r="V33" s="305">
        <f>INT((((改造舰娘!$Y29)-(改造舰娘!$X29))*(((IF(D33=0,C33,D33))-1)/99))+改造舰娘!$X29)+((CB33+CO33+DB33+DO33)*$C$2)</f>
        <v>97</v>
      </c>
      <c r="W33" s="304">
        <f>INT((((改造舰娘!$AA29)-(改造舰娘!$Z29))*(((IF(D33=0,C33,D33))-1)/99))+改造舰娘!$Z29)+((CD33+CQ33+DD33+DQ33)*$C$2)</f>
        <v>89</v>
      </c>
      <c r="X33" s="304">
        <f>INT((((改造舰娘!$AC29)-(改造舰娘!$AB29))*(((IF(D33=0,C33,D33))-1)/99))+改造舰娘!$AB29)+((CA33+CN33+DA33+DN33)*$C$2)</f>
        <v>58</v>
      </c>
      <c r="Y33" s="303">
        <f>INT((((改造舰娘!$AE29)-(改造舰娘!$AD29))*(((IF(D33=0,C33,D33))-1)/99))+改造舰娘!$AD29)+((BZ33+CM33+CZ33+DM33)*$C$2)</f>
        <v>0</v>
      </c>
      <c r="Z33" s="474">
        <f>IF(改造舰娘!$AF29=0,"",改造舰娘!$AF29)</f>
        <v>2</v>
      </c>
      <c r="AA33" s="304">
        <f>IF(改造舰娘!$AG29="","",改造舰娘!$AG29)</f>
        <v>2</v>
      </c>
      <c r="AB33" s="304">
        <f>IF(改造舰娘!$AH29="","",改造舰娘!$AH29)</f>
        <v>2</v>
      </c>
      <c r="AC33" s="304" t="str">
        <f>IF(改造舰娘!$AI29="","",改造舰娘!$AI29)</f>
        <v/>
      </c>
      <c r="AD33" s="304">
        <f>IF(改造舰娘!$AJ29="","",改造舰娘!$AJ29)</f>
        <v>6</v>
      </c>
      <c r="AE33" s="305">
        <f>IF(改造舰娘!$AK29="","",改造舰娘!$AK29)</f>
        <v>0</v>
      </c>
      <c r="AF33" s="304" t="str">
        <f>IF(改造舰娘!$AL29="","",改造舰娘!$AL29)</f>
        <v/>
      </c>
      <c r="AG33" s="304" t="str">
        <f>IF(改造舰娘!$AM29="","",改造舰娘!$AM29)</f>
        <v/>
      </c>
      <c r="AH33" s="304" t="str">
        <f>IF(改造舰娘!$AN29="","",改造舰娘!$AN29)</f>
        <v/>
      </c>
      <c r="AI33" s="304" t="str">
        <f>IF(改造舰娘!$AO29="","",改造舰娘!$AO29)</f>
        <v/>
      </c>
      <c r="AJ33" s="304" t="str">
        <f>IF(改造舰娘!$AP29="","",改造舰娘!$AP29)</f>
        <v/>
      </c>
      <c r="AK33" s="303" t="str">
        <f>IF(改造舰娘!$AQ29="","",改造舰娘!$AQ29)</f>
        <v/>
      </c>
      <c r="AL33" s="306" t="str">
        <f>IF(改造舰娘!$AS29="","",改造舰娘!$AS29)</f>
        <v>J国暂称20.3厘米连装炮3号炮</v>
      </c>
      <c r="AM33" s="306" t="str">
        <f>IF(改造舰娘!$AT29="","",改造舰娘!$AT29)</f>
        <v>零式水上侦察机</v>
      </c>
      <c r="AN33" s="306" t="str">
        <f>IF(改造舰娘!$AU29="","",改造舰娘!$AU29)</f>
        <v>61厘米四连装氧气鱼雷</v>
      </c>
      <c r="AO33" s="306" t="str">
        <f>IF(改造舰娘!$AV29="","",改造舰娘!$AV29)</f>
        <v/>
      </c>
      <c r="AP33" s="307" t="str">
        <f>IF(改造舰娘!$AW29="","",改造舰娘!$AW29)</f>
        <v>鱼雷再次装填(3级)：鱼雷值增加36%。</v>
      </c>
      <c r="AQ33" s="308" t="str">
        <f>IF(改造舰娘!$AX29="","",改造舰娘!$AX29)</f>
        <v/>
      </c>
      <c r="AR33" s="304">
        <f>IF(改造舰娘!$AY29="","",改造舰娘!$AY29)</f>
        <v>40</v>
      </c>
      <c r="AS33" s="304">
        <f>IF(改造舰娘!$AZ29="","",改造舰娘!$AZ29)</f>
        <v>65</v>
      </c>
      <c r="AT33" s="304">
        <f>IF(改造舰娘!$BA29="","",改造舰娘!$BA29)</f>
        <v>1.28</v>
      </c>
      <c r="AU33" s="304">
        <f>IF(改造舰娘!$BB29="","",改造舰娘!$BB29)</f>
        <v>2.4</v>
      </c>
      <c r="AV33" s="305">
        <f>IF((改造舰娘!$BG29+改造舰娘!$BK29*$C$4)=0,"",(改造舰娘!$BG29+改造舰娘!$BK29*$C$4))</f>
        <v>34</v>
      </c>
      <c r="AW33" s="304">
        <f>IF((改造舰娘!$BH29+改造舰娘!$BL29*$C$4)=0,"",(改造舰娘!$BH29+改造舰娘!$BL29*$C$4))</f>
        <v>50</v>
      </c>
      <c r="AX33" s="304">
        <f>IF((改造舰娘!$BI29+改造舰娘!$BM29*$C$4)=0,"",(改造舰娘!$BI29+改造舰娘!$BM29*$C$4))</f>
        <v>39</v>
      </c>
      <c r="AY33" s="303">
        <f>IF((改造舰娘!$BJ29+改造舰娘!$BN29*$C$4)=0,"",(改造舰娘!$BJ29+改造舰娘!$BN29*$C$4))</f>
        <v>2</v>
      </c>
      <c r="AZ33" s="500">
        <f>IF(改造舰娘!BC29="","",改造舰娘!BC29)</f>
        <v>45</v>
      </c>
      <c r="BA33" s="500">
        <f>IF(改造舰娘!BD29="","",改造舰娘!BD29)</f>
        <v>19</v>
      </c>
      <c r="BB33" s="500">
        <f>IF(改造舰娘!BE29="","",改造舰娘!BE29)</f>
        <v>19</v>
      </c>
      <c r="BC33" s="498">
        <f>IF(改造舰娘!BF29="","",改造舰娘!BF29)</f>
        <v>14</v>
      </c>
      <c r="BD33" s="125" t="s">
        <v>5558</v>
      </c>
      <c r="BE33" s="339" t="b">
        <f>IF(改造舰娘!$BP29="","")</f>
        <v>0</v>
      </c>
      <c r="BF33" s="306" t="b">
        <f>IF(改造舰娘!$BQ29="","")</f>
        <v>0</v>
      </c>
      <c r="BG33" s="329" t="str">
        <f>IF(改造舰娘!$BR29="","")</f>
        <v/>
      </c>
      <c r="BH33" s="340" t="str">
        <f>IF(改造舰娘!$BS29="","")</f>
        <v/>
      </c>
      <c r="BU33" s="304">
        <f>IFERROR(VLOOKUP(AL33,装备!$B:$C,2,0),0)</f>
        <v>5</v>
      </c>
      <c r="BV33" s="304">
        <f>IFERROR(VLOOKUP($AL33,装备!$B:$Q,5,0),0)</f>
        <v>0</v>
      </c>
      <c r="BW33" s="304">
        <f>IFERROR(VLOOKUP($AL33,装备!$B:$Q,6,0),0)</f>
        <v>9</v>
      </c>
      <c r="BX33" s="304">
        <f>IFERROR(VLOOKUP($AL33,装备!$B:$Q,7,0),0)</f>
        <v>0</v>
      </c>
      <c r="BY33" s="304">
        <f>IFERROR(VLOOKUP($AL33,装备!$B:$Q,8,0),0)</f>
        <v>0</v>
      </c>
      <c r="BZ33" s="304">
        <f>IFERROR(VLOOKUP($AL33,装备!$B:$Q,9,0),0)</f>
        <v>0</v>
      </c>
      <c r="CA33" s="304">
        <f>IFERROR(VLOOKUP($AL33,装备!$B:$Q,10,0),0)</f>
        <v>0</v>
      </c>
      <c r="CB33" s="304">
        <f>IFERROR(VLOOKUP($AL33,装备!$B:$Q,11,0),0)</f>
        <v>2</v>
      </c>
      <c r="CC33" s="304" t="str">
        <f>IFERROR(VLOOKUP($AL33,装备!$B:$Q,12,0),0)</f>
        <v>中</v>
      </c>
      <c r="CD33" s="304">
        <f>IFERROR(VLOOKUP($AL33,装备!$B:$Q,13,0),0)</f>
        <v>0</v>
      </c>
      <c r="CE33" s="304">
        <f>IFERROR(VLOOKUP($AL33,装备!$B:$Q,14,0),0)</f>
        <v>0</v>
      </c>
      <c r="CF33" s="304">
        <f>IFERROR(VLOOKUP($AL33,装备!$B:$Q,16,0),0)</f>
        <v>3</v>
      </c>
      <c r="CG33" s="304">
        <f>IFERROR(VLOOKUP($AL33,装备!$B:$Q,5,0),0)</f>
        <v>0</v>
      </c>
      <c r="CH33" s="304">
        <f>IFERROR(VLOOKUP(AM33,装备!$B:$C,2,0),0)</f>
        <v>1</v>
      </c>
      <c r="CI33" s="304">
        <f>IFERROR(VLOOKUP($AM33,装备!$B:$Q,5,0),0)</f>
        <v>0</v>
      </c>
      <c r="CJ33" s="304">
        <f>IFERROR(VLOOKUP($AM33,装备!$B:$Q,6,0),0)</f>
        <v>0</v>
      </c>
      <c r="CK33" s="304">
        <f>IFERROR(VLOOKUP($AM33,装备!$B:$Q,7,0),0)</f>
        <v>0</v>
      </c>
      <c r="CL33" s="304">
        <f>IFERROR(VLOOKUP($AM33,装备!$B:$Q,8,0),0)</f>
        <v>0</v>
      </c>
      <c r="CM33" s="304">
        <f>IFERROR(VLOOKUP($AM33,装备!$B:$Q,9,0),0)</f>
        <v>2</v>
      </c>
      <c r="CN33" s="304">
        <f>IFERROR(VLOOKUP($AM33,装备!$B:$Q,10,0),0)</f>
        <v>5</v>
      </c>
      <c r="CO33" s="304">
        <f>IFERROR(VLOOKUP($AM33,装备!$B:$Q,11,0),0)</f>
        <v>1</v>
      </c>
      <c r="CP33" s="304" t="str">
        <f>IFERROR(VLOOKUP($AM33,装备!$B:$Q,12,0),0)</f>
        <v>无</v>
      </c>
      <c r="CQ33" s="304">
        <f>IFERROR(VLOOKUP($AM33,装备!$B:$Q,13,0),0)</f>
        <v>0</v>
      </c>
      <c r="CR33" s="304">
        <f>IFERROR(VLOOKUP($AM33,装备!$B:$Q,14,0),0)</f>
        <v>0</v>
      </c>
      <c r="CS33" s="304">
        <f>IFERROR(VLOOKUP($AM33,装备!$B:$Q,16,0),0)</f>
        <v>1</v>
      </c>
      <c r="CT33" s="304">
        <f>IFERROR(VLOOKUP($AM33,装备!$B:$Q,5,0),0)</f>
        <v>0</v>
      </c>
      <c r="CU33" s="304">
        <f>IFERROR(VLOOKUP(AN33,装备!$B:$C,2,0),0)</f>
        <v>5</v>
      </c>
      <c r="CV33" s="304">
        <f>IFERROR(VLOOKUP($AN33,装备!$B:$Q,5,0),0)</f>
        <v>0</v>
      </c>
      <c r="CW33" s="304">
        <f>IFERROR(VLOOKUP($AN33,装备!$B:$Q,6,0),0)</f>
        <v>0</v>
      </c>
      <c r="CX33" s="304">
        <f>IFERROR(VLOOKUP($AN33,装备!$B:$Q,7,0),0)</f>
        <v>0</v>
      </c>
      <c r="CY33" s="304">
        <f>IFERROR(VLOOKUP($AN33,装备!$B:$Q,8,0),0)</f>
        <v>10</v>
      </c>
      <c r="CZ33" s="304">
        <f>IFERROR(VLOOKUP($AN33,装备!$B:$Q,9,0),0)</f>
        <v>0</v>
      </c>
      <c r="DA33" s="304">
        <f>IFERROR(VLOOKUP($AN33,装备!$B:$Q,10,0),0)</f>
        <v>0</v>
      </c>
      <c r="DB33" s="304">
        <f>IFERROR(VLOOKUP($AN33,装备!$B:$Q,11,0),0)</f>
        <v>1</v>
      </c>
      <c r="DC33" s="304" t="str">
        <f>IFERROR(VLOOKUP($AN33,装备!$B:$Q,12,0),0)</f>
        <v>无</v>
      </c>
      <c r="DD33" s="304">
        <f>IFERROR(VLOOKUP($AN33,装备!$B:$Q,13,0),0)</f>
        <v>0</v>
      </c>
      <c r="DE33" s="304">
        <f>IFERROR(VLOOKUP($AN33,装备!$B:$Q,14,0),0)</f>
        <v>0</v>
      </c>
      <c r="DF33" s="304">
        <f>IFERROR(VLOOKUP($AN33,装备!$B:$Q,16,0),0)</f>
        <v>0</v>
      </c>
      <c r="DG33" s="304">
        <f>IFERROR(VLOOKUP($AN33,装备!$B:$Q,5,0),0)</f>
        <v>0</v>
      </c>
      <c r="DH33" s="304">
        <f>IFERROR(VLOOKUP(AO33,装备!$B:$C,2,0),0)</f>
        <v>0</v>
      </c>
      <c r="DI33" s="304">
        <f>IFERROR(VLOOKUP($AO33,装备!$B:$Q,5,0),0)</f>
        <v>0</v>
      </c>
      <c r="DJ33" s="304">
        <f>IFERROR(VLOOKUP($AO33,装备!$B:$Q,6,0),0)</f>
        <v>0</v>
      </c>
      <c r="DK33" s="304">
        <f>IFERROR(VLOOKUP($AO33,装备!$B:$Q,7,0),0)</f>
        <v>0</v>
      </c>
      <c r="DL33" s="304">
        <f>IFERROR(VLOOKUP($AO33,装备!$B:$Q,8,0),0)</f>
        <v>0</v>
      </c>
      <c r="DM33" s="304">
        <f>IFERROR(VLOOKUP($AO33,装备!$B:$Q,9,0),0)</f>
        <v>0</v>
      </c>
      <c r="DN33" s="304">
        <f>IFERROR(VLOOKUP($AO33,装备!$B:$Q,10,0),0)</f>
        <v>0</v>
      </c>
      <c r="DO33" s="304">
        <f>IFERROR(VLOOKUP($AO33,装备!$B:$Q,11,0),0)</f>
        <v>0</v>
      </c>
      <c r="DP33" s="304">
        <f>IFERROR(VLOOKUP($AO33,装备!$B:$Q,12,0),0)</f>
        <v>0</v>
      </c>
      <c r="DQ33" s="304">
        <f>IFERROR(VLOOKUP($AO33,装备!$B:$Q,13,0),0)</f>
        <v>0</v>
      </c>
      <c r="DR33" s="304">
        <f>IFERROR(VLOOKUP($AO33,装备!$B:$Q,14,0),0)</f>
        <v>0</v>
      </c>
      <c r="DS33" s="304">
        <f>IFERROR(VLOOKUP($AO33,装备!$B:$Q,16,0),0)</f>
        <v>0</v>
      </c>
      <c r="DT33" s="304">
        <f>IFERROR(VLOOKUP($AO33,装备!$B:$Q,5,0),0)</f>
        <v>0</v>
      </c>
    </row>
    <row r="34" spans="1:124">
      <c r="A34" s="301">
        <f>改造舰娘!$A30</f>
        <v>11003312</v>
      </c>
      <c r="B34" s="354" t="s">
        <v>26</v>
      </c>
      <c r="C34" s="323"/>
      <c r="D34" s="323">
        <f t="shared" si="0"/>
        <v>110</v>
      </c>
      <c r="E34" s="303">
        <f>改造舰娘!$C30</f>
        <v>4</v>
      </c>
      <c r="F34" s="304" t="str">
        <f>改造舰娘!$D30</f>
        <v>重巡</v>
      </c>
      <c r="G34" s="304" t="str">
        <f>改造舰娘!$E30</f>
        <v>中型</v>
      </c>
      <c r="H34" s="304" t="str">
        <f>改造舰娘!$F30</f>
        <v>护卫舰</v>
      </c>
      <c r="I34" s="452">
        <f>改造舰娘!$AR30</f>
        <v>4</v>
      </c>
      <c r="J34" s="304" t="str">
        <f>改造舰娘!$G30</f>
        <v>日本</v>
      </c>
      <c r="K34" s="312">
        <f>改造舰娘!$H30+(BV34+CI34+CV34+DI34)*$C$2</f>
        <v>55</v>
      </c>
      <c r="L34" s="304">
        <f>改造舰娘!$I30</f>
        <v>1</v>
      </c>
      <c r="M34" s="304">
        <f>改造舰娘!$J30</f>
        <v>3</v>
      </c>
      <c r="N34" s="518">
        <f>改造舰娘!$K30</f>
        <v>3</v>
      </c>
      <c r="O34" s="304">
        <f>改造舰娘!$L30+((CE34+CR34+DE34+DR34)*$C$2)</f>
        <v>10</v>
      </c>
      <c r="P34" s="304" t="str">
        <f>IF($C$2=1,(IF(ISERROR(FIND("超长",改造舰娘!$M30&amp;CC34&amp;CP34&amp;DC34&amp;DP34,1)),IF(ISERROR(FIND("长",改造舰娘!$M30&amp;CC34&amp;CP34&amp;DC34&amp;DP34,1)),IF(ISERROR(FIND("中",改造舰娘!$M30&amp;CC34&amp;CP34&amp;DC34&amp;DP34,1)),IF(ISERROR(FIND("短",改造舰娘!$M30&amp;CC34&amp;CP34&amp;DC34&amp;DP34,1)),IF(ISERROR(FIND("无",改造舰娘!$M30&amp;CC34&amp;CP34&amp;DC34&amp;DP34,1)),0,"无"),"短"),"中"),"长"),"超长")),改造舰娘!$M30)</f>
        <v>中</v>
      </c>
      <c r="Q34" s="303">
        <f>改造舰娘!$N30</f>
        <v>35</v>
      </c>
      <c r="R34" s="304">
        <f>(改造舰娘!$P30)+(改造舰娘!$Q30)*$C$3+((BW34+CJ34+CW34+DJ34)*$C$2)</f>
        <v>70</v>
      </c>
      <c r="S34" s="304">
        <f>(改造舰娘!$R30)+(改造舰娘!$S30)*$C$3+((BY34+CL34+CY34+DL34)*$C$2)</f>
        <v>72</v>
      </c>
      <c r="T34" s="304">
        <f>(改造舰娘!$T30)+(改造舰娘!$U30)*$C$3+((BX34+CK34+CX34+DK34)*$C$2)</f>
        <v>53</v>
      </c>
      <c r="U34" s="304">
        <f>(改造舰娘!$V30)+(改造舰娘!$W30)*$C$3+((CG34+CT34+DG34+DT34)*$C$2)</f>
        <v>58</v>
      </c>
      <c r="V34" s="305">
        <f>INT((((改造舰娘!$Y30)-(改造舰娘!$X30))*(((IF(D34=0,C34,D34))-1)/99))+改造舰娘!$X30)+((CB34+CO34+DB34+DO34)*$C$2)</f>
        <v>97</v>
      </c>
      <c r="W34" s="304">
        <f>INT((((改造舰娘!$AA30)-(改造舰娘!$Z30))*(((IF(D34=0,C34,D34))-1)/99))+改造舰娘!$Z30)+((CD34+CQ34+DD34+DQ34)*$C$2)</f>
        <v>89</v>
      </c>
      <c r="X34" s="304">
        <f>INT((((改造舰娘!$AC30)-(改造舰娘!$AB30))*(((IF(D34=0,C34,D34))-1)/99))+改造舰娘!$AB30)+((CA34+CN34+DA34+DN34)*$C$2)</f>
        <v>58</v>
      </c>
      <c r="Y34" s="303">
        <f>INT((((改造舰娘!$AE30)-(改造舰娘!$AD30))*(((IF(D34=0,C34,D34))-1)/99))+改造舰娘!$AD30)+((BZ34+CM34+CZ34+DM34)*$C$2)</f>
        <v>0</v>
      </c>
      <c r="Z34" s="474">
        <f>IF(改造舰娘!$AF30=0,"",改造舰娘!$AF30)</f>
        <v>2</v>
      </c>
      <c r="AA34" s="304">
        <f>IF(改造舰娘!$AG30="","",改造舰娘!$AG30)</f>
        <v>2</v>
      </c>
      <c r="AB34" s="304">
        <f>IF(改造舰娘!$AH30="","",改造舰娘!$AH30)</f>
        <v>2</v>
      </c>
      <c r="AC34" s="304" t="str">
        <f>IF(改造舰娘!$AI30="","",改造舰娘!$AI30)</f>
        <v/>
      </c>
      <c r="AD34" s="304">
        <f>IF(改造舰娘!$AJ30="","",改造舰娘!$AJ30)</f>
        <v>6</v>
      </c>
      <c r="AE34" s="305">
        <f>IF(改造舰娘!$AK30="","",改造舰娘!$AK30)</f>
        <v>0</v>
      </c>
      <c r="AF34" s="304" t="str">
        <f>IF(改造舰娘!$AL30="","",改造舰娘!$AL30)</f>
        <v/>
      </c>
      <c r="AG34" s="304" t="str">
        <f>IF(改造舰娘!$AM30="","",改造舰娘!$AM30)</f>
        <v/>
      </c>
      <c r="AH34" s="304" t="str">
        <f>IF(改造舰娘!$AN30="","",改造舰娘!$AN30)</f>
        <v/>
      </c>
      <c r="AI34" s="304" t="str">
        <f>IF(改造舰娘!$AO30="","",改造舰娘!$AO30)</f>
        <v/>
      </c>
      <c r="AJ34" s="304" t="str">
        <f>IF(改造舰娘!$AP30="","",改造舰娘!$AP30)</f>
        <v/>
      </c>
      <c r="AK34" s="303" t="str">
        <f>IF(改造舰娘!$AQ30="","",改造舰娘!$AQ30)</f>
        <v/>
      </c>
      <c r="AL34" s="306" t="str">
        <f>IF(改造舰娘!$AS30="","",改造舰娘!$AS30)</f>
        <v>J国暂称20.3厘米连装炮3号炮</v>
      </c>
      <c r="AM34" s="306" t="str">
        <f>IF(改造舰娘!$AT30="","",改造舰娘!$AT30)</f>
        <v>零式水上侦察机</v>
      </c>
      <c r="AN34" s="306" t="str">
        <f>IF(改造舰娘!$AU30="","",改造舰娘!$AU30)</f>
        <v>61厘米四连装氧气鱼雷</v>
      </c>
      <c r="AO34" s="306" t="str">
        <f>IF(改造舰娘!$AV30="","",改造舰娘!$AV30)</f>
        <v/>
      </c>
      <c r="AP34" s="307" t="str">
        <f>IF(改造舰娘!$AW30="","",改造舰娘!$AW30)</f>
        <v>夜战旗舰(3级)：全队鱼雷值增加5%，索敌增加3点。</v>
      </c>
      <c r="AQ34" s="308" t="str">
        <f>IF(改造舰娘!$AX30="","",改造舰娘!$AX30)</f>
        <v/>
      </c>
      <c r="AR34" s="304">
        <f>IF(改造舰娘!$AY30="","",改造舰娘!$AY30)</f>
        <v>40</v>
      </c>
      <c r="AS34" s="304">
        <f>IF(改造舰娘!$AZ30="","",改造舰娘!$AZ30)</f>
        <v>65</v>
      </c>
      <c r="AT34" s="304">
        <f>IF(改造舰娘!$BA30="","",改造舰娘!$BA30)</f>
        <v>1.28</v>
      </c>
      <c r="AU34" s="304">
        <f>IF(改造舰娘!$BB30="","",改造舰娘!$BB30)</f>
        <v>2.4</v>
      </c>
      <c r="AV34" s="305">
        <f>IF((改造舰娘!$BG30+改造舰娘!$BK30*$C$4)=0,"",(改造舰娘!$BG30+改造舰娘!$BK30*$C$4))</f>
        <v>34</v>
      </c>
      <c r="AW34" s="304">
        <f>IF((改造舰娘!$BH30+改造舰娘!$BL30*$C$4)=0,"",(改造舰娘!$BH30+改造舰娘!$BL30*$C$4))</f>
        <v>50</v>
      </c>
      <c r="AX34" s="304">
        <f>IF((改造舰娘!$BI30+改造舰娘!$BM30*$C$4)=0,"",(改造舰娘!$BI30+改造舰娘!$BM30*$C$4))</f>
        <v>39</v>
      </c>
      <c r="AY34" s="303">
        <f>IF((改造舰娘!$BJ30+改造舰娘!$BN30*$C$4)=0,"",(改造舰娘!$BJ30+改造舰娘!$BN30*$C$4))</f>
        <v>2</v>
      </c>
      <c r="AZ34" s="500">
        <f>IF(改造舰娘!BC30="","",改造舰娘!BC30)</f>
        <v>45</v>
      </c>
      <c r="BA34" s="500">
        <f>IF(改造舰娘!BD30="","",改造舰娘!BD30)</f>
        <v>19</v>
      </c>
      <c r="BB34" s="500">
        <f>IF(改造舰娘!BE30="","",改造舰娘!BE30)</f>
        <v>19</v>
      </c>
      <c r="BC34" s="498">
        <f>IF(改造舰娘!BF30="","",改造舰娘!BF30)</f>
        <v>14</v>
      </c>
      <c r="BD34" s="125" t="s">
        <v>5559</v>
      </c>
      <c r="BE34" s="339" t="b">
        <f>IF(改造舰娘!$BP30="","")</f>
        <v>0</v>
      </c>
      <c r="BF34" s="306" t="b">
        <f>IF(改造舰娘!$BQ30="","")</f>
        <v>0</v>
      </c>
      <c r="BG34" s="329" t="str">
        <f>IF(改造舰娘!$BR30="","")</f>
        <v/>
      </c>
      <c r="BH34" s="340" t="str">
        <f>IF(改造舰娘!$BS30="","")</f>
        <v/>
      </c>
      <c r="BU34" s="304">
        <f>IFERROR(VLOOKUP(AL34,装备!$B:$C,2,0),0)</f>
        <v>5</v>
      </c>
      <c r="BV34" s="304">
        <f>IFERROR(VLOOKUP($AL34,装备!$B:$Q,5,0),0)</f>
        <v>0</v>
      </c>
      <c r="BW34" s="304">
        <f>IFERROR(VLOOKUP($AL34,装备!$B:$Q,6,0),0)</f>
        <v>9</v>
      </c>
      <c r="BX34" s="304">
        <f>IFERROR(VLOOKUP($AL34,装备!$B:$Q,7,0),0)</f>
        <v>0</v>
      </c>
      <c r="BY34" s="304">
        <f>IFERROR(VLOOKUP($AL34,装备!$B:$Q,8,0),0)</f>
        <v>0</v>
      </c>
      <c r="BZ34" s="304">
        <f>IFERROR(VLOOKUP($AL34,装备!$B:$Q,9,0),0)</f>
        <v>0</v>
      </c>
      <c r="CA34" s="304">
        <f>IFERROR(VLOOKUP($AL34,装备!$B:$Q,10,0),0)</f>
        <v>0</v>
      </c>
      <c r="CB34" s="304">
        <f>IFERROR(VLOOKUP($AL34,装备!$B:$Q,11,0),0)</f>
        <v>2</v>
      </c>
      <c r="CC34" s="304" t="str">
        <f>IFERROR(VLOOKUP($AL34,装备!$B:$Q,12,0),0)</f>
        <v>中</v>
      </c>
      <c r="CD34" s="304">
        <f>IFERROR(VLOOKUP($AL34,装备!$B:$Q,13,0),0)</f>
        <v>0</v>
      </c>
      <c r="CE34" s="304">
        <f>IFERROR(VLOOKUP($AL34,装备!$B:$Q,14,0),0)</f>
        <v>0</v>
      </c>
      <c r="CF34" s="304">
        <f>IFERROR(VLOOKUP($AL34,装备!$B:$Q,16,0),0)</f>
        <v>3</v>
      </c>
      <c r="CG34" s="304">
        <f>IFERROR(VLOOKUP($AL34,装备!$B:$Q,5,0),0)</f>
        <v>0</v>
      </c>
      <c r="CH34" s="304">
        <f>IFERROR(VLOOKUP(AM34,装备!$B:$C,2,0),0)</f>
        <v>1</v>
      </c>
      <c r="CI34" s="304">
        <f>IFERROR(VLOOKUP($AM34,装备!$B:$Q,5,0),0)</f>
        <v>0</v>
      </c>
      <c r="CJ34" s="304">
        <f>IFERROR(VLOOKUP($AM34,装备!$B:$Q,6,0),0)</f>
        <v>0</v>
      </c>
      <c r="CK34" s="304">
        <f>IFERROR(VLOOKUP($AM34,装备!$B:$Q,7,0),0)</f>
        <v>0</v>
      </c>
      <c r="CL34" s="304">
        <f>IFERROR(VLOOKUP($AM34,装备!$B:$Q,8,0),0)</f>
        <v>0</v>
      </c>
      <c r="CM34" s="304">
        <f>IFERROR(VLOOKUP($AM34,装备!$B:$Q,9,0),0)</f>
        <v>2</v>
      </c>
      <c r="CN34" s="304">
        <f>IFERROR(VLOOKUP($AM34,装备!$B:$Q,10,0),0)</f>
        <v>5</v>
      </c>
      <c r="CO34" s="304">
        <f>IFERROR(VLOOKUP($AM34,装备!$B:$Q,11,0),0)</f>
        <v>1</v>
      </c>
      <c r="CP34" s="304" t="str">
        <f>IFERROR(VLOOKUP($AM34,装备!$B:$Q,12,0),0)</f>
        <v>无</v>
      </c>
      <c r="CQ34" s="304">
        <f>IFERROR(VLOOKUP($AM34,装备!$B:$Q,13,0),0)</f>
        <v>0</v>
      </c>
      <c r="CR34" s="304">
        <f>IFERROR(VLOOKUP($AM34,装备!$B:$Q,14,0),0)</f>
        <v>0</v>
      </c>
      <c r="CS34" s="304">
        <f>IFERROR(VLOOKUP($AM34,装备!$B:$Q,16,0),0)</f>
        <v>1</v>
      </c>
      <c r="CT34" s="304">
        <f>IFERROR(VLOOKUP($AM34,装备!$B:$Q,5,0),0)</f>
        <v>0</v>
      </c>
      <c r="CU34" s="304">
        <f>IFERROR(VLOOKUP(AN34,装备!$B:$C,2,0),0)</f>
        <v>5</v>
      </c>
      <c r="CV34" s="304">
        <f>IFERROR(VLOOKUP($AN34,装备!$B:$Q,5,0),0)</f>
        <v>0</v>
      </c>
      <c r="CW34" s="304">
        <f>IFERROR(VLOOKUP($AN34,装备!$B:$Q,6,0),0)</f>
        <v>0</v>
      </c>
      <c r="CX34" s="304">
        <f>IFERROR(VLOOKUP($AN34,装备!$B:$Q,7,0),0)</f>
        <v>0</v>
      </c>
      <c r="CY34" s="304">
        <f>IFERROR(VLOOKUP($AN34,装备!$B:$Q,8,0),0)</f>
        <v>10</v>
      </c>
      <c r="CZ34" s="304">
        <f>IFERROR(VLOOKUP($AN34,装备!$B:$Q,9,0),0)</f>
        <v>0</v>
      </c>
      <c r="DA34" s="304">
        <f>IFERROR(VLOOKUP($AN34,装备!$B:$Q,10,0),0)</f>
        <v>0</v>
      </c>
      <c r="DB34" s="304">
        <f>IFERROR(VLOOKUP($AN34,装备!$B:$Q,11,0),0)</f>
        <v>1</v>
      </c>
      <c r="DC34" s="304" t="str">
        <f>IFERROR(VLOOKUP($AN34,装备!$B:$Q,12,0),0)</f>
        <v>无</v>
      </c>
      <c r="DD34" s="304">
        <f>IFERROR(VLOOKUP($AN34,装备!$B:$Q,13,0),0)</f>
        <v>0</v>
      </c>
      <c r="DE34" s="304">
        <f>IFERROR(VLOOKUP($AN34,装备!$B:$Q,14,0),0)</f>
        <v>0</v>
      </c>
      <c r="DF34" s="304">
        <f>IFERROR(VLOOKUP($AN34,装备!$B:$Q,16,0),0)</f>
        <v>0</v>
      </c>
      <c r="DG34" s="304">
        <f>IFERROR(VLOOKUP($AN34,装备!$B:$Q,5,0),0)</f>
        <v>0</v>
      </c>
      <c r="DH34" s="304">
        <f>IFERROR(VLOOKUP(AO34,装备!$B:$C,2,0),0)</f>
        <v>0</v>
      </c>
      <c r="DI34" s="304">
        <f>IFERROR(VLOOKUP($AO34,装备!$B:$Q,5,0),0)</f>
        <v>0</v>
      </c>
      <c r="DJ34" s="304">
        <f>IFERROR(VLOOKUP($AO34,装备!$B:$Q,6,0),0)</f>
        <v>0</v>
      </c>
      <c r="DK34" s="304">
        <f>IFERROR(VLOOKUP($AO34,装备!$B:$Q,7,0),0)</f>
        <v>0</v>
      </c>
      <c r="DL34" s="304">
        <f>IFERROR(VLOOKUP($AO34,装备!$B:$Q,8,0),0)</f>
        <v>0</v>
      </c>
      <c r="DM34" s="304">
        <f>IFERROR(VLOOKUP($AO34,装备!$B:$Q,9,0),0)</f>
        <v>0</v>
      </c>
      <c r="DN34" s="304">
        <f>IFERROR(VLOOKUP($AO34,装备!$B:$Q,10,0),0)</f>
        <v>0</v>
      </c>
      <c r="DO34" s="304">
        <f>IFERROR(VLOOKUP($AO34,装备!$B:$Q,11,0),0)</f>
        <v>0</v>
      </c>
      <c r="DP34" s="304">
        <f>IFERROR(VLOOKUP($AO34,装备!$B:$Q,12,0),0)</f>
        <v>0</v>
      </c>
      <c r="DQ34" s="304">
        <f>IFERROR(VLOOKUP($AO34,装备!$B:$Q,13,0),0)</f>
        <v>0</v>
      </c>
      <c r="DR34" s="304">
        <f>IFERROR(VLOOKUP($AO34,装备!$B:$Q,14,0),0)</f>
        <v>0</v>
      </c>
      <c r="DS34" s="304">
        <f>IFERROR(VLOOKUP($AO34,装备!$B:$Q,16,0),0)</f>
        <v>0</v>
      </c>
      <c r="DT34" s="304">
        <f>IFERROR(VLOOKUP($AO34,装备!$B:$Q,5,0),0)</f>
        <v>0</v>
      </c>
    </row>
    <row r="35" spans="1:124" ht="27">
      <c r="A35" s="301">
        <f>改造舰娘!$A31</f>
        <v>11003412</v>
      </c>
      <c r="B35" s="354" t="s">
        <v>617</v>
      </c>
      <c r="C35" s="323"/>
      <c r="D35" s="323">
        <f t="shared" si="0"/>
        <v>110</v>
      </c>
      <c r="E35" s="303">
        <f>改造舰娘!$C31</f>
        <v>4</v>
      </c>
      <c r="F35" s="304" t="str">
        <f>改造舰娘!$D31</f>
        <v>重巡</v>
      </c>
      <c r="G35" s="304" t="str">
        <f>改造舰娘!$E31</f>
        <v>中型</v>
      </c>
      <c r="H35" s="304" t="str">
        <f>改造舰娘!$F31</f>
        <v>护卫舰</v>
      </c>
      <c r="I35" s="452">
        <f>改造舰娘!$AR31</f>
        <v>4</v>
      </c>
      <c r="J35" s="304" t="str">
        <f>改造舰娘!$G31</f>
        <v>日本</v>
      </c>
      <c r="K35" s="312">
        <f>改造舰娘!$H31+(BV35+CI35+CV35+DI35)*$C$2</f>
        <v>55</v>
      </c>
      <c r="L35" s="304">
        <f>改造舰娘!$I31</f>
        <v>1</v>
      </c>
      <c r="M35" s="304">
        <f>改造舰娘!$J31</f>
        <v>3</v>
      </c>
      <c r="N35" s="518">
        <f>改造舰娘!$K31</f>
        <v>3</v>
      </c>
      <c r="O35" s="304">
        <f>改造舰娘!$L31+((CE35+CR35+DE35+DR35)*$C$2)</f>
        <v>10</v>
      </c>
      <c r="P35" s="304" t="str">
        <f>IF($C$2=1,(IF(ISERROR(FIND("超长",改造舰娘!$M31&amp;CC35&amp;CP35&amp;DC35&amp;DP35,1)),IF(ISERROR(FIND("长",改造舰娘!$M31&amp;CC35&amp;CP35&amp;DC35&amp;DP35,1)),IF(ISERROR(FIND("中",改造舰娘!$M31&amp;CC35&amp;CP35&amp;DC35&amp;DP35,1)),IF(ISERROR(FIND("短",改造舰娘!$M31&amp;CC35&amp;CP35&amp;DC35&amp;DP35,1)),IF(ISERROR(FIND("无",改造舰娘!$M31&amp;CC35&amp;CP35&amp;DC35&amp;DP35,1)),0,"无"),"短"),"中"),"长"),"超长")),改造舰娘!$M31)</f>
        <v>中</v>
      </c>
      <c r="Q35" s="303">
        <f>改造舰娘!$N31</f>
        <v>35</v>
      </c>
      <c r="R35" s="304">
        <f>(改造舰娘!$P31)+(改造舰娘!$Q31)*$C$3+((BW35+CJ35+CW35+DJ35)*$C$2)</f>
        <v>68</v>
      </c>
      <c r="S35" s="304">
        <f>(改造舰娘!$R31)+(改造舰娘!$S31)*$C$3+((BY35+CL35+CY35+DL35)*$C$2)</f>
        <v>72</v>
      </c>
      <c r="T35" s="304">
        <f>(改造舰娘!$T31)+(改造舰娘!$U31)*$C$3+((BX35+CK35+CX35+DK35)*$C$2)</f>
        <v>52</v>
      </c>
      <c r="U35" s="304">
        <f>(改造舰娘!$V31)+(改造舰娘!$W31)*$C$3+((CG35+CT35+DG35+DT35)*$C$2)</f>
        <v>67</v>
      </c>
      <c r="V35" s="305">
        <f>INT((((改造舰娘!$Y31)-(改造舰娘!$X31))*(((IF(D35=0,C35,D35))-1)/99))+改造舰娘!$X31)+((CB35+CO35+DB35+DO35)*$C$2)</f>
        <v>97</v>
      </c>
      <c r="W35" s="304">
        <f>INT((((改造舰娘!$AA31)-(改造舰娘!$Z31))*(((IF(D35=0,C35,D35))-1)/99))+改造舰娘!$Z31)+((CD35+CQ35+DD35+DQ35)*$C$2)</f>
        <v>89</v>
      </c>
      <c r="X35" s="304">
        <f>INT((((改造舰娘!$AC31)-(改造舰娘!$AB31))*(((IF(D35=0,C35,D35))-1)/99))+改造舰娘!$AB31)+((CA35+CN35+DA35+DN35)*$C$2)</f>
        <v>58</v>
      </c>
      <c r="Y35" s="303">
        <f>INT((((改造舰娘!$AE31)-(改造舰娘!$AD31))*(((IF(D35=0,C35,D35))-1)/99))+改造舰娘!$AD31)+((BZ35+CM35+CZ35+DM35)*$C$2)</f>
        <v>0</v>
      </c>
      <c r="Z35" s="474">
        <f>IF(改造舰娘!$AF31=0,"",改造舰娘!$AF31)</f>
        <v>2</v>
      </c>
      <c r="AA35" s="304">
        <f>IF(改造舰娘!$AG31="","",改造舰娘!$AG31)</f>
        <v>2</v>
      </c>
      <c r="AB35" s="304">
        <f>IF(改造舰娘!$AH31="","",改造舰娘!$AH31)</f>
        <v>2</v>
      </c>
      <c r="AC35" s="304" t="str">
        <f>IF(改造舰娘!$AI31="","",改造舰娘!$AI31)</f>
        <v/>
      </c>
      <c r="AD35" s="304">
        <f>IF(改造舰娘!$AJ31="","",改造舰娘!$AJ31)</f>
        <v>6</v>
      </c>
      <c r="AE35" s="305">
        <f>IF(改造舰娘!$AK31="","",改造舰娘!$AK31)</f>
        <v>0</v>
      </c>
      <c r="AF35" s="304" t="str">
        <f>IF(改造舰娘!$AL31="","",改造舰娘!$AL31)</f>
        <v/>
      </c>
      <c r="AG35" s="304" t="str">
        <f>IF(改造舰娘!$AM31="","",改造舰娘!$AM31)</f>
        <v/>
      </c>
      <c r="AH35" s="304" t="str">
        <f>IF(改造舰娘!$AN31="","",改造舰娘!$AN31)</f>
        <v/>
      </c>
      <c r="AI35" s="304" t="str">
        <f>IF(改造舰娘!$AO31="","",改造舰娘!$AO31)</f>
        <v/>
      </c>
      <c r="AJ35" s="304" t="str">
        <f>IF(改造舰娘!$AP31="","",改造舰娘!$AP31)</f>
        <v/>
      </c>
      <c r="AK35" s="303" t="str">
        <f>IF(改造舰娘!$AQ31="","",改造舰娘!$AQ31)</f>
        <v/>
      </c>
      <c r="AL35" s="306" t="str">
        <f>IF(改造舰娘!$AS31="","",改造舰娘!$AS31)</f>
        <v>J国暂称20.3厘米连装炮3号炮</v>
      </c>
      <c r="AM35" s="306" t="str">
        <f>IF(改造舰娘!$AT31="","",改造舰娘!$AT31)</f>
        <v>61厘米四连装氧气鱼雷</v>
      </c>
      <c r="AN35" s="306" t="str">
        <f>IF(改造舰娘!$AU31="","",改造舰娘!$AU31)</f>
        <v>J国12.7厘米连装高射炮</v>
      </c>
      <c r="AO35" s="306" t="str">
        <f>IF(改造舰娘!$AV31="","",改造舰娘!$AV31)</f>
        <v>改良型对空雷达</v>
      </c>
      <c r="AP35" s="307" t="str">
        <f>IF(改造舰娘!$AW31="","",改造舰娘!$AW31)</f>
        <v>洋上的对空要塞(3级)：增加自身及相邻船只对空值9点，增加自己15%鱼雷值。</v>
      </c>
      <c r="AQ35" s="308" t="str">
        <f>IF(改造舰娘!$AX31="","",改造舰娘!$AX31)</f>
        <v/>
      </c>
      <c r="AR35" s="304">
        <f>IF(改造舰娘!$AY31="","",改造舰娘!$AY31)</f>
        <v>40</v>
      </c>
      <c r="AS35" s="304">
        <f>IF(改造舰娘!$AZ31="","",改造舰娘!$AZ31)</f>
        <v>65</v>
      </c>
      <c r="AT35" s="304">
        <f>IF(改造舰娘!$BA31="","",改造舰娘!$BA31)</f>
        <v>1.28</v>
      </c>
      <c r="AU35" s="304">
        <f>IF(改造舰娘!$BB31="","",改造舰娘!$BB31)</f>
        <v>2.4</v>
      </c>
      <c r="AV35" s="305">
        <f>IF((改造舰娘!$BG31+改造舰娘!$BK31*$C$4)=0,"",(改造舰娘!$BG31+改造舰娘!$BK31*$C$4))</f>
        <v>33</v>
      </c>
      <c r="AW35" s="304">
        <f>IF((改造舰娘!$BH31+改造舰娘!$BL31*$C$4)=0,"",(改造舰娘!$BH31+改造舰娘!$BL31*$C$4))</f>
        <v>51</v>
      </c>
      <c r="AX35" s="304">
        <f>IF((改造舰娘!$BI31+改造舰娘!$BM31*$C$4)=0,"",(改造舰娘!$BI31+改造舰娘!$BM31*$C$4))</f>
        <v>66</v>
      </c>
      <c r="AY35" s="303">
        <f>IF((改造舰娘!$BJ31+改造舰娘!$BN31*$C$4)=0,"",(改造舰娘!$BJ31+改造舰娘!$BN31*$C$4))</f>
        <v>25</v>
      </c>
      <c r="AZ35" s="500">
        <f>IF(改造舰娘!BC31="","",改造舰娘!BC31)</f>
        <v>43</v>
      </c>
      <c r="BA35" s="500">
        <f>IF(改造舰娘!BD31="","",改造舰娘!BD31)</f>
        <v>19</v>
      </c>
      <c r="BB35" s="500">
        <f>IF(改造舰娘!BE31="","",改造舰娘!BE31)</f>
        <v>19</v>
      </c>
      <c r="BC35" s="498">
        <f>IF(改造舰娘!BF31="","",改造舰娘!BF31)</f>
        <v>20</v>
      </c>
      <c r="BD35" s="125" t="s">
        <v>5560</v>
      </c>
      <c r="BE35" s="339" t="b">
        <f>IF(改造舰娘!$BP31="","")</f>
        <v>0</v>
      </c>
      <c r="BF35" s="306" t="b">
        <f>IF(改造舰娘!$BQ31="","")</f>
        <v>0</v>
      </c>
      <c r="BG35" s="329" t="str">
        <f>IF(改造舰娘!$BR31="","")</f>
        <v/>
      </c>
      <c r="BH35" s="340" t="str">
        <f>IF(改造舰娘!$BS31="","")</f>
        <v/>
      </c>
      <c r="BU35" s="304">
        <f>IFERROR(VLOOKUP(AL35,装备!$B:$C,2,0),0)</f>
        <v>5</v>
      </c>
      <c r="BV35" s="304">
        <f>IFERROR(VLOOKUP($AL35,装备!$B:$Q,5,0),0)</f>
        <v>0</v>
      </c>
      <c r="BW35" s="304">
        <f>IFERROR(VLOOKUP($AL35,装备!$B:$Q,6,0),0)</f>
        <v>9</v>
      </c>
      <c r="BX35" s="304">
        <f>IFERROR(VLOOKUP($AL35,装备!$B:$Q,7,0),0)</f>
        <v>0</v>
      </c>
      <c r="BY35" s="304">
        <f>IFERROR(VLOOKUP($AL35,装备!$B:$Q,8,0),0)</f>
        <v>0</v>
      </c>
      <c r="BZ35" s="304">
        <f>IFERROR(VLOOKUP($AL35,装备!$B:$Q,9,0),0)</f>
        <v>0</v>
      </c>
      <c r="CA35" s="304">
        <f>IFERROR(VLOOKUP($AL35,装备!$B:$Q,10,0),0)</f>
        <v>0</v>
      </c>
      <c r="CB35" s="304">
        <f>IFERROR(VLOOKUP($AL35,装备!$B:$Q,11,0),0)</f>
        <v>2</v>
      </c>
      <c r="CC35" s="304" t="str">
        <f>IFERROR(VLOOKUP($AL35,装备!$B:$Q,12,0),0)</f>
        <v>中</v>
      </c>
      <c r="CD35" s="304">
        <f>IFERROR(VLOOKUP($AL35,装备!$B:$Q,13,0),0)</f>
        <v>0</v>
      </c>
      <c r="CE35" s="304">
        <f>IFERROR(VLOOKUP($AL35,装备!$B:$Q,14,0),0)</f>
        <v>0</v>
      </c>
      <c r="CF35" s="304">
        <f>IFERROR(VLOOKUP($AL35,装备!$B:$Q,16,0),0)</f>
        <v>3</v>
      </c>
      <c r="CG35" s="304">
        <f>IFERROR(VLOOKUP($AL35,装备!$B:$Q,5,0),0)</f>
        <v>0</v>
      </c>
      <c r="CH35" s="304">
        <f>IFERROR(VLOOKUP(AM35,装备!$B:$C,2,0),0)</f>
        <v>5</v>
      </c>
      <c r="CI35" s="304">
        <f>IFERROR(VLOOKUP($AM35,装备!$B:$Q,5,0),0)</f>
        <v>0</v>
      </c>
      <c r="CJ35" s="304">
        <f>IFERROR(VLOOKUP($AM35,装备!$B:$Q,6,0),0)</f>
        <v>0</v>
      </c>
      <c r="CK35" s="304">
        <f>IFERROR(VLOOKUP($AM35,装备!$B:$Q,7,0),0)</f>
        <v>0</v>
      </c>
      <c r="CL35" s="304">
        <f>IFERROR(VLOOKUP($AM35,装备!$B:$Q,8,0),0)</f>
        <v>10</v>
      </c>
      <c r="CM35" s="304">
        <f>IFERROR(VLOOKUP($AM35,装备!$B:$Q,9,0),0)</f>
        <v>0</v>
      </c>
      <c r="CN35" s="304">
        <f>IFERROR(VLOOKUP($AM35,装备!$B:$Q,10,0),0)</f>
        <v>0</v>
      </c>
      <c r="CO35" s="304">
        <f>IFERROR(VLOOKUP($AM35,装备!$B:$Q,11,0),0)</f>
        <v>1</v>
      </c>
      <c r="CP35" s="304" t="str">
        <f>IFERROR(VLOOKUP($AM35,装备!$B:$Q,12,0),0)</f>
        <v>无</v>
      </c>
      <c r="CQ35" s="304">
        <f>IFERROR(VLOOKUP($AM35,装备!$B:$Q,13,0),0)</f>
        <v>0</v>
      </c>
      <c r="CR35" s="304">
        <f>IFERROR(VLOOKUP($AM35,装备!$B:$Q,14,0),0)</f>
        <v>0</v>
      </c>
      <c r="CS35" s="304">
        <f>IFERROR(VLOOKUP($AM35,装备!$B:$Q,16,0),0)</f>
        <v>0</v>
      </c>
      <c r="CT35" s="304">
        <f>IFERROR(VLOOKUP($AM35,装备!$B:$Q,5,0),0)</f>
        <v>0</v>
      </c>
      <c r="CU35" s="304">
        <f>IFERROR(VLOOKUP(AN35,装备!$B:$C,2,0),0)</f>
        <v>2</v>
      </c>
      <c r="CV35" s="304">
        <f>IFERROR(VLOOKUP($AN35,装备!$B:$Q,5,0),0)</f>
        <v>0</v>
      </c>
      <c r="CW35" s="304">
        <f>IFERROR(VLOOKUP($AN35,装备!$B:$Q,6,0),0)</f>
        <v>2</v>
      </c>
      <c r="CX35" s="304">
        <f>IFERROR(VLOOKUP($AN35,装备!$B:$Q,7,0),0)</f>
        <v>0</v>
      </c>
      <c r="CY35" s="304">
        <f>IFERROR(VLOOKUP($AN35,装备!$B:$Q,8,0),0)</f>
        <v>0</v>
      </c>
      <c r="CZ35" s="304">
        <f>IFERROR(VLOOKUP($AN35,装备!$B:$Q,9,0),0)</f>
        <v>0</v>
      </c>
      <c r="DA35" s="304">
        <f>IFERROR(VLOOKUP($AN35,装备!$B:$Q,10,0),0)</f>
        <v>0</v>
      </c>
      <c r="DB35" s="304">
        <f>IFERROR(VLOOKUP($AN35,装备!$B:$Q,11,0),0)</f>
        <v>1</v>
      </c>
      <c r="DC35" s="304" t="str">
        <f>IFERROR(VLOOKUP($AN35,装备!$B:$Q,12,0),0)</f>
        <v>短</v>
      </c>
      <c r="DD35" s="304">
        <f>IFERROR(VLOOKUP($AN35,装备!$B:$Q,13,0),0)</f>
        <v>0</v>
      </c>
      <c r="DE35" s="304">
        <f>IFERROR(VLOOKUP($AN35,装备!$B:$Q,14,0),0)</f>
        <v>0</v>
      </c>
      <c r="DF35" s="304">
        <f>IFERROR(VLOOKUP($AN35,装备!$B:$Q,16,0),0)</f>
        <v>4</v>
      </c>
      <c r="DG35" s="304">
        <f>IFERROR(VLOOKUP($AN35,装备!$B:$Q,5,0),0)</f>
        <v>0</v>
      </c>
      <c r="DH35" s="304">
        <f>IFERROR(VLOOKUP(AO35,装备!$B:$C,2,0),0)</f>
        <v>4</v>
      </c>
      <c r="DI35" s="304">
        <f>IFERROR(VLOOKUP($AO35,装备!$B:$Q,5,0),0)</f>
        <v>0</v>
      </c>
      <c r="DJ35" s="304">
        <f>IFERROR(VLOOKUP($AO35,装备!$B:$Q,6,0),0)</f>
        <v>0</v>
      </c>
      <c r="DK35" s="304">
        <f>IFERROR(VLOOKUP($AO35,装备!$B:$Q,7,0),0)</f>
        <v>0</v>
      </c>
      <c r="DL35" s="304">
        <f>IFERROR(VLOOKUP($AO35,装备!$B:$Q,8,0),0)</f>
        <v>0</v>
      </c>
      <c r="DM35" s="304">
        <f>IFERROR(VLOOKUP($AO35,装备!$B:$Q,9,0),0)</f>
        <v>0</v>
      </c>
      <c r="DN35" s="304">
        <f>IFERROR(VLOOKUP($AO35,装备!$B:$Q,10,0),0)</f>
        <v>6</v>
      </c>
      <c r="DO35" s="304">
        <f>IFERROR(VLOOKUP($AO35,装备!$B:$Q,11,0),0)</f>
        <v>2</v>
      </c>
      <c r="DP35" s="304" t="str">
        <f>IFERROR(VLOOKUP($AO35,装备!$B:$Q,12,0),0)</f>
        <v>无</v>
      </c>
      <c r="DQ35" s="304">
        <f>IFERROR(VLOOKUP($AO35,装备!$B:$Q,13,0),0)</f>
        <v>0</v>
      </c>
      <c r="DR35" s="304">
        <f>IFERROR(VLOOKUP($AO35,装备!$B:$Q,14,0),0)</f>
        <v>0</v>
      </c>
      <c r="DS35" s="304">
        <f>IFERROR(VLOOKUP($AO35,装备!$B:$Q,16,0),0)</f>
        <v>5</v>
      </c>
      <c r="DT35" s="304">
        <f>IFERROR(VLOOKUP($AO35,装备!$B:$Q,5,0),0)</f>
        <v>0</v>
      </c>
    </row>
    <row r="36" spans="1:124" ht="27">
      <c r="A36" s="301">
        <f>改造舰娘!$A32</f>
        <v>11003512</v>
      </c>
      <c r="B36" s="354" t="s">
        <v>618</v>
      </c>
      <c r="C36" s="323"/>
      <c r="D36" s="323">
        <f t="shared" si="0"/>
        <v>110</v>
      </c>
      <c r="E36" s="303">
        <f>改造舰娘!$C32</f>
        <v>4</v>
      </c>
      <c r="F36" s="304" t="str">
        <f>改造舰娘!$D32</f>
        <v>重巡</v>
      </c>
      <c r="G36" s="304" t="str">
        <f>改造舰娘!$E32</f>
        <v>中型</v>
      </c>
      <c r="H36" s="304" t="str">
        <f>改造舰娘!$F32</f>
        <v>护卫舰</v>
      </c>
      <c r="I36" s="452">
        <f>改造舰娘!$AR32</f>
        <v>4</v>
      </c>
      <c r="J36" s="304" t="str">
        <f>改造舰娘!$G32</f>
        <v>日本</v>
      </c>
      <c r="K36" s="312">
        <f>改造舰娘!$H32+(BV36+CI36+CV36+DI36)*$C$2</f>
        <v>55</v>
      </c>
      <c r="L36" s="304">
        <f>改造舰娘!$I32</f>
        <v>1</v>
      </c>
      <c r="M36" s="304">
        <f>改造舰娘!$J32</f>
        <v>3</v>
      </c>
      <c r="N36" s="518">
        <f>改造舰娘!$K32</f>
        <v>3</v>
      </c>
      <c r="O36" s="304">
        <f>改造舰娘!$L32+((CE36+CR36+DE36+DR36)*$C$2)</f>
        <v>10</v>
      </c>
      <c r="P36" s="304" t="str">
        <f>IF($C$2=1,(IF(ISERROR(FIND("超长",改造舰娘!$M32&amp;CC36&amp;CP36&amp;DC36&amp;DP36,1)),IF(ISERROR(FIND("长",改造舰娘!$M32&amp;CC36&amp;CP36&amp;DC36&amp;DP36,1)),IF(ISERROR(FIND("中",改造舰娘!$M32&amp;CC36&amp;CP36&amp;DC36&amp;DP36,1)),IF(ISERROR(FIND("短",改造舰娘!$M32&amp;CC36&amp;CP36&amp;DC36&amp;DP36,1)),IF(ISERROR(FIND("无",改造舰娘!$M32&amp;CC36&amp;CP36&amp;DC36&amp;DP36,1)),0,"无"),"短"),"中"),"长"),"超长")),改造舰娘!$M32)</f>
        <v>中</v>
      </c>
      <c r="Q36" s="303">
        <f>改造舰娘!$N32</f>
        <v>35</v>
      </c>
      <c r="R36" s="304">
        <f>(改造舰娘!$P32)+(改造舰娘!$Q32)*$C$3+((BW36+CJ36+CW36+DJ36)*$C$2)</f>
        <v>70</v>
      </c>
      <c r="S36" s="304">
        <f>(改造舰娘!$R32)+(改造舰娘!$S32)*$C$3+((BY36+CL36+CY36+DL36)*$C$2)</f>
        <v>72</v>
      </c>
      <c r="T36" s="304">
        <f>(改造舰娘!$T32)+(改造舰娘!$U32)*$C$3+((BX36+CK36+CX36+DK36)*$C$2)</f>
        <v>53</v>
      </c>
      <c r="U36" s="304">
        <f>(改造舰娘!$V32)+(改造舰娘!$W32)*$C$3+((CG36+CT36+DG36+DT36)*$C$2)</f>
        <v>55</v>
      </c>
      <c r="V36" s="305">
        <f>INT((((改造舰娘!$Y32)-(改造舰娘!$X32))*(((IF(D36=0,C36,D36))-1)/99))+改造舰娘!$X32)+((CB36+CO36+DB36+DO36)*$C$2)</f>
        <v>97</v>
      </c>
      <c r="W36" s="304">
        <f>INT((((改造舰娘!$AA32)-(改造舰娘!$Z32))*(((IF(D36=0,C36,D36))-1)/99))+改造舰娘!$Z32)+((CD36+CQ36+DD36+DQ36)*$C$2)</f>
        <v>89</v>
      </c>
      <c r="X36" s="304">
        <f>INT((((改造舰娘!$AC32)-(改造舰娘!$AB32))*(((IF(D36=0,C36,D36))-1)/99))+改造舰娘!$AB32)+((CA36+CN36+DA36+DN36)*$C$2)</f>
        <v>58</v>
      </c>
      <c r="Y36" s="303">
        <f>INT((((改造舰娘!$AE32)-(改造舰娘!$AD32))*(((IF(D36=0,C36,D36))-1)/99))+改造舰娘!$AD32)+((BZ36+CM36+CZ36+DM36)*$C$2)</f>
        <v>0</v>
      </c>
      <c r="Z36" s="474">
        <f>IF(改造舰娘!$AF32=0,"",改造舰娘!$AF32)</f>
        <v>2</v>
      </c>
      <c r="AA36" s="304">
        <f>IF(改造舰娘!$AG32="","",改造舰娘!$AG32)</f>
        <v>2</v>
      </c>
      <c r="AB36" s="304">
        <f>IF(改造舰娘!$AH32="","",改造舰娘!$AH32)</f>
        <v>2</v>
      </c>
      <c r="AC36" s="304" t="str">
        <f>IF(改造舰娘!$AI32="","",改造舰娘!$AI32)</f>
        <v/>
      </c>
      <c r="AD36" s="304">
        <f>IF(改造舰娘!$AJ32="","",改造舰娘!$AJ32)</f>
        <v>6</v>
      </c>
      <c r="AE36" s="305">
        <f>IF(改造舰娘!$AK32="","",改造舰娘!$AK32)</f>
        <v>0</v>
      </c>
      <c r="AF36" s="304" t="str">
        <f>IF(改造舰娘!$AL32="","",改造舰娘!$AL32)</f>
        <v/>
      </c>
      <c r="AG36" s="304" t="str">
        <f>IF(改造舰娘!$AM32="","",改造舰娘!$AM32)</f>
        <v/>
      </c>
      <c r="AH36" s="304" t="str">
        <f>IF(改造舰娘!$AN32="","",改造舰娘!$AN32)</f>
        <v/>
      </c>
      <c r="AI36" s="304" t="str">
        <f>IF(改造舰娘!$AO32="","",改造舰娘!$AO32)</f>
        <v/>
      </c>
      <c r="AJ36" s="304" t="str">
        <f>IF(改造舰娘!$AP32="","",改造舰娘!$AP32)</f>
        <v/>
      </c>
      <c r="AK36" s="303" t="str">
        <f>IF(改造舰娘!$AQ32="","",改造舰娘!$AQ32)</f>
        <v/>
      </c>
      <c r="AL36" s="306" t="str">
        <f>IF(改造舰娘!$AS32="","",改造舰娘!$AS32)</f>
        <v>J国暂称20.3厘米连装炮3号炮</v>
      </c>
      <c r="AM36" s="306" t="str">
        <f>IF(改造舰娘!$AT32="","",改造舰娘!$AT32)</f>
        <v>零式水上侦察机</v>
      </c>
      <c r="AN36" s="306" t="str">
        <f>IF(改造舰娘!$AU32="","",改造舰娘!$AU32)</f>
        <v>61厘米四连装氧气鱼雷</v>
      </c>
      <c r="AO36" s="306" t="str">
        <f>IF(改造舰娘!$AV32="","",改造舰娘!$AV32)</f>
        <v/>
      </c>
      <c r="AP36" s="307" t="str">
        <f>IF(改造舰娘!$AW32="","",改造舰娘!$AW32)</f>
        <v>第八舰队(3级)：当该舰作为旗舰时，增加全队重巡、轻巡、驱逐（包括雷巡和导驱）的命中值6点，暴击率6%。</v>
      </c>
      <c r="AQ36" s="308" t="str">
        <f>IF(改造舰娘!$AX32="","",改造舰娘!$AX32)</f>
        <v/>
      </c>
      <c r="AR36" s="304">
        <f>IF(改造舰娘!$AY32="","",改造舰娘!$AY32)</f>
        <v>40</v>
      </c>
      <c r="AS36" s="304">
        <f>IF(改造舰娘!$AZ32="","",改造舰娘!$AZ32)</f>
        <v>65</v>
      </c>
      <c r="AT36" s="304">
        <f>IF(改造舰娘!$BA32="","",改造舰娘!$BA32)</f>
        <v>1.28</v>
      </c>
      <c r="AU36" s="304">
        <f>IF(改造舰娘!$BB32="","",改造舰娘!$BB32)</f>
        <v>2.4</v>
      </c>
      <c r="AV36" s="305">
        <f>IF((改造舰娘!$BG32+改造舰娘!$BK32*$C$4)=0,"",(改造舰娘!$BG32+改造舰娘!$BK32*$C$4))</f>
        <v>34</v>
      </c>
      <c r="AW36" s="304">
        <f>IF((改造舰娘!$BH32+改造舰娘!$BL32*$C$4)=0,"",(改造舰娘!$BH32+改造舰娘!$BL32*$C$4))</f>
        <v>50</v>
      </c>
      <c r="AX36" s="304">
        <f>IF((改造舰娘!$BI32+改造舰娘!$BM32*$C$4)=0,"",(改造舰娘!$BI32+改造舰娘!$BM32*$C$4))</f>
        <v>39</v>
      </c>
      <c r="AY36" s="303">
        <f>IF((改造舰娘!$BJ32+改造舰娘!$BN32*$C$4)=0,"",(改造舰娘!$BJ32+改造舰娘!$BN32*$C$4))</f>
        <v>2</v>
      </c>
      <c r="AZ36" s="500">
        <f>IF(改造舰娘!BC32="","",改造舰娘!BC32)</f>
        <v>45</v>
      </c>
      <c r="BA36" s="500">
        <f>IF(改造舰娘!BD32="","",改造舰娘!BD32)</f>
        <v>19</v>
      </c>
      <c r="BB36" s="500">
        <f>IF(改造舰娘!BE32="","",改造舰娘!BE32)</f>
        <v>19</v>
      </c>
      <c r="BC36" s="498">
        <f>IF(改造舰娘!BF32="","",改造舰娘!BF32)</f>
        <v>13</v>
      </c>
      <c r="BD36" s="125" t="s">
        <v>5561</v>
      </c>
      <c r="BE36" s="339" t="b">
        <f>IF(改造舰娘!$BP32="","")</f>
        <v>0</v>
      </c>
      <c r="BF36" s="306" t="b">
        <f>IF(改造舰娘!$BQ32="","")</f>
        <v>0</v>
      </c>
      <c r="BG36" s="329" t="str">
        <f>IF(改造舰娘!$BR32="","")</f>
        <v/>
      </c>
      <c r="BH36" s="340" t="str">
        <f>IF(改造舰娘!$BS32="","")</f>
        <v/>
      </c>
      <c r="BU36" s="304">
        <f>IFERROR(VLOOKUP(AL36,装备!$B:$C,2,0),0)</f>
        <v>5</v>
      </c>
      <c r="BV36" s="304">
        <f>IFERROR(VLOOKUP($AL36,装备!$B:$Q,5,0),0)</f>
        <v>0</v>
      </c>
      <c r="BW36" s="304">
        <f>IFERROR(VLOOKUP($AL36,装备!$B:$Q,6,0),0)</f>
        <v>9</v>
      </c>
      <c r="BX36" s="304">
        <f>IFERROR(VLOOKUP($AL36,装备!$B:$Q,7,0),0)</f>
        <v>0</v>
      </c>
      <c r="BY36" s="304">
        <f>IFERROR(VLOOKUP($AL36,装备!$B:$Q,8,0),0)</f>
        <v>0</v>
      </c>
      <c r="BZ36" s="304">
        <f>IFERROR(VLOOKUP($AL36,装备!$B:$Q,9,0),0)</f>
        <v>0</v>
      </c>
      <c r="CA36" s="304">
        <f>IFERROR(VLOOKUP($AL36,装备!$B:$Q,10,0),0)</f>
        <v>0</v>
      </c>
      <c r="CB36" s="304">
        <f>IFERROR(VLOOKUP($AL36,装备!$B:$Q,11,0),0)</f>
        <v>2</v>
      </c>
      <c r="CC36" s="304" t="str">
        <f>IFERROR(VLOOKUP($AL36,装备!$B:$Q,12,0),0)</f>
        <v>中</v>
      </c>
      <c r="CD36" s="304">
        <f>IFERROR(VLOOKUP($AL36,装备!$B:$Q,13,0),0)</f>
        <v>0</v>
      </c>
      <c r="CE36" s="304">
        <f>IFERROR(VLOOKUP($AL36,装备!$B:$Q,14,0),0)</f>
        <v>0</v>
      </c>
      <c r="CF36" s="304">
        <f>IFERROR(VLOOKUP($AL36,装备!$B:$Q,16,0),0)</f>
        <v>3</v>
      </c>
      <c r="CG36" s="304">
        <f>IFERROR(VLOOKUP($AL36,装备!$B:$Q,5,0),0)</f>
        <v>0</v>
      </c>
      <c r="CH36" s="304">
        <f>IFERROR(VLOOKUP(AM36,装备!$B:$C,2,0),0)</f>
        <v>1</v>
      </c>
      <c r="CI36" s="304">
        <f>IFERROR(VLOOKUP($AM36,装备!$B:$Q,5,0),0)</f>
        <v>0</v>
      </c>
      <c r="CJ36" s="304">
        <f>IFERROR(VLOOKUP($AM36,装备!$B:$Q,6,0),0)</f>
        <v>0</v>
      </c>
      <c r="CK36" s="304">
        <f>IFERROR(VLOOKUP($AM36,装备!$B:$Q,7,0),0)</f>
        <v>0</v>
      </c>
      <c r="CL36" s="304">
        <f>IFERROR(VLOOKUP($AM36,装备!$B:$Q,8,0),0)</f>
        <v>0</v>
      </c>
      <c r="CM36" s="304">
        <f>IFERROR(VLOOKUP($AM36,装备!$B:$Q,9,0),0)</f>
        <v>2</v>
      </c>
      <c r="CN36" s="304">
        <f>IFERROR(VLOOKUP($AM36,装备!$B:$Q,10,0),0)</f>
        <v>5</v>
      </c>
      <c r="CO36" s="304">
        <f>IFERROR(VLOOKUP($AM36,装备!$B:$Q,11,0),0)</f>
        <v>1</v>
      </c>
      <c r="CP36" s="304" t="str">
        <f>IFERROR(VLOOKUP($AM36,装备!$B:$Q,12,0),0)</f>
        <v>无</v>
      </c>
      <c r="CQ36" s="304">
        <f>IFERROR(VLOOKUP($AM36,装备!$B:$Q,13,0),0)</f>
        <v>0</v>
      </c>
      <c r="CR36" s="304">
        <f>IFERROR(VLOOKUP($AM36,装备!$B:$Q,14,0),0)</f>
        <v>0</v>
      </c>
      <c r="CS36" s="304">
        <f>IFERROR(VLOOKUP($AM36,装备!$B:$Q,16,0),0)</f>
        <v>1</v>
      </c>
      <c r="CT36" s="304">
        <f>IFERROR(VLOOKUP($AM36,装备!$B:$Q,5,0),0)</f>
        <v>0</v>
      </c>
      <c r="CU36" s="304">
        <f>IFERROR(VLOOKUP(AN36,装备!$B:$C,2,0),0)</f>
        <v>5</v>
      </c>
      <c r="CV36" s="304">
        <f>IFERROR(VLOOKUP($AN36,装备!$B:$Q,5,0),0)</f>
        <v>0</v>
      </c>
      <c r="CW36" s="304">
        <f>IFERROR(VLOOKUP($AN36,装备!$B:$Q,6,0),0)</f>
        <v>0</v>
      </c>
      <c r="CX36" s="304">
        <f>IFERROR(VLOOKUP($AN36,装备!$B:$Q,7,0),0)</f>
        <v>0</v>
      </c>
      <c r="CY36" s="304">
        <f>IFERROR(VLOOKUP($AN36,装备!$B:$Q,8,0),0)</f>
        <v>10</v>
      </c>
      <c r="CZ36" s="304">
        <f>IFERROR(VLOOKUP($AN36,装备!$B:$Q,9,0),0)</f>
        <v>0</v>
      </c>
      <c r="DA36" s="304">
        <f>IFERROR(VLOOKUP($AN36,装备!$B:$Q,10,0),0)</f>
        <v>0</v>
      </c>
      <c r="DB36" s="304">
        <f>IFERROR(VLOOKUP($AN36,装备!$B:$Q,11,0),0)</f>
        <v>1</v>
      </c>
      <c r="DC36" s="304" t="str">
        <f>IFERROR(VLOOKUP($AN36,装备!$B:$Q,12,0),0)</f>
        <v>无</v>
      </c>
      <c r="DD36" s="304">
        <f>IFERROR(VLOOKUP($AN36,装备!$B:$Q,13,0),0)</f>
        <v>0</v>
      </c>
      <c r="DE36" s="304">
        <f>IFERROR(VLOOKUP($AN36,装备!$B:$Q,14,0),0)</f>
        <v>0</v>
      </c>
      <c r="DF36" s="304">
        <f>IFERROR(VLOOKUP($AN36,装备!$B:$Q,16,0),0)</f>
        <v>0</v>
      </c>
      <c r="DG36" s="304">
        <f>IFERROR(VLOOKUP($AN36,装备!$B:$Q,5,0),0)</f>
        <v>0</v>
      </c>
      <c r="DH36" s="304">
        <f>IFERROR(VLOOKUP(AO36,装备!$B:$C,2,0),0)</f>
        <v>0</v>
      </c>
      <c r="DI36" s="304">
        <f>IFERROR(VLOOKUP($AO36,装备!$B:$Q,5,0),0)</f>
        <v>0</v>
      </c>
      <c r="DJ36" s="304">
        <f>IFERROR(VLOOKUP($AO36,装备!$B:$Q,6,0),0)</f>
        <v>0</v>
      </c>
      <c r="DK36" s="304">
        <f>IFERROR(VLOOKUP($AO36,装备!$B:$Q,7,0),0)</f>
        <v>0</v>
      </c>
      <c r="DL36" s="304">
        <f>IFERROR(VLOOKUP($AO36,装备!$B:$Q,8,0),0)</f>
        <v>0</v>
      </c>
      <c r="DM36" s="304">
        <f>IFERROR(VLOOKUP($AO36,装备!$B:$Q,9,0),0)</f>
        <v>0</v>
      </c>
      <c r="DN36" s="304">
        <f>IFERROR(VLOOKUP($AO36,装备!$B:$Q,10,0),0)</f>
        <v>0</v>
      </c>
      <c r="DO36" s="304">
        <f>IFERROR(VLOOKUP($AO36,装备!$B:$Q,11,0),0)</f>
        <v>0</v>
      </c>
      <c r="DP36" s="304">
        <f>IFERROR(VLOOKUP($AO36,装备!$B:$Q,12,0),0)</f>
        <v>0</v>
      </c>
      <c r="DQ36" s="304">
        <f>IFERROR(VLOOKUP($AO36,装备!$B:$Q,13,0),0)</f>
        <v>0</v>
      </c>
      <c r="DR36" s="304">
        <f>IFERROR(VLOOKUP($AO36,装备!$B:$Q,14,0),0)</f>
        <v>0</v>
      </c>
      <c r="DS36" s="304">
        <f>IFERROR(VLOOKUP($AO36,装备!$B:$Q,16,0),0)</f>
        <v>0</v>
      </c>
      <c r="DT36" s="304">
        <f>IFERROR(VLOOKUP($AO36,装备!$B:$Q,5,0),0)</f>
        <v>0</v>
      </c>
    </row>
    <row r="37" spans="1:124" ht="27">
      <c r="A37" s="301">
        <f>改造舰娘!$A33</f>
        <v>11003612</v>
      </c>
      <c r="B37" s="354" t="s">
        <v>3945</v>
      </c>
      <c r="C37" s="323"/>
      <c r="D37" s="323">
        <f t="shared" si="0"/>
        <v>110</v>
      </c>
      <c r="E37" s="303">
        <f>改造舰娘!$C33</f>
        <v>4</v>
      </c>
      <c r="F37" s="304" t="str">
        <f>改造舰娘!$D33</f>
        <v>重巡</v>
      </c>
      <c r="G37" s="304" t="str">
        <f>改造舰娘!$E33</f>
        <v>中型</v>
      </c>
      <c r="H37" s="304" t="str">
        <f>改造舰娘!$F33</f>
        <v>护卫舰</v>
      </c>
      <c r="I37" s="452">
        <f>改造舰娘!$AR33</f>
        <v>4</v>
      </c>
      <c r="J37" s="304" t="str">
        <f>改造舰娘!$G33</f>
        <v>德国</v>
      </c>
      <c r="K37" s="312">
        <f>改造舰娘!$H33+(BV37+CI37+CV37+DI37)*$C$2</f>
        <v>61</v>
      </c>
      <c r="L37" s="304">
        <f>改造舰娘!$I33</f>
        <v>-1</v>
      </c>
      <c r="M37" s="304">
        <f>改造舰娘!$J33</f>
        <v>3</v>
      </c>
      <c r="N37" s="518">
        <f>改造舰娘!$K33</f>
        <v>3</v>
      </c>
      <c r="O37" s="304">
        <f>改造舰娘!$L33+((CE37+CR37+DE37+DR37)*$C$2)</f>
        <v>15</v>
      </c>
      <c r="P37" s="304" t="str">
        <f>IF($C$2=1,(IF(ISERROR(FIND("超长",改造舰娘!$M33&amp;CC37&amp;CP37&amp;DC37&amp;DP37,1)),IF(ISERROR(FIND("长",改造舰娘!$M33&amp;CC37&amp;CP37&amp;DC37&amp;DP37,1)),IF(ISERROR(FIND("中",改造舰娘!$M33&amp;CC37&amp;CP37&amp;DC37&amp;DP37,1)),IF(ISERROR(FIND("短",改造舰娘!$M33&amp;CC37&amp;CP37&amp;DC37&amp;DP37,1)),IF(ISERROR(FIND("无",改造舰娘!$M33&amp;CC37&amp;CP37&amp;DC37&amp;DP37,1)),0,"无"),"短"),"中"),"长"),"超长")),改造舰娘!$M33)</f>
        <v>中</v>
      </c>
      <c r="Q37" s="303">
        <f>改造舰娘!$N33</f>
        <v>32.5</v>
      </c>
      <c r="R37" s="304">
        <f>(改造舰娘!$P33)+(改造舰娘!$Q33)*$C$3+((BW37+CJ37+CW37+DJ37)*$C$2)</f>
        <v>69</v>
      </c>
      <c r="S37" s="304">
        <f>(改造舰娘!$R33)+(改造舰娘!$S33)*$C$3+((BY37+CL37+CY37+DL37)*$C$2)</f>
        <v>65</v>
      </c>
      <c r="T37" s="304">
        <f>(改造舰娘!$T33)+(改造舰娘!$U33)*$C$3+((BX37+CK37+CX37+DK37)*$C$2)</f>
        <v>50</v>
      </c>
      <c r="U37" s="304">
        <f>(改造舰娘!$V33)+(改造舰娘!$W33)*$C$3+((CG37+CT37+DG37+DT37)*$C$2)</f>
        <v>57</v>
      </c>
      <c r="V37" s="305">
        <f>INT((((改造舰娘!$Y33)-(改造舰娘!$X33))*(((IF(D37=0,C37,D37))-1)/99))+改造舰娘!$X33)+((CB37+CO37+DB37+DO37)*$C$2)</f>
        <v>97</v>
      </c>
      <c r="W37" s="304">
        <f>INT((((改造舰娘!$AA33)-(改造舰娘!$Z33))*(((IF(D37=0,C37,D37))-1)/99))+改造舰娘!$Z33)+((CD37+CQ37+DD37+DQ37)*$C$2)</f>
        <v>82</v>
      </c>
      <c r="X37" s="304">
        <f>INT((((改造舰娘!$AC33)-(改造舰娘!$AB33))*(((IF(D37=0,C37,D37))-1)/99))+改造舰娘!$AB33)+((CA37+CN37+DA37+DN37)*$C$2)</f>
        <v>65</v>
      </c>
      <c r="Y37" s="303">
        <f>INT((((改造舰娘!$AE33)-(改造舰娘!$AD33))*(((IF(D37=0,C37,D37))-1)/99))+改造舰娘!$AD33)+((BZ37+CM37+CZ37+DM37)*$C$2)</f>
        <v>0</v>
      </c>
      <c r="Z37" s="474">
        <f>IF(改造舰娘!$AF33=0,"",改造舰娘!$AF33)</f>
        <v>3</v>
      </c>
      <c r="AA37" s="304">
        <f>IF(改造舰娘!$AG33="","",改造舰娘!$AG33)</f>
        <v>3</v>
      </c>
      <c r="AB37" s="304">
        <f>IF(改造舰娘!$AH33="","",改造舰娘!$AH33)</f>
        <v>3</v>
      </c>
      <c r="AC37" s="304">
        <f>IF(改造舰娘!$AI33="","",改造舰娘!$AI33)</f>
        <v>3</v>
      </c>
      <c r="AD37" s="304">
        <f>IF(改造舰娘!$AJ33="","",改造舰娘!$AJ33)</f>
        <v>12</v>
      </c>
      <c r="AE37" s="305">
        <f>IF(改造舰娘!$AK33="","",改造舰娘!$AK33)</f>
        <v>0</v>
      </c>
      <c r="AF37" s="304" t="str">
        <f>IF(改造舰娘!$AL33="","",改造舰娘!$AL33)</f>
        <v/>
      </c>
      <c r="AG37" s="304" t="str">
        <f>IF(改造舰娘!$AM33="","",改造舰娘!$AM33)</f>
        <v/>
      </c>
      <c r="AH37" s="304" t="str">
        <f>IF(改造舰娘!$AN33="","",改造舰娘!$AN33)</f>
        <v/>
      </c>
      <c r="AI37" s="304" t="str">
        <f>IF(改造舰娘!$AO33="","",改造舰娘!$AO33)</f>
        <v/>
      </c>
      <c r="AJ37" s="304" t="str">
        <f>IF(改造舰娘!$AP33="","",改造舰娘!$AP33)</f>
        <v/>
      </c>
      <c r="AK37" s="303" t="str">
        <f>IF(改造舰娘!$AQ33="","",改造舰娘!$AQ33)</f>
        <v/>
      </c>
      <c r="AL37" s="306" t="str">
        <f>IF(改造舰娘!$AS33="","",改造舰娘!$AS33)</f>
        <v>G国双联203毫米炮</v>
      </c>
      <c r="AM37" s="306" t="str">
        <f>IF(改造舰娘!$AT33="","",改造舰娘!$AT33)</f>
        <v>G国双联37毫米防空炮</v>
      </c>
      <c r="AN37" s="306" t="str">
        <f>IF(改造舰娘!$AU33="","",改造舰娘!$AU33)</f>
        <v/>
      </c>
      <c r="AO37" s="306" t="str">
        <f>IF(改造舰娘!$AV33="","",改造舰娘!$AV33)</f>
        <v/>
      </c>
      <c r="AP37" s="307" t="str">
        <f>IF(改造舰娘!$AW33="","",改造舰娘!$AW33)</f>
        <v>伪装奇袭(3级)：炮击战时30%概率发动，攻击敌舰队中的驱逐舰且必定命中。</v>
      </c>
      <c r="AQ37" s="308" t="str">
        <f>IF(改造舰娘!$AX33="","",改造舰娘!$AX33)</f>
        <v/>
      </c>
      <c r="AR37" s="304">
        <f>IF(改造舰娘!$AY33="","",改造舰娘!$AY33)</f>
        <v>35</v>
      </c>
      <c r="AS37" s="304">
        <f>IF(改造舰娘!$AZ33="","",改造舰娘!$AZ33)</f>
        <v>65</v>
      </c>
      <c r="AT37" s="304">
        <f>IF(改造舰娘!$BA33="","",改造舰娘!$BA33)</f>
        <v>1.28</v>
      </c>
      <c r="AU37" s="304">
        <f>IF(改造舰娘!$BB33="","",改造舰娘!$BB33)</f>
        <v>2.64</v>
      </c>
      <c r="AV37" s="305">
        <f>IF((改造舰娘!$BG33+改造舰娘!$BK33*$C$4)=0,"",(改造舰娘!$BG33+改造舰娘!$BK33*$C$4))</f>
        <v>30</v>
      </c>
      <c r="AW37" s="304">
        <f>IF((改造舰娘!$BH33+改造舰娘!$BL33*$C$4)=0,"",(改造舰娘!$BH33+改造舰娘!$BL33*$C$4))</f>
        <v>44</v>
      </c>
      <c r="AX37" s="304">
        <f>IF((改造舰娘!$BI33+改造舰娘!$BM33*$C$4)=0,"",(改造舰娘!$BI33+改造舰娘!$BM33*$C$4))</f>
        <v>35</v>
      </c>
      <c r="AY37" s="303">
        <f>IF((改造舰娘!$BJ33+改造舰娘!$BN33*$C$4)=0,"",(改造舰娘!$BJ33+改造舰娘!$BN33*$C$4))</f>
        <v>1</v>
      </c>
      <c r="AZ37" s="500">
        <f>IF(改造舰娘!BC33="","",改造舰娘!BC33)</f>
        <v>44</v>
      </c>
      <c r="BA37" s="500">
        <f>IF(改造舰娘!BD33="","",改造舰娘!BD33)</f>
        <v>13</v>
      </c>
      <c r="BB37" s="500">
        <f>IF(改造舰娘!BE33="","",改造舰娘!BE33)</f>
        <v>21</v>
      </c>
      <c r="BC37" s="498">
        <f>IF(改造舰娘!BF33="","",改造舰娘!BF33)</f>
        <v>14</v>
      </c>
      <c r="BD37" s="67" t="s">
        <v>5562</v>
      </c>
      <c r="BE37" s="339" t="b">
        <f>IF(改造舰娘!$BP33="","")</f>
        <v>0</v>
      </c>
      <c r="BF37" s="306" t="b">
        <f>IF(改造舰娘!$BQ33="","")</f>
        <v>0</v>
      </c>
      <c r="BG37" s="329" t="str">
        <f>IF(改造舰娘!$BR33="","")</f>
        <v/>
      </c>
      <c r="BH37" s="340" t="str">
        <f>IF(改造舰娘!$BS33="","")</f>
        <v/>
      </c>
      <c r="BU37" s="304">
        <f>IFERROR(VLOOKUP(AL37,装备!$B:$C,2,0),0)</f>
        <v>4</v>
      </c>
      <c r="BV37" s="304">
        <f>IFERROR(VLOOKUP($AL37,装备!$B:$Q,5,0),0)</f>
        <v>0</v>
      </c>
      <c r="BW37" s="304">
        <f>IFERROR(VLOOKUP($AL37,装备!$B:$Q,6,0),0)</f>
        <v>7</v>
      </c>
      <c r="BX37" s="304">
        <f>IFERROR(VLOOKUP($AL37,装备!$B:$Q,7,0),0)</f>
        <v>0</v>
      </c>
      <c r="BY37" s="304">
        <f>IFERROR(VLOOKUP($AL37,装备!$B:$Q,8,0),0)</f>
        <v>0</v>
      </c>
      <c r="BZ37" s="304">
        <f>IFERROR(VLOOKUP($AL37,装备!$B:$Q,9,0),0)</f>
        <v>0</v>
      </c>
      <c r="CA37" s="304">
        <f>IFERROR(VLOOKUP($AL37,装备!$B:$Q,10,0),0)</f>
        <v>0</v>
      </c>
      <c r="CB37" s="304">
        <f>IFERROR(VLOOKUP($AL37,装备!$B:$Q,11,0),0)</f>
        <v>3</v>
      </c>
      <c r="CC37" s="304" t="str">
        <f>IFERROR(VLOOKUP($AL37,装备!$B:$Q,12,0),0)</f>
        <v>中</v>
      </c>
      <c r="CD37" s="304">
        <f>IFERROR(VLOOKUP($AL37,装备!$B:$Q,13,0),0)</f>
        <v>0</v>
      </c>
      <c r="CE37" s="304">
        <f>IFERROR(VLOOKUP($AL37,装备!$B:$Q,14,0),0)</f>
        <v>0</v>
      </c>
      <c r="CF37" s="304">
        <f>IFERROR(VLOOKUP($AL37,装备!$B:$Q,16,0),0)</f>
        <v>0</v>
      </c>
      <c r="CG37" s="304">
        <f>IFERROR(VLOOKUP($AL37,装备!$B:$Q,5,0),0)</f>
        <v>0</v>
      </c>
      <c r="CH37" s="304">
        <f>IFERROR(VLOOKUP(AM37,装备!$B:$C,2,0),0)</f>
        <v>1</v>
      </c>
      <c r="CI37" s="304">
        <f>IFERROR(VLOOKUP($AM37,装备!$B:$Q,5,0),0)</f>
        <v>0</v>
      </c>
      <c r="CJ37" s="304">
        <f>IFERROR(VLOOKUP($AM37,装备!$B:$Q,6,0),0)</f>
        <v>1</v>
      </c>
      <c r="CK37" s="304">
        <f>IFERROR(VLOOKUP($AM37,装备!$B:$Q,7,0),0)</f>
        <v>0</v>
      </c>
      <c r="CL37" s="304">
        <f>IFERROR(VLOOKUP($AM37,装备!$B:$Q,8,0),0)</f>
        <v>0</v>
      </c>
      <c r="CM37" s="304">
        <f>IFERROR(VLOOKUP($AM37,装备!$B:$Q,9,0),0)</f>
        <v>0</v>
      </c>
      <c r="CN37" s="304">
        <f>IFERROR(VLOOKUP($AM37,装备!$B:$Q,10,0),0)</f>
        <v>0</v>
      </c>
      <c r="CO37" s="304">
        <f>IFERROR(VLOOKUP($AM37,装备!$B:$Q,11,0),0)</f>
        <v>1</v>
      </c>
      <c r="CP37" s="304" t="str">
        <f>IFERROR(VLOOKUP($AM37,装备!$B:$Q,12,0),0)</f>
        <v>短</v>
      </c>
      <c r="CQ37" s="304">
        <f>IFERROR(VLOOKUP($AM37,装备!$B:$Q,13,0),0)</f>
        <v>0</v>
      </c>
      <c r="CR37" s="304">
        <f>IFERROR(VLOOKUP($AM37,装备!$B:$Q,14,0),0)</f>
        <v>0</v>
      </c>
      <c r="CS37" s="304">
        <f>IFERROR(VLOOKUP($AM37,装备!$B:$Q,16,0),0)</f>
        <v>3</v>
      </c>
      <c r="CT37" s="304">
        <f>IFERROR(VLOOKUP($AM37,装备!$B:$Q,5,0),0)</f>
        <v>0</v>
      </c>
      <c r="CU37" s="304">
        <f>IFERROR(VLOOKUP(AN37,装备!$B:$C,2,0),0)</f>
        <v>0</v>
      </c>
      <c r="CV37" s="304">
        <f>IFERROR(VLOOKUP($AN37,装备!$B:$Q,5,0),0)</f>
        <v>0</v>
      </c>
      <c r="CW37" s="304">
        <f>IFERROR(VLOOKUP($AN37,装备!$B:$Q,6,0),0)</f>
        <v>0</v>
      </c>
      <c r="CX37" s="304">
        <f>IFERROR(VLOOKUP($AN37,装备!$B:$Q,7,0),0)</f>
        <v>0</v>
      </c>
      <c r="CY37" s="304">
        <f>IFERROR(VLOOKUP($AN37,装备!$B:$Q,8,0),0)</f>
        <v>0</v>
      </c>
      <c r="CZ37" s="304">
        <f>IFERROR(VLOOKUP($AN37,装备!$B:$Q,9,0),0)</f>
        <v>0</v>
      </c>
      <c r="DA37" s="304">
        <f>IFERROR(VLOOKUP($AN37,装备!$B:$Q,10,0),0)</f>
        <v>0</v>
      </c>
      <c r="DB37" s="304">
        <f>IFERROR(VLOOKUP($AN37,装备!$B:$Q,11,0),0)</f>
        <v>0</v>
      </c>
      <c r="DC37" s="304">
        <f>IFERROR(VLOOKUP($AN37,装备!$B:$Q,12,0),0)</f>
        <v>0</v>
      </c>
      <c r="DD37" s="304">
        <f>IFERROR(VLOOKUP($AN37,装备!$B:$Q,13,0),0)</f>
        <v>0</v>
      </c>
      <c r="DE37" s="304">
        <f>IFERROR(VLOOKUP($AN37,装备!$B:$Q,14,0),0)</f>
        <v>0</v>
      </c>
      <c r="DF37" s="304">
        <f>IFERROR(VLOOKUP($AN37,装备!$B:$Q,16,0),0)</f>
        <v>0</v>
      </c>
      <c r="DG37" s="304">
        <f>IFERROR(VLOOKUP($AN37,装备!$B:$Q,5,0),0)</f>
        <v>0</v>
      </c>
      <c r="DH37" s="304">
        <f>IFERROR(VLOOKUP(AO37,装备!$B:$C,2,0),0)</f>
        <v>0</v>
      </c>
      <c r="DI37" s="304">
        <f>IFERROR(VLOOKUP($AO37,装备!$B:$Q,5,0),0)</f>
        <v>0</v>
      </c>
      <c r="DJ37" s="304">
        <f>IFERROR(VLOOKUP($AO37,装备!$B:$Q,6,0),0)</f>
        <v>0</v>
      </c>
      <c r="DK37" s="304">
        <f>IFERROR(VLOOKUP($AO37,装备!$B:$Q,7,0),0)</f>
        <v>0</v>
      </c>
      <c r="DL37" s="304">
        <f>IFERROR(VLOOKUP($AO37,装备!$B:$Q,8,0),0)</f>
        <v>0</v>
      </c>
      <c r="DM37" s="304">
        <f>IFERROR(VLOOKUP($AO37,装备!$B:$Q,9,0),0)</f>
        <v>0</v>
      </c>
      <c r="DN37" s="304">
        <f>IFERROR(VLOOKUP($AO37,装备!$B:$Q,10,0),0)</f>
        <v>0</v>
      </c>
      <c r="DO37" s="304">
        <f>IFERROR(VLOOKUP($AO37,装备!$B:$Q,11,0),0)</f>
        <v>0</v>
      </c>
      <c r="DP37" s="304">
        <f>IFERROR(VLOOKUP($AO37,装备!$B:$Q,12,0),0)</f>
        <v>0</v>
      </c>
      <c r="DQ37" s="304">
        <f>IFERROR(VLOOKUP($AO37,装备!$B:$Q,13,0),0)</f>
        <v>0</v>
      </c>
      <c r="DR37" s="304">
        <f>IFERROR(VLOOKUP($AO37,装备!$B:$Q,14,0),0)</f>
        <v>0</v>
      </c>
      <c r="DS37" s="304">
        <f>IFERROR(VLOOKUP($AO37,装备!$B:$Q,16,0),0)</f>
        <v>0</v>
      </c>
      <c r="DT37" s="304">
        <f>IFERROR(VLOOKUP($AO37,装备!$B:$Q,5,0),0)</f>
        <v>0</v>
      </c>
    </row>
    <row r="38" spans="1:124">
      <c r="A38" s="301">
        <f>改造舰娘!$A34</f>
        <v>11003712</v>
      </c>
      <c r="B38" s="354" t="s">
        <v>619</v>
      </c>
      <c r="C38" s="323"/>
      <c r="D38" s="323">
        <f t="shared" si="0"/>
        <v>110</v>
      </c>
      <c r="E38" s="303">
        <f>改造舰娘!$C34</f>
        <v>4</v>
      </c>
      <c r="F38" s="304" t="str">
        <f>改造舰娘!$D34</f>
        <v>重巡</v>
      </c>
      <c r="G38" s="304" t="str">
        <f>改造舰娘!$E34</f>
        <v>中型</v>
      </c>
      <c r="H38" s="304" t="str">
        <f>改造舰娘!$F34</f>
        <v>护卫舰</v>
      </c>
      <c r="I38" s="452">
        <f>改造舰娘!$AR34</f>
        <v>4</v>
      </c>
      <c r="J38" s="304" t="str">
        <f>改造舰娘!$G34</f>
        <v>德国</v>
      </c>
      <c r="K38" s="312">
        <f>改造舰娘!$H34+(BV38+CI38+CV38+DI38)*$C$2</f>
        <v>62</v>
      </c>
      <c r="L38" s="304">
        <f>改造舰娘!$I34</f>
        <v>2</v>
      </c>
      <c r="M38" s="304">
        <f>改造舰娘!$J34</f>
        <v>3</v>
      </c>
      <c r="N38" s="518">
        <f>改造舰娘!$K34</f>
        <v>3</v>
      </c>
      <c r="O38" s="304">
        <f>改造舰娘!$L34+((CE38+CR38+DE38+DR38)*$C$2)</f>
        <v>15</v>
      </c>
      <c r="P38" s="304" t="str">
        <f>IF($C$2=1,(IF(ISERROR(FIND("超长",改造舰娘!$M34&amp;CC38&amp;CP38&amp;DC38&amp;DP38,1)),IF(ISERROR(FIND("长",改造舰娘!$M34&amp;CC38&amp;CP38&amp;DC38&amp;DP38,1)),IF(ISERROR(FIND("中",改造舰娘!$M34&amp;CC38&amp;CP38&amp;DC38&amp;DP38,1)),IF(ISERROR(FIND("短",改造舰娘!$M34&amp;CC38&amp;CP38&amp;DC38&amp;DP38,1)),IF(ISERROR(FIND("无",改造舰娘!$M34&amp;CC38&amp;CP38&amp;DC38&amp;DP38,1)),0,"无"),"短"),"中"),"长"),"超长")),改造舰娘!$M34)</f>
        <v>中</v>
      </c>
      <c r="Q38" s="303">
        <f>改造舰娘!$N34</f>
        <v>32.5</v>
      </c>
      <c r="R38" s="304">
        <f>(改造舰娘!$P34)+(改造舰娘!$Q34)*$C$3+((BW38+CJ38+CW38+DJ38)*$C$2)</f>
        <v>66</v>
      </c>
      <c r="S38" s="304">
        <f>(改造舰娘!$R34)+(改造舰娘!$S34)*$C$3+((BY38+CL38+CY38+DL38)*$C$2)</f>
        <v>65</v>
      </c>
      <c r="T38" s="304">
        <f>(改造舰娘!$T34)+(改造舰娘!$U34)*$C$3+((BX38+CK38+CX38+DK38)*$C$2)</f>
        <v>52</v>
      </c>
      <c r="U38" s="304">
        <f>(改造舰娘!$V34)+(改造舰娘!$W34)*$C$3+((CG38+CT38+DG38+DT38)*$C$2)</f>
        <v>57</v>
      </c>
      <c r="V38" s="305">
        <f>INT((((改造舰娘!$Y34)-(改造舰娘!$X34))*(((IF(D38=0,C38,D38))-1)/99))+改造舰娘!$X34)+((CB38+CO38+DB38+DO38)*$C$2)</f>
        <v>97</v>
      </c>
      <c r="W38" s="304">
        <f>INT((((改造舰娘!$AA34)-(改造舰娘!$Z34))*(((IF(D38=0,C38,D38))-1)/99))+改造舰娘!$Z34)+((CD38+CQ38+DD38+DQ38)*$C$2)</f>
        <v>87</v>
      </c>
      <c r="X38" s="304">
        <f>INT((((改造舰娘!$AC34)-(改造舰娘!$AB34))*(((IF(D38=0,C38,D38))-1)/99))+改造舰娘!$AB34)+((CA38+CN38+DA38+DN38)*$C$2)</f>
        <v>62</v>
      </c>
      <c r="Y38" s="303">
        <f>INT((((改造舰娘!$AE34)-(改造舰娘!$AD34))*(((IF(D38=0,C38,D38))-1)/99))+改造舰娘!$AD34)+((BZ38+CM38+CZ38+DM38)*$C$2)</f>
        <v>0</v>
      </c>
      <c r="Z38" s="474">
        <f>IF(改造舰娘!$AF34=0,"",改造舰娘!$AF34)</f>
        <v>3</v>
      </c>
      <c r="AA38" s="304">
        <f>IF(改造舰娘!$AG34="","",改造舰娘!$AG34)</f>
        <v>3</v>
      </c>
      <c r="AB38" s="304">
        <f>IF(改造舰娘!$AH34="","",改造舰娘!$AH34)</f>
        <v>3</v>
      </c>
      <c r="AC38" s="304">
        <f>IF(改造舰娘!$AI34="","",改造舰娘!$AI34)</f>
        <v>3</v>
      </c>
      <c r="AD38" s="304">
        <f>IF(改造舰娘!$AJ34="","",改造舰娘!$AJ34)</f>
        <v>12</v>
      </c>
      <c r="AE38" s="305">
        <f>IF(改造舰娘!$AK34="","",改造舰娘!$AK34)</f>
        <v>0</v>
      </c>
      <c r="AF38" s="304" t="str">
        <f>IF(改造舰娘!$AL34="","",改造舰娘!$AL34)</f>
        <v/>
      </c>
      <c r="AG38" s="304" t="str">
        <f>IF(改造舰娘!$AM34="","",改造舰娘!$AM34)</f>
        <v/>
      </c>
      <c r="AH38" s="304" t="str">
        <f>IF(改造舰娘!$AN34="","",改造舰娘!$AN34)</f>
        <v/>
      </c>
      <c r="AI38" s="304" t="str">
        <f>IF(改造舰娘!$AO34="","",改造舰娘!$AO34)</f>
        <v/>
      </c>
      <c r="AJ38" s="304" t="str">
        <f>IF(改造舰娘!$AP34="","",改造舰娘!$AP34)</f>
        <v/>
      </c>
      <c r="AK38" s="303" t="str">
        <f>IF(改造舰娘!$AQ34="","",改造舰娘!$AQ34)</f>
        <v/>
      </c>
      <c r="AL38" s="306" t="str">
        <f>IF(改造舰娘!$AS34="","",改造舰娘!$AS34)</f>
        <v>G国双联203毫米炮</v>
      </c>
      <c r="AM38" s="306" t="str">
        <f>IF(改造舰娘!$AT34="","",改造舰娘!$AT34)</f>
        <v>铁锚</v>
      </c>
      <c r="AN38" s="306" t="str">
        <f>IF(改造舰娘!$AU34="","",改造舰娘!$AU34)</f>
        <v/>
      </c>
      <c r="AO38" s="306" t="str">
        <f>IF(改造舰娘!$AV34="","",改造舰娘!$AV34)</f>
        <v/>
      </c>
      <c r="AP38" s="307" t="str">
        <f>IF(改造舰娘!$AW34="","",改造舰娘!$AW34)</f>
        <v>迷之自信(3级)：全阶段暴击率增加40%，被暴击率增加40%。</v>
      </c>
      <c r="AQ38" s="308" t="str">
        <f>IF(改造舰娘!$AX34="","",改造舰娘!$AX34)</f>
        <v/>
      </c>
      <c r="AR38" s="304">
        <f>IF(改造舰娘!$AY34="","",改造舰娘!$AY34)</f>
        <v>35</v>
      </c>
      <c r="AS38" s="304">
        <f>IF(改造舰娘!$AZ34="","",改造舰娘!$AZ34)</f>
        <v>65</v>
      </c>
      <c r="AT38" s="304">
        <f>IF(改造舰娘!$BA34="","",改造舰娘!$BA34)</f>
        <v>1.28</v>
      </c>
      <c r="AU38" s="304">
        <f>IF(改造舰娘!$BB34="","",改造舰娘!$BB34)</f>
        <v>2.64</v>
      </c>
      <c r="AV38" s="305">
        <f>IF((改造舰娘!$BG34+改造舰娘!$BK34*$C$4)=0,"",(改造舰娘!$BG34+改造舰娘!$BK34*$C$4))</f>
        <v>30</v>
      </c>
      <c r="AW38" s="304">
        <f>IF((改造舰娘!$BH34+改造舰娘!$BL34*$C$4)=0,"",(改造舰娘!$BH34+改造舰娘!$BL34*$C$4))</f>
        <v>43</v>
      </c>
      <c r="AX38" s="304">
        <f>IF((改造舰娘!$BI34+改造舰娘!$BM34*$C$4)=0,"",(改造舰娘!$BI34+改造舰娘!$BM34*$C$4))</f>
        <v>64</v>
      </c>
      <c r="AY38" s="303" t="str">
        <f>IF((改造舰娘!$BJ34+改造舰娘!$BN34*$C$4)=0,"",(改造舰娘!$BJ34+改造舰娘!$BN34*$C$4))</f>
        <v/>
      </c>
      <c r="AZ38" s="500">
        <f>IF(改造舰娘!BC34="","",改造舰娘!BC34)</f>
        <v>41</v>
      </c>
      <c r="BA38" s="500">
        <f>IF(改造舰娘!BD34="","",改造舰娘!BD34)</f>
        <v>13</v>
      </c>
      <c r="BB38" s="500">
        <f>IF(改造舰娘!BE34="","",改造舰娘!BE34)</f>
        <v>22</v>
      </c>
      <c r="BC38" s="498">
        <f>IF(改造舰娘!BF34="","",改造舰娘!BF34)</f>
        <v>14</v>
      </c>
      <c r="BD38" s="67" t="s">
        <v>5563</v>
      </c>
      <c r="BE38" s="339" t="b">
        <f>IF(改造舰娘!$BP34="","")</f>
        <v>0</v>
      </c>
      <c r="BF38" s="306" t="b">
        <f>IF(改造舰娘!$BQ34="","")</f>
        <v>0</v>
      </c>
      <c r="BG38" s="329" t="str">
        <f>IF(改造舰娘!$BR34="","")</f>
        <v/>
      </c>
      <c r="BH38" s="340" t="str">
        <f>IF(改造舰娘!$BS34="","")</f>
        <v/>
      </c>
      <c r="BU38" s="304">
        <f>IFERROR(VLOOKUP(AL38,装备!$B:$C,2,0),0)</f>
        <v>4</v>
      </c>
      <c r="BV38" s="304">
        <f>IFERROR(VLOOKUP($AL38,装备!$B:$Q,5,0),0)</f>
        <v>0</v>
      </c>
      <c r="BW38" s="304">
        <f>IFERROR(VLOOKUP($AL38,装备!$B:$Q,6,0),0)</f>
        <v>7</v>
      </c>
      <c r="BX38" s="304">
        <f>IFERROR(VLOOKUP($AL38,装备!$B:$Q,7,0),0)</f>
        <v>0</v>
      </c>
      <c r="BY38" s="304">
        <f>IFERROR(VLOOKUP($AL38,装备!$B:$Q,8,0),0)</f>
        <v>0</v>
      </c>
      <c r="BZ38" s="304">
        <f>IFERROR(VLOOKUP($AL38,装备!$B:$Q,9,0),0)</f>
        <v>0</v>
      </c>
      <c r="CA38" s="304">
        <f>IFERROR(VLOOKUP($AL38,装备!$B:$Q,10,0),0)</f>
        <v>0</v>
      </c>
      <c r="CB38" s="304">
        <f>IFERROR(VLOOKUP($AL38,装备!$B:$Q,11,0),0)</f>
        <v>3</v>
      </c>
      <c r="CC38" s="304" t="str">
        <f>IFERROR(VLOOKUP($AL38,装备!$B:$Q,12,0),0)</f>
        <v>中</v>
      </c>
      <c r="CD38" s="304">
        <f>IFERROR(VLOOKUP($AL38,装备!$B:$Q,13,0),0)</f>
        <v>0</v>
      </c>
      <c r="CE38" s="304">
        <f>IFERROR(VLOOKUP($AL38,装备!$B:$Q,14,0),0)</f>
        <v>0</v>
      </c>
      <c r="CF38" s="304">
        <f>IFERROR(VLOOKUP($AL38,装备!$B:$Q,16,0),0)</f>
        <v>0</v>
      </c>
      <c r="CG38" s="304">
        <f>IFERROR(VLOOKUP($AL38,装备!$B:$Q,5,0),0)</f>
        <v>0</v>
      </c>
      <c r="CH38" s="304">
        <f>IFERROR(VLOOKUP(AM38,装备!$B:$C,2,0),0)</f>
        <v>4</v>
      </c>
      <c r="CI38" s="304">
        <f>IFERROR(VLOOKUP($AM38,装备!$B:$Q,5,0),0)</f>
        <v>0</v>
      </c>
      <c r="CJ38" s="304">
        <f>IFERROR(VLOOKUP($AM38,装备!$B:$Q,6,0),0)</f>
        <v>0</v>
      </c>
      <c r="CK38" s="304">
        <f>IFERROR(VLOOKUP($AM38,装备!$B:$Q,7,0),0)</f>
        <v>5</v>
      </c>
      <c r="CL38" s="304">
        <f>IFERROR(VLOOKUP($AM38,装备!$B:$Q,8,0),0)</f>
        <v>0</v>
      </c>
      <c r="CM38" s="304">
        <f>IFERROR(VLOOKUP($AM38,装备!$B:$Q,9,0),0)</f>
        <v>0</v>
      </c>
      <c r="CN38" s="304">
        <f>IFERROR(VLOOKUP($AM38,装备!$B:$Q,10,0),0)</f>
        <v>0</v>
      </c>
      <c r="CO38" s="304">
        <f>IFERROR(VLOOKUP($AM38,装备!$B:$Q,11,0),0)</f>
        <v>0</v>
      </c>
      <c r="CP38" s="304" t="str">
        <f>IFERROR(VLOOKUP($AM38,装备!$B:$Q,12,0),0)</f>
        <v>无</v>
      </c>
      <c r="CQ38" s="304">
        <f>IFERROR(VLOOKUP($AM38,装备!$B:$Q,13,0),0)</f>
        <v>-3</v>
      </c>
      <c r="CR38" s="304">
        <f>IFERROR(VLOOKUP($AM38,装备!$B:$Q,14,0),0)</f>
        <v>3</v>
      </c>
      <c r="CS38" s="304">
        <f>IFERROR(VLOOKUP($AM38,装备!$B:$Q,16,0),0)</f>
        <v>0</v>
      </c>
      <c r="CT38" s="304">
        <f>IFERROR(VLOOKUP($AM38,装备!$B:$Q,5,0),0)</f>
        <v>0</v>
      </c>
      <c r="CU38" s="304">
        <f>IFERROR(VLOOKUP(AN38,装备!$B:$C,2,0),0)</f>
        <v>0</v>
      </c>
      <c r="CV38" s="304">
        <f>IFERROR(VLOOKUP($AN38,装备!$B:$Q,5,0),0)</f>
        <v>0</v>
      </c>
      <c r="CW38" s="304">
        <f>IFERROR(VLOOKUP($AN38,装备!$B:$Q,6,0),0)</f>
        <v>0</v>
      </c>
      <c r="CX38" s="304">
        <f>IFERROR(VLOOKUP($AN38,装备!$B:$Q,7,0),0)</f>
        <v>0</v>
      </c>
      <c r="CY38" s="304">
        <f>IFERROR(VLOOKUP($AN38,装备!$B:$Q,8,0),0)</f>
        <v>0</v>
      </c>
      <c r="CZ38" s="304">
        <f>IFERROR(VLOOKUP($AN38,装备!$B:$Q,9,0),0)</f>
        <v>0</v>
      </c>
      <c r="DA38" s="304">
        <f>IFERROR(VLOOKUP($AN38,装备!$B:$Q,10,0),0)</f>
        <v>0</v>
      </c>
      <c r="DB38" s="304">
        <f>IFERROR(VLOOKUP($AN38,装备!$B:$Q,11,0),0)</f>
        <v>0</v>
      </c>
      <c r="DC38" s="304">
        <f>IFERROR(VLOOKUP($AN38,装备!$B:$Q,12,0),0)</f>
        <v>0</v>
      </c>
      <c r="DD38" s="304">
        <f>IFERROR(VLOOKUP($AN38,装备!$B:$Q,13,0),0)</f>
        <v>0</v>
      </c>
      <c r="DE38" s="304">
        <f>IFERROR(VLOOKUP($AN38,装备!$B:$Q,14,0),0)</f>
        <v>0</v>
      </c>
      <c r="DF38" s="304">
        <f>IFERROR(VLOOKUP($AN38,装备!$B:$Q,16,0),0)</f>
        <v>0</v>
      </c>
      <c r="DG38" s="304">
        <f>IFERROR(VLOOKUP($AN38,装备!$B:$Q,5,0),0)</f>
        <v>0</v>
      </c>
      <c r="DH38" s="304">
        <f>IFERROR(VLOOKUP(AO38,装备!$B:$C,2,0),0)</f>
        <v>0</v>
      </c>
      <c r="DI38" s="304">
        <f>IFERROR(VLOOKUP($AO38,装备!$B:$Q,5,0),0)</f>
        <v>0</v>
      </c>
      <c r="DJ38" s="304">
        <f>IFERROR(VLOOKUP($AO38,装备!$B:$Q,6,0),0)</f>
        <v>0</v>
      </c>
      <c r="DK38" s="304">
        <f>IFERROR(VLOOKUP($AO38,装备!$B:$Q,7,0),0)</f>
        <v>0</v>
      </c>
      <c r="DL38" s="304">
        <f>IFERROR(VLOOKUP($AO38,装备!$B:$Q,8,0),0)</f>
        <v>0</v>
      </c>
      <c r="DM38" s="304">
        <f>IFERROR(VLOOKUP($AO38,装备!$B:$Q,9,0),0)</f>
        <v>0</v>
      </c>
      <c r="DN38" s="304">
        <f>IFERROR(VLOOKUP($AO38,装备!$B:$Q,10,0),0)</f>
        <v>0</v>
      </c>
      <c r="DO38" s="304">
        <f>IFERROR(VLOOKUP($AO38,装备!$B:$Q,11,0),0)</f>
        <v>0</v>
      </c>
      <c r="DP38" s="304">
        <f>IFERROR(VLOOKUP($AO38,装备!$B:$Q,12,0),0)</f>
        <v>0</v>
      </c>
      <c r="DQ38" s="304">
        <f>IFERROR(VLOOKUP($AO38,装备!$B:$Q,13,0),0)</f>
        <v>0</v>
      </c>
      <c r="DR38" s="304">
        <f>IFERROR(VLOOKUP($AO38,装备!$B:$Q,14,0),0)</f>
        <v>0</v>
      </c>
      <c r="DS38" s="304">
        <f>IFERROR(VLOOKUP($AO38,装备!$B:$Q,16,0),0)</f>
        <v>0</v>
      </c>
      <c r="DT38" s="304">
        <f>IFERROR(VLOOKUP($AO38,装备!$B:$Q,5,0),0)</f>
        <v>0</v>
      </c>
    </row>
    <row r="39" spans="1:124" ht="40.5">
      <c r="A39" s="301">
        <f>改造舰娘!$A35</f>
        <v>11003812</v>
      </c>
      <c r="B39" s="354" t="s">
        <v>49</v>
      </c>
      <c r="C39" s="323"/>
      <c r="D39" s="323">
        <f t="shared" si="0"/>
        <v>110</v>
      </c>
      <c r="E39" s="303">
        <f>改造舰娘!$C35</f>
        <v>6</v>
      </c>
      <c r="F39" s="304" t="str">
        <f>改造舰娘!$D35</f>
        <v>重巡</v>
      </c>
      <c r="G39" s="304" t="str">
        <f>改造舰娘!$E35</f>
        <v>中型</v>
      </c>
      <c r="H39" s="304" t="str">
        <f>改造舰娘!$F35</f>
        <v>护卫舰</v>
      </c>
      <c r="I39" s="452">
        <f>改造舰娘!$AR35</f>
        <v>4</v>
      </c>
      <c r="J39" s="304" t="str">
        <f>改造舰娘!$G35</f>
        <v>德国</v>
      </c>
      <c r="K39" s="312">
        <f>改造舰娘!$H35+(BV39+CI39+CV39+DI39)*$C$2</f>
        <v>69</v>
      </c>
      <c r="L39" s="304">
        <f>改造舰娘!$I35</f>
        <v>-1</v>
      </c>
      <c r="M39" s="304">
        <f>改造舰娘!$J35</f>
        <v>3</v>
      </c>
      <c r="N39" s="518">
        <f>改造舰娘!$K35</f>
        <v>4</v>
      </c>
      <c r="O39" s="304">
        <f>改造舰娘!$L35+((CE39+CR39+DE39+DR39)*$C$2)</f>
        <v>35</v>
      </c>
      <c r="P39" s="304" t="str">
        <f>IF($C$2=1,(IF(ISERROR(FIND("超长",改造舰娘!$M35&amp;CC39&amp;CP39&amp;DC39&amp;DP39,1)),IF(ISERROR(FIND("长",改造舰娘!$M35&amp;CC39&amp;CP39&amp;DC39&amp;DP39,1)),IF(ISERROR(FIND("中",改造舰娘!$M35&amp;CC39&amp;CP39&amp;DC39&amp;DP39,1)),IF(ISERROR(FIND("短",改造舰娘!$M35&amp;CC39&amp;CP39&amp;DC39&amp;DP39,1)),IF(ISERROR(FIND("无",改造舰娘!$M35&amp;CC39&amp;CP39&amp;DC39&amp;DP39,1)),0,"无"),"短"),"中"),"长"),"超长")),改造舰娘!$M35)</f>
        <v>中</v>
      </c>
      <c r="Q39" s="303">
        <f>改造舰娘!$N35</f>
        <v>32</v>
      </c>
      <c r="R39" s="304">
        <f>(改造舰娘!$P35)+(改造舰娘!$Q35)*$C$3+((BW39+CJ39+CW39+DJ39)*$C$2)</f>
        <v>61</v>
      </c>
      <c r="S39" s="304">
        <f>(改造舰娘!$R35)+(改造舰娘!$S35)*$C$3+((BY39+CL39+CY39+DL39)*$C$2)</f>
        <v>55</v>
      </c>
      <c r="T39" s="304">
        <f>(改造舰娘!$T35)+(改造舰娘!$U35)*$C$3+((BX39+CK39+CX39+DK39)*$C$2)</f>
        <v>70</v>
      </c>
      <c r="U39" s="304">
        <f>(改造舰娘!$V35)+(改造舰娘!$W35)*$C$3+((CG39+CT39+DG39+DT39)*$C$2)</f>
        <v>65</v>
      </c>
      <c r="V39" s="305">
        <f>INT((((改造舰娘!$Y35)-(改造舰娘!$X35))*(((IF(D39=0,C39,D39))-1)/99))+改造舰娘!$X35)+((CB39+CO39+DB39+DO39)*$C$2)</f>
        <v>99</v>
      </c>
      <c r="W39" s="304">
        <f>INT((((改造舰娘!$AA35)-(改造舰娘!$Z35))*(((IF(D39=0,C39,D39))-1)/99))+改造舰娘!$Z35)+((CD39+CQ39+DD39+DQ39)*$C$2)</f>
        <v>82</v>
      </c>
      <c r="X39" s="304">
        <f>INT((((改造舰娘!$AC35)-(改造舰娘!$AB35))*(((IF(D39=0,C39,D39))-1)/99))+改造舰娘!$AB35)+((CA39+CN39+DA39+DN39)*$C$2)</f>
        <v>68</v>
      </c>
      <c r="Y39" s="303">
        <f>INT((((改造舰娘!$AE35)-(改造舰娘!$AD35))*(((IF(D39=0,C39,D39))-1)/99))+改造舰娘!$AD35)+((BZ39+CM39+CZ39+DM39)*$C$2)</f>
        <v>0</v>
      </c>
      <c r="Z39" s="474">
        <f>IF(改造舰娘!$AF35=0,"",改造舰娘!$AF35)</f>
        <v>3</v>
      </c>
      <c r="AA39" s="304">
        <f>IF(改造舰娘!$AG35="","",改造舰娘!$AG35)</f>
        <v>3</v>
      </c>
      <c r="AB39" s="304">
        <f>IF(改造舰娘!$AH35="","",改造舰娘!$AH35)</f>
        <v>3</v>
      </c>
      <c r="AC39" s="304">
        <f>IF(改造舰娘!$AI35="","",改造舰娘!$AI35)</f>
        <v>3</v>
      </c>
      <c r="AD39" s="304">
        <f>IF(改造舰娘!$AJ35="","",改造舰娘!$AJ35)</f>
        <v>12</v>
      </c>
      <c r="AE39" s="305">
        <f>IF(改造舰娘!$AK35="","",改造舰娘!$AK35)</f>
        <v>0</v>
      </c>
      <c r="AF39" s="304" t="str">
        <f>IF(改造舰娘!$AL35="","",改造舰娘!$AL35)</f>
        <v/>
      </c>
      <c r="AG39" s="304" t="str">
        <f>IF(改造舰娘!$AM35="","",改造舰娘!$AM35)</f>
        <v/>
      </c>
      <c r="AH39" s="304" t="str">
        <f>IF(改造舰娘!$AN35="","",改造舰娘!$AN35)</f>
        <v/>
      </c>
      <c r="AI39" s="304" t="str">
        <f>IF(改造舰娘!$AO35="","",改造舰娘!$AO35)</f>
        <v/>
      </c>
      <c r="AJ39" s="304" t="str">
        <f>IF(改造舰娘!$AP35="","",改造舰娘!$AP35)</f>
        <v/>
      </c>
      <c r="AK39" s="303" t="str">
        <f>IF(改造舰娘!$AQ35="","",改造舰娘!$AQ35)</f>
        <v/>
      </c>
      <c r="AL39" s="306" t="str">
        <f>IF(改造舰娘!$AS35="","",改造舰娘!$AS35)</f>
        <v>G国双联203毫米炮</v>
      </c>
      <c r="AM39" s="306" t="str">
        <f>IF(改造舰娘!$AT35="","",改造舰娘!$AT35)</f>
        <v>附加装甲(中型)</v>
      </c>
      <c r="AN39" s="306" t="str">
        <f>IF(改造舰娘!$AU35="","",改造舰娘!$AU35)</f>
        <v/>
      </c>
      <c r="AO39" s="306" t="str">
        <f>IF(改造舰娘!$AV35="","",改造舰娘!$AV35)</f>
        <v/>
      </c>
      <c r="AP39" s="307" t="str">
        <f>IF(改造舰娘!$AW35="","",改造舰娘!$AW35)</f>
        <v>战线防御(3级)：炮击战阶段时，50%概率代替相邻水上舰船承受攻击，并获得80%伤害减免（每场战斗发动一次，且该技能大破状态不能发动）。</v>
      </c>
      <c r="AQ39" s="308" t="str">
        <f>IF(改造舰娘!$AX35="","",改造舰娘!$AX35)</f>
        <v>不死鸟(3级)：战斗中，全队总幸运每10点增加自身装甲值1点，每10点增加自身火力值1点。</v>
      </c>
      <c r="AR39" s="304">
        <f>IF(改造舰娘!$AY35="","",改造舰娘!$AY35)</f>
        <v>35</v>
      </c>
      <c r="AS39" s="304">
        <f>IF(改造舰娘!$AZ35="","",改造舰娘!$AZ35)</f>
        <v>65</v>
      </c>
      <c r="AT39" s="304">
        <f>IF(改造舰娘!$BA35="","",改造舰娘!$BA35)</f>
        <v>1.28</v>
      </c>
      <c r="AU39" s="304">
        <f>IF(改造舰娘!$BB35="","",改造舰娘!$BB35)</f>
        <v>2.64</v>
      </c>
      <c r="AV39" s="305">
        <f>IF((改造舰娘!$BG35+改造舰娘!$BK35*$C$4)=0,"",(改造舰娘!$BG35+改造舰娘!$BK35*$C$4))</f>
        <v>31</v>
      </c>
      <c r="AW39" s="304">
        <f>IF((改造舰娘!$BH35+改造舰娘!$BL35*$C$4)=0,"",(改造舰娘!$BH35+改造舰娘!$BL35*$C$4))</f>
        <v>43</v>
      </c>
      <c r="AX39" s="304">
        <f>IF((改造舰娘!$BI35+改造舰娘!$BM35*$C$4)=0,"",(改造舰娘!$BI35+改造舰娘!$BM35*$C$4))</f>
        <v>46</v>
      </c>
      <c r="AY39" s="303" t="str">
        <f>IF((改造舰娘!$BJ35+改造舰娘!$BN35*$C$4)=0,"",(改造舰娘!$BJ35+改造舰娘!$BN35*$C$4))</f>
        <v/>
      </c>
      <c r="AZ39" s="500">
        <f>IF(改造舰娘!BC35="","",改造舰娘!BC35)</f>
        <v>36</v>
      </c>
      <c r="BA39" s="500">
        <f>IF(改造舰娘!BD35="","",改造舰娘!BD35)</f>
        <v>10</v>
      </c>
      <c r="BB39" s="500">
        <f>IF(改造舰娘!BE35="","",改造舰娘!BE35)</f>
        <v>26</v>
      </c>
      <c r="BC39" s="498">
        <f>IF(改造舰娘!BF35="","",改造舰娘!BF35)</f>
        <v>18</v>
      </c>
      <c r="BD39" s="67" t="s">
        <v>5564</v>
      </c>
      <c r="BE39" s="339" t="b">
        <f>IF(改造舰娘!$BP35="","")</f>
        <v>0</v>
      </c>
      <c r="BF39" s="306" t="b">
        <f>IF(改造舰娘!$BQ35="","")</f>
        <v>0</v>
      </c>
      <c r="BG39" s="329" t="str">
        <f>IF(改造舰娘!$BR35="","")</f>
        <v/>
      </c>
      <c r="BH39" s="340" t="str">
        <f>IF(改造舰娘!$BS35="","")</f>
        <v/>
      </c>
      <c r="BU39" s="304">
        <f>IFERROR(VLOOKUP(AL39,装备!$B:$C,2,0),0)</f>
        <v>4</v>
      </c>
      <c r="BV39" s="304">
        <f>IFERROR(VLOOKUP($AL39,装备!$B:$Q,5,0),0)</f>
        <v>0</v>
      </c>
      <c r="BW39" s="304">
        <f>IFERROR(VLOOKUP($AL39,装备!$B:$Q,6,0),0)</f>
        <v>7</v>
      </c>
      <c r="BX39" s="304">
        <f>IFERROR(VLOOKUP($AL39,装备!$B:$Q,7,0),0)</f>
        <v>0</v>
      </c>
      <c r="BY39" s="304">
        <f>IFERROR(VLOOKUP($AL39,装备!$B:$Q,8,0),0)</f>
        <v>0</v>
      </c>
      <c r="BZ39" s="304">
        <f>IFERROR(VLOOKUP($AL39,装备!$B:$Q,9,0),0)</f>
        <v>0</v>
      </c>
      <c r="CA39" s="304">
        <f>IFERROR(VLOOKUP($AL39,装备!$B:$Q,10,0),0)</f>
        <v>0</v>
      </c>
      <c r="CB39" s="304">
        <f>IFERROR(VLOOKUP($AL39,装备!$B:$Q,11,0),0)</f>
        <v>3</v>
      </c>
      <c r="CC39" s="304" t="str">
        <f>IFERROR(VLOOKUP($AL39,装备!$B:$Q,12,0),0)</f>
        <v>中</v>
      </c>
      <c r="CD39" s="304">
        <f>IFERROR(VLOOKUP($AL39,装备!$B:$Q,13,0),0)</f>
        <v>0</v>
      </c>
      <c r="CE39" s="304">
        <f>IFERROR(VLOOKUP($AL39,装备!$B:$Q,14,0),0)</f>
        <v>0</v>
      </c>
      <c r="CF39" s="304">
        <f>IFERROR(VLOOKUP($AL39,装备!$B:$Q,16,0),0)</f>
        <v>0</v>
      </c>
      <c r="CG39" s="304">
        <f>IFERROR(VLOOKUP($AL39,装备!$B:$Q,5,0),0)</f>
        <v>0</v>
      </c>
      <c r="CH39" s="304">
        <f>IFERROR(VLOOKUP(AM39,装备!$B:$C,2,0),0)</f>
        <v>3</v>
      </c>
      <c r="CI39" s="304">
        <f>IFERROR(VLOOKUP($AM39,装备!$B:$Q,5,0),0)</f>
        <v>0</v>
      </c>
      <c r="CJ39" s="304">
        <f>IFERROR(VLOOKUP($AM39,装备!$B:$Q,6,0),0)</f>
        <v>0</v>
      </c>
      <c r="CK39" s="304">
        <f>IFERROR(VLOOKUP($AM39,装备!$B:$Q,7,0),0)</f>
        <v>7</v>
      </c>
      <c r="CL39" s="304">
        <f>IFERROR(VLOOKUP($AM39,装备!$B:$Q,8,0),0)</f>
        <v>0</v>
      </c>
      <c r="CM39" s="304">
        <f>IFERROR(VLOOKUP($AM39,装备!$B:$Q,9,0),0)</f>
        <v>0</v>
      </c>
      <c r="CN39" s="304">
        <f>IFERROR(VLOOKUP($AM39,装备!$B:$Q,10,0),0)</f>
        <v>0</v>
      </c>
      <c r="CO39" s="304">
        <f>IFERROR(VLOOKUP($AM39,装备!$B:$Q,11,0),0)</f>
        <v>0</v>
      </c>
      <c r="CP39" s="304" t="str">
        <f>IFERROR(VLOOKUP($AM39,装备!$B:$Q,12,0),0)</f>
        <v>无</v>
      </c>
      <c r="CQ39" s="304">
        <f>IFERROR(VLOOKUP($AM39,装备!$B:$Q,13,0),0)</f>
        <v>-2</v>
      </c>
      <c r="CR39" s="304">
        <f>IFERROR(VLOOKUP($AM39,装备!$B:$Q,14,0),0)</f>
        <v>0</v>
      </c>
      <c r="CS39" s="304">
        <f>IFERROR(VLOOKUP($AM39,装备!$B:$Q,16,0),0)</f>
        <v>0</v>
      </c>
      <c r="CT39" s="304">
        <f>IFERROR(VLOOKUP($AM39,装备!$B:$Q,5,0),0)</f>
        <v>0</v>
      </c>
      <c r="CU39" s="304">
        <f>IFERROR(VLOOKUP(AN39,装备!$B:$C,2,0),0)</f>
        <v>0</v>
      </c>
      <c r="CV39" s="304">
        <f>IFERROR(VLOOKUP($AN39,装备!$B:$Q,5,0),0)</f>
        <v>0</v>
      </c>
      <c r="CW39" s="304">
        <f>IFERROR(VLOOKUP($AN39,装备!$B:$Q,6,0),0)</f>
        <v>0</v>
      </c>
      <c r="CX39" s="304">
        <f>IFERROR(VLOOKUP($AN39,装备!$B:$Q,7,0),0)</f>
        <v>0</v>
      </c>
      <c r="CY39" s="304">
        <f>IFERROR(VLOOKUP($AN39,装备!$B:$Q,8,0),0)</f>
        <v>0</v>
      </c>
      <c r="CZ39" s="304">
        <f>IFERROR(VLOOKUP($AN39,装备!$B:$Q,9,0),0)</f>
        <v>0</v>
      </c>
      <c r="DA39" s="304">
        <f>IFERROR(VLOOKUP($AN39,装备!$B:$Q,10,0),0)</f>
        <v>0</v>
      </c>
      <c r="DB39" s="304">
        <f>IFERROR(VLOOKUP($AN39,装备!$B:$Q,11,0),0)</f>
        <v>0</v>
      </c>
      <c r="DC39" s="304">
        <f>IFERROR(VLOOKUP($AN39,装备!$B:$Q,12,0),0)</f>
        <v>0</v>
      </c>
      <c r="DD39" s="304">
        <f>IFERROR(VLOOKUP($AN39,装备!$B:$Q,13,0),0)</f>
        <v>0</v>
      </c>
      <c r="DE39" s="304">
        <f>IFERROR(VLOOKUP($AN39,装备!$B:$Q,14,0),0)</f>
        <v>0</v>
      </c>
      <c r="DF39" s="304">
        <f>IFERROR(VLOOKUP($AN39,装备!$B:$Q,16,0),0)</f>
        <v>0</v>
      </c>
      <c r="DG39" s="304">
        <f>IFERROR(VLOOKUP($AN39,装备!$B:$Q,5,0),0)</f>
        <v>0</v>
      </c>
      <c r="DH39" s="304">
        <f>IFERROR(VLOOKUP(AO39,装备!$B:$C,2,0),0)</f>
        <v>0</v>
      </c>
      <c r="DI39" s="304">
        <f>IFERROR(VLOOKUP($AO39,装备!$B:$Q,5,0),0)</f>
        <v>0</v>
      </c>
      <c r="DJ39" s="304">
        <f>IFERROR(VLOOKUP($AO39,装备!$B:$Q,6,0),0)</f>
        <v>0</v>
      </c>
      <c r="DK39" s="304">
        <f>IFERROR(VLOOKUP($AO39,装备!$B:$Q,7,0),0)</f>
        <v>0</v>
      </c>
      <c r="DL39" s="304">
        <f>IFERROR(VLOOKUP($AO39,装备!$B:$Q,8,0),0)</f>
        <v>0</v>
      </c>
      <c r="DM39" s="304">
        <f>IFERROR(VLOOKUP($AO39,装备!$B:$Q,9,0),0)</f>
        <v>0</v>
      </c>
      <c r="DN39" s="304">
        <f>IFERROR(VLOOKUP($AO39,装备!$B:$Q,10,0),0)</f>
        <v>0</v>
      </c>
      <c r="DO39" s="304">
        <f>IFERROR(VLOOKUP($AO39,装备!$B:$Q,11,0),0)</f>
        <v>0</v>
      </c>
      <c r="DP39" s="304">
        <f>IFERROR(VLOOKUP($AO39,装备!$B:$Q,12,0),0)</f>
        <v>0</v>
      </c>
      <c r="DQ39" s="304">
        <f>IFERROR(VLOOKUP($AO39,装备!$B:$Q,13,0),0)</f>
        <v>0</v>
      </c>
      <c r="DR39" s="304">
        <f>IFERROR(VLOOKUP($AO39,装备!$B:$Q,14,0),0)</f>
        <v>0</v>
      </c>
      <c r="DS39" s="304">
        <f>IFERROR(VLOOKUP($AO39,装备!$B:$Q,16,0),0)</f>
        <v>0</v>
      </c>
      <c r="DT39" s="304">
        <f>IFERROR(VLOOKUP($AO39,装备!$B:$Q,5,0),0)</f>
        <v>0</v>
      </c>
    </row>
    <row r="40" spans="1:124" ht="27">
      <c r="A40" s="301">
        <f>改造舰娘!$A36</f>
        <v>11003912</v>
      </c>
      <c r="B40" s="354" t="s">
        <v>182</v>
      </c>
      <c r="C40" s="323"/>
      <c r="D40" s="323">
        <f t="shared" si="0"/>
        <v>110</v>
      </c>
      <c r="E40" s="303">
        <f>改造舰娘!$C36</f>
        <v>5</v>
      </c>
      <c r="F40" s="304" t="str">
        <f>改造舰娘!$D36</f>
        <v>重巡</v>
      </c>
      <c r="G40" s="304" t="str">
        <f>改造舰娘!$E36</f>
        <v>中型</v>
      </c>
      <c r="H40" s="304" t="str">
        <f>改造舰娘!$F36</f>
        <v>护卫舰</v>
      </c>
      <c r="I40" s="452">
        <f>改造舰娘!$AR36</f>
        <v>4</v>
      </c>
      <c r="J40" s="304" t="str">
        <f>改造舰娘!$G36</f>
        <v>美国</v>
      </c>
      <c r="K40" s="312">
        <f>改造舰娘!$H36+(BV40+CI40+CV40+DI40)*$C$2</f>
        <v>46</v>
      </c>
      <c r="L40" s="304">
        <f>改造舰娘!$I36</f>
        <v>2</v>
      </c>
      <c r="M40" s="304">
        <f>改造舰娘!$J36</f>
        <v>3</v>
      </c>
      <c r="N40" s="518">
        <f>改造舰娘!$K36</f>
        <v>4</v>
      </c>
      <c r="O40" s="304">
        <f>改造舰娘!$L36+((CE40+CR40+DE40+DR40)*$C$2)</f>
        <v>20</v>
      </c>
      <c r="P40" s="304" t="str">
        <f>IF($C$2=1,(IF(ISERROR(FIND("超长",改造舰娘!$M36&amp;CC40&amp;CP40&amp;DC40&amp;DP40,1)),IF(ISERROR(FIND("长",改造舰娘!$M36&amp;CC40&amp;CP40&amp;DC40&amp;DP40,1)),IF(ISERROR(FIND("中",改造舰娘!$M36&amp;CC40&amp;CP40&amp;DC40&amp;DP40,1)),IF(ISERROR(FIND("短",改造舰娘!$M36&amp;CC40&amp;CP40&amp;DC40&amp;DP40,1)),IF(ISERROR(FIND("无",改造舰娘!$M36&amp;CC40&amp;CP40&amp;DC40&amp;DP40,1)),0,"无"),"短"),"中"),"长"),"超长")),改造舰娘!$M36)</f>
        <v>中</v>
      </c>
      <c r="Q40" s="303">
        <f>改造舰娘!$N36</f>
        <v>33</v>
      </c>
      <c r="R40" s="304">
        <f>(改造舰娘!$P36)+(改造舰娘!$Q36)*$C$3+((BW40+CJ40+CW40+DJ40)*$C$2)</f>
        <v>78</v>
      </c>
      <c r="S40" s="304">
        <f>(改造舰娘!$R36)+(改造舰娘!$S36)*$C$3+((BY40+CL40+CY40+DL40)*$C$2)</f>
        <v>0</v>
      </c>
      <c r="T40" s="304">
        <f>(改造舰娘!$T36)+(改造舰娘!$U36)*$C$3+((BX40+CK40+CX40+DK40)*$C$2)</f>
        <v>52</v>
      </c>
      <c r="U40" s="304">
        <f>(改造舰娘!$V36)+(改造舰娘!$W36)*$C$3+((CG40+CT40+DG40+DT40)*$C$2)</f>
        <v>93</v>
      </c>
      <c r="V40" s="305">
        <f>INT((((改造舰娘!$Y36)-(改造舰娘!$X36))*(((IF(D40=0,C40,D40))-1)/99))+改造舰娘!$X36)+((CB40+CO40+DB40+DO40)*$C$2)</f>
        <v>98</v>
      </c>
      <c r="W40" s="304">
        <f>INT((((改造舰娘!$AA36)-(改造舰娘!$Z36))*(((IF(D40=0,C40,D40))-1)/99))+改造舰娘!$Z36)+((CD40+CQ40+DD40+DQ40)*$C$2)</f>
        <v>83</v>
      </c>
      <c r="X40" s="304">
        <f>INT((((改造舰娘!$AC36)-(改造舰娘!$AB36))*(((IF(D40=0,C40,D40))-1)/99))+改造舰娘!$AB36)+((CA40+CN40+DA40+DN40)*$C$2)</f>
        <v>62</v>
      </c>
      <c r="Y40" s="303">
        <f>INT((((改造舰娘!$AE36)-(改造舰娘!$AD36))*(((IF(D40=0,C40,D40))-1)/99))+改造舰娘!$AD36)+((BZ40+CM40+CZ40+DM40)*$C$2)</f>
        <v>0</v>
      </c>
      <c r="Z40" s="474">
        <f>IF(改造舰娘!$AF36=0,"",改造舰娘!$AF36)</f>
        <v>2</v>
      </c>
      <c r="AA40" s="304">
        <f>IF(改造舰娘!$AG36="","",改造舰娘!$AG36)</f>
        <v>2</v>
      </c>
      <c r="AB40" s="304">
        <f>IF(改造舰娘!$AH36="","",改造舰娘!$AH36)</f>
        <v>2</v>
      </c>
      <c r="AC40" s="304" t="str">
        <f>IF(改造舰娘!$AI36="","",改造舰娘!$AI36)</f>
        <v/>
      </c>
      <c r="AD40" s="304">
        <f>IF(改造舰娘!$AJ36="","",改造舰娘!$AJ36)</f>
        <v>6</v>
      </c>
      <c r="AE40" s="305">
        <f>IF(改造舰娘!$AK36="","",改造舰娘!$AK36)</f>
        <v>0</v>
      </c>
      <c r="AF40" s="304" t="str">
        <f>IF(改造舰娘!$AL36="","",改造舰娘!$AL36)</f>
        <v/>
      </c>
      <c r="AG40" s="304" t="str">
        <f>IF(改造舰娘!$AM36="","",改造舰娘!$AM36)</f>
        <v/>
      </c>
      <c r="AH40" s="304" t="str">
        <f>IF(改造舰娘!$AN36="","",改造舰娘!$AN36)</f>
        <v/>
      </c>
      <c r="AI40" s="304" t="str">
        <f>IF(改造舰娘!$AO36="","",改造舰娘!$AO36)</f>
        <v/>
      </c>
      <c r="AJ40" s="304" t="str">
        <f>IF(改造舰娘!$AP36="","",改造舰娘!$AP36)</f>
        <v/>
      </c>
      <c r="AK40" s="303" t="str">
        <f>IF(改造舰娘!$AQ36="","",改造舰娘!$AQ36)</f>
        <v/>
      </c>
      <c r="AL40" s="306" t="str">
        <f>IF(改造舰娘!$AS36="","",改造舰娘!$AS36)</f>
        <v>U国三联8英寸炮(MK12/15)</v>
      </c>
      <c r="AM40" s="306" t="str">
        <f>IF(改造舰娘!$AT36="","",改造舰娘!$AT36)</f>
        <v>超重弹</v>
      </c>
      <c r="AN40" s="306" t="str">
        <f>IF(改造舰娘!$AU36="","",改造舰娘!$AU36)</f>
        <v/>
      </c>
      <c r="AO40" s="306" t="str">
        <f>IF(改造舰娘!$AV36="","",改造舰娘!$AV36)</f>
        <v/>
      </c>
      <c r="AP40" s="307" t="str">
        <f>IF(改造舰娘!$AW36="","",改造舰娘!$AW36)</f>
        <v>火力全开(3级)：提升16%的暴击率。当炮击战触发暴击时视为发动技能，技能攻击提升30%的暴击伤害。</v>
      </c>
      <c r="AQ40" s="308" t="str">
        <f>IF(改造舰娘!$AX36="","",改造舰娘!$AX36)</f>
        <v/>
      </c>
      <c r="AR40" s="304">
        <f>IF(改造舰娘!$AY36="","",改造舰娘!$AY36)</f>
        <v>40</v>
      </c>
      <c r="AS40" s="304">
        <f>IF(改造舰娘!$AZ36="","",改造舰娘!$AZ36)</f>
        <v>70</v>
      </c>
      <c r="AT40" s="304">
        <f>IF(改造舰娘!$BA36="","",改造舰娘!$BA36)</f>
        <v>1.28</v>
      </c>
      <c r="AU40" s="304">
        <f>IF(改造舰娘!$BB36="","",改造舰娘!$BB36)</f>
        <v>2.4</v>
      </c>
      <c r="AV40" s="305">
        <f>IF((改造舰娘!$BG36+改造舰娘!$BK36*$C$4)=0,"",(改造舰娘!$BG36+改造舰娘!$BK36*$C$4))</f>
        <v>30</v>
      </c>
      <c r="AW40" s="304">
        <f>IF((改造舰娘!$BH36+改造舰娘!$BL36*$C$4)=0,"",(改造舰娘!$BH36+改造舰娘!$BL36*$C$4))</f>
        <v>64</v>
      </c>
      <c r="AX40" s="304">
        <f>IF((改造舰娘!$BI36+改造舰娘!$BM36*$C$4)=0,"",(改造舰娘!$BI36+改造舰娘!$BM36*$C$4))</f>
        <v>44</v>
      </c>
      <c r="AY40" s="303">
        <f>IF((改造舰娘!$BJ36+改造舰娘!$BN36*$C$4)=0,"",(改造舰娘!$BJ36+改造舰娘!$BN36*$C$4))</f>
        <v>4</v>
      </c>
      <c r="AZ40" s="500">
        <f>IF(改造舰娘!BC36="","",改造舰娘!BC36)</f>
        <v>43</v>
      </c>
      <c r="BA40" s="500">
        <f>IF(改造舰娘!BD36="","",改造舰娘!BD36)</f>
        <v>0</v>
      </c>
      <c r="BB40" s="500">
        <f>IF(改造舰娘!BE36="","",改造舰娘!BE36)</f>
        <v>16</v>
      </c>
      <c r="BC40" s="498">
        <f>IF(改造舰娘!BF36="","",改造舰娘!BF36)</f>
        <v>60</v>
      </c>
      <c r="BD40" s="125" t="s">
        <v>5565</v>
      </c>
      <c r="BE40" s="339" t="b">
        <f>IF(改造舰娘!$BP36="","")</f>
        <v>0</v>
      </c>
      <c r="BF40" s="306" t="b">
        <f>IF(改造舰娘!$BQ36="","")</f>
        <v>0</v>
      </c>
      <c r="BG40" s="329" t="str">
        <f>IF(改造舰娘!$BR36="","")</f>
        <v/>
      </c>
      <c r="BH40" s="340" t="str">
        <f>IF(改造舰娘!$BS36="","")</f>
        <v/>
      </c>
      <c r="BU40" s="304">
        <f>IFERROR(VLOOKUP(AL40,装备!$B:$C,2,0),0)</f>
        <v>5</v>
      </c>
      <c r="BV40" s="304">
        <f>IFERROR(VLOOKUP($AL40,装备!$B:$Q,5,0),0)</f>
        <v>0</v>
      </c>
      <c r="BW40" s="304">
        <f>IFERROR(VLOOKUP($AL40,装备!$B:$Q,6,0),0)</f>
        <v>10</v>
      </c>
      <c r="BX40" s="304">
        <f>IFERROR(VLOOKUP($AL40,装备!$B:$Q,7,0),0)</f>
        <v>0</v>
      </c>
      <c r="BY40" s="304">
        <f>IFERROR(VLOOKUP($AL40,装备!$B:$Q,8,0),0)</f>
        <v>0</v>
      </c>
      <c r="BZ40" s="304">
        <f>IFERROR(VLOOKUP($AL40,装备!$B:$Q,9,0),0)</f>
        <v>0</v>
      </c>
      <c r="CA40" s="304">
        <f>IFERROR(VLOOKUP($AL40,装备!$B:$Q,10,0),0)</f>
        <v>0</v>
      </c>
      <c r="CB40" s="304">
        <f>IFERROR(VLOOKUP($AL40,装备!$B:$Q,11,0),0)</f>
        <v>2</v>
      </c>
      <c r="CC40" s="304" t="str">
        <f>IFERROR(VLOOKUP($AL40,装备!$B:$Q,12,0),0)</f>
        <v>中</v>
      </c>
      <c r="CD40" s="304">
        <f>IFERROR(VLOOKUP($AL40,装备!$B:$Q,13,0),0)</f>
        <v>0</v>
      </c>
      <c r="CE40" s="304">
        <f>IFERROR(VLOOKUP($AL40,装备!$B:$Q,14,0),0)</f>
        <v>0</v>
      </c>
      <c r="CF40" s="304">
        <f>IFERROR(VLOOKUP($AL40,装备!$B:$Q,16,0),0)</f>
        <v>0</v>
      </c>
      <c r="CG40" s="304">
        <f>IFERROR(VLOOKUP($AL40,装备!$B:$Q,5,0),0)</f>
        <v>0</v>
      </c>
      <c r="CH40" s="304">
        <f>IFERROR(VLOOKUP(AM40,装备!$B:$C,2,0),0)</f>
        <v>5</v>
      </c>
      <c r="CI40" s="304">
        <f>IFERROR(VLOOKUP($AM40,装备!$B:$Q,5,0),0)</f>
        <v>0</v>
      </c>
      <c r="CJ40" s="304">
        <f>IFERROR(VLOOKUP($AM40,装备!$B:$Q,6,0),0)</f>
        <v>5</v>
      </c>
      <c r="CK40" s="304">
        <f>IFERROR(VLOOKUP($AM40,装备!$B:$Q,7,0),0)</f>
        <v>0</v>
      </c>
      <c r="CL40" s="304">
        <f>IFERROR(VLOOKUP($AM40,装备!$B:$Q,8,0),0)</f>
        <v>0</v>
      </c>
      <c r="CM40" s="304">
        <f>IFERROR(VLOOKUP($AM40,装备!$B:$Q,9,0),0)</f>
        <v>0</v>
      </c>
      <c r="CN40" s="304">
        <f>IFERROR(VLOOKUP($AM40,装备!$B:$Q,10,0),0)</f>
        <v>0</v>
      </c>
      <c r="CO40" s="304">
        <f>IFERROR(VLOOKUP($AM40,装备!$B:$Q,11,0),0)</f>
        <v>0</v>
      </c>
      <c r="CP40" s="304" t="str">
        <f>IFERROR(VLOOKUP($AM40,装备!$B:$Q,12,0),0)</f>
        <v>无</v>
      </c>
      <c r="CQ40" s="304">
        <f>IFERROR(VLOOKUP($AM40,装备!$B:$Q,13,0),0)</f>
        <v>0</v>
      </c>
      <c r="CR40" s="304">
        <f>IFERROR(VLOOKUP($AM40,装备!$B:$Q,14,0),0)</f>
        <v>0</v>
      </c>
      <c r="CS40" s="304">
        <f>IFERROR(VLOOKUP($AM40,装备!$B:$Q,16,0),0)</f>
        <v>0</v>
      </c>
      <c r="CT40" s="304">
        <f>IFERROR(VLOOKUP($AM40,装备!$B:$Q,5,0),0)</f>
        <v>0</v>
      </c>
      <c r="CU40" s="304">
        <f>IFERROR(VLOOKUP(AN40,装备!$B:$C,2,0),0)</f>
        <v>0</v>
      </c>
      <c r="CV40" s="304">
        <f>IFERROR(VLOOKUP($AN40,装备!$B:$Q,5,0),0)</f>
        <v>0</v>
      </c>
      <c r="CW40" s="304">
        <f>IFERROR(VLOOKUP($AN40,装备!$B:$Q,6,0),0)</f>
        <v>0</v>
      </c>
      <c r="CX40" s="304">
        <f>IFERROR(VLOOKUP($AN40,装备!$B:$Q,7,0),0)</f>
        <v>0</v>
      </c>
      <c r="CY40" s="304">
        <f>IFERROR(VLOOKUP($AN40,装备!$B:$Q,8,0),0)</f>
        <v>0</v>
      </c>
      <c r="CZ40" s="304">
        <f>IFERROR(VLOOKUP($AN40,装备!$B:$Q,9,0),0)</f>
        <v>0</v>
      </c>
      <c r="DA40" s="304">
        <f>IFERROR(VLOOKUP($AN40,装备!$B:$Q,10,0),0)</f>
        <v>0</v>
      </c>
      <c r="DB40" s="304">
        <f>IFERROR(VLOOKUP($AN40,装备!$B:$Q,11,0),0)</f>
        <v>0</v>
      </c>
      <c r="DC40" s="304">
        <f>IFERROR(VLOOKUP($AN40,装备!$B:$Q,12,0),0)</f>
        <v>0</v>
      </c>
      <c r="DD40" s="304">
        <f>IFERROR(VLOOKUP($AN40,装备!$B:$Q,13,0),0)</f>
        <v>0</v>
      </c>
      <c r="DE40" s="304">
        <f>IFERROR(VLOOKUP($AN40,装备!$B:$Q,14,0),0)</f>
        <v>0</v>
      </c>
      <c r="DF40" s="304">
        <f>IFERROR(VLOOKUP($AN40,装备!$B:$Q,16,0),0)</f>
        <v>0</v>
      </c>
      <c r="DG40" s="304">
        <f>IFERROR(VLOOKUP($AN40,装备!$B:$Q,5,0),0)</f>
        <v>0</v>
      </c>
      <c r="DH40" s="304">
        <f>IFERROR(VLOOKUP(AO40,装备!$B:$C,2,0),0)</f>
        <v>0</v>
      </c>
      <c r="DI40" s="304">
        <f>IFERROR(VLOOKUP($AO40,装备!$B:$Q,5,0),0)</f>
        <v>0</v>
      </c>
      <c r="DJ40" s="304">
        <f>IFERROR(VLOOKUP($AO40,装备!$B:$Q,6,0),0)</f>
        <v>0</v>
      </c>
      <c r="DK40" s="304">
        <f>IFERROR(VLOOKUP($AO40,装备!$B:$Q,7,0),0)</f>
        <v>0</v>
      </c>
      <c r="DL40" s="304">
        <f>IFERROR(VLOOKUP($AO40,装备!$B:$Q,8,0),0)</f>
        <v>0</v>
      </c>
      <c r="DM40" s="304">
        <f>IFERROR(VLOOKUP($AO40,装备!$B:$Q,9,0),0)</f>
        <v>0</v>
      </c>
      <c r="DN40" s="304">
        <f>IFERROR(VLOOKUP($AO40,装备!$B:$Q,10,0),0)</f>
        <v>0</v>
      </c>
      <c r="DO40" s="304">
        <f>IFERROR(VLOOKUP($AO40,装备!$B:$Q,11,0),0)</f>
        <v>0</v>
      </c>
      <c r="DP40" s="304">
        <f>IFERROR(VLOOKUP($AO40,装备!$B:$Q,12,0),0)</f>
        <v>0</v>
      </c>
      <c r="DQ40" s="304">
        <f>IFERROR(VLOOKUP($AO40,装备!$B:$Q,13,0),0)</f>
        <v>0</v>
      </c>
      <c r="DR40" s="304">
        <f>IFERROR(VLOOKUP($AO40,装备!$B:$Q,14,0),0)</f>
        <v>0</v>
      </c>
      <c r="DS40" s="304">
        <f>IFERROR(VLOOKUP($AO40,装备!$B:$Q,16,0),0)</f>
        <v>0</v>
      </c>
      <c r="DT40" s="304">
        <f>IFERROR(VLOOKUP($AO40,装备!$B:$Q,5,0),0)</f>
        <v>0</v>
      </c>
    </row>
    <row r="41" spans="1:124" ht="27">
      <c r="A41" s="301">
        <f>改造舰娘!$A37</f>
        <v>11004012</v>
      </c>
      <c r="B41" s="354" t="s">
        <v>183</v>
      </c>
      <c r="C41" s="323"/>
      <c r="D41" s="323">
        <f t="shared" si="0"/>
        <v>110</v>
      </c>
      <c r="E41" s="303">
        <f>改造舰娘!$C37</f>
        <v>4</v>
      </c>
      <c r="F41" s="304" t="str">
        <f>改造舰娘!$D37</f>
        <v>重巡</v>
      </c>
      <c r="G41" s="304" t="str">
        <f>改造舰娘!$E37</f>
        <v>中型</v>
      </c>
      <c r="H41" s="304" t="str">
        <f>改造舰娘!$F37</f>
        <v>护卫舰</v>
      </c>
      <c r="I41" s="452">
        <f>改造舰娘!$AR37</f>
        <v>4</v>
      </c>
      <c r="J41" s="304" t="str">
        <f>改造舰娘!$G37</f>
        <v>美国</v>
      </c>
      <c r="K41" s="312">
        <f>改造舰娘!$H37+(BV41+CI41+CV41+DI41)*$C$2</f>
        <v>58</v>
      </c>
      <c r="L41" s="304">
        <f>改造舰娘!$I37</f>
        <v>2</v>
      </c>
      <c r="M41" s="304">
        <f>改造舰娘!$J37</f>
        <v>2</v>
      </c>
      <c r="N41" s="518">
        <f>改造舰娘!$K37</f>
        <v>3</v>
      </c>
      <c r="O41" s="304">
        <f>改造舰娘!$L37+((CE41+CR41+DE41+DR41)*$C$2)</f>
        <v>12</v>
      </c>
      <c r="P41" s="304" t="str">
        <f>IF($C$2=1,(IF(ISERROR(FIND("超长",改造舰娘!$M37&amp;CC41&amp;CP41&amp;DC41&amp;DP41,1)),IF(ISERROR(FIND("长",改造舰娘!$M37&amp;CC41&amp;CP41&amp;DC41&amp;DP41,1)),IF(ISERROR(FIND("中",改造舰娘!$M37&amp;CC41&amp;CP41&amp;DC41&amp;DP41,1)),IF(ISERROR(FIND("短",改造舰娘!$M37&amp;CC41&amp;CP41&amp;DC41&amp;DP41,1)),IF(ISERROR(FIND("无",改造舰娘!$M37&amp;CC41&amp;CP41&amp;DC41&amp;DP41,1)),0,"无"),"短"),"中"),"长"),"超长")),改造舰娘!$M37)</f>
        <v>中</v>
      </c>
      <c r="Q41" s="303">
        <f>改造舰娘!$N37</f>
        <v>32.700000000000003</v>
      </c>
      <c r="R41" s="304">
        <f>(改造舰娘!$P37)+(改造舰娘!$Q37)*$C$3+((BW41+CJ41+CW41+DJ41)*$C$2)</f>
        <v>73</v>
      </c>
      <c r="S41" s="304">
        <f>(改造舰娘!$R37)+(改造舰娘!$S37)*$C$3+((BY41+CL41+CY41+DL41)*$C$2)</f>
        <v>0</v>
      </c>
      <c r="T41" s="304">
        <f>(改造舰娘!$T37)+(改造舰娘!$U37)*$C$3+((BX41+CK41+CX41+DK41)*$C$2)</f>
        <v>56</v>
      </c>
      <c r="U41" s="304">
        <f>(改造舰娘!$V37)+(改造舰娘!$W37)*$C$3+((CG41+CT41+DG41+DT41)*$C$2)</f>
        <v>80</v>
      </c>
      <c r="V41" s="305">
        <f>INT((((改造舰娘!$Y37)-(改造舰娘!$X37))*(((IF(D41=0,C41,D41))-1)/99))+改造舰娘!$X37)+((CB41+CO41+DB41+DO41)*$C$2)</f>
        <v>97</v>
      </c>
      <c r="W41" s="304">
        <f>INT((((改造舰娘!$AA37)-(改造舰娘!$Z37))*(((IF(D41=0,C41,D41))-1)/99))+改造舰娘!$Z37)+((CD41+CQ41+DD41+DQ41)*$C$2)</f>
        <v>83</v>
      </c>
      <c r="X41" s="304">
        <f>INT((((改造舰娘!$AC37)-(改造舰娘!$AB37))*(((IF(D41=0,C41,D41))-1)/99))+改造舰娘!$AB37)+((CA41+CN41+DA41+DN41)*$C$2)</f>
        <v>63</v>
      </c>
      <c r="Y41" s="303">
        <f>INT((((改造舰娘!$AE37)-(改造舰娘!$AD37))*(((IF(D41=0,C41,D41))-1)/99))+改造舰娘!$AD37)+((BZ41+CM41+CZ41+DM41)*$C$2)</f>
        <v>0</v>
      </c>
      <c r="Z41" s="474">
        <f>IF(改造舰娘!$AF37=0,"",改造舰娘!$AF37)</f>
        <v>2</v>
      </c>
      <c r="AA41" s="304">
        <f>IF(改造舰娘!$AG37="","",改造舰娘!$AG37)</f>
        <v>2</v>
      </c>
      <c r="AB41" s="304">
        <f>IF(改造舰娘!$AH37="","",改造舰娘!$AH37)</f>
        <v>2</v>
      </c>
      <c r="AC41" s="304">
        <f>IF(改造舰娘!$AI37="","",改造舰娘!$AI37)</f>
        <v>2</v>
      </c>
      <c r="AD41" s="304">
        <f>IF(改造舰娘!$AJ37="","",改造舰娘!$AJ37)</f>
        <v>8</v>
      </c>
      <c r="AE41" s="305">
        <f>IF(改造舰娘!$AK37="","",改造舰娘!$AK37)</f>
        <v>0</v>
      </c>
      <c r="AF41" s="304" t="str">
        <f>IF(改造舰娘!$AL37="","",改造舰娘!$AL37)</f>
        <v/>
      </c>
      <c r="AG41" s="304" t="str">
        <f>IF(改造舰娘!$AM37="","",改造舰娘!$AM37)</f>
        <v/>
      </c>
      <c r="AH41" s="304" t="str">
        <f>IF(改造舰娘!$AN37="","",改造舰娘!$AN37)</f>
        <v/>
      </c>
      <c r="AI41" s="304" t="str">
        <f>IF(改造舰娘!$AO37="","",改造舰娘!$AO37)</f>
        <v/>
      </c>
      <c r="AJ41" s="304" t="str">
        <f>IF(改造舰娘!$AP37="","",改造舰娘!$AP37)</f>
        <v/>
      </c>
      <c r="AK41" s="303" t="str">
        <f>IF(改造舰娘!$AQ37="","",改造舰娘!$AQ37)</f>
        <v/>
      </c>
      <c r="AL41" s="306" t="str">
        <f>IF(改造舰娘!$AS37="","",改造舰娘!$AS37)</f>
        <v>U国三联8英寸炮</v>
      </c>
      <c r="AM41" s="306" t="str">
        <f>IF(改造舰娘!$AT37="","",改造舰娘!$AT37)</f>
        <v>U国博福斯40毫米防空炮(双联)</v>
      </c>
      <c r="AN41" s="306" t="str">
        <f>IF(改造舰娘!$AU37="","",改造舰娘!$AU37)</f>
        <v>U国博福斯40毫米防空炮(四联)</v>
      </c>
      <c r="AO41" s="306" t="str">
        <f>IF(改造舰娘!$AV37="","",改造舰娘!$AV37)</f>
        <v/>
      </c>
      <c r="AP41" s="307" t="str">
        <f>IF(改造舰娘!$AW37="","",改造舰娘!$AW37)</f>
        <v>高速射击(3级)：炮击战时40%概率造成1.4倍伤害。</v>
      </c>
      <c r="AQ41" s="308" t="str">
        <f>IF(改造舰娘!$AX37="","",改造舰娘!$AX37)</f>
        <v>旗舰杀手(3级)：炮击战30%概率发动，攻击对方舰队旗舰，增加15点固定伤害且必定命中。</v>
      </c>
      <c r="AR41" s="304">
        <f>IF(改造舰娘!$AY37="","",改造舰娘!$AY37)</f>
        <v>40</v>
      </c>
      <c r="AS41" s="304">
        <f>IF(改造舰娘!$AZ37="","",改造舰娘!$AZ37)</f>
        <v>70</v>
      </c>
      <c r="AT41" s="304">
        <f>IF(改造舰娘!$BA37="","",改造舰娘!$BA37)</f>
        <v>1.28</v>
      </c>
      <c r="AU41" s="304">
        <f>IF(改造舰娘!$BB37="","",改造舰娘!$BB37)</f>
        <v>2.4</v>
      </c>
      <c r="AV41" s="305">
        <f>IF((改造舰娘!$BG37+改造舰娘!$BK37*$C$4)=0,"",(改造舰娘!$BG37+改造舰娘!$BK37*$C$4))</f>
        <v>30</v>
      </c>
      <c r="AW41" s="304">
        <f>IF((改造舰娘!$BH37+改造舰娘!$BL37*$C$4)=0,"",(改造舰娘!$BH37+改造舰娘!$BL37*$C$4))</f>
        <v>52</v>
      </c>
      <c r="AX41" s="304">
        <f>IF((改造舰娘!$BI37+改造舰娘!$BM37*$C$4)=0,"",(改造舰娘!$BI37+改造舰娘!$BM37*$C$4))</f>
        <v>36</v>
      </c>
      <c r="AY41" s="303">
        <f>IF((改造舰娘!$BJ37+改造舰娘!$BN37*$C$4)=0,"",(改造舰娘!$BJ37+改造舰娘!$BN37*$C$4))</f>
        <v>3</v>
      </c>
      <c r="AZ41" s="500">
        <f>IF(改造舰娘!BC37="","",改造舰娘!BC37)</f>
        <v>43</v>
      </c>
      <c r="BA41" s="500">
        <f>IF(改造舰娘!BD37="","",改造舰娘!BD37)</f>
        <v>0</v>
      </c>
      <c r="BB41" s="500">
        <f>IF(改造舰娘!BE37="","",改造舰娘!BE37)</f>
        <v>18</v>
      </c>
      <c r="BC41" s="498">
        <f>IF(改造舰娘!BF37="","",改造舰娘!BF37)</f>
        <v>45</v>
      </c>
      <c r="BD41" s="125" t="s">
        <v>5566</v>
      </c>
      <c r="BE41" s="339" t="b">
        <f>IF(改造舰娘!$BP37="","")</f>
        <v>0</v>
      </c>
      <c r="BF41" s="306" t="b">
        <f>IF(改造舰娘!$BQ37="","")</f>
        <v>0</v>
      </c>
      <c r="BG41" s="329" t="str">
        <f>IF(改造舰娘!$BR37="","")</f>
        <v/>
      </c>
      <c r="BH41" s="340" t="str">
        <f>IF(改造舰娘!$BS37="","")</f>
        <v/>
      </c>
      <c r="BU41" s="304">
        <f>IFERROR(VLOOKUP(AL41,装备!$B:$C,2,0),0)</f>
        <v>4</v>
      </c>
      <c r="BV41" s="304">
        <f>IFERROR(VLOOKUP($AL41,装备!$B:$Q,5,0),0)</f>
        <v>0</v>
      </c>
      <c r="BW41" s="304">
        <f>IFERROR(VLOOKUP($AL41,装备!$B:$Q,6,0),0)</f>
        <v>8</v>
      </c>
      <c r="BX41" s="304">
        <f>IFERROR(VLOOKUP($AL41,装备!$B:$Q,7,0),0)</f>
        <v>0</v>
      </c>
      <c r="BY41" s="304">
        <f>IFERROR(VLOOKUP($AL41,装备!$B:$Q,8,0),0)</f>
        <v>0</v>
      </c>
      <c r="BZ41" s="304">
        <f>IFERROR(VLOOKUP($AL41,装备!$B:$Q,9,0),0)</f>
        <v>0</v>
      </c>
      <c r="CA41" s="304">
        <f>IFERROR(VLOOKUP($AL41,装备!$B:$Q,10,0),0)</f>
        <v>0</v>
      </c>
      <c r="CB41" s="304">
        <f>IFERROR(VLOOKUP($AL41,装备!$B:$Q,11,0),0)</f>
        <v>2</v>
      </c>
      <c r="CC41" s="304" t="str">
        <f>IFERROR(VLOOKUP($AL41,装备!$B:$Q,12,0),0)</f>
        <v>中</v>
      </c>
      <c r="CD41" s="304">
        <f>IFERROR(VLOOKUP($AL41,装备!$B:$Q,13,0),0)</f>
        <v>0</v>
      </c>
      <c r="CE41" s="304">
        <f>IFERROR(VLOOKUP($AL41,装备!$B:$Q,14,0),0)</f>
        <v>0</v>
      </c>
      <c r="CF41" s="304">
        <f>IFERROR(VLOOKUP($AL41,装备!$B:$Q,16,0),0)</f>
        <v>0</v>
      </c>
      <c r="CG41" s="304">
        <f>IFERROR(VLOOKUP($AL41,装备!$B:$Q,5,0),0)</f>
        <v>0</v>
      </c>
      <c r="CH41" s="304">
        <f>IFERROR(VLOOKUP(AM41,装备!$B:$C,2,0),0)</f>
        <v>4</v>
      </c>
      <c r="CI41" s="304">
        <f>IFERROR(VLOOKUP($AM41,装备!$B:$Q,5,0),0)</f>
        <v>0</v>
      </c>
      <c r="CJ41" s="304">
        <f>IFERROR(VLOOKUP($AM41,装备!$B:$Q,6,0),0)</f>
        <v>1</v>
      </c>
      <c r="CK41" s="304">
        <f>IFERROR(VLOOKUP($AM41,装备!$B:$Q,7,0),0)</f>
        <v>0</v>
      </c>
      <c r="CL41" s="304">
        <f>IFERROR(VLOOKUP($AM41,装备!$B:$Q,8,0),0)</f>
        <v>0</v>
      </c>
      <c r="CM41" s="304">
        <f>IFERROR(VLOOKUP($AM41,装备!$B:$Q,9,0),0)</f>
        <v>0</v>
      </c>
      <c r="CN41" s="304">
        <f>IFERROR(VLOOKUP($AM41,装备!$B:$Q,10,0),0)</f>
        <v>0</v>
      </c>
      <c r="CO41" s="304">
        <f>IFERROR(VLOOKUP($AM41,装备!$B:$Q,11,0),0)</f>
        <v>1</v>
      </c>
      <c r="CP41" s="304" t="str">
        <f>IFERROR(VLOOKUP($AM41,装备!$B:$Q,12,0),0)</f>
        <v>短</v>
      </c>
      <c r="CQ41" s="304">
        <f>IFERROR(VLOOKUP($AM41,装备!$B:$Q,13,0),0)</f>
        <v>0</v>
      </c>
      <c r="CR41" s="304">
        <f>IFERROR(VLOOKUP($AM41,装备!$B:$Q,14,0),0)</f>
        <v>0</v>
      </c>
      <c r="CS41" s="304">
        <f>IFERROR(VLOOKUP($AM41,装备!$B:$Q,16,0),0)</f>
        <v>7</v>
      </c>
      <c r="CT41" s="304">
        <f>IFERROR(VLOOKUP($AM41,装备!$B:$Q,5,0),0)</f>
        <v>0</v>
      </c>
      <c r="CU41" s="304">
        <f>IFERROR(VLOOKUP(AN41,装备!$B:$C,2,0),0)</f>
        <v>5</v>
      </c>
      <c r="CV41" s="304">
        <f>IFERROR(VLOOKUP($AN41,装备!$B:$Q,5,0),0)</f>
        <v>0</v>
      </c>
      <c r="CW41" s="304">
        <f>IFERROR(VLOOKUP($AN41,装备!$B:$Q,6,0),0)</f>
        <v>2</v>
      </c>
      <c r="CX41" s="304">
        <f>IFERROR(VLOOKUP($AN41,装备!$B:$Q,7,0),0)</f>
        <v>0</v>
      </c>
      <c r="CY41" s="304">
        <f>IFERROR(VLOOKUP($AN41,装备!$B:$Q,8,0),0)</f>
        <v>0</v>
      </c>
      <c r="CZ41" s="304">
        <f>IFERROR(VLOOKUP($AN41,装备!$B:$Q,9,0),0)</f>
        <v>0</v>
      </c>
      <c r="DA41" s="304">
        <f>IFERROR(VLOOKUP($AN41,装备!$B:$Q,10,0),0)</f>
        <v>0</v>
      </c>
      <c r="DB41" s="304">
        <f>IFERROR(VLOOKUP($AN41,装备!$B:$Q,11,0),0)</f>
        <v>1</v>
      </c>
      <c r="DC41" s="304" t="str">
        <f>IFERROR(VLOOKUP($AN41,装备!$B:$Q,12,0),0)</f>
        <v>短</v>
      </c>
      <c r="DD41" s="304">
        <f>IFERROR(VLOOKUP($AN41,装备!$B:$Q,13,0),0)</f>
        <v>0</v>
      </c>
      <c r="DE41" s="304">
        <f>IFERROR(VLOOKUP($AN41,装备!$B:$Q,14,0),0)</f>
        <v>0</v>
      </c>
      <c r="DF41" s="304">
        <f>IFERROR(VLOOKUP($AN41,装备!$B:$Q,16,0),0)</f>
        <v>9</v>
      </c>
      <c r="DG41" s="304">
        <f>IFERROR(VLOOKUP($AN41,装备!$B:$Q,5,0),0)</f>
        <v>0</v>
      </c>
      <c r="DH41" s="304">
        <f>IFERROR(VLOOKUP(AO41,装备!$B:$C,2,0),0)</f>
        <v>0</v>
      </c>
      <c r="DI41" s="304">
        <f>IFERROR(VLOOKUP($AO41,装备!$B:$Q,5,0),0)</f>
        <v>0</v>
      </c>
      <c r="DJ41" s="304">
        <f>IFERROR(VLOOKUP($AO41,装备!$B:$Q,6,0),0)</f>
        <v>0</v>
      </c>
      <c r="DK41" s="304">
        <f>IFERROR(VLOOKUP($AO41,装备!$B:$Q,7,0),0)</f>
        <v>0</v>
      </c>
      <c r="DL41" s="304">
        <f>IFERROR(VLOOKUP($AO41,装备!$B:$Q,8,0),0)</f>
        <v>0</v>
      </c>
      <c r="DM41" s="304">
        <f>IFERROR(VLOOKUP($AO41,装备!$B:$Q,9,0),0)</f>
        <v>0</v>
      </c>
      <c r="DN41" s="304">
        <f>IFERROR(VLOOKUP($AO41,装备!$B:$Q,10,0),0)</f>
        <v>0</v>
      </c>
      <c r="DO41" s="304">
        <f>IFERROR(VLOOKUP($AO41,装备!$B:$Q,11,0),0)</f>
        <v>0</v>
      </c>
      <c r="DP41" s="304">
        <f>IFERROR(VLOOKUP($AO41,装备!$B:$Q,12,0),0)</f>
        <v>0</v>
      </c>
      <c r="DQ41" s="304">
        <f>IFERROR(VLOOKUP($AO41,装备!$B:$Q,13,0),0)</f>
        <v>0</v>
      </c>
      <c r="DR41" s="304">
        <f>IFERROR(VLOOKUP($AO41,装备!$B:$Q,14,0),0)</f>
        <v>0</v>
      </c>
      <c r="DS41" s="304">
        <f>IFERROR(VLOOKUP($AO41,装备!$B:$Q,16,0),0)</f>
        <v>0</v>
      </c>
      <c r="DT41" s="304">
        <f>IFERROR(VLOOKUP($AO41,装备!$B:$Q,5,0),0)</f>
        <v>0</v>
      </c>
    </row>
    <row r="42" spans="1:124">
      <c r="A42" s="301">
        <f>改造舰娘!$A38</f>
        <v>11004112</v>
      </c>
      <c r="B42" s="354" t="s">
        <v>612</v>
      </c>
      <c r="C42" s="323"/>
      <c r="D42" s="323">
        <f t="shared" si="0"/>
        <v>110</v>
      </c>
      <c r="E42" s="303">
        <f>改造舰娘!$C38</f>
        <v>3</v>
      </c>
      <c r="F42" s="304" t="str">
        <f>改造舰娘!$D38</f>
        <v>轻巡</v>
      </c>
      <c r="G42" s="304" t="str">
        <f>改造舰娘!$E38</f>
        <v>中型</v>
      </c>
      <c r="H42" s="304" t="str">
        <f>改造舰娘!$F38</f>
        <v>护卫舰</v>
      </c>
      <c r="I42" s="452">
        <f>改造舰娘!$AR38</f>
        <v>3</v>
      </c>
      <c r="J42" s="304" t="str">
        <f>改造舰娘!$G38</f>
        <v>日本</v>
      </c>
      <c r="K42" s="312">
        <f>改造舰娘!$H38+(BV42+CI42+CV42+DI42)*$C$2</f>
        <v>38</v>
      </c>
      <c r="L42" s="304">
        <f>改造舰娘!$I38</f>
        <v>2</v>
      </c>
      <c r="M42" s="304">
        <f>改造舰娘!$J38</f>
        <v>1</v>
      </c>
      <c r="N42" s="518">
        <f>改造舰娘!$K38</f>
        <v>2</v>
      </c>
      <c r="O42" s="304">
        <f>改造舰娘!$L38+((CE42+CR42+DE42+DR42)*$C$2)</f>
        <v>17</v>
      </c>
      <c r="P42" s="304" t="str">
        <f>IF($C$2=1,(IF(ISERROR(FIND("超长",改造舰娘!$M38&amp;CC42&amp;CP42&amp;DC42&amp;DP42,1)),IF(ISERROR(FIND("长",改造舰娘!$M38&amp;CC42&amp;CP42&amp;DC42&amp;DP42,1)),IF(ISERROR(FIND("中",改造舰娘!$M38&amp;CC42&amp;CP42&amp;DC42&amp;DP42,1)),IF(ISERROR(FIND("短",改造舰娘!$M38&amp;CC42&amp;CP42&amp;DC42&amp;DP42,1)),IF(ISERROR(FIND("无",改造舰娘!$M38&amp;CC42&amp;CP42&amp;DC42&amp;DP42,1)),0,"无"),"短"),"中"),"长"),"超长")),改造舰娘!$M38)</f>
        <v>中</v>
      </c>
      <c r="Q42" s="303">
        <f>改造舰娘!$N38</f>
        <v>33</v>
      </c>
      <c r="R42" s="304">
        <f>(改造舰娘!$P38)+(改造舰娘!$Q38)*$C$3+((BW42+CJ42+CW42+DJ42)*$C$2)</f>
        <v>46</v>
      </c>
      <c r="S42" s="304">
        <f>(改造舰娘!$R38)+(改造舰娘!$S38)*$C$3+((BY42+CL42+CY42+DL42)*$C$2)</f>
        <v>73</v>
      </c>
      <c r="T42" s="304">
        <f>(改造舰娘!$T38)+(改造舰娘!$U38)*$C$3+((BX42+CK42+CX42+DK42)*$C$2)</f>
        <v>32</v>
      </c>
      <c r="U42" s="304">
        <f>(改造舰娘!$V38)+(改造舰娘!$W38)*$C$3+((CG42+CT42+DG42+DT42)*$C$2)</f>
        <v>53</v>
      </c>
      <c r="V42" s="305">
        <f>INT((((改造舰娘!$Y38)-(改造舰娘!$X38))*(((IF(D42=0,C42,D42))-1)/99))+改造舰娘!$X38)+((CB42+CO42+DB42+DO42)*$C$2)</f>
        <v>95</v>
      </c>
      <c r="W42" s="304">
        <f>INT((((改造舰娘!$AA38)-(改造舰娘!$Z38))*(((IF(D42=0,C42,D42))-1)/99))+改造舰娘!$Z38)+((CD42+CQ42+DD42+DQ42)*$C$2)</f>
        <v>85</v>
      </c>
      <c r="X42" s="304">
        <f>INT((((改造舰娘!$AC38)-(改造舰娘!$AB38))*(((IF(D42=0,C42,D42))-1)/99))+改造舰娘!$AB38)+((CA42+CN42+DA42+DN42)*$C$2)</f>
        <v>32</v>
      </c>
      <c r="Y42" s="303">
        <f>INT((((改造舰娘!$AE38)-(改造舰娘!$AD38))*(((IF(D42=0,C42,D42))-1)/99))+改造舰娘!$AD38)+((BZ42+CM42+CZ42+DM42)*$C$2)</f>
        <v>72</v>
      </c>
      <c r="Z42" s="474" t="str">
        <f>IF(改造舰娘!$AF38=0,"",改造舰娘!$AF38)</f>
        <v/>
      </c>
      <c r="AA42" s="304" t="str">
        <f>IF(改造舰娘!$AG38="","",改造舰娘!$AG38)</f>
        <v/>
      </c>
      <c r="AB42" s="304" t="str">
        <f>IF(改造舰娘!$AH38="","",改造舰娘!$AH38)</f>
        <v/>
      </c>
      <c r="AC42" s="304" t="str">
        <f>IF(改造舰娘!$AI38="","",改造舰娘!$AI38)</f>
        <v/>
      </c>
      <c r="AD42" s="304">
        <f>IF(改造舰娘!$AJ38="","",改造舰娘!$AJ38)</f>
        <v>0</v>
      </c>
      <c r="AE42" s="305">
        <f>IF(改造舰娘!$AK38="","",改造舰娘!$AK38)</f>
        <v>0</v>
      </c>
      <c r="AF42" s="304" t="str">
        <f>IF(改造舰娘!$AL38="","",改造舰娘!$AL38)</f>
        <v/>
      </c>
      <c r="AG42" s="304" t="str">
        <f>IF(改造舰娘!$AM38="","",改造舰娘!$AM38)</f>
        <v/>
      </c>
      <c r="AH42" s="304" t="str">
        <f>IF(改造舰娘!$AN38="","",改造舰娘!$AN38)</f>
        <v/>
      </c>
      <c r="AI42" s="304" t="str">
        <f>IF(改造舰娘!$AO38="","",改造舰娘!$AO38)</f>
        <v/>
      </c>
      <c r="AJ42" s="304" t="str">
        <f>IF(改造舰娘!$AP38="","",改造舰娘!$AP38)</f>
        <v/>
      </c>
      <c r="AK42" s="303" t="str">
        <f>IF(改造舰娘!$AQ38="","",改造舰娘!$AQ38)</f>
        <v/>
      </c>
      <c r="AL42" s="306" t="str">
        <f>IF(改造舰娘!$AS38="","",改造舰娘!$AS38)</f>
        <v>J国14厘米单装炮</v>
      </c>
      <c r="AM42" s="306" t="str">
        <f>IF(改造舰娘!$AT38="","",改造舰娘!$AT38)</f>
        <v>J国12.7厘米连装高射炮</v>
      </c>
      <c r="AN42" s="306" t="str">
        <f>IF(改造舰娘!$AU38="","",改造舰娘!$AU38)</f>
        <v/>
      </c>
      <c r="AO42" s="306" t="str">
        <f>IF(改造舰娘!$AV38="","",改造舰娘!$AV38)</f>
        <v/>
      </c>
      <c r="AP42" s="307" t="str">
        <f>IF(改造舰娘!$AW38="","",改造舰娘!$AW38)</f>
        <v>远征护航(3级)：作为旗舰时远征获得的资源增加8%。</v>
      </c>
      <c r="AQ42" s="308" t="str">
        <f>IF(改造舰娘!$AX38="","",改造舰娘!$AX38)</f>
        <v/>
      </c>
      <c r="AR42" s="304">
        <f>IF(改造舰娘!$AY38="","",改造舰娘!$AY38)</f>
        <v>25</v>
      </c>
      <c r="AS42" s="304">
        <f>IF(改造舰娘!$AZ38="","",改造舰娘!$AZ38)</f>
        <v>20</v>
      </c>
      <c r="AT42" s="304">
        <f>IF(改造舰娘!$BA38="","",改造舰娘!$BA38)</f>
        <v>0.8</v>
      </c>
      <c r="AU42" s="304">
        <f>IF(改造舰娘!$BB38="","",改造舰娘!$BB38)</f>
        <v>1.5</v>
      </c>
      <c r="AV42" s="305">
        <f>IF((改造舰娘!$BG38+改造舰娘!$BK38*$C$4)=0,"",(改造舰娘!$BG38+改造舰娘!$BK38*$C$4))</f>
        <v>10</v>
      </c>
      <c r="AW42" s="304">
        <f>IF((改造舰娘!$BH38+改造舰娘!$BL38*$C$4)=0,"",(改造舰娘!$BH38+改造舰娘!$BL38*$C$4))</f>
        <v>20</v>
      </c>
      <c r="AX42" s="304">
        <f>IF((改造舰娘!$BI38+改造舰娘!$BM38*$C$4)=0,"",(改造舰娘!$BI38+改造舰娘!$BM38*$C$4))</f>
        <v>13</v>
      </c>
      <c r="AY42" s="303" t="str">
        <f>IF((改造舰娘!$BJ38+改造舰娘!$BN38*$C$4)=0,"",(改造舰娘!$BJ38+改造舰娘!$BN38*$C$4))</f>
        <v/>
      </c>
      <c r="AZ42" s="500">
        <f>IF(改造舰娘!BC38="","",改造舰娘!BC38)</f>
        <v>8</v>
      </c>
      <c r="BA42" s="500">
        <f>IF(改造舰娘!BD38="","",改造舰娘!BD38)</f>
        <v>31</v>
      </c>
      <c r="BB42" s="500">
        <f>IF(改造舰娘!BE38="","",改造舰娘!BE38)</f>
        <v>6</v>
      </c>
      <c r="BC42" s="498">
        <f>IF(改造舰娘!BF38="","",改造舰娘!BF38)</f>
        <v>12</v>
      </c>
      <c r="BD42" s="125" t="s">
        <v>5567</v>
      </c>
      <c r="BE42" s="339" t="b">
        <f>IF(改造舰娘!$BP38="","")</f>
        <v>0</v>
      </c>
      <c r="BF42" s="306" t="b">
        <f>IF(改造舰娘!$BQ38="","")</f>
        <v>0</v>
      </c>
      <c r="BG42" s="329" t="str">
        <f>IF(改造舰娘!$BR38="","")</f>
        <v/>
      </c>
      <c r="BH42" s="340" t="str">
        <f>IF(改造舰娘!$BS38="","")</f>
        <v/>
      </c>
      <c r="BU42" s="304">
        <f>IFERROR(VLOOKUP(AL42,装备!$B:$C,2,0),0)</f>
        <v>1</v>
      </c>
      <c r="BV42" s="304">
        <f>IFERROR(VLOOKUP($AL42,装备!$B:$Q,5,0),0)</f>
        <v>0</v>
      </c>
      <c r="BW42" s="304">
        <f>IFERROR(VLOOKUP($AL42,装备!$B:$Q,6,0),0)</f>
        <v>2</v>
      </c>
      <c r="BX42" s="304">
        <f>IFERROR(VLOOKUP($AL42,装备!$B:$Q,7,0),0)</f>
        <v>0</v>
      </c>
      <c r="BY42" s="304">
        <f>IFERROR(VLOOKUP($AL42,装备!$B:$Q,8,0),0)</f>
        <v>0</v>
      </c>
      <c r="BZ42" s="304">
        <f>IFERROR(VLOOKUP($AL42,装备!$B:$Q,9,0),0)</f>
        <v>0</v>
      </c>
      <c r="CA42" s="304">
        <f>IFERROR(VLOOKUP($AL42,装备!$B:$Q,10,0),0)</f>
        <v>0</v>
      </c>
      <c r="CB42" s="304">
        <f>IFERROR(VLOOKUP($AL42,装备!$B:$Q,11,0),0)</f>
        <v>0</v>
      </c>
      <c r="CC42" s="304" t="str">
        <f>IFERROR(VLOOKUP($AL42,装备!$B:$Q,12,0),0)</f>
        <v>中</v>
      </c>
      <c r="CD42" s="304">
        <f>IFERROR(VLOOKUP($AL42,装备!$B:$Q,13,0),0)</f>
        <v>0</v>
      </c>
      <c r="CE42" s="304">
        <f>IFERROR(VLOOKUP($AL42,装备!$B:$Q,14,0),0)</f>
        <v>0</v>
      </c>
      <c r="CF42" s="304">
        <f>IFERROR(VLOOKUP($AL42,装备!$B:$Q,16,0),0)</f>
        <v>0</v>
      </c>
      <c r="CG42" s="304">
        <f>IFERROR(VLOOKUP($AL42,装备!$B:$Q,5,0),0)</f>
        <v>0</v>
      </c>
      <c r="CH42" s="304">
        <f>IFERROR(VLOOKUP(AM42,装备!$B:$C,2,0),0)</f>
        <v>2</v>
      </c>
      <c r="CI42" s="304">
        <f>IFERROR(VLOOKUP($AM42,装备!$B:$Q,5,0),0)</f>
        <v>0</v>
      </c>
      <c r="CJ42" s="304">
        <f>IFERROR(VLOOKUP($AM42,装备!$B:$Q,6,0),0)</f>
        <v>2</v>
      </c>
      <c r="CK42" s="304">
        <f>IFERROR(VLOOKUP($AM42,装备!$B:$Q,7,0),0)</f>
        <v>0</v>
      </c>
      <c r="CL42" s="304">
        <f>IFERROR(VLOOKUP($AM42,装备!$B:$Q,8,0),0)</f>
        <v>0</v>
      </c>
      <c r="CM42" s="304">
        <f>IFERROR(VLOOKUP($AM42,装备!$B:$Q,9,0),0)</f>
        <v>0</v>
      </c>
      <c r="CN42" s="304">
        <f>IFERROR(VLOOKUP($AM42,装备!$B:$Q,10,0),0)</f>
        <v>0</v>
      </c>
      <c r="CO42" s="304">
        <f>IFERROR(VLOOKUP($AM42,装备!$B:$Q,11,0),0)</f>
        <v>1</v>
      </c>
      <c r="CP42" s="304" t="str">
        <f>IFERROR(VLOOKUP($AM42,装备!$B:$Q,12,0),0)</f>
        <v>短</v>
      </c>
      <c r="CQ42" s="304">
        <f>IFERROR(VLOOKUP($AM42,装备!$B:$Q,13,0),0)</f>
        <v>0</v>
      </c>
      <c r="CR42" s="304">
        <f>IFERROR(VLOOKUP($AM42,装备!$B:$Q,14,0),0)</f>
        <v>0</v>
      </c>
      <c r="CS42" s="304">
        <f>IFERROR(VLOOKUP($AM42,装备!$B:$Q,16,0),0)</f>
        <v>4</v>
      </c>
      <c r="CT42" s="304">
        <f>IFERROR(VLOOKUP($AM42,装备!$B:$Q,5,0),0)</f>
        <v>0</v>
      </c>
      <c r="CU42" s="304">
        <f>IFERROR(VLOOKUP(AN42,装备!$B:$C,2,0),0)</f>
        <v>0</v>
      </c>
      <c r="CV42" s="304">
        <f>IFERROR(VLOOKUP($AN42,装备!$B:$Q,5,0),0)</f>
        <v>0</v>
      </c>
      <c r="CW42" s="304">
        <f>IFERROR(VLOOKUP($AN42,装备!$B:$Q,6,0),0)</f>
        <v>0</v>
      </c>
      <c r="CX42" s="304">
        <f>IFERROR(VLOOKUP($AN42,装备!$B:$Q,7,0),0)</f>
        <v>0</v>
      </c>
      <c r="CY42" s="304">
        <f>IFERROR(VLOOKUP($AN42,装备!$B:$Q,8,0),0)</f>
        <v>0</v>
      </c>
      <c r="CZ42" s="304">
        <f>IFERROR(VLOOKUP($AN42,装备!$B:$Q,9,0),0)</f>
        <v>0</v>
      </c>
      <c r="DA42" s="304">
        <f>IFERROR(VLOOKUP($AN42,装备!$B:$Q,10,0),0)</f>
        <v>0</v>
      </c>
      <c r="DB42" s="304">
        <f>IFERROR(VLOOKUP($AN42,装备!$B:$Q,11,0),0)</f>
        <v>0</v>
      </c>
      <c r="DC42" s="304">
        <f>IFERROR(VLOOKUP($AN42,装备!$B:$Q,12,0),0)</f>
        <v>0</v>
      </c>
      <c r="DD42" s="304">
        <f>IFERROR(VLOOKUP($AN42,装备!$B:$Q,13,0),0)</f>
        <v>0</v>
      </c>
      <c r="DE42" s="304">
        <f>IFERROR(VLOOKUP($AN42,装备!$B:$Q,14,0),0)</f>
        <v>0</v>
      </c>
      <c r="DF42" s="304">
        <f>IFERROR(VLOOKUP($AN42,装备!$B:$Q,16,0),0)</f>
        <v>0</v>
      </c>
      <c r="DG42" s="304">
        <f>IFERROR(VLOOKUP($AN42,装备!$B:$Q,5,0),0)</f>
        <v>0</v>
      </c>
      <c r="DH42" s="304">
        <f>IFERROR(VLOOKUP(AO42,装备!$B:$C,2,0),0)</f>
        <v>0</v>
      </c>
      <c r="DI42" s="304">
        <f>IFERROR(VLOOKUP($AO42,装备!$B:$Q,5,0),0)</f>
        <v>0</v>
      </c>
      <c r="DJ42" s="304">
        <f>IFERROR(VLOOKUP($AO42,装备!$B:$Q,6,0),0)</f>
        <v>0</v>
      </c>
      <c r="DK42" s="304">
        <f>IFERROR(VLOOKUP($AO42,装备!$B:$Q,7,0),0)</f>
        <v>0</v>
      </c>
      <c r="DL42" s="304">
        <f>IFERROR(VLOOKUP($AO42,装备!$B:$Q,8,0),0)</f>
        <v>0</v>
      </c>
      <c r="DM42" s="304">
        <f>IFERROR(VLOOKUP($AO42,装备!$B:$Q,9,0),0)</f>
        <v>0</v>
      </c>
      <c r="DN42" s="304">
        <f>IFERROR(VLOOKUP($AO42,装备!$B:$Q,10,0),0)</f>
        <v>0</v>
      </c>
      <c r="DO42" s="304">
        <f>IFERROR(VLOOKUP($AO42,装备!$B:$Q,11,0),0)</f>
        <v>0</v>
      </c>
      <c r="DP42" s="304">
        <f>IFERROR(VLOOKUP($AO42,装备!$B:$Q,12,0),0)</f>
        <v>0</v>
      </c>
      <c r="DQ42" s="304">
        <f>IFERROR(VLOOKUP($AO42,装备!$B:$Q,13,0),0)</f>
        <v>0</v>
      </c>
      <c r="DR42" s="304">
        <f>IFERROR(VLOOKUP($AO42,装备!$B:$Q,14,0),0)</f>
        <v>0</v>
      </c>
      <c r="DS42" s="304">
        <f>IFERROR(VLOOKUP($AO42,装备!$B:$Q,16,0),0)</f>
        <v>0</v>
      </c>
      <c r="DT42" s="304">
        <f>IFERROR(VLOOKUP($AO42,装备!$B:$Q,5,0),0)</f>
        <v>0</v>
      </c>
    </row>
    <row r="43" spans="1:124">
      <c r="A43" s="301">
        <f>改造舰娘!$A39</f>
        <v>11004212</v>
      </c>
      <c r="B43" s="354" t="s">
        <v>614</v>
      </c>
      <c r="C43" s="323"/>
      <c r="D43" s="323">
        <f t="shared" si="0"/>
        <v>110</v>
      </c>
      <c r="E43" s="303">
        <f>改造舰娘!$C39</f>
        <v>3</v>
      </c>
      <c r="F43" s="304" t="str">
        <f>改造舰娘!$D39</f>
        <v>轻巡</v>
      </c>
      <c r="G43" s="304" t="str">
        <f>改造舰娘!$E39</f>
        <v>中型</v>
      </c>
      <c r="H43" s="304" t="str">
        <f>改造舰娘!$F39</f>
        <v>护卫舰</v>
      </c>
      <c r="I43" s="452">
        <f>改造舰娘!$AR39</f>
        <v>3</v>
      </c>
      <c r="J43" s="304" t="str">
        <f>改造舰娘!$G39</f>
        <v>日本</v>
      </c>
      <c r="K43" s="312">
        <f>改造舰娘!$H39+(BV43+CI43+CV43+DI43)*$C$2</f>
        <v>38</v>
      </c>
      <c r="L43" s="304">
        <f>改造舰娘!$I39</f>
        <v>2</v>
      </c>
      <c r="M43" s="304">
        <f>改造舰娘!$J39</f>
        <v>1</v>
      </c>
      <c r="N43" s="518">
        <f>改造舰娘!$K39</f>
        <v>2</v>
      </c>
      <c r="O43" s="304">
        <f>改造舰娘!$L39+((CE43+CR43+DE43+DR43)*$C$2)</f>
        <v>17</v>
      </c>
      <c r="P43" s="304" t="str">
        <f>IF($C$2=1,(IF(ISERROR(FIND("超长",改造舰娘!$M39&amp;CC43&amp;CP43&amp;DC43&amp;DP43,1)),IF(ISERROR(FIND("长",改造舰娘!$M39&amp;CC43&amp;CP43&amp;DC43&amp;DP43,1)),IF(ISERROR(FIND("中",改造舰娘!$M39&amp;CC43&amp;CP43&amp;DC43&amp;DP43,1)),IF(ISERROR(FIND("短",改造舰娘!$M39&amp;CC43&amp;CP43&amp;DC43&amp;DP43,1)),IF(ISERROR(FIND("无",改造舰娘!$M39&amp;CC43&amp;CP43&amp;DC43&amp;DP43,1)),0,"无"),"短"),"中"),"长"),"超长")),改造舰娘!$M39)</f>
        <v>中</v>
      </c>
      <c r="Q43" s="303">
        <f>改造舰娘!$N39</f>
        <v>33</v>
      </c>
      <c r="R43" s="304">
        <f>(改造舰娘!$P39)+(改造舰娘!$Q39)*$C$3+((BW43+CJ43+CW43+DJ43)*$C$2)</f>
        <v>46</v>
      </c>
      <c r="S43" s="304">
        <f>(改造舰娘!$R39)+(改造舰娘!$S39)*$C$3+((BY43+CL43+CY43+DL43)*$C$2)</f>
        <v>73</v>
      </c>
      <c r="T43" s="304">
        <f>(改造舰娘!$T39)+(改造舰娘!$U39)*$C$3+((BX43+CK43+CX43+DK43)*$C$2)</f>
        <v>32</v>
      </c>
      <c r="U43" s="304">
        <f>(改造舰娘!$V39)+(改造舰娘!$W39)*$C$3+((CG43+CT43+DG43+DT43)*$C$2)</f>
        <v>53</v>
      </c>
      <c r="V43" s="305">
        <f>INT((((改造舰娘!$Y39)-(改造舰娘!$X39))*(((IF(D43=0,C43,D43))-1)/99))+改造舰娘!$X39)+((CB43+CO43+DB43+DO43)*$C$2)</f>
        <v>95</v>
      </c>
      <c r="W43" s="304">
        <f>INT((((改造舰娘!$AA39)-(改造舰娘!$Z39))*(((IF(D43=0,C43,D43))-1)/99))+改造舰娘!$Z39)+((CD43+CQ43+DD43+DQ43)*$C$2)</f>
        <v>85</v>
      </c>
      <c r="X43" s="304">
        <f>INT((((改造舰娘!$AC39)-(改造舰娘!$AB39))*(((IF(D43=0,C43,D43))-1)/99))+改造舰娘!$AB39)+((CA43+CN43+DA43+DN43)*$C$2)</f>
        <v>32</v>
      </c>
      <c r="Y43" s="303">
        <f>INT((((改造舰娘!$AE39)-(改造舰娘!$AD39))*(((IF(D43=0,C43,D43))-1)/99))+改造舰娘!$AD39)+((BZ43+CM43+CZ43+DM43)*$C$2)</f>
        <v>72</v>
      </c>
      <c r="Z43" s="474" t="str">
        <f>IF(改造舰娘!$AF39=0,"",改造舰娘!$AF39)</f>
        <v/>
      </c>
      <c r="AA43" s="304" t="str">
        <f>IF(改造舰娘!$AG39="","",改造舰娘!$AG39)</f>
        <v/>
      </c>
      <c r="AB43" s="304" t="str">
        <f>IF(改造舰娘!$AH39="","",改造舰娘!$AH39)</f>
        <v/>
      </c>
      <c r="AC43" s="304" t="str">
        <f>IF(改造舰娘!$AI39="","",改造舰娘!$AI39)</f>
        <v/>
      </c>
      <c r="AD43" s="304">
        <f>IF(改造舰娘!$AJ39="","",改造舰娘!$AJ39)</f>
        <v>0</v>
      </c>
      <c r="AE43" s="305">
        <f>IF(改造舰娘!$AK39="","",改造舰娘!$AK39)</f>
        <v>0</v>
      </c>
      <c r="AF43" s="304" t="str">
        <f>IF(改造舰娘!$AL39="","",改造舰娘!$AL39)</f>
        <v/>
      </c>
      <c r="AG43" s="304" t="str">
        <f>IF(改造舰娘!$AM39="","",改造舰娘!$AM39)</f>
        <v/>
      </c>
      <c r="AH43" s="304" t="str">
        <f>IF(改造舰娘!$AN39="","",改造舰娘!$AN39)</f>
        <v/>
      </c>
      <c r="AI43" s="304" t="str">
        <f>IF(改造舰娘!$AO39="","",改造舰娘!$AO39)</f>
        <v/>
      </c>
      <c r="AJ43" s="304" t="str">
        <f>IF(改造舰娘!$AP39="","",改造舰娘!$AP39)</f>
        <v/>
      </c>
      <c r="AK43" s="303" t="str">
        <f>IF(改造舰娘!$AQ39="","",改造舰娘!$AQ39)</f>
        <v/>
      </c>
      <c r="AL43" s="306" t="str">
        <f>IF(改造舰娘!$AS39="","",改造舰娘!$AS39)</f>
        <v>J国14厘米单装炮</v>
      </c>
      <c r="AM43" s="306" t="str">
        <f>IF(改造舰娘!$AT39="","",改造舰娘!$AT39)</f>
        <v/>
      </c>
      <c r="AN43" s="306" t="str">
        <f>IF(改造舰娘!$AU39="","",改造舰娘!$AU39)</f>
        <v/>
      </c>
      <c r="AO43" s="306" t="str">
        <f>IF(改造舰娘!$AV39="","",改造舰娘!$AV39)</f>
        <v/>
      </c>
      <c r="AP43" s="307" t="str">
        <f>IF(改造舰娘!$AW39="","",改造舰娘!$AW39)</f>
        <v>远征护卫(3级)：作为远征队伍旗舰时，远征大成功率提升8%。</v>
      </c>
      <c r="AQ43" s="308" t="str">
        <f>IF(改造舰娘!$AX39="","",改造舰娘!$AX39)</f>
        <v/>
      </c>
      <c r="AR43" s="304">
        <f>IF(改造舰娘!$AY39="","",改造舰娘!$AY39)</f>
        <v>25</v>
      </c>
      <c r="AS43" s="304">
        <f>IF(改造舰娘!$AZ39="","",改造舰娘!$AZ39)</f>
        <v>20</v>
      </c>
      <c r="AT43" s="304">
        <f>IF(改造舰娘!$BA39="","",改造舰娘!$BA39)</f>
        <v>0.8</v>
      </c>
      <c r="AU43" s="304">
        <f>IF(改造舰娘!$BB39="","",改造舰娘!$BB39)</f>
        <v>1.5</v>
      </c>
      <c r="AV43" s="305">
        <f>IF((改造舰娘!$BG39+改造舰娘!$BK39*$C$4)=0,"",(改造舰娘!$BG39+改造舰娘!$BK39*$C$4))</f>
        <v>10</v>
      </c>
      <c r="AW43" s="304">
        <f>IF((改造舰娘!$BH39+改造舰娘!$BL39*$C$4)=0,"",(改造舰娘!$BH39+改造舰娘!$BL39*$C$4))</f>
        <v>18</v>
      </c>
      <c r="AX43" s="304">
        <f>IF((改造舰娘!$BI39+改造舰娘!$BM39*$C$4)=0,"",(改造舰娘!$BI39+改造舰娘!$BM39*$C$4))</f>
        <v>11</v>
      </c>
      <c r="AY43" s="303" t="str">
        <f>IF((改造舰娘!$BJ39+改造舰娘!$BN39*$C$4)=0,"",(改造舰娘!$BJ39+改造舰娘!$BN39*$C$4))</f>
        <v/>
      </c>
      <c r="AZ43" s="500">
        <f>IF(改造舰娘!BC39="","",改造舰娘!BC39)</f>
        <v>8</v>
      </c>
      <c r="BA43" s="500">
        <f>IF(改造舰娘!BD39="","",改造舰娘!BD39)</f>
        <v>31</v>
      </c>
      <c r="BB43" s="500">
        <f>IF(改造舰娘!BE39="","",改造舰娘!BE39)</f>
        <v>6</v>
      </c>
      <c r="BC43" s="498">
        <f>IF(改造舰娘!BF39="","",改造舰娘!BF39)</f>
        <v>12</v>
      </c>
      <c r="BD43" s="125" t="s">
        <v>5568</v>
      </c>
      <c r="BE43" s="339" t="b">
        <f>IF(改造舰娘!$BP39="","")</f>
        <v>0</v>
      </c>
      <c r="BF43" s="306" t="b">
        <f>IF(改造舰娘!$BQ39="","")</f>
        <v>0</v>
      </c>
      <c r="BG43" s="329" t="str">
        <f>IF(改造舰娘!$BR39="","")</f>
        <v/>
      </c>
      <c r="BH43" s="340" t="str">
        <f>IF(改造舰娘!$BS39="","")</f>
        <v/>
      </c>
      <c r="BU43" s="304">
        <f>IFERROR(VLOOKUP(AL43,装备!$B:$C,2,0),0)</f>
        <v>1</v>
      </c>
      <c r="BV43" s="304">
        <f>IFERROR(VLOOKUP($AL43,装备!$B:$Q,5,0),0)</f>
        <v>0</v>
      </c>
      <c r="BW43" s="304">
        <f>IFERROR(VLOOKUP($AL43,装备!$B:$Q,6,0),0)</f>
        <v>2</v>
      </c>
      <c r="BX43" s="304">
        <f>IFERROR(VLOOKUP($AL43,装备!$B:$Q,7,0),0)</f>
        <v>0</v>
      </c>
      <c r="BY43" s="304">
        <f>IFERROR(VLOOKUP($AL43,装备!$B:$Q,8,0),0)</f>
        <v>0</v>
      </c>
      <c r="BZ43" s="304">
        <f>IFERROR(VLOOKUP($AL43,装备!$B:$Q,9,0),0)</f>
        <v>0</v>
      </c>
      <c r="CA43" s="304">
        <f>IFERROR(VLOOKUP($AL43,装备!$B:$Q,10,0),0)</f>
        <v>0</v>
      </c>
      <c r="CB43" s="304">
        <f>IFERROR(VLOOKUP($AL43,装备!$B:$Q,11,0),0)</f>
        <v>0</v>
      </c>
      <c r="CC43" s="304" t="str">
        <f>IFERROR(VLOOKUP($AL43,装备!$B:$Q,12,0),0)</f>
        <v>中</v>
      </c>
      <c r="CD43" s="304">
        <f>IFERROR(VLOOKUP($AL43,装备!$B:$Q,13,0),0)</f>
        <v>0</v>
      </c>
      <c r="CE43" s="304">
        <f>IFERROR(VLOOKUP($AL43,装备!$B:$Q,14,0),0)</f>
        <v>0</v>
      </c>
      <c r="CF43" s="304">
        <f>IFERROR(VLOOKUP($AL43,装备!$B:$Q,16,0),0)</f>
        <v>0</v>
      </c>
      <c r="CG43" s="304">
        <f>IFERROR(VLOOKUP($AL43,装备!$B:$Q,5,0),0)</f>
        <v>0</v>
      </c>
      <c r="CH43" s="304">
        <f>IFERROR(VLOOKUP(AM43,装备!$B:$C,2,0),0)</f>
        <v>0</v>
      </c>
      <c r="CI43" s="304">
        <f>IFERROR(VLOOKUP($AM43,装备!$B:$Q,5,0),0)</f>
        <v>0</v>
      </c>
      <c r="CJ43" s="304">
        <f>IFERROR(VLOOKUP($AM43,装备!$B:$Q,6,0),0)</f>
        <v>0</v>
      </c>
      <c r="CK43" s="304">
        <f>IFERROR(VLOOKUP($AM43,装备!$B:$Q,7,0),0)</f>
        <v>0</v>
      </c>
      <c r="CL43" s="304">
        <f>IFERROR(VLOOKUP($AM43,装备!$B:$Q,8,0),0)</f>
        <v>0</v>
      </c>
      <c r="CM43" s="304">
        <f>IFERROR(VLOOKUP($AM43,装备!$B:$Q,9,0),0)</f>
        <v>0</v>
      </c>
      <c r="CN43" s="304">
        <f>IFERROR(VLOOKUP($AM43,装备!$B:$Q,10,0),0)</f>
        <v>0</v>
      </c>
      <c r="CO43" s="304">
        <f>IFERROR(VLOOKUP($AM43,装备!$B:$Q,11,0),0)</f>
        <v>0</v>
      </c>
      <c r="CP43" s="304">
        <f>IFERROR(VLOOKUP($AM43,装备!$B:$Q,12,0),0)</f>
        <v>0</v>
      </c>
      <c r="CQ43" s="304">
        <f>IFERROR(VLOOKUP($AM43,装备!$B:$Q,13,0),0)</f>
        <v>0</v>
      </c>
      <c r="CR43" s="304">
        <f>IFERROR(VLOOKUP($AM43,装备!$B:$Q,14,0),0)</f>
        <v>0</v>
      </c>
      <c r="CS43" s="304">
        <f>IFERROR(VLOOKUP($AM43,装备!$B:$Q,16,0),0)</f>
        <v>0</v>
      </c>
      <c r="CT43" s="304">
        <f>IFERROR(VLOOKUP($AM43,装备!$B:$Q,5,0),0)</f>
        <v>0</v>
      </c>
      <c r="CU43" s="304">
        <f>IFERROR(VLOOKUP(AN43,装备!$B:$C,2,0),0)</f>
        <v>0</v>
      </c>
      <c r="CV43" s="304">
        <f>IFERROR(VLOOKUP($AN43,装备!$B:$Q,5,0),0)</f>
        <v>0</v>
      </c>
      <c r="CW43" s="304">
        <f>IFERROR(VLOOKUP($AN43,装备!$B:$Q,6,0),0)</f>
        <v>0</v>
      </c>
      <c r="CX43" s="304">
        <f>IFERROR(VLOOKUP($AN43,装备!$B:$Q,7,0),0)</f>
        <v>0</v>
      </c>
      <c r="CY43" s="304">
        <f>IFERROR(VLOOKUP($AN43,装备!$B:$Q,8,0),0)</f>
        <v>0</v>
      </c>
      <c r="CZ43" s="304">
        <f>IFERROR(VLOOKUP($AN43,装备!$B:$Q,9,0),0)</f>
        <v>0</v>
      </c>
      <c r="DA43" s="304">
        <f>IFERROR(VLOOKUP($AN43,装备!$B:$Q,10,0),0)</f>
        <v>0</v>
      </c>
      <c r="DB43" s="304">
        <f>IFERROR(VLOOKUP($AN43,装备!$B:$Q,11,0),0)</f>
        <v>0</v>
      </c>
      <c r="DC43" s="304">
        <f>IFERROR(VLOOKUP($AN43,装备!$B:$Q,12,0),0)</f>
        <v>0</v>
      </c>
      <c r="DD43" s="304">
        <f>IFERROR(VLOOKUP($AN43,装备!$B:$Q,13,0),0)</f>
        <v>0</v>
      </c>
      <c r="DE43" s="304">
        <f>IFERROR(VLOOKUP($AN43,装备!$B:$Q,14,0),0)</f>
        <v>0</v>
      </c>
      <c r="DF43" s="304">
        <f>IFERROR(VLOOKUP($AN43,装备!$B:$Q,16,0),0)</f>
        <v>0</v>
      </c>
      <c r="DG43" s="304">
        <f>IFERROR(VLOOKUP($AN43,装备!$B:$Q,5,0),0)</f>
        <v>0</v>
      </c>
      <c r="DH43" s="304">
        <f>IFERROR(VLOOKUP(AO43,装备!$B:$C,2,0),0)</f>
        <v>0</v>
      </c>
      <c r="DI43" s="304">
        <f>IFERROR(VLOOKUP($AO43,装备!$B:$Q,5,0),0)</f>
        <v>0</v>
      </c>
      <c r="DJ43" s="304">
        <f>IFERROR(VLOOKUP($AO43,装备!$B:$Q,6,0),0)</f>
        <v>0</v>
      </c>
      <c r="DK43" s="304">
        <f>IFERROR(VLOOKUP($AO43,装备!$B:$Q,7,0),0)</f>
        <v>0</v>
      </c>
      <c r="DL43" s="304">
        <f>IFERROR(VLOOKUP($AO43,装备!$B:$Q,8,0),0)</f>
        <v>0</v>
      </c>
      <c r="DM43" s="304">
        <f>IFERROR(VLOOKUP($AO43,装备!$B:$Q,9,0),0)</f>
        <v>0</v>
      </c>
      <c r="DN43" s="304">
        <f>IFERROR(VLOOKUP($AO43,装备!$B:$Q,10,0),0)</f>
        <v>0</v>
      </c>
      <c r="DO43" s="304">
        <f>IFERROR(VLOOKUP($AO43,装备!$B:$Q,11,0),0)</f>
        <v>0</v>
      </c>
      <c r="DP43" s="304">
        <f>IFERROR(VLOOKUP($AO43,装备!$B:$Q,12,0),0)</f>
        <v>0</v>
      </c>
      <c r="DQ43" s="304">
        <f>IFERROR(VLOOKUP($AO43,装备!$B:$Q,13,0),0)</f>
        <v>0</v>
      </c>
      <c r="DR43" s="304">
        <f>IFERROR(VLOOKUP($AO43,装备!$B:$Q,14,0),0)</f>
        <v>0</v>
      </c>
      <c r="DS43" s="304">
        <f>IFERROR(VLOOKUP($AO43,装备!$B:$Q,16,0),0)</f>
        <v>0</v>
      </c>
      <c r="DT43" s="304">
        <f>IFERROR(VLOOKUP($AO43,装备!$B:$Q,5,0),0)</f>
        <v>0</v>
      </c>
    </row>
    <row r="44" spans="1:124" ht="54">
      <c r="A44" s="301">
        <f>改造舰娘!$A40</f>
        <v>11004312</v>
      </c>
      <c r="B44" s="354" t="s">
        <v>926</v>
      </c>
      <c r="C44" s="323"/>
      <c r="D44" s="323">
        <f t="shared" si="0"/>
        <v>110</v>
      </c>
      <c r="E44" s="303">
        <f>改造舰娘!$C40</f>
        <v>5</v>
      </c>
      <c r="F44" s="304" t="str">
        <f>改造舰娘!$D40</f>
        <v>雷巡</v>
      </c>
      <c r="G44" s="304" t="str">
        <f>改造舰娘!$E40</f>
        <v>中型</v>
      </c>
      <c r="H44" s="304" t="str">
        <f>改造舰娘!$F40</f>
        <v>护卫舰</v>
      </c>
      <c r="I44" s="452">
        <f>改造舰娘!$AR40</f>
        <v>3</v>
      </c>
      <c r="J44" s="304" t="str">
        <f>改造舰娘!$G40</f>
        <v>日本</v>
      </c>
      <c r="K44" s="312">
        <f>改造舰娘!$H40+(BV44+CI44+CV44+DI44)*$C$2</f>
        <v>35</v>
      </c>
      <c r="L44" s="304">
        <f>改造舰娘!$I40</f>
        <v>1</v>
      </c>
      <c r="M44" s="304">
        <f>改造舰娘!$J40</f>
        <v>3</v>
      </c>
      <c r="N44" s="518">
        <f>改造舰娘!$K40</f>
        <v>3</v>
      </c>
      <c r="O44" s="304">
        <f>改造舰娘!$L40+((CE44+CR44+DE44+DR44)*$C$2)</f>
        <v>20</v>
      </c>
      <c r="P44" s="304" t="str">
        <f>IF($C$2=1,(IF(ISERROR(FIND("超长",改造舰娘!$M40&amp;CC44&amp;CP44&amp;DC44&amp;DP44,1)),IF(ISERROR(FIND("长",改造舰娘!$M40&amp;CC44&amp;CP44&amp;DC44&amp;DP44,1)),IF(ISERROR(FIND("中",改造舰娘!$M40&amp;CC44&amp;CP44&amp;DC44&amp;DP44,1)),IF(ISERROR(FIND("短",改造舰娘!$M40&amp;CC44&amp;CP44&amp;DC44&amp;DP44,1)),IF(ISERROR(FIND("无",改造舰娘!$M40&amp;CC44&amp;CP44&amp;DC44&amp;DP44,1)),0,"无"),"短"),"中"),"长"),"超长")),改造舰娘!$M40)</f>
        <v>中</v>
      </c>
      <c r="Q44" s="303">
        <f>改造舰娘!$N40</f>
        <v>36</v>
      </c>
      <c r="R44" s="304">
        <f>(改造舰娘!$P40)+(改造舰娘!$Q40)*$C$3+((BW44+CJ44+CW44+DJ44)*$C$2)</f>
        <v>36</v>
      </c>
      <c r="S44" s="304">
        <f>(改造舰娘!$R40)+(改造舰娘!$S40)*$C$3+((BY44+CL44+CY44+DL44)*$C$2)</f>
        <v>120</v>
      </c>
      <c r="T44" s="304">
        <f>(改造舰娘!$T40)+(改造舰娘!$U40)*$C$3+((BX44+CK44+CX44+DK44)*$C$2)</f>
        <v>33</v>
      </c>
      <c r="U44" s="304">
        <f>(改造舰娘!$V40)+(改造舰娘!$W40)*$C$3+((CG44+CT44+DG44+DT44)*$C$2)</f>
        <v>55</v>
      </c>
      <c r="V44" s="305">
        <f>INT((((改造舰娘!$Y40)-(改造舰娘!$X40))*(((IF(D44=0,C44,D44))-1)/99))+改造舰娘!$X40)+((CB44+CO44+DB44+DO44)*$C$2)</f>
        <v>97</v>
      </c>
      <c r="W44" s="304">
        <f>INT((((改造舰娘!$AA40)-(改造舰娘!$Z40))*(((IF(D44=0,C44,D44))-1)/99))+改造舰娘!$Z40)+((CD44+CQ44+DD44+DQ44)*$C$2)</f>
        <v>78</v>
      </c>
      <c r="X44" s="304">
        <f>INT((((改造舰娘!$AC40)-(改造舰娘!$AB40))*(((IF(D44=0,C44,D44))-1)/99))+改造舰娘!$AB40)+((CA44+CN44+DA44+DN44)*$C$2)</f>
        <v>21</v>
      </c>
      <c r="Y44" s="303">
        <f>INT((((改造舰娘!$AE40)-(改造舰娘!$AD40))*(((IF(D44=0,C44,D44))-1)/99))+改造舰娘!$AD40)+((BZ44+CM44+CZ44+DM44)*$C$2)</f>
        <v>2</v>
      </c>
      <c r="Z44" s="474" t="str">
        <f>IF(改造舰娘!$AF40=0,"",改造舰娘!$AF40)</f>
        <v/>
      </c>
      <c r="AA44" s="304" t="str">
        <f>IF(改造舰娘!$AG40="","",改造舰娘!$AG40)</f>
        <v/>
      </c>
      <c r="AB44" s="304" t="str">
        <f>IF(改造舰娘!$AH40="","",改造舰娘!$AH40)</f>
        <v/>
      </c>
      <c r="AC44" s="304" t="str">
        <f>IF(改造舰娘!$AI40="","",改造舰娘!$AI40)</f>
        <v/>
      </c>
      <c r="AD44" s="304">
        <f>IF(改造舰娘!$AJ40="","",改造舰娘!$AJ40)</f>
        <v>0</v>
      </c>
      <c r="AE44" s="305">
        <f>IF(改造舰娘!$AK40="","",改造舰娘!$AK40)</f>
        <v>0</v>
      </c>
      <c r="AF44" s="304" t="str">
        <f>IF(改造舰娘!$AL40="","",改造舰娘!$AL40)</f>
        <v/>
      </c>
      <c r="AG44" s="304" t="str">
        <f>IF(改造舰娘!$AM40="","",改造舰娘!$AM40)</f>
        <v/>
      </c>
      <c r="AH44" s="304" t="str">
        <f>IF(改造舰娘!$AN40="","",改造舰娘!$AN40)</f>
        <v/>
      </c>
      <c r="AI44" s="304" t="str">
        <f>IF(改造舰娘!$AO40="","",改造舰娘!$AO40)</f>
        <v/>
      </c>
      <c r="AJ44" s="304" t="str">
        <f>IF(改造舰娘!$AP40="","",改造舰娘!$AP40)</f>
        <v/>
      </c>
      <c r="AK44" s="303" t="str">
        <f>IF(改造舰娘!$AQ40="","",改造舰娘!$AQ40)</f>
        <v/>
      </c>
      <c r="AL44" s="306" t="str">
        <f>IF(改造舰娘!$AS40="","",改造舰娘!$AS40)</f>
        <v>J国12.7厘米连装高射炮</v>
      </c>
      <c r="AM44" s="306" t="str">
        <f>IF(改造舰娘!$AT40="","",改造舰娘!$AT40)</f>
        <v>61厘米四连装氧气鱼雷</v>
      </c>
      <c r="AN44" s="306" t="str">
        <f>IF(改造舰娘!$AU40="","",改造舰娘!$AU40)</f>
        <v/>
      </c>
      <c r="AO44" s="306" t="str">
        <f>IF(改造舰娘!$AV40="","",改造舰娘!$AV40)</f>
        <v/>
      </c>
      <c r="AP44" s="307" t="str">
        <f>IF(改造舰娘!$AW40="","",改造舰娘!$AW40)</f>
        <v>重雷装舰突袭(3级)：解锁开幕雷击，对单个目标造成伤害，威力为鱼雷战的110%。</v>
      </c>
      <c r="AQ44" s="308" t="str">
        <f>IF(改造舰娘!$AX40="","",改造舰娘!$AX40)</f>
        <v>渐减雷击(3级)：开幕雷击一起发射三枚鱼雷，威力为鱼雷值均值的80%，该鱼雷具有40%的穿甲属性，且中破时开幕雷击无视战损，并使被击中的目标回避-10（必须狸、獾在队伍中且同时使用本技能）。</v>
      </c>
      <c r="AR44" s="304">
        <f>IF(改造舰娘!$AY40="","",改造舰娘!$AY40)</f>
        <v>25</v>
      </c>
      <c r="AS44" s="304">
        <f>IF(改造舰娘!$AZ40="","",改造舰娘!$AZ40)</f>
        <v>100</v>
      </c>
      <c r="AT44" s="304">
        <f>IF(改造舰娘!$BA40="","",改造舰娘!$BA40)</f>
        <v>0.8</v>
      </c>
      <c r="AU44" s="304">
        <f>IF(改造舰娘!$BB40="","",改造舰娘!$BB40)</f>
        <v>1.5</v>
      </c>
      <c r="AV44" s="305">
        <f>IF((改造舰娘!$BG40+改造舰娘!$BK40*$C$4)=0,"",(改造舰娘!$BG40+改造舰娘!$BK40*$C$4))</f>
        <v>43</v>
      </c>
      <c r="AW44" s="304">
        <f>IF((改造舰娘!$BH40+改造舰娘!$BL40*$C$4)=0,"",(改造舰娘!$BH40+改造舰娘!$BL40*$C$4))</f>
        <v>41</v>
      </c>
      <c r="AX44" s="304">
        <f>IF((改造舰娘!$BI40+改造舰娘!$BM40*$C$4)=0,"",(改造舰娘!$BI40+改造舰娘!$BM40*$C$4))</f>
        <v>54</v>
      </c>
      <c r="AY44" s="303" t="str">
        <f>IF((改造舰娘!$BJ40+改造舰娘!$BN40*$C$4)=0,"",(改造舰娘!$BJ40+改造舰娘!$BN40*$C$4))</f>
        <v/>
      </c>
      <c r="AZ44" s="500">
        <f>IF(改造舰娘!BC40="","",改造舰娘!BC40)</f>
        <v>16</v>
      </c>
      <c r="BA44" s="500">
        <f>IF(改造舰娘!BD40="","",改造舰娘!BD40)</f>
        <v>94</v>
      </c>
      <c r="BB44" s="500">
        <f>IF(改造舰娘!BE40="","",改造舰娘!BE40)</f>
        <v>7</v>
      </c>
      <c r="BC44" s="498">
        <f>IF(改造舰娘!BF40="","",改造舰娘!BF40)</f>
        <v>0</v>
      </c>
      <c r="BD44" s="125" t="s">
        <v>5569</v>
      </c>
      <c r="BE44" s="339" t="b">
        <f>IF(改造舰娘!$BP40="","")</f>
        <v>0</v>
      </c>
      <c r="BF44" s="306" t="b">
        <f>IF(改造舰娘!$BQ40="","")</f>
        <v>0</v>
      </c>
      <c r="BG44" s="329" t="str">
        <f>IF(改造舰娘!$BR40="","")</f>
        <v/>
      </c>
      <c r="BH44" s="340" t="str">
        <f>IF(改造舰娘!$BS40="","")</f>
        <v/>
      </c>
      <c r="BU44" s="304">
        <f>IFERROR(VLOOKUP(AL44,装备!$B:$C,2,0),0)</f>
        <v>2</v>
      </c>
      <c r="BV44" s="304">
        <f>IFERROR(VLOOKUP($AL44,装备!$B:$Q,5,0),0)</f>
        <v>0</v>
      </c>
      <c r="BW44" s="304">
        <f>IFERROR(VLOOKUP($AL44,装备!$B:$Q,6,0),0)</f>
        <v>2</v>
      </c>
      <c r="BX44" s="304">
        <f>IFERROR(VLOOKUP($AL44,装备!$B:$Q,7,0),0)</f>
        <v>0</v>
      </c>
      <c r="BY44" s="304">
        <f>IFERROR(VLOOKUP($AL44,装备!$B:$Q,8,0),0)</f>
        <v>0</v>
      </c>
      <c r="BZ44" s="304">
        <f>IFERROR(VLOOKUP($AL44,装备!$B:$Q,9,0),0)</f>
        <v>0</v>
      </c>
      <c r="CA44" s="304">
        <f>IFERROR(VLOOKUP($AL44,装备!$B:$Q,10,0),0)</f>
        <v>0</v>
      </c>
      <c r="CB44" s="304">
        <f>IFERROR(VLOOKUP($AL44,装备!$B:$Q,11,0),0)</f>
        <v>1</v>
      </c>
      <c r="CC44" s="304" t="str">
        <f>IFERROR(VLOOKUP($AL44,装备!$B:$Q,12,0),0)</f>
        <v>短</v>
      </c>
      <c r="CD44" s="304">
        <f>IFERROR(VLOOKUP($AL44,装备!$B:$Q,13,0),0)</f>
        <v>0</v>
      </c>
      <c r="CE44" s="304">
        <f>IFERROR(VLOOKUP($AL44,装备!$B:$Q,14,0),0)</f>
        <v>0</v>
      </c>
      <c r="CF44" s="304">
        <f>IFERROR(VLOOKUP($AL44,装备!$B:$Q,16,0),0)</f>
        <v>4</v>
      </c>
      <c r="CG44" s="304">
        <f>IFERROR(VLOOKUP($AL44,装备!$B:$Q,5,0),0)</f>
        <v>0</v>
      </c>
      <c r="CH44" s="304">
        <f>IFERROR(VLOOKUP(AM44,装备!$B:$C,2,0),0)</f>
        <v>5</v>
      </c>
      <c r="CI44" s="304">
        <f>IFERROR(VLOOKUP($AM44,装备!$B:$Q,5,0),0)</f>
        <v>0</v>
      </c>
      <c r="CJ44" s="304">
        <f>IFERROR(VLOOKUP($AM44,装备!$B:$Q,6,0),0)</f>
        <v>0</v>
      </c>
      <c r="CK44" s="304">
        <f>IFERROR(VLOOKUP($AM44,装备!$B:$Q,7,0),0)</f>
        <v>0</v>
      </c>
      <c r="CL44" s="304">
        <f>IFERROR(VLOOKUP($AM44,装备!$B:$Q,8,0),0)</f>
        <v>10</v>
      </c>
      <c r="CM44" s="304">
        <f>IFERROR(VLOOKUP($AM44,装备!$B:$Q,9,0),0)</f>
        <v>0</v>
      </c>
      <c r="CN44" s="304">
        <f>IFERROR(VLOOKUP($AM44,装备!$B:$Q,10,0),0)</f>
        <v>0</v>
      </c>
      <c r="CO44" s="304">
        <f>IFERROR(VLOOKUP($AM44,装备!$B:$Q,11,0),0)</f>
        <v>1</v>
      </c>
      <c r="CP44" s="304" t="str">
        <f>IFERROR(VLOOKUP($AM44,装备!$B:$Q,12,0),0)</f>
        <v>无</v>
      </c>
      <c r="CQ44" s="304">
        <f>IFERROR(VLOOKUP($AM44,装备!$B:$Q,13,0),0)</f>
        <v>0</v>
      </c>
      <c r="CR44" s="304">
        <f>IFERROR(VLOOKUP($AM44,装备!$B:$Q,14,0),0)</f>
        <v>0</v>
      </c>
      <c r="CS44" s="304">
        <f>IFERROR(VLOOKUP($AM44,装备!$B:$Q,16,0),0)</f>
        <v>0</v>
      </c>
      <c r="CT44" s="304">
        <f>IFERROR(VLOOKUP($AM44,装备!$B:$Q,5,0),0)</f>
        <v>0</v>
      </c>
      <c r="CU44" s="304">
        <f>IFERROR(VLOOKUP(AN44,装备!$B:$C,2,0),0)</f>
        <v>0</v>
      </c>
      <c r="CV44" s="304">
        <f>IFERROR(VLOOKUP($AN44,装备!$B:$Q,5,0),0)</f>
        <v>0</v>
      </c>
      <c r="CW44" s="304">
        <f>IFERROR(VLOOKUP($AN44,装备!$B:$Q,6,0),0)</f>
        <v>0</v>
      </c>
      <c r="CX44" s="304">
        <f>IFERROR(VLOOKUP($AN44,装备!$B:$Q,7,0),0)</f>
        <v>0</v>
      </c>
      <c r="CY44" s="304">
        <f>IFERROR(VLOOKUP($AN44,装备!$B:$Q,8,0),0)</f>
        <v>0</v>
      </c>
      <c r="CZ44" s="304">
        <f>IFERROR(VLOOKUP($AN44,装备!$B:$Q,9,0),0)</f>
        <v>0</v>
      </c>
      <c r="DA44" s="304">
        <f>IFERROR(VLOOKUP($AN44,装备!$B:$Q,10,0),0)</f>
        <v>0</v>
      </c>
      <c r="DB44" s="304">
        <f>IFERROR(VLOOKUP($AN44,装备!$B:$Q,11,0),0)</f>
        <v>0</v>
      </c>
      <c r="DC44" s="304">
        <f>IFERROR(VLOOKUP($AN44,装备!$B:$Q,12,0),0)</f>
        <v>0</v>
      </c>
      <c r="DD44" s="304">
        <f>IFERROR(VLOOKUP($AN44,装备!$B:$Q,13,0),0)</f>
        <v>0</v>
      </c>
      <c r="DE44" s="304">
        <f>IFERROR(VLOOKUP($AN44,装备!$B:$Q,14,0),0)</f>
        <v>0</v>
      </c>
      <c r="DF44" s="304">
        <f>IFERROR(VLOOKUP($AN44,装备!$B:$Q,16,0),0)</f>
        <v>0</v>
      </c>
      <c r="DG44" s="304">
        <f>IFERROR(VLOOKUP($AN44,装备!$B:$Q,5,0),0)</f>
        <v>0</v>
      </c>
      <c r="DH44" s="304">
        <f>IFERROR(VLOOKUP(AO44,装备!$B:$C,2,0),0)</f>
        <v>0</v>
      </c>
      <c r="DI44" s="304">
        <f>IFERROR(VLOOKUP($AO44,装备!$B:$Q,5,0),0)</f>
        <v>0</v>
      </c>
      <c r="DJ44" s="304">
        <f>IFERROR(VLOOKUP($AO44,装备!$B:$Q,6,0),0)</f>
        <v>0</v>
      </c>
      <c r="DK44" s="304">
        <f>IFERROR(VLOOKUP($AO44,装备!$B:$Q,7,0),0)</f>
        <v>0</v>
      </c>
      <c r="DL44" s="304">
        <f>IFERROR(VLOOKUP($AO44,装备!$B:$Q,8,0),0)</f>
        <v>0</v>
      </c>
      <c r="DM44" s="304">
        <f>IFERROR(VLOOKUP($AO44,装备!$B:$Q,9,0),0)</f>
        <v>0</v>
      </c>
      <c r="DN44" s="304">
        <f>IFERROR(VLOOKUP($AO44,装备!$B:$Q,10,0),0)</f>
        <v>0</v>
      </c>
      <c r="DO44" s="304">
        <f>IFERROR(VLOOKUP($AO44,装备!$B:$Q,11,0),0)</f>
        <v>0</v>
      </c>
      <c r="DP44" s="304">
        <f>IFERROR(VLOOKUP($AO44,装备!$B:$Q,12,0),0)</f>
        <v>0</v>
      </c>
      <c r="DQ44" s="304">
        <f>IFERROR(VLOOKUP($AO44,装备!$B:$Q,13,0),0)</f>
        <v>0</v>
      </c>
      <c r="DR44" s="304">
        <f>IFERROR(VLOOKUP($AO44,装备!$B:$Q,14,0),0)</f>
        <v>0</v>
      </c>
      <c r="DS44" s="304">
        <f>IFERROR(VLOOKUP($AO44,装备!$B:$Q,16,0),0)</f>
        <v>0</v>
      </c>
      <c r="DT44" s="304">
        <f>IFERROR(VLOOKUP($AO44,装备!$B:$Q,5,0),0)</f>
        <v>0</v>
      </c>
    </row>
    <row r="45" spans="1:124" ht="54">
      <c r="A45" s="301">
        <f>改造舰娘!$A41</f>
        <v>11004412</v>
      </c>
      <c r="B45" s="354" t="s">
        <v>927</v>
      </c>
      <c r="C45" s="323"/>
      <c r="D45" s="323">
        <f t="shared" si="0"/>
        <v>110</v>
      </c>
      <c r="E45" s="303">
        <f>改造舰娘!$C41</f>
        <v>5</v>
      </c>
      <c r="F45" s="304" t="str">
        <f>改造舰娘!$D41</f>
        <v>雷巡</v>
      </c>
      <c r="G45" s="304" t="str">
        <f>改造舰娘!$E41</f>
        <v>中型</v>
      </c>
      <c r="H45" s="304" t="str">
        <f>改造舰娘!$F41</f>
        <v>护卫舰</v>
      </c>
      <c r="I45" s="452">
        <f>改造舰娘!$AR41</f>
        <v>3</v>
      </c>
      <c r="J45" s="304" t="str">
        <f>改造舰娘!$G41</f>
        <v>日本</v>
      </c>
      <c r="K45" s="312">
        <f>改造舰娘!$H41+(BV45+CI45+CV45+DI45)*$C$2</f>
        <v>35</v>
      </c>
      <c r="L45" s="304">
        <f>改造舰娘!$I41</f>
        <v>1</v>
      </c>
      <c r="M45" s="304">
        <f>改造舰娘!$J41</f>
        <v>3</v>
      </c>
      <c r="N45" s="518">
        <f>改造舰娘!$K41</f>
        <v>3</v>
      </c>
      <c r="O45" s="304">
        <f>改造舰娘!$L41+((CE45+CR45+DE45+DR45)*$C$2)</f>
        <v>10</v>
      </c>
      <c r="P45" s="304" t="str">
        <f>IF($C$2=1,(IF(ISERROR(FIND("超长",改造舰娘!$M41&amp;CC45&amp;CP45&amp;DC45&amp;DP45,1)),IF(ISERROR(FIND("长",改造舰娘!$M41&amp;CC45&amp;CP45&amp;DC45&amp;DP45,1)),IF(ISERROR(FIND("中",改造舰娘!$M41&amp;CC45&amp;CP45&amp;DC45&amp;DP45,1)),IF(ISERROR(FIND("短",改造舰娘!$M41&amp;CC45&amp;CP45&amp;DC45&amp;DP45,1)),IF(ISERROR(FIND("无",改造舰娘!$M41&amp;CC45&amp;CP45&amp;DC45&amp;DP45,1)),0,"无"),"短"),"中"),"长"),"超长")),改造舰娘!$M41)</f>
        <v>中</v>
      </c>
      <c r="Q45" s="303">
        <f>改造舰娘!$N41</f>
        <v>36</v>
      </c>
      <c r="R45" s="304">
        <f>(改造舰娘!$P41)+(改造舰娘!$Q41)*$C$3+((BW45+CJ45+CW45+DJ45)*$C$2)</f>
        <v>36</v>
      </c>
      <c r="S45" s="304">
        <f>(改造舰娘!$R41)+(改造舰娘!$S41)*$C$3+((BY45+CL45+CY45+DL45)*$C$2)</f>
        <v>120</v>
      </c>
      <c r="T45" s="304">
        <f>(改造舰娘!$T41)+(改造舰娘!$U41)*$C$3+((BX45+CK45+CX45+DK45)*$C$2)</f>
        <v>33</v>
      </c>
      <c r="U45" s="304">
        <f>(改造舰娘!$V41)+(改造舰娘!$W41)*$C$3+((CG45+CT45+DG45+DT45)*$C$2)</f>
        <v>55</v>
      </c>
      <c r="V45" s="305">
        <f>INT((((改造舰娘!$Y41)-(改造舰娘!$X41))*(((IF(D45=0,C45,D45))-1)/99))+改造舰娘!$X41)+((CB45+CO45+DB45+DO45)*$C$2)</f>
        <v>97</v>
      </c>
      <c r="W45" s="304">
        <f>INT((((改造舰娘!$AA41)-(改造舰娘!$Z41))*(((IF(D45=0,C45,D45))-1)/99))+改造舰娘!$Z41)+((CD45+CQ45+DD45+DQ45)*$C$2)</f>
        <v>78</v>
      </c>
      <c r="X45" s="304">
        <f>INT((((改造舰娘!$AC41)-(改造舰娘!$AB41))*(((IF(D45=0,C45,D45))-1)/99))+改造舰娘!$AB41)+((CA45+CN45+DA45+DN45)*$C$2)</f>
        <v>21</v>
      </c>
      <c r="Y45" s="303">
        <f>INT((((改造舰娘!$AE41)-(改造舰娘!$AD41))*(((IF(D45=0,C45,D45))-1)/99))+改造舰娘!$AD41)+((BZ45+CM45+CZ45+DM45)*$C$2)</f>
        <v>2</v>
      </c>
      <c r="Z45" s="474" t="str">
        <f>IF(改造舰娘!$AF41=0,"",改造舰娘!$AF41)</f>
        <v/>
      </c>
      <c r="AA45" s="304" t="str">
        <f>IF(改造舰娘!$AG41="","",改造舰娘!$AG41)</f>
        <v/>
      </c>
      <c r="AB45" s="304" t="str">
        <f>IF(改造舰娘!$AH41="","",改造舰娘!$AH41)</f>
        <v/>
      </c>
      <c r="AC45" s="304" t="str">
        <f>IF(改造舰娘!$AI41="","",改造舰娘!$AI41)</f>
        <v/>
      </c>
      <c r="AD45" s="304">
        <f>IF(改造舰娘!$AJ41="","",改造舰娘!$AJ41)</f>
        <v>0</v>
      </c>
      <c r="AE45" s="305">
        <f>IF(改造舰娘!$AK41="","",改造舰娘!$AK41)</f>
        <v>0</v>
      </c>
      <c r="AF45" s="304" t="str">
        <f>IF(改造舰娘!$AL41="","",改造舰娘!$AL41)</f>
        <v/>
      </c>
      <c r="AG45" s="304" t="str">
        <f>IF(改造舰娘!$AM41="","",改造舰娘!$AM41)</f>
        <v/>
      </c>
      <c r="AH45" s="304" t="str">
        <f>IF(改造舰娘!$AN41="","",改造舰娘!$AN41)</f>
        <v/>
      </c>
      <c r="AI45" s="304" t="str">
        <f>IF(改造舰娘!$AO41="","",改造舰娘!$AO41)</f>
        <v/>
      </c>
      <c r="AJ45" s="304" t="str">
        <f>IF(改造舰娘!$AP41="","",改造舰娘!$AP41)</f>
        <v/>
      </c>
      <c r="AK45" s="303" t="str">
        <f>IF(改造舰娘!$AQ41="","",改造舰娘!$AQ41)</f>
        <v/>
      </c>
      <c r="AL45" s="306" t="str">
        <f>IF(改造舰娘!$AS41="","",改造舰娘!$AS41)</f>
        <v>J国12.7厘米连装高射炮</v>
      </c>
      <c r="AM45" s="306" t="str">
        <f>IF(改造舰娘!$AT41="","",改造舰娘!$AT41)</f>
        <v>61厘米四连装氧气鱼雷</v>
      </c>
      <c r="AN45" s="306" t="str">
        <f>IF(改造舰娘!$AU41="","",改造舰娘!$AU41)</f>
        <v/>
      </c>
      <c r="AO45" s="306" t="str">
        <f>IF(改造舰娘!$AV41="","",改造舰娘!$AV41)</f>
        <v/>
      </c>
      <c r="AP45" s="307" t="str">
        <f>IF(改造舰娘!$AW41="","",改造舰娘!$AW41)</f>
        <v>重雷装舰突袭(3级)：解锁开幕雷击，对单个目标造成伤害，威力为鱼雷战的110%。</v>
      </c>
      <c r="AQ45" s="308" t="str">
        <f>IF(改造舰娘!$AX41="","",改造舰娘!$AX41)</f>
        <v>渐减雷击(3级)：开幕雷击一起发射三枚鱼雷，威力为鱼雷值均值的80%，该鱼雷具有40%的穿甲属性，且中破时开幕雷击无视战损，并使被击中的目标回避-10（必须狸、獾在队伍中且同时使用本技能）。</v>
      </c>
      <c r="AR45" s="304">
        <f>IF(改造舰娘!$AY41="","",改造舰娘!$AY41)</f>
        <v>25</v>
      </c>
      <c r="AS45" s="304">
        <f>IF(改造舰娘!$AZ41="","",改造舰娘!$AZ41)</f>
        <v>100</v>
      </c>
      <c r="AT45" s="304">
        <f>IF(改造舰娘!$BA41="","",改造舰娘!$BA41)</f>
        <v>0.8</v>
      </c>
      <c r="AU45" s="304">
        <f>IF(改造舰娘!$BB41="","",改造舰娘!$BB41)</f>
        <v>1.5</v>
      </c>
      <c r="AV45" s="305">
        <f>IF((改造舰娘!$BG41+改造舰娘!$BK41*$C$4)=0,"",(改造舰娘!$BG41+改造舰娘!$BK41*$C$4))</f>
        <v>43</v>
      </c>
      <c r="AW45" s="304">
        <f>IF((改造舰娘!$BH41+改造舰娘!$BL41*$C$4)=0,"",(改造舰娘!$BH41+改造舰娘!$BL41*$C$4))</f>
        <v>41</v>
      </c>
      <c r="AX45" s="304">
        <f>IF((改造舰娘!$BI41+改造舰娘!$BM41*$C$4)=0,"",(改造舰娘!$BI41+改造舰娘!$BM41*$C$4))</f>
        <v>54</v>
      </c>
      <c r="AY45" s="303" t="str">
        <f>IF((改造舰娘!$BJ41+改造舰娘!$BN41*$C$4)=0,"",(改造舰娘!$BJ41+改造舰娘!$BN41*$C$4))</f>
        <v/>
      </c>
      <c r="AZ45" s="500">
        <f>IF(改造舰娘!BC41="","",改造舰娘!BC41)</f>
        <v>16</v>
      </c>
      <c r="BA45" s="500">
        <f>IF(改造舰娘!BD41="","",改造舰娘!BD41)</f>
        <v>94</v>
      </c>
      <c r="BB45" s="500">
        <f>IF(改造舰娘!BE41="","",改造舰娘!BE41)</f>
        <v>7</v>
      </c>
      <c r="BC45" s="498">
        <f>IF(改造舰娘!BF41="","",改造舰娘!BF41)</f>
        <v>0</v>
      </c>
      <c r="BD45" s="125" t="s">
        <v>5570</v>
      </c>
      <c r="BE45" s="339" t="b">
        <f>IF(改造舰娘!$BP41="","")</f>
        <v>0</v>
      </c>
      <c r="BF45" s="306" t="b">
        <f>IF(改造舰娘!$BQ41="","")</f>
        <v>0</v>
      </c>
      <c r="BG45" s="329" t="str">
        <f>IF(改造舰娘!$BR41="","")</f>
        <v/>
      </c>
      <c r="BH45" s="340" t="str">
        <f>IF(改造舰娘!$BS41="","")</f>
        <v/>
      </c>
      <c r="BU45" s="304">
        <f>IFERROR(VLOOKUP(AL45,装备!$B:$C,2,0),0)</f>
        <v>2</v>
      </c>
      <c r="BV45" s="304">
        <f>IFERROR(VLOOKUP($AL45,装备!$B:$Q,5,0),0)</f>
        <v>0</v>
      </c>
      <c r="BW45" s="304">
        <f>IFERROR(VLOOKUP($AL45,装备!$B:$Q,6,0),0)</f>
        <v>2</v>
      </c>
      <c r="BX45" s="304">
        <f>IFERROR(VLOOKUP($AL45,装备!$B:$Q,7,0),0)</f>
        <v>0</v>
      </c>
      <c r="BY45" s="304">
        <f>IFERROR(VLOOKUP($AL45,装备!$B:$Q,8,0),0)</f>
        <v>0</v>
      </c>
      <c r="BZ45" s="304">
        <f>IFERROR(VLOOKUP($AL45,装备!$B:$Q,9,0),0)</f>
        <v>0</v>
      </c>
      <c r="CA45" s="304">
        <f>IFERROR(VLOOKUP($AL45,装备!$B:$Q,10,0),0)</f>
        <v>0</v>
      </c>
      <c r="CB45" s="304">
        <f>IFERROR(VLOOKUP($AL45,装备!$B:$Q,11,0),0)</f>
        <v>1</v>
      </c>
      <c r="CC45" s="304" t="str">
        <f>IFERROR(VLOOKUP($AL45,装备!$B:$Q,12,0),0)</f>
        <v>短</v>
      </c>
      <c r="CD45" s="304">
        <f>IFERROR(VLOOKUP($AL45,装备!$B:$Q,13,0),0)</f>
        <v>0</v>
      </c>
      <c r="CE45" s="304">
        <f>IFERROR(VLOOKUP($AL45,装备!$B:$Q,14,0),0)</f>
        <v>0</v>
      </c>
      <c r="CF45" s="304">
        <f>IFERROR(VLOOKUP($AL45,装备!$B:$Q,16,0),0)</f>
        <v>4</v>
      </c>
      <c r="CG45" s="304">
        <f>IFERROR(VLOOKUP($AL45,装备!$B:$Q,5,0),0)</f>
        <v>0</v>
      </c>
      <c r="CH45" s="304">
        <f>IFERROR(VLOOKUP(AM45,装备!$B:$C,2,0),0)</f>
        <v>5</v>
      </c>
      <c r="CI45" s="304">
        <f>IFERROR(VLOOKUP($AM45,装备!$B:$Q,5,0),0)</f>
        <v>0</v>
      </c>
      <c r="CJ45" s="304">
        <f>IFERROR(VLOOKUP($AM45,装备!$B:$Q,6,0),0)</f>
        <v>0</v>
      </c>
      <c r="CK45" s="304">
        <f>IFERROR(VLOOKUP($AM45,装备!$B:$Q,7,0),0)</f>
        <v>0</v>
      </c>
      <c r="CL45" s="304">
        <f>IFERROR(VLOOKUP($AM45,装备!$B:$Q,8,0),0)</f>
        <v>10</v>
      </c>
      <c r="CM45" s="304">
        <f>IFERROR(VLOOKUP($AM45,装备!$B:$Q,9,0),0)</f>
        <v>0</v>
      </c>
      <c r="CN45" s="304">
        <f>IFERROR(VLOOKUP($AM45,装备!$B:$Q,10,0),0)</f>
        <v>0</v>
      </c>
      <c r="CO45" s="304">
        <f>IFERROR(VLOOKUP($AM45,装备!$B:$Q,11,0),0)</f>
        <v>1</v>
      </c>
      <c r="CP45" s="304" t="str">
        <f>IFERROR(VLOOKUP($AM45,装备!$B:$Q,12,0),0)</f>
        <v>无</v>
      </c>
      <c r="CQ45" s="304">
        <f>IFERROR(VLOOKUP($AM45,装备!$B:$Q,13,0),0)</f>
        <v>0</v>
      </c>
      <c r="CR45" s="304">
        <f>IFERROR(VLOOKUP($AM45,装备!$B:$Q,14,0),0)</f>
        <v>0</v>
      </c>
      <c r="CS45" s="304">
        <f>IFERROR(VLOOKUP($AM45,装备!$B:$Q,16,0),0)</f>
        <v>0</v>
      </c>
      <c r="CT45" s="304">
        <f>IFERROR(VLOOKUP($AM45,装备!$B:$Q,5,0),0)</f>
        <v>0</v>
      </c>
      <c r="CU45" s="304">
        <f>IFERROR(VLOOKUP(AN45,装备!$B:$C,2,0),0)</f>
        <v>0</v>
      </c>
      <c r="CV45" s="304">
        <f>IFERROR(VLOOKUP($AN45,装备!$B:$Q,5,0),0)</f>
        <v>0</v>
      </c>
      <c r="CW45" s="304">
        <f>IFERROR(VLOOKUP($AN45,装备!$B:$Q,6,0),0)</f>
        <v>0</v>
      </c>
      <c r="CX45" s="304">
        <f>IFERROR(VLOOKUP($AN45,装备!$B:$Q,7,0),0)</f>
        <v>0</v>
      </c>
      <c r="CY45" s="304">
        <f>IFERROR(VLOOKUP($AN45,装备!$B:$Q,8,0),0)</f>
        <v>0</v>
      </c>
      <c r="CZ45" s="304">
        <f>IFERROR(VLOOKUP($AN45,装备!$B:$Q,9,0),0)</f>
        <v>0</v>
      </c>
      <c r="DA45" s="304">
        <f>IFERROR(VLOOKUP($AN45,装备!$B:$Q,10,0),0)</f>
        <v>0</v>
      </c>
      <c r="DB45" s="304">
        <f>IFERROR(VLOOKUP($AN45,装备!$B:$Q,11,0),0)</f>
        <v>0</v>
      </c>
      <c r="DC45" s="304">
        <f>IFERROR(VLOOKUP($AN45,装备!$B:$Q,12,0),0)</f>
        <v>0</v>
      </c>
      <c r="DD45" s="304">
        <f>IFERROR(VLOOKUP($AN45,装备!$B:$Q,13,0),0)</f>
        <v>0</v>
      </c>
      <c r="DE45" s="304">
        <f>IFERROR(VLOOKUP($AN45,装备!$B:$Q,14,0),0)</f>
        <v>0</v>
      </c>
      <c r="DF45" s="304">
        <f>IFERROR(VLOOKUP($AN45,装备!$B:$Q,16,0),0)</f>
        <v>0</v>
      </c>
      <c r="DG45" s="304">
        <f>IFERROR(VLOOKUP($AN45,装备!$B:$Q,5,0),0)</f>
        <v>0</v>
      </c>
      <c r="DH45" s="304">
        <f>IFERROR(VLOOKUP(AO45,装备!$B:$C,2,0),0)</f>
        <v>0</v>
      </c>
      <c r="DI45" s="304">
        <f>IFERROR(VLOOKUP($AO45,装备!$B:$Q,5,0),0)</f>
        <v>0</v>
      </c>
      <c r="DJ45" s="304">
        <f>IFERROR(VLOOKUP($AO45,装备!$B:$Q,6,0),0)</f>
        <v>0</v>
      </c>
      <c r="DK45" s="304">
        <f>IFERROR(VLOOKUP($AO45,装备!$B:$Q,7,0),0)</f>
        <v>0</v>
      </c>
      <c r="DL45" s="304">
        <f>IFERROR(VLOOKUP($AO45,装备!$B:$Q,8,0),0)</f>
        <v>0</v>
      </c>
      <c r="DM45" s="304">
        <f>IFERROR(VLOOKUP($AO45,装备!$B:$Q,9,0),0)</f>
        <v>0</v>
      </c>
      <c r="DN45" s="304">
        <f>IFERROR(VLOOKUP($AO45,装备!$B:$Q,10,0),0)</f>
        <v>0</v>
      </c>
      <c r="DO45" s="304">
        <f>IFERROR(VLOOKUP($AO45,装备!$B:$Q,11,0),0)</f>
        <v>0</v>
      </c>
      <c r="DP45" s="304">
        <f>IFERROR(VLOOKUP($AO45,装备!$B:$Q,12,0),0)</f>
        <v>0</v>
      </c>
      <c r="DQ45" s="304">
        <f>IFERROR(VLOOKUP($AO45,装备!$B:$Q,13,0),0)</f>
        <v>0</v>
      </c>
      <c r="DR45" s="304">
        <f>IFERROR(VLOOKUP($AO45,装备!$B:$Q,14,0),0)</f>
        <v>0</v>
      </c>
      <c r="DS45" s="304">
        <f>IFERROR(VLOOKUP($AO45,装备!$B:$Q,16,0),0)</f>
        <v>0</v>
      </c>
      <c r="DT45" s="304">
        <f>IFERROR(VLOOKUP($AO45,装备!$B:$Q,5,0),0)</f>
        <v>0</v>
      </c>
    </row>
    <row r="46" spans="1:124" ht="40.5">
      <c r="A46" s="301">
        <f>改造舰娘!$A42</f>
        <v>11004512</v>
      </c>
      <c r="B46" s="354" t="s">
        <v>200</v>
      </c>
      <c r="C46" s="323"/>
      <c r="D46" s="323">
        <f t="shared" si="0"/>
        <v>110</v>
      </c>
      <c r="E46" s="303">
        <f>改造舰娘!$C42</f>
        <v>4</v>
      </c>
      <c r="F46" s="304" t="str">
        <f>改造舰娘!$D42</f>
        <v>轻巡</v>
      </c>
      <c r="G46" s="304" t="str">
        <f>改造舰娘!$E42</f>
        <v>中型</v>
      </c>
      <c r="H46" s="304" t="str">
        <f>改造舰娘!$F42</f>
        <v>护卫舰</v>
      </c>
      <c r="I46" s="452">
        <f>改造舰娘!$AR42</f>
        <v>3</v>
      </c>
      <c r="J46" s="304" t="str">
        <f>改造舰娘!$G42</f>
        <v>日本</v>
      </c>
      <c r="K46" s="312">
        <f>改造舰娘!$H42+(BV46+CI46+CV46+DI46)*$C$2</f>
        <v>40</v>
      </c>
      <c r="L46" s="304">
        <f>改造舰娘!$I42</f>
        <v>0</v>
      </c>
      <c r="M46" s="304">
        <f>改造舰娘!$J42</f>
        <v>2</v>
      </c>
      <c r="N46" s="518">
        <f>改造舰娘!$K42</f>
        <v>3</v>
      </c>
      <c r="O46" s="304">
        <f>改造舰娘!$L42+((CE46+CR46+DE46+DR46)*$C$2)</f>
        <v>12</v>
      </c>
      <c r="P46" s="304" t="str">
        <f>IF($C$2=1,(IF(ISERROR(FIND("超长",改造舰娘!$M42&amp;CC46&amp;CP46&amp;DC46&amp;DP46,1)),IF(ISERROR(FIND("长",改造舰娘!$M42&amp;CC46&amp;CP46&amp;DC46&amp;DP46,1)),IF(ISERROR(FIND("中",改造舰娘!$M42&amp;CC46&amp;CP46&amp;DC46&amp;DP46,1)),IF(ISERROR(FIND("短",改造舰娘!$M42&amp;CC46&amp;CP46&amp;DC46&amp;DP46,1)),IF(ISERROR(FIND("无",改造舰娘!$M42&amp;CC46&amp;CP46&amp;DC46&amp;DP46,1)),0,"无"),"短"),"中"),"长"),"超长")),改造舰娘!$M42)</f>
        <v>中</v>
      </c>
      <c r="Q46" s="303">
        <f>改造舰娘!$N42</f>
        <v>36</v>
      </c>
      <c r="R46" s="304">
        <f>(改造舰娘!$P42)+(改造舰娘!$Q42)*$C$3+((BW46+CJ46+CW46+DJ46)*$C$2)</f>
        <v>48</v>
      </c>
      <c r="S46" s="304">
        <f>(改造舰娘!$R42)+(改造舰娘!$S42)*$C$3+((BY46+CL46+CY46+DL46)*$C$2)</f>
        <v>80</v>
      </c>
      <c r="T46" s="304">
        <f>(改造舰娘!$T42)+(改造舰娘!$U42)*$C$3+((BX46+CK46+CX46+DK46)*$C$2)</f>
        <v>33</v>
      </c>
      <c r="U46" s="304">
        <f>(改造舰娘!$V42)+(改造舰娘!$W42)*$C$3+((CG46+CT46+DG46+DT46)*$C$2)</f>
        <v>68</v>
      </c>
      <c r="V46" s="305">
        <f>INT((((改造舰娘!$Y42)-(改造舰娘!$X42))*(((IF(D46=0,C46,D46))-1)/99))+改造舰娘!$X42)+((CB46+CO46+DB46+DO46)*$C$2)</f>
        <v>96</v>
      </c>
      <c r="W46" s="304">
        <f>INT((((改造舰娘!$AA42)-(改造舰娘!$Z42))*(((IF(D46=0,C46,D46))-1)/99))+改造舰娘!$Z42)+((CD46+CQ46+DD46+DQ46)*$C$2)</f>
        <v>87</v>
      </c>
      <c r="X46" s="304">
        <f>INT((((改造舰娘!$AC42)-(改造舰娘!$AB42))*(((IF(D46=0,C46,D46))-1)/99))+改造舰娘!$AB42)+((CA46+CN46+DA46+DN46)*$C$2)</f>
        <v>34</v>
      </c>
      <c r="Y46" s="303">
        <f>INT((((改造舰娘!$AE42)-(改造舰娘!$AD42))*(((IF(D46=0,C46,D46))-1)/99))+改造舰娘!$AD42)+((BZ46+CM46+CZ46+DM46)*$C$2)</f>
        <v>94</v>
      </c>
      <c r="Z46" s="474">
        <f>IF(改造舰娘!$AF42=0,"",改造舰娘!$AF42)</f>
        <v>1</v>
      </c>
      <c r="AA46" s="304">
        <f>IF(改造舰娘!$AG42="","",改造舰娘!$AG42)</f>
        <v>1</v>
      </c>
      <c r="AB46" s="304">
        <f>IF(改造舰娘!$AH42="","",改造舰娘!$AH42)</f>
        <v>1</v>
      </c>
      <c r="AC46" s="304" t="str">
        <f>IF(改造舰娘!$AI42="","",改造舰娘!$AI42)</f>
        <v/>
      </c>
      <c r="AD46" s="304">
        <f>IF(改造舰娘!$AJ42="","",改造舰娘!$AJ42)</f>
        <v>3</v>
      </c>
      <c r="AE46" s="305">
        <f>IF(改造舰娘!$AK42="","",改造舰娘!$AK42)</f>
        <v>0</v>
      </c>
      <c r="AF46" s="304" t="str">
        <f>IF(改造舰娘!$AL42="","",改造舰娘!$AL42)</f>
        <v/>
      </c>
      <c r="AG46" s="304" t="str">
        <f>IF(改造舰娘!$AM42="","",改造舰娘!$AM42)</f>
        <v/>
      </c>
      <c r="AH46" s="304" t="str">
        <f>IF(改造舰娘!$AN42="","",改造舰娘!$AN42)</f>
        <v/>
      </c>
      <c r="AI46" s="304" t="str">
        <f>IF(改造舰娘!$AO42="","",改造舰娘!$AO42)</f>
        <v/>
      </c>
      <c r="AJ46" s="304" t="str">
        <f>IF(改造舰娘!$AP42="","",改造舰娘!$AP42)</f>
        <v/>
      </c>
      <c r="AK46" s="303" t="str">
        <f>IF(改造舰娘!$AQ42="","",改造舰娘!$AQ42)</f>
        <v/>
      </c>
      <c r="AL46" s="306" t="str">
        <f>IF(改造舰娘!$AS42="","",改造舰娘!$AS42)</f>
        <v>J国12.7厘米连装高射炮</v>
      </c>
      <c r="AM46" s="306" t="str">
        <f>IF(改造舰娘!$AT42="","",改造舰娘!$AT42)</f>
        <v>61厘米四连装氧气鱼雷</v>
      </c>
      <c r="AN46" s="306" t="str">
        <f>IF(改造舰娘!$AU42="","",改造舰娘!$AU42)</f>
        <v>标准型对空雷达</v>
      </c>
      <c r="AO46" s="306" t="str">
        <f>IF(改造舰娘!$AV42="","",改造舰娘!$AV42)</f>
        <v/>
      </c>
      <c r="AP46" s="307" t="str">
        <f>IF(改造舰娘!$AW42="","",改造舰娘!$AW42)</f>
        <v>空潜一体(3级)：装备的防空炮将同时视为对潜装备，并且防空炮的对空值的80%视为对潜值。装备的对潜装备同时视为防空炮，并且对潜装备的对潜值的80%视为对空值。</v>
      </c>
      <c r="AQ46" s="308" t="str">
        <f>IF(改造舰娘!$AX42="","",改造舰娘!$AX42)</f>
        <v/>
      </c>
      <c r="AR46" s="304">
        <f>IF(改造舰娘!$AY42="","",改造舰娘!$AY42)</f>
        <v>25</v>
      </c>
      <c r="AS46" s="304">
        <f>IF(改造舰娘!$AZ42="","",改造舰娘!$AZ42)</f>
        <v>25</v>
      </c>
      <c r="AT46" s="304">
        <f>IF(改造舰娘!$BA42="","",改造舰娘!$BA42)</f>
        <v>0.8</v>
      </c>
      <c r="AU46" s="304">
        <f>IF(改造舰娘!$BB42="","",改造舰娘!$BB42)</f>
        <v>1.5</v>
      </c>
      <c r="AV46" s="305">
        <f>IF((改造舰娘!$BG42+改造舰娘!$BK42*$C$4)=0,"",(改造舰娘!$BG42+改造舰娘!$BK42*$C$4))</f>
        <v>13</v>
      </c>
      <c r="AW46" s="304">
        <f>IF((改造舰娘!$BH42+改造舰娘!$BL42*$C$4)=0,"",(改造舰娘!$BH42+改造舰娘!$BL42*$C$4))</f>
        <v>21</v>
      </c>
      <c r="AX46" s="304">
        <f>IF((改造舰娘!$BI42+改造舰娘!$BM42*$C$4)=0,"",(改造舰娘!$BI42+改造舰娘!$BM42*$C$4))</f>
        <v>29</v>
      </c>
      <c r="AY46" s="303">
        <f>IF((改造舰娘!$BJ42+改造舰娘!$BN42*$C$4)=0,"",(改造舰娘!$BJ42+改造舰娘!$BN42*$C$4))</f>
        <v>15</v>
      </c>
      <c r="AZ46" s="500">
        <f>IF(改造舰娘!BC42="","",改造舰娘!BC42)</f>
        <v>9</v>
      </c>
      <c r="BA46" s="500">
        <f>IF(改造舰娘!BD42="","",改造舰娘!BD42)</f>
        <v>38</v>
      </c>
      <c r="BB46" s="500">
        <f>IF(改造舰娘!BE42="","",改造舰娘!BE42)</f>
        <v>7</v>
      </c>
      <c r="BC46" s="498">
        <f>IF(改造舰娘!BF42="","",改造舰娘!BF42)</f>
        <v>21</v>
      </c>
      <c r="BD46" s="125" t="s">
        <v>5571</v>
      </c>
      <c r="BE46" s="339" t="b">
        <f>IF(改造舰娘!$BP42="","")</f>
        <v>0</v>
      </c>
      <c r="BF46" s="306" t="b">
        <f>IF(改造舰娘!$BQ42="","")</f>
        <v>0</v>
      </c>
      <c r="BG46" s="329" t="str">
        <f>IF(改造舰娘!$BR42="","")</f>
        <v/>
      </c>
      <c r="BH46" s="340" t="str">
        <f>IF(改造舰娘!$BS42="","")</f>
        <v/>
      </c>
      <c r="BU46" s="304">
        <f>IFERROR(VLOOKUP(AL46,装备!$B:$C,2,0),0)</f>
        <v>2</v>
      </c>
      <c r="BV46" s="304">
        <f>IFERROR(VLOOKUP($AL46,装备!$B:$Q,5,0),0)</f>
        <v>0</v>
      </c>
      <c r="BW46" s="304">
        <f>IFERROR(VLOOKUP($AL46,装备!$B:$Q,6,0),0)</f>
        <v>2</v>
      </c>
      <c r="BX46" s="304">
        <f>IFERROR(VLOOKUP($AL46,装备!$B:$Q,7,0),0)</f>
        <v>0</v>
      </c>
      <c r="BY46" s="304">
        <f>IFERROR(VLOOKUP($AL46,装备!$B:$Q,8,0),0)</f>
        <v>0</v>
      </c>
      <c r="BZ46" s="304">
        <f>IFERROR(VLOOKUP($AL46,装备!$B:$Q,9,0),0)</f>
        <v>0</v>
      </c>
      <c r="CA46" s="304">
        <f>IFERROR(VLOOKUP($AL46,装备!$B:$Q,10,0),0)</f>
        <v>0</v>
      </c>
      <c r="CB46" s="304">
        <f>IFERROR(VLOOKUP($AL46,装备!$B:$Q,11,0),0)</f>
        <v>1</v>
      </c>
      <c r="CC46" s="304" t="str">
        <f>IFERROR(VLOOKUP($AL46,装备!$B:$Q,12,0),0)</f>
        <v>短</v>
      </c>
      <c r="CD46" s="304">
        <f>IFERROR(VLOOKUP($AL46,装备!$B:$Q,13,0),0)</f>
        <v>0</v>
      </c>
      <c r="CE46" s="304">
        <f>IFERROR(VLOOKUP($AL46,装备!$B:$Q,14,0),0)</f>
        <v>0</v>
      </c>
      <c r="CF46" s="304">
        <f>IFERROR(VLOOKUP($AL46,装备!$B:$Q,16,0),0)</f>
        <v>4</v>
      </c>
      <c r="CG46" s="304">
        <f>IFERROR(VLOOKUP($AL46,装备!$B:$Q,5,0),0)</f>
        <v>0</v>
      </c>
      <c r="CH46" s="304">
        <f>IFERROR(VLOOKUP(AM46,装备!$B:$C,2,0),0)</f>
        <v>5</v>
      </c>
      <c r="CI46" s="304">
        <f>IFERROR(VLOOKUP($AM46,装备!$B:$Q,5,0),0)</f>
        <v>0</v>
      </c>
      <c r="CJ46" s="304">
        <f>IFERROR(VLOOKUP($AM46,装备!$B:$Q,6,0),0)</f>
        <v>0</v>
      </c>
      <c r="CK46" s="304">
        <f>IFERROR(VLOOKUP($AM46,装备!$B:$Q,7,0),0)</f>
        <v>0</v>
      </c>
      <c r="CL46" s="304">
        <f>IFERROR(VLOOKUP($AM46,装备!$B:$Q,8,0),0)</f>
        <v>10</v>
      </c>
      <c r="CM46" s="304">
        <f>IFERROR(VLOOKUP($AM46,装备!$B:$Q,9,0),0)</f>
        <v>0</v>
      </c>
      <c r="CN46" s="304">
        <f>IFERROR(VLOOKUP($AM46,装备!$B:$Q,10,0),0)</f>
        <v>0</v>
      </c>
      <c r="CO46" s="304">
        <f>IFERROR(VLOOKUP($AM46,装备!$B:$Q,11,0),0)</f>
        <v>1</v>
      </c>
      <c r="CP46" s="304" t="str">
        <f>IFERROR(VLOOKUP($AM46,装备!$B:$Q,12,0),0)</f>
        <v>无</v>
      </c>
      <c r="CQ46" s="304">
        <f>IFERROR(VLOOKUP($AM46,装备!$B:$Q,13,0),0)</f>
        <v>0</v>
      </c>
      <c r="CR46" s="304">
        <f>IFERROR(VLOOKUP($AM46,装备!$B:$Q,14,0),0)</f>
        <v>0</v>
      </c>
      <c r="CS46" s="304">
        <f>IFERROR(VLOOKUP($AM46,装备!$B:$Q,16,0),0)</f>
        <v>0</v>
      </c>
      <c r="CT46" s="304">
        <f>IFERROR(VLOOKUP($AM46,装备!$B:$Q,5,0),0)</f>
        <v>0</v>
      </c>
      <c r="CU46" s="304">
        <f>IFERROR(VLOOKUP(AN46,装备!$B:$C,2,0),0)</f>
        <v>2</v>
      </c>
      <c r="CV46" s="304">
        <f>IFERROR(VLOOKUP($AN46,装备!$B:$Q,5,0),0)</f>
        <v>0</v>
      </c>
      <c r="CW46" s="304">
        <f>IFERROR(VLOOKUP($AN46,装备!$B:$Q,6,0),0)</f>
        <v>0</v>
      </c>
      <c r="CX46" s="304">
        <f>IFERROR(VLOOKUP($AN46,装备!$B:$Q,7,0),0)</f>
        <v>0</v>
      </c>
      <c r="CY46" s="304">
        <f>IFERROR(VLOOKUP($AN46,装备!$B:$Q,8,0),0)</f>
        <v>0</v>
      </c>
      <c r="CZ46" s="304">
        <f>IFERROR(VLOOKUP($AN46,装备!$B:$Q,9,0),0)</f>
        <v>0</v>
      </c>
      <c r="DA46" s="304">
        <f>IFERROR(VLOOKUP($AN46,装备!$B:$Q,10,0),0)</f>
        <v>4</v>
      </c>
      <c r="DB46" s="304">
        <f>IFERROR(VLOOKUP($AN46,装备!$B:$Q,11,0),0)</f>
        <v>1</v>
      </c>
      <c r="DC46" s="304" t="str">
        <f>IFERROR(VLOOKUP($AN46,装备!$B:$Q,12,0),0)</f>
        <v>无</v>
      </c>
      <c r="DD46" s="304">
        <f>IFERROR(VLOOKUP($AN46,装备!$B:$Q,13,0),0)</f>
        <v>0</v>
      </c>
      <c r="DE46" s="304">
        <f>IFERROR(VLOOKUP($AN46,装备!$B:$Q,14,0),0)</f>
        <v>0</v>
      </c>
      <c r="DF46" s="304">
        <f>IFERROR(VLOOKUP($AN46,装备!$B:$Q,16,0),0)</f>
        <v>3</v>
      </c>
      <c r="DG46" s="304">
        <f>IFERROR(VLOOKUP($AN46,装备!$B:$Q,5,0),0)</f>
        <v>0</v>
      </c>
      <c r="DH46" s="304">
        <f>IFERROR(VLOOKUP(AO46,装备!$B:$C,2,0),0)</f>
        <v>0</v>
      </c>
      <c r="DI46" s="304">
        <f>IFERROR(VLOOKUP($AO46,装备!$B:$Q,5,0),0)</f>
        <v>0</v>
      </c>
      <c r="DJ46" s="304">
        <f>IFERROR(VLOOKUP($AO46,装备!$B:$Q,6,0),0)</f>
        <v>0</v>
      </c>
      <c r="DK46" s="304">
        <f>IFERROR(VLOOKUP($AO46,装备!$B:$Q,7,0),0)</f>
        <v>0</v>
      </c>
      <c r="DL46" s="304">
        <f>IFERROR(VLOOKUP($AO46,装备!$B:$Q,8,0),0)</f>
        <v>0</v>
      </c>
      <c r="DM46" s="304">
        <f>IFERROR(VLOOKUP($AO46,装备!$B:$Q,9,0),0)</f>
        <v>0</v>
      </c>
      <c r="DN46" s="304">
        <f>IFERROR(VLOOKUP($AO46,装备!$B:$Q,10,0),0)</f>
        <v>0</v>
      </c>
      <c r="DO46" s="304">
        <f>IFERROR(VLOOKUP($AO46,装备!$B:$Q,11,0),0)</f>
        <v>0</v>
      </c>
      <c r="DP46" s="304">
        <f>IFERROR(VLOOKUP($AO46,装备!$B:$Q,12,0),0)</f>
        <v>0</v>
      </c>
      <c r="DQ46" s="304">
        <f>IFERROR(VLOOKUP($AO46,装备!$B:$Q,13,0),0)</f>
        <v>0</v>
      </c>
      <c r="DR46" s="304">
        <f>IFERROR(VLOOKUP($AO46,装备!$B:$Q,14,0),0)</f>
        <v>0</v>
      </c>
      <c r="DS46" s="304">
        <f>IFERROR(VLOOKUP($AO46,装备!$B:$Q,16,0),0)</f>
        <v>0</v>
      </c>
      <c r="DT46" s="304">
        <f>IFERROR(VLOOKUP($AO46,装备!$B:$Q,5,0),0)</f>
        <v>0</v>
      </c>
    </row>
    <row r="47" spans="1:124">
      <c r="A47" s="301">
        <f>改造舰娘!$A43</f>
        <v>11004612</v>
      </c>
      <c r="B47" s="354" t="s">
        <v>201</v>
      </c>
      <c r="C47" s="323"/>
      <c r="D47" s="323">
        <f t="shared" si="0"/>
        <v>110</v>
      </c>
      <c r="E47" s="303">
        <f>改造舰娘!$C43</f>
        <v>5</v>
      </c>
      <c r="F47" s="304" t="str">
        <f>改造舰娘!$D43</f>
        <v>轻巡</v>
      </c>
      <c r="G47" s="304" t="str">
        <f>改造舰娘!$E43</f>
        <v>中型</v>
      </c>
      <c r="H47" s="304" t="str">
        <f>改造舰娘!$F43</f>
        <v>护卫舰</v>
      </c>
      <c r="I47" s="452">
        <f>改造舰娘!$AR43</f>
        <v>4</v>
      </c>
      <c r="J47" s="304" t="str">
        <f>改造舰娘!$G43</f>
        <v>日本</v>
      </c>
      <c r="K47" s="312">
        <f>改造舰娘!$H43+(BV47+CI47+CV47+DI47)*$C$2</f>
        <v>34</v>
      </c>
      <c r="L47" s="304">
        <f>改造舰娘!$I43</f>
        <v>2</v>
      </c>
      <c r="M47" s="304">
        <f>改造舰娘!$J43</f>
        <v>2</v>
      </c>
      <c r="N47" s="518">
        <f>改造舰娘!$K43</f>
        <v>3</v>
      </c>
      <c r="O47" s="304">
        <f>改造舰娘!$L43+((CE47+CR47+DE47+DR47)*$C$2)</f>
        <v>17</v>
      </c>
      <c r="P47" s="304" t="str">
        <f>IF($C$2=1,(IF(ISERROR(FIND("超长",改造舰娘!$M43&amp;CC47&amp;CP47&amp;DC47&amp;DP47,1)),IF(ISERROR(FIND("长",改造舰娘!$M43&amp;CC47&amp;CP47&amp;DC47&amp;DP47,1)),IF(ISERROR(FIND("中",改造舰娘!$M43&amp;CC47&amp;CP47&amp;DC47&amp;DP47,1)),IF(ISERROR(FIND("短",改造舰娘!$M43&amp;CC47&amp;CP47&amp;DC47&amp;DP47,1)),IF(ISERROR(FIND("无",改造舰娘!$M43&amp;CC47&amp;CP47&amp;DC47&amp;DP47,1)),0,"无"),"短"),"中"),"长"),"超长")),改造舰娘!$M43)</f>
        <v>中</v>
      </c>
      <c r="Q47" s="303">
        <f>改造舰娘!$N43</f>
        <v>35.5</v>
      </c>
      <c r="R47" s="304">
        <f>(改造舰娘!$P43)+(改造舰娘!$Q43)*$C$3+((BW47+CJ47+CW47+DJ47)*$C$2)</f>
        <v>52</v>
      </c>
      <c r="S47" s="304">
        <f>(改造舰娘!$R43)+(改造舰娘!$S43)*$C$3+((BY47+CL47+CY47+DL47)*$C$2)</f>
        <v>75</v>
      </c>
      <c r="T47" s="304">
        <f>(改造舰娘!$T43)+(改造舰娘!$U43)*$C$3+((BX47+CK47+CX47+DK47)*$C$2)</f>
        <v>35</v>
      </c>
      <c r="U47" s="304">
        <f>(改造舰娘!$V43)+(改造舰娘!$W43)*$C$3+((CG47+CT47+DG47+DT47)*$C$2)</f>
        <v>55</v>
      </c>
      <c r="V47" s="305">
        <f>INT((((改造舰娘!$Y43)-(改造舰娘!$X43))*(((IF(D47=0,C47,D47))-1)/99))+改造舰娘!$X43)+((CB47+CO47+DB47+DO47)*$C$2)</f>
        <v>97</v>
      </c>
      <c r="W47" s="304">
        <f>INT((((改造舰娘!$AA43)-(改造舰娘!$Z43))*(((IF(D47=0,C47,D47))-1)/99))+改造舰娘!$Z43)+((CD47+CQ47+DD47+DQ47)*$C$2)</f>
        <v>98</v>
      </c>
      <c r="X47" s="304">
        <f>INT((((改造舰娘!$AC43)-(改造舰娘!$AB43))*(((IF(D47=0,C47,D47))-1)/99))+改造舰娘!$AB43)+((CA47+CN47+DA47+DN47)*$C$2)</f>
        <v>38</v>
      </c>
      <c r="Y47" s="303">
        <f>INT((((改造舰娘!$AE43)-(改造舰娘!$AD43))*(((IF(D47=0,C47,D47))-1)/99))+改造舰娘!$AD43)+((BZ47+CM47+CZ47+DM47)*$C$2)</f>
        <v>66</v>
      </c>
      <c r="Z47" s="474" t="str">
        <f>IF(改造舰娘!$AF43=0,"",改造舰娘!$AF43)</f>
        <v/>
      </c>
      <c r="AA47" s="304" t="str">
        <f>IF(改造舰娘!$AG43="","",改造舰娘!$AG43)</f>
        <v/>
      </c>
      <c r="AB47" s="304" t="str">
        <f>IF(改造舰娘!$AH43="","",改造舰娘!$AH43)</f>
        <v/>
      </c>
      <c r="AC47" s="304" t="str">
        <f>IF(改造舰娘!$AI43="","",改造舰娘!$AI43)</f>
        <v/>
      </c>
      <c r="AD47" s="304">
        <f>IF(改造舰娘!$AJ43="","",改造舰娘!$AJ43)</f>
        <v>0</v>
      </c>
      <c r="AE47" s="305">
        <f>IF(改造舰娘!$AK43="","",改造舰娘!$AK43)</f>
        <v>0</v>
      </c>
      <c r="AF47" s="304" t="str">
        <f>IF(改造舰娘!$AL43="","",改造舰娘!$AL43)</f>
        <v/>
      </c>
      <c r="AG47" s="304" t="str">
        <f>IF(改造舰娘!$AM43="","",改造舰娘!$AM43)</f>
        <v/>
      </c>
      <c r="AH47" s="304" t="str">
        <f>IF(改造舰娘!$AN43="","",改造舰娘!$AN43)</f>
        <v/>
      </c>
      <c r="AI47" s="304" t="str">
        <f>IF(改造舰娘!$AO43="","",改造舰娘!$AO43)</f>
        <v/>
      </c>
      <c r="AJ47" s="304" t="str">
        <f>IF(改造舰娘!$AP43="","",改造舰娘!$AP43)</f>
        <v/>
      </c>
      <c r="AK47" s="303" t="str">
        <f>IF(改造舰娘!$AQ43="","",改造舰娘!$AQ43)</f>
        <v/>
      </c>
      <c r="AL47" s="306" t="str">
        <f>IF(改造舰娘!$AS43="","",改造舰娘!$AS43)</f>
        <v>J国14厘米单装炮</v>
      </c>
      <c r="AM47" s="306" t="str">
        <f>IF(改造舰娘!$AT43="","",改造舰娘!$AT43)</f>
        <v>改良型动力系统</v>
      </c>
      <c r="AN47" s="306" t="str">
        <f>IF(改造舰娘!$AU43="","",改造舰娘!$AU43)</f>
        <v/>
      </c>
      <c r="AO47" s="306" t="str">
        <f>IF(改造舰娘!$AV43="","",改造舰娘!$AV43)</f>
        <v/>
      </c>
      <c r="AP47" s="307" t="str">
        <f>IF(改造舰娘!$AW43="","",改造舰娘!$AW43)</f>
        <v>实验平台(3级)：自身携带的装备获得160%的基础性能。</v>
      </c>
      <c r="AQ47" s="308" t="str">
        <f>IF(改造舰娘!$AX43="","",改造舰娘!$AX43)</f>
        <v/>
      </c>
      <c r="AR47" s="304">
        <f>IF(改造舰娘!$AY43="","",改造舰娘!$AY43)</f>
        <v>20</v>
      </c>
      <c r="AS47" s="304">
        <f>IF(改造舰娘!$AZ43="","",改造舰娘!$AZ43)</f>
        <v>30</v>
      </c>
      <c r="AT47" s="304">
        <f>IF(改造舰娘!$BA43="","",改造舰娘!$BA43)</f>
        <v>0.8</v>
      </c>
      <c r="AU47" s="304">
        <f>IF(改造舰娘!$BB43="","",改造舰娘!$BB43)</f>
        <v>1.5</v>
      </c>
      <c r="AV47" s="305">
        <f>IF((改造舰娘!$BG43+改造舰娘!$BK43*$C$4)=0,"",(改造舰娘!$BG43+改造舰娘!$BK43*$C$4))</f>
        <v>20</v>
      </c>
      <c r="AW47" s="304">
        <f>IF((改造舰娘!$BH43+改造舰娘!$BL43*$C$4)=0,"",(改造舰娘!$BH43+改造舰娘!$BL43*$C$4))</f>
        <v>18</v>
      </c>
      <c r="AX47" s="304">
        <f>IF((改造舰娘!$BI43+改造舰娘!$BM43*$C$4)=0,"",(改造舰娘!$BI43+改造舰娘!$BM43*$C$4))</f>
        <v>31</v>
      </c>
      <c r="AY47" s="303" t="str">
        <f>IF((改造舰娘!$BJ43+改造舰娘!$BN43*$C$4)=0,"",(改造舰娘!$BJ43+改造舰娘!$BN43*$C$4))</f>
        <v/>
      </c>
      <c r="AZ47" s="500">
        <f>IF(改造舰娘!BC43="","",改造舰娘!BC43)</f>
        <v>11</v>
      </c>
      <c r="BA47" s="500">
        <f>IF(改造舰娘!BD43="","",改造舰娘!BD43)</f>
        <v>33</v>
      </c>
      <c r="BB47" s="500">
        <f>IF(改造舰娘!BE43="","",改造舰娘!BE43)</f>
        <v>8</v>
      </c>
      <c r="BC47" s="498">
        <f>IF(改造舰娘!BF43="","",改造舰娘!BF43)</f>
        <v>13</v>
      </c>
      <c r="BD47" s="125" t="s">
        <v>5572</v>
      </c>
      <c r="BE47" s="339" t="b">
        <f>IF(改造舰娘!$BP43="","")</f>
        <v>0</v>
      </c>
      <c r="BF47" s="306" t="b">
        <f>IF(改造舰娘!$BQ43="","")</f>
        <v>0</v>
      </c>
      <c r="BG47" s="329" t="str">
        <f>IF(改造舰娘!$BR43="","")</f>
        <v/>
      </c>
      <c r="BH47" s="340" t="str">
        <f>IF(改造舰娘!$BS43="","")</f>
        <v/>
      </c>
      <c r="BU47" s="304">
        <f>IFERROR(VLOOKUP(AL47,装备!$B:$C,2,0),0)</f>
        <v>1</v>
      </c>
      <c r="BV47" s="304">
        <f>IFERROR(VLOOKUP($AL47,装备!$B:$Q,5,0),0)</f>
        <v>0</v>
      </c>
      <c r="BW47" s="304">
        <f>IFERROR(VLOOKUP($AL47,装备!$B:$Q,6,0),0)</f>
        <v>2</v>
      </c>
      <c r="BX47" s="304">
        <f>IFERROR(VLOOKUP($AL47,装备!$B:$Q,7,0),0)</f>
        <v>0</v>
      </c>
      <c r="BY47" s="304">
        <f>IFERROR(VLOOKUP($AL47,装备!$B:$Q,8,0),0)</f>
        <v>0</v>
      </c>
      <c r="BZ47" s="304">
        <f>IFERROR(VLOOKUP($AL47,装备!$B:$Q,9,0),0)</f>
        <v>0</v>
      </c>
      <c r="CA47" s="304">
        <f>IFERROR(VLOOKUP($AL47,装备!$B:$Q,10,0),0)</f>
        <v>0</v>
      </c>
      <c r="CB47" s="304">
        <f>IFERROR(VLOOKUP($AL47,装备!$B:$Q,11,0),0)</f>
        <v>0</v>
      </c>
      <c r="CC47" s="304" t="str">
        <f>IFERROR(VLOOKUP($AL47,装备!$B:$Q,12,0),0)</f>
        <v>中</v>
      </c>
      <c r="CD47" s="304">
        <f>IFERROR(VLOOKUP($AL47,装备!$B:$Q,13,0),0)</f>
        <v>0</v>
      </c>
      <c r="CE47" s="304">
        <f>IFERROR(VLOOKUP($AL47,装备!$B:$Q,14,0),0)</f>
        <v>0</v>
      </c>
      <c r="CF47" s="304">
        <f>IFERROR(VLOOKUP($AL47,装备!$B:$Q,16,0),0)</f>
        <v>0</v>
      </c>
      <c r="CG47" s="304">
        <f>IFERROR(VLOOKUP($AL47,装备!$B:$Q,5,0),0)</f>
        <v>0</v>
      </c>
      <c r="CH47" s="304">
        <f>IFERROR(VLOOKUP(AM47,装备!$B:$C,2,0),0)</f>
        <v>5</v>
      </c>
      <c r="CI47" s="304">
        <f>IFERROR(VLOOKUP($AM47,装备!$B:$Q,5,0),0)</f>
        <v>0</v>
      </c>
      <c r="CJ47" s="304">
        <f>IFERROR(VLOOKUP($AM47,装备!$B:$Q,6,0),0)</f>
        <v>0</v>
      </c>
      <c r="CK47" s="304">
        <f>IFERROR(VLOOKUP($AM47,装备!$B:$Q,7,0),0)</f>
        <v>0</v>
      </c>
      <c r="CL47" s="304">
        <f>IFERROR(VLOOKUP($AM47,装备!$B:$Q,8,0),0)</f>
        <v>0</v>
      </c>
      <c r="CM47" s="304">
        <f>IFERROR(VLOOKUP($AM47,装备!$B:$Q,9,0),0)</f>
        <v>0</v>
      </c>
      <c r="CN47" s="304">
        <f>IFERROR(VLOOKUP($AM47,装备!$B:$Q,10,0),0)</f>
        <v>0</v>
      </c>
      <c r="CO47" s="304">
        <f>IFERROR(VLOOKUP($AM47,装备!$B:$Q,11,0),0)</f>
        <v>0</v>
      </c>
      <c r="CP47" s="304" t="str">
        <f>IFERROR(VLOOKUP($AM47,装备!$B:$Q,12,0),0)</f>
        <v>无</v>
      </c>
      <c r="CQ47" s="304">
        <f>IFERROR(VLOOKUP($AM47,装备!$B:$Q,13,0),0)</f>
        <v>10</v>
      </c>
      <c r="CR47" s="304">
        <f>IFERROR(VLOOKUP($AM47,装备!$B:$Q,14,0),0)</f>
        <v>0</v>
      </c>
      <c r="CS47" s="304">
        <f>IFERROR(VLOOKUP($AM47,装备!$B:$Q,16,0),0)</f>
        <v>0</v>
      </c>
      <c r="CT47" s="304">
        <f>IFERROR(VLOOKUP($AM47,装备!$B:$Q,5,0),0)</f>
        <v>0</v>
      </c>
      <c r="CU47" s="304">
        <f>IFERROR(VLOOKUP(AN47,装备!$B:$C,2,0),0)</f>
        <v>0</v>
      </c>
      <c r="CV47" s="304">
        <f>IFERROR(VLOOKUP($AN47,装备!$B:$Q,5,0),0)</f>
        <v>0</v>
      </c>
      <c r="CW47" s="304">
        <f>IFERROR(VLOOKUP($AN47,装备!$B:$Q,6,0),0)</f>
        <v>0</v>
      </c>
      <c r="CX47" s="304">
        <f>IFERROR(VLOOKUP($AN47,装备!$B:$Q,7,0),0)</f>
        <v>0</v>
      </c>
      <c r="CY47" s="304">
        <f>IFERROR(VLOOKUP($AN47,装备!$B:$Q,8,0),0)</f>
        <v>0</v>
      </c>
      <c r="CZ47" s="304">
        <f>IFERROR(VLOOKUP($AN47,装备!$B:$Q,9,0),0)</f>
        <v>0</v>
      </c>
      <c r="DA47" s="304">
        <f>IFERROR(VLOOKUP($AN47,装备!$B:$Q,10,0),0)</f>
        <v>0</v>
      </c>
      <c r="DB47" s="304">
        <f>IFERROR(VLOOKUP($AN47,装备!$B:$Q,11,0),0)</f>
        <v>0</v>
      </c>
      <c r="DC47" s="304">
        <f>IFERROR(VLOOKUP($AN47,装备!$B:$Q,12,0),0)</f>
        <v>0</v>
      </c>
      <c r="DD47" s="304">
        <f>IFERROR(VLOOKUP($AN47,装备!$B:$Q,13,0),0)</f>
        <v>0</v>
      </c>
      <c r="DE47" s="304">
        <f>IFERROR(VLOOKUP($AN47,装备!$B:$Q,14,0),0)</f>
        <v>0</v>
      </c>
      <c r="DF47" s="304">
        <f>IFERROR(VLOOKUP($AN47,装备!$B:$Q,16,0),0)</f>
        <v>0</v>
      </c>
      <c r="DG47" s="304">
        <f>IFERROR(VLOOKUP($AN47,装备!$B:$Q,5,0),0)</f>
        <v>0</v>
      </c>
      <c r="DH47" s="304">
        <f>IFERROR(VLOOKUP(AO47,装备!$B:$C,2,0),0)</f>
        <v>0</v>
      </c>
      <c r="DI47" s="304">
        <f>IFERROR(VLOOKUP($AO47,装备!$B:$Q,5,0),0)</f>
        <v>0</v>
      </c>
      <c r="DJ47" s="304">
        <f>IFERROR(VLOOKUP($AO47,装备!$B:$Q,6,0),0)</f>
        <v>0</v>
      </c>
      <c r="DK47" s="304">
        <f>IFERROR(VLOOKUP($AO47,装备!$B:$Q,7,0),0)</f>
        <v>0</v>
      </c>
      <c r="DL47" s="304">
        <f>IFERROR(VLOOKUP($AO47,装备!$B:$Q,8,0),0)</f>
        <v>0</v>
      </c>
      <c r="DM47" s="304">
        <f>IFERROR(VLOOKUP($AO47,装备!$B:$Q,9,0),0)</f>
        <v>0</v>
      </c>
      <c r="DN47" s="304">
        <f>IFERROR(VLOOKUP($AO47,装备!$B:$Q,10,0),0)</f>
        <v>0</v>
      </c>
      <c r="DO47" s="304">
        <f>IFERROR(VLOOKUP($AO47,装备!$B:$Q,11,0),0)</f>
        <v>0</v>
      </c>
      <c r="DP47" s="304">
        <f>IFERROR(VLOOKUP($AO47,装备!$B:$Q,12,0),0)</f>
        <v>0</v>
      </c>
      <c r="DQ47" s="304">
        <f>IFERROR(VLOOKUP($AO47,装备!$B:$Q,13,0),0)</f>
        <v>0</v>
      </c>
      <c r="DR47" s="304">
        <f>IFERROR(VLOOKUP($AO47,装备!$B:$Q,14,0),0)</f>
        <v>0</v>
      </c>
      <c r="DS47" s="304">
        <f>IFERROR(VLOOKUP($AO47,装备!$B:$Q,16,0),0)</f>
        <v>0</v>
      </c>
      <c r="DT47" s="304">
        <f>IFERROR(VLOOKUP($AO47,装备!$B:$Q,5,0),0)</f>
        <v>0</v>
      </c>
    </row>
    <row r="48" spans="1:124" ht="27">
      <c r="A48" s="301">
        <f>改造舰娘!$A44</f>
        <v>11004712</v>
      </c>
      <c r="B48" s="354" t="s">
        <v>11</v>
      </c>
      <c r="C48" s="323"/>
      <c r="D48" s="323">
        <f t="shared" si="0"/>
        <v>110</v>
      </c>
      <c r="E48" s="303">
        <f>改造舰娘!$C44</f>
        <v>4</v>
      </c>
      <c r="F48" s="304" t="str">
        <f>改造舰娘!$D44</f>
        <v>轻巡</v>
      </c>
      <c r="G48" s="304" t="str">
        <f>改造舰娘!$E44</f>
        <v>中型</v>
      </c>
      <c r="H48" s="304" t="str">
        <f>改造舰娘!$F44</f>
        <v>护卫舰</v>
      </c>
      <c r="I48" s="452">
        <f>改造舰娘!$AR44</f>
        <v>3</v>
      </c>
      <c r="J48" s="304" t="str">
        <f>改造舰娘!$G44</f>
        <v>德国</v>
      </c>
      <c r="K48" s="312">
        <f>改造舰娘!$H44+(BV48+CI48+CV48+DI48)*$C$2</f>
        <v>48</v>
      </c>
      <c r="L48" s="304">
        <f>改造舰娘!$I44</f>
        <v>0</v>
      </c>
      <c r="M48" s="304">
        <f>改造舰娘!$J44</f>
        <v>2</v>
      </c>
      <c r="N48" s="518">
        <f>改造舰娘!$K44</f>
        <v>2</v>
      </c>
      <c r="O48" s="304">
        <f>改造舰娘!$L44+((CE48+CR48+DE48+DR48)*$C$2)</f>
        <v>15</v>
      </c>
      <c r="P48" s="304" t="str">
        <f>IF($C$2=1,(IF(ISERROR(FIND("超长",改造舰娘!$M44&amp;CC48&amp;CP48&amp;DC48&amp;DP48,1)),IF(ISERROR(FIND("长",改造舰娘!$M44&amp;CC48&amp;CP48&amp;DC48&amp;DP48,1)),IF(ISERROR(FIND("中",改造舰娘!$M44&amp;CC48&amp;CP48&amp;DC48&amp;DP48,1)),IF(ISERROR(FIND("短",改造舰娘!$M44&amp;CC48&amp;CP48&amp;DC48&amp;DP48,1)),IF(ISERROR(FIND("无",改造舰娘!$M44&amp;CC48&amp;CP48&amp;DC48&amp;DP48,1)),0,"无"),"短"),"中"),"长"),"超长")),改造舰娘!$M44)</f>
        <v>中</v>
      </c>
      <c r="Q48" s="303">
        <f>改造舰娘!$N44</f>
        <v>32.5</v>
      </c>
      <c r="R48" s="304">
        <f>(改造舰娘!$P44)+(改造舰娘!$Q44)*$C$3+((BW48+CJ48+CW48+DJ48)*$C$2)</f>
        <v>58</v>
      </c>
      <c r="S48" s="304">
        <f>(改造舰娘!$R44)+(改造舰娘!$S44)*$C$3+((BY48+CL48+CY48+DL48)*$C$2)</f>
        <v>70</v>
      </c>
      <c r="T48" s="304">
        <f>(改造舰娘!$T44)+(改造舰娘!$U44)*$C$3+((BX48+CK48+CX48+DK48)*$C$2)</f>
        <v>42</v>
      </c>
      <c r="U48" s="304">
        <f>(改造舰娘!$V44)+(改造舰娘!$W44)*$C$3+((CG48+CT48+DG48+DT48)*$C$2)</f>
        <v>60</v>
      </c>
      <c r="V48" s="305">
        <f>INT((((改造舰娘!$Y44)-(改造舰娘!$X44))*(((IF(D48=0,C48,D48))-1)/99))+改造舰娘!$X44)+((CB48+CO48+DB48+DO48)*$C$2)</f>
        <v>96</v>
      </c>
      <c r="W48" s="304">
        <f>INT((((改造舰娘!$AA44)-(改造舰娘!$Z44))*(((IF(D48=0,C48,D48))-1)/99))+改造舰娘!$Z44)+((CD48+CQ48+DD48+DQ48)*$C$2)</f>
        <v>78</v>
      </c>
      <c r="X48" s="304">
        <f>INT((((改造舰娘!$AC44)-(改造舰娘!$AB44))*(((IF(D48=0,C48,D48))-1)/99))+改造舰娘!$AB44)+((CA48+CN48+DA48+DN48)*$C$2)</f>
        <v>33</v>
      </c>
      <c r="Y48" s="303">
        <f>INT((((改造舰娘!$AE44)-(改造舰娘!$AD44))*(((IF(D48=0,C48,D48))-1)/99))+改造舰娘!$AD44)+((BZ48+CM48+CZ48+DM48)*$C$2)</f>
        <v>74</v>
      </c>
      <c r="Z48" s="474">
        <f>IF(改造舰娘!$AF44=0,"",改造舰娘!$AF44)</f>
        <v>2</v>
      </c>
      <c r="AA48" s="304">
        <f>IF(改造舰娘!$AG44="","",改造舰娘!$AG44)</f>
        <v>2</v>
      </c>
      <c r="AB48" s="304">
        <f>IF(改造舰娘!$AH44="","",改造舰娘!$AH44)</f>
        <v>2</v>
      </c>
      <c r="AC48" s="304" t="str">
        <f>IF(改造舰娘!$AI44="","",改造舰娘!$AI44)</f>
        <v/>
      </c>
      <c r="AD48" s="304">
        <f>IF(改造舰娘!$AJ44="","",改造舰娘!$AJ44)</f>
        <v>6</v>
      </c>
      <c r="AE48" s="305">
        <f>IF(改造舰娘!$AK44="","",改造舰娘!$AK44)</f>
        <v>0</v>
      </c>
      <c r="AF48" s="304" t="str">
        <f>IF(改造舰娘!$AL44="","",改造舰娘!$AL44)</f>
        <v/>
      </c>
      <c r="AG48" s="304" t="str">
        <f>IF(改造舰娘!$AM44="","",改造舰娘!$AM44)</f>
        <v/>
      </c>
      <c r="AH48" s="304" t="str">
        <f>IF(改造舰娘!$AN44="","",改造舰娘!$AN44)</f>
        <v/>
      </c>
      <c r="AI48" s="304" t="str">
        <f>IF(改造舰娘!$AO44="","",改造舰娘!$AO44)</f>
        <v/>
      </c>
      <c r="AJ48" s="304" t="str">
        <f>IF(改造舰娘!$AP44="","",改造舰娘!$AP44)</f>
        <v/>
      </c>
      <c r="AK48" s="303" t="str">
        <f>IF(改造舰娘!$AQ44="","",改造舰娘!$AQ44)</f>
        <v/>
      </c>
      <c r="AL48" s="306" t="str">
        <f>IF(改造舰娘!$AS44="","",改造舰娘!$AS44)</f>
        <v>G国三联150毫米炮</v>
      </c>
      <c r="AM48" s="306" t="str">
        <f>IF(改造舰娘!$AT44="","",改造舰娘!$AT44)</f>
        <v>雷达告警装置</v>
      </c>
      <c r="AN48" s="306" t="str">
        <f>IF(改造舰娘!$AU44="","",改造舰娘!$AU44)</f>
        <v>柴油机</v>
      </c>
      <c r="AO48" s="306" t="str">
        <f>IF(改造舰娘!$AV44="","",改造舰娘!$AV44)</f>
        <v/>
      </c>
      <c r="AP48" s="307" t="str">
        <f>IF(改造舰娘!$AW44="","",改造舰娘!$AW44)</f>
        <v>破交袭击(3级)：攻击航速低于或等于自己的敌方单位时提升12%暴击率，被航速高于或等于自己的单位攻击时回避率提升12%。</v>
      </c>
      <c r="AQ48" s="308" t="str">
        <f>IF(改造舰娘!$AX44="","",改造舰娘!$AX44)</f>
        <v/>
      </c>
      <c r="AR48" s="304">
        <f>IF(改造舰娘!$AY44="","",改造舰娘!$AY44)</f>
        <v>20</v>
      </c>
      <c r="AS48" s="304">
        <f>IF(改造舰娘!$AZ44="","",改造舰娘!$AZ44)</f>
        <v>25</v>
      </c>
      <c r="AT48" s="304">
        <f>IF(改造舰娘!$BA44="","",改造舰娘!$BA44)</f>
        <v>0.8</v>
      </c>
      <c r="AU48" s="304">
        <f>IF(改造舰娘!$BB44="","",改造舰娘!$BB44)</f>
        <v>1.65</v>
      </c>
      <c r="AV48" s="305">
        <f>IF((改造舰娘!$BG44+改造舰娘!$BK44*$C$4)=0,"",(改造舰娘!$BG44+改造舰娘!$BK44*$C$4))</f>
        <v>33</v>
      </c>
      <c r="AW48" s="304">
        <f>IF((改造舰娘!$BH44+改造舰娘!$BL44*$C$4)=0,"",(改造舰娘!$BH44+改造舰娘!$BL44*$C$4))</f>
        <v>18</v>
      </c>
      <c r="AX48" s="304">
        <f>IF((改造舰娘!$BI44+改造舰娘!$BM44*$C$4)=0,"",(改造舰娘!$BI44+改造舰娘!$BM44*$C$4))</f>
        <v>35</v>
      </c>
      <c r="AY48" s="303">
        <f>IF((改造舰娘!$BJ44+改造舰娘!$BN44*$C$4)=0,"",(改造舰娘!$BJ44+改造舰娘!$BN44*$C$4))</f>
        <v>10</v>
      </c>
      <c r="AZ48" s="500">
        <f>IF(改造舰娘!BC44="","",改造舰娘!BC44)</f>
        <v>14</v>
      </c>
      <c r="BA48" s="500">
        <f>IF(改造舰娘!BD44="","",改造舰娘!BD44)</f>
        <v>25</v>
      </c>
      <c r="BB48" s="500">
        <f>IF(改造舰娘!BE44="","",改造舰娘!BE44)</f>
        <v>13</v>
      </c>
      <c r="BC48" s="498">
        <f>IF(改造舰娘!BF44="","",改造舰娘!BF44)</f>
        <v>15</v>
      </c>
      <c r="BD48" s="125" t="s">
        <v>5573</v>
      </c>
      <c r="BE48" s="339" t="b">
        <f>IF(改造舰娘!$BP44="","")</f>
        <v>0</v>
      </c>
      <c r="BF48" s="306" t="b">
        <f>IF(改造舰娘!$BQ44="","")</f>
        <v>0</v>
      </c>
      <c r="BG48" s="329" t="str">
        <f>IF(改造舰娘!$BR44="","")</f>
        <v/>
      </c>
      <c r="BH48" s="340" t="str">
        <f>IF(改造舰娘!$BS44="","")</f>
        <v/>
      </c>
      <c r="BU48" s="304">
        <f>IFERROR(VLOOKUP(AL48,装备!$B:$C,2,0),0)</f>
        <v>3</v>
      </c>
      <c r="BV48" s="304">
        <f>IFERROR(VLOOKUP($AL48,装备!$B:$Q,5,0),0)</f>
        <v>0</v>
      </c>
      <c r="BW48" s="304">
        <f>IFERROR(VLOOKUP($AL48,装备!$B:$Q,6,0),0)</f>
        <v>5</v>
      </c>
      <c r="BX48" s="304">
        <f>IFERROR(VLOOKUP($AL48,装备!$B:$Q,7,0),0)</f>
        <v>0</v>
      </c>
      <c r="BY48" s="304">
        <f>IFERROR(VLOOKUP($AL48,装备!$B:$Q,8,0),0)</f>
        <v>0</v>
      </c>
      <c r="BZ48" s="304">
        <f>IFERROR(VLOOKUP($AL48,装备!$B:$Q,9,0),0)</f>
        <v>0</v>
      </c>
      <c r="CA48" s="304">
        <f>IFERROR(VLOOKUP($AL48,装备!$B:$Q,10,0),0)</f>
        <v>0</v>
      </c>
      <c r="CB48" s="304">
        <f>IFERROR(VLOOKUP($AL48,装备!$B:$Q,11,0),0)</f>
        <v>2</v>
      </c>
      <c r="CC48" s="304" t="str">
        <f>IFERROR(VLOOKUP($AL48,装备!$B:$Q,12,0),0)</f>
        <v>中</v>
      </c>
      <c r="CD48" s="304">
        <f>IFERROR(VLOOKUP($AL48,装备!$B:$Q,13,0),0)</f>
        <v>0</v>
      </c>
      <c r="CE48" s="304">
        <f>IFERROR(VLOOKUP($AL48,装备!$B:$Q,14,0),0)</f>
        <v>0</v>
      </c>
      <c r="CF48" s="304">
        <f>IFERROR(VLOOKUP($AL48,装备!$B:$Q,16,0),0)</f>
        <v>0</v>
      </c>
      <c r="CG48" s="304">
        <f>IFERROR(VLOOKUP($AL48,装备!$B:$Q,5,0),0)</f>
        <v>0</v>
      </c>
      <c r="CH48" s="304">
        <f>IFERROR(VLOOKUP(AM48,装备!$B:$C,2,0),0)</f>
        <v>4</v>
      </c>
      <c r="CI48" s="304">
        <f>IFERROR(VLOOKUP($AM48,装备!$B:$Q,5,0),0)</f>
        <v>0</v>
      </c>
      <c r="CJ48" s="304">
        <f>IFERROR(VLOOKUP($AM48,装备!$B:$Q,6,0),0)</f>
        <v>0</v>
      </c>
      <c r="CK48" s="304">
        <f>IFERROR(VLOOKUP($AM48,装备!$B:$Q,7,0),0)</f>
        <v>0</v>
      </c>
      <c r="CL48" s="304">
        <f>IFERROR(VLOOKUP($AM48,装备!$B:$Q,8,0),0)</f>
        <v>0</v>
      </c>
      <c r="CM48" s="304">
        <f>IFERROR(VLOOKUP($AM48,装备!$B:$Q,9,0),0)</f>
        <v>0</v>
      </c>
      <c r="CN48" s="304">
        <f>IFERROR(VLOOKUP($AM48,装备!$B:$Q,10,0),0)</f>
        <v>2</v>
      </c>
      <c r="CO48" s="304">
        <f>IFERROR(VLOOKUP($AM48,装备!$B:$Q,11,0),0)</f>
        <v>0</v>
      </c>
      <c r="CP48" s="304" t="str">
        <f>IFERROR(VLOOKUP($AM48,装备!$B:$Q,12,0),0)</f>
        <v>无</v>
      </c>
      <c r="CQ48" s="304">
        <f>IFERROR(VLOOKUP($AM48,装备!$B:$Q,13,0),0)</f>
        <v>5</v>
      </c>
      <c r="CR48" s="304">
        <f>IFERROR(VLOOKUP($AM48,装备!$B:$Q,14,0),0)</f>
        <v>1</v>
      </c>
      <c r="CS48" s="304">
        <f>IFERROR(VLOOKUP($AM48,装备!$B:$Q,16,0),0)</f>
        <v>0</v>
      </c>
      <c r="CT48" s="304">
        <f>IFERROR(VLOOKUP($AM48,装备!$B:$Q,5,0),0)</f>
        <v>0</v>
      </c>
      <c r="CU48" s="304">
        <f>IFERROR(VLOOKUP(AN48,装备!$B:$C,2,0),0)</f>
        <v>4</v>
      </c>
      <c r="CV48" s="304">
        <f>IFERROR(VLOOKUP($AN48,装备!$B:$Q,5,0),0)</f>
        <v>0</v>
      </c>
      <c r="CW48" s="304">
        <f>IFERROR(VLOOKUP($AN48,装备!$B:$Q,6,0),0)</f>
        <v>0</v>
      </c>
      <c r="CX48" s="304">
        <f>IFERROR(VLOOKUP($AN48,装备!$B:$Q,7,0),0)</f>
        <v>0</v>
      </c>
      <c r="CY48" s="304">
        <f>IFERROR(VLOOKUP($AN48,装备!$B:$Q,8,0),0)</f>
        <v>0</v>
      </c>
      <c r="CZ48" s="304">
        <f>IFERROR(VLOOKUP($AN48,装备!$B:$Q,9,0),0)</f>
        <v>0</v>
      </c>
      <c r="DA48" s="304">
        <f>IFERROR(VLOOKUP($AN48,装备!$B:$Q,10,0),0)</f>
        <v>0</v>
      </c>
      <c r="DB48" s="304">
        <f>IFERROR(VLOOKUP($AN48,装备!$B:$Q,11,0),0)</f>
        <v>0</v>
      </c>
      <c r="DC48" s="304" t="str">
        <f>IFERROR(VLOOKUP($AN48,装备!$B:$Q,12,0),0)</f>
        <v>无</v>
      </c>
      <c r="DD48" s="304">
        <f>IFERROR(VLOOKUP($AN48,装备!$B:$Q,13,0),0)</f>
        <v>5</v>
      </c>
      <c r="DE48" s="304">
        <f>IFERROR(VLOOKUP($AN48,装备!$B:$Q,14,0),0)</f>
        <v>3</v>
      </c>
      <c r="DF48" s="304">
        <f>IFERROR(VLOOKUP($AN48,装备!$B:$Q,16,0),0)</f>
        <v>0</v>
      </c>
      <c r="DG48" s="304">
        <f>IFERROR(VLOOKUP($AN48,装备!$B:$Q,5,0),0)</f>
        <v>0</v>
      </c>
      <c r="DH48" s="304">
        <f>IFERROR(VLOOKUP(AO48,装备!$B:$C,2,0),0)</f>
        <v>0</v>
      </c>
      <c r="DI48" s="304">
        <f>IFERROR(VLOOKUP($AO48,装备!$B:$Q,5,0),0)</f>
        <v>0</v>
      </c>
      <c r="DJ48" s="304">
        <f>IFERROR(VLOOKUP($AO48,装备!$B:$Q,6,0),0)</f>
        <v>0</v>
      </c>
      <c r="DK48" s="304">
        <f>IFERROR(VLOOKUP($AO48,装备!$B:$Q,7,0),0)</f>
        <v>0</v>
      </c>
      <c r="DL48" s="304">
        <f>IFERROR(VLOOKUP($AO48,装备!$B:$Q,8,0),0)</f>
        <v>0</v>
      </c>
      <c r="DM48" s="304">
        <f>IFERROR(VLOOKUP($AO48,装备!$B:$Q,9,0),0)</f>
        <v>0</v>
      </c>
      <c r="DN48" s="304">
        <f>IFERROR(VLOOKUP($AO48,装备!$B:$Q,10,0),0)</f>
        <v>0</v>
      </c>
      <c r="DO48" s="304">
        <f>IFERROR(VLOOKUP($AO48,装备!$B:$Q,11,0),0)</f>
        <v>0</v>
      </c>
      <c r="DP48" s="304">
        <f>IFERROR(VLOOKUP($AO48,装备!$B:$Q,12,0),0)</f>
        <v>0</v>
      </c>
      <c r="DQ48" s="304">
        <f>IFERROR(VLOOKUP($AO48,装备!$B:$Q,13,0),0)</f>
        <v>0</v>
      </c>
      <c r="DR48" s="304">
        <f>IFERROR(VLOOKUP($AO48,装备!$B:$Q,14,0),0)</f>
        <v>0</v>
      </c>
      <c r="DS48" s="304">
        <f>IFERROR(VLOOKUP($AO48,装备!$B:$Q,16,0),0)</f>
        <v>0</v>
      </c>
      <c r="DT48" s="304">
        <f>IFERROR(VLOOKUP($AO48,装备!$B:$Q,5,0),0)</f>
        <v>0</v>
      </c>
    </row>
    <row r="49" spans="1:124" ht="27">
      <c r="A49" s="301">
        <f>改造舰娘!$A45</f>
        <v>11004812</v>
      </c>
      <c r="B49" s="354" t="s">
        <v>202</v>
      </c>
      <c r="C49" s="323"/>
      <c r="D49" s="323">
        <f t="shared" si="0"/>
        <v>110</v>
      </c>
      <c r="E49" s="303">
        <f>改造舰娘!$C45</f>
        <v>4</v>
      </c>
      <c r="F49" s="304" t="str">
        <f>改造舰娘!$D45</f>
        <v>轻巡</v>
      </c>
      <c r="G49" s="304" t="str">
        <f>改造舰娘!$E45</f>
        <v>中型</v>
      </c>
      <c r="H49" s="304" t="str">
        <f>改造舰娘!$F45</f>
        <v>护卫舰</v>
      </c>
      <c r="I49" s="452">
        <f>改造舰娘!$AR45</f>
        <v>3</v>
      </c>
      <c r="J49" s="304" t="str">
        <f>改造舰娘!$G45</f>
        <v>德国</v>
      </c>
      <c r="K49" s="312">
        <f>改造舰娘!$H45+(BV49+CI49+CV49+DI49)*$C$2</f>
        <v>48</v>
      </c>
      <c r="L49" s="304">
        <f>改造舰娘!$I45</f>
        <v>0</v>
      </c>
      <c r="M49" s="304">
        <f>改造舰娘!$J45</f>
        <v>2</v>
      </c>
      <c r="N49" s="518">
        <f>改造舰娘!$K45</f>
        <v>2</v>
      </c>
      <c r="O49" s="304">
        <f>改造舰娘!$L45+((CE49+CR49+DE49+DR49)*$C$2)</f>
        <v>15</v>
      </c>
      <c r="P49" s="304" t="str">
        <f>IF($C$2=1,(IF(ISERROR(FIND("超长",改造舰娘!$M45&amp;CC49&amp;CP49&amp;DC49&amp;DP49,1)),IF(ISERROR(FIND("长",改造舰娘!$M45&amp;CC49&amp;CP49&amp;DC49&amp;DP49,1)),IF(ISERROR(FIND("中",改造舰娘!$M45&amp;CC49&amp;CP49&amp;DC49&amp;DP49,1)),IF(ISERROR(FIND("短",改造舰娘!$M45&amp;CC49&amp;CP49&amp;DC49&amp;DP49,1)),IF(ISERROR(FIND("无",改造舰娘!$M45&amp;CC49&amp;CP49&amp;DC49&amp;DP49,1)),0,"无"),"短"),"中"),"长"),"超长")),改造舰娘!$M45)</f>
        <v>中</v>
      </c>
      <c r="Q49" s="303">
        <f>改造舰娘!$N45</f>
        <v>32.5</v>
      </c>
      <c r="R49" s="304">
        <f>(改造舰娘!$P45)+(改造舰娘!$Q45)*$C$3+((BW49+CJ49+CW49+DJ49)*$C$2)</f>
        <v>58</v>
      </c>
      <c r="S49" s="304">
        <f>(改造舰娘!$R45)+(改造舰娘!$S45)*$C$3+((BY49+CL49+CY49+DL49)*$C$2)</f>
        <v>70</v>
      </c>
      <c r="T49" s="304">
        <f>(改造舰娘!$T45)+(改造舰娘!$U45)*$C$3+((BX49+CK49+CX49+DK49)*$C$2)</f>
        <v>42</v>
      </c>
      <c r="U49" s="304">
        <f>(改造舰娘!$V45)+(改造舰娘!$W45)*$C$3+((CG49+CT49+DG49+DT49)*$C$2)</f>
        <v>60</v>
      </c>
      <c r="V49" s="305">
        <f>INT((((改造舰娘!$Y45)-(改造舰娘!$X45))*(((IF(D49=0,C49,D49))-1)/99))+改造舰娘!$X45)+((CB49+CO49+DB49+DO49)*$C$2)</f>
        <v>96</v>
      </c>
      <c r="W49" s="304">
        <f>INT((((改造舰娘!$AA45)-(改造舰娘!$Z45))*(((IF(D49=0,C49,D49))-1)/99))+改造舰娘!$Z45)+((CD49+CQ49+DD49+DQ49)*$C$2)</f>
        <v>78</v>
      </c>
      <c r="X49" s="304">
        <f>INT((((改造舰娘!$AC45)-(改造舰娘!$AB45))*(((IF(D49=0,C49,D49))-1)/99))+改造舰娘!$AB45)+((CA49+CN49+DA49+DN49)*$C$2)</f>
        <v>33</v>
      </c>
      <c r="Y49" s="303">
        <f>INT((((改造舰娘!$AE45)-(改造舰娘!$AD45))*(((IF(D49=0,C49,D49))-1)/99))+改造舰娘!$AD45)+((BZ49+CM49+CZ49+DM49)*$C$2)</f>
        <v>74</v>
      </c>
      <c r="Z49" s="474">
        <f>IF(改造舰娘!$AF45=0,"",改造舰娘!$AF45)</f>
        <v>2</v>
      </c>
      <c r="AA49" s="304">
        <f>IF(改造舰娘!$AG45="","",改造舰娘!$AG45)</f>
        <v>2</v>
      </c>
      <c r="AB49" s="304">
        <f>IF(改造舰娘!$AH45="","",改造舰娘!$AH45)</f>
        <v>2</v>
      </c>
      <c r="AC49" s="304" t="str">
        <f>IF(改造舰娘!$AI45="","",改造舰娘!$AI45)</f>
        <v/>
      </c>
      <c r="AD49" s="304">
        <f>IF(改造舰娘!$AJ45="","",改造舰娘!$AJ45)</f>
        <v>6</v>
      </c>
      <c r="AE49" s="305">
        <f>IF(改造舰娘!$AK45="","",改造舰娘!$AK45)</f>
        <v>0</v>
      </c>
      <c r="AF49" s="304" t="str">
        <f>IF(改造舰娘!$AL45="","",改造舰娘!$AL45)</f>
        <v/>
      </c>
      <c r="AG49" s="304" t="str">
        <f>IF(改造舰娘!$AM45="","",改造舰娘!$AM45)</f>
        <v/>
      </c>
      <c r="AH49" s="304" t="str">
        <f>IF(改造舰娘!$AN45="","",改造舰娘!$AN45)</f>
        <v/>
      </c>
      <c r="AI49" s="304" t="str">
        <f>IF(改造舰娘!$AO45="","",改造舰娘!$AO45)</f>
        <v/>
      </c>
      <c r="AJ49" s="304" t="str">
        <f>IF(改造舰娘!$AP45="","",改造舰娘!$AP45)</f>
        <v/>
      </c>
      <c r="AK49" s="303" t="str">
        <f>IF(改造舰娘!$AQ45="","",改造舰娘!$AQ45)</f>
        <v/>
      </c>
      <c r="AL49" s="306" t="str">
        <f>IF(改造舰娘!$AS45="","",改造舰娘!$AS45)</f>
        <v>G国三联150毫米炮</v>
      </c>
      <c r="AM49" s="306" t="str">
        <f>IF(改造舰娘!$AT45="","",改造舰娘!$AT45)</f>
        <v>雷达告警装置</v>
      </c>
      <c r="AN49" s="306" t="str">
        <f>IF(改造舰娘!$AU45="","",改造舰娘!$AU45)</f>
        <v>柴油机</v>
      </c>
      <c r="AO49" s="306" t="str">
        <f>IF(改造舰娘!$AV45="","",改造舰娘!$AV45)</f>
        <v/>
      </c>
      <c r="AP49" s="307" t="str">
        <f>IF(改造舰娘!$AW45="","",改造舰娘!$AW45)</f>
        <v>破交袭击(3级)：攻击航速低于或等于自己的敌方单位时提升12%暴击率，被航速高于或等于自己的单位攻击时回避率提升12%。</v>
      </c>
      <c r="AQ49" s="308" t="str">
        <f>IF(改造舰娘!$AX45="","",改造舰娘!$AX45)</f>
        <v/>
      </c>
      <c r="AR49" s="304">
        <f>IF(改造舰娘!$AY45="","",改造舰娘!$AY45)</f>
        <v>20</v>
      </c>
      <c r="AS49" s="304">
        <f>IF(改造舰娘!$AZ45="","",改造舰娘!$AZ45)</f>
        <v>25</v>
      </c>
      <c r="AT49" s="304">
        <f>IF(改造舰娘!$BA45="","",改造舰娘!$BA45)</f>
        <v>0.8</v>
      </c>
      <c r="AU49" s="304">
        <f>IF(改造舰娘!$BB45="","",改造舰娘!$BB45)</f>
        <v>1.65</v>
      </c>
      <c r="AV49" s="305">
        <f>IF((改造舰娘!$BG45+改造舰娘!$BK45*$C$4)=0,"",(改造舰娘!$BG45+改造舰娘!$BK45*$C$4))</f>
        <v>33</v>
      </c>
      <c r="AW49" s="304">
        <f>IF((改造舰娘!$BH45+改造舰娘!$BL45*$C$4)=0,"",(改造舰娘!$BH45+改造舰娘!$BL45*$C$4))</f>
        <v>18</v>
      </c>
      <c r="AX49" s="304">
        <f>IF((改造舰娘!$BI45+改造舰娘!$BM45*$C$4)=0,"",(改造舰娘!$BI45+改造舰娘!$BM45*$C$4))</f>
        <v>35</v>
      </c>
      <c r="AY49" s="303">
        <f>IF((改造舰娘!$BJ45+改造舰娘!$BN45*$C$4)=0,"",(改造舰娘!$BJ45+改造舰娘!$BN45*$C$4))</f>
        <v>10</v>
      </c>
      <c r="AZ49" s="500">
        <f>IF(改造舰娘!BC45="","",改造舰娘!BC45)</f>
        <v>14</v>
      </c>
      <c r="BA49" s="500">
        <f>IF(改造舰娘!BD45="","",改造舰娘!BD45)</f>
        <v>25</v>
      </c>
      <c r="BB49" s="500">
        <f>IF(改造舰娘!BE45="","",改造舰娘!BE45)</f>
        <v>13</v>
      </c>
      <c r="BC49" s="498">
        <f>IF(改造舰娘!BF45="","",改造舰娘!BF45)</f>
        <v>15</v>
      </c>
      <c r="BD49" s="125" t="s">
        <v>5574</v>
      </c>
      <c r="BE49" s="339" t="b">
        <f>IF(改造舰娘!$BP45="","")</f>
        <v>0</v>
      </c>
      <c r="BF49" s="306" t="b">
        <f>IF(改造舰娘!$BQ45="","")</f>
        <v>0</v>
      </c>
      <c r="BG49" s="329" t="str">
        <f>IF(改造舰娘!$BR45="","")</f>
        <v/>
      </c>
      <c r="BH49" s="340" t="str">
        <f>IF(改造舰娘!$BS45="","")</f>
        <v/>
      </c>
      <c r="BU49" s="304">
        <f>IFERROR(VLOOKUP(AL49,装备!$B:$C,2,0),0)</f>
        <v>3</v>
      </c>
      <c r="BV49" s="304">
        <f>IFERROR(VLOOKUP($AL49,装备!$B:$Q,5,0),0)</f>
        <v>0</v>
      </c>
      <c r="BW49" s="304">
        <f>IFERROR(VLOOKUP($AL49,装备!$B:$Q,6,0),0)</f>
        <v>5</v>
      </c>
      <c r="BX49" s="304">
        <f>IFERROR(VLOOKUP($AL49,装备!$B:$Q,7,0),0)</f>
        <v>0</v>
      </c>
      <c r="BY49" s="304">
        <f>IFERROR(VLOOKUP($AL49,装备!$B:$Q,8,0),0)</f>
        <v>0</v>
      </c>
      <c r="BZ49" s="304">
        <f>IFERROR(VLOOKUP($AL49,装备!$B:$Q,9,0),0)</f>
        <v>0</v>
      </c>
      <c r="CA49" s="304">
        <f>IFERROR(VLOOKUP($AL49,装备!$B:$Q,10,0),0)</f>
        <v>0</v>
      </c>
      <c r="CB49" s="304">
        <f>IFERROR(VLOOKUP($AL49,装备!$B:$Q,11,0),0)</f>
        <v>2</v>
      </c>
      <c r="CC49" s="304" t="str">
        <f>IFERROR(VLOOKUP($AL49,装备!$B:$Q,12,0),0)</f>
        <v>中</v>
      </c>
      <c r="CD49" s="304">
        <f>IFERROR(VLOOKUP($AL49,装备!$B:$Q,13,0),0)</f>
        <v>0</v>
      </c>
      <c r="CE49" s="304">
        <f>IFERROR(VLOOKUP($AL49,装备!$B:$Q,14,0),0)</f>
        <v>0</v>
      </c>
      <c r="CF49" s="304">
        <f>IFERROR(VLOOKUP($AL49,装备!$B:$Q,16,0),0)</f>
        <v>0</v>
      </c>
      <c r="CG49" s="304">
        <f>IFERROR(VLOOKUP($AL49,装备!$B:$Q,5,0),0)</f>
        <v>0</v>
      </c>
      <c r="CH49" s="304">
        <f>IFERROR(VLOOKUP(AM49,装备!$B:$C,2,0),0)</f>
        <v>4</v>
      </c>
      <c r="CI49" s="304">
        <f>IFERROR(VLOOKUP($AM49,装备!$B:$Q,5,0),0)</f>
        <v>0</v>
      </c>
      <c r="CJ49" s="304">
        <f>IFERROR(VLOOKUP($AM49,装备!$B:$Q,6,0),0)</f>
        <v>0</v>
      </c>
      <c r="CK49" s="304">
        <f>IFERROR(VLOOKUP($AM49,装备!$B:$Q,7,0),0)</f>
        <v>0</v>
      </c>
      <c r="CL49" s="304">
        <f>IFERROR(VLOOKUP($AM49,装备!$B:$Q,8,0),0)</f>
        <v>0</v>
      </c>
      <c r="CM49" s="304">
        <f>IFERROR(VLOOKUP($AM49,装备!$B:$Q,9,0),0)</f>
        <v>0</v>
      </c>
      <c r="CN49" s="304">
        <f>IFERROR(VLOOKUP($AM49,装备!$B:$Q,10,0),0)</f>
        <v>2</v>
      </c>
      <c r="CO49" s="304">
        <f>IFERROR(VLOOKUP($AM49,装备!$B:$Q,11,0),0)</f>
        <v>0</v>
      </c>
      <c r="CP49" s="304" t="str">
        <f>IFERROR(VLOOKUP($AM49,装备!$B:$Q,12,0),0)</f>
        <v>无</v>
      </c>
      <c r="CQ49" s="304">
        <f>IFERROR(VLOOKUP($AM49,装备!$B:$Q,13,0),0)</f>
        <v>5</v>
      </c>
      <c r="CR49" s="304">
        <f>IFERROR(VLOOKUP($AM49,装备!$B:$Q,14,0),0)</f>
        <v>1</v>
      </c>
      <c r="CS49" s="304">
        <f>IFERROR(VLOOKUP($AM49,装备!$B:$Q,16,0),0)</f>
        <v>0</v>
      </c>
      <c r="CT49" s="304">
        <f>IFERROR(VLOOKUP($AM49,装备!$B:$Q,5,0),0)</f>
        <v>0</v>
      </c>
      <c r="CU49" s="304">
        <f>IFERROR(VLOOKUP(AN49,装备!$B:$C,2,0),0)</f>
        <v>4</v>
      </c>
      <c r="CV49" s="304">
        <f>IFERROR(VLOOKUP($AN49,装备!$B:$Q,5,0),0)</f>
        <v>0</v>
      </c>
      <c r="CW49" s="304">
        <f>IFERROR(VLOOKUP($AN49,装备!$B:$Q,6,0),0)</f>
        <v>0</v>
      </c>
      <c r="CX49" s="304">
        <f>IFERROR(VLOOKUP($AN49,装备!$B:$Q,7,0),0)</f>
        <v>0</v>
      </c>
      <c r="CY49" s="304">
        <f>IFERROR(VLOOKUP($AN49,装备!$B:$Q,8,0),0)</f>
        <v>0</v>
      </c>
      <c r="CZ49" s="304">
        <f>IFERROR(VLOOKUP($AN49,装备!$B:$Q,9,0),0)</f>
        <v>0</v>
      </c>
      <c r="DA49" s="304">
        <f>IFERROR(VLOOKUP($AN49,装备!$B:$Q,10,0),0)</f>
        <v>0</v>
      </c>
      <c r="DB49" s="304">
        <f>IFERROR(VLOOKUP($AN49,装备!$B:$Q,11,0),0)</f>
        <v>0</v>
      </c>
      <c r="DC49" s="304" t="str">
        <f>IFERROR(VLOOKUP($AN49,装备!$B:$Q,12,0),0)</f>
        <v>无</v>
      </c>
      <c r="DD49" s="304">
        <f>IFERROR(VLOOKUP($AN49,装备!$B:$Q,13,0),0)</f>
        <v>5</v>
      </c>
      <c r="DE49" s="304">
        <f>IFERROR(VLOOKUP($AN49,装备!$B:$Q,14,0),0)</f>
        <v>3</v>
      </c>
      <c r="DF49" s="304">
        <f>IFERROR(VLOOKUP($AN49,装备!$B:$Q,16,0),0)</f>
        <v>0</v>
      </c>
      <c r="DG49" s="304">
        <f>IFERROR(VLOOKUP($AN49,装备!$B:$Q,5,0),0)</f>
        <v>0</v>
      </c>
      <c r="DH49" s="304">
        <f>IFERROR(VLOOKUP(AO49,装备!$B:$C,2,0),0)</f>
        <v>0</v>
      </c>
      <c r="DI49" s="304">
        <f>IFERROR(VLOOKUP($AO49,装备!$B:$Q,5,0),0)</f>
        <v>0</v>
      </c>
      <c r="DJ49" s="304">
        <f>IFERROR(VLOOKUP($AO49,装备!$B:$Q,6,0),0)</f>
        <v>0</v>
      </c>
      <c r="DK49" s="304">
        <f>IFERROR(VLOOKUP($AO49,装备!$B:$Q,7,0),0)</f>
        <v>0</v>
      </c>
      <c r="DL49" s="304">
        <f>IFERROR(VLOOKUP($AO49,装备!$B:$Q,8,0),0)</f>
        <v>0</v>
      </c>
      <c r="DM49" s="304">
        <f>IFERROR(VLOOKUP($AO49,装备!$B:$Q,9,0),0)</f>
        <v>0</v>
      </c>
      <c r="DN49" s="304">
        <f>IFERROR(VLOOKUP($AO49,装备!$B:$Q,10,0),0)</f>
        <v>0</v>
      </c>
      <c r="DO49" s="304">
        <f>IFERROR(VLOOKUP($AO49,装备!$B:$Q,11,0),0)</f>
        <v>0</v>
      </c>
      <c r="DP49" s="304">
        <f>IFERROR(VLOOKUP($AO49,装备!$B:$Q,12,0),0)</f>
        <v>0</v>
      </c>
      <c r="DQ49" s="304">
        <f>IFERROR(VLOOKUP($AO49,装备!$B:$Q,13,0),0)</f>
        <v>0</v>
      </c>
      <c r="DR49" s="304">
        <f>IFERROR(VLOOKUP($AO49,装备!$B:$Q,14,0),0)</f>
        <v>0</v>
      </c>
      <c r="DS49" s="304">
        <f>IFERROR(VLOOKUP($AO49,装备!$B:$Q,16,0),0)</f>
        <v>0</v>
      </c>
      <c r="DT49" s="304">
        <f>IFERROR(VLOOKUP($AO49,装备!$B:$Q,5,0),0)</f>
        <v>0</v>
      </c>
    </row>
    <row r="50" spans="1:124" ht="27">
      <c r="A50" s="301">
        <f>改造舰娘!$A46</f>
        <v>11004912</v>
      </c>
      <c r="B50" s="354" t="s">
        <v>3951</v>
      </c>
      <c r="C50" s="323"/>
      <c r="D50" s="323">
        <f t="shared" si="0"/>
        <v>110</v>
      </c>
      <c r="E50" s="303">
        <f>改造舰娘!$C46</f>
        <v>4</v>
      </c>
      <c r="F50" s="304" t="str">
        <f>改造舰娘!$D46</f>
        <v>轻巡</v>
      </c>
      <c r="G50" s="304" t="str">
        <f>改造舰娘!$E46</f>
        <v>中型</v>
      </c>
      <c r="H50" s="304" t="str">
        <f>改造舰娘!$F46</f>
        <v>护卫舰</v>
      </c>
      <c r="I50" s="452">
        <f>改造舰娘!$AR46</f>
        <v>3</v>
      </c>
      <c r="J50" s="304" t="str">
        <f>改造舰娘!$G46</f>
        <v>德国</v>
      </c>
      <c r="K50" s="312">
        <f>改造舰娘!$H46+(BV50+CI50+CV50+DI50)*$C$2</f>
        <v>48</v>
      </c>
      <c r="L50" s="304">
        <f>改造舰娘!$I46</f>
        <v>0</v>
      </c>
      <c r="M50" s="304">
        <f>改造舰娘!$J46</f>
        <v>2</v>
      </c>
      <c r="N50" s="518">
        <f>改造舰娘!$K46</f>
        <v>2</v>
      </c>
      <c r="O50" s="304">
        <f>改造舰娘!$L46+((CE50+CR50+DE50+DR50)*$C$2)</f>
        <v>18</v>
      </c>
      <c r="P50" s="304" t="str">
        <f>IF($C$2=1,(IF(ISERROR(FIND("超长",改造舰娘!$M46&amp;CC50&amp;CP50&amp;DC50&amp;DP50,1)),IF(ISERROR(FIND("长",改造舰娘!$M46&amp;CC50&amp;CP50&amp;DC50&amp;DP50,1)),IF(ISERROR(FIND("中",改造舰娘!$M46&amp;CC50&amp;CP50&amp;DC50&amp;DP50,1)),IF(ISERROR(FIND("短",改造舰娘!$M46&amp;CC50&amp;CP50&amp;DC50&amp;DP50,1)),IF(ISERROR(FIND("无",改造舰娘!$M46&amp;CC50&amp;CP50&amp;DC50&amp;DP50,1)),0,"无"),"短"),"中"),"长"),"超长")),改造舰娘!$M46)</f>
        <v>中</v>
      </c>
      <c r="Q50" s="303">
        <f>改造舰娘!$N46</f>
        <v>32.5</v>
      </c>
      <c r="R50" s="304">
        <f>(改造舰娘!$P46)+(改造舰娘!$Q46)*$C$3+((BW50+CJ50+CW50+DJ50)*$C$2)</f>
        <v>58</v>
      </c>
      <c r="S50" s="304">
        <f>(改造舰娘!$R46)+(改造舰娘!$S46)*$C$3+((BY50+CL50+CY50+DL50)*$C$2)</f>
        <v>70</v>
      </c>
      <c r="T50" s="304">
        <f>(改造舰娘!$T46)+(改造舰娘!$U46)*$C$3+((BX50+CK50+CX50+DK50)*$C$2)</f>
        <v>42</v>
      </c>
      <c r="U50" s="304">
        <f>(改造舰娘!$V46)+(改造舰娘!$W46)*$C$3+((CG50+CT50+DG50+DT50)*$C$2)</f>
        <v>63</v>
      </c>
      <c r="V50" s="305">
        <f>INT((((改造舰娘!$Y46)-(改造舰娘!$X46))*(((IF(D50=0,C50,D50))-1)/99))+改造舰娘!$X46)+((CB50+CO50+DB50+DO50)*$C$2)</f>
        <v>96</v>
      </c>
      <c r="W50" s="304">
        <f>INT((((改造舰娘!$AA46)-(改造舰娘!$Z46))*(((IF(D50=0,C50,D50))-1)/99))+改造舰娘!$Z46)+((CD50+CQ50+DD50+DQ50)*$C$2)</f>
        <v>78</v>
      </c>
      <c r="X50" s="304">
        <f>INT((((改造舰娘!$AC46)-(改造舰娘!$AB46))*(((IF(D50=0,C50,D50))-1)/99))+改造舰娘!$AB46)+((CA50+CN50+DA50+DN50)*$C$2)</f>
        <v>34</v>
      </c>
      <c r="Y50" s="303">
        <f>INT((((改造舰娘!$AE46)-(改造舰娘!$AD46))*(((IF(D50=0,C50,D50))-1)/99))+改造舰娘!$AD46)+((BZ50+CM50+CZ50+DM50)*$C$2)</f>
        <v>77</v>
      </c>
      <c r="Z50" s="474">
        <f>IF(改造舰娘!$AF46=0,"",改造舰娘!$AF46)</f>
        <v>2</v>
      </c>
      <c r="AA50" s="304">
        <f>IF(改造舰娘!$AG46="","",改造舰娘!$AG46)</f>
        <v>2</v>
      </c>
      <c r="AB50" s="304">
        <f>IF(改造舰娘!$AH46="","",改造舰娘!$AH46)</f>
        <v>2</v>
      </c>
      <c r="AC50" s="304" t="str">
        <f>IF(改造舰娘!$AI46="","",改造舰娘!$AI46)</f>
        <v/>
      </c>
      <c r="AD50" s="304">
        <f>IF(改造舰娘!$AJ46="","",改造舰娘!$AJ46)</f>
        <v>6</v>
      </c>
      <c r="AE50" s="305">
        <f>IF(改造舰娘!$AK46="","",改造舰娘!$AK46)</f>
        <v>0</v>
      </c>
      <c r="AF50" s="304" t="str">
        <f>IF(改造舰娘!$AL46="","",改造舰娘!$AL46)</f>
        <v/>
      </c>
      <c r="AG50" s="304" t="str">
        <f>IF(改造舰娘!$AM46="","",改造舰娘!$AM46)</f>
        <v/>
      </c>
      <c r="AH50" s="304" t="str">
        <f>IF(改造舰娘!$AN46="","",改造舰娘!$AN46)</f>
        <v/>
      </c>
      <c r="AI50" s="304" t="str">
        <f>IF(改造舰娘!$AO46="","",改造舰娘!$AO46)</f>
        <v/>
      </c>
      <c r="AJ50" s="304" t="str">
        <f>IF(改造舰娘!$AP46="","",改造舰娘!$AP46)</f>
        <v/>
      </c>
      <c r="AK50" s="303" t="str">
        <f>IF(改造舰娘!$AQ46="","",改造舰娘!$AQ46)</f>
        <v/>
      </c>
      <c r="AL50" s="306" t="str">
        <f>IF(改造舰娘!$AS46="","",改造舰娘!$AS46)</f>
        <v>G国三联150毫米炮</v>
      </c>
      <c r="AM50" s="306" t="str">
        <f>IF(改造舰娘!$AT46="","",改造舰娘!$AT46)</f>
        <v>FI-265</v>
      </c>
      <c r="AN50" s="306" t="str">
        <f>IF(改造舰娘!$AU46="","",改造舰娘!$AU46)</f>
        <v>柴油机</v>
      </c>
      <c r="AO50" s="306" t="str">
        <f>IF(改造舰娘!$AV46="","",改造舰娘!$AV46)</f>
        <v/>
      </c>
      <c r="AP50" s="307" t="str">
        <f>IF(改造舰娘!$AW46="","",改造舰娘!$AW46)</f>
        <v>破交袭击(3级)：攻击航速低于或等于自己的敌方单位时提升12%暴击率，被航速高于或等于自己的单位攻击时回避率提升12%。</v>
      </c>
      <c r="AQ50" s="308" t="str">
        <f>IF(改造舰娘!$AX46="","",改造舰娘!$AX46)</f>
        <v/>
      </c>
      <c r="AR50" s="304">
        <f>IF(改造舰娘!$AY46="","",改造舰娘!$AY46)</f>
        <v>20</v>
      </c>
      <c r="AS50" s="304">
        <f>IF(改造舰娘!$AZ46="","",改造舰娘!$AZ46)</f>
        <v>25</v>
      </c>
      <c r="AT50" s="304">
        <f>IF(改造舰娘!$BA46="","",改造舰娘!$BA46)</f>
        <v>0.8</v>
      </c>
      <c r="AU50" s="304">
        <f>IF(改造舰娘!$BB46="","",改造舰娘!$BB46)</f>
        <v>1.65</v>
      </c>
      <c r="AV50" s="305">
        <f>IF((改造舰娘!$BG46+改造舰娘!$BK46*$C$4)=0,"",(改造舰娘!$BG46+改造舰娘!$BK46*$C$4))</f>
        <v>20</v>
      </c>
      <c r="AW50" s="304">
        <f>IF((改造舰娘!$BH46+改造舰娘!$BL46*$C$4)=0,"",(改造舰娘!$BH46+改造舰娘!$BL46*$C$4))</f>
        <v>23</v>
      </c>
      <c r="AX50" s="304">
        <f>IF((改造舰娘!$BI46+改造舰娘!$BM46*$C$4)=0,"",(改造舰娘!$BI46+改造舰娘!$BM46*$C$4))</f>
        <v>15</v>
      </c>
      <c r="AY50" s="303">
        <f>IF((改造舰娘!$BJ46+改造舰娘!$BN46*$C$4)=0,"",(改造舰娘!$BJ46+改造舰娘!$BN46*$C$4))</f>
        <v>5</v>
      </c>
      <c r="AZ50" s="500">
        <f>IF(改造舰娘!BC46="","",改造舰娘!BC46)</f>
        <v>14</v>
      </c>
      <c r="BA50" s="500">
        <f>IF(改造舰娘!BD46="","",改造舰娘!BD46)</f>
        <v>25</v>
      </c>
      <c r="BB50" s="500">
        <f>IF(改造舰娘!BE46="","",改造舰娘!BE46)</f>
        <v>13</v>
      </c>
      <c r="BC50" s="498">
        <f>IF(改造舰娘!BF46="","",改造舰娘!BF46)</f>
        <v>17</v>
      </c>
      <c r="BD50" s="125" t="s">
        <v>5575</v>
      </c>
      <c r="BE50" s="339" t="b">
        <f>IF(改造舰娘!$BP46="","")</f>
        <v>0</v>
      </c>
      <c r="BF50" s="306" t="b">
        <f>IF(改造舰娘!$BQ46="","")</f>
        <v>0</v>
      </c>
      <c r="BG50" s="329" t="str">
        <f>IF(改造舰娘!$BR46="","")</f>
        <v/>
      </c>
      <c r="BH50" s="340" t="str">
        <f>IF(改造舰娘!$BS46="","")</f>
        <v/>
      </c>
      <c r="BU50" s="304">
        <f>IFERROR(VLOOKUP(AL50,装备!$B:$C,2,0),0)</f>
        <v>3</v>
      </c>
      <c r="BV50" s="304">
        <f>IFERROR(VLOOKUP($AL50,装备!$B:$Q,5,0),0)</f>
        <v>0</v>
      </c>
      <c r="BW50" s="304">
        <f>IFERROR(VLOOKUP($AL50,装备!$B:$Q,6,0),0)</f>
        <v>5</v>
      </c>
      <c r="BX50" s="304">
        <f>IFERROR(VLOOKUP($AL50,装备!$B:$Q,7,0),0)</f>
        <v>0</v>
      </c>
      <c r="BY50" s="304">
        <f>IFERROR(VLOOKUP($AL50,装备!$B:$Q,8,0),0)</f>
        <v>0</v>
      </c>
      <c r="BZ50" s="304">
        <f>IFERROR(VLOOKUP($AL50,装备!$B:$Q,9,0),0)</f>
        <v>0</v>
      </c>
      <c r="CA50" s="304">
        <f>IFERROR(VLOOKUP($AL50,装备!$B:$Q,10,0),0)</f>
        <v>0</v>
      </c>
      <c r="CB50" s="304">
        <f>IFERROR(VLOOKUP($AL50,装备!$B:$Q,11,0),0)</f>
        <v>2</v>
      </c>
      <c r="CC50" s="304" t="str">
        <f>IFERROR(VLOOKUP($AL50,装备!$B:$Q,12,0),0)</f>
        <v>中</v>
      </c>
      <c r="CD50" s="304">
        <f>IFERROR(VLOOKUP($AL50,装备!$B:$Q,13,0),0)</f>
        <v>0</v>
      </c>
      <c r="CE50" s="304">
        <f>IFERROR(VLOOKUP($AL50,装备!$B:$Q,14,0),0)</f>
        <v>0</v>
      </c>
      <c r="CF50" s="304">
        <f>IFERROR(VLOOKUP($AL50,装备!$B:$Q,16,0),0)</f>
        <v>0</v>
      </c>
      <c r="CG50" s="304">
        <f>IFERROR(VLOOKUP($AL50,装备!$B:$Q,5,0),0)</f>
        <v>0</v>
      </c>
      <c r="CH50" s="304">
        <f>IFERROR(VLOOKUP(AM50,装备!$B:$C,2,0),0)</f>
        <v>4</v>
      </c>
      <c r="CI50" s="304">
        <f>IFERROR(VLOOKUP($AM50,装备!$B:$Q,5,0),0)</f>
        <v>0</v>
      </c>
      <c r="CJ50" s="304">
        <f>IFERROR(VLOOKUP($AM50,装备!$B:$Q,6,0),0)</f>
        <v>0</v>
      </c>
      <c r="CK50" s="304">
        <f>IFERROR(VLOOKUP($AM50,装备!$B:$Q,7,0),0)</f>
        <v>0</v>
      </c>
      <c r="CL50" s="304">
        <f>IFERROR(VLOOKUP($AM50,装备!$B:$Q,8,0),0)</f>
        <v>0</v>
      </c>
      <c r="CM50" s="304">
        <f>IFERROR(VLOOKUP($AM50,装备!$B:$Q,9,0),0)</f>
        <v>5</v>
      </c>
      <c r="CN50" s="304">
        <f>IFERROR(VLOOKUP($AM50,装备!$B:$Q,10,0),0)</f>
        <v>1</v>
      </c>
      <c r="CO50" s="304">
        <f>IFERROR(VLOOKUP($AM50,装备!$B:$Q,11,0),0)</f>
        <v>0</v>
      </c>
      <c r="CP50" s="304" t="str">
        <f>IFERROR(VLOOKUP($AM50,装备!$B:$Q,12,0),0)</f>
        <v>无</v>
      </c>
      <c r="CQ50" s="304">
        <f>IFERROR(VLOOKUP($AM50,装备!$B:$Q,13,0),0)</f>
        <v>0</v>
      </c>
      <c r="CR50" s="304">
        <f>IFERROR(VLOOKUP($AM50,装备!$B:$Q,14,0),0)</f>
        <v>1</v>
      </c>
      <c r="CS50" s="304">
        <f>IFERROR(VLOOKUP($AM50,装备!$B:$Q,16,0),0)</f>
        <v>0</v>
      </c>
      <c r="CT50" s="304">
        <f>IFERROR(VLOOKUP($AM50,装备!$B:$Q,5,0),0)</f>
        <v>0</v>
      </c>
      <c r="CU50" s="304">
        <f>IFERROR(VLOOKUP(AN50,装备!$B:$C,2,0),0)</f>
        <v>4</v>
      </c>
      <c r="CV50" s="304">
        <f>IFERROR(VLOOKUP($AN50,装备!$B:$Q,5,0),0)</f>
        <v>0</v>
      </c>
      <c r="CW50" s="304">
        <f>IFERROR(VLOOKUP($AN50,装备!$B:$Q,6,0),0)</f>
        <v>0</v>
      </c>
      <c r="CX50" s="304">
        <f>IFERROR(VLOOKUP($AN50,装备!$B:$Q,7,0),0)</f>
        <v>0</v>
      </c>
      <c r="CY50" s="304">
        <f>IFERROR(VLOOKUP($AN50,装备!$B:$Q,8,0),0)</f>
        <v>0</v>
      </c>
      <c r="CZ50" s="304">
        <f>IFERROR(VLOOKUP($AN50,装备!$B:$Q,9,0),0)</f>
        <v>0</v>
      </c>
      <c r="DA50" s="304">
        <f>IFERROR(VLOOKUP($AN50,装备!$B:$Q,10,0),0)</f>
        <v>0</v>
      </c>
      <c r="DB50" s="304">
        <f>IFERROR(VLOOKUP($AN50,装备!$B:$Q,11,0),0)</f>
        <v>0</v>
      </c>
      <c r="DC50" s="304" t="str">
        <f>IFERROR(VLOOKUP($AN50,装备!$B:$Q,12,0),0)</f>
        <v>无</v>
      </c>
      <c r="DD50" s="304">
        <f>IFERROR(VLOOKUP($AN50,装备!$B:$Q,13,0),0)</f>
        <v>5</v>
      </c>
      <c r="DE50" s="304">
        <f>IFERROR(VLOOKUP($AN50,装备!$B:$Q,14,0),0)</f>
        <v>3</v>
      </c>
      <c r="DF50" s="304">
        <f>IFERROR(VLOOKUP($AN50,装备!$B:$Q,16,0),0)</f>
        <v>0</v>
      </c>
      <c r="DG50" s="304">
        <f>IFERROR(VLOOKUP($AN50,装备!$B:$Q,5,0),0)</f>
        <v>0</v>
      </c>
      <c r="DH50" s="304">
        <f>IFERROR(VLOOKUP(AO50,装备!$B:$C,2,0),0)</f>
        <v>0</v>
      </c>
      <c r="DI50" s="304">
        <f>IFERROR(VLOOKUP($AO50,装备!$B:$Q,5,0),0)</f>
        <v>0</v>
      </c>
      <c r="DJ50" s="304">
        <f>IFERROR(VLOOKUP($AO50,装备!$B:$Q,6,0),0)</f>
        <v>0</v>
      </c>
      <c r="DK50" s="304">
        <f>IFERROR(VLOOKUP($AO50,装备!$B:$Q,7,0),0)</f>
        <v>0</v>
      </c>
      <c r="DL50" s="304">
        <f>IFERROR(VLOOKUP($AO50,装备!$B:$Q,8,0),0)</f>
        <v>0</v>
      </c>
      <c r="DM50" s="304">
        <f>IFERROR(VLOOKUP($AO50,装备!$B:$Q,9,0),0)</f>
        <v>0</v>
      </c>
      <c r="DN50" s="304">
        <f>IFERROR(VLOOKUP($AO50,装备!$B:$Q,10,0),0)</f>
        <v>0</v>
      </c>
      <c r="DO50" s="304">
        <f>IFERROR(VLOOKUP($AO50,装备!$B:$Q,11,0),0)</f>
        <v>0</v>
      </c>
      <c r="DP50" s="304">
        <f>IFERROR(VLOOKUP($AO50,装备!$B:$Q,12,0),0)</f>
        <v>0</v>
      </c>
      <c r="DQ50" s="304">
        <f>IFERROR(VLOOKUP($AO50,装备!$B:$Q,13,0),0)</f>
        <v>0</v>
      </c>
      <c r="DR50" s="304">
        <f>IFERROR(VLOOKUP($AO50,装备!$B:$Q,14,0),0)</f>
        <v>0</v>
      </c>
      <c r="DS50" s="304">
        <f>IFERROR(VLOOKUP($AO50,装备!$B:$Q,16,0),0)</f>
        <v>0</v>
      </c>
      <c r="DT50" s="304">
        <f>IFERROR(VLOOKUP($AO50,装备!$B:$Q,5,0),0)</f>
        <v>0</v>
      </c>
    </row>
    <row r="51" spans="1:124" ht="27">
      <c r="A51" s="301">
        <f>改造舰娘!$A47</f>
        <v>11005012</v>
      </c>
      <c r="B51" s="354" t="s">
        <v>915</v>
      </c>
      <c r="C51" s="323"/>
      <c r="D51" s="323">
        <f t="shared" si="0"/>
        <v>110</v>
      </c>
      <c r="E51" s="303">
        <f>改造舰娘!$C47</f>
        <v>6</v>
      </c>
      <c r="F51" s="304" t="str">
        <f>改造舰娘!$D47</f>
        <v>轻巡</v>
      </c>
      <c r="G51" s="304" t="str">
        <f>改造舰娘!$E47</f>
        <v>中型</v>
      </c>
      <c r="H51" s="304" t="str">
        <f>改造舰娘!$F47</f>
        <v>护卫舰</v>
      </c>
      <c r="I51" s="452">
        <f>改造舰娘!$AR47</f>
        <v>3</v>
      </c>
      <c r="J51" s="304" t="str">
        <f>改造舰娘!$G47</f>
        <v>英国</v>
      </c>
      <c r="K51" s="312">
        <f>改造舰娘!$H47+(BV51+CI51+CV51+DI51)*$C$2</f>
        <v>40</v>
      </c>
      <c r="L51" s="304">
        <f>改造舰娘!$I47</f>
        <v>0</v>
      </c>
      <c r="M51" s="304">
        <f>改造舰娘!$J47</f>
        <v>3</v>
      </c>
      <c r="N51" s="518">
        <f>改造舰娘!$K47</f>
        <v>3</v>
      </c>
      <c r="O51" s="304">
        <f>改造舰娘!$L47+((CE51+CR51+DE51+DR51)*$C$2)</f>
        <v>24</v>
      </c>
      <c r="P51" s="304" t="str">
        <f>IF($C$2=1,(IF(ISERROR(FIND("超长",改造舰娘!$M47&amp;CC51&amp;CP51&amp;DC51&amp;DP51,1)),IF(ISERROR(FIND("长",改造舰娘!$M47&amp;CC51&amp;CP51&amp;DC51&amp;DP51,1)),IF(ISERROR(FIND("中",改造舰娘!$M47&amp;CC51&amp;CP51&amp;DC51&amp;DP51,1)),IF(ISERROR(FIND("短",改造舰娘!$M47&amp;CC51&amp;CP51&amp;DC51&amp;DP51,1)),IF(ISERROR(FIND("无",改造舰娘!$M47&amp;CC51&amp;CP51&amp;DC51&amp;DP51,1)),0,"无"),"短"),"中"),"长"),"超长")),改造舰娘!$M47)</f>
        <v>中</v>
      </c>
      <c r="Q51" s="303">
        <f>改造舰娘!$N47</f>
        <v>32</v>
      </c>
      <c r="R51" s="304">
        <f>(改造舰娘!$P47)+(改造舰娘!$Q47)*$C$3+((BW51+CJ51+CW51+DJ51)*$C$2)</f>
        <v>67</v>
      </c>
      <c r="S51" s="304">
        <f>(改造舰娘!$R47)+(改造舰娘!$S47)*$C$3+((BY51+CL51+CY51+DL51)*$C$2)</f>
        <v>65</v>
      </c>
      <c r="T51" s="304">
        <f>(改造舰娘!$T47)+(改造舰娘!$U47)*$C$3+((BX51+CK51+CX51+DK51)*$C$2)</f>
        <v>51</v>
      </c>
      <c r="U51" s="304">
        <f>(改造舰娘!$V47)+(改造舰娘!$W47)*$C$3+((CG51+CT51+DG51+DT51)*$C$2)</f>
        <v>110</v>
      </c>
      <c r="V51" s="305">
        <f>INT((((改造舰娘!$Y47)-(改造舰娘!$X47))*(((IF(D51=0,C51,D51))-1)/99))+改造舰娘!$X47)+((CB51+CO51+DB51+DO51)*$C$2)</f>
        <v>98</v>
      </c>
      <c r="W51" s="304">
        <f>INT((((改造舰娘!$AA47)-(改造舰娘!$Z47))*(((IF(D51=0,C51,D51))-1)/99))+改造舰娘!$Z47)+((CD51+CQ51+DD51+DQ51)*$C$2)</f>
        <v>81</v>
      </c>
      <c r="X51" s="304">
        <f>INT((((改造舰娘!$AC47)-(改造舰娘!$AB47))*(((IF(D51=0,C51,D51))-1)/99))+改造舰娘!$AB47)+((CA51+CN51+DA51+DN51)*$C$2)</f>
        <v>29</v>
      </c>
      <c r="Y51" s="303">
        <f>INT((((改造舰娘!$AE47)-(改造舰娘!$AD47))*(((IF(D51=0,C51,D51))-1)/99))+改造舰娘!$AD47)+((BZ51+CM51+CZ51+DM51)*$C$2)</f>
        <v>110</v>
      </c>
      <c r="Z51" s="474" t="str">
        <f>IF(改造舰娘!$AF47=0,"",改造舰娘!$AF47)</f>
        <v/>
      </c>
      <c r="AA51" s="304" t="str">
        <f>IF(改造舰娘!$AG47="","",改造舰娘!$AG47)</f>
        <v/>
      </c>
      <c r="AB51" s="304" t="str">
        <f>IF(改造舰娘!$AH47="","",改造舰娘!$AH47)</f>
        <v/>
      </c>
      <c r="AC51" s="304" t="str">
        <f>IF(改造舰娘!$AI47="","",改造舰娘!$AI47)</f>
        <v/>
      </c>
      <c r="AD51" s="304">
        <f>IF(改造舰娘!$AJ47="","",改造舰娘!$AJ47)</f>
        <v>0</v>
      </c>
      <c r="AE51" s="305">
        <f>IF(改造舰娘!$AK47="","",改造舰娘!$AK47)</f>
        <v>0</v>
      </c>
      <c r="AF51" s="304" t="str">
        <f>IF(改造舰娘!$AL47="","",改造舰娘!$AL47)</f>
        <v/>
      </c>
      <c r="AG51" s="304" t="str">
        <f>IF(改造舰娘!$AM47="","",改造舰娘!$AM47)</f>
        <v/>
      </c>
      <c r="AH51" s="304" t="str">
        <f>IF(改造舰娘!$AN47="","",改造舰娘!$AN47)</f>
        <v/>
      </c>
      <c r="AI51" s="304" t="str">
        <f>IF(改造舰娘!$AO47="","",改造舰娘!$AO47)</f>
        <v/>
      </c>
      <c r="AJ51" s="304" t="str">
        <f>IF(改造舰娘!$AP47="","",改造舰娘!$AP47)</f>
        <v/>
      </c>
      <c r="AK51" s="303" t="str">
        <f>IF(改造舰娘!$AQ47="","",改造舰娘!$AQ47)</f>
        <v/>
      </c>
      <c r="AL51" s="306" t="str">
        <f>IF(改造舰娘!$AS47="","",改造舰娘!$AS47)</f>
        <v>275火控雷达</v>
      </c>
      <c r="AM51" s="306" t="str">
        <f>IF(改造舰娘!$AT47="","",改造舰娘!$AT47)</f>
        <v/>
      </c>
      <c r="AN51" s="306" t="str">
        <f>IF(改造舰娘!$AU47="","",改造舰娘!$AU47)</f>
        <v/>
      </c>
      <c r="AO51" s="306" t="str">
        <f>IF(改造舰娘!$AV47="","",改造舰娘!$AV47)</f>
        <v/>
      </c>
      <c r="AP51" s="307" t="str">
        <f>IF(改造舰娘!$AW47="","",改造舰娘!$AW47)</f>
        <v>多面手巡洋舰(3级)：增加12点自身火力，增加20点对空值，攻击中型和小型船有35%概率造成1.5倍伤害</v>
      </c>
      <c r="AQ51" s="308" t="str">
        <f>IF(改造舰娘!$AX47="","",改造舰娘!$AX47)</f>
        <v/>
      </c>
      <c r="AR51" s="304">
        <f>IF(改造舰娘!$AY47="","",改造舰娘!$AY47)</f>
        <v>25</v>
      </c>
      <c r="AS51" s="304">
        <f>IF(改造舰娘!$AZ47="","",改造舰娘!$AZ47)</f>
        <v>30</v>
      </c>
      <c r="AT51" s="304">
        <f>IF(改造舰娘!$BA47="","",改造舰娘!$BA47)</f>
        <v>1</v>
      </c>
      <c r="AU51" s="304">
        <f>IF(改造舰娘!$BB47="","",改造舰娘!$BB47)</f>
        <v>1.9</v>
      </c>
      <c r="AV51" s="305">
        <f>IF((改造舰娘!$BG47+改造舰娘!$BK47*$C$4)=0,"",(改造舰娘!$BG47+改造舰娘!$BK47*$C$4))</f>
        <v>20</v>
      </c>
      <c r="AW51" s="304">
        <f>IF((改造舰娘!$BH47+改造舰娘!$BL47*$C$4)=0,"",(改造舰娘!$BH47+改造舰娘!$BL47*$C$4))</f>
        <v>16</v>
      </c>
      <c r="AX51" s="304">
        <f>IF((改造舰娘!$BI47+改造舰娘!$BM47*$C$4)=0,"",(改造舰娘!$BI47+改造舰娘!$BM47*$C$4))</f>
        <v>30</v>
      </c>
      <c r="AY51" s="303">
        <f>IF((改造舰娘!$BJ47+改造舰娘!$BN47*$C$4)=0,"",(改造舰娘!$BJ47+改造舰娘!$BN47*$C$4))</f>
        <v>10</v>
      </c>
      <c r="AZ51" s="500">
        <f>IF(改造舰娘!BC47="","",改造舰娘!BC47)</f>
        <v>20</v>
      </c>
      <c r="BA51" s="500">
        <f>IF(改造舰娘!BD47="","",改造舰娘!BD47)</f>
        <v>20</v>
      </c>
      <c r="BB51" s="500">
        <f>IF(改造舰娘!BE47="","",改造舰娘!BE47)</f>
        <v>13</v>
      </c>
      <c r="BC51" s="498">
        <f>IF(改造舰娘!BF47="","",改造舰娘!BF47)</f>
        <v>79</v>
      </c>
      <c r="BD51" s="125" t="s">
        <v>5576</v>
      </c>
      <c r="BE51" s="339" t="b">
        <f>IF(改造舰娘!$BP47="","")</f>
        <v>0</v>
      </c>
      <c r="BF51" s="306" t="b">
        <f>IF(改造舰娘!$BQ47="","")</f>
        <v>0</v>
      </c>
      <c r="BG51" s="329" t="str">
        <f>IF(改造舰娘!$BR47="","")</f>
        <v/>
      </c>
      <c r="BH51" s="340" t="str">
        <f>IF(改造舰娘!$BS47="","")</f>
        <v/>
      </c>
      <c r="BU51" s="304">
        <f>IFERROR(VLOOKUP(AL51,装备!$B:$C,2,0),0)</f>
        <v>6</v>
      </c>
      <c r="BV51" s="304">
        <f>IFERROR(VLOOKUP($AL51,装备!$B:$Q,5,0),0)</f>
        <v>0</v>
      </c>
      <c r="BW51" s="304">
        <f>IFERROR(VLOOKUP($AL51,装备!$B:$Q,6,0),0)</f>
        <v>0</v>
      </c>
      <c r="BX51" s="304">
        <f>IFERROR(VLOOKUP($AL51,装备!$B:$Q,7,0),0)</f>
        <v>0</v>
      </c>
      <c r="BY51" s="304">
        <f>IFERROR(VLOOKUP($AL51,装备!$B:$Q,8,0),0)</f>
        <v>0</v>
      </c>
      <c r="BZ51" s="304">
        <f>IFERROR(VLOOKUP($AL51,装备!$B:$Q,9,0),0)</f>
        <v>0</v>
      </c>
      <c r="CA51" s="304">
        <f>IFERROR(VLOOKUP($AL51,装备!$B:$Q,10,0),0)</f>
        <v>0</v>
      </c>
      <c r="CB51" s="304">
        <f>IFERROR(VLOOKUP($AL51,装备!$B:$Q,11,0),0)</f>
        <v>6</v>
      </c>
      <c r="CC51" s="304" t="str">
        <f>IFERROR(VLOOKUP($AL51,装备!$B:$Q,12,0),0)</f>
        <v>无</v>
      </c>
      <c r="CD51" s="304">
        <f>IFERROR(VLOOKUP($AL51,装备!$B:$Q,13,0),0)</f>
        <v>0</v>
      </c>
      <c r="CE51" s="304">
        <f>IFERROR(VLOOKUP($AL51,装备!$B:$Q,14,0),0)</f>
        <v>0</v>
      </c>
      <c r="CF51" s="304">
        <f>IFERROR(VLOOKUP($AL51,装备!$B:$Q,16,0),0)</f>
        <v>9</v>
      </c>
      <c r="CG51" s="304">
        <f>IFERROR(VLOOKUP($AL51,装备!$B:$Q,5,0),0)</f>
        <v>0</v>
      </c>
      <c r="CH51" s="304">
        <f>IFERROR(VLOOKUP(AM51,装备!$B:$C,2,0),0)</f>
        <v>0</v>
      </c>
      <c r="CI51" s="304">
        <f>IFERROR(VLOOKUP($AM51,装备!$B:$Q,5,0),0)</f>
        <v>0</v>
      </c>
      <c r="CJ51" s="304">
        <f>IFERROR(VLOOKUP($AM51,装备!$B:$Q,6,0),0)</f>
        <v>0</v>
      </c>
      <c r="CK51" s="304">
        <f>IFERROR(VLOOKUP($AM51,装备!$B:$Q,7,0),0)</f>
        <v>0</v>
      </c>
      <c r="CL51" s="304">
        <f>IFERROR(VLOOKUP($AM51,装备!$B:$Q,8,0),0)</f>
        <v>0</v>
      </c>
      <c r="CM51" s="304">
        <f>IFERROR(VLOOKUP($AM51,装备!$B:$Q,9,0),0)</f>
        <v>0</v>
      </c>
      <c r="CN51" s="304">
        <f>IFERROR(VLOOKUP($AM51,装备!$B:$Q,10,0),0)</f>
        <v>0</v>
      </c>
      <c r="CO51" s="304">
        <f>IFERROR(VLOOKUP($AM51,装备!$B:$Q,11,0),0)</f>
        <v>0</v>
      </c>
      <c r="CP51" s="304">
        <f>IFERROR(VLOOKUP($AM51,装备!$B:$Q,12,0),0)</f>
        <v>0</v>
      </c>
      <c r="CQ51" s="304">
        <f>IFERROR(VLOOKUP($AM51,装备!$B:$Q,13,0),0)</f>
        <v>0</v>
      </c>
      <c r="CR51" s="304">
        <f>IFERROR(VLOOKUP($AM51,装备!$B:$Q,14,0),0)</f>
        <v>0</v>
      </c>
      <c r="CS51" s="304">
        <f>IFERROR(VLOOKUP($AM51,装备!$B:$Q,16,0),0)</f>
        <v>0</v>
      </c>
      <c r="CT51" s="304">
        <f>IFERROR(VLOOKUP($AM51,装备!$B:$Q,5,0),0)</f>
        <v>0</v>
      </c>
      <c r="CU51" s="304">
        <f>IFERROR(VLOOKUP(AN51,装备!$B:$C,2,0),0)</f>
        <v>0</v>
      </c>
      <c r="CV51" s="304">
        <f>IFERROR(VLOOKUP($AN51,装备!$B:$Q,5,0),0)</f>
        <v>0</v>
      </c>
      <c r="CW51" s="304">
        <f>IFERROR(VLOOKUP($AN51,装备!$B:$Q,6,0),0)</f>
        <v>0</v>
      </c>
      <c r="CX51" s="304">
        <f>IFERROR(VLOOKUP($AN51,装备!$B:$Q,7,0),0)</f>
        <v>0</v>
      </c>
      <c r="CY51" s="304">
        <f>IFERROR(VLOOKUP($AN51,装备!$B:$Q,8,0),0)</f>
        <v>0</v>
      </c>
      <c r="CZ51" s="304">
        <f>IFERROR(VLOOKUP($AN51,装备!$B:$Q,9,0),0)</f>
        <v>0</v>
      </c>
      <c r="DA51" s="304">
        <f>IFERROR(VLOOKUP($AN51,装备!$B:$Q,10,0),0)</f>
        <v>0</v>
      </c>
      <c r="DB51" s="304">
        <f>IFERROR(VLOOKUP($AN51,装备!$B:$Q,11,0),0)</f>
        <v>0</v>
      </c>
      <c r="DC51" s="304">
        <f>IFERROR(VLOOKUP($AN51,装备!$B:$Q,12,0),0)</f>
        <v>0</v>
      </c>
      <c r="DD51" s="304">
        <f>IFERROR(VLOOKUP($AN51,装备!$B:$Q,13,0),0)</f>
        <v>0</v>
      </c>
      <c r="DE51" s="304">
        <f>IFERROR(VLOOKUP($AN51,装备!$B:$Q,14,0),0)</f>
        <v>0</v>
      </c>
      <c r="DF51" s="304">
        <f>IFERROR(VLOOKUP($AN51,装备!$B:$Q,16,0),0)</f>
        <v>0</v>
      </c>
      <c r="DG51" s="304">
        <f>IFERROR(VLOOKUP($AN51,装备!$B:$Q,5,0),0)</f>
        <v>0</v>
      </c>
      <c r="DH51" s="304">
        <f>IFERROR(VLOOKUP(AO51,装备!$B:$C,2,0),0)</f>
        <v>0</v>
      </c>
      <c r="DI51" s="304">
        <f>IFERROR(VLOOKUP($AO51,装备!$B:$Q,5,0),0)</f>
        <v>0</v>
      </c>
      <c r="DJ51" s="304">
        <f>IFERROR(VLOOKUP($AO51,装备!$B:$Q,6,0),0)</f>
        <v>0</v>
      </c>
      <c r="DK51" s="304">
        <f>IFERROR(VLOOKUP($AO51,装备!$B:$Q,7,0),0)</f>
        <v>0</v>
      </c>
      <c r="DL51" s="304">
        <f>IFERROR(VLOOKUP($AO51,装备!$B:$Q,8,0),0)</f>
        <v>0</v>
      </c>
      <c r="DM51" s="304">
        <f>IFERROR(VLOOKUP($AO51,装备!$B:$Q,9,0),0)</f>
        <v>0</v>
      </c>
      <c r="DN51" s="304">
        <f>IFERROR(VLOOKUP($AO51,装备!$B:$Q,10,0),0)</f>
        <v>0</v>
      </c>
      <c r="DO51" s="304">
        <f>IFERROR(VLOOKUP($AO51,装备!$B:$Q,11,0),0)</f>
        <v>0</v>
      </c>
      <c r="DP51" s="304">
        <f>IFERROR(VLOOKUP($AO51,装备!$B:$Q,12,0),0)</f>
        <v>0</v>
      </c>
      <c r="DQ51" s="304">
        <f>IFERROR(VLOOKUP($AO51,装备!$B:$Q,13,0),0)</f>
        <v>0</v>
      </c>
      <c r="DR51" s="304">
        <f>IFERROR(VLOOKUP($AO51,装备!$B:$Q,14,0),0)</f>
        <v>0</v>
      </c>
      <c r="DS51" s="304">
        <f>IFERROR(VLOOKUP($AO51,装备!$B:$Q,16,0),0)</f>
        <v>0</v>
      </c>
      <c r="DT51" s="304">
        <f>IFERROR(VLOOKUP($AO51,装备!$B:$Q,5,0),0)</f>
        <v>0</v>
      </c>
    </row>
    <row r="52" spans="1:124">
      <c r="A52" s="301">
        <f>改造舰娘!$A48</f>
        <v>11005412</v>
      </c>
      <c r="B52" s="354" t="s">
        <v>616</v>
      </c>
      <c r="C52" s="323"/>
      <c r="D52" s="323">
        <f t="shared" si="0"/>
        <v>110</v>
      </c>
      <c r="E52" s="303">
        <f>改造舰娘!$C48</f>
        <v>4</v>
      </c>
      <c r="F52" s="304" t="str">
        <f>改造舰娘!$D48</f>
        <v>轻巡</v>
      </c>
      <c r="G52" s="304" t="str">
        <f>改造舰娘!$E48</f>
        <v>中型</v>
      </c>
      <c r="H52" s="304" t="str">
        <f>改造舰娘!$F48</f>
        <v>护卫舰</v>
      </c>
      <c r="I52" s="452">
        <f>改造舰娘!$AR48</f>
        <v>3</v>
      </c>
      <c r="J52" s="304" t="str">
        <f>改造舰娘!$G48</f>
        <v>中国</v>
      </c>
      <c r="K52" s="312">
        <f>改造舰娘!$H48+(BV52+CI52+CV52+DI52)*$C$2</f>
        <v>39</v>
      </c>
      <c r="L52" s="304">
        <f>改造舰娘!$I48</f>
        <v>1</v>
      </c>
      <c r="M52" s="304">
        <f>改造舰娘!$J48</f>
        <v>2</v>
      </c>
      <c r="N52" s="518">
        <f>改造舰娘!$K48</f>
        <v>3</v>
      </c>
      <c r="O52" s="304">
        <f>改造舰娘!$L48+((CE52+CR52+DE52+DR52)*$C$2)</f>
        <v>21</v>
      </c>
      <c r="P52" s="304" t="str">
        <f>IF($C$2=1,(IF(ISERROR(FIND("超长",改造舰娘!$M48&amp;CC52&amp;CP52&amp;DC52&amp;DP52,1)),IF(ISERROR(FIND("长",改造舰娘!$M48&amp;CC52&amp;CP52&amp;DC52&amp;DP52,1)),IF(ISERROR(FIND("中",改造舰娘!$M48&amp;CC52&amp;CP52&amp;DC52&amp;DP52,1)),IF(ISERROR(FIND("短",改造舰娘!$M48&amp;CC52&amp;CP52&amp;DC52&amp;DP52,1)),IF(ISERROR(FIND("无",改造舰娘!$M48&amp;CC52&amp;CP52&amp;DC52&amp;DP52,1)),0,"无"),"短"),"中"),"长"),"超长")),改造舰娘!$M48)</f>
        <v>中</v>
      </c>
      <c r="Q52" s="303">
        <f>改造舰娘!$N48</f>
        <v>32</v>
      </c>
      <c r="R52" s="304">
        <f>(改造舰娘!$P48)+(改造舰娘!$Q48)*$C$3+((BW52+CJ52+CW52+DJ52)*$C$2)</f>
        <v>49</v>
      </c>
      <c r="S52" s="304">
        <f>(改造舰娘!$R48)+(改造舰娘!$S48)*$C$3+((BY52+CL52+CY52+DL52)*$C$2)</f>
        <v>60</v>
      </c>
      <c r="T52" s="304">
        <f>(改造舰娘!$T48)+(改造舰娘!$U48)*$C$3+((BX52+CK52+CX52+DK52)*$C$2)</f>
        <v>42</v>
      </c>
      <c r="U52" s="304">
        <f>(改造舰娘!$V48)+(改造舰娘!$W48)*$C$3+((CG52+CT52+DG52+DT52)*$C$2)</f>
        <v>66</v>
      </c>
      <c r="V52" s="305">
        <f>INT((((改造舰娘!$Y48)-(改造舰娘!$X48))*(((IF(D52=0,C52,D52))-1)/99))+改造舰娘!$X48)+((CB52+CO52+DB52+DO52)*$C$2)</f>
        <v>96</v>
      </c>
      <c r="W52" s="304">
        <f>INT((((改造舰娘!$AA48)-(改造舰娘!$Z48))*(((IF(D52=0,C52,D52))-1)/99))+改造舰娘!$Z48)+((CD52+CQ52+DD52+DQ52)*$C$2)</f>
        <v>77</v>
      </c>
      <c r="X52" s="304">
        <f>INT((((改造舰娘!$AC48)-(改造舰娘!$AB48))*(((IF(D52=0,C52,D52))-1)/99))+改造舰娘!$AB48)+((CA52+CN52+DA52+DN52)*$C$2)</f>
        <v>36</v>
      </c>
      <c r="Y52" s="303">
        <f>INT((((改造舰娘!$AE48)-(改造舰娘!$AD48))*(((IF(D52=0,C52,D52))-1)/99))+改造舰娘!$AD48)+((BZ52+CM52+CZ52+DM52)*$C$2)</f>
        <v>83</v>
      </c>
      <c r="Z52" s="474">
        <f>IF(改造舰娘!$AF48=0,"",改造舰娘!$AF48)</f>
        <v>2</v>
      </c>
      <c r="AA52" s="304">
        <f>IF(改造舰娘!$AG48="","",改造舰娘!$AG48)</f>
        <v>2</v>
      </c>
      <c r="AB52" s="304">
        <f>IF(改造舰娘!$AH48="","",改造舰娘!$AH48)</f>
        <v>2</v>
      </c>
      <c r="AC52" s="304" t="str">
        <f>IF(改造舰娘!$AI48="","",改造舰娘!$AI48)</f>
        <v/>
      </c>
      <c r="AD52" s="304">
        <f>IF(改造舰娘!$AJ48="","",改造舰娘!$AJ48)</f>
        <v>6</v>
      </c>
      <c r="AE52" s="305">
        <f>IF(改造舰娘!$AK48="","",改造舰娘!$AK48)</f>
        <v>0</v>
      </c>
      <c r="AF52" s="304" t="str">
        <f>IF(改造舰娘!$AL48="","",改造舰娘!$AL48)</f>
        <v/>
      </c>
      <c r="AG52" s="304" t="str">
        <f>IF(改造舰娘!$AM48="","",改造舰娘!$AM48)</f>
        <v/>
      </c>
      <c r="AH52" s="304" t="str">
        <f>IF(改造舰娘!$AN48="","",改造舰娘!$AN48)</f>
        <v/>
      </c>
      <c r="AI52" s="304" t="str">
        <f>IF(改造舰娘!$AO48="","",改造舰娘!$AO48)</f>
        <v/>
      </c>
      <c r="AJ52" s="304" t="str">
        <f>IF(改造舰娘!$AP48="","",改造舰娘!$AP48)</f>
        <v/>
      </c>
      <c r="AK52" s="303" t="str">
        <f>IF(改造舰娘!$AQ48="","",改造舰娘!$AQ48)</f>
        <v/>
      </c>
      <c r="AL52" s="306" t="str">
        <f>IF(改造舰娘!$AS48="","",改造舰娘!$AS48)</f>
        <v>E国双联6英寸炮</v>
      </c>
      <c r="AM52" s="306" t="str">
        <f>IF(改造舰娘!$AT48="","",改造舰娘!$AT48)</f>
        <v/>
      </c>
      <c r="AN52" s="306" t="str">
        <f>IF(改造舰娘!$AU48="","",改造舰娘!$AU48)</f>
        <v/>
      </c>
      <c r="AO52" s="306" t="str">
        <f>IF(改造舰娘!$AV48="","",改造舰娘!$AV48)</f>
        <v/>
      </c>
      <c r="AP52" s="307" t="str">
        <f>IF(改造舰娘!$AW48="","",改造舰娘!$AW48)</f>
        <v>防空伪装(3级)：降低80%自身受到的航空攻击的伤害。</v>
      </c>
      <c r="AQ52" s="308" t="str">
        <f>IF(改造舰娘!$AX48="","",改造舰娘!$AX48)</f>
        <v/>
      </c>
      <c r="AR52" s="304">
        <f>IF(改造舰娘!$AY48="","",改造舰娘!$AY48)</f>
        <v>20</v>
      </c>
      <c r="AS52" s="304">
        <f>IF(改造舰娘!$AZ48="","",改造舰娘!$AZ48)</f>
        <v>30</v>
      </c>
      <c r="AT52" s="304">
        <f>IF(改造舰娘!$BA48="","",改造舰娘!$BA48)</f>
        <v>0.8</v>
      </c>
      <c r="AU52" s="304">
        <f>IF(改造舰娘!$BB48="","",改造舰娘!$BB48)</f>
        <v>1.5</v>
      </c>
      <c r="AV52" s="305">
        <f>IF((改造舰娘!$BG48+改造舰娘!$BK48*$C$4)=0,"",(改造舰娘!$BG48+改造舰娘!$BK48*$C$4))</f>
        <v>10</v>
      </c>
      <c r="AW52" s="304">
        <f>IF((改造舰娘!$BH48+改造舰娘!$BL48*$C$4)=0,"",(改造舰娘!$BH48+改造舰娘!$BL48*$C$4))</f>
        <v>19</v>
      </c>
      <c r="AX52" s="304">
        <f>IF((改造舰娘!$BI48+改造舰娘!$BM48*$C$4)=0,"",(改造舰娘!$BI48+改造舰娘!$BM48*$C$4))</f>
        <v>14</v>
      </c>
      <c r="AY52" s="303" t="str">
        <f>IF((改造舰娘!$BJ48+改造舰娘!$BN48*$C$4)=0,"",(改造舰娘!$BJ48+改造舰娘!$BN48*$C$4))</f>
        <v/>
      </c>
      <c r="AZ52" s="500">
        <f>IF(改造舰娘!BC48="","",改造舰娘!BC48)</f>
        <v>10</v>
      </c>
      <c r="BA52" s="500">
        <f>IF(改造舰娘!BD48="","",改造舰娘!BD48)</f>
        <v>15</v>
      </c>
      <c r="BB52" s="500">
        <f>IF(改造舰娘!BE48="","",改造舰娘!BE48)</f>
        <v>11</v>
      </c>
      <c r="BC52" s="498">
        <f>IF(改造舰娘!BF48="","",改造舰娘!BF48)</f>
        <v>18</v>
      </c>
      <c r="BD52" s="67" t="s">
        <v>5577</v>
      </c>
      <c r="BE52" s="339" t="b">
        <f>IF(改造舰娘!$BP48="","")</f>
        <v>0</v>
      </c>
      <c r="BF52" s="306" t="b">
        <f>IF(改造舰娘!$BQ48="","")</f>
        <v>0</v>
      </c>
      <c r="BG52" s="329" t="str">
        <f>IF(改造舰娘!$BR48="","")</f>
        <v/>
      </c>
      <c r="BH52" s="340" t="str">
        <f>IF(改造舰娘!$BS48="","")</f>
        <v/>
      </c>
      <c r="BU52" s="304">
        <f>IFERROR(VLOOKUP(AL52,装备!$B:$C,2,0),0)</f>
        <v>2</v>
      </c>
      <c r="BV52" s="304">
        <f>IFERROR(VLOOKUP($AL52,装备!$B:$Q,5,0),0)</f>
        <v>0</v>
      </c>
      <c r="BW52" s="304">
        <f>IFERROR(VLOOKUP($AL52,装备!$B:$Q,6,0),0)</f>
        <v>5</v>
      </c>
      <c r="BX52" s="304">
        <f>IFERROR(VLOOKUP($AL52,装备!$B:$Q,7,0),0)</f>
        <v>0</v>
      </c>
      <c r="BY52" s="304">
        <f>IFERROR(VLOOKUP($AL52,装备!$B:$Q,8,0),0)</f>
        <v>0</v>
      </c>
      <c r="BZ52" s="304">
        <f>IFERROR(VLOOKUP($AL52,装备!$B:$Q,9,0),0)</f>
        <v>0</v>
      </c>
      <c r="CA52" s="304">
        <f>IFERROR(VLOOKUP($AL52,装备!$B:$Q,10,0),0)</f>
        <v>0</v>
      </c>
      <c r="CB52" s="304">
        <f>IFERROR(VLOOKUP($AL52,装备!$B:$Q,11,0),0)</f>
        <v>0</v>
      </c>
      <c r="CC52" s="304" t="str">
        <f>IFERROR(VLOOKUP($AL52,装备!$B:$Q,12,0),0)</f>
        <v>中</v>
      </c>
      <c r="CD52" s="304">
        <f>IFERROR(VLOOKUP($AL52,装备!$B:$Q,13,0),0)</f>
        <v>0</v>
      </c>
      <c r="CE52" s="304">
        <f>IFERROR(VLOOKUP($AL52,装备!$B:$Q,14,0),0)</f>
        <v>0</v>
      </c>
      <c r="CF52" s="304">
        <f>IFERROR(VLOOKUP($AL52,装备!$B:$Q,16,0),0)</f>
        <v>1</v>
      </c>
      <c r="CG52" s="304">
        <f>IFERROR(VLOOKUP($AL52,装备!$B:$Q,5,0),0)</f>
        <v>0</v>
      </c>
      <c r="CH52" s="304">
        <f>IFERROR(VLOOKUP(AM52,装备!$B:$C,2,0),0)</f>
        <v>0</v>
      </c>
      <c r="CI52" s="304">
        <f>IFERROR(VLOOKUP($AM52,装备!$B:$Q,5,0),0)</f>
        <v>0</v>
      </c>
      <c r="CJ52" s="304">
        <f>IFERROR(VLOOKUP($AM52,装备!$B:$Q,6,0),0)</f>
        <v>0</v>
      </c>
      <c r="CK52" s="304">
        <f>IFERROR(VLOOKUP($AM52,装备!$B:$Q,7,0),0)</f>
        <v>0</v>
      </c>
      <c r="CL52" s="304">
        <f>IFERROR(VLOOKUP($AM52,装备!$B:$Q,8,0),0)</f>
        <v>0</v>
      </c>
      <c r="CM52" s="304">
        <f>IFERROR(VLOOKUP($AM52,装备!$B:$Q,9,0),0)</f>
        <v>0</v>
      </c>
      <c r="CN52" s="304">
        <f>IFERROR(VLOOKUP($AM52,装备!$B:$Q,10,0),0)</f>
        <v>0</v>
      </c>
      <c r="CO52" s="304">
        <f>IFERROR(VLOOKUP($AM52,装备!$B:$Q,11,0),0)</f>
        <v>0</v>
      </c>
      <c r="CP52" s="304">
        <f>IFERROR(VLOOKUP($AM52,装备!$B:$Q,12,0),0)</f>
        <v>0</v>
      </c>
      <c r="CQ52" s="304">
        <f>IFERROR(VLOOKUP($AM52,装备!$B:$Q,13,0),0)</f>
        <v>0</v>
      </c>
      <c r="CR52" s="304">
        <f>IFERROR(VLOOKUP($AM52,装备!$B:$Q,14,0),0)</f>
        <v>0</v>
      </c>
      <c r="CS52" s="304">
        <f>IFERROR(VLOOKUP($AM52,装备!$B:$Q,16,0),0)</f>
        <v>0</v>
      </c>
      <c r="CT52" s="304">
        <f>IFERROR(VLOOKUP($AM52,装备!$B:$Q,5,0),0)</f>
        <v>0</v>
      </c>
      <c r="CU52" s="304">
        <f>IFERROR(VLOOKUP(AN52,装备!$B:$C,2,0),0)</f>
        <v>0</v>
      </c>
      <c r="CV52" s="304">
        <f>IFERROR(VLOOKUP($AN52,装备!$B:$Q,5,0),0)</f>
        <v>0</v>
      </c>
      <c r="CW52" s="304">
        <f>IFERROR(VLOOKUP($AN52,装备!$B:$Q,6,0),0)</f>
        <v>0</v>
      </c>
      <c r="CX52" s="304">
        <f>IFERROR(VLOOKUP($AN52,装备!$B:$Q,7,0),0)</f>
        <v>0</v>
      </c>
      <c r="CY52" s="304">
        <f>IFERROR(VLOOKUP($AN52,装备!$B:$Q,8,0),0)</f>
        <v>0</v>
      </c>
      <c r="CZ52" s="304">
        <f>IFERROR(VLOOKUP($AN52,装备!$B:$Q,9,0),0)</f>
        <v>0</v>
      </c>
      <c r="DA52" s="304">
        <f>IFERROR(VLOOKUP($AN52,装备!$B:$Q,10,0),0)</f>
        <v>0</v>
      </c>
      <c r="DB52" s="304">
        <f>IFERROR(VLOOKUP($AN52,装备!$B:$Q,11,0),0)</f>
        <v>0</v>
      </c>
      <c r="DC52" s="304">
        <f>IFERROR(VLOOKUP($AN52,装备!$B:$Q,12,0),0)</f>
        <v>0</v>
      </c>
      <c r="DD52" s="304">
        <f>IFERROR(VLOOKUP($AN52,装备!$B:$Q,13,0),0)</f>
        <v>0</v>
      </c>
      <c r="DE52" s="304">
        <f>IFERROR(VLOOKUP($AN52,装备!$B:$Q,14,0),0)</f>
        <v>0</v>
      </c>
      <c r="DF52" s="304">
        <f>IFERROR(VLOOKUP($AN52,装备!$B:$Q,16,0),0)</f>
        <v>0</v>
      </c>
      <c r="DG52" s="304">
        <f>IFERROR(VLOOKUP($AN52,装备!$B:$Q,5,0),0)</f>
        <v>0</v>
      </c>
      <c r="DH52" s="304">
        <f>IFERROR(VLOOKUP(AO52,装备!$B:$C,2,0),0)</f>
        <v>0</v>
      </c>
      <c r="DI52" s="304">
        <f>IFERROR(VLOOKUP($AO52,装备!$B:$Q,5,0),0)</f>
        <v>0</v>
      </c>
      <c r="DJ52" s="304">
        <f>IFERROR(VLOOKUP($AO52,装备!$B:$Q,6,0),0)</f>
        <v>0</v>
      </c>
      <c r="DK52" s="304">
        <f>IFERROR(VLOOKUP($AO52,装备!$B:$Q,7,0),0)</f>
        <v>0</v>
      </c>
      <c r="DL52" s="304">
        <f>IFERROR(VLOOKUP($AO52,装备!$B:$Q,8,0),0)</f>
        <v>0</v>
      </c>
      <c r="DM52" s="304">
        <f>IFERROR(VLOOKUP($AO52,装备!$B:$Q,9,0),0)</f>
        <v>0</v>
      </c>
      <c r="DN52" s="304">
        <f>IFERROR(VLOOKUP($AO52,装备!$B:$Q,10,0),0)</f>
        <v>0</v>
      </c>
      <c r="DO52" s="304">
        <f>IFERROR(VLOOKUP($AO52,装备!$B:$Q,11,0),0)</f>
        <v>0</v>
      </c>
      <c r="DP52" s="304">
        <f>IFERROR(VLOOKUP($AO52,装备!$B:$Q,12,0),0)</f>
        <v>0</v>
      </c>
      <c r="DQ52" s="304">
        <f>IFERROR(VLOOKUP($AO52,装备!$B:$Q,13,0),0)</f>
        <v>0</v>
      </c>
      <c r="DR52" s="304">
        <f>IFERROR(VLOOKUP($AO52,装备!$B:$Q,14,0),0)</f>
        <v>0</v>
      </c>
      <c r="DS52" s="304">
        <f>IFERROR(VLOOKUP($AO52,装备!$B:$Q,16,0),0)</f>
        <v>0</v>
      </c>
      <c r="DT52" s="304">
        <f>IFERROR(VLOOKUP($AO52,装备!$B:$Q,5,0),0)</f>
        <v>0</v>
      </c>
    </row>
    <row r="53" spans="1:124" ht="27">
      <c r="A53" s="301">
        <f>改造舰娘!$A49</f>
        <v>11005512</v>
      </c>
      <c r="B53" s="354" t="s">
        <v>207</v>
      </c>
      <c r="C53" s="323"/>
      <c r="D53" s="323">
        <f t="shared" si="0"/>
        <v>110</v>
      </c>
      <c r="E53" s="303">
        <f>改造舰娘!$C49</f>
        <v>3</v>
      </c>
      <c r="F53" s="304" t="str">
        <f>改造舰娘!$D49</f>
        <v>轻巡</v>
      </c>
      <c r="G53" s="304" t="str">
        <f>改造舰娘!$E49</f>
        <v>中型</v>
      </c>
      <c r="H53" s="304" t="str">
        <f>改造舰娘!$F49</f>
        <v>护卫舰</v>
      </c>
      <c r="I53" s="452">
        <f>改造舰娘!$AR49</f>
        <v>3</v>
      </c>
      <c r="J53" s="304" t="str">
        <f>改造舰娘!$G49</f>
        <v>美国</v>
      </c>
      <c r="K53" s="312">
        <f>改造舰娘!$H49+(BV53+CI53+CV53+DI53)*$C$2</f>
        <v>43</v>
      </c>
      <c r="L53" s="304">
        <f>改造舰娘!$I49</f>
        <v>1</v>
      </c>
      <c r="M53" s="304">
        <f>改造舰娘!$J49</f>
        <v>1</v>
      </c>
      <c r="N53" s="518">
        <f>改造舰娘!$K49</f>
        <v>2</v>
      </c>
      <c r="O53" s="304">
        <f>改造舰娘!$L49+((CE53+CR53+DE53+DR53)*$C$2)</f>
        <v>20</v>
      </c>
      <c r="P53" s="304" t="str">
        <f>IF($C$2=1,(IF(ISERROR(FIND("超长",改造舰娘!$M49&amp;CC53&amp;CP53&amp;DC53&amp;DP53,1)),IF(ISERROR(FIND("长",改造舰娘!$M49&amp;CC53&amp;CP53&amp;DC53&amp;DP53,1)),IF(ISERROR(FIND("中",改造舰娘!$M49&amp;CC53&amp;CP53&amp;DC53&amp;DP53,1)),IF(ISERROR(FIND("短",改造舰娘!$M49&amp;CC53&amp;CP53&amp;DC53&amp;DP53,1)),IF(ISERROR(FIND("无",改造舰娘!$M49&amp;CC53&amp;CP53&amp;DC53&amp;DP53,1)),0,"无"),"短"),"中"),"长"),"超长")),改造舰娘!$M49)</f>
        <v>中</v>
      </c>
      <c r="Q53" s="303">
        <f>改造舰娘!$N49</f>
        <v>35</v>
      </c>
      <c r="R53" s="304">
        <f>(改造舰娘!$P49)+(改造舰娘!$Q49)*$C$3+((BW53+CJ53+CW53+DJ53)*$C$2)</f>
        <v>58</v>
      </c>
      <c r="S53" s="304">
        <f>(改造舰娘!$R49)+(改造舰娘!$S49)*$C$3+((BY53+CL53+CY53+DL53)*$C$2)</f>
        <v>63</v>
      </c>
      <c r="T53" s="304">
        <f>(改造舰娘!$T49)+(改造舰娘!$U49)*$C$3+((BX53+CK53+CX53+DK53)*$C$2)</f>
        <v>38</v>
      </c>
      <c r="U53" s="304">
        <f>(改造舰娘!$V49)+(改造舰娘!$W49)*$C$3+((CG53+CT53+DG53+DT53)*$C$2)</f>
        <v>70</v>
      </c>
      <c r="V53" s="305">
        <f>INT((((改造舰娘!$Y49)-(改造舰娘!$X49))*(((IF(D53=0,C53,D53))-1)/99))+改造舰娘!$X49)+((CB53+CO53+DB53+DO53)*$C$2)</f>
        <v>95</v>
      </c>
      <c r="W53" s="304">
        <f>INT((((改造舰娘!$AA49)-(改造舰娘!$Z49))*(((IF(D53=0,C53,D53))-1)/99))+改造舰娘!$Z49)+((CD53+CQ53+DD53+DQ53)*$C$2)</f>
        <v>79</v>
      </c>
      <c r="X53" s="304">
        <f>INT((((改造舰娘!$AC49)-(改造舰娘!$AB49))*(((IF(D53=0,C53,D53))-1)/99))+改造舰娘!$AB49)+((CA53+CN53+DA53+DN53)*$C$2)</f>
        <v>29</v>
      </c>
      <c r="Y53" s="303">
        <f>INT((((改造舰娘!$AE49)-(改造舰娘!$AD49))*(((IF(D53=0,C53,D53))-1)/99))+改造舰娘!$AD49)+((BZ53+CM53+CZ53+DM53)*$C$2)</f>
        <v>72</v>
      </c>
      <c r="Z53" s="474">
        <f>IF(改造舰娘!$AF49=0,"",改造舰娘!$AF49)</f>
        <v>2</v>
      </c>
      <c r="AA53" s="304">
        <f>IF(改造舰娘!$AG49="","",改造舰娘!$AG49)</f>
        <v>2</v>
      </c>
      <c r="AB53" s="304">
        <f>IF(改造舰娘!$AH49="","",改造舰娘!$AH49)</f>
        <v>2</v>
      </c>
      <c r="AC53" s="304" t="str">
        <f>IF(改造舰娘!$AI49="","",改造舰娘!$AI49)</f>
        <v/>
      </c>
      <c r="AD53" s="304">
        <f>IF(改造舰娘!$AJ49="","",改造舰娘!$AJ49)</f>
        <v>6</v>
      </c>
      <c r="AE53" s="305">
        <f>IF(改造舰娘!$AK49="","",改造舰娘!$AK49)</f>
        <v>0</v>
      </c>
      <c r="AF53" s="304" t="str">
        <f>IF(改造舰娘!$AL49="","",改造舰娘!$AL49)</f>
        <v/>
      </c>
      <c r="AG53" s="304" t="str">
        <f>IF(改造舰娘!$AM49="","",改造舰娘!$AM49)</f>
        <v/>
      </c>
      <c r="AH53" s="304" t="str">
        <f>IF(改造舰娘!$AN49="","",改造舰娘!$AN49)</f>
        <v/>
      </c>
      <c r="AI53" s="304" t="str">
        <f>IF(改造舰娘!$AO49="","",改造舰娘!$AO49)</f>
        <v/>
      </c>
      <c r="AJ53" s="304" t="str">
        <f>IF(改造舰娘!$AP49="","",改造舰娘!$AP49)</f>
        <v/>
      </c>
      <c r="AK53" s="303" t="str">
        <f>IF(改造舰娘!$AQ49="","",改造舰娘!$AQ49)</f>
        <v/>
      </c>
      <c r="AL53" s="306" t="str">
        <f>IF(改造舰娘!$AS49="","",改造舰娘!$AS49)</f>
        <v>标准型火控雷达</v>
      </c>
      <c r="AM53" s="306" t="str">
        <f>IF(改造舰娘!$AT49="","",改造舰娘!$AT49)</f>
        <v>U国博福斯40毫米防空炮(双联)</v>
      </c>
      <c r="AN53" s="306" t="str">
        <f>IF(改造舰娘!$AU49="","",改造舰娘!$AU49)</f>
        <v/>
      </c>
      <c r="AO53" s="306" t="str">
        <f>IF(改造舰娘!$AV49="","",改造舰娘!$AV49)</f>
        <v/>
      </c>
      <c r="AP53" s="307" t="str">
        <f>IF(改造舰娘!$AW49="","",改造舰娘!$AW49)</f>
        <v>大洋巡逻(3级)：索敌提高7点，攻击轻巡，驱逐，潜艇类单位时命中率提升7%。</v>
      </c>
      <c r="AQ53" s="308" t="str">
        <f>IF(改造舰娘!$AX49="","",改造舰娘!$AX49)</f>
        <v/>
      </c>
      <c r="AR53" s="304">
        <f>IF(改造舰娘!$AY49="","",改造舰娘!$AY49)</f>
        <v>25</v>
      </c>
      <c r="AS53" s="304">
        <f>IF(改造舰娘!$AZ49="","",改造舰娘!$AZ49)</f>
        <v>25</v>
      </c>
      <c r="AT53" s="304">
        <f>IF(改造舰娘!$BA49="","",改造舰娘!$BA49)</f>
        <v>0.8</v>
      </c>
      <c r="AU53" s="304">
        <f>IF(改造舰娘!$BB49="","",改造舰娘!$BB49)</f>
        <v>1.5</v>
      </c>
      <c r="AV53" s="305">
        <f>IF((改造舰娘!$BG49+改造舰娘!$BK49*$C$4)=0,"",(改造舰娘!$BG49+改造舰娘!$BK49*$C$4))</f>
        <v>10</v>
      </c>
      <c r="AW53" s="304">
        <f>IF((改造舰娘!$BH49+改造舰娘!$BL49*$C$4)=0,"",(改造舰娘!$BH49+改造舰娘!$BL49*$C$4))</f>
        <v>20</v>
      </c>
      <c r="AX53" s="304">
        <f>IF((改造舰娘!$BI49+改造舰娘!$BM49*$C$4)=0,"",(改造舰娘!$BI49+改造舰娘!$BM49*$C$4))</f>
        <v>26</v>
      </c>
      <c r="AY53" s="303">
        <f>IF((改造舰娘!$BJ49+改造舰娘!$BN49*$C$4)=0,"",(改造舰娘!$BJ49+改造舰娘!$BN49*$C$4))</f>
        <v>16</v>
      </c>
      <c r="AZ53" s="500">
        <f>IF(改造舰娘!BC49="","",改造舰娘!BC49)</f>
        <v>14</v>
      </c>
      <c r="BA53" s="500">
        <f>IF(改造舰娘!BD49="","",改造舰娘!BD49)</f>
        <v>18</v>
      </c>
      <c r="BB53" s="500">
        <f>IF(改造舰娘!BE49="","",改造舰娘!BE49)</f>
        <v>9</v>
      </c>
      <c r="BC53" s="498">
        <f>IF(改造舰娘!BF49="","",改造舰娘!BF49)</f>
        <v>29</v>
      </c>
      <c r="BD53" s="125" t="s">
        <v>5578</v>
      </c>
      <c r="BE53" s="339" t="b">
        <f>IF(改造舰娘!$BP49="","")</f>
        <v>0</v>
      </c>
      <c r="BF53" s="306" t="b">
        <f>IF(改造舰娘!$BQ49="","")</f>
        <v>0</v>
      </c>
      <c r="BG53" s="329" t="str">
        <f>IF(改造舰娘!$BR49="","")</f>
        <v/>
      </c>
      <c r="BH53" s="340" t="str">
        <f>IF(改造舰娘!$BS49="","")</f>
        <v/>
      </c>
      <c r="BU53" s="304">
        <f>IFERROR(VLOOKUP(AL53,装备!$B:$C,2,0),0)</f>
        <v>3</v>
      </c>
      <c r="BV53" s="304">
        <f>IFERROR(VLOOKUP($AL53,装备!$B:$Q,5,0),0)</f>
        <v>0</v>
      </c>
      <c r="BW53" s="304">
        <f>IFERROR(VLOOKUP($AL53,装备!$B:$Q,6,0),0)</f>
        <v>0</v>
      </c>
      <c r="BX53" s="304">
        <f>IFERROR(VLOOKUP($AL53,装备!$B:$Q,7,0),0)</f>
        <v>0</v>
      </c>
      <c r="BY53" s="304">
        <f>IFERROR(VLOOKUP($AL53,装备!$B:$Q,8,0),0)</f>
        <v>0</v>
      </c>
      <c r="BZ53" s="304">
        <f>IFERROR(VLOOKUP($AL53,装备!$B:$Q,9,0),0)</f>
        <v>0</v>
      </c>
      <c r="CA53" s="304">
        <f>IFERROR(VLOOKUP($AL53,装备!$B:$Q,10,0),0)</f>
        <v>0</v>
      </c>
      <c r="CB53" s="304">
        <f>IFERROR(VLOOKUP($AL53,装备!$B:$Q,11,0),0)</f>
        <v>4</v>
      </c>
      <c r="CC53" s="304" t="str">
        <f>IFERROR(VLOOKUP($AL53,装备!$B:$Q,12,0),0)</f>
        <v>无</v>
      </c>
      <c r="CD53" s="304">
        <f>IFERROR(VLOOKUP($AL53,装备!$B:$Q,13,0),0)</f>
        <v>0</v>
      </c>
      <c r="CE53" s="304">
        <f>IFERROR(VLOOKUP($AL53,装备!$B:$Q,14,0),0)</f>
        <v>0</v>
      </c>
      <c r="CF53" s="304">
        <f>IFERROR(VLOOKUP($AL53,装备!$B:$Q,16,0),0)</f>
        <v>4</v>
      </c>
      <c r="CG53" s="304">
        <f>IFERROR(VLOOKUP($AL53,装备!$B:$Q,5,0),0)</f>
        <v>0</v>
      </c>
      <c r="CH53" s="304">
        <f>IFERROR(VLOOKUP(AM53,装备!$B:$C,2,0),0)</f>
        <v>4</v>
      </c>
      <c r="CI53" s="304">
        <f>IFERROR(VLOOKUP($AM53,装备!$B:$Q,5,0),0)</f>
        <v>0</v>
      </c>
      <c r="CJ53" s="304">
        <f>IFERROR(VLOOKUP($AM53,装备!$B:$Q,6,0),0)</f>
        <v>1</v>
      </c>
      <c r="CK53" s="304">
        <f>IFERROR(VLOOKUP($AM53,装备!$B:$Q,7,0),0)</f>
        <v>0</v>
      </c>
      <c r="CL53" s="304">
        <f>IFERROR(VLOOKUP($AM53,装备!$B:$Q,8,0),0)</f>
        <v>0</v>
      </c>
      <c r="CM53" s="304">
        <f>IFERROR(VLOOKUP($AM53,装备!$B:$Q,9,0),0)</f>
        <v>0</v>
      </c>
      <c r="CN53" s="304">
        <f>IFERROR(VLOOKUP($AM53,装备!$B:$Q,10,0),0)</f>
        <v>0</v>
      </c>
      <c r="CO53" s="304">
        <f>IFERROR(VLOOKUP($AM53,装备!$B:$Q,11,0),0)</f>
        <v>1</v>
      </c>
      <c r="CP53" s="304" t="str">
        <f>IFERROR(VLOOKUP($AM53,装备!$B:$Q,12,0),0)</f>
        <v>短</v>
      </c>
      <c r="CQ53" s="304">
        <f>IFERROR(VLOOKUP($AM53,装备!$B:$Q,13,0),0)</f>
        <v>0</v>
      </c>
      <c r="CR53" s="304">
        <f>IFERROR(VLOOKUP($AM53,装备!$B:$Q,14,0),0)</f>
        <v>0</v>
      </c>
      <c r="CS53" s="304">
        <f>IFERROR(VLOOKUP($AM53,装备!$B:$Q,16,0),0)</f>
        <v>7</v>
      </c>
      <c r="CT53" s="304">
        <f>IFERROR(VLOOKUP($AM53,装备!$B:$Q,5,0),0)</f>
        <v>0</v>
      </c>
      <c r="CU53" s="304">
        <f>IFERROR(VLOOKUP(AN53,装备!$B:$C,2,0),0)</f>
        <v>0</v>
      </c>
      <c r="CV53" s="304">
        <f>IFERROR(VLOOKUP($AN53,装备!$B:$Q,5,0),0)</f>
        <v>0</v>
      </c>
      <c r="CW53" s="304">
        <f>IFERROR(VLOOKUP($AN53,装备!$B:$Q,6,0),0)</f>
        <v>0</v>
      </c>
      <c r="CX53" s="304">
        <f>IFERROR(VLOOKUP($AN53,装备!$B:$Q,7,0),0)</f>
        <v>0</v>
      </c>
      <c r="CY53" s="304">
        <f>IFERROR(VLOOKUP($AN53,装备!$B:$Q,8,0),0)</f>
        <v>0</v>
      </c>
      <c r="CZ53" s="304">
        <f>IFERROR(VLOOKUP($AN53,装备!$B:$Q,9,0),0)</f>
        <v>0</v>
      </c>
      <c r="DA53" s="304">
        <f>IFERROR(VLOOKUP($AN53,装备!$B:$Q,10,0),0)</f>
        <v>0</v>
      </c>
      <c r="DB53" s="304">
        <f>IFERROR(VLOOKUP($AN53,装备!$B:$Q,11,0),0)</f>
        <v>0</v>
      </c>
      <c r="DC53" s="304">
        <f>IFERROR(VLOOKUP($AN53,装备!$B:$Q,12,0),0)</f>
        <v>0</v>
      </c>
      <c r="DD53" s="304">
        <f>IFERROR(VLOOKUP($AN53,装备!$B:$Q,13,0),0)</f>
        <v>0</v>
      </c>
      <c r="DE53" s="304">
        <f>IFERROR(VLOOKUP($AN53,装备!$B:$Q,14,0),0)</f>
        <v>0</v>
      </c>
      <c r="DF53" s="304">
        <f>IFERROR(VLOOKUP($AN53,装备!$B:$Q,16,0),0)</f>
        <v>0</v>
      </c>
      <c r="DG53" s="304">
        <f>IFERROR(VLOOKUP($AN53,装备!$B:$Q,5,0),0)</f>
        <v>0</v>
      </c>
      <c r="DH53" s="304">
        <f>IFERROR(VLOOKUP(AO53,装备!$B:$C,2,0),0)</f>
        <v>0</v>
      </c>
      <c r="DI53" s="304">
        <f>IFERROR(VLOOKUP($AO53,装备!$B:$Q,5,0),0)</f>
        <v>0</v>
      </c>
      <c r="DJ53" s="304">
        <f>IFERROR(VLOOKUP($AO53,装备!$B:$Q,6,0),0)</f>
        <v>0</v>
      </c>
      <c r="DK53" s="304">
        <f>IFERROR(VLOOKUP($AO53,装备!$B:$Q,7,0),0)</f>
        <v>0</v>
      </c>
      <c r="DL53" s="304">
        <f>IFERROR(VLOOKUP($AO53,装备!$B:$Q,8,0),0)</f>
        <v>0</v>
      </c>
      <c r="DM53" s="304">
        <f>IFERROR(VLOOKUP($AO53,装备!$B:$Q,9,0),0)</f>
        <v>0</v>
      </c>
      <c r="DN53" s="304">
        <f>IFERROR(VLOOKUP($AO53,装备!$B:$Q,10,0),0)</f>
        <v>0</v>
      </c>
      <c r="DO53" s="304">
        <f>IFERROR(VLOOKUP($AO53,装备!$B:$Q,11,0),0)</f>
        <v>0</v>
      </c>
      <c r="DP53" s="304">
        <f>IFERROR(VLOOKUP($AO53,装备!$B:$Q,12,0),0)</f>
        <v>0</v>
      </c>
      <c r="DQ53" s="304">
        <f>IFERROR(VLOOKUP($AO53,装备!$B:$Q,13,0),0)</f>
        <v>0</v>
      </c>
      <c r="DR53" s="304">
        <f>IFERROR(VLOOKUP($AO53,装备!$B:$Q,14,0),0)</f>
        <v>0</v>
      </c>
      <c r="DS53" s="304">
        <f>IFERROR(VLOOKUP($AO53,装备!$B:$Q,16,0),0)</f>
        <v>0</v>
      </c>
      <c r="DT53" s="304">
        <f>IFERROR(VLOOKUP($AO53,装备!$B:$Q,5,0),0)</f>
        <v>0</v>
      </c>
    </row>
    <row r="54" spans="1:124">
      <c r="A54" s="301">
        <f>改造舰娘!$A50</f>
        <v>11005612</v>
      </c>
      <c r="B54" s="354" t="s">
        <v>208</v>
      </c>
      <c r="C54" s="323"/>
      <c r="D54" s="323">
        <f t="shared" si="0"/>
        <v>110</v>
      </c>
      <c r="E54" s="303">
        <f>改造舰娘!$C50</f>
        <v>4</v>
      </c>
      <c r="F54" s="304" t="str">
        <f>改造舰娘!$D50</f>
        <v>轻巡</v>
      </c>
      <c r="G54" s="304" t="str">
        <f>改造舰娘!$E50</f>
        <v>中型</v>
      </c>
      <c r="H54" s="304" t="str">
        <f>改造舰娘!$F50</f>
        <v>护卫舰</v>
      </c>
      <c r="I54" s="452">
        <f>改造舰娘!$AR50</f>
        <v>3</v>
      </c>
      <c r="J54" s="304" t="str">
        <f>改造舰娘!$G50</f>
        <v>美国</v>
      </c>
      <c r="K54" s="312">
        <f>改造舰娘!$H50+(BV54+CI54+CV54+DI54)*$C$2</f>
        <v>42</v>
      </c>
      <c r="L54" s="304">
        <f>改造舰娘!$I50</f>
        <v>2</v>
      </c>
      <c r="M54" s="304">
        <f>改造舰娘!$J50</f>
        <v>2</v>
      </c>
      <c r="N54" s="518">
        <f>改造舰娘!$K50</f>
        <v>2</v>
      </c>
      <c r="O54" s="304">
        <f>改造舰娘!$L50+((CE54+CR54+DE54+DR54)*$C$2)</f>
        <v>10</v>
      </c>
      <c r="P54" s="304" t="str">
        <f>IF($C$2=1,(IF(ISERROR(FIND("超长",改造舰娘!$M50&amp;CC54&amp;CP54&amp;DC54&amp;DP54,1)),IF(ISERROR(FIND("长",改造舰娘!$M50&amp;CC54&amp;CP54&amp;DC54&amp;DP54,1)),IF(ISERROR(FIND("中",改造舰娘!$M50&amp;CC54&amp;CP54&amp;DC54&amp;DP54,1)),IF(ISERROR(FIND("短",改造舰娘!$M50&amp;CC54&amp;CP54&amp;DC54&amp;DP54,1)),IF(ISERROR(FIND("无",改造舰娘!$M50&amp;CC54&amp;CP54&amp;DC54&amp;DP54,1)),0,"无"),"短"),"中"),"长"),"超长")),改造舰娘!$M50)</f>
        <v>中</v>
      </c>
      <c r="Q54" s="303">
        <f>改造舰娘!$N50</f>
        <v>33.6</v>
      </c>
      <c r="R54" s="304">
        <f>(改造舰娘!$P50)+(改造舰娘!$Q50)*$C$3+((BW54+CJ54+CW54+DJ54)*$C$2)</f>
        <v>67</v>
      </c>
      <c r="S54" s="304">
        <f>(改造舰娘!$R50)+(改造舰娘!$S50)*$C$3+((BY54+CL54+CY54+DL54)*$C$2)</f>
        <v>0</v>
      </c>
      <c r="T54" s="304">
        <f>(改造舰娘!$T50)+(改造舰娘!$U50)*$C$3+((BX54+CK54+CX54+DK54)*$C$2)</f>
        <v>49</v>
      </c>
      <c r="U54" s="304">
        <f>(改造舰娘!$V50)+(改造舰娘!$W50)*$C$3+((CG54+CT54+DG54+DT54)*$C$2)</f>
        <v>105</v>
      </c>
      <c r="V54" s="305">
        <f>INT((((改造舰娘!$Y50)-(改造舰娘!$X50))*(((IF(D54=0,C54,D54))-1)/99))+改造舰娘!$X50)+((CB54+CO54+DB54+DO54)*$C$2)</f>
        <v>96</v>
      </c>
      <c r="W54" s="304">
        <f>INT((((改造舰娘!$AA50)-(改造舰娘!$Z50))*(((IF(D54=0,C54,D54))-1)/99))+改造舰娘!$Z50)+((CD54+CQ54+DD54+DQ54)*$C$2)</f>
        <v>78</v>
      </c>
      <c r="X54" s="304">
        <f>INT((((改造舰娘!$AC50)-(改造舰娘!$AB50))*(((IF(D54=0,C54,D54))-1)/99))+改造舰娘!$AB50)+((CA54+CN54+DA54+DN54)*$C$2)</f>
        <v>40</v>
      </c>
      <c r="Y54" s="303">
        <f>INT((((改造舰娘!$AE50)-(改造舰娘!$AD50))*(((IF(D54=0,C54,D54))-1)/99))+改造舰娘!$AD50)+((BZ54+CM54+CZ54+DM54)*$C$2)</f>
        <v>105</v>
      </c>
      <c r="Z54" s="474" t="str">
        <f>IF(改造舰娘!$AF50=0,"",改造舰娘!$AF50)</f>
        <v/>
      </c>
      <c r="AA54" s="304" t="str">
        <f>IF(改造舰娘!$AG50="","",改造舰娘!$AG50)</f>
        <v/>
      </c>
      <c r="AB54" s="304" t="str">
        <f>IF(改造舰娘!$AH50="","",改造舰娘!$AH50)</f>
        <v/>
      </c>
      <c r="AC54" s="304" t="str">
        <f>IF(改造舰娘!$AI50="","",改造舰娘!$AI50)</f>
        <v/>
      </c>
      <c r="AD54" s="304">
        <f>IF(改造舰娘!$AJ50="","",改造舰娘!$AJ50)</f>
        <v>0</v>
      </c>
      <c r="AE54" s="305">
        <f>IF(改造舰娘!$AK50="","",改造舰娘!$AK50)</f>
        <v>0</v>
      </c>
      <c r="AF54" s="304" t="str">
        <f>IF(改造舰娘!$AL50="","",改造舰娘!$AL50)</f>
        <v/>
      </c>
      <c r="AG54" s="304" t="str">
        <f>IF(改造舰娘!$AM50="","",改造舰娘!$AM50)</f>
        <v/>
      </c>
      <c r="AH54" s="304" t="str">
        <f>IF(改造舰娘!$AN50="","",改造舰娘!$AN50)</f>
        <v/>
      </c>
      <c r="AI54" s="304" t="str">
        <f>IF(改造舰娘!$AO50="","",改造舰娘!$AO50)</f>
        <v/>
      </c>
      <c r="AJ54" s="304" t="str">
        <f>IF(改造舰娘!$AP50="","",改造舰娘!$AP50)</f>
        <v/>
      </c>
      <c r="AK54" s="303" t="str">
        <f>IF(改造舰娘!$AQ50="","",改造舰娘!$AQ50)</f>
        <v/>
      </c>
      <c r="AL54" s="306" t="str">
        <f>IF(改造舰娘!$AS50="","",改造舰娘!$AS50)</f>
        <v>U国双联5英寸平高两用炮</v>
      </c>
      <c r="AM54" s="306" t="str">
        <f>IF(改造舰娘!$AT50="","",改造舰娘!$AT50)</f>
        <v>改良型火控雷达</v>
      </c>
      <c r="AN54" s="306" t="str">
        <f>IF(改造舰娘!$AU50="","",改造舰娘!$AU50)</f>
        <v>先进型对空雷达</v>
      </c>
      <c r="AO54" s="306" t="str">
        <f>IF(改造舰娘!$AV50="","",改造舰娘!$AV50)</f>
        <v/>
      </c>
      <c r="AP54" s="307" t="str">
        <f>IF(改造舰娘!$AW50="","",改造舰娘!$AW50)</f>
        <v>对空防御(3级)：自身和相邻位置的单位对空值提高30点。</v>
      </c>
      <c r="AQ54" s="308" t="str">
        <f>IF(改造舰娘!$AX50="","",改造舰娘!$AX50)</f>
        <v/>
      </c>
      <c r="AR54" s="304">
        <f>IF(改造舰娘!$AY50="","",改造舰娘!$AY50)</f>
        <v>25</v>
      </c>
      <c r="AS54" s="304">
        <f>IF(改造舰娘!$AZ50="","",改造舰娘!$AZ50)</f>
        <v>30</v>
      </c>
      <c r="AT54" s="304">
        <f>IF(改造舰娘!$BA50="","",改造舰娘!$BA50)</f>
        <v>0.8</v>
      </c>
      <c r="AU54" s="304">
        <f>IF(改造舰娘!$BB50="","",改造舰娘!$BB50)</f>
        <v>1.5</v>
      </c>
      <c r="AV54" s="305">
        <f>IF((改造舰娘!$BG50+改造舰娘!$BK50*$C$4)=0,"",(改造舰娘!$BG50+改造舰娘!$BK50*$C$4))</f>
        <v>10</v>
      </c>
      <c r="AW54" s="304">
        <f>IF((改造舰娘!$BH50+改造舰娘!$BL50*$C$4)=0,"",(改造舰娘!$BH50+改造舰娘!$BL50*$C$4))</f>
        <v>17</v>
      </c>
      <c r="AX54" s="304">
        <f>IF((改造舰娘!$BI50+改造舰娘!$BM50*$C$4)=0,"",(改造舰娘!$BI50+改造舰娘!$BM50*$C$4))</f>
        <v>63</v>
      </c>
      <c r="AY54" s="303">
        <f>IF((改造舰娘!$BJ50+改造舰娘!$BN50*$C$4)=0,"",(改造舰娘!$BJ50+改造舰娘!$BN50*$C$4))</f>
        <v>55</v>
      </c>
      <c r="AZ54" s="500">
        <f>IF(改造舰娘!BC50="","",改造舰娘!BC50)</f>
        <v>16</v>
      </c>
      <c r="BA54" s="500">
        <f>IF(改造舰娘!BD50="","",改造舰娘!BD50)</f>
        <v>0</v>
      </c>
      <c r="BB54" s="500">
        <f>IF(改造舰娘!BE50="","",改造舰娘!BE50)</f>
        <v>12</v>
      </c>
      <c r="BC54" s="498">
        <f>IF(改造舰娘!BF50="","",改造舰娘!BF50)</f>
        <v>84</v>
      </c>
      <c r="BD54" s="125" t="s">
        <v>5579</v>
      </c>
      <c r="BE54" s="339" t="b">
        <f>IF(改造舰娘!$BP50="","")</f>
        <v>0</v>
      </c>
      <c r="BF54" s="306" t="b">
        <f>IF(改造舰娘!$BQ50="","")</f>
        <v>0</v>
      </c>
      <c r="BG54" s="329" t="str">
        <f>IF(改造舰娘!$BR50="","")</f>
        <v/>
      </c>
      <c r="BH54" s="340" t="str">
        <f>IF(改造舰娘!$BS50="","")</f>
        <v/>
      </c>
      <c r="BU54" s="304">
        <f>IFERROR(VLOOKUP(AL54,装备!$B:$C,2,0),0)</f>
        <v>4</v>
      </c>
      <c r="BV54" s="304">
        <f>IFERROR(VLOOKUP($AL54,装备!$B:$Q,5,0),0)</f>
        <v>0</v>
      </c>
      <c r="BW54" s="304">
        <f>IFERROR(VLOOKUP($AL54,装备!$B:$Q,6,0),0)</f>
        <v>2</v>
      </c>
      <c r="BX54" s="304">
        <f>IFERROR(VLOOKUP($AL54,装备!$B:$Q,7,0),0)</f>
        <v>0</v>
      </c>
      <c r="BY54" s="304">
        <f>IFERROR(VLOOKUP($AL54,装备!$B:$Q,8,0),0)</f>
        <v>0</v>
      </c>
      <c r="BZ54" s="304">
        <f>IFERROR(VLOOKUP($AL54,装备!$B:$Q,9,0),0)</f>
        <v>0</v>
      </c>
      <c r="CA54" s="304">
        <f>IFERROR(VLOOKUP($AL54,装备!$B:$Q,10,0),0)</f>
        <v>0</v>
      </c>
      <c r="CB54" s="304">
        <f>IFERROR(VLOOKUP($AL54,装备!$B:$Q,11,0),0)</f>
        <v>0</v>
      </c>
      <c r="CC54" s="304" t="str">
        <f>IFERROR(VLOOKUP($AL54,装备!$B:$Q,12,0),0)</f>
        <v>短</v>
      </c>
      <c r="CD54" s="304">
        <f>IFERROR(VLOOKUP($AL54,装备!$B:$Q,13,0),0)</f>
        <v>0</v>
      </c>
      <c r="CE54" s="304">
        <f>IFERROR(VLOOKUP($AL54,装备!$B:$Q,14,0),0)</f>
        <v>0</v>
      </c>
      <c r="CF54" s="304">
        <f>IFERROR(VLOOKUP($AL54,装备!$B:$Q,16,0),0)</f>
        <v>5</v>
      </c>
      <c r="CG54" s="304">
        <f>IFERROR(VLOOKUP($AL54,装备!$B:$Q,5,0),0)</f>
        <v>0</v>
      </c>
      <c r="CH54" s="304">
        <f>IFERROR(VLOOKUP(AM54,装备!$B:$C,2,0),0)</f>
        <v>4</v>
      </c>
      <c r="CI54" s="304">
        <f>IFERROR(VLOOKUP($AM54,装备!$B:$Q,5,0),0)</f>
        <v>0</v>
      </c>
      <c r="CJ54" s="304">
        <f>IFERROR(VLOOKUP($AM54,装备!$B:$Q,6,0),0)</f>
        <v>0</v>
      </c>
      <c r="CK54" s="304">
        <f>IFERROR(VLOOKUP($AM54,装备!$B:$Q,7,0),0)</f>
        <v>0</v>
      </c>
      <c r="CL54" s="304">
        <f>IFERROR(VLOOKUP($AM54,装备!$B:$Q,8,0),0)</f>
        <v>0</v>
      </c>
      <c r="CM54" s="304">
        <f>IFERROR(VLOOKUP($AM54,装备!$B:$Q,9,0),0)</f>
        <v>0</v>
      </c>
      <c r="CN54" s="304">
        <f>IFERROR(VLOOKUP($AM54,装备!$B:$Q,10,0),0)</f>
        <v>0</v>
      </c>
      <c r="CO54" s="304">
        <f>IFERROR(VLOOKUP($AM54,装备!$B:$Q,11,0),0)</f>
        <v>6</v>
      </c>
      <c r="CP54" s="304" t="str">
        <f>IFERROR(VLOOKUP($AM54,装备!$B:$Q,12,0),0)</f>
        <v>无</v>
      </c>
      <c r="CQ54" s="304">
        <f>IFERROR(VLOOKUP($AM54,装备!$B:$Q,13,0),0)</f>
        <v>0</v>
      </c>
      <c r="CR54" s="304">
        <f>IFERROR(VLOOKUP($AM54,装备!$B:$Q,14,0),0)</f>
        <v>0</v>
      </c>
      <c r="CS54" s="304">
        <f>IFERROR(VLOOKUP($AM54,装备!$B:$Q,16,0),0)</f>
        <v>6</v>
      </c>
      <c r="CT54" s="304">
        <f>IFERROR(VLOOKUP($AM54,装备!$B:$Q,5,0),0)</f>
        <v>0</v>
      </c>
      <c r="CU54" s="304">
        <f>IFERROR(VLOOKUP(AN54,装备!$B:$C,2,0),0)</f>
        <v>5</v>
      </c>
      <c r="CV54" s="304">
        <f>IFERROR(VLOOKUP($AN54,装备!$B:$Q,5,0),0)</f>
        <v>0</v>
      </c>
      <c r="CW54" s="304">
        <f>IFERROR(VLOOKUP($AN54,装备!$B:$Q,6,0),0)</f>
        <v>0</v>
      </c>
      <c r="CX54" s="304">
        <f>IFERROR(VLOOKUP($AN54,装备!$B:$Q,7,0),0)</f>
        <v>0</v>
      </c>
      <c r="CY54" s="304">
        <f>IFERROR(VLOOKUP($AN54,装备!$B:$Q,8,0),0)</f>
        <v>0</v>
      </c>
      <c r="CZ54" s="304">
        <f>IFERROR(VLOOKUP($AN54,装备!$B:$Q,9,0),0)</f>
        <v>0</v>
      </c>
      <c r="DA54" s="304">
        <f>IFERROR(VLOOKUP($AN54,装备!$B:$Q,10,0),0)</f>
        <v>7</v>
      </c>
      <c r="DB54" s="304">
        <f>IFERROR(VLOOKUP($AN54,装备!$B:$Q,11,0),0)</f>
        <v>3</v>
      </c>
      <c r="DC54" s="304" t="str">
        <f>IFERROR(VLOOKUP($AN54,装备!$B:$Q,12,0),0)</f>
        <v>无</v>
      </c>
      <c r="DD54" s="304">
        <f>IFERROR(VLOOKUP($AN54,装备!$B:$Q,13,0),0)</f>
        <v>0</v>
      </c>
      <c r="DE54" s="304">
        <f>IFERROR(VLOOKUP($AN54,装备!$B:$Q,14,0),0)</f>
        <v>0</v>
      </c>
      <c r="DF54" s="304">
        <f>IFERROR(VLOOKUP($AN54,装备!$B:$Q,16,0),0)</f>
        <v>6</v>
      </c>
      <c r="DG54" s="304">
        <f>IFERROR(VLOOKUP($AN54,装备!$B:$Q,5,0),0)</f>
        <v>0</v>
      </c>
      <c r="DH54" s="304">
        <f>IFERROR(VLOOKUP(AO54,装备!$B:$C,2,0),0)</f>
        <v>0</v>
      </c>
      <c r="DI54" s="304">
        <f>IFERROR(VLOOKUP($AO54,装备!$B:$Q,5,0),0)</f>
        <v>0</v>
      </c>
      <c r="DJ54" s="304">
        <f>IFERROR(VLOOKUP($AO54,装备!$B:$Q,6,0),0)</f>
        <v>0</v>
      </c>
      <c r="DK54" s="304">
        <f>IFERROR(VLOOKUP($AO54,装备!$B:$Q,7,0),0)</f>
        <v>0</v>
      </c>
      <c r="DL54" s="304">
        <f>IFERROR(VLOOKUP($AO54,装备!$B:$Q,8,0),0)</f>
        <v>0</v>
      </c>
      <c r="DM54" s="304">
        <f>IFERROR(VLOOKUP($AO54,装备!$B:$Q,9,0),0)</f>
        <v>0</v>
      </c>
      <c r="DN54" s="304">
        <f>IFERROR(VLOOKUP($AO54,装备!$B:$Q,10,0),0)</f>
        <v>0</v>
      </c>
      <c r="DO54" s="304">
        <f>IFERROR(VLOOKUP($AO54,装备!$B:$Q,11,0),0)</f>
        <v>0</v>
      </c>
      <c r="DP54" s="304">
        <f>IFERROR(VLOOKUP($AO54,装备!$B:$Q,12,0),0)</f>
        <v>0</v>
      </c>
      <c r="DQ54" s="304">
        <f>IFERROR(VLOOKUP($AO54,装备!$B:$Q,13,0),0)</f>
        <v>0</v>
      </c>
      <c r="DR54" s="304">
        <f>IFERROR(VLOOKUP($AO54,装备!$B:$Q,14,0),0)</f>
        <v>0</v>
      </c>
      <c r="DS54" s="304">
        <f>IFERROR(VLOOKUP($AO54,装备!$B:$Q,16,0),0)</f>
        <v>0</v>
      </c>
      <c r="DT54" s="304">
        <f>IFERROR(VLOOKUP($AO54,装备!$B:$Q,5,0),0)</f>
        <v>0</v>
      </c>
    </row>
    <row r="55" spans="1:124" ht="27">
      <c r="A55" s="301">
        <f>改造舰娘!$A51</f>
        <v>11005712</v>
      </c>
      <c r="B55" s="354" t="s">
        <v>209</v>
      </c>
      <c r="C55" s="323"/>
      <c r="D55" s="323">
        <f t="shared" si="0"/>
        <v>110</v>
      </c>
      <c r="E55" s="303">
        <f>改造舰娘!$C51</f>
        <v>4</v>
      </c>
      <c r="F55" s="304" t="str">
        <f>改造舰娘!$D51</f>
        <v>轻巡</v>
      </c>
      <c r="G55" s="304" t="str">
        <f>改造舰娘!$E51</f>
        <v>中型</v>
      </c>
      <c r="H55" s="304" t="str">
        <f>改造舰娘!$F51</f>
        <v>护卫舰</v>
      </c>
      <c r="I55" s="452">
        <f>改造舰娘!$AR51</f>
        <v>3</v>
      </c>
      <c r="J55" s="304" t="str">
        <f>改造舰娘!$G51</f>
        <v>美国</v>
      </c>
      <c r="K55" s="312">
        <f>改造舰娘!$H51+(BV55+CI55+CV55+DI55)*$C$2</f>
        <v>42</v>
      </c>
      <c r="L55" s="304">
        <f>改造舰娘!$I51</f>
        <v>2</v>
      </c>
      <c r="M55" s="304">
        <f>改造舰娘!$J51</f>
        <v>3</v>
      </c>
      <c r="N55" s="518">
        <f>改造舰娘!$K51</f>
        <v>3</v>
      </c>
      <c r="O55" s="304">
        <f>改造舰娘!$L51+((CE55+CR55+DE55+DR55)*$C$2)</f>
        <v>9</v>
      </c>
      <c r="P55" s="304" t="str">
        <f>IF($C$2=1,(IF(ISERROR(FIND("超长",改造舰娘!$M51&amp;CC55&amp;CP55&amp;DC55&amp;DP55,1)),IF(ISERROR(FIND("长",改造舰娘!$M51&amp;CC55&amp;CP55&amp;DC55&amp;DP55,1)),IF(ISERROR(FIND("中",改造舰娘!$M51&amp;CC55&amp;CP55&amp;DC55&amp;DP55,1)),IF(ISERROR(FIND("短",改造舰娘!$M51&amp;CC55&amp;CP55&amp;DC55&amp;DP55,1)),IF(ISERROR(FIND("无",改造舰娘!$M51&amp;CC55&amp;CP55&amp;DC55&amp;DP55,1)),0,"无"),"短"),"中"),"长"),"超长")),改造舰娘!$M51)</f>
        <v>中</v>
      </c>
      <c r="Q55" s="303">
        <f>改造舰娘!$N51</f>
        <v>33.6</v>
      </c>
      <c r="R55" s="304">
        <f>(改造舰娘!$P51)+(改造舰娘!$Q51)*$C$3+((BW55+CJ55+CW55+DJ55)*$C$2)</f>
        <v>69</v>
      </c>
      <c r="S55" s="304">
        <f>(改造舰娘!$R51)+(改造舰娘!$S51)*$C$3+((BY55+CL55+CY55+DL55)*$C$2)</f>
        <v>53</v>
      </c>
      <c r="T55" s="304">
        <f>(改造舰娘!$T51)+(改造舰娘!$U51)*$C$3+((BX55+CK55+CX55+DK55)*$C$2)</f>
        <v>49</v>
      </c>
      <c r="U55" s="304">
        <f>(改造舰娘!$V51)+(改造舰娘!$W51)*$C$3+((CG55+CT55+DG55+DT55)*$C$2)</f>
        <v>100</v>
      </c>
      <c r="V55" s="305">
        <f>INT((((改造舰娘!$Y51)-(改造舰娘!$X51))*(((IF(D55=0,C55,D55))-1)/99))+改造舰娘!$X51)+((CB55+CO55+DB55+DO55)*$C$2)</f>
        <v>96</v>
      </c>
      <c r="W55" s="304">
        <f>INT((((改造舰娘!$AA51)-(改造舰娘!$Z51))*(((IF(D55=0,C55,D55))-1)/99))+改造舰娘!$Z51)+((CD55+CQ55+DD55+DQ55)*$C$2)</f>
        <v>78</v>
      </c>
      <c r="X55" s="304">
        <f>INT((((改造舰娘!$AC51)-(改造舰娘!$AB51))*(((IF(D55=0,C55,D55))-1)/99))+改造舰娘!$AB51)+((CA55+CN55+DA55+DN55)*$C$2)</f>
        <v>40</v>
      </c>
      <c r="Y55" s="303">
        <f>INT((((改造舰娘!$AE51)-(改造舰娘!$AD51))*(((IF(D55=0,C55,D55))-1)/99))+改造舰娘!$AD51)+((BZ55+CM55+CZ55+DM55)*$C$2)</f>
        <v>105</v>
      </c>
      <c r="Z55" s="474" t="str">
        <f>IF(改造舰娘!$AF51=0,"",改造舰娘!$AF51)</f>
        <v/>
      </c>
      <c r="AA55" s="304" t="str">
        <f>IF(改造舰娘!$AG51="","",改造舰娘!$AG51)</f>
        <v/>
      </c>
      <c r="AB55" s="304" t="str">
        <f>IF(改造舰娘!$AH51="","",改造舰娘!$AH51)</f>
        <v/>
      </c>
      <c r="AC55" s="304" t="str">
        <f>IF(改造舰娘!$AI51="","",改造舰娘!$AI51)</f>
        <v/>
      </c>
      <c r="AD55" s="304">
        <f>IF(改造舰娘!$AJ51="","",改造舰娘!$AJ51)</f>
        <v>0</v>
      </c>
      <c r="AE55" s="305">
        <f>IF(改造舰娘!$AK51="","",改造舰娘!$AK51)</f>
        <v>0</v>
      </c>
      <c r="AF55" s="304" t="str">
        <f>IF(改造舰娘!$AL51="","",改造舰娘!$AL51)</f>
        <v/>
      </c>
      <c r="AG55" s="304" t="str">
        <f>IF(改造舰娘!$AM51="","",改造舰娘!$AM51)</f>
        <v/>
      </c>
      <c r="AH55" s="304" t="str">
        <f>IF(改造舰娘!$AN51="","",改造舰娘!$AN51)</f>
        <v/>
      </c>
      <c r="AI55" s="304" t="str">
        <f>IF(改造舰娘!$AO51="","",改造舰娘!$AO51)</f>
        <v/>
      </c>
      <c r="AJ55" s="304" t="str">
        <f>IF(改造舰娘!$AP51="","",改造舰娘!$AP51)</f>
        <v/>
      </c>
      <c r="AK55" s="303" t="str">
        <f>IF(改造舰娘!$AQ51="","",改造舰娘!$AQ51)</f>
        <v/>
      </c>
      <c r="AL55" s="306" t="str">
        <f>IF(改造舰娘!$AS51="","",改造舰娘!$AS51)</f>
        <v>U国双联5英寸平高两用炮</v>
      </c>
      <c r="AM55" s="306" t="str">
        <f>IF(改造舰娘!$AT51="","",改造舰娘!$AT51)</f>
        <v/>
      </c>
      <c r="AN55" s="306" t="str">
        <f>IF(改造舰娘!$AU51="","",改造舰娘!$AU51)</f>
        <v/>
      </c>
      <c r="AO55" s="306" t="str">
        <f>IF(改造舰娘!$AV51="","",改造舰娘!$AV51)</f>
        <v/>
      </c>
      <c r="AP55" s="307" t="str">
        <f>IF(改造舰娘!$AW51="","",改造舰娘!$AW51)</f>
        <v>高速弹幕(3级)：炮击战阶段有40%概率对两个相邻的单位造成90%的伤害,对水下单位无效。</v>
      </c>
      <c r="AQ55" s="308" t="str">
        <f>IF(改造舰娘!$AX51="","",改造舰娘!$AX51)</f>
        <v/>
      </c>
      <c r="AR55" s="304">
        <f>IF(改造舰娘!$AY51="","",改造舰娘!$AY51)</f>
        <v>25</v>
      </c>
      <c r="AS55" s="304">
        <f>IF(改造舰娘!$AZ51="","",改造舰娘!$AZ51)</f>
        <v>30</v>
      </c>
      <c r="AT55" s="304">
        <f>IF(改造舰娘!$BA51="","",改造舰娘!$BA51)</f>
        <v>0.8</v>
      </c>
      <c r="AU55" s="304">
        <f>IF(改造舰娘!$BB51="","",改造舰娘!$BB51)</f>
        <v>1.5</v>
      </c>
      <c r="AV55" s="305">
        <f>IF((改造舰娘!$BG51+改造舰娘!$BK51*$C$4)=0,"",(改造舰娘!$BG51+改造舰娘!$BK51*$C$4))</f>
        <v>10</v>
      </c>
      <c r="AW55" s="304">
        <f>IF((改造舰娘!$BH51+改造舰娘!$BL51*$C$4)=0,"",(改造舰娘!$BH51+改造舰娘!$BL51*$C$4))</f>
        <v>17</v>
      </c>
      <c r="AX55" s="304">
        <f>IF((改造舰娘!$BI51+改造舰娘!$BM51*$C$4)=0,"",(改造舰娘!$BI51+改造舰娘!$BM51*$C$4))</f>
        <v>13</v>
      </c>
      <c r="AY55" s="303" t="str">
        <f>IF((改造舰娘!$BJ51+改造舰娘!$BN51*$C$4)=0,"",(改造舰娘!$BJ51+改造舰娘!$BN51*$C$4))</f>
        <v/>
      </c>
      <c r="AZ55" s="500">
        <f>IF(改造舰娘!BC51="","",改造舰娘!BC51)</f>
        <v>17</v>
      </c>
      <c r="BA55" s="500">
        <f>IF(改造舰娘!BD51="","",改造舰娘!BD51)</f>
        <v>18</v>
      </c>
      <c r="BB55" s="500">
        <f>IF(改造舰娘!BE51="","",改造舰娘!BE51)</f>
        <v>12</v>
      </c>
      <c r="BC55" s="498">
        <f>IF(改造舰娘!BF51="","",改造舰娘!BF51)</f>
        <v>76</v>
      </c>
      <c r="BD55" s="125" t="s">
        <v>5580</v>
      </c>
      <c r="BE55" s="339" t="b">
        <f>IF(改造舰娘!$BP51="","")</f>
        <v>0</v>
      </c>
      <c r="BF55" s="306" t="b">
        <f>IF(改造舰娘!$BQ51="","")</f>
        <v>0</v>
      </c>
      <c r="BG55" s="329" t="str">
        <f>IF(改造舰娘!$BR51="","")</f>
        <v/>
      </c>
      <c r="BH55" s="340" t="str">
        <f>IF(改造舰娘!$BS51="","")</f>
        <v/>
      </c>
      <c r="BU55" s="304">
        <f>IFERROR(VLOOKUP(AL55,装备!$B:$C,2,0),0)</f>
        <v>4</v>
      </c>
      <c r="BV55" s="304">
        <f>IFERROR(VLOOKUP($AL55,装备!$B:$Q,5,0),0)</f>
        <v>0</v>
      </c>
      <c r="BW55" s="304">
        <f>IFERROR(VLOOKUP($AL55,装备!$B:$Q,6,0),0)</f>
        <v>2</v>
      </c>
      <c r="BX55" s="304">
        <f>IFERROR(VLOOKUP($AL55,装备!$B:$Q,7,0),0)</f>
        <v>0</v>
      </c>
      <c r="BY55" s="304">
        <f>IFERROR(VLOOKUP($AL55,装备!$B:$Q,8,0),0)</f>
        <v>0</v>
      </c>
      <c r="BZ55" s="304">
        <f>IFERROR(VLOOKUP($AL55,装备!$B:$Q,9,0),0)</f>
        <v>0</v>
      </c>
      <c r="CA55" s="304">
        <f>IFERROR(VLOOKUP($AL55,装备!$B:$Q,10,0),0)</f>
        <v>0</v>
      </c>
      <c r="CB55" s="304">
        <f>IFERROR(VLOOKUP($AL55,装备!$B:$Q,11,0),0)</f>
        <v>0</v>
      </c>
      <c r="CC55" s="304" t="str">
        <f>IFERROR(VLOOKUP($AL55,装备!$B:$Q,12,0),0)</f>
        <v>短</v>
      </c>
      <c r="CD55" s="304">
        <f>IFERROR(VLOOKUP($AL55,装备!$B:$Q,13,0),0)</f>
        <v>0</v>
      </c>
      <c r="CE55" s="304">
        <f>IFERROR(VLOOKUP($AL55,装备!$B:$Q,14,0),0)</f>
        <v>0</v>
      </c>
      <c r="CF55" s="304">
        <f>IFERROR(VLOOKUP($AL55,装备!$B:$Q,16,0),0)</f>
        <v>5</v>
      </c>
      <c r="CG55" s="304">
        <f>IFERROR(VLOOKUP($AL55,装备!$B:$Q,5,0),0)</f>
        <v>0</v>
      </c>
      <c r="CH55" s="304">
        <f>IFERROR(VLOOKUP(AM55,装备!$B:$C,2,0),0)</f>
        <v>0</v>
      </c>
      <c r="CI55" s="304">
        <f>IFERROR(VLOOKUP($AM55,装备!$B:$Q,5,0),0)</f>
        <v>0</v>
      </c>
      <c r="CJ55" s="304">
        <f>IFERROR(VLOOKUP($AM55,装备!$B:$Q,6,0),0)</f>
        <v>0</v>
      </c>
      <c r="CK55" s="304">
        <f>IFERROR(VLOOKUP($AM55,装备!$B:$Q,7,0),0)</f>
        <v>0</v>
      </c>
      <c r="CL55" s="304">
        <f>IFERROR(VLOOKUP($AM55,装备!$B:$Q,8,0),0)</f>
        <v>0</v>
      </c>
      <c r="CM55" s="304">
        <f>IFERROR(VLOOKUP($AM55,装备!$B:$Q,9,0),0)</f>
        <v>0</v>
      </c>
      <c r="CN55" s="304">
        <f>IFERROR(VLOOKUP($AM55,装备!$B:$Q,10,0),0)</f>
        <v>0</v>
      </c>
      <c r="CO55" s="304">
        <f>IFERROR(VLOOKUP($AM55,装备!$B:$Q,11,0),0)</f>
        <v>0</v>
      </c>
      <c r="CP55" s="304">
        <f>IFERROR(VLOOKUP($AM55,装备!$B:$Q,12,0),0)</f>
        <v>0</v>
      </c>
      <c r="CQ55" s="304">
        <f>IFERROR(VLOOKUP($AM55,装备!$B:$Q,13,0),0)</f>
        <v>0</v>
      </c>
      <c r="CR55" s="304">
        <f>IFERROR(VLOOKUP($AM55,装备!$B:$Q,14,0),0)</f>
        <v>0</v>
      </c>
      <c r="CS55" s="304">
        <f>IFERROR(VLOOKUP($AM55,装备!$B:$Q,16,0),0)</f>
        <v>0</v>
      </c>
      <c r="CT55" s="304">
        <f>IFERROR(VLOOKUP($AM55,装备!$B:$Q,5,0),0)</f>
        <v>0</v>
      </c>
      <c r="CU55" s="304">
        <f>IFERROR(VLOOKUP(AN55,装备!$B:$C,2,0),0)</f>
        <v>0</v>
      </c>
      <c r="CV55" s="304">
        <f>IFERROR(VLOOKUP($AN55,装备!$B:$Q,5,0),0)</f>
        <v>0</v>
      </c>
      <c r="CW55" s="304">
        <f>IFERROR(VLOOKUP($AN55,装备!$B:$Q,6,0),0)</f>
        <v>0</v>
      </c>
      <c r="CX55" s="304">
        <f>IFERROR(VLOOKUP($AN55,装备!$B:$Q,7,0),0)</f>
        <v>0</v>
      </c>
      <c r="CY55" s="304">
        <f>IFERROR(VLOOKUP($AN55,装备!$B:$Q,8,0),0)</f>
        <v>0</v>
      </c>
      <c r="CZ55" s="304">
        <f>IFERROR(VLOOKUP($AN55,装备!$B:$Q,9,0),0)</f>
        <v>0</v>
      </c>
      <c r="DA55" s="304">
        <f>IFERROR(VLOOKUP($AN55,装备!$B:$Q,10,0),0)</f>
        <v>0</v>
      </c>
      <c r="DB55" s="304">
        <f>IFERROR(VLOOKUP($AN55,装备!$B:$Q,11,0),0)</f>
        <v>0</v>
      </c>
      <c r="DC55" s="304">
        <f>IFERROR(VLOOKUP($AN55,装备!$B:$Q,12,0),0)</f>
        <v>0</v>
      </c>
      <c r="DD55" s="304">
        <f>IFERROR(VLOOKUP($AN55,装备!$B:$Q,13,0),0)</f>
        <v>0</v>
      </c>
      <c r="DE55" s="304">
        <f>IFERROR(VLOOKUP($AN55,装备!$B:$Q,14,0),0)</f>
        <v>0</v>
      </c>
      <c r="DF55" s="304">
        <f>IFERROR(VLOOKUP($AN55,装备!$B:$Q,16,0),0)</f>
        <v>0</v>
      </c>
      <c r="DG55" s="304">
        <f>IFERROR(VLOOKUP($AN55,装备!$B:$Q,5,0),0)</f>
        <v>0</v>
      </c>
      <c r="DH55" s="304">
        <f>IFERROR(VLOOKUP(AO55,装备!$B:$C,2,0),0)</f>
        <v>0</v>
      </c>
      <c r="DI55" s="304">
        <f>IFERROR(VLOOKUP($AO55,装备!$B:$Q,5,0),0)</f>
        <v>0</v>
      </c>
      <c r="DJ55" s="304">
        <f>IFERROR(VLOOKUP($AO55,装备!$B:$Q,6,0),0)</f>
        <v>0</v>
      </c>
      <c r="DK55" s="304">
        <f>IFERROR(VLOOKUP($AO55,装备!$B:$Q,7,0),0)</f>
        <v>0</v>
      </c>
      <c r="DL55" s="304">
        <f>IFERROR(VLOOKUP($AO55,装备!$B:$Q,8,0),0)</f>
        <v>0</v>
      </c>
      <c r="DM55" s="304">
        <f>IFERROR(VLOOKUP($AO55,装备!$B:$Q,9,0),0)</f>
        <v>0</v>
      </c>
      <c r="DN55" s="304">
        <f>IFERROR(VLOOKUP($AO55,装备!$B:$Q,10,0),0)</f>
        <v>0</v>
      </c>
      <c r="DO55" s="304">
        <f>IFERROR(VLOOKUP($AO55,装备!$B:$Q,11,0),0)</f>
        <v>0</v>
      </c>
      <c r="DP55" s="304">
        <f>IFERROR(VLOOKUP($AO55,装备!$B:$Q,12,0),0)</f>
        <v>0</v>
      </c>
      <c r="DQ55" s="304">
        <f>IFERROR(VLOOKUP($AO55,装备!$B:$Q,13,0),0)</f>
        <v>0</v>
      </c>
      <c r="DR55" s="304">
        <f>IFERROR(VLOOKUP($AO55,装备!$B:$Q,14,0),0)</f>
        <v>0</v>
      </c>
      <c r="DS55" s="304">
        <f>IFERROR(VLOOKUP($AO55,装备!$B:$Q,16,0),0)</f>
        <v>0</v>
      </c>
      <c r="DT55" s="304">
        <f>IFERROR(VLOOKUP($AO55,装备!$B:$Q,5,0),0)</f>
        <v>0</v>
      </c>
    </row>
    <row r="56" spans="1:124">
      <c r="A56" s="301">
        <f>改造舰娘!$A52</f>
        <v>11005812</v>
      </c>
      <c r="B56" s="354" t="s">
        <v>615</v>
      </c>
      <c r="C56" s="323"/>
      <c r="D56" s="323">
        <f t="shared" si="0"/>
        <v>110</v>
      </c>
      <c r="E56" s="303">
        <f>改造舰娘!$C52</f>
        <v>4</v>
      </c>
      <c r="F56" s="304" t="str">
        <f>改造舰娘!$D52</f>
        <v>轻巡</v>
      </c>
      <c r="G56" s="304" t="str">
        <f>改造舰娘!$E52</f>
        <v>中型</v>
      </c>
      <c r="H56" s="304" t="str">
        <f>改造舰娘!$F52</f>
        <v>护卫舰</v>
      </c>
      <c r="I56" s="452">
        <f>改造舰娘!$AR52</f>
        <v>3</v>
      </c>
      <c r="J56" s="304" t="str">
        <f>改造舰娘!$G52</f>
        <v>智利</v>
      </c>
      <c r="K56" s="312">
        <f>改造舰娘!$H52+(BV56+CI56+CV56+DI56)*$C$2</f>
        <v>48</v>
      </c>
      <c r="L56" s="304">
        <f>改造舰娘!$I52</f>
        <v>0</v>
      </c>
      <c r="M56" s="304">
        <f>改造舰娘!$J52</f>
        <v>2</v>
      </c>
      <c r="N56" s="518">
        <f>改造舰娘!$K52</f>
        <v>2</v>
      </c>
      <c r="O56" s="304">
        <f>改造舰娘!$L52+((CE56+CR56+DE56+DR56)*$C$2)</f>
        <v>15</v>
      </c>
      <c r="P56" s="304" t="str">
        <f>IF($C$2=1,(IF(ISERROR(FIND("超长",改造舰娘!$M52&amp;CC56&amp;CP56&amp;DC56&amp;DP56,1)),IF(ISERROR(FIND("长",改造舰娘!$M52&amp;CC56&amp;CP56&amp;DC56&amp;DP56,1)),IF(ISERROR(FIND("中",改造舰娘!$M52&amp;CC56&amp;CP56&amp;DC56&amp;DP56,1)),IF(ISERROR(FIND("短",改造舰娘!$M52&amp;CC56&amp;CP56&amp;DC56&amp;DP56,1)),IF(ISERROR(FIND("无",改造舰娘!$M52&amp;CC56&amp;CP56&amp;DC56&amp;DP56,1)),0,"无"),"短"),"中"),"长"),"超长")),改造舰娘!$M52)</f>
        <v>中</v>
      </c>
      <c r="Q56" s="303">
        <f>改造舰娘!$N52</f>
        <v>31.5</v>
      </c>
      <c r="R56" s="304">
        <f>(改造舰娘!$P52)+(改造舰娘!$Q52)*$C$3+((BW56+CJ56+CW56+DJ56)*$C$2)</f>
        <v>71</v>
      </c>
      <c r="S56" s="304">
        <f>(改造舰娘!$R52)+(改造舰娘!$S52)*$C$3+((BY56+CL56+CY56+DL56)*$C$2)</f>
        <v>0</v>
      </c>
      <c r="T56" s="304">
        <f>(改造舰娘!$T52)+(改造舰娘!$U52)*$C$3+((BX56+CK56+CX56+DK56)*$C$2)</f>
        <v>55</v>
      </c>
      <c r="U56" s="304">
        <f>(改造舰娘!$V52)+(改造舰娘!$W52)*$C$3+((CG56+CT56+DG56+DT56)*$C$2)</f>
        <v>77</v>
      </c>
      <c r="V56" s="305">
        <f>INT((((改造舰娘!$Y52)-(改造舰娘!$X52))*(((IF(D56=0,C56,D56))-1)/99))+改造舰娘!$X52)+((CB56+CO56+DB56+DO56)*$C$2)</f>
        <v>96</v>
      </c>
      <c r="W56" s="304">
        <f>INT((((改造舰娘!$AA52)-(改造舰娘!$Z52))*(((IF(D56=0,C56,D56))-1)/99))+改造舰娘!$Z52)+((CD56+CQ56+DD56+DQ56)*$C$2)</f>
        <v>78</v>
      </c>
      <c r="X56" s="304">
        <f>INT((((改造舰娘!$AC52)-(改造舰娘!$AB52))*(((IF(D56=0,C56,D56))-1)/99))+改造舰娘!$AB52)+((CA56+CN56+DA56+DN56)*$C$2)</f>
        <v>39</v>
      </c>
      <c r="Y56" s="303">
        <f>INT((((改造舰娘!$AE52)-(改造舰娘!$AD52))*(((IF(D56=0,C56,D56))-1)/99))+改造舰娘!$AD52)+((BZ56+CM56+CZ56+DM56)*$C$2)</f>
        <v>80</v>
      </c>
      <c r="Z56" s="474">
        <f>IF(改造舰娘!$AF52=0,"",改造舰娘!$AF52)</f>
        <v>4</v>
      </c>
      <c r="AA56" s="304">
        <f>IF(改造舰娘!$AG52="","",改造舰娘!$AG52)</f>
        <v>4</v>
      </c>
      <c r="AB56" s="304">
        <f>IF(改造舰娘!$AH52="","",改造舰娘!$AH52)</f>
        <v>4</v>
      </c>
      <c r="AC56" s="304" t="str">
        <f>IF(改造舰娘!$AI52="","",改造舰娘!$AI52)</f>
        <v/>
      </c>
      <c r="AD56" s="304">
        <f>IF(改造舰娘!$AJ52="","",改造舰娘!$AJ52)</f>
        <v>12</v>
      </c>
      <c r="AE56" s="305">
        <f>IF(改造舰娘!$AK52="","",改造舰娘!$AK52)</f>
        <v>0</v>
      </c>
      <c r="AF56" s="304" t="str">
        <f>IF(改造舰娘!$AL52="","",改造舰娘!$AL52)</f>
        <v/>
      </c>
      <c r="AG56" s="304" t="str">
        <f>IF(改造舰娘!$AM52="","",改造舰娘!$AM52)</f>
        <v/>
      </c>
      <c r="AH56" s="304" t="str">
        <f>IF(改造舰娘!$AN52="","",改造舰娘!$AN52)</f>
        <v/>
      </c>
      <c r="AI56" s="304" t="str">
        <f>IF(改造舰娘!$AO52="","",改造舰娘!$AO52)</f>
        <v/>
      </c>
      <c r="AJ56" s="304" t="str">
        <f>IF(改造舰娘!$AP52="","",改造舰娘!$AP52)</f>
        <v/>
      </c>
      <c r="AK56" s="303" t="str">
        <f>IF(改造舰娘!$AQ52="","",改造舰娘!$AQ52)</f>
        <v/>
      </c>
      <c r="AL56" s="306" t="str">
        <f>IF(改造舰娘!$AS52="","",改造舰娘!$AS52)</f>
        <v>U国三联6英寸炮</v>
      </c>
      <c r="AM56" s="306" t="str">
        <f>IF(改造舰娘!$AT52="","",改造舰娘!$AT52)</f>
        <v>标准型对海雷达</v>
      </c>
      <c r="AN56" s="306" t="str">
        <f>IF(改造舰娘!$AU52="","",改造舰娘!$AU52)</f>
        <v/>
      </c>
      <c r="AO56" s="306" t="str">
        <f>IF(改造舰娘!$AV52="","",改造舰娘!$AV52)</f>
        <v/>
      </c>
      <c r="AP56" s="307" t="str">
        <f>IF(改造舰娘!$AW52="","",改造舰娘!$AW52)</f>
        <v>高速射击(3级)：炮击战时40%概率造成1.4倍伤害。</v>
      </c>
      <c r="AQ56" s="308" t="str">
        <f>IF(改造舰娘!$AX52="","",改造舰娘!$AX52)</f>
        <v/>
      </c>
      <c r="AR56" s="304">
        <f>IF(改造舰娘!$AY52="","",改造舰娘!$AY52)</f>
        <v>30</v>
      </c>
      <c r="AS56" s="304">
        <f>IF(改造舰娘!$AZ52="","",改造舰娘!$AZ52)</f>
        <v>35</v>
      </c>
      <c r="AT56" s="304">
        <f>IF(改造舰娘!$BA52="","",改造舰娘!$BA52)</f>
        <v>0.8</v>
      </c>
      <c r="AU56" s="304">
        <f>IF(改造舰娘!$BB52="","",改造舰娘!$BB52)</f>
        <v>1.5</v>
      </c>
      <c r="AV56" s="305">
        <f>IF((改造舰娘!$BG52+改造舰娘!$BK52*$C$4)=0,"",(改造舰娘!$BG52+改造舰娘!$BK52*$C$4))</f>
        <v>10</v>
      </c>
      <c r="AW56" s="304">
        <f>IF((改造舰娘!$BH52+改造舰娘!$BL52*$C$4)=0,"",(改造舰娘!$BH52+改造舰娘!$BL52*$C$4))</f>
        <v>18</v>
      </c>
      <c r="AX56" s="304">
        <f>IF((改造舰娘!$BI52+改造舰娘!$BM52*$C$4)=0,"",(改造舰娘!$BI52+改造舰娘!$BM52*$C$4))</f>
        <v>28</v>
      </c>
      <c r="AY56" s="303">
        <f>IF((改造舰娘!$BJ52+改造舰娘!$BN52*$C$4)=0,"",(改造舰娘!$BJ52+改造舰娘!$BN52*$C$4))</f>
        <v>15</v>
      </c>
      <c r="AZ56" s="500">
        <f>IF(改造舰娘!BC52="","",改造舰娘!BC52)</f>
        <v>18</v>
      </c>
      <c r="BA56" s="500">
        <f>IF(改造舰娘!BD52="","",改造舰娘!BD52)</f>
        <v>0</v>
      </c>
      <c r="BB56" s="500">
        <f>IF(改造舰娘!BE52="","",改造舰娘!BE52)</f>
        <v>15</v>
      </c>
      <c r="BC56" s="498">
        <f>IF(改造舰娘!BF52="","",改造舰娘!BF52)</f>
        <v>35</v>
      </c>
      <c r="BD56" s="125" t="s">
        <v>5581</v>
      </c>
      <c r="BE56" s="339" t="b">
        <f>IF(改造舰娘!$BP52="","")</f>
        <v>0</v>
      </c>
      <c r="BF56" s="306" t="b">
        <f>IF(改造舰娘!$BQ52="","")</f>
        <v>0</v>
      </c>
      <c r="BG56" s="329" t="str">
        <f>IF(改造舰娘!$BR52="","")</f>
        <v/>
      </c>
      <c r="BH56" s="340" t="str">
        <f>IF(改造舰娘!$BS52="","")</f>
        <v/>
      </c>
      <c r="BU56" s="304">
        <f>IFERROR(VLOOKUP(AL56,装备!$B:$C,2,0),0)</f>
        <v>2</v>
      </c>
      <c r="BV56" s="304">
        <f>IFERROR(VLOOKUP($AL56,装备!$B:$Q,5,0),0)</f>
        <v>0</v>
      </c>
      <c r="BW56" s="304">
        <f>IFERROR(VLOOKUP($AL56,装备!$B:$Q,6,0),0)</f>
        <v>6</v>
      </c>
      <c r="BX56" s="304">
        <f>IFERROR(VLOOKUP($AL56,装备!$B:$Q,7,0),0)</f>
        <v>0</v>
      </c>
      <c r="BY56" s="304">
        <f>IFERROR(VLOOKUP($AL56,装备!$B:$Q,8,0),0)</f>
        <v>0</v>
      </c>
      <c r="BZ56" s="304">
        <f>IFERROR(VLOOKUP($AL56,装备!$B:$Q,9,0),0)</f>
        <v>0</v>
      </c>
      <c r="CA56" s="304">
        <f>IFERROR(VLOOKUP($AL56,装备!$B:$Q,10,0),0)</f>
        <v>0</v>
      </c>
      <c r="CB56" s="304">
        <f>IFERROR(VLOOKUP($AL56,装备!$B:$Q,11,0),0)</f>
        <v>1</v>
      </c>
      <c r="CC56" s="304" t="str">
        <f>IFERROR(VLOOKUP($AL56,装备!$B:$Q,12,0),0)</f>
        <v>中</v>
      </c>
      <c r="CD56" s="304">
        <f>IFERROR(VLOOKUP($AL56,装备!$B:$Q,13,0),0)</f>
        <v>0</v>
      </c>
      <c r="CE56" s="304">
        <f>IFERROR(VLOOKUP($AL56,装备!$B:$Q,14,0),0)</f>
        <v>0</v>
      </c>
      <c r="CF56" s="304">
        <f>IFERROR(VLOOKUP($AL56,装备!$B:$Q,16,0),0)</f>
        <v>0</v>
      </c>
      <c r="CG56" s="304">
        <f>IFERROR(VLOOKUP($AL56,装备!$B:$Q,5,0),0)</f>
        <v>0</v>
      </c>
      <c r="CH56" s="304">
        <f>IFERROR(VLOOKUP(AM56,装备!$B:$C,2,0),0)</f>
        <v>2</v>
      </c>
      <c r="CI56" s="304">
        <f>IFERROR(VLOOKUP($AM56,装备!$B:$Q,5,0),0)</f>
        <v>0</v>
      </c>
      <c r="CJ56" s="304">
        <f>IFERROR(VLOOKUP($AM56,装备!$B:$Q,6,0),0)</f>
        <v>0</v>
      </c>
      <c r="CK56" s="304">
        <f>IFERROR(VLOOKUP($AM56,装备!$B:$Q,7,0),0)</f>
        <v>0</v>
      </c>
      <c r="CL56" s="304">
        <f>IFERROR(VLOOKUP($AM56,装备!$B:$Q,8,0),0)</f>
        <v>0</v>
      </c>
      <c r="CM56" s="304">
        <f>IFERROR(VLOOKUP($AM56,装备!$B:$Q,9,0),0)</f>
        <v>0</v>
      </c>
      <c r="CN56" s="304">
        <f>IFERROR(VLOOKUP($AM56,装备!$B:$Q,10,0),0)</f>
        <v>5</v>
      </c>
      <c r="CO56" s="304">
        <f>IFERROR(VLOOKUP($AM56,装备!$B:$Q,11,0),0)</f>
        <v>3</v>
      </c>
      <c r="CP56" s="304" t="str">
        <f>IFERROR(VLOOKUP($AM56,装备!$B:$Q,12,0),0)</f>
        <v>无</v>
      </c>
      <c r="CQ56" s="304">
        <f>IFERROR(VLOOKUP($AM56,装备!$B:$Q,13,0),0)</f>
        <v>0</v>
      </c>
      <c r="CR56" s="304">
        <f>IFERROR(VLOOKUP($AM56,装备!$B:$Q,14,0),0)</f>
        <v>0</v>
      </c>
      <c r="CS56" s="304">
        <f>IFERROR(VLOOKUP($AM56,装备!$B:$Q,16,0),0)</f>
        <v>0</v>
      </c>
      <c r="CT56" s="304">
        <f>IFERROR(VLOOKUP($AM56,装备!$B:$Q,5,0),0)</f>
        <v>0</v>
      </c>
      <c r="CU56" s="304">
        <f>IFERROR(VLOOKUP(AN56,装备!$B:$C,2,0),0)</f>
        <v>0</v>
      </c>
      <c r="CV56" s="304">
        <f>IFERROR(VLOOKUP($AN56,装备!$B:$Q,5,0),0)</f>
        <v>0</v>
      </c>
      <c r="CW56" s="304">
        <f>IFERROR(VLOOKUP($AN56,装备!$B:$Q,6,0),0)</f>
        <v>0</v>
      </c>
      <c r="CX56" s="304">
        <f>IFERROR(VLOOKUP($AN56,装备!$B:$Q,7,0),0)</f>
        <v>0</v>
      </c>
      <c r="CY56" s="304">
        <f>IFERROR(VLOOKUP($AN56,装备!$B:$Q,8,0),0)</f>
        <v>0</v>
      </c>
      <c r="CZ56" s="304">
        <f>IFERROR(VLOOKUP($AN56,装备!$B:$Q,9,0),0)</f>
        <v>0</v>
      </c>
      <c r="DA56" s="304">
        <f>IFERROR(VLOOKUP($AN56,装备!$B:$Q,10,0),0)</f>
        <v>0</v>
      </c>
      <c r="DB56" s="304">
        <f>IFERROR(VLOOKUP($AN56,装备!$B:$Q,11,0),0)</f>
        <v>0</v>
      </c>
      <c r="DC56" s="304">
        <f>IFERROR(VLOOKUP($AN56,装备!$B:$Q,12,0),0)</f>
        <v>0</v>
      </c>
      <c r="DD56" s="304">
        <f>IFERROR(VLOOKUP($AN56,装备!$B:$Q,13,0),0)</f>
        <v>0</v>
      </c>
      <c r="DE56" s="304">
        <f>IFERROR(VLOOKUP($AN56,装备!$B:$Q,14,0),0)</f>
        <v>0</v>
      </c>
      <c r="DF56" s="304">
        <f>IFERROR(VLOOKUP($AN56,装备!$B:$Q,16,0),0)</f>
        <v>0</v>
      </c>
      <c r="DG56" s="304">
        <f>IFERROR(VLOOKUP($AN56,装备!$B:$Q,5,0),0)</f>
        <v>0</v>
      </c>
      <c r="DH56" s="304">
        <f>IFERROR(VLOOKUP(AO56,装备!$B:$C,2,0),0)</f>
        <v>0</v>
      </c>
      <c r="DI56" s="304">
        <f>IFERROR(VLOOKUP($AO56,装备!$B:$Q,5,0),0)</f>
        <v>0</v>
      </c>
      <c r="DJ56" s="304">
        <f>IFERROR(VLOOKUP($AO56,装备!$B:$Q,6,0),0)</f>
        <v>0</v>
      </c>
      <c r="DK56" s="304">
        <f>IFERROR(VLOOKUP($AO56,装备!$B:$Q,7,0),0)</f>
        <v>0</v>
      </c>
      <c r="DL56" s="304">
        <f>IFERROR(VLOOKUP($AO56,装备!$B:$Q,8,0),0)</f>
        <v>0</v>
      </c>
      <c r="DM56" s="304">
        <f>IFERROR(VLOOKUP($AO56,装备!$B:$Q,9,0),0)</f>
        <v>0</v>
      </c>
      <c r="DN56" s="304">
        <f>IFERROR(VLOOKUP($AO56,装备!$B:$Q,10,0),0)</f>
        <v>0</v>
      </c>
      <c r="DO56" s="304">
        <f>IFERROR(VLOOKUP($AO56,装备!$B:$Q,11,0),0)</f>
        <v>0</v>
      </c>
      <c r="DP56" s="304">
        <f>IFERROR(VLOOKUP($AO56,装备!$B:$Q,12,0),0)</f>
        <v>0</v>
      </c>
      <c r="DQ56" s="304">
        <f>IFERROR(VLOOKUP($AO56,装备!$B:$Q,13,0),0)</f>
        <v>0</v>
      </c>
      <c r="DR56" s="304">
        <f>IFERROR(VLOOKUP($AO56,装备!$B:$Q,14,0),0)</f>
        <v>0</v>
      </c>
      <c r="DS56" s="304">
        <f>IFERROR(VLOOKUP($AO56,装备!$B:$Q,16,0),0)</f>
        <v>0</v>
      </c>
      <c r="DT56" s="304">
        <f>IFERROR(VLOOKUP($AO56,装备!$B:$Q,5,0),0)</f>
        <v>0</v>
      </c>
    </row>
    <row r="57" spans="1:124" ht="27">
      <c r="A57" s="301">
        <f>改造舰娘!$A53</f>
        <v>11005912</v>
      </c>
      <c r="B57" s="354" t="s">
        <v>211</v>
      </c>
      <c r="C57" s="323"/>
      <c r="D57" s="323">
        <f t="shared" si="0"/>
        <v>110</v>
      </c>
      <c r="E57" s="303">
        <f>改造舰娘!$C53</f>
        <v>5</v>
      </c>
      <c r="F57" s="304" t="str">
        <f>改造舰娘!$D53</f>
        <v>轻巡</v>
      </c>
      <c r="G57" s="304" t="str">
        <f>改造舰娘!$E53</f>
        <v>中型</v>
      </c>
      <c r="H57" s="304" t="str">
        <f>改造舰娘!$F53</f>
        <v>护卫舰</v>
      </c>
      <c r="I57" s="452">
        <f>改造舰娘!$AR53</f>
        <v>3</v>
      </c>
      <c r="J57" s="304" t="str">
        <f>改造舰娘!$G53</f>
        <v>美国</v>
      </c>
      <c r="K57" s="312">
        <f>改造舰娘!$H53+(BV57+CI57+CV57+DI57)*$C$2</f>
        <v>48</v>
      </c>
      <c r="L57" s="304">
        <f>改造舰娘!$I53</f>
        <v>0</v>
      </c>
      <c r="M57" s="304">
        <f>改造舰娘!$J53</f>
        <v>3</v>
      </c>
      <c r="N57" s="518">
        <f>改造舰娘!$K53</f>
        <v>4</v>
      </c>
      <c r="O57" s="304">
        <f>改造舰娘!$L53+((CE57+CR57+DE57+DR57)*$C$2)</f>
        <v>15</v>
      </c>
      <c r="P57" s="304" t="str">
        <f>IF($C$2=1,(IF(ISERROR(FIND("超长",改造舰娘!$M53&amp;CC57&amp;CP57&amp;DC57&amp;DP57,1)),IF(ISERROR(FIND("长",改造舰娘!$M53&amp;CC57&amp;CP57&amp;DC57&amp;DP57,1)),IF(ISERROR(FIND("中",改造舰娘!$M53&amp;CC57&amp;CP57&amp;DC57&amp;DP57,1)),IF(ISERROR(FIND("短",改造舰娘!$M53&amp;CC57&amp;CP57&amp;DC57&amp;DP57,1)),IF(ISERROR(FIND("无",改造舰娘!$M53&amp;CC57&amp;CP57&amp;DC57&amp;DP57,1)),0,"无"),"短"),"中"),"长"),"超长")),改造舰娘!$M53)</f>
        <v>中</v>
      </c>
      <c r="Q57" s="303">
        <f>改造舰娘!$N53</f>
        <v>31.5</v>
      </c>
      <c r="R57" s="304">
        <f>(改造舰娘!$P53)+(改造舰娘!$Q53)*$C$3+((BW57+CJ57+CW57+DJ57)*$C$2)</f>
        <v>71</v>
      </c>
      <c r="S57" s="304">
        <f>(改造舰娘!$R53)+(改造舰娘!$S53)*$C$3+((BY57+CL57+CY57+DL57)*$C$2)</f>
        <v>0</v>
      </c>
      <c r="T57" s="304">
        <f>(改造舰娘!$T53)+(改造舰娘!$U53)*$C$3+((BX57+CK57+CX57+DK57)*$C$2)</f>
        <v>57</v>
      </c>
      <c r="U57" s="304">
        <f>(改造舰娘!$V53)+(改造舰娘!$W53)*$C$3+((CG57+CT57+DG57+DT57)*$C$2)</f>
        <v>85</v>
      </c>
      <c r="V57" s="305">
        <f>INT((((改造舰娘!$Y53)-(改造舰娘!$X53))*(((IF(D57=0,C57,D57))-1)/99))+改造舰娘!$X53)+((CB57+CO57+DB57+DO57)*$C$2)</f>
        <v>97</v>
      </c>
      <c r="W57" s="304">
        <f>INT((((改造舰娘!$AA53)-(改造舰娘!$Z53))*(((IF(D57=0,C57,D57))-1)/99))+改造舰娘!$Z53)+((CD57+CQ57+DD57+DQ57)*$C$2)</f>
        <v>78</v>
      </c>
      <c r="X57" s="304">
        <f>INT((((改造舰娘!$AC53)-(改造舰娘!$AB53))*(((IF(D57=0,C57,D57))-1)/99))+改造舰娘!$AB53)+((CA57+CN57+DA57+DN57)*$C$2)</f>
        <v>55</v>
      </c>
      <c r="Y57" s="303">
        <f>INT((((改造舰娘!$AE53)-(改造舰娘!$AD53))*(((IF(D57=0,C57,D57))-1)/99))+改造舰娘!$AD53)+((BZ57+CM57+CZ57+DM57)*$C$2)</f>
        <v>80</v>
      </c>
      <c r="Z57" s="474">
        <f>IF(改造舰娘!$AF53=0,"",改造舰娘!$AF53)</f>
        <v>4</v>
      </c>
      <c r="AA57" s="304">
        <f>IF(改造舰娘!$AG53="","",改造舰娘!$AG53)</f>
        <v>4</v>
      </c>
      <c r="AB57" s="304">
        <f>IF(改造舰娘!$AH53="","",改造舰娘!$AH53)</f>
        <v>4</v>
      </c>
      <c r="AC57" s="304" t="str">
        <f>IF(改造舰娘!$AI53="","",改造舰娘!$AI53)</f>
        <v/>
      </c>
      <c r="AD57" s="304">
        <f>IF(改造舰娘!$AJ53="","",改造舰娘!$AJ53)</f>
        <v>12</v>
      </c>
      <c r="AE57" s="305">
        <f>IF(改造舰娘!$AK53="","",改造舰娘!$AK53)</f>
        <v>0</v>
      </c>
      <c r="AF57" s="304" t="str">
        <f>IF(改造舰娘!$AL53="","",改造舰娘!$AL53)</f>
        <v/>
      </c>
      <c r="AG57" s="304" t="str">
        <f>IF(改造舰娘!$AM53="","",改造舰娘!$AM53)</f>
        <v/>
      </c>
      <c r="AH57" s="304" t="str">
        <f>IF(改造舰娘!$AN53="","",改造舰娘!$AN53)</f>
        <v/>
      </c>
      <c r="AI57" s="304" t="str">
        <f>IF(改造舰娘!$AO53="","",改造舰娘!$AO53)</f>
        <v/>
      </c>
      <c r="AJ57" s="304" t="str">
        <f>IF(改造舰娘!$AP53="","",改造舰娘!$AP53)</f>
        <v/>
      </c>
      <c r="AK57" s="303" t="str">
        <f>IF(改造舰娘!$AQ53="","",改造舰娘!$AQ53)</f>
        <v/>
      </c>
      <c r="AL57" s="306" t="str">
        <f>IF(改造舰娘!$AS53="","",改造舰娘!$AS53)</f>
        <v>U国三联6英寸炮</v>
      </c>
      <c r="AM57" s="306" t="str">
        <f>IF(改造舰娘!$AT53="","",改造舰娘!$AT53)</f>
        <v>改良型对海雷达</v>
      </c>
      <c r="AN57" s="306" t="str">
        <f>IF(改造舰娘!$AU53="","",改造舰娘!$AU53)</f>
        <v/>
      </c>
      <c r="AO57" s="306" t="str">
        <f>IF(改造舰娘!$AV53="","",改造舰娘!$AV53)</f>
        <v/>
      </c>
      <c r="AP57" s="307" t="str">
        <f>IF(改造舰娘!$AW53="","",改造舰娘!$AW53)</f>
        <v>情报分析(3级)：己方所有舰船索敌+5，命中+5。</v>
      </c>
      <c r="AQ57" s="308" t="str">
        <f>IF(改造舰娘!$AX53="","",改造舰娘!$AX53)</f>
        <v>六英寸机关炮(3级)：夜战时25%概率发动，对3个目标造成50%的伤害。</v>
      </c>
      <c r="AR57" s="304">
        <f>IF(改造舰娘!$AY53="","",改造舰娘!$AY53)</f>
        <v>30</v>
      </c>
      <c r="AS57" s="304">
        <f>IF(改造舰娘!$AZ53="","",改造舰娘!$AZ53)</f>
        <v>35</v>
      </c>
      <c r="AT57" s="304">
        <f>IF(改造舰娘!$BA53="","",改造舰娘!$BA53)</f>
        <v>0.8</v>
      </c>
      <c r="AU57" s="304">
        <f>IF(改造舰娘!$BB53="","",改造舰娘!$BB53)</f>
        <v>1.5</v>
      </c>
      <c r="AV57" s="305">
        <f>IF((改造舰娘!$BG53+改造舰娘!$BK53*$C$4)=0,"",(改造舰娘!$BG53+改造舰娘!$BK53*$C$4))</f>
        <v>10</v>
      </c>
      <c r="AW57" s="304">
        <f>IF((改造舰娘!$BH53+改造舰娘!$BL53*$C$4)=0,"",(改造舰娘!$BH53+改造舰娘!$BL53*$C$4))</f>
        <v>18</v>
      </c>
      <c r="AX57" s="304">
        <f>IF((改造舰娘!$BI53+改造舰娘!$BM53*$C$4)=0,"",(改造舰娘!$BI53+改造舰娘!$BM53*$C$4))</f>
        <v>38</v>
      </c>
      <c r="AY57" s="303">
        <f>IF((改造舰娘!$BJ53+改造舰娘!$BN53*$C$4)=0,"",(改造舰娘!$BJ53+改造舰娘!$BN53*$C$4))</f>
        <v>25</v>
      </c>
      <c r="AZ57" s="500">
        <f>IF(改造舰娘!BC53="","",改造舰娘!BC53)</f>
        <v>18</v>
      </c>
      <c r="BA57" s="500">
        <f>IF(改造舰娘!BD53="","",改造舰娘!BD53)</f>
        <v>0</v>
      </c>
      <c r="BB57" s="500">
        <f>IF(改造舰娘!BE53="","",改造舰娘!BE53)</f>
        <v>16</v>
      </c>
      <c r="BC57" s="498">
        <f>IF(改造舰娘!BF53="","",改造舰娘!BF53)</f>
        <v>53</v>
      </c>
      <c r="BD57" s="125" t="s">
        <v>5582</v>
      </c>
      <c r="BE57" s="339" t="b">
        <f>IF(改造舰娘!$BP53="","")</f>
        <v>0</v>
      </c>
      <c r="BF57" s="306" t="b">
        <f>IF(改造舰娘!$BQ53="","")</f>
        <v>0</v>
      </c>
      <c r="BG57" s="329" t="str">
        <f>IF(改造舰娘!$BR53="","")</f>
        <v/>
      </c>
      <c r="BH57" s="340" t="str">
        <f>IF(改造舰娘!$BS53="","")</f>
        <v/>
      </c>
      <c r="BU57" s="304">
        <f>IFERROR(VLOOKUP(AL57,装备!$B:$C,2,0),0)</f>
        <v>2</v>
      </c>
      <c r="BV57" s="304">
        <f>IFERROR(VLOOKUP($AL57,装备!$B:$Q,5,0),0)</f>
        <v>0</v>
      </c>
      <c r="BW57" s="304">
        <f>IFERROR(VLOOKUP($AL57,装备!$B:$Q,6,0),0)</f>
        <v>6</v>
      </c>
      <c r="BX57" s="304">
        <f>IFERROR(VLOOKUP($AL57,装备!$B:$Q,7,0),0)</f>
        <v>0</v>
      </c>
      <c r="BY57" s="304">
        <f>IFERROR(VLOOKUP($AL57,装备!$B:$Q,8,0),0)</f>
        <v>0</v>
      </c>
      <c r="BZ57" s="304">
        <f>IFERROR(VLOOKUP($AL57,装备!$B:$Q,9,0),0)</f>
        <v>0</v>
      </c>
      <c r="CA57" s="304">
        <f>IFERROR(VLOOKUP($AL57,装备!$B:$Q,10,0),0)</f>
        <v>0</v>
      </c>
      <c r="CB57" s="304">
        <f>IFERROR(VLOOKUP($AL57,装备!$B:$Q,11,0),0)</f>
        <v>1</v>
      </c>
      <c r="CC57" s="304" t="str">
        <f>IFERROR(VLOOKUP($AL57,装备!$B:$Q,12,0),0)</f>
        <v>中</v>
      </c>
      <c r="CD57" s="304">
        <f>IFERROR(VLOOKUP($AL57,装备!$B:$Q,13,0),0)</f>
        <v>0</v>
      </c>
      <c r="CE57" s="304">
        <f>IFERROR(VLOOKUP($AL57,装备!$B:$Q,14,0),0)</f>
        <v>0</v>
      </c>
      <c r="CF57" s="304">
        <f>IFERROR(VLOOKUP($AL57,装备!$B:$Q,16,0),0)</f>
        <v>0</v>
      </c>
      <c r="CG57" s="304">
        <f>IFERROR(VLOOKUP($AL57,装备!$B:$Q,5,0),0)</f>
        <v>0</v>
      </c>
      <c r="CH57" s="304">
        <f>IFERROR(VLOOKUP(AM57,装备!$B:$C,2,0),0)</f>
        <v>4</v>
      </c>
      <c r="CI57" s="304">
        <f>IFERROR(VLOOKUP($AM57,装备!$B:$Q,5,0),0)</f>
        <v>0</v>
      </c>
      <c r="CJ57" s="304">
        <f>IFERROR(VLOOKUP($AM57,装备!$B:$Q,6,0),0)</f>
        <v>0</v>
      </c>
      <c r="CK57" s="304">
        <f>IFERROR(VLOOKUP($AM57,装备!$B:$Q,7,0),0)</f>
        <v>0</v>
      </c>
      <c r="CL57" s="304">
        <f>IFERROR(VLOOKUP($AM57,装备!$B:$Q,8,0),0)</f>
        <v>0</v>
      </c>
      <c r="CM57" s="304">
        <f>IFERROR(VLOOKUP($AM57,装备!$B:$Q,9,0),0)</f>
        <v>0</v>
      </c>
      <c r="CN57" s="304">
        <f>IFERROR(VLOOKUP($AM57,装备!$B:$Q,10,0),0)</f>
        <v>7</v>
      </c>
      <c r="CO57" s="304">
        <f>IFERROR(VLOOKUP($AM57,装备!$B:$Q,11,0),0)</f>
        <v>5</v>
      </c>
      <c r="CP57" s="304" t="str">
        <f>IFERROR(VLOOKUP($AM57,装备!$B:$Q,12,0),0)</f>
        <v>无</v>
      </c>
      <c r="CQ57" s="304">
        <f>IFERROR(VLOOKUP($AM57,装备!$B:$Q,13,0),0)</f>
        <v>0</v>
      </c>
      <c r="CR57" s="304">
        <f>IFERROR(VLOOKUP($AM57,装备!$B:$Q,14,0),0)</f>
        <v>0</v>
      </c>
      <c r="CS57" s="304">
        <f>IFERROR(VLOOKUP($AM57,装备!$B:$Q,16,0),0)</f>
        <v>0</v>
      </c>
      <c r="CT57" s="304">
        <f>IFERROR(VLOOKUP($AM57,装备!$B:$Q,5,0),0)</f>
        <v>0</v>
      </c>
      <c r="CU57" s="304">
        <f>IFERROR(VLOOKUP(AN57,装备!$B:$C,2,0),0)</f>
        <v>0</v>
      </c>
      <c r="CV57" s="304">
        <f>IFERROR(VLOOKUP($AN57,装备!$B:$Q,5,0),0)</f>
        <v>0</v>
      </c>
      <c r="CW57" s="304">
        <f>IFERROR(VLOOKUP($AN57,装备!$B:$Q,6,0),0)</f>
        <v>0</v>
      </c>
      <c r="CX57" s="304">
        <f>IFERROR(VLOOKUP($AN57,装备!$B:$Q,7,0),0)</f>
        <v>0</v>
      </c>
      <c r="CY57" s="304">
        <f>IFERROR(VLOOKUP($AN57,装备!$B:$Q,8,0),0)</f>
        <v>0</v>
      </c>
      <c r="CZ57" s="304">
        <f>IFERROR(VLOOKUP($AN57,装备!$B:$Q,9,0),0)</f>
        <v>0</v>
      </c>
      <c r="DA57" s="304">
        <f>IFERROR(VLOOKUP($AN57,装备!$B:$Q,10,0),0)</f>
        <v>0</v>
      </c>
      <c r="DB57" s="304">
        <f>IFERROR(VLOOKUP($AN57,装备!$B:$Q,11,0),0)</f>
        <v>0</v>
      </c>
      <c r="DC57" s="304">
        <f>IFERROR(VLOOKUP($AN57,装备!$B:$Q,12,0),0)</f>
        <v>0</v>
      </c>
      <c r="DD57" s="304">
        <f>IFERROR(VLOOKUP($AN57,装备!$B:$Q,13,0),0)</f>
        <v>0</v>
      </c>
      <c r="DE57" s="304">
        <f>IFERROR(VLOOKUP($AN57,装备!$B:$Q,14,0),0)</f>
        <v>0</v>
      </c>
      <c r="DF57" s="304">
        <f>IFERROR(VLOOKUP($AN57,装备!$B:$Q,16,0),0)</f>
        <v>0</v>
      </c>
      <c r="DG57" s="304">
        <f>IFERROR(VLOOKUP($AN57,装备!$B:$Q,5,0),0)</f>
        <v>0</v>
      </c>
      <c r="DH57" s="304">
        <f>IFERROR(VLOOKUP(AO57,装备!$B:$C,2,0),0)</f>
        <v>0</v>
      </c>
      <c r="DI57" s="304">
        <f>IFERROR(VLOOKUP($AO57,装备!$B:$Q,5,0),0)</f>
        <v>0</v>
      </c>
      <c r="DJ57" s="304">
        <f>IFERROR(VLOOKUP($AO57,装备!$B:$Q,6,0),0)</f>
        <v>0</v>
      </c>
      <c r="DK57" s="304">
        <f>IFERROR(VLOOKUP($AO57,装备!$B:$Q,7,0),0)</f>
        <v>0</v>
      </c>
      <c r="DL57" s="304">
        <f>IFERROR(VLOOKUP($AO57,装备!$B:$Q,8,0),0)</f>
        <v>0</v>
      </c>
      <c r="DM57" s="304">
        <f>IFERROR(VLOOKUP($AO57,装备!$B:$Q,9,0),0)</f>
        <v>0</v>
      </c>
      <c r="DN57" s="304">
        <f>IFERROR(VLOOKUP($AO57,装备!$B:$Q,10,0),0)</f>
        <v>0</v>
      </c>
      <c r="DO57" s="304">
        <f>IFERROR(VLOOKUP($AO57,装备!$B:$Q,11,0),0)</f>
        <v>0</v>
      </c>
      <c r="DP57" s="304">
        <f>IFERROR(VLOOKUP($AO57,装备!$B:$Q,12,0),0)</f>
        <v>0</v>
      </c>
      <c r="DQ57" s="304">
        <f>IFERROR(VLOOKUP($AO57,装备!$B:$Q,13,0),0)</f>
        <v>0</v>
      </c>
      <c r="DR57" s="304">
        <f>IFERROR(VLOOKUP($AO57,装备!$B:$Q,14,0),0)</f>
        <v>0</v>
      </c>
      <c r="DS57" s="304">
        <f>IFERROR(VLOOKUP($AO57,装备!$B:$Q,16,0),0)</f>
        <v>0</v>
      </c>
      <c r="DT57" s="304">
        <f>IFERROR(VLOOKUP($AO57,装备!$B:$Q,5,0),0)</f>
        <v>0</v>
      </c>
    </row>
    <row r="58" spans="1:124" ht="27">
      <c r="A58" s="301">
        <f>改造舰娘!$A54</f>
        <v>11006012</v>
      </c>
      <c r="B58" s="354" t="s">
        <v>212</v>
      </c>
      <c r="C58" s="323"/>
      <c r="D58" s="323">
        <f t="shared" si="0"/>
        <v>110</v>
      </c>
      <c r="E58" s="303">
        <f>改造舰娘!$C54</f>
        <v>5</v>
      </c>
      <c r="F58" s="304" t="str">
        <f>改造舰娘!$D54</f>
        <v>轻巡</v>
      </c>
      <c r="G58" s="304" t="str">
        <f>改造舰娘!$E54</f>
        <v>中型</v>
      </c>
      <c r="H58" s="304" t="str">
        <f>改造舰娘!$F54</f>
        <v>护卫舰</v>
      </c>
      <c r="I58" s="452">
        <f>改造舰娘!$AR54</f>
        <v>3</v>
      </c>
      <c r="J58" s="304" t="str">
        <f>改造舰娘!$G54</f>
        <v>中国</v>
      </c>
      <c r="K58" s="312">
        <f>改造舰娘!$H54+(BV58+CI58+CV58+DI58)*$C$2</f>
        <v>35</v>
      </c>
      <c r="L58" s="304">
        <f>改造舰娘!$I54</f>
        <v>1</v>
      </c>
      <c r="M58" s="304">
        <f>改造舰娘!$J54</f>
        <v>1</v>
      </c>
      <c r="N58" s="518">
        <f>改造舰娘!$K54</f>
        <v>2</v>
      </c>
      <c r="O58" s="304">
        <f>改造舰娘!$L54+((CE58+CR58+DE58+DR58)*$C$2)</f>
        <v>25</v>
      </c>
      <c r="P58" s="304" t="str">
        <f>IF($C$2=1,(IF(ISERROR(FIND("超长",改造舰娘!$M54&amp;CC58&amp;CP58&amp;DC58&amp;DP58,1)),IF(ISERROR(FIND("长",改造舰娘!$M54&amp;CC58&amp;CP58&amp;DC58&amp;DP58,1)),IF(ISERROR(FIND("中",改造舰娘!$M54&amp;CC58&amp;CP58&amp;DC58&amp;DP58,1)),IF(ISERROR(FIND("短",改造舰娘!$M54&amp;CC58&amp;CP58&amp;DC58&amp;DP58,1)),IF(ISERROR(FIND("无",改造舰娘!$M54&amp;CC58&amp;CP58&amp;DC58&amp;DP58,1)),0,"无"),"短"),"中"),"长"),"超长")),改造舰娘!$M54)</f>
        <v>中</v>
      </c>
      <c r="Q58" s="303">
        <f>改造舰娘!$N54</f>
        <v>23.2</v>
      </c>
      <c r="R58" s="304">
        <f>(改造舰娘!$P54)+(改造舰娘!$Q54)*$C$3+((BW58+CJ58+CW58+DJ58)*$C$2)</f>
        <v>48</v>
      </c>
      <c r="S58" s="304">
        <f>(改造舰娘!$R54)+(改造舰娘!$S54)*$C$3+((BY58+CL58+CY58+DL58)*$C$2)</f>
        <v>66</v>
      </c>
      <c r="T58" s="304">
        <f>(改造舰娘!$T54)+(改造舰娘!$U54)*$C$3+((BX58+CK58+CX58+DK58)*$C$2)</f>
        <v>39</v>
      </c>
      <c r="U58" s="304">
        <f>(改造舰娘!$V54)+(改造舰娘!$W54)*$C$3+((CG58+CT58+DG58+DT58)*$C$2)</f>
        <v>54</v>
      </c>
      <c r="V58" s="305">
        <f>INT((((改造舰娘!$Y54)-(改造舰娘!$X54))*(((IF(D58=0,C58,D58))-1)/99))+改造舰娘!$X54)+((CB58+CO58+DB58+DO58)*$C$2)</f>
        <v>97</v>
      </c>
      <c r="W58" s="304">
        <f>INT((((改造舰娘!$AA54)-(改造舰娘!$Z54))*(((IF(D58=0,C58,D58))-1)/99))+改造舰娘!$Z54)+((CD58+CQ58+DD58+DQ58)*$C$2)</f>
        <v>71</v>
      </c>
      <c r="X58" s="304">
        <f>INT((((改造舰娘!$AC54)-(改造舰娘!$AB54))*(((IF(D58=0,C58,D58))-1)/99))+改造舰娘!$AB54)+((CA58+CN58+DA58+DN58)*$C$2)</f>
        <v>35</v>
      </c>
      <c r="Y58" s="303">
        <f>INT((((改造舰娘!$AE54)-(改造舰娘!$AD54))*(((IF(D58=0,C58,D58))-1)/99))+改造舰娘!$AD54)+((BZ58+CM58+CZ58+DM58)*$C$2)</f>
        <v>75</v>
      </c>
      <c r="Z58" s="474">
        <f>IF(改造舰娘!$AF54=0,"",改造舰娘!$AF54)</f>
        <v>1</v>
      </c>
      <c r="AA58" s="304">
        <f>IF(改造舰娘!$AG54="","",改造舰娘!$AG54)</f>
        <v>1</v>
      </c>
      <c r="AB58" s="304">
        <f>IF(改造舰娘!$AH54="","",改造舰娘!$AH54)</f>
        <v>1</v>
      </c>
      <c r="AC58" s="304" t="str">
        <f>IF(改造舰娘!$AI54="","",改造舰娘!$AI54)</f>
        <v/>
      </c>
      <c r="AD58" s="304">
        <f>IF(改造舰娘!$AJ54="","",改造舰娘!$AJ54)</f>
        <v>3</v>
      </c>
      <c r="AE58" s="305">
        <f>IF(改造舰娘!$AK54="","",改造舰娘!$AK54)</f>
        <v>0</v>
      </c>
      <c r="AF58" s="304" t="str">
        <f>IF(改造舰娘!$AL54="","",改造舰娘!$AL54)</f>
        <v/>
      </c>
      <c r="AG58" s="304" t="str">
        <f>IF(改造舰娘!$AM54="","",改造舰娘!$AM54)</f>
        <v/>
      </c>
      <c r="AH58" s="304" t="str">
        <f>IF(改造舰娘!$AN54="","",改造舰娘!$AN54)</f>
        <v/>
      </c>
      <c r="AI58" s="304" t="str">
        <f>IF(改造舰娘!$AO54="","",改造舰娘!$AO54)</f>
        <v/>
      </c>
      <c r="AJ58" s="304" t="str">
        <f>IF(改造舰娘!$AP54="","",改造舰娘!$AP54)</f>
        <v/>
      </c>
      <c r="AK58" s="303" t="str">
        <f>IF(改造舰娘!$AQ54="","",改造舰娘!$AQ54)</f>
        <v/>
      </c>
      <c r="AL58" s="306" t="str">
        <f>IF(改造舰娘!$AS54="","",改造舰娘!$AS54)</f>
        <v>C国双联140毫米炮</v>
      </c>
      <c r="AM58" s="306" t="str">
        <f>IF(改造舰娘!$AT54="","",改造舰娘!$AT54)</f>
        <v>“宁海号”舰载机</v>
      </c>
      <c r="AN58" s="306" t="str">
        <f>IF(改造舰娘!$AU54="","",改造舰娘!$AU54)</f>
        <v/>
      </c>
      <c r="AO58" s="306" t="str">
        <f>IF(改造舰娘!$AV54="","",改造舰娘!$AV54)</f>
        <v/>
      </c>
      <c r="AP58" s="307" t="str">
        <f>IF(改造舰娘!$AW54="","",改造舰娘!$AW54)</f>
        <v>舰队训练(3级)：宁海在舰队中时，战斗结束后全队获得的经验提升7%。</v>
      </c>
      <c r="AQ58" s="308" t="str">
        <f>IF(改造舰娘!$AX54="","",改造舰娘!$AX54)</f>
        <v/>
      </c>
      <c r="AR58" s="304">
        <f>IF(改造舰娘!$AY54="","",改造舰娘!$AY54)</f>
        <v>15</v>
      </c>
      <c r="AS58" s="304">
        <f>IF(改造舰娘!$AZ54="","",改造舰娘!$AZ54)</f>
        <v>20</v>
      </c>
      <c r="AT58" s="304">
        <f>IF(改造舰娘!$BA54="","",改造舰娘!$BA54)</f>
        <v>0.64</v>
      </c>
      <c r="AU58" s="304">
        <f>IF(改造舰娘!$BB54="","",改造舰娘!$BB54)</f>
        <v>1.2</v>
      </c>
      <c r="AV58" s="305">
        <f>IF((改造舰娘!$BG54+改造舰娘!$BK54*$C$4)=0,"",(改造舰娘!$BG54+改造舰娘!$BK54*$C$4))</f>
        <v>11</v>
      </c>
      <c r="AW58" s="304">
        <f>IF((改造舰娘!$BH54+改造舰娘!$BL54*$C$4)=0,"",(改造舰娘!$BH54+改造舰娘!$BL54*$C$4))</f>
        <v>18</v>
      </c>
      <c r="AX58" s="304">
        <f>IF((改造舰娘!$BI54+改造舰娘!$BM54*$C$4)=0,"",(改造舰娘!$BI54+改造舰娘!$BM54*$C$4))</f>
        <v>13</v>
      </c>
      <c r="AY58" s="303">
        <f>IF((改造舰娘!$BJ54+改造舰娘!$BN54*$C$4)=0,"",(改造舰娘!$BJ54+改造舰娘!$BN54*$C$4))</f>
        <v>1</v>
      </c>
      <c r="AZ58" s="500">
        <f>IF(改造舰娘!BC54="","",改造舰娘!BC54)</f>
        <v>9</v>
      </c>
      <c r="BA58" s="500">
        <f>IF(改造舰娘!BD54="","",改造舰娘!BD54)</f>
        <v>21</v>
      </c>
      <c r="BB58" s="500">
        <f>IF(改造舰娘!BE54="","",改造舰娘!BE54)</f>
        <v>10</v>
      </c>
      <c r="BC58" s="498">
        <f>IF(改造舰娘!BF54="","",改造舰娘!BF54)</f>
        <v>12</v>
      </c>
      <c r="BD58" s="67" t="s">
        <v>5583</v>
      </c>
      <c r="BE58" s="339" t="b">
        <f>IF(改造舰娘!$BP54="","")</f>
        <v>0</v>
      </c>
      <c r="BF58" s="306" t="b">
        <f>IF(改造舰娘!$BQ54="","")</f>
        <v>0</v>
      </c>
      <c r="BG58" s="329" t="str">
        <f>IF(改造舰娘!$BR54="","")</f>
        <v/>
      </c>
      <c r="BH58" s="340" t="str">
        <f>IF(改造舰娘!$BS54="","")</f>
        <v/>
      </c>
      <c r="BU58" s="304">
        <f>IFERROR(VLOOKUP(AL58,装备!$B:$C,2,0),0)</f>
        <v>1</v>
      </c>
      <c r="BV58" s="304">
        <f>IFERROR(VLOOKUP($AL58,装备!$B:$Q,5,0),0)</f>
        <v>0</v>
      </c>
      <c r="BW58" s="304">
        <f>IFERROR(VLOOKUP($AL58,装备!$B:$Q,6,0),0)</f>
        <v>3</v>
      </c>
      <c r="BX58" s="304">
        <f>IFERROR(VLOOKUP($AL58,装备!$B:$Q,7,0),0)</f>
        <v>0</v>
      </c>
      <c r="BY58" s="304">
        <f>IFERROR(VLOOKUP($AL58,装备!$B:$Q,8,0),0)</f>
        <v>0</v>
      </c>
      <c r="BZ58" s="304">
        <f>IFERROR(VLOOKUP($AL58,装备!$B:$Q,9,0),0)</f>
        <v>0</v>
      </c>
      <c r="CA58" s="304">
        <f>IFERROR(VLOOKUP($AL58,装备!$B:$Q,10,0),0)</f>
        <v>0</v>
      </c>
      <c r="CB58" s="304">
        <f>IFERROR(VLOOKUP($AL58,装备!$B:$Q,11,0),0)</f>
        <v>0</v>
      </c>
      <c r="CC58" s="304" t="str">
        <f>IFERROR(VLOOKUP($AL58,装备!$B:$Q,12,0),0)</f>
        <v>中</v>
      </c>
      <c r="CD58" s="304">
        <f>IFERROR(VLOOKUP($AL58,装备!$B:$Q,13,0),0)</f>
        <v>0</v>
      </c>
      <c r="CE58" s="304">
        <f>IFERROR(VLOOKUP($AL58,装备!$B:$Q,14,0),0)</f>
        <v>0</v>
      </c>
      <c r="CF58" s="304">
        <f>IFERROR(VLOOKUP($AL58,装备!$B:$Q,16,0),0)</f>
        <v>0</v>
      </c>
      <c r="CG58" s="304">
        <f>IFERROR(VLOOKUP($AL58,装备!$B:$Q,5,0),0)</f>
        <v>0</v>
      </c>
      <c r="CH58" s="304">
        <f>IFERROR(VLOOKUP(AM58,装备!$B:$C,2,0),0)</f>
        <v>5</v>
      </c>
      <c r="CI58" s="304">
        <f>IFERROR(VLOOKUP($AM58,装备!$B:$Q,5,0),0)</f>
        <v>0</v>
      </c>
      <c r="CJ58" s="304">
        <f>IFERROR(VLOOKUP($AM58,装备!$B:$Q,6,0),0)</f>
        <v>0</v>
      </c>
      <c r="CK58" s="304">
        <f>IFERROR(VLOOKUP($AM58,装备!$B:$Q,7,0),0)</f>
        <v>0</v>
      </c>
      <c r="CL58" s="304">
        <f>IFERROR(VLOOKUP($AM58,装备!$B:$Q,8,0),0)</f>
        <v>0</v>
      </c>
      <c r="CM58" s="304">
        <f>IFERROR(VLOOKUP($AM58,装备!$B:$Q,9,0),0)</f>
        <v>0</v>
      </c>
      <c r="CN58" s="304">
        <f>IFERROR(VLOOKUP($AM58,装备!$B:$Q,10,0),0)</f>
        <v>5</v>
      </c>
      <c r="CO58" s="304">
        <f>IFERROR(VLOOKUP($AM58,装备!$B:$Q,11,0),0)</f>
        <v>0</v>
      </c>
      <c r="CP58" s="304" t="str">
        <f>IFERROR(VLOOKUP($AM58,装备!$B:$Q,12,0),0)</f>
        <v>无</v>
      </c>
      <c r="CQ58" s="304">
        <f>IFERROR(VLOOKUP($AM58,装备!$B:$Q,13,0),0)</f>
        <v>0</v>
      </c>
      <c r="CR58" s="304">
        <f>IFERROR(VLOOKUP($AM58,装备!$B:$Q,14,0),0)</f>
        <v>3</v>
      </c>
      <c r="CS58" s="304">
        <f>IFERROR(VLOOKUP($AM58,装备!$B:$Q,16,0),0)</f>
        <v>0</v>
      </c>
      <c r="CT58" s="304">
        <f>IFERROR(VLOOKUP($AM58,装备!$B:$Q,5,0),0)</f>
        <v>0</v>
      </c>
      <c r="CU58" s="304">
        <f>IFERROR(VLOOKUP(AN58,装备!$B:$C,2,0),0)</f>
        <v>0</v>
      </c>
      <c r="CV58" s="304">
        <f>IFERROR(VLOOKUP($AN58,装备!$B:$Q,5,0),0)</f>
        <v>0</v>
      </c>
      <c r="CW58" s="304">
        <f>IFERROR(VLOOKUP($AN58,装备!$B:$Q,6,0),0)</f>
        <v>0</v>
      </c>
      <c r="CX58" s="304">
        <f>IFERROR(VLOOKUP($AN58,装备!$B:$Q,7,0),0)</f>
        <v>0</v>
      </c>
      <c r="CY58" s="304">
        <f>IFERROR(VLOOKUP($AN58,装备!$B:$Q,8,0),0)</f>
        <v>0</v>
      </c>
      <c r="CZ58" s="304">
        <f>IFERROR(VLOOKUP($AN58,装备!$B:$Q,9,0),0)</f>
        <v>0</v>
      </c>
      <c r="DA58" s="304">
        <f>IFERROR(VLOOKUP($AN58,装备!$B:$Q,10,0),0)</f>
        <v>0</v>
      </c>
      <c r="DB58" s="304">
        <f>IFERROR(VLOOKUP($AN58,装备!$B:$Q,11,0),0)</f>
        <v>0</v>
      </c>
      <c r="DC58" s="304">
        <f>IFERROR(VLOOKUP($AN58,装备!$B:$Q,12,0),0)</f>
        <v>0</v>
      </c>
      <c r="DD58" s="304">
        <f>IFERROR(VLOOKUP($AN58,装备!$B:$Q,13,0),0)</f>
        <v>0</v>
      </c>
      <c r="DE58" s="304">
        <f>IFERROR(VLOOKUP($AN58,装备!$B:$Q,14,0),0)</f>
        <v>0</v>
      </c>
      <c r="DF58" s="304">
        <f>IFERROR(VLOOKUP($AN58,装备!$B:$Q,16,0),0)</f>
        <v>0</v>
      </c>
      <c r="DG58" s="304">
        <f>IFERROR(VLOOKUP($AN58,装备!$B:$Q,5,0),0)</f>
        <v>0</v>
      </c>
      <c r="DH58" s="304">
        <f>IFERROR(VLOOKUP(AO58,装备!$B:$C,2,0),0)</f>
        <v>0</v>
      </c>
      <c r="DI58" s="304">
        <f>IFERROR(VLOOKUP($AO58,装备!$B:$Q,5,0),0)</f>
        <v>0</v>
      </c>
      <c r="DJ58" s="304">
        <f>IFERROR(VLOOKUP($AO58,装备!$B:$Q,6,0),0)</f>
        <v>0</v>
      </c>
      <c r="DK58" s="304">
        <f>IFERROR(VLOOKUP($AO58,装备!$B:$Q,7,0),0)</f>
        <v>0</v>
      </c>
      <c r="DL58" s="304">
        <f>IFERROR(VLOOKUP($AO58,装备!$B:$Q,8,0),0)</f>
        <v>0</v>
      </c>
      <c r="DM58" s="304">
        <f>IFERROR(VLOOKUP($AO58,装备!$B:$Q,9,0),0)</f>
        <v>0</v>
      </c>
      <c r="DN58" s="304">
        <f>IFERROR(VLOOKUP($AO58,装备!$B:$Q,10,0),0)</f>
        <v>0</v>
      </c>
      <c r="DO58" s="304">
        <f>IFERROR(VLOOKUP($AO58,装备!$B:$Q,11,0),0)</f>
        <v>0</v>
      </c>
      <c r="DP58" s="304">
        <f>IFERROR(VLOOKUP($AO58,装备!$B:$Q,12,0),0)</f>
        <v>0</v>
      </c>
      <c r="DQ58" s="304">
        <f>IFERROR(VLOOKUP($AO58,装备!$B:$Q,13,0),0)</f>
        <v>0</v>
      </c>
      <c r="DR58" s="304">
        <f>IFERROR(VLOOKUP($AO58,装备!$B:$Q,14,0),0)</f>
        <v>0</v>
      </c>
      <c r="DS58" s="304">
        <f>IFERROR(VLOOKUP($AO58,装备!$B:$Q,16,0),0)</f>
        <v>0</v>
      </c>
      <c r="DT58" s="304">
        <f>IFERROR(VLOOKUP($AO58,装备!$B:$Q,5,0),0)</f>
        <v>0</v>
      </c>
    </row>
    <row r="59" spans="1:124">
      <c r="A59" s="301">
        <f>改造舰娘!$A55</f>
        <v>11006112</v>
      </c>
      <c r="B59" s="354" t="s">
        <v>213</v>
      </c>
      <c r="C59" s="323"/>
      <c r="D59" s="323">
        <f t="shared" si="0"/>
        <v>110</v>
      </c>
      <c r="E59" s="303">
        <f>改造舰娘!$C55</f>
        <v>5</v>
      </c>
      <c r="F59" s="304" t="str">
        <f>改造舰娘!$D55</f>
        <v>轻巡</v>
      </c>
      <c r="G59" s="304" t="str">
        <f>改造舰娘!$E55</f>
        <v>中型</v>
      </c>
      <c r="H59" s="304" t="str">
        <f>改造舰娘!$F55</f>
        <v>护卫舰</v>
      </c>
      <c r="I59" s="452">
        <f>改造舰娘!$AR55</f>
        <v>3</v>
      </c>
      <c r="J59" s="304" t="str">
        <f>改造舰娘!$G55</f>
        <v>中国</v>
      </c>
      <c r="K59" s="312">
        <f>改造舰娘!$H55+(BV59+CI59+CV59+DI59)*$C$2</f>
        <v>35</v>
      </c>
      <c r="L59" s="304">
        <f>改造舰娘!$I55</f>
        <v>1</v>
      </c>
      <c r="M59" s="304">
        <f>改造舰娘!$J55</f>
        <v>1</v>
      </c>
      <c r="N59" s="518">
        <f>改造舰娘!$K55</f>
        <v>2</v>
      </c>
      <c r="O59" s="304">
        <f>改造舰娘!$L55+((CE59+CR59+DE59+DR59)*$C$2)</f>
        <v>25</v>
      </c>
      <c r="P59" s="304" t="str">
        <f>IF($C$2=1,(IF(ISERROR(FIND("超长",改造舰娘!$M55&amp;CC59&amp;CP59&amp;DC59&amp;DP59,1)),IF(ISERROR(FIND("长",改造舰娘!$M55&amp;CC59&amp;CP59&amp;DC59&amp;DP59,1)),IF(ISERROR(FIND("中",改造舰娘!$M55&amp;CC59&amp;CP59&amp;DC59&amp;DP59,1)),IF(ISERROR(FIND("短",改造舰娘!$M55&amp;CC59&amp;CP59&amp;DC59&amp;DP59,1)),IF(ISERROR(FIND("无",改造舰娘!$M55&amp;CC59&amp;CP59&amp;DC59&amp;DP59,1)),0,"无"),"短"),"中"),"长"),"超长")),改造舰娘!$M55)</f>
        <v>中</v>
      </c>
      <c r="Q59" s="303">
        <f>改造舰娘!$N55</f>
        <v>21.3</v>
      </c>
      <c r="R59" s="304">
        <f>(改造舰娘!$P55)+(改造舰娘!$Q55)*$C$3+((BW59+CJ59+CW59+DJ59)*$C$2)</f>
        <v>48</v>
      </c>
      <c r="S59" s="304">
        <f>(改造舰娘!$R55)+(改造舰娘!$S55)*$C$3+((BY59+CL59+CY59+DL59)*$C$2)</f>
        <v>66</v>
      </c>
      <c r="T59" s="304">
        <f>(改造舰娘!$T55)+(改造舰娘!$U55)*$C$3+((BX59+CK59+CX59+DK59)*$C$2)</f>
        <v>39</v>
      </c>
      <c r="U59" s="304">
        <f>(改造舰娘!$V55)+(改造舰娘!$W55)*$C$3+((CG59+CT59+DG59+DT59)*$C$2)</f>
        <v>40</v>
      </c>
      <c r="V59" s="305">
        <f>INT((((改造舰娘!$Y55)-(改造舰娘!$X55))*(((IF(D59=0,C59,D59))-1)/99))+改造舰娘!$X55)+((CB59+CO59+DB59+DO59)*$C$2)</f>
        <v>97</v>
      </c>
      <c r="W59" s="304">
        <f>INT((((改造舰娘!$AA55)-(改造舰娘!$Z55))*(((IF(D59=0,C59,D59))-1)/99))+改造舰娘!$Z55)+((CD59+CQ59+DD59+DQ59)*$C$2)</f>
        <v>69</v>
      </c>
      <c r="X59" s="304">
        <f>INT((((改造舰娘!$AC55)-(改造舰娘!$AB55))*(((IF(D59=0,C59,D59))-1)/99))+改造舰娘!$AB55)+((CA59+CN59+DA59+DN59)*$C$2)</f>
        <v>35</v>
      </c>
      <c r="Y59" s="303">
        <f>INT((((改造舰娘!$AE55)-(改造舰娘!$AD55))*(((IF(D59=0,C59,D59))-1)/99))+改造舰娘!$AD55)+((BZ59+CM59+CZ59+DM59)*$C$2)</f>
        <v>75</v>
      </c>
      <c r="Z59" s="474" t="str">
        <f>IF(改造舰娘!$AF55=0,"",改造舰娘!$AF55)</f>
        <v/>
      </c>
      <c r="AA59" s="304" t="str">
        <f>IF(改造舰娘!$AG55="","",改造舰娘!$AG55)</f>
        <v/>
      </c>
      <c r="AB59" s="304" t="str">
        <f>IF(改造舰娘!$AH55="","",改造舰娘!$AH55)</f>
        <v/>
      </c>
      <c r="AC59" s="304" t="str">
        <f>IF(改造舰娘!$AI55="","",改造舰娘!$AI55)</f>
        <v/>
      </c>
      <c r="AD59" s="304">
        <f>IF(改造舰娘!$AJ55="","",改造舰娘!$AJ55)</f>
        <v>0</v>
      </c>
      <c r="AE59" s="305">
        <f>IF(改造舰娘!$AK55="","",改造舰娘!$AK55)</f>
        <v>0</v>
      </c>
      <c r="AF59" s="304" t="str">
        <f>IF(改造舰娘!$AL55="","",改造舰娘!$AL55)</f>
        <v/>
      </c>
      <c r="AG59" s="304" t="str">
        <f>IF(改造舰娘!$AM55="","",改造舰娘!$AM55)</f>
        <v/>
      </c>
      <c r="AH59" s="304" t="str">
        <f>IF(改造舰娘!$AN55="","",改造舰娘!$AN55)</f>
        <v/>
      </c>
      <c r="AI59" s="304" t="str">
        <f>IF(改造舰娘!$AO55="","",改造舰娘!$AO55)</f>
        <v/>
      </c>
      <c r="AJ59" s="304" t="str">
        <f>IF(改造舰娘!$AP55="","",改造舰娘!$AP55)</f>
        <v/>
      </c>
      <c r="AK59" s="303" t="str">
        <f>IF(改造舰娘!$AQ55="","",改造舰娘!$AQ55)</f>
        <v/>
      </c>
      <c r="AL59" s="306" t="str">
        <f>IF(改造舰娘!$AS55="","",改造舰娘!$AS55)</f>
        <v>C国双联140毫米炮</v>
      </c>
      <c r="AM59" s="306" t="str">
        <f>IF(改造舰娘!$AT55="","",改造舰娘!$AT55)</f>
        <v>射击钟</v>
      </c>
      <c r="AN59" s="306" t="str">
        <f>IF(改造舰娘!$AU55="","",改造舰娘!$AU55)</f>
        <v/>
      </c>
      <c r="AO59" s="306" t="str">
        <f>IF(改造舰娘!$AV55="","",改造舰娘!$AV55)</f>
        <v/>
      </c>
      <c r="AP59" s="307" t="str">
        <f>IF(改造舰娘!$AW55="","",改造舰娘!$AW55)</f>
        <v>目标指示(3级)：位于平海下方的所有船只命中提高7。</v>
      </c>
      <c r="AQ59" s="308" t="str">
        <f>IF(改造舰娘!$AX55="","",改造舰娘!$AX55)</f>
        <v/>
      </c>
      <c r="AR59" s="304">
        <f>IF(改造舰娘!$AY55="","",改造舰娘!$AY55)</f>
        <v>15</v>
      </c>
      <c r="AS59" s="304">
        <f>IF(改造舰娘!$AZ55="","",改造舰娘!$AZ55)</f>
        <v>20</v>
      </c>
      <c r="AT59" s="304">
        <f>IF(改造舰娘!$BA55="","",改造舰娘!$BA55)</f>
        <v>0.64</v>
      </c>
      <c r="AU59" s="304">
        <f>IF(改造舰娘!$BB55="","",改造舰娘!$BB55)</f>
        <v>1.2</v>
      </c>
      <c r="AV59" s="305">
        <f>IF((改造舰娘!$BG55+改造舰娘!$BK55*$C$4)=0,"",(改造舰娘!$BG55+改造舰娘!$BK55*$C$4))</f>
        <v>10</v>
      </c>
      <c r="AW59" s="304">
        <f>IF((改造舰娘!$BH55+改造舰娘!$BL55*$C$4)=0,"",(改造舰娘!$BH55+改造舰娘!$BL55*$C$4))</f>
        <v>18</v>
      </c>
      <c r="AX59" s="304">
        <f>IF((改造舰娘!$BI55+改造舰娘!$BM55*$C$4)=0,"",(改造舰娘!$BI55+改造舰娘!$BM55*$C$4))</f>
        <v>16</v>
      </c>
      <c r="AY59" s="303">
        <f>IF((改造舰娘!$BJ55+改造舰娘!$BN55*$C$4)=0,"",(改造舰娘!$BJ55+改造舰娘!$BN55*$C$4))</f>
        <v>10</v>
      </c>
      <c r="AZ59" s="500">
        <f>IF(改造舰娘!BC55="","",改造舰娘!BC55)</f>
        <v>9</v>
      </c>
      <c r="BA59" s="500">
        <f>IF(改造舰娘!BD55="","",改造舰娘!BD55)</f>
        <v>21</v>
      </c>
      <c r="BB59" s="500">
        <f>IF(改造舰娘!BE55="","",改造舰娘!BE55)</f>
        <v>10</v>
      </c>
      <c r="BC59" s="498">
        <f>IF(改造舰娘!BF55="","",改造舰娘!BF55)</f>
        <v>5</v>
      </c>
      <c r="BD59" s="67" t="s">
        <v>5584</v>
      </c>
      <c r="BE59" s="339" t="b">
        <f>IF(改造舰娘!$BP55="","")</f>
        <v>0</v>
      </c>
      <c r="BF59" s="306" t="b">
        <f>IF(改造舰娘!$BQ55="","")</f>
        <v>0</v>
      </c>
      <c r="BG59" s="329" t="str">
        <f>IF(改造舰娘!$BR55="","")</f>
        <v/>
      </c>
      <c r="BH59" s="340" t="str">
        <f>IF(改造舰娘!$BS55="","")</f>
        <v/>
      </c>
      <c r="BU59" s="304">
        <f>IFERROR(VLOOKUP(AL59,装备!$B:$C,2,0),0)</f>
        <v>1</v>
      </c>
      <c r="BV59" s="304">
        <f>IFERROR(VLOOKUP($AL59,装备!$B:$Q,5,0),0)</f>
        <v>0</v>
      </c>
      <c r="BW59" s="304">
        <f>IFERROR(VLOOKUP($AL59,装备!$B:$Q,6,0),0)</f>
        <v>3</v>
      </c>
      <c r="BX59" s="304">
        <f>IFERROR(VLOOKUP($AL59,装备!$B:$Q,7,0),0)</f>
        <v>0</v>
      </c>
      <c r="BY59" s="304">
        <f>IFERROR(VLOOKUP($AL59,装备!$B:$Q,8,0),0)</f>
        <v>0</v>
      </c>
      <c r="BZ59" s="304">
        <f>IFERROR(VLOOKUP($AL59,装备!$B:$Q,9,0),0)</f>
        <v>0</v>
      </c>
      <c r="CA59" s="304">
        <f>IFERROR(VLOOKUP($AL59,装备!$B:$Q,10,0),0)</f>
        <v>0</v>
      </c>
      <c r="CB59" s="304">
        <f>IFERROR(VLOOKUP($AL59,装备!$B:$Q,11,0),0)</f>
        <v>0</v>
      </c>
      <c r="CC59" s="304" t="str">
        <f>IFERROR(VLOOKUP($AL59,装备!$B:$Q,12,0),0)</f>
        <v>中</v>
      </c>
      <c r="CD59" s="304">
        <f>IFERROR(VLOOKUP($AL59,装备!$B:$Q,13,0),0)</f>
        <v>0</v>
      </c>
      <c r="CE59" s="304">
        <f>IFERROR(VLOOKUP($AL59,装备!$B:$Q,14,0),0)</f>
        <v>0</v>
      </c>
      <c r="CF59" s="304">
        <f>IFERROR(VLOOKUP($AL59,装备!$B:$Q,16,0),0)</f>
        <v>0</v>
      </c>
      <c r="CG59" s="304">
        <f>IFERROR(VLOOKUP($AL59,装备!$B:$Q,5,0),0)</f>
        <v>0</v>
      </c>
      <c r="CH59" s="304">
        <f>IFERROR(VLOOKUP(AM59,装备!$B:$C,2,0),0)</f>
        <v>5</v>
      </c>
      <c r="CI59" s="304">
        <f>IFERROR(VLOOKUP($AM59,装备!$B:$Q,5,0),0)</f>
        <v>0</v>
      </c>
      <c r="CJ59" s="304">
        <f>IFERROR(VLOOKUP($AM59,装备!$B:$Q,6,0),0)</f>
        <v>0</v>
      </c>
      <c r="CK59" s="304">
        <f>IFERROR(VLOOKUP($AM59,装备!$B:$Q,7,0),0)</f>
        <v>0</v>
      </c>
      <c r="CL59" s="304">
        <f>IFERROR(VLOOKUP($AM59,装备!$B:$Q,8,0),0)</f>
        <v>0</v>
      </c>
      <c r="CM59" s="304">
        <f>IFERROR(VLOOKUP($AM59,装备!$B:$Q,9,0),0)</f>
        <v>0</v>
      </c>
      <c r="CN59" s="304">
        <f>IFERROR(VLOOKUP($AM59,装备!$B:$Q,10,0),0)</f>
        <v>0</v>
      </c>
      <c r="CO59" s="304">
        <f>IFERROR(VLOOKUP($AM59,装备!$B:$Q,11,0),0)</f>
        <v>5</v>
      </c>
      <c r="CP59" s="304" t="str">
        <f>IFERROR(VLOOKUP($AM59,装备!$B:$Q,12,0),0)</f>
        <v>无</v>
      </c>
      <c r="CQ59" s="304">
        <f>IFERROR(VLOOKUP($AM59,装备!$B:$Q,13,0),0)</f>
        <v>0</v>
      </c>
      <c r="CR59" s="304">
        <f>IFERROR(VLOOKUP($AM59,装备!$B:$Q,14,0),0)</f>
        <v>3</v>
      </c>
      <c r="CS59" s="304">
        <f>IFERROR(VLOOKUP($AM59,装备!$B:$Q,16,0),0)</f>
        <v>0</v>
      </c>
      <c r="CT59" s="304">
        <f>IFERROR(VLOOKUP($AM59,装备!$B:$Q,5,0),0)</f>
        <v>0</v>
      </c>
      <c r="CU59" s="304">
        <f>IFERROR(VLOOKUP(AN59,装备!$B:$C,2,0),0)</f>
        <v>0</v>
      </c>
      <c r="CV59" s="304">
        <f>IFERROR(VLOOKUP($AN59,装备!$B:$Q,5,0),0)</f>
        <v>0</v>
      </c>
      <c r="CW59" s="304">
        <f>IFERROR(VLOOKUP($AN59,装备!$B:$Q,6,0),0)</f>
        <v>0</v>
      </c>
      <c r="CX59" s="304">
        <f>IFERROR(VLOOKUP($AN59,装备!$B:$Q,7,0),0)</f>
        <v>0</v>
      </c>
      <c r="CY59" s="304">
        <f>IFERROR(VLOOKUP($AN59,装备!$B:$Q,8,0),0)</f>
        <v>0</v>
      </c>
      <c r="CZ59" s="304">
        <f>IFERROR(VLOOKUP($AN59,装备!$B:$Q,9,0),0)</f>
        <v>0</v>
      </c>
      <c r="DA59" s="304">
        <f>IFERROR(VLOOKUP($AN59,装备!$B:$Q,10,0),0)</f>
        <v>0</v>
      </c>
      <c r="DB59" s="304">
        <f>IFERROR(VLOOKUP($AN59,装备!$B:$Q,11,0),0)</f>
        <v>0</v>
      </c>
      <c r="DC59" s="304">
        <f>IFERROR(VLOOKUP($AN59,装备!$B:$Q,12,0),0)</f>
        <v>0</v>
      </c>
      <c r="DD59" s="304">
        <f>IFERROR(VLOOKUP($AN59,装备!$B:$Q,13,0),0)</f>
        <v>0</v>
      </c>
      <c r="DE59" s="304">
        <f>IFERROR(VLOOKUP($AN59,装备!$B:$Q,14,0),0)</f>
        <v>0</v>
      </c>
      <c r="DF59" s="304">
        <f>IFERROR(VLOOKUP($AN59,装备!$B:$Q,16,0),0)</f>
        <v>0</v>
      </c>
      <c r="DG59" s="304">
        <f>IFERROR(VLOOKUP($AN59,装备!$B:$Q,5,0),0)</f>
        <v>0</v>
      </c>
      <c r="DH59" s="304">
        <f>IFERROR(VLOOKUP(AO59,装备!$B:$C,2,0),0)</f>
        <v>0</v>
      </c>
      <c r="DI59" s="304">
        <f>IFERROR(VLOOKUP($AO59,装备!$B:$Q,5,0),0)</f>
        <v>0</v>
      </c>
      <c r="DJ59" s="304">
        <f>IFERROR(VLOOKUP($AO59,装备!$B:$Q,6,0),0)</f>
        <v>0</v>
      </c>
      <c r="DK59" s="304">
        <f>IFERROR(VLOOKUP($AO59,装备!$B:$Q,7,0),0)</f>
        <v>0</v>
      </c>
      <c r="DL59" s="304">
        <f>IFERROR(VLOOKUP($AO59,装备!$B:$Q,8,0),0)</f>
        <v>0</v>
      </c>
      <c r="DM59" s="304">
        <f>IFERROR(VLOOKUP($AO59,装备!$B:$Q,9,0),0)</f>
        <v>0</v>
      </c>
      <c r="DN59" s="304">
        <f>IFERROR(VLOOKUP($AO59,装备!$B:$Q,10,0),0)</f>
        <v>0</v>
      </c>
      <c r="DO59" s="304">
        <f>IFERROR(VLOOKUP($AO59,装备!$B:$Q,11,0),0)</f>
        <v>0</v>
      </c>
      <c r="DP59" s="304">
        <f>IFERROR(VLOOKUP($AO59,装备!$B:$Q,12,0),0)</f>
        <v>0</v>
      </c>
      <c r="DQ59" s="304">
        <f>IFERROR(VLOOKUP($AO59,装备!$B:$Q,13,0),0)</f>
        <v>0</v>
      </c>
      <c r="DR59" s="304">
        <f>IFERROR(VLOOKUP($AO59,装备!$B:$Q,14,0),0)</f>
        <v>0</v>
      </c>
      <c r="DS59" s="304">
        <f>IFERROR(VLOOKUP($AO59,装备!$B:$Q,16,0),0)</f>
        <v>0</v>
      </c>
      <c r="DT59" s="304">
        <f>IFERROR(VLOOKUP($AO59,装备!$B:$Q,5,0),0)</f>
        <v>0</v>
      </c>
    </row>
    <row r="60" spans="1:124" ht="27">
      <c r="A60" s="301">
        <f>改造舰娘!$A56</f>
        <v>11006211</v>
      </c>
      <c r="B60" s="354" t="s">
        <v>632</v>
      </c>
      <c r="C60" s="323"/>
      <c r="D60" s="323">
        <f t="shared" si="0"/>
        <v>110</v>
      </c>
      <c r="E60" s="303">
        <f>改造舰娘!$C56</f>
        <v>4</v>
      </c>
      <c r="F60" s="304" t="str">
        <f>改造舰娘!$D56</f>
        <v>重炮</v>
      </c>
      <c r="G60" s="304" t="str">
        <f>改造舰娘!$E56</f>
        <v>小型</v>
      </c>
      <c r="H60" s="304" t="str">
        <f>改造舰娘!$F56</f>
        <v>护卫舰</v>
      </c>
      <c r="I60" s="452">
        <f>改造舰娘!$AR56</f>
        <v>3</v>
      </c>
      <c r="J60" s="304" t="str">
        <f>改造舰娘!$G56</f>
        <v>英国</v>
      </c>
      <c r="K60" s="312">
        <f>改造舰娘!$H56+(BV60+CI60+CV60+DI60)*$C$2</f>
        <v>48</v>
      </c>
      <c r="L60" s="304">
        <f>改造舰娘!$I56</f>
        <v>0</v>
      </c>
      <c r="M60" s="304">
        <f>改造舰娘!$J56</f>
        <v>1</v>
      </c>
      <c r="N60" s="518">
        <f>改造舰娘!$K56</f>
        <v>2</v>
      </c>
      <c r="O60" s="304">
        <f>改造舰娘!$L56+((CE60+CR60+DE60+DR60)*$C$2)</f>
        <v>20</v>
      </c>
      <c r="P60" s="304" t="str">
        <f>IF($C$2=1,(IF(ISERROR(FIND("超长",改造舰娘!$M56&amp;CC60&amp;CP60&amp;DC60&amp;DP60,1)),IF(ISERROR(FIND("长",改造舰娘!$M56&amp;CC60&amp;CP60&amp;DC60&amp;DP60,1)),IF(ISERROR(FIND("中",改造舰娘!$M56&amp;CC60&amp;CP60&amp;DC60&amp;DP60,1)),IF(ISERROR(FIND("短",改造舰娘!$M56&amp;CC60&amp;CP60&amp;DC60&amp;DP60,1)),IF(ISERROR(FIND("无",改造舰娘!$M56&amp;CC60&amp;CP60&amp;DC60&amp;DP60,1)),0,"无"),"短"),"中"),"长"),"超长")),改造舰娘!$M56)</f>
        <v>长</v>
      </c>
      <c r="Q60" s="303">
        <f>改造舰娘!$N56</f>
        <v>12.2</v>
      </c>
      <c r="R60" s="304">
        <f>(改造舰娘!$P56)+(改造舰娘!$Q56)*$C$3+((BW60+CJ60+CW60+DJ60)*$C$2)</f>
        <v>76</v>
      </c>
      <c r="S60" s="304">
        <f>(改造舰娘!$R56)+(改造舰娘!$S56)*$C$3+((BY60+CL60+CY60+DL60)*$C$2)</f>
        <v>0</v>
      </c>
      <c r="T60" s="304">
        <f>(改造舰娘!$T56)+(改造舰娘!$U56)*$C$3+((BX60+CK60+CX60+DK60)*$C$2)</f>
        <v>62</v>
      </c>
      <c r="U60" s="304">
        <f>(改造舰娘!$V56)+(改造舰娘!$W56)*$C$3+((CG60+CT60+DG60+DT60)*$C$2)</f>
        <v>59</v>
      </c>
      <c r="V60" s="305">
        <f>INT((((改造舰娘!$Y56)-(改造舰娘!$X56))*(((IF(D60=0,C60,D60))-1)/99))+改造舰娘!$X56)+((CB60+CO60+DB60+DO60)*$C$2)</f>
        <v>93</v>
      </c>
      <c r="W60" s="304">
        <f>INT((((改造舰娘!$AA56)-(改造舰娘!$Z56))*(((IF(D60=0,C60,D60))-1)/99))+改造舰娘!$Z56)+((CD60+CQ60+DD60+DQ60)*$C$2)</f>
        <v>51</v>
      </c>
      <c r="X60" s="304">
        <f>INT((((改造舰娘!$AC56)-(改造舰娘!$AB56))*(((IF(D60=0,C60,D60))-1)/99))+改造舰娘!$AB56)+((CA60+CN60+DA60+DN60)*$C$2)</f>
        <v>34</v>
      </c>
      <c r="Y60" s="303">
        <f>INT((((改造舰娘!$AE56)-(改造舰娘!$AD56))*(((IF(D60=0,C60,D60))-1)/99))+改造舰娘!$AD56)+((BZ60+CM60+CZ60+DM60)*$C$2)</f>
        <v>0</v>
      </c>
      <c r="Z60" s="474" t="str">
        <f>IF(改造舰娘!$AF56=0,"",改造舰娘!$AF56)</f>
        <v/>
      </c>
      <c r="AA60" s="304" t="str">
        <f>IF(改造舰娘!$AG56="","",改造舰娘!$AG56)</f>
        <v/>
      </c>
      <c r="AB60" s="304" t="str">
        <f>IF(改造舰娘!$AH56="","",改造舰娘!$AH56)</f>
        <v/>
      </c>
      <c r="AC60" s="304" t="str">
        <f>IF(改造舰娘!$AI56="","",改造舰娘!$AI56)</f>
        <v/>
      </c>
      <c r="AD60" s="304">
        <f>IF(改造舰娘!$AJ56="","",改造舰娘!$AJ56)</f>
        <v>0</v>
      </c>
      <c r="AE60" s="305">
        <f>IF(改造舰娘!$AK56="","",改造舰娘!$AK56)</f>
        <v>0</v>
      </c>
      <c r="AF60" s="304" t="str">
        <f>IF(改造舰娘!$AL56="","",改造舰娘!$AL56)</f>
        <v/>
      </c>
      <c r="AG60" s="304" t="str">
        <f>IF(改造舰娘!$AM56="","",改造舰娘!$AM56)</f>
        <v/>
      </c>
      <c r="AH60" s="304" t="str">
        <f>IF(改造舰娘!$AN56="","",改造舰娘!$AN56)</f>
        <v/>
      </c>
      <c r="AI60" s="304" t="str">
        <f>IF(改造舰娘!$AO56="","",改造舰娘!$AO56)</f>
        <v/>
      </c>
      <c r="AJ60" s="304" t="str">
        <f>IF(改造舰娘!$AP56="","",改造舰娘!$AP56)</f>
        <v/>
      </c>
      <c r="AK60" s="303" t="str">
        <f>IF(改造舰娘!$AQ56="","",改造舰娘!$AQ56)</f>
        <v/>
      </c>
      <c r="AL60" s="306" t="str">
        <f>IF(改造舰娘!$AS56="","",改造舰娘!$AS56)</f>
        <v>E国双联15英寸炮(改)</v>
      </c>
      <c r="AM60" s="306" t="str">
        <f>IF(改造舰娘!$AT56="","",改造舰娘!$AT56)</f>
        <v>E国八联40毫米砰砰炮</v>
      </c>
      <c r="AN60" s="306" t="str">
        <f>IF(改造舰娘!$AU56="","",改造舰娘!$AU56)</f>
        <v/>
      </c>
      <c r="AO60" s="306" t="str">
        <f>IF(改造舰娘!$AV56="","",改造舰娘!$AV56)</f>
        <v/>
      </c>
      <c r="AP60" s="307" t="str">
        <f>IF(改造舰娘!$AW56="","",改造舰娘!$AW56)</f>
        <v>火力支援(3级)：增加火力值25%，命中值10点，航速越低增加幅度越高，最多增加火力值50%，命中值20点。</v>
      </c>
      <c r="AQ60" s="308" t="str">
        <f>IF(改造舰娘!$AX56="","",改造舰娘!$AX56)</f>
        <v/>
      </c>
      <c r="AR60" s="304">
        <f>IF(改造舰娘!$AY56="","",改造舰娘!$AY56)</f>
        <v>15</v>
      </c>
      <c r="AS60" s="304">
        <f>IF(改造舰娘!$AZ56="","",改造舰娘!$AZ56)</f>
        <v>30</v>
      </c>
      <c r="AT60" s="304">
        <f>IF(改造舰娘!$BA56="","",改造舰娘!$BA56)</f>
        <v>0.64</v>
      </c>
      <c r="AU60" s="304">
        <f>IF(改造舰娘!$BB56="","",改造舰娘!$BB56)</f>
        <v>1.2</v>
      </c>
      <c r="AV60" s="305">
        <f>IF((改造舰娘!$BG56+改造舰娘!$BK56*$C$4)=0,"",(改造舰娘!$BG56+改造舰娘!$BK56*$C$4))</f>
        <v>20</v>
      </c>
      <c r="AW60" s="304">
        <f>IF((改造舰娘!$BH56+改造舰娘!$BL56*$C$4)=0,"",(改造舰娘!$BH56+改造舰娘!$BL56*$C$4))</f>
        <v>34</v>
      </c>
      <c r="AX60" s="304">
        <f>IF((改造舰娘!$BI56+改造舰娘!$BM56*$C$4)=0,"",(改造舰娘!$BI56+改造舰娘!$BM56*$C$4))</f>
        <v>48</v>
      </c>
      <c r="AY60" s="303">
        <f>IF((改造舰娘!$BJ56+改造舰娘!$BN56*$C$4)=0,"",(改造舰娘!$BJ56+改造舰娘!$BN56*$C$4))</f>
        <v>1</v>
      </c>
      <c r="AZ60" s="500">
        <f>IF(改造舰娘!BC56="","",改造舰娘!BC56)</f>
        <v>51</v>
      </c>
      <c r="BA60" s="500">
        <f>IF(改造舰娘!BD56="","",改造舰娘!BD56)</f>
        <v>0</v>
      </c>
      <c r="BB60" s="500">
        <f>IF(改造舰娘!BE56="","",改造舰娘!BE56)</f>
        <v>42</v>
      </c>
      <c r="BC60" s="498">
        <f>IF(改造舰娘!BF56="","",改造舰娘!BF56)</f>
        <v>0</v>
      </c>
      <c r="BD60" s="125" t="s">
        <v>5585</v>
      </c>
      <c r="BE60" s="339" t="b">
        <f>IF(改造舰娘!$BP56="","")</f>
        <v>0</v>
      </c>
      <c r="BF60" s="306" t="b">
        <f>IF(改造舰娘!$BQ56="","")</f>
        <v>0</v>
      </c>
      <c r="BG60" s="329" t="str">
        <f>IF(改造舰娘!$BR56="","")</f>
        <v/>
      </c>
      <c r="BH60" s="340" t="str">
        <f>IF(改造舰娘!$BS56="","")</f>
        <v/>
      </c>
      <c r="BU60" s="304">
        <f>IFERROR(VLOOKUP(AL60,装备!$B:$C,2,0),0)</f>
        <v>5</v>
      </c>
      <c r="BV60" s="304">
        <f>IFERROR(VLOOKUP($AL60,装备!$B:$Q,5,0),0)</f>
        <v>0</v>
      </c>
      <c r="BW60" s="304">
        <f>IFERROR(VLOOKUP($AL60,装备!$B:$Q,6,0),0)</f>
        <v>19</v>
      </c>
      <c r="BX60" s="304">
        <f>IFERROR(VLOOKUP($AL60,装备!$B:$Q,7,0),0)</f>
        <v>0</v>
      </c>
      <c r="BY60" s="304">
        <f>IFERROR(VLOOKUP($AL60,装备!$B:$Q,8,0),0)</f>
        <v>0</v>
      </c>
      <c r="BZ60" s="304">
        <f>IFERROR(VLOOKUP($AL60,装备!$B:$Q,9,0),0)</f>
        <v>0</v>
      </c>
      <c r="CA60" s="304">
        <f>IFERROR(VLOOKUP($AL60,装备!$B:$Q,10,0),0)</f>
        <v>0</v>
      </c>
      <c r="CB60" s="304">
        <f>IFERROR(VLOOKUP($AL60,装备!$B:$Q,11,0),0)</f>
        <v>2</v>
      </c>
      <c r="CC60" s="304" t="str">
        <f>IFERROR(VLOOKUP($AL60,装备!$B:$Q,12,0),0)</f>
        <v>长</v>
      </c>
      <c r="CD60" s="304">
        <f>IFERROR(VLOOKUP($AL60,装备!$B:$Q,13,0),0)</f>
        <v>0</v>
      </c>
      <c r="CE60" s="304">
        <f>IFERROR(VLOOKUP($AL60,装备!$B:$Q,14,0),0)</f>
        <v>0</v>
      </c>
      <c r="CF60" s="304">
        <f>IFERROR(VLOOKUP($AL60,装备!$B:$Q,16,0),0)</f>
        <v>0</v>
      </c>
      <c r="CG60" s="304">
        <f>IFERROR(VLOOKUP($AL60,装备!$B:$Q,5,0),0)</f>
        <v>0</v>
      </c>
      <c r="CH60" s="304">
        <f>IFERROR(VLOOKUP(AM60,装备!$B:$C,2,0),0)</f>
        <v>3</v>
      </c>
      <c r="CI60" s="304">
        <f>IFERROR(VLOOKUP($AM60,装备!$B:$Q,5,0),0)</f>
        <v>0</v>
      </c>
      <c r="CJ60" s="304">
        <f>IFERROR(VLOOKUP($AM60,装备!$B:$Q,6,0),0)</f>
        <v>3</v>
      </c>
      <c r="CK60" s="304">
        <f>IFERROR(VLOOKUP($AM60,装备!$B:$Q,7,0),0)</f>
        <v>0</v>
      </c>
      <c r="CL60" s="304">
        <f>IFERROR(VLOOKUP($AM60,装备!$B:$Q,8,0),0)</f>
        <v>0</v>
      </c>
      <c r="CM60" s="304">
        <f>IFERROR(VLOOKUP($AM60,装备!$B:$Q,9,0),0)</f>
        <v>0</v>
      </c>
      <c r="CN60" s="304">
        <f>IFERROR(VLOOKUP($AM60,装备!$B:$Q,10,0),0)</f>
        <v>0</v>
      </c>
      <c r="CO60" s="304">
        <f>IFERROR(VLOOKUP($AM60,装备!$B:$Q,11,0),0)</f>
        <v>0</v>
      </c>
      <c r="CP60" s="304" t="str">
        <f>IFERROR(VLOOKUP($AM60,装备!$B:$Q,12,0),0)</f>
        <v>短</v>
      </c>
      <c r="CQ60" s="304">
        <f>IFERROR(VLOOKUP($AM60,装备!$B:$Q,13,0),0)</f>
        <v>0</v>
      </c>
      <c r="CR60" s="304">
        <f>IFERROR(VLOOKUP($AM60,装备!$B:$Q,14,0),0)</f>
        <v>0</v>
      </c>
      <c r="CS60" s="304">
        <f>IFERROR(VLOOKUP($AM60,装备!$B:$Q,16,0),0)</f>
        <v>6</v>
      </c>
      <c r="CT60" s="304">
        <f>IFERROR(VLOOKUP($AM60,装备!$B:$Q,5,0),0)</f>
        <v>0</v>
      </c>
      <c r="CU60" s="304">
        <f>IFERROR(VLOOKUP(AN60,装备!$B:$C,2,0),0)</f>
        <v>0</v>
      </c>
      <c r="CV60" s="304">
        <f>IFERROR(VLOOKUP($AN60,装备!$B:$Q,5,0),0)</f>
        <v>0</v>
      </c>
      <c r="CW60" s="304">
        <f>IFERROR(VLOOKUP($AN60,装备!$B:$Q,6,0),0)</f>
        <v>0</v>
      </c>
      <c r="CX60" s="304">
        <f>IFERROR(VLOOKUP($AN60,装备!$B:$Q,7,0),0)</f>
        <v>0</v>
      </c>
      <c r="CY60" s="304">
        <f>IFERROR(VLOOKUP($AN60,装备!$B:$Q,8,0),0)</f>
        <v>0</v>
      </c>
      <c r="CZ60" s="304">
        <f>IFERROR(VLOOKUP($AN60,装备!$B:$Q,9,0),0)</f>
        <v>0</v>
      </c>
      <c r="DA60" s="304">
        <f>IFERROR(VLOOKUP($AN60,装备!$B:$Q,10,0),0)</f>
        <v>0</v>
      </c>
      <c r="DB60" s="304">
        <f>IFERROR(VLOOKUP($AN60,装备!$B:$Q,11,0),0)</f>
        <v>0</v>
      </c>
      <c r="DC60" s="304">
        <f>IFERROR(VLOOKUP($AN60,装备!$B:$Q,12,0),0)</f>
        <v>0</v>
      </c>
      <c r="DD60" s="304">
        <f>IFERROR(VLOOKUP($AN60,装备!$B:$Q,13,0),0)</f>
        <v>0</v>
      </c>
      <c r="DE60" s="304">
        <f>IFERROR(VLOOKUP($AN60,装备!$B:$Q,14,0),0)</f>
        <v>0</v>
      </c>
      <c r="DF60" s="304">
        <f>IFERROR(VLOOKUP($AN60,装备!$B:$Q,16,0),0)</f>
        <v>0</v>
      </c>
      <c r="DG60" s="304">
        <f>IFERROR(VLOOKUP($AN60,装备!$B:$Q,5,0),0)</f>
        <v>0</v>
      </c>
      <c r="DH60" s="304">
        <f>IFERROR(VLOOKUP(AO60,装备!$B:$C,2,0),0)</f>
        <v>0</v>
      </c>
      <c r="DI60" s="304">
        <f>IFERROR(VLOOKUP($AO60,装备!$B:$Q,5,0),0)</f>
        <v>0</v>
      </c>
      <c r="DJ60" s="304">
        <f>IFERROR(VLOOKUP($AO60,装备!$B:$Q,6,0),0)</f>
        <v>0</v>
      </c>
      <c r="DK60" s="304">
        <f>IFERROR(VLOOKUP($AO60,装备!$B:$Q,7,0),0)</f>
        <v>0</v>
      </c>
      <c r="DL60" s="304">
        <f>IFERROR(VLOOKUP($AO60,装备!$B:$Q,8,0),0)</f>
        <v>0</v>
      </c>
      <c r="DM60" s="304">
        <f>IFERROR(VLOOKUP($AO60,装备!$B:$Q,9,0),0)</f>
        <v>0</v>
      </c>
      <c r="DN60" s="304">
        <f>IFERROR(VLOOKUP($AO60,装备!$B:$Q,10,0),0)</f>
        <v>0</v>
      </c>
      <c r="DO60" s="304">
        <f>IFERROR(VLOOKUP($AO60,装备!$B:$Q,11,0),0)</f>
        <v>0</v>
      </c>
      <c r="DP60" s="304">
        <f>IFERROR(VLOOKUP($AO60,装备!$B:$Q,12,0),0)</f>
        <v>0</v>
      </c>
      <c r="DQ60" s="304">
        <f>IFERROR(VLOOKUP($AO60,装备!$B:$Q,13,0),0)</f>
        <v>0</v>
      </c>
      <c r="DR60" s="304">
        <f>IFERROR(VLOOKUP($AO60,装备!$B:$Q,14,0),0)</f>
        <v>0</v>
      </c>
      <c r="DS60" s="304">
        <f>IFERROR(VLOOKUP($AO60,装备!$B:$Q,16,0),0)</f>
        <v>0</v>
      </c>
      <c r="DT60" s="304">
        <f>IFERROR(VLOOKUP($AO60,装备!$B:$Q,5,0),0)</f>
        <v>0</v>
      </c>
    </row>
    <row r="61" spans="1:124" ht="27">
      <c r="A61" s="301">
        <f>改造舰娘!$A57</f>
        <v>11006311</v>
      </c>
      <c r="B61" s="354" t="s">
        <v>633</v>
      </c>
      <c r="C61" s="323"/>
      <c r="D61" s="323">
        <f t="shared" si="0"/>
        <v>110</v>
      </c>
      <c r="E61" s="303">
        <f>改造舰娘!$C57</f>
        <v>4</v>
      </c>
      <c r="F61" s="304" t="str">
        <f>改造舰娘!$D57</f>
        <v>重炮</v>
      </c>
      <c r="G61" s="304" t="str">
        <f>改造舰娘!$E57</f>
        <v>小型</v>
      </c>
      <c r="H61" s="304" t="str">
        <f>改造舰娘!$F57</f>
        <v>护卫舰</v>
      </c>
      <c r="I61" s="452">
        <f>改造舰娘!$AR57</f>
        <v>3</v>
      </c>
      <c r="J61" s="304" t="str">
        <f>改造舰娘!$G57</f>
        <v>英国</v>
      </c>
      <c r="K61" s="312">
        <f>改造舰娘!$H57+(BV61+CI61+CV61+DI61)*$C$2</f>
        <v>48</v>
      </c>
      <c r="L61" s="304">
        <f>改造舰娘!$I57</f>
        <v>0</v>
      </c>
      <c r="M61" s="304">
        <f>改造舰娘!$J57</f>
        <v>1</v>
      </c>
      <c r="N61" s="518">
        <f>改造舰娘!$K57</f>
        <v>2</v>
      </c>
      <c r="O61" s="304">
        <f>改造舰娘!$L57+((CE61+CR61+DE61+DR61)*$C$2)</f>
        <v>18</v>
      </c>
      <c r="P61" s="304" t="str">
        <f>IF($C$2=1,(IF(ISERROR(FIND("超长",改造舰娘!$M57&amp;CC61&amp;CP61&amp;DC61&amp;DP61,1)),IF(ISERROR(FIND("长",改造舰娘!$M57&amp;CC61&amp;CP61&amp;DC61&amp;DP61,1)),IF(ISERROR(FIND("中",改造舰娘!$M57&amp;CC61&amp;CP61&amp;DC61&amp;DP61,1)),IF(ISERROR(FIND("短",改造舰娘!$M57&amp;CC61&amp;CP61&amp;DC61&amp;DP61,1)),IF(ISERROR(FIND("无",改造舰娘!$M57&amp;CC61&amp;CP61&amp;DC61&amp;DP61,1)),0,"无"),"短"),"中"),"长"),"超长")),改造舰娘!$M57)</f>
        <v>长</v>
      </c>
      <c r="Q61" s="303">
        <f>改造舰娘!$N57</f>
        <v>12.2</v>
      </c>
      <c r="R61" s="304">
        <f>(改造舰娘!$P57)+(改造舰娘!$Q57)*$C$3+((BW61+CJ61+CW61+DJ61)*$C$2)</f>
        <v>76</v>
      </c>
      <c r="S61" s="304">
        <f>(改造舰娘!$R57)+(改造舰娘!$S57)*$C$3+((BY61+CL61+CY61+DL61)*$C$2)</f>
        <v>0</v>
      </c>
      <c r="T61" s="304">
        <f>(改造舰娘!$T57)+(改造舰娘!$U57)*$C$3+((BX61+CK61+CX61+DK61)*$C$2)</f>
        <v>62</v>
      </c>
      <c r="U61" s="304">
        <f>(改造舰娘!$V57)+(改造舰娘!$W57)*$C$3+((CG61+CT61+DG61+DT61)*$C$2)</f>
        <v>59</v>
      </c>
      <c r="V61" s="305">
        <f>INT((((改造舰娘!$Y57)-(改造舰娘!$X57))*(((IF(D61=0,C61,D61))-1)/99))+改造舰娘!$X57)+((CB61+CO61+DB61+DO61)*$C$2)</f>
        <v>93</v>
      </c>
      <c r="W61" s="304">
        <f>INT((((改造舰娘!$AA57)-(改造舰娘!$Z57))*(((IF(D61=0,C61,D61))-1)/99))+改造舰娘!$Z57)+((CD61+CQ61+DD61+DQ61)*$C$2)</f>
        <v>51</v>
      </c>
      <c r="X61" s="304">
        <f>INT((((改造舰娘!$AC57)-(改造舰娘!$AB57))*(((IF(D61=0,C61,D61))-1)/99))+改造舰娘!$AB57)+((CA61+CN61+DA61+DN61)*$C$2)</f>
        <v>34</v>
      </c>
      <c r="Y61" s="303">
        <f>INT((((改造舰娘!$AE57)-(改造舰娘!$AD57))*(((IF(D61=0,C61,D61))-1)/99))+改造舰娘!$AD57)+((BZ61+CM61+CZ61+DM61)*$C$2)</f>
        <v>0</v>
      </c>
      <c r="Z61" s="474" t="str">
        <f>IF(改造舰娘!$AF57=0,"",改造舰娘!$AF57)</f>
        <v/>
      </c>
      <c r="AA61" s="304" t="str">
        <f>IF(改造舰娘!$AG57="","",改造舰娘!$AG57)</f>
        <v/>
      </c>
      <c r="AB61" s="304" t="str">
        <f>IF(改造舰娘!$AH57="","",改造舰娘!$AH57)</f>
        <v/>
      </c>
      <c r="AC61" s="304" t="str">
        <f>IF(改造舰娘!$AI57="","",改造舰娘!$AI57)</f>
        <v/>
      </c>
      <c r="AD61" s="304">
        <f>IF(改造舰娘!$AJ57="","",改造舰娘!$AJ57)</f>
        <v>0</v>
      </c>
      <c r="AE61" s="305">
        <f>IF(改造舰娘!$AK57="","",改造舰娘!$AK57)</f>
        <v>0</v>
      </c>
      <c r="AF61" s="304" t="str">
        <f>IF(改造舰娘!$AL57="","",改造舰娘!$AL57)</f>
        <v/>
      </c>
      <c r="AG61" s="304" t="str">
        <f>IF(改造舰娘!$AM57="","",改造舰娘!$AM57)</f>
        <v/>
      </c>
      <c r="AH61" s="304" t="str">
        <f>IF(改造舰娘!$AN57="","",改造舰娘!$AN57)</f>
        <v/>
      </c>
      <c r="AI61" s="304" t="str">
        <f>IF(改造舰娘!$AO57="","",改造舰娘!$AO57)</f>
        <v/>
      </c>
      <c r="AJ61" s="304" t="str">
        <f>IF(改造舰娘!$AP57="","",改造舰娘!$AP57)</f>
        <v/>
      </c>
      <c r="AK61" s="303" t="str">
        <f>IF(改造舰娘!$AQ57="","",改造舰娘!$AQ57)</f>
        <v/>
      </c>
      <c r="AL61" s="306" t="str">
        <f>IF(改造舰娘!$AS57="","",改造舰娘!$AS57)</f>
        <v>E国双联15英寸炮(改)</v>
      </c>
      <c r="AM61" s="306" t="str">
        <f>IF(改造舰娘!$AT57="","",改造舰娘!$AT57)</f>
        <v>E国八联40毫米砰砰炮</v>
      </c>
      <c r="AN61" s="306" t="str">
        <f>IF(改造舰娘!$AU57="","",改造舰娘!$AU57)</f>
        <v/>
      </c>
      <c r="AO61" s="306" t="str">
        <f>IF(改造舰娘!$AV57="","",改造舰娘!$AV57)</f>
        <v/>
      </c>
      <c r="AP61" s="307" t="str">
        <f>IF(改造舰娘!$AW57="","",改造舰娘!$AW57)</f>
        <v>火力支援(3级)：增加火力值25%，命中值10点，航速越低增加幅度越高，最多增加火力值50%，命中值20点。</v>
      </c>
      <c r="AQ61" s="308" t="str">
        <f>IF(改造舰娘!$AX57="","",改造舰娘!$AX57)</f>
        <v/>
      </c>
      <c r="AR61" s="304">
        <f>IF(改造舰娘!$AY57="","",改造舰娘!$AY57)</f>
        <v>15</v>
      </c>
      <c r="AS61" s="304">
        <f>IF(改造舰娘!$AZ57="","",改造舰娘!$AZ57)</f>
        <v>30</v>
      </c>
      <c r="AT61" s="304">
        <f>IF(改造舰娘!$BA57="","",改造舰娘!$BA57)</f>
        <v>0.64</v>
      </c>
      <c r="AU61" s="304">
        <f>IF(改造舰娘!$BB57="","",改造舰娘!$BB57)</f>
        <v>1.2</v>
      </c>
      <c r="AV61" s="305">
        <f>IF((改造舰娘!$BG57+改造舰娘!$BK57*$C$4)=0,"",(改造舰娘!$BG57+改造舰娘!$BK57*$C$4))</f>
        <v>20</v>
      </c>
      <c r="AW61" s="304">
        <f>IF((改造舰娘!$BH57+改造舰娘!$BL57*$C$4)=0,"",(改造舰娘!$BH57+改造舰娘!$BL57*$C$4))</f>
        <v>34</v>
      </c>
      <c r="AX61" s="304">
        <f>IF((改造舰娘!$BI57+改造舰娘!$BM57*$C$4)=0,"",(改造舰娘!$BI57+改造舰娘!$BM57*$C$4))</f>
        <v>48</v>
      </c>
      <c r="AY61" s="303">
        <f>IF((改造舰娘!$BJ57+改造舰娘!$BN57*$C$4)=0,"",(改造舰娘!$BJ57+改造舰娘!$BN57*$C$4))</f>
        <v>1</v>
      </c>
      <c r="AZ61" s="500">
        <f>IF(改造舰娘!BC57="","",改造舰娘!BC57)</f>
        <v>51</v>
      </c>
      <c r="BA61" s="500">
        <f>IF(改造舰娘!BD57="","",改造舰娘!BD57)</f>
        <v>0</v>
      </c>
      <c r="BB61" s="500">
        <f>IF(改造舰娘!BE57="","",改造舰娘!BE57)</f>
        <v>42</v>
      </c>
      <c r="BC61" s="498">
        <f>IF(改造舰娘!BF57="","",改造舰娘!BF57)</f>
        <v>0</v>
      </c>
      <c r="BD61" s="125" t="s">
        <v>5586</v>
      </c>
      <c r="BE61" s="339" t="b">
        <f>IF(改造舰娘!$BP57="","")</f>
        <v>0</v>
      </c>
      <c r="BF61" s="306" t="b">
        <f>IF(改造舰娘!$BQ57="","")</f>
        <v>0</v>
      </c>
      <c r="BG61" s="329" t="str">
        <f>IF(改造舰娘!$BR57="","")</f>
        <v/>
      </c>
      <c r="BH61" s="340" t="str">
        <f>IF(改造舰娘!$BS57="","")</f>
        <v/>
      </c>
      <c r="BU61" s="304">
        <f>IFERROR(VLOOKUP(AL61,装备!$B:$C,2,0),0)</f>
        <v>5</v>
      </c>
      <c r="BV61" s="304">
        <f>IFERROR(VLOOKUP($AL61,装备!$B:$Q,5,0),0)</f>
        <v>0</v>
      </c>
      <c r="BW61" s="304">
        <f>IFERROR(VLOOKUP($AL61,装备!$B:$Q,6,0),0)</f>
        <v>19</v>
      </c>
      <c r="BX61" s="304">
        <f>IFERROR(VLOOKUP($AL61,装备!$B:$Q,7,0),0)</f>
        <v>0</v>
      </c>
      <c r="BY61" s="304">
        <f>IFERROR(VLOOKUP($AL61,装备!$B:$Q,8,0),0)</f>
        <v>0</v>
      </c>
      <c r="BZ61" s="304">
        <f>IFERROR(VLOOKUP($AL61,装备!$B:$Q,9,0),0)</f>
        <v>0</v>
      </c>
      <c r="CA61" s="304">
        <f>IFERROR(VLOOKUP($AL61,装备!$B:$Q,10,0),0)</f>
        <v>0</v>
      </c>
      <c r="CB61" s="304">
        <f>IFERROR(VLOOKUP($AL61,装备!$B:$Q,11,0),0)</f>
        <v>2</v>
      </c>
      <c r="CC61" s="304" t="str">
        <f>IFERROR(VLOOKUP($AL61,装备!$B:$Q,12,0),0)</f>
        <v>长</v>
      </c>
      <c r="CD61" s="304">
        <f>IFERROR(VLOOKUP($AL61,装备!$B:$Q,13,0),0)</f>
        <v>0</v>
      </c>
      <c r="CE61" s="304">
        <f>IFERROR(VLOOKUP($AL61,装备!$B:$Q,14,0),0)</f>
        <v>0</v>
      </c>
      <c r="CF61" s="304">
        <f>IFERROR(VLOOKUP($AL61,装备!$B:$Q,16,0),0)</f>
        <v>0</v>
      </c>
      <c r="CG61" s="304">
        <f>IFERROR(VLOOKUP($AL61,装备!$B:$Q,5,0),0)</f>
        <v>0</v>
      </c>
      <c r="CH61" s="304">
        <f>IFERROR(VLOOKUP(AM61,装备!$B:$C,2,0),0)</f>
        <v>3</v>
      </c>
      <c r="CI61" s="304">
        <f>IFERROR(VLOOKUP($AM61,装备!$B:$Q,5,0),0)</f>
        <v>0</v>
      </c>
      <c r="CJ61" s="304">
        <f>IFERROR(VLOOKUP($AM61,装备!$B:$Q,6,0),0)</f>
        <v>3</v>
      </c>
      <c r="CK61" s="304">
        <f>IFERROR(VLOOKUP($AM61,装备!$B:$Q,7,0),0)</f>
        <v>0</v>
      </c>
      <c r="CL61" s="304">
        <f>IFERROR(VLOOKUP($AM61,装备!$B:$Q,8,0),0)</f>
        <v>0</v>
      </c>
      <c r="CM61" s="304">
        <f>IFERROR(VLOOKUP($AM61,装备!$B:$Q,9,0),0)</f>
        <v>0</v>
      </c>
      <c r="CN61" s="304">
        <f>IFERROR(VLOOKUP($AM61,装备!$B:$Q,10,0),0)</f>
        <v>0</v>
      </c>
      <c r="CO61" s="304">
        <f>IFERROR(VLOOKUP($AM61,装备!$B:$Q,11,0),0)</f>
        <v>0</v>
      </c>
      <c r="CP61" s="304" t="str">
        <f>IFERROR(VLOOKUP($AM61,装备!$B:$Q,12,0),0)</f>
        <v>短</v>
      </c>
      <c r="CQ61" s="304">
        <f>IFERROR(VLOOKUP($AM61,装备!$B:$Q,13,0),0)</f>
        <v>0</v>
      </c>
      <c r="CR61" s="304">
        <f>IFERROR(VLOOKUP($AM61,装备!$B:$Q,14,0),0)</f>
        <v>0</v>
      </c>
      <c r="CS61" s="304">
        <f>IFERROR(VLOOKUP($AM61,装备!$B:$Q,16,0),0)</f>
        <v>6</v>
      </c>
      <c r="CT61" s="304">
        <f>IFERROR(VLOOKUP($AM61,装备!$B:$Q,5,0),0)</f>
        <v>0</v>
      </c>
      <c r="CU61" s="304">
        <f>IFERROR(VLOOKUP(AN61,装备!$B:$C,2,0),0)</f>
        <v>0</v>
      </c>
      <c r="CV61" s="304">
        <f>IFERROR(VLOOKUP($AN61,装备!$B:$Q,5,0),0)</f>
        <v>0</v>
      </c>
      <c r="CW61" s="304">
        <f>IFERROR(VLOOKUP($AN61,装备!$B:$Q,6,0),0)</f>
        <v>0</v>
      </c>
      <c r="CX61" s="304">
        <f>IFERROR(VLOOKUP($AN61,装备!$B:$Q,7,0),0)</f>
        <v>0</v>
      </c>
      <c r="CY61" s="304">
        <f>IFERROR(VLOOKUP($AN61,装备!$B:$Q,8,0),0)</f>
        <v>0</v>
      </c>
      <c r="CZ61" s="304">
        <f>IFERROR(VLOOKUP($AN61,装备!$B:$Q,9,0),0)</f>
        <v>0</v>
      </c>
      <c r="DA61" s="304">
        <f>IFERROR(VLOOKUP($AN61,装备!$B:$Q,10,0),0)</f>
        <v>0</v>
      </c>
      <c r="DB61" s="304">
        <f>IFERROR(VLOOKUP($AN61,装备!$B:$Q,11,0),0)</f>
        <v>0</v>
      </c>
      <c r="DC61" s="304">
        <f>IFERROR(VLOOKUP($AN61,装备!$B:$Q,12,0),0)</f>
        <v>0</v>
      </c>
      <c r="DD61" s="304">
        <f>IFERROR(VLOOKUP($AN61,装备!$B:$Q,13,0),0)</f>
        <v>0</v>
      </c>
      <c r="DE61" s="304">
        <f>IFERROR(VLOOKUP($AN61,装备!$B:$Q,14,0),0)</f>
        <v>0</v>
      </c>
      <c r="DF61" s="304">
        <f>IFERROR(VLOOKUP($AN61,装备!$B:$Q,16,0),0)</f>
        <v>0</v>
      </c>
      <c r="DG61" s="304">
        <f>IFERROR(VLOOKUP($AN61,装备!$B:$Q,5,0),0)</f>
        <v>0</v>
      </c>
      <c r="DH61" s="304">
        <f>IFERROR(VLOOKUP(AO61,装备!$B:$C,2,0),0)</f>
        <v>0</v>
      </c>
      <c r="DI61" s="304">
        <f>IFERROR(VLOOKUP($AO61,装备!$B:$Q,5,0),0)</f>
        <v>0</v>
      </c>
      <c r="DJ61" s="304">
        <f>IFERROR(VLOOKUP($AO61,装备!$B:$Q,6,0),0)</f>
        <v>0</v>
      </c>
      <c r="DK61" s="304">
        <f>IFERROR(VLOOKUP($AO61,装备!$B:$Q,7,0),0)</f>
        <v>0</v>
      </c>
      <c r="DL61" s="304">
        <f>IFERROR(VLOOKUP($AO61,装备!$B:$Q,8,0),0)</f>
        <v>0</v>
      </c>
      <c r="DM61" s="304">
        <f>IFERROR(VLOOKUP($AO61,装备!$B:$Q,9,0),0)</f>
        <v>0</v>
      </c>
      <c r="DN61" s="304">
        <f>IFERROR(VLOOKUP($AO61,装备!$B:$Q,10,0),0)</f>
        <v>0</v>
      </c>
      <c r="DO61" s="304">
        <f>IFERROR(VLOOKUP($AO61,装备!$B:$Q,11,0),0)</f>
        <v>0</v>
      </c>
      <c r="DP61" s="304">
        <f>IFERROR(VLOOKUP($AO61,装备!$B:$Q,12,0),0)</f>
        <v>0</v>
      </c>
      <c r="DQ61" s="304">
        <f>IFERROR(VLOOKUP($AO61,装备!$B:$Q,13,0),0)</f>
        <v>0</v>
      </c>
      <c r="DR61" s="304">
        <f>IFERROR(VLOOKUP($AO61,装备!$B:$Q,14,0),0)</f>
        <v>0</v>
      </c>
      <c r="DS61" s="304">
        <f>IFERROR(VLOOKUP($AO61,装备!$B:$Q,16,0),0)</f>
        <v>0</v>
      </c>
      <c r="DT61" s="304">
        <f>IFERROR(VLOOKUP($AO61,装备!$B:$Q,5,0),0)</f>
        <v>0</v>
      </c>
    </row>
    <row r="62" spans="1:124" ht="54">
      <c r="A62" s="301">
        <f>改造舰娘!$A58</f>
        <v>11006411</v>
      </c>
      <c r="B62" s="354" t="s">
        <v>48</v>
      </c>
      <c r="C62" s="323"/>
      <c r="D62" s="323">
        <f t="shared" si="0"/>
        <v>110</v>
      </c>
      <c r="E62" s="303">
        <f>改造舰娘!$C58</f>
        <v>4</v>
      </c>
      <c r="F62" s="304" t="str">
        <f>改造舰娘!$D58</f>
        <v>驱逐</v>
      </c>
      <c r="G62" s="304" t="str">
        <f>改造舰娘!$E58</f>
        <v>小型</v>
      </c>
      <c r="H62" s="304" t="str">
        <f>改造舰娘!$F58</f>
        <v>护卫舰</v>
      </c>
      <c r="I62" s="452">
        <f>改造舰娘!$AR58</f>
        <v>3</v>
      </c>
      <c r="J62" s="304" t="str">
        <f>改造舰娘!$G58</f>
        <v>日本</v>
      </c>
      <c r="K62" s="312">
        <f>改造舰娘!$H58+(BV62+CI62+CV62+DI62)*$C$2</f>
        <v>30</v>
      </c>
      <c r="L62" s="304">
        <f>改造舰娘!$I58</f>
        <v>2</v>
      </c>
      <c r="M62" s="304">
        <f>改造舰娘!$J58</f>
        <v>3</v>
      </c>
      <c r="N62" s="518">
        <f>改造舰娘!$K58</f>
        <v>5</v>
      </c>
      <c r="O62" s="304">
        <f>改造舰娘!$L58+((CE62+CR62+DE62+DR62)*$C$2)</f>
        <v>17</v>
      </c>
      <c r="P62" s="304" t="str">
        <f>IF($C$2=1,(IF(ISERROR(FIND("超长",改造舰娘!$M58&amp;CC62&amp;CP62&amp;DC62&amp;DP62,1)),IF(ISERROR(FIND("长",改造舰娘!$M58&amp;CC62&amp;CP62&amp;DC62&amp;DP62,1)),IF(ISERROR(FIND("中",改造舰娘!$M58&amp;CC62&amp;CP62&amp;DC62&amp;DP62,1)),IF(ISERROR(FIND("短",改造舰娘!$M58&amp;CC62&amp;CP62&amp;DC62&amp;DP62,1)),IF(ISERROR(FIND("无",改造舰娘!$M58&amp;CC62&amp;CP62&amp;DC62&amp;DP62,1)),0,"无"),"短"),"中"),"长"),"超长")),改造舰娘!$M58)</f>
        <v>短</v>
      </c>
      <c r="Q62" s="303">
        <f>改造舰娘!$N58</f>
        <v>37</v>
      </c>
      <c r="R62" s="304">
        <f>(改造舰娘!$P58)+(改造舰娘!$Q58)*$C$3+((BW62+CJ62+CW62+DJ62)*$C$2)</f>
        <v>37</v>
      </c>
      <c r="S62" s="304">
        <f>(改造舰娘!$R58)+(改造舰娘!$S58)*$C$3+((BY62+CL62+CY62+DL62)*$C$2)</f>
        <v>91</v>
      </c>
      <c r="T62" s="304">
        <f>(改造舰娘!$T58)+(改造舰娘!$U58)*$C$3+((BX62+CK62+CX62+DK62)*$C$2)</f>
        <v>37</v>
      </c>
      <c r="U62" s="304">
        <f>(改造舰娘!$V58)+(改造舰娘!$W58)*$C$3+((CG62+CT62+DG62+DT62)*$C$2)</f>
        <v>46</v>
      </c>
      <c r="V62" s="305">
        <f>INT((((改造舰娘!$Y58)-(改造舰娘!$X58))*(((IF(D62=0,C62,D62))-1)/99))+改造舰娘!$X58)+((CB62+CO62+DB62+DO62)*$C$2)</f>
        <v>93</v>
      </c>
      <c r="W62" s="304">
        <f>INT((((改造舰娘!$AA58)-(改造舰娘!$Z58))*(((IF(D62=0,C62,D62))-1)/99))+改造舰娘!$Z58)+((CD62+CQ62+DD62+DQ62)*$C$2)</f>
        <v>97</v>
      </c>
      <c r="X62" s="304">
        <f>INT((((改造舰娘!$AC58)-(改造舰娘!$AB58))*(((IF(D62=0,C62,D62))-1)/99))+改造舰娘!$AB58)+((CA62+CN62+DA62+DN62)*$C$2)</f>
        <v>40</v>
      </c>
      <c r="Y62" s="303">
        <f>INT((((改造舰娘!$AE58)-(改造舰娘!$AD58))*(((IF(D62=0,C62,D62))-1)/99))+改造舰娘!$AD58)+((BZ62+CM62+CZ62+DM62)*$C$2)</f>
        <v>64</v>
      </c>
      <c r="Z62" s="474" t="str">
        <f>IF(改造舰娘!$AF58=0,"",改造舰娘!$AF58)</f>
        <v/>
      </c>
      <c r="AA62" s="304" t="str">
        <f>IF(改造舰娘!$AG58="","",改造舰娘!$AG58)</f>
        <v/>
      </c>
      <c r="AB62" s="304" t="str">
        <f>IF(改造舰娘!$AH58="","",改造舰娘!$AH58)</f>
        <v/>
      </c>
      <c r="AC62" s="304" t="str">
        <f>IF(改造舰娘!$AI58="","",改造舰娘!$AI58)</f>
        <v/>
      </c>
      <c r="AD62" s="304">
        <f>IF(改造舰娘!$AJ58="","",改造舰娘!$AJ58)</f>
        <v>0</v>
      </c>
      <c r="AE62" s="305">
        <f>IF(改造舰娘!$AK58="","",改造舰娘!$AK58)</f>
        <v>0</v>
      </c>
      <c r="AF62" s="304" t="str">
        <f>IF(改造舰娘!$AL58="","",改造舰娘!$AL58)</f>
        <v/>
      </c>
      <c r="AG62" s="304" t="str">
        <f>IF(改造舰娘!$AM58="","",改造舰娘!$AM58)</f>
        <v/>
      </c>
      <c r="AH62" s="304" t="str">
        <f>IF(改造舰娘!$AN58="","",改造舰娘!$AN58)</f>
        <v/>
      </c>
      <c r="AI62" s="304" t="str">
        <f>IF(改造舰娘!$AO58="","",改造舰娘!$AO58)</f>
        <v/>
      </c>
      <c r="AJ62" s="304" t="str">
        <f>IF(改造舰娘!$AP58="","",改造舰娘!$AP58)</f>
        <v/>
      </c>
      <c r="AK62" s="303" t="str">
        <f>IF(改造舰娘!$AQ58="","",改造舰娘!$AQ58)</f>
        <v/>
      </c>
      <c r="AL62" s="306" t="str">
        <f>IF(改造舰娘!$AS58="","",改造舰娘!$AS58)</f>
        <v>J国12.7厘米连装炮</v>
      </c>
      <c r="AM62" s="306" t="str">
        <f>IF(改造舰娘!$AT58="","",改造舰娘!$AT58)</f>
        <v>61厘米三连装氧气鱼雷</v>
      </c>
      <c r="AN62" s="306" t="str">
        <f>IF(改造舰娘!$AU58="","",改造舰娘!$AU58)</f>
        <v/>
      </c>
      <c r="AO62" s="306" t="str">
        <f>IF(改造舰娘!$AV58="","",改造舰娘!$AV58)</f>
        <v/>
      </c>
      <c r="AP62" s="307" t="str">
        <f>IF(改造舰娘!$AW58="","",改造舰娘!$AW58)</f>
        <v>水雷战队(3级)：自身的鱼雷攻击有30%额外概率触发暴击。当队伍中特型驱逐舰的数量在4艘或4艘以上时，提升队伍中所有特型驱逐舰的鱼雷，命中，回避7点。</v>
      </c>
      <c r="AQ62" s="308" t="str">
        <f>IF(改造舰娘!$AX58="","",改造舰娘!$AX58)</f>
        <v>孤注一掷(3级)：提升自身2点耐久值；射程变为长。队伍中的特型驱逐舰小于等于2时，提升自身9点火力值、15点鱼雷值，（全阶段）自身攻击无法暴击，附带自身鱼雷值35%的固定伤害。</v>
      </c>
      <c r="AR62" s="304">
        <f>IF(改造舰娘!$AY58="","",改造舰娘!$AY58)</f>
        <v>15</v>
      </c>
      <c r="AS62" s="304">
        <f>IF(改造舰娘!$AZ58="","",改造舰娘!$AZ58)</f>
        <v>20</v>
      </c>
      <c r="AT62" s="304">
        <f>IF(改造舰娘!$BA58="","",改造舰娘!$BA58)</f>
        <v>0.48</v>
      </c>
      <c r="AU62" s="304">
        <f>IF(改造舰娘!$BB58="","",改造舰娘!$BB58)</f>
        <v>0.9</v>
      </c>
      <c r="AV62" s="305">
        <f>IF((改造舰娘!$BG58+改造舰娘!$BK58*$C$4)=0,"",(改造舰娘!$BG58+改造舰娘!$BK58*$C$4))</f>
        <v>7</v>
      </c>
      <c r="AW62" s="304">
        <f>IF((改造舰娘!$BH58+改造舰娘!$BL58*$C$4)=0,"",(改造舰娘!$BH58+改造舰娘!$BL58*$C$4))</f>
        <v>11</v>
      </c>
      <c r="AX62" s="304">
        <f>IF((改造舰娘!$BI58+改造舰娘!$BM58*$C$4)=0,"",(改造舰娘!$BI58+改造舰娘!$BM58*$C$4))</f>
        <v>11</v>
      </c>
      <c r="AY62" s="303" t="str">
        <f>IF((改造舰娘!$BJ58+改造舰娘!$BN58*$C$4)=0,"",(改造舰娘!$BJ58+改造舰娘!$BN58*$C$4))</f>
        <v/>
      </c>
      <c r="AZ62" s="500">
        <f>IF(改造舰娘!BC58="","",改造舰娘!BC58)</f>
        <v>0</v>
      </c>
      <c r="BA62" s="500">
        <f>IF(改造舰娘!BD58="","",改造舰娘!BD58)</f>
        <v>39</v>
      </c>
      <c r="BB62" s="500">
        <f>IF(改造舰娘!BE58="","",改造舰娘!BE58)</f>
        <v>12</v>
      </c>
      <c r="BC62" s="498">
        <f>IF(改造舰娘!BF58="","",改造舰娘!BF58)</f>
        <v>0</v>
      </c>
      <c r="BD62" s="125" t="s">
        <v>5587</v>
      </c>
      <c r="BE62" s="339" t="b">
        <f>IF(改造舰娘!$BP58="","")</f>
        <v>0</v>
      </c>
      <c r="BF62" s="306" t="b">
        <f>IF(改造舰娘!$BQ58="","")</f>
        <v>0</v>
      </c>
      <c r="BG62" s="329" t="str">
        <f>IF(改造舰娘!$BR58="","")</f>
        <v/>
      </c>
      <c r="BH62" s="340" t="str">
        <f>IF(改造舰娘!$BS58="","")</f>
        <v/>
      </c>
      <c r="BU62" s="304">
        <f>IFERROR(VLOOKUP(AL62,装备!$B:$C,2,0),0)</f>
        <v>2</v>
      </c>
      <c r="BV62" s="304">
        <f>IFERROR(VLOOKUP($AL62,装备!$B:$Q,5,0),0)</f>
        <v>0</v>
      </c>
      <c r="BW62" s="304">
        <f>IFERROR(VLOOKUP($AL62,装备!$B:$Q,6,0),0)</f>
        <v>2</v>
      </c>
      <c r="BX62" s="304">
        <f>IFERROR(VLOOKUP($AL62,装备!$B:$Q,7,0),0)</f>
        <v>0</v>
      </c>
      <c r="BY62" s="304">
        <f>IFERROR(VLOOKUP($AL62,装备!$B:$Q,8,0),0)</f>
        <v>0</v>
      </c>
      <c r="BZ62" s="304">
        <f>IFERROR(VLOOKUP($AL62,装备!$B:$Q,9,0),0)</f>
        <v>0</v>
      </c>
      <c r="CA62" s="304">
        <f>IFERROR(VLOOKUP($AL62,装备!$B:$Q,10,0),0)</f>
        <v>0</v>
      </c>
      <c r="CB62" s="304">
        <f>IFERROR(VLOOKUP($AL62,装备!$B:$Q,11,0),0)</f>
        <v>0</v>
      </c>
      <c r="CC62" s="304" t="str">
        <f>IFERROR(VLOOKUP($AL62,装备!$B:$Q,12,0),0)</f>
        <v>短</v>
      </c>
      <c r="CD62" s="304">
        <f>IFERROR(VLOOKUP($AL62,装备!$B:$Q,13,0),0)</f>
        <v>0</v>
      </c>
      <c r="CE62" s="304">
        <f>IFERROR(VLOOKUP($AL62,装备!$B:$Q,14,0),0)</f>
        <v>0</v>
      </c>
      <c r="CF62" s="304">
        <f>IFERROR(VLOOKUP($AL62,装备!$B:$Q,16,0),0)</f>
        <v>2</v>
      </c>
      <c r="CG62" s="304">
        <f>IFERROR(VLOOKUP($AL62,装备!$B:$Q,5,0),0)</f>
        <v>0</v>
      </c>
      <c r="CH62" s="304">
        <f>IFERROR(VLOOKUP(AM62,装备!$B:$C,2,0),0)</f>
        <v>4</v>
      </c>
      <c r="CI62" s="304">
        <f>IFERROR(VLOOKUP($AM62,装备!$B:$Q,5,0),0)</f>
        <v>0</v>
      </c>
      <c r="CJ62" s="304">
        <f>IFERROR(VLOOKUP($AM62,装备!$B:$Q,6,0),0)</f>
        <v>0</v>
      </c>
      <c r="CK62" s="304">
        <f>IFERROR(VLOOKUP($AM62,装备!$B:$Q,7,0),0)</f>
        <v>0</v>
      </c>
      <c r="CL62" s="304">
        <f>IFERROR(VLOOKUP($AM62,装备!$B:$Q,8,0),0)</f>
        <v>8</v>
      </c>
      <c r="CM62" s="304">
        <f>IFERROR(VLOOKUP($AM62,装备!$B:$Q,9,0),0)</f>
        <v>0</v>
      </c>
      <c r="CN62" s="304">
        <f>IFERROR(VLOOKUP($AM62,装备!$B:$Q,10,0),0)</f>
        <v>0</v>
      </c>
      <c r="CO62" s="304">
        <f>IFERROR(VLOOKUP($AM62,装备!$B:$Q,11,0),0)</f>
        <v>1</v>
      </c>
      <c r="CP62" s="304" t="str">
        <f>IFERROR(VLOOKUP($AM62,装备!$B:$Q,12,0),0)</f>
        <v>无</v>
      </c>
      <c r="CQ62" s="304">
        <f>IFERROR(VLOOKUP($AM62,装备!$B:$Q,13,0),0)</f>
        <v>0</v>
      </c>
      <c r="CR62" s="304">
        <f>IFERROR(VLOOKUP($AM62,装备!$B:$Q,14,0),0)</f>
        <v>0</v>
      </c>
      <c r="CS62" s="304">
        <f>IFERROR(VLOOKUP($AM62,装备!$B:$Q,16,0),0)</f>
        <v>0</v>
      </c>
      <c r="CT62" s="304">
        <f>IFERROR(VLOOKUP($AM62,装备!$B:$Q,5,0),0)</f>
        <v>0</v>
      </c>
      <c r="CU62" s="304">
        <f>IFERROR(VLOOKUP(AN62,装备!$B:$C,2,0),0)</f>
        <v>0</v>
      </c>
      <c r="CV62" s="304">
        <f>IFERROR(VLOOKUP($AN62,装备!$B:$Q,5,0),0)</f>
        <v>0</v>
      </c>
      <c r="CW62" s="304">
        <f>IFERROR(VLOOKUP($AN62,装备!$B:$Q,6,0),0)</f>
        <v>0</v>
      </c>
      <c r="CX62" s="304">
        <f>IFERROR(VLOOKUP($AN62,装备!$B:$Q,7,0),0)</f>
        <v>0</v>
      </c>
      <c r="CY62" s="304">
        <f>IFERROR(VLOOKUP($AN62,装备!$B:$Q,8,0),0)</f>
        <v>0</v>
      </c>
      <c r="CZ62" s="304">
        <f>IFERROR(VLOOKUP($AN62,装备!$B:$Q,9,0),0)</f>
        <v>0</v>
      </c>
      <c r="DA62" s="304">
        <f>IFERROR(VLOOKUP($AN62,装备!$B:$Q,10,0),0)</f>
        <v>0</v>
      </c>
      <c r="DB62" s="304">
        <f>IFERROR(VLOOKUP($AN62,装备!$B:$Q,11,0),0)</f>
        <v>0</v>
      </c>
      <c r="DC62" s="304">
        <f>IFERROR(VLOOKUP($AN62,装备!$B:$Q,12,0),0)</f>
        <v>0</v>
      </c>
      <c r="DD62" s="304">
        <f>IFERROR(VLOOKUP($AN62,装备!$B:$Q,13,0),0)</f>
        <v>0</v>
      </c>
      <c r="DE62" s="304">
        <f>IFERROR(VLOOKUP($AN62,装备!$B:$Q,14,0),0)</f>
        <v>0</v>
      </c>
      <c r="DF62" s="304">
        <f>IFERROR(VLOOKUP($AN62,装备!$B:$Q,16,0),0)</f>
        <v>0</v>
      </c>
      <c r="DG62" s="304">
        <f>IFERROR(VLOOKUP($AN62,装备!$B:$Q,5,0),0)</f>
        <v>0</v>
      </c>
      <c r="DH62" s="304">
        <f>IFERROR(VLOOKUP(AO62,装备!$B:$C,2,0),0)</f>
        <v>0</v>
      </c>
      <c r="DI62" s="304">
        <f>IFERROR(VLOOKUP($AO62,装备!$B:$Q,5,0),0)</f>
        <v>0</v>
      </c>
      <c r="DJ62" s="304">
        <f>IFERROR(VLOOKUP($AO62,装备!$B:$Q,6,0),0)</f>
        <v>0</v>
      </c>
      <c r="DK62" s="304">
        <f>IFERROR(VLOOKUP($AO62,装备!$B:$Q,7,0),0)</f>
        <v>0</v>
      </c>
      <c r="DL62" s="304">
        <f>IFERROR(VLOOKUP($AO62,装备!$B:$Q,8,0),0)</f>
        <v>0</v>
      </c>
      <c r="DM62" s="304">
        <f>IFERROR(VLOOKUP($AO62,装备!$B:$Q,9,0),0)</f>
        <v>0</v>
      </c>
      <c r="DN62" s="304">
        <f>IFERROR(VLOOKUP($AO62,装备!$B:$Q,10,0),0)</f>
        <v>0</v>
      </c>
      <c r="DO62" s="304">
        <f>IFERROR(VLOOKUP($AO62,装备!$B:$Q,11,0),0)</f>
        <v>0</v>
      </c>
      <c r="DP62" s="304">
        <f>IFERROR(VLOOKUP($AO62,装备!$B:$Q,12,0),0)</f>
        <v>0</v>
      </c>
      <c r="DQ62" s="304">
        <f>IFERROR(VLOOKUP($AO62,装备!$B:$Q,13,0),0)</f>
        <v>0</v>
      </c>
      <c r="DR62" s="304">
        <f>IFERROR(VLOOKUP($AO62,装备!$B:$Q,14,0),0)</f>
        <v>0</v>
      </c>
      <c r="DS62" s="304">
        <f>IFERROR(VLOOKUP($AO62,装备!$B:$Q,16,0),0)</f>
        <v>0</v>
      </c>
      <c r="DT62" s="304">
        <f>IFERROR(VLOOKUP($AO62,装备!$B:$Q,5,0),0)</f>
        <v>0</v>
      </c>
    </row>
    <row r="63" spans="1:124" ht="40.5">
      <c r="A63" s="301">
        <f>改造舰娘!$A59</f>
        <v>11006511</v>
      </c>
      <c r="B63" s="354" t="s">
        <v>220</v>
      </c>
      <c r="C63" s="323"/>
      <c r="D63" s="323">
        <f t="shared" si="0"/>
        <v>110</v>
      </c>
      <c r="E63" s="303">
        <f>改造舰娘!$C59</f>
        <v>3</v>
      </c>
      <c r="F63" s="304" t="str">
        <f>改造舰娘!$D59</f>
        <v>驱逐</v>
      </c>
      <c r="G63" s="304" t="str">
        <f>改造舰娘!$E59</f>
        <v>小型</v>
      </c>
      <c r="H63" s="304" t="str">
        <f>改造舰娘!$F59</f>
        <v>护卫舰</v>
      </c>
      <c r="I63" s="452">
        <f>改造舰娘!$AR59</f>
        <v>3</v>
      </c>
      <c r="J63" s="304" t="str">
        <f>改造舰娘!$G59</f>
        <v>日本</v>
      </c>
      <c r="K63" s="312">
        <f>改造舰娘!$H59+(BV63+CI63+CV63+DI63)*$C$2</f>
        <v>30</v>
      </c>
      <c r="L63" s="304">
        <f>改造舰娘!$I59</f>
        <v>2</v>
      </c>
      <c r="M63" s="304">
        <f>改造舰娘!$J59</f>
        <v>2</v>
      </c>
      <c r="N63" s="518">
        <f>改造舰娘!$K59</f>
        <v>2</v>
      </c>
      <c r="O63" s="304">
        <f>改造舰娘!$L59+((CE63+CR63+DE63+DR63)*$C$2)</f>
        <v>10</v>
      </c>
      <c r="P63" s="304" t="str">
        <f>IF($C$2=1,(IF(ISERROR(FIND("超长",改造舰娘!$M59&amp;CC63&amp;CP63&amp;DC63&amp;DP63,1)),IF(ISERROR(FIND("长",改造舰娘!$M59&amp;CC63&amp;CP63&amp;DC63&amp;DP63,1)),IF(ISERROR(FIND("中",改造舰娘!$M59&amp;CC63&amp;CP63&amp;DC63&amp;DP63,1)),IF(ISERROR(FIND("短",改造舰娘!$M59&amp;CC63&amp;CP63&amp;DC63&amp;DP63,1)),IF(ISERROR(FIND("无",改造舰娘!$M59&amp;CC63&amp;CP63&amp;DC63&amp;DP63,1)),0,"无"),"短"),"中"),"长"),"超长")),改造舰娘!$M59)</f>
        <v>短</v>
      </c>
      <c r="Q63" s="303">
        <f>改造舰娘!$N59</f>
        <v>37</v>
      </c>
      <c r="R63" s="304">
        <f>(改造舰娘!$P59)+(改造舰娘!$Q59)*$C$3+((BW63+CJ63+CW63+DJ63)*$C$2)</f>
        <v>37</v>
      </c>
      <c r="S63" s="304">
        <f>(改造舰娘!$R59)+(改造舰娘!$S59)*$C$3+((BY63+CL63+CY63+DL63)*$C$2)</f>
        <v>91</v>
      </c>
      <c r="T63" s="304">
        <f>(改造舰娘!$T59)+(改造舰娘!$U59)*$C$3+((BX63+CK63+CX63+DK63)*$C$2)</f>
        <v>37</v>
      </c>
      <c r="U63" s="304">
        <f>(改造舰娘!$V59)+(改造舰娘!$W59)*$C$3+((CG63+CT63+DG63+DT63)*$C$2)</f>
        <v>46</v>
      </c>
      <c r="V63" s="305">
        <f>INT((((改造舰娘!$Y59)-(改造舰娘!$X59))*(((IF(D63=0,C63,D63))-1)/99))+改造舰娘!$X59)+((CB63+CO63+DB63+DO63)*$C$2)</f>
        <v>92</v>
      </c>
      <c r="W63" s="304">
        <f>INT((((改造舰娘!$AA59)-(改造舰娘!$Z59))*(((IF(D63=0,C63,D63))-1)/99))+改造舰娘!$Z59)+((CD63+CQ63+DD63+DQ63)*$C$2)</f>
        <v>97</v>
      </c>
      <c r="X63" s="304">
        <f>INT((((改造舰娘!$AC59)-(改造舰娘!$AB59))*(((IF(D63=0,C63,D63))-1)/99))+改造舰娘!$AB59)+((CA63+CN63+DA63+DN63)*$C$2)</f>
        <v>40</v>
      </c>
      <c r="Y63" s="303">
        <f>INT((((改造舰娘!$AE59)-(改造舰娘!$AD59))*(((IF(D63=0,C63,D63))-1)/99))+改造舰娘!$AD59)+((BZ63+CM63+CZ63+DM63)*$C$2)</f>
        <v>64</v>
      </c>
      <c r="Z63" s="474" t="str">
        <f>IF(改造舰娘!$AF59=0,"",改造舰娘!$AF59)</f>
        <v/>
      </c>
      <c r="AA63" s="304" t="str">
        <f>IF(改造舰娘!$AG59="","",改造舰娘!$AG59)</f>
        <v/>
      </c>
      <c r="AB63" s="304" t="str">
        <f>IF(改造舰娘!$AH59="","",改造舰娘!$AH59)</f>
        <v/>
      </c>
      <c r="AC63" s="304" t="str">
        <f>IF(改造舰娘!$AI59="","",改造舰娘!$AI59)</f>
        <v/>
      </c>
      <c r="AD63" s="304">
        <f>IF(改造舰娘!$AJ59="","",改造舰娘!$AJ59)</f>
        <v>0</v>
      </c>
      <c r="AE63" s="305">
        <f>IF(改造舰娘!$AK59="","",改造舰娘!$AK59)</f>
        <v>0</v>
      </c>
      <c r="AF63" s="304" t="str">
        <f>IF(改造舰娘!$AL59="","",改造舰娘!$AL59)</f>
        <v/>
      </c>
      <c r="AG63" s="304" t="str">
        <f>IF(改造舰娘!$AM59="","",改造舰娘!$AM59)</f>
        <v/>
      </c>
      <c r="AH63" s="304" t="str">
        <f>IF(改造舰娘!$AN59="","",改造舰娘!$AN59)</f>
        <v/>
      </c>
      <c r="AI63" s="304" t="str">
        <f>IF(改造舰娘!$AO59="","",改造舰娘!$AO59)</f>
        <v/>
      </c>
      <c r="AJ63" s="304" t="str">
        <f>IF(改造舰娘!$AP59="","",改造舰娘!$AP59)</f>
        <v/>
      </c>
      <c r="AK63" s="303" t="str">
        <f>IF(改造舰娘!$AQ59="","",改造舰娘!$AQ59)</f>
        <v/>
      </c>
      <c r="AL63" s="306" t="str">
        <f>IF(改造舰娘!$AS59="","",改造舰娘!$AS59)</f>
        <v>J国12.7厘米连装炮</v>
      </c>
      <c r="AM63" s="306" t="str">
        <f>IF(改造舰娘!$AT59="","",改造舰娘!$AT59)</f>
        <v>61厘米三连装氧气鱼雷</v>
      </c>
      <c r="AN63" s="306" t="str">
        <f>IF(改造舰娘!$AU59="","",改造舰娘!$AU59)</f>
        <v/>
      </c>
      <c r="AO63" s="306" t="str">
        <f>IF(改造舰娘!$AV59="","",改造舰娘!$AV59)</f>
        <v/>
      </c>
      <c r="AP63" s="307" t="str">
        <f>IF(改造舰娘!$AW59="","",改造舰娘!$AW59)</f>
        <v>羁绊(3级)：炮击战时50%概率代替队伍中的特型驱逐舰承受攻击并免疫本次伤害（仅触发一次，且自身大破时无效）。当吹雪为旗舰时，提升其及自身的装甲值8点。</v>
      </c>
      <c r="AQ63" s="308" t="str">
        <f>IF(改造舰娘!$AX59="","",改造舰娘!$AX59)</f>
        <v/>
      </c>
      <c r="AR63" s="304">
        <f>IF(改造舰娘!$AY59="","",改造舰娘!$AY59)</f>
        <v>15</v>
      </c>
      <c r="AS63" s="304">
        <f>IF(改造舰娘!$AZ59="","",改造舰娘!$AZ59)</f>
        <v>20</v>
      </c>
      <c r="AT63" s="304">
        <f>IF(改造舰娘!$BA59="","",改造舰娘!$BA59)</f>
        <v>0.48</v>
      </c>
      <c r="AU63" s="304">
        <f>IF(改造舰娘!$BB59="","",改造舰娘!$BB59)</f>
        <v>0.9</v>
      </c>
      <c r="AV63" s="305">
        <f>IF((改造舰娘!$BG59+改造舰娘!$BK59*$C$4)=0,"",(改造舰娘!$BG59+改造舰娘!$BK59*$C$4))</f>
        <v>7</v>
      </c>
      <c r="AW63" s="304">
        <f>IF((改造舰娘!$BH59+改造舰娘!$BL59*$C$4)=0,"",(改造舰娘!$BH59+改造舰娘!$BL59*$C$4))</f>
        <v>11</v>
      </c>
      <c r="AX63" s="304">
        <f>IF((改造舰娘!$BI59+改造舰娘!$BM59*$C$4)=0,"",(改造舰娘!$BI59+改造舰娘!$BM59*$C$4))</f>
        <v>11</v>
      </c>
      <c r="AY63" s="303" t="str">
        <f>IF((改造舰娘!$BJ59+改造舰娘!$BN59*$C$4)=0,"",(改造舰娘!$BJ59+改造舰娘!$BN59*$C$4))</f>
        <v/>
      </c>
      <c r="AZ63" s="500">
        <f>IF(改造舰娘!BC59="","",改造舰娘!BC59)</f>
        <v>0</v>
      </c>
      <c r="BA63" s="500">
        <f>IF(改造舰娘!BD59="","",改造舰娘!BD59)</f>
        <v>39</v>
      </c>
      <c r="BB63" s="500">
        <f>IF(改造舰娘!BE59="","",改造舰娘!BE59)</f>
        <v>12</v>
      </c>
      <c r="BC63" s="498">
        <f>IF(改造舰娘!BF59="","",改造舰娘!BF59)</f>
        <v>0</v>
      </c>
      <c r="BD63" s="125" t="s">
        <v>5588</v>
      </c>
      <c r="BE63" s="339" t="b">
        <f>IF(改造舰娘!$BP59="","")</f>
        <v>0</v>
      </c>
      <c r="BF63" s="306" t="b">
        <f>IF(改造舰娘!$BQ59="","")</f>
        <v>0</v>
      </c>
      <c r="BG63" s="329" t="str">
        <f>IF(改造舰娘!$BR59="","")</f>
        <v/>
      </c>
      <c r="BH63" s="340" t="str">
        <f>IF(改造舰娘!$BS59="","")</f>
        <v/>
      </c>
      <c r="BU63" s="304">
        <f>IFERROR(VLOOKUP(AL63,装备!$B:$C,2,0),0)</f>
        <v>2</v>
      </c>
      <c r="BV63" s="304">
        <f>IFERROR(VLOOKUP($AL63,装备!$B:$Q,5,0),0)</f>
        <v>0</v>
      </c>
      <c r="BW63" s="304">
        <f>IFERROR(VLOOKUP($AL63,装备!$B:$Q,6,0),0)</f>
        <v>2</v>
      </c>
      <c r="BX63" s="304">
        <f>IFERROR(VLOOKUP($AL63,装备!$B:$Q,7,0),0)</f>
        <v>0</v>
      </c>
      <c r="BY63" s="304">
        <f>IFERROR(VLOOKUP($AL63,装备!$B:$Q,8,0),0)</f>
        <v>0</v>
      </c>
      <c r="BZ63" s="304">
        <f>IFERROR(VLOOKUP($AL63,装备!$B:$Q,9,0),0)</f>
        <v>0</v>
      </c>
      <c r="CA63" s="304">
        <f>IFERROR(VLOOKUP($AL63,装备!$B:$Q,10,0),0)</f>
        <v>0</v>
      </c>
      <c r="CB63" s="304">
        <f>IFERROR(VLOOKUP($AL63,装备!$B:$Q,11,0),0)</f>
        <v>0</v>
      </c>
      <c r="CC63" s="304" t="str">
        <f>IFERROR(VLOOKUP($AL63,装备!$B:$Q,12,0),0)</f>
        <v>短</v>
      </c>
      <c r="CD63" s="304">
        <f>IFERROR(VLOOKUP($AL63,装备!$B:$Q,13,0),0)</f>
        <v>0</v>
      </c>
      <c r="CE63" s="304">
        <f>IFERROR(VLOOKUP($AL63,装备!$B:$Q,14,0),0)</f>
        <v>0</v>
      </c>
      <c r="CF63" s="304">
        <f>IFERROR(VLOOKUP($AL63,装备!$B:$Q,16,0),0)</f>
        <v>2</v>
      </c>
      <c r="CG63" s="304">
        <f>IFERROR(VLOOKUP($AL63,装备!$B:$Q,5,0),0)</f>
        <v>0</v>
      </c>
      <c r="CH63" s="304">
        <f>IFERROR(VLOOKUP(AM63,装备!$B:$C,2,0),0)</f>
        <v>4</v>
      </c>
      <c r="CI63" s="304">
        <f>IFERROR(VLOOKUP($AM63,装备!$B:$Q,5,0),0)</f>
        <v>0</v>
      </c>
      <c r="CJ63" s="304">
        <f>IFERROR(VLOOKUP($AM63,装备!$B:$Q,6,0),0)</f>
        <v>0</v>
      </c>
      <c r="CK63" s="304">
        <f>IFERROR(VLOOKUP($AM63,装备!$B:$Q,7,0),0)</f>
        <v>0</v>
      </c>
      <c r="CL63" s="304">
        <f>IFERROR(VLOOKUP($AM63,装备!$B:$Q,8,0),0)</f>
        <v>8</v>
      </c>
      <c r="CM63" s="304">
        <f>IFERROR(VLOOKUP($AM63,装备!$B:$Q,9,0),0)</f>
        <v>0</v>
      </c>
      <c r="CN63" s="304">
        <f>IFERROR(VLOOKUP($AM63,装备!$B:$Q,10,0),0)</f>
        <v>0</v>
      </c>
      <c r="CO63" s="304">
        <f>IFERROR(VLOOKUP($AM63,装备!$B:$Q,11,0),0)</f>
        <v>1</v>
      </c>
      <c r="CP63" s="304" t="str">
        <f>IFERROR(VLOOKUP($AM63,装备!$B:$Q,12,0),0)</f>
        <v>无</v>
      </c>
      <c r="CQ63" s="304">
        <f>IFERROR(VLOOKUP($AM63,装备!$B:$Q,13,0),0)</f>
        <v>0</v>
      </c>
      <c r="CR63" s="304">
        <f>IFERROR(VLOOKUP($AM63,装备!$B:$Q,14,0),0)</f>
        <v>0</v>
      </c>
      <c r="CS63" s="304">
        <f>IFERROR(VLOOKUP($AM63,装备!$B:$Q,16,0),0)</f>
        <v>0</v>
      </c>
      <c r="CT63" s="304">
        <f>IFERROR(VLOOKUP($AM63,装备!$B:$Q,5,0),0)</f>
        <v>0</v>
      </c>
      <c r="CU63" s="304">
        <f>IFERROR(VLOOKUP(AN63,装备!$B:$C,2,0),0)</f>
        <v>0</v>
      </c>
      <c r="CV63" s="304">
        <f>IFERROR(VLOOKUP($AN63,装备!$B:$Q,5,0),0)</f>
        <v>0</v>
      </c>
      <c r="CW63" s="304">
        <f>IFERROR(VLOOKUP($AN63,装备!$B:$Q,6,0),0)</f>
        <v>0</v>
      </c>
      <c r="CX63" s="304">
        <f>IFERROR(VLOOKUP($AN63,装备!$B:$Q,7,0),0)</f>
        <v>0</v>
      </c>
      <c r="CY63" s="304">
        <f>IFERROR(VLOOKUP($AN63,装备!$B:$Q,8,0),0)</f>
        <v>0</v>
      </c>
      <c r="CZ63" s="304">
        <f>IFERROR(VLOOKUP($AN63,装备!$B:$Q,9,0),0)</f>
        <v>0</v>
      </c>
      <c r="DA63" s="304">
        <f>IFERROR(VLOOKUP($AN63,装备!$B:$Q,10,0),0)</f>
        <v>0</v>
      </c>
      <c r="DB63" s="304">
        <f>IFERROR(VLOOKUP($AN63,装备!$B:$Q,11,0),0)</f>
        <v>0</v>
      </c>
      <c r="DC63" s="304">
        <f>IFERROR(VLOOKUP($AN63,装备!$B:$Q,12,0),0)</f>
        <v>0</v>
      </c>
      <c r="DD63" s="304">
        <f>IFERROR(VLOOKUP($AN63,装备!$B:$Q,13,0),0)</f>
        <v>0</v>
      </c>
      <c r="DE63" s="304">
        <f>IFERROR(VLOOKUP($AN63,装备!$B:$Q,14,0),0)</f>
        <v>0</v>
      </c>
      <c r="DF63" s="304">
        <f>IFERROR(VLOOKUP($AN63,装备!$B:$Q,16,0),0)</f>
        <v>0</v>
      </c>
      <c r="DG63" s="304">
        <f>IFERROR(VLOOKUP($AN63,装备!$B:$Q,5,0),0)</f>
        <v>0</v>
      </c>
      <c r="DH63" s="304">
        <f>IFERROR(VLOOKUP(AO63,装备!$B:$C,2,0),0)</f>
        <v>0</v>
      </c>
      <c r="DI63" s="304">
        <f>IFERROR(VLOOKUP($AO63,装备!$B:$Q,5,0),0)</f>
        <v>0</v>
      </c>
      <c r="DJ63" s="304">
        <f>IFERROR(VLOOKUP($AO63,装备!$B:$Q,6,0),0)</f>
        <v>0</v>
      </c>
      <c r="DK63" s="304">
        <f>IFERROR(VLOOKUP($AO63,装备!$B:$Q,7,0),0)</f>
        <v>0</v>
      </c>
      <c r="DL63" s="304">
        <f>IFERROR(VLOOKUP($AO63,装备!$B:$Q,8,0),0)</f>
        <v>0</v>
      </c>
      <c r="DM63" s="304">
        <f>IFERROR(VLOOKUP($AO63,装备!$B:$Q,9,0),0)</f>
        <v>0</v>
      </c>
      <c r="DN63" s="304">
        <f>IFERROR(VLOOKUP($AO63,装备!$B:$Q,10,0),0)</f>
        <v>0</v>
      </c>
      <c r="DO63" s="304">
        <f>IFERROR(VLOOKUP($AO63,装备!$B:$Q,11,0),0)</f>
        <v>0</v>
      </c>
      <c r="DP63" s="304">
        <f>IFERROR(VLOOKUP($AO63,装备!$B:$Q,12,0),0)</f>
        <v>0</v>
      </c>
      <c r="DQ63" s="304">
        <f>IFERROR(VLOOKUP($AO63,装备!$B:$Q,13,0),0)</f>
        <v>0</v>
      </c>
      <c r="DR63" s="304">
        <f>IFERROR(VLOOKUP($AO63,装备!$B:$Q,14,0),0)</f>
        <v>0</v>
      </c>
      <c r="DS63" s="304">
        <f>IFERROR(VLOOKUP($AO63,装备!$B:$Q,16,0),0)</f>
        <v>0</v>
      </c>
      <c r="DT63" s="304">
        <f>IFERROR(VLOOKUP($AO63,装备!$B:$Q,5,0),0)</f>
        <v>0</v>
      </c>
    </row>
    <row r="64" spans="1:124" ht="40.5">
      <c r="A64" s="301">
        <f>改造舰娘!$A60</f>
        <v>11006611</v>
      </c>
      <c r="B64" s="354" t="s">
        <v>607</v>
      </c>
      <c r="C64" s="323"/>
      <c r="D64" s="323">
        <f t="shared" si="0"/>
        <v>110</v>
      </c>
      <c r="E64" s="303">
        <f>改造舰娘!$C60</f>
        <v>3</v>
      </c>
      <c r="F64" s="304" t="str">
        <f>改造舰娘!$D60</f>
        <v>驱逐</v>
      </c>
      <c r="G64" s="304" t="str">
        <f>改造舰娘!$E60</f>
        <v>小型</v>
      </c>
      <c r="H64" s="304" t="str">
        <f>改造舰娘!$F60</f>
        <v>护卫舰</v>
      </c>
      <c r="I64" s="452">
        <f>改造舰娘!$AR60</f>
        <v>3</v>
      </c>
      <c r="J64" s="304" t="str">
        <f>改造舰娘!$G60</f>
        <v>日本</v>
      </c>
      <c r="K64" s="312">
        <f>改造舰娘!$H60+(BV64+CI64+CV64+DI64)*$C$2</f>
        <v>30</v>
      </c>
      <c r="L64" s="304">
        <f>改造舰娘!$I60</f>
        <v>2</v>
      </c>
      <c r="M64" s="304">
        <f>改造舰娘!$J60</f>
        <v>3</v>
      </c>
      <c r="N64" s="518">
        <f>改造舰娘!$K60</f>
        <v>3</v>
      </c>
      <c r="O64" s="304">
        <f>改造舰娘!$L60+((CE64+CR64+DE64+DR64)*$C$2)</f>
        <v>9</v>
      </c>
      <c r="P64" s="304" t="str">
        <f>IF($C$2=1,(IF(ISERROR(FIND("超长",改造舰娘!$M60&amp;CC64&amp;CP64&amp;DC64&amp;DP64,1)),IF(ISERROR(FIND("长",改造舰娘!$M60&amp;CC64&amp;CP64&amp;DC64&amp;DP64,1)),IF(ISERROR(FIND("中",改造舰娘!$M60&amp;CC64&amp;CP64&amp;DC64&amp;DP64,1)),IF(ISERROR(FIND("短",改造舰娘!$M60&amp;CC64&amp;CP64&amp;DC64&amp;DP64,1)),IF(ISERROR(FIND("无",改造舰娘!$M60&amp;CC64&amp;CP64&amp;DC64&amp;DP64,1)),0,"无"),"短"),"中"),"长"),"超长")),改造舰娘!$M60)</f>
        <v>短</v>
      </c>
      <c r="Q64" s="303">
        <f>改造舰娘!$N60</f>
        <v>37</v>
      </c>
      <c r="R64" s="304">
        <f>(改造舰娘!$P60)+(改造舰娘!$Q60)*$C$3+((BW64+CJ64+CW64+DJ64)*$C$2)</f>
        <v>37</v>
      </c>
      <c r="S64" s="304">
        <f>(改造舰娘!$R60)+(改造舰娘!$S60)*$C$3+((BY64+CL64+CY64+DL64)*$C$2)</f>
        <v>91</v>
      </c>
      <c r="T64" s="304">
        <f>(改造舰娘!$T60)+(改造舰娘!$U60)*$C$3+((BX64+CK64+CX64+DK64)*$C$2)</f>
        <v>37</v>
      </c>
      <c r="U64" s="304">
        <f>(改造舰娘!$V60)+(改造舰娘!$W60)*$C$3+((CG64+CT64+DG64+DT64)*$C$2)</f>
        <v>46</v>
      </c>
      <c r="V64" s="305">
        <f>INT((((改造舰娘!$Y60)-(改造舰娘!$X60))*(((IF(D64=0,C64,D64))-1)/99))+改造舰娘!$X60)+((CB64+CO64+DB64+DO64)*$C$2)</f>
        <v>92</v>
      </c>
      <c r="W64" s="304">
        <f>INT((((改造舰娘!$AA60)-(改造舰娘!$Z60))*(((IF(D64=0,C64,D64))-1)/99))+改造舰娘!$Z60)+((CD64+CQ64+DD64+DQ64)*$C$2)</f>
        <v>97</v>
      </c>
      <c r="X64" s="304">
        <f>INT((((改造舰娘!$AC60)-(改造舰娘!$AB60))*(((IF(D64=0,C64,D64))-1)/99))+改造舰娘!$AB60)+((CA64+CN64+DA64+DN64)*$C$2)</f>
        <v>40</v>
      </c>
      <c r="Y64" s="303">
        <f>INT((((改造舰娘!$AE60)-(改造舰娘!$AD60))*(((IF(D64=0,C64,D64))-1)/99))+改造舰娘!$AD60)+((BZ64+CM64+CZ64+DM64)*$C$2)</f>
        <v>64</v>
      </c>
      <c r="Z64" s="474" t="str">
        <f>IF(改造舰娘!$AF60=0,"",改造舰娘!$AF60)</f>
        <v/>
      </c>
      <c r="AA64" s="304" t="str">
        <f>IF(改造舰娘!$AG60="","",改造舰娘!$AG60)</f>
        <v/>
      </c>
      <c r="AB64" s="304" t="str">
        <f>IF(改造舰娘!$AH60="","",改造舰娘!$AH60)</f>
        <v/>
      </c>
      <c r="AC64" s="304" t="str">
        <f>IF(改造舰娘!$AI60="","",改造舰娘!$AI60)</f>
        <v/>
      </c>
      <c r="AD64" s="304">
        <f>IF(改造舰娘!$AJ60="","",改造舰娘!$AJ60)</f>
        <v>0</v>
      </c>
      <c r="AE64" s="305">
        <f>IF(改造舰娘!$AK60="","",改造舰娘!$AK60)</f>
        <v>0</v>
      </c>
      <c r="AF64" s="304" t="str">
        <f>IF(改造舰娘!$AL60="","",改造舰娘!$AL60)</f>
        <v/>
      </c>
      <c r="AG64" s="304" t="str">
        <f>IF(改造舰娘!$AM60="","",改造舰娘!$AM60)</f>
        <v/>
      </c>
      <c r="AH64" s="304" t="str">
        <f>IF(改造舰娘!$AN60="","",改造舰娘!$AN60)</f>
        <v/>
      </c>
      <c r="AI64" s="304" t="str">
        <f>IF(改造舰娘!$AO60="","",改造舰娘!$AO60)</f>
        <v/>
      </c>
      <c r="AJ64" s="304" t="str">
        <f>IF(改造舰娘!$AP60="","",改造舰娘!$AP60)</f>
        <v/>
      </c>
      <c r="AK64" s="303" t="str">
        <f>IF(改造舰娘!$AQ60="","",改造舰娘!$AQ60)</f>
        <v/>
      </c>
      <c r="AL64" s="306" t="str">
        <f>IF(改造舰娘!$AS60="","",改造舰娘!$AS60)</f>
        <v>J国12.7厘米连装炮</v>
      </c>
      <c r="AM64" s="306" t="str">
        <f>IF(改造舰娘!$AT60="","",改造舰娘!$AT60)</f>
        <v>61厘米三连装氧气鱼雷</v>
      </c>
      <c r="AN64" s="306" t="str">
        <f>IF(改造舰娘!$AU60="","",改造舰娘!$AU60)</f>
        <v/>
      </c>
      <c r="AO64" s="306" t="str">
        <f>IF(改造舰娘!$AV60="","",改造舰娘!$AV60)</f>
        <v/>
      </c>
      <c r="AP64" s="307" t="str">
        <f>IF(改造舰娘!$AW60="","",改造舰娘!$AW60)</f>
        <v>零距炮击(3级)：自身火力值增加10点，鱼雷值和回避减少5点；炮击战时30%概率对敌方水上单位（优先攻击航母）触发特殊攻击，造成火力值100%的伤害且必定命中。（大破无法发动）</v>
      </c>
      <c r="AQ64" s="308" t="str">
        <f>IF(改造舰娘!$AX60="","",改造舰娘!$AX60)</f>
        <v/>
      </c>
      <c r="AR64" s="304">
        <f>IF(改造舰娘!$AY60="","",改造舰娘!$AY60)</f>
        <v>15</v>
      </c>
      <c r="AS64" s="304">
        <f>IF(改造舰娘!$AZ60="","",改造舰娘!$AZ60)</f>
        <v>20</v>
      </c>
      <c r="AT64" s="304">
        <f>IF(改造舰娘!$BA60="","",改造舰娘!$BA60)</f>
        <v>0.48</v>
      </c>
      <c r="AU64" s="304">
        <f>IF(改造舰娘!$BB60="","",改造舰娘!$BB60)</f>
        <v>0.9</v>
      </c>
      <c r="AV64" s="305">
        <f>IF((改造舰娘!$BG60+改造舰娘!$BK60*$C$4)=0,"",(改造舰娘!$BG60+改造舰娘!$BK60*$C$4))</f>
        <v>7</v>
      </c>
      <c r="AW64" s="304">
        <f>IF((改造舰娘!$BH60+改造舰娘!$BL60*$C$4)=0,"",(改造舰娘!$BH60+改造舰娘!$BL60*$C$4))</f>
        <v>11</v>
      </c>
      <c r="AX64" s="304">
        <f>IF((改造舰娘!$BI60+改造舰娘!$BM60*$C$4)=0,"",(改造舰娘!$BI60+改造舰娘!$BM60*$C$4))</f>
        <v>11</v>
      </c>
      <c r="AY64" s="303" t="str">
        <f>IF((改造舰娘!$BJ60+改造舰娘!$BN60*$C$4)=0,"",(改造舰娘!$BJ60+改造舰娘!$BN60*$C$4))</f>
        <v/>
      </c>
      <c r="AZ64" s="500">
        <f>IF(改造舰娘!BC60="","",改造舰娘!BC60)</f>
        <v>0</v>
      </c>
      <c r="BA64" s="500">
        <f>IF(改造舰娘!BD60="","",改造舰娘!BD60)</f>
        <v>39</v>
      </c>
      <c r="BB64" s="500">
        <f>IF(改造舰娘!BE60="","",改造舰娘!BE60)</f>
        <v>12</v>
      </c>
      <c r="BC64" s="498">
        <f>IF(改造舰娘!BF60="","",改造舰娘!BF60)</f>
        <v>0</v>
      </c>
      <c r="BD64" s="125" t="s">
        <v>5589</v>
      </c>
      <c r="BE64" s="339" t="b">
        <f>IF(改造舰娘!$BP60="","")</f>
        <v>0</v>
      </c>
      <c r="BF64" s="306" t="b">
        <f>IF(改造舰娘!$BQ60="","")</f>
        <v>0</v>
      </c>
      <c r="BG64" s="329" t="str">
        <f>IF(改造舰娘!$BR60="","")</f>
        <v/>
      </c>
      <c r="BH64" s="340" t="str">
        <f>IF(改造舰娘!$BS60="","")</f>
        <v/>
      </c>
      <c r="BU64" s="304">
        <f>IFERROR(VLOOKUP(AL64,装备!$B:$C,2,0),0)</f>
        <v>2</v>
      </c>
      <c r="BV64" s="304">
        <f>IFERROR(VLOOKUP($AL64,装备!$B:$Q,5,0),0)</f>
        <v>0</v>
      </c>
      <c r="BW64" s="304">
        <f>IFERROR(VLOOKUP($AL64,装备!$B:$Q,6,0),0)</f>
        <v>2</v>
      </c>
      <c r="BX64" s="304">
        <f>IFERROR(VLOOKUP($AL64,装备!$B:$Q,7,0),0)</f>
        <v>0</v>
      </c>
      <c r="BY64" s="304">
        <f>IFERROR(VLOOKUP($AL64,装备!$B:$Q,8,0),0)</f>
        <v>0</v>
      </c>
      <c r="BZ64" s="304">
        <f>IFERROR(VLOOKUP($AL64,装备!$B:$Q,9,0),0)</f>
        <v>0</v>
      </c>
      <c r="CA64" s="304">
        <f>IFERROR(VLOOKUP($AL64,装备!$B:$Q,10,0),0)</f>
        <v>0</v>
      </c>
      <c r="CB64" s="304">
        <f>IFERROR(VLOOKUP($AL64,装备!$B:$Q,11,0),0)</f>
        <v>0</v>
      </c>
      <c r="CC64" s="304" t="str">
        <f>IFERROR(VLOOKUP($AL64,装备!$B:$Q,12,0),0)</f>
        <v>短</v>
      </c>
      <c r="CD64" s="304">
        <f>IFERROR(VLOOKUP($AL64,装备!$B:$Q,13,0),0)</f>
        <v>0</v>
      </c>
      <c r="CE64" s="304">
        <f>IFERROR(VLOOKUP($AL64,装备!$B:$Q,14,0),0)</f>
        <v>0</v>
      </c>
      <c r="CF64" s="304">
        <f>IFERROR(VLOOKUP($AL64,装备!$B:$Q,16,0),0)</f>
        <v>2</v>
      </c>
      <c r="CG64" s="304">
        <f>IFERROR(VLOOKUP($AL64,装备!$B:$Q,5,0),0)</f>
        <v>0</v>
      </c>
      <c r="CH64" s="304">
        <f>IFERROR(VLOOKUP(AM64,装备!$B:$C,2,0),0)</f>
        <v>4</v>
      </c>
      <c r="CI64" s="304">
        <f>IFERROR(VLOOKUP($AM64,装备!$B:$Q,5,0),0)</f>
        <v>0</v>
      </c>
      <c r="CJ64" s="304">
        <f>IFERROR(VLOOKUP($AM64,装备!$B:$Q,6,0),0)</f>
        <v>0</v>
      </c>
      <c r="CK64" s="304">
        <f>IFERROR(VLOOKUP($AM64,装备!$B:$Q,7,0),0)</f>
        <v>0</v>
      </c>
      <c r="CL64" s="304">
        <f>IFERROR(VLOOKUP($AM64,装备!$B:$Q,8,0),0)</f>
        <v>8</v>
      </c>
      <c r="CM64" s="304">
        <f>IFERROR(VLOOKUP($AM64,装备!$B:$Q,9,0),0)</f>
        <v>0</v>
      </c>
      <c r="CN64" s="304">
        <f>IFERROR(VLOOKUP($AM64,装备!$B:$Q,10,0),0)</f>
        <v>0</v>
      </c>
      <c r="CO64" s="304">
        <f>IFERROR(VLOOKUP($AM64,装备!$B:$Q,11,0),0)</f>
        <v>1</v>
      </c>
      <c r="CP64" s="304" t="str">
        <f>IFERROR(VLOOKUP($AM64,装备!$B:$Q,12,0),0)</f>
        <v>无</v>
      </c>
      <c r="CQ64" s="304">
        <f>IFERROR(VLOOKUP($AM64,装备!$B:$Q,13,0),0)</f>
        <v>0</v>
      </c>
      <c r="CR64" s="304">
        <f>IFERROR(VLOOKUP($AM64,装备!$B:$Q,14,0),0)</f>
        <v>0</v>
      </c>
      <c r="CS64" s="304">
        <f>IFERROR(VLOOKUP($AM64,装备!$B:$Q,16,0),0)</f>
        <v>0</v>
      </c>
      <c r="CT64" s="304">
        <f>IFERROR(VLOOKUP($AM64,装备!$B:$Q,5,0),0)</f>
        <v>0</v>
      </c>
      <c r="CU64" s="304">
        <f>IFERROR(VLOOKUP(AN64,装备!$B:$C,2,0),0)</f>
        <v>0</v>
      </c>
      <c r="CV64" s="304">
        <f>IFERROR(VLOOKUP($AN64,装备!$B:$Q,5,0),0)</f>
        <v>0</v>
      </c>
      <c r="CW64" s="304">
        <f>IFERROR(VLOOKUP($AN64,装备!$B:$Q,6,0),0)</f>
        <v>0</v>
      </c>
      <c r="CX64" s="304">
        <f>IFERROR(VLOOKUP($AN64,装备!$B:$Q,7,0),0)</f>
        <v>0</v>
      </c>
      <c r="CY64" s="304">
        <f>IFERROR(VLOOKUP($AN64,装备!$B:$Q,8,0),0)</f>
        <v>0</v>
      </c>
      <c r="CZ64" s="304">
        <f>IFERROR(VLOOKUP($AN64,装备!$B:$Q,9,0),0)</f>
        <v>0</v>
      </c>
      <c r="DA64" s="304">
        <f>IFERROR(VLOOKUP($AN64,装备!$B:$Q,10,0),0)</f>
        <v>0</v>
      </c>
      <c r="DB64" s="304">
        <f>IFERROR(VLOOKUP($AN64,装备!$B:$Q,11,0),0)</f>
        <v>0</v>
      </c>
      <c r="DC64" s="304">
        <f>IFERROR(VLOOKUP($AN64,装备!$B:$Q,12,0),0)</f>
        <v>0</v>
      </c>
      <c r="DD64" s="304">
        <f>IFERROR(VLOOKUP($AN64,装备!$B:$Q,13,0),0)</f>
        <v>0</v>
      </c>
      <c r="DE64" s="304">
        <f>IFERROR(VLOOKUP($AN64,装备!$B:$Q,14,0),0)</f>
        <v>0</v>
      </c>
      <c r="DF64" s="304">
        <f>IFERROR(VLOOKUP($AN64,装备!$B:$Q,16,0),0)</f>
        <v>0</v>
      </c>
      <c r="DG64" s="304">
        <f>IFERROR(VLOOKUP($AN64,装备!$B:$Q,5,0),0)</f>
        <v>0</v>
      </c>
      <c r="DH64" s="304">
        <f>IFERROR(VLOOKUP(AO64,装备!$B:$C,2,0),0)</f>
        <v>0</v>
      </c>
      <c r="DI64" s="304">
        <f>IFERROR(VLOOKUP($AO64,装备!$B:$Q,5,0),0)</f>
        <v>0</v>
      </c>
      <c r="DJ64" s="304">
        <f>IFERROR(VLOOKUP($AO64,装备!$B:$Q,6,0),0)</f>
        <v>0</v>
      </c>
      <c r="DK64" s="304">
        <f>IFERROR(VLOOKUP($AO64,装备!$B:$Q,7,0),0)</f>
        <v>0</v>
      </c>
      <c r="DL64" s="304">
        <f>IFERROR(VLOOKUP($AO64,装备!$B:$Q,8,0),0)</f>
        <v>0</v>
      </c>
      <c r="DM64" s="304">
        <f>IFERROR(VLOOKUP($AO64,装备!$B:$Q,9,0),0)</f>
        <v>0</v>
      </c>
      <c r="DN64" s="304">
        <f>IFERROR(VLOOKUP($AO64,装备!$B:$Q,10,0),0)</f>
        <v>0</v>
      </c>
      <c r="DO64" s="304">
        <f>IFERROR(VLOOKUP($AO64,装备!$B:$Q,11,0),0)</f>
        <v>0</v>
      </c>
      <c r="DP64" s="304">
        <f>IFERROR(VLOOKUP($AO64,装备!$B:$Q,12,0),0)</f>
        <v>0</v>
      </c>
      <c r="DQ64" s="304">
        <f>IFERROR(VLOOKUP($AO64,装备!$B:$Q,13,0),0)</f>
        <v>0</v>
      </c>
      <c r="DR64" s="304">
        <f>IFERROR(VLOOKUP($AO64,装备!$B:$Q,14,0),0)</f>
        <v>0</v>
      </c>
      <c r="DS64" s="304">
        <f>IFERROR(VLOOKUP($AO64,装备!$B:$Q,16,0),0)</f>
        <v>0</v>
      </c>
      <c r="DT64" s="304">
        <f>IFERROR(VLOOKUP($AO64,装备!$B:$Q,5,0),0)</f>
        <v>0</v>
      </c>
    </row>
    <row r="65" spans="1:124" ht="27">
      <c r="A65" s="301">
        <f>改造舰娘!$A61</f>
        <v>11006711</v>
      </c>
      <c r="B65" s="354" t="s">
        <v>3961</v>
      </c>
      <c r="C65" s="323"/>
      <c r="D65" s="323">
        <f t="shared" si="0"/>
        <v>110</v>
      </c>
      <c r="E65" s="303">
        <f>改造舰娘!$C61</f>
        <v>3</v>
      </c>
      <c r="F65" s="304" t="str">
        <f>改造舰娘!$D61</f>
        <v>驱逐</v>
      </c>
      <c r="G65" s="304" t="str">
        <f>改造舰娘!$E61</f>
        <v>小型</v>
      </c>
      <c r="H65" s="304" t="str">
        <f>改造舰娘!$F61</f>
        <v>护卫舰</v>
      </c>
      <c r="I65" s="452">
        <f>改造舰娘!$AR61</f>
        <v>3</v>
      </c>
      <c r="J65" s="304" t="str">
        <f>改造舰娘!$G61</f>
        <v>日本</v>
      </c>
      <c r="K65" s="312">
        <f>改造舰娘!$H61+(BV65+CI65+CV65+DI65)*$C$2</f>
        <v>30</v>
      </c>
      <c r="L65" s="304">
        <f>改造舰娘!$I61</f>
        <v>2</v>
      </c>
      <c r="M65" s="304">
        <f>改造舰娘!$J61</f>
        <v>3</v>
      </c>
      <c r="N65" s="518">
        <f>改造舰娘!$K61</f>
        <v>4</v>
      </c>
      <c r="O65" s="304">
        <f>改造舰娘!$L61+((CE65+CR65+DE65+DR65)*$C$2)</f>
        <v>10</v>
      </c>
      <c r="P65" s="304" t="str">
        <f>IF($C$2=1,(IF(ISERROR(FIND("超长",改造舰娘!$M61&amp;CC65&amp;CP65&amp;DC65&amp;DP65,1)),IF(ISERROR(FIND("长",改造舰娘!$M61&amp;CC65&amp;CP65&amp;DC65&amp;DP65,1)),IF(ISERROR(FIND("中",改造舰娘!$M61&amp;CC65&amp;CP65&amp;DC65&amp;DP65,1)),IF(ISERROR(FIND("短",改造舰娘!$M61&amp;CC65&amp;CP65&amp;DC65&amp;DP65,1)),IF(ISERROR(FIND("无",改造舰娘!$M61&amp;CC65&amp;CP65&amp;DC65&amp;DP65,1)),0,"无"),"短"),"中"),"长"),"超长")),改造舰娘!$M61)</f>
        <v>短</v>
      </c>
      <c r="Q65" s="303">
        <f>改造舰娘!$N61</f>
        <v>37</v>
      </c>
      <c r="R65" s="304">
        <f>(改造舰娘!$P61)+(改造舰娘!$Q61)*$C$3+((BW65+CJ65+CW65+DJ65)*$C$2)</f>
        <v>37</v>
      </c>
      <c r="S65" s="304">
        <f>(改造舰娘!$R61)+(改造舰娘!$S61)*$C$3+((BY65+CL65+CY65+DL65)*$C$2)</f>
        <v>91</v>
      </c>
      <c r="T65" s="304">
        <f>(改造舰娘!$T61)+(改造舰娘!$U61)*$C$3+((BX65+CK65+CX65+DK65)*$C$2)</f>
        <v>37</v>
      </c>
      <c r="U65" s="304">
        <f>(改造舰娘!$V61)+(改造舰娘!$W61)*$C$3+((CG65+CT65+DG65+DT65)*$C$2)</f>
        <v>46</v>
      </c>
      <c r="V65" s="305">
        <f>INT((((改造舰娘!$Y61)-(改造舰娘!$X61))*(((IF(D65=0,C65,D65))-1)/99))+改造舰娘!$X61)+((CB65+CO65+DB65+DO65)*$C$2)</f>
        <v>92</v>
      </c>
      <c r="W65" s="304">
        <f>INT((((改造舰娘!$AA61)-(改造舰娘!$Z61))*(((IF(D65=0,C65,D65))-1)/99))+改造舰娘!$Z61)+((CD65+CQ65+DD65+DQ65)*$C$2)</f>
        <v>92</v>
      </c>
      <c r="X65" s="304">
        <f>INT((((改造舰娘!$AC61)-(改造舰娘!$AB61))*(((IF(D65=0,C65,D65))-1)/99))+改造舰娘!$AB61)+((CA65+CN65+DA65+DN65)*$C$2)</f>
        <v>40</v>
      </c>
      <c r="Y65" s="303">
        <f>INT((((改造舰娘!$AE61)-(改造舰娘!$AD61))*(((IF(D65=0,C65,D65))-1)/99))+改造舰娘!$AD61)+((BZ65+CM65+CZ65+DM65)*$C$2)</f>
        <v>64</v>
      </c>
      <c r="Z65" s="474" t="str">
        <f>IF(改造舰娘!$AF61=0,"",改造舰娘!$AF61)</f>
        <v/>
      </c>
      <c r="AA65" s="304" t="str">
        <f>IF(改造舰娘!$AG61="","",改造舰娘!$AG61)</f>
        <v/>
      </c>
      <c r="AB65" s="304" t="str">
        <f>IF(改造舰娘!$AH61="","",改造舰娘!$AH61)</f>
        <v/>
      </c>
      <c r="AC65" s="304" t="str">
        <f>IF(改造舰娘!$AI61="","",改造舰娘!$AI61)</f>
        <v/>
      </c>
      <c r="AD65" s="304">
        <f>IF(改造舰娘!$AJ61="","",改造舰娘!$AJ61)</f>
        <v>0</v>
      </c>
      <c r="AE65" s="305">
        <f>IF(改造舰娘!$AK61="","",改造舰娘!$AK61)</f>
        <v>0</v>
      </c>
      <c r="AF65" s="304" t="str">
        <f>IF(改造舰娘!$AL61="","",改造舰娘!$AL61)</f>
        <v/>
      </c>
      <c r="AG65" s="304" t="str">
        <f>IF(改造舰娘!$AM61="","",改造舰娘!$AM61)</f>
        <v/>
      </c>
      <c r="AH65" s="304" t="str">
        <f>IF(改造舰娘!$AN61="","",改造舰娘!$AN61)</f>
        <v/>
      </c>
      <c r="AI65" s="304" t="str">
        <f>IF(改造舰娘!$AO61="","",改造舰娘!$AO61)</f>
        <v/>
      </c>
      <c r="AJ65" s="304" t="str">
        <f>IF(改造舰娘!$AP61="","",改造舰娘!$AP61)</f>
        <v/>
      </c>
      <c r="AK65" s="303" t="str">
        <f>IF(改造舰娘!$AQ61="","",改造舰娘!$AQ61)</f>
        <v/>
      </c>
      <c r="AL65" s="306" t="str">
        <f>IF(改造舰娘!$AS61="","",改造舰娘!$AS61)</f>
        <v>J国12.7厘米连装炮</v>
      </c>
      <c r="AM65" s="306" t="str">
        <f>IF(改造舰娘!$AT61="","",改造舰娘!$AT61)</f>
        <v>61厘米三连装氧气鱼雷</v>
      </c>
      <c r="AN65" s="306" t="str">
        <f>IF(改造舰娘!$AU61="","",改造舰娘!$AU61)</f>
        <v/>
      </c>
      <c r="AO65" s="306" t="str">
        <f>IF(改造舰娘!$AV61="","",改造舰娘!$AV61)</f>
        <v/>
      </c>
      <c r="AP65" s="307" t="str">
        <f>IF(改造舰娘!$AW61="","",改造舰娘!$AW61)</f>
        <v>水雷强袭(3级)：鱼雷+30，回避+15，炮击战35%概率炮击变为30%概率额外暴击的雷击。该次后，不参与鱼雷战，回避-15至结束。</v>
      </c>
      <c r="AQ65" s="308" t="str">
        <f>IF(改造舰娘!$AX61="","",改造舰娘!$AX61)</f>
        <v/>
      </c>
      <c r="AR65" s="304">
        <f>IF(改造舰娘!$AY61="","",改造舰娘!$AY61)</f>
        <v>15</v>
      </c>
      <c r="AS65" s="304">
        <f>IF(改造舰娘!$AZ61="","",改造舰娘!$AZ61)</f>
        <v>20</v>
      </c>
      <c r="AT65" s="304">
        <f>IF(改造舰娘!$BA61="","",改造舰娘!$BA61)</f>
        <v>0.48</v>
      </c>
      <c r="AU65" s="304">
        <f>IF(改造舰娘!$BB61="","",改造舰娘!$BB61)</f>
        <v>0.9</v>
      </c>
      <c r="AV65" s="305">
        <f>IF((改造舰娘!$BG61+改造舰娘!$BK61*$C$4)=0,"",(改造舰娘!$BG61+改造舰娘!$BK61*$C$4))</f>
        <v>7</v>
      </c>
      <c r="AW65" s="304">
        <f>IF((改造舰娘!$BH61+改造舰娘!$BL61*$C$4)=0,"",(改造舰娘!$BH61+改造舰娘!$BL61*$C$4))</f>
        <v>11</v>
      </c>
      <c r="AX65" s="304">
        <f>IF((改造舰娘!$BI61+改造舰娘!$BM61*$C$4)=0,"",(改造舰娘!$BI61+改造舰娘!$BM61*$C$4))</f>
        <v>11</v>
      </c>
      <c r="AY65" s="303" t="str">
        <f>IF((改造舰娘!$BJ61+改造舰娘!$BN61*$C$4)=0,"",(改造舰娘!$BJ61+改造舰娘!$BN61*$C$4))</f>
        <v/>
      </c>
      <c r="AZ65" s="500">
        <f>IF(改造舰娘!BC61="","",改造舰娘!BC61)</f>
        <v>0</v>
      </c>
      <c r="BA65" s="500">
        <f>IF(改造舰娘!BD61="","",改造舰娘!BD61)</f>
        <v>39</v>
      </c>
      <c r="BB65" s="500">
        <f>IF(改造舰娘!BE61="","",改造舰娘!BE61)</f>
        <v>12</v>
      </c>
      <c r="BC65" s="498">
        <f>IF(改造舰娘!BF61="","",改造舰娘!BF61)</f>
        <v>0</v>
      </c>
      <c r="BD65" s="125" t="s">
        <v>5590</v>
      </c>
      <c r="BE65" s="339" t="b">
        <f>IF(改造舰娘!$BP61="","")</f>
        <v>0</v>
      </c>
      <c r="BF65" s="306" t="b">
        <f>IF(改造舰娘!$BQ61="","")</f>
        <v>0</v>
      </c>
      <c r="BG65" s="329" t="str">
        <f>IF(改造舰娘!$BR61="","")</f>
        <v/>
      </c>
      <c r="BH65" s="340" t="str">
        <f>IF(改造舰娘!$BS61="","")</f>
        <v/>
      </c>
      <c r="BU65" s="304">
        <f>IFERROR(VLOOKUP(AL65,装备!$B:$C,2,0),0)</f>
        <v>2</v>
      </c>
      <c r="BV65" s="304">
        <f>IFERROR(VLOOKUP($AL65,装备!$B:$Q,5,0),0)</f>
        <v>0</v>
      </c>
      <c r="BW65" s="304">
        <f>IFERROR(VLOOKUP($AL65,装备!$B:$Q,6,0),0)</f>
        <v>2</v>
      </c>
      <c r="BX65" s="304">
        <f>IFERROR(VLOOKUP($AL65,装备!$B:$Q,7,0),0)</f>
        <v>0</v>
      </c>
      <c r="BY65" s="304">
        <f>IFERROR(VLOOKUP($AL65,装备!$B:$Q,8,0),0)</f>
        <v>0</v>
      </c>
      <c r="BZ65" s="304">
        <f>IFERROR(VLOOKUP($AL65,装备!$B:$Q,9,0),0)</f>
        <v>0</v>
      </c>
      <c r="CA65" s="304">
        <f>IFERROR(VLOOKUP($AL65,装备!$B:$Q,10,0),0)</f>
        <v>0</v>
      </c>
      <c r="CB65" s="304">
        <f>IFERROR(VLOOKUP($AL65,装备!$B:$Q,11,0),0)</f>
        <v>0</v>
      </c>
      <c r="CC65" s="304" t="str">
        <f>IFERROR(VLOOKUP($AL65,装备!$B:$Q,12,0),0)</f>
        <v>短</v>
      </c>
      <c r="CD65" s="304">
        <f>IFERROR(VLOOKUP($AL65,装备!$B:$Q,13,0),0)</f>
        <v>0</v>
      </c>
      <c r="CE65" s="304">
        <f>IFERROR(VLOOKUP($AL65,装备!$B:$Q,14,0),0)</f>
        <v>0</v>
      </c>
      <c r="CF65" s="304">
        <f>IFERROR(VLOOKUP($AL65,装备!$B:$Q,16,0),0)</f>
        <v>2</v>
      </c>
      <c r="CG65" s="304">
        <f>IFERROR(VLOOKUP($AL65,装备!$B:$Q,5,0),0)</f>
        <v>0</v>
      </c>
      <c r="CH65" s="304">
        <f>IFERROR(VLOOKUP(AM65,装备!$B:$C,2,0),0)</f>
        <v>4</v>
      </c>
      <c r="CI65" s="304">
        <f>IFERROR(VLOOKUP($AM65,装备!$B:$Q,5,0),0)</f>
        <v>0</v>
      </c>
      <c r="CJ65" s="304">
        <f>IFERROR(VLOOKUP($AM65,装备!$B:$Q,6,0),0)</f>
        <v>0</v>
      </c>
      <c r="CK65" s="304">
        <f>IFERROR(VLOOKUP($AM65,装备!$B:$Q,7,0),0)</f>
        <v>0</v>
      </c>
      <c r="CL65" s="304">
        <f>IFERROR(VLOOKUP($AM65,装备!$B:$Q,8,0),0)</f>
        <v>8</v>
      </c>
      <c r="CM65" s="304">
        <f>IFERROR(VLOOKUP($AM65,装备!$B:$Q,9,0),0)</f>
        <v>0</v>
      </c>
      <c r="CN65" s="304">
        <f>IFERROR(VLOOKUP($AM65,装备!$B:$Q,10,0),0)</f>
        <v>0</v>
      </c>
      <c r="CO65" s="304">
        <f>IFERROR(VLOOKUP($AM65,装备!$B:$Q,11,0),0)</f>
        <v>1</v>
      </c>
      <c r="CP65" s="304" t="str">
        <f>IFERROR(VLOOKUP($AM65,装备!$B:$Q,12,0),0)</f>
        <v>无</v>
      </c>
      <c r="CQ65" s="304">
        <f>IFERROR(VLOOKUP($AM65,装备!$B:$Q,13,0),0)</f>
        <v>0</v>
      </c>
      <c r="CR65" s="304">
        <f>IFERROR(VLOOKUP($AM65,装备!$B:$Q,14,0),0)</f>
        <v>0</v>
      </c>
      <c r="CS65" s="304">
        <f>IFERROR(VLOOKUP($AM65,装备!$B:$Q,16,0),0)</f>
        <v>0</v>
      </c>
      <c r="CT65" s="304">
        <f>IFERROR(VLOOKUP($AM65,装备!$B:$Q,5,0),0)</f>
        <v>0</v>
      </c>
      <c r="CU65" s="304">
        <f>IFERROR(VLOOKUP(AN65,装备!$B:$C,2,0),0)</f>
        <v>0</v>
      </c>
      <c r="CV65" s="304">
        <f>IFERROR(VLOOKUP($AN65,装备!$B:$Q,5,0),0)</f>
        <v>0</v>
      </c>
      <c r="CW65" s="304">
        <f>IFERROR(VLOOKUP($AN65,装备!$B:$Q,6,0),0)</f>
        <v>0</v>
      </c>
      <c r="CX65" s="304">
        <f>IFERROR(VLOOKUP($AN65,装备!$B:$Q,7,0),0)</f>
        <v>0</v>
      </c>
      <c r="CY65" s="304">
        <f>IFERROR(VLOOKUP($AN65,装备!$B:$Q,8,0),0)</f>
        <v>0</v>
      </c>
      <c r="CZ65" s="304">
        <f>IFERROR(VLOOKUP($AN65,装备!$B:$Q,9,0),0)</f>
        <v>0</v>
      </c>
      <c r="DA65" s="304">
        <f>IFERROR(VLOOKUP($AN65,装备!$B:$Q,10,0),0)</f>
        <v>0</v>
      </c>
      <c r="DB65" s="304">
        <f>IFERROR(VLOOKUP($AN65,装备!$B:$Q,11,0),0)</f>
        <v>0</v>
      </c>
      <c r="DC65" s="304">
        <f>IFERROR(VLOOKUP($AN65,装备!$B:$Q,12,0),0)</f>
        <v>0</v>
      </c>
      <c r="DD65" s="304">
        <f>IFERROR(VLOOKUP($AN65,装备!$B:$Q,13,0),0)</f>
        <v>0</v>
      </c>
      <c r="DE65" s="304">
        <f>IFERROR(VLOOKUP($AN65,装备!$B:$Q,14,0),0)</f>
        <v>0</v>
      </c>
      <c r="DF65" s="304">
        <f>IFERROR(VLOOKUP($AN65,装备!$B:$Q,16,0),0)</f>
        <v>0</v>
      </c>
      <c r="DG65" s="304">
        <f>IFERROR(VLOOKUP($AN65,装备!$B:$Q,5,0),0)</f>
        <v>0</v>
      </c>
      <c r="DH65" s="304">
        <f>IFERROR(VLOOKUP(AO65,装备!$B:$C,2,0),0)</f>
        <v>0</v>
      </c>
      <c r="DI65" s="304">
        <f>IFERROR(VLOOKUP($AO65,装备!$B:$Q,5,0),0)</f>
        <v>0</v>
      </c>
      <c r="DJ65" s="304">
        <f>IFERROR(VLOOKUP($AO65,装备!$B:$Q,6,0),0)</f>
        <v>0</v>
      </c>
      <c r="DK65" s="304">
        <f>IFERROR(VLOOKUP($AO65,装备!$B:$Q,7,0),0)</f>
        <v>0</v>
      </c>
      <c r="DL65" s="304">
        <f>IFERROR(VLOOKUP($AO65,装备!$B:$Q,8,0),0)</f>
        <v>0</v>
      </c>
      <c r="DM65" s="304">
        <f>IFERROR(VLOOKUP($AO65,装备!$B:$Q,9,0),0)</f>
        <v>0</v>
      </c>
      <c r="DN65" s="304">
        <f>IFERROR(VLOOKUP($AO65,装备!$B:$Q,10,0),0)</f>
        <v>0</v>
      </c>
      <c r="DO65" s="304">
        <f>IFERROR(VLOOKUP($AO65,装备!$B:$Q,11,0),0)</f>
        <v>0</v>
      </c>
      <c r="DP65" s="304">
        <f>IFERROR(VLOOKUP($AO65,装备!$B:$Q,12,0),0)</f>
        <v>0</v>
      </c>
      <c r="DQ65" s="304">
        <f>IFERROR(VLOOKUP($AO65,装备!$B:$Q,13,0),0)</f>
        <v>0</v>
      </c>
      <c r="DR65" s="304">
        <f>IFERROR(VLOOKUP($AO65,装备!$B:$Q,14,0),0)</f>
        <v>0</v>
      </c>
      <c r="DS65" s="304">
        <f>IFERROR(VLOOKUP($AO65,装备!$B:$Q,16,0),0)</f>
        <v>0</v>
      </c>
      <c r="DT65" s="304">
        <f>IFERROR(VLOOKUP($AO65,装备!$B:$Q,5,0),0)</f>
        <v>0</v>
      </c>
    </row>
    <row r="66" spans="1:124" ht="27">
      <c r="A66" s="301">
        <f>改造舰娘!$A62</f>
        <v>11006811</v>
      </c>
      <c r="B66" s="354" t="s">
        <v>221</v>
      </c>
      <c r="C66" s="323"/>
      <c r="D66" s="323">
        <f t="shared" si="0"/>
        <v>110</v>
      </c>
      <c r="E66" s="303">
        <f>改造舰娘!$C62</f>
        <v>4</v>
      </c>
      <c r="F66" s="304" t="str">
        <f>改造舰娘!$D62</f>
        <v>驱逐</v>
      </c>
      <c r="G66" s="304" t="str">
        <f>改造舰娘!$E62</f>
        <v>小型</v>
      </c>
      <c r="H66" s="304" t="str">
        <f>改造舰娘!$F62</f>
        <v>护卫舰</v>
      </c>
      <c r="I66" s="452">
        <f>改造舰娘!$AR62</f>
        <v>3</v>
      </c>
      <c r="J66" s="304" t="str">
        <f>改造舰娘!$G62</f>
        <v>日本</v>
      </c>
      <c r="K66" s="312">
        <f>改造舰娘!$H62+(BV66+CI66+CV66+DI66)*$C$2</f>
        <v>30</v>
      </c>
      <c r="L66" s="304">
        <f>改造舰娘!$I62</f>
        <v>2</v>
      </c>
      <c r="M66" s="304">
        <f>改造舰娘!$J62</f>
        <v>2</v>
      </c>
      <c r="N66" s="518">
        <f>改造舰娘!$K62</f>
        <v>2</v>
      </c>
      <c r="O66" s="304">
        <f>改造舰娘!$L62+((CE66+CR66+DE66+DR66)*$C$2)</f>
        <v>12</v>
      </c>
      <c r="P66" s="304" t="str">
        <f>IF($C$2=1,(IF(ISERROR(FIND("超长",改造舰娘!$M62&amp;CC66&amp;CP66&amp;DC66&amp;DP66,1)),IF(ISERROR(FIND("长",改造舰娘!$M62&amp;CC66&amp;CP66&amp;DC66&amp;DP66,1)),IF(ISERROR(FIND("中",改造舰娘!$M62&amp;CC66&amp;CP66&amp;DC66&amp;DP66,1)),IF(ISERROR(FIND("短",改造舰娘!$M62&amp;CC66&amp;CP66&amp;DC66&amp;DP66,1)),IF(ISERROR(FIND("无",改造舰娘!$M62&amp;CC66&amp;CP66&amp;DC66&amp;DP66,1)),0,"无"),"短"),"中"),"长"),"超长")),改造舰娘!$M62)</f>
        <v>短</v>
      </c>
      <c r="Q66" s="303">
        <f>改造舰娘!$N62</f>
        <v>38</v>
      </c>
      <c r="R66" s="304">
        <f>(改造舰娘!$P62)+(改造舰娘!$Q62)*$C$3+((BW66+CJ66+CW66+DJ66)*$C$2)</f>
        <v>37</v>
      </c>
      <c r="S66" s="304">
        <f>(改造舰娘!$R62)+(改造舰娘!$S62)*$C$3+((BY66+CL66+CY66+DL66)*$C$2)</f>
        <v>91</v>
      </c>
      <c r="T66" s="304">
        <f>(改造舰娘!$T62)+(改造舰娘!$U62)*$C$3+((BX66+CK66+CX66+DK66)*$C$2)</f>
        <v>38</v>
      </c>
      <c r="U66" s="304">
        <f>(改造舰娘!$V62)+(改造舰娘!$W62)*$C$3+((CG66+CT66+DG66+DT66)*$C$2)</f>
        <v>43</v>
      </c>
      <c r="V66" s="305">
        <f>INT((((改造舰娘!$Y62)-(改造舰娘!$X62))*(((IF(D66=0,C66,D66))-1)/99))+改造舰娘!$X62)+((CB66+CO66+DB66+DO66)*$C$2)</f>
        <v>93</v>
      </c>
      <c r="W66" s="304">
        <f>INT((((改造舰娘!$AA62)-(改造舰娘!$Z62))*(((IF(D66=0,C66,D66))-1)/99))+改造舰娘!$Z62)+((CD66+CQ66+DD66+DQ66)*$C$2)</f>
        <v>97</v>
      </c>
      <c r="X66" s="304">
        <f>INT((((改造舰娘!$AC62)-(改造舰娘!$AB62))*(((IF(D66=0,C66,D66))-1)/99))+改造舰娘!$AB62)+((CA66+CN66+DA66+DN66)*$C$2)</f>
        <v>34</v>
      </c>
      <c r="Y66" s="303">
        <f>INT((((改造舰娘!$AE62)-(改造舰娘!$AD62))*(((IF(D66=0,C66,D66))-1)/99))+改造舰娘!$AD62)+((BZ66+CM66+CZ66+DM66)*$C$2)</f>
        <v>69</v>
      </c>
      <c r="Z66" s="474" t="str">
        <f>IF(改造舰娘!$AF62=0,"",改造舰娘!$AF62)</f>
        <v/>
      </c>
      <c r="AA66" s="304" t="str">
        <f>IF(改造舰娘!$AG62="","",改造舰娘!$AG62)</f>
        <v/>
      </c>
      <c r="AB66" s="304" t="str">
        <f>IF(改造舰娘!$AH62="","",改造舰娘!$AH62)</f>
        <v/>
      </c>
      <c r="AC66" s="304" t="str">
        <f>IF(改造舰娘!$AI62="","",改造舰娘!$AI62)</f>
        <v/>
      </c>
      <c r="AD66" s="304">
        <f>IF(改造舰娘!$AJ62="","",改造舰娘!$AJ62)</f>
        <v>0</v>
      </c>
      <c r="AE66" s="305">
        <f>IF(改造舰娘!$AK62="","",改造舰娘!$AK62)</f>
        <v>0</v>
      </c>
      <c r="AF66" s="304" t="str">
        <f>IF(改造舰娘!$AL62="","",改造舰娘!$AL62)</f>
        <v/>
      </c>
      <c r="AG66" s="304" t="str">
        <f>IF(改造舰娘!$AM62="","",改造舰娘!$AM62)</f>
        <v/>
      </c>
      <c r="AH66" s="304" t="str">
        <f>IF(改造舰娘!$AN62="","",改造舰娘!$AN62)</f>
        <v/>
      </c>
      <c r="AI66" s="304" t="str">
        <f>IF(改造舰娘!$AO62="","",改造舰娘!$AO62)</f>
        <v/>
      </c>
      <c r="AJ66" s="304" t="str">
        <f>IF(改造舰娘!$AP62="","",改造舰娘!$AP62)</f>
        <v/>
      </c>
      <c r="AK66" s="303" t="str">
        <f>IF(改造舰娘!$AQ62="","",改造舰娘!$AQ62)</f>
        <v/>
      </c>
      <c r="AL66" s="306" t="str">
        <f>IF(改造舰娘!$AS62="","",改造舰娘!$AS62)</f>
        <v>J国12.7厘米连装炮</v>
      </c>
      <c r="AM66" s="306" t="str">
        <f>IF(改造舰娘!$AT62="","",改造舰娘!$AT62)</f>
        <v>61厘米三连装氧气鱼雷</v>
      </c>
      <c r="AN66" s="306" t="str">
        <f>IF(改造舰娘!$AU62="","",改造舰娘!$AU62)</f>
        <v/>
      </c>
      <c r="AO66" s="306" t="str">
        <f>IF(改造舰娘!$AV62="","",改造舰娘!$AV62)</f>
        <v/>
      </c>
      <c r="AP66" s="307" t="str">
        <f>IF(改造舰娘!$AW62="","",改造舰娘!$AW62)</f>
        <v>强行侦查(3级)：夜战时己方所有舰船命中+10，增加自身被攻击概率40%。</v>
      </c>
      <c r="AQ66" s="308" t="str">
        <f>IF(改造舰娘!$AX62="","",改造舰娘!$AX62)</f>
        <v/>
      </c>
      <c r="AR66" s="304">
        <f>IF(改造舰娘!$AY62="","",改造舰娘!$AY62)</f>
        <v>15</v>
      </c>
      <c r="AS66" s="304">
        <f>IF(改造舰娘!$AZ62="","",改造舰娘!$AZ62)</f>
        <v>20</v>
      </c>
      <c r="AT66" s="304">
        <f>IF(改造舰娘!$BA62="","",改造舰娘!$BA62)</f>
        <v>0.48</v>
      </c>
      <c r="AU66" s="304">
        <f>IF(改造舰娘!$BB62="","",改造舰娘!$BB62)</f>
        <v>0.9</v>
      </c>
      <c r="AV66" s="305">
        <f>IF((改造舰娘!$BG62+改造舰娘!$BK62*$C$4)=0,"",(改造舰娘!$BG62+改造舰娘!$BK62*$C$4))</f>
        <v>7</v>
      </c>
      <c r="AW66" s="304">
        <f>IF((改造舰娘!$BH62+改造舰娘!$BL62*$C$4)=0,"",(改造舰娘!$BH62+改造舰娘!$BL62*$C$4))</f>
        <v>11</v>
      </c>
      <c r="AX66" s="304">
        <f>IF((改造舰娘!$BI62+改造舰娘!$BM62*$C$4)=0,"",(改造舰娘!$BI62+改造舰娘!$BM62*$C$4))</f>
        <v>11</v>
      </c>
      <c r="AY66" s="303" t="str">
        <f>IF((改造舰娘!$BJ62+改造舰娘!$BN62*$C$4)=0,"",(改造舰娘!$BJ62+改造舰娘!$BN62*$C$4))</f>
        <v/>
      </c>
      <c r="AZ66" s="500">
        <f>IF(改造舰娘!BC62="","",改造舰娘!BC62)</f>
        <v>0</v>
      </c>
      <c r="BA66" s="500">
        <f>IF(改造舰娘!BD62="","",改造舰娘!BD62)</f>
        <v>39</v>
      </c>
      <c r="BB66" s="500">
        <f>IF(改造舰娘!BE62="","",改造舰娘!BE62)</f>
        <v>13</v>
      </c>
      <c r="BC66" s="498">
        <f>IF(改造舰娘!BF62="","",改造舰娘!BF62)</f>
        <v>0</v>
      </c>
      <c r="BD66" s="125" t="s">
        <v>5591</v>
      </c>
      <c r="BE66" s="339" t="b">
        <f>IF(改造舰娘!$BP62="","")</f>
        <v>0</v>
      </c>
      <c r="BF66" s="306" t="b">
        <f>IF(改造舰娘!$BQ62="","")</f>
        <v>0</v>
      </c>
      <c r="BG66" s="329" t="str">
        <f>IF(改造舰娘!$BR62="","")</f>
        <v/>
      </c>
      <c r="BH66" s="340" t="str">
        <f>IF(改造舰娘!$BS62="","")</f>
        <v/>
      </c>
      <c r="BU66" s="304">
        <f>IFERROR(VLOOKUP(AL66,装备!$B:$C,2,0),0)</f>
        <v>2</v>
      </c>
      <c r="BV66" s="304">
        <f>IFERROR(VLOOKUP($AL66,装备!$B:$Q,5,0),0)</f>
        <v>0</v>
      </c>
      <c r="BW66" s="304">
        <f>IFERROR(VLOOKUP($AL66,装备!$B:$Q,6,0),0)</f>
        <v>2</v>
      </c>
      <c r="BX66" s="304">
        <f>IFERROR(VLOOKUP($AL66,装备!$B:$Q,7,0),0)</f>
        <v>0</v>
      </c>
      <c r="BY66" s="304">
        <f>IFERROR(VLOOKUP($AL66,装备!$B:$Q,8,0),0)</f>
        <v>0</v>
      </c>
      <c r="BZ66" s="304">
        <f>IFERROR(VLOOKUP($AL66,装备!$B:$Q,9,0),0)</f>
        <v>0</v>
      </c>
      <c r="CA66" s="304">
        <f>IFERROR(VLOOKUP($AL66,装备!$B:$Q,10,0),0)</f>
        <v>0</v>
      </c>
      <c r="CB66" s="304">
        <f>IFERROR(VLOOKUP($AL66,装备!$B:$Q,11,0),0)</f>
        <v>0</v>
      </c>
      <c r="CC66" s="304" t="str">
        <f>IFERROR(VLOOKUP($AL66,装备!$B:$Q,12,0),0)</f>
        <v>短</v>
      </c>
      <c r="CD66" s="304">
        <f>IFERROR(VLOOKUP($AL66,装备!$B:$Q,13,0),0)</f>
        <v>0</v>
      </c>
      <c r="CE66" s="304">
        <f>IFERROR(VLOOKUP($AL66,装备!$B:$Q,14,0),0)</f>
        <v>0</v>
      </c>
      <c r="CF66" s="304">
        <f>IFERROR(VLOOKUP($AL66,装备!$B:$Q,16,0),0)</f>
        <v>2</v>
      </c>
      <c r="CG66" s="304">
        <f>IFERROR(VLOOKUP($AL66,装备!$B:$Q,5,0),0)</f>
        <v>0</v>
      </c>
      <c r="CH66" s="304">
        <f>IFERROR(VLOOKUP(AM66,装备!$B:$C,2,0),0)</f>
        <v>4</v>
      </c>
      <c r="CI66" s="304">
        <f>IFERROR(VLOOKUP($AM66,装备!$B:$Q,5,0),0)</f>
        <v>0</v>
      </c>
      <c r="CJ66" s="304">
        <f>IFERROR(VLOOKUP($AM66,装备!$B:$Q,6,0),0)</f>
        <v>0</v>
      </c>
      <c r="CK66" s="304">
        <f>IFERROR(VLOOKUP($AM66,装备!$B:$Q,7,0),0)</f>
        <v>0</v>
      </c>
      <c r="CL66" s="304">
        <f>IFERROR(VLOOKUP($AM66,装备!$B:$Q,8,0),0)</f>
        <v>8</v>
      </c>
      <c r="CM66" s="304">
        <f>IFERROR(VLOOKUP($AM66,装备!$B:$Q,9,0),0)</f>
        <v>0</v>
      </c>
      <c r="CN66" s="304">
        <f>IFERROR(VLOOKUP($AM66,装备!$B:$Q,10,0),0)</f>
        <v>0</v>
      </c>
      <c r="CO66" s="304">
        <f>IFERROR(VLOOKUP($AM66,装备!$B:$Q,11,0),0)</f>
        <v>1</v>
      </c>
      <c r="CP66" s="304" t="str">
        <f>IFERROR(VLOOKUP($AM66,装备!$B:$Q,12,0),0)</f>
        <v>无</v>
      </c>
      <c r="CQ66" s="304">
        <f>IFERROR(VLOOKUP($AM66,装备!$B:$Q,13,0),0)</f>
        <v>0</v>
      </c>
      <c r="CR66" s="304">
        <f>IFERROR(VLOOKUP($AM66,装备!$B:$Q,14,0),0)</f>
        <v>0</v>
      </c>
      <c r="CS66" s="304">
        <f>IFERROR(VLOOKUP($AM66,装备!$B:$Q,16,0),0)</f>
        <v>0</v>
      </c>
      <c r="CT66" s="304">
        <f>IFERROR(VLOOKUP($AM66,装备!$B:$Q,5,0),0)</f>
        <v>0</v>
      </c>
      <c r="CU66" s="304">
        <f>IFERROR(VLOOKUP(AN66,装备!$B:$C,2,0),0)</f>
        <v>0</v>
      </c>
      <c r="CV66" s="304">
        <f>IFERROR(VLOOKUP($AN66,装备!$B:$Q,5,0),0)</f>
        <v>0</v>
      </c>
      <c r="CW66" s="304">
        <f>IFERROR(VLOOKUP($AN66,装备!$B:$Q,6,0),0)</f>
        <v>0</v>
      </c>
      <c r="CX66" s="304">
        <f>IFERROR(VLOOKUP($AN66,装备!$B:$Q,7,0),0)</f>
        <v>0</v>
      </c>
      <c r="CY66" s="304">
        <f>IFERROR(VLOOKUP($AN66,装备!$B:$Q,8,0),0)</f>
        <v>0</v>
      </c>
      <c r="CZ66" s="304">
        <f>IFERROR(VLOOKUP($AN66,装备!$B:$Q,9,0),0)</f>
        <v>0</v>
      </c>
      <c r="DA66" s="304">
        <f>IFERROR(VLOOKUP($AN66,装备!$B:$Q,10,0),0)</f>
        <v>0</v>
      </c>
      <c r="DB66" s="304">
        <f>IFERROR(VLOOKUP($AN66,装备!$B:$Q,11,0),0)</f>
        <v>0</v>
      </c>
      <c r="DC66" s="304">
        <f>IFERROR(VLOOKUP($AN66,装备!$B:$Q,12,0),0)</f>
        <v>0</v>
      </c>
      <c r="DD66" s="304">
        <f>IFERROR(VLOOKUP($AN66,装备!$B:$Q,13,0),0)</f>
        <v>0</v>
      </c>
      <c r="DE66" s="304">
        <f>IFERROR(VLOOKUP($AN66,装备!$B:$Q,14,0),0)</f>
        <v>0</v>
      </c>
      <c r="DF66" s="304">
        <f>IFERROR(VLOOKUP($AN66,装备!$B:$Q,16,0),0)</f>
        <v>0</v>
      </c>
      <c r="DG66" s="304">
        <f>IFERROR(VLOOKUP($AN66,装备!$B:$Q,5,0),0)</f>
        <v>0</v>
      </c>
      <c r="DH66" s="304">
        <f>IFERROR(VLOOKUP(AO66,装备!$B:$C,2,0),0)</f>
        <v>0</v>
      </c>
      <c r="DI66" s="304">
        <f>IFERROR(VLOOKUP($AO66,装备!$B:$Q,5,0),0)</f>
        <v>0</v>
      </c>
      <c r="DJ66" s="304">
        <f>IFERROR(VLOOKUP($AO66,装备!$B:$Q,6,0),0)</f>
        <v>0</v>
      </c>
      <c r="DK66" s="304">
        <f>IFERROR(VLOOKUP($AO66,装备!$B:$Q,7,0),0)</f>
        <v>0</v>
      </c>
      <c r="DL66" s="304">
        <f>IFERROR(VLOOKUP($AO66,装备!$B:$Q,8,0),0)</f>
        <v>0</v>
      </c>
      <c r="DM66" s="304">
        <f>IFERROR(VLOOKUP($AO66,装备!$B:$Q,9,0),0)</f>
        <v>0</v>
      </c>
      <c r="DN66" s="304">
        <f>IFERROR(VLOOKUP($AO66,装备!$B:$Q,10,0),0)</f>
        <v>0</v>
      </c>
      <c r="DO66" s="304">
        <f>IFERROR(VLOOKUP($AO66,装备!$B:$Q,11,0),0)</f>
        <v>0</v>
      </c>
      <c r="DP66" s="304">
        <f>IFERROR(VLOOKUP($AO66,装备!$B:$Q,12,0),0)</f>
        <v>0</v>
      </c>
      <c r="DQ66" s="304">
        <f>IFERROR(VLOOKUP($AO66,装备!$B:$Q,13,0),0)</f>
        <v>0</v>
      </c>
      <c r="DR66" s="304">
        <f>IFERROR(VLOOKUP($AO66,装备!$B:$Q,14,0),0)</f>
        <v>0</v>
      </c>
      <c r="DS66" s="304">
        <f>IFERROR(VLOOKUP($AO66,装备!$B:$Q,16,0),0)</f>
        <v>0</v>
      </c>
      <c r="DT66" s="304">
        <f>IFERROR(VLOOKUP($AO66,装备!$B:$Q,5,0),0)</f>
        <v>0</v>
      </c>
    </row>
    <row r="67" spans="1:124" ht="27">
      <c r="A67" s="301">
        <f>改造舰娘!$A63</f>
        <v>11006911</v>
      </c>
      <c r="B67" s="354" t="s">
        <v>603</v>
      </c>
      <c r="C67" s="323"/>
      <c r="D67" s="323">
        <f t="shared" si="0"/>
        <v>110</v>
      </c>
      <c r="E67" s="303">
        <f>改造舰娘!$C63</f>
        <v>4</v>
      </c>
      <c r="F67" s="304" t="str">
        <f>改造舰娘!$D63</f>
        <v>驱逐</v>
      </c>
      <c r="G67" s="304" t="str">
        <f>改造舰娘!$E63</f>
        <v>小型</v>
      </c>
      <c r="H67" s="304" t="str">
        <f>改造舰娘!$F63</f>
        <v>护卫舰</v>
      </c>
      <c r="I67" s="452">
        <f>改造舰娘!$AR63</f>
        <v>3</v>
      </c>
      <c r="J67" s="304" t="str">
        <f>改造舰娘!$G63</f>
        <v>苏联</v>
      </c>
      <c r="K67" s="312">
        <f>改造舰娘!$H63+(BV67+CI67+CV67+DI67)*$C$2</f>
        <v>35</v>
      </c>
      <c r="L67" s="304">
        <f>改造舰娘!$I63</f>
        <v>1</v>
      </c>
      <c r="M67" s="304">
        <f>改造舰娘!$J63</f>
        <v>3</v>
      </c>
      <c r="N67" s="518">
        <f>改造舰娘!$K63</f>
        <v>3</v>
      </c>
      <c r="O67" s="304">
        <f>改造舰娘!$L63+((CE67+CR67+DE67+DR67)*$C$2)</f>
        <v>25</v>
      </c>
      <c r="P67" s="304" t="str">
        <f>IF($C$2=1,(IF(ISERROR(FIND("超长",改造舰娘!$M63&amp;CC67&amp;CP67&amp;DC67&amp;DP67,1)),IF(ISERROR(FIND("长",改造舰娘!$M63&amp;CC67&amp;CP67&amp;DC67&amp;DP67,1)),IF(ISERROR(FIND("中",改造舰娘!$M63&amp;CC67&amp;CP67&amp;DC67&amp;DP67,1)),IF(ISERROR(FIND("短",改造舰娘!$M63&amp;CC67&amp;CP67&amp;DC67&amp;DP67,1)),IF(ISERROR(FIND("无",改造舰娘!$M63&amp;CC67&amp;CP67&amp;DC67&amp;DP67,1)),0,"无"),"短"),"中"),"长"),"超长")),改造舰娘!$M63)</f>
        <v>短</v>
      </c>
      <c r="Q67" s="303">
        <f>改造舰娘!$N63</f>
        <v>38</v>
      </c>
      <c r="R67" s="304">
        <f>(改造舰娘!$P63)+(改造舰娘!$Q63)*$C$3+((BW67+CJ67+CW67+DJ67)*$C$2)</f>
        <v>38</v>
      </c>
      <c r="S67" s="304">
        <f>(改造舰娘!$R63)+(改造舰娘!$S63)*$C$3+((BY67+CL67+CY67+DL67)*$C$2)</f>
        <v>80</v>
      </c>
      <c r="T67" s="304">
        <f>(改造舰娘!$T63)+(改造舰娘!$U63)*$C$3+((BX67+CK67+CX67+DK67)*$C$2)</f>
        <v>40</v>
      </c>
      <c r="U67" s="304">
        <f>(改造舰娘!$V63)+(改造舰娘!$W63)*$C$3+((CG67+CT67+DG67+DT67)*$C$2)</f>
        <v>48</v>
      </c>
      <c r="V67" s="305">
        <f>INT((((改造舰娘!$Y63)-(改造舰娘!$X63))*(((IF(D67=0,C67,D67))-1)/99))+改造舰娘!$X63)+((CB67+CO67+DB67+DO67)*$C$2)</f>
        <v>93</v>
      </c>
      <c r="W67" s="304">
        <f>INT((((改造舰娘!$AA63)-(改造舰娘!$Z63))*(((IF(D67=0,C67,D67))-1)/99))+改造舰娘!$Z63)+((CD67+CQ67+DD67+DQ67)*$C$2)</f>
        <v>97</v>
      </c>
      <c r="X67" s="304">
        <f>INT((((改造舰娘!$AC63)-(改造舰娘!$AB63))*(((IF(D67=0,C67,D67))-1)/99))+改造舰娘!$AB63)+((CA67+CN67+DA67+DN67)*$C$2)</f>
        <v>33</v>
      </c>
      <c r="Y67" s="303">
        <f>INT((((改造舰娘!$AE63)-(改造舰娘!$AD63))*(((IF(D67=0,C67,D67))-1)/99))+改造舰娘!$AD63)+((BZ67+CM67+CZ67+DM67)*$C$2)</f>
        <v>74</v>
      </c>
      <c r="Z67" s="474" t="str">
        <f>IF(改造舰娘!$AF63=0,"",改造舰娘!$AF63)</f>
        <v/>
      </c>
      <c r="AA67" s="304" t="str">
        <f>IF(改造舰娘!$AG63="","",改造舰娘!$AG63)</f>
        <v/>
      </c>
      <c r="AB67" s="304" t="str">
        <f>IF(改造舰娘!$AH63="","",改造舰娘!$AH63)</f>
        <v/>
      </c>
      <c r="AC67" s="304" t="str">
        <f>IF(改造舰娘!$AI63="","",改造舰娘!$AI63)</f>
        <v/>
      </c>
      <c r="AD67" s="304">
        <f>IF(改造舰娘!$AJ63="","",改造舰娘!$AJ63)</f>
        <v>0</v>
      </c>
      <c r="AE67" s="305">
        <f>IF(改造舰娘!$AK63="","",改造舰娘!$AK63)</f>
        <v>0</v>
      </c>
      <c r="AF67" s="304" t="str">
        <f>IF(改造舰娘!$AL63="","",改造舰娘!$AL63)</f>
        <v/>
      </c>
      <c r="AG67" s="304" t="str">
        <f>IF(改造舰娘!$AM63="","",改造舰娘!$AM63)</f>
        <v/>
      </c>
      <c r="AH67" s="304" t="str">
        <f>IF(改造舰娘!$AN63="","",改造舰娘!$AN63)</f>
        <v/>
      </c>
      <c r="AI67" s="304" t="str">
        <f>IF(改造舰娘!$AO63="","",改造舰娘!$AO63)</f>
        <v/>
      </c>
      <c r="AJ67" s="304" t="str">
        <f>IF(改造舰娘!$AP63="","",改造舰娘!$AP63)</f>
        <v/>
      </c>
      <c r="AK67" s="303" t="str">
        <f>IF(改造舰娘!$AQ63="","",改造舰娘!$AQ63)</f>
        <v/>
      </c>
      <c r="AL67" s="306" t="str">
        <f>IF(改造舰娘!$AS63="","",改造舰娘!$AS63)</f>
        <v>S国双联130毫米炮</v>
      </c>
      <c r="AM67" s="306" t="str">
        <f>IF(改造舰娘!$AT63="","",改造舰娘!$AT63)</f>
        <v>S国BMB型深弹炮</v>
      </c>
      <c r="AN67" s="306" t="str">
        <f>IF(改造舰娘!$AU63="","",改造舰娘!$AU63)</f>
        <v/>
      </c>
      <c r="AO67" s="306" t="str">
        <f>IF(改造舰娘!$AV63="","",改造舰娘!$AV63)</f>
        <v/>
      </c>
      <c r="AP67" s="307" t="str">
        <f>IF(改造舰娘!$AW63="","",改造舰娘!$AW63)</f>
        <v>不死鸟的守护(3级)：自己和位置处于自己上方的一艘舰船的装甲+12，对空+12，回避+12。</v>
      </c>
      <c r="AQ67" s="308" t="str">
        <f>IF(改造舰娘!$AX63="","",改造舰娘!$AX63)</f>
        <v/>
      </c>
      <c r="AR67" s="304">
        <f>IF(改造舰娘!$AY63="","",改造舰娘!$AY63)</f>
        <v>15</v>
      </c>
      <c r="AS67" s="304">
        <f>IF(改造舰娘!$AZ63="","",改造舰娘!$AZ63)</f>
        <v>20</v>
      </c>
      <c r="AT67" s="304">
        <f>IF(改造舰娘!$BA63="","",改造舰娘!$BA63)</f>
        <v>0.48</v>
      </c>
      <c r="AU67" s="304">
        <f>IF(改造舰娘!$BB63="","",改造舰娘!$BB63)</f>
        <v>0.9</v>
      </c>
      <c r="AV67" s="305">
        <f>IF((改造舰娘!$BG63+改造舰娘!$BK63*$C$4)=0,"",(改造舰娘!$BG63+改造舰娘!$BK63*$C$4))</f>
        <v>4</v>
      </c>
      <c r="AW67" s="304">
        <f>IF((改造舰娘!$BH63+改造舰娘!$BL63*$C$4)=0,"",(改造舰娘!$BH63+改造舰娘!$BL63*$C$4))</f>
        <v>13</v>
      </c>
      <c r="AX67" s="304">
        <f>IF((改造舰娘!$BI63+改造舰娘!$BM63*$C$4)=0,"",(改造舰娘!$BI63+改造舰娘!$BM63*$C$4))</f>
        <v>9</v>
      </c>
      <c r="AY67" s="303">
        <f>IF((改造舰娘!$BJ63+改造舰娘!$BN63*$C$4)=0,"",(改造舰娘!$BJ63+改造舰娘!$BN63*$C$4))</f>
        <v>4</v>
      </c>
      <c r="AZ67" s="500">
        <f>IF(改造舰娘!BC63="","",改造舰娘!BC63)</f>
        <v>0</v>
      </c>
      <c r="BA67" s="500">
        <f>IF(改造舰娘!BD63="","",改造舰娘!BD63)</f>
        <v>25</v>
      </c>
      <c r="BB67" s="500">
        <f>IF(改造舰娘!BE63="","",改造舰娘!BE63)</f>
        <v>15</v>
      </c>
      <c r="BC67" s="498">
        <f>IF(改造舰娘!BF63="","",改造舰娘!BF63)</f>
        <v>0</v>
      </c>
      <c r="BD67" s="84" t="s">
        <v>5592</v>
      </c>
      <c r="BE67" s="339" t="b">
        <f>IF(改造舰娘!$BP63="","")</f>
        <v>0</v>
      </c>
      <c r="BF67" s="306" t="b">
        <f>IF(改造舰娘!$BQ63="","")</f>
        <v>0</v>
      </c>
      <c r="BG67" s="329" t="str">
        <f>IF(改造舰娘!$BR63="","")</f>
        <v/>
      </c>
      <c r="BH67" s="340" t="str">
        <f>IF(改造舰娘!$BS63="","")</f>
        <v/>
      </c>
      <c r="BU67" s="304">
        <f>IFERROR(VLOOKUP(AL67,装备!$B:$C,2,0),0)</f>
        <v>3</v>
      </c>
      <c r="BV67" s="304">
        <f>IFERROR(VLOOKUP($AL67,装备!$B:$Q,5,0),0)</f>
        <v>0</v>
      </c>
      <c r="BW67" s="304">
        <f>IFERROR(VLOOKUP($AL67,装备!$B:$Q,6,0),0)</f>
        <v>4</v>
      </c>
      <c r="BX67" s="304">
        <f>IFERROR(VLOOKUP($AL67,装备!$B:$Q,7,0),0)</f>
        <v>0</v>
      </c>
      <c r="BY67" s="304">
        <f>IFERROR(VLOOKUP($AL67,装备!$B:$Q,8,0),0)</f>
        <v>0</v>
      </c>
      <c r="BZ67" s="304">
        <f>IFERROR(VLOOKUP($AL67,装备!$B:$Q,9,0),0)</f>
        <v>0</v>
      </c>
      <c r="CA67" s="304">
        <f>IFERROR(VLOOKUP($AL67,装备!$B:$Q,10,0),0)</f>
        <v>0</v>
      </c>
      <c r="CB67" s="304">
        <f>IFERROR(VLOOKUP($AL67,装备!$B:$Q,11,0),0)</f>
        <v>0</v>
      </c>
      <c r="CC67" s="304" t="str">
        <f>IFERROR(VLOOKUP($AL67,装备!$B:$Q,12,0),0)</f>
        <v>短</v>
      </c>
      <c r="CD67" s="304">
        <f>IFERROR(VLOOKUP($AL67,装备!$B:$Q,13,0),0)</f>
        <v>0</v>
      </c>
      <c r="CE67" s="304">
        <f>IFERROR(VLOOKUP($AL67,装备!$B:$Q,14,0),0)</f>
        <v>0</v>
      </c>
      <c r="CF67" s="304">
        <f>IFERROR(VLOOKUP($AL67,装备!$B:$Q,16,0),0)</f>
        <v>1</v>
      </c>
      <c r="CG67" s="304">
        <f>IFERROR(VLOOKUP($AL67,装备!$B:$Q,5,0),0)</f>
        <v>0</v>
      </c>
      <c r="CH67" s="304">
        <f>IFERROR(VLOOKUP(AM67,装备!$B:$C,2,0),0)</f>
        <v>5</v>
      </c>
      <c r="CI67" s="304">
        <f>IFERROR(VLOOKUP($AM67,装备!$B:$Q,5,0),0)</f>
        <v>0</v>
      </c>
      <c r="CJ67" s="304">
        <f>IFERROR(VLOOKUP($AM67,装备!$B:$Q,6,0),0)</f>
        <v>0</v>
      </c>
      <c r="CK67" s="304">
        <f>IFERROR(VLOOKUP($AM67,装备!$B:$Q,7,0),0)</f>
        <v>0</v>
      </c>
      <c r="CL67" s="304">
        <f>IFERROR(VLOOKUP($AM67,装备!$B:$Q,8,0),0)</f>
        <v>0</v>
      </c>
      <c r="CM67" s="304">
        <f>IFERROR(VLOOKUP($AM67,装备!$B:$Q,9,0),0)</f>
        <v>8</v>
      </c>
      <c r="CN67" s="304">
        <f>IFERROR(VLOOKUP($AM67,装备!$B:$Q,10,0),0)</f>
        <v>0</v>
      </c>
      <c r="CO67" s="304">
        <f>IFERROR(VLOOKUP($AM67,装备!$B:$Q,11,0),0)</f>
        <v>2</v>
      </c>
      <c r="CP67" s="304" t="str">
        <f>IFERROR(VLOOKUP($AM67,装备!$B:$Q,12,0),0)</f>
        <v>短</v>
      </c>
      <c r="CQ67" s="304">
        <f>IFERROR(VLOOKUP($AM67,装备!$B:$Q,13,0),0)</f>
        <v>0</v>
      </c>
      <c r="CR67" s="304">
        <f>IFERROR(VLOOKUP($AM67,装备!$B:$Q,14,0),0)</f>
        <v>0</v>
      </c>
      <c r="CS67" s="304">
        <f>IFERROR(VLOOKUP($AM67,装备!$B:$Q,16,0),0)</f>
        <v>0</v>
      </c>
      <c r="CT67" s="304">
        <f>IFERROR(VLOOKUP($AM67,装备!$B:$Q,5,0),0)</f>
        <v>0</v>
      </c>
      <c r="CU67" s="304">
        <f>IFERROR(VLOOKUP(AN67,装备!$B:$C,2,0),0)</f>
        <v>0</v>
      </c>
      <c r="CV67" s="304">
        <f>IFERROR(VLOOKUP($AN67,装备!$B:$Q,5,0),0)</f>
        <v>0</v>
      </c>
      <c r="CW67" s="304">
        <f>IFERROR(VLOOKUP($AN67,装备!$B:$Q,6,0),0)</f>
        <v>0</v>
      </c>
      <c r="CX67" s="304">
        <f>IFERROR(VLOOKUP($AN67,装备!$B:$Q,7,0),0)</f>
        <v>0</v>
      </c>
      <c r="CY67" s="304">
        <f>IFERROR(VLOOKUP($AN67,装备!$B:$Q,8,0),0)</f>
        <v>0</v>
      </c>
      <c r="CZ67" s="304">
        <f>IFERROR(VLOOKUP($AN67,装备!$B:$Q,9,0),0)</f>
        <v>0</v>
      </c>
      <c r="DA67" s="304">
        <f>IFERROR(VLOOKUP($AN67,装备!$B:$Q,10,0),0)</f>
        <v>0</v>
      </c>
      <c r="DB67" s="304">
        <f>IFERROR(VLOOKUP($AN67,装备!$B:$Q,11,0),0)</f>
        <v>0</v>
      </c>
      <c r="DC67" s="304">
        <f>IFERROR(VLOOKUP($AN67,装备!$B:$Q,12,0),0)</f>
        <v>0</v>
      </c>
      <c r="DD67" s="304">
        <f>IFERROR(VLOOKUP($AN67,装备!$B:$Q,13,0),0)</f>
        <v>0</v>
      </c>
      <c r="DE67" s="304">
        <f>IFERROR(VLOOKUP($AN67,装备!$B:$Q,14,0),0)</f>
        <v>0</v>
      </c>
      <c r="DF67" s="304">
        <f>IFERROR(VLOOKUP($AN67,装备!$B:$Q,16,0),0)</f>
        <v>0</v>
      </c>
      <c r="DG67" s="304">
        <f>IFERROR(VLOOKUP($AN67,装备!$B:$Q,5,0),0)</f>
        <v>0</v>
      </c>
      <c r="DH67" s="304">
        <f>IFERROR(VLOOKUP(AO67,装备!$B:$C,2,0),0)</f>
        <v>0</v>
      </c>
      <c r="DI67" s="304">
        <f>IFERROR(VLOOKUP($AO67,装备!$B:$Q,5,0),0)</f>
        <v>0</v>
      </c>
      <c r="DJ67" s="304">
        <f>IFERROR(VLOOKUP($AO67,装备!$B:$Q,6,0),0)</f>
        <v>0</v>
      </c>
      <c r="DK67" s="304">
        <f>IFERROR(VLOOKUP($AO67,装备!$B:$Q,7,0),0)</f>
        <v>0</v>
      </c>
      <c r="DL67" s="304">
        <f>IFERROR(VLOOKUP($AO67,装备!$B:$Q,8,0),0)</f>
        <v>0</v>
      </c>
      <c r="DM67" s="304">
        <f>IFERROR(VLOOKUP($AO67,装备!$B:$Q,9,0),0)</f>
        <v>0</v>
      </c>
      <c r="DN67" s="304">
        <f>IFERROR(VLOOKUP($AO67,装备!$B:$Q,10,0),0)</f>
        <v>0</v>
      </c>
      <c r="DO67" s="304">
        <f>IFERROR(VLOOKUP($AO67,装备!$B:$Q,11,0),0)</f>
        <v>0</v>
      </c>
      <c r="DP67" s="304">
        <f>IFERROR(VLOOKUP($AO67,装备!$B:$Q,12,0),0)</f>
        <v>0</v>
      </c>
      <c r="DQ67" s="304">
        <f>IFERROR(VLOOKUP($AO67,装备!$B:$Q,13,0),0)</f>
        <v>0</v>
      </c>
      <c r="DR67" s="304">
        <f>IFERROR(VLOOKUP($AO67,装备!$B:$Q,14,0),0)</f>
        <v>0</v>
      </c>
      <c r="DS67" s="304">
        <f>IFERROR(VLOOKUP($AO67,装备!$B:$Q,16,0),0)</f>
        <v>0</v>
      </c>
      <c r="DT67" s="304">
        <f>IFERROR(VLOOKUP($AO67,装备!$B:$Q,5,0),0)</f>
        <v>0</v>
      </c>
    </row>
    <row r="68" spans="1:124">
      <c r="A68" s="301">
        <f>改造舰娘!$A64</f>
        <v>11007011</v>
      </c>
      <c r="B68" s="354" t="s">
        <v>223</v>
      </c>
      <c r="C68" s="323"/>
      <c r="D68" s="323">
        <f t="shared" si="0"/>
        <v>110</v>
      </c>
      <c r="E68" s="303">
        <f>改造舰娘!$C64</f>
        <v>4</v>
      </c>
      <c r="F68" s="304" t="str">
        <f>改造舰娘!$D64</f>
        <v>驱逐</v>
      </c>
      <c r="G68" s="304" t="str">
        <f>改造舰娘!$E64</f>
        <v>小型</v>
      </c>
      <c r="H68" s="304" t="str">
        <f>改造舰娘!$F64</f>
        <v>护卫舰</v>
      </c>
      <c r="I68" s="452">
        <f>改造舰娘!$AR64</f>
        <v>3</v>
      </c>
      <c r="J68" s="304" t="str">
        <f>改造舰娘!$G64</f>
        <v>日本</v>
      </c>
      <c r="K68" s="312">
        <f>改造舰娘!$H64+(BV68+CI68+CV68+DI68)*$C$2</f>
        <v>30</v>
      </c>
      <c r="L68" s="304">
        <f>改造舰娘!$I64</f>
        <v>2</v>
      </c>
      <c r="M68" s="304">
        <f>改造舰娘!$J64</f>
        <v>2</v>
      </c>
      <c r="N68" s="518">
        <f>改造舰娘!$K64</f>
        <v>2</v>
      </c>
      <c r="O68" s="304">
        <f>改造舰娘!$L64+((CE68+CR68+DE68+DR68)*$C$2)</f>
        <v>12</v>
      </c>
      <c r="P68" s="304" t="str">
        <f>IF($C$2=1,(IF(ISERROR(FIND("超长",改造舰娘!$M64&amp;CC68&amp;CP68&amp;DC68&amp;DP68,1)),IF(ISERROR(FIND("长",改造舰娘!$M64&amp;CC68&amp;CP68&amp;DC68&amp;DP68,1)),IF(ISERROR(FIND("中",改造舰娘!$M64&amp;CC68&amp;CP68&amp;DC68&amp;DP68,1)),IF(ISERROR(FIND("短",改造舰娘!$M64&amp;CC68&amp;CP68&amp;DC68&amp;DP68,1)),IF(ISERROR(FIND("无",改造舰娘!$M64&amp;CC68&amp;CP68&amp;DC68&amp;DP68,1)),0,"无"),"短"),"中"),"长"),"超长")),改造舰娘!$M64)</f>
        <v>短</v>
      </c>
      <c r="Q68" s="303">
        <f>改造舰娘!$N64</f>
        <v>38</v>
      </c>
      <c r="R68" s="304">
        <f>(改造舰娘!$P64)+(改造舰娘!$Q64)*$C$3+((BW68+CJ68+CW68+DJ68)*$C$2)</f>
        <v>37</v>
      </c>
      <c r="S68" s="304">
        <f>(改造舰娘!$R64)+(改造舰娘!$S64)*$C$3+((BY68+CL68+CY68+DL68)*$C$2)</f>
        <v>91</v>
      </c>
      <c r="T68" s="304">
        <f>(改造舰娘!$T64)+(改造舰娘!$U64)*$C$3+((BX68+CK68+CX68+DK68)*$C$2)</f>
        <v>38</v>
      </c>
      <c r="U68" s="304">
        <f>(改造舰娘!$V64)+(改造舰娘!$W64)*$C$3+((CG68+CT68+DG68+DT68)*$C$2)</f>
        <v>43</v>
      </c>
      <c r="V68" s="305">
        <f>INT((((改造舰娘!$Y64)-(改造舰娘!$X64))*(((IF(D68=0,C68,D68))-1)/99))+改造舰娘!$X64)+((CB68+CO68+DB68+DO68)*$C$2)</f>
        <v>93</v>
      </c>
      <c r="W68" s="304">
        <f>INT((((改造舰娘!$AA64)-(改造舰娘!$Z64))*(((IF(D68=0,C68,D68))-1)/99))+改造舰娘!$Z64)+((CD68+CQ68+DD68+DQ68)*$C$2)</f>
        <v>97</v>
      </c>
      <c r="X68" s="304">
        <f>INT((((改造舰娘!$AC64)-(改造舰娘!$AB64))*(((IF(D68=0,C68,D68))-1)/99))+改造舰娘!$AB64)+((CA68+CN68+DA68+DN68)*$C$2)</f>
        <v>40</v>
      </c>
      <c r="Y68" s="303">
        <f>INT((((改造舰娘!$AE64)-(改造舰娘!$AD64))*(((IF(D68=0,C68,D68))-1)/99))+改造舰娘!$AD64)+((BZ68+CM68+CZ68+DM68)*$C$2)</f>
        <v>69</v>
      </c>
      <c r="Z68" s="474" t="str">
        <f>IF(改造舰娘!$AF64=0,"",改造舰娘!$AF64)</f>
        <v/>
      </c>
      <c r="AA68" s="304" t="str">
        <f>IF(改造舰娘!$AG64="","",改造舰娘!$AG64)</f>
        <v/>
      </c>
      <c r="AB68" s="304" t="str">
        <f>IF(改造舰娘!$AH64="","",改造舰娘!$AH64)</f>
        <v/>
      </c>
      <c r="AC68" s="304" t="str">
        <f>IF(改造舰娘!$AI64="","",改造舰娘!$AI64)</f>
        <v/>
      </c>
      <c r="AD68" s="304">
        <f>IF(改造舰娘!$AJ64="","",改造舰娘!$AJ64)</f>
        <v>0</v>
      </c>
      <c r="AE68" s="305">
        <f>IF(改造舰娘!$AK64="","",改造舰娘!$AK64)</f>
        <v>0</v>
      </c>
      <c r="AF68" s="304" t="str">
        <f>IF(改造舰娘!$AL64="","",改造舰娘!$AL64)</f>
        <v/>
      </c>
      <c r="AG68" s="304" t="str">
        <f>IF(改造舰娘!$AM64="","",改造舰娘!$AM64)</f>
        <v/>
      </c>
      <c r="AH68" s="304" t="str">
        <f>IF(改造舰娘!$AN64="","",改造舰娘!$AN64)</f>
        <v/>
      </c>
      <c r="AI68" s="304" t="str">
        <f>IF(改造舰娘!$AO64="","",改造舰娘!$AO64)</f>
        <v/>
      </c>
      <c r="AJ68" s="304" t="str">
        <f>IF(改造舰娘!$AP64="","",改造舰娘!$AP64)</f>
        <v/>
      </c>
      <c r="AK68" s="303" t="str">
        <f>IF(改造舰娘!$AQ64="","",改造舰娘!$AQ64)</f>
        <v/>
      </c>
      <c r="AL68" s="306" t="str">
        <f>IF(改造舰娘!$AS64="","",改造舰娘!$AS64)</f>
        <v>J国12.7厘米连装炮</v>
      </c>
      <c r="AM68" s="306" t="str">
        <f>IF(改造舰娘!$AT64="","",改造舰娘!$AT64)</f>
        <v>61厘米三连装氧气鱼雷</v>
      </c>
      <c r="AN68" s="306" t="str">
        <f>IF(改造舰娘!$AU64="","",改造舰娘!$AU64)</f>
        <v/>
      </c>
      <c r="AO68" s="306" t="str">
        <f>IF(改造舰娘!$AV64="","",改造舰娘!$AV64)</f>
        <v/>
      </c>
      <c r="AP68" s="307" t="str">
        <f>IF(改造舰娘!$AW64="","",改造舰娘!$AW64)</f>
        <v>水雷魂(3级)：鱼雷战和夜战时有28%额外概率触发暴击。</v>
      </c>
      <c r="AQ68" s="308" t="str">
        <f>IF(改造舰娘!$AX64="","",改造舰娘!$AX64)</f>
        <v/>
      </c>
      <c r="AR68" s="304">
        <f>IF(改造舰娘!$AY64="","",改造舰娘!$AY64)</f>
        <v>15</v>
      </c>
      <c r="AS68" s="304">
        <f>IF(改造舰娘!$AZ64="","",改造舰娘!$AZ64)</f>
        <v>20</v>
      </c>
      <c r="AT68" s="304">
        <f>IF(改造舰娘!$BA64="","",改造舰娘!$BA64)</f>
        <v>0.48</v>
      </c>
      <c r="AU68" s="304">
        <f>IF(改造舰娘!$BB64="","",改造舰娘!$BB64)</f>
        <v>0.9</v>
      </c>
      <c r="AV68" s="305">
        <f>IF((改造舰娘!$BG64+改造舰娘!$BK64*$C$4)=0,"",(改造舰娘!$BG64+改造舰娘!$BK64*$C$4))</f>
        <v>7</v>
      </c>
      <c r="AW68" s="304">
        <f>IF((改造舰娘!$BH64+改造舰娘!$BL64*$C$4)=0,"",(改造舰娘!$BH64+改造舰娘!$BL64*$C$4))</f>
        <v>11</v>
      </c>
      <c r="AX68" s="304">
        <f>IF((改造舰娘!$BI64+改造舰娘!$BM64*$C$4)=0,"",(改造舰娘!$BI64+改造舰娘!$BM64*$C$4))</f>
        <v>11</v>
      </c>
      <c r="AY68" s="303" t="str">
        <f>IF((改造舰娘!$BJ64+改造舰娘!$BN64*$C$4)=0,"",(改造舰娘!$BJ64+改造舰娘!$BN64*$C$4))</f>
        <v/>
      </c>
      <c r="AZ68" s="500">
        <f>IF(改造舰娘!BC64="","",改造舰娘!BC64)</f>
        <v>0</v>
      </c>
      <c r="BA68" s="500">
        <f>IF(改造舰娘!BD64="","",改造舰娘!BD64)</f>
        <v>39</v>
      </c>
      <c r="BB68" s="500">
        <f>IF(改造舰娘!BE64="","",改造舰娘!BE64)</f>
        <v>13</v>
      </c>
      <c r="BC68" s="498">
        <f>IF(改造舰娘!BF64="","",改造舰娘!BF64)</f>
        <v>0</v>
      </c>
      <c r="BD68" s="125" t="s">
        <v>5593</v>
      </c>
      <c r="BE68" s="339" t="b">
        <f>IF(改造舰娘!$BP64="","")</f>
        <v>0</v>
      </c>
      <c r="BF68" s="306" t="b">
        <f>IF(改造舰娘!$BQ64="","")</f>
        <v>0</v>
      </c>
      <c r="BG68" s="329" t="str">
        <f>IF(改造舰娘!$BR64="","")</f>
        <v/>
      </c>
      <c r="BH68" s="340" t="str">
        <f>IF(改造舰娘!$BS64="","")</f>
        <v/>
      </c>
      <c r="BU68" s="304">
        <f>IFERROR(VLOOKUP(AL68,装备!$B:$C,2,0),0)</f>
        <v>2</v>
      </c>
      <c r="BV68" s="304">
        <f>IFERROR(VLOOKUP($AL68,装备!$B:$Q,5,0),0)</f>
        <v>0</v>
      </c>
      <c r="BW68" s="304">
        <f>IFERROR(VLOOKUP($AL68,装备!$B:$Q,6,0),0)</f>
        <v>2</v>
      </c>
      <c r="BX68" s="304">
        <f>IFERROR(VLOOKUP($AL68,装备!$B:$Q,7,0),0)</f>
        <v>0</v>
      </c>
      <c r="BY68" s="304">
        <f>IFERROR(VLOOKUP($AL68,装备!$B:$Q,8,0),0)</f>
        <v>0</v>
      </c>
      <c r="BZ68" s="304">
        <f>IFERROR(VLOOKUP($AL68,装备!$B:$Q,9,0),0)</f>
        <v>0</v>
      </c>
      <c r="CA68" s="304">
        <f>IFERROR(VLOOKUP($AL68,装备!$B:$Q,10,0),0)</f>
        <v>0</v>
      </c>
      <c r="CB68" s="304">
        <f>IFERROR(VLOOKUP($AL68,装备!$B:$Q,11,0),0)</f>
        <v>0</v>
      </c>
      <c r="CC68" s="304" t="str">
        <f>IFERROR(VLOOKUP($AL68,装备!$B:$Q,12,0),0)</f>
        <v>短</v>
      </c>
      <c r="CD68" s="304">
        <f>IFERROR(VLOOKUP($AL68,装备!$B:$Q,13,0),0)</f>
        <v>0</v>
      </c>
      <c r="CE68" s="304">
        <f>IFERROR(VLOOKUP($AL68,装备!$B:$Q,14,0),0)</f>
        <v>0</v>
      </c>
      <c r="CF68" s="304">
        <f>IFERROR(VLOOKUP($AL68,装备!$B:$Q,16,0),0)</f>
        <v>2</v>
      </c>
      <c r="CG68" s="304">
        <f>IFERROR(VLOOKUP($AL68,装备!$B:$Q,5,0),0)</f>
        <v>0</v>
      </c>
      <c r="CH68" s="304">
        <f>IFERROR(VLOOKUP(AM68,装备!$B:$C,2,0),0)</f>
        <v>4</v>
      </c>
      <c r="CI68" s="304">
        <f>IFERROR(VLOOKUP($AM68,装备!$B:$Q,5,0),0)</f>
        <v>0</v>
      </c>
      <c r="CJ68" s="304">
        <f>IFERROR(VLOOKUP($AM68,装备!$B:$Q,6,0),0)</f>
        <v>0</v>
      </c>
      <c r="CK68" s="304">
        <f>IFERROR(VLOOKUP($AM68,装备!$B:$Q,7,0),0)</f>
        <v>0</v>
      </c>
      <c r="CL68" s="304">
        <f>IFERROR(VLOOKUP($AM68,装备!$B:$Q,8,0),0)</f>
        <v>8</v>
      </c>
      <c r="CM68" s="304">
        <f>IFERROR(VLOOKUP($AM68,装备!$B:$Q,9,0),0)</f>
        <v>0</v>
      </c>
      <c r="CN68" s="304">
        <f>IFERROR(VLOOKUP($AM68,装备!$B:$Q,10,0),0)</f>
        <v>0</v>
      </c>
      <c r="CO68" s="304">
        <f>IFERROR(VLOOKUP($AM68,装备!$B:$Q,11,0),0)</f>
        <v>1</v>
      </c>
      <c r="CP68" s="304" t="str">
        <f>IFERROR(VLOOKUP($AM68,装备!$B:$Q,12,0),0)</f>
        <v>无</v>
      </c>
      <c r="CQ68" s="304">
        <f>IFERROR(VLOOKUP($AM68,装备!$B:$Q,13,0),0)</f>
        <v>0</v>
      </c>
      <c r="CR68" s="304">
        <f>IFERROR(VLOOKUP($AM68,装备!$B:$Q,14,0),0)</f>
        <v>0</v>
      </c>
      <c r="CS68" s="304">
        <f>IFERROR(VLOOKUP($AM68,装备!$B:$Q,16,0),0)</f>
        <v>0</v>
      </c>
      <c r="CT68" s="304">
        <f>IFERROR(VLOOKUP($AM68,装备!$B:$Q,5,0),0)</f>
        <v>0</v>
      </c>
      <c r="CU68" s="304">
        <f>IFERROR(VLOOKUP(AN68,装备!$B:$C,2,0),0)</f>
        <v>0</v>
      </c>
      <c r="CV68" s="304">
        <f>IFERROR(VLOOKUP($AN68,装备!$B:$Q,5,0),0)</f>
        <v>0</v>
      </c>
      <c r="CW68" s="304">
        <f>IFERROR(VLOOKUP($AN68,装备!$B:$Q,6,0),0)</f>
        <v>0</v>
      </c>
      <c r="CX68" s="304">
        <f>IFERROR(VLOOKUP($AN68,装备!$B:$Q,7,0),0)</f>
        <v>0</v>
      </c>
      <c r="CY68" s="304">
        <f>IFERROR(VLOOKUP($AN68,装备!$B:$Q,8,0),0)</f>
        <v>0</v>
      </c>
      <c r="CZ68" s="304">
        <f>IFERROR(VLOOKUP($AN68,装备!$B:$Q,9,0),0)</f>
        <v>0</v>
      </c>
      <c r="DA68" s="304">
        <f>IFERROR(VLOOKUP($AN68,装备!$B:$Q,10,0),0)</f>
        <v>0</v>
      </c>
      <c r="DB68" s="304">
        <f>IFERROR(VLOOKUP($AN68,装备!$B:$Q,11,0),0)</f>
        <v>0</v>
      </c>
      <c r="DC68" s="304">
        <f>IFERROR(VLOOKUP($AN68,装备!$B:$Q,12,0),0)</f>
        <v>0</v>
      </c>
      <c r="DD68" s="304">
        <f>IFERROR(VLOOKUP($AN68,装备!$B:$Q,13,0),0)</f>
        <v>0</v>
      </c>
      <c r="DE68" s="304">
        <f>IFERROR(VLOOKUP($AN68,装备!$B:$Q,14,0),0)</f>
        <v>0</v>
      </c>
      <c r="DF68" s="304">
        <f>IFERROR(VLOOKUP($AN68,装备!$B:$Q,16,0),0)</f>
        <v>0</v>
      </c>
      <c r="DG68" s="304">
        <f>IFERROR(VLOOKUP($AN68,装备!$B:$Q,5,0),0)</f>
        <v>0</v>
      </c>
      <c r="DH68" s="304">
        <f>IFERROR(VLOOKUP(AO68,装备!$B:$C,2,0),0)</f>
        <v>0</v>
      </c>
      <c r="DI68" s="304">
        <f>IFERROR(VLOOKUP($AO68,装备!$B:$Q,5,0),0)</f>
        <v>0</v>
      </c>
      <c r="DJ68" s="304">
        <f>IFERROR(VLOOKUP($AO68,装备!$B:$Q,6,0),0)</f>
        <v>0</v>
      </c>
      <c r="DK68" s="304">
        <f>IFERROR(VLOOKUP($AO68,装备!$B:$Q,7,0),0)</f>
        <v>0</v>
      </c>
      <c r="DL68" s="304">
        <f>IFERROR(VLOOKUP($AO68,装备!$B:$Q,8,0),0)</f>
        <v>0</v>
      </c>
      <c r="DM68" s="304">
        <f>IFERROR(VLOOKUP($AO68,装备!$B:$Q,9,0),0)</f>
        <v>0</v>
      </c>
      <c r="DN68" s="304">
        <f>IFERROR(VLOOKUP($AO68,装备!$B:$Q,10,0),0)</f>
        <v>0</v>
      </c>
      <c r="DO68" s="304">
        <f>IFERROR(VLOOKUP($AO68,装备!$B:$Q,11,0),0)</f>
        <v>0</v>
      </c>
      <c r="DP68" s="304">
        <f>IFERROR(VLOOKUP($AO68,装备!$B:$Q,12,0),0)</f>
        <v>0</v>
      </c>
      <c r="DQ68" s="304">
        <f>IFERROR(VLOOKUP($AO68,装备!$B:$Q,13,0),0)</f>
        <v>0</v>
      </c>
      <c r="DR68" s="304">
        <f>IFERROR(VLOOKUP($AO68,装备!$B:$Q,14,0),0)</f>
        <v>0</v>
      </c>
      <c r="DS68" s="304">
        <f>IFERROR(VLOOKUP($AO68,装备!$B:$Q,16,0),0)</f>
        <v>0</v>
      </c>
      <c r="DT68" s="304">
        <f>IFERROR(VLOOKUP($AO68,装备!$B:$Q,5,0),0)</f>
        <v>0</v>
      </c>
    </row>
    <row r="69" spans="1:124" ht="40.5">
      <c r="A69" s="301">
        <f>改造舰娘!$A65</f>
        <v>11007111</v>
      </c>
      <c r="B69" s="354" t="s">
        <v>224</v>
      </c>
      <c r="C69" s="323"/>
      <c r="D69" s="323">
        <f t="shared" si="0"/>
        <v>110</v>
      </c>
      <c r="E69" s="303">
        <f>改造舰娘!$C65</f>
        <v>4</v>
      </c>
      <c r="F69" s="304" t="str">
        <f>改造舰娘!$D65</f>
        <v>驱逐</v>
      </c>
      <c r="G69" s="304" t="str">
        <f>改造舰娘!$E65</f>
        <v>小型</v>
      </c>
      <c r="H69" s="304" t="str">
        <f>改造舰娘!$F65</f>
        <v>护卫舰</v>
      </c>
      <c r="I69" s="452">
        <f>改造舰娘!$AR65</f>
        <v>3</v>
      </c>
      <c r="J69" s="304" t="str">
        <f>改造舰娘!$G65</f>
        <v>日本</v>
      </c>
      <c r="K69" s="312">
        <f>改造舰娘!$H65+(BV69+CI69+CV69+DI69)*$C$2</f>
        <v>30</v>
      </c>
      <c r="L69" s="304">
        <f>改造舰娘!$I65</f>
        <v>2</v>
      </c>
      <c r="M69" s="304">
        <f>改造舰娘!$J65</f>
        <v>3</v>
      </c>
      <c r="N69" s="518">
        <f>改造舰娘!$K65</f>
        <v>3</v>
      </c>
      <c r="O69" s="304">
        <f>改造舰娘!$L65+((CE69+CR69+DE69+DR69)*$C$2)</f>
        <v>10</v>
      </c>
      <c r="P69" s="304" t="str">
        <f>IF($C$2=1,(IF(ISERROR(FIND("超长",改造舰娘!$M65&amp;CC69&amp;CP69&amp;DC69&amp;DP69,1)),IF(ISERROR(FIND("长",改造舰娘!$M65&amp;CC69&amp;CP69&amp;DC69&amp;DP69,1)),IF(ISERROR(FIND("中",改造舰娘!$M65&amp;CC69&amp;CP69&amp;DC69&amp;DP69,1)),IF(ISERROR(FIND("短",改造舰娘!$M65&amp;CC69&amp;CP69&amp;DC69&amp;DP69,1)),IF(ISERROR(FIND("无",改造舰娘!$M65&amp;CC69&amp;CP69&amp;DC69&amp;DP69,1)),0,"无"),"短"),"中"),"长"),"超长")),改造舰娘!$M65)</f>
        <v>短</v>
      </c>
      <c r="Q69" s="303">
        <f>改造舰娘!$N65</f>
        <v>38</v>
      </c>
      <c r="R69" s="304">
        <f>(改造舰娘!$P65)+(改造舰娘!$Q65)*$C$3+((BW69+CJ69+CW69+DJ69)*$C$2)</f>
        <v>37</v>
      </c>
      <c r="S69" s="304">
        <f>(改造舰娘!$R65)+(改造舰娘!$S65)*$C$3+((BY69+CL69+CY69+DL69)*$C$2)</f>
        <v>91</v>
      </c>
      <c r="T69" s="304">
        <f>(改造舰娘!$T65)+(改造舰娘!$U65)*$C$3+((BX69+CK69+CX69+DK69)*$C$2)</f>
        <v>38</v>
      </c>
      <c r="U69" s="304">
        <f>(改造舰娘!$V65)+(改造舰娘!$W65)*$C$3+((CG69+CT69+DG69+DT69)*$C$2)</f>
        <v>43</v>
      </c>
      <c r="V69" s="305">
        <f>INT((((改造舰娘!$Y65)-(改造舰娘!$X65))*(((IF(D69=0,C69,D69))-1)/99))+改造舰娘!$X65)+((CB69+CO69+DB69+DO69)*$C$2)</f>
        <v>93</v>
      </c>
      <c r="W69" s="304">
        <f>INT((((改造舰娘!$AA65)-(改造舰娘!$Z65))*(((IF(D69=0,C69,D69))-1)/99))+改造舰娘!$Z65)+((CD69+CQ69+DD69+DQ69)*$C$2)</f>
        <v>97</v>
      </c>
      <c r="X69" s="304">
        <f>INT((((改造舰娘!$AC65)-(改造舰娘!$AB65))*(((IF(D69=0,C69,D69))-1)/99))+改造舰娘!$AB65)+((CA69+CN69+DA69+DN69)*$C$2)</f>
        <v>40</v>
      </c>
      <c r="Y69" s="303">
        <f>INT((((改造舰娘!$AE65)-(改造舰娘!$AD65))*(((IF(D69=0,C69,D69))-1)/99))+改造舰娘!$AD65)+((BZ69+CM69+CZ69+DM69)*$C$2)</f>
        <v>69</v>
      </c>
      <c r="Z69" s="474" t="str">
        <f>IF(改造舰娘!$AF65=0,"",改造舰娘!$AF65)</f>
        <v/>
      </c>
      <c r="AA69" s="304" t="str">
        <f>IF(改造舰娘!$AG65="","",改造舰娘!$AG65)</f>
        <v/>
      </c>
      <c r="AB69" s="304" t="str">
        <f>IF(改造舰娘!$AH65="","",改造舰娘!$AH65)</f>
        <v/>
      </c>
      <c r="AC69" s="304" t="str">
        <f>IF(改造舰娘!$AI65="","",改造舰娘!$AI65)</f>
        <v/>
      </c>
      <c r="AD69" s="304">
        <f>IF(改造舰娘!$AJ65="","",改造舰娘!$AJ65)</f>
        <v>0</v>
      </c>
      <c r="AE69" s="305">
        <f>IF(改造舰娘!$AK65="","",改造舰娘!$AK65)</f>
        <v>0</v>
      </c>
      <c r="AF69" s="304" t="str">
        <f>IF(改造舰娘!$AL65="","",改造舰娘!$AL65)</f>
        <v/>
      </c>
      <c r="AG69" s="304" t="str">
        <f>IF(改造舰娘!$AM65="","",改造舰娘!$AM65)</f>
        <v/>
      </c>
      <c r="AH69" s="304" t="str">
        <f>IF(改造舰娘!$AN65="","",改造舰娘!$AN65)</f>
        <v/>
      </c>
      <c r="AI69" s="304" t="str">
        <f>IF(改造舰娘!$AO65="","",改造舰娘!$AO65)</f>
        <v/>
      </c>
      <c r="AJ69" s="304" t="str">
        <f>IF(改造舰娘!$AP65="","",改造舰娘!$AP65)</f>
        <v/>
      </c>
      <c r="AK69" s="303" t="str">
        <f>IF(改造舰娘!$AQ65="","",改造舰娘!$AQ65)</f>
        <v/>
      </c>
      <c r="AL69" s="306" t="str">
        <f>IF(改造舰娘!$AS65="","",改造舰娘!$AS65)</f>
        <v>J国12.7厘米连装炮</v>
      </c>
      <c r="AM69" s="306" t="str">
        <f>IF(改造舰娘!$AT65="","",改造舰娘!$AT65)</f>
        <v>61厘米三连装氧气鱼雷</v>
      </c>
      <c r="AN69" s="306" t="str">
        <f>IF(改造舰娘!$AU65="","",改造舰娘!$AU65)</f>
        <v/>
      </c>
      <c r="AO69" s="306" t="str">
        <f>IF(改造舰娘!$AV65="","",改造舰娘!$AV65)</f>
        <v/>
      </c>
      <c r="AP69" s="307" t="str">
        <f>IF(改造舰娘!$AW65="","",改造舰娘!$AW65)</f>
        <v>无意撞击(3级)：炮击战时35%概率发动，无视目标装甲对目标造成目标当前耐久值50%伤害（上限200点），该次攻击必定命中（该技能大破状态不能发动）。</v>
      </c>
      <c r="AQ69" s="308" t="str">
        <f>IF(改造舰娘!$AX65="","",改造舰娘!$AX65)</f>
        <v/>
      </c>
      <c r="AR69" s="304">
        <f>IF(改造舰娘!$AY65="","",改造舰娘!$AY65)</f>
        <v>15</v>
      </c>
      <c r="AS69" s="304">
        <f>IF(改造舰娘!$AZ65="","",改造舰娘!$AZ65)</f>
        <v>20</v>
      </c>
      <c r="AT69" s="304">
        <f>IF(改造舰娘!$BA65="","",改造舰娘!$BA65)</f>
        <v>0.48</v>
      </c>
      <c r="AU69" s="304">
        <f>IF(改造舰娘!$BB65="","",改造舰娘!$BB65)</f>
        <v>0.9</v>
      </c>
      <c r="AV69" s="305">
        <f>IF((改造舰娘!$BG65+改造舰娘!$BK65*$C$4)=0,"",(改造舰娘!$BG65+改造舰娘!$BK65*$C$4))</f>
        <v>7</v>
      </c>
      <c r="AW69" s="304">
        <f>IF((改造舰娘!$BH65+改造舰娘!$BL65*$C$4)=0,"",(改造舰娘!$BH65+改造舰娘!$BL65*$C$4))</f>
        <v>11</v>
      </c>
      <c r="AX69" s="304">
        <f>IF((改造舰娘!$BI65+改造舰娘!$BM65*$C$4)=0,"",(改造舰娘!$BI65+改造舰娘!$BM65*$C$4))</f>
        <v>11</v>
      </c>
      <c r="AY69" s="303" t="str">
        <f>IF((改造舰娘!$BJ65+改造舰娘!$BN65*$C$4)=0,"",(改造舰娘!$BJ65+改造舰娘!$BN65*$C$4))</f>
        <v/>
      </c>
      <c r="AZ69" s="500">
        <f>IF(改造舰娘!BC65="","",改造舰娘!BC65)</f>
        <v>0</v>
      </c>
      <c r="BA69" s="500">
        <f>IF(改造舰娘!BD65="","",改造舰娘!BD65)</f>
        <v>39</v>
      </c>
      <c r="BB69" s="500">
        <f>IF(改造舰娘!BE65="","",改造舰娘!BE65)</f>
        <v>13</v>
      </c>
      <c r="BC69" s="498">
        <f>IF(改造舰娘!BF65="","",改造舰娘!BF65)</f>
        <v>0</v>
      </c>
      <c r="BD69" s="125" t="s">
        <v>5594</v>
      </c>
      <c r="BE69" s="339" t="b">
        <f>IF(改造舰娘!$BP65="","")</f>
        <v>0</v>
      </c>
      <c r="BF69" s="306" t="b">
        <f>IF(改造舰娘!$BQ65="","")</f>
        <v>0</v>
      </c>
      <c r="BG69" s="329" t="str">
        <f>IF(改造舰娘!$BR65="","")</f>
        <v/>
      </c>
      <c r="BH69" s="340" t="str">
        <f>IF(改造舰娘!$BS65="","")</f>
        <v/>
      </c>
      <c r="BU69" s="304">
        <f>IFERROR(VLOOKUP(AL69,装备!$B:$C,2,0),0)</f>
        <v>2</v>
      </c>
      <c r="BV69" s="304">
        <f>IFERROR(VLOOKUP($AL69,装备!$B:$Q,5,0),0)</f>
        <v>0</v>
      </c>
      <c r="BW69" s="304">
        <f>IFERROR(VLOOKUP($AL69,装备!$B:$Q,6,0),0)</f>
        <v>2</v>
      </c>
      <c r="BX69" s="304">
        <f>IFERROR(VLOOKUP($AL69,装备!$B:$Q,7,0),0)</f>
        <v>0</v>
      </c>
      <c r="BY69" s="304">
        <f>IFERROR(VLOOKUP($AL69,装备!$B:$Q,8,0),0)</f>
        <v>0</v>
      </c>
      <c r="BZ69" s="304">
        <f>IFERROR(VLOOKUP($AL69,装备!$B:$Q,9,0),0)</f>
        <v>0</v>
      </c>
      <c r="CA69" s="304">
        <f>IFERROR(VLOOKUP($AL69,装备!$B:$Q,10,0),0)</f>
        <v>0</v>
      </c>
      <c r="CB69" s="304">
        <f>IFERROR(VLOOKUP($AL69,装备!$B:$Q,11,0),0)</f>
        <v>0</v>
      </c>
      <c r="CC69" s="304" t="str">
        <f>IFERROR(VLOOKUP($AL69,装备!$B:$Q,12,0),0)</f>
        <v>短</v>
      </c>
      <c r="CD69" s="304">
        <f>IFERROR(VLOOKUP($AL69,装备!$B:$Q,13,0),0)</f>
        <v>0</v>
      </c>
      <c r="CE69" s="304">
        <f>IFERROR(VLOOKUP($AL69,装备!$B:$Q,14,0),0)</f>
        <v>0</v>
      </c>
      <c r="CF69" s="304">
        <f>IFERROR(VLOOKUP($AL69,装备!$B:$Q,16,0),0)</f>
        <v>2</v>
      </c>
      <c r="CG69" s="304">
        <f>IFERROR(VLOOKUP($AL69,装备!$B:$Q,5,0),0)</f>
        <v>0</v>
      </c>
      <c r="CH69" s="304">
        <f>IFERROR(VLOOKUP(AM69,装备!$B:$C,2,0),0)</f>
        <v>4</v>
      </c>
      <c r="CI69" s="304">
        <f>IFERROR(VLOOKUP($AM69,装备!$B:$Q,5,0),0)</f>
        <v>0</v>
      </c>
      <c r="CJ69" s="304">
        <f>IFERROR(VLOOKUP($AM69,装备!$B:$Q,6,0),0)</f>
        <v>0</v>
      </c>
      <c r="CK69" s="304">
        <f>IFERROR(VLOOKUP($AM69,装备!$B:$Q,7,0),0)</f>
        <v>0</v>
      </c>
      <c r="CL69" s="304">
        <f>IFERROR(VLOOKUP($AM69,装备!$B:$Q,8,0),0)</f>
        <v>8</v>
      </c>
      <c r="CM69" s="304">
        <f>IFERROR(VLOOKUP($AM69,装备!$B:$Q,9,0),0)</f>
        <v>0</v>
      </c>
      <c r="CN69" s="304">
        <f>IFERROR(VLOOKUP($AM69,装备!$B:$Q,10,0),0)</f>
        <v>0</v>
      </c>
      <c r="CO69" s="304">
        <f>IFERROR(VLOOKUP($AM69,装备!$B:$Q,11,0),0)</f>
        <v>1</v>
      </c>
      <c r="CP69" s="304" t="str">
        <f>IFERROR(VLOOKUP($AM69,装备!$B:$Q,12,0),0)</f>
        <v>无</v>
      </c>
      <c r="CQ69" s="304">
        <f>IFERROR(VLOOKUP($AM69,装备!$B:$Q,13,0),0)</f>
        <v>0</v>
      </c>
      <c r="CR69" s="304">
        <f>IFERROR(VLOOKUP($AM69,装备!$B:$Q,14,0),0)</f>
        <v>0</v>
      </c>
      <c r="CS69" s="304">
        <f>IFERROR(VLOOKUP($AM69,装备!$B:$Q,16,0),0)</f>
        <v>0</v>
      </c>
      <c r="CT69" s="304">
        <f>IFERROR(VLOOKUP($AM69,装备!$B:$Q,5,0),0)</f>
        <v>0</v>
      </c>
      <c r="CU69" s="304">
        <f>IFERROR(VLOOKUP(AN69,装备!$B:$C,2,0),0)</f>
        <v>0</v>
      </c>
      <c r="CV69" s="304">
        <f>IFERROR(VLOOKUP($AN69,装备!$B:$Q,5,0),0)</f>
        <v>0</v>
      </c>
      <c r="CW69" s="304">
        <f>IFERROR(VLOOKUP($AN69,装备!$B:$Q,6,0),0)</f>
        <v>0</v>
      </c>
      <c r="CX69" s="304">
        <f>IFERROR(VLOOKUP($AN69,装备!$B:$Q,7,0),0)</f>
        <v>0</v>
      </c>
      <c r="CY69" s="304">
        <f>IFERROR(VLOOKUP($AN69,装备!$B:$Q,8,0),0)</f>
        <v>0</v>
      </c>
      <c r="CZ69" s="304">
        <f>IFERROR(VLOOKUP($AN69,装备!$B:$Q,9,0),0)</f>
        <v>0</v>
      </c>
      <c r="DA69" s="304">
        <f>IFERROR(VLOOKUP($AN69,装备!$B:$Q,10,0),0)</f>
        <v>0</v>
      </c>
      <c r="DB69" s="304">
        <f>IFERROR(VLOOKUP($AN69,装备!$B:$Q,11,0),0)</f>
        <v>0</v>
      </c>
      <c r="DC69" s="304">
        <f>IFERROR(VLOOKUP($AN69,装备!$B:$Q,12,0),0)</f>
        <v>0</v>
      </c>
      <c r="DD69" s="304">
        <f>IFERROR(VLOOKUP($AN69,装备!$B:$Q,13,0),0)</f>
        <v>0</v>
      </c>
      <c r="DE69" s="304">
        <f>IFERROR(VLOOKUP($AN69,装备!$B:$Q,14,0),0)</f>
        <v>0</v>
      </c>
      <c r="DF69" s="304">
        <f>IFERROR(VLOOKUP($AN69,装备!$B:$Q,16,0),0)</f>
        <v>0</v>
      </c>
      <c r="DG69" s="304">
        <f>IFERROR(VLOOKUP($AN69,装备!$B:$Q,5,0),0)</f>
        <v>0</v>
      </c>
      <c r="DH69" s="304">
        <f>IFERROR(VLOOKUP(AO69,装备!$B:$C,2,0),0)</f>
        <v>0</v>
      </c>
      <c r="DI69" s="304">
        <f>IFERROR(VLOOKUP($AO69,装备!$B:$Q,5,0),0)</f>
        <v>0</v>
      </c>
      <c r="DJ69" s="304">
        <f>IFERROR(VLOOKUP($AO69,装备!$B:$Q,6,0),0)</f>
        <v>0</v>
      </c>
      <c r="DK69" s="304">
        <f>IFERROR(VLOOKUP($AO69,装备!$B:$Q,7,0),0)</f>
        <v>0</v>
      </c>
      <c r="DL69" s="304">
        <f>IFERROR(VLOOKUP($AO69,装备!$B:$Q,8,0),0)</f>
        <v>0</v>
      </c>
      <c r="DM69" s="304">
        <f>IFERROR(VLOOKUP($AO69,装备!$B:$Q,9,0),0)</f>
        <v>0</v>
      </c>
      <c r="DN69" s="304">
        <f>IFERROR(VLOOKUP($AO69,装备!$B:$Q,10,0),0)</f>
        <v>0</v>
      </c>
      <c r="DO69" s="304">
        <f>IFERROR(VLOOKUP($AO69,装备!$B:$Q,11,0),0)</f>
        <v>0</v>
      </c>
      <c r="DP69" s="304">
        <f>IFERROR(VLOOKUP($AO69,装备!$B:$Q,12,0),0)</f>
        <v>0</v>
      </c>
      <c r="DQ69" s="304">
        <f>IFERROR(VLOOKUP($AO69,装备!$B:$Q,13,0),0)</f>
        <v>0</v>
      </c>
      <c r="DR69" s="304">
        <f>IFERROR(VLOOKUP($AO69,装备!$B:$Q,14,0),0)</f>
        <v>0</v>
      </c>
      <c r="DS69" s="304">
        <f>IFERROR(VLOOKUP($AO69,装备!$B:$Q,16,0),0)</f>
        <v>0</v>
      </c>
      <c r="DT69" s="304">
        <f>IFERROR(VLOOKUP($AO69,装备!$B:$Q,5,0),0)</f>
        <v>0</v>
      </c>
    </row>
    <row r="70" spans="1:124" ht="27">
      <c r="A70" s="301">
        <f>改造舰娘!$A66</f>
        <v>11007211</v>
      </c>
      <c r="B70" s="354" t="s">
        <v>604</v>
      </c>
      <c r="C70" s="323"/>
      <c r="D70" s="323">
        <f t="shared" si="0"/>
        <v>110</v>
      </c>
      <c r="E70" s="303">
        <f>改造舰娘!$C66</f>
        <v>4</v>
      </c>
      <c r="F70" s="304" t="str">
        <f>改造舰娘!$D66</f>
        <v>驱逐</v>
      </c>
      <c r="G70" s="304" t="str">
        <f>改造舰娘!$E66</f>
        <v>小型</v>
      </c>
      <c r="H70" s="304" t="str">
        <f>改造舰娘!$F66</f>
        <v>护卫舰</v>
      </c>
      <c r="I70" s="452">
        <f>改造舰娘!$AR66</f>
        <v>3</v>
      </c>
      <c r="J70" s="304" t="str">
        <f>改造舰娘!$G66</f>
        <v>日本</v>
      </c>
      <c r="K70" s="312">
        <f>改造舰娘!$H66+(BV70+CI70+CV70+DI70)*$C$2</f>
        <v>30</v>
      </c>
      <c r="L70" s="304">
        <f>改造舰娘!$I66</f>
        <v>2</v>
      </c>
      <c r="M70" s="304">
        <f>改造舰娘!$J66</f>
        <v>5</v>
      </c>
      <c r="N70" s="518">
        <f>改造舰娘!$K66</f>
        <v>5</v>
      </c>
      <c r="O70" s="304">
        <f>改造舰娘!$L66+((CE70+CR70+DE70+DR70)*$C$2)</f>
        <v>10</v>
      </c>
      <c r="P70" s="304" t="str">
        <f>IF($C$2=1,(IF(ISERROR(FIND("超长",改造舰娘!$M66&amp;CC70&amp;CP70&amp;DC70&amp;DP70,1)),IF(ISERROR(FIND("长",改造舰娘!$M66&amp;CC70&amp;CP70&amp;DC70&amp;DP70,1)),IF(ISERROR(FIND("中",改造舰娘!$M66&amp;CC70&amp;CP70&amp;DC70&amp;DP70,1)),IF(ISERROR(FIND("短",改造舰娘!$M66&amp;CC70&amp;CP70&amp;DC70&amp;DP70,1)),IF(ISERROR(FIND("无",改造舰娘!$M66&amp;CC70&amp;CP70&amp;DC70&amp;DP70,1)),0,"无"),"短"),"中"),"长"),"超长")),改造舰娘!$M66)</f>
        <v>短</v>
      </c>
      <c r="Q70" s="303">
        <f>改造舰娘!$N66</f>
        <v>38</v>
      </c>
      <c r="R70" s="304">
        <f>(改造舰娘!$P66)+(改造舰娘!$Q66)*$C$3+((BW70+CJ70+CW70+DJ70)*$C$2)</f>
        <v>40</v>
      </c>
      <c r="S70" s="304">
        <f>(改造舰娘!$R66)+(改造舰娘!$S66)*$C$3+((BY70+CL70+CY70+DL70)*$C$2)</f>
        <v>95</v>
      </c>
      <c r="T70" s="304">
        <f>(改造舰娘!$T66)+(改造舰娘!$U66)*$C$3+((BX70+CK70+CX70+DK70)*$C$2)</f>
        <v>38</v>
      </c>
      <c r="U70" s="304">
        <f>(改造舰娘!$V66)+(改造舰娘!$W66)*$C$3+((CG70+CT70+DG70+DT70)*$C$2)</f>
        <v>48</v>
      </c>
      <c r="V70" s="305">
        <f>INT((((改造舰娘!$Y66)-(改造舰娘!$X66))*(((IF(D70=0,C70,D70))-1)/99))+改造舰娘!$X66)+((CB70+CO70+DB70+DO70)*$C$2)</f>
        <v>93</v>
      </c>
      <c r="W70" s="304">
        <f>INT((((改造舰娘!$AA66)-(改造舰娘!$Z66))*(((IF(D70=0,C70,D70))-1)/99))+改造舰娘!$Z66)+((CD70+CQ70+DD70+DQ70)*$C$2)</f>
        <v>97</v>
      </c>
      <c r="X70" s="304">
        <f>INT((((改造舰娘!$AC66)-(改造舰娘!$AB66))*(((IF(D70=0,C70,D70))-1)/99))+改造舰娘!$AB66)+((CA70+CN70+DA70+DN70)*$C$2)</f>
        <v>41</v>
      </c>
      <c r="Y70" s="303">
        <f>INT((((改造舰娘!$AE66)-(改造舰娘!$AD66))*(((IF(D70=0,C70,D70))-1)/99))+改造舰娘!$AD66)+((BZ70+CM70+CZ70+DM70)*$C$2)</f>
        <v>64</v>
      </c>
      <c r="Z70" s="474" t="str">
        <f>IF(改造舰娘!$AF66=0,"",改造舰娘!$AF66)</f>
        <v/>
      </c>
      <c r="AA70" s="304" t="str">
        <f>IF(改造舰娘!$AG66="","",改造舰娘!$AG66)</f>
        <v/>
      </c>
      <c r="AB70" s="304" t="str">
        <f>IF(改造舰娘!$AH66="","",改造舰娘!$AH66)</f>
        <v/>
      </c>
      <c r="AC70" s="304" t="str">
        <f>IF(改造舰娘!$AI66="","",改造舰娘!$AI66)</f>
        <v/>
      </c>
      <c r="AD70" s="304">
        <f>IF(改造舰娘!$AJ66="","",改造舰娘!$AJ66)</f>
        <v>0</v>
      </c>
      <c r="AE70" s="305">
        <f>IF(改造舰娘!$AK66="","",改造舰娘!$AK66)</f>
        <v>0</v>
      </c>
      <c r="AF70" s="304" t="str">
        <f>IF(改造舰娘!$AL66="","",改造舰娘!$AL66)</f>
        <v/>
      </c>
      <c r="AG70" s="304" t="str">
        <f>IF(改造舰娘!$AM66="","",改造舰娘!$AM66)</f>
        <v/>
      </c>
      <c r="AH70" s="304" t="str">
        <f>IF(改造舰娘!$AN66="","",改造舰娘!$AN66)</f>
        <v/>
      </c>
      <c r="AI70" s="304" t="str">
        <f>IF(改造舰娘!$AO66="","",改造舰娘!$AO66)</f>
        <v/>
      </c>
      <c r="AJ70" s="304" t="str">
        <f>IF(改造舰娘!$AP66="","",改造舰娘!$AP66)</f>
        <v/>
      </c>
      <c r="AK70" s="303" t="str">
        <f>IF(改造舰娘!$AQ66="","",改造舰娘!$AQ66)</f>
        <v/>
      </c>
      <c r="AL70" s="306" t="str">
        <f>IF(改造舰娘!$AS66="","",改造舰娘!$AS66)</f>
        <v>J国12.7厘米连装炮</v>
      </c>
      <c r="AM70" s="306" t="str">
        <f>IF(改造舰娘!$AT66="","",改造舰娘!$AT66)</f>
        <v>61厘米三连装氧气鱼雷</v>
      </c>
      <c r="AN70" s="306" t="str">
        <f>IF(改造舰娘!$AU66="","",改造舰娘!$AU66)</f>
        <v/>
      </c>
      <c r="AO70" s="306" t="str">
        <f>IF(改造舰娘!$AV66="","",改造舰娘!$AV66)</f>
        <v/>
      </c>
      <c r="AP70" s="307" t="str">
        <f>IF(改造舰娘!$AW66="","",改造舰娘!$AW66)</f>
        <v>所罗门的鬼神(3级)：攻击威力不会因为自身的耐久损伤而降低，并且夜战时火力，鱼雷，命中，回避增加30%。</v>
      </c>
      <c r="AQ70" s="308" t="str">
        <f>IF(改造舰娘!$AX66="","",改造舰娘!$AX66)</f>
        <v/>
      </c>
      <c r="AR70" s="304">
        <f>IF(改造舰娘!$AY66="","",改造舰娘!$AY66)</f>
        <v>15</v>
      </c>
      <c r="AS70" s="304">
        <f>IF(改造舰娘!$AZ66="","",改造舰娘!$AZ66)</f>
        <v>20</v>
      </c>
      <c r="AT70" s="304">
        <f>IF(改造舰娘!$BA66="","",改造舰娘!$BA66)</f>
        <v>0.48</v>
      </c>
      <c r="AU70" s="304">
        <f>IF(改造舰娘!$BB66="","",改造舰娘!$BB66)</f>
        <v>0.9</v>
      </c>
      <c r="AV70" s="305">
        <f>IF((改造舰娘!$BG66+改造舰娘!$BK66*$C$4)=0,"",(改造舰娘!$BG66+改造舰娘!$BK66*$C$4))</f>
        <v>7</v>
      </c>
      <c r="AW70" s="304">
        <f>IF((改造舰娘!$BH66+改造舰娘!$BL66*$C$4)=0,"",(改造舰娘!$BH66+改造舰娘!$BL66*$C$4))</f>
        <v>11</v>
      </c>
      <c r="AX70" s="304">
        <f>IF((改造舰娘!$BI66+改造舰娘!$BM66*$C$4)=0,"",(改造舰娘!$BI66+改造舰娘!$BM66*$C$4))</f>
        <v>11</v>
      </c>
      <c r="AY70" s="303" t="str">
        <f>IF((改造舰娘!$BJ66+改造舰娘!$BN66*$C$4)=0,"",(改造舰娘!$BJ66+改造舰娘!$BN66*$C$4))</f>
        <v/>
      </c>
      <c r="AZ70" s="500">
        <f>IF(改造舰娘!BC66="","",改造舰娘!BC66)</f>
        <v>0</v>
      </c>
      <c r="BA70" s="500">
        <f>IF(改造舰娘!BD66="","",改造舰娘!BD66)</f>
        <v>43</v>
      </c>
      <c r="BB70" s="500">
        <f>IF(改造舰娘!BE66="","",改造舰娘!BE66)</f>
        <v>13</v>
      </c>
      <c r="BC70" s="498">
        <f>IF(改造舰娘!BF66="","",改造舰娘!BF66)</f>
        <v>0</v>
      </c>
      <c r="BD70" s="125" t="s">
        <v>5595</v>
      </c>
      <c r="BE70" s="339" t="b">
        <f>IF(改造舰娘!$BP66="","")</f>
        <v>0</v>
      </c>
      <c r="BF70" s="306" t="b">
        <f>IF(改造舰娘!$BQ66="","")</f>
        <v>0</v>
      </c>
      <c r="BG70" s="329" t="str">
        <f>IF(改造舰娘!$BR66="","")</f>
        <v/>
      </c>
      <c r="BH70" s="340" t="str">
        <f>IF(改造舰娘!$BS66="","")</f>
        <v/>
      </c>
      <c r="BU70" s="304">
        <f>IFERROR(VLOOKUP(AL70,装备!$B:$C,2,0),0)</f>
        <v>2</v>
      </c>
      <c r="BV70" s="304">
        <f>IFERROR(VLOOKUP($AL70,装备!$B:$Q,5,0),0)</f>
        <v>0</v>
      </c>
      <c r="BW70" s="304">
        <f>IFERROR(VLOOKUP($AL70,装备!$B:$Q,6,0),0)</f>
        <v>2</v>
      </c>
      <c r="BX70" s="304">
        <f>IFERROR(VLOOKUP($AL70,装备!$B:$Q,7,0),0)</f>
        <v>0</v>
      </c>
      <c r="BY70" s="304">
        <f>IFERROR(VLOOKUP($AL70,装备!$B:$Q,8,0),0)</f>
        <v>0</v>
      </c>
      <c r="BZ70" s="304">
        <f>IFERROR(VLOOKUP($AL70,装备!$B:$Q,9,0),0)</f>
        <v>0</v>
      </c>
      <c r="CA70" s="304">
        <f>IFERROR(VLOOKUP($AL70,装备!$B:$Q,10,0),0)</f>
        <v>0</v>
      </c>
      <c r="CB70" s="304">
        <f>IFERROR(VLOOKUP($AL70,装备!$B:$Q,11,0),0)</f>
        <v>0</v>
      </c>
      <c r="CC70" s="304" t="str">
        <f>IFERROR(VLOOKUP($AL70,装备!$B:$Q,12,0),0)</f>
        <v>短</v>
      </c>
      <c r="CD70" s="304">
        <f>IFERROR(VLOOKUP($AL70,装备!$B:$Q,13,0),0)</f>
        <v>0</v>
      </c>
      <c r="CE70" s="304">
        <f>IFERROR(VLOOKUP($AL70,装备!$B:$Q,14,0),0)</f>
        <v>0</v>
      </c>
      <c r="CF70" s="304">
        <f>IFERROR(VLOOKUP($AL70,装备!$B:$Q,16,0),0)</f>
        <v>2</v>
      </c>
      <c r="CG70" s="304">
        <f>IFERROR(VLOOKUP($AL70,装备!$B:$Q,5,0),0)</f>
        <v>0</v>
      </c>
      <c r="CH70" s="304">
        <f>IFERROR(VLOOKUP(AM70,装备!$B:$C,2,0),0)</f>
        <v>4</v>
      </c>
      <c r="CI70" s="304">
        <f>IFERROR(VLOOKUP($AM70,装备!$B:$Q,5,0),0)</f>
        <v>0</v>
      </c>
      <c r="CJ70" s="304">
        <f>IFERROR(VLOOKUP($AM70,装备!$B:$Q,6,0),0)</f>
        <v>0</v>
      </c>
      <c r="CK70" s="304">
        <f>IFERROR(VLOOKUP($AM70,装备!$B:$Q,7,0),0)</f>
        <v>0</v>
      </c>
      <c r="CL70" s="304">
        <f>IFERROR(VLOOKUP($AM70,装备!$B:$Q,8,0),0)</f>
        <v>8</v>
      </c>
      <c r="CM70" s="304">
        <f>IFERROR(VLOOKUP($AM70,装备!$B:$Q,9,0),0)</f>
        <v>0</v>
      </c>
      <c r="CN70" s="304">
        <f>IFERROR(VLOOKUP($AM70,装备!$B:$Q,10,0),0)</f>
        <v>0</v>
      </c>
      <c r="CO70" s="304">
        <f>IFERROR(VLOOKUP($AM70,装备!$B:$Q,11,0),0)</f>
        <v>1</v>
      </c>
      <c r="CP70" s="304" t="str">
        <f>IFERROR(VLOOKUP($AM70,装备!$B:$Q,12,0),0)</f>
        <v>无</v>
      </c>
      <c r="CQ70" s="304">
        <f>IFERROR(VLOOKUP($AM70,装备!$B:$Q,13,0),0)</f>
        <v>0</v>
      </c>
      <c r="CR70" s="304">
        <f>IFERROR(VLOOKUP($AM70,装备!$B:$Q,14,0),0)</f>
        <v>0</v>
      </c>
      <c r="CS70" s="304">
        <f>IFERROR(VLOOKUP($AM70,装备!$B:$Q,16,0),0)</f>
        <v>0</v>
      </c>
      <c r="CT70" s="304">
        <f>IFERROR(VLOOKUP($AM70,装备!$B:$Q,5,0),0)</f>
        <v>0</v>
      </c>
      <c r="CU70" s="304">
        <f>IFERROR(VLOOKUP(AN70,装备!$B:$C,2,0),0)</f>
        <v>0</v>
      </c>
      <c r="CV70" s="304">
        <f>IFERROR(VLOOKUP($AN70,装备!$B:$Q,5,0),0)</f>
        <v>0</v>
      </c>
      <c r="CW70" s="304">
        <f>IFERROR(VLOOKUP($AN70,装备!$B:$Q,6,0),0)</f>
        <v>0</v>
      </c>
      <c r="CX70" s="304">
        <f>IFERROR(VLOOKUP($AN70,装备!$B:$Q,7,0),0)</f>
        <v>0</v>
      </c>
      <c r="CY70" s="304">
        <f>IFERROR(VLOOKUP($AN70,装备!$B:$Q,8,0),0)</f>
        <v>0</v>
      </c>
      <c r="CZ70" s="304">
        <f>IFERROR(VLOOKUP($AN70,装备!$B:$Q,9,0),0)</f>
        <v>0</v>
      </c>
      <c r="DA70" s="304">
        <f>IFERROR(VLOOKUP($AN70,装备!$B:$Q,10,0),0)</f>
        <v>0</v>
      </c>
      <c r="DB70" s="304">
        <f>IFERROR(VLOOKUP($AN70,装备!$B:$Q,11,0),0)</f>
        <v>0</v>
      </c>
      <c r="DC70" s="304">
        <f>IFERROR(VLOOKUP($AN70,装备!$B:$Q,12,0),0)</f>
        <v>0</v>
      </c>
      <c r="DD70" s="304">
        <f>IFERROR(VLOOKUP($AN70,装备!$B:$Q,13,0),0)</f>
        <v>0</v>
      </c>
      <c r="DE70" s="304">
        <f>IFERROR(VLOOKUP($AN70,装备!$B:$Q,14,0),0)</f>
        <v>0</v>
      </c>
      <c r="DF70" s="304">
        <f>IFERROR(VLOOKUP($AN70,装备!$B:$Q,16,0),0)</f>
        <v>0</v>
      </c>
      <c r="DG70" s="304">
        <f>IFERROR(VLOOKUP($AN70,装备!$B:$Q,5,0),0)</f>
        <v>0</v>
      </c>
      <c r="DH70" s="304">
        <f>IFERROR(VLOOKUP(AO70,装备!$B:$C,2,0),0)</f>
        <v>0</v>
      </c>
      <c r="DI70" s="304">
        <f>IFERROR(VLOOKUP($AO70,装备!$B:$Q,5,0),0)</f>
        <v>0</v>
      </c>
      <c r="DJ70" s="304">
        <f>IFERROR(VLOOKUP($AO70,装备!$B:$Q,6,0),0)</f>
        <v>0</v>
      </c>
      <c r="DK70" s="304">
        <f>IFERROR(VLOOKUP($AO70,装备!$B:$Q,7,0),0)</f>
        <v>0</v>
      </c>
      <c r="DL70" s="304">
        <f>IFERROR(VLOOKUP($AO70,装备!$B:$Q,8,0),0)</f>
        <v>0</v>
      </c>
      <c r="DM70" s="304">
        <f>IFERROR(VLOOKUP($AO70,装备!$B:$Q,9,0),0)</f>
        <v>0</v>
      </c>
      <c r="DN70" s="304">
        <f>IFERROR(VLOOKUP($AO70,装备!$B:$Q,10,0),0)</f>
        <v>0</v>
      </c>
      <c r="DO70" s="304">
        <f>IFERROR(VLOOKUP($AO70,装备!$B:$Q,11,0),0)</f>
        <v>0</v>
      </c>
      <c r="DP70" s="304">
        <f>IFERROR(VLOOKUP($AO70,装备!$B:$Q,12,0),0)</f>
        <v>0</v>
      </c>
      <c r="DQ70" s="304">
        <f>IFERROR(VLOOKUP($AO70,装备!$B:$Q,13,0),0)</f>
        <v>0</v>
      </c>
      <c r="DR70" s="304">
        <f>IFERROR(VLOOKUP($AO70,装备!$B:$Q,14,0),0)</f>
        <v>0</v>
      </c>
      <c r="DS70" s="304">
        <f>IFERROR(VLOOKUP($AO70,装备!$B:$Q,16,0),0)</f>
        <v>0</v>
      </c>
      <c r="DT70" s="304">
        <f>IFERROR(VLOOKUP($AO70,装备!$B:$Q,5,0),0)</f>
        <v>0</v>
      </c>
    </row>
    <row r="71" spans="1:124">
      <c r="A71" s="301">
        <f>改造舰娘!$A67</f>
        <v>11007311</v>
      </c>
      <c r="B71" s="354" t="s">
        <v>225</v>
      </c>
      <c r="C71" s="323"/>
      <c r="D71" s="323">
        <f t="shared" ref="D71:D134" si="1">$C$1</f>
        <v>110</v>
      </c>
      <c r="E71" s="303">
        <f>改造舰娘!$C67</f>
        <v>3</v>
      </c>
      <c r="F71" s="304" t="str">
        <f>改造舰娘!$D67</f>
        <v>驱逐</v>
      </c>
      <c r="G71" s="304" t="str">
        <f>改造舰娘!$E67</f>
        <v>小型</v>
      </c>
      <c r="H71" s="304" t="str">
        <f>改造舰娘!$F67</f>
        <v>护卫舰</v>
      </c>
      <c r="I71" s="452">
        <f>改造舰娘!$AR67</f>
        <v>3</v>
      </c>
      <c r="J71" s="304" t="str">
        <f>改造舰娘!$G67</f>
        <v>日本</v>
      </c>
      <c r="K71" s="312">
        <f>改造舰娘!$H67+(BV71+CI71+CV71+DI71)*$C$2</f>
        <v>30</v>
      </c>
      <c r="L71" s="304">
        <f>改造舰娘!$I67</f>
        <v>2</v>
      </c>
      <c r="M71" s="304">
        <f>改造舰娘!$J67</f>
        <v>2</v>
      </c>
      <c r="N71" s="518">
        <f>改造舰娘!$K67</f>
        <v>3</v>
      </c>
      <c r="O71" s="304">
        <f>改造舰娘!$L67+((CE71+CR71+DE71+DR71)*$C$2)</f>
        <v>10</v>
      </c>
      <c r="P71" s="304" t="str">
        <f>IF($C$2=1,(IF(ISERROR(FIND("超长",改造舰娘!$M67&amp;CC71&amp;CP71&amp;DC71&amp;DP71,1)),IF(ISERROR(FIND("长",改造舰娘!$M67&amp;CC71&amp;CP71&amp;DC71&amp;DP71,1)),IF(ISERROR(FIND("中",改造舰娘!$M67&amp;CC71&amp;CP71&amp;DC71&amp;DP71,1)),IF(ISERROR(FIND("短",改造舰娘!$M67&amp;CC71&amp;CP71&amp;DC71&amp;DP71,1)),IF(ISERROR(FIND("无",改造舰娘!$M67&amp;CC71&amp;CP71&amp;DC71&amp;DP71,1)),0,"无"),"短"),"中"),"长"),"超长")),改造舰娘!$M67)</f>
        <v>短</v>
      </c>
      <c r="Q71" s="303">
        <f>改造舰娘!$N67</f>
        <v>38</v>
      </c>
      <c r="R71" s="304">
        <f>(改造舰娘!$P67)+(改造舰娘!$Q67)*$C$3+((BW71+CJ71+CW71+DJ71)*$C$2)</f>
        <v>37</v>
      </c>
      <c r="S71" s="304">
        <f>(改造舰娘!$R67)+(改造舰娘!$S67)*$C$3+((BY71+CL71+CY71+DL71)*$C$2)</f>
        <v>91</v>
      </c>
      <c r="T71" s="304">
        <f>(改造舰娘!$T67)+(改造舰娘!$U67)*$C$3+((BX71+CK71+CX71+DK71)*$C$2)</f>
        <v>38</v>
      </c>
      <c r="U71" s="304">
        <f>(改造舰娘!$V67)+(改造舰娘!$W67)*$C$3+((CG71+CT71+DG71+DT71)*$C$2)</f>
        <v>48</v>
      </c>
      <c r="V71" s="305">
        <f>INT((((改造舰娘!$Y67)-(改造舰娘!$X67))*(((IF(D71=0,C71,D71))-1)/99))+改造舰娘!$X67)+((CB71+CO71+DB71+DO71)*$C$2)</f>
        <v>92</v>
      </c>
      <c r="W71" s="304">
        <f>INT((((改造舰娘!$AA67)-(改造舰娘!$Z67))*(((IF(D71=0,C71,D71))-1)/99))+改造舰娘!$Z67)+((CD71+CQ71+DD71+DQ71)*$C$2)</f>
        <v>97</v>
      </c>
      <c r="X71" s="304">
        <f>INT((((改造舰娘!$AC67)-(改造舰娘!$AB67))*(((IF(D71=0,C71,D71))-1)/99))+改造舰娘!$AB67)+((CA71+CN71+DA71+DN71)*$C$2)</f>
        <v>40</v>
      </c>
      <c r="Y71" s="303">
        <f>INT((((改造舰娘!$AE67)-(改造舰娘!$AD67))*(((IF(D71=0,C71,D71))-1)/99))+改造舰娘!$AD67)+((BZ71+CM71+CZ71+DM71)*$C$2)</f>
        <v>64</v>
      </c>
      <c r="Z71" s="474" t="str">
        <f>IF(改造舰娘!$AF67=0,"",改造舰娘!$AF67)</f>
        <v/>
      </c>
      <c r="AA71" s="304" t="str">
        <f>IF(改造舰娘!$AG67="","",改造舰娘!$AG67)</f>
        <v/>
      </c>
      <c r="AB71" s="304" t="str">
        <f>IF(改造舰娘!$AH67="","",改造舰娘!$AH67)</f>
        <v/>
      </c>
      <c r="AC71" s="304" t="str">
        <f>IF(改造舰娘!$AI67="","",改造舰娘!$AI67)</f>
        <v/>
      </c>
      <c r="AD71" s="304">
        <f>IF(改造舰娘!$AJ67="","",改造舰娘!$AJ67)</f>
        <v>0</v>
      </c>
      <c r="AE71" s="305">
        <f>IF(改造舰娘!$AK67="","",改造舰娘!$AK67)</f>
        <v>0</v>
      </c>
      <c r="AF71" s="304" t="str">
        <f>IF(改造舰娘!$AL67="","",改造舰娘!$AL67)</f>
        <v/>
      </c>
      <c r="AG71" s="304" t="str">
        <f>IF(改造舰娘!$AM67="","",改造舰娘!$AM67)</f>
        <v/>
      </c>
      <c r="AH71" s="304" t="str">
        <f>IF(改造舰娘!$AN67="","",改造舰娘!$AN67)</f>
        <v/>
      </c>
      <c r="AI71" s="304" t="str">
        <f>IF(改造舰娘!$AO67="","",改造舰娘!$AO67)</f>
        <v/>
      </c>
      <c r="AJ71" s="304" t="str">
        <f>IF(改造舰娘!$AP67="","",改造舰娘!$AP67)</f>
        <v/>
      </c>
      <c r="AK71" s="303" t="str">
        <f>IF(改造舰娘!$AQ67="","",改造舰娘!$AQ67)</f>
        <v/>
      </c>
      <c r="AL71" s="306" t="str">
        <f>IF(改造舰娘!$AS67="","",改造舰娘!$AS67)</f>
        <v>J国12.7厘米连装炮</v>
      </c>
      <c r="AM71" s="306" t="str">
        <f>IF(改造舰娘!$AT67="","",改造舰娘!$AT67)</f>
        <v>61厘米三连装氧气鱼雷</v>
      </c>
      <c r="AN71" s="306" t="str">
        <f>IF(改造舰娘!$AU67="","",改造舰娘!$AU67)</f>
        <v/>
      </c>
      <c r="AO71" s="306" t="str">
        <f>IF(改造舰娘!$AV67="","",改造舰娘!$AV67)</f>
        <v/>
      </c>
      <c r="AP71" s="307" t="str">
        <f>IF(改造舰娘!$AW67="","",改造舰娘!$AW67)</f>
        <v>水雷魂(3级)：鱼雷战和夜战时有28%额外概率触发暴击。</v>
      </c>
      <c r="AQ71" s="308" t="str">
        <f>IF(改造舰娘!$AX67="","",改造舰娘!$AX67)</f>
        <v/>
      </c>
      <c r="AR71" s="304">
        <f>IF(改造舰娘!$AY67="","",改造舰娘!$AY67)</f>
        <v>15</v>
      </c>
      <c r="AS71" s="304">
        <f>IF(改造舰娘!$AZ67="","",改造舰娘!$AZ67)</f>
        <v>20</v>
      </c>
      <c r="AT71" s="304">
        <f>IF(改造舰娘!$BA67="","",改造舰娘!$BA67)</f>
        <v>0.48</v>
      </c>
      <c r="AU71" s="304">
        <f>IF(改造舰娘!$BB67="","",改造舰娘!$BB67)</f>
        <v>0.9</v>
      </c>
      <c r="AV71" s="305">
        <f>IF((改造舰娘!$BG67+改造舰娘!$BK67*$C$4)=0,"",(改造舰娘!$BG67+改造舰娘!$BK67*$C$4))</f>
        <v>7</v>
      </c>
      <c r="AW71" s="304">
        <f>IF((改造舰娘!$BH67+改造舰娘!$BL67*$C$4)=0,"",(改造舰娘!$BH67+改造舰娘!$BL67*$C$4))</f>
        <v>11</v>
      </c>
      <c r="AX71" s="304">
        <f>IF((改造舰娘!$BI67+改造舰娘!$BM67*$C$4)=0,"",(改造舰娘!$BI67+改造舰娘!$BM67*$C$4))</f>
        <v>11</v>
      </c>
      <c r="AY71" s="303" t="str">
        <f>IF((改造舰娘!$BJ67+改造舰娘!$BN67*$C$4)=0,"",(改造舰娘!$BJ67+改造舰娘!$BN67*$C$4))</f>
        <v/>
      </c>
      <c r="AZ71" s="500">
        <f>IF(改造舰娘!BC67="","",改造舰娘!BC67)</f>
        <v>0</v>
      </c>
      <c r="BA71" s="500">
        <f>IF(改造舰娘!BD67="","",改造舰娘!BD67)</f>
        <v>39</v>
      </c>
      <c r="BB71" s="500">
        <f>IF(改造舰娘!BE67="","",改造舰娘!BE67)</f>
        <v>13</v>
      </c>
      <c r="BC71" s="498">
        <f>IF(改造舰娘!BF67="","",改造舰娘!BF67)</f>
        <v>0</v>
      </c>
      <c r="BD71" s="125" t="s">
        <v>5596</v>
      </c>
      <c r="BE71" s="339" t="b">
        <f>IF(改造舰娘!$BP67="","")</f>
        <v>0</v>
      </c>
      <c r="BF71" s="306" t="b">
        <f>IF(改造舰娘!$BQ67="","")</f>
        <v>0</v>
      </c>
      <c r="BG71" s="329" t="str">
        <f>IF(改造舰娘!$BR67="","")</f>
        <v/>
      </c>
      <c r="BH71" s="340" t="str">
        <f>IF(改造舰娘!$BS67="","")</f>
        <v/>
      </c>
      <c r="BU71" s="304">
        <f>IFERROR(VLOOKUP(AL71,装备!$B:$C,2,0),0)</f>
        <v>2</v>
      </c>
      <c r="BV71" s="304">
        <f>IFERROR(VLOOKUP($AL71,装备!$B:$Q,5,0),0)</f>
        <v>0</v>
      </c>
      <c r="BW71" s="304">
        <f>IFERROR(VLOOKUP($AL71,装备!$B:$Q,6,0),0)</f>
        <v>2</v>
      </c>
      <c r="BX71" s="304">
        <f>IFERROR(VLOOKUP($AL71,装备!$B:$Q,7,0),0)</f>
        <v>0</v>
      </c>
      <c r="BY71" s="304">
        <f>IFERROR(VLOOKUP($AL71,装备!$B:$Q,8,0),0)</f>
        <v>0</v>
      </c>
      <c r="BZ71" s="304">
        <f>IFERROR(VLOOKUP($AL71,装备!$B:$Q,9,0),0)</f>
        <v>0</v>
      </c>
      <c r="CA71" s="304">
        <f>IFERROR(VLOOKUP($AL71,装备!$B:$Q,10,0),0)</f>
        <v>0</v>
      </c>
      <c r="CB71" s="304">
        <f>IFERROR(VLOOKUP($AL71,装备!$B:$Q,11,0),0)</f>
        <v>0</v>
      </c>
      <c r="CC71" s="304" t="str">
        <f>IFERROR(VLOOKUP($AL71,装备!$B:$Q,12,0),0)</f>
        <v>短</v>
      </c>
      <c r="CD71" s="304">
        <f>IFERROR(VLOOKUP($AL71,装备!$B:$Q,13,0),0)</f>
        <v>0</v>
      </c>
      <c r="CE71" s="304">
        <f>IFERROR(VLOOKUP($AL71,装备!$B:$Q,14,0),0)</f>
        <v>0</v>
      </c>
      <c r="CF71" s="304">
        <f>IFERROR(VLOOKUP($AL71,装备!$B:$Q,16,0),0)</f>
        <v>2</v>
      </c>
      <c r="CG71" s="304">
        <f>IFERROR(VLOOKUP($AL71,装备!$B:$Q,5,0),0)</f>
        <v>0</v>
      </c>
      <c r="CH71" s="304">
        <f>IFERROR(VLOOKUP(AM71,装备!$B:$C,2,0),0)</f>
        <v>4</v>
      </c>
      <c r="CI71" s="304">
        <f>IFERROR(VLOOKUP($AM71,装备!$B:$Q,5,0),0)</f>
        <v>0</v>
      </c>
      <c r="CJ71" s="304">
        <f>IFERROR(VLOOKUP($AM71,装备!$B:$Q,6,0),0)</f>
        <v>0</v>
      </c>
      <c r="CK71" s="304">
        <f>IFERROR(VLOOKUP($AM71,装备!$B:$Q,7,0),0)</f>
        <v>0</v>
      </c>
      <c r="CL71" s="304">
        <f>IFERROR(VLOOKUP($AM71,装备!$B:$Q,8,0),0)</f>
        <v>8</v>
      </c>
      <c r="CM71" s="304">
        <f>IFERROR(VLOOKUP($AM71,装备!$B:$Q,9,0),0)</f>
        <v>0</v>
      </c>
      <c r="CN71" s="304">
        <f>IFERROR(VLOOKUP($AM71,装备!$B:$Q,10,0),0)</f>
        <v>0</v>
      </c>
      <c r="CO71" s="304">
        <f>IFERROR(VLOOKUP($AM71,装备!$B:$Q,11,0),0)</f>
        <v>1</v>
      </c>
      <c r="CP71" s="304" t="str">
        <f>IFERROR(VLOOKUP($AM71,装备!$B:$Q,12,0),0)</f>
        <v>无</v>
      </c>
      <c r="CQ71" s="304">
        <f>IFERROR(VLOOKUP($AM71,装备!$B:$Q,13,0),0)</f>
        <v>0</v>
      </c>
      <c r="CR71" s="304">
        <f>IFERROR(VLOOKUP($AM71,装备!$B:$Q,14,0),0)</f>
        <v>0</v>
      </c>
      <c r="CS71" s="304">
        <f>IFERROR(VLOOKUP($AM71,装备!$B:$Q,16,0),0)</f>
        <v>0</v>
      </c>
      <c r="CT71" s="304">
        <f>IFERROR(VLOOKUP($AM71,装备!$B:$Q,5,0),0)</f>
        <v>0</v>
      </c>
      <c r="CU71" s="304">
        <f>IFERROR(VLOOKUP(AN71,装备!$B:$C,2,0),0)</f>
        <v>0</v>
      </c>
      <c r="CV71" s="304">
        <f>IFERROR(VLOOKUP($AN71,装备!$B:$Q,5,0),0)</f>
        <v>0</v>
      </c>
      <c r="CW71" s="304">
        <f>IFERROR(VLOOKUP($AN71,装备!$B:$Q,6,0),0)</f>
        <v>0</v>
      </c>
      <c r="CX71" s="304">
        <f>IFERROR(VLOOKUP($AN71,装备!$B:$Q,7,0),0)</f>
        <v>0</v>
      </c>
      <c r="CY71" s="304">
        <f>IFERROR(VLOOKUP($AN71,装备!$B:$Q,8,0),0)</f>
        <v>0</v>
      </c>
      <c r="CZ71" s="304">
        <f>IFERROR(VLOOKUP($AN71,装备!$B:$Q,9,0),0)</f>
        <v>0</v>
      </c>
      <c r="DA71" s="304">
        <f>IFERROR(VLOOKUP($AN71,装备!$B:$Q,10,0),0)</f>
        <v>0</v>
      </c>
      <c r="DB71" s="304">
        <f>IFERROR(VLOOKUP($AN71,装备!$B:$Q,11,0),0)</f>
        <v>0</v>
      </c>
      <c r="DC71" s="304">
        <f>IFERROR(VLOOKUP($AN71,装备!$B:$Q,12,0),0)</f>
        <v>0</v>
      </c>
      <c r="DD71" s="304">
        <f>IFERROR(VLOOKUP($AN71,装备!$B:$Q,13,0),0)</f>
        <v>0</v>
      </c>
      <c r="DE71" s="304">
        <f>IFERROR(VLOOKUP($AN71,装备!$B:$Q,14,0),0)</f>
        <v>0</v>
      </c>
      <c r="DF71" s="304">
        <f>IFERROR(VLOOKUP($AN71,装备!$B:$Q,16,0),0)</f>
        <v>0</v>
      </c>
      <c r="DG71" s="304">
        <f>IFERROR(VLOOKUP($AN71,装备!$B:$Q,5,0),0)</f>
        <v>0</v>
      </c>
      <c r="DH71" s="304">
        <f>IFERROR(VLOOKUP(AO71,装备!$B:$C,2,0),0)</f>
        <v>0</v>
      </c>
      <c r="DI71" s="304">
        <f>IFERROR(VLOOKUP($AO71,装备!$B:$Q,5,0),0)</f>
        <v>0</v>
      </c>
      <c r="DJ71" s="304">
        <f>IFERROR(VLOOKUP($AO71,装备!$B:$Q,6,0),0)</f>
        <v>0</v>
      </c>
      <c r="DK71" s="304">
        <f>IFERROR(VLOOKUP($AO71,装备!$B:$Q,7,0),0)</f>
        <v>0</v>
      </c>
      <c r="DL71" s="304">
        <f>IFERROR(VLOOKUP($AO71,装备!$B:$Q,8,0),0)</f>
        <v>0</v>
      </c>
      <c r="DM71" s="304">
        <f>IFERROR(VLOOKUP($AO71,装备!$B:$Q,9,0),0)</f>
        <v>0</v>
      </c>
      <c r="DN71" s="304">
        <f>IFERROR(VLOOKUP($AO71,装备!$B:$Q,10,0),0)</f>
        <v>0</v>
      </c>
      <c r="DO71" s="304">
        <f>IFERROR(VLOOKUP($AO71,装备!$B:$Q,11,0),0)</f>
        <v>0</v>
      </c>
      <c r="DP71" s="304">
        <f>IFERROR(VLOOKUP($AO71,装备!$B:$Q,12,0),0)</f>
        <v>0</v>
      </c>
      <c r="DQ71" s="304">
        <f>IFERROR(VLOOKUP($AO71,装备!$B:$Q,13,0),0)</f>
        <v>0</v>
      </c>
      <c r="DR71" s="304">
        <f>IFERROR(VLOOKUP($AO71,装备!$B:$Q,14,0),0)</f>
        <v>0</v>
      </c>
      <c r="DS71" s="304">
        <f>IFERROR(VLOOKUP($AO71,装备!$B:$Q,16,0),0)</f>
        <v>0</v>
      </c>
      <c r="DT71" s="304">
        <f>IFERROR(VLOOKUP($AO71,装备!$B:$Q,5,0),0)</f>
        <v>0</v>
      </c>
    </row>
    <row r="72" spans="1:124">
      <c r="A72" s="301">
        <f>改造舰娘!$A68</f>
        <v>11007411</v>
      </c>
      <c r="B72" s="354" t="s">
        <v>226</v>
      </c>
      <c r="C72" s="323"/>
      <c r="D72" s="323">
        <f t="shared" si="1"/>
        <v>110</v>
      </c>
      <c r="E72" s="303">
        <f>改造舰娘!$C68</f>
        <v>4</v>
      </c>
      <c r="F72" s="304" t="str">
        <f>改造舰娘!$D68</f>
        <v>驱逐</v>
      </c>
      <c r="G72" s="304" t="str">
        <f>改造舰娘!$E68</f>
        <v>小型</v>
      </c>
      <c r="H72" s="304" t="str">
        <f>改造舰娘!$F68</f>
        <v>护卫舰</v>
      </c>
      <c r="I72" s="452">
        <f>改造舰娘!$AR68</f>
        <v>3</v>
      </c>
      <c r="J72" s="304" t="str">
        <f>改造舰娘!$G68</f>
        <v>德国</v>
      </c>
      <c r="K72" s="312">
        <f>改造舰娘!$H68+(BV72+CI72+CV72+DI72)*$C$2</f>
        <v>38</v>
      </c>
      <c r="L72" s="304">
        <f>改造舰娘!$I68</f>
        <v>2</v>
      </c>
      <c r="M72" s="304">
        <f>改造舰娘!$J68</f>
        <v>2</v>
      </c>
      <c r="N72" s="518">
        <f>改造舰娘!$K68</f>
        <v>2</v>
      </c>
      <c r="O72" s="304">
        <f>改造舰娘!$L68+((CE72+CR72+DE72+DR72)*$C$2)</f>
        <v>15</v>
      </c>
      <c r="P72" s="304" t="str">
        <f>IF($C$2=1,(IF(ISERROR(FIND("超长",改造舰娘!$M68&amp;CC72&amp;CP72&amp;DC72&amp;DP72,1)),IF(ISERROR(FIND("长",改造舰娘!$M68&amp;CC72&amp;CP72&amp;DC72&amp;DP72,1)),IF(ISERROR(FIND("中",改造舰娘!$M68&amp;CC72&amp;CP72&amp;DC72&amp;DP72,1)),IF(ISERROR(FIND("短",改造舰娘!$M68&amp;CC72&amp;CP72&amp;DC72&amp;DP72,1)),IF(ISERROR(FIND("无",改造舰娘!$M68&amp;CC72&amp;CP72&amp;DC72&amp;DP72,1)),0,"无"),"短"),"中"),"长"),"超长")),改造舰娘!$M68)</f>
        <v>短</v>
      </c>
      <c r="Q72" s="303">
        <f>改造舰娘!$N68</f>
        <v>38.200000000000003</v>
      </c>
      <c r="R72" s="304">
        <f>(改造舰娘!$P68)+(改造舰娘!$Q68)*$C$3+((BW72+CJ72+CW72+DJ72)*$C$2)</f>
        <v>38</v>
      </c>
      <c r="S72" s="304">
        <f>(改造舰娘!$R68)+(改造舰娘!$S68)*$C$3+((BY72+CL72+CY72+DL72)*$C$2)</f>
        <v>79</v>
      </c>
      <c r="T72" s="304">
        <f>(改造舰娘!$T68)+(改造舰娘!$U68)*$C$3+((BX72+CK72+CX72+DK72)*$C$2)</f>
        <v>40</v>
      </c>
      <c r="U72" s="304">
        <f>(改造舰娘!$V68)+(改造舰娘!$W68)*$C$3+((CG72+CT72+DG72+DT72)*$C$2)</f>
        <v>46</v>
      </c>
      <c r="V72" s="305">
        <f>INT((((改造舰娘!$Y68)-(改造舰娘!$X68))*(((IF(D72=0,C72,D72))-1)/99))+改造舰娘!$X68)+((CB72+CO72+DB72+DO72)*$C$2)</f>
        <v>93</v>
      </c>
      <c r="W72" s="304">
        <f>INT((((改造舰娘!$AA68)-(改造舰娘!$Z68))*(((IF(D72=0,C72,D72))-1)/99))+改造舰娘!$Z68)+((CD72+CQ72+DD72+DQ72)*$C$2)</f>
        <v>92</v>
      </c>
      <c r="X72" s="304">
        <f>INT((((改造舰娘!$AC68)-(改造舰娘!$AB68))*(((IF(D72=0,C72,D72))-1)/99))+改造舰娘!$AB68)+((CA72+CN72+DA72+DN72)*$C$2)</f>
        <v>35</v>
      </c>
      <c r="Y72" s="303">
        <f>INT((((改造舰娘!$AE68)-(改造舰娘!$AD68))*(((IF(D72=0,C72,D72))-1)/99))+改造舰娘!$AD68)+((BZ72+CM72+CZ72+DM72)*$C$2)</f>
        <v>66</v>
      </c>
      <c r="Z72" s="474" t="str">
        <f>IF(改造舰娘!$AF68=0,"",改造舰娘!$AF68)</f>
        <v/>
      </c>
      <c r="AA72" s="304" t="str">
        <f>IF(改造舰娘!$AG68="","",改造舰娘!$AG68)</f>
        <v/>
      </c>
      <c r="AB72" s="304" t="str">
        <f>IF(改造舰娘!$AH68="","",改造舰娘!$AH68)</f>
        <v/>
      </c>
      <c r="AC72" s="304" t="str">
        <f>IF(改造舰娘!$AI68="","",改造舰娘!$AI68)</f>
        <v/>
      </c>
      <c r="AD72" s="304">
        <f>IF(改造舰娘!$AJ68="","",改造舰娘!$AJ68)</f>
        <v>0</v>
      </c>
      <c r="AE72" s="305">
        <f>IF(改造舰娘!$AK68="","",改造舰娘!$AK68)</f>
        <v>0</v>
      </c>
      <c r="AF72" s="304" t="str">
        <f>IF(改造舰娘!$AL68="","",改造舰娘!$AL68)</f>
        <v/>
      </c>
      <c r="AG72" s="304" t="str">
        <f>IF(改造舰娘!$AM68="","",改造舰娘!$AM68)</f>
        <v/>
      </c>
      <c r="AH72" s="304" t="str">
        <f>IF(改造舰娘!$AN68="","",改造舰娘!$AN68)</f>
        <v/>
      </c>
      <c r="AI72" s="304" t="str">
        <f>IF(改造舰娘!$AO68="","",改造舰娘!$AO68)</f>
        <v/>
      </c>
      <c r="AJ72" s="304" t="str">
        <f>IF(改造舰娘!$AP68="","",改造舰娘!$AP68)</f>
        <v/>
      </c>
      <c r="AK72" s="303" t="str">
        <f>IF(改造舰娘!$AQ68="","",改造舰娘!$AQ68)</f>
        <v/>
      </c>
      <c r="AL72" s="306" t="str">
        <f>IF(改造舰娘!$AS68="","",改造舰娘!$AS68)</f>
        <v>G国单装127毫米炮</v>
      </c>
      <c r="AM72" s="306" t="str">
        <f>IF(改造舰娘!$AT68="","",改造舰娘!$AT68)</f>
        <v>四联533毫米磁性鱼雷</v>
      </c>
      <c r="AN72" s="306" t="str">
        <f>IF(改造舰娘!$AU68="","",改造舰娘!$AU68)</f>
        <v/>
      </c>
      <c r="AO72" s="306" t="str">
        <f>IF(改造舰娘!$AV68="","",改造舰娘!$AV68)</f>
        <v/>
      </c>
      <c r="AP72" s="307" t="str">
        <f>IF(改造舰娘!$AW68="","",改造舰娘!$AW68)</f>
        <v>Z驱领舰(3级)：己方所有Z系列驱逐的攻击威力提升11%。</v>
      </c>
      <c r="AQ72" s="308" t="str">
        <f>IF(改造舰娘!$AX68="","",改造舰娘!$AX68)</f>
        <v/>
      </c>
      <c r="AR72" s="304">
        <f>IF(改造舰娘!$AY68="","",改造舰娘!$AY68)</f>
        <v>10</v>
      </c>
      <c r="AS72" s="304">
        <f>IF(改造舰娘!$AZ68="","",改造舰娘!$AZ68)</f>
        <v>20</v>
      </c>
      <c r="AT72" s="304">
        <f>IF(改造舰娘!$BA68="","",改造舰娘!$BA68)</f>
        <v>0.48</v>
      </c>
      <c r="AU72" s="304">
        <f>IF(改造舰娘!$BB68="","",改造舰娘!$BB68)</f>
        <v>0.99</v>
      </c>
      <c r="AV72" s="305">
        <f>IF((改造舰娘!$BG68+改造舰娘!$BK68*$C$4)=0,"",(改造舰娘!$BG68+改造舰娘!$BK68*$C$4))</f>
        <v>6</v>
      </c>
      <c r="AW72" s="304">
        <f>IF((改造舰娘!$BH68+改造舰娘!$BL68*$C$4)=0,"",(改造舰娘!$BH68+改造舰娘!$BL68*$C$4))</f>
        <v>15</v>
      </c>
      <c r="AX72" s="304">
        <f>IF((改造舰娘!$BI68+改造舰娘!$BM68*$C$4)=0,"",(改造舰娘!$BI68+改造舰娘!$BM68*$C$4))</f>
        <v>9</v>
      </c>
      <c r="AY72" s="303">
        <f>IF((改造舰娘!$BJ68+改造舰娘!$BN68*$C$4)=0,"",(改造舰娘!$BJ68+改造舰娘!$BN68*$C$4))</f>
        <v>2</v>
      </c>
      <c r="AZ72" s="500">
        <f>IF(改造舰娘!BC68="","",改造舰娘!BC68)</f>
        <v>0</v>
      </c>
      <c r="BA72" s="500">
        <f>IF(改造舰娘!BD68="","",改造舰娘!BD68)</f>
        <v>24</v>
      </c>
      <c r="BB72" s="500">
        <f>IF(改造舰娘!BE68="","",改造舰娘!BE68)</f>
        <v>17</v>
      </c>
      <c r="BC72" s="498">
        <f>IF(改造舰娘!BF68="","",改造舰娘!BF68)</f>
        <v>0</v>
      </c>
      <c r="BD72" s="67" t="s">
        <v>5597</v>
      </c>
      <c r="BE72" s="339" t="b">
        <f>IF(改造舰娘!$BP68="","")</f>
        <v>0</v>
      </c>
      <c r="BF72" s="306" t="b">
        <f>IF(改造舰娘!$BQ68="","")</f>
        <v>0</v>
      </c>
      <c r="BG72" s="329" t="str">
        <f>IF(改造舰娘!$BR68="","")</f>
        <v/>
      </c>
      <c r="BH72" s="340" t="str">
        <f>IF(改造舰娘!$BS68="","")</f>
        <v/>
      </c>
      <c r="BU72" s="304">
        <f>IFERROR(VLOOKUP(AL72,装备!$B:$C,2,0),0)</f>
        <v>1</v>
      </c>
      <c r="BV72" s="304">
        <f>IFERROR(VLOOKUP($AL72,装备!$B:$Q,5,0),0)</f>
        <v>0</v>
      </c>
      <c r="BW72" s="304">
        <f>IFERROR(VLOOKUP($AL72,装备!$B:$Q,6,0),0)</f>
        <v>1</v>
      </c>
      <c r="BX72" s="304">
        <f>IFERROR(VLOOKUP($AL72,装备!$B:$Q,7,0),0)</f>
        <v>0</v>
      </c>
      <c r="BY72" s="304">
        <f>IFERROR(VLOOKUP($AL72,装备!$B:$Q,8,0),0)</f>
        <v>0</v>
      </c>
      <c r="BZ72" s="304">
        <f>IFERROR(VLOOKUP($AL72,装备!$B:$Q,9,0),0)</f>
        <v>0</v>
      </c>
      <c r="CA72" s="304">
        <f>IFERROR(VLOOKUP($AL72,装备!$B:$Q,10,0),0)</f>
        <v>0</v>
      </c>
      <c r="CB72" s="304">
        <f>IFERROR(VLOOKUP($AL72,装备!$B:$Q,11,0),0)</f>
        <v>1</v>
      </c>
      <c r="CC72" s="304" t="str">
        <f>IFERROR(VLOOKUP($AL72,装备!$B:$Q,12,0),0)</f>
        <v>短</v>
      </c>
      <c r="CD72" s="304">
        <f>IFERROR(VLOOKUP($AL72,装备!$B:$Q,13,0),0)</f>
        <v>0</v>
      </c>
      <c r="CE72" s="304">
        <f>IFERROR(VLOOKUP($AL72,装备!$B:$Q,14,0),0)</f>
        <v>0</v>
      </c>
      <c r="CF72" s="304">
        <f>IFERROR(VLOOKUP($AL72,装备!$B:$Q,16,0),0)</f>
        <v>0</v>
      </c>
      <c r="CG72" s="304">
        <f>IFERROR(VLOOKUP($AL72,装备!$B:$Q,5,0),0)</f>
        <v>0</v>
      </c>
      <c r="CH72" s="304">
        <f>IFERROR(VLOOKUP(AM72,装备!$B:$C,2,0),0)</f>
        <v>5</v>
      </c>
      <c r="CI72" s="304">
        <f>IFERROR(VLOOKUP($AM72,装备!$B:$Q,5,0),0)</f>
        <v>0</v>
      </c>
      <c r="CJ72" s="304">
        <f>IFERROR(VLOOKUP($AM72,装备!$B:$Q,6,0),0)</f>
        <v>0</v>
      </c>
      <c r="CK72" s="304">
        <f>IFERROR(VLOOKUP($AM72,装备!$B:$Q,7,0),0)</f>
        <v>0</v>
      </c>
      <c r="CL72" s="304">
        <f>IFERROR(VLOOKUP($AM72,装备!$B:$Q,8,0),0)</f>
        <v>6</v>
      </c>
      <c r="CM72" s="304">
        <f>IFERROR(VLOOKUP($AM72,装备!$B:$Q,9,0),0)</f>
        <v>3</v>
      </c>
      <c r="CN72" s="304">
        <f>IFERROR(VLOOKUP($AM72,装备!$B:$Q,10,0),0)</f>
        <v>0</v>
      </c>
      <c r="CO72" s="304">
        <f>IFERROR(VLOOKUP($AM72,装备!$B:$Q,11,0),0)</f>
        <v>3</v>
      </c>
      <c r="CP72" s="304" t="str">
        <f>IFERROR(VLOOKUP($AM72,装备!$B:$Q,12,0),0)</f>
        <v>短</v>
      </c>
      <c r="CQ72" s="304">
        <f>IFERROR(VLOOKUP($AM72,装备!$B:$Q,13,0),0)</f>
        <v>0</v>
      </c>
      <c r="CR72" s="304">
        <f>IFERROR(VLOOKUP($AM72,装备!$B:$Q,14,0),0)</f>
        <v>0</v>
      </c>
      <c r="CS72" s="304">
        <f>IFERROR(VLOOKUP($AM72,装备!$B:$Q,16,0),0)</f>
        <v>0</v>
      </c>
      <c r="CT72" s="304">
        <f>IFERROR(VLOOKUP($AM72,装备!$B:$Q,5,0),0)</f>
        <v>0</v>
      </c>
      <c r="CU72" s="304">
        <f>IFERROR(VLOOKUP(AN72,装备!$B:$C,2,0),0)</f>
        <v>0</v>
      </c>
      <c r="CV72" s="304">
        <f>IFERROR(VLOOKUP($AN72,装备!$B:$Q,5,0),0)</f>
        <v>0</v>
      </c>
      <c r="CW72" s="304">
        <f>IFERROR(VLOOKUP($AN72,装备!$B:$Q,6,0),0)</f>
        <v>0</v>
      </c>
      <c r="CX72" s="304">
        <f>IFERROR(VLOOKUP($AN72,装备!$B:$Q,7,0),0)</f>
        <v>0</v>
      </c>
      <c r="CY72" s="304">
        <f>IFERROR(VLOOKUP($AN72,装备!$B:$Q,8,0),0)</f>
        <v>0</v>
      </c>
      <c r="CZ72" s="304">
        <f>IFERROR(VLOOKUP($AN72,装备!$B:$Q,9,0),0)</f>
        <v>0</v>
      </c>
      <c r="DA72" s="304">
        <f>IFERROR(VLOOKUP($AN72,装备!$B:$Q,10,0),0)</f>
        <v>0</v>
      </c>
      <c r="DB72" s="304">
        <f>IFERROR(VLOOKUP($AN72,装备!$B:$Q,11,0),0)</f>
        <v>0</v>
      </c>
      <c r="DC72" s="304">
        <f>IFERROR(VLOOKUP($AN72,装备!$B:$Q,12,0),0)</f>
        <v>0</v>
      </c>
      <c r="DD72" s="304">
        <f>IFERROR(VLOOKUP($AN72,装备!$B:$Q,13,0),0)</f>
        <v>0</v>
      </c>
      <c r="DE72" s="304">
        <f>IFERROR(VLOOKUP($AN72,装备!$B:$Q,14,0),0)</f>
        <v>0</v>
      </c>
      <c r="DF72" s="304">
        <f>IFERROR(VLOOKUP($AN72,装备!$B:$Q,16,0),0)</f>
        <v>0</v>
      </c>
      <c r="DG72" s="304">
        <f>IFERROR(VLOOKUP($AN72,装备!$B:$Q,5,0),0)</f>
        <v>0</v>
      </c>
      <c r="DH72" s="304">
        <f>IFERROR(VLOOKUP(AO72,装备!$B:$C,2,0),0)</f>
        <v>0</v>
      </c>
      <c r="DI72" s="304">
        <f>IFERROR(VLOOKUP($AO72,装备!$B:$Q,5,0),0)</f>
        <v>0</v>
      </c>
      <c r="DJ72" s="304">
        <f>IFERROR(VLOOKUP($AO72,装备!$B:$Q,6,0),0)</f>
        <v>0</v>
      </c>
      <c r="DK72" s="304">
        <f>IFERROR(VLOOKUP($AO72,装备!$B:$Q,7,0),0)</f>
        <v>0</v>
      </c>
      <c r="DL72" s="304">
        <f>IFERROR(VLOOKUP($AO72,装备!$B:$Q,8,0),0)</f>
        <v>0</v>
      </c>
      <c r="DM72" s="304">
        <f>IFERROR(VLOOKUP($AO72,装备!$B:$Q,9,0),0)</f>
        <v>0</v>
      </c>
      <c r="DN72" s="304">
        <f>IFERROR(VLOOKUP($AO72,装备!$B:$Q,10,0),0)</f>
        <v>0</v>
      </c>
      <c r="DO72" s="304">
        <f>IFERROR(VLOOKUP($AO72,装备!$B:$Q,11,0),0)</f>
        <v>0</v>
      </c>
      <c r="DP72" s="304">
        <f>IFERROR(VLOOKUP($AO72,装备!$B:$Q,12,0),0)</f>
        <v>0</v>
      </c>
      <c r="DQ72" s="304">
        <f>IFERROR(VLOOKUP($AO72,装备!$B:$Q,13,0),0)</f>
        <v>0</v>
      </c>
      <c r="DR72" s="304">
        <f>IFERROR(VLOOKUP($AO72,装备!$B:$Q,14,0),0)</f>
        <v>0</v>
      </c>
      <c r="DS72" s="304">
        <f>IFERROR(VLOOKUP($AO72,装备!$B:$Q,16,0),0)</f>
        <v>0</v>
      </c>
      <c r="DT72" s="304">
        <f>IFERROR(VLOOKUP($AO72,装备!$B:$Q,5,0),0)</f>
        <v>0</v>
      </c>
    </row>
    <row r="73" spans="1:124" ht="40.5">
      <c r="A73" s="301">
        <f>改造舰娘!$A69</f>
        <v>11007511</v>
      </c>
      <c r="B73" s="354" t="s">
        <v>227</v>
      </c>
      <c r="C73" s="323"/>
      <c r="D73" s="323">
        <f t="shared" si="1"/>
        <v>110</v>
      </c>
      <c r="E73" s="303">
        <f>改造舰娘!$C69</f>
        <v>4</v>
      </c>
      <c r="F73" s="304" t="str">
        <f>改造舰娘!$D69</f>
        <v>驱逐</v>
      </c>
      <c r="G73" s="304" t="str">
        <f>改造舰娘!$E69</f>
        <v>小型</v>
      </c>
      <c r="H73" s="304" t="str">
        <f>改造舰娘!$F69</f>
        <v>护卫舰</v>
      </c>
      <c r="I73" s="452">
        <f>改造舰娘!$AR69</f>
        <v>3</v>
      </c>
      <c r="J73" s="304" t="str">
        <f>改造舰娘!$G69</f>
        <v>德国</v>
      </c>
      <c r="K73" s="312">
        <f>改造舰娘!$H69+(BV73+CI73+CV73+DI73)*$C$2</f>
        <v>38</v>
      </c>
      <c r="L73" s="304">
        <f>改造舰娘!$I69</f>
        <v>2</v>
      </c>
      <c r="M73" s="304">
        <f>改造舰娘!$J69</f>
        <v>2</v>
      </c>
      <c r="N73" s="518">
        <f>改造舰娘!$K69</f>
        <v>3</v>
      </c>
      <c r="O73" s="304">
        <f>改造舰娘!$L69+((CE73+CR73+DE73+DR73)*$C$2)</f>
        <v>10</v>
      </c>
      <c r="P73" s="304" t="str">
        <f>IF($C$2=1,(IF(ISERROR(FIND("超长",改造舰娘!$M69&amp;CC73&amp;CP73&amp;DC73&amp;DP73,1)),IF(ISERROR(FIND("长",改造舰娘!$M69&amp;CC73&amp;CP73&amp;DC73&amp;DP73,1)),IF(ISERROR(FIND("中",改造舰娘!$M69&amp;CC73&amp;CP73&amp;DC73&amp;DP73,1)),IF(ISERROR(FIND("短",改造舰娘!$M69&amp;CC73&amp;CP73&amp;DC73&amp;DP73,1)),IF(ISERROR(FIND("无",改造舰娘!$M69&amp;CC73&amp;CP73&amp;DC73&amp;DP73,1)),0,"无"),"短"),"中"),"长"),"超长")),改造舰娘!$M69)</f>
        <v>短</v>
      </c>
      <c r="Q73" s="303">
        <f>改造舰娘!$N69</f>
        <v>38.200000000000003</v>
      </c>
      <c r="R73" s="304">
        <f>(改造舰娘!$P69)+(改造舰娘!$Q69)*$C$3+((BW73+CJ73+CW73+DJ73)*$C$2)</f>
        <v>38</v>
      </c>
      <c r="S73" s="304">
        <f>(改造舰娘!$R69)+(改造舰娘!$S69)*$C$3+((BY73+CL73+CY73+DL73)*$C$2)</f>
        <v>79</v>
      </c>
      <c r="T73" s="304">
        <f>(改造舰娘!$T69)+(改造舰娘!$U69)*$C$3+((BX73+CK73+CX73+DK73)*$C$2)</f>
        <v>40</v>
      </c>
      <c r="U73" s="304">
        <f>(改造舰娘!$V69)+(改造舰娘!$W69)*$C$3+((CG73+CT73+DG73+DT73)*$C$2)</f>
        <v>46</v>
      </c>
      <c r="V73" s="305">
        <f>INT((((改造舰娘!$Y69)-(改造舰娘!$X69))*(((IF(D73=0,C73,D73))-1)/99))+改造舰娘!$X69)+((CB73+CO73+DB73+DO73)*$C$2)</f>
        <v>93</v>
      </c>
      <c r="W73" s="304">
        <f>INT((((改造舰娘!$AA69)-(改造舰娘!$Z69))*(((IF(D73=0,C73,D73))-1)/99))+改造舰娘!$Z69)+((CD73+CQ73+DD73+DQ73)*$C$2)</f>
        <v>92</v>
      </c>
      <c r="X73" s="304">
        <f>INT((((改造舰娘!$AC69)-(改造舰娘!$AB69))*(((IF(D73=0,C73,D73))-1)/99))+改造舰娘!$AB69)+((CA73+CN73+DA73+DN73)*$C$2)</f>
        <v>33</v>
      </c>
      <c r="Y73" s="303">
        <f>INT((((改造舰娘!$AE69)-(改造舰娘!$AD69))*(((IF(D73=0,C73,D73))-1)/99))+改造舰娘!$AD69)+((BZ73+CM73+CZ73+DM73)*$C$2)</f>
        <v>66</v>
      </c>
      <c r="Z73" s="474" t="str">
        <f>IF(改造舰娘!$AF69=0,"",改造舰娘!$AF69)</f>
        <v/>
      </c>
      <c r="AA73" s="304" t="str">
        <f>IF(改造舰娘!$AG69="","",改造舰娘!$AG69)</f>
        <v/>
      </c>
      <c r="AB73" s="304" t="str">
        <f>IF(改造舰娘!$AH69="","",改造舰娘!$AH69)</f>
        <v/>
      </c>
      <c r="AC73" s="304" t="str">
        <f>IF(改造舰娘!$AI69="","",改造舰娘!$AI69)</f>
        <v/>
      </c>
      <c r="AD73" s="304">
        <f>IF(改造舰娘!$AJ69="","",改造舰娘!$AJ69)</f>
        <v>0</v>
      </c>
      <c r="AE73" s="305">
        <f>IF(改造舰娘!$AK69="","",改造舰娘!$AK69)</f>
        <v>0</v>
      </c>
      <c r="AF73" s="304" t="str">
        <f>IF(改造舰娘!$AL69="","",改造舰娘!$AL69)</f>
        <v/>
      </c>
      <c r="AG73" s="304" t="str">
        <f>IF(改造舰娘!$AM69="","",改造舰娘!$AM69)</f>
        <v/>
      </c>
      <c r="AH73" s="304" t="str">
        <f>IF(改造舰娘!$AN69="","",改造舰娘!$AN69)</f>
        <v/>
      </c>
      <c r="AI73" s="304" t="str">
        <f>IF(改造舰娘!$AO69="","",改造舰娘!$AO69)</f>
        <v/>
      </c>
      <c r="AJ73" s="304" t="str">
        <f>IF(改造舰娘!$AP69="","",改造舰娘!$AP69)</f>
        <v/>
      </c>
      <c r="AK73" s="303" t="str">
        <f>IF(改造舰娘!$AQ69="","",改造舰娘!$AQ69)</f>
        <v/>
      </c>
      <c r="AL73" s="306" t="str">
        <f>IF(改造舰娘!$AS69="","",改造舰娘!$AS69)</f>
        <v>G国单装127毫米炮</v>
      </c>
      <c r="AM73" s="306" t="str">
        <f>IF(改造舰娘!$AT69="","",改造舰娘!$AT69)</f>
        <v>四联533毫米磁性鱼雷</v>
      </c>
      <c r="AN73" s="306" t="str">
        <f>IF(改造舰娘!$AU69="","",改造舰娘!$AU69)</f>
        <v/>
      </c>
      <c r="AO73" s="306" t="str">
        <f>IF(改造舰娘!$AV69="","",改造舰娘!$AV69)</f>
        <v/>
      </c>
      <c r="AP73" s="307" t="str">
        <f>IF(改造舰娘!$AW69="","",改造舰娘!$AW69)</f>
        <v>水雷布置(3级)：己方所有Z系列驱逐命中提升10（多个单位携带此技能不重复生效）。</v>
      </c>
      <c r="AQ73" s="308" t="str">
        <f>IF(改造舰娘!$AX69="","",改造舰娘!$AX69)</f>
        <v>连环爆破(3级)：提升自身16点鱼雷值。鱼雷战时，有30%概率额外发射1枚鱼雷，概率触发时所有鱼雷造成的伤害提升30%；每有一艘Z系驱逐提高12%发动概率。</v>
      </c>
      <c r="AR73" s="304">
        <f>IF(改造舰娘!$AY69="","",改造舰娘!$AY69)</f>
        <v>10</v>
      </c>
      <c r="AS73" s="304">
        <f>IF(改造舰娘!$AZ69="","",改造舰娘!$AZ69)</f>
        <v>20</v>
      </c>
      <c r="AT73" s="304">
        <f>IF(改造舰娘!$BA69="","",改造舰娘!$BA69)</f>
        <v>0.48</v>
      </c>
      <c r="AU73" s="304">
        <f>IF(改造舰娘!$BB69="","",改造舰娘!$BB69)</f>
        <v>0.99</v>
      </c>
      <c r="AV73" s="305">
        <f>IF((改造舰娘!$BG69+改造舰娘!$BK69*$C$4)=0,"",(改造舰娘!$BG69+改造舰娘!$BK69*$C$4))</f>
        <v>6</v>
      </c>
      <c r="AW73" s="304">
        <f>IF((改造舰娘!$BH69+改造舰娘!$BL69*$C$4)=0,"",(改造舰娘!$BH69+改造舰娘!$BL69*$C$4))</f>
        <v>15</v>
      </c>
      <c r="AX73" s="304">
        <f>IF((改造舰娘!$BI69+改造舰娘!$BM69*$C$4)=0,"",(改造舰娘!$BI69+改造舰娘!$BM69*$C$4))</f>
        <v>9</v>
      </c>
      <c r="AY73" s="303">
        <f>IF((改造舰娘!$BJ69+改造舰娘!$BN69*$C$4)=0,"",(改造舰娘!$BJ69+改造舰娘!$BN69*$C$4))</f>
        <v>2</v>
      </c>
      <c r="AZ73" s="500">
        <f>IF(改造舰娘!BC69="","",改造舰娘!BC69)</f>
        <v>0</v>
      </c>
      <c r="BA73" s="500">
        <f>IF(改造舰娘!BD69="","",改造舰娘!BD69)</f>
        <v>24</v>
      </c>
      <c r="BB73" s="500">
        <f>IF(改造舰娘!BE69="","",改造舰娘!BE69)</f>
        <v>17</v>
      </c>
      <c r="BC73" s="498">
        <f>IF(改造舰娘!BF69="","",改造舰娘!BF69)</f>
        <v>0</v>
      </c>
      <c r="BD73" s="67" t="s">
        <v>5598</v>
      </c>
      <c r="BE73" s="339" t="b">
        <f>IF(改造舰娘!$BP69="","")</f>
        <v>0</v>
      </c>
      <c r="BF73" s="306" t="b">
        <f>IF(改造舰娘!$BQ69="","")</f>
        <v>0</v>
      </c>
      <c r="BG73" s="329" t="str">
        <f>IF(改造舰娘!$BR69="","")</f>
        <v/>
      </c>
      <c r="BH73" s="340" t="str">
        <f>IF(改造舰娘!$BS69="","")</f>
        <v/>
      </c>
      <c r="BU73" s="304">
        <f>IFERROR(VLOOKUP(AL73,装备!$B:$C,2,0),0)</f>
        <v>1</v>
      </c>
      <c r="BV73" s="304">
        <f>IFERROR(VLOOKUP($AL73,装备!$B:$Q,5,0),0)</f>
        <v>0</v>
      </c>
      <c r="BW73" s="304">
        <f>IFERROR(VLOOKUP($AL73,装备!$B:$Q,6,0),0)</f>
        <v>1</v>
      </c>
      <c r="BX73" s="304">
        <f>IFERROR(VLOOKUP($AL73,装备!$B:$Q,7,0),0)</f>
        <v>0</v>
      </c>
      <c r="BY73" s="304">
        <f>IFERROR(VLOOKUP($AL73,装备!$B:$Q,8,0),0)</f>
        <v>0</v>
      </c>
      <c r="BZ73" s="304">
        <f>IFERROR(VLOOKUP($AL73,装备!$B:$Q,9,0),0)</f>
        <v>0</v>
      </c>
      <c r="CA73" s="304">
        <f>IFERROR(VLOOKUP($AL73,装备!$B:$Q,10,0),0)</f>
        <v>0</v>
      </c>
      <c r="CB73" s="304">
        <f>IFERROR(VLOOKUP($AL73,装备!$B:$Q,11,0),0)</f>
        <v>1</v>
      </c>
      <c r="CC73" s="304" t="str">
        <f>IFERROR(VLOOKUP($AL73,装备!$B:$Q,12,0),0)</f>
        <v>短</v>
      </c>
      <c r="CD73" s="304">
        <f>IFERROR(VLOOKUP($AL73,装备!$B:$Q,13,0),0)</f>
        <v>0</v>
      </c>
      <c r="CE73" s="304">
        <f>IFERROR(VLOOKUP($AL73,装备!$B:$Q,14,0),0)</f>
        <v>0</v>
      </c>
      <c r="CF73" s="304">
        <f>IFERROR(VLOOKUP($AL73,装备!$B:$Q,16,0),0)</f>
        <v>0</v>
      </c>
      <c r="CG73" s="304">
        <f>IFERROR(VLOOKUP($AL73,装备!$B:$Q,5,0),0)</f>
        <v>0</v>
      </c>
      <c r="CH73" s="304">
        <f>IFERROR(VLOOKUP(AM73,装备!$B:$C,2,0),0)</f>
        <v>5</v>
      </c>
      <c r="CI73" s="304">
        <f>IFERROR(VLOOKUP($AM73,装备!$B:$Q,5,0),0)</f>
        <v>0</v>
      </c>
      <c r="CJ73" s="304">
        <f>IFERROR(VLOOKUP($AM73,装备!$B:$Q,6,0),0)</f>
        <v>0</v>
      </c>
      <c r="CK73" s="304">
        <f>IFERROR(VLOOKUP($AM73,装备!$B:$Q,7,0),0)</f>
        <v>0</v>
      </c>
      <c r="CL73" s="304">
        <f>IFERROR(VLOOKUP($AM73,装备!$B:$Q,8,0),0)</f>
        <v>6</v>
      </c>
      <c r="CM73" s="304">
        <f>IFERROR(VLOOKUP($AM73,装备!$B:$Q,9,0),0)</f>
        <v>3</v>
      </c>
      <c r="CN73" s="304">
        <f>IFERROR(VLOOKUP($AM73,装备!$B:$Q,10,0),0)</f>
        <v>0</v>
      </c>
      <c r="CO73" s="304">
        <f>IFERROR(VLOOKUP($AM73,装备!$B:$Q,11,0),0)</f>
        <v>3</v>
      </c>
      <c r="CP73" s="304" t="str">
        <f>IFERROR(VLOOKUP($AM73,装备!$B:$Q,12,0),0)</f>
        <v>短</v>
      </c>
      <c r="CQ73" s="304">
        <f>IFERROR(VLOOKUP($AM73,装备!$B:$Q,13,0),0)</f>
        <v>0</v>
      </c>
      <c r="CR73" s="304">
        <f>IFERROR(VLOOKUP($AM73,装备!$B:$Q,14,0),0)</f>
        <v>0</v>
      </c>
      <c r="CS73" s="304">
        <f>IFERROR(VLOOKUP($AM73,装备!$B:$Q,16,0),0)</f>
        <v>0</v>
      </c>
      <c r="CT73" s="304">
        <f>IFERROR(VLOOKUP($AM73,装备!$B:$Q,5,0),0)</f>
        <v>0</v>
      </c>
      <c r="CU73" s="304">
        <f>IFERROR(VLOOKUP(AN73,装备!$B:$C,2,0),0)</f>
        <v>0</v>
      </c>
      <c r="CV73" s="304">
        <f>IFERROR(VLOOKUP($AN73,装备!$B:$Q,5,0),0)</f>
        <v>0</v>
      </c>
      <c r="CW73" s="304">
        <f>IFERROR(VLOOKUP($AN73,装备!$B:$Q,6,0),0)</f>
        <v>0</v>
      </c>
      <c r="CX73" s="304">
        <f>IFERROR(VLOOKUP($AN73,装备!$B:$Q,7,0),0)</f>
        <v>0</v>
      </c>
      <c r="CY73" s="304">
        <f>IFERROR(VLOOKUP($AN73,装备!$B:$Q,8,0),0)</f>
        <v>0</v>
      </c>
      <c r="CZ73" s="304">
        <f>IFERROR(VLOOKUP($AN73,装备!$B:$Q,9,0),0)</f>
        <v>0</v>
      </c>
      <c r="DA73" s="304">
        <f>IFERROR(VLOOKUP($AN73,装备!$B:$Q,10,0),0)</f>
        <v>0</v>
      </c>
      <c r="DB73" s="304">
        <f>IFERROR(VLOOKUP($AN73,装备!$B:$Q,11,0),0)</f>
        <v>0</v>
      </c>
      <c r="DC73" s="304">
        <f>IFERROR(VLOOKUP($AN73,装备!$B:$Q,12,0),0)</f>
        <v>0</v>
      </c>
      <c r="DD73" s="304">
        <f>IFERROR(VLOOKUP($AN73,装备!$B:$Q,13,0),0)</f>
        <v>0</v>
      </c>
      <c r="DE73" s="304">
        <f>IFERROR(VLOOKUP($AN73,装备!$B:$Q,14,0),0)</f>
        <v>0</v>
      </c>
      <c r="DF73" s="304">
        <f>IFERROR(VLOOKUP($AN73,装备!$B:$Q,16,0),0)</f>
        <v>0</v>
      </c>
      <c r="DG73" s="304">
        <f>IFERROR(VLOOKUP($AN73,装备!$B:$Q,5,0),0)</f>
        <v>0</v>
      </c>
      <c r="DH73" s="304">
        <f>IFERROR(VLOOKUP(AO73,装备!$B:$C,2,0),0)</f>
        <v>0</v>
      </c>
      <c r="DI73" s="304">
        <f>IFERROR(VLOOKUP($AO73,装备!$B:$Q,5,0),0)</f>
        <v>0</v>
      </c>
      <c r="DJ73" s="304">
        <f>IFERROR(VLOOKUP($AO73,装备!$B:$Q,6,0),0)</f>
        <v>0</v>
      </c>
      <c r="DK73" s="304">
        <f>IFERROR(VLOOKUP($AO73,装备!$B:$Q,7,0),0)</f>
        <v>0</v>
      </c>
      <c r="DL73" s="304">
        <f>IFERROR(VLOOKUP($AO73,装备!$B:$Q,8,0),0)</f>
        <v>0</v>
      </c>
      <c r="DM73" s="304">
        <f>IFERROR(VLOOKUP($AO73,装备!$B:$Q,9,0),0)</f>
        <v>0</v>
      </c>
      <c r="DN73" s="304">
        <f>IFERROR(VLOOKUP($AO73,装备!$B:$Q,10,0),0)</f>
        <v>0</v>
      </c>
      <c r="DO73" s="304">
        <f>IFERROR(VLOOKUP($AO73,装备!$B:$Q,11,0),0)</f>
        <v>0</v>
      </c>
      <c r="DP73" s="304">
        <f>IFERROR(VLOOKUP($AO73,装备!$B:$Q,12,0),0)</f>
        <v>0</v>
      </c>
      <c r="DQ73" s="304">
        <f>IFERROR(VLOOKUP($AO73,装备!$B:$Q,13,0),0)</f>
        <v>0</v>
      </c>
      <c r="DR73" s="304">
        <f>IFERROR(VLOOKUP($AO73,装备!$B:$Q,14,0),0)</f>
        <v>0</v>
      </c>
      <c r="DS73" s="304">
        <f>IFERROR(VLOOKUP($AO73,装备!$B:$Q,16,0),0)</f>
        <v>0</v>
      </c>
      <c r="DT73" s="304">
        <f>IFERROR(VLOOKUP($AO73,装备!$B:$Q,5,0),0)</f>
        <v>0</v>
      </c>
    </row>
    <row r="74" spans="1:124" ht="40.5">
      <c r="A74" s="301">
        <f>改造舰娘!$A70</f>
        <v>11007611</v>
      </c>
      <c r="B74" s="354" t="s">
        <v>3964</v>
      </c>
      <c r="C74" s="323"/>
      <c r="D74" s="323">
        <f t="shared" si="1"/>
        <v>110</v>
      </c>
      <c r="E74" s="303">
        <f>改造舰娘!$C70</f>
        <v>3</v>
      </c>
      <c r="F74" s="304" t="str">
        <f>改造舰娘!$D70</f>
        <v>驱逐</v>
      </c>
      <c r="G74" s="304" t="str">
        <f>改造舰娘!$E70</f>
        <v>小型</v>
      </c>
      <c r="H74" s="304" t="str">
        <f>改造舰娘!$F70</f>
        <v>护卫舰</v>
      </c>
      <c r="I74" s="452">
        <f>改造舰娘!$AR70</f>
        <v>3</v>
      </c>
      <c r="J74" s="304" t="str">
        <f>改造舰娘!$G70</f>
        <v>德国</v>
      </c>
      <c r="K74" s="312">
        <f>改造舰娘!$H70+(BV74+CI74+CV74+DI74)*$C$2</f>
        <v>40</v>
      </c>
      <c r="L74" s="304">
        <f>改造舰娘!$I70</f>
        <v>0</v>
      </c>
      <c r="M74" s="304">
        <f>改造舰娘!$J70</f>
        <v>3</v>
      </c>
      <c r="N74" s="518">
        <f>改造舰娘!$K70</f>
        <v>3</v>
      </c>
      <c r="O74" s="304">
        <f>改造舰娘!$L70+((CE74+CR74+DE74+DR74)*$C$2)</f>
        <v>10</v>
      </c>
      <c r="P74" s="304" t="str">
        <f>IF($C$2=1,(IF(ISERROR(FIND("超长",改造舰娘!$M70&amp;CC74&amp;CP74&amp;DC74&amp;DP74,1)),IF(ISERROR(FIND("长",改造舰娘!$M70&amp;CC74&amp;CP74&amp;DC74&amp;DP74,1)),IF(ISERROR(FIND("中",改造舰娘!$M70&amp;CC74&amp;CP74&amp;DC74&amp;DP74,1)),IF(ISERROR(FIND("短",改造舰娘!$M70&amp;CC74&amp;CP74&amp;DC74&amp;DP74,1)),IF(ISERROR(FIND("无",改造舰娘!$M70&amp;CC74&amp;CP74&amp;DC74&amp;DP74,1)),0,"无"),"短"),"中"),"长"),"超长")),改造舰娘!$M70)</f>
        <v>短</v>
      </c>
      <c r="Q74" s="303">
        <f>改造舰娘!$N70</f>
        <v>38.5</v>
      </c>
      <c r="R74" s="304">
        <f>(改造舰娘!$P70)+(改造舰娘!$Q70)*$C$3+((BW74+CJ74+CW74+DJ74)*$C$2)</f>
        <v>40</v>
      </c>
      <c r="S74" s="304">
        <f>(改造舰娘!$R70)+(改造舰娘!$S70)*$C$3+((BY74+CL74+CY74+DL74)*$C$2)</f>
        <v>81</v>
      </c>
      <c r="T74" s="304">
        <f>(改造舰娘!$T70)+(改造舰娘!$U70)*$C$3+((BX74+CK74+CX74+DK74)*$C$2)</f>
        <v>41</v>
      </c>
      <c r="U74" s="304">
        <f>(改造舰娘!$V70)+(改造舰娘!$W70)*$C$3+((CG74+CT74+DG74+DT74)*$C$2)</f>
        <v>45</v>
      </c>
      <c r="V74" s="305">
        <f>INT((((改造舰娘!$Y70)-(改造舰娘!$X70))*(((IF(D74=0,C74,D74))-1)/99))+改造舰娘!$X70)+((CB74+CO74+DB74+DO74)*$C$2)</f>
        <v>93</v>
      </c>
      <c r="W74" s="304">
        <f>INT((((改造舰娘!$AA70)-(改造舰娘!$Z70))*(((IF(D74=0,C74,D74))-1)/99))+改造舰娘!$Z70)+((CD74+CQ74+DD74+DQ74)*$C$2)</f>
        <v>92</v>
      </c>
      <c r="X74" s="304">
        <f>INT((((改造舰娘!$AC70)-(改造舰娘!$AB70))*(((IF(D74=0,C74,D74))-1)/99))+改造舰娘!$AB70)+((CA74+CN74+DA74+DN74)*$C$2)</f>
        <v>35</v>
      </c>
      <c r="Y74" s="303">
        <f>INT((((改造舰娘!$AE70)-(改造舰娘!$AD70))*(((IF(D74=0,C74,D74))-1)/99))+改造舰娘!$AD70)+((BZ74+CM74+CZ74+DM74)*$C$2)</f>
        <v>66</v>
      </c>
      <c r="Z74" s="474" t="str">
        <f>IF(改造舰娘!$AF70=0,"",改造舰娘!$AF70)</f>
        <v/>
      </c>
      <c r="AA74" s="304" t="str">
        <f>IF(改造舰娘!$AG70="","",改造舰娘!$AG70)</f>
        <v/>
      </c>
      <c r="AB74" s="304" t="str">
        <f>IF(改造舰娘!$AH70="","",改造舰娘!$AH70)</f>
        <v/>
      </c>
      <c r="AC74" s="304" t="str">
        <f>IF(改造舰娘!$AI70="","",改造舰娘!$AI70)</f>
        <v/>
      </c>
      <c r="AD74" s="304">
        <f>IF(改造舰娘!$AJ70="","",改造舰娘!$AJ70)</f>
        <v>0</v>
      </c>
      <c r="AE74" s="305">
        <f>IF(改造舰娘!$AK70="","",改造舰娘!$AK70)</f>
        <v>0</v>
      </c>
      <c r="AF74" s="304" t="str">
        <f>IF(改造舰娘!$AL70="","",改造舰娘!$AL70)</f>
        <v/>
      </c>
      <c r="AG74" s="304" t="str">
        <f>IF(改造舰娘!$AM70="","",改造舰娘!$AM70)</f>
        <v/>
      </c>
      <c r="AH74" s="304" t="str">
        <f>IF(改造舰娘!$AN70="","",改造舰娘!$AN70)</f>
        <v/>
      </c>
      <c r="AI74" s="304" t="str">
        <f>IF(改造舰娘!$AO70="","",改造舰娘!$AO70)</f>
        <v/>
      </c>
      <c r="AJ74" s="304" t="str">
        <f>IF(改造舰娘!$AP70="","",改造舰娘!$AP70)</f>
        <v/>
      </c>
      <c r="AK74" s="303" t="str">
        <f>IF(改造舰娘!$AQ70="","",改造舰娘!$AQ70)</f>
        <v/>
      </c>
      <c r="AL74" s="306" t="str">
        <f>IF(改造舰娘!$AS70="","",改造舰娘!$AS70)</f>
        <v>G国单装127毫米炮</v>
      </c>
      <c r="AM74" s="306" t="str">
        <f>IF(改造舰娘!$AT70="","",改造舰娘!$AT70)</f>
        <v/>
      </c>
      <c r="AN74" s="306" t="str">
        <f>IF(改造舰娘!$AU70="","",改造舰娘!$AU70)</f>
        <v/>
      </c>
      <c r="AO74" s="306" t="str">
        <f>IF(改造舰娘!$AV70="","",改造舰娘!$AV70)</f>
        <v/>
      </c>
      <c r="AP74" s="307" t="str">
        <f>IF(改造舰娘!$AW70="","",改造舰娘!$AW70)</f>
        <v>突袭(3级)：降低敌方全体驱逐舰，轻巡洋舰和重巡洋舰的回避及装甲值各12点，当敌方队伍中拥有战列舰或战列巡洋舰时，效果减半。</v>
      </c>
      <c r="AQ74" s="308" t="str">
        <f>IF(改造舰娘!$AX70="","",改造舰娘!$AX70)</f>
        <v/>
      </c>
      <c r="AR74" s="304">
        <f>IF(改造舰娘!$AY70="","",改造舰娘!$AY70)</f>
        <v>10</v>
      </c>
      <c r="AS74" s="304">
        <f>IF(改造舰娘!$AZ70="","",改造舰娘!$AZ70)</f>
        <v>20</v>
      </c>
      <c r="AT74" s="304">
        <f>IF(改造舰娘!$BA70="","",改造舰娘!$BA70)</f>
        <v>0.48</v>
      </c>
      <c r="AU74" s="304">
        <f>IF(改造舰娘!$BB70="","",改造舰娘!$BB70)</f>
        <v>0.99</v>
      </c>
      <c r="AV74" s="305">
        <f>IF((改造舰娘!$BG70+改造舰娘!$BK70*$C$4)=0,"",(改造舰娘!$BG70+改造舰娘!$BK70*$C$4))</f>
        <v>4</v>
      </c>
      <c r="AW74" s="304">
        <f>IF((改造舰娘!$BH70+改造舰娘!$BL70*$C$4)=0,"",(改造舰娘!$BH70+改造舰娘!$BL70*$C$4))</f>
        <v>9</v>
      </c>
      <c r="AX74" s="304">
        <f>IF((改造舰娘!$BI70+改造舰娘!$BM70*$C$4)=0,"",(改造舰娘!$BI70+改造舰娘!$BM70*$C$4))</f>
        <v>7</v>
      </c>
      <c r="AY74" s="303" t="str">
        <f>IF((改造舰娘!$BJ70+改造舰娘!$BN70*$C$4)=0,"",(改造舰娘!$BJ70+改造舰娘!$BN70*$C$4))</f>
        <v/>
      </c>
      <c r="AZ74" s="500">
        <f>IF(改造舰娘!BC70="","",改造舰娘!BC70)</f>
        <v>0</v>
      </c>
      <c r="BA74" s="500">
        <f>IF(改造舰娘!BD70="","",改造舰娘!BD70)</f>
        <v>26</v>
      </c>
      <c r="BB74" s="500">
        <f>IF(改造舰娘!BE70="","",改造舰娘!BE70)</f>
        <v>18</v>
      </c>
      <c r="BC74" s="498">
        <f>IF(改造舰娘!BF70="","",改造舰娘!BF70)</f>
        <v>0</v>
      </c>
      <c r="BD74" s="67" t="s">
        <v>5599</v>
      </c>
      <c r="BE74" s="339" t="b">
        <f>IF(改造舰娘!$BP70="","")</f>
        <v>0</v>
      </c>
      <c r="BF74" s="306" t="b">
        <f>IF(改造舰娘!$BQ70="","")</f>
        <v>0</v>
      </c>
      <c r="BG74" s="329" t="str">
        <f>IF(改造舰娘!$BR70="","")</f>
        <v/>
      </c>
      <c r="BH74" s="340" t="str">
        <f>IF(改造舰娘!$BS70="","")</f>
        <v/>
      </c>
      <c r="BU74" s="304">
        <f>IFERROR(VLOOKUP(AL74,装备!$B:$C,2,0),0)</f>
        <v>1</v>
      </c>
      <c r="BV74" s="304">
        <f>IFERROR(VLOOKUP($AL74,装备!$B:$Q,5,0),0)</f>
        <v>0</v>
      </c>
      <c r="BW74" s="304">
        <f>IFERROR(VLOOKUP($AL74,装备!$B:$Q,6,0),0)</f>
        <v>1</v>
      </c>
      <c r="BX74" s="304">
        <f>IFERROR(VLOOKUP($AL74,装备!$B:$Q,7,0),0)</f>
        <v>0</v>
      </c>
      <c r="BY74" s="304">
        <f>IFERROR(VLOOKUP($AL74,装备!$B:$Q,8,0),0)</f>
        <v>0</v>
      </c>
      <c r="BZ74" s="304">
        <f>IFERROR(VLOOKUP($AL74,装备!$B:$Q,9,0),0)</f>
        <v>0</v>
      </c>
      <c r="CA74" s="304">
        <f>IFERROR(VLOOKUP($AL74,装备!$B:$Q,10,0),0)</f>
        <v>0</v>
      </c>
      <c r="CB74" s="304">
        <f>IFERROR(VLOOKUP($AL74,装备!$B:$Q,11,0),0)</f>
        <v>1</v>
      </c>
      <c r="CC74" s="304" t="str">
        <f>IFERROR(VLOOKUP($AL74,装备!$B:$Q,12,0),0)</f>
        <v>短</v>
      </c>
      <c r="CD74" s="304">
        <f>IFERROR(VLOOKUP($AL74,装备!$B:$Q,13,0),0)</f>
        <v>0</v>
      </c>
      <c r="CE74" s="304">
        <f>IFERROR(VLOOKUP($AL74,装备!$B:$Q,14,0),0)</f>
        <v>0</v>
      </c>
      <c r="CF74" s="304">
        <f>IFERROR(VLOOKUP($AL74,装备!$B:$Q,16,0),0)</f>
        <v>0</v>
      </c>
      <c r="CG74" s="304">
        <f>IFERROR(VLOOKUP($AL74,装备!$B:$Q,5,0),0)</f>
        <v>0</v>
      </c>
      <c r="CH74" s="304">
        <f>IFERROR(VLOOKUP(AM74,装备!$B:$C,2,0),0)</f>
        <v>0</v>
      </c>
      <c r="CI74" s="304">
        <f>IFERROR(VLOOKUP($AM74,装备!$B:$Q,5,0),0)</f>
        <v>0</v>
      </c>
      <c r="CJ74" s="304">
        <f>IFERROR(VLOOKUP($AM74,装备!$B:$Q,6,0),0)</f>
        <v>0</v>
      </c>
      <c r="CK74" s="304">
        <f>IFERROR(VLOOKUP($AM74,装备!$B:$Q,7,0),0)</f>
        <v>0</v>
      </c>
      <c r="CL74" s="304">
        <f>IFERROR(VLOOKUP($AM74,装备!$B:$Q,8,0),0)</f>
        <v>0</v>
      </c>
      <c r="CM74" s="304">
        <f>IFERROR(VLOOKUP($AM74,装备!$B:$Q,9,0),0)</f>
        <v>0</v>
      </c>
      <c r="CN74" s="304">
        <f>IFERROR(VLOOKUP($AM74,装备!$B:$Q,10,0),0)</f>
        <v>0</v>
      </c>
      <c r="CO74" s="304">
        <f>IFERROR(VLOOKUP($AM74,装备!$B:$Q,11,0),0)</f>
        <v>0</v>
      </c>
      <c r="CP74" s="304">
        <f>IFERROR(VLOOKUP($AM74,装备!$B:$Q,12,0),0)</f>
        <v>0</v>
      </c>
      <c r="CQ74" s="304">
        <f>IFERROR(VLOOKUP($AM74,装备!$B:$Q,13,0),0)</f>
        <v>0</v>
      </c>
      <c r="CR74" s="304">
        <f>IFERROR(VLOOKUP($AM74,装备!$B:$Q,14,0),0)</f>
        <v>0</v>
      </c>
      <c r="CS74" s="304">
        <f>IFERROR(VLOOKUP($AM74,装备!$B:$Q,16,0),0)</f>
        <v>0</v>
      </c>
      <c r="CT74" s="304">
        <f>IFERROR(VLOOKUP($AM74,装备!$B:$Q,5,0),0)</f>
        <v>0</v>
      </c>
      <c r="CU74" s="304">
        <f>IFERROR(VLOOKUP(AN74,装备!$B:$C,2,0),0)</f>
        <v>0</v>
      </c>
      <c r="CV74" s="304">
        <f>IFERROR(VLOOKUP($AN74,装备!$B:$Q,5,0),0)</f>
        <v>0</v>
      </c>
      <c r="CW74" s="304">
        <f>IFERROR(VLOOKUP($AN74,装备!$B:$Q,6,0),0)</f>
        <v>0</v>
      </c>
      <c r="CX74" s="304">
        <f>IFERROR(VLOOKUP($AN74,装备!$B:$Q,7,0),0)</f>
        <v>0</v>
      </c>
      <c r="CY74" s="304">
        <f>IFERROR(VLOOKUP($AN74,装备!$B:$Q,8,0),0)</f>
        <v>0</v>
      </c>
      <c r="CZ74" s="304">
        <f>IFERROR(VLOOKUP($AN74,装备!$B:$Q,9,0),0)</f>
        <v>0</v>
      </c>
      <c r="DA74" s="304">
        <f>IFERROR(VLOOKUP($AN74,装备!$B:$Q,10,0),0)</f>
        <v>0</v>
      </c>
      <c r="DB74" s="304">
        <f>IFERROR(VLOOKUP($AN74,装备!$B:$Q,11,0),0)</f>
        <v>0</v>
      </c>
      <c r="DC74" s="304">
        <f>IFERROR(VLOOKUP($AN74,装备!$B:$Q,12,0),0)</f>
        <v>0</v>
      </c>
      <c r="DD74" s="304">
        <f>IFERROR(VLOOKUP($AN74,装备!$B:$Q,13,0),0)</f>
        <v>0</v>
      </c>
      <c r="DE74" s="304">
        <f>IFERROR(VLOOKUP($AN74,装备!$B:$Q,14,0),0)</f>
        <v>0</v>
      </c>
      <c r="DF74" s="304">
        <f>IFERROR(VLOOKUP($AN74,装备!$B:$Q,16,0),0)</f>
        <v>0</v>
      </c>
      <c r="DG74" s="304">
        <f>IFERROR(VLOOKUP($AN74,装备!$B:$Q,5,0),0)</f>
        <v>0</v>
      </c>
      <c r="DH74" s="304">
        <f>IFERROR(VLOOKUP(AO74,装备!$B:$C,2,0),0)</f>
        <v>0</v>
      </c>
      <c r="DI74" s="304">
        <f>IFERROR(VLOOKUP($AO74,装备!$B:$Q,5,0),0)</f>
        <v>0</v>
      </c>
      <c r="DJ74" s="304">
        <f>IFERROR(VLOOKUP($AO74,装备!$B:$Q,6,0),0)</f>
        <v>0</v>
      </c>
      <c r="DK74" s="304">
        <f>IFERROR(VLOOKUP($AO74,装备!$B:$Q,7,0),0)</f>
        <v>0</v>
      </c>
      <c r="DL74" s="304">
        <f>IFERROR(VLOOKUP($AO74,装备!$B:$Q,8,0),0)</f>
        <v>0</v>
      </c>
      <c r="DM74" s="304">
        <f>IFERROR(VLOOKUP($AO74,装备!$B:$Q,9,0),0)</f>
        <v>0</v>
      </c>
      <c r="DN74" s="304">
        <f>IFERROR(VLOOKUP($AO74,装备!$B:$Q,10,0),0)</f>
        <v>0</v>
      </c>
      <c r="DO74" s="304">
        <f>IFERROR(VLOOKUP($AO74,装备!$B:$Q,11,0),0)</f>
        <v>0</v>
      </c>
      <c r="DP74" s="304">
        <f>IFERROR(VLOOKUP($AO74,装备!$B:$Q,12,0),0)</f>
        <v>0</v>
      </c>
      <c r="DQ74" s="304">
        <f>IFERROR(VLOOKUP($AO74,装备!$B:$Q,13,0),0)</f>
        <v>0</v>
      </c>
      <c r="DR74" s="304">
        <f>IFERROR(VLOOKUP($AO74,装备!$B:$Q,14,0),0)</f>
        <v>0</v>
      </c>
      <c r="DS74" s="304">
        <f>IFERROR(VLOOKUP($AO74,装备!$B:$Q,16,0),0)</f>
        <v>0</v>
      </c>
      <c r="DT74" s="304">
        <f>IFERROR(VLOOKUP($AO74,装备!$B:$Q,5,0),0)</f>
        <v>0</v>
      </c>
    </row>
    <row r="75" spans="1:124" ht="40.5">
      <c r="A75" s="301">
        <f>改造舰娘!$A71</f>
        <v>11007711</v>
      </c>
      <c r="B75" s="354" t="s">
        <v>3965</v>
      </c>
      <c r="C75" s="323"/>
      <c r="D75" s="323">
        <f t="shared" si="1"/>
        <v>110</v>
      </c>
      <c r="E75" s="303">
        <f>改造舰娘!$C71</f>
        <v>3</v>
      </c>
      <c r="F75" s="304" t="str">
        <f>改造舰娘!$D71</f>
        <v>驱逐</v>
      </c>
      <c r="G75" s="304" t="str">
        <f>改造舰娘!$E71</f>
        <v>小型</v>
      </c>
      <c r="H75" s="304" t="str">
        <f>改造舰娘!$F71</f>
        <v>护卫舰</v>
      </c>
      <c r="I75" s="452">
        <f>改造舰娘!$AR71</f>
        <v>3</v>
      </c>
      <c r="J75" s="304" t="str">
        <f>改造舰娘!$G71</f>
        <v>德国</v>
      </c>
      <c r="K75" s="312">
        <f>改造舰娘!$H71+(BV75+CI75+CV75+DI75)*$C$2</f>
        <v>40</v>
      </c>
      <c r="L75" s="304">
        <f>改造舰娘!$I71</f>
        <v>0</v>
      </c>
      <c r="M75" s="304">
        <f>改造舰娘!$J71</f>
        <v>2</v>
      </c>
      <c r="N75" s="518">
        <f>改造舰娘!$K71</f>
        <v>3</v>
      </c>
      <c r="O75" s="304">
        <f>改造舰娘!$L71+((CE75+CR75+DE75+DR75)*$C$2)</f>
        <v>10</v>
      </c>
      <c r="P75" s="304" t="str">
        <f>IF($C$2=1,(IF(ISERROR(FIND("超长",改造舰娘!$M71&amp;CC75&amp;CP75&amp;DC75&amp;DP75,1)),IF(ISERROR(FIND("长",改造舰娘!$M71&amp;CC75&amp;CP75&amp;DC75&amp;DP75,1)),IF(ISERROR(FIND("中",改造舰娘!$M71&amp;CC75&amp;CP75&amp;DC75&amp;DP75,1)),IF(ISERROR(FIND("短",改造舰娘!$M71&amp;CC75&amp;CP75&amp;DC75&amp;DP75,1)),IF(ISERROR(FIND("无",改造舰娘!$M71&amp;CC75&amp;CP75&amp;DC75&amp;DP75,1)),0,"无"),"短"),"中"),"长"),"超长")),改造舰娘!$M71)</f>
        <v>短</v>
      </c>
      <c r="Q75" s="303">
        <f>改造舰娘!$N71</f>
        <v>38.5</v>
      </c>
      <c r="R75" s="304">
        <f>(改造舰娘!$P71)+(改造舰娘!$Q71)*$C$3+((BW75+CJ75+CW75+DJ75)*$C$2)</f>
        <v>40</v>
      </c>
      <c r="S75" s="304">
        <f>(改造舰娘!$R71)+(改造舰娘!$S71)*$C$3+((BY75+CL75+CY75+DL75)*$C$2)</f>
        <v>81</v>
      </c>
      <c r="T75" s="304">
        <f>(改造舰娘!$T71)+(改造舰娘!$U71)*$C$3+((BX75+CK75+CX75+DK75)*$C$2)</f>
        <v>41</v>
      </c>
      <c r="U75" s="304">
        <f>(改造舰娘!$V71)+(改造舰娘!$W71)*$C$3+((CG75+CT75+DG75+DT75)*$C$2)</f>
        <v>47</v>
      </c>
      <c r="V75" s="305">
        <f>INT((((改造舰娘!$Y71)-(改造舰娘!$X71))*(((IF(D75=0,C75,D75))-1)/99))+改造舰娘!$X71)+((CB75+CO75+DB75+DO75)*$C$2)</f>
        <v>93</v>
      </c>
      <c r="W75" s="304">
        <f>INT((((改造舰娘!$AA71)-(改造舰娘!$Z71))*(((IF(D75=0,C75,D75))-1)/99))+改造舰娘!$Z71)+((CD75+CQ75+DD75+DQ75)*$C$2)</f>
        <v>92</v>
      </c>
      <c r="X75" s="304">
        <f>INT((((改造舰娘!$AC71)-(改造舰娘!$AB71))*(((IF(D75=0,C75,D75))-1)/99))+改造舰娘!$AB71)+((CA75+CN75+DA75+DN75)*$C$2)</f>
        <v>35</v>
      </c>
      <c r="Y75" s="303">
        <f>INT((((改造舰娘!$AE71)-(改造舰娘!$AD71))*(((IF(D75=0,C75,D75))-1)/99))+改造舰娘!$AD71)+((BZ75+CM75+CZ75+DM75)*$C$2)</f>
        <v>66</v>
      </c>
      <c r="Z75" s="474" t="str">
        <f>IF(改造舰娘!$AF71=0,"",改造舰娘!$AF71)</f>
        <v/>
      </c>
      <c r="AA75" s="304" t="str">
        <f>IF(改造舰娘!$AG71="","",改造舰娘!$AG71)</f>
        <v/>
      </c>
      <c r="AB75" s="304" t="str">
        <f>IF(改造舰娘!$AH71="","",改造舰娘!$AH71)</f>
        <v/>
      </c>
      <c r="AC75" s="304" t="str">
        <f>IF(改造舰娘!$AI71="","",改造舰娘!$AI71)</f>
        <v/>
      </c>
      <c r="AD75" s="304">
        <f>IF(改造舰娘!$AJ71="","",改造舰娘!$AJ71)</f>
        <v>0</v>
      </c>
      <c r="AE75" s="305">
        <f>IF(改造舰娘!$AK71="","",改造舰娘!$AK71)</f>
        <v>0</v>
      </c>
      <c r="AF75" s="304" t="str">
        <f>IF(改造舰娘!$AL71="","",改造舰娘!$AL71)</f>
        <v/>
      </c>
      <c r="AG75" s="304" t="str">
        <f>IF(改造舰娘!$AM71="","",改造舰娘!$AM71)</f>
        <v/>
      </c>
      <c r="AH75" s="304" t="str">
        <f>IF(改造舰娘!$AN71="","",改造舰娘!$AN71)</f>
        <v/>
      </c>
      <c r="AI75" s="304" t="str">
        <f>IF(改造舰娘!$AO71="","",改造舰娘!$AO71)</f>
        <v/>
      </c>
      <c r="AJ75" s="304" t="str">
        <f>IF(改造舰娘!$AP71="","",改造舰娘!$AP71)</f>
        <v/>
      </c>
      <c r="AK75" s="303" t="str">
        <f>IF(改造舰娘!$AQ71="","",改造舰娘!$AQ71)</f>
        <v/>
      </c>
      <c r="AL75" s="306" t="str">
        <f>IF(改造舰娘!$AS71="","",改造舰娘!$AS71)</f>
        <v>G国单装127毫米炮</v>
      </c>
      <c r="AM75" s="306" t="str">
        <f>IF(改造舰娘!$AT71="","",改造舰娘!$AT71)</f>
        <v>四联533毫米磁性鱼雷</v>
      </c>
      <c r="AN75" s="306" t="str">
        <f>IF(改造舰娘!$AU71="","",改造舰娘!$AU71)</f>
        <v/>
      </c>
      <c r="AO75" s="306" t="str">
        <f>IF(改造舰娘!$AV71="","",改造舰娘!$AV71)</f>
        <v/>
      </c>
      <c r="AP75" s="307" t="str">
        <f>IF(改造舰娘!$AW71="","",改造舰娘!$AW71)</f>
        <v>突袭峡湾(3级)：降低敌方全体驱逐舰，轻巡洋舰和重巡洋舰的的火力值12点、命中值9点，当敌方队伍中拥有战列舰或战列巡洋舰时效果减半。</v>
      </c>
      <c r="AQ75" s="308" t="str">
        <f>IF(改造舰娘!$AX71="","",改造舰娘!$AX71)</f>
        <v/>
      </c>
      <c r="AR75" s="304">
        <f>IF(改造舰娘!$AY71="","",改造舰娘!$AY71)</f>
        <v>10</v>
      </c>
      <c r="AS75" s="304">
        <f>IF(改造舰娘!$AZ71="","",改造舰娘!$AZ71)</f>
        <v>20</v>
      </c>
      <c r="AT75" s="304">
        <f>IF(改造舰娘!$BA71="","",改造舰娘!$BA71)</f>
        <v>0.48</v>
      </c>
      <c r="AU75" s="304">
        <f>IF(改造舰娘!$BB71="","",改造舰娘!$BB71)</f>
        <v>0.99</v>
      </c>
      <c r="AV75" s="305">
        <f>IF((改造舰娘!$BG71+改造舰娘!$BK71*$C$4)=0,"",(改造舰娘!$BG71+改造舰娘!$BK71*$C$4))</f>
        <v>6</v>
      </c>
      <c r="AW75" s="304">
        <f>IF((改造舰娘!$BH71+改造舰娘!$BL71*$C$4)=0,"",(改造舰娘!$BH71+改造舰娘!$BL71*$C$4))</f>
        <v>15</v>
      </c>
      <c r="AX75" s="304">
        <f>IF((改造舰娘!$BI71+改造舰娘!$BM71*$C$4)=0,"",(改造舰娘!$BI71+改造舰娘!$BM71*$C$4))</f>
        <v>9</v>
      </c>
      <c r="AY75" s="303">
        <f>IF((改造舰娘!$BJ71+改造舰娘!$BN71*$C$4)=0,"",(改造舰娘!$BJ71+改造舰娘!$BN71*$C$4))</f>
        <v>2</v>
      </c>
      <c r="AZ75" s="500">
        <f>IF(改造舰娘!BC71="","",改造舰娘!BC71)</f>
        <v>0</v>
      </c>
      <c r="BA75" s="500">
        <f>IF(改造舰娘!BD71="","",改造舰娘!BD71)</f>
        <v>26</v>
      </c>
      <c r="BB75" s="500">
        <f>IF(改造舰娘!BE71="","",改造舰娘!BE71)</f>
        <v>18</v>
      </c>
      <c r="BC75" s="498">
        <f>IF(改造舰娘!BF71="","",改造舰娘!BF71)</f>
        <v>0</v>
      </c>
      <c r="BD75" s="67" t="s">
        <v>5600</v>
      </c>
      <c r="BE75" s="339" t="b">
        <f>IF(改造舰娘!$BP71="","")</f>
        <v>0</v>
      </c>
      <c r="BF75" s="306" t="b">
        <f>IF(改造舰娘!$BQ71="","")</f>
        <v>0</v>
      </c>
      <c r="BG75" s="329" t="str">
        <f>IF(改造舰娘!$BR71="","")</f>
        <v/>
      </c>
      <c r="BH75" s="340" t="str">
        <f>IF(改造舰娘!$BS71="","")</f>
        <v/>
      </c>
      <c r="BU75" s="304">
        <f>IFERROR(VLOOKUP(AL75,装备!$B:$C,2,0),0)</f>
        <v>1</v>
      </c>
      <c r="BV75" s="304">
        <f>IFERROR(VLOOKUP($AL75,装备!$B:$Q,5,0),0)</f>
        <v>0</v>
      </c>
      <c r="BW75" s="304">
        <f>IFERROR(VLOOKUP($AL75,装备!$B:$Q,6,0),0)</f>
        <v>1</v>
      </c>
      <c r="BX75" s="304">
        <f>IFERROR(VLOOKUP($AL75,装备!$B:$Q,7,0),0)</f>
        <v>0</v>
      </c>
      <c r="BY75" s="304">
        <f>IFERROR(VLOOKUP($AL75,装备!$B:$Q,8,0),0)</f>
        <v>0</v>
      </c>
      <c r="BZ75" s="304">
        <f>IFERROR(VLOOKUP($AL75,装备!$B:$Q,9,0),0)</f>
        <v>0</v>
      </c>
      <c r="CA75" s="304">
        <f>IFERROR(VLOOKUP($AL75,装备!$B:$Q,10,0),0)</f>
        <v>0</v>
      </c>
      <c r="CB75" s="304">
        <f>IFERROR(VLOOKUP($AL75,装备!$B:$Q,11,0),0)</f>
        <v>1</v>
      </c>
      <c r="CC75" s="304" t="str">
        <f>IFERROR(VLOOKUP($AL75,装备!$B:$Q,12,0),0)</f>
        <v>短</v>
      </c>
      <c r="CD75" s="304">
        <f>IFERROR(VLOOKUP($AL75,装备!$B:$Q,13,0),0)</f>
        <v>0</v>
      </c>
      <c r="CE75" s="304">
        <f>IFERROR(VLOOKUP($AL75,装备!$B:$Q,14,0),0)</f>
        <v>0</v>
      </c>
      <c r="CF75" s="304">
        <f>IFERROR(VLOOKUP($AL75,装备!$B:$Q,16,0),0)</f>
        <v>0</v>
      </c>
      <c r="CG75" s="304">
        <f>IFERROR(VLOOKUP($AL75,装备!$B:$Q,5,0),0)</f>
        <v>0</v>
      </c>
      <c r="CH75" s="304">
        <f>IFERROR(VLOOKUP(AM75,装备!$B:$C,2,0),0)</f>
        <v>5</v>
      </c>
      <c r="CI75" s="304">
        <f>IFERROR(VLOOKUP($AM75,装备!$B:$Q,5,0),0)</f>
        <v>0</v>
      </c>
      <c r="CJ75" s="304">
        <f>IFERROR(VLOOKUP($AM75,装备!$B:$Q,6,0),0)</f>
        <v>0</v>
      </c>
      <c r="CK75" s="304">
        <f>IFERROR(VLOOKUP($AM75,装备!$B:$Q,7,0),0)</f>
        <v>0</v>
      </c>
      <c r="CL75" s="304">
        <f>IFERROR(VLOOKUP($AM75,装备!$B:$Q,8,0),0)</f>
        <v>6</v>
      </c>
      <c r="CM75" s="304">
        <f>IFERROR(VLOOKUP($AM75,装备!$B:$Q,9,0),0)</f>
        <v>3</v>
      </c>
      <c r="CN75" s="304">
        <f>IFERROR(VLOOKUP($AM75,装备!$B:$Q,10,0),0)</f>
        <v>0</v>
      </c>
      <c r="CO75" s="304">
        <f>IFERROR(VLOOKUP($AM75,装备!$B:$Q,11,0),0)</f>
        <v>3</v>
      </c>
      <c r="CP75" s="304" t="str">
        <f>IFERROR(VLOOKUP($AM75,装备!$B:$Q,12,0),0)</f>
        <v>短</v>
      </c>
      <c r="CQ75" s="304">
        <f>IFERROR(VLOOKUP($AM75,装备!$B:$Q,13,0),0)</f>
        <v>0</v>
      </c>
      <c r="CR75" s="304">
        <f>IFERROR(VLOOKUP($AM75,装备!$B:$Q,14,0),0)</f>
        <v>0</v>
      </c>
      <c r="CS75" s="304">
        <f>IFERROR(VLOOKUP($AM75,装备!$B:$Q,16,0),0)</f>
        <v>0</v>
      </c>
      <c r="CT75" s="304">
        <f>IFERROR(VLOOKUP($AM75,装备!$B:$Q,5,0),0)</f>
        <v>0</v>
      </c>
      <c r="CU75" s="304">
        <f>IFERROR(VLOOKUP(AN75,装备!$B:$C,2,0),0)</f>
        <v>0</v>
      </c>
      <c r="CV75" s="304">
        <f>IFERROR(VLOOKUP($AN75,装备!$B:$Q,5,0),0)</f>
        <v>0</v>
      </c>
      <c r="CW75" s="304">
        <f>IFERROR(VLOOKUP($AN75,装备!$B:$Q,6,0),0)</f>
        <v>0</v>
      </c>
      <c r="CX75" s="304">
        <f>IFERROR(VLOOKUP($AN75,装备!$B:$Q,7,0),0)</f>
        <v>0</v>
      </c>
      <c r="CY75" s="304">
        <f>IFERROR(VLOOKUP($AN75,装备!$B:$Q,8,0),0)</f>
        <v>0</v>
      </c>
      <c r="CZ75" s="304">
        <f>IFERROR(VLOOKUP($AN75,装备!$B:$Q,9,0),0)</f>
        <v>0</v>
      </c>
      <c r="DA75" s="304">
        <f>IFERROR(VLOOKUP($AN75,装备!$B:$Q,10,0),0)</f>
        <v>0</v>
      </c>
      <c r="DB75" s="304">
        <f>IFERROR(VLOOKUP($AN75,装备!$B:$Q,11,0),0)</f>
        <v>0</v>
      </c>
      <c r="DC75" s="304">
        <f>IFERROR(VLOOKUP($AN75,装备!$B:$Q,12,0),0)</f>
        <v>0</v>
      </c>
      <c r="DD75" s="304">
        <f>IFERROR(VLOOKUP($AN75,装备!$B:$Q,13,0),0)</f>
        <v>0</v>
      </c>
      <c r="DE75" s="304">
        <f>IFERROR(VLOOKUP($AN75,装备!$B:$Q,14,0),0)</f>
        <v>0</v>
      </c>
      <c r="DF75" s="304">
        <f>IFERROR(VLOOKUP($AN75,装备!$B:$Q,16,0),0)</f>
        <v>0</v>
      </c>
      <c r="DG75" s="304">
        <f>IFERROR(VLOOKUP($AN75,装备!$B:$Q,5,0),0)</f>
        <v>0</v>
      </c>
      <c r="DH75" s="304">
        <f>IFERROR(VLOOKUP(AO75,装备!$B:$C,2,0),0)</f>
        <v>0</v>
      </c>
      <c r="DI75" s="304">
        <f>IFERROR(VLOOKUP($AO75,装备!$B:$Q,5,0),0)</f>
        <v>0</v>
      </c>
      <c r="DJ75" s="304">
        <f>IFERROR(VLOOKUP($AO75,装备!$B:$Q,6,0),0)</f>
        <v>0</v>
      </c>
      <c r="DK75" s="304">
        <f>IFERROR(VLOOKUP($AO75,装备!$B:$Q,7,0),0)</f>
        <v>0</v>
      </c>
      <c r="DL75" s="304">
        <f>IFERROR(VLOOKUP($AO75,装备!$B:$Q,8,0),0)</f>
        <v>0</v>
      </c>
      <c r="DM75" s="304">
        <f>IFERROR(VLOOKUP($AO75,装备!$B:$Q,9,0),0)</f>
        <v>0</v>
      </c>
      <c r="DN75" s="304">
        <f>IFERROR(VLOOKUP($AO75,装备!$B:$Q,10,0),0)</f>
        <v>0</v>
      </c>
      <c r="DO75" s="304">
        <f>IFERROR(VLOOKUP($AO75,装备!$B:$Q,11,0),0)</f>
        <v>0</v>
      </c>
      <c r="DP75" s="304">
        <f>IFERROR(VLOOKUP($AO75,装备!$B:$Q,12,0),0)</f>
        <v>0</v>
      </c>
      <c r="DQ75" s="304">
        <f>IFERROR(VLOOKUP($AO75,装备!$B:$Q,13,0),0)</f>
        <v>0</v>
      </c>
      <c r="DR75" s="304">
        <f>IFERROR(VLOOKUP($AO75,装备!$B:$Q,14,0),0)</f>
        <v>0</v>
      </c>
      <c r="DS75" s="304">
        <f>IFERROR(VLOOKUP($AO75,装备!$B:$Q,16,0),0)</f>
        <v>0</v>
      </c>
      <c r="DT75" s="304">
        <f>IFERROR(VLOOKUP($AO75,装备!$B:$Q,5,0),0)</f>
        <v>0</v>
      </c>
    </row>
    <row r="76" spans="1:124" ht="40.5">
      <c r="A76" s="301">
        <f>改造舰娘!$A72</f>
        <v>11008011</v>
      </c>
      <c r="B76" s="354" t="s">
        <v>230</v>
      </c>
      <c r="C76" s="323"/>
      <c r="D76" s="323">
        <f t="shared" si="1"/>
        <v>110</v>
      </c>
      <c r="E76" s="303">
        <f>改造舰娘!$C72</f>
        <v>4</v>
      </c>
      <c r="F76" s="304" t="str">
        <f>改造舰娘!$D72</f>
        <v>驱逐</v>
      </c>
      <c r="G76" s="304" t="str">
        <f>改造舰娘!$E72</f>
        <v>小型</v>
      </c>
      <c r="H76" s="304" t="str">
        <f>改造舰娘!$F72</f>
        <v>护卫舰</v>
      </c>
      <c r="I76" s="452">
        <f>改造舰娘!$AR72</f>
        <v>3</v>
      </c>
      <c r="J76" s="304" t="str">
        <f>改造舰娘!$G72</f>
        <v>德国</v>
      </c>
      <c r="K76" s="312">
        <f>改造舰娘!$H72+(BV76+CI76+CV76+DI76)*$C$2</f>
        <v>42</v>
      </c>
      <c r="L76" s="304">
        <f>改造舰娘!$I72</f>
        <v>2</v>
      </c>
      <c r="M76" s="304">
        <f>改造舰娘!$J72</f>
        <v>2</v>
      </c>
      <c r="N76" s="518">
        <f>改造舰娘!$K72</f>
        <v>2</v>
      </c>
      <c r="O76" s="304">
        <f>改造舰娘!$L72+((CE76+CR76+DE76+DR76)*$C$2)</f>
        <v>10</v>
      </c>
      <c r="P76" s="304" t="str">
        <f>IF($C$2=1,(IF(ISERROR(FIND("超长",改造舰娘!$M72&amp;CC76&amp;CP76&amp;DC76&amp;DP76,1)),IF(ISERROR(FIND("长",改造舰娘!$M72&amp;CC76&amp;CP76&amp;DC76&amp;DP76,1)),IF(ISERROR(FIND("中",改造舰娘!$M72&amp;CC76&amp;CP76&amp;DC76&amp;DP76,1)),IF(ISERROR(FIND("短",改造舰娘!$M72&amp;CC76&amp;CP76&amp;DC76&amp;DP76,1)),IF(ISERROR(FIND("无",改造舰娘!$M72&amp;CC76&amp;CP76&amp;DC76&amp;DP76,1)),0,"无"),"短"),"中"),"长"),"超长")),改造舰娘!$M72)</f>
        <v>短</v>
      </c>
      <c r="Q76" s="303">
        <f>改造舰娘!$N72</f>
        <v>36</v>
      </c>
      <c r="R76" s="304">
        <f>(改造舰娘!$P72)+(改造舰娘!$Q72)*$C$3+((BW76+CJ76+CW76+DJ76)*$C$2)</f>
        <v>40</v>
      </c>
      <c r="S76" s="304">
        <f>(改造舰娘!$R72)+(改造舰娘!$S72)*$C$3+((BY76+CL76+CY76+DL76)*$C$2)</f>
        <v>79</v>
      </c>
      <c r="T76" s="304">
        <f>(改造舰娘!$T72)+(改造舰娘!$U72)*$C$3+((BX76+CK76+CX76+DK76)*$C$2)</f>
        <v>43</v>
      </c>
      <c r="U76" s="304">
        <f>(改造舰娘!$V72)+(改造舰娘!$W72)*$C$3+((CG76+CT76+DG76+DT76)*$C$2)</f>
        <v>46</v>
      </c>
      <c r="V76" s="305">
        <f>INT((((改造舰娘!$Y72)-(改造舰娘!$X72))*(((IF(D76=0,C76,D76))-1)/99))+改造舰娘!$X72)+((CB76+CO76+DB76+DO76)*$C$2)</f>
        <v>93</v>
      </c>
      <c r="W76" s="304">
        <f>INT((((改造舰娘!$AA72)-(改造舰娘!$Z72))*(((IF(D76=0,C76,D76))-1)/99))+改造舰娘!$Z72)+((CD76+CQ76+DD76+DQ76)*$C$2)</f>
        <v>90</v>
      </c>
      <c r="X76" s="304">
        <f>INT((((改造舰娘!$AC72)-(改造舰娘!$AB72))*(((IF(D76=0,C76,D76))-1)/99))+改造舰娘!$AB72)+((CA76+CN76+DA76+DN76)*$C$2)</f>
        <v>33</v>
      </c>
      <c r="Y76" s="303">
        <f>INT((((改造舰娘!$AE72)-(改造舰娘!$AD72))*(((IF(D76=0,C76,D76))-1)/99))+改造舰娘!$AD72)+((BZ76+CM76+CZ76+DM76)*$C$2)</f>
        <v>66</v>
      </c>
      <c r="Z76" s="474" t="str">
        <f>IF(改造舰娘!$AF72=0,"",改造舰娘!$AF72)</f>
        <v/>
      </c>
      <c r="AA76" s="304" t="str">
        <f>IF(改造舰娘!$AG72="","",改造舰娘!$AG72)</f>
        <v/>
      </c>
      <c r="AB76" s="304" t="str">
        <f>IF(改造舰娘!$AH72="","",改造舰娘!$AH72)</f>
        <v/>
      </c>
      <c r="AC76" s="304" t="str">
        <f>IF(改造舰娘!$AI72="","",改造舰娘!$AI72)</f>
        <v/>
      </c>
      <c r="AD76" s="304">
        <f>IF(改造舰娘!$AJ72="","",改造舰娘!$AJ72)</f>
        <v>0</v>
      </c>
      <c r="AE76" s="305">
        <f>IF(改造舰娘!$AK72="","",改造舰娘!$AK72)</f>
        <v>0</v>
      </c>
      <c r="AF76" s="304" t="str">
        <f>IF(改造舰娘!$AL72="","",改造舰娘!$AL72)</f>
        <v/>
      </c>
      <c r="AG76" s="304" t="str">
        <f>IF(改造舰娘!$AM72="","",改造舰娘!$AM72)</f>
        <v/>
      </c>
      <c r="AH76" s="304" t="str">
        <f>IF(改造舰娘!$AN72="","",改造舰娘!$AN72)</f>
        <v/>
      </c>
      <c r="AI76" s="304" t="str">
        <f>IF(改造舰娘!$AO72="","",改造舰娘!$AO72)</f>
        <v/>
      </c>
      <c r="AJ76" s="304" t="str">
        <f>IF(改造舰娘!$AP72="","",改造舰娘!$AP72)</f>
        <v/>
      </c>
      <c r="AK76" s="303" t="str">
        <f>IF(改造舰娘!$AQ72="","",改造舰娘!$AQ72)</f>
        <v/>
      </c>
      <c r="AL76" s="306" t="str">
        <f>IF(改造舰娘!$AS72="","",改造舰娘!$AS72)</f>
        <v>G国双联150毫米炮</v>
      </c>
      <c r="AM76" s="306" t="str">
        <f>IF(改造舰娘!$AT72="","",改造舰娘!$AT72)</f>
        <v>四联533毫米鱼雷</v>
      </c>
      <c r="AN76" s="306" t="str">
        <f>IF(改造舰娘!$AU72="","",改造舰娘!$AU72)</f>
        <v>雷达告警装置</v>
      </c>
      <c r="AO76" s="306" t="str">
        <f>IF(改造舰娘!$AV72="","",改造舰娘!$AV72)</f>
        <v/>
      </c>
      <c r="AP76" s="307" t="str">
        <f>IF(改造舰娘!$AW72="","",改造舰娘!$AW72)</f>
        <v>Z驱菁英(3级)：Z31根据队伍中Z系驱逐的数量（包括自身）增加不同的能力，每多一艘额外增加一种能力，顺序为装甲，火力，鱼雷，回避，命中，对空。增加幅度为20%。</v>
      </c>
      <c r="AQ76" s="308" t="str">
        <f>IF(改造舰娘!$AX72="","",改造舰娘!$AX72)</f>
        <v/>
      </c>
      <c r="AR76" s="304">
        <f>IF(改造舰娘!$AY72="","",改造舰娘!$AY72)</f>
        <v>10</v>
      </c>
      <c r="AS76" s="304">
        <f>IF(改造舰娘!$AZ72="","",改造舰娘!$AZ72)</f>
        <v>20</v>
      </c>
      <c r="AT76" s="304">
        <f>IF(改造舰娘!$BA72="","",改造舰娘!$BA72)</f>
        <v>0.48</v>
      </c>
      <c r="AU76" s="304">
        <f>IF(改造舰娘!$BB72="","",改造舰娘!$BB72)</f>
        <v>0.99</v>
      </c>
      <c r="AV76" s="305">
        <f>IF((改造舰娘!$BG72+改造舰娘!$BK72*$C$4)=0,"",(改造舰娘!$BG72+改造舰娘!$BK72*$C$4))</f>
        <v>25</v>
      </c>
      <c r="AW76" s="304">
        <f>IF((改造舰娘!$BH72+改造舰娘!$BL72*$C$4)=0,"",(改造舰娘!$BH72+改造舰娘!$BL72*$C$4))</f>
        <v>11</v>
      </c>
      <c r="AX76" s="304">
        <f>IF((改造舰娘!$BI72+改造舰娘!$BM72*$C$4)=0,"",(改造舰娘!$BI72+改造舰娘!$BM72*$C$4))</f>
        <v>31</v>
      </c>
      <c r="AY76" s="303">
        <f>IF((改造舰娘!$BJ72+改造舰娘!$BN72*$C$4)=0,"",(改造舰娘!$BJ72+改造舰娘!$BN72*$C$4))</f>
        <v>10</v>
      </c>
      <c r="AZ76" s="500">
        <f>IF(改造舰娘!BC72="","",改造舰娘!BC72)</f>
        <v>0</v>
      </c>
      <c r="BA76" s="500">
        <f>IF(改造舰娘!BD72="","",改造舰娘!BD72)</f>
        <v>24</v>
      </c>
      <c r="BB76" s="500">
        <f>IF(改造舰娘!BE72="","",改造舰娘!BE72)</f>
        <v>20</v>
      </c>
      <c r="BC76" s="498">
        <f>IF(改造舰娘!BF72="","",改造舰娘!BF72)</f>
        <v>0</v>
      </c>
      <c r="BD76" s="67" t="s">
        <v>5601</v>
      </c>
      <c r="BE76" s="339" t="b">
        <f>IF(改造舰娘!$BP72="","")</f>
        <v>0</v>
      </c>
      <c r="BF76" s="306" t="b">
        <f>IF(改造舰娘!$BQ72="","")</f>
        <v>0</v>
      </c>
      <c r="BG76" s="329" t="str">
        <f>IF(改造舰娘!$BR72="","")</f>
        <v/>
      </c>
      <c r="BH76" s="340" t="str">
        <f>IF(改造舰娘!$BS72="","")</f>
        <v/>
      </c>
      <c r="BU76" s="304">
        <f>IFERROR(VLOOKUP(AL76,装备!$B:$C,2,0),0)</f>
        <v>3</v>
      </c>
      <c r="BV76" s="304">
        <f>IFERROR(VLOOKUP($AL76,装备!$B:$Q,5,0),0)</f>
        <v>0</v>
      </c>
      <c r="BW76" s="304">
        <f>IFERROR(VLOOKUP($AL76,装备!$B:$Q,6,0),0)</f>
        <v>3</v>
      </c>
      <c r="BX76" s="304">
        <f>IFERROR(VLOOKUP($AL76,装备!$B:$Q,7,0),0)</f>
        <v>0</v>
      </c>
      <c r="BY76" s="304">
        <f>IFERROR(VLOOKUP($AL76,装备!$B:$Q,8,0),0)</f>
        <v>0</v>
      </c>
      <c r="BZ76" s="304">
        <f>IFERROR(VLOOKUP($AL76,装备!$B:$Q,9,0),0)</f>
        <v>0</v>
      </c>
      <c r="CA76" s="304">
        <f>IFERROR(VLOOKUP($AL76,装备!$B:$Q,10,0),0)</f>
        <v>0</v>
      </c>
      <c r="CB76" s="304">
        <f>IFERROR(VLOOKUP($AL76,装备!$B:$Q,11,0),0)</f>
        <v>2</v>
      </c>
      <c r="CC76" s="304" t="str">
        <f>IFERROR(VLOOKUP($AL76,装备!$B:$Q,12,0),0)</f>
        <v>短</v>
      </c>
      <c r="CD76" s="304">
        <f>IFERROR(VLOOKUP($AL76,装备!$B:$Q,13,0),0)</f>
        <v>0</v>
      </c>
      <c r="CE76" s="304">
        <f>IFERROR(VLOOKUP($AL76,装备!$B:$Q,14,0),0)</f>
        <v>0</v>
      </c>
      <c r="CF76" s="304">
        <f>IFERROR(VLOOKUP($AL76,装备!$B:$Q,16,0),0)</f>
        <v>0</v>
      </c>
      <c r="CG76" s="304">
        <f>IFERROR(VLOOKUP($AL76,装备!$B:$Q,5,0),0)</f>
        <v>0</v>
      </c>
      <c r="CH76" s="304">
        <f>IFERROR(VLOOKUP(AM76,装备!$B:$C,2,0),0)</f>
        <v>1</v>
      </c>
      <c r="CI76" s="304">
        <f>IFERROR(VLOOKUP($AM76,装备!$B:$Q,5,0),0)</f>
        <v>0</v>
      </c>
      <c r="CJ76" s="304">
        <f>IFERROR(VLOOKUP($AM76,装备!$B:$Q,6,0),0)</f>
        <v>0</v>
      </c>
      <c r="CK76" s="304">
        <f>IFERROR(VLOOKUP($AM76,装备!$B:$Q,7,0),0)</f>
        <v>0</v>
      </c>
      <c r="CL76" s="304">
        <f>IFERROR(VLOOKUP($AM76,装备!$B:$Q,8,0),0)</f>
        <v>4</v>
      </c>
      <c r="CM76" s="304">
        <f>IFERROR(VLOOKUP($AM76,装备!$B:$Q,9,0),0)</f>
        <v>0</v>
      </c>
      <c r="CN76" s="304">
        <f>IFERROR(VLOOKUP($AM76,装备!$B:$Q,10,0),0)</f>
        <v>0</v>
      </c>
      <c r="CO76" s="304">
        <f>IFERROR(VLOOKUP($AM76,装备!$B:$Q,11,0),0)</f>
        <v>0</v>
      </c>
      <c r="CP76" s="304" t="str">
        <f>IFERROR(VLOOKUP($AM76,装备!$B:$Q,12,0),0)</f>
        <v>短</v>
      </c>
      <c r="CQ76" s="304">
        <f>IFERROR(VLOOKUP($AM76,装备!$B:$Q,13,0),0)</f>
        <v>0</v>
      </c>
      <c r="CR76" s="304">
        <f>IFERROR(VLOOKUP($AM76,装备!$B:$Q,14,0),0)</f>
        <v>0</v>
      </c>
      <c r="CS76" s="304">
        <f>IFERROR(VLOOKUP($AM76,装备!$B:$Q,16,0),0)</f>
        <v>0</v>
      </c>
      <c r="CT76" s="304">
        <f>IFERROR(VLOOKUP($AM76,装备!$B:$Q,5,0),0)</f>
        <v>0</v>
      </c>
      <c r="CU76" s="304">
        <f>IFERROR(VLOOKUP(AN76,装备!$B:$C,2,0),0)</f>
        <v>4</v>
      </c>
      <c r="CV76" s="304">
        <f>IFERROR(VLOOKUP($AN76,装备!$B:$Q,5,0),0)</f>
        <v>0</v>
      </c>
      <c r="CW76" s="304">
        <f>IFERROR(VLOOKUP($AN76,装备!$B:$Q,6,0),0)</f>
        <v>0</v>
      </c>
      <c r="CX76" s="304">
        <f>IFERROR(VLOOKUP($AN76,装备!$B:$Q,7,0),0)</f>
        <v>0</v>
      </c>
      <c r="CY76" s="304">
        <f>IFERROR(VLOOKUP($AN76,装备!$B:$Q,8,0),0)</f>
        <v>0</v>
      </c>
      <c r="CZ76" s="304">
        <f>IFERROR(VLOOKUP($AN76,装备!$B:$Q,9,0),0)</f>
        <v>0</v>
      </c>
      <c r="DA76" s="304">
        <f>IFERROR(VLOOKUP($AN76,装备!$B:$Q,10,0),0)</f>
        <v>2</v>
      </c>
      <c r="DB76" s="304">
        <f>IFERROR(VLOOKUP($AN76,装备!$B:$Q,11,0),0)</f>
        <v>0</v>
      </c>
      <c r="DC76" s="304" t="str">
        <f>IFERROR(VLOOKUP($AN76,装备!$B:$Q,12,0),0)</f>
        <v>无</v>
      </c>
      <c r="DD76" s="304">
        <f>IFERROR(VLOOKUP($AN76,装备!$B:$Q,13,0),0)</f>
        <v>5</v>
      </c>
      <c r="DE76" s="304">
        <f>IFERROR(VLOOKUP($AN76,装备!$B:$Q,14,0),0)</f>
        <v>1</v>
      </c>
      <c r="DF76" s="304">
        <f>IFERROR(VLOOKUP($AN76,装备!$B:$Q,16,0),0)</f>
        <v>0</v>
      </c>
      <c r="DG76" s="304">
        <f>IFERROR(VLOOKUP($AN76,装备!$B:$Q,5,0),0)</f>
        <v>0</v>
      </c>
      <c r="DH76" s="304">
        <f>IFERROR(VLOOKUP(AO76,装备!$B:$C,2,0),0)</f>
        <v>0</v>
      </c>
      <c r="DI76" s="304">
        <f>IFERROR(VLOOKUP($AO76,装备!$B:$Q,5,0),0)</f>
        <v>0</v>
      </c>
      <c r="DJ76" s="304">
        <f>IFERROR(VLOOKUP($AO76,装备!$B:$Q,6,0),0)</f>
        <v>0</v>
      </c>
      <c r="DK76" s="304">
        <f>IFERROR(VLOOKUP($AO76,装备!$B:$Q,7,0),0)</f>
        <v>0</v>
      </c>
      <c r="DL76" s="304">
        <f>IFERROR(VLOOKUP($AO76,装备!$B:$Q,8,0),0)</f>
        <v>0</v>
      </c>
      <c r="DM76" s="304">
        <f>IFERROR(VLOOKUP($AO76,装备!$B:$Q,9,0),0)</f>
        <v>0</v>
      </c>
      <c r="DN76" s="304">
        <f>IFERROR(VLOOKUP($AO76,装备!$B:$Q,10,0),0)</f>
        <v>0</v>
      </c>
      <c r="DO76" s="304">
        <f>IFERROR(VLOOKUP($AO76,装备!$B:$Q,11,0),0)</f>
        <v>0</v>
      </c>
      <c r="DP76" s="304">
        <f>IFERROR(VLOOKUP($AO76,装备!$B:$Q,12,0),0)</f>
        <v>0</v>
      </c>
      <c r="DQ76" s="304">
        <f>IFERROR(VLOOKUP($AO76,装备!$B:$Q,13,0),0)</f>
        <v>0</v>
      </c>
      <c r="DR76" s="304">
        <f>IFERROR(VLOOKUP($AO76,装备!$B:$Q,14,0),0)</f>
        <v>0</v>
      </c>
      <c r="DS76" s="304">
        <f>IFERROR(VLOOKUP($AO76,装备!$B:$Q,16,0),0)</f>
        <v>0</v>
      </c>
      <c r="DT76" s="304">
        <f>IFERROR(VLOOKUP($AO76,装备!$B:$Q,5,0),0)</f>
        <v>0</v>
      </c>
    </row>
    <row r="77" spans="1:124">
      <c r="A77" s="301">
        <f>改造舰娘!$A73</f>
        <v>11008111</v>
      </c>
      <c r="B77" s="354" t="s">
        <v>610</v>
      </c>
      <c r="C77" s="323"/>
      <c r="D77" s="323">
        <f t="shared" si="1"/>
        <v>110</v>
      </c>
      <c r="E77" s="303">
        <f>改造舰娘!$C73</f>
        <v>4</v>
      </c>
      <c r="F77" s="304" t="str">
        <f>改造舰娘!$D73</f>
        <v>驱逐</v>
      </c>
      <c r="G77" s="304" t="str">
        <f>改造舰娘!$E73</f>
        <v>小型</v>
      </c>
      <c r="H77" s="304" t="str">
        <f>改造舰娘!$F73</f>
        <v>护卫舰</v>
      </c>
      <c r="I77" s="452">
        <f>改造舰娘!$AR73</f>
        <v>3</v>
      </c>
      <c r="J77" s="304" t="str">
        <f>改造舰娘!$G73</f>
        <v>英国</v>
      </c>
      <c r="K77" s="312">
        <f>改造舰娘!$H73+(BV77+CI77+CV77+DI77)*$C$2</f>
        <v>28</v>
      </c>
      <c r="L77" s="304">
        <f>改造舰娘!$I73</f>
        <v>0</v>
      </c>
      <c r="M77" s="304">
        <f>改造舰娘!$J73</f>
        <v>3</v>
      </c>
      <c r="N77" s="518">
        <f>改造舰娘!$K73</f>
        <v>5</v>
      </c>
      <c r="O77" s="304">
        <f>改造舰娘!$L73+((CE77+CR77+DE77+DR77)*$C$2)</f>
        <v>13</v>
      </c>
      <c r="P77" s="304" t="str">
        <f>IF($C$2=1,(IF(ISERROR(FIND("超长",改造舰娘!$M73&amp;CC77&amp;CP77&amp;DC77&amp;DP77,1)),IF(ISERROR(FIND("长",改造舰娘!$M73&amp;CC77&amp;CP77&amp;DC77&amp;DP77,1)),IF(ISERROR(FIND("中",改造舰娘!$M73&amp;CC77&amp;CP77&amp;DC77&amp;DP77,1)),IF(ISERROR(FIND("短",改造舰娘!$M73&amp;CC77&amp;CP77&amp;DC77&amp;DP77,1)),IF(ISERROR(FIND("无",改造舰娘!$M73&amp;CC77&amp;CP77&amp;DC77&amp;DP77,1)),0,"无"),"短"),"中"),"长"),"超长")),改造舰娘!$M73)</f>
        <v>短</v>
      </c>
      <c r="Q77" s="303">
        <f>改造舰娘!$N73</f>
        <v>20</v>
      </c>
      <c r="R77" s="304">
        <f>(改造舰娘!$P73)+(改造舰娘!$Q73)*$C$3+((BW77+CJ77+CW77+DJ77)*$C$2)</f>
        <v>37</v>
      </c>
      <c r="S77" s="304">
        <f>(改造舰娘!$R73)+(改造舰娘!$S73)*$C$3+((BY77+CL77+CY77+DL77)*$C$2)</f>
        <v>65</v>
      </c>
      <c r="T77" s="304">
        <f>(改造舰娘!$T73)+(改造舰娘!$U73)*$C$3+((BX77+CK77+CX77+DK77)*$C$2)</f>
        <v>33</v>
      </c>
      <c r="U77" s="304">
        <f>(改造舰娘!$V73)+(改造舰娘!$W73)*$C$3+((CG77+CT77+DG77+DT77)*$C$2)</f>
        <v>60</v>
      </c>
      <c r="V77" s="305">
        <f>INT((((改造舰娘!$Y73)-(改造舰娘!$X73))*(((IF(D77=0,C77,D77))-1)/99))+改造舰娘!$X73)+((CB77+CO77+DB77+DO77)*$C$2)</f>
        <v>93</v>
      </c>
      <c r="W77" s="304">
        <f>INT((((改造舰娘!$AA73)-(改造舰娘!$Z73))*(((IF(D77=0,C77,D77))-1)/99))+改造舰娘!$Z73)+((CD77+CQ77+DD77+DQ77)*$C$2)</f>
        <v>87</v>
      </c>
      <c r="X77" s="304">
        <f>INT((((改造舰娘!$AC73)-(改造舰娘!$AB73))*(((IF(D77=0,C77,D77))-1)/99))+改造舰娘!$AB73)+((CA77+CN77+DA77+DN77)*$C$2)</f>
        <v>34</v>
      </c>
      <c r="Y77" s="303">
        <f>INT((((改造舰娘!$AE73)-(改造舰娘!$AD73))*(((IF(D77=0,C77,D77))-1)/99))+改造舰娘!$AD73)+((BZ77+CM77+CZ77+DM77)*$C$2)</f>
        <v>94</v>
      </c>
      <c r="Z77" s="474" t="str">
        <f>IF(改造舰娘!$AF73=0,"",改造舰娘!$AF73)</f>
        <v/>
      </c>
      <c r="AA77" s="304" t="str">
        <f>IF(改造舰娘!$AG73="","",改造舰娘!$AG73)</f>
        <v/>
      </c>
      <c r="AB77" s="304" t="str">
        <f>IF(改造舰娘!$AH73="","",改造舰娘!$AH73)</f>
        <v/>
      </c>
      <c r="AC77" s="304" t="str">
        <f>IF(改造舰娘!$AI73="","",改造舰娘!$AI73)</f>
        <v/>
      </c>
      <c r="AD77" s="304">
        <f>IF(改造舰娘!$AJ73="","",改造舰娘!$AJ73)</f>
        <v>0</v>
      </c>
      <c r="AE77" s="305">
        <f>IF(改造舰娘!$AK73="","",改造舰娘!$AK73)</f>
        <v>0</v>
      </c>
      <c r="AF77" s="304" t="str">
        <f>IF(改造舰娘!$AL73="","",改造舰娘!$AL73)</f>
        <v/>
      </c>
      <c r="AG77" s="304" t="str">
        <f>IF(改造舰娘!$AM73="","",改造舰娘!$AM73)</f>
        <v/>
      </c>
      <c r="AH77" s="304" t="str">
        <f>IF(改造舰娘!$AN73="","",改造舰娘!$AN73)</f>
        <v/>
      </c>
      <c r="AI77" s="304" t="str">
        <f>IF(改造舰娘!$AO73="","",改造舰娘!$AO73)</f>
        <v/>
      </c>
      <c r="AJ77" s="304" t="str">
        <f>IF(改造舰娘!$AP73="","",改造舰娘!$AP73)</f>
        <v/>
      </c>
      <c r="AK77" s="303" t="str">
        <f>IF(改造舰娘!$AQ73="","",改造舰娘!$AQ73)</f>
        <v/>
      </c>
      <c r="AL77" s="306" t="str">
        <f>IF(改造舰娘!$AS73="","",改造舰娘!$AS73)</f>
        <v>刺猬弹深弹投射器</v>
      </c>
      <c r="AM77" s="306" t="str">
        <f>IF(改造舰娘!$AT73="","",改造舰娘!$AT73)</f>
        <v/>
      </c>
      <c r="AN77" s="306" t="str">
        <f>IF(改造舰娘!$AU73="","",改造舰娘!$AU73)</f>
        <v/>
      </c>
      <c r="AO77" s="306" t="str">
        <f>IF(改造舰娘!$AV73="","",改造舰娘!$AV73)</f>
        <v/>
      </c>
      <c r="AP77" s="307" t="str">
        <f>IF(改造舰娘!$AW73="","",改造舰娘!$AW73)</f>
        <v>迷之嘲讽(3级)：自身被攻击概率提高22%，自身回避+11。</v>
      </c>
      <c r="AQ77" s="308" t="str">
        <f>IF(改造舰娘!$AX73="","",改造舰娘!$AX73)</f>
        <v/>
      </c>
      <c r="AR77" s="304">
        <f>IF(改造舰娘!$AY73="","",改造舰娘!$AY73)</f>
        <v>10</v>
      </c>
      <c r="AS77" s="304">
        <f>IF(改造舰娘!$AZ73="","",改造舰娘!$AZ73)</f>
        <v>25</v>
      </c>
      <c r="AT77" s="304">
        <f>IF(改造舰娘!$BA73="","",改造舰娘!$BA73)</f>
        <v>0.48</v>
      </c>
      <c r="AU77" s="304">
        <f>IF(改造舰娘!$BB73="","",改造舰娘!$BB73)</f>
        <v>0.9</v>
      </c>
      <c r="AV77" s="305">
        <f>IF((改造舰娘!$BG73+改造舰娘!$BK73*$C$4)=0,"",(改造舰娘!$BG73+改造舰娘!$BK73*$C$4))</f>
        <v>4</v>
      </c>
      <c r="AW77" s="304">
        <f>IF((改造舰娘!$BH73+改造舰娘!$BL73*$C$4)=0,"",(改造舰娘!$BH73+改造舰娘!$BL73*$C$4))</f>
        <v>16</v>
      </c>
      <c r="AX77" s="304">
        <f>IF((改造舰娘!$BI73+改造舰娘!$BM73*$C$4)=0,"",(改造舰娘!$BI73+改造舰娘!$BM73*$C$4))</f>
        <v>8</v>
      </c>
      <c r="AY77" s="303">
        <f>IF((改造舰娘!$BJ73+改造舰娘!$BN73*$C$4)=0,"",(改造舰娘!$BJ73+改造舰娘!$BN73*$C$4))</f>
        <v>7</v>
      </c>
      <c r="AZ77" s="500">
        <f>IF(改造舰娘!BC73="","",改造舰娘!BC73)</f>
        <v>3</v>
      </c>
      <c r="BA77" s="500">
        <f>IF(改造舰娘!BD73="","",改造舰娘!BD73)</f>
        <v>10</v>
      </c>
      <c r="BB77" s="500">
        <f>IF(改造舰娘!BE73="","",改造舰娘!BE73)</f>
        <v>8</v>
      </c>
      <c r="BC77" s="498">
        <f>IF(改造舰娘!BF73="","",改造舰娘!BF73)</f>
        <v>0</v>
      </c>
      <c r="BD77" s="125" t="s">
        <v>5602</v>
      </c>
      <c r="BE77" s="339" t="b">
        <f>IF(改造舰娘!$BP73="","")</f>
        <v>0</v>
      </c>
      <c r="BF77" s="306" t="b">
        <f>IF(改造舰娘!$BQ73="","")</f>
        <v>0</v>
      </c>
      <c r="BG77" s="329" t="str">
        <f>IF(改造舰娘!$BR73="","")</f>
        <v/>
      </c>
      <c r="BH77" s="340" t="str">
        <f>IF(改造舰娘!$BS73="","")</f>
        <v/>
      </c>
      <c r="BU77" s="304">
        <f>IFERROR(VLOOKUP(AL77,装备!$B:$C,2,0),0)</f>
        <v>6</v>
      </c>
      <c r="BV77" s="304">
        <f>IFERROR(VLOOKUP($AL77,装备!$B:$Q,5,0),0)</f>
        <v>0</v>
      </c>
      <c r="BW77" s="304">
        <f>IFERROR(VLOOKUP($AL77,装备!$B:$Q,6,0),0)</f>
        <v>0</v>
      </c>
      <c r="BX77" s="304">
        <f>IFERROR(VLOOKUP($AL77,装备!$B:$Q,7,0),0)</f>
        <v>0</v>
      </c>
      <c r="BY77" s="304">
        <f>IFERROR(VLOOKUP($AL77,装备!$B:$Q,8,0),0)</f>
        <v>0</v>
      </c>
      <c r="BZ77" s="304">
        <f>IFERROR(VLOOKUP($AL77,装备!$B:$Q,9,0),0)</f>
        <v>15</v>
      </c>
      <c r="CA77" s="304">
        <f>IFERROR(VLOOKUP($AL77,装备!$B:$Q,10,0),0)</f>
        <v>0</v>
      </c>
      <c r="CB77" s="304">
        <f>IFERROR(VLOOKUP($AL77,装备!$B:$Q,11,0),0)</f>
        <v>5</v>
      </c>
      <c r="CC77" s="304" t="str">
        <f>IFERROR(VLOOKUP($AL77,装备!$B:$Q,12,0),0)</f>
        <v>短</v>
      </c>
      <c r="CD77" s="304">
        <f>IFERROR(VLOOKUP($AL77,装备!$B:$Q,13,0),0)</f>
        <v>0</v>
      </c>
      <c r="CE77" s="304">
        <f>IFERROR(VLOOKUP($AL77,装备!$B:$Q,14,0),0)</f>
        <v>0</v>
      </c>
      <c r="CF77" s="304">
        <f>IFERROR(VLOOKUP($AL77,装备!$B:$Q,16,0),0)</f>
        <v>0</v>
      </c>
      <c r="CG77" s="304">
        <f>IFERROR(VLOOKUP($AL77,装备!$B:$Q,5,0),0)</f>
        <v>0</v>
      </c>
      <c r="CH77" s="304">
        <f>IFERROR(VLOOKUP(AM77,装备!$B:$C,2,0),0)</f>
        <v>0</v>
      </c>
      <c r="CI77" s="304">
        <f>IFERROR(VLOOKUP($AM77,装备!$B:$Q,5,0),0)</f>
        <v>0</v>
      </c>
      <c r="CJ77" s="304">
        <f>IFERROR(VLOOKUP($AM77,装备!$B:$Q,6,0),0)</f>
        <v>0</v>
      </c>
      <c r="CK77" s="304">
        <f>IFERROR(VLOOKUP($AM77,装备!$B:$Q,7,0),0)</f>
        <v>0</v>
      </c>
      <c r="CL77" s="304">
        <f>IFERROR(VLOOKUP($AM77,装备!$B:$Q,8,0),0)</f>
        <v>0</v>
      </c>
      <c r="CM77" s="304">
        <f>IFERROR(VLOOKUP($AM77,装备!$B:$Q,9,0),0)</f>
        <v>0</v>
      </c>
      <c r="CN77" s="304">
        <f>IFERROR(VLOOKUP($AM77,装备!$B:$Q,10,0),0)</f>
        <v>0</v>
      </c>
      <c r="CO77" s="304">
        <f>IFERROR(VLOOKUP($AM77,装备!$B:$Q,11,0),0)</f>
        <v>0</v>
      </c>
      <c r="CP77" s="304">
        <f>IFERROR(VLOOKUP($AM77,装备!$B:$Q,12,0),0)</f>
        <v>0</v>
      </c>
      <c r="CQ77" s="304">
        <f>IFERROR(VLOOKUP($AM77,装备!$B:$Q,13,0),0)</f>
        <v>0</v>
      </c>
      <c r="CR77" s="304">
        <f>IFERROR(VLOOKUP($AM77,装备!$B:$Q,14,0),0)</f>
        <v>0</v>
      </c>
      <c r="CS77" s="304">
        <f>IFERROR(VLOOKUP($AM77,装备!$B:$Q,16,0),0)</f>
        <v>0</v>
      </c>
      <c r="CT77" s="304">
        <f>IFERROR(VLOOKUP($AM77,装备!$B:$Q,5,0),0)</f>
        <v>0</v>
      </c>
      <c r="CU77" s="304">
        <f>IFERROR(VLOOKUP(AN77,装备!$B:$C,2,0),0)</f>
        <v>0</v>
      </c>
      <c r="CV77" s="304">
        <f>IFERROR(VLOOKUP($AN77,装备!$B:$Q,5,0),0)</f>
        <v>0</v>
      </c>
      <c r="CW77" s="304">
        <f>IFERROR(VLOOKUP($AN77,装备!$B:$Q,6,0),0)</f>
        <v>0</v>
      </c>
      <c r="CX77" s="304">
        <f>IFERROR(VLOOKUP($AN77,装备!$B:$Q,7,0),0)</f>
        <v>0</v>
      </c>
      <c r="CY77" s="304">
        <f>IFERROR(VLOOKUP($AN77,装备!$B:$Q,8,0),0)</f>
        <v>0</v>
      </c>
      <c r="CZ77" s="304">
        <f>IFERROR(VLOOKUP($AN77,装备!$B:$Q,9,0),0)</f>
        <v>0</v>
      </c>
      <c r="DA77" s="304">
        <f>IFERROR(VLOOKUP($AN77,装备!$B:$Q,10,0),0)</f>
        <v>0</v>
      </c>
      <c r="DB77" s="304">
        <f>IFERROR(VLOOKUP($AN77,装备!$B:$Q,11,0),0)</f>
        <v>0</v>
      </c>
      <c r="DC77" s="304">
        <f>IFERROR(VLOOKUP($AN77,装备!$B:$Q,12,0),0)</f>
        <v>0</v>
      </c>
      <c r="DD77" s="304">
        <f>IFERROR(VLOOKUP($AN77,装备!$B:$Q,13,0),0)</f>
        <v>0</v>
      </c>
      <c r="DE77" s="304">
        <f>IFERROR(VLOOKUP($AN77,装备!$B:$Q,14,0),0)</f>
        <v>0</v>
      </c>
      <c r="DF77" s="304">
        <f>IFERROR(VLOOKUP($AN77,装备!$B:$Q,16,0),0)</f>
        <v>0</v>
      </c>
      <c r="DG77" s="304">
        <f>IFERROR(VLOOKUP($AN77,装备!$B:$Q,5,0),0)</f>
        <v>0</v>
      </c>
      <c r="DH77" s="304">
        <f>IFERROR(VLOOKUP(AO77,装备!$B:$C,2,0),0)</f>
        <v>0</v>
      </c>
      <c r="DI77" s="304">
        <f>IFERROR(VLOOKUP($AO77,装备!$B:$Q,5,0),0)</f>
        <v>0</v>
      </c>
      <c r="DJ77" s="304">
        <f>IFERROR(VLOOKUP($AO77,装备!$B:$Q,6,0),0)</f>
        <v>0</v>
      </c>
      <c r="DK77" s="304">
        <f>IFERROR(VLOOKUP($AO77,装备!$B:$Q,7,0),0)</f>
        <v>0</v>
      </c>
      <c r="DL77" s="304">
        <f>IFERROR(VLOOKUP($AO77,装备!$B:$Q,8,0),0)</f>
        <v>0</v>
      </c>
      <c r="DM77" s="304">
        <f>IFERROR(VLOOKUP($AO77,装备!$B:$Q,9,0),0)</f>
        <v>0</v>
      </c>
      <c r="DN77" s="304">
        <f>IFERROR(VLOOKUP($AO77,装备!$B:$Q,10,0),0)</f>
        <v>0</v>
      </c>
      <c r="DO77" s="304">
        <f>IFERROR(VLOOKUP($AO77,装备!$B:$Q,11,0),0)</f>
        <v>0</v>
      </c>
      <c r="DP77" s="304">
        <f>IFERROR(VLOOKUP($AO77,装备!$B:$Q,12,0),0)</f>
        <v>0</v>
      </c>
      <c r="DQ77" s="304">
        <f>IFERROR(VLOOKUP($AO77,装备!$B:$Q,13,0),0)</f>
        <v>0</v>
      </c>
      <c r="DR77" s="304">
        <f>IFERROR(VLOOKUP($AO77,装备!$B:$Q,14,0),0)</f>
        <v>0</v>
      </c>
      <c r="DS77" s="304">
        <f>IFERROR(VLOOKUP($AO77,装备!$B:$Q,16,0),0)</f>
        <v>0</v>
      </c>
      <c r="DT77" s="304">
        <f>IFERROR(VLOOKUP($AO77,装备!$B:$Q,5,0),0)</f>
        <v>0</v>
      </c>
    </row>
    <row r="78" spans="1:124" ht="27">
      <c r="A78" s="301">
        <f>改造舰娘!$A74</f>
        <v>11008211</v>
      </c>
      <c r="B78" s="354" t="s">
        <v>231</v>
      </c>
      <c r="C78" s="323"/>
      <c r="D78" s="323">
        <f t="shared" si="1"/>
        <v>110</v>
      </c>
      <c r="E78" s="303">
        <f>改造舰娘!$C74</f>
        <v>4</v>
      </c>
      <c r="F78" s="304" t="str">
        <f>改造舰娘!$D74</f>
        <v>驱逐</v>
      </c>
      <c r="G78" s="304" t="str">
        <f>改造舰娘!$E74</f>
        <v>小型</v>
      </c>
      <c r="H78" s="304" t="str">
        <f>改造舰娘!$F74</f>
        <v>护卫舰</v>
      </c>
      <c r="I78" s="452">
        <f>改造舰娘!$AR74</f>
        <v>3</v>
      </c>
      <c r="J78" s="304" t="str">
        <f>改造舰娘!$G74</f>
        <v>英国</v>
      </c>
      <c r="K78" s="312">
        <f>改造舰娘!$H74+(BV78+CI78+CV78+DI78)*$C$2</f>
        <v>29</v>
      </c>
      <c r="L78" s="304">
        <f>改造舰娘!$I74</f>
        <v>-1</v>
      </c>
      <c r="M78" s="304">
        <f>改造舰娘!$J74</f>
        <v>3</v>
      </c>
      <c r="N78" s="518">
        <f>改造舰娘!$K74</f>
        <v>3</v>
      </c>
      <c r="O78" s="304">
        <f>改造舰娘!$L74+((CE78+CR78+DE78+DR78)*$C$2)</f>
        <v>8</v>
      </c>
      <c r="P78" s="304" t="str">
        <f>IF($C$2=1,(IF(ISERROR(FIND("超长",改造舰娘!$M74&amp;CC78&amp;CP78&amp;DC78&amp;DP78,1)),IF(ISERROR(FIND("长",改造舰娘!$M74&amp;CC78&amp;CP78&amp;DC78&amp;DP78,1)),IF(ISERROR(FIND("中",改造舰娘!$M74&amp;CC78&amp;CP78&amp;DC78&amp;DP78,1)),IF(ISERROR(FIND("短",改造舰娘!$M74&amp;CC78&amp;CP78&amp;DC78&amp;DP78,1)),IF(ISERROR(FIND("无",改造舰娘!$M74&amp;CC78&amp;CP78&amp;DC78&amp;DP78,1)),0,"无"),"短"),"中"),"长"),"超长")),改造舰娘!$M74)</f>
        <v>短</v>
      </c>
      <c r="Q78" s="303">
        <f>改造舰娘!$N74</f>
        <v>36</v>
      </c>
      <c r="R78" s="304">
        <f>(改造舰娘!$P74)+(改造舰娘!$Q74)*$C$3+((BW78+CJ78+CW78+DJ78)*$C$2)</f>
        <v>38</v>
      </c>
      <c r="S78" s="304">
        <f>(改造舰娘!$R74)+(改造舰娘!$S74)*$C$3+((BY78+CL78+CY78+DL78)*$C$2)</f>
        <v>79</v>
      </c>
      <c r="T78" s="304">
        <f>(改造舰娘!$T74)+(改造舰娘!$U74)*$C$3+((BX78+CK78+CX78+DK78)*$C$2)</f>
        <v>47</v>
      </c>
      <c r="U78" s="304">
        <f>(改造舰娘!$V74)+(改造舰娘!$W74)*$C$3+((CG78+CT78+DG78+DT78)*$C$2)</f>
        <v>50</v>
      </c>
      <c r="V78" s="305">
        <f>INT((((改造舰娘!$Y74)-(改造舰娘!$X74))*(((IF(D78=0,C78,D78))-1)/99))+改造舰娘!$X74)+((CB78+CO78+DB78+DO78)*$C$2)</f>
        <v>93</v>
      </c>
      <c r="W78" s="304">
        <f>INT((((改造舰娘!$AA74)-(改造舰娘!$Z74))*(((IF(D78=0,C78,D78))-1)/99))+改造舰娘!$Z74)+((CD78+CQ78+DD78+DQ78)*$C$2)</f>
        <v>90</v>
      </c>
      <c r="X78" s="304">
        <f>INT((((改造舰娘!$AC74)-(改造舰娘!$AB74))*(((IF(D78=0,C78,D78))-1)/99))+改造舰娘!$AB74)+((CA78+CN78+DA78+DN78)*$C$2)</f>
        <v>34</v>
      </c>
      <c r="Y78" s="303">
        <f>INT((((改造舰娘!$AE74)-(改造舰娘!$AD74))*(((IF(D78=0,C78,D78))-1)/99))+改造舰娘!$AD74)+((BZ78+CM78+CZ78+DM78)*$C$2)</f>
        <v>77</v>
      </c>
      <c r="Z78" s="474" t="str">
        <f>IF(改造舰娘!$AF74=0,"",改造舰娘!$AF74)</f>
        <v/>
      </c>
      <c r="AA78" s="304" t="str">
        <f>IF(改造舰娘!$AG74="","",改造舰娘!$AG74)</f>
        <v/>
      </c>
      <c r="AB78" s="304" t="str">
        <f>IF(改造舰娘!$AH74="","",改造舰娘!$AH74)</f>
        <v/>
      </c>
      <c r="AC78" s="304" t="str">
        <f>IF(改造舰娘!$AI74="","",改造舰娘!$AI74)</f>
        <v/>
      </c>
      <c r="AD78" s="304">
        <f>IF(改造舰娘!$AJ74="","",改造舰娘!$AJ74)</f>
        <v>0</v>
      </c>
      <c r="AE78" s="305">
        <f>IF(改造舰娘!$AK74="","",改造舰娘!$AK74)</f>
        <v>0</v>
      </c>
      <c r="AF78" s="304" t="str">
        <f>IF(改造舰娘!$AL74="","",改造舰娘!$AL74)</f>
        <v/>
      </c>
      <c r="AG78" s="304" t="str">
        <f>IF(改造舰娘!$AM74="","",改造舰娘!$AM74)</f>
        <v/>
      </c>
      <c r="AH78" s="304" t="str">
        <f>IF(改造舰娘!$AN74="","",改造舰娘!$AN74)</f>
        <v/>
      </c>
      <c r="AI78" s="304" t="str">
        <f>IF(改造舰娘!$AO74="","",改造舰娘!$AO74)</f>
        <v/>
      </c>
      <c r="AJ78" s="304" t="str">
        <f>IF(改造舰娘!$AP74="","",改造舰娘!$AP74)</f>
        <v/>
      </c>
      <c r="AK78" s="303" t="str">
        <f>IF(改造舰娘!$AQ74="","",改造舰娘!$AQ74)</f>
        <v/>
      </c>
      <c r="AL78" s="306" t="str">
        <f>IF(改造舰娘!$AS74="","",改造舰娘!$AS74)</f>
        <v>附加装甲(小型)</v>
      </c>
      <c r="AM78" s="306" t="str">
        <f>IF(改造舰娘!$AT74="","",改造舰娘!$AT74)</f>
        <v>发烟筒</v>
      </c>
      <c r="AN78" s="306" t="str">
        <f>IF(改造舰娘!$AU74="","",改造舰娘!$AU74)</f>
        <v/>
      </c>
      <c r="AO78" s="306" t="str">
        <f>IF(改造舰娘!$AV74="","",改造舰娘!$AV74)</f>
        <v/>
      </c>
      <c r="AP78" s="307" t="str">
        <f>IF(改造舰娘!$AW74="","",改造舰娘!$AW74)</f>
        <v>无畏撞击(3级)：炮击战时40%概率发动，无视目标装甲对目标造成自身装甲80%的固定伤害，该次攻击必定命中。</v>
      </c>
      <c r="AQ78" s="308" t="str">
        <f>IF(改造舰娘!$AX74="","",改造舰娘!$AX74)</f>
        <v>重装刺客(3级)：炮击战时，优先攻击中、大型船，攻击时无视敌方100%的护甲，同时有30%概率造成2倍伤害。</v>
      </c>
      <c r="AR78" s="304">
        <f>IF(改造舰娘!$AY74="","",改造舰娘!$AY74)</f>
        <v>10</v>
      </c>
      <c r="AS78" s="304">
        <f>IF(改造舰娘!$AZ74="","",改造舰娘!$AZ74)</f>
        <v>25</v>
      </c>
      <c r="AT78" s="304">
        <f>IF(改造舰娘!$BA74="","",改造舰娘!$BA74)</f>
        <v>0.48</v>
      </c>
      <c r="AU78" s="304">
        <f>IF(改造舰娘!$BB74="","",改造舰娘!$BB74)</f>
        <v>0.9</v>
      </c>
      <c r="AV78" s="305">
        <f>IF((改造舰娘!$BG74+改造舰娘!$BK74*$C$4)=0,"",(改造舰娘!$BG74+改造舰娘!$BK74*$C$4))</f>
        <v>10</v>
      </c>
      <c r="AW78" s="304">
        <f>IF((改造舰娘!$BH74+改造舰娘!$BL74*$C$4)=0,"",(改造舰娘!$BH74+改造舰娘!$BL74*$C$4))</f>
        <v>13</v>
      </c>
      <c r="AX78" s="304">
        <f>IF((改造舰娘!$BI74+改造舰娘!$BM74*$C$4)=0,"",(改造舰娘!$BI74+改造舰娘!$BM74*$C$4))</f>
        <v>16</v>
      </c>
      <c r="AY78" s="303">
        <f>IF((改造舰娘!$BJ74+改造舰娘!$BN74*$C$4)=0,"",(改造舰娘!$BJ74+改造舰娘!$BN74*$C$4))</f>
        <v>2</v>
      </c>
      <c r="AZ78" s="500">
        <f>IF(改造舰娘!BC74="","",改造舰娘!BC74)</f>
        <v>3</v>
      </c>
      <c r="BA78" s="500">
        <f>IF(改造舰娘!BD74="","",改造舰娘!BD74)</f>
        <v>24</v>
      </c>
      <c r="BB78" s="500">
        <f>IF(改造舰娘!BE74="","",改造舰娘!BE74)</f>
        <v>17</v>
      </c>
      <c r="BC78" s="498">
        <f>IF(改造舰娘!BF74="","",改造舰娘!BF74)</f>
        <v>0</v>
      </c>
      <c r="BD78" s="125" t="s">
        <v>5603</v>
      </c>
      <c r="BE78" s="339" t="b">
        <f>IF(改造舰娘!$BP74="","")</f>
        <v>0</v>
      </c>
      <c r="BF78" s="306" t="b">
        <f>IF(改造舰娘!$BQ74="","")</f>
        <v>0</v>
      </c>
      <c r="BG78" s="329" t="str">
        <f>IF(改造舰娘!$BR74="","")</f>
        <v/>
      </c>
      <c r="BH78" s="340" t="str">
        <f>IF(改造舰娘!$BS74="","")</f>
        <v/>
      </c>
      <c r="BU78" s="304">
        <f>IFERROR(VLOOKUP(AL78,装备!$B:$C,2,0),0)</f>
        <v>3</v>
      </c>
      <c r="BV78" s="304">
        <f>IFERROR(VLOOKUP($AL78,装备!$B:$Q,5,0),0)</f>
        <v>0</v>
      </c>
      <c r="BW78" s="304">
        <f>IFERROR(VLOOKUP($AL78,装备!$B:$Q,6,0),0)</f>
        <v>0</v>
      </c>
      <c r="BX78" s="304">
        <f>IFERROR(VLOOKUP($AL78,装备!$B:$Q,7,0),0)</f>
        <v>5</v>
      </c>
      <c r="BY78" s="304">
        <f>IFERROR(VLOOKUP($AL78,装备!$B:$Q,8,0),0)</f>
        <v>0</v>
      </c>
      <c r="BZ78" s="304">
        <f>IFERROR(VLOOKUP($AL78,装备!$B:$Q,9,0),0)</f>
        <v>0</v>
      </c>
      <c r="CA78" s="304">
        <f>IFERROR(VLOOKUP($AL78,装备!$B:$Q,10,0),0)</f>
        <v>0</v>
      </c>
      <c r="CB78" s="304">
        <f>IFERROR(VLOOKUP($AL78,装备!$B:$Q,11,0),0)</f>
        <v>0</v>
      </c>
      <c r="CC78" s="304" t="str">
        <f>IFERROR(VLOOKUP($AL78,装备!$B:$Q,12,0),0)</f>
        <v>无</v>
      </c>
      <c r="CD78" s="304">
        <f>IFERROR(VLOOKUP($AL78,装备!$B:$Q,13,0),0)</f>
        <v>-1</v>
      </c>
      <c r="CE78" s="304">
        <f>IFERROR(VLOOKUP($AL78,装备!$B:$Q,14,0),0)</f>
        <v>0</v>
      </c>
      <c r="CF78" s="304">
        <f>IFERROR(VLOOKUP($AL78,装备!$B:$Q,16,0),0)</f>
        <v>0</v>
      </c>
      <c r="CG78" s="304">
        <f>IFERROR(VLOOKUP($AL78,装备!$B:$Q,5,0),0)</f>
        <v>0</v>
      </c>
      <c r="CH78" s="304">
        <f>IFERROR(VLOOKUP(AM78,装备!$B:$C,2,0),0)</f>
        <v>3</v>
      </c>
      <c r="CI78" s="304">
        <f>IFERROR(VLOOKUP($AM78,装备!$B:$Q,5,0),0)</f>
        <v>0</v>
      </c>
      <c r="CJ78" s="304">
        <f>IFERROR(VLOOKUP($AM78,装备!$B:$Q,6,0),0)</f>
        <v>0</v>
      </c>
      <c r="CK78" s="304">
        <f>IFERROR(VLOOKUP($AM78,装备!$B:$Q,7,0),0)</f>
        <v>0</v>
      </c>
      <c r="CL78" s="304">
        <f>IFERROR(VLOOKUP($AM78,装备!$B:$Q,8,0),0)</f>
        <v>0</v>
      </c>
      <c r="CM78" s="304">
        <f>IFERROR(VLOOKUP($AM78,装备!$B:$Q,9,0),0)</f>
        <v>0</v>
      </c>
      <c r="CN78" s="304">
        <f>IFERROR(VLOOKUP($AM78,装备!$B:$Q,10,0),0)</f>
        <v>0</v>
      </c>
      <c r="CO78" s="304">
        <f>IFERROR(VLOOKUP($AM78,装备!$B:$Q,11,0),0)</f>
        <v>-5</v>
      </c>
      <c r="CP78" s="304" t="str">
        <f>IFERROR(VLOOKUP($AM78,装备!$B:$Q,12,0),0)</f>
        <v>无</v>
      </c>
      <c r="CQ78" s="304">
        <f>IFERROR(VLOOKUP($AM78,装备!$B:$Q,13,0),0)</f>
        <v>15</v>
      </c>
      <c r="CR78" s="304">
        <f>IFERROR(VLOOKUP($AM78,装备!$B:$Q,14,0),0)</f>
        <v>0</v>
      </c>
      <c r="CS78" s="304">
        <f>IFERROR(VLOOKUP($AM78,装备!$B:$Q,16,0),0)</f>
        <v>0</v>
      </c>
      <c r="CT78" s="304">
        <f>IFERROR(VLOOKUP($AM78,装备!$B:$Q,5,0),0)</f>
        <v>0</v>
      </c>
      <c r="CU78" s="304">
        <f>IFERROR(VLOOKUP(AN78,装备!$B:$C,2,0),0)</f>
        <v>0</v>
      </c>
      <c r="CV78" s="304">
        <f>IFERROR(VLOOKUP($AN78,装备!$B:$Q,5,0),0)</f>
        <v>0</v>
      </c>
      <c r="CW78" s="304">
        <f>IFERROR(VLOOKUP($AN78,装备!$B:$Q,6,0),0)</f>
        <v>0</v>
      </c>
      <c r="CX78" s="304">
        <f>IFERROR(VLOOKUP($AN78,装备!$B:$Q,7,0),0)</f>
        <v>0</v>
      </c>
      <c r="CY78" s="304">
        <f>IFERROR(VLOOKUP($AN78,装备!$B:$Q,8,0),0)</f>
        <v>0</v>
      </c>
      <c r="CZ78" s="304">
        <f>IFERROR(VLOOKUP($AN78,装备!$B:$Q,9,0),0)</f>
        <v>0</v>
      </c>
      <c r="DA78" s="304">
        <f>IFERROR(VLOOKUP($AN78,装备!$B:$Q,10,0),0)</f>
        <v>0</v>
      </c>
      <c r="DB78" s="304">
        <f>IFERROR(VLOOKUP($AN78,装备!$B:$Q,11,0),0)</f>
        <v>0</v>
      </c>
      <c r="DC78" s="304">
        <f>IFERROR(VLOOKUP($AN78,装备!$B:$Q,12,0),0)</f>
        <v>0</v>
      </c>
      <c r="DD78" s="304">
        <f>IFERROR(VLOOKUP($AN78,装备!$B:$Q,13,0),0)</f>
        <v>0</v>
      </c>
      <c r="DE78" s="304">
        <f>IFERROR(VLOOKUP($AN78,装备!$B:$Q,14,0),0)</f>
        <v>0</v>
      </c>
      <c r="DF78" s="304">
        <f>IFERROR(VLOOKUP($AN78,装备!$B:$Q,16,0),0)</f>
        <v>0</v>
      </c>
      <c r="DG78" s="304">
        <f>IFERROR(VLOOKUP($AN78,装备!$B:$Q,5,0),0)</f>
        <v>0</v>
      </c>
      <c r="DH78" s="304">
        <f>IFERROR(VLOOKUP(AO78,装备!$B:$C,2,0),0)</f>
        <v>0</v>
      </c>
      <c r="DI78" s="304">
        <f>IFERROR(VLOOKUP($AO78,装备!$B:$Q,5,0),0)</f>
        <v>0</v>
      </c>
      <c r="DJ78" s="304">
        <f>IFERROR(VLOOKUP($AO78,装备!$B:$Q,6,0),0)</f>
        <v>0</v>
      </c>
      <c r="DK78" s="304">
        <f>IFERROR(VLOOKUP($AO78,装备!$B:$Q,7,0),0)</f>
        <v>0</v>
      </c>
      <c r="DL78" s="304">
        <f>IFERROR(VLOOKUP($AO78,装备!$B:$Q,8,0),0)</f>
        <v>0</v>
      </c>
      <c r="DM78" s="304">
        <f>IFERROR(VLOOKUP($AO78,装备!$B:$Q,9,0),0)</f>
        <v>0</v>
      </c>
      <c r="DN78" s="304">
        <f>IFERROR(VLOOKUP($AO78,装备!$B:$Q,10,0),0)</f>
        <v>0</v>
      </c>
      <c r="DO78" s="304">
        <f>IFERROR(VLOOKUP($AO78,装备!$B:$Q,11,0),0)</f>
        <v>0</v>
      </c>
      <c r="DP78" s="304">
        <f>IFERROR(VLOOKUP($AO78,装备!$B:$Q,12,0),0)</f>
        <v>0</v>
      </c>
      <c r="DQ78" s="304">
        <f>IFERROR(VLOOKUP($AO78,装备!$B:$Q,13,0),0)</f>
        <v>0</v>
      </c>
      <c r="DR78" s="304">
        <f>IFERROR(VLOOKUP($AO78,装备!$B:$Q,14,0),0)</f>
        <v>0</v>
      </c>
      <c r="DS78" s="304">
        <f>IFERROR(VLOOKUP($AO78,装备!$B:$Q,16,0),0)</f>
        <v>0</v>
      </c>
      <c r="DT78" s="304">
        <f>IFERROR(VLOOKUP($AO78,装备!$B:$Q,5,0),0)</f>
        <v>0</v>
      </c>
    </row>
    <row r="79" spans="1:124" ht="27">
      <c r="A79" s="301">
        <f>改造舰娘!$A75</f>
        <v>11008311</v>
      </c>
      <c r="B79" s="354" t="s">
        <v>232</v>
      </c>
      <c r="C79" s="323"/>
      <c r="D79" s="323">
        <f t="shared" si="1"/>
        <v>110</v>
      </c>
      <c r="E79" s="303">
        <f>改造舰娘!$C75</f>
        <v>3</v>
      </c>
      <c r="F79" s="304" t="str">
        <f>改造舰娘!$D75</f>
        <v>驱逐</v>
      </c>
      <c r="G79" s="304" t="str">
        <f>改造舰娘!$E75</f>
        <v>小型</v>
      </c>
      <c r="H79" s="304" t="str">
        <f>改造舰娘!$F75</f>
        <v>护卫舰</v>
      </c>
      <c r="I79" s="452">
        <f>改造舰娘!$AR75</f>
        <v>3</v>
      </c>
      <c r="J79" s="304" t="str">
        <f>改造舰娘!$G75</f>
        <v>英国</v>
      </c>
      <c r="K79" s="312">
        <f>改造舰娘!$H75+(BV79+CI79+CV79+DI79)*$C$2</f>
        <v>29</v>
      </c>
      <c r="L79" s="304">
        <f>改造舰娘!$I75</f>
        <v>-1</v>
      </c>
      <c r="M79" s="304">
        <f>改造舰娘!$J75</f>
        <v>2</v>
      </c>
      <c r="N79" s="518">
        <f>改造舰娘!$K75</f>
        <v>2</v>
      </c>
      <c r="O79" s="304">
        <f>改造舰娘!$L75+((CE79+CR79+DE79+DR79)*$C$2)</f>
        <v>15</v>
      </c>
      <c r="P79" s="304" t="str">
        <f>IF($C$2=1,(IF(ISERROR(FIND("超长",改造舰娘!$M75&amp;CC79&amp;CP79&amp;DC79&amp;DP79,1)),IF(ISERROR(FIND("长",改造舰娘!$M75&amp;CC79&amp;CP79&amp;DC79&amp;DP79,1)),IF(ISERROR(FIND("中",改造舰娘!$M75&amp;CC79&amp;CP79&amp;DC79&amp;DP79,1)),IF(ISERROR(FIND("短",改造舰娘!$M75&amp;CC79&amp;CP79&amp;DC79&amp;DP79,1)),IF(ISERROR(FIND("无",改造舰娘!$M75&amp;CC79&amp;CP79&amp;DC79&amp;DP79,1)),0,"无"),"短"),"中"),"长"),"超长")),改造舰娘!$M75)</f>
        <v>短</v>
      </c>
      <c r="Q79" s="303">
        <f>改造舰娘!$N75</f>
        <v>36</v>
      </c>
      <c r="R79" s="304">
        <f>(改造舰娘!$P75)+(改造舰娘!$Q75)*$C$3+((BW79+CJ79+CW79+DJ79)*$C$2)</f>
        <v>40</v>
      </c>
      <c r="S79" s="304">
        <f>(改造舰娘!$R75)+(改造舰娘!$S75)*$C$3+((BY79+CL79+CY79+DL79)*$C$2)</f>
        <v>79</v>
      </c>
      <c r="T79" s="304">
        <f>(改造舰娘!$T75)+(改造舰娘!$U75)*$C$3+((BX79+CK79+CX79+DK79)*$C$2)</f>
        <v>37</v>
      </c>
      <c r="U79" s="304">
        <f>(改造舰娘!$V75)+(改造舰娘!$W75)*$C$3+((CG79+CT79+DG79+DT79)*$C$2)</f>
        <v>55</v>
      </c>
      <c r="V79" s="305">
        <f>INT((((改造舰娘!$Y75)-(改造舰娘!$X75))*(((IF(D79=0,C79,D79))-1)/99))+改造舰娘!$X75)+((CB79+CO79+DB79+DO79)*$C$2)</f>
        <v>92</v>
      </c>
      <c r="W79" s="304">
        <f>INT((((改造舰娘!$AA75)-(改造舰娘!$Z75))*(((IF(D79=0,C79,D79))-1)/99))+改造舰娘!$Z75)+((CD79+CQ79+DD79+DQ79)*$C$2)</f>
        <v>90</v>
      </c>
      <c r="X79" s="304">
        <f>INT((((改造舰娘!$AC75)-(改造舰娘!$AB75))*(((IF(D79=0,C79,D79))-1)/99))+改造舰娘!$AB75)+((CA79+CN79+DA79+DN79)*$C$2)</f>
        <v>34</v>
      </c>
      <c r="Y79" s="303">
        <f>INT((((改造舰娘!$AE75)-(改造舰娘!$AD75))*(((IF(D79=0,C79,D79))-1)/99))+改造舰娘!$AD75)+((BZ79+CM79+CZ79+DM79)*$C$2)</f>
        <v>77</v>
      </c>
      <c r="Z79" s="474" t="str">
        <f>IF(改造舰娘!$AF75=0,"",改造舰娘!$AF75)</f>
        <v/>
      </c>
      <c r="AA79" s="304" t="str">
        <f>IF(改造舰娘!$AG75="","",改造舰娘!$AG75)</f>
        <v/>
      </c>
      <c r="AB79" s="304" t="str">
        <f>IF(改造舰娘!$AH75="","",改造舰娘!$AH75)</f>
        <v/>
      </c>
      <c r="AC79" s="304" t="str">
        <f>IF(改造舰娘!$AI75="","",改造舰娘!$AI75)</f>
        <v/>
      </c>
      <c r="AD79" s="304">
        <f>IF(改造舰娘!$AJ75="","",改造舰娘!$AJ75)</f>
        <v>0</v>
      </c>
      <c r="AE79" s="305">
        <f>IF(改造舰娘!$AK75="","",改造舰娘!$AK75)</f>
        <v>0</v>
      </c>
      <c r="AF79" s="304" t="str">
        <f>IF(改造舰娘!$AL75="","",改造舰娘!$AL75)</f>
        <v/>
      </c>
      <c r="AG79" s="304" t="str">
        <f>IF(改造舰娘!$AM75="","",改造舰娘!$AM75)</f>
        <v/>
      </c>
      <c r="AH79" s="304" t="str">
        <f>IF(改造舰娘!$AN75="","",改造舰娘!$AN75)</f>
        <v/>
      </c>
      <c r="AI79" s="304" t="str">
        <f>IF(改造舰娘!$AO75="","",改造舰娘!$AO75)</f>
        <v/>
      </c>
      <c r="AJ79" s="304" t="str">
        <f>IF(改造舰娘!$AP75="","",改造舰娘!$AP75)</f>
        <v/>
      </c>
      <c r="AK79" s="303" t="str">
        <f>IF(改造舰娘!$AQ75="","",改造舰娘!$AQ75)</f>
        <v/>
      </c>
      <c r="AL79" s="306" t="str">
        <f>IF(改造舰娘!$AS75="","",改造舰娘!$AS75)</f>
        <v>E国双联4.7英寸炮</v>
      </c>
      <c r="AM79" s="306" t="str">
        <f>IF(改造舰娘!$AT75="","",改造舰娘!$AT75)</f>
        <v>先进型深弹投射器</v>
      </c>
      <c r="AN79" s="306" t="str">
        <f>IF(改造舰娘!$AU75="","",改造舰娘!$AU75)</f>
        <v/>
      </c>
      <c r="AO79" s="306" t="str">
        <f>IF(改造舰娘!$AV75="","",改造舰娘!$AV75)</f>
        <v/>
      </c>
      <c r="AP79" s="307" t="str">
        <f>IF(改造舰娘!$AW75="","",改造舰娘!$AW75)</f>
        <v>绝境逢生(3级)：最大耐久增加11，每次战斗中能免疫一次致命伤害。</v>
      </c>
      <c r="AQ79" s="308" t="str">
        <f>IF(改造舰娘!$AX75="","",改造舰娘!$AX75)</f>
        <v/>
      </c>
      <c r="AR79" s="304">
        <f>IF(改造舰娘!$AY75="","",改造舰娘!$AY75)</f>
        <v>10</v>
      </c>
      <c r="AS79" s="304">
        <f>IF(改造舰娘!$AZ75="","",改造舰娘!$AZ75)</f>
        <v>25</v>
      </c>
      <c r="AT79" s="304">
        <f>IF(改造舰娘!$BA75="","",改造舰娘!$BA75)</f>
        <v>0.48</v>
      </c>
      <c r="AU79" s="304">
        <f>IF(改造舰娘!$BB75="","",改造舰娘!$BB75)</f>
        <v>0.9</v>
      </c>
      <c r="AV79" s="305">
        <f>IF((改造舰娘!$BG75+改造舰娘!$BK75*$C$4)=0,"",(改造舰娘!$BG75+改造舰娘!$BK75*$C$4))</f>
        <v>4</v>
      </c>
      <c r="AW79" s="304">
        <f>IF((改造舰娘!$BH75+改造舰娘!$BL75*$C$4)=0,"",(改造舰娘!$BH75+改造舰娘!$BL75*$C$4))</f>
        <v>14</v>
      </c>
      <c r="AX79" s="304">
        <f>IF((改造舰娘!$BI75+改造舰娘!$BM75*$C$4)=0,"",(改造舰娘!$BI75+改造舰娘!$BM75*$C$4))</f>
        <v>10</v>
      </c>
      <c r="AY79" s="303">
        <f>IF((改造舰娘!$BJ75+改造舰娘!$BN75*$C$4)=0,"",(改造舰娘!$BJ75+改造舰娘!$BN75*$C$4))</f>
        <v>5</v>
      </c>
      <c r="AZ79" s="500">
        <f>IF(改造舰娘!BC75="","",改造舰娘!BC75)</f>
        <v>3</v>
      </c>
      <c r="BA79" s="500">
        <f>IF(改造舰娘!BD75="","",改造舰娘!BD75)</f>
        <v>24</v>
      </c>
      <c r="BB79" s="500">
        <f>IF(改造舰娘!BE75="","",改造舰娘!BE75)</f>
        <v>12</v>
      </c>
      <c r="BC79" s="498">
        <f>IF(改造舰娘!BF75="","",改造舰娘!BF75)</f>
        <v>0</v>
      </c>
      <c r="BD79" s="125" t="s">
        <v>5604</v>
      </c>
      <c r="BE79" s="339" t="b">
        <f>IF(改造舰娘!$BP75="","")</f>
        <v>0</v>
      </c>
      <c r="BF79" s="306" t="b">
        <f>IF(改造舰娘!$BQ75="","")</f>
        <v>0</v>
      </c>
      <c r="BG79" s="329" t="str">
        <f>IF(改造舰娘!$BR75="","")</f>
        <v/>
      </c>
      <c r="BH79" s="340" t="str">
        <f>IF(改造舰娘!$BS75="","")</f>
        <v/>
      </c>
      <c r="BU79" s="304">
        <f>IFERROR(VLOOKUP(AL79,装备!$B:$C,2,0),0)</f>
        <v>2</v>
      </c>
      <c r="BV79" s="304">
        <f>IFERROR(VLOOKUP($AL79,装备!$B:$Q,5,0),0)</f>
        <v>0</v>
      </c>
      <c r="BW79" s="304">
        <f>IFERROR(VLOOKUP($AL79,装备!$B:$Q,6,0),0)</f>
        <v>2</v>
      </c>
      <c r="BX79" s="304">
        <f>IFERROR(VLOOKUP($AL79,装备!$B:$Q,7,0),0)</f>
        <v>0</v>
      </c>
      <c r="BY79" s="304">
        <f>IFERROR(VLOOKUP($AL79,装备!$B:$Q,8,0),0)</f>
        <v>0</v>
      </c>
      <c r="BZ79" s="304">
        <f>IFERROR(VLOOKUP($AL79,装备!$B:$Q,9,0),0)</f>
        <v>0</v>
      </c>
      <c r="CA79" s="304">
        <f>IFERROR(VLOOKUP($AL79,装备!$B:$Q,10,0),0)</f>
        <v>0</v>
      </c>
      <c r="CB79" s="304">
        <f>IFERROR(VLOOKUP($AL79,装备!$B:$Q,11,0),0)</f>
        <v>0</v>
      </c>
      <c r="CC79" s="304" t="str">
        <f>IFERROR(VLOOKUP($AL79,装备!$B:$Q,12,0),0)</f>
        <v>短</v>
      </c>
      <c r="CD79" s="304">
        <f>IFERROR(VLOOKUP($AL79,装备!$B:$Q,13,0),0)</f>
        <v>0</v>
      </c>
      <c r="CE79" s="304">
        <f>IFERROR(VLOOKUP($AL79,装备!$B:$Q,14,0),0)</f>
        <v>0</v>
      </c>
      <c r="CF79" s="304">
        <f>IFERROR(VLOOKUP($AL79,装备!$B:$Q,16,0),0)</f>
        <v>3</v>
      </c>
      <c r="CG79" s="304">
        <f>IFERROR(VLOOKUP($AL79,装备!$B:$Q,5,0),0)</f>
        <v>0</v>
      </c>
      <c r="CH79" s="304">
        <f>IFERROR(VLOOKUP(AM79,装备!$B:$C,2,0),0)</f>
        <v>5</v>
      </c>
      <c r="CI79" s="304">
        <f>IFERROR(VLOOKUP($AM79,装备!$B:$Q,5,0),0)</f>
        <v>0</v>
      </c>
      <c r="CJ79" s="304">
        <f>IFERROR(VLOOKUP($AM79,装备!$B:$Q,6,0),0)</f>
        <v>0</v>
      </c>
      <c r="CK79" s="304">
        <f>IFERROR(VLOOKUP($AM79,装备!$B:$Q,7,0),0)</f>
        <v>0</v>
      </c>
      <c r="CL79" s="304">
        <f>IFERROR(VLOOKUP($AM79,装备!$B:$Q,8,0),0)</f>
        <v>0</v>
      </c>
      <c r="CM79" s="304">
        <f>IFERROR(VLOOKUP($AM79,装备!$B:$Q,9,0),0)</f>
        <v>10</v>
      </c>
      <c r="CN79" s="304">
        <f>IFERROR(VLOOKUP($AM79,装备!$B:$Q,10,0),0)</f>
        <v>0</v>
      </c>
      <c r="CO79" s="304">
        <f>IFERROR(VLOOKUP($AM79,装备!$B:$Q,11,0),0)</f>
        <v>0</v>
      </c>
      <c r="CP79" s="304" t="str">
        <f>IFERROR(VLOOKUP($AM79,装备!$B:$Q,12,0),0)</f>
        <v>短</v>
      </c>
      <c r="CQ79" s="304">
        <f>IFERROR(VLOOKUP($AM79,装备!$B:$Q,13,0),0)</f>
        <v>0</v>
      </c>
      <c r="CR79" s="304">
        <f>IFERROR(VLOOKUP($AM79,装备!$B:$Q,14,0),0)</f>
        <v>0</v>
      </c>
      <c r="CS79" s="304">
        <f>IFERROR(VLOOKUP($AM79,装备!$B:$Q,16,0),0)</f>
        <v>0</v>
      </c>
      <c r="CT79" s="304">
        <f>IFERROR(VLOOKUP($AM79,装备!$B:$Q,5,0),0)</f>
        <v>0</v>
      </c>
      <c r="CU79" s="304">
        <f>IFERROR(VLOOKUP(AN79,装备!$B:$C,2,0),0)</f>
        <v>0</v>
      </c>
      <c r="CV79" s="304">
        <f>IFERROR(VLOOKUP($AN79,装备!$B:$Q,5,0),0)</f>
        <v>0</v>
      </c>
      <c r="CW79" s="304">
        <f>IFERROR(VLOOKUP($AN79,装备!$B:$Q,6,0),0)</f>
        <v>0</v>
      </c>
      <c r="CX79" s="304">
        <f>IFERROR(VLOOKUP($AN79,装备!$B:$Q,7,0),0)</f>
        <v>0</v>
      </c>
      <c r="CY79" s="304">
        <f>IFERROR(VLOOKUP($AN79,装备!$B:$Q,8,0),0)</f>
        <v>0</v>
      </c>
      <c r="CZ79" s="304">
        <f>IFERROR(VLOOKUP($AN79,装备!$B:$Q,9,0),0)</f>
        <v>0</v>
      </c>
      <c r="DA79" s="304">
        <f>IFERROR(VLOOKUP($AN79,装备!$B:$Q,10,0),0)</f>
        <v>0</v>
      </c>
      <c r="DB79" s="304">
        <f>IFERROR(VLOOKUP($AN79,装备!$B:$Q,11,0),0)</f>
        <v>0</v>
      </c>
      <c r="DC79" s="304">
        <f>IFERROR(VLOOKUP($AN79,装备!$B:$Q,12,0),0)</f>
        <v>0</v>
      </c>
      <c r="DD79" s="304">
        <f>IFERROR(VLOOKUP($AN79,装备!$B:$Q,13,0),0)</f>
        <v>0</v>
      </c>
      <c r="DE79" s="304">
        <f>IFERROR(VLOOKUP($AN79,装备!$B:$Q,14,0),0)</f>
        <v>0</v>
      </c>
      <c r="DF79" s="304">
        <f>IFERROR(VLOOKUP($AN79,装备!$B:$Q,16,0),0)</f>
        <v>0</v>
      </c>
      <c r="DG79" s="304">
        <f>IFERROR(VLOOKUP($AN79,装备!$B:$Q,5,0),0)</f>
        <v>0</v>
      </c>
      <c r="DH79" s="304">
        <f>IFERROR(VLOOKUP(AO79,装备!$B:$C,2,0),0)</f>
        <v>0</v>
      </c>
      <c r="DI79" s="304">
        <f>IFERROR(VLOOKUP($AO79,装备!$B:$Q,5,0),0)</f>
        <v>0</v>
      </c>
      <c r="DJ79" s="304">
        <f>IFERROR(VLOOKUP($AO79,装备!$B:$Q,6,0),0)</f>
        <v>0</v>
      </c>
      <c r="DK79" s="304">
        <f>IFERROR(VLOOKUP($AO79,装备!$B:$Q,7,0),0)</f>
        <v>0</v>
      </c>
      <c r="DL79" s="304">
        <f>IFERROR(VLOOKUP($AO79,装备!$B:$Q,8,0),0)</f>
        <v>0</v>
      </c>
      <c r="DM79" s="304">
        <f>IFERROR(VLOOKUP($AO79,装备!$B:$Q,9,0),0)</f>
        <v>0</v>
      </c>
      <c r="DN79" s="304">
        <f>IFERROR(VLOOKUP($AO79,装备!$B:$Q,10,0),0)</f>
        <v>0</v>
      </c>
      <c r="DO79" s="304">
        <f>IFERROR(VLOOKUP($AO79,装备!$B:$Q,11,0),0)</f>
        <v>0</v>
      </c>
      <c r="DP79" s="304">
        <f>IFERROR(VLOOKUP($AO79,装备!$B:$Q,12,0),0)</f>
        <v>0</v>
      </c>
      <c r="DQ79" s="304">
        <f>IFERROR(VLOOKUP($AO79,装备!$B:$Q,13,0),0)</f>
        <v>0</v>
      </c>
      <c r="DR79" s="304">
        <f>IFERROR(VLOOKUP($AO79,装备!$B:$Q,14,0),0)</f>
        <v>0</v>
      </c>
      <c r="DS79" s="304">
        <f>IFERROR(VLOOKUP($AO79,装备!$B:$Q,16,0),0)</f>
        <v>0</v>
      </c>
      <c r="DT79" s="304">
        <f>IFERROR(VLOOKUP($AO79,装备!$B:$Q,5,0),0)</f>
        <v>0</v>
      </c>
    </row>
    <row r="80" spans="1:124" ht="27">
      <c r="A80" s="301">
        <f>改造舰娘!$A76</f>
        <v>11008411</v>
      </c>
      <c r="B80" s="354" t="s">
        <v>233</v>
      </c>
      <c r="C80" s="323"/>
      <c r="D80" s="323">
        <f t="shared" si="1"/>
        <v>110</v>
      </c>
      <c r="E80" s="303">
        <f>改造舰娘!$C76</f>
        <v>3</v>
      </c>
      <c r="F80" s="304" t="str">
        <f>改造舰娘!$D76</f>
        <v>驱逐</v>
      </c>
      <c r="G80" s="304" t="str">
        <f>改造舰娘!$E76</f>
        <v>小型</v>
      </c>
      <c r="H80" s="304" t="str">
        <f>改造舰娘!$F76</f>
        <v>护卫舰</v>
      </c>
      <c r="I80" s="452">
        <f>改造舰娘!$AR76</f>
        <v>3</v>
      </c>
      <c r="J80" s="304" t="str">
        <f>改造舰娘!$G76</f>
        <v>英国</v>
      </c>
      <c r="K80" s="312">
        <f>改造舰娘!$H76+(BV80+CI80+CV80+DI80)*$C$2</f>
        <v>29</v>
      </c>
      <c r="L80" s="304">
        <f>改造舰娘!$I76</f>
        <v>-1</v>
      </c>
      <c r="M80" s="304">
        <f>改造舰娘!$J76</f>
        <v>2</v>
      </c>
      <c r="N80" s="518">
        <f>改造舰娘!$K76</f>
        <v>2</v>
      </c>
      <c r="O80" s="304">
        <f>改造舰娘!$L76+((CE80+CR80+DE80+DR80)*$C$2)</f>
        <v>10</v>
      </c>
      <c r="P80" s="304" t="str">
        <f>IF($C$2=1,(IF(ISERROR(FIND("超长",改造舰娘!$M76&amp;CC80&amp;CP80&amp;DC80&amp;DP80,1)),IF(ISERROR(FIND("长",改造舰娘!$M76&amp;CC80&amp;CP80&amp;DC80&amp;DP80,1)),IF(ISERROR(FIND("中",改造舰娘!$M76&amp;CC80&amp;CP80&amp;DC80&amp;DP80,1)),IF(ISERROR(FIND("短",改造舰娘!$M76&amp;CC80&amp;CP80&amp;DC80&amp;DP80,1)),IF(ISERROR(FIND("无",改造舰娘!$M76&amp;CC80&amp;CP80&amp;DC80&amp;DP80,1)),0,"无"),"短"),"中"),"长"),"超长")),改造舰娘!$M76)</f>
        <v>短</v>
      </c>
      <c r="Q80" s="303">
        <f>改造舰娘!$N76</f>
        <v>36</v>
      </c>
      <c r="R80" s="304">
        <f>(改造舰娘!$P76)+(改造舰娘!$Q76)*$C$3+((BW80+CJ80+CW80+DJ80)*$C$2)</f>
        <v>40</v>
      </c>
      <c r="S80" s="304">
        <f>(改造舰娘!$R76)+(改造舰娘!$S76)*$C$3+((BY80+CL80+CY80+DL80)*$C$2)</f>
        <v>79</v>
      </c>
      <c r="T80" s="304">
        <f>(改造舰娘!$T76)+(改造舰娘!$U76)*$C$3+((BX80+CK80+CX80+DK80)*$C$2)</f>
        <v>37</v>
      </c>
      <c r="U80" s="304">
        <f>(改造舰娘!$V76)+(改造舰娘!$W76)*$C$3+((CG80+CT80+DG80+DT80)*$C$2)</f>
        <v>55</v>
      </c>
      <c r="V80" s="305">
        <f>INT((((改造舰娘!$Y76)-(改造舰娘!$X76))*(((IF(D80=0,C80,D80))-1)/99))+改造舰娘!$X76)+((CB80+CO80+DB80+DO80)*$C$2)</f>
        <v>92</v>
      </c>
      <c r="W80" s="304">
        <f>INT((((改造舰娘!$AA76)-(改造舰娘!$Z76))*(((IF(D80=0,C80,D80))-1)/99))+改造舰娘!$Z76)+((CD80+CQ80+DD80+DQ80)*$C$2)</f>
        <v>91</v>
      </c>
      <c r="X80" s="304">
        <f>INT((((改造舰娘!$AC76)-(改造舰娘!$AB76))*(((IF(D80=0,C80,D80))-1)/99))+改造舰娘!$AB76)+((CA80+CN80+DA80+DN80)*$C$2)</f>
        <v>34</v>
      </c>
      <c r="Y80" s="303">
        <f>INT((((改造舰娘!$AE76)-(改造舰娘!$AD76))*(((IF(D80=0,C80,D80))-1)/99))+改造舰娘!$AD76)+((BZ80+CM80+CZ80+DM80)*$C$2)</f>
        <v>77</v>
      </c>
      <c r="Z80" s="474" t="str">
        <f>IF(改造舰娘!$AF76=0,"",改造舰娘!$AF76)</f>
        <v/>
      </c>
      <c r="AA80" s="304" t="str">
        <f>IF(改造舰娘!$AG76="","",改造舰娘!$AG76)</f>
        <v/>
      </c>
      <c r="AB80" s="304" t="str">
        <f>IF(改造舰娘!$AH76="","",改造舰娘!$AH76)</f>
        <v/>
      </c>
      <c r="AC80" s="304" t="str">
        <f>IF(改造舰娘!$AI76="","",改造舰娘!$AI76)</f>
        <v/>
      </c>
      <c r="AD80" s="304">
        <f>IF(改造舰娘!$AJ76="","",改造舰娘!$AJ76)</f>
        <v>0</v>
      </c>
      <c r="AE80" s="305">
        <f>IF(改造舰娘!$AK76="","",改造舰娘!$AK76)</f>
        <v>0</v>
      </c>
      <c r="AF80" s="304" t="str">
        <f>IF(改造舰娘!$AL76="","",改造舰娘!$AL76)</f>
        <v/>
      </c>
      <c r="AG80" s="304" t="str">
        <f>IF(改造舰娘!$AM76="","",改造舰娘!$AM76)</f>
        <v/>
      </c>
      <c r="AH80" s="304" t="str">
        <f>IF(改造舰娘!$AN76="","",改造舰娘!$AN76)</f>
        <v/>
      </c>
      <c r="AI80" s="304" t="str">
        <f>IF(改造舰娘!$AO76="","",改造舰娘!$AO76)</f>
        <v/>
      </c>
      <c r="AJ80" s="304" t="str">
        <f>IF(改造舰娘!$AP76="","",改造舰娘!$AP76)</f>
        <v/>
      </c>
      <c r="AK80" s="303" t="str">
        <f>IF(改造舰娘!$AQ76="","",改造舰娘!$AQ76)</f>
        <v/>
      </c>
      <c r="AL80" s="306" t="str">
        <f>IF(改造舰娘!$AS76="","",改造舰娘!$AS76)</f>
        <v>E国双联4.7英寸炮</v>
      </c>
      <c r="AM80" s="306" t="str">
        <f>IF(改造舰娘!$AT76="","",改造舰娘!$AT76)</f>
        <v>先进型深弹投射器</v>
      </c>
      <c r="AN80" s="306" t="str">
        <f>IF(改造舰娘!$AU76="","",改造舰娘!$AU76)</f>
        <v/>
      </c>
      <c r="AO80" s="306" t="str">
        <f>IF(改造舰娘!$AV76="","",改造舰娘!$AV76)</f>
        <v/>
      </c>
      <c r="AP80" s="307" t="str">
        <f>IF(改造舰娘!$AW76="","",改造舰娘!$AW76)</f>
        <v>对潜专精(3级)：对潜艇攻击时命中率提高30%，被鱼雷攻击时回避率提高30%。</v>
      </c>
      <c r="AQ80" s="308" t="str">
        <f>IF(改造舰娘!$AX76="","",改造舰娘!$AX76)</f>
        <v/>
      </c>
      <c r="AR80" s="304">
        <f>IF(改造舰娘!$AY76="","",改造舰娘!$AY76)</f>
        <v>10</v>
      </c>
      <c r="AS80" s="304">
        <f>IF(改造舰娘!$AZ76="","",改造舰娘!$AZ76)</f>
        <v>25</v>
      </c>
      <c r="AT80" s="304">
        <f>IF(改造舰娘!$BA76="","",改造舰娘!$BA76)</f>
        <v>0.48</v>
      </c>
      <c r="AU80" s="304">
        <f>IF(改造舰娘!$BB76="","",改造舰娘!$BB76)</f>
        <v>0.9</v>
      </c>
      <c r="AV80" s="305">
        <f>IF((改造舰娘!$BG76+改造舰娘!$BK76*$C$4)=0,"",(改造舰娘!$BG76+改造舰娘!$BK76*$C$4))</f>
        <v>4</v>
      </c>
      <c r="AW80" s="304">
        <f>IF((改造舰娘!$BH76+改造舰娘!$BL76*$C$4)=0,"",(改造舰娘!$BH76+改造舰娘!$BL76*$C$4))</f>
        <v>14</v>
      </c>
      <c r="AX80" s="304">
        <f>IF((改造舰娘!$BI76+改造舰娘!$BM76*$C$4)=0,"",(改造舰娘!$BI76+改造舰娘!$BM76*$C$4))</f>
        <v>10</v>
      </c>
      <c r="AY80" s="303">
        <f>IF((改造舰娘!$BJ76+改造舰娘!$BN76*$C$4)=0,"",(改造舰娘!$BJ76+改造舰娘!$BN76*$C$4))</f>
        <v>5</v>
      </c>
      <c r="AZ80" s="500">
        <f>IF(改造舰娘!BC76="","",改造舰娘!BC76)</f>
        <v>3</v>
      </c>
      <c r="BA80" s="500">
        <f>IF(改造舰娘!BD76="","",改造舰娘!BD76)</f>
        <v>24</v>
      </c>
      <c r="BB80" s="500">
        <f>IF(改造舰娘!BE76="","",改造舰娘!BE76)</f>
        <v>12</v>
      </c>
      <c r="BC80" s="498">
        <f>IF(改造舰娘!BF76="","",改造舰娘!BF76)</f>
        <v>0</v>
      </c>
      <c r="BD80" s="125" t="s">
        <v>5605</v>
      </c>
      <c r="BE80" s="339" t="b">
        <f>IF(改造舰娘!$BP76="","")</f>
        <v>0</v>
      </c>
      <c r="BF80" s="306" t="b">
        <f>IF(改造舰娘!$BQ76="","")</f>
        <v>0</v>
      </c>
      <c r="BG80" s="329" t="str">
        <f>IF(改造舰娘!$BR76="","")</f>
        <v/>
      </c>
      <c r="BH80" s="340" t="str">
        <f>IF(改造舰娘!$BS76="","")</f>
        <v/>
      </c>
      <c r="BU80" s="304">
        <f>IFERROR(VLOOKUP(AL80,装备!$B:$C,2,0),0)</f>
        <v>2</v>
      </c>
      <c r="BV80" s="304">
        <f>IFERROR(VLOOKUP($AL80,装备!$B:$Q,5,0),0)</f>
        <v>0</v>
      </c>
      <c r="BW80" s="304">
        <f>IFERROR(VLOOKUP($AL80,装备!$B:$Q,6,0),0)</f>
        <v>2</v>
      </c>
      <c r="BX80" s="304">
        <f>IFERROR(VLOOKUP($AL80,装备!$B:$Q,7,0),0)</f>
        <v>0</v>
      </c>
      <c r="BY80" s="304">
        <f>IFERROR(VLOOKUP($AL80,装备!$B:$Q,8,0),0)</f>
        <v>0</v>
      </c>
      <c r="BZ80" s="304">
        <f>IFERROR(VLOOKUP($AL80,装备!$B:$Q,9,0),0)</f>
        <v>0</v>
      </c>
      <c r="CA80" s="304">
        <f>IFERROR(VLOOKUP($AL80,装备!$B:$Q,10,0),0)</f>
        <v>0</v>
      </c>
      <c r="CB80" s="304">
        <f>IFERROR(VLOOKUP($AL80,装备!$B:$Q,11,0),0)</f>
        <v>0</v>
      </c>
      <c r="CC80" s="304" t="str">
        <f>IFERROR(VLOOKUP($AL80,装备!$B:$Q,12,0),0)</f>
        <v>短</v>
      </c>
      <c r="CD80" s="304">
        <f>IFERROR(VLOOKUP($AL80,装备!$B:$Q,13,0),0)</f>
        <v>0</v>
      </c>
      <c r="CE80" s="304">
        <f>IFERROR(VLOOKUP($AL80,装备!$B:$Q,14,0),0)</f>
        <v>0</v>
      </c>
      <c r="CF80" s="304">
        <f>IFERROR(VLOOKUP($AL80,装备!$B:$Q,16,0),0)</f>
        <v>3</v>
      </c>
      <c r="CG80" s="304">
        <f>IFERROR(VLOOKUP($AL80,装备!$B:$Q,5,0),0)</f>
        <v>0</v>
      </c>
      <c r="CH80" s="304">
        <f>IFERROR(VLOOKUP(AM80,装备!$B:$C,2,0),0)</f>
        <v>5</v>
      </c>
      <c r="CI80" s="304">
        <f>IFERROR(VLOOKUP($AM80,装备!$B:$Q,5,0),0)</f>
        <v>0</v>
      </c>
      <c r="CJ80" s="304">
        <f>IFERROR(VLOOKUP($AM80,装备!$B:$Q,6,0),0)</f>
        <v>0</v>
      </c>
      <c r="CK80" s="304">
        <f>IFERROR(VLOOKUP($AM80,装备!$B:$Q,7,0),0)</f>
        <v>0</v>
      </c>
      <c r="CL80" s="304">
        <f>IFERROR(VLOOKUP($AM80,装备!$B:$Q,8,0),0)</f>
        <v>0</v>
      </c>
      <c r="CM80" s="304">
        <f>IFERROR(VLOOKUP($AM80,装备!$B:$Q,9,0),0)</f>
        <v>10</v>
      </c>
      <c r="CN80" s="304">
        <f>IFERROR(VLOOKUP($AM80,装备!$B:$Q,10,0),0)</f>
        <v>0</v>
      </c>
      <c r="CO80" s="304">
        <f>IFERROR(VLOOKUP($AM80,装备!$B:$Q,11,0),0)</f>
        <v>0</v>
      </c>
      <c r="CP80" s="304" t="str">
        <f>IFERROR(VLOOKUP($AM80,装备!$B:$Q,12,0),0)</f>
        <v>短</v>
      </c>
      <c r="CQ80" s="304">
        <f>IFERROR(VLOOKUP($AM80,装备!$B:$Q,13,0),0)</f>
        <v>0</v>
      </c>
      <c r="CR80" s="304">
        <f>IFERROR(VLOOKUP($AM80,装备!$B:$Q,14,0),0)</f>
        <v>0</v>
      </c>
      <c r="CS80" s="304">
        <f>IFERROR(VLOOKUP($AM80,装备!$B:$Q,16,0),0)</f>
        <v>0</v>
      </c>
      <c r="CT80" s="304">
        <f>IFERROR(VLOOKUP($AM80,装备!$B:$Q,5,0),0)</f>
        <v>0</v>
      </c>
      <c r="CU80" s="304">
        <f>IFERROR(VLOOKUP(AN80,装备!$B:$C,2,0),0)</f>
        <v>0</v>
      </c>
      <c r="CV80" s="304">
        <f>IFERROR(VLOOKUP($AN80,装备!$B:$Q,5,0),0)</f>
        <v>0</v>
      </c>
      <c r="CW80" s="304">
        <f>IFERROR(VLOOKUP($AN80,装备!$B:$Q,6,0),0)</f>
        <v>0</v>
      </c>
      <c r="CX80" s="304">
        <f>IFERROR(VLOOKUP($AN80,装备!$B:$Q,7,0),0)</f>
        <v>0</v>
      </c>
      <c r="CY80" s="304">
        <f>IFERROR(VLOOKUP($AN80,装备!$B:$Q,8,0),0)</f>
        <v>0</v>
      </c>
      <c r="CZ80" s="304">
        <f>IFERROR(VLOOKUP($AN80,装备!$B:$Q,9,0),0)</f>
        <v>0</v>
      </c>
      <c r="DA80" s="304">
        <f>IFERROR(VLOOKUP($AN80,装备!$B:$Q,10,0),0)</f>
        <v>0</v>
      </c>
      <c r="DB80" s="304">
        <f>IFERROR(VLOOKUP($AN80,装备!$B:$Q,11,0),0)</f>
        <v>0</v>
      </c>
      <c r="DC80" s="304">
        <f>IFERROR(VLOOKUP($AN80,装备!$B:$Q,12,0),0)</f>
        <v>0</v>
      </c>
      <c r="DD80" s="304">
        <f>IFERROR(VLOOKUP($AN80,装备!$B:$Q,13,0),0)</f>
        <v>0</v>
      </c>
      <c r="DE80" s="304">
        <f>IFERROR(VLOOKUP($AN80,装备!$B:$Q,14,0),0)</f>
        <v>0</v>
      </c>
      <c r="DF80" s="304">
        <f>IFERROR(VLOOKUP($AN80,装备!$B:$Q,16,0),0)</f>
        <v>0</v>
      </c>
      <c r="DG80" s="304">
        <f>IFERROR(VLOOKUP($AN80,装备!$B:$Q,5,0),0)</f>
        <v>0</v>
      </c>
      <c r="DH80" s="304">
        <f>IFERROR(VLOOKUP(AO80,装备!$B:$C,2,0),0)</f>
        <v>0</v>
      </c>
      <c r="DI80" s="304">
        <f>IFERROR(VLOOKUP($AO80,装备!$B:$Q,5,0),0)</f>
        <v>0</v>
      </c>
      <c r="DJ80" s="304">
        <f>IFERROR(VLOOKUP($AO80,装备!$B:$Q,6,0),0)</f>
        <v>0</v>
      </c>
      <c r="DK80" s="304">
        <f>IFERROR(VLOOKUP($AO80,装备!$B:$Q,7,0),0)</f>
        <v>0</v>
      </c>
      <c r="DL80" s="304">
        <f>IFERROR(VLOOKUP($AO80,装备!$B:$Q,8,0),0)</f>
        <v>0</v>
      </c>
      <c r="DM80" s="304">
        <f>IFERROR(VLOOKUP($AO80,装备!$B:$Q,9,0),0)</f>
        <v>0</v>
      </c>
      <c r="DN80" s="304">
        <f>IFERROR(VLOOKUP($AO80,装备!$B:$Q,10,0),0)</f>
        <v>0</v>
      </c>
      <c r="DO80" s="304">
        <f>IFERROR(VLOOKUP($AO80,装备!$B:$Q,11,0),0)</f>
        <v>0</v>
      </c>
      <c r="DP80" s="304">
        <f>IFERROR(VLOOKUP($AO80,装备!$B:$Q,12,0),0)</f>
        <v>0</v>
      </c>
      <c r="DQ80" s="304">
        <f>IFERROR(VLOOKUP($AO80,装备!$B:$Q,13,0),0)</f>
        <v>0</v>
      </c>
      <c r="DR80" s="304">
        <f>IFERROR(VLOOKUP($AO80,装备!$B:$Q,14,0),0)</f>
        <v>0</v>
      </c>
      <c r="DS80" s="304">
        <f>IFERROR(VLOOKUP($AO80,装备!$B:$Q,16,0),0)</f>
        <v>0</v>
      </c>
      <c r="DT80" s="304">
        <f>IFERROR(VLOOKUP($AO80,装备!$B:$Q,5,0),0)</f>
        <v>0</v>
      </c>
    </row>
    <row r="81" spans="1:124" ht="40.5">
      <c r="A81" s="301">
        <f>改造舰娘!$A77</f>
        <v>11008511</v>
      </c>
      <c r="B81" s="354" t="s">
        <v>262</v>
      </c>
      <c r="C81" s="323"/>
      <c r="D81" s="323">
        <f t="shared" si="1"/>
        <v>110</v>
      </c>
      <c r="E81" s="303">
        <f>改造舰娘!$C77</f>
        <v>4</v>
      </c>
      <c r="F81" s="304" t="str">
        <f>改造舰娘!$D77</f>
        <v>驱逐</v>
      </c>
      <c r="G81" s="304" t="str">
        <f>改造舰娘!$E77</f>
        <v>小型</v>
      </c>
      <c r="H81" s="304" t="str">
        <f>改造舰娘!$F77</f>
        <v>护卫舰</v>
      </c>
      <c r="I81" s="452">
        <f>改造舰娘!$AR77</f>
        <v>3</v>
      </c>
      <c r="J81" s="304" t="str">
        <f>改造舰娘!$G77</f>
        <v>英国</v>
      </c>
      <c r="K81" s="312">
        <f>改造舰娘!$H77+(BV81+CI81+CV81+DI81)*$C$2</f>
        <v>29</v>
      </c>
      <c r="L81" s="304">
        <f>改造舰娘!$I77</f>
        <v>-1</v>
      </c>
      <c r="M81" s="304">
        <f>改造舰娘!$J77</f>
        <v>2</v>
      </c>
      <c r="N81" s="518">
        <f>改造舰娘!$K77</f>
        <v>2</v>
      </c>
      <c r="O81" s="304">
        <f>改造舰娘!$L77+((CE81+CR81+DE81+DR81)*$C$2)</f>
        <v>10</v>
      </c>
      <c r="P81" s="304" t="str">
        <f>IF($C$2=1,(IF(ISERROR(FIND("超长",改造舰娘!$M77&amp;CC81&amp;CP81&amp;DC81&amp;DP81,1)),IF(ISERROR(FIND("长",改造舰娘!$M77&amp;CC81&amp;CP81&amp;DC81&amp;DP81,1)),IF(ISERROR(FIND("中",改造舰娘!$M77&amp;CC81&amp;CP81&amp;DC81&amp;DP81,1)),IF(ISERROR(FIND("短",改造舰娘!$M77&amp;CC81&amp;CP81&amp;DC81&amp;DP81,1)),IF(ISERROR(FIND("无",改造舰娘!$M77&amp;CC81&amp;CP81&amp;DC81&amp;DP81,1)),0,"无"),"短"),"中"),"长"),"超长")),改造舰娘!$M77)</f>
        <v>短</v>
      </c>
      <c r="Q81" s="303">
        <f>改造舰娘!$N77</f>
        <v>36</v>
      </c>
      <c r="R81" s="304">
        <f>(改造舰娘!$P77)+(改造舰娘!$Q77)*$C$3+((BW81+CJ81+CW81+DJ81)*$C$2)</f>
        <v>40</v>
      </c>
      <c r="S81" s="304">
        <f>(改造舰娘!$R77)+(改造舰娘!$S77)*$C$3+((BY81+CL81+CY81+DL81)*$C$2)</f>
        <v>79</v>
      </c>
      <c r="T81" s="304">
        <f>(改造舰娘!$T77)+(改造舰娘!$U77)*$C$3+((BX81+CK81+CX81+DK81)*$C$2)</f>
        <v>38</v>
      </c>
      <c r="U81" s="304">
        <f>(改造舰娘!$V77)+(改造舰娘!$W77)*$C$3+((CG81+CT81+DG81+DT81)*$C$2)</f>
        <v>55</v>
      </c>
      <c r="V81" s="305">
        <f>INT((((改造舰娘!$Y77)-(改造舰娘!$X77))*(((IF(D81=0,C81,D81))-1)/99))+改造舰娘!$X77)+((CB81+CO81+DB81+DO81)*$C$2)</f>
        <v>93</v>
      </c>
      <c r="W81" s="304">
        <f>INT((((改造舰娘!$AA77)-(改造舰娘!$Z77))*(((IF(D81=0,C81,D81))-1)/99))+改造舰娘!$Z77)+((CD81+CQ81+DD81+DQ81)*$C$2)</f>
        <v>90</v>
      </c>
      <c r="X81" s="304">
        <f>INT((((改造舰娘!$AC77)-(改造舰娘!$AB77))*(((IF(D81=0,C81,D81))-1)/99))+改造舰娘!$AB77)+((CA81+CN81+DA81+DN81)*$C$2)</f>
        <v>34</v>
      </c>
      <c r="Y81" s="303">
        <f>INT((((改造舰娘!$AE77)-(改造舰娘!$AD77))*(((IF(D81=0,C81,D81))-1)/99))+改造舰娘!$AD77)+((BZ81+CM81+CZ81+DM81)*$C$2)</f>
        <v>77</v>
      </c>
      <c r="Z81" s="474" t="str">
        <f>IF(改造舰娘!$AF77=0,"",改造舰娘!$AF77)</f>
        <v/>
      </c>
      <c r="AA81" s="304" t="str">
        <f>IF(改造舰娘!$AG77="","",改造舰娘!$AG77)</f>
        <v/>
      </c>
      <c r="AB81" s="304" t="str">
        <f>IF(改造舰娘!$AH77="","",改造舰娘!$AH77)</f>
        <v/>
      </c>
      <c r="AC81" s="304" t="str">
        <f>IF(改造舰娘!$AI77="","",改造舰娘!$AI77)</f>
        <v/>
      </c>
      <c r="AD81" s="304">
        <f>IF(改造舰娘!$AJ77="","",改造舰娘!$AJ77)</f>
        <v>0</v>
      </c>
      <c r="AE81" s="305">
        <f>IF(改造舰娘!$AK77="","",改造舰娘!$AK77)</f>
        <v>0</v>
      </c>
      <c r="AF81" s="304" t="str">
        <f>IF(改造舰娘!$AL77="","",改造舰娘!$AL77)</f>
        <v/>
      </c>
      <c r="AG81" s="304" t="str">
        <f>IF(改造舰娘!$AM77="","",改造舰娘!$AM77)</f>
        <v/>
      </c>
      <c r="AH81" s="304" t="str">
        <f>IF(改造舰娘!$AN77="","",改造舰娘!$AN77)</f>
        <v/>
      </c>
      <c r="AI81" s="304" t="str">
        <f>IF(改造舰娘!$AO77="","",改造舰娘!$AO77)</f>
        <v/>
      </c>
      <c r="AJ81" s="304" t="str">
        <f>IF(改造舰娘!$AP77="","",改造舰娘!$AP77)</f>
        <v/>
      </c>
      <c r="AK81" s="303" t="str">
        <f>IF(改造舰娘!$AQ77="","",改造舰娘!$AQ77)</f>
        <v/>
      </c>
      <c r="AL81" s="306" t="str">
        <f>IF(改造舰娘!$AS77="","",改造舰娘!$AS77)</f>
        <v>E国双联4.7英寸炮</v>
      </c>
      <c r="AM81" s="306" t="str">
        <f>IF(改造舰娘!$AT77="","",改造舰娘!$AT77)</f>
        <v>先进型深弹投射器</v>
      </c>
      <c r="AN81" s="306" t="str">
        <f>IF(改造舰娘!$AU77="","",改造舰娘!$AU77)</f>
        <v/>
      </c>
      <c r="AO81" s="306" t="str">
        <f>IF(改造舰娘!$AV77="","",改造舰娘!$AV77)</f>
        <v/>
      </c>
      <c r="AP81" s="307" t="str">
        <f>IF(改造舰娘!$AW77="","",改造舰娘!$AW77)</f>
        <v>拦截护航(3级)：炮击战阶段时，50%概率代替自己上方船只承受攻击，并免疫此次伤害。（该技能每次战斗只触发一次，大破状态不能发动）</v>
      </c>
      <c r="AQ81" s="308" t="str">
        <f>IF(改造舰娘!$AX77="","",改造舰娘!$AX77)</f>
        <v/>
      </c>
      <c r="AR81" s="304">
        <f>IF(改造舰娘!$AY77="","",改造舰娘!$AY77)</f>
        <v>10</v>
      </c>
      <c r="AS81" s="304">
        <f>IF(改造舰娘!$AZ77="","",改造舰娘!$AZ77)</f>
        <v>25</v>
      </c>
      <c r="AT81" s="304">
        <f>IF(改造舰娘!$BA77="","",改造舰娘!$BA77)</f>
        <v>0.48</v>
      </c>
      <c r="AU81" s="304">
        <f>IF(改造舰娘!$BB77="","",改造舰娘!$BB77)</f>
        <v>0.9</v>
      </c>
      <c r="AV81" s="305">
        <f>IF((改造舰娘!$BG77+改造舰娘!$BK77*$C$4)=0,"",(改造舰娘!$BG77+改造舰娘!$BK77*$C$4))</f>
        <v>4</v>
      </c>
      <c r="AW81" s="304">
        <f>IF((改造舰娘!$BH77+改造舰娘!$BL77*$C$4)=0,"",(改造舰娘!$BH77+改造舰娘!$BL77*$C$4))</f>
        <v>14</v>
      </c>
      <c r="AX81" s="304">
        <f>IF((改造舰娘!$BI77+改造舰娘!$BM77*$C$4)=0,"",(改造舰娘!$BI77+改造舰娘!$BM77*$C$4))</f>
        <v>10</v>
      </c>
      <c r="AY81" s="303">
        <f>IF((改造舰娘!$BJ77+改造舰娘!$BN77*$C$4)=0,"",(改造舰娘!$BJ77+改造舰娘!$BN77*$C$4))</f>
        <v>5</v>
      </c>
      <c r="AZ81" s="500">
        <f>IF(改造舰娘!BC77="","",改造舰娘!BC77)</f>
        <v>3</v>
      </c>
      <c r="BA81" s="500">
        <f>IF(改造舰娘!BD77="","",改造舰娘!BD77)</f>
        <v>24</v>
      </c>
      <c r="BB81" s="500">
        <f>IF(改造舰娘!BE77="","",改造舰娘!BE77)</f>
        <v>13</v>
      </c>
      <c r="BC81" s="498">
        <f>IF(改造舰娘!BF77="","",改造舰娘!BF77)</f>
        <v>0</v>
      </c>
      <c r="BD81" s="125" t="s">
        <v>5606</v>
      </c>
      <c r="BE81" s="339" t="b">
        <f>IF(改造舰娘!$BP77="","")</f>
        <v>0</v>
      </c>
      <c r="BF81" s="306" t="b">
        <f>IF(改造舰娘!$BQ77="","")</f>
        <v>0</v>
      </c>
      <c r="BG81" s="329" t="str">
        <f>IF(改造舰娘!$BR77="","")</f>
        <v/>
      </c>
      <c r="BH81" s="340" t="str">
        <f>IF(改造舰娘!$BS77="","")</f>
        <v/>
      </c>
      <c r="BU81" s="304">
        <f>IFERROR(VLOOKUP(AL81,装备!$B:$C,2,0),0)</f>
        <v>2</v>
      </c>
      <c r="BV81" s="304">
        <f>IFERROR(VLOOKUP($AL81,装备!$B:$Q,5,0),0)</f>
        <v>0</v>
      </c>
      <c r="BW81" s="304">
        <f>IFERROR(VLOOKUP($AL81,装备!$B:$Q,6,0),0)</f>
        <v>2</v>
      </c>
      <c r="BX81" s="304">
        <f>IFERROR(VLOOKUP($AL81,装备!$B:$Q,7,0),0)</f>
        <v>0</v>
      </c>
      <c r="BY81" s="304">
        <f>IFERROR(VLOOKUP($AL81,装备!$B:$Q,8,0),0)</f>
        <v>0</v>
      </c>
      <c r="BZ81" s="304">
        <f>IFERROR(VLOOKUP($AL81,装备!$B:$Q,9,0),0)</f>
        <v>0</v>
      </c>
      <c r="CA81" s="304">
        <f>IFERROR(VLOOKUP($AL81,装备!$B:$Q,10,0),0)</f>
        <v>0</v>
      </c>
      <c r="CB81" s="304">
        <f>IFERROR(VLOOKUP($AL81,装备!$B:$Q,11,0),0)</f>
        <v>0</v>
      </c>
      <c r="CC81" s="304" t="str">
        <f>IFERROR(VLOOKUP($AL81,装备!$B:$Q,12,0),0)</f>
        <v>短</v>
      </c>
      <c r="CD81" s="304">
        <f>IFERROR(VLOOKUP($AL81,装备!$B:$Q,13,0),0)</f>
        <v>0</v>
      </c>
      <c r="CE81" s="304">
        <f>IFERROR(VLOOKUP($AL81,装备!$B:$Q,14,0),0)</f>
        <v>0</v>
      </c>
      <c r="CF81" s="304">
        <f>IFERROR(VLOOKUP($AL81,装备!$B:$Q,16,0),0)</f>
        <v>3</v>
      </c>
      <c r="CG81" s="304">
        <f>IFERROR(VLOOKUP($AL81,装备!$B:$Q,5,0),0)</f>
        <v>0</v>
      </c>
      <c r="CH81" s="304">
        <f>IFERROR(VLOOKUP(AM81,装备!$B:$C,2,0),0)</f>
        <v>5</v>
      </c>
      <c r="CI81" s="304">
        <f>IFERROR(VLOOKUP($AM81,装备!$B:$Q,5,0),0)</f>
        <v>0</v>
      </c>
      <c r="CJ81" s="304">
        <f>IFERROR(VLOOKUP($AM81,装备!$B:$Q,6,0),0)</f>
        <v>0</v>
      </c>
      <c r="CK81" s="304">
        <f>IFERROR(VLOOKUP($AM81,装备!$B:$Q,7,0),0)</f>
        <v>0</v>
      </c>
      <c r="CL81" s="304">
        <f>IFERROR(VLOOKUP($AM81,装备!$B:$Q,8,0),0)</f>
        <v>0</v>
      </c>
      <c r="CM81" s="304">
        <f>IFERROR(VLOOKUP($AM81,装备!$B:$Q,9,0),0)</f>
        <v>10</v>
      </c>
      <c r="CN81" s="304">
        <f>IFERROR(VLOOKUP($AM81,装备!$B:$Q,10,0),0)</f>
        <v>0</v>
      </c>
      <c r="CO81" s="304">
        <f>IFERROR(VLOOKUP($AM81,装备!$B:$Q,11,0),0)</f>
        <v>0</v>
      </c>
      <c r="CP81" s="304" t="str">
        <f>IFERROR(VLOOKUP($AM81,装备!$B:$Q,12,0),0)</f>
        <v>短</v>
      </c>
      <c r="CQ81" s="304">
        <f>IFERROR(VLOOKUP($AM81,装备!$B:$Q,13,0),0)</f>
        <v>0</v>
      </c>
      <c r="CR81" s="304">
        <f>IFERROR(VLOOKUP($AM81,装备!$B:$Q,14,0),0)</f>
        <v>0</v>
      </c>
      <c r="CS81" s="304">
        <f>IFERROR(VLOOKUP($AM81,装备!$B:$Q,16,0),0)</f>
        <v>0</v>
      </c>
      <c r="CT81" s="304">
        <f>IFERROR(VLOOKUP($AM81,装备!$B:$Q,5,0),0)</f>
        <v>0</v>
      </c>
      <c r="CU81" s="304">
        <f>IFERROR(VLOOKUP(AN81,装备!$B:$C,2,0),0)</f>
        <v>0</v>
      </c>
      <c r="CV81" s="304">
        <f>IFERROR(VLOOKUP($AN81,装备!$B:$Q,5,0),0)</f>
        <v>0</v>
      </c>
      <c r="CW81" s="304">
        <f>IFERROR(VLOOKUP($AN81,装备!$B:$Q,6,0),0)</f>
        <v>0</v>
      </c>
      <c r="CX81" s="304">
        <f>IFERROR(VLOOKUP($AN81,装备!$B:$Q,7,0),0)</f>
        <v>0</v>
      </c>
      <c r="CY81" s="304">
        <f>IFERROR(VLOOKUP($AN81,装备!$B:$Q,8,0),0)</f>
        <v>0</v>
      </c>
      <c r="CZ81" s="304">
        <f>IFERROR(VLOOKUP($AN81,装备!$B:$Q,9,0),0)</f>
        <v>0</v>
      </c>
      <c r="DA81" s="304">
        <f>IFERROR(VLOOKUP($AN81,装备!$B:$Q,10,0),0)</f>
        <v>0</v>
      </c>
      <c r="DB81" s="304">
        <f>IFERROR(VLOOKUP($AN81,装备!$B:$Q,11,0),0)</f>
        <v>0</v>
      </c>
      <c r="DC81" s="304">
        <f>IFERROR(VLOOKUP($AN81,装备!$B:$Q,12,0),0)</f>
        <v>0</v>
      </c>
      <c r="DD81" s="304">
        <f>IFERROR(VLOOKUP($AN81,装备!$B:$Q,13,0),0)</f>
        <v>0</v>
      </c>
      <c r="DE81" s="304">
        <f>IFERROR(VLOOKUP($AN81,装备!$B:$Q,14,0),0)</f>
        <v>0</v>
      </c>
      <c r="DF81" s="304">
        <f>IFERROR(VLOOKUP($AN81,装备!$B:$Q,16,0),0)</f>
        <v>0</v>
      </c>
      <c r="DG81" s="304">
        <f>IFERROR(VLOOKUP($AN81,装备!$B:$Q,5,0),0)</f>
        <v>0</v>
      </c>
      <c r="DH81" s="304">
        <f>IFERROR(VLOOKUP(AO81,装备!$B:$C,2,0),0)</f>
        <v>0</v>
      </c>
      <c r="DI81" s="304">
        <f>IFERROR(VLOOKUP($AO81,装备!$B:$Q,5,0),0)</f>
        <v>0</v>
      </c>
      <c r="DJ81" s="304">
        <f>IFERROR(VLOOKUP($AO81,装备!$B:$Q,6,0),0)</f>
        <v>0</v>
      </c>
      <c r="DK81" s="304">
        <f>IFERROR(VLOOKUP($AO81,装备!$B:$Q,7,0),0)</f>
        <v>0</v>
      </c>
      <c r="DL81" s="304">
        <f>IFERROR(VLOOKUP($AO81,装备!$B:$Q,8,0),0)</f>
        <v>0</v>
      </c>
      <c r="DM81" s="304">
        <f>IFERROR(VLOOKUP($AO81,装备!$B:$Q,9,0),0)</f>
        <v>0</v>
      </c>
      <c r="DN81" s="304">
        <f>IFERROR(VLOOKUP($AO81,装备!$B:$Q,10,0),0)</f>
        <v>0</v>
      </c>
      <c r="DO81" s="304">
        <f>IFERROR(VLOOKUP($AO81,装备!$B:$Q,11,0),0)</f>
        <v>0</v>
      </c>
      <c r="DP81" s="304">
        <f>IFERROR(VLOOKUP($AO81,装备!$B:$Q,12,0),0)</f>
        <v>0</v>
      </c>
      <c r="DQ81" s="304">
        <f>IFERROR(VLOOKUP($AO81,装备!$B:$Q,13,0),0)</f>
        <v>0</v>
      </c>
      <c r="DR81" s="304">
        <f>IFERROR(VLOOKUP($AO81,装备!$B:$Q,14,0),0)</f>
        <v>0</v>
      </c>
      <c r="DS81" s="304">
        <f>IFERROR(VLOOKUP($AO81,装备!$B:$Q,16,0),0)</f>
        <v>0</v>
      </c>
      <c r="DT81" s="304">
        <f>IFERROR(VLOOKUP($AO81,装备!$B:$Q,5,0),0)</f>
        <v>0</v>
      </c>
    </row>
    <row r="82" spans="1:124" ht="27">
      <c r="A82" s="301">
        <f>改造舰娘!$A78</f>
        <v>11008611</v>
      </c>
      <c r="B82" s="354" t="s">
        <v>3969</v>
      </c>
      <c r="C82" s="323"/>
      <c r="D82" s="323">
        <f t="shared" si="1"/>
        <v>110</v>
      </c>
      <c r="E82" s="303">
        <f>改造舰娘!$C78</f>
        <v>3</v>
      </c>
      <c r="F82" s="304" t="str">
        <f>改造舰娘!$D78</f>
        <v>驱逐</v>
      </c>
      <c r="G82" s="304" t="str">
        <f>改造舰娘!$E78</f>
        <v>小型</v>
      </c>
      <c r="H82" s="304" t="str">
        <f>改造舰娘!$F78</f>
        <v>护卫舰</v>
      </c>
      <c r="I82" s="452">
        <f>改造舰娘!$AR78</f>
        <v>3</v>
      </c>
      <c r="J82" s="304" t="str">
        <f>改造舰娘!$G78</f>
        <v>英国</v>
      </c>
      <c r="K82" s="312">
        <f>改造舰娘!$H78+(BV82+CI82+CV82+DI82)*$C$2</f>
        <v>32</v>
      </c>
      <c r="L82" s="304">
        <f>改造舰娘!$I78</f>
        <v>0</v>
      </c>
      <c r="M82" s="304">
        <f>改造舰娘!$J78</f>
        <v>2</v>
      </c>
      <c r="N82" s="518">
        <f>改造舰娘!$K78</f>
        <v>2</v>
      </c>
      <c r="O82" s="304">
        <f>改造舰娘!$L78+((CE82+CR82+DE82+DR82)*$C$2)</f>
        <v>15</v>
      </c>
      <c r="P82" s="304" t="str">
        <f>IF($C$2=1,(IF(ISERROR(FIND("超长",改造舰娘!$M78&amp;CC82&amp;CP82&amp;DC82&amp;DP82,1)),IF(ISERROR(FIND("长",改造舰娘!$M78&amp;CC82&amp;CP82&amp;DC82&amp;DP82,1)),IF(ISERROR(FIND("中",改造舰娘!$M78&amp;CC82&amp;CP82&amp;DC82&amp;DP82,1)),IF(ISERROR(FIND("短",改造舰娘!$M78&amp;CC82&amp;CP82&amp;DC82&amp;DP82,1)),IF(ISERROR(FIND("无",改造舰娘!$M78&amp;CC82&amp;CP82&amp;DC82&amp;DP82,1)),0,"无"),"短"),"中"),"长"),"超长")),改造舰娘!$M78)</f>
        <v>短</v>
      </c>
      <c r="Q82" s="303">
        <f>改造舰娘!$N78</f>
        <v>35.5</v>
      </c>
      <c r="R82" s="304">
        <f>(改造舰娘!$P78)+(改造舰娘!$Q78)*$C$3+((BW82+CJ82+CW82+DJ82)*$C$2)</f>
        <v>46</v>
      </c>
      <c r="S82" s="304">
        <f>(改造舰娘!$R78)+(改造舰娘!$S78)*$C$3+((BY82+CL82+CY82+DL82)*$C$2)</f>
        <v>77</v>
      </c>
      <c r="T82" s="304">
        <f>(改造舰娘!$T78)+(改造舰娘!$U78)*$C$3+((BX82+CK82+CX82+DK82)*$C$2)</f>
        <v>40</v>
      </c>
      <c r="U82" s="304">
        <f>(改造舰娘!$V78)+(改造舰娘!$W78)*$C$3+((CG82+CT82+DG82+DT82)*$C$2)</f>
        <v>60</v>
      </c>
      <c r="V82" s="305">
        <f>INT((((改造舰娘!$Y78)-(改造舰娘!$X78))*(((IF(D82=0,C82,D82))-1)/99))+改造舰娘!$X78)+((CB82+CO82+DB82+DO82)*$C$2)</f>
        <v>92</v>
      </c>
      <c r="W82" s="304">
        <f>INT((((改造舰娘!$AA78)-(改造舰娘!$Z78))*(((IF(D82=0,C82,D82))-1)/99))+改造舰娘!$Z78)+((CD82+CQ82+DD82+DQ82)*$C$2)</f>
        <v>89</v>
      </c>
      <c r="X82" s="304">
        <f>INT((((改造舰娘!$AC78)-(改造舰娘!$AB78))*(((IF(D82=0,C82,D82))-1)/99))+改造舰娘!$AB78)+((CA82+CN82+DA82+DN82)*$C$2)</f>
        <v>37</v>
      </c>
      <c r="Y82" s="303">
        <f>INT((((改造舰娘!$AE78)-(改造舰娘!$AD78))*(((IF(D82=0,C82,D82))-1)/99))+改造舰娘!$AD78)+((BZ82+CM82+CZ82+DM82)*$C$2)</f>
        <v>89</v>
      </c>
      <c r="Z82" s="474" t="str">
        <f>IF(改造舰娘!$AF78=0,"",改造舰娘!$AF78)</f>
        <v/>
      </c>
      <c r="AA82" s="304" t="str">
        <f>IF(改造舰娘!$AG78="","",改造舰娘!$AG78)</f>
        <v/>
      </c>
      <c r="AB82" s="304" t="str">
        <f>IF(改造舰娘!$AH78="","",改造舰娘!$AH78)</f>
        <v/>
      </c>
      <c r="AC82" s="304" t="str">
        <f>IF(改造舰娘!$AI78="","",改造舰娘!$AI78)</f>
        <v/>
      </c>
      <c r="AD82" s="304">
        <f>IF(改造舰娘!$AJ78="","",改造舰娘!$AJ78)</f>
        <v>0</v>
      </c>
      <c r="AE82" s="305">
        <f>IF(改造舰娘!$AK78="","",改造舰娘!$AK78)</f>
        <v>0</v>
      </c>
      <c r="AF82" s="304" t="str">
        <f>IF(改造舰娘!$AL78="","",改造舰娘!$AL78)</f>
        <v/>
      </c>
      <c r="AG82" s="304" t="str">
        <f>IF(改造舰娘!$AM78="","",改造舰娘!$AM78)</f>
        <v/>
      </c>
      <c r="AH82" s="304" t="str">
        <f>IF(改造舰娘!$AN78="","",改造舰娘!$AN78)</f>
        <v/>
      </c>
      <c r="AI82" s="304" t="str">
        <f>IF(改造舰娘!$AO78="","",改造舰娘!$AO78)</f>
        <v/>
      </c>
      <c r="AJ82" s="304" t="str">
        <f>IF(改造舰娘!$AP78="","",改造舰娘!$AP78)</f>
        <v/>
      </c>
      <c r="AK82" s="303" t="str">
        <f>IF(改造舰娘!$AQ78="","",改造舰娘!$AQ78)</f>
        <v/>
      </c>
      <c r="AL82" s="306" t="str">
        <f>IF(改造舰娘!$AS78="","",改造舰娘!$AS78)</f>
        <v>改良型深弹投射器</v>
      </c>
      <c r="AM82" s="306" t="str">
        <f>IF(改造舰娘!$AT78="","",改造舰娘!$AT78)</f>
        <v>改良型声纳</v>
      </c>
      <c r="AN82" s="306" t="str">
        <f>IF(改造舰娘!$AU78="","",改造舰娘!$AU78)</f>
        <v/>
      </c>
      <c r="AO82" s="306" t="str">
        <f>IF(改造舰娘!$AV78="","",改造舰娘!$AV78)</f>
        <v/>
      </c>
      <c r="AP82" s="307" t="str">
        <f>IF(改造舰娘!$AW78="","",改造舰娘!$AW78)</f>
        <v>跳帮作战(3级)：昼战全阶段锁定攻击敌方对应位置的船只，炮击战35%概率发动特殊攻击，造成额外20点固定伤害且必定命中。</v>
      </c>
      <c r="AQ82" s="308" t="str">
        <f>IF(改造舰娘!$AX78="","",改造舰娘!$AX78)</f>
        <v/>
      </c>
      <c r="AR82" s="304">
        <f>IF(改造舰娘!$AY78="","",改造舰娘!$AY78)</f>
        <v>10</v>
      </c>
      <c r="AS82" s="304">
        <f>IF(改造舰娘!$AZ78="","",改造舰娘!$AZ78)</f>
        <v>25</v>
      </c>
      <c r="AT82" s="304">
        <f>IF(改造舰娘!$BA78="","",改造舰娘!$BA78)</f>
        <v>0.48</v>
      </c>
      <c r="AU82" s="304">
        <f>IF(改造舰娘!$BB78="","",改造舰娘!$BB78)</f>
        <v>0.9</v>
      </c>
      <c r="AV82" s="305">
        <f>IF((改造舰娘!$BG78+改造舰娘!$BK78*$C$4)=0,"",(改造舰娘!$BG78+改造舰娘!$BK78*$C$4))</f>
        <v>4</v>
      </c>
      <c r="AW82" s="304">
        <f>IF((改造舰娘!$BH78+改造舰娘!$BL78*$C$4)=0,"",(改造舰娘!$BH78+改造舰娘!$BL78*$C$4))</f>
        <v>11</v>
      </c>
      <c r="AX82" s="304">
        <f>IF((改造舰娘!$BI78+改造舰娘!$BM78*$C$4)=0,"",(改造舰娘!$BI78+改造舰娘!$BM78*$C$4))</f>
        <v>8</v>
      </c>
      <c r="AY82" s="303">
        <f>IF((改造舰娘!$BJ78+改造舰娘!$BN78*$C$4)=0,"",(改造舰娘!$BJ78+改造舰娘!$BN78*$C$4))</f>
        <v>3</v>
      </c>
      <c r="AZ82" s="500">
        <f>IF(改造舰娘!BC78="","",改造舰娘!BC78)</f>
        <v>3</v>
      </c>
      <c r="BA82" s="500">
        <f>IF(改造舰娘!BD78="","",改造舰娘!BD78)</f>
        <v>22</v>
      </c>
      <c r="BB82" s="500">
        <f>IF(改造舰娘!BE78="","",改造舰娘!BE78)</f>
        <v>15</v>
      </c>
      <c r="BC82" s="498">
        <f>IF(改造舰娘!BF78="","",改造舰娘!BF78)</f>
        <v>0</v>
      </c>
      <c r="BD82" s="125" t="s">
        <v>5607</v>
      </c>
      <c r="BE82" s="339" t="b">
        <f>IF(改造舰娘!$BP78="","")</f>
        <v>0</v>
      </c>
      <c r="BF82" s="306" t="b">
        <f>IF(改造舰娘!$BQ78="","")</f>
        <v>0</v>
      </c>
      <c r="BG82" s="329" t="str">
        <f>IF(改造舰娘!$BR78="","")</f>
        <v/>
      </c>
      <c r="BH82" s="340" t="str">
        <f>IF(改造舰娘!$BS78="","")</f>
        <v/>
      </c>
      <c r="BU82" s="304">
        <f>IFERROR(VLOOKUP(AL82,装备!$B:$C,2,0),0)</f>
        <v>4</v>
      </c>
      <c r="BV82" s="304">
        <f>IFERROR(VLOOKUP($AL82,装备!$B:$Q,5,0),0)</f>
        <v>0</v>
      </c>
      <c r="BW82" s="304">
        <f>IFERROR(VLOOKUP($AL82,装备!$B:$Q,6,0),0)</f>
        <v>0</v>
      </c>
      <c r="BX82" s="304">
        <f>IFERROR(VLOOKUP($AL82,装备!$B:$Q,7,0),0)</f>
        <v>0</v>
      </c>
      <c r="BY82" s="304">
        <f>IFERROR(VLOOKUP($AL82,装备!$B:$Q,8,0),0)</f>
        <v>0</v>
      </c>
      <c r="BZ82" s="304">
        <f>IFERROR(VLOOKUP($AL82,装备!$B:$Q,9,0),0)</f>
        <v>8</v>
      </c>
      <c r="CA82" s="304">
        <f>IFERROR(VLOOKUP($AL82,装备!$B:$Q,10,0),0)</f>
        <v>0</v>
      </c>
      <c r="CB82" s="304">
        <f>IFERROR(VLOOKUP($AL82,装备!$B:$Q,11,0),0)</f>
        <v>0</v>
      </c>
      <c r="CC82" s="304" t="str">
        <f>IFERROR(VLOOKUP($AL82,装备!$B:$Q,12,0),0)</f>
        <v>短</v>
      </c>
      <c r="CD82" s="304">
        <f>IFERROR(VLOOKUP($AL82,装备!$B:$Q,13,0),0)</f>
        <v>0</v>
      </c>
      <c r="CE82" s="304">
        <f>IFERROR(VLOOKUP($AL82,装备!$B:$Q,14,0),0)</f>
        <v>0</v>
      </c>
      <c r="CF82" s="304">
        <f>IFERROR(VLOOKUP($AL82,装备!$B:$Q,16,0),0)</f>
        <v>0</v>
      </c>
      <c r="CG82" s="304">
        <f>IFERROR(VLOOKUP($AL82,装备!$B:$Q,5,0),0)</f>
        <v>0</v>
      </c>
      <c r="CH82" s="304">
        <f>IFERROR(VLOOKUP(AM82,装备!$B:$C,2,0),0)</f>
        <v>4</v>
      </c>
      <c r="CI82" s="304">
        <f>IFERROR(VLOOKUP($AM82,装备!$B:$Q,5,0),0)</f>
        <v>0</v>
      </c>
      <c r="CJ82" s="304">
        <f>IFERROR(VLOOKUP($AM82,装备!$B:$Q,6,0),0)</f>
        <v>0</v>
      </c>
      <c r="CK82" s="304">
        <f>IFERROR(VLOOKUP($AM82,装备!$B:$Q,7,0),0)</f>
        <v>0</v>
      </c>
      <c r="CL82" s="304">
        <f>IFERROR(VLOOKUP($AM82,装备!$B:$Q,8,0),0)</f>
        <v>0</v>
      </c>
      <c r="CM82" s="304">
        <f>IFERROR(VLOOKUP($AM82,装备!$B:$Q,9,0),0)</f>
        <v>10</v>
      </c>
      <c r="CN82" s="304">
        <f>IFERROR(VLOOKUP($AM82,装备!$B:$Q,10,0),0)</f>
        <v>0</v>
      </c>
      <c r="CO82" s="304">
        <f>IFERROR(VLOOKUP($AM82,装备!$B:$Q,11,0),0)</f>
        <v>2</v>
      </c>
      <c r="CP82" s="304" t="str">
        <f>IFERROR(VLOOKUP($AM82,装备!$B:$Q,12,0),0)</f>
        <v>无</v>
      </c>
      <c r="CQ82" s="304">
        <f>IFERROR(VLOOKUP($AM82,装备!$B:$Q,13,0),0)</f>
        <v>0</v>
      </c>
      <c r="CR82" s="304">
        <f>IFERROR(VLOOKUP($AM82,装备!$B:$Q,14,0),0)</f>
        <v>0</v>
      </c>
      <c r="CS82" s="304">
        <f>IFERROR(VLOOKUP($AM82,装备!$B:$Q,16,0),0)</f>
        <v>0</v>
      </c>
      <c r="CT82" s="304">
        <f>IFERROR(VLOOKUP($AM82,装备!$B:$Q,5,0),0)</f>
        <v>0</v>
      </c>
      <c r="CU82" s="304">
        <f>IFERROR(VLOOKUP(AN82,装备!$B:$C,2,0),0)</f>
        <v>0</v>
      </c>
      <c r="CV82" s="304">
        <f>IFERROR(VLOOKUP($AN82,装备!$B:$Q,5,0),0)</f>
        <v>0</v>
      </c>
      <c r="CW82" s="304">
        <f>IFERROR(VLOOKUP($AN82,装备!$B:$Q,6,0),0)</f>
        <v>0</v>
      </c>
      <c r="CX82" s="304">
        <f>IFERROR(VLOOKUP($AN82,装备!$B:$Q,7,0),0)</f>
        <v>0</v>
      </c>
      <c r="CY82" s="304">
        <f>IFERROR(VLOOKUP($AN82,装备!$B:$Q,8,0),0)</f>
        <v>0</v>
      </c>
      <c r="CZ82" s="304">
        <f>IFERROR(VLOOKUP($AN82,装备!$B:$Q,9,0),0)</f>
        <v>0</v>
      </c>
      <c r="DA82" s="304">
        <f>IFERROR(VLOOKUP($AN82,装备!$B:$Q,10,0),0)</f>
        <v>0</v>
      </c>
      <c r="DB82" s="304">
        <f>IFERROR(VLOOKUP($AN82,装备!$B:$Q,11,0),0)</f>
        <v>0</v>
      </c>
      <c r="DC82" s="304">
        <f>IFERROR(VLOOKUP($AN82,装备!$B:$Q,12,0),0)</f>
        <v>0</v>
      </c>
      <c r="DD82" s="304">
        <f>IFERROR(VLOOKUP($AN82,装备!$B:$Q,13,0),0)</f>
        <v>0</v>
      </c>
      <c r="DE82" s="304">
        <f>IFERROR(VLOOKUP($AN82,装备!$B:$Q,14,0),0)</f>
        <v>0</v>
      </c>
      <c r="DF82" s="304">
        <f>IFERROR(VLOOKUP($AN82,装备!$B:$Q,16,0),0)</f>
        <v>0</v>
      </c>
      <c r="DG82" s="304">
        <f>IFERROR(VLOOKUP($AN82,装备!$B:$Q,5,0),0)</f>
        <v>0</v>
      </c>
      <c r="DH82" s="304">
        <f>IFERROR(VLOOKUP(AO82,装备!$B:$C,2,0),0)</f>
        <v>0</v>
      </c>
      <c r="DI82" s="304">
        <f>IFERROR(VLOOKUP($AO82,装备!$B:$Q,5,0),0)</f>
        <v>0</v>
      </c>
      <c r="DJ82" s="304">
        <f>IFERROR(VLOOKUP($AO82,装备!$B:$Q,6,0),0)</f>
        <v>0</v>
      </c>
      <c r="DK82" s="304">
        <f>IFERROR(VLOOKUP($AO82,装备!$B:$Q,7,0),0)</f>
        <v>0</v>
      </c>
      <c r="DL82" s="304">
        <f>IFERROR(VLOOKUP($AO82,装备!$B:$Q,8,0),0)</f>
        <v>0</v>
      </c>
      <c r="DM82" s="304">
        <f>IFERROR(VLOOKUP($AO82,装备!$B:$Q,9,0),0)</f>
        <v>0</v>
      </c>
      <c r="DN82" s="304">
        <f>IFERROR(VLOOKUP($AO82,装备!$B:$Q,10,0),0)</f>
        <v>0</v>
      </c>
      <c r="DO82" s="304">
        <f>IFERROR(VLOOKUP($AO82,装备!$B:$Q,11,0),0)</f>
        <v>0</v>
      </c>
      <c r="DP82" s="304">
        <f>IFERROR(VLOOKUP($AO82,装备!$B:$Q,12,0),0)</f>
        <v>0</v>
      </c>
      <c r="DQ82" s="304">
        <f>IFERROR(VLOOKUP($AO82,装备!$B:$Q,13,0),0)</f>
        <v>0</v>
      </c>
      <c r="DR82" s="304">
        <f>IFERROR(VLOOKUP($AO82,装备!$B:$Q,14,0),0)</f>
        <v>0</v>
      </c>
      <c r="DS82" s="304">
        <f>IFERROR(VLOOKUP($AO82,装备!$B:$Q,16,0),0)</f>
        <v>0</v>
      </c>
      <c r="DT82" s="304">
        <f>IFERROR(VLOOKUP($AO82,装备!$B:$Q,5,0),0)</f>
        <v>0</v>
      </c>
    </row>
    <row r="83" spans="1:124" ht="27">
      <c r="A83" s="301">
        <f>改造舰娘!$A79</f>
        <v>11008711</v>
      </c>
      <c r="B83" s="354" t="s">
        <v>3970</v>
      </c>
      <c r="C83" s="323"/>
      <c r="D83" s="323">
        <f t="shared" si="1"/>
        <v>110</v>
      </c>
      <c r="E83" s="303">
        <f>改造舰娘!$C79</f>
        <v>3</v>
      </c>
      <c r="F83" s="304" t="str">
        <f>改造舰娘!$D79</f>
        <v>驱逐</v>
      </c>
      <c r="G83" s="304" t="str">
        <f>改造舰娘!$E79</f>
        <v>小型</v>
      </c>
      <c r="H83" s="304" t="str">
        <f>改造舰娘!$F79</f>
        <v>护卫舰</v>
      </c>
      <c r="I83" s="452">
        <f>改造舰娘!$AR79</f>
        <v>3</v>
      </c>
      <c r="J83" s="304" t="str">
        <f>改造舰娘!$G79</f>
        <v>英国</v>
      </c>
      <c r="K83" s="312">
        <f>改造舰娘!$H79+(BV83+CI83+CV83+DI83)*$C$2</f>
        <v>32</v>
      </c>
      <c r="L83" s="304">
        <f>改造舰娘!$I79</f>
        <v>0</v>
      </c>
      <c r="M83" s="304">
        <f>改造舰娘!$J79</f>
        <v>2</v>
      </c>
      <c r="N83" s="518">
        <f>改造舰娘!$K79</f>
        <v>2</v>
      </c>
      <c r="O83" s="304">
        <f>改造舰娘!$L79+((CE83+CR83+DE83+DR83)*$C$2)</f>
        <v>22</v>
      </c>
      <c r="P83" s="304" t="str">
        <f>IF($C$2=1,(IF(ISERROR(FIND("超长",改造舰娘!$M79&amp;CC83&amp;CP83&amp;DC83&amp;DP83,1)),IF(ISERROR(FIND("长",改造舰娘!$M79&amp;CC83&amp;CP83&amp;DC83&amp;DP83,1)),IF(ISERROR(FIND("中",改造舰娘!$M79&amp;CC83&amp;CP83&amp;DC83&amp;DP83,1)),IF(ISERROR(FIND("短",改造舰娘!$M79&amp;CC83&amp;CP83&amp;DC83&amp;DP83,1)),IF(ISERROR(FIND("无",改造舰娘!$M79&amp;CC83&amp;CP83&amp;DC83&amp;DP83,1)),0,"无"),"短"),"中"),"长"),"超长")),改造舰娘!$M79)</f>
        <v>短</v>
      </c>
      <c r="Q83" s="303">
        <f>改造舰娘!$N79</f>
        <v>35.5</v>
      </c>
      <c r="R83" s="304">
        <f>(改造舰娘!$P79)+(改造舰娘!$Q79)*$C$3+((BW83+CJ83+CW83+DJ83)*$C$2)</f>
        <v>46</v>
      </c>
      <c r="S83" s="304">
        <f>(改造舰娘!$R79)+(改造舰娘!$S79)*$C$3+((BY83+CL83+CY83+DL83)*$C$2)</f>
        <v>79</v>
      </c>
      <c r="T83" s="304">
        <f>(改造舰娘!$T79)+(改造舰娘!$U79)*$C$3+((BX83+CK83+CX83+DK83)*$C$2)</f>
        <v>41</v>
      </c>
      <c r="U83" s="304">
        <f>(改造舰娘!$V79)+(改造舰娘!$W79)*$C$3+((CG83+CT83+DG83+DT83)*$C$2)</f>
        <v>65</v>
      </c>
      <c r="V83" s="305">
        <f>INT((((改造舰娘!$Y79)-(改造舰娘!$X79))*(((IF(D83=0,C83,D83))-1)/99))+改造舰娘!$X79)+((CB83+CO83+DB83+DO83)*$C$2)</f>
        <v>92</v>
      </c>
      <c r="W83" s="304">
        <f>INT((((改造舰娘!$AA79)-(改造舰娘!$Z79))*(((IF(D83=0,C83,D83))-1)/99))+改造舰娘!$Z79)+((CD83+CQ83+DD83+DQ83)*$C$2)</f>
        <v>89</v>
      </c>
      <c r="X83" s="304">
        <f>INT((((改造舰娘!$AC79)-(改造舰娘!$AB79))*(((IF(D83=0,C83,D83))-1)/99))+改造舰娘!$AB79)+((CA83+CN83+DA83+DN83)*$C$2)</f>
        <v>37</v>
      </c>
      <c r="Y83" s="303">
        <f>INT((((改造舰娘!$AE79)-(改造舰娘!$AD79))*(((IF(D83=0,C83,D83))-1)/99))+改造舰娘!$AD79)+((BZ83+CM83+CZ83+DM83)*$C$2)</f>
        <v>89</v>
      </c>
      <c r="Z83" s="474" t="str">
        <f>IF(改造舰娘!$AF79=0,"",改造舰娘!$AF79)</f>
        <v/>
      </c>
      <c r="AA83" s="304" t="str">
        <f>IF(改造舰娘!$AG79="","",改造舰娘!$AG79)</f>
        <v/>
      </c>
      <c r="AB83" s="304" t="str">
        <f>IF(改造舰娘!$AH79="","",改造舰娘!$AH79)</f>
        <v/>
      </c>
      <c r="AC83" s="304" t="str">
        <f>IF(改造舰娘!$AI79="","",改造舰娘!$AI79)</f>
        <v/>
      </c>
      <c r="AD83" s="304">
        <f>IF(改造舰娘!$AJ79="","",改造舰娘!$AJ79)</f>
        <v>0</v>
      </c>
      <c r="AE83" s="305">
        <f>IF(改造舰娘!$AK79="","",改造舰娘!$AK79)</f>
        <v>0</v>
      </c>
      <c r="AF83" s="304" t="str">
        <f>IF(改造舰娘!$AL79="","",改造舰娘!$AL79)</f>
        <v/>
      </c>
      <c r="AG83" s="304" t="str">
        <f>IF(改造舰娘!$AM79="","",改造舰娘!$AM79)</f>
        <v/>
      </c>
      <c r="AH83" s="304" t="str">
        <f>IF(改造舰娘!$AN79="","",改造舰娘!$AN79)</f>
        <v/>
      </c>
      <c r="AI83" s="304" t="str">
        <f>IF(改造舰娘!$AO79="","",改造舰娘!$AO79)</f>
        <v/>
      </c>
      <c r="AJ83" s="304" t="str">
        <f>IF(改造舰娘!$AP79="","",改造舰娘!$AP79)</f>
        <v/>
      </c>
      <c r="AK83" s="303" t="str">
        <f>IF(改造舰娘!$AQ79="","",改造舰娘!$AQ79)</f>
        <v/>
      </c>
      <c r="AL83" s="306" t="str">
        <f>IF(改造舰娘!$AS79="","",改造舰娘!$AS79)</f>
        <v>改良型深弹投射器</v>
      </c>
      <c r="AM83" s="306" t="str">
        <f>IF(改造舰娘!$AT79="","",改造舰娘!$AT79)</f>
        <v>改良型声纳</v>
      </c>
      <c r="AN83" s="306" t="str">
        <f>IF(改造舰娘!$AU79="","",改造舰娘!$AU79)</f>
        <v/>
      </c>
      <c r="AO83" s="306" t="str">
        <f>IF(改造舰娘!$AV79="","",改造舰娘!$AV79)</f>
        <v/>
      </c>
      <c r="AP83" s="307" t="str">
        <f>IF(改造舰娘!$AW79="","",改造舰娘!$AW79)</f>
        <v>征战四方(3级)：每次出征可以免疫1次鱼雷攻击，提升35%自身所装备鱼雷的鱼雷值和反潜装备的反潜值。</v>
      </c>
      <c r="AQ83" s="308" t="str">
        <f>IF(改造舰娘!$AX79="","",改造舰娘!$AX79)</f>
        <v/>
      </c>
      <c r="AR83" s="304">
        <f>IF(改造舰娘!$AY79="","",改造舰娘!$AY79)</f>
        <v>10</v>
      </c>
      <c r="AS83" s="304">
        <f>IF(改造舰娘!$AZ79="","",改造舰娘!$AZ79)</f>
        <v>25</v>
      </c>
      <c r="AT83" s="304">
        <f>IF(改造舰娘!$BA79="","",改造舰娘!$BA79)</f>
        <v>0.48</v>
      </c>
      <c r="AU83" s="304">
        <f>IF(改造舰娘!$BB79="","",改造舰娘!$BB79)</f>
        <v>0.9</v>
      </c>
      <c r="AV83" s="305">
        <f>IF((改造舰娘!$BG79+改造舰娘!$BK79*$C$4)=0,"",(改造舰娘!$BG79+改造舰娘!$BK79*$C$4))</f>
        <v>4</v>
      </c>
      <c r="AW83" s="304">
        <f>IF((改造舰娘!$BH79+改造舰娘!$BL79*$C$4)=0,"",(改造舰娘!$BH79+改造舰娘!$BL79*$C$4))</f>
        <v>11</v>
      </c>
      <c r="AX83" s="304">
        <f>IF((改造舰娘!$BI79+改造舰娘!$BM79*$C$4)=0,"",(改造舰娘!$BI79+改造舰娘!$BM79*$C$4))</f>
        <v>8</v>
      </c>
      <c r="AY83" s="303">
        <f>IF((改造舰娘!$BJ79+改造舰娘!$BN79*$C$4)=0,"",(改造舰娘!$BJ79+改造舰娘!$BN79*$C$4))</f>
        <v>3</v>
      </c>
      <c r="AZ83" s="500">
        <f>IF(改造舰娘!BC79="","",改造舰娘!BC79)</f>
        <v>3</v>
      </c>
      <c r="BA83" s="500">
        <f>IF(改造舰娘!BD79="","",改造舰娘!BD79)</f>
        <v>24</v>
      </c>
      <c r="BB83" s="500">
        <f>IF(改造舰娘!BE79="","",改造舰娘!BE79)</f>
        <v>16</v>
      </c>
      <c r="BC83" s="498">
        <f>IF(改造舰娘!BF79="","",改造舰娘!BF79)</f>
        <v>0</v>
      </c>
      <c r="BD83" s="125" t="s">
        <v>5608</v>
      </c>
      <c r="BE83" s="339" t="b">
        <f>IF(改造舰娘!$BP79="","")</f>
        <v>0</v>
      </c>
      <c r="BF83" s="306" t="b">
        <f>IF(改造舰娘!$BQ79="","")</f>
        <v>0</v>
      </c>
      <c r="BG83" s="329" t="str">
        <f>IF(改造舰娘!$BR79="","")</f>
        <v/>
      </c>
      <c r="BH83" s="340" t="str">
        <f>IF(改造舰娘!$BS79="","")</f>
        <v/>
      </c>
      <c r="BU83" s="304">
        <f>IFERROR(VLOOKUP(AL83,装备!$B:$C,2,0),0)</f>
        <v>4</v>
      </c>
      <c r="BV83" s="304">
        <f>IFERROR(VLOOKUP($AL83,装备!$B:$Q,5,0),0)</f>
        <v>0</v>
      </c>
      <c r="BW83" s="304">
        <f>IFERROR(VLOOKUP($AL83,装备!$B:$Q,6,0),0)</f>
        <v>0</v>
      </c>
      <c r="BX83" s="304">
        <f>IFERROR(VLOOKUP($AL83,装备!$B:$Q,7,0),0)</f>
        <v>0</v>
      </c>
      <c r="BY83" s="304">
        <f>IFERROR(VLOOKUP($AL83,装备!$B:$Q,8,0),0)</f>
        <v>0</v>
      </c>
      <c r="BZ83" s="304">
        <f>IFERROR(VLOOKUP($AL83,装备!$B:$Q,9,0),0)</f>
        <v>8</v>
      </c>
      <c r="CA83" s="304">
        <f>IFERROR(VLOOKUP($AL83,装备!$B:$Q,10,0),0)</f>
        <v>0</v>
      </c>
      <c r="CB83" s="304">
        <f>IFERROR(VLOOKUP($AL83,装备!$B:$Q,11,0),0)</f>
        <v>0</v>
      </c>
      <c r="CC83" s="304" t="str">
        <f>IFERROR(VLOOKUP($AL83,装备!$B:$Q,12,0),0)</f>
        <v>短</v>
      </c>
      <c r="CD83" s="304">
        <f>IFERROR(VLOOKUP($AL83,装备!$B:$Q,13,0),0)</f>
        <v>0</v>
      </c>
      <c r="CE83" s="304">
        <f>IFERROR(VLOOKUP($AL83,装备!$B:$Q,14,0),0)</f>
        <v>0</v>
      </c>
      <c r="CF83" s="304">
        <f>IFERROR(VLOOKUP($AL83,装备!$B:$Q,16,0),0)</f>
        <v>0</v>
      </c>
      <c r="CG83" s="304">
        <f>IFERROR(VLOOKUP($AL83,装备!$B:$Q,5,0),0)</f>
        <v>0</v>
      </c>
      <c r="CH83" s="304">
        <f>IFERROR(VLOOKUP(AM83,装备!$B:$C,2,0),0)</f>
        <v>4</v>
      </c>
      <c r="CI83" s="304">
        <f>IFERROR(VLOOKUP($AM83,装备!$B:$Q,5,0),0)</f>
        <v>0</v>
      </c>
      <c r="CJ83" s="304">
        <f>IFERROR(VLOOKUP($AM83,装备!$B:$Q,6,0),0)</f>
        <v>0</v>
      </c>
      <c r="CK83" s="304">
        <f>IFERROR(VLOOKUP($AM83,装备!$B:$Q,7,0),0)</f>
        <v>0</v>
      </c>
      <c r="CL83" s="304">
        <f>IFERROR(VLOOKUP($AM83,装备!$B:$Q,8,0),0)</f>
        <v>0</v>
      </c>
      <c r="CM83" s="304">
        <f>IFERROR(VLOOKUP($AM83,装备!$B:$Q,9,0),0)</f>
        <v>10</v>
      </c>
      <c r="CN83" s="304">
        <f>IFERROR(VLOOKUP($AM83,装备!$B:$Q,10,0),0)</f>
        <v>0</v>
      </c>
      <c r="CO83" s="304">
        <f>IFERROR(VLOOKUP($AM83,装备!$B:$Q,11,0),0)</f>
        <v>2</v>
      </c>
      <c r="CP83" s="304" t="str">
        <f>IFERROR(VLOOKUP($AM83,装备!$B:$Q,12,0),0)</f>
        <v>无</v>
      </c>
      <c r="CQ83" s="304">
        <f>IFERROR(VLOOKUP($AM83,装备!$B:$Q,13,0),0)</f>
        <v>0</v>
      </c>
      <c r="CR83" s="304">
        <f>IFERROR(VLOOKUP($AM83,装备!$B:$Q,14,0),0)</f>
        <v>0</v>
      </c>
      <c r="CS83" s="304">
        <f>IFERROR(VLOOKUP($AM83,装备!$B:$Q,16,0),0)</f>
        <v>0</v>
      </c>
      <c r="CT83" s="304">
        <f>IFERROR(VLOOKUP($AM83,装备!$B:$Q,5,0),0)</f>
        <v>0</v>
      </c>
      <c r="CU83" s="304">
        <f>IFERROR(VLOOKUP(AN83,装备!$B:$C,2,0),0)</f>
        <v>0</v>
      </c>
      <c r="CV83" s="304">
        <f>IFERROR(VLOOKUP($AN83,装备!$B:$Q,5,0),0)</f>
        <v>0</v>
      </c>
      <c r="CW83" s="304">
        <f>IFERROR(VLOOKUP($AN83,装备!$B:$Q,6,0),0)</f>
        <v>0</v>
      </c>
      <c r="CX83" s="304">
        <f>IFERROR(VLOOKUP($AN83,装备!$B:$Q,7,0),0)</f>
        <v>0</v>
      </c>
      <c r="CY83" s="304">
        <f>IFERROR(VLOOKUP($AN83,装备!$B:$Q,8,0),0)</f>
        <v>0</v>
      </c>
      <c r="CZ83" s="304">
        <f>IFERROR(VLOOKUP($AN83,装备!$B:$Q,9,0),0)</f>
        <v>0</v>
      </c>
      <c r="DA83" s="304">
        <f>IFERROR(VLOOKUP($AN83,装备!$B:$Q,10,0),0)</f>
        <v>0</v>
      </c>
      <c r="DB83" s="304">
        <f>IFERROR(VLOOKUP($AN83,装备!$B:$Q,11,0),0)</f>
        <v>0</v>
      </c>
      <c r="DC83" s="304">
        <f>IFERROR(VLOOKUP($AN83,装备!$B:$Q,12,0),0)</f>
        <v>0</v>
      </c>
      <c r="DD83" s="304">
        <f>IFERROR(VLOOKUP($AN83,装备!$B:$Q,13,0),0)</f>
        <v>0</v>
      </c>
      <c r="DE83" s="304">
        <f>IFERROR(VLOOKUP($AN83,装备!$B:$Q,14,0),0)</f>
        <v>0</v>
      </c>
      <c r="DF83" s="304">
        <f>IFERROR(VLOOKUP($AN83,装备!$B:$Q,16,0),0)</f>
        <v>0</v>
      </c>
      <c r="DG83" s="304">
        <f>IFERROR(VLOOKUP($AN83,装备!$B:$Q,5,0),0)</f>
        <v>0</v>
      </c>
      <c r="DH83" s="304">
        <f>IFERROR(VLOOKUP(AO83,装备!$B:$C,2,0),0)</f>
        <v>0</v>
      </c>
      <c r="DI83" s="304">
        <f>IFERROR(VLOOKUP($AO83,装备!$B:$Q,5,0),0)</f>
        <v>0</v>
      </c>
      <c r="DJ83" s="304">
        <f>IFERROR(VLOOKUP($AO83,装备!$B:$Q,6,0),0)</f>
        <v>0</v>
      </c>
      <c r="DK83" s="304">
        <f>IFERROR(VLOOKUP($AO83,装备!$B:$Q,7,0),0)</f>
        <v>0</v>
      </c>
      <c r="DL83" s="304">
        <f>IFERROR(VLOOKUP($AO83,装备!$B:$Q,8,0),0)</f>
        <v>0</v>
      </c>
      <c r="DM83" s="304">
        <f>IFERROR(VLOOKUP($AO83,装备!$B:$Q,9,0),0)</f>
        <v>0</v>
      </c>
      <c r="DN83" s="304">
        <f>IFERROR(VLOOKUP($AO83,装备!$B:$Q,10,0),0)</f>
        <v>0</v>
      </c>
      <c r="DO83" s="304">
        <f>IFERROR(VLOOKUP($AO83,装备!$B:$Q,11,0),0)</f>
        <v>0</v>
      </c>
      <c r="DP83" s="304">
        <f>IFERROR(VLOOKUP($AO83,装备!$B:$Q,12,0),0)</f>
        <v>0</v>
      </c>
      <c r="DQ83" s="304">
        <f>IFERROR(VLOOKUP($AO83,装备!$B:$Q,13,0),0)</f>
        <v>0</v>
      </c>
      <c r="DR83" s="304">
        <f>IFERROR(VLOOKUP($AO83,装备!$B:$Q,14,0),0)</f>
        <v>0</v>
      </c>
      <c r="DS83" s="304">
        <f>IFERROR(VLOOKUP($AO83,装备!$B:$Q,16,0),0)</f>
        <v>0</v>
      </c>
      <c r="DT83" s="304">
        <f>IFERROR(VLOOKUP($AO83,装备!$B:$Q,5,0),0)</f>
        <v>0</v>
      </c>
    </row>
    <row r="84" spans="1:124">
      <c r="A84" s="301">
        <f>改造舰娘!$A80</f>
        <v>11008811</v>
      </c>
      <c r="B84" s="354" t="s">
        <v>928</v>
      </c>
      <c r="C84" s="323"/>
      <c r="D84" s="323">
        <f t="shared" si="1"/>
        <v>110</v>
      </c>
      <c r="E84" s="303">
        <f>改造舰娘!$C80</f>
        <v>3</v>
      </c>
      <c r="F84" s="304" t="str">
        <f>改造舰娘!$D80</f>
        <v>驱逐</v>
      </c>
      <c r="G84" s="304" t="str">
        <f>改造舰娘!$E80</f>
        <v>小型</v>
      </c>
      <c r="H84" s="304" t="str">
        <f>改造舰娘!$F80</f>
        <v>护卫舰</v>
      </c>
      <c r="I84" s="452">
        <f>改造舰娘!$AR80</f>
        <v>3</v>
      </c>
      <c r="J84" s="304" t="str">
        <f>改造舰娘!$G80</f>
        <v>英国</v>
      </c>
      <c r="K84" s="312">
        <f>改造舰娘!$H80+(BV84+CI84+CV84+DI84)*$C$2</f>
        <v>32</v>
      </c>
      <c r="L84" s="304">
        <f>改造舰娘!$I80</f>
        <v>0</v>
      </c>
      <c r="M84" s="304">
        <f>改造舰娘!$J80</f>
        <v>2</v>
      </c>
      <c r="N84" s="518">
        <f>改造舰娘!$K80</f>
        <v>3</v>
      </c>
      <c r="O84" s="304">
        <f>改造舰娘!$L80+((CE84+CR84+DE84+DR84)*$C$2)</f>
        <v>10</v>
      </c>
      <c r="P84" s="304" t="str">
        <f>IF($C$2=1,(IF(ISERROR(FIND("超长",改造舰娘!$M80&amp;CC84&amp;CP84&amp;DC84&amp;DP84,1)),IF(ISERROR(FIND("长",改造舰娘!$M80&amp;CC84&amp;CP84&amp;DC84&amp;DP84,1)),IF(ISERROR(FIND("中",改造舰娘!$M80&amp;CC84&amp;CP84&amp;DC84&amp;DP84,1)),IF(ISERROR(FIND("短",改造舰娘!$M80&amp;CC84&amp;CP84&amp;DC84&amp;DP84,1)),IF(ISERROR(FIND("无",改造舰娘!$M80&amp;CC84&amp;CP84&amp;DC84&amp;DP84,1)),0,"无"),"短"),"中"),"长"),"超长")),改造舰娘!$M80)</f>
        <v>短</v>
      </c>
      <c r="Q84" s="303">
        <f>改造舰娘!$N80</f>
        <v>35.5</v>
      </c>
      <c r="R84" s="304">
        <f>(改造舰娘!$P80)+(改造舰娘!$Q80)*$C$3+((BW84+CJ84+CW84+DJ84)*$C$2)</f>
        <v>46</v>
      </c>
      <c r="S84" s="304">
        <f>(改造舰娘!$R80)+(改造舰娘!$S80)*$C$3+((BY84+CL84+CY84+DL84)*$C$2)</f>
        <v>77</v>
      </c>
      <c r="T84" s="304">
        <f>(改造舰娘!$T80)+(改造舰娘!$U80)*$C$3+((BX84+CK84+CX84+DK84)*$C$2)</f>
        <v>40</v>
      </c>
      <c r="U84" s="304">
        <f>(改造舰娘!$V80)+(改造舰娘!$W80)*$C$3+((CG84+CT84+DG84+DT84)*$C$2)</f>
        <v>62</v>
      </c>
      <c r="V84" s="305">
        <f>INT((((改造舰娘!$Y80)-(改造舰娘!$X80))*(((IF(D84=0,C84,D84))-1)/99))+改造舰娘!$X80)+((CB84+CO84+DB84+DO84)*$C$2)</f>
        <v>92</v>
      </c>
      <c r="W84" s="304">
        <f>INT((((改造舰娘!$AA80)-(改造舰娘!$Z80))*(((IF(D84=0,C84,D84))-1)/99))+改造舰娘!$Z80)+((CD84+CQ84+DD84+DQ84)*$C$2)</f>
        <v>89</v>
      </c>
      <c r="X84" s="304">
        <f>INT((((改造舰娘!$AC80)-(改造舰娘!$AB80))*(((IF(D84=0,C84,D84))-1)/99))+改造舰娘!$AB80)+((CA84+CN84+DA84+DN84)*$C$2)</f>
        <v>37</v>
      </c>
      <c r="Y84" s="303">
        <f>INT((((改造舰娘!$AE80)-(改造舰娘!$AD80))*(((IF(D84=0,C84,D84))-1)/99))+改造舰娘!$AD80)+((BZ84+CM84+CZ84+DM84)*$C$2)</f>
        <v>89</v>
      </c>
      <c r="Z84" s="474" t="str">
        <f>IF(改造舰娘!$AF80=0,"",改造舰娘!$AF80)</f>
        <v/>
      </c>
      <c r="AA84" s="304" t="str">
        <f>IF(改造舰娘!$AG80="","",改造舰娘!$AG80)</f>
        <v/>
      </c>
      <c r="AB84" s="304" t="str">
        <f>IF(改造舰娘!$AH80="","",改造舰娘!$AH80)</f>
        <v/>
      </c>
      <c r="AC84" s="304" t="str">
        <f>IF(改造舰娘!$AI80="","",改造舰娘!$AI80)</f>
        <v/>
      </c>
      <c r="AD84" s="304">
        <f>IF(改造舰娘!$AJ80="","",改造舰娘!$AJ80)</f>
        <v>0</v>
      </c>
      <c r="AE84" s="305">
        <f>IF(改造舰娘!$AK80="","",改造舰娘!$AK80)</f>
        <v>0</v>
      </c>
      <c r="AF84" s="304" t="str">
        <f>IF(改造舰娘!$AL80="","",改造舰娘!$AL80)</f>
        <v/>
      </c>
      <c r="AG84" s="304" t="str">
        <f>IF(改造舰娘!$AM80="","",改造舰娘!$AM80)</f>
        <v/>
      </c>
      <c r="AH84" s="304" t="str">
        <f>IF(改造舰娘!$AN80="","",改造舰娘!$AN80)</f>
        <v/>
      </c>
      <c r="AI84" s="304" t="str">
        <f>IF(改造舰娘!$AO80="","",改造舰娘!$AO80)</f>
        <v/>
      </c>
      <c r="AJ84" s="304" t="str">
        <f>IF(改造舰娘!$AP80="","",改造舰娘!$AP80)</f>
        <v/>
      </c>
      <c r="AK84" s="303" t="str">
        <f>IF(改造舰娘!$AQ80="","",改造舰娘!$AQ80)</f>
        <v/>
      </c>
      <c r="AL84" s="306" t="str">
        <f>IF(改造舰娘!$AS80="","",改造舰娘!$AS80)</f>
        <v>E国双联4.7英寸炮</v>
      </c>
      <c r="AM84" s="306" t="str">
        <f>IF(改造舰娘!$AT80="","",改造舰娘!$AT80)</f>
        <v>改良型深弹投射器</v>
      </c>
      <c r="AN84" s="306" t="str">
        <f>IF(改造舰娘!$AU80="","",改造舰娘!$AU80)</f>
        <v/>
      </c>
      <c r="AO84" s="306" t="str">
        <f>IF(改造舰娘!$AV80="","",改造舰娘!$AV80)</f>
        <v/>
      </c>
      <c r="AP84" s="307" t="str">
        <f>IF(改造舰娘!$AW80="","",改造舰娘!$AW80)</f>
        <v>船队护航(3级)：自身对潜+20，战斗中相邻上下单位的回避+20。</v>
      </c>
      <c r="AQ84" s="308" t="str">
        <f>IF(改造舰娘!$AX80="","",改造舰娘!$AX80)</f>
        <v/>
      </c>
      <c r="AR84" s="304">
        <f>IF(改造舰娘!$AY80="","",改造舰娘!$AY80)</f>
        <v>10</v>
      </c>
      <c r="AS84" s="304">
        <f>IF(改造舰娘!$AZ80="","",改造舰娘!$AZ80)</f>
        <v>25</v>
      </c>
      <c r="AT84" s="304">
        <f>IF(改造舰娘!$BA80="","",改造舰娘!$BA80)</f>
        <v>0.48</v>
      </c>
      <c r="AU84" s="304">
        <f>IF(改造舰娘!$BB80="","",改造舰娘!$BB80)</f>
        <v>0.9</v>
      </c>
      <c r="AV84" s="305">
        <f>IF((改造舰娘!$BG80+改造舰娘!$BK80*$C$4)=0,"",(改造舰娘!$BG80+改造舰娘!$BK80*$C$4))</f>
        <v>4</v>
      </c>
      <c r="AW84" s="304">
        <f>IF((改造舰娘!$BH80+改造舰娘!$BL80*$C$4)=0,"",(改造舰娘!$BH80+改造舰娘!$BL80*$C$4))</f>
        <v>12</v>
      </c>
      <c r="AX84" s="304">
        <f>IF((改造舰娘!$BI80+改造舰娘!$BM80*$C$4)=0,"",(改造舰娘!$BI80+改造舰娘!$BM80*$C$4))</f>
        <v>10</v>
      </c>
      <c r="AY84" s="303">
        <f>IF((改造舰娘!$BJ80+改造舰娘!$BN80*$C$4)=0,"",(改造舰娘!$BJ80+改造舰娘!$BN80*$C$4))</f>
        <v>1</v>
      </c>
      <c r="AZ84" s="500">
        <f>IF(改造舰娘!BC80="","",改造舰娘!BC80)</f>
        <v>3</v>
      </c>
      <c r="BA84" s="500">
        <f>IF(改造舰娘!BD80="","",改造舰娘!BD80)</f>
        <v>22</v>
      </c>
      <c r="BB84" s="500">
        <f>IF(改造舰娘!BE80="","",改造舰娘!BE80)</f>
        <v>15</v>
      </c>
      <c r="BC84" s="498">
        <f>IF(改造舰娘!BF80="","",改造舰娘!BF80)</f>
        <v>0</v>
      </c>
      <c r="BD84" s="125" t="s">
        <v>5609</v>
      </c>
      <c r="BE84" s="339" t="b">
        <f>IF(改造舰娘!$BP80="","")</f>
        <v>0</v>
      </c>
      <c r="BF84" s="306" t="b">
        <f>IF(改造舰娘!$BQ80="","")</f>
        <v>0</v>
      </c>
      <c r="BG84" s="329" t="str">
        <f>IF(改造舰娘!$BR80="","")</f>
        <v/>
      </c>
      <c r="BH84" s="340" t="str">
        <f>IF(改造舰娘!$BS80="","")</f>
        <v/>
      </c>
      <c r="BU84" s="304">
        <f>IFERROR(VLOOKUP(AL84,装备!$B:$C,2,0),0)</f>
        <v>2</v>
      </c>
      <c r="BV84" s="304">
        <f>IFERROR(VLOOKUP($AL84,装备!$B:$Q,5,0),0)</f>
        <v>0</v>
      </c>
      <c r="BW84" s="304">
        <f>IFERROR(VLOOKUP($AL84,装备!$B:$Q,6,0),0)</f>
        <v>2</v>
      </c>
      <c r="BX84" s="304">
        <f>IFERROR(VLOOKUP($AL84,装备!$B:$Q,7,0),0)</f>
        <v>0</v>
      </c>
      <c r="BY84" s="304">
        <f>IFERROR(VLOOKUP($AL84,装备!$B:$Q,8,0),0)</f>
        <v>0</v>
      </c>
      <c r="BZ84" s="304">
        <f>IFERROR(VLOOKUP($AL84,装备!$B:$Q,9,0),0)</f>
        <v>0</v>
      </c>
      <c r="CA84" s="304">
        <f>IFERROR(VLOOKUP($AL84,装备!$B:$Q,10,0),0)</f>
        <v>0</v>
      </c>
      <c r="CB84" s="304">
        <f>IFERROR(VLOOKUP($AL84,装备!$B:$Q,11,0),0)</f>
        <v>0</v>
      </c>
      <c r="CC84" s="304" t="str">
        <f>IFERROR(VLOOKUP($AL84,装备!$B:$Q,12,0),0)</f>
        <v>短</v>
      </c>
      <c r="CD84" s="304">
        <f>IFERROR(VLOOKUP($AL84,装备!$B:$Q,13,0),0)</f>
        <v>0</v>
      </c>
      <c r="CE84" s="304">
        <f>IFERROR(VLOOKUP($AL84,装备!$B:$Q,14,0),0)</f>
        <v>0</v>
      </c>
      <c r="CF84" s="304">
        <f>IFERROR(VLOOKUP($AL84,装备!$B:$Q,16,0),0)</f>
        <v>3</v>
      </c>
      <c r="CG84" s="304">
        <f>IFERROR(VLOOKUP($AL84,装备!$B:$Q,5,0),0)</f>
        <v>0</v>
      </c>
      <c r="CH84" s="304">
        <f>IFERROR(VLOOKUP(AM84,装备!$B:$C,2,0),0)</f>
        <v>4</v>
      </c>
      <c r="CI84" s="304">
        <f>IFERROR(VLOOKUP($AM84,装备!$B:$Q,5,0),0)</f>
        <v>0</v>
      </c>
      <c r="CJ84" s="304">
        <f>IFERROR(VLOOKUP($AM84,装备!$B:$Q,6,0),0)</f>
        <v>0</v>
      </c>
      <c r="CK84" s="304">
        <f>IFERROR(VLOOKUP($AM84,装备!$B:$Q,7,0),0)</f>
        <v>0</v>
      </c>
      <c r="CL84" s="304">
        <f>IFERROR(VLOOKUP($AM84,装备!$B:$Q,8,0),0)</f>
        <v>0</v>
      </c>
      <c r="CM84" s="304">
        <f>IFERROR(VLOOKUP($AM84,装备!$B:$Q,9,0),0)</f>
        <v>8</v>
      </c>
      <c r="CN84" s="304">
        <f>IFERROR(VLOOKUP($AM84,装备!$B:$Q,10,0),0)</f>
        <v>0</v>
      </c>
      <c r="CO84" s="304">
        <f>IFERROR(VLOOKUP($AM84,装备!$B:$Q,11,0),0)</f>
        <v>0</v>
      </c>
      <c r="CP84" s="304" t="str">
        <f>IFERROR(VLOOKUP($AM84,装备!$B:$Q,12,0),0)</f>
        <v>短</v>
      </c>
      <c r="CQ84" s="304">
        <f>IFERROR(VLOOKUP($AM84,装备!$B:$Q,13,0),0)</f>
        <v>0</v>
      </c>
      <c r="CR84" s="304">
        <f>IFERROR(VLOOKUP($AM84,装备!$B:$Q,14,0),0)</f>
        <v>0</v>
      </c>
      <c r="CS84" s="304">
        <f>IFERROR(VLOOKUP($AM84,装备!$B:$Q,16,0),0)</f>
        <v>0</v>
      </c>
      <c r="CT84" s="304">
        <f>IFERROR(VLOOKUP($AM84,装备!$B:$Q,5,0),0)</f>
        <v>0</v>
      </c>
      <c r="CU84" s="304">
        <f>IFERROR(VLOOKUP(AN84,装备!$B:$C,2,0),0)</f>
        <v>0</v>
      </c>
      <c r="CV84" s="304">
        <f>IFERROR(VLOOKUP($AN84,装备!$B:$Q,5,0),0)</f>
        <v>0</v>
      </c>
      <c r="CW84" s="304">
        <f>IFERROR(VLOOKUP($AN84,装备!$B:$Q,6,0),0)</f>
        <v>0</v>
      </c>
      <c r="CX84" s="304">
        <f>IFERROR(VLOOKUP($AN84,装备!$B:$Q,7,0),0)</f>
        <v>0</v>
      </c>
      <c r="CY84" s="304">
        <f>IFERROR(VLOOKUP($AN84,装备!$B:$Q,8,0),0)</f>
        <v>0</v>
      </c>
      <c r="CZ84" s="304">
        <f>IFERROR(VLOOKUP($AN84,装备!$B:$Q,9,0),0)</f>
        <v>0</v>
      </c>
      <c r="DA84" s="304">
        <f>IFERROR(VLOOKUP($AN84,装备!$B:$Q,10,0),0)</f>
        <v>0</v>
      </c>
      <c r="DB84" s="304">
        <f>IFERROR(VLOOKUP($AN84,装备!$B:$Q,11,0),0)</f>
        <v>0</v>
      </c>
      <c r="DC84" s="304">
        <f>IFERROR(VLOOKUP($AN84,装备!$B:$Q,12,0),0)</f>
        <v>0</v>
      </c>
      <c r="DD84" s="304">
        <f>IFERROR(VLOOKUP($AN84,装备!$B:$Q,13,0),0)</f>
        <v>0</v>
      </c>
      <c r="DE84" s="304">
        <f>IFERROR(VLOOKUP($AN84,装备!$B:$Q,14,0),0)</f>
        <v>0</v>
      </c>
      <c r="DF84" s="304">
        <f>IFERROR(VLOOKUP($AN84,装备!$B:$Q,16,0),0)</f>
        <v>0</v>
      </c>
      <c r="DG84" s="304">
        <f>IFERROR(VLOOKUP($AN84,装备!$B:$Q,5,0),0)</f>
        <v>0</v>
      </c>
      <c r="DH84" s="304">
        <f>IFERROR(VLOOKUP(AO84,装备!$B:$C,2,0),0)</f>
        <v>0</v>
      </c>
      <c r="DI84" s="304">
        <f>IFERROR(VLOOKUP($AO84,装备!$B:$Q,5,0),0)</f>
        <v>0</v>
      </c>
      <c r="DJ84" s="304">
        <f>IFERROR(VLOOKUP($AO84,装备!$B:$Q,6,0),0)</f>
        <v>0</v>
      </c>
      <c r="DK84" s="304">
        <f>IFERROR(VLOOKUP($AO84,装备!$B:$Q,7,0),0)</f>
        <v>0</v>
      </c>
      <c r="DL84" s="304">
        <f>IFERROR(VLOOKUP($AO84,装备!$B:$Q,8,0),0)</f>
        <v>0</v>
      </c>
      <c r="DM84" s="304">
        <f>IFERROR(VLOOKUP($AO84,装备!$B:$Q,9,0),0)</f>
        <v>0</v>
      </c>
      <c r="DN84" s="304">
        <f>IFERROR(VLOOKUP($AO84,装备!$B:$Q,10,0),0)</f>
        <v>0</v>
      </c>
      <c r="DO84" s="304">
        <f>IFERROR(VLOOKUP($AO84,装备!$B:$Q,11,0),0)</f>
        <v>0</v>
      </c>
      <c r="DP84" s="304">
        <f>IFERROR(VLOOKUP($AO84,装备!$B:$Q,12,0),0)</f>
        <v>0</v>
      </c>
      <c r="DQ84" s="304">
        <f>IFERROR(VLOOKUP($AO84,装备!$B:$Q,13,0),0)</f>
        <v>0</v>
      </c>
      <c r="DR84" s="304">
        <f>IFERROR(VLOOKUP($AO84,装备!$B:$Q,14,0),0)</f>
        <v>0</v>
      </c>
      <c r="DS84" s="304">
        <f>IFERROR(VLOOKUP($AO84,装备!$B:$Q,16,0),0)</f>
        <v>0</v>
      </c>
      <c r="DT84" s="304">
        <f>IFERROR(VLOOKUP($AO84,装备!$B:$Q,5,0),0)</f>
        <v>0</v>
      </c>
    </row>
    <row r="85" spans="1:124" ht="40.5">
      <c r="A85" s="301">
        <f>改造舰娘!$A81</f>
        <v>11008911</v>
      </c>
      <c r="B85" s="354" t="s">
        <v>608</v>
      </c>
      <c r="C85" s="323"/>
      <c r="D85" s="323">
        <f t="shared" si="1"/>
        <v>110</v>
      </c>
      <c r="E85" s="303">
        <f>改造舰娘!$C81</f>
        <v>4</v>
      </c>
      <c r="F85" s="304" t="str">
        <f>改造舰娘!$D81</f>
        <v>驱逐</v>
      </c>
      <c r="G85" s="304" t="str">
        <f>改造舰娘!$E81</f>
        <v>小型</v>
      </c>
      <c r="H85" s="304" t="str">
        <f>改造舰娘!$F81</f>
        <v>护卫舰</v>
      </c>
      <c r="I85" s="452">
        <f>改造舰娘!$AR81</f>
        <v>3</v>
      </c>
      <c r="J85" s="304" t="str">
        <f>改造舰娘!$G81</f>
        <v>美国</v>
      </c>
      <c r="K85" s="312">
        <f>改造舰娘!$H81+(BV85+CI85+CV85+DI85)*$C$2</f>
        <v>32</v>
      </c>
      <c r="L85" s="304">
        <f>改造舰娘!$I81</f>
        <v>0</v>
      </c>
      <c r="M85" s="304">
        <f>改造舰娘!$J81</f>
        <v>3</v>
      </c>
      <c r="N85" s="518">
        <f>改造舰娘!$K81</f>
        <v>4</v>
      </c>
      <c r="O85" s="304">
        <f>改造舰娘!$L81+((CE85+CR85+DE85+DR85)*$C$2)</f>
        <v>22</v>
      </c>
      <c r="P85" s="304" t="str">
        <f>IF($C$2=1,(IF(ISERROR(FIND("超长",改造舰娘!$M81&amp;CC85&amp;CP85&amp;DC85&amp;DP85,1)),IF(ISERROR(FIND("长",改造舰娘!$M81&amp;CC85&amp;CP85&amp;DC85&amp;DP85,1)),IF(ISERROR(FIND("中",改造舰娘!$M81&amp;CC85&amp;CP85&amp;DC85&amp;DP85,1)),IF(ISERROR(FIND("短",改造舰娘!$M81&amp;CC85&amp;CP85&amp;DC85&amp;DP85,1)),IF(ISERROR(FIND("无",改造舰娘!$M81&amp;CC85&amp;CP85&amp;DC85&amp;DP85,1)),0,"无"),"短"),"中"),"长"),"超长")),改造舰娘!$M81)</f>
        <v>短</v>
      </c>
      <c r="Q85" s="303">
        <f>改造舰娘!$N81</f>
        <v>37</v>
      </c>
      <c r="R85" s="304">
        <f>(改造舰娘!$P81)+(改造舰娘!$Q81)*$C$3+((BW85+CJ85+CW85+DJ85)*$C$2)</f>
        <v>41</v>
      </c>
      <c r="S85" s="304">
        <f>(改造舰娘!$R81)+(改造舰娘!$S81)*$C$3+((BY85+CL85+CY85+DL85)*$C$2)</f>
        <v>83</v>
      </c>
      <c r="T85" s="304">
        <f>(改造舰娘!$T81)+(改造舰娘!$U81)*$C$3+((BX85+CK85+CX85+DK85)*$C$2)</f>
        <v>39</v>
      </c>
      <c r="U85" s="304">
        <f>(改造舰娘!$V81)+(改造舰娘!$W81)*$C$3+((CG85+CT85+DG85+DT85)*$C$2)</f>
        <v>80</v>
      </c>
      <c r="V85" s="305">
        <f>INT((((改造舰娘!$Y81)-(改造舰娘!$X81))*(((IF(D85=0,C85,D85))-1)/99))+改造舰娘!$X81)+((CB85+CO85+DB85+DO85)*$C$2)</f>
        <v>93</v>
      </c>
      <c r="W85" s="304">
        <f>INT((((改造舰娘!$AA81)-(改造舰娘!$Z81))*(((IF(D85=0,C85,D85))-1)/99))+改造舰娘!$Z81)+((CD85+CQ85+DD85+DQ85)*$C$2)</f>
        <v>91</v>
      </c>
      <c r="X85" s="304">
        <f>INT((((改造舰娘!$AC81)-(改造舰娘!$AB81))*(((IF(D85=0,C85,D85))-1)/99))+改造舰娘!$AB81)+((CA85+CN85+DA85+DN85)*$C$2)</f>
        <v>37</v>
      </c>
      <c r="Y85" s="303">
        <f>INT((((改造舰娘!$AE81)-(改造舰娘!$AD81))*(((IF(D85=0,C85,D85))-1)/99))+改造舰娘!$AD81)+((BZ85+CM85+CZ85+DM85)*$C$2)</f>
        <v>84</v>
      </c>
      <c r="Z85" s="474" t="str">
        <f>IF(改造舰娘!$AF81=0,"",改造舰娘!$AF81)</f>
        <v/>
      </c>
      <c r="AA85" s="304" t="str">
        <f>IF(改造舰娘!$AG81="","",改造舰娘!$AG81)</f>
        <v/>
      </c>
      <c r="AB85" s="304" t="str">
        <f>IF(改造舰娘!$AH81="","",改造舰娘!$AH81)</f>
        <v/>
      </c>
      <c r="AC85" s="304" t="str">
        <f>IF(改造舰娘!$AI81="","",改造舰娘!$AI81)</f>
        <v/>
      </c>
      <c r="AD85" s="304">
        <f>IF(改造舰娘!$AJ81="","",改造舰娘!$AJ81)</f>
        <v>0</v>
      </c>
      <c r="AE85" s="305">
        <f>IF(改造舰娘!$AK81="","",改造舰娘!$AK81)</f>
        <v>0</v>
      </c>
      <c r="AF85" s="304" t="str">
        <f>IF(改造舰娘!$AL81="","",改造舰娘!$AL81)</f>
        <v/>
      </c>
      <c r="AG85" s="304" t="str">
        <f>IF(改造舰娘!$AM81="","",改造舰娘!$AM81)</f>
        <v/>
      </c>
      <c r="AH85" s="304" t="str">
        <f>IF(改造舰娘!$AN81="","",改造舰娘!$AN81)</f>
        <v/>
      </c>
      <c r="AI85" s="304" t="str">
        <f>IF(改造舰娘!$AO81="","",改造舰娘!$AO81)</f>
        <v/>
      </c>
      <c r="AJ85" s="304" t="str">
        <f>IF(改造舰娘!$AP81="","",改造舰娘!$AP81)</f>
        <v/>
      </c>
      <c r="AK85" s="303" t="str">
        <f>IF(改造舰娘!$AQ81="","",改造舰娘!$AQ81)</f>
        <v/>
      </c>
      <c r="AL85" s="306" t="str">
        <f>IF(改造舰娘!$AS81="","",改造舰娘!$AS81)</f>
        <v>五联533毫米鱼雷（MK17）</v>
      </c>
      <c r="AM85" s="306" t="str">
        <f>IF(改造舰娘!$AT81="","",改造舰娘!$AT81)</f>
        <v>改良型火控雷达</v>
      </c>
      <c r="AN85" s="306" t="str">
        <f>IF(改造舰娘!$AU81="","",改造舰娘!$AU81)</f>
        <v/>
      </c>
      <c r="AO85" s="306" t="str">
        <f>IF(改造舰娘!$AV81="","",改造舰娘!$AV81)</f>
        <v/>
      </c>
      <c r="AP85" s="307" t="str">
        <f>IF(改造舰娘!$AW81="","",改造舰娘!$AW81)</f>
        <v>最优驱逐舰(3级)： 图鉴中每开启1艘弗莱彻级舰船，增加自己火力，装甲，对空，命中，回避，鱼雷，幸运，对潜面板属性各1点。</v>
      </c>
      <c r="AQ85" s="308" t="str">
        <f>IF(改造舰娘!$AX81="","",改造舰娘!$AX81)</f>
        <v/>
      </c>
      <c r="AR85" s="304">
        <f>IF(改造舰娘!$AY81="","",改造舰娘!$AY81)</f>
        <v>15</v>
      </c>
      <c r="AS85" s="304">
        <f>IF(改造舰娘!$AZ81="","",改造舰娘!$AZ81)</f>
        <v>25</v>
      </c>
      <c r="AT85" s="304">
        <f>IF(改造舰娘!$BA81="","",改造舰娘!$BA81)</f>
        <v>0.48</v>
      </c>
      <c r="AU85" s="304">
        <f>IF(改造舰娘!$BB81="","",改造舰娘!$BB81)</f>
        <v>0.9</v>
      </c>
      <c r="AV85" s="305">
        <f>IF((改造舰娘!$BG81+改造舰娘!$BK81*$C$4)=0,"",(改造舰娘!$BG81+改造舰娘!$BK81*$C$4))</f>
        <v>8</v>
      </c>
      <c r="AW85" s="304">
        <f>IF((改造舰娘!$BH81+改造舰娘!$BL81*$C$4)=0,"",(改造舰娘!$BH81+改造舰娘!$BL81*$C$4))</f>
        <v>13</v>
      </c>
      <c r="AX85" s="304">
        <f>IF((改造舰娘!$BI81+改造舰娘!$BM81*$C$4)=0,"",(改造舰娘!$BI81+改造舰娘!$BM81*$C$4))</f>
        <v>35</v>
      </c>
      <c r="AY85" s="303">
        <f>IF((改造舰娘!$BJ81+改造舰娘!$BN81*$C$4)=0,"",(改造舰娘!$BJ81+改造舰娘!$BN81*$C$4))</f>
        <v>25</v>
      </c>
      <c r="AZ85" s="500">
        <f>IF(改造舰娘!BC81="","",改造舰娘!BC81)</f>
        <v>0</v>
      </c>
      <c r="BA85" s="500">
        <f>IF(改造舰娘!BD81="","",改造舰娘!BD81)</f>
        <v>28</v>
      </c>
      <c r="BB85" s="500">
        <f>IF(改造舰娘!BE81="","",改造舰娘!BE81)</f>
        <v>14</v>
      </c>
      <c r="BC85" s="498">
        <f>IF(改造舰娘!BF81="","",改造舰娘!BF81)</f>
        <v>20</v>
      </c>
      <c r="BD85" s="125" t="s">
        <v>5610</v>
      </c>
      <c r="BE85" s="339" t="b">
        <f>IF(改造舰娘!$BP81="","")</f>
        <v>0</v>
      </c>
      <c r="BF85" s="306" t="b">
        <f>IF(改造舰娘!$BQ81="","")</f>
        <v>0</v>
      </c>
      <c r="BG85" s="329" t="str">
        <f>IF(改造舰娘!$BR81="","")</f>
        <v/>
      </c>
      <c r="BH85" s="340" t="str">
        <f>IF(改造舰娘!$BS81="","")</f>
        <v/>
      </c>
      <c r="BU85" s="304">
        <f>IFERROR(VLOOKUP(AL85,装备!$B:$C,2,0),0)</f>
        <v>4</v>
      </c>
      <c r="BV85" s="304">
        <f>IFERROR(VLOOKUP($AL85,装备!$B:$Q,5,0),0)</f>
        <v>0</v>
      </c>
      <c r="BW85" s="304">
        <f>IFERROR(VLOOKUP($AL85,装备!$B:$Q,6,0),0)</f>
        <v>0</v>
      </c>
      <c r="BX85" s="304">
        <f>IFERROR(VLOOKUP($AL85,装备!$B:$Q,7,0),0)</f>
        <v>0</v>
      </c>
      <c r="BY85" s="304">
        <f>IFERROR(VLOOKUP($AL85,装备!$B:$Q,8,0),0)</f>
        <v>8</v>
      </c>
      <c r="BZ85" s="304">
        <f>IFERROR(VLOOKUP($AL85,装备!$B:$Q,9,0),0)</f>
        <v>0</v>
      </c>
      <c r="CA85" s="304">
        <f>IFERROR(VLOOKUP($AL85,装备!$B:$Q,10,0),0)</f>
        <v>0</v>
      </c>
      <c r="CB85" s="304">
        <f>IFERROR(VLOOKUP($AL85,装备!$B:$Q,11,0),0)</f>
        <v>2</v>
      </c>
      <c r="CC85" s="304" t="str">
        <f>IFERROR(VLOOKUP($AL85,装备!$B:$Q,12,0),0)</f>
        <v>无</v>
      </c>
      <c r="CD85" s="304">
        <f>IFERROR(VLOOKUP($AL85,装备!$B:$Q,13,0),0)</f>
        <v>0</v>
      </c>
      <c r="CE85" s="304">
        <f>IFERROR(VLOOKUP($AL85,装备!$B:$Q,14,0),0)</f>
        <v>0</v>
      </c>
      <c r="CF85" s="304">
        <f>IFERROR(VLOOKUP($AL85,装备!$B:$Q,16,0),0)</f>
        <v>0</v>
      </c>
      <c r="CG85" s="304">
        <f>IFERROR(VLOOKUP($AL85,装备!$B:$Q,5,0),0)</f>
        <v>0</v>
      </c>
      <c r="CH85" s="304">
        <f>IFERROR(VLOOKUP(AM85,装备!$B:$C,2,0),0)</f>
        <v>4</v>
      </c>
      <c r="CI85" s="304">
        <f>IFERROR(VLOOKUP($AM85,装备!$B:$Q,5,0),0)</f>
        <v>0</v>
      </c>
      <c r="CJ85" s="304">
        <f>IFERROR(VLOOKUP($AM85,装备!$B:$Q,6,0),0)</f>
        <v>0</v>
      </c>
      <c r="CK85" s="304">
        <f>IFERROR(VLOOKUP($AM85,装备!$B:$Q,7,0),0)</f>
        <v>0</v>
      </c>
      <c r="CL85" s="304">
        <f>IFERROR(VLOOKUP($AM85,装备!$B:$Q,8,0),0)</f>
        <v>0</v>
      </c>
      <c r="CM85" s="304">
        <f>IFERROR(VLOOKUP($AM85,装备!$B:$Q,9,0),0)</f>
        <v>0</v>
      </c>
      <c r="CN85" s="304">
        <f>IFERROR(VLOOKUP($AM85,装备!$B:$Q,10,0),0)</f>
        <v>0</v>
      </c>
      <c r="CO85" s="304">
        <f>IFERROR(VLOOKUP($AM85,装备!$B:$Q,11,0),0)</f>
        <v>6</v>
      </c>
      <c r="CP85" s="304" t="str">
        <f>IFERROR(VLOOKUP($AM85,装备!$B:$Q,12,0),0)</f>
        <v>无</v>
      </c>
      <c r="CQ85" s="304">
        <f>IFERROR(VLOOKUP($AM85,装备!$B:$Q,13,0),0)</f>
        <v>0</v>
      </c>
      <c r="CR85" s="304">
        <f>IFERROR(VLOOKUP($AM85,装备!$B:$Q,14,0),0)</f>
        <v>0</v>
      </c>
      <c r="CS85" s="304">
        <f>IFERROR(VLOOKUP($AM85,装备!$B:$Q,16,0),0)</f>
        <v>6</v>
      </c>
      <c r="CT85" s="304">
        <f>IFERROR(VLOOKUP($AM85,装备!$B:$Q,5,0),0)</f>
        <v>0</v>
      </c>
      <c r="CU85" s="304">
        <f>IFERROR(VLOOKUP(AN85,装备!$B:$C,2,0),0)</f>
        <v>0</v>
      </c>
      <c r="CV85" s="304">
        <f>IFERROR(VLOOKUP($AN85,装备!$B:$Q,5,0),0)</f>
        <v>0</v>
      </c>
      <c r="CW85" s="304">
        <f>IFERROR(VLOOKUP($AN85,装备!$B:$Q,6,0),0)</f>
        <v>0</v>
      </c>
      <c r="CX85" s="304">
        <f>IFERROR(VLOOKUP($AN85,装备!$B:$Q,7,0),0)</f>
        <v>0</v>
      </c>
      <c r="CY85" s="304">
        <f>IFERROR(VLOOKUP($AN85,装备!$B:$Q,8,0),0)</f>
        <v>0</v>
      </c>
      <c r="CZ85" s="304">
        <f>IFERROR(VLOOKUP($AN85,装备!$B:$Q,9,0),0)</f>
        <v>0</v>
      </c>
      <c r="DA85" s="304">
        <f>IFERROR(VLOOKUP($AN85,装备!$B:$Q,10,0),0)</f>
        <v>0</v>
      </c>
      <c r="DB85" s="304">
        <f>IFERROR(VLOOKUP($AN85,装备!$B:$Q,11,0),0)</f>
        <v>0</v>
      </c>
      <c r="DC85" s="304">
        <f>IFERROR(VLOOKUP($AN85,装备!$B:$Q,12,0),0)</f>
        <v>0</v>
      </c>
      <c r="DD85" s="304">
        <f>IFERROR(VLOOKUP($AN85,装备!$B:$Q,13,0),0)</f>
        <v>0</v>
      </c>
      <c r="DE85" s="304">
        <f>IFERROR(VLOOKUP($AN85,装备!$B:$Q,14,0),0)</f>
        <v>0</v>
      </c>
      <c r="DF85" s="304">
        <f>IFERROR(VLOOKUP($AN85,装备!$B:$Q,16,0),0)</f>
        <v>0</v>
      </c>
      <c r="DG85" s="304">
        <f>IFERROR(VLOOKUP($AN85,装备!$B:$Q,5,0),0)</f>
        <v>0</v>
      </c>
      <c r="DH85" s="304">
        <f>IFERROR(VLOOKUP(AO85,装备!$B:$C,2,0),0)</f>
        <v>0</v>
      </c>
      <c r="DI85" s="304">
        <f>IFERROR(VLOOKUP($AO85,装备!$B:$Q,5,0),0)</f>
        <v>0</v>
      </c>
      <c r="DJ85" s="304">
        <f>IFERROR(VLOOKUP($AO85,装备!$B:$Q,6,0),0)</f>
        <v>0</v>
      </c>
      <c r="DK85" s="304">
        <f>IFERROR(VLOOKUP($AO85,装备!$B:$Q,7,0),0)</f>
        <v>0</v>
      </c>
      <c r="DL85" s="304">
        <f>IFERROR(VLOOKUP($AO85,装备!$B:$Q,8,0),0)</f>
        <v>0</v>
      </c>
      <c r="DM85" s="304">
        <f>IFERROR(VLOOKUP($AO85,装备!$B:$Q,9,0),0)</f>
        <v>0</v>
      </c>
      <c r="DN85" s="304">
        <f>IFERROR(VLOOKUP($AO85,装备!$B:$Q,10,0),0)</f>
        <v>0</v>
      </c>
      <c r="DO85" s="304">
        <f>IFERROR(VLOOKUP($AO85,装备!$B:$Q,11,0),0)</f>
        <v>0</v>
      </c>
      <c r="DP85" s="304">
        <f>IFERROR(VLOOKUP($AO85,装备!$B:$Q,12,0),0)</f>
        <v>0</v>
      </c>
      <c r="DQ85" s="304">
        <f>IFERROR(VLOOKUP($AO85,装备!$B:$Q,13,0),0)</f>
        <v>0</v>
      </c>
      <c r="DR85" s="304">
        <f>IFERROR(VLOOKUP($AO85,装备!$B:$Q,14,0),0)</f>
        <v>0</v>
      </c>
      <c r="DS85" s="304">
        <f>IFERROR(VLOOKUP($AO85,装备!$B:$Q,16,0),0)</f>
        <v>0</v>
      </c>
      <c r="DT85" s="304">
        <f>IFERROR(VLOOKUP($AO85,装备!$B:$Q,5,0),0)</f>
        <v>0</v>
      </c>
    </row>
    <row r="86" spans="1:124">
      <c r="A86" s="301">
        <f>改造舰娘!$A82</f>
        <v>11009211</v>
      </c>
      <c r="B86" s="354" t="s">
        <v>3973</v>
      </c>
      <c r="C86" s="323"/>
      <c r="D86" s="323">
        <f t="shared" si="1"/>
        <v>110</v>
      </c>
      <c r="E86" s="303">
        <f>改造舰娘!$C82</f>
        <v>3</v>
      </c>
      <c r="F86" s="304" t="str">
        <f>改造舰娘!$D82</f>
        <v>驱逐</v>
      </c>
      <c r="G86" s="304" t="str">
        <f>改造舰娘!$E82</f>
        <v>小型</v>
      </c>
      <c r="H86" s="304" t="str">
        <f>改造舰娘!$F82</f>
        <v>护卫舰</v>
      </c>
      <c r="I86" s="452">
        <f>改造舰娘!$AR82</f>
        <v>3</v>
      </c>
      <c r="J86" s="304" t="str">
        <f>改造舰娘!$G82</f>
        <v>美国</v>
      </c>
      <c r="K86" s="312">
        <f>改造舰娘!$H82+(BV86+CI86+CV86+DI86)*$C$2</f>
        <v>32</v>
      </c>
      <c r="L86" s="304">
        <f>改造舰娘!$I82</f>
        <v>0</v>
      </c>
      <c r="M86" s="304">
        <f>改造舰娘!$J82</f>
        <v>2</v>
      </c>
      <c r="N86" s="518">
        <f>改造舰娘!$K82</f>
        <v>2</v>
      </c>
      <c r="O86" s="304">
        <f>改造舰娘!$L82+((CE86+CR86+DE86+DR86)*$C$2)</f>
        <v>20</v>
      </c>
      <c r="P86" s="304" t="str">
        <f>IF($C$2=1,(IF(ISERROR(FIND("超长",改造舰娘!$M82&amp;CC86&amp;CP86&amp;DC86&amp;DP86,1)),IF(ISERROR(FIND("长",改造舰娘!$M82&amp;CC86&amp;CP86&amp;DC86&amp;DP86,1)),IF(ISERROR(FIND("中",改造舰娘!$M82&amp;CC86&amp;CP86&amp;DC86&amp;DP86,1)),IF(ISERROR(FIND("短",改造舰娘!$M82&amp;CC86&amp;CP86&amp;DC86&amp;DP86,1)),IF(ISERROR(FIND("无",改造舰娘!$M82&amp;CC86&amp;CP86&amp;DC86&amp;DP86,1)),0,"无"),"短"),"中"),"长"),"超长")),改造舰娘!$M82)</f>
        <v>短</v>
      </c>
      <c r="Q86" s="303">
        <f>改造舰娘!$N82</f>
        <v>37</v>
      </c>
      <c r="R86" s="304">
        <f>(改造舰娘!$P82)+(改造舰娘!$Q82)*$C$3+((BW86+CJ86+CW86+DJ86)*$C$2)</f>
        <v>41</v>
      </c>
      <c r="S86" s="304">
        <f>(改造舰娘!$R82)+(改造舰娘!$S82)*$C$3+((BY86+CL86+CY86+DL86)*$C$2)</f>
        <v>83</v>
      </c>
      <c r="T86" s="304">
        <f>(改造舰娘!$T82)+(改造舰娘!$U82)*$C$3+((BX86+CK86+CX86+DK86)*$C$2)</f>
        <v>39</v>
      </c>
      <c r="U86" s="304">
        <f>(改造舰娘!$V82)+(改造舰娘!$W82)*$C$3+((CG86+CT86+DG86+DT86)*$C$2)</f>
        <v>85</v>
      </c>
      <c r="V86" s="305">
        <f>INT((((改造舰娘!$Y82)-(改造舰娘!$X82))*(((IF(D86=0,C86,D86))-1)/99))+改造舰娘!$X82)+((CB86+CO86+DB86+DO86)*$C$2)</f>
        <v>92</v>
      </c>
      <c r="W86" s="304">
        <f>INT((((改造舰娘!$AA82)-(改造舰娘!$Z82))*(((IF(D86=0,C86,D86))-1)/99))+改造舰娘!$Z82)+((CD86+CQ86+DD86+DQ86)*$C$2)</f>
        <v>91</v>
      </c>
      <c r="X86" s="304">
        <f>INT((((改造舰娘!$AC82)-(改造舰娘!$AB82))*(((IF(D86=0,C86,D86))-1)/99))+改造舰娘!$AB82)+((CA86+CN86+DA86+DN86)*$C$2)</f>
        <v>43</v>
      </c>
      <c r="Y86" s="303">
        <f>INT((((改造舰娘!$AE82)-(改造舰娘!$AD82))*(((IF(D86=0,C86,D86))-1)/99))+改造舰娘!$AD82)+((BZ86+CM86+CZ86+DM86)*$C$2)</f>
        <v>115</v>
      </c>
      <c r="Z86" s="474" t="str">
        <f>IF(改造舰娘!$AF82=0,"",改造舰娘!$AF82)</f>
        <v/>
      </c>
      <c r="AA86" s="304" t="str">
        <f>IF(改造舰娘!$AG82="","",改造舰娘!$AG82)</f>
        <v/>
      </c>
      <c r="AB86" s="304" t="str">
        <f>IF(改造舰娘!$AH82="","",改造舰娘!$AH82)</f>
        <v/>
      </c>
      <c r="AC86" s="304" t="str">
        <f>IF(改造舰娘!$AI82="","",改造舰娘!$AI82)</f>
        <v/>
      </c>
      <c r="AD86" s="304">
        <f>IF(改造舰娘!$AJ82="","",改造舰娘!$AJ82)</f>
        <v>0</v>
      </c>
      <c r="AE86" s="305">
        <f>IF(改造舰娘!$AK82="","",改造舰娘!$AK82)</f>
        <v>0</v>
      </c>
      <c r="AF86" s="304" t="str">
        <f>IF(改造舰娘!$AL82="","",改造舰娘!$AL82)</f>
        <v/>
      </c>
      <c r="AG86" s="304" t="str">
        <f>IF(改造舰娘!$AM82="","",改造舰娘!$AM82)</f>
        <v/>
      </c>
      <c r="AH86" s="304" t="str">
        <f>IF(改造舰娘!$AN82="","",改造舰娘!$AN82)</f>
        <v/>
      </c>
      <c r="AI86" s="304" t="str">
        <f>IF(改造舰娘!$AO82="","",改造舰娘!$AO82)</f>
        <v/>
      </c>
      <c r="AJ86" s="304" t="str">
        <f>IF(改造舰娘!$AP82="","",改造舰娘!$AP82)</f>
        <v/>
      </c>
      <c r="AK86" s="303" t="str">
        <f>IF(改造舰娘!$AQ82="","",改造舰娘!$AQ82)</f>
        <v/>
      </c>
      <c r="AL86" s="306" t="str">
        <f>IF(改造舰娘!$AS82="","",改造舰娘!$AS82)</f>
        <v>U国双联3英寸防空炮</v>
      </c>
      <c r="AM86" s="306" t="str">
        <f>IF(改造舰娘!$AT82="","",改造舰娘!$AT82)</f>
        <v>改良型火控雷达</v>
      </c>
      <c r="AN86" s="306" t="str">
        <f>IF(改造舰娘!$AU82="","",改造舰娘!$AU82)</f>
        <v/>
      </c>
      <c r="AO86" s="306" t="str">
        <f>IF(改造舰娘!$AV82="","",改造舰娘!$AV82)</f>
        <v/>
      </c>
      <c r="AP86" s="307" t="str">
        <f>IF(改造舰娘!$AW82="","",改造舰娘!$AW82)</f>
        <v>冷战先锋(3级)：增加8点索敌值，60%的索敌视为火力和对空。</v>
      </c>
      <c r="AQ86" s="308" t="str">
        <f>IF(改造舰娘!$AX82="","",改造舰娘!$AX82)</f>
        <v/>
      </c>
      <c r="AR86" s="304">
        <f>IF(改造舰娘!$AY82="","",改造舰娘!$AY82)</f>
        <v>15</v>
      </c>
      <c r="AS86" s="304">
        <f>IF(改造舰娘!$AZ82="","",改造舰娘!$AZ82)</f>
        <v>25</v>
      </c>
      <c r="AT86" s="304">
        <f>IF(改造舰娘!$BA82="","",改造舰娘!$BA82)</f>
        <v>0.48</v>
      </c>
      <c r="AU86" s="304">
        <f>IF(改造舰娘!$BB82="","",改造舰娘!$BB82)</f>
        <v>0.9</v>
      </c>
      <c r="AV86" s="305">
        <f>IF((改造舰娘!$BG82+改造舰娘!$BK82*$C$4)=0,"",(改造舰娘!$BG82+改造舰娘!$BK82*$C$4))</f>
        <v>4</v>
      </c>
      <c r="AW86" s="304">
        <f>IF((改造舰娘!$BH82+改造舰娘!$BL82*$C$4)=0,"",(改造舰娘!$BH82+改造舰娘!$BL82*$C$4))</f>
        <v>13</v>
      </c>
      <c r="AX86" s="304">
        <f>IF((改造舰娘!$BI82+改造舰娘!$BM82*$C$4)=0,"",(改造舰娘!$BI82+改造舰娘!$BM82*$C$4))</f>
        <v>32</v>
      </c>
      <c r="AY86" s="303">
        <f>IF((改造舰娘!$BJ82+改造舰娘!$BN82*$C$4)=0,"",(改造舰娘!$BJ82+改造舰娘!$BN82*$C$4))</f>
        <v>27</v>
      </c>
      <c r="AZ86" s="500">
        <f>IF(改造舰娘!BC82="","",改造舰娘!BC82)</f>
        <v>0</v>
      </c>
      <c r="BA86" s="500">
        <f>IF(改造舰娘!BD82="","",改造舰娘!BD82)</f>
        <v>28</v>
      </c>
      <c r="BB86" s="500">
        <f>IF(改造舰娘!BE82="","",改造舰娘!BE82)</f>
        <v>14</v>
      </c>
      <c r="BC86" s="498">
        <f>IF(改造舰娘!BF82="","",改造舰娘!BF82)</f>
        <v>25</v>
      </c>
      <c r="BD86" s="125" t="s">
        <v>5611</v>
      </c>
      <c r="BE86" s="339" t="b">
        <f>IF(改造舰娘!$BP82="","")</f>
        <v>0</v>
      </c>
      <c r="BF86" s="306" t="b">
        <f>IF(改造舰娘!$BQ82="","")</f>
        <v>0</v>
      </c>
      <c r="BG86" s="329" t="str">
        <f>IF(改造舰娘!$BR82="","")</f>
        <v/>
      </c>
      <c r="BH86" s="340" t="str">
        <f>IF(改造舰娘!$BS82="","")</f>
        <v/>
      </c>
      <c r="BU86" s="304">
        <f>IFERROR(VLOOKUP(AL86,装备!$B:$C,2,0),0)</f>
        <v>5</v>
      </c>
      <c r="BV86" s="304">
        <f>IFERROR(VLOOKUP($AL86,装备!$B:$Q,5,0),0)</f>
        <v>0</v>
      </c>
      <c r="BW86" s="304">
        <f>IFERROR(VLOOKUP($AL86,装备!$B:$Q,6,0),0)</f>
        <v>2</v>
      </c>
      <c r="BX86" s="304">
        <f>IFERROR(VLOOKUP($AL86,装备!$B:$Q,7,0),0)</f>
        <v>0</v>
      </c>
      <c r="BY86" s="304">
        <f>IFERROR(VLOOKUP($AL86,装备!$B:$Q,8,0),0)</f>
        <v>0</v>
      </c>
      <c r="BZ86" s="304">
        <f>IFERROR(VLOOKUP($AL86,装备!$B:$Q,9,0),0)</f>
        <v>0</v>
      </c>
      <c r="CA86" s="304">
        <f>IFERROR(VLOOKUP($AL86,装备!$B:$Q,10,0),0)</f>
        <v>0</v>
      </c>
      <c r="CB86" s="304">
        <f>IFERROR(VLOOKUP($AL86,装备!$B:$Q,11,0),0)</f>
        <v>2</v>
      </c>
      <c r="CC86" s="304" t="str">
        <f>IFERROR(VLOOKUP($AL86,装备!$B:$Q,12,0),0)</f>
        <v>短</v>
      </c>
      <c r="CD86" s="304">
        <f>IFERROR(VLOOKUP($AL86,装备!$B:$Q,13,0),0)</f>
        <v>0</v>
      </c>
      <c r="CE86" s="304">
        <f>IFERROR(VLOOKUP($AL86,装备!$B:$Q,14,0),0)</f>
        <v>0</v>
      </c>
      <c r="CF86" s="304">
        <f>IFERROR(VLOOKUP($AL86,装备!$B:$Q,16,0),0)</f>
        <v>12</v>
      </c>
      <c r="CG86" s="304">
        <f>IFERROR(VLOOKUP($AL86,装备!$B:$Q,5,0),0)</f>
        <v>0</v>
      </c>
      <c r="CH86" s="304">
        <f>IFERROR(VLOOKUP(AM86,装备!$B:$C,2,0),0)</f>
        <v>4</v>
      </c>
      <c r="CI86" s="304">
        <f>IFERROR(VLOOKUP($AM86,装备!$B:$Q,5,0),0)</f>
        <v>0</v>
      </c>
      <c r="CJ86" s="304">
        <f>IFERROR(VLOOKUP($AM86,装备!$B:$Q,6,0),0)</f>
        <v>0</v>
      </c>
      <c r="CK86" s="304">
        <f>IFERROR(VLOOKUP($AM86,装备!$B:$Q,7,0),0)</f>
        <v>0</v>
      </c>
      <c r="CL86" s="304">
        <f>IFERROR(VLOOKUP($AM86,装备!$B:$Q,8,0),0)</f>
        <v>0</v>
      </c>
      <c r="CM86" s="304">
        <f>IFERROR(VLOOKUP($AM86,装备!$B:$Q,9,0),0)</f>
        <v>0</v>
      </c>
      <c r="CN86" s="304">
        <f>IFERROR(VLOOKUP($AM86,装备!$B:$Q,10,0),0)</f>
        <v>0</v>
      </c>
      <c r="CO86" s="304">
        <f>IFERROR(VLOOKUP($AM86,装备!$B:$Q,11,0),0)</f>
        <v>6</v>
      </c>
      <c r="CP86" s="304" t="str">
        <f>IFERROR(VLOOKUP($AM86,装备!$B:$Q,12,0),0)</f>
        <v>无</v>
      </c>
      <c r="CQ86" s="304">
        <f>IFERROR(VLOOKUP($AM86,装备!$B:$Q,13,0),0)</f>
        <v>0</v>
      </c>
      <c r="CR86" s="304">
        <f>IFERROR(VLOOKUP($AM86,装备!$B:$Q,14,0),0)</f>
        <v>0</v>
      </c>
      <c r="CS86" s="304">
        <f>IFERROR(VLOOKUP($AM86,装备!$B:$Q,16,0),0)</f>
        <v>6</v>
      </c>
      <c r="CT86" s="304">
        <f>IFERROR(VLOOKUP($AM86,装备!$B:$Q,5,0),0)</f>
        <v>0</v>
      </c>
      <c r="CU86" s="304">
        <f>IFERROR(VLOOKUP(AN86,装备!$B:$C,2,0),0)</f>
        <v>0</v>
      </c>
      <c r="CV86" s="304">
        <f>IFERROR(VLOOKUP($AN86,装备!$B:$Q,5,0),0)</f>
        <v>0</v>
      </c>
      <c r="CW86" s="304">
        <f>IFERROR(VLOOKUP($AN86,装备!$B:$Q,6,0),0)</f>
        <v>0</v>
      </c>
      <c r="CX86" s="304">
        <f>IFERROR(VLOOKUP($AN86,装备!$B:$Q,7,0),0)</f>
        <v>0</v>
      </c>
      <c r="CY86" s="304">
        <f>IFERROR(VLOOKUP($AN86,装备!$B:$Q,8,0),0)</f>
        <v>0</v>
      </c>
      <c r="CZ86" s="304">
        <f>IFERROR(VLOOKUP($AN86,装备!$B:$Q,9,0),0)</f>
        <v>0</v>
      </c>
      <c r="DA86" s="304">
        <f>IFERROR(VLOOKUP($AN86,装备!$B:$Q,10,0),0)</f>
        <v>0</v>
      </c>
      <c r="DB86" s="304">
        <f>IFERROR(VLOOKUP($AN86,装备!$B:$Q,11,0),0)</f>
        <v>0</v>
      </c>
      <c r="DC86" s="304">
        <f>IFERROR(VLOOKUP($AN86,装备!$B:$Q,12,0),0)</f>
        <v>0</v>
      </c>
      <c r="DD86" s="304">
        <f>IFERROR(VLOOKUP($AN86,装备!$B:$Q,13,0),0)</f>
        <v>0</v>
      </c>
      <c r="DE86" s="304">
        <f>IFERROR(VLOOKUP($AN86,装备!$B:$Q,14,0),0)</f>
        <v>0</v>
      </c>
      <c r="DF86" s="304">
        <f>IFERROR(VLOOKUP($AN86,装备!$B:$Q,16,0),0)</f>
        <v>0</v>
      </c>
      <c r="DG86" s="304">
        <f>IFERROR(VLOOKUP($AN86,装备!$B:$Q,5,0),0)</f>
        <v>0</v>
      </c>
      <c r="DH86" s="304">
        <f>IFERROR(VLOOKUP(AO86,装备!$B:$C,2,0),0)</f>
        <v>0</v>
      </c>
      <c r="DI86" s="304">
        <f>IFERROR(VLOOKUP($AO86,装备!$B:$Q,5,0),0)</f>
        <v>0</v>
      </c>
      <c r="DJ86" s="304">
        <f>IFERROR(VLOOKUP($AO86,装备!$B:$Q,6,0),0)</f>
        <v>0</v>
      </c>
      <c r="DK86" s="304">
        <f>IFERROR(VLOOKUP($AO86,装备!$B:$Q,7,0),0)</f>
        <v>0</v>
      </c>
      <c r="DL86" s="304">
        <f>IFERROR(VLOOKUP($AO86,装备!$B:$Q,8,0),0)</f>
        <v>0</v>
      </c>
      <c r="DM86" s="304">
        <f>IFERROR(VLOOKUP($AO86,装备!$B:$Q,9,0),0)</f>
        <v>0</v>
      </c>
      <c r="DN86" s="304">
        <f>IFERROR(VLOOKUP($AO86,装备!$B:$Q,10,0),0)</f>
        <v>0</v>
      </c>
      <c r="DO86" s="304">
        <f>IFERROR(VLOOKUP($AO86,装备!$B:$Q,11,0),0)</f>
        <v>0</v>
      </c>
      <c r="DP86" s="304">
        <f>IFERROR(VLOOKUP($AO86,装备!$B:$Q,12,0),0)</f>
        <v>0</v>
      </c>
      <c r="DQ86" s="304">
        <f>IFERROR(VLOOKUP($AO86,装备!$B:$Q,13,0),0)</f>
        <v>0</v>
      </c>
      <c r="DR86" s="304">
        <f>IFERROR(VLOOKUP($AO86,装备!$B:$Q,14,0),0)</f>
        <v>0</v>
      </c>
      <c r="DS86" s="304">
        <f>IFERROR(VLOOKUP($AO86,装备!$B:$Q,16,0),0)</f>
        <v>0</v>
      </c>
      <c r="DT86" s="304">
        <f>IFERROR(VLOOKUP($AO86,装备!$B:$Q,5,0),0)</f>
        <v>0</v>
      </c>
    </row>
    <row r="87" spans="1:124" ht="40.5">
      <c r="A87" s="301">
        <f>改造舰娘!$A83</f>
        <v>11009311</v>
      </c>
      <c r="B87" s="354" t="s">
        <v>234</v>
      </c>
      <c r="C87" s="323"/>
      <c r="D87" s="323">
        <f t="shared" si="1"/>
        <v>110</v>
      </c>
      <c r="E87" s="303">
        <f>改造舰娘!$C83</f>
        <v>4</v>
      </c>
      <c r="F87" s="304" t="str">
        <f>改造舰娘!$D83</f>
        <v>驱逐</v>
      </c>
      <c r="G87" s="304" t="str">
        <f>改造舰娘!$E83</f>
        <v>小型</v>
      </c>
      <c r="H87" s="304" t="str">
        <f>改造舰娘!$F83</f>
        <v>护卫舰</v>
      </c>
      <c r="I87" s="452">
        <f>改造舰娘!$AR83</f>
        <v>3</v>
      </c>
      <c r="J87" s="304" t="str">
        <f>改造舰娘!$G83</f>
        <v>美国</v>
      </c>
      <c r="K87" s="312">
        <f>改造舰娘!$H83+(BV87+CI87+CV87+DI87)*$C$2</f>
        <v>35</v>
      </c>
      <c r="L87" s="304">
        <f>改造舰娘!$I83</f>
        <v>1</v>
      </c>
      <c r="M87" s="304">
        <f>改造舰娘!$J83</f>
        <v>2</v>
      </c>
      <c r="N87" s="518">
        <f>改造舰娘!$K83</f>
        <v>3</v>
      </c>
      <c r="O87" s="304">
        <f>改造舰娘!$L83+((CE87+CR87+DE87+DR87)*$C$2)</f>
        <v>20</v>
      </c>
      <c r="P87" s="304" t="str">
        <f>IF($C$2=1,(IF(ISERROR(FIND("超长",改造舰娘!$M83&amp;CC87&amp;CP87&amp;DC87&amp;DP87,1)),IF(ISERROR(FIND("长",改造舰娘!$M83&amp;CC87&amp;CP87&amp;DC87&amp;DP87,1)),IF(ISERROR(FIND("中",改造舰娘!$M83&amp;CC87&amp;CP87&amp;DC87&amp;DP87,1)),IF(ISERROR(FIND("短",改造舰娘!$M83&amp;CC87&amp;CP87&amp;DC87&amp;DP87,1)),IF(ISERROR(FIND("无",改造舰娘!$M83&amp;CC87&amp;CP87&amp;DC87&amp;DP87,1)),0,"无"),"短"),"中"),"长"),"超长")),改造舰娘!$M83)</f>
        <v>短</v>
      </c>
      <c r="Q87" s="303">
        <f>改造舰娘!$N83</f>
        <v>35</v>
      </c>
      <c r="R87" s="304">
        <f>(改造舰娘!$P83)+(改造舰娘!$Q83)*$C$3+((BW87+CJ87+CW87+DJ87)*$C$2)</f>
        <v>43</v>
      </c>
      <c r="S87" s="304">
        <f>(改造舰娘!$R83)+(改造舰娘!$S83)*$C$3+((BY87+CL87+CY87+DL87)*$C$2)</f>
        <v>83</v>
      </c>
      <c r="T87" s="304">
        <f>(改造舰娘!$T83)+(改造舰娘!$U83)*$C$3+((BX87+CK87+CX87+DK87)*$C$2)</f>
        <v>40</v>
      </c>
      <c r="U87" s="304">
        <f>(改造舰娘!$V83)+(改造舰娘!$W83)*$C$3+((CG87+CT87+DG87+DT87)*$C$2)</f>
        <v>75</v>
      </c>
      <c r="V87" s="305">
        <f>INT((((改造舰娘!$Y83)-(改造舰娘!$X83))*(((IF(D87=0,C87,D87))-1)/99))+改造舰娘!$X83)+((CB87+CO87+DB87+DO87)*$C$2)</f>
        <v>93</v>
      </c>
      <c r="W87" s="304">
        <f>INT((((改造舰娘!$AA83)-(改造舰娘!$Z83))*(((IF(D87=0,C87,D87))-1)/99))+改造舰娘!$Z83)+((CD87+CQ87+DD87+DQ87)*$C$2)</f>
        <v>86</v>
      </c>
      <c r="X87" s="304">
        <f>INT((((改造舰娘!$AC83)-(改造舰娘!$AB83))*(((IF(D87=0,C87,D87))-1)/99))+改造舰娘!$AB83)+((CA87+CN87+DA87+DN87)*$C$2)</f>
        <v>43</v>
      </c>
      <c r="Y87" s="303">
        <f>INT((((改造舰娘!$AE83)-(改造舰娘!$AD83))*(((IF(D87=0,C87,D87))-1)/99))+改造舰娘!$AD83)+((BZ87+CM87+CZ87+DM87)*$C$2)</f>
        <v>84</v>
      </c>
      <c r="Z87" s="474" t="str">
        <f>IF(改造舰娘!$AF83=0,"",改造舰娘!$AF83)</f>
        <v/>
      </c>
      <c r="AA87" s="304" t="str">
        <f>IF(改造舰娘!$AG83="","",改造舰娘!$AG83)</f>
        <v/>
      </c>
      <c r="AB87" s="304" t="str">
        <f>IF(改造舰娘!$AH83="","",改造舰娘!$AH83)</f>
        <v/>
      </c>
      <c r="AC87" s="304" t="str">
        <f>IF(改造舰娘!$AI83="","",改造舰娘!$AI83)</f>
        <v/>
      </c>
      <c r="AD87" s="304">
        <f>IF(改造舰娘!$AJ83="","",改造舰娘!$AJ83)</f>
        <v>0</v>
      </c>
      <c r="AE87" s="305">
        <f>IF(改造舰娘!$AK83="","",改造舰娘!$AK83)</f>
        <v>0</v>
      </c>
      <c r="AF87" s="304" t="str">
        <f>IF(改造舰娘!$AL83="","",改造舰娘!$AL83)</f>
        <v/>
      </c>
      <c r="AG87" s="304" t="str">
        <f>IF(改造舰娘!$AM83="","",改造舰娘!$AM83)</f>
        <v/>
      </c>
      <c r="AH87" s="304" t="str">
        <f>IF(改造舰娘!$AN83="","",改造舰娘!$AN83)</f>
        <v/>
      </c>
      <c r="AI87" s="304" t="str">
        <f>IF(改造舰娘!$AO83="","",改造舰娘!$AO83)</f>
        <v/>
      </c>
      <c r="AJ87" s="304" t="str">
        <f>IF(改造舰娘!$AP83="","",改造舰娘!$AP83)</f>
        <v/>
      </c>
      <c r="AK87" s="303" t="str">
        <f>IF(改造舰娘!$AQ83="","",改造舰娘!$AQ83)</f>
        <v/>
      </c>
      <c r="AL87" s="306" t="str">
        <f>IF(改造舰娘!$AS83="","",改造舰娘!$AS83)</f>
        <v>U国双联5英寸平高两用炮</v>
      </c>
      <c r="AM87" s="306" t="str">
        <f>IF(改造舰娘!$AT83="","",改造舰娘!$AT83)</f>
        <v>五联533毫米鱼雷（MK17）</v>
      </c>
      <c r="AN87" s="306" t="str">
        <f>IF(改造舰娘!$AU83="","",改造舰娘!$AU83)</f>
        <v>改良型火控雷达</v>
      </c>
      <c r="AO87" s="306" t="str">
        <f>IF(改造舰娘!$AV83="","",改造舰娘!$AV83)</f>
        <v/>
      </c>
      <c r="AP87" s="307" t="str">
        <f>IF(改造舰娘!$AW83="","",改造舰娘!$AW83)</f>
        <v>冷战先锋(3级)：增加8点索敌值，60%的索敌视为火力和对空。</v>
      </c>
      <c r="AQ87" s="308" t="str">
        <f>IF(改造舰娘!$AX83="","",改造舰娘!$AX83)</f>
        <v>FRAM改造(3级)：装备的索敌值90%同时视为火力值和对空值。自身耐久值高于30%最大耐久时，提升自身12%暴击率、12点鱼雷值、12点闪避值。</v>
      </c>
      <c r="AR87" s="304">
        <f>IF(改造舰娘!$AY83="","",改造舰娘!$AY83)</f>
        <v>15</v>
      </c>
      <c r="AS87" s="304">
        <f>IF(改造舰娘!$AZ83="","",改造舰娘!$AZ83)</f>
        <v>25</v>
      </c>
      <c r="AT87" s="304">
        <f>IF(改造舰娘!$BA83="","",改造舰娘!$BA83)</f>
        <v>0.48</v>
      </c>
      <c r="AU87" s="304">
        <f>IF(改造舰娘!$BB83="","",改造舰娘!$BB83)</f>
        <v>0.9</v>
      </c>
      <c r="AV87" s="305">
        <f>IF((改造舰娘!$BG83+改造舰娘!$BK83*$C$4)=0,"",(改造舰娘!$BG83+改造舰娘!$BK83*$C$4))</f>
        <v>8</v>
      </c>
      <c r="AW87" s="304">
        <f>IF((改造舰娘!$BH83+改造舰娘!$BL83*$C$4)=0,"",(改造舰娘!$BH83+改造舰娘!$BL83*$C$4))</f>
        <v>14</v>
      </c>
      <c r="AX87" s="304">
        <f>IF((改造舰娘!$BI83+改造舰娘!$BM83*$C$4)=0,"",(改造舰娘!$BI83+改造舰娘!$BM83*$C$4))</f>
        <v>38</v>
      </c>
      <c r="AY87" s="303">
        <f>IF((改造舰娘!$BJ83+改造舰娘!$BN83*$C$4)=0,"",(改造舰娘!$BJ83+改造舰娘!$BN83*$C$4))</f>
        <v>25</v>
      </c>
      <c r="AZ87" s="500">
        <f>IF(改造舰娘!BC83="","",改造舰娘!BC83)</f>
        <v>0</v>
      </c>
      <c r="BA87" s="500">
        <f>IF(改造舰娘!BD83="","",改造舰娘!BD83)</f>
        <v>28</v>
      </c>
      <c r="BB87" s="500">
        <f>IF(改造舰娘!BE83="","",改造舰娘!BE83)</f>
        <v>15</v>
      </c>
      <c r="BC87" s="498">
        <f>IF(改造舰娘!BF83="","",改造舰娘!BF83)</f>
        <v>15</v>
      </c>
      <c r="BD87" s="125" t="s">
        <v>5612</v>
      </c>
      <c r="BE87" s="339" t="b">
        <f>IF(改造舰娘!$BP83="","")</f>
        <v>0</v>
      </c>
      <c r="BF87" s="306" t="b">
        <f>IF(改造舰娘!$BQ83="","")</f>
        <v>0</v>
      </c>
      <c r="BG87" s="329" t="str">
        <f>IF(改造舰娘!$BR83="","")</f>
        <v/>
      </c>
      <c r="BH87" s="340" t="str">
        <f>IF(改造舰娘!$BS83="","")</f>
        <v/>
      </c>
      <c r="BU87" s="304">
        <f>IFERROR(VLOOKUP(AL87,装备!$B:$C,2,0),0)</f>
        <v>4</v>
      </c>
      <c r="BV87" s="304">
        <f>IFERROR(VLOOKUP($AL87,装备!$B:$Q,5,0),0)</f>
        <v>0</v>
      </c>
      <c r="BW87" s="304">
        <f>IFERROR(VLOOKUP($AL87,装备!$B:$Q,6,0),0)</f>
        <v>2</v>
      </c>
      <c r="BX87" s="304">
        <f>IFERROR(VLOOKUP($AL87,装备!$B:$Q,7,0),0)</f>
        <v>0</v>
      </c>
      <c r="BY87" s="304">
        <f>IFERROR(VLOOKUP($AL87,装备!$B:$Q,8,0),0)</f>
        <v>0</v>
      </c>
      <c r="BZ87" s="304">
        <f>IFERROR(VLOOKUP($AL87,装备!$B:$Q,9,0),0)</f>
        <v>0</v>
      </c>
      <c r="CA87" s="304">
        <f>IFERROR(VLOOKUP($AL87,装备!$B:$Q,10,0),0)</f>
        <v>0</v>
      </c>
      <c r="CB87" s="304">
        <f>IFERROR(VLOOKUP($AL87,装备!$B:$Q,11,0),0)</f>
        <v>0</v>
      </c>
      <c r="CC87" s="304" t="str">
        <f>IFERROR(VLOOKUP($AL87,装备!$B:$Q,12,0),0)</f>
        <v>短</v>
      </c>
      <c r="CD87" s="304">
        <f>IFERROR(VLOOKUP($AL87,装备!$B:$Q,13,0),0)</f>
        <v>0</v>
      </c>
      <c r="CE87" s="304">
        <f>IFERROR(VLOOKUP($AL87,装备!$B:$Q,14,0),0)</f>
        <v>0</v>
      </c>
      <c r="CF87" s="304">
        <f>IFERROR(VLOOKUP($AL87,装备!$B:$Q,16,0),0)</f>
        <v>5</v>
      </c>
      <c r="CG87" s="304">
        <f>IFERROR(VLOOKUP($AL87,装备!$B:$Q,5,0),0)</f>
        <v>0</v>
      </c>
      <c r="CH87" s="304">
        <f>IFERROR(VLOOKUP(AM87,装备!$B:$C,2,0),0)</f>
        <v>4</v>
      </c>
      <c r="CI87" s="304">
        <f>IFERROR(VLOOKUP($AM87,装备!$B:$Q,5,0),0)</f>
        <v>0</v>
      </c>
      <c r="CJ87" s="304">
        <f>IFERROR(VLOOKUP($AM87,装备!$B:$Q,6,0),0)</f>
        <v>0</v>
      </c>
      <c r="CK87" s="304">
        <f>IFERROR(VLOOKUP($AM87,装备!$B:$Q,7,0),0)</f>
        <v>0</v>
      </c>
      <c r="CL87" s="304">
        <f>IFERROR(VLOOKUP($AM87,装备!$B:$Q,8,0),0)</f>
        <v>8</v>
      </c>
      <c r="CM87" s="304">
        <f>IFERROR(VLOOKUP($AM87,装备!$B:$Q,9,0),0)</f>
        <v>0</v>
      </c>
      <c r="CN87" s="304">
        <f>IFERROR(VLOOKUP($AM87,装备!$B:$Q,10,0),0)</f>
        <v>0</v>
      </c>
      <c r="CO87" s="304">
        <f>IFERROR(VLOOKUP($AM87,装备!$B:$Q,11,0),0)</f>
        <v>2</v>
      </c>
      <c r="CP87" s="304" t="str">
        <f>IFERROR(VLOOKUP($AM87,装备!$B:$Q,12,0),0)</f>
        <v>无</v>
      </c>
      <c r="CQ87" s="304">
        <f>IFERROR(VLOOKUP($AM87,装备!$B:$Q,13,0),0)</f>
        <v>0</v>
      </c>
      <c r="CR87" s="304">
        <f>IFERROR(VLOOKUP($AM87,装备!$B:$Q,14,0),0)</f>
        <v>0</v>
      </c>
      <c r="CS87" s="304">
        <f>IFERROR(VLOOKUP($AM87,装备!$B:$Q,16,0),0)</f>
        <v>0</v>
      </c>
      <c r="CT87" s="304">
        <f>IFERROR(VLOOKUP($AM87,装备!$B:$Q,5,0),0)</f>
        <v>0</v>
      </c>
      <c r="CU87" s="304">
        <f>IFERROR(VLOOKUP(AN87,装备!$B:$C,2,0),0)</f>
        <v>4</v>
      </c>
      <c r="CV87" s="304">
        <f>IFERROR(VLOOKUP($AN87,装备!$B:$Q,5,0),0)</f>
        <v>0</v>
      </c>
      <c r="CW87" s="304">
        <f>IFERROR(VLOOKUP($AN87,装备!$B:$Q,6,0),0)</f>
        <v>0</v>
      </c>
      <c r="CX87" s="304">
        <f>IFERROR(VLOOKUP($AN87,装备!$B:$Q,7,0),0)</f>
        <v>0</v>
      </c>
      <c r="CY87" s="304">
        <f>IFERROR(VLOOKUP($AN87,装备!$B:$Q,8,0),0)</f>
        <v>0</v>
      </c>
      <c r="CZ87" s="304">
        <f>IFERROR(VLOOKUP($AN87,装备!$B:$Q,9,0),0)</f>
        <v>0</v>
      </c>
      <c r="DA87" s="304">
        <f>IFERROR(VLOOKUP($AN87,装备!$B:$Q,10,0),0)</f>
        <v>0</v>
      </c>
      <c r="DB87" s="304">
        <f>IFERROR(VLOOKUP($AN87,装备!$B:$Q,11,0),0)</f>
        <v>6</v>
      </c>
      <c r="DC87" s="304" t="str">
        <f>IFERROR(VLOOKUP($AN87,装备!$B:$Q,12,0),0)</f>
        <v>无</v>
      </c>
      <c r="DD87" s="304">
        <f>IFERROR(VLOOKUP($AN87,装备!$B:$Q,13,0),0)</f>
        <v>0</v>
      </c>
      <c r="DE87" s="304">
        <f>IFERROR(VLOOKUP($AN87,装备!$B:$Q,14,0),0)</f>
        <v>0</v>
      </c>
      <c r="DF87" s="304">
        <f>IFERROR(VLOOKUP($AN87,装备!$B:$Q,16,0),0)</f>
        <v>6</v>
      </c>
      <c r="DG87" s="304">
        <f>IFERROR(VLOOKUP($AN87,装备!$B:$Q,5,0),0)</f>
        <v>0</v>
      </c>
      <c r="DH87" s="304">
        <f>IFERROR(VLOOKUP(AO87,装备!$B:$C,2,0),0)</f>
        <v>0</v>
      </c>
      <c r="DI87" s="304">
        <f>IFERROR(VLOOKUP($AO87,装备!$B:$Q,5,0),0)</f>
        <v>0</v>
      </c>
      <c r="DJ87" s="304">
        <f>IFERROR(VLOOKUP($AO87,装备!$B:$Q,6,0),0)</f>
        <v>0</v>
      </c>
      <c r="DK87" s="304">
        <f>IFERROR(VLOOKUP($AO87,装备!$B:$Q,7,0),0)</f>
        <v>0</v>
      </c>
      <c r="DL87" s="304">
        <f>IFERROR(VLOOKUP($AO87,装备!$B:$Q,8,0),0)</f>
        <v>0</v>
      </c>
      <c r="DM87" s="304">
        <f>IFERROR(VLOOKUP($AO87,装备!$B:$Q,9,0),0)</f>
        <v>0</v>
      </c>
      <c r="DN87" s="304">
        <f>IFERROR(VLOOKUP($AO87,装备!$B:$Q,10,0),0)</f>
        <v>0</v>
      </c>
      <c r="DO87" s="304">
        <f>IFERROR(VLOOKUP($AO87,装备!$B:$Q,11,0),0)</f>
        <v>0</v>
      </c>
      <c r="DP87" s="304">
        <f>IFERROR(VLOOKUP($AO87,装备!$B:$Q,12,0),0)</f>
        <v>0</v>
      </c>
      <c r="DQ87" s="304">
        <f>IFERROR(VLOOKUP($AO87,装备!$B:$Q,13,0),0)</f>
        <v>0</v>
      </c>
      <c r="DR87" s="304">
        <f>IFERROR(VLOOKUP($AO87,装备!$B:$Q,14,0),0)</f>
        <v>0</v>
      </c>
      <c r="DS87" s="304">
        <f>IFERROR(VLOOKUP($AO87,装备!$B:$Q,16,0),0)</f>
        <v>0</v>
      </c>
      <c r="DT87" s="304">
        <f>IFERROR(VLOOKUP($AO87,装备!$B:$Q,5,0),0)</f>
        <v>0</v>
      </c>
    </row>
    <row r="88" spans="1:124" ht="27">
      <c r="A88" s="301">
        <f>改造舰娘!$A84</f>
        <v>11009711</v>
      </c>
      <c r="B88" s="354" t="s">
        <v>4854</v>
      </c>
      <c r="C88" s="323"/>
      <c r="D88" s="323">
        <f t="shared" si="1"/>
        <v>110</v>
      </c>
      <c r="E88" s="303">
        <f>改造舰娘!$C84</f>
        <v>5</v>
      </c>
      <c r="F88" s="304" t="str">
        <f>改造舰娘!$D84</f>
        <v>导驱</v>
      </c>
      <c r="G88" s="304" t="str">
        <f>改造舰娘!$E84</f>
        <v>小型</v>
      </c>
      <c r="H88" s="304" t="str">
        <f>改造舰娘!$F84</f>
        <v>主力舰</v>
      </c>
      <c r="I88" s="452">
        <f>改造舰娘!$AR84</f>
        <v>3</v>
      </c>
      <c r="J88" s="304" t="str">
        <f>改造舰娘!$G84</f>
        <v>中国</v>
      </c>
      <c r="K88" s="312">
        <f>改造舰娘!$H84+(BV88+CI88+CV88+DI88)*$C$2</f>
        <v>33</v>
      </c>
      <c r="L88" s="304">
        <f>改造舰娘!$I84</f>
        <v>-1</v>
      </c>
      <c r="M88" s="304">
        <f>改造舰娘!$J84</f>
        <v>5</v>
      </c>
      <c r="N88" s="518">
        <f>改造舰娘!$K84</f>
        <v>5</v>
      </c>
      <c r="O88" s="304">
        <f>改造舰娘!$L84+((CE88+CR88+DE88+DR88)*$C$2)</f>
        <v>25</v>
      </c>
      <c r="P88" s="304" t="str">
        <f>IF($C$2=1,(IF(ISERROR(FIND("超长",改造舰娘!$M84&amp;CC88&amp;CP88&amp;DC88&amp;DP88,1)),IF(ISERROR(FIND("长",改造舰娘!$M84&amp;CC88&amp;CP88&amp;DC88&amp;DP88,1)),IF(ISERROR(FIND("中",改造舰娘!$M84&amp;CC88&amp;CP88&amp;DC88&amp;DP88,1)),IF(ISERROR(FIND("短",改造舰娘!$M84&amp;CC88&amp;CP88&amp;DC88&amp;DP88,1)),IF(ISERROR(FIND("无",改造舰娘!$M84&amp;CC88&amp;CP88&amp;DC88&amp;DP88,1)),0,"无"),"短"),"中"),"长"),"超长")),改造舰娘!$M84)</f>
        <v>短</v>
      </c>
      <c r="Q88" s="303">
        <f>改造舰娘!$N84</f>
        <v>39</v>
      </c>
      <c r="R88" s="304">
        <f>(改造舰娘!$P84)+(改造舰娘!$Q84)*$C$3+((BW88+CJ88+CW88+DJ88)*$C$2)</f>
        <v>42</v>
      </c>
      <c r="S88" s="304">
        <f>(改造舰娘!$R84)+(改造舰娘!$S84)*$C$3+((BY88+CL88+CY88+DL88)*$C$2)</f>
        <v>1</v>
      </c>
      <c r="T88" s="304">
        <f>(改造舰娘!$T84)+(改造舰娘!$U84)*$C$3+((BX88+CK88+CX88+DK88)*$C$2)</f>
        <v>40</v>
      </c>
      <c r="U88" s="304">
        <f>(改造舰娘!$V84)+(改造舰娘!$W84)*$C$3+((CG88+CT88+DG88+DT88)*$C$2)</f>
        <v>60</v>
      </c>
      <c r="V88" s="305">
        <f>INT((((改造舰娘!$Y84)-(改造舰娘!$X84))*(((IF(D88=0,C88,D88))-1)/99))+改造舰娘!$X84)+((CB88+CO88+DB88+DO88)*$C$2)</f>
        <v>101</v>
      </c>
      <c r="W88" s="304">
        <f>INT((((改造舰娘!$AA84)-(改造舰娘!$Z84))*(((IF(D88=0,C88,D88))-1)/99))+改造舰娘!$Z84)+((CD88+CQ88+DD88+DQ88)*$C$2)</f>
        <v>89</v>
      </c>
      <c r="X88" s="304">
        <f>INT((((改造舰娘!$AC84)-(改造舰娘!$AB84))*(((IF(D88=0,C88,D88))-1)/99))+改造舰娘!$AB84)+((CA88+CN88+DA88+DN88)*$C$2)</f>
        <v>42</v>
      </c>
      <c r="Y88" s="303">
        <f>INT((((改造舰娘!$AE84)-(改造舰娘!$AD84))*(((IF(D88=0,C88,D88))-1)/99))+改造舰娘!$AD84)+((BZ88+CM88+CZ88+DM88)*$C$2)</f>
        <v>0</v>
      </c>
      <c r="Z88" s="474">
        <f>IF(改造舰娘!$AF84=0,"",改造舰娘!$AF84)</f>
        <v>8</v>
      </c>
      <c r="AA88" s="304">
        <f>IF(改造舰娘!$AG84="","",改造舰娘!$AG84)</f>
        <v>8</v>
      </c>
      <c r="AB88" s="304">
        <f>IF(改造舰娘!$AH84="","",改造舰娘!$AH84)</f>
        <v>8</v>
      </c>
      <c r="AC88" s="304">
        <f>IF(改造舰娘!$AI84="","",改造舰娘!$AI84)</f>
        <v>0</v>
      </c>
      <c r="AD88" s="304">
        <f>IF(改造舰娘!$AJ84="","",改造舰娘!$AJ84)</f>
        <v>24</v>
      </c>
      <c r="AE88" s="305">
        <f>IF(改造舰娘!$AK84="","",改造舰娘!$AK84)</f>
        <v>0</v>
      </c>
      <c r="AF88" s="304" t="str">
        <f>IF(改造舰娘!$AL84="","",改造舰娘!$AL84)</f>
        <v/>
      </c>
      <c r="AG88" s="304" t="str">
        <f>IF(改造舰娘!$AM84="","",改造舰娘!$AM84)</f>
        <v/>
      </c>
      <c r="AH88" s="304" t="str">
        <f>IF(改造舰娘!$AN84="","",改造舰娘!$AN84)</f>
        <v/>
      </c>
      <c r="AI88" s="304" t="str">
        <f>IF(改造舰娘!$AO84="","",改造舰娘!$AO84)</f>
        <v/>
      </c>
      <c r="AJ88" s="304" t="str">
        <f>IF(改造舰娘!$AP84="","",改造舰娘!$AP84)</f>
        <v/>
      </c>
      <c r="AK88" s="303" t="str">
        <f>IF(改造舰娘!$AQ84="","",改造舰娘!$AQ84)</f>
        <v/>
      </c>
      <c r="AL88" s="306" t="str">
        <f>IF(改造舰娘!$AS84="","",改造舰娘!$AS84)</f>
        <v>上游-1发射器</v>
      </c>
      <c r="AM88" s="306" t="str">
        <f>IF(改造舰娘!$AT84="","",改造舰娘!$AT84)</f>
        <v>上游-1导弹</v>
      </c>
      <c r="AN88" s="306" t="str">
        <f>IF(改造舰娘!$AU84="","",改造舰娘!$AU84)</f>
        <v/>
      </c>
      <c r="AO88" s="306" t="str">
        <f>IF(改造舰娘!$AV84="","",改造舰娘!$AV84)</f>
        <v/>
      </c>
      <c r="AP88" s="307" t="str">
        <f>IF(改造舰娘!$AW84="","",改造舰娘!$AW84)</f>
        <v>四大金刚(3级)：自身战斗造成伤害提升15%，命中+10，演习获得经验提升15%。</v>
      </c>
      <c r="AQ88" s="308" t="str">
        <f>IF(改造舰娘!$AX84="","",改造舰娘!$AX84)</f>
        <v/>
      </c>
      <c r="AR88" s="304">
        <f>IF(改造舰娘!$AY84="","",改造舰娘!$AY84)</f>
        <v>25</v>
      </c>
      <c r="AS88" s="304">
        <f>IF(改造舰娘!$AZ84="","",改造舰娘!$AZ84)</f>
        <v>65</v>
      </c>
      <c r="AT88" s="304">
        <f>IF(改造舰娘!$BA84="","",改造舰娘!$BA84)</f>
        <v>0.48</v>
      </c>
      <c r="AU88" s="304">
        <f>IF(改造舰娘!$BB84="","",改造舰娘!$BB84)</f>
        <v>1.5</v>
      </c>
      <c r="AV88" s="305">
        <f>IF((改造舰娘!$BG84+改造舰娘!$BK84*$C$4)=0,"",(改造舰娘!$BG84+改造舰娘!$BK84*$C$4))</f>
        <v>26</v>
      </c>
      <c r="AW88" s="304">
        <f>IF((改造舰娘!$BH84+改造舰娘!$BL84*$C$4)=0,"",(改造舰娘!$BH84+改造舰娘!$BL84*$C$4))</f>
        <v>24</v>
      </c>
      <c r="AX88" s="304">
        <f>IF((改造舰娘!$BI84+改造舰娘!$BM84*$C$4)=0,"",(改造舰娘!$BI84+改造舰娘!$BM84*$C$4))</f>
        <v>10</v>
      </c>
      <c r="AY88" s="303">
        <f>IF((改造舰娘!$BJ84+改造舰娘!$BN84*$C$4)=0,"",(改造舰娘!$BJ84+改造舰娘!$BN84*$C$4))</f>
        <v>50</v>
      </c>
      <c r="AZ88" s="500">
        <f>IF(改造舰娘!BC84="","",改造舰娘!BC84)</f>
        <v>17</v>
      </c>
      <c r="BA88" s="500">
        <f>IF(改造舰娘!BD84="","",改造舰娘!BD84)</f>
        <v>1</v>
      </c>
      <c r="BB88" s="500">
        <f>IF(改造舰娘!BE84="","",改造舰娘!BE84)</f>
        <v>15</v>
      </c>
      <c r="BC88" s="498">
        <f>IF(改造舰娘!BF84="","",改造舰娘!BF84)</f>
        <v>30</v>
      </c>
      <c r="BD88" s="67" t="s">
        <v>5613</v>
      </c>
      <c r="BE88" s="339" t="b">
        <f>IF(改造舰娘!$BP84="","")</f>
        <v>0</v>
      </c>
      <c r="BF88" s="306" t="b">
        <f>IF(改造舰娘!$BQ84="","")</f>
        <v>0</v>
      </c>
      <c r="BG88" s="329" t="str">
        <f>IF(改造舰娘!$BR84="","")</f>
        <v/>
      </c>
      <c r="BH88" s="340" t="str">
        <f>IF(改造舰娘!$BS84="","")</f>
        <v/>
      </c>
      <c r="BU88" s="304">
        <f>IFERROR(VLOOKUP(AL88,装备!$B:$C,2,0),0)</f>
        <v>5</v>
      </c>
      <c r="BV88" s="304">
        <f>IFERROR(VLOOKUP($AL88,装备!$B:$Q,5,0),0)</f>
        <v>0</v>
      </c>
      <c r="BW88" s="304">
        <f>IFERROR(VLOOKUP($AL88,装备!$B:$Q,6,0),0)</f>
        <v>2</v>
      </c>
      <c r="BX88" s="304">
        <f>IFERROR(VLOOKUP($AL88,装备!$B:$Q,7,0),0)</f>
        <v>0</v>
      </c>
      <c r="BY88" s="304">
        <f>IFERROR(VLOOKUP($AL88,装备!$B:$Q,8,0),0)</f>
        <v>0</v>
      </c>
      <c r="BZ88" s="304">
        <f>IFERROR(VLOOKUP($AL88,装备!$B:$Q,9,0),0)</f>
        <v>0</v>
      </c>
      <c r="CA88" s="304">
        <f>IFERROR(VLOOKUP($AL88,装备!$B:$Q,10,0),0)</f>
        <v>0</v>
      </c>
      <c r="CB88" s="304">
        <f>IFERROR(VLOOKUP($AL88,装备!$B:$Q,11,0),0)</f>
        <v>2</v>
      </c>
      <c r="CC88" s="304" t="str">
        <f>IFERROR(VLOOKUP($AL88,装备!$B:$Q,12,0),0)</f>
        <v>无</v>
      </c>
      <c r="CD88" s="304">
        <f>IFERROR(VLOOKUP($AL88,装备!$B:$Q,13,0),0)</f>
        <v>0</v>
      </c>
      <c r="CE88" s="304">
        <f>IFERROR(VLOOKUP($AL88,装备!$B:$Q,14,0),0)</f>
        <v>0</v>
      </c>
      <c r="CF88" s="304">
        <f>IFERROR(VLOOKUP($AL88,装备!$B:$Q,16,0),0)</f>
        <v>0</v>
      </c>
      <c r="CG88" s="304">
        <f>IFERROR(VLOOKUP($AL88,装备!$B:$Q,5,0),0)</f>
        <v>0</v>
      </c>
      <c r="CH88" s="304">
        <f>IFERROR(VLOOKUP(AM88,装备!$B:$C,2,0),0)</f>
        <v>5</v>
      </c>
      <c r="CI88" s="304">
        <f>IFERROR(VLOOKUP($AM88,装备!$B:$Q,5,0),0)</f>
        <v>0</v>
      </c>
      <c r="CJ88" s="304">
        <f>IFERROR(VLOOKUP($AM88,装备!$B:$Q,6,0),0)</f>
        <v>20</v>
      </c>
      <c r="CK88" s="304">
        <f>IFERROR(VLOOKUP($AM88,装备!$B:$Q,7,0),0)</f>
        <v>0</v>
      </c>
      <c r="CL88" s="304">
        <f>IFERROR(VLOOKUP($AM88,装备!$B:$Q,8,0),0)</f>
        <v>0</v>
      </c>
      <c r="CM88" s="304">
        <f>IFERROR(VLOOKUP($AM88,装备!$B:$Q,9,0),0)</f>
        <v>0</v>
      </c>
      <c r="CN88" s="304">
        <f>IFERROR(VLOOKUP($AM88,装备!$B:$Q,10,0),0)</f>
        <v>0</v>
      </c>
      <c r="CO88" s="304">
        <f>IFERROR(VLOOKUP($AM88,装备!$B:$Q,11,0),0)</f>
        <v>0</v>
      </c>
      <c r="CP88" s="304" t="str">
        <f>IFERROR(VLOOKUP($AM88,装备!$B:$Q,12,0),0)</f>
        <v>无</v>
      </c>
      <c r="CQ88" s="304">
        <f>IFERROR(VLOOKUP($AM88,装备!$B:$Q,13,0),0)</f>
        <v>0</v>
      </c>
      <c r="CR88" s="304">
        <f>IFERROR(VLOOKUP($AM88,装备!$B:$Q,14,0),0)</f>
        <v>0</v>
      </c>
      <c r="CS88" s="304">
        <f>IFERROR(VLOOKUP($AM88,装备!$B:$Q,16,0),0)</f>
        <v>0</v>
      </c>
      <c r="CT88" s="304">
        <f>IFERROR(VLOOKUP($AM88,装备!$B:$Q,5,0),0)</f>
        <v>0</v>
      </c>
      <c r="CU88" s="304">
        <f>IFERROR(VLOOKUP(AN88,装备!$B:$C,2,0),0)</f>
        <v>0</v>
      </c>
      <c r="CV88" s="304">
        <f>IFERROR(VLOOKUP($AN88,装备!$B:$Q,5,0),0)</f>
        <v>0</v>
      </c>
      <c r="CW88" s="304">
        <f>IFERROR(VLOOKUP($AN88,装备!$B:$Q,6,0),0)</f>
        <v>0</v>
      </c>
      <c r="CX88" s="304">
        <f>IFERROR(VLOOKUP($AN88,装备!$B:$Q,7,0),0)</f>
        <v>0</v>
      </c>
      <c r="CY88" s="304">
        <f>IFERROR(VLOOKUP($AN88,装备!$B:$Q,8,0),0)</f>
        <v>0</v>
      </c>
      <c r="CZ88" s="304">
        <f>IFERROR(VLOOKUP($AN88,装备!$B:$Q,9,0),0)</f>
        <v>0</v>
      </c>
      <c r="DA88" s="304">
        <f>IFERROR(VLOOKUP($AN88,装备!$B:$Q,10,0),0)</f>
        <v>0</v>
      </c>
      <c r="DB88" s="304">
        <f>IFERROR(VLOOKUP($AN88,装备!$B:$Q,11,0),0)</f>
        <v>0</v>
      </c>
      <c r="DC88" s="304">
        <f>IFERROR(VLOOKUP($AN88,装备!$B:$Q,12,0),0)</f>
        <v>0</v>
      </c>
      <c r="DD88" s="304">
        <f>IFERROR(VLOOKUP($AN88,装备!$B:$Q,13,0),0)</f>
        <v>0</v>
      </c>
      <c r="DE88" s="304">
        <f>IFERROR(VLOOKUP($AN88,装备!$B:$Q,14,0),0)</f>
        <v>0</v>
      </c>
      <c r="DF88" s="304">
        <f>IFERROR(VLOOKUP($AN88,装备!$B:$Q,16,0),0)</f>
        <v>0</v>
      </c>
      <c r="DG88" s="304">
        <f>IFERROR(VLOOKUP($AN88,装备!$B:$Q,5,0),0)</f>
        <v>0</v>
      </c>
      <c r="DH88" s="304">
        <f>IFERROR(VLOOKUP(AO88,装备!$B:$C,2,0),0)</f>
        <v>0</v>
      </c>
      <c r="DI88" s="304">
        <f>IFERROR(VLOOKUP($AO88,装备!$B:$Q,5,0),0)</f>
        <v>0</v>
      </c>
      <c r="DJ88" s="304">
        <f>IFERROR(VLOOKUP($AO88,装备!$B:$Q,6,0),0)</f>
        <v>0</v>
      </c>
      <c r="DK88" s="304">
        <f>IFERROR(VLOOKUP($AO88,装备!$B:$Q,7,0),0)</f>
        <v>0</v>
      </c>
      <c r="DL88" s="304">
        <f>IFERROR(VLOOKUP($AO88,装备!$B:$Q,8,0),0)</f>
        <v>0</v>
      </c>
      <c r="DM88" s="304">
        <f>IFERROR(VLOOKUP($AO88,装备!$B:$Q,9,0),0)</f>
        <v>0</v>
      </c>
      <c r="DN88" s="304">
        <f>IFERROR(VLOOKUP($AO88,装备!$B:$Q,10,0),0)</f>
        <v>0</v>
      </c>
      <c r="DO88" s="304">
        <f>IFERROR(VLOOKUP($AO88,装备!$B:$Q,11,0),0)</f>
        <v>0</v>
      </c>
      <c r="DP88" s="304">
        <f>IFERROR(VLOOKUP($AO88,装备!$B:$Q,12,0),0)</f>
        <v>0</v>
      </c>
      <c r="DQ88" s="304">
        <f>IFERROR(VLOOKUP($AO88,装备!$B:$Q,13,0),0)</f>
        <v>0</v>
      </c>
      <c r="DR88" s="304">
        <f>IFERROR(VLOOKUP($AO88,装备!$B:$Q,14,0),0)</f>
        <v>0</v>
      </c>
      <c r="DS88" s="304">
        <f>IFERROR(VLOOKUP($AO88,装备!$B:$Q,16,0),0)</f>
        <v>0</v>
      </c>
      <c r="DT88" s="304">
        <f>IFERROR(VLOOKUP($AO88,装备!$B:$Q,5,0),0)</f>
        <v>0</v>
      </c>
    </row>
    <row r="89" spans="1:124" ht="27">
      <c r="A89" s="301">
        <f>改造舰娘!$A85</f>
        <v>11009811</v>
      </c>
      <c r="B89" s="354" t="s">
        <v>609</v>
      </c>
      <c r="C89" s="323"/>
      <c r="D89" s="323">
        <f t="shared" si="1"/>
        <v>110</v>
      </c>
      <c r="E89" s="303">
        <f>改造舰娘!$C85</f>
        <v>3</v>
      </c>
      <c r="F89" s="304" t="str">
        <f>改造舰娘!$D85</f>
        <v>驱逐</v>
      </c>
      <c r="G89" s="304" t="str">
        <f>改造舰娘!$E85</f>
        <v>小型</v>
      </c>
      <c r="H89" s="304" t="str">
        <f>改造舰娘!$F85</f>
        <v>护卫舰</v>
      </c>
      <c r="I89" s="452">
        <f>改造舰娘!$AR85</f>
        <v>3</v>
      </c>
      <c r="J89" s="304" t="str">
        <f>改造舰娘!$G85</f>
        <v>法国</v>
      </c>
      <c r="K89" s="312">
        <f>改造舰娘!$H85+(BV89+CI89+CV89+DI89)*$C$2</f>
        <v>35</v>
      </c>
      <c r="L89" s="304">
        <f>改造舰娘!$I85</f>
        <v>1</v>
      </c>
      <c r="M89" s="304">
        <f>改造舰娘!$J85</f>
        <v>2</v>
      </c>
      <c r="N89" s="518">
        <f>改造舰娘!$K85</f>
        <v>3</v>
      </c>
      <c r="O89" s="304">
        <f>改造舰娘!$L85+((CE89+CR89+DE89+DR89)*$C$2)</f>
        <v>10</v>
      </c>
      <c r="P89" s="304" t="str">
        <f>IF($C$2=1,(IF(ISERROR(FIND("超长",改造舰娘!$M85&amp;CC89&amp;CP89&amp;DC89&amp;DP89,1)),IF(ISERROR(FIND("长",改造舰娘!$M85&amp;CC89&amp;CP89&amp;DC89&amp;DP89,1)),IF(ISERROR(FIND("中",改造舰娘!$M85&amp;CC89&amp;CP89&amp;DC89&amp;DP89,1)),IF(ISERROR(FIND("短",改造舰娘!$M85&amp;CC89&amp;CP89&amp;DC89&amp;DP89,1)),IF(ISERROR(FIND("无",改造舰娘!$M85&amp;CC89&amp;CP89&amp;DC89&amp;DP89,1)),0,"无"),"短"),"中"),"长"),"超长")),改造舰娘!$M85)</f>
        <v>短</v>
      </c>
      <c r="Q89" s="303">
        <f>改造舰娘!$N85</f>
        <v>40</v>
      </c>
      <c r="R89" s="304">
        <f>(改造舰娘!$P85)+(改造舰娘!$Q85)*$C$3+((BW89+CJ89+CW89+DJ89)*$C$2)</f>
        <v>40</v>
      </c>
      <c r="S89" s="304">
        <f>(改造舰娘!$R85)+(改造舰娘!$S85)*$C$3+((BY89+CL89+CY89+DL89)*$C$2)</f>
        <v>77</v>
      </c>
      <c r="T89" s="304">
        <f>(改造舰娘!$T85)+(改造舰娘!$U85)*$C$3+((BX89+CK89+CX89+DK89)*$C$2)</f>
        <v>32</v>
      </c>
      <c r="U89" s="304">
        <f>(改造舰娘!$V85)+(改造舰娘!$W85)*$C$3+((CG89+CT89+DG89+DT89)*$C$2)</f>
        <v>45</v>
      </c>
      <c r="V89" s="305">
        <f>INT((((改造舰娘!$Y85)-(改造舰娘!$X85))*(((IF(D89=0,C89,D89))-1)/99))+改造舰娘!$X85)+((CB89+CO89+DB89+DO89)*$C$2)</f>
        <v>92</v>
      </c>
      <c r="W89" s="304">
        <f>INT((((改造舰娘!$AA85)-(改造舰娘!$Z85))*(((IF(D89=0,C89,D89))-1)/99))+改造舰娘!$Z85)+((CD89+CQ89+DD89+DQ89)*$C$2)</f>
        <v>94</v>
      </c>
      <c r="X89" s="304">
        <f>INT((((改造舰娘!$AC85)-(改造舰娘!$AB85))*(((IF(D89=0,C89,D89))-1)/99))+改造舰娘!$AB85)+((CA89+CN89+DA89+DN89)*$C$2)</f>
        <v>37</v>
      </c>
      <c r="Y89" s="303">
        <f>INT((((改造舰娘!$AE85)-(改造舰娘!$AD85))*(((IF(D89=0,C89,D89))-1)/99))+改造舰娘!$AD85)+((BZ89+CM89+CZ89+DM89)*$C$2)</f>
        <v>76</v>
      </c>
      <c r="Z89" s="474" t="str">
        <f>IF(改造舰娘!$AF85=0,"",改造舰娘!$AF85)</f>
        <v/>
      </c>
      <c r="AA89" s="304" t="str">
        <f>IF(改造舰娘!$AG85="","",改造舰娘!$AG85)</f>
        <v/>
      </c>
      <c r="AB89" s="304" t="str">
        <f>IF(改造舰娘!$AH85="","",改造舰娘!$AH85)</f>
        <v/>
      </c>
      <c r="AC89" s="304" t="str">
        <f>IF(改造舰娘!$AI85="","",改造舰娘!$AI85)</f>
        <v/>
      </c>
      <c r="AD89" s="304">
        <f>IF(改造舰娘!$AJ85="","",改造舰娘!$AJ85)</f>
        <v>0</v>
      </c>
      <c r="AE89" s="305">
        <f>IF(改造舰娘!$AK85="","",改造舰娘!$AK85)</f>
        <v>0</v>
      </c>
      <c r="AF89" s="304" t="str">
        <f>IF(改造舰娘!$AL85="","",改造舰娘!$AL85)</f>
        <v/>
      </c>
      <c r="AG89" s="304" t="str">
        <f>IF(改造舰娘!$AM85="","",改造舰娘!$AM85)</f>
        <v/>
      </c>
      <c r="AH89" s="304" t="str">
        <f>IF(改造舰娘!$AN85="","",改造舰娘!$AN85)</f>
        <v/>
      </c>
      <c r="AI89" s="304" t="str">
        <f>IF(改造舰娘!$AO85="","",改造舰娘!$AO85)</f>
        <v/>
      </c>
      <c r="AJ89" s="304" t="str">
        <f>IF(改造舰娘!$AP85="","",改造舰娘!$AP85)</f>
        <v/>
      </c>
      <c r="AK89" s="303" t="str">
        <f>IF(改造舰娘!$AQ85="","",改造舰娘!$AQ85)</f>
        <v/>
      </c>
      <c r="AL89" s="306" t="str">
        <f>IF(改造舰娘!$AS85="","",改造舰娘!$AS85)</f>
        <v>三联550毫米氧气鱼雷</v>
      </c>
      <c r="AM89" s="306" t="str">
        <f>IF(改造舰娘!$AT85="","",改造舰娘!$AT85)</f>
        <v>改良型动力系统</v>
      </c>
      <c r="AN89" s="306" t="str">
        <f>IF(改造舰娘!$AU85="","",改造舰娘!$AU85)</f>
        <v/>
      </c>
      <c r="AO89" s="306" t="str">
        <f>IF(改造舰娘!$AV85="","",改造舰娘!$AV85)</f>
        <v/>
      </c>
      <c r="AP89" s="307" t="str">
        <f>IF(改造舰娘!$AW85="","",改造舰娘!$AW85)</f>
        <v>超级驱逐舰(3级)：增加自己和相邻两艘驱逐舰的火力值7点，鱼雷值6点，遭受鱼雷攻击时增加自己回避35点。</v>
      </c>
      <c r="AQ89" s="308" t="str">
        <f>IF(改造舰娘!$AX85="","",改造舰娘!$AX85)</f>
        <v/>
      </c>
      <c r="AR89" s="304">
        <f>IF(改造舰娘!$AY85="","",改造舰娘!$AY85)</f>
        <v>10</v>
      </c>
      <c r="AS89" s="304">
        <f>IF(改造舰娘!$AZ85="","",改造舰娘!$AZ85)</f>
        <v>20</v>
      </c>
      <c r="AT89" s="304">
        <f>IF(改造舰娘!$BA85="","",改造舰娘!$BA85)</f>
        <v>0.48</v>
      </c>
      <c r="AU89" s="304">
        <f>IF(改造舰娘!$BB85="","",改造舰娘!$BB85)</f>
        <v>0.9</v>
      </c>
      <c r="AV89" s="305">
        <f>IF((改造舰娘!$BG85+改造舰娘!$BK85*$C$4)=0,"",(改造舰娘!$BG85+改造舰娘!$BK85*$C$4))</f>
        <v>18</v>
      </c>
      <c r="AW89" s="304">
        <f>IF((改造舰娘!$BH85+改造舰娘!$BL85*$C$4)=0,"",(改造舰娘!$BH85+改造舰娘!$BL85*$C$4))</f>
        <v>13</v>
      </c>
      <c r="AX89" s="304">
        <f>IF((改造舰娘!$BI85+改造舰娘!$BM85*$C$4)=0,"",(改造舰娘!$BI85+改造舰娘!$BM85*$C$4))</f>
        <v>30</v>
      </c>
      <c r="AY89" s="303" t="str">
        <f>IF((改造舰娘!$BJ85+改造舰娘!$BN85*$C$4)=0,"",(改造舰娘!$BJ85+改造舰娘!$BN85*$C$4))</f>
        <v/>
      </c>
      <c r="AZ89" s="500">
        <f>IF(改造舰娘!BC85="","",改造舰娘!BC85)</f>
        <v>0</v>
      </c>
      <c r="BA89" s="500">
        <f>IF(改造舰娘!BD85="","",改造舰娘!BD85)</f>
        <v>22</v>
      </c>
      <c r="BB89" s="500">
        <f>IF(改造舰娘!BE85="","",改造舰娘!BE85)</f>
        <v>7</v>
      </c>
      <c r="BC89" s="498">
        <f>IF(改造舰娘!BF85="","",改造舰娘!BF85)</f>
        <v>0</v>
      </c>
      <c r="BD89" s="64" t="s">
        <v>5614</v>
      </c>
      <c r="BE89" s="339" t="b">
        <f>IF(改造舰娘!$BP85="","")</f>
        <v>0</v>
      </c>
      <c r="BF89" s="306" t="b">
        <f>IF(改造舰娘!$BQ85="","")</f>
        <v>0</v>
      </c>
      <c r="BG89" s="329" t="str">
        <f>IF(改造舰娘!$BR85="","")</f>
        <v/>
      </c>
      <c r="BH89" s="340" t="str">
        <f>IF(改造舰娘!$BS85="","")</f>
        <v/>
      </c>
      <c r="BU89" s="304">
        <f>IFERROR(VLOOKUP(AL89,装备!$B:$C,2,0),0)</f>
        <v>4</v>
      </c>
      <c r="BV89" s="304">
        <f>IFERROR(VLOOKUP($AL89,装备!$B:$Q,5,0),0)</f>
        <v>0</v>
      </c>
      <c r="BW89" s="304">
        <f>IFERROR(VLOOKUP($AL89,装备!$B:$Q,6,0),0)</f>
        <v>0</v>
      </c>
      <c r="BX89" s="304">
        <f>IFERROR(VLOOKUP($AL89,装备!$B:$Q,7,0),0)</f>
        <v>0</v>
      </c>
      <c r="BY89" s="304">
        <f>IFERROR(VLOOKUP($AL89,装备!$B:$Q,8,0),0)</f>
        <v>8</v>
      </c>
      <c r="BZ89" s="304">
        <f>IFERROR(VLOOKUP($AL89,装备!$B:$Q,9,0),0)</f>
        <v>0</v>
      </c>
      <c r="CA89" s="304">
        <f>IFERROR(VLOOKUP($AL89,装备!$B:$Q,10,0),0)</f>
        <v>0</v>
      </c>
      <c r="CB89" s="304">
        <f>IFERROR(VLOOKUP($AL89,装备!$B:$Q,11,0),0)</f>
        <v>0</v>
      </c>
      <c r="CC89" s="304" t="str">
        <f>IFERROR(VLOOKUP($AL89,装备!$B:$Q,12,0),0)</f>
        <v>无</v>
      </c>
      <c r="CD89" s="304">
        <f>IFERROR(VLOOKUP($AL89,装备!$B:$Q,13,0),0)</f>
        <v>0</v>
      </c>
      <c r="CE89" s="304">
        <f>IFERROR(VLOOKUP($AL89,装备!$B:$Q,14,0),0)</f>
        <v>0</v>
      </c>
      <c r="CF89" s="304">
        <f>IFERROR(VLOOKUP($AL89,装备!$B:$Q,16,0),0)</f>
        <v>0</v>
      </c>
      <c r="CG89" s="304">
        <f>IFERROR(VLOOKUP($AL89,装备!$B:$Q,5,0),0)</f>
        <v>0</v>
      </c>
      <c r="CH89" s="304">
        <f>IFERROR(VLOOKUP(AM89,装备!$B:$C,2,0),0)</f>
        <v>5</v>
      </c>
      <c r="CI89" s="304">
        <f>IFERROR(VLOOKUP($AM89,装备!$B:$Q,5,0),0)</f>
        <v>0</v>
      </c>
      <c r="CJ89" s="304">
        <f>IFERROR(VLOOKUP($AM89,装备!$B:$Q,6,0),0)</f>
        <v>0</v>
      </c>
      <c r="CK89" s="304">
        <f>IFERROR(VLOOKUP($AM89,装备!$B:$Q,7,0),0)</f>
        <v>0</v>
      </c>
      <c r="CL89" s="304">
        <f>IFERROR(VLOOKUP($AM89,装备!$B:$Q,8,0),0)</f>
        <v>0</v>
      </c>
      <c r="CM89" s="304">
        <f>IFERROR(VLOOKUP($AM89,装备!$B:$Q,9,0),0)</f>
        <v>0</v>
      </c>
      <c r="CN89" s="304">
        <f>IFERROR(VLOOKUP($AM89,装备!$B:$Q,10,0),0)</f>
        <v>0</v>
      </c>
      <c r="CO89" s="304">
        <f>IFERROR(VLOOKUP($AM89,装备!$B:$Q,11,0),0)</f>
        <v>0</v>
      </c>
      <c r="CP89" s="304" t="str">
        <f>IFERROR(VLOOKUP($AM89,装备!$B:$Q,12,0),0)</f>
        <v>无</v>
      </c>
      <c r="CQ89" s="304">
        <f>IFERROR(VLOOKUP($AM89,装备!$B:$Q,13,0),0)</f>
        <v>10</v>
      </c>
      <c r="CR89" s="304">
        <f>IFERROR(VLOOKUP($AM89,装备!$B:$Q,14,0),0)</f>
        <v>0</v>
      </c>
      <c r="CS89" s="304">
        <f>IFERROR(VLOOKUP($AM89,装备!$B:$Q,16,0),0)</f>
        <v>0</v>
      </c>
      <c r="CT89" s="304">
        <f>IFERROR(VLOOKUP($AM89,装备!$B:$Q,5,0),0)</f>
        <v>0</v>
      </c>
      <c r="CU89" s="304">
        <f>IFERROR(VLOOKUP(AN89,装备!$B:$C,2,0),0)</f>
        <v>0</v>
      </c>
      <c r="CV89" s="304">
        <f>IFERROR(VLOOKUP($AN89,装备!$B:$Q,5,0),0)</f>
        <v>0</v>
      </c>
      <c r="CW89" s="304">
        <f>IFERROR(VLOOKUP($AN89,装备!$B:$Q,6,0),0)</f>
        <v>0</v>
      </c>
      <c r="CX89" s="304">
        <f>IFERROR(VLOOKUP($AN89,装备!$B:$Q,7,0),0)</f>
        <v>0</v>
      </c>
      <c r="CY89" s="304">
        <f>IFERROR(VLOOKUP($AN89,装备!$B:$Q,8,0),0)</f>
        <v>0</v>
      </c>
      <c r="CZ89" s="304">
        <f>IFERROR(VLOOKUP($AN89,装备!$B:$Q,9,0),0)</f>
        <v>0</v>
      </c>
      <c r="DA89" s="304">
        <f>IFERROR(VLOOKUP($AN89,装备!$B:$Q,10,0),0)</f>
        <v>0</v>
      </c>
      <c r="DB89" s="304">
        <f>IFERROR(VLOOKUP($AN89,装备!$B:$Q,11,0),0)</f>
        <v>0</v>
      </c>
      <c r="DC89" s="304">
        <f>IFERROR(VLOOKUP($AN89,装备!$B:$Q,12,0),0)</f>
        <v>0</v>
      </c>
      <c r="DD89" s="304">
        <f>IFERROR(VLOOKUP($AN89,装备!$B:$Q,13,0),0)</f>
        <v>0</v>
      </c>
      <c r="DE89" s="304">
        <f>IFERROR(VLOOKUP($AN89,装备!$B:$Q,14,0),0)</f>
        <v>0</v>
      </c>
      <c r="DF89" s="304">
        <f>IFERROR(VLOOKUP($AN89,装备!$B:$Q,16,0),0)</f>
        <v>0</v>
      </c>
      <c r="DG89" s="304">
        <f>IFERROR(VLOOKUP($AN89,装备!$B:$Q,5,0),0)</f>
        <v>0</v>
      </c>
      <c r="DH89" s="304">
        <f>IFERROR(VLOOKUP(AO89,装备!$B:$C,2,0),0)</f>
        <v>0</v>
      </c>
      <c r="DI89" s="304">
        <f>IFERROR(VLOOKUP($AO89,装备!$B:$Q,5,0),0)</f>
        <v>0</v>
      </c>
      <c r="DJ89" s="304">
        <f>IFERROR(VLOOKUP($AO89,装备!$B:$Q,6,0),0)</f>
        <v>0</v>
      </c>
      <c r="DK89" s="304">
        <f>IFERROR(VLOOKUP($AO89,装备!$B:$Q,7,0),0)</f>
        <v>0</v>
      </c>
      <c r="DL89" s="304">
        <f>IFERROR(VLOOKUP($AO89,装备!$B:$Q,8,0),0)</f>
        <v>0</v>
      </c>
      <c r="DM89" s="304">
        <f>IFERROR(VLOOKUP($AO89,装备!$B:$Q,9,0),0)</f>
        <v>0</v>
      </c>
      <c r="DN89" s="304">
        <f>IFERROR(VLOOKUP($AO89,装备!$B:$Q,10,0),0)</f>
        <v>0</v>
      </c>
      <c r="DO89" s="304">
        <f>IFERROR(VLOOKUP($AO89,装备!$B:$Q,11,0),0)</f>
        <v>0</v>
      </c>
      <c r="DP89" s="304">
        <f>IFERROR(VLOOKUP($AO89,装备!$B:$Q,12,0),0)</f>
        <v>0</v>
      </c>
      <c r="DQ89" s="304">
        <f>IFERROR(VLOOKUP($AO89,装备!$B:$Q,13,0),0)</f>
        <v>0</v>
      </c>
      <c r="DR89" s="304">
        <f>IFERROR(VLOOKUP($AO89,装备!$B:$Q,14,0),0)</f>
        <v>0</v>
      </c>
      <c r="DS89" s="304">
        <f>IFERROR(VLOOKUP($AO89,装备!$B:$Q,16,0),0)</f>
        <v>0</v>
      </c>
      <c r="DT89" s="304">
        <f>IFERROR(VLOOKUP($AO89,装备!$B:$Q,5,0),0)</f>
        <v>0</v>
      </c>
    </row>
    <row r="90" spans="1:124">
      <c r="A90" s="301">
        <f>改造舰娘!$A86</f>
        <v>11009911</v>
      </c>
      <c r="B90" s="354" t="s">
        <v>235</v>
      </c>
      <c r="C90" s="323"/>
      <c r="D90" s="323">
        <f t="shared" si="1"/>
        <v>110</v>
      </c>
      <c r="E90" s="303">
        <f>改造舰娘!$C86</f>
        <v>6</v>
      </c>
      <c r="F90" s="304" t="str">
        <f>改造舰娘!$D86</f>
        <v>驱逐</v>
      </c>
      <c r="G90" s="304" t="str">
        <f>改造舰娘!$E86</f>
        <v>小型</v>
      </c>
      <c r="H90" s="304" t="str">
        <f>改造舰娘!$F86</f>
        <v>护卫舰</v>
      </c>
      <c r="I90" s="452">
        <f>改造舰娘!$AR86</f>
        <v>3</v>
      </c>
      <c r="J90" s="304" t="str">
        <f>改造舰娘!$G86</f>
        <v>法国</v>
      </c>
      <c r="K90" s="312">
        <f>改造舰娘!$H86+(BV90+CI90+CV90+DI90)*$C$2</f>
        <v>37</v>
      </c>
      <c r="L90" s="304">
        <f>改造舰娘!$I86</f>
        <v>-1</v>
      </c>
      <c r="M90" s="304">
        <f>改造舰娘!$J86</f>
        <v>3</v>
      </c>
      <c r="N90" s="518">
        <f>改造舰娘!$K86</f>
        <v>4</v>
      </c>
      <c r="O90" s="304">
        <f>改造舰娘!$L86+((CE90+CR90+DE90+DR90)*$C$2)</f>
        <v>10</v>
      </c>
      <c r="P90" s="304" t="str">
        <f>IF($C$2=1,(IF(ISERROR(FIND("超长",改造舰娘!$M86&amp;CC90&amp;CP90&amp;DC90&amp;DP90,1)),IF(ISERROR(FIND("长",改造舰娘!$M86&amp;CC90&amp;CP90&amp;DC90&amp;DP90,1)),IF(ISERROR(FIND("中",改造舰娘!$M86&amp;CC90&amp;CP90&amp;DC90&amp;DP90,1)),IF(ISERROR(FIND("短",改造舰娘!$M86&amp;CC90&amp;CP90&amp;DC90&amp;DP90,1)),IF(ISERROR(FIND("无",改造舰娘!$M86&amp;CC90&amp;CP90&amp;DC90&amp;DP90,1)),0,"无"),"短"),"中"),"长"),"超长")),改造舰娘!$M86)</f>
        <v>中</v>
      </c>
      <c r="Q90" s="303">
        <f>改造舰娘!$N86</f>
        <v>45</v>
      </c>
      <c r="R90" s="304">
        <f>(改造舰娘!$P86)+(改造舰娘!$Q86)*$C$3+((BW90+CJ90+CW90+DJ90)*$C$2)</f>
        <v>40</v>
      </c>
      <c r="S90" s="304">
        <f>(改造舰娘!$R86)+(改造舰娘!$S86)*$C$3+((BY90+CL90+CY90+DL90)*$C$2)</f>
        <v>80</v>
      </c>
      <c r="T90" s="304">
        <f>(改造舰娘!$T86)+(改造舰娘!$U86)*$C$3+((BX90+CK90+CX90+DK90)*$C$2)</f>
        <v>34</v>
      </c>
      <c r="U90" s="304">
        <f>(改造舰娘!$V86)+(改造舰娘!$W86)*$C$3+((CG90+CT90+DG90+DT90)*$C$2)</f>
        <v>60</v>
      </c>
      <c r="V90" s="305">
        <f>INT((((改造舰娘!$Y86)-(改造舰娘!$X86))*(((IF(D90=0,C90,D90))-1)/99))+改造舰娘!$X86)+((CB90+CO90+DB90+DO90)*$C$2)</f>
        <v>95</v>
      </c>
      <c r="W90" s="304">
        <f>INT((((改造舰娘!$AA86)-(改造舰娘!$Z86))*(((IF(D90=0,C90,D90))-1)/99))+改造舰娘!$Z86)+((CD90+CQ90+DD90+DQ90)*$C$2)</f>
        <v>125</v>
      </c>
      <c r="X90" s="304">
        <f>INT((((改造舰娘!$AC86)-(改造舰娘!$AB86))*(((IF(D90=0,C90,D90))-1)/99))+改造舰娘!$AB86)+((CA90+CN90+DA90+DN90)*$C$2)</f>
        <v>39</v>
      </c>
      <c r="Y90" s="303">
        <f>INT((((改造舰娘!$AE86)-(改造舰娘!$AD86))*(((IF(D90=0,C90,D90))-1)/99))+改造舰娘!$AD86)+((BZ90+CM90+CZ90+DM90)*$C$2)</f>
        <v>84</v>
      </c>
      <c r="Z90" s="474" t="str">
        <f>IF(改造舰娘!$AF86=0,"",改造舰娘!$AF86)</f>
        <v/>
      </c>
      <c r="AA90" s="304" t="str">
        <f>IF(改造舰娘!$AG86="","",改造舰娘!$AG86)</f>
        <v/>
      </c>
      <c r="AB90" s="304" t="str">
        <f>IF(改造舰娘!$AH86="","",改造舰娘!$AH86)</f>
        <v/>
      </c>
      <c r="AC90" s="304" t="str">
        <f>IF(改造舰娘!$AI86="","",改造舰娘!$AI86)</f>
        <v/>
      </c>
      <c r="AD90" s="304">
        <f>IF(改造舰娘!$AJ86="","",改造舰娘!$AJ86)</f>
        <v>0</v>
      </c>
      <c r="AE90" s="305">
        <f>IF(改造舰娘!$AK86="","",改造舰娘!$AK86)</f>
        <v>0</v>
      </c>
      <c r="AF90" s="304" t="str">
        <f>IF(改造舰娘!$AL86="","",改造舰娘!$AL86)</f>
        <v/>
      </c>
      <c r="AG90" s="304" t="str">
        <f>IF(改造舰娘!$AM86="","",改造舰娘!$AM86)</f>
        <v/>
      </c>
      <c r="AH90" s="304" t="str">
        <f>IF(改造舰娘!$AN86="","",改造舰娘!$AN86)</f>
        <v/>
      </c>
      <c r="AI90" s="304" t="str">
        <f>IF(改造舰娘!$AO86="","",改造舰娘!$AO86)</f>
        <v/>
      </c>
      <c r="AJ90" s="304" t="str">
        <f>IF(改造舰娘!$AP86="","",改造舰娘!$AP86)</f>
        <v/>
      </c>
      <c r="AK90" s="303" t="str">
        <f>IF(改造舰娘!$AQ86="","",改造舰娘!$AQ86)</f>
        <v/>
      </c>
      <c r="AL90" s="306" t="str">
        <f>IF(改造舰娘!$AS86="","",改造舰娘!$AS86)</f>
        <v>F国单装138毫米炮</v>
      </c>
      <c r="AM90" s="306" t="str">
        <f>IF(改造舰娘!$AT86="","",改造舰娘!$AT86)</f>
        <v>先进型动力系统</v>
      </c>
      <c r="AN90" s="306" t="str">
        <f>IF(改造舰娘!$AU86="","",改造舰娘!$AU86)</f>
        <v/>
      </c>
      <c r="AO90" s="306" t="str">
        <f>IF(改造舰娘!$AV86="","",改造舰娘!$AV86)</f>
        <v/>
      </c>
      <c r="AP90" s="307" t="str">
        <f>IF(改造舰娘!$AW86="","",改造舰娘!$AW86)</f>
        <v>高速机动(3级)：全阶段受到攻击时有25%概率免疫所有伤害。</v>
      </c>
      <c r="AQ90" s="308" t="str">
        <f>IF(改造舰娘!$AX86="","",改造舰娘!$AX86)</f>
        <v/>
      </c>
      <c r="AR90" s="304">
        <f>IF(改造舰娘!$AY86="","",改造舰娘!$AY86)</f>
        <v>40</v>
      </c>
      <c r="AS90" s="304">
        <f>IF(改造舰娘!$AZ86="","",改造舰娘!$AZ86)</f>
        <v>25</v>
      </c>
      <c r="AT90" s="304">
        <f>IF(改造舰娘!$BA86="","",改造舰娘!$BA86)</f>
        <v>0.64</v>
      </c>
      <c r="AU90" s="304">
        <f>IF(改造舰娘!$BB86="","",改造舰娘!$BB86)</f>
        <v>1.2</v>
      </c>
      <c r="AV90" s="305">
        <f>IF((改造舰娘!$BG86+改造舰娘!$BK86*$C$4)=0,"",(改造舰娘!$BG86+改造舰娘!$BK86*$C$4))</f>
        <v>19</v>
      </c>
      <c r="AW90" s="304">
        <f>IF((改造舰娘!$BH86+改造舰娘!$BL86*$C$4)=0,"",(改造舰娘!$BH86+改造舰娘!$BL86*$C$4))</f>
        <v>9</v>
      </c>
      <c r="AX90" s="304">
        <f>IF((改造舰娘!$BI86+改造舰娘!$BM86*$C$4)=0,"",(改造舰娘!$BI86+改造舰娘!$BM86*$C$4))</f>
        <v>33</v>
      </c>
      <c r="AY90" s="303" t="str">
        <f>IF((改造舰娘!$BJ86+改造舰娘!$BN86*$C$4)=0,"",(改造舰娘!$BJ86+改造舰娘!$BN86*$C$4))</f>
        <v/>
      </c>
      <c r="AZ90" s="500">
        <f>IF(改造舰娘!BC86="","",改造舰娘!BC86)</f>
        <v>0</v>
      </c>
      <c r="BA90" s="500">
        <f>IF(改造舰娘!BD86="","",改造舰娘!BD86)</f>
        <v>25</v>
      </c>
      <c r="BB90" s="500">
        <f>IF(改造舰娘!BE86="","",改造舰娘!BE86)</f>
        <v>9</v>
      </c>
      <c r="BC90" s="498">
        <f>IF(改造舰娘!BF86="","",改造舰娘!BF86)</f>
        <v>0</v>
      </c>
      <c r="BD90" s="67" t="s">
        <v>5615</v>
      </c>
      <c r="BE90" s="339" t="b">
        <f>IF(改造舰娘!$BP86="","")</f>
        <v>0</v>
      </c>
      <c r="BF90" s="306" t="b">
        <f>IF(改造舰娘!$BQ86="","")</f>
        <v>0</v>
      </c>
      <c r="BG90" s="329" t="str">
        <f>IF(改造舰娘!$BR86="","")</f>
        <v/>
      </c>
      <c r="BH90" s="340" t="str">
        <f>IF(改造舰娘!$BS86="","")</f>
        <v/>
      </c>
      <c r="BU90" s="304">
        <f>IFERROR(VLOOKUP(AL90,装备!$B:$C,2,0),0)</f>
        <v>2</v>
      </c>
      <c r="BV90" s="304">
        <f>IFERROR(VLOOKUP($AL90,装备!$B:$Q,5,0),0)</f>
        <v>0</v>
      </c>
      <c r="BW90" s="304">
        <f>IFERROR(VLOOKUP($AL90,装备!$B:$Q,6,0),0)</f>
        <v>2</v>
      </c>
      <c r="BX90" s="304">
        <f>IFERROR(VLOOKUP($AL90,装备!$B:$Q,7,0),0)</f>
        <v>0</v>
      </c>
      <c r="BY90" s="304">
        <f>IFERROR(VLOOKUP($AL90,装备!$B:$Q,8,0),0)</f>
        <v>0</v>
      </c>
      <c r="BZ90" s="304">
        <f>IFERROR(VLOOKUP($AL90,装备!$B:$Q,9,0),0)</f>
        <v>0</v>
      </c>
      <c r="CA90" s="304">
        <f>IFERROR(VLOOKUP($AL90,装备!$B:$Q,10,0),0)</f>
        <v>0</v>
      </c>
      <c r="CB90" s="304">
        <f>IFERROR(VLOOKUP($AL90,装备!$B:$Q,11,0),0)</f>
        <v>1</v>
      </c>
      <c r="CC90" s="304" t="str">
        <f>IFERROR(VLOOKUP($AL90,装备!$B:$Q,12,0),0)</f>
        <v>短</v>
      </c>
      <c r="CD90" s="304">
        <f>IFERROR(VLOOKUP($AL90,装备!$B:$Q,13,0),0)</f>
        <v>0</v>
      </c>
      <c r="CE90" s="304">
        <f>IFERROR(VLOOKUP($AL90,装备!$B:$Q,14,0),0)</f>
        <v>0</v>
      </c>
      <c r="CF90" s="304">
        <f>IFERROR(VLOOKUP($AL90,装备!$B:$Q,16,0),0)</f>
        <v>0</v>
      </c>
      <c r="CG90" s="304">
        <f>IFERROR(VLOOKUP($AL90,装备!$B:$Q,5,0),0)</f>
        <v>0</v>
      </c>
      <c r="CH90" s="304">
        <f>IFERROR(VLOOKUP(AM90,装备!$B:$C,2,0),0)</f>
        <v>6</v>
      </c>
      <c r="CI90" s="304">
        <f>IFERROR(VLOOKUP($AM90,装备!$B:$Q,5,0),0)</f>
        <v>0</v>
      </c>
      <c r="CJ90" s="304">
        <f>IFERROR(VLOOKUP($AM90,装备!$B:$Q,6,0),0)</f>
        <v>0</v>
      </c>
      <c r="CK90" s="304">
        <f>IFERROR(VLOOKUP($AM90,装备!$B:$Q,7,0),0)</f>
        <v>0</v>
      </c>
      <c r="CL90" s="304">
        <f>IFERROR(VLOOKUP($AM90,装备!$B:$Q,8,0),0)</f>
        <v>0</v>
      </c>
      <c r="CM90" s="304">
        <f>IFERROR(VLOOKUP($AM90,装备!$B:$Q,9,0),0)</f>
        <v>0</v>
      </c>
      <c r="CN90" s="304">
        <f>IFERROR(VLOOKUP($AM90,装备!$B:$Q,10,0),0)</f>
        <v>0</v>
      </c>
      <c r="CO90" s="304">
        <f>IFERROR(VLOOKUP($AM90,装备!$B:$Q,11,0),0)</f>
        <v>0</v>
      </c>
      <c r="CP90" s="304" t="str">
        <f>IFERROR(VLOOKUP($AM90,装备!$B:$Q,12,0),0)</f>
        <v>无</v>
      </c>
      <c r="CQ90" s="304">
        <f>IFERROR(VLOOKUP($AM90,装备!$B:$Q,13,0),0)</f>
        <v>12</v>
      </c>
      <c r="CR90" s="304">
        <f>IFERROR(VLOOKUP($AM90,装备!$B:$Q,14,0),0)</f>
        <v>0</v>
      </c>
      <c r="CS90" s="304">
        <f>IFERROR(VLOOKUP($AM90,装备!$B:$Q,16,0),0)</f>
        <v>0</v>
      </c>
      <c r="CT90" s="304">
        <f>IFERROR(VLOOKUP($AM90,装备!$B:$Q,5,0),0)</f>
        <v>0</v>
      </c>
      <c r="CU90" s="304">
        <f>IFERROR(VLOOKUP(AN90,装备!$B:$C,2,0),0)</f>
        <v>0</v>
      </c>
      <c r="CV90" s="304">
        <f>IFERROR(VLOOKUP($AN90,装备!$B:$Q,5,0),0)</f>
        <v>0</v>
      </c>
      <c r="CW90" s="304">
        <f>IFERROR(VLOOKUP($AN90,装备!$B:$Q,6,0),0)</f>
        <v>0</v>
      </c>
      <c r="CX90" s="304">
        <f>IFERROR(VLOOKUP($AN90,装备!$B:$Q,7,0),0)</f>
        <v>0</v>
      </c>
      <c r="CY90" s="304">
        <f>IFERROR(VLOOKUP($AN90,装备!$B:$Q,8,0),0)</f>
        <v>0</v>
      </c>
      <c r="CZ90" s="304">
        <f>IFERROR(VLOOKUP($AN90,装备!$B:$Q,9,0),0)</f>
        <v>0</v>
      </c>
      <c r="DA90" s="304">
        <f>IFERROR(VLOOKUP($AN90,装备!$B:$Q,10,0),0)</f>
        <v>0</v>
      </c>
      <c r="DB90" s="304">
        <f>IFERROR(VLOOKUP($AN90,装备!$B:$Q,11,0),0)</f>
        <v>0</v>
      </c>
      <c r="DC90" s="304">
        <f>IFERROR(VLOOKUP($AN90,装备!$B:$Q,12,0),0)</f>
        <v>0</v>
      </c>
      <c r="DD90" s="304">
        <f>IFERROR(VLOOKUP($AN90,装备!$B:$Q,13,0),0)</f>
        <v>0</v>
      </c>
      <c r="DE90" s="304">
        <f>IFERROR(VLOOKUP($AN90,装备!$B:$Q,14,0),0)</f>
        <v>0</v>
      </c>
      <c r="DF90" s="304">
        <f>IFERROR(VLOOKUP($AN90,装备!$B:$Q,16,0),0)</f>
        <v>0</v>
      </c>
      <c r="DG90" s="304">
        <f>IFERROR(VLOOKUP($AN90,装备!$B:$Q,5,0),0)</f>
        <v>0</v>
      </c>
      <c r="DH90" s="304">
        <f>IFERROR(VLOOKUP(AO90,装备!$B:$C,2,0),0)</f>
        <v>0</v>
      </c>
      <c r="DI90" s="304">
        <f>IFERROR(VLOOKUP($AO90,装备!$B:$Q,5,0),0)</f>
        <v>0</v>
      </c>
      <c r="DJ90" s="304">
        <f>IFERROR(VLOOKUP($AO90,装备!$B:$Q,6,0),0)</f>
        <v>0</v>
      </c>
      <c r="DK90" s="304">
        <f>IFERROR(VLOOKUP($AO90,装备!$B:$Q,7,0),0)</f>
        <v>0</v>
      </c>
      <c r="DL90" s="304">
        <f>IFERROR(VLOOKUP($AO90,装备!$B:$Q,8,0),0)</f>
        <v>0</v>
      </c>
      <c r="DM90" s="304">
        <f>IFERROR(VLOOKUP($AO90,装备!$B:$Q,9,0),0)</f>
        <v>0</v>
      </c>
      <c r="DN90" s="304">
        <f>IFERROR(VLOOKUP($AO90,装备!$B:$Q,10,0),0)</f>
        <v>0</v>
      </c>
      <c r="DO90" s="304">
        <f>IFERROR(VLOOKUP($AO90,装备!$B:$Q,11,0),0)</f>
        <v>0</v>
      </c>
      <c r="DP90" s="304">
        <f>IFERROR(VLOOKUP($AO90,装备!$B:$Q,12,0),0)</f>
        <v>0</v>
      </c>
      <c r="DQ90" s="304">
        <f>IFERROR(VLOOKUP($AO90,装备!$B:$Q,13,0),0)</f>
        <v>0</v>
      </c>
      <c r="DR90" s="304">
        <f>IFERROR(VLOOKUP($AO90,装备!$B:$Q,14,0),0)</f>
        <v>0</v>
      </c>
      <c r="DS90" s="304">
        <f>IFERROR(VLOOKUP($AO90,装备!$B:$Q,16,0),0)</f>
        <v>0</v>
      </c>
      <c r="DT90" s="304">
        <f>IFERROR(VLOOKUP($AO90,装备!$B:$Q,5,0),0)</f>
        <v>0</v>
      </c>
    </row>
    <row r="91" spans="1:124" ht="27">
      <c r="A91" s="301">
        <f>改造舰娘!$A87</f>
        <v>11010113</v>
      </c>
      <c r="B91" s="354" t="s">
        <v>3982</v>
      </c>
      <c r="C91" s="323"/>
      <c r="D91" s="323">
        <f t="shared" si="1"/>
        <v>110</v>
      </c>
      <c r="E91" s="303">
        <f>改造舰娘!$C87</f>
        <v>5</v>
      </c>
      <c r="F91" s="304" t="str">
        <f>改造舰娘!$D87</f>
        <v>战列</v>
      </c>
      <c r="G91" s="304" t="str">
        <f>改造舰娘!$E87</f>
        <v>大型</v>
      </c>
      <c r="H91" s="304" t="str">
        <f>改造舰娘!$F87</f>
        <v>主力舰</v>
      </c>
      <c r="I91" s="452">
        <f>改造舰娘!$AR87</f>
        <v>4</v>
      </c>
      <c r="J91" s="304" t="str">
        <f>改造舰娘!$G87</f>
        <v>日本</v>
      </c>
      <c r="K91" s="312">
        <f>改造舰娘!$H87+(BV91+CI91+CV91+DI91)*$C$2</f>
        <v>80</v>
      </c>
      <c r="L91" s="304">
        <f>改造舰娘!$I87</f>
        <v>0</v>
      </c>
      <c r="M91" s="304">
        <f>改造舰娘!$J87</f>
        <v>4</v>
      </c>
      <c r="N91" s="518">
        <f>改造舰娘!$K87</f>
        <v>4</v>
      </c>
      <c r="O91" s="304">
        <f>改造舰娘!$L87+((CE91+CR91+DE91+DR91)*$C$2)</f>
        <v>22</v>
      </c>
      <c r="P91" s="304" t="str">
        <f>IF($C$2=1,(IF(ISERROR(FIND("超长",改造舰娘!$M87&amp;CC91&amp;CP91&amp;DC91&amp;DP91,1)),IF(ISERROR(FIND("长",改造舰娘!$M87&amp;CC91&amp;CP91&amp;DC91&amp;DP91,1)),IF(ISERROR(FIND("中",改造舰娘!$M87&amp;CC91&amp;CP91&amp;DC91&amp;DP91,1)),IF(ISERROR(FIND("短",改造舰娘!$M87&amp;CC91&amp;CP91&amp;DC91&amp;DP91,1)),IF(ISERROR(FIND("无",改造舰娘!$M87&amp;CC91&amp;CP91&amp;DC91&amp;DP91,1)),0,"无"),"短"),"中"),"长"),"超长")),改造舰娘!$M87)</f>
        <v>长</v>
      </c>
      <c r="Q91" s="303">
        <f>改造舰娘!$N87</f>
        <v>25</v>
      </c>
      <c r="R91" s="304">
        <f>(改造舰娘!$P87)+(改造舰娘!$Q87)*$C$3+((BW91+CJ91+CW91+DJ91)*$C$2)</f>
        <v>112</v>
      </c>
      <c r="S91" s="304">
        <f>(改造舰娘!$R87)+(改造舰娘!$S87)*$C$3+((BY91+CL91+CY91+DL91)*$C$2)</f>
        <v>0</v>
      </c>
      <c r="T91" s="304">
        <f>(改造舰娘!$T87)+(改造舰娘!$U87)*$C$3+((BX91+CK91+CX91+DK91)*$C$2)</f>
        <v>99</v>
      </c>
      <c r="U91" s="304">
        <f>(改造舰娘!$V87)+(改造舰娘!$W87)*$C$3+((CG91+CT91+DG91+DT91)*$C$2)</f>
        <v>63</v>
      </c>
      <c r="V91" s="305">
        <f>INT((((改造舰娘!$Y87)-(改造舰娘!$X87))*(((IF(D91=0,C91,D91))-1)/99))+改造舰娘!$X87)+((CB91+CO91+DB91+DO91)*$C$2)</f>
        <v>101</v>
      </c>
      <c r="W91" s="304">
        <f>INT((((改造舰娘!$AA87)-(改造舰娘!$Z87))*(((IF(D91=0,C91,D91))-1)/99))+改造舰娘!$Z87)+((CD91+CQ91+DD91+DQ91)*$C$2)</f>
        <v>54</v>
      </c>
      <c r="X91" s="304">
        <f>INT((((改造舰娘!$AC87)-(改造舰娘!$AB87))*(((IF(D91=0,C91,D91))-1)/99))+改造舰娘!$AB87)+((CA91+CN91+DA91+DN91)*$C$2)</f>
        <v>49</v>
      </c>
      <c r="Y91" s="303">
        <f>INT((((改造舰娘!$AE87)-(改造舰娘!$AD87))*(((IF(D91=0,C91,D91))-1)/99))+改造舰娘!$AD87)+((BZ91+CM91+CZ91+DM91)*$C$2)</f>
        <v>0</v>
      </c>
      <c r="Z91" s="474">
        <f>IF(改造舰娘!$AF87=0,"",改造舰娘!$AF87)</f>
        <v>3</v>
      </c>
      <c r="AA91" s="304">
        <f>IF(改造舰娘!$AG87="","",改造舰娘!$AG87)</f>
        <v>3</v>
      </c>
      <c r="AB91" s="304">
        <f>IF(改造舰娘!$AH87="","",改造舰娘!$AH87)</f>
        <v>3</v>
      </c>
      <c r="AC91" s="304">
        <f>IF(改造舰娘!$AI87="","",改造舰娘!$AI87)</f>
        <v>3</v>
      </c>
      <c r="AD91" s="304">
        <f>IF(改造舰娘!$AJ87="","",改造舰娘!$AJ87)</f>
        <v>12</v>
      </c>
      <c r="AE91" s="305">
        <f>IF(改造舰娘!$AK87="","",改造舰娘!$AK87)</f>
        <v>0</v>
      </c>
      <c r="AF91" s="304" t="str">
        <f>IF(改造舰娘!$AL87="","",改造舰娘!$AL87)</f>
        <v/>
      </c>
      <c r="AG91" s="304" t="str">
        <f>IF(改造舰娘!$AM87="","",改造舰娘!$AM87)</f>
        <v/>
      </c>
      <c r="AH91" s="304" t="str">
        <f>IF(改造舰娘!$AN87="","",改造舰娘!$AN87)</f>
        <v/>
      </c>
      <c r="AI91" s="304" t="str">
        <f>IF(改造舰娘!$AO87="","",改造舰娘!$AO87)</f>
        <v/>
      </c>
      <c r="AJ91" s="304" t="str">
        <f>IF(改造舰娘!$AP87="","",改造舰娘!$AP87)</f>
        <v/>
      </c>
      <c r="AK91" s="303" t="str">
        <f>IF(改造舰娘!$AQ87="","",改造舰娘!$AQ87)</f>
        <v/>
      </c>
      <c r="AL91" s="306" t="str">
        <f>IF(改造舰娘!$AS87="","",改造舰娘!$AS87)</f>
        <v>91式穿甲弹</v>
      </c>
      <c r="AM91" s="306" t="str">
        <f>IF(改造舰娘!$AT87="","",改造舰娘!$AT87)</f>
        <v>J国41厘米连装炮</v>
      </c>
      <c r="AN91" s="306" t="str">
        <f>IF(改造舰娘!$AU87="","",改造舰娘!$AU87)</f>
        <v>J国试制41厘米三连主炮</v>
      </c>
      <c r="AO91" s="306" t="str">
        <f>IF(改造舰娘!$AV87="","",改造舰娘!$AV87)</f>
        <v/>
      </c>
      <c r="AP91" s="307" t="str">
        <f>IF(改造舰娘!$AW87="","",改造舰娘!$AW87)</f>
        <v>BIG SEVEN(3级)：炮击战时20%概率发动，对2个目标造成116%的伤害。</v>
      </c>
      <c r="AQ91" s="308" t="str">
        <f>IF(改造舰娘!$AX87="","",改造舰娘!$AX87)</f>
        <v>柱岛舰队(3级)：提升自身所装备的大口径主炮类装备的火力5点，单纵或者梯形阵时增加自身火力5点和命中15点。</v>
      </c>
      <c r="AR91" s="304">
        <f>IF(改造舰娘!$AY87="","",改造舰娘!$AY87)</f>
        <v>95</v>
      </c>
      <c r="AS91" s="304">
        <f>IF(改造舰娘!$AZ87="","",改造舰娘!$AZ87)</f>
        <v>130</v>
      </c>
      <c r="AT91" s="304">
        <f>IF(改造舰娘!$BA87="","",改造舰娘!$BA87)</f>
        <v>3.2</v>
      </c>
      <c r="AU91" s="304">
        <f>IF(改造舰娘!$BB87="","",改造舰娘!$BB87)</f>
        <v>6</v>
      </c>
      <c r="AV91" s="305">
        <f>IF((改造舰娘!$BG87+改造舰娘!$BK87*$C$4)=0,"",(改造舰娘!$BG87+改造舰娘!$BK87*$C$4))</f>
        <v>50</v>
      </c>
      <c r="AW91" s="304">
        <f>IF((改造舰娘!$BH87+改造舰娘!$BL87*$C$4)=0,"",(改造舰娘!$BH87+改造舰娘!$BL87*$C$4))</f>
        <v>96</v>
      </c>
      <c r="AX91" s="304">
        <f>IF((改造舰娘!$BI87+改造舰娘!$BM87*$C$4)=0,"",(改造舰娘!$BI87+改造舰娘!$BM87*$C$4))</f>
        <v>109</v>
      </c>
      <c r="AY91" s="303">
        <f>IF((改造舰娘!$BJ87+改造舰娘!$BN87*$C$4)=0,"",(改造舰娘!$BJ87+改造舰娘!$BN87*$C$4))</f>
        <v>3</v>
      </c>
      <c r="AZ91" s="500">
        <f>IF(改造舰娘!BC87="","",改造舰娘!BC87)</f>
        <v>87</v>
      </c>
      <c r="BA91" s="500">
        <f>IF(改造舰娘!BD87="","",改造舰娘!BD87)</f>
        <v>0</v>
      </c>
      <c r="BB91" s="500">
        <f>IF(改造舰娘!BE87="","",改造舰娘!BE87)</f>
        <v>79</v>
      </c>
      <c r="BC91" s="498">
        <f>IF(改造舰娘!BF87="","",改造舰娘!BF87)</f>
        <v>17</v>
      </c>
      <c r="BD91" s="125" t="s">
        <v>5616</v>
      </c>
      <c r="BE91" s="339" t="b">
        <f>IF(改造舰娘!$BP87="","")</f>
        <v>0</v>
      </c>
      <c r="BF91" s="306" t="b">
        <f>IF(改造舰娘!$BQ87="","")</f>
        <v>0</v>
      </c>
      <c r="BG91" s="329" t="str">
        <f>IF(改造舰娘!$BR87="","")</f>
        <v/>
      </c>
      <c r="BH91" s="340" t="str">
        <f>IF(改造舰娘!$BS87="","")</f>
        <v/>
      </c>
      <c r="BU91" s="304">
        <f>IFERROR(VLOOKUP(AL91,装备!$B:$C,2,0),0)</f>
        <v>5</v>
      </c>
      <c r="BV91" s="304">
        <f>IFERROR(VLOOKUP($AL91,装备!$B:$Q,5,0),0)</f>
        <v>0</v>
      </c>
      <c r="BW91" s="304">
        <f>IFERROR(VLOOKUP($AL91,装备!$B:$Q,6,0),0)</f>
        <v>6</v>
      </c>
      <c r="BX91" s="304">
        <f>IFERROR(VLOOKUP($AL91,装备!$B:$Q,7,0),0)</f>
        <v>0</v>
      </c>
      <c r="BY91" s="304">
        <f>IFERROR(VLOOKUP($AL91,装备!$B:$Q,8,0),0)</f>
        <v>0</v>
      </c>
      <c r="BZ91" s="304">
        <f>IFERROR(VLOOKUP($AL91,装备!$B:$Q,9,0),0)</f>
        <v>0</v>
      </c>
      <c r="CA91" s="304">
        <f>IFERROR(VLOOKUP($AL91,装备!$B:$Q,10,0),0)</f>
        <v>0</v>
      </c>
      <c r="CB91" s="304">
        <f>IFERROR(VLOOKUP($AL91,装备!$B:$Q,11,0),0)</f>
        <v>1</v>
      </c>
      <c r="CC91" s="304" t="str">
        <f>IFERROR(VLOOKUP($AL91,装备!$B:$Q,12,0),0)</f>
        <v>无</v>
      </c>
      <c r="CD91" s="304">
        <f>IFERROR(VLOOKUP($AL91,装备!$B:$Q,13,0),0)</f>
        <v>0</v>
      </c>
      <c r="CE91" s="304">
        <f>IFERROR(VLOOKUP($AL91,装备!$B:$Q,14,0),0)</f>
        <v>0</v>
      </c>
      <c r="CF91" s="304">
        <f>IFERROR(VLOOKUP($AL91,装备!$B:$Q,16,0),0)</f>
        <v>0</v>
      </c>
      <c r="CG91" s="304">
        <f>IFERROR(VLOOKUP($AL91,装备!$B:$Q,5,0),0)</f>
        <v>0</v>
      </c>
      <c r="CH91" s="304">
        <f>IFERROR(VLOOKUP(AM91,装备!$B:$C,2,0),0)</f>
        <v>4</v>
      </c>
      <c r="CI91" s="304">
        <f>IFERROR(VLOOKUP($AM91,装备!$B:$Q,5,0),0)</f>
        <v>0</v>
      </c>
      <c r="CJ91" s="304">
        <f>IFERROR(VLOOKUP($AM91,装备!$B:$Q,6,0),0)</f>
        <v>20</v>
      </c>
      <c r="CK91" s="304">
        <f>IFERROR(VLOOKUP($AM91,装备!$B:$Q,7,0),0)</f>
        <v>0</v>
      </c>
      <c r="CL91" s="304">
        <f>IFERROR(VLOOKUP($AM91,装备!$B:$Q,8,0),0)</f>
        <v>0</v>
      </c>
      <c r="CM91" s="304">
        <f>IFERROR(VLOOKUP($AM91,装备!$B:$Q,9,0),0)</f>
        <v>0</v>
      </c>
      <c r="CN91" s="304">
        <f>IFERROR(VLOOKUP($AM91,装备!$B:$Q,10,0),0)</f>
        <v>0</v>
      </c>
      <c r="CO91" s="304">
        <f>IFERROR(VLOOKUP($AM91,装备!$B:$Q,11,0),0)</f>
        <v>0</v>
      </c>
      <c r="CP91" s="304" t="str">
        <f>IFERROR(VLOOKUP($AM91,装备!$B:$Q,12,0),0)</f>
        <v>长</v>
      </c>
      <c r="CQ91" s="304">
        <f>IFERROR(VLOOKUP($AM91,装备!$B:$Q,13,0),0)</f>
        <v>0</v>
      </c>
      <c r="CR91" s="304">
        <f>IFERROR(VLOOKUP($AM91,装备!$B:$Q,14,0),0)</f>
        <v>0</v>
      </c>
      <c r="CS91" s="304">
        <f>IFERROR(VLOOKUP($AM91,装备!$B:$Q,16,0),0)</f>
        <v>6</v>
      </c>
      <c r="CT91" s="304">
        <f>IFERROR(VLOOKUP($AM91,装备!$B:$Q,5,0),0)</f>
        <v>0</v>
      </c>
      <c r="CU91" s="304">
        <f>IFERROR(VLOOKUP(AN91,装备!$B:$C,2,0),0)</f>
        <v>4</v>
      </c>
      <c r="CV91" s="304">
        <f>IFERROR(VLOOKUP($AN91,装备!$B:$Q,5,0),0)</f>
        <v>0</v>
      </c>
      <c r="CW91" s="304">
        <f>IFERROR(VLOOKUP($AN91,装备!$B:$Q,6,0),0)</f>
        <v>24</v>
      </c>
      <c r="CX91" s="304">
        <f>IFERROR(VLOOKUP($AN91,装备!$B:$Q,7,0),0)</f>
        <v>0</v>
      </c>
      <c r="CY91" s="304">
        <f>IFERROR(VLOOKUP($AN91,装备!$B:$Q,8,0),0)</f>
        <v>0</v>
      </c>
      <c r="CZ91" s="304">
        <f>IFERROR(VLOOKUP($AN91,装备!$B:$Q,9,0),0)</f>
        <v>0</v>
      </c>
      <c r="DA91" s="304">
        <f>IFERROR(VLOOKUP($AN91,装备!$B:$Q,10,0),0)</f>
        <v>0</v>
      </c>
      <c r="DB91" s="304">
        <f>IFERROR(VLOOKUP($AN91,装备!$B:$Q,11,0),0)</f>
        <v>0</v>
      </c>
      <c r="DC91" s="304" t="str">
        <f>IFERROR(VLOOKUP($AN91,装备!$B:$Q,12,0),0)</f>
        <v>长</v>
      </c>
      <c r="DD91" s="304">
        <f>IFERROR(VLOOKUP($AN91,装备!$B:$Q,13,0),0)</f>
        <v>0</v>
      </c>
      <c r="DE91" s="304">
        <f>IFERROR(VLOOKUP($AN91,装备!$B:$Q,14,0),0)</f>
        <v>0</v>
      </c>
      <c r="DF91" s="304">
        <f>IFERROR(VLOOKUP($AN91,装备!$B:$Q,16,0),0)</f>
        <v>5</v>
      </c>
      <c r="DG91" s="304">
        <f>IFERROR(VLOOKUP($AN91,装备!$B:$Q,5,0),0)</f>
        <v>0</v>
      </c>
      <c r="DH91" s="304">
        <f>IFERROR(VLOOKUP(AO91,装备!$B:$C,2,0),0)</f>
        <v>0</v>
      </c>
      <c r="DI91" s="304">
        <f>IFERROR(VLOOKUP($AO91,装备!$B:$Q,5,0),0)</f>
        <v>0</v>
      </c>
      <c r="DJ91" s="304">
        <f>IFERROR(VLOOKUP($AO91,装备!$B:$Q,6,0),0)</f>
        <v>0</v>
      </c>
      <c r="DK91" s="304">
        <f>IFERROR(VLOOKUP($AO91,装备!$B:$Q,7,0),0)</f>
        <v>0</v>
      </c>
      <c r="DL91" s="304">
        <f>IFERROR(VLOOKUP($AO91,装备!$B:$Q,8,0),0)</f>
        <v>0</v>
      </c>
      <c r="DM91" s="304">
        <f>IFERROR(VLOOKUP($AO91,装备!$B:$Q,9,0),0)</f>
        <v>0</v>
      </c>
      <c r="DN91" s="304">
        <f>IFERROR(VLOOKUP($AO91,装备!$B:$Q,10,0),0)</f>
        <v>0</v>
      </c>
      <c r="DO91" s="304">
        <f>IFERROR(VLOOKUP($AO91,装备!$B:$Q,11,0),0)</f>
        <v>0</v>
      </c>
      <c r="DP91" s="304">
        <f>IFERROR(VLOOKUP($AO91,装备!$B:$Q,12,0),0)</f>
        <v>0</v>
      </c>
      <c r="DQ91" s="304">
        <f>IFERROR(VLOOKUP($AO91,装备!$B:$Q,13,0),0)</f>
        <v>0</v>
      </c>
      <c r="DR91" s="304">
        <f>IFERROR(VLOOKUP($AO91,装备!$B:$Q,14,0),0)</f>
        <v>0</v>
      </c>
      <c r="DS91" s="304">
        <f>IFERROR(VLOOKUP($AO91,装备!$B:$Q,16,0),0)</f>
        <v>0</v>
      </c>
      <c r="DT91" s="304">
        <f>IFERROR(VLOOKUP($AO91,装备!$B:$Q,5,0),0)</f>
        <v>0</v>
      </c>
    </row>
    <row r="92" spans="1:124" ht="40.5">
      <c r="A92" s="301">
        <f>改造舰娘!$A88</f>
        <v>11010513</v>
      </c>
      <c r="B92" s="354" t="s">
        <v>625</v>
      </c>
      <c r="C92" s="323"/>
      <c r="D92" s="323">
        <f t="shared" si="1"/>
        <v>110</v>
      </c>
      <c r="E92" s="303">
        <f>改造舰娘!$C88</f>
        <v>6</v>
      </c>
      <c r="F92" s="304" t="str">
        <f>改造舰娘!$D88</f>
        <v>战列</v>
      </c>
      <c r="G92" s="304" t="str">
        <f>改造舰娘!$E88</f>
        <v>大型</v>
      </c>
      <c r="H92" s="304" t="str">
        <f>改造舰娘!$F88</f>
        <v>主力舰</v>
      </c>
      <c r="I92" s="452">
        <f>改造舰娘!$AR88</f>
        <v>4</v>
      </c>
      <c r="J92" s="304" t="str">
        <f>改造舰娘!$G88</f>
        <v>英国</v>
      </c>
      <c r="K92" s="312">
        <f>改造舰娘!$H88+(BV92+CI92+CV92+DI92)*$C$2</f>
        <v>90</v>
      </c>
      <c r="L92" s="304">
        <f>改造舰娘!$I88</f>
        <v>2</v>
      </c>
      <c r="M92" s="304">
        <f>改造舰娘!$J88</f>
        <v>4</v>
      </c>
      <c r="N92" s="518">
        <f>改造舰娘!$K88</f>
        <v>4</v>
      </c>
      <c r="O92" s="304">
        <f>改造舰娘!$L88+((CE92+CR92+DE92+DR92)*$C$2)</f>
        <v>15</v>
      </c>
      <c r="P92" s="304" t="str">
        <f>IF($C$2=1,(IF(ISERROR(FIND("超长",改造舰娘!$M88&amp;CC92&amp;CP92&amp;DC92&amp;DP92,1)),IF(ISERROR(FIND("长",改造舰娘!$M88&amp;CC92&amp;CP92&amp;DC92&amp;DP92,1)),IF(ISERROR(FIND("中",改造舰娘!$M88&amp;CC92&amp;CP92&amp;DC92&amp;DP92,1)),IF(ISERROR(FIND("短",改造舰娘!$M88&amp;CC92&amp;CP92&amp;DC92&amp;DP92,1)),IF(ISERROR(FIND("无",改造舰娘!$M88&amp;CC92&amp;CP92&amp;DC92&amp;DP92,1)),0,"无"),"短"),"中"),"长"),"超长")),改造舰娘!$M88)</f>
        <v>长</v>
      </c>
      <c r="Q92" s="303">
        <f>改造舰娘!$N88</f>
        <v>30</v>
      </c>
      <c r="R92" s="304">
        <f>(改造舰娘!$P88)+(改造舰娘!$Q88)*$C$3+((BW92+CJ92+CW92+DJ92)*$C$2)</f>
        <v>96</v>
      </c>
      <c r="S92" s="304">
        <f>(改造舰娘!$R88)+(改造舰娘!$S88)*$C$3+((BY92+CL92+CY92+DL92)*$C$2)</f>
        <v>0</v>
      </c>
      <c r="T92" s="304">
        <f>(改造舰娘!$T88)+(改造舰娘!$U88)*$C$3+((BX92+CK92+CX92+DK92)*$C$2)</f>
        <v>101</v>
      </c>
      <c r="U92" s="304">
        <f>(改造舰娘!$V88)+(改造舰娘!$W88)*$C$3+((CG92+CT92+DG92+DT92)*$C$2)</f>
        <v>115</v>
      </c>
      <c r="V92" s="305">
        <f>INT((((改造舰娘!$Y88)-(改造舰娘!$X88))*(((IF(D92=0,C92,D92))-1)/99))+改造舰娘!$X88)+((CB92+CO92+DB92+DO92)*$C$2)</f>
        <v>102</v>
      </c>
      <c r="W92" s="304">
        <f>INT((((改造舰娘!$AA88)-(改造舰娘!$Z88))*(((IF(D92=0,C92,D92))-1)/99))+改造舰娘!$Z88)+((CD92+CQ92+DD92+DQ92)*$C$2)</f>
        <v>56</v>
      </c>
      <c r="X92" s="304">
        <f>INT((((改造舰娘!$AC88)-(改造舰娘!$AB88))*(((IF(D92=0,C92,D92))-1)/99))+改造舰娘!$AB88)+((CA92+CN92+DA92+DN92)*$C$2)</f>
        <v>50</v>
      </c>
      <c r="Y92" s="303">
        <f>INT((((改造舰娘!$AE88)-(改造舰娘!$AD88))*(((IF(D92=0,C92,D92))-1)/99))+改造舰娘!$AD88)+((BZ92+CM92+CZ92+DM92)*$C$2)</f>
        <v>0</v>
      </c>
      <c r="Z92" s="474">
        <f>IF(改造舰娘!$AF88=0,"",改造舰娘!$AF88)</f>
        <v>3</v>
      </c>
      <c r="AA92" s="304">
        <f>IF(改造舰娘!$AG88="","",改造舰娘!$AG88)</f>
        <v>3</v>
      </c>
      <c r="AB92" s="304">
        <f>IF(改造舰娘!$AH88="","",改造舰娘!$AH88)</f>
        <v>3</v>
      </c>
      <c r="AC92" s="304">
        <f>IF(改造舰娘!$AI88="","",改造舰娘!$AI88)</f>
        <v>3</v>
      </c>
      <c r="AD92" s="304">
        <f>IF(改造舰娘!$AJ88="","",改造舰娘!$AJ88)</f>
        <v>12</v>
      </c>
      <c r="AE92" s="305">
        <f>IF(改造舰娘!$AK88="","",改造舰娘!$AK88)</f>
        <v>0</v>
      </c>
      <c r="AF92" s="304" t="str">
        <f>IF(改造舰娘!$AL88="","",改造舰娘!$AL88)</f>
        <v/>
      </c>
      <c r="AG92" s="304" t="str">
        <f>IF(改造舰娘!$AM88="","",改造舰娘!$AM88)</f>
        <v/>
      </c>
      <c r="AH92" s="304" t="str">
        <f>IF(改造舰娘!$AN88="","",改造舰娘!$AN88)</f>
        <v/>
      </c>
      <c r="AI92" s="304" t="str">
        <f>IF(改造舰娘!$AO88="","",改造舰娘!$AO88)</f>
        <v/>
      </c>
      <c r="AJ92" s="304" t="str">
        <f>IF(改造舰娘!$AP88="","",改造舰娘!$AP88)</f>
        <v/>
      </c>
      <c r="AK92" s="303" t="str">
        <f>IF(改造舰娘!$AQ88="","",改造舰娘!$AQ88)</f>
        <v/>
      </c>
      <c r="AL92" s="306" t="str">
        <f>IF(改造舰娘!$AS88="","",改造舰娘!$AS88)</f>
        <v>E国双联15英寸炮(改)</v>
      </c>
      <c r="AM92" s="306" t="str">
        <f>IF(改造舰娘!$AT88="","",改造舰娘!$AT88)</f>
        <v>275火控雷达</v>
      </c>
      <c r="AN92" s="306" t="str">
        <f>IF(改造舰娘!$AU88="","",改造舰娘!$AU88)</f>
        <v>食蚜蝇直升机</v>
      </c>
      <c r="AO92" s="306" t="str">
        <f>IF(改造舰娘!$AV88="","",改造舰娘!$AV88)</f>
        <v>梳妆台</v>
      </c>
      <c r="AP92" s="307" t="str">
        <f>IF(改造舰娘!$AW88="","",改造舰娘!$AW88)</f>
        <v>皇家游轮(3级)：战斗点距离出发点越远战斗力越高，每阶段装甲，对空，命中，火力，暴击率，回避提升3点，演习时获得第五节点效果，同时经验增加9%。</v>
      </c>
      <c r="AQ92" s="308" t="str">
        <f>IF(改造舰娘!$AX88="","",改造舰娘!$AX88)</f>
        <v/>
      </c>
      <c r="AR92" s="304">
        <f>IF(改造舰娘!$AY88="","",改造舰娘!$AY88)</f>
        <v>90</v>
      </c>
      <c r="AS92" s="304">
        <f>IF(改造舰娘!$AZ88="","",改造舰娘!$AZ88)</f>
        <v>140</v>
      </c>
      <c r="AT92" s="304">
        <f>IF(改造舰娘!$BA88="","",改造舰娘!$BA88)</f>
        <v>4.2</v>
      </c>
      <c r="AU92" s="304">
        <f>IF(改造舰娘!$BB88="","",改造舰娘!$BB88)</f>
        <v>8</v>
      </c>
      <c r="AV92" s="305">
        <f>IF((改造舰娘!$BG88+改造舰娘!$BK88*$C$4)=0,"",(改造舰娘!$BG88+改造舰娘!$BK88*$C$4))</f>
        <v>66</v>
      </c>
      <c r="AW92" s="304">
        <f>IF((改造舰娘!$BH88+改造舰娘!$BL88*$C$4)=0,"",(改造舰娘!$BH88+改造舰娘!$BL88*$C$4))</f>
        <v>73</v>
      </c>
      <c r="AX92" s="304">
        <f>IF((改造舰娘!$BI88+改造舰娘!$BM88*$C$4)=0,"",(改造舰娘!$BI88+改造舰娘!$BM88*$C$4))</f>
        <v>98</v>
      </c>
      <c r="AY92" s="303">
        <f>IF((改造舰娘!$BJ88+改造舰娘!$BN88*$C$4)=0,"",(改造舰娘!$BJ88+改造舰娘!$BN88*$C$4))</f>
        <v>16</v>
      </c>
      <c r="AZ92" s="500">
        <f>IF(改造舰娘!BC88="","",改造舰娘!BC88)</f>
        <v>81</v>
      </c>
      <c r="BA92" s="500">
        <f>IF(改造舰娘!BD88="","",改造舰娘!BD88)</f>
        <v>0</v>
      </c>
      <c r="BB92" s="500">
        <f>IF(改造舰娘!BE88="","",改造舰娘!BE88)</f>
        <v>81</v>
      </c>
      <c r="BC92" s="498">
        <f>IF(改造舰娘!BF88="","",改造舰娘!BF88)</f>
        <v>92</v>
      </c>
      <c r="BD92" s="125" t="s">
        <v>5617</v>
      </c>
      <c r="BE92" s="339" t="b">
        <f>IF(改造舰娘!$BP88="","")</f>
        <v>0</v>
      </c>
      <c r="BF92" s="306" t="b">
        <f>IF(改造舰娘!$BQ88="","")</f>
        <v>0</v>
      </c>
      <c r="BG92" s="329" t="str">
        <f>IF(改造舰娘!$BR88="","")</f>
        <v/>
      </c>
      <c r="BH92" s="340" t="str">
        <f>IF(改造舰娘!$BS88="","")</f>
        <v/>
      </c>
      <c r="BU92" s="304">
        <f>IFERROR(VLOOKUP(AL92,装备!$B:$C,2,0),0)</f>
        <v>5</v>
      </c>
      <c r="BV92" s="304">
        <f>IFERROR(VLOOKUP($AL92,装备!$B:$Q,5,0),0)</f>
        <v>0</v>
      </c>
      <c r="BW92" s="304">
        <f>IFERROR(VLOOKUP($AL92,装备!$B:$Q,6,0),0)</f>
        <v>19</v>
      </c>
      <c r="BX92" s="304">
        <f>IFERROR(VLOOKUP($AL92,装备!$B:$Q,7,0),0)</f>
        <v>0</v>
      </c>
      <c r="BY92" s="304">
        <f>IFERROR(VLOOKUP($AL92,装备!$B:$Q,8,0),0)</f>
        <v>0</v>
      </c>
      <c r="BZ92" s="304">
        <f>IFERROR(VLOOKUP($AL92,装备!$B:$Q,9,0),0)</f>
        <v>0</v>
      </c>
      <c r="CA92" s="304">
        <f>IFERROR(VLOOKUP($AL92,装备!$B:$Q,10,0),0)</f>
        <v>0</v>
      </c>
      <c r="CB92" s="304">
        <f>IFERROR(VLOOKUP($AL92,装备!$B:$Q,11,0),0)</f>
        <v>2</v>
      </c>
      <c r="CC92" s="304" t="str">
        <f>IFERROR(VLOOKUP($AL92,装备!$B:$Q,12,0),0)</f>
        <v>长</v>
      </c>
      <c r="CD92" s="304">
        <f>IFERROR(VLOOKUP($AL92,装备!$B:$Q,13,0),0)</f>
        <v>0</v>
      </c>
      <c r="CE92" s="304">
        <f>IFERROR(VLOOKUP($AL92,装备!$B:$Q,14,0),0)</f>
        <v>0</v>
      </c>
      <c r="CF92" s="304">
        <f>IFERROR(VLOOKUP($AL92,装备!$B:$Q,16,0),0)</f>
        <v>0</v>
      </c>
      <c r="CG92" s="304">
        <f>IFERROR(VLOOKUP($AL92,装备!$B:$Q,5,0),0)</f>
        <v>0</v>
      </c>
      <c r="CH92" s="304">
        <f>IFERROR(VLOOKUP(AM92,装备!$B:$C,2,0),0)</f>
        <v>6</v>
      </c>
      <c r="CI92" s="304">
        <f>IFERROR(VLOOKUP($AM92,装备!$B:$Q,5,0),0)</f>
        <v>0</v>
      </c>
      <c r="CJ92" s="304">
        <f>IFERROR(VLOOKUP($AM92,装备!$B:$Q,6,0),0)</f>
        <v>0</v>
      </c>
      <c r="CK92" s="304">
        <f>IFERROR(VLOOKUP($AM92,装备!$B:$Q,7,0),0)</f>
        <v>0</v>
      </c>
      <c r="CL92" s="304">
        <f>IFERROR(VLOOKUP($AM92,装备!$B:$Q,8,0),0)</f>
        <v>0</v>
      </c>
      <c r="CM92" s="304">
        <f>IFERROR(VLOOKUP($AM92,装备!$B:$Q,9,0),0)</f>
        <v>0</v>
      </c>
      <c r="CN92" s="304">
        <f>IFERROR(VLOOKUP($AM92,装备!$B:$Q,10,0),0)</f>
        <v>0</v>
      </c>
      <c r="CO92" s="304">
        <f>IFERROR(VLOOKUP($AM92,装备!$B:$Q,11,0),0)</f>
        <v>6</v>
      </c>
      <c r="CP92" s="304" t="str">
        <f>IFERROR(VLOOKUP($AM92,装备!$B:$Q,12,0),0)</f>
        <v>无</v>
      </c>
      <c r="CQ92" s="304">
        <f>IFERROR(VLOOKUP($AM92,装备!$B:$Q,13,0),0)</f>
        <v>0</v>
      </c>
      <c r="CR92" s="304">
        <f>IFERROR(VLOOKUP($AM92,装备!$B:$Q,14,0),0)</f>
        <v>0</v>
      </c>
      <c r="CS92" s="304">
        <f>IFERROR(VLOOKUP($AM92,装备!$B:$Q,16,0),0)</f>
        <v>9</v>
      </c>
      <c r="CT92" s="304">
        <f>IFERROR(VLOOKUP($AM92,装备!$B:$Q,5,0),0)</f>
        <v>0</v>
      </c>
      <c r="CU92" s="304">
        <f>IFERROR(VLOOKUP(AN92,装备!$B:$C,2,0),0)</f>
        <v>4</v>
      </c>
      <c r="CV92" s="304">
        <f>IFERROR(VLOOKUP($AN92,装备!$B:$Q,5,0),0)</f>
        <v>0</v>
      </c>
      <c r="CW92" s="304">
        <f>IFERROR(VLOOKUP($AN92,装备!$B:$Q,6,0),0)</f>
        <v>0</v>
      </c>
      <c r="CX92" s="304">
        <f>IFERROR(VLOOKUP($AN92,装备!$B:$Q,7,0),0)</f>
        <v>0</v>
      </c>
      <c r="CY92" s="304">
        <f>IFERROR(VLOOKUP($AN92,装备!$B:$Q,8,0),0)</f>
        <v>0</v>
      </c>
      <c r="CZ92" s="304">
        <f>IFERROR(VLOOKUP($AN92,装备!$B:$Q,9,0),0)</f>
        <v>3</v>
      </c>
      <c r="DA92" s="304">
        <f>IFERROR(VLOOKUP($AN92,装备!$B:$Q,10,0),0)</f>
        <v>2</v>
      </c>
      <c r="DB92" s="304">
        <f>IFERROR(VLOOKUP($AN92,装备!$B:$Q,11,0),0)</f>
        <v>0</v>
      </c>
      <c r="DC92" s="304" t="str">
        <f>IFERROR(VLOOKUP($AN92,装备!$B:$Q,12,0),0)</f>
        <v>无</v>
      </c>
      <c r="DD92" s="304">
        <f>IFERROR(VLOOKUP($AN92,装备!$B:$Q,13,0),0)</f>
        <v>0</v>
      </c>
      <c r="DE92" s="304">
        <f>IFERROR(VLOOKUP($AN92,装备!$B:$Q,14,0),0)</f>
        <v>1</v>
      </c>
      <c r="DF92" s="304">
        <f>IFERROR(VLOOKUP($AN92,装备!$B:$Q,16,0),0)</f>
        <v>0</v>
      </c>
      <c r="DG92" s="304">
        <f>IFERROR(VLOOKUP($AN92,装备!$B:$Q,5,0),0)</f>
        <v>0</v>
      </c>
      <c r="DH92" s="304">
        <f>IFERROR(VLOOKUP(AO92,装备!$B:$C,2,0),0)</f>
        <v>5</v>
      </c>
      <c r="DI92" s="304">
        <f>IFERROR(VLOOKUP($AO92,装备!$B:$Q,5,0),0)</f>
        <v>0</v>
      </c>
      <c r="DJ92" s="304">
        <f>IFERROR(VLOOKUP($AO92,装备!$B:$Q,6,0),0)</f>
        <v>0</v>
      </c>
      <c r="DK92" s="304">
        <f>IFERROR(VLOOKUP($AO92,装备!$B:$Q,7,0),0)</f>
        <v>3</v>
      </c>
      <c r="DL92" s="304">
        <f>IFERROR(VLOOKUP($AO92,装备!$B:$Q,8,0),0)</f>
        <v>0</v>
      </c>
      <c r="DM92" s="304">
        <f>IFERROR(VLOOKUP($AO92,装备!$B:$Q,9,0),0)</f>
        <v>0</v>
      </c>
      <c r="DN92" s="304">
        <f>IFERROR(VLOOKUP($AO92,装备!$B:$Q,10,0),0)</f>
        <v>0</v>
      </c>
      <c r="DO92" s="304">
        <f>IFERROR(VLOOKUP($AO92,装备!$B:$Q,11,0),0)</f>
        <v>3</v>
      </c>
      <c r="DP92" s="304" t="str">
        <f>IFERROR(VLOOKUP($AO92,装备!$B:$Q,12,0),0)</f>
        <v>无</v>
      </c>
      <c r="DQ92" s="304">
        <f>IFERROR(VLOOKUP($AO92,装备!$B:$Q,13,0),0)</f>
        <v>0</v>
      </c>
      <c r="DR92" s="304">
        <f>IFERROR(VLOOKUP($AO92,装备!$B:$Q,14,0),0)</f>
        <v>0</v>
      </c>
      <c r="DS92" s="304">
        <f>IFERROR(VLOOKUP($AO92,装备!$B:$Q,16,0),0)</f>
        <v>0</v>
      </c>
      <c r="DT92" s="304">
        <f>IFERROR(VLOOKUP($AO92,装备!$B:$Q,5,0),0)</f>
        <v>0</v>
      </c>
    </row>
    <row r="93" spans="1:124" ht="27">
      <c r="A93" s="301">
        <f>改造舰娘!$A89</f>
        <v>11010613</v>
      </c>
      <c r="B93" s="354" t="s">
        <v>626</v>
      </c>
      <c r="C93" s="323"/>
      <c r="D93" s="323">
        <f t="shared" si="1"/>
        <v>110</v>
      </c>
      <c r="E93" s="303">
        <f>改造舰娘!$C89</f>
        <v>4</v>
      </c>
      <c r="F93" s="304" t="str">
        <f>改造舰娘!$D89</f>
        <v>战列</v>
      </c>
      <c r="G93" s="304" t="str">
        <f>改造舰娘!$E89</f>
        <v>大型</v>
      </c>
      <c r="H93" s="304" t="str">
        <f>改造舰娘!$F89</f>
        <v>主力舰</v>
      </c>
      <c r="I93" s="452">
        <f>改造舰娘!$AR89</f>
        <v>4</v>
      </c>
      <c r="J93" s="304" t="str">
        <f>改造舰娘!$G89</f>
        <v>美国</v>
      </c>
      <c r="K93" s="312">
        <f>改造舰娘!$H89+(BV93+CI93+CV93+DI93)*$C$2</f>
        <v>75</v>
      </c>
      <c r="L93" s="304">
        <f>改造舰娘!$I89</f>
        <v>1</v>
      </c>
      <c r="M93" s="304">
        <f>改造舰娘!$J89</f>
        <v>3</v>
      </c>
      <c r="N93" s="518">
        <f>改造舰娘!$K89</f>
        <v>2</v>
      </c>
      <c r="O93" s="304">
        <f>改造舰娘!$L89+((CE93+CR93+DE93+DR93)*$C$2)</f>
        <v>20</v>
      </c>
      <c r="P93" s="304" t="str">
        <f>IF($C$2=1,(IF(ISERROR(FIND("超长",改造舰娘!$M89&amp;CC93&amp;CP93&amp;DC93&amp;DP93,1)),IF(ISERROR(FIND("长",改造舰娘!$M89&amp;CC93&amp;CP93&amp;DC93&amp;DP93,1)),IF(ISERROR(FIND("中",改造舰娘!$M89&amp;CC93&amp;CP93&amp;DC93&amp;DP93,1)),IF(ISERROR(FIND("短",改造舰娘!$M89&amp;CC93&amp;CP93&amp;DC93&amp;DP93,1)),IF(ISERROR(FIND("无",改造舰娘!$M89&amp;CC93&amp;CP93&amp;DC93&amp;DP93,1)),0,"无"),"短"),"中"),"长"),"超长")),改造舰娘!$M89)</f>
        <v>长</v>
      </c>
      <c r="Q93" s="303">
        <f>改造舰娘!$N89</f>
        <v>21</v>
      </c>
      <c r="R93" s="304">
        <f>(改造舰娘!$P89)+(改造舰娘!$Q89)*$C$3+((BW93+CJ93+CW93+DJ93)*$C$2)</f>
        <v>100</v>
      </c>
      <c r="S93" s="304">
        <f>(改造舰娘!$R89)+(改造舰娘!$S89)*$C$3+((BY93+CL93+CY93+DL93)*$C$2)</f>
        <v>0</v>
      </c>
      <c r="T93" s="304">
        <f>(改造舰娘!$T89)+(改造舰娘!$U89)*$C$3+((BX93+CK93+CX93+DK93)*$C$2)</f>
        <v>96</v>
      </c>
      <c r="U93" s="304">
        <f>(改造舰娘!$V89)+(改造舰娘!$W89)*$C$3+((CG93+CT93+DG93+DT93)*$C$2)</f>
        <v>96</v>
      </c>
      <c r="V93" s="305">
        <f>INT((((改造舰娘!$Y89)-(改造舰娘!$X89))*(((IF(D93=0,C93,D93))-1)/99))+改造舰娘!$X89)+((CB93+CO93+DB93+DO93)*$C$2)</f>
        <v>100</v>
      </c>
      <c r="W93" s="304">
        <f>INT((((改造舰娘!$AA89)-(改造舰娘!$Z89))*(((IF(D93=0,C93,D93))-1)/99))+改造舰娘!$Z89)+((CD93+CQ93+DD93+DQ93)*$C$2)</f>
        <v>44</v>
      </c>
      <c r="X93" s="304">
        <f>INT((((改造舰娘!$AC89)-(改造舰娘!$AB89))*(((IF(D93=0,C93,D93))-1)/99))+改造舰娘!$AB89)+((CA93+CN93+DA93+DN93)*$C$2)</f>
        <v>47</v>
      </c>
      <c r="Y93" s="303">
        <f>INT((((改造舰娘!$AE89)-(改造舰娘!$AD89))*(((IF(D93=0,C93,D93))-1)/99))+改造舰娘!$AD89)+((BZ93+CM93+CZ93+DM93)*$C$2)</f>
        <v>0</v>
      </c>
      <c r="Z93" s="474">
        <f>IF(改造舰娘!$AF89=0,"",改造舰娘!$AF89)</f>
        <v>4</v>
      </c>
      <c r="AA93" s="304">
        <f>IF(改造舰娘!$AG89="","",改造舰娘!$AG89)</f>
        <v>4</v>
      </c>
      <c r="AB93" s="304">
        <f>IF(改造舰娘!$AH89="","",改造舰娘!$AH89)</f>
        <v>4</v>
      </c>
      <c r="AC93" s="304">
        <f>IF(改造舰娘!$AI89="","",改造舰娘!$AI89)</f>
        <v>4</v>
      </c>
      <c r="AD93" s="304">
        <f>IF(改造舰娘!$AJ89="","",改造舰娘!$AJ89)</f>
        <v>16</v>
      </c>
      <c r="AE93" s="305">
        <f>IF(改造舰娘!$AK89="","",改造舰娘!$AK89)</f>
        <v>0</v>
      </c>
      <c r="AF93" s="304" t="str">
        <f>IF(改造舰娘!$AL89="","",改造舰娘!$AL89)</f>
        <v/>
      </c>
      <c r="AG93" s="304" t="str">
        <f>IF(改造舰娘!$AM89="","",改造舰娘!$AM89)</f>
        <v/>
      </c>
      <c r="AH93" s="304" t="str">
        <f>IF(改造舰娘!$AN89="","",改造舰娘!$AN89)</f>
        <v/>
      </c>
      <c r="AI93" s="304" t="str">
        <f>IF(改造舰娘!$AO89="","",改造舰娘!$AO89)</f>
        <v/>
      </c>
      <c r="AJ93" s="304" t="str">
        <f>IF(改造舰娘!$AP89="","",改造舰娘!$AP89)</f>
        <v/>
      </c>
      <c r="AK93" s="303" t="str">
        <f>IF(改造舰娘!$AQ89="","",改造舰娘!$AQ89)</f>
        <v/>
      </c>
      <c r="AL93" s="306" t="str">
        <f>IF(改造舰娘!$AS89="","",改造舰娘!$AS89)</f>
        <v>U国三联14英寸炮（改）</v>
      </c>
      <c r="AM93" s="306" t="str">
        <f>IF(改造舰娘!$AT89="","",改造舰娘!$AT89)</f>
        <v>先进型火控雷达</v>
      </c>
      <c r="AN93" s="306" t="str">
        <f>IF(改造舰娘!$AU89="","",改造舰娘!$AU89)</f>
        <v/>
      </c>
      <c r="AO93" s="306" t="str">
        <f>IF(改造舰娘!$AV89="","",改造舰娘!$AV89)</f>
        <v/>
      </c>
      <c r="AP93" s="307" t="str">
        <f>IF(改造舰娘!$AW89="","",改造舰娘!$AW89)</f>
        <v>最后的T字(3级)：T优时，自身基础火力值提升40%，基础命中值提升40%。</v>
      </c>
      <c r="AQ93" s="308" t="str">
        <f>IF(改造舰娘!$AX89="","",改造舰娘!$AX89)</f>
        <v/>
      </c>
      <c r="AR93" s="304">
        <f>IF(改造舰娘!$AY89="","",改造舰娘!$AY89)</f>
        <v>85</v>
      </c>
      <c r="AS93" s="304">
        <f>IF(改造舰娘!$AZ89="","",改造舰娘!$AZ89)</f>
        <v>125</v>
      </c>
      <c r="AT93" s="304">
        <f>IF(改造舰娘!$BA89="","",改造舰娘!$BA89)</f>
        <v>2.5</v>
      </c>
      <c r="AU93" s="304">
        <f>IF(改造舰娘!$BB89="","",改造舰娘!$BB89)</f>
        <v>5.0999999999999996</v>
      </c>
      <c r="AV93" s="305">
        <f>IF((改造舰娘!$BG89+改造舰娘!$BK89*$C$4)=0,"",(改造舰娘!$BG89+改造舰娘!$BK89*$C$4))</f>
        <v>50</v>
      </c>
      <c r="AW93" s="304">
        <f>IF((改造舰娘!$BH89+改造舰娘!$BL89*$C$4)=0,"",(改造舰娘!$BH89+改造舰娘!$BL89*$C$4))</f>
        <v>75</v>
      </c>
      <c r="AX93" s="304">
        <f>IF((改造舰娘!$BI89+改造舰娘!$BM89*$C$4)=0,"",(改造舰娘!$BI89+改造舰娘!$BM89*$C$4))</f>
        <v>105</v>
      </c>
      <c r="AY93" s="303">
        <f>IF((改造舰娘!$BJ89+改造舰娘!$BN89*$C$4)=0,"",(改造舰娘!$BJ89+改造舰娘!$BN89*$C$4))</f>
        <v>30</v>
      </c>
      <c r="AZ93" s="500">
        <f>IF(改造舰娘!BC89="","",改造舰娘!BC89)</f>
        <v>80</v>
      </c>
      <c r="BA93" s="500">
        <f>IF(改造舰娘!BD89="","",改造舰娘!BD89)</f>
        <v>0</v>
      </c>
      <c r="BB93" s="500">
        <f>IF(改造舰娘!BE89="","",改造舰娘!BE89)</f>
        <v>76</v>
      </c>
      <c r="BC93" s="498">
        <f>IF(改造舰娘!BF89="","",改造舰娘!BF89)</f>
        <v>69</v>
      </c>
      <c r="BD93" s="125" t="s">
        <v>5618</v>
      </c>
      <c r="BE93" s="339" t="b">
        <f>IF(改造舰娘!$BP89="","")</f>
        <v>0</v>
      </c>
      <c r="BF93" s="306" t="b">
        <f>IF(改造舰娘!$BQ89="","")</f>
        <v>0</v>
      </c>
      <c r="BG93" s="329" t="str">
        <f>IF(改造舰娘!$BR89="","")</f>
        <v/>
      </c>
      <c r="BH93" s="340" t="str">
        <f>IF(改造舰娘!$BS89="","")</f>
        <v/>
      </c>
      <c r="BU93" s="304">
        <f>IFERROR(VLOOKUP(AL93,装备!$B:$C,2,0),0)</f>
        <v>4</v>
      </c>
      <c r="BV93" s="304">
        <f>IFERROR(VLOOKUP($AL93,装备!$B:$Q,5,0),0)</f>
        <v>0</v>
      </c>
      <c r="BW93" s="304">
        <f>IFERROR(VLOOKUP($AL93,装备!$B:$Q,6,0),0)</f>
        <v>19</v>
      </c>
      <c r="BX93" s="304">
        <f>IFERROR(VLOOKUP($AL93,装备!$B:$Q,7,0),0)</f>
        <v>0</v>
      </c>
      <c r="BY93" s="304">
        <f>IFERROR(VLOOKUP($AL93,装备!$B:$Q,8,0),0)</f>
        <v>0</v>
      </c>
      <c r="BZ93" s="304">
        <f>IFERROR(VLOOKUP($AL93,装备!$B:$Q,9,0),0)</f>
        <v>0</v>
      </c>
      <c r="CA93" s="304">
        <f>IFERROR(VLOOKUP($AL93,装备!$B:$Q,10,0),0)</f>
        <v>0</v>
      </c>
      <c r="CB93" s="304">
        <f>IFERROR(VLOOKUP($AL93,装备!$B:$Q,11,0),0)</f>
        <v>3</v>
      </c>
      <c r="CC93" s="304" t="str">
        <f>IFERROR(VLOOKUP($AL93,装备!$B:$Q,12,0),0)</f>
        <v>长</v>
      </c>
      <c r="CD93" s="304">
        <f>IFERROR(VLOOKUP($AL93,装备!$B:$Q,13,0),0)</f>
        <v>0</v>
      </c>
      <c r="CE93" s="304">
        <f>IFERROR(VLOOKUP($AL93,装备!$B:$Q,14,0),0)</f>
        <v>0</v>
      </c>
      <c r="CF93" s="304">
        <f>IFERROR(VLOOKUP($AL93,装备!$B:$Q,16,0),0)</f>
        <v>0</v>
      </c>
      <c r="CG93" s="304">
        <f>IFERROR(VLOOKUP($AL93,装备!$B:$Q,5,0),0)</f>
        <v>0</v>
      </c>
      <c r="CH93" s="304">
        <f>IFERROR(VLOOKUP(AM93,装备!$B:$C,2,0),0)</f>
        <v>5</v>
      </c>
      <c r="CI93" s="304">
        <f>IFERROR(VLOOKUP($AM93,装备!$B:$Q,5,0),0)</f>
        <v>0</v>
      </c>
      <c r="CJ93" s="304">
        <f>IFERROR(VLOOKUP($AM93,装备!$B:$Q,6,0),0)</f>
        <v>0</v>
      </c>
      <c r="CK93" s="304">
        <f>IFERROR(VLOOKUP($AM93,装备!$B:$Q,7,0),0)</f>
        <v>0</v>
      </c>
      <c r="CL93" s="304">
        <f>IFERROR(VLOOKUP($AM93,装备!$B:$Q,8,0),0)</f>
        <v>0</v>
      </c>
      <c r="CM93" s="304">
        <f>IFERROR(VLOOKUP($AM93,装备!$B:$Q,9,0),0)</f>
        <v>0</v>
      </c>
      <c r="CN93" s="304">
        <f>IFERROR(VLOOKUP($AM93,装备!$B:$Q,10,0),0)</f>
        <v>0</v>
      </c>
      <c r="CO93" s="304">
        <f>IFERROR(VLOOKUP($AM93,装备!$B:$Q,11,0),0)</f>
        <v>7</v>
      </c>
      <c r="CP93" s="304" t="str">
        <f>IFERROR(VLOOKUP($AM93,装备!$B:$Q,12,0),0)</f>
        <v>无</v>
      </c>
      <c r="CQ93" s="304">
        <f>IFERROR(VLOOKUP($AM93,装备!$B:$Q,13,0),0)</f>
        <v>0</v>
      </c>
      <c r="CR93" s="304">
        <f>IFERROR(VLOOKUP($AM93,装备!$B:$Q,14,0),0)</f>
        <v>0</v>
      </c>
      <c r="CS93" s="304">
        <f>IFERROR(VLOOKUP($AM93,装备!$B:$Q,16,0),0)</f>
        <v>8</v>
      </c>
      <c r="CT93" s="304">
        <f>IFERROR(VLOOKUP($AM93,装备!$B:$Q,5,0),0)</f>
        <v>0</v>
      </c>
      <c r="CU93" s="304">
        <f>IFERROR(VLOOKUP(AN93,装备!$B:$C,2,0),0)</f>
        <v>0</v>
      </c>
      <c r="CV93" s="304">
        <f>IFERROR(VLOOKUP($AN93,装备!$B:$Q,5,0),0)</f>
        <v>0</v>
      </c>
      <c r="CW93" s="304">
        <f>IFERROR(VLOOKUP($AN93,装备!$B:$Q,6,0),0)</f>
        <v>0</v>
      </c>
      <c r="CX93" s="304">
        <f>IFERROR(VLOOKUP($AN93,装备!$B:$Q,7,0),0)</f>
        <v>0</v>
      </c>
      <c r="CY93" s="304">
        <f>IFERROR(VLOOKUP($AN93,装备!$B:$Q,8,0),0)</f>
        <v>0</v>
      </c>
      <c r="CZ93" s="304">
        <f>IFERROR(VLOOKUP($AN93,装备!$B:$Q,9,0),0)</f>
        <v>0</v>
      </c>
      <c r="DA93" s="304">
        <f>IFERROR(VLOOKUP($AN93,装备!$B:$Q,10,0),0)</f>
        <v>0</v>
      </c>
      <c r="DB93" s="304">
        <f>IFERROR(VLOOKUP($AN93,装备!$B:$Q,11,0),0)</f>
        <v>0</v>
      </c>
      <c r="DC93" s="304">
        <f>IFERROR(VLOOKUP($AN93,装备!$B:$Q,12,0),0)</f>
        <v>0</v>
      </c>
      <c r="DD93" s="304">
        <f>IFERROR(VLOOKUP($AN93,装备!$B:$Q,13,0),0)</f>
        <v>0</v>
      </c>
      <c r="DE93" s="304">
        <f>IFERROR(VLOOKUP($AN93,装备!$B:$Q,14,0),0)</f>
        <v>0</v>
      </c>
      <c r="DF93" s="304">
        <f>IFERROR(VLOOKUP($AN93,装备!$B:$Q,16,0),0)</f>
        <v>0</v>
      </c>
      <c r="DG93" s="304">
        <f>IFERROR(VLOOKUP($AN93,装备!$B:$Q,5,0),0)</f>
        <v>0</v>
      </c>
      <c r="DH93" s="304">
        <f>IFERROR(VLOOKUP(AO93,装备!$B:$C,2,0),0)</f>
        <v>0</v>
      </c>
      <c r="DI93" s="304">
        <f>IFERROR(VLOOKUP($AO93,装备!$B:$Q,5,0),0)</f>
        <v>0</v>
      </c>
      <c r="DJ93" s="304">
        <f>IFERROR(VLOOKUP($AO93,装备!$B:$Q,6,0),0)</f>
        <v>0</v>
      </c>
      <c r="DK93" s="304">
        <f>IFERROR(VLOOKUP($AO93,装备!$B:$Q,7,0),0)</f>
        <v>0</v>
      </c>
      <c r="DL93" s="304">
        <f>IFERROR(VLOOKUP($AO93,装备!$B:$Q,8,0),0)</f>
        <v>0</v>
      </c>
      <c r="DM93" s="304">
        <f>IFERROR(VLOOKUP($AO93,装备!$B:$Q,9,0),0)</f>
        <v>0</v>
      </c>
      <c r="DN93" s="304">
        <f>IFERROR(VLOOKUP($AO93,装备!$B:$Q,10,0),0)</f>
        <v>0</v>
      </c>
      <c r="DO93" s="304">
        <f>IFERROR(VLOOKUP($AO93,装备!$B:$Q,11,0),0)</f>
        <v>0</v>
      </c>
      <c r="DP93" s="304">
        <f>IFERROR(VLOOKUP($AO93,装备!$B:$Q,12,0),0)</f>
        <v>0</v>
      </c>
      <c r="DQ93" s="304">
        <f>IFERROR(VLOOKUP($AO93,装备!$B:$Q,13,0),0)</f>
        <v>0</v>
      </c>
      <c r="DR93" s="304">
        <f>IFERROR(VLOOKUP($AO93,装备!$B:$Q,14,0),0)</f>
        <v>0</v>
      </c>
      <c r="DS93" s="304">
        <f>IFERROR(VLOOKUP($AO93,装备!$B:$Q,16,0),0)</f>
        <v>0</v>
      </c>
      <c r="DT93" s="304">
        <f>IFERROR(VLOOKUP($AO93,装备!$B:$Q,5,0),0)</f>
        <v>0</v>
      </c>
    </row>
    <row r="94" spans="1:124" ht="27">
      <c r="A94" s="301">
        <f>改造舰娘!$A90</f>
        <v>11010713</v>
      </c>
      <c r="B94" s="354" t="s">
        <v>178</v>
      </c>
      <c r="C94" s="323"/>
      <c r="D94" s="323">
        <f t="shared" si="1"/>
        <v>110</v>
      </c>
      <c r="E94" s="303">
        <f>改造舰娘!$C90</f>
        <v>4</v>
      </c>
      <c r="F94" s="304" t="str">
        <f>改造舰娘!$D90</f>
        <v>战列</v>
      </c>
      <c r="G94" s="304" t="str">
        <f>改造舰娘!$E90</f>
        <v>大型</v>
      </c>
      <c r="H94" s="304" t="str">
        <f>改造舰娘!$F90</f>
        <v>主力舰</v>
      </c>
      <c r="I94" s="452">
        <f>改造舰娘!$AR90</f>
        <v>4</v>
      </c>
      <c r="J94" s="304" t="str">
        <f>改造舰娘!$G90</f>
        <v>美国</v>
      </c>
      <c r="K94" s="312">
        <f>改造舰娘!$H90+(BV94+CI94+CV94+DI94)*$C$2</f>
        <v>75</v>
      </c>
      <c r="L94" s="304">
        <f>改造舰娘!$I90</f>
        <v>1</v>
      </c>
      <c r="M94" s="304">
        <f>改造舰娘!$J90</f>
        <v>3</v>
      </c>
      <c r="N94" s="518">
        <f>改造舰娘!$K90</f>
        <v>2</v>
      </c>
      <c r="O94" s="304">
        <f>改造舰娘!$L90+((CE94+CR94+DE94+DR94)*$C$2)</f>
        <v>21</v>
      </c>
      <c r="P94" s="304" t="str">
        <f>IF($C$2=1,(IF(ISERROR(FIND("超长",改造舰娘!$M90&amp;CC94&amp;CP94&amp;DC94&amp;DP94,1)),IF(ISERROR(FIND("长",改造舰娘!$M90&amp;CC94&amp;CP94&amp;DC94&amp;DP94,1)),IF(ISERROR(FIND("中",改造舰娘!$M90&amp;CC94&amp;CP94&amp;DC94&amp;DP94,1)),IF(ISERROR(FIND("短",改造舰娘!$M90&amp;CC94&amp;CP94&amp;DC94&amp;DP94,1)),IF(ISERROR(FIND("无",改造舰娘!$M90&amp;CC94&amp;CP94&amp;DC94&amp;DP94,1)),0,"无"),"短"),"中"),"长"),"超长")),改造舰娘!$M90)</f>
        <v>长</v>
      </c>
      <c r="Q94" s="303">
        <f>改造舰娘!$N90</f>
        <v>21</v>
      </c>
      <c r="R94" s="304">
        <f>(改造舰娘!$P90)+(改造舰娘!$Q90)*$C$3+((BW94+CJ94+CW94+DJ94)*$C$2)</f>
        <v>100</v>
      </c>
      <c r="S94" s="304">
        <f>(改造舰娘!$R90)+(改造舰娘!$S90)*$C$3+((BY94+CL94+CY94+DL94)*$C$2)</f>
        <v>0</v>
      </c>
      <c r="T94" s="304">
        <f>(改造舰娘!$T90)+(改造舰娘!$U90)*$C$3+((BX94+CK94+CX94+DK94)*$C$2)</f>
        <v>96</v>
      </c>
      <c r="U94" s="304">
        <f>(改造舰娘!$V90)+(改造舰娘!$W90)*$C$3+((CG94+CT94+DG94+DT94)*$C$2)</f>
        <v>98</v>
      </c>
      <c r="V94" s="305">
        <f>INT((((改造舰娘!$Y90)-(改造舰娘!$X90))*(((IF(D94=0,C94,D94))-1)/99))+改造舰娘!$X90)+((CB94+CO94+DB94+DO94)*$C$2)</f>
        <v>100</v>
      </c>
      <c r="W94" s="304">
        <f>INT((((改造舰娘!$AA90)-(改造舰娘!$Z90))*(((IF(D94=0,C94,D94))-1)/99))+改造舰娘!$Z90)+((CD94+CQ94+DD94+DQ94)*$C$2)</f>
        <v>44</v>
      </c>
      <c r="X94" s="304">
        <f>INT((((改造舰娘!$AC90)-(改造舰娘!$AB90))*(((IF(D94=0,C94,D94))-1)/99))+改造舰娘!$AB90)+((CA94+CN94+DA94+DN94)*$C$2)</f>
        <v>47</v>
      </c>
      <c r="Y94" s="303">
        <f>INT((((改造舰娘!$AE90)-(改造舰娘!$AD90))*(((IF(D94=0,C94,D94))-1)/99))+改造舰娘!$AD90)+((BZ94+CM94+CZ94+DM94)*$C$2)</f>
        <v>0</v>
      </c>
      <c r="Z94" s="474">
        <f>IF(改造舰娘!$AF90=0,"",改造舰娘!$AF90)</f>
        <v>4</v>
      </c>
      <c r="AA94" s="304">
        <f>IF(改造舰娘!$AG90="","",改造舰娘!$AG90)</f>
        <v>4</v>
      </c>
      <c r="AB94" s="304">
        <f>IF(改造舰娘!$AH90="","",改造舰娘!$AH90)</f>
        <v>4</v>
      </c>
      <c r="AC94" s="304">
        <f>IF(改造舰娘!$AI90="","",改造舰娘!$AI90)</f>
        <v>4</v>
      </c>
      <c r="AD94" s="304">
        <f>IF(改造舰娘!$AJ90="","",改造舰娘!$AJ90)</f>
        <v>16</v>
      </c>
      <c r="AE94" s="305">
        <f>IF(改造舰娘!$AK90="","",改造舰娘!$AK90)</f>
        <v>0</v>
      </c>
      <c r="AF94" s="304" t="str">
        <f>IF(改造舰娘!$AL90="","",改造舰娘!$AL90)</f>
        <v/>
      </c>
      <c r="AG94" s="304" t="str">
        <f>IF(改造舰娘!$AM90="","",改造舰娘!$AM90)</f>
        <v/>
      </c>
      <c r="AH94" s="304" t="str">
        <f>IF(改造舰娘!$AN90="","",改造舰娘!$AN90)</f>
        <v/>
      </c>
      <c r="AI94" s="304" t="str">
        <f>IF(改造舰娘!$AO90="","",改造舰娘!$AO90)</f>
        <v/>
      </c>
      <c r="AJ94" s="304" t="str">
        <f>IF(改造舰娘!$AP90="","",改造舰娘!$AP90)</f>
        <v/>
      </c>
      <c r="AK94" s="303" t="str">
        <f>IF(改造舰娘!$AQ90="","",改造舰娘!$AQ90)</f>
        <v/>
      </c>
      <c r="AL94" s="306" t="str">
        <f>IF(改造舰娘!$AS90="","",改造舰娘!$AS90)</f>
        <v>先进型火控雷达</v>
      </c>
      <c r="AM94" s="306" t="str">
        <f>IF(改造舰娘!$AT90="","",改造舰娘!$AT90)</f>
        <v>U国博福斯40毫米防空炮(四联)</v>
      </c>
      <c r="AN94" s="306" t="str">
        <f>IF(改造舰娘!$AU90="","",改造舰娘!$AU90)</f>
        <v/>
      </c>
      <c r="AO94" s="306" t="str">
        <f>IF(改造舰娘!$AV90="","",改造舰娘!$AV90)</f>
        <v/>
      </c>
      <c r="AP94" s="307" t="str">
        <f>IF(改造舰娘!$AW90="","",改造舰娘!$AW90)</f>
        <v>战列线复仇(3级)：降低自身命中值5点，提升自身15%暴击率。战斗全阶段每受到一次攻击（含未命中）,提升自身火力值13点。</v>
      </c>
      <c r="AQ94" s="308" t="str">
        <f>IF(改造舰娘!$AX90="","",改造舰娘!$AX90)</f>
        <v/>
      </c>
      <c r="AR94" s="304">
        <f>IF(改造舰娘!$AY90="","",改造舰娘!$AY90)</f>
        <v>85</v>
      </c>
      <c r="AS94" s="304">
        <f>IF(改造舰娘!$AZ90="","",改造舰娘!$AZ90)</f>
        <v>125</v>
      </c>
      <c r="AT94" s="304">
        <f>IF(改造舰娘!$BA90="","",改造舰娘!$BA90)</f>
        <v>2.5</v>
      </c>
      <c r="AU94" s="304">
        <f>IF(改造舰娘!$BB90="","",改造舰娘!$BB90)</f>
        <v>5.0999999999999996</v>
      </c>
      <c r="AV94" s="305">
        <f>IF((改造舰娘!$BG90+改造舰娘!$BK90*$C$4)=0,"",(改造舰娘!$BG90+改造舰娘!$BK90*$C$4))</f>
        <v>50</v>
      </c>
      <c r="AW94" s="304">
        <f>IF((改造舰娘!$BH90+改造舰娘!$BL90*$C$4)=0,"",(改造舰娘!$BH90+改造舰娘!$BL90*$C$4))</f>
        <v>65</v>
      </c>
      <c r="AX94" s="304">
        <f>IF((改造舰娘!$BI90+改造舰娘!$BM90*$C$4)=0,"",(改造舰娘!$BI90+改造舰娘!$BM90*$C$4))</f>
        <v>86</v>
      </c>
      <c r="AY94" s="303">
        <f>IF((改造舰娘!$BJ90+改造舰娘!$BN90*$C$4)=0,"",(改造舰娘!$BJ90+改造舰娘!$BN90*$C$4))</f>
        <v>32</v>
      </c>
      <c r="AZ94" s="500">
        <f>IF(改造舰娘!BC90="","",改造舰娘!BC90)</f>
        <v>80</v>
      </c>
      <c r="BA94" s="500">
        <f>IF(改造舰娘!BD90="","",改造舰娘!BD90)</f>
        <v>0</v>
      </c>
      <c r="BB94" s="500">
        <f>IF(改造舰娘!BE90="","",改造舰娘!BE90)</f>
        <v>76</v>
      </c>
      <c r="BC94" s="498">
        <f>IF(改造舰娘!BF90="","",改造舰娘!BF90)</f>
        <v>73</v>
      </c>
      <c r="BD94" s="125" t="s">
        <v>5619</v>
      </c>
      <c r="BE94" s="339" t="b">
        <f>IF(改造舰娘!$BP90="","")</f>
        <v>0</v>
      </c>
      <c r="BF94" s="306" t="b">
        <f>IF(改造舰娘!$BQ90="","")</f>
        <v>0</v>
      </c>
      <c r="BG94" s="329" t="str">
        <f>IF(改造舰娘!$BR90="","")</f>
        <v/>
      </c>
      <c r="BH94" s="340" t="str">
        <f>IF(改造舰娘!$BS90="","")</f>
        <v/>
      </c>
      <c r="BU94" s="304">
        <f>IFERROR(VLOOKUP(AL94,装备!$B:$C,2,0),0)</f>
        <v>5</v>
      </c>
      <c r="BV94" s="304">
        <f>IFERROR(VLOOKUP($AL94,装备!$B:$Q,5,0),0)</f>
        <v>0</v>
      </c>
      <c r="BW94" s="304">
        <f>IFERROR(VLOOKUP($AL94,装备!$B:$Q,6,0),0)</f>
        <v>0</v>
      </c>
      <c r="BX94" s="304">
        <f>IFERROR(VLOOKUP($AL94,装备!$B:$Q,7,0),0)</f>
        <v>0</v>
      </c>
      <c r="BY94" s="304">
        <f>IFERROR(VLOOKUP($AL94,装备!$B:$Q,8,0),0)</f>
        <v>0</v>
      </c>
      <c r="BZ94" s="304">
        <f>IFERROR(VLOOKUP($AL94,装备!$B:$Q,9,0),0)</f>
        <v>0</v>
      </c>
      <c r="CA94" s="304">
        <f>IFERROR(VLOOKUP($AL94,装备!$B:$Q,10,0),0)</f>
        <v>0</v>
      </c>
      <c r="CB94" s="304">
        <f>IFERROR(VLOOKUP($AL94,装备!$B:$Q,11,0),0)</f>
        <v>7</v>
      </c>
      <c r="CC94" s="304" t="str">
        <f>IFERROR(VLOOKUP($AL94,装备!$B:$Q,12,0),0)</f>
        <v>无</v>
      </c>
      <c r="CD94" s="304">
        <f>IFERROR(VLOOKUP($AL94,装备!$B:$Q,13,0),0)</f>
        <v>0</v>
      </c>
      <c r="CE94" s="304">
        <f>IFERROR(VLOOKUP($AL94,装备!$B:$Q,14,0),0)</f>
        <v>0</v>
      </c>
      <c r="CF94" s="304">
        <f>IFERROR(VLOOKUP($AL94,装备!$B:$Q,16,0),0)</f>
        <v>8</v>
      </c>
      <c r="CG94" s="304">
        <f>IFERROR(VLOOKUP($AL94,装备!$B:$Q,5,0),0)</f>
        <v>0</v>
      </c>
      <c r="CH94" s="304">
        <f>IFERROR(VLOOKUP(AM94,装备!$B:$C,2,0),0)</f>
        <v>5</v>
      </c>
      <c r="CI94" s="304">
        <f>IFERROR(VLOOKUP($AM94,装备!$B:$Q,5,0),0)</f>
        <v>0</v>
      </c>
      <c r="CJ94" s="304">
        <f>IFERROR(VLOOKUP($AM94,装备!$B:$Q,6,0),0)</f>
        <v>2</v>
      </c>
      <c r="CK94" s="304">
        <f>IFERROR(VLOOKUP($AM94,装备!$B:$Q,7,0),0)</f>
        <v>0</v>
      </c>
      <c r="CL94" s="304">
        <f>IFERROR(VLOOKUP($AM94,装备!$B:$Q,8,0),0)</f>
        <v>0</v>
      </c>
      <c r="CM94" s="304">
        <f>IFERROR(VLOOKUP($AM94,装备!$B:$Q,9,0),0)</f>
        <v>0</v>
      </c>
      <c r="CN94" s="304">
        <f>IFERROR(VLOOKUP($AM94,装备!$B:$Q,10,0),0)</f>
        <v>0</v>
      </c>
      <c r="CO94" s="304">
        <f>IFERROR(VLOOKUP($AM94,装备!$B:$Q,11,0),0)</f>
        <v>1</v>
      </c>
      <c r="CP94" s="304" t="str">
        <f>IFERROR(VLOOKUP($AM94,装备!$B:$Q,12,0),0)</f>
        <v>短</v>
      </c>
      <c r="CQ94" s="304">
        <f>IFERROR(VLOOKUP($AM94,装备!$B:$Q,13,0),0)</f>
        <v>0</v>
      </c>
      <c r="CR94" s="304">
        <f>IFERROR(VLOOKUP($AM94,装备!$B:$Q,14,0),0)</f>
        <v>0</v>
      </c>
      <c r="CS94" s="304">
        <f>IFERROR(VLOOKUP($AM94,装备!$B:$Q,16,0),0)</f>
        <v>9</v>
      </c>
      <c r="CT94" s="304">
        <f>IFERROR(VLOOKUP($AM94,装备!$B:$Q,5,0),0)</f>
        <v>0</v>
      </c>
      <c r="CU94" s="304">
        <f>IFERROR(VLOOKUP(AN94,装备!$B:$C,2,0),0)</f>
        <v>0</v>
      </c>
      <c r="CV94" s="304">
        <f>IFERROR(VLOOKUP($AN94,装备!$B:$Q,5,0),0)</f>
        <v>0</v>
      </c>
      <c r="CW94" s="304">
        <f>IFERROR(VLOOKUP($AN94,装备!$B:$Q,6,0),0)</f>
        <v>0</v>
      </c>
      <c r="CX94" s="304">
        <f>IFERROR(VLOOKUP($AN94,装备!$B:$Q,7,0),0)</f>
        <v>0</v>
      </c>
      <c r="CY94" s="304">
        <f>IFERROR(VLOOKUP($AN94,装备!$B:$Q,8,0),0)</f>
        <v>0</v>
      </c>
      <c r="CZ94" s="304">
        <f>IFERROR(VLOOKUP($AN94,装备!$B:$Q,9,0),0)</f>
        <v>0</v>
      </c>
      <c r="DA94" s="304">
        <f>IFERROR(VLOOKUP($AN94,装备!$B:$Q,10,0),0)</f>
        <v>0</v>
      </c>
      <c r="DB94" s="304">
        <f>IFERROR(VLOOKUP($AN94,装备!$B:$Q,11,0),0)</f>
        <v>0</v>
      </c>
      <c r="DC94" s="304">
        <f>IFERROR(VLOOKUP($AN94,装备!$B:$Q,12,0),0)</f>
        <v>0</v>
      </c>
      <c r="DD94" s="304">
        <f>IFERROR(VLOOKUP($AN94,装备!$B:$Q,13,0),0)</f>
        <v>0</v>
      </c>
      <c r="DE94" s="304">
        <f>IFERROR(VLOOKUP($AN94,装备!$B:$Q,14,0),0)</f>
        <v>0</v>
      </c>
      <c r="DF94" s="304">
        <f>IFERROR(VLOOKUP($AN94,装备!$B:$Q,16,0),0)</f>
        <v>0</v>
      </c>
      <c r="DG94" s="304">
        <f>IFERROR(VLOOKUP($AN94,装备!$B:$Q,5,0),0)</f>
        <v>0</v>
      </c>
      <c r="DH94" s="304">
        <f>IFERROR(VLOOKUP(AO94,装备!$B:$C,2,0),0)</f>
        <v>0</v>
      </c>
      <c r="DI94" s="304">
        <f>IFERROR(VLOOKUP($AO94,装备!$B:$Q,5,0),0)</f>
        <v>0</v>
      </c>
      <c r="DJ94" s="304">
        <f>IFERROR(VLOOKUP($AO94,装备!$B:$Q,6,0),0)</f>
        <v>0</v>
      </c>
      <c r="DK94" s="304">
        <f>IFERROR(VLOOKUP($AO94,装备!$B:$Q,7,0),0)</f>
        <v>0</v>
      </c>
      <c r="DL94" s="304">
        <f>IFERROR(VLOOKUP($AO94,装备!$B:$Q,8,0),0)</f>
        <v>0</v>
      </c>
      <c r="DM94" s="304">
        <f>IFERROR(VLOOKUP($AO94,装备!$B:$Q,9,0),0)</f>
        <v>0</v>
      </c>
      <c r="DN94" s="304">
        <f>IFERROR(VLOOKUP($AO94,装备!$B:$Q,10,0),0)</f>
        <v>0</v>
      </c>
      <c r="DO94" s="304">
        <f>IFERROR(VLOOKUP($AO94,装备!$B:$Q,11,0),0)</f>
        <v>0</v>
      </c>
      <c r="DP94" s="304">
        <f>IFERROR(VLOOKUP($AO94,装备!$B:$Q,12,0),0)</f>
        <v>0</v>
      </c>
      <c r="DQ94" s="304">
        <f>IFERROR(VLOOKUP($AO94,装备!$B:$Q,13,0),0)</f>
        <v>0</v>
      </c>
      <c r="DR94" s="304">
        <f>IFERROR(VLOOKUP($AO94,装备!$B:$Q,14,0),0)</f>
        <v>0</v>
      </c>
      <c r="DS94" s="304">
        <f>IFERROR(VLOOKUP($AO94,装备!$B:$Q,16,0),0)</f>
        <v>0</v>
      </c>
      <c r="DT94" s="304">
        <f>IFERROR(VLOOKUP($AO94,装备!$B:$Q,5,0),0)</f>
        <v>0</v>
      </c>
    </row>
    <row r="95" spans="1:124" ht="27">
      <c r="A95" s="301">
        <f>改造舰娘!$A91</f>
        <v>11010813</v>
      </c>
      <c r="B95" s="354" t="s">
        <v>179</v>
      </c>
      <c r="C95" s="323"/>
      <c r="D95" s="323">
        <f t="shared" si="1"/>
        <v>110</v>
      </c>
      <c r="E95" s="303">
        <f>改造舰娘!$C91</f>
        <v>5</v>
      </c>
      <c r="F95" s="304" t="str">
        <f>改造舰娘!$D91</f>
        <v>战列</v>
      </c>
      <c r="G95" s="304" t="str">
        <f>改造舰娘!$E91</f>
        <v>大型</v>
      </c>
      <c r="H95" s="304" t="str">
        <f>改造舰娘!$F91</f>
        <v>主力舰</v>
      </c>
      <c r="I95" s="452">
        <f>改造舰娘!$AR91</f>
        <v>4</v>
      </c>
      <c r="J95" s="304" t="str">
        <f>改造舰娘!$G91</f>
        <v>美国</v>
      </c>
      <c r="K95" s="312">
        <f>改造舰娘!$H91+(BV95+CI95+CV95+DI95)*$C$2</f>
        <v>82</v>
      </c>
      <c r="L95" s="304">
        <f>改造舰娘!$I91</f>
        <v>2</v>
      </c>
      <c r="M95" s="304">
        <f>改造舰娘!$J91</f>
        <v>4</v>
      </c>
      <c r="N95" s="518">
        <f>改造舰娘!$K91</f>
        <v>4</v>
      </c>
      <c r="O95" s="304">
        <f>改造舰娘!$L91+((CE95+CR95+DE95+DR95)*$C$2)</f>
        <v>22</v>
      </c>
      <c r="P95" s="304" t="str">
        <f>IF($C$2=1,(IF(ISERROR(FIND("超长",改造舰娘!$M91&amp;CC95&amp;CP95&amp;DC95&amp;DP95,1)),IF(ISERROR(FIND("长",改造舰娘!$M91&amp;CC95&amp;CP95&amp;DC95&amp;DP95,1)),IF(ISERROR(FIND("中",改造舰娘!$M91&amp;CC95&amp;CP95&amp;DC95&amp;DP95,1)),IF(ISERROR(FIND("短",改造舰娘!$M91&amp;CC95&amp;CP95&amp;DC95&amp;DP95,1)),IF(ISERROR(FIND("无",改造舰娘!$M91&amp;CC95&amp;CP95&amp;DC95&amp;DP95,1)),0,"无"),"短"),"中"),"长"),"超长")),改造舰娘!$M91)</f>
        <v>长</v>
      </c>
      <c r="Q95" s="303">
        <f>改造舰娘!$N91</f>
        <v>21</v>
      </c>
      <c r="R95" s="304">
        <f>(改造舰娘!$P91)+(改造舰娘!$Q91)*$C$3+((BW95+CJ95+CW95+DJ95)*$C$2)</f>
        <v>105</v>
      </c>
      <c r="S95" s="304">
        <f>(改造舰娘!$R91)+(改造舰娘!$S91)*$C$3+((BY95+CL95+CY95+DL95)*$C$2)</f>
        <v>0</v>
      </c>
      <c r="T95" s="304">
        <f>(改造舰娘!$T91)+(改造舰娘!$U91)*$C$3+((BX95+CK95+CX95+DK95)*$C$2)</f>
        <v>96</v>
      </c>
      <c r="U95" s="304">
        <f>(改造舰娘!$V91)+(改造舰娘!$W91)*$C$3+((CG95+CT95+DG95+DT95)*$C$2)</f>
        <v>92</v>
      </c>
      <c r="V95" s="305">
        <f>INT((((改造舰娘!$Y91)-(改造舰娘!$X91))*(((IF(D95=0,C95,D95))-1)/99))+改造舰娘!$X91)+((CB95+CO95+DB95+DO95)*$C$2)</f>
        <v>101</v>
      </c>
      <c r="W95" s="304">
        <f>INT((((改造舰娘!$AA91)-(改造舰娘!$Z91))*(((IF(D95=0,C95,D95))-1)/99))+改造舰娘!$Z91)+((CD95+CQ95+DD95+DQ95)*$C$2)</f>
        <v>45</v>
      </c>
      <c r="X95" s="304">
        <f>INT((((改造舰娘!$AC91)-(改造舰娘!$AB91))*(((IF(D95=0,C95,D95))-1)/99))+改造舰娘!$AB91)+((CA95+CN95+DA95+DN95)*$C$2)</f>
        <v>45</v>
      </c>
      <c r="Y95" s="303">
        <f>INT((((改造舰娘!$AE91)-(改造舰娘!$AD91))*(((IF(D95=0,C95,D95))-1)/99))+改造舰娘!$AD91)+((BZ95+CM95+CZ95+DM95)*$C$2)</f>
        <v>0</v>
      </c>
      <c r="Z95" s="474">
        <f>IF(改造舰娘!$AF91=0,"",改造舰娘!$AF91)</f>
        <v>4</v>
      </c>
      <c r="AA95" s="304">
        <f>IF(改造舰娘!$AG91="","",改造舰娘!$AG91)</f>
        <v>4</v>
      </c>
      <c r="AB95" s="304">
        <f>IF(改造舰娘!$AH91="","",改造舰娘!$AH91)</f>
        <v>4</v>
      </c>
      <c r="AC95" s="304">
        <f>IF(改造舰娘!$AI91="","",改造舰娘!$AI91)</f>
        <v>4</v>
      </c>
      <c r="AD95" s="304">
        <f>IF(改造舰娘!$AJ91="","",改造舰娘!$AJ91)</f>
        <v>16</v>
      </c>
      <c r="AE95" s="305">
        <f>IF(改造舰娘!$AK91="","",改造舰娘!$AK91)</f>
        <v>0</v>
      </c>
      <c r="AF95" s="304" t="str">
        <f>IF(改造舰娘!$AL91="","",改造舰娘!$AL91)</f>
        <v/>
      </c>
      <c r="AG95" s="304" t="str">
        <f>IF(改造舰娘!$AM91="","",改造舰娘!$AM91)</f>
        <v/>
      </c>
      <c r="AH95" s="304" t="str">
        <f>IF(改造舰娘!$AN91="","",改造舰娘!$AN91)</f>
        <v/>
      </c>
      <c r="AI95" s="304" t="str">
        <f>IF(改造舰娘!$AO91="","",改造舰娘!$AO91)</f>
        <v/>
      </c>
      <c r="AJ95" s="304" t="str">
        <f>IF(改造舰娘!$AP91="","",改造舰娘!$AP91)</f>
        <v/>
      </c>
      <c r="AK95" s="303" t="str">
        <f>IF(改造舰娘!$AQ91="","",改造舰娘!$AQ91)</f>
        <v/>
      </c>
      <c r="AL95" s="306" t="str">
        <f>IF(改造舰娘!$AS91="","",改造舰娘!$AS91)</f>
        <v>U国双联16英寸炮（改）</v>
      </c>
      <c r="AM95" s="306" t="str">
        <f>IF(改造舰娘!$AT91="","",改造舰娘!$AT91)</f>
        <v>U国博福斯40毫米防空炮(四联)</v>
      </c>
      <c r="AN95" s="306" t="str">
        <f>IF(改造舰娘!$AU91="","",改造舰娘!$AU91)</f>
        <v>先进型对空雷达</v>
      </c>
      <c r="AO95" s="306" t="str">
        <f>IF(改造舰娘!$AV91="","",改造舰娘!$AV91)</f>
        <v/>
      </c>
      <c r="AP95" s="307" t="str">
        <f>IF(改造舰娘!$AW91="","",改造舰娘!$AW91)</f>
        <v>BIG SEVEN(3级)：炮击战时20%概率发动，对2个目标造成116%的伤害。</v>
      </c>
      <c r="AQ95" s="308" t="str">
        <f>IF(改造舰娘!$AX91="","",改造舰娘!$AX91)</f>
        <v/>
      </c>
      <c r="AR95" s="304">
        <f>IF(改造舰娘!$AY91="","",改造舰娘!$AY91)</f>
        <v>95</v>
      </c>
      <c r="AS95" s="304">
        <f>IF(改造舰娘!$AZ91="","",改造舰娘!$AZ91)</f>
        <v>140</v>
      </c>
      <c r="AT95" s="304">
        <f>IF(改造舰娘!$BA91="","",改造舰娘!$BA91)</f>
        <v>3.2</v>
      </c>
      <c r="AU95" s="304">
        <f>IF(改造舰娘!$BB91="","",改造舰娘!$BB91)</f>
        <v>6</v>
      </c>
      <c r="AV95" s="305">
        <f>IF((改造舰娘!$BG91+改造舰娘!$BK91*$C$4)=0,"",(改造舰娘!$BG91+改造舰娘!$BK91*$C$4))</f>
        <v>50</v>
      </c>
      <c r="AW95" s="304">
        <f>IF((改造舰娘!$BH91+改造舰娘!$BL91*$C$4)=0,"",(改造舰娘!$BH91+改造舰娘!$BL91*$C$4))</f>
        <v>80</v>
      </c>
      <c r="AX95" s="304">
        <f>IF((改造舰娘!$BI91+改造舰娘!$BM91*$C$4)=0,"",(改造舰娘!$BI91+改造舰娘!$BM91*$C$4))</f>
        <v>106</v>
      </c>
      <c r="AY95" s="303">
        <f>IF((改造舰娘!$BJ91+改造舰娘!$BN91*$C$4)=0,"",(改造舰娘!$BJ91+改造舰娘!$BN91*$C$4))</f>
        <v>32</v>
      </c>
      <c r="AZ95" s="500">
        <f>IF(改造舰娘!BC91="","",改造舰娘!BC91)</f>
        <v>85</v>
      </c>
      <c r="BA95" s="500">
        <f>IF(改造舰娘!BD91="","",改造舰娘!BD91)</f>
        <v>0</v>
      </c>
      <c r="BB95" s="500">
        <f>IF(改造舰娘!BE91="","",改造舰娘!BE91)</f>
        <v>76</v>
      </c>
      <c r="BC95" s="498">
        <f>IF(改造舰娘!BF91="","",改造舰娘!BF91)</f>
        <v>63</v>
      </c>
      <c r="BD95" s="125" t="s">
        <v>5620</v>
      </c>
      <c r="BE95" s="339" t="b">
        <f>IF(改造舰娘!$BP91="","")</f>
        <v>0</v>
      </c>
      <c r="BF95" s="306" t="b">
        <f>IF(改造舰娘!$BQ91="","")</f>
        <v>0</v>
      </c>
      <c r="BG95" s="329" t="str">
        <f>IF(改造舰娘!$BR91="","")</f>
        <v/>
      </c>
      <c r="BH95" s="340" t="str">
        <f>IF(改造舰娘!$BS91="","")</f>
        <v/>
      </c>
      <c r="BU95" s="304">
        <f>IFERROR(VLOOKUP(AL95,装备!$B:$C,2,0),0)</f>
        <v>4</v>
      </c>
      <c r="BV95" s="304">
        <f>IFERROR(VLOOKUP($AL95,装备!$B:$Q,5,0),0)</f>
        <v>0</v>
      </c>
      <c r="BW95" s="304">
        <f>IFERROR(VLOOKUP($AL95,装备!$B:$Q,6,0),0)</f>
        <v>22</v>
      </c>
      <c r="BX95" s="304">
        <f>IFERROR(VLOOKUP($AL95,装备!$B:$Q,7,0),0)</f>
        <v>0</v>
      </c>
      <c r="BY95" s="304">
        <f>IFERROR(VLOOKUP($AL95,装备!$B:$Q,8,0),0)</f>
        <v>0</v>
      </c>
      <c r="BZ95" s="304">
        <f>IFERROR(VLOOKUP($AL95,装备!$B:$Q,9,0),0)</f>
        <v>0</v>
      </c>
      <c r="CA95" s="304">
        <f>IFERROR(VLOOKUP($AL95,装备!$B:$Q,10,0),0)</f>
        <v>0</v>
      </c>
      <c r="CB95" s="304">
        <f>IFERROR(VLOOKUP($AL95,装备!$B:$Q,11,0),0)</f>
        <v>1</v>
      </c>
      <c r="CC95" s="304" t="str">
        <f>IFERROR(VLOOKUP($AL95,装备!$B:$Q,12,0),0)</f>
        <v>长</v>
      </c>
      <c r="CD95" s="304">
        <f>IFERROR(VLOOKUP($AL95,装备!$B:$Q,13,0),0)</f>
        <v>0</v>
      </c>
      <c r="CE95" s="304">
        <f>IFERROR(VLOOKUP($AL95,装备!$B:$Q,14,0),0)</f>
        <v>0</v>
      </c>
      <c r="CF95" s="304">
        <f>IFERROR(VLOOKUP($AL95,装备!$B:$Q,16,0),0)</f>
        <v>0</v>
      </c>
      <c r="CG95" s="304">
        <f>IFERROR(VLOOKUP($AL95,装备!$B:$Q,5,0),0)</f>
        <v>0</v>
      </c>
      <c r="CH95" s="304">
        <f>IFERROR(VLOOKUP(AM95,装备!$B:$C,2,0),0)</f>
        <v>5</v>
      </c>
      <c r="CI95" s="304">
        <f>IFERROR(VLOOKUP($AM95,装备!$B:$Q,5,0),0)</f>
        <v>0</v>
      </c>
      <c r="CJ95" s="304">
        <f>IFERROR(VLOOKUP($AM95,装备!$B:$Q,6,0),0)</f>
        <v>2</v>
      </c>
      <c r="CK95" s="304">
        <f>IFERROR(VLOOKUP($AM95,装备!$B:$Q,7,0),0)</f>
        <v>0</v>
      </c>
      <c r="CL95" s="304">
        <f>IFERROR(VLOOKUP($AM95,装备!$B:$Q,8,0),0)</f>
        <v>0</v>
      </c>
      <c r="CM95" s="304">
        <f>IFERROR(VLOOKUP($AM95,装备!$B:$Q,9,0),0)</f>
        <v>0</v>
      </c>
      <c r="CN95" s="304">
        <f>IFERROR(VLOOKUP($AM95,装备!$B:$Q,10,0),0)</f>
        <v>0</v>
      </c>
      <c r="CO95" s="304">
        <f>IFERROR(VLOOKUP($AM95,装备!$B:$Q,11,0),0)</f>
        <v>1</v>
      </c>
      <c r="CP95" s="304" t="str">
        <f>IFERROR(VLOOKUP($AM95,装备!$B:$Q,12,0),0)</f>
        <v>短</v>
      </c>
      <c r="CQ95" s="304">
        <f>IFERROR(VLOOKUP($AM95,装备!$B:$Q,13,0),0)</f>
        <v>0</v>
      </c>
      <c r="CR95" s="304">
        <f>IFERROR(VLOOKUP($AM95,装备!$B:$Q,14,0),0)</f>
        <v>0</v>
      </c>
      <c r="CS95" s="304">
        <f>IFERROR(VLOOKUP($AM95,装备!$B:$Q,16,0),0)</f>
        <v>9</v>
      </c>
      <c r="CT95" s="304">
        <f>IFERROR(VLOOKUP($AM95,装备!$B:$Q,5,0),0)</f>
        <v>0</v>
      </c>
      <c r="CU95" s="304">
        <f>IFERROR(VLOOKUP(AN95,装备!$B:$C,2,0),0)</f>
        <v>5</v>
      </c>
      <c r="CV95" s="304">
        <f>IFERROR(VLOOKUP($AN95,装备!$B:$Q,5,0),0)</f>
        <v>0</v>
      </c>
      <c r="CW95" s="304">
        <f>IFERROR(VLOOKUP($AN95,装备!$B:$Q,6,0),0)</f>
        <v>0</v>
      </c>
      <c r="CX95" s="304">
        <f>IFERROR(VLOOKUP($AN95,装备!$B:$Q,7,0),0)</f>
        <v>0</v>
      </c>
      <c r="CY95" s="304">
        <f>IFERROR(VLOOKUP($AN95,装备!$B:$Q,8,0),0)</f>
        <v>0</v>
      </c>
      <c r="CZ95" s="304">
        <f>IFERROR(VLOOKUP($AN95,装备!$B:$Q,9,0),0)</f>
        <v>0</v>
      </c>
      <c r="DA95" s="304">
        <f>IFERROR(VLOOKUP($AN95,装备!$B:$Q,10,0),0)</f>
        <v>7</v>
      </c>
      <c r="DB95" s="304">
        <f>IFERROR(VLOOKUP($AN95,装备!$B:$Q,11,0),0)</f>
        <v>3</v>
      </c>
      <c r="DC95" s="304" t="str">
        <f>IFERROR(VLOOKUP($AN95,装备!$B:$Q,12,0),0)</f>
        <v>无</v>
      </c>
      <c r="DD95" s="304">
        <f>IFERROR(VLOOKUP($AN95,装备!$B:$Q,13,0),0)</f>
        <v>0</v>
      </c>
      <c r="DE95" s="304">
        <f>IFERROR(VLOOKUP($AN95,装备!$B:$Q,14,0),0)</f>
        <v>0</v>
      </c>
      <c r="DF95" s="304">
        <f>IFERROR(VLOOKUP($AN95,装备!$B:$Q,16,0),0)</f>
        <v>6</v>
      </c>
      <c r="DG95" s="304">
        <f>IFERROR(VLOOKUP($AN95,装备!$B:$Q,5,0),0)</f>
        <v>0</v>
      </c>
      <c r="DH95" s="304">
        <f>IFERROR(VLOOKUP(AO95,装备!$B:$C,2,0),0)</f>
        <v>0</v>
      </c>
      <c r="DI95" s="304">
        <f>IFERROR(VLOOKUP($AO95,装备!$B:$Q,5,0),0)</f>
        <v>0</v>
      </c>
      <c r="DJ95" s="304">
        <f>IFERROR(VLOOKUP($AO95,装备!$B:$Q,6,0),0)</f>
        <v>0</v>
      </c>
      <c r="DK95" s="304">
        <f>IFERROR(VLOOKUP($AO95,装备!$B:$Q,7,0),0)</f>
        <v>0</v>
      </c>
      <c r="DL95" s="304">
        <f>IFERROR(VLOOKUP($AO95,装备!$B:$Q,8,0),0)</f>
        <v>0</v>
      </c>
      <c r="DM95" s="304">
        <f>IFERROR(VLOOKUP($AO95,装备!$B:$Q,9,0),0)</f>
        <v>0</v>
      </c>
      <c r="DN95" s="304">
        <f>IFERROR(VLOOKUP($AO95,装备!$B:$Q,10,0),0)</f>
        <v>0</v>
      </c>
      <c r="DO95" s="304">
        <f>IFERROR(VLOOKUP($AO95,装备!$B:$Q,11,0),0)</f>
        <v>0</v>
      </c>
      <c r="DP95" s="304">
        <f>IFERROR(VLOOKUP($AO95,装备!$B:$Q,12,0),0)</f>
        <v>0</v>
      </c>
      <c r="DQ95" s="304">
        <f>IFERROR(VLOOKUP($AO95,装备!$B:$Q,13,0),0)</f>
        <v>0</v>
      </c>
      <c r="DR95" s="304">
        <f>IFERROR(VLOOKUP($AO95,装备!$B:$Q,14,0),0)</f>
        <v>0</v>
      </c>
      <c r="DS95" s="304">
        <f>IFERROR(VLOOKUP($AO95,装备!$B:$Q,16,0),0)</f>
        <v>0</v>
      </c>
      <c r="DT95" s="304">
        <f>IFERROR(VLOOKUP($AO95,装备!$B:$Q,5,0),0)</f>
        <v>0</v>
      </c>
    </row>
    <row r="96" spans="1:124" ht="27">
      <c r="A96" s="301">
        <f>改造舰娘!$A92</f>
        <v>11010913</v>
      </c>
      <c r="B96" s="354" t="s">
        <v>180</v>
      </c>
      <c r="C96" s="323"/>
      <c r="D96" s="323">
        <f t="shared" si="1"/>
        <v>110</v>
      </c>
      <c r="E96" s="303">
        <f>改造舰娘!$C92</f>
        <v>5</v>
      </c>
      <c r="F96" s="304" t="str">
        <f>改造舰娘!$D92</f>
        <v>战列</v>
      </c>
      <c r="G96" s="304" t="str">
        <f>改造舰娘!$E92</f>
        <v>大型</v>
      </c>
      <c r="H96" s="304" t="str">
        <f>改造舰娘!$F92</f>
        <v>主力舰</v>
      </c>
      <c r="I96" s="452">
        <f>改造舰娘!$AR92</f>
        <v>4</v>
      </c>
      <c r="J96" s="304" t="str">
        <f>改造舰娘!$G92</f>
        <v>美国</v>
      </c>
      <c r="K96" s="312">
        <f>改造舰娘!$H92+(BV96+CI96+CV96+DI96)*$C$2</f>
        <v>82</v>
      </c>
      <c r="L96" s="304">
        <f>改造舰娘!$I92</f>
        <v>2</v>
      </c>
      <c r="M96" s="304">
        <f>改造舰娘!$J92</f>
        <v>5</v>
      </c>
      <c r="N96" s="518">
        <f>改造舰娘!$K92</f>
        <v>5</v>
      </c>
      <c r="O96" s="304">
        <f>改造舰娘!$L92+((CE96+CR96+DE96+DR96)*$C$2)</f>
        <v>20</v>
      </c>
      <c r="P96" s="304" t="str">
        <f>IF($C$2=1,(IF(ISERROR(FIND("超长",改造舰娘!$M92&amp;CC96&amp;CP96&amp;DC96&amp;DP96,1)),IF(ISERROR(FIND("长",改造舰娘!$M92&amp;CC96&amp;CP96&amp;DC96&amp;DP96,1)),IF(ISERROR(FIND("中",改造舰娘!$M92&amp;CC96&amp;CP96&amp;DC96&amp;DP96,1)),IF(ISERROR(FIND("短",改造舰娘!$M92&amp;CC96&amp;CP96&amp;DC96&amp;DP96,1)),IF(ISERROR(FIND("无",改造舰娘!$M92&amp;CC96&amp;CP96&amp;DC96&amp;DP96,1)),0,"无"),"短"),"中"),"长"),"超长")),改造舰娘!$M92)</f>
        <v>长</v>
      </c>
      <c r="Q96" s="303">
        <f>改造舰娘!$N92</f>
        <v>21</v>
      </c>
      <c r="R96" s="304">
        <f>(改造舰娘!$P92)+(改造舰娘!$Q92)*$C$3+((BW96+CJ96+CW96+DJ96)*$C$2)</f>
        <v>105</v>
      </c>
      <c r="S96" s="304">
        <f>(改造舰娘!$R92)+(改造舰娘!$S92)*$C$3+((BY96+CL96+CY96+DL96)*$C$2)</f>
        <v>0</v>
      </c>
      <c r="T96" s="304">
        <f>(改造舰娘!$T92)+(改造舰娘!$U92)*$C$3+((BX96+CK96+CX96+DK96)*$C$2)</f>
        <v>96</v>
      </c>
      <c r="U96" s="304">
        <f>(改造舰娘!$V92)+(改造舰娘!$W92)*$C$3+((CG96+CT96+DG96+DT96)*$C$2)</f>
        <v>98</v>
      </c>
      <c r="V96" s="305">
        <f>INT((((改造舰娘!$Y92)-(改造舰娘!$X92))*(((IF(D96=0,C96,D96))-1)/99))+改造舰娘!$X92)+((CB96+CO96+DB96+DO96)*$C$2)</f>
        <v>101</v>
      </c>
      <c r="W96" s="304">
        <f>INT((((改造舰娘!$AA92)-(改造舰娘!$Z92))*(((IF(D96=0,C96,D96))-1)/99))+改造舰娘!$Z92)+((CD96+CQ96+DD96+DQ96)*$C$2)</f>
        <v>45</v>
      </c>
      <c r="X96" s="304">
        <f>INT((((改造舰娘!$AC92)-(改造舰娘!$AB92))*(((IF(D96=0,C96,D96))-1)/99))+改造舰娘!$AB92)+((CA96+CN96+DA96+DN96)*$C$2)</f>
        <v>45</v>
      </c>
      <c r="Y96" s="303">
        <f>INT((((改造舰娘!$AE92)-(改造舰娘!$AD92))*(((IF(D96=0,C96,D96))-1)/99))+改造舰娘!$AD92)+((BZ96+CM96+CZ96+DM96)*$C$2)</f>
        <v>0</v>
      </c>
      <c r="Z96" s="474">
        <f>IF(改造舰娘!$AF92=0,"",改造舰娘!$AF92)</f>
        <v>4</v>
      </c>
      <c r="AA96" s="304">
        <f>IF(改造舰娘!$AG92="","",改造舰娘!$AG92)</f>
        <v>4</v>
      </c>
      <c r="AB96" s="304">
        <f>IF(改造舰娘!$AH92="","",改造舰娘!$AH92)</f>
        <v>4</v>
      </c>
      <c r="AC96" s="304">
        <f>IF(改造舰娘!$AI92="","",改造舰娘!$AI92)</f>
        <v>4</v>
      </c>
      <c r="AD96" s="304">
        <f>IF(改造舰娘!$AJ92="","",改造舰娘!$AJ92)</f>
        <v>16</v>
      </c>
      <c r="AE96" s="305">
        <f>IF(改造舰娘!$AK92="","",改造舰娘!$AK92)</f>
        <v>0</v>
      </c>
      <c r="AF96" s="304" t="str">
        <f>IF(改造舰娘!$AL92="","",改造舰娘!$AL92)</f>
        <v/>
      </c>
      <c r="AG96" s="304" t="str">
        <f>IF(改造舰娘!$AM92="","",改造舰娘!$AM92)</f>
        <v/>
      </c>
      <c r="AH96" s="304" t="str">
        <f>IF(改造舰娘!$AN92="","",改造舰娘!$AN92)</f>
        <v/>
      </c>
      <c r="AI96" s="304" t="str">
        <f>IF(改造舰娘!$AO92="","",改造舰娘!$AO92)</f>
        <v/>
      </c>
      <c r="AJ96" s="304" t="str">
        <f>IF(改造舰娘!$AP92="","",改造舰娘!$AP92)</f>
        <v/>
      </c>
      <c r="AK96" s="303" t="str">
        <f>IF(改造舰娘!$AQ92="","",改造舰娘!$AQ92)</f>
        <v/>
      </c>
      <c r="AL96" s="306" t="str">
        <f>IF(改造舰娘!$AS92="","",改造舰娘!$AS92)</f>
        <v>U国双联16英寸炮（改）</v>
      </c>
      <c r="AM96" s="306" t="str">
        <f>IF(改造舰娘!$AT92="","",改造舰娘!$AT92)</f>
        <v>先进型火控雷达</v>
      </c>
      <c r="AN96" s="306" t="str">
        <f>IF(改造舰娘!$AU92="","",改造舰娘!$AU92)</f>
        <v/>
      </c>
      <c r="AO96" s="306" t="str">
        <f>IF(改造舰娘!$AV92="","",改造舰娘!$AV92)</f>
        <v/>
      </c>
      <c r="AP96" s="307" t="str">
        <f>IF(改造舰娘!$AW92="","",改造舰娘!$AW92)</f>
        <v>好斗的玛丽(3级)：根据战斗受损程度增加火力，最多21%。</v>
      </c>
      <c r="AQ96" s="308" t="str">
        <f>IF(改造舰娘!$AX92="","",改造舰娘!$AX92)</f>
        <v>BIG SEVEN(3级)：炮击战时20%概率发动，对2个目标造成116%的伤害。</v>
      </c>
      <c r="AR96" s="304">
        <f>IF(改造舰娘!$AY92="","",改造舰娘!$AY92)</f>
        <v>95</v>
      </c>
      <c r="AS96" s="304">
        <f>IF(改造舰娘!$AZ92="","",改造舰娘!$AZ92)</f>
        <v>140</v>
      </c>
      <c r="AT96" s="304">
        <f>IF(改造舰娘!$BA92="","",改造舰娘!$BA92)</f>
        <v>3.2</v>
      </c>
      <c r="AU96" s="304">
        <f>IF(改造舰娘!$BB92="","",改造舰娘!$BB92)</f>
        <v>6</v>
      </c>
      <c r="AV96" s="305">
        <f>IF((改造舰娘!$BG92+改造舰娘!$BK92*$C$4)=0,"",(改造舰娘!$BG92+改造舰娘!$BK92*$C$4))</f>
        <v>50</v>
      </c>
      <c r="AW96" s="304">
        <f>IF((改造舰娘!$BH92+改造舰娘!$BL92*$C$4)=0,"",(改造舰娘!$BH92+改造舰娘!$BL92*$C$4))</f>
        <v>75</v>
      </c>
      <c r="AX96" s="304">
        <f>IF((改造舰娘!$BI92+改造舰娘!$BM92*$C$4)=0,"",(改造舰娘!$BI92+改造舰娘!$BM92*$C$4))</f>
        <v>105</v>
      </c>
      <c r="AY96" s="303">
        <f>IF((改造舰娘!$BJ92+改造舰娘!$BN92*$C$4)=0,"",(改造舰娘!$BJ92+改造舰娘!$BN92*$C$4))</f>
        <v>30</v>
      </c>
      <c r="AZ96" s="500">
        <f>IF(改造舰娘!BC92="","",改造舰娘!BC92)</f>
        <v>85</v>
      </c>
      <c r="BA96" s="500">
        <f>IF(改造舰娘!BD92="","",改造舰娘!BD92)</f>
        <v>0</v>
      </c>
      <c r="BB96" s="500">
        <f>IF(改造舰娘!BE92="","",改造舰娘!BE92)</f>
        <v>76</v>
      </c>
      <c r="BC96" s="498">
        <f>IF(改造舰娘!BF92="","",改造舰娘!BF92)</f>
        <v>73</v>
      </c>
      <c r="BD96" s="125" t="s">
        <v>5621</v>
      </c>
      <c r="BE96" s="339" t="b">
        <f>IF(改造舰娘!$BP92="","")</f>
        <v>0</v>
      </c>
      <c r="BF96" s="306" t="b">
        <f>IF(改造舰娘!$BQ92="","")</f>
        <v>0</v>
      </c>
      <c r="BG96" s="329" t="str">
        <f>IF(改造舰娘!$BR92="","")</f>
        <v/>
      </c>
      <c r="BH96" s="340" t="str">
        <f>IF(改造舰娘!$BS92="","")</f>
        <v/>
      </c>
      <c r="BU96" s="304">
        <f>IFERROR(VLOOKUP(AL96,装备!$B:$C,2,0),0)</f>
        <v>4</v>
      </c>
      <c r="BV96" s="304">
        <f>IFERROR(VLOOKUP($AL96,装备!$B:$Q,5,0),0)</f>
        <v>0</v>
      </c>
      <c r="BW96" s="304">
        <f>IFERROR(VLOOKUP($AL96,装备!$B:$Q,6,0),0)</f>
        <v>22</v>
      </c>
      <c r="BX96" s="304">
        <f>IFERROR(VLOOKUP($AL96,装备!$B:$Q,7,0),0)</f>
        <v>0</v>
      </c>
      <c r="BY96" s="304">
        <f>IFERROR(VLOOKUP($AL96,装备!$B:$Q,8,0),0)</f>
        <v>0</v>
      </c>
      <c r="BZ96" s="304">
        <f>IFERROR(VLOOKUP($AL96,装备!$B:$Q,9,0),0)</f>
        <v>0</v>
      </c>
      <c r="CA96" s="304">
        <f>IFERROR(VLOOKUP($AL96,装备!$B:$Q,10,0),0)</f>
        <v>0</v>
      </c>
      <c r="CB96" s="304">
        <f>IFERROR(VLOOKUP($AL96,装备!$B:$Q,11,0),0)</f>
        <v>1</v>
      </c>
      <c r="CC96" s="304" t="str">
        <f>IFERROR(VLOOKUP($AL96,装备!$B:$Q,12,0),0)</f>
        <v>长</v>
      </c>
      <c r="CD96" s="304">
        <f>IFERROR(VLOOKUP($AL96,装备!$B:$Q,13,0),0)</f>
        <v>0</v>
      </c>
      <c r="CE96" s="304">
        <f>IFERROR(VLOOKUP($AL96,装备!$B:$Q,14,0),0)</f>
        <v>0</v>
      </c>
      <c r="CF96" s="304">
        <f>IFERROR(VLOOKUP($AL96,装备!$B:$Q,16,0),0)</f>
        <v>0</v>
      </c>
      <c r="CG96" s="304">
        <f>IFERROR(VLOOKUP($AL96,装备!$B:$Q,5,0),0)</f>
        <v>0</v>
      </c>
      <c r="CH96" s="304">
        <f>IFERROR(VLOOKUP(AM96,装备!$B:$C,2,0),0)</f>
        <v>5</v>
      </c>
      <c r="CI96" s="304">
        <f>IFERROR(VLOOKUP($AM96,装备!$B:$Q,5,0),0)</f>
        <v>0</v>
      </c>
      <c r="CJ96" s="304">
        <f>IFERROR(VLOOKUP($AM96,装备!$B:$Q,6,0),0)</f>
        <v>0</v>
      </c>
      <c r="CK96" s="304">
        <f>IFERROR(VLOOKUP($AM96,装备!$B:$Q,7,0),0)</f>
        <v>0</v>
      </c>
      <c r="CL96" s="304">
        <f>IFERROR(VLOOKUP($AM96,装备!$B:$Q,8,0),0)</f>
        <v>0</v>
      </c>
      <c r="CM96" s="304">
        <f>IFERROR(VLOOKUP($AM96,装备!$B:$Q,9,0),0)</f>
        <v>0</v>
      </c>
      <c r="CN96" s="304">
        <f>IFERROR(VLOOKUP($AM96,装备!$B:$Q,10,0),0)</f>
        <v>0</v>
      </c>
      <c r="CO96" s="304">
        <f>IFERROR(VLOOKUP($AM96,装备!$B:$Q,11,0),0)</f>
        <v>7</v>
      </c>
      <c r="CP96" s="304" t="str">
        <f>IFERROR(VLOOKUP($AM96,装备!$B:$Q,12,0),0)</f>
        <v>无</v>
      </c>
      <c r="CQ96" s="304">
        <f>IFERROR(VLOOKUP($AM96,装备!$B:$Q,13,0),0)</f>
        <v>0</v>
      </c>
      <c r="CR96" s="304">
        <f>IFERROR(VLOOKUP($AM96,装备!$B:$Q,14,0),0)</f>
        <v>0</v>
      </c>
      <c r="CS96" s="304">
        <f>IFERROR(VLOOKUP($AM96,装备!$B:$Q,16,0),0)</f>
        <v>8</v>
      </c>
      <c r="CT96" s="304">
        <f>IFERROR(VLOOKUP($AM96,装备!$B:$Q,5,0),0)</f>
        <v>0</v>
      </c>
      <c r="CU96" s="304">
        <f>IFERROR(VLOOKUP(AN96,装备!$B:$C,2,0),0)</f>
        <v>0</v>
      </c>
      <c r="CV96" s="304">
        <f>IFERROR(VLOOKUP($AN96,装备!$B:$Q,5,0),0)</f>
        <v>0</v>
      </c>
      <c r="CW96" s="304">
        <f>IFERROR(VLOOKUP($AN96,装备!$B:$Q,6,0),0)</f>
        <v>0</v>
      </c>
      <c r="CX96" s="304">
        <f>IFERROR(VLOOKUP($AN96,装备!$B:$Q,7,0),0)</f>
        <v>0</v>
      </c>
      <c r="CY96" s="304">
        <f>IFERROR(VLOOKUP($AN96,装备!$B:$Q,8,0),0)</f>
        <v>0</v>
      </c>
      <c r="CZ96" s="304">
        <f>IFERROR(VLOOKUP($AN96,装备!$B:$Q,9,0),0)</f>
        <v>0</v>
      </c>
      <c r="DA96" s="304">
        <f>IFERROR(VLOOKUP($AN96,装备!$B:$Q,10,0),0)</f>
        <v>0</v>
      </c>
      <c r="DB96" s="304">
        <f>IFERROR(VLOOKUP($AN96,装备!$B:$Q,11,0),0)</f>
        <v>0</v>
      </c>
      <c r="DC96" s="304">
        <f>IFERROR(VLOOKUP($AN96,装备!$B:$Q,12,0),0)</f>
        <v>0</v>
      </c>
      <c r="DD96" s="304">
        <f>IFERROR(VLOOKUP($AN96,装备!$B:$Q,13,0),0)</f>
        <v>0</v>
      </c>
      <c r="DE96" s="304">
        <f>IFERROR(VLOOKUP($AN96,装备!$B:$Q,14,0),0)</f>
        <v>0</v>
      </c>
      <c r="DF96" s="304">
        <f>IFERROR(VLOOKUP($AN96,装备!$B:$Q,16,0),0)</f>
        <v>0</v>
      </c>
      <c r="DG96" s="304">
        <f>IFERROR(VLOOKUP($AN96,装备!$B:$Q,5,0),0)</f>
        <v>0</v>
      </c>
      <c r="DH96" s="304">
        <f>IFERROR(VLOOKUP(AO96,装备!$B:$C,2,0),0)</f>
        <v>0</v>
      </c>
      <c r="DI96" s="304">
        <f>IFERROR(VLOOKUP($AO96,装备!$B:$Q,5,0),0)</f>
        <v>0</v>
      </c>
      <c r="DJ96" s="304">
        <f>IFERROR(VLOOKUP($AO96,装备!$B:$Q,6,0),0)</f>
        <v>0</v>
      </c>
      <c r="DK96" s="304">
        <f>IFERROR(VLOOKUP($AO96,装备!$B:$Q,7,0),0)</f>
        <v>0</v>
      </c>
      <c r="DL96" s="304">
        <f>IFERROR(VLOOKUP($AO96,装备!$B:$Q,8,0),0)</f>
        <v>0</v>
      </c>
      <c r="DM96" s="304">
        <f>IFERROR(VLOOKUP($AO96,装备!$B:$Q,9,0),0)</f>
        <v>0</v>
      </c>
      <c r="DN96" s="304">
        <f>IFERROR(VLOOKUP($AO96,装备!$B:$Q,10,0),0)</f>
        <v>0</v>
      </c>
      <c r="DO96" s="304">
        <f>IFERROR(VLOOKUP($AO96,装备!$B:$Q,11,0),0)</f>
        <v>0</v>
      </c>
      <c r="DP96" s="304">
        <f>IFERROR(VLOOKUP($AO96,装备!$B:$Q,12,0),0)</f>
        <v>0</v>
      </c>
      <c r="DQ96" s="304">
        <f>IFERROR(VLOOKUP($AO96,装备!$B:$Q,13,0),0)</f>
        <v>0</v>
      </c>
      <c r="DR96" s="304">
        <f>IFERROR(VLOOKUP($AO96,装备!$B:$Q,14,0),0)</f>
        <v>0</v>
      </c>
      <c r="DS96" s="304">
        <f>IFERROR(VLOOKUP($AO96,装备!$B:$Q,16,0),0)</f>
        <v>0</v>
      </c>
      <c r="DT96" s="304">
        <f>IFERROR(VLOOKUP($AO96,装备!$B:$Q,5,0),0)</f>
        <v>0</v>
      </c>
    </row>
    <row r="97" spans="1:124" ht="40.5">
      <c r="A97" s="301">
        <f>改造舰娘!$A93</f>
        <v>11011013</v>
      </c>
      <c r="B97" s="354" t="s">
        <v>181</v>
      </c>
      <c r="C97" s="323"/>
      <c r="D97" s="323">
        <f t="shared" si="1"/>
        <v>110</v>
      </c>
      <c r="E97" s="303">
        <f>改造舰娘!$C93</f>
        <v>5</v>
      </c>
      <c r="F97" s="304" t="str">
        <f>改造舰娘!$D93</f>
        <v>战列</v>
      </c>
      <c r="G97" s="304" t="str">
        <f>改造舰娘!$E93</f>
        <v>大型</v>
      </c>
      <c r="H97" s="304" t="str">
        <f>改造舰娘!$F93</f>
        <v>主力舰</v>
      </c>
      <c r="I97" s="452">
        <f>改造舰娘!$AR93</f>
        <v>4</v>
      </c>
      <c r="J97" s="304" t="str">
        <f>改造舰娘!$G93</f>
        <v>美国</v>
      </c>
      <c r="K97" s="312">
        <f>改造舰娘!$H93+(BV97+CI97+CV97+DI97)*$C$2</f>
        <v>82</v>
      </c>
      <c r="L97" s="304">
        <f>改造舰娘!$I93</f>
        <v>2</v>
      </c>
      <c r="M97" s="304">
        <f>改造舰娘!$J93</f>
        <v>5</v>
      </c>
      <c r="N97" s="518">
        <f>改造舰娘!$K93</f>
        <v>5</v>
      </c>
      <c r="O97" s="304">
        <f>改造舰娘!$L93+((CE97+CR97+DE97+DR97)*$C$2)</f>
        <v>22</v>
      </c>
      <c r="P97" s="304" t="str">
        <f>IF($C$2=1,(IF(ISERROR(FIND("超长",改造舰娘!$M93&amp;CC97&amp;CP97&amp;DC97&amp;DP97,1)),IF(ISERROR(FIND("长",改造舰娘!$M93&amp;CC97&amp;CP97&amp;DC97&amp;DP97,1)),IF(ISERROR(FIND("中",改造舰娘!$M93&amp;CC97&amp;CP97&amp;DC97&amp;DP97,1)),IF(ISERROR(FIND("短",改造舰娘!$M93&amp;CC97&amp;CP97&amp;DC97&amp;DP97,1)),IF(ISERROR(FIND("无",改造舰娘!$M93&amp;CC97&amp;CP97&amp;DC97&amp;DP97,1)),0,"无"),"短"),"中"),"长"),"超长")),改造舰娘!$M93)</f>
        <v>长</v>
      </c>
      <c r="Q97" s="303">
        <f>改造舰娘!$N93</f>
        <v>21</v>
      </c>
      <c r="R97" s="304">
        <f>(改造舰娘!$P93)+(改造舰娘!$Q93)*$C$3+((BW97+CJ97+CW97+DJ97)*$C$2)</f>
        <v>107</v>
      </c>
      <c r="S97" s="304">
        <f>(改造舰娘!$R93)+(改造舰娘!$S93)*$C$3+((BY97+CL97+CY97+DL97)*$C$2)</f>
        <v>0</v>
      </c>
      <c r="T97" s="304">
        <f>(改造舰娘!$T93)+(改造舰娘!$U93)*$C$3+((BX97+CK97+CX97+DK97)*$C$2)</f>
        <v>100</v>
      </c>
      <c r="U97" s="304">
        <f>(改造舰娘!$V93)+(改造舰娘!$W93)*$C$3+((CG97+CT97+DG97+DT97)*$C$2)</f>
        <v>102</v>
      </c>
      <c r="V97" s="305">
        <f>INT((((改造舰娘!$Y93)-(改造舰娘!$X93))*(((IF(D97=0,C97,D97))-1)/99))+改造舰娘!$X93)+((CB97+CO97+DB97+DO97)*$C$2)</f>
        <v>101</v>
      </c>
      <c r="W97" s="304">
        <f>INT((((改造舰娘!$AA93)-(改造舰娘!$Z93))*(((IF(D97=0,C97,D97))-1)/99))+改造舰娘!$Z93)+((CD97+CQ97+DD97+DQ97)*$C$2)</f>
        <v>45</v>
      </c>
      <c r="X97" s="304">
        <f>INT((((改造舰娘!$AC93)-(改造舰娘!$AB93))*(((IF(D97=0,C97,D97))-1)/99))+改造舰娘!$AB93)+((CA97+CN97+DA97+DN97)*$C$2)</f>
        <v>47</v>
      </c>
      <c r="Y97" s="303">
        <f>INT((((改造舰娘!$AE93)-(改造舰娘!$AD93))*(((IF(D97=0,C97,D97))-1)/99))+改造舰娘!$AD93)+((BZ97+CM97+CZ97+DM97)*$C$2)</f>
        <v>0</v>
      </c>
      <c r="Z97" s="474">
        <f>IF(改造舰娘!$AF93=0,"",改造舰娘!$AF93)</f>
        <v>3</v>
      </c>
      <c r="AA97" s="304">
        <f>IF(改造舰娘!$AG93="","",改造舰娘!$AG93)</f>
        <v>3</v>
      </c>
      <c r="AB97" s="304">
        <f>IF(改造舰娘!$AH93="","",改造舰娘!$AH93)</f>
        <v>3</v>
      </c>
      <c r="AC97" s="304">
        <f>IF(改造舰娘!$AI93="","",改造舰娘!$AI93)</f>
        <v>3</v>
      </c>
      <c r="AD97" s="304">
        <f>IF(改造舰娘!$AJ93="","",改造舰娘!$AJ93)</f>
        <v>12</v>
      </c>
      <c r="AE97" s="305">
        <f>IF(改造舰娘!$AK93="","",改造舰娘!$AK93)</f>
        <v>0</v>
      </c>
      <c r="AF97" s="304" t="str">
        <f>IF(改造舰娘!$AL93="","",改造舰娘!$AL93)</f>
        <v/>
      </c>
      <c r="AG97" s="304" t="str">
        <f>IF(改造舰娘!$AM93="","",改造舰娘!$AM93)</f>
        <v/>
      </c>
      <c r="AH97" s="304" t="str">
        <f>IF(改造舰娘!$AN93="","",改造舰娘!$AN93)</f>
        <v/>
      </c>
      <c r="AI97" s="304" t="str">
        <f>IF(改造舰娘!$AO93="","",改造舰娘!$AO93)</f>
        <v/>
      </c>
      <c r="AJ97" s="304" t="str">
        <f>IF(改造舰娘!$AP93="","",改造舰娘!$AP93)</f>
        <v/>
      </c>
      <c r="AK97" s="303" t="str">
        <f>IF(改造舰娘!$AQ93="","",改造舰娘!$AQ93)</f>
        <v/>
      </c>
      <c r="AL97" s="306" t="str">
        <f>IF(改造舰娘!$AS93="","",改造舰娘!$AS93)</f>
        <v>先进型火控雷达</v>
      </c>
      <c r="AM97" s="306" t="str">
        <f>IF(改造舰娘!$AT93="","",改造舰娘!$AT93)</f>
        <v>U国双联16英寸炮（改）</v>
      </c>
      <c r="AN97" s="306" t="str">
        <f>IF(改造舰娘!$AU93="","",改造舰娘!$AU93)</f>
        <v>U国博福斯40毫米防空炮(四联)</v>
      </c>
      <c r="AO97" s="306" t="str">
        <f>IF(改造舰娘!$AV93="","",改造舰娘!$AV93)</f>
        <v>先进型对空雷达</v>
      </c>
      <c r="AP97" s="307" t="str">
        <f>IF(改造舰娘!$AW93="","",改造舰娘!$AW93)</f>
        <v>苏里高复仇者(3级)：旗舰技，为全队航速27节以下的战列/航战/战巡/重炮提供炮击战加成：攻击时敌人装甲降低20%，T劣时火力值为150%。同时降低自身被攻击概率30%。</v>
      </c>
      <c r="AQ97" s="308" t="str">
        <f>IF(改造舰娘!$AX93="","",改造舰娘!$AX93)</f>
        <v>浴火重生(3级)：自身暴击率提升20%，自身每损失5点HP，在炮击战中便会增加10点固定伤害，最多增加100点固定伤害。</v>
      </c>
      <c r="AR97" s="304">
        <f>IF(改造舰娘!$AY93="","",改造舰娘!$AY93)</f>
        <v>95</v>
      </c>
      <c r="AS97" s="304">
        <f>IF(改造舰娘!$AZ93="","",改造舰娘!$AZ93)</f>
        <v>140</v>
      </c>
      <c r="AT97" s="304">
        <f>IF(改造舰娘!$BA93="","",改造舰娘!$BA93)</f>
        <v>3.2</v>
      </c>
      <c r="AU97" s="304">
        <f>IF(改造舰娘!$BB93="","",改造舰娘!$BB93)</f>
        <v>6</v>
      </c>
      <c r="AV97" s="305">
        <f>IF((改造舰娘!$BG93+改造舰娘!$BK93*$C$4)=0,"",(改造舰娘!$BG93+改造舰娘!$BK93*$C$4))</f>
        <v>50</v>
      </c>
      <c r="AW97" s="304">
        <f>IF((改造舰娘!$BH93+改造舰娘!$BL93*$C$4)=0,"",(改造舰娘!$BH93+改造舰娘!$BL93*$C$4))</f>
        <v>80</v>
      </c>
      <c r="AX97" s="304">
        <f>IF((改造舰娘!$BI93+改造舰娘!$BM93*$C$4)=0,"",(改造舰娘!$BI93+改造舰娘!$BM93*$C$4))</f>
        <v>131</v>
      </c>
      <c r="AY97" s="303">
        <f>IF((改造舰娘!$BJ93+改造舰娘!$BN93*$C$4)=0,"",(改造舰娘!$BJ93+改造舰娘!$BN93*$C$4))</f>
        <v>62</v>
      </c>
      <c r="AZ97" s="500">
        <f>IF(改造舰娘!BC93="","",改造舰娘!BC93)</f>
        <v>87</v>
      </c>
      <c r="BA97" s="500">
        <f>IF(改造舰娘!BD93="","",改造舰娘!BD93)</f>
        <v>0</v>
      </c>
      <c r="BB97" s="500">
        <f>IF(改造舰娘!BE93="","",改造舰娘!BE93)</f>
        <v>80</v>
      </c>
      <c r="BC97" s="498">
        <f>IF(改造舰娘!BF93="","",改造舰娘!BF93)</f>
        <v>79</v>
      </c>
      <c r="BD97" s="125" t="s">
        <v>5622</v>
      </c>
      <c r="BE97" s="339" t="b">
        <f>IF(改造舰娘!$BP93="","")</f>
        <v>0</v>
      </c>
      <c r="BF97" s="306" t="b">
        <f>IF(改造舰娘!$BQ93="","")</f>
        <v>0</v>
      </c>
      <c r="BG97" s="329" t="str">
        <f>IF(改造舰娘!$BR93="","")</f>
        <v/>
      </c>
      <c r="BH97" s="340" t="str">
        <f>IF(改造舰娘!$BS93="","")</f>
        <v/>
      </c>
      <c r="BU97" s="304">
        <f>IFERROR(VLOOKUP(AL97,装备!$B:$C,2,0),0)</f>
        <v>5</v>
      </c>
      <c r="BV97" s="304">
        <f>IFERROR(VLOOKUP($AL97,装备!$B:$Q,5,0),0)</f>
        <v>0</v>
      </c>
      <c r="BW97" s="304">
        <f>IFERROR(VLOOKUP($AL97,装备!$B:$Q,6,0),0)</f>
        <v>0</v>
      </c>
      <c r="BX97" s="304">
        <f>IFERROR(VLOOKUP($AL97,装备!$B:$Q,7,0),0)</f>
        <v>0</v>
      </c>
      <c r="BY97" s="304">
        <f>IFERROR(VLOOKUP($AL97,装备!$B:$Q,8,0),0)</f>
        <v>0</v>
      </c>
      <c r="BZ97" s="304">
        <f>IFERROR(VLOOKUP($AL97,装备!$B:$Q,9,0),0)</f>
        <v>0</v>
      </c>
      <c r="CA97" s="304">
        <f>IFERROR(VLOOKUP($AL97,装备!$B:$Q,10,0),0)</f>
        <v>0</v>
      </c>
      <c r="CB97" s="304">
        <f>IFERROR(VLOOKUP($AL97,装备!$B:$Q,11,0),0)</f>
        <v>7</v>
      </c>
      <c r="CC97" s="304" t="str">
        <f>IFERROR(VLOOKUP($AL97,装备!$B:$Q,12,0),0)</f>
        <v>无</v>
      </c>
      <c r="CD97" s="304">
        <f>IFERROR(VLOOKUP($AL97,装备!$B:$Q,13,0),0)</f>
        <v>0</v>
      </c>
      <c r="CE97" s="304">
        <f>IFERROR(VLOOKUP($AL97,装备!$B:$Q,14,0),0)</f>
        <v>0</v>
      </c>
      <c r="CF97" s="304">
        <f>IFERROR(VLOOKUP($AL97,装备!$B:$Q,16,0),0)</f>
        <v>8</v>
      </c>
      <c r="CG97" s="304">
        <f>IFERROR(VLOOKUP($AL97,装备!$B:$Q,5,0),0)</f>
        <v>0</v>
      </c>
      <c r="CH97" s="304">
        <f>IFERROR(VLOOKUP(AM97,装备!$B:$C,2,0),0)</f>
        <v>4</v>
      </c>
      <c r="CI97" s="304">
        <f>IFERROR(VLOOKUP($AM97,装备!$B:$Q,5,0),0)</f>
        <v>0</v>
      </c>
      <c r="CJ97" s="304">
        <f>IFERROR(VLOOKUP($AM97,装备!$B:$Q,6,0),0)</f>
        <v>22</v>
      </c>
      <c r="CK97" s="304">
        <f>IFERROR(VLOOKUP($AM97,装备!$B:$Q,7,0),0)</f>
        <v>0</v>
      </c>
      <c r="CL97" s="304">
        <f>IFERROR(VLOOKUP($AM97,装备!$B:$Q,8,0),0)</f>
        <v>0</v>
      </c>
      <c r="CM97" s="304">
        <f>IFERROR(VLOOKUP($AM97,装备!$B:$Q,9,0),0)</f>
        <v>0</v>
      </c>
      <c r="CN97" s="304">
        <f>IFERROR(VLOOKUP($AM97,装备!$B:$Q,10,0),0)</f>
        <v>0</v>
      </c>
      <c r="CO97" s="304">
        <f>IFERROR(VLOOKUP($AM97,装备!$B:$Q,11,0),0)</f>
        <v>1</v>
      </c>
      <c r="CP97" s="304" t="str">
        <f>IFERROR(VLOOKUP($AM97,装备!$B:$Q,12,0),0)</f>
        <v>长</v>
      </c>
      <c r="CQ97" s="304">
        <f>IFERROR(VLOOKUP($AM97,装备!$B:$Q,13,0),0)</f>
        <v>0</v>
      </c>
      <c r="CR97" s="304">
        <f>IFERROR(VLOOKUP($AM97,装备!$B:$Q,14,0),0)</f>
        <v>0</v>
      </c>
      <c r="CS97" s="304">
        <f>IFERROR(VLOOKUP($AM97,装备!$B:$Q,16,0),0)</f>
        <v>0</v>
      </c>
      <c r="CT97" s="304">
        <f>IFERROR(VLOOKUP($AM97,装备!$B:$Q,5,0),0)</f>
        <v>0</v>
      </c>
      <c r="CU97" s="304">
        <f>IFERROR(VLOOKUP(AN97,装备!$B:$C,2,0),0)</f>
        <v>5</v>
      </c>
      <c r="CV97" s="304">
        <f>IFERROR(VLOOKUP($AN97,装备!$B:$Q,5,0),0)</f>
        <v>0</v>
      </c>
      <c r="CW97" s="304">
        <f>IFERROR(VLOOKUP($AN97,装备!$B:$Q,6,0),0)</f>
        <v>2</v>
      </c>
      <c r="CX97" s="304">
        <f>IFERROR(VLOOKUP($AN97,装备!$B:$Q,7,0),0)</f>
        <v>0</v>
      </c>
      <c r="CY97" s="304">
        <f>IFERROR(VLOOKUP($AN97,装备!$B:$Q,8,0),0)</f>
        <v>0</v>
      </c>
      <c r="CZ97" s="304">
        <f>IFERROR(VLOOKUP($AN97,装备!$B:$Q,9,0),0)</f>
        <v>0</v>
      </c>
      <c r="DA97" s="304">
        <f>IFERROR(VLOOKUP($AN97,装备!$B:$Q,10,0),0)</f>
        <v>0</v>
      </c>
      <c r="DB97" s="304">
        <f>IFERROR(VLOOKUP($AN97,装备!$B:$Q,11,0),0)</f>
        <v>1</v>
      </c>
      <c r="DC97" s="304" t="str">
        <f>IFERROR(VLOOKUP($AN97,装备!$B:$Q,12,0),0)</f>
        <v>短</v>
      </c>
      <c r="DD97" s="304">
        <f>IFERROR(VLOOKUP($AN97,装备!$B:$Q,13,0),0)</f>
        <v>0</v>
      </c>
      <c r="DE97" s="304">
        <f>IFERROR(VLOOKUP($AN97,装备!$B:$Q,14,0),0)</f>
        <v>0</v>
      </c>
      <c r="DF97" s="304">
        <f>IFERROR(VLOOKUP($AN97,装备!$B:$Q,16,0),0)</f>
        <v>9</v>
      </c>
      <c r="DG97" s="304">
        <f>IFERROR(VLOOKUP($AN97,装备!$B:$Q,5,0),0)</f>
        <v>0</v>
      </c>
      <c r="DH97" s="304">
        <f>IFERROR(VLOOKUP(AO97,装备!$B:$C,2,0),0)</f>
        <v>5</v>
      </c>
      <c r="DI97" s="304">
        <f>IFERROR(VLOOKUP($AO97,装备!$B:$Q,5,0),0)</f>
        <v>0</v>
      </c>
      <c r="DJ97" s="304">
        <f>IFERROR(VLOOKUP($AO97,装备!$B:$Q,6,0),0)</f>
        <v>0</v>
      </c>
      <c r="DK97" s="304">
        <f>IFERROR(VLOOKUP($AO97,装备!$B:$Q,7,0),0)</f>
        <v>0</v>
      </c>
      <c r="DL97" s="304">
        <f>IFERROR(VLOOKUP($AO97,装备!$B:$Q,8,0),0)</f>
        <v>0</v>
      </c>
      <c r="DM97" s="304">
        <f>IFERROR(VLOOKUP($AO97,装备!$B:$Q,9,0),0)</f>
        <v>0</v>
      </c>
      <c r="DN97" s="304">
        <f>IFERROR(VLOOKUP($AO97,装备!$B:$Q,10,0),0)</f>
        <v>7</v>
      </c>
      <c r="DO97" s="304">
        <f>IFERROR(VLOOKUP($AO97,装备!$B:$Q,11,0),0)</f>
        <v>3</v>
      </c>
      <c r="DP97" s="304" t="str">
        <f>IFERROR(VLOOKUP($AO97,装备!$B:$Q,12,0),0)</f>
        <v>无</v>
      </c>
      <c r="DQ97" s="304">
        <f>IFERROR(VLOOKUP($AO97,装备!$B:$Q,13,0),0)</f>
        <v>0</v>
      </c>
      <c r="DR97" s="304">
        <f>IFERROR(VLOOKUP($AO97,装备!$B:$Q,14,0),0)</f>
        <v>0</v>
      </c>
      <c r="DS97" s="304">
        <f>IFERROR(VLOOKUP($AO97,装备!$B:$Q,16,0),0)</f>
        <v>6</v>
      </c>
      <c r="DT97" s="304">
        <f>IFERROR(VLOOKUP($AO97,装备!$B:$Q,5,0),0)</f>
        <v>0</v>
      </c>
    </row>
    <row r="98" spans="1:124" ht="27">
      <c r="A98" s="301">
        <f>改造舰娘!$A94</f>
        <v>11011113</v>
      </c>
      <c r="B98" s="354" t="s">
        <v>630</v>
      </c>
      <c r="C98" s="323"/>
      <c r="D98" s="323">
        <f t="shared" si="1"/>
        <v>110</v>
      </c>
      <c r="E98" s="303">
        <f>改造舰娘!$C94</f>
        <v>6</v>
      </c>
      <c r="F98" s="304" t="str">
        <f>改造舰娘!$D94</f>
        <v>战列</v>
      </c>
      <c r="G98" s="304" t="str">
        <f>改造舰娘!$E94</f>
        <v>大型</v>
      </c>
      <c r="H98" s="304" t="str">
        <f>改造舰娘!$F94</f>
        <v>主力舰</v>
      </c>
      <c r="I98" s="452">
        <f>改造舰娘!$AR94</f>
        <v>4</v>
      </c>
      <c r="J98" s="304" t="str">
        <f>改造舰娘!$G94</f>
        <v>美国</v>
      </c>
      <c r="K98" s="312">
        <f>改造舰娘!$H94+(BV98+CI98+CV98+DI98)*$C$2</f>
        <v>79</v>
      </c>
      <c r="L98" s="304">
        <f>改造舰娘!$I94</f>
        <v>1</v>
      </c>
      <c r="M98" s="304">
        <f>改造舰娘!$J94</f>
        <v>4</v>
      </c>
      <c r="N98" s="518">
        <f>改造舰娘!$K94</f>
        <v>4</v>
      </c>
      <c r="O98" s="304">
        <f>改造舰娘!$L94+((CE98+CR98+DE98+DR98)*$C$2)</f>
        <v>20</v>
      </c>
      <c r="P98" s="304" t="str">
        <f>IF($C$2=1,(IF(ISERROR(FIND("超长",改造舰娘!$M94&amp;CC98&amp;CP98&amp;DC98&amp;DP98,1)),IF(ISERROR(FIND("长",改造舰娘!$M94&amp;CC98&amp;CP98&amp;DC98&amp;DP98,1)),IF(ISERROR(FIND("中",改造舰娘!$M94&amp;CC98&amp;CP98&amp;DC98&amp;DP98,1)),IF(ISERROR(FIND("短",改造舰娘!$M94&amp;CC98&amp;CP98&amp;DC98&amp;DP98,1)),IF(ISERROR(FIND("无",改造舰娘!$M94&amp;CC98&amp;CP98&amp;DC98&amp;DP98,1)),0,"无"),"短"),"中"),"长"),"超长")),改造舰娘!$M94)</f>
        <v>长</v>
      </c>
      <c r="Q98" s="303">
        <f>改造舰娘!$N94</f>
        <v>28</v>
      </c>
      <c r="R98" s="304">
        <f>(改造舰娘!$P94)+(改造舰娘!$Q94)*$C$3+((BW98+CJ98+CW98+DJ98)*$C$2)</f>
        <v>115</v>
      </c>
      <c r="S98" s="304">
        <f>(改造舰娘!$R94)+(改造舰娘!$S94)*$C$3+((BY98+CL98+CY98+DL98)*$C$2)</f>
        <v>0</v>
      </c>
      <c r="T98" s="304">
        <f>(改造舰娘!$T94)+(改造舰娘!$U94)*$C$3+((BX98+CK98+CX98+DK98)*$C$2)</f>
        <v>97</v>
      </c>
      <c r="U98" s="304">
        <f>(改造舰娘!$V94)+(改造舰娘!$W94)*$C$3+((CG98+CT98+DG98+DT98)*$C$2)</f>
        <v>105</v>
      </c>
      <c r="V98" s="305">
        <f>INT((((改造舰娘!$Y94)-(改造舰娘!$X94))*(((IF(D98=0,C98,D98))-1)/99))+改造舰娘!$X94)+((CB98+CO98+DB98+DO98)*$C$2)</f>
        <v>102</v>
      </c>
      <c r="W98" s="304">
        <f>INT((((改造舰娘!$AA94)-(改造舰娘!$Z94))*(((IF(D98=0,C98,D98))-1)/99))+改造舰娘!$Z94)+((CD98+CQ98+DD98+DQ98)*$C$2)</f>
        <v>60</v>
      </c>
      <c r="X98" s="304">
        <f>INT((((改造舰娘!$AC94)-(改造舰娘!$AB94))*(((IF(D98=0,C98,D98))-1)/99))+改造舰娘!$AB94)+((CA98+CN98+DA98+DN98)*$C$2)</f>
        <v>51</v>
      </c>
      <c r="Y98" s="303">
        <f>INT((((改造舰娘!$AE94)-(改造舰娘!$AD94))*(((IF(D98=0,C98,D98))-1)/99))+改造舰娘!$AD94)+((BZ98+CM98+CZ98+DM98)*$C$2)</f>
        <v>0</v>
      </c>
      <c r="Z98" s="474">
        <f>IF(改造舰娘!$AF94=0,"",改造舰娘!$AF94)</f>
        <v>3</v>
      </c>
      <c r="AA98" s="304">
        <f>IF(改造舰娘!$AG94="","",改造舰娘!$AG94)</f>
        <v>3</v>
      </c>
      <c r="AB98" s="304">
        <f>IF(改造舰娘!$AH94="","",改造舰娘!$AH94)</f>
        <v>3</v>
      </c>
      <c r="AC98" s="304">
        <f>IF(改造舰娘!$AI94="","",改造舰娘!$AI94)</f>
        <v>3</v>
      </c>
      <c r="AD98" s="304">
        <f>IF(改造舰娘!$AJ94="","",改造舰娘!$AJ94)</f>
        <v>12</v>
      </c>
      <c r="AE98" s="305">
        <f>IF(改造舰娘!$AK94="","",改造舰娘!$AK94)</f>
        <v>0</v>
      </c>
      <c r="AF98" s="304" t="str">
        <f>IF(改造舰娘!$AL94="","",改造舰娘!$AL94)</f>
        <v/>
      </c>
      <c r="AG98" s="304" t="str">
        <f>IF(改造舰娘!$AM94="","",改造舰娘!$AM94)</f>
        <v/>
      </c>
      <c r="AH98" s="304" t="str">
        <f>IF(改造舰娘!$AN94="","",改造舰娘!$AN94)</f>
        <v/>
      </c>
      <c r="AI98" s="304" t="str">
        <f>IF(改造舰娘!$AO94="","",改造舰娘!$AO94)</f>
        <v/>
      </c>
      <c r="AJ98" s="304" t="str">
        <f>IF(改造舰娘!$AP94="","",改造舰娘!$AP94)</f>
        <v/>
      </c>
      <c r="AK98" s="303" t="str">
        <f>IF(改造舰娘!$AQ94="","",改造舰娘!$AQ94)</f>
        <v/>
      </c>
      <c r="AL98" s="306" t="str">
        <f>IF(改造舰娘!$AS94="","",改造舰娘!$AS94)</f>
        <v>U国三联16英寸炮(MK6)</v>
      </c>
      <c r="AM98" s="306" t="str">
        <f>IF(改造舰娘!$AT94="","",改造舰娘!$AT94)</f>
        <v>先进型火控雷达</v>
      </c>
      <c r="AN98" s="306" t="str">
        <f>IF(改造舰娘!$AU94="","",改造舰娘!$AU94)</f>
        <v>超重弹</v>
      </c>
      <c r="AO98" s="306" t="str">
        <f>IF(改造舰娘!$AV94="","",改造舰娘!$AV94)</f>
        <v/>
      </c>
      <c r="AP98" s="307" t="str">
        <f>IF(改造舰娘!$AW94="","",改造舰娘!$AW94)</f>
        <v>火控雷达(3级)：旗舰技，战斗中队伍中U国国籍船只的回避+10，炮击战阶段的火力+10，命中+10。</v>
      </c>
      <c r="AQ98" s="308" t="str">
        <f>IF(改造舰娘!$AX94="","",改造舰娘!$AX94)</f>
        <v/>
      </c>
      <c r="AR98" s="304">
        <f>IF(改造舰娘!$AY94="","",改造舰娘!$AY94)</f>
        <v>95</v>
      </c>
      <c r="AS98" s="304">
        <f>IF(改造舰娘!$AZ94="","",改造舰娘!$AZ94)</f>
        <v>140</v>
      </c>
      <c r="AT98" s="304">
        <f>IF(改造舰娘!$BA94="","",改造舰娘!$BA94)</f>
        <v>4.2</v>
      </c>
      <c r="AU98" s="304">
        <f>IF(改造舰娘!$BB94="","",改造舰娘!$BB94)</f>
        <v>8</v>
      </c>
      <c r="AV98" s="305">
        <f>IF((改造舰娘!$BG94+改造舰娘!$BK94*$C$4)=0,"",(改造舰娘!$BG94+改造舰娘!$BK94*$C$4))</f>
        <v>50</v>
      </c>
      <c r="AW98" s="304">
        <f>IF((改造舰娘!$BH94+改造舰娘!$BL94*$C$4)=0,"",(改造舰娘!$BH94+改造舰娘!$BL94*$C$4))</f>
        <v>93</v>
      </c>
      <c r="AX98" s="304">
        <f>IF((改造舰娘!$BI94+改造舰娘!$BM94*$C$4)=0,"",(改造舰娘!$BI94+改造舰娘!$BM94*$C$4))</f>
        <v>115</v>
      </c>
      <c r="AY98" s="303">
        <f>IF((改造舰娘!$BJ94+改造舰娘!$BN94*$C$4)=0,"",(改造舰娘!$BJ94+改造舰娘!$BN94*$C$4))</f>
        <v>34</v>
      </c>
      <c r="AZ98" s="500">
        <f>IF(改造舰娘!BC94="","",改造舰娘!BC94)</f>
        <v>95</v>
      </c>
      <c r="BA98" s="500">
        <f>IF(改造舰娘!BD94="","",改造舰娘!BD94)</f>
        <v>0</v>
      </c>
      <c r="BB98" s="500">
        <f>IF(改造舰娘!BE94="","",改造舰娘!BE94)</f>
        <v>77</v>
      </c>
      <c r="BC98" s="498">
        <f>IF(改造舰娘!BF94="","",改造舰娘!BF94)</f>
        <v>84</v>
      </c>
      <c r="BD98" s="125" t="s">
        <v>5623</v>
      </c>
      <c r="BE98" s="339" t="b">
        <f>IF(改造舰娘!$BP94="","")</f>
        <v>0</v>
      </c>
      <c r="BF98" s="306" t="b">
        <f>IF(改造舰娘!$BQ94="","")</f>
        <v>0</v>
      </c>
      <c r="BG98" s="329" t="str">
        <f>IF(改造舰娘!$BR94="","")</f>
        <v/>
      </c>
      <c r="BH98" s="340" t="str">
        <f>IF(改造舰娘!$BS94="","")</f>
        <v/>
      </c>
      <c r="BU98" s="304">
        <f>IFERROR(VLOOKUP(AL98,装备!$B:$C,2,0),0)</f>
        <v>5</v>
      </c>
      <c r="BV98" s="304">
        <f>IFERROR(VLOOKUP($AL98,装备!$B:$Q,5,0),0)</f>
        <v>0</v>
      </c>
      <c r="BW98" s="304">
        <f>IFERROR(VLOOKUP($AL98,装备!$B:$Q,6,0),0)</f>
        <v>24</v>
      </c>
      <c r="BX98" s="304">
        <f>IFERROR(VLOOKUP($AL98,装备!$B:$Q,7,0),0)</f>
        <v>0</v>
      </c>
      <c r="BY98" s="304">
        <f>IFERROR(VLOOKUP($AL98,装备!$B:$Q,8,0),0)</f>
        <v>0</v>
      </c>
      <c r="BZ98" s="304">
        <f>IFERROR(VLOOKUP($AL98,装备!$B:$Q,9,0),0)</f>
        <v>0</v>
      </c>
      <c r="CA98" s="304">
        <f>IFERROR(VLOOKUP($AL98,装备!$B:$Q,10,0),0)</f>
        <v>0</v>
      </c>
      <c r="CB98" s="304">
        <f>IFERROR(VLOOKUP($AL98,装备!$B:$Q,11,0),0)</f>
        <v>2</v>
      </c>
      <c r="CC98" s="304" t="str">
        <f>IFERROR(VLOOKUP($AL98,装备!$B:$Q,12,0),0)</f>
        <v>长</v>
      </c>
      <c r="CD98" s="304">
        <f>IFERROR(VLOOKUP($AL98,装备!$B:$Q,13,0),0)</f>
        <v>0</v>
      </c>
      <c r="CE98" s="304">
        <f>IFERROR(VLOOKUP($AL98,装备!$B:$Q,14,0),0)</f>
        <v>0</v>
      </c>
      <c r="CF98" s="304">
        <f>IFERROR(VLOOKUP($AL98,装备!$B:$Q,16,0),0)</f>
        <v>0</v>
      </c>
      <c r="CG98" s="304">
        <f>IFERROR(VLOOKUP($AL98,装备!$B:$Q,5,0),0)</f>
        <v>0</v>
      </c>
      <c r="CH98" s="304">
        <f>IFERROR(VLOOKUP(AM98,装备!$B:$C,2,0),0)</f>
        <v>5</v>
      </c>
      <c r="CI98" s="304">
        <f>IFERROR(VLOOKUP($AM98,装备!$B:$Q,5,0),0)</f>
        <v>0</v>
      </c>
      <c r="CJ98" s="304">
        <f>IFERROR(VLOOKUP($AM98,装备!$B:$Q,6,0),0)</f>
        <v>0</v>
      </c>
      <c r="CK98" s="304">
        <f>IFERROR(VLOOKUP($AM98,装备!$B:$Q,7,0),0)</f>
        <v>0</v>
      </c>
      <c r="CL98" s="304">
        <f>IFERROR(VLOOKUP($AM98,装备!$B:$Q,8,0),0)</f>
        <v>0</v>
      </c>
      <c r="CM98" s="304">
        <f>IFERROR(VLOOKUP($AM98,装备!$B:$Q,9,0),0)</f>
        <v>0</v>
      </c>
      <c r="CN98" s="304">
        <f>IFERROR(VLOOKUP($AM98,装备!$B:$Q,10,0),0)</f>
        <v>0</v>
      </c>
      <c r="CO98" s="304">
        <f>IFERROR(VLOOKUP($AM98,装备!$B:$Q,11,0),0)</f>
        <v>7</v>
      </c>
      <c r="CP98" s="304" t="str">
        <f>IFERROR(VLOOKUP($AM98,装备!$B:$Q,12,0),0)</f>
        <v>无</v>
      </c>
      <c r="CQ98" s="304">
        <f>IFERROR(VLOOKUP($AM98,装备!$B:$Q,13,0),0)</f>
        <v>0</v>
      </c>
      <c r="CR98" s="304">
        <f>IFERROR(VLOOKUP($AM98,装备!$B:$Q,14,0),0)</f>
        <v>0</v>
      </c>
      <c r="CS98" s="304">
        <f>IFERROR(VLOOKUP($AM98,装备!$B:$Q,16,0),0)</f>
        <v>8</v>
      </c>
      <c r="CT98" s="304">
        <f>IFERROR(VLOOKUP($AM98,装备!$B:$Q,5,0),0)</f>
        <v>0</v>
      </c>
      <c r="CU98" s="304">
        <f>IFERROR(VLOOKUP(AN98,装备!$B:$C,2,0),0)</f>
        <v>5</v>
      </c>
      <c r="CV98" s="304">
        <f>IFERROR(VLOOKUP($AN98,装备!$B:$Q,5,0),0)</f>
        <v>0</v>
      </c>
      <c r="CW98" s="304">
        <f>IFERROR(VLOOKUP($AN98,装备!$B:$Q,6,0),0)</f>
        <v>5</v>
      </c>
      <c r="CX98" s="304">
        <f>IFERROR(VLOOKUP($AN98,装备!$B:$Q,7,0),0)</f>
        <v>0</v>
      </c>
      <c r="CY98" s="304">
        <f>IFERROR(VLOOKUP($AN98,装备!$B:$Q,8,0),0)</f>
        <v>0</v>
      </c>
      <c r="CZ98" s="304">
        <f>IFERROR(VLOOKUP($AN98,装备!$B:$Q,9,0),0)</f>
        <v>0</v>
      </c>
      <c r="DA98" s="304">
        <f>IFERROR(VLOOKUP($AN98,装备!$B:$Q,10,0),0)</f>
        <v>0</v>
      </c>
      <c r="DB98" s="304">
        <f>IFERROR(VLOOKUP($AN98,装备!$B:$Q,11,0),0)</f>
        <v>0</v>
      </c>
      <c r="DC98" s="304" t="str">
        <f>IFERROR(VLOOKUP($AN98,装备!$B:$Q,12,0),0)</f>
        <v>无</v>
      </c>
      <c r="DD98" s="304">
        <f>IFERROR(VLOOKUP($AN98,装备!$B:$Q,13,0),0)</f>
        <v>0</v>
      </c>
      <c r="DE98" s="304">
        <f>IFERROR(VLOOKUP($AN98,装备!$B:$Q,14,0),0)</f>
        <v>0</v>
      </c>
      <c r="DF98" s="304">
        <f>IFERROR(VLOOKUP($AN98,装备!$B:$Q,16,0),0)</f>
        <v>0</v>
      </c>
      <c r="DG98" s="304">
        <f>IFERROR(VLOOKUP($AN98,装备!$B:$Q,5,0),0)</f>
        <v>0</v>
      </c>
      <c r="DH98" s="304">
        <f>IFERROR(VLOOKUP(AO98,装备!$B:$C,2,0),0)</f>
        <v>0</v>
      </c>
      <c r="DI98" s="304">
        <f>IFERROR(VLOOKUP($AO98,装备!$B:$Q,5,0),0)</f>
        <v>0</v>
      </c>
      <c r="DJ98" s="304">
        <f>IFERROR(VLOOKUP($AO98,装备!$B:$Q,6,0),0)</f>
        <v>0</v>
      </c>
      <c r="DK98" s="304">
        <f>IFERROR(VLOOKUP($AO98,装备!$B:$Q,7,0),0)</f>
        <v>0</v>
      </c>
      <c r="DL98" s="304">
        <f>IFERROR(VLOOKUP($AO98,装备!$B:$Q,8,0),0)</f>
        <v>0</v>
      </c>
      <c r="DM98" s="304">
        <f>IFERROR(VLOOKUP($AO98,装备!$B:$Q,9,0),0)</f>
        <v>0</v>
      </c>
      <c r="DN98" s="304">
        <f>IFERROR(VLOOKUP($AO98,装备!$B:$Q,10,0),0)</f>
        <v>0</v>
      </c>
      <c r="DO98" s="304">
        <f>IFERROR(VLOOKUP($AO98,装备!$B:$Q,11,0),0)</f>
        <v>0</v>
      </c>
      <c r="DP98" s="304">
        <f>IFERROR(VLOOKUP($AO98,装备!$B:$Q,12,0),0)</f>
        <v>0</v>
      </c>
      <c r="DQ98" s="304">
        <f>IFERROR(VLOOKUP($AO98,装备!$B:$Q,13,0),0)</f>
        <v>0</v>
      </c>
      <c r="DR98" s="304">
        <f>IFERROR(VLOOKUP($AO98,装备!$B:$Q,14,0),0)</f>
        <v>0</v>
      </c>
      <c r="DS98" s="304">
        <f>IFERROR(VLOOKUP($AO98,装备!$B:$Q,16,0),0)</f>
        <v>0</v>
      </c>
      <c r="DT98" s="304">
        <f>IFERROR(VLOOKUP($AO98,装备!$B:$Q,5,0),0)</f>
        <v>0</v>
      </c>
    </row>
    <row r="99" spans="1:124" ht="27">
      <c r="A99" s="301">
        <f>改造舰娘!$A95</f>
        <v>11011213</v>
      </c>
      <c r="B99" s="354" t="s">
        <v>602</v>
      </c>
      <c r="C99" s="323"/>
      <c r="D99" s="323">
        <f t="shared" si="1"/>
        <v>110</v>
      </c>
      <c r="E99" s="303">
        <f>改造舰娘!$C95</f>
        <v>6</v>
      </c>
      <c r="F99" s="304" t="str">
        <f>改造舰娘!$D95</f>
        <v>战列</v>
      </c>
      <c r="G99" s="304" t="str">
        <f>改造舰娘!$E95</f>
        <v>大型</v>
      </c>
      <c r="H99" s="304" t="str">
        <f>改造舰娘!$F95</f>
        <v>主力舰</v>
      </c>
      <c r="I99" s="452">
        <f>改造舰娘!$AR95</f>
        <v>4</v>
      </c>
      <c r="J99" s="304" t="str">
        <f>改造舰娘!$G95</f>
        <v>意大利</v>
      </c>
      <c r="K99" s="312">
        <f>改造舰娘!$H95+(BV99+CI99+CV99+DI99)*$C$2</f>
        <v>80</v>
      </c>
      <c r="L99" s="304">
        <f>改造舰娘!$I95</f>
        <v>0</v>
      </c>
      <c r="M99" s="304">
        <f>改造舰娘!$J95</f>
        <v>6</v>
      </c>
      <c r="N99" s="518">
        <f>改造舰娘!$K95</f>
        <v>6</v>
      </c>
      <c r="O99" s="304">
        <f>改造舰娘!$L95+((CE99+CR99+DE99+DR99)*$C$2)</f>
        <v>20</v>
      </c>
      <c r="P99" s="304" t="str">
        <f>IF($C$2=1,(IF(ISERROR(FIND("超长",改造舰娘!$M95&amp;CC99&amp;CP99&amp;DC99&amp;DP99,1)),IF(ISERROR(FIND("长",改造舰娘!$M95&amp;CC99&amp;CP99&amp;DC99&amp;DP99,1)),IF(ISERROR(FIND("中",改造舰娘!$M95&amp;CC99&amp;CP99&amp;DC99&amp;DP99,1)),IF(ISERROR(FIND("短",改造舰娘!$M95&amp;CC99&amp;CP99&amp;DC99&amp;DP99,1)),IF(ISERROR(FIND("无",改造舰娘!$M95&amp;CC99&amp;CP99&amp;DC99&amp;DP99,1)),0,"无"),"短"),"中"),"长"),"超长")),改造舰娘!$M95)</f>
        <v>长</v>
      </c>
      <c r="Q99" s="303">
        <f>改造舰娘!$N95</f>
        <v>31</v>
      </c>
      <c r="R99" s="304">
        <f>(改造舰娘!$P95)+(改造舰娘!$Q95)*$C$3+((BW99+CJ99+CW99+DJ99)*$C$2)</f>
        <v>113</v>
      </c>
      <c r="S99" s="304">
        <f>(改造舰娘!$R95)+(改造舰娘!$S95)*$C$3+((BY99+CL99+CY99+DL99)*$C$2)</f>
        <v>0</v>
      </c>
      <c r="T99" s="304">
        <f>(改造舰娘!$T95)+(改造舰娘!$U95)*$C$3+((BX99+CK99+CX99+DK99)*$C$2)</f>
        <v>104</v>
      </c>
      <c r="U99" s="304">
        <f>(改造舰娘!$V95)+(改造舰娘!$W95)*$C$3+((CG99+CT99+DG99+DT99)*$C$2)</f>
        <v>70</v>
      </c>
      <c r="V99" s="305">
        <f>INT((((改造舰娘!$Y95)-(改造舰娘!$X95))*(((IF(D99=0,C99,D99))-1)/99))+改造舰娘!$X95)+((CB99+CO99+DB99+DO99)*$C$2)</f>
        <v>102</v>
      </c>
      <c r="W99" s="304">
        <f>INT((((改造舰娘!$AA95)-(改造舰娘!$Z95))*(((IF(D99=0,C99,D99))-1)/99))+改造舰娘!$Z95)+((CD99+CQ99+DD99+DQ99)*$C$2)</f>
        <v>63</v>
      </c>
      <c r="X99" s="304">
        <f>INT((((改造舰娘!$AC95)-(改造舰娘!$AB95))*(((IF(D99=0,C99,D99))-1)/99))+改造舰娘!$AB95)+((CA99+CN99+DA99+DN99)*$C$2)</f>
        <v>41</v>
      </c>
      <c r="Y99" s="303">
        <f>INT((((改造舰娘!$AE95)-(改造舰娘!$AD95))*(((IF(D99=0,C99,D99))-1)/99))+改造舰娘!$AD95)+((BZ99+CM99+CZ99+DM99)*$C$2)</f>
        <v>0</v>
      </c>
      <c r="Z99" s="474">
        <f>IF(改造舰娘!$AF95=0,"",改造舰娘!$AF95)</f>
        <v>3</v>
      </c>
      <c r="AA99" s="304">
        <f>IF(改造舰娘!$AG95="","",改造舰娘!$AG95)</f>
        <v>3</v>
      </c>
      <c r="AB99" s="304">
        <f>IF(改造舰娘!$AH95="","",改造舰娘!$AH95)</f>
        <v>3</v>
      </c>
      <c r="AC99" s="304">
        <f>IF(改造舰娘!$AI95="","",改造舰娘!$AI95)</f>
        <v>3</v>
      </c>
      <c r="AD99" s="304">
        <f>IF(改造舰娘!$AJ95="","",改造舰娘!$AJ95)</f>
        <v>12</v>
      </c>
      <c r="AE99" s="305">
        <f>IF(改造舰娘!$AK95="","",改造舰娘!$AK95)</f>
        <v>0</v>
      </c>
      <c r="AF99" s="304" t="str">
        <f>IF(改造舰娘!$AL95="","",改造舰娘!$AL95)</f>
        <v/>
      </c>
      <c r="AG99" s="304" t="str">
        <f>IF(改造舰娘!$AM95="","",改造舰娘!$AM95)</f>
        <v/>
      </c>
      <c r="AH99" s="304" t="str">
        <f>IF(改造舰娘!$AN95="","",改造舰娘!$AN95)</f>
        <v/>
      </c>
      <c r="AI99" s="304" t="str">
        <f>IF(改造舰娘!$AO95="","",改造舰娘!$AO95)</f>
        <v/>
      </c>
      <c r="AJ99" s="304" t="str">
        <f>IF(改造舰娘!$AP95="","",改造舰娘!$AP95)</f>
        <v/>
      </c>
      <c r="AK99" s="303" t="str">
        <f>IF(改造舰娘!$AQ95="","",改造舰娘!$AQ95)</f>
        <v/>
      </c>
      <c r="AL99" s="306" t="str">
        <f>IF(改造舰娘!$AS95="","",改造舰娘!$AS95)</f>
        <v>I国三联381毫米炮改</v>
      </c>
      <c r="AM99" s="306" t="str">
        <f>IF(改造舰娘!$AT95="","",改造舰娘!$AT95)</f>
        <v>普列塞水下防护系统</v>
      </c>
      <c r="AN99" s="306" t="str">
        <f>IF(改造舰娘!$AU95="","",改造舰娘!$AU95)</f>
        <v/>
      </c>
      <c r="AO99" s="306" t="str">
        <f>IF(改造舰娘!$AV95="","",改造舰娘!$AV95)</f>
        <v/>
      </c>
      <c r="AP99" s="307" t="str">
        <f>IF(改造舰娘!$AW95="","",改造舰娘!$AW95)</f>
        <v>意式设计(3级)：火力+20，命中-6，战斗中免疫第一次被攻击时受到的伤害（无论是否命中）。</v>
      </c>
      <c r="AQ99" s="308" t="str">
        <f>IF(改造舰娘!$AX95="","",改造舰娘!$AX95)</f>
        <v/>
      </c>
      <c r="AR99" s="304">
        <f>IF(改造舰娘!$AY95="","",改造舰娘!$AY95)</f>
        <v>90</v>
      </c>
      <c r="AS99" s="304">
        <f>IF(改造舰娘!$AZ95="","",改造舰娘!$AZ95)</f>
        <v>130</v>
      </c>
      <c r="AT99" s="304">
        <f>IF(改造舰娘!$BA95="","",改造舰娘!$BA95)</f>
        <v>4.2</v>
      </c>
      <c r="AU99" s="304">
        <f>IF(改造舰娘!$BB95="","",改造舰娘!$BB95)</f>
        <v>8</v>
      </c>
      <c r="AV99" s="305">
        <f>IF((改造舰娘!$BG95+改造舰娘!$BK95*$C$4)=0,"",(改造舰娘!$BG95+改造舰娘!$BK95*$C$4))</f>
        <v>70</v>
      </c>
      <c r="AW99" s="304">
        <f>IF((改造舰娘!$BH95+改造舰娘!$BL95*$C$4)=0,"",(改造舰娘!$BH95+改造舰娘!$BL95*$C$4))</f>
        <v>80</v>
      </c>
      <c r="AX99" s="304">
        <f>IF((改造舰娘!$BI95+改造舰娘!$BM95*$C$4)=0,"",(改造舰娘!$BI95+改造舰娘!$BM95*$C$4))</f>
        <v>104</v>
      </c>
      <c r="AY99" s="303" t="str">
        <f>IF((改造舰娘!$BJ95+改造舰娘!$BN95*$C$4)=0,"",(改造舰娘!$BJ95+改造舰娘!$BN95*$C$4))</f>
        <v/>
      </c>
      <c r="AZ99" s="500">
        <f>IF(改造舰娘!BC95="","",改造舰娘!BC95)</f>
        <v>93</v>
      </c>
      <c r="BA99" s="500">
        <f>IF(改造舰娘!BD95="","",改造舰娘!BD95)</f>
        <v>0</v>
      </c>
      <c r="BB99" s="500">
        <f>IF(改造舰娘!BE95="","",改造舰娘!BE95)</f>
        <v>84</v>
      </c>
      <c r="BC99" s="498">
        <f>IF(改造舰娘!BF95="","",改造舰娘!BF95)</f>
        <v>24</v>
      </c>
      <c r="BD99" s="67" t="s">
        <v>5624</v>
      </c>
      <c r="BE99" s="339" t="b">
        <f>IF(改造舰娘!$BP95="","")</f>
        <v>0</v>
      </c>
      <c r="BF99" s="306" t="b">
        <f>IF(改造舰娘!$BQ95="","")</f>
        <v>0</v>
      </c>
      <c r="BG99" s="329" t="str">
        <f>IF(改造舰娘!$BR95="","")</f>
        <v/>
      </c>
      <c r="BH99" s="340" t="str">
        <f>IF(改造舰娘!$BS95="","")</f>
        <v/>
      </c>
      <c r="BU99" s="304">
        <f>IFERROR(VLOOKUP(AL99,装备!$B:$C,2,0),0)</f>
        <v>6</v>
      </c>
      <c r="BV99" s="304">
        <f>IFERROR(VLOOKUP($AL99,装备!$B:$Q,5,0),0)</f>
        <v>0</v>
      </c>
      <c r="BW99" s="304">
        <f>IFERROR(VLOOKUP($AL99,装备!$B:$Q,6,0),0)</f>
        <v>27</v>
      </c>
      <c r="BX99" s="304">
        <f>IFERROR(VLOOKUP($AL99,装备!$B:$Q,7,0),0)</f>
        <v>0</v>
      </c>
      <c r="BY99" s="304">
        <f>IFERROR(VLOOKUP($AL99,装备!$B:$Q,8,0),0)</f>
        <v>0</v>
      </c>
      <c r="BZ99" s="304">
        <f>IFERROR(VLOOKUP($AL99,装备!$B:$Q,9,0),0)</f>
        <v>0</v>
      </c>
      <c r="CA99" s="304">
        <f>IFERROR(VLOOKUP($AL99,装备!$B:$Q,10,0),0)</f>
        <v>0</v>
      </c>
      <c r="CB99" s="304">
        <f>IFERROR(VLOOKUP($AL99,装备!$B:$Q,11,0),0)</f>
        <v>-2</v>
      </c>
      <c r="CC99" s="304" t="str">
        <f>IFERROR(VLOOKUP($AL99,装备!$B:$Q,12,0),0)</f>
        <v>超长</v>
      </c>
      <c r="CD99" s="304">
        <f>IFERROR(VLOOKUP($AL99,装备!$B:$Q,13,0),0)</f>
        <v>0</v>
      </c>
      <c r="CE99" s="304">
        <f>IFERROR(VLOOKUP($AL99,装备!$B:$Q,14,0),0)</f>
        <v>0</v>
      </c>
      <c r="CF99" s="304">
        <f>IFERROR(VLOOKUP($AL99,装备!$B:$Q,16,0),0)</f>
        <v>2</v>
      </c>
      <c r="CG99" s="304">
        <f>IFERROR(VLOOKUP($AL99,装备!$B:$Q,5,0),0)</f>
        <v>0</v>
      </c>
      <c r="CH99" s="304">
        <f>IFERROR(VLOOKUP(AM99,装备!$B:$C,2,0),0)</f>
        <v>5</v>
      </c>
      <c r="CI99" s="304">
        <f>IFERROR(VLOOKUP($AM99,装备!$B:$Q,5,0),0)</f>
        <v>0</v>
      </c>
      <c r="CJ99" s="304">
        <f>IFERROR(VLOOKUP($AM99,装备!$B:$Q,6,0),0)</f>
        <v>0</v>
      </c>
      <c r="CK99" s="304">
        <f>IFERROR(VLOOKUP($AM99,装备!$B:$Q,7,0),0)</f>
        <v>8</v>
      </c>
      <c r="CL99" s="304">
        <f>IFERROR(VLOOKUP($AM99,装备!$B:$Q,8,0),0)</f>
        <v>0</v>
      </c>
      <c r="CM99" s="304">
        <f>IFERROR(VLOOKUP($AM99,装备!$B:$Q,9,0),0)</f>
        <v>0</v>
      </c>
      <c r="CN99" s="304">
        <f>IFERROR(VLOOKUP($AM99,装备!$B:$Q,10,0),0)</f>
        <v>0</v>
      </c>
      <c r="CO99" s="304">
        <f>IFERROR(VLOOKUP($AM99,装备!$B:$Q,11,0),0)</f>
        <v>0</v>
      </c>
      <c r="CP99" s="304" t="str">
        <f>IFERROR(VLOOKUP($AM99,装备!$B:$Q,12,0),0)</f>
        <v>无</v>
      </c>
      <c r="CQ99" s="304">
        <f>IFERROR(VLOOKUP($AM99,装备!$B:$Q,13,0),0)</f>
        <v>1</v>
      </c>
      <c r="CR99" s="304">
        <f>IFERROR(VLOOKUP($AM99,装备!$B:$Q,14,0),0)</f>
        <v>0</v>
      </c>
      <c r="CS99" s="304">
        <f>IFERROR(VLOOKUP($AM99,装备!$B:$Q,16,0),0)</f>
        <v>0</v>
      </c>
      <c r="CT99" s="304">
        <f>IFERROR(VLOOKUP($AM99,装备!$B:$Q,5,0),0)</f>
        <v>0</v>
      </c>
      <c r="CU99" s="304">
        <f>IFERROR(VLOOKUP(AN99,装备!$B:$C,2,0),0)</f>
        <v>0</v>
      </c>
      <c r="CV99" s="304">
        <f>IFERROR(VLOOKUP($AN99,装备!$B:$Q,5,0),0)</f>
        <v>0</v>
      </c>
      <c r="CW99" s="304">
        <f>IFERROR(VLOOKUP($AN99,装备!$B:$Q,6,0),0)</f>
        <v>0</v>
      </c>
      <c r="CX99" s="304">
        <f>IFERROR(VLOOKUP($AN99,装备!$B:$Q,7,0),0)</f>
        <v>0</v>
      </c>
      <c r="CY99" s="304">
        <f>IFERROR(VLOOKUP($AN99,装备!$B:$Q,8,0),0)</f>
        <v>0</v>
      </c>
      <c r="CZ99" s="304">
        <f>IFERROR(VLOOKUP($AN99,装备!$B:$Q,9,0),0)</f>
        <v>0</v>
      </c>
      <c r="DA99" s="304">
        <f>IFERROR(VLOOKUP($AN99,装备!$B:$Q,10,0),0)</f>
        <v>0</v>
      </c>
      <c r="DB99" s="304">
        <f>IFERROR(VLOOKUP($AN99,装备!$B:$Q,11,0),0)</f>
        <v>0</v>
      </c>
      <c r="DC99" s="304">
        <f>IFERROR(VLOOKUP($AN99,装备!$B:$Q,12,0),0)</f>
        <v>0</v>
      </c>
      <c r="DD99" s="304">
        <f>IFERROR(VLOOKUP($AN99,装备!$B:$Q,13,0),0)</f>
        <v>0</v>
      </c>
      <c r="DE99" s="304">
        <f>IFERROR(VLOOKUP($AN99,装备!$B:$Q,14,0),0)</f>
        <v>0</v>
      </c>
      <c r="DF99" s="304">
        <f>IFERROR(VLOOKUP($AN99,装备!$B:$Q,16,0),0)</f>
        <v>0</v>
      </c>
      <c r="DG99" s="304">
        <f>IFERROR(VLOOKUP($AN99,装备!$B:$Q,5,0),0)</f>
        <v>0</v>
      </c>
      <c r="DH99" s="304">
        <f>IFERROR(VLOOKUP(AO99,装备!$B:$C,2,0),0)</f>
        <v>0</v>
      </c>
      <c r="DI99" s="304">
        <f>IFERROR(VLOOKUP($AO99,装备!$B:$Q,5,0),0)</f>
        <v>0</v>
      </c>
      <c r="DJ99" s="304">
        <f>IFERROR(VLOOKUP($AO99,装备!$B:$Q,6,0),0)</f>
        <v>0</v>
      </c>
      <c r="DK99" s="304">
        <f>IFERROR(VLOOKUP($AO99,装备!$B:$Q,7,0),0)</f>
        <v>0</v>
      </c>
      <c r="DL99" s="304">
        <f>IFERROR(VLOOKUP($AO99,装备!$B:$Q,8,0),0)</f>
        <v>0</v>
      </c>
      <c r="DM99" s="304">
        <f>IFERROR(VLOOKUP($AO99,装备!$B:$Q,9,0),0)</f>
        <v>0</v>
      </c>
      <c r="DN99" s="304">
        <f>IFERROR(VLOOKUP($AO99,装备!$B:$Q,10,0),0)</f>
        <v>0</v>
      </c>
      <c r="DO99" s="304">
        <f>IFERROR(VLOOKUP($AO99,装备!$B:$Q,11,0),0)</f>
        <v>0</v>
      </c>
      <c r="DP99" s="304">
        <f>IFERROR(VLOOKUP($AO99,装备!$B:$Q,12,0),0)</f>
        <v>0</v>
      </c>
      <c r="DQ99" s="304">
        <f>IFERROR(VLOOKUP($AO99,装备!$B:$Q,13,0),0)</f>
        <v>0</v>
      </c>
      <c r="DR99" s="304">
        <f>IFERROR(VLOOKUP($AO99,装备!$B:$Q,14,0),0)</f>
        <v>0</v>
      </c>
      <c r="DS99" s="304">
        <f>IFERROR(VLOOKUP($AO99,装备!$B:$Q,16,0),0)</f>
        <v>0</v>
      </c>
      <c r="DT99" s="304">
        <f>IFERROR(VLOOKUP($AO99,装备!$B:$Q,5,0),0)</f>
        <v>0</v>
      </c>
    </row>
    <row r="100" spans="1:124" ht="40.5">
      <c r="A100" s="301">
        <f>改造舰娘!$A96</f>
        <v>11011313</v>
      </c>
      <c r="B100" s="354" t="s">
        <v>624</v>
      </c>
      <c r="C100" s="323"/>
      <c r="D100" s="323">
        <f t="shared" si="1"/>
        <v>110</v>
      </c>
      <c r="E100" s="303">
        <f>改造舰娘!$C96</f>
        <v>6</v>
      </c>
      <c r="F100" s="304" t="str">
        <f>改造舰娘!$D96</f>
        <v>战列</v>
      </c>
      <c r="G100" s="304" t="str">
        <f>改造舰娘!$E96</f>
        <v>大型</v>
      </c>
      <c r="H100" s="304" t="str">
        <f>改造舰娘!$F96</f>
        <v>主力舰</v>
      </c>
      <c r="I100" s="452">
        <f>改造舰娘!$AR96</f>
        <v>4</v>
      </c>
      <c r="J100" s="304" t="str">
        <f>改造舰娘!$G96</f>
        <v>法国</v>
      </c>
      <c r="K100" s="312">
        <f>改造舰娘!$H96+(BV100+CI100+CV100+DI100)*$C$2</f>
        <v>83</v>
      </c>
      <c r="L100" s="304">
        <f>改造舰娘!$I96</f>
        <v>1</v>
      </c>
      <c r="M100" s="304">
        <f>改造舰娘!$J96</f>
        <v>6</v>
      </c>
      <c r="N100" s="518">
        <f>改造舰娘!$K96</f>
        <v>6</v>
      </c>
      <c r="O100" s="304">
        <f>改造舰娘!$L96+((CE100+CR100+DE100+DR100)*$C$2)</f>
        <v>30</v>
      </c>
      <c r="P100" s="304" t="str">
        <f>IF($C$2=1,(IF(ISERROR(FIND("超长",改造舰娘!$M96&amp;CC100&amp;CP100&amp;DC100&amp;DP100,1)),IF(ISERROR(FIND("长",改造舰娘!$M96&amp;CC100&amp;CP100&amp;DC100&amp;DP100,1)),IF(ISERROR(FIND("中",改造舰娘!$M96&amp;CC100&amp;CP100&amp;DC100&amp;DP100,1)),IF(ISERROR(FIND("短",改造舰娘!$M96&amp;CC100&amp;CP100&amp;DC100&amp;DP100,1)),IF(ISERROR(FIND("无",改造舰娘!$M96&amp;CC100&amp;CP100&amp;DC100&amp;DP100,1)),0,"无"),"短"),"中"),"长"),"超长")),改造舰娘!$M96)</f>
        <v>长</v>
      </c>
      <c r="Q100" s="303">
        <f>改造舰娘!$N96</f>
        <v>32</v>
      </c>
      <c r="R100" s="304">
        <f>(改造舰娘!$P96)+(改造舰娘!$Q96)*$C$3+((BW100+CJ100+CW100+DJ100)*$C$2)</f>
        <v>110</v>
      </c>
      <c r="S100" s="304">
        <f>(改造舰娘!$R96)+(改造舰娘!$S96)*$C$3+((BY100+CL100+CY100+DL100)*$C$2)</f>
        <v>0</v>
      </c>
      <c r="T100" s="304">
        <f>(改造舰娘!$T96)+(改造舰娘!$U96)*$C$3+((BX100+CK100+CX100+DK100)*$C$2)</f>
        <v>108</v>
      </c>
      <c r="U100" s="304">
        <f>(改造舰娘!$V96)+(改造舰娘!$W96)*$C$3+((CG100+CT100+DG100+DT100)*$C$2)</f>
        <v>102</v>
      </c>
      <c r="V100" s="305">
        <f>INT((((改造舰娘!$Y96)-(改造舰娘!$X96))*(((IF(D100=0,C100,D100))-1)/99))+改造舰娘!$X96)+((CB100+CO100+DB100+DO100)*$C$2)</f>
        <v>102</v>
      </c>
      <c r="W100" s="304">
        <f>INT((((改造舰娘!$AA96)-(改造舰娘!$Z96))*(((IF(D100=0,C100,D100))-1)/99))+改造舰娘!$Z96)+((CD100+CQ100+DD100+DQ100)*$C$2)</f>
        <v>58</v>
      </c>
      <c r="X100" s="304">
        <f>INT((((改造舰娘!$AC96)-(改造舰娘!$AB96))*(((IF(D100=0,C100,D100))-1)/99))+改造舰娘!$AB96)+((CA100+CN100+DA100+DN100)*$C$2)</f>
        <v>46</v>
      </c>
      <c r="Y100" s="303">
        <f>INT((((改造舰娘!$AE96)-(改造舰娘!$AD96))*(((IF(D100=0,C100,D100))-1)/99))+改造舰娘!$AD96)+((BZ100+CM100+CZ100+DM100)*$C$2)</f>
        <v>0</v>
      </c>
      <c r="Z100" s="474" t="str">
        <f>IF(改造舰娘!$AF96=0,"",改造舰娘!$AF96)</f>
        <v/>
      </c>
      <c r="AA100" s="304" t="str">
        <f>IF(改造舰娘!$AG96="","",改造舰娘!$AG96)</f>
        <v/>
      </c>
      <c r="AB100" s="304" t="str">
        <f>IF(改造舰娘!$AH96="","",改造舰娘!$AH96)</f>
        <v/>
      </c>
      <c r="AC100" s="304" t="str">
        <f>IF(改造舰娘!$AI96="","",改造舰娘!$AI96)</f>
        <v/>
      </c>
      <c r="AD100" s="304">
        <f>IF(改造舰娘!$AJ96="","",改造舰娘!$AJ96)</f>
        <v>0</v>
      </c>
      <c r="AE100" s="305">
        <f>IF(改造舰娘!$AK96="","",改造舰娘!$AK96)</f>
        <v>0</v>
      </c>
      <c r="AF100" s="304" t="str">
        <f>IF(改造舰娘!$AL96="","",改造舰娘!$AL96)</f>
        <v/>
      </c>
      <c r="AG100" s="304" t="str">
        <f>IF(改造舰娘!$AM96="","",改造舰娘!$AM96)</f>
        <v/>
      </c>
      <c r="AH100" s="304" t="str">
        <f>IF(改造舰娘!$AN96="","",改造舰娘!$AN96)</f>
        <v/>
      </c>
      <c r="AI100" s="304" t="str">
        <f>IF(改造舰娘!$AO96="","",改造舰娘!$AO96)</f>
        <v/>
      </c>
      <c r="AJ100" s="304" t="str">
        <f>IF(改造舰娘!$AP96="","",改造舰娘!$AP96)</f>
        <v/>
      </c>
      <c r="AK100" s="303" t="str">
        <f>IF(改造舰娘!$AQ96="","",改造舰娘!$AQ96)</f>
        <v/>
      </c>
      <c r="AL100" s="306" t="str">
        <f>IF(改造舰娘!$AS96="","",改造舰娘!$AS96)</f>
        <v>F国四联380毫米炮</v>
      </c>
      <c r="AM100" s="306" t="str">
        <f>IF(改造舰娘!$AT96="","",改造舰娘!$AT96)</f>
        <v>U国博福斯40毫米防空炮(四联)</v>
      </c>
      <c r="AN100" s="306" t="str">
        <f>IF(改造舰娘!$AU96="","",改造舰娘!$AU96)</f>
        <v>F国DRBC火控雷达</v>
      </c>
      <c r="AO100" s="306" t="str">
        <f>IF(改造舰娘!$AV96="","",改造舰娘!$AV96)</f>
        <v/>
      </c>
      <c r="AP100" s="307" t="str">
        <f>IF(改造舰娘!$AW96="","",改造舰娘!$AW96)</f>
        <v>凯旋之歌(3级)：增加自身9%暴击率。中破、大破时攻击无视对方护甲。暴击时造成伤害无视对方护甲。</v>
      </c>
      <c r="AQ100" s="308" t="str">
        <f>IF(改造舰娘!$AX96="","",改造舰娘!$AX96)</f>
        <v>胸甲骑兵(3级)：增加自己命中值10点，回避10点。反航战时，自己攻击造成的最终伤害提高40%。T劣时，自己攻击造成的最终伤害提高70%。</v>
      </c>
      <c r="AR100" s="304">
        <f>IF(改造舰娘!$AY96="","",改造舰娘!$AY96)</f>
        <v>90</v>
      </c>
      <c r="AS100" s="304">
        <f>IF(改造舰娘!$AZ96="","",改造舰娘!$AZ96)</f>
        <v>130</v>
      </c>
      <c r="AT100" s="304">
        <f>IF(改造舰娘!$BA96="","",改造舰娘!$BA96)</f>
        <v>4.2</v>
      </c>
      <c r="AU100" s="304">
        <f>IF(改造舰娘!$BB96="","",改造舰娘!$BB96)</f>
        <v>8</v>
      </c>
      <c r="AV100" s="305">
        <f>IF((改造舰娘!$BG96+改造舰娘!$BK96*$C$4)=0,"",(改造舰娘!$BG96+改造舰娘!$BK96*$C$4))</f>
        <v>50</v>
      </c>
      <c r="AW100" s="304">
        <f>IF((改造舰娘!$BH96+改造舰娘!$BL96*$C$4)=0,"",(改造舰娘!$BH96+改造舰娘!$BL96*$C$4))</f>
        <v>83</v>
      </c>
      <c r="AX100" s="304">
        <f>IF((改造舰娘!$BI96+改造舰娘!$BM96*$C$4)=0,"",(改造舰娘!$BI96+改造舰娘!$BM96*$C$4))</f>
        <v>108</v>
      </c>
      <c r="AY100" s="303">
        <f>IF((改造舰娘!$BJ96+改造舰娘!$BN96*$C$4)=0,"",(改造舰娘!$BJ96+改造舰娘!$BN96*$C$4))</f>
        <v>37</v>
      </c>
      <c r="AZ100" s="500">
        <f>IF(改造舰娘!BC96="","",改造舰娘!BC96)</f>
        <v>85</v>
      </c>
      <c r="BA100" s="500">
        <f>IF(改造舰娘!BD96="","",改造舰娘!BD96)</f>
        <v>0</v>
      </c>
      <c r="BB100" s="500">
        <f>IF(改造舰娘!BE96="","",改造舰娘!BE96)</f>
        <v>88</v>
      </c>
      <c r="BC100" s="498">
        <f>IF(改造舰娘!BF96="","",改造舰娘!BF96)</f>
        <v>72</v>
      </c>
      <c r="BD100" s="67" t="s">
        <v>5625</v>
      </c>
      <c r="BE100" s="339" t="b">
        <f>IF(改造舰娘!$BP96="","")</f>
        <v>0</v>
      </c>
      <c r="BF100" s="306" t="b">
        <f>IF(改造舰娘!$BQ96="","")</f>
        <v>0</v>
      </c>
      <c r="BG100" s="329" t="str">
        <f>IF(改造舰娘!$BR96="","")</f>
        <v/>
      </c>
      <c r="BH100" s="340" t="str">
        <f>IF(改造舰娘!$BS96="","")</f>
        <v/>
      </c>
      <c r="BU100" s="304">
        <f>IFERROR(VLOOKUP(AL100,装备!$B:$C,2,0),0)</f>
        <v>5</v>
      </c>
      <c r="BV100" s="304">
        <f>IFERROR(VLOOKUP($AL100,装备!$B:$Q,5,0),0)</f>
        <v>0</v>
      </c>
      <c r="BW100" s="304">
        <f>IFERROR(VLOOKUP($AL100,装备!$B:$Q,6,0),0)</f>
        <v>25</v>
      </c>
      <c r="BX100" s="304">
        <f>IFERROR(VLOOKUP($AL100,装备!$B:$Q,7,0),0)</f>
        <v>0</v>
      </c>
      <c r="BY100" s="304">
        <f>IFERROR(VLOOKUP($AL100,装备!$B:$Q,8,0),0)</f>
        <v>0</v>
      </c>
      <c r="BZ100" s="304">
        <f>IFERROR(VLOOKUP($AL100,装备!$B:$Q,9,0),0)</f>
        <v>0</v>
      </c>
      <c r="CA100" s="304">
        <f>IFERROR(VLOOKUP($AL100,装备!$B:$Q,10,0),0)</f>
        <v>0</v>
      </c>
      <c r="CB100" s="304">
        <f>IFERROR(VLOOKUP($AL100,装备!$B:$Q,11,0),0)</f>
        <v>1</v>
      </c>
      <c r="CC100" s="304" t="str">
        <f>IFERROR(VLOOKUP($AL100,装备!$B:$Q,12,0),0)</f>
        <v>超长</v>
      </c>
      <c r="CD100" s="304">
        <f>IFERROR(VLOOKUP($AL100,装备!$B:$Q,13,0),0)</f>
        <v>0</v>
      </c>
      <c r="CE100" s="304">
        <f>IFERROR(VLOOKUP($AL100,装备!$B:$Q,14,0),0)</f>
        <v>0</v>
      </c>
      <c r="CF100" s="304">
        <f>IFERROR(VLOOKUP($AL100,装备!$B:$Q,16,0),0)</f>
        <v>0</v>
      </c>
      <c r="CG100" s="304">
        <f>IFERROR(VLOOKUP($AL100,装备!$B:$Q,5,0),0)</f>
        <v>0</v>
      </c>
      <c r="CH100" s="304">
        <f>IFERROR(VLOOKUP(AM100,装备!$B:$C,2,0),0)</f>
        <v>5</v>
      </c>
      <c r="CI100" s="304">
        <f>IFERROR(VLOOKUP($AM100,装备!$B:$Q,5,0),0)</f>
        <v>0</v>
      </c>
      <c r="CJ100" s="304">
        <f>IFERROR(VLOOKUP($AM100,装备!$B:$Q,6,0),0)</f>
        <v>2</v>
      </c>
      <c r="CK100" s="304">
        <f>IFERROR(VLOOKUP($AM100,装备!$B:$Q,7,0),0)</f>
        <v>0</v>
      </c>
      <c r="CL100" s="304">
        <f>IFERROR(VLOOKUP($AM100,装备!$B:$Q,8,0),0)</f>
        <v>0</v>
      </c>
      <c r="CM100" s="304">
        <f>IFERROR(VLOOKUP($AM100,装备!$B:$Q,9,0),0)</f>
        <v>0</v>
      </c>
      <c r="CN100" s="304">
        <f>IFERROR(VLOOKUP($AM100,装备!$B:$Q,10,0),0)</f>
        <v>0</v>
      </c>
      <c r="CO100" s="304">
        <f>IFERROR(VLOOKUP($AM100,装备!$B:$Q,11,0),0)</f>
        <v>1</v>
      </c>
      <c r="CP100" s="304" t="str">
        <f>IFERROR(VLOOKUP($AM100,装备!$B:$Q,12,0),0)</f>
        <v>短</v>
      </c>
      <c r="CQ100" s="304">
        <f>IFERROR(VLOOKUP($AM100,装备!$B:$Q,13,0),0)</f>
        <v>0</v>
      </c>
      <c r="CR100" s="304">
        <f>IFERROR(VLOOKUP($AM100,装备!$B:$Q,14,0),0)</f>
        <v>0</v>
      </c>
      <c r="CS100" s="304">
        <f>IFERROR(VLOOKUP($AM100,装备!$B:$Q,16,0),0)</f>
        <v>9</v>
      </c>
      <c r="CT100" s="304">
        <f>IFERROR(VLOOKUP($AM100,装备!$B:$Q,5,0),0)</f>
        <v>0</v>
      </c>
      <c r="CU100" s="304">
        <f>IFERROR(VLOOKUP(AN100,装备!$B:$C,2,0),0)</f>
        <v>6</v>
      </c>
      <c r="CV100" s="304">
        <f>IFERROR(VLOOKUP($AN100,装备!$B:$Q,5,0),0)</f>
        <v>0</v>
      </c>
      <c r="CW100" s="304">
        <f>IFERROR(VLOOKUP($AN100,装备!$B:$Q,6,0),0)</f>
        <v>0</v>
      </c>
      <c r="CX100" s="304">
        <f>IFERROR(VLOOKUP($AN100,装备!$B:$Q,7,0),0)</f>
        <v>0</v>
      </c>
      <c r="CY100" s="304">
        <f>IFERROR(VLOOKUP($AN100,装备!$B:$Q,8,0),0)</f>
        <v>0</v>
      </c>
      <c r="CZ100" s="304">
        <f>IFERROR(VLOOKUP($AN100,装备!$B:$Q,9,0),0)</f>
        <v>0</v>
      </c>
      <c r="DA100" s="304">
        <f>IFERROR(VLOOKUP($AN100,装备!$B:$Q,10,0),0)</f>
        <v>4</v>
      </c>
      <c r="DB100" s="304">
        <f>IFERROR(VLOOKUP($AN100,装备!$B:$Q,11,0),0)</f>
        <v>8</v>
      </c>
      <c r="DC100" s="304" t="str">
        <f>IFERROR(VLOOKUP($AN100,装备!$B:$Q,12,0),0)</f>
        <v>无</v>
      </c>
      <c r="DD100" s="304">
        <f>IFERROR(VLOOKUP($AN100,装备!$B:$Q,13,0),0)</f>
        <v>0</v>
      </c>
      <c r="DE100" s="304">
        <f>IFERROR(VLOOKUP($AN100,装备!$B:$Q,14,0),0)</f>
        <v>0</v>
      </c>
      <c r="DF100" s="304">
        <f>IFERROR(VLOOKUP($AN100,装备!$B:$Q,16,0),0)</f>
        <v>0</v>
      </c>
      <c r="DG100" s="304">
        <f>IFERROR(VLOOKUP($AN100,装备!$B:$Q,5,0),0)</f>
        <v>0</v>
      </c>
      <c r="DH100" s="304">
        <f>IFERROR(VLOOKUP(AO100,装备!$B:$C,2,0),0)</f>
        <v>0</v>
      </c>
      <c r="DI100" s="304">
        <f>IFERROR(VLOOKUP($AO100,装备!$B:$Q,5,0),0)</f>
        <v>0</v>
      </c>
      <c r="DJ100" s="304">
        <f>IFERROR(VLOOKUP($AO100,装备!$B:$Q,6,0),0)</f>
        <v>0</v>
      </c>
      <c r="DK100" s="304">
        <f>IFERROR(VLOOKUP($AO100,装备!$B:$Q,7,0),0)</f>
        <v>0</v>
      </c>
      <c r="DL100" s="304">
        <f>IFERROR(VLOOKUP($AO100,装备!$B:$Q,8,0),0)</f>
        <v>0</v>
      </c>
      <c r="DM100" s="304">
        <f>IFERROR(VLOOKUP($AO100,装备!$B:$Q,9,0),0)</f>
        <v>0</v>
      </c>
      <c r="DN100" s="304">
        <f>IFERROR(VLOOKUP($AO100,装备!$B:$Q,10,0),0)</f>
        <v>0</v>
      </c>
      <c r="DO100" s="304">
        <f>IFERROR(VLOOKUP($AO100,装备!$B:$Q,11,0),0)</f>
        <v>0</v>
      </c>
      <c r="DP100" s="304">
        <f>IFERROR(VLOOKUP($AO100,装备!$B:$Q,12,0),0)</f>
        <v>0</v>
      </c>
      <c r="DQ100" s="304">
        <f>IFERROR(VLOOKUP($AO100,装备!$B:$Q,13,0),0)</f>
        <v>0</v>
      </c>
      <c r="DR100" s="304">
        <f>IFERROR(VLOOKUP($AO100,装备!$B:$Q,14,0),0)</f>
        <v>0</v>
      </c>
      <c r="DS100" s="304">
        <f>IFERROR(VLOOKUP($AO100,装备!$B:$Q,16,0),0)</f>
        <v>0</v>
      </c>
      <c r="DT100" s="304">
        <f>IFERROR(VLOOKUP($AO100,装备!$B:$Q,5,0),0)</f>
        <v>0</v>
      </c>
    </row>
    <row r="101" spans="1:124" ht="40.5">
      <c r="A101" s="301">
        <f>改造舰娘!$A97</f>
        <v>11011713</v>
      </c>
      <c r="B101" s="354" t="s">
        <v>277</v>
      </c>
      <c r="C101" s="323"/>
      <c r="D101" s="323">
        <f t="shared" si="1"/>
        <v>110</v>
      </c>
      <c r="E101" s="303">
        <f>改造舰娘!$C97</f>
        <v>6</v>
      </c>
      <c r="F101" s="304" t="str">
        <f>改造舰娘!$D97</f>
        <v>装母</v>
      </c>
      <c r="G101" s="304" t="str">
        <f>改造舰娘!$E97</f>
        <v>大型</v>
      </c>
      <c r="H101" s="304" t="str">
        <f>改造舰娘!$F97</f>
        <v>主力舰</v>
      </c>
      <c r="I101" s="452">
        <f>改造舰娘!$AR97</f>
        <v>4</v>
      </c>
      <c r="J101" s="304" t="str">
        <f>改造舰娘!$G97</f>
        <v>日本</v>
      </c>
      <c r="K101" s="312">
        <f>改造舰娘!$H97+(BV101+CI101+CV101+DI101)*$C$2</f>
        <v>82</v>
      </c>
      <c r="L101" s="304">
        <f>改造舰娘!$I97</f>
        <v>2</v>
      </c>
      <c r="M101" s="304">
        <f>改造舰娘!$J97</f>
        <v>4</v>
      </c>
      <c r="N101" s="518">
        <f>改造舰娘!$K97</f>
        <v>5</v>
      </c>
      <c r="O101" s="304">
        <f>改造舰娘!$L97+((CE101+CR101+DE101+DR101)*$C$2)</f>
        <v>6</v>
      </c>
      <c r="P101" s="304" t="str">
        <f>IF($C$2=1,(IF(ISERROR(FIND("超长",改造舰娘!$M97&amp;CC101&amp;CP101&amp;DC101&amp;DP101,1)),IF(ISERROR(FIND("长",改造舰娘!$M97&amp;CC101&amp;CP101&amp;DC101&amp;DP101,1)),IF(ISERROR(FIND("中",改造舰娘!$M97&amp;CC101&amp;CP101&amp;DC101&amp;DP101,1)),IF(ISERROR(FIND("短",改造舰娘!$M97&amp;CC101&amp;CP101&amp;DC101&amp;DP101,1)),IF(ISERROR(FIND("无",改造舰娘!$M97&amp;CC101&amp;CP101&amp;DC101&amp;DP101,1)),0,"无"),"短"),"中"),"长"),"超长")),改造舰娘!$M97)</f>
        <v>短</v>
      </c>
      <c r="Q101" s="303">
        <f>改造舰娘!$N97</f>
        <v>33</v>
      </c>
      <c r="R101" s="304">
        <f>(改造舰娘!$P97)+(改造舰娘!$Q97)*$C$3+((BW101+CJ101+CW101+DJ101)*$C$2)</f>
        <v>40</v>
      </c>
      <c r="S101" s="304">
        <f>(改造舰娘!$R97)+(改造舰娘!$S97)*$C$3+((BY101+CL101+CY101+DL101)*$C$2)</f>
        <v>0</v>
      </c>
      <c r="T101" s="304">
        <f>(改造舰娘!$T97)+(改造舰娘!$U97)*$C$3+((BX101+CK101+CX101+DK101)*$C$2)</f>
        <v>85</v>
      </c>
      <c r="U101" s="304">
        <f>(改造舰娘!$V97)+(改造舰娘!$W97)*$C$3+((CG101+CT101+DG101+DT101)*$C$2)</f>
        <v>77</v>
      </c>
      <c r="V101" s="305">
        <f>INT((((改造舰娘!$Y97)-(改造舰娘!$X97))*(((IF(D101=0,C101,D101))-1)/99))+改造舰娘!$X97)+((CB101+CO101+DB101+DO101)*$C$2)</f>
        <v>97</v>
      </c>
      <c r="W101" s="304">
        <f>INT((((改造舰娘!$AA97)-(改造舰娘!$Z97))*(((IF(D101=0,C101,D101))-1)/99))+改造舰娘!$Z97)+((CD101+CQ101+DD101+DQ101)*$C$2)</f>
        <v>66</v>
      </c>
      <c r="X101" s="304">
        <f>INT((((改造舰娘!$AC97)-(改造舰娘!$AB97))*(((IF(D101=0,C101,D101))-1)/99))+改造舰娘!$AB97)+((CA101+CN101+DA101+DN101)*$C$2)</f>
        <v>82</v>
      </c>
      <c r="Y101" s="303">
        <f>INT((((改造舰娘!$AE97)-(改造舰娘!$AD97))*(((IF(D101=0,C101,D101))-1)/99))+改造舰娘!$AD97)+((BZ101+CM101+CZ101+DM101)*$C$2)</f>
        <v>0</v>
      </c>
      <c r="Z101" s="474">
        <f>IF(改造舰娘!$AF97=0,"",改造舰娘!$AF97)</f>
        <v>20</v>
      </c>
      <c r="AA101" s="304">
        <f>IF(改造舰娘!$AG97="","",改造舰娘!$AG97)</f>
        <v>25</v>
      </c>
      <c r="AB101" s="304">
        <f>IF(改造舰娘!$AH97="","",改造舰娘!$AH97)</f>
        <v>15</v>
      </c>
      <c r="AC101" s="304">
        <f>IF(改造舰娘!$AI97="","",改造舰娘!$AI97)</f>
        <v>12</v>
      </c>
      <c r="AD101" s="304">
        <f>IF(改造舰娘!$AJ97="","",改造舰娘!$AJ97)</f>
        <v>72</v>
      </c>
      <c r="AE101" s="305">
        <f>IF(改造舰娘!$AK97="","",改造舰娘!$AK97)</f>
        <v>0</v>
      </c>
      <c r="AF101" s="304" t="str">
        <f>IF(改造舰娘!$AL97="","",改造舰娘!$AL97)</f>
        <v/>
      </c>
      <c r="AG101" s="304" t="str">
        <f>IF(改造舰娘!$AM97="","",改造舰娘!$AM97)</f>
        <v/>
      </c>
      <c r="AH101" s="304" t="str">
        <f>IF(改造舰娘!$AN97="","",改造舰娘!$AN97)</f>
        <v/>
      </c>
      <c r="AI101" s="304" t="str">
        <f>IF(改造舰娘!$AO97="","",改造舰娘!$AO97)</f>
        <v/>
      </c>
      <c r="AJ101" s="304" t="str">
        <f>IF(改造舰娘!$AP97="","",改造舰娘!$AP97)</f>
        <v/>
      </c>
      <c r="AK101" s="303" t="str">
        <f>IF(改造舰娘!$AQ97="","",改造舰娘!$AQ97)</f>
        <v/>
      </c>
      <c r="AL101" s="306" t="str">
        <f>IF(改造舰娘!$AS97="","",改造舰娘!$AS97)</f>
        <v>景云改</v>
      </c>
      <c r="AM101" s="306" t="str">
        <f>IF(改造舰娘!$AT97="","",改造舰娘!$AT97)</f>
        <v>流星</v>
      </c>
      <c r="AN101" s="306" t="str">
        <f>IF(改造舰娘!$AU97="","",改造舰娘!$AU97)</f>
        <v>零战五二型</v>
      </c>
      <c r="AO101" s="306" t="str">
        <f>IF(改造舰娘!$AV97="","",改造舰娘!$AV97)</f>
        <v>对空喷进炮</v>
      </c>
      <c r="AP101" s="307" t="str">
        <f>IF(改造舰娘!$AW97="","",改造舰娘!$AW97)</f>
        <v>穿梭轰炸(3级)：队伍中该舰下方位置的3艘航母（轻航，正规航母，装甲航母）增加回避6点，并且炮击战可进行二次攻击，但二次攻击的伤害减低50%。</v>
      </c>
      <c r="AQ101" s="308" t="str">
        <f>IF(改造舰娘!$AX97="","",改造舰娘!$AX97)</f>
        <v/>
      </c>
      <c r="AR101" s="304">
        <f>IF(改造舰娘!$AY97="","",改造舰娘!$AY97)</f>
        <v>70</v>
      </c>
      <c r="AS101" s="304">
        <f>IF(改造舰娘!$AZ97="","",改造舰娘!$AZ97)</f>
        <v>65</v>
      </c>
      <c r="AT101" s="304">
        <f>IF(改造舰娘!$BA97="","",改造舰娘!$BA97)</f>
        <v>2.88</v>
      </c>
      <c r="AU101" s="304">
        <f>IF(改造舰娘!$BB97="","",改造舰娘!$BB97)</f>
        <v>5.4</v>
      </c>
      <c r="AV101" s="305">
        <f>IF((改造舰娘!$BG97+改造舰娘!$BK97*$C$4)=0,"",(改造舰娘!$BG97+改造舰娘!$BK97*$C$4))</f>
        <v>24</v>
      </c>
      <c r="AW101" s="304">
        <f>IF((改造舰娘!$BH97+改造舰娘!$BL97*$C$4)=0,"",(改造舰娘!$BH97+改造舰娘!$BL97*$C$4))</f>
        <v>34</v>
      </c>
      <c r="AX101" s="304">
        <f>IF((改造舰娘!$BI97+改造舰娘!$BM97*$C$4)=0,"",(改造舰娘!$BI97+改造舰娘!$BM97*$C$4))</f>
        <v>45</v>
      </c>
      <c r="AY101" s="303">
        <f>IF((改造舰娘!$BJ97+改造舰娘!$BN97*$C$4)=0,"",(改造舰娘!$BJ97+改造舰娘!$BN97*$C$4))</f>
        <v>31</v>
      </c>
      <c r="AZ101" s="500">
        <f>IF(改造舰娘!BC97="","",改造舰娘!BC97)</f>
        <v>0</v>
      </c>
      <c r="BA101" s="500">
        <f>IF(改造舰娘!BD97="","",改造舰娘!BD97)</f>
        <v>0</v>
      </c>
      <c r="BB101" s="500">
        <f>IF(改造舰娘!BE97="","",改造舰娘!BE97)</f>
        <v>30</v>
      </c>
      <c r="BC101" s="498">
        <f>IF(改造舰娘!BF97="","",改造舰娘!BF97)</f>
        <v>58</v>
      </c>
      <c r="BD101" s="125" t="s">
        <v>1423</v>
      </c>
      <c r="BE101" s="339" t="b">
        <f>IF(改造舰娘!$BP97="","")</f>
        <v>0</v>
      </c>
      <c r="BF101" s="306" t="b">
        <f>IF(改造舰娘!$BQ97="","")</f>
        <v>0</v>
      </c>
      <c r="BG101" s="329" t="str">
        <f>IF(改造舰娘!$BR97="","")</f>
        <v/>
      </c>
      <c r="BH101" s="340" t="str">
        <f>IF(改造舰娘!$BS97="","")</f>
        <v/>
      </c>
      <c r="BU101" s="304">
        <f>IFERROR(VLOOKUP(AL101,装备!$B:$C,2,0),0)</f>
        <v>5</v>
      </c>
      <c r="BV101" s="304">
        <f>IFERROR(VLOOKUP($AL101,装备!$B:$Q,5,0),0)</f>
        <v>0</v>
      </c>
      <c r="BW101" s="304">
        <f>IFERROR(VLOOKUP($AL101,装备!$B:$Q,6,0),0)</f>
        <v>0</v>
      </c>
      <c r="BX101" s="304">
        <f>IFERROR(VLOOKUP($AL101,装备!$B:$Q,7,0),0)</f>
        <v>0</v>
      </c>
      <c r="BY101" s="304">
        <f>IFERROR(VLOOKUP($AL101,装备!$B:$Q,8,0),0)</f>
        <v>0</v>
      </c>
      <c r="BZ101" s="304">
        <f>IFERROR(VLOOKUP($AL101,装备!$B:$Q,9,0),0)</f>
        <v>0</v>
      </c>
      <c r="CA101" s="304">
        <f>IFERROR(VLOOKUP($AL101,装备!$B:$Q,10,0),0)</f>
        <v>0</v>
      </c>
      <c r="CB101" s="304">
        <f>IFERROR(VLOOKUP($AL101,装备!$B:$Q,11,0),0)</f>
        <v>0</v>
      </c>
      <c r="CC101" s="304" t="str">
        <f>IFERROR(VLOOKUP($AL101,装备!$B:$Q,12,0),0)</f>
        <v>无</v>
      </c>
      <c r="CD101" s="304">
        <f>IFERROR(VLOOKUP($AL101,装备!$B:$Q,13,0),0)</f>
        <v>0</v>
      </c>
      <c r="CE101" s="304">
        <f>IFERROR(VLOOKUP($AL101,装备!$B:$Q,14,0),0)</f>
        <v>0</v>
      </c>
      <c r="CF101" s="304">
        <f>IFERROR(VLOOKUP($AL101,装备!$B:$Q,16,0),0)</f>
        <v>2</v>
      </c>
      <c r="CG101" s="304">
        <f>IFERROR(VLOOKUP($AL101,装备!$B:$Q,5,0),0)</f>
        <v>0</v>
      </c>
      <c r="CH101" s="304">
        <f>IFERROR(VLOOKUP(AM101,装备!$B:$C,2,0),0)</f>
        <v>5</v>
      </c>
      <c r="CI101" s="304">
        <f>IFERROR(VLOOKUP($AM101,装备!$B:$Q,5,0),0)</f>
        <v>0</v>
      </c>
      <c r="CJ101" s="304">
        <f>IFERROR(VLOOKUP($AM101,装备!$B:$Q,6,0),0)</f>
        <v>0</v>
      </c>
      <c r="CK101" s="304">
        <f>IFERROR(VLOOKUP($AM101,装备!$B:$Q,7,0),0)</f>
        <v>0</v>
      </c>
      <c r="CL101" s="304">
        <f>IFERROR(VLOOKUP($AM101,装备!$B:$Q,8,0),0)</f>
        <v>11</v>
      </c>
      <c r="CM101" s="304">
        <f>IFERROR(VLOOKUP($AM101,装备!$B:$Q,9,0),0)</f>
        <v>1</v>
      </c>
      <c r="CN101" s="304">
        <f>IFERROR(VLOOKUP($AM101,装备!$B:$Q,10,0),0)</f>
        <v>0</v>
      </c>
      <c r="CO101" s="304">
        <f>IFERROR(VLOOKUP($AM101,装备!$B:$Q,11,0),0)</f>
        <v>0</v>
      </c>
      <c r="CP101" s="304" t="str">
        <f>IFERROR(VLOOKUP($AM101,装备!$B:$Q,12,0),0)</f>
        <v>无</v>
      </c>
      <c r="CQ101" s="304">
        <f>IFERROR(VLOOKUP($AM101,装备!$B:$Q,13,0),0)</f>
        <v>0</v>
      </c>
      <c r="CR101" s="304">
        <f>IFERROR(VLOOKUP($AM101,装备!$B:$Q,14,0),0)</f>
        <v>0</v>
      </c>
      <c r="CS101" s="304">
        <f>IFERROR(VLOOKUP($AM101,装备!$B:$Q,16,0),0)</f>
        <v>2</v>
      </c>
      <c r="CT101" s="304">
        <f>IFERROR(VLOOKUP($AM101,装备!$B:$Q,5,0),0)</f>
        <v>0</v>
      </c>
      <c r="CU101" s="304">
        <f>IFERROR(VLOOKUP(AN101,装备!$B:$C,2,0),0)</f>
        <v>3</v>
      </c>
      <c r="CV101" s="304">
        <f>IFERROR(VLOOKUP($AN101,装备!$B:$Q,5,0),0)</f>
        <v>0</v>
      </c>
      <c r="CW101" s="304">
        <f>IFERROR(VLOOKUP($AN101,装备!$B:$Q,6,0),0)</f>
        <v>0</v>
      </c>
      <c r="CX101" s="304">
        <f>IFERROR(VLOOKUP($AN101,装备!$B:$Q,7,0),0)</f>
        <v>0</v>
      </c>
      <c r="CY101" s="304">
        <f>IFERROR(VLOOKUP($AN101,装备!$B:$Q,8,0),0)</f>
        <v>0</v>
      </c>
      <c r="CZ101" s="304">
        <f>IFERROR(VLOOKUP($AN101,装备!$B:$Q,9,0),0)</f>
        <v>0</v>
      </c>
      <c r="DA101" s="304">
        <f>IFERROR(VLOOKUP($AN101,装备!$B:$Q,10,0),0)</f>
        <v>0</v>
      </c>
      <c r="DB101" s="304">
        <f>IFERROR(VLOOKUP($AN101,装备!$B:$Q,11,0),0)</f>
        <v>0</v>
      </c>
      <c r="DC101" s="304" t="str">
        <f>IFERROR(VLOOKUP($AN101,装备!$B:$Q,12,0),0)</f>
        <v>无</v>
      </c>
      <c r="DD101" s="304">
        <f>IFERROR(VLOOKUP($AN101,装备!$B:$Q,13,0),0)</f>
        <v>0</v>
      </c>
      <c r="DE101" s="304">
        <f>IFERROR(VLOOKUP($AN101,装备!$B:$Q,14,0),0)</f>
        <v>0</v>
      </c>
      <c r="DF101" s="304">
        <f>IFERROR(VLOOKUP($AN101,装备!$B:$Q,16,0),0)</f>
        <v>7</v>
      </c>
      <c r="DG101" s="304">
        <f>IFERROR(VLOOKUP($AN101,装备!$B:$Q,5,0),0)</f>
        <v>0</v>
      </c>
      <c r="DH101" s="304">
        <f>IFERROR(VLOOKUP(AO101,装备!$B:$C,2,0),0)</f>
        <v>4</v>
      </c>
      <c r="DI101" s="304">
        <f>IFERROR(VLOOKUP($AO101,装备!$B:$Q,5,0),0)</f>
        <v>0</v>
      </c>
      <c r="DJ101" s="304">
        <f>IFERROR(VLOOKUP($AO101,装备!$B:$Q,6,0),0)</f>
        <v>0</v>
      </c>
      <c r="DK101" s="304">
        <f>IFERROR(VLOOKUP($AO101,装备!$B:$Q,7,0),0)</f>
        <v>0</v>
      </c>
      <c r="DL101" s="304">
        <f>IFERROR(VLOOKUP($AO101,装备!$B:$Q,8,0),0)</f>
        <v>0</v>
      </c>
      <c r="DM101" s="304">
        <f>IFERROR(VLOOKUP($AO101,装备!$B:$Q,9,0),0)</f>
        <v>0</v>
      </c>
      <c r="DN101" s="304">
        <f>IFERROR(VLOOKUP($AO101,装备!$B:$Q,10,0),0)</f>
        <v>0</v>
      </c>
      <c r="DO101" s="304">
        <f>IFERROR(VLOOKUP($AO101,装备!$B:$Q,11,0),0)</f>
        <v>0</v>
      </c>
      <c r="DP101" s="304" t="str">
        <f>IFERROR(VLOOKUP($AO101,装备!$B:$Q,12,0),0)</f>
        <v>短</v>
      </c>
      <c r="DQ101" s="304">
        <f>IFERROR(VLOOKUP($AO101,装备!$B:$Q,13,0),0)</f>
        <v>3</v>
      </c>
      <c r="DR101" s="304">
        <f>IFERROR(VLOOKUP($AO101,装备!$B:$Q,14,0),0)</f>
        <v>0</v>
      </c>
      <c r="DS101" s="304">
        <f>IFERROR(VLOOKUP($AO101,装备!$B:$Q,16,0),0)</f>
        <v>5</v>
      </c>
      <c r="DT101" s="304">
        <f>IFERROR(VLOOKUP($AO101,装备!$B:$Q,5,0),0)</f>
        <v>0</v>
      </c>
    </row>
    <row r="102" spans="1:124" ht="54">
      <c r="A102" s="301">
        <f>改造舰娘!$A98</f>
        <v>11011813</v>
      </c>
      <c r="B102" s="354" t="s">
        <v>572</v>
      </c>
      <c r="C102" s="323"/>
      <c r="D102" s="323">
        <f t="shared" si="1"/>
        <v>110</v>
      </c>
      <c r="E102" s="303">
        <f>改造舰娘!$C98</f>
        <v>5</v>
      </c>
      <c r="F102" s="304" t="str">
        <f>改造舰娘!$D98</f>
        <v>装母</v>
      </c>
      <c r="G102" s="304" t="str">
        <f>改造舰娘!$E98</f>
        <v>大型</v>
      </c>
      <c r="H102" s="304" t="str">
        <f>改造舰娘!$F98</f>
        <v>主力舰</v>
      </c>
      <c r="I102" s="452">
        <f>改造舰娘!$AR98</f>
        <v>4</v>
      </c>
      <c r="J102" s="304" t="str">
        <f>改造舰娘!$G98</f>
        <v>德国</v>
      </c>
      <c r="K102" s="312">
        <f>改造舰娘!$H98+(BV102+CI102+CV102+DI102)*$C$2</f>
        <v>67</v>
      </c>
      <c r="L102" s="304">
        <f>改造舰娘!$I98</f>
        <v>1</v>
      </c>
      <c r="M102" s="304">
        <f>改造舰娘!$J98</f>
        <v>4</v>
      </c>
      <c r="N102" s="518">
        <f>改造舰娘!$K98</f>
        <v>4</v>
      </c>
      <c r="O102" s="304">
        <f>改造舰娘!$L98+((CE102+CR102+DE102+DR102)*$C$2)</f>
        <v>7</v>
      </c>
      <c r="P102" s="304" t="str">
        <f>IF($C$2=1,(IF(ISERROR(FIND("超长",改造舰娘!$M98&amp;CC102&amp;CP102&amp;DC102&amp;DP102,1)),IF(ISERROR(FIND("长",改造舰娘!$M98&amp;CC102&amp;CP102&amp;DC102&amp;DP102,1)),IF(ISERROR(FIND("中",改造舰娘!$M98&amp;CC102&amp;CP102&amp;DC102&amp;DP102,1)),IF(ISERROR(FIND("短",改造舰娘!$M98&amp;CC102&amp;CP102&amp;DC102&amp;DP102,1)),IF(ISERROR(FIND("无",改造舰娘!$M98&amp;CC102&amp;CP102&amp;DC102&amp;DP102,1)),0,"无"),"短"),"中"),"长"),"超长")),改造舰娘!$M98)</f>
        <v>短</v>
      </c>
      <c r="Q102" s="303">
        <f>改造舰娘!$N98</f>
        <v>34</v>
      </c>
      <c r="R102" s="304">
        <f>(改造舰娘!$P98)+(改造舰娘!$Q98)*$C$3+((BW102+CJ102+CW102+DJ102)*$C$2)</f>
        <v>40</v>
      </c>
      <c r="S102" s="304">
        <f>(改造舰娘!$R98)+(改造舰娘!$S98)*$C$3+((BY102+CL102+CY102+DL102)*$C$2)</f>
        <v>0</v>
      </c>
      <c r="T102" s="304">
        <f>(改造舰娘!$T98)+(改造舰娘!$U98)*$C$3+((BX102+CK102+CX102+DK102)*$C$2)</f>
        <v>65</v>
      </c>
      <c r="U102" s="304">
        <f>(改造舰娘!$V98)+(改造舰娘!$W98)*$C$3+((CG102+CT102+DG102+DT102)*$C$2)</f>
        <v>71</v>
      </c>
      <c r="V102" s="305">
        <f>INT((((改造舰娘!$Y98)-(改造舰娘!$X98))*(((IF(D102=0,C102,D102))-1)/99))+改造舰娘!$X98)+((CB102+CO102+DB102+DO102)*$C$2)</f>
        <v>91</v>
      </c>
      <c r="W102" s="304">
        <f>INT((((改造舰娘!$AA98)-(改造舰娘!$Z98))*(((IF(D102=0,C102,D102))-1)/99))+改造舰娘!$Z98)+((CD102+CQ102+DD102+DQ102)*$C$2)</f>
        <v>63</v>
      </c>
      <c r="X102" s="304">
        <f>INT((((改造舰娘!$AC98)-(改造舰娘!$AB98))*(((IF(D102=0,C102,D102))-1)/99))+改造舰娘!$AB98)+((CA102+CN102+DA102+DN102)*$C$2)</f>
        <v>72</v>
      </c>
      <c r="Y102" s="303">
        <f>INT((((改造舰娘!$AE98)-(改造舰娘!$AD98))*(((IF(D102=0,C102,D102))-1)/99))+改造舰娘!$AD98)+((BZ102+CM102+CZ102+DM102)*$C$2)</f>
        <v>0</v>
      </c>
      <c r="Z102" s="474">
        <f>IF(改造舰娘!$AF98=0,"",改造舰娘!$AF98)</f>
        <v>16</v>
      </c>
      <c r="AA102" s="304">
        <f>IF(改造舰娘!$AG98="","",改造舰娘!$AG98)</f>
        <v>27</v>
      </c>
      <c r="AB102" s="304">
        <f>IF(改造舰娘!$AH98="","",改造舰娘!$AH98)</f>
        <v>15</v>
      </c>
      <c r="AC102" s="304">
        <f>IF(改造舰娘!$AI98="","",改造舰娘!$AI98)</f>
        <v>10</v>
      </c>
      <c r="AD102" s="304">
        <f>IF(改造舰娘!$AJ98="","",改造舰娘!$AJ98)</f>
        <v>68</v>
      </c>
      <c r="AE102" s="305">
        <f>IF(改造舰娘!$AK98="","",改造舰娘!$AK98)</f>
        <v>0</v>
      </c>
      <c r="AF102" s="304" t="str">
        <f>IF(改造舰娘!$AL98="","",改造舰娘!$AL98)</f>
        <v/>
      </c>
      <c r="AG102" s="304" t="str">
        <f>IF(改造舰娘!$AM98="","",改造舰娘!$AM98)</f>
        <v/>
      </c>
      <c r="AH102" s="304" t="str">
        <f>IF(改造舰娘!$AN98="","",改造舰娘!$AN98)</f>
        <v/>
      </c>
      <c r="AI102" s="304" t="str">
        <f>IF(改造舰娘!$AO98="","",改造舰娘!$AO98)</f>
        <v/>
      </c>
      <c r="AJ102" s="304" t="str">
        <f>IF(改造舰娘!$AP98="","",改造舰娘!$AP98)</f>
        <v/>
      </c>
      <c r="AK102" s="303" t="str">
        <f>IF(改造舰娘!$AQ98="","",改造舰娘!$AQ98)</f>
        <v/>
      </c>
      <c r="AL102" s="306" t="str">
        <f>IF(改造舰娘!$AS98="","",改造舰娘!$AS98)</f>
        <v>P.1099</v>
      </c>
      <c r="AM102" s="306" t="str">
        <f>IF(改造舰娘!$AT98="","",改造舰娘!$AT98)</f>
        <v/>
      </c>
      <c r="AN102" s="306" t="str">
        <f>IF(改造舰娘!$AU98="","",改造舰娘!$AU98)</f>
        <v/>
      </c>
      <c r="AO102" s="306" t="str">
        <f>IF(改造舰娘!$AV98="","",改造舰娘!$AV98)</f>
        <v/>
      </c>
      <c r="AP102" s="307" t="str">
        <f>IF(改造舰娘!$AW98="","",改造舰娘!$AW98)</f>
        <v>斯图卡(3级)：当队伍中战列数量大于2时，增加全队战列舰9%暴击率，9点命中值；当队伍中没有战列时，增加自身25%暴击率，20点装甲值。炮击战阶段，被齐柏林命中的非旗舰单位在炮击战阶段不再行动。</v>
      </c>
      <c r="AQ102" s="308" t="str">
        <f>IF(改造舰娘!$AX98="","",改造舰娘!$AX98)</f>
        <v/>
      </c>
      <c r="AR102" s="304">
        <f>IF(改造舰娘!$AY98="","",改造舰娘!$AY98)</f>
        <v>70</v>
      </c>
      <c r="AS102" s="304">
        <f>IF(改造舰娘!$AZ98="","",改造舰娘!$AZ98)</f>
        <v>65</v>
      </c>
      <c r="AT102" s="304">
        <f>IF(改造舰娘!$BA98="","",改造舰娘!$BA98)</f>
        <v>2.1</v>
      </c>
      <c r="AU102" s="304">
        <f>IF(改造舰娘!$BB98="","",改造舰娘!$BB98)</f>
        <v>5.2</v>
      </c>
      <c r="AV102" s="305">
        <f>IF((改造舰娘!$BG98+改造舰娘!$BK98*$C$4)=0,"",(改造舰娘!$BG98+改造舰娘!$BK98*$C$4))</f>
        <v>25</v>
      </c>
      <c r="AW102" s="304">
        <f>IF((改造舰娘!$BH98+改造舰娘!$BL98*$C$4)=0,"",(改造舰娘!$BH98+改造舰娘!$BL98*$C$4))</f>
        <v>32</v>
      </c>
      <c r="AX102" s="304">
        <f>IF((改造舰娘!$BI98+改造舰娘!$BM98*$C$4)=0,"",(改造舰娘!$BI98+改造舰娘!$BM98*$C$4))</f>
        <v>40</v>
      </c>
      <c r="AY102" s="303">
        <f>IF((改造舰娘!$BJ98+改造舰娘!$BN98*$C$4)=0,"",(改造舰娘!$BJ98+改造舰娘!$BN98*$C$4))</f>
        <v>30</v>
      </c>
      <c r="AZ102" s="500">
        <f>IF(改造舰娘!BC98="","",改造舰娘!BC98)</f>
        <v>0</v>
      </c>
      <c r="BA102" s="500">
        <f>IF(改造舰娘!BD98="","",改造舰娘!BD98)</f>
        <v>0</v>
      </c>
      <c r="BB102" s="500">
        <f>IF(改造舰娘!BE98="","",改造舰娘!BE98)</f>
        <v>23</v>
      </c>
      <c r="BC102" s="498">
        <f>IF(改造舰娘!BF98="","",改造舰娘!BF98)</f>
        <v>46</v>
      </c>
      <c r="BD102" s="125" t="s">
        <v>1424</v>
      </c>
      <c r="BE102" s="339" t="b">
        <f>IF(改造舰娘!$BP98="","")</f>
        <v>0</v>
      </c>
      <c r="BF102" s="306" t="b">
        <f>IF(改造舰娘!$BQ98="","")</f>
        <v>0</v>
      </c>
      <c r="BG102" s="329" t="str">
        <f>IF(改造舰娘!$BR98="","")</f>
        <v/>
      </c>
      <c r="BH102" s="340" t="str">
        <f>IF(改造舰娘!$BS98="","")</f>
        <v/>
      </c>
      <c r="BU102" s="304">
        <f>IFERROR(VLOOKUP(AL102,装备!$B:$C,2,0),0)</f>
        <v>5</v>
      </c>
      <c r="BV102" s="304">
        <f>IFERROR(VLOOKUP($AL102,装备!$B:$Q,5,0),0)</f>
        <v>0</v>
      </c>
      <c r="BW102" s="304">
        <f>IFERROR(VLOOKUP($AL102,装备!$B:$Q,6,0),0)</f>
        <v>0</v>
      </c>
      <c r="BX102" s="304">
        <f>IFERROR(VLOOKUP($AL102,装备!$B:$Q,7,0),0)</f>
        <v>0</v>
      </c>
      <c r="BY102" s="304">
        <f>IFERROR(VLOOKUP($AL102,装备!$B:$Q,8,0),0)</f>
        <v>0</v>
      </c>
      <c r="BZ102" s="304">
        <f>IFERROR(VLOOKUP($AL102,装备!$B:$Q,9,0),0)</f>
        <v>0</v>
      </c>
      <c r="CA102" s="304">
        <f>IFERROR(VLOOKUP($AL102,装备!$B:$Q,10,0),0)</f>
        <v>0</v>
      </c>
      <c r="CB102" s="304">
        <f>IFERROR(VLOOKUP($AL102,装备!$B:$Q,11,0),0)</f>
        <v>0</v>
      </c>
      <c r="CC102" s="304" t="str">
        <f>IFERROR(VLOOKUP($AL102,装备!$B:$Q,12,0),0)</f>
        <v>无</v>
      </c>
      <c r="CD102" s="304">
        <f>IFERROR(VLOOKUP($AL102,装备!$B:$Q,13,0),0)</f>
        <v>0</v>
      </c>
      <c r="CE102" s="304">
        <f>IFERROR(VLOOKUP($AL102,装备!$B:$Q,14,0),0)</f>
        <v>0</v>
      </c>
      <c r="CF102" s="304">
        <f>IFERROR(VLOOKUP($AL102,装备!$B:$Q,16,0),0)</f>
        <v>10</v>
      </c>
      <c r="CG102" s="304">
        <f>IFERROR(VLOOKUP($AL102,装备!$B:$Q,5,0),0)</f>
        <v>0</v>
      </c>
      <c r="CH102" s="304">
        <f>IFERROR(VLOOKUP(AM102,装备!$B:$C,2,0),0)</f>
        <v>0</v>
      </c>
      <c r="CI102" s="304">
        <f>IFERROR(VLOOKUP($AM102,装备!$B:$Q,5,0),0)</f>
        <v>0</v>
      </c>
      <c r="CJ102" s="304">
        <f>IFERROR(VLOOKUP($AM102,装备!$B:$Q,6,0),0)</f>
        <v>0</v>
      </c>
      <c r="CK102" s="304">
        <f>IFERROR(VLOOKUP($AM102,装备!$B:$Q,7,0),0)</f>
        <v>0</v>
      </c>
      <c r="CL102" s="304">
        <f>IFERROR(VLOOKUP($AM102,装备!$B:$Q,8,0),0)</f>
        <v>0</v>
      </c>
      <c r="CM102" s="304">
        <f>IFERROR(VLOOKUP($AM102,装备!$B:$Q,9,0),0)</f>
        <v>0</v>
      </c>
      <c r="CN102" s="304">
        <f>IFERROR(VLOOKUP($AM102,装备!$B:$Q,10,0),0)</f>
        <v>0</v>
      </c>
      <c r="CO102" s="304">
        <f>IFERROR(VLOOKUP($AM102,装备!$B:$Q,11,0),0)</f>
        <v>0</v>
      </c>
      <c r="CP102" s="304">
        <f>IFERROR(VLOOKUP($AM102,装备!$B:$Q,12,0),0)</f>
        <v>0</v>
      </c>
      <c r="CQ102" s="304">
        <f>IFERROR(VLOOKUP($AM102,装备!$B:$Q,13,0),0)</f>
        <v>0</v>
      </c>
      <c r="CR102" s="304">
        <f>IFERROR(VLOOKUP($AM102,装备!$B:$Q,14,0),0)</f>
        <v>0</v>
      </c>
      <c r="CS102" s="304">
        <f>IFERROR(VLOOKUP($AM102,装备!$B:$Q,16,0),0)</f>
        <v>0</v>
      </c>
      <c r="CT102" s="304">
        <f>IFERROR(VLOOKUP($AM102,装备!$B:$Q,5,0),0)</f>
        <v>0</v>
      </c>
      <c r="CU102" s="304">
        <f>IFERROR(VLOOKUP(AN102,装备!$B:$C,2,0),0)</f>
        <v>0</v>
      </c>
      <c r="CV102" s="304">
        <f>IFERROR(VLOOKUP($AN102,装备!$B:$Q,5,0),0)</f>
        <v>0</v>
      </c>
      <c r="CW102" s="304">
        <f>IFERROR(VLOOKUP($AN102,装备!$B:$Q,6,0),0)</f>
        <v>0</v>
      </c>
      <c r="CX102" s="304">
        <f>IFERROR(VLOOKUP($AN102,装备!$B:$Q,7,0),0)</f>
        <v>0</v>
      </c>
      <c r="CY102" s="304">
        <f>IFERROR(VLOOKUP($AN102,装备!$B:$Q,8,0),0)</f>
        <v>0</v>
      </c>
      <c r="CZ102" s="304">
        <f>IFERROR(VLOOKUP($AN102,装备!$B:$Q,9,0),0)</f>
        <v>0</v>
      </c>
      <c r="DA102" s="304">
        <f>IFERROR(VLOOKUP($AN102,装备!$B:$Q,10,0),0)</f>
        <v>0</v>
      </c>
      <c r="DB102" s="304">
        <f>IFERROR(VLOOKUP($AN102,装备!$B:$Q,11,0),0)</f>
        <v>0</v>
      </c>
      <c r="DC102" s="304">
        <f>IFERROR(VLOOKUP($AN102,装备!$B:$Q,12,0),0)</f>
        <v>0</v>
      </c>
      <c r="DD102" s="304">
        <f>IFERROR(VLOOKUP($AN102,装备!$B:$Q,13,0),0)</f>
        <v>0</v>
      </c>
      <c r="DE102" s="304">
        <f>IFERROR(VLOOKUP($AN102,装备!$B:$Q,14,0),0)</f>
        <v>0</v>
      </c>
      <c r="DF102" s="304">
        <f>IFERROR(VLOOKUP($AN102,装备!$B:$Q,16,0),0)</f>
        <v>0</v>
      </c>
      <c r="DG102" s="304">
        <f>IFERROR(VLOOKUP($AN102,装备!$B:$Q,5,0),0)</f>
        <v>0</v>
      </c>
      <c r="DH102" s="304">
        <f>IFERROR(VLOOKUP(AO102,装备!$B:$C,2,0),0)</f>
        <v>0</v>
      </c>
      <c r="DI102" s="304">
        <f>IFERROR(VLOOKUP($AO102,装备!$B:$Q,5,0),0)</f>
        <v>0</v>
      </c>
      <c r="DJ102" s="304">
        <f>IFERROR(VLOOKUP($AO102,装备!$B:$Q,6,0),0)</f>
        <v>0</v>
      </c>
      <c r="DK102" s="304">
        <f>IFERROR(VLOOKUP($AO102,装备!$B:$Q,7,0),0)</f>
        <v>0</v>
      </c>
      <c r="DL102" s="304">
        <f>IFERROR(VLOOKUP($AO102,装备!$B:$Q,8,0),0)</f>
        <v>0</v>
      </c>
      <c r="DM102" s="304">
        <f>IFERROR(VLOOKUP($AO102,装备!$B:$Q,9,0),0)</f>
        <v>0</v>
      </c>
      <c r="DN102" s="304">
        <f>IFERROR(VLOOKUP($AO102,装备!$B:$Q,10,0),0)</f>
        <v>0</v>
      </c>
      <c r="DO102" s="304">
        <f>IFERROR(VLOOKUP($AO102,装备!$B:$Q,11,0),0)</f>
        <v>0</v>
      </c>
      <c r="DP102" s="304">
        <f>IFERROR(VLOOKUP($AO102,装备!$B:$Q,12,0),0)</f>
        <v>0</v>
      </c>
      <c r="DQ102" s="304">
        <f>IFERROR(VLOOKUP($AO102,装备!$B:$Q,13,0),0)</f>
        <v>0</v>
      </c>
      <c r="DR102" s="304">
        <f>IFERROR(VLOOKUP($AO102,装备!$B:$Q,14,0),0)</f>
        <v>0</v>
      </c>
      <c r="DS102" s="304">
        <f>IFERROR(VLOOKUP($AO102,装备!$B:$Q,16,0),0)</f>
        <v>0</v>
      </c>
      <c r="DT102" s="304">
        <f>IFERROR(VLOOKUP($AO102,装备!$B:$Q,5,0),0)</f>
        <v>0</v>
      </c>
    </row>
    <row r="103" spans="1:124" ht="40.5">
      <c r="A103" s="301">
        <f>改造舰娘!$A99</f>
        <v>11012013</v>
      </c>
      <c r="B103" s="354" t="s">
        <v>570</v>
      </c>
      <c r="C103" s="323"/>
      <c r="D103" s="323">
        <f t="shared" si="1"/>
        <v>110</v>
      </c>
      <c r="E103" s="303">
        <f>改造舰娘!$C99</f>
        <v>5</v>
      </c>
      <c r="F103" s="304" t="str">
        <f>改造舰娘!$D99</f>
        <v>航母</v>
      </c>
      <c r="G103" s="304" t="str">
        <f>改造舰娘!$E99</f>
        <v>大型</v>
      </c>
      <c r="H103" s="304" t="str">
        <f>改造舰娘!$F99</f>
        <v>主力舰</v>
      </c>
      <c r="I103" s="452">
        <f>改造舰娘!$AR99</f>
        <v>4</v>
      </c>
      <c r="J103" s="304" t="str">
        <f>改造舰娘!$G99</f>
        <v>美国</v>
      </c>
      <c r="K103" s="312">
        <f>改造舰娘!$H99+(BV103+CI103+CV103+DI103)*$C$2</f>
        <v>60</v>
      </c>
      <c r="L103" s="304">
        <f>改造舰娘!$I99</f>
        <v>0</v>
      </c>
      <c r="M103" s="304">
        <f>改造舰娘!$J99</f>
        <v>6</v>
      </c>
      <c r="N103" s="518">
        <f>改造舰娘!$K99</f>
        <v>6</v>
      </c>
      <c r="O103" s="304">
        <f>改造舰娘!$L99+((CE103+CR103+DE103+DR103)*$C$2)</f>
        <v>12</v>
      </c>
      <c r="P103" s="304" t="str">
        <f>IF($C$2=1,(IF(ISERROR(FIND("超长",改造舰娘!$M99&amp;CC103&amp;CP103&amp;DC103&amp;DP103,1)),IF(ISERROR(FIND("长",改造舰娘!$M99&amp;CC103&amp;CP103&amp;DC103&amp;DP103,1)),IF(ISERROR(FIND("中",改造舰娘!$M99&amp;CC103&amp;CP103&amp;DC103&amp;DP103,1)),IF(ISERROR(FIND("短",改造舰娘!$M99&amp;CC103&amp;CP103&amp;DC103&amp;DP103,1)),IF(ISERROR(FIND("无",改造舰娘!$M99&amp;CC103&amp;CP103&amp;DC103&amp;DP103,1)),0,"无"),"短"),"中"),"长"),"超长")),改造舰娘!$M99)</f>
        <v>短</v>
      </c>
      <c r="Q103" s="303">
        <f>改造舰娘!$N99</f>
        <v>32</v>
      </c>
      <c r="R103" s="304">
        <f>(改造舰娘!$P99)+(改造舰娘!$Q99)*$C$3+((BW103+CJ103+CW103+DJ103)*$C$2)</f>
        <v>45</v>
      </c>
      <c r="S103" s="304">
        <f>(改造舰娘!$R99)+(改造舰娘!$S99)*$C$3+((BY103+CL103+CY103+DL103)*$C$2)</f>
        <v>0</v>
      </c>
      <c r="T103" s="304">
        <f>(改造舰娘!$T99)+(改造舰娘!$U99)*$C$3+((BX103+CK103+CX103+DK103)*$C$2)</f>
        <v>64</v>
      </c>
      <c r="U103" s="304">
        <f>(改造舰娘!$V99)+(改造舰娘!$W99)*$C$3+((CG103+CT103+DG103+DT103)*$C$2)</f>
        <v>83</v>
      </c>
      <c r="V103" s="305">
        <f>INT((((改造舰娘!$Y99)-(改造舰娘!$X99))*(((IF(D103=0,C103,D103))-1)/99))+改造舰娘!$X99)+((CB103+CO103+DB103+DO103)*$C$2)</f>
        <v>101</v>
      </c>
      <c r="W103" s="304">
        <f>INT((((改造舰娘!$AA99)-(改造舰娘!$Z99))*(((IF(D103=0,C103,D103))-1)/99))+改造舰娘!$Z99)+((CD103+CQ103+DD103+DQ103)*$C$2)</f>
        <v>60</v>
      </c>
      <c r="X103" s="304">
        <f>INT((((改造舰娘!$AC99)-(改造舰娘!$AB99))*(((IF(D103=0,C103,D103))-1)/99))+改造舰娘!$AB99)+((CA103+CN103+DA103+DN103)*$C$2)</f>
        <v>65</v>
      </c>
      <c r="Y103" s="303">
        <f>INT((((改造舰娘!$AE99)-(改造舰娘!$AD99))*(((IF(D103=0,C103,D103))-1)/99))+改造舰娘!$AD99)+((BZ103+CM103+CZ103+DM103)*$C$2)</f>
        <v>0</v>
      </c>
      <c r="Z103" s="474">
        <f>IF(改造舰娘!$AF99=0,"",改造舰娘!$AF99)</f>
        <v>21</v>
      </c>
      <c r="AA103" s="304">
        <f>IF(改造舰娘!$AG99="","",改造舰娘!$AG99)</f>
        <v>27</v>
      </c>
      <c r="AB103" s="304">
        <f>IF(改造舰娘!$AH99="","",改造舰娘!$AH99)</f>
        <v>23</v>
      </c>
      <c r="AC103" s="304">
        <f>IF(改造舰娘!$AI99="","",改造舰娘!$AI99)</f>
        <v>12</v>
      </c>
      <c r="AD103" s="304">
        <f>IF(改造舰娘!$AJ99="","",改造舰娘!$AJ99)</f>
        <v>83</v>
      </c>
      <c r="AE103" s="305">
        <f>IF(改造舰娘!$AK99="","",改造舰娘!$AK99)</f>
        <v>0</v>
      </c>
      <c r="AF103" s="304" t="str">
        <f>IF(改造舰娘!$AL99="","",改造舰娘!$AL99)</f>
        <v/>
      </c>
      <c r="AG103" s="304" t="str">
        <f>IF(改造舰娘!$AM99="","",改造舰娘!$AM99)</f>
        <v/>
      </c>
      <c r="AH103" s="304" t="str">
        <f>IF(改造舰娘!$AN99="","",改造舰娘!$AN99)</f>
        <v/>
      </c>
      <c r="AI103" s="304" t="str">
        <f>IF(改造舰娘!$AO99="","",改造舰娘!$AO99)</f>
        <v/>
      </c>
      <c r="AJ103" s="304" t="str">
        <f>IF(改造舰娘!$AP99="","",改造舰娘!$AP99)</f>
        <v/>
      </c>
      <c r="AK103" s="303" t="str">
        <f>IF(改造舰娘!$AQ99="","",改造舰娘!$AQ99)</f>
        <v/>
      </c>
      <c r="AL103" s="306" t="str">
        <f>IF(改造舰娘!$AS99="","",改造舰娘!$AS99)</f>
        <v>SBD-3无畏</v>
      </c>
      <c r="AM103" s="306" t="str">
        <f>IF(改造舰娘!$AT99="","",改造舰娘!$AT99)</f>
        <v>TBF复仇者</v>
      </c>
      <c r="AN103" s="306" t="str">
        <f>IF(改造舰娘!$AU99="","",改造舰娘!$AU99)</f>
        <v/>
      </c>
      <c r="AO103" s="306" t="str">
        <f>IF(改造舰娘!$AV99="","",改造舰娘!$AV99)</f>
        <v/>
      </c>
      <c r="AP103" s="307" t="str">
        <f>IF(改造舰娘!$AW99="","",改造舰娘!$AW99)</f>
        <v>萨奇剪(3级)：提升自身10点火力值和航空战25点制空值；制空权劣势和丧失时不降低舰载机伤害，制空权均势、优势和确保时增加舰载机15%伤害。</v>
      </c>
      <c r="AQ103" s="308" t="str">
        <f>IF(改造舰娘!$AX99="","",改造舰娘!$AX99)</f>
        <v/>
      </c>
      <c r="AR103" s="304">
        <f>IF(改造舰娘!$AY99="","",改造舰娘!$AY99)</f>
        <v>55</v>
      </c>
      <c r="AS103" s="304">
        <f>IF(改造舰娘!$AZ99="","",改造舰娘!$AZ99)</f>
        <v>65</v>
      </c>
      <c r="AT103" s="304">
        <f>IF(改造舰娘!$BA99="","",改造舰娘!$BA99)</f>
        <v>2.08</v>
      </c>
      <c r="AU103" s="304">
        <f>IF(改造舰娘!$BB99="","",改造舰娘!$BB99)</f>
        <v>4</v>
      </c>
      <c r="AV103" s="305">
        <f>IF((改造舰娘!$BG99+改造舰娘!$BK99*$C$4)=0,"",(改造舰娘!$BG99+改造舰娘!$BK99*$C$4))</f>
        <v>33</v>
      </c>
      <c r="AW103" s="304">
        <f>IF((改造舰娘!$BH99+改造舰娘!$BL99*$C$4)=0,"",(改造舰娘!$BH99+改造舰娘!$BL99*$C$4))</f>
        <v>45</v>
      </c>
      <c r="AX103" s="304">
        <f>IF((改造舰娘!$BI99+改造舰娘!$BM99*$C$4)=0,"",(改造舰娘!$BI99+改造舰娘!$BM99*$C$4))</f>
        <v>60</v>
      </c>
      <c r="AY103" s="303">
        <f>IF((改造舰娘!$BJ99+改造舰娘!$BN99*$C$4)=0,"",(改造舰娘!$BJ99+改造舰娘!$BN99*$C$4))</f>
        <v>46</v>
      </c>
      <c r="AZ103" s="500">
        <f>IF(改造舰娘!BC99="","",改造舰娘!BC99)</f>
        <v>0</v>
      </c>
      <c r="BA103" s="500">
        <f>IF(改造舰娘!BD99="","",改造舰娘!BD99)</f>
        <v>0</v>
      </c>
      <c r="BB103" s="500">
        <f>IF(改造舰娘!BE99="","",改造舰娘!BE99)</f>
        <v>17</v>
      </c>
      <c r="BC103" s="498">
        <f>IF(改造舰娘!BF99="","",改造舰娘!BF99)</f>
        <v>76</v>
      </c>
      <c r="BD103" s="125" t="s">
        <v>1426</v>
      </c>
      <c r="BE103" s="339" t="b">
        <f>IF(改造舰娘!$BP99="","")</f>
        <v>0</v>
      </c>
      <c r="BF103" s="306" t="b">
        <f>IF(改造舰娘!$BQ99="","")</f>
        <v>0</v>
      </c>
      <c r="BG103" s="329" t="str">
        <f>IF(改造舰娘!$BR99="","")</f>
        <v/>
      </c>
      <c r="BH103" s="340" t="str">
        <f>IF(改造舰娘!$BS99="","")</f>
        <v/>
      </c>
      <c r="BU103" s="304">
        <f>IFERROR(VLOOKUP(AL103,装备!$B:$C,2,0),0)</f>
        <v>1</v>
      </c>
      <c r="BV103" s="304">
        <f>IFERROR(VLOOKUP($AL103,装备!$B:$Q,5,0),0)</f>
        <v>0</v>
      </c>
      <c r="BW103" s="304">
        <f>IFERROR(VLOOKUP($AL103,装备!$B:$Q,6,0),0)</f>
        <v>0</v>
      </c>
      <c r="BX103" s="304">
        <f>IFERROR(VLOOKUP($AL103,装备!$B:$Q,7,0),0)</f>
        <v>0</v>
      </c>
      <c r="BY103" s="304">
        <f>IFERROR(VLOOKUP($AL103,装备!$B:$Q,8,0),0)</f>
        <v>0</v>
      </c>
      <c r="BZ103" s="304">
        <f>IFERROR(VLOOKUP($AL103,装备!$B:$Q,9,0),0)</f>
        <v>2</v>
      </c>
      <c r="CA103" s="304">
        <f>IFERROR(VLOOKUP($AL103,装备!$B:$Q,10,0),0)</f>
        <v>2</v>
      </c>
      <c r="CB103" s="304">
        <f>IFERROR(VLOOKUP($AL103,装备!$B:$Q,11,0),0)</f>
        <v>0</v>
      </c>
      <c r="CC103" s="304" t="str">
        <f>IFERROR(VLOOKUP($AL103,装备!$B:$Q,12,0),0)</f>
        <v>无</v>
      </c>
      <c r="CD103" s="304">
        <f>IFERROR(VLOOKUP($AL103,装备!$B:$Q,13,0),0)</f>
        <v>0</v>
      </c>
      <c r="CE103" s="304">
        <f>IFERROR(VLOOKUP($AL103,装备!$B:$Q,14,0),0)</f>
        <v>0</v>
      </c>
      <c r="CF103" s="304">
        <f>IFERROR(VLOOKUP($AL103,装备!$B:$Q,16,0),0)</f>
        <v>3</v>
      </c>
      <c r="CG103" s="304">
        <f>IFERROR(VLOOKUP($AL103,装备!$B:$Q,5,0),0)</f>
        <v>0</v>
      </c>
      <c r="CH103" s="304">
        <f>IFERROR(VLOOKUP(AM103,装备!$B:$C,2,0),0)</f>
        <v>4</v>
      </c>
      <c r="CI103" s="304">
        <f>IFERROR(VLOOKUP($AM103,装备!$B:$Q,5,0),0)</f>
        <v>0</v>
      </c>
      <c r="CJ103" s="304">
        <f>IFERROR(VLOOKUP($AM103,装备!$B:$Q,6,0),0)</f>
        <v>0</v>
      </c>
      <c r="CK103" s="304">
        <f>IFERROR(VLOOKUP($AM103,装备!$B:$Q,7,0),0)</f>
        <v>0</v>
      </c>
      <c r="CL103" s="304">
        <f>IFERROR(VLOOKUP($AM103,装备!$B:$Q,8,0),0)</f>
        <v>7</v>
      </c>
      <c r="CM103" s="304">
        <f>IFERROR(VLOOKUP($AM103,装备!$B:$Q,9,0),0)</f>
        <v>5</v>
      </c>
      <c r="CN103" s="304">
        <f>IFERROR(VLOOKUP($AM103,装备!$B:$Q,10,0),0)</f>
        <v>0</v>
      </c>
      <c r="CO103" s="304">
        <f>IFERROR(VLOOKUP($AM103,装备!$B:$Q,11,0),0)</f>
        <v>0</v>
      </c>
      <c r="CP103" s="304" t="str">
        <f>IFERROR(VLOOKUP($AM103,装备!$B:$Q,12,0),0)</f>
        <v>无</v>
      </c>
      <c r="CQ103" s="304">
        <f>IFERROR(VLOOKUP($AM103,装备!$B:$Q,13,0),0)</f>
        <v>0</v>
      </c>
      <c r="CR103" s="304">
        <f>IFERROR(VLOOKUP($AM103,装备!$B:$Q,14,0),0)</f>
        <v>0</v>
      </c>
      <c r="CS103" s="304">
        <f>IFERROR(VLOOKUP($AM103,装备!$B:$Q,16,0),0)</f>
        <v>1</v>
      </c>
      <c r="CT103" s="304">
        <f>IFERROR(VLOOKUP($AM103,装备!$B:$Q,5,0),0)</f>
        <v>0</v>
      </c>
      <c r="CU103" s="304">
        <f>IFERROR(VLOOKUP(AN103,装备!$B:$C,2,0),0)</f>
        <v>0</v>
      </c>
      <c r="CV103" s="304">
        <f>IFERROR(VLOOKUP($AN103,装备!$B:$Q,5,0),0)</f>
        <v>0</v>
      </c>
      <c r="CW103" s="304">
        <f>IFERROR(VLOOKUP($AN103,装备!$B:$Q,6,0),0)</f>
        <v>0</v>
      </c>
      <c r="CX103" s="304">
        <f>IFERROR(VLOOKUP($AN103,装备!$B:$Q,7,0),0)</f>
        <v>0</v>
      </c>
      <c r="CY103" s="304">
        <f>IFERROR(VLOOKUP($AN103,装备!$B:$Q,8,0),0)</f>
        <v>0</v>
      </c>
      <c r="CZ103" s="304">
        <f>IFERROR(VLOOKUP($AN103,装备!$B:$Q,9,0),0)</f>
        <v>0</v>
      </c>
      <c r="DA103" s="304">
        <f>IFERROR(VLOOKUP($AN103,装备!$B:$Q,10,0),0)</f>
        <v>0</v>
      </c>
      <c r="DB103" s="304">
        <f>IFERROR(VLOOKUP($AN103,装备!$B:$Q,11,0),0)</f>
        <v>0</v>
      </c>
      <c r="DC103" s="304">
        <f>IFERROR(VLOOKUP($AN103,装备!$B:$Q,12,0),0)</f>
        <v>0</v>
      </c>
      <c r="DD103" s="304">
        <f>IFERROR(VLOOKUP($AN103,装备!$B:$Q,13,0),0)</f>
        <v>0</v>
      </c>
      <c r="DE103" s="304">
        <f>IFERROR(VLOOKUP($AN103,装备!$B:$Q,14,0),0)</f>
        <v>0</v>
      </c>
      <c r="DF103" s="304">
        <f>IFERROR(VLOOKUP($AN103,装备!$B:$Q,16,0),0)</f>
        <v>0</v>
      </c>
      <c r="DG103" s="304">
        <f>IFERROR(VLOOKUP($AN103,装备!$B:$Q,5,0),0)</f>
        <v>0</v>
      </c>
      <c r="DH103" s="304">
        <f>IFERROR(VLOOKUP(AO103,装备!$B:$C,2,0),0)</f>
        <v>0</v>
      </c>
      <c r="DI103" s="304">
        <f>IFERROR(VLOOKUP($AO103,装备!$B:$Q,5,0),0)</f>
        <v>0</v>
      </c>
      <c r="DJ103" s="304">
        <f>IFERROR(VLOOKUP($AO103,装备!$B:$Q,6,0),0)</f>
        <v>0</v>
      </c>
      <c r="DK103" s="304">
        <f>IFERROR(VLOOKUP($AO103,装备!$B:$Q,7,0),0)</f>
        <v>0</v>
      </c>
      <c r="DL103" s="304">
        <f>IFERROR(VLOOKUP($AO103,装备!$B:$Q,8,0),0)</f>
        <v>0</v>
      </c>
      <c r="DM103" s="304">
        <f>IFERROR(VLOOKUP($AO103,装备!$B:$Q,9,0),0)</f>
        <v>0</v>
      </c>
      <c r="DN103" s="304">
        <f>IFERROR(VLOOKUP($AO103,装备!$B:$Q,10,0),0)</f>
        <v>0</v>
      </c>
      <c r="DO103" s="304">
        <f>IFERROR(VLOOKUP($AO103,装备!$B:$Q,11,0),0)</f>
        <v>0</v>
      </c>
      <c r="DP103" s="304">
        <f>IFERROR(VLOOKUP($AO103,装备!$B:$Q,12,0),0)</f>
        <v>0</v>
      </c>
      <c r="DQ103" s="304">
        <f>IFERROR(VLOOKUP($AO103,装备!$B:$Q,13,0),0)</f>
        <v>0</v>
      </c>
      <c r="DR103" s="304">
        <f>IFERROR(VLOOKUP($AO103,装备!$B:$Q,14,0),0)</f>
        <v>0</v>
      </c>
      <c r="DS103" s="304">
        <f>IFERROR(VLOOKUP($AO103,装备!$B:$Q,16,0),0)</f>
        <v>0</v>
      </c>
      <c r="DT103" s="304">
        <f>IFERROR(VLOOKUP($AO103,装备!$B:$Q,5,0),0)</f>
        <v>0</v>
      </c>
    </row>
    <row r="104" spans="1:124" ht="40.5">
      <c r="A104" s="301">
        <f>改造舰娘!$A100</f>
        <v>11012113</v>
      </c>
      <c r="B104" s="354" t="s">
        <v>563</v>
      </c>
      <c r="C104" s="323"/>
      <c r="D104" s="323">
        <f t="shared" si="1"/>
        <v>110</v>
      </c>
      <c r="E104" s="303">
        <f>改造舰娘!$C100</f>
        <v>6</v>
      </c>
      <c r="F104" s="304" t="str">
        <f>改造舰娘!$D100</f>
        <v>航母</v>
      </c>
      <c r="G104" s="304" t="str">
        <f>改造舰娘!$E100</f>
        <v>大型</v>
      </c>
      <c r="H104" s="304" t="str">
        <f>改造舰娘!$F100</f>
        <v>主力舰</v>
      </c>
      <c r="I104" s="452">
        <f>改造舰娘!$AR100</f>
        <v>4</v>
      </c>
      <c r="J104" s="304" t="str">
        <f>改造舰娘!$G100</f>
        <v>美国</v>
      </c>
      <c r="K104" s="312">
        <f>改造舰娘!$H100+(BV104+CI104+CV104+DI104)*$C$2</f>
        <v>60</v>
      </c>
      <c r="L104" s="304">
        <f>改造舰娘!$I100</f>
        <v>0</v>
      </c>
      <c r="M104" s="304">
        <f>改造舰娘!$J100</f>
        <v>6</v>
      </c>
      <c r="N104" s="518">
        <f>改造舰娘!$K100</f>
        <v>6</v>
      </c>
      <c r="O104" s="304">
        <f>改造舰娘!$L100+((CE104+CR104+DE104+DR104)*$C$2)</f>
        <v>65</v>
      </c>
      <c r="P104" s="304" t="str">
        <f>IF($C$2=1,(IF(ISERROR(FIND("超长",改造舰娘!$M100&amp;CC104&amp;CP104&amp;DC104&amp;DP104,1)),IF(ISERROR(FIND("长",改造舰娘!$M100&amp;CC104&amp;CP104&amp;DC104&amp;DP104,1)),IF(ISERROR(FIND("中",改造舰娘!$M100&amp;CC104&amp;CP104&amp;DC104&amp;DP104,1)),IF(ISERROR(FIND("短",改造舰娘!$M100&amp;CC104&amp;CP104&amp;DC104&amp;DP104,1)),IF(ISERROR(FIND("无",改造舰娘!$M100&amp;CC104&amp;CP104&amp;DC104&amp;DP104,1)),0,"无"),"短"),"中"),"长"),"超长")),改造舰娘!$M100)</f>
        <v>短</v>
      </c>
      <c r="Q104" s="303">
        <f>改造舰娘!$N100</f>
        <v>32</v>
      </c>
      <c r="R104" s="304">
        <f>(改造舰娘!$P100)+(改造舰娘!$Q100)*$C$3+((BW104+CJ104+CW104+DJ104)*$C$2)</f>
        <v>45</v>
      </c>
      <c r="S104" s="304">
        <f>(改造舰娘!$R100)+(改造舰娘!$S100)*$C$3+((BY104+CL104+CY104+DL104)*$C$2)</f>
        <v>0</v>
      </c>
      <c r="T104" s="304">
        <f>(改造舰娘!$T100)+(改造舰娘!$U100)*$C$3+((BX104+CK104+CX104+DK104)*$C$2)</f>
        <v>68</v>
      </c>
      <c r="U104" s="304">
        <f>(改造舰娘!$V100)+(改造舰娘!$W100)*$C$3+((CG104+CT104+DG104+DT104)*$C$2)</f>
        <v>95</v>
      </c>
      <c r="V104" s="305">
        <f>INT((((改造舰娘!$Y100)-(改造舰娘!$X100))*(((IF(D104=0,C104,D104))-1)/99))+改造舰娘!$X100)+((CB104+CO104+DB104+DO104)*$C$2)</f>
        <v>102</v>
      </c>
      <c r="W104" s="304">
        <f>INT((((改造舰娘!$AA100)-(改造舰娘!$Z100))*(((IF(D104=0,C104,D104))-1)/99))+改造舰娘!$Z100)+((CD104+CQ104+DD104+DQ104)*$C$2)</f>
        <v>62</v>
      </c>
      <c r="X104" s="304">
        <f>INT((((改造舰娘!$AC100)-(改造舰娘!$AB100))*(((IF(D104=0,C104,D104))-1)/99))+改造舰娘!$AB100)+((CA104+CN104+DA104+DN104)*$C$2)</f>
        <v>73</v>
      </c>
      <c r="Y104" s="303">
        <f>INT((((改造舰娘!$AE100)-(改造舰娘!$AD100))*(((IF(D104=0,C104,D104))-1)/99))+改造舰娘!$AD100)+((BZ104+CM104+CZ104+DM104)*$C$2)</f>
        <v>0</v>
      </c>
      <c r="Z104" s="474">
        <f>IF(改造舰娘!$AF100=0,"",改造舰娘!$AF100)</f>
        <v>21</v>
      </c>
      <c r="AA104" s="304">
        <f>IF(改造舰娘!$AG100="","",改造舰娘!$AG100)</f>
        <v>26</v>
      </c>
      <c r="AB104" s="304">
        <f>IF(改造舰娘!$AH100="","",改造舰娘!$AH100)</f>
        <v>28</v>
      </c>
      <c r="AC104" s="304">
        <f>IF(改造舰娘!$AI100="","",改造舰娘!$AI100)</f>
        <v>15</v>
      </c>
      <c r="AD104" s="304">
        <f>IF(改造舰娘!$AJ100="","",改造舰娘!$AJ100)</f>
        <v>90</v>
      </c>
      <c r="AE104" s="305">
        <f>IF(改造舰娘!$AK100="","",改造舰娘!$AK100)</f>
        <v>0</v>
      </c>
      <c r="AF104" s="304" t="str">
        <f>IF(改造舰娘!$AL100="","",改造舰娘!$AL100)</f>
        <v/>
      </c>
      <c r="AG104" s="304" t="str">
        <f>IF(改造舰娘!$AM100="","",改造舰娘!$AM100)</f>
        <v/>
      </c>
      <c r="AH104" s="304" t="str">
        <f>IF(改造舰娘!$AN100="","",改造舰娘!$AN100)</f>
        <v/>
      </c>
      <c r="AI104" s="304" t="str">
        <f>IF(改造舰娘!$AO100="","",改造舰娘!$AO100)</f>
        <v/>
      </c>
      <c r="AJ104" s="304" t="str">
        <f>IF(改造舰娘!$AP100="","",改造舰娘!$AP100)</f>
        <v/>
      </c>
      <c r="AK104" s="303" t="str">
        <f>IF(改造舰娘!$AQ100="","",改造舰娘!$AQ100)</f>
        <v/>
      </c>
      <c r="AL104" s="306" t="str">
        <f>IF(改造舰娘!$AS100="","",改造舰娘!$AS100)</f>
        <v>SBD(VS10)</v>
      </c>
      <c r="AM104" s="306" t="str">
        <f>IF(改造舰娘!$AT100="","",改造舰娘!$AT100)</f>
        <v>F4U海盗</v>
      </c>
      <c r="AN104" s="306" t="str">
        <f>IF(改造舰娘!$AU100="","",改造舰娘!$AU100)</f>
        <v>F6F地狱猫</v>
      </c>
      <c r="AO104" s="306" t="str">
        <f>IF(改造舰娘!$AV100="","",改造舰娘!$AV100)</f>
        <v/>
      </c>
      <c r="AP104" s="307" t="str">
        <f>IF(改造舰娘!$AW100="","",改造舰娘!$AW100)</f>
        <v>独木成林(3级)：增加自身回避20点，并且队伍中没有其余航母（航母，轻母，装母）存在时，自身射程变更为长,火力加成55点</v>
      </c>
      <c r="AQ104" s="308" t="str">
        <f>IF(改造舰娘!$AX100="","",改造舰娘!$AX100)</f>
        <v>大E(3级)：增加自身闪避值10点、火力值15点与暴击率20%，首轮炮击必中。炮击战阶段，优先攻击敌方耐久值最高的单位，被命中的单位降低装甲值10点与火力值10点。</v>
      </c>
      <c r="AR104" s="304">
        <f>IF(改造舰娘!$AY100="","",改造舰娘!$AY100)</f>
        <v>60</v>
      </c>
      <c r="AS104" s="304">
        <f>IF(改造舰娘!$AZ100="","",改造舰娘!$AZ100)</f>
        <v>70</v>
      </c>
      <c r="AT104" s="304">
        <f>IF(改造舰娘!$BA100="","",改造舰娘!$BA100)</f>
        <v>2.1</v>
      </c>
      <c r="AU104" s="304">
        <f>IF(改造舰娘!$BB100="","",改造舰娘!$BB100)</f>
        <v>4</v>
      </c>
      <c r="AV104" s="305">
        <f>IF((改造舰娘!$BG100+改造舰娘!$BK100*$C$4)=0,"",(改造舰娘!$BG100+改造舰娘!$BK100*$C$4))</f>
        <v>38</v>
      </c>
      <c r="AW104" s="304">
        <f>IF((改造舰娘!$BH100+改造舰娘!$BL100*$C$4)=0,"",(改造舰娘!$BH100+改造舰娘!$BL100*$C$4))</f>
        <v>46</v>
      </c>
      <c r="AX104" s="304">
        <f>IF((改造舰娘!$BI100+改造舰娘!$BM100*$C$4)=0,"",(改造舰娘!$BI100+改造舰娘!$BM100*$C$4))</f>
        <v>60</v>
      </c>
      <c r="AY104" s="303">
        <f>IF((改造舰娘!$BJ100+改造舰娘!$BN100*$C$4)=0,"",(改造舰娘!$BJ100+改造舰娘!$BN100*$C$4))</f>
        <v>57</v>
      </c>
      <c r="AZ104" s="500">
        <f>IF(改造舰娘!BC100="","",改造舰娘!BC100)</f>
        <v>0</v>
      </c>
      <c r="BA104" s="500">
        <f>IF(改造舰娘!BD100="","",改造舰娘!BD100)</f>
        <v>0</v>
      </c>
      <c r="BB104" s="500">
        <f>IF(改造舰娘!BE100="","",改造舰娘!BE100)</f>
        <v>19</v>
      </c>
      <c r="BC104" s="498">
        <f>IF(改造舰娘!BF100="","",改造舰娘!BF100)</f>
        <v>100</v>
      </c>
      <c r="BD104" s="125" t="s">
        <v>1427</v>
      </c>
      <c r="BE104" s="339" t="b">
        <f>IF(改造舰娘!$BP100="","")</f>
        <v>0</v>
      </c>
      <c r="BF104" s="306" t="b">
        <f>IF(改造舰娘!$BQ100="","")</f>
        <v>0</v>
      </c>
      <c r="BG104" s="329" t="str">
        <f>IF(改造舰娘!$BR100="","")</f>
        <v/>
      </c>
      <c r="BH104" s="340" t="str">
        <f>IF(改造舰娘!$BS100="","")</f>
        <v/>
      </c>
      <c r="BU104" s="304">
        <f>IFERROR(VLOOKUP(AL104,装备!$B:$C,2,0),0)</f>
        <v>5</v>
      </c>
      <c r="BV104" s="304">
        <f>IFERROR(VLOOKUP($AL104,装备!$B:$Q,5,0),0)</f>
        <v>0</v>
      </c>
      <c r="BW104" s="304">
        <f>IFERROR(VLOOKUP($AL104,装备!$B:$Q,6,0),0)</f>
        <v>0</v>
      </c>
      <c r="BX104" s="304">
        <f>IFERROR(VLOOKUP($AL104,装备!$B:$Q,7,0),0)</f>
        <v>0</v>
      </c>
      <c r="BY104" s="304">
        <f>IFERROR(VLOOKUP($AL104,装备!$B:$Q,8,0),0)</f>
        <v>0</v>
      </c>
      <c r="BZ104" s="304">
        <f>IFERROR(VLOOKUP($AL104,装备!$B:$Q,9,0),0)</f>
        <v>0</v>
      </c>
      <c r="CA104" s="304">
        <f>IFERROR(VLOOKUP($AL104,装备!$B:$Q,10,0),0)</f>
        <v>3</v>
      </c>
      <c r="CB104" s="304">
        <f>IFERROR(VLOOKUP($AL104,装备!$B:$Q,11,0),0)</f>
        <v>0</v>
      </c>
      <c r="CC104" s="304" t="str">
        <f>IFERROR(VLOOKUP($AL104,装备!$B:$Q,12,0),0)</f>
        <v>无</v>
      </c>
      <c r="CD104" s="304">
        <f>IFERROR(VLOOKUP($AL104,装备!$B:$Q,13,0),0)</f>
        <v>0</v>
      </c>
      <c r="CE104" s="304">
        <f>IFERROR(VLOOKUP($AL104,装备!$B:$Q,14,0),0)</f>
        <v>2</v>
      </c>
      <c r="CF104" s="304">
        <f>IFERROR(VLOOKUP($AL104,装备!$B:$Q,16,0),0)</f>
        <v>5</v>
      </c>
      <c r="CG104" s="304">
        <f>IFERROR(VLOOKUP($AL104,装备!$B:$Q,5,0),0)</f>
        <v>0</v>
      </c>
      <c r="CH104" s="304">
        <f>IFERROR(VLOOKUP(AM104,装备!$B:$C,2,0),0)</f>
        <v>4</v>
      </c>
      <c r="CI104" s="304">
        <f>IFERROR(VLOOKUP($AM104,装备!$B:$Q,5,0),0)</f>
        <v>0</v>
      </c>
      <c r="CJ104" s="304">
        <f>IFERROR(VLOOKUP($AM104,装备!$B:$Q,6,0),0)</f>
        <v>0</v>
      </c>
      <c r="CK104" s="304">
        <f>IFERROR(VLOOKUP($AM104,装备!$B:$Q,7,0),0)</f>
        <v>0</v>
      </c>
      <c r="CL104" s="304">
        <f>IFERROR(VLOOKUP($AM104,装备!$B:$Q,8,0),0)</f>
        <v>0</v>
      </c>
      <c r="CM104" s="304">
        <f>IFERROR(VLOOKUP($AM104,装备!$B:$Q,9,0),0)</f>
        <v>0</v>
      </c>
      <c r="CN104" s="304">
        <f>IFERROR(VLOOKUP($AM104,装备!$B:$Q,10,0),0)</f>
        <v>0</v>
      </c>
      <c r="CO104" s="304">
        <f>IFERROR(VLOOKUP($AM104,装备!$B:$Q,11,0),0)</f>
        <v>0</v>
      </c>
      <c r="CP104" s="304" t="str">
        <f>IFERROR(VLOOKUP($AM104,装备!$B:$Q,12,0),0)</f>
        <v>无</v>
      </c>
      <c r="CQ104" s="304">
        <f>IFERROR(VLOOKUP($AM104,装备!$B:$Q,13,0),0)</f>
        <v>0</v>
      </c>
      <c r="CR104" s="304">
        <f>IFERROR(VLOOKUP($AM104,装备!$B:$Q,14,0),0)</f>
        <v>0</v>
      </c>
      <c r="CS104" s="304">
        <f>IFERROR(VLOOKUP($AM104,装备!$B:$Q,16,0),0)</f>
        <v>9</v>
      </c>
      <c r="CT104" s="304">
        <f>IFERROR(VLOOKUP($AM104,装备!$B:$Q,5,0),0)</f>
        <v>0</v>
      </c>
      <c r="CU104" s="304">
        <f>IFERROR(VLOOKUP(AN104,装备!$B:$C,2,0),0)</f>
        <v>4</v>
      </c>
      <c r="CV104" s="304">
        <f>IFERROR(VLOOKUP($AN104,装备!$B:$Q,5,0),0)</f>
        <v>0</v>
      </c>
      <c r="CW104" s="304">
        <f>IFERROR(VLOOKUP($AN104,装备!$B:$Q,6,0),0)</f>
        <v>0</v>
      </c>
      <c r="CX104" s="304">
        <f>IFERROR(VLOOKUP($AN104,装备!$B:$Q,7,0),0)</f>
        <v>0</v>
      </c>
      <c r="CY104" s="304">
        <f>IFERROR(VLOOKUP($AN104,装备!$B:$Q,8,0),0)</f>
        <v>0</v>
      </c>
      <c r="CZ104" s="304">
        <f>IFERROR(VLOOKUP($AN104,装备!$B:$Q,9,0),0)</f>
        <v>0</v>
      </c>
      <c r="DA104" s="304">
        <f>IFERROR(VLOOKUP($AN104,装备!$B:$Q,10,0),0)</f>
        <v>0</v>
      </c>
      <c r="DB104" s="304">
        <f>IFERROR(VLOOKUP($AN104,装备!$B:$Q,11,0),0)</f>
        <v>0</v>
      </c>
      <c r="DC104" s="304" t="str">
        <f>IFERROR(VLOOKUP($AN104,装备!$B:$Q,12,0),0)</f>
        <v>无</v>
      </c>
      <c r="DD104" s="304">
        <f>IFERROR(VLOOKUP($AN104,装备!$B:$Q,13,0),0)</f>
        <v>1</v>
      </c>
      <c r="DE104" s="304">
        <f>IFERROR(VLOOKUP($AN104,装备!$B:$Q,14,0),0)</f>
        <v>0</v>
      </c>
      <c r="DF104" s="304">
        <f>IFERROR(VLOOKUP($AN104,装备!$B:$Q,16,0),0)</f>
        <v>8</v>
      </c>
      <c r="DG104" s="304">
        <f>IFERROR(VLOOKUP($AN104,装备!$B:$Q,5,0),0)</f>
        <v>0</v>
      </c>
      <c r="DH104" s="304">
        <f>IFERROR(VLOOKUP(AO104,装备!$B:$C,2,0),0)</f>
        <v>0</v>
      </c>
      <c r="DI104" s="304">
        <f>IFERROR(VLOOKUP($AO104,装备!$B:$Q,5,0),0)</f>
        <v>0</v>
      </c>
      <c r="DJ104" s="304">
        <f>IFERROR(VLOOKUP($AO104,装备!$B:$Q,6,0),0)</f>
        <v>0</v>
      </c>
      <c r="DK104" s="304">
        <f>IFERROR(VLOOKUP($AO104,装备!$B:$Q,7,0),0)</f>
        <v>0</v>
      </c>
      <c r="DL104" s="304">
        <f>IFERROR(VLOOKUP($AO104,装备!$B:$Q,8,0),0)</f>
        <v>0</v>
      </c>
      <c r="DM104" s="304">
        <f>IFERROR(VLOOKUP($AO104,装备!$B:$Q,9,0),0)</f>
        <v>0</v>
      </c>
      <c r="DN104" s="304">
        <f>IFERROR(VLOOKUP($AO104,装备!$B:$Q,10,0),0)</f>
        <v>0</v>
      </c>
      <c r="DO104" s="304">
        <f>IFERROR(VLOOKUP($AO104,装备!$B:$Q,11,0),0)</f>
        <v>0</v>
      </c>
      <c r="DP104" s="304">
        <f>IFERROR(VLOOKUP($AO104,装备!$B:$Q,12,0),0)</f>
        <v>0</v>
      </c>
      <c r="DQ104" s="304">
        <f>IFERROR(VLOOKUP($AO104,装备!$B:$Q,13,0),0)</f>
        <v>0</v>
      </c>
      <c r="DR104" s="304">
        <f>IFERROR(VLOOKUP($AO104,装备!$B:$Q,14,0),0)</f>
        <v>0</v>
      </c>
      <c r="DS104" s="304">
        <f>IFERROR(VLOOKUP($AO104,装备!$B:$Q,16,0),0)</f>
        <v>0</v>
      </c>
      <c r="DT104" s="304">
        <f>IFERROR(VLOOKUP($AO104,装备!$B:$Q,5,0),0)</f>
        <v>0</v>
      </c>
    </row>
    <row r="105" spans="1:124" ht="27">
      <c r="A105" s="301">
        <f>改造舰娘!$A101</f>
        <v>11012312</v>
      </c>
      <c r="B105" s="354" t="s">
        <v>578</v>
      </c>
      <c r="C105" s="323"/>
      <c r="D105" s="323">
        <f t="shared" si="1"/>
        <v>110</v>
      </c>
      <c r="E105" s="303">
        <f>改造舰娘!$C101</f>
        <v>4</v>
      </c>
      <c r="F105" s="304" t="str">
        <f>改造舰娘!$D101</f>
        <v>轻母</v>
      </c>
      <c r="G105" s="304" t="str">
        <f>改造舰娘!$E101</f>
        <v>中型</v>
      </c>
      <c r="H105" s="304" t="str">
        <f>改造舰娘!$F101</f>
        <v>护卫舰（特殊）</v>
      </c>
      <c r="I105" s="452">
        <f>改造舰娘!$AR101</f>
        <v>3</v>
      </c>
      <c r="J105" s="304" t="str">
        <f>改造舰娘!$G101</f>
        <v>美国</v>
      </c>
      <c r="K105" s="312">
        <f>改造舰娘!$H101+(BV105+CI105+CV105+DI105)*$C$2</f>
        <v>50</v>
      </c>
      <c r="L105" s="304">
        <f>改造舰娘!$I101</f>
        <v>2</v>
      </c>
      <c r="M105" s="304">
        <f>改造舰娘!$J101</f>
        <v>2</v>
      </c>
      <c r="N105" s="518">
        <f>改造舰娘!$K101</f>
        <v>3</v>
      </c>
      <c r="O105" s="304">
        <f>改造舰娘!$L101+((CE105+CR105+DE105+DR105)*$C$2)</f>
        <v>26</v>
      </c>
      <c r="P105" s="304" t="str">
        <f>IF($C$2=1,(IF(ISERROR(FIND("超长",改造舰娘!$M101&amp;CC105&amp;CP105&amp;DC105&amp;DP105,1)),IF(ISERROR(FIND("长",改造舰娘!$M101&amp;CC105&amp;CP105&amp;DC105&amp;DP105,1)),IF(ISERROR(FIND("中",改造舰娘!$M101&amp;CC105&amp;CP105&amp;DC105&amp;DP105,1)),IF(ISERROR(FIND("短",改造舰娘!$M101&amp;CC105&amp;CP105&amp;DC105&amp;DP105,1)),IF(ISERROR(FIND("无",改造舰娘!$M101&amp;CC105&amp;CP105&amp;DC105&amp;DP105,1)),0,"无"),"短"),"中"),"长"),"超长")),改造舰娘!$M101)</f>
        <v>短</v>
      </c>
      <c r="Q105" s="303">
        <f>改造舰娘!$N101</f>
        <v>16.5</v>
      </c>
      <c r="R105" s="304">
        <f>(改造舰娘!$P101)+(改造舰娘!$Q101)*$C$3+((BW105+CJ105+CW105+DJ105)*$C$2)</f>
        <v>30</v>
      </c>
      <c r="S105" s="304">
        <f>(改造舰娘!$R101)+(改造舰娘!$S101)*$C$3+((BY105+CL105+CY105+DL105)*$C$2)</f>
        <v>0</v>
      </c>
      <c r="T105" s="304">
        <f>(改造舰娘!$T101)+(改造舰娘!$U101)*$C$3+((BX105+CK105+CX105+DK105)*$C$2)</f>
        <v>37</v>
      </c>
      <c r="U105" s="304">
        <f>(改造舰娘!$V101)+(改造舰娘!$W101)*$C$3+((CG105+CT105+DG105+DT105)*$C$2)</f>
        <v>73</v>
      </c>
      <c r="V105" s="305">
        <f>INT((((改造舰娘!$Y101)-(改造舰娘!$X101))*(((IF(D105=0,C105,D105))-1)/99))+改造舰娘!$X101)+((CB105+CO105+DB105+DO105)*$C$2)</f>
        <v>95</v>
      </c>
      <c r="W105" s="304">
        <f>INT((((改造舰娘!$AA101)-(改造舰娘!$Z101))*(((IF(D105=0,C105,D105))-1)/99))+改造舰娘!$Z101)+((CD105+CQ105+DD105+DQ105)*$C$2)</f>
        <v>46</v>
      </c>
      <c r="X105" s="304">
        <f>INT((((改造舰娘!$AC101)-(改造舰娘!$AB101))*(((IF(D105=0,C105,D105))-1)/99))+改造舰娘!$AB101)+((CA105+CN105+DA105+DN105)*$C$2)</f>
        <v>67</v>
      </c>
      <c r="Y105" s="303">
        <f>INT((((改造舰娘!$AE101)-(改造舰娘!$AD101))*(((IF(D105=0,C105,D105))-1)/99))+改造舰娘!$AD101)+((BZ105+CM105+CZ105+DM105)*$C$2)</f>
        <v>0</v>
      </c>
      <c r="Z105" s="474">
        <f>IF(改造舰娘!$AF101=0,"",改造舰娘!$AF101)</f>
        <v>16</v>
      </c>
      <c r="AA105" s="304">
        <f>IF(改造舰娘!$AG101="","",改造舰娘!$AG101)</f>
        <v>12</v>
      </c>
      <c r="AB105" s="304">
        <f>IF(改造舰娘!$AH101="","",改造舰娘!$AH101)</f>
        <v>4</v>
      </c>
      <c r="AC105" s="304">
        <f>IF(改造舰娘!$AI101="","",改造舰娘!$AI101)</f>
        <v>0</v>
      </c>
      <c r="AD105" s="304">
        <f>IF(改造舰娘!$AJ101="","",改造舰娘!$AJ101)</f>
        <v>32</v>
      </c>
      <c r="AE105" s="305">
        <f>IF(改造舰娘!$AK101="","",改造舰娘!$AK101)</f>
        <v>0</v>
      </c>
      <c r="AF105" s="304" t="str">
        <f>IF(改造舰娘!$AL101="","",改造舰娘!$AL101)</f>
        <v/>
      </c>
      <c r="AG105" s="304" t="str">
        <f>IF(改造舰娘!$AM101="","",改造舰娘!$AM101)</f>
        <v/>
      </c>
      <c r="AH105" s="304" t="str">
        <f>IF(改造舰娘!$AN101="","",改造舰娘!$AN101)</f>
        <v/>
      </c>
      <c r="AI105" s="304" t="str">
        <f>IF(改造舰娘!$AO101="","",改造舰娘!$AO101)</f>
        <v/>
      </c>
      <c r="AJ105" s="304" t="str">
        <f>IF(改造舰娘!$AP101="","",改造舰娘!$AP101)</f>
        <v/>
      </c>
      <c r="AK105" s="303" t="str">
        <f>IF(改造舰娘!$AQ101="","",改造舰娘!$AQ101)</f>
        <v/>
      </c>
      <c r="AL105" s="306" t="str">
        <f>IF(改造舰娘!$AS101="","",改造舰娘!$AS101)</f>
        <v>FM-2</v>
      </c>
      <c r="AM105" s="306" t="str">
        <f>IF(改造舰娘!$AT101="","",改造舰娘!$AT101)</f>
        <v>TBM-3</v>
      </c>
      <c r="AN105" s="306" t="str">
        <f>IF(改造舰娘!$AU101="","",改造舰娘!$AU101)</f>
        <v/>
      </c>
      <c r="AO105" s="306" t="str">
        <f>IF(改造舰娘!$AV101="","",改造舰娘!$AV101)</f>
        <v/>
      </c>
      <c r="AP105" s="307" t="str">
        <f>IF(改造舰娘!$AW101="","",改造舰娘!$AW101)</f>
        <v>反潜护航(3级)：降低敌方所有潜艇单位的命中值8点，回避值5点（多个单位携带此技能不重复生效）。</v>
      </c>
      <c r="AQ105" s="308" t="str">
        <f>IF(改造舰娘!$AX101="","",改造舰娘!$AX101)</f>
        <v/>
      </c>
      <c r="AR105" s="304">
        <f>IF(改造舰娘!$AY101="","",改造舰娘!$AY101)</f>
        <v>30</v>
      </c>
      <c r="AS105" s="304">
        <f>IF(改造舰娘!$AZ101="","",改造舰娘!$AZ101)</f>
        <v>35</v>
      </c>
      <c r="AT105" s="304">
        <f>IF(改造舰娘!$BA101="","",改造舰娘!$BA101)</f>
        <v>1.1200000000000001</v>
      </c>
      <c r="AU105" s="304">
        <f>IF(改造舰娘!$BB101="","",改造舰娘!$BB101)</f>
        <v>2.1</v>
      </c>
      <c r="AV105" s="305">
        <f>IF((改造舰娘!$BG101+改造舰娘!$BK101*$C$4)=0,"",(改造舰娘!$BG101+改造舰娘!$BK101*$C$4))</f>
        <v>24</v>
      </c>
      <c r="AW105" s="304">
        <f>IF((改造舰娘!$BH101+改造舰娘!$BL101*$C$4)=0,"",(改造舰娘!$BH101+改造舰娘!$BL101*$C$4))</f>
        <v>33</v>
      </c>
      <c r="AX105" s="304">
        <f>IF((改造舰娘!$BI101+改造舰娘!$BM101*$C$4)=0,"",(改造舰娘!$BI101+改造舰娘!$BM101*$C$4))</f>
        <v>52</v>
      </c>
      <c r="AY105" s="303">
        <f>IF((改造舰娘!$BJ101+改造舰娘!$BN101*$C$4)=0,"",(改造舰娘!$BJ101+改造舰娘!$BN101*$C$4))</f>
        <v>28</v>
      </c>
      <c r="AZ105" s="500">
        <f>IF(改造舰娘!BC101="","",改造舰娘!BC101)</f>
        <v>0</v>
      </c>
      <c r="BA105" s="500">
        <f>IF(改造舰娘!BD101="","",改造舰娘!BD101)</f>
        <v>0</v>
      </c>
      <c r="BB105" s="500">
        <f>IF(改造舰娘!BE101="","",改造舰娘!BE101)</f>
        <v>9</v>
      </c>
      <c r="BC105" s="498">
        <f>IF(改造舰娘!BF101="","",改造舰娘!BF101)</f>
        <v>56</v>
      </c>
      <c r="BD105" s="125" t="s">
        <v>1429</v>
      </c>
      <c r="BE105" s="339" t="b">
        <f>IF(改造舰娘!$BP101="","")</f>
        <v>0</v>
      </c>
      <c r="BF105" s="306" t="b">
        <f>IF(改造舰娘!$BQ101="","")</f>
        <v>0</v>
      </c>
      <c r="BG105" s="329" t="str">
        <f>IF(改造舰娘!$BR101="","")</f>
        <v/>
      </c>
      <c r="BH105" s="340" t="str">
        <f>IF(改造舰娘!$BS101="","")</f>
        <v/>
      </c>
      <c r="BU105" s="304">
        <f>IFERROR(VLOOKUP(AL105,装备!$B:$C,2,0),0)</f>
        <v>4</v>
      </c>
      <c r="BV105" s="304">
        <f>IFERROR(VLOOKUP($AL105,装备!$B:$Q,5,0),0)</f>
        <v>0</v>
      </c>
      <c r="BW105" s="304">
        <f>IFERROR(VLOOKUP($AL105,装备!$B:$Q,6,0),0)</f>
        <v>0</v>
      </c>
      <c r="BX105" s="304">
        <f>IFERROR(VLOOKUP($AL105,装备!$B:$Q,7,0),0)</f>
        <v>0</v>
      </c>
      <c r="BY105" s="304">
        <f>IFERROR(VLOOKUP($AL105,装备!$B:$Q,8,0),0)</f>
        <v>0</v>
      </c>
      <c r="BZ105" s="304">
        <f>IFERROR(VLOOKUP($AL105,装备!$B:$Q,9,0),0)</f>
        <v>4</v>
      </c>
      <c r="CA105" s="304">
        <f>IFERROR(VLOOKUP($AL105,装备!$B:$Q,10,0),0)</f>
        <v>0</v>
      </c>
      <c r="CB105" s="304">
        <f>IFERROR(VLOOKUP($AL105,装备!$B:$Q,11,0),0)</f>
        <v>0</v>
      </c>
      <c r="CC105" s="304" t="str">
        <f>IFERROR(VLOOKUP($AL105,装备!$B:$Q,12,0),0)</f>
        <v>无</v>
      </c>
      <c r="CD105" s="304">
        <f>IFERROR(VLOOKUP($AL105,装备!$B:$Q,13,0),0)</f>
        <v>0</v>
      </c>
      <c r="CE105" s="304">
        <f>IFERROR(VLOOKUP($AL105,装备!$B:$Q,14,0),0)</f>
        <v>0</v>
      </c>
      <c r="CF105" s="304">
        <f>IFERROR(VLOOKUP($AL105,装备!$B:$Q,16,0),0)</f>
        <v>6</v>
      </c>
      <c r="CG105" s="304">
        <f>IFERROR(VLOOKUP($AL105,装备!$B:$Q,5,0),0)</f>
        <v>0</v>
      </c>
      <c r="CH105" s="304">
        <f>IFERROR(VLOOKUP(AM105,装备!$B:$C,2,0),0)</f>
        <v>5</v>
      </c>
      <c r="CI105" s="304">
        <f>IFERROR(VLOOKUP($AM105,装备!$B:$Q,5,0),0)</f>
        <v>0</v>
      </c>
      <c r="CJ105" s="304">
        <f>IFERROR(VLOOKUP($AM105,装备!$B:$Q,6,0),0)</f>
        <v>0</v>
      </c>
      <c r="CK105" s="304">
        <f>IFERROR(VLOOKUP($AM105,装备!$B:$Q,7,0),0)</f>
        <v>0</v>
      </c>
      <c r="CL105" s="304">
        <f>IFERROR(VLOOKUP($AM105,装备!$B:$Q,8,0),0)</f>
        <v>10</v>
      </c>
      <c r="CM105" s="304">
        <f>IFERROR(VLOOKUP($AM105,装备!$B:$Q,9,0),0)</f>
        <v>5</v>
      </c>
      <c r="CN105" s="304">
        <f>IFERROR(VLOOKUP($AM105,装备!$B:$Q,10,0),0)</f>
        <v>0</v>
      </c>
      <c r="CO105" s="304">
        <f>IFERROR(VLOOKUP($AM105,装备!$B:$Q,11,0),0)</f>
        <v>0</v>
      </c>
      <c r="CP105" s="304" t="str">
        <f>IFERROR(VLOOKUP($AM105,装备!$B:$Q,12,0),0)</f>
        <v>无</v>
      </c>
      <c r="CQ105" s="304">
        <f>IFERROR(VLOOKUP($AM105,装备!$B:$Q,13,0),0)</f>
        <v>0</v>
      </c>
      <c r="CR105" s="304">
        <f>IFERROR(VLOOKUP($AM105,装备!$B:$Q,14,0),0)</f>
        <v>0</v>
      </c>
      <c r="CS105" s="304">
        <f>IFERROR(VLOOKUP($AM105,装备!$B:$Q,16,0),0)</f>
        <v>1</v>
      </c>
      <c r="CT105" s="304">
        <f>IFERROR(VLOOKUP($AM105,装备!$B:$Q,5,0),0)</f>
        <v>0</v>
      </c>
      <c r="CU105" s="304">
        <f>IFERROR(VLOOKUP(AN105,装备!$B:$C,2,0),0)</f>
        <v>0</v>
      </c>
      <c r="CV105" s="304">
        <f>IFERROR(VLOOKUP($AN105,装备!$B:$Q,5,0),0)</f>
        <v>0</v>
      </c>
      <c r="CW105" s="304">
        <f>IFERROR(VLOOKUP($AN105,装备!$B:$Q,6,0),0)</f>
        <v>0</v>
      </c>
      <c r="CX105" s="304">
        <f>IFERROR(VLOOKUP($AN105,装备!$B:$Q,7,0),0)</f>
        <v>0</v>
      </c>
      <c r="CY105" s="304">
        <f>IFERROR(VLOOKUP($AN105,装备!$B:$Q,8,0),0)</f>
        <v>0</v>
      </c>
      <c r="CZ105" s="304">
        <f>IFERROR(VLOOKUP($AN105,装备!$B:$Q,9,0),0)</f>
        <v>0</v>
      </c>
      <c r="DA105" s="304">
        <f>IFERROR(VLOOKUP($AN105,装备!$B:$Q,10,0),0)</f>
        <v>0</v>
      </c>
      <c r="DB105" s="304">
        <f>IFERROR(VLOOKUP($AN105,装备!$B:$Q,11,0),0)</f>
        <v>0</v>
      </c>
      <c r="DC105" s="304">
        <f>IFERROR(VLOOKUP($AN105,装备!$B:$Q,12,0),0)</f>
        <v>0</v>
      </c>
      <c r="DD105" s="304">
        <f>IFERROR(VLOOKUP($AN105,装备!$B:$Q,13,0),0)</f>
        <v>0</v>
      </c>
      <c r="DE105" s="304">
        <f>IFERROR(VLOOKUP($AN105,装备!$B:$Q,14,0),0)</f>
        <v>0</v>
      </c>
      <c r="DF105" s="304">
        <f>IFERROR(VLOOKUP($AN105,装备!$B:$Q,16,0),0)</f>
        <v>0</v>
      </c>
      <c r="DG105" s="304">
        <f>IFERROR(VLOOKUP($AN105,装备!$B:$Q,5,0),0)</f>
        <v>0</v>
      </c>
      <c r="DH105" s="304">
        <f>IFERROR(VLOOKUP(AO105,装备!$B:$C,2,0),0)</f>
        <v>0</v>
      </c>
      <c r="DI105" s="304">
        <f>IFERROR(VLOOKUP($AO105,装备!$B:$Q,5,0),0)</f>
        <v>0</v>
      </c>
      <c r="DJ105" s="304">
        <f>IFERROR(VLOOKUP($AO105,装备!$B:$Q,6,0),0)</f>
        <v>0</v>
      </c>
      <c r="DK105" s="304">
        <f>IFERROR(VLOOKUP($AO105,装备!$B:$Q,7,0),0)</f>
        <v>0</v>
      </c>
      <c r="DL105" s="304">
        <f>IFERROR(VLOOKUP($AO105,装备!$B:$Q,8,0),0)</f>
        <v>0</v>
      </c>
      <c r="DM105" s="304">
        <f>IFERROR(VLOOKUP($AO105,装备!$B:$Q,9,0),0)</f>
        <v>0</v>
      </c>
      <c r="DN105" s="304">
        <f>IFERROR(VLOOKUP($AO105,装备!$B:$Q,10,0),0)</f>
        <v>0</v>
      </c>
      <c r="DO105" s="304">
        <f>IFERROR(VLOOKUP($AO105,装备!$B:$Q,11,0),0)</f>
        <v>0</v>
      </c>
      <c r="DP105" s="304">
        <f>IFERROR(VLOOKUP($AO105,装备!$B:$Q,12,0),0)</f>
        <v>0</v>
      </c>
      <c r="DQ105" s="304">
        <f>IFERROR(VLOOKUP($AO105,装备!$B:$Q,13,0),0)</f>
        <v>0</v>
      </c>
      <c r="DR105" s="304">
        <f>IFERROR(VLOOKUP($AO105,装备!$B:$Q,14,0),0)</f>
        <v>0</v>
      </c>
      <c r="DS105" s="304">
        <f>IFERROR(VLOOKUP($AO105,装备!$B:$Q,16,0),0)</f>
        <v>0</v>
      </c>
      <c r="DT105" s="304">
        <f>IFERROR(VLOOKUP($AO105,装备!$B:$Q,5,0),0)</f>
        <v>0</v>
      </c>
    </row>
    <row r="106" spans="1:124" ht="27">
      <c r="A106" s="301">
        <f>改造舰娘!$A102</f>
        <v>11012412</v>
      </c>
      <c r="B106" s="354" t="s">
        <v>172</v>
      </c>
      <c r="C106" s="323"/>
      <c r="D106" s="323">
        <f t="shared" si="1"/>
        <v>110</v>
      </c>
      <c r="E106" s="303">
        <f>改造舰娘!$C102</f>
        <v>5</v>
      </c>
      <c r="F106" s="304" t="str">
        <f>改造舰娘!$D102</f>
        <v>轻母</v>
      </c>
      <c r="G106" s="304" t="str">
        <f>改造舰娘!$E102</f>
        <v>中型</v>
      </c>
      <c r="H106" s="304" t="str">
        <f>改造舰娘!$F102</f>
        <v>护卫舰（特殊）</v>
      </c>
      <c r="I106" s="452">
        <f>改造舰娘!$AR102</f>
        <v>3</v>
      </c>
      <c r="J106" s="304" t="str">
        <f>改造舰娘!$G102</f>
        <v>英国</v>
      </c>
      <c r="K106" s="312">
        <f>改造舰娘!$H102+(BV106+CI106+CV106+DI106)*$C$2</f>
        <v>50</v>
      </c>
      <c r="L106" s="304">
        <f>改造舰娘!$I102</f>
        <v>2</v>
      </c>
      <c r="M106" s="304">
        <f>改造舰娘!$J102</f>
        <v>3</v>
      </c>
      <c r="N106" s="518">
        <f>改造舰娘!$K102</f>
        <v>4</v>
      </c>
      <c r="O106" s="304">
        <f>改造舰娘!$L102+((CE106+CR106+DE106+DR106)*$C$2)</f>
        <v>25</v>
      </c>
      <c r="P106" s="304" t="str">
        <f>IF($C$2=1,(IF(ISERROR(FIND("超长",改造舰娘!$M102&amp;CC106&amp;CP106&amp;DC106&amp;DP106,1)),IF(ISERROR(FIND("长",改造舰娘!$M102&amp;CC106&amp;CP106&amp;DC106&amp;DP106,1)),IF(ISERROR(FIND("中",改造舰娘!$M102&amp;CC106&amp;CP106&amp;DC106&amp;DP106,1)),IF(ISERROR(FIND("短",改造舰娘!$M102&amp;CC106&amp;CP106&amp;DC106&amp;DP106,1)),IF(ISERROR(FIND("无",改造舰娘!$M102&amp;CC106&amp;CP106&amp;DC106&amp;DP106,1)),0,"无"),"短"),"中"),"长"),"超长")),改造舰娘!$M102)</f>
        <v>短</v>
      </c>
      <c r="Q106" s="303">
        <f>改造舰娘!$N102</f>
        <v>16.5</v>
      </c>
      <c r="R106" s="304">
        <f>(改造舰娘!$P102)+(改造舰娘!$Q102)*$C$3+((BW106+CJ106+CW106+DJ106)*$C$2)</f>
        <v>30</v>
      </c>
      <c r="S106" s="304">
        <f>(改造舰娘!$R102)+(改造舰娘!$S102)*$C$3+((BY106+CL106+CY106+DL106)*$C$2)</f>
        <v>0</v>
      </c>
      <c r="T106" s="304">
        <f>(改造舰娘!$T102)+(改造舰娘!$U102)*$C$3+((BX106+CK106+CX106+DK106)*$C$2)</f>
        <v>37</v>
      </c>
      <c r="U106" s="304">
        <f>(改造舰娘!$V102)+(改造舰娘!$W102)*$C$3+((CG106+CT106+DG106+DT106)*$C$2)</f>
        <v>70</v>
      </c>
      <c r="V106" s="305">
        <f>INT((((改造舰娘!$Y102)-(改造舰娘!$X102))*(((IF(D106=0,C106,D106))-1)/99))+改造舰娘!$X102)+((CB106+CO106+DB106+DO106)*$C$2)</f>
        <v>96</v>
      </c>
      <c r="W106" s="304">
        <f>INT((((改造舰娘!$AA102)-(改造舰娘!$Z102))*(((IF(D106=0,C106,D106))-1)/99))+改造舰娘!$Z102)+((CD106+CQ106+DD106+DQ106)*$C$2)</f>
        <v>46</v>
      </c>
      <c r="X106" s="304">
        <f>INT((((改造舰娘!$AC102)-(改造舰娘!$AB102))*(((IF(D106=0,C106,D106))-1)/99))+改造舰娘!$AB102)+((CA106+CN106+DA106+DN106)*$C$2)</f>
        <v>67</v>
      </c>
      <c r="Y106" s="303">
        <f>INT((((改造舰娘!$AE102)-(改造舰娘!$AD102))*(((IF(D106=0,C106,D106))-1)/99))+改造舰娘!$AD102)+((BZ106+CM106+CZ106+DM106)*$C$2)</f>
        <v>16</v>
      </c>
      <c r="Z106" s="474">
        <f>IF(改造舰娘!$AF102=0,"",改造舰娘!$AF102)</f>
        <v>16</v>
      </c>
      <c r="AA106" s="304">
        <f>IF(改造舰娘!$AG102="","",改造舰娘!$AG102)</f>
        <v>12</v>
      </c>
      <c r="AB106" s="304">
        <f>IF(改造舰娘!$AH102="","",改造舰娘!$AH102)</f>
        <v>4</v>
      </c>
      <c r="AC106" s="304">
        <f>IF(改造舰娘!$AI102="","",改造舰娘!$AI102)</f>
        <v>0</v>
      </c>
      <c r="AD106" s="304">
        <f>IF(改造舰娘!$AJ102="","",改造舰娘!$AJ102)</f>
        <v>32</v>
      </c>
      <c r="AE106" s="305">
        <f>IF(改造舰娘!$AK102="","",改造舰娘!$AK102)</f>
        <v>0</v>
      </c>
      <c r="AF106" s="304" t="str">
        <f>IF(改造舰娘!$AL102="","",改造舰娘!$AL102)</f>
        <v/>
      </c>
      <c r="AG106" s="304" t="str">
        <f>IF(改造舰娘!$AM102="","",改造舰娘!$AM102)</f>
        <v/>
      </c>
      <c r="AH106" s="304" t="str">
        <f>IF(改造舰娘!$AN102="","",改造舰娘!$AN102)</f>
        <v/>
      </c>
      <c r="AI106" s="304" t="str">
        <f>IF(改造舰娘!$AO102="","",改造舰娘!$AO102)</f>
        <v/>
      </c>
      <c r="AJ106" s="304" t="str">
        <f>IF(改造舰娘!$AP102="","",改造舰娘!$AP102)</f>
        <v/>
      </c>
      <c r="AK106" s="303" t="str">
        <f>IF(改造舰娘!$AQ102="","",改造舰娘!$AQ102)</f>
        <v/>
      </c>
      <c r="AL106" s="306" t="str">
        <f>IF(改造舰娘!$AS102="","",改造舰娘!$AS102)</f>
        <v>复仇者</v>
      </c>
      <c r="AM106" s="306" t="str">
        <f>IF(改造舰娘!$AT102="","",改造舰娘!$AT102)</f>
        <v/>
      </c>
      <c r="AN106" s="306" t="str">
        <f>IF(改造舰娘!$AU102="","",改造舰娘!$AU102)</f>
        <v/>
      </c>
      <c r="AO106" s="306" t="str">
        <f>IF(改造舰娘!$AV102="","",改造舰娘!$AV102)</f>
        <v/>
      </c>
      <c r="AP106" s="307" t="str">
        <f>IF(改造舰娘!$AW102="","",改造舰娘!$AW102)</f>
        <v>反潜护航(3级)：降低敌方所有潜艇单位的命中值8点，回避值5点（多个单位携带此技能不重复生效）。</v>
      </c>
      <c r="AQ106" s="308" t="str">
        <f>IF(改造舰娘!$AX102="","",改造舰娘!$AX102)</f>
        <v/>
      </c>
      <c r="AR106" s="304">
        <f>IF(改造舰娘!$AY102="","",改造舰娘!$AY102)</f>
        <v>30</v>
      </c>
      <c r="AS106" s="304">
        <f>IF(改造舰娘!$AZ102="","",改造舰娘!$AZ102)</f>
        <v>35</v>
      </c>
      <c r="AT106" s="304">
        <f>IF(改造舰娘!$BA102="","",改造舰娘!$BA102)</f>
        <v>1.28</v>
      </c>
      <c r="AU106" s="304">
        <f>IF(改造舰娘!$BB102="","",改造舰娘!$BB102)</f>
        <v>2.4</v>
      </c>
      <c r="AV106" s="305">
        <f>IF((改造舰娘!$BG102+改造舰娘!$BK102*$C$4)=0,"",(改造舰娘!$BG102+改造舰娘!$BK102*$C$4))</f>
        <v>21</v>
      </c>
      <c r="AW106" s="304">
        <f>IF((改造舰娘!$BH102+改造舰娘!$BL102*$C$4)=0,"",(改造舰娘!$BH102+改造舰娘!$BL102*$C$4))</f>
        <v>33</v>
      </c>
      <c r="AX106" s="304">
        <f>IF((改造舰娘!$BI102+改造舰娘!$BM102*$C$4)=0,"",(改造舰娘!$BI102+改造舰娘!$BM102*$C$4))</f>
        <v>50</v>
      </c>
      <c r="AY106" s="303">
        <f>IF((改造舰娘!$BJ102+改造舰娘!$BN102*$C$4)=0,"",(改造舰娘!$BJ102+改造舰娘!$BN102*$C$4))</f>
        <v>22</v>
      </c>
      <c r="AZ106" s="500">
        <f>IF(改造舰娘!BC102="","",改造舰娘!BC102)</f>
        <v>3</v>
      </c>
      <c r="BA106" s="500">
        <f>IF(改造舰娘!BD102="","",改造舰娘!BD102)</f>
        <v>0</v>
      </c>
      <c r="BB106" s="500">
        <f>IF(改造舰娘!BE102="","",改造舰娘!BE102)</f>
        <v>9</v>
      </c>
      <c r="BC106" s="498">
        <f>IF(改造舰娘!BF102="","",改造舰娘!BF102)</f>
        <v>44</v>
      </c>
      <c r="BD106" s="125" t="s">
        <v>1431</v>
      </c>
      <c r="BE106" s="339" t="b">
        <f>IF(改造舰娘!$BP102="","")</f>
        <v>0</v>
      </c>
      <c r="BF106" s="306" t="b">
        <f>IF(改造舰娘!$BQ102="","")</f>
        <v>0</v>
      </c>
      <c r="BG106" s="329" t="str">
        <f>IF(改造舰娘!$BR102="","")</f>
        <v/>
      </c>
      <c r="BH106" s="340" t="str">
        <f>IF(改造舰娘!$BS102="","")</f>
        <v/>
      </c>
      <c r="BU106" s="304">
        <f>IFERROR(VLOOKUP(AL106,装备!$B:$C,2,0),0)</f>
        <v>5</v>
      </c>
      <c r="BV106" s="304">
        <f>IFERROR(VLOOKUP($AL106,装备!$B:$Q,5,0),0)</f>
        <v>0</v>
      </c>
      <c r="BW106" s="304">
        <f>IFERROR(VLOOKUP($AL106,装备!$B:$Q,6,0),0)</f>
        <v>0</v>
      </c>
      <c r="BX106" s="304">
        <f>IFERROR(VLOOKUP($AL106,装备!$B:$Q,7,0),0)</f>
        <v>0</v>
      </c>
      <c r="BY106" s="304">
        <f>IFERROR(VLOOKUP($AL106,装备!$B:$Q,8,0),0)</f>
        <v>7</v>
      </c>
      <c r="BZ106" s="304">
        <f>IFERROR(VLOOKUP($AL106,装备!$B:$Q,9,0),0)</f>
        <v>10</v>
      </c>
      <c r="CA106" s="304">
        <f>IFERROR(VLOOKUP($AL106,装备!$B:$Q,10,0),0)</f>
        <v>0</v>
      </c>
      <c r="CB106" s="304">
        <f>IFERROR(VLOOKUP($AL106,装备!$B:$Q,11,0),0)</f>
        <v>0</v>
      </c>
      <c r="CC106" s="304" t="str">
        <f>IFERROR(VLOOKUP($AL106,装备!$B:$Q,12,0),0)</f>
        <v>无</v>
      </c>
      <c r="CD106" s="304">
        <f>IFERROR(VLOOKUP($AL106,装备!$B:$Q,13,0),0)</f>
        <v>0</v>
      </c>
      <c r="CE106" s="304">
        <f>IFERROR(VLOOKUP($AL106,装备!$B:$Q,14,0),0)</f>
        <v>0</v>
      </c>
      <c r="CF106" s="304">
        <f>IFERROR(VLOOKUP($AL106,装备!$B:$Q,16,0),0)</f>
        <v>0</v>
      </c>
      <c r="CG106" s="304">
        <f>IFERROR(VLOOKUP($AL106,装备!$B:$Q,5,0),0)</f>
        <v>0</v>
      </c>
      <c r="CH106" s="304">
        <f>IFERROR(VLOOKUP(AM106,装备!$B:$C,2,0),0)</f>
        <v>0</v>
      </c>
      <c r="CI106" s="304">
        <f>IFERROR(VLOOKUP($AM106,装备!$B:$Q,5,0),0)</f>
        <v>0</v>
      </c>
      <c r="CJ106" s="304">
        <f>IFERROR(VLOOKUP($AM106,装备!$B:$Q,6,0),0)</f>
        <v>0</v>
      </c>
      <c r="CK106" s="304">
        <f>IFERROR(VLOOKUP($AM106,装备!$B:$Q,7,0),0)</f>
        <v>0</v>
      </c>
      <c r="CL106" s="304">
        <f>IFERROR(VLOOKUP($AM106,装备!$B:$Q,8,0),0)</f>
        <v>0</v>
      </c>
      <c r="CM106" s="304">
        <f>IFERROR(VLOOKUP($AM106,装备!$B:$Q,9,0),0)</f>
        <v>0</v>
      </c>
      <c r="CN106" s="304">
        <f>IFERROR(VLOOKUP($AM106,装备!$B:$Q,10,0),0)</f>
        <v>0</v>
      </c>
      <c r="CO106" s="304">
        <f>IFERROR(VLOOKUP($AM106,装备!$B:$Q,11,0),0)</f>
        <v>0</v>
      </c>
      <c r="CP106" s="304">
        <f>IFERROR(VLOOKUP($AM106,装备!$B:$Q,12,0),0)</f>
        <v>0</v>
      </c>
      <c r="CQ106" s="304">
        <f>IFERROR(VLOOKUP($AM106,装备!$B:$Q,13,0),0)</f>
        <v>0</v>
      </c>
      <c r="CR106" s="304">
        <f>IFERROR(VLOOKUP($AM106,装备!$B:$Q,14,0),0)</f>
        <v>0</v>
      </c>
      <c r="CS106" s="304">
        <f>IFERROR(VLOOKUP($AM106,装备!$B:$Q,16,0),0)</f>
        <v>0</v>
      </c>
      <c r="CT106" s="304">
        <f>IFERROR(VLOOKUP($AM106,装备!$B:$Q,5,0),0)</f>
        <v>0</v>
      </c>
      <c r="CU106" s="304">
        <f>IFERROR(VLOOKUP(AN106,装备!$B:$C,2,0),0)</f>
        <v>0</v>
      </c>
      <c r="CV106" s="304">
        <f>IFERROR(VLOOKUP($AN106,装备!$B:$Q,5,0),0)</f>
        <v>0</v>
      </c>
      <c r="CW106" s="304">
        <f>IFERROR(VLOOKUP($AN106,装备!$B:$Q,6,0),0)</f>
        <v>0</v>
      </c>
      <c r="CX106" s="304">
        <f>IFERROR(VLOOKUP($AN106,装备!$B:$Q,7,0),0)</f>
        <v>0</v>
      </c>
      <c r="CY106" s="304">
        <f>IFERROR(VLOOKUP($AN106,装备!$B:$Q,8,0),0)</f>
        <v>0</v>
      </c>
      <c r="CZ106" s="304">
        <f>IFERROR(VLOOKUP($AN106,装备!$B:$Q,9,0),0)</f>
        <v>0</v>
      </c>
      <c r="DA106" s="304">
        <f>IFERROR(VLOOKUP($AN106,装备!$B:$Q,10,0),0)</f>
        <v>0</v>
      </c>
      <c r="DB106" s="304">
        <f>IFERROR(VLOOKUP($AN106,装备!$B:$Q,11,0),0)</f>
        <v>0</v>
      </c>
      <c r="DC106" s="304">
        <f>IFERROR(VLOOKUP($AN106,装备!$B:$Q,12,0),0)</f>
        <v>0</v>
      </c>
      <c r="DD106" s="304">
        <f>IFERROR(VLOOKUP($AN106,装备!$B:$Q,13,0),0)</f>
        <v>0</v>
      </c>
      <c r="DE106" s="304">
        <f>IFERROR(VLOOKUP($AN106,装备!$B:$Q,14,0),0)</f>
        <v>0</v>
      </c>
      <c r="DF106" s="304">
        <f>IFERROR(VLOOKUP($AN106,装备!$B:$Q,16,0),0)</f>
        <v>0</v>
      </c>
      <c r="DG106" s="304">
        <f>IFERROR(VLOOKUP($AN106,装备!$B:$Q,5,0),0)</f>
        <v>0</v>
      </c>
      <c r="DH106" s="304">
        <f>IFERROR(VLOOKUP(AO106,装备!$B:$C,2,0),0)</f>
        <v>0</v>
      </c>
      <c r="DI106" s="304">
        <f>IFERROR(VLOOKUP($AO106,装备!$B:$Q,5,0),0)</f>
        <v>0</v>
      </c>
      <c r="DJ106" s="304">
        <f>IFERROR(VLOOKUP($AO106,装备!$B:$Q,6,0),0)</f>
        <v>0</v>
      </c>
      <c r="DK106" s="304">
        <f>IFERROR(VLOOKUP($AO106,装备!$B:$Q,7,0),0)</f>
        <v>0</v>
      </c>
      <c r="DL106" s="304">
        <f>IFERROR(VLOOKUP($AO106,装备!$B:$Q,8,0),0)</f>
        <v>0</v>
      </c>
      <c r="DM106" s="304">
        <f>IFERROR(VLOOKUP($AO106,装备!$B:$Q,9,0),0)</f>
        <v>0</v>
      </c>
      <c r="DN106" s="304">
        <f>IFERROR(VLOOKUP($AO106,装备!$B:$Q,10,0),0)</f>
        <v>0</v>
      </c>
      <c r="DO106" s="304">
        <f>IFERROR(VLOOKUP($AO106,装备!$B:$Q,11,0),0)</f>
        <v>0</v>
      </c>
      <c r="DP106" s="304">
        <f>IFERROR(VLOOKUP($AO106,装备!$B:$Q,12,0),0)</f>
        <v>0</v>
      </c>
      <c r="DQ106" s="304">
        <f>IFERROR(VLOOKUP($AO106,装备!$B:$Q,13,0),0)</f>
        <v>0</v>
      </c>
      <c r="DR106" s="304">
        <f>IFERROR(VLOOKUP($AO106,装备!$B:$Q,14,0),0)</f>
        <v>0</v>
      </c>
      <c r="DS106" s="304">
        <f>IFERROR(VLOOKUP($AO106,装备!$B:$Q,16,0),0)</f>
        <v>0</v>
      </c>
      <c r="DT106" s="304">
        <f>IFERROR(VLOOKUP($AO106,装备!$B:$Q,5,0),0)</f>
        <v>0</v>
      </c>
    </row>
    <row r="107" spans="1:124" ht="27">
      <c r="A107" s="301">
        <f>改造舰娘!$A103</f>
        <v>11012512</v>
      </c>
      <c r="B107" s="354" t="s">
        <v>4836</v>
      </c>
      <c r="C107" s="323"/>
      <c r="D107" s="323">
        <f t="shared" si="1"/>
        <v>110</v>
      </c>
      <c r="E107" s="303">
        <f>改造舰娘!$C103</f>
        <v>5</v>
      </c>
      <c r="F107" s="304" t="str">
        <f>改造舰娘!$D103</f>
        <v>轻母</v>
      </c>
      <c r="G107" s="304" t="str">
        <f>改造舰娘!$E103</f>
        <v>中型</v>
      </c>
      <c r="H107" s="304" t="str">
        <f>改造舰娘!$F103</f>
        <v>护卫舰（特殊）</v>
      </c>
      <c r="I107" s="452">
        <f>改造舰娘!$AR103</f>
        <v>3</v>
      </c>
      <c r="J107" s="304" t="str">
        <f>改造舰娘!$G103</f>
        <v>法国</v>
      </c>
      <c r="K107" s="312">
        <f>改造舰娘!$H103+(BV107+CI107+CV107+DI107)*$C$2</f>
        <v>55</v>
      </c>
      <c r="L107" s="304">
        <f>改造舰娘!$I103</f>
        <v>1</v>
      </c>
      <c r="M107" s="304">
        <f>改造舰娘!$J103</f>
        <v>4</v>
      </c>
      <c r="N107" s="518">
        <f>改造舰娘!$K103</f>
        <v>5</v>
      </c>
      <c r="O107" s="304">
        <f>改造舰娘!$L103+((CE107+CR107+DE107+DR107)*$C$2)</f>
        <v>27</v>
      </c>
      <c r="P107" s="304" t="str">
        <f>IF($C$2=1,(IF(ISERROR(FIND("超长",改造舰娘!$M103&amp;CC107&amp;CP107&amp;DC107&amp;DP107,1)),IF(ISERROR(FIND("长",改造舰娘!$M103&amp;CC107&amp;CP107&amp;DC107&amp;DP107,1)),IF(ISERROR(FIND("中",改造舰娘!$M103&amp;CC107&amp;CP107&amp;DC107&amp;DP107,1)),IF(ISERROR(FIND("短",改造舰娘!$M103&amp;CC107&amp;CP107&amp;DC107&amp;DP107,1)),IF(ISERROR(FIND("无",改造舰娘!$M103&amp;CC107&amp;CP107&amp;DC107&amp;DP107,1)),0,"无"),"短"),"中"),"长"),"超长")),改造舰娘!$M103)</f>
        <v>短</v>
      </c>
      <c r="Q107" s="303">
        <f>改造舰娘!$N103</f>
        <v>25</v>
      </c>
      <c r="R107" s="304">
        <f>(改造舰娘!$P103)+(改造舰娘!$Q103)*$C$3+((BW107+CJ107+CW107+DJ107)*$C$2)</f>
        <v>35</v>
      </c>
      <c r="S107" s="304">
        <f>(改造舰娘!$R103)+(改造舰娘!$S103)*$C$3+((BY107+CL107+CY107+DL107)*$C$2)</f>
        <v>0</v>
      </c>
      <c r="T107" s="304">
        <f>(改造舰娘!$T103)+(改造舰娘!$U103)*$C$3+((BX107+CK107+CX107+DK107)*$C$2)</f>
        <v>41</v>
      </c>
      <c r="U107" s="304">
        <f>(改造舰娘!$V103)+(改造舰娘!$W103)*$C$3+((CG107+CT107+DG107+DT107)*$C$2)</f>
        <v>85</v>
      </c>
      <c r="V107" s="305">
        <f>INT((((改造舰娘!$Y103)-(改造舰娘!$X103))*(((IF(D107=0,C107,D107))-1)/99))+改造舰娘!$X103)+((CB107+CO107+DB107+DO107)*$C$2)</f>
        <v>95</v>
      </c>
      <c r="W107" s="304">
        <f>INT((((改造舰娘!$AA103)-(改造舰娘!$Z103))*(((IF(D107=0,C107,D107))-1)/99))+改造舰娘!$Z103)+((CD107+CQ107+DD107+DQ107)*$C$2)</f>
        <v>61</v>
      </c>
      <c r="X107" s="304">
        <f>INT((((改造舰娘!$AC103)-(改造舰娘!$AB103))*(((IF(D107=0,C107,D107))-1)/99))+改造舰娘!$AB103)+((CA107+CN107+DA107+DN107)*$C$2)</f>
        <v>72</v>
      </c>
      <c r="Y107" s="303">
        <f>INT((((改造舰娘!$AE103)-(改造舰娘!$AD103))*(((IF(D107=0,C107,D107))-1)/99))+改造舰娘!$AD103)+((BZ107+CM107+CZ107+DM107)*$C$2)</f>
        <v>0</v>
      </c>
      <c r="Z107" s="474">
        <f>IF(改造舰娘!$AF103=0,"",改造舰娘!$AF103)</f>
        <v>15</v>
      </c>
      <c r="AA107" s="304">
        <f>IF(改造舰娘!$AG103="","",改造舰娘!$AG103)</f>
        <v>23</v>
      </c>
      <c r="AB107" s="304">
        <f>IF(改造舰娘!$AH103="","",改造舰娘!$AH103)</f>
        <v>8</v>
      </c>
      <c r="AC107" s="304">
        <f>IF(改造舰娘!$AI103="","",改造舰娘!$AI103)</f>
        <v>0</v>
      </c>
      <c r="AD107" s="304">
        <f>IF(改造舰娘!$AJ103="","",改造舰娘!$AJ103)</f>
        <v>46</v>
      </c>
      <c r="AE107" s="305">
        <f>IF(改造舰娘!$AK103="","",改造舰娘!$AK103)</f>
        <v>0</v>
      </c>
      <c r="AF107" s="304" t="str">
        <f>IF(改造舰娘!$AL103="","",改造舰娘!$AL103)</f>
        <v/>
      </c>
      <c r="AG107" s="304" t="str">
        <f>IF(改造舰娘!$AM103="","",改造舰娘!$AM103)</f>
        <v/>
      </c>
      <c r="AH107" s="304" t="str">
        <f>IF(改造舰娘!$AN103="","",改造舰娘!$AN103)</f>
        <v/>
      </c>
      <c r="AI107" s="304" t="str">
        <f>IF(改造舰娘!$AO103="","",改造舰娘!$AO103)</f>
        <v/>
      </c>
      <c r="AJ107" s="304" t="str">
        <f>IF(改造舰娘!$AP103="","",改造舰娘!$AP103)</f>
        <v/>
      </c>
      <c r="AK107" s="303" t="str">
        <f>IF(改造舰娘!$AQ103="","",改造舰娘!$AQ103)</f>
        <v/>
      </c>
      <c r="AL107" s="306" t="str">
        <f>IF(改造舰娘!$AS103="","",改造舰娘!$AS103)</f>
        <v>SO.8000</v>
      </c>
      <c r="AM107" s="306" t="str">
        <f>IF(改造舰娘!$AT103="","",改造舰娘!$AT103)</f>
        <v/>
      </c>
      <c r="AN107" s="306" t="str">
        <f>IF(改造舰娘!$AU103="","",改造舰娘!$AU103)</f>
        <v/>
      </c>
      <c r="AO107" s="306" t="str">
        <f>IF(改造舰娘!$AV103="","",改造舰娘!$AV103)</f>
        <v/>
      </c>
      <c r="AP107" s="307" t="str">
        <f>IF(改造舰娘!$AW103="","",改造舰娘!$AW103)</f>
        <v>支援航母(3级)：增加自身鱼雷机8点对潜值，增加自身轰炸机8点轰炸值。</v>
      </c>
      <c r="AQ107" s="308" t="str">
        <f>IF(改造舰娘!$AX103="","",改造舰娘!$AX103)</f>
        <v/>
      </c>
      <c r="AR107" s="304">
        <f>IF(改造舰娘!$AY103="","",改造舰娘!$AY103)</f>
        <v>50</v>
      </c>
      <c r="AS107" s="304">
        <f>IF(改造舰娘!$AZ103="","",改造舰娘!$AZ103)</f>
        <v>50</v>
      </c>
      <c r="AT107" s="304">
        <f>IF(改造舰娘!$BA103="","",改造舰娘!$BA103)</f>
        <v>1.1499999999999999</v>
      </c>
      <c r="AU107" s="304">
        <f>IF(改造舰娘!$BB103="","",改造舰娘!$BB103)</f>
        <v>2.2000000000000002</v>
      </c>
      <c r="AV107" s="305">
        <f>IF((改造舰娘!$BG103+改造舰娘!$BK103*$C$4)=0,"",(改造舰娘!$BG103+改造舰娘!$BK103*$C$4))</f>
        <v>23</v>
      </c>
      <c r="AW107" s="304">
        <f>IF((改造舰娘!$BH103+改造舰娘!$BL103*$C$4)=0,"",(改造舰娘!$BH103+改造舰娘!$BL103*$C$4))</f>
        <v>33</v>
      </c>
      <c r="AX107" s="304">
        <f>IF((改造舰娘!$BI103+改造舰娘!$BM103*$C$4)=0,"",(改造舰娘!$BI103+改造舰娘!$BM103*$C$4))</f>
        <v>50</v>
      </c>
      <c r="AY107" s="303">
        <f>IF((改造舰娘!$BJ103+改造舰娘!$BN103*$C$4)=0,"",(改造舰娘!$BJ103+改造舰娘!$BN103*$C$4))</f>
        <v>31</v>
      </c>
      <c r="AZ107" s="500">
        <f>IF(改造舰娘!BC103="","",改造舰娘!BC103)</f>
        <v>0</v>
      </c>
      <c r="BA107" s="500">
        <f>IF(改造舰娘!BD103="","",改造舰娘!BD103)</f>
        <v>0</v>
      </c>
      <c r="BB107" s="500">
        <f>IF(改造舰娘!BE103="","",改造舰娘!BE103)</f>
        <v>11</v>
      </c>
      <c r="BC107" s="498">
        <f>IF(改造舰娘!BF103="","",改造舰娘!BF103)</f>
        <v>74</v>
      </c>
      <c r="BD107" s="125" t="s">
        <v>5453</v>
      </c>
      <c r="BE107" s="339" t="b">
        <f>IF(改造舰娘!$BP103="","")</f>
        <v>0</v>
      </c>
      <c r="BF107" s="306" t="b">
        <f>IF(改造舰娘!$BQ103="","")</f>
        <v>0</v>
      </c>
      <c r="BG107" s="329" t="str">
        <f>IF(改造舰娘!$BR103="","")</f>
        <v/>
      </c>
      <c r="BH107" s="340" t="str">
        <f>IF(改造舰娘!$BS103="","")</f>
        <v/>
      </c>
      <c r="BU107" s="304">
        <f>IFERROR(VLOOKUP(AL107,装备!$B:$C,2,0),0)</f>
        <v>5</v>
      </c>
      <c r="BV107" s="304">
        <f>IFERROR(VLOOKUP($AL107,装备!$B:$Q,5,0),0)</f>
        <v>0</v>
      </c>
      <c r="BW107" s="304">
        <f>IFERROR(VLOOKUP($AL107,装备!$B:$Q,6,0),0)</f>
        <v>0</v>
      </c>
      <c r="BX107" s="304">
        <f>IFERROR(VLOOKUP($AL107,装备!$B:$Q,7,0),0)</f>
        <v>0</v>
      </c>
      <c r="BY107" s="304">
        <f>IFERROR(VLOOKUP($AL107,装备!$B:$Q,8,0),0)</f>
        <v>0</v>
      </c>
      <c r="BZ107" s="304">
        <f>IFERROR(VLOOKUP($AL107,装备!$B:$Q,9,0),0)</f>
        <v>0</v>
      </c>
      <c r="CA107" s="304">
        <f>IFERROR(VLOOKUP($AL107,装备!$B:$Q,10,0),0)</f>
        <v>0</v>
      </c>
      <c r="CB107" s="304">
        <f>IFERROR(VLOOKUP($AL107,装备!$B:$Q,11,0),0)</f>
        <v>0</v>
      </c>
      <c r="CC107" s="304" t="str">
        <f>IFERROR(VLOOKUP($AL107,装备!$B:$Q,12,0),0)</f>
        <v>无</v>
      </c>
      <c r="CD107" s="304">
        <f>IFERROR(VLOOKUP($AL107,装备!$B:$Q,13,0),0)</f>
        <v>0</v>
      </c>
      <c r="CE107" s="304">
        <f>IFERROR(VLOOKUP($AL107,装备!$B:$Q,14,0),0)</f>
        <v>0</v>
      </c>
      <c r="CF107" s="304">
        <f>IFERROR(VLOOKUP($AL107,装备!$B:$Q,16,0),0)</f>
        <v>10</v>
      </c>
      <c r="CG107" s="304">
        <f>IFERROR(VLOOKUP($AL107,装备!$B:$Q,5,0),0)</f>
        <v>0</v>
      </c>
      <c r="CH107" s="304">
        <f>IFERROR(VLOOKUP(AM107,装备!$B:$C,2,0),0)</f>
        <v>0</v>
      </c>
      <c r="CI107" s="304">
        <f>IFERROR(VLOOKUP($AM107,装备!$B:$Q,5,0),0)</f>
        <v>0</v>
      </c>
      <c r="CJ107" s="304">
        <f>IFERROR(VLOOKUP($AM107,装备!$B:$Q,6,0),0)</f>
        <v>0</v>
      </c>
      <c r="CK107" s="304">
        <f>IFERROR(VLOOKUP($AM107,装备!$B:$Q,7,0),0)</f>
        <v>0</v>
      </c>
      <c r="CL107" s="304">
        <f>IFERROR(VLOOKUP($AM107,装备!$B:$Q,8,0),0)</f>
        <v>0</v>
      </c>
      <c r="CM107" s="304">
        <f>IFERROR(VLOOKUP($AM107,装备!$B:$Q,9,0),0)</f>
        <v>0</v>
      </c>
      <c r="CN107" s="304">
        <f>IFERROR(VLOOKUP($AM107,装备!$B:$Q,10,0),0)</f>
        <v>0</v>
      </c>
      <c r="CO107" s="304">
        <f>IFERROR(VLOOKUP($AM107,装备!$B:$Q,11,0),0)</f>
        <v>0</v>
      </c>
      <c r="CP107" s="304">
        <f>IFERROR(VLOOKUP($AM107,装备!$B:$Q,12,0),0)</f>
        <v>0</v>
      </c>
      <c r="CQ107" s="304">
        <f>IFERROR(VLOOKUP($AM107,装备!$B:$Q,13,0),0)</f>
        <v>0</v>
      </c>
      <c r="CR107" s="304">
        <f>IFERROR(VLOOKUP($AM107,装备!$B:$Q,14,0),0)</f>
        <v>0</v>
      </c>
      <c r="CS107" s="304">
        <f>IFERROR(VLOOKUP($AM107,装备!$B:$Q,16,0),0)</f>
        <v>0</v>
      </c>
      <c r="CT107" s="304">
        <f>IFERROR(VLOOKUP($AM107,装备!$B:$Q,5,0),0)</f>
        <v>0</v>
      </c>
      <c r="CU107" s="304">
        <f>IFERROR(VLOOKUP(AN107,装备!$B:$C,2,0),0)</f>
        <v>0</v>
      </c>
      <c r="CV107" s="304">
        <f>IFERROR(VLOOKUP($AN107,装备!$B:$Q,5,0),0)</f>
        <v>0</v>
      </c>
      <c r="CW107" s="304">
        <f>IFERROR(VLOOKUP($AN107,装备!$B:$Q,6,0),0)</f>
        <v>0</v>
      </c>
      <c r="CX107" s="304">
        <f>IFERROR(VLOOKUP($AN107,装备!$B:$Q,7,0),0)</f>
        <v>0</v>
      </c>
      <c r="CY107" s="304">
        <f>IFERROR(VLOOKUP($AN107,装备!$B:$Q,8,0),0)</f>
        <v>0</v>
      </c>
      <c r="CZ107" s="304">
        <f>IFERROR(VLOOKUP($AN107,装备!$B:$Q,9,0),0)</f>
        <v>0</v>
      </c>
      <c r="DA107" s="304">
        <f>IFERROR(VLOOKUP($AN107,装备!$B:$Q,10,0),0)</f>
        <v>0</v>
      </c>
      <c r="DB107" s="304">
        <f>IFERROR(VLOOKUP($AN107,装备!$B:$Q,11,0),0)</f>
        <v>0</v>
      </c>
      <c r="DC107" s="304">
        <f>IFERROR(VLOOKUP($AN107,装备!$B:$Q,12,0),0)</f>
        <v>0</v>
      </c>
      <c r="DD107" s="304">
        <f>IFERROR(VLOOKUP($AN107,装备!$B:$Q,13,0),0)</f>
        <v>0</v>
      </c>
      <c r="DE107" s="304">
        <f>IFERROR(VLOOKUP($AN107,装备!$B:$Q,14,0),0)</f>
        <v>0</v>
      </c>
      <c r="DF107" s="304">
        <f>IFERROR(VLOOKUP($AN107,装备!$B:$Q,16,0),0)</f>
        <v>0</v>
      </c>
      <c r="DG107" s="304">
        <f>IFERROR(VLOOKUP($AN107,装备!$B:$Q,5,0),0)</f>
        <v>0</v>
      </c>
      <c r="DH107" s="304">
        <f>IFERROR(VLOOKUP(AO107,装备!$B:$C,2,0),0)</f>
        <v>0</v>
      </c>
      <c r="DI107" s="304">
        <f>IFERROR(VLOOKUP($AO107,装备!$B:$Q,5,0),0)</f>
        <v>0</v>
      </c>
      <c r="DJ107" s="304">
        <f>IFERROR(VLOOKUP($AO107,装备!$B:$Q,6,0),0)</f>
        <v>0</v>
      </c>
      <c r="DK107" s="304">
        <f>IFERROR(VLOOKUP($AO107,装备!$B:$Q,7,0),0)</f>
        <v>0</v>
      </c>
      <c r="DL107" s="304">
        <f>IFERROR(VLOOKUP($AO107,装备!$B:$Q,8,0),0)</f>
        <v>0</v>
      </c>
      <c r="DM107" s="304">
        <f>IFERROR(VLOOKUP($AO107,装备!$B:$Q,9,0),0)</f>
        <v>0</v>
      </c>
      <c r="DN107" s="304">
        <f>IFERROR(VLOOKUP($AO107,装备!$B:$Q,10,0),0)</f>
        <v>0</v>
      </c>
      <c r="DO107" s="304">
        <f>IFERROR(VLOOKUP($AO107,装备!$B:$Q,11,0),0)</f>
        <v>0</v>
      </c>
      <c r="DP107" s="304">
        <f>IFERROR(VLOOKUP($AO107,装备!$B:$Q,12,0),0)</f>
        <v>0</v>
      </c>
      <c r="DQ107" s="304">
        <f>IFERROR(VLOOKUP($AO107,装备!$B:$Q,13,0),0)</f>
        <v>0</v>
      </c>
      <c r="DR107" s="304">
        <f>IFERROR(VLOOKUP($AO107,装备!$B:$Q,14,0),0)</f>
        <v>0</v>
      </c>
      <c r="DS107" s="304">
        <f>IFERROR(VLOOKUP($AO107,装备!$B:$Q,16,0),0)</f>
        <v>0</v>
      </c>
      <c r="DT107" s="304">
        <f>IFERROR(VLOOKUP($AO107,装备!$B:$Q,5,0),0)</f>
        <v>0</v>
      </c>
    </row>
    <row r="108" spans="1:124">
      <c r="A108" s="301">
        <f>改造舰娘!$A104</f>
        <v>11012612</v>
      </c>
      <c r="B108" s="354" t="s">
        <v>173</v>
      </c>
      <c r="C108" s="323"/>
      <c r="D108" s="323">
        <f t="shared" si="1"/>
        <v>110</v>
      </c>
      <c r="E108" s="303">
        <f>改造舰娘!$C104</f>
        <v>4</v>
      </c>
      <c r="F108" s="304" t="str">
        <f>改造舰娘!$D104</f>
        <v>轻母</v>
      </c>
      <c r="G108" s="304" t="str">
        <f>改造舰娘!$E104</f>
        <v>中型</v>
      </c>
      <c r="H108" s="304" t="str">
        <f>改造舰娘!$F104</f>
        <v>护卫舰（特殊）</v>
      </c>
      <c r="I108" s="452">
        <f>改造舰娘!$AR104</f>
        <v>3</v>
      </c>
      <c r="J108" s="304" t="str">
        <f>改造舰娘!$G104</f>
        <v>美国</v>
      </c>
      <c r="K108" s="312">
        <f>改造舰娘!$H104+(BV108+CI108+CV108+DI108)*$C$2</f>
        <v>51</v>
      </c>
      <c r="L108" s="304">
        <f>改造舰娘!$I104</f>
        <v>1</v>
      </c>
      <c r="M108" s="304">
        <f>改造舰娘!$J104</f>
        <v>3</v>
      </c>
      <c r="N108" s="518">
        <f>改造舰娘!$K104</f>
        <v>4</v>
      </c>
      <c r="O108" s="304">
        <f>改造舰娘!$L104+((CE108+CR108+DE108+DR108)*$C$2)</f>
        <v>10</v>
      </c>
      <c r="P108" s="304" t="str">
        <f>IF($C$2=1,(IF(ISERROR(FIND("超长",改造舰娘!$M104&amp;CC108&amp;CP108&amp;DC108&amp;DP108,1)),IF(ISERROR(FIND("长",改造舰娘!$M104&amp;CC108&amp;CP108&amp;DC108&amp;DP108,1)),IF(ISERROR(FIND("中",改造舰娘!$M104&amp;CC108&amp;CP108&amp;DC108&amp;DP108,1)),IF(ISERROR(FIND("短",改造舰娘!$M104&amp;CC108&amp;CP108&amp;DC108&amp;DP108,1)),IF(ISERROR(FIND("无",改造舰娘!$M104&amp;CC108&amp;CP108&amp;DC108&amp;DP108,1)),0,"无"),"短"),"中"),"长"),"超长")),改造舰娘!$M104)</f>
        <v>短</v>
      </c>
      <c r="Q108" s="303">
        <f>改造舰娘!$N104</f>
        <v>31</v>
      </c>
      <c r="R108" s="304">
        <f>(改造舰娘!$P104)+(改造舰娘!$Q104)*$C$3+((BW108+CJ108+CW108+DJ108)*$C$2)</f>
        <v>30</v>
      </c>
      <c r="S108" s="304">
        <f>(改造舰娘!$R104)+(改造舰娘!$S104)*$C$3+((BY108+CL108+CY108+DL108)*$C$2)</f>
        <v>0</v>
      </c>
      <c r="T108" s="304">
        <f>(改造舰娘!$T104)+(改造舰娘!$U104)*$C$3+((BX108+CK108+CX108+DK108)*$C$2)</f>
        <v>43</v>
      </c>
      <c r="U108" s="304">
        <f>(改造舰娘!$V104)+(改造舰娘!$W104)*$C$3+((CG108+CT108+DG108+DT108)*$C$2)</f>
        <v>82</v>
      </c>
      <c r="V108" s="305">
        <f>INT((((改造舰娘!$Y104)-(改造舰娘!$X104))*(((IF(D108=0,C108,D108))-1)/99))+改造舰娘!$X104)+((CB108+CO108+DB108+DO108)*$C$2)</f>
        <v>95</v>
      </c>
      <c r="W108" s="304">
        <f>INT((((改造舰娘!$AA104)-(改造舰娘!$Z104))*(((IF(D108=0,C108,D108))-1)/99))+改造舰娘!$Z104)+((CD108+CQ108+DD108+DQ108)*$C$2)</f>
        <v>63</v>
      </c>
      <c r="X108" s="304">
        <f>INT((((改造舰娘!$AC104)-(改造舰娘!$AB104))*(((IF(D108=0,C108,D108))-1)/99))+改造舰娘!$AB104)+((CA108+CN108+DA108+DN108)*$C$2)</f>
        <v>72</v>
      </c>
      <c r="Y108" s="303">
        <f>INT((((改造舰娘!$AE104)-(改造舰娘!$AD104))*(((IF(D108=0,C108,D108))-1)/99))+改造舰娘!$AD104)+((BZ108+CM108+CZ108+DM108)*$C$2)</f>
        <v>0</v>
      </c>
      <c r="Z108" s="474">
        <f>IF(改造舰娘!$AF104=0,"",改造舰娘!$AF104)</f>
        <v>10</v>
      </c>
      <c r="AA108" s="304">
        <f>IF(改造舰娘!$AG104="","",改造舰娘!$AG104)</f>
        <v>19</v>
      </c>
      <c r="AB108" s="304">
        <f>IF(改造舰娘!$AH104="","",改造舰娘!$AH104)</f>
        <v>10</v>
      </c>
      <c r="AC108" s="304">
        <f>IF(改造舰娘!$AI104="","",改造舰娘!$AI104)</f>
        <v>0</v>
      </c>
      <c r="AD108" s="304">
        <f>IF(改造舰娘!$AJ104="","",改造舰娘!$AJ104)</f>
        <v>39</v>
      </c>
      <c r="AE108" s="305">
        <f>IF(改造舰娘!$AK104="","",改造舰娘!$AK104)</f>
        <v>0</v>
      </c>
      <c r="AF108" s="304" t="str">
        <f>IF(改造舰娘!$AL104="","",改造舰娘!$AL104)</f>
        <v/>
      </c>
      <c r="AG108" s="304" t="str">
        <f>IF(改造舰娘!$AM104="","",改造舰娘!$AM104)</f>
        <v/>
      </c>
      <c r="AH108" s="304" t="str">
        <f>IF(改造舰娘!$AN104="","",改造舰娘!$AN104)</f>
        <v/>
      </c>
      <c r="AI108" s="304" t="str">
        <f>IF(改造舰娘!$AO104="","",改造舰娘!$AO104)</f>
        <v/>
      </c>
      <c r="AJ108" s="304" t="str">
        <f>IF(改造舰娘!$AP104="","",改造舰娘!$AP104)</f>
        <v/>
      </c>
      <c r="AK108" s="303" t="str">
        <f>IF(改造舰娘!$AQ104="","",改造舰娘!$AQ104)</f>
        <v/>
      </c>
      <c r="AL108" s="306" t="str">
        <f>IF(改造舰娘!$AS104="","",改造舰娘!$AS104)</f>
        <v>TBM-3</v>
      </c>
      <c r="AM108" s="306" t="str">
        <f>IF(改造舰娘!$AT104="","",改造舰娘!$AT104)</f>
        <v>F6F地狱猫</v>
      </c>
      <c r="AN108" s="306" t="str">
        <f>IF(改造舰娘!$AU104="","",改造舰娘!$AU104)</f>
        <v>先进型对空雷达</v>
      </c>
      <c r="AO108" s="306" t="str">
        <f>IF(改造舰娘!$AV104="","",改造舰娘!$AV104)</f>
        <v/>
      </c>
      <c r="AP108" s="307" t="str">
        <f>IF(改造舰娘!$AW104="","",改造舰娘!$AW104)</f>
        <v>帽子戏法(3级)：战斗机对空值+30%，战斗中鱼雷机威力+15%。</v>
      </c>
      <c r="AQ108" s="308" t="str">
        <f>IF(改造舰娘!$AX104="","",改造舰娘!$AX104)</f>
        <v/>
      </c>
      <c r="AR108" s="304">
        <f>IF(改造舰娘!$AY104="","",改造舰娘!$AY104)</f>
        <v>30</v>
      </c>
      <c r="AS108" s="304">
        <f>IF(改造舰娘!$AZ104="","",改造舰娘!$AZ104)</f>
        <v>35</v>
      </c>
      <c r="AT108" s="304">
        <f>IF(改造舰娘!$BA104="","",改造舰娘!$BA104)</f>
        <v>1.1200000000000001</v>
      </c>
      <c r="AU108" s="304">
        <f>IF(改造舰娘!$BB104="","",改造舰娘!$BB104)</f>
        <v>2.1</v>
      </c>
      <c r="AV108" s="305">
        <f>IF((改造舰娘!$BG104+改造舰娘!$BK104*$C$4)=0,"",(改造舰娘!$BG104+改造舰娘!$BK104*$C$4))</f>
        <v>24</v>
      </c>
      <c r="AW108" s="304">
        <f>IF((改造舰娘!$BH104+改造舰娘!$BL104*$C$4)=0,"",(改造舰娘!$BH104+改造舰娘!$BL104*$C$4))</f>
        <v>32</v>
      </c>
      <c r="AX108" s="304">
        <f>IF((改造舰娘!$BI104+改造舰娘!$BM104*$C$4)=0,"",(改造舰娘!$BI104+改造舰娘!$BM104*$C$4))</f>
        <v>75</v>
      </c>
      <c r="AY108" s="303">
        <f>IF((改造舰娘!$BJ104+改造舰娘!$BN104*$C$4)=0,"",(改造舰娘!$BJ104+改造舰娘!$BN104*$C$4))</f>
        <v>56</v>
      </c>
      <c r="AZ108" s="500">
        <f>IF(改造舰娘!BC104="","",改造舰娘!BC104)</f>
        <v>0</v>
      </c>
      <c r="BA108" s="500">
        <f>IF(改造舰娘!BD104="","",改造舰娘!BD104)</f>
        <v>0</v>
      </c>
      <c r="BB108" s="500">
        <f>IF(改造舰娘!BE104="","",改造舰娘!BE104)</f>
        <v>12</v>
      </c>
      <c r="BC108" s="498">
        <f>IF(改造舰娘!BF104="","",改造舰娘!BF104)</f>
        <v>74</v>
      </c>
      <c r="BD108" s="125" t="s">
        <v>1435</v>
      </c>
      <c r="BE108" s="339" t="b">
        <f>IF(改造舰娘!$BP104="","")</f>
        <v>0</v>
      </c>
      <c r="BF108" s="306" t="b">
        <f>IF(改造舰娘!$BQ104="","")</f>
        <v>0</v>
      </c>
      <c r="BG108" s="329" t="str">
        <f>IF(改造舰娘!$BR104="","")</f>
        <v/>
      </c>
      <c r="BH108" s="340" t="str">
        <f>IF(改造舰娘!$BS104="","")</f>
        <v/>
      </c>
      <c r="BU108" s="304">
        <f>IFERROR(VLOOKUP(AL108,装备!$B:$C,2,0),0)</f>
        <v>5</v>
      </c>
      <c r="BV108" s="304">
        <f>IFERROR(VLOOKUP($AL108,装备!$B:$Q,5,0),0)</f>
        <v>0</v>
      </c>
      <c r="BW108" s="304">
        <f>IFERROR(VLOOKUP($AL108,装备!$B:$Q,6,0),0)</f>
        <v>0</v>
      </c>
      <c r="BX108" s="304">
        <f>IFERROR(VLOOKUP($AL108,装备!$B:$Q,7,0),0)</f>
        <v>0</v>
      </c>
      <c r="BY108" s="304">
        <f>IFERROR(VLOOKUP($AL108,装备!$B:$Q,8,0),0)</f>
        <v>10</v>
      </c>
      <c r="BZ108" s="304">
        <f>IFERROR(VLOOKUP($AL108,装备!$B:$Q,9,0),0)</f>
        <v>5</v>
      </c>
      <c r="CA108" s="304">
        <f>IFERROR(VLOOKUP($AL108,装备!$B:$Q,10,0),0)</f>
        <v>0</v>
      </c>
      <c r="CB108" s="304">
        <f>IFERROR(VLOOKUP($AL108,装备!$B:$Q,11,0),0)</f>
        <v>0</v>
      </c>
      <c r="CC108" s="304" t="str">
        <f>IFERROR(VLOOKUP($AL108,装备!$B:$Q,12,0),0)</f>
        <v>无</v>
      </c>
      <c r="CD108" s="304">
        <f>IFERROR(VLOOKUP($AL108,装备!$B:$Q,13,0),0)</f>
        <v>0</v>
      </c>
      <c r="CE108" s="304">
        <f>IFERROR(VLOOKUP($AL108,装备!$B:$Q,14,0),0)</f>
        <v>0</v>
      </c>
      <c r="CF108" s="304">
        <f>IFERROR(VLOOKUP($AL108,装备!$B:$Q,16,0),0)</f>
        <v>1</v>
      </c>
      <c r="CG108" s="304">
        <f>IFERROR(VLOOKUP($AL108,装备!$B:$Q,5,0),0)</f>
        <v>0</v>
      </c>
      <c r="CH108" s="304">
        <f>IFERROR(VLOOKUP(AM108,装备!$B:$C,2,0),0)</f>
        <v>4</v>
      </c>
      <c r="CI108" s="304">
        <f>IFERROR(VLOOKUP($AM108,装备!$B:$Q,5,0),0)</f>
        <v>0</v>
      </c>
      <c r="CJ108" s="304">
        <f>IFERROR(VLOOKUP($AM108,装备!$B:$Q,6,0),0)</f>
        <v>0</v>
      </c>
      <c r="CK108" s="304">
        <f>IFERROR(VLOOKUP($AM108,装备!$B:$Q,7,0),0)</f>
        <v>0</v>
      </c>
      <c r="CL108" s="304">
        <f>IFERROR(VLOOKUP($AM108,装备!$B:$Q,8,0),0)</f>
        <v>0</v>
      </c>
      <c r="CM108" s="304">
        <f>IFERROR(VLOOKUP($AM108,装备!$B:$Q,9,0),0)</f>
        <v>0</v>
      </c>
      <c r="CN108" s="304">
        <f>IFERROR(VLOOKUP($AM108,装备!$B:$Q,10,0),0)</f>
        <v>0</v>
      </c>
      <c r="CO108" s="304">
        <f>IFERROR(VLOOKUP($AM108,装备!$B:$Q,11,0),0)</f>
        <v>0</v>
      </c>
      <c r="CP108" s="304" t="str">
        <f>IFERROR(VLOOKUP($AM108,装备!$B:$Q,12,0),0)</f>
        <v>无</v>
      </c>
      <c r="CQ108" s="304">
        <f>IFERROR(VLOOKUP($AM108,装备!$B:$Q,13,0),0)</f>
        <v>1</v>
      </c>
      <c r="CR108" s="304">
        <f>IFERROR(VLOOKUP($AM108,装备!$B:$Q,14,0),0)</f>
        <v>0</v>
      </c>
      <c r="CS108" s="304">
        <f>IFERROR(VLOOKUP($AM108,装备!$B:$Q,16,0),0)</f>
        <v>8</v>
      </c>
      <c r="CT108" s="304">
        <f>IFERROR(VLOOKUP($AM108,装备!$B:$Q,5,0),0)</f>
        <v>0</v>
      </c>
      <c r="CU108" s="304">
        <f>IFERROR(VLOOKUP(AN108,装备!$B:$C,2,0),0)</f>
        <v>5</v>
      </c>
      <c r="CV108" s="304">
        <f>IFERROR(VLOOKUP($AN108,装备!$B:$Q,5,0),0)</f>
        <v>0</v>
      </c>
      <c r="CW108" s="304">
        <f>IFERROR(VLOOKUP($AN108,装备!$B:$Q,6,0),0)</f>
        <v>0</v>
      </c>
      <c r="CX108" s="304">
        <f>IFERROR(VLOOKUP($AN108,装备!$B:$Q,7,0),0)</f>
        <v>0</v>
      </c>
      <c r="CY108" s="304">
        <f>IFERROR(VLOOKUP($AN108,装备!$B:$Q,8,0),0)</f>
        <v>0</v>
      </c>
      <c r="CZ108" s="304">
        <f>IFERROR(VLOOKUP($AN108,装备!$B:$Q,9,0),0)</f>
        <v>0</v>
      </c>
      <c r="DA108" s="304">
        <f>IFERROR(VLOOKUP($AN108,装备!$B:$Q,10,0),0)</f>
        <v>7</v>
      </c>
      <c r="DB108" s="304">
        <f>IFERROR(VLOOKUP($AN108,装备!$B:$Q,11,0),0)</f>
        <v>3</v>
      </c>
      <c r="DC108" s="304" t="str">
        <f>IFERROR(VLOOKUP($AN108,装备!$B:$Q,12,0),0)</f>
        <v>无</v>
      </c>
      <c r="DD108" s="304">
        <f>IFERROR(VLOOKUP($AN108,装备!$B:$Q,13,0),0)</f>
        <v>0</v>
      </c>
      <c r="DE108" s="304">
        <f>IFERROR(VLOOKUP($AN108,装备!$B:$Q,14,0),0)</f>
        <v>0</v>
      </c>
      <c r="DF108" s="304">
        <f>IFERROR(VLOOKUP($AN108,装备!$B:$Q,16,0),0)</f>
        <v>6</v>
      </c>
      <c r="DG108" s="304">
        <f>IFERROR(VLOOKUP($AN108,装备!$B:$Q,5,0),0)</f>
        <v>0</v>
      </c>
      <c r="DH108" s="304">
        <f>IFERROR(VLOOKUP(AO108,装备!$B:$C,2,0),0)</f>
        <v>0</v>
      </c>
      <c r="DI108" s="304">
        <f>IFERROR(VLOOKUP($AO108,装备!$B:$Q,5,0),0)</f>
        <v>0</v>
      </c>
      <c r="DJ108" s="304">
        <f>IFERROR(VLOOKUP($AO108,装备!$B:$Q,6,0),0)</f>
        <v>0</v>
      </c>
      <c r="DK108" s="304">
        <f>IFERROR(VLOOKUP($AO108,装备!$B:$Q,7,0),0)</f>
        <v>0</v>
      </c>
      <c r="DL108" s="304">
        <f>IFERROR(VLOOKUP($AO108,装备!$B:$Q,8,0),0)</f>
        <v>0</v>
      </c>
      <c r="DM108" s="304">
        <f>IFERROR(VLOOKUP($AO108,装备!$B:$Q,9,0),0)</f>
        <v>0</v>
      </c>
      <c r="DN108" s="304">
        <f>IFERROR(VLOOKUP($AO108,装备!$B:$Q,10,0),0)</f>
        <v>0</v>
      </c>
      <c r="DO108" s="304">
        <f>IFERROR(VLOOKUP($AO108,装备!$B:$Q,11,0),0)</f>
        <v>0</v>
      </c>
      <c r="DP108" s="304">
        <f>IFERROR(VLOOKUP($AO108,装备!$B:$Q,12,0),0)</f>
        <v>0</v>
      </c>
      <c r="DQ108" s="304">
        <f>IFERROR(VLOOKUP($AO108,装备!$B:$Q,13,0),0)</f>
        <v>0</v>
      </c>
      <c r="DR108" s="304">
        <f>IFERROR(VLOOKUP($AO108,装备!$B:$Q,14,0),0)</f>
        <v>0</v>
      </c>
      <c r="DS108" s="304">
        <f>IFERROR(VLOOKUP($AO108,装备!$B:$Q,16,0),0)</f>
        <v>0</v>
      </c>
      <c r="DT108" s="304">
        <f>IFERROR(VLOOKUP($AO108,装备!$B:$Q,5,0),0)</f>
        <v>0</v>
      </c>
    </row>
    <row r="109" spans="1:124" ht="27">
      <c r="A109" s="301">
        <f>改造舰娘!$A105</f>
        <v>11013013</v>
      </c>
      <c r="B109" s="354" t="s">
        <v>745</v>
      </c>
      <c r="C109" s="323"/>
      <c r="D109" s="323">
        <f t="shared" si="1"/>
        <v>110</v>
      </c>
      <c r="E109" s="303">
        <f>改造舰娘!$C105</f>
        <v>5</v>
      </c>
      <c r="F109" s="304" t="str">
        <f>改造舰娘!$D105</f>
        <v>战巡</v>
      </c>
      <c r="G109" s="304" t="str">
        <f>改造舰娘!$E105</f>
        <v>大型</v>
      </c>
      <c r="H109" s="304" t="str">
        <f>改造舰娘!$F105</f>
        <v>主力舰</v>
      </c>
      <c r="I109" s="452">
        <f>改造舰娘!$AR105</f>
        <v>4</v>
      </c>
      <c r="J109" s="304" t="str">
        <f>改造舰娘!$G105</f>
        <v>德国</v>
      </c>
      <c r="K109" s="312">
        <f>改造舰娘!$H105+(BV109+CI109+CV109+DI109)*$C$2</f>
        <v>62</v>
      </c>
      <c r="L109" s="304">
        <f>改造舰娘!$I105</f>
        <v>2</v>
      </c>
      <c r="M109" s="304">
        <f>改造舰娘!$J105</f>
        <v>3</v>
      </c>
      <c r="N109" s="518">
        <f>改造舰娘!$K105</f>
        <v>3</v>
      </c>
      <c r="O109" s="304">
        <f>改造舰娘!$L105+((CE109+CR109+DE109+DR109)*$C$2)</f>
        <v>10</v>
      </c>
      <c r="P109" s="304" t="str">
        <f>IF($C$2=1,(IF(ISERROR(FIND("超长",改造舰娘!$M105&amp;CC109&amp;CP109&amp;DC109&amp;DP109,1)),IF(ISERROR(FIND("长",改造舰娘!$M105&amp;CC109&amp;CP109&amp;DC109&amp;DP109,1)),IF(ISERROR(FIND("中",改造舰娘!$M105&amp;CC109&amp;CP109&amp;DC109&amp;DP109,1)),IF(ISERROR(FIND("短",改造舰娘!$M105&amp;CC109&amp;CP109&amp;DC109&amp;DP109,1)),IF(ISERROR(FIND("无",改造舰娘!$M105&amp;CC109&amp;CP109&amp;DC109&amp;DP109,1)),0,"无"),"短"),"中"),"长"),"超长")),改造舰娘!$M105)</f>
        <v>长</v>
      </c>
      <c r="Q109" s="303">
        <f>改造舰娘!$N105</f>
        <v>27.5</v>
      </c>
      <c r="R109" s="304">
        <f>(改造舰娘!$P105)+(改造舰娘!$Q105)*$C$3+((BW109+CJ109+CW109+DJ109)*$C$2)</f>
        <v>77</v>
      </c>
      <c r="S109" s="304">
        <f>(改造舰娘!$R105)+(改造舰娘!$S105)*$C$3+((BY109+CL109+CY109+DL109)*$C$2)</f>
        <v>48</v>
      </c>
      <c r="T109" s="304">
        <f>(改造舰娘!$T105)+(改造舰娘!$U105)*$C$3+((BX109+CK109+CX109+DK109)*$C$2)</f>
        <v>58</v>
      </c>
      <c r="U109" s="304">
        <f>(改造舰娘!$V105)+(改造舰娘!$W105)*$C$3+((CG109+CT109+DG109+DT109)*$C$2)</f>
        <v>59</v>
      </c>
      <c r="V109" s="305">
        <f>INT((((改造舰娘!$Y105)-(改造舰娘!$X105))*(((IF(D109=0,C109,D109))-1)/99))+改造舰娘!$X105)+((CB109+CO109+DB109+DO109)*$C$2)</f>
        <v>95</v>
      </c>
      <c r="W109" s="304">
        <f>INT((((改造舰娘!$AA105)-(改造舰娘!$Z105))*(((IF(D109=0,C109,D109))-1)/99))+改造舰娘!$Z105)+((CD109+CQ109+DD109+DQ109)*$C$2)</f>
        <v>66</v>
      </c>
      <c r="X109" s="304">
        <f>INT((((改造舰娘!$AC105)-(改造舰娘!$AB105))*(((IF(D109=0,C109,D109))-1)/99))+改造舰娘!$AB105)+((CA109+CN109+DA109+DN109)*$C$2)</f>
        <v>47</v>
      </c>
      <c r="Y109" s="303">
        <f>INT((((改造舰娘!$AE105)-(改造舰娘!$AD105))*(((IF(D109=0,C109,D109))-1)/99))+改造舰娘!$AD105)+((BZ109+CM109+CZ109+DM109)*$C$2)</f>
        <v>0</v>
      </c>
      <c r="Z109" s="474">
        <f>IF(改造舰娘!$AF105=0,"",改造舰娘!$AF105)</f>
        <v>2</v>
      </c>
      <c r="AA109" s="304">
        <f>IF(改造舰娘!$AG105="","",改造舰娘!$AG105)</f>
        <v>2</v>
      </c>
      <c r="AB109" s="304">
        <f>IF(改造舰娘!$AH105="","",改造舰娘!$AH105)</f>
        <v>2</v>
      </c>
      <c r="AC109" s="304" t="str">
        <f>IF(改造舰娘!$AI105="","",改造舰娘!$AI105)</f>
        <v/>
      </c>
      <c r="AD109" s="304">
        <f>IF(改造舰娘!$AJ105="","",改造舰娘!$AJ105)</f>
        <v>6</v>
      </c>
      <c r="AE109" s="305">
        <f>IF(改造舰娘!$AK105="","",改造舰娘!$AK105)</f>
        <v>0</v>
      </c>
      <c r="AF109" s="304" t="str">
        <f>IF(改造舰娘!$AL105="","",改造舰娘!$AL105)</f>
        <v/>
      </c>
      <c r="AG109" s="304" t="str">
        <f>IF(改造舰娘!$AM105="","",改造舰娘!$AM105)</f>
        <v/>
      </c>
      <c r="AH109" s="304" t="str">
        <f>IF(改造舰娘!$AN105="","",改造舰娘!$AN105)</f>
        <v/>
      </c>
      <c r="AI109" s="304" t="str">
        <f>IF(改造舰娘!$AO105="","",改造舰娘!$AO105)</f>
        <v/>
      </c>
      <c r="AJ109" s="304" t="str">
        <f>IF(改造舰娘!$AP105="","",改造舰娘!$AP105)</f>
        <v/>
      </c>
      <c r="AK109" s="303" t="str">
        <f>IF(改造舰娘!$AQ105="","",改造舰娘!$AQ105)</f>
        <v/>
      </c>
      <c r="AL109" s="306" t="str">
        <f>IF(改造舰娘!$AS105="","",改造舰娘!$AS105)</f>
        <v>G国三联283毫米炮</v>
      </c>
      <c r="AM109" s="306" t="str">
        <f>IF(改造舰娘!$AT105="","",改造舰娘!$AT105)</f>
        <v>柴油机</v>
      </c>
      <c r="AN109" s="306" t="str">
        <f>IF(改造舰娘!$AU105="","",改造舰娘!$AU105)</f>
        <v>雷达告警装置</v>
      </c>
      <c r="AO109" s="306" t="str">
        <f>IF(改造舰娘!$AV105="","",改造舰娘!$AV105)</f>
        <v/>
      </c>
      <c r="AP109" s="307" t="str">
        <f>IF(改造舰娘!$AW105="","",改造舰娘!$AW105)</f>
        <v>破交袭击(3级)：攻击航速低于或等于自己的敌方单位时提升12%暴击率，被航速高于或等于自己的单位攻击时回避率提升12%。</v>
      </c>
      <c r="AQ109" s="308" t="str">
        <f>IF(改造舰娘!$AX105="","",改造舰娘!$AX105)</f>
        <v>河口之战(3级)：炮击战时20%概率发动，攻击2个目标，若目标是中型或小型船只，造成120%的伤害。</v>
      </c>
      <c r="AR109" s="304">
        <f>IF(改造舰娘!$AY105="","",改造舰娘!$AY105)</f>
        <v>35</v>
      </c>
      <c r="AS109" s="304">
        <f>IF(改造舰娘!$AZ105="","",改造舰娘!$AZ105)</f>
        <v>80</v>
      </c>
      <c r="AT109" s="304">
        <f>IF(改造舰娘!$BA105="","",改造舰娘!$BA105)</f>
        <v>1.28</v>
      </c>
      <c r="AU109" s="304">
        <f>IF(改造舰娘!$BB105="","",改造舰娘!$BB105)</f>
        <v>2.64</v>
      </c>
      <c r="AV109" s="305">
        <f>IF((改造舰娘!$BG105+改造舰娘!$BK105*$C$4)=0,"",(改造舰娘!$BG105+改造舰娘!$BK105*$C$4))</f>
        <v>63</v>
      </c>
      <c r="AW109" s="304">
        <f>IF((改造舰娘!$BH105+改造舰娘!$BL105*$C$4)=0,"",(改造舰娘!$BH105+改造舰娘!$BL105*$C$4))</f>
        <v>58</v>
      </c>
      <c r="AX109" s="304">
        <f>IF((改造舰娘!$BI105+改造舰娘!$BM105*$C$4)=0,"",(改造舰娘!$BI105+改造舰娘!$BM105*$C$4))</f>
        <v>74</v>
      </c>
      <c r="AY109" s="303">
        <f>IF((改造舰娘!$BJ105+改造舰娘!$BN105*$C$4)=0,"",(改造舰娘!$BJ105+改造舰娘!$BN105*$C$4))</f>
        <v>10</v>
      </c>
      <c r="AZ109" s="500">
        <f>IF(改造舰娘!BC105="","",改造舰娘!BC105)</f>
        <v>52</v>
      </c>
      <c r="BA109" s="500">
        <f>IF(改造舰娘!BD105="","",改造舰娘!BD105)</f>
        <v>0</v>
      </c>
      <c r="BB109" s="500">
        <f>IF(改造舰娘!BE105="","",改造舰娘!BE105)</f>
        <v>41</v>
      </c>
      <c r="BC109" s="498">
        <f>IF(改造舰娘!BF105="","",改造舰娘!BF105)</f>
        <v>15</v>
      </c>
      <c r="BD109" s="67" t="s">
        <v>1443</v>
      </c>
      <c r="BE109" s="339" t="b">
        <f>IF(改造舰娘!$BP105="","")</f>
        <v>0</v>
      </c>
      <c r="BF109" s="306" t="b">
        <f>IF(改造舰娘!$BQ105="","")</f>
        <v>0</v>
      </c>
      <c r="BG109" s="329" t="str">
        <f>IF(改造舰娘!$BR105="","")</f>
        <v/>
      </c>
      <c r="BH109" s="340" t="str">
        <f>IF(改造舰娘!$BS105="","")</f>
        <v/>
      </c>
      <c r="BU109" s="304">
        <f>IFERROR(VLOOKUP(AL109,装备!$B:$C,2,0),0)</f>
        <v>2</v>
      </c>
      <c r="BV109" s="304">
        <f>IFERROR(VLOOKUP($AL109,装备!$B:$Q,5,0),0)</f>
        <v>0</v>
      </c>
      <c r="BW109" s="304">
        <f>IFERROR(VLOOKUP($AL109,装备!$B:$Q,6,0),0)</f>
        <v>11</v>
      </c>
      <c r="BX109" s="304">
        <f>IFERROR(VLOOKUP($AL109,装备!$B:$Q,7,0),0)</f>
        <v>0</v>
      </c>
      <c r="BY109" s="304">
        <f>IFERROR(VLOOKUP($AL109,装备!$B:$Q,8,0),0)</f>
        <v>0</v>
      </c>
      <c r="BZ109" s="304">
        <f>IFERROR(VLOOKUP($AL109,装备!$B:$Q,9,0),0)</f>
        <v>0</v>
      </c>
      <c r="CA109" s="304">
        <f>IFERROR(VLOOKUP($AL109,装备!$B:$Q,10,0),0)</f>
        <v>0</v>
      </c>
      <c r="CB109" s="304">
        <f>IFERROR(VLOOKUP($AL109,装备!$B:$Q,11,0),0)</f>
        <v>3</v>
      </c>
      <c r="CC109" s="304" t="str">
        <f>IFERROR(VLOOKUP($AL109,装备!$B:$Q,12,0),0)</f>
        <v>长</v>
      </c>
      <c r="CD109" s="304">
        <f>IFERROR(VLOOKUP($AL109,装备!$B:$Q,13,0),0)</f>
        <v>0</v>
      </c>
      <c r="CE109" s="304">
        <f>IFERROR(VLOOKUP($AL109,装备!$B:$Q,14,0),0)</f>
        <v>0</v>
      </c>
      <c r="CF109" s="304">
        <f>IFERROR(VLOOKUP($AL109,装备!$B:$Q,16,0),0)</f>
        <v>0</v>
      </c>
      <c r="CG109" s="304">
        <f>IFERROR(VLOOKUP($AL109,装备!$B:$Q,5,0),0)</f>
        <v>0</v>
      </c>
      <c r="CH109" s="304">
        <f>IFERROR(VLOOKUP(AM109,装备!$B:$C,2,0),0)</f>
        <v>4</v>
      </c>
      <c r="CI109" s="304">
        <f>IFERROR(VLOOKUP($AM109,装备!$B:$Q,5,0),0)</f>
        <v>0</v>
      </c>
      <c r="CJ109" s="304">
        <f>IFERROR(VLOOKUP($AM109,装备!$B:$Q,6,0),0)</f>
        <v>0</v>
      </c>
      <c r="CK109" s="304">
        <f>IFERROR(VLOOKUP($AM109,装备!$B:$Q,7,0),0)</f>
        <v>0</v>
      </c>
      <c r="CL109" s="304">
        <f>IFERROR(VLOOKUP($AM109,装备!$B:$Q,8,0),0)</f>
        <v>0</v>
      </c>
      <c r="CM109" s="304">
        <f>IFERROR(VLOOKUP($AM109,装备!$B:$Q,9,0),0)</f>
        <v>0</v>
      </c>
      <c r="CN109" s="304">
        <f>IFERROR(VLOOKUP($AM109,装备!$B:$Q,10,0),0)</f>
        <v>0</v>
      </c>
      <c r="CO109" s="304">
        <f>IFERROR(VLOOKUP($AM109,装备!$B:$Q,11,0),0)</f>
        <v>0</v>
      </c>
      <c r="CP109" s="304" t="str">
        <f>IFERROR(VLOOKUP($AM109,装备!$B:$Q,12,0),0)</f>
        <v>无</v>
      </c>
      <c r="CQ109" s="304">
        <f>IFERROR(VLOOKUP($AM109,装备!$B:$Q,13,0),0)</f>
        <v>5</v>
      </c>
      <c r="CR109" s="304">
        <f>IFERROR(VLOOKUP($AM109,装备!$B:$Q,14,0),0)</f>
        <v>3</v>
      </c>
      <c r="CS109" s="304">
        <f>IFERROR(VLOOKUP($AM109,装备!$B:$Q,16,0),0)</f>
        <v>0</v>
      </c>
      <c r="CT109" s="304">
        <f>IFERROR(VLOOKUP($AM109,装备!$B:$Q,5,0),0)</f>
        <v>0</v>
      </c>
      <c r="CU109" s="304">
        <f>IFERROR(VLOOKUP(AN109,装备!$B:$C,2,0),0)</f>
        <v>4</v>
      </c>
      <c r="CV109" s="304">
        <f>IFERROR(VLOOKUP($AN109,装备!$B:$Q,5,0),0)</f>
        <v>0</v>
      </c>
      <c r="CW109" s="304">
        <f>IFERROR(VLOOKUP($AN109,装备!$B:$Q,6,0),0)</f>
        <v>0</v>
      </c>
      <c r="CX109" s="304">
        <f>IFERROR(VLOOKUP($AN109,装备!$B:$Q,7,0),0)</f>
        <v>0</v>
      </c>
      <c r="CY109" s="304">
        <f>IFERROR(VLOOKUP($AN109,装备!$B:$Q,8,0),0)</f>
        <v>0</v>
      </c>
      <c r="CZ109" s="304">
        <f>IFERROR(VLOOKUP($AN109,装备!$B:$Q,9,0),0)</f>
        <v>0</v>
      </c>
      <c r="DA109" s="304">
        <f>IFERROR(VLOOKUP($AN109,装备!$B:$Q,10,0),0)</f>
        <v>2</v>
      </c>
      <c r="DB109" s="304">
        <f>IFERROR(VLOOKUP($AN109,装备!$B:$Q,11,0),0)</f>
        <v>0</v>
      </c>
      <c r="DC109" s="304" t="str">
        <f>IFERROR(VLOOKUP($AN109,装备!$B:$Q,12,0),0)</f>
        <v>无</v>
      </c>
      <c r="DD109" s="304">
        <f>IFERROR(VLOOKUP($AN109,装备!$B:$Q,13,0),0)</f>
        <v>5</v>
      </c>
      <c r="DE109" s="304">
        <f>IFERROR(VLOOKUP($AN109,装备!$B:$Q,14,0),0)</f>
        <v>1</v>
      </c>
      <c r="DF109" s="304">
        <f>IFERROR(VLOOKUP($AN109,装备!$B:$Q,16,0),0)</f>
        <v>0</v>
      </c>
      <c r="DG109" s="304">
        <f>IFERROR(VLOOKUP($AN109,装备!$B:$Q,5,0),0)</f>
        <v>0</v>
      </c>
      <c r="DH109" s="304">
        <f>IFERROR(VLOOKUP(AO109,装备!$B:$C,2,0),0)</f>
        <v>0</v>
      </c>
      <c r="DI109" s="304">
        <f>IFERROR(VLOOKUP($AO109,装备!$B:$Q,5,0),0)</f>
        <v>0</v>
      </c>
      <c r="DJ109" s="304">
        <f>IFERROR(VLOOKUP($AO109,装备!$B:$Q,6,0),0)</f>
        <v>0</v>
      </c>
      <c r="DK109" s="304">
        <f>IFERROR(VLOOKUP($AO109,装备!$B:$Q,7,0),0)</f>
        <v>0</v>
      </c>
      <c r="DL109" s="304">
        <f>IFERROR(VLOOKUP($AO109,装备!$B:$Q,8,0),0)</f>
        <v>0</v>
      </c>
      <c r="DM109" s="304">
        <f>IFERROR(VLOOKUP($AO109,装备!$B:$Q,9,0),0)</f>
        <v>0</v>
      </c>
      <c r="DN109" s="304">
        <f>IFERROR(VLOOKUP($AO109,装备!$B:$Q,10,0),0)</f>
        <v>0</v>
      </c>
      <c r="DO109" s="304">
        <f>IFERROR(VLOOKUP($AO109,装备!$B:$Q,11,0),0)</f>
        <v>0</v>
      </c>
      <c r="DP109" s="304">
        <f>IFERROR(VLOOKUP($AO109,装备!$B:$Q,12,0),0)</f>
        <v>0</v>
      </c>
      <c r="DQ109" s="304">
        <f>IFERROR(VLOOKUP($AO109,装备!$B:$Q,13,0),0)</f>
        <v>0</v>
      </c>
      <c r="DR109" s="304">
        <f>IFERROR(VLOOKUP($AO109,装备!$B:$Q,14,0),0)</f>
        <v>0</v>
      </c>
      <c r="DS109" s="304">
        <f>IFERROR(VLOOKUP($AO109,装备!$B:$Q,16,0),0)</f>
        <v>0</v>
      </c>
      <c r="DT109" s="304">
        <f>IFERROR(VLOOKUP($AO109,装备!$B:$Q,5,0),0)</f>
        <v>0</v>
      </c>
    </row>
    <row r="110" spans="1:124" ht="27">
      <c r="A110" s="301">
        <f>改造舰娘!$A106</f>
        <v>11013112</v>
      </c>
      <c r="B110" s="354" t="s">
        <v>184</v>
      </c>
      <c r="C110" s="323"/>
      <c r="D110" s="323">
        <f t="shared" si="1"/>
        <v>110</v>
      </c>
      <c r="E110" s="303">
        <f>改造舰娘!$C106</f>
        <v>4</v>
      </c>
      <c r="F110" s="304" t="str">
        <f>改造舰娘!$D106</f>
        <v>重巡</v>
      </c>
      <c r="G110" s="304" t="str">
        <f>改造舰娘!$E106</f>
        <v>中型</v>
      </c>
      <c r="H110" s="304" t="str">
        <f>改造舰娘!$F106</f>
        <v>护卫舰</v>
      </c>
      <c r="I110" s="452">
        <f>改造舰娘!$AR106</f>
        <v>4</v>
      </c>
      <c r="J110" s="304" t="str">
        <f>改造舰娘!$G106</f>
        <v>日本</v>
      </c>
      <c r="K110" s="312">
        <f>改造舰娘!$H106+(BV110+CI110+CV110+DI110)*$C$2</f>
        <v>46</v>
      </c>
      <c r="L110" s="304">
        <f>改造舰娘!$I106</f>
        <v>2</v>
      </c>
      <c r="M110" s="304">
        <f>改造舰娘!$J106</f>
        <v>3</v>
      </c>
      <c r="N110" s="518">
        <f>改造舰娘!$K106</f>
        <v>2</v>
      </c>
      <c r="O110" s="304">
        <f>改造舰娘!$L106+((CE110+CR110+DE110+DR110)*$C$2)</f>
        <v>13</v>
      </c>
      <c r="P110" s="304" t="str">
        <f>IF($C$2=1,(IF(ISERROR(FIND("超长",改造舰娘!$M106&amp;CC110&amp;CP110&amp;DC110&amp;DP110,1)),IF(ISERROR(FIND("长",改造舰娘!$M106&amp;CC110&amp;CP110&amp;DC110&amp;DP110,1)),IF(ISERROR(FIND("中",改造舰娘!$M106&amp;CC110&amp;CP110&amp;DC110&amp;DP110,1)),IF(ISERROR(FIND("短",改造舰娘!$M106&amp;CC110&amp;CP110&amp;DC110&amp;DP110,1)),IF(ISERROR(FIND("无",改造舰娘!$M106&amp;CC110&amp;CP110&amp;DC110&amp;DP110,1)),0,"无"),"短"),"中"),"长"),"超长")),改造舰娘!$M106)</f>
        <v>中</v>
      </c>
      <c r="Q110" s="303">
        <f>改造舰娘!$N106</f>
        <v>35</v>
      </c>
      <c r="R110" s="304">
        <f>(改造舰娘!$P106)+(改造舰娘!$Q106)*$C$3+((BW110+CJ110+CW110+DJ110)*$C$2)</f>
        <v>57</v>
      </c>
      <c r="S110" s="304">
        <f>(改造舰娘!$R106)+(改造舰娘!$S106)*$C$3+((BY110+CL110+CY110+DL110)*$C$2)</f>
        <v>68</v>
      </c>
      <c r="T110" s="304">
        <f>(改造舰娘!$T106)+(改造舰娘!$U106)*$C$3+((BX110+CK110+CX110+DK110)*$C$2)</f>
        <v>49</v>
      </c>
      <c r="U110" s="304">
        <f>(改造舰娘!$V106)+(改造舰娘!$W106)*$C$3+((CG110+CT110+DG110+DT110)*$C$2)</f>
        <v>57</v>
      </c>
      <c r="V110" s="305">
        <f>INT((((改造舰娘!$Y106)-(改造舰娘!$X106))*(((IF(D110=0,C110,D110))-1)/99))+改造舰娘!$X106)+((CB110+CO110+DB110+DO110)*$C$2)</f>
        <v>97</v>
      </c>
      <c r="W110" s="304">
        <f>INT((((改造舰娘!$AA106)-(改造舰娘!$Z106))*(((IF(D110=0,C110,D110))-1)/99))+改造舰娘!$Z106)+((CD110+CQ110+DD110+DQ110)*$C$2)</f>
        <v>87</v>
      </c>
      <c r="X110" s="304">
        <f>INT((((改造舰娘!$AC106)-(改造舰娘!$AB106))*(((IF(D110=0,C110,D110))-1)/99))+改造舰娘!$AB106)+((CA110+CN110+DA110+DN110)*$C$2)</f>
        <v>53</v>
      </c>
      <c r="Y110" s="303">
        <f>INT((((改造舰娘!$AE106)-(改造舰娘!$AD106))*(((IF(D110=0,C110,D110))-1)/99))+改造舰娘!$AD106)+((BZ110+CM110+CZ110+DM110)*$C$2)</f>
        <v>0</v>
      </c>
      <c r="Z110" s="474">
        <f>IF(改造舰娘!$AF106=0,"",改造舰娘!$AF106)</f>
        <v>2</v>
      </c>
      <c r="AA110" s="304">
        <f>IF(改造舰娘!$AG106="","",改造舰娘!$AG106)</f>
        <v>2</v>
      </c>
      <c r="AB110" s="304">
        <f>IF(改造舰娘!$AH106="","",改造舰娘!$AH106)</f>
        <v>2</v>
      </c>
      <c r="AC110" s="304" t="str">
        <f>IF(改造舰娘!$AI106="","",改造舰娘!$AI106)</f>
        <v/>
      </c>
      <c r="AD110" s="304">
        <f>IF(改造舰娘!$AJ106="","",改造舰娘!$AJ106)</f>
        <v>6</v>
      </c>
      <c r="AE110" s="305">
        <f>IF(改造舰娘!$AK106="","",改造舰娘!$AK106)</f>
        <v>0</v>
      </c>
      <c r="AF110" s="304" t="str">
        <f>IF(改造舰娘!$AL106="","",改造舰娘!$AL106)</f>
        <v/>
      </c>
      <c r="AG110" s="304" t="str">
        <f>IF(改造舰娘!$AM106="","",改造舰娘!$AM106)</f>
        <v/>
      </c>
      <c r="AH110" s="304" t="str">
        <f>IF(改造舰娘!$AN106="","",改造舰娘!$AN106)</f>
        <v/>
      </c>
      <c r="AI110" s="304" t="str">
        <f>IF(改造舰娘!$AO106="","",改造舰娘!$AO106)</f>
        <v/>
      </c>
      <c r="AJ110" s="304" t="str">
        <f>IF(改造舰娘!$AP106="","",改造舰娘!$AP106)</f>
        <v/>
      </c>
      <c r="AK110" s="303" t="str">
        <f>IF(改造舰娘!$AQ106="","",改造舰娘!$AQ106)</f>
        <v/>
      </c>
      <c r="AL110" s="306" t="str">
        <f>IF(改造舰娘!$AS106="","",改造舰娘!$AS106)</f>
        <v>J国暂称20.3厘米连装炮3号炮</v>
      </c>
      <c r="AM110" s="306" t="str">
        <f>IF(改造舰娘!$AT106="","",改造舰娘!$AT106)</f>
        <v>61厘米四连装氧气鱼雷</v>
      </c>
      <c r="AN110" s="306" t="str">
        <f>IF(改造舰娘!$AU106="","",改造舰娘!$AU106)</f>
        <v/>
      </c>
      <c r="AO110" s="306" t="str">
        <f>IF(改造舰娘!$AV106="","",改造舰娘!$AV106)</f>
        <v/>
      </c>
      <c r="AP110" s="307" t="str">
        <f>IF(改造舰娘!$AW106="","",改造舰娘!$AW106)</f>
        <v>战线援护(3级)：炮击战阶段时，60%概率代替旗舰承受攻击，并获得80%伤害减免（该技能大破状态不能发动，自身旗舰无效）。</v>
      </c>
      <c r="AQ110" s="308" t="str">
        <f>IF(改造舰娘!$AX106="","",改造舰娘!$AX106)</f>
        <v/>
      </c>
      <c r="AR110" s="304">
        <f>IF(改造舰娘!$AY106="","",改造舰娘!$AY106)</f>
        <v>40</v>
      </c>
      <c r="AS110" s="304">
        <f>IF(改造舰娘!$AZ106="","",改造舰娘!$AZ106)</f>
        <v>65</v>
      </c>
      <c r="AT110" s="304">
        <f>IF(改造舰娘!$BA106="","",改造舰娘!$BA106)</f>
        <v>1.28</v>
      </c>
      <c r="AU110" s="304">
        <f>IF(改造舰娘!$BB106="","",改造舰娘!$BB106)</f>
        <v>2.4</v>
      </c>
      <c r="AV110" s="305">
        <f>IF((改造舰娘!$BG106+改造舰娘!$BK106*$C$4)=0,"",(改造舰娘!$BG106+改造舰娘!$BK106*$C$4))</f>
        <v>33</v>
      </c>
      <c r="AW110" s="304">
        <f>IF((改造舰娘!$BH106+改造舰娘!$BL106*$C$4)=0,"",(改造舰娘!$BH106+改造舰娘!$BL106*$C$4))</f>
        <v>49</v>
      </c>
      <c r="AX110" s="304">
        <f>IF((改造舰娘!$BI106+改造舰娘!$BM106*$C$4)=0,"",(改造舰娘!$BI106+改造舰娘!$BM106*$C$4))</f>
        <v>39</v>
      </c>
      <c r="AY110" s="303" t="str">
        <f>IF((改造舰娘!$BJ106+改造舰娘!$BN106*$C$4)=0,"",(改造舰娘!$BJ106+改造舰娘!$BN106*$C$4))</f>
        <v/>
      </c>
      <c r="AZ110" s="500">
        <f>IF(改造舰娘!BC106="","",改造舰娘!BC106)</f>
        <v>32</v>
      </c>
      <c r="BA110" s="500">
        <f>IF(改造舰娘!BD106="","",改造舰娘!BD106)</f>
        <v>17</v>
      </c>
      <c r="BB110" s="500">
        <f>IF(改造舰娘!BE106="","",改造舰娘!BE106)</f>
        <v>17</v>
      </c>
      <c r="BC110" s="498">
        <f>IF(改造舰娘!BF106="","",改造舰娘!BF106)</f>
        <v>14</v>
      </c>
      <c r="BD110" s="125" t="s">
        <v>1448</v>
      </c>
      <c r="BE110" s="339" t="b">
        <f>IF(改造舰娘!$BP106="","")</f>
        <v>0</v>
      </c>
      <c r="BF110" s="306" t="b">
        <f>IF(改造舰娘!$BQ106="","")</f>
        <v>0</v>
      </c>
      <c r="BG110" s="329" t="str">
        <f>IF(改造舰娘!$BR106="","")</f>
        <v/>
      </c>
      <c r="BH110" s="340" t="str">
        <f>IF(改造舰娘!$BS106="","")</f>
        <v/>
      </c>
      <c r="BU110" s="304">
        <f>IFERROR(VLOOKUP(AL110,装备!$B:$C,2,0),0)</f>
        <v>5</v>
      </c>
      <c r="BV110" s="304">
        <f>IFERROR(VLOOKUP($AL110,装备!$B:$Q,5,0),0)</f>
        <v>0</v>
      </c>
      <c r="BW110" s="304">
        <f>IFERROR(VLOOKUP($AL110,装备!$B:$Q,6,0),0)</f>
        <v>9</v>
      </c>
      <c r="BX110" s="304">
        <f>IFERROR(VLOOKUP($AL110,装备!$B:$Q,7,0),0)</f>
        <v>0</v>
      </c>
      <c r="BY110" s="304">
        <f>IFERROR(VLOOKUP($AL110,装备!$B:$Q,8,0),0)</f>
        <v>0</v>
      </c>
      <c r="BZ110" s="304">
        <f>IFERROR(VLOOKUP($AL110,装备!$B:$Q,9,0),0)</f>
        <v>0</v>
      </c>
      <c r="CA110" s="304">
        <f>IFERROR(VLOOKUP($AL110,装备!$B:$Q,10,0),0)</f>
        <v>0</v>
      </c>
      <c r="CB110" s="304">
        <f>IFERROR(VLOOKUP($AL110,装备!$B:$Q,11,0),0)</f>
        <v>2</v>
      </c>
      <c r="CC110" s="304" t="str">
        <f>IFERROR(VLOOKUP($AL110,装备!$B:$Q,12,0),0)</f>
        <v>中</v>
      </c>
      <c r="CD110" s="304">
        <f>IFERROR(VLOOKUP($AL110,装备!$B:$Q,13,0),0)</f>
        <v>0</v>
      </c>
      <c r="CE110" s="304">
        <f>IFERROR(VLOOKUP($AL110,装备!$B:$Q,14,0),0)</f>
        <v>0</v>
      </c>
      <c r="CF110" s="304">
        <f>IFERROR(VLOOKUP($AL110,装备!$B:$Q,16,0),0)</f>
        <v>3</v>
      </c>
      <c r="CG110" s="304">
        <f>IFERROR(VLOOKUP($AL110,装备!$B:$Q,5,0),0)</f>
        <v>0</v>
      </c>
      <c r="CH110" s="304">
        <f>IFERROR(VLOOKUP(AM110,装备!$B:$C,2,0),0)</f>
        <v>5</v>
      </c>
      <c r="CI110" s="304">
        <f>IFERROR(VLOOKUP($AM110,装备!$B:$Q,5,0),0)</f>
        <v>0</v>
      </c>
      <c r="CJ110" s="304">
        <f>IFERROR(VLOOKUP($AM110,装备!$B:$Q,6,0),0)</f>
        <v>0</v>
      </c>
      <c r="CK110" s="304">
        <f>IFERROR(VLOOKUP($AM110,装备!$B:$Q,7,0),0)</f>
        <v>0</v>
      </c>
      <c r="CL110" s="304">
        <f>IFERROR(VLOOKUP($AM110,装备!$B:$Q,8,0),0)</f>
        <v>10</v>
      </c>
      <c r="CM110" s="304">
        <f>IFERROR(VLOOKUP($AM110,装备!$B:$Q,9,0),0)</f>
        <v>0</v>
      </c>
      <c r="CN110" s="304">
        <f>IFERROR(VLOOKUP($AM110,装备!$B:$Q,10,0),0)</f>
        <v>0</v>
      </c>
      <c r="CO110" s="304">
        <f>IFERROR(VLOOKUP($AM110,装备!$B:$Q,11,0),0)</f>
        <v>1</v>
      </c>
      <c r="CP110" s="304" t="str">
        <f>IFERROR(VLOOKUP($AM110,装备!$B:$Q,12,0),0)</f>
        <v>无</v>
      </c>
      <c r="CQ110" s="304">
        <f>IFERROR(VLOOKUP($AM110,装备!$B:$Q,13,0),0)</f>
        <v>0</v>
      </c>
      <c r="CR110" s="304">
        <f>IFERROR(VLOOKUP($AM110,装备!$B:$Q,14,0),0)</f>
        <v>0</v>
      </c>
      <c r="CS110" s="304">
        <f>IFERROR(VLOOKUP($AM110,装备!$B:$Q,16,0),0)</f>
        <v>0</v>
      </c>
      <c r="CT110" s="304">
        <f>IFERROR(VLOOKUP($AM110,装备!$B:$Q,5,0),0)</f>
        <v>0</v>
      </c>
      <c r="CU110" s="304">
        <f>IFERROR(VLOOKUP(AN110,装备!$B:$C,2,0),0)</f>
        <v>0</v>
      </c>
      <c r="CV110" s="304">
        <f>IFERROR(VLOOKUP($AN110,装备!$B:$Q,5,0),0)</f>
        <v>0</v>
      </c>
      <c r="CW110" s="304">
        <f>IFERROR(VLOOKUP($AN110,装备!$B:$Q,6,0),0)</f>
        <v>0</v>
      </c>
      <c r="CX110" s="304">
        <f>IFERROR(VLOOKUP($AN110,装备!$B:$Q,7,0),0)</f>
        <v>0</v>
      </c>
      <c r="CY110" s="304">
        <f>IFERROR(VLOOKUP($AN110,装备!$B:$Q,8,0),0)</f>
        <v>0</v>
      </c>
      <c r="CZ110" s="304">
        <f>IFERROR(VLOOKUP($AN110,装备!$B:$Q,9,0),0)</f>
        <v>0</v>
      </c>
      <c r="DA110" s="304">
        <f>IFERROR(VLOOKUP($AN110,装备!$B:$Q,10,0),0)</f>
        <v>0</v>
      </c>
      <c r="DB110" s="304">
        <f>IFERROR(VLOOKUP($AN110,装备!$B:$Q,11,0),0)</f>
        <v>0</v>
      </c>
      <c r="DC110" s="304">
        <f>IFERROR(VLOOKUP($AN110,装备!$B:$Q,12,0),0)</f>
        <v>0</v>
      </c>
      <c r="DD110" s="304">
        <f>IFERROR(VLOOKUP($AN110,装备!$B:$Q,13,0),0)</f>
        <v>0</v>
      </c>
      <c r="DE110" s="304">
        <f>IFERROR(VLOOKUP($AN110,装备!$B:$Q,14,0),0)</f>
        <v>0</v>
      </c>
      <c r="DF110" s="304">
        <f>IFERROR(VLOOKUP($AN110,装备!$B:$Q,16,0),0)</f>
        <v>0</v>
      </c>
      <c r="DG110" s="304">
        <f>IFERROR(VLOOKUP($AN110,装备!$B:$Q,5,0),0)</f>
        <v>0</v>
      </c>
      <c r="DH110" s="304">
        <f>IFERROR(VLOOKUP(AO110,装备!$B:$C,2,0),0)</f>
        <v>0</v>
      </c>
      <c r="DI110" s="304">
        <f>IFERROR(VLOOKUP($AO110,装备!$B:$Q,5,0),0)</f>
        <v>0</v>
      </c>
      <c r="DJ110" s="304">
        <f>IFERROR(VLOOKUP($AO110,装备!$B:$Q,6,0),0)</f>
        <v>0</v>
      </c>
      <c r="DK110" s="304">
        <f>IFERROR(VLOOKUP($AO110,装备!$B:$Q,7,0),0)</f>
        <v>0</v>
      </c>
      <c r="DL110" s="304">
        <f>IFERROR(VLOOKUP($AO110,装备!$B:$Q,8,0),0)</f>
        <v>0</v>
      </c>
      <c r="DM110" s="304">
        <f>IFERROR(VLOOKUP($AO110,装备!$B:$Q,9,0),0)</f>
        <v>0</v>
      </c>
      <c r="DN110" s="304">
        <f>IFERROR(VLOOKUP($AO110,装备!$B:$Q,10,0),0)</f>
        <v>0</v>
      </c>
      <c r="DO110" s="304">
        <f>IFERROR(VLOOKUP($AO110,装备!$B:$Q,11,0),0)</f>
        <v>0</v>
      </c>
      <c r="DP110" s="304">
        <f>IFERROR(VLOOKUP($AO110,装备!$B:$Q,12,0),0)</f>
        <v>0</v>
      </c>
      <c r="DQ110" s="304">
        <f>IFERROR(VLOOKUP($AO110,装备!$B:$Q,13,0),0)</f>
        <v>0</v>
      </c>
      <c r="DR110" s="304">
        <f>IFERROR(VLOOKUP($AO110,装备!$B:$Q,14,0),0)</f>
        <v>0</v>
      </c>
      <c r="DS110" s="304">
        <f>IFERROR(VLOOKUP($AO110,装备!$B:$Q,16,0),0)</f>
        <v>0</v>
      </c>
      <c r="DT110" s="304">
        <f>IFERROR(VLOOKUP($AO110,装备!$B:$Q,5,0),0)</f>
        <v>0</v>
      </c>
    </row>
    <row r="111" spans="1:124" ht="27">
      <c r="A111" s="301">
        <f>改造舰娘!$A107</f>
        <v>11013212</v>
      </c>
      <c r="B111" s="354" t="s">
        <v>185</v>
      </c>
      <c r="C111" s="323"/>
      <c r="D111" s="323">
        <f t="shared" si="1"/>
        <v>110</v>
      </c>
      <c r="E111" s="303">
        <f>改造舰娘!$C107</f>
        <v>4</v>
      </c>
      <c r="F111" s="304" t="str">
        <f>改造舰娘!$D107</f>
        <v>重巡</v>
      </c>
      <c r="G111" s="304" t="str">
        <f>改造舰娘!$E107</f>
        <v>中型</v>
      </c>
      <c r="H111" s="304" t="str">
        <f>改造舰娘!$F107</f>
        <v>护卫舰</v>
      </c>
      <c r="I111" s="452">
        <f>改造舰娘!$AR107</f>
        <v>4</v>
      </c>
      <c r="J111" s="304" t="str">
        <f>改造舰娘!$G107</f>
        <v>日本</v>
      </c>
      <c r="K111" s="312">
        <f>改造舰娘!$H107+(BV111+CI111+CV111+DI111)*$C$2</f>
        <v>46</v>
      </c>
      <c r="L111" s="304">
        <f>改造舰娘!$I107</f>
        <v>2</v>
      </c>
      <c r="M111" s="304">
        <f>改造舰娘!$J107</f>
        <v>3</v>
      </c>
      <c r="N111" s="518">
        <f>改造舰娘!$K107</f>
        <v>2</v>
      </c>
      <c r="O111" s="304">
        <f>改造舰娘!$L107+((CE111+CR111+DE111+DR111)*$C$2)</f>
        <v>15</v>
      </c>
      <c r="P111" s="304" t="str">
        <f>IF($C$2=1,(IF(ISERROR(FIND("超长",改造舰娘!$M107&amp;CC111&amp;CP111&amp;DC111&amp;DP111,1)),IF(ISERROR(FIND("长",改造舰娘!$M107&amp;CC111&amp;CP111&amp;DC111&amp;DP111,1)),IF(ISERROR(FIND("中",改造舰娘!$M107&amp;CC111&amp;CP111&amp;DC111&amp;DP111,1)),IF(ISERROR(FIND("短",改造舰娘!$M107&amp;CC111&amp;CP111&amp;DC111&amp;DP111,1)),IF(ISERROR(FIND("无",改造舰娘!$M107&amp;CC111&amp;CP111&amp;DC111&amp;DP111,1)),0,"无"),"短"),"中"),"长"),"超长")),改造舰娘!$M107)</f>
        <v>中</v>
      </c>
      <c r="Q111" s="303">
        <f>改造舰娘!$N107</f>
        <v>35</v>
      </c>
      <c r="R111" s="304">
        <f>(改造舰娘!$P107)+(改造舰娘!$Q107)*$C$3+((BW111+CJ111+CW111+DJ111)*$C$2)</f>
        <v>57</v>
      </c>
      <c r="S111" s="304">
        <f>(改造舰娘!$R107)+(改造舰娘!$S107)*$C$3+((BY111+CL111+CY111+DL111)*$C$2)</f>
        <v>68</v>
      </c>
      <c r="T111" s="304">
        <f>(改造舰娘!$T107)+(改造舰娘!$U107)*$C$3+((BX111+CK111+CX111+DK111)*$C$2)</f>
        <v>49</v>
      </c>
      <c r="U111" s="304">
        <f>(改造舰娘!$V107)+(改造舰娘!$W107)*$C$3+((CG111+CT111+DG111+DT111)*$C$2)</f>
        <v>57</v>
      </c>
      <c r="V111" s="305">
        <f>INT((((改造舰娘!$Y107)-(改造舰娘!$X107))*(((IF(D111=0,C111,D111))-1)/99))+改造舰娘!$X107)+((CB111+CO111+DB111+DO111)*$C$2)</f>
        <v>97</v>
      </c>
      <c r="W111" s="304">
        <f>INT((((改造舰娘!$AA107)-(改造舰娘!$Z107))*(((IF(D111=0,C111,D111))-1)/99))+改造舰娘!$Z107)+((CD111+CQ111+DD111+DQ111)*$C$2)</f>
        <v>87</v>
      </c>
      <c r="X111" s="304">
        <f>INT((((改造舰娘!$AC107)-(改造舰娘!$AB107))*(((IF(D111=0,C111,D111))-1)/99))+改造舰娘!$AB107)+((CA111+CN111+DA111+DN111)*$C$2)</f>
        <v>49</v>
      </c>
      <c r="Y111" s="303">
        <f>INT((((改造舰娘!$AE107)-(改造舰娘!$AD107))*(((IF(D111=0,C111,D111))-1)/99))+改造舰娘!$AD107)+((BZ111+CM111+CZ111+DM111)*$C$2)</f>
        <v>0</v>
      </c>
      <c r="Z111" s="474">
        <f>IF(改造舰娘!$AF107=0,"",改造舰娘!$AF107)</f>
        <v>2</v>
      </c>
      <c r="AA111" s="304">
        <f>IF(改造舰娘!$AG107="","",改造舰娘!$AG107)</f>
        <v>2</v>
      </c>
      <c r="AB111" s="304">
        <f>IF(改造舰娘!$AH107="","",改造舰娘!$AH107)</f>
        <v>2</v>
      </c>
      <c r="AC111" s="304">
        <f>IF(改造舰娘!$AI107="","",改造舰娘!$AI107)</f>
        <v>2</v>
      </c>
      <c r="AD111" s="304">
        <f>IF(改造舰娘!$AJ107="","",改造舰娘!$AJ107)</f>
        <v>8</v>
      </c>
      <c r="AE111" s="305">
        <f>IF(改造舰娘!$AK107="","",改造舰娘!$AK107)</f>
        <v>0</v>
      </c>
      <c r="AF111" s="304" t="str">
        <f>IF(改造舰娘!$AL107="","",改造舰娘!$AL107)</f>
        <v/>
      </c>
      <c r="AG111" s="304" t="str">
        <f>IF(改造舰娘!$AM107="","",改造舰娘!$AM107)</f>
        <v/>
      </c>
      <c r="AH111" s="304" t="str">
        <f>IF(改造舰娘!$AN107="","",改造舰娘!$AN107)</f>
        <v/>
      </c>
      <c r="AI111" s="304" t="str">
        <f>IF(改造舰娘!$AO107="","",改造舰娘!$AO107)</f>
        <v/>
      </c>
      <c r="AJ111" s="304" t="str">
        <f>IF(改造舰娘!$AP107="","",改造舰娘!$AP107)</f>
        <v/>
      </c>
      <c r="AK111" s="303" t="str">
        <f>IF(改造舰娘!$AQ107="","",改造舰娘!$AQ107)</f>
        <v/>
      </c>
      <c r="AL111" s="306" t="str">
        <f>IF(改造舰娘!$AS107="","",改造舰娘!$AS107)</f>
        <v>J国暂称20.3厘米连装炮3号炮</v>
      </c>
      <c r="AM111" s="306" t="str">
        <f>IF(改造舰娘!$AT107="","",改造舰娘!$AT107)</f>
        <v>61厘米四连装氧气鱼雷</v>
      </c>
      <c r="AN111" s="306" t="str">
        <f>IF(改造舰娘!$AU107="","",改造舰娘!$AU107)</f>
        <v/>
      </c>
      <c r="AO111" s="306" t="str">
        <f>IF(改造舰娘!$AV107="","",改造舰娘!$AV107)</f>
        <v/>
      </c>
      <c r="AP111" s="307" t="str">
        <f>IF(改造舰娘!$AW107="","",改造舰娘!$AW107)</f>
        <v>协同作战(3级)：队伍中每一艘巡洋舰（包括自己），都为自己提供火力值加成6点，鱼雷值加成6点。</v>
      </c>
      <c r="AQ111" s="308" t="str">
        <f>IF(改造舰娘!$AX107="","",改造舰娘!$AX107)</f>
        <v/>
      </c>
      <c r="AR111" s="304">
        <f>IF(改造舰娘!$AY107="","",改造舰娘!$AY107)</f>
        <v>40</v>
      </c>
      <c r="AS111" s="304">
        <f>IF(改造舰娘!$AZ107="","",改造舰娘!$AZ107)</f>
        <v>65</v>
      </c>
      <c r="AT111" s="304">
        <f>IF(改造舰娘!$BA107="","",改造舰娘!$BA107)</f>
        <v>1.28</v>
      </c>
      <c r="AU111" s="304">
        <f>IF(改造舰娘!$BB107="","",改造舰娘!$BB107)</f>
        <v>2.4</v>
      </c>
      <c r="AV111" s="305">
        <f>IF((改造舰娘!$BG107+改造舰娘!$BK107*$C$4)=0,"",(改造舰娘!$BG107+改造舰娘!$BK107*$C$4))</f>
        <v>33</v>
      </c>
      <c r="AW111" s="304">
        <f>IF((改造舰娘!$BH107+改造舰娘!$BL107*$C$4)=0,"",(改造舰娘!$BH107+改造舰娘!$BL107*$C$4))</f>
        <v>49</v>
      </c>
      <c r="AX111" s="304">
        <f>IF((改造舰娘!$BI107+改造舰娘!$BM107*$C$4)=0,"",(改造舰娘!$BI107+改造舰娘!$BM107*$C$4))</f>
        <v>39</v>
      </c>
      <c r="AY111" s="303" t="str">
        <f>IF((改造舰娘!$BJ107+改造舰娘!$BN107*$C$4)=0,"",(改造舰娘!$BJ107+改造舰娘!$BN107*$C$4))</f>
        <v/>
      </c>
      <c r="AZ111" s="500">
        <f>IF(改造舰娘!BC107="","",改造舰娘!BC107)</f>
        <v>32</v>
      </c>
      <c r="BA111" s="500">
        <f>IF(改造舰娘!BD107="","",改造舰娘!BD107)</f>
        <v>17</v>
      </c>
      <c r="BB111" s="500">
        <f>IF(改造舰娘!BE107="","",改造舰娘!BE107)</f>
        <v>17</v>
      </c>
      <c r="BC111" s="498">
        <f>IF(改造舰娘!BF107="","",改造舰娘!BF107)</f>
        <v>14</v>
      </c>
      <c r="BD111" s="125" t="s">
        <v>1449</v>
      </c>
      <c r="BE111" s="339" t="b">
        <f>IF(改造舰娘!$BP107="","")</f>
        <v>0</v>
      </c>
      <c r="BF111" s="306" t="b">
        <f>IF(改造舰娘!$BQ107="","")</f>
        <v>0</v>
      </c>
      <c r="BG111" s="329" t="str">
        <f>IF(改造舰娘!$BR107="","")</f>
        <v/>
      </c>
      <c r="BH111" s="340" t="str">
        <f>IF(改造舰娘!$BS107="","")</f>
        <v/>
      </c>
      <c r="BU111" s="304">
        <f>IFERROR(VLOOKUP(AL111,装备!$B:$C,2,0),0)</f>
        <v>5</v>
      </c>
      <c r="BV111" s="304">
        <f>IFERROR(VLOOKUP($AL111,装备!$B:$Q,5,0),0)</f>
        <v>0</v>
      </c>
      <c r="BW111" s="304">
        <f>IFERROR(VLOOKUP($AL111,装备!$B:$Q,6,0),0)</f>
        <v>9</v>
      </c>
      <c r="BX111" s="304">
        <f>IFERROR(VLOOKUP($AL111,装备!$B:$Q,7,0),0)</f>
        <v>0</v>
      </c>
      <c r="BY111" s="304">
        <f>IFERROR(VLOOKUP($AL111,装备!$B:$Q,8,0),0)</f>
        <v>0</v>
      </c>
      <c r="BZ111" s="304">
        <f>IFERROR(VLOOKUP($AL111,装备!$B:$Q,9,0),0)</f>
        <v>0</v>
      </c>
      <c r="CA111" s="304">
        <f>IFERROR(VLOOKUP($AL111,装备!$B:$Q,10,0),0)</f>
        <v>0</v>
      </c>
      <c r="CB111" s="304">
        <f>IFERROR(VLOOKUP($AL111,装备!$B:$Q,11,0),0)</f>
        <v>2</v>
      </c>
      <c r="CC111" s="304" t="str">
        <f>IFERROR(VLOOKUP($AL111,装备!$B:$Q,12,0),0)</f>
        <v>中</v>
      </c>
      <c r="CD111" s="304">
        <f>IFERROR(VLOOKUP($AL111,装备!$B:$Q,13,0),0)</f>
        <v>0</v>
      </c>
      <c r="CE111" s="304">
        <f>IFERROR(VLOOKUP($AL111,装备!$B:$Q,14,0),0)</f>
        <v>0</v>
      </c>
      <c r="CF111" s="304">
        <f>IFERROR(VLOOKUP($AL111,装备!$B:$Q,16,0),0)</f>
        <v>3</v>
      </c>
      <c r="CG111" s="304">
        <f>IFERROR(VLOOKUP($AL111,装备!$B:$Q,5,0),0)</f>
        <v>0</v>
      </c>
      <c r="CH111" s="304">
        <f>IFERROR(VLOOKUP(AM111,装备!$B:$C,2,0),0)</f>
        <v>5</v>
      </c>
      <c r="CI111" s="304">
        <f>IFERROR(VLOOKUP($AM111,装备!$B:$Q,5,0),0)</f>
        <v>0</v>
      </c>
      <c r="CJ111" s="304">
        <f>IFERROR(VLOOKUP($AM111,装备!$B:$Q,6,0),0)</f>
        <v>0</v>
      </c>
      <c r="CK111" s="304">
        <f>IFERROR(VLOOKUP($AM111,装备!$B:$Q,7,0),0)</f>
        <v>0</v>
      </c>
      <c r="CL111" s="304">
        <f>IFERROR(VLOOKUP($AM111,装备!$B:$Q,8,0),0)</f>
        <v>10</v>
      </c>
      <c r="CM111" s="304">
        <f>IFERROR(VLOOKUP($AM111,装备!$B:$Q,9,0),0)</f>
        <v>0</v>
      </c>
      <c r="CN111" s="304">
        <f>IFERROR(VLOOKUP($AM111,装备!$B:$Q,10,0),0)</f>
        <v>0</v>
      </c>
      <c r="CO111" s="304">
        <f>IFERROR(VLOOKUP($AM111,装备!$B:$Q,11,0),0)</f>
        <v>1</v>
      </c>
      <c r="CP111" s="304" t="str">
        <f>IFERROR(VLOOKUP($AM111,装备!$B:$Q,12,0),0)</f>
        <v>无</v>
      </c>
      <c r="CQ111" s="304">
        <f>IFERROR(VLOOKUP($AM111,装备!$B:$Q,13,0),0)</f>
        <v>0</v>
      </c>
      <c r="CR111" s="304">
        <f>IFERROR(VLOOKUP($AM111,装备!$B:$Q,14,0),0)</f>
        <v>0</v>
      </c>
      <c r="CS111" s="304">
        <f>IFERROR(VLOOKUP($AM111,装备!$B:$Q,16,0),0)</f>
        <v>0</v>
      </c>
      <c r="CT111" s="304">
        <f>IFERROR(VLOOKUP($AM111,装备!$B:$Q,5,0),0)</f>
        <v>0</v>
      </c>
      <c r="CU111" s="304">
        <f>IFERROR(VLOOKUP(AN111,装备!$B:$C,2,0),0)</f>
        <v>0</v>
      </c>
      <c r="CV111" s="304">
        <f>IFERROR(VLOOKUP($AN111,装备!$B:$Q,5,0),0)</f>
        <v>0</v>
      </c>
      <c r="CW111" s="304">
        <f>IFERROR(VLOOKUP($AN111,装备!$B:$Q,6,0),0)</f>
        <v>0</v>
      </c>
      <c r="CX111" s="304">
        <f>IFERROR(VLOOKUP($AN111,装备!$B:$Q,7,0),0)</f>
        <v>0</v>
      </c>
      <c r="CY111" s="304">
        <f>IFERROR(VLOOKUP($AN111,装备!$B:$Q,8,0),0)</f>
        <v>0</v>
      </c>
      <c r="CZ111" s="304">
        <f>IFERROR(VLOOKUP($AN111,装备!$B:$Q,9,0),0)</f>
        <v>0</v>
      </c>
      <c r="DA111" s="304">
        <f>IFERROR(VLOOKUP($AN111,装备!$B:$Q,10,0),0)</f>
        <v>0</v>
      </c>
      <c r="DB111" s="304">
        <f>IFERROR(VLOOKUP($AN111,装备!$B:$Q,11,0),0)</f>
        <v>0</v>
      </c>
      <c r="DC111" s="304">
        <f>IFERROR(VLOOKUP($AN111,装备!$B:$Q,12,0),0)</f>
        <v>0</v>
      </c>
      <c r="DD111" s="304">
        <f>IFERROR(VLOOKUP($AN111,装备!$B:$Q,13,0),0)</f>
        <v>0</v>
      </c>
      <c r="DE111" s="304">
        <f>IFERROR(VLOOKUP($AN111,装备!$B:$Q,14,0),0)</f>
        <v>0</v>
      </c>
      <c r="DF111" s="304">
        <f>IFERROR(VLOOKUP($AN111,装备!$B:$Q,16,0),0)</f>
        <v>0</v>
      </c>
      <c r="DG111" s="304">
        <f>IFERROR(VLOOKUP($AN111,装备!$B:$Q,5,0),0)</f>
        <v>0</v>
      </c>
      <c r="DH111" s="304">
        <f>IFERROR(VLOOKUP(AO111,装备!$B:$C,2,0),0)</f>
        <v>0</v>
      </c>
      <c r="DI111" s="304">
        <f>IFERROR(VLOOKUP($AO111,装备!$B:$Q,5,0),0)</f>
        <v>0</v>
      </c>
      <c r="DJ111" s="304">
        <f>IFERROR(VLOOKUP($AO111,装备!$B:$Q,6,0),0)</f>
        <v>0</v>
      </c>
      <c r="DK111" s="304">
        <f>IFERROR(VLOOKUP($AO111,装备!$B:$Q,7,0),0)</f>
        <v>0</v>
      </c>
      <c r="DL111" s="304">
        <f>IFERROR(VLOOKUP($AO111,装备!$B:$Q,8,0),0)</f>
        <v>0</v>
      </c>
      <c r="DM111" s="304">
        <f>IFERROR(VLOOKUP($AO111,装备!$B:$Q,9,0),0)</f>
        <v>0</v>
      </c>
      <c r="DN111" s="304">
        <f>IFERROR(VLOOKUP($AO111,装备!$B:$Q,10,0),0)</f>
        <v>0</v>
      </c>
      <c r="DO111" s="304">
        <f>IFERROR(VLOOKUP($AO111,装备!$B:$Q,11,0),0)</f>
        <v>0</v>
      </c>
      <c r="DP111" s="304">
        <f>IFERROR(VLOOKUP($AO111,装备!$B:$Q,12,0),0)</f>
        <v>0</v>
      </c>
      <c r="DQ111" s="304">
        <f>IFERROR(VLOOKUP($AO111,装备!$B:$Q,13,0),0)</f>
        <v>0</v>
      </c>
      <c r="DR111" s="304">
        <f>IFERROR(VLOOKUP($AO111,装备!$B:$Q,14,0),0)</f>
        <v>0</v>
      </c>
      <c r="DS111" s="304">
        <f>IFERROR(VLOOKUP($AO111,装备!$B:$Q,16,0),0)</f>
        <v>0</v>
      </c>
      <c r="DT111" s="304">
        <f>IFERROR(VLOOKUP($AO111,装备!$B:$Q,5,0),0)</f>
        <v>0</v>
      </c>
    </row>
    <row r="112" spans="1:124" ht="40.5">
      <c r="A112" s="301">
        <f>改造舰娘!$A108</f>
        <v>11013312</v>
      </c>
      <c r="B112" s="354" t="s">
        <v>186</v>
      </c>
      <c r="C112" s="323"/>
      <c r="D112" s="323">
        <f t="shared" si="1"/>
        <v>110</v>
      </c>
      <c r="E112" s="303">
        <f>改造舰娘!$C108</f>
        <v>4</v>
      </c>
      <c r="F112" s="304" t="str">
        <f>改造舰娘!$D108</f>
        <v>重巡</v>
      </c>
      <c r="G112" s="304" t="str">
        <f>改造舰娘!$E108</f>
        <v>中型</v>
      </c>
      <c r="H112" s="304" t="str">
        <f>改造舰娘!$F108</f>
        <v>护卫舰</v>
      </c>
      <c r="I112" s="452">
        <f>改造舰娘!$AR108</f>
        <v>4</v>
      </c>
      <c r="J112" s="304" t="str">
        <f>改造舰娘!$G108</f>
        <v>日本</v>
      </c>
      <c r="K112" s="312">
        <f>改造舰娘!$H108+(BV112+CI112+CV112+DI112)*$C$2</f>
        <v>47</v>
      </c>
      <c r="L112" s="304">
        <f>改造舰娘!$I108</f>
        <v>1</v>
      </c>
      <c r="M112" s="304">
        <f>改造舰娘!$J108</f>
        <v>3</v>
      </c>
      <c r="N112" s="518">
        <f>改造舰娘!$K108</f>
        <v>2</v>
      </c>
      <c r="O112" s="304">
        <f>改造舰娘!$L108+((CE112+CR112+DE112+DR112)*$C$2)</f>
        <v>20</v>
      </c>
      <c r="P112" s="304" t="str">
        <f>IF($C$2=1,(IF(ISERROR(FIND("超长",改造舰娘!$M108&amp;CC112&amp;CP112&amp;DC112&amp;DP112,1)),IF(ISERROR(FIND("长",改造舰娘!$M108&amp;CC112&amp;CP112&amp;DC112&amp;DP112,1)),IF(ISERROR(FIND("中",改造舰娘!$M108&amp;CC112&amp;CP112&amp;DC112&amp;DP112,1)),IF(ISERROR(FIND("短",改造舰娘!$M108&amp;CC112&amp;CP112&amp;DC112&amp;DP112,1)),IF(ISERROR(FIND("无",改造舰娘!$M108&amp;CC112&amp;CP112&amp;DC112&amp;DP112,1)),0,"无"),"短"),"中"),"长"),"超长")),改造舰娘!$M108)</f>
        <v>中</v>
      </c>
      <c r="Q112" s="303">
        <f>改造舰娘!$N108</f>
        <v>35</v>
      </c>
      <c r="R112" s="304">
        <f>(改造舰娘!$P108)+(改造舰娘!$Q108)*$C$3+((BW112+CJ112+CW112+DJ112)*$C$2)</f>
        <v>57</v>
      </c>
      <c r="S112" s="304">
        <f>(改造舰娘!$R108)+(改造舰娘!$S108)*$C$3+((BY112+CL112+CY112+DL112)*$C$2)</f>
        <v>68</v>
      </c>
      <c r="T112" s="304">
        <f>(改造舰娘!$T108)+(改造舰娘!$U108)*$C$3+((BX112+CK112+CX112+DK112)*$C$2)</f>
        <v>49</v>
      </c>
      <c r="U112" s="304">
        <f>(改造舰娘!$V108)+(改造舰娘!$W108)*$C$3+((CG112+CT112+DG112+DT112)*$C$2)</f>
        <v>59</v>
      </c>
      <c r="V112" s="305">
        <f>INT((((改造舰娘!$Y108)-(改造舰娘!$X108))*(((IF(D112=0,C112,D112))-1)/99))+改造舰娘!$X108)+((CB112+CO112+DB112+DO112)*$C$2)</f>
        <v>97</v>
      </c>
      <c r="W112" s="304">
        <f>INT((((改造舰娘!$AA108)-(改造舰娘!$Z108))*(((IF(D112=0,C112,D112))-1)/99))+改造舰娘!$Z108)+((CD112+CQ112+DD112+DQ112)*$C$2)</f>
        <v>86</v>
      </c>
      <c r="X112" s="304">
        <f>INT((((改造舰娘!$AC108)-(改造舰娘!$AB108))*(((IF(D112=0,C112,D112))-1)/99))+改造舰娘!$AB108)+((CA112+CN112+DA112+DN112)*$C$2)</f>
        <v>49</v>
      </c>
      <c r="Y112" s="303">
        <f>INT((((改造舰娘!$AE108)-(改造舰娘!$AD108))*(((IF(D112=0,C112,D112))-1)/99))+改造舰娘!$AD108)+((BZ112+CM112+CZ112+DM112)*$C$2)</f>
        <v>0</v>
      </c>
      <c r="Z112" s="474">
        <f>IF(改造舰娘!$AF108=0,"",改造舰娘!$AF108)</f>
        <v>2</v>
      </c>
      <c r="AA112" s="304">
        <f>IF(改造舰娘!$AG108="","",改造舰娘!$AG108)</f>
        <v>2</v>
      </c>
      <c r="AB112" s="304">
        <f>IF(改造舰娘!$AH108="","",改造舰娘!$AH108)</f>
        <v>2</v>
      </c>
      <c r="AC112" s="304" t="str">
        <f>IF(改造舰娘!$AI108="","",改造舰娘!$AI108)</f>
        <v/>
      </c>
      <c r="AD112" s="304">
        <f>IF(改造舰娘!$AJ108="","",改造舰娘!$AJ108)</f>
        <v>6</v>
      </c>
      <c r="AE112" s="305">
        <f>IF(改造舰娘!$AK108="","",改造舰娘!$AK108)</f>
        <v>0</v>
      </c>
      <c r="AF112" s="304" t="str">
        <f>IF(改造舰娘!$AL108="","",改造舰娘!$AL108)</f>
        <v/>
      </c>
      <c r="AG112" s="304" t="str">
        <f>IF(改造舰娘!$AM108="","",改造舰娘!$AM108)</f>
        <v/>
      </c>
      <c r="AH112" s="304" t="str">
        <f>IF(改造舰娘!$AN108="","",改造舰娘!$AN108)</f>
        <v/>
      </c>
      <c r="AI112" s="304" t="str">
        <f>IF(改造舰娘!$AO108="","",改造舰娘!$AO108)</f>
        <v/>
      </c>
      <c r="AJ112" s="304" t="str">
        <f>IF(改造舰娘!$AP108="","",改造舰娘!$AP108)</f>
        <v/>
      </c>
      <c r="AK112" s="303" t="str">
        <f>IF(改造舰娘!$AQ108="","",改造舰娘!$AQ108)</f>
        <v/>
      </c>
      <c r="AL112" s="306" t="str">
        <f>IF(改造舰娘!$AS108="","",改造舰娘!$AS108)</f>
        <v>J国暂称20.3厘米连装炮3号炮</v>
      </c>
      <c r="AM112" s="306" t="str">
        <f>IF(改造舰娘!$AT108="","",改造舰娘!$AT108)</f>
        <v>61厘米四连装氧气鱼雷</v>
      </c>
      <c r="AN112" s="306" t="str">
        <f>IF(改造舰娘!$AU108="","",改造舰娘!$AU108)</f>
        <v/>
      </c>
      <c r="AO112" s="306" t="str">
        <f>IF(改造舰娘!$AV108="","",改造舰娘!$AV108)</f>
        <v/>
      </c>
      <c r="AP112" s="307" t="str">
        <f>IF(改造舰娘!$AW108="","",改造舰娘!$AW108)</f>
        <v>萨沃海战(3级)：如果敌方单位中存在昆西，则青叶全阶段优先攻击昆西。当敌方单位没有昆西的情况下，闭幕雷击阶段，35%概率将目标变成旗舰。增加自身鱼雷值20点。</v>
      </c>
      <c r="AQ112" s="308" t="str">
        <f>IF(改造舰娘!$AX108="","",改造舰娘!$AX108)</f>
        <v/>
      </c>
      <c r="AR112" s="304">
        <f>IF(改造舰娘!$AY108="","",改造舰娘!$AY108)</f>
        <v>40</v>
      </c>
      <c r="AS112" s="304">
        <f>IF(改造舰娘!$AZ108="","",改造舰娘!$AZ108)</f>
        <v>65</v>
      </c>
      <c r="AT112" s="304">
        <f>IF(改造舰娘!$BA108="","",改造舰娘!$BA108)</f>
        <v>1.28</v>
      </c>
      <c r="AU112" s="304">
        <f>IF(改造舰娘!$BB108="","",改造舰娘!$BB108)</f>
        <v>2.4</v>
      </c>
      <c r="AV112" s="305">
        <f>IF((改造舰娘!$BG108+改造舰娘!$BK108*$C$4)=0,"",(改造舰娘!$BG108+改造舰娘!$BK108*$C$4))</f>
        <v>33</v>
      </c>
      <c r="AW112" s="304">
        <f>IF((改造舰娘!$BH108+改造舰娘!$BL108*$C$4)=0,"",(改造舰娘!$BH108+改造舰娘!$BL108*$C$4))</f>
        <v>49</v>
      </c>
      <c r="AX112" s="304">
        <f>IF((改造舰娘!$BI108+改造舰娘!$BM108*$C$4)=0,"",(改造舰娘!$BI108+改造舰娘!$BM108*$C$4))</f>
        <v>39</v>
      </c>
      <c r="AY112" s="303" t="str">
        <f>IF((改造舰娘!$BJ108+改造舰娘!$BN108*$C$4)=0,"",(改造舰娘!$BJ108+改造舰娘!$BN108*$C$4))</f>
        <v/>
      </c>
      <c r="AZ112" s="500">
        <f>IF(改造舰娘!BC108="","",改造舰娘!BC108)</f>
        <v>32</v>
      </c>
      <c r="BA112" s="500">
        <f>IF(改造舰娘!BD108="","",改造舰娘!BD108)</f>
        <v>17</v>
      </c>
      <c r="BB112" s="500">
        <f>IF(改造舰娘!BE108="","",改造舰娘!BE108)</f>
        <v>17</v>
      </c>
      <c r="BC112" s="498">
        <f>IF(改造舰娘!BF108="","",改造舰娘!BF108)</f>
        <v>15</v>
      </c>
      <c r="BD112" s="125" t="s">
        <v>1450</v>
      </c>
      <c r="BE112" s="339" t="b">
        <f>IF(改造舰娘!$BP108="","")</f>
        <v>0</v>
      </c>
      <c r="BF112" s="306" t="b">
        <f>IF(改造舰娘!$BQ108="","")</f>
        <v>0</v>
      </c>
      <c r="BG112" s="329" t="str">
        <f>IF(改造舰娘!$BR108="","")</f>
        <v/>
      </c>
      <c r="BH112" s="340" t="str">
        <f>IF(改造舰娘!$BS108="","")</f>
        <v/>
      </c>
      <c r="BU112" s="304">
        <f>IFERROR(VLOOKUP(AL112,装备!$B:$C,2,0),0)</f>
        <v>5</v>
      </c>
      <c r="BV112" s="304">
        <f>IFERROR(VLOOKUP($AL112,装备!$B:$Q,5,0),0)</f>
        <v>0</v>
      </c>
      <c r="BW112" s="304">
        <f>IFERROR(VLOOKUP($AL112,装备!$B:$Q,6,0),0)</f>
        <v>9</v>
      </c>
      <c r="BX112" s="304">
        <f>IFERROR(VLOOKUP($AL112,装备!$B:$Q,7,0),0)</f>
        <v>0</v>
      </c>
      <c r="BY112" s="304">
        <f>IFERROR(VLOOKUP($AL112,装备!$B:$Q,8,0),0)</f>
        <v>0</v>
      </c>
      <c r="BZ112" s="304">
        <f>IFERROR(VLOOKUP($AL112,装备!$B:$Q,9,0),0)</f>
        <v>0</v>
      </c>
      <c r="CA112" s="304">
        <f>IFERROR(VLOOKUP($AL112,装备!$B:$Q,10,0),0)</f>
        <v>0</v>
      </c>
      <c r="CB112" s="304">
        <f>IFERROR(VLOOKUP($AL112,装备!$B:$Q,11,0),0)</f>
        <v>2</v>
      </c>
      <c r="CC112" s="304" t="str">
        <f>IFERROR(VLOOKUP($AL112,装备!$B:$Q,12,0),0)</f>
        <v>中</v>
      </c>
      <c r="CD112" s="304">
        <f>IFERROR(VLOOKUP($AL112,装备!$B:$Q,13,0),0)</f>
        <v>0</v>
      </c>
      <c r="CE112" s="304">
        <f>IFERROR(VLOOKUP($AL112,装备!$B:$Q,14,0),0)</f>
        <v>0</v>
      </c>
      <c r="CF112" s="304">
        <f>IFERROR(VLOOKUP($AL112,装备!$B:$Q,16,0),0)</f>
        <v>3</v>
      </c>
      <c r="CG112" s="304">
        <f>IFERROR(VLOOKUP($AL112,装备!$B:$Q,5,0),0)</f>
        <v>0</v>
      </c>
      <c r="CH112" s="304">
        <f>IFERROR(VLOOKUP(AM112,装备!$B:$C,2,0),0)</f>
        <v>5</v>
      </c>
      <c r="CI112" s="304">
        <f>IFERROR(VLOOKUP($AM112,装备!$B:$Q,5,0),0)</f>
        <v>0</v>
      </c>
      <c r="CJ112" s="304">
        <f>IFERROR(VLOOKUP($AM112,装备!$B:$Q,6,0),0)</f>
        <v>0</v>
      </c>
      <c r="CK112" s="304">
        <f>IFERROR(VLOOKUP($AM112,装备!$B:$Q,7,0),0)</f>
        <v>0</v>
      </c>
      <c r="CL112" s="304">
        <f>IFERROR(VLOOKUP($AM112,装备!$B:$Q,8,0),0)</f>
        <v>10</v>
      </c>
      <c r="CM112" s="304">
        <f>IFERROR(VLOOKUP($AM112,装备!$B:$Q,9,0),0)</f>
        <v>0</v>
      </c>
      <c r="CN112" s="304">
        <f>IFERROR(VLOOKUP($AM112,装备!$B:$Q,10,0),0)</f>
        <v>0</v>
      </c>
      <c r="CO112" s="304">
        <f>IFERROR(VLOOKUP($AM112,装备!$B:$Q,11,0),0)</f>
        <v>1</v>
      </c>
      <c r="CP112" s="304" t="str">
        <f>IFERROR(VLOOKUP($AM112,装备!$B:$Q,12,0),0)</f>
        <v>无</v>
      </c>
      <c r="CQ112" s="304">
        <f>IFERROR(VLOOKUP($AM112,装备!$B:$Q,13,0),0)</f>
        <v>0</v>
      </c>
      <c r="CR112" s="304">
        <f>IFERROR(VLOOKUP($AM112,装备!$B:$Q,14,0),0)</f>
        <v>0</v>
      </c>
      <c r="CS112" s="304">
        <f>IFERROR(VLOOKUP($AM112,装备!$B:$Q,16,0),0)</f>
        <v>0</v>
      </c>
      <c r="CT112" s="304">
        <f>IFERROR(VLOOKUP($AM112,装备!$B:$Q,5,0),0)</f>
        <v>0</v>
      </c>
      <c r="CU112" s="304">
        <f>IFERROR(VLOOKUP(AN112,装备!$B:$C,2,0),0)</f>
        <v>0</v>
      </c>
      <c r="CV112" s="304">
        <f>IFERROR(VLOOKUP($AN112,装备!$B:$Q,5,0),0)</f>
        <v>0</v>
      </c>
      <c r="CW112" s="304">
        <f>IFERROR(VLOOKUP($AN112,装备!$B:$Q,6,0),0)</f>
        <v>0</v>
      </c>
      <c r="CX112" s="304">
        <f>IFERROR(VLOOKUP($AN112,装备!$B:$Q,7,0),0)</f>
        <v>0</v>
      </c>
      <c r="CY112" s="304">
        <f>IFERROR(VLOOKUP($AN112,装备!$B:$Q,8,0),0)</f>
        <v>0</v>
      </c>
      <c r="CZ112" s="304">
        <f>IFERROR(VLOOKUP($AN112,装备!$B:$Q,9,0),0)</f>
        <v>0</v>
      </c>
      <c r="DA112" s="304">
        <f>IFERROR(VLOOKUP($AN112,装备!$B:$Q,10,0),0)</f>
        <v>0</v>
      </c>
      <c r="DB112" s="304">
        <f>IFERROR(VLOOKUP($AN112,装备!$B:$Q,11,0),0)</f>
        <v>0</v>
      </c>
      <c r="DC112" s="304">
        <f>IFERROR(VLOOKUP($AN112,装备!$B:$Q,12,0),0)</f>
        <v>0</v>
      </c>
      <c r="DD112" s="304">
        <f>IFERROR(VLOOKUP($AN112,装备!$B:$Q,13,0),0)</f>
        <v>0</v>
      </c>
      <c r="DE112" s="304">
        <f>IFERROR(VLOOKUP($AN112,装备!$B:$Q,14,0),0)</f>
        <v>0</v>
      </c>
      <c r="DF112" s="304">
        <f>IFERROR(VLOOKUP($AN112,装备!$B:$Q,16,0),0)</f>
        <v>0</v>
      </c>
      <c r="DG112" s="304">
        <f>IFERROR(VLOOKUP($AN112,装备!$B:$Q,5,0),0)</f>
        <v>0</v>
      </c>
      <c r="DH112" s="304">
        <f>IFERROR(VLOOKUP(AO112,装备!$B:$C,2,0),0)</f>
        <v>0</v>
      </c>
      <c r="DI112" s="304">
        <f>IFERROR(VLOOKUP($AO112,装备!$B:$Q,5,0),0)</f>
        <v>0</v>
      </c>
      <c r="DJ112" s="304">
        <f>IFERROR(VLOOKUP($AO112,装备!$B:$Q,6,0),0)</f>
        <v>0</v>
      </c>
      <c r="DK112" s="304">
        <f>IFERROR(VLOOKUP($AO112,装备!$B:$Q,7,0),0)</f>
        <v>0</v>
      </c>
      <c r="DL112" s="304">
        <f>IFERROR(VLOOKUP($AO112,装备!$B:$Q,8,0),0)</f>
        <v>0</v>
      </c>
      <c r="DM112" s="304">
        <f>IFERROR(VLOOKUP($AO112,装备!$B:$Q,9,0),0)</f>
        <v>0</v>
      </c>
      <c r="DN112" s="304">
        <f>IFERROR(VLOOKUP($AO112,装备!$B:$Q,10,0),0)</f>
        <v>0</v>
      </c>
      <c r="DO112" s="304">
        <f>IFERROR(VLOOKUP($AO112,装备!$B:$Q,11,0),0)</f>
        <v>0</v>
      </c>
      <c r="DP112" s="304">
        <f>IFERROR(VLOOKUP($AO112,装备!$B:$Q,12,0),0)</f>
        <v>0</v>
      </c>
      <c r="DQ112" s="304">
        <f>IFERROR(VLOOKUP($AO112,装备!$B:$Q,13,0),0)</f>
        <v>0</v>
      </c>
      <c r="DR112" s="304">
        <f>IFERROR(VLOOKUP($AO112,装备!$B:$Q,14,0),0)</f>
        <v>0</v>
      </c>
      <c r="DS112" s="304">
        <f>IFERROR(VLOOKUP($AO112,装备!$B:$Q,16,0),0)</f>
        <v>0</v>
      </c>
      <c r="DT112" s="304">
        <f>IFERROR(VLOOKUP($AO112,装备!$B:$Q,5,0),0)</f>
        <v>0</v>
      </c>
    </row>
    <row r="113" spans="1:124" ht="27">
      <c r="A113" s="301">
        <f>改造舰娘!$A109</f>
        <v>11013512</v>
      </c>
      <c r="B113" s="354" t="s">
        <v>188</v>
      </c>
      <c r="C113" s="323"/>
      <c r="D113" s="323">
        <f t="shared" si="1"/>
        <v>110</v>
      </c>
      <c r="E113" s="303">
        <f>改造舰娘!$C109</f>
        <v>4</v>
      </c>
      <c r="F113" s="304" t="str">
        <f>改造舰娘!$D109</f>
        <v>重巡</v>
      </c>
      <c r="G113" s="304" t="str">
        <f>改造舰娘!$E109</f>
        <v>中型</v>
      </c>
      <c r="H113" s="304" t="str">
        <f>改造舰娘!$F109</f>
        <v>护卫舰</v>
      </c>
      <c r="I113" s="452">
        <f>改造舰娘!$AR109</f>
        <v>4</v>
      </c>
      <c r="J113" s="304" t="str">
        <f>改造舰娘!$G109</f>
        <v>英国</v>
      </c>
      <c r="K113" s="312">
        <f>改造舰娘!$H109+(BV113+CI113+CV113+DI113)*$C$2</f>
        <v>60</v>
      </c>
      <c r="L113" s="304">
        <f>改造舰娘!$I109</f>
        <v>0</v>
      </c>
      <c r="M113" s="304">
        <f>改造舰娘!$J109</f>
        <v>3</v>
      </c>
      <c r="N113" s="518">
        <f>改造舰娘!$K109</f>
        <v>3</v>
      </c>
      <c r="O113" s="304">
        <f>改造舰娘!$L109+((CE113+CR113+DE113+DR113)*$C$2)</f>
        <v>13</v>
      </c>
      <c r="P113" s="304" t="str">
        <f>IF($C$2=1,(IF(ISERROR(FIND("超长",改造舰娘!$M109&amp;CC113&amp;CP113&amp;DC113&amp;DP113,1)),IF(ISERROR(FIND("长",改造舰娘!$M109&amp;CC113&amp;CP113&amp;DC113&amp;DP113,1)),IF(ISERROR(FIND("中",改造舰娘!$M109&amp;CC113&amp;CP113&amp;DC113&amp;DP113,1)),IF(ISERROR(FIND("短",改造舰娘!$M109&amp;CC113&amp;CP113&amp;DC113&amp;DP113,1)),IF(ISERROR(FIND("无",改造舰娘!$M109&amp;CC113&amp;CP113&amp;DC113&amp;DP113,1)),0,"无"),"短"),"中"),"长"),"超长")),改造舰娘!$M109)</f>
        <v>中</v>
      </c>
      <c r="Q113" s="303">
        <f>改造舰娘!$N109</f>
        <v>32.5</v>
      </c>
      <c r="R113" s="304">
        <f>(改造舰娘!$P109)+(改造舰娘!$Q109)*$C$3+((BW113+CJ113+CW113+DJ113)*$C$2)</f>
        <v>65</v>
      </c>
      <c r="S113" s="304">
        <f>(改造舰娘!$R109)+(改造舰娘!$S109)*$C$3+((BY113+CL113+CY113+DL113)*$C$2)</f>
        <v>60</v>
      </c>
      <c r="T113" s="304">
        <f>(改造舰娘!$T109)+(改造舰娘!$U109)*$C$3+((BX113+CK113+CX113+DK113)*$C$2)</f>
        <v>50</v>
      </c>
      <c r="U113" s="304">
        <f>(改造舰娘!$V109)+(改造舰娘!$W109)*$C$3+((CG113+CT113+DG113+DT113)*$C$2)</f>
        <v>79</v>
      </c>
      <c r="V113" s="305">
        <f>INT((((改造舰娘!$Y109)-(改造舰娘!$X109))*(((IF(D113=0,C113,D113))-1)/99))+改造舰娘!$X109)+((CB113+CO113+DB113+DO113)*$C$2)</f>
        <v>97</v>
      </c>
      <c r="W113" s="304">
        <f>INT((((改造舰娘!$AA109)-(改造舰娘!$Z109))*(((IF(D113=0,C113,D113))-1)/99))+改造舰娘!$Z109)+((CD113+CQ113+DD113+DQ113)*$C$2)</f>
        <v>83</v>
      </c>
      <c r="X113" s="304">
        <f>INT((((改造舰娘!$AC109)-(改造舰娘!$AB109))*(((IF(D113=0,C113,D113))-1)/99))+改造舰娘!$AB109)+((CA113+CN113+DA113+DN113)*$C$2)</f>
        <v>63</v>
      </c>
      <c r="Y113" s="303">
        <f>INT((((改造舰娘!$AE109)-(改造舰娘!$AD109))*(((IF(D113=0,C113,D113))-1)/99))+改造舰娘!$AD109)+((BZ113+CM113+CZ113+DM113)*$C$2)</f>
        <v>0</v>
      </c>
      <c r="Z113" s="474" t="str">
        <f>IF(改造舰娘!$AF109=0,"",改造舰娘!$AF109)</f>
        <v/>
      </c>
      <c r="AA113" s="304" t="str">
        <f>IF(改造舰娘!$AG109="","",改造舰娘!$AG109)</f>
        <v/>
      </c>
      <c r="AB113" s="304" t="str">
        <f>IF(改造舰娘!$AH109="","",改造舰娘!$AH109)</f>
        <v/>
      </c>
      <c r="AC113" s="304" t="str">
        <f>IF(改造舰娘!$AI109="","",改造舰娘!$AI109)</f>
        <v/>
      </c>
      <c r="AD113" s="304">
        <f>IF(改造舰娘!$AJ109="","",改造舰娘!$AJ109)</f>
        <v>0</v>
      </c>
      <c r="AE113" s="305">
        <f>IF(改造舰娘!$AK109="","",改造舰娘!$AK109)</f>
        <v>0</v>
      </c>
      <c r="AF113" s="304" t="str">
        <f>IF(改造舰娘!$AL109="","",改造舰娘!$AL109)</f>
        <v/>
      </c>
      <c r="AG113" s="304" t="str">
        <f>IF(改造舰娘!$AM109="","",改造舰娘!$AM109)</f>
        <v/>
      </c>
      <c r="AH113" s="304" t="str">
        <f>IF(改造舰娘!$AN109="","",改造舰娘!$AN109)</f>
        <v/>
      </c>
      <c r="AI113" s="304" t="str">
        <f>IF(改造舰娘!$AO109="","",改造舰娘!$AO109)</f>
        <v/>
      </c>
      <c r="AJ113" s="304" t="str">
        <f>IF(改造舰娘!$AP109="","",改造舰娘!$AP109)</f>
        <v/>
      </c>
      <c r="AK113" s="303" t="str">
        <f>IF(改造舰娘!$AQ109="","",改造舰娘!$AQ109)</f>
        <v/>
      </c>
      <c r="AL113" s="306" t="str">
        <f>IF(改造舰娘!$AS109="","",改造舰娘!$AS109)</f>
        <v>E国双联8英寸炮</v>
      </c>
      <c r="AM113" s="306" t="str">
        <f>IF(改造舰娘!$AT109="","",改造舰娘!$AT109)</f>
        <v>改良型对海雷达</v>
      </c>
      <c r="AN113" s="306" t="str">
        <f>IF(改造舰娘!$AU109="","",改造舰娘!$AU109)</f>
        <v/>
      </c>
      <c r="AO113" s="306" t="str">
        <f>IF(改造舰娘!$AV109="","",改造舰娘!$AV109)</f>
        <v/>
      </c>
      <c r="AP113" s="307" t="str">
        <f>IF(改造舰娘!$AW109="","",改造舰娘!$AW109)</f>
        <v>过度击穿(3级)：30%概率发动，将单次高于5点的伤害降低为5点。</v>
      </c>
      <c r="AQ113" s="308" t="str">
        <f>IF(改造舰娘!$AX109="","",改造舰娘!$AX109)</f>
        <v/>
      </c>
      <c r="AR113" s="304">
        <f>IF(改造舰娘!$AY109="","",改造舰娘!$AY109)</f>
        <v>35</v>
      </c>
      <c r="AS113" s="304">
        <f>IF(改造舰娘!$AZ109="","",改造舰娘!$AZ109)</f>
        <v>70</v>
      </c>
      <c r="AT113" s="304">
        <f>IF(改造舰娘!$BA109="","",改造舰娘!$BA109)</f>
        <v>1.28</v>
      </c>
      <c r="AU113" s="304">
        <f>IF(改造舰娘!$BB109="","",改造舰娘!$BB109)</f>
        <v>2.4</v>
      </c>
      <c r="AV113" s="305">
        <f>IF((改造舰娘!$BG109+改造舰娘!$BK109*$C$4)=0,"",(改造舰娘!$BG109+改造舰娘!$BK109*$C$4))</f>
        <v>30</v>
      </c>
      <c r="AW113" s="304">
        <f>IF((改造舰娘!$BH109+改造舰娘!$BL109*$C$4)=0,"",(改造舰娘!$BH109+改造舰娘!$BL109*$C$4))</f>
        <v>43</v>
      </c>
      <c r="AX113" s="304">
        <f>IF((改造舰娘!$BI109+改造舰娘!$BM109*$C$4)=0,"",(改造舰娘!$BI109+改造舰娘!$BM109*$C$4))</f>
        <v>58</v>
      </c>
      <c r="AY113" s="303">
        <f>IF((改造舰娘!$BJ109+改造舰娘!$BN109*$C$4)=0,"",(改造舰娘!$BJ109+改造舰娘!$BN109*$C$4))</f>
        <v>25</v>
      </c>
      <c r="AZ113" s="500">
        <f>IF(改造舰娘!BC109="","",改造舰娘!BC109)</f>
        <v>44</v>
      </c>
      <c r="BA113" s="500">
        <f>IF(改造舰娘!BD109="","",改造舰娘!BD109)</f>
        <v>10</v>
      </c>
      <c r="BB113" s="500">
        <f>IF(改造舰娘!BE109="","",改造舰娘!BE109)</f>
        <v>18</v>
      </c>
      <c r="BC113" s="498">
        <f>IF(改造舰娘!BF109="","",改造舰娘!BF109)</f>
        <v>38</v>
      </c>
      <c r="BD113" s="125" t="s">
        <v>1452</v>
      </c>
      <c r="BE113" s="339" t="b">
        <f>IF(改造舰娘!$BP109="","")</f>
        <v>0</v>
      </c>
      <c r="BF113" s="306" t="b">
        <f>IF(改造舰娘!$BQ109="","")</f>
        <v>0</v>
      </c>
      <c r="BG113" s="329" t="str">
        <f>IF(改造舰娘!$BR109="","")</f>
        <v/>
      </c>
      <c r="BH113" s="340" t="str">
        <f>IF(改造舰娘!$BS109="","")</f>
        <v/>
      </c>
      <c r="BU113" s="304">
        <f>IFERROR(VLOOKUP(AL113,装备!$B:$C,2,0),0)</f>
        <v>3</v>
      </c>
      <c r="BV113" s="304">
        <f>IFERROR(VLOOKUP($AL113,装备!$B:$Q,5,0),0)</f>
        <v>0</v>
      </c>
      <c r="BW113" s="304">
        <f>IFERROR(VLOOKUP($AL113,装备!$B:$Q,6,0),0)</f>
        <v>9</v>
      </c>
      <c r="BX113" s="304">
        <f>IFERROR(VLOOKUP($AL113,装备!$B:$Q,7,0),0)</f>
        <v>0</v>
      </c>
      <c r="BY113" s="304">
        <f>IFERROR(VLOOKUP($AL113,装备!$B:$Q,8,0),0)</f>
        <v>0</v>
      </c>
      <c r="BZ113" s="304">
        <f>IFERROR(VLOOKUP($AL113,装备!$B:$Q,9,0),0)</f>
        <v>0</v>
      </c>
      <c r="CA113" s="304">
        <f>IFERROR(VLOOKUP($AL113,装备!$B:$Q,10,0),0)</f>
        <v>0</v>
      </c>
      <c r="CB113" s="304">
        <f>IFERROR(VLOOKUP($AL113,装备!$B:$Q,11,0),0)</f>
        <v>0</v>
      </c>
      <c r="CC113" s="304" t="str">
        <f>IFERROR(VLOOKUP($AL113,装备!$B:$Q,12,0),0)</f>
        <v>中</v>
      </c>
      <c r="CD113" s="304">
        <f>IFERROR(VLOOKUP($AL113,装备!$B:$Q,13,0),0)</f>
        <v>0</v>
      </c>
      <c r="CE113" s="304">
        <f>IFERROR(VLOOKUP($AL113,装备!$B:$Q,14,0),0)</f>
        <v>0</v>
      </c>
      <c r="CF113" s="304">
        <f>IFERROR(VLOOKUP($AL113,装备!$B:$Q,16,0),0)</f>
        <v>0</v>
      </c>
      <c r="CG113" s="304">
        <f>IFERROR(VLOOKUP($AL113,装备!$B:$Q,5,0),0)</f>
        <v>0</v>
      </c>
      <c r="CH113" s="304">
        <f>IFERROR(VLOOKUP(AM113,装备!$B:$C,2,0),0)</f>
        <v>4</v>
      </c>
      <c r="CI113" s="304">
        <f>IFERROR(VLOOKUP($AM113,装备!$B:$Q,5,0),0)</f>
        <v>0</v>
      </c>
      <c r="CJ113" s="304">
        <f>IFERROR(VLOOKUP($AM113,装备!$B:$Q,6,0),0)</f>
        <v>0</v>
      </c>
      <c r="CK113" s="304">
        <f>IFERROR(VLOOKUP($AM113,装备!$B:$Q,7,0),0)</f>
        <v>0</v>
      </c>
      <c r="CL113" s="304">
        <f>IFERROR(VLOOKUP($AM113,装备!$B:$Q,8,0),0)</f>
        <v>0</v>
      </c>
      <c r="CM113" s="304">
        <f>IFERROR(VLOOKUP($AM113,装备!$B:$Q,9,0),0)</f>
        <v>0</v>
      </c>
      <c r="CN113" s="304">
        <f>IFERROR(VLOOKUP($AM113,装备!$B:$Q,10,0),0)</f>
        <v>7</v>
      </c>
      <c r="CO113" s="304">
        <f>IFERROR(VLOOKUP($AM113,装备!$B:$Q,11,0),0)</f>
        <v>5</v>
      </c>
      <c r="CP113" s="304" t="str">
        <f>IFERROR(VLOOKUP($AM113,装备!$B:$Q,12,0),0)</f>
        <v>无</v>
      </c>
      <c r="CQ113" s="304">
        <f>IFERROR(VLOOKUP($AM113,装备!$B:$Q,13,0),0)</f>
        <v>0</v>
      </c>
      <c r="CR113" s="304">
        <f>IFERROR(VLOOKUP($AM113,装备!$B:$Q,14,0),0)</f>
        <v>0</v>
      </c>
      <c r="CS113" s="304">
        <f>IFERROR(VLOOKUP($AM113,装备!$B:$Q,16,0),0)</f>
        <v>0</v>
      </c>
      <c r="CT113" s="304">
        <f>IFERROR(VLOOKUP($AM113,装备!$B:$Q,5,0),0)</f>
        <v>0</v>
      </c>
      <c r="CU113" s="304">
        <f>IFERROR(VLOOKUP(AN113,装备!$B:$C,2,0),0)</f>
        <v>0</v>
      </c>
      <c r="CV113" s="304">
        <f>IFERROR(VLOOKUP($AN113,装备!$B:$Q,5,0),0)</f>
        <v>0</v>
      </c>
      <c r="CW113" s="304">
        <f>IFERROR(VLOOKUP($AN113,装备!$B:$Q,6,0),0)</f>
        <v>0</v>
      </c>
      <c r="CX113" s="304">
        <f>IFERROR(VLOOKUP($AN113,装备!$B:$Q,7,0),0)</f>
        <v>0</v>
      </c>
      <c r="CY113" s="304">
        <f>IFERROR(VLOOKUP($AN113,装备!$B:$Q,8,0),0)</f>
        <v>0</v>
      </c>
      <c r="CZ113" s="304">
        <f>IFERROR(VLOOKUP($AN113,装备!$B:$Q,9,0),0)</f>
        <v>0</v>
      </c>
      <c r="DA113" s="304">
        <f>IFERROR(VLOOKUP($AN113,装备!$B:$Q,10,0),0)</f>
        <v>0</v>
      </c>
      <c r="DB113" s="304">
        <f>IFERROR(VLOOKUP($AN113,装备!$B:$Q,11,0),0)</f>
        <v>0</v>
      </c>
      <c r="DC113" s="304">
        <f>IFERROR(VLOOKUP($AN113,装备!$B:$Q,12,0),0)</f>
        <v>0</v>
      </c>
      <c r="DD113" s="304">
        <f>IFERROR(VLOOKUP($AN113,装备!$B:$Q,13,0),0)</f>
        <v>0</v>
      </c>
      <c r="DE113" s="304">
        <f>IFERROR(VLOOKUP($AN113,装备!$B:$Q,14,0),0)</f>
        <v>0</v>
      </c>
      <c r="DF113" s="304">
        <f>IFERROR(VLOOKUP($AN113,装备!$B:$Q,16,0),0)</f>
        <v>0</v>
      </c>
      <c r="DG113" s="304">
        <f>IFERROR(VLOOKUP($AN113,装备!$B:$Q,5,0),0)</f>
        <v>0</v>
      </c>
      <c r="DH113" s="304">
        <f>IFERROR(VLOOKUP(AO113,装备!$B:$C,2,0),0)</f>
        <v>0</v>
      </c>
      <c r="DI113" s="304">
        <f>IFERROR(VLOOKUP($AO113,装备!$B:$Q,5,0),0)</f>
        <v>0</v>
      </c>
      <c r="DJ113" s="304">
        <f>IFERROR(VLOOKUP($AO113,装备!$B:$Q,6,0),0)</f>
        <v>0</v>
      </c>
      <c r="DK113" s="304">
        <f>IFERROR(VLOOKUP($AO113,装备!$B:$Q,7,0),0)</f>
        <v>0</v>
      </c>
      <c r="DL113" s="304">
        <f>IFERROR(VLOOKUP($AO113,装备!$B:$Q,8,0),0)</f>
        <v>0</v>
      </c>
      <c r="DM113" s="304">
        <f>IFERROR(VLOOKUP($AO113,装备!$B:$Q,9,0),0)</f>
        <v>0</v>
      </c>
      <c r="DN113" s="304">
        <f>IFERROR(VLOOKUP($AO113,装备!$B:$Q,10,0),0)</f>
        <v>0</v>
      </c>
      <c r="DO113" s="304">
        <f>IFERROR(VLOOKUP($AO113,装备!$B:$Q,11,0),0)</f>
        <v>0</v>
      </c>
      <c r="DP113" s="304">
        <f>IFERROR(VLOOKUP($AO113,装备!$B:$Q,12,0),0)</f>
        <v>0</v>
      </c>
      <c r="DQ113" s="304">
        <f>IFERROR(VLOOKUP($AO113,装备!$B:$Q,13,0),0)</f>
        <v>0</v>
      </c>
      <c r="DR113" s="304">
        <f>IFERROR(VLOOKUP($AO113,装备!$B:$Q,14,0),0)</f>
        <v>0</v>
      </c>
      <c r="DS113" s="304">
        <f>IFERROR(VLOOKUP($AO113,装备!$B:$Q,16,0),0)</f>
        <v>0</v>
      </c>
      <c r="DT113" s="304">
        <f>IFERROR(VLOOKUP($AO113,装备!$B:$Q,5,0),0)</f>
        <v>0</v>
      </c>
    </row>
    <row r="114" spans="1:124" ht="27">
      <c r="A114" s="301">
        <f>改造舰娘!$A110</f>
        <v>11013612</v>
      </c>
      <c r="B114" s="354" t="s">
        <v>189</v>
      </c>
      <c r="C114" s="323"/>
      <c r="D114" s="323">
        <f t="shared" si="1"/>
        <v>110</v>
      </c>
      <c r="E114" s="303">
        <f>改造舰娘!$C110</f>
        <v>4</v>
      </c>
      <c r="F114" s="304" t="str">
        <f>改造舰娘!$D110</f>
        <v>重巡</v>
      </c>
      <c r="G114" s="304" t="str">
        <f>改造舰娘!$E110</f>
        <v>中型</v>
      </c>
      <c r="H114" s="304" t="str">
        <f>改造舰娘!$F110</f>
        <v>护卫舰</v>
      </c>
      <c r="I114" s="452">
        <f>改造舰娘!$AR110</f>
        <v>4</v>
      </c>
      <c r="J114" s="304" t="str">
        <f>改造舰娘!$G110</f>
        <v>英国</v>
      </c>
      <c r="K114" s="312">
        <f>改造舰娘!$H110+(BV114+CI114+CV114+DI114)*$C$2</f>
        <v>59</v>
      </c>
      <c r="L114" s="304">
        <f>改造舰娘!$I110</f>
        <v>1</v>
      </c>
      <c r="M114" s="304">
        <f>改造舰娘!$J110</f>
        <v>3</v>
      </c>
      <c r="N114" s="518">
        <f>改造舰娘!$K110</f>
        <v>3</v>
      </c>
      <c r="O114" s="304">
        <f>改造舰娘!$L110+((CE114+CR114+DE114+DR114)*$C$2)</f>
        <v>15</v>
      </c>
      <c r="P114" s="304" t="str">
        <f>IF($C$2=1,(IF(ISERROR(FIND("超长",改造舰娘!$M110&amp;CC114&amp;CP114&amp;DC114&amp;DP114,1)),IF(ISERROR(FIND("长",改造舰娘!$M110&amp;CC114&amp;CP114&amp;DC114&amp;DP114,1)),IF(ISERROR(FIND("中",改造舰娘!$M110&amp;CC114&amp;CP114&amp;DC114&amp;DP114,1)),IF(ISERROR(FIND("短",改造舰娘!$M110&amp;CC114&amp;CP114&amp;DC114&amp;DP114,1)),IF(ISERROR(FIND("无",改造舰娘!$M110&amp;CC114&amp;CP114&amp;DC114&amp;DP114,1)),0,"无"),"短"),"中"),"长"),"超长")),改造舰娘!$M110)</f>
        <v>中</v>
      </c>
      <c r="Q114" s="303">
        <f>改造舰娘!$N110</f>
        <v>32.5</v>
      </c>
      <c r="R114" s="304">
        <f>(改造舰娘!$P110)+(改造舰娘!$Q110)*$C$3+((BW114+CJ114+CW114+DJ114)*$C$2)</f>
        <v>64</v>
      </c>
      <c r="S114" s="304">
        <f>(改造舰娘!$R110)+(改造舰娘!$S110)*$C$3+((BY114+CL114+CY114+DL114)*$C$2)</f>
        <v>60</v>
      </c>
      <c r="T114" s="304">
        <f>(改造舰娘!$T110)+(改造舰娘!$U110)*$C$3+((BX114+CK114+CX114+DK114)*$C$2)</f>
        <v>45</v>
      </c>
      <c r="U114" s="304">
        <f>(改造舰娘!$V110)+(改造舰娘!$W110)*$C$3+((CG114+CT114+DG114+DT114)*$C$2)</f>
        <v>75</v>
      </c>
      <c r="V114" s="305">
        <f>INT((((改造舰娘!$Y110)-(改造舰娘!$X110))*(((IF(D114=0,C114,D114))-1)/99))+改造舰娘!$X110)+((CB114+CO114+DB114+DO114)*$C$2)</f>
        <v>97</v>
      </c>
      <c r="W114" s="304">
        <f>INT((((改造舰娘!$AA110)-(改造舰娘!$Z110))*(((IF(D114=0,C114,D114))-1)/99))+改造舰娘!$Z110)+((CD114+CQ114+DD114+DQ114)*$C$2)</f>
        <v>82</v>
      </c>
      <c r="X114" s="304">
        <f>INT((((改造舰娘!$AC110)-(改造舰娘!$AB110))*(((IF(D114=0,C114,D114))-1)/99))+改造舰娘!$AB110)+((CA114+CN114+DA114+DN114)*$C$2)</f>
        <v>62</v>
      </c>
      <c r="Y114" s="303">
        <f>INT((((改造舰娘!$AE110)-(改造舰娘!$AD110))*(((IF(D114=0,C114,D114))-1)/99))+改造舰娘!$AD110)+((BZ114+CM114+CZ114+DM114)*$C$2)</f>
        <v>0</v>
      </c>
      <c r="Z114" s="474" t="str">
        <f>IF(改造舰娘!$AF110=0,"",改造舰娘!$AF110)</f>
        <v/>
      </c>
      <c r="AA114" s="304" t="str">
        <f>IF(改造舰娘!$AG110="","",改造舰娘!$AG110)</f>
        <v/>
      </c>
      <c r="AB114" s="304" t="str">
        <f>IF(改造舰娘!$AH110="","",改造舰娘!$AH110)</f>
        <v/>
      </c>
      <c r="AC114" s="304" t="str">
        <f>IF(改造舰娘!$AI110="","",改造舰娘!$AI110)</f>
        <v/>
      </c>
      <c r="AD114" s="304">
        <f>IF(改造舰娘!$AJ110="","",改造舰娘!$AJ110)</f>
        <v>0</v>
      </c>
      <c r="AE114" s="305">
        <f>IF(改造舰娘!$AK110="","",改造舰娘!$AK110)</f>
        <v>0</v>
      </c>
      <c r="AF114" s="304" t="str">
        <f>IF(改造舰娘!$AL110="","",改造舰娘!$AL110)</f>
        <v/>
      </c>
      <c r="AG114" s="304" t="str">
        <f>IF(改造舰娘!$AM110="","",改造舰娘!$AM110)</f>
        <v/>
      </c>
      <c r="AH114" s="304" t="str">
        <f>IF(改造舰娘!$AN110="","",改造舰娘!$AN110)</f>
        <v/>
      </c>
      <c r="AI114" s="304" t="str">
        <f>IF(改造舰娘!$AO110="","",改造舰娘!$AO110)</f>
        <v/>
      </c>
      <c r="AJ114" s="304" t="str">
        <f>IF(改造舰娘!$AP110="","",改造舰娘!$AP110)</f>
        <v/>
      </c>
      <c r="AK114" s="303" t="str">
        <f>IF(改造舰娘!$AQ110="","",改造舰娘!$AQ110)</f>
        <v/>
      </c>
      <c r="AL114" s="306" t="str">
        <f>IF(改造舰娘!$AS110="","",改造舰娘!$AS110)</f>
        <v>E国双联8英寸炮</v>
      </c>
      <c r="AM114" s="306" t="str">
        <f>IF(改造舰娘!$AT110="","",改造舰娘!$AT110)</f>
        <v>标准型火控雷达</v>
      </c>
      <c r="AN114" s="306" t="str">
        <f>IF(改造舰娘!$AU110="","",改造舰娘!$AU110)</f>
        <v>凶猛的大老虎</v>
      </c>
      <c r="AO114" s="306" t="str">
        <f>IF(改造舰娘!$AV110="","",改造舰娘!$AV110)</f>
        <v/>
      </c>
      <c r="AP114" s="307" t="str">
        <f>IF(改造舰娘!$AW110="","",改造舰娘!$AW110)</f>
        <v>过度击穿(3级)：30%概率发动，将单次高于5点的伤害降低为5点。</v>
      </c>
      <c r="AQ114" s="308" t="str">
        <f>IF(改造舰娘!$AX110="","",改造舰娘!$AX110)</f>
        <v/>
      </c>
      <c r="AR114" s="304">
        <f>IF(改造舰娘!$AY110="","",改造舰娘!$AY110)</f>
        <v>35</v>
      </c>
      <c r="AS114" s="304">
        <f>IF(改造舰娘!$AZ110="","",改造舰娘!$AZ110)</f>
        <v>70</v>
      </c>
      <c r="AT114" s="304">
        <f>IF(改造舰娘!$BA110="","",改造舰娘!$BA110)</f>
        <v>1.28</v>
      </c>
      <c r="AU114" s="304">
        <f>IF(改造舰娘!$BB110="","",改造舰娘!$BB110)</f>
        <v>2.4</v>
      </c>
      <c r="AV114" s="305">
        <f>IF((改造舰娘!$BG110+改造舰娘!$BK110*$C$4)=0,"",(改造舰娘!$BG110+改造舰娘!$BK110*$C$4))</f>
        <v>30</v>
      </c>
      <c r="AW114" s="304">
        <f>IF((改造舰娘!$BH110+改造舰娘!$BL110*$C$4)=0,"",(改造舰娘!$BH110+改造舰娘!$BL110*$C$4))</f>
        <v>43</v>
      </c>
      <c r="AX114" s="304">
        <f>IF((改造舰娘!$BI110+改造舰娘!$BM110*$C$4)=0,"",(改造舰娘!$BI110+改造舰娘!$BM110*$C$4))</f>
        <v>48</v>
      </c>
      <c r="AY114" s="303">
        <f>IF((改造舰娘!$BJ110+改造舰娘!$BN110*$C$4)=0,"",(改造舰娘!$BJ110+改造舰娘!$BN110*$C$4))</f>
        <v>15</v>
      </c>
      <c r="AZ114" s="500">
        <f>IF(改造舰娘!BC110="","",改造舰娘!BC110)</f>
        <v>43</v>
      </c>
      <c r="BA114" s="500">
        <f>IF(改造舰娘!BD110="","",改造舰娘!BD110)</f>
        <v>10</v>
      </c>
      <c r="BB114" s="500">
        <f>IF(改造舰娘!BE110="","",改造舰娘!BE110)</f>
        <v>15</v>
      </c>
      <c r="BC114" s="498">
        <f>IF(改造舰娘!BF110="","",改造舰娘!BF110)</f>
        <v>32</v>
      </c>
      <c r="BD114" s="125" t="s">
        <v>1453</v>
      </c>
      <c r="BE114" s="339" t="b">
        <f>IF(改造舰娘!$BP110="","")</f>
        <v>0</v>
      </c>
      <c r="BF114" s="306" t="b">
        <f>IF(改造舰娘!$BQ110="","")</f>
        <v>0</v>
      </c>
      <c r="BG114" s="329" t="str">
        <f>IF(改造舰娘!$BR110="","")</f>
        <v/>
      </c>
      <c r="BH114" s="340" t="str">
        <f>IF(改造舰娘!$BS110="","")</f>
        <v/>
      </c>
      <c r="BU114" s="304">
        <f>IFERROR(VLOOKUP(AL114,装备!$B:$C,2,0),0)</f>
        <v>3</v>
      </c>
      <c r="BV114" s="304">
        <f>IFERROR(VLOOKUP($AL114,装备!$B:$Q,5,0),0)</f>
        <v>0</v>
      </c>
      <c r="BW114" s="304">
        <f>IFERROR(VLOOKUP($AL114,装备!$B:$Q,6,0),0)</f>
        <v>9</v>
      </c>
      <c r="BX114" s="304">
        <f>IFERROR(VLOOKUP($AL114,装备!$B:$Q,7,0),0)</f>
        <v>0</v>
      </c>
      <c r="BY114" s="304">
        <f>IFERROR(VLOOKUP($AL114,装备!$B:$Q,8,0),0)</f>
        <v>0</v>
      </c>
      <c r="BZ114" s="304">
        <f>IFERROR(VLOOKUP($AL114,装备!$B:$Q,9,0),0)</f>
        <v>0</v>
      </c>
      <c r="CA114" s="304">
        <f>IFERROR(VLOOKUP($AL114,装备!$B:$Q,10,0),0)</f>
        <v>0</v>
      </c>
      <c r="CB114" s="304">
        <f>IFERROR(VLOOKUP($AL114,装备!$B:$Q,11,0),0)</f>
        <v>0</v>
      </c>
      <c r="CC114" s="304" t="str">
        <f>IFERROR(VLOOKUP($AL114,装备!$B:$Q,12,0),0)</f>
        <v>中</v>
      </c>
      <c r="CD114" s="304">
        <f>IFERROR(VLOOKUP($AL114,装备!$B:$Q,13,0),0)</f>
        <v>0</v>
      </c>
      <c r="CE114" s="304">
        <f>IFERROR(VLOOKUP($AL114,装备!$B:$Q,14,0),0)</f>
        <v>0</v>
      </c>
      <c r="CF114" s="304">
        <f>IFERROR(VLOOKUP($AL114,装备!$B:$Q,16,0),0)</f>
        <v>0</v>
      </c>
      <c r="CG114" s="304">
        <f>IFERROR(VLOOKUP($AL114,装备!$B:$Q,5,0),0)</f>
        <v>0</v>
      </c>
      <c r="CH114" s="304">
        <f>IFERROR(VLOOKUP(AM114,装备!$B:$C,2,0),0)</f>
        <v>3</v>
      </c>
      <c r="CI114" s="304">
        <f>IFERROR(VLOOKUP($AM114,装备!$B:$Q,5,0),0)</f>
        <v>0</v>
      </c>
      <c r="CJ114" s="304">
        <f>IFERROR(VLOOKUP($AM114,装备!$B:$Q,6,0),0)</f>
        <v>0</v>
      </c>
      <c r="CK114" s="304">
        <f>IFERROR(VLOOKUP($AM114,装备!$B:$Q,7,0),0)</f>
        <v>0</v>
      </c>
      <c r="CL114" s="304">
        <f>IFERROR(VLOOKUP($AM114,装备!$B:$Q,8,0),0)</f>
        <v>0</v>
      </c>
      <c r="CM114" s="304">
        <f>IFERROR(VLOOKUP($AM114,装备!$B:$Q,9,0),0)</f>
        <v>0</v>
      </c>
      <c r="CN114" s="304">
        <f>IFERROR(VLOOKUP($AM114,装备!$B:$Q,10,0),0)</f>
        <v>0</v>
      </c>
      <c r="CO114" s="304">
        <f>IFERROR(VLOOKUP($AM114,装备!$B:$Q,11,0),0)</f>
        <v>4</v>
      </c>
      <c r="CP114" s="304" t="str">
        <f>IFERROR(VLOOKUP($AM114,装备!$B:$Q,12,0),0)</f>
        <v>无</v>
      </c>
      <c r="CQ114" s="304">
        <f>IFERROR(VLOOKUP($AM114,装备!$B:$Q,13,0),0)</f>
        <v>0</v>
      </c>
      <c r="CR114" s="304">
        <f>IFERROR(VLOOKUP($AM114,装备!$B:$Q,14,0),0)</f>
        <v>0</v>
      </c>
      <c r="CS114" s="304">
        <f>IFERROR(VLOOKUP($AM114,装备!$B:$Q,16,0),0)</f>
        <v>4</v>
      </c>
      <c r="CT114" s="304">
        <f>IFERROR(VLOOKUP($AM114,装备!$B:$Q,5,0),0)</f>
        <v>0</v>
      </c>
      <c r="CU114" s="304">
        <f>IFERROR(VLOOKUP(AN114,装备!$B:$C,2,0),0)</f>
        <v>5</v>
      </c>
      <c r="CV114" s="304">
        <f>IFERROR(VLOOKUP($AN114,装备!$B:$Q,5,0),0)</f>
        <v>0</v>
      </c>
      <c r="CW114" s="304">
        <f>IFERROR(VLOOKUP($AN114,装备!$B:$Q,6,0),0)</f>
        <v>3</v>
      </c>
      <c r="CX114" s="304">
        <f>IFERROR(VLOOKUP($AN114,装备!$B:$Q,7,0),0)</f>
        <v>0</v>
      </c>
      <c r="CY114" s="304">
        <f>IFERROR(VLOOKUP($AN114,装备!$B:$Q,8,0),0)</f>
        <v>0</v>
      </c>
      <c r="CZ114" s="304">
        <f>IFERROR(VLOOKUP($AN114,装备!$B:$Q,9,0),0)</f>
        <v>0</v>
      </c>
      <c r="DA114" s="304">
        <f>IFERROR(VLOOKUP($AN114,装备!$B:$Q,10,0),0)</f>
        <v>0</v>
      </c>
      <c r="DB114" s="304">
        <f>IFERROR(VLOOKUP($AN114,装备!$B:$Q,11,0),0)</f>
        <v>0</v>
      </c>
      <c r="DC114" s="304" t="str">
        <f>IFERROR(VLOOKUP($AN114,装备!$B:$Q,12,0),0)</f>
        <v>无</v>
      </c>
      <c r="DD114" s="304">
        <f>IFERROR(VLOOKUP($AN114,装备!$B:$Q,13,0),0)</f>
        <v>0</v>
      </c>
      <c r="DE114" s="304">
        <f>IFERROR(VLOOKUP($AN114,装备!$B:$Q,14,0),0)</f>
        <v>3</v>
      </c>
      <c r="DF114" s="304">
        <f>IFERROR(VLOOKUP($AN114,装备!$B:$Q,16,0),0)</f>
        <v>0</v>
      </c>
      <c r="DG114" s="304">
        <f>IFERROR(VLOOKUP($AN114,装备!$B:$Q,5,0),0)</f>
        <v>0</v>
      </c>
      <c r="DH114" s="304">
        <f>IFERROR(VLOOKUP(AO114,装备!$B:$C,2,0),0)</f>
        <v>0</v>
      </c>
      <c r="DI114" s="304">
        <f>IFERROR(VLOOKUP($AO114,装备!$B:$Q,5,0),0)</f>
        <v>0</v>
      </c>
      <c r="DJ114" s="304">
        <f>IFERROR(VLOOKUP($AO114,装备!$B:$Q,6,0),0)</f>
        <v>0</v>
      </c>
      <c r="DK114" s="304">
        <f>IFERROR(VLOOKUP($AO114,装备!$B:$Q,7,0),0)</f>
        <v>0</v>
      </c>
      <c r="DL114" s="304">
        <f>IFERROR(VLOOKUP($AO114,装备!$B:$Q,8,0),0)</f>
        <v>0</v>
      </c>
      <c r="DM114" s="304">
        <f>IFERROR(VLOOKUP($AO114,装备!$B:$Q,9,0),0)</f>
        <v>0</v>
      </c>
      <c r="DN114" s="304">
        <f>IFERROR(VLOOKUP($AO114,装备!$B:$Q,10,0),0)</f>
        <v>0</v>
      </c>
      <c r="DO114" s="304">
        <f>IFERROR(VLOOKUP($AO114,装备!$B:$Q,11,0),0)</f>
        <v>0</v>
      </c>
      <c r="DP114" s="304">
        <f>IFERROR(VLOOKUP($AO114,装备!$B:$Q,12,0),0)</f>
        <v>0</v>
      </c>
      <c r="DQ114" s="304">
        <f>IFERROR(VLOOKUP($AO114,装备!$B:$Q,13,0),0)</f>
        <v>0</v>
      </c>
      <c r="DR114" s="304">
        <f>IFERROR(VLOOKUP($AO114,装备!$B:$Q,14,0),0)</f>
        <v>0</v>
      </c>
      <c r="DS114" s="304">
        <f>IFERROR(VLOOKUP($AO114,装备!$B:$Q,16,0),0)</f>
        <v>0</v>
      </c>
      <c r="DT114" s="304">
        <f>IFERROR(VLOOKUP($AO114,装备!$B:$Q,5,0),0)</f>
        <v>0</v>
      </c>
    </row>
    <row r="115" spans="1:124" ht="27">
      <c r="A115" s="301">
        <f>改造舰娘!$A111</f>
        <v>11013712</v>
      </c>
      <c r="B115" s="354" t="s">
        <v>190</v>
      </c>
      <c r="C115" s="323"/>
      <c r="D115" s="323">
        <f t="shared" si="1"/>
        <v>110</v>
      </c>
      <c r="E115" s="303">
        <f>改造舰娘!$C111</f>
        <v>4</v>
      </c>
      <c r="F115" s="304" t="str">
        <f>改造舰娘!$D111</f>
        <v>重巡</v>
      </c>
      <c r="G115" s="304" t="str">
        <f>改造舰娘!$E111</f>
        <v>中型</v>
      </c>
      <c r="H115" s="304" t="str">
        <f>改造舰娘!$F111</f>
        <v>护卫舰</v>
      </c>
      <c r="I115" s="452">
        <f>改造舰娘!$AR111</f>
        <v>4</v>
      </c>
      <c r="J115" s="304" t="str">
        <f>改造舰娘!$G111</f>
        <v>美国</v>
      </c>
      <c r="K115" s="312">
        <f>改造舰娘!$H111+(BV115+CI115+CV115+DI115)*$C$2</f>
        <v>52</v>
      </c>
      <c r="L115" s="304">
        <f>改造舰娘!$I111</f>
        <v>0</v>
      </c>
      <c r="M115" s="304">
        <f>改造舰娘!$J111</f>
        <v>4</v>
      </c>
      <c r="N115" s="518">
        <f>改造舰娘!$K111</f>
        <v>4</v>
      </c>
      <c r="O115" s="304">
        <f>改造舰娘!$L111+((CE115+CR115+DE115+DR115)*$C$2)</f>
        <v>23</v>
      </c>
      <c r="P115" s="304" t="str">
        <f>IF($C$2=1,(IF(ISERROR(FIND("超长",改造舰娘!$M111&amp;CC115&amp;CP115&amp;DC115&amp;DP115,1)),IF(ISERROR(FIND("长",改造舰娘!$M111&amp;CC115&amp;CP115&amp;DC115&amp;DP115,1)),IF(ISERROR(FIND("中",改造舰娘!$M111&amp;CC115&amp;CP115&amp;DC115&amp;DP115,1)),IF(ISERROR(FIND("短",改造舰娘!$M111&amp;CC115&amp;CP115&amp;DC115&amp;DP115,1)),IF(ISERROR(FIND("无",改造舰娘!$M111&amp;CC115&amp;CP115&amp;DC115&amp;DP115,1)),0,"无"),"短"),"中"),"长"),"超长")),改造舰娘!$M111)</f>
        <v>中</v>
      </c>
      <c r="Q115" s="303">
        <f>改造舰娘!$N111</f>
        <v>32.700000000000003</v>
      </c>
      <c r="R115" s="304">
        <f>(改造舰娘!$P111)+(改造舰娘!$Q111)*$C$3+((BW115+CJ115+CW115+DJ115)*$C$2)</f>
        <v>73</v>
      </c>
      <c r="S115" s="304">
        <f>(改造舰娘!$R111)+(改造舰娘!$S111)*$C$3+((BY115+CL115+CY115+DL115)*$C$2)</f>
        <v>0</v>
      </c>
      <c r="T115" s="304">
        <f>(改造舰娘!$T111)+(改造舰娘!$U111)*$C$3+((BX115+CK115+CX115+DK115)*$C$2)</f>
        <v>55</v>
      </c>
      <c r="U115" s="304">
        <f>(改造舰娘!$V111)+(改造舰娘!$W111)*$C$3+((CG115+CT115+DG115+DT115)*$C$2)</f>
        <v>86</v>
      </c>
      <c r="V115" s="305">
        <f>INT((((改造舰娘!$Y111)-(改造舰娘!$X111))*(((IF(D115=0,C115,D115))-1)/99))+改造舰娘!$X111)+((CB115+CO115+DB115+DO115)*$C$2)</f>
        <v>97</v>
      </c>
      <c r="W115" s="304">
        <f>INT((((改造舰娘!$AA111)-(改造舰娘!$Z111))*(((IF(D115=0,C115,D115))-1)/99))+改造舰娘!$Z111)+((CD115+CQ115+DD115+DQ115)*$C$2)</f>
        <v>83</v>
      </c>
      <c r="X115" s="304">
        <f>INT((((改造舰娘!$AC111)-(改造舰娘!$AB111))*(((IF(D115=0,C115,D115))-1)/99))+改造舰娘!$AB111)+((CA115+CN115+DA115+DN115)*$C$2)</f>
        <v>53</v>
      </c>
      <c r="Y115" s="303">
        <f>INT((((改造舰娘!$AE111)-(改造舰娘!$AD111))*(((IF(D115=0,C115,D115))-1)/99))+改造舰娘!$AD111)+((BZ115+CM115+CZ115+DM115)*$C$2)</f>
        <v>0</v>
      </c>
      <c r="Z115" s="474" t="str">
        <f>IF(改造舰娘!$AF111=0,"",改造舰娘!$AF111)</f>
        <v/>
      </c>
      <c r="AA115" s="304" t="str">
        <f>IF(改造舰娘!$AG111="","",改造舰娘!$AG111)</f>
        <v/>
      </c>
      <c r="AB115" s="304" t="str">
        <f>IF(改造舰娘!$AH111="","",改造舰娘!$AH111)</f>
        <v/>
      </c>
      <c r="AC115" s="304" t="str">
        <f>IF(改造舰娘!$AI111="","",改造舰娘!$AI111)</f>
        <v/>
      </c>
      <c r="AD115" s="304">
        <f>IF(改造舰娘!$AJ111="","",改造舰娘!$AJ111)</f>
        <v>0</v>
      </c>
      <c r="AE115" s="305">
        <f>IF(改造舰娘!$AK111="","",改造舰娘!$AK111)</f>
        <v>0</v>
      </c>
      <c r="AF115" s="304" t="str">
        <f>IF(改造舰娘!$AL111="","",改造舰娘!$AL111)</f>
        <v/>
      </c>
      <c r="AG115" s="304" t="str">
        <f>IF(改造舰娘!$AM111="","",改造舰娘!$AM111)</f>
        <v/>
      </c>
      <c r="AH115" s="304" t="str">
        <f>IF(改造舰娘!$AN111="","",改造舰娘!$AN111)</f>
        <v/>
      </c>
      <c r="AI115" s="304" t="str">
        <f>IF(改造舰娘!$AO111="","",改造舰娘!$AO111)</f>
        <v/>
      </c>
      <c r="AJ115" s="304" t="str">
        <f>IF(改造舰娘!$AP111="","",改造舰娘!$AP111)</f>
        <v/>
      </c>
      <c r="AK115" s="303" t="str">
        <f>IF(改造舰娘!$AQ111="","",改造舰娘!$AQ111)</f>
        <v/>
      </c>
      <c r="AL115" s="306" t="str">
        <f>IF(改造舰娘!$AS111="","",改造舰娘!$AS111)</f>
        <v>U国三联8英寸炮</v>
      </c>
      <c r="AM115" s="306" t="str">
        <f>IF(改造舰娘!$AT111="","",改造舰娘!$AT111)</f>
        <v>先进型对空雷达</v>
      </c>
      <c r="AN115" s="306" t="str">
        <f>IF(改造舰娘!$AU111="","",改造舰娘!$AU111)</f>
        <v/>
      </c>
      <c r="AO115" s="306" t="str">
        <f>IF(改造舰娘!$AV111="","",改造舰娘!$AV111)</f>
        <v/>
      </c>
      <c r="AP115" s="307" t="str">
        <f>IF(改造舰娘!$AW111="","",改造舰娘!$AW111)</f>
        <v>善战者(3级)：根据总出征次数（上限20000次）增加自己火力值最多18点，对空值最多18。</v>
      </c>
      <c r="AQ115" s="308" t="str">
        <f>IF(改造舰娘!$AX111="","",改造舰娘!$AX111)</f>
        <v/>
      </c>
      <c r="AR115" s="304">
        <f>IF(改造舰娘!$AY111="","",改造舰娘!$AY111)</f>
        <v>40</v>
      </c>
      <c r="AS115" s="304">
        <f>IF(改造舰娘!$AZ111="","",改造舰娘!$AZ111)</f>
        <v>70</v>
      </c>
      <c r="AT115" s="304">
        <f>IF(改造舰娘!$BA111="","",改造舰娘!$BA111)</f>
        <v>1.28</v>
      </c>
      <c r="AU115" s="304">
        <f>IF(改造舰娘!$BB111="","",改造舰娘!$BB111)</f>
        <v>2.4</v>
      </c>
      <c r="AV115" s="305">
        <f>IF((改造舰娘!$BG111+改造舰娘!$BK111*$C$4)=0,"",(改造舰娘!$BG111+改造舰娘!$BK111*$C$4))</f>
        <v>30</v>
      </c>
      <c r="AW115" s="304">
        <f>IF((改造舰娘!$BH111+改造舰娘!$BL111*$C$4)=0,"",(改造舰娘!$BH111+改造舰娘!$BL111*$C$4))</f>
        <v>43</v>
      </c>
      <c r="AX115" s="304">
        <f>IF((改造舰娘!$BI111+改造舰娘!$BM111*$C$4)=0,"",(改造舰娘!$BI111+改造舰娘!$BM111*$C$4))</f>
        <v>59</v>
      </c>
      <c r="AY115" s="303">
        <f>IF((改造舰娘!$BJ111+改造舰娘!$BN111*$C$4)=0,"",(改造舰娘!$BJ111+改造舰娘!$BN111*$C$4))</f>
        <v>30</v>
      </c>
      <c r="AZ115" s="500">
        <f>IF(改造舰娘!BC111="","",改造舰娘!BC111)</f>
        <v>43</v>
      </c>
      <c r="BA115" s="500">
        <f>IF(改造舰娘!BD111="","",改造舰娘!BD111)</f>
        <v>0</v>
      </c>
      <c r="BB115" s="500">
        <f>IF(改造舰娘!BE111="","",改造舰娘!BE111)</f>
        <v>18</v>
      </c>
      <c r="BC115" s="498">
        <f>IF(改造舰娘!BF111="","",改造舰娘!BF111)</f>
        <v>54</v>
      </c>
      <c r="BD115" s="125" t="s">
        <v>1454</v>
      </c>
      <c r="BE115" s="339" t="b">
        <f>IF(改造舰娘!$BP111="","")</f>
        <v>0</v>
      </c>
      <c r="BF115" s="306" t="b">
        <f>IF(改造舰娘!$BQ111="","")</f>
        <v>0</v>
      </c>
      <c r="BG115" s="329" t="str">
        <f>IF(改造舰娘!$BR111="","")</f>
        <v/>
      </c>
      <c r="BH115" s="340" t="str">
        <f>IF(改造舰娘!$BS111="","")</f>
        <v/>
      </c>
      <c r="BU115" s="304">
        <f>IFERROR(VLOOKUP(AL115,装备!$B:$C,2,0),0)</f>
        <v>4</v>
      </c>
      <c r="BV115" s="304">
        <f>IFERROR(VLOOKUP($AL115,装备!$B:$Q,5,0),0)</f>
        <v>0</v>
      </c>
      <c r="BW115" s="304">
        <f>IFERROR(VLOOKUP($AL115,装备!$B:$Q,6,0),0)</f>
        <v>8</v>
      </c>
      <c r="BX115" s="304">
        <f>IFERROR(VLOOKUP($AL115,装备!$B:$Q,7,0),0)</f>
        <v>0</v>
      </c>
      <c r="BY115" s="304">
        <f>IFERROR(VLOOKUP($AL115,装备!$B:$Q,8,0),0)</f>
        <v>0</v>
      </c>
      <c r="BZ115" s="304">
        <f>IFERROR(VLOOKUP($AL115,装备!$B:$Q,9,0),0)</f>
        <v>0</v>
      </c>
      <c r="CA115" s="304">
        <f>IFERROR(VLOOKUP($AL115,装备!$B:$Q,10,0),0)</f>
        <v>0</v>
      </c>
      <c r="CB115" s="304">
        <f>IFERROR(VLOOKUP($AL115,装备!$B:$Q,11,0),0)</f>
        <v>2</v>
      </c>
      <c r="CC115" s="304" t="str">
        <f>IFERROR(VLOOKUP($AL115,装备!$B:$Q,12,0),0)</f>
        <v>中</v>
      </c>
      <c r="CD115" s="304">
        <f>IFERROR(VLOOKUP($AL115,装备!$B:$Q,13,0),0)</f>
        <v>0</v>
      </c>
      <c r="CE115" s="304">
        <f>IFERROR(VLOOKUP($AL115,装备!$B:$Q,14,0),0)</f>
        <v>0</v>
      </c>
      <c r="CF115" s="304">
        <f>IFERROR(VLOOKUP($AL115,装备!$B:$Q,16,0),0)</f>
        <v>0</v>
      </c>
      <c r="CG115" s="304">
        <f>IFERROR(VLOOKUP($AL115,装备!$B:$Q,5,0),0)</f>
        <v>0</v>
      </c>
      <c r="CH115" s="304">
        <f>IFERROR(VLOOKUP(AM115,装备!$B:$C,2,0),0)</f>
        <v>5</v>
      </c>
      <c r="CI115" s="304">
        <f>IFERROR(VLOOKUP($AM115,装备!$B:$Q,5,0),0)</f>
        <v>0</v>
      </c>
      <c r="CJ115" s="304">
        <f>IFERROR(VLOOKUP($AM115,装备!$B:$Q,6,0),0)</f>
        <v>0</v>
      </c>
      <c r="CK115" s="304">
        <f>IFERROR(VLOOKUP($AM115,装备!$B:$Q,7,0),0)</f>
        <v>0</v>
      </c>
      <c r="CL115" s="304">
        <f>IFERROR(VLOOKUP($AM115,装备!$B:$Q,8,0),0)</f>
        <v>0</v>
      </c>
      <c r="CM115" s="304">
        <f>IFERROR(VLOOKUP($AM115,装备!$B:$Q,9,0),0)</f>
        <v>0</v>
      </c>
      <c r="CN115" s="304">
        <f>IFERROR(VLOOKUP($AM115,装备!$B:$Q,10,0),0)</f>
        <v>7</v>
      </c>
      <c r="CO115" s="304">
        <f>IFERROR(VLOOKUP($AM115,装备!$B:$Q,11,0),0)</f>
        <v>3</v>
      </c>
      <c r="CP115" s="304" t="str">
        <f>IFERROR(VLOOKUP($AM115,装备!$B:$Q,12,0),0)</f>
        <v>无</v>
      </c>
      <c r="CQ115" s="304">
        <f>IFERROR(VLOOKUP($AM115,装备!$B:$Q,13,0),0)</f>
        <v>0</v>
      </c>
      <c r="CR115" s="304">
        <f>IFERROR(VLOOKUP($AM115,装备!$B:$Q,14,0),0)</f>
        <v>0</v>
      </c>
      <c r="CS115" s="304">
        <f>IFERROR(VLOOKUP($AM115,装备!$B:$Q,16,0),0)</f>
        <v>6</v>
      </c>
      <c r="CT115" s="304">
        <f>IFERROR(VLOOKUP($AM115,装备!$B:$Q,5,0),0)</f>
        <v>0</v>
      </c>
      <c r="CU115" s="304">
        <f>IFERROR(VLOOKUP(AN115,装备!$B:$C,2,0),0)</f>
        <v>0</v>
      </c>
      <c r="CV115" s="304">
        <f>IFERROR(VLOOKUP($AN115,装备!$B:$Q,5,0),0)</f>
        <v>0</v>
      </c>
      <c r="CW115" s="304">
        <f>IFERROR(VLOOKUP($AN115,装备!$B:$Q,6,0),0)</f>
        <v>0</v>
      </c>
      <c r="CX115" s="304">
        <f>IFERROR(VLOOKUP($AN115,装备!$B:$Q,7,0),0)</f>
        <v>0</v>
      </c>
      <c r="CY115" s="304">
        <f>IFERROR(VLOOKUP($AN115,装备!$B:$Q,8,0),0)</f>
        <v>0</v>
      </c>
      <c r="CZ115" s="304">
        <f>IFERROR(VLOOKUP($AN115,装备!$B:$Q,9,0),0)</f>
        <v>0</v>
      </c>
      <c r="DA115" s="304">
        <f>IFERROR(VLOOKUP($AN115,装备!$B:$Q,10,0),0)</f>
        <v>0</v>
      </c>
      <c r="DB115" s="304">
        <f>IFERROR(VLOOKUP($AN115,装备!$B:$Q,11,0),0)</f>
        <v>0</v>
      </c>
      <c r="DC115" s="304">
        <f>IFERROR(VLOOKUP($AN115,装备!$B:$Q,12,0),0)</f>
        <v>0</v>
      </c>
      <c r="DD115" s="304">
        <f>IFERROR(VLOOKUP($AN115,装备!$B:$Q,13,0),0)</f>
        <v>0</v>
      </c>
      <c r="DE115" s="304">
        <f>IFERROR(VLOOKUP($AN115,装备!$B:$Q,14,0),0)</f>
        <v>0</v>
      </c>
      <c r="DF115" s="304">
        <f>IFERROR(VLOOKUP($AN115,装备!$B:$Q,16,0),0)</f>
        <v>0</v>
      </c>
      <c r="DG115" s="304">
        <f>IFERROR(VLOOKUP($AN115,装备!$B:$Q,5,0),0)</f>
        <v>0</v>
      </c>
      <c r="DH115" s="304">
        <f>IFERROR(VLOOKUP(AO115,装备!$B:$C,2,0),0)</f>
        <v>0</v>
      </c>
      <c r="DI115" s="304">
        <f>IFERROR(VLOOKUP($AO115,装备!$B:$Q,5,0),0)</f>
        <v>0</v>
      </c>
      <c r="DJ115" s="304">
        <f>IFERROR(VLOOKUP($AO115,装备!$B:$Q,6,0),0)</f>
        <v>0</v>
      </c>
      <c r="DK115" s="304">
        <f>IFERROR(VLOOKUP($AO115,装备!$B:$Q,7,0),0)</f>
        <v>0</v>
      </c>
      <c r="DL115" s="304">
        <f>IFERROR(VLOOKUP($AO115,装备!$B:$Q,8,0),0)</f>
        <v>0</v>
      </c>
      <c r="DM115" s="304">
        <f>IFERROR(VLOOKUP($AO115,装备!$B:$Q,9,0),0)</f>
        <v>0</v>
      </c>
      <c r="DN115" s="304">
        <f>IFERROR(VLOOKUP($AO115,装备!$B:$Q,10,0),0)</f>
        <v>0</v>
      </c>
      <c r="DO115" s="304">
        <f>IFERROR(VLOOKUP($AO115,装备!$B:$Q,11,0),0)</f>
        <v>0</v>
      </c>
      <c r="DP115" s="304">
        <f>IFERROR(VLOOKUP($AO115,装备!$B:$Q,12,0),0)</f>
        <v>0</v>
      </c>
      <c r="DQ115" s="304">
        <f>IFERROR(VLOOKUP($AO115,装备!$B:$Q,13,0),0)</f>
        <v>0</v>
      </c>
      <c r="DR115" s="304">
        <f>IFERROR(VLOOKUP($AO115,装备!$B:$Q,14,0),0)</f>
        <v>0</v>
      </c>
      <c r="DS115" s="304">
        <f>IFERROR(VLOOKUP($AO115,装备!$B:$Q,16,0),0)</f>
        <v>0</v>
      </c>
      <c r="DT115" s="304">
        <f>IFERROR(VLOOKUP($AO115,装备!$B:$Q,5,0),0)</f>
        <v>0</v>
      </c>
    </row>
    <row r="116" spans="1:124" ht="27">
      <c r="A116" s="301">
        <f>改造舰娘!$A112</f>
        <v>11013912</v>
      </c>
      <c r="B116" s="354" t="s">
        <v>192</v>
      </c>
      <c r="C116" s="323"/>
      <c r="D116" s="323">
        <f t="shared" si="1"/>
        <v>110</v>
      </c>
      <c r="E116" s="303">
        <f>改造舰娘!$C112</f>
        <v>4</v>
      </c>
      <c r="F116" s="304" t="str">
        <f>改造舰娘!$D112</f>
        <v>重巡</v>
      </c>
      <c r="G116" s="304" t="str">
        <f>改造舰娘!$E112</f>
        <v>中型</v>
      </c>
      <c r="H116" s="304" t="str">
        <f>改造舰娘!$F112</f>
        <v>护卫舰</v>
      </c>
      <c r="I116" s="452">
        <f>改造舰娘!$AR112</f>
        <v>4</v>
      </c>
      <c r="J116" s="304" t="str">
        <f>改造舰娘!$G112</f>
        <v>美国</v>
      </c>
      <c r="K116" s="312">
        <f>改造舰娘!$H112+(BV116+CI116+CV116+DI116)*$C$2</f>
        <v>52</v>
      </c>
      <c r="L116" s="304">
        <f>改造舰娘!$I112</f>
        <v>0</v>
      </c>
      <c r="M116" s="304">
        <f>改造舰娘!$J112</f>
        <v>4</v>
      </c>
      <c r="N116" s="518">
        <f>改造舰娘!$K112</f>
        <v>4</v>
      </c>
      <c r="O116" s="304">
        <f>改造舰娘!$L112+((CE116+CR116+DE116+DR116)*$C$2)</f>
        <v>27</v>
      </c>
      <c r="P116" s="304" t="str">
        <f>IF($C$2=1,(IF(ISERROR(FIND("超长",改造舰娘!$M112&amp;CC116&amp;CP116&amp;DC116&amp;DP116,1)),IF(ISERROR(FIND("长",改造舰娘!$M112&amp;CC116&amp;CP116&amp;DC116&amp;DP116,1)),IF(ISERROR(FIND("中",改造舰娘!$M112&amp;CC116&amp;CP116&amp;DC116&amp;DP116,1)),IF(ISERROR(FIND("短",改造舰娘!$M112&amp;CC116&amp;CP116&amp;DC116&amp;DP116,1)),IF(ISERROR(FIND("无",改造舰娘!$M112&amp;CC116&amp;CP116&amp;DC116&amp;DP116,1)),0,"无"),"短"),"中"),"长"),"超长")),改造舰娘!$M112)</f>
        <v>中</v>
      </c>
      <c r="Q116" s="303">
        <f>改造舰娘!$N112</f>
        <v>32.5</v>
      </c>
      <c r="R116" s="304">
        <f>(改造舰娘!$P112)+(改造舰娘!$Q112)*$C$3+((BW116+CJ116+CW116+DJ116)*$C$2)</f>
        <v>75</v>
      </c>
      <c r="S116" s="304">
        <f>(改造舰娘!$R112)+(改造舰娘!$S112)*$C$3+((BY116+CL116+CY116+DL116)*$C$2)</f>
        <v>0</v>
      </c>
      <c r="T116" s="304">
        <f>(改造舰娘!$T112)+(改造舰娘!$U112)*$C$3+((BX116+CK116+CX116+DK116)*$C$2)</f>
        <v>55</v>
      </c>
      <c r="U116" s="304">
        <f>(改造舰娘!$V112)+(改造舰娘!$W112)*$C$3+((CG116+CT116+DG116+DT116)*$C$2)</f>
        <v>88</v>
      </c>
      <c r="V116" s="305">
        <f>INT((((改造舰娘!$Y112)-(改造舰娘!$X112))*(((IF(D116=0,C116,D116))-1)/99))+改造舰娘!$X112)+((CB116+CO116+DB116+DO116)*$C$2)</f>
        <v>97</v>
      </c>
      <c r="W116" s="304">
        <f>INT((((改造舰娘!$AA112)-(改造舰娘!$Z112))*(((IF(D116=0,C116,D116))-1)/99))+改造舰娘!$Z112)+((CD116+CQ116+DD116+DQ116)*$C$2)</f>
        <v>82</v>
      </c>
      <c r="X116" s="304">
        <f>INT((((改造舰娘!$AC112)-(改造舰娘!$AB112))*(((IF(D116=0,C116,D116))-1)/99))+改造舰娘!$AB112)+((CA116+CN116+DA116+DN116)*$C$2)</f>
        <v>53</v>
      </c>
      <c r="Y116" s="303">
        <f>INT((((改造舰娘!$AE112)-(改造舰娘!$AD112))*(((IF(D116=0,C116,D116))-1)/99))+改造舰娘!$AD112)+((BZ116+CM116+CZ116+DM116)*$C$2)</f>
        <v>0</v>
      </c>
      <c r="Z116" s="474">
        <f>IF(改造舰娘!$AF112=0,"",改造舰娘!$AF112)</f>
        <v>2</v>
      </c>
      <c r="AA116" s="304">
        <f>IF(改造舰娘!$AG112="","",改造舰娘!$AG112)</f>
        <v>2</v>
      </c>
      <c r="AB116" s="304">
        <f>IF(改造舰娘!$AH112="","",改造舰娘!$AH112)</f>
        <v>2</v>
      </c>
      <c r="AC116" s="304">
        <f>IF(改造舰娘!$AI112="","",改造舰娘!$AI112)</f>
        <v>2</v>
      </c>
      <c r="AD116" s="304">
        <f>IF(改造舰娘!$AJ112="","",改造舰娘!$AJ112)</f>
        <v>8</v>
      </c>
      <c r="AE116" s="305">
        <f>IF(改造舰娘!$AK112="","",改造舰娘!$AK112)</f>
        <v>0</v>
      </c>
      <c r="AF116" s="304" t="str">
        <f>IF(改造舰娘!$AL112="","",改造舰娘!$AL112)</f>
        <v/>
      </c>
      <c r="AG116" s="304" t="str">
        <f>IF(改造舰娘!$AM112="","",改造舰娘!$AM112)</f>
        <v/>
      </c>
      <c r="AH116" s="304" t="str">
        <f>IF(改造舰娘!$AN112="","",改造舰娘!$AN112)</f>
        <v/>
      </c>
      <c r="AI116" s="304" t="str">
        <f>IF(改造舰娘!$AO112="","",改造舰娘!$AO112)</f>
        <v/>
      </c>
      <c r="AJ116" s="304" t="str">
        <f>IF(改造舰娘!$AP112="","",改造舰娘!$AP112)</f>
        <v/>
      </c>
      <c r="AK116" s="303" t="str">
        <f>IF(改造舰娘!$AQ112="","",改造舰娘!$AQ112)</f>
        <v/>
      </c>
      <c r="AL116" s="306" t="str">
        <f>IF(改造舰娘!$AS112="","",改造舰娘!$AS112)</f>
        <v>先进型火控雷达</v>
      </c>
      <c r="AM116" s="306" t="str">
        <f>IF(改造舰娘!$AT112="","",改造舰娘!$AT112)</f>
        <v>U国三联8英寸炮</v>
      </c>
      <c r="AN116" s="306" t="str">
        <f>IF(改造舰娘!$AU112="","",改造舰娘!$AU112)</f>
        <v>先进型对空雷达</v>
      </c>
      <c r="AO116" s="306" t="str">
        <f>IF(改造舰娘!$AV112="","",改造舰娘!$AV112)</f>
        <v/>
      </c>
      <c r="AP116" s="307" t="str">
        <f>IF(改造舰娘!$AW112="","",改造舰娘!$AW112)</f>
        <v>灰色幽灵(3级)：遭受鱼雷攻击时受到伤害减少30%，回避值降低15点，增加自身火力与装甲20点</v>
      </c>
      <c r="AQ116" s="308" t="str">
        <f>IF(改造舰娘!$AX112="","",改造舰娘!$AX112)</f>
        <v/>
      </c>
      <c r="AR116" s="304">
        <f>IF(改造舰娘!$AY112="","",改造舰娘!$AY112)</f>
        <v>40</v>
      </c>
      <c r="AS116" s="304">
        <f>IF(改造舰娘!$AZ112="","",改造舰娘!$AZ112)</f>
        <v>70</v>
      </c>
      <c r="AT116" s="304">
        <f>IF(改造舰娘!$BA112="","",改造舰娘!$BA112)</f>
        <v>1.28</v>
      </c>
      <c r="AU116" s="304">
        <f>IF(改造舰娘!$BB112="","",改造舰娘!$BB112)</f>
        <v>2.4</v>
      </c>
      <c r="AV116" s="305">
        <f>IF((改造舰娘!$BG112+改造舰娘!$BK112*$C$4)=0,"",(改造舰娘!$BG112+改造舰娘!$BK112*$C$4))</f>
        <v>30</v>
      </c>
      <c r="AW116" s="304">
        <f>IF((改造舰娘!$BH112+改造舰娘!$BL112*$C$4)=0,"",(改造舰娘!$BH112+改造舰娘!$BL112*$C$4))</f>
        <v>43</v>
      </c>
      <c r="AX116" s="304">
        <f>IF((改造舰娘!$BI112+改造舰娘!$BM112*$C$4)=0,"",(改造舰娘!$BI112+改造舰娘!$BM112*$C$4))</f>
        <v>84</v>
      </c>
      <c r="AY116" s="303">
        <f>IF((改造舰娘!$BJ112+改造舰娘!$BN112*$C$4)=0,"",(改造舰娘!$BJ112+改造舰娘!$BN112*$C$4))</f>
        <v>60</v>
      </c>
      <c r="AZ116" s="500">
        <f>IF(改造舰娘!BC112="","",改造舰娘!BC112)</f>
        <v>45</v>
      </c>
      <c r="BA116" s="500">
        <f>IF(改造舰娘!BD112="","",改造舰娘!BD112)</f>
        <v>0</v>
      </c>
      <c r="BB116" s="500">
        <f>IF(改造舰娘!BE112="","",改造舰娘!BE112)</f>
        <v>18</v>
      </c>
      <c r="BC116" s="498">
        <f>IF(改造舰娘!BF112="","",改造舰娘!BF112)</f>
        <v>57</v>
      </c>
      <c r="BD116" s="125" t="s">
        <v>1457</v>
      </c>
      <c r="BE116" s="339" t="b">
        <f>IF(改造舰娘!$BP112="","")</f>
        <v>0</v>
      </c>
      <c r="BF116" s="306" t="b">
        <f>IF(改造舰娘!$BQ112="","")</f>
        <v>0</v>
      </c>
      <c r="BG116" s="329" t="str">
        <f>IF(改造舰娘!$BR112="","")</f>
        <v/>
      </c>
      <c r="BH116" s="340" t="str">
        <f>IF(改造舰娘!$BS112="","")</f>
        <v/>
      </c>
      <c r="BU116" s="304">
        <f>IFERROR(VLOOKUP(AL116,装备!$B:$C,2,0),0)</f>
        <v>5</v>
      </c>
      <c r="BV116" s="304">
        <f>IFERROR(VLOOKUP($AL116,装备!$B:$Q,5,0),0)</f>
        <v>0</v>
      </c>
      <c r="BW116" s="304">
        <f>IFERROR(VLOOKUP($AL116,装备!$B:$Q,6,0),0)</f>
        <v>0</v>
      </c>
      <c r="BX116" s="304">
        <f>IFERROR(VLOOKUP($AL116,装备!$B:$Q,7,0),0)</f>
        <v>0</v>
      </c>
      <c r="BY116" s="304">
        <f>IFERROR(VLOOKUP($AL116,装备!$B:$Q,8,0),0)</f>
        <v>0</v>
      </c>
      <c r="BZ116" s="304">
        <f>IFERROR(VLOOKUP($AL116,装备!$B:$Q,9,0),0)</f>
        <v>0</v>
      </c>
      <c r="CA116" s="304">
        <f>IFERROR(VLOOKUP($AL116,装备!$B:$Q,10,0),0)</f>
        <v>0</v>
      </c>
      <c r="CB116" s="304">
        <f>IFERROR(VLOOKUP($AL116,装备!$B:$Q,11,0),0)</f>
        <v>7</v>
      </c>
      <c r="CC116" s="304" t="str">
        <f>IFERROR(VLOOKUP($AL116,装备!$B:$Q,12,0),0)</f>
        <v>无</v>
      </c>
      <c r="CD116" s="304">
        <f>IFERROR(VLOOKUP($AL116,装备!$B:$Q,13,0),0)</f>
        <v>0</v>
      </c>
      <c r="CE116" s="304">
        <f>IFERROR(VLOOKUP($AL116,装备!$B:$Q,14,0),0)</f>
        <v>0</v>
      </c>
      <c r="CF116" s="304">
        <f>IFERROR(VLOOKUP($AL116,装备!$B:$Q,16,0),0)</f>
        <v>8</v>
      </c>
      <c r="CG116" s="304">
        <f>IFERROR(VLOOKUP($AL116,装备!$B:$Q,5,0),0)</f>
        <v>0</v>
      </c>
      <c r="CH116" s="304">
        <f>IFERROR(VLOOKUP(AM116,装备!$B:$C,2,0),0)</f>
        <v>4</v>
      </c>
      <c r="CI116" s="304">
        <f>IFERROR(VLOOKUP($AM116,装备!$B:$Q,5,0),0)</f>
        <v>0</v>
      </c>
      <c r="CJ116" s="304">
        <f>IFERROR(VLOOKUP($AM116,装备!$B:$Q,6,0),0)</f>
        <v>8</v>
      </c>
      <c r="CK116" s="304">
        <f>IFERROR(VLOOKUP($AM116,装备!$B:$Q,7,0),0)</f>
        <v>0</v>
      </c>
      <c r="CL116" s="304">
        <f>IFERROR(VLOOKUP($AM116,装备!$B:$Q,8,0),0)</f>
        <v>0</v>
      </c>
      <c r="CM116" s="304">
        <f>IFERROR(VLOOKUP($AM116,装备!$B:$Q,9,0),0)</f>
        <v>0</v>
      </c>
      <c r="CN116" s="304">
        <f>IFERROR(VLOOKUP($AM116,装备!$B:$Q,10,0),0)</f>
        <v>0</v>
      </c>
      <c r="CO116" s="304">
        <f>IFERROR(VLOOKUP($AM116,装备!$B:$Q,11,0),0)</f>
        <v>2</v>
      </c>
      <c r="CP116" s="304" t="str">
        <f>IFERROR(VLOOKUP($AM116,装备!$B:$Q,12,0),0)</f>
        <v>中</v>
      </c>
      <c r="CQ116" s="304">
        <f>IFERROR(VLOOKUP($AM116,装备!$B:$Q,13,0),0)</f>
        <v>0</v>
      </c>
      <c r="CR116" s="304">
        <f>IFERROR(VLOOKUP($AM116,装备!$B:$Q,14,0),0)</f>
        <v>0</v>
      </c>
      <c r="CS116" s="304">
        <f>IFERROR(VLOOKUP($AM116,装备!$B:$Q,16,0),0)</f>
        <v>0</v>
      </c>
      <c r="CT116" s="304">
        <f>IFERROR(VLOOKUP($AM116,装备!$B:$Q,5,0),0)</f>
        <v>0</v>
      </c>
      <c r="CU116" s="304">
        <f>IFERROR(VLOOKUP(AN116,装备!$B:$C,2,0),0)</f>
        <v>5</v>
      </c>
      <c r="CV116" s="304">
        <f>IFERROR(VLOOKUP($AN116,装备!$B:$Q,5,0),0)</f>
        <v>0</v>
      </c>
      <c r="CW116" s="304">
        <f>IFERROR(VLOOKUP($AN116,装备!$B:$Q,6,0),0)</f>
        <v>0</v>
      </c>
      <c r="CX116" s="304">
        <f>IFERROR(VLOOKUP($AN116,装备!$B:$Q,7,0),0)</f>
        <v>0</v>
      </c>
      <c r="CY116" s="304">
        <f>IFERROR(VLOOKUP($AN116,装备!$B:$Q,8,0),0)</f>
        <v>0</v>
      </c>
      <c r="CZ116" s="304">
        <f>IFERROR(VLOOKUP($AN116,装备!$B:$Q,9,0),0)</f>
        <v>0</v>
      </c>
      <c r="DA116" s="304">
        <f>IFERROR(VLOOKUP($AN116,装备!$B:$Q,10,0),0)</f>
        <v>7</v>
      </c>
      <c r="DB116" s="304">
        <f>IFERROR(VLOOKUP($AN116,装备!$B:$Q,11,0),0)</f>
        <v>3</v>
      </c>
      <c r="DC116" s="304" t="str">
        <f>IFERROR(VLOOKUP($AN116,装备!$B:$Q,12,0),0)</f>
        <v>无</v>
      </c>
      <c r="DD116" s="304">
        <f>IFERROR(VLOOKUP($AN116,装备!$B:$Q,13,0),0)</f>
        <v>0</v>
      </c>
      <c r="DE116" s="304">
        <f>IFERROR(VLOOKUP($AN116,装备!$B:$Q,14,0),0)</f>
        <v>0</v>
      </c>
      <c r="DF116" s="304">
        <f>IFERROR(VLOOKUP($AN116,装备!$B:$Q,16,0),0)</f>
        <v>6</v>
      </c>
      <c r="DG116" s="304">
        <f>IFERROR(VLOOKUP($AN116,装备!$B:$Q,5,0),0)</f>
        <v>0</v>
      </c>
      <c r="DH116" s="304">
        <f>IFERROR(VLOOKUP(AO116,装备!$B:$C,2,0),0)</f>
        <v>0</v>
      </c>
      <c r="DI116" s="304">
        <f>IFERROR(VLOOKUP($AO116,装备!$B:$Q,5,0),0)</f>
        <v>0</v>
      </c>
      <c r="DJ116" s="304">
        <f>IFERROR(VLOOKUP($AO116,装备!$B:$Q,6,0),0)</f>
        <v>0</v>
      </c>
      <c r="DK116" s="304">
        <f>IFERROR(VLOOKUP($AO116,装备!$B:$Q,7,0),0)</f>
        <v>0</v>
      </c>
      <c r="DL116" s="304">
        <f>IFERROR(VLOOKUP($AO116,装备!$B:$Q,8,0),0)</f>
        <v>0</v>
      </c>
      <c r="DM116" s="304">
        <f>IFERROR(VLOOKUP($AO116,装备!$B:$Q,9,0),0)</f>
        <v>0</v>
      </c>
      <c r="DN116" s="304">
        <f>IFERROR(VLOOKUP($AO116,装备!$B:$Q,10,0),0)</f>
        <v>0</v>
      </c>
      <c r="DO116" s="304">
        <f>IFERROR(VLOOKUP($AO116,装备!$B:$Q,11,0),0)</f>
        <v>0</v>
      </c>
      <c r="DP116" s="304">
        <f>IFERROR(VLOOKUP($AO116,装备!$B:$Q,12,0),0)</f>
        <v>0</v>
      </c>
      <c r="DQ116" s="304">
        <f>IFERROR(VLOOKUP($AO116,装备!$B:$Q,13,0),0)</f>
        <v>0</v>
      </c>
      <c r="DR116" s="304">
        <f>IFERROR(VLOOKUP($AO116,装备!$B:$Q,14,0),0)</f>
        <v>0</v>
      </c>
      <c r="DS116" s="304">
        <f>IFERROR(VLOOKUP($AO116,装备!$B:$Q,16,0),0)</f>
        <v>0</v>
      </c>
      <c r="DT116" s="304">
        <f>IFERROR(VLOOKUP($AO116,装备!$B:$Q,5,0),0)</f>
        <v>0</v>
      </c>
    </row>
    <row r="117" spans="1:124">
      <c r="A117" s="301">
        <f>改造舰娘!$A113</f>
        <v>11014112</v>
      </c>
      <c r="B117" s="354" t="s">
        <v>193</v>
      </c>
      <c r="C117" s="323"/>
      <c r="D117" s="323">
        <f t="shared" si="1"/>
        <v>110</v>
      </c>
      <c r="E117" s="303">
        <f>改造舰娘!$C113</f>
        <v>4</v>
      </c>
      <c r="F117" s="304" t="str">
        <f>改造舰娘!$D113</f>
        <v>重巡</v>
      </c>
      <c r="G117" s="304" t="str">
        <f>改造舰娘!$E113</f>
        <v>中型</v>
      </c>
      <c r="H117" s="304" t="str">
        <f>改造舰娘!$F113</f>
        <v>护卫舰</v>
      </c>
      <c r="I117" s="452">
        <f>改造舰娘!$AR113</f>
        <v>4</v>
      </c>
      <c r="J117" s="304" t="str">
        <f>改造舰娘!$G113</f>
        <v>美国</v>
      </c>
      <c r="K117" s="312">
        <f>改造舰娘!$H113+(BV117+CI117+CV117+DI117)*$C$2</f>
        <v>55</v>
      </c>
      <c r="L117" s="304">
        <f>改造舰娘!$I113</f>
        <v>1</v>
      </c>
      <c r="M117" s="304">
        <f>改造舰娘!$J113</f>
        <v>3</v>
      </c>
      <c r="N117" s="518">
        <f>改造舰娘!$K113</f>
        <v>3</v>
      </c>
      <c r="O117" s="304">
        <f>改造舰娘!$L113+((CE117+CR117+DE117+DR117)*$C$2)</f>
        <v>15</v>
      </c>
      <c r="P117" s="304" t="str">
        <f>IF($C$2=1,(IF(ISERROR(FIND("超长",改造舰娘!$M113&amp;CC117&amp;CP117&amp;DC117&amp;DP117,1)),IF(ISERROR(FIND("长",改造舰娘!$M113&amp;CC117&amp;CP117&amp;DC117&amp;DP117,1)),IF(ISERROR(FIND("中",改造舰娘!$M113&amp;CC117&amp;CP117&amp;DC117&amp;DP117,1)),IF(ISERROR(FIND("短",改造舰娘!$M113&amp;CC117&amp;CP117&amp;DC117&amp;DP117,1)),IF(ISERROR(FIND("无",改造舰娘!$M113&amp;CC117&amp;CP117&amp;DC117&amp;DP117,1)),0,"无"),"短"),"中"),"长"),"超长")),改造舰娘!$M113)</f>
        <v>中</v>
      </c>
      <c r="Q117" s="303">
        <f>改造舰娘!$N113</f>
        <v>32.5</v>
      </c>
      <c r="R117" s="304">
        <f>(改造舰娘!$P113)+(改造舰娘!$Q113)*$C$3+((BW117+CJ117+CW117+DJ117)*$C$2)</f>
        <v>73</v>
      </c>
      <c r="S117" s="304">
        <f>(改造舰娘!$R113)+(改造舰娘!$S113)*$C$3+((BY117+CL117+CY117+DL117)*$C$2)</f>
        <v>0</v>
      </c>
      <c r="T117" s="304">
        <f>(改造舰娘!$T113)+(改造舰娘!$U113)*$C$3+((BX117+CK117+CX117+DK117)*$C$2)</f>
        <v>57</v>
      </c>
      <c r="U117" s="304">
        <f>(改造舰娘!$V113)+(改造舰娘!$W113)*$C$3+((CG117+CT117+DG117+DT117)*$C$2)</f>
        <v>80</v>
      </c>
      <c r="V117" s="305">
        <f>INT((((改造舰娘!$Y113)-(改造舰娘!$X113))*(((IF(D117=0,C117,D117))-1)/99))+改造舰娘!$X113)+((CB117+CO117+DB117+DO117)*$C$2)</f>
        <v>97</v>
      </c>
      <c r="W117" s="304">
        <f>INT((((改造舰娘!$AA113)-(改造舰娘!$Z113))*(((IF(D117=0,C117,D117))-1)/99))+改造舰娘!$Z113)+((CD117+CQ117+DD117+DQ117)*$C$2)</f>
        <v>83</v>
      </c>
      <c r="X117" s="304">
        <f>INT((((改造舰娘!$AC113)-(改造舰娘!$AB113))*(((IF(D117=0,C117,D117))-1)/99))+改造舰娘!$AB113)+((CA117+CN117+DA117+DN117)*$C$2)</f>
        <v>64</v>
      </c>
      <c r="Y117" s="303">
        <f>INT((((改造舰娘!$AE113)-(改造舰娘!$AD113))*(((IF(D117=0,C117,D117))-1)/99))+改造舰娘!$AD113)+((BZ117+CM117+CZ117+DM117)*$C$2)</f>
        <v>0</v>
      </c>
      <c r="Z117" s="474" t="str">
        <f>IF(改造舰娘!$AF113=0,"",改造舰娘!$AF113)</f>
        <v/>
      </c>
      <c r="AA117" s="304" t="str">
        <f>IF(改造舰娘!$AG113="","",改造舰娘!$AG113)</f>
        <v/>
      </c>
      <c r="AB117" s="304" t="str">
        <f>IF(改造舰娘!$AH113="","",改造舰娘!$AH113)</f>
        <v/>
      </c>
      <c r="AC117" s="304" t="str">
        <f>IF(改造舰娘!$AI113="","",改造舰娘!$AI113)</f>
        <v/>
      </c>
      <c r="AD117" s="304">
        <f>IF(改造舰娘!$AJ113="","",改造舰娘!$AJ113)</f>
        <v>0</v>
      </c>
      <c r="AE117" s="305">
        <f>IF(改造舰娘!$AK113="","",改造舰娘!$AK113)</f>
        <v>0</v>
      </c>
      <c r="AF117" s="304" t="str">
        <f>IF(改造舰娘!$AL113="","",改造舰娘!$AL113)</f>
        <v/>
      </c>
      <c r="AG117" s="304" t="str">
        <f>IF(改造舰娘!$AM113="","",改造舰娘!$AM113)</f>
        <v/>
      </c>
      <c r="AH117" s="304" t="str">
        <f>IF(改造舰娘!$AN113="","",改造舰娘!$AN113)</f>
        <v/>
      </c>
      <c r="AI117" s="304" t="str">
        <f>IF(改造舰娘!$AO113="","",改造舰娘!$AO113)</f>
        <v/>
      </c>
      <c r="AJ117" s="304" t="str">
        <f>IF(改造舰娘!$AP113="","",改造舰娘!$AP113)</f>
        <v/>
      </c>
      <c r="AK117" s="303" t="str">
        <f>IF(改造舰娘!$AQ113="","",改造舰娘!$AQ113)</f>
        <v/>
      </c>
      <c r="AL117" s="306" t="str">
        <f>IF(改造舰娘!$AS113="","",改造舰娘!$AS113)</f>
        <v>U国三联8英寸炮</v>
      </c>
      <c r="AM117" s="306" t="str">
        <f>IF(改造舰娘!$AT113="","",改造舰娘!$AT113)</f>
        <v>改良型对空雷达</v>
      </c>
      <c r="AN117" s="306" t="str">
        <f>IF(改造舰娘!$AU113="","",改造舰娘!$AU113)</f>
        <v>U国厄利孔20毫米炮(双联)</v>
      </c>
      <c r="AO117" s="306" t="str">
        <f>IF(改造舰娘!$AV113="","",改造舰娘!$AV113)</f>
        <v/>
      </c>
      <c r="AP117" s="307" t="str">
        <f>IF(改造舰娘!$AW113="","",改造舰娘!$AW113)</f>
        <v>支援护航(3级)：为自身和相邻船只增加10点回避。</v>
      </c>
      <c r="AQ117" s="308" t="str">
        <f>IF(改造舰娘!$AX113="","",改造舰娘!$AX113)</f>
        <v/>
      </c>
      <c r="AR117" s="304">
        <f>IF(改造舰娘!$AY113="","",改造舰娘!$AY113)</f>
        <v>40</v>
      </c>
      <c r="AS117" s="304">
        <f>IF(改造舰娘!$AZ113="","",改造舰娘!$AZ113)</f>
        <v>70</v>
      </c>
      <c r="AT117" s="304">
        <f>IF(改造舰娘!$BA113="","",改造舰娘!$BA113)</f>
        <v>1.28</v>
      </c>
      <c r="AU117" s="304">
        <f>IF(改造舰娘!$BB113="","",改造舰娘!$BB113)</f>
        <v>2.4</v>
      </c>
      <c r="AV117" s="305">
        <f>IF((改造舰娘!$BG113+改造舰娘!$BK113*$C$4)=0,"",(改造舰娘!$BG113+改造舰娘!$BK113*$C$4))</f>
        <v>30</v>
      </c>
      <c r="AW117" s="304">
        <f>IF((改造舰娘!$BH113+改造舰娘!$BL113*$C$4)=0,"",(改造舰娘!$BH113+改造舰娘!$BL113*$C$4))</f>
        <v>45</v>
      </c>
      <c r="AX117" s="304">
        <f>IF((改造舰娘!$BI113+改造舰娘!$BM113*$C$4)=0,"",(改造舰娘!$BI113+改造舰娘!$BM113*$C$4))</f>
        <v>60</v>
      </c>
      <c r="AY117" s="303">
        <f>IF((改造舰娘!$BJ113+改造舰娘!$BN113*$C$4)=0,"",(改造舰娘!$BJ113+改造舰娘!$BN113*$C$4))</f>
        <v>26</v>
      </c>
      <c r="AZ117" s="500">
        <f>IF(改造舰娘!BC113="","",改造舰娘!BC113)</f>
        <v>43</v>
      </c>
      <c r="BA117" s="500">
        <f>IF(改造舰娘!BD113="","",改造舰娘!BD113)</f>
        <v>0</v>
      </c>
      <c r="BB117" s="500">
        <f>IF(改造舰娘!BE113="","",改造舰娘!BE113)</f>
        <v>19</v>
      </c>
      <c r="BC117" s="498">
        <f>IF(改造舰娘!BF113="","",改造舰娘!BF113)</f>
        <v>45</v>
      </c>
      <c r="BD117" s="125" t="s">
        <v>1460</v>
      </c>
      <c r="BE117" s="339" t="b">
        <f>IF(改造舰娘!$BP113="","")</f>
        <v>0</v>
      </c>
      <c r="BF117" s="306" t="b">
        <f>IF(改造舰娘!$BQ113="","")</f>
        <v>0</v>
      </c>
      <c r="BG117" s="329" t="str">
        <f>IF(改造舰娘!$BR113="","")</f>
        <v/>
      </c>
      <c r="BH117" s="340" t="str">
        <f>IF(改造舰娘!$BS113="","")</f>
        <v/>
      </c>
      <c r="BU117" s="304">
        <f>IFERROR(VLOOKUP(AL117,装备!$B:$C,2,0),0)</f>
        <v>4</v>
      </c>
      <c r="BV117" s="304">
        <f>IFERROR(VLOOKUP($AL117,装备!$B:$Q,5,0),0)</f>
        <v>0</v>
      </c>
      <c r="BW117" s="304">
        <f>IFERROR(VLOOKUP($AL117,装备!$B:$Q,6,0),0)</f>
        <v>8</v>
      </c>
      <c r="BX117" s="304">
        <f>IFERROR(VLOOKUP($AL117,装备!$B:$Q,7,0),0)</f>
        <v>0</v>
      </c>
      <c r="BY117" s="304">
        <f>IFERROR(VLOOKUP($AL117,装备!$B:$Q,8,0),0)</f>
        <v>0</v>
      </c>
      <c r="BZ117" s="304">
        <f>IFERROR(VLOOKUP($AL117,装备!$B:$Q,9,0),0)</f>
        <v>0</v>
      </c>
      <c r="CA117" s="304">
        <f>IFERROR(VLOOKUP($AL117,装备!$B:$Q,10,0),0)</f>
        <v>0</v>
      </c>
      <c r="CB117" s="304">
        <f>IFERROR(VLOOKUP($AL117,装备!$B:$Q,11,0),0)</f>
        <v>2</v>
      </c>
      <c r="CC117" s="304" t="str">
        <f>IFERROR(VLOOKUP($AL117,装备!$B:$Q,12,0),0)</f>
        <v>中</v>
      </c>
      <c r="CD117" s="304">
        <f>IFERROR(VLOOKUP($AL117,装备!$B:$Q,13,0),0)</f>
        <v>0</v>
      </c>
      <c r="CE117" s="304">
        <f>IFERROR(VLOOKUP($AL117,装备!$B:$Q,14,0),0)</f>
        <v>0</v>
      </c>
      <c r="CF117" s="304">
        <f>IFERROR(VLOOKUP($AL117,装备!$B:$Q,16,0),0)</f>
        <v>0</v>
      </c>
      <c r="CG117" s="304">
        <f>IFERROR(VLOOKUP($AL117,装备!$B:$Q,5,0),0)</f>
        <v>0</v>
      </c>
      <c r="CH117" s="304">
        <f>IFERROR(VLOOKUP(AM117,装备!$B:$C,2,0),0)</f>
        <v>4</v>
      </c>
      <c r="CI117" s="304">
        <f>IFERROR(VLOOKUP($AM117,装备!$B:$Q,5,0),0)</f>
        <v>0</v>
      </c>
      <c r="CJ117" s="304">
        <f>IFERROR(VLOOKUP($AM117,装备!$B:$Q,6,0),0)</f>
        <v>0</v>
      </c>
      <c r="CK117" s="304">
        <f>IFERROR(VLOOKUP($AM117,装备!$B:$Q,7,0),0)</f>
        <v>0</v>
      </c>
      <c r="CL117" s="304">
        <f>IFERROR(VLOOKUP($AM117,装备!$B:$Q,8,0),0)</f>
        <v>0</v>
      </c>
      <c r="CM117" s="304">
        <f>IFERROR(VLOOKUP($AM117,装备!$B:$Q,9,0),0)</f>
        <v>0</v>
      </c>
      <c r="CN117" s="304">
        <f>IFERROR(VLOOKUP($AM117,装备!$B:$Q,10,0),0)</f>
        <v>6</v>
      </c>
      <c r="CO117" s="304">
        <f>IFERROR(VLOOKUP($AM117,装备!$B:$Q,11,0),0)</f>
        <v>2</v>
      </c>
      <c r="CP117" s="304" t="str">
        <f>IFERROR(VLOOKUP($AM117,装备!$B:$Q,12,0),0)</f>
        <v>无</v>
      </c>
      <c r="CQ117" s="304">
        <f>IFERROR(VLOOKUP($AM117,装备!$B:$Q,13,0),0)</f>
        <v>0</v>
      </c>
      <c r="CR117" s="304">
        <f>IFERROR(VLOOKUP($AM117,装备!$B:$Q,14,0),0)</f>
        <v>0</v>
      </c>
      <c r="CS117" s="304">
        <f>IFERROR(VLOOKUP($AM117,装备!$B:$Q,16,0),0)</f>
        <v>5</v>
      </c>
      <c r="CT117" s="304">
        <f>IFERROR(VLOOKUP($AM117,装备!$B:$Q,5,0),0)</f>
        <v>0</v>
      </c>
      <c r="CU117" s="304">
        <f>IFERROR(VLOOKUP(AN117,装备!$B:$C,2,0),0)</f>
        <v>2</v>
      </c>
      <c r="CV117" s="304">
        <f>IFERROR(VLOOKUP($AN117,装备!$B:$Q,5,0),0)</f>
        <v>0</v>
      </c>
      <c r="CW117" s="304">
        <f>IFERROR(VLOOKUP($AN117,装备!$B:$Q,6,0),0)</f>
        <v>0</v>
      </c>
      <c r="CX117" s="304">
        <f>IFERROR(VLOOKUP($AN117,装备!$B:$Q,7,0),0)</f>
        <v>0</v>
      </c>
      <c r="CY117" s="304">
        <f>IFERROR(VLOOKUP($AN117,装备!$B:$Q,8,0),0)</f>
        <v>0</v>
      </c>
      <c r="CZ117" s="304">
        <f>IFERROR(VLOOKUP($AN117,装备!$B:$Q,9,0),0)</f>
        <v>0</v>
      </c>
      <c r="DA117" s="304">
        <f>IFERROR(VLOOKUP($AN117,装备!$B:$Q,10,0),0)</f>
        <v>0</v>
      </c>
      <c r="DB117" s="304">
        <f>IFERROR(VLOOKUP($AN117,装备!$B:$Q,11,0),0)</f>
        <v>0</v>
      </c>
      <c r="DC117" s="304" t="str">
        <f>IFERROR(VLOOKUP($AN117,装备!$B:$Q,12,0),0)</f>
        <v>短</v>
      </c>
      <c r="DD117" s="304">
        <f>IFERROR(VLOOKUP($AN117,装备!$B:$Q,13,0),0)</f>
        <v>0</v>
      </c>
      <c r="DE117" s="304">
        <f>IFERROR(VLOOKUP($AN117,装备!$B:$Q,14,0),0)</f>
        <v>0</v>
      </c>
      <c r="DF117" s="304">
        <f>IFERROR(VLOOKUP($AN117,装备!$B:$Q,16,0),0)</f>
        <v>4</v>
      </c>
      <c r="DG117" s="304">
        <f>IFERROR(VLOOKUP($AN117,装备!$B:$Q,5,0),0)</f>
        <v>0</v>
      </c>
      <c r="DH117" s="304">
        <f>IFERROR(VLOOKUP(AO117,装备!$B:$C,2,0),0)</f>
        <v>0</v>
      </c>
      <c r="DI117" s="304">
        <f>IFERROR(VLOOKUP($AO117,装备!$B:$Q,5,0),0)</f>
        <v>0</v>
      </c>
      <c r="DJ117" s="304">
        <f>IFERROR(VLOOKUP($AO117,装备!$B:$Q,6,0),0)</f>
        <v>0</v>
      </c>
      <c r="DK117" s="304">
        <f>IFERROR(VLOOKUP($AO117,装备!$B:$Q,7,0),0)</f>
        <v>0</v>
      </c>
      <c r="DL117" s="304">
        <f>IFERROR(VLOOKUP($AO117,装备!$B:$Q,8,0),0)</f>
        <v>0</v>
      </c>
      <c r="DM117" s="304">
        <f>IFERROR(VLOOKUP($AO117,装备!$B:$Q,9,0),0)</f>
        <v>0</v>
      </c>
      <c r="DN117" s="304">
        <f>IFERROR(VLOOKUP($AO117,装备!$B:$Q,10,0),0)</f>
        <v>0</v>
      </c>
      <c r="DO117" s="304">
        <f>IFERROR(VLOOKUP($AO117,装备!$B:$Q,11,0),0)</f>
        <v>0</v>
      </c>
      <c r="DP117" s="304">
        <f>IFERROR(VLOOKUP($AO117,装备!$B:$Q,12,0),0)</f>
        <v>0</v>
      </c>
      <c r="DQ117" s="304">
        <f>IFERROR(VLOOKUP($AO117,装备!$B:$Q,13,0),0)</f>
        <v>0</v>
      </c>
      <c r="DR117" s="304">
        <f>IFERROR(VLOOKUP($AO117,装备!$B:$Q,14,0),0)</f>
        <v>0</v>
      </c>
      <c r="DS117" s="304">
        <f>IFERROR(VLOOKUP($AO117,装备!$B:$Q,16,0),0)</f>
        <v>0</v>
      </c>
      <c r="DT117" s="304">
        <f>IFERROR(VLOOKUP($AO117,装备!$B:$Q,5,0),0)</f>
        <v>0</v>
      </c>
    </row>
    <row r="118" spans="1:124">
      <c r="A118" s="301">
        <f>改造舰娘!$A114</f>
        <v>11014212</v>
      </c>
      <c r="B118" s="354" t="s">
        <v>194</v>
      </c>
      <c r="C118" s="323"/>
      <c r="D118" s="323">
        <f t="shared" si="1"/>
        <v>110</v>
      </c>
      <c r="E118" s="303">
        <f>改造舰娘!$C114</f>
        <v>4</v>
      </c>
      <c r="F118" s="304" t="str">
        <f>改造舰娘!$D114</f>
        <v>重巡</v>
      </c>
      <c r="G118" s="304" t="str">
        <f>改造舰娘!$E114</f>
        <v>中型</v>
      </c>
      <c r="H118" s="304" t="str">
        <f>改造舰娘!$F114</f>
        <v>护卫舰</v>
      </c>
      <c r="I118" s="452">
        <f>改造舰娘!$AR114</f>
        <v>4</v>
      </c>
      <c r="J118" s="304" t="str">
        <f>改造舰娘!$G114</f>
        <v>美国</v>
      </c>
      <c r="K118" s="312">
        <f>改造舰娘!$H114+(BV118+CI118+CV118+DI118)*$C$2</f>
        <v>55</v>
      </c>
      <c r="L118" s="304">
        <f>改造舰娘!$I114</f>
        <v>1</v>
      </c>
      <c r="M118" s="304">
        <f>改造舰娘!$J114</f>
        <v>3</v>
      </c>
      <c r="N118" s="518">
        <f>改造舰娘!$K114</f>
        <v>3</v>
      </c>
      <c r="O118" s="304">
        <f>改造舰娘!$L114+((CE118+CR118+DE118+DR118)*$C$2)</f>
        <v>15</v>
      </c>
      <c r="P118" s="304" t="str">
        <f>IF($C$2=1,(IF(ISERROR(FIND("超长",改造舰娘!$M114&amp;CC118&amp;CP118&amp;DC118&amp;DP118,1)),IF(ISERROR(FIND("长",改造舰娘!$M114&amp;CC118&amp;CP118&amp;DC118&amp;DP118,1)),IF(ISERROR(FIND("中",改造舰娘!$M114&amp;CC118&amp;CP118&amp;DC118&amp;DP118,1)),IF(ISERROR(FIND("短",改造舰娘!$M114&amp;CC118&amp;CP118&amp;DC118&amp;DP118,1)),IF(ISERROR(FIND("无",改造舰娘!$M114&amp;CC118&amp;CP118&amp;DC118&amp;DP118,1)),0,"无"),"短"),"中"),"长"),"超长")),改造舰娘!$M114)</f>
        <v>中</v>
      </c>
      <c r="Q118" s="303">
        <f>改造舰娘!$N114</f>
        <v>32.5</v>
      </c>
      <c r="R118" s="304">
        <f>(改造舰娘!$P114)+(改造舰娘!$Q114)*$C$3+((BW118+CJ118+CW118+DJ118)*$C$2)</f>
        <v>73</v>
      </c>
      <c r="S118" s="304">
        <f>(改造舰娘!$R114)+(改造舰娘!$S114)*$C$3+((BY118+CL118+CY118+DL118)*$C$2)</f>
        <v>0</v>
      </c>
      <c r="T118" s="304">
        <f>(改造舰娘!$T114)+(改造舰娘!$U114)*$C$3+((BX118+CK118+CX118+DK118)*$C$2)</f>
        <v>57</v>
      </c>
      <c r="U118" s="304">
        <f>(改造舰娘!$V114)+(改造舰娘!$W114)*$C$3+((CG118+CT118+DG118+DT118)*$C$2)</f>
        <v>75</v>
      </c>
      <c r="V118" s="305">
        <f>INT((((改造舰娘!$Y114)-(改造舰娘!$X114))*(((IF(D118=0,C118,D118))-1)/99))+改造舰娘!$X114)+((CB118+CO118+DB118+DO118)*$C$2)</f>
        <v>97</v>
      </c>
      <c r="W118" s="304">
        <f>INT((((改造舰娘!$AA114)-(改造舰娘!$Z114))*(((IF(D118=0,C118,D118))-1)/99))+改造舰娘!$Z114)+((CD118+CQ118+DD118+DQ118)*$C$2)</f>
        <v>83</v>
      </c>
      <c r="X118" s="304">
        <f>INT((((改造舰娘!$AC114)-(改造舰娘!$AB114))*(((IF(D118=0,C118,D118))-1)/99))+改造舰娘!$AB114)+((CA118+CN118+DA118+DN118)*$C$2)</f>
        <v>64</v>
      </c>
      <c r="Y118" s="303">
        <f>INT((((改造舰娘!$AE114)-(改造舰娘!$AD114))*(((IF(D118=0,C118,D118))-1)/99))+改造舰娘!$AD114)+((BZ118+CM118+CZ118+DM118)*$C$2)</f>
        <v>0</v>
      </c>
      <c r="Z118" s="474" t="str">
        <f>IF(改造舰娘!$AF114=0,"",改造舰娘!$AF114)</f>
        <v/>
      </c>
      <c r="AA118" s="304" t="str">
        <f>IF(改造舰娘!$AG114="","",改造舰娘!$AG114)</f>
        <v/>
      </c>
      <c r="AB118" s="304" t="str">
        <f>IF(改造舰娘!$AH114="","",改造舰娘!$AH114)</f>
        <v/>
      </c>
      <c r="AC118" s="304" t="str">
        <f>IF(改造舰娘!$AI114="","",改造舰娘!$AI114)</f>
        <v/>
      </c>
      <c r="AD118" s="304">
        <f>IF(改造舰娘!$AJ114="","",改造舰娘!$AJ114)</f>
        <v>0</v>
      </c>
      <c r="AE118" s="305">
        <f>IF(改造舰娘!$AK114="","",改造舰娘!$AK114)</f>
        <v>0</v>
      </c>
      <c r="AF118" s="304" t="str">
        <f>IF(改造舰娘!$AL114="","",改造舰娘!$AL114)</f>
        <v/>
      </c>
      <c r="AG118" s="304" t="str">
        <f>IF(改造舰娘!$AM114="","",改造舰娘!$AM114)</f>
        <v/>
      </c>
      <c r="AH118" s="304" t="str">
        <f>IF(改造舰娘!$AN114="","",改造舰娘!$AN114)</f>
        <v/>
      </c>
      <c r="AI118" s="304" t="str">
        <f>IF(改造舰娘!$AO114="","",改造舰娘!$AO114)</f>
        <v/>
      </c>
      <c r="AJ118" s="304" t="str">
        <f>IF(改造舰娘!$AP114="","",改造舰娘!$AP114)</f>
        <v/>
      </c>
      <c r="AK118" s="303" t="str">
        <f>IF(改造舰娘!$AQ114="","",改造舰娘!$AQ114)</f>
        <v/>
      </c>
      <c r="AL118" s="306" t="str">
        <f>IF(改造舰娘!$AS114="","",改造舰娘!$AS114)</f>
        <v>U国三联8英寸炮</v>
      </c>
      <c r="AM118" s="306" t="str">
        <f>IF(改造舰娘!$AT114="","",改造舰娘!$AT114)</f>
        <v>改良型对空雷达</v>
      </c>
      <c r="AN118" s="306" t="str">
        <f>IF(改造舰娘!$AU114="","",改造舰娘!$AU114)</f>
        <v/>
      </c>
      <c r="AO118" s="306" t="str">
        <f>IF(改造舰娘!$AV114="","",改造舰娘!$AV114)</f>
        <v/>
      </c>
      <c r="AP118" s="307" t="str">
        <f>IF(改造舰娘!$AW114="","",改造舰娘!$AW114)</f>
        <v>高速射击(3级)：炮击战时40%概率造成1.4倍伤害。</v>
      </c>
      <c r="AQ118" s="308" t="str">
        <f>IF(改造舰娘!$AX114="","",改造舰娘!$AX114)</f>
        <v/>
      </c>
      <c r="AR118" s="304">
        <f>IF(改造舰娘!$AY114="","",改造舰娘!$AY114)</f>
        <v>40</v>
      </c>
      <c r="AS118" s="304">
        <f>IF(改造舰娘!$AZ114="","",改造舰娘!$AZ114)</f>
        <v>70</v>
      </c>
      <c r="AT118" s="304">
        <f>IF(改造舰娘!$BA114="","",改造舰娘!$BA114)</f>
        <v>1.28</v>
      </c>
      <c r="AU118" s="304">
        <f>IF(改造舰娘!$BB114="","",改造舰娘!$BB114)</f>
        <v>2.4</v>
      </c>
      <c r="AV118" s="305">
        <f>IF((改造舰娘!$BG114+改造舰娘!$BK114*$C$4)=0,"",(改造舰娘!$BG114+改造舰娘!$BK114*$C$4))</f>
        <v>30</v>
      </c>
      <c r="AW118" s="304">
        <f>IF((改造舰娘!$BH114+改造舰娘!$BL114*$C$4)=0,"",(改造舰娘!$BH114+改造舰娘!$BL114*$C$4))</f>
        <v>43</v>
      </c>
      <c r="AX118" s="304">
        <f>IF((改造舰娘!$BI114+改造舰娘!$BM114*$C$4)=0,"",(改造舰娘!$BI114+改造舰娘!$BM114*$C$4))</f>
        <v>59</v>
      </c>
      <c r="AY118" s="303">
        <f>IF((改造舰娘!$BJ114+改造舰娘!$BN114*$C$4)=0,"",(改造舰娘!$BJ114+改造舰娘!$BN114*$C$4))</f>
        <v>25</v>
      </c>
      <c r="AZ118" s="500">
        <f>IF(改造舰娘!BC114="","",改造舰娘!BC114)</f>
        <v>43</v>
      </c>
      <c r="BA118" s="500">
        <f>IF(改造舰娘!BD114="","",改造舰娘!BD114)</f>
        <v>0</v>
      </c>
      <c r="BB118" s="500">
        <f>IF(改造舰娘!BE114="","",改造舰娘!BE114)</f>
        <v>19</v>
      </c>
      <c r="BC118" s="498">
        <f>IF(改造舰娘!BF114="","",改造舰娘!BF114)</f>
        <v>38</v>
      </c>
      <c r="BD118" s="125" t="s">
        <v>1462</v>
      </c>
      <c r="BE118" s="339" t="b">
        <f>IF(改造舰娘!$BP114="","")</f>
        <v>0</v>
      </c>
      <c r="BF118" s="306" t="b">
        <f>IF(改造舰娘!$BQ114="","")</f>
        <v>0</v>
      </c>
      <c r="BG118" s="329" t="str">
        <f>IF(改造舰娘!$BR114="","")</f>
        <v/>
      </c>
      <c r="BH118" s="340" t="str">
        <f>IF(改造舰娘!$BS114="","")</f>
        <v/>
      </c>
      <c r="BU118" s="304">
        <f>IFERROR(VLOOKUP(AL118,装备!$B:$C,2,0),0)</f>
        <v>4</v>
      </c>
      <c r="BV118" s="304">
        <f>IFERROR(VLOOKUP($AL118,装备!$B:$Q,5,0),0)</f>
        <v>0</v>
      </c>
      <c r="BW118" s="304">
        <f>IFERROR(VLOOKUP($AL118,装备!$B:$Q,6,0),0)</f>
        <v>8</v>
      </c>
      <c r="BX118" s="304">
        <f>IFERROR(VLOOKUP($AL118,装备!$B:$Q,7,0),0)</f>
        <v>0</v>
      </c>
      <c r="BY118" s="304">
        <f>IFERROR(VLOOKUP($AL118,装备!$B:$Q,8,0),0)</f>
        <v>0</v>
      </c>
      <c r="BZ118" s="304">
        <f>IFERROR(VLOOKUP($AL118,装备!$B:$Q,9,0),0)</f>
        <v>0</v>
      </c>
      <c r="CA118" s="304">
        <f>IFERROR(VLOOKUP($AL118,装备!$B:$Q,10,0),0)</f>
        <v>0</v>
      </c>
      <c r="CB118" s="304">
        <f>IFERROR(VLOOKUP($AL118,装备!$B:$Q,11,0),0)</f>
        <v>2</v>
      </c>
      <c r="CC118" s="304" t="str">
        <f>IFERROR(VLOOKUP($AL118,装备!$B:$Q,12,0),0)</f>
        <v>中</v>
      </c>
      <c r="CD118" s="304">
        <f>IFERROR(VLOOKUP($AL118,装备!$B:$Q,13,0),0)</f>
        <v>0</v>
      </c>
      <c r="CE118" s="304">
        <f>IFERROR(VLOOKUP($AL118,装备!$B:$Q,14,0),0)</f>
        <v>0</v>
      </c>
      <c r="CF118" s="304">
        <f>IFERROR(VLOOKUP($AL118,装备!$B:$Q,16,0),0)</f>
        <v>0</v>
      </c>
      <c r="CG118" s="304">
        <f>IFERROR(VLOOKUP($AL118,装备!$B:$Q,5,0),0)</f>
        <v>0</v>
      </c>
      <c r="CH118" s="304">
        <f>IFERROR(VLOOKUP(AM118,装备!$B:$C,2,0),0)</f>
        <v>4</v>
      </c>
      <c r="CI118" s="304">
        <f>IFERROR(VLOOKUP($AM118,装备!$B:$Q,5,0),0)</f>
        <v>0</v>
      </c>
      <c r="CJ118" s="304">
        <f>IFERROR(VLOOKUP($AM118,装备!$B:$Q,6,0),0)</f>
        <v>0</v>
      </c>
      <c r="CK118" s="304">
        <f>IFERROR(VLOOKUP($AM118,装备!$B:$Q,7,0),0)</f>
        <v>0</v>
      </c>
      <c r="CL118" s="304">
        <f>IFERROR(VLOOKUP($AM118,装备!$B:$Q,8,0),0)</f>
        <v>0</v>
      </c>
      <c r="CM118" s="304">
        <f>IFERROR(VLOOKUP($AM118,装备!$B:$Q,9,0),0)</f>
        <v>0</v>
      </c>
      <c r="CN118" s="304">
        <f>IFERROR(VLOOKUP($AM118,装备!$B:$Q,10,0),0)</f>
        <v>6</v>
      </c>
      <c r="CO118" s="304">
        <f>IFERROR(VLOOKUP($AM118,装备!$B:$Q,11,0),0)</f>
        <v>2</v>
      </c>
      <c r="CP118" s="304" t="str">
        <f>IFERROR(VLOOKUP($AM118,装备!$B:$Q,12,0),0)</f>
        <v>无</v>
      </c>
      <c r="CQ118" s="304">
        <f>IFERROR(VLOOKUP($AM118,装备!$B:$Q,13,0),0)</f>
        <v>0</v>
      </c>
      <c r="CR118" s="304">
        <f>IFERROR(VLOOKUP($AM118,装备!$B:$Q,14,0),0)</f>
        <v>0</v>
      </c>
      <c r="CS118" s="304">
        <f>IFERROR(VLOOKUP($AM118,装备!$B:$Q,16,0),0)</f>
        <v>5</v>
      </c>
      <c r="CT118" s="304">
        <f>IFERROR(VLOOKUP($AM118,装备!$B:$Q,5,0),0)</f>
        <v>0</v>
      </c>
      <c r="CU118" s="304">
        <f>IFERROR(VLOOKUP(AN118,装备!$B:$C,2,0),0)</f>
        <v>0</v>
      </c>
      <c r="CV118" s="304">
        <f>IFERROR(VLOOKUP($AN118,装备!$B:$Q,5,0),0)</f>
        <v>0</v>
      </c>
      <c r="CW118" s="304">
        <f>IFERROR(VLOOKUP($AN118,装备!$B:$Q,6,0),0)</f>
        <v>0</v>
      </c>
      <c r="CX118" s="304">
        <f>IFERROR(VLOOKUP($AN118,装备!$B:$Q,7,0),0)</f>
        <v>0</v>
      </c>
      <c r="CY118" s="304">
        <f>IFERROR(VLOOKUP($AN118,装备!$B:$Q,8,0),0)</f>
        <v>0</v>
      </c>
      <c r="CZ118" s="304">
        <f>IFERROR(VLOOKUP($AN118,装备!$B:$Q,9,0),0)</f>
        <v>0</v>
      </c>
      <c r="DA118" s="304">
        <f>IFERROR(VLOOKUP($AN118,装备!$B:$Q,10,0),0)</f>
        <v>0</v>
      </c>
      <c r="DB118" s="304">
        <f>IFERROR(VLOOKUP($AN118,装备!$B:$Q,11,0),0)</f>
        <v>0</v>
      </c>
      <c r="DC118" s="304">
        <f>IFERROR(VLOOKUP($AN118,装备!$B:$Q,12,0),0)</f>
        <v>0</v>
      </c>
      <c r="DD118" s="304">
        <f>IFERROR(VLOOKUP($AN118,装备!$B:$Q,13,0),0)</f>
        <v>0</v>
      </c>
      <c r="DE118" s="304">
        <f>IFERROR(VLOOKUP($AN118,装备!$B:$Q,14,0),0)</f>
        <v>0</v>
      </c>
      <c r="DF118" s="304">
        <f>IFERROR(VLOOKUP($AN118,装备!$B:$Q,16,0),0)</f>
        <v>0</v>
      </c>
      <c r="DG118" s="304">
        <f>IFERROR(VLOOKUP($AN118,装备!$B:$Q,5,0),0)</f>
        <v>0</v>
      </c>
      <c r="DH118" s="304">
        <f>IFERROR(VLOOKUP(AO118,装备!$B:$C,2,0),0)</f>
        <v>0</v>
      </c>
      <c r="DI118" s="304">
        <f>IFERROR(VLOOKUP($AO118,装备!$B:$Q,5,0),0)</f>
        <v>0</v>
      </c>
      <c r="DJ118" s="304">
        <f>IFERROR(VLOOKUP($AO118,装备!$B:$Q,6,0),0)</f>
        <v>0</v>
      </c>
      <c r="DK118" s="304">
        <f>IFERROR(VLOOKUP($AO118,装备!$B:$Q,7,0),0)</f>
        <v>0</v>
      </c>
      <c r="DL118" s="304">
        <f>IFERROR(VLOOKUP($AO118,装备!$B:$Q,8,0),0)</f>
        <v>0</v>
      </c>
      <c r="DM118" s="304">
        <f>IFERROR(VLOOKUP($AO118,装备!$B:$Q,9,0),0)</f>
        <v>0</v>
      </c>
      <c r="DN118" s="304">
        <f>IFERROR(VLOOKUP($AO118,装备!$B:$Q,10,0),0)</f>
        <v>0</v>
      </c>
      <c r="DO118" s="304">
        <f>IFERROR(VLOOKUP($AO118,装备!$B:$Q,11,0),0)</f>
        <v>0</v>
      </c>
      <c r="DP118" s="304">
        <f>IFERROR(VLOOKUP($AO118,装备!$B:$Q,12,0),0)</f>
        <v>0</v>
      </c>
      <c r="DQ118" s="304">
        <f>IFERROR(VLOOKUP($AO118,装备!$B:$Q,13,0),0)</f>
        <v>0</v>
      </c>
      <c r="DR118" s="304">
        <f>IFERROR(VLOOKUP($AO118,装备!$B:$Q,14,0),0)</f>
        <v>0</v>
      </c>
      <c r="DS118" s="304">
        <f>IFERROR(VLOOKUP($AO118,装备!$B:$Q,16,0),0)</f>
        <v>0</v>
      </c>
      <c r="DT118" s="304">
        <f>IFERROR(VLOOKUP($AO118,装备!$B:$Q,5,0),0)</f>
        <v>0</v>
      </c>
    </row>
    <row r="119" spans="1:124" ht="27">
      <c r="A119" s="301">
        <f>改造舰娘!$A115</f>
        <v>11014312</v>
      </c>
      <c r="B119" s="354" t="s">
        <v>195</v>
      </c>
      <c r="C119" s="323"/>
      <c r="D119" s="323">
        <f t="shared" si="1"/>
        <v>110</v>
      </c>
      <c r="E119" s="303">
        <f>改造舰娘!$C115</f>
        <v>4</v>
      </c>
      <c r="F119" s="304" t="str">
        <f>改造舰娘!$D115</f>
        <v>重巡</v>
      </c>
      <c r="G119" s="304" t="str">
        <f>改造舰娘!$E115</f>
        <v>中型</v>
      </c>
      <c r="H119" s="304" t="str">
        <f>改造舰娘!$F115</f>
        <v>护卫舰</v>
      </c>
      <c r="I119" s="452">
        <f>改造舰娘!$AR115</f>
        <v>4</v>
      </c>
      <c r="J119" s="304" t="str">
        <f>改造舰娘!$G115</f>
        <v>美国</v>
      </c>
      <c r="K119" s="312">
        <f>改造舰娘!$H115+(BV119+CI119+CV119+DI119)*$C$2</f>
        <v>58</v>
      </c>
      <c r="L119" s="304">
        <f>改造舰娘!$I115</f>
        <v>2</v>
      </c>
      <c r="M119" s="304">
        <f>改造舰娘!$J115</f>
        <v>3</v>
      </c>
      <c r="N119" s="518">
        <f>改造舰娘!$K115</f>
        <v>3</v>
      </c>
      <c r="O119" s="304">
        <f>改造舰娘!$L115+((CE119+CR119+DE119+DR119)*$C$2)</f>
        <v>20</v>
      </c>
      <c r="P119" s="304" t="str">
        <f>IF($C$2=1,(IF(ISERROR(FIND("超长",改造舰娘!$M115&amp;CC119&amp;CP119&amp;DC119&amp;DP119,1)),IF(ISERROR(FIND("长",改造舰娘!$M115&amp;CC119&amp;CP119&amp;DC119&amp;DP119,1)),IF(ISERROR(FIND("中",改造舰娘!$M115&amp;CC119&amp;CP119&amp;DC119&amp;DP119,1)),IF(ISERROR(FIND("短",改造舰娘!$M115&amp;CC119&amp;CP119&amp;DC119&amp;DP119,1)),IF(ISERROR(FIND("无",改造舰娘!$M115&amp;CC119&amp;CP119&amp;DC119&amp;DP119,1)),0,"无"),"短"),"中"),"长"),"超长")),改造舰娘!$M115)</f>
        <v>中</v>
      </c>
      <c r="Q119" s="303">
        <f>改造舰娘!$N115</f>
        <v>32.700000000000003</v>
      </c>
      <c r="R119" s="304">
        <f>(改造舰娘!$P115)+(改造舰娘!$Q115)*$C$3+((BW119+CJ119+CW119+DJ119)*$C$2)</f>
        <v>73</v>
      </c>
      <c r="S119" s="304">
        <f>(改造舰娘!$R115)+(改造舰娘!$S115)*$C$3+((BY119+CL119+CY119+DL119)*$C$2)</f>
        <v>0</v>
      </c>
      <c r="T119" s="304">
        <f>(改造舰娘!$T115)+(改造舰娘!$U115)*$C$3+((BX119+CK119+CX119+DK119)*$C$2)</f>
        <v>56</v>
      </c>
      <c r="U119" s="304">
        <f>(改造舰娘!$V115)+(改造舰娘!$W115)*$C$3+((CG119+CT119+DG119+DT119)*$C$2)</f>
        <v>85</v>
      </c>
      <c r="V119" s="305">
        <f>INT((((改造舰娘!$Y115)-(改造舰娘!$X115))*(((IF(D119=0,C119,D119))-1)/99))+改造舰娘!$X115)+((CB119+CO119+DB119+DO119)*$C$2)</f>
        <v>97</v>
      </c>
      <c r="W119" s="304">
        <f>INT((((改造舰娘!$AA115)-(改造舰娘!$Z115))*(((IF(D119=0,C119,D119))-1)/99))+改造舰娘!$Z115)+((CD119+CQ119+DD119+DQ119)*$C$2)</f>
        <v>83</v>
      </c>
      <c r="X119" s="304">
        <f>INT((((改造舰娘!$AC115)-(改造舰娘!$AB115))*(((IF(D119=0,C119,D119))-1)/99))+改造舰娘!$AB115)+((CA119+CN119+DA119+DN119)*$C$2)</f>
        <v>63</v>
      </c>
      <c r="Y119" s="303">
        <f>INT((((改造舰娘!$AE115)-(改造舰娘!$AD115))*(((IF(D119=0,C119,D119))-1)/99))+改造舰娘!$AD115)+((BZ119+CM119+CZ119+DM119)*$C$2)</f>
        <v>0</v>
      </c>
      <c r="Z119" s="474" t="str">
        <f>IF(改造舰娘!$AF115=0,"",改造舰娘!$AF115)</f>
        <v/>
      </c>
      <c r="AA119" s="304" t="str">
        <f>IF(改造舰娘!$AG115="","",改造舰娘!$AG115)</f>
        <v/>
      </c>
      <c r="AB119" s="304" t="str">
        <f>IF(改造舰娘!$AH115="","",改造舰娘!$AH115)</f>
        <v/>
      </c>
      <c r="AC119" s="304" t="str">
        <f>IF(改造舰娘!$AI115="","",改造舰娘!$AI115)</f>
        <v/>
      </c>
      <c r="AD119" s="304">
        <f>IF(改造舰娘!$AJ115="","",改造舰娘!$AJ115)</f>
        <v>0</v>
      </c>
      <c r="AE119" s="305">
        <f>IF(改造舰娘!$AK115="","",改造舰娘!$AK115)</f>
        <v>0</v>
      </c>
      <c r="AF119" s="304" t="str">
        <f>IF(改造舰娘!$AL115="","",改造舰娘!$AL115)</f>
        <v/>
      </c>
      <c r="AG119" s="304" t="str">
        <f>IF(改造舰娘!$AM115="","",改造舰娘!$AM115)</f>
        <v/>
      </c>
      <c r="AH119" s="304" t="str">
        <f>IF(改造舰娘!$AN115="","",改造舰娘!$AN115)</f>
        <v/>
      </c>
      <c r="AI119" s="304" t="str">
        <f>IF(改造舰娘!$AO115="","",改造舰娘!$AO115)</f>
        <v/>
      </c>
      <c r="AJ119" s="304" t="str">
        <f>IF(改造舰娘!$AP115="","",改造舰娘!$AP115)</f>
        <v/>
      </c>
      <c r="AK119" s="303" t="str">
        <f>IF(改造舰娘!$AQ115="","",改造舰娘!$AQ115)</f>
        <v/>
      </c>
      <c r="AL119" s="306" t="str">
        <f>IF(改造舰娘!$AS115="","",改造舰娘!$AS115)</f>
        <v>U国三联8英寸炮</v>
      </c>
      <c r="AM119" s="306" t="str">
        <f>IF(改造舰娘!$AT115="","",改造舰娘!$AT115)</f>
        <v>U国博福斯40毫米防空炮(四联)</v>
      </c>
      <c r="AN119" s="306" t="str">
        <f>IF(改造舰娘!$AU115="","",改造舰娘!$AU115)</f>
        <v>U国博福斯40毫米防空炮(双联)</v>
      </c>
      <c r="AO119" s="306" t="str">
        <f>IF(改造舰娘!$AV115="","",改造舰娘!$AV115)</f>
        <v/>
      </c>
      <c r="AP119" s="307" t="str">
        <f>IF(改造舰娘!$AW115="","",改造舰娘!$AW115)</f>
        <v>无头骑士(3级)：当没有受到伤害时，为自己和相邻的船只增加10点回避，当受到伤害后，自身回避+5。</v>
      </c>
      <c r="AQ119" s="308" t="str">
        <f>IF(改造舰娘!$AX115="","",改造舰娘!$AX115)</f>
        <v/>
      </c>
      <c r="AR119" s="304">
        <f>IF(改造舰娘!$AY115="","",改造舰娘!$AY115)</f>
        <v>40</v>
      </c>
      <c r="AS119" s="304">
        <f>IF(改造舰娘!$AZ115="","",改造舰娘!$AZ115)</f>
        <v>70</v>
      </c>
      <c r="AT119" s="304">
        <f>IF(改造舰娘!$BA115="","",改造舰娘!$BA115)</f>
        <v>1.28</v>
      </c>
      <c r="AU119" s="304">
        <f>IF(改造舰娘!$BB115="","",改造舰娘!$BB115)</f>
        <v>2.4</v>
      </c>
      <c r="AV119" s="305">
        <f>IF((改造舰娘!$BG115+改造舰娘!$BK115*$C$4)=0,"",(改造舰娘!$BG115+改造舰娘!$BK115*$C$4))</f>
        <v>30</v>
      </c>
      <c r="AW119" s="304">
        <f>IF((改造舰娘!$BH115+改造舰娘!$BL115*$C$4)=0,"",(改造舰娘!$BH115+改造舰娘!$BL115*$C$4))</f>
        <v>52</v>
      </c>
      <c r="AX119" s="304">
        <f>IF((改造舰娘!$BI115+改造舰娘!$BM115*$C$4)=0,"",(改造舰娘!$BI115+改造舰娘!$BM115*$C$4))</f>
        <v>36</v>
      </c>
      <c r="AY119" s="303">
        <f>IF((改造舰娘!$BJ115+改造舰娘!$BN115*$C$4)=0,"",(改造舰娘!$BJ115+改造舰娘!$BN115*$C$4))</f>
        <v>3</v>
      </c>
      <c r="AZ119" s="500">
        <f>IF(改造舰娘!BC115="","",改造舰娘!BC115)</f>
        <v>43</v>
      </c>
      <c r="BA119" s="500">
        <f>IF(改造舰娘!BD115="","",改造舰娘!BD115)</f>
        <v>0</v>
      </c>
      <c r="BB119" s="500">
        <f>IF(改造舰娘!BE115="","",改造舰娘!BE115)</f>
        <v>18</v>
      </c>
      <c r="BC119" s="498">
        <f>IF(改造舰娘!BF115="","",改造舰娘!BF115)</f>
        <v>53</v>
      </c>
      <c r="BD119" s="125" t="s">
        <v>1464</v>
      </c>
      <c r="BE119" s="339" t="b">
        <f>IF(改造舰娘!$BP115="","")</f>
        <v>0</v>
      </c>
      <c r="BF119" s="306" t="b">
        <f>IF(改造舰娘!$BQ115="","")</f>
        <v>0</v>
      </c>
      <c r="BG119" s="329" t="str">
        <f>IF(改造舰娘!$BR115="","")</f>
        <v/>
      </c>
      <c r="BH119" s="340" t="str">
        <f>IF(改造舰娘!$BS115="","")</f>
        <v/>
      </c>
      <c r="BU119" s="304">
        <f>IFERROR(VLOOKUP(AL119,装备!$B:$C,2,0),0)</f>
        <v>4</v>
      </c>
      <c r="BV119" s="304">
        <f>IFERROR(VLOOKUP($AL119,装备!$B:$Q,5,0),0)</f>
        <v>0</v>
      </c>
      <c r="BW119" s="304">
        <f>IFERROR(VLOOKUP($AL119,装备!$B:$Q,6,0),0)</f>
        <v>8</v>
      </c>
      <c r="BX119" s="304">
        <f>IFERROR(VLOOKUP($AL119,装备!$B:$Q,7,0),0)</f>
        <v>0</v>
      </c>
      <c r="BY119" s="304">
        <f>IFERROR(VLOOKUP($AL119,装备!$B:$Q,8,0),0)</f>
        <v>0</v>
      </c>
      <c r="BZ119" s="304">
        <f>IFERROR(VLOOKUP($AL119,装备!$B:$Q,9,0),0)</f>
        <v>0</v>
      </c>
      <c r="CA119" s="304">
        <f>IFERROR(VLOOKUP($AL119,装备!$B:$Q,10,0),0)</f>
        <v>0</v>
      </c>
      <c r="CB119" s="304">
        <f>IFERROR(VLOOKUP($AL119,装备!$B:$Q,11,0),0)</f>
        <v>2</v>
      </c>
      <c r="CC119" s="304" t="str">
        <f>IFERROR(VLOOKUP($AL119,装备!$B:$Q,12,0),0)</f>
        <v>中</v>
      </c>
      <c r="CD119" s="304">
        <f>IFERROR(VLOOKUP($AL119,装备!$B:$Q,13,0),0)</f>
        <v>0</v>
      </c>
      <c r="CE119" s="304">
        <f>IFERROR(VLOOKUP($AL119,装备!$B:$Q,14,0),0)</f>
        <v>0</v>
      </c>
      <c r="CF119" s="304">
        <f>IFERROR(VLOOKUP($AL119,装备!$B:$Q,16,0),0)</f>
        <v>0</v>
      </c>
      <c r="CG119" s="304">
        <f>IFERROR(VLOOKUP($AL119,装备!$B:$Q,5,0),0)</f>
        <v>0</v>
      </c>
      <c r="CH119" s="304">
        <f>IFERROR(VLOOKUP(AM119,装备!$B:$C,2,0),0)</f>
        <v>5</v>
      </c>
      <c r="CI119" s="304">
        <f>IFERROR(VLOOKUP($AM119,装备!$B:$Q,5,0),0)</f>
        <v>0</v>
      </c>
      <c r="CJ119" s="304">
        <f>IFERROR(VLOOKUP($AM119,装备!$B:$Q,6,0),0)</f>
        <v>2</v>
      </c>
      <c r="CK119" s="304">
        <f>IFERROR(VLOOKUP($AM119,装备!$B:$Q,7,0),0)</f>
        <v>0</v>
      </c>
      <c r="CL119" s="304">
        <f>IFERROR(VLOOKUP($AM119,装备!$B:$Q,8,0),0)</f>
        <v>0</v>
      </c>
      <c r="CM119" s="304">
        <f>IFERROR(VLOOKUP($AM119,装备!$B:$Q,9,0),0)</f>
        <v>0</v>
      </c>
      <c r="CN119" s="304">
        <f>IFERROR(VLOOKUP($AM119,装备!$B:$Q,10,0),0)</f>
        <v>0</v>
      </c>
      <c r="CO119" s="304">
        <f>IFERROR(VLOOKUP($AM119,装备!$B:$Q,11,0),0)</f>
        <v>1</v>
      </c>
      <c r="CP119" s="304" t="str">
        <f>IFERROR(VLOOKUP($AM119,装备!$B:$Q,12,0),0)</f>
        <v>短</v>
      </c>
      <c r="CQ119" s="304">
        <f>IFERROR(VLOOKUP($AM119,装备!$B:$Q,13,0),0)</f>
        <v>0</v>
      </c>
      <c r="CR119" s="304">
        <f>IFERROR(VLOOKUP($AM119,装备!$B:$Q,14,0),0)</f>
        <v>0</v>
      </c>
      <c r="CS119" s="304">
        <f>IFERROR(VLOOKUP($AM119,装备!$B:$Q,16,0),0)</f>
        <v>9</v>
      </c>
      <c r="CT119" s="304">
        <f>IFERROR(VLOOKUP($AM119,装备!$B:$Q,5,0),0)</f>
        <v>0</v>
      </c>
      <c r="CU119" s="304">
        <f>IFERROR(VLOOKUP(AN119,装备!$B:$C,2,0),0)</f>
        <v>4</v>
      </c>
      <c r="CV119" s="304">
        <f>IFERROR(VLOOKUP($AN119,装备!$B:$Q,5,0),0)</f>
        <v>0</v>
      </c>
      <c r="CW119" s="304">
        <f>IFERROR(VLOOKUP($AN119,装备!$B:$Q,6,0),0)</f>
        <v>1</v>
      </c>
      <c r="CX119" s="304">
        <f>IFERROR(VLOOKUP($AN119,装备!$B:$Q,7,0),0)</f>
        <v>0</v>
      </c>
      <c r="CY119" s="304">
        <f>IFERROR(VLOOKUP($AN119,装备!$B:$Q,8,0),0)</f>
        <v>0</v>
      </c>
      <c r="CZ119" s="304">
        <f>IFERROR(VLOOKUP($AN119,装备!$B:$Q,9,0),0)</f>
        <v>0</v>
      </c>
      <c r="DA119" s="304">
        <f>IFERROR(VLOOKUP($AN119,装备!$B:$Q,10,0),0)</f>
        <v>0</v>
      </c>
      <c r="DB119" s="304">
        <f>IFERROR(VLOOKUP($AN119,装备!$B:$Q,11,0),0)</f>
        <v>1</v>
      </c>
      <c r="DC119" s="304" t="str">
        <f>IFERROR(VLOOKUP($AN119,装备!$B:$Q,12,0),0)</f>
        <v>短</v>
      </c>
      <c r="DD119" s="304">
        <f>IFERROR(VLOOKUP($AN119,装备!$B:$Q,13,0),0)</f>
        <v>0</v>
      </c>
      <c r="DE119" s="304">
        <f>IFERROR(VLOOKUP($AN119,装备!$B:$Q,14,0),0)</f>
        <v>0</v>
      </c>
      <c r="DF119" s="304">
        <f>IFERROR(VLOOKUP($AN119,装备!$B:$Q,16,0),0)</f>
        <v>7</v>
      </c>
      <c r="DG119" s="304">
        <f>IFERROR(VLOOKUP($AN119,装备!$B:$Q,5,0),0)</f>
        <v>0</v>
      </c>
      <c r="DH119" s="304">
        <f>IFERROR(VLOOKUP(AO119,装备!$B:$C,2,0),0)</f>
        <v>0</v>
      </c>
      <c r="DI119" s="304">
        <f>IFERROR(VLOOKUP($AO119,装备!$B:$Q,5,0),0)</f>
        <v>0</v>
      </c>
      <c r="DJ119" s="304">
        <f>IFERROR(VLOOKUP($AO119,装备!$B:$Q,6,0),0)</f>
        <v>0</v>
      </c>
      <c r="DK119" s="304">
        <f>IFERROR(VLOOKUP($AO119,装备!$B:$Q,7,0),0)</f>
        <v>0</v>
      </c>
      <c r="DL119" s="304">
        <f>IFERROR(VLOOKUP($AO119,装备!$B:$Q,8,0),0)</f>
        <v>0</v>
      </c>
      <c r="DM119" s="304">
        <f>IFERROR(VLOOKUP($AO119,装备!$B:$Q,9,0),0)</f>
        <v>0</v>
      </c>
      <c r="DN119" s="304">
        <f>IFERROR(VLOOKUP($AO119,装备!$B:$Q,10,0),0)</f>
        <v>0</v>
      </c>
      <c r="DO119" s="304">
        <f>IFERROR(VLOOKUP($AO119,装备!$B:$Q,11,0),0)</f>
        <v>0</v>
      </c>
      <c r="DP119" s="304">
        <f>IFERROR(VLOOKUP($AO119,装备!$B:$Q,12,0),0)</f>
        <v>0</v>
      </c>
      <c r="DQ119" s="304">
        <f>IFERROR(VLOOKUP($AO119,装备!$B:$Q,13,0),0)</f>
        <v>0</v>
      </c>
      <c r="DR119" s="304">
        <f>IFERROR(VLOOKUP($AO119,装备!$B:$Q,14,0),0)</f>
        <v>0</v>
      </c>
      <c r="DS119" s="304">
        <f>IFERROR(VLOOKUP($AO119,装备!$B:$Q,16,0),0)</f>
        <v>0</v>
      </c>
      <c r="DT119" s="304">
        <f>IFERROR(VLOOKUP($AO119,装备!$B:$Q,5,0),0)</f>
        <v>0</v>
      </c>
    </row>
    <row r="120" spans="1:124" ht="27">
      <c r="A120" s="301">
        <f>改造舰娘!$A116</f>
        <v>11014512</v>
      </c>
      <c r="B120" s="354" t="s">
        <v>4017</v>
      </c>
      <c r="C120" s="323"/>
      <c r="D120" s="323">
        <f t="shared" si="1"/>
        <v>110</v>
      </c>
      <c r="E120" s="303">
        <f>改造舰娘!$C116</f>
        <v>3</v>
      </c>
      <c r="F120" s="304" t="str">
        <f>改造舰娘!$D116</f>
        <v>轻巡</v>
      </c>
      <c r="G120" s="304" t="str">
        <f>改造舰娘!$E116</f>
        <v>中型</v>
      </c>
      <c r="H120" s="304" t="str">
        <f>改造舰娘!$F116</f>
        <v>护卫舰</v>
      </c>
      <c r="I120" s="452">
        <f>改造舰娘!$AR116</f>
        <v>3</v>
      </c>
      <c r="J120" s="304" t="str">
        <f>改造舰娘!$G116</f>
        <v>日本</v>
      </c>
      <c r="K120" s="312">
        <f>改造舰娘!$H116+(BV120+CI120+CV120+DI120)*$C$2</f>
        <v>40</v>
      </c>
      <c r="L120" s="304">
        <f>改造舰娘!$I116</f>
        <v>0</v>
      </c>
      <c r="M120" s="304">
        <f>改造舰娘!$J116</f>
        <v>2</v>
      </c>
      <c r="N120" s="518">
        <f>改造舰娘!$K116</f>
        <v>2</v>
      </c>
      <c r="O120" s="304">
        <f>改造舰娘!$L116+((CE120+CR120+DE120+DR120)*$C$2)</f>
        <v>13</v>
      </c>
      <c r="P120" s="304" t="str">
        <f>IF($C$2=1,(IF(ISERROR(FIND("超长",改造舰娘!$M116&amp;CC120&amp;CP120&amp;DC120&amp;DP120,1)),IF(ISERROR(FIND("长",改造舰娘!$M116&amp;CC120&amp;CP120&amp;DC120&amp;DP120,1)),IF(ISERROR(FIND("中",改造舰娘!$M116&amp;CC120&amp;CP120&amp;DC120&amp;DP120,1)),IF(ISERROR(FIND("短",改造舰娘!$M116&amp;CC120&amp;CP120&amp;DC120&amp;DP120,1)),IF(ISERROR(FIND("无",改造舰娘!$M116&amp;CC120&amp;CP120&amp;DC120&amp;DP120,1)),0,"无"),"短"),"中"),"长"),"超长")),改造舰娘!$M116)</f>
        <v>中</v>
      </c>
      <c r="Q120" s="303">
        <f>改造舰娘!$N116</f>
        <v>35.200000000000003</v>
      </c>
      <c r="R120" s="304">
        <f>(改造舰娘!$P116)+(改造舰娘!$Q116)*$C$3+((BW120+CJ120+CW120+DJ120)*$C$2)</f>
        <v>50</v>
      </c>
      <c r="S120" s="304">
        <f>(改造舰娘!$R116)+(改造舰娘!$S116)*$C$3+((BY120+CL120+CY120+DL120)*$C$2)</f>
        <v>85</v>
      </c>
      <c r="T120" s="304">
        <f>(改造舰娘!$T116)+(改造舰娘!$U116)*$C$3+((BX120+CK120+CX120+DK120)*$C$2)</f>
        <v>33</v>
      </c>
      <c r="U120" s="304">
        <f>(改造舰娘!$V116)+(改造舰娘!$W116)*$C$3+((CG120+CT120+DG120+DT120)*$C$2)</f>
        <v>59</v>
      </c>
      <c r="V120" s="305">
        <f>INT((((改造舰娘!$Y116)-(改造舰娘!$X116))*(((IF(D120=0,C120,D120))-1)/99))+改造舰娘!$X116)+((CB120+CO120+DB120+DO120)*$C$2)</f>
        <v>95</v>
      </c>
      <c r="W120" s="304">
        <f>INT((((改造舰娘!$AA116)-(改造舰娘!$Z116))*(((IF(D120=0,C120,D120))-1)/99))+改造舰娘!$Z116)+((CD120+CQ120+DD120+DQ120)*$C$2)</f>
        <v>87</v>
      </c>
      <c r="X120" s="304">
        <f>INT((((改造舰娘!$AC116)-(改造舰娘!$AB116))*(((IF(D120=0,C120,D120))-1)/99))+改造舰娘!$AB116)+((CA120+CN120+DA120+DN120)*$C$2)</f>
        <v>32</v>
      </c>
      <c r="Y120" s="303">
        <f>INT((((改造舰娘!$AE116)-(改造舰娘!$AD116))*(((IF(D120=0,C120,D120))-1)/99))+改造舰娘!$AD116)+((BZ120+CM120+CZ120+DM120)*$C$2)</f>
        <v>88</v>
      </c>
      <c r="Z120" s="474" t="str">
        <f>IF(改造舰娘!$AF116=0,"",改造舰娘!$AF116)</f>
        <v/>
      </c>
      <c r="AA120" s="304" t="str">
        <f>IF(改造舰娘!$AG116="","",改造舰娘!$AG116)</f>
        <v/>
      </c>
      <c r="AB120" s="304" t="str">
        <f>IF(改造舰娘!$AH116="","",改造舰娘!$AH116)</f>
        <v/>
      </c>
      <c r="AC120" s="304" t="str">
        <f>IF(改造舰娘!$AI116="","",改造舰娘!$AI116)</f>
        <v/>
      </c>
      <c r="AD120" s="304">
        <f>IF(改造舰娘!$AJ116="","",改造舰娘!$AJ116)</f>
        <v>0</v>
      </c>
      <c r="AE120" s="305">
        <f>IF(改造舰娘!$AK116="","",改造舰娘!$AK116)</f>
        <v>0</v>
      </c>
      <c r="AF120" s="304" t="str">
        <f>IF(改造舰娘!$AL116="","",改造舰娘!$AL116)</f>
        <v/>
      </c>
      <c r="AG120" s="304" t="str">
        <f>IF(改造舰娘!$AM116="","",改造舰娘!$AM116)</f>
        <v/>
      </c>
      <c r="AH120" s="304" t="str">
        <f>IF(改造舰娘!$AN116="","",改造舰娘!$AN116)</f>
        <v/>
      </c>
      <c r="AI120" s="304" t="str">
        <f>IF(改造舰娘!$AO116="","",改造舰娘!$AO116)</f>
        <v/>
      </c>
      <c r="AJ120" s="304" t="str">
        <f>IF(改造舰娘!$AP116="","",改造舰娘!$AP116)</f>
        <v/>
      </c>
      <c r="AK120" s="303" t="str">
        <f>IF(改造舰娘!$AQ116="","",改造舰娘!$AQ116)</f>
        <v/>
      </c>
      <c r="AL120" s="306" t="str">
        <f>IF(改造舰娘!$AS116="","",改造舰娘!$AS116)</f>
        <v>61厘米四连装氧气鱼雷</v>
      </c>
      <c r="AM120" s="306" t="str">
        <f>IF(改造舰娘!$AT116="","",改造舰娘!$AT116)</f>
        <v/>
      </c>
      <c r="AN120" s="306" t="str">
        <f>IF(改造舰娘!$AU116="","",改造舰娘!$AU116)</f>
        <v/>
      </c>
      <c r="AO120" s="306" t="str">
        <f>IF(改造舰娘!$AV116="","",改造舰娘!$AV116)</f>
        <v/>
      </c>
      <c r="AP120" s="307" t="str">
        <f>IF(改造舰娘!$AW116="","",改造舰娘!$AW116)</f>
        <v>战队旗舰(3级)：增加队伍中轻巡、雷巡、重巡、驱逐在鱼雷战、开幕雷击阶段的命中率15%；增加队伍中所有驱逐舰鱼雷值9点。</v>
      </c>
      <c r="AQ120" s="308" t="str">
        <f>IF(改造舰娘!$AX116="","",改造舰娘!$AX116)</f>
        <v/>
      </c>
      <c r="AR120" s="304">
        <f>IF(改造舰娘!$AY116="","",改造舰娘!$AY116)</f>
        <v>20</v>
      </c>
      <c r="AS120" s="304">
        <f>IF(改造舰娘!$AZ116="","",改造舰娘!$AZ116)</f>
        <v>35</v>
      </c>
      <c r="AT120" s="304">
        <f>IF(改造舰娘!$BA116="","",改造舰娘!$BA116)</f>
        <v>1</v>
      </c>
      <c r="AU120" s="304">
        <f>IF(改造舰娘!$BB116="","",改造舰娘!$BB116)</f>
        <v>1.6</v>
      </c>
      <c r="AV120" s="305">
        <f>IF((改造舰娘!$BG116+改造舰娘!$BK116*$C$4)=0,"",(改造舰娘!$BG116+改造舰娘!$BK116*$C$4))</f>
        <v>13</v>
      </c>
      <c r="AW120" s="304">
        <f>IF((改造舰娘!$BH116+改造舰娘!$BL116*$C$4)=0,"",(改造舰娘!$BH116+改造舰娘!$BL116*$C$4))</f>
        <v>19</v>
      </c>
      <c r="AX120" s="304">
        <f>IF((改造舰娘!$BI116+改造舰娘!$BM116*$C$4)=0,"",(改造舰娘!$BI116+改造舰娘!$BM116*$C$4))</f>
        <v>12</v>
      </c>
      <c r="AY120" s="303" t="str">
        <f>IF((改造舰娘!$BJ116+改造舰娘!$BN116*$C$4)=0,"",(改造舰娘!$BJ116+改造舰娘!$BN116*$C$4))</f>
        <v/>
      </c>
      <c r="AZ120" s="500">
        <f>IF(改造舰娘!BC116="","",改造舰娘!BC116)</f>
        <v>10</v>
      </c>
      <c r="BA120" s="500">
        <f>IF(改造舰娘!BD116="","",改造舰娘!BD116)</f>
        <v>43</v>
      </c>
      <c r="BB120" s="500">
        <f>IF(改造舰娘!BE116="","",改造舰娘!BE116)</f>
        <v>7</v>
      </c>
      <c r="BC120" s="498">
        <f>IF(改造舰娘!BF116="","",改造舰娘!BF116)</f>
        <v>15</v>
      </c>
      <c r="BD120" s="125" t="s">
        <v>1472</v>
      </c>
      <c r="BE120" s="339" t="b">
        <f>IF(改造舰娘!$BP116="","")</f>
        <v>0</v>
      </c>
      <c r="BF120" s="306" t="b">
        <f>IF(改造舰娘!$BQ116="","")</f>
        <v>0</v>
      </c>
      <c r="BG120" s="329" t="str">
        <f>IF(改造舰娘!$BR116="","")</f>
        <v/>
      </c>
      <c r="BH120" s="340" t="str">
        <f>IF(改造舰娘!$BS116="","")</f>
        <v/>
      </c>
      <c r="BU120" s="304">
        <f>IFERROR(VLOOKUP(AL120,装备!$B:$C,2,0),0)</f>
        <v>5</v>
      </c>
      <c r="BV120" s="304">
        <f>IFERROR(VLOOKUP($AL120,装备!$B:$Q,5,0),0)</f>
        <v>0</v>
      </c>
      <c r="BW120" s="304">
        <f>IFERROR(VLOOKUP($AL120,装备!$B:$Q,6,0),0)</f>
        <v>0</v>
      </c>
      <c r="BX120" s="304">
        <f>IFERROR(VLOOKUP($AL120,装备!$B:$Q,7,0),0)</f>
        <v>0</v>
      </c>
      <c r="BY120" s="304">
        <f>IFERROR(VLOOKUP($AL120,装备!$B:$Q,8,0),0)</f>
        <v>10</v>
      </c>
      <c r="BZ120" s="304">
        <f>IFERROR(VLOOKUP($AL120,装备!$B:$Q,9,0),0)</f>
        <v>0</v>
      </c>
      <c r="CA120" s="304">
        <f>IFERROR(VLOOKUP($AL120,装备!$B:$Q,10,0),0)</f>
        <v>0</v>
      </c>
      <c r="CB120" s="304">
        <f>IFERROR(VLOOKUP($AL120,装备!$B:$Q,11,0),0)</f>
        <v>1</v>
      </c>
      <c r="CC120" s="304" t="str">
        <f>IFERROR(VLOOKUP($AL120,装备!$B:$Q,12,0),0)</f>
        <v>无</v>
      </c>
      <c r="CD120" s="304">
        <f>IFERROR(VLOOKUP($AL120,装备!$B:$Q,13,0),0)</f>
        <v>0</v>
      </c>
      <c r="CE120" s="304">
        <f>IFERROR(VLOOKUP($AL120,装备!$B:$Q,14,0),0)</f>
        <v>0</v>
      </c>
      <c r="CF120" s="304">
        <f>IFERROR(VLOOKUP($AL120,装备!$B:$Q,16,0),0)</f>
        <v>0</v>
      </c>
      <c r="CG120" s="304">
        <f>IFERROR(VLOOKUP($AL120,装备!$B:$Q,5,0),0)</f>
        <v>0</v>
      </c>
      <c r="CH120" s="304">
        <f>IFERROR(VLOOKUP(AM120,装备!$B:$C,2,0),0)</f>
        <v>0</v>
      </c>
      <c r="CI120" s="304">
        <f>IFERROR(VLOOKUP($AM120,装备!$B:$Q,5,0),0)</f>
        <v>0</v>
      </c>
      <c r="CJ120" s="304">
        <f>IFERROR(VLOOKUP($AM120,装备!$B:$Q,6,0),0)</f>
        <v>0</v>
      </c>
      <c r="CK120" s="304">
        <f>IFERROR(VLOOKUP($AM120,装备!$B:$Q,7,0),0)</f>
        <v>0</v>
      </c>
      <c r="CL120" s="304">
        <f>IFERROR(VLOOKUP($AM120,装备!$B:$Q,8,0),0)</f>
        <v>0</v>
      </c>
      <c r="CM120" s="304">
        <f>IFERROR(VLOOKUP($AM120,装备!$B:$Q,9,0),0)</f>
        <v>0</v>
      </c>
      <c r="CN120" s="304">
        <f>IFERROR(VLOOKUP($AM120,装备!$B:$Q,10,0),0)</f>
        <v>0</v>
      </c>
      <c r="CO120" s="304">
        <f>IFERROR(VLOOKUP($AM120,装备!$B:$Q,11,0),0)</f>
        <v>0</v>
      </c>
      <c r="CP120" s="304">
        <f>IFERROR(VLOOKUP($AM120,装备!$B:$Q,12,0),0)</f>
        <v>0</v>
      </c>
      <c r="CQ120" s="304">
        <f>IFERROR(VLOOKUP($AM120,装备!$B:$Q,13,0),0)</f>
        <v>0</v>
      </c>
      <c r="CR120" s="304">
        <f>IFERROR(VLOOKUP($AM120,装备!$B:$Q,14,0),0)</f>
        <v>0</v>
      </c>
      <c r="CS120" s="304">
        <f>IFERROR(VLOOKUP($AM120,装备!$B:$Q,16,0),0)</f>
        <v>0</v>
      </c>
      <c r="CT120" s="304">
        <f>IFERROR(VLOOKUP($AM120,装备!$B:$Q,5,0),0)</f>
        <v>0</v>
      </c>
      <c r="CU120" s="304">
        <f>IFERROR(VLOOKUP(AN120,装备!$B:$C,2,0),0)</f>
        <v>0</v>
      </c>
      <c r="CV120" s="304">
        <f>IFERROR(VLOOKUP($AN120,装备!$B:$Q,5,0),0)</f>
        <v>0</v>
      </c>
      <c r="CW120" s="304">
        <f>IFERROR(VLOOKUP($AN120,装备!$B:$Q,6,0),0)</f>
        <v>0</v>
      </c>
      <c r="CX120" s="304">
        <f>IFERROR(VLOOKUP($AN120,装备!$B:$Q,7,0),0)</f>
        <v>0</v>
      </c>
      <c r="CY120" s="304">
        <f>IFERROR(VLOOKUP($AN120,装备!$B:$Q,8,0),0)</f>
        <v>0</v>
      </c>
      <c r="CZ120" s="304">
        <f>IFERROR(VLOOKUP($AN120,装备!$B:$Q,9,0),0)</f>
        <v>0</v>
      </c>
      <c r="DA120" s="304">
        <f>IFERROR(VLOOKUP($AN120,装备!$B:$Q,10,0),0)</f>
        <v>0</v>
      </c>
      <c r="DB120" s="304">
        <f>IFERROR(VLOOKUP($AN120,装备!$B:$Q,11,0),0)</f>
        <v>0</v>
      </c>
      <c r="DC120" s="304">
        <f>IFERROR(VLOOKUP($AN120,装备!$B:$Q,12,0),0)</f>
        <v>0</v>
      </c>
      <c r="DD120" s="304">
        <f>IFERROR(VLOOKUP($AN120,装备!$B:$Q,13,0),0)</f>
        <v>0</v>
      </c>
      <c r="DE120" s="304">
        <f>IFERROR(VLOOKUP($AN120,装备!$B:$Q,14,0),0)</f>
        <v>0</v>
      </c>
      <c r="DF120" s="304">
        <f>IFERROR(VLOOKUP($AN120,装备!$B:$Q,16,0),0)</f>
        <v>0</v>
      </c>
      <c r="DG120" s="304">
        <f>IFERROR(VLOOKUP($AN120,装备!$B:$Q,5,0),0)</f>
        <v>0</v>
      </c>
      <c r="DH120" s="304">
        <f>IFERROR(VLOOKUP(AO120,装备!$B:$C,2,0),0)</f>
        <v>0</v>
      </c>
      <c r="DI120" s="304">
        <f>IFERROR(VLOOKUP($AO120,装备!$B:$Q,5,0),0)</f>
        <v>0</v>
      </c>
      <c r="DJ120" s="304">
        <f>IFERROR(VLOOKUP($AO120,装备!$B:$Q,6,0),0)</f>
        <v>0</v>
      </c>
      <c r="DK120" s="304">
        <f>IFERROR(VLOOKUP($AO120,装备!$B:$Q,7,0),0)</f>
        <v>0</v>
      </c>
      <c r="DL120" s="304">
        <f>IFERROR(VLOOKUP($AO120,装备!$B:$Q,8,0),0)</f>
        <v>0</v>
      </c>
      <c r="DM120" s="304">
        <f>IFERROR(VLOOKUP($AO120,装备!$B:$Q,9,0),0)</f>
        <v>0</v>
      </c>
      <c r="DN120" s="304">
        <f>IFERROR(VLOOKUP($AO120,装备!$B:$Q,10,0),0)</f>
        <v>0</v>
      </c>
      <c r="DO120" s="304">
        <f>IFERROR(VLOOKUP($AO120,装备!$B:$Q,11,0),0)</f>
        <v>0</v>
      </c>
      <c r="DP120" s="304">
        <f>IFERROR(VLOOKUP($AO120,装备!$B:$Q,12,0),0)</f>
        <v>0</v>
      </c>
      <c r="DQ120" s="304">
        <f>IFERROR(VLOOKUP($AO120,装备!$B:$Q,13,0),0)</f>
        <v>0</v>
      </c>
      <c r="DR120" s="304">
        <f>IFERROR(VLOOKUP($AO120,装备!$B:$Q,14,0),0)</f>
        <v>0</v>
      </c>
      <c r="DS120" s="304">
        <f>IFERROR(VLOOKUP($AO120,装备!$B:$Q,16,0),0)</f>
        <v>0</v>
      </c>
      <c r="DT120" s="304">
        <f>IFERROR(VLOOKUP($AO120,装备!$B:$Q,5,0),0)</f>
        <v>0</v>
      </c>
    </row>
    <row r="121" spans="1:124" ht="40.5">
      <c r="A121" s="301">
        <f>改造舰娘!$A117</f>
        <v>11015012</v>
      </c>
      <c r="B121" s="354" t="s">
        <v>4020</v>
      </c>
      <c r="C121" s="323"/>
      <c r="D121" s="323">
        <f t="shared" si="1"/>
        <v>110</v>
      </c>
      <c r="E121" s="303">
        <f>改造舰娘!$C117</f>
        <v>3</v>
      </c>
      <c r="F121" s="304" t="str">
        <f>改造舰娘!$D117</f>
        <v>轻巡</v>
      </c>
      <c r="G121" s="304" t="str">
        <f>改造舰娘!$E117</f>
        <v>中型</v>
      </c>
      <c r="H121" s="304" t="str">
        <f>改造舰娘!$F117</f>
        <v>护卫舰</v>
      </c>
      <c r="I121" s="452">
        <f>改造舰娘!$AR117</f>
        <v>3</v>
      </c>
      <c r="J121" s="304" t="str">
        <f>改造舰娘!$G117</f>
        <v>英国</v>
      </c>
      <c r="K121" s="312">
        <f>改造舰娘!$H117+(BV121+CI121+CV121+DI121)*$C$2</f>
        <v>45</v>
      </c>
      <c r="L121" s="304">
        <f>改造舰娘!$I117</f>
        <v>-1</v>
      </c>
      <c r="M121" s="304">
        <f>改造舰娘!$J117</f>
        <v>2</v>
      </c>
      <c r="N121" s="518">
        <f>改造舰娘!$K117</f>
        <v>2</v>
      </c>
      <c r="O121" s="304">
        <f>改造舰娘!$L117+((CE121+CR121+DE121+DR121)*$C$2)</f>
        <v>24</v>
      </c>
      <c r="P121" s="304" t="str">
        <f>IF($C$2=1,(IF(ISERROR(FIND("超长",改造舰娘!$M117&amp;CC121&amp;CP121&amp;DC121&amp;DP121,1)),IF(ISERROR(FIND("长",改造舰娘!$M117&amp;CC121&amp;CP121&amp;DC121&amp;DP121,1)),IF(ISERROR(FIND("中",改造舰娘!$M117&amp;CC121&amp;CP121&amp;DC121&amp;DP121,1)),IF(ISERROR(FIND("短",改造舰娘!$M117&amp;CC121&amp;CP121&amp;DC121&amp;DP121,1)),IF(ISERROR(FIND("无",改造舰娘!$M117&amp;CC121&amp;CP121&amp;DC121&amp;DP121,1)),0,"无"),"短"),"中"),"长"),"超长")),改造舰娘!$M117)</f>
        <v>中</v>
      </c>
      <c r="Q121" s="303">
        <f>改造舰娘!$N117</f>
        <v>33</v>
      </c>
      <c r="R121" s="304">
        <f>(改造舰娘!$P117)+(改造舰娘!$Q117)*$C$3+((BW121+CJ121+CW121+DJ121)*$C$2)</f>
        <v>55</v>
      </c>
      <c r="S121" s="304">
        <f>(改造舰娘!$R117)+(改造舰娘!$S117)*$C$3+((BY121+CL121+CY121+DL121)*$C$2)</f>
        <v>75</v>
      </c>
      <c r="T121" s="304">
        <f>(改造舰娘!$T117)+(改造舰娘!$U117)*$C$3+((BX121+CK121+CX121+DK121)*$C$2)</f>
        <v>42</v>
      </c>
      <c r="U121" s="304">
        <f>(改造舰娘!$V117)+(改造舰娘!$W117)*$C$3+((CG121+CT121+DG121+DT121)*$C$2)</f>
        <v>72</v>
      </c>
      <c r="V121" s="305">
        <f>INT((((改造舰娘!$Y117)-(改造舰娘!$X117))*(((IF(D121=0,C121,D121))-1)/99))+改造舰娘!$X117)+((CB121+CO121+DB121+DO121)*$C$2)</f>
        <v>95</v>
      </c>
      <c r="W121" s="304">
        <f>INT((((改造舰娘!$AA117)-(改造舰娘!$Z117))*(((IF(D121=0,C121,D121))-1)/99))+改造舰娘!$Z117)+((CD121+CQ121+DD121+DQ121)*$C$2)</f>
        <v>77</v>
      </c>
      <c r="X121" s="304">
        <f>INT((((改造舰娘!$AC117)-(改造舰娘!$AB117))*(((IF(D121=0,C121,D121))-1)/99))+改造舰娘!$AB117)+((CA121+CN121+DA121+DN121)*$C$2)</f>
        <v>42</v>
      </c>
      <c r="Y121" s="303">
        <f>INT((((改造舰娘!$AE117)-(改造舰娘!$AD117))*(((IF(D121=0,C121,D121))-1)/99))+改造舰娘!$AD117)+((BZ121+CM121+CZ121+DM121)*$C$2)</f>
        <v>100</v>
      </c>
      <c r="Z121" s="474" t="str">
        <f>IF(改造舰娘!$AF117=0,"",改造舰娘!$AF117)</f>
        <v/>
      </c>
      <c r="AA121" s="304" t="str">
        <f>IF(改造舰娘!$AG117="","",改造舰娘!$AG117)</f>
        <v/>
      </c>
      <c r="AB121" s="304" t="str">
        <f>IF(改造舰娘!$AH117="","",改造舰娘!$AH117)</f>
        <v/>
      </c>
      <c r="AC121" s="304" t="str">
        <f>IF(改造舰娘!$AI117="","",改造舰娘!$AI117)</f>
        <v/>
      </c>
      <c r="AD121" s="304">
        <f>IF(改造舰娘!$AJ117="","",改造舰娘!$AJ117)</f>
        <v>0</v>
      </c>
      <c r="AE121" s="305">
        <f>IF(改造舰娘!$AK117="","",改造舰娘!$AK117)</f>
        <v>0</v>
      </c>
      <c r="AF121" s="304" t="str">
        <f>IF(改造舰娘!$AL117="","",改造舰娘!$AL117)</f>
        <v/>
      </c>
      <c r="AG121" s="304" t="str">
        <f>IF(改造舰娘!$AM117="","",改造舰娘!$AM117)</f>
        <v/>
      </c>
      <c r="AH121" s="304" t="str">
        <f>IF(改造舰娘!$AN117="","",改造舰娘!$AN117)</f>
        <v/>
      </c>
      <c r="AI121" s="304" t="str">
        <f>IF(改造舰娘!$AO117="","",改造舰娘!$AO117)</f>
        <v/>
      </c>
      <c r="AJ121" s="304" t="str">
        <f>IF(改造舰娘!$AP117="","",改造舰娘!$AP117)</f>
        <v/>
      </c>
      <c r="AK121" s="303" t="str">
        <f>IF(改造舰娘!$AQ117="","",改造舰娘!$AQ117)</f>
        <v/>
      </c>
      <c r="AL121" s="306" t="str">
        <f>IF(改造舰娘!$AS117="","",改造舰娘!$AS117)</f>
        <v>改良型深弹投射器</v>
      </c>
      <c r="AM121" s="306" t="str">
        <f>IF(改造舰娘!$AT117="","",改造舰娘!$AT117)</f>
        <v/>
      </c>
      <c r="AN121" s="306" t="str">
        <f>IF(改造舰娘!$AU117="","",改造舰娘!$AU117)</f>
        <v/>
      </c>
      <c r="AO121" s="306" t="str">
        <f>IF(改造舰娘!$AV117="","",改造舰娘!$AV117)</f>
        <v/>
      </c>
      <c r="AP121" s="307" t="str">
        <f>IF(改造舰娘!$AW117="","",改造舰娘!$AW117)</f>
        <v>忠诚卫士(3级)：增加自身火力值7点，增加我方所有驱逐舰的火力值6点、反潜值7点。昼战炮击战阶段击中轻巡、重巡时有30%概率造成15点额外固定伤害</v>
      </c>
      <c r="AQ121" s="308" t="str">
        <f>IF(改造舰娘!$AX117="","",改造舰娘!$AX117)</f>
        <v/>
      </c>
      <c r="AR121" s="304">
        <f>IF(改造舰娘!$AY117="","",改造舰娘!$AY117)</f>
        <v>20</v>
      </c>
      <c r="AS121" s="304">
        <f>IF(改造舰娘!$AZ117="","",改造舰娘!$AZ117)</f>
        <v>30</v>
      </c>
      <c r="AT121" s="304">
        <f>IF(改造舰娘!$BA117="","",改造舰娘!$BA117)</f>
        <v>0.8</v>
      </c>
      <c r="AU121" s="304">
        <f>IF(改造舰娘!$BB117="","",改造舰娘!$BB117)</f>
        <v>1.5</v>
      </c>
      <c r="AV121" s="305">
        <f>IF((改造舰娘!$BG117+改造舰娘!$BK117*$C$4)=0,"",(改造舰娘!$BG117+改造舰娘!$BK117*$C$4))</f>
        <v>10</v>
      </c>
      <c r="AW121" s="304">
        <f>IF((改造舰娘!$BH117+改造舰娘!$BL117*$C$4)=0,"",(改造舰娘!$BH117+改造舰娘!$BL117*$C$4))</f>
        <v>19</v>
      </c>
      <c r="AX121" s="304">
        <f>IF((改造舰娘!$BI117+改造舰娘!$BM117*$C$4)=0,"",(改造舰娘!$BI117+改造舰娘!$BM117*$C$4))</f>
        <v>11</v>
      </c>
      <c r="AY121" s="303">
        <f>IF((改造舰娘!$BJ117+改造舰娘!$BN117*$C$4)=0,"",(改造舰娘!$BJ117+改造舰娘!$BN117*$C$4))</f>
        <v>1</v>
      </c>
      <c r="AZ121" s="500">
        <f>IF(改造舰娘!BC117="","",改造舰娘!BC117)</f>
        <v>17</v>
      </c>
      <c r="BA121" s="500">
        <f>IF(改造舰娘!BD117="","",改造舰娘!BD117)</f>
        <v>30</v>
      </c>
      <c r="BB121" s="500">
        <f>IF(改造舰娘!BE117="","",改造舰娘!BE117)</f>
        <v>11</v>
      </c>
      <c r="BC121" s="498">
        <f>IF(改造舰娘!BF117="","",改造舰娘!BF117)</f>
        <v>27</v>
      </c>
      <c r="BD121" s="125" t="s">
        <v>1479</v>
      </c>
      <c r="BE121" s="339" t="b">
        <f>IF(改造舰娘!$BP117="","")</f>
        <v>0</v>
      </c>
      <c r="BF121" s="306" t="b">
        <f>IF(改造舰娘!$BQ117="","")</f>
        <v>0</v>
      </c>
      <c r="BG121" s="329" t="str">
        <f>IF(改造舰娘!$BR117="","")</f>
        <v/>
      </c>
      <c r="BH121" s="340" t="str">
        <f>IF(改造舰娘!$BS117="","")</f>
        <v/>
      </c>
      <c r="BU121" s="304">
        <f>IFERROR(VLOOKUP(AL121,装备!$B:$C,2,0),0)</f>
        <v>4</v>
      </c>
      <c r="BV121" s="304">
        <f>IFERROR(VLOOKUP($AL121,装备!$B:$Q,5,0),0)</f>
        <v>0</v>
      </c>
      <c r="BW121" s="304">
        <f>IFERROR(VLOOKUP($AL121,装备!$B:$Q,6,0),0)</f>
        <v>0</v>
      </c>
      <c r="BX121" s="304">
        <f>IFERROR(VLOOKUP($AL121,装备!$B:$Q,7,0),0)</f>
        <v>0</v>
      </c>
      <c r="BY121" s="304">
        <f>IFERROR(VLOOKUP($AL121,装备!$B:$Q,8,0),0)</f>
        <v>0</v>
      </c>
      <c r="BZ121" s="304">
        <f>IFERROR(VLOOKUP($AL121,装备!$B:$Q,9,0),0)</f>
        <v>8</v>
      </c>
      <c r="CA121" s="304">
        <f>IFERROR(VLOOKUP($AL121,装备!$B:$Q,10,0),0)</f>
        <v>0</v>
      </c>
      <c r="CB121" s="304">
        <f>IFERROR(VLOOKUP($AL121,装备!$B:$Q,11,0),0)</f>
        <v>0</v>
      </c>
      <c r="CC121" s="304" t="str">
        <f>IFERROR(VLOOKUP($AL121,装备!$B:$Q,12,0),0)</f>
        <v>短</v>
      </c>
      <c r="CD121" s="304">
        <f>IFERROR(VLOOKUP($AL121,装备!$B:$Q,13,0),0)</f>
        <v>0</v>
      </c>
      <c r="CE121" s="304">
        <f>IFERROR(VLOOKUP($AL121,装备!$B:$Q,14,0),0)</f>
        <v>0</v>
      </c>
      <c r="CF121" s="304">
        <f>IFERROR(VLOOKUP($AL121,装备!$B:$Q,16,0),0)</f>
        <v>0</v>
      </c>
      <c r="CG121" s="304">
        <f>IFERROR(VLOOKUP($AL121,装备!$B:$Q,5,0),0)</f>
        <v>0</v>
      </c>
      <c r="CH121" s="304">
        <f>IFERROR(VLOOKUP(AM121,装备!$B:$C,2,0),0)</f>
        <v>0</v>
      </c>
      <c r="CI121" s="304">
        <f>IFERROR(VLOOKUP($AM121,装备!$B:$Q,5,0),0)</f>
        <v>0</v>
      </c>
      <c r="CJ121" s="304">
        <f>IFERROR(VLOOKUP($AM121,装备!$B:$Q,6,0),0)</f>
        <v>0</v>
      </c>
      <c r="CK121" s="304">
        <f>IFERROR(VLOOKUP($AM121,装备!$B:$Q,7,0),0)</f>
        <v>0</v>
      </c>
      <c r="CL121" s="304">
        <f>IFERROR(VLOOKUP($AM121,装备!$B:$Q,8,0),0)</f>
        <v>0</v>
      </c>
      <c r="CM121" s="304">
        <f>IFERROR(VLOOKUP($AM121,装备!$B:$Q,9,0),0)</f>
        <v>0</v>
      </c>
      <c r="CN121" s="304">
        <f>IFERROR(VLOOKUP($AM121,装备!$B:$Q,10,0),0)</f>
        <v>0</v>
      </c>
      <c r="CO121" s="304">
        <f>IFERROR(VLOOKUP($AM121,装备!$B:$Q,11,0),0)</f>
        <v>0</v>
      </c>
      <c r="CP121" s="304">
        <f>IFERROR(VLOOKUP($AM121,装备!$B:$Q,12,0),0)</f>
        <v>0</v>
      </c>
      <c r="CQ121" s="304">
        <f>IFERROR(VLOOKUP($AM121,装备!$B:$Q,13,0),0)</f>
        <v>0</v>
      </c>
      <c r="CR121" s="304">
        <f>IFERROR(VLOOKUP($AM121,装备!$B:$Q,14,0),0)</f>
        <v>0</v>
      </c>
      <c r="CS121" s="304">
        <f>IFERROR(VLOOKUP($AM121,装备!$B:$Q,16,0),0)</f>
        <v>0</v>
      </c>
      <c r="CT121" s="304">
        <f>IFERROR(VLOOKUP($AM121,装备!$B:$Q,5,0),0)</f>
        <v>0</v>
      </c>
      <c r="CU121" s="304">
        <f>IFERROR(VLOOKUP(AN121,装备!$B:$C,2,0),0)</f>
        <v>0</v>
      </c>
      <c r="CV121" s="304">
        <f>IFERROR(VLOOKUP($AN121,装备!$B:$Q,5,0),0)</f>
        <v>0</v>
      </c>
      <c r="CW121" s="304">
        <f>IFERROR(VLOOKUP($AN121,装备!$B:$Q,6,0),0)</f>
        <v>0</v>
      </c>
      <c r="CX121" s="304">
        <f>IFERROR(VLOOKUP($AN121,装备!$B:$Q,7,0),0)</f>
        <v>0</v>
      </c>
      <c r="CY121" s="304">
        <f>IFERROR(VLOOKUP($AN121,装备!$B:$Q,8,0),0)</f>
        <v>0</v>
      </c>
      <c r="CZ121" s="304">
        <f>IFERROR(VLOOKUP($AN121,装备!$B:$Q,9,0),0)</f>
        <v>0</v>
      </c>
      <c r="DA121" s="304">
        <f>IFERROR(VLOOKUP($AN121,装备!$B:$Q,10,0),0)</f>
        <v>0</v>
      </c>
      <c r="DB121" s="304">
        <f>IFERROR(VLOOKUP($AN121,装备!$B:$Q,11,0),0)</f>
        <v>0</v>
      </c>
      <c r="DC121" s="304">
        <f>IFERROR(VLOOKUP($AN121,装备!$B:$Q,12,0),0)</f>
        <v>0</v>
      </c>
      <c r="DD121" s="304">
        <f>IFERROR(VLOOKUP($AN121,装备!$B:$Q,13,0),0)</f>
        <v>0</v>
      </c>
      <c r="DE121" s="304">
        <f>IFERROR(VLOOKUP($AN121,装备!$B:$Q,14,0),0)</f>
        <v>0</v>
      </c>
      <c r="DF121" s="304">
        <f>IFERROR(VLOOKUP($AN121,装备!$B:$Q,16,0),0)</f>
        <v>0</v>
      </c>
      <c r="DG121" s="304">
        <f>IFERROR(VLOOKUP($AN121,装备!$B:$Q,5,0),0)</f>
        <v>0</v>
      </c>
      <c r="DH121" s="304">
        <f>IFERROR(VLOOKUP(AO121,装备!$B:$C,2,0),0)</f>
        <v>0</v>
      </c>
      <c r="DI121" s="304">
        <f>IFERROR(VLOOKUP($AO121,装备!$B:$Q,5,0),0)</f>
        <v>0</v>
      </c>
      <c r="DJ121" s="304">
        <f>IFERROR(VLOOKUP($AO121,装备!$B:$Q,6,0),0)</f>
        <v>0</v>
      </c>
      <c r="DK121" s="304">
        <f>IFERROR(VLOOKUP($AO121,装备!$B:$Q,7,0),0)</f>
        <v>0</v>
      </c>
      <c r="DL121" s="304">
        <f>IFERROR(VLOOKUP($AO121,装备!$B:$Q,8,0),0)</f>
        <v>0</v>
      </c>
      <c r="DM121" s="304">
        <f>IFERROR(VLOOKUP($AO121,装备!$B:$Q,9,0),0)</f>
        <v>0</v>
      </c>
      <c r="DN121" s="304">
        <f>IFERROR(VLOOKUP($AO121,装备!$B:$Q,10,0),0)</f>
        <v>0</v>
      </c>
      <c r="DO121" s="304">
        <f>IFERROR(VLOOKUP($AO121,装备!$B:$Q,11,0),0)</f>
        <v>0</v>
      </c>
      <c r="DP121" s="304">
        <f>IFERROR(VLOOKUP($AO121,装备!$B:$Q,12,0),0)</f>
        <v>0</v>
      </c>
      <c r="DQ121" s="304">
        <f>IFERROR(VLOOKUP($AO121,装备!$B:$Q,13,0),0)</f>
        <v>0</v>
      </c>
      <c r="DR121" s="304">
        <f>IFERROR(VLOOKUP($AO121,装备!$B:$Q,14,0),0)</f>
        <v>0</v>
      </c>
      <c r="DS121" s="304">
        <f>IFERROR(VLOOKUP($AO121,装备!$B:$Q,16,0),0)</f>
        <v>0</v>
      </c>
      <c r="DT121" s="304">
        <f>IFERROR(VLOOKUP($AO121,装备!$B:$Q,5,0),0)</f>
        <v>0</v>
      </c>
    </row>
    <row r="122" spans="1:124" ht="27">
      <c r="A122" s="301">
        <f>改造舰娘!$A118</f>
        <v>11015112</v>
      </c>
      <c r="B122" s="354" t="s">
        <v>4022</v>
      </c>
      <c r="C122" s="323"/>
      <c r="D122" s="323">
        <f t="shared" si="1"/>
        <v>110</v>
      </c>
      <c r="E122" s="303">
        <f>改造舰娘!$C118</f>
        <v>3</v>
      </c>
      <c r="F122" s="304" t="str">
        <f>改造舰娘!$D118</f>
        <v>轻巡</v>
      </c>
      <c r="G122" s="304" t="str">
        <f>改造舰娘!$E118</f>
        <v>中型</v>
      </c>
      <c r="H122" s="304" t="str">
        <f>改造舰娘!$F118</f>
        <v>护卫舰</v>
      </c>
      <c r="I122" s="452">
        <f>改造舰娘!$AR118</f>
        <v>3</v>
      </c>
      <c r="J122" s="304" t="str">
        <f>改造舰娘!$G118</f>
        <v>英国</v>
      </c>
      <c r="K122" s="312">
        <f>改造舰娘!$H118+(BV122+CI122+CV122+DI122)*$C$2</f>
        <v>45</v>
      </c>
      <c r="L122" s="304">
        <f>改造舰娘!$I118</f>
        <v>-1</v>
      </c>
      <c r="M122" s="304">
        <f>改造舰娘!$J118</f>
        <v>2</v>
      </c>
      <c r="N122" s="518">
        <f>改造舰娘!$K118</f>
        <v>2</v>
      </c>
      <c r="O122" s="304">
        <f>改造舰娘!$L118+((CE122+CR122+DE122+DR122)*$C$2)</f>
        <v>25</v>
      </c>
      <c r="P122" s="304" t="str">
        <f>IF($C$2=1,(IF(ISERROR(FIND("超长",改造舰娘!$M118&amp;CC122&amp;CP122&amp;DC122&amp;DP122,1)),IF(ISERROR(FIND("长",改造舰娘!$M118&amp;CC122&amp;CP122&amp;DC122&amp;DP122,1)),IF(ISERROR(FIND("中",改造舰娘!$M118&amp;CC122&amp;CP122&amp;DC122&amp;DP122,1)),IF(ISERROR(FIND("短",改造舰娘!$M118&amp;CC122&amp;CP122&amp;DC122&amp;DP122,1)),IF(ISERROR(FIND("无",改造舰娘!$M118&amp;CC122&amp;CP122&amp;DC122&amp;DP122,1)),0,"无"),"短"),"中"),"长"),"超长")),改造舰娘!$M118)</f>
        <v>中</v>
      </c>
      <c r="Q122" s="303">
        <f>改造舰娘!$N118</f>
        <v>33</v>
      </c>
      <c r="R122" s="304">
        <f>(改造舰娘!$P118)+(改造舰娘!$Q118)*$C$3+((BW122+CJ122+CW122+DJ122)*$C$2)</f>
        <v>58</v>
      </c>
      <c r="S122" s="304">
        <f>(改造舰娘!$R118)+(改造舰娘!$S118)*$C$3+((BY122+CL122+CY122+DL122)*$C$2)</f>
        <v>75</v>
      </c>
      <c r="T122" s="304">
        <f>(改造舰娘!$T118)+(改造舰娘!$U118)*$C$3+((BX122+CK122+CX122+DK122)*$C$2)</f>
        <v>43</v>
      </c>
      <c r="U122" s="304">
        <f>(改造舰娘!$V118)+(改造舰娘!$W118)*$C$3+((CG122+CT122+DG122+DT122)*$C$2)</f>
        <v>72</v>
      </c>
      <c r="V122" s="305">
        <f>INT((((改造舰娘!$Y118)-(改造舰娘!$X118))*(((IF(D122=0,C122,D122))-1)/99))+改造舰娘!$X118)+((CB122+CO122+DB122+DO122)*$C$2)</f>
        <v>95</v>
      </c>
      <c r="W122" s="304">
        <f>INT((((改造舰娘!$AA118)-(改造舰娘!$Z118))*(((IF(D122=0,C122,D122))-1)/99))+改造舰娘!$Z118)+((CD122+CQ122+DD122+DQ122)*$C$2)</f>
        <v>77</v>
      </c>
      <c r="X122" s="304">
        <f>INT((((改造舰娘!$AC118)-(改造舰娘!$AB118))*(((IF(D122=0,C122,D122))-1)/99))+改造舰娘!$AB118)+((CA122+CN122+DA122+DN122)*$C$2)</f>
        <v>42</v>
      </c>
      <c r="Y122" s="303">
        <f>INT((((改造舰娘!$AE118)-(改造舰娘!$AD118))*(((IF(D122=0,C122,D122))-1)/99))+改造舰娘!$AD118)+((BZ122+CM122+CZ122+DM122)*$C$2)</f>
        <v>100</v>
      </c>
      <c r="Z122" s="474" t="str">
        <f>IF(改造舰娘!$AF118=0,"",改造舰娘!$AF118)</f>
        <v/>
      </c>
      <c r="AA122" s="304" t="str">
        <f>IF(改造舰娘!$AG118="","",改造舰娘!$AG118)</f>
        <v/>
      </c>
      <c r="AB122" s="304" t="str">
        <f>IF(改造舰娘!$AH118="","",改造舰娘!$AH118)</f>
        <v/>
      </c>
      <c r="AC122" s="304" t="str">
        <f>IF(改造舰娘!$AI118="","",改造舰娘!$AI118)</f>
        <v/>
      </c>
      <c r="AD122" s="304">
        <f>IF(改造舰娘!$AJ118="","",改造舰娘!$AJ118)</f>
        <v>0</v>
      </c>
      <c r="AE122" s="305">
        <f>IF(改造舰娘!$AK118="","",改造舰娘!$AK118)</f>
        <v>0</v>
      </c>
      <c r="AF122" s="304" t="str">
        <f>IF(改造舰娘!$AL118="","",改造舰娘!$AL118)</f>
        <v/>
      </c>
      <c r="AG122" s="304" t="str">
        <f>IF(改造舰娘!$AM118="","",改造舰娘!$AM118)</f>
        <v/>
      </c>
      <c r="AH122" s="304" t="str">
        <f>IF(改造舰娘!$AN118="","",改造舰娘!$AN118)</f>
        <v/>
      </c>
      <c r="AI122" s="304" t="str">
        <f>IF(改造舰娘!$AO118="","",改造舰娘!$AO118)</f>
        <v/>
      </c>
      <c r="AJ122" s="304" t="str">
        <f>IF(改造舰娘!$AP118="","",改造舰娘!$AP118)</f>
        <v/>
      </c>
      <c r="AK122" s="303" t="str">
        <f>IF(改造舰娘!$AQ118="","",改造舰娘!$AQ118)</f>
        <v/>
      </c>
      <c r="AL122" s="306" t="str">
        <f>IF(改造舰娘!$AS118="","",改造舰娘!$AS118)</f>
        <v>E国双联6英寸炮</v>
      </c>
      <c r="AM122" s="306" t="str">
        <f>IF(改造舰娘!$AT118="","",改造舰娘!$AT118)</f>
        <v>E国八联40毫米砰砰炮</v>
      </c>
      <c r="AN122" s="306" t="str">
        <f>IF(改造舰娘!$AU118="","",改造舰娘!$AU118)</f>
        <v/>
      </c>
      <c r="AO122" s="306" t="str">
        <f>IF(改造舰娘!$AV118="","",改造舰娘!$AV118)</f>
        <v/>
      </c>
      <c r="AP122" s="307" t="str">
        <f>IF(改造舰娘!$AW118="","",改造舰娘!$AW118)</f>
        <v>比斯开湾狩猎(3级)：降低敌方小型船的闪避值12点、火力值8点。炮击战时，命中装甲值低于50目标时增加20%伤害。</v>
      </c>
      <c r="AQ122" s="308" t="str">
        <f>IF(改造舰娘!$AX118="","",改造舰娘!$AX118)</f>
        <v/>
      </c>
      <c r="AR122" s="304">
        <f>IF(改造舰娘!$AY118="","",改造舰娘!$AY118)</f>
        <v>20</v>
      </c>
      <c r="AS122" s="304">
        <f>IF(改造舰娘!$AZ118="","",改造舰娘!$AZ118)</f>
        <v>30</v>
      </c>
      <c r="AT122" s="304">
        <f>IF(改造舰娘!$BA118="","",改造舰娘!$BA118)</f>
        <v>0.8</v>
      </c>
      <c r="AU122" s="304">
        <f>IF(改造舰娘!$BB118="","",改造舰娘!$BB118)</f>
        <v>1.5</v>
      </c>
      <c r="AV122" s="305">
        <f>IF((改造舰娘!$BG118+改造舰娘!$BK118*$C$4)=0,"",(改造舰娘!$BG118+改造舰娘!$BK118*$C$4))</f>
        <v>10</v>
      </c>
      <c r="AW122" s="304">
        <f>IF((改造舰娘!$BH118+改造舰娘!$BL118*$C$4)=0,"",(改造舰娘!$BH118+改造舰娘!$BL118*$C$4))</f>
        <v>22</v>
      </c>
      <c r="AX122" s="304">
        <f>IF((改造舰娘!$BI118+改造舰娘!$BM118*$C$4)=0,"",(改造舰娘!$BI118+改造舰娘!$BM118*$C$4))</f>
        <v>15</v>
      </c>
      <c r="AY122" s="303">
        <f>IF((改造舰娘!$BJ118+改造舰娘!$BN118*$C$4)=0,"",(改造舰娘!$BJ118+改造舰娘!$BN118*$C$4))</f>
        <v>1</v>
      </c>
      <c r="AZ122" s="500">
        <f>IF(改造舰娘!BC118="","",改造舰娘!BC118)</f>
        <v>18</v>
      </c>
      <c r="BA122" s="500">
        <f>IF(改造舰娘!BD118="","",改造舰娘!BD118)</f>
        <v>30</v>
      </c>
      <c r="BB122" s="500">
        <f>IF(改造舰娘!BE118="","",改造舰娘!BE118)</f>
        <v>12</v>
      </c>
      <c r="BC122" s="498">
        <f>IF(改造舰娘!BF118="","",改造舰娘!BF118)</f>
        <v>27</v>
      </c>
      <c r="BD122" s="125" t="s">
        <v>1480</v>
      </c>
      <c r="BE122" s="339" t="b">
        <f>IF(改造舰娘!$BP118="","")</f>
        <v>0</v>
      </c>
      <c r="BF122" s="306" t="b">
        <f>IF(改造舰娘!$BQ118="","")</f>
        <v>0</v>
      </c>
      <c r="BG122" s="329" t="str">
        <f>IF(改造舰娘!$BR118="","")</f>
        <v/>
      </c>
      <c r="BH122" s="340" t="str">
        <f>IF(改造舰娘!$BS118="","")</f>
        <v/>
      </c>
      <c r="BU122" s="304">
        <f>IFERROR(VLOOKUP(AL122,装备!$B:$C,2,0),0)</f>
        <v>2</v>
      </c>
      <c r="BV122" s="304">
        <f>IFERROR(VLOOKUP($AL122,装备!$B:$Q,5,0),0)</f>
        <v>0</v>
      </c>
      <c r="BW122" s="304">
        <f>IFERROR(VLOOKUP($AL122,装备!$B:$Q,6,0),0)</f>
        <v>5</v>
      </c>
      <c r="BX122" s="304">
        <f>IFERROR(VLOOKUP($AL122,装备!$B:$Q,7,0),0)</f>
        <v>0</v>
      </c>
      <c r="BY122" s="304">
        <f>IFERROR(VLOOKUP($AL122,装备!$B:$Q,8,0),0)</f>
        <v>0</v>
      </c>
      <c r="BZ122" s="304">
        <f>IFERROR(VLOOKUP($AL122,装备!$B:$Q,9,0),0)</f>
        <v>0</v>
      </c>
      <c r="CA122" s="304">
        <f>IFERROR(VLOOKUP($AL122,装备!$B:$Q,10,0),0)</f>
        <v>0</v>
      </c>
      <c r="CB122" s="304">
        <f>IFERROR(VLOOKUP($AL122,装备!$B:$Q,11,0),0)</f>
        <v>0</v>
      </c>
      <c r="CC122" s="304" t="str">
        <f>IFERROR(VLOOKUP($AL122,装备!$B:$Q,12,0),0)</f>
        <v>中</v>
      </c>
      <c r="CD122" s="304">
        <f>IFERROR(VLOOKUP($AL122,装备!$B:$Q,13,0),0)</f>
        <v>0</v>
      </c>
      <c r="CE122" s="304">
        <f>IFERROR(VLOOKUP($AL122,装备!$B:$Q,14,0),0)</f>
        <v>0</v>
      </c>
      <c r="CF122" s="304">
        <f>IFERROR(VLOOKUP($AL122,装备!$B:$Q,16,0),0)</f>
        <v>1</v>
      </c>
      <c r="CG122" s="304">
        <f>IFERROR(VLOOKUP($AL122,装备!$B:$Q,5,0),0)</f>
        <v>0</v>
      </c>
      <c r="CH122" s="304">
        <f>IFERROR(VLOOKUP(AM122,装备!$B:$C,2,0),0)</f>
        <v>3</v>
      </c>
      <c r="CI122" s="304">
        <f>IFERROR(VLOOKUP($AM122,装备!$B:$Q,5,0),0)</f>
        <v>0</v>
      </c>
      <c r="CJ122" s="304">
        <f>IFERROR(VLOOKUP($AM122,装备!$B:$Q,6,0),0)</f>
        <v>3</v>
      </c>
      <c r="CK122" s="304">
        <f>IFERROR(VLOOKUP($AM122,装备!$B:$Q,7,0),0)</f>
        <v>0</v>
      </c>
      <c r="CL122" s="304">
        <f>IFERROR(VLOOKUP($AM122,装备!$B:$Q,8,0),0)</f>
        <v>0</v>
      </c>
      <c r="CM122" s="304">
        <f>IFERROR(VLOOKUP($AM122,装备!$B:$Q,9,0),0)</f>
        <v>0</v>
      </c>
      <c r="CN122" s="304">
        <f>IFERROR(VLOOKUP($AM122,装备!$B:$Q,10,0),0)</f>
        <v>0</v>
      </c>
      <c r="CO122" s="304">
        <f>IFERROR(VLOOKUP($AM122,装备!$B:$Q,11,0),0)</f>
        <v>0</v>
      </c>
      <c r="CP122" s="304" t="str">
        <f>IFERROR(VLOOKUP($AM122,装备!$B:$Q,12,0),0)</f>
        <v>短</v>
      </c>
      <c r="CQ122" s="304">
        <f>IFERROR(VLOOKUP($AM122,装备!$B:$Q,13,0),0)</f>
        <v>0</v>
      </c>
      <c r="CR122" s="304">
        <f>IFERROR(VLOOKUP($AM122,装备!$B:$Q,14,0),0)</f>
        <v>0</v>
      </c>
      <c r="CS122" s="304">
        <f>IFERROR(VLOOKUP($AM122,装备!$B:$Q,16,0),0)</f>
        <v>6</v>
      </c>
      <c r="CT122" s="304">
        <f>IFERROR(VLOOKUP($AM122,装备!$B:$Q,5,0),0)</f>
        <v>0</v>
      </c>
      <c r="CU122" s="304">
        <f>IFERROR(VLOOKUP(AN122,装备!$B:$C,2,0),0)</f>
        <v>0</v>
      </c>
      <c r="CV122" s="304">
        <f>IFERROR(VLOOKUP($AN122,装备!$B:$Q,5,0),0)</f>
        <v>0</v>
      </c>
      <c r="CW122" s="304">
        <f>IFERROR(VLOOKUP($AN122,装备!$B:$Q,6,0),0)</f>
        <v>0</v>
      </c>
      <c r="CX122" s="304">
        <f>IFERROR(VLOOKUP($AN122,装备!$B:$Q,7,0),0)</f>
        <v>0</v>
      </c>
      <c r="CY122" s="304">
        <f>IFERROR(VLOOKUP($AN122,装备!$B:$Q,8,0),0)</f>
        <v>0</v>
      </c>
      <c r="CZ122" s="304">
        <f>IFERROR(VLOOKUP($AN122,装备!$B:$Q,9,0),0)</f>
        <v>0</v>
      </c>
      <c r="DA122" s="304">
        <f>IFERROR(VLOOKUP($AN122,装备!$B:$Q,10,0),0)</f>
        <v>0</v>
      </c>
      <c r="DB122" s="304">
        <f>IFERROR(VLOOKUP($AN122,装备!$B:$Q,11,0),0)</f>
        <v>0</v>
      </c>
      <c r="DC122" s="304">
        <f>IFERROR(VLOOKUP($AN122,装备!$B:$Q,12,0),0)</f>
        <v>0</v>
      </c>
      <c r="DD122" s="304">
        <f>IFERROR(VLOOKUP($AN122,装备!$B:$Q,13,0),0)</f>
        <v>0</v>
      </c>
      <c r="DE122" s="304">
        <f>IFERROR(VLOOKUP($AN122,装备!$B:$Q,14,0),0)</f>
        <v>0</v>
      </c>
      <c r="DF122" s="304">
        <f>IFERROR(VLOOKUP($AN122,装备!$B:$Q,16,0),0)</f>
        <v>0</v>
      </c>
      <c r="DG122" s="304">
        <f>IFERROR(VLOOKUP($AN122,装备!$B:$Q,5,0),0)</f>
        <v>0</v>
      </c>
      <c r="DH122" s="304">
        <f>IFERROR(VLOOKUP(AO122,装备!$B:$C,2,0),0)</f>
        <v>0</v>
      </c>
      <c r="DI122" s="304">
        <f>IFERROR(VLOOKUP($AO122,装备!$B:$Q,5,0),0)</f>
        <v>0</v>
      </c>
      <c r="DJ122" s="304">
        <f>IFERROR(VLOOKUP($AO122,装备!$B:$Q,6,0),0)</f>
        <v>0</v>
      </c>
      <c r="DK122" s="304">
        <f>IFERROR(VLOOKUP($AO122,装备!$B:$Q,7,0),0)</f>
        <v>0</v>
      </c>
      <c r="DL122" s="304">
        <f>IFERROR(VLOOKUP($AO122,装备!$B:$Q,8,0),0)</f>
        <v>0</v>
      </c>
      <c r="DM122" s="304">
        <f>IFERROR(VLOOKUP($AO122,装备!$B:$Q,9,0),0)</f>
        <v>0</v>
      </c>
      <c r="DN122" s="304">
        <f>IFERROR(VLOOKUP($AO122,装备!$B:$Q,10,0),0)</f>
        <v>0</v>
      </c>
      <c r="DO122" s="304">
        <f>IFERROR(VLOOKUP($AO122,装备!$B:$Q,11,0),0)</f>
        <v>0</v>
      </c>
      <c r="DP122" s="304">
        <f>IFERROR(VLOOKUP($AO122,装备!$B:$Q,12,0),0)</f>
        <v>0</v>
      </c>
      <c r="DQ122" s="304">
        <f>IFERROR(VLOOKUP($AO122,装备!$B:$Q,13,0),0)</f>
        <v>0</v>
      </c>
      <c r="DR122" s="304">
        <f>IFERROR(VLOOKUP($AO122,装备!$B:$Q,14,0),0)</f>
        <v>0</v>
      </c>
      <c r="DS122" s="304">
        <f>IFERROR(VLOOKUP($AO122,装备!$B:$Q,16,0),0)</f>
        <v>0</v>
      </c>
      <c r="DT122" s="304">
        <f>IFERROR(VLOOKUP($AO122,装备!$B:$Q,5,0),0)</f>
        <v>0</v>
      </c>
    </row>
    <row r="123" spans="1:124" ht="27">
      <c r="A123" s="301">
        <f>改造舰娘!$A119</f>
        <v>11016012</v>
      </c>
      <c r="B123" s="354" t="s">
        <v>1037</v>
      </c>
      <c r="C123" s="323"/>
      <c r="D123" s="323">
        <f t="shared" si="1"/>
        <v>110</v>
      </c>
      <c r="E123" s="303">
        <f>改造舰娘!$C119</f>
        <v>4</v>
      </c>
      <c r="F123" s="304" t="str">
        <f>改造舰娘!$D119</f>
        <v>轻巡</v>
      </c>
      <c r="G123" s="304" t="str">
        <f>改造舰娘!$E119</f>
        <v>中型</v>
      </c>
      <c r="H123" s="304" t="str">
        <f>改造舰娘!$F119</f>
        <v>护卫舰</v>
      </c>
      <c r="I123" s="452">
        <f>改造舰娘!$AR119</f>
        <v>3</v>
      </c>
      <c r="J123" s="304" t="str">
        <f>改造舰娘!$G119</f>
        <v>苏联</v>
      </c>
      <c r="K123" s="312">
        <f>改造舰娘!$H119+(BV123+CI123+CV123+DI123)*$C$2</f>
        <v>43</v>
      </c>
      <c r="L123" s="304">
        <f>改造舰娘!$I119</f>
        <v>1</v>
      </c>
      <c r="M123" s="304">
        <f>改造舰娘!$J119</f>
        <v>2</v>
      </c>
      <c r="N123" s="518">
        <f>改造舰娘!$K119</f>
        <v>2</v>
      </c>
      <c r="O123" s="304">
        <f>改造舰娘!$L119+((CE123+CR123+DE123+DR123)*$C$2)</f>
        <v>20</v>
      </c>
      <c r="P123" s="304" t="str">
        <f>IF($C$2=1,(IF(ISERROR(FIND("超长",改造舰娘!$M119&amp;CC123&amp;CP123&amp;DC123&amp;DP123,1)),IF(ISERROR(FIND("长",改造舰娘!$M119&amp;CC123&amp;CP123&amp;DC123&amp;DP123,1)),IF(ISERROR(FIND("中",改造舰娘!$M119&amp;CC123&amp;CP123&amp;DC123&amp;DP123,1)),IF(ISERROR(FIND("短",改造舰娘!$M119&amp;CC123&amp;CP123&amp;DC123&amp;DP123,1)),IF(ISERROR(FIND("无",改造舰娘!$M119&amp;CC123&amp;CP123&amp;DC123&amp;DP123,1)),0,"无"),"短"),"中"),"长"),"超长")),改造舰娘!$M119)</f>
        <v>中</v>
      </c>
      <c r="Q123" s="303">
        <f>改造舰娘!$N119</f>
        <v>35</v>
      </c>
      <c r="R123" s="304">
        <f>(改造舰娘!$P119)+(改造舰娘!$Q119)*$C$3+((BW123+CJ123+CW123+DJ123)*$C$2)</f>
        <v>58</v>
      </c>
      <c r="S123" s="304">
        <f>(改造舰娘!$R119)+(改造舰娘!$S119)*$C$3+((BY123+CL123+CY123+DL123)*$C$2)</f>
        <v>67</v>
      </c>
      <c r="T123" s="304">
        <f>(改造舰娘!$T119)+(改造舰娘!$U119)*$C$3+((BX123+CK123+CX123+DK123)*$C$2)</f>
        <v>38</v>
      </c>
      <c r="U123" s="304">
        <f>(改造舰娘!$V119)+(改造舰娘!$W119)*$C$3+((CG123+CT123+DG123+DT123)*$C$2)</f>
        <v>67</v>
      </c>
      <c r="V123" s="305">
        <f>INT((((改造舰娘!$Y119)-(改造舰娘!$X119))*(((IF(D123=0,C123,D123))-1)/99))+改造舰娘!$X119)+((CB123+CO123+DB123+DO123)*$C$2)</f>
        <v>96</v>
      </c>
      <c r="W123" s="304">
        <f>INT((((改造舰娘!$AA119)-(改造舰娘!$Z119))*(((IF(D123=0,C123,D123))-1)/99))+改造舰娘!$Z119)+((CD123+CQ123+DD123+DQ123)*$C$2)</f>
        <v>80</v>
      </c>
      <c r="X123" s="304">
        <f>INT((((改造舰娘!$AC119)-(改造舰娘!$AB119))*(((IF(D123=0,C123,D123))-1)/99))+改造舰娘!$AB119)+((CA123+CN123+DA123+DN123)*$C$2)</f>
        <v>29</v>
      </c>
      <c r="Y123" s="303">
        <f>INT((((改造舰娘!$AE119)-(改造舰娘!$AD119))*(((IF(D123=0,C123,D123))-1)/99))+改造舰娘!$AD119)+((BZ123+CM123+CZ123+DM123)*$C$2)</f>
        <v>72</v>
      </c>
      <c r="Z123" s="474">
        <f>IF(改造舰娘!$AF119=0,"",改造舰娘!$AF119)</f>
        <v>2</v>
      </c>
      <c r="AA123" s="304">
        <f>IF(改造舰娘!$AG119="","",改造舰娘!$AG119)</f>
        <v>2</v>
      </c>
      <c r="AB123" s="304">
        <f>IF(改造舰娘!$AH119="","",改造舰娘!$AH119)</f>
        <v>2</v>
      </c>
      <c r="AC123" s="304" t="str">
        <f>IF(改造舰娘!$AI119="","",改造舰娘!$AI119)</f>
        <v/>
      </c>
      <c r="AD123" s="304">
        <f>IF(改造舰娘!$AJ119="","",改造舰娘!$AJ119)</f>
        <v>6</v>
      </c>
      <c r="AE123" s="305">
        <f>IF(改造舰娘!$AK119="","",改造舰娘!$AK119)</f>
        <v>0</v>
      </c>
      <c r="AF123" s="304" t="str">
        <f>IF(改造舰娘!$AL119="","",改造舰娘!$AL119)</f>
        <v/>
      </c>
      <c r="AG123" s="304" t="str">
        <f>IF(改造舰娘!$AM119="","",改造舰娘!$AM119)</f>
        <v/>
      </c>
      <c r="AH123" s="304" t="str">
        <f>IF(改造舰娘!$AN119="","",改造舰娘!$AN119)</f>
        <v/>
      </c>
      <c r="AI123" s="304" t="str">
        <f>IF(改造舰娘!$AO119="","",改造舰娘!$AO119)</f>
        <v/>
      </c>
      <c r="AJ123" s="304" t="str">
        <f>IF(改造舰娘!$AP119="","",改造舰娘!$AP119)</f>
        <v/>
      </c>
      <c r="AK123" s="303" t="str">
        <f>IF(改造舰娘!$AQ119="","",改造舰娘!$AQ119)</f>
        <v/>
      </c>
      <c r="AL123" s="306" t="str">
        <f>IF(改造舰娘!$AS119="","",改造舰娘!$AS119)</f>
        <v>533毫米2-н鱼雷</v>
      </c>
      <c r="AM123" s="306" t="str">
        <f>IF(改造舰娘!$AT119="","",改造舰娘!$AT119)</f>
        <v>S国СМ-20-ЗИФ四联45毫米高炮</v>
      </c>
      <c r="AN123" s="306" t="str">
        <f>IF(改造舰娘!$AU119="","",改造舰娘!$AU119)</f>
        <v/>
      </c>
      <c r="AO123" s="306" t="str">
        <f>IF(改造舰娘!$AV119="","",改造舰娘!$AV119)</f>
        <v/>
      </c>
      <c r="AP123" s="307" t="str">
        <f>IF(改造舰娘!$AW119="","",改造舰娘!$AW119)</f>
        <v>航线援护(3级)：提升上方所有单位6点装甲值和自身5点对空与火力值，炮击战阶段优先攻击轻巡、驱逐。</v>
      </c>
      <c r="AQ123" s="308" t="str">
        <f>IF(改造舰娘!$AX119="","",改造舰娘!$AX119)</f>
        <v/>
      </c>
      <c r="AR123" s="304">
        <f>IF(改造舰娘!$AY119="","",改造舰娘!$AY119)</f>
        <v>25</v>
      </c>
      <c r="AS123" s="304">
        <f>IF(改造舰娘!$AZ119="","",改造舰娘!$AZ119)</f>
        <v>25</v>
      </c>
      <c r="AT123" s="304">
        <f>IF(改造舰娘!$BA119="","",改造舰娘!$BA119)</f>
        <v>0.8</v>
      </c>
      <c r="AU123" s="304">
        <f>IF(改造舰娘!$BB119="","",改造舰娘!$BB119)</f>
        <v>1.5</v>
      </c>
      <c r="AV123" s="305">
        <f>IF((改造舰娘!$BG119+改造舰娘!$BK119*$C$4)=0,"",(改造舰娘!$BG119+改造舰娘!$BK119*$C$4))</f>
        <v>11</v>
      </c>
      <c r="AW123" s="304">
        <f>IF((改造舰娘!$BH119+改造舰娘!$BL119*$C$4)=0,"",(改造舰娘!$BH119+改造舰娘!$BL119*$C$4))</f>
        <v>18</v>
      </c>
      <c r="AX123" s="304">
        <f>IF((改造舰娘!$BI119+改造舰娘!$BM119*$C$4)=0,"",(改造舰娘!$BI119+改造舰娘!$BM119*$C$4))</f>
        <v>20</v>
      </c>
      <c r="AY123" s="303">
        <f>IF((改造舰娘!$BJ119+改造舰娘!$BN119*$C$4)=0,"",(改造舰娘!$BJ119+改造舰娘!$BN119*$C$4))</f>
        <v>4</v>
      </c>
      <c r="AZ123" s="500">
        <f>IF(改造舰娘!BC119="","",改造舰娘!BC119)</f>
        <v>14</v>
      </c>
      <c r="BA123" s="500">
        <f>IF(改造舰娘!BD119="","",改造舰娘!BD119)</f>
        <v>22</v>
      </c>
      <c r="BB123" s="500">
        <f>IF(改造舰娘!BE119="","",改造舰娘!BE119)</f>
        <v>9</v>
      </c>
      <c r="BC123" s="498">
        <f>IF(改造舰娘!BF119="","",改造舰娘!BF119)</f>
        <v>20</v>
      </c>
      <c r="BD123" s="126" t="s">
        <v>5454</v>
      </c>
      <c r="BE123" s="339" t="b">
        <f>IF(改造舰娘!$BP119="","")</f>
        <v>0</v>
      </c>
      <c r="BF123" s="306" t="b">
        <f>IF(改造舰娘!$BQ119="","")</f>
        <v>0</v>
      </c>
      <c r="BG123" s="329" t="str">
        <f>IF(改造舰娘!$BR119="","")</f>
        <v/>
      </c>
      <c r="BH123" s="340" t="str">
        <f>IF(改造舰娘!$BS119="","")</f>
        <v/>
      </c>
      <c r="BU123" s="304">
        <f>IFERROR(VLOOKUP(AL123,装备!$B:$C,2,0),0)</f>
        <v>4</v>
      </c>
      <c r="BV123" s="304">
        <f>IFERROR(VLOOKUP($AL123,装备!$B:$Q,5,0),0)</f>
        <v>0</v>
      </c>
      <c r="BW123" s="304">
        <f>IFERROR(VLOOKUP($AL123,装备!$B:$Q,6,0),0)</f>
        <v>0</v>
      </c>
      <c r="BX123" s="304">
        <f>IFERROR(VLOOKUP($AL123,装备!$B:$Q,7,0),0)</f>
        <v>0</v>
      </c>
      <c r="BY123" s="304">
        <f>IFERROR(VLOOKUP($AL123,装备!$B:$Q,8,0),0)</f>
        <v>8</v>
      </c>
      <c r="BZ123" s="304">
        <f>IFERROR(VLOOKUP($AL123,装备!$B:$Q,9,0),0)</f>
        <v>0</v>
      </c>
      <c r="CA123" s="304">
        <f>IFERROR(VLOOKUP($AL123,装备!$B:$Q,10,0),0)</f>
        <v>0</v>
      </c>
      <c r="CB123" s="304">
        <f>IFERROR(VLOOKUP($AL123,装备!$B:$Q,11,0),0)</f>
        <v>0</v>
      </c>
      <c r="CC123" s="304" t="str">
        <f>IFERROR(VLOOKUP($AL123,装备!$B:$Q,12,0),0)</f>
        <v>无</v>
      </c>
      <c r="CD123" s="304">
        <f>IFERROR(VLOOKUP($AL123,装备!$B:$Q,13,0),0)</f>
        <v>0</v>
      </c>
      <c r="CE123" s="304">
        <f>IFERROR(VLOOKUP($AL123,装备!$B:$Q,14,0),0)</f>
        <v>0</v>
      </c>
      <c r="CF123" s="304">
        <f>IFERROR(VLOOKUP($AL123,装备!$B:$Q,16,0),0)</f>
        <v>0</v>
      </c>
      <c r="CG123" s="304">
        <f>IFERROR(VLOOKUP($AL123,装备!$B:$Q,5,0),0)</f>
        <v>0</v>
      </c>
      <c r="CH123" s="304">
        <f>IFERROR(VLOOKUP(AM123,装备!$B:$C,2,0),0)</f>
        <v>6</v>
      </c>
      <c r="CI123" s="304">
        <f>IFERROR(VLOOKUP($AM123,装备!$B:$Q,5,0),0)</f>
        <v>0</v>
      </c>
      <c r="CJ123" s="304">
        <f>IFERROR(VLOOKUP($AM123,装备!$B:$Q,6,0),0)</f>
        <v>2</v>
      </c>
      <c r="CK123" s="304">
        <f>IFERROR(VLOOKUP($AM123,装备!$B:$Q,7,0),0)</f>
        <v>0</v>
      </c>
      <c r="CL123" s="304">
        <f>IFERROR(VLOOKUP($AM123,装备!$B:$Q,8,0),0)</f>
        <v>0</v>
      </c>
      <c r="CM123" s="304">
        <f>IFERROR(VLOOKUP($AM123,装备!$B:$Q,9,0),0)</f>
        <v>0</v>
      </c>
      <c r="CN123" s="304">
        <f>IFERROR(VLOOKUP($AM123,装备!$B:$Q,10,0),0)</f>
        <v>0</v>
      </c>
      <c r="CO123" s="304">
        <f>IFERROR(VLOOKUP($AM123,装备!$B:$Q,11,0),0)</f>
        <v>0</v>
      </c>
      <c r="CP123" s="304" t="str">
        <f>IFERROR(VLOOKUP($AM123,装备!$B:$Q,12,0),0)</f>
        <v>短</v>
      </c>
      <c r="CQ123" s="304">
        <f>IFERROR(VLOOKUP($AM123,装备!$B:$Q,13,0),0)</f>
        <v>1</v>
      </c>
      <c r="CR123" s="304">
        <f>IFERROR(VLOOKUP($AM123,装备!$B:$Q,14,0),0)</f>
        <v>0</v>
      </c>
      <c r="CS123" s="304">
        <f>IFERROR(VLOOKUP($AM123,装备!$B:$Q,16,0),0)</f>
        <v>10</v>
      </c>
      <c r="CT123" s="304">
        <f>IFERROR(VLOOKUP($AM123,装备!$B:$Q,5,0),0)</f>
        <v>0</v>
      </c>
      <c r="CU123" s="304">
        <f>IFERROR(VLOOKUP(AN123,装备!$B:$C,2,0),0)</f>
        <v>0</v>
      </c>
      <c r="CV123" s="304">
        <f>IFERROR(VLOOKUP($AN123,装备!$B:$Q,5,0),0)</f>
        <v>0</v>
      </c>
      <c r="CW123" s="304">
        <f>IFERROR(VLOOKUP($AN123,装备!$B:$Q,6,0),0)</f>
        <v>0</v>
      </c>
      <c r="CX123" s="304">
        <f>IFERROR(VLOOKUP($AN123,装备!$B:$Q,7,0),0)</f>
        <v>0</v>
      </c>
      <c r="CY123" s="304">
        <f>IFERROR(VLOOKUP($AN123,装备!$B:$Q,8,0),0)</f>
        <v>0</v>
      </c>
      <c r="CZ123" s="304">
        <f>IFERROR(VLOOKUP($AN123,装备!$B:$Q,9,0),0)</f>
        <v>0</v>
      </c>
      <c r="DA123" s="304">
        <f>IFERROR(VLOOKUP($AN123,装备!$B:$Q,10,0),0)</f>
        <v>0</v>
      </c>
      <c r="DB123" s="304">
        <f>IFERROR(VLOOKUP($AN123,装备!$B:$Q,11,0),0)</f>
        <v>0</v>
      </c>
      <c r="DC123" s="304">
        <f>IFERROR(VLOOKUP($AN123,装备!$B:$Q,12,0),0)</f>
        <v>0</v>
      </c>
      <c r="DD123" s="304">
        <f>IFERROR(VLOOKUP($AN123,装备!$B:$Q,13,0),0)</f>
        <v>0</v>
      </c>
      <c r="DE123" s="304">
        <f>IFERROR(VLOOKUP($AN123,装备!$B:$Q,14,0),0)</f>
        <v>0</v>
      </c>
      <c r="DF123" s="304">
        <f>IFERROR(VLOOKUP($AN123,装备!$B:$Q,16,0),0)</f>
        <v>0</v>
      </c>
      <c r="DG123" s="304">
        <f>IFERROR(VLOOKUP($AN123,装备!$B:$Q,5,0),0)</f>
        <v>0</v>
      </c>
      <c r="DH123" s="304">
        <f>IFERROR(VLOOKUP(AO123,装备!$B:$C,2,0),0)</f>
        <v>0</v>
      </c>
      <c r="DI123" s="304">
        <f>IFERROR(VLOOKUP($AO123,装备!$B:$Q,5,0),0)</f>
        <v>0</v>
      </c>
      <c r="DJ123" s="304">
        <f>IFERROR(VLOOKUP($AO123,装备!$B:$Q,6,0),0)</f>
        <v>0</v>
      </c>
      <c r="DK123" s="304">
        <f>IFERROR(VLOOKUP($AO123,装备!$B:$Q,7,0),0)</f>
        <v>0</v>
      </c>
      <c r="DL123" s="304">
        <f>IFERROR(VLOOKUP($AO123,装备!$B:$Q,8,0),0)</f>
        <v>0</v>
      </c>
      <c r="DM123" s="304">
        <f>IFERROR(VLOOKUP($AO123,装备!$B:$Q,9,0),0)</f>
        <v>0</v>
      </c>
      <c r="DN123" s="304">
        <f>IFERROR(VLOOKUP($AO123,装备!$B:$Q,10,0),0)</f>
        <v>0</v>
      </c>
      <c r="DO123" s="304">
        <f>IFERROR(VLOOKUP($AO123,装备!$B:$Q,11,0),0)</f>
        <v>0</v>
      </c>
      <c r="DP123" s="304">
        <f>IFERROR(VLOOKUP($AO123,装备!$B:$Q,12,0),0)</f>
        <v>0</v>
      </c>
      <c r="DQ123" s="304">
        <f>IFERROR(VLOOKUP($AO123,装备!$B:$Q,13,0),0)</f>
        <v>0</v>
      </c>
      <c r="DR123" s="304">
        <f>IFERROR(VLOOKUP($AO123,装备!$B:$Q,14,0),0)</f>
        <v>0</v>
      </c>
      <c r="DS123" s="304">
        <f>IFERROR(VLOOKUP($AO123,装备!$B:$Q,16,0),0)</f>
        <v>0</v>
      </c>
      <c r="DT123" s="304">
        <f>IFERROR(VLOOKUP($AO123,装备!$B:$Q,5,0),0)</f>
        <v>0</v>
      </c>
    </row>
    <row r="124" spans="1:124" ht="27">
      <c r="A124" s="301">
        <f>改造舰娘!$A120</f>
        <v>11016212</v>
      </c>
      <c r="B124" s="354" t="s">
        <v>218</v>
      </c>
      <c r="C124" s="323"/>
      <c r="D124" s="323">
        <f t="shared" si="1"/>
        <v>110</v>
      </c>
      <c r="E124" s="303">
        <f>改造舰娘!$C120</f>
        <v>5</v>
      </c>
      <c r="F124" s="304" t="str">
        <f>改造舰娘!$D120</f>
        <v>轻巡</v>
      </c>
      <c r="G124" s="304" t="str">
        <f>改造舰娘!$E120</f>
        <v>中型</v>
      </c>
      <c r="H124" s="304" t="str">
        <f>改造舰娘!$F120</f>
        <v>护卫舰</v>
      </c>
      <c r="I124" s="452">
        <f>改造舰娘!$AR120</f>
        <v>3</v>
      </c>
      <c r="J124" s="304" t="str">
        <f>改造舰娘!$G120</f>
        <v>中国</v>
      </c>
      <c r="K124" s="312">
        <f>改造舰娘!$H120+(BV124+CI124+CV124+DI124)*$C$2</f>
        <v>33</v>
      </c>
      <c r="L124" s="304">
        <f>改造舰娘!$I120</f>
        <v>-1</v>
      </c>
      <c r="M124" s="304">
        <f>改造舰娘!$J120</f>
        <v>1</v>
      </c>
      <c r="N124" s="518">
        <f>改造舰娘!$K120</f>
        <v>2</v>
      </c>
      <c r="O124" s="304">
        <f>改造舰娘!$L120+((CE124+CR124+DE124+DR124)*$C$2)</f>
        <v>35</v>
      </c>
      <c r="P124" s="304" t="str">
        <f>IF($C$2=1,(IF(ISERROR(FIND("超长",改造舰娘!$M120&amp;CC124&amp;CP124&amp;DC124&amp;DP124,1)),IF(ISERROR(FIND("长",改造舰娘!$M120&amp;CC124&amp;CP124&amp;DC124&amp;DP124,1)),IF(ISERROR(FIND("中",改造舰娘!$M120&amp;CC124&amp;CP124&amp;DC124&amp;DP124,1)),IF(ISERROR(FIND("短",改造舰娘!$M120&amp;CC124&amp;CP124&amp;DC124&amp;DP124,1)),IF(ISERROR(FIND("无",改造舰娘!$M120&amp;CC124&amp;CP124&amp;DC124&amp;DP124,1)),0,"无"),"短"),"中"),"长"),"超长")),改造舰娘!$M120)</f>
        <v>中</v>
      </c>
      <c r="Q124" s="303">
        <f>改造舰娘!$N120</f>
        <v>20</v>
      </c>
      <c r="R124" s="304">
        <f>(改造舰娘!$P120)+(改造舰娘!$Q120)*$C$3+((BW124+CJ124+CW124+DJ124)*$C$2)</f>
        <v>47</v>
      </c>
      <c r="S124" s="304">
        <f>(改造舰娘!$R120)+(改造舰娘!$S120)*$C$3+((BY124+CL124+CY124+DL124)*$C$2)</f>
        <v>58</v>
      </c>
      <c r="T124" s="304">
        <f>(改造舰娘!$T120)+(改造舰娘!$U120)*$C$3+((BX124+CK124+CX124+DK124)*$C$2)</f>
        <v>33</v>
      </c>
      <c r="U124" s="304">
        <f>(改造舰娘!$V120)+(改造舰娘!$W120)*$C$3+((CG124+CT124+DG124+DT124)*$C$2)</f>
        <v>65</v>
      </c>
      <c r="V124" s="305">
        <f>INT((((改造舰娘!$Y120)-(改造舰娘!$X120))*(((IF(D124=0,C124,D124))-1)/99))+改造舰娘!$X120)+((CB124+CO124+DB124+DO124)*$C$2)</f>
        <v>97</v>
      </c>
      <c r="W124" s="304">
        <f>INT((((改造舰娘!$AA120)-(改造舰娘!$Z120))*(((IF(D124=0,C124,D124))-1)/99))+改造舰娘!$Z120)+((CD124+CQ124+DD124+DQ124)*$C$2)</f>
        <v>68</v>
      </c>
      <c r="X124" s="304">
        <f>INT((((改造舰娘!$AC120)-(改造舰娘!$AB120))*(((IF(D124=0,C124,D124))-1)/99))+改造舰娘!$AB120)+((CA124+CN124+DA124+DN124)*$C$2)</f>
        <v>38</v>
      </c>
      <c r="Y124" s="303">
        <f>INT((((改造舰娘!$AE120)-(改造舰娘!$AD120))*(((IF(D124=0,C124,D124))-1)/99))+改造舰娘!$AD120)+((BZ124+CM124+CZ124+DM124)*$C$2)</f>
        <v>80</v>
      </c>
      <c r="Z124" s="474" t="str">
        <f>IF(改造舰娘!$AF120=0,"",改造舰娘!$AF120)</f>
        <v/>
      </c>
      <c r="AA124" s="304" t="str">
        <f>IF(改造舰娘!$AG120="","",改造舰娘!$AG120)</f>
        <v/>
      </c>
      <c r="AB124" s="304" t="str">
        <f>IF(改造舰娘!$AH120="","",改造舰娘!$AH120)</f>
        <v/>
      </c>
      <c r="AC124" s="304" t="str">
        <f>IF(改造舰娘!$AI120="","",改造舰娘!$AI120)</f>
        <v/>
      </c>
      <c r="AD124" s="304">
        <f>IF(改造舰娘!$AJ120="","",改造舰娘!$AJ120)</f>
        <v>0</v>
      </c>
      <c r="AE124" s="305">
        <f>IF(改造舰娘!$AK120="","",改造舰娘!$AK120)</f>
        <v>0</v>
      </c>
      <c r="AF124" s="304" t="str">
        <f>IF(改造舰娘!$AL120="","",改造舰娘!$AL120)</f>
        <v/>
      </c>
      <c r="AG124" s="304" t="str">
        <f>IF(改造舰娘!$AM120="","",改造舰娘!$AM120)</f>
        <v/>
      </c>
      <c r="AH124" s="304" t="str">
        <f>IF(改造舰娘!$AN120="","",改造舰娘!$AN120)</f>
        <v/>
      </c>
      <c r="AI124" s="304" t="str">
        <f>IF(改造舰娘!$AO120="","",改造舰娘!$AO120)</f>
        <v/>
      </c>
      <c r="AJ124" s="304" t="str">
        <f>IF(改造舰娘!$AP120="","",改造舰娘!$AP120)</f>
        <v/>
      </c>
      <c r="AK124" s="303" t="str">
        <f>IF(改造舰娘!$AQ120="","",改造舰娘!$AQ120)</f>
        <v/>
      </c>
      <c r="AL124" s="306" t="str">
        <f>IF(改造舰娘!$AS120="","",改造舰娘!$AS120)</f>
        <v>U国单装5英寸炮</v>
      </c>
      <c r="AM124" s="306" t="str">
        <f>IF(改造舰娘!$AT120="","",改造舰娘!$AT120)</f>
        <v>改良型对海雷达</v>
      </c>
      <c r="AN124" s="306" t="str">
        <f>IF(改造舰娘!$AU120="","",改造舰娘!$AU120)</f>
        <v>豪华木家具</v>
      </c>
      <c r="AO124" s="306" t="str">
        <f>IF(改造舰娘!$AV120="","",改造舰娘!$AV120)</f>
        <v/>
      </c>
      <c r="AP124" s="307" t="str">
        <f>IF(改造舰娘!$AW120="","",改造舰娘!$AW120)</f>
        <v>矢志不渝(3级)：提升全队的装甲、回避、对空值5点，对C国船只3倍效果。</v>
      </c>
      <c r="AQ124" s="308" t="str">
        <f>IF(改造舰娘!$AX120="","",改造舰娘!$AX120)</f>
        <v/>
      </c>
      <c r="AR124" s="304">
        <f>IF(改造舰娘!$AY120="","",改造舰娘!$AY120)</f>
        <v>30</v>
      </c>
      <c r="AS124" s="304">
        <f>IF(改造舰娘!$AZ120="","",改造舰娘!$AZ120)</f>
        <v>35</v>
      </c>
      <c r="AT124" s="304">
        <f>IF(改造舰娘!$BA120="","",改造舰娘!$BA120)</f>
        <v>0.8</v>
      </c>
      <c r="AU124" s="304">
        <f>IF(改造舰娘!$BB120="","",改造舰娘!$BB120)</f>
        <v>1.5</v>
      </c>
      <c r="AV124" s="305">
        <f>IF((改造舰娘!$BG120+改造舰娘!$BK120*$C$4)=0,"",(改造舰娘!$BG120+改造舰娘!$BK120*$C$4))</f>
        <v>11</v>
      </c>
      <c r="AW124" s="304">
        <f>IF((改造舰娘!$BH120+改造舰娘!$BL120*$C$4)=0,"",(改造舰娘!$BH120+改造舰娘!$BL120*$C$4))</f>
        <v>18</v>
      </c>
      <c r="AX124" s="304">
        <f>IF((改造舰娘!$BI120+改造舰娘!$BM120*$C$4)=0,"",(改造舰娘!$BI120+改造舰娘!$BM120*$C$4))</f>
        <v>38</v>
      </c>
      <c r="AY124" s="303">
        <f>IF((改造舰娘!$BJ120+改造舰娘!$BN120*$C$4)=0,"",(改造舰娘!$BJ120+改造舰娘!$BN120*$C$4))</f>
        <v>26</v>
      </c>
      <c r="AZ124" s="500">
        <f>IF(改造舰娘!BC120="","",改造舰娘!BC120)</f>
        <v>9</v>
      </c>
      <c r="BA124" s="500">
        <f>IF(改造舰娘!BD120="","",改造舰娘!BD120)</f>
        <v>13</v>
      </c>
      <c r="BB124" s="500">
        <f>IF(改造舰娘!BE120="","",改造舰娘!BE120)</f>
        <v>7</v>
      </c>
      <c r="BC124" s="498">
        <f>IF(改造舰娘!BF120="","",改造舰娘!BF120)</f>
        <v>18</v>
      </c>
      <c r="BD124" s="65" t="s">
        <v>1498</v>
      </c>
      <c r="BE124" s="339" t="b">
        <f>IF(改造舰娘!$BP120="","")</f>
        <v>0</v>
      </c>
      <c r="BF124" s="306" t="b">
        <f>IF(改造舰娘!$BQ120="","")</f>
        <v>0</v>
      </c>
      <c r="BG124" s="329" t="str">
        <f>IF(改造舰娘!$BR120="","")</f>
        <v/>
      </c>
      <c r="BH124" s="340" t="str">
        <f>IF(改造舰娘!$BS120="","")</f>
        <v/>
      </c>
      <c r="BU124" s="304">
        <f>IFERROR(VLOOKUP(AL124,装备!$B:$C,2,0),0)</f>
        <v>2</v>
      </c>
      <c r="BV124" s="304">
        <f>IFERROR(VLOOKUP($AL124,装备!$B:$Q,5,0),0)</f>
        <v>0</v>
      </c>
      <c r="BW124" s="304">
        <f>IFERROR(VLOOKUP($AL124,装备!$B:$Q,6,0),0)</f>
        <v>1</v>
      </c>
      <c r="BX124" s="304">
        <f>IFERROR(VLOOKUP($AL124,装备!$B:$Q,7,0),0)</f>
        <v>0</v>
      </c>
      <c r="BY124" s="304">
        <f>IFERROR(VLOOKUP($AL124,装备!$B:$Q,8,0),0)</f>
        <v>0</v>
      </c>
      <c r="BZ124" s="304">
        <f>IFERROR(VLOOKUP($AL124,装备!$B:$Q,9,0),0)</f>
        <v>0</v>
      </c>
      <c r="CA124" s="304">
        <f>IFERROR(VLOOKUP($AL124,装备!$B:$Q,10,0),0)</f>
        <v>0</v>
      </c>
      <c r="CB124" s="304">
        <f>IFERROR(VLOOKUP($AL124,装备!$B:$Q,11,0),0)</f>
        <v>0</v>
      </c>
      <c r="CC124" s="304" t="str">
        <f>IFERROR(VLOOKUP($AL124,装备!$B:$Q,12,0),0)</f>
        <v>短</v>
      </c>
      <c r="CD124" s="304">
        <f>IFERROR(VLOOKUP($AL124,装备!$B:$Q,13,0),0)</f>
        <v>0</v>
      </c>
      <c r="CE124" s="304">
        <f>IFERROR(VLOOKUP($AL124,装备!$B:$Q,14,0),0)</f>
        <v>0</v>
      </c>
      <c r="CF124" s="304">
        <f>IFERROR(VLOOKUP($AL124,装备!$B:$Q,16,0),0)</f>
        <v>3</v>
      </c>
      <c r="CG124" s="304">
        <f>IFERROR(VLOOKUP($AL124,装备!$B:$Q,5,0),0)</f>
        <v>0</v>
      </c>
      <c r="CH124" s="304">
        <f>IFERROR(VLOOKUP(AM124,装备!$B:$C,2,0),0)</f>
        <v>4</v>
      </c>
      <c r="CI124" s="304">
        <f>IFERROR(VLOOKUP($AM124,装备!$B:$Q,5,0),0)</f>
        <v>0</v>
      </c>
      <c r="CJ124" s="304">
        <f>IFERROR(VLOOKUP($AM124,装备!$B:$Q,6,0),0)</f>
        <v>0</v>
      </c>
      <c r="CK124" s="304">
        <f>IFERROR(VLOOKUP($AM124,装备!$B:$Q,7,0),0)</f>
        <v>0</v>
      </c>
      <c r="CL124" s="304">
        <f>IFERROR(VLOOKUP($AM124,装备!$B:$Q,8,0),0)</f>
        <v>0</v>
      </c>
      <c r="CM124" s="304">
        <f>IFERROR(VLOOKUP($AM124,装备!$B:$Q,9,0),0)</f>
        <v>0</v>
      </c>
      <c r="CN124" s="304">
        <f>IFERROR(VLOOKUP($AM124,装备!$B:$Q,10,0),0)</f>
        <v>7</v>
      </c>
      <c r="CO124" s="304">
        <f>IFERROR(VLOOKUP($AM124,装备!$B:$Q,11,0),0)</f>
        <v>5</v>
      </c>
      <c r="CP124" s="304" t="str">
        <f>IFERROR(VLOOKUP($AM124,装备!$B:$Q,12,0),0)</f>
        <v>无</v>
      </c>
      <c r="CQ124" s="304">
        <f>IFERROR(VLOOKUP($AM124,装备!$B:$Q,13,0),0)</f>
        <v>0</v>
      </c>
      <c r="CR124" s="304">
        <f>IFERROR(VLOOKUP($AM124,装备!$B:$Q,14,0),0)</f>
        <v>0</v>
      </c>
      <c r="CS124" s="304">
        <f>IFERROR(VLOOKUP($AM124,装备!$B:$Q,16,0),0)</f>
        <v>0</v>
      </c>
      <c r="CT124" s="304">
        <f>IFERROR(VLOOKUP($AM124,装备!$B:$Q,5,0),0)</f>
        <v>0</v>
      </c>
      <c r="CU124" s="304">
        <f>IFERROR(VLOOKUP(AN124,装备!$B:$C,2,0),0)</f>
        <v>5</v>
      </c>
      <c r="CV124" s="304">
        <f>IFERROR(VLOOKUP($AN124,装备!$B:$Q,5,0),0)</f>
        <v>0</v>
      </c>
      <c r="CW124" s="304">
        <f>IFERROR(VLOOKUP($AN124,装备!$B:$Q,6,0),0)</f>
        <v>0</v>
      </c>
      <c r="CX124" s="304">
        <f>IFERROR(VLOOKUP($AN124,装备!$B:$Q,7,0),0)</f>
        <v>3</v>
      </c>
      <c r="CY124" s="304">
        <f>IFERROR(VLOOKUP($AN124,装备!$B:$Q,8,0),0)</f>
        <v>0</v>
      </c>
      <c r="CZ124" s="304">
        <f>IFERROR(VLOOKUP($AN124,装备!$B:$Q,9,0),0)</f>
        <v>0</v>
      </c>
      <c r="DA124" s="304">
        <f>IFERROR(VLOOKUP($AN124,装备!$B:$Q,10,0),0)</f>
        <v>0</v>
      </c>
      <c r="DB124" s="304">
        <f>IFERROR(VLOOKUP($AN124,装备!$B:$Q,11,0),0)</f>
        <v>0</v>
      </c>
      <c r="DC124" s="304" t="str">
        <f>IFERROR(VLOOKUP($AN124,装备!$B:$Q,12,0),0)</f>
        <v>无</v>
      </c>
      <c r="DD124" s="304">
        <f>IFERROR(VLOOKUP($AN124,装备!$B:$Q,13,0),0)</f>
        <v>-1</v>
      </c>
      <c r="DE124" s="304">
        <f>IFERROR(VLOOKUP($AN124,装备!$B:$Q,14,0),0)</f>
        <v>3</v>
      </c>
      <c r="DF124" s="304">
        <f>IFERROR(VLOOKUP($AN124,装备!$B:$Q,16,0),0)</f>
        <v>0</v>
      </c>
      <c r="DG124" s="304">
        <f>IFERROR(VLOOKUP($AN124,装备!$B:$Q,5,0),0)</f>
        <v>0</v>
      </c>
      <c r="DH124" s="304">
        <f>IFERROR(VLOOKUP(AO124,装备!$B:$C,2,0),0)</f>
        <v>0</v>
      </c>
      <c r="DI124" s="304">
        <f>IFERROR(VLOOKUP($AO124,装备!$B:$Q,5,0),0)</f>
        <v>0</v>
      </c>
      <c r="DJ124" s="304">
        <f>IFERROR(VLOOKUP($AO124,装备!$B:$Q,6,0),0)</f>
        <v>0</v>
      </c>
      <c r="DK124" s="304">
        <f>IFERROR(VLOOKUP($AO124,装备!$B:$Q,7,0),0)</f>
        <v>0</v>
      </c>
      <c r="DL124" s="304">
        <f>IFERROR(VLOOKUP($AO124,装备!$B:$Q,8,0),0)</f>
        <v>0</v>
      </c>
      <c r="DM124" s="304">
        <f>IFERROR(VLOOKUP($AO124,装备!$B:$Q,9,0),0)</f>
        <v>0</v>
      </c>
      <c r="DN124" s="304">
        <f>IFERROR(VLOOKUP($AO124,装备!$B:$Q,10,0),0)</f>
        <v>0</v>
      </c>
      <c r="DO124" s="304">
        <f>IFERROR(VLOOKUP($AO124,装备!$B:$Q,11,0),0)</f>
        <v>0</v>
      </c>
      <c r="DP124" s="304">
        <f>IFERROR(VLOOKUP($AO124,装备!$B:$Q,12,0),0)</f>
        <v>0</v>
      </c>
      <c r="DQ124" s="304">
        <f>IFERROR(VLOOKUP($AO124,装备!$B:$Q,13,0),0)</f>
        <v>0</v>
      </c>
      <c r="DR124" s="304">
        <f>IFERROR(VLOOKUP($AO124,装备!$B:$Q,14,0),0)</f>
        <v>0</v>
      </c>
      <c r="DS124" s="304">
        <f>IFERROR(VLOOKUP($AO124,装备!$B:$Q,16,0),0)</f>
        <v>0</v>
      </c>
      <c r="DT124" s="304">
        <f>IFERROR(VLOOKUP($AO124,装备!$B:$Q,5,0),0)</f>
        <v>0</v>
      </c>
    </row>
    <row r="125" spans="1:124" ht="27">
      <c r="A125" s="301">
        <f>改造舰娘!$A121</f>
        <v>11016411</v>
      </c>
      <c r="B125" s="354" t="s">
        <v>605</v>
      </c>
      <c r="C125" s="323"/>
      <c r="D125" s="323">
        <f t="shared" si="1"/>
        <v>110</v>
      </c>
      <c r="E125" s="303">
        <f>改造舰娘!$C121</f>
        <v>3</v>
      </c>
      <c r="F125" s="304" t="str">
        <f>改造舰娘!$D121</f>
        <v>驱逐</v>
      </c>
      <c r="G125" s="304" t="str">
        <f>改造舰娘!$E121</f>
        <v>小型</v>
      </c>
      <c r="H125" s="304" t="str">
        <f>改造舰娘!$F121</f>
        <v>护卫舰</v>
      </c>
      <c r="I125" s="452">
        <f>改造舰娘!$AR121</f>
        <v>3</v>
      </c>
      <c r="J125" s="304" t="str">
        <f>改造舰娘!$G121</f>
        <v>日本</v>
      </c>
      <c r="K125" s="312">
        <f>改造舰娘!$H121+(BV125+CI125+CV125+DI125)*$C$2</f>
        <v>34</v>
      </c>
      <c r="L125" s="304">
        <f>改造舰娘!$I121</f>
        <v>2</v>
      </c>
      <c r="M125" s="304">
        <f>改造舰娘!$J121</f>
        <v>2</v>
      </c>
      <c r="N125" s="518">
        <f>改造舰娘!$K121</f>
        <v>2</v>
      </c>
      <c r="O125" s="304">
        <f>改造舰娘!$L121+((CE125+CR125+DE125+DR125)*$C$2)</f>
        <v>10</v>
      </c>
      <c r="P125" s="304" t="str">
        <f>IF($C$2=1,(IF(ISERROR(FIND("超长",改造舰娘!$M121&amp;CC125&amp;CP125&amp;DC125&amp;DP125,1)),IF(ISERROR(FIND("长",改造舰娘!$M121&amp;CC125&amp;CP125&amp;DC125&amp;DP125,1)),IF(ISERROR(FIND("中",改造舰娘!$M121&amp;CC125&amp;CP125&amp;DC125&amp;DP125,1)),IF(ISERROR(FIND("短",改造舰娘!$M121&amp;CC125&amp;CP125&amp;DC125&amp;DP125,1)),IF(ISERROR(FIND("无",改造舰娘!$M121&amp;CC125&amp;CP125&amp;DC125&amp;DP125,1)),0,"无"),"短"),"中"),"长"),"超长")),改造舰娘!$M121)</f>
        <v>短</v>
      </c>
      <c r="Q125" s="303">
        <f>改造舰娘!$N121</f>
        <v>33</v>
      </c>
      <c r="R125" s="304">
        <f>(改造舰娘!$P121)+(改造舰娘!$Q121)*$C$3+((BW125+CJ125+CW125+DJ125)*$C$2)</f>
        <v>40</v>
      </c>
      <c r="S125" s="304">
        <f>(改造舰娘!$R121)+(改造舰娘!$S121)*$C$3+((BY125+CL125+CY125+DL125)*$C$2)</f>
        <v>85</v>
      </c>
      <c r="T125" s="304">
        <f>(改造舰娘!$T121)+(改造舰娘!$U121)*$C$3+((BX125+CK125+CX125+DK125)*$C$2)</f>
        <v>38</v>
      </c>
      <c r="U125" s="304">
        <f>(改造舰娘!$V121)+(改造舰娘!$W121)*$C$3+((CG125+CT125+DG125+DT125)*$C$2)</f>
        <v>70</v>
      </c>
      <c r="V125" s="305">
        <f>INT((((改造舰娘!$Y121)-(改造舰娘!$X121))*(((IF(D125=0,C125,D125))-1)/99))+改造舰娘!$X121)+((CB125+CO125+DB125+DO125)*$C$2)</f>
        <v>93</v>
      </c>
      <c r="W125" s="304">
        <f>INT((((改造舰娘!$AA121)-(改造舰娘!$Z121))*(((IF(D125=0,C125,D125))-1)/99))+改造舰娘!$Z121)+((CD125+CQ125+DD125+DQ125)*$C$2)</f>
        <v>84</v>
      </c>
      <c r="X125" s="304">
        <f>INT((((改造舰娘!$AC121)-(改造舰娘!$AB121))*(((IF(D125=0,C125,D125))-1)/99))+改造舰娘!$AB121)+((CA125+CN125+DA125+DN125)*$C$2)</f>
        <v>41</v>
      </c>
      <c r="Y125" s="303">
        <f>INT((((改造舰娘!$AE121)-(改造舰娘!$AD121))*(((IF(D125=0,C125,D125))-1)/99))+改造舰娘!$AD121)+((BZ125+CM125+CZ125+DM125)*$C$2)</f>
        <v>70</v>
      </c>
      <c r="Z125" s="474" t="str">
        <f>IF(改造舰娘!$AF121=0,"",改造舰娘!$AF121)</f>
        <v/>
      </c>
      <c r="AA125" s="304" t="str">
        <f>IF(改造舰娘!$AG121="","",改造舰娘!$AG121)</f>
        <v/>
      </c>
      <c r="AB125" s="304" t="str">
        <f>IF(改造舰娘!$AH121="","",改造舰娘!$AH121)</f>
        <v/>
      </c>
      <c r="AC125" s="304" t="str">
        <f>IF(改造舰娘!$AI121="","",改造舰娘!$AI121)</f>
        <v/>
      </c>
      <c r="AD125" s="304">
        <f>IF(改造舰娘!$AJ121="","",改造舰娘!$AJ121)</f>
        <v>0</v>
      </c>
      <c r="AE125" s="305">
        <f>IF(改造舰娘!$AK121="","",改造舰娘!$AK121)</f>
        <v>0</v>
      </c>
      <c r="AF125" s="304" t="str">
        <f>IF(改造舰娘!$AL121="","",改造舰娘!$AL121)</f>
        <v/>
      </c>
      <c r="AG125" s="304" t="str">
        <f>IF(改造舰娘!$AM121="","",改造舰娘!$AM121)</f>
        <v/>
      </c>
      <c r="AH125" s="304" t="str">
        <f>IF(改造舰娘!$AN121="","",改造舰娘!$AN121)</f>
        <v/>
      </c>
      <c r="AI125" s="304" t="str">
        <f>IF(改造舰娘!$AO121="","",改造舰娘!$AO121)</f>
        <v/>
      </c>
      <c r="AJ125" s="304" t="str">
        <f>IF(改造舰娘!$AP121="","",改造舰娘!$AP121)</f>
        <v/>
      </c>
      <c r="AK125" s="303" t="str">
        <f>IF(改造舰娘!$AQ121="","",改造舰娘!$AQ121)</f>
        <v/>
      </c>
      <c r="AL125" s="306" t="str">
        <f>IF(改造舰娘!$AS121="","",改造舰娘!$AS121)</f>
        <v>三年式E1高角炮</v>
      </c>
      <c r="AM125" s="306" t="str">
        <f>IF(改造舰娘!$AT121="","",改造舰娘!$AT121)</f>
        <v>61厘米四连装氧气鱼雷</v>
      </c>
      <c r="AN125" s="306" t="str">
        <f>IF(改造舰娘!$AU121="","",改造舰娘!$AU121)</f>
        <v/>
      </c>
      <c r="AO125" s="306" t="str">
        <f>IF(改造舰娘!$AV121="","",改造舰娘!$AV121)</f>
        <v/>
      </c>
      <c r="AP125" s="307" t="str">
        <f>IF(改造舰娘!$AW121="","",改造舰娘!$AW121)</f>
        <v>对空直卫(3级)：增加自身及相邻船只对空值8点，自身鱼雷暴击率增加15%（多个单位携带此技能不重复生效）。</v>
      </c>
      <c r="AQ125" s="308" t="str">
        <f>IF(改造舰娘!$AX121="","",改造舰娘!$AX121)</f>
        <v/>
      </c>
      <c r="AR125" s="304">
        <f>IF(改造舰娘!$AY121="","",改造舰娘!$AY121)</f>
        <v>15</v>
      </c>
      <c r="AS125" s="304">
        <f>IF(改造舰娘!$AZ121="","",改造舰娘!$AZ121)</f>
        <v>25</v>
      </c>
      <c r="AT125" s="304">
        <f>IF(改造舰娘!$BA121="","",改造舰娘!$BA121)</f>
        <v>0.48</v>
      </c>
      <c r="AU125" s="304">
        <f>IF(改造舰娘!$BB121="","",改造舰娘!$BB121)</f>
        <v>0.9</v>
      </c>
      <c r="AV125" s="305">
        <f>IF((改造舰娘!$BG121+改造舰娘!$BK121*$C$4)=0,"",(改造舰娘!$BG121+改造舰娘!$BK121*$C$4))</f>
        <v>7</v>
      </c>
      <c r="AW125" s="304">
        <f>IF((改造舰娘!$BH121+改造舰娘!$BL121*$C$4)=0,"",(改造舰娘!$BH121+改造舰娘!$BL121*$C$4))</f>
        <v>16</v>
      </c>
      <c r="AX125" s="304">
        <f>IF((改造舰娘!$BI121+改造舰娘!$BM121*$C$4)=0,"",(改造舰娘!$BI121+改造舰娘!$BM121*$C$4))</f>
        <v>14</v>
      </c>
      <c r="AY125" s="303" t="str">
        <f>IF((改造舰娘!$BJ121+改造舰娘!$BN121*$C$4)=0,"",(改造舰娘!$BJ121+改造舰娘!$BN121*$C$4))</f>
        <v/>
      </c>
      <c r="AZ125" s="500">
        <f>IF(改造舰娘!BC121="","",改造舰娘!BC121)</f>
        <v>0</v>
      </c>
      <c r="BA125" s="500">
        <f>IF(改造舰娘!BD121="","",改造舰娘!BD121)</f>
        <v>33</v>
      </c>
      <c r="BB125" s="500">
        <f>IF(改造舰娘!BE121="","",改造舰娘!BE121)</f>
        <v>13</v>
      </c>
      <c r="BC125" s="498">
        <f>IF(改造舰娘!BF121="","",改造舰娘!BF121)</f>
        <v>4</v>
      </c>
      <c r="BD125" s="125" t="s">
        <v>1831</v>
      </c>
      <c r="BE125" s="339" t="b">
        <f>IF(改造舰娘!$BP121="","")</f>
        <v>0</v>
      </c>
      <c r="BF125" s="306" t="b">
        <f>IF(改造舰娘!$BQ121="","")</f>
        <v>0</v>
      </c>
      <c r="BG125" s="329" t="str">
        <f>IF(改造舰娘!$BR121="","")</f>
        <v/>
      </c>
      <c r="BH125" s="340" t="str">
        <f>IF(改造舰娘!$BS121="","")</f>
        <v/>
      </c>
      <c r="BU125" s="304">
        <f>IFERROR(VLOOKUP(AL125,装备!$B:$C,2,0),0)</f>
        <v>4</v>
      </c>
      <c r="BV125" s="304">
        <f>IFERROR(VLOOKUP($AL125,装备!$B:$Q,5,0),0)</f>
        <v>0</v>
      </c>
      <c r="BW125" s="304">
        <f>IFERROR(VLOOKUP($AL125,装备!$B:$Q,6,0),0)</f>
        <v>3</v>
      </c>
      <c r="BX125" s="304">
        <f>IFERROR(VLOOKUP($AL125,装备!$B:$Q,7,0),0)</f>
        <v>0</v>
      </c>
      <c r="BY125" s="304">
        <f>IFERROR(VLOOKUP($AL125,装备!$B:$Q,8,0),0)</f>
        <v>0</v>
      </c>
      <c r="BZ125" s="304">
        <f>IFERROR(VLOOKUP($AL125,装备!$B:$Q,9,0),0)</f>
        <v>0</v>
      </c>
      <c r="CA125" s="304">
        <f>IFERROR(VLOOKUP($AL125,装备!$B:$Q,10,0),0)</f>
        <v>0</v>
      </c>
      <c r="CB125" s="304">
        <f>IFERROR(VLOOKUP($AL125,装备!$B:$Q,11,0),0)</f>
        <v>0</v>
      </c>
      <c r="CC125" s="304" t="str">
        <f>IFERROR(VLOOKUP($AL125,装备!$B:$Q,12,0),0)</f>
        <v>中</v>
      </c>
      <c r="CD125" s="304">
        <f>IFERROR(VLOOKUP($AL125,装备!$B:$Q,13,0),0)</f>
        <v>0</v>
      </c>
      <c r="CE125" s="304">
        <f>IFERROR(VLOOKUP($AL125,装备!$B:$Q,14,0),0)</f>
        <v>0</v>
      </c>
      <c r="CF125" s="304">
        <f>IFERROR(VLOOKUP($AL125,装备!$B:$Q,16,0),0)</f>
        <v>6</v>
      </c>
      <c r="CG125" s="304">
        <f>IFERROR(VLOOKUP($AL125,装备!$B:$Q,5,0),0)</f>
        <v>0</v>
      </c>
      <c r="CH125" s="304">
        <f>IFERROR(VLOOKUP(AM125,装备!$B:$C,2,0),0)</f>
        <v>5</v>
      </c>
      <c r="CI125" s="304">
        <f>IFERROR(VLOOKUP($AM125,装备!$B:$Q,5,0),0)</f>
        <v>0</v>
      </c>
      <c r="CJ125" s="304">
        <f>IFERROR(VLOOKUP($AM125,装备!$B:$Q,6,0),0)</f>
        <v>0</v>
      </c>
      <c r="CK125" s="304">
        <f>IFERROR(VLOOKUP($AM125,装备!$B:$Q,7,0),0)</f>
        <v>0</v>
      </c>
      <c r="CL125" s="304">
        <f>IFERROR(VLOOKUP($AM125,装备!$B:$Q,8,0),0)</f>
        <v>10</v>
      </c>
      <c r="CM125" s="304">
        <f>IFERROR(VLOOKUP($AM125,装备!$B:$Q,9,0),0)</f>
        <v>0</v>
      </c>
      <c r="CN125" s="304">
        <f>IFERROR(VLOOKUP($AM125,装备!$B:$Q,10,0),0)</f>
        <v>0</v>
      </c>
      <c r="CO125" s="304">
        <f>IFERROR(VLOOKUP($AM125,装备!$B:$Q,11,0),0)</f>
        <v>1</v>
      </c>
      <c r="CP125" s="304" t="str">
        <f>IFERROR(VLOOKUP($AM125,装备!$B:$Q,12,0),0)</f>
        <v>无</v>
      </c>
      <c r="CQ125" s="304">
        <f>IFERROR(VLOOKUP($AM125,装备!$B:$Q,13,0),0)</f>
        <v>0</v>
      </c>
      <c r="CR125" s="304">
        <f>IFERROR(VLOOKUP($AM125,装备!$B:$Q,14,0),0)</f>
        <v>0</v>
      </c>
      <c r="CS125" s="304">
        <f>IFERROR(VLOOKUP($AM125,装备!$B:$Q,16,0),0)</f>
        <v>0</v>
      </c>
      <c r="CT125" s="304">
        <f>IFERROR(VLOOKUP($AM125,装备!$B:$Q,5,0),0)</f>
        <v>0</v>
      </c>
      <c r="CU125" s="304">
        <f>IFERROR(VLOOKUP(AN125,装备!$B:$C,2,0),0)</f>
        <v>0</v>
      </c>
      <c r="CV125" s="304">
        <f>IFERROR(VLOOKUP($AN125,装备!$B:$Q,5,0),0)</f>
        <v>0</v>
      </c>
      <c r="CW125" s="304">
        <f>IFERROR(VLOOKUP($AN125,装备!$B:$Q,6,0),0)</f>
        <v>0</v>
      </c>
      <c r="CX125" s="304">
        <f>IFERROR(VLOOKUP($AN125,装备!$B:$Q,7,0),0)</f>
        <v>0</v>
      </c>
      <c r="CY125" s="304">
        <f>IFERROR(VLOOKUP($AN125,装备!$B:$Q,8,0),0)</f>
        <v>0</v>
      </c>
      <c r="CZ125" s="304">
        <f>IFERROR(VLOOKUP($AN125,装备!$B:$Q,9,0),0)</f>
        <v>0</v>
      </c>
      <c r="DA125" s="304">
        <f>IFERROR(VLOOKUP($AN125,装备!$B:$Q,10,0),0)</f>
        <v>0</v>
      </c>
      <c r="DB125" s="304">
        <f>IFERROR(VLOOKUP($AN125,装备!$B:$Q,11,0),0)</f>
        <v>0</v>
      </c>
      <c r="DC125" s="304">
        <f>IFERROR(VLOOKUP($AN125,装备!$B:$Q,12,0),0)</f>
        <v>0</v>
      </c>
      <c r="DD125" s="304">
        <f>IFERROR(VLOOKUP($AN125,装备!$B:$Q,13,0),0)</f>
        <v>0</v>
      </c>
      <c r="DE125" s="304">
        <f>IFERROR(VLOOKUP($AN125,装备!$B:$Q,14,0),0)</f>
        <v>0</v>
      </c>
      <c r="DF125" s="304">
        <f>IFERROR(VLOOKUP($AN125,装备!$B:$Q,16,0),0)</f>
        <v>0</v>
      </c>
      <c r="DG125" s="304">
        <f>IFERROR(VLOOKUP($AN125,装备!$B:$Q,5,0),0)</f>
        <v>0</v>
      </c>
      <c r="DH125" s="304">
        <f>IFERROR(VLOOKUP(AO125,装备!$B:$C,2,0),0)</f>
        <v>0</v>
      </c>
      <c r="DI125" s="304">
        <f>IFERROR(VLOOKUP($AO125,装备!$B:$Q,5,0),0)</f>
        <v>0</v>
      </c>
      <c r="DJ125" s="304">
        <f>IFERROR(VLOOKUP($AO125,装备!$B:$Q,6,0),0)</f>
        <v>0</v>
      </c>
      <c r="DK125" s="304">
        <f>IFERROR(VLOOKUP($AO125,装备!$B:$Q,7,0),0)</f>
        <v>0</v>
      </c>
      <c r="DL125" s="304">
        <f>IFERROR(VLOOKUP($AO125,装备!$B:$Q,8,0),0)</f>
        <v>0</v>
      </c>
      <c r="DM125" s="304">
        <f>IFERROR(VLOOKUP($AO125,装备!$B:$Q,9,0),0)</f>
        <v>0</v>
      </c>
      <c r="DN125" s="304">
        <f>IFERROR(VLOOKUP($AO125,装备!$B:$Q,10,0),0)</f>
        <v>0</v>
      </c>
      <c r="DO125" s="304">
        <f>IFERROR(VLOOKUP($AO125,装备!$B:$Q,11,0),0)</f>
        <v>0</v>
      </c>
      <c r="DP125" s="304">
        <f>IFERROR(VLOOKUP($AO125,装备!$B:$Q,12,0),0)</f>
        <v>0</v>
      </c>
      <c r="DQ125" s="304">
        <f>IFERROR(VLOOKUP($AO125,装备!$B:$Q,13,0),0)</f>
        <v>0</v>
      </c>
      <c r="DR125" s="304">
        <f>IFERROR(VLOOKUP($AO125,装备!$B:$Q,14,0),0)</f>
        <v>0</v>
      </c>
      <c r="DS125" s="304">
        <f>IFERROR(VLOOKUP($AO125,装备!$B:$Q,16,0),0)</f>
        <v>0</v>
      </c>
      <c r="DT125" s="304">
        <f>IFERROR(VLOOKUP($AO125,装备!$B:$Q,5,0),0)</f>
        <v>0</v>
      </c>
    </row>
    <row r="126" spans="1:124" ht="27">
      <c r="A126" s="301">
        <f>改造舰娘!$A122</f>
        <v>11016511</v>
      </c>
      <c r="B126" s="354" t="s">
        <v>606</v>
      </c>
      <c r="C126" s="323"/>
      <c r="D126" s="323">
        <f t="shared" si="1"/>
        <v>110</v>
      </c>
      <c r="E126" s="303">
        <f>改造舰娘!$C122</f>
        <v>3</v>
      </c>
      <c r="F126" s="304" t="str">
        <f>改造舰娘!$D122</f>
        <v>驱逐</v>
      </c>
      <c r="G126" s="304" t="str">
        <f>改造舰娘!$E122</f>
        <v>小型</v>
      </c>
      <c r="H126" s="304" t="str">
        <f>改造舰娘!$F122</f>
        <v>护卫舰</v>
      </c>
      <c r="I126" s="452">
        <f>改造舰娘!$AR122</f>
        <v>3</v>
      </c>
      <c r="J126" s="304" t="str">
        <f>改造舰娘!$G122</f>
        <v>日本</v>
      </c>
      <c r="K126" s="312">
        <f>改造舰娘!$H122+(BV126+CI126+CV126+DI126)*$C$2</f>
        <v>34</v>
      </c>
      <c r="L126" s="304">
        <f>改造舰娘!$I122</f>
        <v>2</v>
      </c>
      <c r="M126" s="304">
        <f>改造舰娘!$J122</f>
        <v>2</v>
      </c>
      <c r="N126" s="518">
        <f>改造舰娘!$K122</f>
        <v>2</v>
      </c>
      <c r="O126" s="304">
        <f>改造舰娘!$L122+((CE126+CR126+DE126+DR126)*$C$2)</f>
        <v>15</v>
      </c>
      <c r="P126" s="304" t="str">
        <f>IF($C$2=1,(IF(ISERROR(FIND("超长",改造舰娘!$M122&amp;CC126&amp;CP126&amp;DC126&amp;DP126,1)),IF(ISERROR(FIND("长",改造舰娘!$M122&amp;CC126&amp;CP126&amp;DC126&amp;DP126,1)),IF(ISERROR(FIND("中",改造舰娘!$M122&amp;CC126&amp;CP126&amp;DC126&amp;DP126,1)),IF(ISERROR(FIND("短",改造舰娘!$M122&amp;CC126&amp;CP126&amp;DC126&amp;DP126,1)),IF(ISERROR(FIND("无",改造舰娘!$M122&amp;CC126&amp;CP126&amp;DC126&amp;DP126,1)),0,"无"),"短"),"中"),"长"),"超长")),改造舰娘!$M122)</f>
        <v>短</v>
      </c>
      <c r="Q126" s="303">
        <f>改造舰娘!$N122</f>
        <v>34</v>
      </c>
      <c r="R126" s="304">
        <f>(改造舰娘!$P122)+(改造舰娘!$Q122)*$C$3+((BW126+CJ126+CW126+DJ126)*$C$2)</f>
        <v>40</v>
      </c>
      <c r="S126" s="304">
        <f>(改造舰娘!$R122)+(改造舰娘!$S122)*$C$3+((BY126+CL126+CY126+DL126)*$C$2)</f>
        <v>85</v>
      </c>
      <c r="T126" s="304">
        <f>(改造舰娘!$T122)+(改造舰娘!$U122)*$C$3+((BX126+CK126+CX126+DK126)*$C$2)</f>
        <v>38</v>
      </c>
      <c r="U126" s="304">
        <f>(改造舰娘!$V122)+(改造舰娘!$W122)*$C$3+((CG126+CT126+DG126+DT126)*$C$2)</f>
        <v>72</v>
      </c>
      <c r="V126" s="305">
        <f>INT((((改造舰娘!$Y122)-(改造舰娘!$X122))*(((IF(D126=0,C126,D126))-1)/99))+改造舰娘!$X122)+((CB126+CO126+DB126+DO126)*$C$2)</f>
        <v>92</v>
      </c>
      <c r="W126" s="304">
        <f>INT((((改造舰娘!$AA122)-(改造舰娘!$Z122))*(((IF(D126=0,C126,D126))-1)/99))+改造舰娘!$Z122)+((CD126+CQ126+DD126+DQ126)*$C$2)</f>
        <v>84</v>
      </c>
      <c r="X126" s="304">
        <f>INT((((改造舰娘!$AC122)-(改造舰娘!$AB122))*(((IF(D126=0,C126,D126))-1)/99))+改造舰娘!$AB122)+((CA126+CN126+DA126+DN126)*$C$2)</f>
        <v>41</v>
      </c>
      <c r="Y126" s="303">
        <f>INT((((改造舰娘!$AE122)-(改造舰娘!$AD122))*(((IF(D126=0,C126,D126))-1)/99))+改造舰娘!$AD122)+((BZ126+CM126+CZ126+DM126)*$C$2)</f>
        <v>67</v>
      </c>
      <c r="Z126" s="474" t="str">
        <f>IF(改造舰娘!$AF122=0,"",改造舰娘!$AF122)</f>
        <v/>
      </c>
      <c r="AA126" s="304" t="str">
        <f>IF(改造舰娘!$AG122="","",改造舰娘!$AG122)</f>
        <v/>
      </c>
      <c r="AB126" s="304" t="str">
        <f>IF(改造舰娘!$AH122="","",改造舰娘!$AH122)</f>
        <v/>
      </c>
      <c r="AC126" s="304" t="str">
        <f>IF(改造舰娘!$AI122="","",改造舰娘!$AI122)</f>
        <v/>
      </c>
      <c r="AD126" s="304">
        <f>IF(改造舰娘!$AJ122="","",改造舰娘!$AJ122)</f>
        <v>0</v>
      </c>
      <c r="AE126" s="305">
        <f>IF(改造舰娘!$AK122="","",改造舰娘!$AK122)</f>
        <v>0</v>
      </c>
      <c r="AF126" s="304" t="str">
        <f>IF(改造舰娘!$AL122="","",改造舰娘!$AL122)</f>
        <v/>
      </c>
      <c r="AG126" s="304" t="str">
        <f>IF(改造舰娘!$AM122="","",改造舰娘!$AM122)</f>
        <v/>
      </c>
      <c r="AH126" s="304" t="str">
        <f>IF(改造舰娘!$AN122="","",改造舰娘!$AN122)</f>
        <v/>
      </c>
      <c r="AI126" s="304" t="str">
        <f>IF(改造舰娘!$AO122="","",改造舰娘!$AO122)</f>
        <v/>
      </c>
      <c r="AJ126" s="304" t="str">
        <f>IF(改造舰娘!$AP122="","",改造舰娘!$AP122)</f>
        <v/>
      </c>
      <c r="AK126" s="303" t="str">
        <f>IF(改造舰娘!$AQ122="","",改造舰娘!$AQ122)</f>
        <v/>
      </c>
      <c r="AL126" s="306" t="str">
        <f>IF(改造舰娘!$AS122="","",改造舰娘!$AS122)</f>
        <v>J国10厘米连装炮</v>
      </c>
      <c r="AM126" s="306" t="str">
        <f>IF(改造舰娘!$AT122="","",改造舰娘!$AT122)</f>
        <v>61厘米四连装氧气鱼雷</v>
      </c>
      <c r="AN126" s="306" t="str">
        <f>IF(改造舰娘!$AU122="","",改造舰娘!$AU122)</f>
        <v>标准型对空雷达</v>
      </c>
      <c r="AO126" s="306" t="str">
        <f>IF(改造舰娘!$AV122="","",改造舰娘!$AV122)</f>
        <v/>
      </c>
      <c r="AP126" s="307" t="str">
        <f>IF(改造舰娘!$AW122="","",改造舰娘!$AW122)</f>
        <v>对空直卫(3级)：增加自身及相邻船只对空值8点，自身鱼雷暴击率增加15%（多个单位携带此技能不重复生效）。</v>
      </c>
      <c r="AQ126" s="308" t="str">
        <f>IF(改造舰娘!$AX122="","",改造舰娘!$AX122)</f>
        <v/>
      </c>
      <c r="AR126" s="304">
        <f>IF(改造舰娘!$AY122="","",改造舰娘!$AY122)</f>
        <v>15</v>
      </c>
      <c r="AS126" s="304">
        <f>IF(改造舰娘!$AZ122="","",改造舰娘!$AZ122)</f>
        <v>25</v>
      </c>
      <c r="AT126" s="304">
        <f>IF(改造舰娘!$BA122="","",改造舰娘!$BA122)</f>
        <v>0.48</v>
      </c>
      <c r="AU126" s="304">
        <f>IF(改造舰娘!$BB122="","",改造舰娘!$BB122)</f>
        <v>0.9</v>
      </c>
      <c r="AV126" s="305">
        <f>IF((改造舰娘!$BG122+改造舰娘!$BK122*$C$4)=0,"",(改造舰娘!$BG122+改造舰娘!$BK122*$C$4))</f>
        <v>7</v>
      </c>
      <c r="AW126" s="304">
        <f>IF((改造舰娘!$BH122+改造舰娘!$BL122*$C$4)=0,"",(改造舰娘!$BH122+改造舰娘!$BL122*$C$4))</f>
        <v>12</v>
      </c>
      <c r="AX126" s="304">
        <f>IF((改造舰娘!$BI122+改造舰娘!$BM122*$C$4)=0,"",(改造舰娘!$BI122+改造舰娘!$BM122*$C$4))</f>
        <v>24</v>
      </c>
      <c r="AY126" s="303">
        <f>IF((改造舰娘!$BJ122+改造舰娘!$BN122*$C$4)=0,"",(改造舰娘!$BJ122+改造舰娘!$BN122*$C$4))</f>
        <v>15</v>
      </c>
      <c r="AZ126" s="500">
        <f>IF(改造舰娘!BC122="","",改造舰娘!BC122)</f>
        <v>0</v>
      </c>
      <c r="BA126" s="500">
        <f>IF(改造舰娘!BD122="","",改造舰娘!BD122)</f>
        <v>33</v>
      </c>
      <c r="BB126" s="500">
        <f>IF(改造舰娘!BE122="","",改造舰娘!BE122)</f>
        <v>13</v>
      </c>
      <c r="BC126" s="498">
        <f>IF(改造舰娘!BF122="","",改造舰娘!BF122)</f>
        <v>6</v>
      </c>
      <c r="BD126" s="125" t="s">
        <v>1501</v>
      </c>
      <c r="BE126" s="339" t="b">
        <f>IF(改造舰娘!$BP122="","")</f>
        <v>0</v>
      </c>
      <c r="BF126" s="306" t="b">
        <f>IF(改造舰娘!$BQ122="","")</f>
        <v>0</v>
      </c>
      <c r="BG126" s="329" t="str">
        <f>IF(改造舰娘!$BR122="","")</f>
        <v/>
      </c>
      <c r="BH126" s="340" t="str">
        <f>IF(改造舰娘!$BS122="","")</f>
        <v/>
      </c>
      <c r="BU126" s="304">
        <f>IFERROR(VLOOKUP(AL126,装备!$B:$C,2,0),0)</f>
        <v>4</v>
      </c>
      <c r="BV126" s="304">
        <f>IFERROR(VLOOKUP($AL126,装备!$B:$Q,5,0),0)</f>
        <v>0</v>
      </c>
      <c r="BW126" s="304">
        <f>IFERROR(VLOOKUP($AL126,装备!$B:$Q,6,0),0)</f>
        <v>2</v>
      </c>
      <c r="BX126" s="304">
        <f>IFERROR(VLOOKUP($AL126,装备!$B:$Q,7,0),0)</f>
        <v>0</v>
      </c>
      <c r="BY126" s="304">
        <f>IFERROR(VLOOKUP($AL126,装备!$B:$Q,8,0),0)</f>
        <v>0</v>
      </c>
      <c r="BZ126" s="304">
        <f>IFERROR(VLOOKUP($AL126,装备!$B:$Q,9,0),0)</f>
        <v>0</v>
      </c>
      <c r="CA126" s="304">
        <f>IFERROR(VLOOKUP($AL126,装备!$B:$Q,10,0),0)</f>
        <v>0</v>
      </c>
      <c r="CB126" s="304">
        <f>IFERROR(VLOOKUP($AL126,装备!$B:$Q,11,0),0)</f>
        <v>1</v>
      </c>
      <c r="CC126" s="304" t="str">
        <f>IFERROR(VLOOKUP($AL126,装备!$B:$Q,12,0),0)</f>
        <v>短</v>
      </c>
      <c r="CD126" s="304">
        <f>IFERROR(VLOOKUP($AL126,装备!$B:$Q,13,0),0)</f>
        <v>0</v>
      </c>
      <c r="CE126" s="304">
        <f>IFERROR(VLOOKUP($AL126,装备!$B:$Q,14,0),0)</f>
        <v>0</v>
      </c>
      <c r="CF126" s="304">
        <f>IFERROR(VLOOKUP($AL126,装备!$B:$Q,16,0),0)</f>
        <v>4</v>
      </c>
      <c r="CG126" s="304">
        <f>IFERROR(VLOOKUP($AL126,装备!$B:$Q,5,0),0)</f>
        <v>0</v>
      </c>
      <c r="CH126" s="304">
        <f>IFERROR(VLOOKUP(AM126,装备!$B:$C,2,0),0)</f>
        <v>5</v>
      </c>
      <c r="CI126" s="304">
        <f>IFERROR(VLOOKUP($AM126,装备!$B:$Q,5,0),0)</f>
        <v>0</v>
      </c>
      <c r="CJ126" s="304">
        <f>IFERROR(VLOOKUP($AM126,装备!$B:$Q,6,0),0)</f>
        <v>0</v>
      </c>
      <c r="CK126" s="304">
        <f>IFERROR(VLOOKUP($AM126,装备!$B:$Q,7,0),0)</f>
        <v>0</v>
      </c>
      <c r="CL126" s="304">
        <f>IFERROR(VLOOKUP($AM126,装备!$B:$Q,8,0),0)</f>
        <v>10</v>
      </c>
      <c r="CM126" s="304">
        <f>IFERROR(VLOOKUP($AM126,装备!$B:$Q,9,0),0)</f>
        <v>0</v>
      </c>
      <c r="CN126" s="304">
        <f>IFERROR(VLOOKUP($AM126,装备!$B:$Q,10,0),0)</f>
        <v>0</v>
      </c>
      <c r="CO126" s="304">
        <f>IFERROR(VLOOKUP($AM126,装备!$B:$Q,11,0),0)</f>
        <v>1</v>
      </c>
      <c r="CP126" s="304" t="str">
        <f>IFERROR(VLOOKUP($AM126,装备!$B:$Q,12,0),0)</f>
        <v>无</v>
      </c>
      <c r="CQ126" s="304">
        <f>IFERROR(VLOOKUP($AM126,装备!$B:$Q,13,0),0)</f>
        <v>0</v>
      </c>
      <c r="CR126" s="304">
        <f>IFERROR(VLOOKUP($AM126,装备!$B:$Q,14,0),0)</f>
        <v>0</v>
      </c>
      <c r="CS126" s="304">
        <f>IFERROR(VLOOKUP($AM126,装备!$B:$Q,16,0),0)</f>
        <v>0</v>
      </c>
      <c r="CT126" s="304">
        <f>IFERROR(VLOOKUP($AM126,装备!$B:$Q,5,0),0)</f>
        <v>0</v>
      </c>
      <c r="CU126" s="304">
        <f>IFERROR(VLOOKUP(AN126,装备!$B:$C,2,0),0)</f>
        <v>2</v>
      </c>
      <c r="CV126" s="304">
        <f>IFERROR(VLOOKUP($AN126,装备!$B:$Q,5,0),0)</f>
        <v>0</v>
      </c>
      <c r="CW126" s="304">
        <f>IFERROR(VLOOKUP($AN126,装备!$B:$Q,6,0),0)</f>
        <v>0</v>
      </c>
      <c r="CX126" s="304">
        <f>IFERROR(VLOOKUP($AN126,装备!$B:$Q,7,0),0)</f>
        <v>0</v>
      </c>
      <c r="CY126" s="304">
        <f>IFERROR(VLOOKUP($AN126,装备!$B:$Q,8,0),0)</f>
        <v>0</v>
      </c>
      <c r="CZ126" s="304">
        <f>IFERROR(VLOOKUP($AN126,装备!$B:$Q,9,0),0)</f>
        <v>0</v>
      </c>
      <c r="DA126" s="304">
        <f>IFERROR(VLOOKUP($AN126,装备!$B:$Q,10,0),0)</f>
        <v>4</v>
      </c>
      <c r="DB126" s="304">
        <f>IFERROR(VLOOKUP($AN126,装备!$B:$Q,11,0),0)</f>
        <v>1</v>
      </c>
      <c r="DC126" s="304" t="str">
        <f>IFERROR(VLOOKUP($AN126,装备!$B:$Q,12,0),0)</f>
        <v>无</v>
      </c>
      <c r="DD126" s="304">
        <f>IFERROR(VLOOKUP($AN126,装备!$B:$Q,13,0),0)</f>
        <v>0</v>
      </c>
      <c r="DE126" s="304">
        <f>IFERROR(VLOOKUP($AN126,装备!$B:$Q,14,0),0)</f>
        <v>0</v>
      </c>
      <c r="DF126" s="304">
        <f>IFERROR(VLOOKUP($AN126,装备!$B:$Q,16,0),0)</f>
        <v>3</v>
      </c>
      <c r="DG126" s="304">
        <f>IFERROR(VLOOKUP($AN126,装备!$B:$Q,5,0),0)</f>
        <v>0</v>
      </c>
      <c r="DH126" s="304">
        <f>IFERROR(VLOOKUP(AO126,装备!$B:$C,2,0),0)</f>
        <v>0</v>
      </c>
      <c r="DI126" s="304">
        <f>IFERROR(VLOOKUP($AO126,装备!$B:$Q,5,0),0)</f>
        <v>0</v>
      </c>
      <c r="DJ126" s="304">
        <f>IFERROR(VLOOKUP($AO126,装备!$B:$Q,6,0),0)</f>
        <v>0</v>
      </c>
      <c r="DK126" s="304">
        <f>IFERROR(VLOOKUP($AO126,装备!$B:$Q,7,0),0)</f>
        <v>0</v>
      </c>
      <c r="DL126" s="304">
        <f>IFERROR(VLOOKUP($AO126,装备!$B:$Q,8,0),0)</f>
        <v>0</v>
      </c>
      <c r="DM126" s="304">
        <f>IFERROR(VLOOKUP($AO126,装备!$B:$Q,9,0),0)</f>
        <v>0</v>
      </c>
      <c r="DN126" s="304">
        <f>IFERROR(VLOOKUP($AO126,装备!$B:$Q,10,0),0)</f>
        <v>0</v>
      </c>
      <c r="DO126" s="304">
        <f>IFERROR(VLOOKUP($AO126,装备!$B:$Q,11,0),0)</f>
        <v>0</v>
      </c>
      <c r="DP126" s="304">
        <f>IFERROR(VLOOKUP($AO126,装备!$B:$Q,12,0),0)</f>
        <v>0</v>
      </c>
      <c r="DQ126" s="304">
        <f>IFERROR(VLOOKUP($AO126,装备!$B:$Q,13,0),0)</f>
        <v>0</v>
      </c>
      <c r="DR126" s="304">
        <f>IFERROR(VLOOKUP($AO126,装备!$B:$Q,14,0),0)</f>
        <v>0</v>
      </c>
      <c r="DS126" s="304">
        <f>IFERROR(VLOOKUP($AO126,装备!$B:$Q,16,0),0)</f>
        <v>0</v>
      </c>
      <c r="DT126" s="304">
        <f>IFERROR(VLOOKUP($AO126,装备!$B:$Q,5,0),0)</f>
        <v>0</v>
      </c>
    </row>
    <row r="127" spans="1:124" ht="27">
      <c r="A127" s="301">
        <f>改造舰娘!$A123</f>
        <v>11016611</v>
      </c>
      <c r="B127" s="354" t="s">
        <v>236</v>
      </c>
      <c r="C127" s="323"/>
      <c r="D127" s="323">
        <f t="shared" si="1"/>
        <v>110</v>
      </c>
      <c r="E127" s="303">
        <f>改造舰娘!$C123</f>
        <v>4</v>
      </c>
      <c r="F127" s="304" t="str">
        <f>改造舰娘!$D123</f>
        <v>驱逐</v>
      </c>
      <c r="G127" s="304" t="str">
        <f>改造舰娘!$E123</f>
        <v>小型</v>
      </c>
      <c r="H127" s="304" t="str">
        <f>改造舰娘!$F123</f>
        <v>护卫舰</v>
      </c>
      <c r="I127" s="452">
        <f>改造舰娘!$AR123</f>
        <v>3</v>
      </c>
      <c r="J127" s="304" t="str">
        <f>改造舰娘!$G123</f>
        <v>日本</v>
      </c>
      <c r="K127" s="312">
        <f>改造舰娘!$H123+(BV127+CI127+CV127+DI127)*$C$2</f>
        <v>31</v>
      </c>
      <c r="L127" s="304">
        <f>改造舰娘!$I123</f>
        <v>1</v>
      </c>
      <c r="M127" s="304">
        <f>改造舰娘!$J123</f>
        <v>2</v>
      </c>
      <c r="N127" s="518">
        <f>改造舰娘!$K123</f>
        <v>4</v>
      </c>
      <c r="O127" s="304">
        <f>改造舰娘!$L123+((CE127+CR127+DE127+DR127)*$C$2)</f>
        <v>10</v>
      </c>
      <c r="P127" s="304" t="str">
        <f>IF($C$2=1,(IF(ISERROR(FIND("超长",改造舰娘!$M123&amp;CC127&amp;CP127&amp;DC127&amp;DP127,1)),IF(ISERROR(FIND("长",改造舰娘!$M123&amp;CC127&amp;CP127&amp;DC127&amp;DP127,1)),IF(ISERROR(FIND("中",改造舰娘!$M123&amp;CC127&amp;CP127&amp;DC127&amp;DP127,1)),IF(ISERROR(FIND("短",改造舰娘!$M123&amp;CC127&amp;CP127&amp;DC127&amp;DP127,1)),IF(ISERROR(FIND("无",改造舰娘!$M123&amp;CC127&amp;CP127&amp;DC127&amp;DP127,1)),0,"无"),"短"),"中"),"长"),"超长")),改造舰娘!$M123)</f>
        <v>短</v>
      </c>
      <c r="Q127" s="303">
        <f>改造舰娘!$N123</f>
        <v>34</v>
      </c>
      <c r="R127" s="304">
        <f>(改造舰娘!$P123)+(改造舰娘!$Q123)*$C$3+((BW127+CJ127+CW127+DJ127)*$C$2)</f>
        <v>38</v>
      </c>
      <c r="S127" s="304">
        <f>(改造舰娘!$R123)+(改造舰娘!$S123)*$C$3+((BY127+CL127+CY127+DL127)*$C$2)</f>
        <v>97</v>
      </c>
      <c r="T127" s="304">
        <f>(改造舰娘!$T123)+(改造舰娘!$U123)*$C$3+((BX127+CK127+CX127+DK127)*$C$2)</f>
        <v>38</v>
      </c>
      <c r="U127" s="304">
        <f>(改造舰娘!$V123)+(改造舰娘!$W123)*$C$3+((CG127+CT127+DG127+DT127)*$C$2)</f>
        <v>55</v>
      </c>
      <c r="V127" s="305">
        <f>INT((((改造舰娘!$Y123)-(改造舰娘!$X123))*(((IF(D127=0,C127,D127))-1)/99))+改造舰娘!$X123)+((CB127+CO127+DB127+DO127)*$C$2)</f>
        <v>93</v>
      </c>
      <c r="W127" s="304">
        <f>INT((((改造舰娘!$AA123)-(改造舰娘!$Z123))*(((IF(D127=0,C127,D127))-1)/99))+改造舰娘!$Z123)+((CD127+CQ127+DD127+DQ127)*$C$2)</f>
        <v>94</v>
      </c>
      <c r="X127" s="304">
        <f>INT((((改造舰娘!$AC123)-(改造舰娘!$AB123))*(((IF(D127=0,C127,D127))-1)/99))+改造舰娘!$AB123)+((CA127+CN127+DA127+DN127)*$C$2)</f>
        <v>39</v>
      </c>
      <c r="Y127" s="303">
        <f>INT((((改造舰娘!$AE123)-(改造舰娘!$AD123))*(((IF(D127=0,C127,D127))-1)/99))+改造舰娘!$AD123)+((BZ127+CM127+CZ127+DM127)*$C$2)</f>
        <v>69</v>
      </c>
      <c r="Z127" s="474" t="str">
        <f>IF(改造舰娘!$AF123=0,"",改造舰娘!$AF123)</f>
        <v/>
      </c>
      <c r="AA127" s="304" t="str">
        <f>IF(改造舰娘!$AG123="","",改造舰娘!$AG123)</f>
        <v/>
      </c>
      <c r="AB127" s="304" t="str">
        <f>IF(改造舰娘!$AH123="","",改造舰娘!$AH123)</f>
        <v/>
      </c>
      <c r="AC127" s="304" t="str">
        <f>IF(改造舰娘!$AI123="","",改造舰娘!$AI123)</f>
        <v/>
      </c>
      <c r="AD127" s="304">
        <f>IF(改造舰娘!$AJ123="","",改造舰娘!$AJ123)</f>
        <v>0</v>
      </c>
      <c r="AE127" s="305">
        <f>IF(改造舰娘!$AK123="","",改造舰娘!$AK123)</f>
        <v>0</v>
      </c>
      <c r="AF127" s="304" t="str">
        <f>IF(改造舰娘!$AL123="","",改造舰娘!$AL123)</f>
        <v/>
      </c>
      <c r="AG127" s="304" t="str">
        <f>IF(改造舰娘!$AM123="","",改造舰娘!$AM123)</f>
        <v/>
      </c>
      <c r="AH127" s="304" t="str">
        <f>IF(改造舰娘!$AN123="","",改造舰娘!$AN123)</f>
        <v/>
      </c>
      <c r="AI127" s="304" t="str">
        <f>IF(改造舰娘!$AO123="","",改造舰娘!$AO123)</f>
        <v/>
      </c>
      <c r="AJ127" s="304" t="str">
        <f>IF(改造舰娘!$AP123="","",改造舰娘!$AP123)</f>
        <v/>
      </c>
      <c r="AK127" s="303" t="str">
        <f>IF(改造舰娘!$AQ123="","",改造舰娘!$AQ123)</f>
        <v/>
      </c>
      <c r="AL127" s="306" t="str">
        <f>IF(改造舰娘!$AS123="","",改造舰娘!$AS123)</f>
        <v>61厘米四连装氧气鱼雷</v>
      </c>
      <c r="AM127" s="306" t="str">
        <f>IF(改造舰娘!$AT123="","",改造舰娘!$AT123)</f>
        <v/>
      </c>
      <c r="AN127" s="306" t="str">
        <f>IF(改造舰娘!$AU123="","",改造舰娘!$AU123)</f>
        <v/>
      </c>
      <c r="AO127" s="306" t="str">
        <f>IF(改造舰娘!$AV123="","",改造舰娘!$AV123)</f>
        <v/>
      </c>
      <c r="AP127" s="307" t="str">
        <f>IF(改造舰娘!$AW123="","",改造舰娘!$AW123)</f>
        <v>甲型驱逐舰(3级)：自身有50%的概率参与开幕雷击。闭幕鱼雷阶段有50%的概率额外发射一枚鱼雷。</v>
      </c>
      <c r="AQ127" s="308" t="str">
        <f>IF(改造舰娘!$AX123="","",改造舰娘!$AX123)</f>
        <v/>
      </c>
      <c r="AR127" s="304">
        <f>IF(改造舰娘!$AY123="","",改造舰娘!$AY123)</f>
        <v>15</v>
      </c>
      <c r="AS127" s="304">
        <f>IF(改造舰娘!$AZ123="","",改造舰娘!$AZ123)</f>
        <v>20</v>
      </c>
      <c r="AT127" s="304">
        <f>IF(改造舰娘!$BA123="","",改造舰娘!$BA123)</f>
        <v>0.48</v>
      </c>
      <c r="AU127" s="304">
        <f>IF(改造舰娘!$BB123="","",改造舰娘!$BB123)</f>
        <v>0.9</v>
      </c>
      <c r="AV127" s="305">
        <f>IF((改造舰娘!$BG123+改造舰娘!$BK123*$C$4)=0,"",(改造舰娘!$BG123+改造舰娘!$BK123*$C$4))</f>
        <v>7</v>
      </c>
      <c r="AW127" s="304">
        <f>IF((改造舰娘!$BH123+改造舰娘!$BL123*$C$4)=0,"",(改造舰娘!$BH123+改造舰娘!$BL123*$C$4))</f>
        <v>11</v>
      </c>
      <c r="AX127" s="304">
        <f>IF((改造舰娘!$BI123+改造舰娘!$BM123*$C$4)=0,"",(改造舰娘!$BI123+改造舰娘!$BM123*$C$4))</f>
        <v>8</v>
      </c>
      <c r="AY127" s="303" t="str">
        <f>IF((改造舰娘!$BJ123+改造舰娘!$BN123*$C$4)=0,"",(改造舰娘!$BJ123+改造舰娘!$BN123*$C$4))</f>
        <v/>
      </c>
      <c r="AZ127" s="500">
        <f>IF(改造舰娘!BC123="","",改造舰娘!BC123)</f>
        <v>0</v>
      </c>
      <c r="BA127" s="500">
        <f>IF(改造舰娘!BD123="","",改造舰娘!BD123)</f>
        <v>46</v>
      </c>
      <c r="BB127" s="500">
        <f>IF(改造舰娘!BE123="","",改造舰娘!BE123)</f>
        <v>13</v>
      </c>
      <c r="BC127" s="498">
        <f>IF(改造舰娘!BF123="","",改造舰娘!BF123)</f>
        <v>0</v>
      </c>
      <c r="BD127" s="125" t="s">
        <v>1507</v>
      </c>
      <c r="BE127" s="339" t="b">
        <f>IF(改造舰娘!$BP123="","")</f>
        <v>0</v>
      </c>
      <c r="BF127" s="306" t="b">
        <f>IF(改造舰娘!$BQ123="","")</f>
        <v>0</v>
      </c>
      <c r="BG127" s="329" t="str">
        <f>IF(改造舰娘!$BR123="","")</f>
        <v/>
      </c>
      <c r="BH127" s="340" t="str">
        <f>IF(改造舰娘!$BS123="","")</f>
        <v/>
      </c>
      <c r="BU127" s="304">
        <f>IFERROR(VLOOKUP(AL127,装备!$B:$C,2,0),0)</f>
        <v>5</v>
      </c>
      <c r="BV127" s="304">
        <f>IFERROR(VLOOKUP($AL127,装备!$B:$Q,5,0),0)</f>
        <v>0</v>
      </c>
      <c r="BW127" s="304">
        <f>IFERROR(VLOOKUP($AL127,装备!$B:$Q,6,0),0)</f>
        <v>0</v>
      </c>
      <c r="BX127" s="304">
        <f>IFERROR(VLOOKUP($AL127,装备!$B:$Q,7,0),0)</f>
        <v>0</v>
      </c>
      <c r="BY127" s="304">
        <f>IFERROR(VLOOKUP($AL127,装备!$B:$Q,8,0),0)</f>
        <v>10</v>
      </c>
      <c r="BZ127" s="304">
        <f>IFERROR(VLOOKUP($AL127,装备!$B:$Q,9,0),0)</f>
        <v>0</v>
      </c>
      <c r="CA127" s="304">
        <f>IFERROR(VLOOKUP($AL127,装备!$B:$Q,10,0),0)</f>
        <v>0</v>
      </c>
      <c r="CB127" s="304">
        <f>IFERROR(VLOOKUP($AL127,装备!$B:$Q,11,0),0)</f>
        <v>1</v>
      </c>
      <c r="CC127" s="304" t="str">
        <f>IFERROR(VLOOKUP($AL127,装备!$B:$Q,12,0),0)</f>
        <v>无</v>
      </c>
      <c r="CD127" s="304">
        <f>IFERROR(VLOOKUP($AL127,装备!$B:$Q,13,0),0)</f>
        <v>0</v>
      </c>
      <c r="CE127" s="304">
        <f>IFERROR(VLOOKUP($AL127,装备!$B:$Q,14,0),0)</f>
        <v>0</v>
      </c>
      <c r="CF127" s="304">
        <f>IFERROR(VLOOKUP($AL127,装备!$B:$Q,16,0),0)</f>
        <v>0</v>
      </c>
      <c r="CG127" s="304">
        <f>IFERROR(VLOOKUP($AL127,装备!$B:$Q,5,0),0)</f>
        <v>0</v>
      </c>
      <c r="CH127" s="304">
        <f>IFERROR(VLOOKUP(AM127,装备!$B:$C,2,0),0)</f>
        <v>0</v>
      </c>
      <c r="CI127" s="304">
        <f>IFERROR(VLOOKUP($AM127,装备!$B:$Q,5,0),0)</f>
        <v>0</v>
      </c>
      <c r="CJ127" s="304">
        <f>IFERROR(VLOOKUP($AM127,装备!$B:$Q,6,0),0)</f>
        <v>0</v>
      </c>
      <c r="CK127" s="304">
        <f>IFERROR(VLOOKUP($AM127,装备!$B:$Q,7,0),0)</f>
        <v>0</v>
      </c>
      <c r="CL127" s="304">
        <f>IFERROR(VLOOKUP($AM127,装备!$B:$Q,8,0),0)</f>
        <v>0</v>
      </c>
      <c r="CM127" s="304">
        <f>IFERROR(VLOOKUP($AM127,装备!$B:$Q,9,0),0)</f>
        <v>0</v>
      </c>
      <c r="CN127" s="304">
        <f>IFERROR(VLOOKUP($AM127,装备!$B:$Q,10,0),0)</f>
        <v>0</v>
      </c>
      <c r="CO127" s="304">
        <f>IFERROR(VLOOKUP($AM127,装备!$B:$Q,11,0),0)</f>
        <v>0</v>
      </c>
      <c r="CP127" s="304">
        <f>IFERROR(VLOOKUP($AM127,装备!$B:$Q,12,0),0)</f>
        <v>0</v>
      </c>
      <c r="CQ127" s="304">
        <f>IFERROR(VLOOKUP($AM127,装备!$B:$Q,13,0),0)</f>
        <v>0</v>
      </c>
      <c r="CR127" s="304">
        <f>IFERROR(VLOOKUP($AM127,装备!$B:$Q,14,0),0)</f>
        <v>0</v>
      </c>
      <c r="CS127" s="304">
        <f>IFERROR(VLOOKUP($AM127,装备!$B:$Q,16,0),0)</f>
        <v>0</v>
      </c>
      <c r="CT127" s="304">
        <f>IFERROR(VLOOKUP($AM127,装备!$B:$Q,5,0),0)</f>
        <v>0</v>
      </c>
      <c r="CU127" s="304">
        <f>IFERROR(VLOOKUP(AN127,装备!$B:$C,2,0),0)</f>
        <v>0</v>
      </c>
      <c r="CV127" s="304">
        <f>IFERROR(VLOOKUP($AN127,装备!$B:$Q,5,0),0)</f>
        <v>0</v>
      </c>
      <c r="CW127" s="304">
        <f>IFERROR(VLOOKUP($AN127,装备!$B:$Q,6,0),0)</f>
        <v>0</v>
      </c>
      <c r="CX127" s="304">
        <f>IFERROR(VLOOKUP($AN127,装备!$B:$Q,7,0),0)</f>
        <v>0</v>
      </c>
      <c r="CY127" s="304">
        <f>IFERROR(VLOOKUP($AN127,装备!$B:$Q,8,0),0)</f>
        <v>0</v>
      </c>
      <c r="CZ127" s="304">
        <f>IFERROR(VLOOKUP($AN127,装备!$B:$Q,9,0),0)</f>
        <v>0</v>
      </c>
      <c r="DA127" s="304">
        <f>IFERROR(VLOOKUP($AN127,装备!$B:$Q,10,0),0)</f>
        <v>0</v>
      </c>
      <c r="DB127" s="304">
        <f>IFERROR(VLOOKUP($AN127,装备!$B:$Q,11,0),0)</f>
        <v>0</v>
      </c>
      <c r="DC127" s="304">
        <f>IFERROR(VLOOKUP($AN127,装备!$B:$Q,12,0),0)</f>
        <v>0</v>
      </c>
      <c r="DD127" s="304">
        <f>IFERROR(VLOOKUP($AN127,装备!$B:$Q,13,0),0)</f>
        <v>0</v>
      </c>
      <c r="DE127" s="304">
        <f>IFERROR(VLOOKUP($AN127,装备!$B:$Q,14,0),0)</f>
        <v>0</v>
      </c>
      <c r="DF127" s="304">
        <f>IFERROR(VLOOKUP($AN127,装备!$B:$Q,16,0),0)</f>
        <v>0</v>
      </c>
      <c r="DG127" s="304">
        <f>IFERROR(VLOOKUP($AN127,装备!$B:$Q,5,0),0)</f>
        <v>0</v>
      </c>
      <c r="DH127" s="304">
        <f>IFERROR(VLOOKUP(AO127,装备!$B:$C,2,0),0)</f>
        <v>0</v>
      </c>
      <c r="DI127" s="304">
        <f>IFERROR(VLOOKUP($AO127,装备!$B:$Q,5,0),0)</f>
        <v>0</v>
      </c>
      <c r="DJ127" s="304">
        <f>IFERROR(VLOOKUP($AO127,装备!$B:$Q,6,0),0)</f>
        <v>0</v>
      </c>
      <c r="DK127" s="304">
        <f>IFERROR(VLOOKUP($AO127,装备!$B:$Q,7,0),0)</f>
        <v>0</v>
      </c>
      <c r="DL127" s="304">
        <f>IFERROR(VLOOKUP($AO127,装备!$B:$Q,8,0),0)</f>
        <v>0</v>
      </c>
      <c r="DM127" s="304">
        <f>IFERROR(VLOOKUP($AO127,装备!$B:$Q,9,0),0)</f>
        <v>0</v>
      </c>
      <c r="DN127" s="304">
        <f>IFERROR(VLOOKUP($AO127,装备!$B:$Q,10,0),0)</f>
        <v>0</v>
      </c>
      <c r="DO127" s="304">
        <f>IFERROR(VLOOKUP($AO127,装备!$B:$Q,11,0),0)</f>
        <v>0</v>
      </c>
      <c r="DP127" s="304">
        <f>IFERROR(VLOOKUP($AO127,装备!$B:$Q,12,0),0)</f>
        <v>0</v>
      </c>
      <c r="DQ127" s="304">
        <f>IFERROR(VLOOKUP($AO127,装备!$B:$Q,13,0),0)</f>
        <v>0</v>
      </c>
      <c r="DR127" s="304">
        <f>IFERROR(VLOOKUP($AO127,装备!$B:$Q,14,0),0)</f>
        <v>0</v>
      </c>
      <c r="DS127" s="304">
        <f>IFERROR(VLOOKUP($AO127,装备!$B:$Q,16,0),0)</f>
        <v>0</v>
      </c>
      <c r="DT127" s="304">
        <f>IFERROR(VLOOKUP($AO127,装备!$B:$Q,5,0),0)</f>
        <v>0</v>
      </c>
    </row>
    <row r="128" spans="1:124" ht="40.5">
      <c r="A128" s="301">
        <f>改造舰娘!$A124</f>
        <v>11016711</v>
      </c>
      <c r="B128" s="354" t="s">
        <v>237</v>
      </c>
      <c r="C128" s="323"/>
      <c r="D128" s="323">
        <f t="shared" si="1"/>
        <v>110</v>
      </c>
      <c r="E128" s="303">
        <f>改造舰娘!$C124</f>
        <v>3</v>
      </c>
      <c r="F128" s="304" t="str">
        <f>改造舰娘!$D124</f>
        <v>驱逐</v>
      </c>
      <c r="G128" s="304" t="str">
        <f>改造舰娘!$E124</f>
        <v>小型</v>
      </c>
      <c r="H128" s="304" t="str">
        <f>改造舰娘!$F124</f>
        <v>护卫舰</v>
      </c>
      <c r="I128" s="452">
        <f>改造舰娘!$AR124</f>
        <v>3</v>
      </c>
      <c r="J128" s="304" t="str">
        <f>改造舰娘!$G124</f>
        <v>日本</v>
      </c>
      <c r="K128" s="312">
        <f>改造舰娘!$H124+(BV128+CI128+CV128+DI128)*$C$2</f>
        <v>31</v>
      </c>
      <c r="L128" s="304">
        <f>改造舰娘!$I124</f>
        <v>1</v>
      </c>
      <c r="M128" s="304">
        <f>改造舰娘!$J124</f>
        <v>2</v>
      </c>
      <c r="N128" s="518">
        <f>改造舰娘!$K124</f>
        <v>2</v>
      </c>
      <c r="O128" s="304">
        <f>改造舰娘!$L124+((CE128+CR128+DE128+DR128)*$C$2)</f>
        <v>15</v>
      </c>
      <c r="P128" s="304" t="str">
        <f>IF($C$2=1,(IF(ISERROR(FIND("超长",改造舰娘!$M124&amp;CC128&amp;CP128&amp;DC128&amp;DP128,1)),IF(ISERROR(FIND("长",改造舰娘!$M124&amp;CC128&amp;CP128&amp;DC128&amp;DP128,1)),IF(ISERROR(FIND("中",改造舰娘!$M124&amp;CC128&amp;CP128&amp;DC128&amp;DP128,1)),IF(ISERROR(FIND("短",改造舰娘!$M124&amp;CC128&amp;CP128&amp;DC128&amp;DP128,1)),IF(ISERROR(FIND("无",改造舰娘!$M124&amp;CC128&amp;CP128&amp;DC128&amp;DP128,1)),0,"无"),"短"),"中"),"长"),"超长")),改造舰娘!$M124)</f>
        <v>短</v>
      </c>
      <c r="Q128" s="303">
        <f>改造舰娘!$N124</f>
        <v>34</v>
      </c>
      <c r="R128" s="304">
        <f>(改造舰娘!$P124)+(改造舰娘!$Q124)*$C$3+((BW128+CJ128+CW128+DJ128)*$C$2)</f>
        <v>38</v>
      </c>
      <c r="S128" s="304">
        <f>(改造舰娘!$R124)+(改造舰娘!$S124)*$C$3+((BY128+CL128+CY128+DL128)*$C$2)</f>
        <v>97</v>
      </c>
      <c r="T128" s="304">
        <f>(改造舰娘!$T124)+(改造舰娘!$U124)*$C$3+((BX128+CK128+CX128+DK128)*$C$2)</f>
        <v>38</v>
      </c>
      <c r="U128" s="304">
        <f>(改造舰娘!$V124)+(改造舰娘!$W124)*$C$3+((CG128+CT128+DG128+DT128)*$C$2)</f>
        <v>50</v>
      </c>
      <c r="V128" s="305">
        <f>INT((((改造舰娘!$Y124)-(改造舰娘!$X124))*(((IF(D128=0,C128,D128))-1)/99))+改造舰娘!$X124)+((CB128+CO128+DB128+DO128)*$C$2)</f>
        <v>92</v>
      </c>
      <c r="W128" s="304">
        <f>INT((((改造舰娘!$AA124)-(改造舰娘!$Z124))*(((IF(D128=0,C128,D128))-1)/99))+改造舰娘!$Z124)+((CD128+CQ128+DD128+DQ128)*$C$2)</f>
        <v>94</v>
      </c>
      <c r="X128" s="304">
        <f>INT((((改造舰娘!$AC124)-(改造舰娘!$AB124))*(((IF(D128=0,C128,D128))-1)/99))+改造舰娘!$AB124)+((CA128+CN128+DA128+DN128)*$C$2)</f>
        <v>39</v>
      </c>
      <c r="Y128" s="303">
        <f>INT((((改造舰娘!$AE124)-(改造舰娘!$AD124))*(((IF(D128=0,C128,D128))-1)/99))+改造舰娘!$AD124)+((BZ128+CM128+CZ128+DM128)*$C$2)</f>
        <v>69</v>
      </c>
      <c r="Z128" s="474" t="str">
        <f>IF(改造舰娘!$AF124=0,"",改造舰娘!$AF124)</f>
        <v/>
      </c>
      <c r="AA128" s="304" t="str">
        <f>IF(改造舰娘!$AG124="","",改造舰娘!$AG124)</f>
        <v/>
      </c>
      <c r="AB128" s="304" t="str">
        <f>IF(改造舰娘!$AH124="","",改造舰娘!$AH124)</f>
        <v/>
      </c>
      <c r="AC128" s="304" t="str">
        <f>IF(改造舰娘!$AI124="","",改造舰娘!$AI124)</f>
        <v/>
      </c>
      <c r="AD128" s="304">
        <f>IF(改造舰娘!$AJ124="","",改造舰娘!$AJ124)</f>
        <v>0</v>
      </c>
      <c r="AE128" s="305">
        <f>IF(改造舰娘!$AK124="","",改造舰娘!$AK124)</f>
        <v>0</v>
      </c>
      <c r="AF128" s="304" t="str">
        <f>IF(改造舰娘!$AL124="","",改造舰娘!$AL124)</f>
        <v/>
      </c>
      <c r="AG128" s="304" t="str">
        <f>IF(改造舰娘!$AM124="","",改造舰娘!$AM124)</f>
        <v/>
      </c>
      <c r="AH128" s="304" t="str">
        <f>IF(改造舰娘!$AN124="","",改造舰娘!$AN124)</f>
        <v/>
      </c>
      <c r="AI128" s="304" t="str">
        <f>IF(改造舰娘!$AO124="","",改造舰娘!$AO124)</f>
        <v/>
      </c>
      <c r="AJ128" s="304" t="str">
        <f>IF(改造舰娘!$AP124="","",改造舰娘!$AP124)</f>
        <v/>
      </c>
      <c r="AK128" s="303" t="str">
        <f>IF(改造舰娘!$AQ124="","",改造舰娘!$AQ124)</f>
        <v/>
      </c>
      <c r="AL128" s="306" t="str">
        <f>IF(改造舰娘!$AS124="","",改造舰娘!$AS124)</f>
        <v>61厘米四连装氧气鱼雷</v>
      </c>
      <c r="AM128" s="306" t="str">
        <f>IF(改造舰娘!$AT124="","",改造舰娘!$AT124)</f>
        <v/>
      </c>
      <c r="AN128" s="306" t="str">
        <f>IF(改造舰娘!$AU124="","",改造舰娘!$AU124)</f>
        <v/>
      </c>
      <c r="AO128" s="306" t="str">
        <f>IF(改造舰娘!$AV124="","",改造舰娘!$AV124)</f>
        <v/>
      </c>
      <c r="AP128" s="307" t="str">
        <f>IF(改造舰娘!$AW124="","",改造舰娘!$AW124)</f>
        <v>雷击战突进(3级)：增加自身所携带鱼雷装备5点鱼雷值；队伍中有雷击值的角色大于等于3时，增加自身闭幕雷击阶段12点命中值和15%暴击率。</v>
      </c>
      <c r="AQ128" s="308" t="str">
        <f>IF(改造舰娘!$AX124="","",改造舰娘!$AX124)</f>
        <v/>
      </c>
      <c r="AR128" s="304">
        <f>IF(改造舰娘!$AY124="","",改造舰娘!$AY124)</f>
        <v>15</v>
      </c>
      <c r="AS128" s="304">
        <f>IF(改造舰娘!$AZ124="","",改造舰娘!$AZ124)</f>
        <v>20</v>
      </c>
      <c r="AT128" s="304">
        <f>IF(改造舰娘!$BA124="","",改造舰娘!$BA124)</f>
        <v>0.48</v>
      </c>
      <c r="AU128" s="304">
        <f>IF(改造舰娘!$BB124="","",改造舰娘!$BB124)</f>
        <v>0.9</v>
      </c>
      <c r="AV128" s="305">
        <f>IF((改造舰娘!$BG124+改造舰娘!$BK124*$C$4)=0,"",(改造舰娘!$BG124+改造舰娘!$BK124*$C$4))</f>
        <v>7</v>
      </c>
      <c r="AW128" s="304">
        <f>IF((改造舰娘!$BH124+改造舰娘!$BL124*$C$4)=0,"",(改造舰娘!$BH124+改造舰娘!$BL124*$C$4))</f>
        <v>11</v>
      </c>
      <c r="AX128" s="304">
        <f>IF((改造舰娘!$BI124+改造舰娘!$BM124*$C$4)=0,"",(改造舰娘!$BI124+改造舰娘!$BM124*$C$4))</f>
        <v>8</v>
      </c>
      <c r="AY128" s="303" t="str">
        <f>IF((改造舰娘!$BJ124+改造舰娘!$BN124*$C$4)=0,"",(改造舰娘!$BJ124+改造舰娘!$BN124*$C$4))</f>
        <v/>
      </c>
      <c r="AZ128" s="500">
        <f>IF(改造舰娘!BC124="","",改造舰娘!BC124)</f>
        <v>0</v>
      </c>
      <c r="BA128" s="500">
        <f>IF(改造舰娘!BD124="","",改造舰娘!BD124)</f>
        <v>46</v>
      </c>
      <c r="BB128" s="500">
        <f>IF(改造舰娘!BE124="","",改造舰娘!BE124)</f>
        <v>13</v>
      </c>
      <c r="BC128" s="498">
        <f>IF(改造舰娘!BF124="","",改造舰娘!BF124)</f>
        <v>0</v>
      </c>
      <c r="BD128" s="125" t="s">
        <v>5455</v>
      </c>
      <c r="BE128" s="339" t="b">
        <f>IF(改造舰娘!$BP124="","")</f>
        <v>0</v>
      </c>
      <c r="BF128" s="306" t="b">
        <f>IF(改造舰娘!$BQ124="","")</f>
        <v>0</v>
      </c>
      <c r="BG128" s="329" t="str">
        <f>IF(改造舰娘!$BR124="","")</f>
        <v/>
      </c>
      <c r="BH128" s="340" t="str">
        <f>IF(改造舰娘!$BS124="","")</f>
        <v/>
      </c>
      <c r="BU128" s="304">
        <f>IFERROR(VLOOKUP(AL128,装备!$B:$C,2,0),0)</f>
        <v>5</v>
      </c>
      <c r="BV128" s="304">
        <f>IFERROR(VLOOKUP($AL128,装备!$B:$Q,5,0),0)</f>
        <v>0</v>
      </c>
      <c r="BW128" s="304">
        <f>IFERROR(VLOOKUP($AL128,装备!$B:$Q,6,0),0)</f>
        <v>0</v>
      </c>
      <c r="BX128" s="304">
        <f>IFERROR(VLOOKUP($AL128,装备!$B:$Q,7,0),0)</f>
        <v>0</v>
      </c>
      <c r="BY128" s="304">
        <f>IFERROR(VLOOKUP($AL128,装备!$B:$Q,8,0),0)</f>
        <v>10</v>
      </c>
      <c r="BZ128" s="304">
        <f>IFERROR(VLOOKUP($AL128,装备!$B:$Q,9,0),0)</f>
        <v>0</v>
      </c>
      <c r="CA128" s="304">
        <f>IFERROR(VLOOKUP($AL128,装备!$B:$Q,10,0),0)</f>
        <v>0</v>
      </c>
      <c r="CB128" s="304">
        <f>IFERROR(VLOOKUP($AL128,装备!$B:$Q,11,0),0)</f>
        <v>1</v>
      </c>
      <c r="CC128" s="304" t="str">
        <f>IFERROR(VLOOKUP($AL128,装备!$B:$Q,12,0),0)</f>
        <v>无</v>
      </c>
      <c r="CD128" s="304">
        <f>IFERROR(VLOOKUP($AL128,装备!$B:$Q,13,0),0)</f>
        <v>0</v>
      </c>
      <c r="CE128" s="304">
        <f>IFERROR(VLOOKUP($AL128,装备!$B:$Q,14,0),0)</f>
        <v>0</v>
      </c>
      <c r="CF128" s="304">
        <f>IFERROR(VLOOKUP($AL128,装备!$B:$Q,16,0),0)</f>
        <v>0</v>
      </c>
      <c r="CG128" s="304">
        <f>IFERROR(VLOOKUP($AL128,装备!$B:$Q,5,0),0)</f>
        <v>0</v>
      </c>
      <c r="CH128" s="304">
        <f>IFERROR(VLOOKUP(AM128,装备!$B:$C,2,0),0)</f>
        <v>0</v>
      </c>
      <c r="CI128" s="304">
        <f>IFERROR(VLOOKUP($AM128,装备!$B:$Q,5,0),0)</f>
        <v>0</v>
      </c>
      <c r="CJ128" s="304">
        <f>IFERROR(VLOOKUP($AM128,装备!$B:$Q,6,0),0)</f>
        <v>0</v>
      </c>
      <c r="CK128" s="304">
        <f>IFERROR(VLOOKUP($AM128,装备!$B:$Q,7,0),0)</f>
        <v>0</v>
      </c>
      <c r="CL128" s="304">
        <f>IFERROR(VLOOKUP($AM128,装备!$B:$Q,8,0),0)</f>
        <v>0</v>
      </c>
      <c r="CM128" s="304">
        <f>IFERROR(VLOOKUP($AM128,装备!$B:$Q,9,0),0)</f>
        <v>0</v>
      </c>
      <c r="CN128" s="304">
        <f>IFERROR(VLOOKUP($AM128,装备!$B:$Q,10,0),0)</f>
        <v>0</v>
      </c>
      <c r="CO128" s="304">
        <f>IFERROR(VLOOKUP($AM128,装备!$B:$Q,11,0),0)</f>
        <v>0</v>
      </c>
      <c r="CP128" s="304">
        <f>IFERROR(VLOOKUP($AM128,装备!$B:$Q,12,0),0)</f>
        <v>0</v>
      </c>
      <c r="CQ128" s="304">
        <f>IFERROR(VLOOKUP($AM128,装备!$B:$Q,13,0),0)</f>
        <v>0</v>
      </c>
      <c r="CR128" s="304">
        <f>IFERROR(VLOOKUP($AM128,装备!$B:$Q,14,0),0)</f>
        <v>0</v>
      </c>
      <c r="CS128" s="304">
        <f>IFERROR(VLOOKUP($AM128,装备!$B:$Q,16,0),0)</f>
        <v>0</v>
      </c>
      <c r="CT128" s="304">
        <f>IFERROR(VLOOKUP($AM128,装备!$B:$Q,5,0),0)</f>
        <v>0</v>
      </c>
      <c r="CU128" s="304">
        <f>IFERROR(VLOOKUP(AN128,装备!$B:$C,2,0),0)</f>
        <v>0</v>
      </c>
      <c r="CV128" s="304">
        <f>IFERROR(VLOOKUP($AN128,装备!$B:$Q,5,0),0)</f>
        <v>0</v>
      </c>
      <c r="CW128" s="304">
        <f>IFERROR(VLOOKUP($AN128,装备!$B:$Q,6,0),0)</f>
        <v>0</v>
      </c>
      <c r="CX128" s="304">
        <f>IFERROR(VLOOKUP($AN128,装备!$B:$Q,7,0),0)</f>
        <v>0</v>
      </c>
      <c r="CY128" s="304">
        <f>IFERROR(VLOOKUP($AN128,装备!$B:$Q,8,0),0)</f>
        <v>0</v>
      </c>
      <c r="CZ128" s="304">
        <f>IFERROR(VLOOKUP($AN128,装备!$B:$Q,9,0),0)</f>
        <v>0</v>
      </c>
      <c r="DA128" s="304">
        <f>IFERROR(VLOOKUP($AN128,装备!$B:$Q,10,0),0)</f>
        <v>0</v>
      </c>
      <c r="DB128" s="304">
        <f>IFERROR(VLOOKUP($AN128,装备!$B:$Q,11,0),0)</f>
        <v>0</v>
      </c>
      <c r="DC128" s="304">
        <f>IFERROR(VLOOKUP($AN128,装备!$B:$Q,12,0),0)</f>
        <v>0</v>
      </c>
      <c r="DD128" s="304">
        <f>IFERROR(VLOOKUP($AN128,装备!$B:$Q,13,0),0)</f>
        <v>0</v>
      </c>
      <c r="DE128" s="304">
        <f>IFERROR(VLOOKUP($AN128,装备!$B:$Q,14,0),0)</f>
        <v>0</v>
      </c>
      <c r="DF128" s="304">
        <f>IFERROR(VLOOKUP($AN128,装备!$B:$Q,16,0),0)</f>
        <v>0</v>
      </c>
      <c r="DG128" s="304">
        <f>IFERROR(VLOOKUP($AN128,装备!$B:$Q,5,0),0)</f>
        <v>0</v>
      </c>
      <c r="DH128" s="304">
        <f>IFERROR(VLOOKUP(AO128,装备!$B:$C,2,0),0)</f>
        <v>0</v>
      </c>
      <c r="DI128" s="304">
        <f>IFERROR(VLOOKUP($AO128,装备!$B:$Q,5,0),0)</f>
        <v>0</v>
      </c>
      <c r="DJ128" s="304">
        <f>IFERROR(VLOOKUP($AO128,装备!$B:$Q,6,0),0)</f>
        <v>0</v>
      </c>
      <c r="DK128" s="304">
        <f>IFERROR(VLOOKUP($AO128,装备!$B:$Q,7,0),0)</f>
        <v>0</v>
      </c>
      <c r="DL128" s="304">
        <f>IFERROR(VLOOKUP($AO128,装备!$B:$Q,8,0),0)</f>
        <v>0</v>
      </c>
      <c r="DM128" s="304">
        <f>IFERROR(VLOOKUP($AO128,装备!$B:$Q,9,0),0)</f>
        <v>0</v>
      </c>
      <c r="DN128" s="304">
        <f>IFERROR(VLOOKUP($AO128,装备!$B:$Q,10,0),0)</f>
        <v>0</v>
      </c>
      <c r="DO128" s="304">
        <f>IFERROR(VLOOKUP($AO128,装备!$B:$Q,11,0),0)</f>
        <v>0</v>
      </c>
      <c r="DP128" s="304">
        <f>IFERROR(VLOOKUP($AO128,装备!$B:$Q,12,0),0)</f>
        <v>0</v>
      </c>
      <c r="DQ128" s="304">
        <f>IFERROR(VLOOKUP($AO128,装备!$B:$Q,13,0),0)</f>
        <v>0</v>
      </c>
      <c r="DR128" s="304">
        <f>IFERROR(VLOOKUP($AO128,装备!$B:$Q,14,0),0)</f>
        <v>0</v>
      </c>
      <c r="DS128" s="304">
        <f>IFERROR(VLOOKUP($AO128,装备!$B:$Q,16,0),0)</f>
        <v>0</v>
      </c>
      <c r="DT128" s="304">
        <f>IFERROR(VLOOKUP($AO128,装备!$B:$Q,5,0),0)</f>
        <v>0</v>
      </c>
    </row>
    <row r="129" spans="1:124" ht="27">
      <c r="A129" s="301">
        <f>改造舰娘!$A125</f>
        <v>11016811</v>
      </c>
      <c r="B129" s="354" t="s">
        <v>238</v>
      </c>
      <c r="C129" s="323"/>
      <c r="D129" s="323">
        <f t="shared" si="1"/>
        <v>110</v>
      </c>
      <c r="E129" s="303">
        <f>改造舰娘!$C125</f>
        <v>3</v>
      </c>
      <c r="F129" s="304" t="str">
        <f>改造舰娘!$D125</f>
        <v>驱逐</v>
      </c>
      <c r="G129" s="304" t="str">
        <f>改造舰娘!$E125</f>
        <v>小型</v>
      </c>
      <c r="H129" s="304" t="str">
        <f>改造舰娘!$F125</f>
        <v>护卫舰</v>
      </c>
      <c r="I129" s="452">
        <f>改造舰娘!$AR125</f>
        <v>3</v>
      </c>
      <c r="J129" s="304" t="str">
        <f>改造舰娘!$G125</f>
        <v>日本</v>
      </c>
      <c r="K129" s="312">
        <f>改造舰娘!$H125+(BV129+CI129+CV129+DI129)*$C$2</f>
        <v>31</v>
      </c>
      <c r="L129" s="304">
        <f>改造舰娘!$I125</f>
        <v>1</v>
      </c>
      <c r="M129" s="304">
        <f>改造舰娘!$J125</f>
        <v>2</v>
      </c>
      <c r="N129" s="518">
        <f>改造舰娘!$K125</f>
        <v>3</v>
      </c>
      <c r="O129" s="304">
        <f>改造舰娘!$L125+((CE129+CR129+DE129+DR129)*$C$2)</f>
        <v>10</v>
      </c>
      <c r="P129" s="304" t="str">
        <f>IF($C$2=1,(IF(ISERROR(FIND("超长",改造舰娘!$M125&amp;CC129&amp;CP129&amp;DC129&amp;DP129,1)),IF(ISERROR(FIND("长",改造舰娘!$M125&amp;CC129&amp;CP129&amp;DC129&amp;DP129,1)),IF(ISERROR(FIND("中",改造舰娘!$M125&amp;CC129&amp;CP129&amp;DC129&amp;DP129,1)),IF(ISERROR(FIND("短",改造舰娘!$M125&amp;CC129&amp;CP129&amp;DC129&amp;DP129,1)),IF(ISERROR(FIND("无",改造舰娘!$M125&amp;CC129&amp;CP129&amp;DC129&amp;DP129,1)),0,"无"),"短"),"中"),"长"),"超长")),改造舰娘!$M125)</f>
        <v>短</v>
      </c>
      <c r="Q129" s="303">
        <f>改造舰娘!$N125</f>
        <v>34</v>
      </c>
      <c r="R129" s="304">
        <f>(改造舰娘!$P125)+(改造舰娘!$Q125)*$C$3+((BW129+CJ129+CW129+DJ129)*$C$2)</f>
        <v>38</v>
      </c>
      <c r="S129" s="304">
        <f>(改造舰娘!$R125)+(改造舰娘!$S125)*$C$3+((BY129+CL129+CY129+DL129)*$C$2)</f>
        <v>97</v>
      </c>
      <c r="T129" s="304">
        <f>(改造舰娘!$T125)+(改造舰娘!$U125)*$C$3+((BX129+CK129+CX129+DK129)*$C$2)</f>
        <v>38</v>
      </c>
      <c r="U129" s="304">
        <f>(改造舰娘!$V125)+(改造舰娘!$W125)*$C$3+((CG129+CT129+DG129+DT129)*$C$2)</f>
        <v>52</v>
      </c>
      <c r="V129" s="305">
        <f>INT((((改造舰娘!$Y125)-(改造舰娘!$X125))*(((IF(D129=0,C129,D129))-1)/99))+改造舰娘!$X125)+((CB129+CO129+DB129+DO129)*$C$2)</f>
        <v>92</v>
      </c>
      <c r="W129" s="304">
        <f>INT((((改造舰娘!$AA125)-(改造舰娘!$Z125))*(((IF(D129=0,C129,D129))-1)/99))+改造舰娘!$Z125)+((CD129+CQ129+DD129+DQ129)*$C$2)</f>
        <v>94</v>
      </c>
      <c r="X129" s="304">
        <f>INT((((改造舰娘!$AC125)-(改造舰娘!$AB125))*(((IF(D129=0,C129,D129))-1)/99))+改造舰娘!$AB125)+((CA129+CN129+DA129+DN129)*$C$2)</f>
        <v>40</v>
      </c>
      <c r="Y129" s="303">
        <f>INT((((改造舰娘!$AE125)-(改造舰娘!$AD125))*(((IF(D129=0,C129,D129))-1)/99))+改造舰娘!$AD125)+((BZ129+CM129+CZ129+DM129)*$C$2)</f>
        <v>74</v>
      </c>
      <c r="Z129" s="474" t="str">
        <f>IF(改造舰娘!$AF125=0,"",改造舰娘!$AF125)</f>
        <v/>
      </c>
      <c r="AA129" s="304" t="str">
        <f>IF(改造舰娘!$AG125="","",改造舰娘!$AG125)</f>
        <v/>
      </c>
      <c r="AB129" s="304" t="str">
        <f>IF(改造舰娘!$AH125="","",改造舰娘!$AH125)</f>
        <v/>
      </c>
      <c r="AC129" s="304" t="str">
        <f>IF(改造舰娘!$AI125="","",改造舰娘!$AI125)</f>
        <v/>
      </c>
      <c r="AD129" s="304">
        <f>IF(改造舰娘!$AJ125="","",改造舰娘!$AJ125)</f>
        <v>0</v>
      </c>
      <c r="AE129" s="305">
        <f>IF(改造舰娘!$AK125="","",改造舰娘!$AK125)</f>
        <v>0</v>
      </c>
      <c r="AF129" s="304" t="str">
        <f>IF(改造舰娘!$AL125="","",改造舰娘!$AL125)</f>
        <v/>
      </c>
      <c r="AG129" s="304" t="str">
        <f>IF(改造舰娘!$AM125="","",改造舰娘!$AM125)</f>
        <v/>
      </c>
      <c r="AH129" s="304" t="str">
        <f>IF(改造舰娘!$AN125="","",改造舰娘!$AN125)</f>
        <v/>
      </c>
      <c r="AI129" s="304" t="str">
        <f>IF(改造舰娘!$AO125="","",改造舰娘!$AO125)</f>
        <v/>
      </c>
      <c r="AJ129" s="304" t="str">
        <f>IF(改造舰娘!$AP125="","",改造舰娘!$AP125)</f>
        <v/>
      </c>
      <c r="AK129" s="303" t="str">
        <f>IF(改造舰娘!$AQ125="","",改造舰娘!$AQ125)</f>
        <v/>
      </c>
      <c r="AL129" s="306" t="str">
        <f>IF(改造舰娘!$AS125="","",改造舰娘!$AS125)</f>
        <v>61厘米四连装氧气鱼雷</v>
      </c>
      <c r="AM129" s="306" t="str">
        <f>IF(改造舰娘!$AT125="","",改造舰娘!$AT125)</f>
        <v/>
      </c>
      <c r="AN129" s="306" t="str">
        <f>IF(改造舰娘!$AU125="","",改造舰娘!$AU125)</f>
        <v/>
      </c>
      <c r="AO129" s="306" t="str">
        <f>IF(改造舰娘!$AV125="","",改造舰娘!$AV125)</f>
        <v/>
      </c>
      <c r="AP129" s="307" t="str">
        <f>IF(改造舰娘!$AW125="","",改造舰娘!$AW125)</f>
        <v>雷击特快(3级)：自身有75%概率参与开幕雷击。炮击战自身未造成伤害时，闭幕鱼雷阶段额外发射一枚鱼雷。</v>
      </c>
      <c r="AQ129" s="308" t="str">
        <f>IF(改造舰娘!$AX125="","",改造舰娘!$AX125)</f>
        <v/>
      </c>
      <c r="AR129" s="304">
        <f>IF(改造舰娘!$AY125="","",改造舰娘!$AY125)</f>
        <v>15</v>
      </c>
      <c r="AS129" s="304">
        <f>IF(改造舰娘!$AZ125="","",改造舰娘!$AZ125)</f>
        <v>20</v>
      </c>
      <c r="AT129" s="304">
        <f>IF(改造舰娘!$BA125="","",改造舰娘!$BA125)</f>
        <v>0.48</v>
      </c>
      <c r="AU129" s="304">
        <f>IF(改造舰娘!$BB125="","",改造舰娘!$BB125)</f>
        <v>0.9</v>
      </c>
      <c r="AV129" s="305">
        <f>IF((改造舰娘!$BG125+改造舰娘!$BK125*$C$4)=0,"",(改造舰娘!$BG125+改造舰娘!$BK125*$C$4))</f>
        <v>7</v>
      </c>
      <c r="AW129" s="304">
        <f>IF((改造舰娘!$BH125+改造舰娘!$BL125*$C$4)=0,"",(改造舰娘!$BH125+改造舰娘!$BL125*$C$4))</f>
        <v>11</v>
      </c>
      <c r="AX129" s="304">
        <f>IF((改造舰娘!$BI125+改造舰娘!$BM125*$C$4)=0,"",(改造舰娘!$BI125+改造舰娘!$BM125*$C$4))</f>
        <v>8</v>
      </c>
      <c r="AY129" s="303" t="str">
        <f>IF((改造舰娘!$BJ125+改造舰娘!$BN125*$C$4)=0,"",(改造舰娘!$BJ125+改造舰娘!$BN125*$C$4))</f>
        <v/>
      </c>
      <c r="AZ129" s="500">
        <f>IF(改造舰娘!BC125="","",改造舰娘!BC125)</f>
        <v>0</v>
      </c>
      <c r="BA129" s="500">
        <f>IF(改造舰娘!BD125="","",改造舰娘!BD125)</f>
        <v>46</v>
      </c>
      <c r="BB129" s="500">
        <f>IF(改造舰娘!BE125="","",改造舰娘!BE125)</f>
        <v>13</v>
      </c>
      <c r="BC129" s="498">
        <f>IF(改造舰娘!BF125="","",改造舰娘!BF125)</f>
        <v>0</v>
      </c>
      <c r="BD129" s="125" t="s">
        <v>1510</v>
      </c>
      <c r="BE129" s="339" t="b">
        <f>IF(改造舰娘!$BP125="","")</f>
        <v>0</v>
      </c>
      <c r="BF129" s="306" t="b">
        <f>IF(改造舰娘!$BQ125="","")</f>
        <v>0</v>
      </c>
      <c r="BG129" s="329" t="str">
        <f>IF(改造舰娘!$BR125="","")</f>
        <v/>
      </c>
      <c r="BH129" s="340" t="str">
        <f>IF(改造舰娘!$BS125="","")</f>
        <v/>
      </c>
      <c r="BU129" s="304">
        <f>IFERROR(VLOOKUP(AL129,装备!$B:$C,2,0),0)</f>
        <v>5</v>
      </c>
      <c r="BV129" s="304">
        <f>IFERROR(VLOOKUP($AL129,装备!$B:$Q,5,0),0)</f>
        <v>0</v>
      </c>
      <c r="BW129" s="304">
        <f>IFERROR(VLOOKUP($AL129,装备!$B:$Q,6,0),0)</f>
        <v>0</v>
      </c>
      <c r="BX129" s="304">
        <f>IFERROR(VLOOKUP($AL129,装备!$B:$Q,7,0),0)</f>
        <v>0</v>
      </c>
      <c r="BY129" s="304">
        <f>IFERROR(VLOOKUP($AL129,装备!$B:$Q,8,0),0)</f>
        <v>10</v>
      </c>
      <c r="BZ129" s="304">
        <f>IFERROR(VLOOKUP($AL129,装备!$B:$Q,9,0),0)</f>
        <v>0</v>
      </c>
      <c r="CA129" s="304">
        <f>IFERROR(VLOOKUP($AL129,装备!$B:$Q,10,0),0)</f>
        <v>0</v>
      </c>
      <c r="CB129" s="304">
        <f>IFERROR(VLOOKUP($AL129,装备!$B:$Q,11,0),0)</f>
        <v>1</v>
      </c>
      <c r="CC129" s="304" t="str">
        <f>IFERROR(VLOOKUP($AL129,装备!$B:$Q,12,0),0)</f>
        <v>无</v>
      </c>
      <c r="CD129" s="304">
        <f>IFERROR(VLOOKUP($AL129,装备!$B:$Q,13,0),0)</f>
        <v>0</v>
      </c>
      <c r="CE129" s="304">
        <f>IFERROR(VLOOKUP($AL129,装备!$B:$Q,14,0),0)</f>
        <v>0</v>
      </c>
      <c r="CF129" s="304">
        <f>IFERROR(VLOOKUP($AL129,装备!$B:$Q,16,0),0)</f>
        <v>0</v>
      </c>
      <c r="CG129" s="304">
        <f>IFERROR(VLOOKUP($AL129,装备!$B:$Q,5,0),0)</f>
        <v>0</v>
      </c>
      <c r="CH129" s="304">
        <f>IFERROR(VLOOKUP(AM129,装备!$B:$C,2,0),0)</f>
        <v>0</v>
      </c>
      <c r="CI129" s="304">
        <f>IFERROR(VLOOKUP($AM129,装备!$B:$Q,5,0),0)</f>
        <v>0</v>
      </c>
      <c r="CJ129" s="304">
        <f>IFERROR(VLOOKUP($AM129,装备!$B:$Q,6,0),0)</f>
        <v>0</v>
      </c>
      <c r="CK129" s="304">
        <f>IFERROR(VLOOKUP($AM129,装备!$B:$Q,7,0),0)</f>
        <v>0</v>
      </c>
      <c r="CL129" s="304">
        <f>IFERROR(VLOOKUP($AM129,装备!$B:$Q,8,0),0)</f>
        <v>0</v>
      </c>
      <c r="CM129" s="304">
        <f>IFERROR(VLOOKUP($AM129,装备!$B:$Q,9,0),0)</f>
        <v>0</v>
      </c>
      <c r="CN129" s="304">
        <f>IFERROR(VLOOKUP($AM129,装备!$B:$Q,10,0),0)</f>
        <v>0</v>
      </c>
      <c r="CO129" s="304">
        <f>IFERROR(VLOOKUP($AM129,装备!$B:$Q,11,0),0)</f>
        <v>0</v>
      </c>
      <c r="CP129" s="304">
        <f>IFERROR(VLOOKUP($AM129,装备!$B:$Q,12,0),0)</f>
        <v>0</v>
      </c>
      <c r="CQ129" s="304">
        <f>IFERROR(VLOOKUP($AM129,装备!$B:$Q,13,0),0)</f>
        <v>0</v>
      </c>
      <c r="CR129" s="304">
        <f>IFERROR(VLOOKUP($AM129,装备!$B:$Q,14,0),0)</f>
        <v>0</v>
      </c>
      <c r="CS129" s="304">
        <f>IFERROR(VLOOKUP($AM129,装备!$B:$Q,16,0),0)</f>
        <v>0</v>
      </c>
      <c r="CT129" s="304">
        <f>IFERROR(VLOOKUP($AM129,装备!$B:$Q,5,0),0)</f>
        <v>0</v>
      </c>
      <c r="CU129" s="304">
        <f>IFERROR(VLOOKUP(AN129,装备!$B:$C,2,0),0)</f>
        <v>0</v>
      </c>
      <c r="CV129" s="304">
        <f>IFERROR(VLOOKUP($AN129,装备!$B:$Q,5,0),0)</f>
        <v>0</v>
      </c>
      <c r="CW129" s="304">
        <f>IFERROR(VLOOKUP($AN129,装备!$B:$Q,6,0),0)</f>
        <v>0</v>
      </c>
      <c r="CX129" s="304">
        <f>IFERROR(VLOOKUP($AN129,装备!$B:$Q,7,0),0)</f>
        <v>0</v>
      </c>
      <c r="CY129" s="304">
        <f>IFERROR(VLOOKUP($AN129,装备!$B:$Q,8,0),0)</f>
        <v>0</v>
      </c>
      <c r="CZ129" s="304">
        <f>IFERROR(VLOOKUP($AN129,装备!$B:$Q,9,0),0)</f>
        <v>0</v>
      </c>
      <c r="DA129" s="304">
        <f>IFERROR(VLOOKUP($AN129,装备!$B:$Q,10,0),0)</f>
        <v>0</v>
      </c>
      <c r="DB129" s="304">
        <f>IFERROR(VLOOKUP($AN129,装备!$B:$Q,11,0),0)</f>
        <v>0</v>
      </c>
      <c r="DC129" s="304">
        <f>IFERROR(VLOOKUP($AN129,装备!$B:$Q,12,0),0)</f>
        <v>0</v>
      </c>
      <c r="DD129" s="304">
        <f>IFERROR(VLOOKUP($AN129,装备!$B:$Q,13,0),0)</f>
        <v>0</v>
      </c>
      <c r="DE129" s="304">
        <f>IFERROR(VLOOKUP($AN129,装备!$B:$Q,14,0),0)</f>
        <v>0</v>
      </c>
      <c r="DF129" s="304">
        <f>IFERROR(VLOOKUP($AN129,装备!$B:$Q,16,0),0)</f>
        <v>0</v>
      </c>
      <c r="DG129" s="304">
        <f>IFERROR(VLOOKUP($AN129,装备!$B:$Q,5,0),0)</f>
        <v>0</v>
      </c>
      <c r="DH129" s="304">
        <f>IFERROR(VLOOKUP(AO129,装备!$B:$C,2,0),0)</f>
        <v>0</v>
      </c>
      <c r="DI129" s="304">
        <f>IFERROR(VLOOKUP($AO129,装备!$B:$Q,5,0),0)</f>
        <v>0</v>
      </c>
      <c r="DJ129" s="304">
        <f>IFERROR(VLOOKUP($AO129,装备!$B:$Q,6,0),0)</f>
        <v>0</v>
      </c>
      <c r="DK129" s="304">
        <f>IFERROR(VLOOKUP($AO129,装备!$B:$Q,7,0),0)</f>
        <v>0</v>
      </c>
      <c r="DL129" s="304">
        <f>IFERROR(VLOOKUP($AO129,装备!$B:$Q,8,0),0)</f>
        <v>0</v>
      </c>
      <c r="DM129" s="304">
        <f>IFERROR(VLOOKUP($AO129,装备!$B:$Q,9,0),0)</f>
        <v>0</v>
      </c>
      <c r="DN129" s="304">
        <f>IFERROR(VLOOKUP($AO129,装备!$B:$Q,10,0),0)</f>
        <v>0</v>
      </c>
      <c r="DO129" s="304">
        <f>IFERROR(VLOOKUP($AO129,装备!$B:$Q,11,0),0)</f>
        <v>0</v>
      </c>
      <c r="DP129" s="304">
        <f>IFERROR(VLOOKUP($AO129,装备!$B:$Q,12,0),0)</f>
        <v>0</v>
      </c>
      <c r="DQ129" s="304">
        <f>IFERROR(VLOOKUP($AO129,装备!$B:$Q,13,0),0)</f>
        <v>0</v>
      </c>
      <c r="DR129" s="304">
        <f>IFERROR(VLOOKUP($AO129,装备!$B:$Q,14,0),0)</f>
        <v>0</v>
      </c>
      <c r="DS129" s="304">
        <f>IFERROR(VLOOKUP($AO129,装备!$B:$Q,16,0),0)</f>
        <v>0</v>
      </c>
      <c r="DT129" s="304">
        <f>IFERROR(VLOOKUP($AO129,装备!$B:$Q,5,0),0)</f>
        <v>0</v>
      </c>
    </row>
    <row r="130" spans="1:124" ht="54">
      <c r="A130" s="301">
        <f>改造舰娘!$A126</f>
        <v>11016911</v>
      </c>
      <c r="B130" s="354" t="s">
        <v>4819</v>
      </c>
      <c r="C130" s="323"/>
      <c r="D130" s="323">
        <f t="shared" si="1"/>
        <v>110</v>
      </c>
      <c r="E130" s="303">
        <f>改造舰娘!$C126</f>
        <v>6</v>
      </c>
      <c r="F130" s="304" t="str">
        <f>改造舰娘!$D126</f>
        <v>驱逐</v>
      </c>
      <c r="G130" s="304" t="str">
        <f>改造舰娘!$E126</f>
        <v>小型</v>
      </c>
      <c r="H130" s="304" t="str">
        <f>改造舰娘!$F126</f>
        <v>护卫舰</v>
      </c>
      <c r="I130" s="452">
        <f>改造舰娘!$AR126</f>
        <v>3</v>
      </c>
      <c r="J130" s="304" t="str">
        <f>改造舰娘!$G126</f>
        <v>中国</v>
      </c>
      <c r="K130" s="312">
        <f>改造舰娘!$H126+(BV130+CI130+CV130+DI130)*$C$2</f>
        <v>32</v>
      </c>
      <c r="L130" s="304">
        <f>改造舰娘!$I126</f>
        <v>0</v>
      </c>
      <c r="M130" s="304">
        <f>改造舰娘!$J126</f>
        <v>4</v>
      </c>
      <c r="N130" s="518">
        <f>改造舰娘!$K126</f>
        <v>5</v>
      </c>
      <c r="O130" s="304">
        <f>改造舰娘!$L126+((CE130+CR130+DE130+DR130)*$C$2)</f>
        <v>53</v>
      </c>
      <c r="P130" s="304" t="str">
        <f>IF($C$2=1,(IF(ISERROR(FIND("超长",改造舰娘!$M126&amp;CC130&amp;CP130&amp;DC130&amp;DP130,1)),IF(ISERROR(FIND("长",改造舰娘!$M126&amp;CC130&amp;CP130&amp;DC130&amp;DP130,1)),IF(ISERROR(FIND("中",改造舰娘!$M126&amp;CC130&amp;CP130&amp;DC130&amp;DP130,1)),IF(ISERROR(FIND("短",改造舰娘!$M126&amp;CC130&amp;CP130&amp;DC130&amp;DP130,1)),IF(ISERROR(FIND("无",改造舰娘!$M126&amp;CC130&amp;CP130&amp;DC130&amp;DP130,1)),0,"无"),"短"),"中"),"长"),"超长")),改造舰娘!$M126)</f>
        <v>短</v>
      </c>
      <c r="Q130" s="303">
        <f>改造舰娘!$N126</f>
        <v>35</v>
      </c>
      <c r="R130" s="304">
        <f>(改造舰娘!$P126)+(改造舰娘!$Q126)*$C$3+((BW130+CJ130+CW130+DJ130)*$C$2)</f>
        <v>37</v>
      </c>
      <c r="S130" s="304">
        <f>(改造舰娘!$R126)+(改造舰娘!$S126)*$C$3+((BY130+CL130+CY130+DL130)*$C$2)</f>
        <v>83</v>
      </c>
      <c r="T130" s="304">
        <f>(改造舰娘!$T126)+(改造舰娘!$U126)*$C$3+((BX130+CK130+CX130+DK130)*$C$2)</f>
        <v>34</v>
      </c>
      <c r="U130" s="304">
        <f>(改造舰娘!$V126)+(改造舰娘!$W126)*$C$3+((CG130+CT130+DG130+DT130)*$C$2)</f>
        <v>75</v>
      </c>
      <c r="V130" s="305">
        <f>INT((((改造舰娘!$Y126)-(改造舰娘!$X126))*(((IF(D130=0,C130,D130))-1)/99))+改造舰娘!$X126)+((CB130+CO130+DB130+DO130)*$C$2)</f>
        <v>95</v>
      </c>
      <c r="W130" s="304">
        <f>INT((((改造舰娘!$AA126)-(改造舰娘!$Z126))*(((IF(D130=0,C130,D130))-1)/99))+改造舰娘!$Z126)+((CD130+CQ130+DD130+DQ130)*$C$2)</f>
        <v>104</v>
      </c>
      <c r="X130" s="304">
        <f>INT((((改造舰娘!$AC126)-(改造舰娘!$AB126))*(((IF(D130=0,C130,D130))-1)/99))+改造舰娘!$AB126)+((CA130+CN130+DA130+DN130)*$C$2)</f>
        <v>40</v>
      </c>
      <c r="Y130" s="303">
        <f>INT((((改造舰娘!$AE126)-(改造舰娘!$AD126))*(((IF(D130=0,C130,D130))-1)/99))+改造舰娘!$AD126)+((BZ130+CM130+CZ130+DM130)*$C$2)</f>
        <v>89</v>
      </c>
      <c r="Z130" s="474" t="str">
        <f>IF(改造舰娘!$AF126=0,"",改造舰娘!$AF126)</f>
        <v/>
      </c>
      <c r="AA130" s="304" t="str">
        <f>IF(改造舰娘!$AG126="","",改造舰娘!$AG126)</f>
        <v/>
      </c>
      <c r="AB130" s="304" t="str">
        <f>IF(改造舰娘!$AH126="","",改造舰娘!$AH126)</f>
        <v/>
      </c>
      <c r="AC130" s="304" t="str">
        <f>IF(改造舰娘!$AI126="","",改造舰娘!$AI126)</f>
        <v/>
      </c>
      <c r="AD130" s="304">
        <f>IF(改造舰娘!$AJ126="","",改造舰娘!$AJ126)</f>
        <v>0</v>
      </c>
      <c r="AE130" s="305">
        <f>IF(改造舰娘!$AK126="","",改造舰娘!$AK126)</f>
        <v>0</v>
      </c>
      <c r="AF130" s="304" t="str">
        <f>IF(改造舰娘!$AL126="","",改造舰娘!$AL126)</f>
        <v/>
      </c>
      <c r="AG130" s="304" t="str">
        <f>IF(改造舰娘!$AM126="","",改造舰娘!$AM126)</f>
        <v/>
      </c>
      <c r="AH130" s="304" t="str">
        <f>IF(改造舰娘!$AN126="","",改造舰娘!$AN126)</f>
        <v/>
      </c>
      <c r="AI130" s="304" t="str">
        <f>IF(改造舰娘!$AO126="","",改造舰娘!$AO126)</f>
        <v/>
      </c>
      <c r="AJ130" s="304" t="str">
        <f>IF(改造舰娘!$AP126="","",改造舰娘!$AP126)</f>
        <v/>
      </c>
      <c r="AK130" s="303" t="str">
        <f>IF(改造舰娘!$AQ126="","",改造舰娘!$AQ126)</f>
        <v/>
      </c>
      <c r="AL130" s="306" t="str">
        <f>IF(改造舰娘!$AS126="","",改造舰娘!$AS126)</f>
        <v>U国单装5英寸炮</v>
      </c>
      <c r="AM130" s="306" t="str">
        <f>IF(改造舰娘!$AT126="","",改造舰娘!$AT126)</f>
        <v/>
      </c>
      <c r="AN130" s="306" t="str">
        <f>IF(改造舰娘!$AU126="","",改造舰娘!$AU126)</f>
        <v/>
      </c>
      <c r="AO130" s="306" t="str">
        <f>IF(改造舰娘!$AV126="","",改造舰娘!$AV126)</f>
        <v/>
      </c>
      <c r="AP130" s="307" t="str">
        <f>IF(改造舰娘!$AW126="","",改造舰娘!$AW126)</f>
        <v>祥瑞御免(3级)：将所有己方其他舰船的幸运吸收至自身，每9点幸运增加1%回避率。</v>
      </c>
      <c r="AQ130" s="308" t="str">
        <f>IF(改造舰娘!$AX126="","",改造舰娘!$AX126)</f>
        <v>祥瑞(3级)：旗舰不为自身时，自身的幸运值按一定百分比转为旗舰的火力值（16%）点、对空值（30%）点和回避值（30%）点。旗舰为自身时，增加除自身外全队的回避值10点和对空值15点。</v>
      </c>
      <c r="AR130" s="304">
        <f>IF(改造舰娘!$AY126="","",改造舰娘!$AY126)</f>
        <v>15</v>
      </c>
      <c r="AS130" s="304">
        <f>IF(改造舰娘!$AZ126="","",改造舰娘!$AZ126)</f>
        <v>25</v>
      </c>
      <c r="AT130" s="304">
        <f>IF(改造舰娘!$BA126="","",改造舰娘!$BA126)</f>
        <v>0.45</v>
      </c>
      <c r="AU130" s="304">
        <f>IF(改造舰娘!$BB126="","",改造舰娘!$BB126)</f>
        <v>0.8</v>
      </c>
      <c r="AV130" s="305">
        <f>IF((改造舰娘!$BG126+改造舰娘!$BK126*$C$4)=0,"",(改造舰娘!$BG126+改造舰娘!$BK126*$C$4))</f>
        <v>4</v>
      </c>
      <c r="AW130" s="304">
        <f>IF((改造舰娘!$BH126+改造舰娘!$BL126*$C$4)=0,"",(改造舰娘!$BH126+改造舰娘!$BL126*$C$4))</f>
        <v>9</v>
      </c>
      <c r="AX130" s="304">
        <f>IF((改造舰娘!$BI126+改造舰娘!$BM126*$C$4)=0,"",(改造舰娘!$BI126+改造舰娘!$BM126*$C$4))</f>
        <v>8</v>
      </c>
      <c r="AY130" s="303" t="str">
        <f>IF((改造舰娘!$BJ126+改造舰娘!$BN126*$C$4)=0,"",(改造舰娘!$BJ126+改造舰娘!$BN126*$C$4))</f>
        <v/>
      </c>
      <c r="AZ130" s="500">
        <f>IF(改造舰娘!BC126="","",改造舰娘!BC126)</f>
        <v>0</v>
      </c>
      <c r="BA130" s="500">
        <f>IF(改造舰娘!BD126="","",改造舰娘!BD126)</f>
        <v>28</v>
      </c>
      <c r="BB130" s="500">
        <f>IF(改造舰娘!BE126="","",改造舰娘!BE126)</f>
        <v>9</v>
      </c>
      <c r="BC130" s="498">
        <f>IF(改造舰娘!BF126="","",改造舰娘!BF126)</f>
        <v>9</v>
      </c>
      <c r="BD130" s="125" t="s">
        <v>1517</v>
      </c>
      <c r="BE130" s="339" t="b">
        <f>IF(改造舰娘!$BP126="","")</f>
        <v>0</v>
      </c>
      <c r="BF130" s="306" t="b">
        <f>IF(改造舰娘!$BQ126="","")</f>
        <v>0</v>
      </c>
      <c r="BG130" s="329" t="str">
        <f>IF(改造舰娘!$BR126="","")</f>
        <v/>
      </c>
      <c r="BH130" s="340" t="str">
        <f>IF(改造舰娘!$BS126="","")</f>
        <v/>
      </c>
      <c r="BU130" s="304">
        <f>IFERROR(VLOOKUP(AL130,装备!$B:$C,2,0),0)</f>
        <v>2</v>
      </c>
      <c r="BV130" s="304">
        <f>IFERROR(VLOOKUP($AL130,装备!$B:$Q,5,0),0)</f>
        <v>0</v>
      </c>
      <c r="BW130" s="304">
        <f>IFERROR(VLOOKUP($AL130,装备!$B:$Q,6,0),0)</f>
        <v>1</v>
      </c>
      <c r="BX130" s="304">
        <f>IFERROR(VLOOKUP($AL130,装备!$B:$Q,7,0),0)</f>
        <v>0</v>
      </c>
      <c r="BY130" s="304">
        <f>IFERROR(VLOOKUP($AL130,装备!$B:$Q,8,0),0)</f>
        <v>0</v>
      </c>
      <c r="BZ130" s="304">
        <f>IFERROR(VLOOKUP($AL130,装备!$B:$Q,9,0),0)</f>
        <v>0</v>
      </c>
      <c r="CA130" s="304">
        <f>IFERROR(VLOOKUP($AL130,装备!$B:$Q,10,0),0)</f>
        <v>0</v>
      </c>
      <c r="CB130" s="304">
        <f>IFERROR(VLOOKUP($AL130,装备!$B:$Q,11,0),0)</f>
        <v>0</v>
      </c>
      <c r="CC130" s="304" t="str">
        <f>IFERROR(VLOOKUP($AL130,装备!$B:$Q,12,0),0)</f>
        <v>短</v>
      </c>
      <c r="CD130" s="304">
        <f>IFERROR(VLOOKUP($AL130,装备!$B:$Q,13,0),0)</f>
        <v>0</v>
      </c>
      <c r="CE130" s="304">
        <f>IFERROR(VLOOKUP($AL130,装备!$B:$Q,14,0),0)</f>
        <v>0</v>
      </c>
      <c r="CF130" s="304">
        <f>IFERROR(VLOOKUP($AL130,装备!$B:$Q,16,0),0)</f>
        <v>3</v>
      </c>
      <c r="CG130" s="304">
        <f>IFERROR(VLOOKUP($AL130,装备!$B:$Q,5,0),0)</f>
        <v>0</v>
      </c>
      <c r="CH130" s="304">
        <f>IFERROR(VLOOKUP(AM130,装备!$B:$C,2,0),0)</f>
        <v>0</v>
      </c>
      <c r="CI130" s="304">
        <f>IFERROR(VLOOKUP($AM130,装备!$B:$Q,5,0),0)</f>
        <v>0</v>
      </c>
      <c r="CJ130" s="304">
        <f>IFERROR(VLOOKUP($AM130,装备!$B:$Q,6,0),0)</f>
        <v>0</v>
      </c>
      <c r="CK130" s="304">
        <f>IFERROR(VLOOKUP($AM130,装备!$B:$Q,7,0),0)</f>
        <v>0</v>
      </c>
      <c r="CL130" s="304">
        <f>IFERROR(VLOOKUP($AM130,装备!$B:$Q,8,0),0)</f>
        <v>0</v>
      </c>
      <c r="CM130" s="304">
        <f>IFERROR(VLOOKUP($AM130,装备!$B:$Q,9,0),0)</f>
        <v>0</v>
      </c>
      <c r="CN130" s="304">
        <f>IFERROR(VLOOKUP($AM130,装备!$B:$Q,10,0),0)</f>
        <v>0</v>
      </c>
      <c r="CO130" s="304">
        <f>IFERROR(VLOOKUP($AM130,装备!$B:$Q,11,0),0)</f>
        <v>0</v>
      </c>
      <c r="CP130" s="304">
        <f>IFERROR(VLOOKUP($AM130,装备!$B:$Q,12,0),0)</f>
        <v>0</v>
      </c>
      <c r="CQ130" s="304">
        <f>IFERROR(VLOOKUP($AM130,装备!$B:$Q,13,0),0)</f>
        <v>0</v>
      </c>
      <c r="CR130" s="304">
        <f>IFERROR(VLOOKUP($AM130,装备!$B:$Q,14,0),0)</f>
        <v>0</v>
      </c>
      <c r="CS130" s="304">
        <f>IFERROR(VLOOKUP($AM130,装备!$B:$Q,16,0),0)</f>
        <v>0</v>
      </c>
      <c r="CT130" s="304">
        <f>IFERROR(VLOOKUP($AM130,装备!$B:$Q,5,0),0)</f>
        <v>0</v>
      </c>
      <c r="CU130" s="304">
        <f>IFERROR(VLOOKUP(AN130,装备!$B:$C,2,0),0)</f>
        <v>0</v>
      </c>
      <c r="CV130" s="304">
        <f>IFERROR(VLOOKUP($AN130,装备!$B:$Q,5,0),0)</f>
        <v>0</v>
      </c>
      <c r="CW130" s="304">
        <f>IFERROR(VLOOKUP($AN130,装备!$B:$Q,6,0),0)</f>
        <v>0</v>
      </c>
      <c r="CX130" s="304">
        <f>IFERROR(VLOOKUP($AN130,装备!$B:$Q,7,0),0)</f>
        <v>0</v>
      </c>
      <c r="CY130" s="304">
        <f>IFERROR(VLOOKUP($AN130,装备!$B:$Q,8,0),0)</f>
        <v>0</v>
      </c>
      <c r="CZ130" s="304">
        <f>IFERROR(VLOOKUP($AN130,装备!$B:$Q,9,0),0)</f>
        <v>0</v>
      </c>
      <c r="DA130" s="304">
        <f>IFERROR(VLOOKUP($AN130,装备!$B:$Q,10,0),0)</f>
        <v>0</v>
      </c>
      <c r="DB130" s="304">
        <f>IFERROR(VLOOKUP($AN130,装备!$B:$Q,11,0),0)</f>
        <v>0</v>
      </c>
      <c r="DC130" s="304">
        <f>IFERROR(VLOOKUP($AN130,装备!$B:$Q,12,0),0)</f>
        <v>0</v>
      </c>
      <c r="DD130" s="304">
        <f>IFERROR(VLOOKUP($AN130,装备!$B:$Q,13,0),0)</f>
        <v>0</v>
      </c>
      <c r="DE130" s="304">
        <f>IFERROR(VLOOKUP($AN130,装备!$B:$Q,14,0),0)</f>
        <v>0</v>
      </c>
      <c r="DF130" s="304">
        <f>IFERROR(VLOOKUP($AN130,装备!$B:$Q,16,0),0)</f>
        <v>0</v>
      </c>
      <c r="DG130" s="304">
        <f>IFERROR(VLOOKUP($AN130,装备!$B:$Q,5,0),0)</f>
        <v>0</v>
      </c>
      <c r="DH130" s="304">
        <f>IFERROR(VLOOKUP(AO130,装备!$B:$C,2,0),0)</f>
        <v>0</v>
      </c>
      <c r="DI130" s="304">
        <f>IFERROR(VLOOKUP($AO130,装备!$B:$Q,5,0),0)</f>
        <v>0</v>
      </c>
      <c r="DJ130" s="304">
        <f>IFERROR(VLOOKUP($AO130,装备!$B:$Q,6,0),0)</f>
        <v>0</v>
      </c>
      <c r="DK130" s="304">
        <f>IFERROR(VLOOKUP($AO130,装备!$B:$Q,7,0),0)</f>
        <v>0</v>
      </c>
      <c r="DL130" s="304">
        <f>IFERROR(VLOOKUP($AO130,装备!$B:$Q,8,0),0)</f>
        <v>0</v>
      </c>
      <c r="DM130" s="304">
        <f>IFERROR(VLOOKUP($AO130,装备!$B:$Q,9,0),0)</f>
        <v>0</v>
      </c>
      <c r="DN130" s="304">
        <f>IFERROR(VLOOKUP($AO130,装备!$B:$Q,10,0),0)</f>
        <v>0</v>
      </c>
      <c r="DO130" s="304">
        <f>IFERROR(VLOOKUP($AO130,装备!$B:$Q,11,0),0)</f>
        <v>0</v>
      </c>
      <c r="DP130" s="304">
        <f>IFERROR(VLOOKUP($AO130,装备!$B:$Q,12,0),0)</f>
        <v>0</v>
      </c>
      <c r="DQ130" s="304">
        <f>IFERROR(VLOOKUP($AO130,装备!$B:$Q,13,0),0)</f>
        <v>0</v>
      </c>
      <c r="DR130" s="304">
        <f>IFERROR(VLOOKUP($AO130,装备!$B:$Q,14,0),0)</f>
        <v>0</v>
      </c>
      <c r="DS130" s="304">
        <f>IFERROR(VLOOKUP($AO130,装备!$B:$Q,16,0),0)</f>
        <v>0</v>
      </c>
      <c r="DT130" s="304">
        <f>IFERROR(VLOOKUP($AO130,装备!$B:$Q,5,0),0)</f>
        <v>0</v>
      </c>
    </row>
    <row r="131" spans="1:124" ht="40.5">
      <c r="A131" s="301">
        <f>改造舰娘!$A127</f>
        <v>11017111</v>
      </c>
      <c r="B131" s="354" t="s">
        <v>4039</v>
      </c>
      <c r="C131" s="323"/>
      <c r="D131" s="323">
        <f t="shared" si="1"/>
        <v>110</v>
      </c>
      <c r="E131" s="303">
        <f>改造舰娘!$C127</f>
        <v>6</v>
      </c>
      <c r="F131" s="304" t="str">
        <f>改造舰娘!$D127</f>
        <v>驱逐</v>
      </c>
      <c r="G131" s="304" t="str">
        <f>改造舰娘!$E127</f>
        <v>小型</v>
      </c>
      <c r="H131" s="304" t="str">
        <f>改造舰娘!$F127</f>
        <v>护卫舰</v>
      </c>
      <c r="I131" s="452">
        <f>改造舰娘!$AR127</f>
        <v>3</v>
      </c>
      <c r="J131" s="304" t="str">
        <f>改造舰娘!$G127</f>
        <v>德国</v>
      </c>
      <c r="K131" s="312">
        <f>改造舰娘!$H127+(BV131+CI131+CV131+DI131)*$C$2</f>
        <v>36</v>
      </c>
      <c r="L131" s="304">
        <f>改造舰娘!$I127</f>
        <v>0</v>
      </c>
      <c r="M131" s="304">
        <f>改造舰娘!$J127</f>
        <v>2</v>
      </c>
      <c r="N131" s="518">
        <f>改造舰娘!$K127</f>
        <v>3</v>
      </c>
      <c r="O131" s="304">
        <f>改造舰娘!$L127+((CE131+CR131+DE131+DR131)*$C$2)</f>
        <v>8</v>
      </c>
      <c r="P131" s="304" t="str">
        <f>IF($C$2=1,(IF(ISERROR(FIND("超长",改造舰娘!$M127&amp;CC131&amp;CP131&amp;DC131&amp;DP131,1)),IF(ISERROR(FIND("长",改造舰娘!$M127&amp;CC131&amp;CP131&amp;DC131&amp;DP131,1)),IF(ISERROR(FIND("中",改造舰娘!$M127&amp;CC131&amp;CP131&amp;DC131&amp;DP131,1)),IF(ISERROR(FIND("短",改造舰娘!$M127&amp;CC131&amp;CP131&amp;DC131&amp;DP131,1)),IF(ISERROR(FIND("无",改造舰娘!$M127&amp;CC131&amp;CP131&amp;DC131&amp;DP131,1)),0,"无"),"短"),"中"),"长"),"超长")),改造舰娘!$M127)</f>
        <v>短</v>
      </c>
      <c r="Q131" s="303">
        <f>改造舰娘!$N127</f>
        <v>36</v>
      </c>
      <c r="R131" s="304">
        <f>(改造舰娘!$P127)+(改造舰娘!$Q127)*$C$3+((BW131+CJ131+CW131+DJ131)*$C$2)</f>
        <v>40</v>
      </c>
      <c r="S131" s="304">
        <f>(改造舰娘!$R127)+(改造舰娘!$S127)*$C$3+((BY131+CL131+CY131+DL131)*$C$2)</f>
        <v>83</v>
      </c>
      <c r="T131" s="304">
        <f>(改造舰娘!$T127)+(改造舰娘!$U127)*$C$3+((BX131+CK131+CX131+DK131)*$C$2)</f>
        <v>38</v>
      </c>
      <c r="U131" s="304">
        <f>(改造舰娘!$V127)+(改造舰娘!$W127)*$C$3+((CG131+CT131+DG131+DT131)*$C$2)</f>
        <v>68</v>
      </c>
      <c r="V131" s="305">
        <f>INT((((改造舰娘!$Y127)-(改造舰娘!$X127))*(((IF(D131=0,C131,D131))-1)/99))+改造舰娘!$X127)+((CB131+CO131+DB131+DO131)*$C$2)</f>
        <v>95</v>
      </c>
      <c r="W131" s="304">
        <f>INT((((改造舰娘!$AA127)-(改造舰娘!$Z127))*(((IF(D131=0,C131,D131))-1)/99))+改造舰娘!$Z127)+((CD131+CQ131+DD131+DQ131)*$C$2)</f>
        <v>92</v>
      </c>
      <c r="X131" s="304">
        <f>INT((((改造舰娘!$AC127)-(改造舰娘!$AB127))*(((IF(D131=0,C131,D131))-1)/99))+改造舰娘!$AB127)+((CA131+CN131+DA131+DN131)*$C$2)</f>
        <v>21</v>
      </c>
      <c r="Y131" s="303">
        <f>INT((((改造舰娘!$AE127)-(改造舰娘!$AD127))*(((IF(D131=0,C131,D131))-1)/99))+改造舰娘!$AD127)+((BZ131+CM131+CZ131+DM131)*$C$2)</f>
        <v>68</v>
      </c>
      <c r="Z131" s="474" t="str">
        <f>IF(改造舰娘!$AF127=0,"",改造舰娘!$AF127)</f>
        <v/>
      </c>
      <c r="AA131" s="304" t="str">
        <f>IF(改造舰娘!$AG127="","",改造舰娘!$AG127)</f>
        <v/>
      </c>
      <c r="AB131" s="304" t="str">
        <f>IF(改造舰娘!$AH127="","",改造舰娘!$AH127)</f>
        <v/>
      </c>
      <c r="AC131" s="304" t="str">
        <f>IF(改造舰娘!$AI127="","",改造舰娘!$AI127)</f>
        <v/>
      </c>
      <c r="AD131" s="304">
        <f>IF(改造舰娘!$AJ127="","",改造舰娘!$AJ127)</f>
        <v>0</v>
      </c>
      <c r="AE131" s="305">
        <f>IF(改造舰娘!$AK127="","",改造舰娘!$AK127)</f>
        <v>0</v>
      </c>
      <c r="AF131" s="304" t="str">
        <f>IF(改造舰娘!$AL127="","",改造舰娘!$AL127)</f>
        <v/>
      </c>
      <c r="AG131" s="304" t="str">
        <f>IF(改造舰娘!$AM127="","",改造舰娘!$AM127)</f>
        <v/>
      </c>
      <c r="AH131" s="304" t="str">
        <f>IF(改造舰娘!$AN127="","",改造舰娘!$AN127)</f>
        <v/>
      </c>
      <c r="AI131" s="304" t="str">
        <f>IF(改造舰娘!$AO127="","",改造舰娘!$AO127)</f>
        <v/>
      </c>
      <c r="AJ131" s="304" t="str">
        <f>IF(改造舰娘!$AP127="","",改造舰娘!$AP127)</f>
        <v/>
      </c>
      <c r="AK131" s="303" t="str">
        <f>IF(改造舰娘!$AQ127="","",改造舰娘!$AQ127)</f>
        <v/>
      </c>
      <c r="AL131" s="306" t="str">
        <f>IF(改造舰娘!$AS127="","",改造舰娘!$AS127)</f>
        <v>G国双联128毫米高平两用炮</v>
      </c>
      <c r="AM131" s="306" t="str">
        <f>IF(改造舰娘!$AT127="","",改造舰娘!$AT127)</f>
        <v/>
      </c>
      <c r="AN131" s="306" t="str">
        <f>IF(改造舰娘!$AU127="","",改造舰娘!$AU127)</f>
        <v/>
      </c>
      <c r="AO131" s="306" t="str">
        <f>IF(改造舰娘!$AV127="","",改造舰娘!$AV127)</f>
        <v/>
      </c>
      <c r="AP131" s="307" t="str">
        <f>IF(改造舰娘!$AW127="","",改造舰娘!$AW127)</f>
        <v>驱逐先锋(3级)：在先制鱼雷、鱼雷战、夜战降低己方所受到65%的鱼雷伤害，降低我方旗舰18%被攻击概率，鱼雷战阶段命中敌方主力舰时造成20%的额外伤害</v>
      </c>
      <c r="AQ131" s="308" t="str">
        <f>IF(改造舰娘!$AX127="","",改造舰娘!$AX127)</f>
        <v/>
      </c>
      <c r="AR131" s="304">
        <f>IF(改造舰娘!$AY127="","",改造舰娘!$AY127)</f>
        <v>10</v>
      </c>
      <c r="AS131" s="304">
        <f>IF(改造舰娘!$AZ127="","",改造舰娘!$AZ127)</f>
        <v>20</v>
      </c>
      <c r="AT131" s="304">
        <f>IF(改造舰娘!$BA127="","",改造舰娘!$BA127)</f>
        <v>0.48</v>
      </c>
      <c r="AU131" s="304">
        <f>IF(改造舰娘!$BB127="","",改造舰娘!$BB127)</f>
        <v>0.9</v>
      </c>
      <c r="AV131" s="305">
        <f>IF((改造舰娘!$BG127+改造舰娘!$BK127*$C$4)=0,"",(改造舰娘!$BG127+改造舰娘!$BK127*$C$4))</f>
        <v>4</v>
      </c>
      <c r="AW131" s="304">
        <f>IF((改造舰娘!$BH127+改造舰娘!$BL127*$C$4)=0,"",(改造舰娘!$BH127+改造舰娘!$BL127*$C$4))</f>
        <v>11</v>
      </c>
      <c r="AX131" s="304">
        <f>IF((改造舰娘!$BI127+改造舰娘!$BM127*$C$4)=0,"",(改造舰娘!$BI127+改造舰娘!$BM127*$C$4))</f>
        <v>10</v>
      </c>
      <c r="AY131" s="303" t="str">
        <f>IF((改造舰娘!$BJ127+改造舰娘!$BN127*$C$4)=0,"",(改造舰娘!$BJ127+改造舰娘!$BN127*$C$4))</f>
        <v/>
      </c>
      <c r="AZ131" s="500">
        <f>IF(改造舰娘!BC127="","",改造舰娘!BC127)</f>
        <v>0</v>
      </c>
      <c r="BA131" s="500">
        <f>IF(改造舰娘!BD127="","",改造舰娘!BD127)</f>
        <v>28</v>
      </c>
      <c r="BB131" s="500">
        <f>IF(改造舰娘!BE127="","",改造舰娘!BE127)</f>
        <v>15</v>
      </c>
      <c r="BC131" s="498">
        <f>IF(改造舰娘!BF127="","",改造舰娘!BF127)</f>
        <v>2</v>
      </c>
      <c r="BD131" s="125" t="s">
        <v>5626</v>
      </c>
      <c r="BE131" s="339" t="b">
        <f>IF(改造舰娘!$BP127="","")</f>
        <v>0</v>
      </c>
      <c r="BF131" s="306" t="b">
        <f>IF(改造舰娘!$BQ127="","")</f>
        <v>0</v>
      </c>
      <c r="BG131" s="329" t="str">
        <f>IF(改造舰娘!$BR127="","")</f>
        <v/>
      </c>
      <c r="BH131" s="340" t="str">
        <f>IF(改造舰娘!$BS127="","")</f>
        <v/>
      </c>
      <c r="BU131" s="304">
        <f>IFERROR(VLOOKUP(AL131,装备!$B:$C,2,0),0)</f>
        <v>4</v>
      </c>
      <c r="BV131" s="304">
        <f>IFERROR(VLOOKUP($AL131,装备!$B:$Q,5,0),0)</f>
        <v>0</v>
      </c>
      <c r="BW131" s="304">
        <f>IFERROR(VLOOKUP($AL131,装备!$B:$Q,6,0),0)</f>
        <v>3</v>
      </c>
      <c r="BX131" s="304">
        <f>IFERROR(VLOOKUP($AL131,装备!$B:$Q,7,0),0)</f>
        <v>0</v>
      </c>
      <c r="BY131" s="304">
        <f>IFERROR(VLOOKUP($AL131,装备!$B:$Q,8,0),0)</f>
        <v>0</v>
      </c>
      <c r="BZ131" s="304">
        <f>IFERROR(VLOOKUP($AL131,装备!$B:$Q,9,0),0)</f>
        <v>0</v>
      </c>
      <c r="CA131" s="304">
        <f>IFERROR(VLOOKUP($AL131,装备!$B:$Q,10,0),0)</f>
        <v>0</v>
      </c>
      <c r="CB131" s="304">
        <f>IFERROR(VLOOKUP($AL131,装备!$B:$Q,11,0),0)</f>
        <v>1</v>
      </c>
      <c r="CC131" s="304" t="str">
        <f>IFERROR(VLOOKUP($AL131,装备!$B:$Q,12,0),0)</f>
        <v>短</v>
      </c>
      <c r="CD131" s="304">
        <f>IFERROR(VLOOKUP($AL131,装备!$B:$Q,13,0),0)</f>
        <v>0</v>
      </c>
      <c r="CE131" s="304">
        <f>IFERROR(VLOOKUP($AL131,装备!$B:$Q,14,0),0)</f>
        <v>0</v>
      </c>
      <c r="CF131" s="304">
        <f>IFERROR(VLOOKUP($AL131,装备!$B:$Q,16,0),0)</f>
        <v>4</v>
      </c>
      <c r="CG131" s="304">
        <f>IFERROR(VLOOKUP($AL131,装备!$B:$Q,5,0),0)</f>
        <v>0</v>
      </c>
      <c r="CH131" s="304">
        <f>IFERROR(VLOOKUP(AM131,装备!$B:$C,2,0),0)</f>
        <v>0</v>
      </c>
      <c r="CI131" s="304">
        <f>IFERROR(VLOOKUP($AM131,装备!$B:$Q,5,0),0)</f>
        <v>0</v>
      </c>
      <c r="CJ131" s="304">
        <f>IFERROR(VLOOKUP($AM131,装备!$B:$Q,6,0),0)</f>
        <v>0</v>
      </c>
      <c r="CK131" s="304">
        <f>IFERROR(VLOOKUP($AM131,装备!$B:$Q,7,0),0)</f>
        <v>0</v>
      </c>
      <c r="CL131" s="304">
        <f>IFERROR(VLOOKUP($AM131,装备!$B:$Q,8,0),0)</f>
        <v>0</v>
      </c>
      <c r="CM131" s="304">
        <f>IFERROR(VLOOKUP($AM131,装备!$B:$Q,9,0),0)</f>
        <v>0</v>
      </c>
      <c r="CN131" s="304">
        <f>IFERROR(VLOOKUP($AM131,装备!$B:$Q,10,0),0)</f>
        <v>0</v>
      </c>
      <c r="CO131" s="304">
        <f>IFERROR(VLOOKUP($AM131,装备!$B:$Q,11,0),0)</f>
        <v>0</v>
      </c>
      <c r="CP131" s="304">
        <f>IFERROR(VLOOKUP($AM131,装备!$B:$Q,12,0),0)</f>
        <v>0</v>
      </c>
      <c r="CQ131" s="304">
        <f>IFERROR(VLOOKUP($AM131,装备!$B:$Q,13,0),0)</f>
        <v>0</v>
      </c>
      <c r="CR131" s="304">
        <f>IFERROR(VLOOKUP($AM131,装备!$B:$Q,14,0),0)</f>
        <v>0</v>
      </c>
      <c r="CS131" s="304">
        <f>IFERROR(VLOOKUP($AM131,装备!$B:$Q,16,0),0)</f>
        <v>0</v>
      </c>
      <c r="CT131" s="304">
        <f>IFERROR(VLOOKUP($AM131,装备!$B:$Q,5,0),0)</f>
        <v>0</v>
      </c>
      <c r="CU131" s="304">
        <f>IFERROR(VLOOKUP(AN131,装备!$B:$C,2,0),0)</f>
        <v>0</v>
      </c>
      <c r="CV131" s="304">
        <f>IFERROR(VLOOKUP($AN131,装备!$B:$Q,5,0),0)</f>
        <v>0</v>
      </c>
      <c r="CW131" s="304">
        <f>IFERROR(VLOOKUP($AN131,装备!$B:$Q,6,0),0)</f>
        <v>0</v>
      </c>
      <c r="CX131" s="304">
        <f>IFERROR(VLOOKUP($AN131,装备!$B:$Q,7,0),0)</f>
        <v>0</v>
      </c>
      <c r="CY131" s="304">
        <f>IFERROR(VLOOKUP($AN131,装备!$B:$Q,8,0),0)</f>
        <v>0</v>
      </c>
      <c r="CZ131" s="304">
        <f>IFERROR(VLOOKUP($AN131,装备!$B:$Q,9,0),0)</f>
        <v>0</v>
      </c>
      <c r="DA131" s="304">
        <f>IFERROR(VLOOKUP($AN131,装备!$B:$Q,10,0),0)</f>
        <v>0</v>
      </c>
      <c r="DB131" s="304">
        <f>IFERROR(VLOOKUP($AN131,装备!$B:$Q,11,0),0)</f>
        <v>0</v>
      </c>
      <c r="DC131" s="304">
        <f>IFERROR(VLOOKUP($AN131,装备!$B:$Q,12,0),0)</f>
        <v>0</v>
      </c>
      <c r="DD131" s="304">
        <f>IFERROR(VLOOKUP($AN131,装备!$B:$Q,13,0),0)</f>
        <v>0</v>
      </c>
      <c r="DE131" s="304">
        <f>IFERROR(VLOOKUP($AN131,装备!$B:$Q,14,0),0)</f>
        <v>0</v>
      </c>
      <c r="DF131" s="304">
        <f>IFERROR(VLOOKUP($AN131,装备!$B:$Q,16,0),0)</f>
        <v>0</v>
      </c>
      <c r="DG131" s="304">
        <f>IFERROR(VLOOKUP($AN131,装备!$B:$Q,5,0),0)</f>
        <v>0</v>
      </c>
      <c r="DH131" s="304">
        <f>IFERROR(VLOOKUP(AO131,装备!$B:$C,2,0),0)</f>
        <v>0</v>
      </c>
      <c r="DI131" s="304">
        <f>IFERROR(VLOOKUP($AO131,装备!$B:$Q,5,0),0)</f>
        <v>0</v>
      </c>
      <c r="DJ131" s="304">
        <f>IFERROR(VLOOKUP($AO131,装备!$B:$Q,6,0),0)</f>
        <v>0</v>
      </c>
      <c r="DK131" s="304">
        <f>IFERROR(VLOOKUP($AO131,装备!$B:$Q,7,0),0)</f>
        <v>0</v>
      </c>
      <c r="DL131" s="304">
        <f>IFERROR(VLOOKUP($AO131,装备!$B:$Q,8,0),0)</f>
        <v>0</v>
      </c>
      <c r="DM131" s="304">
        <f>IFERROR(VLOOKUP($AO131,装备!$B:$Q,9,0),0)</f>
        <v>0</v>
      </c>
      <c r="DN131" s="304">
        <f>IFERROR(VLOOKUP($AO131,装备!$B:$Q,10,0),0)</f>
        <v>0</v>
      </c>
      <c r="DO131" s="304">
        <f>IFERROR(VLOOKUP($AO131,装备!$B:$Q,11,0),0)</f>
        <v>0</v>
      </c>
      <c r="DP131" s="304">
        <f>IFERROR(VLOOKUP($AO131,装备!$B:$Q,12,0),0)</f>
        <v>0</v>
      </c>
      <c r="DQ131" s="304">
        <f>IFERROR(VLOOKUP($AO131,装备!$B:$Q,13,0),0)</f>
        <v>0</v>
      </c>
      <c r="DR131" s="304">
        <f>IFERROR(VLOOKUP($AO131,装备!$B:$Q,14,0),0)</f>
        <v>0</v>
      </c>
      <c r="DS131" s="304">
        <f>IFERROR(VLOOKUP($AO131,装备!$B:$Q,16,0),0)</f>
        <v>0</v>
      </c>
      <c r="DT131" s="304">
        <f>IFERROR(VLOOKUP($AO131,装备!$B:$Q,5,0),0)</f>
        <v>0</v>
      </c>
    </row>
    <row r="132" spans="1:124" ht="40.5">
      <c r="A132" s="301">
        <f>改造舰娘!$A128</f>
        <v>11017511</v>
      </c>
      <c r="B132" s="354" t="s">
        <v>4044</v>
      </c>
      <c r="C132" s="323"/>
      <c r="D132" s="323">
        <f t="shared" si="1"/>
        <v>110</v>
      </c>
      <c r="E132" s="303">
        <f>改造舰娘!$C128</f>
        <v>4</v>
      </c>
      <c r="F132" s="304" t="str">
        <f>改造舰娘!$D128</f>
        <v>驱逐</v>
      </c>
      <c r="G132" s="304" t="str">
        <f>改造舰娘!$E128</f>
        <v>小型</v>
      </c>
      <c r="H132" s="304" t="str">
        <f>改造舰娘!$F128</f>
        <v>护卫舰</v>
      </c>
      <c r="I132" s="452">
        <f>改造舰娘!$AR128</f>
        <v>3</v>
      </c>
      <c r="J132" s="304" t="str">
        <f>改造舰娘!$G128</f>
        <v>英国</v>
      </c>
      <c r="K132" s="312">
        <f>改造舰娘!$H128+(BV132+CI132+CV132+DI132)*$C$2</f>
        <v>29</v>
      </c>
      <c r="L132" s="304">
        <f>改造舰娘!$I128</f>
        <v>-1</v>
      </c>
      <c r="M132" s="304">
        <f>改造舰娘!$J128</f>
        <v>2</v>
      </c>
      <c r="N132" s="518">
        <f>改造舰娘!$K128</f>
        <v>2</v>
      </c>
      <c r="O132" s="304">
        <f>改造舰娘!$L128+((CE132+CR132+DE132+DR132)*$C$2)</f>
        <v>20</v>
      </c>
      <c r="P132" s="304" t="str">
        <f>IF($C$2=1,(IF(ISERROR(FIND("超长",改造舰娘!$M128&amp;CC132&amp;CP132&amp;DC132&amp;DP132,1)),IF(ISERROR(FIND("长",改造舰娘!$M128&amp;CC132&amp;CP132&amp;DC132&amp;DP132,1)),IF(ISERROR(FIND("中",改造舰娘!$M128&amp;CC132&amp;CP132&amp;DC132&amp;DP132,1)),IF(ISERROR(FIND("短",改造舰娘!$M128&amp;CC132&amp;CP132&amp;DC132&amp;DP132,1)),IF(ISERROR(FIND("无",改造舰娘!$M128&amp;CC132&amp;CP132&amp;DC132&amp;DP132,1)),0,"无"),"短"),"中"),"长"),"超长")),改造舰娘!$M128)</f>
        <v>短</v>
      </c>
      <c r="Q132" s="303">
        <f>改造舰娘!$N128</f>
        <v>37</v>
      </c>
      <c r="R132" s="304">
        <f>(改造舰娘!$P128)+(改造舰娘!$Q128)*$C$3+((BW132+CJ132+CW132+DJ132)*$C$2)</f>
        <v>40</v>
      </c>
      <c r="S132" s="304">
        <f>(改造舰娘!$R128)+(改造舰娘!$S128)*$C$3+((BY132+CL132+CY132+DL132)*$C$2)</f>
        <v>87</v>
      </c>
      <c r="T132" s="304">
        <f>(改造舰娘!$T128)+(改造舰娘!$U128)*$C$3+((BX132+CK132+CX132+DK132)*$C$2)</f>
        <v>39</v>
      </c>
      <c r="U132" s="304">
        <f>(改造舰娘!$V128)+(改造舰娘!$W128)*$C$3+((CG132+CT132+DG132+DT132)*$C$2)</f>
        <v>57</v>
      </c>
      <c r="V132" s="305">
        <f>INT((((改造舰娘!$Y128)-(改造舰娘!$X128))*(((IF(D132=0,C132,D132))-1)/99))+改造舰娘!$X128)+((CB132+CO132+DB132+DO132)*$C$2)</f>
        <v>93</v>
      </c>
      <c r="W132" s="304">
        <f>INT((((改造舰娘!$AA128)-(改造舰娘!$Z128))*(((IF(D132=0,C132,D132))-1)/99))+改造舰娘!$Z128)+((CD132+CQ132+DD132+DQ132)*$C$2)</f>
        <v>92</v>
      </c>
      <c r="X132" s="304">
        <f>INT((((改造舰娘!$AC128)-(改造舰娘!$AB128))*(((IF(D132=0,C132,D132))-1)/99))+改造舰娘!$AB128)+((CA132+CN132+DA132+DN132)*$C$2)</f>
        <v>37</v>
      </c>
      <c r="Y132" s="303">
        <f>INT((((改造舰娘!$AE128)-(改造舰娘!$AD128))*(((IF(D132=0,C132,D132))-1)/99))+改造舰娘!$AD128)+((BZ132+CM132+CZ132+DM132)*$C$2)</f>
        <v>89</v>
      </c>
      <c r="Z132" s="474" t="str">
        <f>IF(改造舰娘!$AF128=0,"",改造舰娘!$AF128)</f>
        <v/>
      </c>
      <c r="AA132" s="304" t="str">
        <f>IF(改造舰娘!$AG128="","",改造舰娘!$AG128)</f>
        <v/>
      </c>
      <c r="AB132" s="304" t="str">
        <f>IF(改造舰娘!$AH128="","",改造舰娘!$AH128)</f>
        <v/>
      </c>
      <c r="AC132" s="304" t="str">
        <f>IF(改造舰娘!$AI128="","",改造舰娘!$AI128)</f>
        <v/>
      </c>
      <c r="AD132" s="304">
        <f>IF(改造舰娘!$AJ128="","",改造舰娘!$AJ128)</f>
        <v>0</v>
      </c>
      <c r="AE132" s="305">
        <f>IF(改造舰娘!$AK128="","",改造舰娘!$AK128)</f>
        <v>0</v>
      </c>
      <c r="AF132" s="304" t="str">
        <f>IF(改造舰娘!$AL128="","",改造舰娘!$AL128)</f>
        <v/>
      </c>
      <c r="AG132" s="304" t="str">
        <f>IF(改造舰娘!$AM128="","",改造舰娘!$AM128)</f>
        <v/>
      </c>
      <c r="AH132" s="304" t="str">
        <f>IF(改造舰娘!$AN128="","",改造舰娘!$AN128)</f>
        <v/>
      </c>
      <c r="AI132" s="304" t="str">
        <f>IF(改造舰娘!$AO128="","",改造舰娘!$AO128)</f>
        <v/>
      </c>
      <c r="AJ132" s="304" t="str">
        <f>IF(改造舰娘!$AP128="","",改造舰娘!$AP128)</f>
        <v/>
      </c>
      <c r="AK132" s="303" t="str">
        <f>IF(改造舰娘!$AQ128="","",改造舰娘!$AQ128)</f>
        <v/>
      </c>
      <c r="AL132" s="306" t="str">
        <f>IF(改造舰娘!$AS128="","",改造舰娘!$AS128)</f>
        <v>改良型深弹投射器</v>
      </c>
      <c r="AM132" s="306" t="str">
        <f>IF(改造舰娘!$AT128="","",改造舰娘!$AT128)</f>
        <v>改良型声纳</v>
      </c>
      <c r="AN132" s="306" t="str">
        <f>IF(改造舰娘!$AU128="","",改造舰娘!$AU128)</f>
        <v/>
      </c>
      <c r="AO132" s="306" t="str">
        <f>IF(改造舰娘!$AV128="","",改造舰娘!$AV128)</f>
        <v/>
      </c>
      <c r="AP132" s="307" t="str">
        <f>IF(改造舰娘!$AW128="","",改造舰娘!$AW128)</f>
        <v>编队鱼雷战(3级)：队伍中驱逐舰数量大于等于3时，增加自身25点鱼雷值；鱼雷战阶段，命中中型或大型船时有50%概率造成20点额外固定伤害</v>
      </c>
      <c r="AQ132" s="308" t="str">
        <f>IF(改造舰娘!$AX128="","",改造舰娘!$AX128)</f>
        <v/>
      </c>
      <c r="AR132" s="304">
        <f>IF(改造舰娘!$AY128="","",改造舰娘!$AY128)</f>
        <v>15</v>
      </c>
      <c r="AS132" s="304">
        <f>IF(改造舰娘!$AZ128="","",改造舰娘!$AZ128)</f>
        <v>25</v>
      </c>
      <c r="AT132" s="304">
        <f>IF(改造舰娘!$BA128="","",改造舰娘!$BA128)</f>
        <v>0.48</v>
      </c>
      <c r="AU132" s="304">
        <f>IF(改造舰娘!$BB128="","",改造舰娘!$BB128)</f>
        <v>0.9</v>
      </c>
      <c r="AV132" s="305">
        <f>IF((改造舰娘!$BG128+改造舰娘!$BK128*$C$4)=0,"",(改造舰娘!$BG128+改造舰娘!$BK128*$C$4))</f>
        <v>4</v>
      </c>
      <c r="AW132" s="304">
        <f>IF((改造舰娘!$BH128+改造舰娘!$BL128*$C$4)=0,"",(改造舰娘!$BH128+改造舰娘!$BL128*$C$4))</f>
        <v>11</v>
      </c>
      <c r="AX132" s="304">
        <f>IF((改造舰娘!$BI128+改造舰娘!$BM128*$C$4)=0,"",(改造舰娘!$BI128+改造舰娘!$BM128*$C$4))</f>
        <v>8</v>
      </c>
      <c r="AY132" s="303">
        <f>IF((改造舰娘!$BJ128+改造舰娘!$BN128*$C$4)=0,"",(改造舰娘!$BJ128+改造舰娘!$BN128*$C$4))</f>
        <v>3</v>
      </c>
      <c r="AZ132" s="500">
        <f>IF(改造舰娘!BC128="","",改造舰娘!BC128)</f>
        <v>3</v>
      </c>
      <c r="BA132" s="500">
        <f>IF(改造舰娘!BD128="","",改造舰娘!BD128)</f>
        <v>32</v>
      </c>
      <c r="BB132" s="500">
        <f>IF(改造舰娘!BE128="","",改造舰娘!BE128)</f>
        <v>14</v>
      </c>
      <c r="BC132" s="498">
        <f>IF(改造舰娘!BF128="","",改造舰娘!BF128)</f>
        <v>0</v>
      </c>
      <c r="BD132" s="125" t="s">
        <v>1527</v>
      </c>
      <c r="BE132" s="339" t="b">
        <f>IF(改造舰娘!$BP128="","")</f>
        <v>0</v>
      </c>
      <c r="BF132" s="306" t="b">
        <f>IF(改造舰娘!$BQ128="","")</f>
        <v>0</v>
      </c>
      <c r="BG132" s="329" t="str">
        <f>IF(改造舰娘!$BR128="","")</f>
        <v/>
      </c>
      <c r="BH132" s="340" t="str">
        <f>IF(改造舰娘!$BS128="","")</f>
        <v/>
      </c>
      <c r="BU132" s="304">
        <f>IFERROR(VLOOKUP(AL132,装备!$B:$C,2,0),0)</f>
        <v>4</v>
      </c>
      <c r="BV132" s="304">
        <f>IFERROR(VLOOKUP($AL132,装备!$B:$Q,5,0),0)</f>
        <v>0</v>
      </c>
      <c r="BW132" s="304">
        <f>IFERROR(VLOOKUP($AL132,装备!$B:$Q,6,0),0)</f>
        <v>0</v>
      </c>
      <c r="BX132" s="304">
        <f>IFERROR(VLOOKUP($AL132,装备!$B:$Q,7,0),0)</f>
        <v>0</v>
      </c>
      <c r="BY132" s="304">
        <f>IFERROR(VLOOKUP($AL132,装备!$B:$Q,8,0),0)</f>
        <v>0</v>
      </c>
      <c r="BZ132" s="304">
        <f>IFERROR(VLOOKUP($AL132,装备!$B:$Q,9,0),0)</f>
        <v>8</v>
      </c>
      <c r="CA132" s="304">
        <f>IFERROR(VLOOKUP($AL132,装备!$B:$Q,10,0),0)</f>
        <v>0</v>
      </c>
      <c r="CB132" s="304">
        <f>IFERROR(VLOOKUP($AL132,装备!$B:$Q,11,0),0)</f>
        <v>0</v>
      </c>
      <c r="CC132" s="304" t="str">
        <f>IFERROR(VLOOKUP($AL132,装备!$B:$Q,12,0),0)</f>
        <v>短</v>
      </c>
      <c r="CD132" s="304">
        <f>IFERROR(VLOOKUP($AL132,装备!$B:$Q,13,0),0)</f>
        <v>0</v>
      </c>
      <c r="CE132" s="304">
        <f>IFERROR(VLOOKUP($AL132,装备!$B:$Q,14,0),0)</f>
        <v>0</v>
      </c>
      <c r="CF132" s="304">
        <f>IFERROR(VLOOKUP($AL132,装备!$B:$Q,16,0),0)</f>
        <v>0</v>
      </c>
      <c r="CG132" s="304">
        <f>IFERROR(VLOOKUP($AL132,装备!$B:$Q,5,0),0)</f>
        <v>0</v>
      </c>
      <c r="CH132" s="304">
        <f>IFERROR(VLOOKUP(AM132,装备!$B:$C,2,0),0)</f>
        <v>4</v>
      </c>
      <c r="CI132" s="304">
        <f>IFERROR(VLOOKUP($AM132,装备!$B:$Q,5,0),0)</f>
        <v>0</v>
      </c>
      <c r="CJ132" s="304">
        <f>IFERROR(VLOOKUP($AM132,装备!$B:$Q,6,0),0)</f>
        <v>0</v>
      </c>
      <c r="CK132" s="304">
        <f>IFERROR(VLOOKUP($AM132,装备!$B:$Q,7,0),0)</f>
        <v>0</v>
      </c>
      <c r="CL132" s="304">
        <f>IFERROR(VLOOKUP($AM132,装备!$B:$Q,8,0),0)</f>
        <v>0</v>
      </c>
      <c r="CM132" s="304">
        <f>IFERROR(VLOOKUP($AM132,装备!$B:$Q,9,0),0)</f>
        <v>10</v>
      </c>
      <c r="CN132" s="304">
        <f>IFERROR(VLOOKUP($AM132,装备!$B:$Q,10,0),0)</f>
        <v>0</v>
      </c>
      <c r="CO132" s="304">
        <f>IFERROR(VLOOKUP($AM132,装备!$B:$Q,11,0),0)</f>
        <v>2</v>
      </c>
      <c r="CP132" s="304" t="str">
        <f>IFERROR(VLOOKUP($AM132,装备!$B:$Q,12,0),0)</f>
        <v>无</v>
      </c>
      <c r="CQ132" s="304">
        <f>IFERROR(VLOOKUP($AM132,装备!$B:$Q,13,0),0)</f>
        <v>0</v>
      </c>
      <c r="CR132" s="304">
        <f>IFERROR(VLOOKUP($AM132,装备!$B:$Q,14,0),0)</f>
        <v>0</v>
      </c>
      <c r="CS132" s="304">
        <f>IFERROR(VLOOKUP($AM132,装备!$B:$Q,16,0),0)</f>
        <v>0</v>
      </c>
      <c r="CT132" s="304">
        <f>IFERROR(VLOOKUP($AM132,装备!$B:$Q,5,0),0)</f>
        <v>0</v>
      </c>
      <c r="CU132" s="304">
        <f>IFERROR(VLOOKUP(AN132,装备!$B:$C,2,0),0)</f>
        <v>0</v>
      </c>
      <c r="CV132" s="304">
        <f>IFERROR(VLOOKUP($AN132,装备!$B:$Q,5,0),0)</f>
        <v>0</v>
      </c>
      <c r="CW132" s="304">
        <f>IFERROR(VLOOKUP($AN132,装备!$B:$Q,6,0),0)</f>
        <v>0</v>
      </c>
      <c r="CX132" s="304">
        <f>IFERROR(VLOOKUP($AN132,装备!$B:$Q,7,0),0)</f>
        <v>0</v>
      </c>
      <c r="CY132" s="304">
        <f>IFERROR(VLOOKUP($AN132,装备!$B:$Q,8,0),0)</f>
        <v>0</v>
      </c>
      <c r="CZ132" s="304">
        <f>IFERROR(VLOOKUP($AN132,装备!$B:$Q,9,0),0)</f>
        <v>0</v>
      </c>
      <c r="DA132" s="304">
        <f>IFERROR(VLOOKUP($AN132,装备!$B:$Q,10,0),0)</f>
        <v>0</v>
      </c>
      <c r="DB132" s="304">
        <f>IFERROR(VLOOKUP($AN132,装备!$B:$Q,11,0),0)</f>
        <v>0</v>
      </c>
      <c r="DC132" s="304">
        <f>IFERROR(VLOOKUP($AN132,装备!$B:$Q,12,0),0)</f>
        <v>0</v>
      </c>
      <c r="DD132" s="304">
        <f>IFERROR(VLOOKUP($AN132,装备!$B:$Q,13,0),0)</f>
        <v>0</v>
      </c>
      <c r="DE132" s="304">
        <f>IFERROR(VLOOKUP($AN132,装备!$B:$Q,14,0),0)</f>
        <v>0</v>
      </c>
      <c r="DF132" s="304">
        <f>IFERROR(VLOOKUP($AN132,装备!$B:$Q,16,0),0)</f>
        <v>0</v>
      </c>
      <c r="DG132" s="304">
        <f>IFERROR(VLOOKUP($AN132,装备!$B:$Q,5,0),0)</f>
        <v>0</v>
      </c>
      <c r="DH132" s="304">
        <f>IFERROR(VLOOKUP(AO132,装备!$B:$C,2,0),0)</f>
        <v>0</v>
      </c>
      <c r="DI132" s="304">
        <f>IFERROR(VLOOKUP($AO132,装备!$B:$Q,5,0),0)</f>
        <v>0</v>
      </c>
      <c r="DJ132" s="304">
        <f>IFERROR(VLOOKUP($AO132,装备!$B:$Q,6,0),0)</f>
        <v>0</v>
      </c>
      <c r="DK132" s="304">
        <f>IFERROR(VLOOKUP($AO132,装备!$B:$Q,7,0),0)</f>
        <v>0</v>
      </c>
      <c r="DL132" s="304">
        <f>IFERROR(VLOOKUP($AO132,装备!$B:$Q,8,0),0)</f>
        <v>0</v>
      </c>
      <c r="DM132" s="304">
        <f>IFERROR(VLOOKUP($AO132,装备!$B:$Q,9,0),0)</f>
        <v>0</v>
      </c>
      <c r="DN132" s="304">
        <f>IFERROR(VLOOKUP($AO132,装备!$B:$Q,10,0),0)</f>
        <v>0</v>
      </c>
      <c r="DO132" s="304">
        <f>IFERROR(VLOOKUP($AO132,装备!$B:$Q,11,0),0)</f>
        <v>0</v>
      </c>
      <c r="DP132" s="304">
        <f>IFERROR(VLOOKUP($AO132,装备!$B:$Q,12,0),0)</f>
        <v>0</v>
      </c>
      <c r="DQ132" s="304">
        <f>IFERROR(VLOOKUP($AO132,装备!$B:$Q,13,0),0)</f>
        <v>0</v>
      </c>
      <c r="DR132" s="304">
        <f>IFERROR(VLOOKUP($AO132,装备!$B:$Q,14,0),0)</f>
        <v>0</v>
      </c>
      <c r="DS132" s="304">
        <f>IFERROR(VLOOKUP($AO132,装备!$B:$Q,16,0),0)</f>
        <v>0</v>
      </c>
      <c r="DT132" s="304">
        <f>IFERROR(VLOOKUP($AO132,装备!$B:$Q,5,0),0)</f>
        <v>0</v>
      </c>
    </row>
    <row r="133" spans="1:124" ht="27">
      <c r="A133" s="301">
        <f>改造舰娘!$A129</f>
        <v>11017811</v>
      </c>
      <c r="B133" s="354" t="s">
        <v>1043</v>
      </c>
      <c r="C133" s="323"/>
      <c r="D133" s="323">
        <f t="shared" si="1"/>
        <v>110</v>
      </c>
      <c r="E133" s="303">
        <f>改造舰娘!$C129</f>
        <v>3</v>
      </c>
      <c r="F133" s="304" t="str">
        <f>改造舰娘!$D129</f>
        <v>驱逐</v>
      </c>
      <c r="G133" s="304" t="str">
        <f>改造舰娘!$E129</f>
        <v>小型</v>
      </c>
      <c r="H133" s="304" t="str">
        <f>改造舰娘!$F129</f>
        <v>护卫舰</v>
      </c>
      <c r="I133" s="452">
        <f>改造舰娘!$AR129</f>
        <v>3</v>
      </c>
      <c r="J133" s="304" t="str">
        <f>改造舰娘!$G129</f>
        <v>美国</v>
      </c>
      <c r="K133" s="312">
        <f>改造舰娘!$H129+(BV133+CI133+CV133+DI133)*$C$2</f>
        <v>32</v>
      </c>
      <c r="L133" s="304">
        <f>改造舰娘!$I129</f>
        <v>0</v>
      </c>
      <c r="M133" s="304">
        <f>改造舰娘!$J129</f>
        <v>3</v>
      </c>
      <c r="N133" s="518">
        <f>改造舰娘!$K129</f>
        <v>3</v>
      </c>
      <c r="O133" s="304">
        <f>改造舰娘!$L129+((CE133+CR133+DE133+DR133)*$C$2)</f>
        <v>35</v>
      </c>
      <c r="P133" s="304" t="str">
        <f>IF($C$2=1,(IF(ISERROR(FIND("超长",改造舰娘!$M129&amp;CC133&amp;CP133&amp;DC133&amp;DP133,1)),IF(ISERROR(FIND("长",改造舰娘!$M129&amp;CC133&amp;CP133&amp;DC133&amp;DP133,1)),IF(ISERROR(FIND("中",改造舰娘!$M129&amp;CC133&amp;CP133&amp;DC133&amp;DP133,1)),IF(ISERROR(FIND("短",改造舰娘!$M129&amp;CC133&amp;CP133&amp;DC133&amp;DP133,1)),IF(ISERROR(FIND("无",改造舰娘!$M129&amp;CC133&amp;CP133&amp;DC133&amp;DP133,1)),0,"无"),"短"),"中"),"长"),"超长")),改造舰娘!$M129)</f>
        <v>短</v>
      </c>
      <c r="Q133" s="303">
        <f>改造舰娘!$N129</f>
        <v>37</v>
      </c>
      <c r="R133" s="304">
        <f>(改造舰娘!$P129)+(改造舰娘!$Q129)*$C$3+((BW133+CJ133+CW133+DJ133)*$C$2)</f>
        <v>41</v>
      </c>
      <c r="S133" s="304">
        <f>(改造舰娘!$R129)+(改造舰娘!$S129)*$C$3+((BY133+CL133+CY133+DL133)*$C$2)</f>
        <v>83</v>
      </c>
      <c r="T133" s="304">
        <f>(改造舰娘!$T129)+(改造舰娘!$U129)*$C$3+((BX133+CK133+CX133+DK133)*$C$2)</f>
        <v>39</v>
      </c>
      <c r="U133" s="304">
        <f>(改造舰娘!$V129)+(改造舰娘!$W129)*$C$3+((CG133+CT133+DG133+DT133)*$C$2)</f>
        <v>80</v>
      </c>
      <c r="V133" s="305">
        <f>INT((((改造舰娘!$Y129)-(改造舰娘!$X129))*(((IF(D133=0,C133,D133))-1)/99))+改造舰娘!$X129)+((CB133+CO133+DB133+DO133)*$C$2)</f>
        <v>92</v>
      </c>
      <c r="W133" s="304">
        <f>INT((((改造舰娘!$AA129)-(改造舰娘!$Z129))*(((IF(D133=0,C133,D133))-1)/99))+改造舰娘!$Z129)+((CD133+CQ133+DD133+DQ133)*$C$2)</f>
        <v>91</v>
      </c>
      <c r="X133" s="304">
        <f>INT((((改造舰娘!$AC129)-(改造舰娘!$AB129))*(((IF(D133=0,C133,D133))-1)/99))+改造舰娘!$AB129)+((CA133+CN133+DA133+DN133)*$C$2)</f>
        <v>43</v>
      </c>
      <c r="Y133" s="303">
        <f>INT((((改造舰娘!$AE129)-(改造舰娘!$AD129))*(((IF(D133=0,C133,D133))-1)/99))+改造舰娘!$AD129)+((BZ133+CM133+CZ133+DM133)*$C$2)</f>
        <v>115</v>
      </c>
      <c r="Z133" s="474" t="str">
        <f>IF(改造舰娘!$AF129=0,"",改造舰娘!$AF129)</f>
        <v/>
      </c>
      <c r="AA133" s="304" t="str">
        <f>IF(改造舰娘!$AG129="","",改造舰娘!$AG129)</f>
        <v/>
      </c>
      <c r="AB133" s="304" t="str">
        <f>IF(改造舰娘!$AH129="","",改造舰娘!$AH129)</f>
        <v/>
      </c>
      <c r="AC133" s="304" t="str">
        <f>IF(改造舰娘!$AI129="","",改造舰娘!$AI129)</f>
        <v/>
      </c>
      <c r="AD133" s="304">
        <f>IF(改造舰娘!$AJ129="","",改造舰娘!$AJ129)</f>
        <v>0</v>
      </c>
      <c r="AE133" s="305">
        <f>IF(改造舰娘!$AK129="","",改造舰娘!$AK129)</f>
        <v>0</v>
      </c>
      <c r="AF133" s="304" t="str">
        <f>IF(改造舰娘!$AL129="","",改造舰娘!$AL129)</f>
        <v/>
      </c>
      <c r="AG133" s="304" t="str">
        <f>IF(改造舰娘!$AM129="","",改造舰娘!$AM129)</f>
        <v/>
      </c>
      <c r="AH133" s="304" t="str">
        <f>IF(改造舰娘!$AN129="","",改造舰娘!$AN129)</f>
        <v/>
      </c>
      <c r="AI133" s="304" t="str">
        <f>IF(改造舰娘!$AO129="","",改造舰娘!$AO129)</f>
        <v/>
      </c>
      <c r="AJ133" s="304" t="str">
        <f>IF(改造舰娘!$AP129="","",改造舰娘!$AP129)</f>
        <v/>
      </c>
      <c r="AK133" s="303" t="str">
        <f>IF(改造舰娘!$AQ129="","",改造舰娘!$AQ129)</f>
        <v/>
      </c>
      <c r="AL133" s="306" t="str">
        <f>IF(改造舰娘!$AS129="","",改造舰娘!$AS129)</f>
        <v>U国双联3英寸防空炮</v>
      </c>
      <c r="AM133" s="306" t="str">
        <f>IF(改造舰娘!$AT129="","",改造舰娘!$AT129)</f>
        <v>改良型火控雷达</v>
      </c>
      <c r="AN133" s="306" t="str">
        <f>IF(改造舰娘!$AU129="","",改造舰娘!$AU129)</f>
        <v/>
      </c>
      <c r="AO133" s="306" t="str">
        <f>IF(改造舰娘!$AV129="","",改造舰娘!$AV129)</f>
        <v/>
      </c>
      <c r="AP133" s="307" t="str">
        <f>IF(改造舰娘!$AW129="","",改造舰娘!$AW129)</f>
        <v>守护英雄之人(3级)：战斗中，自身火力、装甲-10、回避-5，旗舰对空、装甲+30、回避+15。(自身旗舰无效）</v>
      </c>
      <c r="AQ133" s="308" t="str">
        <f>IF(改造舰娘!$AX129="","",改造舰娘!$AX129)</f>
        <v/>
      </c>
      <c r="AR133" s="304">
        <f>IF(改造舰娘!$AY129="","",改造舰娘!$AY129)</f>
        <v>15</v>
      </c>
      <c r="AS133" s="304">
        <f>IF(改造舰娘!$AZ129="","",改造舰娘!$AZ129)</f>
        <v>25</v>
      </c>
      <c r="AT133" s="304">
        <f>IF(改造舰娘!$BA129="","",改造舰娘!$BA129)</f>
        <v>0.48</v>
      </c>
      <c r="AU133" s="304">
        <f>IF(改造舰娘!$BB129="","",改造舰娘!$BB129)</f>
        <v>0.9</v>
      </c>
      <c r="AV133" s="305">
        <f>IF((改造舰娘!$BG129+改造舰娘!$BK129*$C$4)=0,"",(改造舰娘!$BG129+改造舰娘!$BK129*$C$4))</f>
        <v>4</v>
      </c>
      <c r="AW133" s="304">
        <f>IF((改造舰娘!$BH129+改造舰娘!$BL129*$C$4)=0,"",(改造舰娘!$BH129+改造舰娘!$BL129*$C$4))</f>
        <v>13</v>
      </c>
      <c r="AX133" s="304">
        <f>IF((改造舰娘!$BI129+改造舰娘!$BM129*$C$4)=0,"",(改造舰娘!$BI129+改造舰娘!$BM129*$C$4))</f>
        <v>32</v>
      </c>
      <c r="AY133" s="303">
        <f>IF((改造舰娘!$BJ129+改造舰娘!$BN129*$C$4)=0,"",(改造舰娘!$BJ129+改造舰娘!$BN129*$C$4))</f>
        <v>27</v>
      </c>
      <c r="AZ133" s="500">
        <f>IF(改造舰娘!BC129="","",改造舰娘!BC129)</f>
        <v>0</v>
      </c>
      <c r="BA133" s="500">
        <f>IF(改造舰娘!BD129="","",改造舰娘!BD129)</f>
        <v>28</v>
      </c>
      <c r="BB133" s="500">
        <f>IF(改造舰娘!BE129="","",改造舰娘!BE129)</f>
        <v>14</v>
      </c>
      <c r="BC133" s="498">
        <f>IF(改造舰娘!BF129="","",改造舰娘!BF129)</f>
        <v>20</v>
      </c>
      <c r="BD133" s="125" t="s">
        <v>1529</v>
      </c>
      <c r="BE133" s="339" t="b">
        <f>IF(改造舰娘!$BP129="","")</f>
        <v>0</v>
      </c>
      <c r="BF133" s="306" t="b">
        <f>IF(改造舰娘!$BQ129="","")</f>
        <v>0</v>
      </c>
      <c r="BG133" s="329" t="str">
        <f>IF(改造舰娘!$BR129="","")</f>
        <v/>
      </c>
      <c r="BH133" s="340" t="str">
        <f>IF(改造舰娘!$BS129="","")</f>
        <v/>
      </c>
      <c r="BU133" s="304">
        <f>IFERROR(VLOOKUP(AL133,装备!$B:$C,2,0),0)</f>
        <v>5</v>
      </c>
      <c r="BV133" s="304">
        <f>IFERROR(VLOOKUP($AL133,装备!$B:$Q,5,0),0)</f>
        <v>0</v>
      </c>
      <c r="BW133" s="304">
        <f>IFERROR(VLOOKUP($AL133,装备!$B:$Q,6,0),0)</f>
        <v>2</v>
      </c>
      <c r="BX133" s="304">
        <f>IFERROR(VLOOKUP($AL133,装备!$B:$Q,7,0),0)</f>
        <v>0</v>
      </c>
      <c r="BY133" s="304">
        <f>IFERROR(VLOOKUP($AL133,装备!$B:$Q,8,0),0)</f>
        <v>0</v>
      </c>
      <c r="BZ133" s="304">
        <f>IFERROR(VLOOKUP($AL133,装备!$B:$Q,9,0),0)</f>
        <v>0</v>
      </c>
      <c r="CA133" s="304">
        <f>IFERROR(VLOOKUP($AL133,装备!$B:$Q,10,0),0)</f>
        <v>0</v>
      </c>
      <c r="CB133" s="304">
        <f>IFERROR(VLOOKUP($AL133,装备!$B:$Q,11,0),0)</f>
        <v>2</v>
      </c>
      <c r="CC133" s="304" t="str">
        <f>IFERROR(VLOOKUP($AL133,装备!$B:$Q,12,0),0)</f>
        <v>短</v>
      </c>
      <c r="CD133" s="304">
        <f>IFERROR(VLOOKUP($AL133,装备!$B:$Q,13,0),0)</f>
        <v>0</v>
      </c>
      <c r="CE133" s="304">
        <f>IFERROR(VLOOKUP($AL133,装备!$B:$Q,14,0),0)</f>
        <v>0</v>
      </c>
      <c r="CF133" s="304">
        <f>IFERROR(VLOOKUP($AL133,装备!$B:$Q,16,0),0)</f>
        <v>12</v>
      </c>
      <c r="CG133" s="304">
        <f>IFERROR(VLOOKUP($AL133,装备!$B:$Q,5,0),0)</f>
        <v>0</v>
      </c>
      <c r="CH133" s="304">
        <f>IFERROR(VLOOKUP(AM133,装备!$B:$C,2,0),0)</f>
        <v>4</v>
      </c>
      <c r="CI133" s="304">
        <f>IFERROR(VLOOKUP($AM133,装备!$B:$Q,5,0),0)</f>
        <v>0</v>
      </c>
      <c r="CJ133" s="304">
        <f>IFERROR(VLOOKUP($AM133,装备!$B:$Q,6,0),0)</f>
        <v>0</v>
      </c>
      <c r="CK133" s="304">
        <f>IFERROR(VLOOKUP($AM133,装备!$B:$Q,7,0),0)</f>
        <v>0</v>
      </c>
      <c r="CL133" s="304">
        <f>IFERROR(VLOOKUP($AM133,装备!$B:$Q,8,0),0)</f>
        <v>0</v>
      </c>
      <c r="CM133" s="304">
        <f>IFERROR(VLOOKUP($AM133,装备!$B:$Q,9,0),0)</f>
        <v>0</v>
      </c>
      <c r="CN133" s="304">
        <f>IFERROR(VLOOKUP($AM133,装备!$B:$Q,10,0),0)</f>
        <v>0</v>
      </c>
      <c r="CO133" s="304">
        <f>IFERROR(VLOOKUP($AM133,装备!$B:$Q,11,0),0)</f>
        <v>6</v>
      </c>
      <c r="CP133" s="304" t="str">
        <f>IFERROR(VLOOKUP($AM133,装备!$B:$Q,12,0),0)</f>
        <v>无</v>
      </c>
      <c r="CQ133" s="304">
        <f>IFERROR(VLOOKUP($AM133,装备!$B:$Q,13,0),0)</f>
        <v>0</v>
      </c>
      <c r="CR133" s="304">
        <f>IFERROR(VLOOKUP($AM133,装备!$B:$Q,14,0),0)</f>
        <v>0</v>
      </c>
      <c r="CS133" s="304">
        <f>IFERROR(VLOOKUP($AM133,装备!$B:$Q,16,0),0)</f>
        <v>6</v>
      </c>
      <c r="CT133" s="304">
        <f>IFERROR(VLOOKUP($AM133,装备!$B:$Q,5,0),0)</f>
        <v>0</v>
      </c>
      <c r="CU133" s="304">
        <f>IFERROR(VLOOKUP(AN133,装备!$B:$C,2,0),0)</f>
        <v>0</v>
      </c>
      <c r="CV133" s="304">
        <f>IFERROR(VLOOKUP($AN133,装备!$B:$Q,5,0),0)</f>
        <v>0</v>
      </c>
      <c r="CW133" s="304">
        <f>IFERROR(VLOOKUP($AN133,装备!$B:$Q,6,0),0)</f>
        <v>0</v>
      </c>
      <c r="CX133" s="304">
        <f>IFERROR(VLOOKUP($AN133,装备!$B:$Q,7,0),0)</f>
        <v>0</v>
      </c>
      <c r="CY133" s="304">
        <f>IFERROR(VLOOKUP($AN133,装备!$B:$Q,8,0),0)</f>
        <v>0</v>
      </c>
      <c r="CZ133" s="304">
        <f>IFERROR(VLOOKUP($AN133,装备!$B:$Q,9,0),0)</f>
        <v>0</v>
      </c>
      <c r="DA133" s="304">
        <f>IFERROR(VLOOKUP($AN133,装备!$B:$Q,10,0),0)</f>
        <v>0</v>
      </c>
      <c r="DB133" s="304">
        <f>IFERROR(VLOOKUP($AN133,装备!$B:$Q,11,0),0)</f>
        <v>0</v>
      </c>
      <c r="DC133" s="304">
        <f>IFERROR(VLOOKUP($AN133,装备!$B:$Q,12,0),0)</f>
        <v>0</v>
      </c>
      <c r="DD133" s="304">
        <f>IFERROR(VLOOKUP($AN133,装备!$B:$Q,13,0),0)</f>
        <v>0</v>
      </c>
      <c r="DE133" s="304">
        <f>IFERROR(VLOOKUP($AN133,装备!$B:$Q,14,0),0)</f>
        <v>0</v>
      </c>
      <c r="DF133" s="304">
        <f>IFERROR(VLOOKUP($AN133,装备!$B:$Q,16,0),0)</f>
        <v>0</v>
      </c>
      <c r="DG133" s="304">
        <f>IFERROR(VLOOKUP($AN133,装备!$B:$Q,5,0),0)</f>
        <v>0</v>
      </c>
      <c r="DH133" s="304">
        <f>IFERROR(VLOOKUP(AO133,装备!$B:$C,2,0),0)</f>
        <v>0</v>
      </c>
      <c r="DI133" s="304">
        <f>IFERROR(VLOOKUP($AO133,装备!$B:$Q,5,0),0)</f>
        <v>0</v>
      </c>
      <c r="DJ133" s="304">
        <f>IFERROR(VLOOKUP($AO133,装备!$B:$Q,6,0),0)</f>
        <v>0</v>
      </c>
      <c r="DK133" s="304">
        <f>IFERROR(VLOOKUP($AO133,装备!$B:$Q,7,0),0)</f>
        <v>0</v>
      </c>
      <c r="DL133" s="304">
        <f>IFERROR(VLOOKUP($AO133,装备!$B:$Q,8,0),0)</f>
        <v>0</v>
      </c>
      <c r="DM133" s="304">
        <f>IFERROR(VLOOKUP($AO133,装备!$B:$Q,9,0),0)</f>
        <v>0</v>
      </c>
      <c r="DN133" s="304">
        <f>IFERROR(VLOOKUP($AO133,装备!$B:$Q,10,0),0)</f>
        <v>0</v>
      </c>
      <c r="DO133" s="304">
        <f>IFERROR(VLOOKUP($AO133,装备!$B:$Q,11,0),0)</f>
        <v>0</v>
      </c>
      <c r="DP133" s="304">
        <f>IFERROR(VLOOKUP($AO133,装备!$B:$Q,12,0),0)</f>
        <v>0</v>
      </c>
      <c r="DQ133" s="304">
        <f>IFERROR(VLOOKUP($AO133,装备!$B:$Q,13,0),0)</f>
        <v>0</v>
      </c>
      <c r="DR133" s="304">
        <f>IFERROR(VLOOKUP($AO133,装备!$B:$Q,14,0),0)</f>
        <v>0</v>
      </c>
      <c r="DS133" s="304">
        <f>IFERROR(VLOOKUP($AO133,装备!$B:$Q,16,0),0)</f>
        <v>0</v>
      </c>
      <c r="DT133" s="304">
        <f>IFERROR(VLOOKUP($AO133,装备!$B:$Q,5,0),0)</f>
        <v>0</v>
      </c>
    </row>
    <row r="134" spans="1:124" ht="27">
      <c r="A134" s="301">
        <f>改造舰娘!$A130</f>
        <v>11018111</v>
      </c>
      <c r="B134" s="354" t="s">
        <v>685</v>
      </c>
      <c r="C134" s="323"/>
      <c r="D134" s="323">
        <f t="shared" si="1"/>
        <v>110</v>
      </c>
      <c r="E134" s="303">
        <f>改造舰娘!$C130</f>
        <v>6</v>
      </c>
      <c r="F134" s="304" t="str">
        <f>改造舰娘!$D130</f>
        <v>驱逐</v>
      </c>
      <c r="G134" s="304" t="str">
        <f>改造舰娘!$E130</f>
        <v>小型</v>
      </c>
      <c r="H134" s="304" t="str">
        <f>改造舰娘!$F130</f>
        <v>护卫舰</v>
      </c>
      <c r="I134" s="452">
        <f>改造舰娘!$AR130</f>
        <v>3</v>
      </c>
      <c r="J134" s="304" t="str">
        <f>改造舰娘!$G130</f>
        <v>美国</v>
      </c>
      <c r="K134" s="312">
        <f>改造舰娘!$H130+(BV134+CI134+CV134+DI134)*$C$2</f>
        <v>32</v>
      </c>
      <c r="L134" s="304">
        <f>改造舰娘!$I130</f>
        <v>0</v>
      </c>
      <c r="M134" s="304">
        <f>改造舰娘!$J130</f>
        <v>2</v>
      </c>
      <c r="N134" s="518">
        <f>改造舰娘!$K130</f>
        <v>5</v>
      </c>
      <c r="O134" s="304">
        <f>改造舰娘!$L130+((CE134+CR134+DE134+DR134)*$C$2)</f>
        <v>10</v>
      </c>
      <c r="P134" s="304" t="str">
        <f>IF($C$2=1,(IF(ISERROR(FIND("超长",改造舰娘!$M130&amp;CC134&amp;CP134&amp;DC134&amp;DP134,1)),IF(ISERROR(FIND("长",改造舰娘!$M130&amp;CC134&amp;CP134&amp;DC134&amp;DP134,1)),IF(ISERROR(FIND("中",改造舰娘!$M130&amp;CC134&amp;CP134&amp;DC134&amp;DP134,1)),IF(ISERROR(FIND("短",改造舰娘!$M130&amp;CC134&amp;CP134&amp;DC134&amp;DP134,1)),IF(ISERROR(FIND("无",改造舰娘!$M130&amp;CC134&amp;CP134&amp;DC134&amp;DP134,1)),0,"无"),"短"),"中"),"长"),"超长")),改造舰娘!$M130)</f>
        <v>短</v>
      </c>
      <c r="Q134" s="303">
        <f>改造舰娘!$N130</f>
        <v>37</v>
      </c>
      <c r="R134" s="304">
        <f>(改造舰娘!$P130)+(改造舰娘!$Q130)*$C$3+((BW134+CJ134+CW134+DJ134)*$C$2)</f>
        <v>41</v>
      </c>
      <c r="S134" s="304">
        <f>(改造舰娘!$R130)+(改造舰娘!$S130)*$C$3+((BY134+CL134+CY134+DL134)*$C$2)</f>
        <v>85</v>
      </c>
      <c r="T134" s="304">
        <f>(改造舰娘!$T130)+(改造舰娘!$U130)*$C$3+((BX134+CK134+CX134+DK134)*$C$2)</f>
        <v>39</v>
      </c>
      <c r="U134" s="304">
        <f>(改造舰娘!$V130)+(改造舰娘!$W130)*$C$3+((CG134+CT134+DG134+DT134)*$C$2)</f>
        <v>75</v>
      </c>
      <c r="V134" s="305">
        <f>INT((((改造舰娘!$Y130)-(改造舰娘!$X130))*(((IF(D134=0,C134,D134))-1)/99))+改造舰娘!$X130)+((CB134+CO134+DB134+DO134)*$C$2)</f>
        <v>93</v>
      </c>
      <c r="W134" s="304">
        <f>INT((((改造舰娘!$AA130)-(改造舰娘!$Z130))*(((IF(D134=0,C134,D134))-1)/99))+改造舰娘!$Z130)+((CD134+CQ134+DD134+DQ134)*$C$2)</f>
        <v>91</v>
      </c>
      <c r="X134" s="304">
        <f>INT((((改造舰娘!$AC130)-(改造舰娘!$AB130))*(((IF(D134=0,C134,D134))-1)/99))+改造舰娘!$AB130)+((CA134+CN134+DA134+DN134)*$C$2)</f>
        <v>37</v>
      </c>
      <c r="Y134" s="303">
        <f>INT((((改造舰娘!$AE130)-(改造舰娘!$AD130))*(((IF(D134=0,C134,D134))-1)/99))+改造舰娘!$AD130)+((BZ134+CM134+CZ134+DM134)*$C$2)</f>
        <v>84</v>
      </c>
      <c r="Z134" s="474" t="str">
        <f>IF(改造舰娘!$AF130=0,"",改造舰娘!$AF130)</f>
        <v/>
      </c>
      <c r="AA134" s="304" t="str">
        <f>IF(改造舰娘!$AG130="","",改造舰娘!$AG130)</f>
        <v/>
      </c>
      <c r="AB134" s="304" t="str">
        <f>IF(改造舰娘!$AH130="","",改造舰娘!$AH130)</f>
        <v/>
      </c>
      <c r="AC134" s="304" t="str">
        <f>IF(改造舰娘!$AI130="","",改造舰娘!$AI130)</f>
        <v/>
      </c>
      <c r="AD134" s="304">
        <f>IF(改造舰娘!$AJ130="","",改造舰娘!$AJ130)</f>
        <v>0</v>
      </c>
      <c r="AE134" s="305">
        <f>IF(改造舰娘!$AK130="","",改造舰娘!$AK130)</f>
        <v>0</v>
      </c>
      <c r="AF134" s="304" t="str">
        <f>IF(改造舰娘!$AL130="","",改造舰娘!$AL130)</f>
        <v/>
      </c>
      <c r="AG134" s="304" t="str">
        <f>IF(改造舰娘!$AM130="","",改造舰娘!$AM130)</f>
        <v/>
      </c>
      <c r="AH134" s="304" t="str">
        <f>IF(改造舰娘!$AN130="","",改造舰娘!$AN130)</f>
        <v/>
      </c>
      <c r="AI134" s="304" t="str">
        <f>IF(改造舰娘!$AO130="","",改造舰娘!$AO130)</f>
        <v/>
      </c>
      <c r="AJ134" s="304" t="str">
        <f>IF(改造舰娘!$AP130="","",改造舰娘!$AP130)</f>
        <v/>
      </c>
      <c r="AK134" s="303" t="str">
        <f>IF(改造舰娘!$AQ130="","",改造舰娘!$AQ130)</f>
        <v/>
      </c>
      <c r="AL134" s="306" t="str">
        <f>IF(改造舰娘!$AS130="","",改造舰娘!$AS130)</f>
        <v>五联533毫米鱼雷（MK17）</v>
      </c>
      <c r="AM134" s="306" t="str">
        <f>IF(改造舰娘!$AT130="","",改造舰娘!$AT130)</f>
        <v>改良型火控雷达</v>
      </c>
      <c r="AN134" s="306" t="str">
        <f>IF(改造舰娘!$AU130="","",改造舰娘!$AU130)</f>
        <v/>
      </c>
      <c r="AO134" s="306" t="str">
        <f>IF(改造舰娘!$AV130="","",改造舰娘!$AV130)</f>
        <v/>
      </c>
      <c r="AP134" s="307" t="str">
        <f>IF(改造舰娘!$AW130="","",改造舰娘!$AW130)</f>
        <v>扫把星(3级)：这个技能并没有什么鸟用。</v>
      </c>
      <c r="AQ134" s="308" t="str">
        <f>IF(改造舰娘!$AX130="","",改造舰娘!$AX130)</f>
        <v>幸运的威利(3级)：提升自身对空和装甲30点，提升自己在炮击战阶段被航母攻击概率40%。</v>
      </c>
      <c r="AR134" s="304">
        <f>IF(改造舰娘!$AY130="","",改造舰娘!$AY130)</f>
        <v>15</v>
      </c>
      <c r="AS134" s="304">
        <f>IF(改造舰娘!$AZ130="","",改造舰娘!$AZ130)</f>
        <v>25</v>
      </c>
      <c r="AT134" s="304">
        <f>IF(改造舰娘!$BA130="","",改造舰娘!$BA130)</f>
        <v>0.48</v>
      </c>
      <c r="AU134" s="304">
        <f>IF(改造舰娘!$BB130="","",改造舰娘!$BB130)</f>
        <v>0.9</v>
      </c>
      <c r="AV134" s="305">
        <f>IF((改造舰娘!$BG130+改造舰娘!$BK130*$C$4)=0,"",(改造舰娘!$BG130+改造舰娘!$BK130*$C$4))</f>
        <v>8</v>
      </c>
      <c r="AW134" s="304">
        <f>IF((改造舰娘!$BH130+改造舰娘!$BL130*$C$4)=0,"",(改造舰娘!$BH130+改造舰娘!$BL130*$C$4))</f>
        <v>13</v>
      </c>
      <c r="AX134" s="304">
        <f>IF((改造舰娘!$BI130+改造舰娘!$BM130*$C$4)=0,"",(改造舰娘!$BI130+改造舰娘!$BM130*$C$4))</f>
        <v>35</v>
      </c>
      <c r="AY134" s="303">
        <f>IF((改造舰娘!$BJ130+改造舰娘!$BN130*$C$4)=0,"",(改造舰娘!$BJ130+改造舰娘!$BN130*$C$4))</f>
        <v>25</v>
      </c>
      <c r="AZ134" s="500">
        <f>IF(改造舰娘!BC130="","",改造舰娘!BC130)</f>
        <v>0</v>
      </c>
      <c r="BA134" s="500">
        <f>IF(改造舰娘!BD130="","",改造舰娘!BD130)</f>
        <v>30</v>
      </c>
      <c r="BB134" s="500">
        <f>IF(改造舰娘!BE130="","",改造舰娘!BE130)</f>
        <v>14</v>
      </c>
      <c r="BC134" s="498">
        <f>IF(改造舰娘!BF130="","",改造舰娘!BF130)</f>
        <v>15</v>
      </c>
      <c r="BD134" s="125" t="s">
        <v>1530</v>
      </c>
      <c r="BE134" s="339" t="b">
        <f>IF(改造舰娘!$BP130="","")</f>
        <v>0</v>
      </c>
      <c r="BF134" s="306" t="b">
        <f>IF(改造舰娘!$BQ130="","")</f>
        <v>0</v>
      </c>
      <c r="BG134" s="329" t="str">
        <f>IF(改造舰娘!$BR130="","")</f>
        <v/>
      </c>
      <c r="BH134" s="340" t="str">
        <f>IF(改造舰娘!$BS130="","")</f>
        <v/>
      </c>
      <c r="BU134" s="304">
        <f>IFERROR(VLOOKUP(AL134,装备!$B:$C,2,0),0)</f>
        <v>4</v>
      </c>
      <c r="BV134" s="304">
        <f>IFERROR(VLOOKUP($AL134,装备!$B:$Q,5,0),0)</f>
        <v>0</v>
      </c>
      <c r="BW134" s="304">
        <f>IFERROR(VLOOKUP($AL134,装备!$B:$Q,6,0),0)</f>
        <v>0</v>
      </c>
      <c r="BX134" s="304">
        <f>IFERROR(VLOOKUP($AL134,装备!$B:$Q,7,0),0)</f>
        <v>0</v>
      </c>
      <c r="BY134" s="304">
        <f>IFERROR(VLOOKUP($AL134,装备!$B:$Q,8,0),0)</f>
        <v>8</v>
      </c>
      <c r="BZ134" s="304">
        <f>IFERROR(VLOOKUP($AL134,装备!$B:$Q,9,0),0)</f>
        <v>0</v>
      </c>
      <c r="CA134" s="304">
        <f>IFERROR(VLOOKUP($AL134,装备!$B:$Q,10,0),0)</f>
        <v>0</v>
      </c>
      <c r="CB134" s="304">
        <f>IFERROR(VLOOKUP($AL134,装备!$B:$Q,11,0),0)</f>
        <v>2</v>
      </c>
      <c r="CC134" s="304" t="str">
        <f>IFERROR(VLOOKUP($AL134,装备!$B:$Q,12,0),0)</f>
        <v>无</v>
      </c>
      <c r="CD134" s="304">
        <f>IFERROR(VLOOKUP($AL134,装备!$B:$Q,13,0),0)</f>
        <v>0</v>
      </c>
      <c r="CE134" s="304">
        <f>IFERROR(VLOOKUP($AL134,装备!$B:$Q,14,0),0)</f>
        <v>0</v>
      </c>
      <c r="CF134" s="304">
        <f>IFERROR(VLOOKUP($AL134,装备!$B:$Q,16,0),0)</f>
        <v>0</v>
      </c>
      <c r="CG134" s="304">
        <f>IFERROR(VLOOKUP($AL134,装备!$B:$Q,5,0),0)</f>
        <v>0</v>
      </c>
      <c r="CH134" s="304">
        <f>IFERROR(VLOOKUP(AM134,装备!$B:$C,2,0),0)</f>
        <v>4</v>
      </c>
      <c r="CI134" s="304">
        <f>IFERROR(VLOOKUP($AM134,装备!$B:$Q,5,0),0)</f>
        <v>0</v>
      </c>
      <c r="CJ134" s="304">
        <f>IFERROR(VLOOKUP($AM134,装备!$B:$Q,6,0),0)</f>
        <v>0</v>
      </c>
      <c r="CK134" s="304">
        <f>IFERROR(VLOOKUP($AM134,装备!$B:$Q,7,0),0)</f>
        <v>0</v>
      </c>
      <c r="CL134" s="304">
        <f>IFERROR(VLOOKUP($AM134,装备!$B:$Q,8,0),0)</f>
        <v>0</v>
      </c>
      <c r="CM134" s="304">
        <f>IFERROR(VLOOKUP($AM134,装备!$B:$Q,9,0),0)</f>
        <v>0</v>
      </c>
      <c r="CN134" s="304">
        <f>IFERROR(VLOOKUP($AM134,装备!$B:$Q,10,0),0)</f>
        <v>0</v>
      </c>
      <c r="CO134" s="304">
        <f>IFERROR(VLOOKUP($AM134,装备!$B:$Q,11,0),0)</f>
        <v>6</v>
      </c>
      <c r="CP134" s="304" t="str">
        <f>IFERROR(VLOOKUP($AM134,装备!$B:$Q,12,0),0)</f>
        <v>无</v>
      </c>
      <c r="CQ134" s="304">
        <f>IFERROR(VLOOKUP($AM134,装备!$B:$Q,13,0),0)</f>
        <v>0</v>
      </c>
      <c r="CR134" s="304">
        <f>IFERROR(VLOOKUP($AM134,装备!$B:$Q,14,0),0)</f>
        <v>0</v>
      </c>
      <c r="CS134" s="304">
        <f>IFERROR(VLOOKUP($AM134,装备!$B:$Q,16,0),0)</f>
        <v>6</v>
      </c>
      <c r="CT134" s="304">
        <f>IFERROR(VLOOKUP($AM134,装备!$B:$Q,5,0),0)</f>
        <v>0</v>
      </c>
      <c r="CU134" s="304">
        <f>IFERROR(VLOOKUP(AN134,装备!$B:$C,2,0),0)</f>
        <v>0</v>
      </c>
      <c r="CV134" s="304">
        <f>IFERROR(VLOOKUP($AN134,装备!$B:$Q,5,0),0)</f>
        <v>0</v>
      </c>
      <c r="CW134" s="304">
        <f>IFERROR(VLOOKUP($AN134,装备!$B:$Q,6,0),0)</f>
        <v>0</v>
      </c>
      <c r="CX134" s="304">
        <f>IFERROR(VLOOKUP($AN134,装备!$B:$Q,7,0),0)</f>
        <v>0</v>
      </c>
      <c r="CY134" s="304">
        <f>IFERROR(VLOOKUP($AN134,装备!$B:$Q,8,0),0)</f>
        <v>0</v>
      </c>
      <c r="CZ134" s="304">
        <f>IFERROR(VLOOKUP($AN134,装备!$B:$Q,9,0),0)</f>
        <v>0</v>
      </c>
      <c r="DA134" s="304">
        <f>IFERROR(VLOOKUP($AN134,装备!$B:$Q,10,0),0)</f>
        <v>0</v>
      </c>
      <c r="DB134" s="304">
        <f>IFERROR(VLOOKUP($AN134,装备!$B:$Q,11,0),0)</f>
        <v>0</v>
      </c>
      <c r="DC134" s="304">
        <f>IFERROR(VLOOKUP($AN134,装备!$B:$Q,12,0),0)</f>
        <v>0</v>
      </c>
      <c r="DD134" s="304">
        <f>IFERROR(VLOOKUP($AN134,装备!$B:$Q,13,0),0)</f>
        <v>0</v>
      </c>
      <c r="DE134" s="304">
        <f>IFERROR(VLOOKUP($AN134,装备!$B:$Q,14,0),0)</f>
        <v>0</v>
      </c>
      <c r="DF134" s="304">
        <f>IFERROR(VLOOKUP($AN134,装备!$B:$Q,16,0),0)</f>
        <v>0</v>
      </c>
      <c r="DG134" s="304">
        <f>IFERROR(VLOOKUP($AN134,装备!$B:$Q,5,0),0)</f>
        <v>0</v>
      </c>
      <c r="DH134" s="304">
        <f>IFERROR(VLOOKUP(AO134,装备!$B:$C,2,0),0)</f>
        <v>0</v>
      </c>
      <c r="DI134" s="304">
        <f>IFERROR(VLOOKUP($AO134,装备!$B:$Q,5,0),0)</f>
        <v>0</v>
      </c>
      <c r="DJ134" s="304">
        <f>IFERROR(VLOOKUP($AO134,装备!$B:$Q,6,0),0)</f>
        <v>0</v>
      </c>
      <c r="DK134" s="304">
        <f>IFERROR(VLOOKUP($AO134,装备!$B:$Q,7,0),0)</f>
        <v>0</v>
      </c>
      <c r="DL134" s="304">
        <f>IFERROR(VLOOKUP($AO134,装备!$B:$Q,8,0),0)</f>
        <v>0</v>
      </c>
      <c r="DM134" s="304">
        <f>IFERROR(VLOOKUP($AO134,装备!$B:$Q,9,0),0)</f>
        <v>0</v>
      </c>
      <c r="DN134" s="304">
        <f>IFERROR(VLOOKUP($AO134,装备!$B:$Q,10,0),0)</f>
        <v>0</v>
      </c>
      <c r="DO134" s="304">
        <f>IFERROR(VLOOKUP($AO134,装备!$B:$Q,11,0),0)</f>
        <v>0</v>
      </c>
      <c r="DP134" s="304">
        <f>IFERROR(VLOOKUP($AO134,装备!$B:$Q,12,0),0)</f>
        <v>0</v>
      </c>
      <c r="DQ134" s="304">
        <f>IFERROR(VLOOKUP($AO134,装备!$B:$Q,13,0),0)</f>
        <v>0</v>
      </c>
      <c r="DR134" s="304">
        <f>IFERROR(VLOOKUP($AO134,装备!$B:$Q,14,0),0)</f>
        <v>0</v>
      </c>
      <c r="DS134" s="304">
        <f>IFERROR(VLOOKUP($AO134,装备!$B:$Q,16,0),0)</f>
        <v>0</v>
      </c>
      <c r="DT134" s="304">
        <f>IFERROR(VLOOKUP($AO134,装备!$B:$Q,5,0),0)</f>
        <v>0</v>
      </c>
    </row>
    <row r="135" spans="1:124" ht="27">
      <c r="A135" s="301">
        <f>改造舰娘!$A131</f>
        <v>11018211</v>
      </c>
      <c r="B135" s="354" t="s">
        <v>239</v>
      </c>
      <c r="C135" s="323"/>
      <c r="D135" s="323">
        <f t="shared" ref="D135:D183" si="2">$C$1</f>
        <v>110</v>
      </c>
      <c r="E135" s="303">
        <f>改造舰娘!$C131</f>
        <v>4</v>
      </c>
      <c r="F135" s="304" t="str">
        <f>改造舰娘!$D131</f>
        <v>驱逐</v>
      </c>
      <c r="G135" s="304" t="str">
        <f>改造舰娘!$E131</f>
        <v>小型</v>
      </c>
      <c r="H135" s="304" t="str">
        <f>改造舰娘!$F131</f>
        <v>护卫舰</v>
      </c>
      <c r="I135" s="452">
        <f>改造舰娘!$AR131</f>
        <v>3</v>
      </c>
      <c r="J135" s="304" t="str">
        <f>改造舰娘!$G131</f>
        <v>美国</v>
      </c>
      <c r="K135" s="312">
        <f>改造舰娘!$H131+(BV135+CI135+CV135+DI135)*$C$2</f>
        <v>33</v>
      </c>
      <c r="L135" s="304">
        <f>改造舰娘!$I131</f>
        <v>-1</v>
      </c>
      <c r="M135" s="304">
        <f>改造舰娘!$J131</f>
        <v>2</v>
      </c>
      <c r="N135" s="518">
        <f>改造舰娘!$K131</f>
        <v>2</v>
      </c>
      <c r="O135" s="304">
        <f>改造舰娘!$L131+((CE135+CR135+DE135+DR135)*$C$2)</f>
        <v>9</v>
      </c>
      <c r="P135" s="304" t="str">
        <f>IF($C$2=1,(IF(ISERROR(FIND("超长",改造舰娘!$M131&amp;CC135&amp;CP135&amp;DC135&amp;DP135,1)),IF(ISERROR(FIND("长",改造舰娘!$M131&amp;CC135&amp;CP135&amp;DC135&amp;DP135,1)),IF(ISERROR(FIND("中",改造舰娘!$M131&amp;CC135&amp;CP135&amp;DC135&amp;DP135,1)),IF(ISERROR(FIND("短",改造舰娘!$M131&amp;CC135&amp;CP135&amp;DC135&amp;DP135,1)),IF(ISERROR(FIND("无",改造舰娘!$M131&amp;CC135&amp;CP135&amp;DC135&amp;DP135,1)),0,"无"),"短"),"中"),"长"),"超长")),改造舰娘!$M131)</f>
        <v>短</v>
      </c>
      <c r="Q135" s="303">
        <f>改造舰娘!$N131</f>
        <v>38.5</v>
      </c>
      <c r="R135" s="304">
        <f>(改造舰娘!$P131)+(改造舰娘!$Q131)*$C$3+((BW135+CJ135+CW135+DJ135)*$C$2)</f>
        <v>49</v>
      </c>
      <c r="S135" s="304">
        <f>(改造舰娘!$R131)+(改造舰娘!$S131)*$C$3+((BY135+CL135+CY135+DL135)*$C$2)</f>
        <v>85</v>
      </c>
      <c r="T135" s="304">
        <f>(改造舰娘!$T131)+(改造舰娘!$U131)*$C$3+((BX135+CK135+CX135+DK135)*$C$2)</f>
        <v>40</v>
      </c>
      <c r="U135" s="304">
        <f>(改造舰娘!$V131)+(改造舰娘!$W131)*$C$3+((CG135+CT135+DG135+DT135)*$C$2)</f>
        <v>65</v>
      </c>
      <c r="V135" s="305">
        <f>INT((((改造舰娘!$Y131)-(改造舰娘!$X131))*(((IF(D135=0,C135,D135))-1)/99))+改造舰娘!$X131)+((CB135+CO135+DB135+DO135)*$C$2)</f>
        <v>93</v>
      </c>
      <c r="W135" s="304">
        <f>INT((((改造舰娘!$AA131)-(改造舰娘!$Z131))*(((IF(D135=0,C135,D135))-1)/99))+改造舰娘!$Z131)+((CD135+CQ135+DD135+DQ135)*$C$2)</f>
        <v>90</v>
      </c>
      <c r="X135" s="304">
        <f>INT((((改造舰娘!$AC131)-(改造舰娘!$AB131))*(((IF(D135=0,C135,D135))-1)/99))+改造舰娘!$AB131)+((CA135+CN135+DA135+DN135)*$C$2)</f>
        <v>37</v>
      </c>
      <c r="Y135" s="303">
        <f>INT((((改造舰娘!$AE131)-(改造舰娘!$AD131))*(((IF(D135=0,C135,D135))-1)/99))+改造舰娘!$AD131)+((BZ135+CM135+CZ135+DM135)*$C$2)</f>
        <v>79</v>
      </c>
      <c r="Z135" s="474" t="str">
        <f>IF(改造舰娘!$AF131=0,"",改造舰娘!$AF131)</f>
        <v/>
      </c>
      <c r="AA135" s="304" t="str">
        <f>IF(改造舰娘!$AG131="","",改造舰娘!$AG131)</f>
        <v/>
      </c>
      <c r="AB135" s="304" t="str">
        <f>IF(改造舰娘!$AH131="","",改造舰娘!$AH131)</f>
        <v/>
      </c>
      <c r="AC135" s="304" t="str">
        <f>IF(改造舰娘!$AI131="","",改造舰娘!$AI131)</f>
        <v/>
      </c>
      <c r="AD135" s="304">
        <f>IF(改造舰娘!$AJ131="","",改造舰娘!$AJ131)</f>
        <v>0</v>
      </c>
      <c r="AE135" s="305">
        <f>IF(改造舰娘!$AK131="","",改造舰娘!$AK131)</f>
        <v>0</v>
      </c>
      <c r="AF135" s="304" t="str">
        <f>IF(改造舰娘!$AL131="","",改造舰娘!$AL131)</f>
        <v/>
      </c>
      <c r="AG135" s="304" t="str">
        <f>IF(改造舰娘!$AM131="","",改造舰娘!$AM131)</f>
        <v/>
      </c>
      <c r="AH135" s="304" t="str">
        <f>IF(改造舰娘!$AN131="","",改造舰娘!$AN131)</f>
        <v/>
      </c>
      <c r="AI135" s="304" t="str">
        <f>IF(改造舰娘!$AO131="","",改造舰娘!$AO131)</f>
        <v/>
      </c>
      <c r="AJ135" s="304" t="str">
        <f>IF(改造舰娘!$AP131="","",改造舰娘!$AP131)</f>
        <v/>
      </c>
      <c r="AK135" s="303" t="str">
        <f>IF(改造舰娘!$AQ131="","",改造舰娘!$AQ131)</f>
        <v/>
      </c>
      <c r="AL135" s="306" t="str">
        <f>IF(改造舰娘!$AS131="","",改造舰娘!$AS131)</f>
        <v>改良型火控雷达</v>
      </c>
      <c r="AM135" s="306" t="str">
        <f>IF(改造舰娘!$AT131="","",改造舰娘!$AT131)</f>
        <v>U国双联5英寸炮</v>
      </c>
      <c r="AN135" s="306" t="str">
        <f>IF(改造舰娘!$AU131="","",改造舰娘!$AU131)</f>
        <v/>
      </c>
      <c r="AO135" s="306" t="str">
        <f>IF(改造舰娘!$AV131="","",改造舰娘!$AV131)</f>
        <v/>
      </c>
      <c r="AP135" s="307" t="str">
        <f>IF(改造舰娘!$AW131="","",改造舰娘!$AW131)</f>
        <v>统率力(3级)：战斗中，全队驱逐舰命中+6，鱼雷值+6，敌方驱逐舰命中-12。</v>
      </c>
      <c r="AQ135" s="308" t="str">
        <f>IF(改造舰娘!$AX131="","",改造舰娘!$AX131)</f>
        <v/>
      </c>
      <c r="AR135" s="304">
        <f>IF(改造舰娘!$AY131="","",改造舰娘!$AY131)</f>
        <v>15</v>
      </c>
      <c r="AS135" s="304">
        <f>IF(改造舰娘!$AZ131="","",改造舰娘!$AZ131)</f>
        <v>25</v>
      </c>
      <c r="AT135" s="304">
        <f>IF(改造舰娘!$BA131="","",改造舰娘!$BA131)</f>
        <v>0.48</v>
      </c>
      <c r="AU135" s="304">
        <f>IF(改造舰娘!$BB131="","",改造舰娘!$BB131)</f>
        <v>0.9</v>
      </c>
      <c r="AV135" s="305">
        <f>IF((改造舰娘!$BG131+改造舰娘!$BK131*$C$4)=0,"",(改造舰娘!$BG131+改造舰娘!$BK131*$C$4))</f>
        <v>4</v>
      </c>
      <c r="AW135" s="304">
        <f>IF((改造舰娘!$BH131+改造舰娘!$BL131*$C$4)=0,"",(改造舰娘!$BH131+改造舰娘!$BL131*$C$4))</f>
        <v>10</v>
      </c>
      <c r="AX135" s="304">
        <f>IF((改造舰娘!$BI131+改造舰娘!$BM131*$C$4)=0,"",(改造舰娘!$BI131+改造舰娘!$BM131*$C$4))</f>
        <v>35</v>
      </c>
      <c r="AY135" s="303">
        <f>IF((改造舰娘!$BJ131+改造舰娘!$BN131*$C$4)=0,"",(改造舰娘!$BJ131+改造舰娘!$BN131*$C$4))</f>
        <v>25</v>
      </c>
      <c r="AZ135" s="500">
        <f>IF(改造舰娘!BC131="","",改造舰娘!BC131)</f>
        <v>0</v>
      </c>
      <c r="BA135" s="500">
        <f>IF(改造舰娘!BD131="","",改造舰娘!BD131)</f>
        <v>30</v>
      </c>
      <c r="BB135" s="500">
        <f>IF(改造舰娘!BE131="","",改造舰娘!BE131)</f>
        <v>15</v>
      </c>
      <c r="BC135" s="498">
        <f>IF(改造舰娘!BF131="","",改造舰娘!BF131)</f>
        <v>5</v>
      </c>
      <c r="BD135" s="368" t="s">
        <v>5456</v>
      </c>
      <c r="BE135" s="339" t="b">
        <f>IF(改造舰娘!$BP131="","")</f>
        <v>0</v>
      </c>
      <c r="BF135" s="306" t="b">
        <f>IF(改造舰娘!$BQ131="","")</f>
        <v>0</v>
      </c>
      <c r="BG135" s="329" t="str">
        <f>IF(改造舰娘!$BR131="","")</f>
        <v/>
      </c>
      <c r="BH135" s="340" t="str">
        <f>IF(改造舰娘!$BS131="","")</f>
        <v/>
      </c>
      <c r="BU135" s="304">
        <f>IFERROR(VLOOKUP(AL135,装备!$B:$C,2,0),0)</f>
        <v>4</v>
      </c>
      <c r="BV135" s="304">
        <f>IFERROR(VLOOKUP($AL135,装备!$B:$Q,5,0),0)</f>
        <v>0</v>
      </c>
      <c r="BW135" s="304">
        <f>IFERROR(VLOOKUP($AL135,装备!$B:$Q,6,0),0)</f>
        <v>0</v>
      </c>
      <c r="BX135" s="304">
        <f>IFERROR(VLOOKUP($AL135,装备!$B:$Q,7,0),0)</f>
        <v>0</v>
      </c>
      <c r="BY135" s="304">
        <f>IFERROR(VLOOKUP($AL135,装备!$B:$Q,8,0),0)</f>
        <v>0</v>
      </c>
      <c r="BZ135" s="304">
        <f>IFERROR(VLOOKUP($AL135,装备!$B:$Q,9,0),0)</f>
        <v>0</v>
      </c>
      <c r="CA135" s="304">
        <f>IFERROR(VLOOKUP($AL135,装备!$B:$Q,10,0),0)</f>
        <v>0</v>
      </c>
      <c r="CB135" s="304">
        <f>IFERROR(VLOOKUP($AL135,装备!$B:$Q,11,0),0)</f>
        <v>6</v>
      </c>
      <c r="CC135" s="304" t="str">
        <f>IFERROR(VLOOKUP($AL135,装备!$B:$Q,12,0),0)</f>
        <v>无</v>
      </c>
      <c r="CD135" s="304">
        <f>IFERROR(VLOOKUP($AL135,装备!$B:$Q,13,0),0)</f>
        <v>0</v>
      </c>
      <c r="CE135" s="304">
        <f>IFERROR(VLOOKUP($AL135,装备!$B:$Q,14,0),0)</f>
        <v>0</v>
      </c>
      <c r="CF135" s="304">
        <f>IFERROR(VLOOKUP($AL135,装备!$B:$Q,16,0),0)</f>
        <v>6</v>
      </c>
      <c r="CG135" s="304">
        <f>IFERROR(VLOOKUP($AL135,装备!$B:$Q,5,0),0)</f>
        <v>0</v>
      </c>
      <c r="CH135" s="304">
        <f>IFERROR(VLOOKUP(AM135,装备!$B:$C,2,0),0)</f>
        <v>2</v>
      </c>
      <c r="CI135" s="304">
        <f>IFERROR(VLOOKUP($AM135,装备!$B:$Q,5,0),0)</f>
        <v>0</v>
      </c>
      <c r="CJ135" s="304">
        <f>IFERROR(VLOOKUP($AM135,装备!$B:$Q,6,0),0)</f>
        <v>4</v>
      </c>
      <c r="CK135" s="304">
        <f>IFERROR(VLOOKUP($AM135,装备!$B:$Q,7,0),0)</f>
        <v>0</v>
      </c>
      <c r="CL135" s="304">
        <f>IFERROR(VLOOKUP($AM135,装备!$B:$Q,8,0),0)</f>
        <v>0</v>
      </c>
      <c r="CM135" s="304">
        <f>IFERROR(VLOOKUP($AM135,装备!$B:$Q,9,0),0)</f>
        <v>0</v>
      </c>
      <c r="CN135" s="304">
        <f>IFERROR(VLOOKUP($AM135,装备!$B:$Q,10,0),0)</f>
        <v>0</v>
      </c>
      <c r="CO135" s="304">
        <f>IFERROR(VLOOKUP($AM135,装备!$B:$Q,11,0),0)</f>
        <v>1</v>
      </c>
      <c r="CP135" s="304" t="str">
        <f>IFERROR(VLOOKUP($AM135,装备!$B:$Q,12,0),0)</f>
        <v>短</v>
      </c>
      <c r="CQ135" s="304">
        <f>IFERROR(VLOOKUP($AM135,装备!$B:$Q,13,0),0)</f>
        <v>0</v>
      </c>
      <c r="CR135" s="304">
        <f>IFERROR(VLOOKUP($AM135,装备!$B:$Q,14,0),0)</f>
        <v>0</v>
      </c>
      <c r="CS135" s="304">
        <f>IFERROR(VLOOKUP($AM135,装备!$B:$Q,16,0),0)</f>
        <v>0</v>
      </c>
      <c r="CT135" s="304">
        <f>IFERROR(VLOOKUP($AM135,装备!$B:$Q,5,0),0)</f>
        <v>0</v>
      </c>
      <c r="CU135" s="304">
        <f>IFERROR(VLOOKUP(AN135,装备!$B:$C,2,0),0)</f>
        <v>0</v>
      </c>
      <c r="CV135" s="304">
        <f>IFERROR(VLOOKUP($AN135,装备!$B:$Q,5,0),0)</f>
        <v>0</v>
      </c>
      <c r="CW135" s="304">
        <f>IFERROR(VLOOKUP($AN135,装备!$B:$Q,6,0),0)</f>
        <v>0</v>
      </c>
      <c r="CX135" s="304">
        <f>IFERROR(VLOOKUP($AN135,装备!$B:$Q,7,0),0)</f>
        <v>0</v>
      </c>
      <c r="CY135" s="304">
        <f>IFERROR(VLOOKUP($AN135,装备!$B:$Q,8,0),0)</f>
        <v>0</v>
      </c>
      <c r="CZ135" s="304">
        <f>IFERROR(VLOOKUP($AN135,装备!$B:$Q,9,0),0)</f>
        <v>0</v>
      </c>
      <c r="DA135" s="304">
        <f>IFERROR(VLOOKUP($AN135,装备!$B:$Q,10,0),0)</f>
        <v>0</v>
      </c>
      <c r="DB135" s="304">
        <f>IFERROR(VLOOKUP($AN135,装备!$B:$Q,11,0),0)</f>
        <v>0</v>
      </c>
      <c r="DC135" s="304">
        <f>IFERROR(VLOOKUP($AN135,装备!$B:$Q,12,0),0)</f>
        <v>0</v>
      </c>
      <c r="DD135" s="304">
        <f>IFERROR(VLOOKUP($AN135,装备!$B:$Q,13,0),0)</f>
        <v>0</v>
      </c>
      <c r="DE135" s="304">
        <f>IFERROR(VLOOKUP($AN135,装备!$B:$Q,14,0),0)</f>
        <v>0</v>
      </c>
      <c r="DF135" s="304">
        <f>IFERROR(VLOOKUP($AN135,装备!$B:$Q,16,0),0)</f>
        <v>0</v>
      </c>
      <c r="DG135" s="304">
        <f>IFERROR(VLOOKUP($AN135,装备!$B:$Q,5,0),0)</f>
        <v>0</v>
      </c>
      <c r="DH135" s="304">
        <f>IFERROR(VLOOKUP(AO135,装备!$B:$C,2,0),0)</f>
        <v>0</v>
      </c>
      <c r="DI135" s="304">
        <f>IFERROR(VLOOKUP($AO135,装备!$B:$Q,5,0),0)</f>
        <v>0</v>
      </c>
      <c r="DJ135" s="304">
        <f>IFERROR(VLOOKUP($AO135,装备!$B:$Q,6,0),0)</f>
        <v>0</v>
      </c>
      <c r="DK135" s="304">
        <f>IFERROR(VLOOKUP($AO135,装备!$B:$Q,7,0),0)</f>
        <v>0</v>
      </c>
      <c r="DL135" s="304">
        <f>IFERROR(VLOOKUP($AO135,装备!$B:$Q,8,0),0)</f>
        <v>0</v>
      </c>
      <c r="DM135" s="304">
        <f>IFERROR(VLOOKUP($AO135,装备!$B:$Q,9,0),0)</f>
        <v>0</v>
      </c>
      <c r="DN135" s="304">
        <f>IFERROR(VLOOKUP($AO135,装备!$B:$Q,10,0),0)</f>
        <v>0</v>
      </c>
      <c r="DO135" s="304">
        <f>IFERROR(VLOOKUP($AO135,装备!$B:$Q,11,0),0)</f>
        <v>0</v>
      </c>
      <c r="DP135" s="304">
        <f>IFERROR(VLOOKUP($AO135,装备!$B:$Q,12,0),0)</f>
        <v>0</v>
      </c>
      <c r="DQ135" s="304">
        <f>IFERROR(VLOOKUP($AO135,装备!$B:$Q,13,0),0)</f>
        <v>0</v>
      </c>
      <c r="DR135" s="304">
        <f>IFERROR(VLOOKUP($AO135,装备!$B:$Q,14,0),0)</f>
        <v>0</v>
      </c>
      <c r="DS135" s="304">
        <f>IFERROR(VLOOKUP($AO135,装备!$B:$Q,16,0),0)</f>
        <v>0</v>
      </c>
      <c r="DT135" s="304">
        <f>IFERROR(VLOOKUP($AO135,装备!$B:$Q,5,0),0)</f>
        <v>0</v>
      </c>
    </row>
    <row r="136" spans="1:124" ht="40.5">
      <c r="A136" s="301">
        <f>改造舰娘!$A132</f>
        <v>11018311</v>
      </c>
      <c r="B136" s="354" t="s">
        <v>240</v>
      </c>
      <c r="C136" s="323"/>
      <c r="D136" s="323">
        <f t="shared" si="2"/>
        <v>110</v>
      </c>
      <c r="E136" s="303">
        <f>改造舰娘!$C132</f>
        <v>5</v>
      </c>
      <c r="F136" s="304" t="str">
        <f>改造舰娘!$D132</f>
        <v>驱逐</v>
      </c>
      <c r="G136" s="304" t="str">
        <f>改造舰娘!$E132</f>
        <v>小型</v>
      </c>
      <c r="H136" s="304" t="str">
        <f>改造舰娘!$F132</f>
        <v>护卫舰</v>
      </c>
      <c r="I136" s="452">
        <f>改造舰娘!$AR132</f>
        <v>3</v>
      </c>
      <c r="J136" s="304" t="str">
        <f>改造舰娘!$G132</f>
        <v>美国</v>
      </c>
      <c r="K136" s="312">
        <f>改造舰娘!$H132+(BV136+CI136+CV136+DI136)*$C$2</f>
        <v>37</v>
      </c>
      <c r="L136" s="304">
        <f>改造舰娘!$I132</f>
        <v>-1</v>
      </c>
      <c r="M136" s="304">
        <f>改造舰娘!$J132</f>
        <v>3</v>
      </c>
      <c r="N136" s="518">
        <f>改造舰娘!$K132</f>
        <v>4</v>
      </c>
      <c r="O136" s="304">
        <f>改造舰娘!$L132+((CE136+CR136+DE136+DR136)*$C$2)</f>
        <v>45</v>
      </c>
      <c r="P136" s="304" t="str">
        <f>IF($C$2=1,(IF(ISERROR(FIND("超长",改造舰娘!$M132&amp;CC136&amp;CP136&amp;DC136&amp;DP136,1)),IF(ISERROR(FIND("长",改造舰娘!$M132&amp;CC136&amp;CP136&amp;DC136&amp;DP136,1)),IF(ISERROR(FIND("中",改造舰娘!$M132&amp;CC136&amp;CP136&amp;DC136&amp;DP136,1)),IF(ISERROR(FIND("短",改造舰娘!$M132&amp;CC136&amp;CP136&amp;DC136&amp;DP136,1)),IF(ISERROR(FIND("无",改造舰娘!$M132&amp;CC136&amp;CP136&amp;DC136&amp;DP136,1)),0,"无"),"短"),"中"),"长"),"超长")),改造舰娘!$M132)</f>
        <v>短</v>
      </c>
      <c r="Q136" s="303">
        <f>改造舰娘!$N132</f>
        <v>38.5</v>
      </c>
      <c r="R136" s="304">
        <f>(改造舰娘!$P132)+(改造舰娘!$Q132)*$C$3+((BW136+CJ136+CW136+DJ136)*$C$2)</f>
        <v>41</v>
      </c>
      <c r="S136" s="304">
        <f>(改造舰娘!$R132)+(改造舰娘!$S132)*$C$3+((BY136+CL136+CY136+DL136)*$C$2)</f>
        <v>83</v>
      </c>
      <c r="T136" s="304">
        <f>(改造舰娘!$T132)+(改造舰娘!$U132)*$C$3+((BX136+CK136+CX136+DK136)*$C$2)</f>
        <v>40</v>
      </c>
      <c r="U136" s="304">
        <f>(改造舰娘!$V132)+(改造舰娘!$W132)*$C$3+((CG136+CT136+DG136+DT136)*$C$2)</f>
        <v>75</v>
      </c>
      <c r="V136" s="305">
        <f>INT((((改造舰娘!$Y132)-(改造舰娘!$X132))*(((IF(D136=0,C136,D136))-1)/99))+改造舰娘!$X132)+((CB136+CO136+DB136+DO136)*$C$2)</f>
        <v>94</v>
      </c>
      <c r="W136" s="304">
        <f>INT((((改造舰娘!$AA132)-(改造舰娘!$Z132))*(((IF(D136=0,C136,D136))-1)/99))+改造舰娘!$Z132)+((CD136+CQ136+DD136+DQ136)*$C$2)</f>
        <v>90</v>
      </c>
      <c r="X136" s="304">
        <f>INT((((改造舰娘!$AC132)-(改造舰娘!$AB132))*(((IF(D136=0,C136,D136))-1)/99))+改造舰娘!$AB132)+((CA136+CN136+DA136+DN136)*$C$2)</f>
        <v>37</v>
      </c>
      <c r="Y136" s="303">
        <f>INT((((改造舰娘!$AE132)-(改造舰娘!$AD132))*(((IF(D136=0,C136,D136))-1)/99))+改造舰娘!$AD132)+((BZ136+CM136+CZ136+DM136)*$C$2)</f>
        <v>84</v>
      </c>
      <c r="Z136" s="474" t="str">
        <f>IF(改造舰娘!$AF132=0,"",改造舰娘!$AF132)</f>
        <v/>
      </c>
      <c r="AA136" s="304" t="str">
        <f>IF(改造舰娘!$AG132="","",改造舰娘!$AG132)</f>
        <v/>
      </c>
      <c r="AB136" s="304" t="str">
        <f>IF(改造舰娘!$AH132="","",改造舰娘!$AH132)</f>
        <v/>
      </c>
      <c r="AC136" s="304" t="str">
        <f>IF(改造舰娘!$AI132="","",改造舰娘!$AI132)</f>
        <v/>
      </c>
      <c r="AD136" s="304">
        <f>IF(改造舰娘!$AJ132="","",改造舰娘!$AJ132)</f>
        <v>0</v>
      </c>
      <c r="AE136" s="305">
        <f>IF(改造舰娘!$AK132="","",改造舰娘!$AK132)</f>
        <v>0</v>
      </c>
      <c r="AF136" s="304" t="str">
        <f>IF(改造舰娘!$AL132="","",改造舰娘!$AL132)</f>
        <v/>
      </c>
      <c r="AG136" s="304" t="str">
        <f>IF(改造舰娘!$AM132="","",改造舰娘!$AM132)</f>
        <v/>
      </c>
      <c r="AH136" s="304" t="str">
        <f>IF(改造舰娘!$AN132="","",改造舰娘!$AN132)</f>
        <v/>
      </c>
      <c r="AI136" s="304" t="str">
        <f>IF(改造舰娘!$AO132="","",改造舰娘!$AO132)</f>
        <v/>
      </c>
      <c r="AJ136" s="304" t="str">
        <f>IF(改造舰娘!$AP132="","",改造舰娘!$AP132)</f>
        <v/>
      </c>
      <c r="AK136" s="303" t="str">
        <f>IF(改造舰娘!$AQ132="","",改造舰娘!$AQ132)</f>
        <v/>
      </c>
      <c r="AL136" s="306" t="str">
        <f>IF(改造舰娘!$AS132="","",改造舰娘!$AS132)</f>
        <v>先进型对空雷达</v>
      </c>
      <c r="AM136" s="306" t="str">
        <f>IF(改造舰娘!$AT132="","",改造舰娘!$AT132)</f>
        <v>五联533毫米鱼雷（MK17）</v>
      </c>
      <c r="AN136" s="306" t="str">
        <f>IF(改造舰娘!$AU132="","",改造舰娘!$AU132)</f>
        <v>VT引信炮弹</v>
      </c>
      <c r="AO136" s="306" t="str">
        <f>IF(改造舰娘!$AV132="","",改造舰娘!$AV132)</f>
        <v/>
      </c>
      <c r="AP136" s="307" t="str">
        <f>IF(改造舰娘!$AW132="","",改造舰娘!$AW132)</f>
        <v>不惧神风(3级)：昼战时火力不会因为自身受到的耐久损伤而降低，受到伤害后，根据受伤程度增加暴击率，中破状态下免疫航空攻击。</v>
      </c>
      <c r="AQ136" s="308" t="str">
        <f>IF(改造舰娘!$AX132="","",改造舰娘!$AX132)</f>
        <v/>
      </c>
      <c r="AR136" s="304">
        <f>IF(改造舰娘!$AY132="","",改造舰娘!$AY132)</f>
        <v>15</v>
      </c>
      <c r="AS136" s="304">
        <f>IF(改造舰娘!$AZ132="","",改造舰娘!$AZ132)</f>
        <v>25</v>
      </c>
      <c r="AT136" s="304">
        <f>IF(改造舰娘!$BA132="","",改造舰娘!$BA132)</f>
        <v>0.48</v>
      </c>
      <c r="AU136" s="304">
        <f>IF(改造舰娘!$BB132="","",改造舰娘!$BB132)</f>
        <v>0.9</v>
      </c>
      <c r="AV136" s="305">
        <f>IF((改造舰娘!$BG132+改造舰娘!$BK132*$C$4)=0,"",(改造舰娘!$BG132+改造舰娘!$BK132*$C$4))</f>
        <v>8</v>
      </c>
      <c r="AW136" s="304">
        <f>IF((改造舰娘!$BH132+改造舰娘!$BL132*$C$4)=0,"",(改造舰娘!$BH132+改造舰娘!$BL132*$C$4))</f>
        <v>19</v>
      </c>
      <c r="AX136" s="304">
        <f>IF((改造舰娘!$BI132+改造舰娘!$BM132*$C$4)=0,"",(改造舰娘!$BI132+改造舰娘!$BM132*$C$4))</f>
        <v>35</v>
      </c>
      <c r="AY136" s="303">
        <f>IF((改造舰娘!$BJ132+改造舰娘!$BN132*$C$4)=0,"",(改造舰娘!$BJ132+改造舰娘!$BN132*$C$4))</f>
        <v>43</v>
      </c>
      <c r="AZ136" s="500">
        <f>IF(改造舰娘!BC132="","",改造舰娘!BC132)</f>
        <v>0</v>
      </c>
      <c r="BA136" s="500">
        <f>IF(改造舰娘!BD132="","",改造舰娘!BD132)</f>
        <v>28</v>
      </c>
      <c r="BB136" s="500">
        <f>IF(改造舰娘!BE132="","",改造舰娘!BE132)</f>
        <v>15</v>
      </c>
      <c r="BC136" s="498">
        <f>IF(改造舰娘!BF132="","",改造舰娘!BF132)</f>
        <v>15</v>
      </c>
      <c r="BD136" s="67" t="s">
        <v>1535</v>
      </c>
      <c r="BE136" s="339" t="b">
        <f>IF(改造舰娘!$BP132="","")</f>
        <v>0</v>
      </c>
      <c r="BF136" s="306" t="b">
        <f>IF(改造舰娘!$BQ132="","")</f>
        <v>0</v>
      </c>
      <c r="BG136" s="329" t="str">
        <f>IF(改造舰娘!$BR132="","")</f>
        <v/>
      </c>
      <c r="BH136" s="340" t="str">
        <f>IF(改造舰娘!$BS132="","")</f>
        <v/>
      </c>
      <c r="BU136" s="304">
        <f>IFERROR(VLOOKUP(AL136,装备!$B:$C,2,0),0)</f>
        <v>5</v>
      </c>
      <c r="BV136" s="304">
        <f>IFERROR(VLOOKUP($AL136,装备!$B:$Q,5,0),0)</f>
        <v>0</v>
      </c>
      <c r="BW136" s="304">
        <f>IFERROR(VLOOKUP($AL136,装备!$B:$Q,6,0),0)</f>
        <v>0</v>
      </c>
      <c r="BX136" s="304">
        <f>IFERROR(VLOOKUP($AL136,装备!$B:$Q,7,0),0)</f>
        <v>0</v>
      </c>
      <c r="BY136" s="304">
        <f>IFERROR(VLOOKUP($AL136,装备!$B:$Q,8,0),0)</f>
        <v>0</v>
      </c>
      <c r="BZ136" s="304">
        <f>IFERROR(VLOOKUP($AL136,装备!$B:$Q,9,0),0)</f>
        <v>0</v>
      </c>
      <c r="CA136" s="304">
        <f>IFERROR(VLOOKUP($AL136,装备!$B:$Q,10,0),0)</f>
        <v>7</v>
      </c>
      <c r="CB136" s="304">
        <f>IFERROR(VLOOKUP($AL136,装备!$B:$Q,11,0),0)</f>
        <v>3</v>
      </c>
      <c r="CC136" s="304" t="str">
        <f>IFERROR(VLOOKUP($AL136,装备!$B:$Q,12,0),0)</f>
        <v>无</v>
      </c>
      <c r="CD136" s="304">
        <f>IFERROR(VLOOKUP($AL136,装备!$B:$Q,13,0),0)</f>
        <v>0</v>
      </c>
      <c r="CE136" s="304">
        <f>IFERROR(VLOOKUP($AL136,装备!$B:$Q,14,0),0)</f>
        <v>0</v>
      </c>
      <c r="CF136" s="304">
        <f>IFERROR(VLOOKUP($AL136,装备!$B:$Q,16,0),0)</f>
        <v>6</v>
      </c>
      <c r="CG136" s="304">
        <f>IFERROR(VLOOKUP($AL136,装备!$B:$Q,5,0),0)</f>
        <v>0</v>
      </c>
      <c r="CH136" s="304">
        <f>IFERROR(VLOOKUP(AM136,装备!$B:$C,2,0),0)</f>
        <v>4</v>
      </c>
      <c r="CI136" s="304">
        <f>IFERROR(VLOOKUP($AM136,装备!$B:$Q,5,0),0)</f>
        <v>0</v>
      </c>
      <c r="CJ136" s="304">
        <f>IFERROR(VLOOKUP($AM136,装备!$B:$Q,6,0),0)</f>
        <v>0</v>
      </c>
      <c r="CK136" s="304">
        <f>IFERROR(VLOOKUP($AM136,装备!$B:$Q,7,0),0)</f>
        <v>0</v>
      </c>
      <c r="CL136" s="304">
        <f>IFERROR(VLOOKUP($AM136,装备!$B:$Q,8,0),0)</f>
        <v>8</v>
      </c>
      <c r="CM136" s="304">
        <f>IFERROR(VLOOKUP($AM136,装备!$B:$Q,9,0),0)</f>
        <v>0</v>
      </c>
      <c r="CN136" s="304">
        <f>IFERROR(VLOOKUP($AM136,装备!$B:$Q,10,0),0)</f>
        <v>0</v>
      </c>
      <c r="CO136" s="304">
        <f>IFERROR(VLOOKUP($AM136,装备!$B:$Q,11,0),0)</f>
        <v>2</v>
      </c>
      <c r="CP136" s="304" t="str">
        <f>IFERROR(VLOOKUP($AM136,装备!$B:$Q,12,0),0)</f>
        <v>无</v>
      </c>
      <c r="CQ136" s="304">
        <f>IFERROR(VLOOKUP($AM136,装备!$B:$Q,13,0),0)</f>
        <v>0</v>
      </c>
      <c r="CR136" s="304">
        <f>IFERROR(VLOOKUP($AM136,装备!$B:$Q,14,0),0)</f>
        <v>0</v>
      </c>
      <c r="CS136" s="304">
        <f>IFERROR(VLOOKUP($AM136,装备!$B:$Q,16,0),0)</f>
        <v>0</v>
      </c>
      <c r="CT136" s="304">
        <f>IFERROR(VLOOKUP($AM136,装备!$B:$Q,5,0),0)</f>
        <v>0</v>
      </c>
      <c r="CU136" s="304">
        <f>IFERROR(VLOOKUP(AN136,装备!$B:$C,2,0),0)</f>
        <v>5</v>
      </c>
      <c r="CV136" s="304">
        <f>IFERROR(VLOOKUP($AN136,装备!$B:$Q,5,0),0)</f>
        <v>0</v>
      </c>
      <c r="CW136" s="304">
        <f>IFERROR(VLOOKUP($AN136,装备!$B:$Q,6,0),0)</f>
        <v>0</v>
      </c>
      <c r="CX136" s="304">
        <f>IFERROR(VLOOKUP($AN136,装备!$B:$Q,7,0),0)</f>
        <v>0</v>
      </c>
      <c r="CY136" s="304">
        <f>IFERROR(VLOOKUP($AN136,装备!$B:$Q,8,0),0)</f>
        <v>0</v>
      </c>
      <c r="CZ136" s="304">
        <f>IFERROR(VLOOKUP($AN136,装备!$B:$Q,9,0),0)</f>
        <v>0</v>
      </c>
      <c r="DA136" s="304">
        <f>IFERROR(VLOOKUP($AN136,装备!$B:$Q,10,0),0)</f>
        <v>0</v>
      </c>
      <c r="DB136" s="304">
        <f>IFERROR(VLOOKUP($AN136,装备!$B:$Q,11,0),0)</f>
        <v>5</v>
      </c>
      <c r="DC136" s="304" t="str">
        <f>IFERROR(VLOOKUP($AN136,装备!$B:$Q,12,0),0)</f>
        <v>无</v>
      </c>
      <c r="DD136" s="304">
        <f>IFERROR(VLOOKUP($AN136,装备!$B:$Q,13,0),0)</f>
        <v>0</v>
      </c>
      <c r="DE136" s="304">
        <f>IFERROR(VLOOKUP($AN136,装备!$B:$Q,14,0),0)</f>
        <v>0</v>
      </c>
      <c r="DF136" s="304">
        <f>IFERROR(VLOOKUP($AN136,装备!$B:$Q,16,0),0)</f>
        <v>5</v>
      </c>
      <c r="DG136" s="304">
        <f>IFERROR(VLOOKUP($AN136,装备!$B:$Q,5,0),0)</f>
        <v>0</v>
      </c>
      <c r="DH136" s="304">
        <f>IFERROR(VLOOKUP(AO136,装备!$B:$C,2,0),0)</f>
        <v>0</v>
      </c>
      <c r="DI136" s="304">
        <f>IFERROR(VLOOKUP($AO136,装备!$B:$Q,5,0),0)</f>
        <v>0</v>
      </c>
      <c r="DJ136" s="304">
        <f>IFERROR(VLOOKUP($AO136,装备!$B:$Q,6,0),0)</f>
        <v>0</v>
      </c>
      <c r="DK136" s="304">
        <f>IFERROR(VLOOKUP($AO136,装备!$B:$Q,7,0),0)</f>
        <v>0</v>
      </c>
      <c r="DL136" s="304">
        <f>IFERROR(VLOOKUP($AO136,装备!$B:$Q,8,0),0)</f>
        <v>0</v>
      </c>
      <c r="DM136" s="304">
        <f>IFERROR(VLOOKUP($AO136,装备!$B:$Q,9,0),0)</f>
        <v>0</v>
      </c>
      <c r="DN136" s="304">
        <f>IFERROR(VLOOKUP($AO136,装备!$B:$Q,10,0),0)</f>
        <v>0</v>
      </c>
      <c r="DO136" s="304">
        <f>IFERROR(VLOOKUP($AO136,装备!$B:$Q,11,0),0)</f>
        <v>0</v>
      </c>
      <c r="DP136" s="304">
        <f>IFERROR(VLOOKUP($AO136,装备!$B:$Q,12,0),0)</f>
        <v>0</v>
      </c>
      <c r="DQ136" s="304">
        <f>IFERROR(VLOOKUP($AO136,装备!$B:$Q,13,0),0)</f>
        <v>0</v>
      </c>
      <c r="DR136" s="304">
        <f>IFERROR(VLOOKUP($AO136,装备!$B:$Q,14,0),0)</f>
        <v>0</v>
      </c>
      <c r="DS136" s="304">
        <f>IFERROR(VLOOKUP($AO136,装备!$B:$Q,16,0),0)</f>
        <v>0</v>
      </c>
      <c r="DT136" s="304">
        <f>IFERROR(VLOOKUP($AO136,装备!$B:$Q,5,0),0)</f>
        <v>0</v>
      </c>
    </row>
    <row r="137" spans="1:124" ht="27">
      <c r="A137" s="301">
        <f>改造舰娘!$A133</f>
        <v>11018511</v>
      </c>
      <c r="B137" s="354" t="s">
        <v>4811</v>
      </c>
      <c r="C137" s="323"/>
      <c r="D137" s="323">
        <f t="shared" si="2"/>
        <v>110</v>
      </c>
      <c r="E137" s="303">
        <f>改造舰娘!$C133</f>
        <v>5</v>
      </c>
      <c r="F137" s="304" t="str">
        <f>改造舰娘!$D133</f>
        <v>驱逐</v>
      </c>
      <c r="G137" s="304" t="str">
        <f>改造舰娘!$E133</f>
        <v>小型</v>
      </c>
      <c r="H137" s="304" t="str">
        <f>改造舰娘!$F133</f>
        <v>护卫舰</v>
      </c>
      <c r="I137" s="452">
        <f>改造舰娘!$AR133</f>
        <v>3</v>
      </c>
      <c r="J137" s="304" t="str">
        <f>改造舰娘!$G133</f>
        <v>苏联</v>
      </c>
      <c r="K137" s="312">
        <f>改造舰娘!$H133+(BV137+CI137+CV137+DI137)*$C$2</f>
        <v>33</v>
      </c>
      <c r="L137" s="304">
        <f>改造舰娘!$I133</f>
        <v>-1</v>
      </c>
      <c r="M137" s="304">
        <f>改造舰娘!$J133</f>
        <v>2</v>
      </c>
      <c r="N137" s="518">
        <f>改造舰娘!$K133</f>
        <v>2</v>
      </c>
      <c r="O137" s="304">
        <f>改造舰娘!$L133+((CE137+CR137+DE137+DR137)*$C$2)</f>
        <v>21</v>
      </c>
      <c r="P137" s="304" t="str">
        <f>IF($C$2=1,(IF(ISERROR(FIND("超长",改造舰娘!$M133&amp;CC137&amp;CP137&amp;DC137&amp;DP137,1)),IF(ISERROR(FIND("长",改造舰娘!$M133&amp;CC137&amp;CP137&amp;DC137&amp;DP137,1)),IF(ISERROR(FIND("中",改造舰娘!$M133&amp;CC137&amp;CP137&amp;DC137&amp;DP137,1)),IF(ISERROR(FIND("短",改造舰娘!$M133&amp;CC137&amp;CP137&amp;DC137&amp;DP137,1)),IF(ISERROR(FIND("无",改造舰娘!$M133&amp;CC137&amp;CP137&amp;DC137&amp;DP137,1)),0,"无"),"短"),"中"),"长"),"超长")),改造舰娘!$M133)</f>
        <v>短</v>
      </c>
      <c r="Q137" s="303">
        <f>改造舰娘!$N133</f>
        <v>38</v>
      </c>
      <c r="R137" s="304">
        <f>(改造舰娘!$P133)+(改造舰娘!$Q133)*$C$3+((BW137+CJ137+CW137+DJ137)*$C$2)</f>
        <v>40</v>
      </c>
      <c r="S137" s="304">
        <f>(改造舰娘!$R133)+(改造舰娘!$S133)*$C$3+((BY137+CL137+CY137+DL137)*$C$2)</f>
        <v>75</v>
      </c>
      <c r="T137" s="304">
        <f>(改造舰娘!$T133)+(改造舰娘!$U133)*$C$3+((BX137+CK137+CX137+DK137)*$C$2)</f>
        <v>40</v>
      </c>
      <c r="U137" s="304">
        <f>(改造舰娘!$V133)+(改造舰娘!$W133)*$C$3+((CG137+CT137+DG137+DT137)*$C$2)</f>
        <v>70</v>
      </c>
      <c r="V137" s="305">
        <f>INT((((改造舰娘!$Y133)-(改造舰娘!$X133))*(((IF(D137=0,C137,D137))-1)/99))+改造舰娘!$X133)+((CB137+CO137+DB137+DO137)*$C$2)</f>
        <v>94</v>
      </c>
      <c r="W137" s="304">
        <f>INT((((改造舰娘!$AA133)-(改造舰娘!$Z133))*(((IF(D137=0,C137,D137))-1)/99))+改造舰娘!$Z133)+((CD137+CQ137+DD137+DQ137)*$C$2)</f>
        <v>93</v>
      </c>
      <c r="X137" s="304">
        <f>INT((((改造舰娘!$AC133)-(改造舰娘!$AB133))*(((IF(D137=0,C137,D137))-1)/99))+改造舰娘!$AB133)+((CA137+CN137+DA137+DN137)*$C$2)</f>
        <v>43</v>
      </c>
      <c r="Y137" s="303">
        <f>INT((((改造舰娘!$AE133)-(改造舰娘!$AD133))*(((IF(D137=0,C137,D137))-1)/99))+改造舰娘!$AD133)+((BZ137+CM137+CZ137+DM137)*$C$2)</f>
        <v>78</v>
      </c>
      <c r="Z137" s="474" t="str">
        <f>IF(改造舰娘!$AF133=0,"",改造舰娘!$AF133)</f>
        <v/>
      </c>
      <c r="AA137" s="304" t="str">
        <f>IF(改造舰娘!$AG133="","",改造舰娘!$AG133)</f>
        <v/>
      </c>
      <c r="AB137" s="304" t="str">
        <f>IF(改造舰娘!$AH133="","",改造舰娘!$AH133)</f>
        <v/>
      </c>
      <c r="AC137" s="304" t="str">
        <f>IF(改造舰娘!$AI133="","",改造舰娘!$AI133)</f>
        <v/>
      </c>
      <c r="AD137" s="304">
        <f>IF(改造舰娘!$AJ133="","",改造舰娘!$AJ133)</f>
        <v>0</v>
      </c>
      <c r="AE137" s="305">
        <f>IF(改造舰娘!$AK133="","",改造舰娘!$AK133)</f>
        <v>0</v>
      </c>
      <c r="AF137" s="304" t="str">
        <f>IF(改造舰娘!$AL133="","",改造舰娘!$AL133)</f>
        <v/>
      </c>
      <c r="AG137" s="304" t="str">
        <f>IF(改造舰娘!$AM133="","",改造舰娘!$AM133)</f>
        <v/>
      </c>
      <c r="AH137" s="304" t="str">
        <f>IF(改造舰娘!$AN133="","",改造舰娘!$AN133)</f>
        <v/>
      </c>
      <c r="AI137" s="304" t="str">
        <f>IF(改造舰娘!$AO133="","",改造舰娘!$AO133)</f>
        <v/>
      </c>
      <c r="AJ137" s="304" t="str">
        <f>IF(改造舰娘!$AP133="","",改造舰娘!$AP133)</f>
        <v/>
      </c>
      <c r="AK137" s="303" t="str">
        <f>IF(改造舰娘!$AQ133="","",改造舰娘!$AQ133)</f>
        <v/>
      </c>
      <c r="AL137" s="306" t="str">
        <f>IF(改造舰娘!$AS133="","",改造舰娘!$AS133)</f>
        <v>СМ-24-ЗИФ双联57毫米高炮</v>
      </c>
      <c r="AM137" s="306" t="str">
        <f>IF(改造舰娘!$AT133="","",改造舰娘!$AT133)</f>
        <v>改良型声纳</v>
      </c>
      <c r="AN137" s="306" t="str">
        <f>IF(改造舰娘!$AU133="","",改造舰娘!$AU133)</f>
        <v/>
      </c>
      <c r="AO137" s="306" t="str">
        <f>IF(改造舰娘!$AV133="","",改造舰娘!$AV133)</f>
        <v/>
      </c>
      <c r="AP137" s="307" t="str">
        <f>IF(改造舰娘!$AW133="","",改造舰娘!$AW133)</f>
        <v>海峡勇者(3级)：增加自身索敌值15点，火力值15点。鱼雷战阶段命中对应位置敌人时有50%几率造成额外25%伤害。</v>
      </c>
      <c r="AQ137" s="308" t="str">
        <f>IF(改造舰娘!$AX133="","",改造舰娘!$AX133)</f>
        <v/>
      </c>
      <c r="AR137" s="304">
        <f>IF(改造舰娘!$AY133="","",改造舰娘!$AY133)</f>
        <v>15</v>
      </c>
      <c r="AS137" s="304">
        <f>IF(改造舰娘!$AZ133="","",改造舰娘!$AZ133)</f>
        <v>25</v>
      </c>
      <c r="AT137" s="304">
        <f>IF(改造舰娘!$BA133="","",改造舰娘!$BA133)</f>
        <v>0.48</v>
      </c>
      <c r="AU137" s="304">
        <f>IF(改造舰娘!$BB133="","",改造舰娘!$BB133)</f>
        <v>0.9</v>
      </c>
      <c r="AV137" s="305">
        <f>IF((改造舰娘!$BG133+改造舰娘!$BK133*$C$4)=0,"",(改造舰娘!$BG133+改造舰娘!$BK133*$C$4))</f>
        <v>5</v>
      </c>
      <c r="AW137" s="304">
        <f>IF((改造舰娘!$BH133+改造舰娘!$BL133*$C$4)=0,"",(改造舰娘!$BH133+改造舰娘!$BL133*$C$4))</f>
        <v>13</v>
      </c>
      <c r="AX137" s="304">
        <f>IF((改造舰娘!$BI133+改造舰娘!$BM133*$C$4)=0,"",(改造舰娘!$BI133+改造舰娘!$BM133*$C$4))</f>
        <v>9</v>
      </c>
      <c r="AY137" s="303">
        <f>IF((改造舰娘!$BJ133+改造舰娘!$BN133*$C$4)=0,"",(改造舰娘!$BJ133+改造舰娘!$BN133*$C$4))</f>
        <v>4</v>
      </c>
      <c r="AZ137" s="500">
        <f>IF(改造舰娘!BC133="","",改造舰娘!BC133)</f>
        <v>0</v>
      </c>
      <c r="BA137" s="500">
        <f>IF(改造舰娘!BD133="","",改造舰娘!BD133)</f>
        <v>20</v>
      </c>
      <c r="BB137" s="500">
        <f>IF(改造舰娘!BE133="","",改造舰娘!BE133)</f>
        <v>15</v>
      </c>
      <c r="BC137" s="498">
        <f>IF(改造舰娘!BF133="","",改造舰娘!BF133)</f>
        <v>4</v>
      </c>
      <c r="BD137" s="67" t="s">
        <v>1537</v>
      </c>
      <c r="BE137" s="339" t="b">
        <f>IF(改造舰娘!$BP133="","")</f>
        <v>0</v>
      </c>
      <c r="BF137" s="306" t="b">
        <f>IF(改造舰娘!$BQ133="","")</f>
        <v>0</v>
      </c>
      <c r="BG137" s="329" t="str">
        <f>IF(改造舰娘!$BR133="","")</f>
        <v/>
      </c>
      <c r="BH137" s="340" t="str">
        <f>IF(改造舰娘!$BS133="","")</f>
        <v/>
      </c>
      <c r="BU137" s="304">
        <f>IFERROR(VLOOKUP(AL137,装备!$B:$C,2,0),0)</f>
        <v>5</v>
      </c>
      <c r="BV137" s="304">
        <f>IFERROR(VLOOKUP($AL137,装备!$B:$Q,5,0),0)</f>
        <v>0</v>
      </c>
      <c r="BW137" s="304">
        <f>IFERROR(VLOOKUP($AL137,装备!$B:$Q,6,0),0)</f>
        <v>2</v>
      </c>
      <c r="BX137" s="304">
        <f>IFERROR(VLOOKUP($AL137,装备!$B:$Q,7,0),0)</f>
        <v>0</v>
      </c>
      <c r="BY137" s="304">
        <f>IFERROR(VLOOKUP($AL137,装备!$B:$Q,8,0),0)</f>
        <v>0</v>
      </c>
      <c r="BZ137" s="304">
        <f>IFERROR(VLOOKUP($AL137,装备!$B:$Q,9,0),0)</f>
        <v>0</v>
      </c>
      <c r="CA137" s="304">
        <f>IFERROR(VLOOKUP($AL137,装备!$B:$Q,10,0),0)</f>
        <v>0</v>
      </c>
      <c r="CB137" s="304">
        <f>IFERROR(VLOOKUP($AL137,装备!$B:$Q,11,0),0)</f>
        <v>0</v>
      </c>
      <c r="CC137" s="304" t="str">
        <f>IFERROR(VLOOKUP($AL137,装备!$B:$Q,12,0),0)</f>
        <v>短</v>
      </c>
      <c r="CD137" s="304">
        <f>IFERROR(VLOOKUP($AL137,装备!$B:$Q,13,0),0)</f>
        <v>1</v>
      </c>
      <c r="CE137" s="304">
        <f>IFERROR(VLOOKUP($AL137,装备!$B:$Q,14,0),0)</f>
        <v>0</v>
      </c>
      <c r="CF137" s="304">
        <f>IFERROR(VLOOKUP($AL137,装备!$B:$Q,16,0),0)</f>
        <v>9</v>
      </c>
      <c r="CG137" s="304">
        <f>IFERROR(VLOOKUP($AL137,装备!$B:$Q,5,0),0)</f>
        <v>0</v>
      </c>
      <c r="CH137" s="304">
        <f>IFERROR(VLOOKUP(AM137,装备!$B:$C,2,0),0)</f>
        <v>4</v>
      </c>
      <c r="CI137" s="304">
        <f>IFERROR(VLOOKUP($AM137,装备!$B:$Q,5,0),0)</f>
        <v>0</v>
      </c>
      <c r="CJ137" s="304">
        <f>IFERROR(VLOOKUP($AM137,装备!$B:$Q,6,0),0)</f>
        <v>0</v>
      </c>
      <c r="CK137" s="304">
        <f>IFERROR(VLOOKUP($AM137,装备!$B:$Q,7,0),0)</f>
        <v>0</v>
      </c>
      <c r="CL137" s="304">
        <f>IFERROR(VLOOKUP($AM137,装备!$B:$Q,8,0),0)</f>
        <v>0</v>
      </c>
      <c r="CM137" s="304">
        <f>IFERROR(VLOOKUP($AM137,装备!$B:$Q,9,0),0)</f>
        <v>10</v>
      </c>
      <c r="CN137" s="304">
        <f>IFERROR(VLOOKUP($AM137,装备!$B:$Q,10,0),0)</f>
        <v>0</v>
      </c>
      <c r="CO137" s="304">
        <f>IFERROR(VLOOKUP($AM137,装备!$B:$Q,11,0),0)</f>
        <v>2</v>
      </c>
      <c r="CP137" s="304" t="str">
        <f>IFERROR(VLOOKUP($AM137,装备!$B:$Q,12,0),0)</f>
        <v>无</v>
      </c>
      <c r="CQ137" s="304">
        <f>IFERROR(VLOOKUP($AM137,装备!$B:$Q,13,0),0)</f>
        <v>0</v>
      </c>
      <c r="CR137" s="304">
        <f>IFERROR(VLOOKUP($AM137,装备!$B:$Q,14,0),0)</f>
        <v>0</v>
      </c>
      <c r="CS137" s="304">
        <f>IFERROR(VLOOKUP($AM137,装备!$B:$Q,16,0),0)</f>
        <v>0</v>
      </c>
      <c r="CT137" s="304">
        <f>IFERROR(VLOOKUP($AM137,装备!$B:$Q,5,0),0)</f>
        <v>0</v>
      </c>
      <c r="CU137" s="304">
        <f>IFERROR(VLOOKUP(AN137,装备!$B:$C,2,0),0)</f>
        <v>0</v>
      </c>
      <c r="CV137" s="304">
        <f>IFERROR(VLOOKUP($AN137,装备!$B:$Q,5,0),0)</f>
        <v>0</v>
      </c>
      <c r="CW137" s="304">
        <f>IFERROR(VLOOKUP($AN137,装备!$B:$Q,6,0),0)</f>
        <v>0</v>
      </c>
      <c r="CX137" s="304">
        <f>IFERROR(VLOOKUP($AN137,装备!$B:$Q,7,0),0)</f>
        <v>0</v>
      </c>
      <c r="CY137" s="304">
        <f>IFERROR(VLOOKUP($AN137,装备!$B:$Q,8,0),0)</f>
        <v>0</v>
      </c>
      <c r="CZ137" s="304">
        <f>IFERROR(VLOOKUP($AN137,装备!$B:$Q,9,0),0)</f>
        <v>0</v>
      </c>
      <c r="DA137" s="304">
        <f>IFERROR(VLOOKUP($AN137,装备!$B:$Q,10,0),0)</f>
        <v>0</v>
      </c>
      <c r="DB137" s="304">
        <f>IFERROR(VLOOKUP($AN137,装备!$B:$Q,11,0),0)</f>
        <v>0</v>
      </c>
      <c r="DC137" s="304">
        <f>IFERROR(VLOOKUP($AN137,装备!$B:$Q,12,0),0)</f>
        <v>0</v>
      </c>
      <c r="DD137" s="304">
        <f>IFERROR(VLOOKUP($AN137,装备!$B:$Q,13,0),0)</f>
        <v>0</v>
      </c>
      <c r="DE137" s="304">
        <f>IFERROR(VLOOKUP($AN137,装备!$B:$Q,14,0),0)</f>
        <v>0</v>
      </c>
      <c r="DF137" s="304">
        <f>IFERROR(VLOOKUP($AN137,装备!$B:$Q,16,0),0)</f>
        <v>0</v>
      </c>
      <c r="DG137" s="304">
        <f>IFERROR(VLOOKUP($AN137,装备!$B:$Q,5,0),0)</f>
        <v>0</v>
      </c>
      <c r="DH137" s="304">
        <f>IFERROR(VLOOKUP(AO137,装备!$B:$C,2,0),0)</f>
        <v>0</v>
      </c>
      <c r="DI137" s="304">
        <f>IFERROR(VLOOKUP($AO137,装备!$B:$Q,5,0),0)</f>
        <v>0</v>
      </c>
      <c r="DJ137" s="304">
        <f>IFERROR(VLOOKUP($AO137,装备!$B:$Q,6,0),0)</f>
        <v>0</v>
      </c>
      <c r="DK137" s="304">
        <f>IFERROR(VLOOKUP($AO137,装备!$B:$Q,7,0),0)</f>
        <v>0</v>
      </c>
      <c r="DL137" s="304">
        <f>IFERROR(VLOOKUP($AO137,装备!$B:$Q,8,0),0)</f>
        <v>0</v>
      </c>
      <c r="DM137" s="304">
        <f>IFERROR(VLOOKUP($AO137,装备!$B:$Q,9,0),0)</f>
        <v>0</v>
      </c>
      <c r="DN137" s="304">
        <f>IFERROR(VLOOKUP($AO137,装备!$B:$Q,10,0),0)</f>
        <v>0</v>
      </c>
      <c r="DO137" s="304">
        <f>IFERROR(VLOOKUP($AO137,装备!$B:$Q,11,0),0)</f>
        <v>0</v>
      </c>
      <c r="DP137" s="304">
        <f>IFERROR(VLOOKUP($AO137,装备!$B:$Q,12,0),0)</f>
        <v>0</v>
      </c>
      <c r="DQ137" s="304">
        <f>IFERROR(VLOOKUP($AO137,装备!$B:$Q,13,0),0)</f>
        <v>0</v>
      </c>
      <c r="DR137" s="304">
        <f>IFERROR(VLOOKUP($AO137,装备!$B:$Q,14,0),0)</f>
        <v>0</v>
      </c>
      <c r="DS137" s="304">
        <f>IFERROR(VLOOKUP($AO137,装备!$B:$Q,16,0),0)</f>
        <v>0</v>
      </c>
      <c r="DT137" s="304">
        <f>IFERROR(VLOOKUP($AO137,装备!$B:$Q,5,0),0)</f>
        <v>0</v>
      </c>
    </row>
    <row r="138" spans="1:124" ht="40.5">
      <c r="A138" s="301">
        <f>改造舰娘!$A134</f>
        <v>11018711</v>
      </c>
      <c r="B138" s="354" t="s">
        <v>4052</v>
      </c>
      <c r="C138" s="323"/>
      <c r="D138" s="323">
        <f t="shared" si="2"/>
        <v>110</v>
      </c>
      <c r="E138" s="303">
        <f>改造舰娘!$C134</f>
        <v>5</v>
      </c>
      <c r="F138" s="304" t="str">
        <f>改造舰娘!$D134</f>
        <v>驱逐</v>
      </c>
      <c r="G138" s="304" t="str">
        <f>改造舰娘!$E134</f>
        <v>小型</v>
      </c>
      <c r="H138" s="304" t="str">
        <f>改造舰娘!$F134</f>
        <v>护卫舰</v>
      </c>
      <c r="I138" s="452">
        <f>改造舰娘!$AR134</f>
        <v>3</v>
      </c>
      <c r="J138" s="304" t="str">
        <f>改造舰娘!$G134</f>
        <v>意大利</v>
      </c>
      <c r="K138" s="312">
        <f>改造舰娘!$H134+(BV138+CI138+CV138+DI138)*$C$2</f>
        <v>35</v>
      </c>
      <c r="L138" s="304">
        <f>改造舰娘!$I134</f>
        <v>1</v>
      </c>
      <c r="M138" s="304">
        <f>改造舰娘!$J134</f>
        <v>3</v>
      </c>
      <c r="N138" s="518">
        <f>改造舰娘!$K134</f>
        <v>3</v>
      </c>
      <c r="O138" s="304">
        <f>改造舰娘!$L134+((CE138+CR138+DE138+DR138)*$C$2)</f>
        <v>15</v>
      </c>
      <c r="P138" s="304" t="str">
        <f>IF($C$2=1,(IF(ISERROR(FIND("超长",改造舰娘!$M134&amp;CC138&amp;CP138&amp;DC138&amp;DP138,1)),IF(ISERROR(FIND("长",改造舰娘!$M134&amp;CC138&amp;CP138&amp;DC138&amp;DP138,1)),IF(ISERROR(FIND("中",改造舰娘!$M134&amp;CC138&amp;CP138&amp;DC138&amp;DP138,1)),IF(ISERROR(FIND("短",改造舰娘!$M134&amp;CC138&amp;CP138&amp;DC138&amp;DP138,1)),IF(ISERROR(FIND("无",改造舰娘!$M134&amp;CC138&amp;CP138&amp;DC138&amp;DP138,1)),0,"无"),"短"),"中"),"长"),"超长")),改造舰娘!$M134)</f>
        <v>短</v>
      </c>
      <c r="Q138" s="303">
        <f>改造舰娘!$N134</f>
        <v>39</v>
      </c>
      <c r="R138" s="304">
        <f>(改造舰娘!$P134)+(改造舰娘!$Q134)*$C$3+((BW138+CJ138+CW138+DJ138)*$C$2)</f>
        <v>38</v>
      </c>
      <c r="S138" s="304">
        <f>(改造舰娘!$R134)+(改造舰娘!$S134)*$C$3+((BY138+CL138+CY138+DL138)*$C$2)</f>
        <v>80</v>
      </c>
      <c r="T138" s="304">
        <f>(改造舰娘!$T134)+(改造舰娘!$U134)*$C$3+((BX138+CK138+CX138+DK138)*$C$2)</f>
        <v>40</v>
      </c>
      <c r="U138" s="304">
        <f>(改造舰娘!$V134)+(改造舰娘!$W134)*$C$3+((CG138+CT138+DG138+DT138)*$C$2)</f>
        <v>53</v>
      </c>
      <c r="V138" s="305">
        <f>INT((((改造舰娘!$Y134)-(改造舰娘!$X134))*(((IF(D138=0,C138,D138))-1)/99))+改造舰娘!$X134)+((CB138+CO138+DB138+DO138)*$C$2)</f>
        <v>94</v>
      </c>
      <c r="W138" s="304">
        <f>INT((((改造舰娘!$AA134)-(改造舰娘!$Z134))*(((IF(D138=0,C138,D138))-1)/99))+改造舰娘!$Z134)+((CD138+CQ138+DD138+DQ138)*$C$2)</f>
        <v>94</v>
      </c>
      <c r="X138" s="304">
        <f>INT((((改造舰娘!$AC134)-(改造舰娘!$AB134))*(((IF(D138=0,C138,D138))-1)/99))+改造舰娘!$AB134)+((CA138+CN138+DA138+DN138)*$C$2)</f>
        <v>29</v>
      </c>
      <c r="Y138" s="303">
        <f>INT((((改造舰娘!$AE134)-(改造舰娘!$AD134))*(((IF(D138=0,C138,D138))-1)/99))+改造舰娘!$AD134)+((BZ138+CM138+CZ138+DM138)*$C$2)</f>
        <v>65</v>
      </c>
      <c r="Z138" s="474" t="str">
        <f>IF(改造舰娘!$AF134=0,"",改造舰娘!$AF134)</f>
        <v/>
      </c>
      <c r="AA138" s="304" t="str">
        <f>IF(改造舰娘!$AG134="","",改造舰娘!$AG134)</f>
        <v/>
      </c>
      <c r="AB138" s="304" t="str">
        <f>IF(改造舰娘!$AH134="","",改造舰娘!$AH134)</f>
        <v/>
      </c>
      <c r="AC138" s="304" t="str">
        <f>IF(改造舰娘!$AI134="","",改造舰娘!$AI134)</f>
        <v/>
      </c>
      <c r="AD138" s="304">
        <f>IF(改造舰娘!$AJ134="","",改造舰娘!$AJ134)</f>
        <v>0</v>
      </c>
      <c r="AE138" s="305">
        <f>IF(改造舰娘!$AK134="","",改造舰娘!$AK134)</f>
        <v>0</v>
      </c>
      <c r="AF138" s="304" t="str">
        <f>IF(改造舰娘!$AL134="","",改造舰娘!$AL134)</f>
        <v/>
      </c>
      <c r="AG138" s="304" t="str">
        <f>IF(改造舰娘!$AM134="","",改造舰娘!$AM134)</f>
        <v/>
      </c>
      <c r="AH138" s="304" t="str">
        <f>IF(改造舰娘!$AN134="","",改造舰娘!$AN134)</f>
        <v/>
      </c>
      <c r="AI138" s="304" t="str">
        <f>IF(改造舰娘!$AO134="","",改造舰娘!$AO134)</f>
        <v/>
      </c>
      <c r="AJ138" s="304" t="str">
        <f>IF(改造舰娘!$AP134="","",改造舰娘!$AP134)</f>
        <v/>
      </c>
      <c r="AK138" s="303" t="str">
        <f>IF(改造舰娘!$AQ134="","",改造舰娘!$AQ134)</f>
        <v/>
      </c>
      <c r="AL138" s="306" t="str">
        <f>IF(改造舰娘!$AS134="","",改造舰娘!$AS134)</f>
        <v>I国W270鱼雷</v>
      </c>
      <c r="AM138" s="306" t="str">
        <f>IF(改造舰娘!$AT134="","",改造舰娘!$AT134)</f>
        <v/>
      </c>
      <c r="AN138" s="306" t="str">
        <f>IF(改造舰娘!$AU134="","",改造舰娘!$AU134)</f>
        <v/>
      </c>
      <c r="AO138" s="306" t="str">
        <f>IF(改造舰娘!$AV134="","",改造舰娘!$AV134)</f>
        <v/>
      </c>
      <c r="AP138" s="307" t="str">
        <f>IF(改造舰娘!$AW134="","",改造舰娘!$AW134)</f>
        <v>灵活作战(3级)：队伍平均索敌值低于敌方时提升自身30点回避值，降低2点命中值；队伍平均索敌值高于敌方时提升自身30%暴击率。</v>
      </c>
      <c r="AQ138" s="308" t="str">
        <f>IF(改造舰娘!$AX134="","",改造舰娘!$AX134)</f>
        <v/>
      </c>
      <c r="AR138" s="304">
        <f>IF(改造舰娘!$AY134="","",改造舰娘!$AY134)</f>
        <v>15</v>
      </c>
      <c r="AS138" s="304">
        <f>IF(改造舰娘!$AZ134="","",改造舰娘!$AZ134)</f>
        <v>25</v>
      </c>
      <c r="AT138" s="304">
        <f>IF(改造舰娘!$BA134="","",改造舰娘!$BA134)</f>
        <v>0.48</v>
      </c>
      <c r="AU138" s="304">
        <f>IF(改造舰娘!$BB134="","",改造舰娘!$BB134)</f>
        <v>0.9</v>
      </c>
      <c r="AV138" s="305">
        <f>IF((改造舰娘!$BG134+改造舰娘!$BK134*$C$4)=0,"",(改造舰娘!$BG134+改造舰娘!$BK134*$C$4))</f>
        <v>7</v>
      </c>
      <c r="AW138" s="304">
        <f>IF((改造舰娘!$BH134+改造舰娘!$BL134*$C$4)=0,"",(改造舰娘!$BH134+改造舰娘!$BL134*$C$4))</f>
        <v>11</v>
      </c>
      <c r="AX138" s="304">
        <f>IF((改造舰娘!$BI134+改造舰娘!$BM134*$C$4)=0,"",(改造舰娘!$BI134+改造舰娘!$BM134*$C$4))</f>
        <v>6</v>
      </c>
      <c r="AY138" s="303" t="str">
        <f>IF((改造舰娘!$BJ134+改造舰娘!$BN134*$C$4)=0,"",(改造舰娘!$BJ134+改造舰娘!$BN134*$C$4))</f>
        <v/>
      </c>
      <c r="AZ138" s="500">
        <f>IF(改造舰娘!BC134="","",改造舰娘!BC134)</f>
        <v>0</v>
      </c>
      <c r="BA138" s="500">
        <f>IF(改造舰娘!BD134="","",改造舰娘!BD134)</f>
        <v>25</v>
      </c>
      <c r="BB138" s="500">
        <f>IF(改造舰娘!BE134="","",改造舰娘!BE134)</f>
        <v>15</v>
      </c>
      <c r="BC138" s="498">
        <f>IF(改造舰娘!BF134="","",改造舰娘!BF134)</f>
        <v>0</v>
      </c>
      <c r="BD138" s="84" t="s">
        <v>2045</v>
      </c>
      <c r="BE138" s="339" t="b">
        <f>IF(改造舰娘!$BP134="","")</f>
        <v>0</v>
      </c>
      <c r="BF138" s="306" t="b">
        <f>IF(改造舰娘!$BQ134="","")</f>
        <v>0</v>
      </c>
      <c r="BG138" s="329" t="str">
        <f>IF(改造舰娘!$BR134="","")</f>
        <v/>
      </c>
      <c r="BH138" s="340" t="str">
        <f>IF(改造舰娘!$BS134="","")</f>
        <v/>
      </c>
      <c r="BU138" s="304">
        <f>IFERROR(VLOOKUP(AL138,装备!$B:$C,2,0),0)</f>
        <v>4</v>
      </c>
      <c r="BV138" s="304">
        <f>IFERROR(VLOOKUP($AL138,装备!$B:$Q,5,0),0)</f>
        <v>0</v>
      </c>
      <c r="BW138" s="304">
        <f>IFERROR(VLOOKUP($AL138,装备!$B:$Q,6,0),0)</f>
        <v>0</v>
      </c>
      <c r="BX138" s="304">
        <f>IFERROR(VLOOKUP($AL138,装备!$B:$Q,7,0),0)</f>
        <v>0</v>
      </c>
      <c r="BY138" s="304">
        <f>IFERROR(VLOOKUP($AL138,装备!$B:$Q,8,0),0)</f>
        <v>5</v>
      </c>
      <c r="BZ138" s="304">
        <f>IFERROR(VLOOKUP($AL138,装备!$B:$Q,9,0),0)</f>
        <v>0</v>
      </c>
      <c r="CA138" s="304">
        <f>IFERROR(VLOOKUP($AL138,装备!$B:$Q,10,0),0)</f>
        <v>0</v>
      </c>
      <c r="CB138" s="304">
        <f>IFERROR(VLOOKUP($AL138,装备!$B:$Q,11,0),0)</f>
        <v>4</v>
      </c>
      <c r="CC138" s="304" t="str">
        <f>IFERROR(VLOOKUP($AL138,装备!$B:$Q,12,0),0)</f>
        <v>无</v>
      </c>
      <c r="CD138" s="304">
        <f>IFERROR(VLOOKUP($AL138,装备!$B:$Q,13,0),0)</f>
        <v>0</v>
      </c>
      <c r="CE138" s="304">
        <f>IFERROR(VLOOKUP($AL138,装备!$B:$Q,14,0),0)</f>
        <v>0</v>
      </c>
      <c r="CF138" s="304">
        <f>IFERROR(VLOOKUP($AL138,装备!$B:$Q,16,0),0)</f>
        <v>0</v>
      </c>
      <c r="CG138" s="304">
        <f>IFERROR(VLOOKUP($AL138,装备!$B:$Q,5,0),0)</f>
        <v>0</v>
      </c>
      <c r="CH138" s="304">
        <f>IFERROR(VLOOKUP(AM138,装备!$B:$C,2,0),0)</f>
        <v>0</v>
      </c>
      <c r="CI138" s="304">
        <f>IFERROR(VLOOKUP($AM138,装备!$B:$Q,5,0),0)</f>
        <v>0</v>
      </c>
      <c r="CJ138" s="304">
        <f>IFERROR(VLOOKUP($AM138,装备!$B:$Q,6,0),0)</f>
        <v>0</v>
      </c>
      <c r="CK138" s="304">
        <f>IFERROR(VLOOKUP($AM138,装备!$B:$Q,7,0),0)</f>
        <v>0</v>
      </c>
      <c r="CL138" s="304">
        <f>IFERROR(VLOOKUP($AM138,装备!$B:$Q,8,0),0)</f>
        <v>0</v>
      </c>
      <c r="CM138" s="304">
        <f>IFERROR(VLOOKUP($AM138,装备!$B:$Q,9,0),0)</f>
        <v>0</v>
      </c>
      <c r="CN138" s="304">
        <f>IFERROR(VLOOKUP($AM138,装备!$B:$Q,10,0),0)</f>
        <v>0</v>
      </c>
      <c r="CO138" s="304">
        <f>IFERROR(VLOOKUP($AM138,装备!$B:$Q,11,0),0)</f>
        <v>0</v>
      </c>
      <c r="CP138" s="304">
        <f>IFERROR(VLOOKUP($AM138,装备!$B:$Q,12,0),0)</f>
        <v>0</v>
      </c>
      <c r="CQ138" s="304">
        <f>IFERROR(VLOOKUP($AM138,装备!$B:$Q,13,0),0)</f>
        <v>0</v>
      </c>
      <c r="CR138" s="304">
        <f>IFERROR(VLOOKUP($AM138,装备!$B:$Q,14,0),0)</f>
        <v>0</v>
      </c>
      <c r="CS138" s="304">
        <f>IFERROR(VLOOKUP($AM138,装备!$B:$Q,16,0),0)</f>
        <v>0</v>
      </c>
      <c r="CT138" s="304">
        <f>IFERROR(VLOOKUP($AM138,装备!$B:$Q,5,0),0)</f>
        <v>0</v>
      </c>
      <c r="CU138" s="304">
        <f>IFERROR(VLOOKUP(AN138,装备!$B:$C,2,0),0)</f>
        <v>0</v>
      </c>
      <c r="CV138" s="304">
        <f>IFERROR(VLOOKUP($AN138,装备!$B:$Q,5,0),0)</f>
        <v>0</v>
      </c>
      <c r="CW138" s="304">
        <f>IFERROR(VLOOKUP($AN138,装备!$B:$Q,6,0),0)</f>
        <v>0</v>
      </c>
      <c r="CX138" s="304">
        <f>IFERROR(VLOOKUP($AN138,装备!$B:$Q,7,0),0)</f>
        <v>0</v>
      </c>
      <c r="CY138" s="304">
        <f>IFERROR(VLOOKUP($AN138,装备!$B:$Q,8,0),0)</f>
        <v>0</v>
      </c>
      <c r="CZ138" s="304">
        <f>IFERROR(VLOOKUP($AN138,装备!$B:$Q,9,0),0)</f>
        <v>0</v>
      </c>
      <c r="DA138" s="304">
        <f>IFERROR(VLOOKUP($AN138,装备!$B:$Q,10,0),0)</f>
        <v>0</v>
      </c>
      <c r="DB138" s="304">
        <f>IFERROR(VLOOKUP($AN138,装备!$B:$Q,11,0),0)</f>
        <v>0</v>
      </c>
      <c r="DC138" s="304">
        <f>IFERROR(VLOOKUP($AN138,装备!$B:$Q,12,0),0)</f>
        <v>0</v>
      </c>
      <c r="DD138" s="304">
        <f>IFERROR(VLOOKUP($AN138,装备!$B:$Q,13,0),0)</f>
        <v>0</v>
      </c>
      <c r="DE138" s="304">
        <f>IFERROR(VLOOKUP($AN138,装备!$B:$Q,14,0),0)</f>
        <v>0</v>
      </c>
      <c r="DF138" s="304">
        <f>IFERROR(VLOOKUP($AN138,装备!$B:$Q,16,0),0)</f>
        <v>0</v>
      </c>
      <c r="DG138" s="304">
        <f>IFERROR(VLOOKUP($AN138,装备!$B:$Q,5,0),0)</f>
        <v>0</v>
      </c>
      <c r="DH138" s="304">
        <f>IFERROR(VLOOKUP(AO138,装备!$B:$C,2,0),0)</f>
        <v>0</v>
      </c>
      <c r="DI138" s="304">
        <f>IFERROR(VLOOKUP($AO138,装备!$B:$Q,5,0),0)</f>
        <v>0</v>
      </c>
      <c r="DJ138" s="304">
        <f>IFERROR(VLOOKUP($AO138,装备!$B:$Q,6,0),0)</f>
        <v>0</v>
      </c>
      <c r="DK138" s="304">
        <f>IFERROR(VLOOKUP($AO138,装备!$B:$Q,7,0),0)</f>
        <v>0</v>
      </c>
      <c r="DL138" s="304">
        <f>IFERROR(VLOOKUP($AO138,装备!$B:$Q,8,0),0)</f>
        <v>0</v>
      </c>
      <c r="DM138" s="304">
        <f>IFERROR(VLOOKUP($AO138,装备!$B:$Q,9,0),0)</f>
        <v>0</v>
      </c>
      <c r="DN138" s="304">
        <f>IFERROR(VLOOKUP($AO138,装备!$B:$Q,10,0),0)</f>
        <v>0</v>
      </c>
      <c r="DO138" s="304">
        <f>IFERROR(VLOOKUP($AO138,装备!$B:$Q,11,0),0)</f>
        <v>0</v>
      </c>
      <c r="DP138" s="304">
        <f>IFERROR(VLOOKUP($AO138,装备!$B:$Q,12,0),0)</f>
        <v>0</v>
      </c>
      <c r="DQ138" s="304">
        <f>IFERROR(VLOOKUP($AO138,装备!$B:$Q,13,0),0)</f>
        <v>0</v>
      </c>
      <c r="DR138" s="304">
        <f>IFERROR(VLOOKUP($AO138,装备!$B:$Q,14,0),0)</f>
        <v>0</v>
      </c>
      <c r="DS138" s="304">
        <f>IFERROR(VLOOKUP($AO138,装备!$B:$Q,16,0),0)</f>
        <v>0</v>
      </c>
      <c r="DT138" s="304">
        <f>IFERROR(VLOOKUP($AO138,装备!$B:$Q,5,0),0)</f>
        <v>0</v>
      </c>
    </row>
    <row r="139" spans="1:124" ht="27">
      <c r="A139" s="301">
        <f>改造舰娘!$A135</f>
        <v>11018811</v>
      </c>
      <c r="B139" s="354" t="s">
        <v>4053</v>
      </c>
      <c r="C139" s="323"/>
      <c r="D139" s="323">
        <f t="shared" si="2"/>
        <v>110</v>
      </c>
      <c r="E139" s="303">
        <f>改造舰娘!$C135</f>
        <v>5</v>
      </c>
      <c r="F139" s="304" t="str">
        <f>改造舰娘!$D135</f>
        <v>驱逐</v>
      </c>
      <c r="G139" s="304" t="str">
        <f>改造舰娘!$E135</f>
        <v>小型</v>
      </c>
      <c r="H139" s="304" t="str">
        <f>改造舰娘!$F135</f>
        <v>护卫舰</v>
      </c>
      <c r="I139" s="452">
        <f>改造舰娘!$AR135</f>
        <v>3</v>
      </c>
      <c r="J139" s="304" t="str">
        <f>改造舰娘!$G135</f>
        <v>意大利</v>
      </c>
      <c r="K139" s="312">
        <f>改造舰娘!$H135+(BV139+CI139+CV139+DI139)*$C$2</f>
        <v>35</v>
      </c>
      <c r="L139" s="304">
        <f>改造舰娘!$I135</f>
        <v>1</v>
      </c>
      <c r="M139" s="304">
        <f>改造舰娘!$J135</f>
        <v>5</v>
      </c>
      <c r="N139" s="518">
        <f>改造舰娘!$K135</f>
        <v>5</v>
      </c>
      <c r="O139" s="304">
        <f>改造舰娘!$L135+((CE139+CR139+DE139+DR139)*$C$2)</f>
        <v>20</v>
      </c>
      <c r="P139" s="304" t="str">
        <f>IF($C$2=1,(IF(ISERROR(FIND("超长",改造舰娘!$M135&amp;CC139&amp;CP139&amp;DC139&amp;DP139,1)),IF(ISERROR(FIND("长",改造舰娘!$M135&amp;CC139&amp;CP139&amp;DC139&amp;DP139,1)),IF(ISERROR(FIND("中",改造舰娘!$M135&amp;CC139&amp;CP139&amp;DC139&amp;DP139,1)),IF(ISERROR(FIND("短",改造舰娘!$M135&amp;CC139&amp;CP139&amp;DC139&amp;DP139,1)),IF(ISERROR(FIND("无",改造舰娘!$M135&amp;CC139&amp;CP139&amp;DC139&amp;DP139,1)),0,"无"),"短"),"中"),"长"),"超长")),改造舰娘!$M135)</f>
        <v>短</v>
      </c>
      <c r="Q139" s="303">
        <f>改造舰娘!$N135</f>
        <v>39</v>
      </c>
      <c r="R139" s="304">
        <f>(改造舰娘!$P135)+(改造舰娘!$Q135)*$C$3+((BW139+CJ139+CW139+DJ139)*$C$2)</f>
        <v>38</v>
      </c>
      <c r="S139" s="304">
        <f>(改造舰娘!$R135)+(改造舰娘!$S135)*$C$3+((BY139+CL139+CY139+DL139)*$C$2)</f>
        <v>82</v>
      </c>
      <c r="T139" s="304">
        <f>(改造舰娘!$T135)+(改造舰娘!$U135)*$C$3+((BX139+CK139+CX139+DK139)*$C$2)</f>
        <v>40</v>
      </c>
      <c r="U139" s="304">
        <f>(改造舰娘!$V135)+(改造舰娘!$W135)*$C$3+((CG139+CT139+DG139+DT139)*$C$2)</f>
        <v>51</v>
      </c>
      <c r="V139" s="305">
        <f>INT((((改造舰娘!$Y135)-(改造舰娘!$X135))*(((IF(D139=0,C139,D139))-1)/99))+改造舰娘!$X135)+((CB139+CO139+DB139+DO139)*$C$2)</f>
        <v>94</v>
      </c>
      <c r="W139" s="304">
        <f>INT((((改造舰娘!$AA135)-(改造舰娘!$Z135))*(((IF(D139=0,C139,D139))-1)/99))+改造舰娘!$Z135)+((CD139+CQ139+DD139+DQ139)*$C$2)</f>
        <v>94</v>
      </c>
      <c r="X139" s="304">
        <f>INT((((改造舰娘!$AC135)-(改造舰娘!$AB135))*(((IF(D139=0,C139,D139))-1)/99))+改造舰娘!$AB135)+((CA139+CN139+DA139+DN139)*$C$2)</f>
        <v>40</v>
      </c>
      <c r="Y139" s="303">
        <f>INT((((改造舰娘!$AE135)-(改造舰娘!$AD135))*(((IF(D139=0,C139,D139))-1)/99))+改造舰娘!$AD135)+((BZ139+CM139+CZ139+DM139)*$C$2)</f>
        <v>65</v>
      </c>
      <c r="Z139" s="474" t="str">
        <f>IF(改造舰娘!$AF135=0,"",改造舰娘!$AF135)</f>
        <v/>
      </c>
      <c r="AA139" s="304" t="str">
        <f>IF(改造舰娘!$AG135="","",改造舰娘!$AG135)</f>
        <v/>
      </c>
      <c r="AB139" s="304" t="str">
        <f>IF(改造舰娘!$AH135="","",改造舰娘!$AH135)</f>
        <v/>
      </c>
      <c r="AC139" s="304" t="str">
        <f>IF(改造舰娘!$AI135="","",改造舰娘!$AI135)</f>
        <v/>
      </c>
      <c r="AD139" s="304">
        <f>IF(改造舰娘!$AJ135="","",改造舰娘!$AJ135)</f>
        <v>0</v>
      </c>
      <c r="AE139" s="305">
        <f>IF(改造舰娘!$AK135="","",改造舰娘!$AK135)</f>
        <v>0</v>
      </c>
      <c r="AF139" s="304" t="str">
        <f>IF(改造舰娘!$AL135="","",改造舰娘!$AL135)</f>
        <v/>
      </c>
      <c r="AG139" s="304" t="str">
        <f>IF(改造舰娘!$AM135="","",改造舰娘!$AM135)</f>
        <v/>
      </c>
      <c r="AH139" s="304" t="str">
        <f>IF(改造舰娘!$AN135="","",改造舰娘!$AN135)</f>
        <v/>
      </c>
      <c r="AI139" s="304" t="str">
        <f>IF(改造舰娘!$AO135="","",改造舰娘!$AO135)</f>
        <v/>
      </c>
      <c r="AJ139" s="304" t="str">
        <f>IF(改造舰娘!$AP135="","",改造舰娘!$AP135)</f>
        <v/>
      </c>
      <c r="AK139" s="303" t="str">
        <f>IF(改造舰娘!$AQ135="","",改造舰娘!$AQ135)</f>
        <v/>
      </c>
      <c r="AL139" s="306" t="str">
        <f>IF(改造舰娘!$AS135="","",改造舰娘!$AS135)</f>
        <v>I国单装135炮</v>
      </c>
      <c r="AM139" s="306" t="str">
        <f>IF(改造舰娘!$AT135="","",改造舰娘!$AT135)</f>
        <v>I国W270鱼雷</v>
      </c>
      <c r="AN139" s="306" t="str">
        <f>IF(改造舰娘!$AU135="","",改造舰娘!$AU135)</f>
        <v/>
      </c>
      <c r="AO139" s="306" t="str">
        <f>IF(改造舰娘!$AV135="","",改造舰娘!$AV135)</f>
        <v/>
      </c>
      <c r="AP139" s="307" t="str">
        <f>IF(改造舰娘!$AW135="","",改造舰娘!$AW135)</f>
        <v>奋战到底(3级)：自身鱼雷值+20，战斗中不受中破以及大破带来的属性减益效果。</v>
      </c>
      <c r="AQ139" s="308" t="str">
        <f>IF(改造舰娘!$AX135="","",改造舰娘!$AX135)</f>
        <v/>
      </c>
      <c r="AR139" s="304">
        <f>IF(改造舰娘!$AY135="","",改造舰娘!$AY135)</f>
        <v>15</v>
      </c>
      <c r="AS139" s="304">
        <f>IF(改造舰娘!$AZ135="","",改造舰娘!$AZ135)</f>
        <v>25</v>
      </c>
      <c r="AT139" s="304">
        <f>IF(改造舰娘!$BA135="","",改造舰娘!$BA135)</f>
        <v>0.48</v>
      </c>
      <c r="AU139" s="304">
        <f>IF(改造舰娘!$BB135="","",改造舰娘!$BB135)</f>
        <v>0.9</v>
      </c>
      <c r="AV139" s="305">
        <f>IF((改造舰娘!$BG135+改造舰娘!$BK135*$C$4)=0,"",(改造舰娘!$BG135+改造舰娘!$BK135*$C$4))</f>
        <v>7</v>
      </c>
      <c r="AW139" s="304">
        <f>IF((改造舰娘!$BH135+改造舰娘!$BL135*$C$4)=0,"",(改造舰娘!$BH135+改造舰娘!$BL135*$C$4))</f>
        <v>15</v>
      </c>
      <c r="AX139" s="304">
        <f>IF((改造舰娘!$BI135+改造舰娘!$BM135*$C$4)=0,"",(改造舰娘!$BI135+改造舰娘!$BM135*$C$4))</f>
        <v>9</v>
      </c>
      <c r="AY139" s="303" t="str">
        <f>IF((改造舰娘!$BJ135+改造舰娘!$BN135*$C$4)=0,"",(改造舰娘!$BJ135+改造舰娘!$BN135*$C$4))</f>
        <v/>
      </c>
      <c r="AZ139" s="500">
        <f>IF(改造舰娘!BC135="","",改造舰娘!BC135)</f>
        <v>0</v>
      </c>
      <c r="BA139" s="500">
        <f>IF(改造舰娘!BD135="","",改造舰娘!BD135)</f>
        <v>27</v>
      </c>
      <c r="BB139" s="500">
        <f>IF(改造舰娘!BE135="","",改造舰娘!BE135)</f>
        <v>15</v>
      </c>
      <c r="BC139" s="498">
        <f>IF(改造舰娘!BF135="","",改造舰娘!BF135)</f>
        <v>0</v>
      </c>
      <c r="BD139" s="125" t="s">
        <v>1539</v>
      </c>
      <c r="BE139" s="339" t="b">
        <f>IF(改造舰娘!$BP135="","")</f>
        <v>0</v>
      </c>
      <c r="BF139" s="306" t="b">
        <f>IF(改造舰娘!$BQ135="","")</f>
        <v>0</v>
      </c>
      <c r="BG139" s="329" t="str">
        <f>IF(改造舰娘!$BR135="","")</f>
        <v/>
      </c>
      <c r="BH139" s="340" t="str">
        <f>IF(改造舰娘!$BS135="","")</f>
        <v/>
      </c>
      <c r="BU139" s="304">
        <f>IFERROR(VLOOKUP(AL139,装备!$B:$C,2,0),0)</f>
        <v>4</v>
      </c>
      <c r="BV139" s="304">
        <f>IFERROR(VLOOKUP($AL139,装备!$B:$Q,5,0),0)</f>
        <v>0</v>
      </c>
      <c r="BW139" s="304">
        <f>IFERROR(VLOOKUP($AL139,装备!$B:$Q,6,0),0)</f>
        <v>2</v>
      </c>
      <c r="BX139" s="304">
        <f>IFERROR(VLOOKUP($AL139,装备!$B:$Q,7,0),0)</f>
        <v>0</v>
      </c>
      <c r="BY139" s="304">
        <f>IFERROR(VLOOKUP($AL139,装备!$B:$Q,8,0),0)</f>
        <v>0</v>
      </c>
      <c r="BZ139" s="304">
        <f>IFERROR(VLOOKUP($AL139,装备!$B:$Q,9,0),0)</f>
        <v>0</v>
      </c>
      <c r="CA139" s="304">
        <f>IFERROR(VLOOKUP($AL139,装备!$B:$Q,10,0),0)</f>
        <v>0</v>
      </c>
      <c r="CB139" s="304">
        <f>IFERROR(VLOOKUP($AL139,装备!$B:$Q,11,0),0)</f>
        <v>1</v>
      </c>
      <c r="CC139" s="304" t="str">
        <f>IFERROR(VLOOKUP($AL139,装备!$B:$Q,12,0),0)</f>
        <v>短</v>
      </c>
      <c r="CD139" s="304">
        <f>IFERROR(VLOOKUP($AL139,装备!$B:$Q,13,0),0)</f>
        <v>0</v>
      </c>
      <c r="CE139" s="304">
        <f>IFERROR(VLOOKUP($AL139,装备!$B:$Q,14,0),0)</f>
        <v>0</v>
      </c>
      <c r="CF139" s="304">
        <f>IFERROR(VLOOKUP($AL139,装备!$B:$Q,16,0),0)</f>
        <v>4</v>
      </c>
      <c r="CG139" s="304">
        <f>IFERROR(VLOOKUP($AL139,装备!$B:$Q,5,0),0)</f>
        <v>0</v>
      </c>
      <c r="CH139" s="304">
        <f>IFERROR(VLOOKUP(AM139,装备!$B:$C,2,0),0)</f>
        <v>4</v>
      </c>
      <c r="CI139" s="304">
        <f>IFERROR(VLOOKUP($AM139,装备!$B:$Q,5,0),0)</f>
        <v>0</v>
      </c>
      <c r="CJ139" s="304">
        <f>IFERROR(VLOOKUP($AM139,装备!$B:$Q,6,0),0)</f>
        <v>0</v>
      </c>
      <c r="CK139" s="304">
        <f>IFERROR(VLOOKUP($AM139,装备!$B:$Q,7,0),0)</f>
        <v>0</v>
      </c>
      <c r="CL139" s="304">
        <f>IFERROR(VLOOKUP($AM139,装备!$B:$Q,8,0),0)</f>
        <v>5</v>
      </c>
      <c r="CM139" s="304">
        <f>IFERROR(VLOOKUP($AM139,装备!$B:$Q,9,0),0)</f>
        <v>0</v>
      </c>
      <c r="CN139" s="304">
        <f>IFERROR(VLOOKUP($AM139,装备!$B:$Q,10,0),0)</f>
        <v>0</v>
      </c>
      <c r="CO139" s="304">
        <f>IFERROR(VLOOKUP($AM139,装备!$B:$Q,11,0),0)</f>
        <v>4</v>
      </c>
      <c r="CP139" s="304" t="str">
        <f>IFERROR(VLOOKUP($AM139,装备!$B:$Q,12,0),0)</f>
        <v>无</v>
      </c>
      <c r="CQ139" s="304">
        <f>IFERROR(VLOOKUP($AM139,装备!$B:$Q,13,0),0)</f>
        <v>0</v>
      </c>
      <c r="CR139" s="304">
        <f>IFERROR(VLOOKUP($AM139,装备!$B:$Q,14,0),0)</f>
        <v>0</v>
      </c>
      <c r="CS139" s="304">
        <f>IFERROR(VLOOKUP($AM139,装备!$B:$Q,16,0),0)</f>
        <v>0</v>
      </c>
      <c r="CT139" s="304">
        <f>IFERROR(VLOOKUP($AM139,装备!$B:$Q,5,0),0)</f>
        <v>0</v>
      </c>
      <c r="CU139" s="304">
        <f>IFERROR(VLOOKUP(AN139,装备!$B:$C,2,0),0)</f>
        <v>0</v>
      </c>
      <c r="CV139" s="304">
        <f>IFERROR(VLOOKUP($AN139,装备!$B:$Q,5,0),0)</f>
        <v>0</v>
      </c>
      <c r="CW139" s="304">
        <f>IFERROR(VLOOKUP($AN139,装备!$B:$Q,6,0),0)</f>
        <v>0</v>
      </c>
      <c r="CX139" s="304">
        <f>IFERROR(VLOOKUP($AN139,装备!$B:$Q,7,0),0)</f>
        <v>0</v>
      </c>
      <c r="CY139" s="304">
        <f>IFERROR(VLOOKUP($AN139,装备!$B:$Q,8,0),0)</f>
        <v>0</v>
      </c>
      <c r="CZ139" s="304">
        <f>IFERROR(VLOOKUP($AN139,装备!$B:$Q,9,0),0)</f>
        <v>0</v>
      </c>
      <c r="DA139" s="304">
        <f>IFERROR(VLOOKUP($AN139,装备!$B:$Q,10,0),0)</f>
        <v>0</v>
      </c>
      <c r="DB139" s="304">
        <f>IFERROR(VLOOKUP($AN139,装备!$B:$Q,11,0),0)</f>
        <v>0</v>
      </c>
      <c r="DC139" s="304">
        <f>IFERROR(VLOOKUP($AN139,装备!$B:$Q,12,0),0)</f>
        <v>0</v>
      </c>
      <c r="DD139" s="304">
        <f>IFERROR(VLOOKUP($AN139,装备!$B:$Q,13,0),0)</f>
        <v>0</v>
      </c>
      <c r="DE139" s="304">
        <f>IFERROR(VLOOKUP($AN139,装备!$B:$Q,14,0),0)</f>
        <v>0</v>
      </c>
      <c r="DF139" s="304">
        <f>IFERROR(VLOOKUP($AN139,装备!$B:$Q,16,0),0)</f>
        <v>0</v>
      </c>
      <c r="DG139" s="304">
        <f>IFERROR(VLOOKUP($AN139,装备!$B:$Q,5,0),0)</f>
        <v>0</v>
      </c>
      <c r="DH139" s="304">
        <f>IFERROR(VLOOKUP(AO139,装备!$B:$C,2,0),0)</f>
        <v>0</v>
      </c>
      <c r="DI139" s="304">
        <f>IFERROR(VLOOKUP($AO139,装备!$B:$Q,5,0),0)</f>
        <v>0</v>
      </c>
      <c r="DJ139" s="304">
        <f>IFERROR(VLOOKUP($AO139,装备!$B:$Q,6,0),0)</f>
        <v>0</v>
      </c>
      <c r="DK139" s="304">
        <f>IFERROR(VLOOKUP($AO139,装备!$B:$Q,7,0),0)</f>
        <v>0</v>
      </c>
      <c r="DL139" s="304">
        <f>IFERROR(VLOOKUP($AO139,装备!$B:$Q,8,0),0)</f>
        <v>0</v>
      </c>
      <c r="DM139" s="304">
        <f>IFERROR(VLOOKUP($AO139,装备!$B:$Q,9,0),0)</f>
        <v>0</v>
      </c>
      <c r="DN139" s="304">
        <f>IFERROR(VLOOKUP($AO139,装备!$B:$Q,10,0),0)</f>
        <v>0</v>
      </c>
      <c r="DO139" s="304">
        <f>IFERROR(VLOOKUP($AO139,装备!$B:$Q,11,0),0)</f>
        <v>0</v>
      </c>
      <c r="DP139" s="304">
        <f>IFERROR(VLOOKUP($AO139,装备!$B:$Q,12,0),0)</f>
        <v>0</v>
      </c>
      <c r="DQ139" s="304">
        <f>IFERROR(VLOOKUP($AO139,装备!$B:$Q,13,0),0)</f>
        <v>0</v>
      </c>
      <c r="DR139" s="304">
        <f>IFERROR(VLOOKUP($AO139,装备!$B:$Q,14,0),0)</f>
        <v>0</v>
      </c>
      <c r="DS139" s="304">
        <f>IFERROR(VLOOKUP($AO139,装备!$B:$Q,16,0),0)</f>
        <v>0</v>
      </c>
      <c r="DT139" s="304">
        <f>IFERROR(VLOOKUP($AO139,装备!$B:$Q,5,0),0)</f>
        <v>0</v>
      </c>
    </row>
    <row r="140" spans="1:124">
      <c r="A140" s="301">
        <f>改造舰娘!$A136</f>
        <v>11019211</v>
      </c>
      <c r="B140" s="354" t="s">
        <v>690</v>
      </c>
      <c r="C140" s="323"/>
      <c r="D140" s="323">
        <f t="shared" si="2"/>
        <v>110</v>
      </c>
      <c r="E140" s="303">
        <f>改造舰娘!$C136</f>
        <v>6</v>
      </c>
      <c r="F140" s="304" t="str">
        <f>改造舰娘!$D136</f>
        <v>驱逐</v>
      </c>
      <c r="G140" s="304" t="str">
        <f>改造舰娘!$E136</f>
        <v>小型</v>
      </c>
      <c r="H140" s="304" t="str">
        <f>改造舰娘!$F136</f>
        <v>护卫舰</v>
      </c>
      <c r="I140" s="452">
        <f>改造舰娘!$AR136</f>
        <v>3</v>
      </c>
      <c r="J140" s="304" t="str">
        <f>改造舰娘!$G136</f>
        <v>苏联</v>
      </c>
      <c r="K140" s="312">
        <f>改造舰娘!$H136+(BV140+CI140+CV140+DI140)*$C$2</f>
        <v>36</v>
      </c>
      <c r="L140" s="304">
        <f>改造舰娘!$I136</f>
        <v>0</v>
      </c>
      <c r="M140" s="304">
        <f>改造舰娘!$J136</f>
        <v>3</v>
      </c>
      <c r="N140" s="518">
        <f>改造舰娘!$K136</f>
        <v>3</v>
      </c>
      <c r="O140" s="304">
        <f>改造舰娘!$L136+((CE140+CR140+DE140+DR140)*$C$2)</f>
        <v>17</v>
      </c>
      <c r="P140" s="304" t="str">
        <f>IF($C$2=1,(IF(ISERROR(FIND("超长",改造舰娘!$M136&amp;CC140&amp;CP140&amp;DC140&amp;DP140,1)),IF(ISERROR(FIND("长",改造舰娘!$M136&amp;CC140&amp;CP140&amp;DC140&amp;DP140,1)),IF(ISERROR(FIND("中",改造舰娘!$M136&amp;CC140&amp;CP140&amp;DC140&amp;DP140,1)),IF(ISERROR(FIND("短",改造舰娘!$M136&amp;CC140&amp;CP140&amp;DC140&amp;DP140,1)),IF(ISERROR(FIND("无",改造舰娘!$M136&amp;CC140&amp;CP140&amp;DC140&amp;DP140,1)),0,"无"),"短"),"中"),"长"),"超长")),改造舰娘!$M136)</f>
        <v>短</v>
      </c>
      <c r="Q140" s="303">
        <f>改造舰娘!$N136</f>
        <v>42.7</v>
      </c>
      <c r="R140" s="304">
        <f>(改造舰娘!$P136)+(改造舰娘!$Q136)*$C$3+((BW140+CJ140+CW140+DJ140)*$C$2)</f>
        <v>46</v>
      </c>
      <c r="S140" s="304">
        <f>(改造舰娘!$R136)+(改造舰娘!$S136)*$C$3+((BY140+CL140+CY140+DL140)*$C$2)</f>
        <v>87</v>
      </c>
      <c r="T140" s="304">
        <f>(改造舰娘!$T136)+(改造舰娘!$U136)*$C$3+((BX140+CK140+CX140+DK140)*$C$2)</f>
        <v>40</v>
      </c>
      <c r="U140" s="304">
        <f>(改造舰娘!$V136)+(改造舰娘!$W136)*$C$3+((CG140+CT140+DG140+DT140)*$C$2)</f>
        <v>65</v>
      </c>
      <c r="V140" s="305">
        <f>INT((((改造舰娘!$Y136)-(改造舰娘!$X136))*(((IF(D140=0,C140,D140))-1)/99))+改造舰娘!$X136)+((CB140+CO140+DB140+DO140)*$C$2)</f>
        <v>95</v>
      </c>
      <c r="W140" s="304">
        <f>INT((((改造舰娘!$AA136)-(改造舰娘!$Z136))*(((IF(D140=0,C140,D140))-1)/99))+改造舰娘!$Z136)+((CD140+CQ140+DD140+DQ140)*$C$2)</f>
        <v>104</v>
      </c>
      <c r="X140" s="304">
        <f>INT((((改造舰娘!$AC136)-(改造舰娘!$AB136))*(((IF(D140=0,C140,D140))-1)/99))+改造舰娘!$AB136)+((CA140+CN140+DA140+DN140)*$C$2)</f>
        <v>18</v>
      </c>
      <c r="Y140" s="303">
        <f>INT((((改造舰娘!$AE136)-(改造舰娘!$AD136))*(((IF(D140=0,C140,D140))-1)/99))+改造舰娘!$AD136)+((BZ140+CM140+CZ140+DM140)*$C$2)</f>
        <v>69</v>
      </c>
      <c r="Z140" s="474" t="str">
        <f>IF(改造舰娘!$AF136=0,"",改造舰娘!$AF136)</f>
        <v/>
      </c>
      <c r="AA140" s="304" t="str">
        <f>IF(改造舰娘!$AG136="","",改造舰娘!$AG136)</f>
        <v/>
      </c>
      <c r="AB140" s="304" t="str">
        <f>IF(改造舰娘!$AH136="","",改造舰娘!$AH136)</f>
        <v/>
      </c>
      <c r="AC140" s="304" t="str">
        <f>IF(改造舰娘!$AI136="","",改造舰娘!$AI136)</f>
        <v/>
      </c>
      <c r="AD140" s="304">
        <f>IF(改造舰娘!$AJ136="","",改造舰娘!$AJ136)</f>
        <v>0</v>
      </c>
      <c r="AE140" s="305">
        <f>IF(改造舰娘!$AK136="","",改造舰娘!$AK136)</f>
        <v>0</v>
      </c>
      <c r="AF140" s="304" t="str">
        <f>IF(改造舰娘!$AL136="","",改造舰娘!$AL136)</f>
        <v/>
      </c>
      <c r="AG140" s="304" t="str">
        <f>IF(改造舰娘!$AM136="","",改造舰娘!$AM136)</f>
        <v/>
      </c>
      <c r="AH140" s="304" t="str">
        <f>IF(改造舰娘!$AN136="","",改造舰娘!$AN136)</f>
        <v/>
      </c>
      <c r="AI140" s="304" t="str">
        <f>IF(改造舰娘!$AO136="","",改造舰娘!$AO136)</f>
        <v/>
      </c>
      <c r="AJ140" s="304" t="str">
        <f>IF(改造舰娘!$AP136="","",改造舰娘!$AP136)</f>
        <v/>
      </c>
      <c r="AK140" s="303" t="str">
        <f>IF(改造舰娘!$AQ136="","",改造舰娘!$AQ136)</f>
        <v/>
      </c>
      <c r="AL140" s="306" t="str">
        <f>IF(改造舰娘!$AS136="","",改造舰娘!$AS136)</f>
        <v>533毫米2-н鱼雷</v>
      </c>
      <c r="AM140" s="306" t="str">
        <f>IF(改造舰娘!$AT136="","",改造舰娘!$AT136)</f>
        <v>先进型动力系统</v>
      </c>
      <c r="AN140" s="306" t="str">
        <f>IF(改造舰娘!$AU136="","",改造舰娘!$AU136)</f>
        <v/>
      </c>
      <c r="AO140" s="306" t="str">
        <f>IF(改造舰娘!$AV136="","",改造舰娘!$AV136)</f>
        <v/>
      </c>
      <c r="AP140" s="307" t="str">
        <f>IF(改造舰娘!$AW136="","",改造舰娘!$AW136)</f>
        <v>高速规避(3级)：增加4点自身航速，增加25点回避值。</v>
      </c>
      <c r="AQ140" s="308" t="str">
        <f>IF(改造舰娘!$AX136="","",改造舰娘!$AX136)</f>
        <v/>
      </c>
      <c r="AR140" s="304">
        <f>IF(改造舰娘!$AY136="","",改造舰娘!$AY136)</f>
        <v>15</v>
      </c>
      <c r="AS140" s="304">
        <f>IF(改造舰娘!$AZ136="","",改造舰娘!$AZ136)</f>
        <v>20</v>
      </c>
      <c r="AT140" s="304">
        <f>IF(改造舰娘!$BA136="","",改造舰娘!$BA136)</f>
        <v>0.65</v>
      </c>
      <c r="AU140" s="304">
        <f>IF(改造舰娘!$BB136="","",改造舰娘!$BB136)</f>
        <v>1.1000000000000001</v>
      </c>
      <c r="AV140" s="305">
        <f>IF((改造舰娘!$BG136+改造舰娘!$BK136*$C$4)=0,"",(改造舰娘!$BG136+改造舰娘!$BK136*$C$4))</f>
        <v>20</v>
      </c>
      <c r="AW140" s="304">
        <f>IF((改造舰娘!$BH136+改造舰娘!$BL136*$C$4)=0,"",(改造舰娘!$BH136+改造舰娘!$BL136*$C$4))</f>
        <v>8</v>
      </c>
      <c r="AX140" s="304">
        <f>IF((改造舰娘!$BI136+改造舰娘!$BM136*$C$4)=0,"",(改造舰娘!$BI136+改造舰娘!$BM136*$C$4))</f>
        <v>36</v>
      </c>
      <c r="AY140" s="303">
        <f>IF((改造舰娘!$BJ136+改造舰娘!$BN136*$C$4)=0,"",(改造舰娘!$BJ136+改造舰娘!$BN136*$C$4))</f>
        <v>4</v>
      </c>
      <c r="AZ140" s="500">
        <f>IF(改造舰娘!BC136="","",改造舰娘!BC136)</f>
        <v>0</v>
      </c>
      <c r="BA140" s="500">
        <f>IF(改造舰娘!BD136="","",改造舰娘!BD136)</f>
        <v>32</v>
      </c>
      <c r="BB140" s="500">
        <f>IF(改造舰娘!BE136="","",改造舰娘!BE136)</f>
        <v>15</v>
      </c>
      <c r="BC140" s="498">
        <f>IF(改造舰娘!BF136="","",改造舰娘!BF136)</f>
        <v>0</v>
      </c>
      <c r="BD140" s="125" t="s">
        <v>1540</v>
      </c>
      <c r="BE140" s="339" t="b">
        <f>IF(改造舰娘!$BP136="","")</f>
        <v>0</v>
      </c>
      <c r="BF140" s="306" t="b">
        <f>IF(改造舰娘!$BQ136="","")</f>
        <v>0</v>
      </c>
      <c r="BG140" s="329" t="str">
        <f>IF(改造舰娘!$BR136="","")</f>
        <v/>
      </c>
      <c r="BH140" s="340" t="str">
        <f>IF(改造舰娘!$BS136="","")</f>
        <v/>
      </c>
      <c r="BU140" s="304">
        <f>IFERROR(VLOOKUP(AL140,装备!$B:$C,2,0),0)</f>
        <v>4</v>
      </c>
      <c r="BV140" s="304">
        <f>IFERROR(VLOOKUP($AL140,装备!$B:$Q,5,0),0)</f>
        <v>0</v>
      </c>
      <c r="BW140" s="304">
        <f>IFERROR(VLOOKUP($AL140,装备!$B:$Q,6,0),0)</f>
        <v>0</v>
      </c>
      <c r="BX140" s="304">
        <f>IFERROR(VLOOKUP($AL140,装备!$B:$Q,7,0),0)</f>
        <v>0</v>
      </c>
      <c r="BY140" s="304">
        <f>IFERROR(VLOOKUP($AL140,装备!$B:$Q,8,0),0)</f>
        <v>8</v>
      </c>
      <c r="BZ140" s="304">
        <f>IFERROR(VLOOKUP($AL140,装备!$B:$Q,9,0),0)</f>
        <v>0</v>
      </c>
      <c r="CA140" s="304">
        <f>IFERROR(VLOOKUP($AL140,装备!$B:$Q,10,0),0)</f>
        <v>0</v>
      </c>
      <c r="CB140" s="304">
        <f>IFERROR(VLOOKUP($AL140,装备!$B:$Q,11,0),0)</f>
        <v>0</v>
      </c>
      <c r="CC140" s="304" t="str">
        <f>IFERROR(VLOOKUP($AL140,装备!$B:$Q,12,0),0)</f>
        <v>无</v>
      </c>
      <c r="CD140" s="304">
        <f>IFERROR(VLOOKUP($AL140,装备!$B:$Q,13,0),0)</f>
        <v>0</v>
      </c>
      <c r="CE140" s="304">
        <f>IFERROR(VLOOKUP($AL140,装备!$B:$Q,14,0),0)</f>
        <v>0</v>
      </c>
      <c r="CF140" s="304">
        <f>IFERROR(VLOOKUP($AL140,装备!$B:$Q,16,0),0)</f>
        <v>0</v>
      </c>
      <c r="CG140" s="304">
        <f>IFERROR(VLOOKUP($AL140,装备!$B:$Q,5,0),0)</f>
        <v>0</v>
      </c>
      <c r="CH140" s="304">
        <f>IFERROR(VLOOKUP(AM140,装备!$B:$C,2,0),0)</f>
        <v>6</v>
      </c>
      <c r="CI140" s="304">
        <f>IFERROR(VLOOKUP($AM140,装备!$B:$Q,5,0),0)</f>
        <v>0</v>
      </c>
      <c r="CJ140" s="304">
        <f>IFERROR(VLOOKUP($AM140,装备!$B:$Q,6,0),0)</f>
        <v>0</v>
      </c>
      <c r="CK140" s="304">
        <f>IFERROR(VLOOKUP($AM140,装备!$B:$Q,7,0),0)</f>
        <v>0</v>
      </c>
      <c r="CL140" s="304">
        <f>IFERROR(VLOOKUP($AM140,装备!$B:$Q,8,0),0)</f>
        <v>0</v>
      </c>
      <c r="CM140" s="304">
        <f>IFERROR(VLOOKUP($AM140,装备!$B:$Q,9,0),0)</f>
        <v>0</v>
      </c>
      <c r="CN140" s="304">
        <f>IFERROR(VLOOKUP($AM140,装备!$B:$Q,10,0),0)</f>
        <v>0</v>
      </c>
      <c r="CO140" s="304">
        <f>IFERROR(VLOOKUP($AM140,装备!$B:$Q,11,0),0)</f>
        <v>0</v>
      </c>
      <c r="CP140" s="304" t="str">
        <f>IFERROR(VLOOKUP($AM140,装备!$B:$Q,12,0),0)</f>
        <v>无</v>
      </c>
      <c r="CQ140" s="304">
        <f>IFERROR(VLOOKUP($AM140,装备!$B:$Q,13,0),0)</f>
        <v>12</v>
      </c>
      <c r="CR140" s="304">
        <f>IFERROR(VLOOKUP($AM140,装备!$B:$Q,14,0),0)</f>
        <v>0</v>
      </c>
      <c r="CS140" s="304">
        <f>IFERROR(VLOOKUP($AM140,装备!$B:$Q,16,0),0)</f>
        <v>0</v>
      </c>
      <c r="CT140" s="304">
        <f>IFERROR(VLOOKUP($AM140,装备!$B:$Q,5,0),0)</f>
        <v>0</v>
      </c>
      <c r="CU140" s="304">
        <f>IFERROR(VLOOKUP(AN140,装备!$B:$C,2,0),0)</f>
        <v>0</v>
      </c>
      <c r="CV140" s="304">
        <f>IFERROR(VLOOKUP($AN140,装备!$B:$Q,5,0),0)</f>
        <v>0</v>
      </c>
      <c r="CW140" s="304">
        <f>IFERROR(VLOOKUP($AN140,装备!$B:$Q,6,0),0)</f>
        <v>0</v>
      </c>
      <c r="CX140" s="304">
        <f>IFERROR(VLOOKUP($AN140,装备!$B:$Q,7,0),0)</f>
        <v>0</v>
      </c>
      <c r="CY140" s="304">
        <f>IFERROR(VLOOKUP($AN140,装备!$B:$Q,8,0),0)</f>
        <v>0</v>
      </c>
      <c r="CZ140" s="304">
        <f>IFERROR(VLOOKUP($AN140,装备!$B:$Q,9,0),0)</f>
        <v>0</v>
      </c>
      <c r="DA140" s="304">
        <f>IFERROR(VLOOKUP($AN140,装备!$B:$Q,10,0),0)</f>
        <v>0</v>
      </c>
      <c r="DB140" s="304">
        <f>IFERROR(VLOOKUP($AN140,装备!$B:$Q,11,0),0)</f>
        <v>0</v>
      </c>
      <c r="DC140" s="304">
        <f>IFERROR(VLOOKUP($AN140,装备!$B:$Q,12,0),0)</f>
        <v>0</v>
      </c>
      <c r="DD140" s="304">
        <f>IFERROR(VLOOKUP($AN140,装备!$B:$Q,13,0),0)</f>
        <v>0</v>
      </c>
      <c r="DE140" s="304">
        <f>IFERROR(VLOOKUP($AN140,装备!$B:$Q,14,0),0)</f>
        <v>0</v>
      </c>
      <c r="DF140" s="304">
        <f>IFERROR(VLOOKUP($AN140,装备!$B:$Q,16,0),0)</f>
        <v>0</v>
      </c>
      <c r="DG140" s="304">
        <f>IFERROR(VLOOKUP($AN140,装备!$B:$Q,5,0),0)</f>
        <v>0</v>
      </c>
      <c r="DH140" s="304">
        <f>IFERROR(VLOOKUP(AO140,装备!$B:$C,2,0),0)</f>
        <v>0</v>
      </c>
      <c r="DI140" s="304">
        <f>IFERROR(VLOOKUP($AO140,装备!$B:$Q,5,0),0)</f>
        <v>0</v>
      </c>
      <c r="DJ140" s="304">
        <f>IFERROR(VLOOKUP($AO140,装备!$B:$Q,6,0),0)</f>
        <v>0</v>
      </c>
      <c r="DK140" s="304">
        <f>IFERROR(VLOOKUP($AO140,装备!$B:$Q,7,0),0)</f>
        <v>0</v>
      </c>
      <c r="DL140" s="304">
        <f>IFERROR(VLOOKUP($AO140,装备!$B:$Q,8,0),0)</f>
        <v>0</v>
      </c>
      <c r="DM140" s="304">
        <f>IFERROR(VLOOKUP($AO140,装备!$B:$Q,9,0),0)</f>
        <v>0</v>
      </c>
      <c r="DN140" s="304">
        <f>IFERROR(VLOOKUP($AO140,装备!$B:$Q,10,0),0)</f>
        <v>0</v>
      </c>
      <c r="DO140" s="304">
        <f>IFERROR(VLOOKUP($AO140,装备!$B:$Q,11,0),0)</f>
        <v>0</v>
      </c>
      <c r="DP140" s="304">
        <f>IFERROR(VLOOKUP($AO140,装备!$B:$Q,12,0),0)</f>
        <v>0</v>
      </c>
      <c r="DQ140" s="304">
        <f>IFERROR(VLOOKUP($AO140,装备!$B:$Q,13,0),0)</f>
        <v>0</v>
      </c>
      <c r="DR140" s="304">
        <f>IFERROR(VLOOKUP($AO140,装备!$B:$Q,14,0),0)</f>
        <v>0</v>
      </c>
      <c r="DS140" s="304">
        <f>IFERROR(VLOOKUP($AO140,装备!$B:$Q,16,0),0)</f>
        <v>0</v>
      </c>
      <c r="DT140" s="304">
        <f>IFERROR(VLOOKUP($AO140,装备!$B:$Q,5,0),0)</f>
        <v>0</v>
      </c>
    </row>
    <row r="141" spans="1:124" ht="27">
      <c r="A141" s="301">
        <f>改造舰娘!$A137</f>
        <v>11019411</v>
      </c>
      <c r="B141" s="354" t="s">
        <v>248</v>
      </c>
      <c r="C141" s="323"/>
      <c r="D141" s="323">
        <f t="shared" si="2"/>
        <v>110</v>
      </c>
      <c r="E141" s="303">
        <f>改造舰娘!$C137</f>
        <v>6</v>
      </c>
      <c r="F141" s="304" t="str">
        <f>改造舰娘!$D137</f>
        <v>潜艇</v>
      </c>
      <c r="G141" s="304" t="str">
        <f>改造舰娘!$E137</f>
        <v>小型</v>
      </c>
      <c r="H141" s="304" t="str">
        <f>改造舰娘!$F137</f>
        <v>水下舰</v>
      </c>
      <c r="I141" s="452">
        <f>改造舰娘!$AR137</f>
        <v>3</v>
      </c>
      <c r="J141" s="304" t="str">
        <f>改造舰娘!$G137</f>
        <v>美国</v>
      </c>
      <c r="K141" s="312">
        <f>改造舰娘!$H137+(BV141+CI141+CV141+DI141)*$C$2</f>
        <v>17</v>
      </c>
      <c r="L141" s="304">
        <f>改造舰娘!$I137</f>
        <v>-1</v>
      </c>
      <c r="M141" s="304">
        <f>改造舰娘!$J137</f>
        <v>7</v>
      </c>
      <c r="N141" s="518">
        <f>改造舰娘!$K137</f>
        <v>6</v>
      </c>
      <c r="O141" s="304">
        <f>改造舰娘!$L137+((CE141+CR141+DE141+DR141)*$C$2)</f>
        <v>25</v>
      </c>
      <c r="P141" s="304" t="str">
        <f>IF($C$2=1,(IF(ISERROR(FIND("超长",改造舰娘!$M137&amp;CC141&amp;CP141&amp;DC141&amp;DP141,1)),IF(ISERROR(FIND("长",改造舰娘!$M137&amp;CC141&amp;CP141&amp;DC141&amp;DP141,1)),IF(ISERROR(FIND("中",改造舰娘!$M137&amp;CC141&amp;CP141&amp;DC141&amp;DP141,1)),IF(ISERROR(FIND("短",改造舰娘!$M137&amp;CC141&amp;CP141&amp;DC141&amp;DP141,1)),IF(ISERROR(FIND("无",改造舰娘!$M137&amp;CC141&amp;CP141&amp;DC141&amp;DP141,1)),0,"无"),"短"),"中"),"长"),"超长")),改造舰娘!$M137)</f>
        <v>短</v>
      </c>
      <c r="Q141" s="303">
        <f>改造舰娘!$N137</f>
        <v>21</v>
      </c>
      <c r="R141" s="304">
        <f>(改造舰娘!$P137)+(改造舰娘!$Q137)*$C$3+((BW141+CJ141+CW141+DJ141)*$C$2)</f>
        <v>26</v>
      </c>
      <c r="S141" s="304">
        <f>(改造舰娘!$R137)+(改造舰娘!$S137)*$C$3+((BY141+CL141+CY141+DL141)*$C$2)</f>
        <v>89</v>
      </c>
      <c r="T141" s="304">
        <f>(改造舰娘!$T137)+(改造舰娘!$U137)*$C$3+((BX141+CK141+CX141+DK141)*$C$2)</f>
        <v>32</v>
      </c>
      <c r="U141" s="304">
        <f>(改造舰娘!$V137)+(改造舰娘!$W137)*$C$3+((CG141+CT141+DG141+DT141)*$C$2)</f>
        <v>0</v>
      </c>
      <c r="V141" s="305">
        <f>INT((((改造舰娘!$Y137)-(改造舰娘!$X137))*(((IF(D141=0,C141,D141))-1)/99))+改造舰娘!$X137)+((CB141+CO141+DB141+DO141)*$C$2)</f>
        <v>108</v>
      </c>
      <c r="W141" s="304">
        <f>INT((((改造舰娘!$AA137)-(改造舰娘!$Z137))*(((IF(D141=0,C141,D141))-1)/99))+改造舰娘!$Z137)+((CD141+CQ141+DD141+DQ141)*$C$2)</f>
        <v>47</v>
      </c>
      <c r="X141" s="304">
        <f>INT((((改造舰娘!$AC137)-(改造舰娘!$AB137))*(((IF(D141=0,C141,D141))-1)/99))+改造舰娘!$AB137)+((CA141+CN141+DA141+DN141)*$C$2)</f>
        <v>49</v>
      </c>
      <c r="Y141" s="303">
        <f>INT((((改造舰娘!$AE137)-(改造舰娘!$AD137))*(((IF(D141=0,C141,D141))-1)/99))+改造舰娘!$AD137)+((BZ141+CM141+CZ141+DM141)*$C$2)</f>
        <v>0</v>
      </c>
      <c r="Z141" s="474" t="str">
        <f>IF(改造舰娘!$AF137=0,"",改造舰娘!$AF137)</f>
        <v/>
      </c>
      <c r="AA141" s="304" t="str">
        <f>IF(改造舰娘!$AG137="","",改造舰娘!$AG137)</f>
        <v/>
      </c>
      <c r="AB141" s="304" t="str">
        <f>IF(改造舰娘!$AH137="","",改造舰娘!$AH137)</f>
        <v/>
      </c>
      <c r="AC141" s="304" t="str">
        <f>IF(改造舰娘!$AI137="","",改造舰娘!$AI137)</f>
        <v/>
      </c>
      <c r="AD141" s="304">
        <f>IF(改造舰娘!$AJ137="","",改造舰娘!$AJ137)</f>
        <v>0</v>
      </c>
      <c r="AE141" s="305">
        <f>IF(改造舰娘!$AK137="","",改造舰娘!$AK137)</f>
        <v>0</v>
      </c>
      <c r="AF141" s="304" t="str">
        <f>IF(改造舰娘!$AL137="","",改造舰娘!$AL137)</f>
        <v/>
      </c>
      <c r="AG141" s="304" t="str">
        <f>IF(改造舰娘!$AM137="","",改造舰娘!$AM137)</f>
        <v/>
      </c>
      <c r="AH141" s="304" t="str">
        <f>IF(改造舰娘!$AN137="","",改造舰娘!$AN137)</f>
        <v/>
      </c>
      <c r="AI141" s="304" t="str">
        <f>IF(改造舰娘!$AO137="","",改造舰娘!$AO137)</f>
        <v/>
      </c>
      <c r="AJ141" s="304" t="str">
        <f>IF(改造舰娘!$AP137="","",改造舰娘!$AP137)</f>
        <v/>
      </c>
      <c r="AK141" s="303" t="str">
        <f>IF(改造舰娘!$AQ137="","",改造舰娘!$AQ137)</f>
        <v/>
      </c>
      <c r="AL141" s="306" t="str">
        <f>IF(改造舰娘!$AS137="","",改造舰娘!$AS137)</f>
        <v>MK.16鱼雷（潜艇）</v>
      </c>
      <c r="AM141" s="306" t="str">
        <f>IF(改造舰娘!$AT137="","",改造舰娘!$AT137)</f>
        <v/>
      </c>
      <c r="AN141" s="306" t="str">
        <f>IF(改造舰娘!$AU137="","",改造舰娘!$AU137)</f>
        <v/>
      </c>
      <c r="AO141" s="306" t="str">
        <f>IF(改造舰娘!$AV137="","",改造舰娘!$AV137)</f>
        <v/>
      </c>
      <c r="AP141" s="307" t="str">
        <f>IF(改造舰娘!$AW137="","",改造舰娘!$AW137)</f>
        <v>王牌潜艇(3级)：根据总出征次数（上限20000次）增加自己命中值最多12点，暴击率最多12%。</v>
      </c>
      <c r="AQ141" s="308" t="str">
        <f>IF(改造舰娘!$AX137="","",改造舰娘!$AX137)</f>
        <v/>
      </c>
      <c r="AR141" s="304">
        <f>IF(改造舰娘!$AY137="","",改造舰娘!$AY137)</f>
        <v>20</v>
      </c>
      <c r="AS141" s="304">
        <f>IF(改造舰娘!$AZ137="","",改造舰娘!$AZ137)</f>
        <v>25</v>
      </c>
      <c r="AT141" s="304">
        <f>IF(改造舰娘!$BA137="","",改造舰娘!$BA137)</f>
        <v>0.64</v>
      </c>
      <c r="AU141" s="304">
        <f>IF(改造舰娘!$BB137="","",改造舰娘!$BB137)</f>
        <v>0.75</v>
      </c>
      <c r="AV141" s="305">
        <f>IF((改造舰娘!$BG137+改造舰娘!$BK137*$C$4)=0,"",(改造舰娘!$BG137+改造舰娘!$BK137*$C$4))</f>
        <v>11</v>
      </c>
      <c r="AW141" s="304">
        <f>IF((改造舰娘!$BH137+改造舰娘!$BL137*$C$4)=0,"",(改造舰娘!$BH137+改造舰娘!$BL137*$C$4))</f>
        <v>11</v>
      </c>
      <c r="AX141" s="304">
        <f>IF((改造舰娘!$BI137+改造舰娘!$BM137*$C$4)=0,"",(改造舰娘!$BI137+改造舰娘!$BM137*$C$4))</f>
        <v>20</v>
      </c>
      <c r="AY141" s="303">
        <f>IF((改造舰娘!$BJ137+改造舰娘!$BN137*$C$4)=0,"",(改造舰娘!$BJ137+改造舰娘!$BN137*$C$4))</f>
        <v>2</v>
      </c>
      <c r="AZ141" s="500">
        <f>IF(改造舰娘!BC137="","",改造舰娘!BC137)</f>
        <v>0</v>
      </c>
      <c r="BA141" s="500">
        <f>IF(改造舰娘!BD137="","",改造舰娘!BD137)</f>
        <v>34</v>
      </c>
      <c r="BB141" s="500">
        <f>IF(改造舰娘!BE137="","",改造舰娘!BE137)</f>
        <v>17</v>
      </c>
      <c r="BC141" s="498">
        <f>IF(改造舰娘!BF137="","",改造舰娘!BF137)</f>
        <v>0</v>
      </c>
      <c r="BD141" s="67" t="s">
        <v>2052</v>
      </c>
      <c r="BE141" s="339" t="b">
        <f>IF(改造舰娘!$BP137="","")</f>
        <v>0</v>
      </c>
      <c r="BF141" s="306" t="b">
        <f>IF(改造舰娘!$BQ137="","")</f>
        <v>0</v>
      </c>
      <c r="BG141" s="329" t="str">
        <f>IF(改造舰娘!$BR137="","")</f>
        <v/>
      </c>
      <c r="BH141" s="340" t="str">
        <f>IF(改造舰娘!$BS137="","")</f>
        <v/>
      </c>
      <c r="BU141" s="304">
        <f>IFERROR(VLOOKUP(AL141,装备!$B:$C,2,0),0)</f>
        <v>5</v>
      </c>
      <c r="BV141" s="304">
        <f>IFERROR(VLOOKUP($AL141,装备!$B:$Q,5,0),0)</f>
        <v>0</v>
      </c>
      <c r="BW141" s="304">
        <f>IFERROR(VLOOKUP($AL141,装备!$B:$Q,6,0),0)</f>
        <v>0</v>
      </c>
      <c r="BX141" s="304">
        <f>IFERROR(VLOOKUP($AL141,装备!$B:$Q,7,0),0)</f>
        <v>0</v>
      </c>
      <c r="BY141" s="304">
        <f>IFERROR(VLOOKUP($AL141,装备!$B:$Q,8,0),0)</f>
        <v>15</v>
      </c>
      <c r="BZ141" s="304">
        <f>IFERROR(VLOOKUP($AL141,装备!$B:$Q,9,0),0)</f>
        <v>0</v>
      </c>
      <c r="CA141" s="304">
        <f>IFERROR(VLOOKUP($AL141,装备!$B:$Q,10,0),0)</f>
        <v>0</v>
      </c>
      <c r="CB141" s="304">
        <f>IFERROR(VLOOKUP($AL141,装备!$B:$Q,11,0),0)</f>
        <v>3</v>
      </c>
      <c r="CC141" s="304" t="str">
        <f>IFERROR(VLOOKUP($AL141,装备!$B:$Q,12,0),0)</f>
        <v>无</v>
      </c>
      <c r="CD141" s="304">
        <f>IFERROR(VLOOKUP($AL141,装备!$B:$Q,13,0),0)</f>
        <v>0</v>
      </c>
      <c r="CE141" s="304">
        <f>IFERROR(VLOOKUP($AL141,装备!$B:$Q,14,0),0)</f>
        <v>0</v>
      </c>
      <c r="CF141" s="304">
        <f>IFERROR(VLOOKUP($AL141,装备!$B:$Q,16,0),0)</f>
        <v>0</v>
      </c>
      <c r="CG141" s="304">
        <f>IFERROR(VLOOKUP($AL141,装备!$B:$Q,5,0),0)</f>
        <v>0</v>
      </c>
      <c r="CH141" s="304">
        <f>IFERROR(VLOOKUP(AM141,装备!$B:$C,2,0),0)</f>
        <v>0</v>
      </c>
      <c r="CI141" s="304">
        <f>IFERROR(VLOOKUP($AM141,装备!$B:$Q,5,0),0)</f>
        <v>0</v>
      </c>
      <c r="CJ141" s="304">
        <f>IFERROR(VLOOKUP($AM141,装备!$B:$Q,6,0),0)</f>
        <v>0</v>
      </c>
      <c r="CK141" s="304">
        <f>IFERROR(VLOOKUP($AM141,装备!$B:$Q,7,0),0)</f>
        <v>0</v>
      </c>
      <c r="CL141" s="304">
        <f>IFERROR(VLOOKUP($AM141,装备!$B:$Q,8,0),0)</f>
        <v>0</v>
      </c>
      <c r="CM141" s="304">
        <f>IFERROR(VLOOKUP($AM141,装备!$B:$Q,9,0),0)</f>
        <v>0</v>
      </c>
      <c r="CN141" s="304">
        <f>IFERROR(VLOOKUP($AM141,装备!$B:$Q,10,0),0)</f>
        <v>0</v>
      </c>
      <c r="CO141" s="304">
        <f>IFERROR(VLOOKUP($AM141,装备!$B:$Q,11,0),0)</f>
        <v>0</v>
      </c>
      <c r="CP141" s="304">
        <f>IFERROR(VLOOKUP($AM141,装备!$B:$Q,12,0),0)</f>
        <v>0</v>
      </c>
      <c r="CQ141" s="304">
        <f>IFERROR(VLOOKUP($AM141,装备!$B:$Q,13,0),0)</f>
        <v>0</v>
      </c>
      <c r="CR141" s="304">
        <f>IFERROR(VLOOKUP($AM141,装备!$B:$Q,14,0),0)</f>
        <v>0</v>
      </c>
      <c r="CS141" s="304">
        <f>IFERROR(VLOOKUP($AM141,装备!$B:$Q,16,0),0)</f>
        <v>0</v>
      </c>
      <c r="CT141" s="304">
        <f>IFERROR(VLOOKUP($AM141,装备!$B:$Q,5,0),0)</f>
        <v>0</v>
      </c>
      <c r="CU141" s="304">
        <f>IFERROR(VLOOKUP(AN141,装备!$B:$C,2,0),0)</f>
        <v>0</v>
      </c>
      <c r="CV141" s="304">
        <f>IFERROR(VLOOKUP($AN141,装备!$B:$Q,5,0),0)</f>
        <v>0</v>
      </c>
      <c r="CW141" s="304">
        <f>IFERROR(VLOOKUP($AN141,装备!$B:$Q,6,0),0)</f>
        <v>0</v>
      </c>
      <c r="CX141" s="304">
        <f>IFERROR(VLOOKUP($AN141,装备!$B:$Q,7,0),0)</f>
        <v>0</v>
      </c>
      <c r="CY141" s="304">
        <f>IFERROR(VLOOKUP($AN141,装备!$B:$Q,8,0),0)</f>
        <v>0</v>
      </c>
      <c r="CZ141" s="304">
        <f>IFERROR(VLOOKUP($AN141,装备!$B:$Q,9,0),0)</f>
        <v>0</v>
      </c>
      <c r="DA141" s="304">
        <f>IFERROR(VLOOKUP($AN141,装备!$B:$Q,10,0),0)</f>
        <v>0</v>
      </c>
      <c r="DB141" s="304">
        <f>IFERROR(VLOOKUP($AN141,装备!$B:$Q,11,0),0)</f>
        <v>0</v>
      </c>
      <c r="DC141" s="304">
        <f>IFERROR(VLOOKUP($AN141,装备!$B:$Q,12,0),0)</f>
        <v>0</v>
      </c>
      <c r="DD141" s="304">
        <f>IFERROR(VLOOKUP($AN141,装备!$B:$Q,13,0),0)</f>
        <v>0</v>
      </c>
      <c r="DE141" s="304">
        <f>IFERROR(VLOOKUP($AN141,装备!$B:$Q,14,0),0)</f>
        <v>0</v>
      </c>
      <c r="DF141" s="304">
        <f>IFERROR(VLOOKUP($AN141,装备!$B:$Q,16,0),0)</f>
        <v>0</v>
      </c>
      <c r="DG141" s="304">
        <f>IFERROR(VLOOKUP($AN141,装备!$B:$Q,5,0),0)</f>
        <v>0</v>
      </c>
      <c r="DH141" s="304">
        <f>IFERROR(VLOOKUP(AO141,装备!$B:$C,2,0),0)</f>
        <v>0</v>
      </c>
      <c r="DI141" s="304">
        <f>IFERROR(VLOOKUP($AO141,装备!$B:$Q,5,0),0)</f>
        <v>0</v>
      </c>
      <c r="DJ141" s="304">
        <f>IFERROR(VLOOKUP($AO141,装备!$B:$Q,6,0),0)</f>
        <v>0</v>
      </c>
      <c r="DK141" s="304">
        <f>IFERROR(VLOOKUP($AO141,装备!$B:$Q,7,0),0)</f>
        <v>0</v>
      </c>
      <c r="DL141" s="304">
        <f>IFERROR(VLOOKUP($AO141,装备!$B:$Q,8,0),0)</f>
        <v>0</v>
      </c>
      <c r="DM141" s="304">
        <f>IFERROR(VLOOKUP($AO141,装备!$B:$Q,9,0),0)</f>
        <v>0</v>
      </c>
      <c r="DN141" s="304">
        <f>IFERROR(VLOOKUP($AO141,装备!$B:$Q,10,0),0)</f>
        <v>0</v>
      </c>
      <c r="DO141" s="304">
        <f>IFERROR(VLOOKUP($AO141,装备!$B:$Q,11,0),0)</f>
        <v>0</v>
      </c>
      <c r="DP141" s="304">
        <f>IFERROR(VLOOKUP($AO141,装备!$B:$Q,12,0),0)</f>
        <v>0</v>
      </c>
      <c r="DQ141" s="304">
        <f>IFERROR(VLOOKUP($AO141,装备!$B:$Q,13,0),0)</f>
        <v>0</v>
      </c>
      <c r="DR141" s="304">
        <f>IFERROR(VLOOKUP($AO141,装备!$B:$Q,14,0),0)</f>
        <v>0</v>
      </c>
      <c r="DS141" s="304">
        <f>IFERROR(VLOOKUP($AO141,装备!$B:$Q,16,0),0)</f>
        <v>0</v>
      </c>
      <c r="DT141" s="304">
        <f>IFERROR(VLOOKUP($AO141,装备!$B:$Q,5,0),0)</f>
        <v>0</v>
      </c>
    </row>
    <row r="142" spans="1:124" ht="40.5">
      <c r="A142" s="301">
        <f>改造舰娘!$A138</f>
        <v>11019511</v>
      </c>
      <c r="B142" s="354" t="s">
        <v>249</v>
      </c>
      <c r="C142" s="323"/>
      <c r="D142" s="323">
        <f t="shared" si="2"/>
        <v>110</v>
      </c>
      <c r="E142" s="303">
        <f>改造舰娘!$C138</f>
        <v>6</v>
      </c>
      <c r="F142" s="304" t="str">
        <f>改造舰娘!$D138</f>
        <v>潜艇</v>
      </c>
      <c r="G142" s="304" t="str">
        <f>改造舰娘!$E138</f>
        <v>小型</v>
      </c>
      <c r="H142" s="304" t="str">
        <f>改造舰娘!$F138</f>
        <v>水下舰</v>
      </c>
      <c r="I142" s="452">
        <f>改造舰娘!$AR138</f>
        <v>3</v>
      </c>
      <c r="J142" s="304" t="str">
        <f>改造舰娘!$G138</f>
        <v>美国</v>
      </c>
      <c r="K142" s="312">
        <f>改造舰娘!$H138+(BV142+CI142+CV142+DI142)*$C$2</f>
        <v>17</v>
      </c>
      <c r="L142" s="304">
        <f>改造舰娘!$I138</f>
        <v>-1</v>
      </c>
      <c r="M142" s="304">
        <f>改造舰娘!$J138</f>
        <v>7</v>
      </c>
      <c r="N142" s="518">
        <f>改造舰娘!$K138</f>
        <v>6</v>
      </c>
      <c r="O142" s="304">
        <f>改造舰娘!$L138+((CE142+CR142+DE142+DR142)*$C$2)</f>
        <v>30</v>
      </c>
      <c r="P142" s="304" t="str">
        <f>IF($C$2=1,(IF(ISERROR(FIND("超长",改造舰娘!$M138&amp;CC142&amp;CP142&amp;DC142&amp;DP142,1)),IF(ISERROR(FIND("长",改造舰娘!$M138&amp;CC142&amp;CP142&amp;DC142&amp;DP142,1)),IF(ISERROR(FIND("中",改造舰娘!$M138&amp;CC142&amp;CP142&amp;DC142&amp;DP142,1)),IF(ISERROR(FIND("短",改造舰娘!$M138&amp;CC142&amp;CP142&amp;DC142&amp;DP142,1)),IF(ISERROR(FIND("无",改造舰娘!$M138&amp;CC142&amp;CP142&amp;DC142&amp;DP142,1)),0,"无"),"短"),"中"),"长"),"超长")),改造舰娘!$M138)</f>
        <v>短</v>
      </c>
      <c r="Q142" s="303">
        <f>改造舰娘!$N138</f>
        <v>21</v>
      </c>
      <c r="R142" s="304">
        <f>(改造舰娘!$P138)+(改造舰娘!$Q138)*$C$3+((BW142+CJ142+CW142+DJ142)*$C$2)</f>
        <v>26</v>
      </c>
      <c r="S142" s="304">
        <f>(改造舰娘!$R138)+(改造舰娘!$S138)*$C$3+((BY142+CL142+CY142+DL142)*$C$2)</f>
        <v>89</v>
      </c>
      <c r="T142" s="304">
        <f>(改造舰娘!$T138)+(改造舰娘!$U138)*$C$3+((BX142+CK142+CX142+DK142)*$C$2)</f>
        <v>32</v>
      </c>
      <c r="U142" s="304">
        <f>(改造舰娘!$V138)+(改造舰娘!$W138)*$C$3+((CG142+CT142+DG142+DT142)*$C$2)</f>
        <v>0</v>
      </c>
      <c r="V142" s="305">
        <f>INT((((改造舰娘!$Y138)-(改造舰娘!$X138))*(((IF(D142=0,C142,D142))-1)/99))+改造舰娘!$X138)+((CB142+CO142+DB142+DO142)*$C$2)</f>
        <v>108</v>
      </c>
      <c r="W142" s="304">
        <f>INT((((改造舰娘!$AA138)-(改造舰娘!$Z138))*(((IF(D142=0,C142,D142))-1)/99))+改造舰娘!$Z138)+((CD142+CQ142+DD142+DQ142)*$C$2)</f>
        <v>47</v>
      </c>
      <c r="X142" s="304">
        <f>INT((((改造舰娘!$AC138)-(改造舰娘!$AB138))*(((IF(D142=0,C142,D142))-1)/99))+改造舰娘!$AB138)+((CA142+CN142+DA142+DN142)*$C$2)</f>
        <v>49</v>
      </c>
      <c r="Y142" s="303">
        <f>INT((((改造舰娘!$AE138)-(改造舰娘!$AD138))*(((IF(D142=0,C142,D142))-1)/99))+改造舰娘!$AD138)+((BZ142+CM142+CZ142+DM142)*$C$2)</f>
        <v>0</v>
      </c>
      <c r="Z142" s="474" t="str">
        <f>IF(改造舰娘!$AF138=0,"",改造舰娘!$AF138)</f>
        <v/>
      </c>
      <c r="AA142" s="304" t="str">
        <f>IF(改造舰娘!$AG138="","",改造舰娘!$AG138)</f>
        <v/>
      </c>
      <c r="AB142" s="304" t="str">
        <f>IF(改造舰娘!$AH138="","",改造舰娘!$AH138)</f>
        <v/>
      </c>
      <c r="AC142" s="304" t="str">
        <f>IF(改造舰娘!$AI138="","",改造舰娘!$AI138)</f>
        <v/>
      </c>
      <c r="AD142" s="304">
        <f>IF(改造舰娘!$AJ138="","",改造舰娘!$AJ138)</f>
        <v>0</v>
      </c>
      <c r="AE142" s="305">
        <f>IF(改造舰娘!$AK138="","",改造舰娘!$AK138)</f>
        <v>0</v>
      </c>
      <c r="AF142" s="304" t="str">
        <f>IF(改造舰娘!$AL138="","",改造舰娘!$AL138)</f>
        <v/>
      </c>
      <c r="AG142" s="304" t="str">
        <f>IF(改造舰娘!$AM138="","",改造舰娘!$AM138)</f>
        <v/>
      </c>
      <c r="AH142" s="304" t="str">
        <f>IF(改造舰娘!$AN138="","",改造舰娘!$AN138)</f>
        <v/>
      </c>
      <c r="AI142" s="304" t="str">
        <f>IF(改造舰娘!$AO138="","",改造舰娘!$AO138)</f>
        <v/>
      </c>
      <c r="AJ142" s="304" t="str">
        <f>IF(改造舰娘!$AP138="","",改造舰娘!$AP138)</f>
        <v/>
      </c>
      <c r="AK142" s="303" t="str">
        <f>IF(改造舰娘!$AQ138="","",改造舰娘!$AQ138)</f>
        <v/>
      </c>
      <c r="AL142" s="306" t="str">
        <f>IF(改造舰娘!$AS138="","",改造舰娘!$AS138)</f>
        <v>MK.16鱼雷（潜艇）</v>
      </c>
      <c r="AM142" s="306" t="str">
        <f>IF(改造舰娘!$AT138="","",改造舰娘!$AT138)</f>
        <v/>
      </c>
      <c r="AN142" s="306" t="str">
        <f>IF(改造舰娘!$AU138="","",改造舰娘!$AU138)</f>
        <v/>
      </c>
      <c r="AO142" s="306" t="str">
        <f>IF(改造舰娘!$AV138="","",改造舰娘!$AV138)</f>
        <v/>
      </c>
      <c r="AP142" s="307" t="str">
        <f>IF(改造舰娘!$AW138="","",改造舰娘!$AW138)</f>
        <v>猎杀潜航(3级)：必定优先攻击航母、轻母和装母，攻击航母类单位（轻母、航母，装甲航母）时，命中值增加10点，且暴击时伤害为习得技能前的1.2倍。</v>
      </c>
      <c r="AQ142" s="308" t="str">
        <f>IF(改造舰娘!$AX138="","",改造舰娘!$AX138)</f>
        <v/>
      </c>
      <c r="AR142" s="304">
        <f>IF(改造舰娘!$AY138="","",改造舰娘!$AY138)</f>
        <v>20</v>
      </c>
      <c r="AS142" s="304">
        <f>IF(改造舰娘!$AZ138="","",改造舰娘!$AZ138)</f>
        <v>25</v>
      </c>
      <c r="AT142" s="304">
        <f>IF(改造舰娘!$BA138="","",改造舰娘!$BA138)</f>
        <v>0.64</v>
      </c>
      <c r="AU142" s="304">
        <f>IF(改造舰娘!$BB138="","",改造舰娘!$BB138)</f>
        <v>0.75</v>
      </c>
      <c r="AV142" s="305">
        <f>IF((改造舰娘!$BG138+改造舰娘!$BK138*$C$4)=0,"",(改造舰娘!$BG138+改造舰娘!$BK138*$C$4))</f>
        <v>11</v>
      </c>
      <c r="AW142" s="304">
        <f>IF((改造舰娘!$BH138+改造舰娘!$BL138*$C$4)=0,"",(改造舰娘!$BH138+改造舰娘!$BL138*$C$4))</f>
        <v>11</v>
      </c>
      <c r="AX142" s="304">
        <f>IF((改造舰娘!$BI138+改造舰娘!$BM138*$C$4)=0,"",(改造舰娘!$BI138+改造舰娘!$BM138*$C$4))</f>
        <v>20</v>
      </c>
      <c r="AY142" s="303">
        <f>IF((改造舰娘!$BJ138+改造舰娘!$BN138*$C$4)=0,"",(改造舰娘!$BJ138+改造舰娘!$BN138*$C$4))</f>
        <v>2</v>
      </c>
      <c r="AZ142" s="500">
        <f>IF(改造舰娘!BC138="","",改造舰娘!BC138)</f>
        <v>0</v>
      </c>
      <c r="BA142" s="500">
        <f>IF(改造舰娘!BD138="","",改造舰娘!BD138)</f>
        <v>34</v>
      </c>
      <c r="BB142" s="500">
        <f>IF(改造舰娘!BE138="","",改造舰娘!BE138)</f>
        <v>17</v>
      </c>
      <c r="BC142" s="498">
        <f>IF(改造舰娘!BF138="","",改造舰娘!BF138)</f>
        <v>0</v>
      </c>
      <c r="BD142" s="125" t="s">
        <v>1544</v>
      </c>
      <c r="BE142" s="339" t="b">
        <f>IF(改造舰娘!$BP138="","")</f>
        <v>0</v>
      </c>
      <c r="BF142" s="306" t="b">
        <f>IF(改造舰娘!$BQ138="","")</f>
        <v>0</v>
      </c>
      <c r="BG142" s="329" t="str">
        <f>IF(改造舰娘!$BR138="","")</f>
        <v/>
      </c>
      <c r="BH142" s="340" t="str">
        <f>IF(改造舰娘!$BS138="","")</f>
        <v/>
      </c>
      <c r="BU142" s="304">
        <f>IFERROR(VLOOKUP(AL142,装备!$B:$C,2,0),0)</f>
        <v>5</v>
      </c>
      <c r="BV142" s="304">
        <f>IFERROR(VLOOKUP($AL142,装备!$B:$Q,5,0),0)</f>
        <v>0</v>
      </c>
      <c r="BW142" s="304">
        <f>IFERROR(VLOOKUP($AL142,装备!$B:$Q,6,0),0)</f>
        <v>0</v>
      </c>
      <c r="BX142" s="304">
        <f>IFERROR(VLOOKUP($AL142,装备!$B:$Q,7,0),0)</f>
        <v>0</v>
      </c>
      <c r="BY142" s="304">
        <f>IFERROR(VLOOKUP($AL142,装备!$B:$Q,8,0),0)</f>
        <v>15</v>
      </c>
      <c r="BZ142" s="304">
        <f>IFERROR(VLOOKUP($AL142,装备!$B:$Q,9,0),0)</f>
        <v>0</v>
      </c>
      <c r="CA142" s="304">
        <f>IFERROR(VLOOKUP($AL142,装备!$B:$Q,10,0),0)</f>
        <v>0</v>
      </c>
      <c r="CB142" s="304">
        <f>IFERROR(VLOOKUP($AL142,装备!$B:$Q,11,0),0)</f>
        <v>3</v>
      </c>
      <c r="CC142" s="304" t="str">
        <f>IFERROR(VLOOKUP($AL142,装备!$B:$Q,12,0),0)</f>
        <v>无</v>
      </c>
      <c r="CD142" s="304">
        <f>IFERROR(VLOOKUP($AL142,装备!$B:$Q,13,0),0)</f>
        <v>0</v>
      </c>
      <c r="CE142" s="304">
        <f>IFERROR(VLOOKUP($AL142,装备!$B:$Q,14,0),0)</f>
        <v>0</v>
      </c>
      <c r="CF142" s="304">
        <f>IFERROR(VLOOKUP($AL142,装备!$B:$Q,16,0),0)</f>
        <v>0</v>
      </c>
      <c r="CG142" s="304">
        <f>IFERROR(VLOOKUP($AL142,装备!$B:$Q,5,0),0)</f>
        <v>0</v>
      </c>
      <c r="CH142" s="304">
        <f>IFERROR(VLOOKUP(AM142,装备!$B:$C,2,0),0)</f>
        <v>0</v>
      </c>
      <c r="CI142" s="304">
        <f>IFERROR(VLOOKUP($AM142,装备!$B:$Q,5,0),0)</f>
        <v>0</v>
      </c>
      <c r="CJ142" s="304">
        <f>IFERROR(VLOOKUP($AM142,装备!$B:$Q,6,0),0)</f>
        <v>0</v>
      </c>
      <c r="CK142" s="304">
        <f>IFERROR(VLOOKUP($AM142,装备!$B:$Q,7,0),0)</f>
        <v>0</v>
      </c>
      <c r="CL142" s="304">
        <f>IFERROR(VLOOKUP($AM142,装备!$B:$Q,8,0),0)</f>
        <v>0</v>
      </c>
      <c r="CM142" s="304">
        <f>IFERROR(VLOOKUP($AM142,装备!$B:$Q,9,0),0)</f>
        <v>0</v>
      </c>
      <c r="CN142" s="304">
        <f>IFERROR(VLOOKUP($AM142,装备!$B:$Q,10,0),0)</f>
        <v>0</v>
      </c>
      <c r="CO142" s="304">
        <f>IFERROR(VLOOKUP($AM142,装备!$B:$Q,11,0),0)</f>
        <v>0</v>
      </c>
      <c r="CP142" s="304">
        <f>IFERROR(VLOOKUP($AM142,装备!$B:$Q,12,0),0)</f>
        <v>0</v>
      </c>
      <c r="CQ142" s="304">
        <f>IFERROR(VLOOKUP($AM142,装备!$B:$Q,13,0),0)</f>
        <v>0</v>
      </c>
      <c r="CR142" s="304">
        <f>IFERROR(VLOOKUP($AM142,装备!$B:$Q,14,0),0)</f>
        <v>0</v>
      </c>
      <c r="CS142" s="304">
        <f>IFERROR(VLOOKUP($AM142,装备!$B:$Q,16,0),0)</f>
        <v>0</v>
      </c>
      <c r="CT142" s="304">
        <f>IFERROR(VLOOKUP($AM142,装备!$B:$Q,5,0),0)</f>
        <v>0</v>
      </c>
      <c r="CU142" s="304">
        <f>IFERROR(VLOOKUP(AN142,装备!$B:$C,2,0),0)</f>
        <v>0</v>
      </c>
      <c r="CV142" s="304">
        <f>IFERROR(VLOOKUP($AN142,装备!$B:$Q,5,0),0)</f>
        <v>0</v>
      </c>
      <c r="CW142" s="304">
        <f>IFERROR(VLOOKUP($AN142,装备!$B:$Q,6,0),0)</f>
        <v>0</v>
      </c>
      <c r="CX142" s="304">
        <f>IFERROR(VLOOKUP($AN142,装备!$B:$Q,7,0),0)</f>
        <v>0</v>
      </c>
      <c r="CY142" s="304">
        <f>IFERROR(VLOOKUP($AN142,装备!$B:$Q,8,0),0)</f>
        <v>0</v>
      </c>
      <c r="CZ142" s="304">
        <f>IFERROR(VLOOKUP($AN142,装备!$B:$Q,9,0),0)</f>
        <v>0</v>
      </c>
      <c r="DA142" s="304">
        <f>IFERROR(VLOOKUP($AN142,装备!$B:$Q,10,0),0)</f>
        <v>0</v>
      </c>
      <c r="DB142" s="304">
        <f>IFERROR(VLOOKUP($AN142,装备!$B:$Q,11,0),0)</f>
        <v>0</v>
      </c>
      <c r="DC142" s="304">
        <f>IFERROR(VLOOKUP($AN142,装备!$B:$Q,12,0),0)</f>
        <v>0</v>
      </c>
      <c r="DD142" s="304">
        <f>IFERROR(VLOOKUP($AN142,装备!$B:$Q,13,0),0)</f>
        <v>0</v>
      </c>
      <c r="DE142" s="304">
        <f>IFERROR(VLOOKUP($AN142,装备!$B:$Q,14,0),0)</f>
        <v>0</v>
      </c>
      <c r="DF142" s="304">
        <f>IFERROR(VLOOKUP($AN142,装备!$B:$Q,16,0),0)</f>
        <v>0</v>
      </c>
      <c r="DG142" s="304">
        <f>IFERROR(VLOOKUP($AN142,装备!$B:$Q,5,0),0)</f>
        <v>0</v>
      </c>
      <c r="DH142" s="304">
        <f>IFERROR(VLOOKUP(AO142,装备!$B:$C,2,0),0)</f>
        <v>0</v>
      </c>
      <c r="DI142" s="304">
        <f>IFERROR(VLOOKUP($AO142,装备!$B:$Q,5,0),0)</f>
        <v>0</v>
      </c>
      <c r="DJ142" s="304">
        <f>IFERROR(VLOOKUP($AO142,装备!$B:$Q,6,0),0)</f>
        <v>0</v>
      </c>
      <c r="DK142" s="304">
        <f>IFERROR(VLOOKUP($AO142,装备!$B:$Q,7,0),0)</f>
        <v>0</v>
      </c>
      <c r="DL142" s="304">
        <f>IFERROR(VLOOKUP($AO142,装备!$B:$Q,8,0),0)</f>
        <v>0</v>
      </c>
      <c r="DM142" s="304">
        <f>IFERROR(VLOOKUP($AO142,装备!$B:$Q,9,0),0)</f>
        <v>0</v>
      </c>
      <c r="DN142" s="304">
        <f>IFERROR(VLOOKUP($AO142,装备!$B:$Q,10,0),0)</f>
        <v>0</v>
      </c>
      <c r="DO142" s="304">
        <f>IFERROR(VLOOKUP($AO142,装备!$B:$Q,11,0),0)</f>
        <v>0</v>
      </c>
      <c r="DP142" s="304">
        <f>IFERROR(VLOOKUP($AO142,装备!$B:$Q,12,0),0)</f>
        <v>0</v>
      </c>
      <c r="DQ142" s="304">
        <f>IFERROR(VLOOKUP($AO142,装备!$B:$Q,13,0),0)</f>
        <v>0</v>
      </c>
      <c r="DR142" s="304">
        <f>IFERROR(VLOOKUP($AO142,装备!$B:$Q,14,0),0)</f>
        <v>0</v>
      </c>
      <c r="DS142" s="304">
        <f>IFERROR(VLOOKUP($AO142,装备!$B:$Q,16,0),0)</f>
        <v>0</v>
      </c>
      <c r="DT142" s="304">
        <f>IFERROR(VLOOKUP($AO142,装备!$B:$Q,5,0),0)</f>
        <v>0</v>
      </c>
    </row>
    <row r="143" spans="1:124" ht="27">
      <c r="A143" s="301">
        <f>改造舰娘!$A139</f>
        <v>11019711</v>
      </c>
      <c r="B143" s="354" t="s">
        <v>631</v>
      </c>
      <c r="C143" s="323"/>
      <c r="D143" s="323">
        <f t="shared" si="2"/>
        <v>110</v>
      </c>
      <c r="E143" s="303">
        <f>改造舰娘!$C139</f>
        <v>5</v>
      </c>
      <c r="F143" s="304" t="str">
        <f>改造舰娘!$D139</f>
        <v>潜艇</v>
      </c>
      <c r="G143" s="304" t="str">
        <f>改造舰娘!$E139</f>
        <v>小型</v>
      </c>
      <c r="H143" s="304" t="str">
        <f>改造舰娘!$F139</f>
        <v>水下舰</v>
      </c>
      <c r="I143" s="452">
        <f>改造舰娘!$AR139</f>
        <v>3</v>
      </c>
      <c r="J143" s="304" t="str">
        <f>改造舰娘!$G139</f>
        <v>德国</v>
      </c>
      <c r="K143" s="312">
        <f>改造舰娘!$H139+(BV143+CI143+CV143+DI143)*$C$2</f>
        <v>15</v>
      </c>
      <c r="L143" s="304">
        <f>改造舰娘!$I139</f>
        <v>1</v>
      </c>
      <c r="M143" s="304">
        <f>改造舰娘!$J139</f>
        <v>7</v>
      </c>
      <c r="N143" s="518">
        <f>改造舰娘!$K139</f>
        <v>6</v>
      </c>
      <c r="O143" s="304">
        <f>改造舰娘!$L139+((CE143+CR143+DE143+DR143)*$C$2)</f>
        <v>20</v>
      </c>
      <c r="P143" s="304" t="str">
        <f>IF($C$2=1,(IF(ISERROR(FIND("超长",改造舰娘!$M139&amp;CC143&amp;CP143&amp;DC143&amp;DP143,1)),IF(ISERROR(FIND("长",改造舰娘!$M139&amp;CC143&amp;CP143&amp;DC143&amp;DP143,1)),IF(ISERROR(FIND("中",改造舰娘!$M139&amp;CC143&amp;CP143&amp;DC143&amp;DP143,1)),IF(ISERROR(FIND("短",改造舰娘!$M139&amp;CC143&amp;CP143&amp;DC143&amp;DP143,1)),IF(ISERROR(FIND("无",改造舰娘!$M139&amp;CC143&amp;CP143&amp;DC143&amp;DP143,1)),0,"无"),"短"),"中"),"长"),"超长")),改造舰娘!$M139)</f>
        <v>短</v>
      </c>
      <c r="Q143" s="303">
        <f>改造舰娘!$N139</f>
        <v>18</v>
      </c>
      <c r="R143" s="304">
        <f>(改造舰娘!$P139)+(改造舰娘!$Q139)*$C$3+((BW143+CJ143+CW143+DJ143)*$C$2)</f>
        <v>25</v>
      </c>
      <c r="S143" s="304">
        <f>(改造舰娘!$R139)+(改造舰娘!$S139)*$C$3+((BY143+CL143+CY143+DL143)*$C$2)</f>
        <v>80</v>
      </c>
      <c r="T143" s="304">
        <f>(改造舰娘!$T139)+(改造舰娘!$U139)*$C$3+((BX143+CK143+CX143+DK143)*$C$2)</f>
        <v>30</v>
      </c>
      <c r="U143" s="304">
        <f>(改造舰娘!$V139)+(改造舰娘!$W139)*$C$3+((CG143+CT143+DG143+DT143)*$C$2)</f>
        <v>0</v>
      </c>
      <c r="V143" s="305">
        <f>INT((((改造舰娘!$Y139)-(改造舰娘!$X139))*(((IF(D143=0,C143,D143))-1)/99))+改造舰娘!$X139)+((CB143+CO143+DB143+DO143)*$C$2)</f>
        <v>102</v>
      </c>
      <c r="W143" s="304">
        <f>INT((((改造舰娘!$AA139)-(改造舰娘!$Z139))*(((IF(D143=0,C143,D143))-1)/99))+改造舰娘!$Z139)+((CD143+CQ143+DD143+DQ143)*$C$2)</f>
        <v>45</v>
      </c>
      <c r="X143" s="304">
        <f>INT((((改造舰娘!$AC139)-(改造舰娘!$AB139))*(((IF(D143=0,C143,D143))-1)/99))+改造舰娘!$AB139)+((CA143+CN143+DA143+DN143)*$C$2)</f>
        <v>48</v>
      </c>
      <c r="Y143" s="303">
        <f>INT((((改造舰娘!$AE139)-(改造舰娘!$AD139))*(((IF(D143=0,C143,D143))-1)/99))+改造舰娘!$AD139)+((BZ143+CM143+CZ143+DM143)*$C$2)</f>
        <v>0</v>
      </c>
      <c r="Z143" s="474" t="str">
        <f>IF(改造舰娘!$AF139=0,"",改造舰娘!$AF139)</f>
        <v/>
      </c>
      <c r="AA143" s="304" t="str">
        <f>IF(改造舰娘!$AG139="","",改造舰娘!$AG139)</f>
        <v/>
      </c>
      <c r="AB143" s="304" t="str">
        <f>IF(改造舰娘!$AH139="","",改造舰娘!$AH139)</f>
        <v/>
      </c>
      <c r="AC143" s="304" t="str">
        <f>IF(改造舰娘!$AI139="","",改造舰娘!$AI139)</f>
        <v/>
      </c>
      <c r="AD143" s="304">
        <f>IF(改造舰娘!$AJ139="","",改造舰娘!$AJ139)</f>
        <v>0</v>
      </c>
      <c r="AE143" s="305">
        <f>IF(改造舰娘!$AK139="","",改造舰娘!$AK139)</f>
        <v>0</v>
      </c>
      <c r="AF143" s="304" t="str">
        <f>IF(改造舰娘!$AL139="","",改造舰娘!$AL139)</f>
        <v/>
      </c>
      <c r="AG143" s="304" t="str">
        <f>IF(改造舰娘!$AM139="","",改造舰娘!$AM139)</f>
        <v/>
      </c>
      <c r="AH143" s="304" t="str">
        <f>IF(改造舰娘!$AN139="","",改造舰娘!$AN139)</f>
        <v/>
      </c>
      <c r="AI143" s="304" t="str">
        <f>IF(改造舰娘!$AO139="","",改造舰娘!$AO139)</f>
        <v/>
      </c>
      <c r="AJ143" s="304" t="str">
        <f>IF(改造舰娘!$AP139="","",改造舰娘!$AP139)</f>
        <v/>
      </c>
      <c r="AK143" s="303" t="str">
        <f>IF(改造舰娘!$AQ139="","",改造舰娘!$AQ139)</f>
        <v/>
      </c>
      <c r="AL143" s="306" t="str">
        <f>IF(改造舰娘!$AS139="","",改造舰娘!$AS139)</f>
        <v>G7eT10线导鱼雷(潜艇)</v>
      </c>
      <c r="AM143" s="306" t="str">
        <f>IF(改造舰娘!$AT139="","",改造舰娘!$AT139)</f>
        <v>雷达告警装置</v>
      </c>
      <c r="AN143" s="306" t="str">
        <f>IF(改造舰娘!$AU139="","",改造舰娘!$AU139)</f>
        <v/>
      </c>
      <c r="AO143" s="306" t="str">
        <f>IF(改造舰娘!$AV139="","",改造舰娘!$AV139)</f>
        <v/>
      </c>
      <c r="AP143" s="307" t="str">
        <f>IF(改造舰娘!$AW139="","",改造舰娘!$AW139)</f>
        <v>突袭斯卡帕湾(3级)：增加自身耐久5点，增加暴击几率20%。</v>
      </c>
      <c r="AQ143" s="308" t="str">
        <f>IF(改造舰娘!$AX139="","",改造舰娘!$AX139)</f>
        <v>狼群战术(3级)：队伍中每有一艘潜艇，都会增加所有潜艇的命中率2%及暴击率2%，这个技能只在旗舰是U型潜艇时生效。</v>
      </c>
      <c r="AR143" s="304">
        <f>IF(改造舰娘!$AY139="","",改造舰娘!$AY139)</f>
        <v>15</v>
      </c>
      <c r="AS143" s="304">
        <f>IF(改造舰娘!$AZ139="","",改造舰娘!$AZ139)</f>
        <v>20</v>
      </c>
      <c r="AT143" s="304">
        <f>IF(改造舰娘!$BA139="","",改造舰娘!$BA139)</f>
        <v>0.6</v>
      </c>
      <c r="AU143" s="304">
        <f>IF(改造舰娘!$BB139="","",改造舰娘!$BB139)</f>
        <v>0.5</v>
      </c>
      <c r="AV143" s="305">
        <f>IF((改造舰娘!$BG139+改造舰娘!$BK139*$C$4)=0,"",(改造舰娘!$BG139+改造舰娘!$BK139*$C$4))</f>
        <v>34</v>
      </c>
      <c r="AW143" s="304">
        <f>IF((改造舰娘!$BH139+改造舰娘!$BL139*$C$4)=0,"",(改造舰娘!$BH139+改造舰娘!$BL139*$C$4))</f>
        <v>15</v>
      </c>
      <c r="AX143" s="304">
        <f>IF((改造舰娘!$BI139+改造舰娘!$BM139*$C$4)=0,"",(改造舰娘!$BI139+改造舰娘!$BM139*$C$4))</f>
        <v>44</v>
      </c>
      <c r="AY143" s="303">
        <f>IF((改造舰娘!$BJ139+改造舰娘!$BN139*$C$4)=0,"",(改造舰娘!$BJ139+改造舰娘!$BN139*$C$4))</f>
        <v>10</v>
      </c>
      <c r="AZ143" s="500">
        <f>IF(改造舰娘!BC139="","",改造舰娘!BC139)</f>
        <v>0</v>
      </c>
      <c r="BA143" s="500">
        <f>IF(改造舰娘!BD139="","",改造舰娘!BD139)</f>
        <v>30</v>
      </c>
      <c r="BB143" s="500">
        <f>IF(改造舰娘!BE139="","",改造舰娘!BE139)</f>
        <v>17</v>
      </c>
      <c r="BC143" s="498">
        <f>IF(改造舰娘!BF139="","",改造舰娘!BF139)</f>
        <v>0</v>
      </c>
      <c r="BD143" s="67" t="s">
        <v>1546</v>
      </c>
      <c r="BE143" s="339" t="b">
        <f>IF(改造舰娘!$BP139="","")</f>
        <v>0</v>
      </c>
      <c r="BF143" s="306" t="b">
        <f>IF(改造舰娘!$BQ139="","")</f>
        <v>0</v>
      </c>
      <c r="BG143" s="329" t="str">
        <f>IF(改造舰娘!$BR139="","")</f>
        <v/>
      </c>
      <c r="BH143" s="340" t="str">
        <f>IF(改造舰娘!$BS139="","")</f>
        <v/>
      </c>
      <c r="BU143" s="304">
        <f>IFERROR(VLOOKUP(AL143,装备!$B:$C,2,0),0)</f>
        <v>6</v>
      </c>
      <c r="BV143" s="304">
        <f>IFERROR(VLOOKUP($AL143,装备!$B:$Q,5,0),0)</f>
        <v>0</v>
      </c>
      <c r="BW143" s="304">
        <f>IFERROR(VLOOKUP($AL143,装备!$B:$Q,6,0),0)</f>
        <v>0</v>
      </c>
      <c r="BX143" s="304">
        <f>IFERROR(VLOOKUP($AL143,装备!$B:$Q,7,0),0)</f>
        <v>0</v>
      </c>
      <c r="BY143" s="304">
        <f>IFERROR(VLOOKUP($AL143,装备!$B:$Q,8,0),0)</f>
        <v>12</v>
      </c>
      <c r="BZ143" s="304">
        <f>IFERROR(VLOOKUP($AL143,装备!$B:$Q,9,0),0)</f>
        <v>0</v>
      </c>
      <c r="CA143" s="304">
        <f>IFERROR(VLOOKUP($AL143,装备!$B:$Q,10,0),0)</f>
        <v>0</v>
      </c>
      <c r="CB143" s="304">
        <f>IFERROR(VLOOKUP($AL143,装备!$B:$Q,11,0),0)</f>
        <v>6</v>
      </c>
      <c r="CC143" s="304" t="str">
        <f>IFERROR(VLOOKUP($AL143,装备!$B:$Q,12,0),0)</f>
        <v>无</v>
      </c>
      <c r="CD143" s="304">
        <f>IFERROR(VLOOKUP($AL143,装备!$B:$Q,13,0),0)</f>
        <v>3</v>
      </c>
      <c r="CE143" s="304">
        <f>IFERROR(VLOOKUP($AL143,装备!$B:$Q,14,0),0)</f>
        <v>0</v>
      </c>
      <c r="CF143" s="304">
        <f>IFERROR(VLOOKUP($AL143,装备!$B:$Q,16,0),0)</f>
        <v>0</v>
      </c>
      <c r="CG143" s="304">
        <f>IFERROR(VLOOKUP($AL143,装备!$B:$Q,5,0),0)</f>
        <v>0</v>
      </c>
      <c r="CH143" s="304">
        <f>IFERROR(VLOOKUP(AM143,装备!$B:$C,2,0),0)</f>
        <v>4</v>
      </c>
      <c r="CI143" s="304">
        <f>IFERROR(VLOOKUP($AM143,装备!$B:$Q,5,0),0)</f>
        <v>0</v>
      </c>
      <c r="CJ143" s="304">
        <f>IFERROR(VLOOKUP($AM143,装备!$B:$Q,6,0),0)</f>
        <v>0</v>
      </c>
      <c r="CK143" s="304">
        <f>IFERROR(VLOOKUP($AM143,装备!$B:$Q,7,0),0)</f>
        <v>0</v>
      </c>
      <c r="CL143" s="304">
        <f>IFERROR(VLOOKUP($AM143,装备!$B:$Q,8,0),0)</f>
        <v>0</v>
      </c>
      <c r="CM143" s="304">
        <f>IFERROR(VLOOKUP($AM143,装备!$B:$Q,9,0),0)</f>
        <v>0</v>
      </c>
      <c r="CN143" s="304">
        <f>IFERROR(VLOOKUP($AM143,装备!$B:$Q,10,0),0)</f>
        <v>2</v>
      </c>
      <c r="CO143" s="304">
        <f>IFERROR(VLOOKUP($AM143,装备!$B:$Q,11,0),0)</f>
        <v>0</v>
      </c>
      <c r="CP143" s="304" t="str">
        <f>IFERROR(VLOOKUP($AM143,装备!$B:$Q,12,0),0)</f>
        <v>无</v>
      </c>
      <c r="CQ143" s="304">
        <f>IFERROR(VLOOKUP($AM143,装备!$B:$Q,13,0),0)</f>
        <v>5</v>
      </c>
      <c r="CR143" s="304">
        <f>IFERROR(VLOOKUP($AM143,装备!$B:$Q,14,0),0)</f>
        <v>1</v>
      </c>
      <c r="CS143" s="304">
        <f>IFERROR(VLOOKUP($AM143,装备!$B:$Q,16,0),0)</f>
        <v>0</v>
      </c>
      <c r="CT143" s="304">
        <f>IFERROR(VLOOKUP($AM143,装备!$B:$Q,5,0),0)</f>
        <v>0</v>
      </c>
      <c r="CU143" s="304">
        <f>IFERROR(VLOOKUP(AN143,装备!$B:$C,2,0),0)</f>
        <v>0</v>
      </c>
      <c r="CV143" s="304">
        <f>IFERROR(VLOOKUP($AN143,装备!$B:$Q,5,0),0)</f>
        <v>0</v>
      </c>
      <c r="CW143" s="304">
        <f>IFERROR(VLOOKUP($AN143,装备!$B:$Q,6,0),0)</f>
        <v>0</v>
      </c>
      <c r="CX143" s="304">
        <f>IFERROR(VLOOKUP($AN143,装备!$B:$Q,7,0),0)</f>
        <v>0</v>
      </c>
      <c r="CY143" s="304">
        <f>IFERROR(VLOOKUP($AN143,装备!$B:$Q,8,0),0)</f>
        <v>0</v>
      </c>
      <c r="CZ143" s="304">
        <f>IFERROR(VLOOKUP($AN143,装备!$B:$Q,9,0),0)</f>
        <v>0</v>
      </c>
      <c r="DA143" s="304">
        <f>IFERROR(VLOOKUP($AN143,装备!$B:$Q,10,0),0)</f>
        <v>0</v>
      </c>
      <c r="DB143" s="304">
        <f>IFERROR(VLOOKUP($AN143,装备!$B:$Q,11,0),0)</f>
        <v>0</v>
      </c>
      <c r="DC143" s="304">
        <f>IFERROR(VLOOKUP($AN143,装备!$B:$Q,12,0),0)</f>
        <v>0</v>
      </c>
      <c r="DD143" s="304">
        <f>IFERROR(VLOOKUP($AN143,装备!$B:$Q,13,0),0)</f>
        <v>0</v>
      </c>
      <c r="DE143" s="304">
        <f>IFERROR(VLOOKUP($AN143,装备!$B:$Q,14,0),0)</f>
        <v>0</v>
      </c>
      <c r="DF143" s="304">
        <f>IFERROR(VLOOKUP($AN143,装备!$B:$Q,16,0),0)</f>
        <v>0</v>
      </c>
      <c r="DG143" s="304">
        <f>IFERROR(VLOOKUP($AN143,装备!$B:$Q,5,0),0)</f>
        <v>0</v>
      </c>
      <c r="DH143" s="304">
        <f>IFERROR(VLOOKUP(AO143,装备!$B:$C,2,0),0)</f>
        <v>0</v>
      </c>
      <c r="DI143" s="304">
        <f>IFERROR(VLOOKUP($AO143,装备!$B:$Q,5,0),0)</f>
        <v>0</v>
      </c>
      <c r="DJ143" s="304">
        <f>IFERROR(VLOOKUP($AO143,装备!$B:$Q,6,0),0)</f>
        <v>0</v>
      </c>
      <c r="DK143" s="304">
        <f>IFERROR(VLOOKUP($AO143,装备!$B:$Q,7,0),0)</f>
        <v>0</v>
      </c>
      <c r="DL143" s="304">
        <f>IFERROR(VLOOKUP($AO143,装备!$B:$Q,8,0),0)</f>
        <v>0</v>
      </c>
      <c r="DM143" s="304">
        <f>IFERROR(VLOOKUP($AO143,装备!$B:$Q,9,0),0)</f>
        <v>0</v>
      </c>
      <c r="DN143" s="304">
        <f>IFERROR(VLOOKUP($AO143,装备!$B:$Q,10,0),0)</f>
        <v>0</v>
      </c>
      <c r="DO143" s="304">
        <f>IFERROR(VLOOKUP($AO143,装备!$B:$Q,11,0),0)</f>
        <v>0</v>
      </c>
      <c r="DP143" s="304">
        <f>IFERROR(VLOOKUP($AO143,装备!$B:$Q,12,0),0)</f>
        <v>0</v>
      </c>
      <c r="DQ143" s="304">
        <f>IFERROR(VLOOKUP($AO143,装备!$B:$Q,13,0),0)</f>
        <v>0</v>
      </c>
      <c r="DR143" s="304">
        <f>IFERROR(VLOOKUP($AO143,装备!$B:$Q,14,0),0)</f>
        <v>0</v>
      </c>
      <c r="DS143" s="304">
        <f>IFERROR(VLOOKUP($AO143,装备!$B:$Q,16,0),0)</f>
        <v>0</v>
      </c>
      <c r="DT143" s="304">
        <f>IFERROR(VLOOKUP($AO143,装备!$B:$Q,5,0),0)</f>
        <v>0</v>
      </c>
    </row>
    <row r="144" spans="1:124" ht="27">
      <c r="A144" s="301">
        <f>改造舰娘!$A140</f>
        <v>11019911</v>
      </c>
      <c r="B144" s="354" t="s">
        <v>254</v>
      </c>
      <c r="C144" s="323"/>
      <c r="D144" s="323">
        <f t="shared" si="2"/>
        <v>110</v>
      </c>
      <c r="E144" s="303">
        <f>改造舰娘!$C140</f>
        <v>4</v>
      </c>
      <c r="F144" s="304" t="str">
        <f>改造舰娘!$D140</f>
        <v>炮潜</v>
      </c>
      <c r="G144" s="304" t="str">
        <f>改造舰娘!$E140</f>
        <v>小型</v>
      </c>
      <c r="H144" s="304" t="str">
        <f>改造舰娘!$F140</f>
        <v>水下舰</v>
      </c>
      <c r="I144" s="452">
        <f>改造舰娘!$AR140</f>
        <v>3</v>
      </c>
      <c r="J144" s="304" t="str">
        <f>改造舰娘!$G140</f>
        <v>法国</v>
      </c>
      <c r="K144" s="312">
        <f>改造舰娘!$H140+(BV144+CI144+CV144+DI144)*$C$2</f>
        <v>25</v>
      </c>
      <c r="L144" s="304">
        <f>改造舰娘!$I140</f>
        <v>-1</v>
      </c>
      <c r="M144" s="304">
        <f>改造舰娘!$J140</f>
        <v>5</v>
      </c>
      <c r="N144" s="518">
        <f>改造舰娘!$K140</f>
        <v>5</v>
      </c>
      <c r="O144" s="304">
        <f>改造舰娘!$L140+((CE144+CR144+DE144+DR144)*$C$2)</f>
        <v>10</v>
      </c>
      <c r="P144" s="304" t="str">
        <f>IF($C$2=1,(IF(ISERROR(FIND("超长",改造舰娘!$M140&amp;CC144&amp;CP144&amp;DC144&amp;DP144,1)),IF(ISERROR(FIND("长",改造舰娘!$M140&amp;CC144&amp;CP144&amp;DC144&amp;DP144,1)),IF(ISERROR(FIND("中",改造舰娘!$M140&amp;CC144&amp;CP144&amp;DC144&amp;DP144,1)),IF(ISERROR(FIND("短",改造舰娘!$M140&amp;CC144&amp;CP144&amp;DC144&amp;DP144,1)),IF(ISERROR(FIND("无",改造舰娘!$M140&amp;CC144&amp;CP144&amp;DC144&amp;DP144,1)),0,"无"),"短"),"中"),"长"),"超长")),改造舰娘!$M140)</f>
        <v>短</v>
      </c>
      <c r="Q144" s="303">
        <f>改造舰娘!$N140</f>
        <v>18.5</v>
      </c>
      <c r="R144" s="304">
        <f>(改造舰娘!$P140)+(改造舰娘!$Q140)*$C$3+((BW144+CJ144+CW144+DJ144)*$C$2)</f>
        <v>55</v>
      </c>
      <c r="S144" s="304">
        <f>(改造舰娘!$R140)+(改造舰娘!$S140)*$C$3+((BY144+CL144+CY144+DL144)*$C$2)</f>
        <v>68</v>
      </c>
      <c r="T144" s="304">
        <f>(改造舰娘!$T140)+(改造舰娘!$U140)*$C$3+((BX144+CK144+CX144+DK144)*$C$2)</f>
        <v>35</v>
      </c>
      <c r="U144" s="304">
        <f>(改造舰娘!$V140)+(改造舰娘!$W140)*$C$3+((CG144+CT144+DG144+DT144)*$C$2)</f>
        <v>0</v>
      </c>
      <c r="V144" s="305">
        <f>INT((((改造舰娘!$Y140)-(改造舰娘!$X140))*(((IF(D144=0,C144,D144))-1)/99))+改造舰娘!$X140)+((CB144+CO144+DB144+DO144)*$C$2)</f>
        <v>96</v>
      </c>
      <c r="W144" s="304">
        <f>INT((((改造舰娘!$AA140)-(改造舰娘!$Z140))*(((IF(D144=0,C144,D144))-1)/99))+改造舰娘!$Z140)+((CD144+CQ144+DD144+DQ144)*$C$2)</f>
        <v>46</v>
      </c>
      <c r="X144" s="304">
        <f>INT((((改造舰娘!$AC140)-(改造舰娘!$AB140))*(((IF(D144=0,C144,D144))-1)/99))+改造舰娘!$AB140)+((CA144+CN144+DA144+DN144)*$C$2)</f>
        <v>45</v>
      </c>
      <c r="Y144" s="303">
        <f>INT((((改造舰娘!$AE140)-(改造舰娘!$AD140))*(((IF(D144=0,C144,D144))-1)/99))+改造舰娘!$AD140)+((BZ144+CM144+CZ144+DM144)*$C$2)</f>
        <v>0</v>
      </c>
      <c r="Z144" s="474" t="str">
        <f>IF(改造舰娘!$AF140=0,"",改造舰娘!$AF140)</f>
        <v/>
      </c>
      <c r="AA144" s="304" t="str">
        <f>IF(改造舰娘!$AG140="","",改造舰娘!$AG140)</f>
        <v/>
      </c>
      <c r="AB144" s="304" t="str">
        <f>IF(改造舰娘!$AH140="","",改造舰娘!$AH140)</f>
        <v/>
      </c>
      <c r="AC144" s="304" t="str">
        <f>IF(改造舰娘!$AI140="","",改造舰娘!$AI140)</f>
        <v/>
      </c>
      <c r="AD144" s="304">
        <f>IF(改造舰娘!$AJ140="","",改造舰娘!$AJ140)</f>
        <v>0</v>
      </c>
      <c r="AE144" s="305">
        <f>IF(改造舰娘!$AK140="","",改造舰娘!$AK140)</f>
        <v>0</v>
      </c>
      <c r="AF144" s="304" t="str">
        <f>IF(改造舰娘!$AL140="","",改造舰娘!$AL140)</f>
        <v/>
      </c>
      <c r="AG144" s="304" t="str">
        <f>IF(改造舰娘!$AM140="","",改造舰娘!$AM140)</f>
        <v/>
      </c>
      <c r="AH144" s="304" t="str">
        <f>IF(改造舰娘!$AN140="","",改造舰娘!$AN140)</f>
        <v/>
      </c>
      <c r="AI144" s="304" t="str">
        <f>IF(改造舰娘!$AO140="","",改造舰娘!$AO140)</f>
        <v/>
      </c>
      <c r="AJ144" s="304" t="str">
        <f>IF(改造舰娘!$AP140="","",改造舰娘!$AP140)</f>
        <v/>
      </c>
      <c r="AK144" s="303" t="str">
        <f>IF(改造舰娘!$AQ140="","",改造舰娘!$AQ140)</f>
        <v/>
      </c>
      <c r="AL144" s="306" t="str">
        <f>IF(改造舰娘!$AS140="","",改造舰娘!$AS140)</f>
        <v>F国旋转鱼雷发射器</v>
      </c>
      <c r="AM144" s="306" t="str">
        <f>IF(改造舰娘!$AT140="","",改造舰娘!$AT140)</f>
        <v/>
      </c>
      <c r="AN144" s="306" t="str">
        <f>IF(改造舰娘!$AU140="","",改造舰娘!$AU140)</f>
        <v/>
      </c>
      <c r="AO144" s="306" t="str">
        <f>IF(改造舰娘!$AV140="","",改造舰娘!$AV140)</f>
        <v/>
      </c>
      <c r="AP144" s="307" t="str">
        <f>IF(改造舰娘!$AW140="","",改造舰娘!$AW140)</f>
        <v>潜水巡洋舰(3级)：自身可以进行先制鱼雷。增加自身10点回避值和10点火力值。</v>
      </c>
      <c r="AQ144" s="308" t="str">
        <f>IF(改造舰娘!$AX140="","",改造舰娘!$AX140)</f>
        <v/>
      </c>
      <c r="AR144" s="304">
        <f>IF(改造舰娘!$AY140="","",改造舰娘!$AY140)</f>
        <v>25</v>
      </c>
      <c r="AS144" s="304">
        <f>IF(改造舰娘!$AZ140="","",改造舰娘!$AZ140)</f>
        <v>40</v>
      </c>
      <c r="AT144" s="304">
        <f>IF(改造舰娘!$BA140="","",改造舰娘!$BA140)</f>
        <v>1</v>
      </c>
      <c r="AU144" s="304">
        <f>IF(改造舰娘!$BB140="","",改造舰娘!$BB140)</f>
        <v>1</v>
      </c>
      <c r="AV144" s="305">
        <f>IF((改造舰娘!$BG140+改造舰娘!$BK140*$C$4)=0,"",(改造舰娘!$BG140+改造舰娘!$BK140*$C$4))</f>
        <v>7</v>
      </c>
      <c r="AW144" s="304">
        <f>IF((改造舰娘!$BH140+改造舰娘!$BL140*$C$4)=0,"",(改造舰娘!$BH140+改造舰娘!$BL140*$C$4))</f>
        <v>11</v>
      </c>
      <c r="AX144" s="304">
        <f>IF((改造舰娘!$BI140+改造舰娘!$BM140*$C$4)=0,"",(改造舰娘!$BI140+改造舰娘!$BM140*$C$4))</f>
        <v>10</v>
      </c>
      <c r="AY144" s="303" t="str">
        <f>IF((改造舰娘!$BJ140+改造舰娘!$BN140*$C$4)=0,"",(改造舰娘!$BJ140+改造舰娘!$BN140*$C$4))</f>
        <v/>
      </c>
      <c r="AZ144" s="500">
        <f>IF(改造舰娘!BC140="","",改造舰娘!BC140)</f>
        <v>0</v>
      </c>
      <c r="BA144" s="500">
        <f>IF(改造舰娘!BD140="","",改造舰娘!BD140)</f>
        <v>28</v>
      </c>
      <c r="BB144" s="500">
        <f>IF(改造舰娘!BE140="","",改造舰娘!BE140)</f>
        <v>20</v>
      </c>
      <c r="BC144" s="498">
        <f>IF(改造舰娘!BF140="","",改造舰娘!BF140)</f>
        <v>0</v>
      </c>
      <c r="BD144" s="125" t="s">
        <v>1547</v>
      </c>
      <c r="BE144" s="339" t="b">
        <f>IF(改造舰娘!$BP140="","")</f>
        <v>0</v>
      </c>
      <c r="BF144" s="306" t="b">
        <f>IF(改造舰娘!$BQ140="","")</f>
        <v>0</v>
      </c>
      <c r="BG144" s="329" t="str">
        <f>IF(改造舰娘!$BR140="","")</f>
        <v/>
      </c>
      <c r="BH144" s="340" t="str">
        <f>IF(改造舰娘!$BS140="","")</f>
        <v/>
      </c>
      <c r="BU144" s="304">
        <f>IFERROR(VLOOKUP(AL144,装备!$B:$C,2,0),0)</f>
        <v>4</v>
      </c>
      <c r="BV144" s="304">
        <f>IFERROR(VLOOKUP($AL144,装备!$B:$Q,5,0),0)</f>
        <v>0</v>
      </c>
      <c r="BW144" s="304">
        <f>IFERROR(VLOOKUP($AL144,装备!$B:$Q,6,0),0)</f>
        <v>0</v>
      </c>
      <c r="BX144" s="304">
        <f>IFERROR(VLOOKUP($AL144,装备!$B:$Q,7,0),0)</f>
        <v>0</v>
      </c>
      <c r="BY144" s="304">
        <f>IFERROR(VLOOKUP($AL144,装备!$B:$Q,8,0),0)</f>
        <v>5</v>
      </c>
      <c r="BZ144" s="304">
        <f>IFERROR(VLOOKUP($AL144,装备!$B:$Q,9,0),0)</f>
        <v>0</v>
      </c>
      <c r="CA144" s="304">
        <f>IFERROR(VLOOKUP($AL144,装备!$B:$Q,10,0),0)</f>
        <v>0</v>
      </c>
      <c r="CB144" s="304">
        <f>IFERROR(VLOOKUP($AL144,装备!$B:$Q,11,0),0)</f>
        <v>0</v>
      </c>
      <c r="CC144" s="304" t="str">
        <f>IFERROR(VLOOKUP($AL144,装备!$B:$Q,12,0),0)</f>
        <v>无</v>
      </c>
      <c r="CD144" s="304">
        <f>IFERROR(VLOOKUP($AL144,装备!$B:$Q,13,0),0)</f>
        <v>3</v>
      </c>
      <c r="CE144" s="304">
        <f>IFERROR(VLOOKUP($AL144,装备!$B:$Q,14,0),0)</f>
        <v>0</v>
      </c>
      <c r="CF144" s="304">
        <f>IFERROR(VLOOKUP($AL144,装备!$B:$Q,16,0),0)</f>
        <v>0</v>
      </c>
      <c r="CG144" s="304">
        <f>IFERROR(VLOOKUP($AL144,装备!$B:$Q,5,0),0)</f>
        <v>0</v>
      </c>
      <c r="CH144" s="304">
        <f>IFERROR(VLOOKUP(AM144,装备!$B:$C,2,0),0)</f>
        <v>0</v>
      </c>
      <c r="CI144" s="304">
        <f>IFERROR(VLOOKUP($AM144,装备!$B:$Q,5,0),0)</f>
        <v>0</v>
      </c>
      <c r="CJ144" s="304">
        <f>IFERROR(VLOOKUP($AM144,装备!$B:$Q,6,0),0)</f>
        <v>0</v>
      </c>
      <c r="CK144" s="304">
        <f>IFERROR(VLOOKUP($AM144,装备!$B:$Q,7,0),0)</f>
        <v>0</v>
      </c>
      <c r="CL144" s="304">
        <f>IFERROR(VLOOKUP($AM144,装备!$B:$Q,8,0),0)</f>
        <v>0</v>
      </c>
      <c r="CM144" s="304">
        <f>IFERROR(VLOOKUP($AM144,装备!$B:$Q,9,0),0)</f>
        <v>0</v>
      </c>
      <c r="CN144" s="304">
        <f>IFERROR(VLOOKUP($AM144,装备!$B:$Q,10,0),0)</f>
        <v>0</v>
      </c>
      <c r="CO144" s="304">
        <f>IFERROR(VLOOKUP($AM144,装备!$B:$Q,11,0),0)</f>
        <v>0</v>
      </c>
      <c r="CP144" s="304">
        <f>IFERROR(VLOOKUP($AM144,装备!$B:$Q,12,0),0)</f>
        <v>0</v>
      </c>
      <c r="CQ144" s="304">
        <f>IFERROR(VLOOKUP($AM144,装备!$B:$Q,13,0),0)</f>
        <v>0</v>
      </c>
      <c r="CR144" s="304">
        <f>IFERROR(VLOOKUP($AM144,装备!$B:$Q,14,0),0)</f>
        <v>0</v>
      </c>
      <c r="CS144" s="304">
        <f>IFERROR(VLOOKUP($AM144,装备!$B:$Q,16,0),0)</f>
        <v>0</v>
      </c>
      <c r="CT144" s="304">
        <f>IFERROR(VLOOKUP($AM144,装备!$B:$Q,5,0),0)</f>
        <v>0</v>
      </c>
      <c r="CU144" s="304">
        <f>IFERROR(VLOOKUP(AN144,装备!$B:$C,2,0),0)</f>
        <v>0</v>
      </c>
      <c r="CV144" s="304">
        <f>IFERROR(VLOOKUP($AN144,装备!$B:$Q,5,0),0)</f>
        <v>0</v>
      </c>
      <c r="CW144" s="304">
        <f>IFERROR(VLOOKUP($AN144,装备!$B:$Q,6,0),0)</f>
        <v>0</v>
      </c>
      <c r="CX144" s="304">
        <f>IFERROR(VLOOKUP($AN144,装备!$B:$Q,7,0),0)</f>
        <v>0</v>
      </c>
      <c r="CY144" s="304">
        <f>IFERROR(VLOOKUP($AN144,装备!$B:$Q,8,0),0)</f>
        <v>0</v>
      </c>
      <c r="CZ144" s="304">
        <f>IFERROR(VLOOKUP($AN144,装备!$B:$Q,9,0),0)</f>
        <v>0</v>
      </c>
      <c r="DA144" s="304">
        <f>IFERROR(VLOOKUP($AN144,装备!$B:$Q,10,0),0)</f>
        <v>0</v>
      </c>
      <c r="DB144" s="304">
        <f>IFERROR(VLOOKUP($AN144,装备!$B:$Q,11,0),0)</f>
        <v>0</v>
      </c>
      <c r="DC144" s="304">
        <f>IFERROR(VLOOKUP($AN144,装备!$B:$Q,12,0),0)</f>
        <v>0</v>
      </c>
      <c r="DD144" s="304">
        <f>IFERROR(VLOOKUP($AN144,装备!$B:$Q,13,0),0)</f>
        <v>0</v>
      </c>
      <c r="DE144" s="304">
        <f>IFERROR(VLOOKUP($AN144,装备!$B:$Q,14,0),0)</f>
        <v>0</v>
      </c>
      <c r="DF144" s="304">
        <f>IFERROR(VLOOKUP($AN144,装备!$B:$Q,16,0),0)</f>
        <v>0</v>
      </c>
      <c r="DG144" s="304">
        <f>IFERROR(VLOOKUP($AN144,装备!$B:$Q,5,0),0)</f>
        <v>0</v>
      </c>
      <c r="DH144" s="304">
        <f>IFERROR(VLOOKUP(AO144,装备!$B:$C,2,0),0)</f>
        <v>0</v>
      </c>
      <c r="DI144" s="304">
        <f>IFERROR(VLOOKUP($AO144,装备!$B:$Q,5,0),0)</f>
        <v>0</v>
      </c>
      <c r="DJ144" s="304">
        <f>IFERROR(VLOOKUP($AO144,装备!$B:$Q,6,0),0)</f>
        <v>0</v>
      </c>
      <c r="DK144" s="304">
        <f>IFERROR(VLOOKUP($AO144,装备!$B:$Q,7,0),0)</f>
        <v>0</v>
      </c>
      <c r="DL144" s="304">
        <f>IFERROR(VLOOKUP($AO144,装备!$B:$Q,8,0),0)</f>
        <v>0</v>
      </c>
      <c r="DM144" s="304">
        <f>IFERROR(VLOOKUP($AO144,装备!$B:$Q,9,0),0)</f>
        <v>0</v>
      </c>
      <c r="DN144" s="304">
        <f>IFERROR(VLOOKUP($AO144,装备!$B:$Q,10,0),0)</f>
        <v>0</v>
      </c>
      <c r="DO144" s="304">
        <f>IFERROR(VLOOKUP($AO144,装备!$B:$Q,11,0),0)</f>
        <v>0</v>
      </c>
      <c r="DP144" s="304">
        <f>IFERROR(VLOOKUP($AO144,装备!$B:$Q,12,0),0)</f>
        <v>0</v>
      </c>
      <c r="DQ144" s="304">
        <f>IFERROR(VLOOKUP($AO144,装备!$B:$Q,13,0),0)</f>
        <v>0</v>
      </c>
      <c r="DR144" s="304">
        <f>IFERROR(VLOOKUP($AO144,装备!$B:$Q,14,0),0)</f>
        <v>0</v>
      </c>
      <c r="DS144" s="304">
        <f>IFERROR(VLOOKUP($AO144,装备!$B:$Q,16,0),0)</f>
        <v>0</v>
      </c>
      <c r="DT144" s="304">
        <f>IFERROR(VLOOKUP($AO144,装备!$B:$Q,5,0),0)</f>
        <v>0</v>
      </c>
    </row>
    <row r="145" spans="1:124" ht="40.5">
      <c r="A145" s="301">
        <f>改造舰娘!$A141</f>
        <v>11020613</v>
      </c>
      <c r="B145" s="354" t="s">
        <v>909</v>
      </c>
      <c r="C145" s="323"/>
      <c r="D145" s="323">
        <f t="shared" si="2"/>
        <v>110</v>
      </c>
      <c r="E145" s="303">
        <f>改造舰娘!$C141</f>
        <v>6</v>
      </c>
      <c r="F145" s="304" t="str">
        <f>改造舰娘!$D141</f>
        <v>战列</v>
      </c>
      <c r="G145" s="304" t="str">
        <f>改造舰娘!$E141</f>
        <v>大型</v>
      </c>
      <c r="H145" s="304" t="str">
        <f>改造舰娘!$F141</f>
        <v>主力舰</v>
      </c>
      <c r="I145" s="452">
        <f>改造舰娘!$AR141</f>
        <v>4</v>
      </c>
      <c r="J145" s="304" t="str">
        <f>改造舰娘!$G141</f>
        <v>美国</v>
      </c>
      <c r="K145" s="312">
        <f>改造舰娘!$H141+(BV145+CI145+CV145+DI145)*$C$2</f>
        <v>80</v>
      </c>
      <c r="L145" s="304">
        <f>改造舰娘!$I141</f>
        <v>0</v>
      </c>
      <c r="M145" s="304">
        <f>改造舰娘!$J141</f>
        <v>6</v>
      </c>
      <c r="N145" s="518">
        <f>改造舰娘!$K141</f>
        <v>6</v>
      </c>
      <c r="O145" s="304">
        <f>改造舰娘!$L141+((CE145+CR145+DE145+DR145)*$C$2)</f>
        <v>25</v>
      </c>
      <c r="P145" s="304" t="str">
        <f>IF($C$2=1,(IF(ISERROR(FIND("超长",改造舰娘!$M141&amp;CC145&amp;CP145&amp;DC145&amp;DP145,1)),IF(ISERROR(FIND("长",改造舰娘!$M141&amp;CC145&amp;CP145&amp;DC145&amp;DP145,1)),IF(ISERROR(FIND("中",改造舰娘!$M141&amp;CC145&amp;CP145&amp;DC145&amp;DP145,1)),IF(ISERROR(FIND("短",改造舰娘!$M141&amp;CC145&amp;CP145&amp;DC145&amp;DP145,1)),IF(ISERROR(FIND("无",改造舰娘!$M141&amp;CC145&amp;CP145&amp;DC145&amp;DP145,1)),0,"无"),"短"),"中"),"长"),"超长")),改造舰娘!$M141)</f>
        <v>长</v>
      </c>
      <c r="Q145" s="303">
        <f>改造舰娘!$N141</f>
        <v>28</v>
      </c>
      <c r="R145" s="304">
        <f>(改造舰娘!$P141)+(改造舰娘!$Q141)*$C$3+((BW145+CJ145+CW145+DJ145)*$C$2)</f>
        <v>120</v>
      </c>
      <c r="S145" s="304">
        <f>(改造舰娘!$R141)+(改造舰娘!$S141)*$C$3+((BY145+CL145+CY145+DL145)*$C$2)</f>
        <v>0</v>
      </c>
      <c r="T145" s="304">
        <f>(改造舰娘!$T141)+(改造舰娘!$U141)*$C$3+((BX145+CK145+CX145+DK145)*$C$2)</f>
        <v>98</v>
      </c>
      <c r="U145" s="304">
        <f>(改造舰娘!$V141)+(改造舰娘!$W141)*$C$3+((CG145+CT145+DG145+DT145)*$C$2)</f>
        <v>103</v>
      </c>
      <c r="V145" s="305">
        <f>INT((((改造舰娘!$Y141)-(改造舰娘!$X141))*(((IF(D145=0,C145,D145))-1)/99))+改造舰娘!$X141)+((CB145+CO145+DB145+DO145)*$C$2)</f>
        <v>102</v>
      </c>
      <c r="W145" s="304">
        <f>INT((((改造舰娘!$AA141)-(改造舰娘!$Z141))*(((IF(D145=0,C145,D145))-1)/99))+改造舰娘!$Z141)+((CD145+CQ145+DD145+DQ145)*$C$2)</f>
        <v>62</v>
      </c>
      <c r="X145" s="304">
        <f>INT((((改造舰娘!$AC141)-(改造舰娘!$AB141))*(((IF(D145=0,C145,D145))-1)/99))+改造舰娘!$AB141)+((CA145+CN145+DA145+DN145)*$C$2)</f>
        <v>51</v>
      </c>
      <c r="Y145" s="303">
        <f>INT((((改造舰娘!$AE141)-(改造舰娘!$AD141))*(((IF(D145=0,C145,D145))-1)/99))+改造舰娘!$AD141)+((BZ145+CM145+CZ145+DM145)*$C$2)</f>
        <v>0</v>
      </c>
      <c r="Z145" s="474" t="str">
        <f>IF(改造舰娘!$AF141=0,"",改造舰娘!$AF141)</f>
        <v/>
      </c>
      <c r="AA145" s="304" t="str">
        <f>IF(改造舰娘!$AG141="","",改造舰娘!$AG141)</f>
        <v/>
      </c>
      <c r="AB145" s="304" t="str">
        <f>IF(改造舰娘!$AH141="","",改造舰娘!$AH141)</f>
        <v/>
      </c>
      <c r="AC145" s="304" t="str">
        <f>IF(改造舰娘!$AI141="","",改造舰娘!$AI141)</f>
        <v/>
      </c>
      <c r="AD145" s="304">
        <f>IF(改造舰娘!$AJ141="","",改造舰娘!$AJ141)</f>
        <v>0</v>
      </c>
      <c r="AE145" s="305">
        <f>IF(改造舰娘!$AK141="","",改造舰娘!$AK141)</f>
        <v>0</v>
      </c>
      <c r="AF145" s="304" t="str">
        <f>IF(改造舰娘!$AL141="","",改造舰娘!$AL141)</f>
        <v/>
      </c>
      <c r="AG145" s="304" t="str">
        <f>IF(改造舰娘!$AM141="","",改造舰娘!$AM141)</f>
        <v/>
      </c>
      <c r="AH145" s="304" t="str">
        <f>IF(改造舰娘!$AN141="","",改造舰娘!$AN141)</f>
        <v/>
      </c>
      <c r="AI145" s="304" t="str">
        <f>IF(改造舰娘!$AO141="","",改造舰娘!$AO141)</f>
        <v/>
      </c>
      <c r="AJ145" s="304" t="str">
        <f>IF(改造舰娘!$AP141="","",改造舰娘!$AP141)</f>
        <v/>
      </c>
      <c r="AK145" s="303" t="str">
        <f>IF(改造舰娘!$AQ141="","",改造舰娘!$AQ141)</f>
        <v/>
      </c>
      <c r="AL145" s="306" t="str">
        <f>IF(改造舰娘!$AS141="","",改造舰娘!$AS141)</f>
        <v>超重弹</v>
      </c>
      <c r="AM145" s="306" t="str">
        <f>IF(改造舰娘!$AT141="","",改造舰娘!$AT141)</f>
        <v>先进型火控雷达</v>
      </c>
      <c r="AN145" s="306" t="str">
        <f>IF(改造舰娘!$AU141="","",改造舰娘!$AU141)</f>
        <v>U国三联16英寸炮(MK6)</v>
      </c>
      <c r="AO145" s="306" t="str">
        <f>IF(改造舰娘!$AV141="","",改造舰娘!$AV141)</f>
        <v/>
      </c>
      <c r="AP145" s="307" t="str">
        <f>IF(改造舰娘!$AW141="","",改造舰娘!$AW141)</f>
        <v>灵活转换(形态一)(3级)：非中破、大破状态下，提升自身闪避值20点、装甲值15点，降低自身火力值7点；中破状态下，自身火力不受战损影响</v>
      </c>
      <c r="AQ145" s="308" t="str">
        <f>IF(改造舰娘!$AX141="","",改造舰娘!$AX141)</f>
        <v>威慑(3级)：提升自身火力值10点，降低自身闪避值5点，降低敌方战列和战巡的火力值10点、闪避值10点（对敌方旗舰无效）。</v>
      </c>
      <c r="AR145" s="304">
        <f>IF(改造舰娘!$AY141="","",改造舰娘!$AY141)</f>
        <v>95</v>
      </c>
      <c r="AS145" s="304">
        <f>IF(改造舰娘!$AZ141="","",改造舰娘!$AZ141)</f>
        <v>140</v>
      </c>
      <c r="AT145" s="304">
        <f>IF(改造舰娘!$BA141="","",改造舰娘!$BA141)</f>
        <v>4.2</v>
      </c>
      <c r="AU145" s="304">
        <f>IF(改造舰娘!$BB141="","",改造舰娘!$BB141)</f>
        <v>8</v>
      </c>
      <c r="AV145" s="305">
        <f>IF((改造舰娘!$BG141+改造舰娘!$BK141*$C$4)=0,"",(改造舰娘!$BG141+改造舰娘!$BK141*$C$4))</f>
        <v>50</v>
      </c>
      <c r="AW145" s="304">
        <f>IF((改造舰娘!$BH141+改造舰娘!$BL141*$C$4)=0,"",(改造舰娘!$BH141+改造舰娘!$BL141*$C$4))</f>
        <v>93</v>
      </c>
      <c r="AX145" s="304">
        <f>IF((改造舰娘!$BI141+改造舰娘!$BM141*$C$4)=0,"",(改造舰娘!$BI141+改造舰娘!$BM141*$C$4))</f>
        <v>115</v>
      </c>
      <c r="AY145" s="303">
        <f>IF((改造舰娘!$BJ141+改造舰娘!$BN141*$C$4)=0,"",(改造舰娘!$BJ141+改造舰娘!$BN141*$C$4))</f>
        <v>34</v>
      </c>
      <c r="AZ145" s="500">
        <f>IF(改造舰娘!BC141="","",改造舰娘!BC141)</f>
        <v>95</v>
      </c>
      <c r="BA145" s="500">
        <f>IF(改造舰娘!BD141="","",改造舰娘!BD141)</f>
        <v>0</v>
      </c>
      <c r="BB145" s="500">
        <f>IF(改造舰娘!BE141="","",改造舰娘!BE141)</f>
        <v>78</v>
      </c>
      <c r="BC145" s="498">
        <f>IF(改造舰娘!BF141="","",改造舰娘!BF141)</f>
        <v>81</v>
      </c>
      <c r="BD145" s="125" t="s">
        <v>1555</v>
      </c>
      <c r="BE145" s="339" t="b">
        <f>IF(改造舰娘!$BP141="","")</f>
        <v>0</v>
      </c>
      <c r="BF145" s="306" t="b">
        <f>IF(改造舰娘!$BQ141="","")</f>
        <v>0</v>
      </c>
      <c r="BG145" s="329" t="str">
        <f>IF(改造舰娘!$BR141="","")</f>
        <v/>
      </c>
      <c r="BH145" s="340" t="str">
        <f>IF(改造舰娘!$BS141="","")</f>
        <v/>
      </c>
      <c r="BU145" s="304">
        <f>IFERROR(VLOOKUP(AL145,装备!$B:$C,2,0),0)</f>
        <v>5</v>
      </c>
      <c r="BV145" s="304">
        <f>IFERROR(VLOOKUP($AL145,装备!$B:$Q,5,0),0)</f>
        <v>0</v>
      </c>
      <c r="BW145" s="304">
        <f>IFERROR(VLOOKUP($AL145,装备!$B:$Q,6,0),0)</f>
        <v>5</v>
      </c>
      <c r="BX145" s="304">
        <f>IFERROR(VLOOKUP($AL145,装备!$B:$Q,7,0),0)</f>
        <v>0</v>
      </c>
      <c r="BY145" s="304">
        <f>IFERROR(VLOOKUP($AL145,装备!$B:$Q,8,0),0)</f>
        <v>0</v>
      </c>
      <c r="BZ145" s="304">
        <f>IFERROR(VLOOKUP($AL145,装备!$B:$Q,9,0),0)</f>
        <v>0</v>
      </c>
      <c r="CA145" s="304">
        <f>IFERROR(VLOOKUP($AL145,装备!$B:$Q,10,0),0)</f>
        <v>0</v>
      </c>
      <c r="CB145" s="304">
        <f>IFERROR(VLOOKUP($AL145,装备!$B:$Q,11,0),0)</f>
        <v>0</v>
      </c>
      <c r="CC145" s="304" t="str">
        <f>IFERROR(VLOOKUP($AL145,装备!$B:$Q,12,0),0)</f>
        <v>无</v>
      </c>
      <c r="CD145" s="304">
        <f>IFERROR(VLOOKUP($AL145,装备!$B:$Q,13,0),0)</f>
        <v>0</v>
      </c>
      <c r="CE145" s="304">
        <f>IFERROR(VLOOKUP($AL145,装备!$B:$Q,14,0),0)</f>
        <v>0</v>
      </c>
      <c r="CF145" s="304">
        <f>IFERROR(VLOOKUP($AL145,装备!$B:$Q,16,0),0)</f>
        <v>0</v>
      </c>
      <c r="CG145" s="304">
        <f>IFERROR(VLOOKUP($AL145,装备!$B:$Q,5,0),0)</f>
        <v>0</v>
      </c>
      <c r="CH145" s="304">
        <f>IFERROR(VLOOKUP(AM145,装备!$B:$C,2,0),0)</f>
        <v>5</v>
      </c>
      <c r="CI145" s="304">
        <f>IFERROR(VLOOKUP($AM145,装备!$B:$Q,5,0),0)</f>
        <v>0</v>
      </c>
      <c r="CJ145" s="304">
        <f>IFERROR(VLOOKUP($AM145,装备!$B:$Q,6,0),0)</f>
        <v>0</v>
      </c>
      <c r="CK145" s="304">
        <f>IFERROR(VLOOKUP($AM145,装备!$B:$Q,7,0),0)</f>
        <v>0</v>
      </c>
      <c r="CL145" s="304">
        <f>IFERROR(VLOOKUP($AM145,装备!$B:$Q,8,0),0)</f>
        <v>0</v>
      </c>
      <c r="CM145" s="304">
        <f>IFERROR(VLOOKUP($AM145,装备!$B:$Q,9,0),0)</f>
        <v>0</v>
      </c>
      <c r="CN145" s="304">
        <f>IFERROR(VLOOKUP($AM145,装备!$B:$Q,10,0),0)</f>
        <v>0</v>
      </c>
      <c r="CO145" s="304">
        <f>IFERROR(VLOOKUP($AM145,装备!$B:$Q,11,0),0)</f>
        <v>7</v>
      </c>
      <c r="CP145" s="304" t="str">
        <f>IFERROR(VLOOKUP($AM145,装备!$B:$Q,12,0),0)</f>
        <v>无</v>
      </c>
      <c r="CQ145" s="304">
        <f>IFERROR(VLOOKUP($AM145,装备!$B:$Q,13,0),0)</f>
        <v>0</v>
      </c>
      <c r="CR145" s="304">
        <f>IFERROR(VLOOKUP($AM145,装备!$B:$Q,14,0),0)</f>
        <v>0</v>
      </c>
      <c r="CS145" s="304">
        <f>IFERROR(VLOOKUP($AM145,装备!$B:$Q,16,0),0)</f>
        <v>8</v>
      </c>
      <c r="CT145" s="304">
        <f>IFERROR(VLOOKUP($AM145,装备!$B:$Q,5,0),0)</f>
        <v>0</v>
      </c>
      <c r="CU145" s="304">
        <f>IFERROR(VLOOKUP(AN145,装备!$B:$C,2,0),0)</f>
        <v>5</v>
      </c>
      <c r="CV145" s="304">
        <f>IFERROR(VLOOKUP($AN145,装备!$B:$Q,5,0),0)</f>
        <v>0</v>
      </c>
      <c r="CW145" s="304">
        <f>IFERROR(VLOOKUP($AN145,装备!$B:$Q,6,0),0)</f>
        <v>24</v>
      </c>
      <c r="CX145" s="304">
        <f>IFERROR(VLOOKUP($AN145,装备!$B:$Q,7,0),0)</f>
        <v>0</v>
      </c>
      <c r="CY145" s="304">
        <f>IFERROR(VLOOKUP($AN145,装备!$B:$Q,8,0),0)</f>
        <v>0</v>
      </c>
      <c r="CZ145" s="304">
        <f>IFERROR(VLOOKUP($AN145,装备!$B:$Q,9,0),0)</f>
        <v>0</v>
      </c>
      <c r="DA145" s="304">
        <f>IFERROR(VLOOKUP($AN145,装备!$B:$Q,10,0),0)</f>
        <v>0</v>
      </c>
      <c r="DB145" s="304">
        <f>IFERROR(VLOOKUP($AN145,装备!$B:$Q,11,0),0)</f>
        <v>2</v>
      </c>
      <c r="DC145" s="304" t="str">
        <f>IFERROR(VLOOKUP($AN145,装备!$B:$Q,12,0),0)</f>
        <v>长</v>
      </c>
      <c r="DD145" s="304">
        <f>IFERROR(VLOOKUP($AN145,装备!$B:$Q,13,0),0)</f>
        <v>0</v>
      </c>
      <c r="DE145" s="304">
        <f>IFERROR(VLOOKUP($AN145,装备!$B:$Q,14,0),0)</f>
        <v>0</v>
      </c>
      <c r="DF145" s="304">
        <f>IFERROR(VLOOKUP($AN145,装备!$B:$Q,16,0),0)</f>
        <v>0</v>
      </c>
      <c r="DG145" s="304">
        <f>IFERROR(VLOOKUP($AN145,装备!$B:$Q,5,0),0)</f>
        <v>0</v>
      </c>
      <c r="DH145" s="304">
        <f>IFERROR(VLOOKUP(AO145,装备!$B:$C,2,0),0)</f>
        <v>0</v>
      </c>
      <c r="DI145" s="304">
        <f>IFERROR(VLOOKUP($AO145,装备!$B:$Q,5,0),0)</f>
        <v>0</v>
      </c>
      <c r="DJ145" s="304">
        <f>IFERROR(VLOOKUP($AO145,装备!$B:$Q,6,0),0)</f>
        <v>0</v>
      </c>
      <c r="DK145" s="304">
        <f>IFERROR(VLOOKUP($AO145,装备!$B:$Q,7,0),0)</f>
        <v>0</v>
      </c>
      <c r="DL145" s="304">
        <f>IFERROR(VLOOKUP($AO145,装备!$B:$Q,8,0),0)</f>
        <v>0</v>
      </c>
      <c r="DM145" s="304">
        <f>IFERROR(VLOOKUP($AO145,装备!$B:$Q,9,0),0)</f>
        <v>0</v>
      </c>
      <c r="DN145" s="304">
        <f>IFERROR(VLOOKUP($AO145,装备!$B:$Q,10,0),0)</f>
        <v>0</v>
      </c>
      <c r="DO145" s="304">
        <f>IFERROR(VLOOKUP($AO145,装备!$B:$Q,11,0),0)</f>
        <v>0</v>
      </c>
      <c r="DP145" s="304">
        <f>IFERROR(VLOOKUP($AO145,装备!$B:$Q,12,0),0)</f>
        <v>0</v>
      </c>
      <c r="DQ145" s="304">
        <f>IFERROR(VLOOKUP($AO145,装备!$B:$Q,13,0),0)</f>
        <v>0</v>
      </c>
      <c r="DR145" s="304">
        <f>IFERROR(VLOOKUP($AO145,装备!$B:$Q,14,0),0)</f>
        <v>0</v>
      </c>
      <c r="DS145" s="304">
        <f>IFERROR(VLOOKUP($AO145,装备!$B:$Q,16,0),0)</f>
        <v>0</v>
      </c>
      <c r="DT145" s="304">
        <f>IFERROR(VLOOKUP($AO145,装备!$B:$Q,5,0),0)</f>
        <v>0</v>
      </c>
    </row>
    <row r="146" spans="1:124" ht="54">
      <c r="A146" s="301">
        <f>改造舰娘!$A142</f>
        <v>11020713</v>
      </c>
      <c r="B146" s="354" t="s">
        <v>910</v>
      </c>
      <c r="C146" s="323"/>
      <c r="D146" s="323">
        <f t="shared" si="2"/>
        <v>110</v>
      </c>
      <c r="E146" s="303">
        <f>改造舰娘!$C142</f>
        <v>6</v>
      </c>
      <c r="F146" s="304" t="str">
        <f>改造舰娘!$D142</f>
        <v>战列</v>
      </c>
      <c r="G146" s="304" t="str">
        <f>改造舰娘!$E142</f>
        <v>大型</v>
      </c>
      <c r="H146" s="304" t="str">
        <f>改造舰娘!$F142</f>
        <v>主力舰</v>
      </c>
      <c r="I146" s="452">
        <f>改造舰娘!$AR142</f>
        <v>4</v>
      </c>
      <c r="J146" s="304" t="str">
        <f>改造舰娘!$G142</f>
        <v>美国</v>
      </c>
      <c r="K146" s="312">
        <f>改造舰娘!$H142+(BV146+CI146+CV146+DI146)*$C$2</f>
        <v>80</v>
      </c>
      <c r="L146" s="304">
        <f>改造舰娘!$I142</f>
        <v>0</v>
      </c>
      <c r="M146" s="304">
        <f>改造舰娘!$J142</f>
        <v>6</v>
      </c>
      <c r="N146" s="518">
        <f>改造舰娘!$K142</f>
        <v>6</v>
      </c>
      <c r="O146" s="304">
        <f>改造舰娘!$L142+((CE146+CR146+DE146+DR146)*$C$2)</f>
        <v>25</v>
      </c>
      <c r="P146" s="304" t="str">
        <f>IF($C$2=1,(IF(ISERROR(FIND("超长",改造舰娘!$M142&amp;CC146&amp;CP146&amp;DC146&amp;DP146,1)),IF(ISERROR(FIND("长",改造舰娘!$M142&amp;CC146&amp;CP146&amp;DC146&amp;DP146,1)),IF(ISERROR(FIND("中",改造舰娘!$M142&amp;CC146&amp;CP146&amp;DC146&amp;DP146,1)),IF(ISERROR(FIND("短",改造舰娘!$M142&amp;CC146&amp;CP146&amp;DC146&amp;DP146,1)),IF(ISERROR(FIND("无",改造舰娘!$M142&amp;CC146&amp;CP146&amp;DC146&amp;DP146,1)),0,"无"),"短"),"中"),"长"),"超长")),改造舰娘!$M142)</f>
        <v>长</v>
      </c>
      <c r="Q146" s="303">
        <f>改造舰娘!$N142</f>
        <v>27.5</v>
      </c>
      <c r="R146" s="304">
        <f>(改造舰娘!$P142)+(改造舰娘!$Q142)*$C$3+((BW146+CJ146+CW146+DJ146)*$C$2)</f>
        <v>120</v>
      </c>
      <c r="S146" s="304">
        <f>(改造舰娘!$R142)+(改造舰娘!$S142)*$C$3+((BY146+CL146+CY146+DL146)*$C$2)</f>
        <v>0</v>
      </c>
      <c r="T146" s="304">
        <f>(改造舰娘!$T142)+(改造舰娘!$U142)*$C$3+((BX146+CK146+CX146+DK146)*$C$2)</f>
        <v>105</v>
      </c>
      <c r="U146" s="304">
        <f>(改造舰娘!$V142)+(改造舰娘!$W142)*$C$3+((CG146+CT146+DG146+DT146)*$C$2)</f>
        <v>108</v>
      </c>
      <c r="V146" s="305">
        <f>INT((((改造舰娘!$Y142)-(改造舰娘!$X142))*(((IF(D146=0,C146,D146))-1)/99))+改造舰娘!$X142)+((CB146+CO146+DB146+DO146)*$C$2)</f>
        <v>102</v>
      </c>
      <c r="W146" s="304">
        <f>INT((((改造舰娘!$AA142)-(改造舰娘!$Z142))*(((IF(D146=0,C146,D146))-1)/99))+改造舰娘!$Z142)+((CD146+CQ146+DD146+DQ146)*$C$2)</f>
        <v>61</v>
      </c>
      <c r="X146" s="304">
        <f>INT((((改造舰娘!$AC142)-(改造舰娘!$AB142))*(((IF(D146=0,C146,D146))-1)/99))+改造舰娘!$AB142)+((CA146+CN146+DA146+DN146)*$C$2)</f>
        <v>51</v>
      </c>
      <c r="Y146" s="303">
        <f>INT((((改造舰娘!$AE142)-(改造舰娘!$AD142))*(((IF(D146=0,C146,D146))-1)/99))+改造舰娘!$AD142)+((BZ146+CM146+CZ146+DM146)*$C$2)</f>
        <v>0</v>
      </c>
      <c r="Z146" s="474">
        <f>IF(改造舰娘!$AF142=0,"",改造舰娘!$AF142)</f>
        <v>3</v>
      </c>
      <c r="AA146" s="304">
        <f>IF(改造舰娘!$AG142="","",改造舰娘!$AG142)</f>
        <v>3</v>
      </c>
      <c r="AB146" s="304">
        <f>IF(改造舰娘!$AH142="","",改造舰娘!$AH142)</f>
        <v>3</v>
      </c>
      <c r="AC146" s="304">
        <f>IF(改造舰娘!$AI142="","",改造舰娘!$AI142)</f>
        <v>3</v>
      </c>
      <c r="AD146" s="304">
        <f>IF(改造舰娘!$AJ142="","",改造舰娘!$AJ142)</f>
        <v>12</v>
      </c>
      <c r="AE146" s="305">
        <f>IF(改造舰娘!$AK142="","",改造舰娘!$AK142)</f>
        <v>0</v>
      </c>
      <c r="AF146" s="304" t="str">
        <f>IF(改造舰娘!$AL142="","",改造舰娘!$AL142)</f>
        <v/>
      </c>
      <c r="AG146" s="304" t="str">
        <f>IF(改造舰娘!$AM142="","",改造舰娘!$AM142)</f>
        <v/>
      </c>
      <c r="AH146" s="304" t="str">
        <f>IF(改造舰娘!$AN142="","",改造舰娘!$AN142)</f>
        <v/>
      </c>
      <c r="AI146" s="304" t="str">
        <f>IF(改造舰娘!$AO142="","",改造舰娘!$AO142)</f>
        <v/>
      </c>
      <c r="AJ146" s="304" t="str">
        <f>IF(改造舰娘!$AP142="","",改造舰娘!$AP142)</f>
        <v/>
      </c>
      <c r="AK146" s="303" t="str">
        <f>IF(改造舰娘!$AQ142="","",改造舰娘!$AQ142)</f>
        <v/>
      </c>
      <c r="AL146" s="306" t="str">
        <f>IF(改造舰娘!$AS142="","",改造舰娘!$AS142)</f>
        <v>U国双联3英寸防空炮</v>
      </c>
      <c r="AM146" s="306" t="str">
        <f>IF(改造舰娘!$AT142="","",改造舰娘!$AT142)</f>
        <v>U国三联16英寸炮(MK6)</v>
      </c>
      <c r="AN146" s="306" t="str">
        <f>IF(改造舰娘!$AU142="","",改造舰娘!$AU142)</f>
        <v>超重弹</v>
      </c>
      <c r="AO146" s="306" t="str">
        <f>IF(改造舰娘!$AV142="","",改造舰娘!$AV142)</f>
        <v/>
      </c>
      <c r="AP146" s="307" t="str">
        <f>IF(改造舰娘!$AW142="","",改造舰娘!$AW142)</f>
        <v>不屈的迎风花(3级)：增加自身30%被攻击概率，提升两侧友方单位18%暴击率，自身中破、大破状态下无法参与任何攻击。</v>
      </c>
      <c r="AQ146" s="308" t="str">
        <f>IF(改造舰娘!$AX142="","",改造舰娘!$AX142)</f>
        <v>混战(3级)：增加自身与旗舰12点火力值和20点装甲值。敌方全队平均火力低于南达科他自身火力值时，炮击战阶段增加自身与旗舰20%炮击伤害，敌方全队平均火力值高于南达科他火力值时，增加自身与旗舰18%暴击率。</v>
      </c>
      <c r="AR146" s="304">
        <f>IF(改造舰娘!$AY142="","",改造舰娘!$AY142)</f>
        <v>95</v>
      </c>
      <c r="AS146" s="304">
        <f>IF(改造舰娘!$AZ142="","",改造舰娘!$AZ142)</f>
        <v>145</v>
      </c>
      <c r="AT146" s="304">
        <f>IF(改造舰娘!$BA142="","",改造舰娘!$BA142)</f>
        <v>4.2</v>
      </c>
      <c r="AU146" s="304">
        <f>IF(改造舰娘!$BB142="","",改造舰娘!$BB142)</f>
        <v>8</v>
      </c>
      <c r="AV146" s="305">
        <f>IF((改造舰娘!$BG142+改造舰娘!$BK142*$C$4)=0,"",(改造舰娘!$BG142+改造舰娘!$BK142*$C$4))</f>
        <v>50</v>
      </c>
      <c r="AW146" s="304">
        <f>IF((改造舰娘!$BH142+改造舰娘!$BL142*$C$4)=0,"",(改造舰娘!$BH142+改造舰娘!$BL142*$C$4))</f>
        <v>98</v>
      </c>
      <c r="AX146" s="304">
        <f>IF((改造舰娘!$BI142+改造舰娘!$BM142*$C$4)=0,"",(改造舰娘!$BI142+改造舰娘!$BM142*$C$4))</f>
        <v>91</v>
      </c>
      <c r="AY146" s="303">
        <f>IF((改造舰娘!$BJ142+改造舰娘!$BN142*$C$4)=0,"",(改造舰娘!$BJ142+改造舰娘!$BN142*$C$4))</f>
        <v>6</v>
      </c>
      <c r="AZ146" s="500">
        <f>IF(改造舰娘!BC142="","",改造舰娘!BC142)</f>
        <v>95</v>
      </c>
      <c r="BA146" s="500">
        <f>IF(改造舰娘!BD142="","",改造舰娘!BD142)</f>
        <v>0</v>
      </c>
      <c r="BB146" s="500">
        <f>IF(改造舰娘!BE142="","",改造舰娘!BE142)</f>
        <v>85</v>
      </c>
      <c r="BC146" s="498">
        <f>IF(改造舰娘!BF142="","",改造舰娘!BF142)</f>
        <v>88</v>
      </c>
      <c r="BD146" s="125" t="s">
        <v>1556</v>
      </c>
      <c r="BE146" s="339" t="b">
        <f>IF(改造舰娘!$BP142="","")</f>
        <v>0</v>
      </c>
      <c r="BF146" s="306" t="b">
        <f>IF(改造舰娘!$BQ142="","")</f>
        <v>0</v>
      </c>
      <c r="BG146" s="329" t="str">
        <f>IF(改造舰娘!$BR142="","")</f>
        <v/>
      </c>
      <c r="BH146" s="340" t="str">
        <f>IF(改造舰娘!$BS142="","")</f>
        <v/>
      </c>
      <c r="BU146" s="304">
        <f>IFERROR(VLOOKUP(AL146,装备!$B:$C,2,0),0)</f>
        <v>5</v>
      </c>
      <c r="BV146" s="304">
        <f>IFERROR(VLOOKUP($AL146,装备!$B:$Q,5,0),0)</f>
        <v>0</v>
      </c>
      <c r="BW146" s="304">
        <f>IFERROR(VLOOKUP($AL146,装备!$B:$Q,6,0),0)</f>
        <v>2</v>
      </c>
      <c r="BX146" s="304">
        <f>IFERROR(VLOOKUP($AL146,装备!$B:$Q,7,0),0)</f>
        <v>0</v>
      </c>
      <c r="BY146" s="304">
        <f>IFERROR(VLOOKUP($AL146,装备!$B:$Q,8,0),0)</f>
        <v>0</v>
      </c>
      <c r="BZ146" s="304">
        <f>IFERROR(VLOOKUP($AL146,装备!$B:$Q,9,0),0)</f>
        <v>0</v>
      </c>
      <c r="CA146" s="304">
        <f>IFERROR(VLOOKUP($AL146,装备!$B:$Q,10,0),0)</f>
        <v>0</v>
      </c>
      <c r="CB146" s="304">
        <f>IFERROR(VLOOKUP($AL146,装备!$B:$Q,11,0),0)</f>
        <v>2</v>
      </c>
      <c r="CC146" s="304" t="str">
        <f>IFERROR(VLOOKUP($AL146,装备!$B:$Q,12,0),0)</f>
        <v>短</v>
      </c>
      <c r="CD146" s="304">
        <f>IFERROR(VLOOKUP($AL146,装备!$B:$Q,13,0),0)</f>
        <v>0</v>
      </c>
      <c r="CE146" s="304">
        <f>IFERROR(VLOOKUP($AL146,装备!$B:$Q,14,0),0)</f>
        <v>0</v>
      </c>
      <c r="CF146" s="304">
        <f>IFERROR(VLOOKUP($AL146,装备!$B:$Q,16,0),0)</f>
        <v>12</v>
      </c>
      <c r="CG146" s="304">
        <f>IFERROR(VLOOKUP($AL146,装备!$B:$Q,5,0),0)</f>
        <v>0</v>
      </c>
      <c r="CH146" s="304">
        <f>IFERROR(VLOOKUP(AM146,装备!$B:$C,2,0),0)</f>
        <v>5</v>
      </c>
      <c r="CI146" s="304">
        <f>IFERROR(VLOOKUP($AM146,装备!$B:$Q,5,0),0)</f>
        <v>0</v>
      </c>
      <c r="CJ146" s="304">
        <f>IFERROR(VLOOKUP($AM146,装备!$B:$Q,6,0),0)</f>
        <v>24</v>
      </c>
      <c r="CK146" s="304">
        <f>IFERROR(VLOOKUP($AM146,装备!$B:$Q,7,0),0)</f>
        <v>0</v>
      </c>
      <c r="CL146" s="304">
        <f>IFERROR(VLOOKUP($AM146,装备!$B:$Q,8,0),0)</f>
        <v>0</v>
      </c>
      <c r="CM146" s="304">
        <f>IFERROR(VLOOKUP($AM146,装备!$B:$Q,9,0),0)</f>
        <v>0</v>
      </c>
      <c r="CN146" s="304">
        <f>IFERROR(VLOOKUP($AM146,装备!$B:$Q,10,0),0)</f>
        <v>0</v>
      </c>
      <c r="CO146" s="304">
        <f>IFERROR(VLOOKUP($AM146,装备!$B:$Q,11,0),0)</f>
        <v>2</v>
      </c>
      <c r="CP146" s="304" t="str">
        <f>IFERROR(VLOOKUP($AM146,装备!$B:$Q,12,0),0)</f>
        <v>长</v>
      </c>
      <c r="CQ146" s="304">
        <f>IFERROR(VLOOKUP($AM146,装备!$B:$Q,13,0),0)</f>
        <v>0</v>
      </c>
      <c r="CR146" s="304">
        <f>IFERROR(VLOOKUP($AM146,装备!$B:$Q,14,0),0)</f>
        <v>0</v>
      </c>
      <c r="CS146" s="304">
        <f>IFERROR(VLOOKUP($AM146,装备!$B:$Q,16,0),0)</f>
        <v>0</v>
      </c>
      <c r="CT146" s="304">
        <f>IFERROR(VLOOKUP($AM146,装备!$B:$Q,5,0),0)</f>
        <v>0</v>
      </c>
      <c r="CU146" s="304">
        <f>IFERROR(VLOOKUP(AN146,装备!$B:$C,2,0),0)</f>
        <v>5</v>
      </c>
      <c r="CV146" s="304">
        <f>IFERROR(VLOOKUP($AN146,装备!$B:$Q,5,0),0)</f>
        <v>0</v>
      </c>
      <c r="CW146" s="304">
        <f>IFERROR(VLOOKUP($AN146,装备!$B:$Q,6,0),0)</f>
        <v>5</v>
      </c>
      <c r="CX146" s="304">
        <f>IFERROR(VLOOKUP($AN146,装备!$B:$Q,7,0),0)</f>
        <v>0</v>
      </c>
      <c r="CY146" s="304">
        <f>IFERROR(VLOOKUP($AN146,装备!$B:$Q,8,0),0)</f>
        <v>0</v>
      </c>
      <c r="CZ146" s="304">
        <f>IFERROR(VLOOKUP($AN146,装备!$B:$Q,9,0),0)</f>
        <v>0</v>
      </c>
      <c r="DA146" s="304">
        <f>IFERROR(VLOOKUP($AN146,装备!$B:$Q,10,0),0)</f>
        <v>0</v>
      </c>
      <c r="DB146" s="304">
        <f>IFERROR(VLOOKUP($AN146,装备!$B:$Q,11,0),0)</f>
        <v>0</v>
      </c>
      <c r="DC146" s="304" t="str">
        <f>IFERROR(VLOOKUP($AN146,装备!$B:$Q,12,0),0)</f>
        <v>无</v>
      </c>
      <c r="DD146" s="304">
        <f>IFERROR(VLOOKUP($AN146,装备!$B:$Q,13,0),0)</f>
        <v>0</v>
      </c>
      <c r="DE146" s="304">
        <f>IFERROR(VLOOKUP($AN146,装备!$B:$Q,14,0),0)</f>
        <v>0</v>
      </c>
      <c r="DF146" s="304">
        <f>IFERROR(VLOOKUP($AN146,装备!$B:$Q,16,0),0)</f>
        <v>0</v>
      </c>
      <c r="DG146" s="304">
        <f>IFERROR(VLOOKUP($AN146,装备!$B:$Q,5,0),0)</f>
        <v>0</v>
      </c>
      <c r="DH146" s="304">
        <f>IFERROR(VLOOKUP(AO146,装备!$B:$C,2,0),0)</f>
        <v>0</v>
      </c>
      <c r="DI146" s="304">
        <f>IFERROR(VLOOKUP($AO146,装备!$B:$Q,5,0),0)</f>
        <v>0</v>
      </c>
      <c r="DJ146" s="304">
        <f>IFERROR(VLOOKUP($AO146,装备!$B:$Q,6,0),0)</f>
        <v>0</v>
      </c>
      <c r="DK146" s="304">
        <f>IFERROR(VLOOKUP($AO146,装备!$B:$Q,7,0),0)</f>
        <v>0</v>
      </c>
      <c r="DL146" s="304">
        <f>IFERROR(VLOOKUP($AO146,装备!$B:$Q,8,0),0)</f>
        <v>0</v>
      </c>
      <c r="DM146" s="304">
        <f>IFERROR(VLOOKUP($AO146,装备!$B:$Q,9,0),0)</f>
        <v>0</v>
      </c>
      <c r="DN146" s="304">
        <f>IFERROR(VLOOKUP($AO146,装备!$B:$Q,10,0),0)</f>
        <v>0</v>
      </c>
      <c r="DO146" s="304">
        <f>IFERROR(VLOOKUP($AO146,装备!$B:$Q,11,0),0)</f>
        <v>0</v>
      </c>
      <c r="DP146" s="304">
        <f>IFERROR(VLOOKUP($AO146,装备!$B:$Q,12,0),0)</f>
        <v>0</v>
      </c>
      <c r="DQ146" s="304">
        <f>IFERROR(VLOOKUP($AO146,装备!$B:$Q,13,0),0)</f>
        <v>0</v>
      </c>
      <c r="DR146" s="304">
        <f>IFERROR(VLOOKUP($AO146,装备!$B:$Q,14,0),0)</f>
        <v>0</v>
      </c>
      <c r="DS146" s="304">
        <f>IFERROR(VLOOKUP($AO146,装备!$B:$Q,16,0),0)</f>
        <v>0</v>
      </c>
      <c r="DT146" s="304">
        <f>IFERROR(VLOOKUP($AO146,装备!$B:$Q,5,0),0)</f>
        <v>0</v>
      </c>
    </row>
    <row r="147" spans="1:124" ht="40.5">
      <c r="A147" s="301">
        <f>改造舰娘!$A143</f>
        <v>11020913</v>
      </c>
      <c r="B147" s="354" t="s">
        <v>656</v>
      </c>
      <c r="C147" s="323"/>
      <c r="D147" s="323">
        <f t="shared" si="2"/>
        <v>110</v>
      </c>
      <c r="E147" s="303">
        <f>改造舰娘!$C143</f>
        <v>6</v>
      </c>
      <c r="F147" s="304" t="str">
        <f>改造舰娘!$D143</f>
        <v>导战</v>
      </c>
      <c r="G147" s="304" t="str">
        <f>改造舰娘!$E143</f>
        <v>大型</v>
      </c>
      <c r="H147" s="304" t="str">
        <f>改造舰娘!$F143</f>
        <v>主力舰</v>
      </c>
      <c r="I147" s="452">
        <f>改造舰娘!$AR143</f>
        <v>4</v>
      </c>
      <c r="J147" s="304" t="str">
        <f>改造舰娘!$G143</f>
        <v>美国</v>
      </c>
      <c r="K147" s="312">
        <f>改造舰娘!$H143+(BV147+CI147+CV147+DI147)*$C$2</f>
        <v>92</v>
      </c>
      <c r="L147" s="304">
        <f>改造舰娘!$I143</f>
        <v>0</v>
      </c>
      <c r="M147" s="304">
        <f>改造舰娘!$J143</f>
        <v>7</v>
      </c>
      <c r="N147" s="518">
        <f>改造舰娘!$K143</f>
        <v>6</v>
      </c>
      <c r="O147" s="304">
        <f>改造舰娘!$L143+((CE147+CR147+DE147+DR147)*$C$2)</f>
        <v>28</v>
      </c>
      <c r="P147" s="304" t="str">
        <f>IF($C$2=1,(IF(ISERROR(FIND("超长",改造舰娘!$M143&amp;CC147&amp;CP147&amp;DC147&amp;DP147,1)),IF(ISERROR(FIND("长",改造舰娘!$M143&amp;CC147&amp;CP147&amp;DC147&amp;DP147,1)),IF(ISERROR(FIND("中",改造舰娘!$M143&amp;CC147&amp;CP147&amp;DC147&amp;DP147,1)),IF(ISERROR(FIND("短",改造舰娘!$M143&amp;CC147&amp;CP147&amp;DC147&amp;DP147,1)),IF(ISERROR(FIND("无",改造舰娘!$M143&amp;CC147&amp;CP147&amp;DC147&amp;DP147,1)),0,"无"),"短"),"中"),"长"),"超长")),改造舰娘!$M143)</f>
        <v>长</v>
      </c>
      <c r="Q147" s="303">
        <f>改造舰娘!$N143</f>
        <v>33</v>
      </c>
      <c r="R147" s="304">
        <f>(改造舰娘!$P143)+(改造舰娘!$Q143)*$C$3+((BW147+CJ147+CW147+DJ147)*$C$2)</f>
        <v>118</v>
      </c>
      <c r="S147" s="304">
        <f>(改造舰娘!$R143)+(改造舰娘!$S143)*$C$3+((BY147+CL147+CY147+DL147)*$C$2)</f>
        <v>0</v>
      </c>
      <c r="T147" s="304">
        <f>(改造舰娘!$T143)+(改造舰娘!$U143)*$C$3+((BX147+CK147+CX147+DK147)*$C$2)</f>
        <v>107</v>
      </c>
      <c r="U147" s="304">
        <f>(改造舰娘!$V143)+(改造舰娘!$W143)*$C$3+((CG147+CT147+DG147+DT147)*$C$2)</f>
        <v>116</v>
      </c>
      <c r="V147" s="305">
        <f>INT((((改造舰娘!$Y143)-(改造舰娘!$X143))*(((IF(D147=0,C147,D147))-1)/99))+改造舰娘!$X143)+((CB147+CO147+DB147+DO147)*$C$2)</f>
        <v>103</v>
      </c>
      <c r="W147" s="304">
        <f>INT((((改造舰娘!$AA143)-(改造舰娘!$Z143))*(((IF(D147=0,C147,D147))-1)/99))+改造舰娘!$Z143)+((CD147+CQ147+DD147+DQ147)*$C$2)</f>
        <v>59</v>
      </c>
      <c r="X147" s="304">
        <f>INT((((改造舰娘!$AC143)-(改造舰娘!$AB143))*(((IF(D147=0,C147,D147))-1)/99))+改造舰娘!$AB143)+((CA147+CN147+DA147+DN147)*$C$2)</f>
        <v>47</v>
      </c>
      <c r="Y147" s="303">
        <f>INT((((改造舰娘!$AE143)-(改造舰娘!$AD143))*(((IF(D147=0,C147,D147))-1)/99))+改造舰娘!$AD143)+((BZ147+CM147+CZ147+DM147)*$C$2)</f>
        <v>0</v>
      </c>
      <c r="Z147" s="474">
        <f>IF(改造舰娘!$AF143=0,"",改造舰娘!$AF143)</f>
        <v>8</v>
      </c>
      <c r="AA147" s="304">
        <f>IF(改造舰娘!$AG143="","",改造舰娘!$AG143)</f>
        <v>8</v>
      </c>
      <c r="AB147" s="304">
        <f>IF(改造舰娘!$AH143="","",改造舰娘!$AH143)</f>
        <v>8</v>
      </c>
      <c r="AC147" s="304">
        <f>IF(改造舰娘!$AI143="","",改造舰娘!$AI143)</f>
        <v>8</v>
      </c>
      <c r="AD147" s="304">
        <f>IF(改造舰娘!$AJ143="","",改造舰娘!$AJ143)</f>
        <v>32</v>
      </c>
      <c r="AE147" s="305">
        <f>IF(改造舰娘!$AK143="","",改造舰娘!$AK143)</f>
        <v>0</v>
      </c>
      <c r="AF147" s="304" t="str">
        <f>IF(改造舰娘!$AL143="","",改造舰娘!$AL143)</f>
        <v/>
      </c>
      <c r="AG147" s="304" t="str">
        <f>IF(改造舰娘!$AM143="","",改造舰娘!$AM143)</f>
        <v/>
      </c>
      <c r="AH147" s="304" t="str">
        <f>IF(改造舰娘!$AN143="","",改造舰娘!$AN143)</f>
        <v/>
      </c>
      <c r="AI147" s="304" t="str">
        <f>IF(改造舰娘!$AO143="","",改造舰娘!$AO143)</f>
        <v/>
      </c>
      <c r="AJ147" s="304" t="str">
        <f>IF(改造舰娘!$AP143="","",改造舰娘!$AP143)</f>
        <v/>
      </c>
      <c r="AK147" s="303" t="str">
        <f>IF(改造舰娘!$AQ143="","",改造舰娘!$AQ143)</f>
        <v/>
      </c>
      <c r="AL147" s="306" t="str">
        <f>IF(改造舰娘!$AS143="","",改造舰娘!$AS143)</f>
        <v>MK.141导弹发射架</v>
      </c>
      <c r="AM147" s="306" t="str">
        <f>IF(改造舰娘!$AT143="","",改造舰娘!$AT143)</f>
        <v>RGM-84鱼叉反舰导弹</v>
      </c>
      <c r="AN147" s="306" t="str">
        <f>IF(改造舰娘!$AU143="","",改造舰娘!$AU143)</f>
        <v/>
      </c>
      <c r="AO147" s="306" t="str">
        <f>IF(改造舰娘!$AV143="","",改造舰娘!$AV143)</f>
        <v/>
      </c>
      <c r="AP147" s="307" t="str">
        <f>IF(改造舰娘!$AW143="","",改造舰娘!$AW143)</f>
        <v>决胜之兵(3级)：在炮击战阶段优先攻击敌方战列/战巡/航战单位，增加自身对于战列/战巡/航战的暴击率20%且暴击时攻击无视自身战损。</v>
      </c>
      <c r="AQ147" s="308" t="str">
        <f>IF(改造舰娘!$AX143="","",改造舰娘!$AX143)</f>
        <v>战斧(3级)：增加自身30%暴击伤害，开幕导弹攻击敌方的导弹必定有一枚导弹命中且暴击；炮击战时，降低自身5%的火力值。</v>
      </c>
      <c r="AR147" s="304">
        <f>IF(改造舰娘!$AY143="","",改造舰娘!$AY143)</f>
        <v>145</v>
      </c>
      <c r="AS147" s="304">
        <f>IF(改造舰娘!$AZ143="","",改造舰娘!$AZ143)</f>
        <v>200</v>
      </c>
      <c r="AT147" s="304">
        <f>IF(改造舰娘!$BA143="","",改造舰娘!$BA143)</f>
        <v>4.8</v>
      </c>
      <c r="AU147" s="304">
        <f>IF(改造舰娘!$BB143="","",改造舰娘!$BB143)</f>
        <v>9</v>
      </c>
      <c r="AV147" s="305">
        <f>IF((改造舰娘!$BG143+改造舰娘!$BK143*$C$4)=0,"",(改造舰娘!$BG143+改造舰娘!$BK143*$C$4))</f>
        <v>68</v>
      </c>
      <c r="AW147" s="304">
        <f>IF((改造舰娘!$BH143+改造舰娘!$BL143*$C$4)=0,"",(改造舰娘!$BH143+改造舰娘!$BL143*$C$4))</f>
        <v>72</v>
      </c>
      <c r="AX147" s="304">
        <f>IF((改造舰娘!$BI143+改造舰娘!$BM143*$C$4)=0,"",(改造舰娘!$BI143+改造舰娘!$BM143*$C$4))</f>
        <v>60</v>
      </c>
      <c r="AY147" s="303">
        <f>IF((改造舰娘!$BJ143+改造舰娘!$BN143*$C$4)=0,"",(改造舰娘!$BJ143+改造舰娘!$BN143*$C$4))</f>
        <v>34</v>
      </c>
      <c r="AZ147" s="500">
        <f>IF(改造舰娘!BC143="","",改造舰娘!BC143)</f>
        <v>93</v>
      </c>
      <c r="BA147" s="500">
        <f>IF(改造舰娘!BD143="","",改造舰娘!BD143)</f>
        <v>0</v>
      </c>
      <c r="BB147" s="500">
        <f>IF(改造舰娘!BE143="","",改造舰娘!BE143)</f>
        <v>87</v>
      </c>
      <c r="BC147" s="498">
        <f>IF(改造舰娘!BF143="","",改造舰娘!BF143)</f>
        <v>100</v>
      </c>
      <c r="BD147" s="125" t="s">
        <v>1558</v>
      </c>
      <c r="BE147" s="339" t="b">
        <f>IF(改造舰娘!$BP143="","")</f>
        <v>0</v>
      </c>
      <c r="BF147" s="306" t="b">
        <f>IF(改造舰娘!$BQ143="","")</f>
        <v>0</v>
      </c>
      <c r="BG147" s="329" t="str">
        <f>IF(改造舰娘!$BR143="","")</f>
        <v/>
      </c>
      <c r="BH147" s="340" t="str">
        <f>IF(改造舰娘!$BS143="","")</f>
        <v/>
      </c>
      <c r="BU147" s="304">
        <f>IFERROR(VLOOKUP(AL147,装备!$B:$C,2,0),0)</f>
        <v>5</v>
      </c>
      <c r="BV147" s="304">
        <f>IFERROR(VLOOKUP($AL147,装备!$B:$Q,5,0),0)</f>
        <v>0</v>
      </c>
      <c r="BW147" s="304">
        <f>IFERROR(VLOOKUP($AL147,装备!$B:$Q,6,0),0)</f>
        <v>0</v>
      </c>
      <c r="BX147" s="304">
        <f>IFERROR(VLOOKUP($AL147,装备!$B:$Q,7,0),0)</f>
        <v>0</v>
      </c>
      <c r="BY147" s="304">
        <f>IFERROR(VLOOKUP($AL147,装备!$B:$Q,8,0),0)</f>
        <v>0</v>
      </c>
      <c r="BZ147" s="304">
        <f>IFERROR(VLOOKUP($AL147,装备!$B:$Q,9,0),0)</f>
        <v>0</v>
      </c>
      <c r="CA147" s="304">
        <f>IFERROR(VLOOKUP($AL147,装备!$B:$Q,10,0),0)</f>
        <v>0</v>
      </c>
      <c r="CB147" s="304">
        <f>IFERROR(VLOOKUP($AL147,装备!$B:$Q,11,0),0)</f>
        <v>2</v>
      </c>
      <c r="CC147" s="304" t="str">
        <f>IFERROR(VLOOKUP($AL147,装备!$B:$Q,12,0),0)</f>
        <v>无</v>
      </c>
      <c r="CD147" s="304">
        <f>IFERROR(VLOOKUP($AL147,装备!$B:$Q,13,0),0)</f>
        <v>2</v>
      </c>
      <c r="CE147" s="304">
        <f>IFERROR(VLOOKUP($AL147,装备!$B:$Q,14,0),0)</f>
        <v>0</v>
      </c>
      <c r="CF147" s="304">
        <f>IFERROR(VLOOKUP($AL147,装备!$B:$Q,16,0),0)</f>
        <v>0</v>
      </c>
      <c r="CG147" s="304">
        <f>IFERROR(VLOOKUP($AL147,装备!$B:$Q,5,0),0)</f>
        <v>0</v>
      </c>
      <c r="CH147" s="304">
        <f>IFERROR(VLOOKUP(AM147,装备!$B:$C,2,0),0)</f>
        <v>5</v>
      </c>
      <c r="CI147" s="304">
        <f>IFERROR(VLOOKUP($AM147,装备!$B:$Q,5,0),0)</f>
        <v>0</v>
      </c>
      <c r="CJ147" s="304">
        <f>IFERROR(VLOOKUP($AM147,装备!$B:$Q,6,0),0)</f>
        <v>21</v>
      </c>
      <c r="CK147" s="304">
        <f>IFERROR(VLOOKUP($AM147,装备!$B:$Q,7,0),0)</f>
        <v>0</v>
      </c>
      <c r="CL147" s="304">
        <f>IFERROR(VLOOKUP($AM147,装备!$B:$Q,8,0),0)</f>
        <v>0</v>
      </c>
      <c r="CM147" s="304">
        <f>IFERROR(VLOOKUP($AM147,装备!$B:$Q,9,0),0)</f>
        <v>0</v>
      </c>
      <c r="CN147" s="304">
        <f>IFERROR(VLOOKUP($AM147,装备!$B:$Q,10,0),0)</f>
        <v>0</v>
      </c>
      <c r="CO147" s="304">
        <f>IFERROR(VLOOKUP($AM147,装备!$B:$Q,11,0),0)</f>
        <v>0</v>
      </c>
      <c r="CP147" s="304" t="str">
        <f>IFERROR(VLOOKUP($AM147,装备!$B:$Q,12,0),0)</f>
        <v>无</v>
      </c>
      <c r="CQ147" s="304">
        <f>IFERROR(VLOOKUP($AM147,装备!$B:$Q,13,0),0)</f>
        <v>0</v>
      </c>
      <c r="CR147" s="304">
        <f>IFERROR(VLOOKUP($AM147,装备!$B:$Q,14,0),0)</f>
        <v>0</v>
      </c>
      <c r="CS147" s="304">
        <f>IFERROR(VLOOKUP($AM147,装备!$B:$Q,16,0),0)</f>
        <v>0</v>
      </c>
      <c r="CT147" s="304">
        <f>IFERROR(VLOOKUP($AM147,装备!$B:$Q,5,0),0)</f>
        <v>0</v>
      </c>
      <c r="CU147" s="304">
        <f>IFERROR(VLOOKUP(AN147,装备!$B:$C,2,0),0)</f>
        <v>0</v>
      </c>
      <c r="CV147" s="304">
        <f>IFERROR(VLOOKUP($AN147,装备!$B:$Q,5,0),0)</f>
        <v>0</v>
      </c>
      <c r="CW147" s="304">
        <f>IFERROR(VLOOKUP($AN147,装备!$B:$Q,6,0),0)</f>
        <v>0</v>
      </c>
      <c r="CX147" s="304">
        <f>IFERROR(VLOOKUP($AN147,装备!$B:$Q,7,0),0)</f>
        <v>0</v>
      </c>
      <c r="CY147" s="304">
        <f>IFERROR(VLOOKUP($AN147,装备!$B:$Q,8,0),0)</f>
        <v>0</v>
      </c>
      <c r="CZ147" s="304">
        <f>IFERROR(VLOOKUP($AN147,装备!$B:$Q,9,0),0)</f>
        <v>0</v>
      </c>
      <c r="DA147" s="304">
        <f>IFERROR(VLOOKUP($AN147,装备!$B:$Q,10,0),0)</f>
        <v>0</v>
      </c>
      <c r="DB147" s="304">
        <f>IFERROR(VLOOKUP($AN147,装备!$B:$Q,11,0),0)</f>
        <v>0</v>
      </c>
      <c r="DC147" s="304">
        <f>IFERROR(VLOOKUP($AN147,装备!$B:$Q,12,0),0)</f>
        <v>0</v>
      </c>
      <c r="DD147" s="304">
        <f>IFERROR(VLOOKUP($AN147,装备!$B:$Q,13,0),0)</f>
        <v>0</v>
      </c>
      <c r="DE147" s="304">
        <f>IFERROR(VLOOKUP($AN147,装备!$B:$Q,14,0),0)</f>
        <v>0</v>
      </c>
      <c r="DF147" s="304">
        <f>IFERROR(VLOOKUP($AN147,装备!$B:$Q,16,0),0)</f>
        <v>0</v>
      </c>
      <c r="DG147" s="304">
        <f>IFERROR(VLOOKUP($AN147,装备!$B:$Q,5,0),0)</f>
        <v>0</v>
      </c>
      <c r="DH147" s="304">
        <f>IFERROR(VLOOKUP(AO147,装备!$B:$C,2,0),0)</f>
        <v>0</v>
      </c>
      <c r="DI147" s="304">
        <f>IFERROR(VLOOKUP($AO147,装备!$B:$Q,5,0),0)</f>
        <v>0</v>
      </c>
      <c r="DJ147" s="304">
        <f>IFERROR(VLOOKUP($AO147,装备!$B:$Q,6,0),0)</f>
        <v>0</v>
      </c>
      <c r="DK147" s="304">
        <f>IFERROR(VLOOKUP($AO147,装备!$B:$Q,7,0),0)</f>
        <v>0</v>
      </c>
      <c r="DL147" s="304">
        <f>IFERROR(VLOOKUP($AO147,装备!$B:$Q,8,0),0)</f>
        <v>0</v>
      </c>
      <c r="DM147" s="304">
        <f>IFERROR(VLOOKUP($AO147,装备!$B:$Q,9,0),0)</f>
        <v>0</v>
      </c>
      <c r="DN147" s="304">
        <f>IFERROR(VLOOKUP($AO147,装备!$B:$Q,10,0),0)</f>
        <v>0</v>
      </c>
      <c r="DO147" s="304">
        <f>IFERROR(VLOOKUP($AO147,装备!$B:$Q,11,0),0)</f>
        <v>0</v>
      </c>
      <c r="DP147" s="304">
        <f>IFERROR(VLOOKUP($AO147,装备!$B:$Q,12,0),0)</f>
        <v>0</v>
      </c>
      <c r="DQ147" s="304">
        <f>IFERROR(VLOOKUP($AO147,装备!$B:$Q,13,0),0)</f>
        <v>0</v>
      </c>
      <c r="DR147" s="304">
        <f>IFERROR(VLOOKUP($AO147,装备!$B:$Q,14,0),0)</f>
        <v>0</v>
      </c>
      <c r="DS147" s="304">
        <f>IFERROR(VLOOKUP($AO147,装备!$B:$Q,16,0),0)</f>
        <v>0</v>
      </c>
      <c r="DT147" s="304">
        <f>IFERROR(VLOOKUP($AO147,装备!$B:$Q,5,0),0)</f>
        <v>0</v>
      </c>
    </row>
    <row r="148" spans="1:124" ht="27">
      <c r="A148" s="301">
        <f>改造舰娘!$A144</f>
        <v>11021113</v>
      </c>
      <c r="B148" s="354" t="s">
        <v>4073</v>
      </c>
      <c r="C148" s="323"/>
      <c r="D148" s="323">
        <f t="shared" si="2"/>
        <v>110</v>
      </c>
      <c r="E148" s="303">
        <f>改造舰娘!$C144</f>
        <v>6</v>
      </c>
      <c r="F148" s="304" t="str">
        <f>改造舰娘!$D144</f>
        <v>战列</v>
      </c>
      <c r="G148" s="304" t="str">
        <f>改造舰娘!$E144</f>
        <v>大型</v>
      </c>
      <c r="H148" s="304" t="str">
        <f>改造舰娘!$F144</f>
        <v>主力舰</v>
      </c>
      <c r="I148" s="452">
        <f>改造舰娘!$AR144</f>
        <v>4</v>
      </c>
      <c r="J148" s="304" t="str">
        <f>改造舰娘!$G144</f>
        <v>意大利</v>
      </c>
      <c r="K148" s="312">
        <f>改造舰娘!$H144+(BV148+CI148+CV148+DI148)*$C$2</f>
        <v>64</v>
      </c>
      <c r="L148" s="304">
        <f>改造舰娘!$I144</f>
        <v>0</v>
      </c>
      <c r="M148" s="304">
        <f>改造舰娘!$J144</f>
        <v>2</v>
      </c>
      <c r="N148" s="518">
        <f>改造舰娘!$K144</f>
        <v>3</v>
      </c>
      <c r="O148" s="304">
        <f>改造舰娘!$L144+((CE148+CR148+DE148+DR148)*$C$2)</f>
        <v>20</v>
      </c>
      <c r="P148" s="304" t="str">
        <f>IF($C$2=1,(IF(ISERROR(FIND("超长",改造舰娘!$M144&amp;CC148&amp;CP148&amp;DC148&amp;DP148,1)),IF(ISERROR(FIND("长",改造舰娘!$M144&amp;CC148&amp;CP148&amp;DC148&amp;DP148,1)),IF(ISERROR(FIND("中",改造舰娘!$M144&amp;CC148&amp;CP148&amp;DC148&amp;DP148,1)),IF(ISERROR(FIND("短",改造舰娘!$M144&amp;CC148&amp;CP148&amp;DC148&amp;DP148,1)),IF(ISERROR(FIND("无",改造舰娘!$M144&amp;CC148&amp;CP148&amp;DC148&amp;DP148,1)),0,"无"),"短"),"中"),"长"),"超长")),改造舰娘!$M144)</f>
        <v>长</v>
      </c>
      <c r="Q148" s="303">
        <f>改造舰娘!$N144</f>
        <v>27</v>
      </c>
      <c r="R148" s="304">
        <f>(改造舰娘!$P144)+(改造舰娘!$Q144)*$C$3+((BW148+CJ148+CW148+DJ148)*$C$2)</f>
        <v>89</v>
      </c>
      <c r="S148" s="304">
        <f>(改造舰娘!$R144)+(改造舰娘!$S144)*$C$3+((BY148+CL148+CY148+DL148)*$C$2)</f>
        <v>0</v>
      </c>
      <c r="T148" s="304">
        <f>(改造舰娘!$T144)+(改造舰娘!$U144)*$C$3+((BX148+CK148+CX148+DK148)*$C$2)</f>
        <v>89</v>
      </c>
      <c r="U148" s="304">
        <f>(改造舰娘!$V144)+(改造舰娘!$W144)*$C$3+((CG148+CT148+DG148+DT148)*$C$2)</f>
        <v>72</v>
      </c>
      <c r="V148" s="305">
        <f>INT((((改造舰娘!$Y144)-(改造舰娘!$X144))*(((IF(D148=0,C148,D148))-1)/99))+改造舰娘!$X144)+((CB148+CO148+DB148+DO148)*$C$2)</f>
        <v>102</v>
      </c>
      <c r="W148" s="304">
        <f>INT((((改造舰娘!$AA144)-(改造舰娘!$Z144))*(((IF(D148=0,C148,D148))-1)/99))+改造舰娘!$Z144)+((CD148+CQ148+DD148+DQ148)*$C$2)</f>
        <v>63</v>
      </c>
      <c r="X148" s="304">
        <f>INT((((改造舰娘!$AC144)-(改造舰娘!$AB144))*(((IF(D148=0,C148,D148))-1)/99))+改造舰娘!$AB144)+((CA148+CN148+DA148+DN148)*$C$2)</f>
        <v>40</v>
      </c>
      <c r="Y148" s="303">
        <f>INT((((改造舰娘!$AE144)-(改造舰娘!$AD144))*(((IF(D148=0,C148,D148))-1)/99))+改造舰娘!$AD144)+((BZ148+CM148+CZ148+DM148)*$C$2)</f>
        <v>0</v>
      </c>
      <c r="Z148" s="474">
        <f>IF(改造舰娘!$AF144=0,"",改造舰娘!$AF144)</f>
        <v>3</v>
      </c>
      <c r="AA148" s="304">
        <f>IF(改造舰娘!$AG144="","",改造舰娘!$AG144)</f>
        <v>3</v>
      </c>
      <c r="AB148" s="304">
        <f>IF(改造舰娘!$AH144="","",改造舰娘!$AH144)</f>
        <v>3</v>
      </c>
      <c r="AC148" s="304">
        <f>IF(改造舰娘!$AI144="","",改造舰娘!$AI144)</f>
        <v>3</v>
      </c>
      <c r="AD148" s="304">
        <f>IF(改造舰娘!$AJ144="","",改造舰娘!$AJ144)</f>
        <v>12</v>
      </c>
      <c r="AE148" s="305">
        <f>IF(改造舰娘!$AK144="","",改造舰娘!$AK144)</f>
        <v>0</v>
      </c>
      <c r="AF148" s="304" t="str">
        <f>IF(改造舰娘!$AL144="","",改造舰娘!$AL144)</f>
        <v/>
      </c>
      <c r="AG148" s="304" t="str">
        <f>IF(改造舰娘!$AM144="","",改造舰娘!$AM144)</f>
        <v/>
      </c>
      <c r="AH148" s="304" t="str">
        <f>IF(改造舰娘!$AN144="","",改造舰娘!$AN144)</f>
        <v/>
      </c>
      <c r="AI148" s="304" t="str">
        <f>IF(改造舰娘!$AO144="","",改造舰娘!$AO144)</f>
        <v/>
      </c>
      <c r="AJ148" s="304" t="str">
        <f>IF(改造舰娘!$AP144="","",改造舰娘!$AP144)</f>
        <v/>
      </c>
      <c r="AK148" s="303" t="str">
        <f>IF(改造舰娘!$AQ144="","",改造舰娘!$AQ144)</f>
        <v/>
      </c>
      <c r="AL148" s="306" t="str">
        <f>IF(改造舰娘!$AS144="","",改造舰娘!$AS144)</f>
        <v>I国三联320毫米炮</v>
      </c>
      <c r="AM148" s="306" t="str">
        <f>IF(改造舰娘!$AT144="","",改造舰娘!$AT144)</f>
        <v>普列塞水下防护系统</v>
      </c>
      <c r="AN148" s="306" t="str">
        <f>IF(改造舰娘!$AU144="","",改造舰娘!$AU144)</f>
        <v/>
      </c>
      <c r="AO148" s="306" t="str">
        <f>IF(改造舰娘!$AV144="","",改造舰娘!$AV144)</f>
        <v/>
      </c>
      <c r="AP148" s="307" t="str">
        <f>IF(改造舰娘!$AW144="","",改造舰娘!$AW144)</f>
        <v>幸运之舰(3级)：首轮炮击额外提升最低20%，最高25%的伤害。被攻击时增加幸运值20%的装甲值。</v>
      </c>
      <c r="AQ148" s="308" t="str">
        <f>IF(改造舰娘!$AX144="","",改造舰娘!$AX144)</f>
        <v/>
      </c>
      <c r="AR148" s="304">
        <f>IF(改造舰娘!$AY144="","",改造舰娘!$AY144)</f>
        <v>70</v>
      </c>
      <c r="AS148" s="304">
        <f>IF(改造舰娘!$AZ144="","",改造舰娘!$AZ144)</f>
        <v>110</v>
      </c>
      <c r="AT148" s="304">
        <f>IF(改造舰娘!$BA144="","",改造舰娘!$BA144)</f>
        <v>2.25</v>
      </c>
      <c r="AU148" s="304">
        <f>IF(改造舰娘!$BB144="","",改造舰娘!$BB144)</f>
        <v>4.55</v>
      </c>
      <c r="AV148" s="305">
        <f>IF((改造舰娘!$BG144+改造舰娘!$BK144*$C$4)=0,"",(改造舰娘!$BG144+改造舰娘!$BK144*$C$4))</f>
        <v>70</v>
      </c>
      <c r="AW148" s="304">
        <f>IF((改造舰娘!$BH144+改造舰娘!$BL144*$C$4)=0,"",(改造舰娘!$BH144+改造舰娘!$BL144*$C$4))</f>
        <v>74</v>
      </c>
      <c r="AX148" s="304">
        <f>IF((改造舰娘!$BI144+改造舰娘!$BM144*$C$4)=0,"",(改造舰娘!$BI144+改造舰娘!$BM144*$C$4))</f>
        <v>98</v>
      </c>
      <c r="AY148" s="303" t="str">
        <f>IF((改造舰娘!$BJ144+改造舰娘!$BN144*$C$4)=0,"",(改造舰娘!$BJ144+改造舰娘!$BN144*$C$4))</f>
        <v/>
      </c>
      <c r="AZ148" s="500">
        <f>IF(改造舰娘!BC144="","",改造舰娘!BC144)</f>
        <v>64</v>
      </c>
      <c r="BA148" s="500">
        <f>IF(改造舰娘!BD144="","",改造舰娘!BD144)</f>
        <v>0</v>
      </c>
      <c r="BB148" s="500">
        <f>IF(改造舰娘!BE144="","",改造舰娘!BE144)</f>
        <v>64</v>
      </c>
      <c r="BC148" s="498">
        <f>IF(改造舰娘!BF144="","",改造舰娘!BF144)</f>
        <v>25</v>
      </c>
      <c r="BD148" s="125" t="s">
        <v>1559</v>
      </c>
      <c r="BE148" s="339" t="b">
        <f>IF(改造舰娘!$BP144="","")</f>
        <v>0</v>
      </c>
      <c r="BF148" s="306" t="b">
        <f>IF(改造舰娘!$BQ144="","")</f>
        <v>0</v>
      </c>
      <c r="BG148" s="329" t="str">
        <f>IF(改造舰娘!$BR144="","")</f>
        <v/>
      </c>
      <c r="BH148" s="340" t="str">
        <f>IF(改造舰娘!$BS144="","")</f>
        <v/>
      </c>
      <c r="BU148" s="304">
        <f>IFERROR(VLOOKUP(AL148,装备!$B:$C,2,0),0)</f>
        <v>4</v>
      </c>
      <c r="BV148" s="304">
        <f>IFERROR(VLOOKUP($AL148,装备!$B:$Q,5,0),0)</f>
        <v>0</v>
      </c>
      <c r="BW148" s="304">
        <f>IFERROR(VLOOKUP($AL148,装备!$B:$Q,6,0),0)</f>
        <v>15</v>
      </c>
      <c r="BX148" s="304">
        <f>IFERROR(VLOOKUP($AL148,装备!$B:$Q,7,0),0)</f>
        <v>0</v>
      </c>
      <c r="BY148" s="304">
        <f>IFERROR(VLOOKUP($AL148,装备!$B:$Q,8,0),0)</f>
        <v>0</v>
      </c>
      <c r="BZ148" s="304">
        <f>IFERROR(VLOOKUP($AL148,装备!$B:$Q,9,0),0)</f>
        <v>0</v>
      </c>
      <c r="CA148" s="304">
        <f>IFERROR(VLOOKUP($AL148,装备!$B:$Q,10,0),0)</f>
        <v>0</v>
      </c>
      <c r="CB148" s="304">
        <f>IFERROR(VLOOKUP($AL148,装备!$B:$Q,11,0),0)</f>
        <v>3</v>
      </c>
      <c r="CC148" s="304" t="str">
        <f>IFERROR(VLOOKUP($AL148,装备!$B:$Q,12,0),0)</f>
        <v>长</v>
      </c>
      <c r="CD148" s="304">
        <f>IFERROR(VLOOKUP($AL148,装备!$B:$Q,13,0),0)</f>
        <v>0</v>
      </c>
      <c r="CE148" s="304">
        <f>IFERROR(VLOOKUP($AL148,装备!$B:$Q,14,0),0)</f>
        <v>0</v>
      </c>
      <c r="CF148" s="304">
        <f>IFERROR(VLOOKUP($AL148,装备!$B:$Q,16,0),0)</f>
        <v>0</v>
      </c>
      <c r="CG148" s="304">
        <f>IFERROR(VLOOKUP($AL148,装备!$B:$Q,5,0),0)</f>
        <v>0</v>
      </c>
      <c r="CH148" s="304">
        <f>IFERROR(VLOOKUP(AM148,装备!$B:$C,2,0),0)</f>
        <v>5</v>
      </c>
      <c r="CI148" s="304">
        <f>IFERROR(VLOOKUP($AM148,装备!$B:$Q,5,0),0)</f>
        <v>0</v>
      </c>
      <c r="CJ148" s="304">
        <f>IFERROR(VLOOKUP($AM148,装备!$B:$Q,6,0),0)</f>
        <v>0</v>
      </c>
      <c r="CK148" s="304">
        <f>IFERROR(VLOOKUP($AM148,装备!$B:$Q,7,0),0)</f>
        <v>8</v>
      </c>
      <c r="CL148" s="304">
        <f>IFERROR(VLOOKUP($AM148,装备!$B:$Q,8,0),0)</f>
        <v>0</v>
      </c>
      <c r="CM148" s="304">
        <f>IFERROR(VLOOKUP($AM148,装备!$B:$Q,9,0),0)</f>
        <v>0</v>
      </c>
      <c r="CN148" s="304">
        <f>IFERROR(VLOOKUP($AM148,装备!$B:$Q,10,0),0)</f>
        <v>0</v>
      </c>
      <c r="CO148" s="304">
        <f>IFERROR(VLOOKUP($AM148,装备!$B:$Q,11,0),0)</f>
        <v>0</v>
      </c>
      <c r="CP148" s="304" t="str">
        <f>IFERROR(VLOOKUP($AM148,装备!$B:$Q,12,0),0)</f>
        <v>无</v>
      </c>
      <c r="CQ148" s="304">
        <f>IFERROR(VLOOKUP($AM148,装备!$B:$Q,13,0),0)</f>
        <v>1</v>
      </c>
      <c r="CR148" s="304">
        <f>IFERROR(VLOOKUP($AM148,装备!$B:$Q,14,0),0)</f>
        <v>0</v>
      </c>
      <c r="CS148" s="304">
        <f>IFERROR(VLOOKUP($AM148,装备!$B:$Q,16,0),0)</f>
        <v>0</v>
      </c>
      <c r="CT148" s="304">
        <f>IFERROR(VLOOKUP($AM148,装备!$B:$Q,5,0),0)</f>
        <v>0</v>
      </c>
      <c r="CU148" s="304">
        <f>IFERROR(VLOOKUP(AN148,装备!$B:$C,2,0),0)</f>
        <v>0</v>
      </c>
      <c r="CV148" s="304">
        <f>IFERROR(VLOOKUP($AN148,装备!$B:$Q,5,0),0)</f>
        <v>0</v>
      </c>
      <c r="CW148" s="304">
        <f>IFERROR(VLOOKUP($AN148,装备!$B:$Q,6,0),0)</f>
        <v>0</v>
      </c>
      <c r="CX148" s="304">
        <f>IFERROR(VLOOKUP($AN148,装备!$B:$Q,7,0),0)</f>
        <v>0</v>
      </c>
      <c r="CY148" s="304">
        <f>IFERROR(VLOOKUP($AN148,装备!$B:$Q,8,0),0)</f>
        <v>0</v>
      </c>
      <c r="CZ148" s="304">
        <f>IFERROR(VLOOKUP($AN148,装备!$B:$Q,9,0),0)</f>
        <v>0</v>
      </c>
      <c r="DA148" s="304">
        <f>IFERROR(VLOOKUP($AN148,装备!$B:$Q,10,0),0)</f>
        <v>0</v>
      </c>
      <c r="DB148" s="304">
        <f>IFERROR(VLOOKUP($AN148,装备!$B:$Q,11,0),0)</f>
        <v>0</v>
      </c>
      <c r="DC148" s="304">
        <f>IFERROR(VLOOKUP($AN148,装备!$B:$Q,12,0),0)</f>
        <v>0</v>
      </c>
      <c r="DD148" s="304">
        <f>IFERROR(VLOOKUP($AN148,装备!$B:$Q,13,0),0)</f>
        <v>0</v>
      </c>
      <c r="DE148" s="304">
        <f>IFERROR(VLOOKUP($AN148,装备!$B:$Q,14,0),0)</f>
        <v>0</v>
      </c>
      <c r="DF148" s="304">
        <f>IFERROR(VLOOKUP($AN148,装备!$B:$Q,16,0),0)</f>
        <v>0</v>
      </c>
      <c r="DG148" s="304">
        <f>IFERROR(VLOOKUP($AN148,装备!$B:$Q,5,0),0)</f>
        <v>0</v>
      </c>
      <c r="DH148" s="304">
        <f>IFERROR(VLOOKUP(AO148,装备!$B:$C,2,0),0)</f>
        <v>0</v>
      </c>
      <c r="DI148" s="304">
        <f>IFERROR(VLOOKUP($AO148,装备!$B:$Q,5,0),0)</f>
        <v>0</v>
      </c>
      <c r="DJ148" s="304">
        <f>IFERROR(VLOOKUP($AO148,装备!$B:$Q,6,0),0)</f>
        <v>0</v>
      </c>
      <c r="DK148" s="304">
        <f>IFERROR(VLOOKUP($AO148,装备!$B:$Q,7,0),0)</f>
        <v>0</v>
      </c>
      <c r="DL148" s="304">
        <f>IFERROR(VLOOKUP($AO148,装备!$B:$Q,8,0),0)</f>
        <v>0</v>
      </c>
      <c r="DM148" s="304">
        <f>IFERROR(VLOOKUP($AO148,装备!$B:$Q,9,0),0)</f>
        <v>0</v>
      </c>
      <c r="DN148" s="304">
        <f>IFERROR(VLOOKUP($AO148,装备!$B:$Q,10,0),0)</f>
        <v>0</v>
      </c>
      <c r="DO148" s="304">
        <f>IFERROR(VLOOKUP($AO148,装备!$B:$Q,11,0),0)</f>
        <v>0</v>
      </c>
      <c r="DP148" s="304">
        <f>IFERROR(VLOOKUP($AO148,装备!$B:$Q,12,0),0)</f>
        <v>0</v>
      </c>
      <c r="DQ148" s="304">
        <f>IFERROR(VLOOKUP($AO148,装备!$B:$Q,13,0),0)</f>
        <v>0</v>
      </c>
      <c r="DR148" s="304">
        <f>IFERROR(VLOOKUP($AO148,装备!$B:$Q,14,0),0)</f>
        <v>0</v>
      </c>
      <c r="DS148" s="304">
        <f>IFERROR(VLOOKUP($AO148,装备!$B:$Q,16,0),0)</f>
        <v>0</v>
      </c>
      <c r="DT148" s="304">
        <f>IFERROR(VLOOKUP($AO148,装备!$B:$Q,5,0),0)</f>
        <v>0</v>
      </c>
    </row>
    <row r="149" spans="1:124" ht="27">
      <c r="A149" s="301">
        <f>改造舰娘!$A145</f>
        <v>11021913</v>
      </c>
      <c r="B149" s="354" t="s">
        <v>560</v>
      </c>
      <c r="C149" s="323"/>
      <c r="D149" s="323">
        <f t="shared" si="2"/>
        <v>110</v>
      </c>
      <c r="E149" s="303">
        <f>改造舰娘!$C145</f>
        <v>6</v>
      </c>
      <c r="F149" s="304" t="str">
        <f>改造舰娘!$D145</f>
        <v>航母</v>
      </c>
      <c r="G149" s="304" t="str">
        <f>改造舰娘!$E145</f>
        <v>大型</v>
      </c>
      <c r="H149" s="304" t="str">
        <f>改造舰娘!$F145</f>
        <v>主力舰</v>
      </c>
      <c r="I149" s="452">
        <f>改造舰娘!$AR145</f>
        <v>4</v>
      </c>
      <c r="J149" s="304" t="str">
        <f>改造舰娘!$G145</f>
        <v>日本</v>
      </c>
      <c r="K149" s="312">
        <f>改造舰娘!$H145+(BV149+CI149+CV149+DI149)*$C$2</f>
        <v>72</v>
      </c>
      <c r="L149" s="304">
        <f>改造舰娘!$I145</f>
        <v>0</v>
      </c>
      <c r="M149" s="304">
        <f>改造舰娘!$J145</f>
        <v>4</v>
      </c>
      <c r="N149" s="518">
        <f>改造舰娘!$K145</f>
        <v>5</v>
      </c>
      <c r="O149" s="304">
        <f>改造舰娘!$L145+((CE149+CR149+DE149+DR149)*$C$2)</f>
        <v>40</v>
      </c>
      <c r="P149" s="304" t="str">
        <f>IF($C$2=1,(IF(ISERROR(FIND("超长",改造舰娘!$M145&amp;CC149&amp;CP149&amp;DC149&amp;DP149,1)),IF(ISERROR(FIND("长",改造舰娘!$M145&amp;CC149&amp;CP149&amp;DC149&amp;DP149,1)),IF(ISERROR(FIND("中",改造舰娘!$M145&amp;CC149&amp;CP149&amp;DC149&amp;DP149,1)),IF(ISERROR(FIND("短",改造舰娘!$M145&amp;CC149&amp;CP149&amp;DC149&amp;DP149,1)),IF(ISERROR(FIND("无",改造舰娘!$M145&amp;CC149&amp;CP149&amp;DC149&amp;DP149,1)),0,"无"),"短"),"中"),"长"),"超长")),改造舰娘!$M145)</f>
        <v>短</v>
      </c>
      <c r="Q149" s="303">
        <f>改造舰娘!$N145</f>
        <v>34.200000000000003</v>
      </c>
      <c r="R149" s="304">
        <f>(改造舰娘!$P145)+(改造舰娘!$Q145)*$C$3+((BW149+CJ149+CW149+DJ149)*$C$2)</f>
        <v>45</v>
      </c>
      <c r="S149" s="304">
        <f>(改造舰娘!$R145)+(改造舰娘!$S145)*$C$3+((BY149+CL149+CY149+DL149)*$C$2)</f>
        <v>0</v>
      </c>
      <c r="T149" s="304">
        <f>(改造舰娘!$T145)+(改造舰娘!$U145)*$C$3+((BX149+CK149+CX149+DK149)*$C$2)</f>
        <v>72</v>
      </c>
      <c r="U149" s="304">
        <f>(改造舰娘!$V145)+(改造舰娘!$W145)*$C$3+((CG149+CT149+DG149+DT149)*$C$2)</f>
        <v>79</v>
      </c>
      <c r="V149" s="305">
        <f>INT((((改造舰娘!$Y145)-(改造舰娘!$X145))*(((IF(D149=0,C149,D149))-1)/99))+改造舰娘!$X145)+((CB149+CO149+DB149+DO149)*$C$2)</f>
        <v>102</v>
      </c>
      <c r="W149" s="304">
        <f>INT((((改造舰娘!$AA145)-(改造舰娘!$Z145))*(((IF(D149=0,C149,D149))-1)/99))+改造舰娘!$Z145)+((CD149+CQ149+DD149+DQ149)*$C$2)</f>
        <v>69</v>
      </c>
      <c r="X149" s="304">
        <f>INT((((改造舰娘!$AC145)-(改造舰娘!$AB145))*(((IF(D149=0,C149,D149))-1)/99))+改造舰娘!$AB145)+((CA149+CN149+DA149+DN149)*$C$2)</f>
        <v>85</v>
      </c>
      <c r="Y149" s="303">
        <f>INT((((改造舰娘!$AE145)-(改造舰娘!$AD145))*(((IF(D149=0,C149,D149))-1)/99))+改造舰娘!$AD145)+((BZ149+CM149+CZ149+DM149)*$C$2)</f>
        <v>0</v>
      </c>
      <c r="Z149" s="474">
        <f>IF(改造舰娘!$AF145=0,"",改造舰娘!$AF145)</f>
        <v>24</v>
      </c>
      <c r="AA149" s="304">
        <f>IF(改造舰娘!$AG145="","",改造舰娘!$AG145)</f>
        <v>24</v>
      </c>
      <c r="AB149" s="304">
        <f>IF(改造舰娘!$AH145="","",改造舰娘!$AH145)</f>
        <v>24</v>
      </c>
      <c r="AC149" s="304">
        <f>IF(改造舰娘!$AI145="","",改造舰娘!$AI145)</f>
        <v>15</v>
      </c>
      <c r="AD149" s="304">
        <f>IF(改造舰娘!$AJ145="","",改造舰娘!$AJ145)</f>
        <v>87</v>
      </c>
      <c r="AE149" s="305">
        <f>IF(改造舰娘!$AK145="","",改造舰娘!$AK145)</f>
        <v>0</v>
      </c>
      <c r="AF149" s="304" t="str">
        <f>IF(改造舰娘!$AL145="","",改造舰娘!$AL145)</f>
        <v/>
      </c>
      <c r="AG149" s="304" t="str">
        <f>IF(改造舰娘!$AM145="","",改造舰娘!$AM145)</f>
        <v/>
      </c>
      <c r="AH149" s="304" t="str">
        <f>IF(改造舰娘!$AN145="","",改造舰娘!$AN145)</f>
        <v/>
      </c>
      <c r="AI149" s="304" t="str">
        <f>IF(改造舰娘!$AO145="","",改造舰娘!$AO145)</f>
        <v/>
      </c>
      <c r="AJ149" s="304" t="str">
        <f>IF(改造舰娘!$AP145="","",改造舰娘!$AP145)</f>
        <v/>
      </c>
      <c r="AK149" s="303" t="str">
        <f>IF(改造舰娘!$AQ145="","",改造舰娘!$AQ145)</f>
        <v/>
      </c>
      <c r="AL149" s="306" t="str">
        <f>IF(改造舰娘!$AS145="","",改造舰娘!$AS145)</f>
        <v>九七式舰攻（80番）</v>
      </c>
      <c r="AM149" s="306" t="str">
        <f>IF(改造舰娘!$AT145="","",改造舰娘!$AT145)</f>
        <v>青霜</v>
      </c>
      <c r="AN149" s="306" t="str">
        <f>IF(改造舰娘!$AU145="","",改造舰娘!$AU145)</f>
        <v>天山</v>
      </c>
      <c r="AO149" s="306" t="str">
        <f>IF(改造舰娘!$AV145="","",改造舰娘!$AV145)</f>
        <v/>
      </c>
      <c r="AP149" s="307" t="str">
        <f>IF(改造舰娘!$AW145="","",改造舰娘!$AW145)</f>
        <v>幸运的云雨区(3级)：自身幸运值提升15，被攻击时，最大增加80%幸运值的装甲，最大增加80%幸运值的回避。</v>
      </c>
      <c r="AQ149" s="308" t="str">
        <f>IF(改造舰娘!$AX145="","",改造舰娘!$AX145)</f>
        <v/>
      </c>
      <c r="AR149" s="304">
        <f>IF(改造舰娘!$AY145="","",改造舰娘!$AY145)</f>
        <v>60</v>
      </c>
      <c r="AS149" s="304">
        <f>IF(改造舰娘!$AZ145="","",改造舰娘!$AZ145)</f>
        <v>55</v>
      </c>
      <c r="AT149" s="304">
        <f>IF(改造舰娘!$BA145="","",改造舰娘!$BA145)</f>
        <v>2.4</v>
      </c>
      <c r="AU149" s="304">
        <f>IF(改造舰娘!$BB145="","",改造舰娘!$BB145)</f>
        <v>4.5</v>
      </c>
      <c r="AV149" s="305">
        <f>IF((改造舰娘!$BG145+改造舰娘!$BK145*$C$4)=0,"",(改造舰娘!$BG145+改造舰娘!$BK145*$C$4))</f>
        <v>35</v>
      </c>
      <c r="AW149" s="304">
        <f>IF((改造舰娘!$BH145+改造舰娘!$BL145*$C$4)=0,"",(改造舰娘!$BH145+改造舰娘!$BL145*$C$4))</f>
        <v>47</v>
      </c>
      <c r="AX149" s="304">
        <f>IF((改造舰娘!$BI145+改造舰娘!$BM145*$C$4)=0,"",(改造舰娘!$BI145+改造舰娘!$BM145*$C$4))</f>
        <v>62</v>
      </c>
      <c r="AY149" s="303">
        <f>IF((改造舰娘!$BJ145+改造舰娘!$BN145*$C$4)=0,"",(改造舰娘!$BJ145+改造舰娘!$BN145*$C$4))</f>
        <v>57</v>
      </c>
      <c r="AZ149" s="500">
        <f>IF(改造舰娘!BC145="","",改造舰娘!BC145)</f>
        <v>0</v>
      </c>
      <c r="BA149" s="500">
        <f>IF(改造舰娘!BD145="","",改造舰娘!BD145)</f>
        <v>0</v>
      </c>
      <c r="BB149" s="500">
        <f>IF(改造舰娘!BE145="","",改造舰娘!BE145)</f>
        <v>21</v>
      </c>
      <c r="BC149" s="498">
        <f>IF(改造舰娘!BF145="","",改造舰娘!BF145)</f>
        <v>62</v>
      </c>
      <c r="BD149" s="125" t="s">
        <v>2261</v>
      </c>
      <c r="BE149" s="339" t="b">
        <f>IF(改造舰娘!$BP145="","")</f>
        <v>0</v>
      </c>
      <c r="BF149" s="306" t="b">
        <f>IF(改造舰娘!$BQ145="","")</f>
        <v>0</v>
      </c>
      <c r="BG149" s="329" t="str">
        <f>IF(改造舰娘!$BR145="","")</f>
        <v/>
      </c>
      <c r="BH149" s="340" t="str">
        <f>IF(改造舰娘!$BS145="","")</f>
        <v/>
      </c>
      <c r="BU149" s="304">
        <f>IFERROR(VLOOKUP(AL149,装备!$B:$C,2,0),0)</f>
        <v>4</v>
      </c>
      <c r="BV149" s="304">
        <f>IFERROR(VLOOKUP($AL149,装备!$B:$Q,5,0),0)</f>
        <v>0</v>
      </c>
      <c r="BW149" s="304">
        <f>IFERROR(VLOOKUP($AL149,装备!$B:$Q,6,0),0)</f>
        <v>0</v>
      </c>
      <c r="BX149" s="304">
        <f>IFERROR(VLOOKUP($AL149,装备!$B:$Q,7,0),0)</f>
        <v>0</v>
      </c>
      <c r="BY149" s="304">
        <f>IFERROR(VLOOKUP($AL149,装备!$B:$Q,8,0),0)</f>
        <v>0</v>
      </c>
      <c r="BZ149" s="304">
        <f>IFERROR(VLOOKUP($AL149,装备!$B:$Q,9,0),0)</f>
        <v>0</v>
      </c>
      <c r="CA149" s="304">
        <f>IFERROR(VLOOKUP($AL149,装备!$B:$Q,10,0),0)</f>
        <v>0</v>
      </c>
      <c r="CB149" s="304">
        <f>IFERROR(VLOOKUP($AL149,装备!$B:$Q,11,0),0)</f>
        <v>0</v>
      </c>
      <c r="CC149" s="304" t="str">
        <f>IFERROR(VLOOKUP($AL149,装备!$B:$Q,12,0),0)</f>
        <v>无</v>
      </c>
      <c r="CD149" s="304">
        <f>IFERROR(VLOOKUP($AL149,装备!$B:$Q,13,0),0)</f>
        <v>0</v>
      </c>
      <c r="CE149" s="304">
        <f>IFERROR(VLOOKUP($AL149,装备!$B:$Q,14,0),0)</f>
        <v>0</v>
      </c>
      <c r="CF149" s="304">
        <f>IFERROR(VLOOKUP($AL149,装备!$B:$Q,16,0),0)</f>
        <v>0</v>
      </c>
      <c r="CG149" s="304">
        <f>IFERROR(VLOOKUP($AL149,装备!$B:$Q,5,0),0)</f>
        <v>0</v>
      </c>
      <c r="CH149" s="304">
        <f>IFERROR(VLOOKUP(AM149,装备!$B:$C,2,0),0)</f>
        <v>5</v>
      </c>
      <c r="CI149" s="304">
        <f>IFERROR(VLOOKUP($AM149,装备!$B:$Q,5,0),0)</f>
        <v>0</v>
      </c>
      <c r="CJ149" s="304">
        <f>IFERROR(VLOOKUP($AM149,装备!$B:$Q,6,0),0)</f>
        <v>0</v>
      </c>
      <c r="CK149" s="304">
        <f>IFERROR(VLOOKUP($AM149,装备!$B:$Q,7,0),0)</f>
        <v>0</v>
      </c>
      <c r="CL149" s="304">
        <f>IFERROR(VLOOKUP($AM149,装备!$B:$Q,8,0),0)</f>
        <v>0</v>
      </c>
      <c r="CM149" s="304">
        <f>IFERROR(VLOOKUP($AM149,装备!$B:$Q,9,0),0)</f>
        <v>0</v>
      </c>
      <c r="CN149" s="304">
        <f>IFERROR(VLOOKUP($AM149,装备!$B:$Q,10,0),0)</f>
        <v>0</v>
      </c>
      <c r="CO149" s="304">
        <f>IFERROR(VLOOKUP($AM149,装备!$B:$Q,11,0),0)</f>
        <v>0</v>
      </c>
      <c r="CP149" s="304" t="str">
        <f>IFERROR(VLOOKUP($AM149,装备!$B:$Q,12,0),0)</f>
        <v>无</v>
      </c>
      <c r="CQ149" s="304">
        <f>IFERROR(VLOOKUP($AM149,装备!$B:$Q,13,0),0)</f>
        <v>2</v>
      </c>
      <c r="CR149" s="304">
        <f>IFERROR(VLOOKUP($AM149,装备!$B:$Q,14,0),0)</f>
        <v>0</v>
      </c>
      <c r="CS149" s="304">
        <f>IFERROR(VLOOKUP($AM149,装备!$B:$Q,16,0),0)</f>
        <v>11</v>
      </c>
      <c r="CT149" s="304">
        <f>IFERROR(VLOOKUP($AM149,装备!$B:$Q,5,0),0)</f>
        <v>0</v>
      </c>
      <c r="CU149" s="304">
        <f>IFERROR(VLOOKUP(AN149,装备!$B:$C,2,0),0)</f>
        <v>3</v>
      </c>
      <c r="CV149" s="304">
        <f>IFERROR(VLOOKUP($AN149,装备!$B:$Q,5,0),0)</f>
        <v>0</v>
      </c>
      <c r="CW149" s="304">
        <f>IFERROR(VLOOKUP($AN149,装备!$B:$Q,6,0),0)</f>
        <v>0</v>
      </c>
      <c r="CX149" s="304">
        <f>IFERROR(VLOOKUP($AN149,装备!$B:$Q,7,0),0)</f>
        <v>0</v>
      </c>
      <c r="CY149" s="304">
        <f>IFERROR(VLOOKUP($AN149,装备!$B:$Q,8,0),0)</f>
        <v>8</v>
      </c>
      <c r="CZ149" s="304">
        <f>IFERROR(VLOOKUP($AN149,装备!$B:$Q,9,0),0)</f>
        <v>1</v>
      </c>
      <c r="DA149" s="304">
        <f>IFERROR(VLOOKUP($AN149,装备!$B:$Q,10,0),0)</f>
        <v>1</v>
      </c>
      <c r="DB149" s="304">
        <f>IFERROR(VLOOKUP($AN149,装备!$B:$Q,11,0),0)</f>
        <v>0</v>
      </c>
      <c r="DC149" s="304" t="str">
        <f>IFERROR(VLOOKUP($AN149,装备!$B:$Q,12,0),0)</f>
        <v>无</v>
      </c>
      <c r="DD149" s="304">
        <f>IFERROR(VLOOKUP($AN149,装备!$B:$Q,13,0),0)</f>
        <v>0</v>
      </c>
      <c r="DE149" s="304">
        <f>IFERROR(VLOOKUP($AN149,装备!$B:$Q,14,0),0)</f>
        <v>0</v>
      </c>
      <c r="DF149" s="304">
        <f>IFERROR(VLOOKUP($AN149,装备!$B:$Q,16,0),0)</f>
        <v>0</v>
      </c>
      <c r="DG149" s="304">
        <f>IFERROR(VLOOKUP($AN149,装备!$B:$Q,5,0),0)</f>
        <v>0</v>
      </c>
      <c r="DH149" s="304">
        <f>IFERROR(VLOOKUP(AO149,装备!$B:$C,2,0),0)</f>
        <v>0</v>
      </c>
      <c r="DI149" s="304">
        <f>IFERROR(VLOOKUP($AO149,装备!$B:$Q,5,0),0)</f>
        <v>0</v>
      </c>
      <c r="DJ149" s="304">
        <f>IFERROR(VLOOKUP($AO149,装备!$B:$Q,6,0),0)</f>
        <v>0</v>
      </c>
      <c r="DK149" s="304">
        <f>IFERROR(VLOOKUP($AO149,装备!$B:$Q,7,0),0)</f>
        <v>0</v>
      </c>
      <c r="DL149" s="304">
        <f>IFERROR(VLOOKUP($AO149,装备!$B:$Q,8,0),0)</f>
        <v>0</v>
      </c>
      <c r="DM149" s="304">
        <f>IFERROR(VLOOKUP($AO149,装备!$B:$Q,9,0),0)</f>
        <v>0</v>
      </c>
      <c r="DN149" s="304">
        <f>IFERROR(VLOOKUP($AO149,装备!$B:$Q,10,0),0)</f>
        <v>0</v>
      </c>
      <c r="DO149" s="304">
        <f>IFERROR(VLOOKUP($AO149,装备!$B:$Q,11,0),0)</f>
        <v>0</v>
      </c>
      <c r="DP149" s="304">
        <f>IFERROR(VLOOKUP($AO149,装备!$B:$Q,12,0),0)</f>
        <v>0</v>
      </c>
      <c r="DQ149" s="304">
        <f>IFERROR(VLOOKUP($AO149,装备!$B:$Q,13,0),0)</f>
        <v>0</v>
      </c>
      <c r="DR149" s="304">
        <f>IFERROR(VLOOKUP($AO149,装备!$B:$Q,14,0),0)</f>
        <v>0</v>
      </c>
      <c r="DS149" s="304">
        <f>IFERROR(VLOOKUP($AO149,装备!$B:$Q,16,0),0)</f>
        <v>0</v>
      </c>
      <c r="DT149" s="304">
        <f>IFERROR(VLOOKUP($AO149,装备!$B:$Q,5,0),0)</f>
        <v>0</v>
      </c>
    </row>
    <row r="150" spans="1:124" ht="40.5">
      <c r="A150" s="301">
        <f>改造舰娘!$A146</f>
        <v>11022013</v>
      </c>
      <c r="B150" s="354" t="s">
        <v>562</v>
      </c>
      <c r="C150" s="323"/>
      <c r="D150" s="323">
        <f t="shared" si="2"/>
        <v>110</v>
      </c>
      <c r="E150" s="303">
        <f>改造舰娘!$C146</f>
        <v>6</v>
      </c>
      <c r="F150" s="304" t="str">
        <f>改造舰娘!$D146</f>
        <v>航母</v>
      </c>
      <c r="G150" s="304" t="str">
        <f>改造舰娘!$E146</f>
        <v>大型</v>
      </c>
      <c r="H150" s="304" t="str">
        <f>改造舰娘!$F146</f>
        <v>主力舰</v>
      </c>
      <c r="I150" s="452">
        <f>改造舰娘!$AR146</f>
        <v>4</v>
      </c>
      <c r="J150" s="304" t="str">
        <f>改造舰娘!$G146</f>
        <v>日本</v>
      </c>
      <c r="K150" s="312">
        <f>改造舰娘!$H146+(BV150+CI150+CV150+DI150)*$C$2</f>
        <v>72</v>
      </c>
      <c r="L150" s="304">
        <f>改造舰娘!$I146</f>
        <v>0</v>
      </c>
      <c r="M150" s="304">
        <f>改造舰娘!$J146</f>
        <v>4</v>
      </c>
      <c r="N150" s="518">
        <f>改造舰娘!$K146</f>
        <v>5</v>
      </c>
      <c r="O150" s="304">
        <f>改造舰娘!$L146+((CE150+CR150+DE150+DR150)*$C$2)</f>
        <v>9</v>
      </c>
      <c r="P150" s="304" t="str">
        <f>IF($C$2=1,(IF(ISERROR(FIND("超长",改造舰娘!$M146&amp;CC150&amp;CP150&amp;DC150&amp;DP150,1)),IF(ISERROR(FIND("长",改造舰娘!$M146&amp;CC150&amp;CP150&amp;DC150&amp;DP150,1)),IF(ISERROR(FIND("中",改造舰娘!$M146&amp;CC150&amp;CP150&amp;DC150&amp;DP150,1)),IF(ISERROR(FIND("短",改造舰娘!$M146&amp;CC150&amp;CP150&amp;DC150&amp;DP150,1)),IF(ISERROR(FIND("无",改造舰娘!$M146&amp;CC150&amp;CP150&amp;DC150&amp;DP150,1)),0,"无"),"短"),"中"),"长"),"超长")),改造舰娘!$M146)</f>
        <v>短</v>
      </c>
      <c r="Q150" s="303">
        <f>改造舰娘!$N146</f>
        <v>34.200000000000003</v>
      </c>
      <c r="R150" s="304">
        <f>(改造舰娘!$P146)+(改造舰娘!$Q146)*$C$3+((BW150+CJ150+CW150+DJ150)*$C$2)</f>
        <v>45</v>
      </c>
      <c r="S150" s="304">
        <f>(改造舰娘!$R146)+(改造舰娘!$S146)*$C$3+((BY150+CL150+CY150+DL150)*$C$2)</f>
        <v>0</v>
      </c>
      <c r="T150" s="304">
        <f>(改造舰娘!$T146)+(改造舰娘!$U146)*$C$3+((BX150+CK150+CX150+DK150)*$C$2)</f>
        <v>65</v>
      </c>
      <c r="U150" s="304">
        <f>(改造舰娘!$V146)+(改造舰娘!$W146)*$C$3+((CG150+CT150+DG150+DT150)*$C$2)</f>
        <v>75</v>
      </c>
      <c r="V150" s="305">
        <f>INT((((改造舰娘!$Y146)-(改造舰娘!$X146))*(((IF(D150=0,C150,D150))-1)/99))+改造舰娘!$X146)+((CB150+CO150+DB150+DO150)*$C$2)</f>
        <v>102</v>
      </c>
      <c r="W150" s="304">
        <f>INT((((改造舰娘!$AA146)-(改造舰娘!$Z146))*(((IF(D150=0,C150,D150))-1)/99))+改造舰娘!$Z146)+((CD150+CQ150+DD150+DQ150)*$C$2)</f>
        <v>62</v>
      </c>
      <c r="X150" s="304">
        <f>INT((((改造舰娘!$AC146)-(改造舰娘!$AB146))*(((IF(D150=0,C150,D150))-1)/99))+改造舰娘!$AB146)+((CA150+CN150+DA150+DN150)*$C$2)</f>
        <v>90</v>
      </c>
      <c r="Y150" s="303">
        <f>INT((((改造舰娘!$AE146)-(改造舰娘!$AD146))*(((IF(D150=0,C150,D150))-1)/99))+改造舰娘!$AD146)+((BZ150+CM150+CZ150+DM150)*$C$2)</f>
        <v>0</v>
      </c>
      <c r="Z150" s="474">
        <f>IF(改造舰娘!$AF146=0,"",改造舰娘!$AF146)</f>
        <v>24</v>
      </c>
      <c r="AA150" s="304">
        <f>IF(改造舰娘!$AG146="","",改造舰娘!$AG146)</f>
        <v>24</v>
      </c>
      <c r="AB150" s="304">
        <f>IF(改造舰娘!$AH146="","",改造舰娘!$AH146)</f>
        <v>24</v>
      </c>
      <c r="AC150" s="304">
        <f>IF(改造舰娘!$AI146="","",改造舰娘!$AI146)</f>
        <v>15</v>
      </c>
      <c r="AD150" s="304">
        <f>IF(改造舰娘!$AJ146="","",改造舰娘!$AJ146)</f>
        <v>87</v>
      </c>
      <c r="AE150" s="305">
        <f>IF(改造舰娘!$AK146="","",改造舰娘!$AK146)</f>
        <v>0</v>
      </c>
      <c r="AF150" s="304" t="str">
        <f>IF(改造舰娘!$AL146="","",改造舰娘!$AL146)</f>
        <v/>
      </c>
      <c r="AG150" s="304" t="str">
        <f>IF(改造舰娘!$AM146="","",改造舰娘!$AM146)</f>
        <v/>
      </c>
      <c r="AH150" s="304" t="str">
        <f>IF(改造舰娘!$AN146="","",改造舰娘!$AN146)</f>
        <v/>
      </c>
      <c r="AI150" s="304" t="str">
        <f>IF(改造舰娘!$AO146="","",改造舰娘!$AO146)</f>
        <v/>
      </c>
      <c r="AJ150" s="304" t="str">
        <f>IF(改造舰娘!$AP146="","",改造舰娘!$AP146)</f>
        <v/>
      </c>
      <c r="AK150" s="303" t="str">
        <f>IF(改造舰娘!$AQ146="","",改造舰娘!$AQ146)</f>
        <v/>
      </c>
      <c r="AL150" s="306" t="str">
        <f>IF(改造舰娘!$AS146="","",改造舰娘!$AS146)</f>
        <v>九七式舰攻（80番）</v>
      </c>
      <c r="AM150" s="306" t="str">
        <f>IF(改造舰娘!$AT146="","",改造舰娘!$AT146)</f>
        <v>烈风</v>
      </c>
      <c r="AN150" s="306" t="str">
        <f>IF(改造舰娘!$AU146="","",改造舰娘!$AU146)</f>
        <v>对空喷进炮</v>
      </c>
      <c r="AO150" s="306" t="str">
        <f>IF(改造舰娘!$AV146="","",改造舰娘!$AV146)</f>
        <v/>
      </c>
      <c r="AP150" s="307" t="str">
        <f>IF(改造舰娘!$AW146="","",改造舰娘!$AW146)</f>
        <v>被害担当(3级)：炮击战阶段时，25%概率代替队伍中其他航母、装母、轻母承受攻击，并获得80%伤害减免（每场战斗仅触发一次，且该技能大破状态不能发动）。</v>
      </c>
      <c r="AQ150" s="308" t="str">
        <f>IF(改造舰娘!$AX146="","",改造舰娘!$AX146)</f>
        <v/>
      </c>
      <c r="AR150" s="304">
        <f>IF(改造舰娘!$AY146="","",改造舰娘!$AY146)</f>
        <v>60</v>
      </c>
      <c r="AS150" s="304">
        <f>IF(改造舰娘!$AZ146="","",改造舰娘!$AZ146)</f>
        <v>55</v>
      </c>
      <c r="AT150" s="304">
        <f>IF(改造舰娘!$BA146="","",改造舰娘!$BA146)</f>
        <v>2.4</v>
      </c>
      <c r="AU150" s="304">
        <f>IF(改造舰娘!$BB146="","",改造舰娘!$BB146)</f>
        <v>4.5</v>
      </c>
      <c r="AV150" s="305">
        <f>IF((改造舰娘!$BG146+改造舰娘!$BK146*$C$4)=0,"",(改造舰娘!$BG146+改造舰娘!$BK146*$C$4))</f>
        <v>34</v>
      </c>
      <c r="AW150" s="304">
        <f>IF((改造舰娘!$BH146+改造舰娘!$BL146*$C$4)=0,"",(改造舰娘!$BH146+改造舰娘!$BL146*$C$4))</f>
        <v>49</v>
      </c>
      <c r="AX150" s="304">
        <f>IF((改造舰娘!$BI146+改造舰娘!$BM146*$C$4)=0,"",(改造舰娘!$BI146+改造舰娘!$BM146*$C$4))</f>
        <v>67</v>
      </c>
      <c r="AY150" s="303">
        <f>IF((改造舰娘!$BJ146+改造舰娘!$BN146*$C$4)=0,"",(改造舰娘!$BJ146+改造舰娘!$BN146*$C$4))</f>
        <v>61</v>
      </c>
      <c r="AZ150" s="500">
        <f>IF(改造舰娘!BC146="","",改造舰娘!BC146)</f>
        <v>0</v>
      </c>
      <c r="BA150" s="500">
        <f>IF(改造舰娘!BD146="","",改造舰娘!BD146)</f>
        <v>0</v>
      </c>
      <c r="BB150" s="500">
        <f>IF(改造舰娘!BE146="","",改造舰娘!BE146)</f>
        <v>18</v>
      </c>
      <c r="BC150" s="498">
        <f>IF(改造舰娘!BF146="","",改造舰娘!BF146)</f>
        <v>54</v>
      </c>
      <c r="BD150" s="125" t="s">
        <v>1561</v>
      </c>
      <c r="BE150" s="339" t="b">
        <f>IF(改造舰娘!$BP146="","")</f>
        <v>0</v>
      </c>
      <c r="BF150" s="306" t="b">
        <f>IF(改造舰娘!$BQ146="","")</f>
        <v>0</v>
      </c>
      <c r="BG150" s="329" t="str">
        <f>IF(改造舰娘!$BR146="","")</f>
        <v/>
      </c>
      <c r="BH150" s="340" t="str">
        <f>IF(改造舰娘!$BS146="","")</f>
        <v/>
      </c>
      <c r="BU150" s="304">
        <f>IFERROR(VLOOKUP(AL150,装备!$B:$C,2,0),0)</f>
        <v>4</v>
      </c>
      <c r="BV150" s="304">
        <f>IFERROR(VLOOKUP($AL150,装备!$B:$Q,5,0),0)</f>
        <v>0</v>
      </c>
      <c r="BW150" s="304">
        <f>IFERROR(VLOOKUP($AL150,装备!$B:$Q,6,0),0)</f>
        <v>0</v>
      </c>
      <c r="BX150" s="304">
        <f>IFERROR(VLOOKUP($AL150,装备!$B:$Q,7,0),0)</f>
        <v>0</v>
      </c>
      <c r="BY150" s="304">
        <f>IFERROR(VLOOKUP($AL150,装备!$B:$Q,8,0),0)</f>
        <v>0</v>
      </c>
      <c r="BZ150" s="304">
        <f>IFERROR(VLOOKUP($AL150,装备!$B:$Q,9,0),0)</f>
        <v>0</v>
      </c>
      <c r="CA150" s="304">
        <f>IFERROR(VLOOKUP($AL150,装备!$B:$Q,10,0),0)</f>
        <v>0</v>
      </c>
      <c r="CB150" s="304">
        <f>IFERROR(VLOOKUP($AL150,装备!$B:$Q,11,0),0)</f>
        <v>0</v>
      </c>
      <c r="CC150" s="304" t="str">
        <f>IFERROR(VLOOKUP($AL150,装备!$B:$Q,12,0),0)</f>
        <v>无</v>
      </c>
      <c r="CD150" s="304">
        <f>IFERROR(VLOOKUP($AL150,装备!$B:$Q,13,0),0)</f>
        <v>0</v>
      </c>
      <c r="CE150" s="304">
        <f>IFERROR(VLOOKUP($AL150,装备!$B:$Q,14,0),0)</f>
        <v>0</v>
      </c>
      <c r="CF150" s="304">
        <f>IFERROR(VLOOKUP($AL150,装备!$B:$Q,16,0),0)</f>
        <v>0</v>
      </c>
      <c r="CG150" s="304">
        <f>IFERROR(VLOOKUP($AL150,装备!$B:$Q,5,0),0)</f>
        <v>0</v>
      </c>
      <c r="CH150" s="304">
        <f>IFERROR(VLOOKUP(AM150,装备!$B:$C,2,0),0)</f>
        <v>5</v>
      </c>
      <c r="CI150" s="304">
        <f>IFERROR(VLOOKUP($AM150,装备!$B:$Q,5,0),0)</f>
        <v>0</v>
      </c>
      <c r="CJ150" s="304">
        <f>IFERROR(VLOOKUP($AM150,装备!$B:$Q,6,0),0)</f>
        <v>0</v>
      </c>
      <c r="CK150" s="304">
        <f>IFERROR(VLOOKUP($AM150,装备!$B:$Q,7,0),0)</f>
        <v>0</v>
      </c>
      <c r="CL150" s="304">
        <f>IFERROR(VLOOKUP($AM150,装备!$B:$Q,8,0),0)</f>
        <v>0</v>
      </c>
      <c r="CM150" s="304">
        <f>IFERROR(VLOOKUP($AM150,装备!$B:$Q,9,0),0)</f>
        <v>0</v>
      </c>
      <c r="CN150" s="304">
        <f>IFERROR(VLOOKUP($AM150,装备!$B:$Q,10,0),0)</f>
        <v>0</v>
      </c>
      <c r="CO150" s="304">
        <f>IFERROR(VLOOKUP($AM150,装备!$B:$Q,11,0),0)</f>
        <v>0</v>
      </c>
      <c r="CP150" s="304" t="str">
        <f>IFERROR(VLOOKUP($AM150,装备!$B:$Q,12,0),0)</f>
        <v>无</v>
      </c>
      <c r="CQ150" s="304">
        <f>IFERROR(VLOOKUP($AM150,装备!$B:$Q,13,0),0)</f>
        <v>2</v>
      </c>
      <c r="CR150" s="304">
        <f>IFERROR(VLOOKUP($AM150,装备!$B:$Q,14,0),0)</f>
        <v>0</v>
      </c>
      <c r="CS150" s="304">
        <f>IFERROR(VLOOKUP($AM150,装备!$B:$Q,16,0),0)</f>
        <v>9</v>
      </c>
      <c r="CT150" s="304">
        <f>IFERROR(VLOOKUP($AM150,装备!$B:$Q,5,0),0)</f>
        <v>0</v>
      </c>
      <c r="CU150" s="304">
        <f>IFERROR(VLOOKUP(AN150,装备!$B:$C,2,0),0)</f>
        <v>4</v>
      </c>
      <c r="CV150" s="304">
        <f>IFERROR(VLOOKUP($AN150,装备!$B:$Q,5,0),0)</f>
        <v>0</v>
      </c>
      <c r="CW150" s="304">
        <f>IFERROR(VLOOKUP($AN150,装备!$B:$Q,6,0),0)</f>
        <v>0</v>
      </c>
      <c r="CX150" s="304">
        <f>IFERROR(VLOOKUP($AN150,装备!$B:$Q,7,0),0)</f>
        <v>0</v>
      </c>
      <c r="CY150" s="304">
        <f>IFERROR(VLOOKUP($AN150,装备!$B:$Q,8,0),0)</f>
        <v>0</v>
      </c>
      <c r="CZ150" s="304">
        <f>IFERROR(VLOOKUP($AN150,装备!$B:$Q,9,0),0)</f>
        <v>0</v>
      </c>
      <c r="DA150" s="304">
        <f>IFERROR(VLOOKUP($AN150,装备!$B:$Q,10,0),0)</f>
        <v>0</v>
      </c>
      <c r="DB150" s="304">
        <f>IFERROR(VLOOKUP($AN150,装备!$B:$Q,11,0),0)</f>
        <v>0</v>
      </c>
      <c r="DC150" s="304" t="str">
        <f>IFERROR(VLOOKUP($AN150,装备!$B:$Q,12,0),0)</f>
        <v>短</v>
      </c>
      <c r="DD150" s="304">
        <f>IFERROR(VLOOKUP($AN150,装备!$B:$Q,13,0),0)</f>
        <v>3</v>
      </c>
      <c r="DE150" s="304">
        <f>IFERROR(VLOOKUP($AN150,装备!$B:$Q,14,0),0)</f>
        <v>0</v>
      </c>
      <c r="DF150" s="304">
        <f>IFERROR(VLOOKUP($AN150,装备!$B:$Q,16,0),0)</f>
        <v>5</v>
      </c>
      <c r="DG150" s="304">
        <f>IFERROR(VLOOKUP($AN150,装备!$B:$Q,5,0),0)</f>
        <v>0</v>
      </c>
      <c r="DH150" s="304">
        <f>IFERROR(VLOOKUP(AO150,装备!$B:$C,2,0),0)</f>
        <v>0</v>
      </c>
      <c r="DI150" s="304">
        <f>IFERROR(VLOOKUP($AO150,装备!$B:$Q,5,0),0)</f>
        <v>0</v>
      </c>
      <c r="DJ150" s="304">
        <f>IFERROR(VLOOKUP($AO150,装备!$B:$Q,6,0),0)</f>
        <v>0</v>
      </c>
      <c r="DK150" s="304">
        <f>IFERROR(VLOOKUP($AO150,装备!$B:$Q,7,0),0)</f>
        <v>0</v>
      </c>
      <c r="DL150" s="304">
        <f>IFERROR(VLOOKUP($AO150,装备!$B:$Q,8,0),0)</f>
        <v>0</v>
      </c>
      <c r="DM150" s="304">
        <f>IFERROR(VLOOKUP($AO150,装备!$B:$Q,9,0),0)</f>
        <v>0</v>
      </c>
      <c r="DN150" s="304">
        <f>IFERROR(VLOOKUP($AO150,装备!$B:$Q,10,0),0)</f>
        <v>0</v>
      </c>
      <c r="DO150" s="304">
        <f>IFERROR(VLOOKUP($AO150,装备!$B:$Q,11,0),0)</f>
        <v>0</v>
      </c>
      <c r="DP150" s="304">
        <f>IFERROR(VLOOKUP($AO150,装备!$B:$Q,12,0),0)</f>
        <v>0</v>
      </c>
      <c r="DQ150" s="304">
        <f>IFERROR(VLOOKUP($AO150,装备!$B:$Q,13,0),0)</f>
        <v>0</v>
      </c>
      <c r="DR150" s="304">
        <f>IFERROR(VLOOKUP($AO150,装备!$B:$Q,14,0),0)</f>
        <v>0</v>
      </c>
      <c r="DS150" s="304">
        <f>IFERROR(VLOOKUP($AO150,装备!$B:$Q,16,0),0)</f>
        <v>0</v>
      </c>
      <c r="DT150" s="304">
        <f>IFERROR(VLOOKUP($AO150,装备!$B:$Q,5,0),0)</f>
        <v>0</v>
      </c>
    </row>
    <row r="151" spans="1:124" ht="27">
      <c r="A151" s="301">
        <f>改造舰娘!$A147</f>
        <v>11022113</v>
      </c>
      <c r="B151" s="354" t="s">
        <v>567</v>
      </c>
      <c r="C151" s="323"/>
      <c r="D151" s="323">
        <f t="shared" si="2"/>
        <v>110</v>
      </c>
      <c r="E151" s="303">
        <f>改造舰娘!$C147</f>
        <v>5</v>
      </c>
      <c r="F151" s="304" t="str">
        <f>改造舰娘!$D147</f>
        <v>航母</v>
      </c>
      <c r="G151" s="304" t="str">
        <f>改造舰娘!$E147</f>
        <v>大型</v>
      </c>
      <c r="H151" s="304" t="str">
        <f>改造舰娘!$F147</f>
        <v>主力舰</v>
      </c>
      <c r="I151" s="452">
        <f>改造舰娘!$AR147</f>
        <v>4</v>
      </c>
      <c r="J151" s="304" t="str">
        <f>改造舰娘!$G147</f>
        <v>日本</v>
      </c>
      <c r="K151" s="312">
        <f>改造舰娘!$H147+(BV151+CI151+CV151+DI151)*$C$2</f>
        <v>58</v>
      </c>
      <c r="L151" s="304">
        <f>改造舰娘!$I147</f>
        <v>2</v>
      </c>
      <c r="M151" s="304">
        <f>改造舰娘!$J147</f>
        <v>4</v>
      </c>
      <c r="N151" s="518">
        <f>改造舰娘!$K147</f>
        <v>4</v>
      </c>
      <c r="O151" s="304">
        <f>改造舰娘!$L147+((CE151+CR151+DE151+DR151)*$C$2)</f>
        <v>13</v>
      </c>
      <c r="P151" s="304" t="str">
        <f>IF($C$2=1,(IF(ISERROR(FIND("超长",改造舰娘!$M147&amp;CC151&amp;CP151&amp;DC151&amp;DP151,1)),IF(ISERROR(FIND("长",改造舰娘!$M147&amp;CC151&amp;CP151&amp;DC151&amp;DP151,1)),IF(ISERROR(FIND("中",改造舰娘!$M147&amp;CC151&amp;CP151&amp;DC151&amp;DP151,1)),IF(ISERROR(FIND("短",改造舰娘!$M147&amp;CC151&amp;CP151&amp;DC151&amp;DP151,1)),IF(ISERROR(FIND("无",改造舰娘!$M147&amp;CC151&amp;CP151&amp;DC151&amp;DP151,1)),0,"无"),"短"),"中"),"长"),"超长")),改造舰娘!$M147)</f>
        <v>短</v>
      </c>
      <c r="Q151" s="303">
        <f>改造舰娘!$N147</f>
        <v>34.5</v>
      </c>
      <c r="R151" s="304">
        <f>(改造舰娘!$P147)+(改造舰娘!$Q147)*$C$3+((BW151+CJ151+CW151+DJ151)*$C$2)</f>
        <v>45</v>
      </c>
      <c r="S151" s="304">
        <f>(改造舰娘!$R147)+(改造舰娘!$S147)*$C$3+((BY151+CL151+CY151+DL151)*$C$2)</f>
        <v>0</v>
      </c>
      <c r="T151" s="304">
        <f>(改造舰娘!$T147)+(改造舰娘!$U147)*$C$3+((BX151+CK151+CX151+DK151)*$C$2)</f>
        <v>60</v>
      </c>
      <c r="U151" s="304">
        <f>(改造舰娘!$V147)+(改造舰娘!$W147)*$C$3+((CG151+CT151+DG151+DT151)*$C$2)</f>
        <v>65</v>
      </c>
      <c r="V151" s="305">
        <f>INT((((改造舰娘!$Y147)-(改造舰娘!$X147))*(((IF(D151=0,C151,D151))-1)/99))+改造舰娘!$X147)+((CB151+CO151+DB151+DO151)*$C$2)</f>
        <v>101</v>
      </c>
      <c r="W151" s="304">
        <f>INT((((改造舰娘!$AA147)-(改造舰娘!$Z147))*(((IF(D151=0,C151,D151))-1)/99))+改造舰娘!$Z147)+((CD151+CQ151+DD151+DQ151)*$C$2)</f>
        <v>65</v>
      </c>
      <c r="X151" s="304">
        <f>INT((((改造舰娘!$AC147)-(改造舰娘!$AB147))*(((IF(D151=0,C151,D151))-1)/99))+改造舰娘!$AB147)+((CA151+CN151+DA151+DN151)*$C$2)</f>
        <v>65</v>
      </c>
      <c r="Y151" s="303">
        <f>INT((((改造舰娘!$AE147)-(改造舰娘!$AD147))*(((IF(D151=0,C151,D151))-1)/99))+改造舰娘!$AD147)+((BZ151+CM151+CZ151+DM151)*$C$2)</f>
        <v>0</v>
      </c>
      <c r="Z151" s="474">
        <f>IF(改造舰娘!$AF147=0,"",改造舰娘!$AF147)</f>
        <v>21</v>
      </c>
      <c r="AA151" s="304">
        <f>IF(改造舰娘!$AG147="","",改造舰娘!$AG147)</f>
        <v>23</v>
      </c>
      <c r="AB151" s="304">
        <f>IF(改造舰娘!$AH147="","",改造舰娘!$AH147)</f>
        <v>23</v>
      </c>
      <c r="AC151" s="304">
        <f>IF(改造舰娘!$AI147="","",改造舰娘!$AI147)</f>
        <v>6</v>
      </c>
      <c r="AD151" s="304">
        <f>IF(改造舰娘!$AJ147="","",改造舰娘!$AJ147)</f>
        <v>73</v>
      </c>
      <c r="AE151" s="305">
        <f>IF(改造舰娘!$AK147="","",改造舰娘!$AK147)</f>
        <v>0</v>
      </c>
      <c r="AF151" s="304" t="str">
        <f>IF(改造舰娘!$AL147="","",改造舰娘!$AL147)</f>
        <v/>
      </c>
      <c r="AG151" s="304" t="str">
        <f>IF(改造舰娘!$AM147="","",改造舰娘!$AM147)</f>
        <v/>
      </c>
      <c r="AH151" s="304" t="str">
        <f>IF(改造舰娘!$AN147="","",改造舰娘!$AN147)</f>
        <v/>
      </c>
      <c r="AI151" s="304" t="str">
        <f>IF(改造舰娘!$AO147="","",改造舰娘!$AO147)</f>
        <v/>
      </c>
      <c r="AJ151" s="304" t="str">
        <f>IF(改造舰娘!$AP147="","",改造舰娘!$AP147)</f>
        <v/>
      </c>
      <c r="AK151" s="303" t="str">
        <f>IF(改造舰娘!$AQ147="","",改造舰娘!$AQ147)</f>
        <v/>
      </c>
      <c r="AL151" s="306" t="str">
        <f>IF(改造舰娘!$AS147="","",改造舰娘!$AS147)</f>
        <v>九七式舰攻（80番）</v>
      </c>
      <c r="AM151" s="306" t="str">
        <f>IF(改造舰娘!$AT147="","",改造舰娘!$AT147)</f>
        <v>彗星</v>
      </c>
      <c r="AN151" s="306" t="str">
        <f>IF(改造舰娘!$AU147="","",改造舰娘!$AU147)</f>
        <v>青霜</v>
      </c>
      <c r="AO151" s="306" t="str">
        <f>IF(改造舰娘!$AV147="","",改造舰娘!$AV147)</f>
        <v/>
      </c>
      <c r="AP151" s="307" t="str">
        <f>IF(改造舰娘!$AW147="","",改造舰娘!$AW147)</f>
        <v>舰攻队强袭(3级)：提升自身18%暴击率，降低被命中目标20点火力值。</v>
      </c>
      <c r="AQ151" s="308" t="str">
        <f>IF(改造舰娘!$AX147="","",改造舰娘!$AX147)</f>
        <v>突击猛进(3级)：提升自身4点航速和12点火力值，降低自身4点装甲值和5点对空值</v>
      </c>
      <c r="AR151" s="304">
        <f>IF(改造舰娘!$AY147="","",改造舰娘!$AY147)</f>
        <v>60</v>
      </c>
      <c r="AS151" s="304">
        <f>IF(改造舰娘!$AZ147="","",改造舰娘!$AZ147)</f>
        <v>60</v>
      </c>
      <c r="AT151" s="304">
        <f>IF(改造舰娘!$BA147="","",改造舰娘!$BA147)</f>
        <v>2.4</v>
      </c>
      <c r="AU151" s="304">
        <f>IF(改造舰娘!$BB147="","",改造舰娘!$BB147)</f>
        <v>4.3</v>
      </c>
      <c r="AV151" s="305">
        <f>IF((改造舰娘!$BG147+改造舰娘!$BK147*$C$4)=0,"",(改造舰娘!$BG147+改造舰娘!$BK147*$C$4))</f>
        <v>35</v>
      </c>
      <c r="AW151" s="304">
        <f>IF((改造舰娘!$BH147+改造舰娘!$BL147*$C$4)=0,"",(改造舰娘!$BH147+改造舰娘!$BL147*$C$4))</f>
        <v>46</v>
      </c>
      <c r="AX151" s="304">
        <f>IF((改造舰娘!$BI147+改造舰娘!$BM147*$C$4)=0,"",(改造舰娘!$BI147+改造舰娘!$BM147*$C$4))</f>
        <v>62</v>
      </c>
      <c r="AY151" s="303">
        <f>IF((改造舰娘!$BJ147+改造舰娘!$BN147*$C$4)=0,"",(改造舰娘!$BJ147+改造舰娘!$BN147*$C$4))</f>
        <v>56</v>
      </c>
      <c r="AZ151" s="500">
        <f>IF(改造舰娘!BC147="","",改造舰娘!BC147)</f>
        <v>0</v>
      </c>
      <c r="BA151" s="500">
        <f>IF(改造舰娘!BD147="","",改造舰娘!BD147)</f>
        <v>0</v>
      </c>
      <c r="BB151" s="500">
        <f>IF(改造舰娘!BE147="","",改造舰娘!BE147)</f>
        <v>15</v>
      </c>
      <c r="BC151" s="498">
        <f>IF(改造舰娘!BF147="","",改造舰娘!BF147)</f>
        <v>35</v>
      </c>
      <c r="BD151" s="125" t="s">
        <v>1563</v>
      </c>
      <c r="BE151" s="339" t="b">
        <f>IF(改造舰娘!$BP147="","")</f>
        <v>0</v>
      </c>
      <c r="BF151" s="306" t="b">
        <f>IF(改造舰娘!$BQ147="","")</f>
        <v>0</v>
      </c>
      <c r="BG151" s="329" t="str">
        <f>IF(改造舰娘!$BR147="","")</f>
        <v/>
      </c>
      <c r="BH151" s="340" t="str">
        <f>IF(改造舰娘!$BS147="","")</f>
        <v/>
      </c>
      <c r="BU151" s="304">
        <f>IFERROR(VLOOKUP(AL151,装备!$B:$C,2,0),0)</f>
        <v>4</v>
      </c>
      <c r="BV151" s="304">
        <f>IFERROR(VLOOKUP($AL151,装备!$B:$Q,5,0),0)</f>
        <v>0</v>
      </c>
      <c r="BW151" s="304">
        <f>IFERROR(VLOOKUP($AL151,装备!$B:$Q,6,0),0)</f>
        <v>0</v>
      </c>
      <c r="BX151" s="304">
        <f>IFERROR(VLOOKUP($AL151,装备!$B:$Q,7,0),0)</f>
        <v>0</v>
      </c>
      <c r="BY151" s="304">
        <f>IFERROR(VLOOKUP($AL151,装备!$B:$Q,8,0),0)</f>
        <v>0</v>
      </c>
      <c r="BZ151" s="304">
        <f>IFERROR(VLOOKUP($AL151,装备!$B:$Q,9,0),0)</f>
        <v>0</v>
      </c>
      <c r="CA151" s="304">
        <f>IFERROR(VLOOKUP($AL151,装备!$B:$Q,10,0),0)</f>
        <v>0</v>
      </c>
      <c r="CB151" s="304">
        <f>IFERROR(VLOOKUP($AL151,装备!$B:$Q,11,0),0)</f>
        <v>0</v>
      </c>
      <c r="CC151" s="304" t="str">
        <f>IFERROR(VLOOKUP($AL151,装备!$B:$Q,12,0),0)</f>
        <v>无</v>
      </c>
      <c r="CD151" s="304">
        <f>IFERROR(VLOOKUP($AL151,装备!$B:$Q,13,0),0)</f>
        <v>0</v>
      </c>
      <c r="CE151" s="304">
        <f>IFERROR(VLOOKUP($AL151,装备!$B:$Q,14,0),0)</f>
        <v>0</v>
      </c>
      <c r="CF151" s="304">
        <f>IFERROR(VLOOKUP($AL151,装备!$B:$Q,16,0),0)</f>
        <v>0</v>
      </c>
      <c r="CG151" s="304">
        <f>IFERROR(VLOOKUP($AL151,装备!$B:$Q,5,0),0)</f>
        <v>0</v>
      </c>
      <c r="CH151" s="304">
        <f>IFERROR(VLOOKUP(AM151,装备!$B:$C,2,0),0)</f>
        <v>3</v>
      </c>
      <c r="CI151" s="304">
        <f>IFERROR(VLOOKUP($AM151,装备!$B:$Q,5,0),0)</f>
        <v>0</v>
      </c>
      <c r="CJ151" s="304">
        <f>IFERROR(VLOOKUP($AM151,装备!$B:$Q,6,0),0)</f>
        <v>0</v>
      </c>
      <c r="CK151" s="304">
        <f>IFERROR(VLOOKUP($AM151,装备!$B:$Q,7,0),0)</f>
        <v>0</v>
      </c>
      <c r="CL151" s="304">
        <f>IFERROR(VLOOKUP($AM151,装备!$B:$Q,8,0),0)</f>
        <v>0</v>
      </c>
      <c r="CM151" s="304">
        <f>IFERROR(VLOOKUP($AM151,装备!$B:$Q,9,0),0)</f>
        <v>0</v>
      </c>
      <c r="CN151" s="304">
        <f>IFERROR(VLOOKUP($AM151,装备!$B:$Q,10,0),0)</f>
        <v>0</v>
      </c>
      <c r="CO151" s="304">
        <f>IFERROR(VLOOKUP($AM151,装备!$B:$Q,11,0),0)</f>
        <v>0</v>
      </c>
      <c r="CP151" s="304" t="str">
        <f>IFERROR(VLOOKUP($AM151,装备!$B:$Q,12,0),0)</f>
        <v>无</v>
      </c>
      <c r="CQ151" s="304">
        <f>IFERROR(VLOOKUP($AM151,装备!$B:$Q,13,0),0)</f>
        <v>0</v>
      </c>
      <c r="CR151" s="304">
        <f>IFERROR(VLOOKUP($AM151,装备!$B:$Q,14,0),0)</f>
        <v>0</v>
      </c>
      <c r="CS151" s="304">
        <f>IFERROR(VLOOKUP($AM151,装备!$B:$Q,16,0),0)</f>
        <v>0</v>
      </c>
      <c r="CT151" s="304">
        <f>IFERROR(VLOOKUP($AM151,装备!$B:$Q,5,0),0)</f>
        <v>0</v>
      </c>
      <c r="CU151" s="304">
        <f>IFERROR(VLOOKUP(AN151,装备!$B:$C,2,0),0)</f>
        <v>5</v>
      </c>
      <c r="CV151" s="304">
        <f>IFERROR(VLOOKUP($AN151,装备!$B:$Q,5,0),0)</f>
        <v>0</v>
      </c>
      <c r="CW151" s="304">
        <f>IFERROR(VLOOKUP($AN151,装备!$B:$Q,6,0),0)</f>
        <v>0</v>
      </c>
      <c r="CX151" s="304">
        <f>IFERROR(VLOOKUP($AN151,装备!$B:$Q,7,0),0)</f>
        <v>0</v>
      </c>
      <c r="CY151" s="304">
        <f>IFERROR(VLOOKUP($AN151,装备!$B:$Q,8,0),0)</f>
        <v>0</v>
      </c>
      <c r="CZ151" s="304">
        <f>IFERROR(VLOOKUP($AN151,装备!$B:$Q,9,0),0)</f>
        <v>0</v>
      </c>
      <c r="DA151" s="304">
        <f>IFERROR(VLOOKUP($AN151,装备!$B:$Q,10,0),0)</f>
        <v>0</v>
      </c>
      <c r="DB151" s="304">
        <f>IFERROR(VLOOKUP($AN151,装备!$B:$Q,11,0),0)</f>
        <v>0</v>
      </c>
      <c r="DC151" s="304" t="str">
        <f>IFERROR(VLOOKUP($AN151,装备!$B:$Q,12,0),0)</f>
        <v>无</v>
      </c>
      <c r="DD151" s="304">
        <f>IFERROR(VLOOKUP($AN151,装备!$B:$Q,13,0),0)</f>
        <v>2</v>
      </c>
      <c r="DE151" s="304">
        <f>IFERROR(VLOOKUP($AN151,装备!$B:$Q,14,0),0)</f>
        <v>0</v>
      </c>
      <c r="DF151" s="304">
        <f>IFERROR(VLOOKUP($AN151,装备!$B:$Q,16,0),0)</f>
        <v>11</v>
      </c>
      <c r="DG151" s="304">
        <f>IFERROR(VLOOKUP($AN151,装备!$B:$Q,5,0),0)</f>
        <v>0</v>
      </c>
      <c r="DH151" s="304">
        <f>IFERROR(VLOOKUP(AO151,装备!$B:$C,2,0),0)</f>
        <v>0</v>
      </c>
      <c r="DI151" s="304">
        <f>IFERROR(VLOOKUP($AO151,装备!$B:$Q,5,0),0)</f>
        <v>0</v>
      </c>
      <c r="DJ151" s="304">
        <f>IFERROR(VLOOKUP($AO151,装备!$B:$Q,6,0),0)</f>
        <v>0</v>
      </c>
      <c r="DK151" s="304">
        <f>IFERROR(VLOOKUP($AO151,装备!$B:$Q,7,0),0)</f>
        <v>0</v>
      </c>
      <c r="DL151" s="304">
        <f>IFERROR(VLOOKUP($AO151,装备!$B:$Q,8,0),0)</f>
        <v>0</v>
      </c>
      <c r="DM151" s="304">
        <f>IFERROR(VLOOKUP($AO151,装备!$B:$Q,9,0),0)</f>
        <v>0</v>
      </c>
      <c r="DN151" s="304">
        <f>IFERROR(VLOOKUP($AO151,装备!$B:$Q,10,0),0)</f>
        <v>0</v>
      </c>
      <c r="DO151" s="304">
        <f>IFERROR(VLOOKUP($AO151,装备!$B:$Q,11,0),0)</f>
        <v>0</v>
      </c>
      <c r="DP151" s="304">
        <f>IFERROR(VLOOKUP($AO151,装备!$B:$Q,12,0),0)</f>
        <v>0</v>
      </c>
      <c r="DQ151" s="304">
        <f>IFERROR(VLOOKUP($AO151,装备!$B:$Q,13,0),0)</f>
        <v>0</v>
      </c>
      <c r="DR151" s="304">
        <f>IFERROR(VLOOKUP($AO151,装备!$B:$Q,14,0),0)</f>
        <v>0</v>
      </c>
      <c r="DS151" s="304">
        <f>IFERROR(VLOOKUP($AO151,装备!$B:$Q,16,0),0)</f>
        <v>0</v>
      </c>
      <c r="DT151" s="304">
        <f>IFERROR(VLOOKUP($AO151,装备!$B:$Q,5,0),0)</f>
        <v>0</v>
      </c>
    </row>
    <row r="152" spans="1:124" ht="27">
      <c r="A152" s="301">
        <f>改造舰娘!$A148</f>
        <v>11022213</v>
      </c>
      <c r="B152" s="354" t="s">
        <v>568</v>
      </c>
      <c r="C152" s="323"/>
      <c r="D152" s="323">
        <f t="shared" si="2"/>
        <v>110</v>
      </c>
      <c r="E152" s="303">
        <f>改造舰娘!$C148</f>
        <v>5</v>
      </c>
      <c r="F152" s="304" t="str">
        <f>改造舰娘!$D148</f>
        <v>航母</v>
      </c>
      <c r="G152" s="304" t="str">
        <f>改造舰娘!$E148</f>
        <v>大型</v>
      </c>
      <c r="H152" s="304" t="str">
        <f>改造舰娘!$F148</f>
        <v>主力舰</v>
      </c>
      <c r="I152" s="452">
        <f>改造舰娘!$AR148</f>
        <v>4</v>
      </c>
      <c r="J152" s="304" t="str">
        <f>改造舰娘!$G148</f>
        <v>日本</v>
      </c>
      <c r="K152" s="312">
        <f>改造舰娘!$H148+(BV152+CI152+CV152+DI152)*$C$2</f>
        <v>56</v>
      </c>
      <c r="L152" s="304">
        <f>改造舰娘!$I148</f>
        <v>0</v>
      </c>
      <c r="M152" s="304">
        <f>改造舰娘!$J148</f>
        <v>4</v>
      </c>
      <c r="N152" s="518">
        <f>改造舰娘!$K148</f>
        <v>4</v>
      </c>
      <c r="O152" s="304">
        <f>改造舰娘!$L148+((CE152+CR152+DE152+DR152)*$C$2)</f>
        <v>10</v>
      </c>
      <c r="P152" s="304" t="str">
        <f>IF($C$2=1,(IF(ISERROR(FIND("超长",改造舰娘!$M148&amp;CC152&amp;CP152&amp;DC152&amp;DP152,1)),IF(ISERROR(FIND("长",改造舰娘!$M148&amp;CC152&amp;CP152&amp;DC152&amp;DP152,1)),IF(ISERROR(FIND("中",改造舰娘!$M148&amp;CC152&amp;CP152&amp;DC152&amp;DP152,1)),IF(ISERROR(FIND("短",改造舰娘!$M148&amp;CC152&amp;CP152&amp;DC152&amp;DP152,1)),IF(ISERROR(FIND("无",改造舰娘!$M148&amp;CC152&amp;CP152&amp;DC152&amp;DP152,1)),0,"无"),"短"),"中"),"长"),"超长")),改造舰娘!$M148)</f>
        <v>短</v>
      </c>
      <c r="Q152" s="303">
        <f>改造舰娘!$N148</f>
        <v>34.5</v>
      </c>
      <c r="R152" s="304">
        <f>(改造舰娘!$P148)+(改造舰娘!$Q148)*$C$3+((BW152+CJ152+CW152+DJ152)*$C$2)</f>
        <v>45</v>
      </c>
      <c r="S152" s="304">
        <f>(改造舰娘!$R148)+(改造舰娘!$S148)*$C$3+((BY152+CL152+CY152+DL152)*$C$2)</f>
        <v>0</v>
      </c>
      <c r="T152" s="304">
        <f>(改造舰娘!$T148)+(改造舰娘!$U148)*$C$3+((BX152+CK152+CX152+DK152)*$C$2)</f>
        <v>59</v>
      </c>
      <c r="U152" s="304">
        <f>(改造舰娘!$V148)+(改造舰娘!$W148)*$C$3+((CG152+CT152+DG152+DT152)*$C$2)</f>
        <v>65</v>
      </c>
      <c r="V152" s="305">
        <f>INT((((改造舰娘!$Y148)-(改造舰娘!$X148))*(((IF(D152=0,C152,D152))-1)/99))+改造舰娘!$X148)+((CB152+CO152+DB152+DO152)*$C$2)</f>
        <v>101</v>
      </c>
      <c r="W152" s="304">
        <f>INT((((改造舰娘!$AA148)-(改造舰娘!$Z148))*(((IF(D152=0,C152,D152))-1)/99))+改造舰娘!$Z148)+((CD152+CQ152+DD152+DQ152)*$C$2)</f>
        <v>65</v>
      </c>
      <c r="X152" s="304">
        <f>INT((((改造舰娘!$AC148)-(改造舰娘!$AB148))*(((IF(D152=0,C152,D152))-1)/99))+改造舰娘!$AB148)+((CA152+CN152+DA152+DN152)*$C$2)</f>
        <v>65</v>
      </c>
      <c r="Y152" s="303">
        <f>INT((((改造舰娘!$AE148)-(改造舰娘!$AD148))*(((IF(D152=0,C152,D152))-1)/99))+改造舰娘!$AD148)+((BZ152+CM152+CZ152+DM152)*$C$2)</f>
        <v>0</v>
      </c>
      <c r="Z152" s="474">
        <f>IF(改造舰娘!$AF148=0,"",改造舰娘!$AF148)</f>
        <v>20</v>
      </c>
      <c r="AA152" s="304">
        <f>IF(改造舰娘!$AG148="","",改造舰娘!$AG148)</f>
        <v>26</v>
      </c>
      <c r="AB152" s="304">
        <f>IF(改造舰娘!$AH148="","",改造舰娘!$AH148)</f>
        <v>18</v>
      </c>
      <c r="AC152" s="304">
        <f>IF(改造舰娘!$AI148="","",改造舰娘!$AI148)</f>
        <v>6</v>
      </c>
      <c r="AD152" s="304">
        <f>IF(改造舰娘!$AJ148="","",改造舰娘!$AJ148)</f>
        <v>70</v>
      </c>
      <c r="AE152" s="305">
        <f>IF(改造舰娘!$AK148="","",改造舰娘!$AK148)</f>
        <v>0</v>
      </c>
      <c r="AF152" s="304" t="str">
        <f>IF(改造舰娘!$AL148="","",改造舰娘!$AL148)</f>
        <v/>
      </c>
      <c r="AG152" s="304" t="str">
        <f>IF(改造舰娘!$AM148="","",改造舰娘!$AM148)</f>
        <v/>
      </c>
      <c r="AH152" s="304" t="str">
        <f>IF(改造舰娘!$AN148="","",改造舰娘!$AN148)</f>
        <v/>
      </c>
      <c r="AI152" s="304" t="str">
        <f>IF(改造舰娘!$AO148="","",改造舰娘!$AO148)</f>
        <v/>
      </c>
      <c r="AJ152" s="304" t="str">
        <f>IF(改造舰娘!$AP148="","",改造舰娘!$AP148)</f>
        <v/>
      </c>
      <c r="AK152" s="303" t="str">
        <f>IF(改造舰娘!$AQ148="","",改造舰娘!$AQ148)</f>
        <v/>
      </c>
      <c r="AL152" s="306" t="str">
        <f>IF(改造舰娘!$AS148="","",改造舰娘!$AS148)</f>
        <v>九七式舰攻（80番）</v>
      </c>
      <c r="AM152" s="306" t="str">
        <f>IF(改造舰娘!$AT148="","",改造舰娘!$AT148)</f>
        <v>二式舰侦</v>
      </c>
      <c r="AN152" s="306" t="str">
        <f>IF(改造舰娘!$AU148="","",改造舰娘!$AU148)</f>
        <v>景云改</v>
      </c>
      <c r="AO152" s="306" t="str">
        <f>IF(改造舰娘!$AV148="","",改造舰娘!$AV148)</f>
        <v/>
      </c>
      <c r="AP152" s="307" t="str">
        <f>IF(改造舰娘!$AW148="","",改造舰娘!$AW148)</f>
        <v>舰爆出击(3级)：增加自身暴击率10%，被暴击率5%，自身攻击附带25%护甲穿透效果（不能和装备叠加）。</v>
      </c>
      <c r="AQ152" s="308" t="str">
        <f>IF(改造舰娘!$AX148="","",改造舰娘!$AX148)</f>
        <v/>
      </c>
      <c r="AR152" s="304">
        <f>IF(改造舰娘!$AY148="","",改造舰娘!$AY148)</f>
        <v>60</v>
      </c>
      <c r="AS152" s="304">
        <f>IF(改造舰娘!$AZ148="","",改造舰娘!$AZ148)</f>
        <v>60</v>
      </c>
      <c r="AT152" s="304">
        <f>IF(改造舰娘!$BA148="","",改造舰娘!$BA148)</f>
        <v>2.4</v>
      </c>
      <c r="AU152" s="304">
        <f>IF(改造舰娘!$BB148="","",改造舰娘!$BB148)</f>
        <v>4.2</v>
      </c>
      <c r="AV152" s="305">
        <f>IF((改造舰娘!$BG148+改造舰娘!$BK148*$C$4)=0,"",(改造舰娘!$BG148+改造舰娘!$BK148*$C$4))</f>
        <v>34</v>
      </c>
      <c r="AW152" s="304">
        <f>IF((改造舰娘!$BH148+改造舰娘!$BL148*$C$4)=0,"",(改造舰娘!$BH148+改造舰娘!$BL148*$C$4))</f>
        <v>44</v>
      </c>
      <c r="AX152" s="304">
        <f>IF((改造舰娘!$BI148+改造舰娘!$BM148*$C$4)=0,"",(改造舰娘!$BI148+改造舰娘!$BM148*$C$4))</f>
        <v>61</v>
      </c>
      <c r="AY152" s="303">
        <f>IF((改造舰娘!$BJ148+改造舰娘!$BN148*$C$4)=0,"",(改造舰娘!$BJ148+改造舰娘!$BN148*$C$4))</f>
        <v>47</v>
      </c>
      <c r="AZ152" s="500">
        <f>IF(改造舰娘!BC148="","",改造舰娘!BC148)</f>
        <v>0</v>
      </c>
      <c r="BA152" s="500">
        <f>IF(改造舰娘!BD148="","",改造舰娘!BD148)</f>
        <v>0</v>
      </c>
      <c r="BB152" s="500">
        <f>IF(改造舰娘!BE148="","",改造舰娘!BE148)</f>
        <v>15</v>
      </c>
      <c r="BC152" s="498">
        <f>IF(改造舰娘!BF148="","",改造舰娘!BF148)</f>
        <v>35</v>
      </c>
      <c r="BD152" s="125" t="s">
        <v>1564</v>
      </c>
      <c r="BE152" s="339" t="b">
        <f>IF(改造舰娘!$BP148="","")</f>
        <v>0</v>
      </c>
      <c r="BF152" s="306" t="b">
        <f>IF(改造舰娘!$BQ148="","")</f>
        <v>0</v>
      </c>
      <c r="BG152" s="329" t="str">
        <f>IF(改造舰娘!$BR148="","")</f>
        <v/>
      </c>
      <c r="BH152" s="340" t="str">
        <f>IF(改造舰娘!$BS148="","")</f>
        <v/>
      </c>
      <c r="BU152" s="304">
        <f>IFERROR(VLOOKUP(AL152,装备!$B:$C,2,0),0)</f>
        <v>4</v>
      </c>
      <c r="BV152" s="304">
        <f>IFERROR(VLOOKUP($AL152,装备!$B:$Q,5,0),0)</f>
        <v>0</v>
      </c>
      <c r="BW152" s="304">
        <f>IFERROR(VLOOKUP($AL152,装备!$B:$Q,6,0),0)</f>
        <v>0</v>
      </c>
      <c r="BX152" s="304">
        <f>IFERROR(VLOOKUP($AL152,装备!$B:$Q,7,0),0)</f>
        <v>0</v>
      </c>
      <c r="BY152" s="304">
        <f>IFERROR(VLOOKUP($AL152,装备!$B:$Q,8,0),0)</f>
        <v>0</v>
      </c>
      <c r="BZ152" s="304">
        <f>IFERROR(VLOOKUP($AL152,装备!$B:$Q,9,0),0)</f>
        <v>0</v>
      </c>
      <c r="CA152" s="304">
        <f>IFERROR(VLOOKUP($AL152,装备!$B:$Q,10,0),0)</f>
        <v>0</v>
      </c>
      <c r="CB152" s="304">
        <f>IFERROR(VLOOKUP($AL152,装备!$B:$Q,11,0),0)</f>
        <v>0</v>
      </c>
      <c r="CC152" s="304" t="str">
        <f>IFERROR(VLOOKUP($AL152,装备!$B:$Q,12,0),0)</f>
        <v>无</v>
      </c>
      <c r="CD152" s="304">
        <f>IFERROR(VLOOKUP($AL152,装备!$B:$Q,13,0),0)</f>
        <v>0</v>
      </c>
      <c r="CE152" s="304">
        <f>IFERROR(VLOOKUP($AL152,装备!$B:$Q,14,0),0)</f>
        <v>0</v>
      </c>
      <c r="CF152" s="304">
        <f>IFERROR(VLOOKUP($AL152,装备!$B:$Q,16,0),0)</f>
        <v>0</v>
      </c>
      <c r="CG152" s="304">
        <f>IFERROR(VLOOKUP($AL152,装备!$B:$Q,5,0),0)</f>
        <v>0</v>
      </c>
      <c r="CH152" s="304">
        <f>IFERROR(VLOOKUP(AM152,装备!$B:$C,2,0),0)</f>
        <v>4</v>
      </c>
      <c r="CI152" s="304">
        <f>IFERROR(VLOOKUP($AM152,装备!$B:$Q,5,0),0)</f>
        <v>0</v>
      </c>
      <c r="CJ152" s="304">
        <f>IFERROR(VLOOKUP($AM152,装备!$B:$Q,6,0),0)</f>
        <v>0</v>
      </c>
      <c r="CK152" s="304">
        <f>IFERROR(VLOOKUP($AM152,装备!$B:$Q,7,0),0)</f>
        <v>0</v>
      </c>
      <c r="CL152" s="304">
        <f>IFERROR(VLOOKUP($AM152,装备!$B:$Q,8,0),0)</f>
        <v>0</v>
      </c>
      <c r="CM152" s="304">
        <f>IFERROR(VLOOKUP($AM152,装备!$B:$Q,9,0),0)</f>
        <v>4</v>
      </c>
      <c r="CN152" s="304">
        <f>IFERROR(VLOOKUP($AM152,装备!$B:$Q,10,0),0)</f>
        <v>8</v>
      </c>
      <c r="CO152" s="304">
        <f>IFERROR(VLOOKUP($AM152,装备!$B:$Q,11,0),0)</f>
        <v>3</v>
      </c>
      <c r="CP152" s="304" t="str">
        <f>IFERROR(VLOOKUP($AM152,装备!$B:$Q,12,0),0)</f>
        <v>无</v>
      </c>
      <c r="CQ152" s="304">
        <f>IFERROR(VLOOKUP($AM152,装备!$B:$Q,13,0),0)</f>
        <v>0</v>
      </c>
      <c r="CR152" s="304">
        <f>IFERROR(VLOOKUP($AM152,装备!$B:$Q,14,0),0)</f>
        <v>0</v>
      </c>
      <c r="CS152" s="304">
        <f>IFERROR(VLOOKUP($AM152,装备!$B:$Q,16,0),0)</f>
        <v>0</v>
      </c>
      <c r="CT152" s="304">
        <f>IFERROR(VLOOKUP($AM152,装备!$B:$Q,5,0),0)</f>
        <v>0</v>
      </c>
      <c r="CU152" s="304">
        <f>IFERROR(VLOOKUP(AN152,装备!$B:$C,2,0),0)</f>
        <v>5</v>
      </c>
      <c r="CV152" s="304">
        <f>IFERROR(VLOOKUP($AN152,装备!$B:$Q,5,0),0)</f>
        <v>0</v>
      </c>
      <c r="CW152" s="304">
        <f>IFERROR(VLOOKUP($AN152,装备!$B:$Q,6,0),0)</f>
        <v>0</v>
      </c>
      <c r="CX152" s="304">
        <f>IFERROR(VLOOKUP($AN152,装备!$B:$Q,7,0),0)</f>
        <v>0</v>
      </c>
      <c r="CY152" s="304">
        <f>IFERROR(VLOOKUP($AN152,装备!$B:$Q,8,0),0)</f>
        <v>0</v>
      </c>
      <c r="CZ152" s="304">
        <f>IFERROR(VLOOKUP($AN152,装备!$B:$Q,9,0),0)</f>
        <v>0</v>
      </c>
      <c r="DA152" s="304">
        <f>IFERROR(VLOOKUP($AN152,装备!$B:$Q,10,0),0)</f>
        <v>0</v>
      </c>
      <c r="DB152" s="304">
        <f>IFERROR(VLOOKUP($AN152,装备!$B:$Q,11,0),0)</f>
        <v>0</v>
      </c>
      <c r="DC152" s="304" t="str">
        <f>IFERROR(VLOOKUP($AN152,装备!$B:$Q,12,0),0)</f>
        <v>无</v>
      </c>
      <c r="DD152" s="304">
        <f>IFERROR(VLOOKUP($AN152,装备!$B:$Q,13,0),0)</f>
        <v>0</v>
      </c>
      <c r="DE152" s="304">
        <f>IFERROR(VLOOKUP($AN152,装备!$B:$Q,14,0),0)</f>
        <v>0</v>
      </c>
      <c r="DF152" s="304">
        <f>IFERROR(VLOOKUP($AN152,装备!$B:$Q,16,0),0)</f>
        <v>2</v>
      </c>
      <c r="DG152" s="304">
        <f>IFERROR(VLOOKUP($AN152,装备!$B:$Q,5,0),0)</f>
        <v>0</v>
      </c>
      <c r="DH152" s="304">
        <f>IFERROR(VLOOKUP(AO152,装备!$B:$C,2,0),0)</f>
        <v>0</v>
      </c>
      <c r="DI152" s="304">
        <f>IFERROR(VLOOKUP($AO152,装备!$B:$Q,5,0),0)</f>
        <v>0</v>
      </c>
      <c r="DJ152" s="304">
        <f>IFERROR(VLOOKUP($AO152,装备!$B:$Q,6,0),0)</f>
        <v>0</v>
      </c>
      <c r="DK152" s="304">
        <f>IFERROR(VLOOKUP($AO152,装备!$B:$Q,7,0),0)</f>
        <v>0</v>
      </c>
      <c r="DL152" s="304">
        <f>IFERROR(VLOOKUP($AO152,装备!$B:$Q,8,0),0)</f>
        <v>0</v>
      </c>
      <c r="DM152" s="304">
        <f>IFERROR(VLOOKUP($AO152,装备!$B:$Q,9,0),0)</f>
        <v>0</v>
      </c>
      <c r="DN152" s="304">
        <f>IFERROR(VLOOKUP($AO152,装备!$B:$Q,10,0),0)</f>
        <v>0</v>
      </c>
      <c r="DO152" s="304">
        <f>IFERROR(VLOOKUP($AO152,装备!$B:$Q,11,0),0)</f>
        <v>0</v>
      </c>
      <c r="DP152" s="304">
        <f>IFERROR(VLOOKUP($AO152,装备!$B:$Q,12,0),0)</f>
        <v>0</v>
      </c>
      <c r="DQ152" s="304">
        <f>IFERROR(VLOOKUP($AO152,装备!$B:$Q,13,0),0)</f>
        <v>0</v>
      </c>
      <c r="DR152" s="304">
        <f>IFERROR(VLOOKUP($AO152,装备!$B:$Q,14,0),0)</f>
        <v>0</v>
      </c>
      <c r="DS152" s="304">
        <f>IFERROR(VLOOKUP($AO152,装备!$B:$Q,16,0),0)</f>
        <v>0</v>
      </c>
      <c r="DT152" s="304">
        <f>IFERROR(VLOOKUP($AO152,装备!$B:$Q,5,0),0)</f>
        <v>0</v>
      </c>
    </row>
    <row r="153" spans="1:124" ht="54">
      <c r="A153" s="301">
        <f>改造舰娘!$A149</f>
        <v>11022313</v>
      </c>
      <c r="B153" s="354" t="s">
        <v>573</v>
      </c>
      <c r="C153" s="323"/>
      <c r="D153" s="323">
        <f t="shared" si="2"/>
        <v>110</v>
      </c>
      <c r="E153" s="303">
        <f>改造舰娘!$C149</f>
        <v>6</v>
      </c>
      <c r="F153" s="304" t="str">
        <f>改造舰娘!$D149</f>
        <v>装母</v>
      </c>
      <c r="G153" s="304" t="str">
        <f>改造舰娘!$E149</f>
        <v>大型</v>
      </c>
      <c r="H153" s="304" t="str">
        <f>改造舰娘!$F149</f>
        <v>主力舰</v>
      </c>
      <c r="I153" s="452">
        <f>改造舰娘!$AR149</f>
        <v>4</v>
      </c>
      <c r="J153" s="304" t="str">
        <f>改造舰娘!$G149</f>
        <v>日本</v>
      </c>
      <c r="K153" s="312">
        <f>改造舰娘!$H149+(BV153+CI153+CV153+DI153)*$C$2</f>
        <v>111</v>
      </c>
      <c r="L153" s="304">
        <f>改造舰娘!$I149</f>
        <v>1</v>
      </c>
      <c r="M153" s="304">
        <f>改造舰娘!$J149</f>
        <v>6</v>
      </c>
      <c r="N153" s="518">
        <f>改造舰娘!$K149</f>
        <v>5</v>
      </c>
      <c r="O153" s="304">
        <f>改造舰娘!$L149+((CE153+CR153+DE153+DR153)*$C$2)</f>
        <v>5</v>
      </c>
      <c r="P153" s="304" t="str">
        <f>IF($C$2=1,(IF(ISERROR(FIND("超长",改造舰娘!$M149&amp;CC153&amp;CP153&amp;DC153&amp;DP153,1)),IF(ISERROR(FIND("长",改造舰娘!$M149&amp;CC153&amp;CP153&amp;DC153&amp;DP153,1)),IF(ISERROR(FIND("中",改造舰娘!$M149&amp;CC153&amp;CP153&amp;DC153&amp;DP153,1)),IF(ISERROR(FIND("短",改造舰娘!$M149&amp;CC153&amp;CP153&amp;DC153&amp;DP153,1)),IF(ISERROR(FIND("无",改造舰娘!$M149&amp;CC153&amp;CP153&amp;DC153&amp;DP153,1)),0,"无"),"短"),"中"),"长"),"超长")),改造舰娘!$M149)</f>
        <v>短</v>
      </c>
      <c r="Q153" s="303">
        <f>改造舰娘!$N149</f>
        <v>27</v>
      </c>
      <c r="R153" s="304">
        <f>(改造舰娘!$P149)+(改造舰娘!$Q149)*$C$3+((BW153+CJ153+CW153+DJ153)*$C$2)</f>
        <v>45</v>
      </c>
      <c r="S153" s="304">
        <f>(改造舰娘!$R149)+(改造舰娘!$S149)*$C$3+((BY153+CL153+CY153+DL153)*$C$2)</f>
        <v>0</v>
      </c>
      <c r="T153" s="304">
        <f>(改造舰娘!$T149)+(改造舰娘!$U149)*$C$3+((BX153+CK153+CX153+DK153)*$C$2)</f>
        <v>103</v>
      </c>
      <c r="U153" s="304">
        <f>(改造舰娘!$V149)+(改造舰娘!$W149)*$C$3+((CG153+CT153+DG153+DT153)*$C$2)</f>
        <v>73</v>
      </c>
      <c r="V153" s="305">
        <f>INT((((改造舰娘!$Y149)-(改造舰娘!$X149))*(((IF(D153=0,C153,D153))-1)/99))+改造舰娘!$X149)+((CB153+CO153+DB153+DO153)*$C$2)</f>
        <v>92</v>
      </c>
      <c r="W153" s="304">
        <f>INT((((改造舰娘!$AA149)-(改造舰娘!$Z149))*(((IF(D153=0,C153,D153))-1)/99))+改造舰娘!$Z149)+((CD153+CQ153+DD153+DQ153)*$C$2)</f>
        <v>50</v>
      </c>
      <c r="X153" s="304">
        <f>INT((((改造舰娘!$AC149)-(改造舰娘!$AB149))*(((IF(D153=0,C153,D153))-1)/99))+改造舰娘!$AB149)+((CA153+CN153+DA153+DN153)*$C$2)</f>
        <v>74</v>
      </c>
      <c r="Y153" s="303">
        <f>INT((((改造舰娘!$AE149)-(改造舰娘!$AD149))*(((IF(D153=0,C153,D153))-1)/99))+改造舰娘!$AD149)+((BZ153+CM153+CZ153+DM153)*$C$2)</f>
        <v>0</v>
      </c>
      <c r="Z153" s="474">
        <f>IF(改造舰娘!$AF149=0,"",改造舰娘!$AF149)</f>
        <v>12</v>
      </c>
      <c r="AA153" s="304">
        <f>IF(改造舰娘!$AG149="","",改造舰娘!$AG149)</f>
        <v>17</v>
      </c>
      <c r="AB153" s="304">
        <f>IF(改造舰娘!$AH149="","",改造舰娘!$AH149)</f>
        <v>31</v>
      </c>
      <c r="AC153" s="304">
        <f>IF(改造舰娘!$AI149="","",改造舰娘!$AI149)</f>
        <v>12</v>
      </c>
      <c r="AD153" s="304">
        <f>IF(改造舰娘!$AJ149="","",改造舰娘!$AJ149)</f>
        <v>72</v>
      </c>
      <c r="AE153" s="305">
        <f>IF(改造舰娘!$AK149="","",改造舰娘!$AK149)</f>
        <v>0</v>
      </c>
      <c r="AF153" s="304" t="str">
        <f>IF(改造舰娘!$AL149="","",改造舰娘!$AL149)</f>
        <v/>
      </c>
      <c r="AG153" s="304" t="str">
        <f>IF(改造舰娘!$AM149="","",改造舰娘!$AM149)</f>
        <v/>
      </c>
      <c r="AH153" s="304" t="str">
        <f>IF(改造舰娘!$AN149="","",改造舰娘!$AN149)</f>
        <v/>
      </c>
      <c r="AI153" s="304" t="str">
        <f>IF(改造舰娘!$AO149="","",改造舰娘!$AO149)</f>
        <v/>
      </c>
      <c r="AJ153" s="304" t="str">
        <f>IF(改造舰娘!$AP149="","",改造舰娘!$AP149)</f>
        <v/>
      </c>
      <c r="AK153" s="303" t="str">
        <f>IF(改造舰娘!$AQ149="","",改造舰娘!$AQ149)</f>
        <v/>
      </c>
      <c r="AL153" s="306" t="str">
        <f>IF(改造舰娘!$AS149="","",改造舰娘!$AS149)</f>
        <v>震电改</v>
      </c>
      <c r="AM153" s="306" t="str">
        <f>IF(改造舰娘!$AT149="","",改造舰娘!$AT149)</f>
        <v>天河</v>
      </c>
      <c r="AN153" s="306" t="str">
        <f>IF(改造舰娘!$AU149="","",改造舰娘!$AU149)</f>
        <v>景云改</v>
      </c>
      <c r="AO153" s="306" t="str">
        <f>IF(改造舰娘!$AV149="","",改造舰娘!$AV149)</f>
        <v/>
      </c>
      <c r="AP153" s="307" t="str">
        <f>IF(改造舰娘!$AW149="","",改造舰娘!$AW149)</f>
        <v>穿梭支援(3级)：降低处于本舰上方位置的3艘舰船所受到的航空攻击伤害35%，并提高12点对空值和索敌值。</v>
      </c>
      <c r="AQ153" s="308" t="str">
        <f>IF(改造舰娘!$AX149="","",改造舰娘!$AX149)</f>
        <v>超航程战(3级)：航空战阶段，提升自身前方三个位置的航母、装母、轻母20%的伤害。当队伍中除了自己，不含有其他航母、轻母、装母时，增加自身装甲值35点与索敌值25点，炮击战阶段，自身被攻击概率增加35%。</v>
      </c>
      <c r="AR153" s="304">
        <f>IF(改造舰娘!$AY149="","",改造舰娘!$AY149)</f>
        <v>135</v>
      </c>
      <c r="AS153" s="304">
        <f>IF(改造舰娘!$AZ149="","",改造舰娘!$AZ149)</f>
        <v>140</v>
      </c>
      <c r="AT153" s="304">
        <f>IF(改造舰娘!$BA149="","",改造舰娘!$BA149)</f>
        <v>3.9</v>
      </c>
      <c r="AU153" s="304">
        <f>IF(改造舰娘!$BB149="","",改造舰娘!$BB149)</f>
        <v>7</v>
      </c>
      <c r="AV153" s="305">
        <f>IF((改造舰娘!$BG149+改造舰娘!$BK149*$C$4)=0,"",(改造舰娘!$BG149+改造舰娘!$BK149*$C$4))</f>
        <v>26</v>
      </c>
      <c r="AW153" s="304">
        <f>IF((改造舰娘!$BH149+改造舰娘!$BL149*$C$4)=0,"",(改造舰娘!$BH149+改造舰娘!$BL149*$C$4))</f>
        <v>29</v>
      </c>
      <c r="AX153" s="304">
        <f>IF((改造舰娘!$BI149+改造舰娘!$BM149*$C$4)=0,"",(改造舰娘!$BI149+改造舰娘!$BM149*$C$4))</f>
        <v>40</v>
      </c>
      <c r="AY153" s="303">
        <f>IF((改造舰娘!$BJ149+改造舰娘!$BN149*$C$4)=0,"",(改造舰娘!$BJ149+改造舰娘!$BN149*$C$4))</f>
        <v>24</v>
      </c>
      <c r="AZ153" s="500">
        <f>IF(改造舰娘!BC149="","",改造舰娘!BC149)</f>
        <v>0</v>
      </c>
      <c r="BA153" s="500">
        <f>IF(改造舰娘!BD149="","",改造舰娘!BD149)</f>
        <v>0</v>
      </c>
      <c r="BB153" s="500">
        <f>IF(改造舰娘!BE149="","",改造舰娘!BE149)</f>
        <v>39</v>
      </c>
      <c r="BC153" s="498">
        <f>IF(改造舰娘!BF149="","",改造舰娘!BF149)</f>
        <v>50</v>
      </c>
      <c r="BD153" s="125" t="s">
        <v>1570</v>
      </c>
      <c r="BE153" s="339" t="b">
        <f>IF(改造舰娘!$BP149="","")</f>
        <v>0</v>
      </c>
      <c r="BF153" s="306" t="b">
        <f>IF(改造舰娘!$BQ149="","")</f>
        <v>0</v>
      </c>
      <c r="BG153" s="329" t="str">
        <f>IF(改造舰娘!$BR149="","")</f>
        <v/>
      </c>
      <c r="BH153" s="340" t="str">
        <f>IF(改造舰娘!$BS149="","")</f>
        <v/>
      </c>
      <c r="BU153" s="304">
        <f>IFERROR(VLOOKUP(AL153,装备!$B:$C,2,0),0)</f>
        <v>5</v>
      </c>
      <c r="BV153" s="304">
        <f>IFERROR(VLOOKUP($AL153,装备!$B:$Q,5,0),0)</f>
        <v>0</v>
      </c>
      <c r="BW153" s="304">
        <f>IFERROR(VLOOKUP($AL153,装备!$B:$Q,6,0),0)</f>
        <v>0</v>
      </c>
      <c r="BX153" s="304">
        <f>IFERROR(VLOOKUP($AL153,装备!$B:$Q,7,0),0)</f>
        <v>0</v>
      </c>
      <c r="BY153" s="304">
        <f>IFERROR(VLOOKUP($AL153,装备!$B:$Q,8,0),0)</f>
        <v>0</v>
      </c>
      <c r="BZ153" s="304">
        <f>IFERROR(VLOOKUP($AL153,装备!$B:$Q,9,0),0)</f>
        <v>0</v>
      </c>
      <c r="CA153" s="304">
        <f>IFERROR(VLOOKUP($AL153,装备!$B:$Q,10,0),0)</f>
        <v>0</v>
      </c>
      <c r="CB153" s="304">
        <f>IFERROR(VLOOKUP($AL153,装备!$B:$Q,11,0),0)</f>
        <v>0</v>
      </c>
      <c r="CC153" s="304" t="str">
        <f>IFERROR(VLOOKUP($AL153,装备!$B:$Q,12,0),0)</f>
        <v>无</v>
      </c>
      <c r="CD153" s="304">
        <f>IFERROR(VLOOKUP($AL153,装备!$B:$Q,13,0),0)</f>
        <v>2</v>
      </c>
      <c r="CE153" s="304">
        <f>IFERROR(VLOOKUP($AL153,装备!$B:$Q,14,0),0)</f>
        <v>0</v>
      </c>
      <c r="CF153" s="304">
        <f>IFERROR(VLOOKUP($AL153,装备!$B:$Q,16,0),0)</f>
        <v>12</v>
      </c>
      <c r="CG153" s="304">
        <f>IFERROR(VLOOKUP($AL153,装备!$B:$Q,5,0),0)</f>
        <v>0</v>
      </c>
      <c r="CH153" s="304">
        <f>IFERROR(VLOOKUP(AM153,装备!$B:$C,2,0),0)</f>
        <v>5</v>
      </c>
      <c r="CI153" s="304">
        <f>IFERROR(VLOOKUP($AM153,装备!$B:$Q,5,0),0)</f>
        <v>0</v>
      </c>
      <c r="CJ153" s="304">
        <f>IFERROR(VLOOKUP($AM153,装备!$B:$Q,6,0),0)</f>
        <v>0</v>
      </c>
      <c r="CK153" s="304">
        <f>IFERROR(VLOOKUP($AM153,装备!$B:$Q,7,0),0)</f>
        <v>0</v>
      </c>
      <c r="CL153" s="304">
        <f>IFERROR(VLOOKUP($AM153,装备!$B:$Q,8,0),0)</f>
        <v>12</v>
      </c>
      <c r="CM153" s="304">
        <f>IFERROR(VLOOKUP($AM153,装备!$B:$Q,9,0),0)</f>
        <v>0</v>
      </c>
      <c r="CN153" s="304">
        <f>IFERROR(VLOOKUP($AM153,装备!$B:$Q,10,0),0)</f>
        <v>1</v>
      </c>
      <c r="CO153" s="304">
        <f>IFERROR(VLOOKUP($AM153,装备!$B:$Q,11,0),0)</f>
        <v>1</v>
      </c>
      <c r="CP153" s="304" t="str">
        <f>IFERROR(VLOOKUP($AM153,装备!$B:$Q,12,0),0)</f>
        <v>无</v>
      </c>
      <c r="CQ153" s="304">
        <f>IFERROR(VLOOKUP($AM153,装备!$B:$Q,13,0),0)</f>
        <v>1</v>
      </c>
      <c r="CR153" s="304">
        <f>IFERROR(VLOOKUP($AM153,装备!$B:$Q,14,0),0)</f>
        <v>0</v>
      </c>
      <c r="CS153" s="304">
        <f>IFERROR(VLOOKUP($AM153,装备!$B:$Q,16,0),0)</f>
        <v>0</v>
      </c>
      <c r="CT153" s="304">
        <f>IFERROR(VLOOKUP($AM153,装备!$B:$Q,5,0),0)</f>
        <v>0</v>
      </c>
      <c r="CU153" s="304">
        <f>IFERROR(VLOOKUP(AN153,装备!$B:$C,2,0),0)</f>
        <v>5</v>
      </c>
      <c r="CV153" s="304">
        <f>IFERROR(VLOOKUP($AN153,装备!$B:$Q,5,0),0)</f>
        <v>0</v>
      </c>
      <c r="CW153" s="304">
        <f>IFERROR(VLOOKUP($AN153,装备!$B:$Q,6,0),0)</f>
        <v>0</v>
      </c>
      <c r="CX153" s="304">
        <f>IFERROR(VLOOKUP($AN153,装备!$B:$Q,7,0),0)</f>
        <v>0</v>
      </c>
      <c r="CY153" s="304">
        <f>IFERROR(VLOOKUP($AN153,装备!$B:$Q,8,0),0)</f>
        <v>0</v>
      </c>
      <c r="CZ153" s="304">
        <f>IFERROR(VLOOKUP($AN153,装备!$B:$Q,9,0),0)</f>
        <v>0</v>
      </c>
      <c r="DA153" s="304">
        <f>IFERROR(VLOOKUP($AN153,装备!$B:$Q,10,0),0)</f>
        <v>0</v>
      </c>
      <c r="DB153" s="304">
        <f>IFERROR(VLOOKUP($AN153,装备!$B:$Q,11,0),0)</f>
        <v>0</v>
      </c>
      <c r="DC153" s="304" t="str">
        <f>IFERROR(VLOOKUP($AN153,装备!$B:$Q,12,0),0)</f>
        <v>无</v>
      </c>
      <c r="DD153" s="304">
        <f>IFERROR(VLOOKUP($AN153,装备!$B:$Q,13,0),0)</f>
        <v>0</v>
      </c>
      <c r="DE153" s="304">
        <f>IFERROR(VLOOKUP($AN153,装备!$B:$Q,14,0),0)</f>
        <v>0</v>
      </c>
      <c r="DF153" s="304">
        <f>IFERROR(VLOOKUP($AN153,装备!$B:$Q,16,0),0)</f>
        <v>2</v>
      </c>
      <c r="DG153" s="304">
        <f>IFERROR(VLOOKUP($AN153,装备!$B:$Q,5,0),0)</f>
        <v>0</v>
      </c>
      <c r="DH153" s="304">
        <f>IFERROR(VLOOKUP(AO153,装备!$B:$C,2,0),0)</f>
        <v>0</v>
      </c>
      <c r="DI153" s="304">
        <f>IFERROR(VLOOKUP($AO153,装备!$B:$Q,5,0),0)</f>
        <v>0</v>
      </c>
      <c r="DJ153" s="304">
        <f>IFERROR(VLOOKUP($AO153,装备!$B:$Q,6,0),0)</f>
        <v>0</v>
      </c>
      <c r="DK153" s="304">
        <f>IFERROR(VLOOKUP($AO153,装备!$B:$Q,7,0),0)</f>
        <v>0</v>
      </c>
      <c r="DL153" s="304">
        <f>IFERROR(VLOOKUP($AO153,装备!$B:$Q,8,0),0)</f>
        <v>0</v>
      </c>
      <c r="DM153" s="304">
        <f>IFERROR(VLOOKUP($AO153,装备!$B:$Q,9,0),0)</f>
        <v>0</v>
      </c>
      <c r="DN153" s="304">
        <f>IFERROR(VLOOKUP($AO153,装备!$B:$Q,10,0),0)</f>
        <v>0</v>
      </c>
      <c r="DO153" s="304">
        <f>IFERROR(VLOOKUP($AO153,装备!$B:$Q,11,0),0)</f>
        <v>0</v>
      </c>
      <c r="DP153" s="304">
        <f>IFERROR(VLOOKUP($AO153,装备!$B:$Q,12,0),0)</f>
        <v>0</v>
      </c>
      <c r="DQ153" s="304">
        <f>IFERROR(VLOOKUP($AO153,装备!$B:$Q,13,0),0)</f>
        <v>0</v>
      </c>
      <c r="DR153" s="304">
        <f>IFERROR(VLOOKUP($AO153,装备!$B:$Q,14,0),0)</f>
        <v>0</v>
      </c>
      <c r="DS153" s="304">
        <f>IFERROR(VLOOKUP($AO153,装备!$B:$Q,16,0),0)</f>
        <v>0</v>
      </c>
      <c r="DT153" s="304">
        <f>IFERROR(VLOOKUP($AO153,装备!$B:$Q,5,0),0)</f>
        <v>0</v>
      </c>
    </row>
    <row r="154" spans="1:124" ht="40.5">
      <c r="A154" s="301">
        <f>改造舰娘!$A150</f>
        <v>11022513</v>
      </c>
      <c r="B154" s="354" t="s">
        <v>571</v>
      </c>
      <c r="C154" s="323"/>
      <c r="D154" s="323">
        <f t="shared" si="2"/>
        <v>110</v>
      </c>
      <c r="E154" s="303">
        <f>改造舰娘!$C150</f>
        <v>5</v>
      </c>
      <c r="F154" s="304" t="str">
        <f>改造舰娘!$D150</f>
        <v>航母</v>
      </c>
      <c r="G154" s="304" t="str">
        <f>改造舰娘!$E150</f>
        <v>大型</v>
      </c>
      <c r="H154" s="304" t="str">
        <f>改造舰娘!$F150</f>
        <v>主力舰</v>
      </c>
      <c r="I154" s="452">
        <f>改造舰娘!$AR150</f>
        <v>4</v>
      </c>
      <c r="J154" s="304" t="str">
        <f>改造舰娘!$G150</f>
        <v>美国</v>
      </c>
      <c r="K154" s="312">
        <f>改造舰娘!$H150+(BV154+CI154+CV154+DI154)*$C$2</f>
        <v>56</v>
      </c>
      <c r="L154" s="304">
        <f>改造舰娘!$I150</f>
        <v>0</v>
      </c>
      <c r="M154" s="304">
        <f>改造舰娘!$J150</f>
        <v>3</v>
      </c>
      <c r="N154" s="518">
        <f>改造舰娘!$K150</f>
        <v>4</v>
      </c>
      <c r="O154" s="304">
        <f>改造舰娘!$L150+((CE154+CR154+DE154+DR154)*$C$2)</f>
        <v>10</v>
      </c>
      <c r="P154" s="304" t="str">
        <f>IF($C$2=1,(IF(ISERROR(FIND("超长",改造舰娘!$M150&amp;CC154&amp;CP154&amp;DC154&amp;DP154,1)),IF(ISERROR(FIND("长",改造舰娘!$M150&amp;CC154&amp;CP154&amp;DC154&amp;DP154,1)),IF(ISERROR(FIND("中",改造舰娘!$M150&amp;CC154&amp;CP154&amp;DC154&amp;DP154,1)),IF(ISERROR(FIND("短",改造舰娘!$M150&amp;CC154&amp;CP154&amp;DC154&amp;DP154,1)),IF(ISERROR(FIND("无",改造舰娘!$M150&amp;CC154&amp;CP154&amp;DC154&amp;DP154,1)),0,"无"),"短"),"中"),"长"),"超长")),改造舰娘!$M150)</f>
        <v>短</v>
      </c>
      <c r="Q154" s="303">
        <f>改造舰娘!$N150</f>
        <v>29.5</v>
      </c>
      <c r="R154" s="304">
        <f>(改造舰娘!$P150)+(改造舰娘!$Q150)*$C$3+((BW154+CJ154+CW154+DJ154)*$C$2)</f>
        <v>40</v>
      </c>
      <c r="S154" s="304">
        <f>(改造舰娘!$R150)+(改造舰娘!$S150)*$C$3+((BY154+CL154+CY154+DL154)*$C$2)</f>
        <v>0</v>
      </c>
      <c r="T154" s="304">
        <f>(改造舰娘!$T150)+(改造舰娘!$U150)*$C$3+((BX154+CK154+CX154+DK154)*$C$2)</f>
        <v>62</v>
      </c>
      <c r="U154" s="304">
        <f>(改造舰娘!$V150)+(改造舰娘!$W150)*$C$3+((CG154+CT154+DG154+DT154)*$C$2)</f>
        <v>82</v>
      </c>
      <c r="V154" s="305">
        <f>INT((((改造舰娘!$Y150)-(改造舰娘!$X150))*(((IF(D154=0,C154,D154))-1)/99))+改造舰娘!$X150)+((CB154+CO154+DB154+DO154)*$C$2)</f>
        <v>101</v>
      </c>
      <c r="W154" s="304">
        <f>INT((((改造舰娘!$AA150)-(改造舰娘!$Z150))*(((IF(D154=0,C154,D154))-1)/99))+改造舰娘!$Z150)+((CD154+CQ154+DD154+DQ154)*$C$2)</f>
        <v>57</v>
      </c>
      <c r="X154" s="304">
        <f>INT((((改造舰娘!$AC150)-(改造舰娘!$AB150))*(((IF(D154=0,C154,D154))-1)/99))+改造舰娘!$AB150)+((CA154+CN154+DA154+DN154)*$C$2)</f>
        <v>67</v>
      </c>
      <c r="Y154" s="303">
        <f>INT((((改造舰娘!$AE150)-(改造舰娘!$AD150))*(((IF(D154=0,C154,D154))-1)/99))+改造舰娘!$AD150)+((BZ154+CM154+CZ154+DM154)*$C$2)</f>
        <v>0</v>
      </c>
      <c r="Z154" s="474">
        <f>IF(改造舰娘!$AF150=0,"",改造舰娘!$AF150)</f>
        <v>20</v>
      </c>
      <c r="AA154" s="304">
        <f>IF(改造舰娘!$AG150="","",改造舰娘!$AG150)</f>
        <v>17</v>
      </c>
      <c r="AB154" s="304">
        <f>IF(改造舰娘!$AH150="","",改造舰娘!$AH150)</f>
        <v>30</v>
      </c>
      <c r="AC154" s="304">
        <f>IF(改造舰娘!$AI150="","",改造舰娘!$AI150)</f>
        <v>15</v>
      </c>
      <c r="AD154" s="304">
        <f>IF(改造舰娘!$AJ150="","",改造舰娘!$AJ150)</f>
        <v>82</v>
      </c>
      <c r="AE154" s="305">
        <f>IF(改造舰娘!$AK150="","",改造舰娘!$AK150)</f>
        <v>0</v>
      </c>
      <c r="AF154" s="304" t="str">
        <f>IF(改造舰娘!$AL150="","",改造舰娘!$AL150)</f>
        <v/>
      </c>
      <c r="AG154" s="304" t="str">
        <f>IF(改造舰娘!$AM150="","",改造舰娘!$AM150)</f>
        <v/>
      </c>
      <c r="AH154" s="304" t="str">
        <f>IF(改造舰娘!$AN150="","",改造舰娘!$AN150)</f>
        <v/>
      </c>
      <c r="AI154" s="304" t="str">
        <f>IF(改造舰娘!$AO150="","",改造舰娘!$AO150)</f>
        <v/>
      </c>
      <c r="AJ154" s="304" t="str">
        <f>IF(改造舰娘!$AP150="","",改造舰娘!$AP150)</f>
        <v/>
      </c>
      <c r="AK154" s="303" t="str">
        <f>IF(改造舰娘!$AQ150="","",改造舰娘!$AQ150)</f>
        <v/>
      </c>
      <c r="AL154" s="306" t="str">
        <f>IF(改造舰娘!$AS150="","",改造舰娘!$AS150)</f>
        <v>F8F熊猫</v>
      </c>
      <c r="AM154" s="306" t="str">
        <f>IF(改造舰娘!$AT150="","",改造舰娘!$AT150)</f>
        <v>TBF复仇者</v>
      </c>
      <c r="AN154" s="306" t="str">
        <f>IF(改造舰娘!$AU150="","",改造舰娘!$AU150)</f>
        <v/>
      </c>
      <c r="AO154" s="306" t="str">
        <f>IF(改造舰娘!$AV150="","",改造舰娘!$AV150)</f>
        <v/>
      </c>
      <c r="AP154" s="307" t="str">
        <f>IF(改造舰娘!$AW150="","",改造舰娘!$AW150)</f>
        <v>狂蜂(3级)：炮击战中，自身在受到伤害后对敌人发动反击，必然命中，伤害为普通攻击的100%。（每场战斗限1次，大破无法发动）</v>
      </c>
      <c r="AQ154" s="308" t="str">
        <f>IF(改造舰娘!$AX150="","",改造舰娘!$AX150)</f>
        <v/>
      </c>
      <c r="AR154" s="304">
        <f>IF(改造舰娘!$AY150="","",改造舰娘!$AY150)</f>
        <v>55</v>
      </c>
      <c r="AS154" s="304">
        <f>IF(改造舰娘!$AZ150="","",改造舰娘!$AZ150)</f>
        <v>60</v>
      </c>
      <c r="AT154" s="304">
        <f>IF(改造舰娘!$BA150="","",改造舰娘!$BA150)</f>
        <v>2.08</v>
      </c>
      <c r="AU154" s="304">
        <f>IF(改造舰娘!$BB150="","",改造舰娘!$BB150)</f>
        <v>3.9</v>
      </c>
      <c r="AV154" s="305">
        <f>IF((改造舰娘!$BG150+改造舰娘!$BK150*$C$4)=0,"",(改造舰娘!$BG150+改造舰娘!$BK150*$C$4))</f>
        <v>33</v>
      </c>
      <c r="AW154" s="304">
        <f>IF((改造舰娘!$BH150+改造舰娘!$BL150*$C$4)=0,"",(改造舰娘!$BH150+改造舰娘!$BL150*$C$4))</f>
        <v>46</v>
      </c>
      <c r="AX154" s="304">
        <f>IF((改造舰娘!$BI150+改造舰娘!$BM150*$C$4)=0,"",(改造舰娘!$BI150+改造舰娘!$BM150*$C$4))</f>
        <v>61</v>
      </c>
      <c r="AY154" s="303">
        <f>IF((改造舰娘!$BJ150+改造舰娘!$BN150*$C$4)=0,"",(改造舰娘!$BJ150+改造舰娘!$BN150*$C$4))</f>
        <v>53</v>
      </c>
      <c r="AZ154" s="500">
        <f>IF(改造舰娘!BC150="","",改造舰娘!BC150)</f>
        <v>0</v>
      </c>
      <c r="BA154" s="500">
        <f>IF(改造舰娘!BD150="","",改造舰娘!BD150)</f>
        <v>0</v>
      </c>
      <c r="BB154" s="500">
        <f>IF(改造舰娘!BE150="","",改造舰娘!BE150)</f>
        <v>16</v>
      </c>
      <c r="BC154" s="498">
        <f>IF(改造舰娘!BF150="","",改造舰娘!BF150)</f>
        <v>74</v>
      </c>
      <c r="BD154" s="125" t="s">
        <v>2264</v>
      </c>
      <c r="BE154" s="339" t="b">
        <f>IF(改造舰娘!$BP150="","")</f>
        <v>0</v>
      </c>
      <c r="BF154" s="306" t="b">
        <f>IF(改造舰娘!$BQ150="","")</f>
        <v>0</v>
      </c>
      <c r="BG154" s="329" t="str">
        <f>IF(改造舰娘!$BR150="","")</f>
        <v/>
      </c>
      <c r="BH154" s="340" t="str">
        <f>IF(改造舰娘!$BS150="","")</f>
        <v/>
      </c>
      <c r="BU154" s="304">
        <f>IFERROR(VLOOKUP(AL154,装备!$B:$C,2,0),0)</f>
        <v>6</v>
      </c>
      <c r="BV154" s="304">
        <f>IFERROR(VLOOKUP($AL154,装备!$B:$Q,5,0),0)</f>
        <v>0</v>
      </c>
      <c r="BW154" s="304">
        <f>IFERROR(VLOOKUP($AL154,装备!$B:$Q,6,0),0)</f>
        <v>0</v>
      </c>
      <c r="BX154" s="304">
        <f>IFERROR(VLOOKUP($AL154,装备!$B:$Q,7,0),0)</f>
        <v>0</v>
      </c>
      <c r="BY154" s="304">
        <f>IFERROR(VLOOKUP($AL154,装备!$B:$Q,8,0),0)</f>
        <v>0</v>
      </c>
      <c r="BZ154" s="304">
        <f>IFERROR(VLOOKUP($AL154,装备!$B:$Q,9,0),0)</f>
        <v>0</v>
      </c>
      <c r="CA154" s="304">
        <f>IFERROR(VLOOKUP($AL154,装备!$B:$Q,10,0),0)</f>
        <v>0</v>
      </c>
      <c r="CB154" s="304">
        <f>IFERROR(VLOOKUP($AL154,装备!$B:$Q,11,0),0)</f>
        <v>0</v>
      </c>
      <c r="CC154" s="304" t="str">
        <f>IFERROR(VLOOKUP($AL154,装备!$B:$Q,12,0),0)</f>
        <v>无</v>
      </c>
      <c r="CD154" s="304">
        <f>IFERROR(VLOOKUP($AL154,装备!$B:$Q,13,0),0)</f>
        <v>0</v>
      </c>
      <c r="CE154" s="304">
        <f>IFERROR(VLOOKUP($AL154,装备!$B:$Q,14,0),0)</f>
        <v>0</v>
      </c>
      <c r="CF154" s="304">
        <f>IFERROR(VLOOKUP($AL154,装备!$B:$Q,16,0),0)</f>
        <v>11</v>
      </c>
      <c r="CG154" s="304">
        <f>IFERROR(VLOOKUP($AL154,装备!$B:$Q,5,0),0)</f>
        <v>0</v>
      </c>
      <c r="CH154" s="304">
        <f>IFERROR(VLOOKUP(AM154,装备!$B:$C,2,0),0)</f>
        <v>4</v>
      </c>
      <c r="CI154" s="304">
        <f>IFERROR(VLOOKUP($AM154,装备!$B:$Q,5,0),0)</f>
        <v>0</v>
      </c>
      <c r="CJ154" s="304">
        <f>IFERROR(VLOOKUP($AM154,装备!$B:$Q,6,0),0)</f>
        <v>0</v>
      </c>
      <c r="CK154" s="304">
        <f>IFERROR(VLOOKUP($AM154,装备!$B:$Q,7,0),0)</f>
        <v>0</v>
      </c>
      <c r="CL154" s="304">
        <f>IFERROR(VLOOKUP($AM154,装备!$B:$Q,8,0),0)</f>
        <v>7</v>
      </c>
      <c r="CM154" s="304">
        <f>IFERROR(VLOOKUP($AM154,装备!$B:$Q,9,0),0)</f>
        <v>5</v>
      </c>
      <c r="CN154" s="304">
        <f>IFERROR(VLOOKUP($AM154,装备!$B:$Q,10,0),0)</f>
        <v>0</v>
      </c>
      <c r="CO154" s="304">
        <f>IFERROR(VLOOKUP($AM154,装备!$B:$Q,11,0),0)</f>
        <v>0</v>
      </c>
      <c r="CP154" s="304" t="str">
        <f>IFERROR(VLOOKUP($AM154,装备!$B:$Q,12,0),0)</f>
        <v>无</v>
      </c>
      <c r="CQ154" s="304">
        <f>IFERROR(VLOOKUP($AM154,装备!$B:$Q,13,0),0)</f>
        <v>0</v>
      </c>
      <c r="CR154" s="304">
        <f>IFERROR(VLOOKUP($AM154,装备!$B:$Q,14,0),0)</f>
        <v>0</v>
      </c>
      <c r="CS154" s="304">
        <f>IFERROR(VLOOKUP($AM154,装备!$B:$Q,16,0),0)</f>
        <v>1</v>
      </c>
      <c r="CT154" s="304">
        <f>IFERROR(VLOOKUP($AM154,装备!$B:$Q,5,0),0)</f>
        <v>0</v>
      </c>
      <c r="CU154" s="304">
        <f>IFERROR(VLOOKUP(AN154,装备!$B:$C,2,0),0)</f>
        <v>0</v>
      </c>
      <c r="CV154" s="304">
        <f>IFERROR(VLOOKUP($AN154,装备!$B:$Q,5,0),0)</f>
        <v>0</v>
      </c>
      <c r="CW154" s="304">
        <f>IFERROR(VLOOKUP($AN154,装备!$B:$Q,6,0),0)</f>
        <v>0</v>
      </c>
      <c r="CX154" s="304">
        <f>IFERROR(VLOOKUP($AN154,装备!$B:$Q,7,0),0)</f>
        <v>0</v>
      </c>
      <c r="CY154" s="304">
        <f>IFERROR(VLOOKUP($AN154,装备!$B:$Q,8,0),0)</f>
        <v>0</v>
      </c>
      <c r="CZ154" s="304">
        <f>IFERROR(VLOOKUP($AN154,装备!$B:$Q,9,0),0)</f>
        <v>0</v>
      </c>
      <c r="DA154" s="304">
        <f>IFERROR(VLOOKUP($AN154,装备!$B:$Q,10,0),0)</f>
        <v>0</v>
      </c>
      <c r="DB154" s="304">
        <f>IFERROR(VLOOKUP($AN154,装备!$B:$Q,11,0),0)</f>
        <v>0</v>
      </c>
      <c r="DC154" s="304">
        <f>IFERROR(VLOOKUP($AN154,装备!$B:$Q,12,0),0)</f>
        <v>0</v>
      </c>
      <c r="DD154" s="304">
        <f>IFERROR(VLOOKUP($AN154,装备!$B:$Q,13,0),0)</f>
        <v>0</v>
      </c>
      <c r="DE154" s="304">
        <f>IFERROR(VLOOKUP($AN154,装备!$B:$Q,14,0),0)</f>
        <v>0</v>
      </c>
      <c r="DF154" s="304">
        <f>IFERROR(VLOOKUP($AN154,装备!$B:$Q,16,0),0)</f>
        <v>0</v>
      </c>
      <c r="DG154" s="304">
        <f>IFERROR(VLOOKUP($AN154,装备!$B:$Q,5,0),0)</f>
        <v>0</v>
      </c>
      <c r="DH154" s="304">
        <f>IFERROR(VLOOKUP(AO154,装备!$B:$C,2,0),0)</f>
        <v>0</v>
      </c>
      <c r="DI154" s="304">
        <f>IFERROR(VLOOKUP($AO154,装备!$B:$Q,5,0),0)</f>
        <v>0</v>
      </c>
      <c r="DJ154" s="304">
        <f>IFERROR(VLOOKUP($AO154,装备!$B:$Q,6,0),0)</f>
        <v>0</v>
      </c>
      <c r="DK154" s="304">
        <f>IFERROR(VLOOKUP($AO154,装备!$B:$Q,7,0),0)</f>
        <v>0</v>
      </c>
      <c r="DL154" s="304">
        <f>IFERROR(VLOOKUP($AO154,装备!$B:$Q,8,0),0)</f>
        <v>0</v>
      </c>
      <c r="DM154" s="304">
        <f>IFERROR(VLOOKUP($AO154,装备!$B:$Q,9,0),0)</f>
        <v>0</v>
      </c>
      <c r="DN154" s="304">
        <f>IFERROR(VLOOKUP($AO154,装备!$B:$Q,10,0),0)</f>
        <v>0</v>
      </c>
      <c r="DO154" s="304">
        <f>IFERROR(VLOOKUP($AO154,装备!$B:$Q,11,0),0)</f>
        <v>0</v>
      </c>
      <c r="DP154" s="304">
        <f>IFERROR(VLOOKUP($AO154,装备!$B:$Q,12,0),0)</f>
        <v>0</v>
      </c>
      <c r="DQ154" s="304">
        <f>IFERROR(VLOOKUP($AO154,装备!$B:$Q,13,0),0)</f>
        <v>0</v>
      </c>
      <c r="DR154" s="304">
        <f>IFERROR(VLOOKUP($AO154,装备!$B:$Q,14,0),0)</f>
        <v>0</v>
      </c>
      <c r="DS154" s="304">
        <f>IFERROR(VLOOKUP($AO154,装备!$B:$Q,16,0),0)</f>
        <v>0</v>
      </c>
      <c r="DT154" s="304">
        <f>IFERROR(VLOOKUP($AO154,装备!$B:$Q,5,0),0)</f>
        <v>0</v>
      </c>
    </row>
    <row r="155" spans="1:124">
      <c r="A155" s="301">
        <f>改造舰娘!$A151</f>
        <v>11022712</v>
      </c>
      <c r="B155" s="354" t="s">
        <v>174</v>
      </c>
      <c r="C155" s="323"/>
      <c r="D155" s="323">
        <f t="shared" si="2"/>
        <v>110</v>
      </c>
      <c r="E155" s="303">
        <f>改造舰娘!$C151</f>
        <v>4</v>
      </c>
      <c r="F155" s="304" t="str">
        <f>改造舰娘!$D151</f>
        <v>轻母</v>
      </c>
      <c r="G155" s="304" t="str">
        <f>改造舰娘!$E151</f>
        <v>中型</v>
      </c>
      <c r="H155" s="304" t="str">
        <f>改造舰娘!$F151</f>
        <v>护卫舰（特殊）</v>
      </c>
      <c r="I155" s="452">
        <f>改造舰娘!$AR151</f>
        <v>3</v>
      </c>
      <c r="J155" s="304" t="str">
        <f>改造舰娘!$G151</f>
        <v>日本</v>
      </c>
      <c r="K155" s="312">
        <f>改造舰娘!$H151+(BV155+CI155+CV155+DI155)*$C$2</f>
        <v>70</v>
      </c>
      <c r="L155" s="304">
        <f>改造舰娘!$I151</f>
        <v>2</v>
      </c>
      <c r="M155" s="304">
        <f>改造舰娘!$J151</f>
        <v>3</v>
      </c>
      <c r="N155" s="518">
        <f>改造舰娘!$K151</f>
        <v>4</v>
      </c>
      <c r="O155" s="304">
        <f>改造舰娘!$L151+((CE155+CR155+DE155+DR155)*$C$2)</f>
        <v>9</v>
      </c>
      <c r="P155" s="304" t="str">
        <f>IF($C$2=1,(IF(ISERROR(FIND("超长",改造舰娘!$M151&amp;CC155&amp;CP155&amp;DC155&amp;DP155,1)),IF(ISERROR(FIND("长",改造舰娘!$M151&amp;CC155&amp;CP155&amp;DC155&amp;DP155,1)),IF(ISERROR(FIND("中",改造舰娘!$M151&amp;CC155&amp;CP155&amp;DC155&amp;DP155,1)),IF(ISERROR(FIND("短",改造舰娘!$M151&amp;CC155&amp;CP155&amp;DC155&amp;DP155,1)),IF(ISERROR(FIND("无",改造舰娘!$M151&amp;CC155&amp;CP155&amp;DC155&amp;DP155,1)),0,"无"),"短"),"中"),"长"),"超长")),改造舰娘!$M151)</f>
        <v>短</v>
      </c>
      <c r="Q155" s="303">
        <f>改造舰娘!$N151</f>
        <v>25.5</v>
      </c>
      <c r="R155" s="304">
        <f>(改造舰娘!$P151)+(改造舰娘!$Q151)*$C$3+((BW155+CJ155+CW155+DJ155)*$C$2)</f>
        <v>30</v>
      </c>
      <c r="S155" s="304">
        <f>(改造舰娘!$R151)+(改造舰娘!$S151)*$C$3+((BY155+CL155+CY155+DL155)*$C$2)</f>
        <v>0</v>
      </c>
      <c r="T155" s="304">
        <f>(改造舰娘!$T151)+(改造舰娘!$U151)*$C$3+((BX155+CK155+CX155+DK155)*$C$2)</f>
        <v>45</v>
      </c>
      <c r="U155" s="304">
        <f>(改造舰娘!$V151)+(改造舰娘!$W151)*$C$3+((CG155+CT155+DG155+DT155)*$C$2)</f>
        <v>63</v>
      </c>
      <c r="V155" s="305">
        <f>INT((((改造舰娘!$Y151)-(改造舰娘!$X151))*(((IF(D155=0,C155,D155))-1)/99))+改造舰娘!$X151)+((CB155+CO155+DB155+DO155)*$C$2)</f>
        <v>95</v>
      </c>
      <c r="W155" s="304">
        <f>INT((((改造舰娘!$AA151)-(改造舰娘!$Z151))*(((IF(D155=0,C155,D155))-1)/99))+改造舰娘!$Z151)+((CD155+CQ155+DD155+DQ155)*$C$2)</f>
        <v>51</v>
      </c>
      <c r="X155" s="304">
        <f>INT((((改造舰娘!$AC151)-(改造舰娘!$AB151))*(((IF(D155=0,C155,D155))-1)/99))+改造舰娘!$AB151)+((CA155+CN155+DA155+DN155)*$C$2)</f>
        <v>65</v>
      </c>
      <c r="Y155" s="303">
        <f>INT((((改造舰娘!$AE151)-(改造舰娘!$AD151))*(((IF(D155=0,C155,D155))-1)/99))+改造舰娘!$AD151)+((BZ155+CM155+CZ155+DM155)*$C$2)</f>
        <v>0</v>
      </c>
      <c r="Z155" s="474">
        <f>IF(改造舰娘!$AF151=0,"",改造舰娘!$AF151)</f>
        <v>15</v>
      </c>
      <c r="AA155" s="304">
        <f>IF(改造舰娘!$AG151="","",改造舰娘!$AG151)</f>
        <v>20</v>
      </c>
      <c r="AB155" s="304">
        <f>IF(改造舰娘!$AH151="","",改造舰娘!$AH151)</f>
        <v>20</v>
      </c>
      <c r="AC155" s="304">
        <f>IF(改造舰娘!$AI151="","",改造舰娘!$AI151)</f>
        <v>0</v>
      </c>
      <c r="AD155" s="304">
        <f>IF(改造舰娘!$AJ151="","",改造舰娘!$AJ151)</f>
        <v>55</v>
      </c>
      <c r="AE155" s="305">
        <f>IF(改造舰娘!$AK151="","",改造舰娘!$AK151)</f>
        <v>0</v>
      </c>
      <c r="AF155" s="304" t="str">
        <f>IF(改造舰娘!$AL151="","",改造舰娘!$AL151)</f>
        <v/>
      </c>
      <c r="AG155" s="304" t="str">
        <f>IF(改造舰娘!$AM151="","",改造舰娘!$AM151)</f>
        <v/>
      </c>
      <c r="AH155" s="304" t="str">
        <f>IF(改造舰娘!$AN151="","",改造舰娘!$AN151)</f>
        <v/>
      </c>
      <c r="AI155" s="304" t="str">
        <f>IF(改造舰娘!$AO151="","",改造舰娘!$AO151)</f>
        <v/>
      </c>
      <c r="AJ155" s="304" t="str">
        <f>IF(改造舰娘!$AP151="","",改造舰娘!$AP151)</f>
        <v/>
      </c>
      <c r="AK155" s="303" t="str">
        <f>IF(改造舰娘!$AQ151="","",改造舰娘!$AQ151)</f>
        <v/>
      </c>
      <c r="AL155" s="306" t="str">
        <f>IF(改造舰娘!$AS151="","",改造舰娘!$AS151)</f>
        <v>流星</v>
      </c>
      <c r="AM155" s="306" t="str">
        <f>IF(改造舰娘!$AT151="","",改造舰娘!$AT151)</f>
        <v>零战62型</v>
      </c>
      <c r="AN155" s="306" t="str">
        <f>IF(改造舰娘!$AU151="","",改造舰娘!$AU151)</f>
        <v/>
      </c>
      <c r="AO155" s="306" t="str">
        <f>IF(改造舰娘!$AV151="","",改造舰娘!$AV151)</f>
        <v/>
      </c>
      <c r="AP155" s="307" t="str">
        <f>IF(改造舰娘!$AW151="","",改造舰娘!$AW151)</f>
        <v>特设空母(3级)：炮击战阶段造成的最终伤害增加30%。</v>
      </c>
      <c r="AQ155" s="308" t="str">
        <f>IF(改造舰娘!$AX151="","",改造舰娘!$AX151)</f>
        <v/>
      </c>
      <c r="AR155" s="304">
        <f>IF(改造舰娘!$AY151="","",改造舰娘!$AY151)</f>
        <v>35</v>
      </c>
      <c r="AS155" s="304">
        <f>IF(改造舰娘!$AZ151="","",改造舰娘!$AZ151)</f>
        <v>35</v>
      </c>
      <c r="AT155" s="304">
        <f>IF(改造舰娘!$BA151="","",改造舰娘!$BA151)</f>
        <v>1.28</v>
      </c>
      <c r="AU155" s="304">
        <f>IF(改造舰娘!$BB151="","",改造舰娘!$BB151)</f>
        <v>2.4</v>
      </c>
      <c r="AV155" s="305">
        <f>IF((改造舰娘!$BG151+改造舰娘!$BK151*$C$4)=0,"",(改造舰娘!$BG151+改造舰娘!$BK151*$C$4))</f>
        <v>22</v>
      </c>
      <c r="AW155" s="304">
        <f>IF((改造舰娘!$BH151+改造舰娘!$BL151*$C$4)=0,"",(改造舰娘!$BH151+改造舰娘!$BL151*$C$4))</f>
        <v>38</v>
      </c>
      <c r="AX155" s="304">
        <f>IF((改造舰娘!$BI151+改造舰娘!$BM151*$C$4)=0,"",(改造舰娘!$BI151+改造舰娘!$BM151*$C$4))</f>
        <v>50</v>
      </c>
      <c r="AY155" s="303">
        <f>IF((改造舰娘!$BJ151+改造舰娘!$BN151*$C$4)=0,"",(改造舰娘!$BJ151+改造舰娘!$BN151*$C$4))</f>
        <v>33</v>
      </c>
      <c r="AZ155" s="500">
        <f>IF(改造舰娘!BC151="","",改造舰娘!BC151)</f>
        <v>0</v>
      </c>
      <c r="BA155" s="500">
        <f>IF(改造舰娘!BD151="","",改造舰娘!BD151)</f>
        <v>0</v>
      </c>
      <c r="BB155" s="500">
        <f>IF(改造舰娘!BE151="","",改造舰娘!BE151)</f>
        <v>13</v>
      </c>
      <c r="BC155" s="498">
        <f>IF(改造舰娘!BF151="","",改造舰娘!BF151)</f>
        <v>33</v>
      </c>
      <c r="BD155" s="125" t="s">
        <v>1578</v>
      </c>
      <c r="BE155" s="339" t="b">
        <f>IF(改造舰娘!$BP151="","")</f>
        <v>0</v>
      </c>
      <c r="BF155" s="306" t="b">
        <f>IF(改造舰娘!$BQ151="","")</f>
        <v>0</v>
      </c>
      <c r="BG155" s="329" t="str">
        <f>IF(改造舰娘!$BR151="","")</f>
        <v/>
      </c>
      <c r="BH155" s="340" t="str">
        <f>IF(改造舰娘!$BS151="","")</f>
        <v/>
      </c>
      <c r="BU155" s="304">
        <f>IFERROR(VLOOKUP(AL155,装备!$B:$C,2,0),0)</f>
        <v>5</v>
      </c>
      <c r="BV155" s="304">
        <f>IFERROR(VLOOKUP($AL155,装备!$B:$Q,5,0),0)</f>
        <v>0</v>
      </c>
      <c r="BW155" s="304">
        <f>IFERROR(VLOOKUP($AL155,装备!$B:$Q,6,0),0)</f>
        <v>0</v>
      </c>
      <c r="BX155" s="304">
        <f>IFERROR(VLOOKUP($AL155,装备!$B:$Q,7,0),0)</f>
        <v>0</v>
      </c>
      <c r="BY155" s="304">
        <f>IFERROR(VLOOKUP($AL155,装备!$B:$Q,8,0),0)</f>
        <v>11</v>
      </c>
      <c r="BZ155" s="304">
        <f>IFERROR(VLOOKUP($AL155,装备!$B:$Q,9,0),0)</f>
        <v>1</v>
      </c>
      <c r="CA155" s="304">
        <f>IFERROR(VLOOKUP($AL155,装备!$B:$Q,10,0),0)</f>
        <v>0</v>
      </c>
      <c r="CB155" s="304">
        <f>IFERROR(VLOOKUP($AL155,装备!$B:$Q,11,0),0)</f>
        <v>0</v>
      </c>
      <c r="CC155" s="304" t="str">
        <f>IFERROR(VLOOKUP($AL155,装备!$B:$Q,12,0),0)</f>
        <v>无</v>
      </c>
      <c r="CD155" s="304">
        <f>IFERROR(VLOOKUP($AL155,装备!$B:$Q,13,0),0)</f>
        <v>0</v>
      </c>
      <c r="CE155" s="304">
        <f>IFERROR(VLOOKUP($AL155,装备!$B:$Q,14,0),0)</f>
        <v>0</v>
      </c>
      <c r="CF155" s="304">
        <f>IFERROR(VLOOKUP($AL155,装备!$B:$Q,16,0),0)</f>
        <v>2</v>
      </c>
      <c r="CG155" s="304">
        <f>IFERROR(VLOOKUP($AL155,装备!$B:$Q,5,0),0)</f>
        <v>0</v>
      </c>
      <c r="CH155" s="304">
        <f>IFERROR(VLOOKUP(AM155,装备!$B:$C,2,0),0)</f>
        <v>4</v>
      </c>
      <c r="CI155" s="304">
        <f>IFERROR(VLOOKUP($AM155,装备!$B:$Q,5,0),0)</f>
        <v>0</v>
      </c>
      <c r="CJ155" s="304">
        <f>IFERROR(VLOOKUP($AM155,装备!$B:$Q,6,0),0)</f>
        <v>0</v>
      </c>
      <c r="CK155" s="304">
        <f>IFERROR(VLOOKUP($AM155,装备!$B:$Q,7,0),0)</f>
        <v>0</v>
      </c>
      <c r="CL155" s="304">
        <f>IFERROR(VLOOKUP($AM155,装备!$B:$Q,8,0),0)</f>
        <v>0</v>
      </c>
      <c r="CM155" s="304">
        <f>IFERROR(VLOOKUP($AM155,装备!$B:$Q,9,0),0)</f>
        <v>1</v>
      </c>
      <c r="CN155" s="304">
        <f>IFERROR(VLOOKUP($AM155,装备!$B:$Q,10,0),0)</f>
        <v>0</v>
      </c>
      <c r="CO155" s="304">
        <f>IFERROR(VLOOKUP($AM155,装备!$B:$Q,11,0),0)</f>
        <v>0</v>
      </c>
      <c r="CP155" s="304" t="str">
        <f>IFERROR(VLOOKUP($AM155,装备!$B:$Q,12,0),0)</f>
        <v>无</v>
      </c>
      <c r="CQ155" s="304">
        <f>IFERROR(VLOOKUP($AM155,装备!$B:$Q,13,0),0)</f>
        <v>0</v>
      </c>
      <c r="CR155" s="304">
        <f>IFERROR(VLOOKUP($AM155,装备!$B:$Q,14,0),0)</f>
        <v>0</v>
      </c>
      <c r="CS155" s="304">
        <f>IFERROR(VLOOKUP($AM155,装备!$B:$Q,16,0),0)</f>
        <v>5</v>
      </c>
      <c r="CT155" s="304">
        <f>IFERROR(VLOOKUP($AM155,装备!$B:$Q,5,0),0)</f>
        <v>0</v>
      </c>
      <c r="CU155" s="304">
        <f>IFERROR(VLOOKUP(AN155,装备!$B:$C,2,0),0)</f>
        <v>0</v>
      </c>
      <c r="CV155" s="304">
        <f>IFERROR(VLOOKUP($AN155,装备!$B:$Q,5,0),0)</f>
        <v>0</v>
      </c>
      <c r="CW155" s="304">
        <f>IFERROR(VLOOKUP($AN155,装备!$B:$Q,6,0),0)</f>
        <v>0</v>
      </c>
      <c r="CX155" s="304">
        <f>IFERROR(VLOOKUP($AN155,装备!$B:$Q,7,0),0)</f>
        <v>0</v>
      </c>
      <c r="CY155" s="304">
        <f>IFERROR(VLOOKUP($AN155,装备!$B:$Q,8,0),0)</f>
        <v>0</v>
      </c>
      <c r="CZ155" s="304">
        <f>IFERROR(VLOOKUP($AN155,装备!$B:$Q,9,0),0)</f>
        <v>0</v>
      </c>
      <c r="DA155" s="304">
        <f>IFERROR(VLOOKUP($AN155,装备!$B:$Q,10,0),0)</f>
        <v>0</v>
      </c>
      <c r="DB155" s="304">
        <f>IFERROR(VLOOKUP($AN155,装备!$B:$Q,11,0),0)</f>
        <v>0</v>
      </c>
      <c r="DC155" s="304">
        <f>IFERROR(VLOOKUP($AN155,装备!$B:$Q,12,0),0)</f>
        <v>0</v>
      </c>
      <c r="DD155" s="304">
        <f>IFERROR(VLOOKUP($AN155,装备!$B:$Q,13,0),0)</f>
        <v>0</v>
      </c>
      <c r="DE155" s="304">
        <f>IFERROR(VLOOKUP($AN155,装备!$B:$Q,14,0),0)</f>
        <v>0</v>
      </c>
      <c r="DF155" s="304">
        <f>IFERROR(VLOOKUP($AN155,装备!$B:$Q,16,0),0)</f>
        <v>0</v>
      </c>
      <c r="DG155" s="304">
        <f>IFERROR(VLOOKUP($AN155,装备!$B:$Q,5,0),0)</f>
        <v>0</v>
      </c>
      <c r="DH155" s="304">
        <f>IFERROR(VLOOKUP(AO155,装备!$B:$C,2,0),0)</f>
        <v>0</v>
      </c>
      <c r="DI155" s="304">
        <f>IFERROR(VLOOKUP($AO155,装备!$B:$Q,5,0),0)</f>
        <v>0</v>
      </c>
      <c r="DJ155" s="304">
        <f>IFERROR(VLOOKUP($AO155,装备!$B:$Q,6,0),0)</f>
        <v>0</v>
      </c>
      <c r="DK155" s="304">
        <f>IFERROR(VLOOKUP($AO155,装备!$B:$Q,7,0),0)</f>
        <v>0</v>
      </c>
      <c r="DL155" s="304">
        <f>IFERROR(VLOOKUP($AO155,装备!$B:$Q,8,0),0)</f>
        <v>0</v>
      </c>
      <c r="DM155" s="304">
        <f>IFERROR(VLOOKUP($AO155,装备!$B:$Q,9,0),0)</f>
        <v>0</v>
      </c>
      <c r="DN155" s="304">
        <f>IFERROR(VLOOKUP($AO155,装备!$B:$Q,10,0),0)</f>
        <v>0</v>
      </c>
      <c r="DO155" s="304">
        <f>IFERROR(VLOOKUP($AO155,装备!$B:$Q,11,0),0)</f>
        <v>0</v>
      </c>
      <c r="DP155" s="304">
        <f>IFERROR(VLOOKUP($AO155,装备!$B:$Q,12,0),0)</f>
        <v>0</v>
      </c>
      <c r="DQ155" s="304">
        <f>IFERROR(VLOOKUP($AO155,装备!$B:$Q,13,0),0)</f>
        <v>0</v>
      </c>
      <c r="DR155" s="304">
        <f>IFERROR(VLOOKUP($AO155,装备!$B:$Q,14,0),0)</f>
        <v>0</v>
      </c>
      <c r="DS155" s="304">
        <f>IFERROR(VLOOKUP($AO155,装备!$B:$Q,16,0),0)</f>
        <v>0</v>
      </c>
      <c r="DT155" s="304">
        <f>IFERROR(VLOOKUP($AO155,装备!$B:$Q,5,0),0)</f>
        <v>0</v>
      </c>
    </row>
    <row r="156" spans="1:124" ht="27">
      <c r="A156" s="301">
        <f>改造舰娘!$A152</f>
        <v>11022812</v>
      </c>
      <c r="B156" s="354" t="s">
        <v>175</v>
      </c>
      <c r="C156" s="323"/>
      <c r="D156" s="323">
        <f t="shared" si="2"/>
        <v>110</v>
      </c>
      <c r="E156" s="303">
        <f>改造舰娘!$C152</f>
        <v>4</v>
      </c>
      <c r="F156" s="304" t="str">
        <f>改造舰娘!$D152</f>
        <v>轻母</v>
      </c>
      <c r="G156" s="304" t="str">
        <f>改造舰娘!$E152</f>
        <v>中型</v>
      </c>
      <c r="H156" s="304" t="str">
        <f>改造舰娘!$F152</f>
        <v>护卫舰（特殊）</v>
      </c>
      <c r="I156" s="452">
        <f>改造舰娘!$AR152</f>
        <v>3</v>
      </c>
      <c r="J156" s="304" t="str">
        <f>改造舰娘!$G152</f>
        <v>日本</v>
      </c>
      <c r="K156" s="312">
        <f>改造舰娘!$H152+(BV156+CI156+CV156+DI156)*$C$2</f>
        <v>70</v>
      </c>
      <c r="L156" s="304">
        <f>改造舰娘!$I152</f>
        <v>2</v>
      </c>
      <c r="M156" s="304">
        <f>改造舰娘!$J152</f>
        <v>3</v>
      </c>
      <c r="N156" s="518">
        <f>改造舰娘!$K152</f>
        <v>3</v>
      </c>
      <c r="O156" s="304">
        <f>改造舰娘!$L152+((CE156+CR156+DE156+DR156)*$C$2)</f>
        <v>22</v>
      </c>
      <c r="P156" s="304" t="str">
        <f>IF($C$2=1,(IF(ISERROR(FIND("超长",改造舰娘!$M152&amp;CC156&amp;CP156&amp;DC156&amp;DP156,1)),IF(ISERROR(FIND("长",改造舰娘!$M152&amp;CC156&amp;CP156&amp;DC156&amp;DP156,1)),IF(ISERROR(FIND("中",改造舰娘!$M152&amp;CC156&amp;CP156&amp;DC156&amp;DP156,1)),IF(ISERROR(FIND("短",改造舰娘!$M152&amp;CC156&amp;CP156&amp;DC156&amp;DP156,1)),IF(ISERROR(FIND("无",改造舰娘!$M152&amp;CC156&amp;CP156&amp;DC156&amp;DP156,1)),0,"无"),"短"),"中"),"长"),"超长")),改造舰娘!$M152)</f>
        <v>短</v>
      </c>
      <c r="Q156" s="303">
        <f>改造舰娘!$N152</f>
        <v>25.5</v>
      </c>
      <c r="R156" s="304">
        <f>(改造舰娘!$P152)+(改造舰娘!$Q152)*$C$3+((BW156+CJ156+CW156+DJ156)*$C$2)</f>
        <v>30</v>
      </c>
      <c r="S156" s="304">
        <f>(改造舰娘!$R152)+(改造舰娘!$S152)*$C$3+((BY156+CL156+CY156+DL156)*$C$2)</f>
        <v>0</v>
      </c>
      <c r="T156" s="304">
        <f>(改造舰娘!$T152)+(改造舰娘!$U152)*$C$3+((BX156+CK156+CX156+DK156)*$C$2)</f>
        <v>47</v>
      </c>
      <c r="U156" s="304">
        <f>(改造舰娘!$V152)+(改造舰娘!$W152)*$C$3+((CG156+CT156+DG156+DT156)*$C$2)</f>
        <v>66</v>
      </c>
      <c r="V156" s="305">
        <f>INT((((改造舰娘!$Y152)-(改造舰娘!$X152))*(((IF(D156=0,C156,D156))-1)/99))+改造舰娘!$X152)+((CB156+CO156+DB156+DO156)*$C$2)</f>
        <v>95</v>
      </c>
      <c r="W156" s="304">
        <f>INT((((改造舰娘!$AA152)-(改造舰娘!$Z152))*(((IF(D156=0,C156,D156))-1)/99))+改造舰娘!$Z152)+((CD156+CQ156+DD156+DQ156)*$C$2)</f>
        <v>51</v>
      </c>
      <c r="X156" s="304">
        <f>INT((((改造舰娘!$AC152)-(改造舰娘!$AB152))*(((IF(D156=0,C156,D156))-1)/99))+改造舰娘!$AB152)+((CA156+CN156+DA156+DN156)*$C$2)</f>
        <v>65</v>
      </c>
      <c r="Y156" s="303">
        <f>INT((((改造舰娘!$AE152)-(改造舰娘!$AD152))*(((IF(D156=0,C156,D156))-1)/99))+改造舰娘!$AD152)+((BZ156+CM156+CZ156+DM156)*$C$2)</f>
        <v>0</v>
      </c>
      <c r="Z156" s="474">
        <f>IF(改造舰娘!$AF152=0,"",改造舰娘!$AF152)</f>
        <v>15</v>
      </c>
      <c r="AA156" s="304">
        <f>IF(改造舰娘!$AG152="","",改造舰娘!$AG152)</f>
        <v>20</v>
      </c>
      <c r="AB156" s="304">
        <f>IF(改造舰娘!$AH152="","",改造舰娘!$AH152)</f>
        <v>20</v>
      </c>
      <c r="AC156" s="304">
        <f>IF(改造舰娘!$AI152="","",改造舰娘!$AI152)</f>
        <v>0</v>
      </c>
      <c r="AD156" s="304">
        <f>IF(改造舰娘!$AJ152="","",改造舰娘!$AJ152)</f>
        <v>55</v>
      </c>
      <c r="AE156" s="305">
        <f>IF(改造舰娘!$AK152="","",改造舰娘!$AK152)</f>
        <v>0</v>
      </c>
      <c r="AF156" s="304" t="str">
        <f>IF(改造舰娘!$AL152="","",改造舰娘!$AL152)</f>
        <v/>
      </c>
      <c r="AG156" s="304" t="str">
        <f>IF(改造舰娘!$AM152="","",改造舰娘!$AM152)</f>
        <v/>
      </c>
      <c r="AH156" s="304" t="str">
        <f>IF(改造舰娘!$AN152="","",改造舰娘!$AN152)</f>
        <v/>
      </c>
      <c r="AI156" s="304" t="str">
        <f>IF(改造舰娘!$AO152="","",改造舰娘!$AO152)</f>
        <v/>
      </c>
      <c r="AJ156" s="304" t="str">
        <f>IF(改造舰娘!$AP152="","",改造舰娘!$AP152)</f>
        <v/>
      </c>
      <c r="AK156" s="303" t="str">
        <f>IF(改造舰娘!$AQ152="","",改造舰娘!$AQ152)</f>
        <v/>
      </c>
      <c r="AL156" s="306" t="str">
        <f>IF(改造舰娘!$AS152="","",改造舰娘!$AS152)</f>
        <v>流星</v>
      </c>
      <c r="AM156" s="306" t="str">
        <f>IF(改造舰娘!$AT152="","",改造舰娘!$AT152)</f>
        <v>零战62型</v>
      </c>
      <c r="AN156" s="306" t="str">
        <f>IF(改造舰娘!$AU152="","",改造舰娘!$AU152)</f>
        <v/>
      </c>
      <c r="AO156" s="306" t="str">
        <f>IF(改造舰娘!$AV152="","",改造舰娘!$AV152)</f>
        <v/>
      </c>
      <c r="AP156" s="307" t="str">
        <f>IF(改造舰娘!$AW152="","",改造舰娘!$AW152)</f>
        <v>见敌必战(3级)：对敌方航母，装甲航母，轻母造成的最终伤害增加25%。</v>
      </c>
      <c r="AQ156" s="308" t="str">
        <f>IF(改造舰娘!$AX152="","",改造舰娘!$AX152)</f>
        <v/>
      </c>
      <c r="AR156" s="304">
        <f>IF(改造舰娘!$AY152="","",改造舰娘!$AY152)</f>
        <v>35</v>
      </c>
      <c r="AS156" s="304">
        <f>IF(改造舰娘!$AZ152="","",改造舰娘!$AZ152)</f>
        <v>35</v>
      </c>
      <c r="AT156" s="304">
        <f>IF(改造舰娘!$BA152="","",改造舰娘!$BA152)</f>
        <v>1.28</v>
      </c>
      <c r="AU156" s="304">
        <f>IF(改造舰娘!$BB152="","",改造舰娘!$BB152)</f>
        <v>2.4</v>
      </c>
      <c r="AV156" s="305">
        <f>IF((改造舰娘!$BG152+改造舰娘!$BK152*$C$4)=0,"",(改造舰娘!$BG152+改造舰娘!$BK152*$C$4))</f>
        <v>22</v>
      </c>
      <c r="AW156" s="304">
        <f>IF((改造舰娘!$BH152+改造舰娘!$BL152*$C$4)=0,"",(改造舰娘!$BH152+改造舰娘!$BL152*$C$4))</f>
        <v>38</v>
      </c>
      <c r="AX156" s="304">
        <f>IF((改造舰娘!$BI152+改造舰娘!$BM152*$C$4)=0,"",(改造舰娘!$BI152+改造舰娘!$BM152*$C$4))</f>
        <v>50</v>
      </c>
      <c r="AY156" s="303">
        <f>IF((改造舰娘!$BJ152+改造舰娘!$BN152*$C$4)=0,"",(改造舰娘!$BJ152+改造舰娘!$BN152*$C$4))</f>
        <v>33</v>
      </c>
      <c r="AZ156" s="500">
        <f>IF(改造舰娘!BC152="","",改造舰娘!BC152)</f>
        <v>0</v>
      </c>
      <c r="BA156" s="500">
        <f>IF(改造舰娘!BD152="","",改造舰娘!BD152)</f>
        <v>0</v>
      </c>
      <c r="BB156" s="500">
        <f>IF(改造舰娘!BE152="","",改造舰娘!BE152)</f>
        <v>14</v>
      </c>
      <c r="BC156" s="498">
        <f>IF(改造舰娘!BF152="","",改造舰娘!BF152)</f>
        <v>36</v>
      </c>
      <c r="BD156" s="125" t="s">
        <v>1832</v>
      </c>
      <c r="BE156" s="339" t="b">
        <f>IF(改造舰娘!$BP152="","")</f>
        <v>0</v>
      </c>
      <c r="BF156" s="306" t="b">
        <f>IF(改造舰娘!$BQ152="","")</f>
        <v>0</v>
      </c>
      <c r="BG156" s="329" t="str">
        <f>IF(改造舰娘!$BR152="","")</f>
        <v/>
      </c>
      <c r="BH156" s="340" t="str">
        <f>IF(改造舰娘!$BS152="","")</f>
        <v/>
      </c>
      <c r="BU156" s="304">
        <f>IFERROR(VLOOKUP(AL156,装备!$B:$C,2,0),0)</f>
        <v>5</v>
      </c>
      <c r="BV156" s="304">
        <f>IFERROR(VLOOKUP($AL156,装备!$B:$Q,5,0),0)</f>
        <v>0</v>
      </c>
      <c r="BW156" s="304">
        <f>IFERROR(VLOOKUP($AL156,装备!$B:$Q,6,0),0)</f>
        <v>0</v>
      </c>
      <c r="BX156" s="304">
        <f>IFERROR(VLOOKUP($AL156,装备!$B:$Q,7,0),0)</f>
        <v>0</v>
      </c>
      <c r="BY156" s="304">
        <f>IFERROR(VLOOKUP($AL156,装备!$B:$Q,8,0),0)</f>
        <v>11</v>
      </c>
      <c r="BZ156" s="304">
        <f>IFERROR(VLOOKUP($AL156,装备!$B:$Q,9,0),0)</f>
        <v>1</v>
      </c>
      <c r="CA156" s="304">
        <f>IFERROR(VLOOKUP($AL156,装备!$B:$Q,10,0),0)</f>
        <v>0</v>
      </c>
      <c r="CB156" s="304">
        <f>IFERROR(VLOOKUP($AL156,装备!$B:$Q,11,0),0)</f>
        <v>0</v>
      </c>
      <c r="CC156" s="304" t="str">
        <f>IFERROR(VLOOKUP($AL156,装备!$B:$Q,12,0),0)</f>
        <v>无</v>
      </c>
      <c r="CD156" s="304">
        <f>IFERROR(VLOOKUP($AL156,装备!$B:$Q,13,0),0)</f>
        <v>0</v>
      </c>
      <c r="CE156" s="304">
        <f>IFERROR(VLOOKUP($AL156,装备!$B:$Q,14,0),0)</f>
        <v>0</v>
      </c>
      <c r="CF156" s="304">
        <f>IFERROR(VLOOKUP($AL156,装备!$B:$Q,16,0),0)</f>
        <v>2</v>
      </c>
      <c r="CG156" s="304">
        <f>IFERROR(VLOOKUP($AL156,装备!$B:$Q,5,0),0)</f>
        <v>0</v>
      </c>
      <c r="CH156" s="304">
        <f>IFERROR(VLOOKUP(AM156,装备!$B:$C,2,0),0)</f>
        <v>4</v>
      </c>
      <c r="CI156" s="304">
        <f>IFERROR(VLOOKUP($AM156,装备!$B:$Q,5,0),0)</f>
        <v>0</v>
      </c>
      <c r="CJ156" s="304">
        <f>IFERROR(VLOOKUP($AM156,装备!$B:$Q,6,0),0)</f>
        <v>0</v>
      </c>
      <c r="CK156" s="304">
        <f>IFERROR(VLOOKUP($AM156,装备!$B:$Q,7,0),0)</f>
        <v>0</v>
      </c>
      <c r="CL156" s="304">
        <f>IFERROR(VLOOKUP($AM156,装备!$B:$Q,8,0),0)</f>
        <v>0</v>
      </c>
      <c r="CM156" s="304">
        <f>IFERROR(VLOOKUP($AM156,装备!$B:$Q,9,0),0)</f>
        <v>1</v>
      </c>
      <c r="CN156" s="304">
        <f>IFERROR(VLOOKUP($AM156,装备!$B:$Q,10,0),0)</f>
        <v>0</v>
      </c>
      <c r="CO156" s="304">
        <f>IFERROR(VLOOKUP($AM156,装备!$B:$Q,11,0),0)</f>
        <v>0</v>
      </c>
      <c r="CP156" s="304" t="str">
        <f>IFERROR(VLOOKUP($AM156,装备!$B:$Q,12,0),0)</f>
        <v>无</v>
      </c>
      <c r="CQ156" s="304">
        <f>IFERROR(VLOOKUP($AM156,装备!$B:$Q,13,0),0)</f>
        <v>0</v>
      </c>
      <c r="CR156" s="304">
        <f>IFERROR(VLOOKUP($AM156,装备!$B:$Q,14,0),0)</f>
        <v>0</v>
      </c>
      <c r="CS156" s="304">
        <f>IFERROR(VLOOKUP($AM156,装备!$B:$Q,16,0),0)</f>
        <v>5</v>
      </c>
      <c r="CT156" s="304">
        <f>IFERROR(VLOOKUP($AM156,装备!$B:$Q,5,0),0)</f>
        <v>0</v>
      </c>
      <c r="CU156" s="304">
        <f>IFERROR(VLOOKUP(AN156,装备!$B:$C,2,0),0)</f>
        <v>0</v>
      </c>
      <c r="CV156" s="304">
        <f>IFERROR(VLOOKUP($AN156,装备!$B:$Q,5,0),0)</f>
        <v>0</v>
      </c>
      <c r="CW156" s="304">
        <f>IFERROR(VLOOKUP($AN156,装备!$B:$Q,6,0),0)</f>
        <v>0</v>
      </c>
      <c r="CX156" s="304">
        <f>IFERROR(VLOOKUP($AN156,装备!$B:$Q,7,0),0)</f>
        <v>0</v>
      </c>
      <c r="CY156" s="304">
        <f>IFERROR(VLOOKUP($AN156,装备!$B:$Q,8,0),0)</f>
        <v>0</v>
      </c>
      <c r="CZ156" s="304">
        <f>IFERROR(VLOOKUP($AN156,装备!$B:$Q,9,0),0)</f>
        <v>0</v>
      </c>
      <c r="DA156" s="304">
        <f>IFERROR(VLOOKUP($AN156,装备!$B:$Q,10,0),0)</f>
        <v>0</v>
      </c>
      <c r="DB156" s="304">
        <f>IFERROR(VLOOKUP($AN156,装备!$B:$Q,11,0),0)</f>
        <v>0</v>
      </c>
      <c r="DC156" s="304">
        <f>IFERROR(VLOOKUP($AN156,装备!$B:$Q,12,0),0)</f>
        <v>0</v>
      </c>
      <c r="DD156" s="304">
        <f>IFERROR(VLOOKUP($AN156,装备!$B:$Q,13,0),0)</f>
        <v>0</v>
      </c>
      <c r="DE156" s="304">
        <f>IFERROR(VLOOKUP($AN156,装备!$B:$Q,14,0),0)</f>
        <v>0</v>
      </c>
      <c r="DF156" s="304">
        <f>IFERROR(VLOOKUP($AN156,装备!$B:$Q,16,0),0)</f>
        <v>0</v>
      </c>
      <c r="DG156" s="304">
        <f>IFERROR(VLOOKUP($AN156,装备!$B:$Q,5,0),0)</f>
        <v>0</v>
      </c>
      <c r="DH156" s="304">
        <f>IFERROR(VLOOKUP(AO156,装备!$B:$C,2,0),0)</f>
        <v>0</v>
      </c>
      <c r="DI156" s="304">
        <f>IFERROR(VLOOKUP($AO156,装备!$B:$Q,5,0),0)</f>
        <v>0</v>
      </c>
      <c r="DJ156" s="304">
        <f>IFERROR(VLOOKUP($AO156,装备!$B:$Q,6,0),0)</f>
        <v>0</v>
      </c>
      <c r="DK156" s="304">
        <f>IFERROR(VLOOKUP($AO156,装备!$B:$Q,7,0),0)</f>
        <v>0</v>
      </c>
      <c r="DL156" s="304">
        <f>IFERROR(VLOOKUP($AO156,装备!$B:$Q,8,0),0)</f>
        <v>0</v>
      </c>
      <c r="DM156" s="304">
        <f>IFERROR(VLOOKUP($AO156,装备!$B:$Q,9,0),0)</f>
        <v>0</v>
      </c>
      <c r="DN156" s="304">
        <f>IFERROR(VLOOKUP($AO156,装备!$B:$Q,10,0),0)</f>
        <v>0</v>
      </c>
      <c r="DO156" s="304">
        <f>IFERROR(VLOOKUP($AO156,装备!$B:$Q,11,0),0)</f>
        <v>0</v>
      </c>
      <c r="DP156" s="304">
        <f>IFERROR(VLOOKUP($AO156,装备!$B:$Q,12,0),0)</f>
        <v>0</v>
      </c>
      <c r="DQ156" s="304">
        <f>IFERROR(VLOOKUP($AO156,装备!$B:$Q,13,0),0)</f>
        <v>0</v>
      </c>
      <c r="DR156" s="304">
        <f>IFERROR(VLOOKUP($AO156,装备!$B:$Q,14,0),0)</f>
        <v>0</v>
      </c>
      <c r="DS156" s="304">
        <f>IFERROR(VLOOKUP($AO156,装备!$B:$Q,16,0),0)</f>
        <v>0</v>
      </c>
      <c r="DT156" s="304">
        <f>IFERROR(VLOOKUP($AO156,装备!$B:$Q,5,0),0)</f>
        <v>0</v>
      </c>
    </row>
    <row r="157" spans="1:124" ht="27">
      <c r="A157" s="301">
        <f>改造舰娘!$A153</f>
        <v>11023312</v>
      </c>
      <c r="B157" s="354" t="s">
        <v>196</v>
      </c>
      <c r="C157" s="323"/>
      <c r="D157" s="323">
        <f t="shared" si="2"/>
        <v>110</v>
      </c>
      <c r="E157" s="303">
        <f>改造舰娘!$C153</f>
        <v>5</v>
      </c>
      <c r="F157" s="304" t="str">
        <f>改造舰娘!$D153</f>
        <v>航巡</v>
      </c>
      <c r="G157" s="304" t="str">
        <f>改造舰娘!$E153</f>
        <v>中型</v>
      </c>
      <c r="H157" s="304" t="str">
        <f>改造舰娘!$F153</f>
        <v>护卫舰</v>
      </c>
      <c r="I157" s="452">
        <f>改造舰娘!$AR153</f>
        <v>4</v>
      </c>
      <c r="J157" s="304" t="str">
        <f>改造舰娘!$G153</f>
        <v>日本</v>
      </c>
      <c r="K157" s="312">
        <f>改造舰娘!$H153+(BV157+CI157+CV157+DI157)*$C$2</f>
        <v>52</v>
      </c>
      <c r="L157" s="304">
        <f>改造舰娘!$I153</f>
        <v>0</v>
      </c>
      <c r="M157" s="304">
        <f>改造舰娘!$J153</f>
        <v>3</v>
      </c>
      <c r="N157" s="518">
        <f>改造舰娘!$K153</f>
        <v>4</v>
      </c>
      <c r="O157" s="304">
        <f>改造舰娘!$L153+((CE157+CR157+DE157+DR157)*$C$2)</f>
        <v>10</v>
      </c>
      <c r="P157" s="304" t="str">
        <f>IF($C$2=1,(IF(ISERROR(FIND("超长",改造舰娘!$M153&amp;CC157&amp;CP157&amp;DC157&amp;DP157,1)),IF(ISERROR(FIND("长",改造舰娘!$M153&amp;CC157&amp;CP157&amp;DC157&amp;DP157,1)),IF(ISERROR(FIND("中",改造舰娘!$M153&amp;CC157&amp;CP157&amp;DC157&amp;DP157,1)),IF(ISERROR(FIND("短",改造舰娘!$M153&amp;CC157&amp;CP157&amp;DC157&amp;DP157,1)),IF(ISERROR(FIND("无",改造舰娘!$M153&amp;CC157&amp;CP157&amp;DC157&amp;DP157,1)),0,"无"),"短"),"中"),"长"),"超长")),改造舰娘!$M153)</f>
        <v>中</v>
      </c>
      <c r="Q157" s="303">
        <f>改造舰娘!$N153</f>
        <v>35</v>
      </c>
      <c r="R157" s="304">
        <f>(改造舰娘!$P153)+(改造舰娘!$Q153)*$C$3+((BW157+CJ157+CW157+DJ157)*$C$2)</f>
        <v>63</v>
      </c>
      <c r="S157" s="304">
        <f>(改造舰娘!$R153)+(改造舰娘!$S153)*$C$3+((BY157+CL157+CY157+DL157)*$C$2)</f>
        <v>79</v>
      </c>
      <c r="T157" s="304">
        <f>(改造舰娘!$T153)+(改造舰娘!$U153)*$C$3+((BX157+CK157+CX157+DK157)*$C$2)</f>
        <v>52</v>
      </c>
      <c r="U157" s="304">
        <f>(改造舰娘!$V153)+(改造舰娘!$W153)*$C$3+((CG157+CT157+DG157+DT157)*$C$2)</f>
        <v>65</v>
      </c>
      <c r="V157" s="305">
        <f>INT((((改造舰娘!$Y153)-(改造舰娘!$X153))*(((IF(D157=0,C157,D157))-1)/99))+改造舰娘!$X153)+((CB157+CO157+DB157+DO157)*$C$2)</f>
        <v>100</v>
      </c>
      <c r="W157" s="304">
        <f>INT((((改造舰娘!$AA153)-(改造舰娘!$Z153))*(((IF(D157=0,C157,D157))-1)/99))+改造舰娘!$Z153)+((CD157+CQ157+DD157+DQ157)*$C$2)</f>
        <v>87</v>
      </c>
      <c r="X157" s="304">
        <f>INT((((改造舰娘!$AC153)-(改造舰娘!$AB153))*(((IF(D157=0,C157,D157))-1)/99))+改造舰娘!$AB153)+((CA157+CN157+DA157+DN157)*$C$2)</f>
        <v>51</v>
      </c>
      <c r="Y157" s="303">
        <f>INT((((改造舰娘!$AE153)-(改造舰娘!$AD153))*(((IF(D157=0,C157,D157))-1)/99))+改造舰娘!$AD153)+((BZ157+CM157+CZ157+DM157)*$C$2)</f>
        <v>52</v>
      </c>
      <c r="Z157" s="474" t="str">
        <f>IF(改造舰娘!$AF153=0,"",改造舰娘!$AF153)</f>
        <v/>
      </c>
      <c r="AA157" s="304">
        <f>IF(改造舰娘!$AG153="","",改造舰娘!$AG153)</f>
        <v>0</v>
      </c>
      <c r="AB157" s="304">
        <f>IF(改造舰娘!$AH153="","",改造舰娘!$AH153)</f>
        <v>0</v>
      </c>
      <c r="AC157" s="304">
        <f>IF(改造舰娘!$AI153="","",改造舰娘!$AI153)</f>
        <v>12</v>
      </c>
      <c r="AD157" s="304">
        <f>IF(改造舰娘!$AJ153="","",改造舰娘!$AJ153)</f>
        <v>12</v>
      </c>
      <c r="AE157" s="305">
        <f>IF(改造舰娘!$AK153="","",改造舰娘!$AK153)</f>
        <v>0</v>
      </c>
      <c r="AF157" s="304" t="str">
        <f>IF(改造舰娘!$AL153="","",改造舰娘!$AL153)</f>
        <v/>
      </c>
      <c r="AG157" s="304" t="str">
        <f>IF(改造舰娘!$AM153="","",改造舰娘!$AM153)</f>
        <v/>
      </c>
      <c r="AH157" s="304" t="str">
        <f>IF(改造舰娘!$AN153="","",改造舰娘!$AN153)</f>
        <v/>
      </c>
      <c r="AI157" s="304" t="str">
        <f>IF(改造舰娘!$AO153="","",改造舰娘!$AO153)</f>
        <v/>
      </c>
      <c r="AJ157" s="304" t="str">
        <f>IF(改造舰娘!$AP153="","",改造舰娘!$AP153)</f>
        <v/>
      </c>
      <c r="AK157" s="303" t="str">
        <f>IF(改造舰娘!$AQ153="","",改造舰娘!$AQ153)</f>
        <v/>
      </c>
      <c r="AL157" s="306" t="str">
        <f>IF(改造舰娘!$AS153="","",改造舰娘!$AS153)</f>
        <v>J国暂称20.3厘米连装炮3号炮</v>
      </c>
      <c r="AM157" s="306" t="str">
        <f>IF(改造舰娘!$AT153="","",改造舰娘!$AT153)</f>
        <v>61厘米三连装氧气鱼雷</v>
      </c>
      <c r="AN157" s="306" t="str">
        <f>IF(改造舰娘!$AU153="","",改造舰娘!$AU153)</f>
        <v>J国12.7厘米连装高射炮</v>
      </c>
      <c r="AO157" s="306" t="str">
        <f>IF(改造舰娘!$AV153="","",改造舰娘!$AV153)</f>
        <v>瑞云</v>
      </c>
      <c r="AP157" s="307" t="str">
        <f>IF(改造舰娘!$AW153="","",改造舰娘!$AW153)</f>
        <v>航空掩护(3级)：增加自身索敌值12点，提升我方全体命中值12点。提升我方中型船10%暴击率，如果是J国中型船提升双倍。</v>
      </c>
      <c r="AQ157" s="308" t="str">
        <f>IF(改造舰娘!$AX153="","",改造舰娘!$AX153)</f>
        <v/>
      </c>
      <c r="AR157" s="304">
        <f>IF(改造舰娘!$AY153="","",改造舰娘!$AY153)</f>
        <v>40</v>
      </c>
      <c r="AS157" s="304">
        <f>IF(改造舰娘!$AZ153="","",改造舰娘!$AZ153)</f>
        <v>75</v>
      </c>
      <c r="AT157" s="304">
        <f>IF(改造舰娘!$BA153="","",改造舰娘!$BA153)</f>
        <v>1.3</v>
      </c>
      <c r="AU157" s="304">
        <f>IF(改造舰娘!$BB153="","",改造舰娘!$BB153)</f>
        <v>2.4</v>
      </c>
      <c r="AV157" s="305">
        <f>IF((改造舰娘!$BG153+改造舰娘!$BK153*$C$4)=0,"",(改造舰娘!$BG153+改造舰娘!$BK153*$C$4))</f>
        <v>55</v>
      </c>
      <c r="AW157" s="304">
        <f>IF((改造舰娘!$BH153+改造舰娘!$BL153*$C$4)=0,"",(改造舰娘!$BH153+改造舰娘!$BL153*$C$4))</f>
        <v>50</v>
      </c>
      <c r="AX157" s="304">
        <f>IF((改造舰娘!$BI153+改造舰娘!$BM153*$C$4)=0,"",(改造舰娘!$BI153+改造舰娘!$BM153*$C$4))</f>
        <v>73</v>
      </c>
      <c r="AY157" s="303">
        <f>IF((改造舰娘!$BJ153+改造舰娘!$BN153*$C$4)=0,"",(改造舰娘!$BJ153+改造舰娘!$BN153*$C$4))</f>
        <v>14</v>
      </c>
      <c r="AZ157" s="500">
        <f>IF(改造舰娘!BC153="","",改造舰娘!BC153)</f>
        <v>38</v>
      </c>
      <c r="BA157" s="500">
        <f>IF(改造舰娘!BD153="","",改造舰娘!BD153)</f>
        <v>18</v>
      </c>
      <c r="BB157" s="500">
        <f>IF(改造舰娘!BE153="","",改造舰娘!BE153)</f>
        <v>19</v>
      </c>
      <c r="BC157" s="498">
        <f>IF(改造舰娘!BF153="","",改造舰娘!BF153)</f>
        <v>35</v>
      </c>
      <c r="BD157" s="67" t="s">
        <v>1582</v>
      </c>
      <c r="BE157" s="339" t="b">
        <f>IF(改造舰娘!$BP153="","")</f>
        <v>0</v>
      </c>
      <c r="BF157" s="306" t="b">
        <f>IF(改造舰娘!$BQ153="","")</f>
        <v>0</v>
      </c>
      <c r="BG157" s="329" t="str">
        <f>IF(改造舰娘!$BR153="","")</f>
        <v/>
      </c>
      <c r="BH157" s="340" t="str">
        <f>IF(改造舰娘!$BS153="","")</f>
        <v/>
      </c>
      <c r="BU157" s="304">
        <f>IFERROR(VLOOKUP(AL157,装备!$B:$C,2,0),0)</f>
        <v>5</v>
      </c>
      <c r="BV157" s="304">
        <f>IFERROR(VLOOKUP($AL157,装备!$B:$Q,5,0),0)</f>
        <v>0</v>
      </c>
      <c r="BW157" s="304">
        <f>IFERROR(VLOOKUP($AL157,装备!$B:$Q,6,0),0)</f>
        <v>9</v>
      </c>
      <c r="BX157" s="304">
        <f>IFERROR(VLOOKUP($AL157,装备!$B:$Q,7,0),0)</f>
        <v>0</v>
      </c>
      <c r="BY157" s="304">
        <f>IFERROR(VLOOKUP($AL157,装备!$B:$Q,8,0),0)</f>
        <v>0</v>
      </c>
      <c r="BZ157" s="304">
        <f>IFERROR(VLOOKUP($AL157,装备!$B:$Q,9,0),0)</f>
        <v>0</v>
      </c>
      <c r="CA157" s="304">
        <f>IFERROR(VLOOKUP($AL157,装备!$B:$Q,10,0),0)</f>
        <v>0</v>
      </c>
      <c r="CB157" s="304">
        <f>IFERROR(VLOOKUP($AL157,装备!$B:$Q,11,0),0)</f>
        <v>2</v>
      </c>
      <c r="CC157" s="304" t="str">
        <f>IFERROR(VLOOKUP($AL157,装备!$B:$Q,12,0),0)</f>
        <v>中</v>
      </c>
      <c r="CD157" s="304">
        <f>IFERROR(VLOOKUP($AL157,装备!$B:$Q,13,0),0)</f>
        <v>0</v>
      </c>
      <c r="CE157" s="304">
        <f>IFERROR(VLOOKUP($AL157,装备!$B:$Q,14,0),0)</f>
        <v>0</v>
      </c>
      <c r="CF157" s="304">
        <f>IFERROR(VLOOKUP($AL157,装备!$B:$Q,16,0),0)</f>
        <v>3</v>
      </c>
      <c r="CG157" s="304">
        <f>IFERROR(VLOOKUP($AL157,装备!$B:$Q,5,0),0)</f>
        <v>0</v>
      </c>
      <c r="CH157" s="304">
        <f>IFERROR(VLOOKUP(AM157,装备!$B:$C,2,0),0)</f>
        <v>4</v>
      </c>
      <c r="CI157" s="304">
        <f>IFERROR(VLOOKUP($AM157,装备!$B:$Q,5,0),0)</f>
        <v>0</v>
      </c>
      <c r="CJ157" s="304">
        <f>IFERROR(VLOOKUP($AM157,装备!$B:$Q,6,0),0)</f>
        <v>0</v>
      </c>
      <c r="CK157" s="304">
        <f>IFERROR(VLOOKUP($AM157,装备!$B:$Q,7,0),0)</f>
        <v>0</v>
      </c>
      <c r="CL157" s="304">
        <f>IFERROR(VLOOKUP($AM157,装备!$B:$Q,8,0),0)</f>
        <v>8</v>
      </c>
      <c r="CM157" s="304">
        <f>IFERROR(VLOOKUP($AM157,装备!$B:$Q,9,0),0)</f>
        <v>0</v>
      </c>
      <c r="CN157" s="304">
        <f>IFERROR(VLOOKUP($AM157,装备!$B:$Q,10,0),0)</f>
        <v>0</v>
      </c>
      <c r="CO157" s="304">
        <f>IFERROR(VLOOKUP($AM157,装备!$B:$Q,11,0),0)</f>
        <v>1</v>
      </c>
      <c r="CP157" s="304" t="str">
        <f>IFERROR(VLOOKUP($AM157,装备!$B:$Q,12,0),0)</f>
        <v>无</v>
      </c>
      <c r="CQ157" s="304">
        <f>IFERROR(VLOOKUP($AM157,装备!$B:$Q,13,0),0)</f>
        <v>0</v>
      </c>
      <c r="CR157" s="304">
        <f>IFERROR(VLOOKUP($AM157,装备!$B:$Q,14,0),0)</f>
        <v>0</v>
      </c>
      <c r="CS157" s="304">
        <f>IFERROR(VLOOKUP($AM157,装备!$B:$Q,16,0),0)</f>
        <v>0</v>
      </c>
      <c r="CT157" s="304">
        <f>IFERROR(VLOOKUP($AM157,装备!$B:$Q,5,0),0)</f>
        <v>0</v>
      </c>
      <c r="CU157" s="304">
        <f>IFERROR(VLOOKUP(AN157,装备!$B:$C,2,0),0)</f>
        <v>2</v>
      </c>
      <c r="CV157" s="304">
        <f>IFERROR(VLOOKUP($AN157,装备!$B:$Q,5,0),0)</f>
        <v>0</v>
      </c>
      <c r="CW157" s="304">
        <f>IFERROR(VLOOKUP($AN157,装备!$B:$Q,6,0),0)</f>
        <v>2</v>
      </c>
      <c r="CX157" s="304">
        <f>IFERROR(VLOOKUP($AN157,装备!$B:$Q,7,0),0)</f>
        <v>0</v>
      </c>
      <c r="CY157" s="304">
        <f>IFERROR(VLOOKUP($AN157,装备!$B:$Q,8,0),0)</f>
        <v>0</v>
      </c>
      <c r="CZ157" s="304">
        <f>IFERROR(VLOOKUP($AN157,装备!$B:$Q,9,0),0)</f>
        <v>0</v>
      </c>
      <c r="DA157" s="304">
        <f>IFERROR(VLOOKUP($AN157,装备!$B:$Q,10,0),0)</f>
        <v>0</v>
      </c>
      <c r="DB157" s="304">
        <f>IFERROR(VLOOKUP($AN157,装备!$B:$Q,11,0),0)</f>
        <v>1</v>
      </c>
      <c r="DC157" s="304" t="str">
        <f>IFERROR(VLOOKUP($AN157,装备!$B:$Q,12,0),0)</f>
        <v>短</v>
      </c>
      <c r="DD157" s="304">
        <f>IFERROR(VLOOKUP($AN157,装备!$B:$Q,13,0),0)</f>
        <v>0</v>
      </c>
      <c r="DE157" s="304">
        <f>IFERROR(VLOOKUP($AN157,装备!$B:$Q,14,0),0)</f>
        <v>0</v>
      </c>
      <c r="DF157" s="304">
        <f>IFERROR(VLOOKUP($AN157,装备!$B:$Q,16,0),0)</f>
        <v>4</v>
      </c>
      <c r="DG157" s="304">
        <f>IFERROR(VLOOKUP($AN157,装备!$B:$Q,5,0),0)</f>
        <v>0</v>
      </c>
      <c r="DH157" s="304">
        <f>IFERROR(VLOOKUP(AO157,装备!$B:$C,2,0),0)</f>
        <v>3</v>
      </c>
      <c r="DI157" s="304">
        <f>IFERROR(VLOOKUP($AO157,装备!$B:$Q,5,0),0)</f>
        <v>0</v>
      </c>
      <c r="DJ157" s="304">
        <f>IFERROR(VLOOKUP($AO157,装备!$B:$Q,6,0),0)</f>
        <v>0</v>
      </c>
      <c r="DK157" s="304">
        <f>IFERROR(VLOOKUP($AO157,装备!$B:$Q,7,0),0)</f>
        <v>0</v>
      </c>
      <c r="DL157" s="304">
        <f>IFERROR(VLOOKUP($AO157,装备!$B:$Q,8,0),0)</f>
        <v>0</v>
      </c>
      <c r="DM157" s="304">
        <f>IFERROR(VLOOKUP($AO157,装备!$B:$Q,9,0),0)</f>
        <v>2</v>
      </c>
      <c r="DN157" s="304">
        <f>IFERROR(VLOOKUP($AO157,装备!$B:$Q,10,0),0)</f>
        <v>0</v>
      </c>
      <c r="DO157" s="304">
        <f>IFERROR(VLOOKUP($AO157,装备!$B:$Q,11,0),0)</f>
        <v>0</v>
      </c>
      <c r="DP157" s="304" t="str">
        <f>IFERROR(VLOOKUP($AO157,装备!$B:$Q,12,0),0)</f>
        <v>无</v>
      </c>
      <c r="DQ157" s="304">
        <f>IFERROR(VLOOKUP($AO157,装备!$B:$Q,13,0),0)</f>
        <v>0</v>
      </c>
      <c r="DR157" s="304">
        <f>IFERROR(VLOOKUP($AO157,装备!$B:$Q,14,0),0)</f>
        <v>0</v>
      </c>
      <c r="DS157" s="304">
        <f>IFERROR(VLOOKUP($AO157,装备!$B:$Q,16,0),0)</f>
        <v>2</v>
      </c>
      <c r="DT157" s="304">
        <f>IFERROR(VLOOKUP($AO157,装备!$B:$Q,5,0),0)</f>
        <v>0</v>
      </c>
    </row>
    <row r="158" spans="1:124" ht="67.5">
      <c r="A158" s="301">
        <f>改造舰娘!$A154</f>
        <v>11024012</v>
      </c>
      <c r="B158" s="354" t="s">
        <v>4099</v>
      </c>
      <c r="C158" s="323"/>
      <c r="D158" s="323">
        <f t="shared" si="2"/>
        <v>110</v>
      </c>
      <c r="E158" s="303">
        <f>改造舰娘!$C154</f>
        <v>5</v>
      </c>
      <c r="F158" s="304" t="str">
        <f>改造舰娘!$D154</f>
        <v>重巡</v>
      </c>
      <c r="G158" s="304" t="str">
        <f>改造舰娘!$E154</f>
        <v>中型</v>
      </c>
      <c r="H158" s="304" t="str">
        <f>改造舰娘!$F154</f>
        <v>护卫舰</v>
      </c>
      <c r="I158" s="452">
        <f>改造舰娘!$AR154</f>
        <v>4</v>
      </c>
      <c r="J158" s="304" t="str">
        <f>改造舰娘!$G154</f>
        <v>美国</v>
      </c>
      <c r="K158" s="312">
        <f>改造舰娘!$H154+(BV158+CI158+CV158+DI158)*$C$2</f>
        <v>58</v>
      </c>
      <c r="L158" s="304">
        <f>改造舰娘!$I154</f>
        <v>2</v>
      </c>
      <c r="M158" s="304">
        <f>改造舰娘!$J154</f>
        <v>4</v>
      </c>
      <c r="N158" s="518">
        <f>改造舰娘!$K154</f>
        <v>3</v>
      </c>
      <c r="O158" s="304">
        <f>改造舰娘!$L154+((CE158+CR158+DE158+DR158)*$C$2)</f>
        <v>20</v>
      </c>
      <c r="P158" s="304" t="str">
        <f>IF($C$2=1,(IF(ISERROR(FIND("超长",改造舰娘!$M154&amp;CC158&amp;CP158&amp;DC158&amp;DP158,1)),IF(ISERROR(FIND("长",改造舰娘!$M154&amp;CC158&amp;CP158&amp;DC158&amp;DP158,1)),IF(ISERROR(FIND("中",改造舰娘!$M154&amp;CC158&amp;CP158&amp;DC158&amp;DP158,1)),IF(ISERROR(FIND("短",改造舰娘!$M154&amp;CC158&amp;CP158&amp;DC158&amp;DP158,1)),IF(ISERROR(FIND("无",改造舰娘!$M154&amp;CC158&amp;CP158&amp;DC158&amp;DP158,1)),0,"无"),"短"),"中"),"长"),"超长")),改造舰娘!$M154)</f>
        <v>中</v>
      </c>
      <c r="Q158" s="303">
        <f>改造舰娘!$N154</f>
        <v>32.700000000000003</v>
      </c>
      <c r="R158" s="304">
        <f>(改造舰娘!$P154)+(改造舰娘!$Q154)*$C$3+((BW158+CJ158+CW158+DJ158)*$C$2)</f>
        <v>73</v>
      </c>
      <c r="S158" s="304">
        <f>(改造舰娘!$R154)+(改造舰娘!$S154)*$C$3+((BY158+CL158+CY158+DL158)*$C$2)</f>
        <v>0</v>
      </c>
      <c r="T158" s="304">
        <f>(改造舰娘!$T154)+(改造舰娘!$U154)*$C$3+((BX158+CK158+CX158+DK158)*$C$2)</f>
        <v>56</v>
      </c>
      <c r="U158" s="304">
        <f>(改造舰娘!$V154)+(改造舰娘!$W154)*$C$3+((CG158+CT158+DG158+DT158)*$C$2)</f>
        <v>83</v>
      </c>
      <c r="V158" s="305">
        <f>INT((((改造舰娘!$Y154)-(改造舰娘!$X154))*(((IF(D158=0,C158,D158))-1)/99))+改造舰娘!$X154)+((CB158+CO158+DB158+DO158)*$C$2)</f>
        <v>98</v>
      </c>
      <c r="W158" s="304">
        <f>INT((((改造舰娘!$AA154)-(改造舰娘!$Z154))*(((IF(D158=0,C158,D158))-1)/99))+改造舰娘!$Z154)+((CD158+CQ158+DD158+DQ158)*$C$2)</f>
        <v>83</v>
      </c>
      <c r="X158" s="304">
        <f>INT((((改造舰娘!$AC154)-(改造舰娘!$AB154))*(((IF(D158=0,C158,D158))-1)/99))+改造舰娘!$AB154)+((CA158+CN158+DA158+DN158)*$C$2)</f>
        <v>58</v>
      </c>
      <c r="Y158" s="303">
        <f>INT((((改造舰娘!$AE154)-(改造舰娘!$AD154))*(((IF(D158=0,C158,D158))-1)/99))+改造舰娘!$AD154)+((BZ158+CM158+CZ158+DM158)*$C$2)</f>
        <v>0</v>
      </c>
      <c r="Z158" s="474">
        <f>IF(改造舰娘!$AF154=0,"",改造舰娘!$AF154)</f>
        <v>2</v>
      </c>
      <c r="AA158" s="304">
        <f>IF(改造舰娘!$AG154="","",改造舰娘!$AG154)</f>
        <v>2</v>
      </c>
      <c r="AB158" s="304">
        <f>IF(改造舰娘!$AH154="","",改造舰娘!$AH154)</f>
        <v>2</v>
      </c>
      <c r="AC158" s="304">
        <f>IF(改造舰娘!$AI154="","",改造舰娘!$AI154)</f>
        <v>2</v>
      </c>
      <c r="AD158" s="304">
        <f>IF(改造舰娘!$AJ154="","",改造舰娘!$AJ154)</f>
        <v>8</v>
      </c>
      <c r="AE158" s="305">
        <f>IF(改造舰娘!$AK154="","",改造舰娘!$AK154)</f>
        <v>0</v>
      </c>
      <c r="AF158" s="304" t="str">
        <f>IF(改造舰娘!$AL154="","",改造舰娘!$AL154)</f>
        <v/>
      </c>
      <c r="AG158" s="304" t="str">
        <f>IF(改造舰娘!$AM154="","",改造舰娘!$AM154)</f>
        <v/>
      </c>
      <c r="AH158" s="304" t="str">
        <f>IF(改造舰娘!$AN154="","",改造舰娘!$AN154)</f>
        <v/>
      </c>
      <c r="AI158" s="304" t="str">
        <f>IF(改造舰娘!$AO154="","",改造舰娘!$AO154)</f>
        <v/>
      </c>
      <c r="AJ158" s="304" t="str">
        <f>IF(改造舰娘!$AP154="","",改造舰娘!$AP154)</f>
        <v/>
      </c>
      <c r="AK158" s="303" t="str">
        <f>IF(改造舰娘!$AQ154="","",改造舰娘!$AQ154)</f>
        <v/>
      </c>
      <c r="AL158" s="306" t="str">
        <f>IF(改造舰娘!$AS154="","",改造舰娘!$AS154)</f>
        <v>U国博福斯40毫米防空炮(四联)</v>
      </c>
      <c r="AM158" s="306" t="str">
        <f>IF(改造舰娘!$AT154="","",改造舰娘!$AT154)</f>
        <v/>
      </c>
      <c r="AN158" s="306" t="str">
        <f>IF(改造舰娘!$AU154="","",改造舰娘!$AU154)</f>
        <v/>
      </c>
      <c r="AO158" s="306" t="str">
        <f>IF(改造舰娘!$AV154="","",改造舰娘!$AV154)</f>
        <v/>
      </c>
      <c r="AP158" s="307" t="str">
        <f>IF(改造舰娘!$AW154="","",改造舰娘!$AW154)</f>
        <v>久经战阵(3级)：队伍中战列数量等于或低于敌方时，提升队伍里大型船12点命中值、中型船10点火力值、小型船20%暴击率。队伍中战列数量高于敌方时，提升队伍里大型船15点对空值、中型船20点装甲值，小型船13点闪避值。自身级别每提升10级增加3点装甲值</v>
      </c>
      <c r="AQ158" s="308" t="str">
        <f>IF(改造舰娘!$AX154="","",改造舰娘!$AX154)</f>
        <v/>
      </c>
      <c r="AR158" s="304">
        <f>IF(改造舰娘!$AY154="","",改造舰娘!$AY154)</f>
        <v>40</v>
      </c>
      <c r="AS158" s="304">
        <f>IF(改造舰娘!$AZ154="","",改造舰娘!$AZ154)</f>
        <v>70</v>
      </c>
      <c r="AT158" s="304">
        <f>IF(改造舰娘!$BA154="","",改造舰娘!$BA154)</f>
        <v>1.28</v>
      </c>
      <c r="AU158" s="304">
        <f>IF(改造舰娘!$BB154="","",改造舰娘!$BB154)</f>
        <v>2.4</v>
      </c>
      <c r="AV158" s="305">
        <f>IF((改造舰娘!$BG154+改造舰娘!$BK154*$C$4)=0,"",(改造舰娘!$BG154+改造舰娘!$BK154*$C$4))</f>
        <v>30</v>
      </c>
      <c r="AW158" s="304">
        <f>IF((改造舰娘!$BH154+改造舰娘!$BL154*$C$4)=0,"",(改造舰娘!$BH154+改造舰娘!$BL154*$C$4))</f>
        <v>45</v>
      </c>
      <c r="AX158" s="304">
        <f>IF((改造舰娘!$BI154+改造舰娘!$BM154*$C$4)=0,"",(改造舰娘!$BI154+改造舰娘!$BM154*$C$4))</f>
        <v>31</v>
      </c>
      <c r="AY158" s="303">
        <f>IF((改造舰娘!$BJ154+改造舰娘!$BN154*$C$4)=0,"",(改造舰娘!$BJ154+改造舰娘!$BN154*$C$4))</f>
        <v>2</v>
      </c>
      <c r="AZ158" s="500">
        <f>IF(改造舰娘!BC154="","",改造舰娘!BC154)</f>
        <v>43</v>
      </c>
      <c r="BA158" s="500">
        <f>IF(改造舰娘!BD154="","",改造舰娘!BD154)</f>
        <v>0</v>
      </c>
      <c r="BB158" s="500">
        <f>IF(改造舰娘!BE154="","",改造舰娘!BE154)</f>
        <v>18</v>
      </c>
      <c r="BC158" s="498">
        <f>IF(改造舰娘!BF154="","",改造舰娘!BF154)</f>
        <v>50</v>
      </c>
      <c r="BD158" s="125" t="s">
        <v>1593</v>
      </c>
      <c r="BE158" s="339" t="b">
        <f>IF(改造舰娘!$BP154="","")</f>
        <v>0</v>
      </c>
      <c r="BF158" s="306" t="b">
        <f>IF(改造舰娘!$BQ154="","")</f>
        <v>0</v>
      </c>
      <c r="BG158" s="329" t="str">
        <f>IF(改造舰娘!$BR154="","")</f>
        <v/>
      </c>
      <c r="BH158" s="340" t="str">
        <f>IF(改造舰娘!$BS154="","")</f>
        <v/>
      </c>
      <c r="BU158" s="304">
        <f>IFERROR(VLOOKUP(AL158,装备!$B:$C,2,0),0)</f>
        <v>5</v>
      </c>
      <c r="BV158" s="304">
        <f>IFERROR(VLOOKUP($AL158,装备!$B:$Q,5,0),0)</f>
        <v>0</v>
      </c>
      <c r="BW158" s="304">
        <f>IFERROR(VLOOKUP($AL158,装备!$B:$Q,6,0),0)</f>
        <v>2</v>
      </c>
      <c r="BX158" s="304">
        <f>IFERROR(VLOOKUP($AL158,装备!$B:$Q,7,0),0)</f>
        <v>0</v>
      </c>
      <c r="BY158" s="304">
        <f>IFERROR(VLOOKUP($AL158,装备!$B:$Q,8,0),0)</f>
        <v>0</v>
      </c>
      <c r="BZ158" s="304">
        <f>IFERROR(VLOOKUP($AL158,装备!$B:$Q,9,0),0)</f>
        <v>0</v>
      </c>
      <c r="CA158" s="304">
        <f>IFERROR(VLOOKUP($AL158,装备!$B:$Q,10,0),0)</f>
        <v>0</v>
      </c>
      <c r="CB158" s="304">
        <f>IFERROR(VLOOKUP($AL158,装备!$B:$Q,11,0),0)</f>
        <v>1</v>
      </c>
      <c r="CC158" s="304" t="str">
        <f>IFERROR(VLOOKUP($AL158,装备!$B:$Q,12,0),0)</f>
        <v>短</v>
      </c>
      <c r="CD158" s="304">
        <f>IFERROR(VLOOKUP($AL158,装备!$B:$Q,13,0),0)</f>
        <v>0</v>
      </c>
      <c r="CE158" s="304">
        <f>IFERROR(VLOOKUP($AL158,装备!$B:$Q,14,0),0)</f>
        <v>0</v>
      </c>
      <c r="CF158" s="304">
        <f>IFERROR(VLOOKUP($AL158,装备!$B:$Q,16,0),0)</f>
        <v>9</v>
      </c>
      <c r="CG158" s="304">
        <f>IFERROR(VLOOKUP($AL158,装备!$B:$Q,5,0),0)</f>
        <v>0</v>
      </c>
      <c r="CH158" s="304">
        <f>IFERROR(VLOOKUP(AM158,装备!$B:$C,2,0),0)</f>
        <v>0</v>
      </c>
      <c r="CI158" s="304">
        <f>IFERROR(VLOOKUP($AM158,装备!$B:$Q,5,0),0)</f>
        <v>0</v>
      </c>
      <c r="CJ158" s="304">
        <f>IFERROR(VLOOKUP($AM158,装备!$B:$Q,6,0),0)</f>
        <v>0</v>
      </c>
      <c r="CK158" s="304">
        <f>IFERROR(VLOOKUP($AM158,装备!$B:$Q,7,0),0)</f>
        <v>0</v>
      </c>
      <c r="CL158" s="304">
        <f>IFERROR(VLOOKUP($AM158,装备!$B:$Q,8,0),0)</f>
        <v>0</v>
      </c>
      <c r="CM158" s="304">
        <f>IFERROR(VLOOKUP($AM158,装备!$B:$Q,9,0),0)</f>
        <v>0</v>
      </c>
      <c r="CN158" s="304">
        <f>IFERROR(VLOOKUP($AM158,装备!$B:$Q,10,0),0)</f>
        <v>0</v>
      </c>
      <c r="CO158" s="304">
        <f>IFERROR(VLOOKUP($AM158,装备!$B:$Q,11,0),0)</f>
        <v>0</v>
      </c>
      <c r="CP158" s="304">
        <f>IFERROR(VLOOKUP($AM158,装备!$B:$Q,12,0),0)</f>
        <v>0</v>
      </c>
      <c r="CQ158" s="304">
        <f>IFERROR(VLOOKUP($AM158,装备!$B:$Q,13,0),0)</f>
        <v>0</v>
      </c>
      <c r="CR158" s="304">
        <f>IFERROR(VLOOKUP($AM158,装备!$B:$Q,14,0),0)</f>
        <v>0</v>
      </c>
      <c r="CS158" s="304">
        <f>IFERROR(VLOOKUP($AM158,装备!$B:$Q,16,0),0)</f>
        <v>0</v>
      </c>
      <c r="CT158" s="304">
        <f>IFERROR(VLOOKUP($AM158,装备!$B:$Q,5,0),0)</f>
        <v>0</v>
      </c>
      <c r="CU158" s="304">
        <f>IFERROR(VLOOKUP(AN158,装备!$B:$C,2,0),0)</f>
        <v>0</v>
      </c>
      <c r="CV158" s="304">
        <f>IFERROR(VLOOKUP($AN158,装备!$B:$Q,5,0),0)</f>
        <v>0</v>
      </c>
      <c r="CW158" s="304">
        <f>IFERROR(VLOOKUP($AN158,装备!$B:$Q,6,0),0)</f>
        <v>0</v>
      </c>
      <c r="CX158" s="304">
        <f>IFERROR(VLOOKUP($AN158,装备!$B:$Q,7,0),0)</f>
        <v>0</v>
      </c>
      <c r="CY158" s="304">
        <f>IFERROR(VLOOKUP($AN158,装备!$B:$Q,8,0),0)</f>
        <v>0</v>
      </c>
      <c r="CZ158" s="304">
        <f>IFERROR(VLOOKUP($AN158,装备!$B:$Q,9,0),0)</f>
        <v>0</v>
      </c>
      <c r="DA158" s="304">
        <f>IFERROR(VLOOKUP($AN158,装备!$B:$Q,10,0),0)</f>
        <v>0</v>
      </c>
      <c r="DB158" s="304">
        <f>IFERROR(VLOOKUP($AN158,装备!$B:$Q,11,0),0)</f>
        <v>0</v>
      </c>
      <c r="DC158" s="304">
        <f>IFERROR(VLOOKUP($AN158,装备!$B:$Q,12,0),0)</f>
        <v>0</v>
      </c>
      <c r="DD158" s="304">
        <f>IFERROR(VLOOKUP($AN158,装备!$B:$Q,13,0),0)</f>
        <v>0</v>
      </c>
      <c r="DE158" s="304">
        <f>IFERROR(VLOOKUP($AN158,装备!$B:$Q,14,0),0)</f>
        <v>0</v>
      </c>
      <c r="DF158" s="304">
        <f>IFERROR(VLOOKUP($AN158,装备!$B:$Q,16,0),0)</f>
        <v>0</v>
      </c>
      <c r="DG158" s="304">
        <f>IFERROR(VLOOKUP($AN158,装备!$B:$Q,5,0),0)</f>
        <v>0</v>
      </c>
      <c r="DH158" s="304">
        <f>IFERROR(VLOOKUP(AO158,装备!$B:$C,2,0),0)</f>
        <v>0</v>
      </c>
      <c r="DI158" s="304">
        <f>IFERROR(VLOOKUP($AO158,装备!$B:$Q,5,0),0)</f>
        <v>0</v>
      </c>
      <c r="DJ158" s="304">
        <f>IFERROR(VLOOKUP($AO158,装备!$B:$Q,6,0),0)</f>
        <v>0</v>
      </c>
      <c r="DK158" s="304">
        <f>IFERROR(VLOOKUP($AO158,装备!$B:$Q,7,0),0)</f>
        <v>0</v>
      </c>
      <c r="DL158" s="304">
        <f>IFERROR(VLOOKUP($AO158,装备!$B:$Q,8,0),0)</f>
        <v>0</v>
      </c>
      <c r="DM158" s="304">
        <f>IFERROR(VLOOKUP($AO158,装备!$B:$Q,9,0),0)</f>
        <v>0</v>
      </c>
      <c r="DN158" s="304">
        <f>IFERROR(VLOOKUP($AO158,装备!$B:$Q,10,0),0)</f>
        <v>0</v>
      </c>
      <c r="DO158" s="304">
        <f>IFERROR(VLOOKUP($AO158,装备!$B:$Q,11,0),0)</f>
        <v>0</v>
      </c>
      <c r="DP158" s="304">
        <f>IFERROR(VLOOKUP($AO158,装备!$B:$Q,12,0),0)</f>
        <v>0</v>
      </c>
      <c r="DQ158" s="304">
        <f>IFERROR(VLOOKUP($AO158,装备!$B:$Q,13,0),0)</f>
        <v>0</v>
      </c>
      <c r="DR158" s="304">
        <f>IFERROR(VLOOKUP($AO158,装备!$B:$Q,14,0),0)</f>
        <v>0</v>
      </c>
      <c r="DS158" s="304">
        <f>IFERROR(VLOOKUP($AO158,装备!$B:$Q,16,0),0)</f>
        <v>0</v>
      </c>
      <c r="DT158" s="304">
        <f>IFERROR(VLOOKUP($AO158,装备!$B:$Q,5,0),0)</f>
        <v>0</v>
      </c>
    </row>
    <row r="159" spans="1:124" ht="54">
      <c r="A159" s="301">
        <f>改造舰娘!$A155</f>
        <v>11024112</v>
      </c>
      <c r="B159" s="354" t="s">
        <v>914</v>
      </c>
      <c r="C159" s="323"/>
      <c r="D159" s="323">
        <f t="shared" si="2"/>
        <v>110</v>
      </c>
      <c r="E159" s="303">
        <f>改造舰娘!$C155</f>
        <v>6</v>
      </c>
      <c r="F159" s="304" t="str">
        <f>改造舰娘!$D155</f>
        <v>重巡</v>
      </c>
      <c r="G159" s="304" t="str">
        <f>改造舰娘!$E155</f>
        <v>中型</v>
      </c>
      <c r="H159" s="304" t="str">
        <f>改造舰娘!$F155</f>
        <v>护卫舰</v>
      </c>
      <c r="I159" s="452">
        <f>改造舰娘!$AR155</f>
        <v>4</v>
      </c>
      <c r="J159" s="304" t="str">
        <f>改造舰娘!$G155</f>
        <v>美国</v>
      </c>
      <c r="K159" s="312">
        <f>改造舰娘!$H155+(BV159+CI159+CV159+DI159)*$C$2</f>
        <v>62</v>
      </c>
      <c r="L159" s="304">
        <f>改造舰娘!$I155</f>
        <v>2</v>
      </c>
      <c r="M159" s="304">
        <f>改造舰娘!$J155</f>
        <v>4</v>
      </c>
      <c r="N159" s="518">
        <f>改造舰娘!$K155</f>
        <v>4</v>
      </c>
      <c r="O159" s="304">
        <f>改造舰娘!$L155+((CE159+CR159+DE159+DR159)*$C$2)</f>
        <v>18</v>
      </c>
      <c r="P159" s="304" t="str">
        <f>IF($C$2=1,(IF(ISERROR(FIND("超长",改造舰娘!$M155&amp;CC159&amp;CP159&amp;DC159&amp;DP159,1)),IF(ISERROR(FIND("长",改造舰娘!$M155&amp;CC159&amp;CP159&amp;DC159&amp;DP159,1)),IF(ISERROR(FIND("中",改造舰娘!$M155&amp;CC159&amp;CP159&amp;DC159&amp;DP159,1)),IF(ISERROR(FIND("短",改造舰娘!$M155&amp;CC159&amp;CP159&amp;DC159&amp;DP159,1)),IF(ISERROR(FIND("无",改造舰娘!$M155&amp;CC159&amp;CP159&amp;DC159&amp;DP159,1)),0,"无"),"短"),"中"),"长"),"超长")),改造舰娘!$M155)</f>
        <v>中</v>
      </c>
      <c r="Q159" s="303">
        <f>改造舰娘!$N155</f>
        <v>33</v>
      </c>
      <c r="R159" s="304">
        <f>(改造舰娘!$P155)+(改造舰娘!$Q155)*$C$3+((BW159+CJ159+CW159+DJ159)*$C$2)</f>
        <v>78</v>
      </c>
      <c r="S159" s="304">
        <f>(改造舰娘!$R155)+(改造舰娘!$S155)*$C$3+((BY159+CL159+CY159+DL159)*$C$2)</f>
        <v>0</v>
      </c>
      <c r="T159" s="304">
        <f>(改造舰娘!$T155)+(改造舰娘!$U155)*$C$3+((BX159+CK159+CX159+DK159)*$C$2)</f>
        <v>60</v>
      </c>
      <c r="U159" s="304">
        <f>(改造舰娘!$V155)+(改造舰娘!$W155)*$C$3+((CG159+CT159+DG159+DT159)*$C$2)</f>
        <v>101</v>
      </c>
      <c r="V159" s="305">
        <f>INT((((改造舰娘!$Y155)-(改造舰娘!$X155))*(((IF(D159=0,C159,D159))-1)/99))+改造舰娘!$X155)+((CB159+CO159+DB159+DO159)*$C$2)</f>
        <v>99</v>
      </c>
      <c r="W159" s="304">
        <f>INT((((改造舰娘!$AA155)-(改造舰娘!$Z155))*(((IF(D159=0,C159,D159))-1)/99))+改造舰娘!$Z155)+((CD159+CQ159+DD159+DQ159)*$C$2)</f>
        <v>83</v>
      </c>
      <c r="X159" s="304">
        <f>INT((((改造舰娘!$AC155)-(改造舰娘!$AB155))*(((IF(D159=0,C159,D159))-1)/99))+改造舰娘!$AB155)+((CA159+CN159+DA159+DN159)*$C$2)</f>
        <v>58</v>
      </c>
      <c r="Y159" s="303">
        <f>INT((((改造舰娘!$AE155)-(改造舰娘!$AD155))*(((IF(D159=0,C159,D159))-1)/99))+改造舰娘!$AD155)+((BZ159+CM159+CZ159+DM159)*$C$2)</f>
        <v>0</v>
      </c>
      <c r="Z159" s="474">
        <f>IF(改造舰娘!$AF155=0,"",改造舰娘!$AF155)</f>
        <v>2</v>
      </c>
      <c r="AA159" s="304">
        <f>IF(改造舰娘!$AG155="","",改造舰娘!$AG155)</f>
        <v>2</v>
      </c>
      <c r="AB159" s="304">
        <f>IF(改造舰娘!$AH155="","",改造舰娘!$AH155)</f>
        <v>2</v>
      </c>
      <c r="AC159" s="304">
        <f>IF(改造舰娘!$AI155="","",改造舰娘!$AI155)</f>
        <v>2</v>
      </c>
      <c r="AD159" s="304">
        <f>IF(改造舰娘!$AJ155="","",改造舰娘!$AJ155)</f>
        <v>8</v>
      </c>
      <c r="AE159" s="305">
        <f>IF(改造舰娘!$AK155="","",改造舰娘!$AK155)</f>
        <v>0</v>
      </c>
      <c r="AF159" s="304" t="str">
        <f>IF(改造舰娘!$AL155="","",改造舰娘!$AL155)</f>
        <v/>
      </c>
      <c r="AG159" s="304" t="str">
        <f>IF(改造舰娘!$AM155="","",改造舰娘!$AM155)</f>
        <v/>
      </c>
      <c r="AH159" s="304" t="str">
        <f>IF(改造舰娘!$AN155="","",改造舰娘!$AN155)</f>
        <v/>
      </c>
      <c r="AI159" s="304" t="str">
        <f>IF(改造舰娘!$AO155="","",改造舰娘!$AO155)</f>
        <v/>
      </c>
      <c r="AJ159" s="304" t="str">
        <f>IF(改造舰娘!$AP155="","",改造舰娘!$AP155)</f>
        <v/>
      </c>
      <c r="AK159" s="303" t="str">
        <f>IF(改造舰娘!$AQ155="","",改造舰娘!$AQ155)</f>
        <v/>
      </c>
      <c r="AL159" s="306" t="str">
        <f>IF(改造舰娘!$AS155="","",改造舰娘!$AS155)</f>
        <v>U国双联3英寸防空炮</v>
      </c>
      <c r="AM159" s="306" t="str">
        <f>IF(改造舰娘!$AT155="","",改造舰娘!$AT155)</f>
        <v/>
      </c>
      <c r="AN159" s="306" t="str">
        <f>IF(改造舰娘!$AU155="","",改造舰娘!$AU155)</f>
        <v/>
      </c>
      <c r="AO159" s="306" t="str">
        <f>IF(改造舰娘!$AV155="","",改造舰娘!$AV155)</f>
        <v/>
      </c>
      <c r="AP159" s="307" t="str">
        <f>IF(改造舰娘!$AW155="","",改造舰娘!$AW155)</f>
        <v>不朽的英魂(3级)：当自身在场时，队伍中每有一艘U国重巡洋舰，则为全队轻巡、重巡、航巡提供5火力加成，队伍中每有一艘U国轻巡洋舰，则为全队轻巡、重巡、航巡提供5对空和回避加成。</v>
      </c>
      <c r="AQ159" s="308" t="str">
        <f>IF(改造舰娘!$AX155="","",改造舰娘!$AX155)</f>
        <v>集中火力(3级)：作为旗舰时，降低全队10点装甲值，提升全队20点火力值。自身炮击战命中航母，装母以外单位时有50%概率造成1.5倍伤害，被技能命中后的目标会降低目标30点装甲值。</v>
      </c>
      <c r="AR159" s="304">
        <f>IF(改造舰娘!$AY155="","",改造舰娘!$AY155)</f>
        <v>45</v>
      </c>
      <c r="AS159" s="304">
        <f>IF(改造舰娘!$AZ155="","",改造舰娘!$AZ155)</f>
        <v>75</v>
      </c>
      <c r="AT159" s="304">
        <f>IF(改造舰娘!$BA155="","",改造舰娘!$BA155)</f>
        <v>1.28</v>
      </c>
      <c r="AU159" s="304">
        <f>IF(改造舰娘!$BB155="","",改造舰娘!$BB155)</f>
        <v>2.4</v>
      </c>
      <c r="AV159" s="305">
        <f>IF((改造舰娘!$BG155+改造舰娘!$BK155*$C$4)=0,"",(改造舰娘!$BG155+改造舰娘!$BK155*$C$4))</f>
        <v>30</v>
      </c>
      <c r="AW159" s="304">
        <f>IF((改造舰娘!$BH155+改造舰娘!$BL155*$C$4)=0,"",(改造舰娘!$BH155+改造舰娘!$BL155*$C$4))</f>
        <v>45</v>
      </c>
      <c r="AX159" s="304">
        <f>IF((改造舰娘!$BI155+改造舰娘!$BM155*$C$4)=0,"",(改造舰娘!$BI155+改造舰娘!$BM155*$C$4))</f>
        <v>31</v>
      </c>
      <c r="AY159" s="303">
        <f>IF((改造舰娘!$BJ155+改造舰娘!$BN155*$C$4)=0,"",(改造舰娘!$BJ155+改造舰娘!$BN155*$C$4))</f>
        <v>2</v>
      </c>
      <c r="AZ159" s="500">
        <f>IF(改造舰娘!BC155="","",改造舰娘!BC155)</f>
        <v>48</v>
      </c>
      <c r="BA159" s="500">
        <f>IF(改造舰娘!BD155="","",改造舰娘!BD155)</f>
        <v>0</v>
      </c>
      <c r="BB159" s="500">
        <f>IF(改造舰娘!BE155="","",改造舰娘!BE155)</f>
        <v>20</v>
      </c>
      <c r="BC159" s="498">
        <f>IF(改造舰娘!BF155="","",改造舰娘!BF155)</f>
        <v>78</v>
      </c>
      <c r="BD159" s="67" t="s">
        <v>1598</v>
      </c>
      <c r="BE159" s="339" t="b">
        <f>IF(改造舰娘!$BP155="","")</f>
        <v>0</v>
      </c>
      <c r="BF159" s="306" t="b">
        <f>IF(改造舰娘!$BQ155="","")</f>
        <v>0</v>
      </c>
      <c r="BG159" s="329" t="str">
        <f>IF(改造舰娘!$BR155="","")</f>
        <v/>
      </c>
      <c r="BH159" s="340" t="str">
        <f>IF(改造舰娘!$BS155="","")</f>
        <v/>
      </c>
      <c r="BU159" s="304">
        <f>IFERROR(VLOOKUP(AL159,装备!$B:$C,2,0),0)</f>
        <v>5</v>
      </c>
      <c r="BV159" s="304">
        <f>IFERROR(VLOOKUP($AL159,装备!$B:$Q,5,0),0)</f>
        <v>0</v>
      </c>
      <c r="BW159" s="304">
        <f>IFERROR(VLOOKUP($AL159,装备!$B:$Q,6,0),0)</f>
        <v>2</v>
      </c>
      <c r="BX159" s="304">
        <f>IFERROR(VLOOKUP($AL159,装备!$B:$Q,7,0),0)</f>
        <v>0</v>
      </c>
      <c r="BY159" s="304">
        <f>IFERROR(VLOOKUP($AL159,装备!$B:$Q,8,0),0)</f>
        <v>0</v>
      </c>
      <c r="BZ159" s="304">
        <f>IFERROR(VLOOKUP($AL159,装备!$B:$Q,9,0),0)</f>
        <v>0</v>
      </c>
      <c r="CA159" s="304">
        <f>IFERROR(VLOOKUP($AL159,装备!$B:$Q,10,0),0)</f>
        <v>0</v>
      </c>
      <c r="CB159" s="304">
        <f>IFERROR(VLOOKUP($AL159,装备!$B:$Q,11,0),0)</f>
        <v>2</v>
      </c>
      <c r="CC159" s="304" t="str">
        <f>IFERROR(VLOOKUP($AL159,装备!$B:$Q,12,0),0)</f>
        <v>短</v>
      </c>
      <c r="CD159" s="304">
        <f>IFERROR(VLOOKUP($AL159,装备!$B:$Q,13,0),0)</f>
        <v>0</v>
      </c>
      <c r="CE159" s="304">
        <f>IFERROR(VLOOKUP($AL159,装备!$B:$Q,14,0),0)</f>
        <v>0</v>
      </c>
      <c r="CF159" s="304">
        <f>IFERROR(VLOOKUP($AL159,装备!$B:$Q,16,0),0)</f>
        <v>12</v>
      </c>
      <c r="CG159" s="304">
        <f>IFERROR(VLOOKUP($AL159,装备!$B:$Q,5,0),0)</f>
        <v>0</v>
      </c>
      <c r="CH159" s="304">
        <f>IFERROR(VLOOKUP(AM159,装备!$B:$C,2,0),0)</f>
        <v>0</v>
      </c>
      <c r="CI159" s="304">
        <f>IFERROR(VLOOKUP($AM159,装备!$B:$Q,5,0),0)</f>
        <v>0</v>
      </c>
      <c r="CJ159" s="304">
        <f>IFERROR(VLOOKUP($AM159,装备!$B:$Q,6,0),0)</f>
        <v>0</v>
      </c>
      <c r="CK159" s="304">
        <f>IFERROR(VLOOKUP($AM159,装备!$B:$Q,7,0),0)</f>
        <v>0</v>
      </c>
      <c r="CL159" s="304">
        <f>IFERROR(VLOOKUP($AM159,装备!$B:$Q,8,0),0)</f>
        <v>0</v>
      </c>
      <c r="CM159" s="304">
        <f>IFERROR(VLOOKUP($AM159,装备!$B:$Q,9,0),0)</f>
        <v>0</v>
      </c>
      <c r="CN159" s="304">
        <f>IFERROR(VLOOKUP($AM159,装备!$B:$Q,10,0),0)</f>
        <v>0</v>
      </c>
      <c r="CO159" s="304">
        <f>IFERROR(VLOOKUP($AM159,装备!$B:$Q,11,0),0)</f>
        <v>0</v>
      </c>
      <c r="CP159" s="304">
        <f>IFERROR(VLOOKUP($AM159,装备!$B:$Q,12,0),0)</f>
        <v>0</v>
      </c>
      <c r="CQ159" s="304">
        <f>IFERROR(VLOOKUP($AM159,装备!$B:$Q,13,0),0)</f>
        <v>0</v>
      </c>
      <c r="CR159" s="304">
        <f>IFERROR(VLOOKUP($AM159,装备!$B:$Q,14,0),0)</f>
        <v>0</v>
      </c>
      <c r="CS159" s="304">
        <f>IFERROR(VLOOKUP($AM159,装备!$B:$Q,16,0),0)</f>
        <v>0</v>
      </c>
      <c r="CT159" s="304">
        <f>IFERROR(VLOOKUP($AM159,装备!$B:$Q,5,0),0)</f>
        <v>0</v>
      </c>
      <c r="CU159" s="304">
        <f>IFERROR(VLOOKUP(AN159,装备!$B:$C,2,0),0)</f>
        <v>0</v>
      </c>
      <c r="CV159" s="304">
        <f>IFERROR(VLOOKUP($AN159,装备!$B:$Q,5,0),0)</f>
        <v>0</v>
      </c>
      <c r="CW159" s="304">
        <f>IFERROR(VLOOKUP($AN159,装备!$B:$Q,6,0),0)</f>
        <v>0</v>
      </c>
      <c r="CX159" s="304">
        <f>IFERROR(VLOOKUP($AN159,装备!$B:$Q,7,0),0)</f>
        <v>0</v>
      </c>
      <c r="CY159" s="304">
        <f>IFERROR(VLOOKUP($AN159,装备!$B:$Q,8,0),0)</f>
        <v>0</v>
      </c>
      <c r="CZ159" s="304">
        <f>IFERROR(VLOOKUP($AN159,装备!$B:$Q,9,0),0)</f>
        <v>0</v>
      </c>
      <c r="DA159" s="304">
        <f>IFERROR(VLOOKUP($AN159,装备!$B:$Q,10,0),0)</f>
        <v>0</v>
      </c>
      <c r="DB159" s="304">
        <f>IFERROR(VLOOKUP($AN159,装备!$B:$Q,11,0),0)</f>
        <v>0</v>
      </c>
      <c r="DC159" s="304">
        <f>IFERROR(VLOOKUP($AN159,装备!$B:$Q,12,0),0)</f>
        <v>0</v>
      </c>
      <c r="DD159" s="304">
        <f>IFERROR(VLOOKUP($AN159,装备!$B:$Q,13,0),0)</f>
        <v>0</v>
      </c>
      <c r="DE159" s="304">
        <f>IFERROR(VLOOKUP($AN159,装备!$B:$Q,14,0),0)</f>
        <v>0</v>
      </c>
      <c r="DF159" s="304">
        <f>IFERROR(VLOOKUP($AN159,装备!$B:$Q,16,0),0)</f>
        <v>0</v>
      </c>
      <c r="DG159" s="304">
        <f>IFERROR(VLOOKUP($AN159,装备!$B:$Q,5,0),0)</f>
        <v>0</v>
      </c>
      <c r="DH159" s="304">
        <f>IFERROR(VLOOKUP(AO159,装备!$B:$C,2,0),0)</f>
        <v>0</v>
      </c>
      <c r="DI159" s="304">
        <f>IFERROR(VLOOKUP($AO159,装备!$B:$Q,5,0),0)</f>
        <v>0</v>
      </c>
      <c r="DJ159" s="304">
        <f>IFERROR(VLOOKUP($AO159,装备!$B:$Q,6,0),0)</f>
        <v>0</v>
      </c>
      <c r="DK159" s="304">
        <f>IFERROR(VLOOKUP($AO159,装备!$B:$Q,7,0),0)</f>
        <v>0</v>
      </c>
      <c r="DL159" s="304">
        <f>IFERROR(VLOOKUP($AO159,装备!$B:$Q,8,0),0)</f>
        <v>0</v>
      </c>
      <c r="DM159" s="304">
        <f>IFERROR(VLOOKUP($AO159,装备!$B:$Q,9,0),0)</f>
        <v>0</v>
      </c>
      <c r="DN159" s="304">
        <f>IFERROR(VLOOKUP($AO159,装备!$B:$Q,10,0),0)</f>
        <v>0</v>
      </c>
      <c r="DO159" s="304">
        <f>IFERROR(VLOOKUP($AO159,装备!$B:$Q,11,0),0)</f>
        <v>0</v>
      </c>
      <c r="DP159" s="304">
        <f>IFERROR(VLOOKUP($AO159,装备!$B:$Q,12,0),0)</f>
        <v>0</v>
      </c>
      <c r="DQ159" s="304">
        <f>IFERROR(VLOOKUP($AO159,装备!$B:$Q,13,0),0)</f>
        <v>0</v>
      </c>
      <c r="DR159" s="304">
        <f>IFERROR(VLOOKUP($AO159,装备!$B:$Q,14,0),0)</f>
        <v>0</v>
      </c>
      <c r="DS159" s="304">
        <f>IFERROR(VLOOKUP($AO159,装备!$B:$Q,16,0),0)</f>
        <v>0</v>
      </c>
      <c r="DT159" s="304">
        <f>IFERROR(VLOOKUP($AO159,装备!$B:$Q,5,0),0)</f>
        <v>0</v>
      </c>
    </row>
    <row r="160" spans="1:124" ht="27">
      <c r="A160" s="301">
        <f>改造舰娘!$A156</f>
        <v>11024712</v>
      </c>
      <c r="B160" s="354" t="s">
        <v>1044</v>
      </c>
      <c r="C160" s="323"/>
      <c r="D160" s="323">
        <f t="shared" si="2"/>
        <v>110</v>
      </c>
      <c r="E160" s="303">
        <f>改造舰娘!$C156</f>
        <v>4</v>
      </c>
      <c r="F160" s="304" t="str">
        <f>改造舰娘!$D156</f>
        <v>轻巡</v>
      </c>
      <c r="G160" s="304" t="str">
        <f>改造舰娘!$E156</f>
        <v>中型</v>
      </c>
      <c r="H160" s="304" t="str">
        <f>改造舰娘!$F156</f>
        <v>护卫舰</v>
      </c>
      <c r="I160" s="452">
        <f>改造舰娘!$AR156</f>
        <v>3</v>
      </c>
      <c r="J160" s="304" t="str">
        <f>改造舰娘!$G156</f>
        <v>日本</v>
      </c>
      <c r="K160" s="312">
        <f>改造舰娘!$H156+(BV160+CI160+CV160+DI160)*$C$2</f>
        <v>38</v>
      </c>
      <c r="L160" s="304">
        <f>改造舰娘!$I156</f>
        <v>2</v>
      </c>
      <c r="M160" s="304">
        <f>改造舰娘!$J156</f>
        <v>2</v>
      </c>
      <c r="N160" s="518">
        <f>改造舰娘!$K156</f>
        <v>2</v>
      </c>
      <c r="O160" s="304">
        <f>改造舰娘!$L156+((CE160+CR160+DE160+DR160)*$C$2)</f>
        <v>16</v>
      </c>
      <c r="P160" s="304" t="str">
        <f>IF($C$2=1,(IF(ISERROR(FIND("超长",改造舰娘!$M156&amp;CC160&amp;CP160&amp;DC160&amp;DP160,1)),IF(ISERROR(FIND("长",改造舰娘!$M156&amp;CC160&amp;CP160&amp;DC160&amp;DP160,1)),IF(ISERROR(FIND("中",改造舰娘!$M156&amp;CC160&amp;CP160&amp;DC160&amp;DP160,1)),IF(ISERROR(FIND("短",改造舰娘!$M156&amp;CC160&amp;CP160&amp;DC160&amp;DP160,1)),IF(ISERROR(FIND("无",改造舰娘!$M156&amp;CC160&amp;CP160&amp;DC160&amp;DP160,1)),0,"无"),"短"),"中"),"长"),"超长")),改造舰娘!$M156)</f>
        <v>中</v>
      </c>
      <c r="Q160" s="303">
        <f>改造舰娘!$N156</f>
        <v>18</v>
      </c>
      <c r="R160" s="304">
        <f>(改造舰娘!$P156)+(改造舰娘!$Q156)*$C$3+((BW160+CJ160+CW160+DJ160)*$C$2)</f>
        <v>47</v>
      </c>
      <c r="S160" s="304">
        <f>(改造舰娘!$R156)+(改造舰娘!$S156)*$C$3+((BY160+CL160+CY160+DL160)*$C$2)</f>
        <v>65</v>
      </c>
      <c r="T160" s="304">
        <f>(改造舰娘!$T156)+(改造舰娘!$U156)*$C$3+((BX160+CK160+CX160+DK160)*$C$2)</f>
        <v>33</v>
      </c>
      <c r="U160" s="304">
        <f>(改造舰娘!$V156)+(改造舰娘!$W156)*$C$3+((CG160+CT160+DG160+DT160)*$C$2)</f>
        <v>57</v>
      </c>
      <c r="V160" s="305">
        <f>INT((((改造舰娘!$Y156)-(改造舰娘!$X156))*(((IF(D160=0,C160,D160))-1)/99))+改造舰娘!$X156)+((CB160+CO160+DB160+DO160)*$C$2)</f>
        <v>96</v>
      </c>
      <c r="W160" s="304">
        <f>INT((((改造舰娘!$AA156)-(改造舰娘!$Z156))*(((IF(D160=0,C160,D160))-1)/99))+改造舰娘!$Z156)+((CD160+CQ160+DD160+DQ160)*$C$2)</f>
        <v>62</v>
      </c>
      <c r="X160" s="304">
        <f>INT((((改造舰娘!$AC156)-(改造舰娘!$AB156))*(((IF(D160=0,C160,D160))-1)/99))+改造舰娘!$AB156)+((CA160+CN160+DA160+DN160)*$C$2)</f>
        <v>38</v>
      </c>
      <c r="Y160" s="303">
        <f>INT((((改造舰娘!$AE156)-(改造舰娘!$AD156))*(((IF(D160=0,C160,D160))-1)/99))+改造舰娘!$AD156)+((BZ160+CM160+CZ160+DM160)*$C$2)</f>
        <v>85</v>
      </c>
      <c r="Z160" s="474">
        <f>IF(改造舰娘!$AF156=0,"",改造舰娘!$AF156)</f>
        <v>2</v>
      </c>
      <c r="AA160" s="304">
        <f>IF(改造舰娘!$AG156="","",改造舰娘!$AG156)</f>
        <v>2</v>
      </c>
      <c r="AB160" s="304">
        <f>IF(改造舰娘!$AH156="","",改造舰娘!$AH156)</f>
        <v>2</v>
      </c>
      <c r="AC160" s="304" t="str">
        <f>IF(改造舰娘!$AI156="","",改造舰娘!$AI156)</f>
        <v/>
      </c>
      <c r="AD160" s="304">
        <f>IF(改造舰娘!$AJ156="","",改造舰娘!$AJ156)</f>
        <v>6</v>
      </c>
      <c r="AE160" s="305">
        <f>IF(改造舰娘!$AK156="","",改造舰娘!$AK156)</f>
        <v>0</v>
      </c>
      <c r="AF160" s="304" t="str">
        <f>IF(改造舰娘!$AL156="","",改造舰娘!$AL156)</f>
        <v/>
      </c>
      <c r="AG160" s="304" t="str">
        <f>IF(改造舰娘!$AM156="","",改造舰娘!$AM156)</f>
        <v/>
      </c>
      <c r="AH160" s="304" t="str">
        <f>IF(改造舰娘!$AN156="","",改造舰娘!$AN156)</f>
        <v/>
      </c>
      <c r="AI160" s="304" t="str">
        <f>IF(改造舰娘!$AO156="","",改造舰娘!$AO156)</f>
        <v/>
      </c>
      <c r="AJ160" s="304" t="str">
        <f>IF(改造舰娘!$AP156="","",改造舰娘!$AP156)</f>
        <v/>
      </c>
      <c r="AK160" s="303" t="str">
        <f>IF(改造舰娘!$AQ156="","",改造舰娘!$AQ156)</f>
        <v/>
      </c>
      <c r="AL160" s="306" t="str">
        <f>IF(改造舰娘!$AS156="","",改造舰娘!$AS156)</f>
        <v>改良型深弹投射器</v>
      </c>
      <c r="AM160" s="306" t="str">
        <f>IF(改造舰娘!$AT156="","",改造舰娘!$AT156)</f>
        <v>J国12.7厘米连装高射炮</v>
      </c>
      <c r="AN160" s="306" t="str">
        <f>IF(改造舰娘!$AU156="","",改造舰娘!$AU156)</f>
        <v/>
      </c>
      <c r="AO160" s="306" t="str">
        <f>IF(改造舰娘!$AV156="","",改造舰娘!$AV156)</f>
        <v/>
      </c>
      <c r="AP160" s="307" t="str">
        <f>IF(改造舰娘!$AW156="","",改造舰娘!$AW156)</f>
        <v>多面训练舰(3级)：编队内驱逐舰对空+15，战斗获得经验+7%。编队内潜艇回避+10。</v>
      </c>
      <c r="AQ160" s="308" t="str">
        <f>IF(改造舰娘!$AX156="","",改造舰娘!$AX156)</f>
        <v/>
      </c>
      <c r="AR160" s="304">
        <f>IF(改造舰娘!$AY156="","",改造舰娘!$AY156)</f>
        <v>25</v>
      </c>
      <c r="AS160" s="304">
        <f>IF(改造舰娘!$AZ156="","",改造舰娘!$AZ156)</f>
        <v>20</v>
      </c>
      <c r="AT160" s="304">
        <f>IF(改造舰娘!$BA156="","",改造舰娘!$BA156)</f>
        <v>0.8</v>
      </c>
      <c r="AU160" s="304">
        <f>IF(改造舰娘!$BB156="","",改造舰娘!$BB156)</f>
        <v>1.5</v>
      </c>
      <c r="AV160" s="305">
        <f>IF((改造舰娘!$BG156+改造舰娘!$BK156*$C$4)=0,"",(改造舰娘!$BG156+改造舰娘!$BK156*$C$4))</f>
        <v>10</v>
      </c>
      <c r="AW160" s="304">
        <f>IF((改造舰娘!$BH156+改造舰娘!$BL156*$C$4)=0,"",(改造舰娘!$BH156+改造舰娘!$BL156*$C$4))</f>
        <v>21</v>
      </c>
      <c r="AX160" s="304">
        <f>IF((改造舰娘!$BI156+改造舰娘!$BM156*$C$4)=0,"",(改造舰娘!$BI156+改造舰娘!$BM156*$C$4))</f>
        <v>13</v>
      </c>
      <c r="AY160" s="303">
        <f>IF((改造舰娘!$BJ156+改造舰娘!$BN156*$C$4)=0,"",(改造舰娘!$BJ156+改造舰娘!$BN156*$C$4))</f>
        <v>1</v>
      </c>
      <c r="AZ160" s="500">
        <f>IF(改造舰娘!BC156="","",改造舰娘!BC156)</f>
        <v>9</v>
      </c>
      <c r="BA160" s="500">
        <f>IF(改造舰娘!BD156="","",改造舰娘!BD156)</f>
        <v>23</v>
      </c>
      <c r="BB160" s="500">
        <f>IF(改造舰娘!BE156="","",改造舰娘!BE156)</f>
        <v>7</v>
      </c>
      <c r="BC160" s="498">
        <f>IF(改造舰娘!BF156="","",改造舰娘!BF156)</f>
        <v>14</v>
      </c>
      <c r="BD160" s="67" t="s">
        <v>1599</v>
      </c>
      <c r="BE160" s="339" t="b">
        <f>IF(改造舰娘!$BP156="","")</f>
        <v>0</v>
      </c>
      <c r="BF160" s="306" t="b">
        <f>IF(改造舰娘!$BQ156="","")</f>
        <v>0</v>
      </c>
      <c r="BG160" s="329" t="str">
        <f>IF(改造舰娘!$BR156="","")</f>
        <v/>
      </c>
      <c r="BH160" s="340" t="str">
        <f>IF(改造舰娘!$BS156="","")</f>
        <v/>
      </c>
      <c r="BU160" s="304">
        <f>IFERROR(VLOOKUP(AL160,装备!$B:$C,2,0),0)</f>
        <v>4</v>
      </c>
      <c r="BV160" s="304">
        <f>IFERROR(VLOOKUP($AL160,装备!$B:$Q,5,0),0)</f>
        <v>0</v>
      </c>
      <c r="BW160" s="304">
        <f>IFERROR(VLOOKUP($AL160,装备!$B:$Q,6,0),0)</f>
        <v>0</v>
      </c>
      <c r="BX160" s="304">
        <f>IFERROR(VLOOKUP($AL160,装备!$B:$Q,7,0),0)</f>
        <v>0</v>
      </c>
      <c r="BY160" s="304">
        <f>IFERROR(VLOOKUP($AL160,装备!$B:$Q,8,0),0)</f>
        <v>0</v>
      </c>
      <c r="BZ160" s="304">
        <f>IFERROR(VLOOKUP($AL160,装备!$B:$Q,9,0),0)</f>
        <v>8</v>
      </c>
      <c r="CA160" s="304">
        <f>IFERROR(VLOOKUP($AL160,装备!$B:$Q,10,0),0)</f>
        <v>0</v>
      </c>
      <c r="CB160" s="304">
        <f>IFERROR(VLOOKUP($AL160,装备!$B:$Q,11,0),0)</f>
        <v>0</v>
      </c>
      <c r="CC160" s="304" t="str">
        <f>IFERROR(VLOOKUP($AL160,装备!$B:$Q,12,0),0)</f>
        <v>短</v>
      </c>
      <c r="CD160" s="304">
        <f>IFERROR(VLOOKUP($AL160,装备!$B:$Q,13,0),0)</f>
        <v>0</v>
      </c>
      <c r="CE160" s="304">
        <f>IFERROR(VLOOKUP($AL160,装备!$B:$Q,14,0),0)</f>
        <v>0</v>
      </c>
      <c r="CF160" s="304">
        <f>IFERROR(VLOOKUP($AL160,装备!$B:$Q,16,0),0)</f>
        <v>0</v>
      </c>
      <c r="CG160" s="304">
        <f>IFERROR(VLOOKUP($AL160,装备!$B:$Q,5,0),0)</f>
        <v>0</v>
      </c>
      <c r="CH160" s="304">
        <f>IFERROR(VLOOKUP(AM160,装备!$B:$C,2,0),0)</f>
        <v>2</v>
      </c>
      <c r="CI160" s="304">
        <f>IFERROR(VLOOKUP($AM160,装备!$B:$Q,5,0),0)</f>
        <v>0</v>
      </c>
      <c r="CJ160" s="304">
        <f>IFERROR(VLOOKUP($AM160,装备!$B:$Q,6,0),0)</f>
        <v>2</v>
      </c>
      <c r="CK160" s="304">
        <f>IFERROR(VLOOKUP($AM160,装备!$B:$Q,7,0),0)</f>
        <v>0</v>
      </c>
      <c r="CL160" s="304">
        <f>IFERROR(VLOOKUP($AM160,装备!$B:$Q,8,0),0)</f>
        <v>0</v>
      </c>
      <c r="CM160" s="304">
        <f>IFERROR(VLOOKUP($AM160,装备!$B:$Q,9,0),0)</f>
        <v>0</v>
      </c>
      <c r="CN160" s="304">
        <f>IFERROR(VLOOKUP($AM160,装备!$B:$Q,10,0),0)</f>
        <v>0</v>
      </c>
      <c r="CO160" s="304">
        <f>IFERROR(VLOOKUP($AM160,装备!$B:$Q,11,0),0)</f>
        <v>1</v>
      </c>
      <c r="CP160" s="304" t="str">
        <f>IFERROR(VLOOKUP($AM160,装备!$B:$Q,12,0),0)</f>
        <v>短</v>
      </c>
      <c r="CQ160" s="304">
        <f>IFERROR(VLOOKUP($AM160,装备!$B:$Q,13,0),0)</f>
        <v>0</v>
      </c>
      <c r="CR160" s="304">
        <f>IFERROR(VLOOKUP($AM160,装备!$B:$Q,14,0),0)</f>
        <v>0</v>
      </c>
      <c r="CS160" s="304">
        <f>IFERROR(VLOOKUP($AM160,装备!$B:$Q,16,0),0)</f>
        <v>4</v>
      </c>
      <c r="CT160" s="304">
        <f>IFERROR(VLOOKUP($AM160,装备!$B:$Q,5,0),0)</f>
        <v>0</v>
      </c>
      <c r="CU160" s="304">
        <f>IFERROR(VLOOKUP(AN160,装备!$B:$C,2,0),0)</f>
        <v>0</v>
      </c>
      <c r="CV160" s="304">
        <f>IFERROR(VLOOKUP($AN160,装备!$B:$Q,5,0),0)</f>
        <v>0</v>
      </c>
      <c r="CW160" s="304">
        <f>IFERROR(VLOOKUP($AN160,装备!$B:$Q,6,0),0)</f>
        <v>0</v>
      </c>
      <c r="CX160" s="304">
        <f>IFERROR(VLOOKUP($AN160,装备!$B:$Q,7,0),0)</f>
        <v>0</v>
      </c>
      <c r="CY160" s="304">
        <f>IFERROR(VLOOKUP($AN160,装备!$B:$Q,8,0),0)</f>
        <v>0</v>
      </c>
      <c r="CZ160" s="304">
        <f>IFERROR(VLOOKUP($AN160,装备!$B:$Q,9,0),0)</f>
        <v>0</v>
      </c>
      <c r="DA160" s="304">
        <f>IFERROR(VLOOKUP($AN160,装备!$B:$Q,10,0),0)</f>
        <v>0</v>
      </c>
      <c r="DB160" s="304">
        <f>IFERROR(VLOOKUP($AN160,装备!$B:$Q,11,0),0)</f>
        <v>0</v>
      </c>
      <c r="DC160" s="304">
        <f>IFERROR(VLOOKUP($AN160,装备!$B:$Q,12,0),0)</f>
        <v>0</v>
      </c>
      <c r="DD160" s="304">
        <f>IFERROR(VLOOKUP($AN160,装备!$B:$Q,13,0),0)</f>
        <v>0</v>
      </c>
      <c r="DE160" s="304">
        <f>IFERROR(VLOOKUP($AN160,装备!$B:$Q,14,0),0)</f>
        <v>0</v>
      </c>
      <c r="DF160" s="304">
        <f>IFERROR(VLOOKUP($AN160,装备!$B:$Q,16,0),0)</f>
        <v>0</v>
      </c>
      <c r="DG160" s="304">
        <f>IFERROR(VLOOKUP($AN160,装备!$B:$Q,5,0),0)</f>
        <v>0</v>
      </c>
      <c r="DH160" s="304">
        <f>IFERROR(VLOOKUP(AO160,装备!$B:$C,2,0),0)</f>
        <v>0</v>
      </c>
      <c r="DI160" s="304">
        <f>IFERROR(VLOOKUP($AO160,装备!$B:$Q,5,0),0)</f>
        <v>0</v>
      </c>
      <c r="DJ160" s="304">
        <f>IFERROR(VLOOKUP($AO160,装备!$B:$Q,6,0),0)</f>
        <v>0</v>
      </c>
      <c r="DK160" s="304">
        <f>IFERROR(VLOOKUP($AO160,装备!$B:$Q,7,0),0)</f>
        <v>0</v>
      </c>
      <c r="DL160" s="304">
        <f>IFERROR(VLOOKUP($AO160,装备!$B:$Q,8,0),0)</f>
        <v>0</v>
      </c>
      <c r="DM160" s="304">
        <f>IFERROR(VLOOKUP($AO160,装备!$B:$Q,9,0),0)</f>
        <v>0</v>
      </c>
      <c r="DN160" s="304">
        <f>IFERROR(VLOOKUP($AO160,装备!$B:$Q,10,0),0)</f>
        <v>0</v>
      </c>
      <c r="DO160" s="304">
        <f>IFERROR(VLOOKUP($AO160,装备!$B:$Q,11,0),0)</f>
        <v>0</v>
      </c>
      <c r="DP160" s="304">
        <f>IFERROR(VLOOKUP($AO160,装备!$B:$Q,12,0),0)</f>
        <v>0</v>
      </c>
      <c r="DQ160" s="304">
        <f>IFERROR(VLOOKUP($AO160,装备!$B:$Q,13,0),0)</f>
        <v>0</v>
      </c>
      <c r="DR160" s="304">
        <f>IFERROR(VLOOKUP($AO160,装备!$B:$Q,14,0),0)</f>
        <v>0</v>
      </c>
      <c r="DS160" s="304">
        <f>IFERROR(VLOOKUP($AO160,装备!$B:$Q,16,0),0)</f>
        <v>0</v>
      </c>
      <c r="DT160" s="304">
        <f>IFERROR(VLOOKUP($AO160,装备!$B:$Q,5,0),0)</f>
        <v>0</v>
      </c>
    </row>
    <row r="161" spans="1:124" ht="27">
      <c r="A161" s="301">
        <f>改造舰娘!$A157</f>
        <v>11024812</v>
      </c>
      <c r="B161" s="354" t="s">
        <v>917</v>
      </c>
      <c r="C161" s="323"/>
      <c r="D161" s="323">
        <f t="shared" si="2"/>
        <v>110</v>
      </c>
      <c r="E161" s="303">
        <f>改造舰娘!$C157</f>
        <v>6</v>
      </c>
      <c r="F161" s="304" t="str">
        <f>改造舰娘!$D157</f>
        <v>航巡</v>
      </c>
      <c r="G161" s="304" t="str">
        <f>改造舰娘!$E157</f>
        <v>中型</v>
      </c>
      <c r="H161" s="304" t="str">
        <f>改造舰娘!$F157</f>
        <v>护卫舰</v>
      </c>
      <c r="I161" s="452">
        <f>改造舰娘!$AR157</f>
        <v>4</v>
      </c>
      <c r="J161" s="304" t="str">
        <f>改造舰娘!$G157</f>
        <v>日本</v>
      </c>
      <c r="K161" s="312">
        <f>改造舰娘!$H157+(BV161+CI161+CV161+DI161)*$C$2</f>
        <v>40</v>
      </c>
      <c r="L161" s="304">
        <f>改造舰娘!$I157</f>
        <v>0</v>
      </c>
      <c r="M161" s="304">
        <f>改造舰娘!$J157</f>
        <v>2</v>
      </c>
      <c r="N161" s="518">
        <f>改造舰娘!$K157</f>
        <v>4</v>
      </c>
      <c r="O161" s="304">
        <f>改造舰娘!$L157+((CE161+CR161+DE161+DR161)*$C$2)</f>
        <v>17</v>
      </c>
      <c r="P161" s="304" t="str">
        <f>IF($C$2=1,(IF(ISERROR(FIND("超长",改造舰娘!$M157&amp;CC161&amp;CP161&amp;DC161&amp;DP161,1)),IF(ISERROR(FIND("长",改造舰娘!$M157&amp;CC161&amp;CP161&amp;DC161&amp;DP161,1)),IF(ISERROR(FIND("中",改造舰娘!$M157&amp;CC161&amp;CP161&amp;DC161&amp;DP161,1)),IF(ISERROR(FIND("短",改造舰娘!$M157&amp;CC161&amp;CP161&amp;DC161&amp;DP161,1)),IF(ISERROR(FIND("无",改造舰娘!$M157&amp;CC161&amp;CP161&amp;DC161&amp;DP161,1)),0,"无"),"短"),"中"),"长"),"超长")),改造舰娘!$M157)</f>
        <v>中</v>
      </c>
      <c r="Q161" s="303">
        <f>改造舰娘!$N157</f>
        <v>34</v>
      </c>
      <c r="R161" s="304">
        <f>(改造舰娘!$P157)+(改造舰娘!$Q157)*$C$3+((BW161+CJ161+CW161+DJ161)*$C$2)</f>
        <v>52</v>
      </c>
      <c r="S161" s="304">
        <f>(改造舰娘!$R157)+(改造舰娘!$S157)*$C$3+((BY161+CL161+CY161+DL161)*$C$2)</f>
        <v>0</v>
      </c>
      <c r="T161" s="304">
        <f>(改造舰娘!$T157)+(改造舰娘!$U157)*$C$3+((BX161+CK161+CX161+DK161)*$C$2)</f>
        <v>54</v>
      </c>
      <c r="U161" s="304">
        <f>(改造舰娘!$V157)+(改造舰娘!$W157)*$C$3+((CG161+CT161+DG161+DT161)*$C$2)</f>
        <v>68</v>
      </c>
      <c r="V161" s="305">
        <f>INT((((改造舰娘!$Y157)-(改造舰娘!$X157))*(((IF(D161=0,C161,D161))-1)/99))+改造舰娘!$X157)+((CB161+CO161+DB161+DO161)*$C$2)</f>
        <v>101</v>
      </c>
      <c r="W161" s="304">
        <f>INT((((改造舰娘!$AA157)-(改造舰娘!$Z157))*(((IF(D161=0,C161,D161))-1)/99))+改造舰娘!$Z157)+((CD161+CQ161+DD161+DQ161)*$C$2)</f>
        <v>81</v>
      </c>
      <c r="X161" s="304">
        <f>INT((((改造舰娘!$AC157)-(改造舰娘!$AB157))*(((IF(D161=0,C161,D161))-1)/99))+改造舰娘!$AB157)+((CA161+CN161+DA161+DN161)*$C$2)</f>
        <v>52</v>
      </c>
      <c r="Y161" s="303">
        <f>INT((((改造舰娘!$AE157)-(改造舰娘!$AD157))*(((IF(D161=0,C161,D161))-1)/99))+改造舰娘!$AD157)+((BZ161+CM161+CZ161+DM161)*$C$2)</f>
        <v>52</v>
      </c>
      <c r="Z161" s="474" t="str">
        <f>IF(改造舰娘!$AF157=0,"",改造舰娘!$AF157)</f>
        <v/>
      </c>
      <c r="AA161" s="304">
        <f>IF(改造舰娘!$AG157="","",改造舰娘!$AG157)</f>
        <v>0</v>
      </c>
      <c r="AB161" s="304">
        <f>IF(改造舰娘!$AH157="","",改造舰娘!$AH157)</f>
        <v>9</v>
      </c>
      <c r="AC161" s="304">
        <f>IF(改造舰娘!$AI157="","",改造舰娘!$AI157)</f>
        <v>9</v>
      </c>
      <c r="AD161" s="304">
        <f>IF(改造舰娘!$AJ157="","",改造舰娘!$AJ157)</f>
        <v>18</v>
      </c>
      <c r="AE161" s="305">
        <f>IF(改造舰娘!$AK157="","",改造舰娘!$AK157)</f>
        <v>0</v>
      </c>
      <c r="AF161" s="304" t="str">
        <f>IF(改造舰娘!$AL157="","",改造舰娘!$AL157)</f>
        <v/>
      </c>
      <c r="AG161" s="304" t="str">
        <f>IF(改造舰娘!$AM157="","",改造舰娘!$AM157)</f>
        <v/>
      </c>
      <c r="AH161" s="304" t="str">
        <f>IF(改造舰娘!$AN157="","",改造舰娘!$AN157)</f>
        <v/>
      </c>
      <c r="AI161" s="304" t="str">
        <f>IF(改造舰娘!$AO157="","",改造舰娘!$AO157)</f>
        <v/>
      </c>
      <c r="AJ161" s="304" t="str">
        <f>IF(改造舰娘!$AP157="","",改造舰娘!$AP157)</f>
        <v/>
      </c>
      <c r="AK161" s="303" t="str">
        <f>IF(改造舰娘!$AQ157="","",改造舰娘!$AQ157)</f>
        <v/>
      </c>
      <c r="AL161" s="306" t="str">
        <f>IF(改造舰娘!$AS157="","",改造舰娘!$AS157)</f>
        <v>J国10厘米连装炮</v>
      </c>
      <c r="AM161" s="306" t="str">
        <f>IF(改造舰娘!$AT157="","",改造舰娘!$AT157)</f>
        <v>J国15.5厘米三联主炮</v>
      </c>
      <c r="AN161" s="306" t="str">
        <f>IF(改造舰娘!$AU157="","",改造舰娘!$AU157)</f>
        <v>零战二一型</v>
      </c>
      <c r="AO161" s="306" t="str">
        <f>IF(改造舰娘!$AV157="","",改造舰娘!$AV157)</f>
        <v>紫云</v>
      </c>
      <c r="AP161" s="307" t="str">
        <f>IF(改造舰娘!$AW157="","",改造舰娘!$AW157)</f>
        <v>航空支援(3级)：增加全队舰船5点索敌值和10点命中值。增加我方小型船15%暴击率。该舰船可以使用航母飞机类装备。</v>
      </c>
      <c r="AQ161" s="308" t="str">
        <f>IF(改造舰娘!$AX157="","",改造舰娘!$AX157)</f>
        <v/>
      </c>
      <c r="AR161" s="304">
        <f>IF(改造舰娘!$AY157="","",改造舰娘!$AY157)</f>
        <v>40</v>
      </c>
      <c r="AS161" s="304">
        <f>IF(改造舰娘!$AZ157="","",改造舰娘!$AZ157)</f>
        <v>70</v>
      </c>
      <c r="AT161" s="304">
        <f>IF(改造舰娘!$BA157="","",改造舰娘!$BA157)</f>
        <v>1.3</v>
      </c>
      <c r="AU161" s="304">
        <f>IF(改造舰娘!$BB157="","",改造舰娘!$BB157)</f>
        <v>2.2999999999999998</v>
      </c>
      <c r="AV161" s="305">
        <f>IF((改造舰娘!$BG157+改造舰娘!$BK157*$C$4)=0,"",(改造舰娘!$BG157+改造舰娘!$BK157*$C$4))</f>
        <v>53</v>
      </c>
      <c r="AW161" s="304">
        <f>IF((改造舰娘!$BH157+改造舰娘!$BL157*$C$4)=0,"",(改造舰娘!$BH157+改造舰娘!$BL157*$C$4))</f>
        <v>64</v>
      </c>
      <c r="AX161" s="304">
        <f>IF((改造舰娘!$BI157+改造舰娘!$BM157*$C$4)=0,"",(改造舰娘!$BI157+改造舰娘!$BM157*$C$4))</f>
        <v>61</v>
      </c>
      <c r="AY161" s="303">
        <f>IF((改造舰娘!$BJ157+改造舰娘!$BN157*$C$4)=0,"",(改造舰娘!$BJ157+改造舰娘!$BN157*$C$4))</f>
        <v>6</v>
      </c>
      <c r="AZ161" s="500">
        <f>IF(改造舰娘!BC157="","",改造舰娘!BC157)</f>
        <v>22</v>
      </c>
      <c r="BA161" s="500">
        <f>IF(改造舰娘!BD157="","",改造舰娘!BD157)</f>
        <v>0</v>
      </c>
      <c r="BB161" s="500">
        <f>IF(改造舰娘!BE157="","",改造舰娘!BE157)</f>
        <v>15</v>
      </c>
      <c r="BC161" s="498">
        <f>IF(改造舰娘!BF157="","",改造舰娘!BF157)</f>
        <v>40</v>
      </c>
      <c r="BD161" s="125" t="s">
        <v>1607</v>
      </c>
      <c r="BE161" s="339" t="b">
        <f>IF(改造舰娘!$BP157="","")</f>
        <v>0</v>
      </c>
      <c r="BF161" s="306" t="b">
        <f>IF(改造舰娘!$BQ157="","")</f>
        <v>0</v>
      </c>
      <c r="BG161" s="329" t="str">
        <f>IF(改造舰娘!$BR157="","")</f>
        <v/>
      </c>
      <c r="BH161" s="340" t="str">
        <f>IF(改造舰娘!$BS157="","")</f>
        <v/>
      </c>
      <c r="BU161" s="304">
        <f>IFERROR(VLOOKUP(AL161,装备!$B:$C,2,0),0)</f>
        <v>4</v>
      </c>
      <c r="BV161" s="304">
        <f>IFERROR(VLOOKUP($AL161,装备!$B:$Q,5,0),0)</f>
        <v>0</v>
      </c>
      <c r="BW161" s="304">
        <f>IFERROR(VLOOKUP($AL161,装备!$B:$Q,6,0),0)</f>
        <v>2</v>
      </c>
      <c r="BX161" s="304">
        <f>IFERROR(VLOOKUP($AL161,装备!$B:$Q,7,0),0)</f>
        <v>0</v>
      </c>
      <c r="BY161" s="304">
        <f>IFERROR(VLOOKUP($AL161,装备!$B:$Q,8,0),0)</f>
        <v>0</v>
      </c>
      <c r="BZ161" s="304">
        <f>IFERROR(VLOOKUP($AL161,装备!$B:$Q,9,0),0)</f>
        <v>0</v>
      </c>
      <c r="CA161" s="304">
        <f>IFERROR(VLOOKUP($AL161,装备!$B:$Q,10,0),0)</f>
        <v>0</v>
      </c>
      <c r="CB161" s="304">
        <f>IFERROR(VLOOKUP($AL161,装备!$B:$Q,11,0),0)</f>
        <v>1</v>
      </c>
      <c r="CC161" s="304" t="str">
        <f>IFERROR(VLOOKUP($AL161,装备!$B:$Q,12,0),0)</f>
        <v>短</v>
      </c>
      <c r="CD161" s="304">
        <f>IFERROR(VLOOKUP($AL161,装备!$B:$Q,13,0),0)</f>
        <v>0</v>
      </c>
      <c r="CE161" s="304">
        <f>IFERROR(VLOOKUP($AL161,装备!$B:$Q,14,0),0)</f>
        <v>0</v>
      </c>
      <c r="CF161" s="304">
        <f>IFERROR(VLOOKUP($AL161,装备!$B:$Q,16,0),0)</f>
        <v>4</v>
      </c>
      <c r="CG161" s="304">
        <f>IFERROR(VLOOKUP($AL161,装备!$B:$Q,5,0),0)</f>
        <v>0</v>
      </c>
      <c r="CH161" s="304">
        <f>IFERROR(VLOOKUP(AM161,装备!$B:$C,2,0),0)</f>
        <v>4</v>
      </c>
      <c r="CI161" s="304">
        <f>IFERROR(VLOOKUP($AM161,装备!$B:$Q,5,0),0)</f>
        <v>0</v>
      </c>
      <c r="CJ161" s="304">
        <f>IFERROR(VLOOKUP($AM161,装备!$B:$Q,6,0),0)</f>
        <v>6</v>
      </c>
      <c r="CK161" s="304">
        <f>IFERROR(VLOOKUP($AM161,装备!$B:$Q,7,0),0)</f>
        <v>0</v>
      </c>
      <c r="CL161" s="304">
        <f>IFERROR(VLOOKUP($AM161,装备!$B:$Q,8,0),0)</f>
        <v>0</v>
      </c>
      <c r="CM161" s="304">
        <f>IFERROR(VLOOKUP($AM161,装备!$B:$Q,9,0),0)</f>
        <v>0</v>
      </c>
      <c r="CN161" s="304">
        <f>IFERROR(VLOOKUP($AM161,装备!$B:$Q,10,0),0)</f>
        <v>0</v>
      </c>
      <c r="CO161" s="304">
        <f>IFERROR(VLOOKUP($AM161,装备!$B:$Q,11,0),0)</f>
        <v>1</v>
      </c>
      <c r="CP161" s="304" t="str">
        <f>IFERROR(VLOOKUP($AM161,装备!$B:$Q,12,0),0)</f>
        <v>中</v>
      </c>
      <c r="CQ161" s="304">
        <f>IFERROR(VLOOKUP($AM161,装备!$B:$Q,13,0),0)</f>
        <v>0</v>
      </c>
      <c r="CR161" s="304">
        <f>IFERROR(VLOOKUP($AM161,装备!$B:$Q,14,0),0)</f>
        <v>0</v>
      </c>
      <c r="CS161" s="304">
        <f>IFERROR(VLOOKUP($AM161,装备!$B:$Q,16,0),0)</f>
        <v>3</v>
      </c>
      <c r="CT161" s="304">
        <f>IFERROR(VLOOKUP($AM161,装备!$B:$Q,5,0),0)</f>
        <v>0</v>
      </c>
      <c r="CU161" s="304">
        <f>IFERROR(VLOOKUP(AN161,装备!$B:$C,2,0),0)</f>
        <v>2</v>
      </c>
      <c r="CV161" s="304">
        <f>IFERROR(VLOOKUP($AN161,装备!$B:$Q,5,0),0)</f>
        <v>0</v>
      </c>
      <c r="CW161" s="304">
        <f>IFERROR(VLOOKUP($AN161,装备!$B:$Q,6,0),0)</f>
        <v>0</v>
      </c>
      <c r="CX161" s="304">
        <f>IFERROR(VLOOKUP($AN161,装备!$B:$Q,7,0),0)</f>
        <v>0</v>
      </c>
      <c r="CY161" s="304">
        <f>IFERROR(VLOOKUP($AN161,装备!$B:$Q,8,0),0)</f>
        <v>0</v>
      </c>
      <c r="CZ161" s="304">
        <f>IFERROR(VLOOKUP($AN161,装备!$B:$Q,9,0),0)</f>
        <v>0</v>
      </c>
      <c r="DA161" s="304">
        <f>IFERROR(VLOOKUP($AN161,装备!$B:$Q,10,0),0)</f>
        <v>0</v>
      </c>
      <c r="DB161" s="304">
        <f>IFERROR(VLOOKUP($AN161,装备!$B:$Q,11,0),0)</f>
        <v>0</v>
      </c>
      <c r="DC161" s="304" t="str">
        <f>IFERROR(VLOOKUP($AN161,装备!$B:$Q,12,0),0)</f>
        <v>无</v>
      </c>
      <c r="DD161" s="304">
        <f>IFERROR(VLOOKUP($AN161,装备!$B:$Q,13,0),0)</f>
        <v>0</v>
      </c>
      <c r="DE161" s="304">
        <f>IFERROR(VLOOKUP($AN161,装备!$B:$Q,14,0),0)</f>
        <v>0</v>
      </c>
      <c r="DF161" s="304">
        <f>IFERROR(VLOOKUP($AN161,装备!$B:$Q,16,0),0)</f>
        <v>6</v>
      </c>
      <c r="DG161" s="304">
        <f>IFERROR(VLOOKUP($AN161,装备!$B:$Q,5,0),0)</f>
        <v>0</v>
      </c>
      <c r="DH161" s="304">
        <f>IFERROR(VLOOKUP(AO161,装备!$B:$C,2,0),0)</f>
        <v>4</v>
      </c>
      <c r="DI161" s="304">
        <f>IFERROR(VLOOKUP($AO161,装备!$B:$Q,5,0),0)</f>
        <v>0</v>
      </c>
      <c r="DJ161" s="304">
        <f>IFERROR(VLOOKUP($AO161,装备!$B:$Q,6,0),0)</f>
        <v>0</v>
      </c>
      <c r="DK161" s="304">
        <f>IFERROR(VLOOKUP($AO161,装备!$B:$Q,7,0),0)</f>
        <v>0</v>
      </c>
      <c r="DL161" s="304">
        <f>IFERROR(VLOOKUP($AO161,装备!$B:$Q,8,0),0)</f>
        <v>0</v>
      </c>
      <c r="DM161" s="304">
        <f>IFERROR(VLOOKUP($AO161,装备!$B:$Q,9,0),0)</f>
        <v>3</v>
      </c>
      <c r="DN161" s="304">
        <f>IFERROR(VLOOKUP($AO161,装备!$B:$Q,10,0),0)</f>
        <v>8</v>
      </c>
      <c r="DO161" s="304">
        <f>IFERROR(VLOOKUP($AO161,装备!$B:$Q,11,0),0)</f>
        <v>0</v>
      </c>
      <c r="DP161" s="304" t="str">
        <f>IFERROR(VLOOKUP($AO161,装备!$B:$Q,12,0),0)</f>
        <v>无</v>
      </c>
      <c r="DQ161" s="304">
        <f>IFERROR(VLOOKUP($AO161,装备!$B:$Q,13,0),0)</f>
        <v>2</v>
      </c>
      <c r="DR161" s="304">
        <f>IFERROR(VLOOKUP($AO161,装备!$B:$Q,14,0),0)</f>
        <v>0</v>
      </c>
      <c r="DS161" s="304">
        <f>IFERROR(VLOOKUP($AO161,装备!$B:$Q,16,0),0)</f>
        <v>0</v>
      </c>
      <c r="DT161" s="304">
        <f>IFERROR(VLOOKUP($AO161,装备!$B:$Q,5,0),0)</f>
        <v>0</v>
      </c>
    </row>
    <row r="162" spans="1:124" ht="27">
      <c r="A162" s="301">
        <f>改造舰娘!$A158</f>
        <v>11024912</v>
      </c>
      <c r="B162" s="354" t="s">
        <v>219</v>
      </c>
      <c r="C162" s="323"/>
      <c r="D162" s="323">
        <f t="shared" si="2"/>
        <v>110</v>
      </c>
      <c r="E162" s="303">
        <f>改造舰娘!$C158</f>
        <v>4</v>
      </c>
      <c r="F162" s="304" t="str">
        <f>改造舰娘!$D158</f>
        <v>轻巡</v>
      </c>
      <c r="G162" s="304" t="str">
        <f>改造舰娘!$E158</f>
        <v>中型</v>
      </c>
      <c r="H162" s="304" t="str">
        <f>改造舰娘!$F158</f>
        <v>护卫舰</v>
      </c>
      <c r="I162" s="452">
        <f>改造舰娘!$AR158</f>
        <v>3</v>
      </c>
      <c r="J162" s="304" t="str">
        <f>改造舰娘!$G158</f>
        <v>德国</v>
      </c>
      <c r="K162" s="312">
        <f>改造舰娘!$H158+(BV162+CI162+CV162+DI162)*$C$2</f>
        <v>50</v>
      </c>
      <c r="L162" s="304">
        <f>改造舰娘!$I158</f>
        <v>2</v>
      </c>
      <c r="M162" s="304">
        <f>改造舰娘!$J158</f>
        <v>2</v>
      </c>
      <c r="N162" s="518">
        <f>改造舰娘!$K158</f>
        <v>2</v>
      </c>
      <c r="O162" s="304">
        <f>改造舰娘!$L158+((CE162+CR162+DE162+DR162)*$C$2)</f>
        <v>20</v>
      </c>
      <c r="P162" s="304" t="str">
        <f>IF($C$2=1,(IF(ISERROR(FIND("超长",改造舰娘!$M158&amp;CC162&amp;CP162&amp;DC162&amp;DP162,1)),IF(ISERROR(FIND("长",改造舰娘!$M158&amp;CC162&amp;CP162&amp;DC162&amp;DP162,1)),IF(ISERROR(FIND("中",改造舰娘!$M158&amp;CC162&amp;CP162&amp;DC162&amp;DP162,1)),IF(ISERROR(FIND("短",改造舰娘!$M158&amp;CC162&amp;CP162&amp;DC162&amp;DP162,1)),IF(ISERROR(FIND("无",改造舰娘!$M158&amp;CC162&amp;CP162&amp;DC162&amp;DP162,1)),0,"无"),"短"),"中"),"长"),"超长")),改造舰娘!$M158)</f>
        <v>中</v>
      </c>
      <c r="Q162" s="303">
        <f>改造舰娘!$N158</f>
        <v>32</v>
      </c>
      <c r="R162" s="304">
        <f>(改造舰娘!$P158)+(改造舰娘!$Q158)*$C$3+((BW162+CJ162+CW162+DJ162)*$C$2)</f>
        <v>58</v>
      </c>
      <c r="S162" s="304">
        <f>(改造舰娘!$R158)+(改造舰娘!$S158)*$C$3+((BY162+CL162+CY162+DL162)*$C$2)</f>
        <v>70</v>
      </c>
      <c r="T162" s="304">
        <f>(改造舰娘!$T158)+(改造舰娘!$U158)*$C$3+((BX162+CK162+CX162+DK162)*$C$2)</f>
        <v>44</v>
      </c>
      <c r="U162" s="304">
        <f>(改造舰娘!$V158)+(改造舰娘!$W158)*$C$3+((CG162+CT162+DG162+DT162)*$C$2)</f>
        <v>68</v>
      </c>
      <c r="V162" s="305">
        <f>INT((((改造舰娘!$Y158)-(改造舰娘!$X158))*(((IF(D162=0,C162,D162))-1)/99))+改造舰娘!$X158)+((CB162+CO162+DB162+DO162)*$C$2)</f>
        <v>96</v>
      </c>
      <c r="W162" s="304">
        <f>INT((((改造舰娘!$AA158)-(改造舰娘!$Z158))*(((IF(D162=0,C162,D162))-1)/99))+改造舰娘!$Z158)+((CD162+CQ162+DD162+DQ162)*$C$2)</f>
        <v>77</v>
      </c>
      <c r="X162" s="304">
        <f>INT((((改造舰娘!$AC158)-(改造舰娘!$AB158))*(((IF(D162=0,C162,D162))-1)/99))+改造舰娘!$AB158)+((CA162+CN162+DA162+DN162)*$C$2)</f>
        <v>33</v>
      </c>
      <c r="Y162" s="303">
        <f>INT((((改造舰娘!$AE158)-(改造舰娘!$AD158))*(((IF(D162=0,C162,D162))-1)/99))+改造舰娘!$AD158)+((BZ162+CM162+CZ162+DM162)*$C$2)</f>
        <v>87</v>
      </c>
      <c r="Z162" s="474">
        <f>IF(改造舰娘!$AF158=0,"",改造舰娘!$AF158)</f>
        <v>2</v>
      </c>
      <c r="AA162" s="304">
        <f>IF(改造舰娘!$AG158="","",改造舰娘!$AG158)</f>
        <v>2</v>
      </c>
      <c r="AB162" s="304">
        <f>IF(改造舰娘!$AH158="","",改造舰娘!$AH158)</f>
        <v>2</v>
      </c>
      <c r="AC162" s="304" t="str">
        <f>IF(改造舰娘!$AI158="","",改造舰娘!$AI158)</f>
        <v/>
      </c>
      <c r="AD162" s="304">
        <f>IF(改造舰娘!$AJ158="","",改造舰娘!$AJ158)</f>
        <v>6</v>
      </c>
      <c r="AE162" s="305">
        <f>IF(改造舰娘!$AK158="","",改造舰娘!$AK158)</f>
        <v>0</v>
      </c>
      <c r="AF162" s="304" t="str">
        <f>IF(改造舰娘!$AL158="","",改造舰娘!$AL158)</f>
        <v/>
      </c>
      <c r="AG162" s="304" t="str">
        <f>IF(改造舰娘!$AM158="","",改造舰娘!$AM158)</f>
        <v/>
      </c>
      <c r="AH162" s="304" t="str">
        <f>IF(改造舰娘!$AN158="","",改造舰娘!$AN158)</f>
        <v/>
      </c>
      <c r="AI162" s="304" t="str">
        <f>IF(改造舰娘!$AO158="","",改造舰娘!$AO158)</f>
        <v/>
      </c>
      <c r="AJ162" s="304" t="str">
        <f>IF(改造舰娘!$AP158="","",改造舰娘!$AP158)</f>
        <v/>
      </c>
      <c r="AK162" s="303" t="str">
        <f>IF(改造舰娘!$AQ158="","",改造舰娘!$AQ158)</f>
        <v/>
      </c>
      <c r="AL162" s="306" t="str">
        <f>IF(改造舰娘!$AS158="","",改造舰娘!$AS158)</f>
        <v>G国三联150毫米炮</v>
      </c>
      <c r="AM162" s="306" t="str">
        <f>IF(改造舰娘!$AT158="","",改造舰娘!$AT158)</f>
        <v>雷达告警装置</v>
      </c>
      <c r="AN162" s="306" t="str">
        <f>IF(改造舰娘!$AU158="","",改造舰娘!$AU158)</f>
        <v/>
      </c>
      <c r="AO162" s="306" t="str">
        <f>IF(改造舰娘!$AV158="","",改造舰娘!$AV158)</f>
        <v/>
      </c>
      <c r="AP162" s="307" t="str">
        <f>IF(改造舰娘!$AW158="","",改造舰娘!$AW158)</f>
        <v>海军训练舰(3级)：队伍内G国单位火力+7、命中+7、在战斗和演习中的获得的经验增加10%。</v>
      </c>
      <c r="AQ162" s="308" t="str">
        <f>IF(改造舰娘!$AX158="","",改造舰娘!$AX158)</f>
        <v/>
      </c>
      <c r="AR162" s="304">
        <f>IF(改造舰娘!$AY158="","",改造舰娘!$AY158)</f>
        <v>20</v>
      </c>
      <c r="AS162" s="304">
        <f>IF(改造舰娘!$AZ158="","",改造舰娘!$AZ158)</f>
        <v>25</v>
      </c>
      <c r="AT162" s="304">
        <f>IF(改造舰娘!$BA158="","",改造舰娘!$BA158)</f>
        <v>0.8</v>
      </c>
      <c r="AU162" s="304">
        <f>IF(改造舰娘!$BB158="","",改造舰娘!$BB158)</f>
        <v>1.65</v>
      </c>
      <c r="AV162" s="305">
        <f>IF((改造舰娘!$BG158+改造舰娘!$BK158*$C$4)=0,"",(改造舰娘!$BG158+改造舰娘!$BK158*$C$4))</f>
        <v>30</v>
      </c>
      <c r="AW162" s="304">
        <f>IF((改造舰娘!$BH158+改造舰娘!$BL158*$C$4)=0,"",(改造舰娘!$BH158+改造舰娘!$BL158*$C$4))</f>
        <v>18</v>
      </c>
      <c r="AX162" s="304">
        <f>IF((改造舰娘!$BI158+改造舰娘!$BM158*$C$4)=0,"",(改造舰娘!$BI158+改造舰娘!$BM158*$C$4))</f>
        <v>33</v>
      </c>
      <c r="AY162" s="303">
        <f>IF((改造舰娘!$BJ158+改造舰娘!$BN158*$C$4)=0,"",(改造舰娘!$BJ158+改造舰娘!$BN158*$C$4))</f>
        <v>10</v>
      </c>
      <c r="AZ162" s="500">
        <f>IF(改造舰娘!BC158="","",改造舰娘!BC158)</f>
        <v>14</v>
      </c>
      <c r="BA162" s="500">
        <f>IF(改造舰娘!BD158="","",改造舰娘!BD158)</f>
        <v>25</v>
      </c>
      <c r="BB162" s="500">
        <f>IF(改造舰娘!BE158="","",改造舰娘!BE158)</f>
        <v>14</v>
      </c>
      <c r="BC162" s="498">
        <f>IF(改造舰娘!BF158="","",改造舰娘!BF158)</f>
        <v>21</v>
      </c>
      <c r="BD162" s="125" t="s">
        <v>1608</v>
      </c>
      <c r="BE162" s="339" t="b">
        <f>IF(改造舰娘!$BP158="","")</f>
        <v>0</v>
      </c>
      <c r="BF162" s="306" t="b">
        <f>IF(改造舰娘!$BQ158="","")</f>
        <v>0</v>
      </c>
      <c r="BG162" s="329" t="str">
        <f>IF(改造舰娘!$BR158="","")</f>
        <v/>
      </c>
      <c r="BH162" s="340" t="str">
        <f>IF(改造舰娘!$BS158="","")</f>
        <v/>
      </c>
      <c r="BU162" s="304">
        <f>IFERROR(VLOOKUP(AL162,装备!$B:$C,2,0),0)</f>
        <v>3</v>
      </c>
      <c r="BV162" s="304">
        <f>IFERROR(VLOOKUP($AL162,装备!$B:$Q,5,0),0)</f>
        <v>0</v>
      </c>
      <c r="BW162" s="304">
        <f>IFERROR(VLOOKUP($AL162,装备!$B:$Q,6,0),0)</f>
        <v>5</v>
      </c>
      <c r="BX162" s="304">
        <f>IFERROR(VLOOKUP($AL162,装备!$B:$Q,7,0),0)</f>
        <v>0</v>
      </c>
      <c r="BY162" s="304">
        <f>IFERROR(VLOOKUP($AL162,装备!$B:$Q,8,0),0)</f>
        <v>0</v>
      </c>
      <c r="BZ162" s="304">
        <f>IFERROR(VLOOKUP($AL162,装备!$B:$Q,9,0),0)</f>
        <v>0</v>
      </c>
      <c r="CA162" s="304">
        <f>IFERROR(VLOOKUP($AL162,装备!$B:$Q,10,0),0)</f>
        <v>0</v>
      </c>
      <c r="CB162" s="304">
        <f>IFERROR(VLOOKUP($AL162,装备!$B:$Q,11,0),0)</f>
        <v>2</v>
      </c>
      <c r="CC162" s="304" t="str">
        <f>IFERROR(VLOOKUP($AL162,装备!$B:$Q,12,0),0)</f>
        <v>中</v>
      </c>
      <c r="CD162" s="304">
        <f>IFERROR(VLOOKUP($AL162,装备!$B:$Q,13,0),0)</f>
        <v>0</v>
      </c>
      <c r="CE162" s="304">
        <f>IFERROR(VLOOKUP($AL162,装备!$B:$Q,14,0),0)</f>
        <v>0</v>
      </c>
      <c r="CF162" s="304">
        <f>IFERROR(VLOOKUP($AL162,装备!$B:$Q,16,0),0)</f>
        <v>0</v>
      </c>
      <c r="CG162" s="304">
        <f>IFERROR(VLOOKUP($AL162,装备!$B:$Q,5,0),0)</f>
        <v>0</v>
      </c>
      <c r="CH162" s="304">
        <f>IFERROR(VLOOKUP(AM162,装备!$B:$C,2,0),0)</f>
        <v>4</v>
      </c>
      <c r="CI162" s="304">
        <f>IFERROR(VLOOKUP($AM162,装备!$B:$Q,5,0),0)</f>
        <v>0</v>
      </c>
      <c r="CJ162" s="304">
        <f>IFERROR(VLOOKUP($AM162,装备!$B:$Q,6,0),0)</f>
        <v>0</v>
      </c>
      <c r="CK162" s="304">
        <f>IFERROR(VLOOKUP($AM162,装备!$B:$Q,7,0),0)</f>
        <v>0</v>
      </c>
      <c r="CL162" s="304">
        <f>IFERROR(VLOOKUP($AM162,装备!$B:$Q,8,0),0)</f>
        <v>0</v>
      </c>
      <c r="CM162" s="304">
        <f>IFERROR(VLOOKUP($AM162,装备!$B:$Q,9,0),0)</f>
        <v>0</v>
      </c>
      <c r="CN162" s="304">
        <f>IFERROR(VLOOKUP($AM162,装备!$B:$Q,10,0),0)</f>
        <v>2</v>
      </c>
      <c r="CO162" s="304">
        <f>IFERROR(VLOOKUP($AM162,装备!$B:$Q,11,0),0)</f>
        <v>0</v>
      </c>
      <c r="CP162" s="304" t="str">
        <f>IFERROR(VLOOKUP($AM162,装备!$B:$Q,12,0),0)</f>
        <v>无</v>
      </c>
      <c r="CQ162" s="304">
        <f>IFERROR(VLOOKUP($AM162,装备!$B:$Q,13,0),0)</f>
        <v>5</v>
      </c>
      <c r="CR162" s="304">
        <f>IFERROR(VLOOKUP($AM162,装备!$B:$Q,14,0),0)</f>
        <v>1</v>
      </c>
      <c r="CS162" s="304">
        <f>IFERROR(VLOOKUP($AM162,装备!$B:$Q,16,0),0)</f>
        <v>0</v>
      </c>
      <c r="CT162" s="304">
        <f>IFERROR(VLOOKUP($AM162,装备!$B:$Q,5,0),0)</f>
        <v>0</v>
      </c>
      <c r="CU162" s="304">
        <f>IFERROR(VLOOKUP(AN162,装备!$B:$C,2,0),0)</f>
        <v>0</v>
      </c>
      <c r="CV162" s="304">
        <f>IFERROR(VLOOKUP($AN162,装备!$B:$Q,5,0),0)</f>
        <v>0</v>
      </c>
      <c r="CW162" s="304">
        <f>IFERROR(VLOOKUP($AN162,装备!$B:$Q,6,0),0)</f>
        <v>0</v>
      </c>
      <c r="CX162" s="304">
        <f>IFERROR(VLOOKUP($AN162,装备!$B:$Q,7,0),0)</f>
        <v>0</v>
      </c>
      <c r="CY162" s="304">
        <f>IFERROR(VLOOKUP($AN162,装备!$B:$Q,8,0),0)</f>
        <v>0</v>
      </c>
      <c r="CZ162" s="304">
        <f>IFERROR(VLOOKUP($AN162,装备!$B:$Q,9,0),0)</f>
        <v>0</v>
      </c>
      <c r="DA162" s="304">
        <f>IFERROR(VLOOKUP($AN162,装备!$B:$Q,10,0),0)</f>
        <v>0</v>
      </c>
      <c r="DB162" s="304">
        <f>IFERROR(VLOOKUP($AN162,装备!$B:$Q,11,0),0)</f>
        <v>0</v>
      </c>
      <c r="DC162" s="304">
        <f>IFERROR(VLOOKUP($AN162,装备!$B:$Q,12,0),0)</f>
        <v>0</v>
      </c>
      <c r="DD162" s="304">
        <f>IFERROR(VLOOKUP($AN162,装备!$B:$Q,13,0),0)</f>
        <v>0</v>
      </c>
      <c r="DE162" s="304">
        <f>IFERROR(VLOOKUP($AN162,装备!$B:$Q,14,0),0)</f>
        <v>0</v>
      </c>
      <c r="DF162" s="304">
        <f>IFERROR(VLOOKUP($AN162,装备!$B:$Q,16,0),0)</f>
        <v>0</v>
      </c>
      <c r="DG162" s="304">
        <f>IFERROR(VLOOKUP($AN162,装备!$B:$Q,5,0),0)</f>
        <v>0</v>
      </c>
      <c r="DH162" s="304">
        <f>IFERROR(VLOOKUP(AO162,装备!$B:$C,2,0),0)</f>
        <v>0</v>
      </c>
      <c r="DI162" s="304">
        <f>IFERROR(VLOOKUP($AO162,装备!$B:$Q,5,0),0)</f>
        <v>0</v>
      </c>
      <c r="DJ162" s="304">
        <f>IFERROR(VLOOKUP($AO162,装备!$B:$Q,6,0),0)</f>
        <v>0</v>
      </c>
      <c r="DK162" s="304">
        <f>IFERROR(VLOOKUP($AO162,装备!$B:$Q,7,0),0)</f>
        <v>0</v>
      </c>
      <c r="DL162" s="304">
        <f>IFERROR(VLOOKUP($AO162,装备!$B:$Q,8,0),0)</f>
        <v>0</v>
      </c>
      <c r="DM162" s="304">
        <f>IFERROR(VLOOKUP($AO162,装备!$B:$Q,9,0),0)</f>
        <v>0</v>
      </c>
      <c r="DN162" s="304">
        <f>IFERROR(VLOOKUP($AO162,装备!$B:$Q,10,0),0)</f>
        <v>0</v>
      </c>
      <c r="DO162" s="304">
        <f>IFERROR(VLOOKUP($AO162,装备!$B:$Q,11,0),0)</f>
        <v>0</v>
      </c>
      <c r="DP162" s="304">
        <f>IFERROR(VLOOKUP($AO162,装备!$B:$Q,12,0),0)</f>
        <v>0</v>
      </c>
      <c r="DQ162" s="304">
        <f>IFERROR(VLOOKUP($AO162,装备!$B:$Q,13,0),0)</f>
        <v>0</v>
      </c>
      <c r="DR162" s="304">
        <f>IFERROR(VLOOKUP($AO162,装备!$B:$Q,14,0),0)</f>
        <v>0</v>
      </c>
      <c r="DS162" s="304">
        <f>IFERROR(VLOOKUP($AO162,装备!$B:$Q,16,0),0)</f>
        <v>0</v>
      </c>
      <c r="DT162" s="304">
        <f>IFERROR(VLOOKUP($AO162,装备!$B:$Q,5,0),0)</f>
        <v>0</v>
      </c>
    </row>
    <row r="163" spans="1:124" ht="40.5">
      <c r="A163" s="301">
        <f>改造舰娘!$A159</f>
        <v>11026511</v>
      </c>
      <c r="B163" s="354" t="s">
        <v>692</v>
      </c>
      <c r="C163" s="323"/>
      <c r="D163" s="323">
        <f t="shared" si="2"/>
        <v>110</v>
      </c>
      <c r="E163" s="303">
        <f>改造舰娘!$C159</f>
        <v>5</v>
      </c>
      <c r="F163" s="304" t="str">
        <f>改造舰娘!$D159</f>
        <v>驱逐</v>
      </c>
      <c r="G163" s="304" t="str">
        <f>改造舰娘!$E159</f>
        <v>小型</v>
      </c>
      <c r="H163" s="304" t="str">
        <f>改造舰娘!$F159</f>
        <v>护卫舰</v>
      </c>
      <c r="I163" s="452">
        <f>改造舰娘!$AR159</f>
        <v>3</v>
      </c>
      <c r="J163" s="304" t="str">
        <f>改造舰娘!$G159</f>
        <v>日本</v>
      </c>
      <c r="K163" s="312">
        <f>改造舰娘!$H159+(BV163+CI163+CV163+DI163)*$C$2</f>
        <v>31</v>
      </c>
      <c r="L163" s="304">
        <f>改造舰娘!$I159</f>
        <v>1</v>
      </c>
      <c r="M163" s="304">
        <f>改造舰娘!$J159</f>
        <v>2</v>
      </c>
      <c r="N163" s="518">
        <f>改造舰娘!$K159</f>
        <v>3</v>
      </c>
      <c r="O163" s="304">
        <f>改造舰娘!$L159+((CE163+CR163+DE163+DR163)*$C$2)</f>
        <v>10</v>
      </c>
      <c r="P163" s="304" t="str">
        <f>IF($C$2=1,(IF(ISERROR(FIND("超长",改造舰娘!$M159&amp;CC163&amp;CP163&amp;DC163&amp;DP163,1)),IF(ISERROR(FIND("长",改造舰娘!$M159&amp;CC163&amp;CP163&amp;DC163&amp;DP163,1)),IF(ISERROR(FIND("中",改造舰娘!$M159&amp;CC163&amp;CP163&amp;DC163&amp;DP163,1)),IF(ISERROR(FIND("短",改造舰娘!$M159&amp;CC163&amp;CP163&amp;DC163&amp;DP163,1)),IF(ISERROR(FIND("无",改造舰娘!$M159&amp;CC163&amp;CP163&amp;DC163&amp;DP163,1)),0,"无"),"短"),"中"),"长"),"超长")),改造舰娘!$M159)</f>
        <v>短</v>
      </c>
      <c r="Q163" s="303">
        <f>改造舰娘!$N159</f>
        <v>34</v>
      </c>
      <c r="R163" s="304">
        <f>(改造舰娘!$P159)+(改造舰娘!$Q159)*$C$3+((BW163+CJ163+CW163+DJ163)*$C$2)</f>
        <v>38</v>
      </c>
      <c r="S163" s="304">
        <f>(改造舰娘!$R159)+(改造舰娘!$S159)*$C$3+((BY163+CL163+CY163+DL163)*$C$2)</f>
        <v>97</v>
      </c>
      <c r="T163" s="304">
        <f>(改造舰娘!$T159)+(改造舰娘!$U159)*$C$3+((BX163+CK163+CX163+DK163)*$C$2)</f>
        <v>38</v>
      </c>
      <c r="U163" s="304">
        <f>(改造舰娘!$V159)+(改造舰娘!$W159)*$C$3+((CG163+CT163+DG163+DT163)*$C$2)</f>
        <v>48</v>
      </c>
      <c r="V163" s="305">
        <f>INT((((改造舰娘!$Y159)-(改造舰娘!$X159))*(((IF(D163=0,C163,D163))-1)/99))+改造舰娘!$X159)+((CB163+CO163+DB163+DO163)*$C$2)</f>
        <v>94</v>
      </c>
      <c r="W163" s="304">
        <f>INT((((改造舰娘!$AA159)-(改造舰娘!$Z159))*(((IF(D163=0,C163,D163))-1)/99))+改造舰娘!$Z159)+((CD163+CQ163+DD163+DQ163)*$C$2)</f>
        <v>94</v>
      </c>
      <c r="X163" s="304">
        <f>INT((((改造舰娘!$AC159)-(改造舰娘!$AB159))*(((IF(D163=0,C163,D163))-1)/99))+改造舰娘!$AB159)+((CA163+CN163+DA163+DN163)*$C$2)</f>
        <v>39</v>
      </c>
      <c r="Y163" s="303">
        <f>INT((((改造舰娘!$AE159)-(改造舰娘!$AD159))*(((IF(D163=0,C163,D163))-1)/99))+改造舰娘!$AD159)+((BZ163+CM163+CZ163+DM163)*$C$2)</f>
        <v>72</v>
      </c>
      <c r="Z163" s="474" t="str">
        <f>IF(改造舰娘!$AF159=0,"",改造舰娘!$AF159)</f>
        <v/>
      </c>
      <c r="AA163" s="304" t="str">
        <f>IF(改造舰娘!$AG159="","",改造舰娘!$AG159)</f>
        <v/>
      </c>
      <c r="AB163" s="304" t="str">
        <f>IF(改造舰娘!$AH159="","",改造舰娘!$AH159)</f>
        <v/>
      </c>
      <c r="AC163" s="304" t="str">
        <f>IF(改造舰娘!$AI159="","",改造舰娘!$AI159)</f>
        <v/>
      </c>
      <c r="AD163" s="304">
        <f>IF(改造舰娘!$AJ159="","",改造舰娘!$AJ159)</f>
        <v>0</v>
      </c>
      <c r="AE163" s="305">
        <f>IF(改造舰娘!$AK159="","",改造舰娘!$AK159)</f>
        <v>0</v>
      </c>
      <c r="AF163" s="304" t="str">
        <f>IF(改造舰娘!$AL159="","",改造舰娘!$AL159)</f>
        <v/>
      </c>
      <c r="AG163" s="304" t="str">
        <f>IF(改造舰娘!$AM159="","",改造舰娘!$AM159)</f>
        <v/>
      </c>
      <c r="AH163" s="304" t="str">
        <f>IF(改造舰娘!$AN159="","",改造舰娘!$AN159)</f>
        <v/>
      </c>
      <c r="AI163" s="304" t="str">
        <f>IF(改造舰娘!$AO159="","",改造舰娘!$AO159)</f>
        <v/>
      </c>
      <c r="AJ163" s="304" t="str">
        <f>IF(改造舰娘!$AP159="","",改造舰娘!$AP159)</f>
        <v/>
      </c>
      <c r="AK163" s="303" t="str">
        <f>IF(改造舰娘!$AQ159="","",改造舰娘!$AQ159)</f>
        <v/>
      </c>
      <c r="AL163" s="306" t="str">
        <f>IF(改造舰娘!$AS159="","",改造舰娘!$AS159)</f>
        <v>61厘米四连装氧气鱼雷</v>
      </c>
      <c r="AM163" s="306" t="str">
        <f>IF(改造舰娘!$AT159="","",改造舰娘!$AT159)</f>
        <v>改良型深弹投射器</v>
      </c>
      <c r="AN163" s="306" t="str">
        <f>IF(改造舰娘!$AU159="","",改造舰娘!$AU159)</f>
        <v/>
      </c>
      <c r="AO163" s="306" t="str">
        <f>IF(改造舰娘!$AV159="","",改造舰娘!$AV159)</f>
        <v/>
      </c>
      <c r="AP163" s="307" t="str">
        <f>IF(改造舰娘!$AW159="","",改造舰娘!$AW159)</f>
        <v>爆雷奇袭(3级)：提升相当于火力值30%的鱼雷值和对潜值，鱼雷战和夜战时，根据对手损失耐久提高暴击几率，暴击几率最少+5%，最高+30%。</v>
      </c>
      <c r="AQ163" s="308" t="str">
        <f>IF(改造舰娘!$AX159="","",改造舰娘!$AX159)</f>
        <v/>
      </c>
      <c r="AR163" s="304">
        <f>IF(改造舰娘!$AY159="","",改造舰娘!$AY159)</f>
        <v>15</v>
      </c>
      <c r="AS163" s="304">
        <f>IF(改造舰娘!$AZ159="","",改造舰娘!$AZ159)</f>
        <v>20</v>
      </c>
      <c r="AT163" s="304">
        <f>IF(改造舰娘!$BA159="","",改造舰娘!$BA159)</f>
        <v>0.48</v>
      </c>
      <c r="AU163" s="304">
        <f>IF(改造舰娘!$BB159="","",改造舰娘!$BB159)</f>
        <v>0.9</v>
      </c>
      <c r="AV163" s="305">
        <f>IF((改造舰娘!$BG159+改造舰娘!$BK159*$C$4)=0,"",(改造舰娘!$BG159+改造舰娘!$BK159*$C$4))</f>
        <v>7</v>
      </c>
      <c r="AW163" s="304">
        <f>IF((改造舰娘!$BH159+改造舰娘!$BL159*$C$4)=0,"",(改造舰娘!$BH159+改造舰娘!$BL159*$C$4))</f>
        <v>14</v>
      </c>
      <c r="AX163" s="304">
        <f>IF((改造舰娘!$BI159+改造舰娘!$BM159*$C$4)=0,"",(改造舰娘!$BI159+改造舰娘!$BM159*$C$4))</f>
        <v>9</v>
      </c>
      <c r="AY163" s="303">
        <f>IF((改造舰娘!$BJ159+改造舰娘!$BN159*$C$4)=0,"",(改造舰娘!$BJ159+改造舰娘!$BN159*$C$4))</f>
        <v>1</v>
      </c>
      <c r="AZ163" s="500">
        <f>IF(改造舰娘!BC159="","",改造舰娘!BC159)</f>
        <v>0</v>
      </c>
      <c r="BA163" s="500">
        <f>IF(改造舰娘!BD159="","",改造舰娘!BD159)</f>
        <v>46</v>
      </c>
      <c r="BB163" s="500">
        <f>IF(改造舰娘!BE159="","",改造舰娘!BE159)</f>
        <v>13</v>
      </c>
      <c r="BC163" s="498">
        <f>IF(改造舰娘!BF159="","",改造舰娘!BF159)</f>
        <v>0</v>
      </c>
      <c r="BD163" s="125" t="s">
        <v>2267</v>
      </c>
      <c r="BE163" s="339" t="b">
        <f>IF(改造舰娘!$BP159="","")</f>
        <v>0</v>
      </c>
      <c r="BF163" s="306" t="b">
        <f>IF(改造舰娘!$BQ159="","")</f>
        <v>0</v>
      </c>
      <c r="BG163" s="329" t="str">
        <f>IF(改造舰娘!$BR159="","")</f>
        <v/>
      </c>
      <c r="BH163" s="340" t="str">
        <f>IF(改造舰娘!$BS159="","")</f>
        <v/>
      </c>
      <c r="BU163" s="304">
        <f>IFERROR(VLOOKUP(AL163,装备!$B:$C,2,0),0)</f>
        <v>5</v>
      </c>
      <c r="BV163" s="304">
        <f>IFERROR(VLOOKUP($AL163,装备!$B:$Q,5,0),0)</f>
        <v>0</v>
      </c>
      <c r="BW163" s="304">
        <f>IFERROR(VLOOKUP($AL163,装备!$B:$Q,6,0),0)</f>
        <v>0</v>
      </c>
      <c r="BX163" s="304">
        <f>IFERROR(VLOOKUP($AL163,装备!$B:$Q,7,0),0)</f>
        <v>0</v>
      </c>
      <c r="BY163" s="304">
        <f>IFERROR(VLOOKUP($AL163,装备!$B:$Q,8,0),0)</f>
        <v>10</v>
      </c>
      <c r="BZ163" s="304">
        <f>IFERROR(VLOOKUP($AL163,装备!$B:$Q,9,0),0)</f>
        <v>0</v>
      </c>
      <c r="CA163" s="304">
        <f>IFERROR(VLOOKUP($AL163,装备!$B:$Q,10,0),0)</f>
        <v>0</v>
      </c>
      <c r="CB163" s="304">
        <f>IFERROR(VLOOKUP($AL163,装备!$B:$Q,11,0),0)</f>
        <v>1</v>
      </c>
      <c r="CC163" s="304" t="str">
        <f>IFERROR(VLOOKUP($AL163,装备!$B:$Q,12,0),0)</f>
        <v>无</v>
      </c>
      <c r="CD163" s="304">
        <f>IFERROR(VLOOKUP($AL163,装备!$B:$Q,13,0),0)</f>
        <v>0</v>
      </c>
      <c r="CE163" s="304">
        <f>IFERROR(VLOOKUP($AL163,装备!$B:$Q,14,0),0)</f>
        <v>0</v>
      </c>
      <c r="CF163" s="304">
        <f>IFERROR(VLOOKUP($AL163,装备!$B:$Q,16,0),0)</f>
        <v>0</v>
      </c>
      <c r="CG163" s="304">
        <f>IFERROR(VLOOKUP($AL163,装备!$B:$Q,5,0),0)</f>
        <v>0</v>
      </c>
      <c r="CH163" s="304">
        <f>IFERROR(VLOOKUP(AM163,装备!$B:$C,2,0),0)</f>
        <v>4</v>
      </c>
      <c r="CI163" s="304">
        <f>IFERROR(VLOOKUP($AM163,装备!$B:$Q,5,0),0)</f>
        <v>0</v>
      </c>
      <c r="CJ163" s="304">
        <f>IFERROR(VLOOKUP($AM163,装备!$B:$Q,6,0),0)</f>
        <v>0</v>
      </c>
      <c r="CK163" s="304">
        <f>IFERROR(VLOOKUP($AM163,装备!$B:$Q,7,0),0)</f>
        <v>0</v>
      </c>
      <c r="CL163" s="304">
        <f>IFERROR(VLOOKUP($AM163,装备!$B:$Q,8,0),0)</f>
        <v>0</v>
      </c>
      <c r="CM163" s="304">
        <f>IFERROR(VLOOKUP($AM163,装备!$B:$Q,9,0),0)</f>
        <v>8</v>
      </c>
      <c r="CN163" s="304">
        <f>IFERROR(VLOOKUP($AM163,装备!$B:$Q,10,0),0)</f>
        <v>0</v>
      </c>
      <c r="CO163" s="304">
        <f>IFERROR(VLOOKUP($AM163,装备!$B:$Q,11,0),0)</f>
        <v>0</v>
      </c>
      <c r="CP163" s="304" t="str">
        <f>IFERROR(VLOOKUP($AM163,装备!$B:$Q,12,0),0)</f>
        <v>短</v>
      </c>
      <c r="CQ163" s="304">
        <f>IFERROR(VLOOKUP($AM163,装备!$B:$Q,13,0),0)</f>
        <v>0</v>
      </c>
      <c r="CR163" s="304">
        <f>IFERROR(VLOOKUP($AM163,装备!$B:$Q,14,0),0)</f>
        <v>0</v>
      </c>
      <c r="CS163" s="304">
        <f>IFERROR(VLOOKUP($AM163,装备!$B:$Q,16,0),0)</f>
        <v>0</v>
      </c>
      <c r="CT163" s="304">
        <f>IFERROR(VLOOKUP($AM163,装备!$B:$Q,5,0),0)</f>
        <v>0</v>
      </c>
      <c r="CU163" s="304">
        <f>IFERROR(VLOOKUP(AN163,装备!$B:$C,2,0),0)</f>
        <v>0</v>
      </c>
      <c r="CV163" s="304">
        <f>IFERROR(VLOOKUP($AN163,装备!$B:$Q,5,0),0)</f>
        <v>0</v>
      </c>
      <c r="CW163" s="304">
        <f>IFERROR(VLOOKUP($AN163,装备!$B:$Q,6,0),0)</f>
        <v>0</v>
      </c>
      <c r="CX163" s="304">
        <f>IFERROR(VLOOKUP($AN163,装备!$B:$Q,7,0),0)</f>
        <v>0</v>
      </c>
      <c r="CY163" s="304">
        <f>IFERROR(VLOOKUP($AN163,装备!$B:$Q,8,0),0)</f>
        <v>0</v>
      </c>
      <c r="CZ163" s="304">
        <f>IFERROR(VLOOKUP($AN163,装备!$B:$Q,9,0),0)</f>
        <v>0</v>
      </c>
      <c r="DA163" s="304">
        <f>IFERROR(VLOOKUP($AN163,装备!$B:$Q,10,0),0)</f>
        <v>0</v>
      </c>
      <c r="DB163" s="304">
        <f>IFERROR(VLOOKUP($AN163,装备!$B:$Q,11,0),0)</f>
        <v>0</v>
      </c>
      <c r="DC163" s="304">
        <f>IFERROR(VLOOKUP($AN163,装备!$B:$Q,12,0),0)</f>
        <v>0</v>
      </c>
      <c r="DD163" s="304">
        <f>IFERROR(VLOOKUP($AN163,装备!$B:$Q,13,0),0)</f>
        <v>0</v>
      </c>
      <c r="DE163" s="304">
        <f>IFERROR(VLOOKUP($AN163,装备!$B:$Q,14,0),0)</f>
        <v>0</v>
      </c>
      <c r="DF163" s="304">
        <f>IFERROR(VLOOKUP($AN163,装备!$B:$Q,16,0),0)</f>
        <v>0</v>
      </c>
      <c r="DG163" s="304">
        <f>IFERROR(VLOOKUP($AN163,装备!$B:$Q,5,0),0)</f>
        <v>0</v>
      </c>
      <c r="DH163" s="304">
        <f>IFERROR(VLOOKUP(AO163,装备!$B:$C,2,0),0)</f>
        <v>0</v>
      </c>
      <c r="DI163" s="304">
        <f>IFERROR(VLOOKUP($AO163,装备!$B:$Q,5,0),0)</f>
        <v>0</v>
      </c>
      <c r="DJ163" s="304">
        <f>IFERROR(VLOOKUP($AO163,装备!$B:$Q,6,0),0)</f>
        <v>0</v>
      </c>
      <c r="DK163" s="304">
        <f>IFERROR(VLOOKUP($AO163,装备!$B:$Q,7,0),0)</f>
        <v>0</v>
      </c>
      <c r="DL163" s="304">
        <f>IFERROR(VLOOKUP($AO163,装备!$B:$Q,8,0),0)</f>
        <v>0</v>
      </c>
      <c r="DM163" s="304">
        <f>IFERROR(VLOOKUP($AO163,装备!$B:$Q,9,0),0)</f>
        <v>0</v>
      </c>
      <c r="DN163" s="304">
        <f>IFERROR(VLOOKUP($AO163,装备!$B:$Q,10,0),0)</f>
        <v>0</v>
      </c>
      <c r="DO163" s="304">
        <f>IFERROR(VLOOKUP($AO163,装备!$B:$Q,11,0),0)</f>
        <v>0</v>
      </c>
      <c r="DP163" s="304">
        <f>IFERROR(VLOOKUP($AO163,装备!$B:$Q,12,0),0)</f>
        <v>0</v>
      </c>
      <c r="DQ163" s="304">
        <f>IFERROR(VLOOKUP($AO163,装备!$B:$Q,13,0),0)</f>
        <v>0</v>
      </c>
      <c r="DR163" s="304">
        <f>IFERROR(VLOOKUP($AO163,装备!$B:$Q,14,0),0)</f>
        <v>0</v>
      </c>
      <c r="DS163" s="304">
        <f>IFERROR(VLOOKUP($AO163,装备!$B:$Q,16,0),0)</f>
        <v>0</v>
      </c>
      <c r="DT163" s="304">
        <f>IFERROR(VLOOKUP($AO163,装备!$B:$Q,5,0),0)</f>
        <v>0</v>
      </c>
    </row>
    <row r="164" spans="1:124" ht="40.5">
      <c r="A164" s="301">
        <f>改造舰娘!$A160</f>
        <v>11026911</v>
      </c>
      <c r="B164" s="354" t="s">
        <v>245</v>
      </c>
      <c r="C164" s="323"/>
      <c r="D164" s="323">
        <f t="shared" si="2"/>
        <v>110</v>
      </c>
      <c r="E164" s="303">
        <f>改造舰娘!$C160</f>
        <v>3</v>
      </c>
      <c r="F164" s="304" t="str">
        <f>改造舰娘!$D160</f>
        <v>驱逐</v>
      </c>
      <c r="G164" s="304" t="str">
        <f>改造舰娘!$E160</f>
        <v>小型</v>
      </c>
      <c r="H164" s="304" t="str">
        <f>改造舰娘!$F160</f>
        <v>护卫舰</v>
      </c>
      <c r="I164" s="452">
        <f>改造舰娘!$AR160</f>
        <v>3</v>
      </c>
      <c r="J164" s="304" t="str">
        <f>改造舰娘!$G160</f>
        <v>德国</v>
      </c>
      <c r="K164" s="312">
        <f>改造舰娘!$H160+(BV164+CI164+CV164+DI164)*$C$2</f>
        <v>39</v>
      </c>
      <c r="L164" s="304">
        <f>改造舰娘!$I160</f>
        <v>1</v>
      </c>
      <c r="M164" s="304">
        <f>改造舰娘!$J160</f>
        <v>4</v>
      </c>
      <c r="N164" s="518">
        <f>改造舰娘!$K160</f>
        <v>6</v>
      </c>
      <c r="O164" s="304">
        <f>改造舰娘!$L160+((CE164+CR164+DE164+DR164)*$C$2)</f>
        <v>10</v>
      </c>
      <c r="P164" s="304" t="str">
        <f>IF($C$2=1,(IF(ISERROR(FIND("超长",改造舰娘!$M160&amp;CC164&amp;CP164&amp;DC164&amp;DP164,1)),IF(ISERROR(FIND("长",改造舰娘!$M160&amp;CC164&amp;CP164&amp;DC164&amp;DP164,1)),IF(ISERROR(FIND("中",改造舰娘!$M160&amp;CC164&amp;CP164&amp;DC164&amp;DP164,1)),IF(ISERROR(FIND("短",改造舰娘!$M160&amp;CC164&amp;CP164&amp;DC164&amp;DP164,1)),IF(ISERROR(FIND("无",改造舰娘!$M160&amp;CC164&amp;CP164&amp;DC164&amp;DP164,1)),0,"无"),"短"),"中"),"长"),"超长")),改造舰娘!$M160)</f>
        <v>短</v>
      </c>
      <c r="Q164" s="303">
        <f>改造舰娘!$N160</f>
        <v>38.5</v>
      </c>
      <c r="R164" s="304">
        <f>(改造舰娘!$P160)+(改造舰娘!$Q160)*$C$3+((BW164+CJ164+CW164+DJ164)*$C$2)</f>
        <v>38</v>
      </c>
      <c r="S164" s="304">
        <f>(改造舰娘!$R160)+(改造舰娘!$S160)*$C$3+((BY164+CL164+CY164+DL164)*$C$2)</f>
        <v>80</v>
      </c>
      <c r="T164" s="304">
        <f>(改造舰娘!$T160)+(改造舰娘!$U160)*$C$3+((BX164+CK164+CX164+DK164)*$C$2)</f>
        <v>40</v>
      </c>
      <c r="U164" s="304">
        <f>(改造舰娘!$V160)+(改造舰娘!$W160)*$C$3+((CG164+CT164+DG164+DT164)*$C$2)</f>
        <v>48</v>
      </c>
      <c r="V164" s="305">
        <f>INT((((改造舰娘!$Y160)-(改造舰娘!$X160))*(((IF(D164=0,C164,D164))-1)/99))+改造舰娘!$X160)+((CB164+CO164+DB164+DO164)*$C$2)</f>
        <v>92</v>
      </c>
      <c r="W164" s="304">
        <f>INT((((改造舰娘!$AA160)-(改造舰娘!$Z160))*(((IF(D164=0,C164,D164))-1)/99))+改造舰娘!$Z160)+((CD164+CQ164+DD164+DQ164)*$C$2)</f>
        <v>92</v>
      </c>
      <c r="X164" s="304">
        <f>INT((((改造舰娘!$AC160)-(改造舰娘!$AB160))*(((IF(D164=0,C164,D164))-1)/99))+改造舰娘!$AB160)+((CA164+CN164+DA164+DN164)*$C$2)</f>
        <v>35</v>
      </c>
      <c r="Y164" s="303">
        <f>INT((((改造舰娘!$AE160)-(改造舰娘!$AD160))*(((IF(D164=0,C164,D164))-1)/99))+改造舰娘!$AD160)+((BZ164+CM164+CZ164+DM164)*$C$2)</f>
        <v>66</v>
      </c>
      <c r="Z164" s="474" t="str">
        <f>IF(改造舰娘!$AF160=0,"",改造舰娘!$AF160)</f>
        <v/>
      </c>
      <c r="AA164" s="304" t="str">
        <f>IF(改造舰娘!$AG160="","",改造舰娘!$AG160)</f>
        <v/>
      </c>
      <c r="AB164" s="304" t="str">
        <f>IF(改造舰娘!$AH160="","",改造舰娘!$AH160)</f>
        <v/>
      </c>
      <c r="AC164" s="304" t="str">
        <f>IF(改造舰娘!$AI160="","",改造舰娘!$AI160)</f>
        <v/>
      </c>
      <c r="AD164" s="304">
        <f>IF(改造舰娘!$AJ160="","",改造舰娘!$AJ160)</f>
        <v>0</v>
      </c>
      <c r="AE164" s="305">
        <f>IF(改造舰娘!$AK160="","",改造舰娘!$AK160)</f>
        <v>0</v>
      </c>
      <c r="AF164" s="304" t="str">
        <f>IF(改造舰娘!$AL160="","",改造舰娘!$AL160)</f>
        <v/>
      </c>
      <c r="AG164" s="304" t="str">
        <f>IF(改造舰娘!$AM160="","",改造舰娘!$AM160)</f>
        <v/>
      </c>
      <c r="AH164" s="304" t="str">
        <f>IF(改造舰娘!$AN160="","",改造舰娘!$AN160)</f>
        <v/>
      </c>
      <c r="AI164" s="304" t="str">
        <f>IF(改造舰娘!$AO160="","",改造舰娘!$AO160)</f>
        <v/>
      </c>
      <c r="AJ164" s="304" t="str">
        <f>IF(改造舰娘!$AP160="","",改造舰娘!$AP160)</f>
        <v/>
      </c>
      <c r="AK164" s="303" t="str">
        <f>IF(改造舰娘!$AQ160="","",改造舰娘!$AQ160)</f>
        <v/>
      </c>
      <c r="AL164" s="306" t="str">
        <f>IF(改造舰娘!$AS160="","",改造舰娘!$AS160)</f>
        <v>四联533毫米磁性鱼雷</v>
      </c>
      <c r="AM164" s="306" t="str">
        <f>IF(改造舰娘!$AT160="","",改造舰娘!$AT160)</f>
        <v/>
      </c>
      <c r="AN164" s="306" t="str">
        <f>IF(改造舰娘!$AU160="","",改造舰娘!$AU160)</f>
        <v/>
      </c>
      <c r="AO164" s="306" t="str">
        <f>IF(改造舰娘!$AV160="","",改造舰娘!$AV160)</f>
        <v/>
      </c>
      <c r="AP164" s="307" t="str">
        <f>IF(改造舰娘!$AW160="","",改造舰娘!$AW160)</f>
        <v>纳尔维克警戒(3级)：自身回避-10。战斗中，对应位置敌方船只回避-40，火力-40，自身和对应位置敌方单位被攻击概率提高(水下单位无效）30%。</v>
      </c>
      <c r="AQ164" s="308" t="str">
        <f>IF(改造舰娘!$AX160="","",改造舰娘!$AX160)</f>
        <v/>
      </c>
      <c r="AR164" s="304">
        <f>IF(改造舰娘!$AY160="","",改造舰娘!$AY160)</f>
        <v>10</v>
      </c>
      <c r="AS164" s="304">
        <f>IF(改造舰娘!$AZ160="","",改造舰娘!$AZ160)</f>
        <v>20</v>
      </c>
      <c r="AT164" s="304">
        <f>IF(改造舰娘!$BA160="","",改造舰娘!$BA160)</f>
        <v>0.48</v>
      </c>
      <c r="AU164" s="304">
        <f>IF(改造舰娘!$BB160="","",改造舰娘!$BB160)</f>
        <v>0.99</v>
      </c>
      <c r="AV164" s="305">
        <f>IF((改造舰娘!$BG160+改造舰娘!$BK160*$C$4)=0,"",(改造舰娘!$BG160+改造舰娘!$BK160*$C$4))</f>
        <v>6</v>
      </c>
      <c r="AW164" s="304">
        <f>IF((改造舰娘!$BH160+改造舰娘!$BL160*$C$4)=0,"",(改造舰娘!$BH160+改造舰娘!$BL160*$C$4))</f>
        <v>14</v>
      </c>
      <c r="AX164" s="304">
        <f>IF((改造舰娘!$BI160+改造舰娘!$BM160*$C$4)=0,"",(改造舰娘!$BI160+改造舰娘!$BM160*$C$4))</f>
        <v>8</v>
      </c>
      <c r="AY164" s="303">
        <f>IF((改造舰娘!$BJ160+改造舰娘!$BN160*$C$4)=0,"",(改造舰娘!$BJ160+改造舰娘!$BN160*$C$4))</f>
        <v>2</v>
      </c>
      <c r="AZ164" s="500">
        <f>IF(改造舰娘!BC160="","",改造舰娘!BC160)</f>
        <v>0</v>
      </c>
      <c r="BA164" s="500">
        <f>IF(改造舰娘!BD160="","",改造舰娘!BD160)</f>
        <v>25</v>
      </c>
      <c r="BB164" s="500">
        <f>IF(改造舰娘!BE160="","",改造舰娘!BE160)</f>
        <v>17</v>
      </c>
      <c r="BC164" s="498">
        <f>IF(改造舰娘!BF160="","",改造舰娘!BF160)</f>
        <v>0</v>
      </c>
      <c r="BD164" s="67" t="s">
        <v>2051</v>
      </c>
      <c r="BE164" s="339" t="b">
        <f>IF(改造舰娘!$BP160="","")</f>
        <v>0</v>
      </c>
      <c r="BF164" s="306" t="b">
        <f>IF(改造舰娘!$BQ160="","")</f>
        <v>0</v>
      </c>
      <c r="BG164" s="329" t="str">
        <f>IF(改造舰娘!$BR160="","")</f>
        <v/>
      </c>
      <c r="BH164" s="340" t="str">
        <f>IF(改造舰娘!$BS160="","")</f>
        <v/>
      </c>
      <c r="BU164" s="304">
        <f>IFERROR(VLOOKUP(AL164,装备!$B:$C,2,0),0)</f>
        <v>5</v>
      </c>
      <c r="BV164" s="304">
        <f>IFERROR(VLOOKUP($AL164,装备!$B:$Q,5,0),0)</f>
        <v>0</v>
      </c>
      <c r="BW164" s="304">
        <f>IFERROR(VLOOKUP($AL164,装备!$B:$Q,6,0),0)</f>
        <v>0</v>
      </c>
      <c r="BX164" s="304">
        <f>IFERROR(VLOOKUP($AL164,装备!$B:$Q,7,0),0)</f>
        <v>0</v>
      </c>
      <c r="BY164" s="304">
        <f>IFERROR(VLOOKUP($AL164,装备!$B:$Q,8,0),0)</f>
        <v>6</v>
      </c>
      <c r="BZ164" s="304">
        <f>IFERROR(VLOOKUP($AL164,装备!$B:$Q,9,0),0)</f>
        <v>3</v>
      </c>
      <c r="CA164" s="304">
        <f>IFERROR(VLOOKUP($AL164,装备!$B:$Q,10,0),0)</f>
        <v>0</v>
      </c>
      <c r="CB164" s="304">
        <f>IFERROR(VLOOKUP($AL164,装备!$B:$Q,11,0),0)</f>
        <v>3</v>
      </c>
      <c r="CC164" s="304" t="str">
        <f>IFERROR(VLOOKUP($AL164,装备!$B:$Q,12,0),0)</f>
        <v>短</v>
      </c>
      <c r="CD164" s="304">
        <f>IFERROR(VLOOKUP($AL164,装备!$B:$Q,13,0),0)</f>
        <v>0</v>
      </c>
      <c r="CE164" s="304">
        <f>IFERROR(VLOOKUP($AL164,装备!$B:$Q,14,0),0)</f>
        <v>0</v>
      </c>
      <c r="CF164" s="304">
        <f>IFERROR(VLOOKUP($AL164,装备!$B:$Q,16,0),0)</f>
        <v>0</v>
      </c>
      <c r="CG164" s="304">
        <f>IFERROR(VLOOKUP($AL164,装备!$B:$Q,5,0),0)</f>
        <v>0</v>
      </c>
      <c r="CH164" s="304">
        <f>IFERROR(VLOOKUP(AM164,装备!$B:$C,2,0),0)</f>
        <v>0</v>
      </c>
      <c r="CI164" s="304">
        <f>IFERROR(VLOOKUP($AM164,装备!$B:$Q,5,0),0)</f>
        <v>0</v>
      </c>
      <c r="CJ164" s="304">
        <f>IFERROR(VLOOKUP($AM164,装备!$B:$Q,6,0),0)</f>
        <v>0</v>
      </c>
      <c r="CK164" s="304">
        <f>IFERROR(VLOOKUP($AM164,装备!$B:$Q,7,0),0)</f>
        <v>0</v>
      </c>
      <c r="CL164" s="304">
        <f>IFERROR(VLOOKUP($AM164,装备!$B:$Q,8,0),0)</f>
        <v>0</v>
      </c>
      <c r="CM164" s="304">
        <f>IFERROR(VLOOKUP($AM164,装备!$B:$Q,9,0),0)</f>
        <v>0</v>
      </c>
      <c r="CN164" s="304">
        <f>IFERROR(VLOOKUP($AM164,装备!$B:$Q,10,0),0)</f>
        <v>0</v>
      </c>
      <c r="CO164" s="304">
        <f>IFERROR(VLOOKUP($AM164,装备!$B:$Q,11,0),0)</f>
        <v>0</v>
      </c>
      <c r="CP164" s="304">
        <f>IFERROR(VLOOKUP($AM164,装备!$B:$Q,12,0),0)</f>
        <v>0</v>
      </c>
      <c r="CQ164" s="304">
        <f>IFERROR(VLOOKUP($AM164,装备!$B:$Q,13,0),0)</f>
        <v>0</v>
      </c>
      <c r="CR164" s="304">
        <f>IFERROR(VLOOKUP($AM164,装备!$B:$Q,14,0),0)</f>
        <v>0</v>
      </c>
      <c r="CS164" s="304">
        <f>IFERROR(VLOOKUP($AM164,装备!$B:$Q,16,0),0)</f>
        <v>0</v>
      </c>
      <c r="CT164" s="304">
        <f>IFERROR(VLOOKUP($AM164,装备!$B:$Q,5,0),0)</f>
        <v>0</v>
      </c>
      <c r="CU164" s="304">
        <f>IFERROR(VLOOKUP(AN164,装备!$B:$C,2,0),0)</f>
        <v>0</v>
      </c>
      <c r="CV164" s="304">
        <f>IFERROR(VLOOKUP($AN164,装备!$B:$Q,5,0),0)</f>
        <v>0</v>
      </c>
      <c r="CW164" s="304">
        <f>IFERROR(VLOOKUP($AN164,装备!$B:$Q,6,0),0)</f>
        <v>0</v>
      </c>
      <c r="CX164" s="304">
        <f>IFERROR(VLOOKUP($AN164,装备!$B:$Q,7,0),0)</f>
        <v>0</v>
      </c>
      <c r="CY164" s="304">
        <f>IFERROR(VLOOKUP($AN164,装备!$B:$Q,8,0),0)</f>
        <v>0</v>
      </c>
      <c r="CZ164" s="304">
        <f>IFERROR(VLOOKUP($AN164,装备!$B:$Q,9,0),0)</f>
        <v>0</v>
      </c>
      <c r="DA164" s="304">
        <f>IFERROR(VLOOKUP($AN164,装备!$B:$Q,10,0),0)</f>
        <v>0</v>
      </c>
      <c r="DB164" s="304">
        <f>IFERROR(VLOOKUP($AN164,装备!$B:$Q,11,0),0)</f>
        <v>0</v>
      </c>
      <c r="DC164" s="304">
        <f>IFERROR(VLOOKUP($AN164,装备!$B:$Q,12,0),0)</f>
        <v>0</v>
      </c>
      <c r="DD164" s="304">
        <f>IFERROR(VLOOKUP($AN164,装备!$B:$Q,13,0),0)</f>
        <v>0</v>
      </c>
      <c r="DE164" s="304">
        <f>IFERROR(VLOOKUP($AN164,装备!$B:$Q,14,0),0)</f>
        <v>0</v>
      </c>
      <c r="DF164" s="304">
        <f>IFERROR(VLOOKUP($AN164,装备!$B:$Q,16,0),0)</f>
        <v>0</v>
      </c>
      <c r="DG164" s="304">
        <f>IFERROR(VLOOKUP($AN164,装备!$B:$Q,5,0),0)</f>
        <v>0</v>
      </c>
      <c r="DH164" s="304">
        <f>IFERROR(VLOOKUP(AO164,装备!$B:$C,2,0),0)</f>
        <v>0</v>
      </c>
      <c r="DI164" s="304">
        <f>IFERROR(VLOOKUP($AO164,装备!$B:$Q,5,0),0)</f>
        <v>0</v>
      </c>
      <c r="DJ164" s="304">
        <f>IFERROR(VLOOKUP($AO164,装备!$B:$Q,6,0),0)</f>
        <v>0</v>
      </c>
      <c r="DK164" s="304">
        <f>IFERROR(VLOOKUP($AO164,装备!$B:$Q,7,0),0)</f>
        <v>0</v>
      </c>
      <c r="DL164" s="304">
        <f>IFERROR(VLOOKUP($AO164,装备!$B:$Q,8,0),0)</f>
        <v>0</v>
      </c>
      <c r="DM164" s="304">
        <f>IFERROR(VLOOKUP($AO164,装备!$B:$Q,9,0),0)</f>
        <v>0</v>
      </c>
      <c r="DN164" s="304">
        <f>IFERROR(VLOOKUP($AO164,装备!$B:$Q,10,0),0)</f>
        <v>0</v>
      </c>
      <c r="DO164" s="304">
        <f>IFERROR(VLOOKUP($AO164,装备!$B:$Q,11,0),0)</f>
        <v>0</v>
      </c>
      <c r="DP164" s="304">
        <f>IFERROR(VLOOKUP($AO164,装备!$B:$Q,12,0),0)</f>
        <v>0</v>
      </c>
      <c r="DQ164" s="304">
        <f>IFERROR(VLOOKUP($AO164,装备!$B:$Q,13,0),0)</f>
        <v>0</v>
      </c>
      <c r="DR164" s="304">
        <f>IFERROR(VLOOKUP($AO164,装备!$B:$Q,14,0),0)</f>
        <v>0</v>
      </c>
      <c r="DS164" s="304">
        <f>IFERROR(VLOOKUP($AO164,装备!$B:$Q,16,0),0)</f>
        <v>0</v>
      </c>
      <c r="DT164" s="304">
        <f>IFERROR(VLOOKUP($AO164,装备!$B:$Q,5,0),0)</f>
        <v>0</v>
      </c>
    </row>
    <row r="165" spans="1:124" ht="40.5">
      <c r="A165" s="301">
        <f>改造舰娘!$A161</f>
        <v>11027011</v>
      </c>
      <c r="B165" s="354" t="s">
        <v>246</v>
      </c>
      <c r="C165" s="323"/>
      <c r="D165" s="323">
        <f t="shared" si="2"/>
        <v>110</v>
      </c>
      <c r="E165" s="303">
        <f>改造舰娘!$C161</f>
        <v>3</v>
      </c>
      <c r="F165" s="304" t="str">
        <f>改造舰娘!$D161</f>
        <v>驱逐</v>
      </c>
      <c r="G165" s="304" t="str">
        <f>改造舰娘!$E161</f>
        <v>小型</v>
      </c>
      <c r="H165" s="304" t="str">
        <f>改造舰娘!$F161</f>
        <v>护卫舰</v>
      </c>
      <c r="I165" s="452">
        <f>改造舰娘!$AR161</f>
        <v>3</v>
      </c>
      <c r="J165" s="304" t="str">
        <f>改造舰娘!$G161</f>
        <v>德国</v>
      </c>
      <c r="K165" s="312">
        <f>改造舰娘!$H161+(BV165+CI165+CV165+DI165)*$C$2</f>
        <v>39</v>
      </c>
      <c r="L165" s="304">
        <f>改造舰娘!$I161</f>
        <v>1</v>
      </c>
      <c r="M165" s="304">
        <f>改造舰娘!$J161</f>
        <v>2</v>
      </c>
      <c r="N165" s="518">
        <f>改造舰娘!$K161</f>
        <v>2</v>
      </c>
      <c r="O165" s="304">
        <f>改造舰娘!$L161+((CE165+CR165+DE165+DR165)*$C$2)</f>
        <v>10</v>
      </c>
      <c r="P165" s="304" t="str">
        <f>IF($C$2=1,(IF(ISERROR(FIND("超长",改造舰娘!$M161&amp;CC165&amp;CP165&amp;DC165&amp;DP165,1)),IF(ISERROR(FIND("长",改造舰娘!$M161&amp;CC165&amp;CP165&amp;DC165&amp;DP165,1)),IF(ISERROR(FIND("中",改造舰娘!$M161&amp;CC165&amp;CP165&amp;DC165&amp;DP165,1)),IF(ISERROR(FIND("短",改造舰娘!$M161&amp;CC165&amp;CP165&amp;DC165&amp;DP165,1)),IF(ISERROR(FIND("无",改造舰娘!$M161&amp;CC165&amp;CP165&amp;DC165&amp;DP165,1)),0,"无"),"短"),"中"),"长"),"超长")),改造舰娘!$M161)</f>
        <v>短</v>
      </c>
      <c r="Q165" s="303">
        <f>改造舰娘!$N161</f>
        <v>38.5</v>
      </c>
      <c r="R165" s="304">
        <f>(改造舰娘!$P161)+(改造舰娘!$Q161)*$C$3+((BW165+CJ165+CW165+DJ165)*$C$2)</f>
        <v>38</v>
      </c>
      <c r="S165" s="304">
        <f>(改造舰娘!$R161)+(改造舰娘!$S161)*$C$3+((BY165+CL165+CY165+DL165)*$C$2)</f>
        <v>80</v>
      </c>
      <c r="T165" s="304">
        <f>(改造舰娘!$T161)+(改造舰娘!$U161)*$C$3+((BX165+CK165+CX165+DK165)*$C$2)</f>
        <v>40</v>
      </c>
      <c r="U165" s="304">
        <f>(改造舰娘!$V161)+(改造舰娘!$W161)*$C$3+((CG165+CT165+DG165+DT165)*$C$2)</f>
        <v>48</v>
      </c>
      <c r="V165" s="305">
        <f>INT((((改造舰娘!$Y161)-(改造舰娘!$X161))*(((IF(D165=0,C165,D165))-1)/99))+改造舰娘!$X161)+((CB165+CO165+DB165+DO165)*$C$2)</f>
        <v>92</v>
      </c>
      <c r="W165" s="304">
        <f>INT((((改造舰娘!$AA161)-(改造舰娘!$Z161))*(((IF(D165=0,C165,D165))-1)/99))+改造舰娘!$Z161)+((CD165+CQ165+DD165+DQ165)*$C$2)</f>
        <v>92</v>
      </c>
      <c r="X165" s="304">
        <f>INT((((改造舰娘!$AC161)-(改造舰娘!$AB161))*(((IF(D165=0,C165,D165))-1)/99))+改造舰娘!$AB161)+((CA165+CN165+DA165+DN165)*$C$2)</f>
        <v>37</v>
      </c>
      <c r="Y165" s="303">
        <f>INT((((改造舰娘!$AE161)-(改造舰娘!$AD161))*(((IF(D165=0,C165,D165))-1)/99))+改造舰娘!$AD161)+((BZ165+CM165+CZ165+DM165)*$C$2)</f>
        <v>66</v>
      </c>
      <c r="Z165" s="474" t="str">
        <f>IF(改造舰娘!$AF161=0,"",改造舰娘!$AF161)</f>
        <v/>
      </c>
      <c r="AA165" s="304" t="str">
        <f>IF(改造舰娘!$AG161="","",改造舰娘!$AG161)</f>
        <v/>
      </c>
      <c r="AB165" s="304" t="str">
        <f>IF(改造舰娘!$AH161="","",改造舰娘!$AH161)</f>
        <v/>
      </c>
      <c r="AC165" s="304" t="str">
        <f>IF(改造舰娘!$AI161="","",改造舰娘!$AI161)</f>
        <v/>
      </c>
      <c r="AD165" s="304">
        <f>IF(改造舰娘!$AJ161="","",改造舰娘!$AJ161)</f>
        <v>0</v>
      </c>
      <c r="AE165" s="305">
        <f>IF(改造舰娘!$AK161="","",改造舰娘!$AK161)</f>
        <v>0</v>
      </c>
      <c r="AF165" s="304" t="str">
        <f>IF(改造舰娘!$AL161="","",改造舰娘!$AL161)</f>
        <v/>
      </c>
      <c r="AG165" s="304" t="str">
        <f>IF(改造舰娘!$AM161="","",改造舰娘!$AM161)</f>
        <v/>
      </c>
      <c r="AH165" s="304" t="str">
        <f>IF(改造舰娘!$AN161="","",改造舰娘!$AN161)</f>
        <v/>
      </c>
      <c r="AI165" s="304" t="str">
        <f>IF(改造舰娘!$AO161="","",改造舰娘!$AO161)</f>
        <v/>
      </c>
      <c r="AJ165" s="304" t="str">
        <f>IF(改造舰娘!$AP161="","",改造舰娘!$AP161)</f>
        <v/>
      </c>
      <c r="AK165" s="303" t="str">
        <f>IF(改造舰娘!$AQ161="","",改造舰娘!$AQ161)</f>
        <v/>
      </c>
      <c r="AL165" s="306" t="str">
        <f>IF(改造舰娘!$AS161="","",改造舰娘!$AS161)</f>
        <v>四联533毫米磁性鱼雷</v>
      </c>
      <c r="AM165" s="306" t="str">
        <f>IF(改造舰娘!$AT161="","",改造舰娘!$AT161)</f>
        <v/>
      </c>
      <c r="AN165" s="306" t="str">
        <f>IF(改造舰娘!$AU161="","",改造舰娘!$AU161)</f>
        <v/>
      </c>
      <c r="AO165" s="306" t="str">
        <f>IF(改造舰娘!$AV161="","",改造舰娘!$AV161)</f>
        <v/>
      </c>
      <c r="AP165" s="307" t="str">
        <f>IF(改造舰娘!$AW161="","",改造舰娘!$AW161)</f>
        <v>威瑟堡行动(3级)：Z18增加自己索敌20点，增加对应位置敌舰火力10点、暴击率5%、被攻击概率降低30%（水下单位或自身旗舰时无效）。</v>
      </c>
      <c r="AQ165" s="308" t="str">
        <f>IF(改造舰娘!$AX161="","",改造舰娘!$AX161)</f>
        <v/>
      </c>
      <c r="AR165" s="304">
        <f>IF(改造舰娘!$AY161="","",改造舰娘!$AY161)</f>
        <v>10</v>
      </c>
      <c r="AS165" s="304">
        <f>IF(改造舰娘!$AZ161="","",改造舰娘!$AZ161)</f>
        <v>20</v>
      </c>
      <c r="AT165" s="304">
        <f>IF(改造舰娘!$BA161="","",改造舰娘!$BA161)</f>
        <v>0.48</v>
      </c>
      <c r="AU165" s="304">
        <f>IF(改造舰娘!$BB161="","",改造舰娘!$BB161)</f>
        <v>0.99</v>
      </c>
      <c r="AV165" s="305">
        <f>IF((改造舰娘!$BG161+改造舰娘!$BK161*$C$4)=0,"",(改造舰娘!$BG161+改造舰娘!$BK161*$C$4))</f>
        <v>6</v>
      </c>
      <c r="AW165" s="304">
        <f>IF((改造舰娘!$BH161+改造舰娘!$BL161*$C$4)=0,"",(改造舰娘!$BH161+改造舰娘!$BL161*$C$4))</f>
        <v>14</v>
      </c>
      <c r="AX165" s="304">
        <f>IF((改造舰娘!$BI161+改造舰娘!$BM161*$C$4)=0,"",(改造舰娘!$BI161+改造舰娘!$BM161*$C$4))</f>
        <v>8</v>
      </c>
      <c r="AY165" s="303">
        <f>IF((改造舰娘!$BJ161+改造舰娘!$BN161*$C$4)=0,"",(改造舰娘!$BJ161+改造舰娘!$BN161*$C$4))</f>
        <v>2</v>
      </c>
      <c r="AZ165" s="500">
        <f>IF(改造舰娘!BC161="","",改造舰娘!BC161)</f>
        <v>0</v>
      </c>
      <c r="BA165" s="500">
        <f>IF(改造舰娘!BD161="","",改造舰娘!BD161)</f>
        <v>25</v>
      </c>
      <c r="BB165" s="500">
        <f>IF(改造舰娘!BE161="","",改造舰娘!BE161)</f>
        <v>17</v>
      </c>
      <c r="BC165" s="498">
        <f>IF(改造舰娘!BF161="","",改造舰娘!BF161)</f>
        <v>0</v>
      </c>
      <c r="BD165" s="67" t="s">
        <v>1614</v>
      </c>
      <c r="BE165" s="339" t="b">
        <f>IF(改造舰娘!$BP161="","")</f>
        <v>0</v>
      </c>
      <c r="BF165" s="306" t="b">
        <f>IF(改造舰娘!$BQ161="","")</f>
        <v>0</v>
      </c>
      <c r="BG165" s="329" t="str">
        <f>IF(改造舰娘!$BR161="","")</f>
        <v/>
      </c>
      <c r="BH165" s="340" t="str">
        <f>IF(改造舰娘!$BS161="","")</f>
        <v/>
      </c>
      <c r="BU165" s="304">
        <f>IFERROR(VLOOKUP(AL165,装备!$B:$C,2,0),0)</f>
        <v>5</v>
      </c>
      <c r="BV165" s="304">
        <f>IFERROR(VLOOKUP($AL165,装备!$B:$Q,5,0),0)</f>
        <v>0</v>
      </c>
      <c r="BW165" s="304">
        <f>IFERROR(VLOOKUP($AL165,装备!$B:$Q,6,0),0)</f>
        <v>0</v>
      </c>
      <c r="BX165" s="304">
        <f>IFERROR(VLOOKUP($AL165,装备!$B:$Q,7,0),0)</f>
        <v>0</v>
      </c>
      <c r="BY165" s="304">
        <f>IFERROR(VLOOKUP($AL165,装备!$B:$Q,8,0),0)</f>
        <v>6</v>
      </c>
      <c r="BZ165" s="304">
        <f>IFERROR(VLOOKUP($AL165,装备!$B:$Q,9,0),0)</f>
        <v>3</v>
      </c>
      <c r="CA165" s="304">
        <f>IFERROR(VLOOKUP($AL165,装备!$B:$Q,10,0),0)</f>
        <v>0</v>
      </c>
      <c r="CB165" s="304">
        <f>IFERROR(VLOOKUP($AL165,装备!$B:$Q,11,0),0)</f>
        <v>3</v>
      </c>
      <c r="CC165" s="304" t="str">
        <f>IFERROR(VLOOKUP($AL165,装备!$B:$Q,12,0),0)</f>
        <v>短</v>
      </c>
      <c r="CD165" s="304">
        <f>IFERROR(VLOOKUP($AL165,装备!$B:$Q,13,0),0)</f>
        <v>0</v>
      </c>
      <c r="CE165" s="304">
        <f>IFERROR(VLOOKUP($AL165,装备!$B:$Q,14,0),0)</f>
        <v>0</v>
      </c>
      <c r="CF165" s="304">
        <f>IFERROR(VLOOKUP($AL165,装备!$B:$Q,16,0),0)</f>
        <v>0</v>
      </c>
      <c r="CG165" s="304">
        <f>IFERROR(VLOOKUP($AL165,装备!$B:$Q,5,0),0)</f>
        <v>0</v>
      </c>
      <c r="CH165" s="304">
        <f>IFERROR(VLOOKUP(AM165,装备!$B:$C,2,0),0)</f>
        <v>0</v>
      </c>
      <c r="CI165" s="304">
        <f>IFERROR(VLOOKUP($AM165,装备!$B:$Q,5,0),0)</f>
        <v>0</v>
      </c>
      <c r="CJ165" s="304">
        <f>IFERROR(VLOOKUP($AM165,装备!$B:$Q,6,0),0)</f>
        <v>0</v>
      </c>
      <c r="CK165" s="304">
        <f>IFERROR(VLOOKUP($AM165,装备!$B:$Q,7,0),0)</f>
        <v>0</v>
      </c>
      <c r="CL165" s="304">
        <f>IFERROR(VLOOKUP($AM165,装备!$B:$Q,8,0),0)</f>
        <v>0</v>
      </c>
      <c r="CM165" s="304">
        <f>IFERROR(VLOOKUP($AM165,装备!$B:$Q,9,0),0)</f>
        <v>0</v>
      </c>
      <c r="CN165" s="304">
        <f>IFERROR(VLOOKUP($AM165,装备!$B:$Q,10,0),0)</f>
        <v>0</v>
      </c>
      <c r="CO165" s="304">
        <f>IFERROR(VLOOKUP($AM165,装备!$B:$Q,11,0),0)</f>
        <v>0</v>
      </c>
      <c r="CP165" s="304">
        <f>IFERROR(VLOOKUP($AM165,装备!$B:$Q,12,0),0)</f>
        <v>0</v>
      </c>
      <c r="CQ165" s="304">
        <f>IFERROR(VLOOKUP($AM165,装备!$B:$Q,13,0),0)</f>
        <v>0</v>
      </c>
      <c r="CR165" s="304">
        <f>IFERROR(VLOOKUP($AM165,装备!$B:$Q,14,0),0)</f>
        <v>0</v>
      </c>
      <c r="CS165" s="304">
        <f>IFERROR(VLOOKUP($AM165,装备!$B:$Q,16,0),0)</f>
        <v>0</v>
      </c>
      <c r="CT165" s="304">
        <f>IFERROR(VLOOKUP($AM165,装备!$B:$Q,5,0),0)</f>
        <v>0</v>
      </c>
      <c r="CU165" s="304">
        <f>IFERROR(VLOOKUP(AN165,装备!$B:$C,2,0),0)</f>
        <v>0</v>
      </c>
      <c r="CV165" s="304">
        <f>IFERROR(VLOOKUP($AN165,装备!$B:$Q,5,0),0)</f>
        <v>0</v>
      </c>
      <c r="CW165" s="304">
        <f>IFERROR(VLOOKUP($AN165,装备!$B:$Q,6,0),0)</f>
        <v>0</v>
      </c>
      <c r="CX165" s="304">
        <f>IFERROR(VLOOKUP($AN165,装备!$B:$Q,7,0),0)</f>
        <v>0</v>
      </c>
      <c r="CY165" s="304">
        <f>IFERROR(VLOOKUP($AN165,装备!$B:$Q,8,0),0)</f>
        <v>0</v>
      </c>
      <c r="CZ165" s="304">
        <f>IFERROR(VLOOKUP($AN165,装备!$B:$Q,9,0),0)</f>
        <v>0</v>
      </c>
      <c r="DA165" s="304">
        <f>IFERROR(VLOOKUP($AN165,装备!$B:$Q,10,0),0)</f>
        <v>0</v>
      </c>
      <c r="DB165" s="304">
        <f>IFERROR(VLOOKUP($AN165,装备!$B:$Q,11,0),0)</f>
        <v>0</v>
      </c>
      <c r="DC165" s="304">
        <f>IFERROR(VLOOKUP($AN165,装备!$B:$Q,12,0),0)</f>
        <v>0</v>
      </c>
      <c r="DD165" s="304">
        <f>IFERROR(VLOOKUP($AN165,装备!$B:$Q,13,0),0)</f>
        <v>0</v>
      </c>
      <c r="DE165" s="304">
        <f>IFERROR(VLOOKUP($AN165,装备!$B:$Q,14,0),0)</f>
        <v>0</v>
      </c>
      <c r="DF165" s="304">
        <f>IFERROR(VLOOKUP($AN165,装备!$B:$Q,16,0),0)</f>
        <v>0</v>
      </c>
      <c r="DG165" s="304">
        <f>IFERROR(VLOOKUP($AN165,装备!$B:$Q,5,0),0)</f>
        <v>0</v>
      </c>
      <c r="DH165" s="304">
        <f>IFERROR(VLOOKUP(AO165,装备!$B:$C,2,0),0)</f>
        <v>0</v>
      </c>
      <c r="DI165" s="304">
        <f>IFERROR(VLOOKUP($AO165,装备!$B:$Q,5,0),0)</f>
        <v>0</v>
      </c>
      <c r="DJ165" s="304">
        <f>IFERROR(VLOOKUP($AO165,装备!$B:$Q,6,0),0)</f>
        <v>0</v>
      </c>
      <c r="DK165" s="304">
        <f>IFERROR(VLOOKUP($AO165,装备!$B:$Q,7,0),0)</f>
        <v>0</v>
      </c>
      <c r="DL165" s="304">
        <f>IFERROR(VLOOKUP($AO165,装备!$B:$Q,8,0),0)</f>
        <v>0</v>
      </c>
      <c r="DM165" s="304">
        <f>IFERROR(VLOOKUP($AO165,装备!$B:$Q,9,0),0)</f>
        <v>0</v>
      </c>
      <c r="DN165" s="304">
        <f>IFERROR(VLOOKUP($AO165,装备!$B:$Q,10,0),0)</f>
        <v>0</v>
      </c>
      <c r="DO165" s="304">
        <f>IFERROR(VLOOKUP($AO165,装备!$B:$Q,11,0),0)</f>
        <v>0</v>
      </c>
      <c r="DP165" s="304">
        <f>IFERROR(VLOOKUP($AO165,装备!$B:$Q,12,0),0)</f>
        <v>0</v>
      </c>
      <c r="DQ165" s="304">
        <f>IFERROR(VLOOKUP($AO165,装备!$B:$Q,13,0),0)</f>
        <v>0</v>
      </c>
      <c r="DR165" s="304">
        <f>IFERROR(VLOOKUP($AO165,装备!$B:$Q,14,0),0)</f>
        <v>0</v>
      </c>
      <c r="DS165" s="304">
        <f>IFERROR(VLOOKUP($AO165,装备!$B:$Q,16,0),0)</f>
        <v>0</v>
      </c>
      <c r="DT165" s="304">
        <f>IFERROR(VLOOKUP($AO165,装备!$B:$Q,5,0),0)</f>
        <v>0</v>
      </c>
    </row>
    <row r="166" spans="1:124" ht="27">
      <c r="A166" s="301">
        <f>改造舰娘!$A162</f>
        <v>11027811</v>
      </c>
      <c r="B166" s="354" t="s">
        <v>888</v>
      </c>
      <c r="C166" s="323"/>
      <c r="D166" s="323">
        <f t="shared" si="2"/>
        <v>110</v>
      </c>
      <c r="E166" s="303">
        <f>改造舰娘!$C162</f>
        <v>5</v>
      </c>
      <c r="F166" s="304" t="str">
        <f>改造舰娘!$D162</f>
        <v>驱逐</v>
      </c>
      <c r="G166" s="304" t="str">
        <f>改造舰娘!$E162</f>
        <v>小型</v>
      </c>
      <c r="H166" s="304" t="str">
        <f>改造舰娘!$F162</f>
        <v>护卫舰</v>
      </c>
      <c r="I166" s="452">
        <f>改造舰娘!$AR162</f>
        <v>3</v>
      </c>
      <c r="J166" s="304" t="str">
        <f>改造舰娘!$G162</f>
        <v>美国</v>
      </c>
      <c r="K166" s="312">
        <f>改造舰娘!$H162+(BV166+CI166+CV166+DI166)*$C$2</f>
        <v>32</v>
      </c>
      <c r="L166" s="304">
        <f>改造舰娘!$I162</f>
        <v>0</v>
      </c>
      <c r="M166" s="304">
        <f>改造舰娘!$J162</f>
        <v>2</v>
      </c>
      <c r="N166" s="518">
        <f>改造舰娘!$K162</f>
        <v>3</v>
      </c>
      <c r="O166" s="304">
        <f>改造舰娘!$L162+((CE166+CR166+DE166+DR166)*$C$2)</f>
        <v>18</v>
      </c>
      <c r="P166" s="304" t="str">
        <f>IF($C$2=1,(IF(ISERROR(FIND("超长",改造舰娘!$M162&amp;CC166&amp;CP166&amp;DC166&amp;DP166,1)),IF(ISERROR(FIND("长",改造舰娘!$M162&amp;CC166&amp;CP166&amp;DC166&amp;DP166,1)),IF(ISERROR(FIND("中",改造舰娘!$M162&amp;CC166&amp;CP166&amp;DC166&amp;DP166,1)),IF(ISERROR(FIND("短",改造舰娘!$M162&amp;CC166&amp;CP166&amp;DC166&amp;DP166,1)),IF(ISERROR(FIND("无",改造舰娘!$M162&amp;CC166&amp;CP166&amp;DC166&amp;DP166,1)),0,"无"),"短"),"中"),"长"),"超长")),改造舰娘!$M162)</f>
        <v>短</v>
      </c>
      <c r="Q166" s="303">
        <f>改造舰娘!$N162</f>
        <v>37</v>
      </c>
      <c r="R166" s="304">
        <f>(改造舰娘!$P162)+(改造舰娘!$Q162)*$C$3+((BW166+CJ166+CW166+DJ166)*$C$2)</f>
        <v>43</v>
      </c>
      <c r="S166" s="304">
        <f>(改造舰娘!$R162)+(改造舰娘!$S162)*$C$3+((BY166+CL166+CY166+DL166)*$C$2)</f>
        <v>87</v>
      </c>
      <c r="T166" s="304">
        <f>(改造舰娘!$T162)+(改造舰娘!$U162)*$C$3+((BX166+CK166+CX166+DK166)*$C$2)</f>
        <v>39</v>
      </c>
      <c r="U166" s="304">
        <f>(改造舰娘!$V162)+(改造舰娘!$W162)*$C$3+((CG166+CT166+DG166+DT166)*$C$2)</f>
        <v>70</v>
      </c>
      <c r="V166" s="305">
        <f>INT((((改造舰娘!$Y162)-(改造舰娘!$X162))*(((IF(D166=0,C166,D166))-1)/99))+改造舰娘!$X162)+((CB166+CO166+DB166+DO166)*$C$2)</f>
        <v>94</v>
      </c>
      <c r="W166" s="304">
        <f>INT((((改造舰娘!$AA162)-(改造舰娘!$Z162))*(((IF(D166=0,C166,D166))-1)/99))+改造舰娘!$Z162)+((CD166+CQ166+DD166+DQ166)*$C$2)</f>
        <v>91</v>
      </c>
      <c r="X166" s="304">
        <f>INT((((改造舰娘!$AC162)-(改造舰娘!$AB162))*(((IF(D166=0,C166,D166))-1)/99))+改造舰娘!$AB162)+((CA166+CN166+DA166+DN166)*$C$2)</f>
        <v>37</v>
      </c>
      <c r="Y166" s="303">
        <f>INT((((改造舰娘!$AE162)-(改造舰娘!$AD162))*(((IF(D166=0,C166,D166))-1)/99))+改造舰娘!$AD162)+((BZ166+CM166+CZ166+DM166)*$C$2)</f>
        <v>84</v>
      </c>
      <c r="Z166" s="474" t="str">
        <f>IF(改造舰娘!$AF162=0,"",改造舰娘!$AF162)</f>
        <v/>
      </c>
      <c r="AA166" s="304" t="str">
        <f>IF(改造舰娘!$AG162="","",改造舰娘!$AG162)</f>
        <v/>
      </c>
      <c r="AB166" s="304" t="str">
        <f>IF(改造舰娘!$AH162="","",改造舰娘!$AH162)</f>
        <v/>
      </c>
      <c r="AC166" s="304" t="str">
        <f>IF(改造舰娘!$AI162="","",改造舰娘!$AI162)</f>
        <v/>
      </c>
      <c r="AD166" s="304">
        <f>IF(改造舰娘!$AJ162="","",改造舰娘!$AJ162)</f>
        <v>0</v>
      </c>
      <c r="AE166" s="305">
        <f>IF(改造舰娘!$AK162="","",改造舰娘!$AK162)</f>
        <v>0</v>
      </c>
      <c r="AF166" s="304" t="str">
        <f>IF(改造舰娘!$AL162="","",改造舰娘!$AL162)</f>
        <v/>
      </c>
      <c r="AG166" s="304" t="str">
        <f>IF(改造舰娘!$AM162="","",改造舰娘!$AM162)</f>
        <v/>
      </c>
      <c r="AH166" s="304" t="str">
        <f>IF(改造舰娘!$AN162="","",改造舰娘!$AN162)</f>
        <v/>
      </c>
      <c r="AI166" s="304" t="str">
        <f>IF(改造舰娘!$AO162="","",改造舰娘!$AO162)</f>
        <v/>
      </c>
      <c r="AJ166" s="304" t="str">
        <f>IF(改造舰娘!$AP162="","",改造舰娘!$AP162)</f>
        <v/>
      </c>
      <c r="AK166" s="303" t="str">
        <f>IF(改造舰娘!$AQ162="","",改造舰娘!$AQ162)</f>
        <v/>
      </c>
      <c r="AL166" s="306" t="str">
        <f>IF(改造舰娘!$AS162="","",改造舰娘!$AS162)</f>
        <v>发烟筒</v>
      </c>
      <c r="AM166" s="306" t="str">
        <f>IF(改造舰娘!$AT162="","",改造舰娘!$AT162)</f>
        <v>五联533毫米鱼雷（MK17）</v>
      </c>
      <c r="AN166" s="306" t="str">
        <f>IF(改造舰娘!$AU162="","",改造舰娘!$AU162)</f>
        <v>改良型火控雷达</v>
      </c>
      <c r="AO166" s="306" t="str">
        <f>IF(改造舰娘!$AV162="","",改造舰娘!$AV162)</f>
        <v/>
      </c>
      <c r="AP166" s="307" t="str">
        <f>IF(改造舰娘!$AW162="","",改造舰娘!$AW162)</f>
        <v>烟雾掩护(3级)：降低上方相邻一个单位30%被攻击概率，并且减少该单位命中值4点</v>
      </c>
      <c r="AQ166" s="308" t="str">
        <f>IF(改造舰娘!$AX162="","",改造舰娘!$AX162)</f>
        <v>大卫·塔菲3(3级)：增加自身回避、命中、幸运20点。</v>
      </c>
      <c r="AR166" s="304">
        <f>IF(改造舰娘!$AY162="","",改造舰娘!$AY162)</f>
        <v>15</v>
      </c>
      <c r="AS166" s="304">
        <f>IF(改造舰娘!$AZ162="","",改造舰娘!$AZ162)</f>
        <v>25</v>
      </c>
      <c r="AT166" s="304">
        <f>IF(改造舰娘!$BA162="","",改造舰娘!$BA162)</f>
        <v>0.48</v>
      </c>
      <c r="AU166" s="304">
        <f>IF(改造舰娘!$BB162="","",改造舰娘!$BB162)</f>
        <v>0.9</v>
      </c>
      <c r="AV166" s="305">
        <f>IF((改造舰娘!$BG162+改造舰娘!$BK162*$C$4)=0,"",(改造舰娘!$BG162+改造舰娘!$BK162*$C$4))</f>
        <v>13</v>
      </c>
      <c r="AW166" s="304">
        <f>IF((改造舰娘!$BH162+改造舰娘!$BL162*$C$4)=0,"",(改造舰娘!$BH162+改造舰娘!$BL162*$C$4))</f>
        <v>18</v>
      </c>
      <c r="AX166" s="304">
        <f>IF((改造舰娘!$BI162+改造舰娘!$BM162*$C$4)=0,"",(改造舰娘!$BI162+改造舰娘!$BM162*$C$4))</f>
        <v>35</v>
      </c>
      <c r="AY166" s="303">
        <f>IF((改造舰娘!$BJ162+改造舰娘!$BN162*$C$4)=0,"",(改造舰娘!$BJ162+改造舰娘!$BN162*$C$4))</f>
        <v>27</v>
      </c>
      <c r="AZ166" s="500">
        <f>IF(改造舰娘!BC162="","",改造舰娘!BC162)</f>
        <v>0</v>
      </c>
      <c r="BA166" s="500">
        <f>IF(改造舰娘!BD162="","",改造舰娘!BD162)</f>
        <v>32</v>
      </c>
      <c r="BB166" s="500">
        <f>IF(改造舰娘!BE162="","",改造舰娘!BE162)</f>
        <v>14</v>
      </c>
      <c r="BC166" s="498">
        <f>IF(改造舰娘!BF162="","",改造舰娘!BF162)</f>
        <v>9</v>
      </c>
      <c r="BD166" s="125" t="s">
        <v>1620</v>
      </c>
      <c r="BE166" s="339" t="b">
        <f>IF(改造舰娘!$BP162="","")</f>
        <v>0</v>
      </c>
      <c r="BF166" s="306" t="b">
        <f>IF(改造舰娘!$BQ162="","")</f>
        <v>0</v>
      </c>
      <c r="BG166" s="329" t="str">
        <f>IF(改造舰娘!$BR162="","")</f>
        <v/>
      </c>
      <c r="BH166" s="340" t="str">
        <f>IF(改造舰娘!$BS162="","")</f>
        <v/>
      </c>
      <c r="BU166" s="304">
        <f>IFERROR(VLOOKUP(AL166,装备!$B:$C,2,0),0)</f>
        <v>3</v>
      </c>
      <c r="BV166" s="304">
        <f>IFERROR(VLOOKUP($AL166,装备!$B:$Q,5,0),0)</f>
        <v>0</v>
      </c>
      <c r="BW166" s="304">
        <f>IFERROR(VLOOKUP($AL166,装备!$B:$Q,6,0),0)</f>
        <v>0</v>
      </c>
      <c r="BX166" s="304">
        <f>IFERROR(VLOOKUP($AL166,装备!$B:$Q,7,0),0)</f>
        <v>0</v>
      </c>
      <c r="BY166" s="304">
        <f>IFERROR(VLOOKUP($AL166,装备!$B:$Q,8,0),0)</f>
        <v>0</v>
      </c>
      <c r="BZ166" s="304">
        <f>IFERROR(VLOOKUP($AL166,装备!$B:$Q,9,0),0)</f>
        <v>0</v>
      </c>
      <c r="CA166" s="304">
        <f>IFERROR(VLOOKUP($AL166,装备!$B:$Q,10,0),0)</f>
        <v>0</v>
      </c>
      <c r="CB166" s="304">
        <f>IFERROR(VLOOKUP($AL166,装备!$B:$Q,11,0),0)</f>
        <v>-5</v>
      </c>
      <c r="CC166" s="304" t="str">
        <f>IFERROR(VLOOKUP($AL166,装备!$B:$Q,12,0),0)</f>
        <v>无</v>
      </c>
      <c r="CD166" s="304">
        <f>IFERROR(VLOOKUP($AL166,装备!$B:$Q,13,0),0)</f>
        <v>15</v>
      </c>
      <c r="CE166" s="304">
        <f>IFERROR(VLOOKUP($AL166,装备!$B:$Q,14,0),0)</f>
        <v>0</v>
      </c>
      <c r="CF166" s="304">
        <f>IFERROR(VLOOKUP($AL166,装备!$B:$Q,16,0),0)</f>
        <v>0</v>
      </c>
      <c r="CG166" s="304">
        <f>IFERROR(VLOOKUP($AL166,装备!$B:$Q,5,0),0)</f>
        <v>0</v>
      </c>
      <c r="CH166" s="304">
        <f>IFERROR(VLOOKUP(AM166,装备!$B:$C,2,0),0)</f>
        <v>4</v>
      </c>
      <c r="CI166" s="304">
        <f>IFERROR(VLOOKUP($AM166,装备!$B:$Q,5,0),0)</f>
        <v>0</v>
      </c>
      <c r="CJ166" s="304">
        <f>IFERROR(VLOOKUP($AM166,装备!$B:$Q,6,0),0)</f>
        <v>0</v>
      </c>
      <c r="CK166" s="304">
        <f>IFERROR(VLOOKUP($AM166,装备!$B:$Q,7,0),0)</f>
        <v>0</v>
      </c>
      <c r="CL166" s="304">
        <f>IFERROR(VLOOKUP($AM166,装备!$B:$Q,8,0),0)</f>
        <v>8</v>
      </c>
      <c r="CM166" s="304">
        <f>IFERROR(VLOOKUP($AM166,装备!$B:$Q,9,0),0)</f>
        <v>0</v>
      </c>
      <c r="CN166" s="304">
        <f>IFERROR(VLOOKUP($AM166,装备!$B:$Q,10,0),0)</f>
        <v>0</v>
      </c>
      <c r="CO166" s="304">
        <f>IFERROR(VLOOKUP($AM166,装备!$B:$Q,11,0),0)</f>
        <v>2</v>
      </c>
      <c r="CP166" s="304" t="str">
        <f>IFERROR(VLOOKUP($AM166,装备!$B:$Q,12,0),0)</f>
        <v>无</v>
      </c>
      <c r="CQ166" s="304">
        <f>IFERROR(VLOOKUP($AM166,装备!$B:$Q,13,0),0)</f>
        <v>0</v>
      </c>
      <c r="CR166" s="304">
        <f>IFERROR(VLOOKUP($AM166,装备!$B:$Q,14,0),0)</f>
        <v>0</v>
      </c>
      <c r="CS166" s="304">
        <f>IFERROR(VLOOKUP($AM166,装备!$B:$Q,16,0),0)</f>
        <v>0</v>
      </c>
      <c r="CT166" s="304">
        <f>IFERROR(VLOOKUP($AM166,装备!$B:$Q,5,0),0)</f>
        <v>0</v>
      </c>
      <c r="CU166" s="304">
        <f>IFERROR(VLOOKUP(AN166,装备!$B:$C,2,0),0)</f>
        <v>4</v>
      </c>
      <c r="CV166" s="304">
        <f>IFERROR(VLOOKUP($AN166,装备!$B:$Q,5,0),0)</f>
        <v>0</v>
      </c>
      <c r="CW166" s="304">
        <f>IFERROR(VLOOKUP($AN166,装备!$B:$Q,6,0),0)</f>
        <v>0</v>
      </c>
      <c r="CX166" s="304">
        <f>IFERROR(VLOOKUP($AN166,装备!$B:$Q,7,0),0)</f>
        <v>0</v>
      </c>
      <c r="CY166" s="304">
        <f>IFERROR(VLOOKUP($AN166,装备!$B:$Q,8,0),0)</f>
        <v>0</v>
      </c>
      <c r="CZ166" s="304">
        <f>IFERROR(VLOOKUP($AN166,装备!$B:$Q,9,0),0)</f>
        <v>0</v>
      </c>
      <c r="DA166" s="304">
        <f>IFERROR(VLOOKUP($AN166,装备!$B:$Q,10,0),0)</f>
        <v>0</v>
      </c>
      <c r="DB166" s="304">
        <f>IFERROR(VLOOKUP($AN166,装备!$B:$Q,11,0),0)</f>
        <v>6</v>
      </c>
      <c r="DC166" s="304" t="str">
        <f>IFERROR(VLOOKUP($AN166,装备!$B:$Q,12,0),0)</f>
        <v>无</v>
      </c>
      <c r="DD166" s="304">
        <f>IFERROR(VLOOKUP($AN166,装备!$B:$Q,13,0),0)</f>
        <v>0</v>
      </c>
      <c r="DE166" s="304">
        <f>IFERROR(VLOOKUP($AN166,装备!$B:$Q,14,0),0)</f>
        <v>0</v>
      </c>
      <c r="DF166" s="304">
        <f>IFERROR(VLOOKUP($AN166,装备!$B:$Q,16,0),0)</f>
        <v>6</v>
      </c>
      <c r="DG166" s="304">
        <f>IFERROR(VLOOKUP($AN166,装备!$B:$Q,5,0),0)</f>
        <v>0</v>
      </c>
      <c r="DH166" s="304">
        <f>IFERROR(VLOOKUP(AO166,装备!$B:$C,2,0),0)</f>
        <v>0</v>
      </c>
      <c r="DI166" s="304">
        <f>IFERROR(VLOOKUP($AO166,装备!$B:$Q,5,0),0)</f>
        <v>0</v>
      </c>
      <c r="DJ166" s="304">
        <f>IFERROR(VLOOKUP($AO166,装备!$B:$Q,6,0),0)</f>
        <v>0</v>
      </c>
      <c r="DK166" s="304">
        <f>IFERROR(VLOOKUP($AO166,装备!$B:$Q,7,0),0)</f>
        <v>0</v>
      </c>
      <c r="DL166" s="304">
        <f>IFERROR(VLOOKUP($AO166,装备!$B:$Q,8,0),0)</f>
        <v>0</v>
      </c>
      <c r="DM166" s="304">
        <f>IFERROR(VLOOKUP($AO166,装备!$B:$Q,9,0),0)</f>
        <v>0</v>
      </c>
      <c r="DN166" s="304">
        <f>IFERROR(VLOOKUP($AO166,装备!$B:$Q,10,0),0)</f>
        <v>0</v>
      </c>
      <c r="DO166" s="304">
        <f>IFERROR(VLOOKUP($AO166,装备!$B:$Q,11,0),0)</f>
        <v>0</v>
      </c>
      <c r="DP166" s="304">
        <f>IFERROR(VLOOKUP($AO166,装备!$B:$Q,12,0),0)</f>
        <v>0</v>
      </c>
      <c r="DQ166" s="304">
        <f>IFERROR(VLOOKUP($AO166,装备!$B:$Q,13,0),0)</f>
        <v>0</v>
      </c>
      <c r="DR166" s="304">
        <f>IFERROR(VLOOKUP($AO166,装备!$B:$Q,14,0),0)</f>
        <v>0</v>
      </c>
      <c r="DS166" s="304">
        <f>IFERROR(VLOOKUP($AO166,装备!$B:$Q,16,0),0)</f>
        <v>0</v>
      </c>
      <c r="DT166" s="304">
        <f>IFERROR(VLOOKUP($AO166,装备!$B:$Q,5,0),0)</f>
        <v>0</v>
      </c>
    </row>
    <row r="167" spans="1:124" ht="40.5">
      <c r="A167" s="301">
        <f>改造舰娘!$A163</f>
        <v>11027911</v>
      </c>
      <c r="B167" s="354" t="s">
        <v>4132</v>
      </c>
      <c r="C167" s="323"/>
      <c r="D167" s="323">
        <f t="shared" si="2"/>
        <v>110</v>
      </c>
      <c r="E167" s="303">
        <f>改造舰娘!$C163</f>
        <v>5</v>
      </c>
      <c r="F167" s="304" t="str">
        <f>改造舰娘!$D163</f>
        <v>驱逐</v>
      </c>
      <c r="G167" s="304" t="str">
        <f>改造舰娘!$E163</f>
        <v>小型</v>
      </c>
      <c r="H167" s="304" t="str">
        <f>改造舰娘!$F163</f>
        <v>护卫舰</v>
      </c>
      <c r="I167" s="452">
        <f>改造舰娘!$AR163</f>
        <v>3</v>
      </c>
      <c r="J167" s="304" t="str">
        <f>改造舰娘!$G163</f>
        <v>美国</v>
      </c>
      <c r="K167" s="312">
        <f>改造舰娘!$H163+(BV167+CI167+CV167+DI167)*$C$2</f>
        <v>28</v>
      </c>
      <c r="L167" s="304">
        <f>改造舰娘!$I163</f>
        <v>0</v>
      </c>
      <c r="M167" s="304">
        <f>改造舰娘!$J163</f>
        <v>3</v>
      </c>
      <c r="N167" s="518">
        <f>改造舰娘!$K163</f>
        <v>4</v>
      </c>
      <c r="O167" s="304">
        <f>改造舰娘!$L163+((CE167+CR167+DE167+DR167)*$C$2)</f>
        <v>18</v>
      </c>
      <c r="P167" s="304" t="str">
        <f>IF($C$2=1,(IF(ISERROR(FIND("超长",改造舰娘!$M163&amp;CC167&amp;CP167&amp;DC167&amp;DP167,1)),IF(ISERROR(FIND("长",改造舰娘!$M163&amp;CC167&amp;CP167&amp;DC167&amp;DP167,1)),IF(ISERROR(FIND("中",改造舰娘!$M163&amp;CC167&amp;CP167&amp;DC167&amp;DP167,1)),IF(ISERROR(FIND("短",改造舰娘!$M163&amp;CC167&amp;CP167&amp;DC167&amp;DP167,1)),IF(ISERROR(FIND("无",改造舰娘!$M163&amp;CC167&amp;CP167&amp;DC167&amp;DP167,1)),0,"无"),"短"),"中"),"长"),"超长")),改造舰娘!$M163)</f>
        <v>短</v>
      </c>
      <c r="Q167" s="303">
        <f>改造舰娘!$N163</f>
        <v>28.7</v>
      </c>
      <c r="R167" s="304">
        <f>(改造舰娘!$P163)+(改造舰娘!$Q163)*$C$3+((BW167+CJ167+CW167+DJ167)*$C$2)</f>
        <v>42</v>
      </c>
      <c r="S167" s="304">
        <f>(改造舰娘!$R163)+(改造舰娘!$S163)*$C$3+((BY167+CL167+CY167+DL167)*$C$2)</f>
        <v>83</v>
      </c>
      <c r="T167" s="304">
        <f>(改造舰娘!$T163)+(改造舰娘!$U163)*$C$3+((BX167+CK167+CX167+DK167)*$C$2)</f>
        <v>37</v>
      </c>
      <c r="U167" s="304">
        <f>(改造舰娘!$V163)+(改造舰娘!$W163)*$C$3+((CG167+CT167+DG167+DT167)*$C$2)</f>
        <v>65</v>
      </c>
      <c r="V167" s="305">
        <f>INT((((改造舰娘!$Y163)-(改造舰娘!$X163))*(((IF(D167=0,C167,D167))-1)/99))+改造舰娘!$X163)+((CB167+CO167+DB167+DO167)*$C$2)</f>
        <v>94</v>
      </c>
      <c r="W167" s="304">
        <f>INT((((改造舰娘!$AA163)-(改造舰娘!$Z163))*(((IF(D167=0,C167,D167))-1)/99))+改造舰娘!$Z163)+((CD167+CQ167+DD167+DQ167)*$C$2)</f>
        <v>88</v>
      </c>
      <c r="X167" s="304">
        <f>INT((((改造舰娘!$AC163)-(改造舰娘!$AB163))*(((IF(D167=0,C167,D167))-1)/99))+改造舰娘!$AB163)+((CA167+CN167+DA167+DN167)*$C$2)</f>
        <v>36</v>
      </c>
      <c r="Y167" s="303">
        <f>INT((((改造舰娘!$AE163)-(改造舰娘!$AD163))*(((IF(D167=0,C167,D167))-1)/99))+改造舰娘!$AD163)+((BZ167+CM167+CZ167+DM167)*$C$2)</f>
        <v>84</v>
      </c>
      <c r="Z167" s="474" t="str">
        <f>IF(改造舰娘!$AF163=0,"",改造舰娘!$AF163)</f>
        <v/>
      </c>
      <c r="AA167" s="304" t="str">
        <f>IF(改造舰娘!$AG163="","",改造舰娘!$AG163)</f>
        <v/>
      </c>
      <c r="AB167" s="304" t="str">
        <f>IF(改造舰娘!$AH163="","",改造舰娘!$AH163)</f>
        <v/>
      </c>
      <c r="AC167" s="304" t="str">
        <f>IF(改造舰娘!$AI163="","",改造舰娘!$AI163)</f>
        <v/>
      </c>
      <c r="AD167" s="304">
        <f>IF(改造舰娘!$AJ163="","",改造舰娘!$AJ163)</f>
        <v>0</v>
      </c>
      <c r="AE167" s="305">
        <f>IF(改造舰娘!$AK163="","",改造舰娘!$AK163)</f>
        <v>0</v>
      </c>
      <c r="AF167" s="304" t="str">
        <f>IF(改造舰娘!$AL163="","",改造舰娘!$AL163)</f>
        <v/>
      </c>
      <c r="AG167" s="304" t="str">
        <f>IF(改造舰娘!$AM163="","",改造舰娘!$AM163)</f>
        <v/>
      </c>
      <c r="AH167" s="304" t="str">
        <f>IF(改造舰娘!$AN163="","",改造舰娘!$AN163)</f>
        <v/>
      </c>
      <c r="AI167" s="304" t="str">
        <f>IF(改造舰娘!$AO163="","",改造舰娘!$AO163)</f>
        <v/>
      </c>
      <c r="AJ167" s="304" t="str">
        <f>IF(改造舰娘!$AP163="","",改造舰娘!$AP163)</f>
        <v/>
      </c>
      <c r="AK167" s="303" t="str">
        <f>IF(改造舰娘!$AQ163="","",改造舰娘!$AQ163)</f>
        <v/>
      </c>
      <c r="AL167" s="306" t="str">
        <f>IF(改造舰娘!$AS163="","",改造舰娘!$AS163)</f>
        <v>改良型火控雷达</v>
      </c>
      <c r="AM167" s="306" t="str">
        <f>IF(改造舰娘!$AT163="","",改造舰娘!$AT163)</f>
        <v/>
      </c>
      <c r="AN167" s="306" t="str">
        <f>IF(改造舰娘!$AU163="","",改造舰娘!$AU163)</f>
        <v/>
      </c>
      <c r="AO167" s="306" t="str">
        <f>IF(改造舰娘!$AV163="","",改造舰娘!$AV163)</f>
        <v/>
      </c>
      <c r="AP167" s="307" t="str">
        <f>IF(改造舰娘!$AW163="","",改造舰娘!$AW163)</f>
        <v>投石器(3级)：提升自身10点火力值，3点航速。自身射程变为长，炮击战阶段击中敌方大型或中型船时，有40%概率无视敌方所有装甲值。</v>
      </c>
      <c r="AQ167" s="308" t="str">
        <f>IF(改造舰娘!$AX163="","",改造舰娘!$AX163)</f>
        <v>大卫·塔菲3(3级)：增加自身回避、命中、幸运20点。</v>
      </c>
      <c r="AR167" s="304">
        <f>IF(改造舰娘!$AY163="","",改造舰娘!$AY163)</f>
        <v>15</v>
      </c>
      <c r="AS167" s="304">
        <f>IF(改造舰娘!$AZ163="","",改造舰娘!$AZ163)</f>
        <v>25</v>
      </c>
      <c r="AT167" s="304">
        <f>IF(改造舰娘!$BA163="","",改造舰娘!$BA163)</f>
        <v>0.45</v>
      </c>
      <c r="AU167" s="304">
        <f>IF(改造舰娘!$BB163="","",改造舰娘!$BB163)</f>
        <v>0.8</v>
      </c>
      <c r="AV167" s="305">
        <f>IF((改造舰娘!$BG163+改造舰娘!$BK163*$C$4)=0,"",(改造舰娘!$BG163+改造舰娘!$BK163*$C$4))</f>
        <v>4</v>
      </c>
      <c r="AW167" s="304">
        <f>IF((改造舰娘!$BH163+改造舰娘!$BL163*$C$4)=0,"",(改造舰娘!$BH163+改造舰娘!$BL163*$C$4))</f>
        <v>8</v>
      </c>
      <c r="AX167" s="304">
        <f>IF((改造舰娘!$BI163+改造舰娘!$BM163*$C$4)=0,"",(改造舰娘!$BI163+改造舰娘!$BM163*$C$4))</f>
        <v>31</v>
      </c>
      <c r="AY167" s="303">
        <f>IF((改造舰娘!$BJ163+改造舰娘!$BN163*$C$4)=0,"",(改造舰娘!$BJ163+改造舰娘!$BN163*$C$4))</f>
        <v>25</v>
      </c>
      <c r="AZ167" s="500">
        <f>IF(改造舰娘!BC163="","",改造舰娘!BC163)</f>
        <v>0</v>
      </c>
      <c r="BA167" s="500">
        <f>IF(改造舰娘!BD163="","",改造舰娘!BD163)</f>
        <v>28</v>
      </c>
      <c r="BB167" s="500">
        <f>IF(改造舰娘!BE163="","",改造舰娘!BE163)</f>
        <v>12</v>
      </c>
      <c r="BC167" s="498">
        <f>IF(改造舰娘!BF163="","",改造舰娘!BF163)</f>
        <v>5</v>
      </c>
      <c r="BD167" s="125" t="s">
        <v>5457</v>
      </c>
      <c r="BE167" s="339" t="b">
        <f>IF(改造舰娘!$BP163="","")</f>
        <v>0</v>
      </c>
      <c r="BF167" s="306" t="b">
        <f>IF(改造舰娘!$BQ163="","")</f>
        <v>0</v>
      </c>
      <c r="BG167" s="329" t="str">
        <f>IF(改造舰娘!$BR163="","")</f>
        <v/>
      </c>
      <c r="BH167" s="340" t="str">
        <f>IF(改造舰娘!$BS163="","")</f>
        <v/>
      </c>
      <c r="BU167" s="304">
        <f>IFERROR(VLOOKUP(AL167,装备!$B:$C,2,0),0)</f>
        <v>4</v>
      </c>
      <c r="BV167" s="304">
        <f>IFERROR(VLOOKUP($AL167,装备!$B:$Q,5,0),0)</f>
        <v>0</v>
      </c>
      <c r="BW167" s="304">
        <f>IFERROR(VLOOKUP($AL167,装备!$B:$Q,6,0),0)</f>
        <v>0</v>
      </c>
      <c r="BX167" s="304">
        <f>IFERROR(VLOOKUP($AL167,装备!$B:$Q,7,0),0)</f>
        <v>0</v>
      </c>
      <c r="BY167" s="304">
        <f>IFERROR(VLOOKUP($AL167,装备!$B:$Q,8,0),0)</f>
        <v>0</v>
      </c>
      <c r="BZ167" s="304">
        <f>IFERROR(VLOOKUP($AL167,装备!$B:$Q,9,0),0)</f>
        <v>0</v>
      </c>
      <c r="CA167" s="304">
        <f>IFERROR(VLOOKUP($AL167,装备!$B:$Q,10,0),0)</f>
        <v>0</v>
      </c>
      <c r="CB167" s="304">
        <f>IFERROR(VLOOKUP($AL167,装备!$B:$Q,11,0),0)</f>
        <v>6</v>
      </c>
      <c r="CC167" s="304" t="str">
        <f>IFERROR(VLOOKUP($AL167,装备!$B:$Q,12,0),0)</f>
        <v>无</v>
      </c>
      <c r="CD167" s="304">
        <f>IFERROR(VLOOKUP($AL167,装备!$B:$Q,13,0),0)</f>
        <v>0</v>
      </c>
      <c r="CE167" s="304">
        <f>IFERROR(VLOOKUP($AL167,装备!$B:$Q,14,0),0)</f>
        <v>0</v>
      </c>
      <c r="CF167" s="304">
        <f>IFERROR(VLOOKUP($AL167,装备!$B:$Q,16,0),0)</f>
        <v>6</v>
      </c>
      <c r="CG167" s="304">
        <f>IFERROR(VLOOKUP($AL167,装备!$B:$Q,5,0),0)</f>
        <v>0</v>
      </c>
      <c r="CH167" s="304">
        <f>IFERROR(VLOOKUP(AM167,装备!$B:$C,2,0),0)</f>
        <v>0</v>
      </c>
      <c r="CI167" s="304">
        <f>IFERROR(VLOOKUP($AM167,装备!$B:$Q,5,0),0)</f>
        <v>0</v>
      </c>
      <c r="CJ167" s="304">
        <f>IFERROR(VLOOKUP($AM167,装备!$B:$Q,6,0),0)</f>
        <v>0</v>
      </c>
      <c r="CK167" s="304">
        <f>IFERROR(VLOOKUP($AM167,装备!$B:$Q,7,0),0)</f>
        <v>0</v>
      </c>
      <c r="CL167" s="304">
        <f>IFERROR(VLOOKUP($AM167,装备!$B:$Q,8,0),0)</f>
        <v>0</v>
      </c>
      <c r="CM167" s="304">
        <f>IFERROR(VLOOKUP($AM167,装备!$B:$Q,9,0),0)</f>
        <v>0</v>
      </c>
      <c r="CN167" s="304">
        <f>IFERROR(VLOOKUP($AM167,装备!$B:$Q,10,0),0)</f>
        <v>0</v>
      </c>
      <c r="CO167" s="304">
        <f>IFERROR(VLOOKUP($AM167,装备!$B:$Q,11,0),0)</f>
        <v>0</v>
      </c>
      <c r="CP167" s="304">
        <f>IFERROR(VLOOKUP($AM167,装备!$B:$Q,12,0),0)</f>
        <v>0</v>
      </c>
      <c r="CQ167" s="304">
        <f>IFERROR(VLOOKUP($AM167,装备!$B:$Q,13,0),0)</f>
        <v>0</v>
      </c>
      <c r="CR167" s="304">
        <f>IFERROR(VLOOKUP($AM167,装备!$B:$Q,14,0),0)</f>
        <v>0</v>
      </c>
      <c r="CS167" s="304">
        <f>IFERROR(VLOOKUP($AM167,装备!$B:$Q,16,0),0)</f>
        <v>0</v>
      </c>
      <c r="CT167" s="304">
        <f>IFERROR(VLOOKUP($AM167,装备!$B:$Q,5,0),0)</f>
        <v>0</v>
      </c>
      <c r="CU167" s="304">
        <f>IFERROR(VLOOKUP(AN167,装备!$B:$C,2,0),0)</f>
        <v>0</v>
      </c>
      <c r="CV167" s="304">
        <f>IFERROR(VLOOKUP($AN167,装备!$B:$Q,5,0),0)</f>
        <v>0</v>
      </c>
      <c r="CW167" s="304">
        <f>IFERROR(VLOOKUP($AN167,装备!$B:$Q,6,0),0)</f>
        <v>0</v>
      </c>
      <c r="CX167" s="304">
        <f>IFERROR(VLOOKUP($AN167,装备!$B:$Q,7,0),0)</f>
        <v>0</v>
      </c>
      <c r="CY167" s="304">
        <f>IFERROR(VLOOKUP($AN167,装备!$B:$Q,8,0),0)</f>
        <v>0</v>
      </c>
      <c r="CZ167" s="304">
        <f>IFERROR(VLOOKUP($AN167,装备!$B:$Q,9,0),0)</f>
        <v>0</v>
      </c>
      <c r="DA167" s="304">
        <f>IFERROR(VLOOKUP($AN167,装备!$B:$Q,10,0),0)</f>
        <v>0</v>
      </c>
      <c r="DB167" s="304">
        <f>IFERROR(VLOOKUP($AN167,装备!$B:$Q,11,0),0)</f>
        <v>0</v>
      </c>
      <c r="DC167" s="304">
        <f>IFERROR(VLOOKUP($AN167,装备!$B:$Q,12,0),0)</f>
        <v>0</v>
      </c>
      <c r="DD167" s="304">
        <f>IFERROR(VLOOKUP($AN167,装备!$B:$Q,13,0),0)</f>
        <v>0</v>
      </c>
      <c r="DE167" s="304">
        <f>IFERROR(VLOOKUP($AN167,装备!$B:$Q,14,0),0)</f>
        <v>0</v>
      </c>
      <c r="DF167" s="304">
        <f>IFERROR(VLOOKUP($AN167,装备!$B:$Q,16,0),0)</f>
        <v>0</v>
      </c>
      <c r="DG167" s="304">
        <f>IFERROR(VLOOKUP($AN167,装备!$B:$Q,5,0),0)</f>
        <v>0</v>
      </c>
      <c r="DH167" s="304">
        <f>IFERROR(VLOOKUP(AO167,装备!$B:$C,2,0),0)</f>
        <v>0</v>
      </c>
      <c r="DI167" s="304">
        <f>IFERROR(VLOOKUP($AO167,装备!$B:$Q,5,0),0)</f>
        <v>0</v>
      </c>
      <c r="DJ167" s="304">
        <f>IFERROR(VLOOKUP($AO167,装备!$B:$Q,6,0),0)</f>
        <v>0</v>
      </c>
      <c r="DK167" s="304">
        <f>IFERROR(VLOOKUP($AO167,装备!$B:$Q,7,0),0)</f>
        <v>0</v>
      </c>
      <c r="DL167" s="304">
        <f>IFERROR(VLOOKUP($AO167,装备!$B:$Q,8,0),0)</f>
        <v>0</v>
      </c>
      <c r="DM167" s="304">
        <f>IFERROR(VLOOKUP($AO167,装备!$B:$Q,9,0),0)</f>
        <v>0</v>
      </c>
      <c r="DN167" s="304">
        <f>IFERROR(VLOOKUP($AO167,装备!$B:$Q,10,0),0)</f>
        <v>0</v>
      </c>
      <c r="DO167" s="304">
        <f>IFERROR(VLOOKUP($AO167,装备!$B:$Q,11,0),0)</f>
        <v>0</v>
      </c>
      <c r="DP167" s="304">
        <f>IFERROR(VLOOKUP($AO167,装备!$B:$Q,12,0),0)</f>
        <v>0</v>
      </c>
      <c r="DQ167" s="304">
        <f>IFERROR(VLOOKUP($AO167,装备!$B:$Q,13,0),0)</f>
        <v>0</v>
      </c>
      <c r="DR167" s="304">
        <f>IFERROR(VLOOKUP($AO167,装备!$B:$Q,14,0),0)</f>
        <v>0</v>
      </c>
      <c r="DS167" s="304">
        <f>IFERROR(VLOOKUP($AO167,装备!$B:$Q,16,0),0)</f>
        <v>0</v>
      </c>
      <c r="DT167" s="304">
        <f>IFERROR(VLOOKUP($AO167,装备!$B:$Q,5,0),0)</f>
        <v>0</v>
      </c>
    </row>
    <row r="168" spans="1:124" ht="27">
      <c r="A168" s="344">
        <f>改造舰娘!$A164</f>
        <v>11028011</v>
      </c>
      <c r="B168" s="354" t="s">
        <v>890</v>
      </c>
      <c r="C168" s="323"/>
      <c r="D168" s="323">
        <f t="shared" si="2"/>
        <v>110</v>
      </c>
      <c r="E168" s="343">
        <f>改造舰娘!$C164</f>
        <v>5</v>
      </c>
      <c r="F168" s="342" t="str">
        <f>改造舰娘!$D164</f>
        <v>驱逐</v>
      </c>
      <c r="G168" s="342" t="str">
        <f>改造舰娘!$E164</f>
        <v>小型</v>
      </c>
      <c r="H168" s="342" t="str">
        <f>改造舰娘!$F164</f>
        <v>护卫舰</v>
      </c>
      <c r="I168" s="452">
        <f>改造舰娘!$AR164</f>
        <v>3</v>
      </c>
      <c r="J168" s="342" t="str">
        <f>改造舰娘!$G164</f>
        <v>美国</v>
      </c>
      <c r="K168" s="341">
        <f>改造舰娘!$H164+(BV168+CI168+CV168+DI168)*$C$2</f>
        <v>32</v>
      </c>
      <c r="L168" s="342">
        <f>改造舰娘!$I164</f>
        <v>0</v>
      </c>
      <c r="M168" s="342">
        <f>改造舰娘!$J164</f>
        <v>3</v>
      </c>
      <c r="N168" s="518">
        <f>改造舰娘!$K164</f>
        <v>3</v>
      </c>
      <c r="O168" s="342">
        <f>改造舰娘!$L164+((CE168+CR168+DE168+DR168)*$C$2)</f>
        <v>18</v>
      </c>
      <c r="P168" s="342" t="str">
        <f>IF($C$2=1,(IF(ISERROR(FIND("超长",改造舰娘!$M164&amp;CC168&amp;CP168&amp;DC168&amp;DP168,1)),IF(ISERROR(FIND("长",改造舰娘!$M164&amp;CC168&amp;CP168&amp;DC168&amp;DP168,1)),IF(ISERROR(FIND("中",改造舰娘!$M164&amp;CC168&amp;CP168&amp;DC168&amp;DP168,1)),IF(ISERROR(FIND("短",改造舰娘!$M164&amp;CC168&amp;CP168&amp;DC168&amp;DP168,1)),IF(ISERROR(FIND("无",改造舰娘!$M164&amp;CC168&amp;CP168&amp;DC168&amp;DP168,1)),0,"无"),"短"),"中"),"长"),"超长")),改造舰娘!$M164)</f>
        <v>短</v>
      </c>
      <c r="Q168" s="343">
        <f>改造舰娘!$N164</f>
        <v>37</v>
      </c>
      <c r="R168" s="342">
        <f>(改造舰娘!$P164)+(改造舰娘!$Q164)*$C$3+((BW168+CJ168+CW168+DJ168)*$C$2)</f>
        <v>45</v>
      </c>
      <c r="S168" s="342">
        <f>(改造舰娘!$R164)+(改造舰娘!$S164)*$C$3+((BY168+CL168+CY168+DL168)*$C$2)</f>
        <v>90</v>
      </c>
      <c r="T168" s="342">
        <f>(改造舰娘!$T164)+(改造舰娘!$U164)*$C$3+((BX168+CK168+CX168+DK168)*$C$2)</f>
        <v>41</v>
      </c>
      <c r="U168" s="342">
        <f>(改造舰娘!$V164)+(改造舰娘!$W164)*$C$3+((CG168+CT168+DG168+DT168)*$C$2)</f>
        <v>72</v>
      </c>
      <c r="V168" s="341">
        <f>INT((((改造舰娘!$Y164)-(改造舰娘!$X164))*(((IF(D168=0,C168,D168))-1)/99))+改造舰娘!$X164)+((CB168+CO168+DB168+DO168)*$C$2)</f>
        <v>94</v>
      </c>
      <c r="W168" s="342">
        <f>INT((((改造舰娘!$AA164)-(改造舰娘!$Z164))*(((IF(D168=0,C168,D168))-1)/99))+改造舰娘!$Z164)+((CD168+CQ168+DD168+DQ168)*$C$2)</f>
        <v>91</v>
      </c>
      <c r="X168" s="342">
        <f>INT((((改造舰娘!$AC164)-(改造舰娘!$AB164))*(((IF(D168=0,C168,D168))-1)/99))+改造舰娘!$AB164)+((CA168+CN168+DA168+DN168)*$C$2)</f>
        <v>37</v>
      </c>
      <c r="Y168" s="343">
        <f>INT((((改造舰娘!$AE164)-(改造舰娘!$AD164))*(((IF(D168=0,C168,D168))-1)/99))+改造舰娘!$AD164)+((BZ168+CM168+CZ168+DM168)*$C$2)</f>
        <v>84</v>
      </c>
      <c r="Z168" s="474" t="str">
        <f>IF(改造舰娘!$AF164=0,"",改造舰娘!$AF164)</f>
        <v/>
      </c>
      <c r="AA168" s="342" t="str">
        <f>IF(改造舰娘!$AG164="","",改造舰娘!$AG164)</f>
        <v/>
      </c>
      <c r="AB168" s="342" t="str">
        <f>IF(改造舰娘!$AH164="","",改造舰娘!$AH164)</f>
        <v/>
      </c>
      <c r="AC168" s="342" t="str">
        <f>IF(改造舰娘!$AI164="","",改造舰娘!$AI164)</f>
        <v/>
      </c>
      <c r="AD168" s="342">
        <f>IF(改造舰娘!$AJ164="","",改造舰娘!$AJ164)</f>
        <v>0</v>
      </c>
      <c r="AE168" s="341">
        <f>IF(改造舰娘!$AK164="","",改造舰娘!$AK164)</f>
        <v>0</v>
      </c>
      <c r="AF168" s="342" t="str">
        <f>IF(改造舰娘!$AL164="","",改造舰娘!$AL164)</f>
        <v/>
      </c>
      <c r="AG168" s="342" t="str">
        <f>IF(改造舰娘!$AM164="","",改造舰娘!$AM164)</f>
        <v/>
      </c>
      <c r="AH168" s="342" t="str">
        <f>IF(改造舰娘!$AN164="","",改造舰娘!$AN164)</f>
        <v/>
      </c>
      <c r="AI168" s="342" t="str">
        <f>IF(改造舰娘!$AO164="","",改造舰娘!$AO164)</f>
        <v/>
      </c>
      <c r="AJ168" s="342" t="str">
        <f>IF(改造舰娘!$AP164="","",改造舰娘!$AP164)</f>
        <v/>
      </c>
      <c r="AK168" s="343" t="str">
        <f>IF(改造舰娘!$AQ164="","",改造舰娘!$AQ164)</f>
        <v/>
      </c>
      <c r="AL168" s="306" t="str">
        <f>IF(改造舰娘!$AS164="","",改造舰娘!$AS164)</f>
        <v>五联533毫米鱼雷（MK17）</v>
      </c>
      <c r="AM168" s="306" t="str">
        <f>IF(改造舰娘!$AT164="","",改造舰娘!$AT164)</f>
        <v>发烟筒</v>
      </c>
      <c r="AN168" s="306" t="str">
        <f>IF(改造舰娘!$AU164="","",改造舰娘!$AU164)</f>
        <v>改良型火控雷达</v>
      </c>
      <c r="AO168" s="306" t="str">
        <f>IF(改造舰娘!$AV164="","",改造舰娘!$AV164)</f>
        <v/>
      </c>
      <c r="AP168" s="307" t="str">
        <f>IF(改造舰娘!$AW164="","",改造舰娘!$AW164)</f>
        <v>萨马岛斗士(3级)：提升自身10点装甲值，11点鱼雷值。鱼雷战阶段，命中中型或大型船时造成45%的额外伤害。</v>
      </c>
      <c r="AQ168" s="308" t="str">
        <f>IF(改造舰娘!$AX164="","",改造舰娘!$AX164)</f>
        <v>大卫·塔菲3(3级)：增加自身回避、命中、幸运20点。</v>
      </c>
      <c r="AR168" s="342">
        <f>IF(改造舰娘!$AY164="","",改造舰娘!$AY164)</f>
        <v>15</v>
      </c>
      <c r="AS168" s="342">
        <f>IF(改造舰娘!$AZ164="","",改造舰娘!$AZ164)</f>
        <v>25</v>
      </c>
      <c r="AT168" s="342">
        <f>IF(改造舰娘!$BA164="","",改造舰娘!$BA164)</f>
        <v>0.48</v>
      </c>
      <c r="AU168" s="342">
        <f>IF(改造舰娘!$BB164="","",改造舰娘!$BB164)</f>
        <v>0.9</v>
      </c>
      <c r="AV168" s="341">
        <f>IF((改造舰娘!$BG164+改造舰娘!$BK164*$C$4)=0,"",(改造舰娘!$BG164+改造舰娘!$BK164*$C$4))</f>
        <v>13</v>
      </c>
      <c r="AW168" s="342">
        <f>IF((改造舰娘!$BH164+改造舰娘!$BL164*$C$4)=0,"",(改造舰娘!$BH164+改造舰娘!$BL164*$C$4))</f>
        <v>18</v>
      </c>
      <c r="AX168" s="342">
        <f>IF((改造舰娘!$BI164+改造舰娘!$BM164*$C$4)=0,"",(改造舰娘!$BI164+改造舰娘!$BM164*$C$4))</f>
        <v>35</v>
      </c>
      <c r="AY168" s="343">
        <f>IF((改造舰娘!$BJ164+改造舰娘!$BN164*$C$4)=0,"",(改造舰娘!$BJ164+改造舰娘!$BN164*$C$4))</f>
        <v>27</v>
      </c>
      <c r="AZ168" s="500">
        <f>IF(改造舰娘!BC164="","",改造舰娘!BC164)</f>
        <v>0</v>
      </c>
      <c r="BA168" s="500">
        <f>IF(改造舰娘!BD164="","",改造舰娘!BD164)</f>
        <v>35</v>
      </c>
      <c r="BB168" s="500">
        <f>IF(改造舰娘!BE164="","",改造舰娘!BE164)</f>
        <v>16</v>
      </c>
      <c r="BC168" s="498">
        <f>IF(改造舰娘!BF164="","",改造舰娘!BF164)</f>
        <v>12</v>
      </c>
      <c r="BD168" s="125" t="s">
        <v>1698</v>
      </c>
      <c r="BE168" s="344" t="b">
        <f>IF(改造舰娘!$BP164="","")</f>
        <v>0</v>
      </c>
      <c r="BF168" s="306" t="b">
        <f>IF(改造舰娘!$BQ164="","")</f>
        <v>0</v>
      </c>
      <c r="BG168" s="329" t="str">
        <f>IF(改造舰娘!$BR164="","")</f>
        <v/>
      </c>
      <c r="BH168" s="345" t="str">
        <f>IF(改造舰娘!$BS164="","")</f>
        <v/>
      </c>
      <c r="BU168" s="342">
        <f>IFERROR(VLOOKUP(AL168,装备!$B:$C,2,0),0)</f>
        <v>4</v>
      </c>
      <c r="BV168" s="342">
        <f>IFERROR(VLOOKUP($AL168,装备!$B:$Q,5,0),0)</f>
        <v>0</v>
      </c>
      <c r="BW168" s="342">
        <f>IFERROR(VLOOKUP($AL168,装备!$B:$Q,6,0),0)</f>
        <v>0</v>
      </c>
      <c r="BX168" s="342">
        <f>IFERROR(VLOOKUP($AL168,装备!$B:$Q,7,0),0)</f>
        <v>0</v>
      </c>
      <c r="BY168" s="342">
        <f>IFERROR(VLOOKUP($AL168,装备!$B:$Q,8,0),0)</f>
        <v>8</v>
      </c>
      <c r="BZ168" s="342">
        <f>IFERROR(VLOOKUP($AL168,装备!$B:$Q,9,0),0)</f>
        <v>0</v>
      </c>
      <c r="CA168" s="342">
        <f>IFERROR(VLOOKUP($AL168,装备!$B:$Q,10,0),0)</f>
        <v>0</v>
      </c>
      <c r="CB168" s="342">
        <f>IFERROR(VLOOKUP($AL168,装备!$B:$Q,11,0),0)</f>
        <v>2</v>
      </c>
      <c r="CC168" s="342" t="str">
        <f>IFERROR(VLOOKUP($AL168,装备!$B:$Q,12,0),0)</f>
        <v>无</v>
      </c>
      <c r="CD168" s="342">
        <f>IFERROR(VLOOKUP($AL168,装备!$B:$Q,13,0),0)</f>
        <v>0</v>
      </c>
      <c r="CE168" s="342">
        <f>IFERROR(VLOOKUP($AL168,装备!$B:$Q,14,0),0)</f>
        <v>0</v>
      </c>
      <c r="CF168" s="342">
        <f>IFERROR(VLOOKUP($AL168,装备!$B:$Q,16,0),0)</f>
        <v>0</v>
      </c>
      <c r="CG168" s="342">
        <f>IFERROR(VLOOKUP($AL168,装备!$B:$Q,5,0),0)</f>
        <v>0</v>
      </c>
      <c r="CH168" s="342">
        <f>IFERROR(VLOOKUP(AM168,装备!$B:$C,2,0),0)</f>
        <v>3</v>
      </c>
      <c r="CI168" s="342">
        <f>IFERROR(VLOOKUP($AM168,装备!$B:$Q,5,0),0)</f>
        <v>0</v>
      </c>
      <c r="CJ168" s="342">
        <f>IFERROR(VLOOKUP($AM168,装备!$B:$Q,6,0),0)</f>
        <v>0</v>
      </c>
      <c r="CK168" s="342">
        <f>IFERROR(VLOOKUP($AM168,装备!$B:$Q,7,0),0)</f>
        <v>0</v>
      </c>
      <c r="CL168" s="342">
        <f>IFERROR(VLOOKUP($AM168,装备!$B:$Q,8,0),0)</f>
        <v>0</v>
      </c>
      <c r="CM168" s="342">
        <f>IFERROR(VLOOKUP($AM168,装备!$B:$Q,9,0),0)</f>
        <v>0</v>
      </c>
      <c r="CN168" s="342">
        <f>IFERROR(VLOOKUP($AM168,装备!$B:$Q,10,0),0)</f>
        <v>0</v>
      </c>
      <c r="CO168" s="342">
        <f>IFERROR(VLOOKUP($AM168,装备!$B:$Q,11,0),0)</f>
        <v>-5</v>
      </c>
      <c r="CP168" s="342" t="str">
        <f>IFERROR(VLOOKUP($AM168,装备!$B:$Q,12,0),0)</f>
        <v>无</v>
      </c>
      <c r="CQ168" s="342">
        <f>IFERROR(VLOOKUP($AM168,装备!$B:$Q,13,0),0)</f>
        <v>15</v>
      </c>
      <c r="CR168" s="342">
        <f>IFERROR(VLOOKUP($AM168,装备!$B:$Q,14,0),0)</f>
        <v>0</v>
      </c>
      <c r="CS168" s="342">
        <f>IFERROR(VLOOKUP($AM168,装备!$B:$Q,16,0),0)</f>
        <v>0</v>
      </c>
      <c r="CT168" s="342">
        <f>IFERROR(VLOOKUP($AM168,装备!$B:$Q,5,0),0)</f>
        <v>0</v>
      </c>
      <c r="CU168" s="342">
        <f>IFERROR(VLOOKUP(AN168,装备!$B:$C,2,0),0)</f>
        <v>4</v>
      </c>
      <c r="CV168" s="342">
        <f>IFERROR(VLOOKUP($AN168,装备!$B:$Q,5,0),0)</f>
        <v>0</v>
      </c>
      <c r="CW168" s="342">
        <f>IFERROR(VLOOKUP($AN168,装备!$B:$Q,6,0),0)</f>
        <v>0</v>
      </c>
      <c r="CX168" s="342">
        <f>IFERROR(VLOOKUP($AN168,装备!$B:$Q,7,0),0)</f>
        <v>0</v>
      </c>
      <c r="CY168" s="342">
        <f>IFERROR(VLOOKUP($AN168,装备!$B:$Q,8,0),0)</f>
        <v>0</v>
      </c>
      <c r="CZ168" s="342">
        <f>IFERROR(VLOOKUP($AN168,装备!$B:$Q,9,0),0)</f>
        <v>0</v>
      </c>
      <c r="DA168" s="342">
        <f>IFERROR(VLOOKUP($AN168,装备!$B:$Q,10,0),0)</f>
        <v>0</v>
      </c>
      <c r="DB168" s="342">
        <f>IFERROR(VLOOKUP($AN168,装备!$B:$Q,11,0),0)</f>
        <v>6</v>
      </c>
      <c r="DC168" s="342" t="str">
        <f>IFERROR(VLOOKUP($AN168,装备!$B:$Q,12,0),0)</f>
        <v>无</v>
      </c>
      <c r="DD168" s="342">
        <f>IFERROR(VLOOKUP($AN168,装备!$B:$Q,13,0),0)</f>
        <v>0</v>
      </c>
      <c r="DE168" s="342">
        <f>IFERROR(VLOOKUP($AN168,装备!$B:$Q,14,0),0)</f>
        <v>0</v>
      </c>
      <c r="DF168" s="342">
        <f>IFERROR(VLOOKUP($AN168,装备!$B:$Q,16,0),0)</f>
        <v>6</v>
      </c>
      <c r="DG168" s="342">
        <f>IFERROR(VLOOKUP($AN168,装备!$B:$Q,5,0),0)</f>
        <v>0</v>
      </c>
      <c r="DH168" s="342">
        <f>IFERROR(VLOOKUP(AO168,装备!$B:$C,2,0),0)</f>
        <v>0</v>
      </c>
      <c r="DI168" s="342">
        <f>IFERROR(VLOOKUP($AO168,装备!$B:$Q,5,0),0)</f>
        <v>0</v>
      </c>
      <c r="DJ168" s="342">
        <f>IFERROR(VLOOKUP($AO168,装备!$B:$Q,6,0),0)</f>
        <v>0</v>
      </c>
      <c r="DK168" s="342">
        <f>IFERROR(VLOOKUP($AO168,装备!$B:$Q,7,0),0)</f>
        <v>0</v>
      </c>
      <c r="DL168" s="342">
        <f>IFERROR(VLOOKUP($AO168,装备!$B:$Q,8,0),0)</f>
        <v>0</v>
      </c>
      <c r="DM168" s="342">
        <f>IFERROR(VLOOKUP($AO168,装备!$B:$Q,9,0),0)</f>
        <v>0</v>
      </c>
      <c r="DN168" s="342">
        <f>IFERROR(VLOOKUP($AO168,装备!$B:$Q,10,0),0)</f>
        <v>0</v>
      </c>
      <c r="DO168" s="342">
        <f>IFERROR(VLOOKUP($AO168,装备!$B:$Q,11,0),0)</f>
        <v>0</v>
      </c>
      <c r="DP168" s="342">
        <f>IFERROR(VLOOKUP($AO168,装备!$B:$Q,12,0),0)</f>
        <v>0</v>
      </c>
      <c r="DQ168" s="342">
        <f>IFERROR(VLOOKUP($AO168,装备!$B:$Q,13,0),0)</f>
        <v>0</v>
      </c>
      <c r="DR168" s="342">
        <f>IFERROR(VLOOKUP($AO168,装备!$B:$Q,14,0),0)</f>
        <v>0</v>
      </c>
      <c r="DS168" s="342">
        <f>IFERROR(VLOOKUP($AO168,装备!$B:$Q,16,0),0)</f>
        <v>0</v>
      </c>
      <c r="DT168" s="342">
        <f>IFERROR(VLOOKUP($AO168,装备!$B:$Q,5,0),0)</f>
        <v>0</v>
      </c>
    </row>
    <row r="169" spans="1:124" ht="40.5">
      <c r="A169" s="344">
        <f>改造舰娘!$A165</f>
        <v>11028911</v>
      </c>
      <c r="B169" s="354" t="s">
        <v>1045</v>
      </c>
      <c r="C169" s="323"/>
      <c r="D169" s="323">
        <f t="shared" si="2"/>
        <v>110</v>
      </c>
      <c r="E169" s="343">
        <f>改造舰娘!$C165</f>
        <v>5</v>
      </c>
      <c r="F169" s="342" t="str">
        <f>改造舰娘!$D165</f>
        <v>潜艇</v>
      </c>
      <c r="G169" s="342" t="str">
        <f>改造舰娘!$E165</f>
        <v>小型</v>
      </c>
      <c r="H169" s="342" t="str">
        <f>改造舰娘!$F165</f>
        <v>水下舰</v>
      </c>
      <c r="I169" s="452">
        <f>改造舰娘!$AR165</f>
        <v>3</v>
      </c>
      <c r="J169" s="342" t="str">
        <f>改造舰娘!$G165</f>
        <v>德国</v>
      </c>
      <c r="K169" s="341">
        <f>改造舰娘!$H165+(BV169+CI169+CV169+DI169)*$C$2</f>
        <v>15</v>
      </c>
      <c r="L169" s="342">
        <f>改造舰娘!$I165</f>
        <v>1</v>
      </c>
      <c r="M169" s="342">
        <f>改造舰娘!$J165</f>
        <v>7</v>
      </c>
      <c r="N169" s="518">
        <f>改造舰娘!$K165</f>
        <v>6</v>
      </c>
      <c r="O169" s="342">
        <f>改造舰娘!$L165+((CE169+CR169+DE169+DR169)*$C$2)</f>
        <v>18</v>
      </c>
      <c r="P169" s="342" t="str">
        <f>IF($C$2=1,(IF(ISERROR(FIND("超长",改造舰娘!$M165&amp;CC169&amp;CP169&amp;DC169&amp;DP169,1)),IF(ISERROR(FIND("长",改造舰娘!$M165&amp;CC169&amp;CP169&amp;DC169&amp;DP169,1)),IF(ISERROR(FIND("中",改造舰娘!$M165&amp;CC169&amp;CP169&amp;DC169&amp;DP169,1)),IF(ISERROR(FIND("短",改造舰娘!$M165&amp;CC169&amp;CP169&amp;DC169&amp;DP169,1)),IF(ISERROR(FIND("无",改造舰娘!$M165&amp;CC169&amp;CP169&amp;DC169&amp;DP169,1)),0,"无"),"短"),"中"),"长"),"超长")),改造舰娘!$M165)</f>
        <v>短</v>
      </c>
      <c r="Q169" s="343">
        <f>改造舰娘!$N165</f>
        <v>18</v>
      </c>
      <c r="R169" s="342">
        <f>(改造舰娘!$P165)+(改造舰娘!$Q165)*$C$3+((BW169+CJ169+CW169+DJ169)*$C$2)</f>
        <v>25</v>
      </c>
      <c r="S169" s="342">
        <f>(改造舰娘!$R165)+(改造舰娘!$S165)*$C$3+((BY169+CL169+CY169+DL169)*$C$2)</f>
        <v>78</v>
      </c>
      <c r="T169" s="342">
        <f>(改造舰娘!$T165)+(改造舰娘!$U165)*$C$3+((BX169+CK169+CX169+DK169)*$C$2)</f>
        <v>30</v>
      </c>
      <c r="U169" s="342">
        <f>(改造舰娘!$V165)+(改造舰娘!$W165)*$C$3+((CG169+CT169+DG169+DT169)*$C$2)</f>
        <v>0</v>
      </c>
      <c r="V169" s="341">
        <f>INT((((改造舰娘!$Y165)-(改造舰娘!$X165))*(((IF(D169=0,C169,D169))-1)/99))+改造舰娘!$X165)+((CB169+CO169+DB169+DO169)*$C$2)</f>
        <v>102</v>
      </c>
      <c r="W169" s="342">
        <f>INT((((改造舰娘!$AA165)-(改造舰娘!$Z165))*(((IF(D169=0,C169,D169))-1)/99))+改造舰娘!$Z165)+((CD169+CQ169+DD169+DQ169)*$C$2)</f>
        <v>45</v>
      </c>
      <c r="X169" s="342">
        <f>INT((((改造舰娘!$AC165)-(改造舰娘!$AB165))*(((IF(D169=0,C169,D169))-1)/99))+改造舰娘!$AB165)+((CA169+CN169+DA169+DN169)*$C$2)</f>
        <v>49</v>
      </c>
      <c r="Y169" s="343">
        <f>INT((((改造舰娘!$AE165)-(改造舰娘!$AD165))*(((IF(D169=0,C169,D169))-1)/99))+改造舰娘!$AD165)+((BZ169+CM169+CZ169+DM169)*$C$2)</f>
        <v>0</v>
      </c>
      <c r="Z169" s="474" t="str">
        <f>IF(改造舰娘!$AF165=0,"",改造舰娘!$AF165)</f>
        <v/>
      </c>
      <c r="AA169" s="342" t="str">
        <f>IF(改造舰娘!$AG165="","",改造舰娘!$AG165)</f>
        <v/>
      </c>
      <c r="AB169" s="342" t="str">
        <f>IF(改造舰娘!$AH165="","",改造舰娘!$AH165)</f>
        <v/>
      </c>
      <c r="AC169" s="342" t="str">
        <f>IF(改造舰娘!$AI165="","",改造舰娘!$AI165)</f>
        <v/>
      </c>
      <c r="AD169" s="342">
        <f>IF(改造舰娘!$AJ165="","",改造舰娘!$AJ165)</f>
        <v>0</v>
      </c>
      <c r="AE169" s="341">
        <f>IF(改造舰娘!$AK165="","",改造舰娘!$AK165)</f>
        <v>0</v>
      </c>
      <c r="AF169" s="342" t="str">
        <f>IF(改造舰娘!$AL165="","",改造舰娘!$AL165)</f>
        <v/>
      </c>
      <c r="AG169" s="342" t="str">
        <f>IF(改造舰娘!$AM165="","",改造舰娘!$AM165)</f>
        <v/>
      </c>
      <c r="AH169" s="342" t="str">
        <f>IF(改造舰娘!$AN165="","",改造舰娘!$AN165)</f>
        <v/>
      </c>
      <c r="AI169" s="342" t="str">
        <f>IF(改造舰娘!$AO165="","",改造舰娘!$AO165)</f>
        <v/>
      </c>
      <c r="AJ169" s="342" t="str">
        <f>IF(改造舰娘!$AP165="","",改造舰娘!$AP165)</f>
        <v/>
      </c>
      <c r="AK169" s="343" t="str">
        <f>IF(改造舰娘!$AQ165="","",改造舰娘!$AQ165)</f>
        <v/>
      </c>
      <c r="AL169" s="306" t="str">
        <f>IF(改造舰娘!$AS165="","",改造舰娘!$AS165)</f>
        <v>G7eT10线导鱼雷(潜艇)</v>
      </c>
      <c r="AM169" s="306" t="str">
        <f>IF(改造舰娘!$AT165="","",改造舰娘!$AT165)</f>
        <v/>
      </c>
      <c r="AN169" s="306" t="str">
        <f>IF(改造舰娘!$AU165="","",改造舰娘!$AU165)</f>
        <v/>
      </c>
      <c r="AO169" s="306" t="str">
        <f>IF(改造舰娘!$AV165="","",改造舰娘!$AV165)</f>
        <v/>
      </c>
      <c r="AP169" s="307" t="str">
        <f>IF(改造舰娘!$AW165="","",改造舰娘!$AW165)</f>
        <v>狼群猎手(3级)：自身命中+10，鱼雷+10，被命中的敌人回避-10到昼战结束，对航母类（轻母，装母，航母）造成最终伤害增加20%。</v>
      </c>
      <c r="AQ169" s="308" t="str">
        <f>IF(改造舰娘!$AX165="","",改造舰娘!$AX165)</f>
        <v/>
      </c>
      <c r="AR169" s="342">
        <f>IF(改造舰娘!$AY165="","",改造舰娘!$AY165)</f>
        <v>15</v>
      </c>
      <c r="AS169" s="342">
        <f>IF(改造舰娘!$AZ165="","",改造舰娘!$AZ165)</f>
        <v>20</v>
      </c>
      <c r="AT169" s="342">
        <f>IF(改造舰娘!$BA165="","",改造舰娘!$BA165)</f>
        <v>0.6</v>
      </c>
      <c r="AU169" s="342">
        <f>IF(改造舰娘!$BB165="","",改造舰娘!$BB165)</f>
        <v>0.5</v>
      </c>
      <c r="AV169" s="341">
        <f>IF((改造舰娘!$BG165+改造舰娘!$BK165*$C$4)=0,"",(改造舰娘!$BG165+改造舰娘!$BK165*$C$4))</f>
        <v>14</v>
      </c>
      <c r="AW169" s="342">
        <f>IF((改造舰娘!$BH165+改造舰娘!$BL165*$C$4)=0,"",(改造舰娘!$BH165+改造舰娘!$BL165*$C$4))</f>
        <v>15</v>
      </c>
      <c r="AX169" s="342">
        <f>IF((改造舰娘!$BI165+改造舰娘!$BM165*$C$4)=0,"",(改造舰娘!$BI165+改造舰娘!$BM165*$C$4))</f>
        <v>24</v>
      </c>
      <c r="AY169" s="343" t="str">
        <f>IF((改造舰娘!$BJ165+改造舰娘!$BN165*$C$4)=0,"",(改造舰娘!$BJ165+改造舰娘!$BN165*$C$4))</f>
        <v/>
      </c>
      <c r="AZ169" s="500">
        <f>IF(改造舰娘!BC165="","",改造舰娘!BC165)</f>
        <v>0</v>
      </c>
      <c r="BA169" s="500">
        <f>IF(改造舰娘!BD165="","",改造舰娘!BD165)</f>
        <v>28</v>
      </c>
      <c r="BB169" s="500">
        <f>IF(改造舰娘!BE165="","",改造舰娘!BE165)</f>
        <v>17</v>
      </c>
      <c r="BC169" s="498">
        <f>IF(改造舰娘!BF165="","",改造舰娘!BF165)</f>
        <v>0</v>
      </c>
      <c r="BD169" s="125" t="s">
        <v>5458</v>
      </c>
      <c r="BE169" s="344" t="b">
        <f>IF(改造舰娘!$BP165="","")</f>
        <v>0</v>
      </c>
      <c r="BF169" s="306" t="b">
        <f>IF(改造舰娘!$BQ165="","")</f>
        <v>0</v>
      </c>
      <c r="BG169" s="329" t="str">
        <f>IF(改造舰娘!$BR165="","")</f>
        <v/>
      </c>
      <c r="BH169" s="345" t="str">
        <f>IF(改造舰娘!$BS165="","")</f>
        <v/>
      </c>
      <c r="BU169" s="342">
        <f>IFERROR(VLOOKUP(AL169,装备!$B:$C,2,0),0)</f>
        <v>6</v>
      </c>
      <c r="BV169" s="342">
        <f>IFERROR(VLOOKUP($AL169,装备!$B:$Q,5,0),0)</f>
        <v>0</v>
      </c>
      <c r="BW169" s="342">
        <f>IFERROR(VLOOKUP($AL169,装备!$B:$Q,6,0),0)</f>
        <v>0</v>
      </c>
      <c r="BX169" s="342">
        <f>IFERROR(VLOOKUP($AL169,装备!$B:$Q,7,0),0)</f>
        <v>0</v>
      </c>
      <c r="BY169" s="342">
        <f>IFERROR(VLOOKUP($AL169,装备!$B:$Q,8,0),0)</f>
        <v>12</v>
      </c>
      <c r="BZ169" s="342">
        <f>IFERROR(VLOOKUP($AL169,装备!$B:$Q,9,0),0)</f>
        <v>0</v>
      </c>
      <c r="CA169" s="342">
        <f>IFERROR(VLOOKUP($AL169,装备!$B:$Q,10,0),0)</f>
        <v>0</v>
      </c>
      <c r="CB169" s="342">
        <f>IFERROR(VLOOKUP($AL169,装备!$B:$Q,11,0),0)</f>
        <v>6</v>
      </c>
      <c r="CC169" s="342" t="str">
        <f>IFERROR(VLOOKUP($AL169,装备!$B:$Q,12,0),0)</f>
        <v>无</v>
      </c>
      <c r="CD169" s="342">
        <f>IFERROR(VLOOKUP($AL169,装备!$B:$Q,13,0),0)</f>
        <v>3</v>
      </c>
      <c r="CE169" s="342">
        <f>IFERROR(VLOOKUP($AL169,装备!$B:$Q,14,0),0)</f>
        <v>0</v>
      </c>
      <c r="CF169" s="342">
        <f>IFERROR(VLOOKUP($AL169,装备!$B:$Q,16,0),0)</f>
        <v>0</v>
      </c>
      <c r="CG169" s="342">
        <f>IFERROR(VLOOKUP($AL169,装备!$B:$Q,5,0),0)</f>
        <v>0</v>
      </c>
      <c r="CH169" s="342">
        <f>IFERROR(VLOOKUP(AM169,装备!$B:$C,2,0),0)</f>
        <v>0</v>
      </c>
      <c r="CI169" s="342">
        <f>IFERROR(VLOOKUP($AM169,装备!$B:$Q,5,0),0)</f>
        <v>0</v>
      </c>
      <c r="CJ169" s="342">
        <f>IFERROR(VLOOKUP($AM169,装备!$B:$Q,6,0),0)</f>
        <v>0</v>
      </c>
      <c r="CK169" s="342">
        <f>IFERROR(VLOOKUP($AM169,装备!$B:$Q,7,0),0)</f>
        <v>0</v>
      </c>
      <c r="CL169" s="342">
        <f>IFERROR(VLOOKUP($AM169,装备!$B:$Q,8,0),0)</f>
        <v>0</v>
      </c>
      <c r="CM169" s="342">
        <f>IFERROR(VLOOKUP($AM169,装备!$B:$Q,9,0),0)</f>
        <v>0</v>
      </c>
      <c r="CN169" s="342">
        <f>IFERROR(VLOOKUP($AM169,装备!$B:$Q,10,0),0)</f>
        <v>0</v>
      </c>
      <c r="CO169" s="342">
        <f>IFERROR(VLOOKUP($AM169,装备!$B:$Q,11,0),0)</f>
        <v>0</v>
      </c>
      <c r="CP169" s="342">
        <f>IFERROR(VLOOKUP($AM169,装备!$B:$Q,12,0),0)</f>
        <v>0</v>
      </c>
      <c r="CQ169" s="342">
        <f>IFERROR(VLOOKUP($AM169,装备!$B:$Q,13,0),0)</f>
        <v>0</v>
      </c>
      <c r="CR169" s="342">
        <f>IFERROR(VLOOKUP($AM169,装备!$B:$Q,14,0),0)</f>
        <v>0</v>
      </c>
      <c r="CS169" s="342">
        <f>IFERROR(VLOOKUP($AM169,装备!$B:$Q,16,0),0)</f>
        <v>0</v>
      </c>
      <c r="CT169" s="342">
        <f>IFERROR(VLOOKUP($AM169,装备!$B:$Q,5,0),0)</f>
        <v>0</v>
      </c>
      <c r="CU169" s="342">
        <f>IFERROR(VLOOKUP(AN169,装备!$B:$C,2,0),0)</f>
        <v>0</v>
      </c>
      <c r="CV169" s="342">
        <f>IFERROR(VLOOKUP($AN169,装备!$B:$Q,5,0),0)</f>
        <v>0</v>
      </c>
      <c r="CW169" s="342">
        <f>IFERROR(VLOOKUP($AN169,装备!$B:$Q,6,0),0)</f>
        <v>0</v>
      </c>
      <c r="CX169" s="342">
        <f>IFERROR(VLOOKUP($AN169,装备!$B:$Q,7,0),0)</f>
        <v>0</v>
      </c>
      <c r="CY169" s="342">
        <f>IFERROR(VLOOKUP($AN169,装备!$B:$Q,8,0),0)</f>
        <v>0</v>
      </c>
      <c r="CZ169" s="342">
        <f>IFERROR(VLOOKUP($AN169,装备!$B:$Q,9,0),0)</f>
        <v>0</v>
      </c>
      <c r="DA169" s="342">
        <f>IFERROR(VLOOKUP($AN169,装备!$B:$Q,10,0),0)</f>
        <v>0</v>
      </c>
      <c r="DB169" s="342">
        <f>IFERROR(VLOOKUP($AN169,装备!$B:$Q,11,0),0)</f>
        <v>0</v>
      </c>
      <c r="DC169" s="342">
        <f>IFERROR(VLOOKUP($AN169,装备!$B:$Q,12,0),0)</f>
        <v>0</v>
      </c>
      <c r="DD169" s="342">
        <f>IFERROR(VLOOKUP($AN169,装备!$B:$Q,13,0),0)</f>
        <v>0</v>
      </c>
      <c r="DE169" s="342">
        <f>IFERROR(VLOOKUP($AN169,装备!$B:$Q,14,0),0)</f>
        <v>0</v>
      </c>
      <c r="DF169" s="342">
        <f>IFERROR(VLOOKUP($AN169,装备!$B:$Q,16,0),0)</f>
        <v>0</v>
      </c>
      <c r="DG169" s="342">
        <f>IFERROR(VLOOKUP($AN169,装备!$B:$Q,5,0),0)</f>
        <v>0</v>
      </c>
      <c r="DH169" s="342">
        <f>IFERROR(VLOOKUP(AO169,装备!$B:$C,2,0),0)</f>
        <v>0</v>
      </c>
      <c r="DI169" s="342">
        <f>IFERROR(VLOOKUP($AO169,装备!$B:$Q,5,0),0)</f>
        <v>0</v>
      </c>
      <c r="DJ169" s="342">
        <f>IFERROR(VLOOKUP($AO169,装备!$B:$Q,6,0),0)</f>
        <v>0</v>
      </c>
      <c r="DK169" s="342">
        <f>IFERROR(VLOOKUP($AO169,装备!$B:$Q,7,0),0)</f>
        <v>0</v>
      </c>
      <c r="DL169" s="342">
        <f>IFERROR(VLOOKUP($AO169,装备!$B:$Q,8,0),0)</f>
        <v>0</v>
      </c>
      <c r="DM169" s="342">
        <f>IFERROR(VLOOKUP($AO169,装备!$B:$Q,9,0),0)</f>
        <v>0</v>
      </c>
      <c r="DN169" s="342">
        <f>IFERROR(VLOOKUP($AO169,装备!$B:$Q,10,0),0)</f>
        <v>0</v>
      </c>
      <c r="DO169" s="342">
        <f>IFERROR(VLOOKUP($AO169,装备!$B:$Q,11,0),0)</f>
        <v>0</v>
      </c>
      <c r="DP169" s="342">
        <f>IFERROR(VLOOKUP($AO169,装备!$B:$Q,12,0),0)</f>
        <v>0</v>
      </c>
      <c r="DQ169" s="342">
        <f>IFERROR(VLOOKUP($AO169,装备!$B:$Q,13,0),0)</f>
        <v>0</v>
      </c>
      <c r="DR169" s="342">
        <f>IFERROR(VLOOKUP($AO169,装备!$B:$Q,14,0),0)</f>
        <v>0</v>
      </c>
      <c r="DS169" s="342">
        <f>IFERROR(VLOOKUP($AO169,装备!$B:$Q,16,0),0)</f>
        <v>0</v>
      </c>
      <c r="DT169" s="342">
        <f>IFERROR(VLOOKUP($AO169,装备!$B:$Q,5,0),0)</f>
        <v>0</v>
      </c>
    </row>
    <row r="170" spans="1:124" ht="27">
      <c r="A170" s="344">
        <f>改造舰娘!$A166</f>
        <v>11030111</v>
      </c>
      <c r="B170" s="354" t="s">
        <v>247</v>
      </c>
      <c r="C170" s="323"/>
      <c r="D170" s="323">
        <f t="shared" si="2"/>
        <v>110</v>
      </c>
      <c r="E170" s="343">
        <f>改造舰娘!$C166</f>
        <v>5</v>
      </c>
      <c r="F170" s="342" t="str">
        <f>改造舰娘!$D166</f>
        <v>驱逐</v>
      </c>
      <c r="G170" s="342" t="str">
        <f>改造舰娘!$E166</f>
        <v>小型</v>
      </c>
      <c r="H170" s="342" t="str">
        <f>改造舰娘!$F166</f>
        <v>护卫舰</v>
      </c>
      <c r="I170" s="452">
        <f>改造舰娘!$AR166</f>
        <v>3</v>
      </c>
      <c r="J170" s="342" t="str">
        <f>改造舰娘!$G166</f>
        <v>美国</v>
      </c>
      <c r="K170" s="341">
        <f>改造舰娘!$H166+(BV170+CI170+CV170+DI170)*$C$2</f>
        <v>32</v>
      </c>
      <c r="L170" s="342">
        <f>改造舰娘!$I166</f>
        <v>0</v>
      </c>
      <c r="M170" s="342">
        <f>改造舰娘!$J166</f>
        <v>2</v>
      </c>
      <c r="N170" s="518">
        <f>改造舰娘!$K166</f>
        <v>3</v>
      </c>
      <c r="O170" s="342">
        <f>改造舰娘!$L166+((CE170+CR170+DE170+DR170)*$C$2)</f>
        <v>10</v>
      </c>
      <c r="P170" s="342" t="str">
        <f>IF($C$2=1,(IF(ISERROR(FIND("超长",改造舰娘!$M166&amp;CC170&amp;CP170&amp;DC170&amp;DP170,1)),IF(ISERROR(FIND("长",改造舰娘!$M166&amp;CC170&amp;CP170&amp;DC170&amp;DP170,1)),IF(ISERROR(FIND("中",改造舰娘!$M166&amp;CC170&amp;CP170&amp;DC170&amp;DP170,1)),IF(ISERROR(FIND("短",改造舰娘!$M166&amp;CC170&amp;CP170&amp;DC170&amp;DP170,1)),IF(ISERROR(FIND("无",改造舰娘!$M166&amp;CC170&amp;CP170&amp;DC170&amp;DP170,1)),0,"无"),"短"),"中"),"长"),"超长")),改造舰娘!$M166)</f>
        <v>短</v>
      </c>
      <c r="Q170" s="343">
        <f>改造舰娘!$N166</f>
        <v>37</v>
      </c>
      <c r="R170" s="342">
        <f>(改造舰娘!$P166)+(改造舰娘!$Q166)*$C$3+((BW170+CJ170+CW170+DJ170)*$C$2)</f>
        <v>40</v>
      </c>
      <c r="S170" s="342">
        <f>(改造舰娘!$R166)+(改造舰娘!$S166)*$C$3+((BY170+CL170+CY170+DL170)*$C$2)</f>
        <v>87</v>
      </c>
      <c r="T170" s="342">
        <f>(改造舰娘!$T166)+(改造舰娘!$U166)*$C$3+((BX170+CK170+CX170+DK170)*$C$2)</f>
        <v>39</v>
      </c>
      <c r="U170" s="342">
        <f>(改造舰娘!$V166)+(改造舰娘!$W166)*$C$3+((CG170+CT170+DG170+DT170)*$C$2)</f>
        <v>62</v>
      </c>
      <c r="V170" s="341">
        <f>INT((((改造舰娘!$Y166)-(改造舰娘!$X166))*(((IF(D170=0,C170,D170))-1)/99))+改造舰娘!$X166)+((CB170+CO170+DB170+DO170)*$C$2)</f>
        <v>94</v>
      </c>
      <c r="W170" s="342">
        <f>INT((((改造舰娘!$AA166)-(改造舰娘!$Z166))*(((IF(D170=0,C170,D170))-1)/99))+改造舰娘!$Z166)+((CD170+CQ170+DD170+DQ170)*$C$2)</f>
        <v>90</v>
      </c>
      <c r="X170" s="342">
        <f>INT((((改造舰娘!$AC166)-(改造舰娘!$AB166))*(((IF(D170=0,C170,D170))-1)/99))+改造舰娘!$AB166)+((CA170+CN170+DA170+DN170)*$C$2)</f>
        <v>32</v>
      </c>
      <c r="Y170" s="343">
        <f>INT((((改造舰娘!$AE166)-(改造舰娘!$AD166))*(((IF(D170=0,C170,D170))-1)/99))+改造舰娘!$AD166)+((BZ170+CM170+CZ170+DM170)*$C$2)</f>
        <v>79</v>
      </c>
      <c r="Z170" s="474" t="str">
        <f>IF(改造舰娘!$AF166=0,"",改造舰娘!$AF166)</f>
        <v/>
      </c>
      <c r="AA170" s="342" t="str">
        <f>IF(改造舰娘!$AG166="","",改造舰娘!$AG166)</f>
        <v/>
      </c>
      <c r="AB170" s="342" t="str">
        <f>IF(改造舰娘!$AH166="","",改造舰娘!$AH166)</f>
        <v/>
      </c>
      <c r="AC170" s="342" t="str">
        <f>IF(改造舰娘!$AI166="","",改造舰娘!$AI166)</f>
        <v/>
      </c>
      <c r="AD170" s="342">
        <f>IF(改造舰娘!$AJ166="","",改造舰娘!$AJ166)</f>
        <v>0</v>
      </c>
      <c r="AE170" s="341">
        <f>IF(改造舰娘!$AK166="","",改造舰娘!$AK166)</f>
        <v>0</v>
      </c>
      <c r="AF170" s="342" t="str">
        <f>IF(改造舰娘!$AL166="","",改造舰娘!$AL166)</f>
        <v/>
      </c>
      <c r="AG170" s="342" t="str">
        <f>IF(改造舰娘!$AM166="","",改造舰娘!$AM166)</f>
        <v/>
      </c>
      <c r="AH170" s="342" t="str">
        <f>IF(改造舰娘!$AN166="","",改造舰娘!$AN166)</f>
        <v/>
      </c>
      <c r="AI170" s="342" t="str">
        <f>IF(改造舰娘!$AO166="","",改造舰娘!$AO166)</f>
        <v/>
      </c>
      <c r="AJ170" s="342" t="str">
        <f>IF(改造舰娘!$AP166="","",改造舰娘!$AP166)</f>
        <v/>
      </c>
      <c r="AK170" s="343" t="str">
        <f>IF(改造舰娘!$AQ166="","",改造舰娘!$AQ166)</f>
        <v/>
      </c>
      <c r="AL170" s="306" t="str">
        <f>IF(改造舰娘!$AS166="","",改造舰娘!$AS166)</f>
        <v>五联533毫米鱼雷（MK17）</v>
      </c>
      <c r="AM170" s="306" t="str">
        <f>IF(改造舰娘!$AT166="","",改造舰娘!$AT166)</f>
        <v/>
      </c>
      <c r="AN170" s="306" t="str">
        <f>IF(改造舰娘!$AU166="","",改造舰娘!$AU166)</f>
        <v/>
      </c>
      <c r="AO170" s="306" t="str">
        <f>IF(改造舰娘!$AV166="","",改造舰娘!$AV166)</f>
        <v/>
      </c>
      <c r="AP170" s="307" t="str">
        <f>IF(改造舰娘!$AW166="","",改造舰娘!$AW166)</f>
        <v>航母援护(3级)：随机增加编队内两艘航空母舰的闪避值12点，雷击战时有40%概率造成30点额外固定伤害</v>
      </c>
      <c r="AQ170" s="308" t="str">
        <f>IF(改造舰娘!$AX166="","",改造舰娘!$AX166)</f>
        <v/>
      </c>
      <c r="AR170" s="342">
        <f>IF(改造舰娘!$AY166="","",改造舰娘!$AY166)</f>
        <v>15</v>
      </c>
      <c r="AS170" s="342">
        <f>IF(改造舰娘!$AZ166="","",改造舰娘!$AZ166)</f>
        <v>25</v>
      </c>
      <c r="AT170" s="342">
        <f>IF(改造舰娘!$BA166="","",改造舰娘!$BA166)</f>
        <v>0.48</v>
      </c>
      <c r="AU170" s="342">
        <f>IF(改造舰娘!$BB166="","",改造舰娘!$BB166)</f>
        <v>0.9</v>
      </c>
      <c r="AV170" s="341">
        <f>IF((改造舰娘!$BG166+改造舰娘!$BK166*$C$4)=0,"",(改造舰娘!$BG166+改造舰娘!$BK166*$C$4))</f>
        <v>8</v>
      </c>
      <c r="AW170" s="342">
        <f>IF((改造舰娘!$BH166+改造舰娘!$BL166*$C$4)=0,"",(改造舰娘!$BH166+改造舰娘!$BL166*$C$4))</f>
        <v>13</v>
      </c>
      <c r="AX170" s="342">
        <f>IF((改造舰娘!$BI166+改造舰娘!$BM166*$C$4)=0,"",(改造舰娘!$BI166+改造舰娘!$BM166*$C$4))</f>
        <v>10</v>
      </c>
      <c r="AY170" s="343" t="str">
        <f>IF((改造舰娘!$BJ166+改造舰娘!$BN166*$C$4)=0,"",(改造舰娘!$BJ166+改造舰娘!$BN166*$C$4))</f>
        <v/>
      </c>
      <c r="AZ170" s="500">
        <f>IF(改造舰娘!BC166="","",改造舰娘!BC166)</f>
        <v>0</v>
      </c>
      <c r="BA170" s="500">
        <f>IF(改造舰娘!BD166="","",改造舰娘!BD166)</f>
        <v>32</v>
      </c>
      <c r="BB170" s="500">
        <f>IF(改造舰娘!BE166="","",改造舰娘!BE166)</f>
        <v>14</v>
      </c>
      <c r="BC170" s="498">
        <f>IF(改造舰娘!BF166="","",改造舰娘!BF166)</f>
        <v>5</v>
      </c>
      <c r="BD170" s="65" t="s">
        <v>2663</v>
      </c>
      <c r="BE170" s="344" t="b">
        <f>IF(改造舰娘!$BP166="","")</f>
        <v>0</v>
      </c>
      <c r="BF170" s="306" t="b">
        <f>IF(改造舰娘!$BQ166="","")</f>
        <v>0</v>
      </c>
      <c r="BG170" s="329" t="str">
        <f>IF(改造舰娘!$BR166="","")</f>
        <v/>
      </c>
      <c r="BH170" s="345" t="str">
        <f>IF(改造舰娘!$BS166="","")</f>
        <v/>
      </c>
      <c r="BU170" s="342">
        <f>IFERROR(VLOOKUP(AL170,装备!$B:$C,2,0),0)</f>
        <v>4</v>
      </c>
      <c r="BV170" s="342">
        <f>IFERROR(VLOOKUP($AL170,装备!$B:$Q,5,0),0)</f>
        <v>0</v>
      </c>
      <c r="BW170" s="342">
        <f>IFERROR(VLOOKUP($AL170,装备!$B:$Q,6,0),0)</f>
        <v>0</v>
      </c>
      <c r="BX170" s="342">
        <f>IFERROR(VLOOKUP($AL170,装备!$B:$Q,7,0),0)</f>
        <v>0</v>
      </c>
      <c r="BY170" s="342">
        <f>IFERROR(VLOOKUP($AL170,装备!$B:$Q,8,0),0)</f>
        <v>8</v>
      </c>
      <c r="BZ170" s="342">
        <f>IFERROR(VLOOKUP($AL170,装备!$B:$Q,9,0),0)</f>
        <v>0</v>
      </c>
      <c r="CA170" s="342">
        <f>IFERROR(VLOOKUP($AL170,装备!$B:$Q,10,0),0)</f>
        <v>0</v>
      </c>
      <c r="CB170" s="342">
        <f>IFERROR(VLOOKUP($AL170,装备!$B:$Q,11,0),0)</f>
        <v>2</v>
      </c>
      <c r="CC170" s="342" t="str">
        <f>IFERROR(VLOOKUP($AL170,装备!$B:$Q,12,0),0)</f>
        <v>无</v>
      </c>
      <c r="CD170" s="342">
        <f>IFERROR(VLOOKUP($AL170,装备!$B:$Q,13,0),0)</f>
        <v>0</v>
      </c>
      <c r="CE170" s="342">
        <f>IFERROR(VLOOKUP($AL170,装备!$B:$Q,14,0),0)</f>
        <v>0</v>
      </c>
      <c r="CF170" s="342">
        <f>IFERROR(VLOOKUP($AL170,装备!$B:$Q,16,0),0)</f>
        <v>0</v>
      </c>
      <c r="CG170" s="342">
        <f>IFERROR(VLOOKUP($AL170,装备!$B:$Q,5,0),0)</f>
        <v>0</v>
      </c>
      <c r="CH170" s="342">
        <f>IFERROR(VLOOKUP(AM170,装备!$B:$C,2,0),0)</f>
        <v>0</v>
      </c>
      <c r="CI170" s="342">
        <f>IFERROR(VLOOKUP($AM170,装备!$B:$Q,5,0),0)</f>
        <v>0</v>
      </c>
      <c r="CJ170" s="342">
        <f>IFERROR(VLOOKUP($AM170,装备!$B:$Q,6,0),0)</f>
        <v>0</v>
      </c>
      <c r="CK170" s="342">
        <f>IFERROR(VLOOKUP($AM170,装备!$B:$Q,7,0),0)</f>
        <v>0</v>
      </c>
      <c r="CL170" s="342">
        <f>IFERROR(VLOOKUP($AM170,装备!$B:$Q,8,0),0)</f>
        <v>0</v>
      </c>
      <c r="CM170" s="342">
        <f>IFERROR(VLOOKUP($AM170,装备!$B:$Q,9,0),0)</f>
        <v>0</v>
      </c>
      <c r="CN170" s="342">
        <f>IFERROR(VLOOKUP($AM170,装备!$B:$Q,10,0),0)</f>
        <v>0</v>
      </c>
      <c r="CO170" s="342">
        <f>IFERROR(VLOOKUP($AM170,装备!$B:$Q,11,0),0)</f>
        <v>0</v>
      </c>
      <c r="CP170" s="342">
        <f>IFERROR(VLOOKUP($AM170,装备!$B:$Q,12,0),0)</f>
        <v>0</v>
      </c>
      <c r="CQ170" s="342">
        <f>IFERROR(VLOOKUP($AM170,装备!$B:$Q,13,0),0)</f>
        <v>0</v>
      </c>
      <c r="CR170" s="342">
        <f>IFERROR(VLOOKUP($AM170,装备!$B:$Q,14,0),0)</f>
        <v>0</v>
      </c>
      <c r="CS170" s="342">
        <f>IFERROR(VLOOKUP($AM170,装备!$B:$Q,16,0),0)</f>
        <v>0</v>
      </c>
      <c r="CT170" s="342">
        <f>IFERROR(VLOOKUP($AM170,装备!$B:$Q,5,0),0)</f>
        <v>0</v>
      </c>
      <c r="CU170" s="342">
        <f>IFERROR(VLOOKUP(AN170,装备!$B:$C,2,0),0)</f>
        <v>0</v>
      </c>
      <c r="CV170" s="342">
        <f>IFERROR(VLOOKUP($AN170,装备!$B:$Q,5,0),0)</f>
        <v>0</v>
      </c>
      <c r="CW170" s="342">
        <f>IFERROR(VLOOKUP($AN170,装备!$B:$Q,6,0),0)</f>
        <v>0</v>
      </c>
      <c r="CX170" s="342">
        <f>IFERROR(VLOOKUP($AN170,装备!$B:$Q,7,0),0)</f>
        <v>0</v>
      </c>
      <c r="CY170" s="342">
        <f>IFERROR(VLOOKUP($AN170,装备!$B:$Q,8,0),0)</f>
        <v>0</v>
      </c>
      <c r="CZ170" s="342">
        <f>IFERROR(VLOOKUP($AN170,装备!$B:$Q,9,0),0)</f>
        <v>0</v>
      </c>
      <c r="DA170" s="342">
        <f>IFERROR(VLOOKUP($AN170,装备!$B:$Q,10,0),0)</f>
        <v>0</v>
      </c>
      <c r="DB170" s="342">
        <f>IFERROR(VLOOKUP($AN170,装备!$B:$Q,11,0),0)</f>
        <v>0</v>
      </c>
      <c r="DC170" s="342">
        <f>IFERROR(VLOOKUP($AN170,装备!$B:$Q,12,0),0)</f>
        <v>0</v>
      </c>
      <c r="DD170" s="342">
        <f>IFERROR(VLOOKUP($AN170,装备!$B:$Q,13,0),0)</f>
        <v>0</v>
      </c>
      <c r="DE170" s="342">
        <f>IFERROR(VLOOKUP($AN170,装备!$B:$Q,14,0),0)</f>
        <v>0</v>
      </c>
      <c r="DF170" s="342">
        <f>IFERROR(VLOOKUP($AN170,装备!$B:$Q,16,0),0)</f>
        <v>0</v>
      </c>
      <c r="DG170" s="342">
        <f>IFERROR(VLOOKUP($AN170,装备!$B:$Q,5,0),0)</f>
        <v>0</v>
      </c>
      <c r="DH170" s="342">
        <f>IFERROR(VLOOKUP(AO170,装备!$B:$C,2,0),0)</f>
        <v>0</v>
      </c>
      <c r="DI170" s="342">
        <f>IFERROR(VLOOKUP($AO170,装备!$B:$Q,5,0),0)</f>
        <v>0</v>
      </c>
      <c r="DJ170" s="342">
        <f>IFERROR(VLOOKUP($AO170,装备!$B:$Q,6,0),0)</f>
        <v>0</v>
      </c>
      <c r="DK170" s="342">
        <f>IFERROR(VLOOKUP($AO170,装备!$B:$Q,7,0),0)</f>
        <v>0</v>
      </c>
      <c r="DL170" s="342">
        <f>IFERROR(VLOOKUP($AO170,装备!$B:$Q,8,0),0)</f>
        <v>0</v>
      </c>
      <c r="DM170" s="342">
        <f>IFERROR(VLOOKUP($AO170,装备!$B:$Q,9,0),0)</f>
        <v>0</v>
      </c>
      <c r="DN170" s="342">
        <f>IFERROR(VLOOKUP($AO170,装备!$B:$Q,10,0),0)</f>
        <v>0</v>
      </c>
      <c r="DO170" s="342">
        <f>IFERROR(VLOOKUP($AO170,装备!$B:$Q,11,0),0)</f>
        <v>0</v>
      </c>
      <c r="DP170" s="342">
        <f>IFERROR(VLOOKUP($AO170,装备!$B:$Q,12,0),0)</f>
        <v>0</v>
      </c>
      <c r="DQ170" s="342">
        <f>IFERROR(VLOOKUP($AO170,装备!$B:$Q,13,0),0)</f>
        <v>0</v>
      </c>
      <c r="DR170" s="342">
        <f>IFERROR(VLOOKUP($AO170,装备!$B:$Q,14,0),0)</f>
        <v>0</v>
      </c>
      <c r="DS170" s="342">
        <f>IFERROR(VLOOKUP($AO170,装备!$B:$Q,16,0),0)</f>
        <v>0</v>
      </c>
      <c r="DT170" s="342">
        <f>IFERROR(VLOOKUP($AO170,装备!$B:$Q,5,0),0)</f>
        <v>0</v>
      </c>
    </row>
    <row r="171" spans="1:124" ht="27">
      <c r="A171" s="485">
        <f>改造舰娘!$A167</f>
        <v>11030611</v>
      </c>
      <c r="B171" s="354" t="s">
        <v>4148</v>
      </c>
      <c r="C171" s="323"/>
      <c r="D171" s="323">
        <f t="shared" si="2"/>
        <v>110</v>
      </c>
      <c r="E171" s="484">
        <f>改造舰娘!$C167</f>
        <v>5</v>
      </c>
      <c r="F171" s="482" t="str">
        <f>改造舰娘!$D167</f>
        <v>驱逐</v>
      </c>
      <c r="G171" s="482" t="str">
        <f>改造舰娘!$E167</f>
        <v>小型</v>
      </c>
      <c r="H171" s="482" t="str">
        <f>改造舰娘!$F167</f>
        <v>护卫舰</v>
      </c>
      <c r="I171" s="482">
        <f>改造舰娘!$AR167</f>
        <v>3</v>
      </c>
      <c r="J171" s="482" t="str">
        <f>改造舰娘!$G167</f>
        <v>英国</v>
      </c>
      <c r="K171" s="483">
        <f>改造舰娘!$H167+(BV171+CI171+CV171+DI171)*$C$2</f>
        <v>32</v>
      </c>
      <c r="L171" s="482">
        <f>改造舰娘!$I167</f>
        <v>0</v>
      </c>
      <c r="M171" s="482">
        <f>改造舰娘!$J167</f>
        <v>2</v>
      </c>
      <c r="N171" s="518">
        <f>改造舰娘!$K167</f>
        <v>2</v>
      </c>
      <c r="O171" s="482">
        <f>改造舰娘!$L167+((CE171+CR171+DE171+DR171)*$C$2)</f>
        <v>16</v>
      </c>
      <c r="P171" s="482" t="str">
        <f>IF($C$2=1,(IF(ISERROR(FIND("超长",改造舰娘!$M167&amp;CC171&amp;CP171&amp;DC171&amp;DP171,1)),IF(ISERROR(FIND("长",改造舰娘!$M167&amp;CC171&amp;CP171&amp;DC171&amp;DP171,1)),IF(ISERROR(FIND("中",改造舰娘!$M167&amp;CC171&amp;CP171&amp;DC171&amp;DP171,1)),IF(ISERROR(FIND("短",改造舰娘!$M167&amp;CC171&amp;CP171&amp;DC171&amp;DP171,1)),IF(ISERROR(FIND("无",改造舰娘!$M167&amp;CC171&amp;CP171&amp;DC171&amp;DP171,1)),0,"无"),"短"),"中"),"长"),"超长")),改造舰娘!$M167)</f>
        <v>短</v>
      </c>
      <c r="Q171" s="484">
        <f>改造舰娘!$N167</f>
        <v>35.799999999999997</v>
      </c>
      <c r="R171" s="482">
        <f>(改造舰娘!$P167)+(改造舰娘!$Q167)*$C$3+((BW171+CJ171+CW171+DJ171)*$C$2)</f>
        <v>43</v>
      </c>
      <c r="S171" s="482">
        <f>(改造舰娘!$R167)+(改造舰娘!$S167)*$C$3+((BY171+CL171+CY171+DL171)*$C$2)</f>
        <v>91</v>
      </c>
      <c r="T171" s="482">
        <f>(改造舰娘!$T167)+(改造舰娘!$U167)*$C$3+((BX171+CK171+CX171+DK171)*$C$2)</f>
        <v>41</v>
      </c>
      <c r="U171" s="482">
        <f>(改造舰娘!$V167)+(改造舰娘!$W167)*$C$3+((CG171+CT171+DG171+DT171)*$C$2)</f>
        <v>76</v>
      </c>
      <c r="V171" s="483">
        <f>INT((((改造舰娘!$Y167)-(改造舰娘!$X167))*(((IF(D171=0,C171,D171))-1)/99))+改造舰娘!$X167)+((CB171+CO171+DB171+DO171)*$C$2)</f>
        <v>94</v>
      </c>
      <c r="W171" s="482">
        <f>INT((((改造舰娘!$AA167)-(改造舰娘!$Z167))*(((IF(D171=0,C171,D171))-1)/99))+改造舰娘!$Z167)+((CD171+CQ171+DD171+DQ171)*$C$2)</f>
        <v>90</v>
      </c>
      <c r="X171" s="482">
        <f>INT((((改造舰娘!$AC167)-(改造舰娘!$AB167))*(((IF(D171=0,C171,D171))-1)/99))+改造舰娘!$AB167)+((CA171+CN171+DA171+DN171)*$C$2)</f>
        <v>38</v>
      </c>
      <c r="Y171" s="484">
        <f>INT((((改造舰娘!$AE167)-(改造舰娘!$AD167))*(((IF(D171=0,C171,D171))-1)/99))+改造舰娘!$AD167)+((BZ171+CM171+CZ171+DM171)*$C$2)</f>
        <v>72</v>
      </c>
      <c r="Z171" s="482" t="str">
        <f>IF(改造舰娘!$AF167=0,"",改造舰娘!$AF167)</f>
        <v/>
      </c>
      <c r="AA171" s="482" t="str">
        <f>IF(改造舰娘!$AG167="","",改造舰娘!$AG167)</f>
        <v/>
      </c>
      <c r="AB171" s="482" t="str">
        <f>IF(改造舰娘!$AH167="","",改造舰娘!$AH167)</f>
        <v/>
      </c>
      <c r="AC171" s="482" t="str">
        <f>IF(改造舰娘!$AI167="","",改造舰娘!$AI167)</f>
        <v/>
      </c>
      <c r="AD171" s="482">
        <f>IF(改造舰娘!$AJ167="","",改造舰娘!$AJ167)</f>
        <v>0</v>
      </c>
      <c r="AE171" s="483">
        <f>IF(改造舰娘!$AK167="","",改造舰娘!$AK167)</f>
        <v>0</v>
      </c>
      <c r="AF171" s="482" t="str">
        <f>IF(改造舰娘!$AL167="","",改造舰娘!$AL167)</f>
        <v/>
      </c>
      <c r="AG171" s="482" t="str">
        <f>IF(改造舰娘!$AM167="","",改造舰娘!$AM167)</f>
        <v/>
      </c>
      <c r="AH171" s="482" t="str">
        <f>IF(改造舰娘!$AN167="","",改造舰娘!$AN167)</f>
        <v/>
      </c>
      <c r="AI171" s="482" t="str">
        <f>IF(改造舰娘!$AO167="","",改造舰娘!$AO167)</f>
        <v/>
      </c>
      <c r="AJ171" s="482" t="str">
        <f>IF(改造舰娘!$AP167="","",改造舰娘!$AP167)</f>
        <v/>
      </c>
      <c r="AK171" s="484" t="str">
        <f>IF(改造舰娘!$AQ167="","",改造舰娘!$AQ167)</f>
        <v/>
      </c>
      <c r="AL171" s="306" t="str">
        <f>IF(改造舰娘!$AS167="","",改造舰娘!$AS167)</f>
        <v>先进型深弹投射器</v>
      </c>
      <c r="AM171" s="306" t="str">
        <f>IF(改造舰娘!$AT167="","",改造舰娘!$AT167)</f>
        <v>MK.N6双联4.5英寸炮</v>
      </c>
      <c r="AN171" s="306" t="str">
        <f>IF(改造舰娘!$AU167="","",改造舰娘!$AU167)</f>
        <v/>
      </c>
      <c r="AO171" s="306" t="str">
        <f>IF(改造舰娘!$AV167="","",改造舰娘!$AV167)</f>
        <v/>
      </c>
      <c r="AP171" s="307" t="str">
        <f>IF(改造舰娘!$AW167="","",改造舰娘!$AW167)</f>
        <v>新锐装备(3级)：自身在航空战阶段受到伤害减少80%；鱼雷战阶段额外发射一枚鱼雷，伤害为正常的85%。</v>
      </c>
      <c r="AQ171" s="308" t="str">
        <f>IF(改造舰娘!$AX167="","",改造舰娘!$AX167)</f>
        <v/>
      </c>
      <c r="AR171" s="482">
        <f>IF(改造舰娘!$AY167="","",改造舰娘!$AY167)</f>
        <v>15</v>
      </c>
      <c r="AS171" s="482">
        <f>IF(改造舰娘!$AZ167="","",改造舰娘!$AZ167)</f>
        <v>25</v>
      </c>
      <c r="AT171" s="482">
        <f>IF(改造舰娘!$BA167="","",改造舰娘!$BA167)</f>
        <v>0.5</v>
      </c>
      <c r="AU171" s="482">
        <f>IF(改造舰娘!$BB167="","",改造舰娘!$BB167)</f>
        <v>0.95</v>
      </c>
      <c r="AV171" s="483">
        <f>IF((改造舰娘!$BG167+改造舰娘!$BK167*$C$4)=0,"",(改造舰娘!$BG167+改造舰娘!$BK167*$C$4))</f>
        <v>4</v>
      </c>
      <c r="AW171" s="482">
        <f>IF((改造舰娘!$BH167+改造舰娘!$BL167*$C$4)=0,"",(改造舰娘!$BH167+改造舰娘!$BL167*$C$4))</f>
        <v>16</v>
      </c>
      <c r="AX171" s="482">
        <f>IF((改造舰娘!$BI167+改造舰娘!$BM167*$C$4)=0,"",(改造舰娘!$BI167+改造舰娘!$BM167*$C$4))</f>
        <v>10</v>
      </c>
      <c r="AY171" s="484">
        <f>IF((改造舰娘!$BJ167+改造舰娘!$BN167*$C$4)=0,"",(改造舰娘!$BJ167+改造舰娘!$BN167*$C$4))</f>
        <v>5</v>
      </c>
      <c r="AZ171" s="500">
        <f>IF(改造舰娘!BC167="","",改造舰娘!BC167)</f>
        <v>3</v>
      </c>
      <c r="BA171" s="500">
        <f>IF(改造舰娘!BD167="","",改造舰娘!BD167)</f>
        <v>36</v>
      </c>
      <c r="BB171" s="500">
        <f>IF(改造舰娘!BE167="","",改造舰娘!BE167)</f>
        <v>16</v>
      </c>
      <c r="BC171" s="498">
        <f>IF(改造舰娘!BF167="","",改造舰娘!BF167)</f>
        <v>10</v>
      </c>
      <c r="BD171" s="125" t="s">
        <v>2049</v>
      </c>
      <c r="BE171" s="485" t="b">
        <f>IF(改造舰娘!$BP167="","")</f>
        <v>0</v>
      </c>
      <c r="BF171" s="306" t="b">
        <f>IF(改造舰娘!$BQ167="","")</f>
        <v>0</v>
      </c>
      <c r="BG171" s="329" t="str">
        <f>IF(改造舰娘!$BR167="","")</f>
        <v/>
      </c>
      <c r="BH171" s="486" t="str">
        <f>IF(改造舰娘!$BS167="","")</f>
        <v/>
      </c>
      <c r="BU171" s="482">
        <f>IFERROR(VLOOKUP(AL171,装备!$B:$C,2,0),0)</f>
        <v>5</v>
      </c>
      <c r="BV171" s="482">
        <f>IFERROR(VLOOKUP($AL171,装备!$B:$Q,5,0),0)</f>
        <v>0</v>
      </c>
      <c r="BW171" s="482">
        <f>IFERROR(VLOOKUP($AL171,装备!$B:$Q,6,0),0)</f>
        <v>0</v>
      </c>
      <c r="BX171" s="482">
        <f>IFERROR(VLOOKUP($AL171,装备!$B:$Q,7,0),0)</f>
        <v>0</v>
      </c>
      <c r="BY171" s="482">
        <f>IFERROR(VLOOKUP($AL171,装备!$B:$Q,8,0),0)</f>
        <v>0</v>
      </c>
      <c r="BZ171" s="482">
        <f>IFERROR(VLOOKUP($AL171,装备!$B:$Q,9,0),0)</f>
        <v>10</v>
      </c>
      <c r="CA171" s="482">
        <f>IFERROR(VLOOKUP($AL171,装备!$B:$Q,10,0),0)</f>
        <v>0</v>
      </c>
      <c r="CB171" s="482">
        <f>IFERROR(VLOOKUP($AL171,装备!$B:$Q,11,0),0)</f>
        <v>0</v>
      </c>
      <c r="CC171" s="482" t="str">
        <f>IFERROR(VLOOKUP($AL171,装备!$B:$Q,12,0),0)</f>
        <v>短</v>
      </c>
      <c r="CD171" s="482">
        <f>IFERROR(VLOOKUP($AL171,装备!$B:$Q,13,0),0)</f>
        <v>0</v>
      </c>
      <c r="CE171" s="482">
        <f>IFERROR(VLOOKUP($AL171,装备!$B:$Q,14,0),0)</f>
        <v>0</v>
      </c>
      <c r="CF171" s="482">
        <f>IFERROR(VLOOKUP($AL171,装备!$B:$Q,16,0),0)</f>
        <v>0</v>
      </c>
      <c r="CG171" s="482">
        <f>IFERROR(VLOOKUP($AL171,装备!$B:$Q,5,0),0)</f>
        <v>0</v>
      </c>
      <c r="CH171" s="482">
        <f>IFERROR(VLOOKUP(AM171,装备!$B:$C,2,0),0)</f>
        <v>4</v>
      </c>
      <c r="CI171" s="482">
        <f>IFERROR(VLOOKUP($AM171,装备!$B:$Q,5,0),0)</f>
        <v>0</v>
      </c>
      <c r="CJ171" s="482">
        <f>IFERROR(VLOOKUP($AM171,装备!$B:$Q,6,0),0)</f>
        <v>3</v>
      </c>
      <c r="CK171" s="482">
        <f>IFERROR(VLOOKUP($AM171,装备!$B:$Q,7,0),0)</f>
        <v>0</v>
      </c>
      <c r="CL171" s="482">
        <f>IFERROR(VLOOKUP($AM171,装备!$B:$Q,8,0),0)</f>
        <v>0</v>
      </c>
      <c r="CM171" s="482">
        <f>IFERROR(VLOOKUP($AM171,装备!$B:$Q,9,0),0)</f>
        <v>0</v>
      </c>
      <c r="CN171" s="482">
        <f>IFERROR(VLOOKUP($AM171,装备!$B:$Q,10,0),0)</f>
        <v>0</v>
      </c>
      <c r="CO171" s="482">
        <f>IFERROR(VLOOKUP($AM171,装备!$B:$Q,11,0),0)</f>
        <v>0</v>
      </c>
      <c r="CP171" s="482" t="str">
        <f>IFERROR(VLOOKUP($AM171,装备!$B:$Q,12,0),0)</f>
        <v>短</v>
      </c>
      <c r="CQ171" s="482">
        <f>IFERROR(VLOOKUP($AM171,装备!$B:$Q,13,0),0)</f>
        <v>0</v>
      </c>
      <c r="CR171" s="482">
        <f>IFERROR(VLOOKUP($AM171,装备!$B:$Q,14,0),0)</f>
        <v>0</v>
      </c>
      <c r="CS171" s="482">
        <f>IFERROR(VLOOKUP($AM171,装备!$B:$Q,16,0),0)</f>
        <v>7</v>
      </c>
      <c r="CT171" s="482">
        <f>IFERROR(VLOOKUP($AM171,装备!$B:$Q,5,0),0)</f>
        <v>0</v>
      </c>
      <c r="CU171" s="482">
        <f>IFERROR(VLOOKUP(AN171,装备!$B:$C,2,0),0)</f>
        <v>0</v>
      </c>
      <c r="CV171" s="482">
        <f>IFERROR(VLOOKUP($AN171,装备!$B:$Q,5,0),0)</f>
        <v>0</v>
      </c>
      <c r="CW171" s="482">
        <f>IFERROR(VLOOKUP($AN171,装备!$B:$Q,6,0),0)</f>
        <v>0</v>
      </c>
      <c r="CX171" s="482">
        <f>IFERROR(VLOOKUP($AN171,装备!$B:$Q,7,0),0)</f>
        <v>0</v>
      </c>
      <c r="CY171" s="482">
        <f>IFERROR(VLOOKUP($AN171,装备!$B:$Q,8,0),0)</f>
        <v>0</v>
      </c>
      <c r="CZ171" s="482">
        <f>IFERROR(VLOOKUP($AN171,装备!$B:$Q,9,0),0)</f>
        <v>0</v>
      </c>
      <c r="DA171" s="482">
        <f>IFERROR(VLOOKUP($AN171,装备!$B:$Q,10,0),0)</f>
        <v>0</v>
      </c>
      <c r="DB171" s="482">
        <f>IFERROR(VLOOKUP($AN171,装备!$B:$Q,11,0),0)</f>
        <v>0</v>
      </c>
      <c r="DC171" s="482">
        <f>IFERROR(VLOOKUP($AN171,装备!$B:$Q,12,0),0)</f>
        <v>0</v>
      </c>
      <c r="DD171" s="482">
        <f>IFERROR(VLOOKUP($AN171,装备!$B:$Q,13,0),0)</f>
        <v>0</v>
      </c>
      <c r="DE171" s="482">
        <f>IFERROR(VLOOKUP($AN171,装备!$B:$Q,14,0),0)</f>
        <v>0</v>
      </c>
      <c r="DF171" s="482">
        <f>IFERROR(VLOOKUP($AN171,装备!$B:$Q,16,0),0)</f>
        <v>0</v>
      </c>
      <c r="DG171" s="482">
        <f>IFERROR(VLOOKUP($AN171,装备!$B:$Q,5,0),0)</f>
        <v>0</v>
      </c>
      <c r="DH171" s="482">
        <f>IFERROR(VLOOKUP(AO171,装备!$B:$C,2,0),0)</f>
        <v>0</v>
      </c>
      <c r="DI171" s="482">
        <f>IFERROR(VLOOKUP($AO171,装备!$B:$Q,5,0),0)</f>
        <v>0</v>
      </c>
      <c r="DJ171" s="482">
        <f>IFERROR(VLOOKUP($AO171,装备!$B:$Q,6,0),0)</f>
        <v>0</v>
      </c>
      <c r="DK171" s="482">
        <f>IFERROR(VLOOKUP($AO171,装备!$B:$Q,7,0),0)</f>
        <v>0</v>
      </c>
      <c r="DL171" s="482">
        <f>IFERROR(VLOOKUP($AO171,装备!$B:$Q,8,0),0)</f>
        <v>0</v>
      </c>
      <c r="DM171" s="482">
        <f>IFERROR(VLOOKUP($AO171,装备!$B:$Q,9,0),0)</f>
        <v>0</v>
      </c>
      <c r="DN171" s="482">
        <f>IFERROR(VLOOKUP($AO171,装备!$B:$Q,10,0),0)</f>
        <v>0</v>
      </c>
      <c r="DO171" s="482">
        <f>IFERROR(VLOOKUP($AO171,装备!$B:$Q,11,0),0)</f>
        <v>0</v>
      </c>
      <c r="DP171" s="482">
        <f>IFERROR(VLOOKUP($AO171,装备!$B:$Q,12,0),0)</f>
        <v>0</v>
      </c>
      <c r="DQ171" s="482">
        <f>IFERROR(VLOOKUP($AO171,装备!$B:$Q,13,0),0)</f>
        <v>0</v>
      </c>
      <c r="DR171" s="482">
        <f>IFERROR(VLOOKUP($AO171,装备!$B:$Q,14,0),0)</f>
        <v>0</v>
      </c>
      <c r="DS171" s="482">
        <f>IFERROR(VLOOKUP($AO171,装备!$B:$Q,16,0),0)</f>
        <v>0</v>
      </c>
      <c r="DT171" s="482">
        <f>IFERROR(VLOOKUP($AO171,装备!$B:$Q,5,0),0)</f>
        <v>0</v>
      </c>
    </row>
    <row r="172" spans="1:124" ht="54">
      <c r="A172" s="485">
        <f>改造舰娘!$A168</f>
        <v>11031611</v>
      </c>
      <c r="B172" s="354" t="s">
        <v>4160</v>
      </c>
      <c r="C172" s="323"/>
      <c r="D172" s="323">
        <f t="shared" si="2"/>
        <v>110</v>
      </c>
      <c r="E172" s="484">
        <f>改造舰娘!$C168</f>
        <v>5</v>
      </c>
      <c r="F172" s="482" t="str">
        <f>改造舰娘!$D168</f>
        <v>驱逐</v>
      </c>
      <c r="G172" s="482" t="str">
        <f>改造舰娘!$E168</f>
        <v>小型</v>
      </c>
      <c r="H172" s="482" t="str">
        <f>改造舰娘!$F168</f>
        <v>护卫舰</v>
      </c>
      <c r="I172" s="482">
        <f>改造舰娘!$AR168</f>
        <v>3</v>
      </c>
      <c r="J172" s="482" t="str">
        <f>改造舰娘!$G168</f>
        <v>苏联</v>
      </c>
      <c r="K172" s="483">
        <f>改造舰娘!$H168+(BV172+CI172+CV172+DI172)*$C$2</f>
        <v>32</v>
      </c>
      <c r="L172" s="482">
        <f>改造舰娘!$I168</f>
        <v>0</v>
      </c>
      <c r="M172" s="482">
        <f>改造舰娘!$J168</f>
        <v>2</v>
      </c>
      <c r="N172" s="518">
        <f>改造舰娘!$K168</f>
        <v>2</v>
      </c>
      <c r="O172" s="482">
        <f>改造舰娘!$L168+((CE172+CR172+DE172+DR172)*$C$2)</f>
        <v>25</v>
      </c>
      <c r="P172" s="482" t="str">
        <f>IF($C$2=1,(IF(ISERROR(FIND("超长",改造舰娘!$M168&amp;CC172&amp;CP172&amp;DC172&amp;DP172,1)),IF(ISERROR(FIND("长",改造舰娘!$M168&amp;CC172&amp;CP172&amp;DC172&amp;DP172,1)),IF(ISERROR(FIND("中",改造舰娘!$M168&amp;CC172&amp;CP172&amp;DC172&amp;DP172,1)),IF(ISERROR(FIND("短",改造舰娘!$M168&amp;CC172&amp;CP172&amp;DC172&amp;DP172,1)),IF(ISERROR(FIND("无",改造舰娘!$M168&amp;CC172&amp;CP172&amp;DC172&amp;DP172,1)),0,"无"),"短"),"中"),"长"),"超长")),改造舰娘!$M168)</f>
        <v>短</v>
      </c>
      <c r="Q172" s="484">
        <f>改造舰娘!$N168</f>
        <v>41.7</v>
      </c>
      <c r="R172" s="482">
        <f>(改造舰娘!$P168)+(改造舰娘!$Q168)*$C$3+((BW172+CJ172+CW172+DJ172)*$C$2)</f>
        <v>40</v>
      </c>
      <c r="S172" s="482">
        <f>(改造舰娘!$R168)+(改造舰娘!$S168)*$C$3+((BY172+CL172+CY172+DL172)*$C$2)</f>
        <v>82</v>
      </c>
      <c r="T172" s="482">
        <f>(改造舰娘!$T168)+(改造舰娘!$U168)*$C$3+((BX172+CK172+CX172+DK172)*$C$2)</f>
        <v>35</v>
      </c>
      <c r="U172" s="482">
        <f>(改造舰娘!$V168)+(改造舰娘!$W168)*$C$3+((CG172+CT172+DG172+DT172)*$C$2)</f>
        <v>62</v>
      </c>
      <c r="V172" s="483">
        <f>INT((((改造舰娘!$Y168)-(改造舰娘!$X168))*(((IF(D172=0,C172,D172))-1)/99))+改造舰娘!$X168)+((CB172+CO172+DB172+DO172)*$C$2)</f>
        <v>94</v>
      </c>
      <c r="W172" s="482">
        <f>INT((((改造舰娘!$AA168)-(改造舰娘!$Z168))*(((IF(D172=0,C172,D172))-1)/99))+改造舰娘!$Z168)+((CD172+CQ172+DD172+DQ172)*$C$2)</f>
        <v>94</v>
      </c>
      <c r="X172" s="482">
        <f>INT((((改造舰娘!$AC168)-(改造舰娘!$AB168))*(((IF(D172=0,C172,D172))-1)/99))+改造舰娘!$AB168)+((CA172+CN172+DA172+DN172)*$C$2)</f>
        <v>26</v>
      </c>
      <c r="Y172" s="484">
        <f>INT((((改造舰娘!$AE168)-(改造舰娘!$AD168))*(((IF(D172=0,C172,D172))-1)/99))+改造舰娘!$AD168)+((BZ172+CM172+CZ172+DM172)*$C$2)</f>
        <v>73</v>
      </c>
      <c r="Z172" s="482" t="str">
        <f>IF(改造舰娘!$AF168=0,"",改造舰娘!$AF168)</f>
        <v/>
      </c>
      <c r="AA172" s="482" t="str">
        <f>IF(改造舰娘!$AG168="","",改造舰娘!$AG168)</f>
        <v/>
      </c>
      <c r="AB172" s="482" t="str">
        <f>IF(改造舰娘!$AH168="","",改造舰娘!$AH168)</f>
        <v/>
      </c>
      <c r="AC172" s="482" t="str">
        <f>IF(改造舰娘!$AI168="","",改造舰娘!$AI168)</f>
        <v/>
      </c>
      <c r="AD172" s="482">
        <f>IF(改造舰娘!$AJ168="","",改造舰娘!$AJ168)</f>
        <v>0</v>
      </c>
      <c r="AE172" s="483">
        <f>IF(改造舰娘!$AK168="","",改造舰娘!$AK168)</f>
        <v>0</v>
      </c>
      <c r="AF172" s="482" t="str">
        <f>IF(改造舰娘!$AL168="","",改造舰娘!$AL168)</f>
        <v/>
      </c>
      <c r="AG172" s="482" t="str">
        <f>IF(改造舰娘!$AM168="","",改造舰娘!$AM168)</f>
        <v/>
      </c>
      <c r="AH172" s="482" t="str">
        <f>IF(改造舰娘!$AN168="","",改造舰娘!$AN168)</f>
        <v/>
      </c>
      <c r="AI172" s="482" t="str">
        <f>IF(改造舰娘!$AO168="","",改造舰娘!$AO168)</f>
        <v/>
      </c>
      <c r="AJ172" s="482" t="str">
        <f>IF(改造舰娘!$AP168="","",改造舰娘!$AP168)</f>
        <v/>
      </c>
      <c r="AK172" s="484" t="str">
        <f>IF(改造舰娘!$AQ168="","",改造舰娘!$AQ168)</f>
        <v/>
      </c>
      <c r="AL172" s="306" t="str">
        <f>IF(改造舰娘!$AS168="","",改造舰娘!$AS168)</f>
        <v>S国BMB型深弹炮</v>
      </c>
      <c r="AM172" s="306" t="str">
        <f>IF(改造舰娘!$AT168="","",改造舰娘!$AT168)</f>
        <v/>
      </c>
      <c r="AN172" s="306" t="str">
        <f>IF(改造舰娘!$AU168="","",改造舰娘!$AU168)</f>
        <v/>
      </c>
      <c r="AO172" s="306" t="str">
        <f>IF(改造舰娘!$AV168="","",改造舰娘!$AV168)</f>
        <v/>
      </c>
      <c r="AP172" s="307" t="str">
        <f>IF(改造舰娘!$AW168="","",改造舰娘!$AW168)</f>
        <v>漫长战役(3级)：免疫自身受到的第一次航空攻击（限昼战）；根据战斗点距离出发点的位置降低敌方战斗力，离初始点越远降低越多（最高5层），每阶段降低敌方全体3点命中值、5点闪避值、4点装甲值。</v>
      </c>
      <c r="AQ172" s="308" t="str">
        <f>IF(改造舰娘!$AX168="","",改造舰娘!$AX168)</f>
        <v/>
      </c>
      <c r="AR172" s="482">
        <f>IF(改造舰娘!$AY168="","",改造舰娘!$AY168)</f>
        <v>15</v>
      </c>
      <c r="AS172" s="482">
        <f>IF(改造舰娘!$AZ168="","",改造舰娘!$AZ168)</f>
        <v>15</v>
      </c>
      <c r="AT172" s="482">
        <f>IF(改造舰娘!$BA168="","",改造舰娘!$BA168)</f>
        <v>0.5</v>
      </c>
      <c r="AU172" s="482">
        <f>IF(改造舰娘!$BB168="","",改造舰娘!$BB168)</f>
        <v>0.9</v>
      </c>
      <c r="AV172" s="483">
        <f>IF((改造舰娘!$BG168+改造舰娘!$BK168*$C$4)=0,"",(改造舰娘!$BG168+改造舰娘!$BK168*$C$4))</f>
        <v>4</v>
      </c>
      <c r="AW172" s="482">
        <f>IF((改造舰娘!$BH168+改造舰娘!$BL168*$C$4)=0,"",(改造舰娘!$BH168+改造舰娘!$BL168*$C$4))</f>
        <v>11</v>
      </c>
      <c r="AX172" s="482">
        <f>IF((改造舰娘!$BI168+改造舰娘!$BM168*$C$4)=0,"",(改造舰娘!$BI168+改造舰娘!$BM168*$C$4))</f>
        <v>7</v>
      </c>
      <c r="AY172" s="484">
        <f>IF((改造舰娘!$BJ168+改造舰娘!$BN168*$C$4)=0,"",(改造舰娘!$BJ168+改造舰娘!$BN168*$C$4))</f>
        <v>4</v>
      </c>
      <c r="AZ172" s="500">
        <f>IF(改造舰娘!BC168="","",改造舰娘!BC168)</f>
        <v>0</v>
      </c>
      <c r="BA172" s="500">
        <f>IF(改造舰娘!BD168="","",改造舰娘!BD168)</f>
        <v>27</v>
      </c>
      <c r="BB172" s="500">
        <f>IF(改造舰娘!BE168="","",改造舰娘!BE168)</f>
        <v>10</v>
      </c>
      <c r="BC172" s="498">
        <f>IF(改造舰娘!BF168="","",改造舰娘!BF168)</f>
        <v>0</v>
      </c>
      <c r="BD172" s="125" t="s">
        <v>2298</v>
      </c>
      <c r="BE172" s="485" t="b">
        <f>IF(改造舰娘!$BP168="","")</f>
        <v>0</v>
      </c>
      <c r="BF172" s="306" t="b">
        <f>IF(改造舰娘!$BQ168="","")</f>
        <v>0</v>
      </c>
      <c r="BG172" s="329" t="str">
        <f>IF(改造舰娘!$BR168="","")</f>
        <v/>
      </c>
      <c r="BH172" s="486" t="str">
        <f>IF(改造舰娘!$BS168="","")</f>
        <v/>
      </c>
      <c r="BU172" s="482">
        <f>IFERROR(VLOOKUP(AL172,装备!$B:$C,2,0),0)</f>
        <v>5</v>
      </c>
      <c r="BV172" s="482">
        <f>IFERROR(VLOOKUP($AL172,装备!$B:$Q,5,0),0)</f>
        <v>0</v>
      </c>
      <c r="BW172" s="482">
        <f>IFERROR(VLOOKUP($AL172,装备!$B:$Q,6,0),0)</f>
        <v>0</v>
      </c>
      <c r="BX172" s="482">
        <f>IFERROR(VLOOKUP($AL172,装备!$B:$Q,7,0),0)</f>
        <v>0</v>
      </c>
      <c r="BY172" s="482">
        <f>IFERROR(VLOOKUP($AL172,装备!$B:$Q,8,0),0)</f>
        <v>0</v>
      </c>
      <c r="BZ172" s="482">
        <f>IFERROR(VLOOKUP($AL172,装备!$B:$Q,9,0),0)</f>
        <v>8</v>
      </c>
      <c r="CA172" s="482">
        <f>IFERROR(VLOOKUP($AL172,装备!$B:$Q,10,0),0)</f>
        <v>0</v>
      </c>
      <c r="CB172" s="482">
        <f>IFERROR(VLOOKUP($AL172,装备!$B:$Q,11,0),0)</f>
        <v>2</v>
      </c>
      <c r="CC172" s="482" t="str">
        <f>IFERROR(VLOOKUP($AL172,装备!$B:$Q,12,0),0)</f>
        <v>短</v>
      </c>
      <c r="CD172" s="482">
        <f>IFERROR(VLOOKUP($AL172,装备!$B:$Q,13,0),0)</f>
        <v>0</v>
      </c>
      <c r="CE172" s="482">
        <f>IFERROR(VLOOKUP($AL172,装备!$B:$Q,14,0),0)</f>
        <v>0</v>
      </c>
      <c r="CF172" s="482">
        <f>IFERROR(VLOOKUP($AL172,装备!$B:$Q,16,0),0)</f>
        <v>0</v>
      </c>
      <c r="CG172" s="482">
        <f>IFERROR(VLOOKUP($AL172,装备!$B:$Q,5,0),0)</f>
        <v>0</v>
      </c>
      <c r="CH172" s="482">
        <f>IFERROR(VLOOKUP(AM172,装备!$B:$C,2,0),0)</f>
        <v>0</v>
      </c>
      <c r="CI172" s="482">
        <f>IFERROR(VLOOKUP($AM172,装备!$B:$Q,5,0),0)</f>
        <v>0</v>
      </c>
      <c r="CJ172" s="482">
        <f>IFERROR(VLOOKUP($AM172,装备!$B:$Q,6,0),0)</f>
        <v>0</v>
      </c>
      <c r="CK172" s="482">
        <f>IFERROR(VLOOKUP($AM172,装备!$B:$Q,7,0),0)</f>
        <v>0</v>
      </c>
      <c r="CL172" s="482">
        <f>IFERROR(VLOOKUP($AM172,装备!$B:$Q,8,0),0)</f>
        <v>0</v>
      </c>
      <c r="CM172" s="482">
        <f>IFERROR(VLOOKUP($AM172,装备!$B:$Q,9,0),0)</f>
        <v>0</v>
      </c>
      <c r="CN172" s="482">
        <f>IFERROR(VLOOKUP($AM172,装备!$B:$Q,10,0),0)</f>
        <v>0</v>
      </c>
      <c r="CO172" s="482">
        <f>IFERROR(VLOOKUP($AM172,装备!$B:$Q,11,0),0)</f>
        <v>0</v>
      </c>
      <c r="CP172" s="482">
        <f>IFERROR(VLOOKUP($AM172,装备!$B:$Q,12,0),0)</f>
        <v>0</v>
      </c>
      <c r="CQ172" s="482">
        <f>IFERROR(VLOOKUP($AM172,装备!$B:$Q,13,0),0)</f>
        <v>0</v>
      </c>
      <c r="CR172" s="482">
        <f>IFERROR(VLOOKUP($AM172,装备!$B:$Q,14,0),0)</f>
        <v>0</v>
      </c>
      <c r="CS172" s="482">
        <f>IFERROR(VLOOKUP($AM172,装备!$B:$Q,16,0),0)</f>
        <v>0</v>
      </c>
      <c r="CT172" s="482">
        <f>IFERROR(VLOOKUP($AM172,装备!$B:$Q,5,0),0)</f>
        <v>0</v>
      </c>
      <c r="CU172" s="482">
        <f>IFERROR(VLOOKUP(AN172,装备!$B:$C,2,0),0)</f>
        <v>0</v>
      </c>
      <c r="CV172" s="482">
        <f>IFERROR(VLOOKUP($AN172,装备!$B:$Q,5,0),0)</f>
        <v>0</v>
      </c>
      <c r="CW172" s="482">
        <f>IFERROR(VLOOKUP($AN172,装备!$B:$Q,6,0),0)</f>
        <v>0</v>
      </c>
      <c r="CX172" s="482">
        <f>IFERROR(VLOOKUP($AN172,装备!$B:$Q,7,0),0)</f>
        <v>0</v>
      </c>
      <c r="CY172" s="482">
        <f>IFERROR(VLOOKUP($AN172,装备!$B:$Q,8,0),0)</f>
        <v>0</v>
      </c>
      <c r="CZ172" s="482">
        <f>IFERROR(VLOOKUP($AN172,装备!$B:$Q,9,0),0)</f>
        <v>0</v>
      </c>
      <c r="DA172" s="482">
        <f>IFERROR(VLOOKUP($AN172,装备!$B:$Q,10,0),0)</f>
        <v>0</v>
      </c>
      <c r="DB172" s="482">
        <f>IFERROR(VLOOKUP($AN172,装备!$B:$Q,11,0),0)</f>
        <v>0</v>
      </c>
      <c r="DC172" s="482">
        <f>IFERROR(VLOOKUP($AN172,装备!$B:$Q,12,0),0)</f>
        <v>0</v>
      </c>
      <c r="DD172" s="482">
        <f>IFERROR(VLOOKUP($AN172,装备!$B:$Q,13,0),0)</f>
        <v>0</v>
      </c>
      <c r="DE172" s="482">
        <f>IFERROR(VLOOKUP($AN172,装备!$B:$Q,14,0),0)</f>
        <v>0</v>
      </c>
      <c r="DF172" s="482">
        <f>IFERROR(VLOOKUP($AN172,装备!$B:$Q,16,0),0)</f>
        <v>0</v>
      </c>
      <c r="DG172" s="482">
        <f>IFERROR(VLOOKUP($AN172,装备!$B:$Q,5,0),0)</f>
        <v>0</v>
      </c>
      <c r="DH172" s="482">
        <f>IFERROR(VLOOKUP(AO172,装备!$B:$C,2,0),0)</f>
        <v>0</v>
      </c>
      <c r="DI172" s="482">
        <f>IFERROR(VLOOKUP($AO172,装备!$B:$Q,5,0),0)</f>
        <v>0</v>
      </c>
      <c r="DJ172" s="482">
        <f>IFERROR(VLOOKUP($AO172,装备!$B:$Q,6,0),0)</f>
        <v>0</v>
      </c>
      <c r="DK172" s="482">
        <f>IFERROR(VLOOKUP($AO172,装备!$B:$Q,7,0),0)</f>
        <v>0</v>
      </c>
      <c r="DL172" s="482">
        <f>IFERROR(VLOOKUP($AO172,装备!$B:$Q,8,0),0)</f>
        <v>0</v>
      </c>
      <c r="DM172" s="482">
        <f>IFERROR(VLOOKUP($AO172,装备!$B:$Q,9,0),0)</f>
        <v>0</v>
      </c>
      <c r="DN172" s="482">
        <f>IFERROR(VLOOKUP($AO172,装备!$B:$Q,10,0),0)</f>
        <v>0</v>
      </c>
      <c r="DO172" s="482">
        <f>IFERROR(VLOOKUP($AO172,装备!$B:$Q,11,0),0)</f>
        <v>0</v>
      </c>
      <c r="DP172" s="482">
        <f>IFERROR(VLOOKUP($AO172,装备!$B:$Q,12,0),0)</f>
        <v>0</v>
      </c>
      <c r="DQ172" s="482">
        <f>IFERROR(VLOOKUP($AO172,装备!$B:$Q,13,0),0)</f>
        <v>0</v>
      </c>
      <c r="DR172" s="482">
        <f>IFERROR(VLOOKUP($AO172,装备!$B:$Q,14,0),0)</f>
        <v>0</v>
      </c>
      <c r="DS172" s="482">
        <f>IFERROR(VLOOKUP($AO172,装备!$B:$Q,16,0),0)</f>
        <v>0</v>
      </c>
      <c r="DT172" s="482">
        <f>IFERROR(VLOOKUP($AO172,装备!$B:$Q,5,0),0)</f>
        <v>0</v>
      </c>
    </row>
    <row r="173" spans="1:124" ht="27">
      <c r="A173" s="485">
        <f>改造舰娘!$A169</f>
        <v>11032311</v>
      </c>
      <c r="B173" s="354" t="s">
        <v>4168</v>
      </c>
      <c r="C173" s="323"/>
      <c r="D173" s="323">
        <f t="shared" si="2"/>
        <v>110</v>
      </c>
      <c r="E173" s="484">
        <f>改造舰娘!$C169</f>
        <v>6</v>
      </c>
      <c r="F173" s="482" t="str">
        <f>改造舰娘!$D169</f>
        <v>驱逐</v>
      </c>
      <c r="G173" s="482" t="str">
        <f>改造舰娘!$E169</f>
        <v>小型</v>
      </c>
      <c r="H173" s="482" t="str">
        <f>改造舰娘!$F169</f>
        <v>护卫舰</v>
      </c>
      <c r="I173" s="482">
        <f>改造舰娘!$AR169</f>
        <v>3</v>
      </c>
      <c r="J173" s="482" t="str">
        <f>改造舰娘!$G169</f>
        <v>苏联</v>
      </c>
      <c r="K173" s="483">
        <f>改造舰娘!$H169+(BV173+CI173+CV173+DI173)*$C$2</f>
        <v>39</v>
      </c>
      <c r="L173" s="482">
        <f>改造舰娘!$I169</f>
        <v>1</v>
      </c>
      <c r="M173" s="482">
        <f>改造舰娘!$J169</f>
        <v>2</v>
      </c>
      <c r="N173" s="518">
        <f>改造舰娘!$K169</f>
        <v>2</v>
      </c>
      <c r="O173" s="482">
        <f>改造舰娘!$L169+((CE173+CR173+DE173+DR173)*$C$2)</f>
        <v>8</v>
      </c>
      <c r="P173" s="482" t="str">
        <f>IF($C$2=1,(IF(ISERROR(FIND("超长",改造舰娘!$M169&amp;CC173&amp;CP173&amp;DC173&amp;DP173,1)),IF(ISERROR(FIND("长",改造舰娘!$M169&amp;CC173&amp;CP173&amp;DC173&amp;DP173,1)),IF(ISERROR(FIND("中",改造舰娘!$M169&amp;CC173&amp;CP173&amp;DC173&amp;DP173,1)),IF(ISERROR(FIND("短",改造舰娘!$M169&amp;CC173&amp;CP173&amp;DC173&amp;DP173,1)),IF(ISERROR(FIND("无",改造舰娘!$M169&amp;CC173&amp;CP173&amp;DC173&amp;DP173,1)),0,"无"),"短"),"中"),"长"),"超长")),改造舰娘!$M169)</f>
        <v>短</v>
      </c>
      <c r="Q173" s="484">
        <f>改造舰娘!$N169</f>
        <v>42.5</v>
      </c>
      <c r="R173" s="482">
        <f>(改造舰娘!$P169)+(改造舰娘!$Q169)*$C$3+((BW173+CJ173+CW173+DJ173)*$C$2)</f>
        <v>45</v>
      </c>
      <c r="S173" s="482">
        <f>(改造舰娘!$R169)+(改造舰娘!$S169)*$C$3+((BY173+CL173+CY173+DL173)*$C$2)</f>
        <v>87</v>
      </c>
      <c r="T173" s="482">
        <f>(改造舰娘!$T169)+(改造舰娘!$U169)*$C$3+((BX173+CK173+CX173+DK173)*$C$2)</f>
        <v>37</v>
      </c>
      <c r="U173" s="482">
        <f>(改造舰娘!$V169)+(改造舰娘!$W169)*$C$3+((CG173+CT173+DG173+DT173)*$C$2)</f>
        <v>69</v>
      </c>
      <c r="V173" s="483">
        <f>INT((((改造舰娘!$Y169)-(改造舰娘!$X169))*(((IF(D173=0,C173,D173))-1)/99))+改造舰娘!$X169)+((CB173+CO173+DB173+DO173)*$C$2)</f>
        <v>95</v>
      </c>
      <c r="W173" s="482">
        <f>INT((((改造舰娘!$AA169)-(改造舰娘!$Z169))*(((IF(D173=0,C173,D173))-1)/99))+改造舰娘!$Z169)+((CD173+CQ173+DD173+DQ173)*$C$2)</f>
        <v>102</v>
      </c>
      <c r="X173" s="482">
        <f>INT((((改造舰娘!$AC169)-(改造舰娘!$AB169))*(((IF(D173=0,C173,D173))-1)/99))+改造舰娘!$AB169)+((CA173+CN173+DA173+DN173)*$C$2)</f>
        <v>26</v>
      </c>
      <c r="Y173" s="484">
        <f>INT((((改造舰娘!$AE169)-(改造舰娘!$AD169))*(((IF(D173=0,C173,D173))-1)/99))+改造舰娘!$AD169)+((BZ173+CM173+CZ173+DM173)*$C$2)</f>
        <v>68</v>
      </c>
      <c r="Z173" s="482" t="str">
        <f>IF(改造舰娘!$AF169=0,"",改造舰娘!$AF169)</f>
        <v/>
      </c>
      <c r="AA173" s="482" t="str">
        <f>IF(改造舰娘!$AG169="","",改造舰娘!$AG169)</f>
        <v/>
      </c>
      <c r="AB173" s="482" t="str">
        <f>IF(改造舰娘!$AH169="","",改造舰娘!$AH169)</f>
        <v/>
      </c>
      <c r="AC173" s="482" t="str">
        <f>IF(改造舰娘!$AI169="","",改造舰娘!$AI169)</f>
        <v/>
      </c>
      <c r="AD173" s="482">
        <f>IF(改造舰娘!$AJ169="","",改造舰娘!$AJ169)</f>
        <v>0</v>
      </c>
      <c r="AE173" s="483">
        <f>IF(改造舰娘!$AK169="","",改造舰娘!$AK169)</f>
        <v>0</v>
      </c>
      <c r="AF173" s="482" t="str">
        <f>IF(改造舰娘!$AL169="","",改造舰娘!$AL169)</f>
        <v/>
      </c>
      <c r="AG173" s="482" t="str">
        <f>IF(改造舰娘!$AM169="","",改造舰娘!$AM169)</f>
        <v/>
      </c>
      <c r="AH173" s="482" t="str">
        <f>IF(改造舰娘!$AN169="","",改造舰娘!$AN169)</f>
        <v/>
      </c>
      <c r="AI173" s="482" t="str">
        <f>IF(改造舰娘!$AO169="","",改造舰娘!$AO169)</f>
        <v/>
      </c>
      <c r="AJ173" s="482" t="str">
        <f>IF(改造舰娘!$AP169="","",改造舰娘!$AP169)</f>
        <v/>
      </c>
      <c r="AK173" s="484" t="str">
        <f>IF(改造舰娘!$AQ169="","",改造舰娘!$AQ169)</f>
        <v/>
      </c>
      <c r="AL173" s="306" t="str">
        <f>IF(改造舰娘!$AS169="","",改造舰娘!$AS169)</f>
        <v>先进型动力系统</v>
      </c>
      <c r="AM173" s="306" t="str">
        <f>IF(改造舰娘!$AT169="","",改造舰娘!$AT169)</f>
        <v/>
      </c>
      <c r="AN173" s="306" t="str">
        <f>IF(改造舰娘!$AU169="","",改造舰娘!$AU169)</f>
        <v/>
      </c>
      <c r="AO173" s="306" t="str">
        <f>IF(改造舰娘!$AV169="","",改造舰娘!$AV169)</f>
        <v/>
      </c>
      <c r="AP173" s="307" t="str">
        <f>IF(改造舰娘!$AW169="","",改造舰娘!$AW169)</f>
        <v>舰队前卫(3级)：增加自身10点闪避值，鱼雷战阶段增加20%伤害；增加队伍内高速舰9点火力值。</v>
      </c>
      <c r="AQ173" s="308" t="str">
        <f>IF(改造舰娘!$AX169="","",改造舰娘!$AX169)</f>
        <v/>
      </c>
      <c r="AR173" s="482">
        <f>IF(改造舰娘!$AY169="","",改造舰娘!$AY169)</f>
        <v>20</v>
      </c>
      <c r="AS173" s="482">
        <f>IF(改造舰娘!$AZ169="","",改造舰娘!$AZ169)</f>
        <v>25</v>
      </c>
      <c r="AT173" s="482">
        <f>IF(改造舰娘!$BA169="","",改造舰娘!$BA169)</f>
        <v>0.5</v>
      </c>
      <c r="AU173" s="482">
        <f>IF(改造舰娘!$BB169="","",改造舰娘!$BB169)</f>
        <v>0.9</v>
      </c>
      <c r="AV173" s="483">
        <f>IF((改造舰娘!$BG169+改造舰娘!$BK169*$C$4)=0,"",(改造舰娘!$BG169+改造舰娘!$BK169*$C$4))</f>
        <v>19</v>
      </c>
      <c r="AW173" s="482">
        <f>IF((改造舰娘!$BH169+改造舰娘!$BL169*$C$4)=0,"",(改造舰娘!$BH169+改造舰娘!$BL169*$C$4))</f>
        <v>8</v>
      </c>
      <c r="AX173" s="482">
        <f>IF((改造舰娘!$BI169+改造舰娘!$BM169*$C$4)=0,"",(改造舰娘!$BI169+改造舰娘!$BM169*$C$4))</f>
        <v>31</v>
      </c>
      <c r="AY173" s="484" t="str">
        <f>IF((改造舰娘!$BJ169+改造舰娘!$BN169*$C$4)=0,"",(改造舰娘!$BJ169+改造舰娘!$BN169*$C$4))</f>
        <v/>
      </c>
      <c r="AZ173" s="500">
        <f>IF(改造舰娘!BC169="","",改造舰娘!BC169)</f>
        <v>0</v>
      </c>
      <c r="BA173" s="500">
        <f>IF(改造舰娘!BD169="","",改造舰娘!BD169)</f>
        <v>32</v>
      </c>
      <c r="BB173" s="500">
        <f>IF(改造舰娘!BE169="","",改造舰娘!BE169)</f>
        <v>12</v>
      </c>
      <c r="BC173" s="498">
        <f>IF(改造舰娘!BF169="","",改造舰娘!BF169)</f>
        <v>3</v>
      </c>
      <c r="BD173" s="67" t="s">
        <v>2465</v>
      </c>
      <c r="BE173" s="485" t="b">
        <f>IF(改造舰娘!$BP169="","")</f>
        <v>0</v>
      </c>
      <c r="BF173" s="306" t="b">
        <f>IF(改造舰娘!$BQ169="","")</f>
        <v>0</v>
      </c>
      <c r="BG173" s="329" t="str">
        <f>IF(改造舰娘!$BR169="","")</f>
        <v/>
      </c>
      <c r="BH173" s="486" t="str">
        <f>IF(改造舰娘!$BS169="","")</f>
        <v/>
      </c>
      <c r="BU173" s="482">
        <f>IFERROR(VLOOKUP(AL173,装备!$B:$C,2,0),0)</f>
        <v>6</v>
      </c>
      <c r="BV173" s="482">
        <f>IFERROR(VLOOKUP($AL173,装备!$B:$Q,5,0),0)</f>
        <v>0</v>
      </c>
      <c r="BW173" s="482">
        <f>IFERROR(VLOOKUP($AL173,装备!$B:$Q,6,0),0)</f>
        <v>0</v>
      </c>
      <c r="BX173" s="482">
        <f>IFERROR(VLOOKUP($AL173,装备!$B:$Q,7,0),0)</f>
        <v>0</v>
      </c>
      <c r="BY173" s="482">
        <f>IFERROR(VLOOKUP($AL173,装备!$B:$Q,8,0),0)</f>
        <v>0</v>
      </c>
      <c r="BZ173" s="482">
        <f>IFERROR(VLOOKUP($AL173,装备!$B:$Q,9,0),0)</f>
        <v>0</v>
      </c>
      <c r="CA173" s="482">
        <f>IFERROR(VLOOKUP($AL173,装备!$B:$Q,10,0),0)</f>
        <v>0</v>
      </c>
      <c r="CB173" s="482">
        <f>IFERROR(VLOOKUP($AL173,装备!$B:$Q,11,0),0)</f>
        <v>0</v>
      </c>
      <c r="CC173" s="482" t="str">
        <f>IFERROR(VLOOKUP($AL173,装备!$B:$Q,12,0),0)</f>
        <v>无</v>
      </c>
      <c r="CD173" s="482">
        <f>IFERROR(VLOOKUP($AL173,装备!$B:$Q,13,0),0)</f>
        <v>12</v>
      </c>
      <c r="CE173" s="482">
        <f>IFERROR(VLOOKUP($AL173,装备!$B:$Q,14,0),0)</f>
        <v>0</v>
      </c>
      <c r="CF173" s="482">
        <f>IFERROR(VLOOKUP($AL173,装备!$B:$Q,16,0),0)</f>
        <v>0</v>
      </c>
      <c r="CG173" s="482">
        <f>IFERROR(VLOOKUP($AL173,装备!$B:$Q,5,0),0)</f>
        <v>0</v>
      </c>
      <c r="CH173" s="482">
        <f>IFERROR(VLOOKUP(AM173,装备!$B:$C,2,0),0)</f>
        <v>0</v>
      </c>
      <c r="CI173" s="482">
        <f>IFERROR(VLOOKUP($AM173,装备!$B:$Q,5,0),0)</f>
        <v>0</v>
      </c>
      <c r="CJ173" s="482">
        <f>IFERROR(VLOOKUP($AM173,装备!$B:$Q,6,0),0)</f>
        <v>0</v>
      </c>
      <c r="CK173" s="482">
        <f>IFERROR(VLOOKUP($AM173,装备!$B:$Q,7,0),0)</f>
        <v>0</v>
      </c>
      <c r="CL173" s="482">
        <f>IFERROR(VLOOKUP($AM173,装备!$B:$Q,8,0),0)</f>
        <v>0</v>
      </c>
      <c r="CM173" s="482">
        <f>IFERROR(VLOOKUP($AM173,装备!$B:$Q,9,0),0)</f>
        <v>0</v>
      </c>
      <c r="CN173" s="482">
        <f>IFERROR(VLOOKUP($AM173,装备!$B:$Q,10,0),0)</f>
        <v>0</v>
      </c>
      <c r="CO173" s="482">
        <f>IFERROR(VLOOKUP($AM173,装备!$B:$Q,11,0),0)</f>
        <v>0</v>
      </c>
      <c r="CP173" s="482">
        <f>IFERROR(VLOOKUP($AM173,装备!$B:$Q,12,0),0)</f>
        <v>0</v>
      </c>
      <c r="CQ173" s="482">
        <f>IFERROR(VLOOKUP($AM173,装备!$B:$Q,13,0),0)</f>
        <v>0</v>
      </c>
      <c r="CR173" s="482">
        <f>IFERROR(VLOOKUP($AM173,装备!$B:$Q,14,0),0)</f>
        <v>0</v>
      </c>
      <c r="CS173" s="482">
        <f>IFERROR(VLOOKUP($AM173,装备!$B:$Q,16,0),0)</f>
        <v>0</v>
      </c>
      <c r="CT173" s="482">
        <f>IFERROR(VLOOKUP($AM173,装备!$B:$Q,5,0),0)</f>
        <v>0</v>
      </c>
      <c r="CU173" s="482">
        <f>IFERROR(VLOOKUP(AN173,装备!$B:$C,2,0),0)</f>
        <v>0</v>
      </c>
      <c r="CV173" s="482">
        <f>IFERROR(VLOOKUP($AN173,装备!$B:$Q,5,0),0)</f>
        <v>0</v>
      </c>
      <c r="CW173" s="482">
        <f>IFERROR(VLOOKUP($AN173,装备!$B:$Q,6,0),0)</f>
        <v>0</v>
      </c>
      <c r="CX173" s="482">
        <f>IFERROR(VLOOKUP($AN173,装备!$B:$Q,7,0),0)</f>
        <v>0</v>
      </c>
      <c r="CY173" s="482">
        <f>IFERROR(VLOOKUP($AN173,装备!$B:$Q,8,0),0)</f>
        <v>0</v>
      </c>
      <c r="CZ173" s="482">
        <f>IFERROR(VLOOKUP($AN173,装备!$B:$Q,9,0),0)</f>
        <v>0</v>
      </c>
      <c r="DA173" s="482">
        <f>IFERROR(VLOOKUP($AN173,装备!$B:$Q,10,0),0)</f>
        <v>0</v>
      </c>
      <c r="DB173" s="482">
        <f>IFERROR(VLOOKUP($AN173,装备!$B:$Q,11,0),0)</f>
        <v>0</v>
      </c>
      <c r="DC173" s="482">
        <f>IFERROR(VLOOKUP($AN173,装备!$B:$Q,12,0),0)</f>
        <v>0</v>
      </c>
      <c r="DD173" s="482">
        <f>IFERROR(VLOOKUP($AN173,装备!$B:$Q,13,0),0)</f>
        <v>0</v>
      </c>
      <c r="DE173" s="482">
        <f>IFERROR(VLOOKUP($AN173,装备!$B:$Q,14,0),0)</f>
        <v>0</v>
      </c>
      <c r="DF173" s="482">
        <f>IFERROR(VLOOKUP($AN173,装备!$B:$Q,16,0),0)</f>
        <v>0</v>
      </c>
      <c r="DG173" s="482">
        <f>IFERROR(VLOOKUP($AN173,装备!$B:$Q,5,0),0)</f>
        <v>0</v>
      </c>
      <c r="DH173" s="482">
        <f>IFERROR(VLOOKUP(AO173,装备!$B:$C,2,0),0)</f>
        <v>0</v>
      </c>
      <c r="DI173" s="482">
        <f>IFERROR(VLOOKUP($AO173,装备!$B:$Q,5,0),0)</f>
        <v>0</v>
      </c>
      <c r="DJ173" s="482">
        <f>IFERROR(VLOOKUP($AO173,装备!$B:$Q,6,0),0)</f>
        <v>0</v>
      </c>
      <c r="DK173" s="482">
        <f>IFERROR(VLOOKUP($AO173,装备!$B:$Q,7,0),0)</f>
        <v>0</v>
      </c>
      <c r="DL173" s="482">
        <f>IFERROR(VLOOKUP($AO173,装备!$B:$Q,8,0),0)</f>
        <v>0</v>
      </c>
      <c r="DM173" s="482">
        <f>IFERROR(VLOOKUP($AO173,装备!$B:$Q,9,0),0)</f>
        <v>0</v>
      </c>
      <c r="DN173" s="482">
        <f>IFERROR(VLOOKUP($AO173,装备!$B:$Q,10,0),0)</f>
        <v>0</v>
      </c>
      <c r="DO173" s="482">
        <f>IFERROR(VLOOKUP($AO173,装备!$B:$Q,11,0),0)</f>
        <v>0</v>
      </c>
      <c r="DP173" s="482">
        <f>IFERROR(VLOOKUP($AO173,装备!$B:$Q,12,0),0)</f>
        <v>0</v>
      </c>
      <c r="DQ173" s="482">
        <f>IFERROR(VLOOKUP($AO173,装备!$B:$Q,13,0),0)</f>
        <v>0</v>
      </c>
      <c r="DR173" s="482">
        <f>IFERROR(VLOOKUP($AO173,装备!$B:$Q,14,0),0)</f>
        <v>0</v>
      </c>
      <c r="DS173" s="482">
        <f>IFERROR(VLOOKUP($AO173,装备!$B:$Q,16,0),0)</f>
        <v>0</v>
      </c>
      <c r="DT173" s="482">
        <f>IFERROR(VLOOKUP($AO173,装备!$B:$Q,5,0),0)</f>
        <v>0</v>
      </c>
    </row>
    <row r="174" spans="1:124" ht="54">
      <c r="A174" s="515">
        <f>改造舰娘!$A170</f>
        <v>11033511</v>
      </c>
      <c r="B174" s="354" t="s">
        <v>1041</v>
      </c>
      <c r="C174" s="323"/>
      <c r="D174" s="323">
        <f t="shared" si="2"/>
        <v>110</v>
      </c>
      <c r="E174" s="513">
        <f>改造舰娘!$C170</f>
        <v>5</v>
      </c>
      <c r="F174" s="511" t="str">
        <f>改造舰娘!$D170</f>
        <v>驱逐</v>
      </c>
      <c r="G174" s="511" t="str">
        <f>改造舰娘!$E170</f>
        <v>小型</v>
      </c>
      <c r="H174" s="511" t="str">
        <f>改造舰娘!$F170</f>
        <v>护卫舰</v>
      </c>
      <c r="I174" s="511">
        <f>改造舰娘!$AR170</f>
        <v>3</v>
      </c>
      <c r="J174" s="511" t="str">
        <f>改造舰娘!$G170</f>
        <v>法国</v>
      </c>
      <c r="K174" s="512">
        <f>改造舰娘!$H170+(BV174+CI174+CV174+DI174)*$C$2</f>
        <v>39</v>
      </c>
      <c r="L174" s="511">
        <f>改造舰娘!$I170</f>
        <v>1</v>
      </c>
      <c r="M174" s="511">
        <f>改造舰娘!$J170</f>
        <v>3</v>
      </c>
      <c r="N174" s="518">
        <f>改造舰娘!$K170</f>
        <v>4</v>
      </c>
      <c r="O174" s="511">
        <f>改造舰娘!$L170+((CE174+CR174+DE174+DR174)*$C$2)</f>
        <v>10</v>
      </c>
      <c r="P174" s="511" t="str">
        <f>IF($C$2=1,(IF(ISERROR(FIND("超长",改造舰娘!$M170&amp;CC174&amp;CP174&amp;DC174&amp;DP174,1)),IF(ISERROR(FIND("长",改造舰娘!$M170&amp;CC174&amp;CP174&amp;DC174&amp;DP174,1)),IF(ISERROR(FIND("中",改造舰娘!$M170&amp;CC174&amp;CP174&amp;DC174&amp;DP174,1)),IF(ISERROR(FIND("短",改造舰娘!$M170&amp;CC174&amp;CP174&amp;DC174&amp;DP174,1)),IF(ISERROR(FIND("无",改造舰娘!$M170&amp;CC174&amp;CP174&amp;DC174&amp;DP174,1)),0,"无"),"短"),"中"),"长"),"超长")),改造舰娘!$M170)</f>
        <v>短</v>
      </c>
      <c r="Q174" s="513">
        <f>改造舰娘!$N170</f>
        <v>41.6</v>
      </c>
      <c r="R174" s="511">
        <f>(改造舰娘!$P170)+(改造舰娘!$Q170)*$C$3+((BW174+CJ174+CW174+DJ174)*$C$2)</f>
        <v>50</v>
      </c>
      <c r="S174" s="511">
        <f>(改造舰娘!$R170)+(改造舰娘!$S170)*$C$3+((BY174+CL174+CY174+DL174)*$C$2)</f>
        <v>93</v>
      </c>
      <c r="T174" s="511">
        <f>(改造舰娘!$T170)+(改造舰娘!$U170)*$C$3+((BX174+CK174+CX174+DK174)*$C$2)</f>
        <v>40</v>
      </c>
      <c r="U174" s="511">
        <f>(改造舰娘!$V170)+(改造舰娘!$W170)*$C$3+((CG174+CT174+DG174+DT174)*$C$2)</f>
        <v>55</v>
      </c>
      <c r="V174" s="512">
        <f>INT((((改造舰娘!$Y170)-(改造舰娘!$X170))*(((IF(D174=0,C174,D174))-1)/99))+改造舰娘!$X170)+((CB174+CO174+DB174+DO174)*$C$2)</f>
        <v>94</v>
      </c>
      <c r="W174" s="511">
        <f>INT((((改造舰娘!$AA170)-(改造舰娘!$Z170))*(((IF(D174=0,C174,D174))-1)/99))+改造舰娘!$Z170)+((CD174+CQ174+DD174+DQ174)*$C$2)</f>
        <v>102</v>
      </c>
      <c r="X174" s="511">
        <f>INT((((改造舰娘!$AC170)-(改造舰娘!$AB170))*(((IF(D174=0,C174,D174))-1)/99))+改造舰娘!$AB170)+((CA174+CN174+DA174+DN174)*$C$2)</f>
        <v>42</v>
      </c>
      <c r="Y174" s="513">
        <f>INT((((改造舰娘!$AE170)-(改造舰娘!$AD170))*(((IF(D174=0,C174,D174))-1)/99))+改造舰娘!$AD170)+((BZ174+CM174+CZ174+DM174)*$C$2)</f>
        <v>74</v>
      </c>
      <c r="Z174" s="511" t="str">
        <f>IF(改造舰娘!$AF170=0,"",改造舰娘!$AF170)</f>
        <v/>
      </c>
      <c r="AA174" s="511" t="str">
        <f>IF(改造舰娘!$AG170="","",改造舰娘!$AG170)</f>
        <v/>
      </c>
      <c r="AB174" s="511" t="str">
        <f>IF(改造舰娘!$AH170="","",改造舰娘!$AH170)</f>
        <v/>
      </c>
      <c r="AC174" s="511" t="str">
        <f>IF(改造舰娘!$AI170="","",改造舰娘!$AI170)</f>
        <v/>
      </c>
      <c r="AD174" s="511">
        <f>IF(改造舰娘!$AJ170="","",改造舰娘!$AJ170)</f>
        <v>0</v>
      </c>
      <c r="AE174" s="512">
        <f>IF(改造舰娘!$AK170="","",改造舰娘!$AK170)</f>
        <v>0</v>
      </c>
      <c r="AF174" s="511" t="str">
        <f>IF(改造舰娘!$AL170="","",改造舰娘!$AL170)</f>
        <v/>
      </c>
      <c r="AG174" s="511" t="str">
        <f>IF(改造舰娘!$AM170="","",改造舰娘!$AM170)</f>
        <v/>
      </c>
      <c r="AH174" s="511" t="str">
        <f>IF(改造舰娘!$AN170="","",改造舰娘!$AN170)</f>
        <v/>
      </c>
      <c r="AI174" s="511" t="str">
        <f>IF(改造舰娘!$AO170="","",改造舰娘!$AO170)</f>
        <v/>
      </c>
      <c r="AJ174" s="511" t="str">
        <f>IF(改造舰娘!$AP170="","",改造舰娘!$AP170)</f>
        <v/>
      </c>
      <c r="AK174" s="513" t="str">
        <f>IF(改造舰娘!$AQ170="","",改造舰娘!$AQ170)</f>
        <v/>
      </c>
      <c r="AL174" s="306" t="str">
        <f>IF(改造舰娘!$AS170="","",改造舰娘!$AS170)</f>
        <v>三联550毫米氧气鱼雷</v>
      </c>
      <c r="AM174" s="306" t="str">
        <f>IF(改造舰娘!$AT170="","",改造舰娘!$AT170)</f>
        <v>先进型动力系统</v>
      </c>
      <c r="AN174" s="306" t="str">
        <f>IF(改造舰娘!$AU170="","",改造舰娘!$AU170)</f>
        <v/>
      </c>
      <c r="AO174" s="306" t="str">
        <f>IF(改造舰娘!$AV170="","",改造舰娘!$AV170)</f>
        <v/>
      </c>
      <c r="AP174" s="307" t="str">
        <f>IF(改造舰娘!$AW170="","",改造舰娘!$AW170)</f>
        <v>高速小队(3级)：增加相邻两个单位（限驱逐舰和轻巡）的航速4点和回避值12点，命中敌方时会造成额外20点伤害；当伟大的庞贝位于舰队中时，额外增加自身和伟大的庞贝两个单位的命中值15点和15暴击率。</v>
      </c>
      <c r="AQ174" s="308" t="str">
        <f>IF(改造舰娘!$AX170="","",改造舰娘!$AX170)</f>
        <v/>
      </c>
      <c r="AR174" s="511">
        <f>IF(改造舰娘!$AY170="","",改造舰娘!$AY170)</f>
        <v>20</v>
      </c>
      <c r="AS174" s="511">
        <f>IF(改造舰娘!$AZ170="","",改造舰娘!$AZ170)</f>
        <v>25</v>
      </c>
      <c r="AT174" s="511">
        <f>IF(改造舰娘!$BA170="","",改造舰娘!$BA170)</f>
        <v>0.6</v>
      </c>
      <c r="AU174" s="511">
        <f>IF(改造舰娘!$BB170="","",改造舰娘!$BB170)</f>
        <v>1</v>
      </c>
      <c r="AV174" s="512">
        <f>IF((改造舰娘!$BG170+改造舰娘!$BK170*$C$4)=0,"",(改造舰娘!$BG170+改造舰娘!$BK170*$C$4))</f>
        <v>23</v>
      </c>
      <c r="AW174" s="511">
        <f>IF((改造舰娘!$BH170+改造舰娘!$BL170*$C$4)=0,"",(改造舰娘!$BH170+改造舰娘!$BL170*$C$4))</f>
        <v>13</v>
      </c>
      <c r="AX174" s="511">
        <f>IF((改造舰娘!$BI170+改造舰娘!$BM170*$C$4)=0,"",(改造舰娘!$BI170+改造舰娘!$BM170*$C$4))</f>
        <v>35</v>
      </c>
      <c r="AY174" s="513" t="str">
        <f>IF((改造舰娘!$BJ170+改造舰娘!$BN170*$C$4)=0,"",(改造舰娘!$BJ170+改造舰娘!$BN170*$C$4))</f>
        <v/>
      </c>
      <c r="AZ174" s="514">
        <f>IF(改造舰娘!BC170="","",改造舰娘!BC170)</f>
        <v>0</v>
      </c>
      <c r="BA174" s="514">
        <f>IF(改造舰娘!BD170="","",改造舰娘!BD170)</f>
        <v>38</v>
      </c>
      <c r="BB174" s="514">
        <f>IF(改造舰娘!BE170="","",改造舰娘!BE170)</f>
        <v>15</v>
      </c>
      <c r="BC174" s="513">
        <f>IF(改造舰娘!BF170="","",改造舰娘!BF170)</f>
        <v>0</v>
      </c>
      <c r="BD174" s="67" t="s">
        <v>2465</v>
      </c>
      <c r="BE174" s="515" t="b">
        <f>IF(改造舰娘!$BP170="","")</f>
        <v>0</v>
      </c>
      <c r="BF174" s="306" t="b">
        <f>IF(改造舰娘!$BQ170="","")</f>
        <v>0</v>
      </c>
      <c r="BG174" s="329" t="str">
        <f>IF(改造舰娘!$BR170="","")</f>
        <v/>
      </c>
      <c r="BH174" s="516" t="str">
        <f>IF(改造舰娘!$BS170="","")</f>
        <v/>
      </c>
      <c r="BU174" s="511">
        <f>IFERROR(VLOOKUP(AL174,装备!$B:$C,2,0),0)</f>
        <v>4</v>
      </c>
      <c r="BV174" s="511">
        <f>IFERROR(VLOOKUP($AL174,装备!$B:$Q,5,0),0)</f>
        <v>0</v>
      </c>
      <c r="BW174" s="511">
        <f>IFERROR(VLOOKUP($AL174,装备!$B:$Q,6,0),0)</f>
        <v>0</v>
      </c>
      <c r="BX174" s="511">
        <f>IFERROR(VLOOKUP($AL174,装备!$B:$Q,7,0),0)</f>
        <v>0</v>
      </c>
      <c r="BY174" s="511">
        <f>IFERROR(VLOOKUP($AL174,装备!$B:$Q,8,0),0)</f>
        <v>8</v>
      </c>
      <c r="BZ174" s="511">
        <f>IFERROR(VLOOKUP($AL174,装备!$B:$Q,9,0),0)</f>
        <v>0</v>
      </c>
      <c r="CA174" s="511">
        <f>IFERROR(VLOOKUP($AL174,装备!$B:$Q,10,0),0)</f>
        <v>0</v>
      </c>
      <c r="CB174" s="511">
        <f>IFERROR(VLOOKUP($AL174,装备!$B:$Q,11,0),0)</f>
        <v>0</v>
      </c>
      <c r="CC174" s="511" t="str">
        <f>IFERROR(VLOOKUP($AL174,装备!$B:$Q,12,0),0)</f>
        <v>无</v>
      </c>
      <c r="CD174" s="511">
        <f>IFERROR(VLOOKUP($AL174,装备!$B:$Q,13,0),0)</f>
        <v>0</v>
      </c>
      <c r="CE174" s="511">
        <f>IFERROR(VLOOKUP($AL174,装备!$B:$Q,14,0),0)</f>
        <v>0</v>
      </c>
      <c r="CF174" s="511">
        <f>IFERROR(VLOOKUP($AL174,装备!$B:$Q,16,0),0)</f>
        <v>0</v>
      </c>
      <c r="CG174" s="511">
        <f>IFERROR(VLOOKUP($AL174,装备!$B:$Q,5,0),0)</f>
        <v>0</v>
      </c>
      <c r="CH174" s="511">
        <f>IFERROR(VLOOKUP(AM174,装备!$B:$C,2,0),0)</f>
        <v>6</v>
      </c>
      <c r="CI174" s="511">
        <f>IFERROR(VLOOKUP($AM174,装备!$B:$Q,5,0),0)</f>
        <v>0</v>
      </c>
      <c r="CJ174" s="511">
        <f>IFERROR(VLOOKUP($AM174,装备!$B:$Q,6,0),0)</f>
        <v>0</v>
      </c>
      <c r="CK174" s="511">
        <f>IFERROR(VLOOKUP($AM174,装备!$B:$Q,7,0),0)</f>
        <v>0</v>
      </c>
      <c r="CL174" s="511">
        <f>IFERROR(VLOOKUP($AM174,装备!$B:$Q,8,0),0)</f>
        <v>0</v>
      </c>
      <c r="CM174" s="511">
        <f>IFERROR(VLOOKUP($AM174,装备!$B:$Q,9,0),0)</f>
        <v>0</v>
      </c>
      <c r="CN174" s="511">
        <f>IFERROR(VLOOKUP($AM174,装备!$B:$Q,10,0),0)</f>
        <v>0</v>
      </c>
      <c r="CO174" s="511">
        <f>IFERROR(VLOOKUP($AM174,装备!$B:$Q,11,0),0)</f>
        <v>0</v>
      </c>
      <c r="CP174" s="511" t="str">
        <f>IFERROR(VLOOKUP($AM174,装备!$B:$Q,12,0),0)</f>
        <v>无</v>
      </c>
      <c r="CQ174" s="511">
        <f>IFERROR(VLOOKUP($AM174,装备!$B:$Q,13,0),0)</f>
        <v>12</v>
      </c>
      <c r="CR174" s="511">
        <f>IFERROR(VLOOKUP($AM174,装备!$B:$Q,14,0),0)</f>
        <v>0</v>
      </c>
      <c r="CS174" s="511">
        <f>IFERROR(VLOOKUP($AM174,装备!$B:$Q,16,0),0)</f>
        <v>0</v>
      </c>
      <c r="CT174" s="511">
        <f>IFERROR(VLOOKUP($AM174,装备!$B:$Q,5,0),0)</f>
        <v>0</v>
      </c>
      <c r="CU174" s="511">
        <f>IFERROR(VLOOKUP(AN174,装备!$B:$C,2,0),0)</f>
        <v>0</v>
      </c>
      <c r="CV174" s="511">
        <f>IFERROR(VLOOKUP($AN174,装备!$B:$Q,5,0),0)</f>
        <v>0</v>
      </c>
      <c r="CW174" s="511">
        <f>IFERROR(VLOOKUP($AN174,装备!$B:$Q,6,0),0)</f>
        <v>0</v>
      </c>
      <c r="CX174" s="511">
        <f>IFERROR(VLOOKUP($AN174,装备!$B:$Q,7,0),0)</f>
        <v>0</v>
      </c>
      <c r="CY174" s="511">
        <f>IFERROR(VLOOKUP($AN174,装备!$B:$Q,8,0),0)</f>
        <v>0</v>
      </c>
      <c r="CZ174" s="511">
        <f>IFERROR(VLOOKUP($AN174,装备!$B:$Q,9,0),0)</f>
        <v>0</v>
      </c>
      <c r="DA174" s="511">
        <f>IFERROR(VLOOKUP($AN174,装备!$B:$Q,10,0),0)</f>
        <v>0</v>
      </c>
      <c r="DB174" s="511">
        <f>IFERROR(VLOOKUP($AN174,装备!$B:$Q,11,0),0)</f>
        <v>0</v>
      </c>
      <c r="DC174" s="511">
        <f>IFERROR(VLOOKUP($AN174,装备!$B:$Q,12,0),0)</f>
        <v>0</v>
      </c>
      <c r="DD174" s="511">
        <f>IFERROR(VLOOKUP($AN174,装备!$B:$Q,13,0),0)</f>
        <v>0</v>
      </c>
      <c r="DE174" s="511">
        <f>IFERROR(VLOOKUP($AN174,装备!$B:$Q,14,0),0)</f>
        <v>0</v>
      </c>
      <c r="DF174" s="511">
        <f>IFERROR(VLOOKUP($AN174,装备!$B:$Q,16,0),0)</f>
        <v>0</v>
      </c>
      <c r="DG174" s="511">
        <f>IFERROR(VLOOKUP($AN174,装备!$B:$Q,5,0),0)</f>
        <v>0</v>
      </c>
      <c r="DH174" s="511">
        <f>IFERROR(VLOOKUP(AO174,装备!$B:$C,2,0),0)</f>
        <v>0</v>
      </c>
      <c r="DI174" s="511">
        <f>IFERROR(VLOOKUP($AO174,装备!$B:$Q,5,0),0)</f>
        <v>0</v>
      </c>
      <c r="DJ174" s="511">
        <f>IFERROR(VLOOKUP($AO174,装备!$B:$Q,6,0),0)</f>
        <v>0</v>
      </c>
      <c r="DK174" s="511">
        <f>IFERROR(VLOOKUP($AO174,装备!$B:$Q,7,0),0)</f>
        <v>0</v>
      </c>
      <c r="DL174" s="511">
        <f>IFERROR(VLOOKUP($AO174,装备!$B:$Q,8,0),0)</f>
        <v>0</v>
      </c>
      <c r="DM174" s="511">
        <f>IFERROR(VLOOKUP($AO174,装备!$B:$Q,9,0),0)</f>
        <v>0</v>
      </c>
      <c r="DN174" s="511">
        <f>IFERROR(VLOOKUP($AO174,装备!$B:$Q,10,0),0)</f>
        <v>0</v>
      </c>
      <c r="DO174" s="511">
        <f>IFERROR(VLOOKUP($AO174,装备!$B:$Q,11,0),0)</f>
        <v>0</v>
      </c>
      <c r="DP174" s="511">
        <f>IFERROR(VLOOKUP($AO174,装备!$B:$Q,12,0),0)</f>
        <v>0</v>
      </c>
      <c r="DQ174" s="511">
        <f>IFERROR(VLOOKUP($AO174,装备!$B:$Q,13,0),0)</f>
        <v>0</v>
      </c>
      <c r="DR174" s="511">
        <f>IFERROR(VLOOKUP($AO174,装备!$B:$Q,14,0),0)</f>
        <v>0</v>
      </c>
      <c r="DS174" s="511">
        <f>IFERROR(VLOOKUP($AO174,装备!$B:$Q,16,0),0)</f>
        <v>0</v>
      </c>
      <c r="DT174" s="511">
        <f>IFERROR(VLOOKUP($AO174,装备!$B:$Q,5,0),0)</f>
        <v>0</v>
      </c>
    </row>
    <row r="175" spans="1:124" ht="27">
      <c r="A175" s="515">
        <f>改造舰娘!$A171</f>
        <v>11033913</v>
      </c>
      <c r="B175" s="354" t="s">
        <v>4191</v>
      </c>
      <c r="C175" s="323"/>
      <c r="D175" s="323">
        <f t="shared" si="2"/>
        <v>110</v>
      </c>
      <c r="E175" s="513">
        <f>改造舰娘!$C171</f>
        <v>6</v>
      </c>
      <c r="F175" s="511" t="str">
        <f>改造舰娘!$D171</f>
        <v>航母</v>
      </c>
      <c r="G175" s="511" t="str">
        <f>改造舰娘!$E171</f>
        <v>大型</v>
      </c>
      <c r="H175" s="511" t="str">
        <f>改造舰娘!$F171</f>
        <v>主力舰</v>
      </c>
      <c r="I175" s="511">
        <f>改造舰娘!$AR171</f>
        <v>4</v>
      </c>
      <c r="J175" s="511" t="str">
        <f>改造舰娘!$G171</f>
        <v>意大利</v>
      </c>
      <c r="K175" s="512">
        <f>改造舰娘!$H171+(BV175+CI175+CV175+DI175)*$C$2</f>
        <v>80</v>
      </c>
      <c r="L175" s="511">
        <f>改造舰娘!$I171</f>
        <v>0</v>
      </c>
      <c r="M175" s="511">
        <f>改造舰娘!$J171</f>
        <v>4</v>
      </c>
      <c r="N175" s="518">
        <f>改造舰娘!$K171</f>
        <v>5</v>
      </c>
      <c r="O175" s="511">
        <f>改造舰娘!$L171+((CE175+CR175+DE175+DR175)*$C$2)</f>
        <v>9</v>
      </c>
      <c r="P175" s="511" t="str">
        <f>IF($C$2=1,(IF(ISERROR(FIND("超长",改造舰娘!$M171&amp;CC175&amp;CP175&amp;DC175&amp;DP175,1)),IF(ISERROR(FIND("长",改造舰娘!$M171&amp;CC175&amp;CP175&amp;DC175&amp;DP175,1)),IF(ISERROR(FIND("中",改造舰娘!$M171&amp;CC175&amp;CP175&amp;DC175&amp;DP175,1)),IF(ISERROR(FIND("短",改造舰娘!$M171&amp;CC175&amp;CP175&amp;DC175&amp;DP175,1)),IF(ISERROR(FIND("无",改造舰娘!$M171&amp;CC175&amp;CP175&amp;DC175&amp;DP175,1)),0,"无"),"短"),"中"),"长"),"超长")),改造舰娘!$M171)</f>
        <v>短</v>
      </c>
      <c r="Q175" s="513">
        <f>改造舰娘!$N171</f>
        <v>30</v>
      </c>
      <c r="R175" s="511">
        <f>(改造舰娘!$P171)+(改造舰娘!$Q171)*$C$3+((BW175+CJ175+CW175+DJ175)*$C$2)</f>
        <v>40</v>
      </c>
      <c r="S175" s="511">
        <f>(改造舰娘!$R171)+(改造舰娘!$S171)*$C$3+((BY175+CL175+CY175+DL175)*$C$2)</f>
        <v>0</v>
      </c>
      <c r="T175" s="511">
        <f>(改造舰娘!$T171)+(改造舰娘!$U171)*$C$3+((BX175+CK175+CX175+DK175)*$C$2)</f>
        <v>84</v>
      </c>
      <c r="U175" s="511">
        <f>(改造舰娘!$V171)+(改造舰娘!$W171)*$C$3+((CG175+CT175+DG175+DT175)*$C$2)</f>
        <v>73</v>
      </c>
      <c r="V175" s="512">
        <f>INT((((改造舰娘!$Y171)-(改造舰娘!$X171))*(((IF(D175=0,C175,D175))-1)/99))+改造舰娘!$X171)+((CB175+CO175+DB175+DO175)*$C$2)</f>
        <v>102</v>
      </c>
      <c r="W175" s="511">
        <f>INT((((改造舰娘!$AA171)-(改造舰娘!$Z171))*(((IF(D175=0,C175,D175))-1)/99))+改造舰娘!$Z171)+((CD175+CQ175+DD175+DQ175)*$C$2)</f>
        <v>58</v>
      </c>
      <c r="X175" s="511">
        <f>INT((((改造舰娘!$AC171)-(改造舰娘!$AB171))*(((IF(D175=0,C175,D175))-1)/99))+改造舰娘!$AB171)+((CA175+CN175+DA175+DN175)*$C$2)</f>
        <v>72</v>
      </c>
      <c r="Y175" s="513">
        <f>INT((((改造舰娘!$AE171)-(改造舰娘!$AD171))*(((IF(D175=0,C175,D175))-1)/99))+改造舰娘!$AD171)+((BZ175+CM175+CZ175+DM175)*$C$2)</f>
        <v>0</v>
      </c>
      <c r="Z175" s="511">
        <f>IF(改造舰娘!$AF171=0,"",改造舰娘!$AF171)</f>
        <v>16</v>
      </c>
      <c r="AA175" s="511">
        <f>IF(改造舰娘!$AG171="","",改造舰娘!$AG171)</f>
        <v>20</v>
      </c>
      <c r="AB175" s="511">
        <f>IF(改造舰娘!$AH171="","",改造舰娘!$AH171)</f>
        <v>30</v>
      </c>
      <c r="AC175" s="511">
        <f>IF(改造舰娘!$AI171="","",改造舰娘!$AI171)</f>
        <v>16</v>
      </c>
      <c r="AD175" s="511">
        <f>IF(改造舰娘!$AJ171="","",改造舰娘!$AJ171)</f>
        <v>82</v>
      </c>
      <c r="AE175" s="512">
        <f>IF(改造舰娘!$AK171="","",改造舰娘!$AK171)</f>
        <v>0</v>
      </c>
      <c r="AF175" s="511" t="str">
        <f>IF(改造舰娘!$AL171="","",改造舰娘!$AL171)</f>
        <v/>
      </c>
      <c r="AG175" s="511" t="str">
        <f>IF(改造舰娘!$AM171="","",改造舰娘!$AM171)</f>
        <v/>
      </c>
      <c r="AH175" s="511" t="str">
        <f>IF(改造舰娘!$AN171="","",改造舰娘!$AN171)</f>
        <v/>
      </c>
      <c r="AI175" s="511" t="str">
        <f>IF(改造舰娘!$AO171="","",改造舰娘!$AO171)</f>
        <v/>
      </c>
      <c r="AJ175" s="511" t="str">
        <f>IF(改造舰娘!$AP171="","",改造舰娘!$AP171)</f>
        <v/>
      </c>
      <c r="AK175" s="513" t="str">
        <f>IF(改造舰娘!$AQ171="","",改造舰娘!$AQ171)</f>
        <v/>
      </c>
      <c r="AL175" s="306" t="str">
        <f>IF(改造舰娘!$AS171="","",改造舰娘!$AS171)</f>
        <v>P.1099</v>
      </c>
      <c r="AM175" s="306" t="str">
        <f>IF(改造舰娘!$AT171="","",改造舰娘!$AT171)</f>
        <v>G.55S</v>
      </c>
      <c r="AN175" s="306" t="str">
        <f>IF(改造舰娘!$AU171="","",改造舰娘!$AU171)</f>
        <v/>
      </c>
      <c r="AO175" s="306" t="str">
        <f>IF(改造舰娘!$AV171="","",改造舰娘!$AV171)</f>
        <v/>
      </c>
      <c r="AP175" s="307" t="str">
        <f>IF(改造舰娘!$AW171="","",改造舰娘!$AW171)</f>
        <v>航空曙光(3级)：增加开幕和炮击战阶段伤害20%。</v>
      </c>
      <c r="AQ175" s="308" t="str">
        <f>IF(改造舰娘!$AX171="","",改造舰娘!$AX171)</f>
        <v>混合特击(3级)：队伍中如果有装母时增加帝国自身18点火力值；炮击战时有25%概率同时对2个单位造成伤害。</v>
      </c>
      <c r="AR175" s="511">
        <f>IF(改造舰娘!$AY171="","",改造舰娘!$AY171)</f>
        <v>70</v>
      </c>
      <c r="AS175" s="511">
        <f>IF(改造舰娘!$AZ171="","",改造舰娘!$AZ171)</f>
        <v>75</v>
      </c>
      <c r="AT175" s="511">
        <f>IF(改造舰娘!$BA171="","",改造舰娘!$BA171)</f>
        <v>2.6</v>
      </c>
      <c r="AU175" s="511">
        <f>IF(改造舰娘!$BB171="","",改造舰娘!$BB171)</f>
        <v>4.9000000000000004</v>
      </c>
      <c r="AV175" s="512">
        <f>IF((改造舰娘!$BG171+改造舰娘!$BK171*$C$4)=0,"",(改造舰娘!$BG171+改造舰娘!$BK171*$C$4))</f>
        <v>35</v>
      </c>
      <c r="AW175" s="511">
        <f>IF((改造舰娘!$BH171+改造舰娘!$BL171*$C$4)=0,"",(改造舰娘!$BH171+改造舰娘!$BL171*$C$4))</f>
        <v>53</v>
      </c>
      <c r="AX175" s="511">
        <f>IF((改造舰娘!$BI171+改造舰娘!$BM171*$C$4)=0,"",(改造舰娘!$BI171+改造舰娘!$BM171*$C$4))</f>
        <v>66</v>
      </c>
      <c r="AY175" s="513">
        <f>IF((改造舰娘!$BJ171+改造舰娘!$BN171*$C$4)=0,"",(改造舰娘!$BJ171+改造舰娘!$BN171*$C$4))</f>
        <v>66</v>
      </c>
      <c r="AZ175" s="514">
        <f>IF(改造舰娘!BC171="","",改造舰娘!BC171)</f>
        <v>0</v>
      </c>
      <c r="BA175" s="514">
        <f>IF(改造舰娘!BD171="","",改造舰娘!BD171)</f>
        <v>0</v>
      </c>
      <c r="BB175" s="514">
        <f>IF(改造舰娘!BE171="","",改造舰娘!BE171)</f>
        <v>32</v>
      </c>
      <c r="BC175" s="513">
        <f>IF(改造舰娘!BF171="","",改造舰娘!BF171)</f>
        <v>50</v>
      </c>
      <c r="BD175" s="67" t="s">
        <v>2465</v>
      </c>
      <c r="BE175" s="515" t="b">
        <f>IF(改造舰娘!$BP171="","")</f>
        <v>0</v>
      </c>
      <c r="BF175" s="306" t="b">
        <f>IF(改造舰娘!$BQ171="","")</f>
        <v>0</v>
      </c>
      <c r="BG175" s="329" t="str">
        <f>IF(改造舰娘!$BR171="","")</f>
        <v/>
      </c>
      <c r="BH175" s="516" t="str">
        <f>IF(改造舰娘!$BS171="","")</f>
        <v/>
      </c>
      <c r="BU175" s="511">
        <f>IFERROR(VLOOKUP(AL175,装备!$B:$C,2,0),0)</f>
        <v>5</v>
      </c>
      <c r="BV175" s="511">
        <f>IFERROR(VLOOKUP($AL175,装备!$B:$Q,5,0),0)</f>
        <v>0</v>
      </c>
      <c r="BW175" s="511">
        <f>IFERROR(VLOOKUP($AL175,装备!$B:$Q,6,0),0)</f>
        <v>0</v>
      </c>
      <c r="BX175" s="511">
        <f>IFERROR(VLOOKUP($AL175,装备!$B:$Q,7,0),0)</f>
        <v>0</v>
      </c>
      <c r="BY175" s="511">
        <f>IFERROR(VLOOKUP($AL175,装备!$B:$Q,8,0),0)</f>
        <v>0</v>
      </c>
      <c r="BZ175" s="511">
        <f>IFERROR(VLOOKUP($AL175,装备!$B:$Q,9,0),0)</f>
        <v>0</v>
      </c>
      <c r="CA175" s="511">
        <f>IFERROR(VLOOKUP($AL175,装备!$B:$Q,10,0),0)</f>
        <v>0</v>
      </c>
      <c r="CB175" s="511">
        <f>IFERROR(VLOOKUP($AL175,装备!$B:$Q,11,0),0)</f>
        <v>0</v>
      </c>
      <c r="CC175" s="511" t="str">
        <f>IFERROR(VLOOKUP($AL175,装备!$B:$Q,12,0),0)</f>
        <v>无</v>
      </c>
      <c r="CD175" s="511">
        <f>IFERROR(VLOOKUP($AL175,装备!$B:$Q,13,0),0)</f>
        <v>0</v>
      </c>
      <c r="CE175" s="511">
        <f>IFERROR(VLOOKUP($AL175,装备!$B:$Q,14,0),0)</f>
        <v>0</v>
      </c>
      <c r="CF175" s="511">
        <f>IFERROR(VLOOKUP($AL175,装备!$B:$Q,16,0),0)</f>
        <v>10</v>
      </c>
      <c r="CG175" s="511">
        <f>IFERROR(VLOOKUP($AL175,装备!$B:$Q,5,0),0)</f>
        <v>0</v>
      </c>
      <c r="CH175" s="511">
        <f>IFERROR(VLOOKUP(AM175,装备!$B:$C,2,0),0)</f>
        <v>5</v>
      </c>
      <c r="CI175" s="511">
        <f>IFERROR(VLOOKUP($AM175,装备!$B:$Q,5,0),0)</f>
        <v>0</v>
      </c>
      <c r="CJ175" s="511">
        <f>IFERROR(VLOOKUP($AM175,装备!$B:$Q,6,0),0)</f>
        <v>0</v>
      </c>
      <c r="CK175" s="511">
        <f>IFERROR(VLOOKUP($AM175,装备!$B:$Q,7,0),0)</f>
        <v>0</v>
      </c>
      <c r="CL175" s="511">
        <f>IFERROR(VLOOKUP($AM175,装备!$B:$Q,8,0),0)</f>
        <v>6</v>
      </c>
      <c r="CM175" s="511">
        <f>IFERROR(VLOOKUP($AM175,装备!$B:$Q,9,0),0)</f>
        <v>2</v>
      </c>
      <c r="CN175" s="511">
        <f>IFERROR(VLOOKUP($AM175,装备!$B:$Q,10,0),0)</f>
        <v>0</v>
      </c>
      <c r="CO175" s="511">
        <f>IFERROR(VLOOKUP($AM175,装备!$B:$Q,11,0),0)</f>
        <v>0</v>
      </c>
      <c r="CP175" s="511" t="str">
        <f>IFERROR(VLOOKUP($AM175,装备!$B:$Q,12,0),0)</f>
        <v>无</v>
      </c>
      <c r="CQ175" s="511">
        <f>IFERROR(VLOOKUP($AM175,装备!$B:$Q,13,0),0)</f>
        <v>0</v>
      </c>
      <c r="CR175" s="511">
        <f>IFERROR(VLOOKUP($AM175,装备!$B:$Q,14,0),0)</f>
        <v>0</v>
      </c>
      <c r="CS175" s="511">
        <f>IFERROR(VLOOKUP($AM175,装备!$B:$Q,16,0),0)</f>
        <v>9</v>
      </c>
      <c r="CT175" s="511">
        <f>IFERROR(VLOOKUP($AM175,装备!$B:$Q,5,0),0)</f>
        <v>0</v>
      </c>
      <c r="CU175" s="511">
        <f>IFERROR(VLOOKUP(AN175,装备!$B:$C,2,0),0)</f>
        <v>0</v>
      </c>
      <c r="CV175" s="511">
        <f>IFERROR(VLOOKUP($AN175,装备!$B:$Q,5,0),0)</f>
        <v>0</v>
      </c>
      <c r="CW175" s="511">
        <f>IFERROR(VLOOKUP($AN175,装备!$B:$Q,6,0),0)</f>
        <v>0</v>
      </c>
      <c r="CX175" s="511">
        <f>IFERROR(VLOOKUP($AN175,装备!$B:$Q,7,0),0)</f>
        <v>0</v>
      </c>
      <c r="CY175" s="511">
        <f>IFERROR(VLOOKUP($AN175,装备!$B:$Q,8,0),0)</f>
        <v>0</v>
      </c>
      <c r="CZ175" s="511">
        <f>IFERROR(VLOOKUP($AN175,装备!$B:$Q,9,0),0)</f>
        <v>0</v>
      </c>
      <c r="DA175" s="511">
        <f>IFERROR(VLOOKUP($AN175,装备!$B:$Q,10,0),0)</f>
        <v>0</v>
      </c>
      <c r="DB175" s="511">
        <f>IFERROR(VLOOKUP($AN175,装备!$B:$Q,11,0),0)</f>
        <v>0</v>
      </c>
      <c r="DC175" s="511">
        <f>IFERROR(VLOOKUP($AN175,装备!$B:$Q,12,0),0)</f>
        <v>0</v>
      </c>
      <c r="DD175" s="511">
        <f>IFERROR(VLOOKUP($AN175,装备!$B:$Q,13,0),0)</f>
        <v>0</v>
      </c>
      <c r="DE175" s="511">
        <f>IFERROR(VLOOKUP($AN175,装备!$B:$Q,14,0),0)</f>
        <v>0</v>
      </c>
      <c r="DF175" s="511">
        <f>IFERROR(VLOOKUP($AN175,装备!$B:$Q,16,0),0)</f>
        <v>0</v>
      </c>
      <c r="DG175" s="511">
        <f>IFERROR(VLOOKUP($AN175,装备!$B:$Q,5,0),0)</f>
        <v>0</v>
      </c>
      <c r="DH175" s="511">
        <f>IFERROR(VLOOKUP(AO175,装备!$B:$C,2,0),0)</f>
        <v>0</v>
      </c>
      <c r="DI175" s="511">
        <f>IFERROR(VLOOKUP($AO175,装备!$B:$Q,5,0),0)</f>
        <v>0</v>
      </c>
      <c r="DJ175" s="511">
        <f>IFERROR(VLOOKUP($AO175,装备!$B:$Q,6,0),0)</f>
        <v>0</v>
      </c>
      <c r="DK175" s="511">
        <f>IFERROR(VLOOKUP($AO175,装备!$B:$Q,7,0),0)</f>
        <v>0</v>
      </c>
      <c r="DL175" s="511">
        <f>IFERROR(VLOOKUP($AO175,装备!$B:$Q,8,0),0)</f>
        <v>0</v>
      </c>
      <c r="DM175" s="511">
        <f>IFERROR(VLOOKUP($AO175,装备!$B:$Q,9,0),0)</f>
        <v>0</v>
      </c>
      <c r="DN175" s="511">
        <f>IFERROR(VLOOKUP($AO175,装备!$B:$Q,10,0),0)</f>
        <v>0</v>
      </c>
      <c r="DO175" s="511">
        <f>IFERROR(VLOOKUP($AO175,装备!$B:$Q,11,0),0)</f>
        <v>0</v>
      </c>
      <c r="DP175" s="511">
        <f>IFERROR(VLOOKUP($AO175,装备!$B:$Q,12,0),0)</f>
        <v>0</v>
      </c>
      <c r="DQ175" s="511">
        <f>IFERROR(VLOOKUP($AO175,装备!$B:$Q,13,0),0)</f>
        <v>0</v>
      </c>
      <c r="DR175" s="511">
        <f>IFERROR(VLOOKUP($AO175,装备!$B:$Q,14,0),0)</f>
        <v>0</v>
      </c>
      <c r="DS175" s="511">
        <f>IFERROR(VLOOKUP($AO175,装备!$B:$Q,16,0),0)</f>
        <v>0</v>
      </c>
      <c r="DT175" s="511">
        <f>IFERROR(VLOOKUP($AO175,装备!$B:$Q,5,0),0)</f>
        <v>0</v>
      </c>
    </row>
    <row r="176" spans="1:124" ht="40.5">
      <c r="A176" s="543">
        <f>改造舰娘!$A172</f>
        <v>11034211</v>
      </c>
      <c r="B176" s="354" t="s">
        <v>4197</v>
      </c>
      <c r="C176" s="323"/>
      <c r="D176" s="323">
        <f t="shared" si="2"/>
        <v>110</v>
      </c>
      <c r="E176" s="541">
        <f>改造舰娘!$C172</f>
        <v>5</v>
      </c>
      <c r="F176" s="539" t="str">
        <f>改造舰娘!$D172</f>
        <v>驱逐</v>
      </c>
      <c r="G176" s="539" t="str">
        <f>改造舰娘!$E172</f>
        <v>小型</v>
      </c>
      <c r="H176" s="539" t="str">
        <f>改造舰娘!$F172</f>
        <v>护卫舰</v>
      </c>
      <c r="I176" s="539">
        <f>改造舰娘!$AR172</f>
        <v>3</v>
      </c>
      <c r="J176" s="539" t="str">
        <f>改造舰娘!$G172</f>
        <v>美国</v>
      </c>
      <c r="K176" s="540">
        <f>改造舰娘!$H172+(BV176+CI176+CV176+DI176)*$C$2</f>
        <v>35</v>
      </c>
      <c r="L176" s="539">
        <f>改造舰娘!$I172</f>
        <v>1</v>
      </c>
      <c r="M176" s="539">
        <f>改造舰娘!$J172</f>
        <v>2</v>
      </c>
      <c r="N176" s="539">
        <f>改造舰娘!$K172</f>
        <v>3</v>
      </c>
      <c r="O176" s="539">
        <f>改造舰娘!$L172+((CE176+CR176+DE176+DR176)*$C$2)</f>
        <v>22</v>
      </c>
      <c r="P176" s="539" t="str">
        <f>IF($C$2=1,(IF(ISERROR(FIND("超长",改造舰娘!$M172&amp;CC176&amp;CP176&amp;DC176&amp;DP176,1)),IF(ISERROR(FIND("长",改造舰娘!$M172&amp;CC176&amp;CP176&amp;DC176&amp;DP176,1)),IF(ISERROR(FIND("中",改造舰娘!$M172&amp;CC176&amp;CP176&amp;DC176&amp;DP176,1)),IF(ISERROR(FIND("短",改造舰娘!$M172&amp;CC176&amp;CP176&amp;DC176&amp;DP176,1)),IF(ISERROR(FIND("无",改造舰娘!$M172&amp;CC176&amp;CP176&amp;DC176&amp;DP176,1)),0,"无"),"短"),"中"),"长"),"超长")),改造舰娘!$M172)</f>
        <v>短</v>
      </c>
      <c r="Q176" s="541">
        <f>改造舰娘!$N172</f>
        <v>35</v>
      </c>
      <c r="R176" s="539">
        <f>(改造舰娘!$P172)+(改造舰娘!$Q172)*$C$3+((BW176+CJ176+CW176+DJ176)*$C$2)</f>
        <v>45</v>
      </c>
      <c r="S176" s="539">
        <f>(改造舰娘!$R172)+(改造舰娘!$S172)*$C$3+((BY176+CL176+CY176+DL176)*$C$2)</f>
        <v>78</v>
      </c>
      <c r="T176" s="539">
        <f>(改造舰娘!$T172)+(改造舰娘!$U172)*$C$3+((BX176+CK176+CX176+DK176)*$C$2)</f>
        <v>40</v>
      </c>
      <c r="U176" s="539">
        <f>(改造舰娘!$V172)+(改造舰娘!$W172)*$C$3+((CG176+CT176+DG176+DT176)*$C$2)</f>
        <v>86</v>
      </c>
      <c r="V176" s="540">
        <f>INT((((改造舰娘!$Y172)-(改造舰娘!$X172))*(((IF(D176=0,C176,D176))-1)/99))+改造舰娘!$X172)+((CB176+CO176+DB176+DO176)*$C$2)</f>
        <v>94</v>
      </c>
      <c r="W176" s="539">
        <f>INT((((改造舰娘!$AA172)-(改造舰娘!$Z172))*(((IF(D176=0,C176,D176))-1)/99))+改造舰娘!$Z172)+((CD176+CQ176+DD176+DQ176)*$C$2)</f>
        <v>86</v>
      </c>
      <c r="X176" s="539">
        <f>INT((((改造舰娘!$AC172)-(改造舰娘!$AB172))*(((IF(D176=0,C176,D176))-1)/99))+改造舰娘!$AB172)+((CA176+CN176+DA176+DN176)*$C$2)</f>
        <v>43</v>
      </c>
      <c r="Y176" s="541">
        <f>INT((((改造舰娘!$AE172)-(改造舰娘!$AD172))*(((IF(D176=0,C176,D176))-1)/99))+改造舰娘!$AD172)+((BZ176+CM176+CZ176+DM176)*$C$2)</f>
        <v>125</v>
      </c>
      <c r="Z176" s="539" t="str">
        <f>IF(改造舰娘!$AF172=0,"",改造舰娘!$AF172)</f>
        <v/>
      </c>
      <c r="AA176" s="539" t="str">
        <f>IF(改造舰娘!$AG172="","",改造舰娘!$AG172)</f>
        <v/>
      </c>
      <c r="AB176" s="539" t="str">
        <f>IF(改造舰娘!$AH172="","",改造舰娘!$AH172)</f>
        <v/>
      </c>
      <c r="AC176" s="539" t="str">
        <f>IF(改造舰娘!$AI172="","",改造舰娘!$AI172)</f>
        <v/>
      </c>
      <c r="AD176" s="539">
        <f>IF(改造舰娘!$AJ172="","",改造舰娘!$AJ172)</f>
        <v>0</v>
      </c>
      <c r="AE176" s="540">
        <f>IF(改造舰娘!$AK172="","",改造舰娘!$AK172)</f>
        <v>0</v>
      </c>
      <c r="AF176" s="539" t="str">
        <f>IF(改造舰娘!$AL172="","",改造舰娘!$AL172)</f>
        <v/>
      </c>
      <c r="AG176" s="539" t="str">
        <f>IF(改造舰娘!$AM172="","",改造舰娘!$AM172)</f>
        <v/>
      </c>
      <c r="AH176" s="539" t="str">
        <f>IF(改造舰娘!$AN172="","",改造舰娘!$AN172)</f>
        <v/>
      </c>
      <c r="AI176" s="539" t="str">
        <f>IF(改造舰娘!$AO172="","",改造舰娘!$AO172)</f>
        <v/>
      </c>
      <c r="AJ176" s="539" t="str">
        <f>IF(改造舰娘!$AP172="","",改造舰娘!$AP172)</f>
        <v/>
      </c>
      <c r="AK176" s="541" t="str">
        <f>IF(改造舰娘!$AQ172="","",改造舰娘!$AQ172)</f>
        <v/>
      </c>
      <c r="AL176" s="306" t="str">
        <f>IF(改造舰娘!$AS172="","",改造舰娘!$AS172)</f>
        <v>U国双联5英寸平高两用炮</v>
      </c>
      <c r="AM176" s="306" t="str">
        <f>IF(改造舰娘!$AT172="","",改造舰娘!$AT172)</f>
        <v/>
      </c>
      <c r="AN176" s="306" t="str">
        <f>IF(改造舰娘!$AU172="","",改造舰娘!$AU172)</f>
        <v/>
      </c>
      <c r="AO176" s="306" t="str">
        <f>IF(改造舰娘!$AV172="","",改造舰娘!$AV172)</f>
        <v/>
      </c>
      <c r="AP176" s="307" t="str">
        <f>IF(改造舰娘!$AW172="","",改造舰娘!$AW172)</f>
        <v>新装上阵(3级)：旗舰为航母、装母、战列或战巡时增加自身火力值9点和对空值12点；旗舰不为航母、装母、战列或战巡时增加自身回避值12点和鱼雷值15点。</v>
      </c>
      <c r="AQ176" s="308" t="str">
        <f>IF(改造舰娘!$AX172="","",改造舰娘!$AX172)</f>
        <v/>
      </c>
      <c r="AR176" s="539">
        <f>IF(改造舰娘!$AY172="","",改造舰娘!$AY172)</f>
        <v>15</v>
      </c>
      <c r="AS176" s="539">
        <f>IF(改造舰娘!$AZ172="","",改造舰娘!$AZ172)</f>
        <v>25</v>
      </c>
      <c r="AT176" s="539">
        <f>IF(改造舰娘!$BA172="","",改造舰娘!$BA172)</f>
        <v>0.48</v>
      </c>
      <c r="AU176" s="539">
        <f>IF(改造舰娘!$BB172="","",改造舰娘!$BB172)</f>
        <v>0.9</v>
      </c>
      <c r="AV176" s="540">
        <f>IF((改造舰娘!$BG172+改造舰娘!$BK172*$C$4)=0,"",(改造舰娘!$BG172+改造舰娘!$BK172*$C$4))</f>
        <v>4</v>
      </c>
      <c r="AW176" s="539">
        <f>IF((改造舰娘!$BH172+改造舰娘!$BL172*$C$4)=0,"",(改造舰娘!$BH172+改造舰娘!$BL172*$C$4))</f>
        <v>9</v>
      </c>
      <c r="AX176" s="539">
        <f>IF((改造舰娘!$BI172+改造舰娘!$BM172*$C$4)=0,"",(改造舰娘!$BI172+改造舰娘!$BM172*$C$4))</f>
        <v>9</v>
      </c>
      <c r="AY176" s="541" t="str">
        <f>IF((改造舰娘!$BJ172+改造舰娘!$BN172*$C$4)=0,"",(改造舰娘!$BJ172+改造舰娘!$BN172*$C$4))</f>
        <v/>
      </c>
      <c r="AZ176" s="542">
        <f>IF(改造舰娘!BC172="","",改造舰娘!BC172)</f>
        <v>0</v>
      </c>
      <c r="BA176" s="542">
        <f>IF(改造舰娘!BD172="","",改造舰娘!BD172)</f>
        <v>23</v>
      </c>
      <c r="BB176" s="542">
        <f>IF(改造舰娘!BE172="","",改造舰娘!BE172)</f>
        <v>15</v>
      </c>
      <c r="BC176" s="541">
        <f>IF(改造舰娘!BF172="","",改造舰娘!BF172)</f>
        <v>26</v>
      </c>
      <c r="BD176" s="67" t="s">
        <v>2465</v>
      </c>
      <c r="BE176" s="543" t="b">
        <f>IF(改造舰娘!$BP172="","")</f>
        <v>0</v>
      </c>
      <c r="BF176" s="306" t="b">
        <f>IF(改造舰娘!$BQ172="","")</f>
        <v>0</v>
      </c>
      <c r="BG176" s="329" t="str">
        <f>IF(改造舰娘!$BR172="","")</f>
        <v/>
      </c>
      <c r="BH176" s="544" t="str">
        <f>IF(改造舰娘!$BS172="","")</f>
        <v/>
      </c>
      <c r="BU176" s="539">
        <f>IFERROR(VLOOKUP(AL176,装备!$B:$C,2,0),0)</f>
        <v>4</v>
      </c>
      <c r="BV176" s="539">
        <f>IFERROR(VLOOKUP($AL176,装备!$B:$Q,5,0),0)</f>
        <v>0</v>
      </c>
      <c r="BW176" s="539">
        <f>IFERROR(VLOOKUP($AL176,装备!$B:$Q,6,0),0)</f>
        <v>2</v>
      </c>
      <c r="BX176" s="539">
        <f>IFERROR(VLOOKUP($AL176,装备!$B:$Q,7,0),0)</f>
        <v>0</v>
      </c>
      <c r="BY176" s="539">
        <f>IFERROR(VLOOKUP($AL176,装备!$B:$Q,8,0),0)</f>
        <v>0</v>
      </c>
      <c r="BZ176" s="539">
        <f>IFERROR(VLOOKUP($AL176,装备!$B:$Q,9,0),0)</f>
        <v>0</v>
      </c>
      <c r="CA176" s="539">
        <f>IFERROR(VLOOKUP($AL176,装备!$B:$Q,10,0),0)</f>
        <v>0</v>
      </c>
      <c r="CB176" s="539">
        <f>IFERROR(VLOOKUP($AL176,装备!$B:$Q,11,0),0)</f>
        <v>0</v>
      </c>
      <c r="CC176" s="539" t="str">
        <f>IFERROR(VLOOKUP($AL176,装备!$B:$Q,12,0),0)</f>
        <v>短</v>
      </c>
      <c r="CD176" s="539">
        <f>IFERROR(VLOOKUP($AL176,装备!$B:$Q,13,0),0)</f>
        <v>0</v>
      </c>
      <c r="CE176" s="539">
        <f>IFERROR(VLOOKUP($AL176,装备!$B:$Q,14,0),0)</f>
        <v>0</v>
      </c>
      <c r="CF176" s="539">
        <f>IFERROR(VLOOKUP($AL176,装备!$B:$Q,16,0),0)</f>
        <v>5</v>
      </c>
      <c r="CG176" s="539">
        <f>IFERROR(VLOOKUP($AL176,装备!$B:$Q,5,0),0)</f>
        <v>0</v>
      </c>
      <c r="CH176" s="539">
        <f>IFERROR(VLOOKUP(AM176,装备!$B:$C,2,0),0)</f>
        <v>0</v>
      </c>
      <c r="CI176" s="539">
        <f>IFERROR(VLOOKUP($AM176,装备!$B:$Q,5,0),0)</f>
        <v>0</v>
      </c>
      <c r="CJ176" s="539">
        <f>IFERROR(VLOOKUP($AM176,装备!$B:$Q,6,0),0)</f>
        <v>0</v>
      </c>
      <c r="CK176" s="539">
        <f>IFERROR(VLOOKUP($AM176,装备!$B:$Q,7,0),0)</f>
        <v>0</v>
      </c>
      <c r="CL176" s="539">
        <f>IFERROR(VLOOKUP($AM176,装备!$B:$Q,8,0),0)</f>
        <v>0</v>
      </c>
      <c r="CM176" s="539">
        <f>IFERROR(VLOOKUP($AM176,装备!$B:$Q,9,0),0)</f>
        <v>0</v>
      </c>
      <c r="CN176" s="539">
        <f>IFERROR(VLOOKUP($AM176,装备!$B:$Q,10,0),0)</f>
        <v>0</v>
      </c>
      <c r="CO176" s="539">
        <f>IFERROR(VLOOKUP($AM176,装备!$B:$Q,11,0),0)</f>
        <v>0</v>
      </c>
      <c r="CP176" s="539">
        <f>IFERROR(VLOOKUP($AM176,装备!$B:$Q,12,0),0)</f>
        <v>0</v>
      </c>
      <c r="CQ176" s="539">
        <f>IFERROR(VLOOKUP($AM176,装备!$B:$Q,13,0),0)</f>
        <v>0</v>
      </c>
      <c r="CR176" s="539">
        <f>IFERROR(VLOOKUP($AM176,装备!$B:$Q,14,0),0)</f>
        <v>0</v>
      </c>
      <c r="CS176" s="539">
        <f>IFERROR(VLOOKUP($AM176,装备!$B:$Q,16,0),0)</f>
        <v>0</v>
      </c>
      <c r="CT176" s="539">
        <f>IFERROR(VLOOKUP($AM176,装备!$B:$Q,5,0),0)</f>
        <v>0</v>
      </c>
      <c r="CU176" s="539">
        <f>IFERROR(VLOOKUP(AN176,装备!$B:$C,2,0),0)</f>
        <v>0</v>
      </c>
      <c r="CV176" s="539">
        <f>IFERROR(VLOOKUP($AN176,装备!$B:$Q,5,0),0)</f>
        <v>0</v>
      </c>
      <c r="CW176" s="539">
        <f>IFERROR(VLOOKUP($AN176,装备!$B:$Q,6,0),0)</f>
        <v>0</v>
      </c>
      <c r="CX176" s="539">
        <f>IFERROR(VLOOKUP($AN176,装备!$B:$Q,7,0),0)</f>
        <v>0</v>
      </c>
      <c r="CY176" s="539">
        <f>IFERROR(VLOOKUP($AN176,装备!$B:$Q,8,0),0)</f>
        <v>0</v>
      </c>
      <c r="CZ176" s="539">
        <f>IFERROR(VLOOKUP($AN176,装备!$B:$Q,9,0),0)</f>
        <v>0</v>
      </c>
      <c r="DA176" s="539">
        <f>IFERROR(VLOOKUP($AN176,装备!$B:$Q,10,0),0)</f>
        <v>0</v>
      </c>
      <c r="DB176" s="539">
        <f>IFERROR(VLOOKUP($AN176,装备!$B:$Q,11,0),0)</f>
        <v>0</v>
      </c>
      <c r="DC176" s="539">
        <f>IFERROR(VLOOKUP($AN176,装备!$B:$Q,12,0),0)</f>
        <v>0</v>
      </c>
      <c r="DD176" s="539">
        <f>IFERROR(VLOOKUP($AN176,装备!$B:$Q,13,0),0)</f>
        <v>0</v>
      </c>
      <c r="DE176" s="539">
        <f>IFERROR(VLOOKUP($AN176,装备!$B:$Q,14,0),0)</f>
        <v>0</v>
      </c>
      <c r="DF176" s="539">
        <f>IFERROR(VLOOKUP($AN176,装备!$B:$Q,16,0),0)</f>
        <v>0</v>
      </c>
      <c r="DG176" s="539">
        <f>IFERROR(VLOOKUP($AN176,装备!$B:$Q,5,0),0)</f>
        <v>0</v>
      </c>
      <c r="DH176" s="539">
        <f>IFERROR(VLOOKUP(AO176,装备!$B:$C,2,0),0)</f>
        <v>0</v>
      </c>
      <c r="DI176" s="539">
        <f>IFERROR(VLOOKUP($AO176,装备!$B:$Q,5,0),0)</f>
        <v>0</v>
      </c>
      <c r="DJ176" s="539">
        <f>IFERROR(VLOOKUP($AO176,装备!$B:$Q,6,0),0)</f>
        <v>0</v>
      </c>
      <c r="DK176" s="539">
        <f>IFERROR(VLOOKUP($AO176,装备!$B:$Q,7,0),0)</f>
        <v>0</v>
      </c>
      <c r="DL176" s="539">
        <f>IFERROR(VLOOKUP($AO176,装备!$B:$Q,8,0),0)</f>
        <v>0</v>
      </c>
      <c r="DM176" s="539">
        <f>IFERROR(VLOOKUP($AO176,装备!$B:$Q,9,0),0)</f>
        <v>0</v>
      </c>
      <c r="DN176" s="539">
        <f>IFERROR(VLOOKUP($AO176,装备!$B:$Q,10,0),0)</f>
        <v>0</v>
      </c>
      <c r="DO176" s="539">
        <f>IFERROR(VLOOKUP($AO176,装备!$B:$Q,11,0),0)</f>
        <v>0</v>
      </c>
      <c r="DP176" s="539">
        <f>IFERROR(VLOOKUP($AO176,装备!$B:$Q,12,0),0)</f>
        <v>0</v>
      </c>
      <c r="DQ176" s="539">
        <f>IFERROR(VLOOKUP($AO176,装备!$B:$Q,13,0),0)</f>
        <v>0</v>
      </c>
      <c r="DR176" s="539">
        <f>IFERROR(VLOOKUP($AO176,装备!$B:$Q,14,0),0)</f>
        <v>0</v>
      </c>
      <c r="DS176" s="539">
        <f>IFERROR(VLOOKUP($AO176,装备!$B:$Q,16,0),0)</f>
        <v>0</v>
      </c>
      <c r="DT176" s="539">
        <f>IFERROR(VLOOKUP($AO176,装备!$B:$Q,5,0),0)</f>
        <v>0</v>
      </c>
    </row>
    <row r="177" spans="1:124" ht="27">
      <c r="A177" s="543">
        <f>改造舰娘!$A173</f>
        <v>11034411</v>
      </c>
      <c r="B177" s="354" t="s">
        <v>4198</v>
      </c>
      <c r="C177" s="323"/>
      <c r="D177" s="323">
        <f t="shared" si="2"/>
        <v>110</v>
      </c>
      <c r="E177" s="541">
        <f>改造舰娘!$C173</f>
        <v>5</v>
      </c>
      <c r="F177" s="539" t="str">
        <f>改造舰娘!$D173</f>
        <v>驱逐</v>
      </c>
      <c r="G177" s="539" t="str">
        <f>改造舰娘!$E173</f>
        <v>小型</v>
      </c>
      <c r="H177" s="539" t="str">
        <f>改造舰娘!$F173</f>
        <v>护卫舰</v>
      </c>
      <c r="I177" s="539">
        <f>改造舰娘!$AR173</f>
        <v>3</v>
      </c>
      <c r="J177" s="539" t="str">
        <f>改造舰娘!$G173</f>
        <v>美国</v>
      </c>
      <c r="K177" s="540">
        <f>改造舰娘!$H173+(BV177+CI177+CV177+DI177)*$C$2</f>
        <v>32</v>
      </c>
      <c r="L177" s="539">
        <f>改造舰娘!$I173</f>
        <v>0</v>
      </c>
      <c r="M177" s="539">
        <f>改造舰娘!$J173</f>
        <v>2</v>
      </c>
      <c r="N177" s="539">
        <f>改造舰娘!$K173</f>
        <v>3</v>
      </c>
      <c r="O177" s="539">
        <f>改造舰娘!$L173+((CE177+CR177+DE177+DR177)*$C$2)</f>
        <v>21</v>
      </c>
      <c r="P177" s="539" t="str">
        <f>IF($C$2=1,(IF(ISERROR(FIND("超长",改造舰娘!$M173&amp;CC177&amp;CP177&amp;DC177&amp;DP177,1)),IF(ISERROR(FIND("长",改造舰娘!$M173&amp;CC177&amp;CP177&amp;DC177&amp;DP177,1)),IF(ISERROR(FIND("中",改造舰娘!$M173&amp;CC177&amp;CP177&amp;DC177&amp;DP177,1)),IF(ISERROR(FIND("短",改造舰娘!$M173&amp;CC177&amp;CP177&amp;DC177&amp;DP177,1)),IF(ISERROR(FIND("无",改造舰娘!$M173&amp;CC177&amp;CP177&amp;DC177&amp;DP177,1)),0,"无"),"短"),"中"),"长"),"超长")),改造舰娘!$M173)</f>
        <v>短</v>
      </c>
      <c r="Q177" s="541">
        <f>改造舰娘!$N173</f>
        <v>37</v>
      </c>
      <c r="R177" s="539">
        <f>(改造舰娘!$P173)+(改造舰娘!$Q173)*$C$3+((BW177+CJ177+CW177+DJ177)*$C$2)</f>
        <v>43</v>
      </c>
      <c r="S177" s="539">
        <f>(改造舰娘!$R173)+(改造舰娘!$S173)*$C$3+((BY177+CL177+CY177+DL177)*$C$2)</f>
        <v>79</v>
      </c>
      <c r="T177" s="539">
        <f>(改造舰娘!$T173)+(改造舰娘!$U173)*$C$3+((BX177+CK177+CX177+DK177)*$C$2)</f>
        <v>39</v>
      </c>
      <c r="U177" s="539">
        <f>(改造舰娘!$V173)+(改造舰娘!$W173)*$C$3+((CG177+CT177+DG177+DT177)*$C$2)</f>
        <v>83</v>
      </c>
      <c r="V177" s="540">
        <f>INT((((改造舰娘!$Y173)-(改造舰娘!$X173))*(((IF(D177=0,C177,D177))-1)/99))+改造舰娘!$X173)+((CB177+CO177+DB177+DO177)*$C$2)</f>
        <v>94</v>
      </c>
      <c r="W177" s="539">
        <f>INT((((改造舰娘!$AA173)-(改造舰娘!$Z173))*(((IF(D177=0,C177,D177))-1)/99))+改造舰娘!$Z173)+((CD177+CQ177+DD177+DQ177)*$C$2)</f>
        <v>91</v>
      </c>
      <c r="X177" s="539">
        <f>INT((((改造舰娘!$AC173)-(改造舰娘!$AB173))*(((IF(D177=0,C177,D177))-1)/99))+改造舰娘!$AB173)+((CA177+CN177+DA177+DN177)*$C$2)</f>
        <v>43</v>
      </c>
      <c r="Y177" s="541">
        <f>INT((((改造舰娘!$AE173)-(改造舰娘!$AD173))*(((IF(D177=0,C177,D177))-1)/99))+改造舰娘!$AD173)+((BZ177+CM177+CZ177+DM177)*$C$2)</f>
        <v>115</v>
      </c>
      <c r="Z177" s="539" t="str">
        <f>IF(改造舰娘!$AF173=0,"",改造舰娘!$AF173)</f>
        <v/>
      </c>
      <c r="AA177" s="539" t="str">
        <f>IF(改造舰娘!$AG173="","",改造舰娘!$AG173)</f>
        <v/>
      </c>
      <c r="AB177" s="539" t="str">
        <f>IF(改造舰娘!$AH173="","",改造舰娘!$AH173)</f>
        <v/>
      </c>
      <c r="AC177" s="539" t="str">
        <f>IF(改造舰娘!$AI173="","",改造舰娘!$AI173)</f>
        <v/>
      </c>
      <c r="AD177" s="539">
        <f>IF(改造舰娘!$AJ173="","",改造舰娘!$AJ173)</f>
        <v>0</v>
      </c>
      <c r="AE177" s="540">
        <f>IF(改造舰娘!$AK173="","",改造舰娘!$AK173)</f>
        <v>0</v>
      </c>
      <c r="AF177" s="539" t="str">
        <f>IF(改造舰娘!$AL173="","",改造舰娘!$AL173)</f>
        <v/>
      </c>
      <c r="AG177" s="539" t="str">
        <f>IF(改造舰娘!$AM173="","",改造舰娘!$AM173)</f>
        <v/>
      </c>
      <c r="AH177" s="539" t="str">
        <f>IF(改造舰娘!$AN173="","",改造舰娘!$AN173)</f>
        <v/>
      </c>
      <c r="AI177" s="539" t="str">
        <f>IF(改造舰娘!$AO173="","",改造舰娘!$AO173)</f>
        <v/>
      </c>
      <c r="AJ177" s="539" t="str">
        <f>IF(改造舰娘!$AP173="","",改造舰娘!$AP173)</f>
        <v/>
      </c>
      <c r="AK177" s="541" t="str">
        <f>IF(改造舰娘!$AQ173="","",改造舰娘!$AQ173)</f>
        <v/>
      </c>
      <c r="AL177" s="306" t="str">
        <f>IF(改造舰娘!$AS173="","",改造舰娘!$AS173)</f>
        <v>改良型声纳</v>
      </c>
      <c r="AM177" s="306" t="str">
        <f>IF(改造舰娘!$AT173="","",改造舰娘!$AT173)</f>
        <v>U国双联3英寸防空炮</v>
      </c>
      <c r="AN177" s="306" t="str">
        <f>IF(改造舰娘!$AU173="","",改造舰娘!$AU173)</f>
        <v/>
      </c>
      <c r="AO177" s="306" t="str">
        <f>IF(改造舰娘!$AV173="","",改造舰娘!$AV173)</f>
        <v/>
      </c>
      <c r="AP177" s="307" t="str">
        <f>IF(改造舰娘!$AW173="","",改造舰娘!$AW173)</f>
        <v>舰队屏护(3级)：增加自身20点反潜值、12点命中值。昼战阶段降低敌方队伍内小、中型船15点命中值。</v>
      </c>
      <c r="AQ177" s="308" t="str">
        <f>IF(改造舰娘!$AX173="","",改造舰娘!$AX173)</f>
        <v/>
      </c>
      <c r="AR177" s="539">
        <f>IF(改造舰娘!$AY173="","",改造舰娘!$AY173)</f>
        <v>15</v>
      </c>
      <c r="AS177" s="539">
        <f>IF(改造舰娘!$AZ173="","",改造舰娘!$AZ173)</f>
        <v>25</v>
      </c>
      <c r="AT177" s="539">
        <f>IF(改造舰娘!$BA173="","",改造舰娘!$BA173)</f>
        <v>0.48</v>
      </c>
      <c r="AU177" s="539">
        <f>IF(改造舰娘!$BB173="","",改造舰娘!$BB173)</f>
        <v>0.9</v>
      </c>
      <c r="AV177" s="540">
        <f>IF((改造舰娘!$BG173+改造舰娘!$BK173*$C$4)=0,"",(改造舰娘!$BG173+改造舰娘!$BK173*$C$4))</f>
        <v>4</v>
      </c>
      <c r="AW177" s="539">
        <f>IF((改造舰娘!$BH173+改造舰娘!$BL173*$C$4)=0,"",(改造舰娘!$BH173+改造舰娘!$BL173*$C$4))</f>
        <v>13</v>
      </c>
      <c r="AX177" s="539">
        <f>IF((改造舰娘!$BI173+改造舰娘!$BM173*$C$4)=0,"",(改造舰娘!$BI173+改造舰娘!$BM173*$C$4))</f>
        <v>8</v>
      </c>
      <c r="AY177" s="541">
        <f>IF((改造舰娘!$BJ173+改造舰娘!$BN173*$C$4)=0,"",(改造舰娘!$BJ173+改造舰娘!$BN173*$C$4))</f>
        <v>4</v>
      </c>
      <c r="AZ177" s="542">
        <f>IF(改造舰娘!BC173="","",改造舰娘!BC173)</f>
        <v>0</v>
      </c>
      <c r="BA177" s="542">
        <f>IF(改造舰娘!BD173="","",改造舰娘!BD173)</f>
        <v>24</v>
      </c>
      <c r="BB177" s="542">
        <f>IF(改造舰娘!BE173="","",改造舰娘!BE173)</f>
        <v>14</v>
      </c>
      <c r="BC177" s="541">
        <f>IF(改造舰娘!BF173="","",改造舰娘!BF173)</f>
        <v>23</v>
      </c>
      <c r="BD177" s="67" t="s">
        <v>2465</v>
      </c>
      <c r="BE177" s="543" t="b">
        <f>IF(改造舰娘!$BP173="","")</f>
        <v>0</v>
      </c>
      <c r="BF177" s="306" t="b">
        <f>IF(改造舰娘!$BQ173="","")</f>
        <v>0</v>
      </c>
      <c r="BG177" s="329" t="str">
        <f>IF(改造舰娘!$BR173="","")</f>
        <v/>
      </c>
      <c r="BH177" s="544" t="str">
        <f>IF(改造舰娘!$BS173="","")</f>
        <v/>
      </c>
      <c r="BU177" s="539">
        <f>IFERROR(VLOOKUP(AL177,装备!$B:$C,2,0),0)</f>
        <v>4</v>
      </c>
      <c r="BV177" s="539">
        <f>IFERROR(VLOOKUP($AL177,装备!$B:$Q,5,0),0)</f>
        <v>0</v>
      </c>
      <c r="BW177" s="539">
        <f>IFERROR(VLOOKUP($AL177,装备!$B:$Q,6,0),0)</f>
        <v>0</v>
      </c>
      <c r="BX177" s="539">
        <f>IFERROR(VLOOKUP($AL177,装备!$B:$Q,7,0),0)</f>
        <v>0</v>
      </c>
      <c r="BY177" s="539">
        <f>IFERROR(VLOOKUP($AL177,装备!$B:$Q,8,0),0)</f>
        <v>0</v>
      </c>
      <c r="BZ177" s="539">
        <f>IFERROR(VLOOKUP($AL177,装备!$B:$Q,9,0),0)</f>
        <v>10</v>
      </c>
      <c r="CA177" s="539">
        <f>IFERROR(VLOOKUP($AL177,装备!$B:$Q,10,0),0)</f>
        <v>0</v>
      </c>
      <c r="CB177" s="539">
        <f>IFERROR(VLOOKUP($AL177,装备!$B:$Q,11,0),0)</f>
        <v>2</v>
      </c>
      <c r="CC177" s="539" t="str">
        <f>IFERROR(VLOOKUP($AL177,装备!$B:$Q,12,0),0)</f>
        <v>无</v>
      </c>
      <c r="CD177" s="539">
        <f>IFERROR(VLOOKUP($AL177,装备!$B:$Q,13,0),0)</f>
        <v>0</v>
      </c>
      <c r="CE177" s="539">
        <f>IFERROR(VLOOKUP($AL177,装备!$B:$Q,14,0),0)</f>
        <v>0</v>
      </c>
      <c r="CF177" s="539">
        <f>IFERROR(VLOOKUP($AL177,装备!$B:$Q,16,0),0)</f>
        <v>0</v>
      </c>
      <c r="CG177" s="539">
        <f>IFERROR(VLOOKUP($AL177,装备!$B:$Q,5,0),0)</f>
        <v>0</v>
      </c>
      <c r="CH177" s="539">
        <f>IFERROR(VLOOKUP(AM177,装备!$B:$C,2,0),0)</f>
        <v>5</v>
      </c>
      <c r="CI177" s="539">
        <f>IFERROR(VLOOKUP($AM177,装备!$B:$Q,5,0),0)</f>
        <v>0</v>
      </c>
      <c r="CJ177" s="539">
        <f>IFERROR(VLOOKUP($AM177,装备!$B:$Q,6,0),0)</f>
        <v>2</v>
      </c>
      <c r="CK177" s="539">
        <f>IFERROR(VLOOKUP($AM177,装备!$B:$Q,7,0),0)</f>
        <v>0</v>
      </c>
      <c r="CL177" s="539">
        <f>IFERROR(VLOOKUP($AM177,装备!$B:$Q,8,0),0)</f>
        <v>0</v>
      </c>
      <c r="CM177" s="539">
        <f>IFERROR(VLOOKUP($AM177,装备!$B:$Q,9,0),0)</f>
        <v>0</v>
      </c>
      <c r="CN177" s="539">
        <f>IFERROR(VLOOKUP($AM177,装备!$B:$Q,10,0),0)</f>
        <v>0</v>
      </c>
      <c r="CO177" s="539">
        <f>IFERROR(VLOOKUP($AM177,装备!$B:$Q,11,0),0)</f>
        <v>2</v>
      </c>
      <c r="CP177" s="539" t="str">
        <f>IFERROR(VLOOKUP($AM177,装备!$B:$Q,12,0),0)</f>
        <v>短</v>
      </c>
      <c r="CQ177" s="539">
        <f>IFERROR(VLOOKUP($AM177,装备!$B:$Q,13,0),0)</f>
        <v>0</v>
      </c>
      <c r="CR177" s="539">
        <f>IFERROR(VLOOKUP($AM177,装备!$B:$Q,14,0),0)</f>
        <v>0</v>
      </c>
      <c r="CS177" s="539">
        <f>IFERROR(VLOOKUP($AM177,装备!$B:$Q,16,0),0)</f>
        <v>12</v>
      </c>
      <c r="CT177" s="539">
        <f>IFERROR(VLOOKUP($AM177,装备!$B:$Q,5,0),0)</f>
        <v>0</v>
      </c>
      <c r="CU177" s="539">
        <f>IFERROR(VLOOKUP(AN177,装备!$B:$C,2,0),0)</f>
        <v>0</v>
      </c>
      <c r="CV177" s="539">
        <f>IFERROR(VLOOKUP($AN177,装备!$B:$Q,5,0),0)</f>
        <v>0</v>
      </c>
      <c r="CW177" s="539">
        <f>IFERROR(VLOOKUP($AN177,装备!$B:$Q,6,0),0)</f>
        <v>0</v>
      </c>
      <c r="CX177" s="539">
        <f>IFERROR(VLOOKUP($AN177,装备!$B:$Q,7,0),0)</f>
        <v>0</v>
      </c>
      <c r="CY177" s="539">
        <f>IFERROR(VLOOKUP($AN177,装备!$B:$Q,8,0),0)</f>
        <v>0</v>
      </c>
      <c r="CZ177" s="539">
        <f>IFERROR(VLOOKUP($AN177,装备!$B:$Q,9,0),0)</f>
        <v>0</v>
      </c>
      <c r="DA177" s="539">
        <f>IFERROR(VLOOKUP($AN177,装备!$B:$Q,10,0),0)</f>
        <v>0</v>
      </c>
      <c r="DB177" s="539">
        <f>IFERROR(VLOOKUP($AN177,装备!$B:$Q,11,0),0)</f>
        <v>0</v>
      </c>
      <c r="DC177" s="539">
        <f>IFERROR(VLOOKUP($AN177,装备!$B:$Q,12,0),0)</f>
        <v>0</v>
      </c>
      <c r="DD177" s="539">
        <f>IFERROR(VLOOKUP($AN177,装备!$B:$Q,13,0),0)</f>
        <v>0</v>
      </c>
      <c r="DE177" s="539">
        <f>IFERROR(VLOOKUP($AN177,装备!$B:$Q,14,0),0)</f>
        <v>0</v>
      </c>
      <c r="DF177" s="539">
        <f>IFERROR(VLOOKUP($AN177,装备!$B:$Q,16,0),0)</f>
        <v>0</v>
      </c>
      <c r="DG177" s="539">
        <f>IFERROR(VLOOKUP($AN177,装备!$B:$Q,5,0),0)</f>
        <v>0</v>
      </c>
      <c r="DH177" s="539">
        <f>IFERROR(VLOOKUP(AO177,装备!$B:$C,2,0),0)</f>
        <v>0</v>
      </c>
      <c r="DI177" s="539">
        <f>IFERROR(VLOOKUP($AO177,装备!$B:$Q,5,0),0)</f>
        <v>0</v>
      </c>
      <c r="DJ177" s="539">
        <f>IFERROR(VLOOKUP($AO177,装备!$B:$Q,6,0),0)</f>
        <v>0</v>
      </c>
      <c r="DK177" s="539">
        <f>IFERROR(VLOOKUP($AO177,装备!$B:$Q,7,0),0)</f>
        <v>0</v>
      </c>
      <c r="DL177" s="539">
        <f>IFERROR(VLOOKUP($AO177,装备!$B:$Q,8,0),0)</f>
        <v>0</v>
      </c>
      <c r="DM177" s="539">
        <f>IFERROR(VLOOKUP($AO177,装备!$B:$Q,9,0),0)</f>
        <v>0</v>
      </c>
      <c r="DN177" s="539">
        <f>IFERROR(VLOOKUP($AO177,装备!$B:$Q,10,0),0)</f>
        <v>0</v>
      </c>
      <c r="DO177" s="539">
        <f>IFERROR(VLOOKUP($AO177,装备!$B:$Q,11,0),0)</f>
        <v>0</v>
      </c>
      <c r="DP177" s="539">
        <f>IFERROR(VLOOKUP($AO177,装备!$B:$Q,12,0),0)</f>
        <v>0</v>
      </c>
      <c r="DQ177" s="539">
        <f>IFERROR(VLOOKUP($AO177,装备!$B:$Q,13,0),0)</f>
        <v>0</v>
      </c>
      <c r="DR177" s="539">
        <f>IFERROR(VLOOKUP($AO177,装备!$B:$Q,14,0),0)</f>
        <v>0</v>
      </c>
      <c r="DS177" s="539">
        <f>IFERROR(VLOOKUP($AO177,装备!$B:$Q,16,0),0)</f>
        <v>0</v>
      </c>
      <c r="DT177" s="539">
        <f>IFERROR(VLOOKUP($AO177,装备!$B:$Q,5,0),0)</f>
        <v>0</v>
      </c>
    </row>
    <row r="178" spans="1:124" ht="27">
      <c r="A178" s="553">
        <f>改造舰娘!$A174</f>
        <v>11035111</v>
      </c>
      <c r="B178" s="354" t="s">
        <v>4206</v>
      </c>
      <c r="C178" s="323"/>
      <c r="D178" s="323">
        <f t="shared" si="2"/>
        <v>110</v>
      </c>
      <c r="E178" s="551">
        <f>改造舰娘!$C174</f>
        <v>5</v>
      </c>
      <c r="F178" s="549" t="str">
        <f>改造舰娘!$D174</f>
        <v>潜艇</v>
      </c>
      <c r="G178" s="549" t="str">
        <f>改造舰娘!$E174</f>
        <v>小型</v>
      </c>
      <c r="H178" s="549" t="str">
        <f>改造舰娘!$F174</f>
        <v>水下舰</v>
      </c>
      <c r="I178" s="549">
        <f>改造舰娘!$AR174</f>
        <v>3</v>
      </c>
      <c r="J178" s="549" t="str">
        <f>改造舰娘!$G174</f>
        <v>德国</v>
      </c>
      <c r="K178" s="550">
        <f>改造舰娘!$H174+(BV178+CI178+CV178+DI178)*$C$2</f>
        <v>12</v>
      </c>
      <c r="L178" s="549">
        <f>改造舰娘!$I174</f>
        <v>0</v>
      </c>
      <c r="M178" s="549">
        <f>改造舰娘!$J174</f>
        <v>7</v>
      </c>
      <c r="N178" s="549">
        <f>改造舰娘!$K174</f>
        <v>6</v>
      </c>
      <c r="O178" s="549">
        <f>改造舰娘!$L174+((CE178+CR178+DE178+DR178)*$C$2)</f>
        <v>10</v>
      </c>
      <c r="P178" s="549" t="str">
        <f>IF($C$2=1,(IF(ISERROR(FIND("超长",改造舰娘!$M174&amp;CC178&amp;CP178&amp;DC178&amp;DP178,1)),IF(ISERROR(FIND("长",改造舰娘!$M174&amp;CC178&amp;CP178&amp;DC178&amp;DP178,1)),IF(ISERROR(FIND("中",改造舰娘!$M174&amp;CC178&amp;CP178&amp;DC178&amp;DP178,1)),IF(ISERROR(FIND("短",改造舰娘!$M174&amp;CC178&amp;CP178&amp;DC178&amp;DP178,1)),IF(ISERROR(FIND("无",改造舰娘!$M174&amp;CC178&amp;CP178&amp;DC178&amp;DP178,1)),0,"无"),"短"),"中"),"长"),"超长")),改造舰娘!$M174)</f>
        <v>短</v>
      </c>
      <c r="Q178" s="551">
        <f>改造舰娘!$N174</f>
        <v>25</v>
      </c>
      <c r="R178" s="549">
        <f>(改造舰娘!$P174)+(改造舰娘!$Q174)*$C$3+((BW178+CJ178+CW178+DJ178)*$C$2)</f>
        <v>22</v>
      </c>
      <c r="S178" s="549">
        <f>(改造舰娘!$R174)+(改造舰娘!$S174)*$C$3+((BY178+CL178+CY178+DL178)*$C$2)</f>
        <v>67</v>
      </c>
      <c r="T178" s="549">
        <f>(改造舰娘!$T174)+(改造舰娘!$U174)*$C$3+((BX178+CK178+CX178+DK178)*$C$2)</f>
        <v>25</v>
      </c>
      <c r="U178" s="549">
        <f>(改造舰娘!$V174)+(改造舰娘!$W174)*$C$3+((CG178+CT178+DG178+DT178)*$C$2)</f>
        <v>0</v>
      </c>
      <c r="V178" s="550">
        <f>INT((((改造舰娘!$Y174)-(改造舰娘!$X174))*(((IF(D178=0,C178,D178))-1)/99))+改造舰娘!$X174)+((CB178+CO178+DB178+DO178)*$C$2)</f>
        <v>102</v>
      </c>
      <c r="W178" s="549">
        <f>INT((((改造舰娘!$AA174)-(改造舰娘!$Z174))*(((IF(D178=0,C178,D178))-1)/99))+改造舰娘!$Z174)+((CD178+CQ178+DD178+DQ178)*$C$2)</f>
        <v>68</v>
      </c>
      <c r="X178" s="549">
        <f>INT((((改造舰娘!$AC174)-(改造舰娘!$AB174))*(((IF(D178=0,C178,D178))-1)/99))+改造舰娘!$AB174)+((CA178+CN178+DA178+DN178)*$C$2)</f>
        <v>28</v>
      </c>
      <c r="Y178" s="551">
        <f>INT((((改造舰娘!$AE174)-(改造舰娘!$AD174))*(((IF(D178=0,C178,D178))-1)/99))+改造舰娘!$AD174)+((BZ178+CM178+CZ178+DM178)*$C$2)</f>
        <v>0</v>
      </c>
      <c r="Z178" s="549" t="str">
        <f>IF(改造舰娘!$AF174=0,"",改造舰娘!$AF174)</f>
        <v/>
      </c>
      <c r="AA178" s="549" t="str">
        <f>IF(改造舰娘!$AG174="","",改造舰娘!$AG174)</f>
        <v/>
      </c>
      <c r="AB178" s="549" t="str">
        <f>IF(改造舰娘!$AH174="","",改造舰娘!$AH174)</f>
        <v/>
      </c>
      <c r="AC178" s="549" t="str">
        <f>IF(改造舰娘!$AI174="","",改造舰娘!$AI174)</f>
        <v/>
      </c>
      <c r="AD178" s="549">
        <f>IF(改造舰娘!$AJ174="","",改造舰娘!$AJ174)</f>
        <v>0</v>
      </c>
      <c r="AE178" s="550">
        <f>IF(改造舰娘!$AK174="","",改造舰娘!$AK174)</f>
        <v>0</v>
      </c>
      <c r="AF178" s="549" t="str">
        <f>IF(改造舰娘!$AL174="","",改造舰娘!$AL174)</f>
        <v/>
      </c>
      <c r="AG178" s="549" t="str">
        <f>IF(改造舰娘!$AM174="","",改造舰娘!$AM174)</f>
        <v/>
      </c>
      <c r="AH178" s="549" t="str">
        <f>IF(改造舰娘!$AN174="","",改造舰娘!$AN174)</f>
        <v/>
      </c>
      <c r="AI178" s="549" t="str">
        <f>IF(改造舰娘!$AO174="","",改造舰娘!$AO174)</f>
        <v/>
      </c>
      <c r="AJ178" s="549" t="str">
        <f>IF(改造舰娘!$AP174="","",改造舰娘!$AP174)</f>
        <v/>
      </c>
      <c r="AK178" s="551" t="str">
        <f>IF(改造舰娘!$AQ174="","",改造舰娘!$AQ174)</f>
        <v/>
      </c>
      <c r="AL178" s="306" t="str">
        <f>IF(改造舰娘!$AS174="","",改造舰娘!$AS174)</f>
        <v>G7eT10线导鱼雷(潜艇)</v>
      </c>
      <c r="AM178" s="306" t="str">
        <f>IF(改造舰娘!$AT174="","",改造舰娘!$AT174)</f>
        <v/>
      </c>
      <c r="AN178" s="306" t="str">
        <f>IF(改造舰娘!$AU174="","",改造舰娘!$AU174)</f>
        <v/>
      </c>
      <c r="AO178" s="306" t="str">
        <f>IF(改造舰娘!$AV174="","",改造舰娘!$AV174)</f>
        <v/>
      </c>
      <c r="AP178" s="307" t="str">
        <f>IF(改造舰娘!$AW174="","",改造舰娘!$AW174)</f>
        <v>潜行突袭(3级)：提升自身16点闪避值，先制鱼雷阶段造成15%额外伤害。炮击战阶段降低对位的敌方9点命中值。</v>
      </c>
      <c r="AQ178" s="308" t="str">
        <f>IF(改造舰娘!$AX174="","",改造舰娘!$AX174)</f>
        <v/>
      </c>
      <c r="AR178" s="549">
        <f>IF(改造舰娘!$AY174="","",改造舰娘!$AY174)</f>
        <v>10</v>
      </c>
      <c r="AS178" s="549">
        <f>IF(改造舰娘!$AZ174="","",改造舰娘!$AZ174)</f>
        <v>15</v>
      </c>
      <c r="AT178" s="549">
        <f>IF(改造舰娘!$BA174="","",改造舰娘!$BA174)</f>
        <v>0.5</v>
      </c>
      <c r="AU178" s="549">
        <f>IF(改造舰娘!$BB174="","",改造舰娘!$BB174)</f>
        <v>0.5</v>
      </c>
      <c r="AV178" s="550">
        <f>IF((改造舰娘!$BG174+改造舰娘!$BK174*$C$4)=0,"",(改造舰娘!$BG174+改造舰娘!$BK174*$C$4))</f>
        <v>14</v>
      </c>
      <c r="AW178" s="549">
        <f>IF((改造舰娘!$BH174+改造舰娘!$BL174*$C$4)=0,"",(改造舰娘!$BH174+改造舰娘!$BL174*$C$4))</f>
        <v>15</v>
      </c>
      <c r="AX178" s="549">
        <f>IF((改造舰娘!$BI174+改造舰娘!$BM174*$C$4)=0,"",(改造舰娘!$BI174+改造舰娘!$BM174*$C$4))</f>
        <v>24</v>
      </c>
      <c r="AY178" s="551" t="str">
        <f>IF((改造舰娘!$BJ174+改造舰娘!$BN174*$C$4)=0,"",(改造舰娘!$BJ174+改造舰娘!$BN174*$C$4))</f>
        <v/>
      </c>
      <c r="AZ178" s="552">
        <f>IF(改造舰娘!BC174="","",改造舰娘!BC174)</f>
        <v>0</v>
      </c>
      <c r="BA178" s="552">
        <f>IF(改造舰娘!BD174="","",改造舰娘!BD174)</f>
        <v>17</v>
      </c>
      <c r="BB178" s="552">
        <f>IF(改造舰娘!BE174="","",改造舰娘!BE174)</f>
        <v>12</v>
      </c>
      <c r="BC178" s="551">
        <f>IF(改造舰娘!BF174="","",改造舰娘!BF174)</f>
        <v>0</v>
      </c>
      <c r="BD178" s="67" t="s">
        <v>2465</v>
      </c>
      <c r="BE178" s="553" t="b">
        <f>IF(改造舰娘!$BP174="","")</f>
        <v>0</v>
      </c>
      <c r="BF178" s="306" t="b">
        <f>IF(改造舰娘!$BQ174="","")</f>
        <v>0</v>
      </c>
      <c r="BG178" s="329" t="str">
        <f>IF(改造舰娘!$BR174="","")</f>
        <v/>
      </c>
      <c r="BH178" s="554" t="str">
        <f>IF(改造舰娘!$BS174="","")</f>
        <v/>
      </c>
      <c r="BU178" s="549">
        <f>IFERROR(VLOOKUP(AL178,装备!$B:$C,2,0),0)</f>
        <v>6</v>
      </c>
      <c r="BV178" s="549">
        <f>IFERROR(VLOOKUP($AL178,装备!$B:$Q,5,0),0)</f>
        <v>0</v>
      </c>
      <c r="BW178" s="549">
        <f>IFERROR(VLOOKUP($AL178,装备!$B:$Q,6,0),0)</f>
        <v>0</v>
      </c>
      <c r="BX178" s="549">
        <f>IFERROR(VLOOKUP($AL178,装备!$B:$Q,7,0),0)</f>
        <v>0</v>
      </c>
      <c r="BY178" s="549">
        <f>IFERROR(VLOOKUP($AL178,装备!$B:$Q,8,0),0)</f>
        <v>12</v>
      </c>
      <c r="BZ178" s="549">
        <f>IFERROR(VLOOKUP($AL178,装备!$B:$Q,9,0),0)</f>
        <v>0</v>
      </c>
      <c r="CA178" s="549">
        <f>IFERROR(VLOOKUP($AL178,装备!$B:$Q,10,0),0)</f>
        <v>0</v>
      </c>
      <c r="CB178" s="549">
        <f>IFERROR(VLOOKUP($AL178,装备!$B:$Q,11,0),0)</f>
        <v>6</v>
      </c>
      <c r="CC178" s="549" t="str">
        <f>IFERROR(VLOOKUP($AL178,装备!$B:$Q,12,0),0)</f>
        <v>无</v>
      </c>
      <c r="CD178" s="549">
        <f>IFERROR(VLOOKUP($AL178,装备!$B:$Q,13,0),0)</f>
        <v>3</v>
      </c>
      <c r="CE178" s="549">
        <f>IFERROR(VLOOKUP($AL178,装备!$B:$Q,14,0),0)</f>
        <v>0</v>
      </c>
      <c r="CF178" s="549">
        <f>IFERROR(VLOOKUP($AL178,装备!$B:$Q,16,0),0)</f>
        <v>0</v>
      </c>
      <c r="CG178" s="549">
        <f>IFERROR(VLOOKUP($AL178,装备!$B:$Q,5,0),0)</f>
        <v>0</v>
      </c>
      <c r="CH178" s="549">
        <f>IFERROR(VLOOKUP(AM178,装备!$B:$C,2,0),0)</f>
        <v>0</v>
      </c>
      <c r="CI178" s="549">
        <f>IFERROR(VLOOKUP($AM178,装备!$B:$Q,5,0),0)</f>
        <v>0</v>
      </c>
      <c r="CJ178" s="549">
        <f>IFERROR(VLOOKUP($AM178,装备!$B:$Q,6,0),0)</f>
        <v>0</v>
      </c>
      <c r="CK178" s="549">
        <f>IFERROR(VLOOKUP($AM178,装备!$B:$Q,7,0),0)</f>
        <v>0</v>
      </c>
      <c r="CL178" s="549">
        <f>IFERROR(VLOOKUP($AM178,装备!$B:$Q,8,0),0)</f>
        <v>0</v>
      </c>
      <c r="CM178" s="549">
        <f>IFERROR(VLOOKUP($AM178,装备!$B:$Q,9,0),0)</f>
        <v>0</v>
      </c>
      <c r="CN178" s="549">
        <f>IFERROR(VLOOKUP($AM178,装备!$B:$Q,10,0),0)</f>
        <v>0</v>
      </c>
      <c r="CO178" s="549">
        <f>IFERROR(VLOOKUP($AM178,装备!$B:$Q,11,0),0)</f>
        <v>0</v>
      </c>
      <c r="CP178" s="549">
        <f>IFERROR(VLOOKUP($AM178,装备!$B:$Q,12,0),0)</f>
        <v>0</v>
      </c>
      <c r="CQ178" s="549">
        <f>IFERROR(VLOOKUP($AM178,装备!$B:$Q,13,0),0)</f>
        <v>0</v>
      </c>
      <c r="CR178" s="549">
        <f>IFERROR(VLOOKUP($AM178,装备!$B:$Q,14,0),0)</f>
        <v>0</v>
      </c>
      <c r="CS178" s="549">
        <f>IFERROR(VLOOKUP($AM178,装备!$B:$Q,16,0),0)</f>
        <v>0</v>
      </c>
      <c r="CT178" s="549">
        <f>IFERROR(VLOOKUP($AM178,装备!$B:$Q,5,0),0)</f>
        <v>0</v>
      </c>
      <c r="CU178" s="549">
        <f>IFERROR(VLOOKUP(AN178,装备!$B:$C,2,0),0)</f>
        <v>0</v>
      </c>
      <c r="CV178" s="549">
        <f>IFERROR(VLOOKUP($AN178,装备!$B:$Q,5,0),0)</f>
        <v>0</v>
      </c>
      <c r="CW178" s="549">
        <f>IFERROR(VLOOKUP($AN178,装备!$B:$Q,6,0),0)</f>
        <v>0</v>
      </c>
      <c r="CX178" s="549">
        <f>IFERROR(VLOOKUP($AN178,装备!$B:$Q,7,0),0)</f>
        <v>0</v>
      </c>
      <c r="CY178" s="549">
        <f>IFERROR(VLOOKUP($AN178,装备!$B:$Q,8,0),0)</f>
        <v>0</v>
      </c>
      <c r="CZ178" s="549">
        <f>IFERROR(VLOOKUP($AN178,装备!$B:$Q,9,0),0)</f>
        <v>0</v>
      </c>
      <c r="DA178" s="549">
        <f>IFERROR(VLOOKUP($AN178,装备!$B:$Q,10,0),0)</f>
        <v>0</v>
      </c>
      <c r="DB178" s="549">
        <f>IFERROR(VLOOKUP($AN178,装备!$B:$Q,11,0),0)</f>
        <v>0</v>
      </c>
      <c r="DC178" s="549">
        <f>IFERROR(VLOOKUP($AN178,装备!$B:$Q,12,0),0)</f>
        <v>0</v>
      </c>
      <c r="DD178" s="549">
        <f>IFERROR(VLOOKUP($AN178,装备!$B:$Q,13,0),0)</f>
        <v>0</v>
      </c>
      <c r="DE178" s="549">
        <f>IFERROR(VLOOKUP($AN178,装备!$B:$Q,14,0),0)</f>
        <v>0</v>
      </c>
      <c r="DF178" s="549">
        <f>IFERROR(VLOOKUP($AN178,装备!$B:$Q,16,0),0)</f>
        <v>0</v>
      </c>
      <c r="DG178" s="549">
        <f>IFERROR(VLOOKUP($AN178,装备!$B:$Q,5,0),0)</f>
        <v>0</v>
      </c>
      <c r="DH178" s="549">
        <f>IFERROR(VLOOKUP(AO178,装备!$B:$C,2,0),0)</f>
        <v>0</v>
      </c>
      <c r="DI178" s="549">
        <f>IFERROR(VLOOKUP($AO178,装备!$B:$Q,5,0),0)</f>
        <v>0</v>
      </c>
      <c r="DJ178" s="549">
        <f>IFERROR(VLOOKUP($AO178,装备!$B:$Q,6,0),0)</f>
        <v>0</v>
      </c>
      <c r="DK178" s="549">
        <f>IFERROR(VLOOKUP($AO178,装备!$B:$Q,7,0),0)</f>
        <v>0</v>
      </c>
      <c r="DL178" s="549">
        <f>IFERROR(VLOOKUP($AO178,装备!$B:$Q,8,0),0)</f>
        <v>0</v>
      </c>
      <c r="DM178" s="549">
        <f>IFERROR(VLOOKUP($AO178,装备!$B:$Q,9,0),0)</f>
        <v>0</v>
      </c>
      <c r="DN178" s="549">
        <f>IFERROR(VLOOKUP($AO178,装备!$B:$Q,10,0),0)</f>
        <v>0</v>
      </c>
      <c r="DO178" s="549">
        <f>IFERROR(VLOOKUP($AO178,装备!$B:$Q,11,0),0)</f>
        <v>0</v>
      </c>
      <c r="DP178" s="549">
        <f>IFERROR(VLOOKUP($AO178,装备!$B:$Q,12,0),0)</f>
        <v>0</v>
      </c>
      <c r="DQ178" s="549">
        <f>IFERROR(VLOOKUP($AO178,装备!$B:$Q,13,0),0)</f>
        <v>0</v>
      </c>
      <c r="DR178" s="549">
        <f>IFERROR(VLOOKUP($AO178,装备!$B:$Q,14,0),0)</f>
        <v>0</v>
      </c>
      <c r="DS178" s="549">
        <f>IFERROR(VLOOKUP($AO178,装备!$B:$Q,16,0),0)</f>
        <v>0</v>
      </c>
      <c r="DT178" s="549">
        <f>IFERROR(VLOOKUP($AO178,装备!$B:$Q,5,0),0)</f>
        <v>0</v>
      </c>
    </row>
    <row r="179" spans="1:124" ht="54">
      <c r="A179" s="553">
        <f>改造舰娘!$A175</f>
        <v>11036213</v>
      </c>
      <c r="B179" s="354" t="s">
        <v>4225</v>
      </c>
      <c r="C179" s="323"/>
      <c r="D179" s="323">
        <f t="shared" si="2"/>
        <v>110</v>
      </c>
      <c r="E179" s="551">
        <f>改造舰娘!$C175</f>
        <v>5</v>
      </c>
      <c r="F179" s="549" t="str">
        <f>改造舰娘!$D175</f>
        <v>战巡</v>
      </c>
      <c r="G179" s="549" t="str">
        <f>改造舰娘!$E175</f>
        <v>大型</v>
      </c>
      <c r="H179" s="549" t="str">
        <f>改造舰娘!$F175</f>
        <v>主力舰</v>
      </c>
      <c r="I179" s="549">
        <f>改造舰娘!$AR175</f>
        <v>4</v>
      </c>
      <c r="J179" s="549" t="str">
        <f>改造舰娘!$G175</f>
        <v>美国</v>
      </c>
      <c r="K179" s="550">
        <f>改造舰娘!$H175+(BV179+CI179+CV179+DI179)*$C$2</f>
        <v>84</v>
      </c>
      <c r="L179" s="549">
        <f>改造舰娘!$I175</f>
        <v>0</v>
      </c>
      <c r="M179" s="549">
        <f>改造舰娘!$J175</f>
        <v>6</v>
      </c>
      <c r="N179" s="549">
        <f>改造舰娘!$K175</f>
        <v>6</v>
      </c>
      <c r="O179" s="549">
        <f>改造舰娘!$L175+((CE179+CR179+DE179+DR179)*$C$2)</f>
        <v>8</v>
      </c>
      <c r="P179" s="549" t="str">
        <f>IF($C$2=1,(IF(ISERROR(FIND("超长",改造舰娘!$M175&amp;CC179&amp;CP179&amp;DC179&amp;DP179,1)),IF(ISERROR(FIND("长",改造舰娘!$M175&amp;CC179&amp;CP179&amp;DC179&amp;DP179,1)),IF(ISERROR(FIND("中",改造舰娘!$M175&amp;CC179&amp;CP179&amp;DC179&amp;DP179,1)),IF(ISERROR(FIND("短",改造舰娘!$M175&amp;CC179&amp;CP179&amp;DC179&amp;DP179,1)),IF(ISERROR(FIND("无",改造舰娘!$M175&amp;CC179&amp;CP179&amp;DC179&amp;DP179,1)),0,"无"),"短"),"中"),"长"),"超长")),改造舰娘!$M175)</f>
        <v>长</v>
      </c>
      <c r="Q179" s="551">
        <f>改造舰娘!$N175</f>
        <v>33</v>
      </c>
      <c r="R179" s="549">
        <f>(改造舰娘!$P175)+(改造舰娘!$Q175)*$C$3+((BW179+CJ179+CW179+DJ179)*$C$2)</f>
        <v>115</v>
      </c>
      <c r="S179" s="549">
        <f>(改造舰娘!$R175)+(改造舰娘!$S175)*$C$3+((BY179+CL179+CY179+DL179)*$C$2)</f>
        <v>0</v>
      </c>
      <c r="T179" s="549">
        <f>(改造舰娘!$T175)+(改造舰娘!$U175)*$C$3+((BX179+CK179+CX179+DK179)*$C$2)</f>
        <v>90</v>
      </c>
      <c r="U179" s="549">
        <f>(改造舰娘!$V175)+(改造舰娘!$W175)*$C$3+((CG179+CT179+DG179+DT179)*$C$2)</f>
        <v>95</v>
      </c>
      <c r="V179" s="550">
        <f>INT((((改造舰娘!$Y175)-(改造舰娘!$X175))*(((IF(D179=0,C179,D179))-1)/99))+改造舰娘!$X175)+((CB179+CO179+DB179+DO179)*$C$2)</f>
        <v>101</v>
      </c>
      <c r="W179" s="549">
        <f>INT((((改造舰娘!$AA175)-(改造舰娘!$Z175))*(((IF(D179=0,C179,D179))-1)/99))+改造舰娘!$Z175)+((CD179+CQ179+DD179+DQ179)*$C$2)</f>
        <v>69</v>
      </c>
      <c r="X179" s="549">
        <f>INT((((改造舰娘!$AC175)-(改造舰娘!$AB175))*(((IF(D179=0,C179,D179))-1)/99))+改造舰娘!$AB175)+((CA179+CN179+DA179+DN179)*$C$2)</f>
        <v>45</v>
      </c>
      <c r="Y179" s="551">
        <f>INT((((改造舰娘!$AE175)-(改造舰娘!$AD175))*(((IF(D179=0,C179,D179))-1)/99))+改造舰娘!$AD175)+((BZ179+CM179+CZ179+DM179)*$C$2)</f>
        <v>0</v>
      </c>
      <c r="Z179" s="549">
        <f>IF(改造舰娘!$AF175=0,"",改造舰娘!$AF175)</f>
        <v>3</v>
      </c>
      <c r="AA179" s="549">
        <f>IF(改造舰娘!$AG175="","",改造舰娘!$AG175)</f>
        <v>3</v>
      </c>
      <c r="AB179" s="549">
        <f>IF(改造舰娘!$AH175="","",改造舰娘!$AH175)</f>
        <v>3</v>
      </c>
      <c r="AC179" s="549">
        <f>IF(改造舰娘!$AI175="","",改造舰娘!$AI175)</f>
        <v>3</v>
      </c>
      <c r="AD179" s="549">
        <f>IF(改造舰娘!$AJ175="","",改造舰娘!$AJ175)</f>
        <v>12</v>
      </c>
      <c r="AE179" s="550">
        <f>IF(改造舰娘!$AK175="","",改造舰娘!$AK175)</f>
        <v>0</v>
      </c>
      <c r="AF179" s="549" t="str">
        <f>IF(改造舰娘!$AL175="","",改造舰娘!$AL175)</f>
        <v/>
      </c>
      <c r="AG179" s="549" t="str">
        <f>IF(改造舰娘!$AM175="","",改造舰娘!$AM175)</f>
        <v/>
      </c>
      <c r="AH179" s="549" t="str">
        <f>IF(改造舰娘!$AN175="","",改造舰娘!$AN175)</f>
        <v/>
      </c>
      <c r="AI179" s="549" t="str">
        <f>IF(改造舰娘!$AO175="","",改造舰娘!$AO175)</f>
        <v/>
      </c>
      <c r="AJ179" s="549" t="str">
        <f>IF(改造舰娘!$AP175="","",改造舰娘!$AP175)</f>
        <v/>
      </c>
      <c r="AK179" s="551" t="str">
        <f>IF(改造舰娘!$AQ175="","",改造舰娘!$AQ175)</f>
        <v/>
      </c>
      <c r="AL179" s="306" t="str">
        <f>IF(改造舰娘!$AS175="","",改造舰娘!$AS175)</f>
        <v>U国双联5英寸平高两用炮</v>
      </c>
      <c r="AM179" s="306" t="str">
        <f>IF(改造舰娘!$AT175="","",改造舰娘!$AT175)</f>
        <v>U国双联16英寸炮</v>
      </c>
      <c r="AN179" s="306" t="str">
        <f>IF(改造舰娘!$AU175="","",改造舰娘!$AU175)</f>
        <v/>
      </c>
      <c r="AO179" s="306" t="str">
        <f>IF(改造舰娘!$AV175="","",改造舰娘!$AV175)</f>
        <v/>
      </c>
      <c r="AP179" s="307" t="str">
        <f>IF(改造舰娘!$AW175="","",改造舰娘!$AW175)</f>
        <v>特遣先锋(3级)：提升己方全队索敌3点，增加己方大型船闪避值9点，自身优先攻击敌方大型船</v>
      </c>
      <c r="AQ179" s="308" t="str">
        <f>IF(改造舰娘!$AX175="","",改造舰娘!$AX175)</f>
        <v>先头部队(3级)：昼战阶段降低敌方所有战巡、战列21点火力值与12点命中值；炮击战阶段，自身免疫航速&lt;=27的大型船攻击的伤害（对敌方旗舰无效），自身命中敌方高速单位时增加20%伤害。</v>
      </c>
      <c r="AR179" s="549">
        <f>IF(改造舰娘!$AY175="","",改造舰娘!$AY175)</f>
        <v>90</v>
      </c>
      <c r="AS179" s="549">
        <f>IF(改造舰娘!$AZ175="","",改造舰娘!$AZ175)</f>
        <v>130</v>
      </c>
      <c r="AT179" s="549">
        <f>IF(改造舰娘!$BA175="","",改造舰娘!$BA175)</f>
        <v>3.5</v>
      </c>
      <c r="AU179" s="549">
        <f>IF(改造舰娘!$BB175="","",改造舰娘!$BB175)</f>
        <v>5.6</v>
      </c>
      <c r="AV179" s="550">
        <f>IF((改造舰娘!$BG175+改造舰娘!$BK175*$C$4)=0,"",(改造舰娘!$BG175+改造舰娘!$BK175*$C$4))</f>
        <v>40</v>
      </c>
      <c r="AW179" s="549">
        <f>IF((改造舰娘!$BH175+改造舰娘!$BL175*$C$4)=0,"",(改造舰娘!$BH175+改造舰娘!$BL175*$C$4))</f>
        <v>64</v>
      </c>
      <c r="AX179" s="549">
        <f>IF((改造舰娘!$BI175+改造舰娘!$BM175*$C$4)=0,"",(改造舰娘!$BI175+改造舰娘!$BM175*$C$4))</f>
        <v>61</v>
      </c>
      <c r="AY179" s="551" t="str">
        <f>IF((改造舰娘!$BJ175+改造舰娘!$BN175*$C$4)=0,"",(改造舰娘!$BJ175+改造舰娘!$BN175*$C$4))</f>
        <v/>
      </c>
      <c r="AZ179" s="552">
        <f>IF(改造舰娘!BC175="","",改造舰娘!BC175)</f>
        <v>90</v>
      </c>
      <c r="BA179" s="552">
        <f>IF(改造舰娘!BD175="","",改造舰娘!BD175)</f>
        <v>0</v>
      </c>
      <c r="BB179" s="552">
        <f>IF(改造舰娘!BE175="","",改造舰娘!BE175)</f>
        <v>65</v>
      </c>
      <c r="BC179" s="551">
        <f>IF(改造舰娘!BF175="","",改造舰娘!BF175)</f>
        <v>68</v>
      </c>
      <c r="BD179" s="67" t="s">
        <v>2465</v>
      </c>
      <c r="BE179" s="553" t="b">
        <f>IF(改造舰娘!$BP175="","")</f>
        <v>0</v>
      </c>
      <c r="BF179" s="306" t="b">
        <f>IF(改造舰娘!$BQ175="","")</f>
        <v>0</v>
      </c>
      <c r="BG179" s="329" t="str">
        <f>IF(改造舰娘!$BR175="","")</f>
        <v/>
      </c>
      <c r="BH179" s="554" t="str">
        <f>IF(改造舰娘!$BS175="","")</f>
        <v/>
      </c>
      <c r="BU179" s="549">
        <f>IFERROR(VLOOKUP(AL179,装备!$B:$C,2,0),0)</f>
        <v>4</v>
      </c>
      <c r="BV179" s="549">
        <f>IFERROR(VLOOKUP($AL179,装备!$B:$Q,5,0),0)</f>
        <v>0</v>
      </c>
      <c r="BW179" s="549">
        <f>IFERROR(VLOOKUP($AL179,装备!$B:$Q,6,0),0)</f>
        <v>2</v>
      </c>
      <c r="BX179" s="549">
        <f>IFERROR(VLOOKUP($AL179,装备!$B:$Q,7,0),0)</f>
        <v>0</v>
      </c>
      <c r="BY179" s="549">
        <f>IFERROR(VLOOKUP($AL179,装备!$B:$Q,8,0),0)</f>
        <v>0</v>
      </c>
      <c r="BZ179" s="549">
        <f>IFERROR(VLOOKUP($AL179,装备!$B:$Q,9,0),0)</f>
        <v>0</v>
      </c>
      <c r="CA179" s="549">
        <f>IFERROR(VLOOKUP($AL179,装备!$B:$Q,10,0),0)</f>
        <v>0</v>
      </c>
      <c r="CB179" s="549">
        <f>IFERROR(VLOOKUP($AL179,装备!$B:$Q,11,0),0)</f>
        <v>0</v>
      </c>
      <c r="CC179" s="549" t="str">
        <f>IFERROR(VLOOKUP($AL179,装备!$B:$Q,12,0),0)</f>
        <v>短</v>
      </c>
      <c r="CD179" s="549">
        <f>IFERROR(VLOOKUP($AL179,装备!$B:$Q,13,0),0)</f>
        <v>0</v>
      </c>
      <c r="CE179" s="549">
        <f>IFERROR(VLOOKUP($AL179,装备!$B:$Q,14,0),0)</f>
        <v>0</v>
      </c>
      <c r="CF179" s="549">
        <f>IFERROR(VLOOKUP($AL179,装备!$B:$Q,16,0),0)</f>
        <v>5</v>
      </c>
      <c r="CG179" s="549">
        <f>IFERROR(VLOOKUP($AL179,装备!$B:$Q,5,0),0)</f>
        <v>0</v>
      </c>
      <c r="CH179" s="549">
        <f>IFERROR(VLOOKUP(AM179,装备!$B:$C,2,0),0)</f>
        <v>2</v>
      </c>
      <c r="CI179" s="549">
        <f>IFERROR(VLOOKUP($AM179,装备!$B:$Q,5,0),0)</f>
        <v>0</v>
      </c>
      <c r="CJ179" s="549">
        <f>IFERROR(VLOOKUP($AM179,装备!$B:$Q,6,0),0)</f>
        <v>18</v>
      </c>
      <c r="CK179" s="549">
        <f>IFERROR(VLOOKUP($AM179,装备!$B:$Q,7,0),0)</f>
        <v>0</v>
      </c>
      <c r="CL179" s="549">
        <f>IFERROR(VLOOKUP($AM179,装备!$B:$Q,8,0),0)</f>
        <v>0</v>
      </c>
      <c r="CM179" s="549">
        <f>IFERROR(VLOOKUP($AM179,装备!$B:$Q,9,0),0)</f>
        <v>0</v>
      </c>
      <c r="CN179" s="549">
        <f>IFERROR(VLOOKUP($AM179,装备!$B:$Q,10,0),0)</f>
        <v>0</v>
      </c>
      <c r="CO179" s="549">
        <f>IFERROR(VLOOKUP($AM179,装备!$B:$Q,11,0),0)</f>
        <v>0</v>
      </c>
      <c r="CP179" s="549" t="str">
        <f>IFERROR(VLOOKUP($AM179,装备!$B:$Q,12,0),0)</f>
        <v>长</v>
      </c>
      <c r="CQ179" s="549">
        <f>IFERROR(VLOOKUP($AM179,装备!$B:$Q,13,0),0)</f>
        <v>0</v>
      </c>
      <c r="CR179" s="549">
        <f>IFERROR(VLOOKUP($AM179,装备!$B:$Q,14,0),0)</f>
        <v>0</v>
      </c>
      <c r="CS179" s="549">
        <f>IFERROR(VLOOKUP($AM179,装备!$B:$Q,16,0),0)</f>
        <v>0</v>
      </c>
      <c r="CT179" s="549">
        <f>IFERROR(VLOOKUP($AM179,装备!$B:$Q,5,0),0)</f>
        <v>0</v>
      </c>
      <c r="CU179" s="549">
        <f>IFERROR(VLOOKUP(AN179,装备!$B:$C,2,0),0)</f>
        <v>0</v>
      </c>
      <c r="CV179" s="549">
        <f>IFERROR(VLOOKUP($AN179,装备!$B:$Q,5,0),0)</f>
        <v>0</v>
      </c>
      <c r="CW179" s="549">
        <f>IFERROR(VLOOKUP($AN179,装备!$B:$Q,6,0),0)</f>
        <v>0</v>
      </c>
      <c r="CX179" s="549">
        <f>IFERROR(VLOOKUP($AN179,装备!$B:$Q,7,0),0)</f>
        <v>0</v>
      </c>
      <c r="CY179" s="549">
        <f>IFERROR(VLOOKUP($AN179,装备!$B:$Q,8,0),0)</f>
        <v>0</v>
      </c>
      <c r="CZ179" s="549">
        <f>IFERROR(VLOOKUP($AN179,装备!$B:$Q,9,0),0)</f>
        <v>0</v>
      </c>
      <c r="DA179" s="549">
        <f>IFERROR(VLOOKUP($AN179,装备!$B:$Q,10,0),0)</f>
        <v>0</v>
      </c>
      <c r="DB179" s="549">
        <f>IFERROR(VLOOKUP($AN179,装备!$B:$Q,11,0),0)</f>
        <v>0</v>
      </c>
      <c r="DC179" s="549">
        <f>IFERROR(VLOOKUP($AN179,装备!$B:$Q,12,0),0)</f>
        <v>0</v>
      </c>
      <c r="DD179" s="549">
        <f>IFERROR(VLOOKUP($AN179,装备!$B:$Q,13,0),0)</f>
        <v>0</v>
      </c>
      <c r="DE179" s="549">
        <f>IFERROR(VLOOKUP($AN179,装备!$B:$Q,14,0),0)</f>
        <v>0</v>
      </c>
      <c r="DF179" s="549">
        <f>IFERROR(VLOOKUP($AN179,装备!$B:$Q,16,0),0)</f>
        <v>0</v>
      </c>
      <c r="DG179" s="549">
        <f>IFERROR(VLOOKUP($AN179,装备!$B:$Q,5,0),0)</f>
        <v>0</v>
      </c>
      <c r="DH179" s="549">
        <f>IFERROR(VLOOKUP(AO179,装备!$B:$C,2,0),0)</f>
        <v>0</v>
      </c>
      <c r="DI179" s="549">
        <f>IFERROR(VLOOKUP($AO179,装备!$B:$Q,5,0),0)</f>
        <v>0</v>
      </c>
      <c r="DJ179" s="549">
        <f>IFERROR(VLOOKUP($AO179,装备!$B:$Q,6,0),0)</f>
        <v>0</v>
      </c>
      <c r="DK179" s="549">
        <f>IFERROR(VLOOKUP($AO179,装备!$B:$Q,7,0),0)</f>
        <v>0</v>
      </c>
      <c r="DL179" s="549">
        <f>IFERROR(VLOOKUP($AO179,装备!$B:$Q,8,0),0)</f>
        <v>0</v>
      </c>
      <c r="DM179" s="549">
        <f>IFERROR(VLOOKUP($AO179,装备!$B:$Q,9,0),0)</f>
        <v>0</v>
      </c>
      <c r="DN179" s="549">
        <f>IFERROR(VLOOKUP($AO179,装备!$B:$Q,10,0),0)</f>
        <v>0</v>
      </c>
      <c r="DO179" s="549">
        <f>IFERROR(VLOOKUP($AO179,装备!$B:$Q,11,0),0)</f>
        <v>0</v>
      </c>
      <c r="DP179" s="549">
        <f>IFERROR(VLOOKUP($AO179,装备!$B:$Q,12,0),0)</f>
        <v>0</v>
      </c>
      <c r="DQ179" s="549">
        <f>IFERROR(VLOOKUP($AO179,装备!$B:$Q,13,0),0)</f>
        <v>0</v>
      </c>
      <c r="DR179" s="549">
        <f>IFERROR(VLOOKUP($AO179,装备!$B:$Q,14,0),0)</f>
        <v>0</v>
      </c>
      <c r="DS179" s="549">
        <f>IFERROR(VLOOKUP($AO179,装备!$B:$Q,16,0),0)</f>
        <v>0</v>
      </c>
      <c r="DT179" s="549">
        <f>IFERROR(VLOOKUP($AO179,装备!$B:$Q,5,0),0)</f>
        <v>0</v>
      </c>
    </row>
    <row r="180" spans="1:124" ht="54">
      <c r="A180" s="553">
        <f>改造舰娘!$A176</f>
        <v>11037211</v>
      </c>
      <c r="B180" s="354" t="s">
        <v>4244</v>
      </c>
      <c r="C180" s="323"/>
      <c r="D180" s="323">
        <f t="shared" si="2"/>
        <v>110</v>
      </c>
      <c r="E180" s="551">
        <f>改造舰娘!$C176</f>
        <v>5</v>
      </c>
      <c r="F180" s="549" t="str">
        <f>改造舰娘!$D176</f>
        <v>驱逐</v>
      </c>
      <c r="G180" s="549" t="str">
        <f>改造舰娘!$E176</f>
        <v>小型</v>
      </c>
      <c r="H180" s="549" t="str">
        <f>改造舰娘!$F176</f>
        <v>护卫舰</v>
      </c>
      <c r="I180" s="549">
        <f>改造舰娘!$AR176</f>
        <v>3</v>
      </c>
      <c r="J180" s="549" t="str">
        <f>改造舰娘!$G176</f>
        <v>日本</v>
      </c>
      <c r="K180" s="550">
        <f>改造舰娘!$H176+(BV180+CI180+CV180+DI180)*$C$2</f>
        <v>36</v>
      </c>
      <c r="L180" s="549">
        <f>改造舰娘!$I176</f>
        <v>0</v>
      </c>
      <c r="M180" s="549">
        <f>改造舰娘!$J176</f>
        <v>5</v>
      </c>
      <c r="N180" s="549">
        <f>改造舰娘!$K176</f>
        <v>5</v>
      </c>
      <c r="O180" s="549">
        <f>改造舰娘!$L176+((CE180+CR180+DE180+DR180)*$C$2)</f>
        <v>7</v>
      </c>
      <c r="P180" s="549" t="str">
        <f>IF($C$2=1,(IF(ISERROR(FIND("超长",改造舰娘!$M176&amp;CC180&amp;CP180&amp;DC180&amp;DP180,1)),IF(ISERROR(FIND("长",改造舰娘!$M176&amp;CC180&amp;CP180&amp;DC180&amp;DP180,1)),IF(ISERROR(FIND("中",改造舰娘!$M176&amp;CC180&amp;CP180&amp;DC180&amp;DP180,1)),IF(ISERROR(FIND("短",改造舰娘!$M176&amp;CC180&amp;CP180&amp;DC180&amp;DP180,1)),IF(ISERROR(FIND("无",改造舰娘!$M176&amp;CC180&amp;CP180&amp;DC180&amp;DP180,1)),0,"无"),"短"),"中"),"长"),"超长")),改造舰娘!$M176)</f>
        <v>短</v>
      </c>
      <c r="Q180" s="551">
        <f>改造舰娘!$N176</f>
        <v>36.700000000000003</v>
      </c>
      <c r="R180" s="549">
        <f>(改造舰娘!$P176)+(改造舰娘!$Q176)*$C$3+((BW180+CJ180+CW180+DJ180)*$C$2)</f>
        <v>40</v>
      </c>
      <c r="S180" s="549">
        <f>(改造舰娘!$R176)+(改造舰娘!$S176)*$C$3+((BY180+CL180+CY180+DL180)*$C$2)</f>
        <v>93</v>
      </c>
      <c r="T180" s="549">
        <f>(改造舰娘!$T176)+(改造舰娘!$U176)*$C$3+((BX180+CK180+CX180+DK180)*$C$2)</f>
        <v>38</v>
      </c>
      <c r="U180" s="549">
        <f>(改造舰娘!$V176)+(改造舰娘!$W176)*$C$3+((CG180+CT180+DG180+DT180)*$C$2)</f>
        <v>75</v>
      </c>
      <c r="V180" s="550">
        <f>INT((((改造舰娘!$Y176)-(改造舰娘!$X176))*(((IF(D180=0,C180,D180))-1)/99))+改造舰娘!$X176)+((CB180+CO180+DB180+DO180)*$C$2)</f>
        <v>94</v>
      </c>
      <c r="W180" s="549">
        <f>INT((((改造舰娘!$AA176)-(改造舰娘!$Z176))*(((IF(D180=0,C180,D180))-1)/99))+改造舰娘!$Z176)+((CD180+CQ180+DD180+DQ180)*$C$2)</f>
        <v>90</v>
      </c>
      <c r="X180" s="549">
        <f>INT((((改造舰娘!$AC176)-(改造舰娘!$AB176))*(((IF(D180=0,C180,D180))-1)/99))+改造舰娘!$AB176)+((CA180+CN180+DA180+DN180)*$C$2)</f>
        <v>21</v>
      </c>
      <c r="Y180" s="551">
        <f>INT((((改造舰娘!$AE176)-(改造舰娘!$AD176))*(((IF(D180=0,C180,D180))-1)/99))+改造舰娘!$AD176)+((BZ180+CM180+CZ180+DM180)*$C$2)</f>
        <v>84</v>
      </c>
      <c r="Z180" s="549" t="str">
        <f>IF(改造舰娘!$AF176=0,"",改造舰娘!$AF176)</f>
        <v/>
      </c>
      <c r="AA180" s="549" t="str">
        <f>IF(改造舰娘!$AG176="","",改造舰娘!$AG176)</f>
        <v/>
      </c>
      <c r="AB180" s="549" t="str">
        <f>IF(改造舰娘!$AH176="","",改造舰娘!$AH176)</f>
        <v/>
      </c>
      <c r="AC180" s="549" t="str">
        <f>IF(改造舰娘!$AI176="","",改造舰娘!$AI176)</f>
        <v/>
      </c>
      <c r="AD180" s="549">
        <f>IF(改造舰娘!$AJ176="","",改造舰娘!$AJ176)</f>
        <v>0</v>
      </c>
      <c r="AE180" s="550">
        <f>IF(改造舰娘!$AK176="","",改造舰娘!$AK176)</f>
        <v>0</v>
      </c>
      <c r="AF180" s="549" t="str">
        <f>IF(改造舰娘!$AL176="","",改造舰娘!$AL176)</f>
        <v/>
      </c>
      <c r="AG180" s="549" t="str">
        <f>IF(改造舰娘!$AM176="","",改造舰娘!$AM176)</f>
        <v/>
      </c>
      <c r="AH180" s="549" t="str">
        <f>IF(改造舰娘!$AN176="","",改造舰娘!$AN176)</f>
        <v/>
      </c>
      <c r="AI180" s="549" t="str">
        <f>IF(改造舰娘!$AO176="","",改造舰娘!$AO176)</f>
        <v/>
      </c>
      <c r="AJ180" s="549" t="str">
        <f>IF(改造舰娘!$AP176="","",改造舰娘!$AP176)</f>
        <v/>
      </c>
      <c r="AK180" s="551" t="str">
        <f>IF(改造舰娘!$AQ176="","",改造舰娘!$AQ176)</f>
        <v/>
      </c>
      <c r="AL180" s="306" t="str">
        <f>IF(改造舰娘!$AS176="","",改造舰娘!$AS176)</f>
        <v>J国六联61厘米鱼雷</v>
      </c>
      <c r="AM180" s="306" t="str">
        <f>IF(改造舰娘!$AT176="","",改造舰娘!$AT176)</f>
        <v>先进型动力系统</v>
      </c>
      <c r="AN180" s="306" t="str">
        <f>IF(改造舰娘!$AU176="","",改造舰娘!$AU176)</f>
        <v/>
      </c>
      <c r="AO180" s="306" t="str">
        <f>IF(改造舰娘!$AV176="","",改造舰娘!$AV176)</f>
        <v/>
      </c>
      <c r="AP180" s="307" t="str">
        <f>IF(改造舰娘!$AW176="","",改造舰娘!$AW176)</f>
        <v>突入作战(3级)：增加队伍中航母、装母、轻母9点对空值。先制鱼雷、鱼雷战阶段提升自身和队伍里所有驱逐、潜艇、雷巡15%的伤害，队伍中每有一个驱逐、潜艇、雷巡单位都会给该伤害增加3%。</v>
      </c>
      <c r="AQ180" s="308" t="str">
        <f>IF(改造舰娘!$AX176="","",改造舰娘!$AX176)</f>
        <v/>
      </c>
      <c r="AR180" s="549">
        <f>IF(改造舰娘!$AY176="","",改造舰娘!$AY176)</f>
        <v>15</v>
      </c>
      <c r="AS180" s="549">
        <f>IF(改造舰娘!$AZ176="","",改造舰娘!$AZ176)</f>
        <v>25</v>
      </c>
      <c r="AT180" s="549">
        <f>IF(改造舰娘!$BA176="","",改造舰娘!$BA176)</f>
        <v>0.5</v>
      </c>
      <c r="AU180" s="549">
        <f>IF(改造舰娘!$BB176="","",改造舰娘!$BB176)</f>
        <v>0.9</v>
      </c>
      <c r="AV180" s="550">
        <f>IF((改造舰娘!$BG176+改造舰娘!$BK176*$C$4)=0,"",(改造舰娘!$BG176+改造舰娘!$BK176*$C$4))</f>
        <v>22</v>
      </c>
      <c r="AW180" s="549">
        <f>IF((改造舰娘!$BH176+改造舰娘!$BL176*$C$4)=0,"",(改造舰娘!$BH176+改造舰娘!$BL176*$C$4))</f>
        <v>11</v>
      </c>
      <c r="AX180" s="549">
        <f>IF((改造舰娘!$BI176+改造舰娘!$BM176*$C$4)=0,"",(改造舰娘!$BI176+改造舰娘!$BM176*$C$4))</f>
        <v>34</v>
      </c>
      <c r="AY180" s="551" t="str">
        <f>IF((改造舰娘!$BJ176+改造舰娘!$BN176*$C$4)=0,"",(改造舰娘!$BJ176+改造舰娘!$BN176*$C$4))</f>
        <v/>
      </c>
      <c r="AZ180" s="552">
        <f>IF(改造舰娘!BC176="","",改造舰娘!BC176)</f>
        <v>0</v>
      </c>
      <c r="BA180" s="552">
        <f>IF(改造舰娘!BD176="","",改造舰娘!BD176)</f>
        <v>41</v>
      </c>
      <c r="BB180" s="552">
        <f>IF(改造舰娘!BE176="","",改造舰娘!BE176)</f>
        <v>13</v>
      </c>
      <c r="BC180" s="551">
        <f>IF(改造舰娘!BF176="","",改造舰娘!BF176)</f>
        <v>9</v>
      </c>
      <c r="BD180" s="67" t="s">
        <v>2465</v>
      </c>
      <c r="BE180" s="553" t="b">
        <f>IF(改造舰娘!$BP176="","")</f>
        <v>0</v>
      </c>
      <c r="BF180" s="306" t="b">
        <f>IF(改造舰娘!$BQ176="","")</f>
        <v>0</v>
      </c>
      <c r="BG180" s="329" t="str">
        <f>IF(改造舰娘!$BR176="","")</f>
        <v/>
      </c>
      <c r="BH180" s="554" t="str">
        <f>IF(改造舰娘!$BS176="","")</f>
        <v/>
      </c>
      <c r="BU180" s="549">
        <f>IFERROR(VLOOKUP(AL180,装备!$B:$C,2,0),0)</f>
        <v>4</v>
      </c>
      <c r="BV180" s="549">
        <f>IFERROR(VLOOKUP($AL180,装备!$B:$Q,5,0),0)</f>
        <v>0</v>
      </c>
      <c r="BW180" s="549">
        <f>IFERROR(VLOOKUP($AL180,装备!$B:$Q,6,0),0)</f>
        <v>0</v>
      </c>
      <c r="BX180" s="549">
        <f>IFERROR(VLOOKUP($AL180,装备!$B:$Q,7,0),0)</f>
        <v>0</v>
      </c>
      <c r="BY180" s="549">
        <f>IFERROR(VLOOKUP($AL180,装备!$B:$Q,8,0),0)</f>
        <v>12</v>
      </c>
      <c r="BZ180" s="549">
        <f>IFERROR(VLOOKUP($AL180,装备!$B:$Q,9,0),0)</f>
        <v>0</v>
      </c>
      <c r="CA180" s="549">
        <f>IFERROR(VLOOKUP($AL180,装备!$B:$Q,10,0),0)</f>
        <v>0</v>
      </c>
      <c r="CB180" s="549">
        <f>IFERROR(VLOOKUP($AL180,装备!$B:$Q,11,0),0)</f>
        <v>0</v>
      </c>
      <c r="CC180" s="549" t="str">
        <f>IFERROR(VLOOKUP($AL180,装备!$B:$Q,12,0),0)</f>
        <v>无</v>
      </c>
      <c r="CD180" s="549">
        <f>IFERROR(VLOOKUP($AL180,装备!$B:$Q,13,0),0)</f>
        <v>0</v>
      </c>
      <c r="CE180" s="549">
        <f>IFERROR(VLOOKUP($AL180,装备!$B:$Q,14,0),0)</f>
        <v>0</v>
      </c>
      <c r="CF180" s="549">
        <f>IFERROR(VLOOKUP($AL180,装备!$B:$Q,16,0),0)</f>
        <v>0</v>
      </c>
      <c r="CG180" s="549">
        <f>IFERROR(VLOOKUP($AL180,装备!$B:$Q,5,0),0)</f>
        <v>0</v>
      </c>
      <c r="CH180" s="549">
        <f>IFERROR(VLOOKUP(AM180,装备!$B:$C,2,0),0)</f>
        <v>6</v>
      </c>
      <c r="CI180" s="549">
        <f>IFERROR(VLOOKUP($AM180,装备!$B:$Q,5,0),0)</f>
        <v>0</v>
      </c>
      <c r="CJ180" s="549">
        <f>IFERROR(VLOOKUP($AM180,装备!$B:$Q,6,0),0)</f>
        <v>0</v>
      </c>
      <c r="CK180" s="549">
        <f>IFERROR(VLOOKUP($AM180,装备!$B:$Q,7,0),0)</f>
        <v>0</v>
      </c>
      <c r="CL180" s="549">
        <f>IFERROR(VLOOKUP($AM180,装备!$B:$Q,8,0),0)</f>
        <v>0</v>
      </c>
      <c r="CM180" s="549">
        <f>IFERROR(VLOOKUP($AM180,装备!$B:$Q,9,0),0)</f>
        <v>0</v>
      </c>
      <c r="CN180" s="549">
        <f>IFERROR(VLOOKUP($AM180,装备!$B:$Q,10,0),0)</f>
        <v>0</v>
      </c>
      <c r="CO180" s="549">
        <f>IFERROR(VLOOKUP($AM180,装备!$B:$Q,11,0),0)</f>
        <v>0</v>
      </c>
      <c r="CP180" s="549" t="str">
        <f>IFERROR(VLOOKUP($AM180,装备!$B:$Q,12,0),0)</f>
        <v>无</v>
      </c>
      <c r="CQ180" s="549">
        <f>IFERROR(VLOOKUP($AM180,装备!$B:$Q,13,0),0)</f>
        <v>12</v>
      </c>
      <c r="CR180" s="549">
        <f>IFERROR(VLOOKUP($AM180,装备!$B:$Q,14,0),0)</f>
        <v>0</v>
      </c>
      <c r="CS180" s="549">
        <f>IFERROR(VLOOKUP($AM180,装备!$B:$Q,16,0),0)</f>
        <v>0</v>
      </c>
      <c r="CT180" s="549">
        <f>IFERROR(VLOOKUP($AM180,装备!$B:$Q,5,0),0)</f>
        <v>0</v>
      </c>
      <c r="CU180" s="549">
        <f>IFERROR(VLOOKUP(AN180,装备!$B:$C,2,0),0)</f>
        <v>0</v>
      </c>
      <c r="CV180" s="549">
        <f>IFERROR(VLOOKUP($AN180,装备!$B:$Q,5,0),0)</f>
        <v>0</v>
      </c>
      <c r="CW180" s="549">
        <f>IFERROR(VLOOKUP($AN180,装备!$B:$Q,6,0),0)</f>
        <v>0</v>
      </c>
      <c r="CX180" s="549">
        <f>IFERROR(VLOOKUP($AN180,装备!$B:$Q,7,0),0)</f>
        <v>0</v>
      </c>
      <c r="CY180" s="549">
        <f>IFERROR(VLOOKUP($AN180,装备!$B:$Q,8,0),0)</f>
        <v>0</v>
      </c>
      <c r="CZ180" s="549">
        <f>IFERROR(VLOOKUP($AN180,装备!$B:$Q,9,0),0)</f>
        <v>0</v>
      </c>
      <c r="DA180" s="549">
        <f>IFERROR(VLOOKUP($AN180,装备!$B:$Q,10,0),0)</f>
        <v>0</v>
      </c>
      <c r="DB180" s="549">
        <f>IFERROR(VLOOKUP($AN180,装备!$B:$Q,11,0),0)</f>
        <v>0</v>
      </c>
      <c r="DC180" s="549">
        <f>IFERROR(VLOOKUP($AN180,装备!$B:$Q,12,0),0)</f>
        <v>0</v>
      </c>
      <c r="DD180" s="549">
        <f>IFERROR(VLOOKUP($AN180,装备!$B:$Q,13,0),0)</f>
        <v>0</v>
      </c>
      <c r="DE180" s="549">
        <f>IFERROR(VLOOKUP($AN180,装备!$B:$Q,14,0),0)</f>
        <v>0</v>
      </c>
      <c r="DF180" s="549">
        <f>IFERROR(VLOOKUP($AN180,装备!$B:$Q,16,0),0)</f>
        <v>0</v>
      </c>
      <c r="DG180" s="549">
        <f>IFERROR(VLOOKUP($AN180,装备!$B:$Q,5,0),0)</f>
        <v>0</v>
      </c>
      <c r="DH180" s="549">
        <f>IFERROR(VLOOKUP(AO180,装备!$B:$C,2,0),0)</f>
        <v>0</v>
      </c>
      <c r="DI180" s="549">
        <f>IFERROR(VLOOKUP($AO180,装备!$B:$Q,5,0),0)</f>
        <v>0</v>
      </c>
      <c r="DJ180" s="549">
        <f>IFERROR(VLOOKUP($AO180,装备!$B:$Q,6,0),0)</f>
        <v>0</v>
      </c>
      <c r="DK180" s="549">
        <f>IFERROR(VLOOKUP($AO180,装备!$B:$Q,7,0),0)</f>
        <v>0</v>
      </c>
      <c r="DL180" s="549">
        <f>IFERROR(VLOOKUP($AO180,装备!$B:$Q,8,0),0)</f>
        <v>0</v>
      </c>
      <c r="DM180" s="549">
        <f>IFERROR(VLOOKUP($AO180,装备!$B:$Q,9,0),0)</f>
        <v>0</v>
      </c>
      <c r="DN180" s="549">
        <f>IFERROR(VLOOKUP($AO180,装备!$B:$Q,10,0),0)</f>
        <v>0</v>
      </c>
      <c r="DO180" s="549">
        <f>IFERROR(VLOOKUP($AO180,装备!$B:$Q,11,0),0)</f>
        <v>0</v>
      </c>
      <c r="DP180" s="549">
        <f>IFERROR(VLOOKUP($AO180,装备!$B:$Q,12,0),0)</f>
        <v>0</v>
      </c>
      <c r="DQ180" s="549">
        <f>IFERROR(VLOOKUP($AO180,装备!$B:$Q,13,0),0)</f>
        <v>0</v>
      </c>
      <c r="DR180" s="549">
        <f>IFERROR(VLOOKUP($AO180,装备!$B:$Q,14,0),0)</f>
        <v>0</v>
      </c>
      <c r="DS180" s="549">
        <f>IFERROR(VLOOKUP($AO180,装备!$B:$Q,16,0),0)</f>
        <v>0</v>
      </c>
      <c r="DT180" s="549">
        <f>IFERROR(VLOOKUP($AO180,装备!$B:$Q,5,0),0)</f>
        <v>0</v>
      </c>
    </row>
    <row r="181" spans="1:124" ht="54">
      <c r="A181" s="560">
        <f>改造舰娘!$A177</f>
        <v>11038013</v>
      </c>
      <c r="B181" s="354" t="s">
        <v>4257</v>
      </c>
      <c r="C181" s="323"/>
      <c r="D181" s="323">
        <f t="shared" si="2"/>
        <v>110</v>
      </c>
      <c r="E181" s="559">
        <f>改造舰娘!$C177</f>
        <v>6</v>
      </c>
      <c r="F181" s="558" t="str">
        <f>改造舰娘!$D177</f>
        <v>战列</v>
      </c>
      <c r="G181" s="558" t="str">
        <f>改造舰娘!$E177</f>
        <v>大型</v>
      </c>
      <c r="H181" s="558" t="str">
        <f>改造舰娘!$F177</f>
        <v>主力舰</v>
      </c>
      <c r="I181" s="558">
        <f>改造舰娘!$AR177</f>
        <v>4</v>
      </c>
      <c r="J181" s="558" t="str">
        <f>改造舰娘!$G177</f>
        <v>英国</v>
      </c>
      <c r="K181" s="557">
        <f>改造舰娘!$H177+(BV181+CI181+CV181+DI181)*$C$2</f>
        <v>92</v>
      </c>
      <c r="L181" s="558">
        <f>改造舰娘!$I177</f>
        <v>0</v>
      </c>
      <c r="M181" s="558">
        <f>改造舰娘!$J177</f>
        <v>6</v>
      </c>
      <c r="N181" s="558">
        <f>改造舰娘!$K177</f>
        <v>6</v>
      </c>
      <c r="O181" s="558">
        <f>改造舰娘!$L177+((CE181+CR181+DE181+DR181)*$C$2)</f>
        <v>9</v>
      </c>
      <c r="P181" s="558" t="str">
        <f>IF($C$2=1,(IF(ISERROR(FIND("超长",改造舰娘!$M177&amp;CC181&amp;CP181&amp;DC181&amp;DP181,1)),IF(ISERROR(FIND("长",改造舰娘!$M177&amp;CC181&amp;CP181&amp;DC181&amp;DP181,1)),IF(ISERROR(FIND("中",改造舰娘!$M177&amp;CC181&amp;CP181&amp;DC181&amp;DP181,1)),IF(ISERROR(FIND("短",改造舰娘!$M177&amp;CC181&amp;CP181&amp;DC181&amp;DP181,1)),IF(ISERROR(FIND("无",改造舰娘!$M177&amp;CC181&amp;CP181&amp;DC181&amp;DP181,1)),0,"无"),"短"),"中"),"长"),"超长")),改造舰娘!$M177)</f>
        <v>长</v>
      </c>
      <c r="Q181" s="559">
        <f>改造舰娘!$N177</f>
        <v>23</v>
      </c>
      <c r="R181" s="558">
        <f>(改造舰娘!$P177)+(改造舰娘!$Q177)*$C$3+((BW181+CJ181+CW181+DJ181)*$C$2)</f>
        <v>128</v>
      </c>
      <c r="S181" s="558">
        <f>(改造舰娘!$R177)+(改造舰娘!$S177)*$C$3+((BY181+CL181+CY181+DL181)*$C$2)</f>
        <v>0</v>
      </c>
      <c r="T181" s="558">
        <f>(改造舰娘!$T177)+(改造舰娘!$U177)*$C$3+((BX181+CK181+CX181+DK181)*$C$2)</f>
        <v>115</v>
      </c>
      <c r="U181" s="558">
        <f>(改造舰娘!$V177)+(改造舰娘!$W177)*$C$3+((CG181+CT181+DG181+DT181)*$C$2)</f>
        <v>80</v>
      </c>
      <c r="V181" s="557">
        <f>INT((((改造舰娘!$Y177)-(改造舰娘!$X177))*(((IF(D181=0,C181,D181))-1)/99))+改造舰娘!$X177)+((CB181+CO181+DB181+DO181)*$C$2)</f>
        <v>102</v>
      </c>
      <c r="W181" s="558">
        <f>INT((((改造舰娘!$AA177)-(改造舰娘!$Z177))*(((IF(D181=0,C181,D181))-1)/99))+改造舰娘!$Z177)+((CD181+CQ181+DD181+DQ181)*$C$2)</f>
        <v>48</v>
      </c>
      <c r="X181" s="558">
        <f>INT((((改造舰娘!$AC177)-(改造舰娘!$AB177))*(((IF(D181=0,C181,D181))-1)/99))+改造舰娘!$AB177)+((CA181+CN181+DA181+DN181)*$C$2)</f>
        <v>45</v>
      </c>
      <c r="Y181" s="559">
        <f>INT((((改造舰娘!$AE177)-(改造舰娘!$AD177))*(((IF(D181=0,C181,D181))-1)/99))+改造舰娘!$AD177)+((BZ181+CM181+CZ181+DM181)*$C$2)</f>
        <v>0</v>
      </c>
      <c r="Z181" s="558" t="str">
        <f>IF(改造舰娘!$AF177=0,"",改造舰娘!$AF177)</f>
        <v/>
      </c>
      <c r="AA181" s="558" t="str">
        <f>IF(改造舰娘!$AG177="","",改造舰娘!$AG177)</f>
        <v/>
      </c>
      <c r="AB181" s="558" t="str">
        <f>IF(改造舰娘!$AH177="","",改造舰娘!$AH177)</f>
        <v/>
      </c>
      <c r="AC181" s="558" t="str">
        <f>IF(改造舰娘!$AI177="","",改造舰娘!$AI177)</f>
        <v/>
      </c>
      <c r="AD181" s="558">
        <f>IF(改造舰娘!$AJ177="","",改造舰娘!$AJ177)</f>
        <v>0</v>
      </c>
      <c r="AE181" s="557">
        <f>IF(改造舰娘!$AK177="","",改造舰娘!$AK177)</f>
        <v>0</v>
      </c>
      <c r="AF181" s="558" t="str">
        <f>IF(改造舰娘!$AL177="","",改造舰娘!$AL177)</f>
        <v/>
      </c>
      <c r="AG181" s="558" t="str">
        <f>IF(改造舰娘!$AM177="","",改造舰娘!$AM177)</f>
        <v/>
      </c>
      <c r="AH181" s="558" t="str">
        <f>IF(改造舰娘!$AN177="","",改造舰娘!$AN177)</f>
        <v/>
      </c>
      <c r="AI181" s="558" t="str">
        <f>IF(改造舰娘!$AO177="","",改造舰娘!$AO177)</f>
        <v/>
      </c>
      <c r="AJ181" s="558" t="str">
        <f>IF(改造舰娘!$AP177="","",改造舰娘!$AP177)</f>
        <v/>
      </c>
      <c r="AK181" s="559" t="str">
        <f>IF(改造舰娘!$AQ177="","",改造舰娘!$AQ177)</f>
        <v/>
      </c>
      <c r="AL181" s="306" t="str">
        <f>IF(改造舰娘!$AS177="","",改造舰娘!$AS177)</f>
        <v>E国三联18英寸主炮（N）</v>
      </c>
      <c r="AM181" s="306" t="str">
        <f>IF(改造舰娘!$AT177="","",改造舰娘!$AT177)</f>
        <v/>
      </c>
      <c r="AN181" s="306" t="str">
        <f>IF(改造舰娘!$AU177="","",改造舰娘!$AU177)</f>
        <v/>
      </c>
      <c r="AO181" s="306" t="str">
        <f>IF(改造舰娘!$AV177="","",改造舰娘!$AV177)</f>
        <v/>
      </c>
      <c r="AP181" s="307" t="str">
        <f>IF(改造舰娘!$AW177="","",改造舰娘!$AW177)</f>
        <v>大舰队(3级)：单纵阵和梯形阵时增加自身火力值12点，降低自身闪避值3点。T优势提升20%自身炮击战伤害，同航战时提升10%自身炮击战伤害，反航时自身火力不受影响。</v>
      </c>
      <c r="AQ181" s="308" t="str">
        <f>IF(改造舰娘!$AX177="","",改造舰娘!$AX177)</f>
        <v>巨炮火力(3级)：队伍内战列数量大于等于2时，提升自身12点装甲值，并额外提升自身炮击战20%的伤害；队伍内战巡数量大于等于2时，提升自身20%的暴击率和15点命中值。命中比自身火力低的单位时，对其造成15%额外伤害</v>
      </c>
      <c r="AR181" s="558">
        <f>IF(改造舰娘!$AY177="","",改造舰娘!$AY177)</f>
        <v>130</v>
      </c>
      <c r="AS181" s="558">
        <f>IF(改造舰娘!$AZ177="","",改造舰娘!$AZ177)</f>
        <v>185</v>
      </c>
      <c r="AT181" s="558">
        <f>IF(改造舰娘!$BA177="","",改造舰娘!$BA177)</f>
        <v>5</v>
      </c>
      <c r="AU181" s="558">
        <f>IF(改造舰娘!$BB177="","",改造舰娘!$BB177)</f>
        <v>9</v>
      </c>
      <c r="AV181" s="557">
        <f>IF((改造舰娘!$BG177+改造舰娘!$BK177*$C$4)=0,"",(改造舰娘!$BG177+改造舰娘!$BK177*$C$4))</f>
        <v>50</v>
      </c>
      <c r="AW181" s="558">
        <f>IF((改造舰娘!$BH177+改造舰娘!$BL177*$C$4)=0,"",(改造舰娘!$BH177+改造舰娘!$BL177*$C$4))</f>
        <v>70</v>
      </c>
      <c r="AX181" s="558">
        <f>IF((改造舰娘!$BI177+改造舰娘!$BM177*$C$4)=0,"",(改造舰娘!$BI177+改造舰娘!$BM177*$C$4))</f>
        <v>72</v>
      </c>
      <c r="AY181" s="559" t="str">
        <f>IF((改造舰娘!$BJ177+改造舰娘!$BN177*$C$4)=0,"",(改造舰娘!$BJ177+改造舰娘!$BN177*$C$4))</f>
        <v/>
      </c>
      <c r="AZ181" s="562">
        <f>IF(改造舰娘!BC177="","",改造舰娘!BC177)</f>
        <v>109</v>
      </c>
      <c r="BA181" s="562">
        <f>IF(改造舰娘!BD177="","",改造舰娘!BD177)</f>
        <v>0</v>
      </c>
      <c r="BB181" s="562">
        <f>IF(改造舰娘!BE177="","",改造舰娘!BE177)</f>
        <v>95</v>
      </c>
      <c r="BC181" s="559">
        <f>IF(改造舰娘!BF177="","",改造舰娘!BF177)</f>
        <v>39</v>
      </c>
      <c r="BD181" s="67" t="s">
        <v>2465</v>
      </c>
      <c r="BE181" s="560" t="b">
        <f>IF(改造舰娘!$BP177="","")</f>
        <v>0</v>
      </c>
      <c r="BF181" s="306" t="b">
        <f>IF(改造舰娘!$BQ177="","")</f>
        <v>0</v>
      </c>
      <c r="BG181" s="329" t="str">
        <f>IF(改造舰娘!$BR177="","")</f>
        <v/>
      </c>
      <c r="BH181" s="561" t="str">
        <f>IF(改造舰娘!$BS177="","")</f>
        <v/>
      </c>
      <c r="BU181" s="558">
        <f>IFERROR(VLOOKUP(AL181,装备!$B:$C,2,0),0)</f>
        <v>6</v>
      </c>
      <c r="BV181" s="558">
        <f>IFERROR(VLOOKUP($AL181,装备!$B:$Q,5,0),0)</f>
        <v>0</v>
      </c>
      <c r="BW181" s="558">
        <f>IFERROR(VLOOKUP($AL181,装备!$B:$Q,6,0),0)</f>
        <v>28</v>
      </c>
      <c r="BX181" s="558">
        <f>IFERROR(VLOOKUP($AL181,装备!$B:$Q,7,0),0)</f>
        <v>0</v>
      </c>
      <c r="BY181" s="558">
        <f>IFERROR(VLOOKUP($AL181,装备!$B:$Q,8,0),0)</f>
        <v>0</v>
      </c>
      <c r="BZ181" s="558">
        <f>IFERROR(VLOOKUP($AL181,装备!$B:$Q,9,0),0)</f>
        <v>0</v>
      </c>
      <c r="CA181" s="558">
        <f>IFERROR(VLOOKUP($AL181,装备!$B:$Q,10,0),0)</f>
        <v>0</v>
      </c>
      <c r="CB181" s="558">
        <f>IFERROR(VLOOKUP($AL181,装备!$B:$Q,11,0),0)</f>
        <v>2</v>
      </c>
      <c r="CC181" s="558" t="str">
        <f>IFERROR(VLOOKUP($AL181,装备!$B:$Q,12,0),0)</f>
        <v>长</v>
      </c>
      <c r="CD181" s="558">
        <f>IFERROR(VLOOKUP($AL181,装备!$B:$Q,13,0),0)</f>
        <v>0</v>
      </c>
      <c r="CE181" s="558">
        <f>IFERROR(VLOOKUP($AL181,装备!$B:$Q,14,0),0)</f>
        <v>0</v>
      </c>
      <c r="CF181" s="558">
        <f>IFERROR(VLOOKUP($AL181,装备!$B:$Q,16,0),0)</f>
        <v>0</v>
      </c>
      <c r="CG181" s="558">
        <f>IFERROR(VLOOKUP($AL181,装备!$B:$Q,5,0),0)</f>
        <v>0</v>
      </c>
      <c r="CH181" s="558">
        <f>IFERROR(VLOOKUP(AM181,装备!$B:$C,2,0),0)</f>
        <v>0</v>
      </c>
      <c r="CI181" s="558">
        <f>IFERROR(VLOOKUP($AM181,装备!$B:$Q,5,0),0)</f>
        <v>0</v>
      </c>
      <c r="CJ181" s="558">
        <f>IFERROR(VLOOKUP($AM181,装备!$B:$Q,6,0),0)</f>
        <v>0</v>
      </c>
      <c r="CK181" s="558">
        <f>IFERROR(VLOOKUP($AM181,装备!$B:$Q,7,0),0)</f>
        <v>0</v>
      </c>
      <c r="CL181" s="558">
        <f>IFERROR(VLOOKUP($AM181,装备!$B:$Q,8,0),0)</f>
        <v>0</v>
      </c>
      <c r="CM181" s="558">
        <f>IFERROR(VLOOKUP($AM181,装备!$B:$Q,9,0),0)</f>
        <v>0</v>
      </c>
      <c r="CN181" s="558">
        <f>IFERROR(VLOOKUP($AM181,装备!$B:$Q,10,0),0)</f>
        <v>0</v>
      </c>
      <c r="CO181" s="558">
        <f>IFERROR(VLOOKUP($AM181,装备!$B:$Q,11,0),0)</f>
        <v>0</v>
      </c>
      <c r="CP181" s="558">
        <f>IFERROR(VLOOKUP($AM181,装备!$B:$Q,12,0),0)</f>
        <v>0</v>
      </c>
      <c r="CQ181" s="558">
        <f>IFERROR(VLOOKUP($AM181,装备!$B:$Q,13,0),0)</f>
        <v>0</v>
      </c>
      <c r="CR181" s="558">
        <f>IFERROR(VLOOKUP($AM181,装备!$B:$Q,14,0),0)</f>
        <v>0</v>
      </c>
      <c r="CS181" s="558">
        <f>IFERROR(VLOOKUP($AM181,装备!$B:$Q,16,0),0)</f>
        <v>0</v>
      </c>
      <c r="CT181" s="558">
        <f>IFERROR(VLOOKUP($AM181,装备!$B:$Q,5,0),0)</f>
        <v>0</v>
      </c>
      <c r="CU181" s="558">
        <f>IFERROR(VLOOKUP(AN181,装备!$B:$C,2,0),0)</f>
        <v>0</v>
      </c>
      <c r="CV181" s="558">
        <f>IFERROR(VLOOKUP($AN181,装备!$B:$Q,5,0),0)</f>
        <v>0</v>
      </c>
      <c r="CW181" s="558">
        <f>IFERROR(VLOOKUP($AN181,装备!$B:$Q,6,0),0)</f>
        <v>0</v>
      </c>
      <c r="CX181" s="558">
        <f>IFERROR(VLOOKUP($AN181,装备!$B:$Q,7,0),0)</f>
        <v>0</v>
      </c>
      <c r="CY181" s="558">
        <f>IFERROR(VLOOKUP($AN181,装备!$B:$Q,8,0),0)</f>
        <v>0</v>
      </c>
      <c r="CZ181" s="558">
        <f>IFERROR(VLOOKUP($AN181,装备!$B:$Q,9,0),0)</f>
        <v>0</v>
      </c>
      <c r="DA181" s="558">
        <f>IFERROR(VLOOKUP($AN181,装备!$B:$Q,10,0),0)</f>
        <v>0</v>
      </c>
      <c r="DB181" s="558">
        <f>IFERROR(VLOOKUP($AN181,装备!$B:$Q,11,0),0)</f>
        <v>0</v>
      </c>
      <c r="DC181" s="558">
        <f>IFERROR(VLOOKUP($AN181,装备!$B:$Q,12,0),0)</f>
        <v>0</v>
      </c>
      <c r="DD181" s="558">
        <f>IFERROR(VLOOKUP($AN181,装备!$B:$Q,13,0),0)</f>
        <v>0</v>
      </c>
      <c r="DE181" s="558">
        <f>IFERROR(VLOOKUP($AN181,装备!$B:$Q,14,0),0)</f>
        <v>0</v>
      </c>
      <c r="DF181" s="558">
        <f>IFERROR(VLOOKUP($AN181,装备!$B:$Q,16,0),0)</f>
        <v>0</v>
      </c>
      <c r="DG181" s="558">
        <f>IFERROR(VLOOKUP($AN181,装备!$B:$Q,5,0),0)</f>
        <v>0</v>
      </c>
      <c r="DH181" s="558">
        <f>IFERROR(VLOOKUP(AO181,装备!$B:$C,2,0),0)</f>
        <v>0</v>
      </c>
      <c r="DI181" s="558">
        <f>IFERROR(VLOOKUP($AO181,装备!$B:$Q,5,0),0)</f>
        <v>0</v>
      </c>
      <c r="DJ181" s="558">
        <f>IFERROR(VLOOKUP($AO181,装备!$B:$Q,6,0),0)</f>
        <v>0</v>
      </c>
      <c r="DK181" s="558">
        <f>IFERROR(VLOOKUP($AO181,装备!$B:$Q,7,0),0)</f>
        <v>0</v>
      </c>
      <c r="DL181" s="558">
        <f>IFERROR(VLOOKUP($AO181,装备!$B:$Q,8,0),0)</f>
        <v>0</v>
      </c>
      <c r="DM181" s="558">
        <f>IFERROR(VLOOKUP($AO181,装备!$B:$Q,9,0),0)</f>
        <v>0</v>
      </c>
      <c r="DN181" s="558">
        <f>IFERROR(VLOOKUP($AO181,装备!$B:$Q,10,0),0)</f>
        <v>0</v>
      </c>
      <c r="DO181" s="558">
        <f>IFERROR(VLOOKUP($AO181,装备!$B:$Q,11,0),0)</f>
        <v>0</v>
      </c>
      <c r="DP181" s="558">
        <f>IFERROR(VLOOKUP($AO181,装备!$B:$Q,12,0),0)</f>
        <v>0</v>
      </c>
      <c r="DQ181" s="558">
        <f>IFERROR(VLOOKUP($AO181,装备!$B:$Q,13,0),0)</f>
        <v>0</v>
      </c>
      <c r="DR181" s="558">
        <f>IFERROR(VLOOKUP($AO181,装备!$B:$Q,14,0),0)</f>
        <v>0</v>
      </c>
      <c r="DS181" s="558">
        <f>IFERROR(VLOOKUP($AO181,装备!$B:$Q,16,0),0)</f>
        <v>0</v>
      </c>
      <c r="DT181" s="558">
        <f>IFERROR(VLOOKUP($AO181,装备!$B:$Q,5,0),0)</f>
        <v>0</v>
      </c>
    </row>
    <row r="182" spans="1:124" ht="40.5">
      <c r="A182" s="560">
        <f>改造舰娘!$A178</f>
        <v>11041312</v>
      </c>
      <c r="B182" s="354" t="s">
        <v>4309</v>
      </c>
      <c r="C182" s="323"/>
      <c r="D182" s="323">
        <f t="shared" si="2"/>
        <v>110</v>
      </c>
      <c r="E182" s="559">
        <f>改造舰娘!$C178</f>
        <v>5</v>
      </c>
      <c r="F182" s="558" t="str">
        <f>改造舰娘!$D178</f>
        <v>大巡</v>
      </c>
      <c r="G182" s="558" t="str">
        <f>改造舰娘!$E178</f>
        <v>大型</v>
      </c>
      <c r="H182" s="558" t="str">
        <f>改造舰娘!$F178</f>
        <v>主力舰</v>
      </c>
      <c r="I182" s="558">
        <f>改造舰娘!$AR178</f>
        <v>4</v>
      </c>
      <c r="J182" s="558" t="str">
        <f>改造舰娘!$G178</f>
        <v>意大利</v>
      </c>
      <c r="K182" s="557">
        <f>改造舰娘!$H178+(BV182+CI182+CV182+DI182)*$C$2</f>
        <v>52</v>
      </c>
      <c r="L182" s="558">
        <f>改造舰娘!$I178</f>
        <v>0</v>
      </c>
      <c r="M182" s="558">
        <f>改造舰娘!$J178</f>
        <v>2</v>
      </c>
      <c r="N182" s="558">
        <f>改造舰娘!$K178</f>
        <v>4</v>
      </c>
      <c r="O182" s="558">
        <f>改造舰娘!$L178+((CE182+CR182+DE182+DR182)*$C$2)</f>
        <v>25</v>
      </c>
      <c r="P182" s="558" t="str">
        <f>IF($C$2=1,(IF(ISERROR(FIND("超长",改造舰娘!$M178&amp;CC182&amp;CP182&amp;DC182&amp;DP182,1)),IF(ISERROR(FIND("长",改造舰娘!$M178&amp;CC182&amp;CP182&amp;DC182&amp;DP182,1)),IF(ISERROR(FIND("中",改造舰娘!$M178&amp;CC182&amp;CP182&amp;DC182&amp;DP182,1)),IF(ISERROR(FIND("短",改造舰娘!$M178&amp;CC182&amp;CP182&amp;DC182&amp;DP182,1)),IF(ISERROR(FIND("无",改造舰娘!$M178&amp;CC182&amp;CP182&amp;DC182&amp;DP182,1)),0,"无"),"短"),"中"),"长"),"超长")),改造舰娘!$M178)</f>
        <v>中</v>
      </c>
      <c r="Q182" s="559">
        <f>改造舰娘!$N178</f>
        <v>29</v>
      </c>
      <c r="R182" s="558">
        <f>(改造舰娘!$P178)+(改造舰娘!$Q178)*$C$3+((BW182+CJ182+CW182+DJ182)*$C$2)</f>
        <v>56</v>
      </c>
      <c r="S182" s="558">
        <f>(改造舰娘!$R178)+(改造舰娘!$S178)*$C$3+((BY182+CL182+CY182+DL182)*$C$2)</f>
        <v>0</v>
      </c>
      <c r="T182" s="558">
        <f>(改造舰娘!$T178)+(改造舰娘!$U178)*$C$3+((BX182+CK182+CX182+DK182)*$C$2)</f>
        <v>66</v>
      </c>
      <c r="U182" s="558">
        <f>(改造舰娘!$V178)+(改造舰娘!$W178)*$C$3+((CG182+CT182+DG182+DT182)*$C$2)</f>
        <v>100</v>
      </c>
      <c r="V182" s="557">
        <f>INT((((改造舰娘!$Y178)-(改造舰娘!$X178))*(((IF(D182=0,C182,D182))-1)/99))+改造舰娘!$X178)+((CB182+CO182+DB182+DO182)*$C$2)</f>
        <v>97</v>
      </c>
      <c r="W182" s="558">
        <f>INT((((改造舰娘!$AA178)-(改造舰娘!$Z178))*(((IF(D182=0,C182,D182))-1)/99))+改造舰娘!$Z178)+((CD182+CQ182+DD182+DQ182)*$C$2)</f>
        <v>77</v>
      </c>
      <c r="X182" s="558">
        <f>INT((((改造舰娘!$AC178)-(改造舰娘!$AB178))*(((IF(D182=0,C182,D182))-1)/99))+改造舰娘!$AB178)+((CA182+CN182+DA182+DN182)*$C$2)</f>
        <v>47</v>
      </c>
      <c r="Y182" s="559">
        <f>INT((((改造舰娘!$AE178)-(改造舰娘!$AD178))*(((IF(D182=0,C182,D182))-1)/99))+改造舰娘!$AD178)+((BZ182+CM182+CZ182+DM182)*$C$2)</f>
        <v>0</v>
      </c>
      <c r="Z182" s="558">
        <f>IF(改造舰娘!$AF178=0,"",改造舰娘!$AF178)</f>
        <v>10</v>
      </c>
      <c r="AA182" s="558">
        <f>IF(改造舰娘!$AG178="","",改造舰娘!$AG178)</f>
        <v>10</v>
      </c>
      <c r="AB182" s="558">
        <f>IF(改造舰娘!$AH178="","",改造舰娘!$AH178)</f>
        <v>10</v>
      </c>
      <c r="AC182" s="558">
        <f>IF(改造舰娘!$AI178="","",改造舰娘!$AI178)</f>
        <v>10</v>
      </c>
      <c r="AD182" s="558">
        <f>IF(改造舰娘!$AJ178="","",改造舰娘!$AJ178)</f>
        <v>40</v>
      </c>
      <c r="AE182" s="557">
        <f>IF(改造舰娘!$AK178="","",改造舰娘!$AK178)</f>
        <v>0</v>
      </c>
      <c r="AF182" s="558" t="str">
        <f>IF(改造舰娘!$AL178="","",改造舰娘!$AL178)</f>
        <v/>
      </c>
      <c r="AG182" s="558" t="str">
        <f>IF(改造舰娘!$AM178="","",改造舰娘!$AM178)</f>
        <v/>
      </c>
      <c r="AH182" s="558" t="str">
        <f>IF(改造舰娘!$AN178="","",改造舰娘!$AN178)</f>
        <v/>
      </c>
      <c r="AI182" s="558" t="str">
        <f>IF(改造舰娘!$AO178="","",改造舰娘!$AO178)</f>
        <v/>
      </c>
      <c r="AJ182" s="558" t="str">
        <f>IF(改造舰娘!$AP178="","",改造舰娘!$AP178)</f>
        <v/>
      </c>
      <c r="AK182" s="559" t="str">
        <f>IF(改造舰娘!$AQ178="","",改造舰娘!$AQ178)</f>
        <v/>
      </c>
      <c r="AL182" s="306" t="str">
        <f>IF(改造舰娘!$AS178="","",改造舰娘!$AS178)</f>
        <v>MK-10导弹发射器</v>
      </c>
      <c r="AM182" s="306" t="str">
        <f>IF(改造舰娘!$AT178="","",改造舰娘!$AT178)</f>
        <v>小猎犬导弹</v>
      </c>
      <c r="AN182" s="306" t="str">
        <f>IF(改造舰娘!$AU178="","",改造舰娘!$AU178)</f>
        <v/>
      </c>
      <c r="AO182" s="306" t="str">
        <f>IF(改造舰娘!$AV178="","",改造舰娘!$AV178)</f>
        <v/>
      </c>
      <c r="AP182" s="307" t="str">
        <f>IF(改造舰娘!$AW178="","",改造舰娘!$AW178)</f>
        <v>北极星威慑(3级)：炮击战阶段自身命中过的目标不再行动（限炮击战阶段）。炮击战阶段有70%概率增加最小30%，最多100%的额外伤害。该舰船无法装备大口径主炮。</v>
      </c>
      <c r="AQ182" s="308" t="str">
        <f>IF(改造舰娘!$AX178="","",改造舰娘!$AX178)</f>
        <v/>
      </c>
      <c r="AR182" s="558">
        <f>IF(改造舰娘!$AY178="","",改造舰娘!$AY178)</f>
        <v>45</v>
      </c>
      <c r="AS182" s="558">
        <f>IF(改造舰娘!$AZ178="","",改造舰娘!$AZ178)</f>
        <v>75</v>
      </c>
      <c r="AT182" s="558">
        <f>IF(改造舰娘!$BA178="","",改造舰娘!$BA178)</f>
        <v>1.3</v>
      </c>
      <c r="AU182" s="558">
        <f>IF(改造舰娘!$BB178="","",改造舰娘!$BB178)</f>
        <v>2.4500000000000002</v>
      </c>
      <c r="AV182" s="557">
        <f>IF((改造舰娘!$BG178+改造舰娘!$BK178*$C$4)=0,"",(改造舰娘!$BG178+改造舰娘!$BK178*$C$4))</f>
        <v>68</v>
      </c>
      <c r="AW182" s="558">
        <f>IF((改造舰娘!$BH178+改造舰娘!$BL178*$C$4)=0,"",(改造舰娘!$BH178+改造舰娘!$BL178*$C$4))</f>
        <v>72</v>
      </c>
      <c r="AX182" s="558">
        <f>IF((改造舰娘!$BI178+改造舰娘!$BM178*$C$4)=0,"",(改造舰娘!$BI178+改造舰娘!$BM178*$C$4))</f>
        <v>60</v>
      </c>
      <c r="AY182" s="559">
        <f>IF((改造舰娘!$BJ178+改造舰娘!$BN178*$C$4)=0,"",(改造舰娘!$BJ178+改造舰娘!$BN178*$C$4))</f>
        <v>34</v>
      </c>
      <c r="AZ182" s="562">
        <f>IF(改造舰娘!BC178="","",改造舰娘!BC178)</f>
        <v>31</v>
      </c>
      <c r="BA182" s="562">
        <f>IF(改造舰娘!BD178="","",改造舰娘!BD178)</f>
        <v>0</v>
      </c>
      <c r="BB182" s="562">
        <f>IF(改造舰娘!BE178="","",改造舰娘!BE178)</f>
        <v>41</v>
      </c>
      <c r="BC182" s="559">
        <f>IF(改造舰娘!BF178="","",改造舰娘!BF178)</f>
        <v>69</v>
      </c>
      <c r="BD182" s="67" t="s">
        <v>2465</v>
      </c>
      <c r="BE182" s="560" t="b">
        <f>IF(改造舰娘!$BP178="","")</f>
        <v>0</v>
      </c>
      <c r="BF182" s="306" t="b">
        <f>IF(改造舰娘!$BQ178="","")</f>
        <v>0</v>
      </c>
      <c r="BG182" s="329" t="str">
        <f>IF(改造舰娘!$BR178="","")</f>
        <v/>
      </c>
      <c r="BH182" s="561" t="str">
        <f>IF(改造舰娘!$BS178="","")</f>
        <v/>
      </c>
      <c r="BU182" s="558">
        <f>IFERROR(VLOOKUP(AL182,装备!$B:$C,2,0),0)</f>
        <v>5</v>
      </c>
      <c r="BV182" s="558">
        <f>IFERROR(VLOOKUP($AL182,装备!$B:$Q,5,0),0)</f>
        <v>0</v>
      </c>
      <c r="BW182" s="558">
        <f>IFERROR(VLOOKUP($AL182,装备!$B:$Q,6,0),0)</f>
        <v>0</v>
      </c>
      <c r="BX182" s="558">
        <f>IFERROR(VLOOKUP($AL182,装备!$B:$Q,7,0),0)</f>
        <v>0</v>
      </c>
      <c r="BY182" s="558">
        <f>IFERROR(VLOOKUP($AL182,装备!$B:$Q,8,0),0)</f>
        <v>0</v>
      </c>
      <c r="BZ182" s="558">
        <f>IFERROR(VLOOKUP($AL182,装备!$B:$Q,9,0),0)</f>
        <v>0</v>
      </c>
      <c r="CA182" s="558">
        <f>IFERROR(VLOOKUP($AL182,装备!$B:$Q,10,0),0)</f>
        <v>0</v>
      </c>
      <c r="CB182" s="558">
        <f>IFERROR(VLOOKUP($AL182,装备!$B:$Q,11,0),0)</f>
        <v>3</v>
      </c>
      <c r="CC182" s="558" t="str">
        <f>IFERROR(VLOOKUP($AL182,装备!$B:$Q,12,0),0)</f>
        <v>无</v>
      </c>
      <c r="CD182" s="558">
        <f>IFERROR(VLOOKUP($AL182,装备!$B:$Q,13,0),0)</f>
        <v>0</v>
      </c>
      <c r="CE182" s="558">
        <f>IFERROR(VLOOKUP($AL182,装备!$B:$Q,14,0),0)</f>
        <v>0</v>
      </c>
      <c r="CF182" s="558">
        <f>IFERROR(VLOOKUP($AL182,装备!$B:$Q,16,0),0)</f>
        <v>0</v>
      </c>
      <c r="CG182" s="558">
        <f>IFERROR(VLOOKUP($AL182,装备!$B:$Q,5,0),0)</f>
        <v>0</v>
      </c>
      <c r="CH182" s="558">
        <f>IFERROR(VLOOKUP(AM182,装备!$B:$C,2,0),0)</f>
        <v>5</v>
      </c>
      <c r="CI182" s="558">
        <f>IFERROR(VLOOKUP($AM182,装备!$B:$Q,5,0),0)</f>
        <v>0</v>
      </c>
      <c r="CJ182" s="558">
        <f>IFERROR(VLOOKUP($AM182,装备!$B:$Q,6,0),0)</f>
        <v>15</v>
      </c>
      <c r="CK182" s="558">
        <f>IFERROR(VLOOKUP($AM182,装备!$B:$Q,7,0),0)</f>
        <v>0</v>
      </c>
      <c r="CL182" s="558">
        <f>IFERROR(VLOOKUP($AM182,装备!$B:$Q,8,0),0)</f>
        <v>0</v>
      </c>
      <c r="CM182" s="558">
        <f>IFERROR(VLOOKUP($AM182,装备!$B:$Q,9,0),0)</f>
        <v>0</v>
      </c>
      <c r="CN182" s="558">
        <f>IFERROR(VLOOKUP($AM182,装备!$B:$Q,10,0),0)</f>
        <v>0</v>
      </c>
      <c r="CO182" s="558">
        <f>IFERROR(VLOOKUP($AM182,装备!$B:$Q,11,0),0)</f>
        <v>0</v>
      </c>
      <c r="CP182" s="558" t="str">
        <f>IFERROR(VLOOKUP($AM182,装备!$B:$Q,12,0),0)</f>
        <v>无</v>
      </c>
      <c r="CQ182" s="558">
        <f>IFERROR(VLOOKUP($AM182,装备!$B:$Q,13,0),0)</f>
        <v>0</v>
      </c>
      <c r="CR182" s="558">
        <f>IFERROR(VLOOKUP($AM182,装备!$B:$Q,14,0),0)</f>
        <v>0</v>
      </c>
      <c r="CS182" s="558">
        <f>IFERROR(VLOOKUP($AM182,装备!$B:$Q,16,0),0)</f>
        <v>17</v>
      </c>
      <c r="CT182" s="558">
        <f>IFERROR(VLOOKUP($AM182,装备!$B:$Q,5,0),0)</f>
        <v>0</v>
      </c>
      <c r="CU182" s="558">
        <f>IFERROR(VLOOKUP(AN182,装备!$B:$C,2,0),0)</f>
        <v>0</v>
      </c>
      <c r="CV182" s="558">
        <f>IFERROR(VLOOKUP($AN182,装备!$B:$Q,5,0),0)</f>
        <v>0</v>
      </c>
      <c r="CW182" s="558">
        <f>IFERROR(VLOOKUP($AN182,装备!$B:$Q,6,0),0)</f>
        <v>0</v>
      </c>
      <c r="CX182" s="558">
        <f>IFERROR(VLOOKUP($AN182,装备!$B:$Q,7,0),0)</f>
        <v>0</v>
      </c>
      <c r="CY182" s="558">
        <f>IFERROR(VLOOKUP($AN182,装备!$B:$Q,8,0),0)</f>
        <v>0</v>
      </c>
      <c r="CZ182" s="558">
        <f>IFERROR(VLOOKUP($AN182,装备!$B:$Q,9,0),0)</f>
        <v>0</v>
      </c>
      <c r="DA182" s="558">
        <f>IFERROR(VLOOKUP($AN182,装备!$B:$Q,10,0),0)</f>
        <v>0</v>
      </c>
      <c r="DB182" s="558">
        <f>IFERROR(VLOOKUP($AN182,装备!$B:$Q,11,0),0)</f>
        <v>0</v>
      </c>
      <c r="DC182" s="558">
        <f>IFERROR(VLOOKUP($AN182,装备!$B:$Q,12,0),0)</f>
        <v>0</v>
      </c>
      <c r="DD182" s="558">
        <f>IFERROR(VLOOKUP($AN182,装备!$B:$Q,13,0),0)</f>
        <v>0</v>
      </c>
      <c r="DE182" s="558">
        <f>IFERROR(VLOOKUP($AN182,装备!$B:$Q,14,0),0)</f>
        <v>0</v>
      </c>
      <c r="DF182" s="558">
        <f>IFERROR(VLOOKUP($AN182,装备!$B:$Q,16,0),0)</f>
        <v>0</v>
      </c>
      <c r="DG182" s="558">
        <f>IFERROR(VLOOKUP($AN182,装备!$B:$Q,5,0),0)</f>
        <v>0</v>
      </c>
      <c r="DH182" s="558">
        <f>IFERROR(VLOOKUP(AO182,装备!$B:$C,2,0),0)</f>
        <v>0</v>
      </c>
      <c r="DI182" s="558">
        <f>IFERROR(VLOOKUP($AO182,装备!$B:$Q,5,0),0)</f>
        <v>0</v>
      </c>
      <c r="DJ182" s="558">
        <f>IFERROR(VLOOKUP($AO182,装备!$B:$Q,6,0),0)</f>
        <v>0</v>
      </c>
      <c r="DK182" s="558">
        <f>IFERROR(VLOOKUP($AO182,装备!$B:$Q,7,0),0)</f>
        <v>0</v>
      </c>
      <c r="DL182" s="558">
        <f>IFERROR(VLOOKUP($AO182,装备!$B:$Q,8,0),0)</f>
        <v>0</v>
      </c>
      <c r="DM182" s="558">
        <f>IFERROR(VLOOKUP($AO182,装备!$B:$Q,9,0),0)</f>
        <v>0</v>
      </c>
      <c r="DN182" s="558">
        <f>IFERROR(VLOOKUP($AO182,装备!$B:$Q,10,0),0)</f>
        <v>0</v>
      </c>
      <c r="DO182" s="558">
        <f>IFERROR(VLOOKUP($AO182,装备!$B:$Q,11,0),0)</f>
        <v>0</v>
      </c>
      <c r="DP182" s="558">
        <f>IFERROR(VLOOKUP($AO182,装备!$B:$Q,12,0),0)</f>
        <v>0</v>
      </c>
      <c r="DQ182" s="558">
        <f>IFERROR(VLOOKUP($AO182,装备!$B:$Q,13,0),0)</f>
        <v>0</v>
      </c>
      <c r="DR182" s="558">
        <f>IFERROR(VLOOKUP($AO182,装备!$B:$Q,14,0),0)</f>
        <v>0</v>
      </c>
      <c r="DS182" s="558">
        <f>IFERROR(VLOOKUP($AO182,装备!$B:$Q,16,0),0)</f>
        <v>0</v>
      </c>
      <c r="DT182" s="558">
        <f>IFERROR(VLOOKUP($AO182,装备!$B:$Q,5,0),0)</f>
        <v>0</v>
      </c>
    </row>
    <row r="183" spans="1:124" ht="40.5">
      <c r="A183" s="560">
        <f>改造舰娘!$A179</f>
        <v>11045612</v>
      </c>
      <c r="B183" s="354" t="s">
        <v>5981</v>
      </c>
      <c r="C183" s="323"/>
      <c r="D183" s="323">
        <f t="shared" si="2"/>
        <v>110</v>
      </c>
      <c r="E183" s="559">
        <f>改造舰娘!$C179</f>
        <v>5</v>
      </c>
      <c r="F183" s="558" t="str">
        <f>改造舰娘!$D179</f>
        <v>轻巡</v>
      </c>
      <c r="G183" s="558" t="str">
        <f>改造舰娘!$E179</f>
        <v>中型</v>
      </c>
      <c r="H183" s="558" t="str">
        <f>改造舰娘!$F179</f>
        <v>护卫舰</v>
      </c>
      <c r="I183" s="558">
        <f>改造舰娘!$AR179</f>
        <v>4</v>
      </c>
      <c r="J183" s="558" t="str">
        <f>改造舰娘!$G179</f>
        <v>苏联</v>
      </c>
      <c r="K183" s="557">
        <f>改造舰娘!$H179+(BV183+CI183+CV183+DI183)*$C$2</f>
        <v>64</v>
      </c>
      <c r="L183" s="558">
        <f>改造舰娘!$I179</f>
        <v>0</v>
      </c>
      <c r="M183" s="558">
        <f>改造舰娘!$J179</f>
        <v>2</v>
      </c>
      <c r="N183" s="558">
        <f>改造舰娘!$K179</f>
        <v>2</v>
      </c>
      <c r="O183" s="558">
        <f>改造舰娘!$L179+((CE183+CR183+DE183+DR183)*$C$2)</f>
        <v>19</v>
      </c>
      <c r="P183" s="558" t="str">
        <f>IF($C$2=1,(IF(ISERROR(FIND("超长",改造舰娘!$M179&amp;CC183&amp;CP183&amp;DC183&amp;DP183,1)),IF(ISERROR(FIND("长",改造舰娘!$M179&amp;CC183&amp;CP183&amp;DC183&amp;DP183,1)),IF(ISERROR(FIND("中",改造舰娘!$M179&amp;CC183&amp;CP183&amp;DC183&amp;DP183,1)),IF(ISERROR(FIND("短",改造舰娘!$M179&amp;CC183&amp;CP183&amp;DC183&amp;DP183,1)),IF(ISERROR(FIND("无",改造舰娘!$M179&amp;CC183&amp;CP183&amp;DC183&amp;DP183,1)),0,"无"),"短"),"中"),"长"),"超长")),改造舰娘!$M179)</f>
        <v>中</v>
      </c>
      <c r="Q183" s="559">
        <f>改造舰娘!$N179</f>
        <v>32.6</v>
      </c>
      <c r="R183" s="558">
        <f>(改造舰娘!$P179)+(改造舰娘!$Q179)*$C$3+((BW183+CJ183+CW183+DJ183)*$C$2)</f>
        <v>76</v>
      </c>
      <c r="S183" s="558">
        <f>(改造舰娘!$R179)+(改造舰娘!$S179)*$C$3+((BY183+CL183+CY183+DL183)*$C$2)</f>
        <v>0</v>
      </c>
      <c r="T183" s="558">
        <f>(改造舰娘!$T179)+(改造舰娘!$U179)*$C$3+((BX183+CK183+CX183+DK183)*$C$2)</f>
        <v>67</v>
      </c>
      <c r="U183" s="558">
        <f>(改造舰娘!$V179)+(改造舰娘!$W179)*$C$3+((CG183+CT183+DG183+DT183)*$C$2)</f>
        <v>100</v>
      </c>
      <c r="V183" s="557">
        <f>INT((((改造舰娘!$Y179)-(改造舰娘!$X179))*(((IF(D183=0,C183,D183))-1)/99))+改造舰娘!$X179)+((CB183+CO183+DB183+DO183)*$C$2)</f>
        <v>97</v>
      </c>
      <c r="W183" s="558">
        <f>INT((((改造舰娘!$AA179)-(改造舰娘!$Z179))*(((IF(D183=0,C183,D183))-1)/99))+改造舰娘!$Z179)+((CD183+CQ183+DD183+DQ183)*$C$2)</f>
        <v>83</v>
      </c>
      <c r="X183" s="558">
        <f>INT((((改造舰娘!$AC179)-(改造舰娘!$AB179))*(((IF(D183=0,C183,D183))-1)/99))+改造舰娘!$AB179)+((CA183+CN183+DA183+DN183)*$C$2)</f>
        <v>59</v>
      </c>
      <c r="Y183" s="559">
        <f>INT((((改造舰娘!$AE179)-(改造舰娘!$AD179))*(((IF(D183=0,C183,D183))-1)/99))+改造舰娘!$AD179)+((BZ183+CM183+CZ183+DM183)*$C$2)</f>
        <v>79</v>
      </c>
      <c r="Z183" s="558" t="str">
        <f>IF(改造舰娘!$AF179=0,"",改造舰娘!$AF179)</f>
        <v/>
      </c>
      <c r="AA183" s="558" t="str">
        <f>IF(改造舰娘!$AG179="","",改造舰娘!$AG179)</f>
        <v/>
      </c>
      <c r="AB183" s="558" t="str">
        <f>IF(改造舰娘!$AH179="","",改造舰娘!$AH179)</f>
        <v/>
      </c>
      <c r="AC183" s="558" t="str">
        <f>IF(改造舰娘!$AI179="","",改造舰娘!$AI179)</f>
        <v/>
      </c>
      <c r="AD183" s="558">
        <f>IF(改造舰娘!$AJ179="","",改造舰娘!$AJ179)</f>
        <v>0</v>
      </c>
      <c r="AE183" s="557">
        <f>IF(改造舰娘!$AK179="","",改造舰娘!$AK179)</f>
        <v>0</v>
      </c>
      <c r="AF183" s="558" t="str">
        <f>IF(改造舰娘!$AL179="","",改造舰娘!$AL179)</f>
        <v/>
      </c>
      <c r="AG183" s="558" t="str">
        <f>IF(改造舰娘!$AM179="","",改造舰娘!$AM179)</f>
        <v/>
      </c>
      <c r="AH183" s="558" t="str">
        <f>IF(改造舰娘!$AN179="","",改造舰娘!$AN179)</f>
        <v/>
      </c>
      <c r="AI183" s="558" t="str">
        <f>IF(改造舰娘!$AO179="","",改造舰娘!$AO179)</f>
        <v/>
      </c>
      <c r="AJ183" s="558" t="str">
        <f>IF(改造舰娘!$AP179="","",改造舰娘!$AP179)</f>
        <v/>
      </c>
      <c r="AK183" s="559" t="str">
        <f>IF(改造舰娘!$AQ179="","",改造舰娘!$AQ179)</f>
        <v/>
      </c>
      <c r="AL183" s="306" t="str">
        <f>IF(改造舰娘!$AS179="","",改造舰娘!$AS179)</f>
        <v>S国СМ-5-1双联100毫米高炮</v>
      </c>
      <c r="AM183" s="306" t="str">
        <f>IF(改造舰娘!$AT179="","",改造舰娘!$AT179)</f>
        <v>S国СМ-20-ЗИФ四联45毫米高炮</v>
      </c>
      <c r="AN183" s="306" t="str">
        <f>IF(改造舰娘!$AU179="","",改造舰娘!$AU179)</f>
        <v>S国三联Б-38型152毫米炮</v>
      </c>
      <c r="AO183" s="306" t="str">
        <f>IF(改造舰娘!$AV179="","",改造舰娘!$AV179)</f>
        <v/>
      </c>
      <c r="AP183" s="307" t="str">
        <f>IF(改造舰娘!$AW179="","",改造舰娘!$AW179)</f>
        <v>坚持奋战(3级)：降低自身2点闪避值，增加自身15点火力值；战斗中自身被命中过一次之后增加自身20%暴击率、20点火力值，20点装甲值（限昼战阶段）。</v>
      </c>
      <c r="AQ183" s="308" t="str">
        <f>IF(改造舰娘!$AX179="","",改造舰娘!$AX179)</f>
        <v/>
      </c>
      <c r="AR183" s="558">
        <f>IF(改造舰娘!$AY179="","",改造舰娘!$AY179)</f>
        <v>45</v>
      </c>
      <c r="AS183" s="558">
        <f>IF(改造舰娘!$AZ179="","",改造舰娘!$AZ179)</f>
        <v>80</v>
      </c>
      <c r="AT183" s="558">
        <f>IF(改造舰娘!$BA179="","",改造舰娘!$BA179)</f>
        <v>1.5</v>
      </c>
      <c r="AU183" s="558">
        <f>IF(改造舰娘!$BB179="","",改造舰娘!$BB179)</f>
        <v>2.8</v>
      </c>
      <c r="AV183" s="557">
        <f>IF((改造舰娘!$BG179+改造舰娘!$BK179*$C$4)=0,"",(改造舰娘!$BG179+改造舰娘!$BK179*$C$4))</f>
        <v>10</v>
      </c>
      <c r="AW183" s="558">
        <f>IF((改造舰娘!$BH179+改造舰娘!$BL179*$C$4)=0,"",(改造舰娘!$BH179+改造舰娘!$BL179*$C$4))</f>
        <v>23</v>
      </c>
      <c r="AX183" s="558">
        <f>IF((改造舰娘!$BI179+改造舰娘!$BM179*$C$4)=0,"",(改造舰娘!$BI179+改造舰娘!$BM179*$C$4))</f>
        <v>21</v>
      </c>
      <c r="AY183" s="559" t="str">
        <f>IF((改造舰娘!$BJ179+改造舰娘!$BN179*$C$4)=0,"",(改造舰娘!$BJ179+改造舰娘!$BN179*$C$4))</f>
        <v/>
      </c>
      <c r="AZ183" s="562">
        <f>IF(改造舰娘!BC179="","",改造舰娘!BC179)</f>
        <v>21</v>
      </c>
      <c r="BA183" s="562">
        <f>IF(改造舰娘!BD179="","",改造舰娘!BD179)</f>
        <v>0</v>
      </c>
      <c r="BB183" s="562">
        <f>IF(改造舰娘!BE179="","",改造舰娘!BE179)</f>
        <v>21</v>
      </c>
      <c r="BC183" s="559">
        <f>IF(改造舰娘!BF179="","",改造舰娘!BF179)</f>
        <v>69</v>
      </c>
      <c r="BD183" s="67" t="s">
        <v>2465</v>
      </c>
      <c r="BE183" s="560" t="b">
        <f>IF(改造舰娘!$BP179="","")</f>
        <v>0</v>
      </c>
      <c r="BF183" s="306" t="b">
        <f>IF(改造舰娘!$BQ179="","")</f>
        <v>0</v>
      </c>
      <c r="BG183" s="329" t="str">
        <f>IF(改造舰娘!$BR179="","")</f>
        <v/>
      </c>
      <c r="BH183" s="561" t="str">
        <f>IF(改造舰娘!$BS179="","")</f>
        <v/>
      </c>
      <c r="BU183" s="558">
        <f>IFERROR(VLOOKUP(AL183,装备!$B:$C,2,0),0)</f>
        <v>4</v>
      </c>
      <c r="BV183" s="558">
        <f>IFERROR(VLOOKUP($AL183,装备!$B:$Q,5,0),0)</f>
        <v>0</v>
      </c>
      <c r="BW183" s="558">
        <f>IFERROR(VLOOKUP($AL183,装备!$B:$Q,6,0),0)</f>
        <v>2</v>
      </c>
      <c r="BX183" s="558">
        <f>IFERROR(VLOOKUP($AL183,装备!$B:$Q,7,0),0)</f>
        <v>0</v>
      </c>
      <c r="BY183" s="558">
        <f>IFERROR(VLOOKUP($AL183,装备!$B:$Q,8,0),0)</f>
        <v>0</v>
      </c>
      <c r="BZ183" s="558">
        <f>IFERROR(VLOOKUP($AL183,装备!$B:$Q,9,0),0)</f>
        <v>0</v>
      </c>
      <c r="CA183" s="558">
        <f>IFERROR(VLOOKUP($AL183,装备!$B:$Q,10,0),0)</f>
        <v>0</v>
      </c>
      <c r="CB183" s="558">
        <f>IFERROR(VLOOKUP($AL183,装备!$B:$Q,11,0),0)</f>
        <v>2</v>
      </c>
      <c r="CC183" s="558" t="str">
        <f>IFERROR(VLOOKUP($AL183,装备!$B:$Q,12,0),0)</f>
        <v>短</v>
      </c>
      <c r="CD183" s="558">
        <f>IFERROR(VLOOKUP($AL183,装备!$B:$Q,13,0),0)</f>
        <v>0</v>
      </c>
      <c r="CE183" s="558">
        <f>IFERROR(VLOOKUP($AL183,装备!$B:$Q,14,0),0)</f>
        <v>0</v>
      </c>
      <c r="CF183" s="558">
        <f>IFERROR(VLOOKUP($AL183,装备!$B:$Q,16,0),0)</f>
        <v>7</v>
      </c>
      <c r="CG183" s="558">
        <f>IFERROR(VLOOKUP($AL183,装备!$B:$Q,5,0),0)</f>
        <v>0</v>
      </c>
      <c r="CH183" s="558">
        <f>IFERROR(VLOOKUP(AM183,装备!$B:$C,2,0),0)</f>
        <v>6</v>
      </c>
      <c r="CI183" s="558">
        <f>IFERROR(VLOOKUP($AM183,装备!$B:$Q,5,0),0)</f>
        <v>0</v>
      </c>
      <c r="CJ183" s="558">
        <f>IFERROR(VLOOKUP($AM183,装备!$B:$Q,6,0),0)</f>
        <v>2</v>
      </c>
      <c r="CK183" s="558">
        <f>IFERROR(VLOOKUP($AM183,装备!$B:$Q,7,0),0)</f>
        <v>0</v>
      </c>
      <c r="CL183" s="558">
        <f>IFERROR(VLOOKUP($AM183,装备!$B:$Q,8,0),0)</f>
        <v>0</v>
      </c>
      <c r="CM183" s="558">
        <f>IFERROR(VLOOKUP($AM183,装备!$B:$Q,9,0),0)</f>
        <v>0</v>
      </c>
      <c r="CN183" s="558">
        <f>IFERROR(VLOOKUP($AM183,装备!$B:$Q,10,0),0)</f>
        <v>0</v>
      </c>
      <c r="CO183" s="558">
        <f>IFERROR(VLOOKUP($AM183,装备!$B:$Q,11,0),0)</f>
        <v>0</v>
      </c>
      <c r="CP183" s="558" t="str">
        <f>IFERROR(VLOOKUP($AM183,装备!$B:$Q,12,0),0)</f>
        <v>短</v>
      </c>
      <c r="CQ183" s="558">
        <f>IFERROR(VLOOKUP($AM183,装备!$B:$Q,13,0),0)</f>
        <v>1</v>
      </c>
      <c r="CR183" s="558">
        <f>IFERROR(VLOOKUP($AM183,装备!$B:$Q,14,0),0)</f>
        <v>0</v>
      </c>
      <c r="CS183" s="558">
        <f>IFERROR(VLOOKUP($AM183,装备!$B:$Q,16,0),0)</f>
        <v>10</v>
      </c>
      <c r="CT183" s="558">
        <f>IFERROR(VLOOKUP($AM183,装备!$B:$Q,5,0),0)</f>
        <v>0</v>
      </c>
      <c r="CU183" s="558">
        <f>IFERROR(VLOOKUP(AN183,装备!$B:$C,2,0),0)</f>
        <v>3</v>
      </c>
      <c r="CV183" s="558">
        <f>IFERROR(VLOOKUP($AN183,装备!$B:$Q,5,0),0)</f>
        <v>0</v>
      </c>
      <c r="CW183" s="558">
        <f>IFERROR(VLOOKUP($AN183,装备!$B:$Q,6,0),0)</f>
        <v>6</v>
      </c>
      <c r="CX183" s="558">
        <f>IFERROR(VLOOKUP($AN183,装备!$B:$Q,7,0),0)</f>
        <v>0</v>
      </c>
      <c r="CY183" s="558">
        <f>IFERROR(VLOOKUP($AN183,装备!$B:$Q,8,0),0)</f>
        <v>0</v>
      </c>
      <c r="CZ183" s="558">
        <f>IFERROR(VLOOKUP($AN183,装备!$B:$Q,9,0),0)</f>
        <v>0</v>
      </c>
      <c r="DA183" s="558">
        <f>IFERROR(VLOOKUP($AN183,装备!$B:$Q,10,0),0)</f>
        <v>0</v>
      </c>
      <c r="DB183" s="558">
        <f>IFERROR(VLOOKUP($AN183,装备!$B:$Q,11,0),0)</f>
        <v>2</v>
      </c>
      <c r="DC183" s="558" t="str">
        <f>IFERROR(VLOOKUP($AN183,装备!$B:$Q,12,0),0)</f>
        <v>中</v>
      </c>
      <c r="DD183" s="558">
        <f>IFERROR(VLOOKUP($AN183,装备!$B:$Q,13,0),0)</f>
        <v>0</v>
      </c>
      <c r="DE183" s="558">
        <f>IFERROR(VLOOKUP($AN183,装备!$B:$Q,14,0),0)</f>
        <v>0</v>
      </c>
      <c r="DF183" s="558">
        <f>IFERROR(VLOOKUP($AN183,装备!$B:$Q,16,0),0)</f>
        <v>0</v>
      </c>
      <c r="DG183" s="558">
        <f>IFERROR(VLOOKUP($AN183,装备!$B:$Q,5,0),0)</f>
        <v>0</v>
      </c>
      <c r="DH183" s="558">
        <f>IFERROR(VLOOKUP(AO183,装备!$B:$C,2,0),0)</f>
        <v>0</v>
      </c>
      <c r="DI183" s="558">
        <f>IFERROR(VLOOKUP($AO183,装备!$B:$Q,5,0),0)</f>
        <v>0</v>
      </c>
      <c r="DJ183" s="558">
        <f>IFERROR(VLOOKUP($AO183,装备!$B:$Q,6,0),0)</f>
        <v>0</v>
      </c>
      <c r="DK183" s="558">
        <f>IFERROR(VLOOKUP($AO183,装备!$B:$Q,7,0),0)</f>
        <v>0</v>
      </c>
      <c r="DL183" s="558">
        <f>IFERROR(VLOOKUP($AO183,装备!$B:$Q,8,0),0)</f>
        <v>0</v>
      </c>
      <c r="DM183" s="558">
        <f>IFERROR(VLOOKUP($AO183,装备!$B:$Q,9,0),0)</f>
        <v>0</v>
      </c>
      <c r="DN183" s="558">
        <f>IFERROR(VLOOKUP($AO183,装备!$B:$Q,10,0),0)</f>
        <v>0</v>
      </c>
      <c r="DO183" s="558">
        <f>IFERROR(VLOOKUP($AO183,装备!$B:$Q,11,0),0)</f>
        <v>0</v>
      </c>
      <c r="DP183" s="558">
        <f>IFERROR(VLOOKUP($AO183,装备!$B:$Q,12,0),0)</f>
        <v>0</v>
      </c>
      <c r="DQ183" s="558">
        <f>IFERROR(VLOOKUP($AO183,装备!$B:$Q,13,0),0)</f>
        <v>0</v>
      </c>
      <c r="DR183" s="558">
        <f>IFERROR(VLOOKUP($AO183,装备!$B:$Q,14,0),0)</f>
        <v>0</v>
      </c>
      <c r="DS183" s="558">
        <f>IFERROR(VLOOKUP($AO183,装备!$B:$Q,16,0),0)</f>
        <v>0</v>
      </c>
      <c r="DT183" s="558">
        <f>IFERROR(VLOOKUP($AO183,装备!$B:$Q,5,0),0)</f>
        <v>0</v>
      </c>
    </row>
    <row r="184" spans="1:124">
      <c r="B184" s="322"/>
      <c r="C184" s="323"/>
      <c r="D184" s="323"/>
    </row>
    <row r="185" spans="1:124">
      <c r="B185" s="322"/>
      <c r="C185" s="323"/>
      <c r="D185" s="323"/>
    </row>
    <row r="186" spans="1:124">
      <c r="B186" s="322"/>
      <c r="C186" s="323"/>
      <c r="D186" s="323"/>
    </row>
    <row r="187" spans="1:124">
      <c r="B187" s="322"/>
      <c r="C187" s="323"/>
      <c r="D187" s="323"/>
    </row>
    <row r="188" spans="1:124">
      <c r="B188" s="322"/>
      <c r="C188" s="323"/>
      <c r="D188" s="323"/>
    </row>
    <row r="189" spans="1:124">
      <c r="B189" s="322"/>
      <c r="C189" s="323"/>
      <c r="D189" s="323"/>
    </row>
    <row r="190" spans="1:124">
      <c r="B190" s="322"/>
      <c r="C190" s="323"/>
      <c r="D190" s="323"/>
    </row>
    <row r="191" spans="1:124">
      <c r="B191" s="322"/>
      <c r="C191" s="323"/>
      <c r="D191" s="323"/>
    </row>
    <row r="192" spans="1:124">
      <c r="B192" s="322"/>
      <c r="C192" s="323"/>
      <c r="D192" s="323"/>
    </row>
    <row r="193" spans="2:4">
      <c r="B193" s="322"/>
      <c r="C193" s="323"/>
      <c r="D193" s="323"/>
    </row>
    <row r="194" spans="2:4">
      <c r="B194" s="322"/>
      <c r="C194" s="323"/>
      <c r="D194" s="323"/>
    </row>
    <row r="195" spans="2:4">
      <c r="B195" s="322"/>
      <c r="C195" s="323"/>
      <c r="D195" s="323"/>
    </row>
    <row r="196" spans="2:4">
      <c r="B196" s="322"/>
      <c r="C196" s="323"/>
      <c r="D196" s="323"/>
    </row>
    <row r="197" spans="2:4">
      <c r="B197" s="322"/>
      <c r="C197" s="323"/>
      <c r="D197" s="323"/>
    </row>
    <row r="198" spans="2:4">
      <c r="B198" s="322"/>
      <c r="C198" s="323"/>
      <c r="D198" s="323"/>
    </row>
    <row r="199" spans="2:4">
      <c r="B199" s="322"/>
      <c r="C199" s="323"/>
      <c r="D199" s="323"/>
    </row>
    <row r="200" spans="2:4">
      <c r="B200" s="322"/>
      <c r="C200" s="323"/>
      <c r="D200" s="323"/>
    </row>
    <row r="201" spans="2:4">
      <c r="B201" s="322"/>
      <c r="C201" s="323"/>
      <c r="D201" s="323"/>
    </row>
    <row r="202" spans="2:4">
      <c r="B202" s="322"/>
      <c r="C202" s="323"/>
      <c r="D202" s="323"/>
    </row>
    <row r="203" spans="2:4">
      <c r="B203" s="322"/>
      <c r="C203" s="323"/>
      <c r="D203" s="323"/>
    </row>
    <row r="204" spans="2:4">
      <c r="B204" s="322"/>
      <c r="C204" s="323"/>
      <c r="D204" s="323"/>
    </row>
    <row r="205" spans="2:4">
      <c r="B205" s="322"/>
      <c r="C205" s="323"/>
      <c r="D205" s="323"/>
    </row>
    <row r="206" spans="2:4">
      <c r="B206" s="322"/>
      <c r="C206" s="323"/>
      <c r="D206" s="323"/>
    </row>
    <row r="207" spans="2:4">
      <c r="B207" s="322"/>
      <c r="C207" s="323"/>
      <c r="D207" s="323"/>
    </row>
    <row r="208" spans="2:4">
      <c r="B208" s="322"/>
      <c r="C208" s="323"/>
      <c r="D208" s="323"/>
    </row>
    <row r="209" spans="2:4">
      <c r="B209" s="322"/>
      <c r="C209" s="323"/>
      <c r="D209" s="323"/>
    </row>
    <row r="210" spans="2:4">
      <c r="B210" s="322"/>
      <c r="C210" s="323"/>
      <c r="D210" s="323"/>
    </row>
    <row r="211" spans="2:4">
      <c r="B211" s="322"/>
      <c r="C211" s="323"/>
      <c r="D211" s="323"/>
    </row>
    <row r="212" spans="2:4">
      <c r="B212" s="322"/>
      <c r="C212" s="323"/>
      <c r="D212" s="323"/>
    </row>
    <row r="213" spans="2:4">
      <c r="B213" s="322"/>
      <c r="C213" s="323"/>
      <c r="D213" s="323"/>
    </row>
    <row r="214" spans="2:4">
      <c r="B214" s="322"/>
      <c r="C214" s="323"/>
      <c r="D214" s="323"/>
    </row>
    <row r="215" spans="2:4">
      <c r="B215" s="322"/>
      <c r="C215" s="323"/>
      <c r="D215" s="323"/>
    </row>
    <row r="216" spans="2:4">
      <c r="B216" s="322"/>
      <c r="C216" s="323"/>
      <c r="D216" s="323"/>
    </row>
    <row r="217" spans="2:4">
      <c r="B217" s="322"/>
      <c r="C217" s="323"/>
      <c r="D217" s="323"/>
    </row>
    <row r="218" spans="2:4">
      <c r="B218" s="322"/>
      <c r="C218" s="323"/>
      <c r="D218" s="323"/>
    </row>
    <row r="219" spans="2:4">
      <c r="B219" s="322"/>
      <c r="C219" s="323"/>
      <c r="D219" s="323"/>
    </row>
    <row r="220" spans="2:4">
      <c r="B220" s="322"/>
      <c r="C220" s="323"/>
      <c r="D220" s="323"/>
    </row>
    <row r="221" spans="2:4">
      <c r="B221" s="322"/>
      <c r="C221" s="323"/>
      <c r="D221" s="323"/>
    </row>
    <row r="222" spans="2:4">
      <c r="B222" s="322"/>
      <c r="C222" s="323"/>
      <c r="D222" s="323"/>
    </row>
    <row r="223" spans="2:4">
      <c r="B223" s="322"/>
      <c r="C223" s="323"/>
      <c r="D223" s="323"/>
    </row>
    <row r="224" spans="2:4">
      <c r="B224" s="322"/>
      <c r="C224" s="323"/>
      <c r="D224" s="323"/>
    </row>
    <row r="225" spans="2:4">
      <c r="B225" s="322"/>
      <c r="C225" s="323"/>
      <c r="D225" s="323"/>
    </row>
    <row r="226" spans="2:4">
      <c r="B226" s="322"/>
      <c r="C226" s="323"/>
      <c r="D226" s="323"/>
    </row>
    <row r="227" spans="2:4">
      <c r="B227" s="322"/>
      <c r="C227" s="323"/>
      <c r="D227" s="323"/>
    </row>
    <row r="228" spans="2:4">
      <c r="B228" s="322"/>
      <c r="C228" s="323"/>
      <c r="D228" s="323"/>
    </row>
    <row r="229" spans="2:4">
      <c r="B229" s="322"/>
      <c r="C229" s="323"/>
      <c r="D229" s="323"/>
    </row>
    <row r="230" spans="2:4">
      <c r="B230" s="322"/>
      <c r="C230" s="323"/>
      <c r="D230" s="323"/>
    </row>
    <row r="231" spans="2:4">
      <c r="B231" s="322"/>
      <c r="C231" s="323"/>
      <c r="D231" s="323"/>
    </row>
    <row r="232" spans="2:4">
      <c r="B232" s="322"/>
      <c r="C232" s="323"/>
      <c r="D232" s="323"/>
    </row>
    <row r="233" spans="2:4">
      <c r="B233" s="322"/>
      <c r="C233" s="323"/>
      <c r="D233" s="323"/>
    </row>
    <row r="234" spans="2:4">
      <c r="B234" s="322"/>
      <c r="C234" s="323"/>
      <c r="D234" s="323"/>
    </row>
    <row r="235" spans="2:4">
      <c r="B235" s="322"/>
      <c r="C235" s="323"/>
      <c r="D235" s="323"/>
    </row>
    <row r="236" spans="2:4">
      <c r="B236" s="322"/>
      <c r="C236" s="323"/>
      <c r="D236" s="323"/>
    </row>
    <row r="237" spans="2:4">
      <c r="B237" s="322"/>
      <c r="C237" s="323"/>
      <c r="D237" s="323"/>
    </row>
    <row r="238" spans="2:4">
      <c r="B238" s="322"/>
      <c r="C238" s="323"/>
      <c r="D238" s="323"/>
    </row>
    <row r="239" spans="2:4">
      <c r="B239" s="322"/>
      <c r="C239" s="323"/>
      <c r="D239" s="323"/>
    </row>
    <row r="240" spans="2:4">
      <c r="B240" s="322"/>
      <c r="C240" s="323"/>
      <c r="D240" s="323"/>
    </row>
    <row r="241" spans="2:4">
      <c r="B241" s="322"/>
      <c r="C241" s="323"/>
      <c r="D241" s="323"/>
    </row>
    <row r="242" spans="2:4">
      <c r="B242" s="322"/>
      <c r="C242" s="323"/>
      <c r="D242" s="323"/>
    </row>
    <row r="243" spans="2:4">
      <c r="B243" s="322"/>
      <c r="C243" s="323"/>
      <c r="D243" s="323"/>
    </row>
    <row r="244" spans="2:4">
      <c r="B244" s="322"/>
      <c r="C244" s="323"/>
      <c r="D244" s="323"/>
    </row>
    <row r="245" spans="2:4">
      <c r="B245" s="322"/>
      <c r="C245" s="323"/>
      <c r="D245" s="323"/>
    </row>
    <row r="246" spans="2:4">
      <c r="B246" s="322"/>
      <c r="C246" s="323"/>
      <c r="D246" s="323"/>
    </row>
    <row r="247" spans="2:4">
      <c r="B247" s="322"/>
      <c r="C247" s="323"/>
      <c r="D247" s="323"/>
    </row>
    <row r="248" spans="2:4">
      <c r="B248" s="322"/>
      <c r="C248" s="323"/>
      <c r="D248" s="323"/>
    </row>
    <row r="249" spans="2:4">
      <c r="B249" s="322"/>
      <c r="C249" s="323"/>
      <c r="D249" s="323"/>
    </row>
    <row r="250" spans="2:4">
      <c r="B250" s="322"/>
      <c r="C250" s="323"/>
      <c r="D250" s="323"/>
    </row>
    <row r="251" spans="2:4">
      <c r="B251" s="322"/>
      <c r="C251" s="323"/>
      <c r="D251" s="323"/>
    </row>
    <row r="252" spans="2:4">
      <c r="B252" s="322"/>
      <c r="C252" s="323"/>
      <c r="D252" s="323"/>
    </row>
    <row r="253" spans="2:4">
      <c r="B253" s="322"/>
      <c r="C253" s="323"/>
      <c r="D253" s="323"/>
    </row>
    <row r="254" spans="2:4">
      <c r="B254" s="322"/>
      <c r="C254" s="323"/>
      <c r="D254" s="323"/>
    </row>
    <row r="255" spans="2:4">
      <c r="B255" s="322"/>
      <c r="C255" s="323"/>
      <c r="D255" s="323"/>
    </row>
    <row r="256" spans="2:4">
      <c r="B256" s="322"/>
      <c r="C256" s="323"/>
      <c r="D256" s="323"/>
    </row>
    <row r="257" spans="2:4">
      <c r="B257" s="322"/>
      <c r="C257" s="323"/>
      <c r="D257" s="323"/>
    </row>
    <row r="258" spans="2:4">
      <c r="B258" s="322"/>
      <c r="C258" s="323"/>
      <c r="D258" s="323"/>
    </row>
    <row r="259" spans="2:4">
      <c r="B259" s="322"/>
      <c r="C259" s="323"/>
      <c r="D259" s="323"/>
    </row>
    <row r="260" spans="2:4">
      <c r="B260" s="322"/>
      <c r="C260" s="323"/>
      <c r="D260" s="323"/>
    </row>
    <row r="261" spans="2:4">
      <c r="B261" s="322"/>
      <c r="C261" s="323"/>
      <c r="D261" s="323"/>
    </row>
    <row r="262" spans="2:4">
      <c r="B262" s="322"/>
      <c r="C262" s="323"/>
      <c r="D262" s="323"/>
    </row>
    <row r="263" spans="2:4">
      <c r="B263" s="322"/>
      <c r="C263" s="323"/>
      <c r="D263" s="323"/>
    </row>
    <row r="264" spans="2:4">
      <c r="B264" s="322"/>
      <c r="C264" s="323"/>
      <c r="D264" s="323"/>
    </row>
    <row r="265" spans="2:4">
      <c r="B265" s="322"/>
      <c r="C265" s="323"/>
      <c r="D265" s="323"/>
    </row>
    <row r="266" spans="2:4">
      <c r="B266" s="322"/>
      <c r="C266" s="323"/>
      <c r="D266" s="323"/>
    </row>
    <row r="267" spans="2:4">
      <c r="B267" s="322"/>
      <c r="C267" s="323"/>
      <c r="D267" s="323"/>
    </row>
    <row r="268" spans="2:4">
      <c r="B268" s="322"/>
      <c r="C268" s="323"/>
      <c r="D268" s="323"/>
    </row>
    <row r="269" spans="2:4">
      <c r="B269" s="322"/>
      <c r="C269" s="323"/>
      <c r="D269" s="323"/>
    </row>
    <row r="270" spans="2:4">
      <c r="B270" s="322"/>
      <c r="C270" s="323"/>
      <c r="D270" s="323"/>
    </row>
    <row r="271" spans="2:4">
      <c r="B271" s="322"/>
      <c r="C271" s="323"/>
      <c r="D271" s="323"/>
    </row>
    <row r="272" spans="2:4">
      <c r="B272" s="322"/>
      <c r="C272" s="323"/>
      <c r="D272" s="323"/>
    </row>
    <row r="273" spans="2:4">
      <c r="B273" s="322"/>
      <c r="C273" s="323"/>
      <c r="D273" s="323"/>
    </row>
    <row r="274" spans="2:4">
      <c r="B274" s="322"/>
      <c r="C274" s="323"/>
      <c r="D274" s="323"/>
    </row>
    <row r="275" spans="2:4">
      <c r="B275" s="322"/>
      <c r="C275" s="323"/>
      <c r="D275" s="323"/>
    </row>
    <row r="276" spans="2:4">
      <c r="B276" s="322"/>
      <c r="C276" s="323"/>
      <c r="D276" s="323"/>
    </row>
    <row r="277" spans="2:4">
      <c r="B277" s="322"/>
      <c r="C277" s="323"/>
      <c r="D277" s="323"/>
    </row>
    <row r="278" spans="2:4">
      <c r="B278" s="322"/>
      <c r="C278" s="323"/>
      <c r="D278" s="323"/>
    </row>
    <row r="279" spans="2:4">
      <c r="B279" s="322"/>
      <c r="C279" s="323"/>
      <c r="D279" s="323"/>
    </row>
    <row r="280" spans="2:4">
      <c r="B280" s="322"/>
      <c r="C280" s="323"/>
      <c r="D280" s="323"/>
    </row>
    <row r="281" spans="2:4">
      <c r="B281" s="322"/>
      <c r="C281" s="323"/>
      <c r="D281" s="323"/>
    </row>
    <row r="282" spans="2:4">
      <c r="B282" s="322"/>
      <c r="C282" s="323"/>
      <c r="D282" s="323"/>
    </row>
    <row r="283" spans="2:4">
      <c r="B283" s="322"/>
      <c r="C283" s="323"/>
      <c r="D283" s="323"/>
    </row>
    <row r="284" spans="2:4">
      <c r="B284" s="322"/>
      <c r="C284" s="323"/>
      <c r="D284" s="323"/>
    </row>
    <row r="285" spans="2:4">
      <c r="B285" s="322"/>
      <c r="C285" s="323"/>
      <c r="D285" s="323"/>
    </row>
    <row r="286" spans="2:4">
      <c r="B286" s="322"/>
      <c r="C286" s="323"/>
      <c r="D286" s="323"/>
    </row>
    <row r="287" spans="2:4">
      <c r="B287" s="322"/>
      <c r="C287" s="323"/>
      <c r="D287" s="323"/>
    </row>
    <row r="288" spans="2:4">
      <c r="B288" s="322"/>
      <c r="C288" s="323"/>
      <c r="D288" s="323"/>
    </row>
    <row r="289" spans="2:4">
      <c r="B289" s="322"/>
      <c r="C289" s="323"/>
      <c r="D289" s="323"/>
    </row>
    <row r="290" spans="2:4">
      <c r="B290" s="322"/>
      <c r="C290" s="323"/>
      <c r="D290" s="323"/>
    </row>
    <row r="291" spans="2:4">
      <c r="B291" s="322"/>
      <c r="C291" s="323"/>
      <c r="D291" s="323"/>
    </row>
    <row r="292" spans="2:4">
      <c r="B292" s="322"/>
      <c r="C292" s="323"/>
      <c r="D292" s="323"/>
    </row>
    <row r="293" spans="2:4">
      <c r="B293" s="322"/>
      <c r="C293" s="323"/>
      <c r="D293" s="323"/>
    </row>
    <row r="294" spans="2:4">
      <c r="B294" s="322"/>
      <c r="C294" s="323"/>
      <c r="D294" s="323"/>
    </row>
    <row r="295" spans="2:4">
      <c r="B295" s="322"/>
      <c r="C295" s="323"/>
      <c r="D295" s="323"/>
    </row>
    <row r="296" spans="2:4">
      <c r="B296" s="322"/>
      <c r="C296" s="323"/>
      <c r="D296" s="323"/>
    </row>
    <row r="297" spans="2:4">
      <c r="B297" s="322"/>
      <c r="C297" s="323"/>
      <c r="D297" s="323"/>
    </row>
    <row r="298" spans="2:4">
      <c r="B298" s="322"/>
      <c r="C298" s="323"/>
      <c r="D298" s="323"/>
    </row>
    <row r="299" spans="2:4">
      <c r="B299" s="322"/>
      <c r="C299" s="323"/>
      <c r="D299" s="323"/>
    </row>
    <row r="300" spans="2:4">
      <c r="B300" s="322"/>
      <c r="C300" s="323"/>
      <c r="D300" s="323"/>
    </row>
    <row r="301" spans="2:4">
      <c r="B301" s="322"/>
      <c r="C301" s="323"/>
      <c r="D301" s="323"/>
    </row>
    <row r="302" spans="2:4">
      <c r="B302" s="322"/>
      <c r="C302" s="323"/>
      <c r="D302" s="323"/>
    </row>
    <row r="303" spans="2:4">
      <c r="B303" s="322"/>
      <c r="C303" s="323"/>
      <c r="D303" s="323"/>
    </row>
    <row r="304" spans="2:4">
      <c r="B304" s="322"/>
      <c r="C304" s="323"/>
      <c r="D304" s="323"/>
    </row>
    <row r="305" spans="2:4">
      <c r="B305" s="322"/>
      <c r="C305" s="323"/>
      <c r="D305" s="323"/>
    </row>
    <row r="306" spans="2:4">
      <c r="B306" s="322"/>
      <c r="C306" s="323"/>
      <c r="D306" s="323"/>
    </row>
    <row r="307" spans="2:4">
      <c r="B307" s="322"/>
      <c r="C307" s="323"/>
      <c r="D307" s="323"/>
    </row>
    <row r="308" spans="2:4">
      <c r="B308" s="322"/>
      <c r="C308" s="323"/>
      <c r="D308" s="323"/>
    </row>
    <row r="309" spans="2:4">
      <c r="B309" s="322"/>
      <c r="C309" s="323"/>
      <c r="D309" s="323"/>
    </row>
    <row r="310" spans="2:4">
      <c r="B310" s="322"/>
      <c r="C310" s="323"/>
      <c r="D310" s="323"/>
    </row>
    <row r="311" spans="2:4">
      <c r="B311" s="322"/>
      <c r="C311" s="323"/>
      <c r="D311" s="323"/>
    </row>
    <row r="312" spans="2:4">
      <c r="B312" s="322"/>
      <c r="C312" s="323"/>
      <c r="D312" s="323"/>
    </row>
    <row r="313" spans="2:4">
      <c r="B313" s="322"/>
      <c r="C313" s="323"/>
      <c r="D313" s="323"/>
    </row>
    <row r="314" spans="2:4">
      <c r="B314" s="322"/>
      <c r="C314" s="323"/>
      <c r="D314" s="323"/>
    </row>
    <row r="315" spans="2:4">
      <c r="B315" s="322"/>
      <c r="C315" s="323"/>
      <c r="D315" s="323"/>
    </row>
    <row r="316" spans="2:4">
      <c r="B316" s="322"/>
      <c r="C316" s="323"/>
      <c r="D316" s="323"/>
    </row>
    <row r="317" spans="2:4">
      <c r="B317" s="322"/>
      <c r="C317" s="323"/>
      <c r="D317" s="323"/>
    </row>
    <row r="318" spans="2:4">
      <c r="B318" s="322"/>
      <c r="C318" s="323"/>
      <c r="D318" s="323"/>
    </row>
    <row r="319" spans="2:4">
      <c r="B319" s="322"/>
      <c r="C319" s="323"/>
      <c r="D319" s="323"/>
    </row>
    <row r="320" spans="2:4">
      <c r="B320" s="322"/>
      <c r="C320" s="323"/>
      <c r="D320" s="323"/>
    </row>
    <row r="321" spans="2:4">
      <c r="B321" s="322"/>
      <c r="C321" s="323"/>
      <c r="D321" s="323"/>
    </row>
    <row r="322" spans="2:4">
      <c r="B322" s="322"/>
      <c r="C322" s="323"/>
      <c r="D322" s="323"/>
    </row>
    <row r="323" spans="2:4">
      <c r="B323" s="322"/>
      <c r="C323" s="323"/>
      <c r="D323" s="323"/>
    </row>
    <row r="324" spans="2:4">
      <c r="B324" s="322"/>
      <c r="C324" s="323"/>
      <c r="D324" s="323"/>
    </row>
    <row r="325" spans="2:4">
      <c r="B325" s="322"/>
      <c r="C325" s="323"/>
      <c r="D325" s="323"/>
    </row>
    <row r="326" spans="2:4">
      <c r="B326" s="322"/>
      <c r="C326" s="323"/>
      <c r="D326" s="323"/>
    </row>
    <row r="327" spans="2:4">
      <c r="B327" s="322"/>
      <c r="C327" s="323"/>
      <c r="D327" s="323"/>
    </row>
    <row r="328" spans="2:4">
      <c r="B328" s="322"/>
      <c r="C328" s="323"/>
      <c r="D328" s="323"/>
    </row>
    <row r="329" spans="2:4">
      <c r="B329" s="322"/>
      <c r="C329" s="323"/>
      <c r="D329" s="323"/>
    </row>
    <row r="330" spans="2:4">
      <c r="B330" s="322"/>
      <c r="C330" s="323"/>
      <c r="D330" s="323"/>
    </row>
    <row r="331" spans="2:4">
      <c r="B331" s="322"/>
      <c r="C331" s="323"/>
      <c r="D331" s="323"/>
    </row>
    <row r="332" spans="2:4">
      <c r="B332" s="322"/>
      <c r="C332" s="323"/>
      <c r="D332" s="323"/>
    </row>
    <row r="333" spans="2:4">
      <c r="B333" s="322"/>
      <c r="C333" s="323"/>
      <c r="D333" s="323"/>
    </row>
    <row r="334" spans="2:4">
      <c r="B334" s="322"/>
      <c r="C334" s="323"/>
      <c r="D334" s="323"/>
    </row>
    <row r="335" spans="2:4">
      <c r="B335" s="322"/>
      <c r="C335" s="323"/>
      <c r="D335" s="323"/>
    </row>
    <row r="336" spans="2:4">
      <c r="B336" s="322"/>
      <c r="C336" s="323"/>
      <c r="D336" s="323"/>
    </row>
    <row r="337" spans="2:4">
      <c r="B337" s="322"/>
      <c r="C337" s="323"/>
      <c r="D337" s="323"/>
    </row>
    <row r="338" spans="2:4">
      <c r="B338" s="322"/>
      <c r="C338" s="323"/>
      <c r="D338" s="323"/>
    </row>
    <row r="339" spans="2:4">
      <c r="B339" s="322"/>
      <c r="C339" s="323"/>
      <c r="D339" s="323"/>
    </row>
    <row r="340" spans="2:4">
      <c r="B340" s="322"/>
      <c r="C340" s="323"/>
      <c r="D340" s="323"/>
    </row>
    <row r="341" spans="2:4">
      <c r="B341" s="322"/>
      <c r="C341" s="323"/>
      <c r="D341" s="323"/>
    </row>
    <row r="342" spans="2:4">
      <c r="B342" s="322"/>
      <c r="C342" s="323"/>
      <c r="D342" s="323"/>
    </row>
    <row r="343" spans="2:4">
      <c r="B343" s="322"/>
      <c r="C343" s="323"/>
      <c r="D343" s="323"/>
    </row>
    <row r="344" spans="2:4">
      <c r="B344" s="322"/>
      <c r="C344" s="323"/>
      <c r="D344" s="323"/>
    </row>
    <row r="345" spans="2:4">
      <c r="B345" s="322"/>
      <c r="C345" s="323"/>
      <c r="D345" s="323"/>
    </row>
    <row r="346" spans="2:4">
      <c r="B346" s="322"/>
      <c r="C346" s="323"/>
      <c r="D346" s="323"/>
    </row>
    <row r="347" spans="2:4">
      <c r="B347" s="322"/>
      <c r="C347" s="323"/>
      <c r="D347" s="323"/>
    </row>
    <row r="348" spans="2:4">
      <c r="B348" s="322"/>
      <c r="C348" s="323"/>
      <c r="D348" s="323"/>
    </row>
    <row r="349" spans="2:4">
      <c r="B349" s="322"/>
      <c r="C349" s="323"/>
      <c r="D349" s="323"/>
    </row>
    <row r="350" spans="2:4">
      <c r="B350" s="322"/>
      <c r="C350" s="323"/>
      <c r="D350" s="323"/>
    </row>
    <row r="351" spans="2:4">
      <c r="B351" s="322"/>
      <c r="C351" s="323"/>
      <c r="D351" s="323"/>
    </row>
    <row r="352" spans="2:4">
      <c r="B352" s="322"/>
      <c r="C352" s="323"/>
      <c r="D352" s="323"/>
    </row>
    <row r="353" spans="2:4">
      <c r="B353" s="322"/>
      <c r="C353" s="323"/>
      <c r="D353" s="323"/>
    </row>
    <row r="354" spans="2:4">
      <c r="B354" s="322"/>
      <c r="C354" s="323"/>
      <c r="D354" s="323"/>
    </row>
    <row r="355" spans="2:4">
      <c r="B355" s="322"/>
      <c r="C355" s="323"/>
      <c r="D355" s="323"/>
    </row>
    <row r="356" spans="2:4">
      <c r="B356" s="322"/>
      <c r="C356" s="323"/>
      <c r="D356" s="323"/>
    </row>
    <row r="357" spans="2:4">
      <c r="B357" s="322"/>
      <c r="C357" s="323"/>
      <c r="D357" s="323"/>
    </row>
    <row r="358" spans="2:4">
      <c r="B358" s="322"/>
      <c r="C358" s="323"/>
      <c r="D358" s="323"/>
    </row>
    <row r="359" spans="2:4">
      <c r="B359" s="322"/>
      <c r="C359" s="323"/>
      <c r="D359" s="323"/>
    </row>
    <row r="360" spans="2:4">
      <c r="B360" s="322"/>
      <c r="C360" s="323"/>
      <c r="D360" s="323"/>
    </row>
    <row r="361" spans="2:4">
      <c r="B361" s="322"/>
      <c r="C361" s="323"/>
      <c r="D361" s="323"/>
    </row>
    <row r="362" spans="2:4">
      <c r="B362" s="322"/>
      <c r="C362" s="323"/>
      <c r="D362" s="323"/>
    </row>
    <row r="363" spans="2:4">
      <c r="B363" s="322"/>
      <c r="C363" s="323"/>
      <c r="D363" s="323"/>
    </row>
    <row r="364" spans="2:4">
      <c r="B364" s="322"/>
      <c r="C364" s="323"/>
      <c r="D364" s="323"/>
    </row>
    <row r="365" spans="2:4">
      <c r="B365" s="322"/>
      <c r="C365" s="323"/>
      <c r="D365" s="323"/>
    </row>
    <row r="366" spans="2:4">
      <c r="B366" s="322"/>
      <c r="C366" s="323"/>
      <c r="D366" s="323"/>
    </row>
    <row r="367" spans="2:4">
      <c r="B367" s="322"/>
      <c r="C367" s="323"/>
      <c r="D367" s="323"/>
    </row>
    <row r="368" spans="2:4">
      <c r="B368" s="322"/>
      <c r="C368" s="323"/>
      <c r="D368" s="323"/>
    </row>
    <row r="369" spans="2:4">
      <c r="B369" s="322"/>
      <c r="C369" s="323"/>
      <c r="D369" s="323"/>
    </row>
    <row r="370" spans="2:4">
      <c r="B370" s="322"/>
      <c r="C370" s="323"/>
      <c r="D370" s="323"/>
    </row>
    <row r="371" spans="2:4">
      <c r="B371" s="322"/>
      <c r="C371" s="323"/>
      <c r="D371" s="323"/>
    </row>
    <row r="372" spans="2:4">
      <c r="B372" s="322"/>
      <c r="C372" s="323"/>
      <c r="D372" s="323"/>
    </row>
    <row r="373" spans="2:4">
      <c r="B373" s="322"/>
      <c r="C373" s="323"/>
      <c r="D373" s="323"/>
    </row>
    <row r="374" spans="2:4">
      <c r="B374" s="322"/>
      <c r="C374" s="323"/>
      <c r="D374" s="323"/>
    </row>
    <row r="375" spans="2:4">
      <c r="B375" s="322"/>
      <c r="C375" s="323"/>
      <c r="D375" s="323"/>
    </row>
    <row r="376" spans="2:4">
      <c r="B376" s="322"/>
      <c r="C376" s="323"/>
      <c r="D376" s="323"/>
    </row>
    <row r="377" spans="2:4">
      <c r="B377" s="322"/>
      <c r="C377" s="323"/>
      <c r="D377" s="323"/>
    </row>
    <row r="378" spans="2:4">
      <c r="B378" s="322"/>
      <c r="C378" s="323"/>
      <c r="D378" s="323"/>
    </row>
    <row r="379" spans="2:4">
      <c r="B379" s="322"/>
      <c r="C379" s="323"/>
      <c r="D379" s="323"/>
    </row>
    <row r="380" spans="2:4">
      <c r="B380" s="322"/>
      <c r="C380" s="323"/>
      <c r="D380" s="323"/>
    </row>
    <row r="381" spans="2:4">
      <c r="B381" s="322"/>
      <c r="C381" s="323"/>
      <c r="D381" s="323"/>
    </row>
    <row r="382" spans="2:4">
      <c r="B382" s="322"/>
      <c r="C382" s="323"/>
      <c r="D382" s="323"/>
    </row>
    <row r="383" spans="2:4">
      <c r="B383" s="322"/>
      <c r="C383" s="323"/>
      <c r="D383" s="323"/>
    </row>
    <row r="384" spans="2:4">
      <c r="B384" s="322"/>
      <c r="C384" s="323"/>
      <c r="D384" s="323"/>
    </row>
    <row r="385" spans="2:4">
      <c r="B385" s="322"/>
      <c r="C385" s="323"/>
      <c r="D385" s="323"/>
    </row>
    <row r="386" spans="2:4">
      <c r="B386" s="322"/>
      <c r="C386" s="323"/>
      <c r="D386" s="323"/>
    </row>
    <row r="387" spans="2:4">
      <c r="B387" s="322"/>
      <c r="C387" s="323"/>
      <c r="D387" s="323"/>
    </row>
    <row r="388" spans="2:4">
      <c r="B388" s="322"/>
      <c r="C388" s="323"/>
      <c r="D388" s="323"/>
    </row>
    <row r="389" spans="2:4">
      <c r="B389" s="322"/>
      <c r="C389" s="323"/>
      <c r="D389" s="323"/>
    </row>
    <row r="390" spans="2:4">
      <c r="B390" s="322"/>
      <c r="C390" s="323"/>
      <c r="D390" s="323"/>
    </row>
    <row r="391" spans="2:4">
      <c r="B391" s="322"/>
      <c r="C391" s="323"/>
      <c r="D391" s="323"/>
    </row>
    <row r="392" spans="2:4">
      <c r="B392" s="322"/>
      <c r="C392" s="323"/>
      <c r="D392" s="323"/>
    </row>
    <row r="393" spans="2:4">
      <c r="B393" s="322"/>
      <c r="C393" s="323"/>
      <c r="D393" s="323"/>
    </row>
    <row r="394" spans="2:4">
      <c r="B394" s="322"/>
      <c r="C394" s="323"/>
      <c r="D394" s="323"/>
    </row>
    <row r="395" spans="2:4">
      <c r="B395" s="322"/>
      <c r="C395" s="323"/>
      <c r="D395" s="323"/>
    </row>
    <row r="396" spans="2:4">
      <c r="B396" s="322"/>
      <c r="C396" s="323"/>
      <c r="D396" s="323"/>
    </row>
    <row r="397" spans="2:4">
      <c r="B397" s="322"/>
      <c r="C397" s="323"/>
      <c r="D397" s="323"/>
    </row>
    <row r="398" spans="2:4">
      <c r="B398" s="322"/>
      <c r="C398" s="323"/>
      <c r="D398" s="323"/>
    </row>
    <row r="399" spans="2:4">
      <c r="B399" s="322"/>
      <c r="C399" s="323"/>
      <c r="D399" s="323"/>
    </row>
    <row r="400" spans="2:4">
      <c r="B400" s="322"/>
      <c r="C400" s="323"/>
      <c r="D400" s="323"/>
    </row>
    <row r="401" spans="2:42">
      <c r="B401" s="322"/>
      <c r="C401" s="323"/>
      <c r="D401" s="323"/>
    </row>
    <row r="402" spans="2:42">
      <c r="B402" s="322"/>
      <c r="C402" s="323"/>
      <c r="D402" s="323"/>
    </row>
    <row r="403" spans="2:42">
      <c r="B403" s="322"/>
      <c r="C403" s="323"/>
      <c r="D403" s="323"/>
    </row>
    <row r="404" spans="2:42">
      <c r="B404" s="322"/>
      <c r="C404" s="323"/>
      <c r="D404" s="323"/>
    </row>
    <row r="405" spans="2:42">
      <c r="B405" s="322"/>
      <c r="C405" s="323"/>
      <c r="D405" s="323"/>
    </row>
    <row r="406" spans="2:42">
      <c r="B406" s="322"/>
      <c r="C406" s="323"/>
      <c r="D406" s="323"/>
    </row>
    <row r="407" spans="2:42">
      <c r="B407" s="322"/>
      <c r="C407" s="323"/>
      <c r="D407" s="323"/>
    </row>
    <row r="408" spans="2:42">
      <c r="B408" s="322"/>
      <c r="C408" s="323"/>
      <c r="D408" s="323"/>
    </row>
    <row r="409" spans="2:42">
      <c r="B409" s="322"/>
      <c r="C409" s="323"/>
      <c r="D409" s="323"/>
    </row>
    <row r="410" spans="2:42">
      <c r="C410" s="323"/>
      <c r="D410" s="323"/>
    </row>
    <row r="411" spans="2:42">
      <c r="C411" s="323"/>
      <c r="D411" s="323"/>
    </row>
    <row r="412" spans="2:42">
      <c r="C412" s="323"/>
      <c r="D412" s="323"/>
    </row>
    <row r="413" spans="2:42">
      <c r="C413" s="323"/>
      <c r="D413" s="323"/>
    </row>
    <row r="414" spans="2:42">
      <c r="C414" s="323"/>
      <c r="D414" s="323"/>
    </row>
    <row r="415" spans="2:42">
      <c r="C415" s="323"/>
      <c r="D415" s="323"/>
    </row>
    <row r="416" spans="2:42">
      <c r="B416" s="322"/>
      <c r="C416" s="323"/>
      <c r="D416" s="323"/>
      <c r="AP416" s="301"/>
    </row>
    <row r="417" spans="2:42">
      <c r="B417" s="322"/>
      <c r="C417" s="323"/>
      <c r="D417" s="323"/>
      <c r="AP417" s="301"/>
    </row>
    <row r="418" spans="2:42">
      <c r="B418" s="322"/>
      <c r="C418" s="323"/>
      <c r="D418" s="323"/>
      <c r="AP418" s="301"/>
    </row>
    <row r="419" spans="2:42">
      <c r="B419" s="322"/>
      <c r="C419" s="323"/>
      <c r="D419" s="323"/>
      <c r="AP419" s="301"/>
    </row>
    <row r="420" spans="2:42">
      <c r="B420" s="322"/>
      <c r="C420" s="323"/>
      <c r="D420" s="323"/>
      <c r="AP420" s="301"/>
    </row>
    <row r="421" spans="2:42">
      <c r="B421" s="322"/>
      <c r="C421" s="323"/>
      <c r="D421" s="323"/>
      <c r="AP421" s="301"/>
    </row>
    <row r="422" spans="2:42">
      <c r="B422" s="322"/>
      <c r="C422" s="323"/>
      <c r="D422" s="323"/>
      <c r="AP422" s="301"/>
    </row>
    <row r="423" spans="2:42">
      <c r="B423" s="322"/>
      <c r="C423" s="323"/>
      <c r="D423" s="323"/>
      <c r="AP423" s="301"/>
    </row>
    <row r="424" spans="2:42">
      <c r="B424" s="322"/>
      <c r="C424" s="323"/>
      <c r="D424" s="323"/>
      <c r="AP424" s="301"/>
    </row>
    <row r="425" spans="2:42">
      <c r="B425" s="322"/>
      <c r="C425" s="323"/>
      <c r="D425" s="323"/>
      <c r="AP425" s="301"/>
    </row>
    <row r="426" spans="2:42">
      <c r="B426" s="322"/>
      <c r="C426" s="323"/>
      <c r="D426" s="323"/>
      <c r="AP426" s="301"/>
    </row>
    <row r="427" spans="2:42">
      <c r="B427" s="322"/>
      <c r="C427" s="323"/>
      <c r="D427" s="323"/>
      <c r="AP427" s="301"/>
    </row>
    <row r="428" spans="2:42">
      <c r="B428" s="322"/>
      <c r="C428" s="323"/>
      <c r="D428" s="323"/>
      <c r="AP428" s="301"/>
    </row>
    <row r="429" spans="2:42">
      <c r="B429" s="322"/>
      <c r="C429" s="323"/>
      <c r="D429" s="323"/>
      <c r="AP429" s="301"/>
    </row>
    <row r="430" spans="2:42">
      <c r="B430" s="322"/>
      <c r="C430" s="323"/>
      <c r="D430" s="323"/>
      <c r="AP430" s="301"/>
    </row>
    <row r="431" spans="2:42">
      <c r="B431" s="322"/>
      <c r="C431" s="323"/>
      <c r="D431" s="323"/>
      <c r="AP431" s="301"/>
    </row>
    <row r="432" spans="2:42">
      <c r="B432" s="322"/>
      <c r="C432" s="323"/>
      <c r="D432" s="323"/>
      <c r="AP432" s="301"/>
    </row>
    <row r="433" spans="2:42">
      <c r="B433" s="322"/>
      <c r="C433" s="323"/>
      <c r="D433" s="323"/>
      <c r="AP433" s="301"/>
    </row>
    <row r="434" spans="2:42">
      <c r="B434" s="322"/>
      <c r="C434" s="323"/>
      <c r="D434" s="323"/>
      <c r="AP434" s="301"/>
    </row>
    <row r="435" spans="2:42">
      <c r="B435" s="322"/>
      <c r="AP435" s="301"/>
    </row>
    <row r="436" spans="2:42">
      <c r="B436" s="322"/>
      <c r="AP436" s="301"/>
    </row>
    <row r="437" spans="2:42">
      <c r="B437" s="322"/>
      <c r="AP437" s="301"/>
    </row>
    <row r="438" spans="2:42">
      <c r="B438" s="322"/>
      <c r="AP438" s="301"/>
    </row>
    <row r="439" spans="2:42">
      <c r="B439" s="322"/>
      <c r="AP439" s="301"/>
    </row>
    <row r="440" spans="2:42">
      <c r="B440" s="322"/>
      <c r="AP440" s="301"/>
    </row>
  </sheetData>
  <autoFilter ref="A5:DT183" xr:uid="{00000000-0009-0000-0000-00000B000000}"/>
  <customSheetViews>
    <customSheetView guid="{35D06118-2AA7-4F0A-8D8F-9C671AEEE044}" showAutoFilter="1">
      <pane xSplit="5" ySplit="5" topLeftCell="M162" activePane="bottomRight" state="frozen"/>
      <selection pane="bottomRight" activeCell="K27" sqref="K27"/>
      <pageMargins left="0.7" right="0.7" top="0.75" bottom="0.75" header="0.3" footer="0.3"/>
      <autoFilter ref="A5:DO170" xr:uid="{287CAC83-BE41-4DB7-9C7F-2975CA344C86}"/>
    </customSheetView>
  </customSheetViews>
  <mergeCells count="18">
    <mergeCell ref="K3:Q3"/>
    <mergeCell ref="R3:U3"/>
    <mergeCell ref="V3:Y3"/>
    <mergeCell ref="Z3:AD3"/>
    <mergeCell ref="D1:E3"/>
    <mergeCell ref="F3:J3"/>
    <mergeCell ref="DH3:DT3"/>
    <mergeCell ref="BE3:BH3"/>
    <mergeCell ref="BR3:BT3"/>
    <mergeCell ref="BU3:CG3"/>
    <mergeCell ref="CH3:CT3"/>
    <mergeCell ref="CU3:DG3"/>
    <mergeCell ref="AZ3:BC3"/>
    <mergeCell ref="AE3:AK3"/>
    <mergeCell ref="AL3:AO3"/>
    <mergeCell ref="AP3:AQ3"/>
    <mergeCell ref="AR3:AU3"/>
    <mergeCell ref="AV3:AY3"/>
  </mergeCells>
  <phoneticPr fontId="34" type="noConversion"/>
  <conditionalFormatting sqref="B1:B1048576">
    <cfRule type="expression" dxfId="203" priority="29">
      <formula>E1=6</formula>
    </cfRule>
    <cfRule type="expression" dxfId="202" priority="30">
      <formula>E1=5</formula>
    </cfRule>
    <cfRule type="expression" dxfId="201" priority="31">
      <formula>E1=4</formula>
    </cfRule>
    <cfRule type="expression" dxfId="200" priority="32">
      <formula>E1=3</formula>
    </cfRule>
    <cfRule type="expression" dxfId="199" priority="33">
      <formula>E1=2</formula>
    </cfRule>
    <cfRule type="expression" dxfId="198" priority="34">
      <formula>E1=1</formula>
    </cfRule>
  </conditionalFormatting>
  <conditionalFormatting sqref="AL6:AL1048576">
    <cfRule type="expression" dxfId="197" priority="4">
      <formula>I6&lt;1</formula>
    </cfRule>
    <cfRule type="expression" dxfId="196" priority="23">
      <formula>BU6=6</formula>
    </cfRule>
    <cfRule type="expression" dxfId="195" priority="24">
      <formula>BU6=5</formula>
    </cfRule>
    <cfRule type="expression" dxfId="194" priority="25">
      <formula>BU6=4</formula>
    </cfRule>
    <cfRule type="expression" dxfId="193" priority="26">
      <formula>BU6=3</formula>
    </cfRule>
    <cfRule type="expression" dxfId="192" priority="27">
      <formula>BU6=2</formula>
    </cfRule>
    <cfRule type="expression" dxfId="191" priority="28">
      <formula>BU6=1</formula>
    </cfRule>
  </conditionalFormatting>
  <conditionalFormatting sqref="AM6:AM1048576">
    <cfRule type="expression" dxfId="190" priority="3">
      <formula>I6&lt;2</formula>
    </cfRule>
    <cfRule type="expression" dxfId="189" priority="17">
      <formula>CH6=6</formula>
    </cfRule>
    <cfRule type="expression" dxfId="188" priority="18">
      <formula>CH6=5</formula>
    </cfRule>
    <cfRule type="expression" dxfId="187" priority="19">
      <formula>CH6=4</formula>
    </cfRule>
    <cfRule type="expression" dxfId="186" priority="20">
      <formula>CH6=3</formula>
    </cfRule>
    <cfRule type="expression" dxfId="185" priority="21">
      <formula>CH6=2</formula>
    </cfRule>
    <cfRule type="expression" dxfId="184" priority="22">
      <formula>CH6=1</formula>
    </cfRule>
  </conditionalFormatting>
  <conditionalFormatting sqref="AN6:AN1048576">
    <cfRule type="expression" dxfId="183" priority="2">
      <formula>I6&lt;3</formula>
    </cfRule>
    <cfRule type="expression" dxfId="182" priority="11">
      <formula>CU6=6</formula>
    </cfRule>
    <cfRule type="expression" dxfId="181" priority="12">
      <formula>CU6=5</formula>
    </cfRule>
    <cfRule type="expression" dxfId="180" priority="13">
      <formula>CU6=4</formula>
    </cfRule>
    <cfRule type="expression" dxfId="179" priority="14">
      <formula>CU6=3</formula>
    </cfRule>
    <cfRule type="expression" dxfId="178" priority="15">
      <formula>CU6=2</formula>
    </cfRule>
    <cfRule type="expression" dxfId="177" priority="16">
      <formula>CU6=1</formula>
    </cfRule>
  </conditionalFormatting>
  <conditionalFormatting sqref="AO6:AO1048576">
    <cfRule type="expression" dxfId="176" priority="1">
      <formula>I6&lt;4</formula>
    </cfRule>
    <cfRule type="expression" dxfId="175" priority="5">
      <formula>DH6=6</formula>
    </cfRule>
    <cfRule type="expression" dxfId="174" priority="6">
      <formula>DH6=5</formula>
    </cfRule>
    <cfRule type="expression" dxfId="173" priority="7">
      <formula>DH6=4</formula>
    </cfRule>
    <cfRule type="expression" dxfId="172" priority="8">
      <formula>DH6=3</formula>
    </cfRule>
    <cfRule type="expression" dxfId="171" priority="9">
      <formula>DH6=2</formula>
    </cfRule>
    <cfRule type="expression" dxfId="170" priority="10">
      <formula>DH6=1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441"/>
  <sheetViews>
    <sheetView workbookViewId="0">
      <pane xSplit="5" ySplit="5" topLeftCell="AN81" activePane="bottomRight" state="frozen"/>
      <selection pane="topRight" activeCell="F1" sqref="F1"/>
      <selection pane="bottomLeft" activeCell="A6" sqref="A6"/>
      <selection pane="bottomRight" activeCell="B125" sqref="B125"/>
    </sheetView>
  </sheetViews>
  <sheetFormatPr defaultColWidth="8.875" defaultRowHeight="13.5"/>
  <cols>
    <col min="1" max="1" width="9.5" style="301" bestFit="1" customWidth="1"/>
    <col min="2" max="2" width="20.125" style="351" customWidth="1"/>
    <col min="3" max="3" width="11.125" style="329" bestFit="1" customWidth="1"/>
    <col min="4" max="4" width="10.75" style="329" customWidth="1"/>
    <col min="5" max="5" width="5.375" style="303" bestFit="1" customWidth="1"/>
    <col min="6" max="7" width="5.375" style="304" bestFit="1" customWidth="1"/>
    <col min="8" max="8" width="15.25" style="304" bestFit="1" customWidth="1"/>
    <col min="9" max="9" width="15.25" style="346" customWidth="1"/>
    <col min="10" max="10" width="9.125" style="304" bestFit="1" customWidth="1"/>
    <col min="11" max="11" width="8.5" style="327" customWidth="1"/>
    <col min="12" max="13" width="8.5" style="324" customWidth="1"/>
    <col min="14" max="14" width="8.5" style="521" customWidth="1"/>
    <col min="15" max="16" width="8.5" style="324" customWidth="1"/>
    <col min="17" max="17" width="8.5" style="328" customWidth="1"/>
    <col min="18" max="21" width="8.5" style="324" customWidth="1"/>
    <col min="22" max="22" width="8.5" style="305" customWidth="1"/>
    <col min="23" max="24" width="8.5" style="324" customWidth="1"/>
    <col min="25" max="25" width="8.5" style="303" customWidth="1"/>
    <col min="26" max="30" width="5.375" style="324" customWidth="1"/>
    <col min="31" max="31" width="9.125" style="305" customWidth="1"/>
    <col min="32" max="35" width="5.5" style="324" bestFit="1" customWidth="1"/>
    <col min="36" max="36" width="9.125" style="324" bestFit="1" customWidth="1"/>
    <col min="37" max="37" width="9.125" style="303" bestFit="1" customWidth="1"/>
    <col min="38" max="38" width="23.875" style="329" bestFit="1" customWidth="1"/>
    <col min="39" max="39" width="23.625" style="329" bestFit="1" customWidth="1"/>
    <col min="40" max="40" width="21.5" style="329" bestFit="1" customWidth="1"/>
    <col min="41" max="41" width="18.625" style="329" bestFit="1" customWidth="1"/>
    <col min="42" max="42" width="50.75" style="307" customWidth="1"/>
    <col min="43" max="43" width="50.75" style="308" customWidth="1"/>
    <col min="44" max="47" width="8.5" style="324" customWidth="1"/>
    <col min="48" max="48" width="7" style="305" customWidth="1"/>
    <col min="49" max="50" width="7" style="324" customWidth="1"/>
    <col min="51" max="51" width="7" style="303" customWidth="1"/>
    <col min="52" max="52" width="13.5" style="329" hidden="1" customWidth="1"/>
    <col min="53" max="53" width="8" style="301" hidden="1" customWidth="1"/>
    <col min="54" max="54" width="8" style="329" hidden="1" customWidth="1"/>
    <col min="55" max="55" width="8" style="309" hidden="1" customWidth="1"/>
    <col min="56" max="68" width="8.875" style="329"/>
    <col min="69" max="120" width="8.5" style="324" customWidth="1"/>
    <col min="121" max="16384" width="8.875" style="329"/>
  </cols>
  <sheetData>
    <row r="1" spans="1:120">
      <c r="A1" s="301" t="s">
        <v>4965</v>
      </c>
      <c r="B1" s="355"/>
      <c r="C1" s="326">
        <v>110</v>
      </c>
      <c r="D1" s="627" t="s">
        <v>4966</v>
      </c>
      <c r="E1" s="628"/>
    </row>
    <row r="2" spans="1:120">
      <c r="A2" s="310" t="s">
        <v>4963</v>
      </c>
      <c r="B2" s="356"/>
      <c r="C2" s="330">
        <v>1</v>
      </c>
      <c r="D2" s="627"/>
      <c r="E2" s="628"/>
    </row>
    <row r="3" spans="1:120">
      <c r="A3" s="331" t="s">
        <v>4958</v>
      </c>
      <c r="B3" s="358"/>
      <c r="C3" s="329">
        <v>1</v>
      </c>
      <c r="D3" s="627"/>
      <c r="E3" s="628"/>
      <c r="F3" s="615" t="s">
        <v>3809</v>
      </c>
      <c r="G3" s="615"/>
      <c r="H3" s="615"/>
      <c r="I3" s="615"/>
      <c r="J3" s="615"/>
      <c r="K3" s="629" t="s">
        <v>3810</v>
      </c>
      <c r="L3" s="619"/>
      <c r="M3" s="619"/>
      <c r="N3" s="619"/>
      <c r="O3" s="619"/>
      <c r="P3" s="619"/>
      <c r="Q3" s="630"/>
      <c r="R3" s="619" t="s">
        <v>3811</v>
      </c>
      <c r="S3" s="619"/>
      <c r="T3" s="619"/>
      <c r="U3" s="619"/>
      <c r="V3" s="616" t="s">
        <v>3812</v>
      </c>
      <c r="W3" s="619"/>
      <c r="X3" s="619"/>
      <c r="Y3" s="617"/>
      <c r="Z3" s="626" t="s">
        <v>3813</v>
      </c>
      <c r="AA3" s="626"/>
      <c r="AB3" s="626"/>
      <c r="AC3" s="626"/>
      <c r="AD3" s="626"/>
      <c r="AE3" s="616" t="s">
        <v>3814</v>
      </c>
      <c r="AF3" s="619"/>
      <c r="AG3" s="619"/>
      <c r="AH3" s="619"/>
      <c r="AI3" s="619"/>
      <c r="AJ3" s="619"/>
      <c r="AK3" s="617"/>
      <c r="AL3" s="619" t="s">
        <v>3815</v>
      </c>
      <c r="AM3" s="619"/>
      <c r="AN3" s="619"/>
      <c r="AO3" s="619"/>
      <c r="AP3" s="616" t="s">
        <v>3816</v>
      </c>
      <c r="AQ3" s="617"/>
      <c r="AR3" s="619" t="s">
        <v>3817</v>
      </c>
      <c r="AS3" s="619"/>
      <c r="AT3" s="619"/>
      <c r="AU3" s="619"/>
      <c r="AV3" s="616" t="s">
        <v>3818</v>
      </c>
      <c r="AW3" s="619"/>
      <c r="AX3" s="619"/>
      <c r="AY3" s="617"/>
      <c r="AZ3" s="300" t="s">
        <v>2633</v>
      </c>
      <c r="BA3" s="616" t="s">
        <v>3819</v>
      </c>
      <c r="BB3" s="619"/>
      <c r="BC3" s="617"/>
      <c r="BN3" s="619"/>
      <c r="BO3" s="619"/>
      <c r="BP3" s="619"/>
      <c r="BQ3" s="619" t="s">
        <v>4959</v>
      </c>
      <c r="BR3" s="619"/>
      <c r="BS3" s="619"/>
      <c r="BT3" s="619"/>
      <c r="BU3" s="619"/>
      <c r="BV3" s="619"/>
      <c r="BW3" s="619"/>
      <c r="BX3" s="619"/>
      <c r="BY3" s="619"/>
      <c r="BZ3" s="619"/>
      <c r="CA3" s="619"/>
      <c r="CB3" s="619"/>
      <c r="CC3" s="619"/>
      <c r="CD3" s="619" t="s">
        <v>4960</v>
      </c>
      <c r="CE3" s="619"/>
      <c r="CF3" s="619"/>
      <c r="CG3" s="619"/>
      <c r="CH3" s="619"/>
      <c r="CI3" s="619"/>
      <c r="CJ3" s="619"/>
      <c r="CK3" s="619"/>
      <c r="CL3" s="619"/>
      <c r="CM3" s="619"/>
      <c r="CN3" s="619"/>
      <c r="CO3" s="619"/>
      <c r="CP3" s="619"/>
      <c r="CQ3" s="619" t="s">
        <v>4961</v>
      </c>
      <c r="CR3" s="619"/>
      <c r="CS3" s="619"/>
      <c r="CT3" s="619"/>
      <c r="CU3" s="619"/>
      <c r="CV3" s="619"/>
      <c r="CW3" s="619"/>
      <c r="CX3" s="619"/>
      <c r="CY3" s="619"/>
      <c r="CZ3" s="619"/>
      <c r="DA3" s="619"/>
      <c r="DB3" s="619"/>
      <c r="DC3" s="619"/>
      <c r="DD3" s="619" t="s">
        <v>4962</v>
      </c>
      <c r="DE3" s="619"/>
      <c r="DF3" s="619"/>
      <c r="DG3" s="619"/>
      <c r="DH3" s="619"/>
      <c r="DI3" s="619"/>
      <c r="DJ3" s="619"/>
      <c r="DK3" s="619"/>
      <c r="DL3" s="619"/>
      <c r="DM3" s="619"/>
      <c r="DN3" s="619"/>
      <c r="DO3" s="619"/>
      <c r="DP3" s="619"/>
    </row>
    <row r="4" spans="1:120" s="279" customFormat="1">
      <c r="A4" s="301" t="s">
        <v>3808</v>
      </c>
      <c r="B4" s="351"/>
      <c r="C4" s="282">
        <v>1</v>
      </c>
      <c r="D4" s="280"/>
      <c r="E4" s="291" t="s">
        <v>3821</v>
      </c>
      <c r="F4" s="313" t="s">
        <v>1466</v>
      </c>
      <c r="G4" s="313" t="s">
        <v>3822</v>
      </c>
      <c r="H4" s="313" t="s">
        <v>3823</v>
      </c>
      <c r="I4" s="347" t="s">
        <v>5451</v>
      </c>
      <c r="J4" s="313" t="s">
        <v>1272</v>
      </c>
      <c r="K4" s="298" t="s">
        <v>1118</v>
      </c>
      <c r="L4" s="300" t="s">
        <v>3824</v>
      </c>
      <c r="M4" s="324" t="s">
        <v>3825</v>
      </c>
      <c r="N4" s="524" t="s">
        <v>5797</v>
      </c>
      <c r="O4" s="300" t="s">
        <v>1122</v>
      </c>
      <c r="P4" s="300" t="s">
        <v>1214</v>
      </c>
      <c r="Q4" s="299" t="s">
        <v>1124</v>
      </c>
      <c r="R4" s="300" t="s">
        <v>1119</v>
      </c>
      <c r="S4" s="300" t="s">
        <v>1121</v>
      </c>
      <c r="T4" s="300" t="s">
        <v>1120</v>
      </c>
      <c r="U4" s="300" t="s">
        <v>1244</v>
      </c>
      <c r="V4" s="290" t="s">
        <v>3826</v>
      </c>
      <c r="W4" s="300" t="s">
        <v>1123</v>
      </c>
      <c r="X4" s="300" t="s">
        <v>3827</v>
      </c>
      <c r="Y4" s="291" t="s">
        <v>3828</v>
      </c>
      <c r="Z4" s="300">
        <v>1</v>
      </c>
      <c r="AA4" s="300">
        <v>2</v>
      </c>
      <c r="AB4" s="300">
        <v>3</v>
      </c>
      <c r="AC4" s="300">
        <v>4</v>
      </c>
      <c r="AD4" s="300" t="s">
        <v>3829</v>
      </c>
      <c r="AE4" s="305" t="s">
        <v>3830</v>
      </c>
      <c r="AF4" s="324" t="s">
        <v>3831</v>
      </c>
      <c r="AG4" s="324" t="s">
        <v>3832</v>
      </c>
      <c r="AH4" s="324" t="s">
        <v>3833</v>
      </c>
      <c r="AI4" s="324" t="s">
        <v>3834</v>
      </c>
      <c r="AJ4" s="324" t="s">
        <v>3835</v>
      </c>
      <c r="AK4" s="303" t="s">
        <v>3836</v>
      </c>
      <c r="AL4" s="329" t="s">
        <v>3837</v>
      </c>
      <c r="AM4" s="329" t="s">
        <v>3838</v>
      </c>
      <c r="AN4" s="329" t="s">
        <v>3839</v>
      </c>
      <c r="AO4" s="329" t="s">
        <v>3840</v>
      </c>
      <c r="AP4" s="307" t="s">
        <v>3841</v>
      </c>
      <c r="AQ4" s="308" t="s">
        <v>3842</v>
      </c>
      <c r="AR4" s="324" t="s">
        <v>3843</v>
      </c>
      <c r="AS4" s="324" t="s">
        <v>3844</v>
      </c>
      <c r="AT4" s="324" t="s">
        <v>3845</v>
      </c>
      <c r="AU4" s="324" t="s">
        <v>3846</v>
      </c>
      <c r="AV4" s="305" t="s">
        <v>3831</v>
      </c>
      <c r="AW4" s="324" t="s">
        <v>3832</v>
      </c>
      <c r="AX4" s="324" t="s">
        <v>3833</v>
      </c>
      <c r="AY4" s="303" t="s">
        <v>3834</v>
      </c>
      <c r="AZ4" s="300" t="s">
        <v>2633</v>
      </c>
      <c r="BA4" s="292" t="s">
        <v>3847</v>
      </c>
      <c r="BB4" s="279" t="s">
        <v>3848</v>
      </c>
      <c r="BC4" s="293" t="s">
        <v>3849</v>
      </c>
      <c r="BQ4" s="300" t="s">
        <v>4964</v>
      </c>
      <c r="BR4" s="333" t="s">
        <v>3855</v>
      </c>
      <c r="BS4" s="333" t="s">
        <v>3859</v>
      </c>
      <c r="BT4" s="333" t="s">
        <v>3863</v>
      </c>
      <c r="BU4" s="333" t="s">
        <v>3861</v>
      </c>
      <c r="BV4" s="333" t="s">
        <v>4350</v>
      </c>
      <c r="BW4" s="333" t="s">
        <v>4351</v>
      </c>
      <c r="BX4" s="333" t="s">
        <v>4352</v>
      </c>
      <c r="BY4" s="333" t="s">
        <v>3858</v>
      </c>
      <c r="BZ4" s="333" t="s">
        <v>4353</v>
      </c>
      <c r="CA4" s="333" t="s">
        <v>558</v>
      </c>
      <c r="CB4" s="333" t="s">
        <v>4354</v>
      </c>
      <c r="CC4" s="333" t="s">
        <v>4355</v>
      </c>
      <c r="CD4" s="334" t="s">
        <v>4964</v>
      </c>
      <c r="CE4" s="333" t="s">
        <v>3855</v>
      </c>
      <c r="CF4" s="333" t="s">
        <v>3859</v>
      </c>
      <c r="CG4" s="333" t="s">
        <v>3863</v>
      </c>
      <c r="CH4" s="333" t="s">
        <v>3861</v>
      </c>
      <c r="CI4" s="333" t="s">
        <v>4350</v>
      </c>
      <c r="CJ4" s="333" t="s">
        <v>4351</v>
      </c>
      <c r="CK4" s="333" t="s">
        <v>4352</v>
      </c>
      <c r="CL4" s="333" t="s">
        <v>3858</v>
      </c>
      <c r="CM4" s="333" t="s">
        <v>4353</v>
      </c>
      <c r="CN4" s="333" t="s">
        <v>558</v>
      </c>
      <c r="CO4" s="333" t="s">
        <v>4354</v>
      </c>
      <c r="CP4" s="333" t="s">
        <v>4355</v>
      </c>
      <c r="CQ4" s="334" t="s">
        <v>4964</v>
      </c>
      <c r="CR4" s="333" t="s">
        <v>3855</v>
      </c>
      <c r="CS4" s="333" t="s">
        <v>3859</v>
      </c>
      <c r="CT4" s="333" t="s">
        <v>3863</v>
      </c>
      <c r="CU4" s="333" t="s">
        <v>3861</v>
      </c>
      <c r="CV4" s="333" t="s">
        <v>4350</v>
      </c>
      <c r="CW4" s="333" t="s">
        <v>4351</v>
      </c>
      <c r="CX4" s="333" t="s">
        <v>4352</v>
      </c>
      <c r="CY4" s="333" t="s">
        <v>3858</v>
      </c>
      <c r="CZ4" s="333" t="s">
        <v>4353</v>
      </c>
      <c r="DA4" s="333" t="s">
        <v>558</v>
      </c>
      <c r="DB4" s="333" t="s">
        <v>4354</v>
      </c>
      <c r="DC4" s="333" t="s">
        <v>4355</v>
      </c>
      <c r="DD4" s="334" t="s">
        <v>4964</v>
      </c>
      <c r="DE4" s="333" t="s">
        <v>3855</v>
      </c>
      <c r="DF4" s="333" t="s">
        <v>3859</v>
      </c>
      <c r="DG4" s="333" t="s">
        <v>3863</v>
      </c>
      <c r="DH4" s="333" t="s">
        <v>3861</v>
      </c>
      <c r="DI4" s="333" t="s">
        <v>4350</v>
      </c>
      <c r="DJ4" s="333" t="s">
        <v>4351</v>
      </c>
      <c r="DK4" s="333" t="s">
        <v>4352</v>
      </c>
      <c r="DL4" s="333" t="s">
        <v>3858</v>
      </c>
      <c r="DM4" s="333" t="s">
        <v>4353</v>
      </c>
      <c r="DN4" s="333" t="s">
        <v>558</v>
      </c>
      <c r="DO4" s="333" t="s">
        <v>4354</v>
      </c>
      <c r="DP4" s="333" t="s">
        <v>4355</v>
      </c>
    </row>
    <row r="5" spans="1:120" s="279" customFormat="1">
      <c r="A5" s="295" t="s">
        <v>3820</v>
      </c>
      <c r="B5" s="352" t="s">
        <v>3807</v>
      </c>
      <c r="C5" s="280" t="s">
        <v>4956</v>
      </c>
      <c r="D5" s="280" t="s">
        <v>4957</v>
      </c>
      <c r="E5" s="291" t="s">
        <v>3821</v>
      </c>
      <c r="F5" s="313" t="s">
        <v>1466</v>
      </c>
      <c r="G5" s="313" t="s">
        <v>3822</v>
      </c>
      <c r="H5" s="313" t="s">
        <v>3823</v>
      </c>
      <c r="I5" s="347" t="s">
        <v>5451</v>
      </c>
      <c r="J5" s="313" t="s">
        <v>1272</v>
      </c>
      <c r="K5" s="298" t="s">
        <v>1118</v>
      </c>
      <c r="L5" s="300" t="s">
        <v>3824</v>
      </c>
      <c r="M5" s="324" t="s">
        <v>3825</v>
      </c>
      <c r="N5" s="524" t="s">
        <v>5797</v>
      </c>
      <c r="O5" s="300" t="s">
        <v>1122</v>
      </c>
      <c r="P5" s="300" t="s">
        <v>1214</v>
      </c>
      <c r="Q5" s="299" t="s">
        <v>1124</v>
      </c>
      <c r="R5" s="300" t="s">
        <v>1119</v>
      </c>
      <c r="S5" s="300" t="s">
        <v>1121</v>
      </c>
      <c r="T5" s="300" t="s">
        <v>1120</v>
      </c>
      <c r="U5" s="300" t="s">
        <v>1244</v>
      </c>
      <c r="V5" s="290" t="s">
        <v>3826</v>
      </c>
      <c r="W5" s="300" t="s">
        <v>1123</v>
      </c>
      <c r="X5" s="300" t="s">
        <v>3827</v>
      </c>
      <c r="Y5" s="291" t="s">
        <v>3828</v>
      </c>
      <c r="Z5" s="300">
        <v>1</v>
      </c>
      <c r="AA5" s="300">
        <v>2</v>
      </c>
      <c r="AB5" s="300">
        <v>3</v>
      </c>
      <c r="AC5" s="300">
        <v>4</v>
      </c>
      <c r="AD5" s="300" t="s">
        <v>3829</v>
      </c>
      <c r="AE5" s="305" t="s">
        <v>3830</v>
      </c>
      <c r="AF5" s="324" t="s">
        <v>3831</v>
      </c>
      <c r="AG5" s="324" t="s">
        <v>3832</v>
      </c>
      <c r="AH5" s="324" t="s">
        <v>3833</v>
      </c>
      <c r="AI5" s="324" t="s">
        <v>3834</v>
      </c>
      <c r="AJ5" s="324" t="s">
        <v>3835</v>
      </c>
      <c r="AK5" s="303" t="s">
        <v>3836</v>
      </c>
      <c r="AL5" s="329" t="s">
        <v>3837</v>
      </c>
      <c r="AM5" s="329" t="s">
        <v>3838</v>
      </c>
      <c r="AN5" s="329" t="s">
        <v>3839</v>
      </c>
      <c r="AO5" s="329" t="s">
        <v>3840</v>
      </c>
      <c r="AP5" s="307" t="s">
        <v>3841</v>
      </c>
      <c r="AQ5" s="308" t="s">
        <v>3842</v>
      </c>
      <c r="AR5" s="324" t="s">
        <v>3843</v>
      </c>
      <c r="AS5" s="324" t="s">
        <v>3844</v>
      </c>
      <c r="AT5" s="324" t="s">
        <v>3845</v>
      </c>
      <c r="AU5" s="324" t="s">
        <v>3846</v>
      </c>
      <c r="AV5" s="305" t="s">
        <v>3831</v>
      </c>
      <c r="AW5" s="324" t="s">
        <v>3832</v>
      </c>
      <c r="AX5" s="324" t="s">
        <v>3833</v>
      </c>
      <c r="AY5" s="303" t="s">
        <v>3834</v>
      </c>
      <c r="AZ5" s="300" t="s">
        <v>2633</v>
      </c>
      <c r="BA5" s="292" t="s">
        <v>3847</v>
      </c>
      <c r="BB5" s="279" t="s">
        <v>3848</v>
      </c>
      <c r="BC5" s="293" t="s">
        <v>3849</v>
      </c>
      <c r="BQ5" s="300" t="s">
        <v>4964</v>
      </c>
      <c r="BR5" s="333" t="s">
        <v>3855</v>
      </c>
      <c r="BS5" s="333" t="s">
        <v>3859</v>
      </c>
      <c r="BT5" s="333" t="s">
        <v>3863</v>
      </c>
      <c r="BU5" s="333" t="s">
        <v>3861</v>
      </c>
      <c r="BV5" s="333" t="s">
        <v>4350</v>
      </c>
      <c r="BW5" s="333" t="s">
        <v>4351</v>
      </c>
      <c r="BX5" s="333" t="s">
        <v>4352</v>
      </c>
      <c r="BY5" s="333" t="s">
        <v>3858</v>
      </c>
      <c r="BZ5" s="333" t="s">
        <v>4353</v>
      </c>
      <c r="CA5" s="333" t="s">
        <v>558</v>
      </c>
      <c r="CB5" s="333" t="s">
        <v>4354</v>
      </c>
      <c r="CC5" s="333" t="s">
        <v>4355</v>
      </c>
      <c r="CD5" s="334" t="s">
        <v>4964</v>
      </c>
      <c r="CE5" s="333" t="s">
        <v>3855</v>
      </c>
      <c r="CF5" s="333" t="s">
        <v>3859</v>
      </c>
      <c r="CG5" s="333" t="s">
        <v>3863</v>
      </c>
      <c r="CH5" s="333" t="s">
        <v>3861</v>
      </c>
      <c r="CI5" s="333" t="s">
        <v>4350</v>
      </c>
      <c r="CJ5" s="333" t="s">
        <v>4351</v>
      </c>
      <c r="CK5" s="333" t="s">
        <v>4352</v>
      </c>
      <c r="CL5" s="333" t="s">
        <v>3858</v>
      </c>
      <c r="CM5" s="333" t="s">
        <v>4353</v>
      </c>
      <c r="CN5" s="333" t="s">
        <v>558</v>
      </c>
      <c r="CO5" s="333" t="s">
        <v>4354</v>
      </c>
      <c r="CP5" s="333" t="s">
        <v>4355</v>
      </c>
      <c r="CQ5" s="334" t="s">
        <v>4964</v>
      </c>
      <c r="CR5" s="333" t="s">
        <v>3855</v>
      </c>
      <c r="CS5" s="333" t="s">
        <v>3859</v>
      </c>
      <c r="CT5" s="333" t="s">
        <v>3863</v>
      </c>
      <c r="CU5" s="333" t="s">
        <v>3861</v>
      </c>
      <c r="CV5" s="333" t="s">
        <v>4350</v>
      </c>
      <c r="CW5" s="333" t="s">
        <v>4351</v>
      </c>
      <c r="CX5" s="333" t="s">
        <v>4352</v>
      </c>
      <c r="CY5" s="333" t="s">
        <v>3858</v>
      </c>
      <c r="CZ5" s="333" t="s">
        <v>4353</v>
      </c>
      <c r="DA5" s="333" t="s">
        <v>558</v>
      </c>
      <c r="DB5" s="333" t="s">
        <v>4354</v>
      </c>
      <c r="DC5" s="333" t="s">
        <v>4355</v>
      </c>
      <c r="DD5" s="334" t="s">
        <v>4964</v>
      </c>
      <c r="DE5" s="333" t="s">
        <v>3855</v>
      </c>
      <c r="DF5" s="333" t="s">
        <v>3859</v>
      </c>
      <c r="DG5" s="333" t="s">
        <v>3863</v>
      </c>
      <c r="DH5" s="333" t="s">
        <v>3861</v>
      </c>
      <c r="DI5" s="333" t="s">
        <v>4350</v>
      </c>
      <c r="DJ5" s="333" t="s">
        <v>4351</v>
      </c>
      <c r="DK5" s="333" t="s">
        <v>4352</v>
      </c>
      <c r="DL5" s="333" t="s">
        <v>3858</v>
      </c>
      <c r="DM5" s="333" t="s">
        <v>4353</v>
      </c>
      <c r="DN5" s="333" t="s">
        <v>558</v>
      </c>
      <c r="DO5" s="333" t="s">
        <v>4354</v>
      </c>
      <c r="DP5" s="333" t="s">
        <v>4355</v>
      </c>
    </row>
    <row r="6" spans="1:120">
      <c r="A6" s="301">
        <f>'特殊、深海'!$A2</f>
        <v>10000118</v>
      </c>
      <c r="B6" s="353" t="s">
        <v>5900</v>
      </c>
      <c r="C6" s="281"/>
      <c r="D6" s="281">
        <f>$C$1</f>
        <v>110</v>
      </c>
      <c r="E6" s="303">
        <f>'特殊、深海'!$C2</f>
        <v>3</v>
      </c>
      <c r="F6" s="304" t="str">
        <f>'特殊、深海'!$D2</f>
        <v>驱逐</v>
      </c>
      <c r="G6" s="304" t="str">
        <f>'特殊、深海'!$E2</f>
        <v>小型</v>
      </c>
      <c r="H6" s="304" t="str">
        <f>'特殊、深海'!$F2</f>
        <v>护卫舰</v>
      </c>
      <c r="I6" s="346">
        <f>'特殊、深海'!$BT2</f>
        <v>0</v>
      </c>
      <c r="J6" s="304" t="str">
        <f>'特殊、深海'!$G2</f>
        <v>深海</v>
      </c>
      <c r="K6" s="327">
        <f>'特殊、深海'!$H2+(BR6+CE6+CR6+DE6)*$C$2</f>
        <v>20</v>
      </c>
      <c r="L6" s="324">
        <f>'特殊、深海'!$I2</f>
        <v>0</v>
      </c>
      <c r="M6" s="324">
        <f>'特殊、深海'!$J2</f>
        <v>0</v>
      </c>
      <c r="N6" s="521">
        <f>'特殊、深海'!$K2</f>
        <v>2</v>
      </c>
      <c r="O6" s="324">
        <f>'特殊、深海'!$L2+((CA6+CN6+DA6+DN6)*$C$2)</f>
        <v>20</v>
      </c>
      <c r="P6" s="324" t="str">
        <f>IF($C$2=1,(IF(ISERROR(FIND("超长",'特殊、深海'!$M2&amp;BY6&amp;CL6&amp;CY6&amp;DL6,1)),IF(ISERROR(FIND("长",'特殊、深海'!$M2&amp;BY6&amp;CL6&amp;CY6&amp;DL6,1)),IF(ISERROR(FIND("中",'特殊、深海'!$M2&amp;BY6&amp;CL6&amp;CY6&amp;DL6,1)),IF(ISERROR(FIND("短",'特殊、深海'!$M2&amp;BY6&amp;CL6&amp;CY6&amp;DL6,1)),IF(ISERROR(FIND("无",'特殊、深海'!$M2&amp;BY6&amp;CL6&amp;CY6&amp;DL6,1)),0,"无"),"短"),"中"),"长"),"超长")),'特殊、深海'!$M2)</f>
        <v>短</v>
      </c>
      <c r="Q6" s="328">
        <f>'特殊、深海'!$N2</f>
        <v>33</v>
      </c>
      <c r="R6" s="324">
        <f>('特殊、深海'!$P2)+('特殊、深海'!$Q2)*$C$3+((BS6+CF6+CS6+DF6)*$C$2)</f>
        <v>27</v>
      </c>
      <c r="S6" s="324">
        <f>('特殊、深海'!$R2)+('特殊、深海'!$S2)*$C$3+((BU6+CH6+CU6+DH6)*$C$2)</f>
        <v>102</v>
      </c>
      <c r="T6" s="324">
        <f>('特殊、深海'!$T2)+('特殊、深海'!$U2)*$C$3+((BT6+CG6+CT6+DG6)*$C$2)</f>
        <v>20</v>
      </c>
      <c r="U6" s="324">
        <f>('特殊、深海'!$V2)+('特殊、深海'!$W2)*$C$3+((CC6+CP6+DC6+DP6)*$C$2)</f>
        <v>55</v>
      </c>
      <c r="V6" s="305">
        <f>INT(((('特殊、深海'!$Y2)-('特殊、深海'!$X2))*(((IF(D6=0,C6,D6))-1)/99))+'特殊、深海'!$X2)+((BX6+CK6+CX6+DK6)*$C$2)</f>
        <v>103</v>
      </c>
      <c r="W6" s="324">
        <f>INT(((('特殊、深海'!$AA2)-('特殊、深海'!$Z2))*(((IF(D6=0,C6,D6))-1)/99))+'特殊、深海'!$Z2)+((BZ6+CM6+CZ6+DM6)*$C$2)</f>
        <v>85</v>
      </c>
      <c r="X6" s="324">
        <f>INT(((('特殊、深海'!$AC2)-('特殊、深海'!$AB2))*(((IF(D6=0,C6,D6))-1)/99))+'特殊、深海'!$AB2)+((BW6+CJ6+CW6+DJ6)*$C$2)</f>
        <v>17</v>
      </c>
      <c r="Y6" s="303">
        <f>INT(((('特殊、深海'!$AE2)-('特殊、深海'!$AD2))*(((IF(D6=0,C6,D6))-1)/99))+'特殊、深海'!$AD2)+((BV6+CI6+CV6+DI6)*$C$2)</f>
        <v>70</v>
      </c>
      <c r="Z6" s="324">
        <f>IF('特殊、深海'!$AF2="","",'特殊、深海'!$AF2)</f>
        <v>0</v>
      </c>
      <c r="AA6" s="324" t="str">
        <f>IF('特殊、深海'!$AG2="","",'特殊、深海'!$AG2)</f>
        <v/>
      </c>
      <c r="AB6" s="324" t="str">
        <f>IF('特殊、深海'!$AH2="","",'特殊、深海'!$AH2)</f>
        <v/>
      </c>
      <c r="AC6" s="324" t="str">
        <f>IF('特殊、深海'!$AI2="","",'特殊、深海'!$AI2)</f>
        <v/>
      </c>
      <c r="AD6" s="324">
        <f>IF('特殊、深海'!$AJ2="","",'特殊、深海'!$AJ2)</f>
        <v>0</v>
      </c>
      <c r="AE6" s="305">
        <f>IF('特殊、深海'!$AK2="","",'特殊、深海'!$AK2)</f>
        <v>0</v>
      </c>
      <c r="AF6" s="324" t="str">
        <f>IF('特殊、深海'!$AL2="","",'特殊、深海'!$AL2)</f>
        <v/>
      </c>
      <c r="AG6" s="324" t="str">
        <f>IF('特殊、深海'!$AM2="","",'特殊、深海'!$AM2)</f>
        <v/>
      </c>
      <c r="AH6" s="324" t="str">
        <f>IF('特殊、深海'!$AN2="","",'特殊、深海'!$AN2)</f>
        <v/>
      </c>
      <c r="AI6" s="324" t="str">
        <f>IF('特殊、深海'!$AO2="","",'特殊、深海'!$AO2)</f>
        <v/>
      </c>
      <c r="AJ6" s="324" t="str">
        <f>IF('特殊、深海'!$AP2="","",'特殊、深海'!$AP2)</f>
        <v/>
      </c>
      <c r="AK6" s="303" t="str">
        <f>IF('特殊、深海'!$AQ2="","",'特殊、深海'!$AQ2)</f>
        <v/>
      </c>
      <c r="AL6" s="329" t="str">
        <f>IF('特殊、深海'!$AS2="","",'特殊、深海'!$AS2)</f>
        <v>61厘米四连装氧气鱼雷</v>
      </c>
      <c r="AM6" s="329" t="str">
        <f>IF('特殊、深海'!$AT2="","",'特殊、深海'!$AT2)</f>
        <v>61厘米四连装鱼雷</v>
      </c>
      <c r="AN6" s="329" t="str">
        <f>IF('特殊、深海'!$AU2="","",'特殊、深海'!$AU2)</f>
        <v/>
      </c>
      <c r="AO6" s="329" t="str">
        <f>IF('特殊、深海'!$AV2="","",'特殊、深海'!$AV2)</f>
        <v/>
      </c>
      <c r="AP6" s="307" t="str">
        <f>IF('特殊、深海'!$AW2="","",'特殊、深海'!$AW2)</f>
        <v/>
      </c>
      <c r="AQ6" s="308" t="str">
        <f>IF('特殊、深海'!$AX2="","",'特殊、深海'!$AX2)</f>
        <v/>
      </c>
      <c r="AR6" s="324">
        <f>IF('特殊、深海'!$AY2="","",'特殊、深海'!$AY2)</f>
        <v>10</v>
      </c>
      <c r="AS6" s="324">
        <f>IF('特殊、深海'!$AZ2="","",'特殊、深海'!$AZ2)</f>
        <v>10</v>
      </c>
      <c r="AT6" s="324">
        <f>IF('特殊、深海'!$BA2="","",'特殊、深海'!$BA2)</f>
        <v>1</v>
      </c>
      <c r="AU6" s="324">
        <f>IF('特殊、深海'!$BB2="","",'特殊、深海'!$BB2)</f>
        <v>1</v>
      </c>
      <c r="AV6" s="305">
        <f>IF(('特殊、深海'!$BG2+'特殊、深海'!$BK2*$C$4)=0,"",('特殊、深海'!$BG2+'特殊、深海'!$BK2*$C$4))</f>
        <v>9</v>
      </c>
      <c r="AW6" s="324">
        <f>IF(('特殊、深海'!$BH2+'特殊、深海'!$BL2*$C$4)=0,"",('特殊、深海'!$BH2+'特殊、深海'!$BL2*$C$4))</f>
        <v>14</v>
      </c>
      <c r="AX6" s="324">
        <f>IF(('特殊、深海'!$BI2+'特殊、深海'!$BM2*$C$4)=0,"",('特殊、深海'!$BI2+'特殊、深海'!$BM2*$C$4))</f>
        <v>10</v>
      </c>
      <c r="AY6" s="303" t="str">
        <f>IF(('特殊、深海'!$BJ2+'特殊、深海'!$BN2*$C$4)=0,"",('特殊、深海'!$BJ2+'特殊、深海'!$BN2*$C$4))</f>
        <v/>
      </c>
      <c r="AZ6" s="329" t="str">
        <f>'特殊、深海'!$BO2</f>
        <v>TODO: 万国语</v>
      </c>
      <c r="BA6" s="301" t="b">
        <f>IF('特殊、深海'!$BP2="","")</f>
        <v>0</v>
      </c>
      <c r="BB6" s="329" t="b">
        <f>IF('特殊、深海'!$BQ2="","")</f>
        <v>0</v>
      </c>
      <c r="BC6" s="309" t="str">
        <f>IF('特殊、深海'!$BR2="","")</f>
        <v/>
      </c>
      <c r="BQ6" s="324">
        <f>IFERROR(VLOOKUP(AL6,装备!$B:$C,2,0),0)</f>
        <v>5</v>
      </c>
      <c r="BR6" s="324">
        <f>IFERROR(VLOOKUP($AL6,装备!$B:$Q,5,0),0)</f>
        <v>0</v>
      </c>
      <c r="BS6" s="324">
        <f>IFERROR(VLOOKUP($AL6,装备!$B:$Q,6,0),0)</f>
        <v>0</v>
      </c>
      <c r="BT6" s="324">
        <f>IFERROR(VLOOKUP($AL6,装备!$B:$Q,7,0),0)</f>
        <v>0</v>
      </c>
      <c r="BU6" s="324">
        <f>IFERROR(VLOOKUP($AL6,装备!$B:$Q,8,0),0)</f>
        <v>10</v>
      </c>
      <c r="BV6" s="324">
        <f>IFERROR(VLOOKUP($AL6,装备!$B:$Q,9,0),0)</f>
        <v>0</v>
      </c>
      <c r="BW6" s="324">
        <f>IFERROR(VLOOKUP($AL6,装备!$B:$Q,10,0),0)</f>
        <v>0</v>
      </c>
      <c r="BX6" s="324">
        <f>IFERROR(VLOOKUP($AL6,装备!$B:$Q,11,0),0)</f>
        <v>1</v>
      </c>
      <c r="BY6" s="324" t="str">
        <f>IFERROR(VLOOKUP($AL6,装备!$B:$Q,12,0),0)</f>
        <v>无</v>
      </c>
      <c r="BZ6" s="324">
        <f>IFERROR(VLOOKUP($AL6,装备!$B:$Q,13,0),0)</f>
        <v>0</v>
      </c>
      <c r="CA6" s="324">
        <f>IFERROR(VLOOKUP($AL6,装备!$B:$Q,14,0),0)</f>
        <v>0</v>
      </c>
      <c r="CB6" s="324">
        <f>IFERROR(VLOOKUP($AL6,装备!$B:$Q,16,0),0)</f>
        <v>0</v>
      </c>
      <c r="CC6" s="324">
        <f>IFERROR(VLOOKUP($AL6,装备!$B:$Q,5,0),0)</f>
        <v>0</v>
      </c>
      <c r="CD6" s="324">
        <f>IFERROR(VLOOKUP(AM6,装备!$B:$C,2,0),0)</f>
        <v>3</v>
      </c>
      <c r="CE6" s="324">
        <f>IFERROR(VLOOKUP($AM6,装备!$B:$Q,5,0),0)</f>
        <v>0</v>
      </c>
      <c r="CF6" s="324">
        <f>IFERROR(VLOOKUP($AM6,装备!$B:$Q,6,0),0)</f>
        <v>0</v>
      </c>
      <c r="CG6" s="324">
        <f>IFERROR(VLOOKUP($AM6,装备!$B:$Q,7,0),0)</f>
        <v>0</v>
      </c>
      <c r="CH6" s="324">
        <f>IFERROR(VLOOKUP($AM6,装备!$B:$Q,8,0),0)</f>
        <v>7</v>
      </c>
      <c r="CI6" s="324">
        <f>IFERROR(VLOOKUP($AM6,装备!$B:$Q,9,0),0)</f>
        <v>0</v>
      </c>
      <c r="CJ6" s="324">
        <f>IFERROR(VLOOKUP($AM6,装备!$B:$Q,10,0),0)</f>
        <v>0</v>
      </c>
      <c r="CK6" s="324">
        <f>IFERROR(VLOOKUP($AM6,装备!$B:$Q,11,0),0)</f>
        <v>0</v>
      </c>
      <c r="CL6" s="324" t="str">
        <f>IFERROR(VLOOKUP($AM6,装备!$B:$Q,12,0),0)</f>
        <v>短</v>
      </c>
      <c r="CM6" s="324">
        <f>IFERROR(VLOOKUP($AM6,装备!$B:$Q,13,0),0)</f>
        <v>0</v>
      </c>
      <c r="CN6" s="324">
        <f>IFERROR(VLOOKUP($AM6,装备!$B:$Q,14,0),0)</f>
        <v>0</v>
      </c>
      <c r="CO6" s="324">
        <f>IFERROR(VLOOKUP($AM6,装备!$B:$Q,16,0),0)</f>
        <v>0</v>
      </c>
      <c r="CP6" s="324">
        <f>IFERROR(VLOOKUP($AM6,装备!$B:$Q,5,0),0)</f>
        <v>0</v>
      </c>
      <c r="CQ6" s="324">
        <f>IFERROR(VLOOKUP(AN6,装备!$B:$C,2,0),0)</f>
        <v>0</v>
      </c>
      <c r="CR6" s="324">
        <f>IFERROR(VLOOKUP($AN6,装备!$B:$Q,5,0),0)</f>
        <v>0</v>
      </c>
      <c r="CS6" s="324">
        <f>IFERROR(VLOOKUP($AN6,装备!$B:$Q,6,0),0)</f>
        <v>0</v>
      </c>
      <c r="CT6" s="324">
        <f>IFERROR(VLOOKUP($AN6,装备!$B:$Q,7,0),0)</f>
        <v>0</v>
      </c>
      <c r="CU6" s="324">
        <f>IFERROR(VLOOKUP($AN6,装备!$B:$Q,8,0),0)</f>
        <v>0</v>
      </c>
      <c r="CV6" s="324">
        <f>IFERROR(VLOOKUP($AN6,装备!$B:$Q,9,0),0)</f>
        <v>0</v>
      </c>
      <c r="CW6" s="324">
        <f>IFERROR(VLOOKUP($AN6,装备!$B:$Q,10,0),0)</f>
        <v>0</v>
      </c>
      <c r="CX6" s="324">
        <f>IFERROR(VLOOKUP($AN6,装备!$B:$Q,11,0),0)</f>
        <v>0</v>
      </c>
      <c r="CY6" s="324">
        <f>IFERROR(VLOOKUP($AN6,装备!$B:$Q,12,0),0)</f>
        <v>0</v>
      </c>
      <c r="CZ6" s="324">
        <f>IFERROR(VLOOKUP($AN6,装备!$B:$Q,13,0),0)</f>
        <v>0</v>
      </c>
      <c r="DA6" s="324">
        <f>IFERROR(VLOOKUP($AN6,装备!$B:$Q,14,0),0)</f>
        <v>0</v>
      </c>
      <c r="DB6" s="324">
        <f>IFERROR(VLOOKUP($AN6,装备!$B:$Q,16,0),0)</f>
        <v>0</v>
      </c>
      <c r="DC6" s="324">
        <f>IFERROR(VLOOKUP($AN6,装备!$B:$Q,5,0),0)</f>
        <v>0</v>
      </c>
      <c r="DD6" s="324">
        <f>IFERROR(VLOOKUP(AO6,装备!$B:$C,2,0),0)</f>
        <v>0</v>
      </c>
      <c r="DE6" s="324">
        <f>IFERROR(VLOOKUP($AO6,装备!$B:$Q,5,0),0)</f>
        <v>0</v>
      </c>
      <c r="DF6" s="324">
        <f>IFERROR(VLOOKUP($AO6,装备!$B:$Q,6,0),0)</f>
        <v>0</v>
      </c>
      <c r="DG6" s="324">
        <f>IFERROR(VLOOKUP($AO6,装备!$B:$Q,7,0),0)</f>
        <v>0</v>
      </c>
      <c r="DH6" s="324">
        <f>IFERROR(VLOOKUP($AO6,装备!$B:$Q,8,0),0)</f>
        <v>0</v>
      </c>
      <c r="DI6" s="324">
        <f>IFERROR(VLOOKUP($AO6,装备!$B:$Q,9,0),0)</f>
        <v>0</v>
      </c>
      <c r="DJ6" s="324">
        <f>IFERROR(VLOOKUP($AO6,装备!$B:$Q,10,0),0)</f>
        <v>0</v>
      </c>
      <c r="DK6" s="324">
        <f>IFERROR(VLOOKUP($AO6,装备!$B:$Q,11,0),0)</f>
        <v>0</v>
      </c>
      <c r="DL6" s="324">
        <f>IFERROR(VLOOKUP($AO6,装备!$B:$Q,12,0),0)</f>
        <v>0</v>
      </c>
      <c r="DM6" s="324">
        <f>IFERROR(VLOOKUP($AO6,装备!$B:$Q,13,0),0)</f>
        <v>0</v>
      </c>
      <c r="DN6" s="324">
        <f>IFERROR(VLOOKUP($AO6,装备!$B:$Q,14,0),0)</f>
        <v>0</v>
      </c>
      <c r="DO6" s="324">
        <f>IFERROR(VLOOKUP($AO6,装备!$B:$Q,16,0),0)</f>
        <v>0</v>
      </c>
      <c r="DP6" s="324">
        <f>IFERROR(VLOOKUP($AO6,装备!$B:$Q,5,0),0)</f>
        <v>0</v>
      </c>
    </row>
    <row r="7" spans="1:120">
      <c r="A7" s="301">
        <f>'特殊、深海'!$A3</f>
        <v>10000119</v>
      </c>
      <c r="B7" s="353" t="s">
        <v>4940</v>
      </c>
      <c r="C7" s="281"/>
      <c r="D7" s="281">
        <f t="shared" ref="D7:D70" si="0">$C$1</f>
        <v>110</v>
      </c>
      <c r="E7" s="303">
        <f>'特殊、深海'!$C3</f>
        <v>6</v>
      </c>
      <c r="F7" s="304" t="str">
        <f>'特殊、深海'!$D3</f>
        <v>战列</v>
      </c>
      <c r="G7" s="304" t="str">
        <f>'特殊、深海'!$E3</f>
        <v>大型</v>
      </c>
      <c r="H7" s="304" t="str">
        <f>'特殊、深海'!$F3</f>
        <v>主力舰</v>
      </c>
      <c r="I7" s="346">
        <f>'特殊、深海'!$BT3</f>
        <v>0</v>
      </c>
      <c r="J7" s="304" t="str">
        <f>'特殊、深海'!$G3</f>
        <v>英国</v>
      </c>
      <c r="K7" s="332">
        <f>'特殊、深海'!$H3+(BR7+CE7+CR7+DE7)*$C$2</f>
        <v>250</v>
      </c>
      <c r="L7" s="324">
        <f>'特殊、深海'!$I3</f>
        <v>2</v>
      </c>
      <c r="M7" s="324">
        <f>'特殊、深海'!$J3</f>
        <v>0</v>
      </c>
      <c r="N7" s="521">
        <f>'特殊、深海'!$K3</f>
        <v>2</v>
      </c>
      <c r="O7" s="324">
        <f>'特殊、深海'!$L3+((CA7+CN7+DA7+DN7)*$C$2)</f>
        <v>57</v>
      </c>
      <c r="P7" s="324" t="str">
        <f>IF($C$2=1,(IF(ISERROR(FIND("超长",'特殊、深海'!$M3&amp;BY7&amp;CL7&amp;CY7&amp;DL7,1)),IF(ISERROR(FIND("长",'特殊、深海'!$M3&amp;BY7&amp;CL7&amp;CY7&amp;DL7,1)),IF(ISERROR(FIND("中",'特殊、深海'!$M3&amp;BY7&amp;CL7&amp;CY7&amp;DL7,1)),IF(ISERROR(FIND("短",'特殊、深海'!$M3&amp;BY7&amp;CL7&amp;CY7&amp;DL7,1)),IF(ISERROR(FIND("无",'特殊、深海'!$M3&amp;BY7&amp;CL7&amp;CY7&amp;DL7,1)),0,"无"),"短"),"中"),"长"),"超长")),'特殊、深海'!$M3)</f>
        <v>长</v>
      </c>
      <c r="Q7" s="328">
        <f>'特殊、深海'!$N3</f>
        <v>30</v>
      </c>
      <c r="R7" s="324">
        <f>('特殊、深海'!$P3)+('特殊、深海'!$Q3)*$C$3+((BS7+CF7+CS7+DF7)*$C$2)</f>
        <v>293</v>
      </c>
      <c r="S7" s="324">
        <f>('特殊、深海'!$R3)+('特殊、深海'!$S3)*$C$3+((BU7+CH7+CU7+DH7)*$C$2)</f>
        <v>0</v>
      </c>
      <c r="T7" s="324">
        <f>('特殊、深海'!$T3)+('特殊、深海'!$U3)*$C$3+((BT7+CG7+CT7+DG7)*$C$2)</f>
        <v>250</v>
      </c>
      <c r="U7" s="324">
        <f>('特殊、深海'!$V3)+('特殊、深海'!$W3)*$C$3+((CC7+CP7+DC7+DP7)*$C$2)</f>
        <v>150</v>
      </c>
      <c r="V7" s="305">
        <f>INT(((('特殊、深海'!$Y3)-('特殊、深海'!$X3))*(((IF(D7=0,C7,D7))-1)/99))+'特殊、深海'!$X3)+((BX7+CK7+CX7+DK7)*$C$2)</f>
        <v>92</v>
      </c>
      <c r="W7" s="324">
        <f>INT(((('特殊、深海'!$AA3)-('特殊、深海'!$Z3))*(((IF(D7=0,C7,D7))-1)/99))+'特殊、深海'!$Z3)+((BZ7+CM7+CZ7+DM7)*$C$2)</f>
        <v>90</v>
      </c>
      <c r="X7" s="324">
        <f>INT(((('特殊、深海'!$AC3)-('特殊、深海'!$AB3))*(((IF(D7=0,C7,D7))-1)/99))+'特殊、深海'!$AB3)+((BW7+CJ7+CW7+DJ7)*$C$2)</f>
        <v>83</v>
      </c>
      <c r="Y7" s="303">
        <f>INT(((('特殊、深海'!$AE3)-('特殊、深海'!$AD3))*(((IF(D7=0,C7,D7))-1)/99))+'特殊、深海'!$AD3)+((BV7+CI7+CV7+DI7)*$C$2)</f>
        <v>0</v>
      </c>
      <c r="Z7" s="324">
        <f>IF('特殊、深海'!$AF3="","",'特殊、深海'!$AF3)</f>
        <v>3</v>
      </c>
      <c r="AA7" s="324">
        <f>IF('特殊、深海'!$AG3="","",'特殊、深海'!$AG3)</f>
        <v>3</v>
      </c>
      <c r="AB7" s="324">
        <f>IF('特殊、深海'!$AH3="","",'特殊、深海'!$AH3)</f>
        <v>3</v>
      </c>
      <c r="AC7" s="324">
        <f>IF('特殊、深海'!$AI3="","",'特殊、深海'!$AI3)</f>
        <v>3</v>
      </c>
      <c r="AD7" s="324">
        <f>IF('特殊、深海'!$AJ3="","",'特殊、深海'!$AJ3)</f>
        <v>12</v>
      </c>
      <c r="AE7" s="305">
        <f>IF('特殊、深海'!$AK3="","",'特殊、深海'!$AK3)</f>
        <v>20</v>
      </c>
      <c r="AF7" s="324" t="str">
        <f>IF('特殊、深海'!$AL3="","",'特殊、深海'!$AL3)</f>
        <v/>
      </c>
      <c r="AG7" s="324" t="str">
        <f>IF('特殊、深海'!$AM3="","",'特殊、深海'!$AM3)</f>
        <v/>
      </c>
      <c r="AH7" s="324" t="str">
        <f>IF('特殊、深海'!$AN3="","",'特殊、深海'!$AN3)</f>
        <v/>
      </c>
      <c r="AI7" s="324" t="str">
        <f>IF('特殊、深海'!$AO3="","",'特殊、深海'!$AO3)</f>
        <v/>
      </c>
      <c r="AJ7" s="324" t="str">
        <f>IF('特殊、深海'!$AP3="","",'特殊、深海'!$AP3)</f>
        <v/>
      </c>
      <c r="AK7" s="303" t="str">
        <f>IF('特殊、深海'!$AQ3="","",'特殊、深海'!$AQ3)</f>
        <v/>
      </c>
      <c r="AL7" s="329" t="str">
        <f>IF('特殊、深海'!$AS3="","",'特殊、深海'!$AS3)</f>
        <v>J国35.6厘米连装炮</v>
      </c>
      <c r="AM7" s="329" t="str">
        <f>IF('特殊、深海'!$AT3="","",'特殊、深海'!$AT3)</f>
        <v>J国35.6厘米连装炮</v>
      </c>
      <c r="AN7" s="329" t="str">
        <f>IF('特殊、深海'!$AU3="","",'特殊、深海'!$AU3)</f>
        <v>J国35.6厘米连装炮</v>
      </c>
      <c r="AO7" s="329" t="str">
        <f>IF('特殊、深海'!$AV3="","",'特殊、深海'!$AV3)</f>
        <v>J国35.6厘米连装炮</v>
      </c>
      <c r="AP7" s="307" t="str">
        <f>IF('特殊、深海'!$AW3="","",'特殊、深海'!$AW3)</f>
        <v/>
      </c>
      <c r="AQ7" s="308" t="str">
        <f>IF('特殊、深海'!$AX3="","",'特殊、深海'!$AX3)</f>
        <v/>
      </c>
      <c r="AR7" s="324">
        <f>IF('特殊、深海'!$AY3="","",'特殊、深海'!$AY3)</f>
        <v>85</v>
      </c>
      <c r="AS7" s="324">
        <f>IF('特殊、深海'!$AZ3="","",'特殊、深海'!$AZ3)</f>
        <v>120</v>
      </c>
      <c r="AT7" s="324">
        <f>IF('特殊、深海'!$BA3="","",'特殊、深海'!$BA3)</f>
        <v>2.5</v>
      </c>
      <c r="AU7" s="324">
        <f>IF('特殊、深海'!$BB3="","",'特殊、深海'!$BB3)</f>
        <v>5.0999999999999996</v>
      </c>
      <c r="AV7" s="305">
        <f>IF(('特殊、深海'!$BG3+'特殊、深海'!$BK3*$C$4)=0,"",('特殊、深海'!$BG3+'特殊、深海'!$BK3*$C$4))</f>
        <v>50</v>
      </c>
      <c r="AW7" s="324">
        <f>IF(('特殊、深海'!$BH3+'特殊、深海'!$BL3*$C$4)=0,"",('特殊、深海'!$BH3+'特殊、深海'!$BL3*$C$4))</f>
        <v>100</v>
      </c>
      <c r="AX7" s="324">
        <f>IF(('特殊、深海'!$BI3+'特殊、深海'!$BM3*$C$4)=0,"",('特殊、深海'!$BI3+'特殊、深海'!$BM3*$C$4))</f>
        <v>120</v>
      </c>
      <c r="AY7" s="303" t="str">
        <f>IF(('特殊、深海'!$BJ3+'特殊、深海'!$BN3*$C$4)=0,"",('特殊、深海'!$BJ3+'特殊、深海'!$BN3*$C$4))</f>
        <v/>
      </c>
      <c r="AZ7" s="329" t="str">
        <f>'特殊、深海'!$BO3</f>
        <v>TODO: 万国语</v>
      </c>
      <c r="BA7" s="301" t="b">
        <f>IF('特殊、深海'!$BP3="","")</f>
        <v>0</v>
      </c>
      <c r="BB7" s="329" t="b">
        <f>IF('特殊、深海'!$BQ3="","")</f>
        <v>0</v>
      </c>
      <c r="BC7" s="309" t="str">
        <f>IF('特殊、深海'!$BR3="","")</f>
        <v/>
      </c>
      <c r="BQ7" s="324">
        <f>IFERROR(VLOOKUP(AL7,装备!$B:$C,2,0),0)</f>
        <v>2</v>
      </c>
      <c r="BR7" s="324">
        <f>IFERROR(VLOOKUP($AL7,装备!$B:$Q,5,0),0)</f>
        <v>0</v>
      </c>
      <c r="BS7" s="324">
        <f>IFERROR(VLOOKUP($AL7,装备!$B:$Q,6,0),0)</f>
        <v>15</v>
      </c>
      <c r="BT7" s="324">
        <f>IFERROR(VLOOKUP($AL7,装备!$B:$Q,7,0),0)</f>
        <v>0</v>
      </c>
      <c r="BU7" s="324">
        <f>IFERROR(VLOOKUP($AL7,装备!$B:$Q,8,0),0)</f>
        <v>0</v>
      </c>
      <c r="BV7" s="324">
        <f>IFERROR(VLOOKUP($AL7,装备!$B:$Q,9,0),0)</f>
        <v>0</v>
      </c>
      <c r="BW7" s="324">
        <f>IFERROR(VLOOKUP($AL7,装备!$B:$Q,10,0),0)</f>
        <v>0</v>
      </c>
      <c r="BX7" s="324">
        <f>IFERROR(VLOOKUP($AL7,装备!$B:$Q,11,0),0)</f>
        <v>0</v>
      </c>
      <c r="BY7" s="324" t="str">
        <f>IFERROR(VLOOKUP($AL7,装备!$B:$Q,12,0),0)</f>
        <v>长</v>
      </c>
      <c r="BZ7" s="324">
        <f>IFERROR(VLOOKUP($AL7,装备!$B:$Q,13,0),0)</f>
        <v>0</v>
      </c>
      <c r="CA7" s="324">
        <f>IFERROR(VLOOKUP($AL7,装备!$B:$Q,14,0),0)</f>
        <v>0</v>
      </c>
      <c r="CB7" s="324">
        <f>IFERROR(VLOOKUP($AL7,装备!$B:$Q,16,0),0)</f>
        <v>4</v>
      </c>
      <c r="CC7" s="324">
        <f>IFERROR(VLOOKUP($AL7,装备!$B:$Q,5,0),0)</f>
        <v>0</v>
      </c>
      <c r="CD7" s="324">
        <f>IFERROR(VLOOKUP(AM7,装备!$B:$C,2,0),0)</f>
        <v>2</v>
      </c>
      <c r="CE7" s="324">
        <f>IFERROR(VLOOKUP($AM7,装备!$B:$Q,5,0),0)</f>
        <v>0</v>
      </c>
      <c r="CF7" s="324">
        <f>IFERROR(VLOOKUP($AM7,装备!$B:$Q,6,0),0)</f>
        <v>15</v>
      </c>
      <c r="CG7" s="324">
        <f>IFERROR(VLOOKUP($AM7,装备!$B:$Q,7,0),0)</f>
        <v>0</v>
      </c>
      <c r="CH7" s="324">
        <f>IFERROR(VLOOKUP($AM7,装备!$B:$Q,8,0),0)</f>
        <v>0</v>
      </c>
      <c r="CI7" s="324">
        <f>IFERROR(VLOOKUP($AM7,装备!$B:$Q,9,0),0)</f>
        <v>0</v>
      </c>
      <c r="CJ7" s="324">
        <f>IFERROR(VLOOKUP($AM7,装备!$B:$Q,10,0),0)</f>
        <v>0</v>
      </c>
      <c r="CK7" s="324">
        <f>IFERROR(VLOOKUP($AM7,装备!$B:$Q,11,0),0)</f>
        <v>0</v>
      </c>
      <c r="CL7" s="324" t="str">
        <f>IFERROR(VLOOKUP($AM7,装备!$B:$Q,12,0),0)</f>
        <v>长</v>
      </c>
      <c r="CM7" s="324">
        <f>IFERROR(VLOOKUP($AM7,装备!$B:$Q,13,0),0)</f>
        <v>0</v>
      </c>
      <c r="CN7" s="324">
        <f>IFERROR(VLOOKUP($AM7,装备!$B:$Q,14,0),0)</f>
        <v>0</v>
      </c>
      <c r="CO7" s="324">
        <f>IFERROR(VLOOKUP($AM7,装备!$B:$Q,16,0),0)</f>
        <v>4</v>
      </c>
      <c r="CP7" s="324">
        <f>IFERROR(VLOOKUP($AM7,装备!$B:$Q,5,0),0)</f>
        <v>0</v>
      </c>
      <c r="CQ7" s="324">
        <f>IFERROR(VLOOKUP(AN7,装备!$B:$C,2,0),0)</f>
        <v>2</v>
      </c>
      <c r="CR7" s="324">
        <f>IFERROR(VLOOKUP($AN7,装备!$B:$Q,5,0),0)</f>
        <v>0</v>
      </c>
      <c r="CS7" s="324">
        <f>IFERROR(VLOOKUP($AN7,装备!$B:$Q,6,0),0)</f>
        <v>15</v>
      </c>
      <c r="CT7" s="324">
        <f>IFERROR(VLOOKUP($AN7,装备!$B:$Q,7,0),0)</f>
        <v>0</v>
      </c>
      <c r="CU7" s="324">
        <f>IFERROR(VLOOKUP($AN7,装备!$B:$Q,8,0),0)</f>
        <v>0</v>
      </c>
      <c r="CV7" s="324">
        <f>IFERROR(VLOOKUP($AN7,装备!$B:$Q,9,0),0)</f>
        <v>0</v>
      </c>
      <c r="CW7" s="324">
        <f>IFERROR(VLOOKUP($AN7,装备!$B:$Q,10,0),0)</f>
        <v>0</v>
      </c>
      <c r="CX7" s="324">
        <f>IFERROR(VLOOKUP($AN7,装备!$B:$Q,11,0),0)</f>
        <v>0</v>
      </c>
      <c r="CY7" s="324" t="str">
        <f>IFERROR(VLOOKUP($AN7,装备!$B:$Q,12,0),0)</f>
        <v>长</v>
      </c>
      <c r="CZ7" s="324">
        <f>IFERROR(VLOOKUP($AN7,装备!$B:$Q,13,0),0)</f>
        <v>0</v>
      </c>
      <c r="DA7" s="324">
        <f>IFERROR(VLOOKUP($AN7,装备!$B:$Q,14,0),0)</f>
        <v>0</v>
      </c>
      <c r="DB7" s="324">
        <f>IFERROR(VLOOKUP($AN7,装备!$B:$Q,16,0),0)</f>
        <v>4</v>
      </c>
      <c r="DC7" s="324">
        <f>IFERROR(VLOOKUP($AN7,装备!$B:$Q,5,0),0)</f>
        <v>0</v>
      </c>
      <c r="DD7" s="324">
        <f>IFERROR(VLOOKUP(AO7,装备!$B:$C,2,0),0)</f>
        <v>2</v>
      </c>
      <c r="DE7" s="324">
        <f>IFERROR(VLOOKUP($AO7,装备!$B:$Q,5,0),0)</f>
        <v>0</v>
      </c>
      <c r="DF7" s="324">
        <f>IFERROR(VLOOKUP($AO7,装备!$B:$Q,6,0),0)</f>
        <v>15</v>
      </c>
      <c r="DG7" s="324">
        <f>IFERROR(VLOOKUP($AO7,装备!$B:$Q,7,0),0)</f>
        <v>0</v>
      </c>
      <c r="DH7" s="324">
        <f>IFERROR(VLOOKUP($AO7,装备!$B:$Q,8,0),0)</f>
        <v>0</v>
      </c>
      <c r="DI7" s="324">
        <f>IFERROR(VLOOKUP($AO7,装备!$B:$Q,9,0),0)</f>
        <v>0</v>
      </c>
      <c r="DJ7" s="324">
        <f>IFERROR(VLOOKUP($AO7,装备!$B:$Q,10,0),0)</f>
        <v>0</v>
      </c>
      <c r="DK7" s="324">
        <f>IFERROR(VLOOKUP($AO7,装备!$B:$Q,11,0),0)</f>
        <v>0</v>
      </c>
      <c r="DL7" s="324" t="str">
        <f>IFERROR(VLOOKUP($AO7,装备!$B:$Q,12,0),0)</f>
        <v>长</v>
      </c>
      <c r="DM7" s="324">
        <f>IFERROR(VLOOKUP($AO7,装备!$B:$Q,13,0),0)</f>
        <v>0</v>
      </c>
      <c r="DN7" s="324">
        <f>IFERROR(VLOOKUP($AO7,装备!$B:$Q,14,0),0)</f>
        <v>0</v>
      </c>
      <c r="DO7" s="324">
        <f>IFERROR(VLOOKUP($AO7,装备!$B:$Q,16,0),0)</f>
        <v>4</v>
      </c>
      <c r="DP7" s="324">
        <f>IFERROR(VLOOKUP($AO7,装备!$B:$Q,5,0),0)</f>
        <v>0</v>
      </c>
    </row>
    <row r="8" spans="1:120">
      <c r="A8" s="301">
        <f>'特殊、深海'!$A4</f>
        <v>10000218</v>
      </c>
      <c r="B8" s="353" t="s">
        <v>5901</v>
      </c>
      <c r="C8" s="281"/>
      <c r="D8" s="281">
        <f t="shared" si="0"/>
        <v>110</v>
      </c>
      <c r="E8" s="303">
        <f>'特殊、深海'!$C4</f>
        <v>4</v>
      </c>
      <c r="F8" s="304" t="str">
        <f>'特殊、深海'!$D4</f>
        <v>驱逐</v>
      </c>
      <c r="G8" s="304" t="str">
        <f>'特殊、深海'!$E4</f>
        <v>小型</v>
      </c>
      <c r="H8" s="304" t="str">
        <f>'特殊、深海'!$F4</f>
        <v>护卫舰</v>
      </c>
      <c r="I8" s="346">
        <f>'特殊、深海'!$BT4</f>
        <v>0</v>
      </c>
      <c r="J8" s="304" t="str">
        <f>'特殊、深海'!$G4</f>
        <v>深海</v>
      </c>
      <c r="K8" s="332">
        <f>'特殊、深海'!$H4+(BR8+CE8+CR8+DE8)*$C$2</f>
        <v>20</v>
      </c>
      <c r="L8" s="324">
        <f>'特殊、深海'!$I4</f>
        <v>0</v>
      </c>
      <c r="M8" s="324">
        <f>'特殊、深海'!$J4</f>
        <v>0</v>
      </c>
      <c r="N8" s="521">
        <f>'特殊、深海'!$K4</f>
        <v>2</v>
      </c>
      <c r="O8" s="324">
        <f>'特殊、深海'!$L4+((CA8+CN8+DA8+DN8)*$C$2)</f>
        <v>25</v>
      </c>
      <c r="P8" s="324" t="str">
        <f>IF($C$2=1,(IF(ISERROR(FIND("超长",'特殊、深海'!$M4&amp;BY8&amp;CL8&amp;CY8&amp;DL8,1)),IF(ISERROR(FIND("长",'特殊、深海'!$M4&amp;BY8&amp;CL8&amp;CY8&amp;DL8,1)),IF(ISERROR(FIND("中",'特殊、深海'!$M4&amp;BY8&amp;CL8&amp;CY8&amp;DL8,1)),IF(ISERROR(FIND("短",'特殊、深海'!$M4&amp;BY8&amp;CL8&amp;CY8&amp;DL8,1)),IF(ISERROR(FIND("无",'特殊、深海'!$M4&amp;BY8&amp;CL8&amp;CY8&amp;DL8,1)),0,"无"),"短"),"中"),"长"),"超长")),'特殊、深海'!$M4)</f>
        <v>短</v>
      </c>
      <c r="Q8" s="328">
        <f>'特殊、深海'!$N4</f>
        <v>35</v>
      </c>
      <c r="R8" s="324">
        <f>('特殊、深海'!$P4)+('特殊、深海'!$Q4)*$C$3+((BS8+CF8+CS8+DF8)*$C$2)</f>
        <v>30</v>
      </c>
      <c r="S8" s="324">
        <f>('特殊、深海'!$R4)+('特殊、深海'!$S4)*$C$3+((BU8+CH8+CU8+DH8)*$C$2)</f>
        <v>111</v>
      </c>
      <c r="T8" s="324">
        <f>('特殊、深海'!$T4)+('特殊、深海'!$U4)*$C$3+((BT8+CG8+CT8+DG8)*$C$2)</f>
        <v>25</v>
      </c>
      <c r="U8" s="324">
        <f>('特殊、深海'!$V4)+('特殊、深海'!$W4)*$C$3+((CC8+CP8+DC8+DP8)*$C$2)</f>
        <v>55</v>
      </c>
      <c r="V8" s="305">
        <f>INT(((('特殊、深海'!$Y4)-('特殊、深海'!$X4))*(((IF(D8=0,C8,D8))-1)/99))+'特殊、深海'!$X4)+((BX8+CK8+CX8+DK8)*$C$2)</f>
        <v>106</v>
      </c>
      <c r="W8" s="324">
        <f>INT(((('特殊、深海'!$AA4)-('特殊、深海'!$Z4))*(((IF(D8=0,C8,D8))-1)/99))+'特殊、深海'!$Z4)+((BZ8+CM8+CZ8+DM8)*$C$2)</f>
        <v>90</v>
      </c>
      <c r="X8" s="324">
        <f>INT(((('特殊、深海'!$AC4)-('特殊、深海'!$AB4))*(((IF(D8=0,C8,D8))-1)/99))+'特殊、深海'!$AB4)+((BW8+CJ8+CW8+DJ8)*$C$2)</f>
        <v>23</v>
      </c>
      <c r="Y8" s="303">
        <f>INT(((('特殊、深海'!$AE4)-('特殊、深海'!$AD4))*(((IF(D8=0,C8,D8))-1)/99))+'特殊、深海'!$AD4)+((BV8+CI8+CV8+DI8)*$C$2)</f>
        <v>80</v>
      </c>
      <c r="Z8" s="324">
        <f>IF('特殊、深海'!$AF4="","",'特殊、深海'!$AF4)</f>
        <v>0</v>
      </c>
      <c r="AA8" s="324" t="str">
        <f>IF('特殊、深海'!$AG4="","",'特殊、深海'!$AG4)</f>
        <v/>
      </c>
      <c r="AB8" s="324" t="str">
        <f>IF('特殊、深海'!$AH4="","",'特殊、深海'!$AH4)</f>
        <v/>
      </c>
      <c r="AC8" s="324" t="str">
        <f>IF('特殊、深海'!$AI4="","",'特殊、深海'!$AI4)</f>
        <v/>
      </c>
      <c r="AD8" s="324">
        <f>IF('特殊、深海'!$AJ4="","",'特殊、深海'!$AJ4)</f>
        <v>0</v>
      </c>
      <c r="AE8" s="305">
        <f>IF('特殊、深海'!$AK4="","",'特殊、深海'!$AK4)</f>
        <v>0</v>
      </c>
      <c r="AF8" s="324" t="str">
        <f>IF('特殊、深海'!$AL4="","",'特殊、深海'!$AL4)</f>
        <v/>
      </c>
      <c r="AG8" s="324" t="str">
        <f>IF('特殊、深海'!$AM4="","",'特殊、深海'!$AM4)</f>
        <v/>
      </c>
      <c r="AH8" s="324" t="str">
        <f>IF('特殊、深海'!$AN4="","",'特殊、深海'!$AN4)</f>
        <v/>
      </c>
      <c r="AI8" s="324" t="str">
        <f>IF('特殊、深海'!$AO4="","",'特殊、深海'!$AO4)</f>
        <v/>
      </c>
      <c r="AJ8" s="324" t="str">
        <f>IF('特殊、深海'!$AP4="","",'特殊、深海'!$AP4)</f>
        <v/>
      </c>
      <c r="AK8" s="303" t="str">
        <f>IF('特殊、深海'!$AQ4="","",'特殊、深海'!$AQ4)</f>
        <v/>
      </c>
      <c r="AL8" s="329" t="str">
        <f>IF('特殊、深海'!$AS4="","",'特殊、深海'!$AS4)</f>
        <v>61厘米四连装氧气鱼雷</v>
      </c>
      <c r="AM8" s="329" t="str">
        <f>IF('特殊、深海'!$AT4="","",'特殊、深海'!$AT4)</f>
        <v>61厘米四连装氧气鱼雷</v>
      </c>
      <c r="AN8" s="329" t="str">
        <f>IF('特殊、深海'!$AU4="","",'特殊、深海'!$AU4)</f>
        <v/>
      </c>
      <c r="AO8" s="329" t="str">
        <f>IF('特殊、深海'!$AV4="","",'特殊、深海'!$AV4)</f>
        <v/>
      </c>
      <c r="AP8" s="307" t="str">
        <f>IF('特殊、深海'!$AW4="","",'特殊、深海'!$AW4)</f>
        <v/>
      </c>
      <c r="AQ8" s="308" t="str">
        <f>IF('特殊、深海'!$AX4="","",'特殊、深海'!$AX4)</f>
        <v/>
      </c>
      <c r="AR8" s="324">
        <f>IF('特殊、深海'!$AY4="","",'特殊、深海'!$AY4)</f>
        <v>10</v>
      </c>
      <c r="AS8" s="324">
        <f>IF('特殊、深海'!$AZ4="","",'特殊、深海'!$AZ4)</f>
        <v>10</v>
      </c>
      <c r="AT8" s="324">
        <f>IF('特殊、深海'!$BA4="","",'特殊、深海'!$BA4)</f>
        <v>1</v>
      </c>
      <c r="AU8" s="324">
        <f>IF('特殊、深海'!$BB4="","",'特殊、深海'!$BB4)</f>
        <v>1</v>
      </c>
      <c r="AV8" s="305">
        <f>IF(('特殊、深海'!$BG4+'特殊、深海'!$BK4*$C$4)=0,"",('特殊、深海'!$BG4+'特殊、深海'!$BK4*$C$4))</f>
        <v>10</v>
      </c>
      <c r="AW8" s="324">
        <f>IF(('特殊、深海'!$BH4+'特殊、深海'!$BL4*$C$4)=0,"",('特殊、深海'!$BH4+'特殊、深海'!$BL4*$C$4))</f>
        <v>14</v>
      </c>
      <c r="AX8" s="324">
        <f>IF(('特殊、深海'!$BI4+'特殊、深海'!$BM4*$C$4)=0,"",('特殊、深海'!$BI4+'特殊、深海'!$BM4*$C$4))</f>
        <v>10</v>
      </c>
      <c r="AY8" s="303" t="str">
        <f>IF(('特殊、深海'!$BJ4+'特殊、深海'!$BN4*$C$4)=0,"",('特殊、深海'!$BJ4+'特殊、深海'!$BN4*$C$4))</f>
        <v/>
      </c>
      <c r="AZ8" s="329" t="str">
        <f>'特殊、深海'!$BO4</f>
        <v>TODO: 万国语</v>
      </c>
      <c r="BA8" s="301" t="b">
        <f>IF('特殊、深海'!$BP4="","")</f>
        <v>0</v>
      </c>
      <c r="BB8" s="329" t="b">
        <f>IF('特殊、深海'!$BQ4="","")</f>
        <v>0</v>
      </c>
      <c r="BC8" s="309" t="str">
        <f>IF('特殊、深海'!$BR4="","")</f>
        <v/>
      </c>
      <c r="BQ8" s="324">
        <f>IFERROR(VLOOKUP(AL8,装备!$B:$C,2,0),0)</f>
        <v>5</v>
      </c>
      <c r="BR8" s="324">
        <f>IFERROR(VLOOKUP($AL8,装备!$B:$Q,5,0),0)</f>
        <v>0</v>
      </c>
      <c r="BS8" s="324">
        <f>IFERROR(VLOOKUP($AL8,装备!$B:$Q,6,0),0)</f>
        <v>0</v>
      </c>
      <c r="BT8" s="324">
        <f>IFERROR(VLOOKUP($AL8,装备!$B:$Q,7,0),0)</f>
        <v>0</v>
      </c>
      <c r="BU8" s="324">
        <f>IFERROR(VLOOKUP($AL8,装备!$B:$Q,8,0),0)</f>
        <v>10</v>
      </c>
      <c r="BV8" s="324">
        <f>IFERROR(VLOOKUP($AL8,装备!$B:$Q,9,0),0)</f>
        <v>0</v>
      </c>
      <c r="BW8" s="324">
        <f>IFERROR(VLOOKUP($AL8,装备!$B:$Q,10,0),0)</f>
        <v>0</v>
      </c>
      <c r="BX8" s="324">
        <f>IFERROR(VLOOKUP($AL8,装备!$B:$Q,11,0),0)</f>
        <v>1</v>
      </c>
      <c r="BY8" s="324" t="str">
        <f>IFERROR(VLOOKUP($AL8,装备!$B:$Q,12,0),0)</f>
        <v>无</v>
      </c>
      <c r="BZ8" s="324">
        <f>IFERROR(VLOOKUP($AL8,装备!$B:$Q,13,0),0)</f>
        <v>0</v>
      </c>
      <c r="CA8" s="324">
        <f>IFERROR(VLOOKUP($AL8,装备!$B:$Q,14,0),0)</f>
        <v>0</v>
      </c>
      <c r="CB8" s="324">
        <f>IFERROR(VLOOKUP($AL8,装备!$B:$Q,16,0),0)</f>
        <v>0</v>
      </c>
      <c r="CC8" s="324">
        <f>IFERROR(VLOOKUP($AL8,装备!$B:$Q,5,0),0)</f>
        <v>0</v>
      </c>
      <c r="CD8" s="324">
        <f>IFERROR(VLOOKUP(AM8,装备!$B:$C,2,0),0)</f>
        <v>5</v>
      </c>
      <c r="CE8" s="324">
        <f>IFERROR(VLOOKUP($AM8,装备!$B:$Q,5,0),0)</f>
        <v>0</v>
      </c>
      <c r="CF8" s="324">
        <f>IFERROR(VLOOKUP($AM8,装备!$B:$Q,6,0),0)</f>
        <v>0</v>
      </c>
      <c r="CG8" s="324">
        <f>IFERROR(VLOOKUP($AM8,装备!$B:$Q,7,0),0)</f>
        <v>0</v>
      </c>
      <c r="CH8" s="324">
        <f>IFERROR(VLOOKUP($AM8,装备!$B:$Q,8,0),0)</f>
        <v>10</v>
      </c>
      <c r="CI8" s="324">
        <f>IFERROR(VLOOKUP($AM8,装备!$B:$Q,9,0),0)</f>
        <v>0</v>
      </c>
      <c r="CJ8" s="324">
        <f>IFERROR(VLOOKUP($AM8,装备!$B:$Q,10,0),0)</f>
        <v>0</v>
      </c>
      <c r="CK8" s="324">
        <f>IFERROR(VLOOKUP($AM8,装备!$B:$Q,11,0),0)</f>
        <v>1</v>
      </c>
      <c r="CL8" s="324" t="str">
        <f>IFERROR(VLOOKUP($AM8,装备!$B:$Q,12,0),0)</f>
        <v>无</v>
      </c>
      <c r="CM8" s="324">
        <f>IFERROR(VLOOKUP($AM8,装备!$B:$Q,13,0),0)</f>
        <v>0</v>
      </c>
      <c r="CN8" s="324">
        <f>IFERROR(VLOOKUP($AM8,装备!$B:$Q,14,0),0)</f>
        <v>0</v>
      </c>
      <c r="CO8" s="324">
        <f>IFERROR(VLOOKUP($AM8,装备!$B:$Q,16,0),0)</f>
        <v>0</v>
      </c>
      <c r="CP8" s="324">
        <f>IFERROR(VLOOKUP($AM8,装备!$B:$Q,5,0),0)</f>
        <v>0</v>
      </c>
      <c r="CQ8" s="324">
        <f>IFERROR(VLOOKUP(AN8,装备!$B:$C,2,0),0)</f>
        <v>0</v>
      </c>
      <c r="CR8" s="324">
        <f>IFERROR(VLOOKUP($AN8,装备!$B:$Q,5,0),0)</f>
        <v>0</v>
      </c>
      <c r="CS8" s="324">
        <f>IFERROR(VLOOKUP($AN8,装备!$B:$Q,6,0),0)</f>
        <v>0</v>
      </c>
      <c r="CT8" s="324">
        <f>IFERROR(VLOOKUP($AN8,装备!$B:$Q,7,0),0)</f>
        <v>0</v>
      </c>
      <c r="CU8" s="324">
        <f>IFERROR(VLOOKUP($AN8,装备!$B:$Q,8,0),0)</f>
        <v>0</v>
      </c>
      <c r="CV8" s="324">
        <f>IFERROR(VLOOKUP($AN8,装备!$B:$Q,9,0),0)</f>
        <v>0</v>
      </c>
      <c r="CW8" s="324">
        <f>IFERROR(VLOOKUP($AN8,装备!$B:$Q,10,0),0)</f>
        <v>0</v>
      </c>
      <c r="CX8" s="324">
        <f>IFERROR(VLOOKUP($AN8,装备!$B:$Q,11,0),0)</f>
        <v>0</v>
      </c>
      <c r="CY8" s="324">
        <f>IFERROR(VLOOKUP($AN8,装备!$B:$Q,12,0),0)</f>
        <v>0</v>
      </c>
      <c r="CZ8" s="324">
        <f>IFERROR(VLOOKUP($AN8,装备!$B:$Q,13,0),0)</f>
        <v>0</v>
      </c>
      <c r="DA8" s="324">
        <f>IFERROR(VLOOKUP($AN8,装备!$B:$Q,14,0),0)</f>
        <v>0</v>
      </c>
      <c r="DB8" s="324">
        <f>IFERROR(VLOOKUP($AN8,装备!$B:$Q,16,0),0)</f>
        <v>0</v>
      </c>
      <c r="DC8" s="324">
        <f>IFERROR(VLOOKUP($AN8,装备!$B:$Q,5,0),0)</f>
        <v>0</v>
      </c>
      <c r="DD8" s="324">
        <f>IFERROR(VLOOKUP(AO8,装备!$B:$C,2,0),0)</f>
        <v>0</v>
      </c>
      <c r="DE8" s="324">
        <f>IFERROR(VLOOKUP($AO8,装备!$B:$Q,5,0),0)</f>
        <v>0</v>
      </c>
      <c r="DF8" s="324">
        <f>IFERROR(VLOOKUP($AO8,装备!$B:$Q,6,0),0)</f>
        <v>0</v>
      </c>
      <c r="DG8" s="324">
        <f>IFERROR(VLOOKUP($AO8,装备!$B:$Q,7,0),0)</f>
        <v>0</v>
      </c>
      <c r="DH8" s="324">
        <f>IFERROR(VLOOKUP($AO8,装备!$B:$Q,8,0),0)</f>
        <v>0</v>
      </c>
      <c r="DI8" s="324">
        <f>IFERROR(VLOOKUP($AO8,装备!$B:$Q,9,0),0)</f>
        <v>0</v>
      </c>
      <c r="DJ8" s="324">
        <f>IFERROR(VLOOKUP($AO8,装备!$B:$Q,10,0),0)</f>
        <v>0</v>
      </c>
      <c r="DK8" s="324">
        <f>IFERROR(VLOOKUP($AO8,装备!$B:$Q,11,0),0)</f>
        <v>0</v>
      </c>
      <c r="DL8" s="324">
        <f>IFERROR(VLOOKUP($AO8,装备!$B:$Q,12,0),0)</f>
        <v>0</v>
      </c>
      <c r="DM8" s="324">
        <f>IFERROR(VLOOKUP($AO8,装备!$B:$Q,13,0),0)</f>
        <v>0</v>
      </c>
      <c r="DN8" s="324">
        <f>IFERROR(VLOOKUP($AO8,装备!$B:$Q,14,0),0)</f>
        <v>0</v>
      </c>
      <c r="DO8" s="324">
        <f>IFERROR(VLOOKUP($AO8,装备!$B:$Q,16,0),0)</f>
        <v>0</v>
      </c>
      <c r="DP8" s="324">
        <f>IFERROR(VLOOKUP($AO8,装备!$B:$Q,5,0),0)</f>
        <v>0</v>
      </c>
    </row>
    <row r="9" spans="1:120">
      <c r="A9" s="301">
        <f>'特殊、深海'!$A5</f>
        <v>10000219</v>
      </c>
      <c r="B9" s="353" t="s">
        <v>4938</v>
      </c>
      <c r="C9" s="281"/>
      <c r="D9" s="281">
        <f t="shared" si="0"/>
        <v>110</v>
      </c>
      <c r="E9" s="303">
        <f>'特殊、深海'!$C5</f>
        <v>6</v>
      </c>
      <c r="F9" s="304" t="str">
        <f>'特殊、深海'!$D5</f>
        <v>航母</v>
      </c>
      <c r="G9" s="304" t="str">
        <f>'特殊、深海'!$E5</f>
        <v>大型</v>
      </c>
      <c r="H9" s="304" t="str">
        <f>'特殊、深海'!$F5</f>
        <v>主力舰</v>
      </c>
      <c r="I9" s="346">
        <f>'特殊、深海'!$BT5</f>
        <v>0</v>
      </c>
      <c r="J9" s="304" t="str">
        <f>'特殊、深海'!$G5</f>
        <v>英国</v>
      </c>
      <c r="K9" s="332">
        <f>'特殊、深海'!$H5+(BR9+CE9+CR9+DE9)*$C$2</f>
        <v>150</v>
      </c>
      <c r="L9" s="324">
        <f>'特殊、深海'!$I5</f>
        <v>2</v>
      </c>
      <c r="M9" s="324">
        <f>'特殊、深海'!$J5</f>
        <v>0</v>
      </c>
      <c r="N9" s="521">
        <f>'特殊、深海'!$K5</f>
        <v>2</v>
      </c>
      <c r="O9" s="324">
        <f>'特殊、深海'!$L5+((CA9+CN9+DA9+DN9)*$C$2)</f>
        <v>50</v>
      </c>
      <c r="P9" s="324" t="str">
        <f>IF($C$2=1,(IF(ISERROR(FIND("超长",'特殊、深海'!$M5&amp;BY9&amp;CL9&amp;CY9&amp;DL9,1)),IF(ISERROR(FIND("长",'特殊、深海'!$M5&amp;BY9&amp;CL9&amp;CY9&amp;DL9,1)),IF(ISERROR(FIND("中",'特殊、深海'!$M5&amp;BY9&amp;CL9&amp;CY9&amp;DL9,1)),IF(ISERROR(FIND("短",'特殊、深海'!$M5&amp;BY9&amp;CL9&amp;CY9&amp;DL9,1)),IF(ISERROR(FIND("无",'特殊、深海'!$M5&amp;BY9&amp;CL9&amp;CY9&amp;DL9,1)),0,"无"),"短"),"中"),"长"),"超长")),'特殊、深海'!$M5)</f>
        <v>长</v>
      </c>
      <c r="Q9" s="328">
        <f>'特殊、深海'!$N5</f>
        <v>31.2</v>
      </c>
      <c r="R9" s="324">
        <f>('特殊、深海'!$P5)+('特殊、深海'!$Q5)*$C$3+((BS9+CF9+CS9+DF9)*$C$2)</f>
        <v>250</v>
      </c>
      <c r="S9" s="324">
        <f>('特殊、深海'!$R5)+('特殊、深海'!$S5)*$C$3+((BU9+CH9+CU9+DH9)*$C$2)</f>
        <v>0</v>
      </c>
      <c r="T9" s="324">
        <f>('特殊、深海'!$T5)+('特殊、深海'!$U5)*$C$3+((BT9+CG9+CT9+DG9)*$C$2)</f>
        <v>150</v>
      </c>
      <c r="U9" s="324">
        <f>('特殊、深海'!$V5)+('特殊、深海'!$W5)*$C$3+((CC9+CP9+DC9+DP9)*$C$2)</f>
        <v>200</v>
      </c>
      <c r="V9" s="305">
        <f>INT(((('特殊、深海'!$Y5)-('特殊、深海'!$X5))*(((IF(D9=0,C9,D9))-1)/99))+'特殊、深海'!$X5)+((BX9+CK9+CX9+DK9)*$C$2)</f>
        <v>92</v>
      </c>
      <c r="W9" s="324">
        <f>INT(((('特殊、深海'!$AA5)-('特殊、深海'!$Z5))*(((IF(D9=0,C9,D9))-1)/99))+'特殊、深海'!$Z5)+((BZ9+CM9+CZ9+DM9)*$C$2)</f>
        <v>100</v>
      </c>
      <c r="X9" s="324">
        <f>INT(((('特殊、深海'!$AC5)-('特殊、深海'!$AB5))*(((IF(D9=0,C9,D9))-1)/99))+'特殊、深海'!$AB5)+((BW9+CJ9+CW9+DJ9)*$C$2)</f>
        <v>180</v>
      </c>
      <c r="Y9" s="303">
        <f>INT(((('特殊、深海'!$AE5)-('特殊、深海'!$AD5))*(((IF(D9=0,C9,D9))-1)/99))+'特殊、深海'!$AD5)+((BV9+CI9+CV9+DI9)*$C$2)</f>
        <v>0</v>
      </c>
      <c r="Z9" s="324">
        <f>IF('特殊、深海'!$AF5="","",'特殊、深海'!$AF5)</f>
        <v>41</v>
      </c>
      <c r="AA9" s="324">
        <f>IF('特殊、深海'!$AG5="","",'特殊、深海'!$AG5)</f>
        <v>48</v>
      </c>
      <c r="AB9" s="324">
        <f>IF('特殊、深海'!$AH5="","",'特殊、深海'!$AH5)</f>
        <v>47</v>
      </c>
      <c r="AC9" s="324">
        <f>IF('特殊、深海'!$AI5="","",'特殊、深海'!$AI5)</f>
        <v>40</v>
      </c>
      <c r="AD9" s="324">
        <f>IF('特殊、深海'!$AJ5="","",'特殊、深海'!$AJ5)</f>
        <v>176</v>
      </c>
      <c r="AE9" s="305">
        <f>IF('特殊、深海'!$AK5="","",'特殊、深海'!$AK5)</f>
        <v>77</v>
      </c>
      <c r="AF9" s="324" t="str">
        <f>IF('特殊、深海'!$AL5="","",'特殊、深海'!$AL5)</f>
        <v/>
      </c>
      <c r="AG9" s="324" t="str">
        <f>IF('特殊、深海'!$AM5="","",'特殊、深海'!$AM5)</f>
        <v/>
      </c>
      <c r="AH9" s="324" t="str">
        <f>IF('特殊、深海'!$AN5="","",'特殊、深海'!$AN5)</f>
        <v/>
      </c>
      <c r="AI9" s="324" t="str">
        <f>IF('特殊、深海'!$AO5="","",'特殊、深海'!$AO5)</f>
        <v/>
      </c>
      <c r="AJ9" s="324" t="str">
        <f>IF('特殊、深海'!$AP5="","",'特殊、深海'!$AP5)</f>
        <v/>
      </c>
      <c r="AK9" s="303" t="str">
        <f>IF('特殊、深海'!$AQ5="","",'特殊、深海'!$AQ5)</f>
        <v/>
      </c>
      <c r="AL9" s="329" t="str">
        <f>IF('特殊、深海'!$AS5="","",'特殊、深海'!$AS5)</f>
        <v>九七式舰攻（80番）</v>
      </c>
      <c r="AM9" s="329" t="str">
        <f>IF('特殊、深海'!$AT5="","",'特殊、深海'!$AT5)</f>
        <v>彗星</v>
      </c>
      <c r="AN9" s="329" t="str">
        <f>IF('特殊、深海'!$AU5="","",'特殊、深海'!$AU5)</f>
        <v>B-25(杜立特队)</v>
      </c>
      <c r="AO9" s="329" t="str">
        <f>IF('特殊、深海'!$AV5="","",'特殊、深海'!$AV5)</f>
        <v>B-25(杜立特队)</v>
      </c>
      <c r="AP9" s="307" t="str">
        <f>IF('特殊、深海'!$AW5="","",'特殊、深海'!$AW5)</f>
        <v/>
      </c>
      <c r="AQ9" s="308" t="str">
        <f>IF('特殊、深海'!$AX5="","",'特殊、深海'!$AX5)</f>
        <v/>
      </c>
      <c r="AR9" s="324">
        <f>IF('特殊、深海'!$AY5="","",'特殊、深海'!$AY5)</f>
        <v>60</v>
      </c>
      <c r="AS9" s="324">
        <f>IF('特殊、深海'!$AZ5="","",'特殊、深海'!$AZ5)</f>
        <v>55</v>
      </c>
      <c r="AT9" s="324">
        <f>IF('特殊、深海'!$BA5="","",'特殊、深海'!$BA5)</f>
        <v>2.4</v>
      </c>
      <c r="AU9" s="324">
        <f>IF('特殊、深海'!$BB5="","",'特殊、深海'!$BB5)</f>
        <v>4.5</v>
      </c>
      <c r="AV9" s="305">
        <f>IF(('特殊、深海'!$BG5+'特殊、深海'!$BK5*$C$4)=0,"",('特殊、深海'!$BG5+'特殊、深海'!$BK5*$C$4))</f>
        <v>49</v>
      </c>
      <c r="AW9" s="324">
        <f>IF(('特殊、深海'!$BH5+'特殊、深海'!$BL5*$C$4)=0,"",('特殊、深海'!$BH5+'特殊、深海'!$BL5*$C$4))</f>
        <v>64</v>
      </c>
      <c r="AX9" s="324">
        <f>IF(('特殊、深海'!$BI5+'特殊、深海'!$BM5*$C$4)=0,"",('特殊、深海'!$BI5+'特殊、深海'!$BM5*$C$4))</f>
        <v>60</v>
      </c>
      <c r="AY9" s="303">
        <f>IF(('特殊、深海'!$BJ5+'特殊、深海'!$BN5*$C$4)=0,"",('特殊、深海'!$BJ5+'特殊、深海'!$BN5*$C$4))</f>
        <v>75</v>
      </c>
      <c r="AZ9" s="329" t="str">
        <f>'特殊、深海'!$BO5</f>
        <v>TODO: 万国语</v>
      </c>
      <c r="BA9" s="301" t="b">
        <f>IF('特殊、深海'!$BP5="","")</f>
        <v>0</v>
      </c>
      <c r="BB9" s="329" t="b">
        <f>IF('特殊、深海'!$BQ5="","")</f>
        <v>0</v>
      </c>
      <c r="BC9" s="309" t="str">
        <f>IF('特殊、深海'!$BR5="","")</f>
        <v/>
      </c>
      <c r="BQ9" s="324">
        <f>IFERROR(VLOOKUP(AL9,装备!$B:$C,2,0),0)</f>
        <v>4</v>
      </c>
      <c r="BR9" s="324">
        <f>IFERROR(VLOOKUP($AL9,装备!$B:$Q,5,0),0)</f>
        <v>0</v>
      </c>
      <c r="BS9" s="324">
        <f>IFERROR(VLOOKUP($AL9,装备!$B:$Q,6,0),0)</f>
        <v>0</v>
      </c>
      <c r="BT9" s="324">
        <f>IFERROR(VLOOKUP($AL9,装备!$B:$Q,7,0),0)</f>
        <v>0</v>
      </c>
      <c r="BU9" s="324">
        <f>IFERROR(VLOOKUP($AL9,装备!$B:$Q,8,0),0)</f>
        <v>0</v>
      </c>
      <c r="BV9" s="324">
        <f>IFERROR(VLOOKUP($AL9,装备!$B:$Q,9,0),0)</f>
        <v>0</v>
      </c>
      <c r="BW9" s="324">
        <f>IFERROR(VLOOKUP($AL9,装备!$B:$Q,10,0),0)</f>
        <v>0</v>
      </c>
      <c r="BX9" s="324">
        <f>IFERROR(VLOOKUP($AL9,装备!$B:$Q,11,0),0)</f>
        <v>0</v>
      </c>
      <c r="BY9" s="324" t="str">
        <f>IFERROR(VLOOKUP($AL9,装备!$B:$Q,12,0),0)</f>
        <v>无</v>
      </c>
      <c r="BZ9" s="324">
        <f>IFERROR(VLOOKUP($AL9,装备!$B:$Q,13,0),0)</f>
        <v>0</v>
      </c>
      <c r="CA9" s="324">
        <f>IFERROR(VLOOKUP($AL9,装备!$B:$Q,14,0),0)</f>
        <v>0</v>
      </c>
      <c r="CB9" s="324">
        <f>IFERROR(VLOOKUP($AL9,装备!$B:$Q,16,0),0)</f>
        <v>0</v>
      </c>
      <c r="CC9" s="324">
        <f>IFERROR(VLOOKUP($AL9,装备!$B:$Q,5,0),0)</f>
        <v>0</v>
      </c>
      <c r="CD9" s="324">
        <f>IFERROR(VLOOKUP(AM9,装备!$B:$C,2,0),0)</f>
        <v>3</v>
      </c>
      <c r="CE9" s="324">
        <f>IFERROR(VLOOKUP($AM9,装备!$B:$Q,5,0),0)</f>
        <v>0</v>
      </c>
      <c r="CF9" s="324">
        <f>IFERROR(VLOOKUP($AM9,装备!$B:$Q,6,0),0)</f>
        <v>0</v>
      </c>
      <c r="CG9" s="324">
        <f>IFERROR(VLOOKUP($AM9,装备!$B:$Q,7,0),0)</f>
        <v>0</v>
      </c>
      <c r="CH9" s="324">
        <f>IFERROR(VLOOKUP($AM9,装备!$B:$Q,8,0),0)</f>
        <v>0</v>
      </c>
      <c r="CI9" s="324">
        <f>IFERROR(VLOOKUP($AM9,装备!$B:$Q,9,0),0)</f>
        <v>0</v>
      </c>
      <c r="CJ9" s="324">
        <f>IFERROR(VLOOKUP($AM9,装备!$B:$Q,10,0),0)</f>
        <v>0</v>
      </c>
      <c r="CK9" s="324">
        <f>IFERROR(VLOOKUP($AM9,装备!$B:$Q,11,0),0)</f>
        <v>0</v>
      </c>
      <c r="CL9" s="324" t="str">
        <f>IFERROR(VLOOKUP($AM9,装备!$B:$Q,12,0),0)</f>
        <v>无</v>
      </c>
      <c r="CM9" s="324">
        <f>IFERROR(VLOOKUP($AM9,装备!$B:$Q,13,0),0)</f>
        <v>0</v>
      </c>
      <c r="CN9" s="324">
        <f>IFERROR(VLOOKUP($AM9,装备!$B:$Q,14,0),0)</f>
        <v>0</v>
      </c>
      <c r="CO9" s="324">
        <f>IFERROR(VLOOKUP($AM9,装备!$B:$Q,16,0),0)</f>
        <v>0</v>
      </c>
      <c r="CP9" s="324">
        <f>IFERROR(VLOOKUP($AM9,装备!$B:$Q,5,0),0)</f>
        <v>0</v>
      </c>
      <c r="CQ9" s="324">
        <f>IFERROR(VLOOKUP(AN9,装备!$B:$C,2,0),0)</f>
        <v>6</v>
      </c>
      <c r="CR9" s="324">
        <f>IFERROR(VLOOKUP($AN9,装备!$B:$Q,5,0),0)</f>
        <v>0</v>
      </c>
      <c r="CS9" s="324">
        <f>IFERROR(VLOOKUP($AN9,装备!$B:$Q,6,0),0)</f>
        <v>0</v>
      </c>
      <c r="CT9" s="324">
        <f>IFERROR(VLOOKUP($AN9,装备!$B:$Q,7,0),0)</f>
        <v>0</v>
      </c>
      <c r="CU9" s="324">
        <f>IFERROR(VLOOKUP($AN9,装备!$B:$Q,8,0),0)</f>
        <v>0</v>
      </c>
      <c r="CV9" s="324">
        <f>IFERROR(VLOOKUP($AN9,装备!$B:$Q,9,0),0)</f>
        <v>0</v>
      </c>
      <c r="CW9" s="324">
        <f>IFERROR(VLOOKUP($AN9,装备!$B:$Q,10,0),0)</f>
        <v>0</v>
      </c>
      <c r="CX9" s="324">
        <f>IFERROR(VLOOKUP($AN9,装备!$B:$Q,11,0),0)</f>
        <v>0</v>
      </c>
      <c r="CY9" s="324" t="str">
        <f>IFERROR(VLOOKUP($AN9,装备!$B:$Q,12,0),0)</f>
        <v>无</v>
      </c>
      <c r="CZ9" s="324">
        <f>IFERROR(VLOOKUP($AN9,装备!$B:$Q,13,0),0)</f>
        <v>0</v>
      </c>
      <c r="DA9" s="324">
        <f>IFERROR(VLOOKUP($AN9,装备!$B:$Q,14,0),0)</f>
        <v>0</v>
      </c>
      <c r="DB9" s="324">
        <f>IFERROR(VLOOKUP($AN9,装备!$B:$Q,16,0),0)</f>
        <v>0</v>
      </c>
      <c r="DC9" s="324">
        <f>IFERROR(VLOOKUP($AN9,装备!$B:$Q,5,0),0)</f>
        <v>0</v>
      </c>
      <c r="DD9" s="324">
        <f>IFERROR(VLOOKUP(AO9,装备!$B:$C,2,0),0)</f>
        <v>6</v>
      </c>
      <c r="DE9" s="324">
        <f>IFERROR(VLOOKUP($AO9,装备!$B:$Q,5,0),0)</f>
        <v>0</v>
      </c>
      <c r="DF9" s="324">
        <f>IFERROR(VLOOKUP($AO9,装备!$B:$Q,6,0),0)</f>
        <v>0</v>
      </c>
      <c r="DG9" s="324">
        <f>IFERROR(VLOOKUP($AO9,装备!$B:$Q,7,0),0)</f>
        <v>0</v>
      </c>
      <c r="DH9" s="324">
        <f>IFERROR(VLOOKUP($AO9,装备!$B:$Q,8,0),0)</f>
        <v>0</v>
      </c>
      <c r="DI9" s="324">
        <f>IFERROR(VLOOKUP($AO9,装备!$B:$Q,9,0),0)</f>
        <v>0</v>
      </c>
      <c r="DJ9" s="324">
        <f>IFERROR(VLOOKUP($AO9,装备!$B:$Q,10,0),0)</f>
        <v>0</v>
      </c>
      <c r="DK9" s="324">
        <f>IFERROR(VLOOKUP($AO9,装备!$B:$Q,11,0),0)</f>
        <v>0</v>
      </c>
      <c r="DL9" s="324" t="str">
        <f>IFERROR(VLOOKUP($AO9,装备!$B:$Q,12,0),0)</f>
        <v>无</v>
      </c>
      <c r="DM9" s="324">
        <f>IFERROR(VLOOKUP($AO9,装备!$B:$Q,13,0),0)</f>
        <v>0</v>
      </c>
      <c r="DN9" s="324">
        <f>IFERROR(VLOOKUP($AO9,装备!$B:$Q,14,0),0)</f>
        <v>0</v>
      </c>
      <c r="DO9" s="324">
        <f>IFERROR(VLOOKUP($AO9,装备!$B:$Q,16,0),0)</f>
        <v>0</v>
      </c>
      <c r="DP9" s="324">
        <f>IFERROR(VLOOKUP($AO9,装备!$B:$Q,5,0),0)</f>
        <v>0</v>
      </c>
    </row>
    <row r="10" spans="1:120">
      <c r="A10" s="301">
        <f>'特殊、深海'!$A6</f>
        <v>10000318</v>
      </c>
      <c r="B10" s="353" t="s">
        <v>5902</v>
      </c>
      <c r="C10" s="281"/>
      <c r="D10" s="281">
        <f t="shared" si="0"/>
        <v>110</v>
      </c>
      <c r="E10" s="303">
        <f>'特殊、深海'!$C6</f>
        <v>5</v>
      </c>
      <c r="F10" s="304" t="str">
        <f>'特殊、深海'!$D6</f>
        <v>驱逐</v>
      </c>
      <c r="G10" s="304" t="str">
        <f>'特殊、深海'!$E6</f>
        <v>小型</v>
      </c>
      <c r="H10" s="304" t="str">
        <f>'特殊、深海'!$F6</f>
        <v>护卫舰</v>
      </c>
      <c r="I10" s="346">
        <f>'特殊、深海'!$BT6</f>
        <v>0</v>
      </c>
      <c r="J10" s="304" t="str">
        <f>'特殊、深海'!$G6</f>
        <v>深海</v>
      </c>
      <c r="K10" s="332">
        <f>'特殊、深海'!$H6+(BR10+CE10+CR10+DE10)*$C$2</f>
        <v>28</v>
      </c>
      <c r="L10" s="324">
        <f>'特殊、深海'!$I6</f>
        <v>0</v>
      </c>
      <c r="M10" s="324">
        <f>'特殊、深海'!$J6</f>
        <v>0</v>
      </c>
      <c r="N10" s="521">
        <f>'特殊、深海'!$K6</f>
        <v>2</v>
      </c>
      <c r="O10" s="324">
        <f>'特殊、深海'!$L6+((CA10+CN10+DA10+DN10)*$C$2)</f>
        <v>30</v>
      </c>
      <c r="P10" s="324" t="str">
        <f>IF($C$2=1,(IF(ISERROR(FIND("超长",'特殊、深海'!$M6&amp;BY10&amp;CL10&amp;CY10&amp;DL10,1)),IF(ISERROR(FIND("长",'特殊、深海'!$M6&amp;BY10&amp;CL10&amp;CY10&amp;DL10,1)),IF(ISERROR(FIND("中",'特殊、深海'!$M6&amp;BY10&amp;CL10&amp;CY10&amp;DL10,1)),IF(ISERROR(FIND("短",'特殊、深海'!$M6&amp;BY10&amp;CL10&amp;CY10&amp;DL10,1)),IF(ISERROR(FIND("无",'特殊、深海'!$M6&amp;BY10&amp;CL10&amp;CY10&amp;DL10,1)),0,"无"),"短"),"中"),"长"),"超长")),'特殊、深海'!$M6)</f>
        <v>短</v>
      </c>
      <c r="Q10" s="328">
        <f>'特殊、深海'!$N6</f>
        <v>37</v>
      </c>
      <c r="R10" s="324">
        <f>('特殊、深海'!$P6)+('特殊、深海'!$Q6)*$C$3+((BS10+CF10+CS10+DF10)*$C$2)</f>
        <v>38</v>
      </c>
      <c r="S10" s="324">
        <f>('特殊、深海'!$R6)+('特殊、深海'!$S6)*$C$3+((BU10+CH10+CU10+DH10)*$C$2)</f>
        <v>108</v>
      </c>
      <c r="T10" s="324">
        <f>('特殊、深海'!$T6)+('特殊、深海'!$U6)*$C$3+((BT10+CG10+CT10+DG10)*$C$2)</f>
        <v>31</v>
      </c>
      <c r="U10" s="324">
        <f>('特殊、深海'!$V6)+('特殊、深海'!$W6)*$C$3+((CC10+CP10+DC10+DP10)*$C$2)</f>
        <v>60</v>
      </c>
      <c r="V10" s="305">
        <f>INT(((('特殊、深海'!$Y6)-('特殊、深海'!$X6))*(((IF(D10=0,C10,D10))-1)/99))+'特殊、深海'!$X6)+((BX10+CK10+CX10+DK10)*$C$2)</f>
        <v>107</v>
      </c>
      <c r="W10" s="324">
        <f>INT(((('特殊、深海'!$AA6)-('特殊、深海'!$Z6))*(((IF(D10=0,C10,D10))-1)/99))+'特殊、深海'!$Z6)+((BZ10+CM10+CZ10+DM10)*$C$2)</f>
        <v>93</v>
      </c>
      <c r="X10" s="324">
        <f>INT(((('特殊、深海'!$AC6)-('特殊、深海'!$AB6))*(((IF(D10=0,C10,D10))-1)/99))+'特殊、深海'!$AB6)+((BW10+CJ10+CW10+DJ10)*$C$2)</f>
        <v>30</v>
      </c>
      <c r="Y10" s="303">
        <f>INT(((('特殊、深海'!$AE6)-('特殊、深海'!$AD6))*(((IF(D10=0,C10,D10))-1)/99))+'特殊、深海'!$AD6)+((BV10+CI10+CV10+DI10)*$C$2)</f>
        <v>116</v>
      </c>
      <c r="Z10" s="324">
        <f>IF('特殊、深海'!$AF6="","",'特殊、深海'!$AF6)</f>
        <v>0</v>
      </c>
      <c r="AA10" s="324" t="str">
        <f>IF('特殊、深海'!$AG6="","",'特殊、深海'!$AG6)</f>
        <v/>
      </c>
      <c r="AB10" s="324" t="str">
        <f>IF('特殊、深海'!$AH6="","",'特殊、深海'!$AH6)</f>
        <v/>
      </c>
      <c r="AC10" s="324" t="str">
        <f>IF('特殊、深海'!$AI6="","",'特殊、深海'!$AI6)</f>
        <v/>
      </c>
      <c r="AD10" s="324">
        <f>IF('特殊、深海'!$AJ6="","",'特殊、深海'!$AJ6)</f>
        <v>0</v>
      </c>
      <c r="AE10" s="305">
        <f>IF('特殊、深海'!$AK6="","",'特殊、深海'!$AK6)</f>
        <v>0</v>
      </c>
      <c r="AF10" s="324" t="str">
        <f>IF('特殊、深海'!$AL6="","",'特殊、深海'!$AL6)</f>
        <v/>
      </c>
      <c r="AG10" s="324" t="str">
        <f>IF('特殊、深海'!$AM6="","",'特殊、深海'!$AM6)</f>
        <v/>
      </c>
      <c r="AH10" s="324" t="str">
        <f>IF('特殊、深海'!$AN6="","",'特殊、深海'!$AN6)</f>
        <v/>
      </c>
      <c r="AI10" s="324" t="str">
        <f>IF('特殊、深海'!$AO6="","",'特殊、深海'!$AO6)</f>
        <v/>
      </c>
      <c r="AJ10" s="324" t="str">
        <f>IF('特殊、深海'!$AP6="","",'特殊、深海'!$AP6)</f>
        <v/>
      </c>
      <c r="AK10" s="303" t="str">
        <f>IF('特殊、深海'!$AQ6="","",'特殊、深海'!$AQ6)</f>
        <v/>
      </c>
      <c r="AL10" s="329" t="str">
        <f>IF('特殊、深海'!$AS6="","",'特殊、深海'!$AS6)</f>
        <v>61厘米五连装氧气鱼雷</v>
      </c>
      <c r="AM10" s="329" t="str">
        <f>IF('特殊、深海'!$AT6="","",'特殊、深海'!$AT6)</f>
        <v>阿尔法反潜武器</v>
      </c>
      <c r="AN10" s="329" t="str">
        <f>IF('特殊、深海'!$AU6="","",'特殊、深海'!$AU6)</f>
        <v>S国СМ-2-1双联130毫米炮</v>
      </c>
      <c r="AO10" s="329" t="str">
        <f>IF('特殊、深海'!$AV6="","",'特殊、深海'!$AV6)</f>
        <v/>
      </c>
      <c r="AP10" s="307" t="str">
        <f>IF('特殊、深海'!$AW6="","",'特殊、深海'!$AW6)</f>
        <v/>
      </c>
      <c r="AQ10" s="308" t="str">
        <f>IF('特殊、深海'!$AX6="","",'特殊、深海'!$AX6)</f>
        <v/>
      </c>
      <c r="AR10" s="324">
        <f>IF('特殊、深海'!$AY6="","",'特殊、深海'!$AY6)</f>
        <v>10</v>
      </c>
      <c r="AS10" s="324">
        <f>IF('特殊、深海'!$AZ6="","",'特殊、深海'!$AZ6)</f>
        <v>10</v>
      </c>
      <c r="AT10" s="324">
        <f>IF('特殊、深海'!$BA6="","",'特殊、深海'!$BA6)</f>
        <v>1</v>
      </c>
      <c r="AU10" s="324">
        <f>IF('特殊、深海'!$BB6="","",'特殊、深海'!$BB6)</f>
        <v>1</v>
      </c>
      <c r="AV10" s="305">
        <f>IF(('特殊、深海'!$BG6+'特殊、深海'!$BK6*$C$4)=0,"",('特殊、深海'!$BG6+'特殊、深海'!$BK6*$C$4))</f>
        <v>12</v>
      </c>
      <c r="AW10" s="324">
        <f>IF(('特殊、深海'!$BH6+'特殊、深海'!$BL6*$C$4)=0,"",('特殊、深海'!$BH6+'特殊、深海'!$BL6*$C$4))</f>
        <v>18</v>
      </c>
      <c r="AX10" s="324">
        <f>IF(('特殊、深海'!$BI6+'特殊、深海'!$BM6*$C$4)=0,"",('特殊、深海'!$BI6+'特殊、深海'!$BM6*$C$4))</f>
        <v>14</v>
      </c>
      <c r="AY10" s="303" t="str">
        <f>IF(('特殊、深海'!$BJ6+'特殊、深海'!$BN6*$C$4)=0,"",('特殊、深海'!$BJ6+'特殊、深海'!$BN6*$C$4))</f>
        <v/>
      </c>
      <c r="AZ10" s="329" t="str">
        <f>'特殊、深海'!$BO6</f>
        <v>TODO: 万国语</v>
      </c>
      <c r="BA10" s="301" t="b">
        <f>IF('特殊、深海'!$BP6="","")</f>
        <v>0</v>
      </c>
      <c r="BB10" s="329" t="b">
        <f>IF('特殊、深海'!$BQ6="","")</f>
        <v>0</v>
      </c>
      <c r="BC10" s="309" t="str">
        <f>IF('特殊、深海'!$BR6="","")</f>
        <v/>
      </c>
      <c r="BQ10" s="324">
        <f>IFERROR(VLOOKUP(AL10,装备!$B:$C,2,0),0)</f>
        <v>6</v>
      </c>
      <c r="BR10" s="324">
        <f>IFERROR(VLOOKUP($AL10,装备!$B:$Q,5,0),0)</f>
        <v>0</v>
      </c>
      <c r="BS10" s="324">
        <f>IFERROR(VLOOKUP($AL10,装备!$B:$Q,6,0),0)</f>
        <v>0</v>
      </c>
      <c r="BT10" s="324">
        <f>IFERROR(VLOOKUP($AL10,装备!$B:$Q,7,0),0)</f>
        <v>0</v>
      </c>
      <c r="BU10" s="324">
        <f>IFERROR(VLOOKUP($AL10,装备!$B:$Q,8,0),0)</f>
        <v>12</v>
      </c>
      <c r="BV10" s="324">
        <f>IFERROR(VLOOKUP($AL10,装备!$B:$Q,9,0),0)</f>
        <v>0</v>
      </c>
      <c r="BW10" s="324">
        <f>IFERROR(VLOOKUP($AL10,装备!$B:$Q,10,0),0)</f>
        <v>0</v>
      </c>
      <c r="BX10" s="324">
        <f>IFERROR(VLOOKUP($AL10,装备!$B:$Q,11,0),0)</f>
        <v>1</v>
      </c>
      <c r="BY10" s="324" t="str">
        <f>IFERROR(VLOOKUP($AL10,装备!$B:$Q,12,0),0)</f>
        <v>无</v>
      </c>
      <c r="BZ10" s="324">
        <f>IFERROR(VLOOKUP($AL10,装备!$B:$Q,13,0),0)</f>
        <v>0</v>
      </c>
      <c r="CA10" s="324">
        <f>IFERROR(VLOOKUP($AL10,装备!$B:$Q,14,0),0)</f>
        <v>0</v>
      </c>
      <c r="CB10" s="324">
        <f>IFERROR(VLOOKUP($AL10,装备!$B:$Q,16,0),0)</f>
        <v>0</v>
      </c>
      <c r="CC10" s="324">
        <f>IFERROR(VLOOKUP($AL10,装备!$B:$Q,5,0),0)</f>
        <v>0</v>
      </c>
      <c r="CD10" s="324">
        <f>IFERROR(VLOOKUP(AM10,装备!$B:$C,2,0),0)</f>
        <v>5</v>
      </c>
      <c r="CE10" s="324">
        <f>IFERROR(VLOOKUP($AM10,装备!$B:$Q,5,0),0)</f>
        <v>0</v>
      </c>
      <c r="CF10" s="324">
        <f>IFERROR(VLOOKUP($AM10,装备!$B:$Q,6,0),0)</f>
        <v>2</v>
      </c>
      <c r="CG10" s="324">
        <f>IFERROR(VLOOKUP($AM10,装备!$B:$Q,7,0),0)</f>
        <v>0</v>
      </c>
      <c r="CH10" s="324">
        <f>IFERROR(VLOOKUP($AM10,装备!$B:$Q,8,0),0)</f>
        <v>0</v>
      </c>
      <c r="CI10" s="324">
        <f>IFERROR(VLOOKUP($AM10,装备!$B:$Q,9,0),0)</f>
        <v>16</v>
      </c>
      <c r="CJ10" s="324">
        <f>IFERROR(VLOOKUP($AM10,装备!$B:$Q,10,0),0)</f>
        <v>0</v>
      </c>
      <c r="CK10" s="324">
        <f>IFERROR(VLOOKUP($AM10,装备!$B:$Q,11,0),0)</f>
        <v>0</v>
      </c>
      <c r="CL10" s="324" t="str">
        <f>IFERROR(VLOOKUP($AM10,装备!$B:$Q,12,0),0)</f>
        <v>无</v>
      </c>
      <c r="CM10" s="324">
        <f>IFERROR(VLOOKUP($AM10,装备!$B:$Q,13,0),0)</f>
        <v>0</v>
      </c>
      <c r="CN10" s="324">
        <f>IFERROR(VLOOKUP($AM10,装备!$B:$Q,14,0),0)</f>
        <v>0</v>
      </c>
      <c r="CO10" s="324">
        <f>IFERROR(VLOOKUP($AM10,装备!$B:$Q,16,0),0)</f>
        <v>0</v>
      </c>
      <c r="CP10" s="324">
        <f>IFERROR(VLOOKUP($AM10,装备!$B:$Q,5,0),0)</f>
        <v>0</v>
      </c>
      <c r="CQ10" s="324">
        <f>IFERROR(VLOOKUP(AN10,装备!$B:$C,2,0),0)</f>
        <v>5</v>
      </c>
      <c r="CR10" s="324">
        <f>IFERROR(VLOOKUP($AN10,装备!$B:$Q,5,0),0)</f>
        <v>0</v>
      </c>
      <c r="CS10" s="324">
        <f>IFERROR(VLOOKUP($AN10,装备!$B:$Q,6,0),0)</f>
        <v>4</v>
      </c>
      <c r="CT10" s="324">
        <f>IFERROR(VLOOKUP($AN10,装备!$B:$Q,7,0),0)</f>
        <v>0</v>
      </c>
      <c r="CU10" s="324">
        <f>IFERROR(VLOOKUP($AN10,装备!$B:$Q,8,0),0)</f>
        <v>0</v>
      </c>
      <c r="CV10" s="324">
        <f>IFERROR(VLOOKUP($AN10,装备!$B:$Q,9,0),0)</f>
        <v>0</v>
      </c>
      <c r="CW10" s="324">
        <f>IFERROR(VLOOKUP($AN10,装备!$B:$Q,10,0),0)</f>
        <v>0</v>
      </c>
      <c r="CX10" s="324">
        <f>IFERROR(VLOOKUP($AN10,装备!$B:$Q,11,0),0)</f>
        <v>2</v>
      </c>
      <c r="CY10" s="324" t="str">
        <f>IFERROR(VLOOKUP($AN10,装备!$B:$Q,12,0),0)</f>
        <v>短</v>
      </c>
      <c r="CZ10" s="324">
        <f>IFERROR(VLOOKUP($AN10,装备!$B:$Q,13,0),0)</f>
        <v>0</v>
      </c>
      <c r="DA10" s="324">
        <f>IFERROR(VLOOKUP($AN10,装备!$B:$Q,14,0),0)</f>
        <v>0</v>
      </c>
      <c r="DB10" s="324">
        <f>IFERROR(VLOOKUP($AN10,装备!$B:$Q,16,0),0)</f>
        <v>5</v>
      </c>
      <c r="DC10" s="324">
        <f>IFERROR(VLOOKUP($AN10,装备!$B:$Q,5,0),0)</f>
        <v>0</v>
      </c>
      <c r="DD10" s="324">
        <f>IFERROR(VLOOKUP(AO10,装备!$B:$C,2,0),0)</f>
        <v>0</v>
      </c>
      <c r="DE10" s="324">
        <f>IFERROR(VLOOKUP($AO10,装备!$B:$Q,5,0),0)</f>
        <v>0</v>
      </c>
      <c r="DF10" s="324">
        <f>IFERROR(VLOOKUP($AO10,装备!$B:$Q,6,0),0)</f>
        <v>0</v>
      </c>
      <c r="DG10" s="324">
        <f>IFERROR(VLOOKUP($AO10,装备!$B:$Q,7,0),0)</f>
        <v>0</v>
      </c>
      <c r="DH10" s="324">
        <f>IFERROR(VLOOKUP($AO10,装备!$B:$Q,8,0),0)</f>
        <v>0</v>
      </c>
      <c r="DI10" s="324">
        <f>IFERROR(VLOOKUP($AO10,装备!$B:$Q,9,0),0)</f>
        <v>0</v>
      </c>
      <c r="DJ10" s="324">
        <f>IFERROR(VLOOKUP($AO10,装备!$B:$Q,10,0),0)</f>
        <v>0</v>
      </c>
      <c r="DK10" s="324">
        <f>IFERROR(VLOOKUP($AO10,装备!$B:$Q,11,0),0)</f>
        <v>0</v>
      </c>
      <c r="DL10" s="324">
        <f>IFERROR(VLOOKUP($AO10,装备!$B:$Q,12,0),0)</f>
        <v>0</v>
      </c>
      <c r="DM10" s="324">
        <f>IFERROR(VLOOKUP($AO10,装备!$B:$Q,13,0),0)</f>
        <v>0</v>
      </c>
      <c r="DN10" s="324">
        <f>IFERROR(VLOOKUP($AO10,装备!$B:$Q,14,0),0)</f>
        <v>0</v>
      </c>
      <c r="DO10" s="324">
        <f>IFERROR(VLOOKUP($AO10,装备!$B:$Q,16,0),0)</f>
        <v>0</v>
      </c>
      <c r="DP10" s="324">
        <f>IFERROR(VLOOKUP($AO10,装备!$B:$Q,5,0),0)</f>
        <v>0</v>
      </c>
    </row>
    <row r="11" spans="1:120">
      <c r="A11" s="301">
        <f>'特殊、深海'!$A7</f>
        <v>10000319</v>
      </c>
      <c r="B11" s="353" t="s">
        <v>4955</v>
      </c>
      <c r="C11" s="281"/>
      <c r="D11" s="281">
        <f t="shared" si="0"/>
        <v>110</v>
      </c>
      <c r="E11" s="303">
        <f>'特殊、深海'!$C7</f>
        <v>6</v>
      </c>
      <c r="F11" s="304" t="str">
        <f>'特殊、深海'!$D7</f>
        <v>航母</v>
      </c>
      <c r="G11" s="304" t="str">
        <f>'特殊、深海'!$E7</f>
        <v>大型</v>
      </c>
      <c r="H11" s="304" t="str">
        <f>'特殊、深海'!$F7</f>
        <v>主力舰</v>
      </c>
      <c r="I11" s="346">
        <f>'特殊、深海'!$BT7</f>
        <v>0</v>
      </c>
      <c r="J11" s="304" t="str">
        <f>'特殊、深海'!$G7</f>
        <v>英国</v>
      </c>
      <c r="K11" s="332">
        <f>'特殊、深海'!$H7+(BR11+CE11+CR11+DE11)*$C$2</f>
        <v>180</v>
      </c>
      <c r="L11" s="324">
        <f>'特殊、深海'!$I7</f>
        <v>0</v>
      </c>
      <c r="M11" s="324">
        <f>'特殊、深海'!$J7</f>
        <v>0</v>
      </c>
      <c r="N11" s="521">
        <f>'特殊、深海'!$K7</f>
        <v>2</v>
      </c>
      <c r="O11" s="324">
        <f>'特殊、深海'!$L7+((CA11+CN11+DA11+DN11)*$C$2)</f>
        <v>50</v>
      </c>
      <c r="P11" s="324" t="str">
        <f>IF($C$2=1,(IF(ISERROR(FIND("超长",'特殊、深海'!$M7&amp;BY11&amp;CL11&amp;CY11&amp;DL11,1)),IF(ISERROR(FIND("长",'特殊、深海'!$M7&amp;BY11&amp;CL11&amp;CY11&amp;DL11,1)),IF(ISERROR(FIND("中",'特殊、深海'!$M7&amp;BY11&amp;CL11&amp;CY11&amp;DL11,1)),IF(ISERROR(FIND("短",'特殊、深海'!$M7&amp;BY11&amp;CL11&amp;CY11&amp;DL11,1)),IF(ISERROR(FIND("无",'特殊、深海'!$M7&amp;BY11&amp;CL11&amp;CY11&amp;DL11,1)),0,"无"),"短"),"中"),"长"),"超长")),'特殊、深海'!$M7)</f>
        <v>长</v>
      </c>
      <c r="Q11" s="328">
        <f>'特殊、深海'!$N7</f>
        <v>31.2</v>
      </c>
      <c r="R11" s="324">
        <f>('特殊、深海'!$P7)+('特殊、深海'!$Q7)*$C$3+((BS11+CF11+CS11+DF11)*$C$2)</f>
        <v>400</v>
      </c>
      <c r="S11" s="324">
        <f>('特殊、深海'!$R7)+('特殊、深海'!$S7)*$C$3+((BU11+CH11+CU11+DH11)*$C$2)</f>
        <v>0</v>
      </c>
      <c r="T11" s="324">
        <f>('特殊、深海'!$T7)+('特殊、深海'!$U7)*$C$3+((BT11+CG11+CT11+DG11)*$C$2)</f>
        <v>180</v>
      </c>
      <c r="U11" s="324">
        <f>('特殊、深海'!$V7)+('特殊、深海'!$W7)*$C$3+((CC11+CP11+DC11+DP11)*$C$2)</f>
        <v>200</v>
      </c>
      <c r="V11" s="305">
        <f>INT(((('特殊、深海'!$Y7)-('特殊、深海'!$X7))*(((IF(D11=0,C11,D11))-1)/99))+'特殊、深海'!$X7)+((BX11+CK11+CX11+DK11)*$C$2)</f>
        <v>92</v>
      </c>
      <c r="W11" s="324">
        <f>INT(((('特殊、深海'!$AA7)-('特殊、深海'!$Z7))*(((IF(D11=0,C11,D11))-1)/99))+'特殊、深海'!$Z7)+((BZ11+CM11+CZ11+DM11)*$C$2)</f>
        <v>120</v>
      </c>
      <c r="X11" s="324">
        <f>INT(((('特殊、深海'!$AC7)-('特殊、深海'!$AB7))*(((IF(D11=0,C11,D11))-1)/99))+'特殊、深海'!$AB7)+((BW11+CJ11+CW11+DJ11)*$C$2)</f>
        <v>171</v>
      </c>
      <c r="Y11" s="303">
        <f>INT(((('特殊、深海'!$AE7)-('特殊、深海'!$AD7))*(((IF(D11=0,C11,D11))-1)/99))+'特殊、深海'!$AD7)+((BV11+CI11+CV11+DI11)*$C$2)</f>
        <v>2</v>
      </c>
      <c r="Z11" s="324">
        <f>IF('特殊、深海'!$AF7="","",'特殊、深海'!$AF7)</f>
        <v>42</v>
      </c>
      <c r="AA11" s="324">
        <f>IF('特殊、深海'!$AG7="","",'特殊、深海'!$AG7)</f>
        <v>38</v>
      </c>
      <c r="AB11" s="324">
        <f>IF('特殊、深海'!$AH7="","",'特殊、深海'!$AH7)</f>
        <v>57</v>
      </c>
      <c r="AC11" s="324">
        <f>IF('特殊、深海'!$AI7="","",'特殊、深海'!$AI7)</f>
        <v>40</v>
      </c>
      <c r="AD11" s="324">
        <f>IF('特殊、深海'!$AJ7="","",'特殊、深海'!$AJ7)</f>
        <v>177</v>
      </c>
      <c r="AE11" s="305">
        <f>IF('特殊、深海'!$AK7="","",'特殊、深海'!$AK7)</f>
        <v>77</v>
      </c>
      <c r="AF11" s="324" t="str">
        <f>IF('特殊、深海'!$AL7="","",'特殊、深海'!$AL7)</f>
        <v/>
      </c>
      <c r="AG11" s="324" t="str">
        <f>IF('特殊、深海'!$AM7="","",'特殊、深海'!$AM7)</f>
        <v/>
      </c>
      <c r="AH11" s="324" t="str">
        <f>IF('特殊、深海'!$AN7="","",'特殊、深海'!$AN7)</f>
        <v/>
      </c>
      <c r="AI11" s="324" t="str">
        <f>IF('特殊、深海'!$AO7="","",'特殊、深海'!$AO7)</f>
        <v/>
      </c>
      <c r="AJ11" s="324" t="str">
        <f>IF('特殊、深海'!$AP7="","",'特殊、深海'!$AP7)</f>
        <v/>
      </c>
      <c r="AK11" s="303" t="str">
        <f>IF('特殊、深海'!$AQ7="","",'特殊、深海'!$AQ7)</f>
        <v/>
      </c>
      <c r="AL11" s="329" t="str">
        <f>IF('特殊、深海'!$AS7="","",'特殊、深海'!$AS7)</f>
        <v>零战62型</v>
      </c>
      <c r="AM11" s="329" t="str">
        <f>IF('特殊、深海'!$AT7="","",'特殊、深海'!$AT7)</f>
        <v>彗星</v>
      </c>
      <c r="AN11" s="329" t="str">
        <f>IF('特殊、深海'!$AU7="","",'特殊、深海'!$AU7)</f>
        <v>B-25(杜立特队)</v>
      </c>
      <c r="AO11" s="329" t="str">
        <f>IF('特殊、深海'!$AV7="","",'特殊、深海'!$AV7)</f>
        <v>零战62型</v>
      </c>
      <c r="AP11" s="307" t="str">
        <f>IF('特殊、深海'!$AW7="","",'特殊、深海'!$AW7)</f>
        <v/>
      </c>
      <c r="AQ11" s="308" t="str">
        <f>IF('特殊、深海'!$AX7="","",'特殊、深海'!$AX7)</f>
        <v/>
      </c>
      <c r="AR11" s="324">
        <f>IF('特殊、深海'!$AY7="","",'特殊、深海'!$AY7)</f>
        <v>60</v>
      </c>
      <c r="AS11" s="324">
        <f>IF('特殊、深海'!$AZ7="","",'特殊、深海'!$AZ7)</f>
        <v>55</v>
      </c>
      <c r="AT11" s="324">
        <f>IF('特殊、深海'!$BA7="","",'特殊、深海'!$BA7)</f>
        <v>2.4</v>
      </c>
      <c r="AU11" s="324">
        <f>IF('特殊、深海'!$BB7="","",'特殊、深海'!$BB7)</f>
        <v>4.5</v>
      </c>
      <c r="AV11" s="305">
        <f>IF(('特殊、深海'!$BG7+'特殊、深海'!$BK7*$C$4)=0,"",('特殊、深海'!$BG7+'特殊、深海'!$BK7*$C$4))</f>
        <v>40</v>
      </c>
      <c r="AW11" s="324">
        <f>IF(('特殊、深海'!$BH7+'特殊、深海'!$BL7*$C$4)=0,"",('特殊、深海'!$BH7+'特殊、深海'!$BL7*$C$4))</f>
        <v>59</v>
      </c>
      <c r="AX11" s="324">
        <f>IF(('特殊、深海'!$BI7+'特殊、深海'!$BM7*$C$4)=0,"",('特殊、深海'!$BI7+'特殊、深海'!$BM7*$C$4))</f>
        <v>60</v>
      </c>
      <c r="AY11" s="303">
        <f>IF(('特殊、深海'!$BJ7+'特殊、深海'!$BN7*$C$4)=0,"",('特殊、深海'!$BJ7+'特殊、深海'!$BN7*$C$4))</f>
        <v>64</v>
      </c>
      <c r="AZ11" s="329" t="str">
        <f>'特殊、深海'!$BO7</f>
        <v>TODO: 万国语</v>
      </c>
      <c r="BA11" s="301" t="b">
        <f>IF('特殊、深海'!$BP7="","")</f>
        <v>0</v>
      </c>
      <c r="BB11" s="329" t="b">
        <f>IF('特殊、深海'!$BQ7="","")</f>
        <v>0</v>
      </c>
      <c r="BC11" s="309" t="str">
        <f>IF('特殊、深海'!$BR7="","")</f>
        <v/>
      </c>
      <c r="BQ11" s="324">
        <f>IFERROR(VLOOKUP(AL11,装备!$B:$C,2,0),0)</f>
        <v>4</v>
      </c>
      <c r="BR11" s="324">
        <f>IFERROR(VLOOKUP($AL11,装备!$B:$Q,5,0),0)</f>
        <v>0</v>
      </c>
      <c r="BS11" s="324">
        <f>IFERROR(VLOOKUP($AL11,装备!$B:$Q,6,0),0)</f>
        <v>0</v>
      </c>
      <c r="BT11" s="324">
        <f>IFERROR(VLOOKUP($AL11,装备!$B:$Q,7,0),0)</f>
        <v>0</v>
      </c>
      <c r="BU11" s="324">
        <f>IFERROR(VLOOKUP($AL11,装备!$B:$Q,8,0),0)</f>
        <v>0</v>
      </c>
      <c r="BV11" s="324">
        <f>IFERROR(VLOOKUP($AL11,装备!$B:$Q,9,0),0)</f>
        <v>1</v>
      </c>
      <c r="BW11" s="324">
        <f>IFERROR(VLOOKUP($AL11,装备!$B:$Q,10,0),0)</f>
        <v>0</v>
      </c>
      <c r="BX11" s="324">
        <f>IFERROR(VLOOKUP($AL11,装备!$B:$Q,11,0),0)</f>
        <v>0</v>
      </c>
      <c r="BY11" s="324" t="str">
        <f>IFERROR(VLOOKUP($AL11,装备!$B:$Q,12,0),0)</f>
        <v>无</v>
      </c>
      <c r="BZ11" s="324">
        <f>IFERROR(VLOOKUP($AL11,装备!$B:$Q,13,0),0)</f>
        <v>0</v>
      </c>
      <c r="CA11" s="324">
        <f>IFERROR(VLOOKUP($AL11,装备!$B:$Q,14,0),0)</f>
        <v>0</v>
      </c>
      <c r="CB11" s="324">
        <f>IFERROR(VLOOKUP($AL11,装备!$B:$Q,16,0),0)</f>
        <v>5</v>
      </c>
      <c r="CC11" s="324">
        <f>IFERROR(VLOOKUP($AL11,装备!$B:$Q,5,0),0)</f>
        <v>0</v>
      </c>
      <c r="CD11" s="324">
        <f>IFERROR(VLOOKUP(AM11,装备!$B:$C,2,0),0)</f>
        <v>3</v>
      </c>
      <c r="CE11" s="324">
        <f>IFERROR(VLOOKUP($AM11,装备!$B:$Q,5,0),0)</f>
        <v>0</v>
      </c>
      <c r="CF11" s="324">
        <f>IFERROR(VLOOKUP($AM11,装备!$B:$Q,6,0),0)</f>
        <v>0</v>
      </c>
      <c r="CG11" s="324">
        <f>IFERROR(VLOOKUP($AM11,装备!$B:$Q,7,0),0)</f>
        <v>0</v>
      </c>
      <c r="CH11" s="324">
        <f>IFERROR(VLOOKUP($AM11,装备!$B:$Q,8,0),0)</f>
        <v>0</v>
      </c>
      <c r="CI11" s="324">
        <f>IFERROR(VLOOKUP($AM11,装备!$B:$Q,9,0),0)</f>
        <v>0</v>
      </c>
      <c r="CJ11" s="324">
        <f>IFERROR(VLOOKUP($AM11,装备!$B:$Q,10,0),0)</f>
        <v>0</v>
      </c>
      <c r="CK11" s="324">
        <f>IFERROR(VLOOKUP($AM11,装备!$B:$Q,11,0),0)</f>
        <v>0</v>
      </c>
      <c r="CL11" s="324" t="str">
        <f>IFERROR(VLOOKUP($AM11,装备!$B:$Q,12,0),0)</f>
        <v>无</v>
      </c>
      <c r="CM11" s="324">
        <f>IFERROR(VLOOKUP($AM11,装备!$B:$Q,13,0),0)</f>
        <v>0</v>
      </c>
      <c r="CN11" s="324">
        <f>IFERROR(VLOOKUP($AM11,装备!$B:$Q,14,0),0)</f>
        <v>0</v>
      </c>
      <c r="CO11" s="324">
        <f>IFERROR(VLOOKUP($AM11,装备!$B:$Q,16,0),0)</f>
        <v>0</v>
      </c>
      <c r="CP11" s="324">
        <f>IFERROR(VLOOKUP($AM11,装备!$B:$Q,5,0),0)</f>
        <v>0</v>
      </c>
      <c r="CQ11" s="324">
        <f>IFERROR(VLOOKUP(AN11,装备!$B:$C,2,0),0)</f>
        <v>6</v>
      </c>
      <c r="CR11" s="324">
        <f>IFERROR(VLOOKUP($AN11,装备!$B:$Q,5,0),0)</f>
        <v>0</v>
      </c>
      <c r="CS11" s="324">
        <f>IFERROR(VLOOKUP($AN11,装备!$B:$Q,6,0),0)</f>
        <v>0</v>
      </c>
      <c r="CT11" s="324">
        <f>IFERROR(VLOOKUP($AN11,装备!$B:$Q,7,0),0)</f>
        <v>0</v>
      </c>
      <c r="CU11" s="324">
        <f>IFERROR(VLOOKUP($AN11,装备!$B:$Q,8,0),0)</f>
        <v>0</v>
      </c>
      <c r="CV11" s="324">
        <f>IFERROR(VLOOKUP($AN11,装备!$B:$Q,9,0),0)</f>
        <v>0</v>
      </c>
      <c r="CW11" s="324">
        <f>IFERROR(VLOOKUP($AN11,装备!$B:$Q,10,0),0)</f>
        <v>0</v>
      </c>
      <c r="CX11" s="324">
        <f>IFERROR(VLOOKUP($AN11,装备!$B:$Q,11,0),0)</f>
        <v>0</v>
      </c>
      <c r="CY11" s="324" t="str">
        <f>IFERROR(VLOOKUP($AN11,装备!$B:$Q,12,0),0)</f>
        <v>无</v>
      </c>
      <c r="CZ11" s="324">
        <f>IFERROR(VLOOKUP($AN11,装备!$B:$Q,13,0),0)</f>
        <v>0</v>
      </c>
      <c r="DA11" s="324">
        <f>IFERROR(VLOOKUP($AN11,装备!$B:$Q,14,0),0)</f>
        <v>0</v>
      </c>
      <c r="DB11" s="324">
        <f>IFERROR(VLOOKUP($AN11,装备!$B:$Q,16,0),0)</f>
        <v>0</v>
      </c>
      <c r="DC11" s="324">
        <f>IFERROR(VLOOKUP($AN11,装备!$B:$Q,5,0),0)</f>
        <v>0</v>
      </c>
      <c r="DD11" s="324">
        <f>IFERROR(VLOOKUP(AO11,装备!$B:$C,2,0),0)</f>
        <v>4</v>
      </c>
      <c r="DE11" s="324">
        <f>IFERROR(VLOOKUP($AO11,装备!$B:$Q,5,0),0)</f>
        <v>0</v>
      </c>
      <c r="DF11" s="324">
        <f>IFERROR(VLOOKUP($AO11,装备!$B:$Q,6,0),0)</f>
        <v>0</v>
      </c>
      <c r="DG11" s="324">
        <f>IFERROR(VLOOKUP($AO11,装备!$B:$Q,7,0),0)</f>
        <v>0</v>
      </c>
      <c r="DH11" s="324">
        <f>IFERROR(VLOOKUP($AO11,装备!$B:$Q,8,0),0)</f>
        <v>0</v>
      </c>
      <c r="DI11" s="324">
        <f>IFERROR(VLOOKUP($AO11,装备!$B:$Q,9,0),0)</f>
        <v>1</v>
      </c>
      <c r="DJ11" s="324">
        <f>IFERROR(VLOOKUP($AO11,装备!$B:$Q,10,0),0)</f>
        <v>0</v>
      </c>
      <c r="DK11" s="324">
        <f>IFERROR(VLOOKUP($AO11,装备!$B:$Q,11,0),0)</f>
        <v>0</v>
      </c>
      <c r="DL11" s="324" t="str">
        <f>IFERROR(VLOOKUP($AO11,装备!$B:$Q,12,0),0)</f>
        <v>无</v>
      </c>
      <c r="DM11" s="324">
        <f>IFERROR(VLOOKUP($AO11,装备!$B:$Q,13,0),0)</f>
        <v>0</v>
      </c>
      <c r="DN11" s="324">
        <f>IFERROR(VLOOKUP($AO11,装备!$B:$Q,14,0),0)</f>
        <v>0</v>
      </c>
      <c r="DO11" s="324">
        <f>IFERROR(VLOOKUP($AO11,装备!$B:$Q,16,0),0)</f>
        <v>5</v>
      </c>
      <c r="DP11" s="324">
        <f>IFERROR(VLOOKUP($AO11,装备!$B:$Q,5,0),0)</f>
        <v>0</v>
      </c>
    </row>
    <row r="12" spans="1:120">
      <c r="A12" s="301">
        <f>'特殊、深海'!$A8</f>
        <v>10000418</v>
      </c>
      <c r="B12" s="353" t="s">
        <v>5903</v>
      </c>
      <c r="C12" s="281"/>
      <c r="D12" s="281">
        <f t="shared" si="0"/>
        <v>110</v>
      </c>
      <c r="E12" s="303">
        <f>'特殊、深海'!$C8</f>
        <v>5</v>
      </c>
      <c r="F12" s="304" t="str">
        <f>'特殊、深海'!$D8</f>
        <v>驱逐</v>
      </c>
      <c r="G12" s="304" t="str">
        <f>'特殊、深海'!$E8</f>
        <v>小型</v>
      </c>
      <c r="H12" s="304" t="str">
        <f>'特殊、深海'!$F8</f>
        <v>护卫舰</v>
      </c>
      <c r="I12" s="346">
        <f>'特殊、深海'!$BT8</f>
        <v>0</v>
      </c>
      <c r="J12" s="304" t="str">
        <f>'特殊、深海'!$G8</f>
        <v>深海</v>
      </c>
      <c r="K12" s="332">
        <f>'特殊、深海'!$H8+(BR12+CE12+CR12+DE12)*$C$2</f>
        <v>28</v>
      </c>
      <c r="L12" s="324">
        <f>'特殊、深海'!$I8</f>
        <v>0</v>
      </c>
      <c r="M12" s="324">
        <f>'特殊、深海'!$J8</f>
        <v>0</v>
      </c>
      <c r="N12" s="521">
        <f>'特殊、深海'!$K8</f>
        <v>2</v>
      </c>
      <c r="O12" s="324">
        <f>'特殊、深海'!$L8+((CA12+CN12+DA12+DN12)*$C$2)</f>
        <v>27</v>
      </c>
      <c r="P12" s="324" t="str">
        <f>IF($C$2=1,(IF(ISERROR(FIND("超长",'特殊、深海'!$M8&amp;BY12&amp;CL12&amp;CY12&amp;DL12,1)),IF(ISERROR(FIND("长",'特殊、深海'!$M8&amp;BY12&amp;CL12&amp;CY12&amp;DL12,1)),IF(ISERROR(FIND("中",'特殊、深海'!$M8&amp;BY12&amp;CL12&amp;CY12&amp;DL12,1)),IF(ISERROR(FIND("短",'特殊、深海'!$M8&amp;BY12&amp;CL12&amp;CY12&amp;DL12,1)),IF(ISERROR(FIND("无",'特殊、深海'!$M8&amp;BY12&amp;CL12&amp;CY12&amp;DL12,1)),0,"无"),"短"),"中"),"长"),"超长")),'特殊、深海'!$M8)</f>
        <v>短</v>
      </c>
      <c r="Q12" s="328">
        <f>'特殊、深海'!$N8</f>
        <v>35</v>
      </c>
      <c r="R12" s="324">
        <f>('特殊、深海'!$P8)+('特殊、深海'!$Q8)*$C$3+((BS12+CF12+CS12+DF12)*$C$2)</f>
        <v>40</v>
      </c>
      <c r="S12" s="324">
        <f>('特殊、深海'!$R8)+('特殊、深海'!$S8)*$C$3+((BU12+CH12+CU12+DH12)*$C$2)</f>
        <v>126</v>
      </c>
      <c r="T12" s="324">
        <f>('特殊、深海'!$T8)+('特殊、深海'!$U8)*$C$3+((BT12+CG12+CT12+DG12)*$C$2)</f>
        <v>35</v>
      </c>
      <c r="U12" s="324">
        <f>('特殊、深海'!$V8)+('特殊、深海'!$W8)*$C$3+((CC12+CP12+DC12+DP12)*$C$2)</f>
        <v>75</v>
      </c>
      <c r="V12" s="305">
        <f>INT(((('特殊、深海'!$Y8)-('特殊、深海'!$X8))*(((IF(D12=0,C12,D12))-1)/99))+'特殊、深海'!$X8)+((BX12+CK12+CX12+DK12)*$C$2)</f>
        <v>106</v>
      </c>
      <c r="W12" s="324">
        <f>INT(((('特殊、深海'!$AA8)-('特殊、深海'!$Z8))*(((IF(D12=0,C12,D12))-1)/99))+'特殊、深海'!$Z8)+((BZ12+CM12+CZ12+DM12)*$C$2)</f>
        <v>93</v>
      </c>
      <c r="X12" s="324">
        <f>INT(((('特殊、深海'!$AC8)-('特殊、深海'!$AB8))*(((IF(D12=0,C12,D12))-1)/99))+'特殊、深海'!$AB8)+((BW12+CJ12+CW12+DJ12)*$C$2)</f>
        <v>20</v>
      </c>
      <c r="Y12" s="303">
        <f>INT(((('特殊、深海'!$AE8)-('特殊、深海'!$AD8))*(((IF(D12=0,C12,D12))-1)/99))+'特殊、深海'!$AD8)+((BV12+CI12+CV12+DI12)*$C$2)</f>
        <v>90</v>
      </c>
      <c r="Z12" s="324">
        <f>IF('特殊、深海'!$AF8="","",'特殊、深海'!$AF8)</f>
        <v>0</v>
      </c>
      <c r="AA12" s="324" t="str">
        <f>IF('特殊、深海'!$AG8="","",'特殊、深海'!$AG8)</f>
        <v/>
      </c>
      <c r="AB12" s="324" t="str">
        <f>IF('特殊、深海'!$AH8="","",'特殊、深海'!$AH8)</f>
        <v/>
      </c>
      <c r="AC12" s="324" t="str">
        <f>IF('特殊、深海'!$AI8="","",'特殊、深海'!$AI8)</f>
        <v/>
      </c>
      <c r="AD12" s="324">
        <f>IF('特殊、深海'!$AJ8="","",'特殊、深海'!$AJ8)</f>
        <v>0</v>
      </c>
      <c r="AE12" s="305">
        <f>IF('特殊、深海'!$AK8="","",'特殊、深海'!$AK8)</f>
        <v>0</v>
      </c>
      <c r="AF12" s="324" t="str">
        <f>IF('特殊、深海'!$AL8="","",'特殊、深海'!$AL8)</f>
        <v/>
      </c>
      <c r="AG12" s="324" t="str">
        <f>IF('特殊、深海'!$AM8="","",'特殊、深海'!$AM8)</f>
        <v/>
      </c>
      <c r="AH12" s="324" t="str">
        <f>IF('特殊、深海'!$AN8="","",'特殊、深海'!$AN8)</f>
        <v/>
      </c>
      <c r="AI12" s="324" t="str">
        <f>IF('特殊、深海'!$AO8="","",'特殊、深海'!$AO8)</f>
        <v/>
      </c>
      <c r="AJ12" s="324" t="str">
        <f>IF('特殊、深海'!$AP8="","",'特殊、深海'!$AP8)</f>
        <v/>
      </c>
      <c r="AK12" s="303" t="str">
        <f>IF('特殊、深海'!$AQ8="","",'特殊、深海'!$AQ8)</f>
        <v/>
      </c>
      <c r="AL12" s="329" t="str">
        <f>IF('特殊、深海'!$AS8="","",'特殊、深海'!$AS8)</f>
        <v>61厘米五连装氧气鱼雷</v>
      </c>
      <c r="AM12" s="329" t="str">
        <f>IF('特殊、深海'!$AT8="","",'特殊、深海'!$AT8)</f>
        <v>61厘米五连装氧气鱼雷</v>
      </c>
      <c r="AN12" s="329" t="str">
        <f>IF('特殊、深海'!$AU8="","",'特殊、深海'!$AU8)</f>
        <v>F国M1934双联138毫米炮</v>
      </c>
      <c r="AO12" s="329" t="str">
        <f>IF('特殊、深海'!$AV8="","",'特殊、深海'!$AV8)</f>
        <v/>
      </c>
      <c r="AP12" s="307" t="str">
        <f>IF('特殊、深海'!$AW8="","",'特殊、深海'!$AW8)</f>
        <v/>
      </c>
      <c r="AQ12" s="308" t="str">
        <f>IF('特殊、深海'!$AX8="","",'特殊、深海'!$AX8)</f>
        <v/>
      </c>
      <c r="AR12" s="324">
        <f>IF('特殊、深海'!$AY8="","",'特殊、深海'!$AY8)</f>
        <v>10</v>
      </c>
      <c r="AS12" s="324">
        <f>IF('特殊、深海'!$AZ8="","",'特殊、深海'!$AZ8)</f>
        <v>10</v>
      </c>
      <c r="AT12" s="324">
        <f>IF('特殊、深海'!$BA8="","",'特殊、深海'!$BA8)</f>
        <v>1</v>
      </c>
      <c r="AU12" s="324">
        <f>IF('特殊、深海'!$BB8="","",'特殊、深海'!$BB8)</f>
        <v>1</v>
      </c>
      <c r="AV12" s="305">
        <f>IF(('特殊、深海'!$BG8+'特殊、深海'!$BK8*$C$4)=0,"",('特殊、深海'!$BG8+'特殊、深海'!$BK8*$C$4))</f>
        <v>8</v>
      </c>
      <c r="AW12" s="324">
        <f>IF(('特殊、深海'!$BH8+'特殊、深海'!$BL8*$C$4)=0,"",('特殊、深海'!$BH8+'特殊、深海'!$BL8*$C$4))</f>
        <v>16</v>
      </c>
      <c r="AX12" s="324">
        <f>IF(('特殊、深海'!$BI8+'特殊、深海'!$BM8*$C$4)=0,"",('特殊、深海'!$BI8+'特殊、深海'!$BM8*$C$4))</f>
        <v>12</v>
      </c>
      <c r="AY12" s="303" t="str">
        <f>IF(('特殊、深海'!$BJ8+'特殊、深海'!$BN8*$C$4)=0,"",('特殊、深海'!$BJ8+'特殊、深海'!$BN8*$C$4))</f>
        <v/>
      </c>
      <c r="AZ12" s="329" t="str">
        <f>'特殊、深海'!$BO8</f>
        <v>TODO: 万国语</v>
      </c>
      <c r="BA12" s="301" t="b">
        <f>IF('特殊、深海'!$BP8="","")</f>
        <v>0</v>
      </c>
      <c r="BB12" s="329" t="b">
        <f>IF('特殊、深海'!$BQ8="","")</f>
        <v>0</v>
      </c>
      <c r="BC12" s="309" t="str">
        <f>IF('特殊、深海'!$BR8="","")</f>
        <v/>
      </c>
      <c r="BQ12" s="324">
        <f>IFERROR(VLOOKUP(AL12,装备!$B:$C,2,0),0)</f>
        <v>6</v>
      </c>
      <c r="BR12" s="324">
        <f>IFERROR(VLOOKUP($AL12,装备!$B:$Q,5,0),0)</f>
        <v>0</v>
      </c>
      <c r="BS12" s="324">
        <f>IFERROR(VLOOKUP($AL12,装备!$B:$Q,6,0),0)</f>
        <v>0</v>
      </c>
      <c r="BT12" s="324">
        <f>IFERROR(VLOOKUP($AL12,装备!$B:$Q,7,0),0)</f>
        <v>0</v>
      </c>
      <c r="BU12" s="324">
        <f>IFERROR(VLOOKUP($AL12,装备!$B:$Q,8,0),0)</f>
        <v>12</v>
      </c>
      <c r="BV12" s="324">
        <f>IFERROR(VLOOKUP($AL12,装备!$B:$Q,9,0),0)</f>
        <v>0</v>
      </c>
      <c r="BW12" s="324">
        <f>IFERROR(VLOOKUP($AL12,装备!$B:$Q,10,0),0)</f>
        <v>0</v>
      </c>
      <c r="BX12" s="324">
        <f>IFERROR(VLOOKUP($AL12,装备!$B:$Q,11,0),0)</f>
        <v>1</v>
      </c>
      <c r="BY12" s="324" t="str">
        <f>IFERROR(VLOOKUP($AL12,装备!$B:$Q,12,0),0)</f>
        <v>无</v>
      </c>
      <c r="BZ12" s="324">
        <f>IFERROR(VLOOKUP($AL12,装备!$B:$Q,13,0),0)</f>
        <v>0</v>
      </c>
      <c r="CA12" s="324">
        <f>IFERROR(VLOOKUP($AL12,装备!$B:$Q,14,0),0)</f>
        <v>0</v>
      </c>
      <c r="CB12" s="324">
        <f>IFERROR(VLOOKUP($AL12,装备!$B:$Q,16,0),0)</f>
        <v>0</v>
      </c>
      <c r="CC12" s="324">
        <f>IFERROR(VLOOKUP($AL12,装备!$B:$Q,5,0),0)</f>
        <v>0</v>
      </c>
      <c r="CD12" s="324">
        <f>IFERROR(VLOOKUP(AM12,装备!$B:$C,2,0),0)</f>
        <v>6</v>
      </c>
      <c r="CE12" s="324">
        <f>IFERROR(VLOOKUP($AM12,装备!$B:$Q,5,0),0)</f>
        <v>0</v>
      </c>
      <c r="CF12" s="324">
        <f>IFERROR(VLOOKUP($AM12,装备!$B:$Q,6,0),0)</f>
        <v>0</v>
      </c>
      <c r="CG12" s="324">
        <f>IFERROR(VLOOKUP($AM12,装备!$B:$Q,7,0),0)</f>
        <v>0</v>
      </c>
      <c r="CH12" s="324">
        <f>IFERROR(VLOOKUP($AM12,装备!$B:$Q,8,0),0)</f>
        <v>12</v>
      </c>
      <c r="CI12" s="324">
        <f>IFERROR(VLOOKUP($AM12,装备!$B:$Q,9,0),0)</f>
        <v>0</v>
      </c>
      <c r="CJ12" s="324">
        <f>IFERROR(VLOOKUP($AM12,装备!$B:$Q,10,0),0)</f>
        <v>0</v>
      </c>
      <c r="CK12" s="324">
        <f>IFERROR(VLOOKUP($AM12,装备!$B:$Q,11,0),0)</f>
        <v>1</v>
      </c>
      <c r="CL12" s="324" t="str">
        <f>IFERROR(VLOOKUP($AM12,装备!$B:$Q,12,0),0)</f>
        <v>无</v>
      </c>
      <c r="CM12" s="324">
        <f>IFERROR(VLOOKUP($AM12,装备!$B:$Q,13,0),0)</f>
        <v>0</v>
      </c>
      <c r="CN12" s="324">
        <f>IFERROR(VLOOKUP($AM12,装备!$B:$Q,14,0),0)</f>
        <v>0</v>
      </c>
      <c r="CO12" s="324">
        <f>IFERROR(VLOOKUP($AM12,装备!$B:$Q,16,0),0)</f>
        <v>0</v>
      </c>
      <c r="CP12" s="324">
        <f>IFERROR(VLOOKUP($AM12,装备!$B:$Q,5,0),0)</f>
        <v>0</v>
      </c>
      <c r="CQ12" s="324">
        <f>IFERROR(VLOOKUP(AN12,装备!$B:$C,2,0),0)</f>
        <v>4</v>
      </c>
      <c r="CR12" s="324">
        <f>IFERROR(VLOOKUP($AN12,装备!$B:$Q,5,0),0)</f>
        <v>0</v>
      </c>
      <c r="CS12" s="324">
        <f>IFERROR(VLOOKUP($AN12,装备!$B:$Q,6,0),0)</f>
        <v>5</v>
      </c>
      <c r="CT12" s="324">
        <f>IFERROR(VLOOKUP($AN12,装备!$B:$Q,7,0),0)</f>
        <v>0</v>
      </c>
      <c r="CU12" s="324">
        <f>IFERROR(VLOOKUP($AN12,装备!$B:$Q,8,0),0)</f>
        <v>0</v>
      </c>
      <c r="CV12" s="324">
        <f>IFERROR(VLOOKUP($AN12,装备!$B:$Q,9,0),0)</f>
        <v>0</v>
      </c>
      <c r="CW12" s="324">
        <f>IFERROR(VLOOKUP($AN12,装备!$B:$Q,10,0),0)</f>
        <v>0</v>
      </c>
      <c r="CX12" s="324">
        <f>IFERROR(VLOOKUP($AN12,装备!$B:$Q,11,0),0)</f>
        <v>0</v>
      </c>
      <c r="CY12" s="324" t="str">
        <f>IFERROR(VLOOKUP($AN12,装备!$B:$Q,12,0),0)</f>
        <v>短</v>
      </c>
      <c r="CZ12" s="324">
        <f>IFERROR(VLOOKUP($AN12,装备!$B:$Q,13,0),0)</f>
        <v>0</v>
      </c>
      <c r="DA12" s="324">
        <f>IFERROR(VLOOKUP($AN12,装备!$B:$Q,14,0),0)</f>
        <v>0</v>
      </c>
      <c r="DB12" s="324">
        <f>IFERROR(VLOOKUP($AN12,装备!$B:$Q,16,0),0)</f>
        <v>0</v>
      </c>
      <c r="DC12" s="324">
        <f>IFERROR(VLOOKUP($AN12,装备!$B:$Q,5,0),0)</f>
        <v>0</v>
      </c>
      <c r="DD12" s="324">
        <f>IFERROR(VLOOKUP(AO12,装备!$B:$C,2,0),0)</f>
        <v>0</v>
      </c>
      <c r="DE12" s="324">
        <f>IFERROR(VLOOKUP($AO12,装备!$B:$Q,5,0),0)</f>
        <v>0</v>
      </c>
      <c r="DF12" s="324">
        <f>IFERROR(VLOOKUP($AO12,装备!$B:$Q,6,0),0)</f>
        <v>0</v>
      </c>
      <c r="DG12" s="324">
        <f>IFERROR(VLOOKUP($AO12,装备!$B:$Q,7,0),0)</f>
        <v>0</v>
      </c>
      <c r="DH12" s="324">
        <f>IFERROR(VLOOKUP($AO12,装备!$B:$Q,8,0),0)</f>
        <v>0</v>
      </c>
      <c r="DI12" s="324">
        <f>IFERROR(VLOOKUP($AO12,装备!$B:$Q,9,0),0)</f>
        <v>0</v>
      </c>
      <c r="DJ12" s="324">
        <f>IFERROR(VLOOKUP($AO12,装备!$B:$Q,10,0),0)</f>
        <v>0</v>
      </c>
      <c r="DK12" s="324">
        <f>IFERROR(VLOOKUP($AO12,装备!$B:$Q,11,0),0)</f>
        <v>0</v>
      </c>
      <c r="DL12" s="324">
        <f>IFERROR(VLOOKUP($AO12,装备!$B:$Q,12,0),0)</f>
        <v>0</v>
      </c>
      <c r="DM12" s="324">
        <f>IFERROR(VLOOKUP($AO12,装备!$B:$Q,13,0),0)</f>
        <v>0</v>
      </c>
      <c r="DN12" s="324">
        <f>IFERROR(VLOOKUP($AO12,装备!$B:$Q,14,0),0)</f>
        <v>0</v>
      </c>
      <c r="DO12" s="324">
        <f>IFERROR(VLOOKUP($AO12,装备!$B:$Q,16,0),0)</f>
        <v>0</v>
      </c>
      <c r="DP12" s="324">
        <f>IFERROR(VLOOKUP($AO12,装备!$B:$Q,5,0),0)</f>
        <v>0</v>
      </c>
    </row>
    <row r="13" spans="1:120">
      <c r="A13" s="301">
        <f>'特殊、深海'!$A9</f>
        <v>10000419</v>
      </c>
      <c r="B13" s="353" t="s">
        <v>4954</v>
      </c>
      <c r="C13" s="281"/>
      <c r="D13" s="281">
        <f t="shared" si="0"/>
        <v>110</v>
      </c>
      <c r="E13" s="303">
        <f>'特殊、深海'!$C9</f>
        <v>6</v>
      </c>
      <c r="F13" s="304" t="str">
        <f>'特殊、深海'!$D9</f>
        <v>装母</v>
      </c>
      <c r="G13" s="304" t="str">
        <f>'特殊、深海'!$E9</f>
        <v>大型</v>
      </c>
      <c r="H13" s="304" t="str">
        <f>'特殊、深海'!$F9</f>
        <v>主力舰</v>
      </c>
      <c r="I13" s="346">
        <f>'特殊、深海'!$BT9</f>
        <v>0</v>
      </c>
      <c r="J13" s="304" t="str">
        <f>'特殊、深海'!$G9</f>
        <v>英国</v>
      </c>
      <c r="K13" s="332">
        <f>'特殊、深海'!$H9+(BR13+CE13+CR13+DE13)*$C$2</f>
        <v>300</v>
      </c>
      <c r="L13" s="324">
        <f>'特殊、深海'!$I9</f>
        <v>0</v>
      </c>
      <c r="M13" s="324">
        <f>'特殊、深海'!$J9</f>
        <v>0</v>
      </c>
      <c r="N13" s="521">
        <f>'特殊、深海'!$K9</f>
        <v>2</v>
      </c>
      <c r="O13" s="324">
        <f>'特殊、深海'!$L9+((CA13+CN13+DA13+DN13)*$C$2)</f>
        <v>5</v>
      </c>
      <c r="P13" s="324" t="str">
        <f>IF($C$2=1,(IF(ISERROR(FIND("超长",'特殊、深海'!$M9&amp;BY13&amp;CL13&amp;CY13&amp;DL13,1)),IF(ISERROR(FIND("长",'特殊、深海'!$M9&amp;BY13&amp;CL13&amp;CY13&amp;DL13,1)),IF(ISERROR(FIND("中",'特殊、深海'!$M9&amp;BY13&amp;CL13&amp;CY13&amp;DL13,1)),IF(ISERROR(FIND("短",'特殊、深海'!$M9&amp;BY13&amp;CL13&amp;CY13&amp;DL13,1)),IF(ISERROR(FIND("无",'特殊、深海'!$M9&amp;BY13&amp;CL13&amp;CY13&amp;DL13,1)),0,"无"),"短"),"中"),"长"),"超长")),'特殊、深海'!$M9)</f>
        <v>长</v>
      </c>
      <c r="Q13" s="328">
        <f>'特殊、深海'!$N9</f>
        <v>33</v>
      </c>
      <c r="R13" s="324">
        <f>('特殊、深海'!$P9)+('特殊、深海'!$Q9)*$C$3+((BS13+CF13+CS13+DF13)*$C$2)</f>
        <v>250</v>
      </c>
      <c r="S13" s="324">
        <f>('特殊、深海'!$R9)+('特殊、深海'!$S9)*$C$3+((BU13+CH13+CU13+DH13)*$C$2)</f>
        <v>0</v>
      </c>
      <c r="T13" s="324">
        <f>('特殊、深海'!$T9)+('特殊、深海'!$U9)*$C$3+((BT13+CG13+CT13+DG13)*$C$2)</f>
        <v>250</v>
      </c>
      <c r="U13" s="324">
        <f>('特殊、深海'!$V9)+('特殊、深海'!$W9)*$C$3+((CC13+CP13+DC13+DP13)*$C$2)</f>
        <v>250</v>
      </c>
      <c r="V13" s="305">
        <f>INT(((('特殊、深海'!$Y9)-('特殊、深海'!$X9))*(((IF(D13=0,C13,D13))-1)/99))+'特殊、深海'!$X9)+((BX13+CK13+CX13+DK13)*$C$2)</f>
        <v>82</v>
      </c>
      <c r="W13" s="324">
        <f>INT(((('特殊、深海'!$AA9)-('特殊、深海'!$Z9))*(((IF(D13=0,C13,D13))-1)/99))+'特殊、深海'!$Z9)+((BZ13+CM13+CZ13+DM13)*$C$2)</f>
        <v>70</v>
      </c>
      <c r="X13" s="324">
        <f>INT(((('特殊、深海'!$AC9)-('特殊、深海'!$AB9))*(((IF(D13=0,C13,D13))-1)/99))+'特殊、深海'!$AB9)+((BW13+CJ13+CW13+DJ13)*$C$2)</f>
        <v>333</v>
      </c>
      <c r="Y13" s="303">
        <f>INT(((('特殊、深海'!$AE9)-('特殊、深海'!$AD9))*(((IF(D13=0,C13,D13))-1)/99))+'特殊、深海'!$AD9)+((BV13+CI13+CV13+DI13)*$C$2)</f>
        <v>1</v>
      </c>
      <c r="Z13" s="324">
        <f>IF('特殊、深海'!$AF9="","",'特殊、深海'!$AF9)</f>
        <v>48</v>
      </c>
      <c r="AA13" s="324">
        <f>IF('特殊、深海'!$AG9="","",'特殊、深海'!$AG9)</f>
        <v>54</v>
      </c>
      <c r="AB13" s="324">
        <f>IF('特殊、深海'!$AH9="","",'特殊、深海'!$AH9)</f>
        <v>42</v>
      </c>
      <c r="AC13" s="324">
        <f>IF('特殊、深海'!$AI9="","",'特殊、深海'!$AI9)</f>
        <v>36</v>
      </c>
      <c r="AD13" s="324">
        <f>IF('特殊、深海'!$AJ9="","",'特殊、深海'!$AJ9)</f>
        <v>180</v>
      </c>
      <c r="AE13" s="305">
        <f>IF('特殊、深海'!$AK9="","",'特殊、深海'!$AK9)</f>
        <v>75</v>
      </c>
      <c r="AF13" s="324" t="str">
        <f>IF('特殊、深海'!$AL9="","",'特殊、深海'!$AL9)</f>
        <v/>
      </c>
      <c r="AG13" s="324" t="str">
        <f>IF('特殊、深海'!$AM9="","",'特殊、深海'!$AM9)</f>
        <v/>
      </c>
      <c r="AH13" s="324" t="str">
        <f>IF('特殊、深海'!$AN9="","",'特殊、深海'!$AN9)</f>
        <v/>
      </c>
      <c r="AI13" s="324" t="str">
        <f>IF('特殊、深海'!$AO9="","",'特殊、深海'!$AO9)</f>
        <v/>
      </c>
      <c r="AJ13" s="324" t="str">
        <f>IF('特殊、深海'!$AP9="","",'特殊、深海'!$AP9)</f>
        <v/>
      </c>
      <c r="AK13" s="303" t="str">
        <f>IF('特殊、深海'!$AQ9="","",'特殊、深海'!$AQ9)</f>
        <v/>
      </c>
      <c r="AL13" s="329" t="str">
        <f>IF('特殊、深海'!$AS9="","",'特殊、深海'!$AS9)</f>
        <v>零战62型</v>
      </c>
      <c r="AM13" s="329" t="str">
        <f>IF('特殊、深海'!$AT9="","",'特殊、深海'!$AT9)</f>
        <v>彗星</v>
      </c>
      <c r="AN13" s="329" t="str">
        <f>IF('特殊、深海'!$AU9="","",'特殊、深海'!$AU9)</f>
        <v>B-25(杜立特队)</v>
      </c>
      <c r="AO13" s="329" t="str">
        <f>IF('特殊、深海'!$AV9="","",'特殊、深海'!$AV9)</f>
        <v>彗星</v>
      </c>
      <c r="AP13" s="307" t="str">
        <f>IF('特殊、深海'!$AW9="","",'特殊、深海'!$AW9)</f>
        <v/>
      </c>
      <c r="AQ13" s="308" t="str">
        <f>IF('特殊、深海'!$AX9="","",'特殊、深海'!$AX9)</f>
        <v/>
      </c>
      <c r="AR13" s="324">
        <f>IF('特殊、深海'!$AY9="","",'特殊、深海'!$AY9)</f>
        <v>70</v>
      </c>
      <c r="AS13" s="324">
        <f>IF('特殊、深海'!$AZ9="","",'特殊、深海'!$AZ9)</f>
        <v>65</v>
      </c>
      <c r="AT13" s="324">
        <f>IF('特殊、深海'!$BA9="","",'特殊、深海'!$BA9)</f>
        <v>2.88</v>
      </c>
      <c r="AU13" s="324">
        <f>IF('特殊、深海'!$BB9="","",'特殊、深海'!$BB9)</f>
        <v>5.4</v>
      </c>
      <c r="AV13" s="305">
        <f>IF(('特殊、深海'!$BG9+'特殊、深海'!$BK9*$C$4)=0,"",('特殊、深海'!$BG9+'特殊、深海'!$BK9*$C$4))</f>
        <v>32</v>
      </c>
      <c r="AW13" s="324">
        <f>IF(('特殊、深海'!$BH9+'特殊、深海'!$BL9*$C$4)=0,"",('特殊、深海'!$BH9+'特殊、深海'!$BL9*$C$4))</f>
        <v>39</v>
      </c>
      <c r="AX13" s="324">
        <f>IF(('特殊、深海'!$BI9+'特殊、深海'!$BM9*$C$4)=0,"",('特殊、深海'!$BI9+'特殊、深海'!$BM9*$C$4))</f>
        <v>40</v>
      </c>
      <c r="AY13" s="303">
        <f>IF(('特殊、深海'!$BJ9+'特殊、深海'!$BN9*$C$4)=0,"",('特殊、深海'!$BJ9+'特殊、深海'!$BN9*$C$4))</f>
        <v>34</v>
      </c>
      <c r="AZ13" s="329" t="str">
        <f>'特殊、深海'!$BO9</f>
        <v>TODO: 万国语</v>
      </c>
      <c r="BA13" s="301" t="b">
        <f>IF('特殊、深海'!$BP9="","")</f>
        <v>0</v>
      </c>
      <c r="BB13" s="329" t="b">
        <f>IF('特殊、深海'!$BQ9="","")</f>
        <v>0</v>
      </c>
      <c r="BC13" s="309" t="str">
        <f>IF('特殊、深海'!$BR9="","")</f>
        <v/>
      </c>
      <c r="BQ13" s="324">
        <f>IFERROR(VLOOKUP(AL13,装备!$B:$C,2,0),0)</f>
        <v>4</v>
      </c>
      <c r="BR13" s="324">
        <f>IFERROR(VLOOKUP($AL13,装备!$B:$Q,5,0),0)</f>
        <v>0</v>
      </c>
      <c r="BS13" s="324">
        <f>IFERROR(VLOOKUP($AL13,装备!$B:$Q,6,0),0)</f>
        <v>0</v>
      </c>
      <c r="BT13" s="324">
        <f>IFERROR(VLOOKUP($AL13,装备!$B:$Q,7,0),0)</f>
        <v>0</v>
      </c>
      <c r="BU13" s="324">
        <f>IFERROR(VLOOKUP($AL13,装备!$B:$Q,8,0),0)</f>
        <v>0</v>
      </c>
      <c r="BV13" s="324">
        <f>IFERROR(VLOOKUP($AL13,装备!$B:$Q,9,0),0)</f>
        <v>1</v>
      </c>
      <c r="BW13" s="324">
        <f>IFERROR(VLOOKUP($AL13,装备!$B:$Q,10,0),0)</f>
        <v>0</v>
      </c>
      <c r="BX13" s="324">
        <f>IFERROR(VLOOKUP($AL13,装备!$B:$Q,11,0),0)</f>
        <v>0</v>
      </c>
      <c r="BY13" s="324" t="str">
        <f>IFERROR(VLOOKUP($AL13,装备!$B:$Q,12,0),0)</f>
        <v>无</v>
      </c>
      <c r="BZ13" s="324">
        <f>IFERROR(VLOOKUP($AL13,装备!$B:$Q,13,0),0)</f>
        <v>0</v>
      </c>
      <c r="CA13" s="324">
        <f>IFERROR(VLOOKUP($AL13,装备!$B:$Q,14,0),0)</f>
        <v>0</v>
      </c>
      <c r="CB13" s="324">
        <f>IFERROR(VLOOKUP($AL13,装备!$B:$Q,16,0),0)</f>
        <v>5</v>
      </c>
      <c r="CC13" s="324">
        <f>IFERROR(VLOOKUP($AL13,装备!$B:$Q,5,0),0)</f>
        <v>0</v>
      </c>
      <c r="CD13" s="324">
        <f>IFERROR(VLOOKUP(AM13,装备!$B:$C,2,0),0)</f>
        <v>3</v>
      </c>
      <c r="CE13" s="324">
        <f>IFERROR(VLOOKUP($AM13,装备!$B:$Q,5,0),0)</f>
        <v>0</v>
      </c>
      <c r="CF13" s="324">
        <f>IFERROR(VLOOKUP($AM13,装备!$B:$Q,6,0),0)</f>
        <v>0</v>
      </c>
      <c r="CG13" s="324">
        <f>IFERROR(VLOOKUP($AM13,装备!$B:$Q,7,0),0)</f>
        <v>0</v>
      </c>
      <c r="CH13" s="324">
        <f>IFERROR(VLOOKUP($AM13,装备!$B:$Q,8,0),0)</f>
        <v>0</v>
      </c>
      <c r="CI13" s="324">
        <f>IFERROR(VLOOKUP($AM13,装备!$B:$Q,9,0),0)</f>
        <v>0</v>
      </c>
      <c r="CJ13" s="324">
        <f>IFERROR(VLOOKUP($AM13,装备!$B:$Q,10,0),0)</f>
        <v>0</v>
      </c>
      <c r="CK13" s="324">
        <f>IFERROR(VLOOKUP($AM13,装备!$B:$Q,11,0),0)</f>
        <v>0</v>
      </c>
      <c r="CL13" s="324" t="str">
        <f>IFERROR(VLOOKUP($AM13,装备!$B:$Q,12,0),0)</f>
        <v>无</v>
      </c>
      <c r="CM13" s="324">
        <f>IFERROR(VLOOKUP($AM13,装备!$B:$Q,13,0),0)</f>
        <v>0</v>
      </c>
      <c r="CN13" s="324">
        <f>IFERROR(VLOOKUP($AM13,装备!$B:$Q,14,0),0)</f>
        <v>0</v>
      </c>
      <c r="CO13" s="324">
        <f>IFERROR(VLOOKUP($AM13,装备!$B:$Q,16,0),0)</f>
        <v>0</v>
      </c>
      <c r="CP13" s="324">
        <f>IFERROR(VLOOKUP($AM13,装备!$B:$Q,5,0),0)</f>
        <v>0</v>
      </c>
      <c r="CQ13" s="324">
        <f>IFERROR(VLOOKUP(AN13,装备!$B:$C,2,0),0)</f>
        <v>6</v>
      </c>
      <c r="CR13" s="324">
        <f>IFERROR(VLOOKUP($AN13,装备!$B:$Q,5,0),0)</f>
        <v>0</v>
      </c>
      <c r="CS13" s="324">
        <f>IFERROR(VLOOKUP($AN13,装备!$B:$Q,6,0),0)</f>
        <v>0</v>
      </c>
      <c r="CT13" s="324">
        <f>IFERROR(VLOOKUP($AN13,装备!$B:$Q,7,0),0)</f>
        <v>0</v>
      </c>
      <c r="CU13" s="324">
        <f>IFERROR(VLOOKUP($AN13,装备!$B:$Q,8,0),0)</f>
        <v>0</v>
      </c>
      <c r="CV13" s="324">
        <f>IFERROR(VLOOKUP($AN13,装备!$B:$Q,9,0),0)</f>
        <v>0</v>
      </c>
      <c r="CW13" s="324">
        <f>IFERROR(VLOOKUP($AN13,装备!$B:$Q,10,0),0)</f>
        <v>0</v>
      </c>
      <c r="CX13" s="324">
        <f>IFERROR(VLOOKUP($AN13,装备!$B:$Q,11,0),0)</f>
        <v>0</v>
      </c>
      <c r="CY13" s="324" t="str">
        <f>IFERROR(VLOOKUP($AN13,装备!$B:$Q,12,0),0)</f>
        <v>无</v>
      </c>
      <c r="CZ13" s="324">
        <f>IFERROR(VLOOKUP($AN13,装备!$B:$Q,13,0),0)</f>
        <v>0</v>
      </c>
      <c r="DA13" s="324">
        <f>IFERROR(VLOOKUP($AN13,装备!$B:$Q,14,0),0)</f>
        <v>0</v>
      </c>
      <c r="DB13" s="324">
        <f>IFERROR(VLOOKUP($AN13,装备!$B:$Q,16,0),0)</f>
        <v>0</v>
      </c>
      <c r="DC13" s="324">
        <f>IFERROR(VLOOKUP($AN13,装备!$B:$Q,5,0),0)</f>
        <v>0</v>
      </c>
      <c r="DD13" s="324">
        <f>IFERROR(VLOOKUP(AO13,装备!$B:$C,2,0),0)</f>
        <v>3</v>
      </c>
      <c r="DE13" s="324">
        <f>IFERROR(VLOOKUP($AO13,装备!$B:$Q,5,0),0)</f>
        <v>0</v>
      </c>
      <c r="DF13" s="324">
        <f>IFERROR(VLOOKUP($AO13,装备!$B:$Q,6,0),0)</f>
        <v>0</v>
      </c>
      <c r="DG13" s="324">
        <f>IFERROR(VLOOKUP($AO13,装备!$B:$Q,7,0),0)</f>
        <v>0</v>
      </c>
      <c r="DH13" s="324">
        <f>IFERROR(VLOOKUP($AO13,装备!$B:$Q,8,0),0)</f>
        <v>0</v>
      </c>
      <c r="DI13" s="324">
        <f>IFERROR(VLOOKUP($AO13,装备!$B:$Q,9,0),0)</f>
        <v>0</v>
      </c>
      <c r="DJ13" s="324">
        <f>IFERROR(VLOOKUP($AO13,装备!$B:$Q,10,0),0)</f>
        <v>0</v>
      </c>
      <c r="DK13" s="324">
        <f>IFERROR(VLOOKUP($AO13,装备!$B:$Q,11,0),0)</f>
        <v>0</v>
      </c>
      <c r="DL13" s="324" t="str">
        <f>IFERROR(VLOOKUP($AO13,装备!$B:$Q,12,0),0)</f>
        <v>无</v>
      </c>
      <c r="DM13" s="324">
        <f>IFERROR(VLOOKUP($AO13,装备!$B:$Q,13,0),0)</f>
        <v>0</v>
      </c>
      <c r="DN13" s="324">
        <f>IFERROR(VLOOKUP($AO13,装备!$B:$Q,14,0),0)</f>
        <v>0</v>
      </c>
      <c r="DO13" s="324">
        <f>IFERROR(VLOOKUP($AO13,装备!$B:$Q,16,0),0)</f>
        <v>0</v>
      </c>
      <c r="DP13" s="324">
        <f>IFERROR(VLOOKUP($AO13,装备!$B:$Q,5,0),0)</f>
        <v>0</v>
      </c>
    </row>
    <row r="14" spans="1:120">
      <c r="A14" s="301">
        <f>'特殊、深海'!$A10</f>
        <v>10000518</v>
      </c>
      <c r="B14" s="353" t="s">
        <v>5904</v>
      </c>
      <c r="C14" s="281"/>
      <c r="D14" s="281">
        <f t="shared" si="0"/>
        <v>110</v>
      </c>
      <c r="E14" s="303">
        <f>'特殊、深海'!$C10</f>
        <v>6</v>
      </c>
      <c r="F14" s="304" t="str">
        <f>'特殊、深海'!$D10</f>
        <v>驱逐</v>
      </c>
      <c r="G14" s="304" t="str">
        <f>'特殊、深海'!$E10</f>
        <v>小型</v>
      </c>
      <c r="H14" s="304" t="str">
        <f>'特殊、深海'!$F10</f>
        <v>护卫舰</v>
      </c>
      <c r="I14" s="346">
        <f>'特殊、深海'!$BT10</f>
        <v>0</v>
      </c>
      <c r="J14" s="304" t="str">
        <f>'特殊、深海'!$G10</f>
        <v>深海</v>
      </c>
      <c r="K14" s="332">
        <f>'特殊、深海'!$H10+(BR14+CE14+CR14+DE14)*$C$2</f>
        <v>36</v>
      </c>
      <c r="L14" s="324">
        <f>'特殊、深海'!$I10</f>
        <v>0</v>
      </c>
      <c r="M14" s="324">
        <f>'特殊、深海'!$J10</f>
        <v>0</v>
      </c>
      <c r="N14" s="521">
        <f>'特殊、深海'!$K10</f>
        <v>2</v>
      </c>
      <c r="O14" s="324">
        <f>'特殊、深海'!$L10+((CA14+CN14+DA14+DN14)*$C$2)</f>
        <v>30</v>
      </c>
      <c r="P14" s="324" t="str">
        <f>IF($C$2=1,(IF(ISERROR(FIND("超长",'特殊、深海'!$M10&amp;BY14&amp;CL14&amp;CY14&amp;DL14,1)),IF(ISERROR(FIND("长",'特殊、深海'!$M10&amp;BY14&amp;CL14&amp;CY14&amp;DL14,1)),IF(ISERROR(FIND("中",'特殊、深海'!$M10&amp;BY14&amp;CL14&amp;CY14&amp;DL14,1)),IF(ISERROR(FIND("短",'特殊、深海'!$M10&amp;BY14&amp;CL14&amp;CY14&amp;DL14,1)),IF(ISERROR(FIND("无",'特殊、深海'!$M10&amp;BY14&amp;CL14&amp;CY14&amp;DL14,1)),0,"无"),"短"),"中"),"长"),"超长")),'特殊、深海'!$M10)</f>
        <v>短</v>
      </c>
      <c r="Q14" s="328">
        <f>'特殊、深海'!$N10</f>
        <v>39</v>
      </c>
      <c r="R14" s="324">
        <f>('特殊、深海'!$P10)+('特殊、深海'!$Q10)*$C$3+((BS14+CF14+CS14+DF14)*$C$2)</f>
        <v>44</v>
      </c>
      <c r="S14" s="324">
        <f>('特殊、深海'!$R10)+('特殊、深海'!$S10)*$C$3+((BU14+CH14+CU14+DH14)*$C$2)</f>
        <v>134</v>
      </c>
      <c r="T14" s="324">
        <f>('特殊、深海'!$T10)+('特殊、深海'!$U10)*$C$3+((BT14+CG14+CT14+DG14)*$C$2)</f>
        <v>45</v>
      </c>
      <c r="U14" s="324">
        <f>('特殊、深海'!$V10)+('特殊、深海'!$W10)*$C$3+((CC14+CP14+DC14+DP14)*$C$2)</f>
        <v>100</v>
      </c>
      <c r="V14" s="305">
        <f>INT(((('特殊、深海'!$Y10)-('特殊、深海'!$X10))*(((IF(D14=0,C14,D14))-1)/99))+'特殊、深海'!$X10)+((BX14+CK14+CX14+DK14)*$C$2)</f>
        <v>110</v>
      </c>
      <c r="W14" s="324">
        <f>INT(((('特殊、深海'!$AA10)-('特殊、深海'!$Z10))*(((IF(D14=0,C14,D14))-1)/99))+'特殊、深海'!$Z10)+((BZ14+CM14+CZ14+DM14)*$C$2)</f>
        <v>120</v>
      </c>
      <c r="X14" s="324">
        <f>INT(((('特殊、深海'!$AC10)-('特殊、深海'!$AB10))*(((IF(D14=0,C14,D14))-1)/99))+'特殊、深海'!$AB10)+((BW14+CJ14+CW14+DJ14)*$C$2)</f>
        <v>30</v>
      </c>
      <c r="Y14" s="303">
        <f>INT(((('特殊、深海'!$AE10)-('特殊、深海'!$AD10))*(((IF(D14=0,C14,D14))-1)/99))+'特殊、深海'!$AD10)+((BV14+CI14+CV14+DI14)*$C$2)</f>
        <v>126</v>
      </c>
      <c r="Z14" s="324">
        <f>IF('特殊、深海'!$AF10="","",'特殊、深海'!$AF10)</f>
        <v>0</v>
      </c>
      <c r="AA14" s="324" t="str">
        <f>IF('特殊、深海'!$AG10="","",'特殊、深海'!$AG10)</f>
        <v/>
      </c>
      <c r="AB14" s="324" t="str">
        <f>IF('特殊、深海'!$AH10="","",'特殊、深海'!$AH10)</f>
        <v/>
      </c>
      <c r="AC14" s="324" t="str">
        <f>IF('特殊、深海'!$AI10="","",'特殊、深海'!$AI10)</f>
        <v/>
      </c>
      <c r="AD14" s="324">
        <f>IF('特殊、深海'!$AJ10="","",'特殊、深海'!$AJ10)</f>
        <v>0</v>
      </c>
      <c r="AE14" s="305">
        <f>IF('特殊、深海'!$AK10="","",'特殊、深海'!$AK10)</f>
        <v>0</v>
      </c>
      <c r="AF14" s="324" t="str">
        <f>IF('特殊、深海'!$AL10="","",'特殊、深海'!$AL10)</f>
        <v/>
      </c>
      <c r="AG14" s="324" t="str">
        <f>IF('特殊、深海'!$AM10="","",'特殊、深海'!$AM10)</f>
        <v/>
      </c>
      <c r="AH14" s="324" t="str">
        <f>IF('特殊、深海'!$AN10="","",'特殊、深海'!$AN10)</f>
        <v/>
      </c>
      <c r="AI14" s="324" t="str">
        <f>IF('特殊、深海'!$AO10="","",'特殊、深海'!$AO10)</f>
        <v/>
      </c>
      <c r="AJ14" s="324" t="str">
        <f>IF('特殊、深海'!$AP10="","",'特殊、深海'!$AP10)</f>
        <v/>
      </c>
      <c r="AK14" s="303" t="str">
        <f>IF('特殊、深海'!$AQ10="","",'特殊、深海'!$AQ10)</f>
        <v/>
      </c>
      <c r="AL14" s="329" t="str">
        <f>IF('特殊、深海'!$AS10="","",'特殊、深海'!$AS10)</f>
        <v>61厘米五连装氧气鱼雷</v>
      </c>
      <c r="AM14" s="329" t="str">
        <f>IF('特殊、深海'!$AT10="","",'特殊、深海'!$AT10)</f>
        <v>61厘米五连装氧气鱼雷</v>
      </c>
      <c r="AN14" s="329" t="str">
        <f>IF('特殊、深海'!$AU10="","",'特殊、深海'!$AU10)</f>
        <v>100毫米速射炮（53）</v>
      </c>
      <c r="AO14" s="329" t="str">
        <f>IF('特殊、深海'!$AV10="","",'特殊、深海'!$AV10)</f>
        <v>阿尔法反潜武器</v>
      </c>
      <c r="AP14" s="307" t="str">
        <f>IF('特殊、深海'!$AW10="","",'特殊、深海'!$AW10)</f>
        <v/>
      </c>
      <c r="AQ14" s="308" t="str">
        <f>IF('特殊、深海'!$AX10="","",'特殊、深海'!$AX10)</f>
        <v/>
      </c>
      <c r="AR14" s="324">
        <f>IF('特殊、深海'!$AY10="","",'特殊、深海'!$AY10)</f>
        <v>10</v>
      </c>
      <c r="AS14" s="324">
        <f>IF('特殊、深海'!$AZ10="","",'特殊、深海'!$AZ10)</f>
        <v>10</v>
      </c>
      <c r="AT14" s="324">
        <f>IF('特殊、深海'!$BA10="","",'特殊、深海'!$BA10)</f>
        <v>1</v>
      </c>
      <c r="AU14" s="324">
        <f>IF('特殊、深海'!$BB10="","",'特殊、深海'!$BB10)</f>
        <v>1</v>
      </c>
      <c r="AV14" s="305">
        <f>IF(('特殊、深海'!$BG10+'特殊、深海'!$BK10*$C$4)=0,"",('特殊、深海'!$BG10+'特殊、深海'!$BK10*$C$4))</f>
        <v>24</v>
      </c>
      <c r="AW14" s="324">
        <f>IF(('特殊、深海'!$BH10+'特殊、深海'!$BL10*$C$4)=0,"",('特殊、深海'!$BH10+'特殊、深海'!$BL10*$C$4))</f>
        <v>40</v>
      </c>
      <c r="AX14" s="324">
        <f>IF(('特殊、深海'!$BI10+'特殊、深海'!$BM10*$C$4)=0,"",('特殊、深海'!$BI10+'特殊、深海'!$BM10*$C$4))</f>
        <v>35</v>
      </c>
      <c r="AY14" s="303" t="str">
        <f>IF(('特殊、深海'!$BJ10+'特殊、深海'!$BN10*$C$4)=0,"",('特殊、深海'!$BJ10+'特殊、深海'!$BN10*$C$4))</f>
        <v/>
      </c>
      <c r="AZ14" s="329" t="str">
        <f>'特殊、深海'!$BO10</f>
        <v>TODO: 万国语</v>
      </c>
      <c r="BA14" s="301" t="b">
        <f>IF('特殊、深海'!$BP10="","")</f>
        <v>0</v>
      </c>
      <c r="BB14" s="329" t="b">
        <f>IF('特殊、深海'!$BQ10="","")</f>
        <v>0</v>
      </c>
      <c r="BC14" s="309" t="str">
        <f>IF('特殊、深海'!$BR10="","")</f>
        <v/>
      </c>
      <c r="BQ14" s="324">
        <f>IFERROR(VLOOKUP(AL14,装备!$B:$C,2,0),0)</f>
        <v>6</v>
      </c>
      <c r="BR14" s="324">
        <f>IFERROR(VLOOKUP($AL14,装备!$B:$Q,5,0),0)</f>
        <v>0</v>
      </c>
      <c r="BS14" s="324">
        <f>IFERROR(VLOOKUP($AL14,装备!$B:$Q,6,0),0)</f>
        <v>0</v>
      </c>
      <c r="BT14" s="324">
        <f>IFERROR(VLOOKUP($AL14,装备!$B:$Q,7,0),0)</f>
        <v>0</v>
      </c>
      <c r="BU14" s="324">
        <f>IFERROR(VLOOKUP($AL14,装备!$B:$Q,8,0),0)</f>
        <v>12</v>
      </c>
      <c r="BV14" s="324">
        <f>IFERROR(VLOOKUP($AL14,装备!$B:$Q,9,0),0)</f>
        <v>0</v>
      </c>
      <c r="BW14" s="324">
        <f>IFERROR(VLOOKUP($AL14,装备!$B:$Q,10,0),0)</f>
        <v>0</v>
      </c>
      <c r="BX14" s="324">
        <f>IFERROR(VLOOKUP($AL14,装备!$B:$Q,11,0),0)</f>
        <v>1</v>
      </c>
      <c r="BY14" s="324" t="str">
        <f>IFERROR(VLOOKUP($AL14,装备!$B:$Q,12,0),0)</f>
        <v>无</v>
      </c>
      <c r="BZ14" s="324">
        <f>IFERROR(VLOOKUP($AL14,装备!$B:$Q,13,0),0)</f>
        <v>0</v>
      </c>
      <c r="CA14" s="324">
        <f>IFERROR(VLOOKUP($AL14,装备!$B:$Q,14,0),0)</f>
        <v>0</v>
      </c>
      <c r="CB14" s="324">
        <f>IFERROR(VLOOKUP($AL14,装备!$B:$Q,16,0),0)</f>
        <v>0</v>
      </c>
      <c r="CC14" s="324">
        <f>IFERROR(VLOOKUP($AL14,装备!$B:$Q,5,0),0)</f>
        <v>0</v>
      </c>
      <c r="CD14" s="324">
        <f>IFERROR(VLOOKUP(AM14,装备!$B:$C,2,0),0)</f>
        <v>6</v>
      </c>
      <c r="CE14" s="324">
        <f>IFERROR(VLOOKUP($AM14,装备!$B:$Q,5,0),0)</f>
        <v>0</v>
      </c>
      <c r="CF14" s="324">
        <f>IFERROR(VLOOKUP($AM14,装备!$B:$Q,6,0),0)</f>
        <v>0</v>
      </c>
      <c r="CG14" s="324">
        <f>IFERROR(VLOOKUP($AM14,装备!$B:$Q,7,0),0)</f>
        <v>0</v>
      </c>
      <c r="CH14" s="324">
        <f>IFERROR(VLOOKUP($AM14,装备!$B:$Q,8,0),0)</f>
        <v>12</v>
      </c>
      <c r="CI14" s="324">
        <f>IFERROR(VLOOKUP($AM14,装备!$B:$Q,9,0),0)</f>
        <v>0</v>
      </c>
      <c r="CJ14" s="324">
        <f>IFERROR(VLOOKUP($AM14,装备!$B:$Q,10,0),0)</f>
        <v>0</v>
      </c>
      <c r="CK14" s="324">
        <f>IFERROR(VLOOKUP($AM14,装备!$B:$Q,11,0),0)</f>
        <v>1</v>
      </c>
      <c r="CL14" s="324" t="str">
        <f>IFERROR(VLOOKUP($AM14,装备!$B:$Q,12,0),0)</f>
        <v>无</v>
      </c>
      <c r="CM14" s="324">
        <f>IFERROR(VLOOKUP($AM14,装备!$B:$Q,13,0),0)</f>
        <v>0</v>
      </c>
      <c r="CN14" s="324">
        <f>IFERROR(VLOOKUP($AM14,装备!$B:$Q,14,0),0)</f>
        <v>0</v>
      </c>
      <c r="CO14" s="324">
        <f>IFERROR(VLOOKUP($AM14,装备!$B:$Q,16,0),0)</f>
        <v>0</v>
      </c>
      <c r="CP14" s="324">
        <f>IFERROR(VLOOKUP($AM14,装备!$B:$Q,5,0),0)</f>
        <v>0</v>
      </c>
      <c r="CQ14" s="324">
        <f>IFERROR(VLOOKUP(AN14,装备!$B:$C,2,0),0)</f>
        <v>4</v>
      </c>
      <c r="CR14" s="324">
        <f>IFERROR(VLOOKUP($AN14,装备!$B:$Q,5,0),0)</f>
        <v>0</v>
      </c>
      <c r="CS14" s="324">
        <f>IFERROR(VLOOKUP($AN14,装备!$B:$Q,6,0),0)</f>
        <v>2</v>
      </c>
      <c r="CT14" s="324">
        <f>IFERROR(VLOOKUP($AN14,装备!$B:$Q,7,0),0)</f>
        <v>0</v>
      </c>
      <c r="CU14" s="324">
        <f>IFERROR(VLOOKUP($AN14,装备!$B:$Q,8,0),0)</f>
        <v>0</v>
      </c>
      <c r="CV14" s="324">
        <f>IFERROR(VLOOKUP($AN14,装备!$B:$Q,9,0),0)</f>
        <v>0</v>
      </c>
      <c r="CW14" s="324">
        <f>IFERROR(VLOOKUP($AN14,装备!$B:$Q,10,0),0)</f>
        <v>0</v>
      </c>
      <c r="CX14" s="324">
        <f>IFERROR(VLOOKUP($AN14,装备!$B:$Q,11,0),0)</f>
        <v>1</v>
      </c>
      <c r="CY14" s="324" t="str">
        <f>IFERROR(VLOOKUP($AN14,装备!$B:$Q,12,0),0)</f>
        <v>短</v>
      </c>
      <c r="CZ14" s="324">
        <f>IFERROR(VLOOKUP($AN14,装备!$B:$Q,13,0),0)</f>
        <v>0</v>
      </c>
      <c r="DA14" s="324">
        <f>IFERROR(VLOOKUP($AN14,装备!$B:$Q,14,0),0)</f>
        <v>0</v>
      </c>
      <c r="DB14" s="324">
        <f>IFERROR(VLOOKUP($AN14,装备!$B:$Q,16,0),0)</f>
        <v>12</v>
      </c>
      <c r="DC14" s="324">
        <f>IFERROR(VLOOKUP($AN14,装备!$B:$Q,5,0),0)</f>
        <v>0</v>
      </c>
      <c r="DD14" s="324">
        <f>IFERROR(VLOOKUP(AO14,装备!$B:$C,2,0),0)</f>
        <v>5</v>
      </c>
      <c r="DE14" s="324">
        <f>IFERROR(VLOOKUP($AO14,装备!$B:$Q,5,0),0)</f>
        <v>0</v>
      </c>
      <c r="DF14" s="324">
        <f>IFERROR(VLOOKUP($AO14,装备!$B:$Q,6,0),0)</f>
        <v>2</v>
      </c>
      <c r="DG14" s="324">
        <f>IFERROR(VLOOKUP($AO14,装备!$B:$Q,7,0),0)</f>
        <v>0</v>
      </c>
      <c r="DH14" s="324">
        <f>IFERROR(VLOOKUP($AO14,装备!$B:$Q,8,0),0)</f>
        <v>0</v>
      </c>
      <c r="DI14" s="324">
        <f>IFERROR(VLOOKUP($AO14,装备!$B:$Q,9,0),0)</f>
        <v>16</v>
      </c>
      <c r="DJ14" s="324">
        <f>IFERROR(VLOOKUP($AO14,装备!$B:$Q,10,0),0)</f>
        <v>0</v>
      </c>
      <c r="DK14" s="324">
        <f>IFERROR(VLOOKUP($AO14,装备!$B:$Q,11,0),0)</f>
        <v>0</v>
      </c>
      <c r="DL14" s="324" t="str">
        <f>IFERROR(VLOOKUP($AO14,装备!$B:$Q,12,0),0)</f>
        <v>无</v>
      </c>
      <c r="DM14" s="324">
        <f>IFERROR(VLOOKUP($AO14,装备!$B:$Q,13,0),0)</f>
        <v>0</v>
      </c>
      <c r="DN14" s="324">
        <f>IFERROR(VLOOKUP($AO14,装备!$B:$Q,14,0),0)</f>
        <v>0</v>
      </c>
      <c r="DO14" s="324">
        <f>IFERROR(VLOOKUP($AO14,装备!$B:$Q,16,0),0)</f>
        <v>0</v>
      </c>
      <c r="DP14" s="324">
        <f>IFERROR(VLOOKUP($AO14,装备!$B:$Q,5,0),0)</f>
        <v>0</v>
      </c>
    </row>
    <row r="15" spans="1:120">
      <c r="A15" s="301">
        <f>'特殊、深海'!$A11</f>
        <v>10000519</v>
      </c>
      <c r="B15" s="353" t="s">
        <v>4953</v>
      </c>
      <c r="C15" s="281"/>
      <c r="D15" s="281">
        <f t="shared" si="0"/>
        <v>110</v>
      </c>
      <c r="E15" s="303">
        <f>'特殊、深海'!$C11</f>
        <v>6</v>
      </c>
      <c r="F15" s="304" t="str">
        <f>'特殊、深海'!$D11</f>
        <v>要塞</v>
      </c>
      <c r="G15" s="304" t="str">
        <f>'特殊、深海'!$E11</f>
        <v>大型</v>
      </c>
      <c r="H15" s="304" t="str">
        <f>'特殊、深海'!$F11</f>
        <v>未知</v>
      </c>
      <c r="I15" s="346">
        <f>'特殊、深海'!$BT11</f>
        <v>0</v>
      </c>
      <c r="J15" s="304" t="str">
        <f>'特殊、深海'!$G11</f>
        <v>英国</v>
      </c>
      <c r="K15" s="332">
        <f>'特殊、深海'!$H11+(BR15+CE15+CR15+DE15)*$C$2</f>
        <v>666</v>
      </c>
      <c r="L15" s="324">
        <f>'特殊、深海'!$I11</f>
        <v>2</v>
      </c>
      <c r="M15" s="324">
        <f>'特殊、深海'!$J11</f>
        <v>0</v>
      </c>
      <c r="N15" s="521">
        <f>'特殊、深海'!$K11</f>
        <v>2</v>
      </c>
      <c r="O15" s="324">
        <f>'特殊、深海'!$L11+((CA15+CN15+DA15+DN15)*$C$2)</f>
        <v>25</v>
      </c>
      <c r="P15" s="324" t="str">
        <f>IF($C$2=1,(IF(ISERROR(FIND("超长",'特殊、深海'!$M11&amp;BY15&amp;CL15&amp;CY15&amp;DL15,1)),IF(ISERROR(FIND("长",'特殊、深海'!$M11&amp;BY15&amp;CL15&amp;CY15&amp;DL15,1)),IF(ISERROR(FIND("中",'特殊、深海'!$M11&amp;BY15&amp;CL15&amp;CY15&amp;DL15,1)),IF(ISERROR(FIND("短",'特殊、深海'!$M11&amp;BY15&amp;CL15&amp;CY15&amp;DL15,1)),IF(ISERROR(FIND("无",'特殊、深海'!$M11&amp;BY15&amp;CL15&amp;CY15&amp;DL15,1)),0,"无"),"短"),"中"),"长"),"超长")),'特殊、深海'!$M11)</f>
        <v>长</v>
      </c>
      <c r="Q15" s="328">
        <f>'特殊、深海'!$N11</f>
        <v>35</v>
      </c>
      <c r="R15" s="324">
        <f>('特殊、深海'!$P11)+('特殊、深海'!$Q11)*$C$3+((BS15+CF15+CS15+DF15)*$C$2)</f>
        <v>200</v>
      </c>
      <c r="S15" s="324">
        <f>('特殊、深海'!$R11)+('特殊、深海'!$S11)*$C$3+((BU15+CH15+CU15+DH15)*$C$2)</f>
        <v>0</v>
      </c>
      <c r="T15" s="324">
        <f>('特殊、深海'!$T11)+('特殊、深海'!$U11)*$C$3+((BT15+CG15+CT15+DG15)*$C$2)</f>
        <v>50</v>
      </c>
      <c r="U15" s="324">
        <f>('特殊、深海'!$V11)+('特殊、深海'!$W11)*$C$3+((CC15+CP15+DC15+DP15)*$C$2)</f>
        <v>333</v>
      </c>
      <c r="V15" s="305">
        <f>INT(((('特殊、深海'!$Y11)-('特殊、深海'!$X11))*(((IF(D15=0,C15,D15))-1)/99))+'特殊、深海'!$X11)+((BX15+CK15+CX15+DK15)*$C$2)</f>
        <v>92</v>
      </c>
      <c r="W15" s="324">
        <f>INT(((('特殊、深海'!$AA11)-('特殊、深海'!$Z11))*(((IF(D15=0,C15,D15))-1)/99))+'特殊、深海'!$Z11)+((BZ15+CM15+CZ15+DM15)*$C$2)</f>
        <v>0</v>
      </c>
      <c r="X15" s="324">
        <f>INT(((('特殊、深海'!$AC11)-('特殊、深海'!$AB11))*(((IF(D15=0,C15,D15))-1)/99))+'特殊、深海'!$AB11)+((BW15+CJ15+CW15+DJ15)*$C$2)</f>
        <v>223</v>
      </c>
      <c r="Y15" s="303">
        <f>INT(((('特殊、深海'!$AE11)-('特殊、深海'!$AD11))*(((IF(D15=0,C15,D15))-1)/99))+'特殊、深海'!$AD11)+((BV15+CI15+CV15+DI15)*$C$2)</f>
        <v>1</v>
      </c>
      <c r="Z15" s="324">
        <f>IF('特殊、深海'!$AF11="","",'特殊、深海'!$AF11)</f>
        <v>100</v>
      </c>
      <c r="AA15" s="324">
        <f>IF('特殊、深海'!$AG11="","",'特殊、深海'!$AG11)</f>
        <v>100</v>
      </c>
      <c r="AB15" s="324">
        <f>IF('特殊、深海'!$AH11="","",'特殊、深海'!$AH11)</f>
        <v>100</v>
      </c>
      <c r="AC15" s="324">
        <f>IF('特殊、深海'!$AI11="","",'特殊、深海'!$AI11)</f>
        <v>100</v>
      </c>
      <c r="AD15" s="324">
        <f>IF('特殊、深海'!$AJ11="","",'特殊、深海'!$AJ11)</f>
        <v>400</v>
      </c>
      <c r="AE15" s="305">
        <f>IF('特殊、深海'!$AK11="","",'特殊、深海'!$AK11)</f>
        <v>45</v>
      </c>
      <c r="AF15" s="324" t="str">
        <f>IF('特殊、深海'!$AL11="","",'特殊、深海'!$AL11)</f>
        <v/>
      </c>
      <c r="AG15" s="324" t="str">
        <f>IF('特殊、深海'!$AM11="","",'特殊、深海'!$AM11)</f>
        <v/>
      </c>
      <c r="AH15" s="324" t="str">
        <f>IF('特殊、深海'!$AN11="","",'特殊、深海'!$AN11)</f>
        <v/>
      </c>
      <c r="AI15" s="324" t="str">
        <f>IF('特殊、深海'!$AO11="","",'特殊、深海'!$AO11)</f>
        <v/>
      </c>
      <c r="AJ15" s="324" t="str">
        <f>IF('特殊、深海'!$AP11="","",'特殊、深海'!$AP11)</f>
        <v/>
      </c>
      <c r="AK15" s="303" t="str">
        <f>IF('特殊、深海'!$AQ11="","",'特殊、深海'!$AQ11)</f>
        <v/>
      </c>
      <c r="AL15" s="329" t="str">
        <f>IF('特殊、深海'!$AS11="","",'特殊、深海'!$AS11)</f>
        <v>彗星</v>
      </c>
      <c r="AM15" s="329" t="str">
        <f>IF('特殊、深海'!$AT11="","",'特殊、深海'!$AT11)</f>
        <v>彗星</v>
      </c>
      <c r="AN15" s="329" t="str">
        <f>IF('特殊、深海'!$AU11="","",'特殊、深海'!$AU11)</f>
        <v>B-25(杜立特队)</v>
      </c>
      <c r="AO15" s="329" t="str">
        <f>IF('特殊、深海'!$AV11="","",'特殊、深海'!$AV11)</f>
        <v>零战62型</v>
      </c>
      <c r="AP15" s="307" t="str">
        <f>IF('特殊、深海'!$AW11="","",'特殊、深海'!$AW11)</f>
        <v/>
      </c>
      <c r="AQ15" s="308" t="str">
        <f>IF('特殊、深海'!$AX11="","",'特殊、深海'!$AX11)</f>
        <v/>
      </c>
      <c r="AR15" s="324">
        <f>IF('特殊、深海'!$AY11="","",'特殊、深海'!$AY11)</f>
        <v>40</v>
      </c>
      <c r="AS15" s="324">
        <f>IF('特殊、深海'!$AZ11="","",'特殊、深海'!$AZ11)</f>
        <v>65</v>
      </c>
      <c r="AT15" s="324">
        <f>IF('特殊、深海'!$BA11="","",'特殊、深海'!$BA11)</f>
        <v>1.28</v>
      </c>
      <c r="AU15" s="324">
        <f>IF('特殊、深海'!$BB11="","",'特殊、深海'!$BB11)</f>
        <v>2.4</v>
      </c>
      <c r="AV15" s="305">
        <f>IF(('特殊、深海'!$BG11+'特殊、深海'!$BK11*$C$4)=0,"",('特殊、深海'!$BG11+'特殊、深海'!$BK11*$C$4))</f>
        <v>12</v>
      </c>
      <c r="AW15" s="324">
        <f>IF(('特殊、深海'!$BH11+'特殊、深海'!$BL11*$C$4)=0,"",('特殊、深海'!$BH11+'特殊、深海'!$BL11*$C$4))</f>
        <v>19</v>
      </c>
      <c r="AX15" s="324" t="str">
        <f>IF(('特殊、深海'!$BI11+'特殊、深海'!$BM11*$C$4)=0,"",('特殊、深海'!$BI11+'特殊、深海'!$BM11*$C$4))</f>
        <v/>
      </c>
      <c r="AY15" s="303">
        <f>IF(('特殊、深海'!$BJ11+'特殊、深海'!$BN11*$C$4)=0,"",('特殊、深海'!$BJ11+'特殊、深海'!$BN11*$C$4))</f>
        <v>24</v>
      </c>
      <c r="AZ15" s="329" t="str">
        <f>'特殊、深海'!$BO11</f>
        <v>TODO: 万国语</v>
      </c>
      <c r="BA15" s="301" t="b">
        <f>IF('特殊、深海'!$BP11="","")</f>
        <v>0</v>
      </c>
      <c r="BB15" s="329" t="b">
        <f>IF('特殊、深海'!$BQ11="","")</f>
        <v>0</v>
      </c>
      <c r="BC15" s="309" t="str">
        <f>IF('特殊、深海'!$BR11="","")</f>
        <v/>
      </c>
      <c r="BQ15" s="324">
        <f>IFERROR(VLOOKUP(AL15,装备!$B:$C,2,0),0)</f>
        <v>3</v>
      </c>
      <c r="BR15" s="324">
        <f>IFERROR(VLOOKUP($AL15,装备!$B:$Q,5,0),0)</f>
        <v>0</v>
      </c>
      <c r="BS15" s="324">
        <f>IFERROR(VLOOKUP($AL15,装备!$B:$Q,6,0),0)</f>
        <v>0</v>
      </c>
      <c r="BT15" s="324">
        <f>IFERROR(VLOOKUP($AL15,装备!$B:$Q,7,0),0)</f>
        <v>0</v>
      </c>
      <c r="BU15" s="324">
        <f>IFERROR(VLOOKUP($AL15,装备!$B:$Q,8,0),0)</f>
        <v>0</v>
      </c>
      <c r="BV15" s="324">
        <f>IFERROR(VLOOKUP($AL15,装备!$B:$Q,9,0),0)</f>
        <v>0</v>
      </c>
      <c r="BW15" s="324">
        <f>IFERROR(VLOOKUP($AL15,装备!$B:$Q,10,0),0)</f>
        <v>0</v>
      </c>
      <c r="BX15" s="324">
        <f>IFERROR(VLOOKUP($AL15,装备!$B:$Q,11,0),0)</f>
        <v>0</v>
      </c>
      <c r="BY15" s="324" t="str">
        <f>IFERROR(VLOOKUP($AL15,装备!$B:$Q,12,0),0)</f>
        <v>无</v>
      </c>
      <c r="BZ15" s="324">
        <f>IFERROR(VLOOKUP($AL15,装备!$B:$Q,13,0),0)</f>
        <v>0</v>
      </c>
      <c r="CA15" s="324">
        <f>IFERROR(VLOOKUP($AL15,装备!$B:$Q,14,0),0)</f>
        <v>0</v>
      </c>
      <c r="CB15" s="324">
        <f>IFERROR(VLOOKUP($AL15,装备!$B:$Q,16,0),0)</f>
        <v>0</v>
      </c>
      <c r="CC15" s="324">
        <f>IFERROR(VLOOKUP($AL15,装备!$B:$Q,5,0),0)</f>
        <v>0</v>
      </c>
      <c r="CD15" s="324">
        <f>IFERROR(VLOOKUP(AM15,装备!$B:$C,2,0),0)</f>
        <v>3</v>
      </c>
      <c r="CE15" s="324">
        <f>IFERROR(VLOOKUP($AM15,装备!$B:$Q,5,0),0)</f>
        <v>0</v>
      </c>
      <c r="CF15" s="324">
        <f>IFERROR(VLOOKUP($AM15,装备!$B:$Q,6,0),0)</f>
        <v>0</v>
      </c>
      <c r="CG15" s="324">
        <f>IFERROR(VLOOKUP($AM15,装备!$B:$Q,7,0),0)</f>
        <v>0</v>
      </c>
      <c r="CH15" s="324">
        <f>IFERROR(VLOOKUP($AM15,装备!$B:$Q,8,0),0)</f>
        <v>0</v>
      </c>
      <c r="CI15" s="324">
        <f>IFERROR(VLOOKUP($AM15,装备!$B:$Q,9,0),0)</f>
        <v>0</v>
      </c>
      <c r="CJ15" s="324">
        <f>IFERROR(VLOOKUP($AM15,装备!$B:$Q,10,0),0)</f>
        <v>0</v>
      </c>
      <c r="CK15" s="324">
        <f>IFERROR(VLOOKUP($AM15,装备!$B:$Q,11,0),0)</f>
        <v>0</v>
      </c>
      <c r="CL15" s="324" t="str">
        <f>IFERROR(VLOOKUP($AM15,装备!$B:$Q,12,0),0)</f>
        <v>无</v>
      </c>
      <c r="CM15" s="324">
        <f>IFERROR(VLOOKUP($AM15,装备!$B:$Q,13,0),0)</f>
        <v>0</v>
      </c>
      <c r="CN15" s="324">
        <f>IFERROR(VLOOKUP($AM15,装备!$B:$Q,14,0),0)</f>
        <v>0</v>
      </c>
      <c r="CO15" s="324">
        <f>IFERROR(VLOOKUP($AM15,装备!$B:$Q,16,0),0)</f>
        <v>0</v>
      </c>
      <c r="CP15" s="324">
        <f>IFERROR(VLOOKUP($AM15,装备!$B:$Q,5,0),0)</f>
        <v>0</v>
      </c>
      <c r="CQ15" s="324">
        <f>IFERROR(VLOOKUP(AN15,装备!$B:$C,2,0),0)</f>
        <v>6</v>
      </c>
      <c r="CR15" s="324">
        <f>IFERROR(VLOOKUP($AN15,装备!$B:$Q,5,0),0)</f>
        <v>0</v>
      </c>
      <c r="CS15" s="324">
        <f>IFERROR(VLOOKUP($AN15,装备!$B:$Q,6,0),0)</f>
        <v>0</v>
      </c>
      <c r="CT15" s="324">
        <f>IFERROR(VLOOKUP($AN15,装备!$B:$Q,7,0),0)</f>
        <v>0</v>
      </c>
      <c r="CU15" s="324">
        <f>IFERROR(VLOOKUP($AN15,装备!$B:$Q,8,0),0)</f>
        <v>0</v>
      </c>
      <c r="CV15" s="324">
        <f>IFERROR(VLOOKUP($AN15,装备!$B:$Q,9,0),0)</f>
        <v>0</v>
      </c>
      <c r="CW15" s="324">
        <f>IFERROR(VLOOKUP($AN15,装备!$B:$Q,10,0),0)</f>
        <v>0</v>
      </c>
      <c r="CX15" s="324">
        <f>IFERROR(VLOOKUP($AN15,装备!$B:$Q,11,0),0)</f>
        <v>0</v>
      </c>
      <c r="CY15" s="324" t="str">
        <f>IFERROR(VLOOKUP($AN15,装备!$B:$Q,12,0),0)</f>
        <v>无</v>
      </c>
      <c r="CZ15" s="324">
        <f>IFERROR(VLOOKUP($AN15,装备!$B:$Q,13,0),0)</f>
        <v>0</v>
      </c>
      <c r="DA15" s="324">
        <f>IFERROR(VLOOKUP($AN15,装备!$B:$Q,14,0),0)</f>
        <v>0</v>
      </c>
      <c r="DB15" s="324">
        <f>IFERROR(VLOOKUP($AN15,装备!$B:$Q,16,0),0)</f>
        <v>0</v>
      </c>
      <c r="DC15" s="324">
        <f>IFERROR(VLOOKUP($AN15,装备!$B:$Q,5,0),0)</f>
        <v>0</v>
      </c>
      <c r="DD15" s="324">
        <f>IFERROR(VLOOKUP(AO15,装备!$B:$C,2,0),0)</f>
        <v>4</v>
      </c>
      <c r="DE15" s="324">
        <f>IFERROR(VLOOKUP($AO15,装备!$B:$Q,5,0),0)</f>
        <v>0</v>
      </c>
      <c r="DF15" s="324">
        <f>IFERROR(VLOOKUP($AO15,装备!$B:$Q,6,0),0)</f>
        <v>0</v>
      </c>
      <c r="DG15" s="324">
        <f>IFERROR(VLOOKUP($AO15,装备!$B:$Q,7,0),0)</f>
        <v>0</v>
      </c>
      <c r="DH15" s="324">
        <f>IFERROR(VLOOKUP($AO15,装备!$B:$Q,8,0),0)</f>
        <v>0</v>
      </c>
      <c r="DI15" s="324">
        <f>IFERROR(VLOOKUP($AO15,装备!$B:$Q,9,0),0)</f>
        <v>1</v>
      </c>
      <c r="DJ15" s="324">
        <f>IFERROR(VLOOKUP($AO15,装备!$B:$Q,10,0),0)</f>
        <v>0</v>
      </c>
      <c r="DK15" s="324">
        <f>IFERROR(VLOOKUP($AO15,装备!$B:$Q,11,0),0)</f>
        <v>0</v>
      </c>
      <c r="DL15" s="324" t="str">
        <f>IFERROR(VLOOKUP($AO15,装备!$B:$Q,12,0),0)</f>
        <v>无</v>
      </c>
      <c r="DM15" s="324">
        <f>IFERROR(VLOOKUP($AO15,装备!$B:$Q,13,0),0)</f>
        <v>0</v>
      </c>
      <c r="DN15" s="324">
        <f>IFERROR(VLOOKUP($AO15,装备!$B:$Q,14,0),0)</f>
        <v>0</v>
      </c>
      <c r="DO15" s="324">
        <f>IFERROR(VLOOKUP($AO15,装备!$B:$Q,16,0),0)</f>
        <v>5</v>
      </c>
      <c r="DP15" s="324">
        <f>IFERROR(VLOOKUP($AO15,装备!$B:$Q,5,0),0)</f>
        <v>0</v>
      </c>
    </row>
    <row r="16" spans="1:120">
      <c r="A16" s="301">
        <f>'特殊、深海'!$A12</f>
        <v>10000618</v>
      </c>
      <c r="B16" s="353" t="s">
        <v>5905</v>
      </c>
      <c r="C16" s="281"/>
      <c r="D16" s="281">
        <f t="shared" si="0"/>
        <v>110</v>
      </c>
      <c r="E16" s="303">
        <f>'特殊、深海'!$C12</f>
        <v>4</v>
      </c>
      <c r="F16" s="304" t="str">
        <f>'特殊、深海'!$D12</f>
        <v>航母</v>
      </c>
      <c r="G16" s="304" t="str">
        <f>'特殊、深海'!$E12</f>
        <v>大型</v>
      </c>
      <c r="H16" s="304" t="str">
        <f>'特殊、深海'!$F12</f>
        <v>主力舰</v>
      </c>
      <c r="I16" s="346">
        <f>'特殊、深海'!$BT12</f>
        <v>0</v>
      </c>
      <c r="J16" s="304" t="str">
        <f>'特殊、深海'!$G12</f>
        <v>深海</v>
      </c>
      <c r="K16" s="332">
        <f>'特殊、深海'!$H12+(BR16+CE16+CR16+DE16)*$C$2</f>
        <v>68</v>
      </c>
      <c r="L16" s="324">
        <f>'特殊、深海'!$I12</f>
        <v>0</v>
      </c>
      <c r="M16" s="324">
        <f>'特殊、深海'!$J12</f>
        <v>0</v>
      </c>
      <c r="N16" s="521">
        <f>'特殊、深海'!$K12</f>
        <v>2</v>
      </c>
      <c r="O16" s="324">
        <f>'特殊、深海'!$L12+((CA16+CN16+DA16+DN16)*$C$2)</f>
        <v>25</v>
      </c>
      <c r="P16" s="324" t="str">
        <f>IF($C$2=1,(IF(ISERROR(FIND("超长",'特殊、深海'!$M12&amp;BY16&amp;CL16&amp;CY16&amp;DL16,1)),IF(ISERROR(FIND("长",'特殊、深海'!$M12&amp;BY16&amp;CL16&amp;CY16&amp;DL16,1)),IF(ISERROR(FIND("中",'特殊、深海'!$M12&amp;BY16&amp;CL16&amp;CY16&amp;DL16,1)),IF(ISERROR(FIND("短",'特殊、深海'!$M12&amp;BY16&amp;CL16&amp;CY16&amp;DL16,1)),IF(ISERROR(FIND("无",'特殊、深海'!$M12&amp;BY16&amp;CL16&amp;CY16&amp;DL16,1)),0,"无"),"短"),"中"),"长"),"超长")),'特殊、深海'!$M12)</f>
        <v>短</v>
      </c>
      <c r="Q16" s="328">
        <f>'特殊、深海'!$N12</f>
        <v>29</v>
      </c>
      <c r="R16" s="324">
        <f>('特殊、深海'!$P12)+('特殊、深海'!$Q12)*$C$3+((BS16+CF16+CS16+DF16)*$C$2)</f>
        <v>40</v>
      </c>
      <c r="S16" s="324">
        <f>('特殊、深海'!$R12)+('特殊、深海'!$S12)*$C$3+((BU16+CH16+CU16+DH16)*$C$2)</f>
        <v>11</v>
      </c>
      <c r="T16" s="324">
        <f>('特殊、深海'!$T12)+('特殊、深海'!$U12)*$C$3+((BT16+CG16+CT16+DG16)*$C$2)</f>
        <v>55</v>
      </c>
      <c r="U16" s="324">
        <f>('特殊、深海'!$V12)+('特殊、深海'!$W12)*$C$3+((CC16+CP16+DC16+DP16)*$C$2)</f>
        <v>74</v>
      </c>
      <c r="V16" s="305">
        <f>INT(((('特殊、深海'!$Y12)-('特殊、深海'!$X12))*(((IF(D16=0,C16,D16))-1)/99))+'特殊、深海'!$X12)+((BX16+CK16+CX16+DK16)*$C$2)</f>
        <v>107</v>
      </c>
      <c r="W16" s="324">
        <f>INT(((('特殊、深海'!$AA12)-('特殊、深海'!$Z12))*(((IF(D16=0,C16,D16))-1)/99))+'特殊、深海'!$Z12)+((BZ16+CM16+CZ16+DM16)*$C$2)</f>
        <v>52</v>
      </c>
      <c r="X16" s="324">
        <f>INT(((('特殊、深海'!$AC12)-('特殊、深海'!$AB12))*(((IF(D16=0,C16,D16))-1)/99))+'特殊、深海'!$AB12)+((BW16+CJ16+CW16+DJ16)*$C$2)</f>
        <v>75</v>
      </c>
      <c r="Y16" s="303">
        <f>INT(((('特殊、深海'!$AE12)-('特殊、深海'!$AD12))*(((IF(D16=0,C16,D16))-1)/99))+'特殊、深海'!$AD12)+((BV16+CI16+CV16+DI16)*$C$2)</f>
        <v>4</v>
      </c>
      <c r="Z16" s="324">
        <f>IF('特殊、深海'!$AF12="","",'特殊、深海'!$AF12)</f>
        <v>15</v>
      </c>
      <c r="AA16" s="324">
        <f>IF('特殊、深海'!$AG12="","",'特殊、深海'!$AG12)</f>
        <v>25</v>
      </c>
      <c r="AB16" s="324">
        <f>IF('特殊、深海'!$AH12="","",'特殊、深海'!$AH12)</f>
        <v>20</v>
      </c>
      <c r="AC16" s="324">
        <f>IF('特殊、深海'!$AI12="","",'特殊、深海'!$AI12)</f>
        <v>15</v>
      </c>
      <c r="AD16" s="324">
        <f>IF('特殊、深海'!$AJ12="","",'特殊、深海'!$AJ12)</f>
        <v>75</v>
      </c>
      <c r="AE16" s="305">
        <f>IF('特殊、深海'!$AK12="","",'特殊、深海'!$AK12)</f>
        <v>77</v>
      </c>
      <c r="AF16" s="324" t="str">
        <f>IF('特殊、深海'!$AL12="","",'特殊、深海'!$AL12)</f>
        <v/>
      </c>
      <c r="AG16" s="324" t="str">
        <f>IF('特殊、深海'!$AM12="","",'特殊、深海'!$AM12)</f>
        <v/>
      </c>
      <c r="AH16" s="324" t="str">
        <f>IF('特殊、深海'!$AN12="","",'特殊、深海'!$AN12)</f>
        <v/>
      </c>
      <c r="AI16" s="324" t="str">
        <f>IF('特殊、深海'!$AO12="","",'特殊、深海'!$AO12)</f>
        <v/>
      </c>
      <c r="AJ16" s="324" t="str">
        <f>IF('特殊、深海'!$AP12="","",'特殊、深海'!$AP12)</f>
        <v/>
      </c>
      <c r="AK16" s="303" t="str">
        <f>IF('特殊、深海'!$AQ12="","",'特殊、深海'!$AQ12)</f>
        <v/>
      </c>
      <c r="AL16" s="329" t="str">
        <f>IF('特殊、深海'!$AS12="","",'特殊、深海'!$AS12)</f>
        <v>F4U海盗</v>
      </c>
      <c r="AM16" s="329" t="str">
        <f>IF('特殊、深海'!$AT12="","",'特殊、深海'!$AT12)</f>
        <v>惑星</v>
      </c>
      <c r="AN16" s="329" t="str">
        <f>IF('特殊、深海'!$AU12="","",'特殊、深海'!$AU12)</f>
        <v>流星</v>
      </c>
      <c r="AO16" s="329" t="str">
        <f>IF('特殊、深海'!$AV12="","",'特殊、深海'!$AV12)</f>
        <v>飞龙</v>
      </c>
      <c r="AP16" s="307" t="str">
        <f>IF('特殊、深海'!$AW12="","",'特殊、深海'!$AW12)</f>
        <v/>
      </c>
      <c r="AQ16" s="308" t="str">
        <f>IF('特殊、深海'!$AX12="","",'特殊、深海'!$AX12)</f>
        <v/>
      </c>
      <c r="AR16" s="324">
        <f>IF('特殊、深海'!$AY12="","",'特殊、深海'!$AY12)</f>
        <v>60</v>
      </c>
      <c r="AS16" s="324">
        <f>IF('特殊、深海'!$AZ12="","",'特殊、深海'!$AZ12)</f>
        <v>55</v>
      </c>
      <c r="AT16" s="324">
        <f>IF('特殊、深海'!$BA12="","",'特殊、深海'!$BA12)</f>
        <v>2.4</v>
      </c>
      <c r="AU16" s="324">
        <f>IF('特殊、深海'!$BB12="","",'特殊、深海'!$BB12)</f>
        <v>4.5</v>
      </c>
      <c r="AV16" s="305">
        <f>IF(('特殊、深海'!$BG12+'特殊、深海'!$BK12*$C$4)=0,"",('特殊、深海'!$BG12+'特殊、深海'!$BK12*$C$4))</f>
        <v>40</v>
      </c>
      <c r="AW16" s="324">
        <f>IF(('特殊、深海'!$BH12+'特殊、深海'!$BL12*$C$4)=0,"",('特殊、深海'!$BH12+'特殊、深海'!$BL12*$C$4))</f>
        <v>56</v>
      </c>
      <c r="AX16" s="324">
        <f>IF(('特殊、深海'!$BI12+'特殊、深海'!$BM12*$C$4)=0,"",('特殊、深海'!$BI12+'特殊、深海'!$BM12*$C$4))</f>
        <v>60</v>
      </c>
      <c r="AY16" s="303">
        <f>IF(('特殊、深海'!$BJ12+'特殊、深海'!$BN12*$C$4)=0,"",('特殊、深海'!$BJ12+'特殊、深海'!$BN12*$C$4))</f>
        <v>75</v>
      </c>
      <c r="AZ16" s="329" t="str">
        <f>'特殊、深海'!$BO12</f>
        <v>TODO: 万国语</v>
      </c>
      <c r="BA16" s="301" t="b">
        <f>IF('特殊、深海'!$BP12="","")</f>
        <v>0</v>
      </c>
      <c r="BB16" s="329" t="b">
        <f>IF('特殊、深海'!$BQ12="","")</f>
        <v>0</v>
      </c>
      <c r="BC16" s="309" t="str">
        <f>IF('特殊、深海'!$BR12="","")</f>
        <v/>
      </c>
      <c r="BQ16" s="324">
        <f>IFERROR(VLOOKUP(AL16,装备!$B:$C,2,0),0)</f>
        <v>4</v>
      </c>
      <c r="BR16" s="324">
        <f>IFERROR(VLOOKUP($AL16,装备!$B:$Q,5,0),0)</f>
        <v>0</v>
      </c>
      <c r="BS16" s="324">
        <f>IFERROR(VLOOKUP($AL16,装备!$B:$Q,6,0),0)</f>
        <v>0</v>
      </c>
      <c r="BT16" s="324">
        <f>IFERROR(VLOOKUP($AL16,装备!$B:$Q,7,0),0)</f>
        <v>0</v>
      </c>
      <c r="BU16" s="324">
        <f>IFERROR(VLOOKUP($AL16,装备!$B:$Q,8,0),0)</f>
        <v>0</v>
      </c>
      <c r="BV16" s="324">
        <f>IFERROR(VLOOKUP($AL16,装备!$B:$Q,9,0),0)</f>
        <v>0</v>
      </c>
      <c r="BW16" s="324">
        <f>IFERROR(VLOOKUP($AL16,装备!$B:$Q,10,0),0)</f>
        <v>0</v>
      </c>
      <c r="BX16" s="324">
        <f>IFERROR(VLOOKUP($AL16,装备!$B:$Q,11,0),0)</f>
        <v>0</v>
      </c>
      <c r="BY16" s="324" t="str">
        <f>IFERROR(VLOOKUP($AL16,装备!$B:$Q,12,0),0)</f>
        <v>无</v>
      </c>
      <c r="BZ16" s="324">
        <f>IFERROR(VLOOKUP($AL16,装备!$B:$Q,13,0),0)</f>
        <v>0</v>
      </c>
      <c r="CA16" s="324">
        <f>IFERROR(VLOOKUP($AL16,装备!$B:$Q,14,0),0)</f>
        <v>0</v>
      </c>
      <c r="CB16" s="324">
        <f>IFERROR(VLOOKUP($AL16,装备!$B:$Q,16,0),0)</f>
        <v>9</v>
      </c>
      <c r="CC16" s="324">
        <f>IFERROR(VLOOKUP($AL16,装备!$B:$Q,5,0),0)</f>
        <v>0</v>
      </c>
      <c r="CD16" s="324">
        <f>IFERROR(VLOOKUP(AM16,装备!$B:$C,2,0),0)</f>
        <v>6</v>
      </c>
      <c r="CE16" s="324">
        <f>IFERROR(VLOOKUP($AM16,装备!$B:$Q,5,0),0)</f>
        <v>0</v>
      </c>
      <c r="CF16" s="324">
        <f>IFERROR(VLOOKUP($AM16,装备!$B:$Q,6,0),0)</f>
        <v>0</v>
      </c>
      <c r="CG16" s="324">
        <f>IFERROR(VLOOKUP($AM16,装备!$B:$Q,7,0),0)</f>
        <v>0</v>
      </c>
      <c r="CH16" s="324">
        <f>IFERROR(VLOOKUP($AM16,装备!$B:$Q,8,0),0)</f>
        <v>0</v>
      </c>
      <c r="CI16" s="324">
        <f>IFERROR(VLOOKUP($AM16,装备!$B:$Q,9,0),0)</f>
        <v>2</v>
      </c>
      <c r="CJ16" s="324">
        <f>IFERROR(VLOOKUP($AM16,装备!$B:$Q,10,0),0)</f>
        <v>0</v>
      </c>
      <c r="CK16" s="324">
        <f>IFERROR(VLOOKUP($AM16,装备!$B:$Q,11,0),0)</f>
        <v>0</v>
      </c>
      <c r="CL16" s="324" t="str">
        <f>IFERROR(VLOOKUP($AM16,装备!$B:$Q,12,0),0)</f>
        <v>无</v>
      </c>
      <c r="CM16" s="324">
        <f>IFERROR(VLOOKUP($AM16,装备!$B:$Q,13,0),0)</f>
        <v>0</v>
      </c>
      <c r="CN16" s="324">
        <f>IFERROR(VLOOKUP($AM16,装备!$B:$Q,14,0),0)</f>
        <v>0</v>
      </c>
      <c r="CO16" s="324">
        <f>IFERROR(VLOOKUP($AM16,装备!$B:$Q,16,0),0)</f>
        <v>0</v>
      </c>
      <c r="CP16" s="324">
        <f>IFERROR(VLOOKUP($AM16,装备!$B:$Q,5,0),0)</f>
        <v>0</v>
      </c>
      <c r="CQ16" s="324">
        <f>IFERROR(VLOOKUP(AN16,装备!$B:$C,2,0),0)</f>
        <v>5</v>
      </c>
      <c r="CR16" s="324">
        <f>IFERROR(VLOOKUP($AN16,装备!$B:$Q,5,0),0)</f>
        <v>0</v>
      </c>
      <c r="CS16" s="324">
        <f>IFERROR(VLOOKUP($AN16,装备!$B:$Q,6,0),0)</f>
        <v>0</v>
      </c>
      <c r="CT16" s="324">
        <f>IFERROR(VLOOKUP($AN16,装备!$B:$Q,7,0),0)</f>
        <v>0</v>
      </c>
      <c r="CU16" s="324">
        <f>IFERROR(VLOOKUP($AN16,装备!$B:$Q,8,0),0)</f>
        <v>11</v>
      </c>
      <c r="CV16" s="324">
        <f>IFERROR(VLOOKUP($AN16,装备!$B:$Q,9,0),0)</f>
        <v>1</v>
      </c>
      <c r="CW16" s="324">
        <f>IFERROR(VLOOKUP($AN16,装备!$B:$Q,10,0),0)</f>
        <v>0</v>
      </c>
      <c r="CX16" s="324">
        <f>IFERROR(VLOOKUP($AN16,装备!$B:$Q,11,0),0)</f>
        <v>0</v>
      </c>
      <c r="CY16" s="324" t="str">
        <f>IFERROR(VLOOKUP($AN16,装备!$B:$Q,12,0),0)</f>
        <v>无</v>
      </c>
      <c r="CZ16" s="324">
        <f>IFERROR(VLOOKUP($AN16,装备!$B:$Q,13,0),0)</f>
        <v>0</v>
      </c>
      <c r="DA16" s="324">
        <f>IFERROR(VLOOKUP($AN16,装备!$B:$Q,14,0),0)</f>
        <v>0</v>
      </c>
      <c r="DB16" s="324">
        <f>IFERROR(VLOOKUP($AN16,装备!$B:$Q,16,0),0)</f>
        <v>2</v>
      </c>
      <c r="DC16" s="324">
        <f>IFERROR(VLOOKUP($AN16,装备!$B:$Q,5,0),0)</f>
        <v>0</v>
      </c>
      <c r="DD16" s="324">
        <f>IFERROR(VLOOKUP(AO16,装备!$B:$C,2,0),0)</f>
        <v>5</v>
      </c>
      <c r="DE16" s="324">
        <f>IFERROR(VLOOKUP($AO16,装备!$B:$Q,5,0),0)</f>
        <v>0</v>
      </c>
      <c r="DF16" s="324">
        <f>IFERROR(VLOOKUP($AO16,装备!$B:$Q,6,0),0)</f>
        <v>0</v>
      </c>
      <c r="DG16" s="324">
        <f>IFERROR(VLOOKUP($AO16,装备!$B:$Q,7,0),0)</f>
        <v>0</v>
      </c>
      <c r="DH16" s="324">
        <f>IFERROR(VLOOKUP($AO16,装备!$B:$Q,8,0),0)</f>
        <v>0</v>
      </c>
      <c r="DI16" s="324">
        <f>IFERROR(VLOOKUP($AO16,装备!$B:$Q,9,0),0)</f>
        <v>1</v>
      </c>
      <c r="DJ16" s="324">
        <f>IFERROR(VLOOKUP($AO16,装备!$B:$Q,10,0),0)</f>
        <v>0</v>
      </c>
      <c r="DK16" s="324">
        <f>IFERROR(VLOOKUP($AO16,装备!$B:$Q,11,0),0)</f>
        <v>0</v>
      </c>
      <c r="DL16" s="324" t="str">
        <f>IFERROR(VLOOKUP($AO16,装备!$B:$Q,12,0),0)</f>
        <v>无</v>
      </c>
      <c r="DM16" s="324">
        <f>IFERROR(VLOOKUP($AO16,装备!$B:$Q,13,0),0)</f>
        <v>0</v>
      </c>
      <c r="DN16" s="324">
        <f>IFERROR(VLOOKUP($AO16,装备!$B:$Q,14,0),0)</f>
        <v>0</v>
      </c>
      <c r="DO16" s="324">
        <f>IFERROR(VLOOKUP($AO16,装备!$B:$Q,16,0),0)</f>
        <v>3</v>
      </c>
      <c r="DP16" s="324">
        <f>IFERROR(VLOOKUP($AO16,装备!$B:$Q,5,0),0)</f>
        <v>0</v>
      </c>
    </row>
    <row r="17" spans="1:120">
      <c r="A17" s="301">
        <f>'特殊、深海'!$A13</f>
        <v>10000619</v>
      </c>
      <c r="B17" s="353" t="s">
        <v>4952</v>
      </c>
      <c r="C17" s="281"/>
      <c r="D17" s="281">
        <f t="shared" si="0"/>
        <v>110</v>
      </c>
      <c r="E17" s="303">
        <f>'特殊、深海'!$C13</f>
        <v>6</v>
      </c>
      <c r="F17" s="304" t="str">
        <f>'特殊、深海'!$D13</f>
        <v>战列</v>
      </c>
      <c r="G17" s="304" t="str">
        <f>'特殊、深海'!$E13</f>
        <v>大型</v>
      </c>
      <c r="H17" s="304" t="str">
        <f>'特殊、深海'!$F13</f>
        <v>主力舰</v>
      </c>
      <c r="I17" s="346">
        <f>'特殊、深海'!$BT13</f>
        <v>0</v>
      </c>
      <c r="J17" s="304" t="str">
        <f>'特殊、深海'!$G13</f>
        <v>英国</v>
      </c>
      <c r="K17" s="332">
        <f>'特殊、深海'!$H13+(BR17+CE17+CR17+DE17)*$C$2</f>
        <v>180</v>
      </c>
      <c r="L17" s="324">
        <f>'特殊、深海'!$I13</f>
        <v>0</v>
      </c>
      <c r="M17" s="324">
        <f>'特殊、深海'!$J13</f>
        <v>0</v>
      </c>
      <c r="N17" s="521">
        <f>'特殊、深海'!$K13</f>
        <v>2</v>
      </c>
      <c r="O17" s="324">
        <f>'特殊、深海'!$L13+((CA17+CN17+DA17+DN17)*$C$2)</f>
        <v>25</v>
      </c>
      <c r="P17" s="324" t="str">
        <f>IF($C$2=1,(IF(ISERROR(FIND("超长",'特殊、深海'!$M13&amp;BY17&amp;CL17&amp;CY17&amp;DL17,1)),IF(ISERROR(FIND("长",'特殊、深海'!$M13&amp;BY17&amp;CL17&amp;CY17&amp;DL17,1)),IF(ISERROR(FIND("中",'特殊、深海'!$M13&amp;BY17&amp;CL17&amp;CY17&amp;DL17,1)),IF(ISERROR(FIND("短",'特殊、深海'!$M13&amp;BY17&amp;CL17&amp;CY17&amp;DL17,1)),IF(ISERROR(FIND("无",'特殊、深海'!$M13&amp;BY17&amp;CL17&amp;CY17&amp;DL17,1)),0,"无"),"短"),"中"),"长"),"超长")),'特殊、深海'!$M13)</f>
        <v>长</v>
      </c>
      <c r="Q17" s="328">
        <f>'特殊、深海'!$N13</f>
        <v>30</v>
      </c>
      <c r="R17" s="324">
        <f>('特殊、深海'!$P13)+('特殊、深海'!$Q13)*$C$3+((BS17+CF17+CS17+DF17)*$C$2)</f>
        <v>310</v>
      </c>
      <c r="S17" s="324">
        <f>('特殊、深海'!$R13)+('特殊、深海'!$S13)*$C$3+((BU17+CH17+CU17+DH17)*$C$2)</f>
        <v>0</v>
      </c>
      <c r="T17" s="324">
        <f>('特殊、深海'!$T13)+('特殊、深海'!$U13)*$C$3+((BT17+CG17+CT17+DG17)*$C$2)</f>
        <v>150</v>
      </c>
      <c r="U17" s="324">
        <f>('特殊、深海'!$V13)+('特殊、深海'!$W13)*$C$3+((CC17+CP17+DC17+DP17)*$C$2)</f>
        <v>50</v>
      </c>
      <c r="V17" s="305">
        <f>INT(((('特殊、深海'!$Y13)-('特殊、深海'!$X13))*(((IF(D17=0,C17,D17))-1)/99))+'特殊、深海'!$X13)+((BX17+CK17+CX17+DK17)*$C$2)</f>
        <v>92</v>
      </c>
      <c r="W17" s="324">
        <f>INT(((('特殊、深海'!$AA13)-('特殊、深海'!$Z13))*(((IF(D17=0,C17,D17))-1)/99))+'特殊、深海'!$Z13)+((BZ17+CM17+CZ17+DM17)*$C$2)</f>
        <v>70</v>
      </c>
      <c r="X17" s="324">
        <f>INT(((('特殊、深海'!$AC13)-('特殊、深海'!$AB13))*(((IF(D17=0,C17,D17))-1)/99))+'特殊、深海'!$AB13)+((BW17+CJ17+CW17+DJ17)*$C$2)</f>
        <v>74</v>
      </c>
      <c r="Y17" s="303">
        <f>INT(((('特殊、深海'!$AE13)-('特殊、深海'!$AD13))*(((IF(D17=0,C17,D17))-1)/99))+'特殊、深海'!$AD13)+((BV17+CI17+CV17+DI17)*$C$2)</f>
        <v>0</v>
      </c>
      <c r="Z17" s="324">
        <f>IF('特殊、深海'!$AF13="","",'特殊、深海'!$AF13)</f>
        <v>3</v>
      </c>
      <c r="AA17" s="324">
        <f>IF('特殊、深海'!$AG13="","",'特殊、深海'!$AG13)</f>
        <v>3</v>
      </c>
      <c r="AB17" s="324">
        <f>IF('特殊、深海'!$AH13="","",'特殊、深海'!$AH13)</f>
        <v>3</v>
      </c>
      <c r="AC17" s="324">
        <f>IF('特殊、深海'!$AI13="","",'特殊、深海'!$AI13)</f>
        <v>3</v>
      </c>
      <c r="AD17" s="324">
        <f>IF('特殊、深海'!$AJ13="","",'特殊、深海'!$AJ13)</f>
        <v>12</v>
      </c>
      <c r="AE17" s="305">
        <f>IF('特殊、深海'!$AK13="","",'特殊、深海'!$AK13)</f>
        <v>20</v>
      </c>
      <c r="AF17" s="324" t="str">
        <f>IF('特殊、深海'!$AL13="","",'特殊、深海'!$AL13)</f>
        <v/>
      </c>
      <c r="AG17" s="324" t="str">
        <f>IF('特殊、深海'!$AM13="","",'特殊、深海'!$AM13)</f>
        <v/>
      </c>
      <c r="AH17" s="324" t="str">
        <f>IF('特殊、深海'!$AN13="","",'特殊、深海'!$AN13)</f>
        <v/>
      </c>
      <c r="AI17" s="324" t="str">
        <f>IF('特殊、深海'!$AO13="","",'特殊、深海'!$AO13)</f>
        <v/>
      </c>
      <c r="AJ17" s="324" t="str">
        <f>IF('特殊、深海'!$AP13="","",'特殊、深海'!$AP13)</f>
        <v/>
      </c>
      <c r="AK17" s="303" t="str">
        <f>IF('特殊、深海'!$AQ13="","",'特殊、深海'!$AQ13)</f>
        <v/>
      </c>
      <c r="AL17" s="329" t="str">
        <f>IF('特殊、深海'!$AS13="","",'特殊、深海'!$AS13)</f>
        <v>J国35.6厘米连装炮</v>
      </c>
      <c r="AM17" s="329" t="str">
        <f>IF('特殊、深海'!$AT13="","",'特殊、深海'!$AT13)</f>
        <v>J国35.6厘米连装炮</v>
      </c>
      <c r="AN17" s="329" t="str">
        <f>IF('特殊、深海'!$AU13="","",'特殊、深海'!$AU13)</f>
        <v>J国35.6厘米连装炮</v>
      </c>
      <c r="AO17" s="329" t="str">
        <f>IF('特殊、深海'!$AV13="","",'特殊、深海'!$AV13)</f>
        <v>J国35.6厘米连装炮</v>
      </c>
      <c r="AP17" s="307" t="str">
        <f>IF('特殊、深海'!$AW13="","",'特殊、深海'!$AW13)</f>
        <v/>
      </c>
      <c r="AQ17" s="308" t="str">
        <f>IF('特殊、深海'!$AX13="","",'特殊、深海'!$AX13)</f>
        <v/>
      </c>
      <c r="AR17" s="324">
        <f>IF('特殊、深海'!$AY13="","",'特殊、深海'!$AY13)</f>
        <v>85</v>
      </c>
      <c r="AS17" s="324">
        <f>IF('特殊、深海'!$AZ13="","",'特殊、深海'!$AZ13)</f>
        <v>120</v>
      </c>
      <c r="AT17" s="324">
        <f>IF('特殊、深海'!$BA13="","",'特殊、深海'!$BA13)</f>
        <v>2.5</v>
      </c>
      <c r="AU17" s="324">
        <f>IF('特殊、深海'!$BB13="","",'特殊、深海'!$BB13)</f>
        <v>5.0999999999999996</v>
      </c>
      <c r="AV17" s="305">
        <f>IF(('特殊、深海'!$BG13+'特殊、深海'!$BK13*$C$4)=0,"",('特殊、深海'!$BG13+'特殊、深海'!$BK13*$C$4))</f>
        <v>50</v>
      </c>
      <c r="AW17" s="324">
        <f>IF(('特殊、深海'!$BH13+'特殊、深海'!$BL13*$C$4)=0,"",('特殊、深海'!$BH13+'特殊、深海'!$BL13*$C$4))</f>
        <v>100</v>
      </c>
      <c r="AX17" s="324">
        <f>IF(('特殊、深海'!$BI13+'特殊、深海'!$BM13*$C$4)=0,"",('特殊、深海'!$BI13+'特殊、深海'!$BM13*$C$4))</f>
        <v>120</v>
      </c>
      <c r="AY17" s="303" t="str">
        <f>IF(('特殊、深海'!$BJ13+'特殊、深海'!$BN13*$C$4)=0,"",('特殊、深海'!$BJ13+'特殊、深海'!$BN13*$C$4))</f>
        <v/>
      </c>
      <c r="AZ17" s="329" t="str">
        <f>'特殊、深海'!$BO13</f>
        <v>TODO: 万国语</v>
      </c>
      <c r="BA17" s="301" t="b">
        <f>IF('特殊、深海'!$BP13="","")</f>
        <v>0</v>
      </c>
      <c r="BB17" s="329" t="b">
        <f>IF('特殊、深海'!$BQ13="","")</f>
        <v>0</v>
      </c>
      <c r="BC17" s="309" t="str">
        <f>IF('特殊、深海'!$BR13="","")</f>
        <v/>
      </c>
      <c r="BQ17" s="324">
        <f>IFERROR(VLOOKUP(AL17,装备!$B:$C,2,0),0)</f>
        <v>2</v>
      </c>
      <c r="BR17" s="324">
        <f>IFERROR(VLOOKUP($AL17,装备!$B:$Q,5,0),0)</f>
        <v>0</v>
      </c>
      <c r="BS17" s="324">
        <f>IFERROR(VLOOKUP($AL17,装备!$B:$Q,6,0),0)</f>
        <v>15</v>
      </c>
      <c r="BT17" s="324">
        <f>IFERROR(VLOOKUP($AL17,装备!$B:$Q,7,0),0)</f>
        <v>0</v>
      </c>
      <c r="BU17" s="324">
        <f>IFERROR(VLOOKUP($AL17,装备!$B:$Q,8,0),0)</f>
        <v>0</v>
      </c>
      <c r="BV17" s="324">
        <f>IFERROR(VLOOKUP($AL17,装备!$B:$Q,9,0),0)</f>
        <v>0</v>
      </c>
      <c r="BW17" s="324">
        <f>IFERROR(VLOOKUP($AL17,装备!$B:$Q,10,0),0)</f>
        <v>0</v>
      </c>
      <c r="BX17" s="324">
        <f>IFERROR(VLOOKUP($AL17,装备!$B:$Q,11,0),0)</f>
        <v>0</v>
      </c>
      <c r="BY17" s="324" t="str">
        <f>IFERROR(VLOOKUP($AL17,装备!$B:$Q,12,0),0)</f>
        <v>长</v>
      </c>
      <c r="BZ17" s="324">
        <f>IFERROR(VLOOKUP($AL17,装备!$B:$Q,13,0),0)</f>
        <v>0</v>
      </c>
      <c r="CA17" s="324">
        <f>IFERROR(VLOOKUP($AL17,装备!$B:$Q,14,0),0)</f>
        <v>0</v>
      </c>
      <c r="CB17" s="324">
        <f>IFERROR(VLOOKUP($AL17,装备!$B:$Q,16,0),0)</f>
        <v>4</v>
      </c>
      <c r="CC17" s="324">
        <f>IFERROR(VLOOKUP($AL17,装备!$B:$Q,5,0),0)</f>
        <v>0</v>
      </c>
      <c r="CD17" s="324">
        <f>IFERROR(VLOOKUP(AM17,装备!$B:$C,2,0),0)</f>
        <v>2</v>
      </c>
      <c r="CE17" s="324">
        <f>IFERROR(VLOOKUP($AM17,装备!$B:$Q,5,0),0)</f>
        <v>0</v>
      </c>
      <c r="CF17" s="324">
        <f>IFERROR(VLOOKUP($AM17,装备!$B:$Q,6,0),0)</f>
        <v>15</v>
      </c>
      <c r="CG17" s="324">
        <f>IFERROR(VLOOKUP($AM17,装备!$B:$Q,7,0),0)</f>
        <v>0</v>
      </c>
      <c r="CH17" s="324">
        <f>IFERROR(VLOOKUP($AM17,装备!$B:$Q,8,0),0)</f>
        <v>0</v>
      </c>
      <c r="CI17" s="324">
        <f>IFERROR(VLOOKUP($AM17,装备!$B:$Q,9,0),0)</f>
        <v>0</v>
      </c>
      <c r="CJ17" s="324">
        <f>IFERROR(VLOOKUP($AM17,装备!$B:$Q,10,0),0)</f>
        <v>0</v>
      </c>
      <c r="CK17" s="324">
        <f>IFERROR(VLOOKUP($AM17,装备!$B:$Q,11,0),0)</f>
        <v>0</v>
      </c>
      <c r="CL17" s="324" t="str">
        <f>IFERROR(VLOOKUP($AM17,装备!$B:$Q,12,0),0)</f>
        <v>长</v>
      </c>
      <c r="CM17" s="324">
        <f>IFERROR(VLOOKUP($AM17,装备!$B:$Q,13,0),0)</f>
        <v>0</v>
      </c>
      <c r="CN17" s="324">
        <f>IFERROR(VLOOKUP($AM17,装备!$B:$Q,14,0),0)</f>
        <v>0</v>
      </c>
      <c r="CO17" s="324">
        <f>IFERROR(VLOOKUP($AM17,装备!$B:$Q,16,0),0)</f>
        <v>4</v>
      </c>
      <c r="CP17" s="324">
        <f>IFERROR(VLOOKUP($AM17,装备!$B:$Q,5,0),0)</f>
        <v>0</v>
      </c>
      <c r="CQ17" s="324">
        <f>IFERROR(VLOOKUP(AN17,装备!$B:$C,2,0),0)</f>
        <v>2</v>
      </c>
      <c r="CR17" s="324">
        <f>IFERROR(VLOOKUP($AN17,装备!$B:$Q,5,0),0)</f>
        <v>0</v>
      </c>
      <c r="CS17" s="324">
        <f>IFERROR(VLOOKUP($AN17,装备!$B:$Q,6,0),0)</f>
        <v>15</v>
      </c>
      <c r="CT17" s="324">
        <f>IFERROR(VLOOKUP($AN17,装备!$B:$Q,7,0),0)</f>
        <v>0</v>
      </c>
      <c r="CU17" s="324">
        <f>IFERROR(VLOOKUP($AN17,装备!$B:$Q,8,0),0)</f>
        <v>0</v>
      </c>
      <c r="CV17" s="324">
        <f>IFERROR(VLOOKUP($AN17,装备!$B:$Q,9,0),0)</f>
        <v>0</v>
      </c>
      <c r="CW17" s="324">
        <f>IFERROR(VLOOKUP($AN17,装备!$B:$Q,10,0),0)</f>
        <v>0</v>
      </c>
      <c r="CX17" s="324">
        <f>IFERROR(VLOOKUP($AN17,装备!$B:$Q,11,0),0)</f>
        <v>0</v>
      </c>
      <c r="CY17" s="324" t="str">
        <f>IFERROR(VLOOKUP($AN17,装备!$B:$Q,12,0),0)</f>
        <v>长</v>
      </c>
      <c r="CZ17" s="324">
        <f>IFERROR(VLOOKUP($AN17,装备!$B:$Q,13,0),0)</f>
        <v>0</v>
      </c>
      <c r="DA17" s="324">
        <f>IFERROR(VLOOKUP($AN17,装备!$B:$Q,14,0),0)</f>
        <v>0</v>
      </c>
      <c r="DB17" s="324">
        <f>IFERROR(VLOOKUP($AN17,装备!$B:$Q,16,0),0)</f>
        <v>4</v>
      </c>
      <c r="DC17" s="324">
        <f>IFERROR(VLOOKUP($AN17,装备!$B:$Q,5,0),0)</f>
        <v>0</v>
      </c>
      <c r="DD17" s="324">
        <f>IFERROR(VLOOKUP(AO17,装备!$B:$C,2,0),0)</f>
        <v>2</v>
      </c>
      <c r="DE17" s="324">
        <f>IFERROR(VLOOKUP($AO17,装备!$B:$Q,5,0),0)</f>
        <v>0</v>
      </c>
      <c r="DF17" s="324">
        <f>IFERROR(VLOOKUP($AO17,装备!$B:$Q,6,0),0)</f>
        <v>15</v>
      </c>
      <c r="DG17" s="324">
        <f>IFERROR(VLOOKUP($AO17,装备!$B:$Q,7,0),0)</f>
        <v>0</v>
      </c>
      <c r="DH17" s="324">
        <f>IFERROR(VLOOKUP($AO17,装备!$B:$Q,8,0),0)</f>
        <v>0</v>
      </c>
      <c r="DI17" s="324">
        <f>IFERROR(VLOOKUP($AO17,装备!$B:$Q,9,0),0)</f>
        <v>0</v>
      </c>
      <c r="DJ17" s="324">
        <f>IFERROR(VLOOKUP($AO17,装备!$B:$Q,10,0),0)</f>
        <v>0</v>
      </c>
      <c r="DK17" s="324">
        <f>IFERROR(VLOOKUP($AO17,装备!$B:$Q,11,0),0)</f>
        <v>0</v>
      </c>
      <c r="DL17" s="324" t="str">
        <f>IFERROR(VLOOKUP($AO17,装备!$B:$Q,12,0),0)</f>
        <v>长</v>
      </c>
      <c r="DM17" s="324">
        <f>IFERROR(VLOOKUP($AO17,装备!$B:$Q,13,0),0)</f>
        <v>0</v>
      </c>
      <c r="DN17" s="324">
        <f>IFERROR(VLOOKUP($AO17,装备!$B:$Q,14,0),0)</f>
        <v>0</v>
      </c>
      <c r="DO17" s="324">
        <f>IFERROR(VLOOKUP($AO17,装备!$B:$Q,16,0),0)</f>
        <v>4</v>
      </c>
      <c r="DP17" s="324">
        <f>IFERROR(VLOOKUP($AO17,装备!$B:$Q,5,0),0)</f>
        <v>0</v>
      </c>
    </row>
    <row r="18" spans="1:120">
      <c r="A18" s="301">
        <f>'特殊、深海'!$A14</f>
        <v>10000718</v>
      </c>
      <c r="B18" s="353" t="s">
        <v>5906</v>
      </c>
      <c r="C18" s="281"/>
      <c r="D18" s="281">
        <f t="shared" si="0"/>
        <v>110</v>
      </c>
      <c r="E18" s="303">
        <f>'特殊、深海'!$C14</f>
        <v>5</v>
      </c>
      <c r="F18" s="304" t="str">
        <f>'特殊、深海'!$D14</f>
        <v>航母</v>
      </c>
      <c r="G18" s="304" t="str">
        <f>'特殊、深海'!$E14</f>
        <v>大型</v>
      </c>
      <c r="H18" s="304" t="str">
        <f>'特殊、深海'!$F14</f>
        <v>主力舰</v>
      </c>
      <c r="I18" s="346">
        <f>'特殊、深海'!$BT14</f>
        <v>0</v>
      </c>
      <c r="J18" s="304" t="str">
        <f>'特殊、深海'!$G14</f>
        <v>深海</v>
      </c>
      <c r="K18" s="332">
        <f>'特殊、深海'!$H14+(BR18+CE18+CR18+DE18)*$C$2</f>
        <v>76</v>
      </c>
      <c r="L18" s="324">
        <f>'特殊、深海'!$I14</f>
        <v>0</v>
      </c>
      <c r="M18" s="324">
        <f>'特殊、深海'!$J14</f>
        <v>0</v>
      </c>
      <c r="N18" s="521">
        <f>'特殊、深海'!$K14</f>
        <v>2</v>
      </c>
      <c r="O18" s="324">
        <f>'特殊、深海'!$L14+((CA18+CN18+DA18+DN18)*$C$2)</f>
        <v>30</v>
      </c>
      <c r="P18" s="324" t="str">
        <f>IF($C$2=1,(IF(ISERROR(FIND("超长",'特殊、深海'!$M14&amp;BY18&amp;CL18&amp;CY18&amp;DL18,1)),IF(ISERROR(FIND("长",'特殊、深海'!$M14&amp;BY18&amp;CL18&amp;CY18&amp;DL18,1)),IF(ISERROR(FIND("中",'特殊、深海'!$M14&amp;BY18&amp;CL18&amp;CY18&amp;DL18,1)),IF(ISERROR(FIND("短",'特殊、深海'!$M14&amp;BY18&amp;CL18&amp;CY18&amp;DL18,1)),IF(ISERROR(FIND("无",'特殊、深海'!$M14&amp;BY18&amp;CL18&amp;CY18&amp;DL18,1)),0,"无"),"短"),"中"),"长"),"超长")),'特殊、深海'!$M14)</f>
        <v>短</v>
      </c>
      <c r="Q18" s="328">
        <f>'特殊、深海'!$N14</f>
        <v>31.2</v>
      </c>
      <c r="R18" s="324">
        <f>('特殊、深海'!$P14)+('特殊、深海'!$Q14)*$C$3+((BS18+CF18+CS18+DF18)*$C$2)</f>
        <v>50</v>
      </c>
      <c r="S18" s="324">
        <f>('特殊、深海'!$R14)+('特殊、深海'!$S14)*$C$3+((BU18+CH18+CU18+DH18)*$C$2)</f>
        <v>15</v>
      </c>
      <c r="T18" s="324">
        <f>('特殊、深海'!$T14)+('特殊、深海'!$U14)*$C$3+((BT18+CG18+CT18+DG18)*$C$2)</f>
        <v>65</v>
      </c>
      <c r="U18" s="324">
        <f>('特殊、深海'!$V14)+('特殊、深海'!$W14)*$C$3+((CC18+CP18+DC18+DP18)*$C$2)</f>
        <v>88</v>
      </c>
      <c r="V18" s="305">
        <f>INT(((('特殊、深海'!$Y14)-('特殊、深海'!$X14))*(((IF(D18=0,C18,D18))-1)/99))+'特殊、深海'!$X14)+((BX18+CK18+CX18+DK18)*$C$2)</f>
        <v>108</v>
      </c>
      <c r="W18" s="324">
        <f>INT(((('特殊、深海'!$AA14)-('特殊、深海'!$Z14))*(((IF(D18=0,C18,D18))-1)/99))+'特殊、深海'!$Z14)+((BZ18+CM18+CZ18+DM18)*$C$2)</f>
        <v>59</v>
      </c>
      <c r="X18" s="324">
        <f>INT(((('特殊、深海'!$AC14)-('特殊、深海'!$AB14))*(((IF(D18=0,C18,D18))-1)/99))+'特殊、深海'!$AB14)+((BW18+CJ18+CW18+DJ18)*$C$2)</f>
        <v>80</v>
      </c>
      <c r="Y18" s="303">
        <f>INT(((('特殊、深海'!$AE14)-('特殊、深海'!$AD14))*(((IF(D18=0,C18,D18))-1)/99))+'特殊、深海'!$AD14)+((BV18+CI18+CV18+DI18)*$C$2)</f>
        <v>7</v>
      </c>
      <c r="Z18" s="324">
        <f>IF('特殊、深海'!$AF14="","",'特殊、深海'!$AF14)</f>
        <v>15</v>
      </c>
      <c r="AA18" s="324">
        <f>IF('特殊、深海'!$AG14="","",'特殊、深海'!$AG14)</f>
        <v>25</v>
      </c>
      <c r="AB18" s="324">
        <f>IF('特殊、深海'!$AH14="","",'特殊、深海'!$AH14)</f>
        <v>25</v>
      </c>
      <c r="AC18" s="324">
        <f>IF('特殊、深海'!$AI14="","",'特殊、深海'!$AI14)</f>
        <v>20</v>
      </c>
      <c r="AD18" s="324">
        <f>IF('特殊、深海'!$AJ14="","",'特殊、深海'!$AJ14)</f>
        <v>85</v>
      </c>
      <c r="AE18" s="305">
        <f>IF('特殊、深海'!$AK14="","",'特殊、深海'!$AK14)</f>
        <v>77</v>
      </c>
      <c r="AF18" s="324" t="str">
        <f>IF('特殊、深海'!$AL14="","",'特殊、深海'!$AL14)</f>
        <v/>
      </c>
      <c r="AG18" s="324" t="str">
        <f>IF('特殊、深海'!$AM14="","",'特殊、深海'!$AM14)</f>
        <v/>
      </c>
      <c r="AH18" s="324" t="str">
        <f>IF('特殊、深海'!$AN14="","",'特殊、深海'!$AN14)</f>
        <v/>
      </c>
      <c r="AI18" s="324" t="str">
        <f>IF('特殊、深海'!$AO14="","",'特殊、深海'!$AO14)</f>
        <v/>
      </c>
      <c r="AJ18" s="324" t="str">
        <f>IF('特殊、深海'!$AP14="","",'特殊、深海'!$AP14)</f>
        <v/>
      </c>
      <c r="AK18" s="303" t="str">
        <f>IF('特殊、深海'!$AQ14="","",'特殊、深海'!$AQ14)</f>
        <v/>
      </c>
      <c r="AL18" s="329" t="str">
        <f>IF('特殊、深海'!$AS14="","",'特殊、深海'!$AS14)</f>
        <v>海毒牙</v>
      </c>
      <c r="AM18" s="329" t="str">
        <f>IF('特殊、深海'!$AT14="","",'特殊、深海'!$AT14)</f>
        <v>AD-4</v>
      </c>
      <c r="AN18" s="329" t="str">
        <f>IF('特殊、深海'!$AU14="","",'特殊、深海'!$AU14)</f>
        <v>A2D天鲨</v>
      </c>
      <c r="AO18" s="329" t="str">
        <f>IF('特殊、深海'!$AV14="","",'特殊、深海'!$AV14)</f>
        <v>B-25(杜立特队)</v>
      </c>
      <c r="AP18" s="307" t="str">
        <f>IF('特殊、深海'!$AW14="","",'特殊、深海'!$AW14)</f>
        <v/>
      </c>
      <c r="AQ18" s="308" t="str">
        <f>IF('特殊、深海'!$AX14="","",'特殊、深海'!$AX14)</f>
        <v/>
      </c>
      <c r="AR18" s="324">
        <f>IF('特殊、深海'!$AY14="","",'特殊、深海'!$AY14)</f>
        <v>60</v>
      </c>
      <c r="AS18" s="324">
        <f>IF('特殊、深海'!$AZ14="","",'特殊、深海'!$AZ14)</f>
        <v>55</v>
      </c>
      <c r="AT18" s="324">
        <f>IF('特殊、深海'!$BA14="","",'特殊、深海'!$BA14)</f>
        <v>2.4</v>
      </c>
      <c r="AU18" s="324">
        <f>IF('特殊、深海'!$BB14="","",'特殊、深海'!$BB14)</f>
        <v>4.5</v>
      </c>
      <c r="AV18" s="305">
        <f>IF(('特殊、深海'!$BG14+'特殊、深海'!$BK14*$C$4)=0,"",('特殊、深海'!$BG14+'特殊、深海'!$BK14*$C$4))</f>
        <v>54</v>
      </c>
      <c r="AW18" s="324">
        <f>IF(('特殊、深海'!$BH14+'特殊、深海'!$BL14*$C$4)=0,"",('特殊、深海'!$BH14+'特殊、深海'!$BL14*$C$4))</f>
        <v>66</v>
      </c>
      <c r="AX18" s="324">
        <f>IF(('特殊、深海'!$BI14+'特殊、深海'!$BM14*$C$4)=0,"",('特殊、深海'!$BI14+'特殊、深海'!$BM14*$C$4))</f>
        <v>60</v>
      </c>
      <c r="AY18" s="303">
        <f>IF(('特殊、深海'!$BJ14+'特殊、深海'!$BN14*$C$4)=0,"",('特殊、深海'!$BJ14+'特殊、深海'!$BN14*$C$4))</f>
        <v>88</v>
      </c>
      <c r="AZ18" s="329" t="str">
        <f>'特殊、深海'!$BO14</f>
        <v>TODO: 万国语</v>
      </c>
      <c r="BA18" s="301" t="b">
        <f>IF('特殊、深海'!$BP14="","")</f>
        <v>0</v>
      </c>
      <c r="BB18" s="329" t="b">
        <f>IF('特殊、深海'!$BQ14="","")</f>
        <v>0</v>
      </c>
      <c r="BC18" s="309" t="str">
        <f>IF('特殊、深海'!$BR14="","")</f>
        <v/>
      </c>
      <c r="BQ18" s="324">
        <f>IFERROR(VLOOKUP(AL18,装备!$B:$C,2,0),0)</f>
        <v>5</v>
      </c>
      <c r="BR18" s="324">
        <f>IFERROR(VLOOKUP($AL18,装备!$B:$Q,5,0),0)</f>
        <v>0</v>
      </c>
      <c r="BS18" s="324">
        <f>IFERROR(VLOOKUP($AL18,装备!$B:$Q,6,0),0)</f>
        <v>0</v>
      </c>
      <c r="BT18" s="324">
        <f>IFERROR(VLOOKUP($AL18,装备!$B:$Q,7,0),0)</f>
        <v>0</v>
      </c>
      <c r="BU18" s="324">
        <f>IFERROR(VLOOKUP($AL18,装备!$B:$Q,8,0),0)</f>
        <v>0</v>
      </c>
      <c r="BV18" s="324">
        <f>IFERROR(VLOOKUP($AL18,装备!$B:$Q,9,0),0)</f>
        <v>0</v>
      </c>
      <c r="BW18" s="324">
        <f>IFERROR(VLOOKUP($AL18,装备!$B:$Q,10,0),0)</f>
        <v>0</v>
      </c>
      <c r="BX18" s="324">
        <f>IFERROR(VLOOKUP($AL18,装备!$B:$Q,11,0),0)</f>
        <v>0</v>
      </c>
      <c r="BY18" s="324" t="str">
        <f>IFERROR(VLOOKUP($AL18,装备!$B:$Q,12,0),0)</f>
        <v>无</v>
      </c>
      <c r="BZ18" s="324">
        <f>IFERROR(VLOOKUP($AL18,装备!$B:$Q,13,0),0)</f>
        <v>2</v>
      </c>
      <c r="CA18" s="324">
        <f>IFERROR(VLOOKUP($AL18,装备!$B:$Q,14,0),0)</f>
        <v>0</v>
      </c>
      <c r="CB18" s="324">
        <f>IFERROR(VLOOKUP($AL18,装备!$B:$Q,16,0),0)</f>
        <v>10</v>
      </c>
      <c r="CC18" s="324">
        <f>IFERROR(VLOOKUP($AL18,装备!$B:$Q,5,0),0)</f>
        <v>0</v>
      </c>
      <c r="CD18" s="324">
        <f>IFERROR(VLOOKUP(AM18,装备!$B:$C,2,0),0)</f>
        <v>5</v>
      </c>
      <c r="CE18" s="324">
        <f>IFERROR(VLOOKUP($AM18,装备!$B:$Q,5,0),0)</f>
        <v>0</v>
      </c>
      <c r="CF18" s="324">
        <f>IFERROR(VLOOKUP($AM18,装备!$B:$Q,6,0),0)</f>
        <v>0</v>
      </c>
      <c r="CG18" s="324">
        <f>IFERROR(VLOOKUP($AM18,装备!$B:$Q,7,0),0)</f>
        <v>0</v>
      </c>
      <c r="CH18" s="324">
        <f>IFERROR(VLOOKUP($AM18,装备!$B:$Q,8,0),0)</f>
        <v>0</v>
      </c>
      <c r="CI18" s="324">
        <f>IFERROR(VLOOKUP($AM18,装备!$B:$Q,9,0),0)</f>
        <v>2</v>
      </c>
      <c r="CJ18" s="324">
        <f>IFERROR(VLOOKUP($AM18,装备!$B:$Q,10,0),0)</f>
        <v>0</v>
      </c>
      <c r="CK18" s="324">
        <f>IFERROR(VLOOKUP($AM18,装备!$B:$Q,11,0),0)</f>
        <v>0</v>
      </c>
      <c r="CL18" s="324" t="str">
        <f>IFERROR(VLOOKUP($AM18,装备!$B:$Q,12,0),0)</f>
        <v>无</v>
      </c>
      <c r="CM18" s="324">
        <f>IFERROR(VLOOKUP($AM18,装备!$B:$Q,13,0),0)</f>
        <v>0</v>
      </c>
      <c r="CN18" s="324">
        <f>IFERROR(VLOOKUP($AM18,装备!$B:$Q,14,0),0)</f>
        <v>0</v>
      </c>
      <c r="CO18" s="324">
        <f>IFERROR(VLOOKUP($AM18,装备!$B:$Q,16,0),0)</f>
        <v>0</v>
      </c>
      <c r="CP18" s="324">
        <f>IFERROR(VLOOKUP($AM18,装备!$B:$Q,5,0),0)</f>
        <v>0</v>
      </c>
      <c r="CQ18" s="324">
        <f>IFERROR(VLOOKUP(AN18,装备!$B:$C,2,0),0)</f>
        <v>6</v>
      </c>
      <c r="CR18" s="324">
        <f>IFERROR(VLOOKUP($AN18,装备!$B:$Q,5,0),0)</f>
        <v>0</v>
      </c>
      <c r="CS18" s="324">
        <f>IFERROR(VLOOKUP($AN18,装备!$B:$Q,6,0),0)</f>
        <v>0</v>
      </c>
      <c r="CT18" s="324">
        <f>IFERROR(VLOOKUP($AN18,装备!$B:$Q,7,0),0)</f>
        <v>0</v>
      </c>
      <c r="CU18" s="324">
        <f>IFERROR(VLOOKUP($AN18,装备!$B:$Q,8,0),0)</f>
        <v>15</v>
      </c>
      <c r="CV18" s="324">
        <f>IFERROR(VLOOKUP($AN18,装备!$B:$Q,9,0),0)</f>
        <v>5</v>
      </c>
      <c r="CW18" s="324">
        <f>IFERROR(VLOOKUP($AN18,装备!$B:$Q,10,0),0)</f>
        <v>0</v>
      </c>
      <c r="CX18" s="324">
        <f>IFERROR(VLOOKUP($AN18,装备!$B:$Q,11,0),0)</f>
        <v>0</v>
      </c>
      <c r="CY18" s="324" t="str">
        <f>IFERROR(VLOOKUP($AN18,装备!$B:$Q,12,0),0)</f>
        <v>无</v>
      </c>
      <c r="CZ18" s="324">
        <f>IFERROR(VLOOKUP($AN18,装备!$B:$Q,13,0),0)</f>
        <v>0</v>
      </c>
      <c r="DA18" s="324">
        <f>IFERROR(VLOOKUP($AN18,装备!$B:$Q,14,0),0)</f>
        <v>0</v>
      </c>
      <c r="DB18" s="324">
        <f>IFERROR(VLOOKUP($AN18,装备!$B:$Q,16,0),0)</f>
        <v>0</v>
      </c>
      <c r="DC18" s="324">
        <f>IFERROR(VLOOKUP($AN18,装备!$B:$Q,5,0),0)</f>
        <v>0</v>
      </c>
      <c r="DD18" s="324">
        <f>IFERROR(VLOOKUP(AO18,装备!$B:$C,2,0),0)</f>
        <v>6</v>
      </c>
      <c r="DE18" s="324">
        <f>IFERROR(VLOOKUP($AO18,装备!$B:$Q,5,0),0)</f>
        <v>0</v>
      </c>
      <c r="DF18" s="324">
        <f>IFERROR(VLOOKUP($AO18,装备!$B:$Q,6,0),0)</f>
        <v>0</v>
      </c>
      <c r="DG18" s="324">
        <f>IFERROR(VLOOKUP($AO18,装备!$B:$Q,7,0),0)</f>
        <v>0</v>
      </c>
      <c r="DH18" s="324">
        <f>IFERROR(VLOOKUP($AO18,装备!$B:$Q,8,0),0)</f>
        <v>0</v>
      </c>
      <c r="DI18" s="324">
        <f>IFERROR(VLOOKUP($AO18,装备!$B:$Q,9,0),0)</f>
        <v>0</v>
      </c>
      <c r="DJ18" s="324">
        <f>IFERROR(VLOOKUP($AO18,装备!$B:$Q,10,0),0)</f>
        <v>0</v>
      </c>
      <c r="DK18" s="324">
        <f>IFERROR(VLOOKUP($AO18,装备!$B:$Q,11,0),0)</f>
        <v>0</v>
      </c>
      <c r="DL18" s="324" t="str">
        <f>IFERROR(VLOOKUP($AO18,装备!$B:$Q,12,0),0)</f>
        <v>无</v>
      </c>
      <c r="DM18" s="324">
        <f>IFERROR(VLOOKUP($AO18,装备!$B:$Q,13,0),0)</f>
        <v>0</v>
      </c>
      <c r="DN18" s="324">
        <f>IFERROR(VLOOKUP($AO18,装备!$B:$Q,14,0),0)</f>
        <v>0</v>
      </c>
      <c r="DO18" s="324">
        <f>IFERROR(VLOOKUP($AO18,装备!$B:$Q,16,0),0)</f>
        <v>0</v>
      </c>
      <c r="DP18" s="324">
        <f>IFERROR(VLOOKUP($AO18,装备!$B:$Q,5,0),0)</f>
        <v>0</v>
      </c>
    </row>
    <row r="19" spans="1:120">
      <c r="A19" s="301">
        <f>'特殊、深海'!$A15</f>
        <v>10000719</v>
      </c>
      <c r="B19" s="353" t="s">
        <v>4951</v>
      </c>
      <c r="C19" s="281"/>
      <c r="D19" s="281">
        <f t="shared" si="0"/>
        <v>110</v>
      </c>
      <c r="E19" s="303">
        <f>'特殊、深海'!$C15</f>
        <v>6</v>
      </c>
      <c r="F19" s="304" t="str">
        <f>'特殊、深海'!$D15</f>
        <v>战列</v>
      </c>
      <c r="G19" s="304" t="str">
        <f>'特殊、深海'!$E15</f>
        <v>大型</v>
      </c>
      <c r="H19" s="304" t="str">
        <f>'特殊、深海'!$F15</f>
        <v>主力舰</v>
      </c>
      <c r="I19" s="346">
        <f>'特殊、深海'!$BT15</f>
        <v>0</v>
      </c>
      <c r="J19" s="304" t="str">
        <f>'特殊、深海'!$G15</f>
        <v>英国</v>
      </c>
      <c r="K19" s="332">
        <f>'特殊、深海'!$H15+(BR19+CE19+CR19+DE19)*$C$2</f>
        <v>233</v>
      </c>
      <c r="L19" s="324">
        <f>'特殊、深海'!$I15</f>
        <v>-1</v>
      </c>
      <c r="M19" s="324">
        <f>'特殊、深海'!$J15</f>
        <v>0</v>
      </c>
      <c r="N19" s="521">
        <f>'特殊、深海'!$K15</f>
        <v>2</v>
      </c>
      <c r="O19" s="324">
        <f>'特殊、深海'!$L15+((CA19+CN19+DA19+DN19)*$C$2)</f>
        <v>25</v>
      </c>
      <c r="P19" s="324" t="str">
        <f>IF($C$2=1,(IF(ISERROR(FIND("超长",'特殊、深海'!$M15&amp;BY19&amp;CL19&amp;CY19&amp;DL19,1)),IF(ISERROR(FIND("长",'特殊、深海'!$M15&amp;BY19&amp;CL19&amp;CY19&amp;DL19,1)),IF(ISERROR(FIND("中",'特殊、深海'!$M15&amp;BY19&amp;CL19&amp;CY19&amp;DL19,1)),IF(ISERROR(FIND("短",'特殊、深海'!$M15&amp;BY19&amp;CL19&amp;CY19&amp;DL19,1)),IF(ISERROR(FIND("无",'特殊、深海'!$M15&amp;BY19&amp;CL19&amp;CY19&amp;DL19,1)),0,"无"),"短"),"中"),"长"),"超长")),'特殊、深海'!$M15)</f>
        <v>长</v>
      </c>
      <c r="Q19" s="328">
        <f>'特殊、深海'!$N15</f>
        <v>30</v>
      </c>
      <c r="R19" s="324">
        <f>('特殊、深海'!$P15)+('特殊、深海'!$Q15)*$C$3+((BS19+CF19+CS19+DF19)*$C$2)</f>
        <v>310</v>
      </c>
      <c r="S19" s="324">
        <f>('特殊、深海'!$R15)+('特殊、深海'!$S15)*$C$3+((BU19+CH19+CU19+DH19)*$C$2)</f>
        <v>0</v>
      </c>
      <c r="T19" s="324">
        <f>('特殊、深海'!$T15)+('特殊、深海'!$U15)*$C$3+((BT19+CG19+CT19+DG19)*$C$2)</f>
        <v>250</v>
      </c>
      <c r="U19" s="324">
        <f>('特殊、深海'!$V15)+('特殊、深海'!$W15)*$C$3+((CC19+CP19+DC19+DP19)*$C$2)</f>
        <v>50</v>
      </c>
      <c r="V19" s="305">
        <f>INT(((('特殊、深海'!$Y15)-('特殊、深海'!$X15))*(((IF(D19=0,C19,D19))-1)/99))+'特殊、深海'!$X15)+((BX19+CK19+CX19+DK19)*$C$2)</f>
        <v>92</v>
      </c>
      <c r="W19" s="324">
        <f>INT(((('特殊、深海'!$AA15)-('特殊、深海'!$Z15))*(((IF(D19=0,C19,D19))-1)/99))+'特殊、深海'!$Z15)+((BZ19+CM19+CZ19+DM19)*$C$2)</f>
        <v>70</v>
      </c>
      <c r="X19" s="324">
        <f>INT(((('特殊、深海'!$AC15)-('特殊、深海'!$AB15))*(((IF(D19=0,C19,D19))-1)/99))+'特殊、深海'!$AB15)+((BW19+CJ19+CW19+DJ19)*$C$2)</f>
        <v>74</v>
      </c>
      <c r="Y19" s="303">
        <f>INT(((('特殊、深海'!$AE15)-('特殊、深海'!$AD15))*(((IF(D19=0,C19,D19))-1)/99))+'特殊、深海'!$AD15)+((BV19+CI19+CV19+DI19)*$C$2)</f>
        <v>0</v>
      </c>
      <c r="Z19" s="324">
        <f>IF('特殊、深海'!$AF15="","",'特殊、深海'!$AF15)</f>
        <v>3</v>
      </c>
      <c r="AA19" s="324">
        <f>IF('特殊、深海'!$AG15="","",'特殊、深海'!$AG15)</f>
        <v>3</v>
      </c>
      <c r="AB19" s="324">
        <f>IF('特殊、深海'!$AH15="","",'特殊、深海'!$AH15)</f>
        <v>3</v>
      </c>
      <c r="AC19" s="324">
        <f>IF('特殊、深海'!$AI15="","",'特殊、深海'!$AI15)</f>
        <v>3</v>
      </c>
      <c r="AD19" s="324">
        <f>IF('特殊、深海'!$AJ15="","",'特殊、深海'!$AJ15)</f>
        <v>12</v>
      </c>
      <c r="AE19" s="305">
        <f>IF('特殊、深海'!$AK15="","",'特殊、深海'!$AK15)</f>
        <v>20</v>
      </c>
      <c r="AF19" s="324" t="str">
        <f>IF('特殊、深海'!$AL15="","",'特殊、深海'!$AL15)</f>
        <v/>
      </c>
      <c r="AG19" s="324" t="str">
        <f>IF('特殊、深海'!$AM15="","",'特殊、深海'!$AM15)</f>
        <v/>
      </c>
      <c r="AH19" s="324" t="str">
        <f>IF('特殊、深海'!$AN15="","",'特殊、深海'!$AN15)</f>
        <v/>
      </c>
      <c r="AI19" s="324" t="str">
        <f>IF('特殊、深海'!$AO15="","",'特殊、深海'!$AO15)</f>
        <v/>
      </c>
      <c r="AJ19" s="324" t="str">
        <f>IF('特殊、深海'!$AP15="","",'特殊、深海'!$AP15)</f>
        <v/>
      </c>
      <c r="AK19" s="303" t="str">
        <f>IF('特殊、深海'!$AQ15="","",'特殊、深海'!$AQ15)</f>
        <v/>
      </c>
      <c r="AL19" s="329" t="str">
        <f>IF('特殊、深海'!$AS15="","",'特殊、深海'!$AS15)</f>
        <v>J国35.6厘米连装炮</v>
      </c>
      <c r="AM19" s="329" t="str">
        <f>IF('特殊、深海'!$AT15="","",'特殊、深海'!$AT15)</f>
        <v>J国35.6厘米连装炮</v>
      </c>
      <c r="AN19" s="329" t="str">
        <f>IF('特殊、深海'!$AU15="","",'特殊、深海'!$AU15)</f>
        <v>J国35.6厘米连装炮</v>
      </c>
      <c r="AO19" s="329" t="str">
        <f>IF('特殊、深海'!$AV15="","",'特殊、深海'!$AV15)</f>
        <v>J国35.6厘米连装炮</v>
      </c>
      <c r="AP19" s="307" t="str">
        <f>IF('特殊、深海'!$AW15="","",'特殊、深海'!$AW15)</f>
        <v/>
      </c>
      <c r="AQ19" s="308" t="str">
        <f>IF('特殊、深海'!$AX15="","",'特殊、深海'!$AX15)</f>
        <v/>
      </c>
      <c r="AR19" s="324">
        <f>IF('特殊、深海'!$AY15="","",'特殊、深海'!$AY15)</f>
        <v>85</v>
      </c>
      <c r="AS19" s="324">
        <f>IF('特殊、深海'!$AZ15="","",'特殊、深海'!$AZ15)</f>
        <v>120</v>
      </c>
      <c r="AT19" s="324">
        <f>IF('特殊、深海'!$BA15="","",'特殊、深海'!$BA15)</f>
        <v>2.5</v>
      </c>
      <c r="AU19" s="324">
        <f>IF('特殊、深海'!$BB15="","",'特殊、深海'!$BB15)</f>
        <v>5.0999999999999996</v>
      </c>
      <c r="AV19" s="305">
        <f>IF(('特殊、深海'!$BG15+'特殊、深海'!$BK15*$C$4)=0,"",('特殊、深海'!$BG15+'特殊、深海'!$BK15*$C$4))</f>
        <v>50</v>
      </c>
      <c r="AW19" s="324">
        <f>IF(('特殊、深海'!$BH15+'特殊、深海'!$BL15*$C$4)=0,"",('特殊、深海'!$BH15+'特殊、深海'!$BL15*$C$4))</f>
        <v>100</v>
      </c>
      <c r="AX19" s="324">
        <f>IF(('特殊、深海'!$BI15+'特殊、深海'!$BM15*$C$4)=0,"",('特殊、深海'!$BI15+'特殊、深海'!$BM15*$C$4))</f>
        <v>120</v>
      </c>
      <c r="AY19" s="303" t="str">
        <f>IF(('特殊、深海'!$BJ15+'特殊、深海'!$BN15*$C$4)=0,"",('特殊、深海'!$BJ15+'特殊、深海'!$BN15*$C$4))</f>
        <v/>
      </c>
      <c r="AZ19" s="329" t="str">
        <f>'特殊、深海'!$BO15</f>
        <v>TODO: 万国语</v>
      </c>
      <c r="BA19" s="301" t="b">
        <f>IF('特殊、深海'!$BP15="","")</f>
        <v>0</v>
      </c>
      <c r="BB19" s="329" t="b">
        <f>IF('特殊、深海'!$BQ15="","")</f>
        <v>0</v>
      </c>
      <c r="BC19" s="309" t="str">
        <f>IF('特殊、深海'!$BR15="","")</f>
        <v/>
      </c>
      <c r="BQ19" s="324">
        <f>IFERROR(VLOOKUP(AL19,装备!$B:$C,2,0),0)</f>
        <v>2</v>
      </c>
      <c r="BR19" s="324">
        <f>IFERROR(VLOOKUP($AL19,装备!$B:$Q,5,0),0)</f>
        <v>0</v>
      </c>
      <c r="BS19" s="324">
        <f>IFERROR(VLOOKUP($AL19,装备!$B:$Q,6,0),0)</f>
        <v>15</v>
      </c>
      <c r="BT19" s="324">
        <f>IFERROR(VLOOKUP($AL19,装备!$B:$Q,7,0),0)</f>
        <v>0</v>
      </c>
      <c r="BU19" s="324">
        <f>IFERROR(VLOOKUP($AL19,装备!$B:$Q,8,0),0)</f>
        <v>0</v>
      </c>
      <c r="BV19" s="324">
        <f>IFERROR(VLOOKUP($AL19,装备!$B:$Q,9,0),0)</f>
        <v>0</v>
      </c>
      <c r="BW19" s="324">
        <f>IFERROR(VLOOKUP($AL19,装备!$B:$Q,10,0),0)</f>
        <v>0</v>
      </c>
      <c r="BX19" s="324">
        <f>IFERROR(VLOOKUP($AL19,装备!$B:$Q,11,0),0)</f>
        <v>0</v>
      </c>
      <c r="BY19" s="324" t="str">
        <f>IFERROR(VLOOKUP($AL19,装备!$B:$Q,12,0),0)</f>
        <v>长</v>
      </c>
      <c r="BZ19" s="324">
        <f>IFERROR(VLOOKUP($AL19,装备!$B:$Q,13,0),0)</f>
        <v>0</v>
      </c>
      <c r="CA19" s="324">
        <f>IFERROR(VLOOKUP($AL19,装备!$B:$Q,14,0),0)</f>
        <v>0</v>
      </c>
      <c r="CB19" s="324">
        <f>IFERROR(VLOOKUP($AL19,装备!$B:$Q,16,0),0)</f>
        <v>4</v>
      </c>
      <c r="CC19" s="324">
        <f>IFERROR(VLOOKUP($AL19,装备!$B:$Q,5,0),0)</f>
        <v>0</v>
      </c>
      <c r="CD19" s="324">
        <f>IFERROR(VLOOKUP(AM19,装备!$B:$C,2,0),0)</f>
        <v>2</v>
      </c>
      <c r="CE19" s="324">
        <f>IFERROR(VLOOKUP($AM19,装备!$B:$Q,5,0),0)</f>
        <v>0</v>
      </c>
      <c r="CF19" s="324">
        <f>IFERROR(VLOOKUP($AM19,装备!$B:$Q,6,0),0)</f>
        <v>15</v>
      </c>
      <c r="CG19" s="324">
        <f>IFERROR(VLOOKUP($AM19,装备!$B:$Q,7,0),0)</f>
        <v>0</v>
      </c>
      <c r="CH19" s="324">
        <f>IFERROR(VLOOKUP($AM19,装备!$B:$Q,8,0),0)</f>
        <v>0</v>
      </c>
      <c r="CI19" s="324">
        <f>IFERROR(VLOOKUP($AM19,装备!$B:$Q,9,0),0)</f>
        <v>0</v>
      </c>
      <c r="CJ19" s="324">
        <f>IFERROR(VLOOKUP($AM19,装备!$B:$Q,10,0),0)</f>
        <v>0</v>
      </c>
      <c r="CK19" s="324">
        <f>IFERROR(VLOOKUP($AM19,装备!$B:$Q,11,0),0)</f>
        <v>0</v>
      </c>
      <c r="CL19" s="324" t="str">
        <f>IFERROR(VLOOKUP($AM19,装备!$B:$Q,12,0),0)</f>
        <v>长</v>
      </c>
      <c r="CM19" s="324">
        <f>IFERROR(VLOOKUP($AM19,装备!$B:$Q,13,0),0)</f>
        <v>0</v>
      </c>
      <c r="CN19" s="324">
        <f>IFERROR(VLOOKUP($AM19,装备!$B:$Q,14,0),0)</f>
        <v>0</v>
      </c>
      <c r="CO19" s="324">
        <f>IFERROR(VLOOKUP($AM19,装备!$B:$Q,16,0),0)</f>
        <v>4</v>
      </c>
      <c r="CP19" s="324">
        <f>IFERROR(VLOOKUP($AM19,装备!$B:$Q,5,0),0)</f>
        <v>0</v>
      </c>
      <c r="CQ19" s="324">
        <f>IFERROR(VLOOKUP(AN19,装备!$B:$C,2,0),0)</f>
        <v>2</v>
      </c>
      <c r="CR19" s="324">
        <f>IFERROR(VLOOKUP($AN19,装备!$B:$Q,5,0),0)</f>
        <v>0</v>
      </c>
      <c r="CS19" s="324">
        <f>IFERROR(VLOOKUP($AN19,装备!$B:$Q,6,0),0)</f>
        <v>15</v>
      </c>
      <c r="CT19" s="324">
        <f>IFERROR(VLOOKUP($AN19,装备!$B:$Q,7,0),0)</f>
        <v>0</v>
      </c>
      <c r="CU19" s="324">
        <f>IFERROR(VLOOKUP($AN19,装备!$B:$Q,8,0),0)</f>
        <v>0</v>
      </c>
      <c r="CV19" s="324">
        <f>IFERROR(VLOOKUP($AN19,装备!$B:$Q,9,0),0)</f>
        <v>0</v>
      </c>
      <c r="CW19" s="324">
        <f>IFERROR(VLOOKUP($AN19,装备!$B:$Q,10,0),0)</f>
        <v>0</v>
      </c>
      <c r="CX19" s="324">
        <f>IFERROR(VLOOKUP($AN19,装备!$B:$Q,11,0),0)</f>
        <v>0</v>
      </c>
      <c r="CY19" s="324" t="str">
        <f>IFERROR(VLOOKUP($AN19,装备!$B:$Q,12,0),0)</f>
        <v>长</v>
      </c>
      <c r="CZ19" s="324">
        <f>IFERROR(VLOOKUP($AN19,装备!$B:$Q,13,0),0)</f>
        <v>0</v>
      </c>
      <c r="DA19" s="324">
        <f>IFERROR(VLOOKUP($AN19,装备!$B:$Q,14,0),0)</f>
        <v>0</v>
      </c>
      <c r="DB19" s="324">
        <f>IFERROR(VLOOKUP($AN19,装备!$B:$Q,16,0),0)</f>
        <v>4</v>
      </c>
      <c r="DC19" s="324">
        <f>IFERROR(VLOOKUP($AN19,装备!$B:$Q,5,0),0)</f>
        <v>0</v>
      </c>
      <c r="DD19" s="324">
        <f>IFERROR(VLOOKUP(AO19,装备!$B:$C,2,0),0)</f>
        <v>2</v>
      </c>
      <c r="DE19" s="324">
        <f>IFERROR(VLOOKUP($AO19,装备!$B:$Q,5,0),0)</f>
        <v>0</v>
      </c>
      <c r="DF19" s="324">
        <f>IFERROR(VLOOKUP($AO19,装备!$B:$Q,6,0),0)</f>
        <v>15</v>
      </c>
      <c r="DG19" s="324">
        <f>IFERROR(VLOOKUP($AO19,装备!$B:$Q,7,0),0)</f>
        <v>0</v>
      </c>
      <c r="DH19" s="324">
        <f>IFERROR(VLOOKUP($AO19,装备!$B:$Q,8,0),0)</f>
        <v>0</v>
      </c>
      <c r="DI19" s="324">
        <f>IFERROR(VLOOKUP($AO19,装备!$B:$Q,9,0),0)</f>
        <v>0</v>
      </c>
      <c r="DJ19" s="324">
        <f>IFERROR(VLOOKUP($AO19,装备!$B:$Q,10,0),0)</f>
        <v>0</v>
      </c>
      <c r="DK19" s="324">
        <f>IFERROR(VLOOKUP($AO19,装备!$B:$Q,11,0),0)</f>
        <v>0</v>
      </c>
      <c r="DL19" s="324" t="str">
        <f>IFERROR(VLOOKUP($AO19,装备!$B:$Q,12,0),0)</f>
        <v>长</v>
      </c>
      <c r="DM19" s="324">
        <f>IFERROR(VLOOKUP($AO19,装备!$B:$Q,13,0),0)</f>
        <v>0</v>
      </c>
      <c r="DN19" s="324">
        <f>IFERROR(VLOOKUP($AO19,装备!$B:$Q,14,0),0)</f>
        <v>0</v>
      </c>
      <c r="DO19" s="324">
        <f>IFERROR(VLOOKUP($AO19,装备!$B:$Q,16,0),0)</f>
        <v>4</v>
      </c>
      <c r="DP19" s="324">
        <f>IFERROR(VLOOKUP($AO19,装备!$B:$Q,5,0),0)</f>
        <v>0</v>
      </c>
    </row>
    <row r="20" spans="1:120">
      <c r="A20" s="301">
        <f>'特殊、深海'!$A16</f>
        <v>10000818</v>
      </c>
      <c r="B20" s="353" t="s">
        <v>5907</v>
      </c>
      <c r="C20" s="281"/>
      <c r="D20" s="281">
        <f t="shared" si="0"/>
        <v>110</v>
      </c>
      <c r="E20" s="303">
        <f>'特殊、深海'!$C16</f>
        <v>6</v>
      </c>
      <c r="F20" s="304" t="str">
        <f>'特殊、深海'!$D16</f>
        <v>航母</v>
      </c>
      <c r="G20" s="304" t="str">
        <f>'特殊、深海'!$E16</f>
        <v>大型</v>
      </c>
      <c r="H20" s="304" t="str">
        <f>'特殊、深海'!$F16</f>
        <v>主力舰</v>
      </c>
      <c r="I20" s="346">
        <f>'特殊、深海'!$BT16</f>
        <v>0</v>
      </c>
      <c r="J20" s="304" t="str">
        <f>'特殊、深海'!$G16</f>
        <v>深海</v>
      </c>
      <c r="K20" s="332">
        <f>'特殊、深海'!$H16+(BR20+CE20+CR20+DE20)*$C$2</f>
        <v>88</v>
      </c>
      <c r="L20" s="324">
        <f>'特殊、深海'!$I16</f>
        <v>0</v>
      </c>
      <c r="M20" s="324">
        <f>'特殊、深海'!$J16</f>
        <v>0</v>
      </c>
      <c r="N20" s="521">
        <f>'特殊、深海'!$K16</f>
        <v>2</v>
      </c>
      <c r="O20" s="324">
        <f>'特殊、深海'!$L16+((CA20+CN20+DA20+DN20)*$C$2)</f>
        <v>30</v>
      </c>
      <c r="P20" s="324" t="str">
        <f>IF($C$2=1,(IF(ISERROR(FIND("超长",'特殊、深海'!$M16&amp;BY20&amp;CL20&amp;CY20&amp;DL20,1)),IF(ISERROR(FIND("长",'特殊、深海'!$M16&amp;BY20&amp;CL20&amp;CY20&amp;DL20,1)),IF(ISERROR(FIND("中",'特殊、深海'!$M16&amp;BY20&amp;CL20&amp;CY20&amp;DL20,1)),IF(ISERROR(FIND("短",'特殊、深海'!$M16&amp;BY20&amp;CL20&amp;CY20&amp;DL20,1)),IF(ISERROR(FIND("无",'特殊、深海'!$M16&amp;BY20&amp;CL20&amp;CY20&amp;DL20,1)),0,"无"),"短"),"中"),"长"),"超长")),'特殊、深海'!$M16)</f>
        <v>短</v>
      </c>
      <c r="Q20" s="328">
        <f>'特殊、深海'!$N16</f>
        <v>33</v>
      </c>
      <c r="R20" s="324">
        <f>('特殊、深海'!$P16)+('特殊、深海'!$Q16)*$C$3+((BS20+CF20+CS20+DF20)*$C$2)</f>
        <v>60</v>
      </c>
      <c r="S20" s="324">
        <f>('特殊、深海'!$R16)+('特殊、深海'!$S16)*$C$3+((BU20+CH20+CU20+DH20)*$C$2)</f>
        <v>15</v>
      </c>
      <c r="T20" s="324">
        <f>('特殊、深海'!$T16)+('特殊、深海'!$U16)*$C$3+((BT20+CG20+CT20+DG20)*$C$2)</f>
        <v>80</v>
      </c>
      <c r="U20" s="324">
        <f>('特殊、深海'!$V16)+('特殊、深海'!$W16)*$C$3+((CC20+CP20+DC20+DP20)*$C$2)</f>
        <v>109</v>
      </c>
      <c r="V20" s="305">
        <f>INT(((('特殊、深海'!$Y16)-('特殊、深海'!$X16))*(((IF(D20=0,C20,D20))-1)/99))+'特殊、深海'!$X16)+((BX20+CK20+CX20+DK20)*$C$2)</f>
        <v>109</v>
      </c>
      <c r="W20" s="324">
        <f>INT(((('特殊、深海'!$AA16)-('特殊、深海'!$Z16))*(((IF(D20=0,C20,D20))-1)/99))+'特殊、深海'!$Z16)+((BZ20+CM20+CZ20+DM20)*$C$2)</f>
        <v>65</v>
      </c>
      <c r="X20" s="324">
        <f>INT(((('特殊、深海'!$AC16)-('特殊、深海'!$AB16))*(((IF(D20=0,C20,D20))-1)/99))+'特殊、深海'!$AB16)+((BW20+CJ20+CW20+DJ20)*$C$2)</f>
        <v>85</v>
      </c>
      <c r="Y20" s="303">
        <f>INT(((('特殊、深海'!$AE16)-('特殊、深海'!$AD16))*(((IF(D20=0,C20,D20))-1)/99))+'特殊、深海'!$AD16)+((BV20+CI20+CV20+DI20)*$C$2)</f>
        <v>5</v>
      </c>
      <c r="Z20" s="324">
        <f>IF('特殊、深海'!$AF16="","",'特殊、深海'!$AF16)</f>
        <v>30</v>
      </c>
      <c r="AA20" s="324">
        <f>IF('特殊、深海'!$AG16="","",'特殊、深海'!$AG16)</f>
        <v>30</v>
      </c>
      <c r="AB20" s="324">
        <f>IF('特殊、深海'!$AH16="","",'特殊、深海'!$AH16)</f>
        <v>30</v>
      </c>
      <c r="AC20" s="324">
        <f>IF('特殊、深海'!$AI16="","",'特殊、深海'!$AI16)</f>
        <v>30</v>
      </c>
      <c r="AD20" s="324">
        <f>IF('特殊、深海'!$AJ16="","",'特殊、深海'!$AJ16)</f>
        <v>120</v>
      </c>
      <c r="AE20" s="305">
        <f>IF('特殊、深海'!$AK16="","",'特殊、深海'!$AK16)</f>
        <v>77</v>
      </c>
      <c r="AF20" s="324" t="str">
        <f>IF('特殊、深海'!$AL16="","",'特殊、深海'!$AL16)</f>
        <v/>
      </c>
      <c r="AG20" s="324" t="str">
        <f>IF('特殊、深海'!$AM16="","",'特殊、深海'!$AM16)</f>
        <v/>
      </c>
      <c r="AH20" s="324" t="str">
        <f>IF('特殊、深海'!$AN16="","",'特殊、深海'!$AN16)</f>
        <v/>
      </c>
      <c r="AI20" s="324" t="str">
        <f>IF('特殊、深海'!$AO16="","",'特殊、深海'!$AO16)</f>
        <v/>
      </c>
      <c r="AJ20" s="324" t="str">
        <f>IF('特殊、深海'!$AP16="","",'特殊、深海'!$AP16)</f>
        <v/>
      </c>
      <c r="AK20" s="303" t="str">
        <f>IF('特殊、深海'!$AQ16="","",'特殊、深海'!$AQ16)</f>
        <v/>
      </c>
      <c r="AL20" s="329" t="str">
        <f>IF('特殊、深海'!$AS16="","",'特殊、深海'!$AS16)</f>
        <v>FD-1鬼怪战斗机</v>
      </c>
      <c r="AM20" s="329" t="str">
        <f>IF('特殊、深海'!$AT16="","",'特殊、深海'!$AT16)</f>
        <v>PBJ轰炸机</v>
      </c>
      <c r="AN20" s="329" t="str">
        <f>IF('特殊、深海'!$AU16="","",'特殊、深海'!$AU16)</f>
        <v>A2D天鲨</v>
      </c>
      <c r="AO20" s="329" t="str">
        <f>IF('特殊、深海'!$AV16="","",'特殊、深海'!$AV16)</f>
        <v>B-25(杜立特队)</v>
      </c>
      <c r="AP20" s="307" t="str">
        <f>IF('特殊、深海'!$AW16="","",'特殊、深海'!$AW16)</f>
        <v/>
      </c>
      <c r="AQ20" s="308" t="str">
        <f>IF('特殊、深海'!$AX16="","",'特殊、深海'!$AX16)</f>
        <v/>
      </c>
      <c r="AR20" s="324">
        <f>IF('特殊、深海'!$AY16="","",'特殊、深海'!$AY16)</f>
        <v>60</v>
      </c>
      <c r="AS20" s="324">
        <f>IF('特殊、深海'!$AZ16="","",'特殊、深海'!$AZ16)</f>
        <v>55</v>
      </c>
      <c r="AT20" s="324">
        <f>IF('特殊、深海'!$BA16="","",'特殊、深海'!$BA16)</f>
        <v>2.4</v>
      </c>
      <c r="AU20" s="324">
        <f>IF('特殊、深海'!$BB16="","",'特殊、深海'!$BB16)</f>
        <v>4.5</v>
      </c>
      <c r="AV20" s="305">
        <f>IF(('特殊、深海'!$BG16+'特殊、深海'!$BK16*$C$4)=0,"",('特殊、深海'!$BG16+'特殊、深海'!$BK16*$C$4))</f>
        <v>54</v>
      </c>
      <c r="AW20" s="324">
        <f>IF(('特殊、深海'!$BH16+'特殊、深海'!$BL16*$C$4)=0,"",('特殊、深海'!$BH16+'特殊、深海'!$BL16*$C$4))</f>
        <v>66</v>
      </c>
      <c r="AX20" s="324">
        <f>IF(('特殊、深海'!$BI16+'特殊、深海'!$BM16*$C$4)=0,"",('特殊、深海'!$BI16+'特殊、深海'!$BM16*$C$4))</f>
        <v>60</v>
      </c>
      <c r="AY20" s="303">
        <f>IF(('特殊、深海'!$BJ16+'特殊、深海'!$BN16*$C$4)=0,"",('特殊、深海'!$BJ16+'特殊、深海'!$BN16*$C$4))</f>
        <v>93</v>
      </c>
      <c r="AZ20" s="329" t="str">
        <f>'特殊、深海'!$BO16</f>
        <v>TODO: 万国语</v>
      </c>
      <c r="BA20" s="301" t="b">
        <f>IF('特殊、深海'!$BP16="","")</f>
        <v>0</v>
      </c>
      <c r="BB20" s="329" t="b">
        <f>IF('特殊、深海'!$BQ16="","")</f>
        <v>0</v>
      </c>
      <c r="BC20" s="309" t="str">
        <f>IF('特殊、深海'!$BR16="","")</f>
        <v/>
      </c>
      <c r="BQ20" s="324">
        <f>IFERROR(VLOOKUP(AL20,装备!$B:$C,2,0),0)</f>
        <v>5</v>
      </c>
      <c r="BR20" s="324">
        <f>IFERROR(VLOOKUP($AL20,装备!$B:$Q,5,0),0)</f>
        <v>0</v>
      </c>
      <c r="BS20" s="324">
        <f>IFERROR(VLOOKUP($AL20,装备!$B:$Q,6,0),0)</f>
        <v>0</v>
      </c>
      <c r="BT20" s="324">
        <f>IFERROR(VLOOKUP($AL20,装备!$B:$Q,7,0),0)</f>
        <v>0</v>
      </c>
      <c r="BU20" s="324">
        <f>IFERROR(VLOOKUP($AL20,装备!$B:$Q,8,0),0)</f>
        <v>0</v>
      </c>
      <c r="BV20" s="324">
        <f>IFERROR(VLOOKUP($AL20,装备!$B:$Q,9,0),0)</f>
        <v>0</v>
      </c>
      <c r="BW20" s="324">
        <f>IFERROR(VLOOKUP($AL20,装备!$B:$Q,10,0),0)</f>
        <v>0</v>
      </c>
      <c r="BX20" s="324">
        <f>IFERROR(VLOOKUP($AL20,装备!$B:$Q,11,0),0)</f>
        <v>0</v>
      </c>
      <c r="BY20" s="324" t="str">
        <f>IFERROR(VLOOKUP($AL20,装备!$B:$Q,12,0),0)</f>
        <v>无</v>
      </c>
      <c r="BZ20" s="324">
        <f>IFERROR(VLOOKUP($AL20,装备!$B:$Q,13,0),0)</f>
        <v>0</v>
      </c>
      <c r="CA20" s="324">
        <f>IFERROR(VLOOKUP($AL20,装备!$B:$Q,14,0),0)</f>
        <v>0</v>
      </c>
      <c r="CB20" s="324">
        <f>IFERROR(VLOOKUP($AL20,装备!$B:$Q,16,0),0)</f>
        <v>14</v>
      </c>
      <c r="CC20" s="324">
        <f>IFERROR(VLOOKUP($AL20,装备!$B:$Q,5,0),0)</f>
        <v>0</v>
      </c>
      <c r="CD20" s="324">
        <f>IFERROR(VLOOKUP(AM20,装备!$B:$C,2,0),0)</f>
        <v>5</v>
      </c>
      <c r="CE20" s="324">
        <f>IFERROR(VLOOKUP($AM20,装备!$B:$Q,5,0),0)</f>
        <v>0</v>
      </c>
      <c r="CF20" s="324">
        <f>IFERROR(VLOOKUP($AM20,装备!$B:$Q,6,0),0)</f>
        <v>0</v>
      </c>
      <c r="CG20" s="324">
        <f>IFERROR(VLOOKUP($AM20,装备!$B:$Q,7,0),0)</f>
        <v>0</v>
      </c>
      <c r="CH20" s="324">
        <f>IFERROR(VLOOKUP($AM20,装备!$B:$Q,8,0),0)</f>
        <v>0</v>
      </c>
      <c r="CI20" s="324">
        <f>IFERROR(VLOOKUP($AM20,装备!$B:$Q,9,0),0)</f>
        <v>0</v>
      </c>
      <c r="CJ20" s="324">
        <f>IFERROR(VLOOKUP($AM20,装备!$B:$Q,10,0),0)</f>
        <v>0</v>
      </c>
      <c r="CK20" s="324">
        <f>IFERROR(VLOOKUP($AM20,装备!$B:$Q,11,0),0)</f>
        <v>0</v>
      </c>
      <c r="CL20" s="324" t="str">
        <f>IFERROR(VLOOKUP($AM20,装备!$B:$Q,12,0),0)</f>
        <v>无</v>
      </c>
      <c r="CM20" s="324">
        <f>IFERROR(VLOOKUP($AM20,装备!$B:$Q,13,0),0)</f>
        <v>0</v>
      </c>
      <c r="CN20" s="324">
        <f>IFERROR(VLOOKUP($AM20,装备!$B:$Q,14,0),0)</f>
        <v>0</v>
      </c>
      <c r="CO20" s="324">
        <f>IFERROR(VLOOKUP($AM20,装备!$B:$Q,16,0),0)</f>
        <v>0</v>
      </c>
      <c r="CP20" s="324">
        <f>IFERROR(VLOOKUP($AM20,装备!$B:$Q,5,0),0)</f>
        <v>0</v>
      </c>
      <c r="CQ20" s="324">
        <f>IFERROR(VLOOKUP(AN20,装备!$B:$C,2,0),0)</f>
        <v>6</v>
      </c>
      <c r="CR20" s="324">
        <f>IFERROR(VLOOKUP($AN20,装备!$B:$Q,5,0),0)</f>
        <v>0</v>
      </c>
      <c r="CS20" s="324">
        <f>IFERROR(VLOOKUP($AN20,装备!$B:$Q,6,0),0)</f>
        <v>0</v>
      </c>
      <c r="CT20" s="324">
        <f>IFERROR(VLOOKUP($AN20,装备!$B:$Q,7,0),0)</f>
        <v>0</v>
      </c>
      <c r="CU20" s="324">
        <f>IFERROR(VLOOKUP($AN20,装备!$B:$Q,8,0),0)</f>
        <v>15</v>
      </c>
      <c r="CV20" s="324">
        <f>IFERROR(VLOOKUP($AN20,装备!$B:$Q,9,0),0)</f>
        <v>5</v>
      </c>
      <c r="CW20" s="324">
        <f>IFERROR(VLOOKUP($AN20,装备!$B:$Q,10,0),0)</f>
        <v>0</v>
      </c>
      <c r="CX20" s="324">
        <f>IFERROR(VLOOKUP($AN20,装备!$B:$Q,11,0),0)</f>
        <v>0</v>
      </c>
      <c r="CY20" s="324" t="str">
        <f>IFERROR(VLOOKUP($AN20,装备!$B:$Q,12,0),0)</f>
        <v>无</v>
      </c>
      <c r="CZ20" s="324">
        <f>IFERROR(VLOOKUP($AN20,装备!$B:$Q,13,0),0)</f>
        <v>0</v>
      </c>
      <c r="DA20" s="324">
        <f>IFERROR(VLOOKUP($AN20,装备!$B:$Q,14,0),0)</f>
        <v>0</v>
      </c>
      <c r="DB20" s="324">
        <f>IFERROR(VLOOKUP($AN20,装备!$B:$Q,16,0),0)</f>
        <v>0</v>
      </c>
      <c r="DC20" s="324">
        <f>IFERROR(VLOOKUP($AN20,装备!$B:$Q,5,0),0)</f>
        <v>0</v>
      </c>
      <c r="DD20" s="324">
        <f>IFERROR(VLOOKUP(AO20,装备!$B:$C,2,0),0)</f>
        <v>6</v>
      </c>
      <c r="DE20" s="324">
        <f>IFERROR(VLOOKUP($AO20,装备!$B:$Q,5,0),0)</f>
        <v>0</v>
      </c>
      <c r="DF20" s="324">
        <f>IFERROR(VLOOKUP($AO20,装备!$B:$Q,6,0),0)</f>
        <v>0</v>
      </c>
      <c r="DG20" s="324">
        <f>IFERROR(VLOOKUP($AO20,装备!$B:$Q,7,0),0)</f>
        <v>0</v>
      </c>
      <c r="DH20" s="324">
        <f>IFERROR(VLOOKUP($AO20,装备!$B:$Q,8,0),0)</f>
        <v>0</v>
      </c>
      <c r="DI20" s="324">
        <f>IFERROR(VLOOKUP($AO20,装备!$B:$Q,9,0),0)</f>
        <v>0</v>
      </c>
      <c r="DJ20" s="324">
        <f>IFERROR(VLOOKUP($AO20,装备!$B:$Q,10,0),0)</f>
        <v>0</v>
      </c>
      <c r="DK20" s="324">
        <f>IFERROR(VLOOKUP($AO20,装备!$B:$Q,11,0),0)</f>
        <v>0</v>
      </c>
      <c r="DL20" s="324" t="str">
        <f>IFERROR(VLOOKUP($AO20,装备!$B:$Q,12,0),0)</f>
        <v>无</v>
      </c>
      <c r="DM20" s="324">
        <f>IFERROR(VLOOKUP($AO20,装备!$B:$Q,13,0),0)</f>
        <v>0</v>
      </c>
      <c r="DN20" s="324">
        <f>IFERROR(VLOOKUP($AO20,装备!$B:$Q,14,0),0)</f>
        <v>0</v>
      </c>
      <c r="DO20" s="324">
        <f>IFERROR(VLOOKUP($AO20,装备!$B:$Q,16,0),0)</f>
        <v>0</v>
      </c>
      <c r="DP20" s="324">
        <f>IFERROR(VLOOKUP($AO20,装备!$B:$Q,5,0),0)</f>
        <v>0</v>
      </c>
    </row>
    <row r="21" spans="1:120">
      <c r="A21" s="301">
        <f>'特殊、深海'!$A17</f>
        <v>10000819</v>
      </c>
      <c r="B21" s="353" t="s">
        <v>4950</v>
      </c>
      <c r="C21" s="281"/>
      <c r="D21" s="281">
        <f t="shared" si="0"/>
        <v>110</v>
      </c>
      <c r="E21" s="303">
        <f>'特殊、深海'!$C17</f>
        <v>6</v>
      </c>
      <c r="F21" s="304" t="str">
        <f>'特殊、深海'!$D17</f>
        <v>装母</v>
      </c>
      <c r="G21" s="304" t="str">
        <f>'特殊、深海'!$E17</f>
        <v>大型</v>
      </c>
      <c r="H21" s="304" t="str">
        <f>'特殊、深海'!$F17</f>
        <v>主力舰</v>
      </c>
      <c r="I21" s="346">
        <f>'特殊、深海'!$BT17</f>
        <v>0</v>
      </c>
      <c r="J21" s="304" t="str">
        <f>'特殊、深海'!$G17</f>
        <v>英国</v>
      </c>
      <c r="K21" s="332">
        <f>'特殊、深海'!$H17+(BR21+CE21+CR21+DE21)*$C$2</f>
        <v>180</v>
      </c>
      <c r="L21" s="324">
        <f>'特殊、深海'!$I17</f>
        <v>0</v>
      </c>
      <c r="M21" s="324">
        <f>'特殊、深海'!$J17</f>
        <v>0</v>
      </c>
      <c r="N21" s="521">
        <f>'特殊、深海'!$K17</f>
        <v>2</v>
      </c>
      <c r="O21" s="324">
        <f>'特殊、深海'!$L17+((CA21+CN21+DA21+DN21)*$C$2)</f>
        <v>25</v>
      </c>
      <c r="P21" s="324" t="str">
        <f>IF($C$2=1,(IF(ISERROR(FIND("超长",'特殊、深海'!$M17&amp;BY21&amp;CL21&amp;CY21&amp;DL21,1)),IF(ISERROR(FIND("长",'特殊、深海'!$M17&amp;BY21&amp;CL21&amp;CY21&amp;DL21,1)),IF(ISERROR(FIND("中",'特殊、深海'!$M17&amp;BY21&amp;CL21&amp;CY21&amp;DL21,1)),IF(ISERROR(FIND("短",'特殊、深海'!$M17&amp;BY21&amp;CL21&amp;CY21&amp;DL21,1)),IF(ISERROR(FIND("无",'特殊、深海'!$M17&amp;BY21&amp;CL21&amp;CY21&amp;DL21,1)),0,"无"),"短"),"中"),"长"),"超长")),'特殊、深海'!$M17)</f>
        <v>中</v>
      </c>
      <c r="Q21" s="328">
        <f>'特殊、深海'!$N17</f>
        <v>33</v>
      </c>
      <c r="R21" s="324">
        <f>('特殊、深海'!$P17)+('特殊、深海'!$Q17)*$C$3+((BS21+CF21+CS21+DF21)*$C$2)</f>
        <v>180</v>
      </c>
      <c r="S21" s="324">
        <f>('特殊、深海'!$R17)+('特殊、深海'!$S17)*$C$3+((BU21+CH21+CU21+DH21)*$C$2)</f>
        <v>8</v>
      </c>
      <c r="T21" s="324">
        <f>('特殊、深海'!$T17)+('特殊、深海'!$U17)*$C$3+((BT21+CG21+CT21+DG21)*$C$2)</f>
        <v>180</v>
      </c>
      <c r="U21" s="324">
        <f>('特殊、深海'!$V17)+('特殊、深海'!$W17)*$C$3+((CC21+CP21+DC21+DP21)*$C$2)</f>
        <v>200</v>
      </c>
      <c r="V21" s="305">
        <f>INT(((('特殊、深海'!$Y17)-('特殊、深海'!$X17))*(((IF(D21=0,C21,D21))-1)/99))+'特殊、深海'!$X17)+((BX21+CK21+CX21+DK21)*$C$2)</f>
        <v>82</v>
      </c>
      <c r="W21" s="324">
        <f>INT(((('特殊、深海'!$AA17)-('特殊、深海'!$Z17))*(((IF(D21=0,C21,D21))-1)/99))+'特殊、深海'!$Z17)+((BZ21+CM21+CZ21+DM21)*$C$2)</f>
        <v>70</v>
      </c>
      <c r="X21" s="324">
        <f>INT(((('特殊、深海'!$AC17)-('特殊、深海'!$AB17))*(((IF(D21=0,C21,D21))-1)/99))+'特殊、深海'!$AB17)+((BW21+CJ21+CW21+DJ21)*$C$2)</f>
        <v>71</v>
      </c>
      <c r="Y21" s="303">
        <f>INT(((('特殊、深海'!$AE17)-('特殊、深海'!$AD17))*(((IF(D21=0,C21,D21))-1)/99))+'特殊、深海'!$AD17)+((BV21+CI21+CV21+DI21)*$C$2)</f>
        <v>2</v>
      </c>
      <c r="Z21" s="324">
        <f>IF('特殊、深海'!$AF17="","",'特殊、深海'!$AF17)</f>
        <v>48</v>
      </c>
      <c r="AA21" s="324">
        <f>IF('特殊、深海'!$AG17="","",'特殊、深海'!$AG17)</f>
        <v>44</v>
      </c>
      <c r="AB21" s="324">
        <f>IF('特殊、深海'!$AH17="","",'特殊、深海'!$AH17)</f>
        <v>42</v>
      </c>
      <c r="AC21" s="324">
        <f>IF('特殊、深海'!$AI17="","",'特殊、深海'!$AI17)</f>
        <v>36</v>
      </c>
      <c r="AD21" s="324">
        <f>IF('特殊、深海'!$AJ17="","",'特殊、深海'!$AJ17)</f>
        <v>170</v>
      </c>
      <c r="AE21" s="305">
        <f>IF('特殊、深海'!$AK17="","",'特殊、深海'!$AK17)</f>
        <v>75</v>
      </c>
      <c r="AF21" s="324" t="str">
        <f>IF('特殊、深海'!$AL17="","",'特殊、深海'!$AL17)</f>
        <v/>
      </c>
      <c r="AG21" s="324" t="str">
        <f>IF('特殊、深海'!$AM17="","",'特殊、深海'!$AM17)</f>
        <v/>
      </c>
      <c r="AH21" s="324" t="str">
        <f>IF('特殊、深海'!$AN17="","",'特殊、深海'!$AN17)</f>
        <v/>
      </c>
      <c r="AI21" s="324" t="str">
        <f>IF('特殊、深海'!$AO17="","",'特殊、深海'!$AO17)</f>
        <v/>
      </c>
      <c r="AJ21" s="324" t="str">
        <f>IF('特殊、深海'!$AP17="","",'特殊、深海'!$AP17)</f>
        <v/>
      </c>
      <c r="AK21" s="303" t="str">
        <f>IF('特殊、深海'!$AQ17="","",'特殊、深海'!$AQ17)</f>
        <v/>
      </c>
      <c r="AL21" s="329" t="str">
        <f>IF('特殊、深海'!$AS17="","",'特殊、深海'!$AS17)</f>
        <v>零战62型</v>
      </c>
      <c r="AM21" s="329" t="str">
        <f>IF('特殊、深海'!$AT17="","",'特殊、深海'!$AT17)</f>
        <v>彗星</v>
      </c>
      <c r="AN21" s="329" t="str">
        <f>IF('特殊、深海'!$AU17="","",'特殊、深海'!$AU17)</f>
        <v>天山</v>
      </c>
      <c r="AO21" s="329" t="str">
        <f>IF('特殊、深海'!$AV17="","",'特殊、深海'!$AV17)</f>
        <v>B-25(杜立特队)</v>
      </c>
      <c r="AP21" s="307" t="str">
        <f>IF('特殊、深海'!$AW17="","",'特殊、深海'!$AW17)</f>
        <v/>
      </c>
      <c r="AQ21" s="308" t="str">
        <f>IF('特殊、深海'!$AX17="","",'特殊、深海'!$AX17)</f>
        <v/>
      </c>
      <c r="AR21" s="324">
        <f>IF('特殊、深海'!$AY17="","",'特殊、深海'!$AY17)</f>
        <v>70</v>
      </c>
      <c r="AS21" s="324">
        <f>IF('特殊、深海'!$AZ17="","",'特殊、深海'!$AZ17)</f>
        <v>65</v>
      </c>
      <c r="AT21" s="324">
        <f>IF('特殊、深海'!$BA17="","",'特殊、深海'!$BA17)</f>
        <v>2.88</v>
      </c>
      <c r="AU21" s="324">
        <f>IF('特殊、深海'!$BB17="","",'特殊、深海'!$BB17)</f>
        <v>5.4</v>
      </c>
      <c r="AV21" s="305">
        <f>IF(('特殊、深海'!$BG17+'特殊、深海'!$BK17*$C$4)=0,"",('特殊、深海'!$BG17+'特殊、深海'!$BK17*$C$4))</f>
        <v>32</v>
      </c>
      <c r="AW21" s="324">
        <f>IF(('特殊、深海'!$BH17+'特殊、深海'!$BL17*$C$4)=0,"",('特殊、深海'!$BH17+'特殊、深海'!$BL17*$C$4))</f>
        <v>40</v>
      </c>
      <c r="AX21" s="324">
        <f>IF(('特殊、深海'!$BI17+'特殊、深海'!$BM17*$C$4)=0,"",('特殊、深海'!$BI17+'特殊、深海'!$BM17*$C$4))</f>
        <v>40</v>
      </c>
      <c r="AY21" s="303">
        <f>IF(('特殊、深海'!$BJ17+'特殊、深海'!$BN17*$C$4)=0,"",('特殊、深海'!$BJ17+'特殊、深海'!$BN17*$C$4))</f>
        <v>35</v>
      </c>
      <c r="AZ21" s="329" t="str">
        <f>'特殊、深海'!$BO17</f>
        <v>TODO: 万国语</v>
      </c>
      <c r="BA21" s="301" t="b">
        <f>IF('特殊、深海'!$BP17="","")</f>
        <v>0</v>
      </c>
      <c r="BB21" s="329" t="b">
        <f>IF('特殊、深海'!$BQ17="","")</f>
        <v>0</v>
      </c>
      <c r="BC21" s="309" t="str">
        <f>IF('特殊、深海'!$BR17="","")</f>
        <v/>
      </c>
      <c r="BQ21" s="324">
        <f>IFERROR(VLOOKUP(AL21,装备!$B:$C,2,0),0)</f>
        <v>4</v>
      </c>
      <c r="BR21" s="324">
        <f>IFERROR(VLOOKUP($AL21,装备!$B:$Q,5,0),0)</f>
        <v>0</v>
      </c>
      <c r="BS21" s="324">
        <f>IFERROR(VLOOKUP($AL21,装备!$B:$Q,6,0),0)</f>
        <v>0</v>
      </c>
      <c r="BT21" s="324">
        <f>IFERROR(VLOOKUP($AL21,装备!$B:$Q,7,0),0)</f>
        <v>0</v>
      </c>
      <c r="BU21" s="324">
        <f>IFERROR(VLOOKUP($AL21,装备!$B:$Q,8,0),0)</f>
        <v>0</v>
      </c>
      <c r="BV21" s="324">
        <f>IFERROR(VLOOKUP($AL21,装备!$B:$Q,9,0),0)</f>
        <v>1</v>
      </c>
      <c r="BW21" s="324">
        <f>IFERROR(VLOOKUP($AL21,装备!$B:$Q,10,0),0)</f>
        <v>0</v>
      </c>
      <c r="BX21" s="324">
        <f>IFERROR(VLOOKUP($AL21,装备!$B:$Q,11,0),0)</f>
        <v>0</v>
      </c>
      <c r="BY21" s="324" t="str">
        <f>IFERROR(VLOOKUP($AL21,装备!$B:$Q,12,0),0)</f>
        <v>无</v>
      </c>
      <c r="BZ21" s="324">
        <f>IFERROR(VLOOKUP($AL21,装备!$B:$Q,13,0),0)</f>
        <v>0</v>
      </c>
      <c r="CA21" s="324">
        <f>IFERROR(VLOOKUP($AL21,装备!$B:$Q,14,0),0)</f>
        <v>0</v>
      </c>
      <c r="CB21" s="324">
        <f>IFERROR(VLOOKUP($AL21,装备!$B:$Q,16,0),0)</f>
        <v>5</v>
      </c>
      <c r="CC21" s="324">
        <f>IFERROR(VLOOKUP($AL21,装备!$B:$Q,5,0),0)</f>
        <v>0</v>
      </c>
      <c r="CD21" s="324">
        <f>IFERROR(VLOOKUP(AM21,装备!$B:$C,2,0),0)</f>
        <v>3</v>
      </c>
      <c r="CE21" s="324">
        <f>IFERROR(VLOOKUP($AM21,装备!$B:$Q,5,0),0)</f>
        <v>0</v>
      </c>
      <c r="CF21" s="324">
        <f>IFERROR(VLOOKUP($AM21,装备!$B:$Q,6,0),0)</f>
        <v>0</v>
      </c>
      <c r="CG21" s="324">
        <f>IFERROR(VLOOKUP($AM21,装备!$B:$Q,7,0),0)</f>
        <v>0</v>
      </c>
      <c r="CH21" s="324">
        <f>IFERROR(VLOOKUP($AM21,装备!$B:$Q,8,0),0)</f>
        <v>0</v>
      </c>
      <c r="CI21" s="324">
        <f>IFERROR(VLOOKUP($AM21,装备!$B:$Q,9,0),0)</f>
        <v>0</v>
      </c>
      <c r="CJ21" s="324">
        <f>IFERROR(VLOOKUP($AM21,装备!$B:$Q,10,0),0)</f>
        <v>0</v>
      </c>
      <c r="CK21" s="324">
        <f>IFERROR(VLOOKUP($AM21,装备!$B:$Q,11,0),0)</f>
        <v>0</v>
      </c>
      <c r="CL21" s="324" t="str">
        <f>IFERROR(VLOOKUP($AM21,装备!$B:$Q,12,0),0)</f>
        <v>无</v>
      </c>
      <c r="CM21" s="324">
        <f>IFERROR(VLOOKUP($AM21,装备!$B:$Q,13,0),0)</f>
        <v>0</v>
      </c>
      <c r="CN21" s="324">
        <f>IFERROR(VLOOKUP($AM21,装备!$B:$Q,14,0),0)</f>
        <v>0</v>
      </c>
      <c r="CO21" s="324">
        <f>IFERROR(VLOOKUP($AM21,装备!$B:$Q,16,0),0)</f>
        <v>0</v>
      </c>
      <c r="CP21" s="324">
        <f>IFERROR(VLOOKUP($AM21,装备!$B:$Q,5,0),0)</f>
        <v>0</v>
      </c>
      <c r="CQ21" s="324">
        <f>IFERROR(VLOOKUP(AN21,装备!$B:$C,2,0),0)</f>
        <v>3</v>
      </c>
      <c r="CR21" s="324">
        <f>IFERROR(VLOOKUP($AN21,装备!$B:$Q,5,0),0)</f>
        <v>0</v>
      </c>
      <c r="CS21" s="324">
        <f>IFERROR(VLOOKUP($AN21,装备!$B:$Q,6,0),0)</f>
        <v>0</v>
      </c>
      <c r="CT21" s="324">
        <f>IFERROR(VLOOKUP($AN21,装备!$B:$Q,7,0),0)</f>
        <v>0</v>
      </c>
      <c r="CU21" s="324">
        <f>IFERROR(VLOOKUP($AN21,装备!$B:$Q,8,0),0)</f>
        <v>8</v>
      </c>
      <c r="CV21" s="324">
        <f>IFERROR(VLOOKUP($AN21,装备!$B:$Q,9,0),0)</f>
        <v>1</v>
      </c>
      <c r="CW21" s="324">
        <f>IFERROR(VLOOKUP($AN21,装备!$B:$Q,10,0),0)</f>
        <v>1</v>
      </c>
      <c r="CX21" s="324">
        <f>IFERROR(VLOOKUP($AN21,装备!$B:$Q,11,0),0)</f>
        <v>0</v>
      </c>
      <c r="CY21" s="324" t="str">
        <f>IFERROR(VLOOKUP($AN21,装备!$B:$Q,12,0),0)</f>
        <v>无</v>
      </c>
      <c r="CZ21" s="324">
        <f>IFERROR(VLOOKUP($AN21,装备!$B:$Q,13,0),0)</f>
        <v>0</v>
      </c>
      <c r="DA21" s="324">
        <f>IFERROR(VLOOKUP($AN21,装备!$B:$Q,14,0),0)</f>
        <v>0</v>
      </c>
      <c r="DB21" s="324">
        <f>IFERROR(VLOOKUP($AN21,装备!$B:$Q,16,0),0)</f>
        <v>0</v>
      </c>
      <c r="DC21" s="324">
        <f>IFERROR(VLOOKUP($AN21,装备!$B:$Q,5,0),0)</f>
        <v>0</v>
      </c>
      <c r="DD21" s="324">
        <f>IFERROR(VLOOKUP(AO21,装备!$B:$C,2,0),0)</f>
        <v>6</v>
      </c>
      <c r="DE21" s="324">
        <f>IFERROR(VLOOKUP($AO21,装备!$B:$Q,5,0),0)</f>
        <v>0</v>
      </c>
      <c r="DF21" s="324">
        <f>IFERROR(VLOOKUP($AO21,装备!$B:$Q,6,0),0)</f>
        <v>0</v>
      </c>
      <c r="DG21" s="324">
        <f>IFERROR(VLOOKUP($AO21,装备!$B:$Q,7,0),0)</f>
        <v>0</v>
      </c>
      <c r="DH21" s="324">
        <f>IFERROR(VLOOKUP($AO21,装备!$B:$Q,8,0),0)</f>
        <v>0</v>
      </c>
      <c r="DI21" s="324">
        <f>IFERROR(VLOOKUP($AO21,装备!$B:$Q,9,0),0)</f>
        <v>0</v>
      </c>
      <c r="DJ21" s="324">
        <f>IFERROR(VLOOKUP($AO21,装备!$B:$Q,10,0),0)</f>
        <v>0</v>
      </c>
      <c r="DK21" s="324">
        <f>IFERROR(VLOOKUP($AO21,装备!$B:$Q,11,0),0)</f>
        <v>0</v>
      </c>
      <c r="DL21" s="324" t="str">
        <f>IFERROR(VLOOKUP($AO21,装备!$B:$Q,12,0),0)</f>
        <v>无</v>
      </c>
      <c r="DM21" s="324">
        <f>IFERROR(VLOOKUP($AO21,装备!$B:$Q,13,0),0)</f>
        <v>0</v>
      </c>
      <c r="DN21" s="324">
        <f>IFERROR(VLOOKUP($AO21,装备!$B:$Q,14,0),0)</f>
        <v>0</v>
      </c>
      <c r="DO21" s="324">
        <f>IFERROR(VLOOKUP($AO21,装备!$B:$Q,16,0),0)</f>
        <v>0</v>
      </c>
      <c r="DP21" s="324">
        <f>IFERROR(VLOOKUP($AO21,装备!$B:$Q,5,0),0)</f>
        <v>0</v>
      </c>
    </row>
    <row r="22" spans="1:120">
      <c r="A22" s="301">
        <f>'特殊、深海'!$A18</f>
        <v>10000918</v>
      </c>
      <c r="B22" s="353" t="s">
        <v>5908</v>
      </c>
      <c r="C22" s="281"/>
      <c r="D22" s="281">
        <f t="shared" si="0"/>
        <v>110</v>
      </c>
      <c r="E22" s="303">
        <f>'特殊、深海'!$C18</f>
        <v>3</v>
      </c>
      <c r="F22" s="304" t="str">
        <f>'特殊、深海'!$D18</f>
        <v>轻母</v>
      </c>
      <c r="G22" s="304" t="str">
        <f>'特殊、深海'!$E18</f>
        <v>中型</v>
      </c>
      <c r="H22" s="304" t="str">
        <f>'特殊、深海'!$F18</f>
        <v>护卫舰（特殊）</v>
      </c>
      <c r="I22" s="346">
        <f>'特殊、深海'!$BT18</f>
        <v>0</v>
      </c>
      <c r="J22" s="304" t="str">
        <f>'特殊、深海'!$G18</f>
        <v>深海</v>
      </c>
      <c r="K22" s="332">
        <f>'特殊、深海'!$H18+(BR22+CE22+CR22+DE22)*$C$2</f>
        <v>40</v>
      </c>
      <c r="L22" s="324">
        <f>'特殊、深海'!$I18</f>
        <v>0</v>
      </c>
      <c r="M22" s="324">
        <f>'特殊、深海'!$J18</f>
        <v>0</v>
      </c>
      <c r="N22" s="521">
        <f>'特殊、深海'!$K18</f>
        <v>2</v>
      </c>
      <c r="O22" s="324">
        <f>'特殊、深海'!$L18+((CA22+CN22+DA22+DN22)*$C$2)</f>
        <v>25</v>
      </c>
      <c r="P22" s="324" t="str">
        <f>IF($C$2=1,(IF(ISERROR(FIND("超长",'特殊、深海'!$M18&amp;BY22&amp;CL22&amp;CY22&amp;DL22,1)),IF(ISERROR(FIND("长",'特殊、深海'!$M18&amp;BY22&amp;CL22&amp;CY22&amp;DL22,1)),IF(ISERROR(FIND("中",'特殊、深海'!$M18&amp;BY22&amp;CL22&amp;CY22&amp;DL22,1)),IF(ISERROR(FIND("短",'特殊、深海'!$M18&amp;BY22&amp;CL22&amp;CY22&amp;DL22,1)),IF(ISERROR(FIND("无",'特殊、深海'!$M18&amp;BY22&amp;CL22&amp;CY22&amp;DL22,1)),0,"无"),"短"),"中"),"长"),"超长")),'特殊、深海'!$M18)</f>
        <v>短</v>
      </c>
      <c r="Q22" s="328">
        <f>'特殊、深海'!$N18</f>
        <v>30</v>
      </c>
      <c r="R22" s="324">
        <f>('特殊、深海'!$P18)+('特殊、深海'!$Q18)*$C$3+((BS22+CF22+CS22+DF22)*$C$2)</f>
        <v>30</v>
      </c>
      <c r="S22" s="324">
        <f>('特殊、深海'!$R18)+('特殊、深海'!$S18)*$C$3+((BU22+CH22+CU22+DH22)*$C$2)</f>
        <v>10</v>
      </c>
      <c r="T22" s="324">
        <f>('特殊、深海'!$T18)+('特殊、深海'!$U18)*$C$3+((BT22+CG22+CT22+DG22)*$C$2)</f>
        <v>37</v>
      </c>
      <c r="U22" s="324">
        <f>('特殊、深海'!$V18)+('特殊、深海'!$W18)*$C$3+((CC22+CP22+DC22+DP22)*$C$2)</f>
        <v>65</v>
      </c>
      <c r="V22" s="305">
        <f>INT(((('特殊、深海'!$Y18)-('特殊、深海'!$X18))*(((IF(D22=0,C22,D22))-1)/99))+'特殊、深海'!$X18)+((BX22+CK22+CX22+DK22)*$C$2)</f>
        <v>104</v>
      </c>
      <c r="W22" s="324">
        <f>INT(((('特殊、深海'!$AA18)-('特殊、深海'!$Z18))*(((IF(D22=0,C22,D22))-1)/99))+'特殊、深海'!$Z18)+((BZ22+CM22+CZ22+DM22)*$C$2)</f>
        <v>48</v>
      </c>
      <c r="X22" s="324">
        <f>INT(((('特殊、深海'!$AC18)-('特殊、深海'!$AB18))*(((IF(D22=0,C22,D22))-1)/99))+'特殊、深海'!$AB18)+((BW22+CJ22+CW22+DJ22)*$C$2)</f>
        <v>60</v>
      </c>
      <c r="Y22" s="303">
        <f>INT(((('特殊、深海'!$AE18)-('特殊、深海'!$AD18))*(((IF(D22=0,C22,D22))-1)/99))+'特殊、深海'!$AD18)+((BV22+CI22+CV22+DI22)*$C$2)</f>
        <v>35</v>
      </c>
      <c r="Z22" s="324">
        <f>IF('特殊、深海'!$AF18="","",'特殊、深海'!$AF18)</f>
        <v>10</v>
      </c>
      <c r="AA22" s="324">
        <f>IF('特殊、深海'!$AG18="","",'特殊、深海'!$AG18)</f>
        <v>15</v>
      </c>
      <c r="AB22" s="324">
        <f>IF('特殊、深海'!$AH18="","",'特殊、深海'!$AH18)</f>
        <v>15</v>
      </c>
      <c r="AC22" s="324" t="str">
        <f>IF('特殊、深海'!$AI18="","",'特殊、深海'!$AI18)</f>
        <v/>
      </c>
      <c r="AD22" s="324">
        <f>IF('特殊、深海'!$AJ18="","",'特殊、深海'!$AJ18)</f>
        <v>40</v>
      </c>
      <c r="AE22" s="305">
        <f>IF('特殊、深海'!$AK18="","",'特殊、深海'!$AK18)</f>
        <v>77</v>
      </c>
      <c r="AF22" s="324" t="str">
        <f>IF('特殊、深海'!$AL18="","",'特殊、深海'!$AL18)</f>
        <v/>
      </c>
      <c r="AG22" s="324" t="str">
        <f>IF('特殊、深海'!$AM18="","",'特殊、深海'!$AM18)</f>
        <v/>
      </c>
      <c r="AH22" s="324" t="str">
        <f>IF('特殊、深海'!$AN18="","",'特殊、深海'!$AN18)</f>
        <v/>
      </c>
      <c r="AI22" s="324" t="str">
        <f>IF('特殊、深海'!$AO18="","",'特殊、深海'!$AO18)</f>
        <v/>
      </c>
      <c r="AJ22" s="324" t="str">
        <f>IF('特殊、深海'!$AP18="","",'特殊、深海'!$AP18)</f>
        <v/>
      </c>
      <c r="AK22" s="303" t="str">
        <f>IF('特殊、深海'!$AQ18="","",'特殊、深海'!$AQ18)</f>
        <v/>
      </c>
      <c r="AL22" s="329" t="str">
        <f>IF('特殊、深海'!$AS18="","",'特殊、深海'!$AS18)</f>
        <v>F4U海盗</v>
      </c>
      <c r="AM22" s="329" t="str">
        <f>IF('特殊、深海'!$AT18="","",'特殊、深海'!$AT18)</f>
        <v>彗星</v>
      </c>
      <c r="AN22" s="329" t="str">
        <f>IF('特殊、深海'!$AU18="","",'特殊、深海'!$AU18)</f>
        <v>TBM-3</v>
      </c>
      <c r="AO22" s="329" t="str">
        <f>IF('特殊、深海'!$AV18="","",'特殊、深海'!$AV18)</f>
        <v/>
      </c>
      <c r="AP22" s="307" t="str">
        <f>IF('特殊、深海'!$AW18="","",'特殊、深海'!$AW18)</f>
        <v/>
      </c>
      <c r="AQ22" s="308" t="str">
        <f>IF('特殊、深海'!$AX18="","",'特殊、深海'!$AX18)</f>
        <v/>
      </c>
      <c r="AR22" s="324">
        <f>IF('特殊、深海'!$AY18="","",'特殊、深海'!$AY18)</f>
        <v>60</v>
      </c>
      <c r="AS22" s="324">
        <f>IF('特殊、深海'!$AZ18="","",'特殊、深海'!$AZ18)</f>
        <v>55</v>
      </c>
      <c r="AT22" s="324">
        <f>IF('特殊、深海'!$BA18="","",'特殊、深海'!$BA18)</f>
        <v>2.4</v>
      </c>
      <c r="AU22" s="324">
        <f>IF('特殊、深海'!$BB18="","",'特殊、深海'!$BB18)</f>
        <v>4.5</v>
      </c>
      <c r="AV22" s="305">
        <f>IF(('特殊、深海'!$BG18+'特殊、深海'!$BK18*$C$4)=0,"",('特殊、深海'!$BG18+'特殊、深海'!$BK18*$C$4))</f>
        <v>25</v>
      </c>
      <c r="AW22" s="324">
        <f>IF(('特殊、深海'!$BH18+'特殊、深海'!$BL18*$C$4)=0,"",('特殊、深海'!$BH18+'特殊、深海'!$BL18*$C$4))</f>
        <v>36</v>
      </c>
      <c r="AX22" s="324">
        <f>IF(('特殊、深海'!$BI18+'特殊、深海'!$BM18*$C$4)=0,"",('特殊、深海'!$BI18+'特殊、深海'!$BM18*$C$4))</f>
        <v>50</v>
      </c>
      <c r="AY22" s="303">
        <f>IF(('特殊、深海'!$BJ18+'特殊、深海'!$BN18*$C$4)=0,"",('特殊、深海'!$BJ18+'特殊、深海'!$BN18*$C$4))</f>
        <v>32</v>
      </c>
      <c r="AZ22" s="329" t="str">
        <f>'特殊、深海'!$BO18</f>
        <v>TODO: 万国语</v>
      </c>
      <c r="BA22" s="301" t="b">
        <f>IF('特殊、深海'!$BP18="","")</f>
        <v>0</v>
      </c>
      <c r="BB22" s="329" t="b">
        <f>IF('特殊、深海'!$BQ18="","")</f>
        <v>0</v>
      </c>
      <c r="BC22" s="309" t="str">
        <f>IF('特殊、深海'!$BR18="","")</f>
        <v/>
      </c>
      <c r="BQ22" s="324">
        <f>IFERROR(VLOOKUP(AL22,装备!$B:$C,2,0),0)</f>
        <v>4</v>
      </c>
      <c r="BR22" s="324">
        <f>IFERROR(VLOOKUP($AL22,装备!$B:$Q,5,0),0)</f>
        <v>0</v>
      </c>
      <c r="BS22" s="324">
        <f>IFERROR(VLOOKUP($AL22,装备!$B:$Q,6,0),0)</f>
        <v>0</v>
      </c>
      <c r="BT22" s="324">
        <f>IFERROR(VLOOKUP($AL22,装备!$B:$Q,7,0),0)</f>
        <v>0</v>
      </c>
      <c r="BU22" s="324">
        <f>IFERROR(VLOOKUP($AL22,装备!$B:$Q,8,0),0)</f>
        <v>0</v>
      </c>
      <c r="BV22" s="324">
        <f>IFERROR(VLOOKUP($AL22,装备!$B:$Q,9,0),0)</f>
        <v>0</v>
      </c>
      <c r="BW22" s="324">
        <f>IFERROR(VLOOKUP($AL22,装备!$B:$Q,10,0),0)</f>
        <v>0</v>
      </c>
      <c r="BX22" s="324">
        <f>IFERROR(VLOOKUP($AL22,装备!$B:$Q,11,0),0)</f>
        <v>0</v>
      </c>
      <c r="BY22" s="324" t="str">
        <f>IFERROR(VLOOKUP($AL22,装备!$B:$Q,12,0),0)</f>
        <v>无</v>
      </c>
      <c r="BZ22" s="324">
        <f>IFERROR(VLOOKUP($AL22,装备!$B:$Q,13,0),0)</f>
        <v>0</v>
      </c>
      <c r="CA22" s="324">
        <f>IFERROR(VLOOKUP($AL22,装备!$B:$Q,14,0),0)</f>
        <v>0</v>
      </c>
      <c r="CB22" s="324">
        <f>IFERROR(VLOOKUP($AL22,装备!$B:$Q,16,0),0)</f>
        <v>9</v>
      </c>
      <c r="CC22" s="324">
        <f>IFERROR(VLOOKUP($AL22,装备!$B:$Q,5,0),0)</f>
        <v>0</v>
      </c>
      <c r="CD22" s="324">
        <f>IFERROR(VLOOKUP(AM22,装备!$B:$C,2,0),0)</f>
        <v>3</v>
      </c>
      <c r="CE22" s="324">
        <f>IFERROR(VLOOKUP($AM22,装备!$B:$Q,5,0),0)</f>
        <v>0</v>
      </c>
      <c r="CF22" s="324">
        <f>IFERROR(VLOOKUP($AM22,装备!$B:$Q,6,0),0)</f>
        <v>0</v>
      </c>
      <c r="CG22" s="324">
        <f>IFERROR(VLOOKUP($AM22,装备!$B:$Q,7,0),0)</f>
        <v>0</v>
      </c>
      <c r="CH22" s="324">
        <f>IFERROR(VLOOKUP($AM22,装备!$B:$Q,8,0),0)</f>
        <v>0</v>
      </c>
      <c r="CI22" s="324">
        <f>IFERROR(VLOOKUP($AM22,装备!$B:$Q,9,0),0)</f>
        <v>0</v>
      </c>
      <c r="CJ22" s="324">
        <f>IFERROR(VLOOKUP($AM22,装备!$B:$Q,10,0),0)</f>
        <v>0</v>
      </c>
      <c r="CK22" s="324">
        <f>IFERROR(VLOOKUP($AM22,装备!$B:$Q,11,0),0)</f>
        <v>0</v>
      </c>
      <c r="CL22" s="324" t="str">
        <f>IFERROR(VLOOKUP($AM22,装备!$B:$Q,12,0),0)</f>
        <v>无</v>
      </c>
      <c r="CM22" s="324">
        <f>IFERROR(VLOOKUP($AM22,装备!$B:$Q,13,0),0)</f>
        <v>0</v>
      </c>
      <c r="CN22" s="324">
        <f>IFERROR(VLOOKUP($AM22,装备!$B:$Q,14,0),0)</f>
        <v>0</v>
      </c>
      <c r="CO22" s="324">
        <f>IFERROR(VLOOKUP($AM22,装备!$B:$Q,16,0),0)</f>
        <v>0</v>
      </c>
      <c r="CP22" s="324">
        <f>IFERROR(VLOOKUP($AM22,装备!$B:$Q,5,0),0)</f>
        <v>0</v>
      </c>
      <c r="CQ22" s="324">
        <f>IFERROR(VLOOKUP(AN22,装备!$B:$C,2,0),0)</f>
        <v>5</v>
      </c>
      <c r="CR22" s="324">
        <f>IFERROR(VLOOKUP($AN22,装备!$B:$Q,5,0),0)</f>
        <v>0</v>
      </c>
      <c r="CS22" s="324">
        <f>IFERROR(VLOOKUP($AN22,装备!$B:$Q,6,0),0)</f>
        <v>0</v>
      </c>
      <c r="CT22" s="324">
        <f>IFERROR(VLOOKUP($AN22,装备!$B:$Q,7,0),0)</f>
        <v>0</v>
      </c>
      <c r="CU22" s="324">
        <f>IFERROR(VLOOKUP($AN22,装备!$B:$Q,8,0),0)</f>
        <v>10</v>
      </c>
      <c r="CV22" s="324">
        <f>IFERROR(VLOOKUP($AN22,装备!$B:$Q,9,0),0)</f>
        <v>5</v>
      </c>
      <c r="CW22" s="324">
        <f>IFERROR(VLOOKUP($AN22,装备!$B:$Q,10,0),0)</f>
        <v>0</v>
      </c>
      <c r="CX22" s="324">
        <f>IFERROR(VLOOKUP($AN22,装备!$B:$Q,11,0),0)</f>
        <v>0</v>
      </c>
      <c r="CY22" s="324" t="str">
        <f>IFERROR(VLOOKUP($AN22,装备!$B:$Q,12,0),0)</f>
        <v>无</v>
      </c>
      <c r="CZ22" s="324">
        <f>IFERROR(VLOOKUP($AN22,装备!$B:$Q,13,0),0)</f>
        <v>0</v>
      </c>
      <c r="DA22" s="324">
        <f>IFERROR(VLOOKUP($AN22,装备!$B:$Q,14,0),0)</f>
        <v>0</v>
      </c>
      <c r="DB22" s="324">
        <f>IFERROR(VLOOKUP($AN22,装备!$B:$Q,16,0),0)</f>
        <v>1</v>
      </c>
      <c r="DC22" s="324">
        <f>IFERROR(VLOOKUP($AN22,装备!$B:$Q,5,0),0)</f>
        <v>0</v>
      </c>
      <c r="DD22" s="324">
        <f>IFERROR(VLOOKUP(AO22,装备!$B:$C,2,0),0)</f>
        <v>0</v>
      </c>
      <c r="DE22" s="324">
        <f>IFERROR(VLOOKUP($AO22,装备!$B:$Q,5,0),0)</f>
        <v>0</v>
      </c>
      <c r="DF22" s="324">
        <f>IFERROR(VLOOKUP($AO22,装备!$B:$Q,6,0),0)</f>
        <v>0</v>
      </c>
      <c r="DG22" s="324">
        <f>IFERROR(VLOOKUP($AO22,装备!$B:$Q,7,0),0)</f>
        <v>0</v>
      </c>
      <c r="DH22" s="324">
        <f>IFERROR(VLOOKUP($AO22,装备!$B:$Q,8,0),0)</f>
        <v>0</v>
      </c>
      <c r="DI22" s="324">
        <f>IFERROR(VLOOKUP($AO22,装备!$B:$Q,9,0),0)</f>
        <v>0</v>
      </c>
      <c r="DJ22" s="324">
        <f>IFERROR(VLOOKUP($AO22,装备!$B:$Q,10,0),0)</f>
        <v>0</v>
      </c>
      <c r="DK22" s="324">
        <f>IFERROR(VLOOKUP($AO22,装备!$B:$Q,11,0),0)</f>
        <v>0</v>
      </c>
      <c r="DL22" s="324">
        <f>IFERROR(VLOOKUP($AO22,装备!$B:$Q,12,0),0)</f>
        <v>0</v>
      </c>
      <c r="DM22" s="324">
        <f>IFERROR(VLOOKUP($AO22,装备!$B:$Q,13,0),0)</f>
        <v>0</v>
      </c>
      <c r="DN22" s="324">
        <f>IFERROR(VLOOKUP($AO22,装备!$B:$Q,14,0),0)</f>
        <v>0</v>
      </c>
      <c r="DO22" s="324">
        <f>IFERROR(VLOOKUP($AO22,装备!$B:$Q,16,0),0)</f>
        <v>0</v>
      </c>
      <c r="DP22" s="324">
        <f>IFERROR(VLOOKUP($AO22,装备!$B:$Q,5,0),0)</f>
        <v>0</v>
      </c>
    </row>
    <row r="23" spans="1:120">
      <c r="A23" s="301">
        <f>'特殊、深海'!$A19</f>
        <v>10000919</v>
      </c>
      <c r="B23" s="353" t="s">
        <v>4932</v>
      </c>
      <c r="C23" s="281"/>
      <c r="D23" s="281">
        <f t="shared" si="0"/>
        <v>110</v>
      </c>
      <c r="E23" s="303">
        <f>'特殊、深海'!$C19</f>
        <v>6</v>
      </c>
      <c r="F23" s="304" t="str">
        <f>'特殊、深海'!$D19</f>
        <v>导驱</v>
      </c>
      <c r="G23" s="304" t="str">
        <f>'特殊、深海'!$E19</f>
        <v>小型</v>
      </c>
      <c r="H23" s="304" t="str">
        <f>'特殊、深海'!$F19</f>
        <v>主力舰</v>
      </c>
      <c r="I23" s="346">
        <f>'特殊、深海'!$BT19</f>
        <v>0</v>
      </c>
      <c r="J23" s="304" t="str">
        <f>'特殊、深海'!$G19</f>
        <v>英国</v>
      </c>
      <c r="K23" s="332">
        <f>'特殊、深海'!$H19+(BR23+CE23+CR23+DE23)*$C$2</f>
        <v>87</v>
      </c>
      <c r="L23" s="324">
        <f>'特殊、深海'!$I19</f>
        <v>1</v>
      </c>
      <c r="M23" s="324">
        <f>'特殊、深海'!$J19</f>
        <v>0</v>
      </c>
      <c r="N23" s="521">
        <f>'特殊、深海'!$K19</f>
        <v>2</v>
      </c>
      <c r="O23" s="324">
        <f>'特殊、深海'!$L19+((CA23+CN23+DA23+DN23)*$C$2)</f>
        <v>25</v>
      </c>
      <c r="P23" s="324" t="str">
        <f>IF($C$2=1,(IF(ISERROR(FIND("超长",'特殊、深海'!$M19&amp;BY23&amp;CL23&amp;CY23&amp;DL23,1)),IF(ISERROR(FIND("长",'特殊、深海'!$M19&amp;BY23&amp;CL23&amp;CY23&amp;DL23,1)),IF(ISERROR(FIND("中",'特殊、深海'!$M19&amp;BY23&amp;CL23&amp;CY23&amp;DL23,1)),IF(ISERROR(FIND("短",'特殊、深海'!$M19&amp;BY23&amp;CL23&amp;CY23&amp;DL23,1)),IF(ISERROR(FIND("无",'特殊、深海'!$M19&amp;BY23&amp;CL23&amp;CY23&amp;DL23,1)),0,"无"),"短"),"中"),"长"),"超长")),'特殊、深海'!$M19)</f>
        <v>长</v>
      </c>
      <c r="Q23" s="328">
        <f>'特殊、深海'!$N19</f>
        <v>45</v>
      </c>
      <c r="R23" s="324">
        <f>('特殊、深海'!$P19)+('特殊、深海'!$Q19)*$C$3+((BS23+CF23+CS23+DF23)*$C$2)</f>
        <v>152</v>
      </c>
      <c r="S23" s="324">
        <f>('特殊、深海'!$R19)+('特殊、深海'!$S19)*$C$3+((BU23+CH23+CU23+DH23)*$C$2)</f>
        <v>1</v>
      </c>
      <c r="T23" s="324">
        <f>('特殊、深海'!$T19)+('特殊、深海'!$U19)*$C$3+((BT23+CG23+CT23+DG23)*$C$2)</f>
        <v>85</v>
      </c>
      <c r="U23" s="324">
        <f>('特殊、深海'!$V19)+('特殊、深海'!$W19)*$C$3+((CC23+CP23+DC23+DP23)*$C$2)</f>
        <v>70</v>
      </c>
      <c r="V23" s="305">
        <f>INT(((('特殊、深海'!$Y19)-('特殊、深海'!$X19))*(((IF(D23=0,C23,D23))-1)/99))+'特殊、深海'!$X19)+((BX23+CK23+CX23+DK23)*$C$2)</f>
        <v>94</v>
      </c>
      <c r="W23" s="324">
        <f>INT(((('特殊、深海'!$AA19)-('特殊、深海'!$Z19))*(((IF(D23=0,C23,D23))-1)/99))+'特殊、深海'!$Z19)+((BZ23+CM23+CZ23+DM23)*$C$2)</f>
        <v>107</v>
      </c>
      <c r="X23" s="324">
        <f>INT(((('特殊、深海'!$AC19)-('特殊、深海'!$AB19))*(((IF(D23=0,C23,D23))-1)/99))+'特殊、深海'!$AB19)+((BW23+CJ23+CW23+DJ23)*$C$2)</f>
        <v>50</v>
      </c>
      <c r="Y23" s="303">
        <f>INT(((('特殊、深海'!$AE19)-('特殊、深海'!$AD19))*(((IF(D23=0,C23,D23))-1)/99))+'特殊、深海'!$AD19)+((BV23+CI23+CV23+DI23)*$C$2)</f>
        <v>0</v>
      </c>
      <c r="Z23" s="324">
        <f>IF('特殊、深海'!$AF19="","",'特殊、深海'!$AF19)</f>
        <v>8</v>
      </c>
      <c r="AA23" s="324">
        <f>IF('特殊、深海'!$AG19="","",'特殊、深海'!$AG19)</f>
        <v>8</v>
      </c>
      <c r="AB23" s="324">
        <f>IF('特殊、深海'!$AH19="","",'特殊、深海'!$AH19)</f>
        <v>8</v>
      </c>
      <c r="AC23" s="324">
        <f>IF('特殊、深海'!$AI19="","",'特殊、深海'!$AI19)</f>
        <v>8</v>
      </c>
      <c r="AD23" s="324">
        <f>IF('特殊、深海'!$AJ19="","",'特殊、深海'!$AJ19)</f>
        <v>32</v>
      </c>
      <c r="AE23" s="305">
        <f>IF('特殊、深海'!$AK19="","",'特殊、深海'!$AK19)</f>
        <v>0</v>
      </c>
      <c r="AF23" s="324" t="str">
        <f>IF('特殊、深海'!$AL19="","",'特殊、深海'!$AL19)</f>
        <v/>
      </c>
      <c r="AG23" s="324" t="str">
        <f>IF('特殊、深海'!$AM19="","",'特殊、深海'!$AM19)</f>
        <v/>
      </c>
      <c r="AH23" s="324" t="str">
        <f>IF('特殊、深海'!$AN19="","",'特殊、深海'!$AN19)</f>
        <v/>
      </c>
      <c r="AI23" s="324" t="str">
        <f>IF('特殊、深海'!$AO19="","",'特殊、深海'!$AO19)</f>
        <v/>
      </c>
      <c r="AJ23" s="324" t="str">
        <f>IF('特殊、深海'!$AP19="","",'特殊、深海'!$AP19)</f>
        <v/>
      </c>
      <c r="AK23" s="303" t="str">
        <f>IF('特殊、深海'!$AQ19="","",'特殊、深海'!$AQ19)</f>
        <v/>
      </c>
      <c r="AL23" s="329" t="str">
        <f>IF('特殊、深海'!$AS19="","",'特殊、深海'!$AS19)</f>
        <v>上游-1发射器</v>
      </c>
      <c r="AM23" s="329" t="str">
        <f>IF('特殊、深海'!$AT19="","",'特殊、深海'!$AT19)</f>
        <v>上游-1导弹</v>
      </c>
      <c r="AN23" s="329" t="str">
        <f>IF('特殊、深海'!$AU19="","",'特殊、深海'!$AU19)</f>
        <v>上游-1导弹</v>
      </c>
      <c r="AO23" s="329" t="str">
        <f>IF('特殊、深海'!$AV19="","",'特殊、深海'!$AV19)</f>
        <v>上游-1导弹</v>
      </c>
      <c r="AP23" s="307" t="str">
        <f>IF('特殊、深海'!$AW19="","",'特殊、深海'!$AW19)</f>
        <v/>
      </c>
      <c r="AQ23" s="308" t="str">
        <f>IF('特殊、深海'!$AX19="","",'特殊、深海'!$AX19)</f>
        <v/>
      </c>
      <c r="AR23" s="324">
        <f>IF('特殊、深海'!$AY19="","",'特殊、深海'!$AY19)</f>
        <v>25</v>
      </c>
      <c r="AS23" s="324">
        <f>IF('特殊、深海'!$AZ19="","",'特殊、深海'!$AZ19)</f>
        <v>65</v>
      </c>
      <c r="AT23" s="324">
        <f>IF('特殊、深海'!$BA19="","",'特殊、深海'!$BA19)</f>
        <v>0.48</v>
      </c>
      <c r="AU23" s="324">
        <f>IF('特殊、深海'!$BB19="","",'特殊、深海'!$BB19)</f>
        <v>1.5</v>
      </c>
      <c r="AV23" s="305">
        <f>IF(('特殊、深海'!$BG19+'特殊、深海'!$BK19*$C$4)=0,"",('特殊、深海'!$BG19+'特殊、深海'!$BK19*$C$4))</f>
        <v>38</v>
      </c>
      <c r="AW23" s="324">
        <f>IF(('特殊、深海'!$BH19+'特殊、深海'!$BL19*$C$4)=0,"",('特殊、深海'!$BH19+'特殊、深海'!$BL19*$C$4))</f>
        <v>36</v>
      </c>
      <c r="AX23" s="324">
        <f>IF(('特殊、深海'!$BI19+'特殊、深海'!$BM19*$C$4)=0,"",('特殊、深海'!$BI19+'特殊、深海'!$BM19*$C$4))</f>
        <v>10</v>
      </c>
      <c r="AY23" s="303">
        <f>IF(('特殊、深海'!$BJ19+'特殊、深海'!$BN19*$C$4)=0,"",('特殊、深海'!$BJ19+'特殊、深海'!$BN19*$C$4))</f>
        <v>86</v>
      </c>
      <c r="AZ23" s="329" t="str">
        <f>'特殊、深海'!$BO19</f>
        <v>TODO: 万国语</v>
      </c>
      <c r="BA23" s="301" t="b">
        <f>IF('特殊、深海'!$BP19="","")</f>
        <v>0</v>
      </c>
      <c r="BB23" s="329" t="b">
        <f>IF('特殊、深海'!$BQ19="","")</f>
        <v>0</v>
      </c>
      <c r="BC23" s="309" t="str">
        <f>IF('特殊、深海'!$BR19="","")</f>
        <v/>
      </c>
      <c r="BQ23" s="324">
        <f>IFERROR(VLOOKUP(AL23,装备!$B:$C,2,0),0)</f>
        <v>5</v>
      </c>
      <c r="BR23" s="324">
        <f>IFERROR(VLOOKUP($AL23,装备!$B:$Q,5,0),0)</f>
        <v>0</v>
      </c>
      <c r="BS23" s="324">
        <f>IFERROR(VLOOKUP($AL23,装备!$B:$Q,6,0),0)</f>
        <v>2</v>
      </c>
      <c r="BT23" s="324">
        <f>IFERROR(VLOOKUP($AL23,装备!$B:$Q,7,0),0)</f>
        <v>0</v>
      </c>
      <c r="BU23" s="324">
        <f>IFERROR(VLOOKUP($AL23,装备!$B:$Q,8,0),0)</f>
        <v>0</v>
      </c>
      <c r="BV23" s="324">
        <f>IFERROR(VLOOKUP($AL23,装备!$B:$Q,9,0),0)</f>
        <v>0</v>
      </c>
      <c r="BW23" s="324">
        <f>IFERROR(VLOOKUP($AL23,装备!$B:$Q,10,0),0)</f>
        <v>0</v>
      </c>
      <c r="BX23" s="324">
        <f>IFERROR(VLOOKUP($AL23,装备!$B:$Q,11,0),0)</f>
        <v>2</v>
      </c>
      <c r="BY23" s="324" t="str">
        <f>IFERROR(VLOOKUP($AL23,装备!$B:$Q,12,0),0)</f>
        <v>无</v>
      </c>
      <c r="BZ23" s="324">
        <f>IFERROR(VLOOKUP($AL23,装备!$B:$Q,13,0),0)</f>
        <v>0</v>
      </c>
      <c r="CA23" s="324">
        <f>IFERROR(VLOOKUP($AL23,装备!$B:$Q,14,0),0)</f>
        <v>0</v>
      </c>
      <c r="CB23" s="324">
        <f>IFERROR(VLOOKUP($AL23,装备!$B:$Q,16,0),0)</f>
        <v>0</v>
      </c>
      <c r="CC23" s="324">
        <f>IFERROR(VLOOKUP($AL23,装备!$B:$Q,5,0),0)</f>
        <v>0</v>
      </c>
      <c r="CD23" s="324">
        <f>IFERROR(VLOOKUP(AM23,装备!$B:$C,2,0),0)</f>
        <v>5</v>
      </c>
      <c r="CE23" s="324">
        <f>IFERROR(VLOOKUP($AM23,装备!$B:$Q,5,0),0)</f>
        <v>0</v>
      </c>
      <c r="CF23" s="324">
        <f>IFERROR(VLOOKUP($AM23,装备!$B:$Q,6,0),0)</f>
        <v>20</v>
      </c>
      <c r="CG23" s="324">
        <f>IFERROR(VLOOKUP($AM23,装备!$B:$Q,7,0),0)</f>
        <v>0</v>
      </c>
      <c r="CH23" s="324">
        <f>IFERROR(VLOOKUP($AM23,装备!$B:$Q,8,0),0)</f>
        <v>0</v>
      </c>
      <c r="CI23" s="324">
        <f>IFERROR(VLOOKUP($AM23,装备!$B:$Q,9,0),0)</f>
        <v>0</v>
      </c>
      <c r="CJ23" s="324">
        <f>IFERROR(VLOOKUP($AM23,装备!$B:$Q,10,0),0)</f>
        <v>0</v>
      </c>
      <c r="CK23" s="324">
        <f>IFERROR(VLOOKUP($AM23,装备!$B:$Q,11,0),0)</f>
        <v>0</v>
      </c>
      <c r="CL23" s="324" t="str">
        <f>IFERROR(VLOOKUP($AM23,装备!$B:$Q,12,0),0)</f>
        <v>无</v>
      </c>
      <c r="CM23" s="324">
        <f>IFERROR(VLOOKUP($AM23,装备!$B:$Q,13,0),0)</f>
        <v>0</v>
      </c>
      <c r="CN23" s="324">
        <f>IFERROR(VLOOKUP($AM23,装备!$B:$Q,14,0),0)</f>
        <v>0</v>
      </c>
      <c r="CO23" s="324">
        <f>IFERROR(VLOOKUP($AM23,装备!$B:$Q,16,0),0)</f>
        <v>0</v>
      </c>
      <c r="CP23" s="324">
        <f>IFERROR(VLOOKUP($AM23,装备!$B:$Q,5,0),0)</f>
        <v>0</v>
      </c>
      <c r="CQ23" s="324">
        <f>IFERROR(VLOOKUP(AN23,装备!$B:$C,2,0),0)</f>
        <v>5</v>
      </c>
      <c r="CR23" s="324">
        <f>IFERROR(VLOOKUP($AN23,装备!$B:$Q,5,0),0)</f>
        <v>0</v>
      </c>
      <c r="CS23" s="324">
        <f>IFERROR(VLOOKUP($AN23,装备!$B:$Q,6,0),0)</f>
        <v>20</v>
      </c>
      <c r="CT23" s="324">
        <f>IFERROR(VLOOKUP($AN23,装备!$B:$Q,7,0),0)</f>
        <v>0</v>
      </c>
      <c r="CU23" s="324">
        <f>IFERROR(VLOOKUP($AN23,装备!$B:$Q,8,0),0)</f>
        <v>0</v>
      </c>
      <c r="CV23" s="324">
        <f>IFERROR(VLOOKUP($AN23,装备!$B:$Q,9,0),0)</f>
        <v>0</v>
      </c>
      <c r="CW23" s="324">
        <f>IFERROR(VLOOKUP($AN23,装备!$B:$Q,10,0),0)</f>
        <v>0</v>
      </c>
      <c r="CX23" s="324">
        <f>IFERROR(VLOOKUP($AN23,装备!$B:$Q,11,0),0)</f>
        <v>0</v>
      </c>
      <c r="CY23" s="324" t="str">
        <f>IFERROR(VLOOKUP($AN23,装备!$B:$Q,12,0),0)</f>
        <v>无</v>
      </c>
      <c r="CZ23" s="324">
        <f>IFERROR(VLOOKUP($AN23,装备!$B:$Q,13,0),0)</f>
        <v>0</v>
      </c>
      <c r="DA23" s="324">
        <f>IFERROR(VLOOKUP($AN23,装备!$B:$Q,14,0),0)</f>
        <v>0</v>
      </c>
      <c r="DB23" s="324">
        <f>IFERROR(VLOOKUP($AN23,装备!$B:$Q,16,0),0)</f>
        <v>0</v>
      </c>
      <c r="DC23" s="324">
        <f>IFERROR(VLOOKUP($AN23,装备!$B:$Q,5,0),0)</f>
        <v>0</v>
      </c>
      <c r="DD23" s="324">
        <f>IFERROR(VLOOKUP(AO23,装备!$B:$C,2,0),0)</f>
        <v>5</v>
      </c>
      <c r="DE23" s="324">
        <f>IFERROR(VLOOKUP($AO23,装备!$B:$Q,5,0),0)</f>
        <v>0</v>
      </c>
      <c r="DF23" s="324">
        <f>IFERROR(VLOOKUP($AO23,装备!$B:$Q,6,0),0)</f>
        <v>20</v>
      </c>
      <c r="DG23" s="324">
        <f>IFERROR(VLOOKUP($AO23,装备!$B:$Q,7,0),0)</f>
        <v>0</v>
      </c>
      <c r="DH23" s="324">
        <f>IFERROR(VLOOKUP($AO23,装备!$B:$Q,8,0),0)</f>
        <v>0</v>
      </c>
      <c r="DI23" s="324">
        <f>IFERROR(VLOOKUP($AO23,装备!$B:$Q,9,0),0)</f>
        <v>0</v>
      </c>
      <c r="DJ23" s="324">
        <f>IFERROR(VLOOKUP($AO23,装备!$B:$Q,10,0),0)</f>
        <v>0</v>
      </c>
      <c r="DK23" s="324">
        <f>IFERROR(VLOOKUP($AO23,装备!$B:$Q,11,0),0)</f>
        <v>0</v>
      </c>
      <c r="DL23" s="324" t="str">
        <f>IFERROR(VLOOKUP($AO23,装备!$B:$Q,12,0),0)</f>
        <v>无</v>
      </c>
      <c r="DM23" s="324">
        <f>IFERROR(VLOOKUP($AO23,装备!$B:$Q,13,0),0)</f>
        <v>0</v>
      </c>
      <c r="DN23" s="324">
        <f>IFERROR(VLOOKUP($AO23,装备!$B:$Q,14,0),0)</f>
        <v>0</v>
      </c>
      <c r="DO23" s="324">
        <f>IFERROR(VLOOKUP($AO23,装备!$B:$Q,16,0),0)</f>
        <v>0</v>
      </c>
      <c r="DP23" s="324">
        <f>IFERROR(VLOOKUP($AO23,装备!$B:$Q,5,0),0)</f>
        <v>0</v>
      </c>
    </row>
    <row r="24" spans="1:120">
      <c r="A24" s="301">
        <f>'特殊、深海'!$A20</f>
        <v>10001018</v>
      </c>
      <c r="B24" s="353" t="s">
        <v>5909</v>
      </c>
      <c r="C24" s="281"/>
      <c r="D24" s="281">
        <f t="shared" si="0"/>
        <v>110</v>
      </c>
      <c r="E24" s="303">
        <f>'特殊、深海'!$C20</f>
        <v>4</v>
      </c>
      <c r="F24" s="304" t="str">
        <f>'特殊、深海'!$D20</f>
        <v>轻母</v>
      </c>
      <c r="G24" s="304" t="str">
        <f>'特殊、深海'!$E20</f>
        <v>中型</v>
      </c>
      <c r="H24" s="304" t="str">
        <f>'特殊、深海'!$F20</f>
        <v>护卫舰（特殊）</v>
      </c>
      <c r="I24" s="346">
        <f>'特殊、深海'!$BT20</f>
        <v>0</v>
      </c>
      <c r="J24" s="304" t="str">
        <f>'特殊、深海'!$G20</f>
        <v>深海</v>
      </c>
      <c r="K24" s="332">
        <f>'特殊、深海'!$H20+(BR24+CE24+CR24+DE24)*$C$2</f>
        <v>48</v>
      </c>
      <c r="L24" s="324">
        <f>'特殊、深海'!$I20</f>
        <v>0</v>
      </c>
      <c r="M24" s="324">
        <f>'特殊、深海'!$J20</f>
        <v>0</v>
      </c>
      <c r="N24" s="521">
        <f>'特殊、深海'!$K20</f>
        <v>2</v>
      </c>
      <c r="O24" s="324">
        <f>'特殊、深海'!$L20+((CA24+CN24+DA24+DN24)*$C$2)</f>
        <v>25</v>
      </c>
      <c r="P24" s="324" t="str">
        <f>IF($C$2=1,(IF(ISERROR(FIND("超长",'特殊、深海'!$M20&amp;BY24&amp;CL24&amp;CY24&amp;DL24,1)),IF(ISERROR(FIND("长",'特殊、深海'!$M20&amp;BY24&amp;CL24&amp;CY24&amp;DL24,1)),IF(ISERROR(FIND("中",'特殊、深海'!$M20&amp;BY24&amp;CL24&amp;CY24&amp;DL24,1)),IF(ISERROR(FIND("短",'特殊、深海'!$M20&amp;BY24&amp;CL24&amp;CY24&amp;DL24,1)),IF(ISERROR(FIND("无",'特殊、深海'!$M20&amp;BY24&amp;CL24&amp;CY24&amp;DL24,1)),0,"无"),"短"),"中"),"长"),"超长")),'特殊、深海'!$M20)</f>
        <v>短</v>
      </c>
      <c r="Q24" s="328">
        <f>'特殊、深海'!$N20</f>
        <v>31</v>
      </c>
      <c r="R24" s="324">
        <f>('特殊、深海'!$P20)+('特殊、深海'!$Q20)*$C$3+((BS24+CF24+CS24+DF24)*$C$2)</f>
        <v>45</v>
      </c>
      <c r="S24" s="324">
        <f>('特殊、深海'!$R20)+('特殊、深海'!$S20)*$C$3+((BU24+CH24+CU24+DH24)*$C$2)</f>
        <v>11</v>
      </c>
      <c r="T24" s="324">
        <f>('特殊、深海'!$T20)+('特殊、深海'!$U20)*$C$3+((BT24+CG24+CT24+DG24)*$C$2)</f>
        <v>55</v>
      </c>
      <c r="U24" s="324">
        <f>('特殊、深海'!$V20)+('特殊、深海'!$W20)*$C$3+((CC24+CP24+DC24+DP24)*$C$2)</f>
        <v>75</v>
      </c>
      <c r="V24" s="305">
        <f>INT(((('特殊、深海'!$Y20)-('特殊、深海'!$X20))*(((IF(D24=0,C24,D24))-1)/99))+'特殊、深海'!$X20)+((BX24+CK24+CX24+DK24)*$C$2)</f>
        <v>102</v>
      </c>
      <c r="W24" s="324">
        <f>INT(((('特殊、深海'!$AA20)-('特殊、深海'!$Z20))*(((IF(D24=0,C24,D24))-1)/99))+'特殊、深海'!$Z20)+((BZ24+CM24+CZ24+DM24)*$C$2)</f>
        <v>58</v>
      </c>
      <c r="X24" s="324">
        <f>INT(((('特殊、深海'!$AC20)-('特殊、深海'!$AB20))*(((IF(D24=0,C24,D24))-1)/99))+'特殊、深海'!$AB20)+((BW24+CJ24+CW24+DJ24)*$C$2)</f>
        <v>65</v>
      </c>
      <c r="Y24" s="303">
        <f>INT(((('特殊、深海'!$AE20)-('特殊、深海'!$AD20))*(((IF(D24=0,C24,D24))-1)/99))+'特殊、深海'!$AD20)+((BV24+CI24+CV24+DI24)*$C$2)</f>
        <v>63</v>
      </c>
      <c r="Z24" s="324">
        <f>IF('特殊、深海'!$AF20="","",'特殊、深海'!$AF20)</f>
        <v>10</v>
      </c>
      <c r="AA24" s="324">
        <f>IF('特殊、深海'!$AG20="","",'特殊、深海'!$AG20)</f>
        <v>20</v>
      </c>
      <c r="AB24" s="324">
        <f>IF('特殊、深海'!$AH20="","",'特殊、深海'!$AH20)</f>
        <v>15</v>
      </c>
      <c r="AC24" s="324" t="str">
        <f>IF('特殊、深海'!$AI20="","",'特殊、深海'!$AI20)</f>
        <v/>
      </c>
      <c r="AD24" s="324">
        <f>IF('特殊、深海'!$AJ20="","",'特殊、深海'!$AJ20)</f>
        <v>45</v>
      </c>
      <c r="AE24" s="305">
        <f>IF('特殊、深海'!$AK20="","",'特殊、深海'!$AK20)</f>
        <v>77</v>
      </c>
      <c r="AF24" s="324" t="str">
        <f>IF('特殊、深海'!$AL20="","",'特殊、深海'!$AL20)</f>
        <v/>
      </c>
      <c r="AG24" s="324" t="str">
        <f>IF('特殊、深海'!$AM20="","",'特殊、深海'!$AM20)</f>
        <v/>
      </c>
      <c r="AH24" s="324" t="str">
        <f>IF('特殊、深海'!$AN20="","",'特殊、深海'!$AN20)</f>
        <v/>
      </c>
      <c r="AI24" s="324" t="str">
        <f>IF('特殊、深海'!$AO20="","",'特殊、深海'!$AO20)</f>
        <v/>
      </c>
      <c r="AJ24" s="324" t="str">
        <f>IF('特殊、深海'!$AP20="","",'特殊、深海'!$AP20)</f>
        <v/>
      </c>
      <c r="AK24" s="303" t="str">
        <f>IF('特殊、深海'!$AQ20="","",'特殊、深海'!$AQ20)</f>
        <v/>
      </c>
      <c r="AL24" s="329" t="str">
        <f>IF('特殊、深海'!$AS20="","",'特殊、深海'!$AS20)</f>
        <v>海毒牙</v>
      </c>
      <c r="AM24" s="329" t="str">
        <f>IF('特殊、深海'!$AT20="","",'特殊、深海'!$AT20)</f>
        <v>惑星</v>
      </c>
      <c r="AN24" s="329" t="str">
        <f>IF('特殊、深海'!$AU20="","",'特殊、深海'!$AU20)</f>
        <v>流星</v>
      </c>
      <c r="AO24" s="329" t="str">
        <f>IF('特殊、深海'!$AV20="","",'特殊、深海'!$AV20)</f>
        <v/>
      </c>
      <c r="AP24" s="307" t="str">
        <f>IF('特殊、深海'!$AW20="","",'特殊、深海'!$AW20)</f>
        <v/>
      </c>
      <c r="AQ24" s="308" t="str">
        <f>IF('特殊、深海'!$AX20="","",'特殊、深海'!$AX20)</f>
        <v/>
      </c>
      <c r="AR24" s="324">
        <f>IF('特殊、深海'!$AY20="","",'特殊、深海'!$AY20)</f>
        <v>60</v>
      </c>
      <c r="AS24" s="324">
        <f>IF('特殊、深海'!$AZ20="","",'特殊、深海'!$AZ20)</f>
        <v>55</v>
      </c>
      <c r="AT24" s="324">
        <f>IF('特殊、深海'!$BA20="","",'特殊、深海'!$BA20)</f>
        <v>2.4</v>
      </c>
      <c r="AU24" s="324">
        <f>IF('特殊、深海'!$BB20="","",'特殊、深海'!$BB20)</f>
        <v>4.5</v>
      </c>
      <c r="AV24" s="305">
        <f>IF(('特殊、深海'!$BG20+'特殊、深海'!$BK20*$C$4)=0,"",('特殊、深海'!$BG20+'特殊、深海'!$BK20*$C$4))</f>
        <v>27</v>
      </c>
      <c r="AW24" s="324">
        <f>IF(('特殊、深海'!$BH20+'特殊、深海'!$BL20*$C$4)=0,"",('特殊、深海'!$BH20+'特殊、深海'!$BL20*$C$4))</f>
        <v>40</v>
      </c>
      <c r="AX24" s="324">
        <f>IF(('特殊、深海'!$BI20+'特殊、深海'!$BM20*$C$4)=0,"",('特殊、深海'!$BI20+'特殊、深海'!$BM20*$C$4))</f>
        <v>50</v>
      </c>
      <c r="AY24" s="303">
        <f>IF(('特殊、深海'!$BJ20+'特殊、深海'!$BN20*$C$4)=0,"",('特殊、深海'!$BJ20+'特殊、深海'!$BN20*$C$4))</f>
        <v>48</v>
      </c>
      <c r="AZ24" s="329" t="str">
        <f>'特殊、深海'!$BO20</f>
        <v>TODO: 万国语</v>
      </c>
      <c r="BA24" s="301" t="b">
        <f>IF('特殊、深海'!$BP20="","")</f>
        <v>0</v>
      </c>
      <c r="BB24" s="329" t="b">
        <f>IF('特殊、深海'!$BQ20="","")</f>
        <v>0</v>
      </c>
      <c r="BC24" s="309" t="str">
        <f>IF('特殊、深海'!$BR20="","")</f>
        <v/>
      </c>
      <c r="BQ24" s="324">
        <f>IFERROR(VLOOKUP(AL24,装备!$B:$C,2,0),0)</f>
        <v>5</v>
      </c>
      <c r="BR24" s="324">
        <f>IFERROR(VLOOKUP($AL24,装备!$B:$Q,5,0),0)</f>
        <v>0</v>
      </c>
      <c r="BS24" s="324">
        <f>IFERROR(VLOOKUP($AL24,装备!$B:$Q,6,0),0)</f>
        <v>0</v>
      </c>
      <c r="BT24" s="324">
        <f>IFERROR(VLOOKUP($AL24,装备!$B:$Q,7,0),0)</f>
        <v>0</v>
      </c>
      <c r="BU24" s="324">
        <f>IFERROR(VLOOKUP($AL24,装备!$B:$Q,8,0),0)</f>
        <v>0</v>
      </c>
      <c r="BV24" s="324">
        <f>IFERROR(VLOOKUP($AL24,装备!$B:$Q,9,0),0)</f>
        <v>0</v>
      </c>
      <c r="BW24" s="324">
        <f>IFERROR(VLOOKUP($AL24,装备!$B:$Q,10,0),0)</f>
        <v>0</v>
      </c>
      <c r="BX24" s="324">
        <f>IFERROR(VLOOKUP($AL24,装备!$B:$Q,11,0),0)</f>
        <v>0</v>
      </c>
      <c r="BY24" s="324" t="str">
        <f>IFERROR(VLOOKUP($AL24,装备!$B:$Q,12,0),0)</f>
        <v>无</v>
      </c>
      <c r="BZ24" s="324">
        <f>IFERROR(VLOOKUP($AL24,装备!$B:$Q,13,0),0)</f>
        <v>2</v>
      </c>
      <c r="CA24" s="324">
        <f>IFERROR(VLOOKUP($AL24,装备!$B:$Q,14,0),0)</f>
        <v>0</v>
      </c>
      <c r="CB24" s="324">
        <f>IFERROR(VLOOKUP($AL24,装备!$B:$Q,16,0),0)</f>
        <v>10</v>
      </c>
      <c r="CC24" s="324">
        <f>IFERROR(VLOOKUP($AL24,装备!$B:$Q,5,0),0)</f>
        <v>0</v>
      </c>
      <c r="CD24" s="324">
        <f>IFERROR(VLOOKUP(AM24,装备!$B:$C,2,0),0)</f>
        <v>6</v>
      </c>
      <c r="CE24" s="324">
        <f>IFERROR(VLOOKUP($AM24,装备!$B:$Q,5,0),0)</f>
        <v>0</v>
      </c>
      <c r="CF24" s="324">
        <f>IFERROR(VLOOKUP($AM24,装备!$B:$Q,6,0),0)</f>
        <v>0</v>
      </c>
      <c r="CG24" s="324">
        <f>IFERROR(VLOOKUP($AM24,装备!$B:$Q,7,0),0)</f>
        <v>0</v>
      </c>
      <c r="CH24" s="324">
        <f>IFERROR(VLOOKUP($AM24,装备!$B:$Q,8,0),0)</f>
        <v>0</v>
      </c>
      <c r="CI24" s="324">
        <f>IFERROR(VLOOKUP($AM24,装备!$B:$Q,9,0),0)</f>
        <v>2</v>
      </c>
      <c r="CJ24" s="324">
        <f>IFERROR(VLOOKUP($AM24,装备!$B:$Q,10,0),0)</f>
        <v>0</v>
      </c>
      <c r="CK24" s="324">
        <f>IFERROR(VLOOKUP($AM24,装备!$B:$Q,11,0),0)</f>
        <v>0</v>
      </c>
      <c r="CL24" s="324" t="str">
        <f>IFERROR(VLOOKUP($AM24,装备!$B:$Q,12,0),0)</f>
        <v>无</v>
      </c>
      <c r="CM24" s="324">
        <f>IFERROR(VLOOKUP($AM24,装备!$B:$Q,13,0),0)</f>
        <v>0</v>
      </c>
      <c r="CN24" s="324">
        <f>IFERROR(VLOOKUP($AM24,装备!$B:$Q,14,0),0)</f>
        <v>0</v>
      </c>
      <c r="CO24" s="324">
        <f>IFERROR(VLOOKUP($AM24,装备!$B:$Q,16,0),0)</f>
        <v>0</v>
      </c>
      <c r="CP24" s="324">
        <f>IFERROR(VLOOKUP($AM24,装备!$B:$Q,5,0),0)</f>
        <v>0</v>
      </c>
      <c r="CQ24" s="324">
        <f>IFERROR(VLOOKUP(AN24,装备!$B:$C,2,0),0)</f>
        <v>5</v>
      </c>
      <c r="CR24" s="324">
        <f>IFERROR(VLOOKUP($AN24,装备!$B:$Q,5,0),0)</f>
        <v>0</v>
      </c>
      <c r="CS24" s="324">
        <f>IFERROR(VLOOKUP($AN24,装备!$B:$Q,6,0),0)</f>
        <v>0</v>
      </c>
      <c r="CT24" s="324">
        <f>IFERROR(VLOOKUP($AN24,装备!$B:$Q,7,0),0)</f>
        <v>0</v>
      </c>
      <c r="CU24" s="324">
        <f>IFERROR(VLOOKUP($AN24,装备!$B:$Q,8,0),0)</f>
        <v>11</v>
      </c>
      <c r="CV24" s="324">
        <f>IFERROR(VLOOKUP($AN24,装备!$B:$Q,9,0),0)</f>
        <v>1</v>
      </c>
      <c r="CW24" s="324">
        <f>IFERROR(VLOOKUP($AN24,装备!$B:$Q,10,0),0)</f>
        <v>0</v>
      </c>
      <c r="CX24" s="324">
        <f>IFERROR(VLOOKUP($AN24,装备!$B:$Q,11,0),0)</f>
        <v>0</v>
      </c>
      <c r="CY24" s="324" t="str">
        <f>IFERROR(VLOOKUP($AN24,装备!$B:$Q,12,0),0)</f>
        <v>无</v>
      </c>
      <c r="CZ24" s="324">
        <f>IFERROR(VLOOKUP($AN24,装备!$B:$Q,13,0),0)</f>
        <v>0</v>
      </c>
      <c r="DA24" s="324">
        <f>IFERROR(VLOOKUP($AN24,装备!$B:$Q,14,0),0)</f>
        <v>0</v>
      </c>
      <c r="DB24" s="324">
        <f>IFERROR(VLOOKUP($AN24,装备!$B:$Q,16,0),0)</f>
        <v>2</v>
      </c>
      <c r="DC24" s="324">
        <f>IFERROR(VLOOKUP($AN24,装备!$B:$Q,5,0),0)</f>
        <v>0</v>
      </c>
      <c r="DD24" s="324">
        <f>IFERROR(VLOOKUP(AO24,装备!$B:$C,2,0),0)</f>
        <v>0</v>
      </c>
      <c r="DE24" s="324">
        <f>IFERROR(VLOOKUP($AO24,装备!$B:$Q,5,0),0)</f>
        <v>0</v>
      </c>
      <c r="DF24" s="324">
        <f>IFERROR(VLOOKUP($AO24,装备!$B:$Q,6,0),0)</f>
        <v>0</v>
      </c>
      <c r="DG24" s="324">
        <f>IFERROR(VLOOKUP($AO24,装备!$B:$Q,7,0),0)</f>
        <v>0</v>
      </c>
      <c r="DH24" s="324">
        <f>IFERROR(VLOOKUP($AO24,装备!$B:$Q,8,0),0)</f>
        <v>0</v>
      </c>
      <c r="DI24" s="324">
        <f>IFERROR(VLOOKUP($AO24,装备!$B:$Q,9,0),0)</f>
        <v>0</v>
      </c>
      <c r="DJ24" s="324">
        <f>IFERROR(VLOOKUP($AO24,装备!$B:$Q,10,0),0)</f>
        <v>0</v>
      </c>
      <c r="DK24" s="324">
        <f>IFERROR(VLOOKUP($AO24,装备!$B:$Q,11,0),0)</f>
        <v>0</v>
      </c>
      <c r="DL24" s="324">
        <f>IFERROR(VLOOKUP($AO24,装备!$B:$Q,12,0),0)</f>
        <v>0</v>
      </c>
      <c r="DM24" s="324">
        <f>IFERROR(VLOOKUP($AO24,装备!$B:$Q,13,0),0)</f>
        <v>0</v>
      </c>
      <c r="DN24" s="324">
        <f>IFERROR(VLOOKUP($AO24,装备!$B:$Q,14,0),0)</f>
        <v>0</v>
      </c>
      <c r="DO24" s="324">
        <f>IFERROR(VLOOKUP($AO24,装备!$B:$Q,16,0),0)</f>
        <v>0</v>
      </c>
      <c r="DP24" s="324">
        <f>IFERROR(VLOOKUP($AO24,装备!$B:$Q,5,0),0)</f>
        <v>0</v>
      </c>
    </row>
    <row r="25" spans="1:120">
      <c r="A25" s="301">
        <f>'特殊、深海'!$A21</f>
        <v>10001019</v>
      </c>
      <c r="B25" s="353" t="s">
        <v>4931</v>
      </c>
      <c r="C25" s="281"/>
      <c r="D25" s="281">
        <f t="shared" si="0"/>
        <v>110</v>
      </c>
      <c r="E25" s="303">
        <f>'特殊、深海'!$C21</f>
        <v>6</v>
      </c>
      <c r="F25" s="304" t="str">
        <f>'特殊、深海'!$D21</f>
        <v>战列</v>
      </c>
      <c r="G25" s="304" t="str">
        <f>'特殊、深海'!$E21</f>
        <v>大型</v>
      </c>
      <c r="H25" s="304" t="str">
        <f>'特殊、深海'!$F21</f>
        <v>主力舰</v>
      </c>
      <c r="I25" s="346">
        <f>'特殊、深海'!$BT21</f>
        <v>0</v>
      </c>
      <c r="J25" s="304" t="str">
        <f>'特殊、深海'!$G21</f>
        <v>英国</v>
      </c>
      <c r="K25" s="332">
        <f>'特殊、深海'!$H21+(BR25+CE25+CR25+DE25)*$C$2</f>
        <v>188</v>
      </c>
      <c r="L25" s="324">
        <f>'特殊、深海'!$I21</f>
        <v>0</v>
      </c>
      <c r="M25" s="324">
        <f>'特殊、深海'!$J21</f>
        <v>0</v>
      </c>
      <c r="N25" s="521">
        <f>'特殊、深海'!$K21</f>
        <v>2</v>
      </c>
      <c r="O25" s="324">
        <f>'特殊、深海'!$L21+((CA25+CN25+DA25+DN25)*$C$2)</f>
        <v>25</v>
      </c>
      <c r="P25" s="324" t="str">
        <f>IF($C$2=1,(IF(ISERROR(FIND("超长",'特殊、深海'!$M21&amp;BY25&amp;CL25&amp;CY25&amp;DL25,1)),IF(ISERROR(FIND("长",'特殊、深海'!$M21&amp;BY25&amp;CL25&amp;CY25&amp;DL25,1)),IF(ISERROR(FIND("中",'特殊、深海'!$M21&amp;BY25&amp;CL25&amp;CY25&amp;DL25,1)),IF(ISERROR(FIND("短",'特殊、深海'!$M21&amp;BY25&amp;CL25&amp;CY25&amp;DL25,1)),IF(ISERROR(FIND("无",'特殊、深海'!$M21&amp;BY25&amp;CL25&amp;CY25&amp;DL25,1)),0,"无"),"短"),"中"),"长"),"超长")),'特殊、深海'!$M21)</f>
        <v>长</v>
      </c>
      <c r="Q25" s="328">
        <f>'特殊、深海'!$N21</f>
        <v>33</v>
      </c>
      <c r="R25" s="324">
        <f>('特殊、深海'!$P21)+('特殊、深海'!$Q21)*$C$3+((BS25+CF25+CS25+DF25)*$C$2)</f>
        <v>210</v>
      </c>
      <c r="S25" s="324">
        <f>('特殊、深海'!$R21)+('特殊、深海'!$S21)*$C$3+((BU25+CH25+CU25+DH25)*$C$2)</f>
        <v>0</v>
      </c>
      <c r="T25" s="324">
        <f>('特殊、深海'!$T21)+('特殊、深海'!$U21)*$C$3+((BT25+CG25+CT25+DG25)*$C$2)</f>
        <v>120</v>
      </c>
      <c r="U25" s="324">
        <f>('特殊、深海'!$V21)+('特殊、深海'!$W21)*$C$3+((CC25+CP25+DC25+DP25)*$C$2)</f>
        <v>120</v>
      </c>
      <c r="V25" s="305">
        <f>INT(((('特殊、深海'!$Y21)-('特殊、深海'!$X21))*(((IF(D25=0,C25,D25))-1)/99))+'特殊、深海'!$X21)+((BX25+CK25+CX25+DK25)*$C$2)</f>
        <v>92</v>
      </c>
      <c r="W25" s="324">
        <f>INT(((('特殊、深海'!$AA21)-('特殊、深海'!$Z21))*(((IF(D25=0,C25,D25))-1)/99))+'特殊、深海'!$Z21)+((BZ25+CM25+CZ25+DM25)*$C$2)</f>
        <v>82</v>
      </c>
      <c r="X25" s="324">
        <f>INT(((('特殊、深海'!$AC21)-('特殊、深海'!$AB21))*(((IF(D25=0,C25,D25))-1)/99))+'特殊、深海'!$AB21)+((BW25+CJ25+CW25+DJ25)*$C$2)</f>
        <v>70</v>
      </c>
      <c r="Y25" s="303">
        <f>INT(((('特殊、深海'!$AE21)-('特殊、深海'!$AD21))*(((IF(D25=0,C25,D25))-1)/99))+'特殊、深海'!$AD21)+((BV25+CI25+CV25+DI25)*$C$2)</f>
        <v>0</v>
      </c>
      <c r="Z25" s="324">
        <f>IF('特殊、深海'!$AF21="","",'特殊、深海'!$AF21)</f>
        <v>3</v>
      </c>
      <c r="AA25" s="324">
        <f>IF('特殊、深海'!$AG21="","",'特殊、深海'!$AG21)</f>
        <v>3</v>
      </c>
      <c r="AB25" s="324">
        <f>IF('特殊、深海'!$AH21="","",'特殊、深海'!$AH21)</f>
        <v>3</v>
      </c>
      <c r="AC25" s="324">
        <f>IF('特殊、深海'!$AI21="","",'特殊、深海'!$AI21)</f>
        <v>3</v>
      </c>
      <c r="AD25" s="324">
        <f>IF('特殊、深海'!$AJ21="","",'特殊、深海'!$AJ21)</f>
        <v>12</v>
      </c>
      <c r="AE25" s="305">
        <f>IF('特殊、深海'!$AK21="","",'特殊、深海'!$AK21)</f>
        <v>20</v>
      </c>
      <c r="AF25" s="324" t="str">
        <f>IF('特殊、深海'!$AL21="","",'特殊、深海'!$AL21)</f>
        <v/>
      </c>
      <c r="AG25" s="324" t="str">
        <f>IF('特殊、深海'!$AM21="","",'特殊、深海'!$AM21)</f>
        <v/>
      </c>
      <c r="AH25" s="324" t="str">
        <f>IF('特殊、深海'!$AN21="","",'特殊、深海'!$AN21)</f>
        <v/>
      </c>
      <c r="AI25" s="324" t="str">
        <f>IF('特殊、深海'!$AO21="","",'特殊、深海'!$AO21)</f>
        <v/>
      </c>
      <c r="AJ25" s="324" t="str">
        <f>IF('特殊、深海'!$AP21="","",'特殊、深海'!$AP21)</f>
        <v/>
      </c>
      <c r="AK25" s="303" t="str">
        <f>IF('特殊、深海'!$AQ21="","",'特殊、深海'!$AQ21)</f>
        <v/>
      </c>
      <c r="AL25" s="329" t="str">
        <f>IF('特殊、深海'!$AS21="","",'特殊、深海'!$AS21)</f>
        <v>J国35.6厘米连装炮</v>
      </c>
      <c r="AM25" s="329" t="str">
        <f>IF('特殊、深海'!$AT21="","",'特殊、深海'!$AT21)</f>
        <v>J国35.6厘米连装炮</v>
      </c>
      <c r="AN25" s="329" t="str">
        <f>IF('特殊、深海'!$AU21="","",'特殊、深海'!$AU21)</f>
        <v>J国35.6厘米连装炮</v>
      </c>
      <c r="AO25" s="329" t="str">
        <f>IF('特殊、深海'!$AV21="","",'特殊、深海'!$AV21)</f>
        <v>J国35.6厘米连装炮</v>
      </c>
      <c r="AP25" s="307" t="str">
        <f>IF('特殊、深海'!$AW21="","",'特殊、深海'!$AW21)</f>
        <v/>
      </c>
      <c r="AQ25" s="308" t="str">
        <f>IF('特殊、深海'!$AX21="","",'特殊、深海'!$AX21)</f>
        <v/>
      </c>
      <c r="AR25" s="324">
        <f>IF('特殊、深海'!$AY21="","",'特殊、深海'!$AY21)</f>
        <v>85</v>
      </c>
      <c r="AS25" s="324">
        <f>IF('特殊、深海'!$AZ21="","",'特殊、深海'!$AZ21)</f>
        <v>120</v>
      </c>
      <c r="AT25" s="324">
        <f>IF('特殊、深海'!$BA21="","",'特殊、深海'!$BA21)</f>
        <v>2.5</v>
      </c>
      <c r="AU25" s="324">
        <f>IF('特殊、深海'!$BB21="","",'特殊、深海'!$BB21)</f>
        <v>5.0999999999999996</v>
      </c>
      <c r="AV25" s="305">
        <f>IF(('特殊、深海'!$BG21+'特殊、深海'!$BK21*$C$4)=0,"",('特殊、深海'!$BG21+'特殊、深海'!$BK21*$C$4))</f>
        <v>50</v>
      </c>
      <c r="AW25" s="324">
        <f>IF(('特殊、深海'!$BH21+'特殊、深海'!$BL21*$C$4)=0,"",('特殊、深海'!$BH21+'特殊、深海'!$BL21*$C$4))</f>
        <v>100</v>
      </c>
      <c r="AX25" s="324">
        <f>IF(('特殊、深海'!$BI21+'特殊、深海'!$BM21*$C$4)=0,"",('特殊、深海'!$BI21+'特殊、深海'!$BM21*$C$4))</f>
        <v>120</v>
      </c>
      <c r="AY25" s="303" t="str">
        <f>IF(('特殊、深海'!$BJ21+'特殊、深海'!$BN21*$C$4)=0,"",('特殊、深海'!$BJ21+'特殊、深海'!$BN21*$C$4))</f>
        <v/>
      </c>
      <c r="AZ25" s="329" t="str">
        <f>'特殊、深海'!$BO21</f>
        <v>TODO: 万国语</v>
      </c>
      <c r="BA25" s="301" t="b">
        <f>IF('特殊、深海'!$BP21="","")</f>
        <v>0</v>
      </c>
      <c r="BB25" s="329" t="b">
        <f>IF('特殊、深海'!$BQ21="","")</f>
        <v>0</v>
      </c>
      <c r="BC25" s="309" t="str">
        <f>IF('特殊、深海'!$BR21="","")</f>
        <v/>
      </c>
      <c r="BQ25" s="324">
        <f>IFERROR(VLOOKUP(AL25,装备!$B:$C,2,0),0)</f>
        <v>2</v>
      </c>
      <c r="BR25" s="324">
        <f>IFERROR(VLOOKUP($AL25,装备!$B:$Q,5,0),0)</f>
        <v>0</v>
      </c>
      <c r="BS25" s="324">
        <f>IFERROR(VLOOKUP($AL25,装备!$B:$Q,6,0),0)</f>
        <v>15</v>
      </c>
      <c r="BT25" s="324">
        <f>IFERROR(VLOOKUP($AL25,装备!$B:$Q,7,0),0)</f>
        <v>0</v>
      </c>
      <c r="BU25" s="324">
        <f>IFERROR(VLOOKUP($AL25,装备!$B:$Q,8,0),0)</f>
        <v>0</v>
      </c>
      <c r="BV25" s="324">
        <f>IFERROR(VLOOKUP($AL25,装备!$B:$Q,9,0),0)</f>
        <v>0</v>
      </c>
      <c r="BW25" s="324">
        <f>IFERROR(VLOOKUP($AL25,装备!$B:$Q,10,0),0)</f>
        <v>0</v>
      </c>
      <c r="BX25" s="324">
        <f>IFERROR(VLOOKUP($AL25,装备!$B:$Q,11,0),0)</f>
        <v>0</v>
      </c>
      <c r="BY25" s="324" t="str">
        <f>IFERROR(VLOOKUP($AL25,装备!$B:$Q,12,0),0)</f>
        <v>长</v>
      </c>
      <c r="BZ25" s="324">
        <f>IFERROR(VLOOKUP($AL25,装备!$B:$Q,13,0),0)</f>
        <v>0</v>
      </c>
      <c r="CA25" s="324">
        <f>IFERROR(VLOOKUP($AL25,装备!$B:$Q,14,0),0)</f>
        <v>0</v>
      </c>
      <c r="CB25" s="324">
        <f>IFERROR(VLOOKUP($AL25,装备!$B:$Q,16,0),0)</f>
        <v>4</v>
      </c>
      <c r="CC25" s="324">
        <f>IFERROR(VLOOKUP($AL25,装备!$B:$Q,5,0),0)</f>
        <v>0</v>
      </c>
      <c r="CD25" s="324">
        <f>IFERROR(VLOOKUP(AM25,装备!$B:$C,2,0),0)</f>
        <v>2</v>
      </c>
      <c r="CE25" s="324">
        <f>IFERROR(VLOOKUP($AM25,装备!$B:$Q,5,0),0)</f>
        <v>0</v>
      </c>
      <c r="CF25" s="324">
        <f>IFERROR(VLOOKUP($AM25,装备!$B:$Q,6,0),0)</f>
        <v>15</v>
      </c>
      <c r="CG25" s="324">
        <f>IFERROR(VLOOKUP($AM25,装备!$B:$Q,7,0),0)</f>
        <v>0</v>
      </c>
      <c r="CH25" s="324">
        <f>IFERROR(VLOOKUP($AM25,装备!$B:$Q,8,0),0)</f>
        <v>0</v>
      </c>
      <c r="CI25" s="324">
        <f>IFERROR(VLOOKUP($AM25,装备!$B:$Q,9,0),0)</f>
        <v>0</v>
      </c>
      <c r="CJ25" s="324">
        <f>IFERROR(VLOOKUP($AM25,装备!$B:$Q,10,0),0)</f>
        <v>0</v>
      </c>
      <c r="CK25" s="324">
        <f>IFERROR(VLOOKUP($AM25,装备!$B:$Q,11,0),0)</f>
        <v>0</v>
      </c>
      <c r="CL25" s="324" t="str">
        <f>IFERROR(VLOOKUP($AM25,装备!$B:$Q,12,0),0)</f>
        <v>长</v>
      </c>
      <c r="CM25" s="324">
        <f>IFERROR(VLOOKUP($AM25,装备!$B:$Q,13,0),0)</f>
        <v>0</v>
      </c>
      <c r="CN25" s="324">
        <f>IFERROR(VLOOKUP($AM25,装备!$B:$Q,14,0),0)</f>
        <v>0</v>
      </c>
      <c r="CO25" s="324">
        <f>IFERROR(VLOOKUP($AM25,装备!$B:$Q,16,0),0)</f>
        <v>4</v>
      </c>
      <c r="CP25" s="324">
        <f>IFERROR(VLOOKUP($AM25,装备!$B:$Q,5,0),0)</f>
        <v>0</v>
      </c>
      <c r="CQ25" s="324">
        <f>IFERROR(VLOOKUP(AN25,装备!$B:$C,2,0),0)</f>
        <v>2</v>
      </c>
      <c r="CR25" s="324">
        <f>IFERROR(VLOOKUP($AN25,装备!$B:$Q,5,0),0)</f>
        <v>0</v>
      </c>
      <c r="CS25" s="324">
        <f>IFERROR(VLOOKUP($AN25,装备!$B:$Q,6,0),0)</f>
        <v>15</v>
      </c>
      <c r="CT25" s="324">
        <f>IFERROR(VLOOKUP($AN25,装备!$B:$Q,7,0),0)</f>
        <v>0</v>
      </c>
      <c r="CU25" s="324">
        <f>IFERROR(VLOOKUP($AN25,装备!$B:$Q,8,0),0)</f>
        <v>0</v>
      </c>
      <c r="CV25" s="324">
        <f>IFERROR(VLOOKUP($AN25,装备!$B:$Q,9,0),0)</f>
        <v>0</v>
      </c>
      <c r="CW25" s="324">
        <f>IFERROR(VLOOKUP($AN25,装备!$B:$Q,10,0),0)</f>
        <v>0</v>
      </c>
      <c r="CX25" s="324">
        <f>IFERROR(VLOOKUP($AN25,装备!$B:$Q,11,0),0)</f>
        <v>0</v>
      </c>
      <c r="CY25" s="324" t="str">
        <f>IFERROR(VLOOKUP($AN25,装备!$B:$Q,12,0),0)</f>
        <v>长</v>
      </c>
      <c r="CZ25" s="324">
        <f>IFERROR(VLOOKUP($AN25,装备!$B:$Q,13,0),0)</f>
        <v>0</v>
      </c>
      <c r="DA25" s="324">
        <f>IFERROR(VLOOKUP($AN25,装备!$B:$Q,14,0),0)</f>
        <v>0</v>
      </c>
      <c r="DB25" s="324">
        <f>IFERROR(VLOOKUP($AN25,装备!$B:$Q,16,0),0)</f>
        <v>4</v>
      </c>
      <c r="DC25" s="324">
        <f>IFERROR(VLOOKUP($AN25,装备!$B:$Q,5,0),0)</f>
        <v>0</v>
      </c>
      <c r="DD25" s="324">
        <f>IFERROR(VLOOKUP(AO25,装备!$B:$C,2,0),0)</f>
        <v>2</v>
      </c>
      <c r="DE25" s="324">
        <f>IFERROR(VLOOKUP($AO25,装备!$B:$Q,5,0),0)</f>
        <v>0</v>
      </c>
      <c r="DF25" s="324">
        <f>IFERROR(VLOOKUP($AO25,装备!$B:$Q,6,0),0)</f>
        <v>15</v>
      </c>
      <c r="DG25" s="324">
        <f>IFERROR(VLOOKUP($AO25,装备!$B:$Q,7,0),0)</f>
        <v>0</v>
      </c>
      <c r="DH25" s="324">
        <f>IFERROR(VLOOKUP($AO25,装备!$B:$Q,8,0),0)</f>
        <v>0</v>
      </c>
      <c r="DI25" s="324">
        <f>IFERROR(VLOOKUP($AO25,装备!$B:$Q,9,0),0)</f>
        <v>0</v>
      </c>
      <c r="DJ25" s="324">
        <f>IFERROR(VLOOKUP($AO25,装备!$B:$Q,10,0),0)</f>
        <v>0</v>
      </c>
      <c r="DK25" s="324">
        <f>IFERROR(VLOOKUP($AO25,装备!$B:$Q,11,0),0)</f>
        <v>0</v>
      </c>
      <c r="DL25" s="324" t="str">
        <f>IFERROR(VLOOKUP($AO25,装备!$B:$Q,12,0),0)</f>
        <v>长</v>
      </c>
      <c r="DM25" s="324">
        <f>IFERROR(VLOOKUP($AO25,装备!$B:$Q,13,0),0)</f>
        <v>0</v>
      </c>
      <c r="DN25" s="324">
        <f>IFERROR(VLOOKUP($AO25,装备!$B:$Q,14,0),0)</f>
        <v>0</v>
      </c>
      <c r="DO25" s="324">
        <f>IFERROR(VLOOKUP($AO25,装备!$B:$Q,16,0),0)</f>
        <v>4</v>
      </c>
      <c r="DP25" s="324">
        <f>IFERROR(VLOOKUP($AO25,装备!$B:$Q,5,0),0)</f>
        <v>0</v>
      </c>
    </row>
    <row r="26" spans="1:120">
      <c r="A26" s="301">
        <f>'特殊、深海'!$A22</f>
        <v>10001118</v>
      </c>
      <c r="B26" s="353" t="s">
        <v>5910</v>
      </c>
      <c r="C26" s="281"/>
      <c r="D26" s="281">
        <f t="shared" si="0"/>
        <v>110</v>
      </c>
      <c r="E26" s="303">
        <f>'特殊、深海'!$C22</f>
        <v>5</v>
      </c>
      <c r="F26" s="304" t="str">
        <f>'特殊、深海'!$D22</f>
        <v>轻母</v>
      </c>
      <c r="G26" s="304" t="str">
        <f>'特殊、深海'!$E22</f>
        <v>中型</v>
      </c>
      <c r="H26" s="304" t="str">
        <f>'特殊、深海'!$F22</f>
        <v>护卫舰（特殊）</v>
      </c>
      <c r="I26" s="346">
        <f>'特殊、深海'!$BT22</f>
        <v>0</v>
      </c>
      <c r="J26" s="304" t="str">
        <f>'特殊、深海'!$G22</f>
        <v>深海</v>
      </c>
      <c r="K26" s="332">
        <f>'特殊、深海'!$H22+(BR26+CE26+CR26+DE26)*$C$2</f>
        <v>52</v>
      </c>
      <c r="L26" s="324">
        <f>'特殊、深海'!$I22</f>
        <v>0</v>
      </c>
      <c r="M26" s="324">
        <f>'特殊、深海'!$J22</f>
        <v>0</v>
      </c>
      <c r="N26" s="521">
        <f>'特殊、深海'!$K22</f>
        <v>2</v>
      </c>
      <c r="O26" s="324">
        <f>'特殊、深海'!$L22+((CA26+CN26+DA26+DN26)*$C$2)</f>
        <v>30</v>
      </c>
      <c r="P26" s="324" t="str">
        <f>IF($C$2=1,(IF(ISERROR(FIND("超长",'特殊、深海'!$M22&amp;BY26&amp;CL26&amp;CY26&amp;DL26,1)),IF(ISERROR(FIND("长",'特殊、深海'!$M22&amp;BY26&amp;CL26&amp;CY26&amp;DL26,1)),IF(ISERROR(FIND("中",'特殊、深海'!$M22&amp;BY26&amp;CL26&amp;CY26&amp;DL26,1)),IF(ISERROR(FIND("短",'特殊、深海'!$M22&amp;BY26&amp;CL26&amp;CY26&amp;DL26,1)),IF(ISERROR(FIND("无",'特殊、深海'!$M22&amp;BY26&amp;CL26&amp;CY26&amp;DL26,1)),0,"无"),"短"),"中"),"长"),"超长")),'特殊、深海'!$M22)</f>
        <v>短</v>
      </c>
      <c r="Q26" s="328">
        <f>'特殊、深海'!$N22</f>
        <v>33</v>
      </c>
      <c r="R26" s="324">
        <f>('特殊、深海'!$P22)+('特殊、深海'!$Q22)*$C$3+((BS26+CF26+CS26+DF26)*$C$2)</f>
        <v>55</v>
      </c>
      <c r="S26" s="324">
        <f>('特殊、深海'!$R22)+('特殊、深海'!$S22)*$C$3+((BU26+CH26+CU26+DH26)*$C$2)</f>
        <v>45</v>
      </c>
      <c r="T26" s="324">
        <f>('特殊、深海'!$T22)+('特殊、深海'!$U22)*$C$3+((BT26+CG26+CT26+DG26)*$C$2)</f>
        <v>68</v>
      </c>
      <c r="U26" s="324">
        <f>('特殊、深海'!$V22)+('特殊、深海'!$W22)*$C$3+((CC26+CP26+DC26+DP26)*$C$2)</f>
        <v>80</v>
      </c>
      <c r="V26" s="305">
        <f>INT(((('特殊、深海'!$Y22)-('特殊、深海'!$X22))*(((IF(D26=0,C26,D26))-1)/99))+'特殊、深海'!$X22)+((BX26+CK26+CX26+DK26)*$C$2)</f>
        <v>103</v>
      </c>
      <c r="W26" s="324">
        <f>INT(((('特殊、深海'!$AA22)-('特殊、深海'!$Z22))*(((IF(D26=0,C26,D26))-1)/99))+'特殊、深海'!$Z22)+((BZ26+CM26+CZ26+DM26)*$C$2)</f>
        <v>61</v>
      </c>
      <c r="X26" s="324">
        <f>INT(((('特殊、深海'!$AC22)-('特殊、深海'!$AB22))*(((IF(D26=0,C26,D26))-1)/99))+'特殊、深海'!$AB22)+((BW26+CJ26+CW26+DJ26)*$C$2)</f>
        <v>70</v>
      </c>
      <c r="Y26" s="303">
        <f>INT(((('特殊、深海'!$AE22)-('特殊、深海'!$AD22))*(((IF(D26=0,C26,D26))-1)/99))+'特殊、深海'!$AD22)+((BV26+CI26+CV26+DI26)*$C$2)</f>
        <v>100</v>
      </c>
      <c r="Z26" s="324">
        <f>IF('特殊、深海'!$AF22="","",'特殊、深海'!$AF22)</f>
        <v>10</v>
      </c>
      <c r="AA26" s="324">
        <f>IF('特殊、深海'!$AG22="","",'特殊、深海'!$AG22)</f>
        <v>20</v>
      </c>
      <c r="AB26" s="324">
        <f>IF('特殊、深海'!$AH22="","",'特殊、深海'!$AH22)</f>
        <v>15</v>
      </c>
      <c r="AC26" s="324">
        <f>IF('特殊、深海'!$AI22="","",'特殊、深海'!$AI22)</f>
        <v>10</v>
      </c>
      <c r="AD26" s="324">
        <f>IF('特殊、深海'!$AJ22="","",'特殊、深海'!$AJ22)</f>
        <v>55</v>
      </c>
      <c r="AE26" s="305">
        <f>IF('特殊、深海'!$AK22="","",'特殊、深海'!$AK22)</f>
        <v>77</v>
      </c>
      <c r="AF26" s="324" t="str">
        <f>IF('特殊、深海'!$AL22="","",'特殊、深海'!$AL22)</f>
        <v/>
      </c>
      <c r="AG26" s="324" t="str">
        <f>IF('特殊、深海'!$AM22="","",'特殊、深海'!$AM22)</f>
        <v/>
      </c>
      <c r="AH26" s="324" t="str">
        <f>IF('特殊、深海'!$AN22="","",'特殊、深海'!$AN22)</f>
        <v/>
      </c>
      <c r="AI26" s="324" t="str">
        <f>IF('特殊、深海'!$AO22="","",'特殊、深海'!$AO22)</f>
        <v/>
      </c>
      <c r="AJ26" s="324" t="str">
        <f>IF('特殊、深海'!$AP22="","",'特殊、深海'!$AP22)</f>
        <v/>
      </c>
      <c r="AK26" s="303" t="str">
        <f>IF('特殊、深海'!$AQ22="","",'特殊、深海'!$AQ22)</f>
        <v/>
      </c>
      <c r="AL26" s="329" t="str">
        <f>IF('特殊、深海'!$AS22="","",'特殊、深海'!$AS22)</f>
        <v>FR-1火球战斗机</v>
      </c>
      <c r="AM26" s="329" t="str">
        <f>IF('特殊、深海'!$AT22="","",'特殊、深海'!$AT22)</f>
        <v>A2D天鲨</v>
      </c>
      <c r="AN26" s="329" t="str">
        <f>IF('特殊、深海'!$AU22="","",'特殊、深海'!$AU22)</f>
        <v>A2D天鲨</v>
      </c>
      <c r="AO26" s="329" t="str">
        <f>IF('特殊、深海'!$AV22="","",'特殊、深海'!$AV22)</f>
        <v>A2D天鲨</v>
      </c>
      <c r="AP26" s="307" t="str">
        <f>IF('特殊、深海'!$AW22="","",'特殊、深海'!$AW22)</f>
        <v/>
      </c>
      <c r="AQ26" s="308" t="str">
        <f>IF('特殊、深海'!$AX22="","",'特殊、深海'!$AX22)</f>
        <v/>
      </c>
      <c r="AR26" s="324">
        <f>IF('特殊、深海'!$AY22="","",'特殊、深海'!$AY22)</f>
        <v>60</v>
      </c>
      <c r="AS26" s="324">
        <f>IF('特殊、深海'!$AZ22="","",'特殊、深海'!$AZ22)</f>
        <v>55</v>
      </c>
      <c r="AT26" s="324">
        <f>IF('特殊、深海'!$BA22="","",'特殊、深海'!$BA22)</f>
        <v>2.4</v>
      </c>
      <c r="AU26" s="324">
        <f>IF('特殊、深海'!$BB22="","",'特殊、深海'!$BB22)</f>
        <v>4.5</v>
      </c>
      <c r="AV26" s="305">
        <f>IF(('特殊、深海'!$BG22+'特殊、深海'!$BK22*$C$4)=0,"",('特殊、深海'!$BG22+'特殊、深海'!$BK22*$C$4))</f>
        <v>42</v>
      </c>
      <c r="AW26" s="324">
        <f>IF(('特殊、深海'!$BH22+'特殊、深海'!$BL22*$C$4)=0,"",('特殊、深海'!$BH22+'特殊、深海'!$BL22*$C$4))</f>
        <v>62</v>
      </c>
      <c r="AX26" s="324">
        <f>IF(('特殊、深海'!$BI22+'特殊、深海'!$BM22*$C$4)=0,"",('特殊、深海'!$BI22+'特殊、深海'!$BM22*$C$4))</f>
        <v>50</v>
      </c>
      <c r="AY26" s="303">
        <f>IF(('特殊、深海'!$BJ22+'特殊、深海'!$BN22*$C$4)=0,"",('特殊、深海'!$BJ22+'特殊、深海'!$BN22*$C$4))</f>
        <v>40</v>
      </c>
      <c r="AZ26" s="329" t="str">
        <f>'特殊、深海'!$BO22</f>
        <v>TODO: 万国语</v>
      </c>
      <c r="BA26" s="301" t="b">
        <f>IF('特殊、深海'!$BP22="","")</f>
        <v>0</v>
      </c>
      <c r="BB26" s="329" t="b">
        <f>IF('特殊、深海'!$BQ22="","")</f>
        <v>0</v>
      </c>
      <c r="BC26" s="309" t="str">
        <f>IF('特殊、深海'!$BR22="","")</f>
        <v/>
      </c>
      <c r="BQ26" s="324">
        <f>IFERROR(VLOOKUP(AL26,装备!$B:$C,2,0),0)</f>
        <v>5</v>
      </c>
      <c r="BR26" s="324">
        <f>IFERROR(VLOOKUP($AL26,装备!$B:$Q,5,0),0)</f>
        <v>0</v>
      </c>
      <c r="BS26" s="324">
        <f>IFERROR(VLOOKUP($AL26,装备!$B:$Q,6,0),0)</f>
        <v>0</v>
      </c>
      <c r="BT26" s="324">
        <f>IFERROR(VLOOKUP($AL26,装备!$B:$Q,7,0),0)</f>
        <v>0</v>
      </c>
      <c r="BU26" s="324">
        <f>IFERROR(VLOOKUP($AL26,装备!$B:$Q,8,0),0)</f>
        <v>0</v>
      </c>
      <c r="BV26" s="324">
        <f>IFERROR(VLOOKUP($AL26,装备!$B:$Q,9,0),0)</f>
        <v>0</v>
      </c>
      <c r="BW26" s="324">
        <f>IFERROR(VLOOKUP($AL26,装备!$B:$Q,10,0),0)</f>
        <v>0</v>
      </c>
      <c r="BX26" s="324">
        <f>IFERROR(VLOOKUP($AL26,装备!$B:$Q,11,0),0)</f>
        <v>0</v>
      </c>
      <c r="BY26" s="324" t="str">
        <f>IFERROR(VLOOKUP($AL26,装备!$B:$Q,12,0),0)</f>
        <v>无</v>
      </c>
      <c r="BZ26" s="324">
        <f>IFERROR(VLOOKUP($AL26,装备!$B:$Q,13,0),0)</f>
        <v>0</v>
      </c>
      <c r="CA26" s="324">
        <f>IFERROR(VLOOKUP($AL26,装备!$B:$Q,14,0),0)</f>
        <v>0</v>
      </c>
      <c r="CB26" s="324">
        <f>IFERROR(VLOOKUP($AL26,装备!$B:$Q,16,0),0)</f>
        <v>12</v>
      </c>
      <c r="CC26" s="324">
        <f>IFERROR(VLOOKUP($AL26,装备!$B:$Q,5,0),0)</f>
        <v>0</v>
      </c>
      <c r="CD26" s="324">
        <f>IFERROR(VLOOKUP(AM26,装备!$B:$C,2,0),0)</f>
        <v>6</v>
      </c>
      <c r="CE26" s="324">
        <f>IFERROR(VLOOKUP($AM26,装备!$B:$Q,5,0),0)</f>
        <v>0</v>
      </c>
      <c r="CF26" s="324">
        <f>IFERROR(VLOOKUP($AM26,装备!$B:$Q,6,0),0)</f>
        <v>0</v>
      </c>
      <c r="CG26" s="324">
        <f>IFERROR(VLOOKUP($AM26,装备!$B:$Q,7,0),0)</f>
        <v>0</v>
      </c>
      <c r="CH26" s="324">
        <f>IFERROR(VLOOKUP($AM26,装备!$B:$Q,8,0),0)</f>
        <v>15</v>
      </c>
      <c r="CI26" s="324">
        <f>IFERROR(VLOOKUP($AM26,装备!$B:$Q,9,0),0)</f>
        <v>5</v>
      </c>
      <c r="CJ26" s="324">
        <f>IFERROR(VLOOKUP($AM26,装备!$B:$Q,10,0),0)</f>
        <v>0</v>
      </c>
      <c r="CK26" s="324">
        <f>IFERROR(VLOOKUP($AM26,装备!$B:$Q,11,0),0)</f>
        <v>0</v>
      </c>
      <c r="CL26" s="324" t="str">
        <f>IFERROR(VLOOKUP($AM26,装备!$B:$Q,12,0),0)</f>
        <v>无</v>
      </c>
      <c r="CM26" s="324">
        <f>IFERROR(VLOOKUP($AM26,装备!$B:$Q,13,0),0)</f>
        <v>0</v>
      </c>
      <c r="CN26" s="324">
        <f>IFERROR(VLOOKUP($AM26,装备!$B:$Q,14,0),0)</f>
        <v>0</v>
      </c>
      <c r="CO26" s="324">
        <f>IFERROR(VLOOKUP($AM26,装备!$B:$Q,16,0),0)</f>
        <v>0</v>
      </c>
      <c r="CP26" s="324">
        <f>IFERROR(VLOOKUP($AM26,装备!$B:$Q,5,0),0)</f>
        <v>0</v>
      </c>
      <c r="CQ26" s="324">
        <f>IFERROR(VLOOKUP(AN26,装备!$B:$C,2,0),0)</f>
        <v>6</v>
      </c>
      <c r="CR26" s="324">
        <f>IFERROR(VLOOKUP($AN26,装备!$B:$Q,5,0),0)</f>
        <v>0</v>
      </c>
      <c r="CS26" s="324">
        <f>IFERROR(VLOOKUP($AN26,装备!$B:$Q,6,0),0)</f>
        <v>0</v>
      </c>
      <c r="CT26" s="324">
        <f>IFERROR(VLOOKUP($AN26,装备!$B:$Q,7,0),0)</f>
        <v>0</v>
      </c>
      <c r="CU26" s="324">
        <f>IFERROR(VLOOKUP($AN26,装备!$B:$Q,8,0),0)</f>
        <v>15</v>
      </c>
      <c r="CV26" s="324">
        <f>IFERROR(VLOOKUP($AN26,装备!$B:$Q,9,0),0)</f>
        <v>5</v>
      </c>
      <c r="CW26" s="324">
        <f>IFERROR(VLOOKUP($AN26,装备!$B:$Q,10,0),0)</f>
        <v>0</v>
      </c>
      <c r="CX26" s="324">
        <f>IFERROR(VLOOKUP($AN26,装备!$B:$Q,11,0),0)</f>
        <v>0</v>
      </c>
      <c r="CY26" s="324" t="str">
        <f>IFERROR(VLOOKUP($AN26,装备!$B:$Q,12,0),0)</f>
        <v>无</v>
      </c>
      <c r="CZ26" s="324">
        <f>IFERROR(VLOOKUP($AN26,装备!$B:$Q,13,0),0)</f>
        <v>0</v>
      </c>
      <c r="DA26" s="324">
        <f>IFERROR(VLOOKUP($AN26,装备!$B:$Q,14,0),0)</f>
        <v>0</v>
      </c>
      <c r="DB26" s="324">
        <f>IFERROR(VLOOKUP($AN26,装备!$B:$Q,16,0),0)</f>
        <v>0</v>
      </c>
      <c r="DC26" s="324">
        <f>IFERROR(VLOOKUP($AN26,装备!$B:$Q,5,0),0)</f>
        <v>0</v>
      </c>
      <c r="DD26" s="324">
        <f>IFERROR(VLOOKUP(AO26,装备!$B:$C,2,0),0)</f>
        <v>6</v>
      </c>
      <c r="DE26" s="324">
        <f>IFERROR(VLOOKUP($AO26,装备!$B:$Q,5,0),0)</f>
        <v>0</v>
      </c>
      <c r="DF26" s="324">
        <f>IFERROR(VLOOKUP($AO26,装备!$B:$Q,6,0),0)</f>
        <v>0</v>
      </c>
      <c r="DG26" s="324">
        <f>IFERROR(VLOOKUP($AO26,装备!$B:$Q,7,0),0)</f>
        <v>0</v>
      </c>
      <c r="DH26" s="324">
        <f>IFERROR(VLOOKUP($AO26,装备!$B:$Q,8,0),0)</f>
        <v>15</v>
      </c>
      <c r="DI26" s="324">
        <f>IFERROR(VLOOKUP($AO26,装备!$B:$Q,9,0),0)</f>
        <v>5</v>
      </c>
      <c r="DJ26" s="324">
        <f>IFERROR(VLOOKUP($AO26,装备!$B:$Q,10,0),0)</f>
        <v>0</v>
      </c>
      <c r="DK26" s="324">
        <f>IFERROR(VLOOKUP($AO26,装备!$B:$Q,11,0),0)</f>
        <v>0</v>
      </c>
      <c r="DL26" s="324" t="str">
        <f>IFERROR(VLOOKUP($AO26,装备!$B:$Q,12,0),0)</f>
        <v>无</v>
      </c>
      <c r="DM26" s="324">
        <f>IFERROR(VLOOKUP($AO26,装备!$B:$Q,13,0),0)</f>
        <v>0</v>
      </c>
      <c r="DN26" s="324">
        <f>IFERROR(VLOOKUP($AO26,装备!$B:$Q,14,0),0)</f>
        <v>0</v>
      </c>
      <c r="DO26" s="324">
        <f>IFERROR(VLOOKUP($AO26,装备!$B:$Q,16,0),0)</f>
        <v>0</v>
      </c>
      <c r="DP26" s="324">
        <f>IFERROR(VLOOKUP($AO26,装备!$B:$Q,5,0),0)</f>
        <v>0</v>
      </c>
    </row>
    <row r="27" spans="1:120">
      <c r="A27" s="301">
        <f>'特殊、深海'!$A23</f>
        <v>10001119</v>
      </c>
      <c r="B27" s="353" t="s">
        <v>4930</v>
      </c>
      <c r="C27" s="281"/>
      <c r="D27" s="281">
        <f t="shared" si="0"/>
        <v>110</v>
      </c>
      <c r="E27" s="303">
        <f>'特殊、深海'!$C23</f>
        <v>6</v>
      </c>
      <c r="F27" s="304" t="str">
        <f>'特殊、深海'!$D23</f>
        <v>旗舰</v>
      </c>
      <c r="G27" s="304" t="str">
        <f>'特殊、深海'!$E23</f>
        <v>大型</v>
      </c>
      <c r="H27" s="304" t="str">
        <f>'特殊、深海'!$F23</f>
        <v>未知</v>
      </c>
      <c r="I27" s="346">
        <f>'特殊、深海'!$BT23</f>
        <v>0</v>
      </c>
      <c r="J27" s="304" t="str">
        <f>'特殊、深海'!$G23</f>
        <v>英国</v>
      </c>
      <c r="K27" s="332">
        <f>'特殊、深海'!$H23+(BR27+CE27+CR27+DE27)*$C$2</f>
        <v>180</v>
      </c>
      <c r="L27" s="324">
        <f>'特殊、深海'!$I23</f>
        <v>0</v>
      </c>
      <c r="M27" s="324">
        <f>'特殊、深海'!$J23</f>
        <v>0</v>
      </c>
      <c r="N27" s="521">
        <f>'特殊、深海'!$K23</f>
        <v>2</v>
      </c>
      <c r="O27" s="324">
        <f>'特殊、深海'!$L23+((CA27+CN27+DA27+DN27)*$C$2)</f>
        <v>25</v>
      </c>
      <c r="P27" s="324" t="str">
        <f>IF($C$2=1,(IF(ISERROR(FIND("超长",'特殊、深海'!$M23&amp;BY27&amp;CL27&amp;CY27&amp;DL27,1)),IF(ISERROR(FIND("长",'特殊、深海'!$M23&amp;BY27&amp;CL27&amp;CY27&amp;DL27,1)),IF(ISERROR(FIND("中",'特殊、深海'!$M23&amp;BY27&amp;CL27&amp;CY27&amp;DL27,1)),IF(ISERROR(FIND("短",'特殊、深海'!$M23&amp;BY27&amp;CL27&amp;CY27&amp;DL27,1)),IF(ISERROR(FIND("无",'特殊、深海'!$M23&amp;BY27&amp;CL27&amp;CY27&amp;DL27,1)),0,"无"),"短"),"中"),"长"),"超长")),'特殊、深海'!$M23)</f>
        <v>长</v>
      </c>
      <c r="Q27" s="328">
        <f>'特殊、深海'!$N23</f>
        <v>35</v>
      </c>
      <c r="R27" s="324">
        <f>('特殊、深海'!$P23)+('特殊、深海'!$Q23)*$C$3+((BS27+CF27+CS27+DF27)*$C$2)</f>
        <v>195</v>
      </c>
      <c r="S27" s="324">
        <f>('特殊、深海'!$R23)+('特殊、深海'!$S23)*$C$3+((BU27+CH27+CU27+DH27)*$C$2)</f>
        <v>8</v>
      </c>
      <c r="T27" s="324">
        <f>('特殊、深海'!$T23)+('特殊、深海'!$U23)*$C$3+((BT27+CG27+CT27+DG27)*$C$2)</f>
        <v>120</v>
      </c>
      <c r="U27" s="324">
        <f>('特殊、深海'!$V23)+('特殊、深海'!$W23)*$C$3+((CC27+CP27+DC27+DP27)*$C$2)</f>
        <v>150</v>
      </c>
      <c r="V27" s="305">
        <f>INT(((('特殊、深海'!$Y23)-('特殊、深海'!$X23))*(((IF(D27=0,C27,D27))-1)/99))+'特殊、深海'!$X23)+((BX27+CK27+CX27+DK27)*$C$2)</f>
        <v>92</v>
      </c>
      <c r="W27" s="324">
        <f>INT(((('特殊、深海'!$AA23)-('特殊、深海'!$Z23))*(((IF(D27=0,C27,D27))-1)/99))+'特殊、深海'!$Z23)+((BZ27+CM27+CZ27+DM27)*$C$2)</f>
        <v>43</v>
      </c>
      <c r="X27" s="324">
        <f>INT(((('特殊、深海'!$AC23)-('特殊、深海'!$AB23))*(((IF(D27=0,C27,D27))-1)/99))+'特殊、深海'!$AB23)+((BW27+CJ27+CW27+DJ27)*$C$2)</f>
        <v>106</v>
      </c>
      <c r="Y27" s="303">
        <f>INT(((('特殊、深海'!$AE23)-('特殊、深海'!$AD23))*(((IF(D27=0,C27,D27))-1)/99))+'特殊、深海'!$AD23)+((BV27+CI27+CV27+DI27)*$C$2)</f>
        <v>1</v>
      </c>
      <c r="Z27" s="324">
        <f>IF('特殊、深海'!$AF23="","",'特殊、深海'!$AF23)</f>
        <v>3</v>
      </c>
      <c r="AA27" s="324">
        <f>IF('特殊、深海'!$AG23="","",'特殊、深海'!$AG23)</f>
        <v>3</v>
      </c>
      <c r="AB27" s="324">
        <f>IF('特殊、深海'!$AH23="","",'特殊、深海'!$AH23)</f>
        <v>3</v>
      </c>
      <c r="AC27" s="324">
        <f>IF('特殊、深海'!$AI23="","",'特殊、深海'!$AI23)</f>
        <v>3</v>
      </c>
      <c r="AD27" s="324">
        <f>IF('特殊、深海'!$AJ23="","",'特殊、深海'!$AJ23)</f>
        <v>12</v>
      </c>
      <c r="AE27" s="305">
        <f>IF('特殊、深海'!$AK23="","",'特殊、深海'!$AK23)</f>
        <v>20</v>
      </c>
      <c r="AF27" s="324" t="str">
        <f>IF('特殊、深海'!$AL23="","",'特殊、深海'!$AL23)</f>
        <v/>
      </c>
      <c r="AG27" s="324" t="str">
        <f>IF('特殊、深海'!$AM23="","",'特殊、深海'!$AM23)</f>
        <v/>
      </c>
      <c r="AH27" s="324" t="str">
        <f>IF('特殊、深海'!$AN23="","",'特殊、深海'!$AN23)</f>
        <v/>
      </c>
      <c r="AI27" s="324" t="str">
        <f>IF('特殊、深海'!$AO23="","",'特殊、深海'!$AO23)</f>
        <v/>
      </c>
      <c r="AJ27" s="324" t="str">
        <f>IF('特殊、深海'!$AP23="","",'特殊、深海'!$AP23)</f>
        <v/>
      </c>
      <c r="AK27" s="303" t="str">
        <f>IF('特殊、深海'!$AQ23="","",'特殊、深海'!$AQ23)</f>
        <v/>
      </c>
      <c r="AL27" s="329" t="str">
        <f>IF('特殊、深海'!$AS23="","",'特殊、深海'!$AS23)</f>
        <v>J国35.6厘米连装炮</v>
      </c>
      <c r="AM27" s="329" t="str">
        <f>IF('特殊、深海'!$AT23="","",'特殊、深海'!$AT23)</f>
        <v>J国35.6厘米连装炮</v>
      </c>
      <c r="AN27" s="329" t="str">
        <f>IF('特殊、深海'!$AU23="","",'特殊、深海'!$AU23)</f>
        <v>J国35.6厘米连装炮</v>
      </c>
      <c r="AO27" s="329" t="str">
        <f>IF('特殊、深海'!$AV23="","",'特殊、深海'!$AV23)</f>
        <v>天山</v>
      </c>
      <c r="AP27" s="307" t="str">
        <f>IF('特殊、深海'!$AW23="","",'特殊、深海'!$AW23)</f>
        <v/>
      </c>
      <c r="AQ27" s="308" t="str">
        <f>IF('特殊、深海'!$AX23="","",'特殊、深海'!$AX23)</f>
        <v/>
      </c>
      <c r="AR27" s="324">
        <f>IF('特殊、深海'!$AY23="","",'特殊、深海'!$AY23)</f>
        <v>85</v>
      </c>
      <c r="AS27" s="324">
        <f>IF('特殊、深海'!$AZ23="","",'特殊、深海'!$AZ23)</f>
        <v>120</v>
      </c>
      <c r="AT27" s="324">
        <f>IF('特殊、深海'!$BA23="","",'特殊、深海'!$BA23)</f>
        <v>2.5</v>
      </c>
      <c r="AU27" s="324">
        <f>IF('特殊、深海'!$BB23="","",'特殊、深海'!$BB23)</f>
        <v>5.0999999999999996</v>
      </c>
      <c r="AV27" s="305">
        <f>IF(('特殊、深海'!$BG23+'特殊、深海'!$BK23*$C$4)=0,"",('特殊、深海'!$BG23+'特殊、深海'!$BK23*$C$4))</f>
        <v>2</v>
      </c>
      <c r="AW27" s="324">
        <f>IF(('特殊、深海'!$BH23+'特殊、深海'!$BL23*$C$4)=0,"",('特殊、深海'!$BH23+'特殊、深海'!$BL23*$C$4))</f>
        <v>34</v>
      </c>
      <c r="AX27" s="324">
        <f>IF(('特殊、深海'!$BI23+'特殊、深海'!$BM23*$C$4)=0,"",('特殊、深海'!$BI23+'特殊、深海'!$BM23*$C$4))</f>
        <v>45</v>
      </c>
      <c r="AY27" s="303">
        <f>IF(('特殊、深海'!$BJ23+'特殊、深海'!$BN23*$C$4)=0,"",('特殊、深海'!$BJ23+'特殊、深海'!$BN23*$C$4))</f>
        <v>4</v>
      </c>
      <c r="AZ27" s="329" t="str">
        <f>'特殊、深海'!$BO23</f>
        <v>TODO: 万国语</v>
      </c>
      <c r="BA27" s="301" t="b">
        <f>IF('特殊、深海'!$BP23="","")</f>
        <v>0</v>
      </c>
      <c r="BB27" s="329" t="b">
        <f>IF('特殊、深海'!$BQ23="","")</f>
        <v>0</v>
      </c>
      <c r="BC27" s="309" t="str">
        <f>IF('特殊、深海'!$BR23="","")</f>
        <v/>
      </c>
      <c r="BQ27" s="324">
        <f>IFERROR(VLOOKUP(AL27,装备!$B:$C,2,0),0)</f>
        <v>2</v>
      </c>
      <c r="BR27" s="324">
        <f>IFERROR(VLOOKUP($AL27,装备!$B:$Q,5,0),0)</f>
        <v>0</v>
      </c>
      <c r="BS27" s="324">
        <f>IFERROR(VLOOKUP($AL27,装备!$B:$Q,6,0),0)</f>
        <v>15</v>
      </c>
      <c r="BT27" s="324">
        <f>IFERROR(VLOOKUP($AL27,装备!$B:$Q,7,0),0)</f>
        <v>0</v>
      </c>
      <c r="BU27" s="324">
        <f>IFERROR(VLOOKUP($AL27,装备!$B:$Q,8,0),0)</f>
        <v>0</v>
      </c>
      <c r="BV27" s="324">
        <f>IFERROR(VLOOKUP($AL27,装备!$B:$Q,9,0),0)</f>
        <v>0</v>
      </c>
      <c r="BW27" s="324">
        <f>IFERROR(VLOOKUP($AL27,装备!$B:$Q,10,0),0)</f>
        <v>0</v>
      </c>
      <c r="BX27" s="324">
        <f>IFERROR(VLOOKUP($AL27,装备!$B:$Q,11,0),0)</f>
        <v>0</v>
      </c>
      <c r="BY27" s="324" t="str">
        <f>IFERROR(VLOOKUP($AL27,装备!$B:$Q,12,0),0)</f>
        <v>长</v>
      </c>
      <c r="BZ27" s="324">
        <f>IFERROR(VLOOKUP($AL27,装备!$B:$Q,13,0),0)</f>
        <v>0</v>
      </c>
      <c r="CA27" s="324">
        <f>IFERROR(VLOOKUP($AL27,装备!$B:$Q,14,0),0)</f>
        <v>0</v>
      </c>
      <c r="CB27" s="324">
        <f>IFERROR(VLOOKUP($AL27,装备!$B:$Q,16,0),0)</f>
        <v>4</v>
      </c>
      <c r="CC27" s="324">
        <f>IFERROR(VLOOKUP($AL27,装备!$B:$Q,5,0),0)</f>
        <v>0</v>
      </c>
      <c r="CD27" s="324">
        <f>IFERROR(VLOOKUP(AM27,装备!$B:$C,2,0),0)</f>
        <v>2</v>
      </c>
      <c r="CE27" s="324">
        <f>IFERROR(VLOOKUP($AM27,装备!$B:$Q,5,0),0)</f>
        <v>0</v>
      </c>
      <c r="CF27" s="324">
        <f>IFERROR(VLOOKUP($AM27,装备!$B:$Q,6,0),0)</f>
        <v>15</v>
      </c>
      <c r="CG27" s="324">
        <f>IFERROR(VLOOKUP($AM27,装备!$B:$Q,7,0),0)</f>
        <v>0</v>
      </c>
      <c r="CH27" s="324">
        <f>IFERROR(VLOOKUP($AM27,装备!$B:$Q,8,0),0)</f>
        <v>0</v>
      </c>
      <c r="CI27" s="324">
        <f>IFERROR(VLOOKUP($AM27,装备!$B:$Q,9,0),0)</f>
        <v>0</v>
      </c>
      <c r="CJ27" s="324">
        <f>IFERROR(VLOOKUP($AM27,装备!$B:$Q,10,0),0)</f>
        <v>0</v>
      </c>
      <c r="CK27" s="324">
        <f>IFERROR(VLOOKUP($AM27,装备!$B:$Q,11,0),0)</f>
        <v>0</v>
      </c>
      <c r="CL27" s="324" t="str">
        <f>IFERROR(VLOOKUP($AM27,装备!$B:$Q,12,0),0)</f>
        <v>长</v>
      </c>
      <c r="CM27" s="324">
        <f>IFERROR(VLOOKUP($AM27,装备!$B:$Q,13,0),0)</f>
        <v>0</v>
      </c>
      <c r="CN27" s="324">
        <f>IFERROR(VLOOKUP($AM27,装备!$B:$Q,14,0),0)</f>
        <v>0</v>
      </c>
      <c r="CO27" s="324">
        <f>IFERROR(VLOOKUP($AM27,装备!$B:$Q,16,0),0)</f>
        <v>4</v>
      </c>
      <c r="CP27" s="324">
        <f>IFERROR(VLOOKUP($AM27,装备!$B:$Q,5,0),0)</f>
        <v>0</v>
      </c>
      <c r="CQ27" s="324">
        <f>IFERROR(VLOOKUP(AN27,装备!$B:$C,2,0),0)</f>
        <v>2</v>
      </c>
      <c r="CR27" s="324">
        <f>IFERROR(VLOOKUP($AN27,装备!$B:$Q,5,0),0)</f>
        <v>0</v>
      </c>
      <c r="CS27" s="324">
        <f>IFERROR(VLOOKUP($AN27,装备!$B:$Q,6,0),0)</f>
        <v>15</v>
      </c>
      <c r="CT27" s="324">
        <f>IFERROR(VLOOKUP($AN27,装备!$B:$Q,7,0),0)</f>
        <v>0</v>
      </c>
      <c r="CU27" s="324">
        <f>IFERROR(VLOOKUP($AN27,装备!$B:$Q,8,0),0)</f>
        <v>0</v>
      </c>
      <c r="CV27" s="324">
        <f>IFERROR(VLOOKUP($AN27,装备!$B:$Q,9,0),0)</f>
        <v>0</v>
      </c>
      <c r="CW27" s="324">
        <f>IFERROR(VLOOKUP($AN27,装备!$B:$Q,10,0),0)</f>
        <v>0</v>
      </c>
      <c r="CX27" s="324">
        <f>IFERROR(VLOOKUP($AN27,装备!$B:$Q,11,0),0)</f>
        <v>0</v>
      </c>
      <c r="CY27" s="324" t="str">
        <f>IFERROR(VLOOKUP($AN27,装备!$B:$Q,12,0),0)</f>
        <v>长</v>
      </c>
      <c r="CZ27" s="324">
        <f>IFERROR(VLOOKUP($AN27,装备!$B:$Q,13,0),0)</f>
        <v>0</v>
      </c>
      <c r="DA27" s="324">
        <f>IFERROR(VLOOKUP($AN27,装备!$B:$Q,14,0),0)</f>
        <v>0</v>
      </c>
      <c r="DB27" s="324">
        <f>IFERROR(VLOOKUP($AN27,装备!$B:$Q,16,0),0)</f>
        <v>4</v>
      </c>
      <c r="DC27" s="324">
        <f>IFERROR(VLOOKUP($AN27,装备!$B:$Q,5,0),0)</f>
        <v>0</v>
      </c>
      <c r="DD27" s="324">
        <f>IFERROR(VLOOKUP(AO27,装备!$B:$C,2,0),0)</f>
        <v>3</v>
      </c>
      <c r="DE27" s="324">
        <f>IFERROR(VLOOKUP($AO27,装备!$B:$Q,5,0),0)</f>
        <v>0</v>
      </c>
      <c r="DF27" s="324">
        <f>IFERROR(VLOOKUP($AO27,装备!$B:$Q,6,0),0)</f>
        <v>0</v>
      </c>
      <c r="DG27" s="324">
        <f>IFERROR(VLOOKUP($AO27,装备!$B:$Q,7,0),0)</f>
        <v>0</v>
      </c>
      <c r="DH27" s="324">
        <f>IFERROR(VLOOKUP($AO27,装备!$B:$Q,8,0),0)</f>
        <v>8</v>
      </c>
      <c r="DI27" s="324">
        <f>IFERROR(VLOOKUP($AO27,装备!$B:$Q,9,0),0)</f>
        <v>1</v>
      </c>
      <c r="DJ27" s="324">
        <f>IFERROR(VLOOKUP($AO27,装备!$B:$Q,10,0),0)</f>
        <v>1</v>
      </c>
      <c r="DK27" s="324">
        <f>IFERROR(VLOOKUP($AO27,装备!$B:$Q,11,0),0)</f>
        <v>0</v>
      </c>
      <c r="DL27" s="324" t="str">
        <f>IFERROR(VLOOKUP($AO27,装备!$B:$Q,12,0),0)</f>
        <v>无</v>
      </c>
      <c r="DM27" s="324">
        <f>IFERROR(VLOOKUP($AO27,装备!$B:$Q,13,0),0)</f>
        <v>0</v>
      </c>
      <c r="DN27" s="324">
        <f>IFERROR(VLOOKUP($AO27,装备!$B:$Q,14,0),0)</f>
        <v>0</v>
      </c>
      <c r="DO27" s="324">
        <f>IFERROR(VLOOKUP($AO27,装备!$B:$Q,16,0),0)</f>
        <v>0</v>
      </c>
      <c r="DP27" s="324">
        <f>IFERROR(VLOOKUP($AO27,装备!$B:$Q,5,0),0)</f>
        <v>0</v>
      </c>
    </row>
    <row r="28" spans="1:120">
      <c r="A28" s="301">
        <f>'特殊、深海'!$A24</f>
        <v>10001218</v>
      </c>
      <c r="B28" s="353" t="s">
        <v>5911</v>
      </c>
      <c r="C28" s="281"/>
      <c r="D28" s="281">
        <f t="shared" si="0"/>
        <v>110</v>
      </c>
      <c r="E28" s="303">
        <f>'特殊、深海'!$C24</f>
        <v>4</v>
      </c>
      <c r="F28" s="304" t="str">
        <f>'特殊、深海'!$D24</f>
        <v>装母</v>
      </c>
      <c r="G28" s="304" t="str">
        <f>'特殊、深海'!$E24</f>
        <v>大型</v>
      </c>
      <c r="H28" s="304" t="str">
        <f>'特殊、深海'!$F24</f>
        <v>主力舰</v>
      </c>
      <c r="I28" s="346">
        <f>'特殊、深海'!$BT24</f>
        <v>0</v>
      </c>
      <c r="J28" s="304" t="str">
        <f>'特殊、深海'!$G24</f>
        <v>深海</v>
      </c>
      <c r="K28" s="332">
        <f>'特殊、深海'!$H24+(BR28+CE28+CR28+DE28)*$C$2</f>
        <v>80</v>
      </c>
      <c r="L28" s="324">
        <f>'特殊、深海'!$I24</f>
        <v>0</v>
      </c>
      <c r="M28" s="324">
        <f>'特殊、深海'!$J24</f>
        <v>0</v>
      </c>
      <c r="N28" s="521">
        <f>'特殊、深海'!$K24</f>
        <v>2</v>
      </c>
      <c r="O28" s="324">
        <f>'特殊、深海'!$L24+((CA28+CN28+DA28+DN28)*$C$2)</f>
        <v>30</v>
      </c>
      <c r="P28" s="324" t="str">
        <f>IF($C$2=1,(IF(ISERROR(FIND("超长",'特殊、深海'!$M24&amp;BY28&amp;CL28&amp;CY28&amp;DL28,1)),IF(ISERROR(FIND("长",'特殊、深海'!$M24&amp;BY28&amp;CL28&amp;CY28&amp;DL28,1)),IF(ISERROR(FIND("中",'特殊、深海'!$M24&amp;BY28&amp;CL28&amp;CY28&amp;DL28,1)),IF(ISERROR(FIND("短",'特殊、深海'!$M24&amp;BY28&amp;CL28&amp;CY28&amp;DL28,1)),IF(ISERROR(FIND("无",'特殊、深海'!$M24&amp;BY28&amp;CL28&amp;CY28&amp;DL28,1)),0,"无"),"短"),"中"),"长"),"超长")),'特殊、深海'!$M24)</f>
        <v>短</v>
      </c>
      <c r="Q28" s="328">
        <f>'特殊、深海'!$N24</f>
        <v>31.2</v>
      </c>
      <c r="R28" s="324">
        <f>('特殊、深海'!$P24)+('特殊、深海'!$Q24)*$C$3+((BS28+CF28+CS28+DF28)*$C$2)</f>
        <v>40</v>
      </c>
      <c r="S28" s="324">
        <f>('特殊、深海'!$R24)+('特殊、深海'!$S24)*$C$3+((BU28+CH28+CU28+DH28)*$C$2)</f>
        <v>0</v>
      </c>
      <c r="T28" s="324">
        <f>('特殊、深海'!$T24)+('特殊、深海'!$U24)*$C$3+((BT28+CG28+CT28+DG28)*$C$2)</f>
        <v>80</v>
      </c>
      <c r="U28" s="324">
        <f>('特殊、深海'!$V24)+('特殊、深海'!$W24)*$C$3+((CC28+CP28+DC28+DP28)*$C$2)</f>
        <v>98</v>
      </c>
      <c r="V28" s="305">
        <f>INT(((('特殊、深海'!$Y24)-('特殊、深海'!$X24))*(((IF(D28=0,C28,D28))-1)/99))+'特殊、深海'!$X24)+((BX28+CK28+CX28+DK28)*$C$2)</f>
        <v>100</v>
      </c>
      <c r="W28" s="324">
        <f>INT(((('特殊、深海'!$AA24)-('特殊、深海'!$Z24))*(((IF(D28=0,C28,D28))-1)/99))+'特殊、深海'!$Z24)+((BZ28+CM28+CZ28+DM28)*$C$2)</f>
        <v>50</v>
      </c>
      <c r="X28" s="324">
        <f>INT(((('特殊、深海'!$AC24)-('特殊、深海'!$AB24))*(((IF(D28=0,C28,D28))-1)/99))+'特殊、深海'!$AB24)+((BW28+CJ28+CW28+DJ28)*$C$2)</f>
        <v>75</v>
      </c>
      <c r="Y28" s="303">
        <f>INT(((('特殊、深海'!$AE24)-('特殊、深海'!$AD24))*(((IF(D28=0,C28,D28))-1)/99))+'特殊、深海'!$AD24)+((BV28+CI28+CV28+DI28)*$C$2)</f>
        <v>5</v>
      </c>
      <c r="Z28" s="324">
        <f>IF('特殊、深海'!$AF24="","",'特殊、深海'!$AF24)</f>
        <v>15</v>
      </c>
      <c r="AA28" s="324">
        <f>IF('特殊、深海'!$AG24="","",'特殊、深海'!$AG24)</f>
        <v>25</v>
      </c>
      <c r="AB28" s="324">
        <f>IF('特殊、深海'!$AH24="","",'特殊、深海'!$AH24)</f>
        <v>20</v>
      </c>
      <c r="AC28" s="324">
        <f>IF('特殊、深海'!$AI24="","",'特殊、深海'!$AI24)</f>
        <v>15</v>
      </c>
      <c r="AD28" s="324">
        <f>IF('特殊、深海'!$AJ24="","",'特殊、深海'!$AJ24)</f>
        <v>75</v>
      </c>
      <c r="AE28" s="305">
        <f>IF('特殊、深海'!$AK24="","",'特殊、深海'!$AK24)</f>
        <v>77</v>
      </c>
      <c r="AF28" s="324" t="str">
        <f>IF('特殊、深海'!$AL24="","",'特殊、深海'!$AL24)</f>
        <v/>
      </c>
      <c r="AG28" s="324" t="str">
        <f>IF('特殊、深海'!$AM24="","",'特殊、深海'!$AM24)</f>
        <v/>
      </c>
      <c r="AH28" s="324" t="str">
        <f>IF('特殊、深海'!$AN24="","",'特殊、深海'!$AN24)</f>
        <v/>
      </c>
      <c r="AI28" s="324" t="str">
        <f>IF('特殊、深海'!$AO24="","",'特殊、深海'!$AO24)</f>
        <v/>
      </c>
      <c r="AJ28" s="324" t="str">
        <f>IF('特殊、深海'!$AP24="","",'特殊、深海'!$AP24)</f>
        <v/>
      </c>
      <c r="AK28" s="303" t="str">
        <f>IF('特殊、深海'!$AQ24="","",'特殊、深海'!$AQ24)</f>
        <v/>
      </c>
      <c r="AL28" s="329" t="str">
        <f>IF('特殊、深海'!$AS24="","",'特殊、深海'!$AS24)</f>
        <v>F4U海盗</v>
      </c>
      <c r="AM28" s="329" t="str">
        <f>IF('特殊、深海'!$AT24="","",'特殊、深海'!$AT24)</f>
        <v>彗星</v>
      </c>
      <c r="AN28" s="329" t="str">
        <f>IF('特殊、深海'!$AU24="","",'特殊、深海'!$AU24)</f>
        <v>彗星</v>
      </c>
      <c r="AO28" s="329" t="str">
        <f>IF('特殊、深海'!$AV24="","",'特殊、深海'!$AV24)</f>
        <v>A-2</v>
      </c>
      <c r="AP28" s="307" t="str">
        <f>IF('特殊、深海'!$AW24="","",'特殊、深海'!$AW24)</f>
        <v/>
      </c>
      <c r="AQ28" s="308" t="str">
        <f>IF('特殊、深海'!$AX24="","",'特殊、深海'!$AX24)</f>
        <v/>
      </c>
      <c r="AR28" s="324">
        <f>IF('特殊、深海'!$AY24="","",'特殊、深海'!$AY24)</f>
        <v>60</v>
      </c>
      <c r="AS28" s="324">
        <f>IF('特殊、深海'!$AZ24="","",'特殊、深海'!$AZ24)</f>
        <v>55</v>
      </c>
      <c r="AT28" s="324">
        <f>IF('特殊、深海'!$BA24="","",'特殊、深海'!$BA24)</f>
        <v>2.4</v>
      </c>
      <c r="AU28" s="324">
        <f>IF('特殊、深海'!$BB24="","",'特殊、深海'!$BB24)</f>
        <v>4.5</v>
      </c>
      <c r="AV28" s="305">
        <f>IF(('特殊、深海'!$BG24+'特殊、深海'!$BK24*$C$4)=0,"",('特殊、深海'!$BG24+'特殊、深海'!$BK24*$C$4))</f>
        <v>34</v>
      </c>
      <c r="AW28" s="324">
        <f>IF(('特殊、深海'!$BH24+'特殊、深海'!$BL24*$C$4)=0,"",('特殊、深海'!$BH24+'特殊、深海'!$BL24*$C$4))</f>
        <v>38</v>
      </c>
      <c r="AX28" s="324">
        <f>IF(('特殊、深海'!$BI24+'特殊、深海'!$BM24*$C$4)=0,"",('特殊、深海'!$BI24+'特殊、深海'!$BM24*$C$4))</f>
        <v>40</v>
      </c>
      <c r="AY28" s="303">
        <f>IF(('特殊、深海'!$BJ24+'特殊、深海'!$BN24*$C$4)=0,"",('特殊、深海'!$BJ24+'特殊、深海'!$BN24*$C$4))</f>
        <v>38</v>
      </c>
      <c r="AZ28" s="329" t="str">
        <f>'特殊、深海'!$BO24</f>
        <v>TODO: 万国语</v>
      </c>
      <c r="BA28" s="301" t="b">
        <f>IF('特殊、深海'!$BP24="","")</f>
        <v>0</v>
      </c>
      <c r="BB28" s="329" t="b">
        <f>IF('特殊、深海'!$BQ24="","")</f>
        <v>0</v>
      </c>
      <c r="BC28" s="309" t="str">
        <f>IF('特殊、深海'!$BR24="","")</f>
        <v/>
      </c>
      <c r="BQ28" s="324">
        <f>IFERROR(VLOOKUP(AL28,装备!$B:$C,2,0),0)</f>
        <v>4</v>
      </c>
      <c r="BR28" s="324">
        <f>IFERROR(VLOOKUP($AL28,装备!$B:$Q,5,0),0)</f>
        <v>0</v>
      </c>
      <c r="BS28" s="324">
        <f>IFERROR(VLOOKUP($AL28,装备!$B:$Q,6,0),0)</f>
        <v>0</v>
      </c>
      <c r="BT28" s="324">
        <f>IFERROR(VLOOKUP($AL28,装备!$B:$Q,7,0),0)</f>
        <v>0</v>
      </c>
      <c r="BU28" s="324">
        <f>IFERROR(VLOOKUP($AL28,装备!$B:$Q,8,0),0)</f>
        <v>0</v>
      </c>
      <c r="BV28" s="324">
        <f>IFERROR(VLOOKUP($AL28,装备!$B:$Q,9,0),0)</f>
        <v>0</v>
      </c>
      <c r="BW28" s="324">
        <f>IFERROR(VLOOKUP($AL28,装备!$B:$Q,10,0),0)</f>
        <v>0</v>
      </c>
      <c r="BX28" s="324">
        <f>IFERROR(VLOOKUP($AL28,装备!$B:$Q,11,0),0)</f>
        <v>0</v>
      </c>
      <c r="BY28" s="324" t="str">
        <f>IFERROR(VLOOKUP($AL28,装备!$B:$Q,12,0),0)</f>
        <v>无</v>
      </c>
      <c r="BZ28" s="324">
        <f>IFERROR(VLOOKUP($AL28,装备!$B:$Q,13,0),0)</f>
        <v>0</v>
      </c>
      <c r="CA28" s="324">
        <f>IFERROR(VLOOKUP($AL28,装备!$B:$Q,14,0),0)</f>
        <v>0</v>
      </c>
      <c r="CB28" s="324">
        <f>IFERROR(VLOOKUP($AL28,装备!$B:$Q,16,0),0)</f>
        <v>9</v>
      </c>
      <c r="CC28" s="324">
        <f>IFERROR(VLOOKUP($AL28,装备!$B:$Q,5,0),0)</f>
        <v>0</v>
      </c>
      <c r="CD28" s="324">
        <f>IFERROR(VLOOKUP(AM28,装备!$B:$C,2,0),0)</f>
        <v>3</v>
      </c>
      <c r="CE28" s="324">
        <f>IFERROR(VLOOKUP($AM28,装备!$B:$Q,5,0),0)</f>
        <v>0</v>
      </c>
      <c r="CF28" s="324">
        <f>IFERROR(VLOOKUP($AM28,装备!$B:$Q,6,0),0)</f>
        <v>0</v>
      </c>
      <c r="CG28" s="324">
        <f>IFERROR(VLOOKUP($AM28,装备!$B:$Q,7,0),0)</f>
        <v>0</v>
      </c>
      <c r="CH28" s="324">
        <f>IFERROR(VLOOKUP($AM28,装备!$B:$Q,8,0),0)</f>
        <v>0</v>
      </c>
      <c r="CI28" s="324">
        <f>IFERROR(VLOOKUP($AM28,装备!$B:$Q,9,0),0)</f>
        <v>0</v>
      </c>
      <c r="CJ28" s="324">
        <f>IFERROR(VLOOKUP($AM28,装备!$B:$Q,10,0),0)</f>
        <v>0</v>
      </c>
      <c r="CK28" s="324">
        <f>IFERROR(VLOOKUP($AM28,装备!$B:$Q,11,0),0)</f>
        <v>0</v>
      </c>
      <c r="CL28" s="324" t="str">
        <f>IFERROR(VLOOKUP($AM28,装备!$B:$Q,12,0),0)</f>
        <v>无</v>
      </c>
      <c r="CM28" s="324">
        <f>IFERROR(VLOOKUP($AM28,装备!$B:$Q,13,0),0)</f>
        <v>0</v>
      </c>
      <c r="CN28" s="324">
        <f>IFERROR(VLOOKUP($AM28,装备!$B:$Q,14,0),0)</f>
        <v>0</v>
      </c>
      <c r="CO28" s="324">
        <f>IFERROR(VLOOKUP($AM28,装备!$B:$Q,16,0),0)</f>
        <v>0</v>
      </c>
      <c r="CP28" s="324">
        <f>IFERROR(VLOOKUP($AM28,装备!$B:$Q,5,0),0)</f>
        <v>0</v>
      </c>
      <c r="CQ28" s="324">
        <f>IFERROR(VLOOKUP(AN28,装备!$B:$C,2,0),0)</f>
        <v>3</v>
      </c>
      <c r="CR28" s="324">
        <f>IFERROR(VLOOKUP($AN28,装备!$B:$Q,5,0),0)</f>
        <v>0</v>
      </c>
      <c r="CS28" s="324">
        <f>IFERROR(VLOOKUP($AN28,装备!$B:$Q,6,0),0)</f>
        <v>0</v>
      </c>
      <c r="CT28" s="324">
        <f>IFERROR(VLOOKUP($AN28,装备!$B:$Q,7,0),0)</f>
        <v>0</v>
      </c>
      <c r="CU28" s="324">
        <f>IFERROR(VLOOKUP($AN28,装备!$B:$Q,8,0),0)</f>
        <v>0</v>
      </c>
      <c r="CV28" s="324">
        <f>IFERROR(VLOOKUP($AN28,装备!$B:$Q,9,0),0)</f>
        <v>0</v>
      </c>
      <c r="CW28" s="324">
        <f>IFERROR(VLOOKUP($AN28,装备!$B:$Q,10,0),0)</f>
        <v>0</v>
      </c>
      <c r="CX28" s="324">
        <f>IFERROR(VLOOKUP($AN28,装备!$B:$Q,11,0),0)</f>
        <v>0</v>
      </c>
      <c r="CY28" s="324" t="str">
        <f>IFERROR(VLOOKUP($AN28,装备!$B:$Q,12,0),0)</f>
        <v>无</v>
      </c>
      <c r="CZ28" s="324">
        <f>IFERROR(VLOOKUP($AN28,装备!$B:$Q,13,0),0)</f>
        <v>0</v>
      </c>
      <c r="DA28" s="324">
        <f>IFERROR(VLOOKUP($AN28,装备!$B:$Q,14,0),0)</f>
        <v>0</v>
      </c>
      <c r="DB28" s="324">
        <f>IFERROR(VLOOKUP($AN28,装备!$B:$Q,16,0),0)</f>
        <v>0</v>
      </c>
      <c r="DC28" s="324">
        <f>IFERROR(VLOOKUP($AN28,装备!$B:$Q,5,0),0)</f>
        <v>0</v>
      </c>
      <c r="DD28" s="324">
        <f>IFERROR(VLOOKUP(AO28,装备!$B:$C,2,0),0)</f>
        <v>6</v>
      </c>
      <c r="DE28" s="324">
        <f>IFERROR(VLOOKUP($AO28,装备!$B:$Q,5,0),0)</f>
        <v>0</v>
      </c>
      <c r="DF28" s="324">
        <f>IFERROR(VLOOKUP($AO28,装备!$B:$Q,6,0),0)</f>
        <v>0</v>
      </c>
      <c r="DG28" s="324">
        <f>IFERROR(VLOOKUP($AO28,装备!$B:$Q,7,0),0)</f>
        <v>0</v>
      </c>
      <c r="DH28" s="324">
        <f>IFERROR(VLOOKUP($AO28,装备!$B:$Q,8,0),0)</f>
        <v>0</v>
      </c>
      <c r="DI28" s="324">
        <f>IFERROR(VLOOKUP($AO28,装备!$B:$Q,9,0),0)</f>
        <v>5</v>
      </c>
      <c r="DJ28" s="324">
        <f>IFERROR(VLOOKUP($AO28,装备!$B:$Q,10,0),0)</f>
        <v>0</v>
      </c>
      <c r="DK28" s="324">
        <f>IFERROR(VLOOKUP($AO28,装备!$B:$Q,11,0),0)</f>
        <v>0</v>
      </c>
      <c r="DL28" s="324" t="str">
        <f>IFERROR(VLOOKUP($AO28,装备!$B:$Q,12,0),0)</f>
        <v>无</v>
      </c>
      <c r="DM28" s="324">
        <f>IFERROR(VLOOKUP($AO28,装备!$B:$Q,13,0),0)</f>
        <v>0</v>
      </c>
      <c r="DN28" s="324">
        <f>IFERROR(VLOOKUP($AO28,装备!$B:$Q,14,0),0)</f>
        <v>0</v>
      </c>
      <c r="DO28" s="324">
        <f>IFERROR(VLOOKUP($AO28,装备!$B:$Q,16,0),0)</f>
        <v>0</v>
      </c>
      <c r="DP28" s="324">
        <f>IFERROR(VLOOKUP($AO28,装备!$B:$Q,5,0),0)</f>
        <v>0</v>
      </c>
    </row>
    <row r="29" spans="1:120">
      <c r="A29" s="301">
        <f>'特殊、深海'!$A25</f>
        <v>10001219</v>
      </c>
      <c r="B29" s="353" t="s">
        <v>4928</v>
      </c>
      <c r="C29" s="281"/>
      <c r="D29" s="281">
        <f t="shared" si="0"/>
        <v>110</v>
      </c>
      <c r="E29" s="303">
        <f>'特殊、深海'!$C25</f>
        <v>6</v>
      </c>
      <c r="F29" s="304" t="str">
        <f>'特殊、深海'!$D25</f>
        <v>航母</v>
      </c>
      <c r="G29" s="304" t="str">
        <f>'特殊、深海'!$E25</f>
        <v>大型</v>
      </c>
      <c r="H29" s="304" t="str">
        <f>'特殊、深海'!$F25</f>
        <v>主力舰</v>
      </c>
      <c r="I29" s="346">
        <f>'特殊、深海'!$BT25</f>
        <v>0</v>
      </c>
      <c r="J29" s="304" t="str">
        <f>'特殊、深海'!$G25</f>
        <v>英国</v>
      </c>
      <c r="K29" s="332">
        <f>'特殊、深海'!$H25+(BR29+CE29+CR29+DE29)*$C$2</f>
        <v>180</v>
      </c>
      <c r="L29" s="324">
        <f>'特殊、深海'!$I25</f>
        <v>0</v>
      </c>
      <c r="M29" s="324">
        <f>'特殊、深海'!$J25</f>
        <v>0</v>
      </c>
      <c r="N29" s="521">
        <f>'特殊、深海'!$K25</f>
        <v>2</v>
      </c>
      <c r="O29" s="324">
        <f>'特殊、深海'!$L25+((CA29+CN29+DA29+DN29)*$C$2)</f>
        <v>25</v>
      </c>
      <c r="P29" s="324" t="str">
        <f>IF($C$2=1,(IF(ISERROR(FIND("超长",'特殊、深海'!$M25&amp;BY29&amp;CL29&amp;CY29&amp;DL29,1)),IF(ISERROR(FIND("长",'特殊、深海'!$M25&amp;BY29&amp;CL29&amp;CY29&amp;DL29,1)),IF(ISERROR(FIND("中",'特殊、深海'!$M25&amp;BY29&amp;CL29&amp;CY29&amp;DL29,1)),IF(ISERROR(FIND("短",'特殊、深海'!$M25&amp;BY29&amp;CL29&amp;CY29&amp;DL29,1)),IF(ISERROR(FIND("无",'特殊、深海'!$M25&amp;BY29&amp;CL29&amp;CY29&amp;DL29,1)),0,"无"),"短"),"中"),"长"),"超长")),'特殊、深海'!$M25)</f>
        <v>短</v>
      </c>
      <c r="Q29" s="328">
        <f>'特殊、深海'!$N25</f>
        <v>31.2</v>
      </c>
      <c r="R29" s="324">
        <f>('特殊、深海'!$P25)+('特殊、深海'!$Q25)*$C$3+((BS29+CF29+CS29+DF29)*$C$2)</f>
        <v>120</v>
      </c>
      <c r="S29" s="324">
        <f>('特殊、深海'!$R25)+('特殊、深海'!$S25)*$C$3+((BU29+CH29+CU29+DH29)*$C$2)</f>
        <v>0</v>
      </c>
      <c r="T29" s="324">
        <f>('特殊、深海'!$T25)+('特殊、深海'!$U25)*$C$3+((BT29+CG29+CT29+DG29)*$C$2)</f>
        <v>180</v>
      </c>
      <c r="U29" s="324">
        <f>('特殊、深海'!$V25)+('特殊、深海'!$W25)*$C$3+((CC29+CP29+DC29+DP29)*$C$2)</f>
        <v>227</v>
      </c>
      <c r="V29" s="305">
        <f>INT(((('特殊、深海'!$Y25)-('特殊、深海'!$X25))*(((IF(D29=0,C29,D29))-1)/99))+'特殊、深海'!$X25)+((BX29+CK29+CX29+DK29)*$C$2)</f>
        <v>92</v>
      </c>
      <c r="W29" s="324">
        <f>INT(((('特殊、深海'!$AA25)-('特殊、深海'!$Z25))*(((IF(D29=0,C29,D29))-1)/99))+'特殊、深海'!$Z25)+((BZ29+CM29+CZ29+DM29)*$C$2)</f>
        <v>70</v>
      </c>
      <c r="X29" s="324">
        <f>INT(((('特殊、深海'!$AC25)-('特殊、深海'!$AB25))*(((IF(D29=0,C29,D29))-1)/99))+'特殊、深海'!$AB25)+((BW29+CJ29+CW29+DJ29)*$C$2)</f>
        <v>71</v>
      </c>
      <c r="Y29" s="303">
        <f>INT(((('特殊、深海'!$AE25)-('特殊、深海'!$AD25))*(((IF(D29=0,C29,D29))-1)/99))+'特殊、深海'!$AD25)+((BV29+CI29+CV29+DI29)*$C$2)</f>
        <v>0</v>
      </c>
      <c r="Z29" s="324">
        <f>IF('特殊、深海'!$AF25="","",'特殊、深海'!$AF25)</f>
        <v>21</v>
      </c>
      <c r="AA29" s="324">
        <f>IF('特殊、深海'!$AG25="","",'特殊、深海'!$AG25)</f>
        <v>28</v>
      </c>
      <c r="AB29" s="324">
        <f>IF('特殊、深海'!$AH25="","",'特殊、深海'!$AH25)</f>
        <v>27</v>
      </c>
      <c r="AC29" s="324">
        <f>IF('特殊、深海'!$AI25="","",'特殊、深海'!$AI25)</f>
        <v>30</v>
      </c>
      <c r="AD29" s="324">
        <f>IF('特殊、深海'!$AJ25="","",'特殊、深海'!$AJ25)</f>
        <v>106</v>
      </c>
      <c r="AE29" s="305">
        <f>IF('特殊、深海'!$AK25="","",'特殊、深海'!$AK25)</f>
        <v>77</v>
      </c>
      <c r="AF29" s="324" t="str">
        <f>IF('特殊、深海'!$AL25="","",'特殊、深海'!$AL25)</f>
        <v/>
      </c>
      <c r="AG29" s="324" t="str">
        <f>IF('特殊、深海'!$AM25="","",'特殊、深海'!$AM25)</f>
        <v/>
      </c>
      <c r="AH29" s="324" t="str">
        <f>IF('特殊、深海'!$AN25="","",'特殊、深海'!$AN25)</f>
        <v/>
      </c>
      <c r="AI29" s="324" t="str">
        <f>IF('特殊、深海'!$AO25="","",'特殊、深海'!$AO25)</f>
        <v/>
      </c>
      <c r="AJ29" s="324" t="str">
        <f>IF('特殊、深海'!$AP25="","",'特殊、深海'!$AP25)</f>
        <v/>
      </c>
      <c r="AK29" s="303" t="str">
        <f>IF('特殊、深海'!$AQ25="","",'特殊、深海'!$AQ25)</f>
        <v/>
      </c>
      <c r="AL29" s="329" t="str">
        <f>IF('特殊、深海'!$AS25="","",'特殊、深海'!$AS25)</f>
        <v>彗星</v>
      </c>
      <c r="AM29" s="329" t="str">
        <f>IF('特殊、深海'!$AT25="","",'特殊、深海'!$AT25)</f>
        <v>彗星</v>
      </c>
      <c r="AN29" s="329" t="str">
        <f>IF('特殊、深海'!$AU25="","",'特殊、深海'!$AU25)</f>
        <v>彗星</v>
      </c>
      <c r="AO29" s="329" t="str">
        <f>IF('特殊、深海'!$AV25="","",'特殊、深海'!$AV25)</f>
        <v>彗星</v>
      </c>
      <c r="AP29" s="307" t="str">
        <f>IF('特殊、深海'!$AW25="","",'特殊、深海'!$AW25)</f>
        <v/>
      </c>
      <c r="AQ29" s="308" t="str">
        <f>IF('特殊、深海'!$AX25="","",'特殊、深海'!$AX25)</f>
        <v/>
      </c>
      <c r="AR29" s="324">
        <f>IF('特殊、深海'!$AY25="","",'特殊、深海'!$AY25)</f>
        <v>60</v>
      </c>
      <c r="AS29" s="324">
        <f>IF('特殊、深海'!$AZ25="","",'特殊、深海'!$AZ25)</f>
        <v>55</v>
      </c>
      <c r="AT29" s="324">
        <f>IF('特殊、深海'!$BA25="","",'特殊、深海'!$BA25)</f>
        <v>2.4</v>
      </c>
      <c r="AU29" s="324">
        <f>IF('特殊、深海'!$BB25="","",'特殊、深海'!$BB25)</f>
        <v>4.5</v>
      </c>
      <c r="AV29" s="305">
        <f>IF(('特殊、深海'!$BG25+'特殊、深海'!$BK25*$C$4)=0,"",('特殊、深海'!$BG25+'特殊、深海'!$BK25*$C$4))</f>
        <v>38</v>
      </c>
      <c r="AW29" s="324">
        <f>IF(('特殊、深海'!$BH25+'特殊、深海'!$BL25*$C$4)=0,"",('特殊、深海'!$BH25+'特殊、深海'!$BL25*$C$4))</f>
        <v>52</v>
      </c>
      <c r="AX29" s="324">
        <f>IF(('特殊、深海'!$BI25+'特殊、深海'!$BM25*$C$4)=0,"",('特殊、深海'!$BI25+'特殊、深海'!$BM25*$C$4))</f>
        <v>60</v>
      </c>
      <c r="AY29" s="303">
        <f>IF(('特殊、深海'!$BJ25+'特殊、深海'!$BN25*$C$4)=0,"",('特殊、深海'!$BJ25+'特殊、深海'!$BN25*$C$4))</f>
        <v>52</v>
      </c>
      <c r="AZ29" s="329" t="str">
        <f>'特殊、深海'!$BO25</f>
        <v>TODO: 万国语</v>
      </c>
      <c r="BA29" s="301" t="b">
        <f>IF('特殊、深海'!$BP25="","")</f>
        <v>0</v>
      </c>
      <c r="BB29" s="329" t="b">
        <f>IF('特殊、深海'!$BQ25="","")</f>
        <v>0</v>
      </c>
      <c r="BC29" s="309" t="str">
        <f>IF('特殊、深海'!$BR25="","")</f>
        <v/>
      </c>
      <c r="BQ29" s="324">
        <f>IFERROR(VLOOKUP(AL29,装备!$B:$C,2,0),0)</f>
        <v>3</v>
      </c>
      <c r="BR29" s="324">
        <f>IFERROR(VLOOKUP($AL29,装备!$B:$Q,5,0),0)</f>
        <v>0</v>
      </c>
      <c r="BS29" s="324">
        <f>IFERROR(VLOOKUP($AL29,装备!$B:$Q,6,0),0)</f>
        <v>0</v>
      </c>
      <c r="BT29" s="324">
        <f>IFERROR(VLOOKUP($AL29,装备!$B:$Q,7,0),0)</f>
        <v>0</v>
      </c>
      <c r="BU29" s="324">
        <f>IFERROR(VLOOKUP($AL29,装备!$B:$Q,8,0),0)</f>
        <v>0</v>
      </c>
      <c r="BV29" s="324">
        <f>IFERROR(VLOOKUP($AL29,装备!$B:$Q,9,0),0)</f>
        <v>0</v>
      </c>
      <c r="BW29" s="324">
        <f>IFERROR(VLOOKUP($AL29,装备!$B:$Q,10,0),0)</f>
        <v>0</v>
      </c>
      <c r="BX29" s="324">
        <f>IFERROR(VLOOKUP($AL29,装备!$B:$Q,11,0),0)</f>
        <v>0</v>
      </c>
      <c r="BY29" s="324" t="str">
        <f>IFERROR(VLOOKUP($AL29,装备!$B:$Q,12,0),0)</f>
        <v>无</v>
      </c>
      <c r="BZ29" s="324">
        <f>IFERROR(VLOOKUP($AL29,装备!$B:$Q,13,0),0)</f>
        <v>0</v>
      </c>
      <c r="CA29" s="324">
        <f>IFERROR(VLOOKUP($AL29,装备!$B:$Q,14,0),0)</f>
        <v>0</v>
      </c>
      <c r="CB29" s="324">
        <f>IFERROR(VLOOKUP($AL29,装备!$B:$Q,16,0),0)</f>
        <v>0</v>
      </c>
      <c r="CC29" s="324">
        <f>IFERROR(VLOOKUP($AL29,装备!$B:$Q,5,0),0)</f>
        <v>0</v>
      </c>
      <c r="CD29" s="324">
        <f>IFERROR(VLOOKUP(AM29,装备!$B:$C,2,0),0)</f>
        <v>3</v>
      </c>
      <c r="CE29" s="324">
        <f>IFERROR(VLOOKUP($AM29,装备!$B:$Q,5,0),0)</f>
        <v>0</v>
      </c>
      <c r="CF29" s="324">
        <f>IFERROR(VLOOKUP($AM29,装备!$B:$Q,6,0),0)</f>
        <v>0</v>
      </c>
      <c r="CG29" s="324">
        <f>IFERROR(VLOOKUP($AM29,装备!$B:$Q,7,0),0)</f>
        <v>0</v>
      </c>
      <c r="CH29" s="324">
        <f>IFERROR(VLOOKUP($AM29,装备!$B:$Q,8,0),0)</f>
        <v>0</v>
      </c>
      <c r="CI29" s="324">
        <f>IFERROR(VLOOKUP($AM29,装备!$B:$Q,9,0),0)</f>
        <v>0</v>
      </c>
      <c r="CJ29" s="324">
        <f>IFERROR(VLOOKUP($AM29,装备!$B:$Q,10,0),0)</f>
        <v>0</v>
      </c>
      <c r="CK29" s="324">
        <f>IFERROR(VLOOKUP($AM29,装备!$B:$Q,11,0),0)</f>
        <v>0</v>
      </c>
      <c r="CL29" s="324" t="str">
        <f>IFERROR(VLOOKUP($AM29,装备!$B:$Q,12,0),0)</f>
        <v>无</v>
      </c>
      <c r="CM29" s="324">
        <f>IFERROR(VLOOKUP($AM29,装备!$B:$Q,13,0),0)</f>
        <v>0</v>
      </c>
      <c r="CN29" s="324">
        <f>IFERROR(VLOOKUP($AM29,装备!$B:$Q,14,0),0)</f>
        <v>0</v>
      </c>
      <c r="CO29" s="324">
        <f>IFERROR(VLOOKUP($AM29,装备!$B:$Q,16,0),0)</f>
        <v>0</v>
      </c>
      <c r="CP29" s="324">
        <f>IFERROR(VLOOKUP($AM29,装备!$B:$Q,5,0),0)</f>
        <v>0</v>
      </c>
      <c r="CQ29" s="324">
        <f>IFERROR(VLOOKUP(AN29,装备!$B:$C,2,0),0)</f>
        <v>3</v>
      </c>
      <c r="CR29" s="324">
        <f>IFERROR(VLOOKUP($AN29,装备!$B:$Q,5,0),0)</f>
        <v>0</v>
      </c>
      <c r="CS29" s="324">
        <f>IFERROR(VLOOKUP($AN29,装备!$B:$Q,6,0),0)</f>
        <v>0</v>
      </c>
      <c r="CT29" s="324">
        <f>IFERROR(VLOOKUP($AN29,装备!$B:$Q,7,0),0)</f>
        <v>0</v>
      </c>
      <c r="CU29" s="324">
        <f>IFERROR(VLOOKUP($AN29,装备!$B:$Q,8,0),0)</f>
        <v>0</v>
      </c>
      <c r="CV29" s="324">
        <f>IFERROR(VLOOKUP($AN29,装备!$B:$Q,9,0),0)</f>
        <v>0</v>
      </c>
      <c r="CW29" s="324">
        <f>IFERROR(VLOOKUP($AN29,装备!$B:$Q,10,0),0)</f>
        <v>0</v>
      </c>
      <c r="CX29" s="324">
        <f>IFERROR(VLOOKUP($AN29,装备!$B:$Q,11,0),0)</f>
        <v>0</v>
      </c>
      <c r="CY29" s="324" t="str">
        <f>IFERROR(VLOOKUP($AN29,装备!$B:$Q,12,0),0)</f>
        <v>无</v>
      </c>
      <c r="CZ29" s="324">
        <f>IFERROR(VLOOKUP($AN29,装备!$B:$Q,13,0),0)</f>
        <v>0</v>
      </c>
      <c r="DA29" s="324">
        <f>IFERROR(VLOOKUP($AN29,装备!$B:$Q,14,0),0)</f>
        <v>0</v>
      </c>
      <c r="DB29" s="324">
        <f>IFERROR(VLOOKUP($AN29,装备!$B:$Q,16,0),0)</f>
        <v>0</v>
      </c>
      <c r="DC29" s="324">
        <f>IFERROR(VLOOKUP($AN29,装备!$B:$Q,5,0),0)</f>
        <v>0</v>
      </c>
      <c r="DD29" s="324">
        <f>IFERROR(VLOOKUP(AO29,装备!$B:$C,2,0),0)</f>
        <v>3</v>
      </c>
      <c r="DE29" s="324">
        <f>IFERROR(VLOOKUP($AO29,装备!$B:$Q,5,0),0)</f>
        <v>0</v>
      </c>
      <c r="DF29" s="324">
        <f>IFERROR(VLOOKUP($AO29,装备!$B:$Q,6,0),0)</f>
        <v>0</v>
      </c>
      <c r="DG29" s="324">
        <f>IFERROR(VLOOKUP($AO29,装备!$B:$Q,7,0),0)</f>
        <v>0</v>
      </c>
      <c r="DH29" s="324">
        <f>IFERROR(VLOOKUP($AO29,装备!$B:$Q,8,0),0)</f>
        <v>0</v>
      </c>
      <c r="DI29" s="324">
        <f>IFERROR(VLOOKUP($AO29,装备!$B:$Q,9,0),0)</f>
        <v>0</v>
      </c>
      <c r="DJ29" s="324">
        <f>IFERROR(VLOOKUP($AO29,装备!$B:$Q,10,0),0)</f>
        <v>0</v>
      </c>
      <c r="DK29" s="324">
        <f>IFERROR(VLOOKUP($AO29,装备!$B:$Q,11,0),0)</f>
        <v>0</v>
      </c>
      <c r="DL29" s="324" t="str">
        <f>IFERROR(VLOOKUP($AO29,装备!$B:$Q,12,0),0)</f>
        <v>无</v>
      </c>
      <c r="DM29" s="324">
        <f>IFERROR(VLOOKUP($AO29,装备!$B:$Q,13,0),0)</f>
        <v>0</v>
      </c>
      <c r="DN29" s="324">
        <f>IFERROR(VLOOKUP($AO29,装备!$B:$Q,14,0),0)</f>
        <v>0</v>
      </c>
      <c r="DO29" s="324">
        <f>IFERROR(VLOOKUP($AO29,装备!$B:$Q,16,0),0)</f>
        <v>0</v>
      </c>
      <c r="DP29" s="324">
        <f>IFERROR(VLOOKUP($AO29,装备!$B:$Q,5,0),0)</f>
        <v>0</v>
      </c>
    </row>
    <row r="30" spans="1:120">
      <c r="A30" s="301">
        <f>'特殊、深海'!$A26</f>
        <v>10001318</v>
      </c>
      <c r="B30" s="353" t="s">
        <v>5912</v>
      </c>
      <c r="C30" s="281"/>
      <c r="D30" s="281">
        <f t="shared" si="0"/>
        <v>110</v>
      </c>
      <c r="E30" s="303">
        <f>'特殊、深海'!$C26</f>
        <v>5</v>
      </c>
      <c r="F30" s="304" t="str">
        <f>'特殊、深海'!$D26</f>
        <v>装母</v>
      </c>
      <c r="G30" s="304" t="str">
        <f>'特殊、深海'!$E26</f>
        <v>大型</v>
      </c>
      <c r="H30" s="304" t="str">
        <f>'特殊、深海'!$F26</f>
        <v>主力舰</v>
      </c>
      <c r="I30" s="346">
        <f>'特殊、深海'!$BT26</f>
        <v>0</v>
      </c>
      <c r="J30" s="304" t="str">
        <f>'特殊、深海'!$G26</f>
        <v>深海</v>
      </c>
      <c r="K30" s="332">
        <f>'特殊、深海'!$H26+(BR30+CE30+CR30+DE30)*$C$2</f>
        <v>88</v>
      </c>
      <c r="L30" s="324">
        <f>'特殊、深海'!$I26</f>
        <v>0</v>
      </c>
      <c r="M30" s="324">
        <f>'特殊、深海'!$J26</f>
        <v>0</v>
      </c>
      <c r="N30" s="521">
        <f>'特殊、深海'!$K26</f>
        <v>2</v>
      </c>
      <c r="O30" s="324">
        <f>'特殊、深海'!$L26+((CA30+CN30+DA30+DN30)*$C$2)</f>
        <v>30</v>
      </c>
      <c r="P30" s="324" t="str">
        <f>IF($C$2=1,(IF(ISERROR(FIND("超长",'特殊、深海'!$M26&amp;BY30&amp;CL30&amp;CY30&amp;DL30,1)),IF(ISERROR(FIND("长",'特殊、深海'!$M26&amp;BY30&amp;CL30&amp;CY30&amp;DL30,1)),IF(ISERROR(FIND("中",'特殊、深海'!$M26&amp;BY30&amp;CL30&amp;CY30&amp;DL30,1)),IF(ISERROR(FIND("短",'特殊、深海'!$M26&amp;BY30&amp;CL30&amp;CY30&amp;DL30,1)),IF(ISERROR(FIND("无",'特殊、深海'!$M26&amp;BY30&amp;CL30&amp;CY30&amp;DL30,1)),0,"无"),"短"),"中"),"长"),"超长")),'特殊、深海'!$M26)</f>
        <v>短</v>
      </c>
      <c r="Q30" s="328">
        <f>'特殊、深海'!$N26</f>
        <v>33</v>
      </c>
      <c r="R30" s="324">
        <f>('特殊、深海'!$P26)+('特殊、深海'!$Q26)*$C$3+((BS30+CF30+CS30+DF30)*$C$2)</f>
        <v>50</v>
      </c>
      <c r="S30" s="324">
        <f>('特殊、深海'!$R26)+('特殊、深海'!$S26)*$C$3+((BU30+CH30+CU30+DH30)*$C$2)</f>
        <v>0</v>
      </c>
      <c r="T30" s="324">
        <f>('特殊、深海'!$T26)+('特殊、深海'!$U26)*$C$3+((BT30+CG30+CT30+DG30)*$C$2)</f>
        <v>90</v>
      </c>
      <c r="U30" s="324">
        <f>('特殊、深海'!$V26)+('特殊、深海'!$W26)*$C$3+((CC30+CP30+DC30+DP30)*$C$2)</f>
        <v>105</v>
      </c>
      <c r="V30" s="305">
        <f>INT(((('特殊、深海'!$Y26)-('特殊、深海'!$X26))*(((IF(D30=0,C30,D30))-1)/99))+'特殊、深海'!$X26)+((BX30+CK30+CX30+DK30)*$C$2)</f>
        <v>103</v>
      </c>
      <c r="W30" s="324">
        <f>INT(((('特殊、深海'!$AA26)-('特殊、深海'!$Z26))*(((IF(D30=0,C30,D30))-1)/99))+'特殊、深海'!$Z26)+((BZ30+CM30+CZ30+DM30)*$C$2)</f>
        <v>57</v>
      </c>
      <c r="X30" s="324">
        <f>INT(((('特殊、深海'!$AC26)-('特殊、深海'!$AB26))*(((IF(D30=0,C30,D30))-1)/99))+'特殊、深海'!$AB26)+((BW30+CJ30+CW30+DJ30)*$C$2)</f>
        <v>80</v>
      </c>
      <c r="Y30" s="303">
        <f>INT(((('特殊、深海'!$AE26)-('特殊、深海'!$AD26))*(((IF(D30=0,C30,D30))-1)/99))+'特殊、深海'!$AD26)+((BV30+CI30+CV30+DI30)*$C$2)</f>
        <v>3</v>
      </c>
      <c r="Z30" s="324">
        <f>IF('特殊、深海'!$AF26="","",'特殊、深海'!$AF26)</f>
        <v>15</v>
      </c>
      <c r="AA30" s="324">
        <f>IF('特殊、深海'!$AG26="","",'特殊、深海'!$AG26)</f>
        <v>25</v>
      </c>
      <c r="AB30" s="324">
        <f>IF('特殊、深海'!$AH26="","",'特殊、深海'!$AH26)</f>
        <v>25</v>
      </c>
      <c r="AC30" s="324">
        <f>IF('特殊、深海'!$AI26="","",'特殊、深海'!$AI26)</f>
        <v>20</v>
      </c>
      <c r="AD30" s="324">
        <f>IF('特殊、深海'!$AJ26="","",'特殊、深海'!$AJ26)</f>
        <v>85</v>
      </c>
      <c r="AE30" s="305">
        <f>IF('特殊、深海'!$AK26="","",'特殊、深海'!$AK26)</f>
        <v>77</v>
      </c>
      <c r="AF30" s="324" t="str">
        <f>IF('特殊、深海'!$AL26="","",'特殊、深海'!$AL26)</f>
        <v/>
      </c>
      <c r="AG30" s="324" t="str">
        <f>IF('特殊、深海'!$AM26="","",'特殊、深海'!$AM26)</f>
        <v/>
      </c>
      <c r="AH30" s="324" t="str">
        <f>IF('特殊、深海'!$AN26="","",'特殊、深海'!$AN26)</f>
        <v/>
      </c>
      <c r="AI30" s="324" t="str">
        <f>IF('特殊、深海'!$AO26="","",'特殊、深海'!$AO26)</f>
        <v/>
      </c>
      <c r="AJ30" s="324" t="str">
        <f>IF('特殊、深海'!$AP26="","",'特殊、深海'!$AP26)</f>
        <v/>
      </c>
      <c r="AK30" s="303" t="str">
        <f>IF('特殊、深海'!$AQ26="","",'特殊、深海'!$AQ26)</f>
        <v/>
      </c>
      <c r="AL30" s="329" t="str">
        <f>IF('特殊、深海'!$AS26="","",'特殊、深海'!$AS26)</f>
        <v>FR-1火球战斗机</v>
      </c>
      <c r="AM30" s="329" t="str">
        <f>IF('特殊、深海'!$AT26="","",'特殊、深海'!$AT26)</f>
        <v>AD-4</v>
      </c>
      <c r="AN30" s="329" t="str">
        <f>IF('特殊、深海'!$AU26="","",'特殊、深海'!$AU26)</f>
        <v>飞龙</v>
      </c>
      <c r="AO30" s="329" t="str">
        <f>IF('特殊、深海'!$AV26="","",'特殊、深海'!$AV26)</f>
        <v>B-25(杜立特队)</v>
      </c>
      <c r="AP30" s="307" t="str">
        <f>IF('特殊、深海'!$AW26="","",'特殊、深海'!$AW26)</f>
        <v/>
      </c>
      <c r="AQ30" s="308" t="str">
        <f>IF('特殊、深海'!$AX26="","",'特殊、深海'!$AX26)</f>
        <v/>
      </c>
      <c r="AR30" s="324">
        <f>IF('特殊、深海'!$AY26="","",'特殊、深海'!$AY26)</f>
        <v>60</v>
      </c>
      <c r="AS30" s="324">
        <f>IF('特殊、深海'!$AZ26="","",'特殊、深海'!$AZ26)</f>
        <v>55</v>
      </c>
      <c r="AT30" s="324">
        <f>IF('特殊、深海'!$BA26="","",'特殊、深海'!$BA26)</f>
        <v>2.4</v>
      </c>
      <c r="AU30" s="324">
        <f>IF('特殊、深海'!$BB26="","",'特殊、深海'!$BB26)</f>
        <v>4.5</v>
      </c>
      <c r="AV30" s="305">
        <f>IF(('特殊、深海'!$BG26+'特殊、深海'!$BK26*$C$4)=0,"",('特殊、深海'!$BG26+'特殊、深海'!$BK26*$C$4))</f>
        <v>51</v>
      </c>
      <c r="AW30" s="324">
        <f>IF(('特殊、深海'!$BH26+'特殊、深海'!$BL26*$C$4)=0,"",('特殊、深海'!$BH26+'特殊、深海'!$BL26*$C$4))</f>
        <v>66</v>
      </c>
      <c r="AX30" s="324">
        <f>IF(('特殊、深海'!$BI26+'特殊、深海'!$BM26*$C$4)=0,"",('特殊、深海'!$BI26+'特殊、深海'!$BM26*$C$4))</f>
        <v>40</v>
      </c>
      <c r="AY30" s="303">
        <f>IF(('特殊、深海'!$BJ26+'特殊、深海'!$BN26*$C$4)=0,"",('特殊、深海'!$BJ26+'特殊、深海'!$BN26*$C$4))</f>
        <v>78</v>
      </c>
      <c r="AZ30" s="329" t="str">
        <f>'特殊、深海'!$BO26</f>
        <v>TODO: 万国语</v>
      </c>
      <c r="BA30" s="301" t="b">
        <f>IF('特殊、深海'!$BP26="","")</f>
        <v>0</v>
      </c>
      <c r="BB30" s="329" t="b">
        <f>IF('特殊、深海'!$BQ26="","")</f>
        <v>0</v>
      </c>
      <c r="BC30" s="309" t="str">
        <f>IF('特殊、深海'!$BR26="","")</f>
        <v/>
      </c>
      <c r="BQ30" s="324">
        <f>IFERROR(VLOOKUP(AL30,装备!$B:$C,2,0),0)</f>
        <v>5</v>
      </c>
      <c r="BR30" s="324">
        <f>IFERROR(VLOOKUP($AL30,装备!$B:$Q,5,0),0)</f>
        <v>0</v>
      </c>
      <c r="BS30" s="324">
        <f>IFERROR(VLOOKUP($AL30,装备!$B:$Q,6,0),0)</f>
        <v>0</v>
      </c>
      <c r="BT30" s="324">
        <f>IFERROR(VLOOKUP($AL30,装备!$B:$Q,7,0),0)</f>
        <v>0</v>
      </c>
      <c r="BU30" s="324">
        <f>IFERROR(VLOOKUP($AL30,装备!$B:$Q,8,0),0)</f>
        <v>0</v>
      </c>
      <c r="BV30" s="324">
        <f>IFERROR(VLOOKUP($AL30,装备!$B:$Q,9,0),0)</f>
        <v>0</v>
      </c>
      <c r="BW30" s="324">
        <f>IFERROR(VLOOKUP($AL30,装备!$B:$Q,10,0),0)</f>
        <v>0</v>
      </c>
      <c r="BX30" s="324">
        <f>IFERROR(VLOOKUP($AL30,装备!$B:$Q,11,0),0)</f>
        <v>0</v>
      </c>
      <c r="BY30" s="324" t="str">
        <f>IFERROR(VLOOKUP($AL30,装备!$B:$Q,12,0),0)</f>
        <v>无</v>
      </c>
      <c r="BZ30" s="324">
        <f>IFERROR(VLOOKUP($AL30,装备!$B:$Q,13,0),0)</f>
        <v>0</v>
      </c>
      <c r="CA30" s="324">
        <f>IFERROR(VLOOKUP($AL30,装备!$B:$Q,14,0),0)</f>
        <v>0</v>
      </c>
      <c r="CB30" s="324">
        <f>IFERROR(VLOOKUP($AL30,装备!$B:$Q,16,0),0)</f>
        <v>12</v>
      </c>
      <c r="CC30" s="324">
        <f>IFERROR(VLOOKUP($AL30,装备!$B:$Q,5,0),0)</f>
        <v>0</v>
      </c>
      <c r="CD30" s="324">
        <f>IFERROR(VLOOKUP(AM30,装备!$B:$C,2,0),0)</f>
        <v>5</v>
      </c>
      <c r="CE30" s="324">
        <f>IFERROR(VLOOKUP($AM30,装备!$B:$Q,5,0),0)</f>
        <v>0</v>
      </c>
      <c r="CF30" s="324">
        <f>IFERROR(VLOOKUP($AM30,装备!$B:$Q,6,0),0)</f>
        <v>0</v>
      </c>
      <c r="CG30" s="324">
        <f>IFERROR(VLOOKUP($AM30,装备!$B:$Q,7,0),0)</f>
        <v>0</v>
      </c>
      <c r="CH30" s="324">
        <f>IFERROR(VLOOKUP($AM30,装备!$B:$Q,8,0),0)</f>
        <v>0</v>
      </c>
      <c r="CI30" s="324">
        <f>IFERROR(VLOOKUP($AM30,装备!$B:$Q,9,0),0)</f>
        <v>2</v>
      </c>
      <c r="CJ30" s="324">
        <f>IFERROR(VLOOKUP($AM30,装备!$B:$Q,10,0),0)</f>
        <v>0</v>
      </c>
      <c r="CK30" s="324">
        <f>IFERROR(VLOOKUP($AM30,装备!$B:$Q,11,0),0)</f>
        <v>0</v>
      </c>
      <c r="CL30" s="324" t="str">
        <f>IFERROR(VLOOKUP($AM30,装备!$B:$Q,12,0),0)</f>
        <v>无</v>
      </c>
      <c r="CM30" s="324">
        <f>IFERROR(VLOOKUP($AM30,装备!$B:$Q,13,0),0)</f>
        <v>0</v>
      </c>
      <c r="CN30" s="324">
        <f>IFERROR(VLOOKUP($AM30,装备!$B:$Q,14,0),0)</f>
        <v>0</v>
      </c>
      <c r="CO30" s="324">
        <f>IFERROR(VLOOKUP($AM30,装备!$B:$Q,16,0),0)</f>
        <v>0</v>
      </c>
      <c r="CP30" s="324">
        <f>IFERROR(VLOOKUP($AM30,装备!$B:$Q,5,0),0)</f>
        <v>0</v>
      </c>
      <c r="CQ30" s="324">
        <f>IFERROR(VLOOKUP(AN30,装备!$B:$C,2,0),0)</f>
        <v>5</v>
      </c>
      <c r="CR30" s="324">
        <f>IFERROR(VLOOKUP($AN30,装备!$B:$Q,5,0),0)</f>
        <v>0</v>
      </c>
      <c r="CS30" s="324">
        <f>IFERROR(VLOOKUP($AN30,装备!$B:$Q,6,0),0)</f>
        <v>0</v>
      </c>
      <c r="CT30" s="324">
        <f>IFERROR(VLOOKUP($AN30,装备!$B:$Q,7,0),0)</f>
        <v>0</v>
      </c>
      <c r="CU30" s="324">
        <f>IFERROR(VLOOKUP($AN30,装备!$B:$Q,8,0),0)</f>
        <v>0</v>
      </c>
      <c r="CV30" s="324">
        <f>IFERROR(VLOOKUP($AN30,装备!$B:$Q,9,0),0)</f>
        <v>1</v>
      </c>
      <c r="CW30" s="324">
        <f>IFERROR(VLOOKUP($AN30,装备!$B:$Q,10,0),0)</f>
        <v>0</v>
      </c>
      <c r="CX30" s="324">
        <f>IFERROR(VLOOKUP($AN30,装备!$B:$Q,11,0),0)</f>
        <v>0</v>
      </c>
      <c r="CY30" s="324" t="str">
        <f>IFERROR(VLOOKUP($AN30,装备!$B:$Q,12,0),0)</f>
        <v>无</v>
      </c>
      <c r="CZ30" s="324">
        <f>IFERROR(VLOOKUP($AN30,装备!$B:$Q,13,0),0)</f>
        <v>0</v>
      </c>
      <c r="DA30" s="324">
        <f>IFERROR(VLOOKUP($AN30,装备!$B:$Q,14,0),0)</f>
        <v>0</v>
      </c>
      <c r="DB30" s="324">
        <f>IFERROR(VLOOKUP($AN30,装备!$B:$Q,16,0),0)</f>
        <v>3</v>
      </c>
      <c r="DC30" s="324">
        <f>IFERROR(VLOOKUP($AN30,装备!$B:$Q,5,0),0)</f>
        <v>0</v>
      </c>
      <c r="DD30" s="324">
        <f>IFERROR(VLOOKUP(AO30,装备!$B:$C,2,0),0)</f>
        <v>6</v>
      </c>
      <c r="DE30" s="324">
        <f>IFERROR(VLOOKUP($AO30,装备!$B:$Q,5,0),0)</f>
        <v>0</v>
      </c>
      <c r="DF30" s="324">
        <f>IFERROR(VLOOKUP($AO30,装备!$B:$Q,6,0),0)</f>
        <v>0</v>
      </c>
      <c r="DG30" s="324">
        <f>IFERROR(VLOOKUP($AO30,装备!$B:$Q,7,0),0)</f>
        <v>0</v>
      </c>
      <c r="DH30" s="324">
        <f>IFERROR(VLOOKUP($AO30,装备!$B:$Q,8,0),0)</f>
        <v>0</v>
      </c>
      <c r="DI30" s="324">
        <f>IFERROR(VLOOKUP($AO30,装备!$B:$Q,9,0),0)</f>
        <v>0</v>
      </c>
      <c r="DJ30" s="324">
        <f>IFERROR(VLOOKUP($AO30,装备!$B:$Q,10,0),0)</f>
        <v>0</v>
      </c>
      <c r="DK30" s="324">
        <f>IFERROR(VLOOKUP($AO30,装备!$B:$Q,11,0),0)</f>
        <v>0</v>
      </c>
      <c r="DL30" s="324" t="str">
        <f>IFERROR(VLOOKUP($AO30,装备!$B:$Q,12,0),0)</f>
        <v>无</v>
      </c>
      <c r="DM30" s="324">
        <f>IFERROR(VLOOKUP($AO30,装备!$B:$Q,13,0),0)</f>
        <v>0</v>
      </c>
      <c r="DN30" s="324">
        <f>IFERROR(VLOOKUP($AO30,装备!$B:$Q,14,0),0)</f>
        <v>0</v>
      </c>
      <c r="DO30" s="324">
        <f>IFERROR(VLOOKUP($AO30,装备!$B:$Q,16,0),0)</f>
        <v>0</v>
      </c>
      <c r="DP30" s="324">
        <f>IFERROR(VLOOKUP($AO30,装备!$B:$Q,5,0),0)</f>
        <v>0</v>
      </c>
    </row>
    <row r="31" spans="1:120">
      <c r="A31" s="301">
        <f>'特殊、深海'!$A27</f>
        <v>10001319</v>
      </c>
      <c r="B31" s="353" t="s">
        <v>4949</v>
      </c>
      <c r="C31" s="281"/>
      <c r="D31" s="281">
        <f t="shared" si="0"/>
        <v>110</v>
      </c>
      <c r="E31" s="303">
        <f>'特殊、深海'!$C27</f>
        <v>6</v>
      </c>
      <c r="F31" s="304" t="str">
        <f>'特殊、深海'!$D27</f>
        <v>补给</v>
      </c>
      <c r="G31" s="304" t="str">
        <f>'特殊、深海'!$E27</f>
        <v>小型</v>
      </c>
      <c r="H31" s="304" t="str">
        <f>'特殊、深海'!$F27</f>
        <v>护卫舰</v>
      </c>
      <c r="I31" s="346">
        <f>'特殊、深海'!$BT27</f>
        <v>0</v>
      </c>
      <c r="J31" s="304" t="str">
        <f>'特殊、深海'!$G27</f>
        <v>英国</v>
      </c>
      <c r="K31" s="332">
        <f>'特殊、深海'!$H27+(BR31+CE31+CR31+DE31)*$C$2</f>
        <v>99</v>
      </c>
      <c r="L31" s="324">
        <f>'特殊、深海'!$I27</f>
        <v>1</v>
      </c>
      <c r="M31" s="324">
        <f>'特殊、深海'!$J27</f>
        <v>0</v>
      </c>
      <c r="N31" s="521">
        <f>'特殊、深海'!$K27</f>
        <v>2</v>
      </c>
      <c r="O31" s="324">
        <f>'特殊、深海'!$L27+((CA31+CN31+DA31+DN31)*$C$2)</f>
        <v>999</v>
      </c>
      <c r="P31" s="324" t="str">
        <f>IF($C$2=1,(IF(ISERROR(FIND("超长",'特殊、深海'!$M27&amp;BY31&amp;CL31&amp;CY31&amp;DL31,1)),IF(ISERROR(FIND("长",'特殊、深海'!$M27&amp;BY31&amp;CL31&amp;CY31&amp;DL31,1)),IF(ISERROR(FIND("中",'特殊、深海'!$M27&amp;BY31&amp;CL31&amp;CY31&amp;DL31,1)),IF(ISERROR(FIND("短",'特殊、深海'!$M27&amp;BY31&amp;CL31&amp;CY31&amp;DL31,1)),IF(ISERROR(FIND("无",'特殊、深海'!$M27&amp;BY31&amp;CL31&amp;CY31&amp;DL31,1)),0,"无"),"短"),"中"),"长"),"超长")),'特殊、深海'!$M27)</f>
        <v>长</v>
      </c>
      <c r="Q31" s="328">
        <f>'特殊、深海'!$N27</f>
        <v>35</v>
      </c>
      <c r="R31" s="324">
        <f>('特殊、深海'!$P27)+('特殊、深海'!$Q27)*$C$3+((BS31+CF31+CS31+DF31)*$C$2)</f>
        <v>139</v>
      </c>
      <c r="S31" s="324">
        <f>('特殊、深海'!$R27)+('特殊、深海'!$S27)*$C$3+((BU31+CH31+CU31+DH31)*$C$2)</f>
        <v>0</v>
      </c>
      <c r="T31" s="324">
        <f>('特殊、深海'!$T27)+('特殊、深海'!$U27)*$C$3+((BT31+CG31+CT31+DG31)*$C$2)</f>
        <v>133</v>
      </c>
      <c r="U31" s="324">
        <f>('特殊、深海'!$V27)+('特殊、深海'!$W27)*$C$3+((CC31+CP31+DC31+DP31)*$C$2)</f>
        <v>135</v>
      </c>
      <c r="V31" s="305">
        <f>INT(((('特殊、深海'!$Y27)-('特殊、深海'!$X27))*(((IF(D31=0,C31,D31))-1)/99))+'特殊、深海'!$X27)+((BX31+CK31+CX31+DK31)*$C$2)</f>
        <v>85</v>
      </c>
      <c r="W31" s="324">
        <f>INT(((('特殊、深海'!$AA27)-('特殊、深海'!$Z27))*(((IF(D31=0,C31,D31))-1)/99))+'特殊、深海'!$Z27)+((BZ31+CM31+CZ31+DM31)*$C$2)</f>
        <v>209</v>
      </c>
      <c r="X31" s="324">
        <f>INT(((('特殊、深海'!$AC27)-('特殊、深海'!$AB27))*(((IF(D31=0,C31,D31))-1)/99))+'特殊、深海'!$AB27)+((BW31+CJ31+CW31+DJ31)*$C$2)</f>
        <v>55</v>
      </c>
      <c r="Y31" s="303">
        <f>INT(((('特殊、深海'!$AE27)-('特殊、深海'!$AD27))*(((IF(D31=0,C31,D31))-1)/99))+'特殊、深海'!$AD27)+((BV31+CI31+CV31+DI31)*$C$2)</f>
        <v>0</v>
      </c>
      <c r="Z31" s="324">
        <f>IF('特殊、深海'!$AF27="","",'特殊、深海'!$AF27)</f>
        <v>0</v>
      </c>
      <c r="AA31" s="324" t="str">
        <f>IF('特殊、深海'!$AG27="","",'特殊、深海'!$AG27)</f>
        <v/>
      </c>
      <c r="AB31" s="324" t="str">
        <f>IF('特殊、深海'!$AH27="","",'特殊、深海'!$AH27)</f>
        <v/>
      </c>
      <c r="AC31" s="324" t="str">
        <f>IF('特殊、深海'!$AI27="","",'特殊、深海'!$AI27)</f>
        <v/>
      </c>
      <c r="AD31" s="324">
        <f>IF('特殊、深海'!$AJ27="","",'特殊、深海'!$AJ27)</f>
        <v>0</v>
      </c>
      <c r="AE31" s="305">
        <f>IF('特殊、深海'!$AK27="","",'特殊、深海'!$AK27)</f>
        <v>0</v>
      </c>
      <c r="AF31" s="324" t="str">
        <f>IF('特殊、深海'!$AL27="","",'特殊、深海'!$AL27)</f>
        <v/>
      </c>
      <c r="AG31" s="324" t="str">
        <f>IF('特殊、深海'!$AM27="","",'特殊、深海'!$AM27)</f>
        <v/>
      </c>
      <c r="AH31" s="324" t="str">
        <f>IF('特殊、深海'!$AN27="","",'特殊、深海'!$AN27)</f>
        <v/>
      </c>
      <c r="AI31" s="324" t="str">
        <f>IF('特殊、深海'!$AO27="","",'特殊、深海'!$AO27)</f>
        <v/>
      </c>
      <c r="AJ31" s="324" t="str">
        <f>IF('特殊、深海'!$AP27="","",'特殊、深海'!$AP27)</f>
        <v/>
      </c>
      <c r="AK31" s="303" t="str">
        <f>IF('特殊、深海'!$AQ27="","",'特殊、深海'!$AQ27)</f>
        <v/>
      </c>
      <c r="AL31" s="329" t="str">
        <f>IF('特殊、深海'!$AS27="","",'特殊、深海'!$AS27)</f>
        <v>J国35.6厘米连装炮</v>
      </c>
      <c r="AM31" s="329" t="str">
        <f>IF('特殊、深海'!$AT27="","",'特殊、深海'!$AT27)</f>
        <v>J国35.6厘米连装炮</v>
      </c>
      <c r="AN31" s="329" t="str">
        <f>IF('特殊、深海'!$AU27="","",'特殊、深海'!$AU27)</f>
        <v/>
      </c>
      <c r="AO31" s="329" t="str">
        <f>IF('特殊、深海'!$AV27="","",'特殊、深海'!$AV27)</f>
        <v/>
      </c>
      <c r="AP31" s="307" t="str">
        <f>IF('特殊、深海'!$AW27="","",'特殊、深海'!$AW27)</f>
        <v/>
      </c>
      <c r="AQ31" s="308" t="str">
        <f>IF('特殊、深海'!$AX27="","",'特殊、深海'!$AX27)</f>
        <v/>
      </c>
      <c r="AR31" s="324">
        <f>IF('特殊、深海'!$AY27="","",'特殊、深海'!$AY27)</f>
        <v>10</v>
      </c>
      <c r="AS31" s="324">
        <f>IF('特殊、深海'!$AZ27="","",'特殊、深海'!$AZ27)</f>
        <v>10</v>
      </c>
      <c r="AT31" s="324">
        <f>IF('特殊、深海'!$BA27="","",'特殊、深海'!$BA27)</f>
        <v>1</v>
      </c>
      <c r="AU31" s="324">
        <f>IF('特殊、深海'!$BB27="","",'特殊、深海'!$BB27)</f>
        <v>1</v>
      </c>
      <c r="AV31" s="305">
        <f>IF(('特殊、深海'!$BG27+'特殊、深海'!$BK27*$C$4)=0,"",('特殊、深海'!$BG27+'特殊、深海'!$BK27*$C$4))</f>
        <v>2</v>
      </c>
      <c r="AW31" s="324">
        <f>IF(('特殊、深海'!$BH27+'特殊、深海'!$BL27*$C$4)=0,"",('特殊、深海'!$BH27+'特殊、深海'!$BL27*$C$4))</f>
        <v>22</v>
      </c>
      <c r="AX31" s="324">
        <f>IF(('特殊、深海'!$BI27+'特殊、深海'!$BM27*$C$4)=0,"",('特殊、深海'!$BI27+'特殊、深海'!$BM27*$C$4))</f>
        <v>32</v>
      </c>
      <c r="AY31" s="303" t="str">
        <f>IF(('特殊、深海'!$BJ27+'特殊、深海'!$BN27*$C$4)=0,"",('特殊、深海'!$BJ27+'特殊、深海'!$BN27*$C$4))</f>
        <v/>
      </c>
      <c r="AZ31" s="329" t="str">
        <f>'特殊、深海'!$BO27</f>
        <v>TODO: 万国语</v>
      </c>
      <c r="BA31" s="301" t="b">
        <f>IF('特殊、深海'!$BP27="","")</f>
        <v>0</v>
      </c>
      <c r="BB31" s="329" t="b">
        <f>IF('特殊、深海'!$BQ27="","")</f>
        <v>0</v>
      </c>
      <c r="BC31" s="309" t="str">
        <f>IF('特殊、深海'!$BR27="","")</f>
        <v/>
      </c>
      <c r="BQ31" s="324">
        <f>IFERROR(VLOOKUP(AL31,装备!$B:$C,2,0),0)</f>
        <v>2</v>
      </c>
      <c r="BR31" s="324">
        <f>IFERROR(VLOOKUP($AL31,装备!$B:$Q,5,0),0)</f>
        <v>0</v>
      </c>
      <c r="BS31" s="324">
        <f>IFERROR(VLOOKUP($AL31,装备!$B:$Q,6,0),0)</f>
        <v>15</v>
      </c>
      <c r="BT31" s="324">
        <f>IFERROR(VLOOKUP($AL31,装备!$B:$Q,7,0),0)</f>
        <v>0</v>
      </c>
      <c r="BU31" s="324">
        <f>IFERROR(VLOOKUP($AL31,装备!$B:$Q,8,0),0)</f>
        <v>0</v>
      </c>
      <c r="BV31" s="324">
        <f>IFERROR(VLOOKUP($AL31,装备!$B:$Q,9,0),0)</f>
        <v>0</v>
      </c>
      <c r="BW31" s="324">
        <f>IFERROR(VLOOKUP($AL31,装备!$B:$Q,10,0),0)</f>
        <v>0</v>
      </c>
      <c r="BX31" s="324">
        <f>IFERROR(VLOOKUP($AL31,装备!$B:$Q,11,0),0)</f>
        <v>0</v>
      </c>
      <c r="BY31" s="324" t="str">
        <f>IFERROR(VLOOKUP($AL31,装备!$B:$Q,12,0),0)</f>
        <v>长</v>
      </c>
      <c r="BZ31" s="324">
        <f>IFERROR(VLOOKUP($AL31,装备!$B:$Q,13,0),0)</f>
        <v>0</v>
      </c>
      <c r="CA31" s="324">
        <f>IFERROR(VLOOKUP($AL31,装备!$B:$Q,14,0),0)</f>
        <v>0</v>
      </c>
      <c r="CB31" s="324">
        <f>IFERROR(VLOOKUP($AL31,装备!$B:$Q,16,0),0)</f>
        <v>4</v>
      </c>
      <c r="CC31" s="324">
        <f>IFERROR(VLOOKUP($AL31,装备!$B:$Q,5,0),0)</f>
        <v>0</v>
      </c>
      <c r="CD31" s="324">
        <f>IFERROR(VLOOKUP(AM31,装备!$B:$C,2,0),0)</f>
        <v>2</v>
      </c>
      <c r="CE31" s="324">
        <f>IFERROR(VLOOKUP($AM31,装备!$B:$Q,5,0),0)</f>
        <v>0</v>
      </c>
      <c r="CF31" s="324">
        <f>IFERROR(VLOOKUP($AM31,装备!$B:$Q,6,0),0)</f>
        <v>15</v>
      </c>
      <c r="CG31" s="324">
        <f>IFERROR(VLOOKUP($AM31,装备!$B:$Q,7,0),0)</f>
        <v>0</v>
      </c>
      <c r="CH31" s="324">
        <f>IFERROR(VLOOKUP($AM31,装备!$B:$Q,8,0),0)</f>
        <v>0</v>
      </c>
      <c r="CI31" s="324">
        <f>IFERROR(VLOOKUP($AM31,装备!$B:$Q,9,0),0)</f>
        <v>0</v>
      </c>
      <c r="CJ31" s="324">
        <f>IFERROR(VLOOKUP($AM31,装备!$B:$Q,10,0),0)</f>
        <v>0</v>
      </c>
      <c r="CK31" s="324">
        <f>IFERROR(VLOOKUP($AM31,装备!$B:$Q,11,0),0)</f>
        <v>0</v>
      </c>
      <c r="CL31" s="324" t="str">
        <f>IFERROR(VLOOKUP($AM31,装备!$B:$Q,12,0),0)</f>
        <v>长</v>
      </c>
      <c r="CM31" s="324">
        <f>IFERROR(VLOOKUP($AM31,装备!$B:$Q,13,0),0)</f>
        <v>0</v>
      </c>
      <c r="CN31" s="324">
        <f>IFERROR(VLOOKUP($AM31,装备!$B:$Q,14,0),0)</f>
        <v>0</v>
      </c>
      <c r="CO31" s="324">
        <f>IFERROR(VLOOKUP($AM31,装备!$B:$Q,16,0),0)</f>
        <v>4</v>
      </c>
      <c r="CP31" s="324">
        <f>IFERROR(VLOOKUP($AM31,装备!$B:$Q,5,0),0)</f>
        <v>0</v>
      </c>
      <c r="CQ31" s="324">
        <f>IFERROR(VLOOKUP(AN31,装备!$B:$C,2,0),0)</f>
        <v>0</v>
      </c>
      <c r="CR31" s="324">
        <f>IFERROR(VLOOKUP($AN31,装备!$B:$Q,5,0),0)</f>
        <v>0</v>
      </c>
      <c r="CS31" s="324">
        <f>IFERROR(VLOOKUP($AN31,装备!$B:$Q,6,0),0)</f>
        <v>0</v>
      </c>
      <c r="CT31" s="324">
        <f>IFERROR(VLOOKUP($AN31,装备!$B:$Q,7,0),0)</f>
        <v>0</v>
      </c>
      <c r="CU31" s="324">
        <f>IFERROR(VLOOKUP($AN31,装备!$B:$Q,8,0),0)</f>
        <v>0</v>
      </c>
      <c r="CV31" s="324">
        <f>IFERROR(VLOOKUP($AN31,装备!$B:$Q,9,0),0)</f>
        <v>0</v>
      </c>
      <c r="CW31" s="324">
        <f>IFERROR(VLOOKUP($AN31,装备!$B:$Q,10,0),0)</f>
        <v>0</v>
      </c>
      <c r="CX31" s="324">
        <f>IFERROR(VLOOKUP($AN31,装备!$B:$Q,11,0),0)</f>
        <v>0</v>
      </c>
      <c r="CY31" s="324">
        <f>IFERROR(VLOOKUP($AN31,装备!$B:$Q,12,0),0)</f>
        <v>0</v>
      </c>
      <c r="CZ31" s="324">
        <f>IFERROR(VLOOKUP($AN31,装备!$B:$Q,13,0),0)</f>
        <v>0</v>
      </c>
      <c r="DA31" s="324">
        <f>IFERROR(VLOOKUP($AN31,装备!$B:$Q,14,0),0)</f>
        <v>0</v>
      </c>
      <c r="DB31" s="324">
        <f>IFERROR(VLOOKUP($AN31,装备!$B:$Q,16,0),0)</f>
        <v>0</v>
      </c>
      <c r="DC31" s="324">
        <f>IFERROR(VLOOKUP($AN31,装备!$B:$Q,5,0),0)</f>
        <v>0</v>
      </c>
      <c r="DD31" s="324">
        <f>IFERROR(VLOOKUP(AO31,装备!$B:$C,2,0),0)</f>
        <v>0</v>
      </c>
      <c r="DE31" s="324">
        <f>IFERROR(VLOOKUP($AO31,装备!$B:$Q,5,0),0)</f>
        <v>0</v>
      </c>
      <c r="DF31" s="324">
        <f>IFERROR(VLOOKUP($AO31,装备!$B:$Q,6,0),0)</f>
        <v>0</v>
      </c>
      <c r="DG31" s="324">
        <f>IFERROR(VLOOKUP($AO31,装备!$B:$Q,7,0),0)</f>
        <v>0</v>
      </c>
      <c r="DH31" s="324">
        <f>IFERROR(VLOOKUP($AO31,装备!$B:$Q,8,0),0)</f>
        <v>0</v>
      </c>
      <c r="DI31" s="324">
        <f>IFERROR(VLOOKUP($AO31,装备!$B:$Q,9,0),0)</f>
        <v>0</v>
      </c>
      <c r="DJ31" s="324">
        <f>IFERROR(VLOOKUP($AO31,装备!$B:$Q,10,0),0)</f>
        <v>0</v>
      </c>
      <c r="DK31" s="324">
        <f>IFERROR(VLOOKUP($AO31,装备!$B:$Q,11,0),0)</f>
        <v>0</v>
      </c>
      <c r="DL31" s="324">
        <f>IFERROR(VLOOKUP($AO31,装备!$B:$Q,12,0),0)</f>
        <v>0</v>
      </c>
      <c r="DM31" s="324">
        <f>IFERROR(VLOOKUP($AO31,装备!$B:$Q,13,0),0)</f>
        <v>0</v>
      </c>
      <c r="DN31" s="324">
        <f>IFERROR(VLOOKUP($AO31,装备!$B:$Q,14,0),0)</f>
        <v>0</v>
      </c>
      <c r="DO31" s="324">
        <f>IFERROR(VLOOKUP($AO31,装备!$B:$Q,16,0),0)</f>
        <v>0</v>
      </c>
      <c r="DP31" s="324">
        <f>IFERROR(VLOOKUP($AO31,装备!$B:$Q,5,0),0)</f>
        <v>0</v>
      </c>
    </row>
    <row r="32" spans="1:120">
      <c r="A32" s="301">
        <f>'特殊、深海'!$A28</f>
        <v>10001418</v>
      </c>
      <c r="B32" s="353" t="s">
        <v>5913</v>
      </c>
      <c r="C32" s="281"/>
      <c r="D32" s="281">
        <f t="shared" si="0"/>
        <v>110</v>
      </c>
      <c r="E32" s="303">
        <f>'特殊、深海'!$C28</f>
        <v>6</v>
      </c>
      <c r="F32" s="304" t="str">
        <f>'特殊、深海'!$D28</f>
        <v>装母</v>
      </c>
      <c r="G32" s="304" t="str">
        <f>'特殊、深海'!$E28</f>
        <v>大型</v>
      </c>
      <c r="H32" s="304" t="str">
        <f>'特殊、深海'!$F28</f>
        <v>主力舰</v>
      </c>
      <c r="I32" s="346">
        <f>'特殊、深海'!$BT28</f>
        <v>0</v>
      </c>
      <c r="J32" s="304" t="str">
        <f>'特殊、深海'!$G28</f>
        <v>深海</v>
      </c>
      <c r="K32" s="332">
        <f>'特殊、深海'!$H28+(BR32+CE32+CR32+DE32)*$C$2</f>
        <v>100</v>
      </c>
      <c r="L32" s="324">
        <f>'特殊、深海'!$I28</f>
        <v>0</v>
      </c>
      <c r="M32" s="324">
        <f>'特殊、深海'!$J28</f>
        <v>0</v>
      </c>
      <c r="N32" s="521">
        <f>'特殊、深海'!$K28</f>
        <v>2</v>
      </c>
      <c r="O32" s="324">
        <f>'特殊、深海'!$L28+((CA32+CN32+DA32+DN32)*$C$2)</f>
        <v>30</v>
      </c>
      <c r="P32" s="324" t="str">
        <f>IF($C$2=1,(IF(ISERROR(FIND("超长",'特殊、深海'!$M28&amp;BY32&amp;CL32&amp;CY32&amp;DL32,1)),IF(ISERROR(FIND("长",'特殊、深海'!$M28&amp;BY32&amp;CL32&amp;CY32&amp;DL32,1)),IF(ISERROR(FIND("中",'特殊、深海'!$M28&amp;BY32&amp;CL32&amp;CY32&amp;DL32,1)),IF(ISERROR(FIND("短",'特殊、深海'!$M28&amp;BY32&amp;CL32&amp;CY32&amp;DL32,1)),IF(ISERROR(FIND("无",'特殊、深海'!$M28&amp;BY32&amp;CL32&amp;CY32&amp;DL32,1)),0,"无"),"短"),"中"),"长"),"超长")),'特殊、深海'!$M28)</f>
        <v>短</v>
      </c>
      <c r="Q32" s="328">
        <f>'特殊、深海'!$N28</f>
        <v>35</v>
      </c>
      <c r="R32" s="324">
        <f>('特殊、深海'!$P28)+('特殊、深海'!$Q28)*$C$3+((BS32+CF32+CS32+DF32)*$C$2)</f>
        <v>60</v>
      </c>
      <c r="S32" s="324">
        <f>('特殊、深海'!$R28)+('特殊、深海'!$S28)*$C$3+((BU32+CH32+CU32+DH32)*$C$2)</f>
        <v>0</v>
      </c>
      <c r="T32" s="324">
        <f>('特殊、深海'!$T28)+('特殊、深海'!$U28)*$C$3+((BT32+CG32+CT32+DG32)*$C$2)</f>
        <v>102</v>
      </c>
      <c r="U32" s="324">
        <f>('特殊、深海'!$V28)+('特殊、深海'!$W28)*$C$3+((CC32+CP32+DC32+DP32)*$C$2)</f>
        <v>120</v>
      </c>
      <c r="V32" s="305">
        <f>INT(((('特殊、深海'!$Y28)-('特殊、深海'!$X28))*(((IF(D32=0,C32,D32))-1)/99))+'特殊、深海'!$X28)+((BX32+CK32+CX32+DK32)*$C$2)</f>
        <v>107</v>
      </c>
      <c r="W32" s="324">
        <f>INT(((('特殊、深海'!$AA28)-('特殊、深海'!$Z28))*(((IF(D32=0,C32,D32))-1)/99))+'特殊、深海'!$Z28)+((BZ32+CM32+CZ32+DM32)*$C$2)</f>
        <v>62</v>
      </c>
      <c r="X32" s="324">
        <f>INT(((('特殊、深海'!$AC28)-('特殊、深海'!$AB28))*(((IF(D32=0,C32,D32))-1)/99))+'特殊、深海'!$AB28)+((BW32+CJ32+CW32+DJ32)*$C$2)</f>
        <v>85</v>
      </c>
      <c r="Y32" s="303">
        <f>INT(((('特殊、深海'!$AE28)-('特殊、深海'!$AD28))*(((IF(D32=0,C32,D32))-1)/99))+'特殊、深海'!$AD28)+((BV32+CI32+CV32+DI32)*$C$2)</f>
        <v>4</v>
      </c>
      <c r="Z32" s="324">
        <f>IF('特殊、深海'!$AF28="","",'特殊、深海'!$AF28)</f>
        <v>30</v>
      </c>
      <c r="AA32" s="324">
        <f>IF('特殊、深海'!$AG28="","",'特殊、深海'!$AG28)</f>
        <v>30</v>
      </c>
      <c r="AB32" s="324">
        <f>IF('特殊、深海'!$AH28="","",'特殊、深海'!$AH28)</f>
        <v>30</v>
      </c>
      <c r="AC32" s="324">
        <f>IF('特殊、深海'!$AI28="","",'特殊、深海'!$AI28)</f>
        <v>30</v>
      </c>
      <c r="AD32" s="324">
        <f>IF('特殊、深海'!$AJ28="","",'特殊、深海'!$AJ28)</f>
        <v>120</v>
      </c>
      <c r="AE32" s="305">
        <f>IF('特殊、深海'!$AK28="","",'特殊、深海'!$AK28)</f>
        <v>77</v>
      </c>
      <c r="AF32" s="324" t="str">
        <f>IF('特殊、深海'!$AL28="","",'特殊、深海'!$AL28)</f>
        <v/>
      </c>
      <c r="AG32" s="324" t="str">
        <f>IF('特殊、深海'!$AM28="","",'特殊、深海'!$AM28)</f>
        <v/>
      </c>
      <c r="AH32" s="324" t="str">
        <f>IF('特殊、深海'!$AN28="","",'特殊、深海'!$AN28)</f>
        <v/>
      </c>
      <c r="AI32" s="324" t="str">
        <f>IF('特殊、深海'!$AO28="","",'特殊、深海'!$AO28)</f>
        <v/>
      </c>
      <c r="AJ32" s="324" t="str">
        <f>IF('特殊、深海'!$AP28="","",'特殊、深海'!$AP28)</f>
        <v/>
      </c>
      <c r="AK32" s="303" t="str">
        <f>IF('特殊、深海'!$AQ28="","",'特殊、深海'!$AQ28)</f>
        <v/>
      </c>
      <c r="AL32" s="329" t="str">
        <f>IF('特殊、深海'!$AS28="","",'特殊、深海'!$AS28)</f>
        <v>高脚柜炸弹</v>
      </c>
      <c r="AM32" s="329" t="str">
        <f>IF('特殊、深海'!$AT28="","",'特殊、深海'!$AT28)</f>
        <v>XBTC</v>
      </c>
      <c r="AN32" s="329" t="str">
        <f>IF('特殊、深海'!$AU28="","",'特殊、深海'!$AU28)</f>
        <v>XBTC</v>
      </c>
      <c r="AO32" s="329" t="str">
        <f>IF('特殊、深海'!$AV28="","",'特殊、深海'!$AV28)</f>
        <v>B-25(杜立特队)</v>
      </c>
      <c r="AP32" s="307" t="str">
        <f>IF('特殊、深海'!$AW28="","",'特殊、深海'!$AW28)</f>
        <v/>
      </c>
      <c r="AQ32" s="308" t="str">
        <f>IF('特殊、深海'!$AX28="","",'特殊、深海'!$AX28)</f>
        <v/>
      </c>
      <c r="AR32" s="324">
        <f>IF('特殊、深海'!$AY28="","",'特殊、深海'!$AY28)</f>
        <v>60</v>
      </c>
      <c r="AS32" s="324">
        <f>IF('特殊、深海'!$AZ28="","",'特殊、深海'!$AZ28)</f>
        <v>55</v>
      </c>
      <c r="AT32" s="324">
        <f>IF('特殊、深海'!$BA28="","",'特殊、深海'!$BA28)</f>
        <v>2.4</v>
      </c>
      <c r="AU32" s="324">
        <f>IF('特殊、深海'!$BB28="","",'特殊、深海'!$BB28)</f>
        <v>4.5</v>
      </c>
      <c r="AV32" s="305">
        <f>IF(('特殊、深海'!$BG28+'特殊、深海'!$BK28*$C$4)=0,"",('特殊、深海'!$BG28+'特殊、深海'!$BK28*$C$4))</f>
        <v>58</v>
      </c>
      <c r="AW32" s="324">
        <f>IF(('特殊、深海'!$BH28+'特殊、深海'!$BL28*$C$4)=0,"",('特殊、深海'!$BH28+'特殊、深海'!$BL28*$C$4))</f>
        <v>50</v>
      </c>
      <c r="AX32" s="324">
        <f>IF(('特殊、深海'!$BI28+'特殊、深海'!$BM28*$C$4)=0,"",('特殊、深海'!$BI28+'特殊、深海'!$BM28*$C$4))</f>
        <v>44</v>
      </c>
      <c r="AY32" s="303">
        <f>IF(('特殊、深海'!$BJ28+'特殊、深海'!$BN28*$C$4)=0,"",('特殊、深海'!$BJ28+'特殊、深海'!$BN28*$C$4))</f>
        <v>85</v>
      </c>
      <c r="AZ32" s="329" t="str">
        <f>'特殊、深海'!$BO28</f>
        <v>TODO: 万国语</v>
      </c>
      <c r="BA32" s="301" t="b">
        <f>IF('特殊、深海'!$BP28="","")</f>
        <v>0</v>
      </c>
      <c r="BB32" s="329" t="b">
        <f>IF('特殊、深海'!$BQ28="","")</f>
        <v>0</v>
      </c>
      <c r="BC32" s="309" t="str">
        <f>IF('特殊、深海'!$BR28="","")</f>
        <v/>
      </c>
      <c r="BQ32" s="324">
        <f>IFERROR(VLOOKUP(AL32,装备!$B:$C,2,0),0)</f>
        <v>6</v>
      </c>
      <c r="BR32" s="324">
        <f>IFERROR(VLOOKUP($AL32,装备!$B:$Q,5,0),0)</f>
        <v>0</v>
      </c>
      <c r="BS32" s="324">
        <f>IFERROR(VLOOKUP($AL32,装备!$B:$Q,6,0),0)</f>
        <v>0</v>
      </c>
      <c r="BT32" s="324">
        <f>IFERROR(VLOOKUP($AL32,装备!$B:$Q,7,0),0)</f>
        <v>0</v>
      </c>
      <c r="BU32" s="324">
        <f>IFERROR(VLOOKUP($AL32,装备!$B:$Q,8,0),0)</f>
        <v>0</v>
      </c>
      <c r="BV32" s="324">
        <f>IFERROR(VLOOKUP($AL32,装备!$B:$Q,9,0),0)</f>
        <v>0</v>
      </c>
      <c r="BW32" s="324">
        <f>IFERROR(VLOOKUP($AL32,装备!$B:$Q,10,0),0)</f>
        <v>0</v>
      </c>
      <c r="BX32" s="324">
        <f>IFERROR(VLOOKUP($AL32,装备!$B:$Q,11,0),0)</f>
        <v>-3</v>
      </c>
      <c r="BY32" s="324" t="str">
        <f>IFERROR(VLOOKUP($AL32,装备!$B:$Q,12,0),0)</f>
        <v>无</v>
      </c>
      <c r="BZ32" s="324">
        <f>IFERROR(VLOOKUP($AL32,装备!$B:$Q,13,0),0)</f>
        <v>-3</v>
      </c>
      <c r="CA32" s="324">
        <f>IFERROR(VLOOKUP($AL32,装备!$B:$Q,14,0),0)</f>
        <v>0</v>
      </c>
      <c r="CB32" s="324">
        <f>IFERROR(VLOOKUP($AL32,装备!$B:$Q,16,0),0)</f>
        <v>0</v>
      </c>
      <c r="CC32" s="324">
        <f>IFERROR(VLOOKUP($AL32,装备!$B:$Q,5,0),0)</f>
        <v>0</v>
      </c>
      <c r="CD32" s="324">
        <f>IFERROR(VLOOKUP(AM32,装备!$B:$C,2,0),0)</f>
        <v>6</v>
      </c>
      <c r="CE32" s="324">
        <f>IFERROR(VLOOKUP($AM32,装备!$B:$Q,5,0),0)</f>
        <v>0</v>
      </c>
      <c r="CF32" s="324">
        <f>IFERROR(VLOOKUP($AM32,装备!$B:$Q,6,0),0)</f>
        <v>0</v>
      </c>
      <c r="CG32" s="324">
        <f>IFERROR(VLOOKUP($AM32,装备!$B:$Q,7,0),0)</f>
        <v>0</v>
      </c>
      <c r="CH32" s="324">
        <f>IFERROR(VLOOKUP($AM32,装备!$B:$Q,8,0),0)</f>
        <v>0</v>
      </c>
      <c r="CI32" s="324">
        <f>IFERROR(VLOOKUP($AM32,装备!$B:$Q,9,0),0)</f>
        <v>2</v>
      </c>
      <c r="CJ32" s="324">
        <f>IFERROR(VLOOKUP($AM32,装备!$B:$Q,10,0),0)</f>
        <v>0</v>
      </c>
      <c r="CK32" s="324">
        <f>IFERROR(VLOOKUP($AM32,装备!$B:$Q,11,0),0)</f>
        <v>2</v>
      </c>
      <c r="CL32" s="324" t="str">
        <f>IFERROR(VLOOKUP($AM32,装备!$B:$Q,12,0),0)</f>
        <v>无</v>
      </c>
      <c r="CM32" s="324">
        <f>IFERROR(VLOOKUP($AM32,装备!$B:$Q,13,0),0)</f>
        <v>0</v>
      </c>
      <c r="CN32" s="324">
        <f>IFERROR(VLOOKUP($AM32,装备!$B:$Q,14,0),0)</f>
        <v>0</v>
      </c>
      <c r="CO32" s="324">
        <f>IFERROR(VLOOKUP($AM32,装备!$B:$Q,16,0),0)</f>
        <v>0</v>
      </c>
      <c r="CP32" s="324">
        <f>IFERROR(VLOOKUP($AM32,装备!$B:$Q,5,0),0)</f>
        <v>0</v>
      </c>
      <c r="CQ32" s="324">
        <f>IFERROR(VLOOKUP(AN32,装备!$B:$C,2,0),0)</f>
        <v>6</v>
      </c>
      <c r="CR32" s="324">
        <f>IFERROR(VLOOKUP($AN32,装备!$B:$Q,5,0),0)</f>
        <v>0</v>
      </c>
      <c r="CS32" s="324">
        <f>IFERROR(VLOOKUP($AN32,装备!$B:$Q,6,0),0)</f>
        <v>0</v>
      </c>
      <c r="CT32" s="324">
        <f>IFERROR(VLOOKUP($AN32,装备!$B:$Q,7,0),0)</f>
        <v>0</v>
      </c>
      <c r="CU32" s="324">
        <f>IFERROR(VLOOKUP($AN32,装备!$B:$Q,8,0),0)</f>
        <v>0</v>
      </c>
      <c r="CV32" s="324">
        <f>IFERROR(VLOOKUP($AN32,装备!$B:$Q,9,0),0)</f>
        <v>2</v>
      </c>
      <c r="CW32" s="324">
        <f>IFERROR(VLOOKUP($AN32,装备!$B:$Q,10,0),0)</f>
        <v>0</v>
      </c>
      <c r="CX32" s="324">
        <f>IFERROR(VLOOKUP($AN32,装备!$B:$Q,11,0),0)</f>
        <v>2</v>
      </c>
      <c r="CY32" s="324" t="str">
        <f>IFERROR(VLOOKUP($AN32,装备!$B:$Q,12,0),0)</f>
        <v>无</v>
      </c>
      <c r="CZ32" s="324">
        <f>IFERROR(VLOOKUP($AN32,装备!$B:$Q,13,0),0)</f>
        <v>0</v>
      </c>
      <c r="DA32" s="324">
        <f>IFERROR(VLOOKUP($AN32,装备!$B:$Q,14,0),0)</f>
        <v>0</v>
      </c>
      <c r="DB32" s="324">
        <f>IFERROR(VLOOKUP($AN32,装备!$B:$Q,16,0),0)</f>
        <v>0</v>
      </c>
      <c r="DC32" s="324">
        <f>IFERROR(VLOOKUP($AN32,装备!$B:$Q,5,0),0)</f>
        <v>0</v>
      </c>
      <c r="DD32" s="324">
        <f>IFERROR(VLOOKUP(AO32,装备!$B:$C,2,0),0)</f>
        <v>6</v>
      </c>
      <c r="DE32" s="324">
        <f>IFERROR(VLOOKUP($AO32,装备!$B:$Q,5,0),0)</f>
        <v>0</v>
      </c>
      <c r="DF32" s="324">
        <f>IFERROR(VLOOKUP($AO32,装备!$B:$Q,6,0),0)</f>
        <v>0</v>
      </c>
      <c r="DG32" s="324">
        <f>IFERROR(VLOOKUP($AO32,装备!$B:$Q,7,0),0)</f>
        <v>0</v>
      </c>
      <c r="DH32" s="324">
        <f>IFERROR(VLOOKUP($AO32,装备!$B:$Q,8,0),0)</f>
        <v>0</v>
      </c>
      <c r="DI32" s="324">
        <f>IFERROR(VLOOKUP($AO32,装备!$B:$Q,9,0),0)</f>
        <v>0</v>
      </c>
      <c r="DJ32" s="324">
        <f>IFERROR(VLOOKUP($AO32,装备!$B:$Q,10,0),0)</f>
        <v>0</v>
      </c>
      <c r="DK32" s="324">
        <f>IFERROR(VLOOKUP($AO32,装备!$B:$Q,11,0),0)</f>
        <v>0</v>
      </c>
      <c r="DL32" s="324" t="str">
        <f>IFERROR(VLOOKUP($AO32,装备!$B:$Q,12,0),0)</f>
        <v>无</v>
      </c>
      <c r="DM32" s="324">
        <f>IFERROR(VLOOKUP($AO32,装备!$B:$Q,13,0),0)</f>
        <v>0</v>
      </c>
      <c r="DN32" s="324">
        <f>IFERROR(VLOOKUP($AO32,装备!$B:$Q,14,0),0)</f>
        <v>0</v>
      </c>
      <c r="DO32" s="324">
        <f>IFERROR(VLOOKUP($AO32,装备!$B:$Q,16,0),0)</f>
        <v>0</v>
      </c>
      <c r="DP32" s="324">
        <f>IFERROR(VLOOKUP($AO32,装备!$B:$Q,5,0),0)</f>
        <v>0</v>
      </c>
    </row>
    <row r="33" spans="1:120">
      <c r="A33" s="301">
        <f>'特殊、深海'!$A29</f>
        <v>10001419</v>
      </c>
      <c r="B33" s="353" t="s">
        <v>4926</v>
      </c>
      <c r="C33" s="281"/>
      <c r="D33" s="281">
        <f t="shared" si="0"/>
        <v>110</v>
      </c>
      <c r="E33" s="303">
        <f>'特殊、深海'!$C29</f>
        <v>6</v>
      </c>
      <c r="F33" s="304" t="str">
        <f>'特殊、深海'!$D29</f>
        <v>补给</v>
      </c>
      <c r="G33" s="304" t="str">
        <f>'特殊、深海'!$E29</f>
        <v>小型</v>
      </c>
      <c r="H33" s="304" t="str">
        <f>'特殊、深海'!$F29</f>
        <v>护卫舰</v>
      </c>
      <c r="I33" s="346">
        <f>'特殊、深海'!$BT29</f>
        <v>0</v>
      </c>
      <c r="J33" s="304" t="str">
        <f>'特殊、深海'!$G29</f>
        <v>英国</v>
      </c>
      <c r="K33" s="332">
        <f>'特殊、深海'!$H29+(BR33+CE33+CR33+DE33)*$C$2</f>
        <v>50</v>
      </c>
      <c r="L33" s="324">
        <f>'特殊、深海'!$I29</f>
        <v>2</v>
      </c>
      <c r="M33" s="324">
        <f>'特殊、深海'!$J29</f>
        <v>0</v>
      </c>
      <c r="N33" s="521">
        <f>'特殊、深海'!$K29</f>
        <v>2</v>
      </c>
      <c r="O33" s="324">
        <f>'特殊、深海'!$L29+((CA33+CN33+DA33+DN33)*$C$2)</f>
        <v>99</v>
      </c>
      <c r="P33" s="324" t="str">
        <f>IF($C$2=1,(IF(ISERROR(FIND("超长",'特殊、深海'!$M29&amp;BY33&amp;CL33&amp;CY33&amp;DL33,1)),IF(ISERROR(FIND("长",'特殊、深海'!$M29&amp;BY33&amp;CL33&amp;CY33&amp;DL33,1)),IF(ISERROR(FIND("中",'特殊、深海'!$M29&amp;BY33&amp;CL33&amp;CY33&amp;DL33,1)),IF(ISERROR(FIND("短",'特殊、深海'!$M29&amp;BY33&amp;CL33&amp;CY33&amp;DL33,1)),IF(ISERROR(FIND("无",'特殊、深海'!$M29&amp;BY33&amp;CL33&amp;CY33&amp;DL33,1)),0,"无"),"短"),"中"),"长"),"超长")),'特殊、深海'!$M29)</f>
        <v>长</v>
      </c>
      <c r="Q33" s="328">
        <f>'特殊、深海'!$N29</f>
        <v>25</v>
      </c>
      <c r="R33" s="324">
        <f>('特殊、深海'!$P29)+('特殊、深海'!$Q29)*$C$3+((BS33+CF33+CS33+DF33)*$C$2)</f>
        <v>94</v>
      </c>
      <c r="S33" s="324">
        <f>('特殊、深海'!$R29)+('特殊、深海'!$S29)*$C$3+((BU33+CH33+CU33+DH33)*$C$2)</f>
        <v>0</v>
      </c>
      <c r="T33" s="324">
        <f>('特殊、深海'!$T29)+('特殊、深海'!$U29)*$C$3+((BT33+CG33+CT33+DG33)*$C$2)</f>
        <v>53</v>
      </c>
      <c r="U33" s="324">
        <f>('特殊、深海'!$V29)+('特殊、深海'!$W29)*$C$3+((CC33+CP33+DC33+DP33)*$C$2)</f>
        <v>55</v>
      </c>
      <c r="V33" s="305">
        <f>INT(((('特殊、深海'!$Y29)-('特殊、深海'!$X29))*(((IF(D33=0,C33,D33))-1)/99))+'特殊、深海'!$X29)+((BX33+CK33+CX33+DK33)*$C$2)</f>
        <v>85</v>
      </c>
      <c r="W33" s="324">
        <f>INT(((('特殊、深海'!$AA29)-('特殊、深海'!$Z29))*(((IF(D33=0,C33,D33))-1)/99))+'特殊、深海'!$Z29)+((BZ33+CM33+CZ33+DM33)*$C$2)</f>
        <v>101</v>
      </c>
      <c r="X33" s="324">
        <f>INT(((('特殊、深海'!$AC29)-('特殊、深海'!$AB29))*(((IF(D33=0,C33,D33))-1)/99))+'特殊、深海'!$AB29)+((BW33+CJ33+CW33+DJ33)*$C$2)</f>
        <v>35</v>
      </c>
      <c r="Y33" s="303">
        <f>INT(((('特殊、深海'!$AE29)-('特殊、深海'!$AD29))*(((IF(D33=0,C33,D33))-1)/99))+'特殊、深海'!$AD29)+((BV33+CI33+CV33+DI33)*$C$2)</f>
        <v>1</v>
      </c>
      <c r="Z33" s="324">
        <f>IF('特殊、深海'!$AF29="","",'特殊、深海'!$AF29)</f>
        <v>0</v>
      </c>
      <c r="AA33" s="324" t="str">
        <f>IF('特殊、深海'!$AG29="","",'特殊、深海'!$AG29)</f>
        <v/>
      </c>
      <c r="AB33" s="324" t="str">
        <f>IF('特殊、深海'!$AH29="","",'特殊、深海'!$AH29)</f>
        <v/>
      </c>
      <c r="AC33" s="324" t="str">
        <f>IF('特殊、深海'!$AI29="","",'特殊、深海'!$AI29)</f>
        <v/>
      </c>
      <c r="AD33" s="324">
        <f>IF('特殊、深海'!$AJ29="","",'特殊、深海'!$AJ29)</f>
        <v>0</v>
      </c>
      <c r="AE33" s="305">
        <f>IF('特殊、深海'!$AK29="","",'特殊、深海'!$AK29)</f>
        <v>0</v>
      </c>
      <c r="AF33" s="324" t="str">
        <f>IF('特殊、深海'!$AL29="","",'特殊、深海'!$AL29)</f>
        <v/>
      </c>
      <c r="AG33" s="324" t="str">
        <f>IF('特殊、深海'!$AM29="","",'特殊、深海'!$AM29)</f>
        <v/>
      </c>
      <c r="AH33" s="324" t="str">
        <f>IF('特殊、深海'!$AN29="","",'特殊、深海'!$AN29)</f>
        <v/>
      </c>
      <c r="AI33" s="324" t="str">
        <f>IF('特殊、深海'!$AO29="","",'特殊、深海'!$AO29)</f>
        <v/>
      </c>
      <c r="AJ33" s="324" t="str">
        <f>IF('特殊、深海'!$AP29="","",'特殊、深海'!$AP29)</f>
        <v/>
      </c>
      <c r="AK33" s="303" t="str">
        <f>IF('特殊、深海'!$AQ29="","",'特殊、深海'!$AQ29)</f>
        <v/>
      </c>
      <c r="AL33" s="329" t="str">
        <f>IF('特殊、深海'!$AS29="","",'特殊、深海'!$AS29)</f>
        <v>J国35.6厘米连装炮</v>
      </c>
      <c r="AM33" s="329" t="str">
        <f>IF('特殊、深海'!$AT29="","",'特殊、深海'!$AT29)</f>
        <v>零战62型</v>
      </c>
      <c r="AN33" s="329" t="str">
        <f>IF('特殊、深海'!$AU29="","",'特殊、深海'!$AU29)</f>
        <v/>
      </c>
      <c r="AO33" s="329" t="str">
        <f>IF('特殊、深海'!$AV29="","",'特殊、深海'!$AV29)</f>
        <v/>
      </c>
      <c r="AP33" s="307" t="str">
        <f>IF('特殊、深海'!$AW29="","",'特殊、深海'!$AW29)</f>
        <v/>
      </c>
      <c r="AQ33" s="308" t="str">
        <f>IF('特殊、深海'!$AX29="","",'特殊、深海'!$AX29)</f>
        <v/>
      </c>
      <c r="AR33" s="324">
        <f>IF('特殊、深海'!$AY29="","",'特殊、深海'!$AY29)</f>
        <v>10</v>
      </c>
      <c r="AS33" s="324">
        <f>IF('特殊、深海'!$AZ29="","",'特殊、深海'!$AZ29)</f>
        <v>10</v>
      </c>
      <c r="AT33" s="324">
        <f>IF('特殊、深海'!$BA29="","",'特殊、深海'!$BA29)</f>
        <v>1</v>
      </c>
      <c r="AU33" s="324">
        <f>IF('特殊、深海'!$BB29="","",'特殊、深海'!$BB29)</f>
        <v>1</v>
      </c>
      <c r="AV33" s="305">
        <f>IF(('特殊、深海'!$BG29+'特殊、深海'!$BK29*$C$4)=0,"",('特殊、深海'!$BG29+'特殊、深海'!$BK29*$C$4))</f>
        <v>2</v>
      </c>
      <c r="AW33" s="324">
        <f>IF(('特殊、深海'!$BH29+'特殊、深海'!$BL29*$C$4)=0,"",('特殊、深海'!$BH29+'特殊、深海'!$BL29*$C$4))</f>
        <v>15</v>
      </c>
      <c r="AX33" s="324">
        <f>IF(('特殊、深海'!$BI29+'特殊、深海'!$BM29*$C$4)=0,"",('特殊、深海'!$BI29+'特殊、深海'!$BM29*$C$4))</f>
        <v>17</v>
      </c>
      <c r="AY33" s="303">
        <f>IF(('特殊、深海'!$BJ29+'特殊、深海'!$BN29*$C$4)=0,"",('特殊、深海'!$BJ29+'特殊、深海'!$BN29*$C$4))</f>
        <v>3</v>
      </c>
      <c r="AZ33" s="329" t="str">
        <f>'特殊、深海'!$BO29</f>
        <v>TODO: 万国语</v>
      </c>
      <c r="BA33" s="301" t="b">
        <f>IF('特殊、深海'!$BP29="","")</f>
        <v>0</v>
      </c>
      <c r="BB33" s="329" t="b">
        <f>IF('特殊、深海'!$BQ29="","")</f>
        <v>0</v>
      </c>
      <c r="BC33" s="309" t="str">
        <f>IF('特殊、深海'!$BR29="","")</f>
        <v/>
      </c>
      <c r="BQ33" s="324">
        <f>IFERROR(VLOOKUP(AL33,装备!$B:$C,2,0),0)</f>
        <v>2</v>
      </c>
      <c r="BR33" s="324">
        <f>IFERROR(VLOOKUP($AL33,装备!$B:$Q,5,0),0)</f>
        <v>0</v>
      </c>
      <c r="BS33" s="324">
        <f>IFERROR(VLOOKUP($AL33,装备!$B:$Q,6,0),0)</f>
        <v>15</v>
      </c>
      <c r="BT33" s="324">
        <f>IFERROR(VLOOKUP($AL33,装备!$B:$Q,7,0),0)</f>
        <v>0</v>
      </c>
      <c r="BU33" s="324">
        <f>IFERROR(VLOOKUP($AL33,装备!$B:$Q,8,0),0)</f>
        <v>0</v>
      </c>
      <c r="BV33" s="324">
        <f>IFERROR(VLOOKUP($AL33,装备!$B:$Q,9,0),0)</f>
        <v>0</v>
      </c>
      <c r="BW33" s="324">
        <f>IFERROR(VLOOKUP($AL33,装备!$B:$Q,10,0),0)</f>
        <v>0</v>
      </c>
      <c r="BX33" s="324">
        <f>IFERROR(VLOOKUP($AL33,装备!$B:$Q,11,0),0)</f>
        <v>0</v>
      </c>
      <c r="BY33" s="324" t="str">
        <f>IFERROR(VLOOKUP($AL33,装备!$B:$Q,12,0),0)</f>
        <v>长</v>
      </c>
      <c r="BZ33" s="324">
        <f>IFERROR(VLOOKUP($AL33,装备!$B:$Q,13,0),0)</f>
        <v>0</v>
      </c>
      <c r="CA33" s="324">
        <f>IFERROR(VLOOKUP($AL33,装备!$B:$Q,14,0),0)</f>
        <v>0</v>
      </c>
      <c r="CB33" s="324">
        <f>IFERROR(VLOOKUP($AL33,装备!$B:$Q,16,0),0)</f>
        <v>4</v>
      </c>
      <c r="CC33" s="324">
        <f>IFERROR(VLOOKUP($AL33,装备!$B:$Q,5,0),0)</f>
        <v>0</v>
      </c>
      <c r="CD33" s="324">
        <f>IFERROR(VLOOKUP(AM33,装备!$B:$C,2,0),0)</f>
        <v>4</v>
      </c>
      <c r="CE33" s="324">
        <f>IFERROR(VLOOKUP($AM33,装备!$B:$Q,5,0),0)</f>
        <v>0</v>
      </c>
      <c r="CF33" s="324">
        <f>IFERROR(VLOOKUP($AM33,装备!$B:$Q,6,0),0)</f>
        <v>0</v>
      </c>
      <c r="CG33" s="324">
        <f>IFERROR(VLOOKUP($AM33,装备!$B:$Q,7,0),0)</f>
        <v>0</v>
      </c>
      <c r="CH33" s="324">
        <f>IFERROR(VLOOKUP($AM33,装备!$B:$Q,8,0),0)</f>
        <v>0</v>
      </c>
      <c r="CI33" s="324">
        <f>IFERROR(VLOOKUP($AM33,装备!$B:$Q,9,0),0)</f>
        <v>1</v>
      </c>
      <c r="CJ33" s="324">
        <f>IFERROR(VLOOKUP($AM33,装备!$B:$Q,10,0),0)</f>
        <v>0</v>
      </c>
      <c r="CK33" s="324">
        <f>IFERROR(VLOOKUP($AM33,装备!$B:$Q,11,0),0)</f>
        <v>0</v>
      </c>
      <c r="CL33" s="324" t="str">
        <f>IFERROR(VLOOKUP($AM33,装备!$B:$Q,12,0),0)</f>
        <v>无</v>
      </c>
      <c r="CM33" s="324">
        <f>IFERROR(VLOOKUP($AM33,装备!$B:$Q,13,0),0)</f>
        <v>0</v>
      </c>
      <c r="CN33" s="324">
        <f>IFERROR(VLOOKUP($AM33,装备!$B:$Q,14,0),0)</f>
        <v>0</v>
      </c>
      <c r="CO33" s="324">
        <f>IFERROR(VLOOKUP($AM33,装备!$B:$Q,16,0),0)</f>
        <v>5</v>
      </c>
      <c r="CP33" s="324">
        <f>IFERROR(VLOOKUP($AM33,装备!$B:$Q,5,0),0)</f>
        <v>0</v>
      </c>
      <c r="CQ33" s="324">
        <f>IFERROR(VLOOKUP(AN33,装备!$B:$C,2,0),0)</f>
        <v>0</v>
      </c>
      <c r="CR33" s="324">
        <f>IFERROR(VLOOKUP($AN33,装备!$B:$Q,5,0),0)</f>
        <v>0</v>
      </c>
      <c r="CS33" s="324">
        <f>IFERROR(VLOOKUP($AN33,装备!$B:$Q,6,0),0)</f>
        <v>0</v>
      </c>
      <c r="CT33" s="324">
        <f>IFERROR(VLOOKUP($AN33,装备!$B:$Q,7,0),0)</f>
        <v>0</v>
      </c>
      <c r="CU33" s="324">
        <f>IFERROR(VLOOKUP($AN33,装备!$B:$Q,8,0),0)</f>
        <v>0</v>
      </c>
      <c r="CV33" s="324">
        <f>IFERROR(VLOOKUP($AN33,装备!$B:$Q,9,0),0)</f>
        <v>0</v>
      </c>
      <c r="CW33" s="324">
        <f>IFERROR(VLOOKUP($AN33,装备!$B:$Q,10,0),0)</f>
        <v>0</v>
      </c>
      <c r="CX33" s="324">
        <f>IFERROR(VLOOKUP($AN33,装备!$B:$Q,11,0),0)</f>
        <v>0</v>
      </c>
      <c r="CY33" s="324">
        <f>IFERROR(VLOOKUP($AN33,装备!$B:$Q,12,0),0)</f>
        <v>0</v>
      </c>
      <c r="CZ33" s="324">
        <f>IFERROR(VLOOKUP($AN33,装备!$B:$Q,13,0),0)</f>
        <v>0</v>
      </c>
      <c r="DA33" s="324">
        <f>IFERROR(VLOOKUP($AN33,装备!$B:$Q,14,0),0)</f>
        <v>0</v>
      </c>
      <c r="DB33" s="324">
        <f>IFERROR(VLOOKUP($AN33,装备!$B:$Q,16,0),0)</f>
        <v>0</v>
      </c>
      <c r="DC33" s="324">
        <f>IFERROR(VLOOKUP($AN33,装备!$B:$Q,5,0),0)</f>
        <v>0</v>
      </c>
      <c r="DD33" s="324">
        <f>IFERROR(VLOOKUP(AO33,装备!$B:$C,2,0),0)</f>
        <v>0</v>
      </c>
      <c r="DE33" s="324">
        <f>IFERROR(VLOOKUP($AO33,装备!$B:$Q,5,0),0)</f>
        <v>0</v>
      </c>
      <c r="DF33" s="324">
        <f>IFERROR(VLOOKUP($AO33,装备!$B:$Q,6,0),0)</f>
        <v>0</v>
      </c>
      <c r="DG33" s="324">
        <f>IFERROR(VLOOKUP($AO33,装备!$B:$Q,7,0),0)</f>
        <v>0</v>
      </c>
      <c r="DH33" s="324">
        <f>IFERROR(VLOOKUP($AO33,装备!$B:$Q,8,0),0)</f>
        <v>0</v>
      </c>
      <c r="DI33" s="324">
        <f>IFERROR(VLOOKUP($AO33,装备!$B:$Q,9,0),0)</f>
        <v>0</v>
      </c>
      <c r="DJ33" s="324">
        <f>IFERROR(VLOOKUP($AO33,装备!$B:$Q,10,0),0)</f>
        <v>0</v>
      </c>
      <c r="DK33" s="324">
        <f>IFERROR(VLOOKUP($AO33,装备!$B:$Q,11,0),0)</f>
        <v>0</v>
      </c>
      <c r="DL33" s="324">
        <f>IFERROR(VLOOKUP($AO33,装备!$B:$Q,12,0),0)</f>
        <v>0</v>
      </c>
      <c r="DM33" s="324">
        <f>IFERROR(VLOOKUP($AO33,装备!$B:$Q,13,0),0)</f>
        <v>0</v>
      </c>
      <c r="DN33" s="324">
        <f>IFERROR(VLOOKUP($AO33,装备!$B:$Q,14,0),0)</f>
        <v>0</v>
      </c>
      <c r="DO33" s="324">
        <f>IFERROR(VLOOKUP($AO33,装备!$B:$Q,16,0),0)</f>
        <v>0</v>
      </c>
      <c r="DP33" s="324">
        <f>IFERROR(VLOOKUP($AO33,装备!$B:$Q,5,0),0)</f>
        <v>0</v>
      </c>
    </row>
    <row r="34" spans="1:120">
      <c r="A34" s="301">
        <f>'特殊、深海'!$A30</f>
        <v>10001518</v>
      </c>
      <c r="B34" s="353" t="s">
        <v>5914</v>
      </c>
      <c r="C34" s="281"/>
      <c r="D34" s="281">
        <f t="shared" si="0"/>
        <v>110</v>
      </c>
      <c r="E34" s="303">
        <f>'特殊、深海'!$C30</f>
        <v>3</v>
      </c>
      <c r="F34" s="304" t="str">
        <f>'特殊、深海'!$D30</f>
        <v>战列</v>
      </c>
      <c r="G34" s="304" t="str">
        <f>'特殊、深海'!$E30</f>
        <v>大型</v>
      </c>
      <c r="H34" s="304" t="str">
        <f>'特殊、深海'!$F30</f>
        <v>主力舰</v>
      </c>
      <c r="I34" s="346">
        <f>'特殊、深海'!$BT30</f>
        <v>0</v>
      </c>
      <c r="J34" s="304" t="str">
        <f>'特殊、深海'!$G30</f>
        <v>深海</v>
      </c>
      <c r="K34" s="332">
        <f>'特殊、深海'!$H30+(BR34+CE34+CR34+DE34)*$C$2</f>
        <v>64</v>
      </c>
      <c r="L34" s="324">
        <f>'特殊、深海'!$I30</f>
        <v>0</v>
      </c>
      <c r="M34" s="324">
        <f>'特殊、深海'!$J30</f>
        <v>0</v>
      </c>
      <c r="N34" s="521">
        <f>'特殊、深海'!$K30</f>
        <v>2</v>
      </c>
      <c r="O34" s="324">
        <f>'特殊、深海'!$L30+((CA34+CN34+DA34+DN34)*$C$2)</f>
        <v>25</v>
      </c>
      <c r="P34" s="324" t="str">
        <f>IF($C$2=1,(IF(ISERROR(FIND("超长",'特殊、深海'!$M30&amp;BY34&amp;CL34&amp;CY34&amp;DL34,1)),IF(ISERROR(FIND("长",'特殊、深海'!$M30&amp;BY34&amp;CL34&amp;CY34&amp;DL34,1)),IF(ISERROR(FIND("中",'特殊、深海'!$M30&amp;BY34&amp;CL34&amp;CY34&amp;DL34,1)),IF(ISERROR(FIND("短",'特殊、深海'!$M30&amp;BY34&amp;CL34&amp;CY34&amp;DL34,1)),IF(ISERROR(FIND("无",'特殊、深海'!$M30&amp;BY34&amp;CL34&amp;CY34&amp;DL34,1)),0,"无"),"短"),"中"),"长"),"超长")),'特殊、深海'!$M30)</f>
        <v>长</v>
      </c>
      <c r="Q34" s="328">
        <f>'特殊、深海'!$N30</f>
        <v>28</v>
      </c>
      <c r="R34" s="324">
        <f>('特殊、深海'!$P30)+('特殊、深海'!$Q30)*$C$3+((BS34+CF34+CS34+DF34)*$C$2)</f>
        <v>166</v>
      </c>
      <c r="S34" s="324">
        <f>('特殊、深海'!$R30)+('特殊、深海'!$S30)*$C$3+((BU34+CH34+CU34+DH34)*$C$2)</f>
        <v>0</v>
      </c>
      <c r="T34" s="324">
        <f>('特殊、深海'!$T30)+('特殊、深海'!$U30)*$C$3+((BT34+CG34+CT34+DG34)*$C$2)</f>
        <v>85</v>
      </c>
      <c r="U34" s="324">
        <f>('特殊、深海'!$V30)+('特殊、深海'!$W30)*$C$3+((CC34+CP34+DC34+DP34)*$C$2)</f>
        <v>65</v>
      </c>
      <c r="V34" s="305">
        <f>INT(((('特殊、深海'!$Y30)-('特殊、深海'!$X30))*(((IF(D34=0,C34,D34))-1)/99))+'特殊、深海'!$X30)+((BX34+CK34+CX34+DK34)*$C$2)</f>
        <v>109</v>
      </c>
      <c r="W34" s="324">
        <f>INT(((('特殊、深海'!$AA30)-('特殊、深海'!$Z30))*(((IF(D34=0,C34,D34))-1)/99))+'特殊、深海'!$Z30)+((BZ34+CM34+CZ34+DM34)*$C$2)</f>
        <v>55</v>
      </c>
      <c r="X34" s="324">
        <f>INT(((('特殊、深海'!$AC30)-('特殊、深海'!$AB30))*(((IF(D34=0,C34,D34))-1)/99))+'特殊、深海'!$AB30)+((BW34+CJ34+CW34+DJ34)*$C$2)</f>
        <v>35</v>
      </c>
      <c r="Y34" s="303">
        <f>INT(((('特殊、深海'!$AE30)-('特殊、深海'!$AD30))*(((IF(D34=0,C34,D34))-1)/99))+'特殊、深海'!$AD30)+((BV34+CI34+CV34+DI34)*$C$2)</f>
        <v>0</v>
      </c>
      <c r="Z34" s="324">
        <f>IF('特殊、深海'!$AF30="","",'特殊、深海'!$AF30)</f>
        <v>3</v>
      </c>
      <c r="AA34" s="324">
        <f>IF('特殊、深海'!$AG30="","",'特殊、深海'!$AG30)</f>
        <v>3</v>
      </c>
      <c r="AB34" s="324">
        <f>IF('特殊、深海'!$AH30="","",'特殊、深海'!$AH30)</f>
        <v>3</v>
      </c>
      <c r="AC34" s="324">
        <f>IF('特殊、深海'!$AI30="","",'特殊、深海'!$AI30)</f>
        <v>3</v>
      </c>
      <c r="AD34" s="324">
        <f>IF('特殊、深海'!$AJ30="","",'特殊、深海'!$AJ30)</f>
        <v>12</v>
      </c>
      <c r="AE34" s="305">
        <f>IF('特殊、深海'!$AK30="","",'特殊、深海'!$AK30)</f>
        <v>20</v>
      </c>
      <c r="AF34" s="324" t="str">
        <f>IF('特殊、深海'!$AL30="","",'特殊、深海'!$AL30)</f>
        <v/>
      </c>
      <c r="AG34" s="324" t="str">
        <f>IF('特殊、深海'!$AM30="","",'特殊、深海'!$AM30)</f>
        <v/>
      </c>
      <c r="AH34" s="324" t="str">
        <f>IF('特殊、深海'!$AN30="","",'特殊、深海'!$AN30)</f>
        <v/>
      </c>
      <c r="AI34" s="324" t="str">
        <f>IF('特殊、深海'!$AO30="","",'特殊、深海'!$AO30)</f>
        <v/>
      </c>
      <c r="AJ34" s="324" t="str">
        <f>IF('特殊、深海'!$AP30="","",'特殊、深海'!$AP30)</f>
        <v/>
      </c>
      <c r="AK34" s="303" t="str">
        <f>IF('特殊、深海'!$AQ30="","",'特殊、深海'!$AQ30)</f>
        <v/>
      </c>
      <c r="AL34" s="329" t="str">
        <f>IF('特殊、深海'!$AS30="","",'特殊、深海'!$AS30)</f>
        <v>E国双联15英寸炮</v>
      </c>
      <c r="AM34" s="329" t="str">
        <f>IF('特殊、深海'!$AT30="","",'特殊、深海'!$AT30)</f>
        <v>E国三联16英寸炮</v>
      </c>
      <c r="AN34" s="329" t="str">
        <f>IF('特殊、深海'!$AU30="","",'特殊、深海'!$AU30)</f>
        <v>E国双联15英寸炮</v>
      </c>
      <c r="AO34" s="329" t="str">
        <f>IF('特殊、深海'!$AV30="","",'特殊、深海'!$AV30)</f>
        <v>E国双联15英寸炮</v>
      </c>
      <c r="AP34" s="307" t="str">
        <f>IF('特殊、深海'!$AW30="","",'特殊、深海'!$AW30)</f>
        <v/>
      </c>
      <c r="AQ34" s="308" t="str">
        <f>IF('特殊、深海'!$AX30="","",'特殊、深海'!$AX30)</f>
        <v/>
      </c>
      <c r="AR34" s="324">
        <f>IF('特殊、深海'!$AY30="","",'特殊、深海'!$AY30)</f>
        <v>85</v>
      </c>
      <c r="AS34" s="324">
        <f>IF('特殊、深海'!$AZ30="","",'特殊、深海'!$AZ30)</f>
        <v>120</v>
      </c>
      <c r="AT34" s="324">
        <f>IF('特殊、深海'!$BA30="","",'特殊、深海'!$BA30)</f>
        <v>2.5</v>
      </c>
      <c r="AU34" s="324">
        <f>IF('特殊、深海'!$BB30="","",'特殊、深海'!$BB30)</f>
        <v>5.0999999999999996</v>
      </c>
      <c r="AV34" s="305">
        <f>IF(('特殊、深海'!$BG30+'特殊、深海'!$BK30*$C$4)=0,"",('特殊、深海'!$BG30+'特殊、深海'!$BK30*$C$4))</f>
        <v>50</v>
      </c>
      <c r="AW34" s="324">
        <f>IF(('特殊、深海'!$BH30+'特殊、深海'!$BL30*$C$4)=0,"",('特殊、深海'!$BH30+'特殊、深海'!$BL30*$C$4))</f>
        <v>106</v>
      </c>
      <c r="AX34" s="324">
        <f>IF(('特殊、深海'!$BI30+'特殊、深海'!$BM30*$C$4)=0,"",('特殊、深海'!$BI30+'特殊、深海'!$BM30*$C$4))</f>
        <v>135</v>
      </c>
      <c r="AY34" s="303" t="str">
        <f>IF(('特殊、深海'!$BJ30+'特殊、深海'!$BN30*$C$4)=0,"",('特殊、深海'!$BJ30+'特殊、深海'!$BN30*$C$4))</f>
        <v/>
      </c>
      <c r="AZ34" s="329" t="str">
        <f>'特殊、深海'!$BO30</f>
        <v>TODO: 万国语</v>
      </c>
      <c r="BA34" s="301" t="b">
        <f>IF('特殊、深海'!$BP30="","")</f>
        <v>0</v>
      </c>
      <c r="BB34" s="329" t="b">
        <f>IF('特殊、深海'!$BQ30="","")</f>
        <v>0</v>
      </c>
      <c r="BC34" s="309" t="str">
        <f>IF('特殊、深海'!$BR30="","")</f>
        <v/>
      </c>
      <c r="BQ34" s="324">
        <f>IFERROR(VLOOKUP(AL34,装备!$B:$C,2,0),0)</f>
        <v>2</v>
      </c>
      <c r="BR34" s="324">
        <f>IFERROR(VLOOKUP($AL34,装备!$B:$Q,5,0),0)</f>
        <v>0</v>
      </c>
      <c r="BS34" s="324">
        <f>IFERROR(VLOOKUP($AL34,装备!$B:$Q,6,0),0)</f>
        <v>17</v>
      </c>
      <c r="BT34" s="324">
        <f>IFERROR(VLOOKUP($AL34,装备!$B:$Q,7,0),0)</f>
        <v>0</v>
      </c>
      <c r="BU34" s="324">
        <f>IFERROR(VLOOKUP($AL34,装备!$B:$Q,8,0),0)</f>
        <v>0</v>
      </c>
      <c r="BV34" s="324">
        <f>IFERROR(VLOOKUP($AL34,装备!$B:$Q,9,0),0)</f>
        <v>0</v>
      </c>
      <c r="BW34" s="324">
        <f>IFERROR(VLOOKUP($AL34,装备!$B:$Q,10,0),0)</f>
        <v>0</v>
      </c>
      <c r="BX34" s="324">
        <f>IFERROR(VLOOKUP($AL34,装备!$B:$Q,11,0),0)</f>
        <v>1</v>
      </c>
      <c r="BY34" s="324" t="str">
        <f>IFERROR(VLOOKUP($AL34,装备!$B:$Q,12,0),0)</f>
        <v>长</v>
      </c>
      <c r="BZ34" s="324">
        <f>IFERROR(VLOOKUP($AL34,装备!$B:$Q,13,0),0)</f>
        <v>0</v>
      </c>
      <c r="CA34" s="324">
        <f>IFERROR(VLOOKUP($AL34,装备!$B:$Q,14,0),0)</f>
        <v>0</v>
      </c>
      <c r="CB34" s="324">
        <f>IFERROR(VLOOKUP($AL34,装备!$B:$Q,16,0),0)</f>
        <v>0</v>
      </c>
      <c r="CC34" s="324">
        <f>IFERROR(VLOOKUP($AL34,装备!$B:$Q,5,0),0)</f>
        <v>0</v>
      </c>
      <c r="CD34" s="324">
        <f>IFERROR(VLOOKUP(AM34,装备!$B:$C,2,0),0)</f>
        <v>3</v>
      </c>
      <c r="CE34" s="324">
        <f>IFERROR(VLOOKUP($AM34,装备!$B:$Q,5,0),0)</f>
        <v>0</v>
      </c>
      <c r="CF34" s="324">
        <f>IFERROR(VLOOKUP($AM34,装备!$B:$Q,6,0),0)</f>
        <v>23</v>
      </c>
      <c r="CG34" s="324">
        <f>IFERROR(VLOOKUP($AM34,装备!$B:$Q,7,0),0)</f>
        <v>0</v>
      </c>
      <c r="CH34" s="324">
        <f>IFERROR(VLOOKUP($AM34,装备!$B:$Q,8,0),0)</f>
        <v>0</v>
      </c>
      <c r="CI34" s="324">
        <f>IFERROR(VLOOKUP($AM34,装备!$B:$Q,9,0),0)</f>
        <v>0</v>
      </c>
      <c r="CJ34" s="324">
        <f>IFERROR(VLOOKUP($AM34,装备!$B:$Q,10,0),0)</f>
        <v>0</v>
      </c>
      <c r="CK34" s="324">
        <f>IFERROR(VLOOKUP($AM34,装备!$B:$Q,11,0),0)</f>
        <v>0</v>
      </c>
      <c r="CL34" s="324" t="str">
        <f>IFERROR(VLOOKUP($AM34,装备!$B:$Q,12,0),0)</f>
        <v>长</v>
      </c>
      <c r="CM34" s="324">
        <f>IFERROR(VLOOKUP($AM34,装备!$B:$Q,13,0),0)</f>
        <v>0</v>
      </c>
      <c r="CN34" s="324">
        <f>IFERROR(VLOOKUP($AM34,装备!$B:$Q,14,0),0)</f>
        <v>0</v>
      </c>
      <c r="CO34" s="324">
        <f>IFERROR(VLOOKUP($AM34,装备!$B:$Q,16,0),0)</f>
        <v>0</v>
      </c>
      <c r="CP34" s="324">
        <f>IFERROR(VLOOKUP($AM34,装备!$B:$Q,5,0),0)</f>
        <v>0</v>
      </c>
      <c r="CQ34" s="324">
        <f>IFERROR(VLOOKUP(AN34,装备!$B:$C,2,0),0)</f>
        <v>2</v>
      </c>
      <c r="CR34" s="324">
        <f>IFERROR(VLOOKUP($AN34,装备!$B:$Q,5,0),0)</f>
        <v>0</v>
      </c>
      <c r="CS34" s="324">
        <f>IFERROR(VLOOKUP($AN34,装备!$B:$Q,6,0),0)</f>
        <v>17</v>
      </c>
      <c r="CT34" s="324">
        <f>IFERROR(VLOOKUP($AN34,装备!$B:$Q,7,0),0)</f>
        <v>0</v>
      </c>
      <c r="CU34" s="324">
        <f>IFERROR(VLOOKUP($AN34,装备!$B:$Q,8,0),0)</f>
        <v>0</v>
      </c>
      <c r="CV34" s="324">
        <f>IFERROR(VLOOKUP($AN34,装备!$B:$Q,9,0),0)</f>
        <v>0</v>
      </c>
      <c r="CW34" s="324">
        <f>IFERROR(VLOOKUP($AN34,装备!$B:$Q,10,0),0)</f>
        <v>0</v>
      </c>
      <c r="CX34" s="324">
        <f>IFERROR(VLOOKUP($AN34,装备!$B:$Q,11,0),0)</f>
        <v>1</v>
      </c>
      <c r="CY34" s="324" t="str">
        <f>IFERROR(VLOOKUP($AN34,装备!$B:$Q,12,0),0)</f>
        <v>长</v>
      </c>
      <c r="CZ34" s="324">
        <f>IFERROR(VLOOKUP($AN34,装备!$B:$Q,13,0),0)</f>
        <v>0</v>
      </c>
      <c r="DA34" s="324">
        <f>IFERROR(VLOOKUP($AN34,装备!$B:$Q,14,0),0)</f>
        <v>0</v>
      </c>
      <c r="DB34" s="324">
        <f>IFERROR(VLOOKUP($AN34,装备!$B:$Q,16,0),0)</f>
        <v>0</v>
      </c>
      <c r="DC34" s="324">
        <f>IFERROR(VLOOKUP($AN34,装备!$B:$Q,5,0),0)</f>
        <v>0</v>
      </c>
      <c r="DD34" s="324">
        <f>IFERROR(VLOOKUP(AO34,装备!$B:$C,2,0),0)</f>
        <v>2</v>
      </c>
      <c r="DE34" s="324">
        <f>IFERROR(VLOOKUP($AO34,装备!$B:$Q,5,0),0)</f>
        <v>0</v>
      </c>
      <c r="DF34" s="324">
        <f>IFERROR(VLOOKUP($AO34,装备!$B:$Q,6,0),0)</f>
        <v>17</v>
      </c>
      <c r="DG34" s="324">
        <f>IFERROR(VLOOKUP($AO34,装备!$B:$Q,7,0),0)</f>
        <v>0</v>
      </c>
      <c r="DH34" s="324">
        <f>IFERROR(VLOOKUP($AO34,装备!$B:$Q,8,0),0)</f>
        <v>0</v>
      </c>
      <c r="DI34" s="324">
        <f>IFERROR(VLOOKUP($AO34,装备!$B:$Q,9,0),0)</f>
        <v>0</v>
      </c>
      <c r="DJ34" s="324">
        <f>IFERROR(VLOOKUP($AO34,装备!$B:$Q,10,0),0)</f>
        <v>0</v>
      </c>
      <c r="DK34" s="324">
        <f>IFERROR(VLOOKUP($AO34,装备!$B:$Q,11,0),0)</f>
        <v>1</v>
      </c>
      <c r="DL34" s="324" t="str">
        <f>IFERROR(VLOOKUP($AO34,装备!$B:$Q,12,0),0)</f>
        <v>长</v>
      </c>
      <c r="DM34" s="324">
        <f>IFERROR(VLOOKUP($AO34,装备!$B:$Q,13,0),0)</f>
        <v>0</v>
      </c>
      <c r="DN34" s="324">
        <f>IFERROR(VLOOKUP($AO34,装备!$B:$Q,14,0),0)</f>
        <v>0</v>
      </c>
      <c r="DO34" s="324">
        <f>IFERROR(VLOOKUP($AO34,装备!$B:$Q,16,0),0)</f>
        <v>0</v>
      </c>
      <c r="DP34" s="324">
        <f>IFERROR(VLOOKUP($AO34,装备!$B:$Q,5,0),0)</f>
        <v>0</v>
      </c>
    </row>
    <row r="35" spans="1:120">
      <c r="A35" s="301">
        <f>'特殊、深海'!$A31</f>
        <v>10001519</v>
      </c>
      <c r="B35" s="353" t="s">
        <v>4948</v>
      </c>
      <c r="C35" s="281"/>
      <c r="D35" s="281">
        <f t="shared" si="0"/>
        <v>110</v>
      </c>
      <c r="E35" s="303">
        <f>'特殊、深海'!$C31</f>
        <v>6</v>
      </c>
      <c r="F35" s="304" t="str">
        <f>'特殊、深海'!$D31</f>
        <v>补给</v>
      </c>
      <c r="G35" s="304" t="str">
        <f>'特殊、深海'!$E31</f>
        <v>小型</v>
      </c>
      <c r="H35" s="304" t="str">
        <f>'特殊、深海'!$F31</f>
        <v>护卫舰</v>
      </c>
      <c r="I35" s="346">
        <f>'特殊、深海'!$BT31</f>
        <v>0</v>
      </c>
      <c r="J35" s="304" t="str">
        <f>'特殊、深海'!$G31</f>
        <v>英国</v>
      </c>
      <c r="K35" s="332">
        <f>'特殊、深海'!$H31+(BR35+CE35+CR35+DE35)*$C$2</f>
        <v>10</v>
      </c>
      <c r="L35" s="324">
        <f>'特殊、深海'!$I31</f>
        <v>2</v>
      </c>
      <c r="M35" s="324">
        <f>'特殊、深海'!$J31</f>
        <v>0</v>
      </c>
      <c r="N35" s="521">
        <f>'特殊、深海'!$K31</f>
        <v>2</v>
      </c>
      <c r="O35" s="324">
        <f>'特殊、深海'!$L31+((CA35+CN35+DA35+DN35)*$C$2)</f>
        <v>999</v>
      </c>
      <c r="P35" s="324" t="str">
        <f>IF($C$2=1,(IF(ISERROR(FIND("超长",'特殊、深海'!$M31&amp;BY35&amp;CL35&amp;CY35&amp;DL35,1)),IF(ISERROR(FIND("长",'特殊、深海'!$M31&amp;BY35&amp;CL35&amp;CY35&amp;DL35,1)),IF(ISERROR(FIND("中",'特殊、深海'!$M31&amp;BY35&amp;CL35&amp;CY35&amp;DL35,1)),IF(ISERROR(FIND("短",'特殊、深海'!$M31&amp;BY35&amp;CL35&amp;CY35&amp;DL35,1)),IF(ISERROR(FIND("无",'特殊、深海'!$M31&amp;BY35&amp;CL35&amp;CY35&amp;DL35,1)),0,"无"),"短"),"中"),"长"),"超长")),'特殊、深海'!$M31)</f>
        <v>长</v>
      </c>
      <c r="Q35" s="328">
        <f>'特殊、深海'!$N31</f>
        <v>35</v>
      </c>
      <c r="R35" s="324">
        <f>('特殊、深海'!$P31)+('特殊、深海'!$Q31)*$C$3+((BS35+CF35+CS35+DF35)*$C$2)</f>
        <v>139</v>
      </c>
      <c r="S35" s="324">
        <f>('特殊、深海'!$R31)+('特殊、深海'!$S31)*$C$3+((BU35+CH35+CU35+DH35)*$C$2)</f>
        <v>0</v>
      </c>
      <c r="T35" s="324">
        <f>('特殊、深海'!$T31)+('特殊、深海'!$U31)*$C$3+((BT35+CG35+CT35+DG35)*$C$2)</f>
        <v>133</v>
      </c>
      <c r="U35" s="324">
        <f>('特殊、深海'!$V31)+('特殊、深海'!$W31)*$C$3+((CC35+CP35+DC35+DP35)*$C$2)</f>
        <v>135</v>
      </c>
      <c r="V35" s="305">
        <f>INT(((('特殊、深海'!$Y31)-('特殊、深海'!$X31))*(((IF(D35=0,C35,D35))-1)/99))+'特殊、深海'!$X31)+((BX35+CK35+CX35+DK35)*$C$2)</f>
        <v>85</v>
      </c>
      <c r="W35" s="324">
        <f>INT(((('特殊、深海'!$AA31)-('特殊、深海'!$Z31))*(((IF(D35=0,C35,D35))-1)/99))+'特殊、深海'!$Z31)+((BZ35+CM35+CZ35+DM35)*$C$2)</f>
        <v>209</v>
      </c>
      <c r="X35" s="324">
        <f>INT(((('特殊、深海'!$AC31)-('特殊、深海'!$AB31))*(((IF(D35=0,C35,D35))-1)/99))+'特殊、深海'!$AB31)+((BW35+CJ35+CW35+DJ35)*$C$2)</f>
        <v>55</v>
      </c>
      <c r="Y35" s="303">
        <f>INT(((('特殊、深海'!$AE31)-('特殊、深海'!$AD31))*(((IF(D35=0,C35,D35))-1)/99))+'特殊、深海'!$AD31)+((BV35+CI35+CV35+DI35)*$C$2)</f>
        <v>0</v>
      </c>
      <c r="Z35" s="324">
        <f>IF('特殊、深海'!$AF31="","",'特殊、深海'!$AF31)</f>
        <v>0</v>
      </c>
      <c r="AA35" s="324" t="str">
        <f>IF('特殊、深海'!$AG31="","",'特殊、深海'!$AG31)</f>
        <v/>
      </c>
      <c r="AB35" s="324" t="str">
        <f>IF('特殊、深海'!$AH31="","",'特殊、深海'!$AH31)</f>
        <v/>
      </c>
      <c r="AC35" s="324" t="str">
        <f>IF('特殊、深海'!$AI31="","",'特殊、深海'!$AI31)</f>
        <v/>
      </c>
      <c r="AD35" s="324">
        <f>IF('特殊、深海'!$AJ31="","",'特殊、深海'!$AJ31)</f>
        <v>0</v>
      </c>
      <c r="AE35" s="305">
        <f>IF('特殊、深海'!$AK31="","",'特殊、深海'!$AK31)</f>
        <v>0</v>
      </c>
      <c r="AF35" s="324" t="str">
        <f>IF('特殊、深海'!$AL31="","",'特殊、深海'!$AL31)</f>
        <v/>
      </c>
      <c r="AG35" s="324" t="str">
        <f>IF('特殊、深海'!$AM31="","",'特殊、深海'!$AM31)</f>
        <v/>
      </c>
      <c r="AH35" s="324" t="str">
        <f>IF('特殊、深海'!$AN31="","",'特殊、深海'!$AN31)</f>
        <v/>
      </c>
      <c r="AI35" s="324" t="str">
        <f>IF('特殊、深海'!$AO31="","",'特殊、深海'!$AO31)</f>
        <v/>
      </c>
      <c r="AJ35" s="324" t="str">
        <f>IF('特殊、深海'!$AP31="","",'特殊、深海'!$AP31)</f>
        <v/>
      </c>
      <c r="AK35" s="303" t="str">
        <f>IF('特殊、深海'!$AQ31="","",'特殊、深海'!$AQ31)</f>
        <v/>
      </c>
      <c r="AL35" s="329" t="str">
        <f>IF('特殊、深海'!$AS31="","",'特殊、深海'!$AS31)</f>
        <v>J国35.6厘米连装炮</v>
      </c>
      <c r="AM35" s="329" t="str">
        <f>IF('特殊、深海'!$AT31="","",'特殊、深海'!$AT31)</f>
        <v>J国35.6厘米连装炮</v>
      </c>
      <c r="AN35" s="329" t="str">
        <f>IF('特殊、深海'!$AU31="","",'特殊、深海'!$AU31)</f>
        <v/>
      </c>
      <c r="AO35" s="329" t="str">
        <f>IF('特殊、深海'!$AV31="","",'特殊、深海'!$AV31)</f>
        <v/>
      </c>
      <c r="AP35" s="307" t="str">
        <f>IF('特殊、深海'!$AW31="","",'特殊、深海'!$AW31)</f>
        <v/>
      </c>
      <c r="AQ35" s="308" t="str">
        <f>IF('特殊、深海'!$AX31="","",'特殊、深海'!$AX31)</f>
        <v/>
      </c>
      <c r="AR35" s="324">
        <f>IF('特殊、深海'!$AY31="","",'特殊、深海'!$AY31)</f>
        <v>10</v>
      </c>
      <c r="AS35" s="324">
        <f>IF('特殊、深海'!$AZ31="","",'特殊、深海'!$AZ31)</f>
        <v>10</v>
      </c>
      <c r="AT35" s="324">
        <f>IF('特殊、深海'!$BA31="","",'特殊、深海'!$BA31)</f>
        <v>1</v>
      </c>
      <c r="AU35" s="324">
        <f>IF('特殊、深海'!$BB31="","",'特殊、深海'!$BB31)</f>
        <v>1</v>
      </c>
      <c r="AV35" s="305">
        <f>IF(('特殊、深海'!$BG31+'特殊、深海'!$BK31*$C$4)=0,"",('特殊、深海'!$BG31+'特殊、深海'!$BK31*$C$4))</f>
        <v>2</v>
      </c>
      <c r="AW35" s="324">
        <f>IF(('特殊、深海'!$BH31+'特殊、深海'!$BL31*$C$4)=0,"",('特殊、深海'!$BH31+'特殊、深海'!$BL31*$C$4))</f>
        <v>22</v>
      </c>
      <c r="AX35" s="324">
        <f>IF(('特殊、深海'!$BI31+'特殊、深海'!$BM31*$C$4)=0,"",('特殊、深海'!$BI31+'特殊、深海'!$BM31*$C$4))</f>
        <v>32</v>
      </c>
      <c r="AY35" s="303" t="str">
        <f>IF(('特殊、深海'!$BJ31+'特殊、深海'!$BN31*$C$4)=0,"",('特殊、深海'!$BJ31+'特殊、深海'!$BN31*$C$4))</f>
        <v/>
      </c>
      <c r="AZ35" s="329" t="str">
        <f>'特殊、深海'!$BO31</f>
        <v>TODO: 万国语</v>
      </c>
      <c r="BA35" s="301" t="b">
        <f>IF('特殊、深海'!$BP31="","")</f>
        <v>0</v>
      </c>
      <c r="BB35" s="329" t="b">
        <f>IF('特殊、深海'!$BQ31="","")</f>
        <v>0</v>
      </c>
      <c r="BC35" s="309" t="str">
        <f>IF('特殊、深海'!$BR31="","")</f>
        <v/>
      </c>
      <c r="BQ35" s="324">
        <f>IFERROR(VLOOKUP(AL35,装备!$B:$C,2,0),0)</f>
        <v>2</v>
      </c>
      <c r="BR35" s="324">
        <f>IFERROR(VLOOKUP($AL35,装备!$B:$Q,5,0),0)</f>
        <v>0</v>
      </c>
      <c r="BS35" s="324">
        <f>IFERROR(VLOOKUP($AL35,装备!$B:$Q,6,0),0)</f>
        <v>15</v>
      </c>
      <c r="BT35" s="324">
        <f>IFERROR(VLOOKUP($AL35,装备!$B:$Q,7,0),0)</f>
        <v>0</v>
      </c>
      <c r="BU35" s="324">
        <f>IFERROR(VLOOKUP($AL35,装备!$B:$Q,8,0),0)</f>
        <v>0</v>
      </c>
      <c r="BV35" s="324">
        <f>IFERROR(VLOOKUP($AL35,装备!$B:$Q,9,0),0)</f>
        <v>0</v>
      </c>
      <c r="BW35" s="324">
        <f>IFERROR(VLOOKUP($AL35,装备!$B:$Q,10,0),0)</f>
        <v>0</v>
      </c>
      <c r="BX35" s="324">
        <f>IFERROR(VLOOKUP($AL35,装备!$B:$Q,11,0),0)</f>
        <v>0</v>
      </c>
      <c r="BY35" s="324" t="str">
        <f>IFERROR(VLOOKUP($AL35,装备!$B:$Q,12,0),0)</f>
        <v>长</v>
      </c>
      <c r="BZ35" s="324">
        <f>IFERROR(VLOOKUP($AL35,装备!$B:$Q,13,0),0)</f>
        <v>0</v>
      </c>
      <c r="CA35" s="324">
        <f>IFERROR(VLOOKUP($AL35,装备!$B:$Q,14,0),0)</f>
        <v>0</v>
      </c>
      <c r="CB35" s="324">
        <f>IFERROR(VLOOKUP($AL35,装备!$B:$Q,16,0),0)</f>
        <v>4</v>
      </c>
      <c r="CC35" s="324">
        <f>IFERROR(VLOOKUP($AL35,装备!$B:$Q,5,0),0)</f>
        <v>0</v>
      </c>
      <c r="CD35" s="324">
        <f>IFERROR(VLOOKUP(AM35,装备!$B:$C,2,0),0)</f>
        <v>2</v>
      </c>
      <c r="CE35" s="324">
        <f>IFERROR(VLOOKUP($AM35,装备!$B:$Q,5,0),0)</f>
        <v>0</v>
      </c>
      <c r="CF35" s="324">
        <f>IFERROR(VLOOKUP($AM35,装备!$B:$Q,6,0),0)</f>
        <v>15</v>
      </c>
      <c r="CG35" s="324">
        <f>IFERROR(VLOOKUP($AM35,装备!$B:$Q,7,0),0)</f>
        <v>0</v>
      </c>
      <c r="CH35" s="324">
        <f>IFERROR(VLOOKUP($AM35,装备!$B:$Q,8,0),0)</f>
        <v>0</v>
      </c>
      <c r="CI35" s="324">
        <f>IFERROR(VLOOKUP($AM35,装备!$B:$Q,9,0),0)</f>
        <v>0</v>
      </c>
      <c r="CJ35" s="324">
        <f>IFERROR(VLOOKUP($AM35,装备!$B:$Q,10,0),0)</f>
        <v>0</v>
      </c>
      <c r="CK35" s="324">
        <f>IFERROR(VLOOKUP($AM35,装备!$B:$Q,11,0),0)</f>
        <v>0</v>
      </c>
      <c r="CL35" s="324" t="str">
        <f>IFERROR(VLOOKUP($AM35,装备!$B:$Q,12,0),0)</f>
        <v>长</v>
      </c>
      <c r="CM35" s="324">
        <f>IFERROR(VLOOKUP($AM35,装备!$B:$Q,13,0),0)</f>
        <v>0</v>
      </c>
      <c r="CN35" s="324">
        <f>IFERROR(VLOOKUP($AM35,装备!$B:$Q,14,0),0)</f>
        <v>0</v>
      </c>
      <c r="CO35" s="324">
        <f>IFERROR(VLOOKUP($AM35,装备!$B:$Q,16,0),0)</f>
        <v>4</v>
      </c>
      <c r="CP35" s="324">
        <f>IFERROR(VLOOKUP($AM35,装备!$B:$Q,5,0),0)</f>
        <v>0</v>
      </c>
      <c r="CQ35" s="324">
        <f>IFERROR(VLOOKUP(AN35,装备!$B:$C,2,0),0)</f>
        <v>0</v>
      </c>
      <c r="CR35" s="324">
        <f>IFERROR(VLOOKUP($AN35,装备!$B:$Q,5,0),0)</f>
        <v>0</v>
      </c>
      <c r="CS35" s="324">
        <f>IFERROR(VLOOKUP($AN35,装备!$B:$Q,6,0),0)</f>
        <v>0</v>
      </c>
      <c r="CT35" s="324">
        <f>IFERROR(VLOOKUP($AN35,装备!$B:$Q,7,0),0)</f>
        <v>0</v>
      </c>
      <c r="CU35" s="324">
        <f>IFERROR(VLOOKUP($AN35,装备!$B:$Q,8,0),0)</f>
        <v>0</v>
      </c>
      <c r="CV35" s="324">
        <f>IFERROR(VLOOKUP($AN35,装备!$B:$Q,9,0),0)</f>
        <v>0</v>
      </c>
      <c r="CW35" s="324">
        <f>IFERROR(VLOOKUP($AN35,装备!$B:$Q,10,0),0)</f>
        <v>0</v>
      </c>
      <c r="CX35" s="324">
        <f>IFERROR(VLOOKUP($AN35,装备!$B:$Q,11,0),0)</f>
        <v>0</v>
      </c>
      <c r="CY35" s="324">
        <f>IFERROR(VLOOKUP($AN35,装备!$B:$Q,12,0),0)</f>
        <v>0</v>
      </c>
      <c r="CZ35" s="324">
        <f>IFERROR(VLOOKUP($AN35,装备!$B:$Q,13,0),0)</f>
        <v>0</v>
      </c>
      <c r="DA35" s="324">
        <f>IFERROR(VLOOKUP($AN35,装备!$B:$Q,14,0),0)</f>
        <v>0</v>
      </c>
      <c r="DB35" s="324">
        <f>IFERROR(VLOOKUP($AN35,装备!$B:$Q,16,0),0)</f>
        <v>0</v>
      </c>
      <c r="DC35" s="324">
        <f>IFERROR(VLOOKUP($AN35,装备!$B:$Q,5,0),0)</f>
        <v>0</v>
      </c>
      <c r="DD35" s="324">
        <f>IFERROR(VLOOKUP(AO35,装备!$B:$C,2,0),0)</f>
        <v>0</v>
      </c>
      <c r="DE35" s="324">
        <f>IFERROR(VLOOKUP($AO35,装备!$B:$Q,5,0),0)</f>
        <v>0</v>
      </c>
      <c r="DF35" s="324">
        <f>IFERROR(VLOOKUP($AO35,装备!$B:$Q,6,0),0)</f>
        <v>0</v>
      </c>
      <c r="DG35" s="324">
        <f>IFERROR(VLOOKUP($AO35,装备!$B:$Q,7,0),0)</f>
        <v>0</v>
      </c>
      <c r="DH35" s="324">
        <f>IFERROR(VLOOKUP($AO35,装备!$B:$Q,8,0),0)</f>
        <v>0</v>
      </c>
      <c r="DI35" s="324">
        <f>IFERROR(VLOOKUP($AO35,装备!$B:$Q,9,0),0)</f>
        <v>0</v>
      </c>
      <c r="DJ35" s="324">
        <f>IFERROR(VLOOKUP($AO35,装备!$B:$Q,10,0),0)</f>
        <v>0</v>
      </c>
      <c r="DK35" s="324">
        <f>IFERROR(VLOOKUP($AO35,装备!$B:$Q,11,0),0)</f>
        <v>0</v>
      </c>
      <c r="DL35" s="324">
        <f>IFERROR(VLOOKUP($AO35,装备!$B:$Q,12,0),0)</f>
        <v>0</v>
      </c>
      <c r="DM35" s="324">
        <f>IFERROR(VLOOKUP($AO35,装备!$B:$Q,13,0),0)</f>
        <v>0</v>
      </c>
      <c r="DN35" s="324">
        <f>IFERROR(VLOOKUP($AO35,装备!$B:$Q,14,0),0)</f>
        <v>0</v>
      </c>
      <c r="DO35" s="324">
        <f>IFERROR(VLOOKUP($AO35,装备!$B:$Q,16,0),0)</f>
        <v>0</v>
      </c>
      <c r="DP35" s="324">
        <f>IFERROR(VLOOKUP($AO35,装备!$B:$Q,5,0),0)</f>
        <v>0</v>
      </c>
    </row>
    <row r="36" spans="1:120">
      <c r="A36" s="301">
        <f>'特殊、深海'!$A32</f>
        <v>10001618</v>
      </c>
      <c r="B36" s="353" t="s">
        <v>5915</v>
      </c>
      <c r="C36" s="281"/>
      <c r="D36" s="281">
        <f t="shared" si="0"/>
        <v>110</v>
      </c>
      <c r="E36" s="303">
        <f>'特殊、深海'!$C32</f>
        <v>4</v>
      </c>
      <c r="F36" s="304" t="str">
        <f>'特殊、深海'!$D32</f>
        <v>战列</v>
      </c>
      <c r="G36" s="304" t="str">
        <f>'特殊、深海'!$E32</f>
        <v>大型</v>
      </c>
      <c r="H36" s="304" t="str">
        <f>'特殊、深海'!$F32</f>
        <v>主力舰</v>
      </c>
      <c r="I36" s="346">
        <f>'特殊、深海'!$BT32</f>
        <v>0</v>
      </c>
      <c r="J36" s="304" t="str">
        <f>'特殊、深海'!$G32</f>
        <v>深海</v>
      </c>
      <c r="K36" s="332">
        <f>'特殊、深海'!$H32+(BR36+CE36+CR36+DE36)*$C$2</f>
        <v>72</v>
      </c>
      <c r="L36" s="324">
        <f>'特殊、深海'!$I32</f>
        <v>0</v>
      </c>
      <c r="M36" s="324">
        <f>'特殊、深海'!$J32</f>
        <v>0</v>
      </c>
      <c r="N36" s="521">
        <f>'特殊、深海'!$K32</f>
        <v>2</v>
      </c>
      <c r="O36" s="324">
        <f>'特殊、深海'!$L32+((CA36+CN36+DA36+DN36)*$C$2)</f>
        <v>30</v>
      </c>
      <c r="P36" s="324" t="str">
        <f>IF($C$2=1,(IF(ISERROR(FIND("超长",'特殊、深海'!$M32&amp;BY36&amp;CL36&amp;CY36&amp;DL36,1)),IF(ISERROR(FIND("长",'特殊、深海'!$M32&amp;BY36&amp;CL36&amp;CY36&amp;DL36,1)),IF(ISERROR(FIND("中",'特殊、深海'!$M32&amp;BY36&amp;CL36&amp;CY36&amp;DL36,1)),IF(ISERROR(FIND("短",'特殊、深海'!$M32&amp;BY36&amp;CL36&amp;CY36&amp;DL36,1)),IF(ISERROR(FIND("无",'特殊、深海'!$M32&amp;BY36&amp;CL36&amp;CY36&amp;DL36,1)),0,"无"),"短"),"中"),"长"),"超长")),'特殊、深海'!$M32)</f>
        <v>超长</v>
      </c>
      <c r="Q36" s="328">
        <f>'特殊、深海'!$N32</f>
        <v>28</v>
      </c>
      <c r="R36" s="324">
        <f>('特殊、深海'!$P32)+('特殊、深海'!$Q32)*$C$3+((BS36+CF36+CS36+DF36)*$C$2)</f>
        <v>198</v>
      </c>
      <c r="S36" s="324">
        <f>('特殊、深海'!$R32)+('特殊、深海'!$S32)*$C$3+((BU36+CH36+CU36+DH36)*$C$2)</f>
        <v>0</v>
      </c>
      <c r="T36" s="324">
        <f>('特殊、深海'!$T32)+('特殊、深海'!$U32)*$C$3+((BT36+CG36+CT36+DG36)*$C$2)</f>
        <v>92</v>
      </c>
      <c r="U36" s="324">
        <f>('特殊、深海'!$V32)+('特殊、深海'!$W32)*$C$3+((CC36+CP36+DC36+DP36)*$C$2)</f>
        <v>75</v>
      </c>
      <c r="V36" s="305">
        <f>INT(((('特殊、深海'!$Y32)-('特殊、深海'!$X32))*(((IF(D36=0,C36,D36))-1)/99))+'特殊、深海'!$X32)+((BX36+CK36+CX36+DK36)*$C$2)</f>
        <v>106</v>
      </c>
      <c r="W36" s="324">
        <f>INT(((('特殊、深海'!$AA32)-('特殊、深海'!$Z32))*(((IF(D36=0,C36,D36))-1)/99))+'特殊、深海'!$Z32)+((BZ36+CM36+CZ36+DM36)*$C$2)</f>
        <v>60</v>
      </c>
      <c r="X36" s="324">
        <f>INT(((('特殊、深海'!$AC32)-('特殊、深海'!$AB32))*(((IF(D36=0,C36,D36))-1)/99))+'特殊、深海'!$AB32)+((BW36+CJ36+CW36+DJ36)*$C$2)</f>
        <v>40</v>
      </c>
      <c r="Y36" s="303">
        <f>INT(((('特殊、深海'!$AE32)-('特殊、深海'!$AD32))*(((IF(D36=0,C36,D36))-1)/99))+'特殊、深海'!$AD32)+((BV36+CI36+CV36+DI36)*$C$2)</f>
        <v>0</v>
      </c>
      <c r="Z36" s="324">
        <f>IF('特殊、深海'!$AF32="","",'特殊、深海'!$AF32)</f>
        <v>3</v>
      </c>
      <c r="AA36" s="324">
        <f>IF('特殊、深海'!$AG32="","",'特殊、深海'!$AG32)</f>
        <v>3</v>
      </c>
      <c r="AB36" s="324">
        <f>IF('特殊、深海'!$AH32="","",'特殊、深海'!$AH32)</f>
        <v>3</v>
      </c>
      <c r="AC36" s="324">
        <f>IF('特殊、深海'!$AI32="","",'特殊、深海'!$AI32)</f>
        <v>3</v>
      </c>
      <c r="AD36" s="324">
        <f>IF('特殊、深海'!$AJ32="","",'特殊、深海'!$AJ32)</f>
        <v>12</v>
      </c>
      <c r="AE36" s="305">
        <f>IF('特殊、深海'!$AK32="","",'特殊、深海'!$AK32)</f>
        <v>20</v>
      </c>
      <c r="AF36" s="324" t="str">
        <f>IF('特殊、深海'!$AL32="","",'特殊、深海'!$AL32)</f>
        <v/>
      </c>
      <c r="AG36" s="324" t="str">
        <f>IF('特殊、深海'!$AM32="","",'特殊、深海'!$AM32)</f>
        <v/>
      </c>
      <c r="AH36" s="324" t="str">
        <f>IF('特殊、深海'!$AN32="","",'特殊、深海'!$AN32)</f>
        <v/>
      </c>
      <c r="AI36" s="324" t="str">
        <f>IF('特殊、深海'!$AO32="","",'特殊、深海'!$AO32)</f>
        <v/>
      </c>
      <c r="AJ36" s="324" t="str">
        <f>IF('特殊、深海'!$AP32="","",'特殊、深海'!$AP32)</f>
        <v/>
      </c>
      <c r="AK36" s="303" t="str">
        <f>IF('特殊、深海'!$AQ32="","",'特殊、深海'!$AQ32)</f>
        <v/>
      </c>
      <c r="AL36" s="329" t="str">
        <f>IF('特殊、深海'!$AS32="","",'特殊、深海'!$AS32)</f>
        <v>E国双联15英寸炮</v>
      </c>
      <c r="AM36" s="329" t="str">
        <f>IF('特殊、深海'!$AT32="","",'特殊、深海'!$AT32)</f>
        <v>E国三联16英寸炮</v>
      </c>
      <c r="AN36" s="329" t="str">
        <f>IF('特殊、深海'!$AU32="","",'特殊、深海'!$AU32)</f>
        <v>E国三联16英寸炮(改)</v>
      </c>
      <c r="AO36" s="329" t="str">
        <f>IF('特殊、深海'!$AV32="","",'特殊、深海'!$AV32)</f>
        <v>I国三联381毫米炮改</v>
      </c>
      <c r="AP36" s="307" t="str">
        <f>IF('特殊、深海'!$AW32="","",'特殊、深海'!$AW32)</f>
        <v/>
      </c>
      <c r="AQ36" s="308" t="str">
        <f>IF('特殊、深海'!$AX32="","",'特殊、深海'!$AX32)</f>
        <v/>
      </c>
      <c r="AR36" s="324">
        <f>IF('特殊、深海'!$AY32="","",'特殊、深海'!$AY32)</f>
        <v>85</v>
      </c>
      <c r="AS36" s="324">
        <f>IF('特殊、深海'!$AZ32="","",'特殊、深海'!$AZ32)</f>
        <v>120</v>
      </c>
      <c r="AT36" s="324">
        <f>IF('特殊、深海'!$BA32="","",'特殊、深海'!$BA32)</f>
        <v>2.5</v>
      </c>
      <c r="AU36" s="324">
        <f>IF('特殊、深海'!$BB32="","",'特殊、深海'!$BB32)</f>
        <v>5.0999999999999996</v>
      </c>
      <c r="AV36" s="305">
        <f>IF(('特殊、深海'!$BG32+'特殊、深海'!$BK32*$C$4)=0,"",('特殊、深海'!$BG32+'特殊、深海'!$BK32*$C$4))</f>
        <v>50</v>
      </c>
      <c r="AW36" s="324">
        <f>IF(('特殊、深海'!$BH32+'特殊、深海'!$BL32*$C$4)=0,"",('特殊、深海'!$BH32+'特殊、深海'!$BL32*$C$4))</f>
        <v>119</v>
      </c>
      <c r="AX36" s="324">
        <f>IF(('特殊、深海'!$BI32+'特殊、深海'!$BM32*$C$4)=0,"",('特殊、深海'!$BI32+'特殊、深海'!$BM32*$C$4))</f>
        <v>147</v>
      </c>
      <c r="AY36" s="303" t="str">
        <f>IF(('特殊、深海'!$BJ32+'特殊、深海'!$BN32*$C$4)=0,"",('特殊、深海'!$BJ32+'特殊、深海'!$BN32*$C$4))</f>
        <v/>
      </c>
      <c r="AZ36" s="329" t="str">
        <f>'特殊、深海'!$BO32</f>
        <v>TODO: 万国语</v>
      </c>
      <c r="BA36" s="301" t="b">
        <f>IF('特殊、深海'!$BP32="","")</f>
        <v>0</v>
      </c>
      <c r="BB36" s="329" t="b">
        <f>IF('特殊、深海'!$BQ32="","")</f>
        <v>0</v>
      </c>
      <c r="BC36" s="309" t="str">
        <f>IF('特殊、深海'!$BR32="","")</f>
        <v/>
      </c>
      <c r="BQ36" s="324">
        <f>IFERROR(VLOOKUP(AL36,装备!$B:$C,2,0),0)</f>
        <v>2</v>
      </c>
      <c r="BR36" s="324">
        <f>IFERROR(VLOOKUP($AL36,装备!$B:$Q,5,0),0)</f>
        <v>0</v>
      </c>
      <c r="BS36" s="324">
        <f>IFERROR(VLOOKUP($AL36,装备!$B:$Q,6,0),0)</f>
        <v>17</v>
      </c>
      <c r="BT36" s="324">
        <f>IFERROR(VLOOKUP($AL36,装备!$B:$Q,7,0),0)</f>
        <v>0</v>
      </c>
      <c r="BU36" s="324">
        <f>IFERROR(VLOOKUP($AL36,装备!$B:$Q,8,0),0)</f>
        <v>0</v>
      </c>
      <c r="BV36" s="324">
        <f>IFERROR(VLOOKUP($AL36,装备!$B:$Q,9,0),0)</f>
        <v>0</v>
      </c>
      <c r="BW36" s="324">
        <f>IFERROR(VLOOKUP($AL36,装备!$B:$Q,10,0),0)</f>
        <v>0</v>
      </c>
      <c r="BX36" s="324">
        <f>IFERROR(VLOOKUP($AL36,装备!$B:$Q,11,0),0)</f>
        <v>1</v>
      </c>
      <c r="BY36" s="324" t="str">
        <f>IFERROR(VLOOKUP($AL36,装备!$B:$Q,12,0),0)</f>
        <v>长</v>
      </c>
      <c r="BZ36" s="324">
        <f>IFERROR(VLOOKUP($AL36,装备!$B:$Q,13,0),0)</f>
        <v>0</v>
      </c>
      <c r="CA36" s="324">
        <f>IFERROR(VLOOKUP($AL36,装备!$B:$Q,14,0),0)</f>
        <v>0</v>
      </c>
      <c r="CB36" s="324">
        <f>IFERROR(VLOOKUP($AL36,装备!$B:$Q,16,0),0)</f>
        <v>0</v>
      </c>
      <c r="CC36" s="324">
        <f>IFERROR(VLOOKUP($AL36,装备!$B:$Q,5,0),0)</f>
        <v>0</v>
      </c>
      <c r="CD36" s="324">
        <f>IFERROR(VLOOKUP(AM36,装备!$B:$C,2,0),0)</f>
        <v>3</v>
      </c>
      <c r="CE36" s="324">
        <f>IFERROR(VLOOKUP($AM36,装备!$B:$Q,5,0),0)</f>
        <v>0</v>
      </c>
      <c r="CF36" s="324">
        <f>IFERROR(VLOOKUP($AM36,装备!$B:$Q,6,0),0)</f>
        <v>23</v>
      </c>
      <c r="CG36" s="324">
        <f>IFERROR(VLOOKUP($AM36,装备!$B:$Q,7,0),0)</f>
        <v>0</v>
      </c>
      <c r="CH36" s="324">
        <f>IFERROR(VLOOKUP($AM36,装备!$B:$Q,8,0),0)</f>
        <v>0</v>
      </c>
      <c r="CI36" s="324">
        <f>IFERROR(VLOOKUP($AM36,装备!$B:$Q,9,0),0)</f>
        <v>0</v>
      </c>
      <c r="CJ36" s="324">
        <f>IFERROR(VLOOKUP($AM36,装备!$B:$Q,10,0),0)</f>
        <v>0</v>
      </c>
      <c r="CK36" s="324">
        <f>IFERROR(VLOOKUP($AM36,装备!$B:$Q,11,0),0)</f>
        <v>0</v>
      </c>
      <c r="CL36" s="324" t="str">
        <f>IFERROR(VLOOKUP($AM36,装备!$B:$Q,12,0),0)</f>
        <v>长</v>
      </c>
      <c r="CM36" s="324">
        <f>IFERROR(VLOOKUP($AM36,装备!$B:$Q,13,0),0)</f>
        <v>0</v>
      </c>
      <c r="CN36" s="324">
        <f>IFERROR(VLOOKUP($AM36,装备!$B:$Q,14,0),0)</f>
        <v>0</v>
      </c>
      <c r="CO36" s="324">
        <f>IFERROR(VLOOKUP($AM36,装备!$B:$Q,16,0),0)</f>
        <v>0</v>
      </c>
      <c r="CP36" s="324">
        <f>IFERROR(VLOOKUP($AM36,装备!$B:$Q,5,0),0)</f>
        <v>0</v>
      </c>
      <c r="CQ36" s="324">
        <f>IFERROR(VLOOKUP(AN36,装备!$B:$C,2,0),0)</f>
        <v>4</v>
      </c>
      <c r="CR36" s="324">
        <f>IFERROR(VLOOKUP($AN36,装备!$B:$Q,5,0),0)</f>
        <v>0</v>
      </c>
      <c r="CS36" s="324">
        <f>IFERROR(VLOOKUP($AN36,装备!$B:$Q,6,0),0)</f>
        <v>26</v>
      </c>
      <c r="CT36" s="324">
        <f>IFERROR(VLOOKUP($AN36,装备!$B:$Q,7,0),0)</f>
        <v>0</v>
      </c>
      <c r="CU36" s="324">
        <f>IFERROR(VLOOKUP($AN36,装备!$B:$Q,8,0),0)</f>
        <v>0</v>
      </c>
      <c r="CV36" s="324">
        <f>IFERROR(VLOOKUP($AN36,装备!$B:$Q,9,0),0)</f>
        <v>0</v>
      </c>
      <c r="CW36" s="324">
        <f>IFERROR(VLOOKUP($AN36,装备!$B:$Q,10,0),0)</f>
        <v>0</v>
      </c>
      <c r="CX36" s="324">
        <f>IFERROR(VLOOKUP($AN36,装备!$B:$Q,11,0),0)</f>
        <v>0</v>
      </c>
      <c r="CY36" s="324" t="str">
        <f>IFERROR(VLOOKUP($AN36,装备!$B:$Q,12,0),0)</f>
        <v>长</v>
      </c>
      <c r="CZ36" s="324">
        <f>IFERROR(VLOOKUP($AN36,装备!$B:$Q,13,0),0)</f>
        <v>0</v>
      </c>
      <c r="DA36" s="324">
        <f>IFERROR(VLOOKUP($AN36,装备!$B:$Q,14,0),0)</f>
        <v>0</v>
      </c>
      <c r="DB36" s="324">
        <f>IFERROR(VLOOKUP($AN36,装备!$B:$Q,16,0),0)</f>
        <v>0</v>
      </c>
      <c r="DC36" s="324">
        <f>IFERROR(VLOOKUP($AN36,装备!$B:$Q,5,0),0)</f>
        <v>0</v>
      </c>
      <c r="DD36" s="324">
        <f>IFERROR(VLOOKUP(AO36,装备!$B:$C,2,0),0)</f>
        <v>6</v>
      </c>
      <c r="DE36" s="324">
        <f>IFERROR(VLOOKUP($AO36,装备!$B:$Q,5,0),0)</f>
        <v>0</v>
      </c>
      <c r="DF36" s="324">
        <f>IFERROR(VLOOKUP($AO36,装备!$B:$Q,6,0),0)</f>
        <v>27</v>
      </c>
      <c r="DG36" s="324">
        <f>IFERROR(VLOOKUP($AO36,装备!$B:$Q,7,0),0)</f>
        <v>0</v>
      </c>
      <c r="DH36" s="324">
        <f>IFERROR(VLOOKUP($AO36,装备!$B:$Q,8,0),0)</f>
        <v>0</v>
      </c>
      <c r="DI36" s="324">
        <f>IFERROR(VLOOKUP($AO36,装备!$B:$Q,9,0),0)</f>
        <v>0</v>
      </c>
      <c r="DJ36" s="324">
        <f>IFERROR(VLOOKUP($AO36,装备!$B:$Q,10,0),0)</f>
        <v>0</v>
      </c>
      <c r="DK36" s="324">
        <f>IFERROR(VLOOKUP($AO36,装备!$B:$Q,11,0),0)</f>
        <v>-2</v>
      </c>
      <c r="DL36" s="324" t="str">
        <f>IFERROR(VLOOKUP($AO36,装备!$B:$Q,12,0),0)</f>
        <v>超长</v>
      </c>
      <c r="DM36" s="324">
        <f>IFERROR(VLOOKUP($AO36,装备!$B:$Q,13,0),0)</f>
        <v>0</v>
      </c>
      <c r="DN36" s="324">
        <f>IFERROR(VLOOKUP($AO36,装备!$B:$Q,14,0),0)</f>
        <v>0</v>
      </c>
      <c r="DO36" s="324">
        <f>IFERROR(VLOOKUP($AO36,装备!$B:$Q,16,0),0)</f>
        <v>2</v>
      </c>
      <c r="DP36" s="324">
        <f>IFERROR(VLOOKUP($AO36,装备!$B:$Q,5,0),0)</f>
        <v>0</v>
      </c>
    </row>
    <row r="37" spans="1:120">
      <c r="A37" s="301">
        <f>'特殊、深海'!$A33</f>
        <v>10001619</v>
      </c>
      <c r="B37" s="353" t="s">
        <v>4947</v>
      </c>
      <c r="C37" s="281"/>
      <c r="D37" s="281">
        <f t="shared" si="0"/>
        <v>110</v>
      </c>
      <c r="E37" s="303">
        <f>'特殊、深海'!$C33</f>
        <v>6</v>
      </c>
      <c r="F37" s="304" t="str">
        <f>'特殊、深海'!$D33</f>
        <v>战列</v>
      </c>
      <c r="G37" s="304" t="str">
        <f>'特殊、深海'!$E33</f>
        <v>大型</v>
      </c>
      <c r="H37" s="304" t="str">
        <f>'特殊、深海'!$F33</f>
        <v>主力舰</v>
      </c>
      <c r="I37" s="346">
        <f>'特殊、深海'!$BT33</f>
        <v>0</v>
      </c>
      <c r="J37" s="304" t="str">
        <f>'特殊、深海'!$G33</f>
        <v>英国</v>
      </c>
      <c r="K37" s="332">
        <f>'特殊、深海'!$H33+(BR37+CE37+CR37+DE37)*$C$2</f>
        <v>88</v>
      </c>
      <c r="L37" s="324">
        <f>'特殊、深海'!$I33</f>
        <v>0</v>
      </c>
      <c r="M37" s="324">
        <f>'特殊、深海'!$J33</f>
        <v>0</v>
      </c>
      <c r="N37" s="521">
        <f>'特殊、深海'!$K33</f>
        <v>2</v>
      </c>
      <c r="O37" s="324">
        <f>'特殊、深海'!$L33+((CA37+CN37+DA37+DN37)*$C$2)</f>
        <v>25</v>
      </c>
      <c r="P37" s="324" t="str">
        <f>IF($C$2=1,(IF(ISERROR(FIND("超长",'特殊、深海'!$M33&amp;BY37&amp;CL37&amp;CY37&amp;DL37,1)),IF(ISERROR(FIND("长",'特殊、深海'!$M33&amp;BY37&amp;CL37&amp;CY37&amp;DL37,1)),IF(ISERROR(FIND("中",'特殊、深海'!$M33&amp;BY37&amp;CL37&amp;CY37&amp;DL37,1)),IF(ISERROR(FIND("短",'特殊、深海'!$M33&amp;BY37&amp;CL37&amp;CY37&amp;DL37,1)),IF(ISERROR(FIND("无",'特殊、深海'!$M33&amp;BY37&amp;CL37&amp;CY37&amp;DL37,1)),0,"无"),"短"),"中"),"长"),"超长")),'特殊、深海'!$M33)</f>
        <v>长</v>
      </c>
      <c r="Q37" s="328">
        <f>'特殊、深海'!$N33</f>
        <v>25</v>
      </c>
      <c r="R37" s="324">
        <f>('特殊、深海'!$P33)+('特殊、深海'!$Q33)*$C$3+((BS37+CF37+CS37+DF37)*$C$2)</f>
        <v>150</v>
      </c>
      <c r="S37" s="324">
        <f>('特殊、深海'!$R33)+('特殊、深海'!$S33)*$C$3+((BU37+CH37+CU37+DH37)*$C$2)</f>
        <v>0</v>
      </c>
      <c r="T37" s="324">
        <f>('特殊、深海'!$T33)+('特殊、深海'!$U33)*$C$3+((BT37+CG37+CT37+DG37)*$C$2)</f>
        <v>78</v>
      </c>
      <c r="U37" s="324">
        <f>('特殊、深海'!$V33)+('特殊、深海'!$W33)*$C$3+((CC37+CP37+DC37+DP37)*$C$2)</f>
        <v>50</v>
      </c>
      <c r="V37" s="305">
        <f>INT(((('特殊、深海'!$Y33)-('特殊、深海'!$X33))*(((IF(D37=0,C37,D37))-1)/99))+'特殊、深海'!$X33)+((BX37+CK37+CX37+DK37)*$C$2)</f>
        <v>92</v>
      </c>
      <c r="W37" s="324">
        <f>INT(((('特殊、深海'!$AA33)-('特殊、深海'!$Z33))*(((IF(D37=0,C37,D37))-1)/99))+'特殊、深海'!$Z33)+((BZ37+CM37+CZ37+DM37)*$C$2)</f>
        <v>43</v>
      </c>
      <c r="X37" s="324">
        <f>INT(((('特殊、深海'!$AC33)-('特殊、深海'!$AB33))*(((IF(D37=0,C37,D37))-1)/99))+'特殊、深海'!$AB33)+((BW37+CJ37+CW37+DJ37)*$C$2)</f>
        <v>34</v>
      </c>
      <c r="Y37" s="303">
        <f>INT(((('特殊、深海'!$AE33)-('特殊、深海'!$AD33))*(((IF(D37=0,C37,D37))-1)/99))+'特殊、深海'!$AD33)+((BV37+CI37+CV37+DI37)*$C$2)</f>
        <v>0</v>
      </c>
      <c r="Z37" s="324">
        <f>IF('特殊、深海'!$AF33="","",'特殊、深海'!$AF33)</f>
        <v>3</v>
      </c>
      <c r="AA37" s="324">
        <f>IF('特殊、深海'!$AG33="","",'特殊、深海'!$AG33)</f>
        <v>3</v>
      </c>
      <c r="AB37" s="324">
        <f>IF('特殊、深海'!$AH33="","",'特殊、深海'!$AH33)</f>
        <v>3</v>
      </c>
      <c r="AC37" s="324">
        <f>IF('特殊、深海'!$AI33="","",'特殊、深海'!$AI33)</f>
        <v>3</v>
      </c>
      <c r="AD37" s="324">
        <f>IF('特殊、深海'!$AJ33="","",'特殊、深海'!$AJ33)</f>
        <v>12</v>
      </c>
      <c r="AE37" s="305">
        <f>IF('特殊、深海'!$AK33="","",'特殊、深海'!$AK33)</f>
        <v>20</v>
      </c>
      <c r="AF37" s="324" t="str">
        <f>IF('特殊、深海'!$AL33="","",'特殊、深海'!$AL33)</f>
        <v/>
      </c>
      <c r="AG37" s="324" t="str">
        <f>IF('特殊、深海'!$AM33="","",'特殊、深海'!$AM33)</f>
        <v/>
      </c>
      <c r="AH37" s="324" t="str">
        <f>IF('特殊、深海'!$AN33="","",'特殊、深海'!$AN33)</f>
        <v/>
      </c>
      <c r="AI37" s="324" t="str">
        <f>IF('特殊、深海'!$AO33="","",'特殊、深海'!$AO33)</f>
        <v/>
      </c>
      <c r="AJ37" s="324" t="str">
        <f>IF('特殊、深海'!$AP33="","",'特殊、深海'!$AP33)</f>
        <v/>
      </c>
      <c r="AK37" s="303" t="str">
        <f>IF('特殊、深海'!$AQ33="","",'特殊、深海'!$AQ33)</f>
        <v/>
      </c>
      <c r="AL37" s="329" t="str">
        <f>IF('特殊、深海'!$AS33="","",'特殊、深海'!$AS33)</f>
        <v>J国35.6厘米连装炮</v>
      </c>
      <c r="AM37" s="329" t="str">
        <f>IF('特殊、深海'!$AT33="","",'特殊、深海'!$AT33)</f>
        <v>J国35.6厘米连装炮</v>
      </c>
      <c r="AN37" s="329" t="str">
        <f>IF('特殊、深海'!$AU33="","",'特殊、深海'!$AU33)</f>
        <v>J国35.6厘米连装炮</v>
      </c>
      <c r="AO37" s="329" t="str">
        <f>IF('特殊、深海'!$AV33="","",'特殊、深海'!$AV33)</f>
        <v>J国35.6厘米连装炮</v>
      </c>
      <c r="AP37" s="307" t="str">
        <f>IF('特殊、深海'!$AW33="","",'特殊、深海'!$AW33)</f>
        <v/>
      </c>
      <c r="AQ37" s="308" t="str">
        <f>IF('特殊、深海'!$AX33="","",'特殊、深海'!$AX33)</f>
        <v/>
      </c>
      <c r="AR37" s="324">
        <f>IF('特殊、深海'!$AY33="","",'特殊、深海'!$AY33)</f>
        <v>85</v>
      </c>
      <c r="AS37" s="324">
        <f>IF('特殊、深海'!$AZ33="","",'特殊、深海'!$AZ33)</f>
        <v>120</v>
      </c>
      <c r="AT37" s="324">
        <f>IF('特殊、深海'!$BA33="","",'特殊、深海'!$BA33)</f>
        <v>2.5</v>
      </c>
      <c r="AU37" s="324">
        <f>IF('特殊、深海'!$BB33="","",'特殊、深海'!$BB33)</f>
        <v>5.0999999999999996</v>
      </c>
      <c r="AV37" s="305">
        <f>IF(('特殊、深海'!$BG33+'特殊、深海'!$BK33*$C$4)=0,"",('特殊、深海'!$BG33+'特殊、深海'!$BK33*$C$4))</f>
        <v>50</v>
      </c>
      <c r="AW37" s="324">
        <f>IF(('特殊、深海'!$BH33+'特殊、深海'!$BL33*$C$4)=0,"",('特殊、深海'!$BH33+'特殊、深海'!$BL33*$C$4))</f>
        <v>100</v>
      </c>
      <c r="AX37" s="324">
        <f>IF(('特殊、深海'!$BI33+'特殊、深海'!$BM33*$C$4)=0,"",('特殊、深海'!$BI33+'特殊、深海'!$BM33*$C$4))</f>
        <v>120</v>
      </c>
      <c r="AY37" s="303" t="str">
        <f>IF(('特殊、深海'!$BJ33+'特殊、深海'!$BN33*$C$4)=0,"",('特殊、深海'!$BJ33+'特殊、深海'!$BN33*$C$4))</f>
        <v/>
      </c>
      <c r="AZ37" s="329" t="str">
        <f>'特殊、深海'!$BO33</f>
        <v>TODO: 万国语</v>
      </c>
      <c r="BA37" s="301" t="b">
        <f>IF('特殊、深海'!$BP33="","")</f>
        <v>0</v>
      </c>
      <c r="BB37" s="329" t="b">
        <f>IF('特殊、深海'!$BQ33="","")</f>
        <v>0</v>
      </c>
      <c r="BC37" s="309" t="str">
        <f>IF('特殊、深海'!$BR33="","")</f>
        <v/>
      </c>
      <c r="BQ37" s="324">
        <f>IFERROR(VLOOKUP(AL37,装备!$B:$C,2,0),0)</f>
        <v>2</v>
      </c>
      <c r="BR37" s="324">
        <f>IFERROR(VLOOKUP($AL37,装备!$B:$Q,5,0),0)</f>
        <v>0</v>
      </c>
      <c r="BS37" s="324">
        <f>IFERROR(VLOOKUP($AL37,装备!$B:$Q,6,0),0)</f>
        <v>15</v>
      </c>
      <c r="BT37" s="324">
        <f>IFERROR(VLOOKUP($AL37,装备!$B:$Q,7,0),0)</f>
        <v>0</v>
      </c>
      <c r="BU37" s="324">
        <f>IFERROR(VLOOKUP($AL37,装备!$B:$Q,8,0),0)</f>
        <v>0</v>
      </c>
      <c r="BV37" s="324">
        <f>IFERROR(VLOOKUP($AL37,装备!$B:$Q,9,0),0)</f>
        <v>0</v>
      </c>
      <c r="BW37" s="324">
        <f>IFERROR(VLOOKUP($AL37,装备!$B:$Q,10,0),0)</f>
        <v>0</v>
      </c>
      <c r="BX37" s="324">
        <f>IFERROR(VLOOKUP($AL37,装备!$B:$Q,11,0),0)</f>
        <v>0</v>
      </c>
      <c r="BY37" s="324" t="str">
        <f>IFERROR(VLOOKUP($AL37,装备!$B:$Q,12,0),0)</f>
        <v>长</v>
      </c>
      <c r="BZ37" s="324">
        <f>IFERROR(VLOOKUP($AL37,装备!$B:$Q,13,0),0)</f>
        <v>0</v>
      </c>
      <c r="CA37" s="324">
        <f>IFERROR(VLOOKUP($AL37,装备!$B:$Q,14,0),0)</f>
        <v>0</v>
      </c>
      <c r="CB37" s="324">
        <f>IFERROR(VLOOKUP($AL37,装备!$B:$Q,16,0),0)</f>
        <v>4</v>
      </c>
      <c r="CC37" s="324">
        <f>IFERROR(VLOOKUP($AL37,装备!$B:$Q,5,0),0)</f>
        <v>0</v>
      </c>
      <c r="CD37" s="324">
        <f>IFERROR(VLOOKUP(AM37,装备!$B:$C,2,0),0)</f>
        <v>2</v>
      </c>
      <c r="CE37" s="324">
        <f>IFERROR(VLOOKUP($AM37,装备!$B:$Q,5,0),0)</f>
        <v>0</v>
      </c>
      <c r="CF37" s="324">
        <f>IFERROR(VLOOKUP($AM37,装备!$B:$Q,6,0),0)</f>
        <v>15</v>
      </c>
      <c r="CG37" s="324">
        <f>IFERROR(VLOOKUP($AM37,装备!$B:$Q,7,0),0)</f>
        <v>0</v>
      </c>
      <c r="CH37" s="324">
        <f>IFERROR(VLOOKUP($AM37,装备!$B:$Q,8,0),0)</f>
        <v>0</v>
      </c>
      <c r="CI37" s="324">
        <f>IFERROR(VLOOKUP($AM37,装备!$B:$Q,9,0),0)</f>
        <v>0</v>
      </c>
      <c r="CJ37" s="324">
        <f>IFERROR(VLOOKUP($AM37,装备!$B:$Q,10,0),0)</f>
        <v>0</v>
      </c>
      <c r="CK37" s="324">
        <f>IFERROR(VLOOKUP($AM37,装备!$B:$Q,11,0),0)</f>
        <v>0</v>
      </c>
      <c r="CL37" s="324" t="str">
        <f>IFERROR(VLOOKUP($AM37,装备!$B:$Q,12,0),0)</f>
        <v>长</v>
      </c>
      <c r="CM37" s="324">
        <f>IFERROR(VLOOKUP($AM37,装备!$B:$Q,13,0),0)</f>
        <v>0</v>
      </c>
      <c r="CN37" s="324">
        <f>IFERROR(VLOOKUP($AM37,装备!$B:$Q,14,0),0)</f>
        <v>0</v>
      </c>
      <c r="CO37" s="324">
        <f>IFERROR(VLOOKUP($AM37,装备!$B:$Q,16,0),0)</f>
        <v>4</v>
      </c>
      <c r="CP37" s="324">
        <f>IFERROR(VLOOKUP($AM37,装备!$B:$Q,5,0),0)</f>
        <v>0</v>
      </c>
      <c r="CQ37" s="324">
        <f>IFERROR(VLOOKUP(AN37,装备!$B:$C,2,0),0)</f>
        <v>2</v>
      </c>
      <c r="CR37" s="324">
        <f>IFERROR(VLOOKUP($AN37,装备!$B:$Q,5,0),0)</f>
        <v>0</v>
      </c>
      <c r="CS37" s="324">
        <f>IFERROR(VLOOKUP($AN37,装备!$B:$Q,6,0),0)</f>
        <v>15</v>
      </c>
      <c r="CT37" s="324">
        <f>IFERROR(VLOOKUP($AN37,装备!$B:$Q,7,0),0)</f>
        <v>0</v>
      </c>
      <c r="CU37" s="324">
        <f>IFERROR(VLOOKUP($AN37,装备!$B:$Q,8,0),0)</f>
        <v>0</v>
      </c>
      <c r="CV37" s="324">
        <f>IFERROR(VLOOKUP($AN37,装备!$B:$Q,9,0),0)</f>
        <v>0</v>
      </c>
      <c r="CW37" s="324">
        <f>IFERROR(VLOOKUP($AN37,装备!$B:$Q,10,0),0)</f>
        <v>0</v>
      </c>
      <c r="CX37" s="324">
        <f>IFERROR(VLOOKUP($AN37,装备!$B:$Q,11,0),0)</f>
        <v>0</v>
      </c>
      <c r="CY37" s="324" t="str">
        <f>IFERROR(VLOOKUP($AN37,装备!$B:$Q,12,0),0)</f>
        <v>长</v>
      </c>
      <c r="CZ37" s="324">
        <f>IFERROR(VLOOKUP($AN37,装备!$B:$Q,13,0),0)</f>
        <v>0</v>
      </c>
      <c r="DA37" s="324">
        <f>IFERROR(VLOOKUP($AN37,装备!$B:$Q,14,0),0)</f>
        <v>0</v>
      </c>
      <c r="DB37" s="324">
        <f>IFERROR(VLOOKUP($AN37,装备!$B:$Q,16,0),0)</f>
        <v>4</v>
      </c>
      <c r="DC37" s="324">
        <f>IFERROR(VLOOKUP($AN37,装备!$B:$Q,5,0),0)</f>
        <v>0</v>
      </c>
      <c r="DD37" s="324">
        <f>IFERROR(VLOOKUP(AO37,装备!$B:$C,2,0),0)</f>
        <v>2</v>
      </c>
      <c r="DE37" s="324">
        <f>IFERROR(VLOOKUP($AO37,装备!$B:$Q,5,0),0)</f>
        <v>0</v>
      </c>
      <c r="DF37" s="324">
        <f>IFERROR(VLOOKUP($AO37,装备!$B:$Q,6,0),0)</f>
        <v>15</v>
      </c>
      <c r="DG37" s="324">
        <f>IFERROR(VLOOKUP($AO37,装备!$B:$Q,7,0),0)</f>
        <v>0</v>
      </c>
      <c r="DH37" s="324">
        <f>IFERROR(VLOOKUP($AO37,装备!$B:$Q,8,0),0)</f>
        <v>0</v>
      </c>
      <c r="DI37" s="324">
        <f>IFERROR(VLOOKUP($AO37,装备!$B:$Q,9,0),0)</f>
        <v>0</v>
      </c>
      <c r="DJ37" s="324">
        <f>IFERROR(VLOOKUP($AO37,装备!$B:$Q,10,0),0)</f>
        <v>0</v>
      </c>
      <c r="DK37" s="324">
        <f>IFERROR(VLOOKUP($AO37,装备!$B:$Q,11,0),0)</f>
        <v>0</v>
      </c>
      <c r="DL37" s="324" t="str">
        <f>IFERROR(VLOOKUP($AO37,装备!$B:$Q,12,0),0)</f>
        <v>长</v>
      </c>
      <c r="DM37" s="324">
        <f>IFERROR(VLOOKUP($AO37,装备!$B:$Q,13,0),0)</f>
        <v>0</v>
      </c>
      <c r="DN37" s="324">
        <f>IFERROR(VLOOKUP($AO37,装备!$B:$Q,14,0),0)</f>
        <v>0</v>
      </c>
      <c r="DO37" s="324">
        <f>IFERROR(VLOOKUP($AO37,装备!$B:$Q,16,0),0)</f>
        <v>4</v>
      </c>
      <c r="DP37" s="324">
        <f>IFERROR(VLOOKUP($AO37,装备!$B:$Q,5,0),0)</f>
        <v>0</v>
      </c>
    </row>
    <row r="38" spans="1:120">
      <c r="A38" s="301">
        <f>'特殊、深海'!$A34</f>
        <v>10001718</v>
      </c>
      <c r="B38" s="353" t="s">
        <v>5916</v>
      </c>
      <c r="C38" s="281"/>
      <c r="D38" s="281">
        <f t="shared" si="0"/>
        <v>110</v>
      </c>
      <c r="E38" s="303">
        <f>'特殊、深海'!$C34</f>
        <v>5</v>
      </c>
      <c r="F38" s="304" t="str">
        <f>'特殊、深海'!$D34</f>
        <v>战列</v>
      </c>
      <c r="G38" s="304" t="str">
        <f>'特殊、深海'!$E34</f>
        <v>大型</v>
      </c>
      <c r="H38" s="304" t="str">
        <f>'特殊、深海'!$F34</f>
        <v>主力舰</v>
      </c>
      <c r="I38" s="346">
        <f>'特殊、深海'!$BT34</f>
        <v>0</v>
      </c>
      <c r="J38" s="304" t="str">
        <f>'特殊、深海'!$G34</f>
        <v>深海</v>
      </c>
      <c r="K38" s="332">
        <f>'特殊、深海'!$H34+(BR38+CE38+CR38+DE38)*$C$2</f>
        <v>88</v>
      </c>
      <c r="L38" s="324">
        <f>'特殊、深海'!$I34</f>
        <v>0</v>
      </c>
      <c r="M38" s="324">
        <f>'特殊、深海'!$J34</f>
        <v>0</v>
      </c>
      <c r="N38" s="521">
        <f>'特殊、深海'!$K34</f>
        <v>2</v>
      </c>
      <c r="O38" s="324">
        <f>'特殊、深海'!$L34+((CA38+CN38+DA38+DN38)*$C$2)</f>
        <v>30</v>
      </c>
      <c r="P38" s="324" t="str">
        <f>IF($C$2=1,(IF(ISERROR(FIND("超长",'特殊、深海'!$M34&amp;BY38&amp;CL38&amp;CY38&amp;DL38,1)),IF(ISERROR(FIND("长",'特殊、深海'!$M34&amp;BY38&amp;CL38&amp;CY38&amp;DL38,1)),IF(ISERROR(FIND("中",'特殊、深海'!$M34&amp;BY38&amp;CL38&amp;CY38&amp;DL38,1)),IF(ISERROR(FIND("短",'特殊、深海'!$M34&amp;BY38&amp;CL38&amp;CY38&amp;DL38,1)),IF(ISERROR(FIND("无",'特殊、深海'!$M34&amp;BY38&amp;CL38&amp;CY38&amp;DL38,1)),0,"无"),"短"),"中"),"长"),"超长")),'特殊、深海'!$M34)</f>
        <v>长</v>
      </c>
      <c r="Q38" s="328">
        <f>'特殊、深海'!$N34</f>
        <v>30</v>
      </c>
      <c r="R38" s="324">
        <f>('特殊、深海'!$P34)+('特殊、深海'!$Q34)*$C$3+((BS38+CF38+CS38+DF38)*$C$2)</f>
        <v>219</v>
      </c>
      <c r="S38" s="324">
        <f>('特殊、深海'!$R34)+('特殊、深海'!$S34)*$C$3+((BU38+CH38+CU38+DH38)*$C$2)</f>
        <v>0</v>
      </c>
      <c r="T38" s="324">
        <f>('特殊、深海'!$T34)+('特殊、深海'!$U34)*$C$3+((BT38+CG38+CT38+DG38)*$C$2)</f>
        <v>101</v>
      </c>
      <c r="U38" s="324">
        <f>('特殊、深海'!$V34)+('特殊、深海'!$W34)*$C$3+((CC38+CP38+DC38+DP38)*$C$2)</f>
        <v>85</v>
      </c>
      <c r="V38" s="305">
        <f>INT(((('特殊、深海'!$Y34)-('特殊、深海'!$X34))*(((IF(D38=0,C38,D38))-1)/99))+'特殊、深海'!$X34)+((BX38+CK38+CX38+DK38)*$C$2)</f>
        <v>108</v>
      </c>
      <c r="W38" s="324">
        <f>INT(((('特殊、深海'!$AA34)-('特殊、深海'!$Z34))*(((IF(D38=0,C38,D38))-1)/99))+'特殊、深海'!$Z34)+((BZ38+CM38+CZ38+DM38)*$C$2)</f>
        <v>65</v>
      </c>
      <c r="X38" s="324">
        <f>INT(((('特殊、深海'!$AC34)-('特殊、深海'!$AB34))*(((IF(D38=0,C38,D38))-1)/99))+'特殊、深海'!$AB34)+((BW38+CJ38+CW38+DJ38)*$C$2)</f>
        <v>45</v>
      </c>
      <c r="Y38" s="303">
        <f>INT(((('特殊、深海'!$AE34)-('特殊、深海'!$AD34))*(((IF(D38=0,C38,D38))-1)/99))+'特殊、深海'!$AD34)+((BV38+CI38+CV38+DI38)*$C$2)</f>
        <v>0</v>
      </c>
      <c r="Z38" s="324">
        <f>IF('特殊、深海'!$AF34="","",'特殊、深海'!$AF34)</f>
        <v>3</v>
      </c>
      <c r="AA38" s="324">
        <f>IF('特殊、深海'!$AG34="","",'特殊、深海'!$AG34)</f>
        <v>3</v>
      </c>
      <c r="AB38" s="324">
        <f>IF('特殊、深海'!$AH34="","",'特殊、深海'!$AH34)</f>
        <v>3</v>
      </c>
      <c r="AC38" s="324">
        <f>IF('特殊、深海'!$AI34="","",'特殊、深海'!$AI34)</f>
        <v>3</v>
      </c>
      <c r="AD38" s="324">
        <f>IF('特殊、深海'!$AJ34="","",'特殊、深海'!$AJ34)</f>
        <v>12</v>
      </c>
      <c r="AE38" s="305">
        <f>IF('特殊、深海'!$AK34="","",'特殊、深海'!$AK34)</f>
        <v>20</v>
      </c>
      <c r="AF38" s="324" t="str">
        <f>IF('特殊、深海'!$AL34="","",'特殊、深海'!$AL34)</f>
        <v/>
      </c>
      <c r="AG38" s="324" t="str">
        <f>IF('特殊、深海'!$AM34="","",'特殊、深海'!$AM34)</f>
        <v/>
      </c>
      <c r="AH38" s="324" t="str">
        <f>IF('特殊、深海'!$AN34="","",'特殊、深海'!$AN34)</f>
        <v/>
      </c>
      <c r="AI38" s="324" t="str">
        <f>IF('特殊、深海'!$AO34="","",'特殊、深海'!$AO34)</f>
        <v/>
      </c>
      <c r="AJ38" s="324" t="str">
        <f>IF('特殊、深海'!$AP34="","",'特殊、深海'!$AP34)</f>
        <v/>
      </c>
      <c r="AK38" s="303" t="str">
        <f>IF('特殊、深海'!$AQ34="","",'特殊、深海'!$AQ34)</f>
        <v/>
      </c>
      <c r="AL38" s="329" t="str">
        <f>IF('特殊、深海'!$AS34="","",'特殊、深海'!$AS34)</f>
        <v>E国三联16英寸炮(改)</v>
      </c>
      <c r="AM38" s="329" t="str">
        <f>IF('特殊、深海'!$AT34="","",'特殊、深海'!$AT34)</f>
        <v>E国三联16英寸炮(改)</v>
      </c>
      <c r="AN38" s="329" t="str">
        <f>IF('特殊、深海'!$AU34="","",'特殊、深海'!$AU34)</f>
        <v>E国三联16英寸炮(改)</v>
      </c>
      <c r="AO38" s="329" t="str">
        <f>IF('特殊、深海'!$AV34="","",'特殊、深海'!$AV34)</f>
        <v>E国三联16英寸炮(改)</v>
      </c>
      <c r="AP38" s="307" t="str">
        <f>IF('特殊、深海'!$AW34="","",'特殊、深海'!$AW34)</f>
        <v/>
      </c>
      <c r="AQ38" s="308" t="str">
        <f>IF('特殊、深海'!$AX34="","",'特殊、深海'!$AX34)</f>
        <v/>
      </c>
      <c r="AR38" s="324">
        <f>IF('特殊、深海'!$AY34="","",'特殊、深海'!$AY34)</f>
        <v>85</v>
      </c>
      <c r="AS38" s="324">
        <f>IF('特殊、深海'!$AZ34="","",'特殊、深海'!$AZ34)</f>
        <v>120</v>
      </c>
      <c r="AT38" s="324">
        <f>IF('特殊、深海'!$BA34="","",'特殊、深海'!$BA34)</f>
        <v>2.5</v>
      </c>
      <c r="AU38" s="324">
        <f>IF('特殊、深海'!$BB34="","",'特殊、深海'!$BB34)</f>
        <v>5.0999999999999996</v>
      </c>
      <c r="AV38" s="305">
        <f>IF(('特殊、深海'!$BG34+'特殊、深海'!$BK34*$C$4)=0,"",('特殊、深海'!$BG34+'特殊、深海'!$BK34*$C$4))</f>
        <v>50</v>
      </c>
      <c r="AW38" s="324">
        <f>IF(('特殊、深海'!$BH34+'特殊、深海'!$BL34*$C$4)=0,"",('特殊、深海'!$BH34+'特殊、深海'!$BL34*$C$4))</f>
        <v>120</v>
      </c>
      <c r="AX38" s="324">
        <f>IF(('特殊、深海'!$BI34+'特殊、深海'!$BM34*$C$4)=0,"",('特殊、深海'!$BI34+'特殊、深海'!$BM34*$C$4))</f>
        <v>156</v>
      </c>
      <c r="AY38" s="303" t="str">
        <f>IF(('特殊、深海'!$BJ34+'特殊、深海'!$BN34*$C$4)=0,"",('特殊、深海'!$BJ34+'特殊、深海'!$BN34*$C$4))</f>
        <v/>
      </c>
      <c r="AZ38" s="329" t="str">
        <f>'特殊、深海'!$BO34</f>
        <v>TODO: 万国语</v>
      </c>
      <c r="BA38" s="301" t="b">
        <f>IF('特殊、深海'!$BP34="","")</f>
        <v>0</v>
      </c>
      <c r="BB38" s="329" t="b">
        <f>IF('特殊、深海'!$BQ34="","")</f>
        <v>0</v>
      </c>
      <c r="BC38" s="309" t="str">
        <f>IF('特殊、深海'!$BR34="","")</f>
        <v/>
      </c>
      <c r="BQ38" s="324">
        <f>IFERROR(VLOOKUP(AL38,装备!$B:$C,2,0),0)</f>
        <v>4</v>
      </c>
      <c r="BR38" s="324">
        <f>IFERROR(VLOOKUP($AL38,装备!$B:$Q,5,0),0)</f>
        <v>0</v>
      </c>
      <c r="BS38" s="324">
        <f>IFERROR(VLOOKUP($AL38,装备!$B:$Q,6,0),0)</f>
        <v>26</v>
      </c>
      <c r="BT38" s="324">
        <f>IFERROR(VLOOKUP($AL38,装备!$B:$Q,7,0),0)</f>
        <v>0</v>
      </c>
      <c r="BU38" s="324">
        <f>IFERROR(VLOOKUP($AL38,装备!$B:$Q,8,0),0)</f>
        <v>0</v>
      </c>
      <c r="BV38" s="324">
        <f>IFERROR(VLOOKUP($AL38,装备!$B:$Q,9,0),0)</f>
        <v>0</v>
      </c>
      <c r="BW38" s="324">
        <f>IFERROR(VLOOKUP($AL38,装备!$B:$Q,10,0),0)</f>
        <v>0</v>
      </c>
      <c r="BX38" s="324">
        <f>IFERROR(VLOOKUP($AL38,装备!$B:$Q,11,0),0)</f>
        <v>0</v>
      </c>
      <c r="BY38" s="324" t="str">
        <f>IFERROR(VLOOKUP($AL38,装备!$B:$Q,12,0),0)</f>
        <v>长</v>
      </c>
      <c r="BZ38" s="324">
        <f>IFERROR(VLOOKUP($AL38,装备!$B:$Q,13,0),0)</f>
        <v>0</v>
      </c>
      <c r="CA38" s="324">
        <f>IFERROR(VLOOKUP($AL38,装备!$B:$Q,14,0),0)</f>
        <v>0</v>
      </c>
      <c r="CB38" s="324">
        <f>IFERROR(VLOOKUP($AL38,装备!$B:$Q,16,0),0)</f>
        <v>0</v>
      </c>
      <c r="CC38" s="324">
        <f>IFERROR(VLOOKUP($AL38,装备!$B:$Q,5,0),0)</f>
        <v>0</v>
      </c>
      <c r="CD38" s="324">
        <f>IFERROR(VLOOKUP(AM38,装备!$B:$C,2,0),0)</f>
        <v>4</v>
      </c>
      <c r="CE38" s="324">
        <f>IFERROR(VLOOKUP($AM38,装备!$B:$Q,5,0),0)</f>
        <v>0</v>
      </c>
      <c r="CF38" s="324">
        <f>IFERROR(VLOOKUP($AM38,装备!$B:$Q,6,0),0)</f>
        <v>26</v>
      </c>
      <c r="CG38" s="324">
        <f>IFERROR(VLOOKUP($AM38,装备!$B:$Q,7,0),0)</f>
        <v>0</v>
      </c>
      <c r="CH38" s="324">
        <f>IFERROR(VLOOKUP($AM38,装备!$B:$Q,8,0),0)</f>
        <v>0</v>
      </c>
      <c r="CI38" s="324">
        <f>IFERROR(VLOOKUP($AM38,装备!$B:$Q,9,0),0)</f>
        <v>0</v>
      </c>
      <c r="CJ38" s="324">
        <f>IFERROR(VLOOKUP($AM38,装备!$B:$Q,10,0),0)</f>
        <v>0</v>
      </c>
      <c r="CK38" s="324">
        <f>IFERROR(VLOOKUP($AM38,装备!$B:$Q,11,0),0)</f>
        <v>0</v>
      </c>
      <c r="CL38" s="324" t="str">
        <f>IFERROR(VLOOKUP($AM38,装备!$B:$Q,12,0),0)</f>
        <v>长</v>
      </c>
      <c r="CM38" s="324">
        <f>IFERROR(VLOOKUP($AM38,装备!$B:$Q,13,0),0)</f>
        <v>0</v>
      </c>
      <c r="CN38" s="324">
        <f>IFERROR(VLOOKUP($AM38,装备!$B:$Q,14,0),0)</f>
        <v>0</v>
      </c>
      <c r="CO38" s="324">
        <f>IFERROR(VLOOKUP($AM38,装备!$B:$Q,16,0),0)</f>
        <v>0</v>
      </c>
      <c r="CP38" s="324">
        <f>IFERROR(VLOOKUP($AM38,装备!$B:$Q,5,0),0)</f>
        <v>0</v>
      </c>
      <c r="CQ38" s="324">
        <f>IFERROR(VLOOKUP(AN38,装备!$B:$C,2,0),0)</f>
        <v>4</v>
      </c>
      <c r="CR38" s="324">
        <f>IFERROR(VLOOKUP($AN38,装备!$B:$Q,5,0),0)</f>
        <v>0</v>
      </c>
      <c r="CS38" s="324">
        <f>IFERROR(VLOOKUP($AN38,装备!$B:$Q,6,0),0)</f>
        <v>26</v>
      </c>
      <c r="CT38" s="324">
        <f>IFERROR(VLOOKUP($AN38,装备!$B:$Q,7,0),0)</f>
        <v>0</v>
      </c>
      <c r="CU38" s="324">
        <f>IFERROR(VLOOKUP($AN38,装备!$B:$Q,8,0),0)</f>
        <v>0</v>
      </c>
      <c r="CV38" s="324">
        <f>IFERROR(VLOOKUP($AN38,装备!$B:$Q,9,0),0)</f>
        <v>0</v>
      </c>
      <c r="CW38" s="324">
        <f>IFERROR(VLOOKUP($AN38,装备!$B:$Q,10,0),0)</f>
        <v>0</v>
      </c>
      <c r="CX38" s="324">
        <f>IFERROR(VLOOKUP($AN38,装备!$B:$Q,11,0),0)</f>
        <v>0</v>
      </c>
      <c r="CY38" s="324" t="str">
        <f>IFERROR(VLOOKUP($AN38,装备!$B:$Q,12,0),0)</f>
        <v>长</v>
      </c>
      <c r="CZ38" s="324">
        <f>IFERROR(VLOOKUP($AN38,装备!$B:$Q,13,0),0)</f>
        <v>0</v>
      </c>
      <c r="DA38" s="324">
        <f>IFERROR(VLOOKUP($AN38,装备!$B:$Q,14,0),0)</f>
        <v>0</v>
      </c>
      <c r="DB38" s="324">
        <f>IFERROR(VLOOKUP($AN38,装备!$B:$Q,16,0),0)</f>
        <v>0</v>
      </c>
      <c r="DC38" s="324">
        <f>IFERROR(VLOOKUP($AN38,装备!$B:$Q,5,0),0)</f>
        <v>0</v>
      </c>
      <c r="DD38" s="324">
        <f>IFERROR(VLOOKUP(AO38,装备!$B:$C,2,0),0)</f>
        <v>4</v>
      </c>
      <c r="DE38" s="324">
        <f>IFERROR(VLOOKUP($AO38,装备!$B:$Q,5,0),0)</f>
        <v>0</v>
      </c>
      <c r="DF38" s="324">
        <f>IFERROR(VLOOKUP($AO38,装备!$B:$Q,6,0),0)</f>
        <v>26</v>
      </c>
      <c r="DG38" s="324">
        <f>IFERROR(VLOOKUP($AO38,装备!$B:$Q,7,0),0)</f>
        <v>0</v>
      </c>
      <c r="DH38" s="324">
        <f>IFERROR(VLOOKUP($AO38,装备!$B:$Q,8,0),0)</f>
        <v>0</v>
      </c>
      <c r="DI38" s="324">
        <f>IFERROR(VLOOKUP($AO38,装备!$B:$Q,9,0),0)</f>
        <v>0</v>
      </c>
      <c r="DJ38" s="324">
        <f>IFERROR(VLOOKUP($AO38,装备!$B:$Q,10,0),0)</f>
        <v>0</v>
      </c>
      <c r="DK38" s="324">
        <f>IFERROR(VLOOKUP($AO38,装备!$B:$Q,11,0),0)</f>
        <v>0</v>
      </c>
      <c r="DL38" s="324" t="str">
        <f>IFERROR(VLOOKUP($AO38,装备!$B:$Q,12,0),0)</f>
        <v>长</v>
      </c>
      <c r="DM38" s="324">
        <f>IFERROR(VLOOKUP($AO38,装备!$B:$Q,13,0),0)</f>
        <v>0</v>
      </c>
      <c r="DN38" s="324">
        <f>IFERROR(VLOOKUP($AO38,装备!$B:$Q,14,0),0)</f>
        <v>0</v>
      </c>
      <c r="DO38" s="324">
        <f>IFERROR(VLOOKUP($AO38,装备!$B:$Q,16,0),0)</f>
        <v>0</v>
      </c>
      <c r="DP38" s="324">
        <f>IFERROR(VLOOKUP($AO38,装备!$B:$Q,5,0),0)</f>
        <v>0</v>
      </c>
    </row>
    <row r="39" spans="1:120">
      <c r="A39" s="301">
        <f>'特殊、深海'!$A35</f>
        <v>10001719</v>
      </c>
      <c r="B39" s="353" t="s">
        <v>4946</v>
      </c>
      <c r="C39" s="281"/>
      <c r="D39" s="281">
        <f t="shared" si="0"/>
        <v>110</v>
      </c>
      <c r="E39" s="303">
        <f>'特殊、深海'!$C35</f>
        <v>6</v>
      </c>
      <c r="F39" s="304" t="str">
        <f>'特殊、深海'!$D35</f>
        <v>战列</v>
      </c>
      <c r="G39" s="304" t="str">
        <f>'特殊、深海'!$E35</f>
        <v>大型</v>
      </c>
      <c r="H39" s="304" t="str">
        <f>'特殊、深海'!$F35</f>
        <v>主力舰</v>
      </c>
      <c r="I39" s="346">
        <f>'特殊、深海'!$BT35</f>
        <v>0</v>
      </c>
      <c r="J39" s="304" t="str">
        <f>'特殊、深海'!$G35</f>
        <v>英国</v>
      </c>
      <c r="K39" s="332">
        <f>'特殊、深海'!$H35+(BR39+CE39+CR39+DE39)*$C$2</f>
        <v>120</v>
      </c>
      <c r="L39" s="324">
        <f>'特殊、深海'!$I35</f>
        <v>0</v>
      </c>
      <c r="M39" s="324">
        <f>'特殊、深海'!$J35</f>
        <v>0</v>
      </c>
      <c r="N39" s="521">
        <f>'特殊、深海'!$K35</f>
        <v>2</v>
      </c>
      <c r="O39" s="324">
        <f>'特殊、深海'!$L35+((CA39+CN39+DA39+DN39)*$C$2)</f>
        <v>25</v>
      </c>
      <c r="P39" s="324" t="str">
        <f>IF($C$2=1,(IF(ISERROR(FIND("超长",'特殊、深海'!$M35&amp;BY39&amp;CL39&amp;CY39&amp;DL39,1)),IF(ISERROR(FIND("长",'特殊、深海'!$M35&amp;BY39&amp;CL39&amp;CY39&amp;DL39,1)),IF(ISERROR(FIND("中",'特殊、深海'!$M35&amp;BY39&amp;CL39&amp;CY39&amp;DL39,1)),IF(ISERROR(FIND("短",'特殊、深海'!$M35&amp;BY39&amp;CL39&amp;CY39&amp;DL39,1)),IF(ISERROR(FIND("无",'特殊、深海'!$M35&amp;BY39&amp;CL39&amp;CY39&amp;DL39,1)),0,"无"),"短"),"中"),"长"),"超长")),'特殊、深海'!$M35)</f>
        <v>长</v>
      </c>
      <c r="Q39" s="328">
        <f>'特殊、深海'!$N35</f>
        <v>33</v>
      </c>
      <c r="R39" s="324">
        <f>('特殊、深海'!$P35)+('特殊、深海'!$Q35)*$C$3+((BS39+CF39+CS39+DF39)*$C$2)</f>
        <v>188</v>
      </c>
      <c r="S39" s="324">
        <f>('特殊、深海'!$R35)+('特殊、深海'!$S35)*$C$3+((BU39+CH39+CU39+DH39)*$C$2)</f>
        <v>0</v>
      </c>
      <c r="T39" s="324">
        <f>('特殊、深海'!$T35)+('特殊、深海'!$U35)*$C$3+((BT39+CG39+CT39+DG39)*$C$2)</f>
        <v>101</v>
      </c>
      <c r="U39" s="324">
        <f>('特殊、深海'!$V35)+('特殊、深海'!$W35)*$C$3+((CC39+CP39+DC39+DP39)*$C$2)</f>
        <v>90</v>
      </c>
      <c r="V39" s="305">
        <f>INT(((('特殊、深海'!$Y35)-('特殊、深海'!$X35))*(((IF(D39=0,C39,D39))-1)/99))+'特殊、深海'!$X35)+((BX39+CK39+CX39+DK39)*$C$2)</f>
        <v>92</v>
      </c>
      <c r="W39" s="324">
        <f>INT(((('特殊、深海'!$AA35)-('特殊、深海'!$Z35))*(((IF(D39=0,C39,D39))-1)/99))+'特殊、深海'!$Z35)+((BZ39+CM39+CZ39+DM39)*$C$2)</f>
        <v>63</v>
      </c>
      <c r="X39" s="324">
        <f>INT(((('特殊、深海'!$AC35)-('特殊、深海'!$AB35))*(((IF(D39=0,C39,D39))-1)/99))+'特殊、深海'!$AB35)+((BW39+CJ39+CW39+DJ39)*$C$2)</f>
        <v>34</v>
      </c>
      <c r="Y39" s="303">
        <f>INT(((('特殊、深海'!$AE35)-('特殊、深海'!$AD35))*(((IF(D39=0,C39,D39))-1)/99))+'特殊、深海'!$AD35)+((BV39+CI39+CV39+DI39)*$C$2)</f>
        <v>0</v>
      </c>
      <c r="Z39" s="324">
        <f>IF('特殊、深海'!$AF35="","",'特殊、深海'!$AF35)</f>
        <v>3</v>
      </c>
      <c r="AA39" s="324">
        <f>IF('特殊、深海'!$AG35="","",'特殊、深海'!$AG35)</f>
        <v>3</v>
      </c>
      <c r="AB39" s="324">
        <f>IF('特殊、深海'!$AH35="","",'特殊、深海'!$AH35)</f>
        <v>3</v>
      </c>
      <c r="AC39" s="324">
        <f>IF('特殊、深海'!$AI35="","",'特殊、深海'!$AI35)</f>
        <v>3</v>
      </c>
      <c r="AD39" s="324">
        <f>IF('特殊、深海'!$AJ35="","",'特殊、深海'!$AJ35)</f>
        <v>12</v>
      </c>
      <c r="AE39" s="305">
        <f>IF('特殊、深海'!$AK35="","",'特殊、深海'!$AK35)</f>
        <v>20</v>
      </c>
      <c r="AF39" s="324" t="str">
        <f>IF('特殊、深海'!$AL35="","",'特殊、深海'!$AL35)</f>
        <v/>
      </c>
      <c r="AG39" s="324" t="str">
        <f>IF('特殊、深海'!$AM35="","",'特殊、深海'!$AM35)</f>
        <v/>
      </c>
      <c r="AH39" s="324" t="str">
        <f>IF('特殊、深海'!$AN35="","",'特殊、深海'!$AN35)</f>
        <v/>
      </c>
      <c r="AI39" s="324" t="str">
        <f>IF('特殊、深海'!$AO35="","",'特殊、深海'!$AO35)</f>
        <v/>
      </c>
      <c r="AJ39" s="324" t="str">
        <f>IF('特殊、深海'!$AP35="","",'特殊、深海'!$AP35)</f>
        <v/>
      </c>
      <c r="AK39" s="303" t="str">
        <f>IF('特殊、深海'!$AQ35="","",'特殊、深海'!$AQ35)</f>
        <v/>
      </c>
      <c r="AL39" s="329" t="str">
        <f>IF('特殊、深海'!$AS35="","",'特殊、深海'!$AS35)</f>
        <v>J国35.6厘米连装炮</v>
      </c>
      <c r="AM39" s="329" t="str">
        <f>IF('特殊、深海'!$AT35="","",'特殊、深海'!$AT35)</f>
        <v>J国35.6厘米连装炮</v>
      </c>
      <c r="AN39" s="329" t="str">
        <f>IF('特殊、深海'!$AU35="","",'特殊、深海'!$AU35)</f>
        <v>J国35.6厘米连装炮</v>
      </c>
      <c r="AO39" s="329" t="str">
        <f>IF('特殊、深海'!$AV35="","",'特殊、深海'!$AV35)</f>
        <v>J国35.6厘米连装炮</v>
      </c>
      <c r="AP39" s="307" t="str">
        <f>IF('特殊、深海'!$AW35="","",'特殊、深海'!$AW35)</f>
        <v/>
      </c>
      <c r="AQ39" s="308" t="str">
        <f>IF('特殊、深海'!$AX35="","",'特殊、深海'!$AX35)</f>
        <v/>
      </c>
      <c r="AR39" s="324">
        <f>IF('特殊、深海'!$AY35="","",'特殊、深海'!$AY35)</f>
        <v>85</v>
      </c>
      <c r="AS39" s="324">
        <f>IF('特殊、深海'!$AZ35="","",'特殊、深海'!$AZ35)</f>
        <v>120</v>
      </c>
      <c r="AT39" s="324">
        <f>IF('特殊、深海'!$BA35="","",'特殊、深海'!$BA35)</f>
        <v>2.5</v>
      </c>
      <c r="AU39" s="324">
        <f>IF('特殊、深海'!$BB35="","",'特殊、深海'!$BB35)</f>
        <v>5.0999999999999996</v>
      </c>
      <c r="AV39" s="305">
        <f>IF(('特殊、深海'!$BG35+'特殊、深海'!$BK35*$C$4)=0,"",('特殊、深海'!$BG35+'特殊、深海'!$BK35*$C$4))</f>
        <v>50</v>
      </c>
      <c r="AW39" s="324">
        <f>IF(('特殊、深海'!$BH35+'特殊、深海'!$BL35*$C$4)=0,"",('特殊、深海'!$BH35+'特殊、深海'!$BL35*$C$4))</f>
        <v>100</v>
      </c>
      <c r="AX39" s="324">
        <f>IF(('特殊、深海'!$BI35+'特殊、深海'!$BM35*$C$4)=0,"",('特殊、深海'!$BI35+'特殊、深海'!$BM35*$C$4))</f>
        <v>120</v>
      </c>
      <c r="AY39" s="303" t="str">
        <f>IF(('特殊、深海'!$BJ35+'特殊、深海'!$BN35*$C$4)=0,"",('特殊、深海'!$BJ35+'特殊、深海'!$BN35*$C$4))</f>
        <v/>
      </c>
      <c r="AZ39" s="329" t="str">
        <f>'特殊、深海'!$BO35</f>
        <v>TODO: 万国语</v>
      </c>
      <c r="BA39" s="301" t="b">
        <f>IF('特殊、深海'!$BP35="","")</f>
        <v>0</v>
      </c>
      <c r="BB39" s="329" t="b">
        <f>IF('特殊、深海'!$BQ35="","")</f>
        <v>0</v>
      </c>
      <c r="BC39" s="309" t="str">
        <f>IF('特殊、深海'!$BR35="","")</f>
        <v/>
      </c>
      <c r="BQ39" s="324">
        <f>IFERROR(VLOOKUP(AL39,装备!$B:$C,2,0),0)</f>
        <v>2</v>
      </c>
      <c r="BR39" s="324">
        <f>IFERROR(VLOOKUP($AL39,装备!$B:$Q,5,0),0)</f>
        <v>0</v>
      </c>
      <c r="BS39" s="324">
        <f>IFERROR(VLOOKUP($AL39,装备!$B:$Q,6,0),0)</f>
        <v>15</v>
      </c>
      <c r="BT39" s="324">
        <f>IFERROR(VLOOKUP($AL39,装备!$B:$Q,7,0),0)</f>
        <v>0</v>
      </c>
      <c r="BU39" s="324">
        <f>IFERROR(VLOOKUP($AL39,装备!$B:$Q,8,0),0)</f>
        <v>0</v>
      </c>
      <c r="BV39" s="324">
        <f>IFERROR(VLOOKUP($AL39,装备!$B:$Q,9,0),0)</f>
        <v>0</v>
      </c>
      <c r="BW39" s="324">
        <f>IFERROR(VLOOKUP($AL39,装备!$B:$Q,10,0),0)</f>
        <v>0</v>
      </c>
      <c r="BX39" s="324">
        <f>IFERROR(VLOOKUP($AL39,装备!$B:$Q,11,0),0)</f>
        <v>0</v>
      </c>
      <c r="BY39" s="324" t="str">
        <f>IFERROR(VLOOKUP($AL39,装备!$B:$Q,12,0),0)</f>
        <v>长</v>
      </c>
      <c r="BZ39" s="324">
        <f>IFERROR(VLOOKUP($AL39,装备!$B:$Q,13,0),0)</f>
        <v>0</v>
      </c>
      <c r="CA39" s="324">
        <f>IFERROR(VLOOKUP($AL39,装备!$B:$Q,14,0),0)</f>
        <v>0</v>
      </c>
      <c r="CB39" s="324">
        <f>IFERROR(VLOOKUP($AL39,装备!$B:$Q,16,0),0)</f>
        <v>4</v>
      </c>
      <c r="CC39" s="324">
        <f>IFERROR(VLOOKUP($AL39,装备!$B:$Q,5,0),0)</f>
        <v>0</v>
      </c>
      <c r="CD39" s="324">
        <f>IFERROR(VLOOKUP(AM39,装备!$B:$C,2,0),0)</f>
        <v>2</v>
      </c>
      <c r="CE39" s="324">
        <f>IFERROR(VLOOKUP($AM39,装备!$B:$Q,5,0),0)</f>
        <v>0</v>
      </c>
      <c r="CF39" s="324">
        <f>IFERROR(VLOOKUP($AM39,装备!$B:$Q,6,0),0)</f>
        <v>15</v>
      </c>
      <c r="CG39" s="324">
        <f>IFERROR(VLOOKUP($AM39,装备!$B:$Q,7,0),0)</f>
        <v>0</v>
      </c>
      <c r="CH39" s="324">
        <f>IFERROR(VLOOKUP($AM39,装备!$B:$Q,8,0),0)</f>
        <v>0</v>
      </c>
      <c r="CI39" s="324">
        <f>IFERROR(VLOOKUP($AM39,装备!$B:$Q,9,0),0)</f>
        <v>0</v>
      </c>
      <c r="CJ39" s="324">
        <f>IFERROR(VLOOKUP($AM39,装备!$B:$Q,10,0),0)</f>
        <v>0</v>
      </c>
      <c r="CK39" s="324">
        <f>IFERROR(VLOOKUP($AM39,装备!$B:$Q,11,0),0)</f>
        <v>0</v>
      </c>
      <c r="CL39" s="324" t="str">
        <f>IFERROR(VLOOKUP($AM39,装备!$B:$Q,12,0),0)</f>
        <v>长</v>
      </c>
      <c r="CM39" s="324">
        <f>IFERROR(VLOOKUP($AM39,装备!$B:$Q,13,0),0)</f>
        <v>0</v>
      </c>
      <c r="CN39" s="324">
        <f>IFERROR(VLOOKUP($AM39,装备!$B:$Q,14,0),0)</f>
        <v>0</v>
      </c>
      <c r="CO39" s="324">
        <f>IFERROR(VLOOKUP($AM39,装备!$B:$Q,16,0),0)</f>
        <v>4</v>
      </c>
      <c r="CP39" s="324">
        <f>IFERROR(VLOOKUP($AM39,装备!$B:$Q,5,0),0)</f>
        <v>0</v>
      </c>
      <c r="CQ39" s="324">
        <f>IFERROR(VLOOKUP(AN39,装备!$B:$C,2,0),0)</f>
        <v>2</v>
      </c>
      <c r="CR39" s="324">
        <f>IFERROR(VLOOKUP($AN39,装备!$B:$Q,5,0),0)</f>
        <v>0</v>
      </c>
      <c r="CS39" s="324">
        <f>IFERROR(VLOOKUP($AN39,装备!$B:$Q,6,0),0)</f>
        <v>15</v>
      </c>
      <c r="CT39" s="324">
        <f>IFERROR(VLOOKUP($AN39,装备!$B:$Q,7,0),0)</f>
        <v>0</v>
      </c>
      <c r="CU39" s="324">
        <f>IFERROR(VLOOKUP($AN39,装备!$B:$Q,8,0),0)</f>
        <v>0</v>
      </c>
      <c r="CV39" s="324">
        <f>IFERROR(VLOOKUP($AN39,装备!$B:$Q,9,0),0)</f>
        <v>0</v>
      </c>
      <c r="CW39" s="324">
        <f>IFERROR(VLOOKUP($AN39,装备!$B:$Q,10,0),0)</f>
        <v>0</v>
      </c>
      <c r="CX39" s="324">
        <f>IFERROR(VLOOKUP($AN39,装备!$B:$Q,11,0),0)</f>
        <v>0</v>
      </c>
      <c r="CY39" s="324" t="str">
        <f>IFERROR(VLOOKUP($AN39,装备!$B:$Q,12,0),0)</f>
        <v>长</v>
      </c>
      <c r="CZ39" s="324">
        <f>IFERROR(VLOOKUP($AN39,装备!$B:$Q,13,0),0)</f>
        <v>0</v>
      </c>
      <c r="DA39" s="324">
        <f>IFERROR(VLOOKUP($AN39,装备!$B:$Q,14,0),0)</f>
        <v>0</v>
      </c>
      <c r="DB39" s="324">
        <f>IFERROR(VLOOKUP($AN39,装备!$B:$Q,16,0),0)</f>
        <v>4</v>
      </c>
      <c r="DC39" s="324">
        <f>IFERROR(VLOOKUP($AN39,装备!$B:$Q,5,0),0)</f>
        <v>0</v>
      </c>
      <c r="DD39" s="324">
        <f>IFERROR(VLOOKUP(AO39,装备!$B:$C,2,0),0)</f>
        <v>2</v>
      </c>
      <c r="DE39" s="324">
        <f>IFERROR(VLOOKUP($AO39,装备!$B:$Q,5,0),0)</f>
        <v>0</v>
      </c>
      <c r="DF39" s="324">
        <f>IFERROR(VLOOKUP($AO39,装备!$B:$Q,6,0),0)</f>
        <v>15</v>
      </c>
      <c r="DG39" s="324">
        <f>IFERROR(VLOOKUP($AO39,装备!$B:$Q,7,0),0)</f>
        <v>0</v>
      </c>
      <c r="DH39" s="324">
        <f>IFERROR(VLOOKUP($AO39,装备!$B:$Q,8,0),0)</f>
        <v>0</v>
      </c>
      <c r="DI39" s="324">
        <f>IFERROR(VLOOKUP($AO39,装备!$B:$Q,9,0),0)</f>
        <v>0</v>
      </c>
      <c r="DJ39" s="324">
        <f>IFERROR(VLOOKUP($AO39,装备!$B:$Q,10,0),0)</f>
        <v>0</v>
      </c>
      <c r="DK39" s="324">
        <f>IFERROR(VLOOKUP($AO39,装备!$B:$Q,11,0),0)</f>
        <v>0</v>
      </c>
      <c r="DL39" s="324" t="str">
        <f>IFERROR(VLOOKUP($AO39,装备!$B:$Q,12,0),0)</f>
        <v>长</v>
      </c>
      <c r="DM39" s="324">
        <f>IFERROR(VLOOKUP($AO39,装备!$B:$Q,13,0),0)</f>
        <v>0</v>
      </c>
      <c r="DN39" s="324">
        <f>IFERROR(VLOOKUP($AO39,装备!$B:$Q,14,0),0)</f>
        <v>0</v>
      </c>
      <c r="DO39" s="324">
        <f>IFERROR(VLOOKUP($AO39,装备!$B:$Q,16,0),0)</f>
        <v>4</v>
      </c>
      <c r="DP39" s="324">
        <f>IFERROR(VLOOKUP($AO39,装备!$B:$Q,5,0),0)</f>
        <v>0</v>
      </c>
    </row>
    <row r="40" spans="1:120">
      <c r="A40" s="301">
        <f>'特殊、深海'!$A36</f>
        <v>10001818</v>
      </c>
      <c r="B40" s="353" t="s">
        <v>5917</v>
      </c>
      <c r="C40" s="281"/>
      <c r="D40" s="281">
        <f t="shared" si="0"/>
        <v>110</v>
      </c>
      <c r="E40" s="303">
        <f>'特殊、深海'!$C36</f>
        <v>6</v>
      </c>
      <c r="F40" s="304" t="str">
        <f>'特殊、深海'!$D36</f>
        <v>战列</v>
      </c>
      <c r="G40" s="304" t="str">
        <f>'特殊、深海'!$E36</f>
        <v>大型</v>
      </c>
      <c r="H40" s="304" t="str">
        <f>'特殊、深海'!$F36</f>
        <v>主力舰</v>
      </c>
      <c r="I40" s="346">
        <f>'特殊、深海'!$BT36</f>
        <v>0</v>
      </c>
      <c r="J40" s="304" t="str">
        <f>'特殊、深海'!$G36</f>
        <v>深海</v>
      </c>
      <c r="K40" s="332">
        <f>'特殊、深海'!$H36+(BR40+CE40+CR40+DE40)*$C$2</f>
        <v>100</v>
      </c>
      <c r="L40" s="324">
        <f>'特殊、深海'!$I36</f>
        <v>0</v>
      </c>
      <c r="M40" s="324">
        <f>'特殊、深海'!$J36</f>
        <v>0</v>
      </c>
      <c r="N40" s="521">
        <f>'特殊、深海'!$K36</f>
        <v>2</v>
      </c>
      <c r="O40" s="324">
        <f>'特殊、深海'!$L36+((CA40+CN40+DA40+DN40)*$C$2)</f>
        <v>30</v>
      </c>
      <c r="P40" s="324" t="str">
        <f>IF($C$2=1,(IF(ISERROR(FIND("超长",'特殊、深海'!$M36&amp;BY40&amp;CL40&amp;CY40&amp;DL40,1)),IF(ISERROR(FIND("长",'特殊、深海'!$M36&amp;BY40&amp;CL40&amp;CY40&amp;DL40,1)),IF(ISERROR(FIND("中",'特殊、深海'!$M36&amp;BY40&amp;CL40&amp;CY40&amp;DL40,1)),IF(ISERROR(FIND("短",'特殊、深海'!$M36&amp;BY40&amp;CL40&amp;CY40&amp;DL40,1)),IF(ISERROR(FIND("无",'特殊、深海'!$M36&amp;BY40&amp;CL40&amp;CY40&amp;DL40,1)),0,"无"),"短"),"中"),"长"),"超长")),'特殊、深海'!$M36)</f>
        <v>超长</v>
      </c>
      <c r="Q40" s="328">
        <f>'特殊、深海'!$N36</f>
        <v>33</v>
      </c>
      <c r="R40" s="324">
        <f>('特殊、深海'!$P36)+('特殊、深海'!$Q36)*$C$3+((BS40+CF40+CS40+DF40)*$C$2)</f>
        <v>243</v>
      </c>
      <c r="S40" s="324">
        <f>('特殊、深海'!$R36)+('特殊、深海'!$S36)*$C$3+((BU40+CH40+CU40+DH40)*$C$2)</f>
        <v>0</v>
      </c>
      <c r="T40" s="324">
        <f>('特殊、深海'!$T36)+('特殊、深海'!$U36)*$C$3+((BT40+CG40+CT40+DG40)*$C$2)</f>
        <v>106</v>
      </c>
      <c r="U40" s="324">
        <f>('特殊、深海'!$V36)+('特殊、深海'!$W36)*$C$3+((CC40+CP40+DC40+DP40)*$C$2)</f>
        <v>105</v>
      </c>
      <c r="V40" s="305">
        <f>INT(((('特殊、深海'!$Y36)-('特殊、深海'!$X36))*(((IF(D40=0,C40,D40))-1)/99))+'特殊、深海'!$X36)+((BX40+CK40+CX40+DK40)*$C$2)</f>
        <v>105</v>
      </c>
      <c r="W40" s="324">
        <f>INT(((('特殊、深海'!$AA36)-('特殊、深海'!$Z36))*(((IF(D40=0,C40,D40))-1)/99))+'特殊、深海'!$Z36)+((BZ40+CM40+CZ40+DM40)*$C$2)</f>
        <v>70</v>
      </c>
      <c r="X40" s="324">
        <f>INT(((('特殊、深海'!$AC36)-('特殊、深海'!$AB36))*(((IF(D40=0,C40,D40))-1)/99))+'特殊、深海'!$AB36)+((BW40+CJ40+CW40+DJ40)*$C$2)</f>
        <v>50</v>
      </c>
      <c r="Y40" s="303">
        <f>INT(((('特殊、深海'!$AE36)-('特殊、深海'!$AD36))*(((IF(D40=0,C40,D40))-1)/99))+'特殊、深海'!$AD36)+((BV40+CI40+CV40+DI40)*$C$2)</f>
        <v>0</v>
      </c>
      <c r="Z40" s="324">
        <f>IF('特殊、深海'!$AF36="","",'特殊、深海'!$AF36)</f>
        <v>3</v>
      </c>
      <c r="AA40" s="324">
        <f>IF('特殊、深海'!$AG36="","",'特殊、深海'!$AG36)</f>
        <v>3</v>
      </c>
      <c r="AB40" s="324">
        <f>IF('特殊、深海'!$AH36="","",'特殊、深海'!$AH36)</f>
        <v>3</v>
      </c>
      <c r="AC40" s="324">
        <f>IF('特殊、深海'!$AI36="","",'特殊、深海'!$AI36)</f>
        <v>3</v>
      </c>
      <c r="AD40" s="324">
        <f>IF('特殊、深海'!$AJ36="","",'特殊、深海'!$AJ36)</f>
        <v>12</v>
      </c>
      <c r="AE40" s="305">
        <f>IF('特殊、深海'!$AK36="","",'特殊、深海'!$AK36)</f>
        <v>20</v>
      </c>
      <c r="AF40" s="324" t="str">
        <f>IF('特殊、深海'!$AL36="","",'特殊、深海'!$AL36)</f>
        <v/>
      </c>
      <c r="AG40" s="324" t="str">
        <f>IF('特殊、深海'!$AM36="","",'特殊、深海'!$AM36)</f>
        <v/>
      </c>
      <c r="AH40" s="324" t="str">
        <f>IF('特殊、深海'!$AN36="","",'特殊、深海'!$AN36)</f>
        <v/>
      </c>
      <c r="AI40" s="324" t="str">
        <f>IF('特殊、深海'!$AO36="","",'特殊、深海'!$AO36)</f>
        <v/>
      </c>
      <c r="AJ40" s="324" t="str">
        <f>IF('特殊、深海'!$AP36="","",'特殊、深海'!$AP36)</f>
        <v/>
      </c>
      <c r="AK40" s="303" t="str">
        <f>IF('特殊、深海'!$AQ36="","",'特殊、深海'!$AQ36)</f>
        <v/>
      </c>
      <c r="AL40" s="329" t="str">
        <f>IF('特殊、深海'!$AS36="","",'特殊、深海'!$AS36)</f>
        <v>三联九四式主炮（MU）</v>
      </c>
      <c r="AM40" s="329" t="str">
        <f>IF('特殊、深海'!$AT36="","",'特殊、深海'!$AT36)</f>
        <v>三联九四式主炮（MU）</v>
      </c>
      <c r="AN40" s="329" t="str">
        <f>IF('特殊、深海'!$AU36="","",'特殊、深海'!$AU36)</f>
        <v>三联九四式主炮（MU）</v>
      </c>
      <c r="AO40" s="329" t="str">
        <f>IF('特殊、深海'!$AV36="","",'特殊、深海'!$AV36)</f>
        <v>三联九四式主炮（MU）</v>
      </c>
      <c r="AP40" s="307" t="str">
        <f>IF('特殊、深海'!$AW36="","",'特殊、深海'!$AW36)</f>
        <v/>
      </c>
      <c r="AQ40" s="308" t="str">
        <f>IF('特殊、深海'!$AX36="","",'特殊、深海'!$AX36)</f>
        <v/>
      </c>
      <c r="AR40" s="324">
        <f>IF('特殊、深海'!$AY36="","",'特殊、深海'!$AY36)</f>
        <v>85</v>
      </c>
      <c r="AS40" s="324">
        <f>IF('特殊、深海'!$AZ36="","",'特殊、深海'!$AZ36)</f>
        <v>120</v>
      </c>
      <c r="AT40" s="324">
        <f>IF('特殊、深海'!$BA36="","",'特殊、深海'!$BA36)</f>
        <v>2.5</v>
      </c>
      <c r="AU40" s="324">
        <f>IF('特殊、深海'!$BB36="","",'特殊、深海'!$BB36)</f>
        <v>5.0999999999999996</v>
      </c>
      <c r="AV40" s="305">
        <f>IF(('特殊、深海'!$BG36+'特殊、深海'!$BK36*$C$4)=0,"",('特殊、深海'!$BG36+'特殊、深海'!$BK36*$C$4))</f>
        <v>130</v>
      </c>
      <c r="AW40" s="324">
        <f>IF(('特殊、深海'!$BH36+'特殊、深海'!$BL36*$C$4)=0,"",('特殊、深海'!$BH36+'特殊、深海'!$BL36*$C$4))</f>
        <v>260</v>
      </c>
      <c r="AX40" s="324">
        <f>IF(('特殊、深海'!$BI36+'特殊、深海'!$BM36*$C$4)=0,"",('特殊、深海'!$BI36+'特殊、深海'!$BM36*$C$4))</f>
        <v>260</v>
      </c>
      <c r="AY40" s="303" t="str">
        <f>IF(('特殊、深海'!$BJ36+'特殊、深海'!$BN36*$C$4)=0,"",('特殊、深海'!$BJ36+'特殊、深海'!$BN36*$C$4))</f>
        <v/>
      </c>
      <c r="AZ40" s="329" t="str">
        <f>'特殊、深海'!$BO36</f>
        <v>TODO: 万国语</v>
      </c>
      <c r="BA40" s="301" t="b">
        <f>IF('特殊、深海'!$BP36="","")</f>
        <v>0</v>
      </c>
      <c r="BB40" s="329" t="b">
        <f>IF('特殊、深海'!$BQ36="","")</f>
        <v>0</v>
      </c>
      <c r="BC40" s="309" t="str">
        <f>IF('特殊、深海'!$BR36="","")</f>
        <v/>
      </c>
      <c r="BQ40" s="324">
        <f>IFERROR(VLOOKUP(AL40,装备!$B:$C,2,0),0)</f>
        <v>6</v>
      </c>
      <c r="BR40" s="324">
        <f>IFERROR(VLOOKUP($AL40,装备!$B:$Q,5,0),0)</f>
        <v>0</v>
      </c>
      <c r="BS40" s="324">
        <f>IFERROR(VLOOKUP($AL40,装备!$B:$Q,6,0),0)</f>
        <v>30</v>
      </c>
      <c r="BT40" s="324">
        <f>IFERROR(VLOOKUP($AL40,装备!$B:$Q,7,0),0)</f>
        <v>0</v>
      </c>
      <c r="BU40" s="324">
        <f>IFERROR(VLOOKUP($AL40,装备!$B:$Q,8,0),0)</f>
        <v>0</v>
      </c>
      <c r="BV40" s="324">
        <f>IFERROR(VLOOKUP($AL40,装备!$B:$Q,9,0),0)</f>
        <v>0</v>
      </c>
      <c r="BW40" s="324">
        <f>IFERROR(VLOOKUP($AL40,装备!$B:$Q,10,0),0)</f>
        <v>0</v>
      </c>
      <c r="BX40" s="324">
        <f>IFERROR(VLOOKUP($AL40,装备!$B:$Q,11,0),0)</f>
        <v>-1</v>
      </c>
      <c r="BY40" s="324" t="str">
        <f>IFERROR(VLOOKUP($AL40,装备!$B:$Q,12,0),0)</f>
        <v>超长</v>
      </c>
      <c r="BZ40" s="324">
        <f>IFERROR(VLOOKUP($AL40,装备!$B:$Q,13,0),0)</f>
        <v>0</v>
      </c>
      <c r="CA40" s="324">
        <f>IFERROR(VLOOKUP($AL40,装备!$B:$Q,14,0),0)</f>
        <v>0</v>
      </c>
      <c r="CB40" s="324">
        <f>IFERROR(VLOOKUP($AL40,装备!$B:$Q,16,0),0)</f>
        <v>10</v>
      </c>
      <c r="CC40" s="324">
        <f>IFERROR(VLOOKUP($AL40,装备!$B:$Q,5,0),0)</f>
        <v>0</v>
      </c>
      <c r="CD40" s="324">
        <f>IFERROR(VLOOKUP(AM40,装备!$B:$C,2,0),0)</f>
        <v>6</v>
      </c>
      <c r="CE40" s="324">
        <f>IFERROR(VLOOKUP($AM40,装备!$B:$Q,5,0),0)</f>
        <v>0</v>
      </c>
      <c r="CF40" s="324">
        <f>IFERROR(VLOOKUP($AM40,装备!$B:$Q,6,0),0)</f>
        <v>30</v>
      </c>
      <c r="CG40" s="324">
        <f>IFERROR(VLOOKUP($AM40,装备!$B:$Q,7,0),0)</f>
        <v>0</v>
      </c>
      <c r="CH40" s="324">
        <f>IFERROR(VLOOKUP($AM40,装备!$B:$Q,8,0),0)</f>
        <v>0</v>
      </c>
      <c r="CI40" s="324">
        <f>IFERROR(VLOOKUP($AM40,装备!$B:$Q,9,0),0)</f>
        <v>0</v>
      </c>
      <c r="CJ40" s="324">
        <f>IFERROR(VLOOKUP($AM40,装备!$B:$Q,10,0),0)</f>
        <v>0</v>
      </c>
      <c r="CK40" s="324">
        <f>IFERROR(VLOOKUP($AM40,装备!$B:$Q,11,0),0)</f>
        <v>-1</v>
      </c>
      <c r="CL40" s="324" t="str">
        <f>IFERROR(VLOOKUP($AM40,装备!$B:$Q,12,0),0)</f>
        <v>超长</v>
      </c>
      <c r="CM40" s="324">
        <f>IFERROR(VLOOKUP($AM40,装备!$B:$Q,13,0),0)</f>
        <v>0</v>
      </c>
      <c r="CN40" s="324">
        <f>IFERROR(VLOOKUP($AM40,装备!$B:$Q,14,0),0)</f>
        <v>0</v>
      </c>
      <c r="CO40" s="324">
        <f>IFERROR(VLOOKUP($AM40,装备!$B:$Q,16,0),0)</f>
        <v>10</v>
      </c>
      <c r="CP40" s="324">
        <f>IFERROR(VLOOKUP($AM40,装备!$B:$Q,5,0),0)</f>
        <v>0</v>
      </c>
      <c r="CQ40" s="324">
        <f>IFERROR(VLOOKUP(AN40,装备!$B:$C,2,0),0)</f>
        <v>6</v>
      </c>
      <c r="CR40" s="324">
        <f>IFERROR(VLOOKUP($AN40,装备!$B:$Q,5,0),0)</f>
        <v>0</v>
      </c>
      <c r="CS40" s="324">
        <f>IFERROR(VLOOKUP($AN40,装备!$B:$Q,6,0),0)</f>
        <v>30</v>
      </c>
      <c r="CT40" s="324">
        <f>IFERROR(VLOOKUP($AN40,装备!$B:$Q,7,0),0)</f>
        <v>0</v>
      </c>
      <c r="CU40" s="324">
        <f>IFERROR(VLOOKUP($AN40,装备!$B:$Q,8,0),0)</f>
        <v>0</v>
      </c>
      <c r="CV40" s="324">
        <f>IFERROR(VLOOKUP($AN40,装备!$B:$Q,9,0),0)</f>
        <v>0</v>
      </c>
      <c r="CW40" s="324">
        <f>IFERROR(VLOOKUP($AN40,装备!$B:$Q,10,0),0)</f>
        <v>0</v>
      </c>
      <c r="CX40" s="324">
        <f>IFERROR(VLOOKUP($AN40,装备!$B:$Q,11,0),0)</f>
        <v>-1</v>
      </c>
      <c r="CY40" s="324" t="str">
        <f>IFERROR(VLOOKUP($AN40,装备!$B:$Q,12,0),0)</f>
        <v>超长</v>
      </c>
      <c r="CZ40" s="324">
        <f>IFERROR(VLOOKUP($AN40,装备!$B:$Q,13,0),0)</f>
        <v>0</v>
      </c>
      <c r="DA40" s="324">
        <f>IFERROR(VLOOKUP($AN40,装备!$B:$Q,14,0),0)</f>
        <v>0</v>
      </c>
      <c r="DB40" s="324">
        <f>IFERROR(VLOOKUP($AN40,装备!$B:$Q,16,0),0)</f>
        <v>10</v>
      </c>
      <c r="DC40" s="324">
        <f>IFERROR(VLOOKUP($AN40,装备!$B:$Q,5,0),0)</f>
        <v>0</v>
      </c>
      <c r="DD40" s="324">
        <f>IFERROR(VLOOKUP(AO40,装备!$B:$C,2,0),0)</f>
        <v>6</v>
      </c>
      <c r="DE40" s="324">
        <f>IFERROR(VLOOKUP($AO40,装备!$B:$Q,5,0),0)</f>
        <v>0</v>
      </c>
      <c r="DF40" s="324">
        <f>IFERROR(VLOOKUP($AO40,装备!$B:$Q,6,0),0)</f>
        <v>30</v>
      </c>
      <c r="DG40" s="324">
        <f>IFERROR(VLOOKUP($AO40,装备!$B:$Q,7,0),0)</f>
        <v>0</v>
      </c>
      <c r="DH40" s="324">
        <f>IFERROR(VLOOKUP($AO40,装备!$B:$Q,8,0),0)</f>
        <v>0</v>
      </c>
      <c r="DI40" s="324">
        <f>IFERROR(VLOOKUP($AO40,装备!$B:$Q,9,0),0)</f>
        <v>0</v>
      </c>
      <c r="DJ40" s="324">
        <f>IFERROR(VLOOKUP($AO40,装备!$B:$Q,10,0),0)</f>
        <v>0</v>
      </c>
      <c r="DK40" s="324">
        <f>IFERROR(VLOOKUP($AO40,装备!$B:$Q,11,0),0)</f>
        <v>-1</v>
      </c>
      <c r="DL40" s="324" t="str">
        <f>IFERROR(VLOOKUP($AO40,装备!$B:$Q,12,0),0)</f>
        <v>超长</v>
      </c>
      <c r="DM40" s="324">
        <f>IFERROR(VLOOKUP($AO40,装备!$B:$Q,13,0),0)</f>
        <v>0</v>
      </c>
      <c r="DN40" s="324">
        <f>IFERROR(VLOOKUP($AO40,装备!$B:$Q,14,0),0)</f>
        <v>0</v>
      </c>
      <c r="DO40" s="324">
        <f>IFERROR(VLOOKUP($AO40,装备!$B:$Q,16,0),0)</f>
        <v>10</v>
      </c>
      <c r="DP40" s="324">
        <f>IFERROR(VLOOKUP($AO40,装备!$B:$Q,5,0),0)</f>
        <v>0</v>
      </c>
    </row>
    <row r="41" spans="1:120">
      <c r="A41" s="301">
        <f>'特殊、深海'!$A37</f>
        <v>10001819</v>
      </c>
      <c r="B41" s="353" t="s">
        <v>4945</v>
      </c>
      <c r="C41" s="281"/>
      <c r="D41" s="281">
        <f t="shared" si="0"/>
        <v>110</v>
      </c>
      <c r="E41" s="303">
        <f>'特殊、深海'!$C37</f>
        <v>6</v>
      </c>
      <c r="F41" s="304" t="str">
        <f>'特殊、深海'!$D37</f>
        <v>航母</v>
      </c>
      <c r="G41" s="304" t="str">
        <f>'特殊、深海'!$E37</f>
        <v>大型</v>
      </c>
      <c r="H41" s="304" t="str">
        <f>'特殊、深海'!$F37</f>
        <v>主力舰</v>
      </c>
      <c r="I41" s="346">
        <f>'特殊、深海'!$BT37</f>
        <v>0</v>
      </c>
      <c r="J41" s="304" t="str">
        <f>'特殊、深海'!$G37</f>
        <v>英国</v>
      </c>
      <c r="K41" s="332">
        <f>'特殊、深海'!$H37+(BR41+CE41+CR41+DE41)*$C$2</f>
        <v>69</v>
      </c>
      <c r="L41" s="324">
        <f>'特殊、深海'!$I37</f>
        <v>-1</v>
      </c>
      <c r="M41" s="324">
        <f>'特殊、深海'!$J37</f>
        <v>0</v>
      </c>
      <c r="N41" s="521">
        <f>'特殊、深海'!$K37</f>
        <v>2</v>
      </c>
      <c r="O41" s="324">
        <f>'特殊、深海'!$L37+((CA41+CN41+DA41+DN41)*$C$2)</f>
        <v>25</v>
      </c>
      <c r="P41" s="324" t="str">
        <f>IF($C$2=1,(IF(ISERROR(FIND("超长",'特殊、深海'!$M37&amp;BY41&amp;CL41&amp;CY41&amp;DL41,1)),IF(ISERROR(FIND("长",'特殊、深海'!$M37&amp;BY41&amp;CL41&amp;CY41&amp;DL41,1)),IF(ISERROR(FIND("中",'特殊、深海'!$M37&amp;BY41&amp;CL41&amp;CY41&amp;DL41,1)),IF(ISERROR(FIND("短",'特殊、深海'!$M37&amp;BY41&amp;CL41&amp;CY41&amp;DL41,1)),IF(ISERROR(FIND("无",'特殊、深海'!$M37&amp;BY41&amp;CL41&amp;CY41&amp;DL41,1)),0,"无"),"短"),"中"),"长"),"超长")),'特殊、深海'!$M37)</f>
        <v>短</v>
      </c>
      <c r="Q41" s="328">
        <f>'特殊、深海'!$N37</f>
        <v>31.2</v>
      </c>
      <c r="R41" s="324">
        <f>('特殊、深海'!$P37)+('特殊、深海'!$Q37)*$C$3+((BS41+CF41+CS41+DF41)*$C$2)</f>
        <v>40</v>
      </c>
      <c r="S41" s="324">
        <f>('特殊、深海'!$R37)+('特殊、深海'!$S37)*$C$3+((BU41+CH41+CU41+DH41)*$C$2)</f>
        <v>0</v>
      </c>
      <c r="T41" s="324">
        <f>('特殊、深海'!$T37)+('特殊、深海'!$U37)*$C$3+((BT41+CG41+CT41+DG41)*$C$2)</f>
        <v>55</v>
      </c>
      <c r="U41" s="324">
        <f>('特殊、深海'!$V37)+('特殊、深海'!$W37)*$C$3+((CC41+CP41+DC41+DP41)*$C$2)</f>
        <v>75</v>
      </c>
      <c r="V41" s="305">
        <f>INT(((('特殊、深海'!$Y37)-('特殊、深海'!$X37))*(((IF(D41=0,C41,D41))-1)/99))+'特殊、深海'!$X37)+((BX41+CK41+CX41+DK41)*$C$2)</f>
        <v>92</v>
      </c>
      <c r="W41" s="324">
        <f>INT(((('特殊、深海'!$AA37)-('特殊、深海'!$Z37))*(((IF(D41=0,C41,D41))-1)/99))+'特殊、深海'!$Z37)+((BZ41+CM41+CZ41+DM41)*$C$2)</f>
        <v>52</v>
      </c>
      <c r="X41" s="324">
        <f>INT(((('特殊、深海'!$AC37)-('特殊、深海'!$AB37))*(((IF(D41=0,C41,D41))-1)/99))+'特殊、深海'!$AB37)+((BW41+CJ41+CW41+DJ41)*$C$2)</f>
        <v>71</v>
      </c>
      <c r="Y41" s="303">
        <f>INT(((('特殊、深海'!$AE37)-('特殊、深海'!$AD37))*(((IF(D41=0,C41,D41))-1)/99))+'特殊、深海'!$AD37)+((BV41+CI41+CV41+DI41)*$C$2)</f>
        <v>0</v>
      </c>
      <c r="Z41" s="324">
        <f>IF('特殊、深海'!$AF37="","",'特殊、深海'!$AF37)</f>
        <v>21</v>
      </c>
      <c r="AA41" s="324">
        <f>IF('特殊、深海'!$AG37="","",'特殊、深海'!$AG37)</f>
        <v>18</v>
      </c>
      <c r="AB41" s="324">
        <f>IF('特殊、深海'!$AH37="","",'特殊、深海'!$AH37)</f>
        <v>27</v>
      </c>
      <c r="AC41" s="324">
        <f>IF('特殊、深海'!$AI37="","",'特殊、深海'!$AI37)</f>
        <v>10</v>
      </c>
      <c r="AD41" s="324">
        <f>IF('特殊、深海'!$AJ37="","",'特殊、深海'!$AJ37)</f>
        <v>76</v>
      </c>
      <c r="AE41" s="305">
        <f>IF('特殊、深海'!$AK37="","",'特殊、深海'!$AK37)</f>
        <v>77</v>
      </c>
      <c r="AF41" s="324" t="str">
        <f>IF('特殊、深海'!$AL37="","",'特殊、深海'!$AL37)</f>
        <v/>
      </c>
      <c r="AG41" s="324" t="str">
        <f>IF('特殊、深海'!$AM37="","",'特殊、深海'!$AM37)</f>
        <v/>
      </c>
      <c r="AH41" s="324" t="str">
        <f>IF('特殊、深海'!$AN37="","",'特殊、深海'!$AN37)</f>
        <v/>
      </c>
      <c r="AI41" s="324" t="str">
        <f>IF('特殊、深海'!$AO37="","",'特殊、深海'!$AO37)</f>
        <v/>
      </c>
      <c r="AJ41" s="324" t="str">
        <f>IF('特殊、深海'!$AP37="","",'特殊、深海'!$AP37)</f>
        <v/>
      </c>
      <c r="AK41" s="303" t="str">
        <f>IF('特殊、深海'!$AQ37="","",'特殊、深海'!$AQ37)</f>
        <v/>
      </c>
      <c r="AL41" s="329" t="str">
        <f>IF('特殊、深海'!$AS37="","",'特殊、深海'!$AS37)</f>
        <v>彗星</v>
      </c>
      <c r="AM41" s="329" t="str">
        <f>IF('特殊、深海'!$AT37="","",'特殊、深海'!$AT37)</f>
        <v>彗星</v>
      </c>
      <c r="AN41" s="329" t="str">
        <f>IF('特殊、深海'!$AU37="","",'特殊、深海'!$AU37)</f>
        <v>彗星</v>
      </c>
      <c r="AO41" s="329" t="str">
        <f>IF('特殊、深海'!$AV37="","",'特殊、深海'!$AV37)</f>
        <v>彗星</v>
      </c>
      <c r="AP41" s="307" t="str">
        <f>IF('特殊、深海'!$AW37="","",'特殊、深海'!$AW37)</f>
        <v/>
      </c>
      <c r="AQ41" s="308" t="str">
        <f>IF('特殊、深海'!$AX37="","",'特殊、深海'!$AX37)</f>
        <v/>
      </c>
      <c r="AR41" s="324">
        <f>IF('特殊、深海'!$AY37="","",'特殊、深海'!$AY37)</f>
        <v>60</v>
      </c>
      <c r="AS41" s="324">
        <f>IF('特殊、深海'!$AZ37="","",'特殊、深海'!$AZ37)</f>
        <v>55</v>
      </c>
      <c r="AT41" s="324">
        <f>IF('特殊、深海'!$BA37="","",'特殊、深海'!$BA37)</f>
        <v>2.4</v>
      </c>
      <c r="AU41" s="324">
        <f>IF('特殊、深海'!$BB37="","",'特殊、深海'!$BB37)</f>
        <v>4.5</v>
      </c>
      <c r="AV41" s="305">
        <f>IF(('特殊、深海'!$BG37+'特殊、深海'!$BK37*$C$4)=0,"",('特殊、深海'!$BG37+'特殊、深海'!$BK37*$C$4))</f>
        <v>38</v>
      </c>
      <c r="AW41" s="324">
        <f>IF(('特殊、深海'!$BH37+'特殊、深海'!$BL37*$C$4)=0,"",('特殊、深海'!$BH37+'特殊、深海'!$BL37*$C$4))</f>
        <v>52</v>
      </c>
      <c r="AX41" s="324">
        <f>IF(('特殊、深海'!$BI37+'特殊、深海'!$BM37*$C$4)=0,"",('特殊、深海'!$BI37+'特殊、深海'!$BM37*$C$4))</f>
        <v>60</v>
      </c>
      <c r="AY41" s="303">
        <f>IF(('特殊、深海'!$BJ37+'特殊、深海'!$BN37*$C$4)=0,"",('特殊、深海'!$BJ37+'特殊、深海'!$BN37*$C$4))</f>
        <v>52</v>
      </c>
      <c r="AZ41" s="329" t="str">
        <f>'特殊、深海'!$BO37</f>
        <v>TODO: 万国语</v>
      </c>
      <c r="BA41" s="301" t="b">
        <f>IF('特殊、深海'!$BP37="","")</f>
        <v>0</v>
      </c>
      <c r="BB41" s="329" t="b">
        <f>IF('特殊、深海'!$BQ37="","")</f>
        <v>0</v>
      </c>
      <c r="BC41" s="309" t="str">
        <f>IF('特殊、深海'!$BR37="","")</f>
        <v/>
      </c>
      <c r="BQ41" s="324">
        <f>IFERROR(VLOOKUP(AL41,装备!$B:$C,2,0),0)</f>
        <v>3</v>
      </c>
      <c r="BR41" s="324">
        <f>IFERROR(VLOOKUP($AL41,装备!$B:$Q,5,0),0)</f>
        <v>0</v>
      </c>
      <c r="BS41" s="324">
        <f>IFERROR(VLOOKUP($AL41,装备!$B:$Q,6,0),0)</f>
        <v>0</v>
      </c>
      <c r="BT41" s="324">
        <f>IFERROR(VLOOKUP($AL41,装备!$B:$Q,7,0),0)</f>
        <v>0</v>
      </c>
      <c r="BU41" s="324">
        <f>IFERROR(VLOOKUP($AL41,装备!$B:$Q,8,0),0)</f>
        <v>0</v>
      </c>
      <c r="BV41" s="324">
        <f>IFERROR(VLOOKUP($AL41,装备!$B:$Q,9,0),0)</f>
        <v>0</v>
      </c>
      <c r="BW41" s="324">
        <f>IFERROR(VLOOKUP($AL41,装备!$B:$Q,10,0),0)</f>
        <v>0</v>
      </c>
      <c r="BX41" s="324">
        <f>IFERROR(VLOOKUP($AL41,装备!$B:$Q,11,0),0)</f>
        <v>0</v>
      </c>
      <c r="BY41" s="324" t="str">
        <f>IFERROR(VLOOKUP($AL41,装备!$B:$Q,12,0),0)</f>
        <v>无</v>
      </c>
      <c r="BZ41" s="324">
        <f>IFERROR(VLOOKUP($AL41,装备!$B:$Q,13,0),0)</f>
        <v>0</v>
      </c>
      <c r="CA41" s="324">
        <f>IFERROR(VLOOKUP($AL41,装备!$B:$Q,14,0),0)</f>
        <v>0</v>
      </c>
      <c r="CB41" s="324">
        <f>IFERROR(VLOOKUP($AL41,装备!$B:$Q,16,0),0)</f>
        <v>0</v>
      </c>
      <c r="CC41" s="324">
        <f>IFERROR(VLOOKUP($AL41,装备!$B:$Q,5,0),0)</f>
        <v>0</v>
      </c>
      <c r="CD41" s="324">
        <f>IFERROR(VLOOKUP(AM41,装备!$B:$C,2,0),0)</f>
        <v>3</v>
      </c>
      <c r="CE41" s="324">
        <f>IFERROR(VLOOKUP($AM41,装备!$B:$Q,5,0),0)</f>
        <v>0</v>
      </c>
      <c r="CF41" s="324">
        <f>IFERROR(VLOOKUP($AM41,装备!$B:$Q,6,0),0)</f>
        <v>0</v>
      </c>
      <c r="CG41" s="324">
        <f>IFERROR(VLOOKUP($AM41,装备!$B:$Q,7,0),0)</f>
        <v>0</v>
      </c>
      <c r="CH41" s="324">
        <f>IFERROR(VLOOKUP($AM41,装备!$B:$Q,8,0),0)</f>
        <v>0</v>
      </c>
      <c r="CI41" s="324">
        <f>IFERROR(VLOOKUP($AM41,装备!$B:$Q,9,0),0)</f>
        <v>0</v>
      </c>
      <c r="CJ41" s="324">
        <f>IFERROR(VLOOKUP($AM41,装备!$B:$Q,10,0),0)</f>
        <v>0</v>
      </c>
      <c r="CK41" s="324">
        <f>IFERROR(VLOOKUP($AM41,装备!$B:$Q,11,0),0)</f>
        <v>0</v>
      </c>
      <c r="CL41" s="324" t="str">
        <f>IFERROR(VLOOKUP($AM41,装备!$B:$Q,12,0),0)</f>
        <v>无</v>
      </c>
      <c r="CM41" s="324">
        <f>IFERROR(VLOOKUP($AM41,装备!$B:$Q,13,0),0)</f>
        <v>0</v>
      </c>
      <c r="CN41" s="324">
        <f>IFERROR(VLOOKUP($AM41,装备!$B:$Q,14,0),0)</f>
        <v>0</v>
      </c>
      <c r="CO41" s="324">
        <f>IFERROR(VLOOKUP($AM41,装备!$B:$Q,16,0),0)</f>
        <v>0</v>
      </c>
      <c r="CP41" s="324">
        <f>IFERROR(VLOOKUP($AM41,装备!$B:$Q,5,0),0)</f>
        <v>0</v>
      </c>
      <c r="CQ41" s="324">
        <f>IFERROR(VLOOKUP(AN41,装备!$B:$C,2,0),0)</f>
        <v>3</v>
      </c>
      <c r="CR41" s="324">
        <f>IFERROR(VLOOKUP($AN41,装备!$B:$Q,5,0),0)</f>
        <v>0</v>
      </c>
      <c r="CS41" s="324">
        <f>IFERROR(VLOOKUP($AN41,装备!$B:$Q,6,0),0)</f>
        <v>0</v>
      </c>
      <c r="CT41" s="324">
        <f>IFERROR(VLOOKUP($AN41,装备!$B:$Q,7,0),0)</f>
        <v>0</v>
      </c>
      <c r="CU41" s="324">
        <f>IFERROR(VLOOKUP($AN41,装备!$B:$Q,8,0),0)</f>
        <v>0</v>
      </c>
      <c r="CV41" s="324">
        <f>IFERROR(VLOOKUP($AN41,装备!$B:$Q,9,0),0)</f>
        <v>0</v>
      </c>
      <c r="CW41" s="324">
        <f>IFERROR(VLOOKUP($AN41,装备!$B:$Q,10,0),0)</f>
        <v>0</v>
      </c>
      <c r="CX41" s="324">
        <f>IFERROR(VLOOKUP($AN41,装备!$B:$Q,11,0),0)</f>
        <v>0</v>
      </c>
      <c r="CY41" s="324" t="str">
        <f>IFERROR(VLOOKUP($AN41,装备!$B:$Q,12,0),0)</f>
        <v>无</v>
      </c>
      <c r="CZ41" s="324">
        <f>IFERROR(VLOOKUP($AN41,装备!$B:$Q,13,0),0)</f>
        <v>0</v>
      </c>
      <c r="DA41" s="324">
        <f>IFERROR(VLOOKUP($AN41,装备!$B:$Q,14,0),0)</f>
        <v>0</v>
      </c>
      <c r="DB41" s="324">
        <f>IFERROR(VLOOKUP($AN41,装备!$B:$Q,16,0),0)</f>
        <v>0</v>
      </c>
      <c r="DC41" s="324">
        <f>IFERROR(VLOOKUP($AN41,装备!$B:$Q,5,0),0)</f>
        <v>0</v>
      </c>
      <c r="DD41" s="324">
        <f>IFERROR(VLOOKUP(AO41,装备!$B:$C,2,0),0)</f>
        <v>3</v>
      </c>
      <c r="DE41" s="324">
        <f>IFERROR(VLOOKUP($AO41,装备!$B:$Q,5,0),0)</f>
        <v>0</v>
      </c>
      <c r="DF41" s="324">
        <f>IFERROR(VLOOKUP($AO41,装备!$B:$Q,6,0),0)</f>
        <v>0</v>
      </c>
      <c r="DG41" s="324">
        <f>IFERROR(VLOOKUP($AO41,装备!$B:$Q,7,0),0)</f>
        <v>0</v>
      </c>
      <c r="DH41" s="324">
        <f>IFERROR(VLOOKUP($AO41,装备!$B:$Q,8,0),0)</f>
        <v>0</v>
      </c>
      <c r="DI41" s="324">
        <f>IFERROR(VLOOKUP($AO41,装备!$B:$Q,9,0),0)</f>
        <v>0</v>
      </c>
      <c r="DJ41" s="324">
        <f>IFERROR(VLOOKUP($AO41,装备!$B:$Q,10,0),0)</f>
        <v>0</v>
      </c>
      <c r="DK41" s="324">
        <f>IFERROR(VLOOKUP($AO41,装备!$B:$Q,11,0),0)</f>
        <v>0</v>
      </c>
      <c r="DL41" s="324" t="str">
        <f>IFERROR(VLOOKUP($AO41,装备!$B:$Q,12,0),0)</f>
        <v>无</v>
      </c>
      <c r="DM41" s="324">
        <f>IFERROR(VLOOKUP($AO41,装备!$B:$Q,13,0),0)</f>
        <v>0</v>
      </c>
      <c r="DN41" s="324">
        <f>IFERROR(VLOOKUP($AO41,装备!$B:$Q,14,0),0)</f>
        <v>0</v>
      </c>
      <c r="DO41" s="324">
        <f>IFERROR(VLOOKUP($AO41,装备!$B:$Q,16,0),0)</f>
        <v>0</v>
      </c>
      <c r="DP41" s="324">
        <f>IFERROR(VLOOKUP($AO41,装备!$B:$Q,5,0),0)</f>
        <v>0</v>
      </c>
    </row>
    <row r="42" spans="1:120">
      <c r="A42" s="301">
        <f>'特殊、深海'!$A38</f>
        <v>10001918</v>
      </c>
      <c r="B42" s="353" t="s">
        <v>5918</v>
      </c>
      <c r="C42" s="281"/>
      <c r="D42" s="281">
        <f t="shared" si="0"/>
        <v>110</v>
      </c>
      <c r="E42" s="303">
        <f>'特殊、深海'!$C38</f>
        <v>3</v>
      </c>
      <c r="F42" s="304" t="str">
        <f>'特殊、深海'!$D38</f>
        <v>战巡</v>
      </c>
      <c r="G42" s="304" t="str">
        <f>'特殊、深海'!$E38</f>
        <v>大型</v>
      </c>
      <c r="H42" s="304" t="str">
        <f>'特殊、深海'!$F38</f>
        <v>主力舰</v>
      </c>
      <c r="I42" s="346">
        <f>'特殊、深海'!$BT38</f>
        <v>0</v>
      </c>
      <c r="J42" s="304" t="str">
        <f>'特殊、深海'!$G38</f>
        <v>深海</v>
      </c>
      <c r="K42" s="332">
        <f>'特殊、深海'!$H38+(BR42+CE42+CR42+DE42)*$C$2</f>
        <v>60</v>
      </c>
      <c r="L42" s="324">
        <f>'特殊、深海'!$I38</f>
        <v>0</v>
      </c>
      <c r="M42" s="324">
        <f>'特殊、深海'!$J38</f>
        <v>0</v>
      </c>
      <c r="N42" s="521">
        <f>'特殊、深海'!$K38</f>
        <v>2</v>
      </c>
      <c r="O42" s="324">
        <f>'特殊、深海'!$L38+((CA42+CN42+DA42+DN42)*$C$2)</f>
        <v>25</v>
      </c>
      <c r="P42" s="324" t="str">
        <f>IF($C$2=1,(IF(ISERROR(FIND("超长",'特殊、深海'!$M38&amp;BY42&amp;CL42&amp;CY42&amp;DL42,1)),IF(ISERROR(FIND("长",'特殊、深海'!$M38&amp;BY42&amp;CL42&amp;CY42&amp;DL42,1)),IF(ISERROR(FIND("中",'特殊、深海'!$M38&amp;BY42&amp;CL42&amp;CY42&amp;DL42,1)),IF(ISERROR(FIND("短",'特殊、深海'!$M38&amp;BY42&amp;CL42&amp;CY42&amp;DL42,1)),IF(ISERROR(FIND("无",'特殊、深海'!$M38&amp;BY42&amp;CL42&amp;CY42&amp;DL42,1)),0,"无"),"短"),"中"),"长"),"超长")),'特殊、深海'!$M38)</f>
        <v>长</v>
      </c>
      <c r="Q42" s="328">
        <f>'特殊、深海'!$N38</f>
        <v>29</v>
      </c>
      <c r="R42" s="324">
        <f>('特殊、深海'!$P38)+('特殊、深海'!$Q38)*$C$3+((BS42+CF42+CS42+DF42)*$C$2)</f>
        <v>164</v>
      </c>
      <c r="S42" s="324">
        <f>('特殊、深海'!$R38)+('特殊、深海'!$S38)*$C$3+((BU42+CH42+CU42+DH42)*$C$2)</f>
        <v>0</v>
      </c>
      <c r="T42" s="324">
        <f>('特殊、深海'!$T38)+('特殊、深海'!$U38)*$C$3+((BT42+CG42+CT42+DG42)*$C$2)</f>
        <v>80</v>
      </c>
      <c r="U42" s="324">
        <f>('特殊、深海'!$V38)+('特殊、深海'!$W38)*$C$3+((CC42+CP42+DC42+DP42)*$C$2)</f>
        <v>60</v>
      </c>
      <c r="V42" s="305">
        <f>INT(((('特殊、深海'!$Y38)-('特殊、深海'!$X38))*(((IF(D42=0,C42,D42))-1)/99))+'特殊、深海'!$X38)+((BX42+CK42+CX42+DK42)*$C$2)</f>
        <v>109</v>
      </c>
      <c r="W42" s="324">
        <f>INT(((('特殊、深海'!$AA38)-('特殊、深海'!$Z38))*(((IF(D42=0,C42,D42))-1)/99))+'特殊、深海'!$Z38)+((BZ42+CM42+CZ42+DM42)*$C$2)</f>
        <v>55</v>
      </c>
      <c r="X42" s="324">
        <f>INT(((('特殊、深海'!$AC38)-('特殊、深海'!$AB38))*(((IF(D42=0,C42,D42))-1)/99))+'特殊、深海'!$AB38)+((BW42+CJ42+CW42+DJ42)*$C$2)</f>
        <v>35</v>
      </c>
      <c r="Y42" s="303">
        <f>INT(((('特殊、深海'!$AE38)-('特殊、深海'!$AD38))*(((IF(D42=0,C42,D42))-1)/99))+'特殊、深海'!$AD38)+((BV42+CI42+CV42+DI42)*$C$2)</f>
        <v>0</v>
      </c>
      <c r="Z42" s="324">
        <f>IF('特殊、深海'!$AF38="","",'特殊、深海'!$AF38)</f>
        <v>3</v>
      </c>
      <c r="AA42" s="324">
        <f>IF('特殊、深海'!$AG38="","",'特殊、深海'!$AG38)</f>
        <v>3</v>
      </c>
      <c r="AB42" s="324">
        <f>IF('特殊、深海'!$AH38="","",'特殊、深海'!$AH38)</f>
        <v>3</v>
      </c>
      <c r="AC42" s="324">
        <f>IF('特殊、深海'!$AI38="","",'特殊、深海'!$AI38)</f>
        <v>3</v>
      </c>
      <c r="AD42" s="324">
        <f>IF('特殊、深海'!$AJ38="","",'特殊、深海'!$AJ38)</f>
        <v>12</v>
      </c>
      <c r="AE42" s="305">
        <f>IF('特殊、深海'!$AK38="","",'特殊、深海'!$AK38)</f>
        <v>20</v>
      </c>
      <c r="AF42" s="324" t="str">
        <f>IF('特殊、深海'!$AL38="","",'特殊、深海'!$AL38)</f>
        <v/>
      </c>
      <c r="AG42" s="324" t="str">
        <f>IF('特殊、深海'!$AM38="","",'特殊、深海'!$AM38)</f>
        <v/>
      </c>
      <c r="AH42" s="324" t="str">
        <f>IF('特殊、深海'!$AN38="","",'特殊、深海'!$AN38)</f>
        <v/>
      </c>
      <c r="AI42" s="324" t="str">
        <f>IF('特殊、深海'!$AO38="","",'特殊、深海'!$AO38)</f>
        <v/>
      </c>
      <c r="AJ42" s="324" t="str">
        <f>IF('特殊、深海'!$AP38="","",'特殊、深海'!$AP38)</f>
        <v/>
      </c>
      <c r="AK42" s="303" t="str">
        <f>IF('特殊、深海'!$AQ38="","",'特殊、深海'!$AQ38)</f>
        <v/>
      </c>
      <c r="AL42" s="329" t="str">
        <f>IF('特殊、深海'!$AS38="","",'特殊、深海'!$AS38)</f>
        <v>E国双联15英寸炮</v>
      </c>
      <c r="AM42" s="329" t="str">
        <f>IF('特殊、深海'!$AT38="","",'特殊、深海'!$AT38)</f>
        <v>E国三联16英寸炮</v>
      </c>
      <c r="AN42" s="329" t="str">
        <f>IF('特殊、深海'!$AU38="","",'特殊、深海'!$AU38)</f>
        <v>E国双联15英寸炮</v>
      </c>
      <c r="AO42" s="329" t="str">
        <f>IF('特殊、深海'!$AV38="","",'特殊、深海'!$AV38)</f>
        <v>E国双联15英寸炮</v>
      </c>
      <c r="AP42" s="307" t="str">
        <f>IF('特殊、深海'!$AW38="","",'特殊、深海'!$AW38)</f>
        <v/>
      </c>
      <c r="AQ42" s="308" t="str">
        <f>IF('特殊、深海'!$AX38="","",'特殊、深海'!$AX38)</f>
        <v/>
      </c>
      <c r="AR42" s="324">
        <f>IF('特殊、深海'!$AY38="","",'特殊、深海'!$AY38)</f>
        <v>85</v>
      </c>
      <c r="AS42" s="324">
        <f>IF('特殊、深海'!$AZ38="","",'特殊、深海'!$AZ38)</f>
        <v>120</v>
      </c>
      <c r="AT42" s="324">
        <f>IF('特殊、深海'!$BA38="","",'特殊、深海'!$BA38)</f>
        <v>2.5</v>
      </c>
      <c r="AU42" s="324">
        <f>IF('特殊、深海'!$BB38="","",'特殊、深海'!$BB38)</f>
        <v>5.0999999999999996</v>
      </c>
      <c r="AV42" s="305">
        <f>IF(('特殊、深海'!$BG38+'特殊、深海'!$BK38*$C$4)=0,"",('特殊、深海'!$BG38+'特殊、深海'!$BK38*$C$4))</f>
        <v>40</v>
      </c>
      <c r="AW42" s="324">
        <f>IF(('特殊、深海'!$BH38+'特殊、深海'!$BL38*$C$4)=0,"",('特殊、深海'!$BH38+'特殊、深海'!$BL38*$C$4))</f>
        <v>96</v>
      </c>
      <c r="AX42" s="324">
        <f>IF(('特殊、深海'!$BI38+'特殊、深海'!$BM38*$C$4)=0,"",('特殊、深海'!$BI38+'特殊、深海'!$BM38*$C$4))</f>
        <v>115</v>
      </c>
      <c r="AY42" s="303" t="str">
        <f>IF(('特殊、深海'!$BJ38+'特殊、深海'!$BN38*$C$4)=0,"",('特殊、深海'!$BJ38+'特殊、深海'!$BN38*$C$4))</f>
        <v/>
      </c>
      <c r="AZ42" s="329" t="str">
        <f>'特殊、深海'!$BO38</f>
        <v>TODO: 万国语</v>
      </c>
      <c r="BA42" s="301" t="b">
        <f>IF('特殊、深海'!$BP38="","")</f>
        <v>0</v>
      </c>
      <c r="BB42" s="329" t="b">
        <f>IF('特殊、深海'!$BQ38="","")</f>
        <v>0</v>
      </c>
      <c r="BC42" s="309" t="str">
        <f>IF('特殊、深海'!$BR38="","")</f>
        <v/>
      </c>
      <c r="BQ42" s="324">
        <f>IFERROR(VLOOKUP(AL42,装备!$B:$C,2,0),0)</f>
        <v>2</v>
      </c>
      <c r="BR42" s="324">
        <f>IFERROR(VLOOKUP($AL42,装备!$B:$Q,5,0),0)</f>
        <v>0</v>
      </c>
      <c r="BS42" s="324">
        <f>IFERROR(VLOOKUP($AL42,装备!$B:$Q,6,0),0)</f>
        <v>17</v>
      </c>
      <c r="BT42" s="324">
        <f>IFERROR(VLOOKUP($AL42,装备!$B:$Q,7,0),0)</f>
        <v>0</v>
      </c>
      <c r="BU42" s="324">
        <f>IFERROR(VLOOKUP($AL42,装备!$B:$Q,8,0),0)</f>
        <v>0</v>
      </c>
      <c r="BV42" s="324">
        <f>IFERROR(VLOOKUP($AL42,装备!$B:$Q,9,0),0)</f>
        <v>0</v>
      </c>
      <c r="BW42" s="324">
        <f>IFERROR(VLOOKUP($AL42,装备!$B:$Q,10,0),0)</f>
        <v>0</v>
      </c>
      <c r="BX42" s="324">
        <f>IFERROR(VLOOKUP($AL42,装备!$B:$Q,11,0),0)</f>
        <v>1</v>
      </c>
      <c r="BY42" s="324" t="str">
        <f>IFERROR(VLOOKUP($AL42,装备!$B:$Q,12,0),0)</f>
        <v>长</v>
      </c>
      <c r="BZ42" s="324">
        <f>IFERROR(VLOOKUP($AL42,装备!$B:$Q,13,0),0)</f>
        <v>0</v>
      </c>
      <c r="CA42" s="324">
        <f>IFERROR(VLOOKUP($AL42,装备!$B:$Q,14,0),0)</f>
        <v>0</v>
      </c>
      <c r="CB42" s="324">
        <f>IFERROR(VLOOKUP($AL42,装备!$B:$Q,16,0),0)</f>
        <v>0</v>
      </c>
      <c r="CC42" s="324">
        <f>IFERROR(VLOOKUP($AL42,装备!$B:$Q,5,0),0)</f>
        <v>0</v>
      </c>
      <c r="CD42" s="324">
        <f>IFERROR(VLOOKUP(AM42,装备!$B:$C,2,0),0)</f>
        <v>3</v>
      </c>
      <c r="CE42" s="324">
        <f>IFERROR(VLOOKUP($AM42,装备!$B:$Q,5,0),0)</f>
        <v>0</v>
      </c>
      <c r="CF42" s="324">
        <f>IFERROR(VLOOKUP($AM42,装备!$B:$Q,6,0),0)</f>
        <v>23</v>
      </c>
      <c r="CG42" s="324">
        <f>IFERROR(VLOOKUP($AM42,装备!$B:$Q,7,0),0)</f>
        <v>0</v>
      </c>
      <c r="CH42" s="324">
        <f>IFERROR(VLOOKUP($AM42,装备!$B:$Q,8,0),0)</f>
        <v>0</v>
      </c>
      <c r="CI42" s="324">
        <f>IFERROR(VLOOKUP($AM42,装备!$B:$Q,9,0),0)</f>
        <v>0</v>
      </c>
      <c r="CJ42" s="324">
        <f>IFERROR(VLOOKUP($AM42,装备!$B:$Q,10,0),0)</f>
        <v>0</v>
      </c>
      <c r="CK42" s="324">
        <f>IFERROR(VLOOKUP($AM42,装备!$B:$Q,11,0),0)</f>
        <v>0</v>
      </c>
      <c r="CL42" s="324" t="str">
        <f>IFERROR(VLOOKUP($AM42,装备!$B:$Q,12,0),0)</f>
        <v>长</v>
      </c>
      <c r="CM42" s="324">
        <f>IFERROR(VLOOKUP($AM42,装备!$B:$Q,13,0),0)</f>
        <v>0</v>
      </c>
      <c r="CN42" s="324">
        <f>IFERROR(VLOOKUP($AM42,装备!$B:$Q,14,0),0)</f>
        <v>0</v>
      </c>
      <c r="CO42" s="324">
        <f>IFERROR(VLOOKUP($AM42,装备!$B:$Q,16,0),0)</f>
        <v>0</v>
      </c>
      <c r="CP42" s="324">
        <f>IFERROR(VLOOKUP($AM42,装备!$B:$Q,5,0),0)</f>
        <v>0</v>
      </c>
      <c r="CQ42" s="324">
        <f>IFERROR(VLOOKUP(AN42,装备!$B:$C,2,0),0)</f>
        <v>2</v>
      </c>
      <c r="CR42" s="324">
        <f>IFERROR(VLOOKUP($AN42,装备!$B:$Q,5,0),0)</f>
        <v>0</v>
      </c>
      <c r="CS42" s="324">
        <f>IFERROR(VLOOKUP($AN42,装备!$B:$Q,6,0),0)</f>
        <v>17</v>
      </c>
      <c r="CT42" s="324">
        <f>IFERROR(VLOOKUP($AN42,装备!$B:$Q,7,0),0)</f>
        <v>0</v>
      </c>
      <c r="CU42" s="324">
        <f>IFERROR(VLOOKUP($AN42,装备!$B:$Q,8,0),0)</f>
        <v>0</v>
      </c>
      <c r="CV42" s="324">
        <f>IFERROR(VLOOKUP($AN42,装备!$B:$Q,9,0),0)</f>
        <v>0</v>
      </c>
      <c r="CW42" s="324">
        <f>IFERROR(VLOOKUP($AN42,装备!$B:$Q,10,0),0)</f>
        <v>0</v>
      </c>
      <c r="CX42" s="324">
        <f>IFERROR(VLOOKUP($AN42,装备!$B:$Q,11,0),0)</f>
        <v>1</v>
      </c>
      <c r="CY42" s="324" t="str">
        <f>IFERROR(VLOOKUP($AN42,装备!$B:$Q,12,0),0)</f>
        <v>长</v>
      </c>
      <c r="CZ42" s="324">
        <f>IFERROR(VLOOKUP($AN42,装备!$B:$Q,13,0),0)</f>
        <v>0</v>
      </c>
      <c r="DA42" s="324">
        <f>IFERROR(VLOOKUP($AN42,装备!$B:$Q,14,0),0)</f>
        <v>0</v>
      </c>
      <c r="DB42" s="324">
        <f>IFERROR(VLOOKUP($AN42,装备!$B:$Q,16,0),0)</f>
        <v>0</v>
      </c>
      <c r="DC42" s="324">
        <f>IFERROR(VLOOKUP($AN42,装备!$B:$Q,5,0),0)</f>
        <v>0</v>
      </c>
      <c r="DD42" s="324">
        <f>IFERROR(VLOOKUP(AO42,装备!$B:$C,2,0),0)</f>
        <v>2</v>
      </c>
      <c r="DE42" s="324">
        <f>IFERROR(VLOOKUP($AO42,装备!$B:$Q,5,0),0)</f>
        <v>0</v>
      </c>
      <c r="DF42" s="324">
        <f>IFERROR(VLOOKUP($AO42,装备!$B:$Q,6,0),0)</f>
        <v>17</v>
      </c>
      <c r="DG42" s="324">
        <f>IFERROR(VLOOKUP($AO42,装备!$B:$Q,7,0),0)</f>
        <v>0</v>
      </c>
      <c r="DH42" s="324">
        <f>IFERROR(VLOOKUP($AO42,装备!$B:$Q,8,0),0)</f>
        <v>0</v>
      </c>
      <c r="DI42" s="324">
        <f>IFERROR(VLOOKUP($AO42,装备!$B:$Q,9,0),0)</f>
        <v>0</v>
      </c>
      <c r="DJ42" s="324">
        <f>IFERROR(VLOOKUP($AO42,装备!$B:$Q,10,0),0)</f>
        <v>0</v>
      </c>
      <c r="DK42" s="324">
        <f>IFERROR(VLOOKUP($AO42,装备!$B:$Q,11,0),0)</f>
        <v>1</v>
      </c>
      <c r="DL42" s="324" t="str">
        <f>IFERROR(VLOOKUP($AO42,装备!$B:$Q,12,0),0)</f>
        <v>长</v>
      </c>
      <c r="DM42" s="324">
        <f>IFERROR(VLOOKUP($AO42,装备!$B:$Q,13,0),0)</f>
        <v>0</v>
      </c>
      <c r="DN42" s="324">
        <f>IFERROR(VLOOKUP($AO42,装备!$B:$Q,14,0),0)</f>
        <v>0</v>
      </c>
      <c r="DO42" s="324">
        <f>IFERROR(VLOOKUP($AO42,装备!$B:$Q,16,0),0)</f>
        <v>0</v>
      </c>
      <c r="DP42" s="324">
        <f>IFERROR(VLOOKUP($AO42,装备!$B:$Q,5,0),0)</f>
        <v>0</v>
      </c>
    </row>
    <row r="43" spans="1:120">
      <c r="A43" s="301">
        <f>'特殊、深海'!$A39</f>
        <v>10001919</v>
      </c>
      <c r="B43" s="353" t="s">
        <v>4944</v>
      </c>
      <c r="C43" s="281"/>
      <c r="D43" s="281">
        <f t="shared" si="0"/>
        <v>110</v>
      </c>
      <c r="E43" s="303">
        <f>'特殊、深海'!$C39</f>
        <v>6</v>
      </c>
      <c r="F43" s="304" t="str">
        <f>'特殊、深海'!$D39</f>
        <v>航母</v>
      </c>
      <c r="G43" s="304" t="str">
        <f>'特殊、深海'!$E39</f>
        <v>大型</v>
      </c>
      <c r="H43" s="304" t="str">
        <f>'特殊、深海'!$F39</f>
        <v>主力舰</v>
      </c>
      <c r="I43" s="346">
        <f>'特殊、深海'!$BT39</f>
        <v>0</v>
      </c>
      <c r="J43" s="304" t="str">
        <f>'特殊、深海'!$G39</f>
        <v>英国</v>
      </c>
      <c r="K43" s="332">
        <f>'特殊、深海'!$H39+(BR43+CE43+CR43+DE43)*$C$2</f>
        <v>88</v>
      </c>
      <c r="L43" s="324">
        <f>'特殊、深海'!$I39</f>
        <v>0</v>
      </c>
      <c r="M43" s="324">
        <f>'特殊、深海'!$J39</f>
        <v>0</v>
      </c>
      <c r="N43" s="521">
        <f>'特殊、深海'!$K39</f>
        <v>2</v>
      </c>
      <c r="O43" s="324">
        <f>'特殊、深海'!$L39+((CA43+CN43+DA43+DN43)*$C$2)</f>
        <v>25</v>
      </c>
      <c r="P43" s="324" t="str">
        <f>IF($C$2=1,(IF(ISERROR(FIND("超长",'特殊、深海'!$M39&amp;BY43&amp;CL43&amp;CY43&amp;DL43,1)),IF(ISERROR(FIND("长",'特殊、深海'!$M39&amp;BY43&amp;CL43&amp;CY43&amp;DL43,1)),IF(ISERROR(FIND("中",'特殊、深海'!$M39&amp;BY43&amp;CL43&amp;CY43&amp;DL43,1)),IF(ISERROR(FIND("短",'特殊、深海'!$M39&amp;BY43&amp;CL43&amp;CY43&amp;DL43,1)),IF(ISERROR(FIND("无",'特殊、深海'!$M39&amp;BY43&amp;CL43&amp;CY43&amp;DL43,1)),0,"无"),"短"),"中"),"长"),"超长")),'特殊、深海'!$M39)</f>
        <v>短</v>
      </c>
      <c r="Q43" s="328">
        <f>'特殊、深海'!$N39</f>
        <v>31.2</v>
      </c>
      <c r="R43" s="324">
        <f>('特殊、深海'!$P39)+('特殊、深海'!$Q39)*$C$3+((BS43+CF43+CS43+DF43)*$C$2)</f>
        <v>60</v>
      </c>
      <c r="S43" s="324">
        <f>('特殊、深海'!$R39)+('特殊、深海'!$S39)*$C$3+((BU43+CH43+CU43+DH43)*$C$2)</f>
        <v>0</v>
      </c>
      <c r="T43" s="324">
        <f>('特殊、深海'!$T39)+('特殊、深海'!$U39)*$C$3+((BT43+CG43+CT43+DG43)*$C$2)</f>
        <v>75</v>
      </c>
      <c r="U43" s="324">
        <f>('特殊、深海'!$V39)+('特殊、深海'!$W39)*$C$3+((CC43+CP43+DC43+DP43)*$C$2)</f>
        <v>105</v>
      </c>
      <c r="V43" s="305">
        <f>INT(((('特殊、深海'!$Y39)-('特殊、深海'!$X39))*(((IF(D43=0,C43,D43))-1)/99))+'特殊、深海'!$X39)+((BX43+CK43+CX43+DK43)*$C$2)</f>
        <v>92</v>
      </c>
      <c r="W43" s="324">
        <f>INT(((('特殊、深海'!$AA39)-('特殊、深海'!$Z39))*(((IF(D43=0,C43,D43))-1)/99))+'特殊、深海'!$Z39)+((BZ43+CM43+CZ43+DM43)*$C$2)</f>
        <v>72</v>
      </c>
      <c r="X43" s="324">
        <f>INT(((('特殊、深海'!$AC39)-('特殊、深海'!$AB39))*(((IF(D43=0,C43,D43))-1)/99))+'特殊、深海'!$AB39)+((BW43+CJ43+CW43+DJ43)*$C$2)</f>
        <v>71</v>
      </c>
      <c r="Y43" s="303">
        <f>INT(((('特殊、深海'!$AE39)-('特殊、深海'!$AD39))*(((IF(D43=0,C43,D43))-1)/99))+'特殊、深海'!$AD39)+((BV43+CI43+CV43+DI43)*$C$2)</f>
        <v>2</v>
      </c>
      <c r="Z43" s="324">
        <f>IF('特殊、深海'!$AF39="","",'特殊、深海'!$AF39)</f>
        <v>21</v>
      </c>
      <c r="AA43" s="324">
        <f>IF('特殊、深海'!$AG39="","",'特殊、深海'!$AG39)</f>
        <v>18</v>
      </c>
      <c r="AB43" s="324">
        <f>IF('特殊、深海'!$AH39="","",'特殊、深海'!$AH39)</f>
        <v>27</v>
      </c>
      <c r="AC43" s="324">
        <f>IF('特殊、深海'!$AI39="","",'特殊、深海'!$AI39)</f>
        <v>10</v>
      </c>
      <c r="AD43" s="324">
        <f>IF('特殊、深海'!$AJ39="","",'特殊、深海'!$AJ39)</f>
        <v>76</v>
      </c>
      <c r="AE43" s="305">
        <f>IF('特殊、深海'!$AK39="","",'特殊、深海'!$AK39)</f>
        <v>77</v>
      </c>
      <c r="AF43" s="324" t="str">
        <f>IF('特殊、深海'!$AL39="","",'特殊、深海'!$AL39)</f>
        <v/>
      </c>
      <c r="AG43" s="324" t="str">
        <f>IF('特殊、深海'!$AM39="","",'特殊、深海'!$AM39)</f>
        <v/>
      </c>
      <c r="AH43" s="324" t="str">
        <f>IF('特殊、深海'!$AN39="","",'特殊、深海'!$AN39)</f>
        <v/>
      </c>
      <c r="AI43" s="324" t="str">
        <f>IF('特殊、深海'!$AO39="","",'特殊、深海'!$AO39)</f>
        <v/>
      </c>
      <c r="AJ43" s="324" t="str">
        <f>IF('特殊、深海'!$AP39="","",'特殊、深海'!$AP39)</f>
        <v/>
      </c>
      <c r="AK43" s="303" t="str">
        <f>IF('特殊、深海'!$AQ39="","",'特殊、深海'!$AQ39)</f>
        <v/>
      </c>
      <c r="AL43" s="329" t="str">
        <f>IF('特殊、深海'!$AS39="","",'特殊、深海'!$AS39)</f>
        <v>彗星</v>
      </c>
      <c r="AM43" s="329" t="str">
        <f>IF('特殊、深海'!$AT39="","",'特殊、深海'!$AT39)</f>
        <v>零战62型</v>
      </c>
      <c r="AN43" s="329" t="str">
        <f>IF('特殊、深海'!$AU39="","",'特殊、深海'!$AU39)</f>
        <v>零战62型</v>
      </c>
      <c r="AO43" s="329" t="str">
        <f>IF('特殊、深海'!$AV39="","",'特殊、深海'!$AV39)</f>
        <v>彗星</v>
      </c>
      <c r="AP43" s="307" t="str">
        <f>IF('特殊、深海'!$AW39="","",'特殊、深海'!$AW39)</f>
        <v/>
      </c>
      <c r="AQ43" s="308" t="str">
        <f>IF('特殊、深海'!$AX39="","",'特殊、深海'!$AX39)</f>
        <v/>
      </c>
      <c r="AR43" s="324">
        <f>IF('特殊、深海'!$AY39="","",'特殊、深海'!$AY39)</f>
        <v>60</v>
      </c>
      <c r="AS43" s="324">
        <f>IF('特殊、深海'!$AZ39="","",'特殊、深海'!$AZ39)</f>
        <v>55</v>
      </c>
      <c r="AT43" s="324">
        <f>IF('特殊、深海'!$BA39="","",'特殊、深海'!$BA39)</f>
        <v>2.4</v>
      </c>
      <c r="AU43" s="324">
        <f>IF('特殊、深海'!$BB39="","",'特殊、深海'!$BB39)</f>
        <v>4.5</v>
      </c>
      <c r="AV43" s="305">
        <f>IF(('特殊、深海'!$BG39+'特殊、深海'!$BK39*$C$4)=0,"",('特殊、深海'!$BG39+'特殊、深海'!$BK39*$C$4))</f>
        <v>34</v>
      </c>
      <c r="AW43" s="324">
        <f>IF(('特殊、深海'!$BH39+'特殊、深海'!$BL39*$C$4)=0,"",('特殊、深海'!$BH39+'特殊、深海'!$BL39*$C$4))</f>
        <v>52</v>
      </c>
      <c r="AX43" s="324">
        <f>IF(('特殊、深海'!$BI39+'特殊、深海'!$BM39*$C$4)=0,"",('特殊、深海'!$BI39+'特殊、深海'!$BM39*$C$4))</f>
        <v>60</v>
      </c>
      <c r="AY43" s="303">
        <f>IF(('特殊、深海'!$BJ39+'特殊、深海'!$BN39*$C$4)=0,"",('特殊、深海'!$BJ39+'特殊、深海'!$BN39*$C$4))</f>
        <v>52</v>
      </c>
      <c r="AZ43" s="329" t="str">
        <f>'特殊、深海'!$BO39</f>
        <v>TODO: 万国语</v>
      </c>
      <c r="BA43" s="301" t="b">
        <f>IF('特殊、深海'!$BP39="","")</f>
        <v>0</v>
      </c>
      <c r="BB43" s="329" t="b">
        <f>IF('特殊、深海'!$BQ39="","")</f>
        <v>0</v>
      </c>
      <c r="BC43" s="309" t="str">
        <f>IF('特殊、深海'!$BR39="","")</f>
        <v/>
      </c>
      <c r="BQ43" s="324">
        <f>IFERROR(VLOOKUP(AL43,装备!$B:$C,2,0),0)</f>
        <v>3</v>
      </c>
      <c r="BR43" s="324">
        <f>IFERROR(VLOOKUP($AL43,装备!$B:$Q,5,0),0)</f>
        <v>0</v>
      </c>
      <c r="BS43" s="324">
        <f>IFERROR(VLOOKUP($AL43,装备!$B:$Q,6,0),0)</f>
        <v>0</v>
      </c>
      <c r="BT43" s="324">
        <f>IFERROR(VLOOKUP($AL43,装备!$B:$Q,7,0),0)</f>
        <v>0</v>
      </c>
      <c r="BU43" s="324">
        <f>IFERROR(VLOOKUP($AL43,装备!$B:$Q,8,0),0)</f>
        <v>0</v>
      </c>
      <c r="BV43" s="324">
        <f>IFERROR(VLOOKUP($AL43,装备!$B:$Q,9,0),0)</f>
        <v>0</v>
      </c>
      <c r="BW43" s="324">
        <f>IFERROR(VLOOKUP($AL43,装备!$B:$Q,10,0),0)</f>
        <v>0</v>
      </c>
      <c r="BX43" s="324">
        <f>IFERROR(VLOOKUP($AL43,装备!$B:$Q,11,0),0)</f>
        <v>0</v>
      </c>
      <c r="BY43" s="324" t="str">
        <f>IFERROR(VLOOKUP($AL43,装备!$B:$Q,12,0),0)</f>
        <v>无</v>
      </c>
      <c r="BZ43" s="324">
        <f>IFERROR(VLOOKUP($AL43,装备!$B:$Q,13,0),0)</f>
        <v>0</v>
      </c>
      <c r="CA43" s="324">
        <f>IFERROR(VLOOKUP($AL43,装备!$B:$Q,14,0),0)</f>
        <v>0</v>
      </c>
      <c r="CB43" s="324">
        <f>IFERROR(VLOOKUP($AL43,装备!$B:$Q,16,0),0)</f>
        <v>0</v>
      </c>
      <c r="CC43" s="324">
        <f>IFERROR(VLOOKUP($AL43,装备!$B:$Q,5,0),0)</f>
        <v>0</v>
      </c>
      <c r="CD43" s="324">
        <f>IFERROR(VLOOKUP(AM43,装备!$B:$C,2,0),0)</f>
        <v>4</v>
      </c>
      <c r="CE43" s="324">
        <f>IFERROR(VLOOKUP($AM43,装备!$B:$Q,5,0),0)</f>
        <v>0</v>
      </c>
      <c r="CF43" s="324">
        <f>IFERROR(VLOOKUP($AM43,装备!$B:$Q,6,0),0)</f>
        <v>0</v>
      </c>
      <c r="CG43" s="324">
        <f>IFERROR(VLOOKUP($AM43,装备!$B:$Q,7,0),0)</f>
        <v>0</v>
      </c>
      <c r="CH43" s="324">
        <f>IFERROR(VLOOKUP($AM43,装备!$B:$Q,8,0),0)</f>
        <v>0</v>
      </c>
      <c r="CI43" s="324">
        <f>IFERROR(VLOOKUP($AM43,装备!$B:$Q,9,0),0)</f>
        <v>1</v>
      </c>
      <c r="CJ43" s="324">
        <f>IFERROR(VLOOKUP($AM43,装备!$B:$Q,10,0),0)</f>
        <v>0</v>
      </c>
      <c r="CK43" s="324">
        <f>IFERROR(VLOOKUP($AM43,装备!$B:$Q,11,0),0)</f>
        <v>0</v>
      </c>
      <c r="CL43" s="324" t="str">
        <f>IFERROR(VLOOKUP($AM43,装备!$B:$Q,12,0),0)</f>
        <v>无</v>
      </c>
      <c r="CM43" s="324">
        <f>IFERROR(VLOOKUP($AM43,装备!$B:$Q,13,0),0)</f>
        <v>0</v>
      </c>
      <c r="CN43" s="324">
        <f>IFERROR(VLOOKUP($AM43,装备!$B:$Q,14,0),0)</f>
        <v>0</v>
      </c>
      <c r="CO43" s="324">
        <f>IFERROR(VLOOKUP($AM43,装备!$B:$Q,16,0),0)</f>
        <v>5</v>
      </c>
      <c r="CP43" s="324">
        <f>IFERROR(VLOOKUP($AM43,装备!$B:$Q,5,0),0)</f>
        <v>0</v>
      </c>
      <c r="CQ43" s="324">
        <f>IFERROR(VLOOKUP(AN43,装备!$B:$C,2,0),0)</f>
        <v>4</v>
      </c>
      <c r="CR43" s="324">
        <f>IFERROR(VLOOKUP($AN43,装备!$B:$Q,5,0),0)</f>
        <v>0</v>
      </c>
      <c r="CS43" s="324">
        <f>IFERROR(VLOOKUP($AN43,装备!$B:$Q,6,0),0)</f>
        <v>0</v>
      </c>
      <c r="CT43" s="324">
        <f>IFERROR(VLOOKUP($AN43,装备!$B:$Q,7,0),0)</f>
        <v>0</v>
      </c>
      <c r="CU43" s="324">
        <f>IFERROR(VLOOKUP($AN43,装备!$B:$Q,8,0),0)</f>
        <v>0</v>
      </c>
      <c r="CV43" s="324">
        <f>IFERROR(VLOOKUP($AN43,装备!$B:$Q,9,0),0)</f>
        <v>1</v>
      </c>
      <c r="CW43" s="324">
        <f>IFERROR(VLOOKUP($AN43,装备!$B:$Q,10,0),0)</f>
        <v>0</v>
      </c>
      <c r="CX43" s="324">
        <f>IFERROR(VLOOKUP($AN43,装备!$B:$Q,11,0),0)</f>
        <v>0</v>
      </c>
      <c r="CY43" s="324" t="str">
        <f>IFERROR(VLOOKUP($AN43,装备!$B:$Q,12,0),0)</f>
        <v>无</v>
      </c>
      <c r="CZ43" s="324">
        <f>IFERROR(VLOOKUP($AN43,装备!$B:$Q,13,0),0)</f>
        <v>0</v>
      </c>
      <c r="DA43" s="324">
        <f>IFERROR(VLOOKUP($AN43,装备!$B:$Q,14,0),0)</f>
        <v>0</v>
      </c>
      <c r="DB43" s="324">
        <f>IFERROR(VLOOKUP($AN43,装备!$B:$Q,16,0),0)</f>
        <v>5</v>
      </c>
      <c r="DC43" s="324">
        <f>IFERROR(VLOOKUP($AN43,装备!$B:$Q,5,0),0)</f>
        <v>0</v>
      </c>
      <c r="DD43" s="324">
        <f>IFERROR(VLOOKUP(AO43,装备!$B:$C,2,0),0)</f>
        <v>3</v>
      </c>
      <c r="DE43" s="324">
        <f>IFERROR(VLOOKUP($AO43,装备!$B:$Q,5,0),0)</f>
        <v>0</v>
      </c>
      <c r="DF43" s="324">
        <f>IFERROR(VLOOKUP($AO43,装备!$B:$Q,6,0),0)</f>
        <v>0</v>
      </c>
      <c r="DG43" s="324">
        <f>IFERROR(VLOOKUP($AO43,装备!$B:$Q,7,0),0)</f>
        <v>0</v>
      </c>
      <c r="DH43" s="324">
        <f>IFERROR(VLOOKUP($AO43,装备!$B:$Q,8,0),0)</f>
        <v>0</v>
      </c>
      <c r="DI43" s="324">
        <f>IFERROR(VLOOKUP($AO43,装备!$B:$Q,9,0),0)</f>
        <v>0</v>
      </c>
      <c r="DJ43" s="324">
        <f>IFERROR(VLOOKUP($AO43,装备!$B:$Q,10,0),0)</f>
        <v>0</v>
      </c>
      <c r="DK43" s="324">
        <f>IFERROR(VLOOKUP($AO43,装备!$B:$Q,11,0),0)</f>
        <v>0</v>
      </c>
      <c r="DL43" s="324" t="str">
        <f>IFERROR(VLOOKUP($AO43,装备!$B:$Q,12,0),0)</f>
        <v>无</v>
      </c>
      <c r="DM43" s="324">
        <f>IFERROR(VLOOKUP($AO43,装备!$B:$Q,13,0),0)</f>
        <v>0</v>
      </c>
      <c r="DN43" s="324">
        <f>IFERROR(VLOOKUP($AO43,装备!$B:$Q,14,0),0)</f>
        <v>0</v>
      </c>
      <c r="DO43" s="324">
        <f>IFERROR(VLOOKUP($AO43,装备!$B:$Q,16,0),0)</f>
        <v>0</v>
      </c>
      <c r="DP43" s="324">
        <f>IFERROR(VLOOKUP($AO43,装备!$B:$Q,5,0),0)</f>
        <v>0</v>
      </c>
    </row>
    <row r="44" spans="1:120">
      <c r="A44" s="301">
        <f>'特殊、深海'!$A40</f>
        <v>10002018</v>
      </c>
      <c r="B44" s="353" t="s">
        <v>5919</v>
      </c>
      <c r="C44" s="281"/>
      <c r="D44" s="281">
        <f t="shared" si="0"/>
        <v>110</v>
      </c>
      <c r="E44" s="303">
        <f>'特殊、深海'!$C40</f>
        <v>4</v>
      </c>
      <c r="F44" s="304" t="str">
        <f>'特殊、深海'!$D40</f>
        <v>战巡</v>
      </c>
      <c r="G44" s="304" t="str">
        <f>'特殊、深海'!$E40</f>
        <v>大型</v>
      </c>
      <c r="H44" s="304" t="str">
        <f>'特殊、深海'!$F40</f>
        <v>主力舰</v>
      </c>
      <c r="I44" s="346">
        <f>'特殊、深海'!$BT40</f>
        <v>0</v>
      </c>
      <c r="J44" s="304" t="str">
        <f>'特殊、深海'!$G40</f>
        <v>深海</v>
      </c>
      <c r="K44" s="332">
        <f>'特殊、深海'!$H40+(BR44+CE44+CR44+DE44)*$C$2</f>
        <v>68</v>
      </c>
      <c r="L44" s="324">
        <f>'特殊、深海'!$I40</f>
        <v>0</v>
      </c>
      <c r="M44" s="324">
        <f>'特殊、深海'!$J40</f>
        <v>0</v>
      </c>
      <c r="N44" s="521">
        <f>'特殊、深海'!$K40</f>
        <v>2</v>
      </c>
      <c r="O44" s="324">
        <f>'特殊、深海'!$L40+((CA44+CN44+DA44+DN44)*$C$2)</f>
        <v>30</v>
      </c>
      <c r="P44" s="324" t="str">
        <f>IF($C$2=1,(IF(ISERROR(FIND("超长",'特殊、深海'!$M40&amp;BY44&amp;CL44&amp;CY44&amp;DL44,1)),IF(ISERROR(FIND("长",'特殊、深海'!$M40&amp;BY44&amp;CL44&amp;CY44&amp;DL44,1)),IF(ISERROR(FIND("中",'特殊、深海'!$M40&amp;BY44&amp;CL44&amp;CY44&amp;DL44,1)),IF(ISERROR(FIND("短",'特殊、深海'!$M40&amp;BY44&amp;CL44&amp;CY44&amp;DL44,1)),IF(ISERROR(FIND("无",'特殊、深海'!$M40&amp;BY44&amp;CL44&amp;CY44&amp;DL44,1)),0,"无"),"短"),"中"),"长"),"超长")),'特殊、深海'!$M40)</f>
        <v>超长</v>
      </c>
      <c r="Q44" s="328">
        <f>'特殊、深海'!$N40</f>
        <v>30</v>
      </c>
      <c r="R44" s="324">
        <f>('特殊、深海'!$P40)+('特殊、深海'!$Q40)*$C$3+((BS44+CF44+CS44+DF44)*$C$2)</f>
        <v>193</v>
      </c>
      <c r="S44" s="324">
        <f>('特殊、深海'!$R40)+('特殊、深海'!$S40)*$C$3+((BU44+CH44+CU44+DH44)*$C$2)</f>
        <v>0</v>
      </c>
      <c r="T44" s="324">
        <f>('特殊、深海'!$T40)+('特殊、深海'!$U40)*$C$3+((BT44+CG44+CT44+DG44)*$C$2)</f>
        <v>88</v>
      </c>
      <c r="U44" s="324">
        <f>('特殊、深海'!$V40)+('特殊、深海'!$W40)*$C$3+((CC44+CP44+DC44+DP44)*$C$2)</f>
        <v>70</v>
      </c>
      <c r="V44" s="305">
        <f>INT(((('特殊、深海'!$Y40)-('特殊、深海'!$X40))*(((IF(D44=0,C44,D44))-1)/99))+'特殊、深海'!$X40)+((BX44+CK44+CX44+DK44)*$C$2)</f>
        <v>106</v>
      </c>
      <c r="W44" s="324">
        <f>INT(((('特殊、深海'!$AA40)-('特殊、深海'!$Z40))*(((IF(D44=0,C44,D44))-1)/99))+'特殊、深海'!$Z40)+((BZ44+CM44+CZ44+DM44)*$C$2)</f>
        <v>69</v>
      </c>
      <c r="X44" s="324">
        <f>INT(((('特殊、深海'!$AC40)-('特殊、深海'!$AB40))*(((IF(D44=0,C44,D44))-1)/99))+'特殊、深海'!$AB40)+((BW44+CJ44+CW44+DJ44)*$C$2)</f>
        <v>40</v>
      </c>
      <c r="Y44" s="303">
        <f>INT(((('特殊、深海'!$AE40)-('特殊、深海'!$AD40))*(((IF(D44=0,C44,D44))-1)/99))+'特殊、深海'!$AD40)+((BV44+CI44+CV44+DI44)*$C$2)</f>
        <v>0</v>
      </c>
      <c r="Z44" s="324">
        <f>IF('特殊、深海'!$AF40="","",'特殊、深海'!$AF40)</f>
        <v>3</v>
      </c>
      <c r="AA44" s="324">
        <f>IF('特殊、深海'!$AG40="","",'特殊、深海'!$AG40)</f>
        <v>3</v>
      </c>
      <c r="AB44" s="324">
        <f>IF('特殊、深海'!$AH40="","",'特殊、深海'!$AH40)</f>
        <v>3</v>
      </c>
      <c r="AC44" s="324">
        <f>IF('特殊、深海'!$AI40="","",'特殊、深海'!$AI40)</f>
        <v>3</v>
      </c>
      <c r="AD44" s="324">
        <f>IF('特殊、深海'!$AJ40="","",'特殊、深海'!$AJ40)</f>
        <v>12</v>
      </c>
      <c r="AE44" s="305">
        <f>IF('特殊、深海'!$AK40="","",'特殊、深海'!$AK40)</f>
        <v>20</v>
      </c>
      <c r="AF44" s="324" t="str">
        <f>IF('特殊、深海'!$AL40="","",'特殊、深海'!$AL40)</f>
        <v/>
      </c>
      <c r="AG44" s="324" t="str">
        <f>IF('特殊、深海'!$AM40="","",'特殊、深海'!$AM40)</f>
        <v/>
      </c>
      <c r="AH44" s="324" t="str">
        <f>IF('特殊、深海'!$AN40="","",'特殊、深海'!$AN40)</f>
        <v/>
      </c>
      <c r="AI44" s="324" t="str">
        <f>IF('特殊、深海'!$AO40="","",'特殊、深海'!$AO40)</f>
        <v/>
      </c>
      <c r="AJ44" s="324" t="str">
        <f>IF('特殊、深海'!$AP40="","",'特殊、深海'!$AP40)</f>
        <v/>
      </c>
      <c r="AK44" s="303" t="str">
        <f>IF('特殊、深海'!$AQ40="","",'特殊、深海'!$AQ40)</f>
        <v/>
      </c>
      <c r="AL44" s="329" t="str">
        <f>IF('特殊、深海'!$AS40="","",'特殊、深海'!$AS40)</f>
        <v>E国双联15英寸炮</v>
      </c>
      <c r="AM44" s="329" t="str">
        <f>IF('特殊、深海'!$AT40="","",'特殊、深海'!$AT40)</f>
        <v>E国三联16英寸炮</v>
      </c>
      <c r="AN44" s="329" t="str">
        <f>IF('特殊、深海'!$AU40="","",'特殊、深海'!$AU40)</f>
        <v>E国三联16英寸炮(改)</v>
      </c>
      <c r="AO44" s="329" t="str">
        <f>IF('特殊、深海'!$AV40="","",'特殊、深海'!$AV40)</f>
        <v>I国三联381毫米炮改</v>
      </c>
      <c r="AP44" s="307" t="str">
        <f>IF('特殊、深海'!$AW40="","",'特殊、深海'!$AW40)</f>
        <v/>
      </c>
      <c r="AQ44" s="308" t="str">
        <f>IF('特殊、深海'!$AX40="","",'特殊、深海'!$AX40)</f>
        <v/>
      </c>
      <c r="AR44" s="324">
        <f>IF('特殊、深海'!$AY40="","",'特殊、深海'!$AY40)</f>
        <v>85</v>
      </c>
      <c r="AS44" s="324">
        <f>IF('特殊、深海'!$AZ40="","",'特殊、深海'!$AZ40)</f>
        <v>120</v>
      </c>
      <c r="AT44" s="324">
        <f>IF('特殊、深海'!$BA40="","",'特殊、深海'!$BA40)</f>
        <v>2.5</v>
      </c>
      <c r="AU44" s="324">
        <f>IF('特殊、深海'!$BB40="","",'特殊、深海'!$BB40)</f>
        <v>5.0999999999999996</v>
      </c>
      <c r="AV44" s="305">
        <f>IF(('特殊、深海'!$BG40+'特殊、深海'!$BK40*$C$4)=0,"",('特殊、深海'!$BG40+'特殊、深海'!$BK40*$C$4))</f>
        <v>40</v>
      </c>
      <c r="AW44" s="324">
        <f>IF(('特殊、深海'!$BH40+'特殊、深海'!$BL40*$C$4)=0,"",('特殊、深海'!$BH40+'特殊、深海'!$BL40*$C$4))</f>
        <v>109</v>
      </c>
      <c r="AX44" s="324">
        <f>IF(('特殊、深海'!$BI40+'特殊、深海'!$BM40*$C$4)=0,"",('特殊、深海'!$BI40+'特殊、深海'!$BM40*$C$4))</f>
        <v>127</v>
      </c>
      <c r="AY44" s="303" t="str">
        <f>IF(('特殊、深海'!$BJ40+'特殊、深海'!$BN40*$C$4)=0,"",('特殊、深海'!$BJ40+'特殊、深海'!$BN40*$C$4))</f>
        <v/>
      </c>
      <c r="AZ44" s="329" t="str">
        <f>'特殊、深海'!$BO40</f>
        <v>TODO: 万国语</v>
      </c>
      <c r="BA44" s="301" t="b">
        <f>IF('特殊、深海'!$BP40="","")</f>
        <v>0</v>
      </c>
      <c r="BB44" s="329" t="b">
        <f>IF('特殊、深海'!$BQ40="","")</f>
        <v>0</v>
      </c>
      <c r="BC44" s="309" t="str">
        <f>IF('特殊、深海'!$BR40="","")</f>
        <v/>
      </c>
      <c r="BQ44" s="324">
        <f>IFERROR(VLOOKUP(AL44,装备!$B:$C,2,0),0)</f>
        <v>2</v>
      </c>
      <c r="BR44" s="324">
        <f>IFERROR(VLOOKUP($AL44,装备!$B:$Q,5,0),0)</f>
        <v>0</v>
      </c>
      <c r="BS44" s="324">
        <f>IFERROR(VLOOKUP($AL44,装备!$B:$Q,6,0),0)</f>
        <v>17</v>
      </c>
      <c r="BT44" s="324">
        <f>IFERROR(VLOOKUP($AL44,装备!$B:$Q,7,0),0)</f>
        <v>0</v>
      </c>
      <c r="BU44" s="324">
        <f>IFERROR(VLOOKUP($AL44,装备!$B:$Q,8,0),0)</f>
        <v>0</v>
      </c>
      <c r="BV44" s="324">
        <f>IFERROR(VLOOKUP($AL44,装备!$B:$Q,9,0),0)</f>
        <v>0</v>
      </c>
      <c r="BW44" s="324">
        <f>IFERROR(VLOOKUP($AL44,装备!$B:$Q,10,0),0)</f>
        <v>0</v>
      </c>
      <c r="BX44" s="324">
        <f>IFERROR(VLOOKUP($AL44,装备!$B:$Q,11,0),0)</f>
        <v>1</v>
      </c>
      <c r="BY44" s="324" t="str">
        <f>IFERROR(VLOOKUP($AL44,装备!$B:$Q,12,0),0)</f>
        <v>长</v>
      </c>
      <c r="BZ44" s="324">
        <f>IFERROR(VLOOKUP($AL44,装备!$B:$Q,13,0),0)</f>
        <v>0</v>
      </c>
      <c r="CA44" s="324">
        <f>IFERROR(VLOOKUP($AL44,装备!$B:$Q,14,0),0)</f>
        <v>0</v>
      </c>
      <c r="CB44" s="324">
        <f>IFERROR(VLOOKUP($AL44,装备!$B:$Q,16,0),0)</f>
        <v>0</v>
      </c>
      <c r="CC44" s="324">
        <f>IFERROR(VLOOKUP($AL44,装备!$B:$Q,5,0),0)</f>
        <v>0</v>
      </c>
      <c r="CD44" s="324">
        <f>IFERROR(VLOOKUP(AM44,装备!$B:$C,2,0),0)</f>
        <v>3</v>
      </c>
      <c r="CE44" s="324">
        <f>IFERROR(VLOOKUP($AM44,装备!$B:$Q,5,0),0)</f>
        <v>0</v>
      </c>
      <c r="CF44" s="324">
        <f>IFERROR(VLOOKUP($AM44,装备!$B:$Q,6,0),0)</f>
        <v>23</v>
      </c>
      <c r="CG44" s="324">
        <f>IFERROR(VLOOKUP($AM44,装备!$B:$Q,7,0),0)</f>
        <v>0</v>
      </c>
      <c r="CH44" s="324">
        <f>IFERROR(VLOOKUP($AM44,装备!$B:$Q,8,0),0)</f>
        <v>0</v>
      </c>
      <c r="CI44" s="324">
        <f>IFERROR(VLOOKUP($AM44,装备!$B:$Q,9,0),0)</f>
        <v>0</v>
      </c>
      <c r="CJ44" s="324">
        <f>IFERROR(VLOOKUP($AM44,装备!$B:$Q,10,0),0)</f>
        <v>0</v>
      </c>
      <c r="CK44" s="324">
        <f>IFERROR(VLOOKUP($AM44,装备!$B:$Q,11,0),0)</f>
        <v>0</v>
      </c>
      <c r="CL44" s="324" t="str">
        <f>IFERROR(VLOOKUP($AM44,装备!$B:$Q,12,0),0)</f>
        <v>长</v>
      </c>
      <c r="CM44" s="324">
        <f>IFERROR(VLOOKUP($AM44,装备!$B:$Q,13,0),0)</f>
        <v>0</v>
      </c>
      <c r="CN44" s="324">
        <f>IFERROR(VLOOKUP($AM44,装备!$B:$Q,14,0),0)</f>
        <v>0</v>
      </c>
      <c r="CO44" s="324">
        <f>IFERROR(VLOOKUP($AM44,装备!$B:$Q,16,0),0)</f>
        <v>0</v>
      </c>
      <c r="CP44" s="324">
        <f>IFERROR(VLOOKUP($AM44,装备!$B:$Q,5,0),0)</f>
        <v>0</v>
      </c>
      <c r="CQ44" s="324">
        <f>IFERROR(VLOOKUP(AN44,装备!$B:$C,2,0),0)</f>
        <v>4</v>
      </c>
      <c r="CR44" s="324">
        <f>IFERROR(VLOOKUP($AN44,装备!$B:$Q,5,0),0)</f>
        <v>0</v>
      </c>
      <c r="CS44" s="324">
        <f>IFERROR(VLOOKUP($AN44,装备!$B:$Q,6,0),0)</f>
        <v>26</v>
      </c>
      <c r="CT44" s="324">
        <f>IFERROR(VLOOKUP($AN44,装备!$B:$Q,7,0),0)</f>
        <v>0</v>
      </c>
      <c r="CU44" s="324">
        <f>IFERROR(VLOOKUP($AN44,装备!$B:$Q,8,0),0)</f>
        <v>0</v>
      </c>
      <c r="CV44" s="324">
        <f>IFERROR(VLOOKUP($AN44,装备!$B:$Q,9,0),0)</f>
        <v>0</v>
      </c>
      <c r="CW44" s="324">
        <f>IFERROR(VLOOKUP($AN44,装备!$B:$Q,10,0),0)</f>
        <v>0</v>
      </c>
      <c r="CX44" s="324">
        <f>IFERROR(VLOOKUP($AN44,装备!$B:$Q,11,0),0)</f>
        <v>0</v>
      </c>
      <c r="CY44" s="324" t="str">
        <f>IFERROR(VLOOKUP($AN44,装备!$B:$Q,12,0),0)</f>
        <v>长</v>
      </c>
      <c r="CZ44" s="324">
        <f>IFERROR(VLOOKUP($AN44,装备!$B:$Q,13,0),0)</f>
        <v>0</v>
      </c>
      <c r="DA44" s="324">
        <f>IFERROR(VLOOKUP($AN44,装备!$B:$Q,14,0),0)</f>
        <v>0</v>
      </c>
      <c r="DB44" s="324">
        <f>IFERROR(VLOOKUP($AN44,装备!$B:$Q,16,0),0)</f>
        <v>0</v>
      </c>
      <c r="DC44" s="324">
        <f>IFERROR(VLOOKUP($AN44,装备!$B:$Q,5,0),0)</f>
        <v>0</v>
      </c>
      <c r="DD44" s="324">
        <f>IFERROR(VLOOKUP(AO44,装备!$B:$C,2,0),0)</f>
        <v>6</v>
      </c>
      <c r="DE44" s="324">
        <f>IFERROR(VLOOKUP($AO44,装备!$B:$Q,5,0),0)</f>
        <v>0</v>
      </c>
      <c r="DF44" s="324">
        <f>IFERROR(VLOOKUP($AO44,装备!$B:$Q,6,0),0)</f>
        <v>27</v>
      </c>
      <c r="DG44" s="324">
        <f>IFERROR(VLOOKUP($AO44,装备!$B:$Q,7,0),0)</f>
        <v>0</v>
      </c>
      <c r="DH44" s="324">
        <f>IFERROR(VLOOKUP($AO44,装备!$B:$Q,8,0),0)</f>
        <v>0</v>
      </c>
      <c r="DI44" s="324">
        <f>IFERROR(VLOOKUP($AO44,装备!$B:$Q,9,0),0)</f>
        <v>0</v>
      </c>
      <c r="DJ44" s="324">
        <f>IFERROR(VLOOKUP($AO44,装备!$B:$Q,10,0),0)</f>
        <v>0</v>
      </c>
      <c r="DK44" s="324">
        <f>IFERROR(VLOOKUP($AO44,装备!$B:$Q,11,0),0)</f>
        <v>-2</v>
      </c>
      <c r="DL44" s="324" t="str">
        <f>IFERROR(VLOOKUP($AO44,装备!$B:$Q,12,0),0)</f>
        <v>超长</v>
      </c>
      <c r="DM44" s="324">
        <f>IFERROR(VLOOKUP($AO44,装备!$B:$Q,13,0),0)</f>
        <v>0</v>
      </c>
      <c r="DN44" s="324">
        <f>IFERROR(VLOOKUP($AO44,装备!$B:$Q,14,0),0)</f>
        <v>0</v>
      </c>
      <c r="DO44" s="324">
        <f>IFERROR(VLOOKUP($AO44,装备!$B:$Q,16,0),0)</f>
        <v>2</v>
      </c>
      <c r="DP44" s="324">
        <f>IFERROR(VLOOKUP($AO44,装备!$B:$Q,5,0),0)</f>
        <v>0</v>
      </c>
    </row>
    <row r="45" spans="1:120">
      <c r="A45" s="301">
        <f>'特殊、深海'!$A41</f>
        <v>10002019</v>
      </c>
      <c r="B45" s="353" t="s">
        <v>4943</v>
      </c>
      <c r="C45" s="281"/>
      <c r="D45" s="281">
        <f t="shared" si="0"/>
        <v>110</v>
      </c>
      <c r="E45" s="303">
        <f>'特殊、深海'!$C41</f>
        <v>6</v>
      </c>
      <c r="F45" s="304" t="str">
        <f>'特殊、深海'!$D41</f>
        <v>导驱</v>
      </c>
      <c r="G45" s="304" t="str">
        <f>'特殊、深海'!$E41</f>
        <v>小型</v>
      </c>
      <c r="H45" s="304" t="str">
        <f>'特殊、深海'!$F41</f>
        <v>主力舰</v>
      </c>
      <c r="I45" s="346">
        <f>'特殊、深海'!$BT41</f>
        <v>0</v>
      </c>
      <c r="J45" s="304" t="str">
        <f>'特殊、深海'!$G41</f>
        <v>英国</v>
      </c>
      <c r="K45" s="332">
        <f>'特殊、深海'!$H41+(BR45+CE45+CR45+DE45)*$C$2</f>
        <v>67</v>
      </c>
      <c r="L45" s="324">
        <f>'特殊、深海'!$I41</f>
        <v>1</v>
      </c>
      <c r="M45" s="324">
        <f>'特殊、深海'!$J41</f>
        <v>0</v>
      </c>
      <c r="N45" s="521">
        <f>'特殊、深海'!$K41</f>
        <v>2</v>
      </c>
      <c r="O45" s="324">
        <f>'特殊、深海'!$L41+((CA45+CN45+DA45+DN45)*$C$2)</f>
        <v>25</v>
      </c>
      <c r="P45" s="324" t="str">
        <f>IF($C$2=1,(IF(ISERROR(FIND("超长",'特殊、深海'!$M41&amp;BY45&amp;CL45&amp;CY45&amp;DL45,1)),IF(ISERROR(FIND("长",'特殊、深海'!$M41&amp;BY45&amp;CL45&amp;CY45&amp;DL45,1)),IF(ISERROR(FIND("中",'特殊、深海'!$M41&amp;BY45&amp;CL45&amp;CY45&amp;DL45,1)),IF(ISERROR(FIND("短",'特殊、深海'!$M41&amp;BY45&amp;CL45&amp;CY45&amp;DL45,1)),IF(ISERROR(FIND("无",'特殊、深海'!$M41&amp;BY45&amp;CL45&amp;CY45&amp;DL45,1)),0,"无"),"短"),"中"),"长"),"超长")),'特殊、深海'!$M41)</f>
        <v>短</v>
      </c>
      <c r="Q45" s="328">
        <f>'特殊、深海'!$N41</f>
        <v>39</v>
      </c>
      <c r="R45" s="324">
        <f>('特殊、深海'!$P41)+('特殊、深海'!$Q41)*$C$3+((BS45+CF45+CS45+DF45)*$C$2)</f>
        <v>102</v>
      </c>
      <c r="S45" s="324">
        <f>('特殊、深海'!$R41)+('特殊、深海'!$S41)*$C$3+((BU45+CH45+CU45+DH45)*$C$2)</f>
        <v>1</v>
      </c>
      <c r="T45" s="324">
        <f>('特殊、深海'!$T41)+('特殊、深海'!$U41)*$C$3+((BT45+CG45+CT45+DG45)*$C$2)</f>
        <v>70</v>
      </c>
      <c r="U45" s="324">
        <f>('特殊、深海'!$V41)+('特殊、深海'!$W41)*$C$3+((CC45+CP45+DC45+DP45)*$C$2)</f>
        <v>70</v>
      </c>
      <c r="V45" s="305">
        <f>INT(((('特殊、深海'!$Y41)-('特殊、深海'!$X41))*(((IF(D45=0,C45,D45))-1)/99))+'特殊、深海'!$X41)+((BX45+CK45+CX45+DK45)*$C$2)</f>
        <v>94</v>
      </c>
      <c r="W45" s="324">
        <f>INT(((('特殊、深海'!$AA41)-('特殊、深海'!$Z41))*(((IF(D45=0,C45,D45))-1)/99))+'特殊、深海'!$Z41)+((BZ45+CM45+CZ45+DM45)*$C$2)</f>
        <v>89</v>
      </c>
      <c r="X45" s="324">
        <f>INT(((('特殊、深海'!$AC41)-('特殊、深海'!$AB41))*(((IF(D45=0,C45,D45))-1)/99))+'特殊、深海'!$AB41)+((BW45+CJ45+CW45+DJ45)*$C$2)</f>
        <v>40</v>
      </c>
      <c r="Y45" s="303">
        <f>INT(((('特殊、深海'!$AE41)-('特殊、深海'!$AD41))*(((IF(D45=0,C45,D45))-1)/99))+'特殊、深海'!$AD41)+((BV45+CI45+CV45+DI45)*$C$2)</f>
        <v>0</v>
      </c>
      <c r="Z45" s="324">
        <f>IF('特殊、深海'!$AF41="","",'特殊、深海'!$AF41)</f>
        <v>8</v>
      </c>
      <c r="AA45" s="324">
        <f>IF('特殊、深海'!$AG41="","",'特殊、深海'!$AG41)</f>
        <v>8</v>
      </c>
      <c r="AB45" s="324">
        <f>IF('特殊、深海'!$AH41="","",'特殊、深海'!$AH41)</f>
        <v>8</v>
      </c>
      <c r="AC45" s="324">
        <f>IF('特殊、深海'!$AI41="","",'特殊、深海'!$AI41)</f>
        <v>0</v>
      </c>
      <c r="AD45" s="324">
        <f>IF('特殊、深海'!$AJ41="","",'特殊、深海'!$AJ41)</f>
        <v>24</v>
      </c>
      <c r="AE45" s="305">
        <f>IF('特殊、深海'!$AK41="","",'特殊、深海'!$AK41)</f>
        <v>0</v>
      </c>
      <c r="AF45" s="324" t="str">
        <f>IF('特殊、深海'!$AL41="","",'特殊、深海'!$AL41)</f>
        <v/>
      </c>
      <c r="AG45" s="324" t="str">
        <f>IF('特殊、深海'!$AM41="","",'特殊、深海'!$AM41)</f>
        <v/>
      </c>
      <c r="AH45" s="324" t="str">
        <f>IF('特殊、深海'!$AN41="","",'特殊、深海'!$AN41)</f>
        <v/>
      </c>
      <c r="AI45" s="324" t="str">
        <f>IF('特殊、深海'!$AO41="","",'特殊、深海'!$AO41)</f>
        <v/>
      </c>
      <c r="AJ45" s="324" t="str">
        <f>IF('特殊、深海'!$AP41="","",'特殊、深海'!$AP41)</f>
        <v/>
      </c>
      <c r="AK45" s="303" t="str">
        <f>IF('特殊、深海'!$AQ41="","",'特殊、深海'!$AQ41)</f>
        <v/>
      </c>
      <c r="AL45" s="329" t="str">
        <f>IF('特殊、深海'!$AS41="","",'特殊、深海'!$AS41)</f>
        <v>上游-1发射器</v>
      </c>
      <c r="AM45" s="329" t="str">
        <f>IF('特殊、深海'!$AT41="","",'特殊、深海'!$AT41)</f>
        <v>上游-1导弹</v>
      </c>
      <c r="AN45" s="329" t="str">
        <f>IF('特殊、深海'!$AU41="","",'特殊、深海'!$AU41)</f>
        <v>上游-1导弹</v>
      </c>
      <c r="AO45" s="329" t="str">
        <f>IF('特殊、深海'!$AV41="","",'特殊、深海'!$AV41)</f>
        <v/>
      </c>
      <c r="AP45" s="307" t="str">
        <f>IF('特殊、深海'!$AW41="","",'特殊、深海'!$AW41)</f>
        <v/>
      </c>
      <c r="AQ45" s="308" t="str">
        <f>IF('特殊、深海'!$AX41="","",'特殊、深海'!$AX41)</f>
        <v/>
      </c>
      <c r="AR45" s="324">
        <f>IF('特殊、深海'!$AY41="","",'特殊、深海'!$AY41)</f>
        <v>25</v>
      </c>
      <c r="AS45" s="324">
        <f>IF('特殊、深海'!$AZ41="","",'特殊、深海'!$AZ41)</f>
        <v>65</v>
      </c>
      <c r="AT45" s="324">
        <f>IF('特殊、深海'!$BA41="","",'特殊、深海'!$BA41)</f>
        <v>0.48</v>
      </c>
      <c r="AU45" s="324">
        <f>IF('特殊、深海'!$BB41="","",'特殊、深海'!$BB41)</f>
        <v>1.5</v>
      </c>
      <c r="AV45" s="305">
        <f>IF(('特殊、深海'!$BG41+'特殊、深海'!$BK41*$C$4)=0,"",('特殊、深海'!$BG41+'特殊、深海'!$BK41*$C$4))</f>
        <v>32</v>
      </c>
      <c r="AW45" s="324">
        <f>IF(('特殊、深海'!$BH41+'特殊、深海'!$BL41*$C$4)=0,"",('特殊、深海'!$BH41+'特殊、深海'!$BL41*$C$4))</f>
        <v>30</v>
      </c>
      <c r="AX45" s="324">
        <f>IF(('特殊、深海'!$BI41+'特殊、深海'!$BM41*$C$4)=0,"",('特殊、深海'!$BI41+'特殊、深海'!$BM41*$C$4))</f>
        <v>10</v>
      </c>
      <c r="AY45" s="303">
        <f>IF(('特殊、深海'!$BJ41+'特殊、深海'!$BN41*$C$4)=0,"",('特殊、深海'!$BJ41+'特殊、深海'!$BN41*$C$4))</f>
        <v>68</v>
      </c>
      <c r="AZ45" s="329" t="str">
        <f>'特殊、深海'!$BO41</f>
        <v>TODO: 万国语</v>
      </c>
      <c r="BA45" s="301" t="b">
        <f>IF('特殊、深海'!$BP41="","")</f>
        <v>0</v>
      </c>
      <c r="BB45" s="329" t="b">
        <f>IF('特殊、深海'!$BQ41="","")</f>
        <v>0</v>
      </c>
      <c r="BC45" s="309" t="str">
        <f>IF('特殊、深海'!$BR41="","")</f>
        <v/>
      </c>
      <c r="BQ45" s="324">
        <f>IFERROR(VLOOKUP(AL45,装备!$B:$C,2,0),0)</f>
        <v>5</v>
      </c>
      <c r="BR45" s="324">
        <f>IFERROR(VLOOKUP($AL45,装备!$B:$Q,5,0),0)</f>
        <v>0</v>
      </c>
      <c r="BS45" s="324">
        <f>IFERROR(VLOOKUP($AL45,装备!$B:$Q,6,0),0)</f>
        <v>2</v>
      </c>
      <c r="BT45" s="324">
        <f>IFERROR(VLOOKUP($AL45,装备!$B:$Q,7,0),0)</f>
        <v>0</v>
      </c>
      <c r="BU45" s="324">
        <f>IFERROR(VLOOKUP($AL45,装备!$B:$Q,8,0),0)</f>
        <v>0</v>
      </c>
      <c r="BV45" s="324">
        <f>IFERROR(VLOOKUP($AL45,装备!$B:$Q,9,0),0)</f>
        <v>0</v>
      </c>
      <c r="BW45" s="324">
        <f>IFERROR(VLOOKUP($AL45,装备!$B:$Q,10,0),0)</f>
        <v>0</v>
      </c>
      <c r="BX45" s="324">
        <f>IFERROR(VLOOKUP($AL45,装备!$B:$Q,11,0),0)</f>
        <v>2</v>
      </c>
      <c r="BY45" s="324" t="str">
        <f>IFERROR(VLOOKUP($AL45,装备!$B:$Q,12,0),0)</f>
        <v>无</v>
      </c>
      <c r="BZ45" s="324">
        <f>IFERROR(VLOOKUP($AL45,装备!$B:$Q,13,0),0)</f>
        <v>0</v>
      </c>
      <c r="CA45" s="324">
        <f>IFERROR(VLOOKUP($AL45,装备!$B:$Q,14,0),0)</f>
        <v>0</v>
      </c>
      <c r="CB45" s="324">
        <f>IFERROR(VLOOKUP($AL45,装备!$B:$Q,16,0),0)</f>
        <v>0</v>
      </c>
      <c r="CC45" s="324">
        <f>IFERROR(VLOOKUP($AL45,装备!$B:$Q,5,0),0)</f>
        <v>0</v>
      </c>
      <c r="CD45" s="324">
        <f>IFERROR(VLOOKUP(AM45,装备!$B:$C,2,0),0)</f>
        <v>5</v>
      </c>
      <c r="CE45" s="324">
        <f>IFERROR(VLOOKUP($AM45,装备!$B:$Q,5,0),0)</f>
        <v>0</v>
      </c>
      <c r="CF45" s="324">
        <f>IFERROR(VLOOKUP($AM45,装备!$B:$Q,6,0),0)</f>
        <v>20</v>
      </c>
      <c r="CG45" s="324">
        <f>IFERROR(VLOOKUP($AM45,装备!$B:$Q,7,0),0)</f>
        <v>0</v>
      </c>
      <c r="CH45" s="324">
        <f>IFERROR(VLOOKUP($AM45,装备!$B:$Q,8,0),0)</f>
        <v>0</v>
      </c>
      <c r="CI45" s="324">
        <f>IFERROR(VLOOKUP($AM45,装备!$B:$Q,9,0),0)</f>
        <v>0</v>
      </c>
      <c r="CJ45" s="324">
        <f>IFERROR(VLOOKUP($AM45,装备!$B:$Q,10,0),0)</f>
        <v>0</v>
      </c>
      <c r="CK45" s="324">
        <f>IFERROR(VLOOKUP($AM45,装备!$B:$Q,11,0),0)</f>
        <v>0</v>
      </c>
      <c r="CL45" s="324" t="str">
        <f>IFERROR(VLOOKUP($AM45,装备!$B:$Q,12,0),0)</f>
        <v>无</v>
      </c>
      <c r="CM45" s="324">
        <f>IFERROR(VLOOKUP($AM45,装备!$B:$Q,13,0),0)</f>
        <v>0</v>
      </c>
      <c r="CN45" s="324">
        <f>IFERROR(VLOOKUP($AM45,装备!$B:$Q,14,0),0)</f>
        <v>0</v>
      </c>
      <c r="CO45" s="324">
        <f>IFERROR(VLOOKUP($AM45,装备!$B:$Q,16,0),0)</f>
        <v>0</v>
      </c>
      <c r="CP45" s="324">
        <f>IFERROR(VLOOKUP($AM45,装备!$B:$Q,5,0),0)</f>
        <v>0</v>
      </c>
      <c r="CQ45" s="324">
        <f>IFERROR(VLOOKUP(AN45,装备!$B:$C,2,0),0)</f>
        <v>5</v>
      </c>
      <c r="CR45" s="324">
        <f>IFERROR(VLOOKUP($AN45,装备!$B:$Q,5,0),0)</f>
        <v>0</v>
      </c>
      <c r="CS45" s="324">
        <f>IFERROR(VLOOKUP($AN45,装备!$B:$Q,6,0),0)</f>
        <v>20</v>
      </c>
      <c r="CT45" s="324">
        <f>IFERROR(VLOOKUP($AN45,装备!$B:$Q,7,0),0)</f>
        <v>0</v>
      </c>
      <c r="CU45" s="324">
        <f>IFERROR(VLOOKUP($AN45,装备!$B:$Q,8,0),0)</f>
        <v>0</v>
      </c>
      <c r="CV45" s="324">
        <f>IFERROR(VLOOKUP($AN45,装备!$B:$Q,9,0),0)</f>
        <v>0</v>
      </c>
      <c r="CW45" s="324">
        <f>IFERROR(VLOOKUP($AN45,装备!$B:$Q,10,0),0)</f>
        <v>0</v>
      </c>
      <c r="CX45" s="324">
        <f>IFERROR(VLOOKUP($AN45,装备!$B:$Q,11,0),0)</f>
        <v>0</v>
      </c>
      <c r="CY45" s="324" t="str">
        <f>IFERROR(VLOOKUP($AN45,装备!$B:$Q,12,0),0)</f>
        <v>无</v>
      </c>
      <c r="CZ45" s="324">
        <f>IFERROR(VLOOKUP($AN45,装备!$B:$Q,13,0),0)</f>
        <v>0</v>
      </c>
      <c r="DA45" s="324">
        <f>IFERROR(VLOOKUP($AN45,装备!$B:$Q,14,0),0)</f>
        <v>0</v>
      </c>
      <c r="DB45" s="324">
        <f>IFERROR(VLOOKUP($AN45,装备!$B:$Q,16,0),0)</f>
        <v>0</v>
      </c>
      <c r="DC45" s="324">
        <f>IFERROR(VLOOKUP($AN45,装备!$B:$Q,5,0),0)</f>
        <v>0</v>
      </c>
      <c r="DD45" s="324">
        <f>IFERROR(VLOOKUP(AO45,装备!$B:$C,2,0),0)</f>
        <v>0</v>
      </c>
      <c r="DE45" s="324">
        <f>IFERROR(VLOOKUP($AO45,装备!$B:$Q,5,0),0)</f>
        <v>0</v>
      </c>
      <c r="DF45" s="324">
        <f>IFERROR(VLOOKUP($AO45,装备!$B:$Q,6,0),0)</f>
        <v>0</v>
      </c>
      <c r="DG45" s="324">
        <f>IFERROR(VLOOKUP($AO45,装备!$B:$Q,7,0),0)</f>
        <v>0</v>
      </c>
      <c r="DH45" s="324">
        <f>IFERROR(VLOOKUP($AO45,装备!$B:$Q,8,0),0)</f>
        <v>0</v>
      </c>
      <c r="DI45" s="324">
        <f>IFERROR(VLOOKUP($AO45,装备!$B:$Q,9,0),0)</f>
        <v>0</v>
      </c>
      <c r="DJ45" s="324">
        <f>IFERROR(VLOOKUP($AO45,装备!$B:$Q,10,0),0)</f>
        <v>0</v>
      </c>
      <c r="DK45" s="324">
        <f>IFERROR(VLOOKUP($AO45,装备!$B:$Q,11,0),0)</f>
        <v>0</v>
      </c>
      <c r="DL45" s="324">
        <f>IFERROR(VLOOKUP($AO45,装备!$B:$Q,12,0),0)</f>
        <v>0</v>
      </c>
      <c r="DM45" s="324">
        <f>IFERROR(VLOOKUP($AO45,装备!$B:$Q,13,0),0)</f>
        <v>0</v>
      </c>
      <c r="DN45" s="324">
        <f>IFERROR(VLOOKUP($AO45,装备!$B:$Q,14,0),0)</f>
        <v>0</v>
      </c>
      <c r="DO45" s="324">
        <f>IFERROR(VLOOKUP($AO45,装备!$B:$Q,16,0),0)</f>
        <v>0</v>
      </c>
      <c r="DP45" s="324">
        <f>IFERROR(VLOOKUP($AO45,装备!$B:$Q,5,0),0)</f>
        <v>0</v>
      </c>
    </row>
    <row r="46" spans="1:120">
      <c r="A46" s="301">
        <f>'特殊、深海'!$A42</f>
        <v>10002118</v>
      </c>
      <c r="B46" s="353" t="s">
        <v>5920</v>
      </c>
      <c r="C46" s="281"/>
      <c r="D46" s="281">
        <f t="shared" si="0"/>
        <v>110</v>
      </c>
      <c r="E46" s="303">
        <f>'特殊、深海'!$C42</f>
        <v>5</v>
      </c>
      <c r="F46" s="304" t="str">
        <f>'特殊、深海'!$D42</f>
        <v>战巡</v>
      </c>
      <c r="G46" s="304" t="str">
        <f>'特殊、深海'!$E42</f>
        <v>大型</v>
      </c>
      <c r="H46" s="304" t="str">
        <f>'特殊、深海'!$F42</f>
        <v>主力舰</v>
      </c>
      <c r="I46" s="346">
        <f>'特殊、深海'!$BT42</f>
        <v>0</v>
      </c>
      <c r="J46" s="304" t="str">
        <f>'特殊、深海'!$G42</f>
        <v>深海</v>
      </c>
      <c r="K46" s="332">
        <f>'特殊、深海'!$H42+(BR46+CE46+CR46+DE46)*$C$2</f>
        <v>76</v>
      </c>
      <c r="L46" s="324">
        <f>'特殊、深海'!$I42</f>
        <v>0</v>
      </c>
      <c r="M46" s="324">
        <f>'特殊、深海'!$J42</f>
        <v>0</v>
      </c>
      <c r="N46" s="521">
        <f>'特殊、深海'!$K42</f>
        <v>2</v>
      </c>
      <c r="O46" s="324">
        <f>'特殊、深海'!$L42+((CA46+CN46+DA46+DN46)*$C$2)</f>
        <v>30</v>
      </c>
      <c r="P46" s="324" t="str">
        <f>IF($C$2=1,(IF(ISERROR(FIND("超长",'特殊、深海'!$M42&amp;BY46&amp;CL46&amp;CY46&amp;DL46,1)),IF(ISERROR(FIND("长",'特殊、深海'!$M42&amp;BY46&amp;CL46&amp;CY46&amp;DL46,1)),IF(ISERROR(FIND("中",'特殊、深海'!$M42&amp;BY46&amp;CL46&amp;CY46&amp;DL46,1)),IF(ISERROR(FIND("短",'特殊、深海'!$M42&amp;BY46&amp;CL46&amp;CY46&amp;DL46,1)),IF(ISERROR(FIND("无",'特殊、深海'!$M42&amp;BY46&amp;CL46&amp;CY46&amp;DL46,1)),0,"无"),"短"),"中"),"长"),"超长")),'特殊、深海'!$M42)</f>
        <v>长</v>
      </c>
      <c r="Q46" s="328">
        <f>'特殊、深海'!$N42</f>
        <v>31</v>
      </c>
      <c r="R46" s="324">
        <f>('特殊、深海'!$P42)+('特殊、深海'!$Q42)*$C$3+((BS46+CF46+CS46+DF46)*$C$2)</f>
        <v>203</v>
      </c>
      <c r="S46" s="324">
        <f>('特殊、深海'!$R42)+('特殊、深海'!$S42)*$C$3+((BU46+CH46+CU46+DH46)*$C$2)</f>
        <v>0</v>
      </c>
      <c r="T46" s="324">
        <f>('特殊、深海'!$T42)+('特殊、深海'!$U42)*$C$3+((BT46+CG46+CT46+DG46)*$C$2)</f>
        <v>94</v>
      </c>
      <c r="U46" s="324">
        <f>('特殊、深海'!$V42)+('特殊、深海'!$W42)*$C$3+((CC46+CP46+DC46+DP46)*$C$2)</f>
        <v>80</v>
      </c>
      <c r="V46" s="305">
        <f>INT(((('特殊、深海'!$Y42)-('特殊、深海'!$X42))*(((IF(D46=0,C46,D46))-1)/99))+'特殊、深海'!$X42)+((BX46+CK46+CX46+DK46)*$C$2)</f>
        <v>109</v>
      </c>
      <c r="W46" s="324">
        <f>INT(((('特殊、深海'!$AA42)-('特殊、深海'!$Z42))*(((IF(D46=0,C46,D46))-1)/99))+'特殊、深海'!$Z42)+((BZ46+CM46+CZ46+DM46)*$C$2)</f>
        <v>74</v>
      </c>
      <c r="X46" s="324">
        <f>INT(((('特殊、深海'!$AC42)-('特殊、深海'!$AB42))*(((IF(D46=0,C46,D46))-1)/99))+'特殊、深海'!$AB42)+((BW46+CJ46+CW46+DJ46)*$C$2)</f>
        <v>45</v>
      </c>
      <c r="Y46" s="303">
        <f>INT(((('特殊、深海'!$AE42)-('特殊、深海'!$AD42))*(((IF(D46=0,C46,D46))-1)/99))+'特殊、深海'!$AD42)+((BV46+CI46+CV46+DI46)*$C$2)</f>
        <v>0</v>
      </c>
      <c r="Z46" s="324">
        <f>IF('特殊、深海'!$AF42="","",'特殊、深海'!$AF42)</f>
        <v>3</v>
      </c>
      <c r="AA46" s="324">
        <f>IF('特殊、深海'!$AG42="","",'特殊、深海'!$AG42)</f>
        <v>3</v>
      </c>
      <c r="AB46" s="324">
        <f>IF('特殊、深海'!$AH42="","",'特殊、深海'!$AH42)</f>
        <v>3</v>
      </c>
      <c r="AC46" s="324">
        <f>IF('特殊、深海'!$AI42="","",'特殊、深海'!$AI42)</f>
        <v>3</v>
      </c>
      <c r="AD46" s="324">
        <f>IF('特殊、深海'!$AJ42="","",'特殊、深海'!$AJ42)</f>
        <v>12</v>
      </c>
      <c r="AE46" s="305">
        <f>IF('特殊、深海'!$AK42="","",'特殊、深海'!$AK42)</f>
        <v>20</v>
      </c>
      <c r="AF46" s="324" t="str">
        <f>IF('特殊、深海'!$AL42="","",'特殊、深海'!$AL42)</f>
        <v/>
      </c>
      <c r="AG46" s="324" t="str">
        <f>IF('特殊、深海'!$AM42="","",'特殊、深海'!$AM42)</f>
        <v/>
      </c>
      <c r="AH46" s="324" t="str">
        <f>IF('特殊、深海'!$AN42="","",'特殊、深海'!$AN42)</f>
        <v/>
      </c>
      <c r="AI46" s="324" t="str">
        <f>IF('特殊、深海'!$AO42="","",'特殊、深海'!$AO42)</f>
        <v/>
      </c>
      <c r="AJ46" s="324" t="str">
        <f>IF('特殊、深海'!$AP42="","",'特殊、深海'!$AP42)</f>
        <v/>
      </c>
      <c r="AK46" s="303" t="str">
        <f>IF('特殊、深海'!$AQ42="","",'特殊、深海'!$AQ42)</f>
        <v/>
      </c>
      <c r="AL46" s="329" t="str">
        <f>IF('特殊、深海'!$AS42="","",'特殊、深海'!$AS42)</f>
        <v>E国三联16英寸炮(改)</v>
      </c>
      <c r="AM46" s="329" t="str">
        <f>IF('特殊、深海'!$AT42="","",'特殊、深海'!$AT42)</f>
        <v>E国三联16英寸炮(改)</v>
      </c>
      <c r="AN46" s="329" t="str">
        <f>IF('特殊、深海'!$AU42="","",'特殊、深海'!$AU42)</f>
        <v>E国三联16英寸炮(改)</v>
      </c>
      <c r="AO46" s="329" t="str">
        <f>IF('特殊、深海'!$AV42="","",'特殊、深海'!$AV42)</f>
        <v>一式穿甲弹</v>
      </c>
      <c r="AP46" s="307" t="str">
        <f>IF('特殊、深海'!$AW42="","",'特殊、深海'!$AW42)</f>
        <v/>
      </c>
      <c r="AQ46" s="308" t="str">
        <f>IF('特殊、深海'!$AX42="","",'特殊、深海'!$AX42)</f>
        <v/>
      </c>
      <c r="AR46" s="324">
        <f>IF('特殊、深海'!$AY42="","",'特殊、深海'!$AY42)</f>
        <v>85</v>
      </c>
      <c r="AS46" s="324">
        <f>IF('特殊、深海'!$AZ42="","",'特殊、深海'!$AZ42)</f>
        <v>120</v>
      </c>
      <c r="AT46" s="324">
        <f>IF('特殊、深海'!$BA42="","",'特殊、深海'!$BA42)</f>
        <v>2.5</v>
      </c>
      <c r="AU46" s="324">
        <f>IF('特殊、深海'!$BB42="","",'特殊、深海'!$BB42)</f>
        <v>5.0999999999999996</v>
      </c>
      <c r="AV46" s="305">
        <f>IF(('特殊、深海'!$BG42+'特殊、深海'!$BK42*$C$4)=0,"",('特殊、深海'!$BG42+'特殊、深海'!$BK42*$C$4))</f>
        <v>40</v>
      </c>
      <c r="AW46" s="324">
        <f>IF(('特殊、深海'!$BH42+'特殊、深海'!$BL42*$C$4)=0,"",('特殊、深海'!$BH42+'特殊、深海'!$BL42*$C$4))</f>
        <v>101</v>
      </c>
      <c r="AX46" s="324">
        <f>IF(('特殊、深海'!$BI42+'特殊、深海'!$BM42*$C$4)=0,"",('特殊、深海'!$BI42+'特殊、深海'!$BM42*$C$4))</f>
        <v>118</v>
      </c>
      <c r="AY46" s="303">
        <f>IF(('特殊、深海'!$BJ42+'特殊、深海'!$BN42*$C$4)=0,"",('特殊、深海'!$BJ42+'特殊、深海'!$BN42*$C$4))</f>
        <v>1</v>
      </c>
      <c r="AZ46" s="329" t="str">
        <f>'特殊、深海'!$BO42</f>
        <v>TODO: 万国语</v>
      </c>
      <c r="BA46" s="301" t="b">
        <f>IF('特殊、深海'!$BP42="","")</f>
        <v>0</v>
      </c>
      <c r="BB46" s="329" t="b">
        <f>IF('特殊、深海'!$BQ42="","")</f>
        <v>0</v>
      </c>
      <c r="BC46" s="309" t="str">
        <f>IF('特殊、深海'!$BR42="","")</f>
        <v/>
      </c>
      <c r="BQ46" s="324">
        <f>IFERROR(VLOOKUP(AL46,装备!$B:$C,2,0),0)</f>
        <v>4</v>
      </c>
      <c r="BR46" s="324">
        <f>IFERROR(VLOOKUP($AL46,装备!$B:$Q,5,0),0)</f>
        <v>0</v>
      </c>
      <c r="BS46" s="324">
        <f>IFERROR(VLOOKUP($AL46,装备!$B:$Q,6,0),0)</f>
        <v>26</v>
      </c>
      <c r="BT46" s="324">
        <f>IFERROR(VLOOKUP($AL46,装备!$B:$Q,7,0),0)</f>
        <v>0</v>
      </c>
      <c r="BU46" s="324">
        <f>IFERROR(VLOOKUP($AL46,装备!$B:$Q,8,0),0)</f>
        <v>0</v>
      </c>
      <c r="BV46" s="324">
        <f>IFERROR(VLOOKUP($AL46,装备!$B:$Q,9,0),0)</f>
        <v>0</v>
      </c>
      <c r="BW46" s="324">
        <f>IFERROR(VLOOKUP($AL46,装备!$B:$Q,10,0),0)</f>
        <v>0</v>
      </c>
      <c r="BX46" s="324">
        <f>IFERROR(VLOOKUP($AL46,装备!$B:$Q,11,0),0)</f>
        <v>0</v>
      </c>
      <c r="BY46" s="324" t="str">
        <f>IFERROR(VLOOKUP($AL46,装备!$B:$Q,12,0),0)</f>
        <v>长</v>
      </c>
      <c r="BZ46" s="324">
        <f>IFERROR(VLOOKUP($AL46,装备!$B:$Q,13,0),0)</f>
        <v>0</v>
      </c>
      <c r="CA46" s="324">
        <f>IFERROR(VLOOKUP($AL46,装备!$B:$Q,14,0),0)</f>
        <v>0</v>
      </c>
      <c r="CB46" s="324">
        <f>IFERROR(VLOOKUP($AL46,装备!$B:$Q,16,0),0)</f>
        <v>0</v>
      </c>
      <c r="CC46" s="324">
        <f>IFERROR(VLOOKUP($AL46,装备!$B:$Q,5,0),0)</f>
        <v>0</v>
      </c>
      <c r="CD46" s="324">
        <f>IFERROR(VLOOKUP(AM46,装备!$B:$C,2,0),0)</f>
        <v>4</v>
      </c>
      <c r="CE46" s="324">
        <f>IFERROR(VLOOKUP($AM46,装备!$B:$Q,5,0),0)</f>
        <v>0</v>
      </c>
      <c r="CF46" s="324">
        <f>IFERROR(VLOOKUP($AM46,装备!$B:$Q,6,0),0)</f>
        <v>26</v>
      </c>
      <c r="CG46" s="324">
        <f>IFERROR(VLOOKUP($AM46,装备!$B:$Q,7,0),0)</f>
        <v>0</v>
      </c>
      <c r="CH46" s="324">
        <f>IFERROR(VLOOKUP($AM46,装备!$B:$Q,8,0),0)</f>
        <v>0</v>
      </c>
      <c r="CI46" s="324">
        <f>IFERROR(VLOOKUP($AM46,装备!$B:$Q,9,0),0)</f>
        <v>0</v>
      </c>
      <c r="CJ46" s="324">
        <f>IFERROR(VLOOKUP($AM46,装备!$B:$Q,10,0),0)</f>
        <v>0</v>
      </c>
      <c r="CK46" s="324">
        <f>IFERROR(VLOOKUP($AM46,装备!$B:$Q,11,0),0)</f>
        <v>0</v>
      </c>
      <c r="CL46" s="324" t="str">
        <f>IFERROR(VLOOKUP($AM46,装备!$B:$Q,12,0),0)</f>
        <v>长</v>
      </c>
      <c r="CM46" s="324">
        <f>IFERROR(VLOOKUP($AM46,装备!$B:$Q,13,0),0)</f>
        <v>0</v>
      </c>
      <c r="CN46" s="324">
        <f>IFERROR(VLOOKUP($AM46,装备!$B:$Q,14,0),0)</f>
        <v>0</v>
      </c>
      <c r="CO46" s="324">
        <f>IFERROR(VLOOKUP($AM46,装备!$B:$Q,16,0),0)</f>
        <v>0</v>
      </c>
      <c r="CP46" s="324">
        <f>IFERROR(VLOOKUP($AM46,装备!$B:$Q,5,0),0)</f>
        <v>0</v>
      </c>
      <c r="CQ46" s="324">
        <f>IFERROR(VLOOKUP(AN46,装备!$B:$C,2,0),0)</f>
        <v>4</v>
      </c>
      <c r="CR46" s="324">
        <f>IFERROR(VLOOKUP($AN46,装备!$B:$Q,5,0),0)</f>
        <v>0</v>
      </c>
      <c r="CS46" s="324">
        <f>IFERROR(VLOOKUP($AN46,装备!$B:$Q,6,0),0)</f>
        <v>26</v>
      </c>
      <c r="CT46" s="324">
        <f>IFERROR(VLOOKUP($AN46,装备!$B:$Q,7,0),0)</f>
        <v>0</v>
      </c>
      <c r="CU46" s="324">
        <f>IFERROR(VLOOKUP($AN46,装备!$B:$Q,8,0),0)</f>
        <v>0</v>
      </c>
      <c r="CV46" s="324">
        <f>IFERROR(VLOOKUP($AN46,装备!$B:$Q,9,0),0)</f>
        <v>0</v>
      </c>
      <c r="CW46" s="324">
        <f>IFERROR(VLOOKUP($AN46,装备!$B:$Q,10,0),0)</f>
        <v>0</v>
      </c>
      <c r="CX46" s="324">
        <f>IFERROR(VLOOKUP($AN46,装备!$B:$Q,11,0),0)</f>
        <v>0</v>
      </c>
      <c r="CY46" s="324" t="str">
        <f>IFERROR(VLOOKUP($AN46,装备!$B:$Q,12,0),0)</f>
        <v>长</v>
      </c>
      <c r="CZ46" s="324">
        <f>IFERROR(VLOOKUP($AN46,装备!$B:$Q,13,0),0)</f>
        <v>0</v>
      </c>
      <c r="DA46" s="324">
        <f>IFERROR(VLOOKUP($AN46,装备!$B:$Q,14,0),0)</f>
        <v>0</v>
      </c>
      <c r="DB46" s="324">
        <f>IFERROR(VLOOKUP($AN46,装备!$B:$Q,16,0),0)</f>
        <v>0</v>
      </c>
      <c r="DC46" s="324">
        <f>IFERROR(VLOOKUP($AN46,装备!$B:$Q,5,0),0)</f>
        <v>0</v>
      </c>
      <c r="DD46" s="324">
        <f>IFERROR(VLOOKUP(AO46,装备!$B:$C,2,0),0)</f>
        <v>6</v>
      </c>
      <c r="DE46" s="324">
        <f>IFERROR(VLOOKUP($AO46,装备!$B:$Q,5,0),0)</f>
        <v>0</v>
      </c>
      <c r="DF46" s="324">
        <f>IFERROR(VLOOKUP($AO46,装备!$B:$Q,6,0),0)</f>
        <v>7</v>
      </c>
      <c r="DG46" s="324">
        <f>IFERROR(VLOOKUP($AO46,装备!$B:$Q,7,0),0)</f>
        <v>0</v>
      </c>
      <c r="DH46" s="324">
        <f>IFERROR(VLOOKUP($AO46,装备!$B:$Q,8,0),0)</f>
        <v>0</v>
      </c>
      <c r="DI46" s="324">
        <f>IFERROR(VLOOKUP($AO46,装备!$B:$Q,9,0),0)</f>
        <v>0</v>
      </c>
      <c r="DJ46" s="324">
        <f>IFERROR(VLOOKUP($AO46,装备!$B:$Q,10,0),0)</f>
        <v>0</v>
      </c>
      <c r="DK46" s="324">
        <f>IFERROR(VLOOKUP($AO46,装备!$B:$Q,11,0),0)</f>
        <v>1</v>
      </c>
      <c r="DL46" s="324" t="str">
        <f>IFERROR(VLOOKUP($AO46,装备!$B:$Q,12,0),0)</f>
        <v>无</v>
      </c>
      <c r="DM46" s="324">
        <f>IFERROR(VLOOKUP($AO46,装备!$B:$Q,13,0),0)</f>
        <v>0</v>
      </c>
      <c r="DN46" s="324">
        <f>IFERROR(VLOOKUP($AO46,装备!$B:$Q,14,0),0)</f>
        <v>0</v>
      </c>
      <c r="DO46" s="324">
        <f>IFERROR(VLOOKUP($AO46,装备!$B:$Q,16,0),0)</f>
        <v>0</v>
      </c>
      <c r="DP46" s="324">
        <f>IFERROR(VLOOKUP($AO46,装备!$B:$Q,5,0),0)</f>
        <v>0</v>
      </c>
    </row>
    <row r="47" spans="1:120">
      <c r="A47" s="301">
        <f>'特殊、深海'!$A43</f>
        <v>10002119</v>
      </c>
      <c r="B47" s="353" t="s">
        <v>4942</v>
      </c>
      <c r="C47" s="281"/>
      <c r="D47" s="281">
        <f t="shared" si="0"/>
        <v>110</v>
      </c>
      <c r="E47" s="303">
        <f>'特殊、深海'!$C43</f>
        <v>6</v>
      </c>
      <c r="F47" s="304" t="str">
        <f>'特殊、深海'!$D43</f>
        <v>旗舰</v>
      </c>
      <c r="G47" s="304" t="str">
        <f>'特殊、深海'!$E43</f>
        <v>大型</v>
      </c>
      <c r="H47" s="304" t="str">
        <f>'特殊、深海'!$F43</f>
        <v>未知</v>
      </c>
      <c r="I47" s="346">
        <f>'特殊、深海'!$BT43</f>
        <v>0</v>
      </c>
      <c r="J47" s="304" t="str">
        <f>'特殊、深海'!$G43</f>
        <v>英国</v>
      </c>
      <c r="K47" s="332">
        <f>'特殊、深海'!$H43+(BR47+CE47+CR47+DE47)*$C$2</f>
        <v>150</v>
      </c>
      <c r="L47" s="324">
        <f>'特殊、深海'!$I43</f>
        <v>2</v>
      </c>
      <c r="M47" s="324">
        <f>'特殊、深海'!$J43</f>
        <v>0</v>
      </c>
      <c r="N47" s="521">
        <f>'特殊、深海'!$K43</f>
        <v>2</v>
      </c>
      <c r="O47" s="324">
        <f>'特殊、深海'!$L43+((CA47+CN47+DA47+DN47)*$C$2)</f>
        <v>37</v>
      </c>
      <c r="P47" s="324" t="str">
        <f>IF($C$2=1,(IF(ISERROR(FIND("超长",'特殊、深海'!$M43&amp;BY47&amp;CL47&amp;CY47&amp;DL47,1)),IF(ISERROR(FIND("长",'特殊、深海'!$M43&amp;BY47&amp;CL47&amp;CY47&amp;DL47,1)),IF(ISERROR(FIND("中",'特殊、深海'!$M43&amp;BY47&amp;CL47&amp;CY47&amp;DL47,1)),IF(ISERROR(FIND("短",'特殊、深海'!$M43&amp;BY47&amp;CL47&amp;CY47&amp;DL47,1)),IF(ISERROR(FIND("无",'特殊、深海'!$M43&amp;BY47&amp;CL47&amp;CY47&amp;DL47,1)),0,"无"),"短"),"中"),"长"),"超长")),'特殊、深海'!$M43)</f>
        <v>长</v>
      </c>
      <c r="Q47" s="328">
        <f>'特殊、深海'!$N43</f>
        <v>33</v>
      </c>
      <c r="R47" s="324">
        <f>('特殊、深海'!$P43)+('特殊、深海'!$Q43)*$C$3+((BS47+CF47+CS47+DF47)*$C$2)</f>
        <v>115</v>
      </c>
      <c r="S47" s="324">
        <f>('特殊、深海'!$R43)+('特殊、深海'!$S43)*$C$3+((BU47+CH47+CU47+DH47)*$C$2)</f>
        <v>0</v>
      </c>
      <c r="T47" s="324">
        <f>('特殊、深海'!$T43)+('特殊、深海'!$U43)*$C$3+((BT47+CG47+CT47+DG47)*$C$2)</f>
        <v>60</v>
      </c>
      <c r="U47" s="324">
        <f>('特殊、深海'!$V43)+('特殊、深海'!$W43)*$C$3+((CC47+CP47+DC47+DP47)*$C$2)</f>
        <v>80</v>
      </c>
      <c r="V47" s="305">
        <f>INT(((('特殊、深海'!$Y43)-('特殊、深海'!$X43))*(((IF(D47=0,C47,D47))-1)/99))+'特殊、深海'!$X43)+((BX47+CK47+CX47+DK47)*$C$2)</f>
        <v>92</v>
      </c>
      <c r="W47" s="324">
        <f>INT(((('特殊、深海'!$AA43)-('特殊、深海'!$Z43))*(((IF(D47=0,C47,D47))-1)/99))+'特殊、深海'!$Z43)+((BZ47+CM47+CZ47+DM47)*$C$2)</f>
        <v>63</v>
      </c>
      <c r="X47" s="324">
        <f>INT(((('特殊、深海'!$AC43)-('特殊、深海'!$AB43))*(((IF(D47=0,C47,D47))-1)/99))+'特殊、深海'!$AB43)+((BW47+CJ47+CW47+DJ47)*$C$2)</f>
        <v>74</v>
      </c>
      <c r="Y47" s="303">
        <f>INT(((('特殊、深海'!$AE43)-('特殊、深海'!$AD43))*(((IF(D47=0,C47,D47))-1)/99))+'特殊、深海'!$AD43)+((BV47+CI47+CV47+DI47)*$C$2)</f>
        <v>0</v>
      </c>
      <c r="Z47" s="324">
        <f>IF('特殊、深海'!$AF43="","",'特殊、深海'!$AF43)</f>
        <v>3</v>
      </c>
      <c r="AA47" s="324">
        <f>IF('特殊、深海'!$AG43="","",'特殊、深海'!$AG43)</f>
        <v>3</v>
      </c>
      <c r="AB47" s="324">
        <f>IF('特殊、深海'!$AH43="","",'特殊、深海'!$AH43)</f>
        <v>3</v>
      </c>
      <c r="AC47" s="324">
        <f>IF('特殊、深海'!$AI43="","",'特殊、深海'!$AI43)</f>
        <v>3</v>
      </c>
      <c r="AD47" s="324">
        <f>IF('特殊、深海'!$AJ43="","",'特殊、深海'!$AJ43)</f>
        <v>12</v>
      </c>
      <c r="AE47" s="305">
        <f>IF('特殊、深海'!$AK43="","",'特殊、深海'!$AK43)</f>
        <v>20</v>
      </c>
      <c r="AF47" s="324" t="str">
        <f>IF('特殊、深海'!$AL43="","",'特殊、深海'!$AL43)</f>
        <v/>
      </c>
      <c r="AG47" s="324" t="str">
        <f>IF('特殊、深海'!$AM43="","",'特殊、深海'!$AM43)</f>
        <v/>
      </c>
      <c r="AH47" s="324" t="str">
        <f>IF('特殊、深海'!$AN43="","",'特殊、深海'!$AN43)</f>
        <v/>
      </c>
      <c r="AI47" s="324" t="str">
        <f>IF('特殊、深海'!$AO43="","",'特殊、深海'!$AO43)</f>
        <v/>
      </c>
      <c r="AJ47" s="324" t="str">
        <f>IF('特殊、深海'!$AP43="","",'特殊、深海'!$AP43)</f>
        <v/>
      </c>
      <c r="AK47" s="303" t="str">
        <f>IF('特殊、深海'!$AQ43="","",'特殊、深海'!$AQ43)</f>
        <v/>
      </c>
      <c r="AL47" s="329" t="str">
        <f>IF('特殊、深海'!$AS43="","",'特殊、深海'!$AS43)</f>
        <v>J国35.6厘米连装炮</v>
      </c>
      <c r="AM47" s="329" t="str">
        <f>IF('特殊、深海'!$AT43="","",'特殊、深海'!$AT43)</f>
        <v>J国35.6厘米连装炮</v>
      </c>
      <c r="AN47" s="329" t="str">
        <f>IF('特殊、深海'!$AU43="","",'特殊、深海'!$AU43)</f>
        <v>J国35.6厘米连装炮</v>
      </c>
      <c r="AO47" s="329" t="str">
        <f>IF('特殊、深海'!$AV43="","",'特殊、深海'!$AV43)</f>
        <v>彗星</v>
      </c>
      <c r="AP47" s="307" t="str">
        <f>IF('特殊、深海'!$AW43="","",'特殊、深海'!$AW43)</f>
        <v/>
      </c>
      <c r="AQ47" s="308" t="str">
        <f>IF('特殊、深海'!$AX43="","",'特殊、深海'!$AX43)</f>
        <v/>
      </c>
      <c r="AR47" s="324">
        <f>IF('特殊、深海'!$AY43="","",'特殊、深海'!$AY43)</f>
        <v>85</v>
      </c>
      <c r="AS47" s="324">
        <f>IF('特殊、深海'!$AZ43="","",'特殊、深海'!$AZ43)</f>
        <v>120</v>
      </c>
      <c r="AT47" s="324">
        <f>IF('特殊、深海'!$BA43="","",'特殊、深海'!$BA43)</f>
        <v>2.5</v>
      </c>
      <c r="AU47" s="324">
        <f>IF('特殊、深海'!$BB43="","",'特殊、深海'!$BB43)</f>
        <v>5.0999999999999996</v>
      </c>
      <c r="AV47" s="305">
        <f>IF(('特殊、深海'!$BG43+'特殊、深海'!$BK43*$C$4)=0,"",('特殊、深海'!$BG43+'特殊、深海'!$BK43*$C$4))</f>
        <v>2</v>
      </c>
      <c r="AW47" s="324">
        <f>IF(('特殊、深海'!$BH43+'特殊、深海'!$BL43*$C$4)=0,"",('特殊、深海'!$BH43+'特殊、深海'!$BL43*$C$4))</f>
        <v>33</v>
      </c>
      <c r="AX47" s="324">
        <f>IF(('特殊、深海'!$BI43+'特殊、深海'!$BM43*$C$4)=0,"",('特殊、深海'!$BI43+'特殊、深海'!$BM43*$C$4))</f>
        <v>45</v>
      </c>
      <c r="AY47" s="303">
        <f>IF(('特殊、深海'!$BJ43+'特殊、深海'!$BN43*$C$4)=0,"",('特殊、深海'!$BJ43+'特殊、深海'!$BN43*$C$4))</f>
        <v>3</v>
      </c>
      <c r="AZ47" s="329" t="str">
        <f>'特殊、深海'!$BO43</f>
        <v>TODO: 万国语</v>
      </c>
      <c r="BA47" s="301" t="b">
        <f>IF('特殊、深海'!$BP43="","")</f>
        <v>0</v>
      </c>
      <c r="BB47" s="329" t="b">
        <f>IF('特殊、深海'!$BQ43="","")</f>
        <v>0</v>
      </c>
      <c r="BC47" s="309" t="str">
        <f>IF('特殊、深海'!$BR43="","")</f>
        <v/>
      </c>
      <c r="BQ47" s="324">
        <f>IFERROR(VLOOKUP(AL47,装备!$B:$C,2,0),0)</f>
        <v>2</v>
      </c>
      <c r="BR47" s="324">
        <f>IFERROR(VLOOKUP($AL47,装备!$B:$Q,5,0),0)</f>
        <v>0</v>
      </c>
      <c r="BS47" s="324">
        <f>IFERROR(VLOOKUP($AL47,装备!$B:$Q,6,0),0)</f>
        <v>15</v>
      </c>
      <c r="BT47" s="324">
        <f>IFERROR(VLOOKUP($AL47,装备!$B:$Q,7,0),0)</f>
        <v>0</v>
      </c>
      <c r="BU47" s="324">
        <f>IFERROR(VLOOKUP($AL47,装备!$B:$Q,8,0),0)</f>
        <v>0</v>
      </c>
      <c r="BV47" s="324">
        <f>IFERROR(VLOOKUP($AL47,装备!$B:$Q,9,0),0)</f>
        <v>0</v>
      </c>
      <c r="BW47" s="324">
        <f>IFERROR(VLOOKUP($AL47,装备!$B:$Q,10,0),0)</f>
        <v>0</v>
      </c>
      <c r="BX47" s="324">
        <f>IFERROR(VLOOKUP($AL47,装备!$B:$Q,11,0),0)</f>
        <v>0</v>
      </c>
      <c r="BY47" s="324" t="str">
        <f>IFERROR(VLOOKUP($AL47,装备!$B:$Q,12,0),0)</f>
        <v>长</v>
      </c>
      <c r="BZ47" s="324">
        <f>IFERROR(VLOOKUP($AL47,装备!$B:$Q,13,0),0)</f>
        <v>0</v>
      </c>
      <c r="CA47" s="324">
        <f>IFERROR(VLOOKUP($AL47,装备!$B:$Q,14,0),0)</f>
        <v>0</v>
      </c>
      <c r="CB47" s="324">
        <f>IFERROR(VLOOKUP($AL47,装备!$B:$Q,16,0),0)</f>
        <v>4</v>
      </c>
      <c r="CC47" s="324">
        <f>IFERROR(VLOOKUP($AL47,装备!$B:$Q,5,0),0)</f>
        <v>0</v>
      </c>
      <c r="CD47" s="324">
        <f>IFERROR(VLOOKUP(AM47,装备!$B:$C,2,0),0)</f>
        <v>2</v>
      </c>
      <c r="CE47" s="324">
        <f>IFERROR(VLOOKUP($AM47,装备!$B:$Q,5,0),0)</f>
        <v>0</v>
      </c>
      <c r="CF47" s="324">
        <f>IFERROR(VLOOKUP($AM47,装备!$B:$Q,6,0),0)</f>
        <v>15</v>
      </c>
      <c r="CG47" s="324">
        <f>IFERROR(VLOOKUP($AM47,装备!$B:$Q,7,0),0)</f>
        <v>0</v>
      </c>
      <c r="CH47" s="324">
        <f>IFERROR(VLOOKUP($AM47,装备!$B:$Q,8,0),0)</f>
        <v>0</v>
      </c>
      <c r="CI47" s="324">
        <f>IFERROR(VLOOKUP($AM47,装备!$B:$Q,9,0),0)</f>
        <v>0</v>
      </c>
      <c r="CJ47" s="324">
        <f>IFERROR(VLOOKUP($AM47,装备!$B:$Q,10,0),0)</f>
        <v>0</v>
      </c>
      <c r="CK47" s="324">
        <f>IFERROR(VLOOKUP($AM47,装备!$B:$Q,11,0),0)</f>
        <v>0</v>
      </c>
      <c r="CL47" s="324" t="str">
        <f>IFERROR(VLOOKUP($AM47,装备!$B:$Q,12,0),0)</f>
        <v>长</v>
      </c>
      <c r="CM47" s="324">
        <f>IFERROR(VLOOKUP($AM47,装备!$B:$Q,13,0),0)</f>
        <v>0</v>
      </c>
      <c r="CN47" s="324">
        <f>IFERROR(VLOOKUP($AM47,装备!$B:$Q,14,0),0)</f>
        <v>0</v>
      </c>
      <c r="CO47" s="324">
        <f>IFERROR(VLOOKUP($AM47,装备!$B:$Q,16,0),0)</f>
        <v>4</v>
      </c>
      <c r="CP47" s="324">
        <f>IFERROR(VLOOKUP($AM47,装备!$B:$Q,5,0),0)</f>
        <v>0</v>
      </c>
      <c r="CQ47" s="324">
        <f>IFERROR(VLOOKUP(AN47,装备!$B:$C,2,0),0)</f>
        <v>2</v>
      </c>
      <c r="CR47" s="324">
        <f>IFERROR(VLOOKUP($AN47,装备!$B:$Q,5,0),0)</f>
        <v>0</v>
      </c>
      <c r="CS47" s="324">
        <f>IFERROR(VLOOKUP($AN47,装备!$B:$Q,6,0),0)</f>
        <v>15</v>
      </c>
      <c r="CT47" s="324">
        <f>IFERROR(VLOOKUP($AN47,装备!$B:$Q,7,0),0)</f>
        <v>0</v>
      </c>
      <c r="CU47" s="324">
        <f>IFERROR(VLOOKUP($AN47,装备!$B:$Q,8,0),0)</f>
        <v>0</v>
      </c>
      <c r="CV47" s="324">
        <f>IFERROR(VLOOKUP($AN47,装备!$B:$Q,9,0),0)</f>
        <v>0</v>
      </c>
      <c r="CW47" s="324">
        <f>IFERROR(VLOOKUP($AN47,装备!$B:$Q,10,0),0)</f>
        <v>0</v>
      </c>
      <c r="CX47" s="324">
        <f>IFERROR(VLOOKUP($AN47,装备!$B:$Q,11,0),0)</f>
        <v>0</v>
      </c>
      <c r="CY47" s="324" t="str">
        <f>IFERROR(VLOOKUP($AN47,装备!$B:$Q,12,0),0)</f>
        <v>长</v>
      </c>
      <c r="CZ47" s="324">
        <f>IFERROR(VLOOKUP($AN47,装备!$B:$Q,13,0),0)</f>
        <v>0</v>
      </c>
      <c r="DA47" s="324">
        <f>IFERROR(VLOOKUP($AN47,装备!$B:$Q,14,0),0)</f>
        <v>0</v>
      </c>
      <c r="DB47" s="324">
        <f>IFERROR(VLOOKUP($AN47,装备!$B:$Q,16,0),0)</f>
        <v>4</v>
      </c>
      <c r="DC47" s="324">
        <f>IFERROR(VLOOKUP($AN47,装备!$B:$Q,5,0),0)</f>
        <v>0</v>
      </c>
      <c r="DD47" s="324">
        <f>IFERROR(VLOOKUP(AO47,装备!$B:$C,2,0),0)</f>
        <v>3</v>
      </c>
      <c r="DE47" s="324">
        <f>IFERROR(VLOOKUP($AO47,装备!$B:$Q,5,0),0)</f>
        <v>0</v>
      </c>
      <c r="DF47" s="324">
        <f>IFERROR(VLOOKUP($AO47,装备!$B:$Q,6,0),0)</f>
        <v>0</v>
      </c>
      <c r="DG47" s="324">
        <f>IFERROR(VLOOKUP($AO47,装备!$B:$Q,7,0),0)</f>
        <v>0</v>
      </c>
      <c r="DH47" s="324">
        <f>IFERROR(VLOOKUP($AO47,装备!$B:$Q,8,0),0)</f>
        <v>0</v>
      </c>
      <c r="DI47" s="324">
        <f>IFERROR(VLOOKUP($AO47,装备!$B:$Q,9,0),0)</f>
        <v>0</v>
      </c>
      <c r="DJ47" s="324">
        <f>IFERROR(VLOOKUP($AO47,装备!$B:$Q,10,0),0)</f>
        <v>0</v>
      </c>
      <c r="DK47" s="324">
        <f>IFERROR(VLOOKUP($AO47,装备!$B:$Q,11,0),0)</f>
        <v>0</v>
      </c>
      <c r="DL47" s="324" t="str">
        <f>IFERROR(VLOOKUP($AO47,装备!$B:$Q,12,0),0)</f>
        <v>无</v>
      </c>
      <c r="DM47" s="324">
        <f>IFERROR(VLOOKUP($AO47,装备!$B:$Q,13,0),0)</f>
        <v>0</v>
      </c>
      <c r="DN47" s="324">
        <f>IFERROR(VLOOKUP($AO47,装备!$B:$Q,14,0),0)</f>
        <v>0</v>
      </c>
      <c r="DO47" s="324">
        <f>IFERROR(VLOOKUP($AO47,装备!$B:$Q,16,0),0)</f>
        <v>0</v>
      </c>
      <c r="DP47" s="324">
        <f>IFERROR(VLOOKUP($AO47,装备!$B:$Q,5,0),0)</f>
        <v>0</v>
      </c>
    </row>
    <row r="48" spans="1:120">
      <c r="A48" s="301">
        <f>'特殊、深海'!$A44</f>
        <v>10002218</v>
      </c>
      <c r="B48" s="353" t="s">
        <v>5921</v>
      </c>
      <c r="C48" s="281"/>
      <c r="D48" s="281">
        <f t="shared" si="0"/>
        <v>110</v>
      </c>
      <c r="E48" s="303">
        <f>'特殊、深海'!$C44</f>
        <v>6</v>
      </c>
      <c r="F48" s="304" t="str">
        <f>'特殊、深海'!$D44</f>
        <v>战巡</v>
      </c>
      <c r="G48" s="304" t="str">
        <f>'特殊、深海'!$E44</f>
        <v>大型</v>
      </c>
      <c r="H48" s="304" t="str">
        <f>'特殊、深海'!$F44</f>
        <v>主力舰</v>
      </c>
      <c r="I48" s="346">
        <f>'特殊、深海'!$BT44</f>
        <v>0</v>
      </c>
      <c r="J48" s="304" t="str">
        <f>'特殊、深海'!$G44</f>
        <v>深海</v>
      </c>
      <c r="K48" s="332">
        <f>'特殊、深海'!$H44+(BR48+CE48+CR48+DE48)*$C$2</f>
        <v>88</v>
      </c>
      <c r="L48" s="324">
        <f>'特殊、深海'!$I44</f>
        <v>0</v>
      </c>
      <c r="M48" s="324">
        <f>'特殊、深海'!$J44</f>
        <v>0</v>
      </c>
      <c r="N48" s="521">
        <f>'特殊、深海'!$K44</f>
        <v>2</v>
      </c>
      <c r="O48" s="324">
        <f>'特殊、深海'!$L44+((CA48+CN48+DA48+DN48)*$C$2)</f>
        <v>30</v>
      </c>
      <c r="P48" s="324" t="str">
        <f>IF($C$2=1,(IF(ISERROR(FIND("超长",'特殊、深海'!$M44&amp;BY48&amp;CL48&amp;CY48&amp;DL48,1)),IF(ISERROR(FIND("长",'特殊、深海'!$M44&amp;BY48&amp;CL48&amp;CY48&amp;DL48,1)),IF(ISERROR(FIND("中",'特殊、深海'!$M44&amp;BY48&amp;CL48&amp;CY48&amp;DL48,1)),IF(ISERROR(FIND("短",'特殊、深海'!$M44&amp;BY48&amp;CL48&amp;CY48&amp;DL48,1)),IF(ISERROR(FIND("无",'特殊、深海'!$M44&amp;BY48&amp;CL48&amp;CY48&amp;DL48,1)),0,"无"),"短"),"中"),"长"),"超长")),'特殊、深海'!$M44)</f>
        <v>长</v>
      </c>
      <c r="Q48" s="328">
        <f>'特殊、深海'!$N44</f>
        <v>34</v>
      </c>
      <c r="R48" s="324">
        <f>('特殊、深海'!$P44)+('特殊、深海'!$Q44)*$C$3+((BS48+CF48+CS48+DF48)*$C$2)</f>
        <v>215</v>
      </c>
      <c r="S48" s="324">
        <f>('特殊、深海'!$R44)+('特殊、深海'!$S44)*$C$3+((BU48+CH48+CU48+DH48)*$C$2)</f>
        <v>0</v>
      </c>
      <c r="T48" s="324">
        <f>('特殊、深海'!$T44)+('特殊、深海'!$U44)*$C$3+((BT48+CG48+CT48+DG48)*$C$2)</f>
        <v>97</v>
      </c>
      <c r="U48" s="324">
        <f>('特殊、深海'!$V44)+('特殊、深海'!$W44)*$C$3+((CC48+CP48+DC48+DP48)*$C$2)</f>
        <v>95</v>
      </c>
      <c r="V48" s="305">
        <f>INT(((('特殊、深海'!$Y44)-('特殊、深海'!$X44))*(((IF(D48=0,C48,D48))-1)/99))+'特殊、深海'!$X44)+((BX48+CK48+CX48+DK48)*$C$2)</f>
        <v>110</v>
      </c>
      <c r="W48" s="324">
        <f>INT(((('特殊、深海'!$AA44)-('特殊、深海'!$Z44))*(((IF(D48=0,C48,D48))-1)/99))+'特殊、深海'!$Z44)+((BZ48+CM48+CZ48+DM48)*$C$2)</f>
        <v>79</v>
      </c>
      <c r="X48" s="324">
        <f>INT(((('特殊、深海'!$AC44)-('特殊、深海'!$AB44))*(((IF(D48=0,C48,D48))-1)/99))+'特殊、深海'!$AB44)+((BW48+CJ48+CW48+DJ48)*$C$2)</f>
        <v>50</v>
      </c>
      <c r="Y48" s="303">
        <f>INT(((('特殊、深海'!$AE44)-('特殊、深海'!$AD44))*(((IF(D48=0,C48,D48))-1)/99))+'特殊、深海'!$AD44)+((BV48+CI48+CV48+DI48)*$C$2)</f>
        <v>0</v>
      </c>
      <c r="Z48" s="324">
        <f>IF('特殊、深海'!$AF44="","",'特殊、深海'!$AF44)</f>
        <v>3</v>
      </c>
      <c r="AA48" s="324">
        <f>IF('特殊、深海'!$AG44="","",'特殊、深海'!$AG44)</f>
        <v>3</v>
      </c>
      <c r="AB48" s="324">
        <f>IF('特殊、深海'!$AH44="","",'特殊、深海'!$AH44)</f>
        <v>3</v>
      </c>
      <c r="AC48" s="324">
        <f>IF('特殊、深海'!$AI44="","",'特殊、深海'!$AI44)</f>
        <v>3</v>
      </c>
      <c r="AD48" s="324">
        <f>IF('特殊、深海'!$AJ44="","",'特殊、深海'!$AJ44)</f>
        <v>12</v>
      </c>
      <c r="AE48" s="305">
        <f>IF('特殊、深海'!$AK44="","",'特殊、深海'!$AK44)</f>
        <v>20</v>
      </c>
      <c r="AF48" s="324" t="str">
        <f>IF('特殊、深海'!$AL44="","",'特殊、深海'!$AL44)</f>
        <v/>
      </c>
      <c r="AG48" s="324" t="str">
        <f>IF('特殊、深海'!$AM44="","",'特殊、深海'!$AM44)</f>
        <v/>
      </c>
      <c r="AH48" s="324" t="str">
        <f>IF('特殊、深海'!$AN44="","",'特殊、深海'!$AN44)</f>
        <v/>
      </c>
      <c r="AI48" s="324" t="str">
        <f>IF('特殊、深海'!$AO44="","",'特殊、深海'!$AO44)</f>
        <v/>
      </c>
      <c r="AJ48" s="324" t="str">
        <f>IF('特殊、深海'!$AP44="","",'特殊、深海'!$AP44)</f>
        <v/>
      </c>
      <c r="AK48" s="303" t="str">
        <f>IF('特殊、深海'!$AQ44="","",'特殊、深海'!$AQ44)</f>
        <v/>
      </c>
      <c r="AL48" s="329" t="str">
        <f>IF('特殊、深海'!$AS44="","",'特殊、深海'!$AS44)</f>
        <v>E国三联16英寸炮(改)</v>
      </c>
      <c r="AM48" s="329" t="str">
        <f>IF('特殊、深海'!$AT44="","",'特殊、深海'!$AT44)</f>
        <v>E国三联16英寸炮(改)</v>
      </c>
      <c r="AN48" s="329" t="str">
        <f>IF('特殊、深海'!$AU44="","",'特殊、深海'!$AU44)</f>
        <v>E国三联16英寸炮(改)</v>
      </c>
      <c r="AO48" s="329" t="str">
        <f>IF('特殊、深海'!$AV44="","",'特殊、深海'!$AV44)</f>
        <v>一式穿甲弹</v>
      </c>
      <c r="AP48" s="307" t="str">
        <f>IF('特殊、深海'!$AW44="","",'特殊、深海'!$AW44)</f>
        <v/>
      </c>
      <c r="AQ48" s="308" t="str">
        <f>IF('特殊、深海'!$AX44="","",'特殊、深海'!$AX44)</f>
        <v/>
      </c>
      <c r="AR48" s="324">
        <f>IF('特殊、深海'!$AY44="","",'特殊、深海'!$AY44)</f>
        <v>85</v>
      </c>
      <c r="AS48" s="324">
        <f>IF('特殊、深海'!$AZ44="","",'特殊、深海'!$AZ44)</f>
        <v>120</v>
      </c>
      <c r="AT48" s="324">
        <f>IF('特殊、深海'!$BA44="","",'特殊、深海'!$BA44)</f>
        <v>2.5</v>
      </c>
      <c r="AU48" s="324">
        <f>IF('特殊、深海'!$BB44="","",'特殊、深海'!$BB44)</f>
        <v>5.0999999999999996</v>
      </c>
      <c r="AV48" s="305">
        <f>IF(('特殊、深海'!$BG44+'特殊、深海'!$BK44*$C$4)=0,"",('特殊、深海'!$BG44+'特殊、深海'!$BK44*$C$4))</f>
        <v>40</v>
      </c>
      <c r="AW48" s="324">
        <f>IF(('特殊、深海'!$BH44+'特殊、深海'!$BL44*$C$4)=0,"",('特殊、深海'!$BH44+'特殊、深海'!$BL44*$C$4))</f>
        <v>101</v>
      </c>
      <c r="AX48" s="324">
        <f>IF(('特殊、深海'!$BI44+'特殊、深海'!$BM44*$C$4)=0,"",('特殊、深海'!$BI44+'特殊、深海'!$BM44*$C$4))</f>
        <v>118</v>
      </c>
      <c r="AY48" s="303">
        <f>IF(('特殊、深海'!$BJ44+'特殊、深海'!$BN44*$C$4)=0,"",('特殊、深海'!$BJ44+'特殊、深海'!$BN44*$C$4))</f>
        <v>1</v>
      </c>
      <c r="AZ48" s="329" t="str">
        <f>'特殊、深海'!$BO44</f>
        <v>TODO: 万国语</v>
      </c>
      <c r="BA48" s="301" t="b">
        <f>IF('特殊、深海'!$BP44="","")</f>
        <v>0</v>
      </c>
      <c r="BB48" s="329" t="b">
        <f>IF('特殊、深海'!$BQ44="","")</f>
        <v>0</v>
      </c>
      <c r="BC48" s="309" t="str">
        <f>IF('特殊、深海'!$BR44="","")</f>
        <v/>
      </c>
      <c r="BQ48" s="324">
        <f>IFERROR(VLOOKUP(AL48,装备!$B:$C,2,0),0)</f>
        <v>4</v>
      </c>
      <c r="BR48" s="324">
        <f>IFERROR(VLOOKUP($AL48,装备!$B:$Q,5,0),0)</f>
        <v>0</v>
      </c>
      <c r="BS48" s="324">
        <f>IFERROR(VLOOKUP($AL48,装备!$B:$Q,6,0),0)</f>
        <v>26</v>
      </c>
      <c r="BT48" s="324">
        <f>IFERROR(VLOOKUP($AL48,装备!$B:$Q,7,0),0)</f>
        <v>0</v>
      </c>
      <c r="BU48" s="324">
        <f>IFERROR(VLOOKUP($AL48,装备!$B:$Q,8,0),0)</f>
        <v>0</v>
      </c>
      <c r="BV48" s="324">
        <f>IFERROR(VLOOKUP($AL48,装备!$B:$Q,9,0),0)</f>
        <v>0</v>
      </c>
      <c r="BW48" s="324">
        <f>IFERROR(VLOOKUP($AL48,装备!$B:$Q,10,0),0)</f>
        <v>0</v>
      </c>
      <c r="BX48" s="324">
        <f>IFERROR(VLOOKUP($AL48,装备!$B:$Q,11,0),0)</f>
        <v>0</v>
      </c>
      <c r="BY48" s="324" t="str">
        <f>IFERROR(VLOOKUP($AL48,装备!$B:$Q,12,0),0)</f>
        <v>长</v>
      </c>
      <c r="BZ48" s="324">
        <f>IFERROR(VLOOKUP($AL48,装备!$B:$Q,13,0),0)</f>
        <v>0</v>
      </c>
      <c r="CA48" s="324">
        <f>IFERROR(VLOOKUP($AL48,装备!$B:$Q,14,0),0)</f>
        <v>0</v>
      </c>
      <c r="CB48" s="324">
        <f>IFERROR(VLOOKUP($AL48,装备!$B:$Q,16,0),0)</f>
        <v>0</v>
      </c>
      <c r="CC48" s="324">
        <f>IFERROR(VLOOKUP($AL48,装备!$B:$Q,5,0),0)</f>
        <v>0</v>
      </c>
      <c r="CD48" s="324">
        <f>IFERROR(VLOOKUP(AM48,装备!$B:$C,2,0),0)</f>
        <v>4</v>
      </c>
      <c r="CE48" s="324">
        <f>IFERROR(VLOOKUP($AM48,装备!$B:$Q,5,0),0)</f>
        <v>0</v>
      </c>
      <c r="CF48" s="324">
        <f>IFERROR(VLOOKUP($AM48,装备!$B:$Q,6,0),0)</f>
        <v>26</v>
      </c>
      <c r="CG48" s="324">
        <f>IFERROR(VLOOKUP($AM48,装备!$B:$Q,7,0),0)</f>
        <v>0</v>
      </c>
      <c r="CH48" s="324">
        <f>IFERROR(VLOOKUP($AM48,装备!$B:$Q,8,0),0)</f>
        <v>0</v>
      </c>
      <c r="CI48" s="324">
        <f>IFERROR(VLOOKUP($AM48,装备!$B:$Q,9,0),0)</f>
        <v>0</v>
      </c>
      <c r="CJ48" s="324">
        <f>IFERROR(VLOOKUP($AM48,装备!$B:$Q,10,0),0)</f>
        <v>0</v>
      </c>
      <c r="CK48" s="324">
        <f>IFERROR(VLOOKUP($AM48,装备!$B:$Q,11,0),0)</f>
        <v>0</v>
      </c>
      <c r="CL48" s="324" t="str">
        <f>IFERROR(VLOOKUP($AM48,装备!$B:$Q,12,0),0)</f>
        <v>长</v>
      </c>
      <c r="CM48" s="324">
        <f>IFERROR(VLOOKUP($AM48,装备!$B:$Q,13,0),0)</f>
        <v>0</v>
      </c>
      <c r="CN48" s="324">
        <f>IFERROR(VLOOKUP($AM48,装备!$B:$Q,14,0),0)</f>
        <v>0</v>
      </c>
      <c r="CO48" s="324">
        <f>IFERROR(VLOOKUP($AM48,装备!$B:$Q,16,0),0)</f>
        <v>0</v>
      </c>
      <c r="CP48" s="324">
        <f>IFERROR(VLOOKUP($AM48,装备!$B:$Q,5,0),0)</f>
        <v>0</v>
      </c>
      <c r="CQ48" s="324">
        <f>IFERROR(VLOOKUP(AN48,装备!$B:$C,2,0),0)</f>
        <v>4</v>
      </c>
      <c r="CR48" s="324">
        <f>IFERROR(VLOOKUP($AN48,装备!$B:$Q,5,0),0)</f>
        <v>0</v>
      </c>
      <c r="CS48" s="324">
        <f>IFERROR(VLOOKUP($AN48,装备!$B:$Q,6,0),0)</f>
        <v>26</v>
      </c>
      <c r="CT48" s="324">
        <f>IFERROR(VLOOKUP($AN48,装备!$B:$Q,7,0),0)</f>
        <v>0</v>
      </c>
      <c r="CU48" s="324">
        <f>IFERROR(VLOOKUP($AN48,装备!$B:$Q,8,0),0)</f>
        <v>0</v>
      </c>
      <c r="CV48" s="324">
        <f>IFERROR(VLOOKUP($AN48,装备!$B:$Q,9,0),0)</f>
        <v>0</v>
      </c>
      <c r="CW48" s="324">
        <f>IFERROR(VLOOKUP($AN48,装备!$B:$Q,10,0),0)</f>
        <v>0</v>
      </c>
      <c r="CX48" s="324">
        <f>IFERROR(VLOOKUP($AN48,装备!$B:$Q,11,0),0)</f>
        <v>0</v>
      </c>
      <c r="CY48" s="324" t="str">
        <f>IFERROR(VLOOKUP($AN48,装备!$B:$Q,12,0),0)</f>
        <v>长</v>
      </c>
      <c r="CZ48" s="324">
        <f>IFERROR(VLOOKUP($AN48,装备!$B:$Q,13,0),0)</f>
        <v>0</v>
      </c>
      <c r="DA48" s="324">
        <f>IFERROR(VLOOKUP($AN48,装备!$B:$Q,14,0),0)</f>
        <v>0</v>
      </c>
      <c r="DB48" s="324">
        <f>IFERROR(VLOOKUP($AN48,装备!$B:$Q,16,0),0)</f>
        <v>0</v>
      </c>
      <c r="DC48" s="324">
        <f>IFERROR(VLOOKUP($AN48,装备!$B:$Q,5,0),0)</f>
        <v>0</v>
      </c>
      <c r="DD48" s="324">
        <f>IFERROR(VLOOKUP(AO48,装备!$B:$C,2,0),0)</f>
        <v>6</v>
      </c>
      <c r="DE48" s="324">
        <f>IFERROR(VLOOKUP($AO48,装备!$B:$Q,5,0),0)</f>
        <v>0</v>
      </c>
      <c r="DF48" s="324">
        <f>IFERROR(VLOOKUP($AO48,装备!$B:$Q,6,0),0)</f>
        <v>7</v>
      </c>
      <c r="DG48" s="324">
        <f>IFERROR(VLOOKUP($AO48,装备!$B:$Q,7,0),0)</f>
        <v>0</v>
      </c>
      <c r="DH48" s="324">
        <f>IFERROR(VLOOKUP($AO48,装备!$B:$Q,8,0),0)</f>
        <v>0</v>
      </c>
      <c r="DI48" s="324">
        <f>IFERROR(VLOOKUP($AO48,装备!$B:$Q,9,0),0)</f>
        <v>0</v>
      </c>
      <c r="DJ48" s="324">
        <f>IFERROR(VLOOKUP($AO48,装备!$B:$Q,10,0),0)</f>
        <v>0</v>
      </c>
      <c r="DK48" s="324">
        <f>IFERROR(VLOOKUP($AO48,装备!$B:$Q,11,0),0)</f>
        <v>1</v>
      </c>
      <c r="DL48" s="324" t="str">
        <f>IFERROR(VLOOKUP($AO48,装备!$B:$Q,12,0),0)</f>
        <v>无</v>
      </c>
      <c r="DM48" s="324">
        <f>IFERROR(VLOOKUP($AO48,装备!$B:$Q,13,0),0)</f>
        <v>0</v>
      </c>
      <c r="DN48" s="324">
        <f>IFERROR(VLOOKUP($AO48,装备!$B:$Q,14,0),0)</f>
        <v>0</v>
      </c>
      <c r="DO48" s="324">
        <f>IFERROR(VLOOKUP($AO48,装备!$B:$Q,16,0),0)</f>
        <v>0</v>
      </c>
      <c r="DP48" s="324">
        <f>IFERROR(VLOOKUP($AO48,装备!$B:$Q,5,0),0)</f>
        <v>0</v>
      </c>
    </row>
    <row r="49" spans="1:120">
      <c r="A49" s="533">
        <f>'特殊、深海'!$A45</f>
        <v>10002219</v>
      </c>
      <c r="B49" s="353" t="s">
        <v>4941</v>
      </c>
      <c r="C49" s="281"/>
      <c r="D49" s="281">
        <f t="shared" si="0"/>
        <v>110</v>
      </c>
      <c r="E49" s="532">
        <f>'特殊、深海'!$C45</f>
        <v>6</v>
      </c>
      <c r="F49" s="531" t="str">
        <f>'特殊、深海'!$D45</f>
        <v>航战</v>
      </c>
      <c r="G49" s="531" t="str">
        <f>'特殊、深海'!$E45</f>
        <v>大型</v>
      </c>
      <c r="H49" s="531" t="str">
        <f>'特殊、深海'!$F45</f>
        <v>主力舰</v>
      </c>
      <c r="I49" s="531">
        <f>'特殊、深海'!$BT45</f>
        <v>0</v>
      </c>
      <c r="J49" s="531" t="str">
        <f>'特殊、深海'!$G45</f>
        <v>英国</v>
      </c>
      <c r="K49" s="536">
        <f>'特殊、深海'!$H45+(BR49+CE49+CR49+DE49)*$C$2</f>
        <v>120</v>
      </c>
      <c r="L49" s="535">
        <f>'特殊、深海'!$I45</f>
        <v>0</v>
      </c>
      <c r="M49" s="535">
        <f>'特殊、深海'!$J45</f>
        <v>0</v>
      </c>
      <c r="N49" s="535">
        <f>'特殊、深海'!$K45</f>
        <v>2</v>
      </c>
      <c r="O49" s="535">
        <f>'特殊、深海'!$L45+((CA49+CN49+DA49+DN49)*$C$2)</f>
        <v>99</v>
      </c>
      <c r="P49" s="535" t="str">
        <f>IF($C$2=1,(IF(ISERROR(FIND("超长",'特殊、深海'!$M45&amp;BY49&amp;CL49&amp;CY49&amp;DL49,1)),IF(ISERROR(FIND("长",'特殊、深海'!$M45&amp;BY49&amp;CL49&amp;CY49&amp;DL49,1)),IF(ISERROR(FIND("中",'特殊、深海'!$M45&amp;BY49&amp;CL49&amp;CY49&amp;DL49,1)),IF(ISERROR(FIND("短",'特殊、深海'!$M45&amp;BY49&amp;CL49&amp;CY49&amp;DL49,1)),IF(ISERROR(FIND("无",'特殊、深海'!$M45&amp;BY49&amp;CL49&amp;CY49&amp;DL49,1)),0,"无"),"短"),"中"),"长"),"超长")),'特殊、深海'!$M45)</f>
        <v>超长</v>
      </c>
      <c r="Q49" s="537">
        <f>'特殊、深海'!$N45</f>
        <v>45</v>
      </c>
      <c r="R49" s="535">
        <f>('特殊、深海'!$P45)+('特殊、深海'!$Q45)*$C$3+((BS49+CF49+CS49+DF49)*$C$2)</f>
        <v>230</v>
      </c>
      <c r="S49" s="535">
        <f>('特殊、深海'!$R45)+('特殊、深海'!$S45)*$C$3+((BU49+CH49+CU49+DH49)*$C$2)</f>
        <v>100</v>
      </c>
      <c r="T49" s="535">
        <f>('特殊、深海'!$T45)+('特殊、深海'!$U45)*$C$3+((BT49+CG49+CT49+DG49)*$C$2)</f>
        <v>120</v>
      </c>
      <c r="U49" s="535">
        <f>('特殊、深海'!$V45)+('特殊、深海'!$W45)*$C$3+((CC49+CP49+DC49+DP49)*$C$2)</f>
        <v>105</v>
      </c>
      <c r="V49" s="530">
        <f>INT(((('特殊、深海'!$Y45)-('特殊、深海'!$X45))*(((IF(D49=0,C49,D49))-1)/99))+'特殊、深海'!$X45)+((BX49+CK49+CX49+DK49)*$C$2)</f>
        <v>92</v>
      </c>
      <c r="W49" s="535">
        <f>INT(((('特殊、深海'!$AA45)-('特殊、深海'!$Z45))*(((IF(D49=0,C49,D49))-1)/99))+'特殊、深海'!$Z45)+((BZ49+CM49+CZ49+DM49)*$C$2)</f>
        <v>100</v>
      </c>
      <c r="X49" s="535">
        <f>INT(((('特殊、深海'!$AC45)-('特殊、深海'!$AB45))*(((IF(D49=0,C49,D49))-1)/99))+'特殊、深海'!$AB45)+((BW49+CJ49+CW49+DJ49)*$C$2)</f>
        <v>999</v>
      </c>
      <c r="Y49" s="532">
        <f>INT(((('特殊、深海'!$AE45)-('特殊、深海'!$AD45))*(((IF(D49=0,C49,D49))-1)/99))+'特殊、深海'!$AD45)+((BV49+CI49+CV49+DI49)*$C$2)</f>
        <v>114</v>
      </c>
      <c r="Z49" s="535">
        <f>IF('特殊、深海'!$AF45="","",'特殊、深海'!$AF45)</f>
        <v>80</v>
      </c>
      <c r="AA49" s="535">
        <f>IF('特殊、深海'!$AG45="","",'特殊、深海'!$AG45)</f>
        <v>80</v>
      </c>
      <c r="AB49" s="535">
        <f>IF('特殊、深海'!$AH45="","",'特殊、深海'!$AH45)</f>
        <v>80</v>
      </c>
      <c r="AC49" s="535">
        <f>IF('特殊、深海'!$AI45="","",'特殊、深海'!$AI45)</f>
        <v>80</v>
      </c>
      <c r="AD49" s="535">
        <f>IF('特殊、深海'!$AJ45="","",'特殊、深海'!$AJ45)</f>
        <v>320</v>
      </c>
      <c r="AE49" s="530">
        <f>IF('特殊、深海'!$AK45="","",'特殊、深海'!$AK45)</f>
        <v>0</v>
      </c>
      <c r="AF49" s="535" t="str">
        <f>IF('特殊、深海'!$AL45="","",'特殊、深海'!$AL45)</f>
        <v/>
      </c>
      <c r="AG49" s="535" t="str">
        <f>IF('特殊、深海'!$AM45="","",'特殊、深海'!$AM45)</f>
        <v/>
      </c>
      <c r="AH49" s="535" t="str">
        <f>IF('特殊、深海'!$AN45="","",'特殊、深海'!$AN45)</f>
        <v/>
      </c>
      <c r="AI49" s="535" t="str">
        <f>IF('特殊、深海'!$AO45="","",'特殊、深海'!$AO45)</f>
        <v/>
      </c>
      <c r="AJ49" s="535" t="str">
        <f>IF('特殊、深海'!$AP45="","",'特殊、深海'!$AP45)</f>
        <v/>
      </c>
      <c r="AK49" s="532" t="str">
        <f>IF('特殊、深海'!$AQ45="","",'特殊、深海'!$AQ45)</f>
        <v/>
      </c>
      <c r="AL49" s="329" t="str">
        <f>IF('特殊、深海'!$AS45="","",'特殊、深海'!$AS45)</f>
        <v>J国46厘米三连装炮</v>
      </c>
      <c r="AM49" s="329" t="str">
        <f>IF('特殊、深海'!$AT45="","",'特殊、深海'!$AT45)</f>
        <v>A-2</v>
      </c>
      <c r="AN49" s="329" t="str">
        <f>IF('特殊、深海'!$AU45="","",'特殊、深海'!$AU45)</f>
        <v>A-2</v>
      </c>
      <c r="AO49" s="329" t="str">
        <f>IF('特殊、深海'!$AV45="","",'特殊、深海'!$AV45)</f>
        <v>A-2</v>
      </c>
      <c r="AP49" s="307" t="str">
        <f>IF('特殊、深海'!$AW45="","",'特殊、深海'!$AW45)</f>
        <v/>
      </c>
      <c r="AQ49" s="308" t="str">
        <f>IF('特殊、深海'!$AX45="","",'特殊、深海'!$AX45)</f>
        <v/>
      </c>
      <c r="AR49" s="535">
        <f>IF('特殊、深海'!$AY45="","",'特殊、深海'!$AY45)</f>
        <v>10</v>
      </c>
      <c r="AS49" s="535">
        <f>IF('特殊、深海'!$AZ45="","",'特殊、深海'!$AZ45)</f>
        <v>10</v>
      </c>
      <c r="AT49" s="535">
        <f>IF('特殊、深海'!$BA45="","",'特殊、深海'!$BA45)</f>
        <v>1</v>
      </c>
      <c r="AU49" s="535">
        <f>IF('特殊、深海'!$BB45="","",'特殊、深海'!$BB45)</f>
        <v>1</v>
      </c>
      <c r="AV49" s="530">
        <f>IF(('特殊、深海'!$BG45+'特殊、深海'!$BK45*$C$4)=0,"",('特殊、深海'!$BG45+'特殊、深海'!$BK45*$C$4))</f>
        <v>74</v>
      </c>
      <c r="AW49" s="535">
        <f>IF(('特殊、深海'!$BH45+'特殊、深海'!$BL45*$C$4)=0,"",('特殊、深海'!$BH45+'特殊、深海'!$BL45*$C$4))</f>
        <v>114</v>
      </c>
      <c r="AX49" s="535">
        <f>IF(('特殊、深海'!$BI45+'特殊、深海'!$BM45*$C$4)=0,"",('特殊、深海'!$BI45+'特殊、深海'!$BM45*$C$4))</f>
        <v>85</v>
      </c>
      <c r="AY49" s="532">
        <f>IF(('特殊、深海'!$BJ45+'特殊、深海'!$BN45*$C$4)=0,"",('特殊、深海'!$BJ45+'特殊、深海'!$BN45*$C$4))</f>
        <v>55</v>
      </c>
      <c r="AZ49" s="329" t="str">
        <f>'特殊、深海'!$BO45</f>
        <v>TODO: 万国语</v>
      </c>
      <c r="BA49" s="533" t="b">
        <f>IF('特殊、深海'!$BP45="","")</f>
        <v>0</v>
      </c>
      <c r="BB49" s="329" t="b">
        <f>IF('特殊、深海'!$BQ45="","")</f>
        <v>0</v>
      </c>
      <c r="BC49" s="534" t="str">
        <f>IF('特殊、深海'!$BR45="","")</f>
        <v/>
      </c>
      <c r="BQ49" s="535">
        <f>IFERROR(VLOOKUP(AL49,装备!$B:$C,2,0),0)</f>
        <v>6</v>
      </c>
      <c r="BR49" s="535">
        <f>IFERROR(VLOOKUP($AL49,装备!$B:$Q,5,0),0)</f>
        <v>0</v>
      </c>
      <c r="BS49" s="535">
        <f>IFERROR(VLOOKUP($AL49,装备!$B:$Q,6,0),0)</f>
        <v>30</v>
      </c>
      <c r="BT49" s="535">
        <f>IFERROR(VLOOKUP($AL49,装备!$B:$Q,7,0),0)</f>
        <v>0</v>
      </c>
      <c r="BU49" s="535">
        <f>IFERROR(VLOOKUP($AL49,装备!$B:$Q,8,0),0)</f>
        <v>0</v>
      </c>
      <c r="BV49" s="535">
        <f>IFERROR(VLOOKUP($AL49,装备!$B:$Q,9,0),0)</f>
        <v>0</v>
      </c>
      <c r="BW49" s="535">
        <f>IFERROR(VLOOKUP($AL49,装备!$B:$Q,10,0),0)</f>
        <v>0</v>
      </c>
      <c r="BX49" s="535">
        <f>IFERROR(VLOOKUP($AL49,装备!$B:$Q,11,0),0)</f>
        <v>0</v>
      </c>
      <c r="BY49" s="535" t="str">
        <f>IFERROR(VLOOKUP($AL49,装备!$B:$Q,12,0),0)</f>
        <v>超长</v>
      </c>
      <c r="BZ49" s="535">
        <f>IFERROR(VLOOKUP($AL49,装备!$B:$Q,13,0),0)</f>
        <v>0</v>
      </c>
      <c r="CA49" s="535">
        <f>IFERROR(VLOOKUP($AL49,装备!$B:$Q,14,0),0)</f>
        <v>0</v>
      </c>
      <c r="CB49" s="535">
        <f>IFERROR(VLOOKUP($AL49,装备!$B:$Q,16,0),0)</f>
        <v>8</v>
      </c>
      <c r="CC49" s="535">
        <f>IFERROR(VLOOKUP($AL49,装备!$B:$Q,5,0),0)</f>
        <v>0</v>
      </c>
      <c r="CD49" s="535">
        <f>IFERROR(VLOOKUP(AM49,装备!$B:$C,2,0),0)</f>
        <v>6</v>
      </c>
      <c r="CE49" s="535">
        <f>IFERROR(VLOOKUP($AM49,装备!$B:$Q,5,0),0)</f>
        <v>0</v>
      </c>
      <c r="CF49" s="535">
        <f>IFERROR(VLOOKUP($AM49,装备!$B:$Q,6,0),0)</f>
        <v>0</v>
      </c>
      <c r="CG49" s="535">
        <f>IFERROR(VLOOKUP($AM49,装备!$B:$Q,7,0),0)</f>
        <v>0</v>
      </c>
      <c r="CH49" s="535">
        <f>IFERROR(VLOOKUP($AM49,装备!$B:$Q,8,0),0)</f>
        <v>0</v>
      </c>
      <c r="CI49" s="535">
        <f>IFERROR(VLOOKUP($AM49,装备!$B:$Q,9,0),0)</f>
        <v>5</v>
      </c>
      <c r="CJ49" s="535">
        <f>IFERROR(VLOOKUP($AM49,装备!$B:$Q,10,0),0)</f>
        <v>0</v>
      </c>
      <c r="CK49" s="535">
        <f>IFERROR(VLOOKUP($AM49,装备!$B:$Q,11,0),0)</f>
        <v>0</v>
      </c>
      <c r="CL49" s="535" t="str">
        <f>IFERROR(VLOOKUP($AM49,装备!$B:$Q,12,0),0)</f>
        <v>无</v>
      </c>
      <c r="CM49" s="535">
        <f>IFERROR(VLOOKUP($AM49,装备!$B:$Q,13,0),0)</f>
        <v>0</v>
      </c>
      <c r="CN49" s="535">
        <f>IFERROR(VLOOKUP($AM49,装备!$B:$Q,14,0),0)</f>
        <v>0</v>
      </c>
      <c r="CO49" s="535">
        <f>IFERROR(VLOOKUP($AM49,装备!$B:$Q,16,0),0)</f>
        <v>0</v>
      </c>
      <c r="CP49" s="535">
        <f>IFERROR(VLOOKUP($AM49,装备!$B:$Q,5,0),0)</f>
        <v>0</v>
      </c>
      <c r="CQ49" s="535">
        <f>IFERROR(VLOOKUP(AN49,装备!$B:$C,2,0),0)</f>
        <v>6</v>
      </c>
      <c r="CR49" s="535">
        <f>IFERROR(VLOOKUP($AN49,装备!$B:$Q,5,0),0)</f>
        <v>0</v>
      </c>
      <c r="CS49" s="535">
        <f>IFERROR(VLOOKUP($AN49,装备!$B:$Q,6,0),0)</f>
        <v>0</v>
      </c>
      <c r="CT49" s="535">
        <f>IFERROR(VLOOKUP($AN49,装备!$B:$Q,7,0),0)</f>
        <v>0</v>
      </c>
      <c r="CU49" s="535">
        <f>IFERROR(VLOOKUP($AN49,装备!$B:$Q,8,0),0)</f>
        <v>0</v>
      </c>
      <c r="CV49" s="535">
        <f>IFERROR(VLOOKUP($AN49,装备!$B:$Q,9,0),0)</f>
        <v>5</v>
      </c>
      <c r="CW49" s="535">
        <f>IFERROR(VLOOKUP($AN49,装备!$B:$Q,10,0),0)</f>
        <v>0</v>
      </c>
      <c r="CX49" s="535">
        <f>IFERROR(VLOOKUP($AN49,装备!$B:$Q,11,0),0)</f>
        <v>0</v>
      </c>
      <c r="CY49" s="535" t="str">
        <f>IFERROR(VLOOKUP($AN49,装备!$B:$Q,12,0),0)</f>
        <v>无</v>
      </c>
      <c r="CZ49" s="535">
        <f>IFERROR(VLOOKUP($AN49,装备!$B:$Q,13,0),0)</f>
        <v>0</v>
      </c>
      <c r="DA49" s="535">
        <f>IFERROR(VLOOKUP($AN49,装备!$B:$Q,14,0),0)</f>
        <v>0</v>
      </c>
      <c r="DB49" s="535">
        <f>IFERROR(VLOOKUP($AN49,装备!$B:$Q,16,0),0)</f>
        <v>0</v>
      </c>
      <c r="DC49" s="535">
        <f>IFERROR(VLOOKUP($AN49,装备!$B:$Q,5,0),0)</f>
        <v>0</v>
      </c>
      <c r="DD49" s="535">
        <f>IFERROR(VLOOKUP(AO49,装备!$B:$C,2,0),0)</f>
        <v>6</v>
      </c>
      <c r="DE49" s="535">
        <f>IFERROR(VLOOKUP($AO49,装备!$B:$Q,5,0),0)</f>
        <v>0</v>
      </c>
      <c r="DF49" s="535">
        <f>IFERROR(VLOOKUP($AO49,装备!$B:$Q,6,0),0)</f>
        <v>0</v>
      </c>
      <c r="DG49" s="535">
        <f>IFERROR(VLOOKUP($AO49,装备!$B:$Q,7,0),0)</f>
        <v>0</v>
      </c>
      <c r="DH49" s="535">
        <f>IFERROR(VLOOKUP($AO49,装备!$B:$Q,8,0),0)</f>
        <v>0</v>
      </c>
      <c r="DI49" s="535">
        <f>IFERROR(VLOOKUP($AO49,装备!$B:$Q,9,0),0)</f>
        <v>5</v>
      </c>
      <c r="DJ49" s="535">
        <f>IFERROR(VLOOKUP($AO49,装备!$B:$Q,10,0),0)</f>
        <v>0</v>
      </c>
      <c r="DK49" s="535">
        <f>IFERROR(VLOOKUP($AO49,装备!$B:$Q,11,0),0)</f>
        <v>0</v>
      </c>
      <c r="DL49" s="535" t="str">
        <f>IFERROR(VLOOKUP($AO49,装备!$B:$Q,12,0),0)</f>
        <v>无</v>
      </c>
      <c r="DM49" s="535">
        <f>IFERROR(VLOOKUP($AO49,装备!$B:$Q,13,0),0)</f>
        <v>0</v>
      </c>
      <c r="DN49" s="535">
        <f>IFERROR(VLOOKUP($AO49,装备!$B:$Q,14,0),0)</f>
        <v>0</v>
      </c>
      <c r="DO49" s="535">
        <f>IFERROR(VLOOKUP($AO49,装备!$B:$Q,16,0),0)</f>
        <v>0</v>
      </c>
      <c r="DP49" s="535">
        <f>IFERROR(VLOOKUP($AO49,装备!$B:$Q,5,0),0)</f>
        <v>0</v>
      </c>
    </row>
    <row r="50" spans="1:120">
      <c r="A50" s="533">
        <f>'特殊、深海'!$A46</f>
        <v>10002318</v>
      </c>
      <c r="B50" s="353" t="s">
        <v>5922</v>
      </c>
      <c r="C50" s="281"/>
      <c r="D50" s="281">
        <f t="shared" si="0"/>
        <v>110</v>
      </c>
      <c r="E50" s="532">
        <f>'特殊、深海'!$C46</f>
        <v>3</v>
      </c>
      <c r="F50" s="531" t="str">
        <f>'特殊、深海'!$D46</f>
        <v>重巡</v>
      </c>
      <c r="G50" s="531" t="str">
        <f>'特殊、深海'!$E46</f>
        <v>中型</v>
      </c>
      <c r="H50" s="531" t="str">
        <f>'特殊、深海'!$F46</f>
        <v>护卫舰</v>
      </c>
      <c r="I50" s="531">
        <f>'特殊、深海'!$BT46</f>
        <v>0</v>
      </c>
      <c r="J50" s="531" t="str">
        <f>'特殊、深海'!$G46</f>
        <v>深海</v>
      </c>
      <c r="K50" s="536">
        <f>'特殊、深海'!$H46+(BR50+CE50+CR50+DE50)*$C$2</f>
        <v>48</v>
      </c>
      <c r="L50" s="535">
        <f>'特殊、深海'!$I46</f>
        <v>0</v>
      </c>
      <c r="M50" s="535">
        <f>'特殊、深海'!$J46</f>
        <v>0</v>
      </c>
      <c r="N50" s="535">
        <f>'特殊、深海'!$K46</f>
        <v>2</v>
      </c>
      <c r="O50" s="535">
        <f>'特殊、深海'!$L46+((CA50+CN50+DA50+DN50)*$C$2)</f>
        <v>25</v>
      </c>
      <c r="P50" s="535" t="str">
        <f>IF($C$2=1,(IF(ISERROR(FIND("超长",'特殊、深海'!$M46&amp;BY50&amp;CL50&amp;CY50&amp;DL50,1)),IF(ISERROR(FIND("长",'特殊、深海'!$M46&amp;BY50&amp;CL50&amp;CY50&amp;DL50,1)),IF(ISERROR(FIND("中",'特殊、深海'!$M46&amp;BY50&amp;CL50&amp;CY50&amp;DL50,1)),IF(ISERROR(FIND("短",'特殊、深海'!$M46&amp;BY50&amp;CL50&amp;CY50&amp;DL50,1)),IF(ISERROR(FIND("无",'特殊、深海'!$M46&amp;BY50&amp;CL50&amp;CY50&amp;DL50,1)),0,"无"),"短"),"中"),"长"),"超长")),'特殊、深海'!$M46)</f>
        <v>中</v>
      </c>
      <c r="Q50" s="537">
        <f>'特殊、深海'!$N46</f>
        <v>30</v>
      </c>
      <c r="R50" s="535">
        <f>('特殊、深海'!$P46)+('特殊、深海'!$Q46)*$C$3+((BS50+CF50+CS50+DF50)*$C$2)</f>
        <v>81</v>
      </c>
      <c r="S50" s="535">
        <f>('特殊、深海'!$R46)+('特殊、深海'!$S46)*$C$3+((BU50+CH50+CU50+DH50)*$C$2)</f>
        <v>50</v>
      </c>
      <c r="T50" s="535">
        <f>('特殊、深海'!$T46)+('特殊、深海'!$U46)*$C$3+((BT50+CG50+CT50+DG50)*$C$2)</f>
        <v>60</v>
      </c>
      <c r="U50" s="535">
        <f>('特殊、深海'!$V46)+('特殊、深海'!$W46)*$C$3+((CC50+CP50+DC50+DP50)*$C$2)</f>
        <v>57</v>
      </c>
      <c r="V50" s="530">
        <f>INT(((('特殊、深海'!$Y46)-('特殊、深海'!$X46))*(((IF(D50=0,C50,D50))-1)/99))+'特殊、深海'!$X46)+((BX50+CK50+CX50+DK50)*$C$2)</f>
        <v>108</v>
      </c>
      <c r="W50" s="535">
        <f>INT(((('特殊、深海'!$AA46)-('特殊、深海'!$Z46))*(((IF(D50=0,C50,D50))-1)/99))+'特殊、深海'!$Z46)+((BZ50+CM50+CZ50+DM50)*$C$2)</f>
        <v>75</v>
      </c>
      <c r="X50" s="535">
        <f>INT(((('特殊、深海'!$AC46)-('特殊、深海'!$AB46))*(((IF(D50=0,C50,D50))-1)/99))+'特殊、深海'!$AB46)+((BW50+CJ50+CW50+DJ50)*$C$2)</f>
        <v>48</v>
      </c>
      <c r="Y50" s="532">
        <f>INT(((('特殊、深海'!$AE46)-('特殊、深海'!$AD46))*(((IF(D50=0,C50,D50))-1)/99))+'特殊、深海'!$AD46)+((BV50+CI50+CV50+DI50)*$C$2)</f>
        <v>0</v>
      </c>
      <c r="Z50" s="535">
        <f>IF('特殊、深海'!$AF46="","",'特殊、深海'!$AF46)</f>
        <v>3</v>
      </c>
      <c r="AA50" s="535">
        <f>IF('特殊、深海'!$AG46="","",'特殊、深海'!$AG46)</f>
        <v>3</v>
      </c>
      <c r="AB50" s="535">
        <f>IF('特殊、深海'!$AH46="","",'特殊、深海'!$AH46)</f>
        <v>3</v>
      </c>
      <c r="AC50" s="535">
        <f>IF('特殊、深海'!$AI46="","",'特殊、深海'!$AI46)</f>
        <v>3</v>
      </c>
      <c r="AD50" s="535">
        <f>IF('特殊、深海'!$AJ46="","",'特殊、深海'!$AJ46)</f>
        <v>12</v>
      </c>
      <c r="AE50" s="530">
        <f>IF('特殊、深海'!$AK46="","",'特殊、深海'!$AK46)</f>
        <v>20</v>
      </c>
      <c r="AF50" s="535" t="str">
        <f>IF('特殊、深海'!$AL46="","",'特殊、深海'!$AL46)</f>
        <v/>
      </c>
      <c r="AG50" s="535" t="str">
        <f>IF('特殊、深海'!$AM46="","",'特殊、深海'!$AM46)</f>
        <v/>
      </c>
      <c r="AH50" s="535" t="str">
        <f>IF('特殊、深海'!$AN46="","",'特殊、深海'!$AN46)</f>
        <v/>
      </c>
      <c r="AI50" s="535" t="str">
        <f>IF('特殊、深海'!$AO46="","",'特殊、深海'!$AO46)</f>
        <v/>
      </c>
      <c r="AJ50" s="535" t="str">
        <f>IF('特殊、深海'!$AP46="","",'特殊、深海'!$AP46)</f>
        <v/>
      </c>
      <c r="AK50" s="532" t="str">
        <f>IF('特殊、深海'!$AQ46="","",'特殊、深海'!$AQ46)</f>
        <v/>
      </c>
      <c r="AL50" s="329" t="str">
        <f>IF('特殊、深海'!$AS46="","",'特殊、深海'!$AS46)</f>
        <v>U国三联8英寸炮</v>
      </c>
      <c r="AM50" s="329" t="str">
        <f>IF('特殊、深海'!$AT46="","",'特殊、深海'!$AT46)</f>
        <v>U国双联5英寸平高两用炮</v>
      </c>
      <c r="AN50" s="329" t="str">
        <f>IF('特殊、深海'!$AU46="","",'特殊、深海'!$AU46)</f>
        <v>G国双联203毫米炮</v>
      </c>
      <c r="AO50" s="329" t="str">
        <f>IF('特殊、深海'!$AV46="","",'特殊、深海'!$AV46)</f>
        <v/>
      </c>
      <c r="AP50" s="307" t="str">
        <f>IF('特殊、深海'!$AW46="","",'特殊、深海'!$AW46)</f>
        <v/>
      </c>
      <c r="AQ50" s="308" t="str">
        <f>IF('特殊、深海'!$AX46="","",'特殊、深海'!$AX46)</f>
        <v/>
      </c>
      <c r="AR50" s="535">
        <f>IF('特殊、深海'!$AY46="","",'特殊、深海'!$AY46)</f>
        <v>85</v>
      </c>
      <c r="AS50" s="535">
        <f>IF('特殊、深海'!$AZ46="","",'特殊、深海'!$AZ46)</f>
        <v>120</v>
      </c>
      <c r="AT50" s="535">
        <f>IF('特殊、深海'!$BA46="","",'特殊、深海'!$BA46)</f>
        <v>2.5</v>
      </c>
      <c r="AU50" s="535">
        <f>IF('特殊、深海'!$BB46="","",'特殊、深海'!$BB46)</f>
        <v>5.0999999999999996</v>
      </c>
      <c r="AV50" s="530">
        <f>IF(('特殊、深海'!$BG46+'特殊、深海'!$BK46*$C$4)=0,"",('特殊、深海'!$BG46+'特殊、深海'!$BK46*$C$4))</f>
        <v>30</v>
      </c>
      <c r="AW50" s="535">
        <f>IF(('特殊、深海'!$BH46+'特殊、深海'!$BL46*$C$4)=0,"",('特殊、深海'!$BH46+'特殊、深海'!$BL46*$C$4))</f>
        <v>47</v>
      </c>
      <c r="AX50" s="535">
        <f>IF(('特殊、深海'!$BI46+'特殊、深海'!$BM46*$C$4)=0,"",('特殊、深海'!$BI46+'特殊、深海'!$BM46*$C$4))</f>
        <v>41</v>
      </c>
      <c r="AY50" s="532" t="str">
        <f>IF(('特殊、深海'!$BJ46+'特殊、深海'!$BN46*$C$4)=0,"",('特殊、深海'!$BJ46+'特殊、深海'!$BN46*$C$4))</f>
        <v/>
      </c>
      <c r="AZ50" s="329" t="str">
        <f>'特殊、深海'!$BO46</f>
        <v>TODO: 万国语</v>
      </c>
      <c r="BA50" s="533" t="b">
        <f>IF('特殊、深海'!$BP46="","")</f>
        <v>0</v>
      </c>
      <c r="BB50" s="329" t="b">
        <f>IF('特殊、深海'!$BQ46="","")</f>
        <v>0</v>
      </c>
      <c r="BC50" s="534" t="str">
        <f>IF('特殊、深海'!$BR46="","")</f>
        <v/>
      </c>
      <c r="BQ50" s="535">
        <f>IFERROR(VLOOKUP(AL50,装备!$B:$C,2,0),0)</f>
        <v>4</v>
      </c>
      <c r="BR50" s="535">
        <f>IFERROR(VLOOKUP($AL50,装备!$B:$Q,5,0),0)</f>
        <v>0</v>
      </c>
      <c r="BS50" s="535">
        <f>IFERROR(VLOOKUP($AL50,装备!$B:$Q,6,0),0)</f>
        <v>8</v>
      </c>
      <c r="BT50" s="535">
        <f>IFERROR(VLOOKUP($AL50,装备!$B:$Q,7,0),0)</f>
        <v>0</v>
      </c>
      <c r="BU50" s="535">
        <f>IFERROR(VLOOKUP($AL50,装备!$B:$Q,8,0),0)</f>
        <v>0</v>
      </c>
      <c r="BV50" s="535">
        <f>IFERROR(VLOOKUP($AL50,装备!$B:$Q,9,0),0)</f>
        <v>0</v>
      </c>
      <c r="BW50" s="535">
        <f>IFERROR(VLOOKUP($AL50,装备!$B:$Q,10,0),0)</f>
        <v>0</v>
      </c>
      <c r="BX50" s="535">
        <f>IFERROR(VLOOKUP($AL50,装备!$B:$Q,11,0),0)</f>
        <v>2</v>
      </c>
      <c r="BY50" s="535" t="str">
        <f>IFERROR(VLOOKUP($AL50,装备!$B:$Q,12,0),0)</f>
        <v>中</v>
      </c>
      <c r="BZ50" s="535">
        <f>IFERROR(VLOOKUP($AL50,装备!$B:$Q,13,0),0)</f>
        <v>0</v>
      </c>
      <c r="CA50" s="535">
        <f>IFERROR(VLOOKUP($AL50,装备!$B:$Q,14,0),0)</f>
        <v>0</v>
      </c>
      <c r="CB50" s="535">
        <f>IFERROR(VLOOKUP($AL50,装备!$B:$Q,16,0),0)</f>
        <v>0</v>
      </c>
      <c r="CC50" s="535">
        <f>IFERROR(VLOOKUP($AL50,装备!$B:$Q,5,0),0)</f>
        <v>0</v>
      </c>
      <c r="CD50" s="535">
        <f>IFERROR(VLOOKUP(AM50,装备!$B:$C,2,0),0)</f>
        <v>4</v>
      </c>
      <c r="CE50" s="535">
        <f>IFERROR(VLOOKUP($AM50,装备!$B:$Q,5,0),0)</f>
        <v>0</v>
      </c>
      <c r="CF50" s="535">
        <f>IFERROR(VLOOKUP($AM50,装备!$B:$Q,6,0),0)</f>
        <v>2</v>
      </c>
      <c r="CG50" s="535">
        <f>IFERROR(VLOOKUP($AM50,装备!$B:$Q,7,0),0)</f>
        <v>0</v>
      </c>
      <c r="CH50" s="535">
        <f>IFERROR(VLOOKUP($AM50,装备!$B:$Q,8,0),0)</f>
        <v>0</v>
      </c>
      <c r="CI50" s="535">
        <f>IFERROR(VLOOKUP($AM50,装备!$B:$Q,9,0),0)</f>
        <v>0</v>
      </c>
      <c r="CJ50" s="535">
        <f>IFERROR(VLOOKUP($AM50,装备!$B:$Q,10,0),0)</f>
        <v>0</v>
      </c>
      <c r="CK50" s="535">
        <f>IFERROR(VLOOKUP($AM50,装备!$B:$Q,11,0),0)</f>
        <v>0</v>
      </c>
      <c r="CL50" s="535" t="str">
        <f>IFERROR(VLOOKUP($AM50,装备!$B:$Q,12,0),0)</f>
        <v>短</v>
      </c>
      <c r="CM50" s="535">
        <f>IFERROR(VLOOKUP($AM50,装备!$B:$Q,13,0),0)</f>
        <v>0</v>
      </c>
      <c r="CN50" s="535">
        <f>IFERROR(VLOOKUP($AM50,装备!$B:$Q,14,0),0)</f>
        <v>0</v>
      </c>
      <c r="CO50" s="535">
        <f>IFERROR(VLOOKUP($AM50,装备!$B:$Q,16,0),0)</f>
        <v>5</v>
      </c>
      <c r="CP50" s="535">
        <f>IFERROR(VLOOKUP($AM50,装备!$B:$Q,5,0),0)</f>
        <v>0</v>
      </c>
      <c r="CQ50" s="535">
        <f>IFERROR(VLOOKUP(AN50,装备!$B:$C,2,0),0)</f>
        <v>4</v>
      </c>
      <c r="CR50" s="535">
        <f>IFERROR(VLOOKUP($AN50,装备!$B:$Q,5,0),0)</f>
        <v>0</v>
      </c>
      <c r="CS50" s="535">
        <f>IFERROR(VLOOKUP($AN50,装备!$B:$Q,6,0),0)</f>
        <v>7</v>
      </c>
      <c r="CT50" s="535">
        <f>IFERROR(VLOOKUP($AN50,装备!$B:$Q,7,0),0)</f>
        <v>0</v>
      </c>
      <c r="CU50" s="535">
        <f>IFERROR(VLOOKUP($AN50,装备!$B:$Q,8,0),0)</f>
        <v>0</v>
      </c>
      <c r="CV50" s="535">
        <f>IFERROR(VLOOKUP($AN50,装备!$B:$Q,9,0),0)</f>
        <v>0</v>
      </c>
      <c r="CW50" s="535">
        <f>IFERROR(VLOOKUP($AN50,装备!$B:$Q,10,0),0)</f>
        <v>0</v>
      </c>
      <c r="CX50" s="535">
        <f>IFERROR(VLOOKUP($AN50,装备!$B:$Q,11,0),0)</f>
        <v>3</v>
      </c>
      <c r="CY50" s="535" t="str">
        <f>IFERROR(VLOOKUP($AN50,装备!$B:$Q,12,0),0)</f>
        <v>中</v>
      </c>
      <c r="CZ50" s="535">
        <f>IFERROR(VLOOKUP($AN50,装备!$B:$Q,13,0),0)</f>
        <v>0</v>
      </c>
      <c r="DA50" s="535">
        <f>IFERROR(VLOOKUP($AN50,装备!$B:$Q,14,0),0)</f>
        <v>0</v>
      </c>
      <c r="DB50" s="535">
        <f>IFERROR(VLOOKUP($AN50,装备!$B:$Q,16,0),0)</f>
        <v>0</v>
      </c>
      <c r="DC50" s="535">
        <f>IFERROR(VLOOKUP($AN50,装备!$B:$Q,5,0),0)</f>
        <v>0</v>
      </c>
      <c r="DD50" s="535">
        <f>IFERROR(VLOOKUP(AO50,装备!$B:$C,2,0),0)</f>
        <v>0</v>
      </c>
      <c r="DE50" s="535">
        <f>IFERROR(VLOOKUP($AO50,装备!$B:$Q,5,0),0)</f>
        <v>0</v>
      </c>
      <c r="DF50" s="535">
        <f>IFERROR(VLOOKUP($AO50,装备!$B:$Q,6,0),0)</f>
        <v>0</v>
      </c>
      <c r="DG50" s="535">
        <f>IFERROR(VLOOKUP($AO50,装备!$B:$Q,7,0),0)</f>
        <v>0</v>
      </c>
      <c r="DH50" s="535">
        <f>IFERROR(VLOOKUP($AO50,装备!$B:$Q,8,0),0)</f>
        <v>0</v>
      </c>
      <c r="DI50" s="535">
        <f>IFERROR(VLOOKUP($AO50,装备!$B:$Q,9,0),0)</f>
        <v>0</v>
      </c>
      <c r="DJ50" s="535">
        <f>IFERROR(VLOOKUP($AO50,装备!$B:$Q,10,0),0)</f>
        <v>0</v>
      </c>
      <c r="DK50" s="535">
        <f>IFERROR(VLOOKUP($AO50,装备!$B:$Q,11,0),0)</f>
        <v>0</v>
      </c>
      <c r="DL50" s="535">
        <f>IFERROR(VLOOKUP($AO50,装备!$B:$Q,12,0),0)</f>
        <v>0</v>
      </c>
      <c r="DM50" s="535">
        <f>IFERROR(VLOOKUP($AO50,装备!$B:$Q,13,0),0)</f>
        <v>0</v>
      </c>
      <c r="DN50" s="535">
        <f>IFERROR(VLOOKUP($AO50,装备!$B:$Q,14,0),0)</f>
        <v>0</v>
      </c>
      <c r="DO50" s="535">
        <f>IFERROR(VLOOKUP($AO50,装备!$B:$Q,16,0),0)</f>
        <v>0</v>
      </c>
      <c r="DP50" s="535">
        <f>IFERROR(VLOOKUP($AO50,装备!$B:$Q,5,0),0)</f>
        <v>0</v>
      </c>
    </row>
    <row r="51" spans="1:120">
      <c r="A51" s="533">
        <f>'特殊、深海'!$A47</f>
        <v>10002319</v>
      </c>
      <c r="B51" s="353" t="s">
        <v>4940</v>
      </c>
      <c r="C51" s="281"/>
      <c r="D51" s="281">
        <f t="shared" si="0"/>
        <v>110</v>
      </c>
      <c r="E51" s="532">
        <f>'特殊、深海'!$C47</f>
        <v>6</v>
      </c>
      <c r="F51" s="531" t="str">
        <f>'特殊、深海'!$D47</f>
        <v>战列</v>
      </c>
      <c r="G51" s="531" t="str">
        <f>'特殊、深海'!$E47</f>
        <v>大型</v>
      </c>
      <c r="H51" s="531" t="str">
        <f>'特殊、深海'!$F47</f>
        <v>主力舰</v>
      </c>
      <c r="I51" s="531">
        <f>'特殊、深海'!$BT47</f>
        <v>0</v>
      </c>
      <c r="J51" s="531" t="str">
        <f>'特殊、深海'!$G47</f>
        <v>英国</v>
      </c>
      <c r="K51" s="536">
        <f>'特殊、深海'!$H47+(BR51+CE51+CR51+DE51)*$C$2</f>
        <v>250</v>
      </c>
      <c r="L51" s="535">
        <f>'特殊、深海'!$I47</f>
        <v>2</v>
      </c>
      <c r="M51" s="535">
        <f>'特殊、深海'!$J47</f>
        <v>0</v>
      </c>
      <c r="N51" s="535">
        <f>'特殊、深海'!$K47</f>
        <v>2</v>
      </c>
      <c r="O51" s="535">
        <f>'特殊、深海'!$L47+((CA51+CN51+DA51+DN51)*$C$2)</f>
        <v>57</v>
      </c>
      <c r="P51" s="535" t="str">
        <f>IF($C$2=1,(IF(ISERROR(FIND("超长",'特殊、深海'!$M47&amp;BY51&amp;CL51&amp;CY51&amp;DL51,1)),IF(ISERROR(FIND("长",'特殊、深海'!$M47&amp;BY51&amp;CL51&amp;CY51&amp;DL51,1)),IF(ISERROR(FIND("中",'特殊、深海'!$M47&amp;BY51&amp;CL51&amp;CY51&amp;DL51,1)),IF(ISERROR(FIND("短",'特殊、深海'!$M47&amp;BY51&amp;CL51&amp;CY51&amp;DL51,1)),IF(ISERROR(FIND("无",'特殊、深海'!$M47&amp;BY51&amp;CL51&amp;CY51&amp;DL51,1)),0,"无"),"短"),"中"),"长"),"超长")),'特殊、深海'!$M47)</f>
        <v>长</v>
      </c>
      <c r="Q51" s="537">
        <f>'特殊、深海'!$N47</f>
        <v>30</v>
      </c>
      <c r="R51" s="535">
        <f>('特殊、深海'!$P47)+('特殊、深海'!$Q47)*$C$3+((BS51+CF51+CS51+DF51)*$C$2)</f>
        <v>293</v>
      </c>
      <c r="S51" s="535">
        <f>('特殊、深海'!$R47)+('特殊、深海'!$S47)*$C$3+((BU51+CH51+CU51+DH51)*$C$2)</f>
        <v>0</v>
      </c>
      <c r="T51" s="535">
        <f>('特殊、深海'!$T47)+('特殊、深海'!$U47)*$C$3+((BT51+CG51+CT51+DG51)*$C$2)</f>
        <v>180</v>
      </c>
      <c r="U51" s="535">
        <f>('特殊、深海'!$V47)+('特殊、深海'!$W47)*$C$3+((CC51+CP51+DC51+DP51)*$C$2)</f>
        <v>150</v>
      </c>
      <c r="V51" s="530">
        <f>INT(((('特殊、深海'!$Y47)-('特殊、深海'!$X47))*(((IF(D51=0,C51,D51))-1)/99))+'特殊、深海'!$X47)+((BX51+CK51+CX51+DK51)*$C$2)</f>
        <v>92</v>
      </c>
      <c r="W51" s="535">
        <f>INT(((('特殊、深海'!$AA47)-('特殊、深海'!$Z47))*(((IF(D51=0,C51,D51))-1)/99))+'特殊、深海'!$Z47)+((BZ51+CM51+CZ51+DM51)*$C$2)</f>
        <v>90</v>
      </c>
      <c r="X51" s="535">
        <f>INT(((('特殊、深海'!$AC47)-('特殊、深海'!$AB47))*(((IF(D51=0,C51,D51))-1)/99))+'特殊、深海'!$AB47)+((BW51+CJ51+CW51+DJ51)*$C$2)</f>
        <v>83</v>
      </c>
      <c r="Y51" s="532">
        <f>INT(((('特殊、深海'!$AE47)-('特殊、深海'!$AD47))*(((IF(D51=0,C51,D51))-1)/99))+'特殊、深海'!$AD47)+((BV51+CI51+CV51+DI51)*$C$2)</f>
        <v>0</v>
      </c>
      <c r="Z51" s="535">
        <f>IF('特殊、深海'!$AF47="","",'特殊、深海'!$AF47)</f>
        <v>3</v>
      </c>
      <c r="AA51" s="535">
        <f>IF('特殊、深海'!$AG47="","",'特殊、深海'!$AG47)</f>
        <v>3</v>
      </c>
      <c r="AB51" s="535">
        <f>IF('特殊、深海'!$AH47="","",'特殊、深海'!$AH47)</f>
        <v>3</v>
      </c>
      <c r="AC51" s="535">
        <f>IF('特殊、深海'!$AI47="","",'特殊、深海'!$AI47)</f>
        <v>3</v>
      </c>
      <c r="AD51" s="535">
        <f>IF('特殊、深海'!$AJ47="","",'特殊、深海'!$AJ47)</f>
        <v>12</v>
      </c>
      <c r="AE51" s="530">
        <f>IF('特殊、深海'!$AK47="","",'特殊、深海'!$AK47)</f>
        <v>20</v>
      </c>
      <c r="AF51" s="535" t="str">
        <f>IF('特殊、深海'!$AL47="","",'特殊、深海'!$AL47)</f>
        <v/>
      </c>
      <c r="AG51" s="535" t="str">
        <f>IF('特殊、深海'!$AM47="","",'特殊、深海'!$AM47)</f>
        <v/>
      </c>
      <c r="AH51" s="535" t="str">
        <f>IF('特殊、深海'!$AN47="","",'特殊、深海'!$AN47)</f>
        <v/>
      </c>
      <c r="AI51" s="535" t="str">
        <f>IF('特殊、深海'!$AO47="","",'特殊、深海'!$AO47)</f>
        <v/>
      </c>
      <c r="AJ51" s="535" t="str">
        <f>IF('特殊、深海'!$AP47="","",'特殊、深海'!$AP47)</f>
        <v/>
      </c>
      <c r="AK51" s="532" t="str">
        <f>IF('特殊、深海'!$AQ47="","",'特殊、深海'!$AQ47)</f>
        <v/>
      </c>
      <c r="AL51" s="329" t="str">
        <f>IF('特殊、深海'!$AS47="","",'特殊、深海'!$AS47)</f>
        <v>J国35.6厘米连装炮</v>
      </c>
      <c r="AM51" s="329" t="str">
        <f>IF('特殊、深海'!$AT47="","",'特殊、深海'!$AT47)</f>
        <v>J国35.6厘米连装炮</v>
      </c>
      <c r="AN51" s="329" t="str">
        <f>IF('特殊、深海'!$AU47="","",'特殊、深海'!$AU47)</f>
        <v>J国35.6厘米连装炮</v>
      </c>
      <c r="AO51" s="329" t="str">
        <f>IF('特殊、深海'!$AV47="","",'特殊、深海'!$AV47)</f>
        <v>J国35.6厘米连装炮</v>
      </c>
      <c r="AP51" s="307" t="str">
        <f>IF('特殊、深海'!$AW47="","",'特殊、深海'!$AW47)</f>
        <v/>
      </c>
      <c r="AQ51" s="308" t="str">
        <f>IF('特殊、深海'!$AX47="","",'特殊、深海'!$AX47)</f>
        <v/>
      </c>
      <c r="AR51" s="535">
        <f>IF('特殊、深海'!$AY47="","",'特殊、深海'!$AY47)</f>
        <v>85</v>
      </c>
      <c r="AS51" s="535">
        <f>IF('特殊、深海'!$AZ47="","",'特殊、深海'!$AZ47)</f>
        <v>120</v>
      </c>
      <c r="AT51" s="535">
        <f>IF('特殊、深海'!$BA47="","",'特殊、深海'!$BA47)</f>
        <v>2.5</v>
      </c>
      <c r="AU51" s="535">
        <f>IF('特殊、深海'!$BB47="","",'特殊、深海'!$BB47)</f>
        <v>5.0999999999999996</v>
      </c>
      <c r="AV51" s="530">
        <f>IF(('特殊、深海'!$BG47+'特殊、深海'!$BK47*$C$4)=0,"",('特殊、深海'!$BG47+'特殊、深海'!$BK47*$C$4))</f>
        <v>50</v>
      </c>
      <c r="AW51" s="535">
        <f>IF(('特殊、深海'!$BH47+'特殊、深海'!$BL47*$C$4)=0,"",('特殊、深海'!$BH47+'特殊、深海'!$BL47*$C$4))</f>
        <v>100</v>
      </c>
      <c r="AX51" s="535">
        <f>IF(('特殊、深海'!$BI47+'特殊、深海'!$BM47*$C$4)=0,"",('特殊、深海'!$BI47+'特殊、深海'!$BM47*$C$4))</f>
        <v>120</v>
      </c>
      <c r="AY51" s="532" t="str">
        <f>IF(('特殊、深海'!$BJ47+'特殊、深海'!$BN47*$C$4)=0,"",('特殊、深海'!$BJ47+'特殊、深海'!$BN47*$C$4))</f>
        <v/>
      </c>
      <c r="AZ51" s="329" t="str">
        <f>'特殊、深海'!$BO47</f>
        <v>TODO: 万国语</v>
      </c>
      <c r="BA51" s="533" t="b">
        <f>IF('特殊、深海'!$BP47="","")</f>
        <v>0</v>
      </c>
      <c r="BB51" s="329" t="b">
        <f>IF('特殊、深海'!$BQ47="","")</f>
        <v>0</v>
      </c>
      <c r="BC51" s="534" t="str">
        <f>IF('特殊、深海'!$BR47="","")</f>
        <v/>
      </c>
      <c r="BQ51" s="535">
        <f>IFERROR(VLOOKUP(AL51,装备!$B:$C,2,0),0)</f>
        <v>2</v>
      </c>
      <c r="BR51" s="535">
        <f>IFERROR(VLOOKUP($AL51,装备!$B:$Q,5,0),0)</f>
        <v>0</v>
      </c>
      <c r="BS51" s="535">
        <f>IFERROR(VLOOKUP($AL51,装备!$B:$Q,6,0),0)</f>
        <v>15</v>
      </c>
      <c r="BT51" s="535">
        <f>IFERROR(VLOOKUP($AL51,装备!$B:$Q,7,0),0)</f>
        <v>0</v>
      </c>
      <c r="BU51" s="535">
        <f>IFERROR(VLOOKUP($AL51,装备!$B:$Q,8,0),0)</f>
        <v>0</v>
      </c>
      <c r="BV51" s="535">
        <f>IFERROR(VLOOKUP($AL51,装备!$B:$Q,9,0),0)</f>
        <v>0</v>
      </c>
      <c r="BW51" s="535">
        <f>IFERROR(VLOOKUP($AL51,装备!$B:$Q,10,0),0)</f>
        <v>0</v>
      </c>
      <c r="BX51" s="535">
        <f>IFERROR(VLOOKUP($AL51,装备!$B:$Q,11,0),0)</f>
        <v>0</v>
      </c>
      <c r="BY51" s="535" t="str">
        <f>IFERROR(VLOOKUP($AL51,装备!$B:$Q,12,0),0)</f>
        <v>长</v>
      </c>
      <c r="BZ51" s="535">
        <f>IFERROR(VLOOKUP($AL51,装备!$B:$Q,13,0),0)</f>
        <v>0</v>
      </c>
      <c r="CA51" s="535">
        <f>IFERROR(VLOOKUP($AL51,装备!$B:$Q,14,0),0)</f>
        <v>0</v>
      </c>
      <c r="CB51" s="535">
        <f>IFERROR(VLOOKUP($AL51,装备!$B:$Q,16,0),0)</f>
        <v>4</v>
      </c>
      <c r="CC51" s="535">
        <f>IFERROR(VLOOKUP($AL51,装备!$B:$Q,5,0),0)</f>
        <v>0</v>
      </c>
      <c r="CD51" s="535">
        <f>IFERROR(VLOOKUP(AM51,装备!$B:$C,2,0),0)</f>
        <v>2</v>
      </c>
      <c r="CE51" s="535">
        <f>IFERROR(VLOOKUP($AM51,装备!$B:$Q,5,0),0)</f>
        <v>0</v>
      </c>
      <c r="CF51" s="535">
        <f>IFERROR(VLOOKUP($AM51,装备!$B:$Q,6,0),0)</f>
        <v>15</v>
      </c>
      <c r="CG51" s="535">
        <f>IFERROR(VLOOKUP($AM51,装备!$B:$Q,7,0),0)</f>
        <v>0</v>
      </c>
      <c r="CH51" s="535">
        <f>IFERROR(VLOOKUP($AM51,装备!$B:$Q,8,0),0)</f>
        <v>0</v>
      </c>
      <c r="CI51" s="535">
        <f>IFERROR(VLOOKUP($AM51,装备!$B:$Q,9,0),0)</f>
        <v>0</v>
      </c>
      <c r="CJ51" s="535">
        <f>IFERROR(VLOOKUP($AM51,装备!$B:$Q,10,0),0)</f>
        <v>0</v>
      </c>
      <c r="CK51" s="535">
        <f>IFERROR(VLOOKUP($AM51,装备!$B:$Q,11,0),0)</f>
        <v>0</v>
      </c>
      <c r="CL51" s="535" t="str">
        <f>IFERROR(VLOOKUP($AM51,装备!$B:$Q,12,0),0)</f>
        <v>长</v>
      </c>
      <c r="CM51" s="535">
        <f>IFERROR(VLOOKUP($AM51,装备!$B:$Q,13,0),0)</f>
        <v>0</v>
      </c>
      <c r="CN51" s="535">
        <f>IFERROR(VLOOKUP($AM51,装备!$B:$Q,14,0),0)</f>
        <v>0</v>
      </c>
      <c r="CO51" s="535">
        <f>IFERROR(VLOOKUP($AM51,装备!$B:$Q,16,0),0)</f>
        <v>4</v>
      </c>
      <c r="CP51" s="535">
        <f>IFERROR(VLOOKUP($AM51,装备!$B:$Q,5,0),0)</f>
        <v>0</v>
      </c>
      <c r="CQ51" s="535">
        <f>IFERROR(VLOOKUP(AN51,装备!$B:$C,2,0),0)</f>
        <v>2</v>
      </c>
      <c r="CR51" s="535">
        <f>IFERROR(VLOOKUP($AN51,装备!$B:$Q,5,0),0)</f>
        <v>0</v>
      </c>
      <c r="CS51" s="535">
        <f>IFERROR(VLOOKUP($AN51,装备!$B:$Q,6,0),0)</f>
        <v>15</v>
      </c>
      <c r="CT51" s="535">
        <f>IFERROR(VLOOKUP($AN51,装备!$B:$Q,7,0),0)</f>
        <v>0</v>
      </c>
      <c r="CU51" s="535">
        <f>IFERROR(VLOOKUP($AN51,装备!$B:$Q,8,0),0)</f>
        <v>0</v>
      </c>
      <c r="CV51" s="535">
        <f>IFERROR(VLOOKUP($AN51,装备!$B:$Q,9,0),0)</f>
        <v>0</v>
      </c>
      <c r="CW51" s="535">
        <f>IFERROR(VLOOKUP($AN51,装备!$B:$Q,10,0),0)</f>
        <v>0</v>
      </c>
      <c r="CX51" s="535">
        <f>IFERROR(VLOOKUP($AN51,装备!$B:$Q,11,0),0)</f>
        <v>0</v>
      </c>
      <c r="CY51" s="535" t="str">
        <f>IFERROR(VLOOKUP($AN51,装备!$B:$Q,12,0),0)</f>
        <v>长</v>
      </c>
      <c r="CZ51" s="535">
        <f>IFERROR(VLOOKUP($AN51,装备!$B:$Q,13,0),0)</f>
        <v>0</v>
      </c>
      <c r="DA51" s="535">
        <f>IFERROR(VLOOKUP($AN51,装备!$B:$Q,14,0),0)</f>
        <v>0</v>
      </c>
      <c r="DB51" s="535">
        <f>IFERROR(VLOOKUP($AN51,装备!$B:$Q,16,0),0)</f>
        <v>4</v>
      </c>
      <c r="DC51" s="535">
        <f>IFERROR(VLOOKUP($AN51,装备!$B:$Q,5,0),0)</f>
        <v>0</v>
      </c>
      <c r="DD51" s="535">
        <f>IFERROR(VLOOKUP(AO51,装备!$B:$C,2,0),0)</f>
        <v>2</v>
      </c>
      <c r="DE51" s="535">
        <f>IFERROR(VLOOKUP($AO51,装备!$B:$Q,5,0),0)</f>
        <v>0</v>
      </c>
      <c r="DF51" s="535">
        <f>IFERROR(VLOOKUP($AO51,装备!$B:$Q,6,0),0)</f>
        <v>15</v>
      </c>
      <c r="DG51" s="535">
        <f>IFERROR(VLOOKUP($AO51,装备!$B:$Q,7,0),0)</f>
        <v>0</v>
      </c>
      <c r="DH51" s="535">
        <f>IFERROR(VLOOKUP($AO51,装备!$B:$Q,8,0),0)</f>
        <v>0</v>
      </c>
      <c r="DI51" s="535">
        <f>IFERROR(VLOOKUP($AO51,装备!$B:$Q,9,0),0)</f>
        <v>0</v>
      </c>
      <c r="DJ51" s="535">
        <f>IFERROR(VLOOKUP($AO51,装备!$B:$Q,10,0),0)</f>
        <v>0</v>
      </c>
      <c r="DK51" s="535">
        <f>IFERROR(VLOOKUP($AO51,装备!$B:$Q,11,0),0)</f>
        <v>0</v>
      </c>
      <c r="DL51" s="535" t="str">
        <f>IFERROR(VLOOKUP($AO51,装备!$B:$Q,12,0),0)</f>
        <v>长</v>
      </c>
      <c r="DM51" s="535">
        <f>IFERROR(VLOOKUP($AO51,装备!$B:$Q,13,0),0)</f>
        <v>0</v>
      </c>
      <c r="DN51" s="535">
        <f>IFERROR(VLOOKUP($AO51,装备!$B:$Q,14,0),0)</f>
        <v>0</v>
      </c>
      <c r="DO51" s="535">
        <f>IFERROR(VLOOKUP($AO51,装备!$B:$Q,16,0),0)</f>
        <v>4</v>
      </c>
      <c r="DP51" s="535">
        <f>IFERROR(VLOOKUP($AO51,装备!$B:$Q,5,0),0)</f>
        <v>0</v>
      </c>
    </row>
    <row r="52" spans="1:120">
      <c r="A52" s="533">
        <f>'特殊、深海'!$A48</f>
        <v>10002418</v>
      </c>
      <c r="B52" s="353" t="s">
        <v>5923</v>
      </c>
      <c r="C52" s="281"/>
      <c r="D52" s="281">
        <f t="shared" si="0"/>
        <v>110</v>
      </c>
      <c r="E52" s="532">
        <f>'特殊、深海'!$C48</f>
        <v>4</v>
      </c>
      <c r="F52" s="531" t="str">
        <f>'特殊、深海'!$D48</f>
        <v>重巡</v>
      </c>
      <c r="G52" s="531" t="str">
        <f>'特殊、深海'!$E48</f>
        <v>中型</v>
      </c>
      <c r="H52" s="531" t="str">
        <f>'特殊、深海'!$F48</f>
        <v>护卫舰</v>
      </c>
      <c r="I52" s="531">
        <f>'特殊、深海'!$BT48</f>
        <v>0</v>
      </c>
      <c r="J52" s="531" t="str">
        <f>'特殊、深海'!$G48</f>
        <v>深海</v>
      </c>
      <c r="K52" s="536">
        <f>'特殊、深海'!$H48+(BR52+CE52+CR52+DE52)*$C$2</f>
        <v>56</v>
      </c>
      <c r="L52" s="535">
        <f>'特殊、深海'!$I48</f>
        <v>0</v>
      </c>
      <c r="M52" s="535">
        <f>'特殊、深海'!$J48</f>
        <v>0</v>
      </c>
      <c r="N52" s="535">
        <f>'特殊、深海'!$K48</f>
        <v>2</v>
      </c>
      <c r="O52" s="535">
        <f>'特殊、深海'!$L48+((CA52+CN52+DA52+DN52)*$C$2)</f>
        <v>25</v>
      </c>
      <c r="P52" s="535" t="str">
        <f>IF($C$2=1,(IF(ISERROR(FIND("超长",'特殊、深海'!$M48&amp;BY52&amp;CL52&amp;CY52&amp;DL52,1)),IF(ISERROR(FIND("长",'特殊、深海'!$M48&amp;BY52&amp;CL52&amp;CY52&amp;DL52,1)),IF(ISERROR(FIND("中",'特殊、深海'!$M48&amp;BY52&amp;CL52&amp;CY52&amp;DL52,1)),IF(ISERROR(FIND("短",'特殊、深海'!$M48&amp;BY52&amp;CL52&amp;CY52&amp;DL52,1)),IF(ISERROR(FIND("无",'特殊、深海'!$M48&amp;BY52&amp;CL52&amp;CY52&amp;DL52,1)),0,"无"),"短"),"中"),"长"),"超长")),'特殊、深海'!$M48)</f>
        <v>中</v>
      </c>
      <c r="Q52" s="537">
        <f>'特殊、深海'!$N48</f>
        <v>32</v>
      </c>
      <c r="R52" s="535">
        <f>('特殊、深海'!$P48)+('特殊、深海'!$Q48)*$C$3+((BS52+CF52+CS52+DF52)*$C$2)</f>
        <v>91</v>
      </c>
      <c r="S52" s="535">
        <f>('特殊、深海'!$R48)+('特殊、深海'!$S48)*$C$3+((BU52+CH52+CU52+DH52)*$C$2)</f>
        <v>60</v>
      </c>
      <c r="T52" s="535">
        <f>('特殊、深海'!$T48)+('特殊、深海'!$U48)*$C$3+((BT52+CG52+CT52+DG52)*$C$2)</f>
        <v>69</v>
      </c>
      <c r="U52" s="535">
        <f>('特殊、深海'!$V48)+('特殊、深海'!$W48)*$C$3+((CC52+CP52+DC52+DP52)*$C$2)</f>
        <v>65</v>
      </c>
      <c r="V52" s="530">
        <f>INT(((('特殊、深海'!$Y48)-('特殊、深海'!$X48))*(((IF(D52=0,C52,D52))-1)/99))+'特殊、深海'!$X48)+((BX52+CK52+CX52+DK52)*$C$2)</f>
        <v>112</v>
      </c>
      <c r="W52" s="535">
        <f>INT(((('特殊、深海'!$AA48)-('特殊、深海'!$Z48))*(((IF(D52=0,C52,D52))-1)/99))+'特殊、深海'!$Z48)+((BZ52+CM52+CZ52+DM52)*$C$2)</f>
        <v>80</v>
      </c>
      <c r="X52" s="535">
        <f>INT(((('特殊、深海'!$AC48)-('特殊、深海'!$AB48))*(((IF(D52=0,C52,D52))-1)/99))+'特殊、深海'!$AB48)+((BW52+CJ52+CW52+DJ52)*$C$2)</f>
        <v>53</v>
      </c>
      <c r="Y52" s="532">
        <f>INT(((('特殊、深海'!$AE48)-('特殊、深海'!$AD48))*(((IF(D52=0,C52,D52))-1)/99))+'特殊、深海'!$AD48)+((BV52+CI52+CV52+DI52)*$C$2)</f>
        <v>0</v>
      </c>
      <c r="Z52" s="535">
        <f>IF('特殊、深海'!$AF48="","",'特殊、深海'!$AF48)</f>
        <v>3</v>
      </c>
      <c r="AA52" s="535">
        <f>IF('特殊、深海'!$AG48="","",'特殊、深海'!$AG48)</f>
        <v>3</v>
      </c>
      <c r="AB52" s="535">
        <f>IF('特殊、深海'!$AH48="","",'特殊、深海'!$AH48)</f>
        <v>3</v>
      </c>
      <c r="AC52" s="535">
        <f>IF('特殊、深海'!$AI48="","",'特殊、深海'!$AI48)</f>
        <v>3</v>
      </c>
      <c r="AD52" s="535">
        <f>IF('特殊、深海'!$AJ48="","",'特殊、深海'!$AJ48)</f>
        <v>12</v>
      </c>
      <c r="AE52" s="530">
        <f>IF('特殊、深海'!$AK48="","",'特殊、深海'!$AK48)</f>
        <v>20</v>
      </c>
      <c r="AF52" s="535" t="str">
        <f>IF('特殊、深海'!$AL48="","",'特殊、深海'!$AL48)</f>
        <v/>
      </c>
      <c r="AG52" s="535" t="str">
        <f>IF('特殊、深海'!$AM48="","",'特殊、深海'!$AM48)</f>
        <v/>
      </c>
      <c r="AH52" s="535" t="str">
        <f>IF('特殊、深海'!$AN48="","",'特殊、深海'!$AN48)</f>
        <v/>
      </c>
      <c r="AI52" s="535" t="str">
        <f>IF('特殊、深海'!$AO48="","",'特殊、深海'!$AO48)</f>
        <v/>
      </c>
      <c r="AJ52" s="535" t="str">
        <f>IF('特殊、深海'!$AP48="","",'特殊、深海'!$AP48)</f>
        <v/>
      </c>
      <c r="AK52" s="532" t="str">
        <f>IF('特殊、深海'!$AQ48="","",'特殊、深海'!$AQ48)</f>
        <v/>
      </c>
      <c r="AL52" s="329" t="str">
        <f>IF('特殊、深海'!$AS48="","",'特殊、深海'!$AS48)</f>
        <v>U国三联8英寸炮</v>
      </c>
      <c r="AM52" s="329" t="str">
        <f>IF('特殊、深海'!$AT48="","",'特殊、深海'!$AT48)</f>
        <v>G国双联203毫米炮</v>
      </c>
      <c r="AN52" s="329" t="str">
        <f>IF('特殊、深海'!$AU48="","",'特殊、深海'!$AU48)</f>
        <v>G国双联203毫米炮</v>
      </c>
      <c r="AO52" s="329" t="str">
        <f>IF('特殊、深海'!$AV48="","",'特殊、深海'!$AV48)</f>
        <v/>
      </c>
      <c r="AP52" s="307" t="str">
        <f>IF('特殊、深海'!$AW48="","",'特殊、深海'!$AW48)</f>
        <v/>
      </c>
      <c r="AQ52" s="308" t="str">
        <f>IF('特殊、深海'!$AX48="","",'特殊、深海'!$AX48)</f>
        <v/>
      </c>
      <c r="AR52" s="535">
        <f>IF('特殊、深海'!$AY48="","",'特殊、深海'!$AY48)</f>
        <v>85</v>
      </c>
      <c r="AS52" s="535">
        <f>IF('特殊、深海'!$AZ48="","",'特殊、深海'!$AZ48)</f>
        <v>120</v>
      </c>
      <c r="AT52" s="535">
        <f>IF('特殊、深海'!$BA48="","",'特殊、深海'!$BA48)</f>
        <v>2.5</v>
      </c>
      <c r="AU52" s="535">
        <f>IF('特殊、深海'!$BB48="","",'特殊、深海'!$BB48)</f>
        <v>5.0999999999999996</v>
      </c>
      <c r="AV52" s="530">
        <f>IF(('特殊、深海'!$BG48+'特殊、深海'!$BK48*$C$4)=0,"",('特殊、深海'!$BG48+'特殊、深海'!$BK48*$C$4))</f>
        <v>30</v>
      </c>
      <c r="AW52" s="535">
        <f>IF(('特殊、深海'!$BH48+'特殊、深海'!$BL48*$C$4)=0,"",('特殊、深海'!$BH48+'特殊、深海'!$BL48*$C$4))</f>
        <v>49</v>
      </c>
      <c r="AX52" s="535">
        <f>IF(('特殊、深海'!$BI48+'特殊、深海'!$BM48*$C$4)=0,"",('特殊、深海'!$BI48+'特殊、深海'!$BM48*$C$4))</f>
        <v>42</v>
      </c>
      <c r="AY52" s="532" t="str">
        <f>IF(('特殊、深海'!$BJ48+'特殊、深海'!$BN48*$C$4)=0,"",('特殊、深海'!$BJ48+'特殊、深海'!$BN48*$C$4))</f>
        <v/>
      </c>
      <c r="AZ52" s="329" t="str">
        <f>'特殊、深海'!$BO48</f>
        <v>TODO: 万国语</v>
      </c>
      <c r="BA52" s="533" t="b">
        <f>IF('特殊、深海'!$BP48="","")</f>
        <v>0</v>
      </c>
      <c r="BB52" s="329" t="b">
        <f>IF('特殊、深海'!$BQ48="","")</f>
        <v>0</v>
      </c>
      <c r="BC52" s="534" t="str">
        <f>IF('特殊、深海'!$BR48="","")</f>
        <v/>
      </c>
      <c r="BQ52" s="535">
        <f>IFERROR(VLOOKUP(AL52,装备!$B:$C,2,0),0)</f>
        <v>4</v>
      </c>
      <c r="BR52" s="535">
        <f>IFERROR(VLOOKUP($AL52,装备!$B:$Q,5,0),0)</f>
        <v>0</v>
      </c>
      <c r="BS52" s="535">
        <f>IFERROR(VLOOKUP($AL52,装备!$B:$Q,6,0),0)</f>
        <v>8</v>
      </c>
      <c r="BT52" s="535">
        <f>IFERROR(VLOOKUP($AL52,装备!$B:$Q,7,0),0)</f>
        <v>0</v>
      </c>
      <c r="BU52" s="535">
        <f>IFERROR(VLOOKUP($AL52,装备!$B:$Q,8,0),0)</f>
        <v>0</v>
      </c>
      <c r="BV52" s="535">
        <f>IFERROR(VLOOKUP($AL52,装备!$B:$Q,9,0),0)</f>
        <v>0</v>
      </c>
      <c r="BW52" s="535">
        <f>IFERROR(VLOOKUP($AL52,装备!$B:$Q,10,0),0)</f>
        <v>0</v>
      </c>
      <c r="BX52" s="535">
        <f>IFERROR(VLOOKUP($AL52,装备!$B:$Q,11,0),0)</f>
        <v>2</v>
      </c>
      <c r="BY52" s="535" t="str">
        <f>IFERROR(VLOOKUP($AL52,装备!$B:$Q,12,0),0)</f>
        <v>中</v>
      </c>
      <c r="BZ52" s="535">
        <f>IFERROR(VLOOKUP($AL52,装备!$B:$Q,13,0),0)</f>
        <v>0</v>
      </c>
      <c r="CA52" s="535">
        <f>IFERROR(VLOOKUP($AL52,装备!$B:$Q,14,0),0)</f>
        <v>0</v>
      </c>
      <c r="CB52" s="535">
        <f>IFERROR(VLOOKUP($AL52,装备!$B:$Q,16,0),0)</f>
        <v>0</v>
      </c>
      <c r="CC52" s="535">
        <f>IFERROR(VLOOKUP($AL52,装备!$B:$Q,5,0),0)</f>
        <v>0</v>
      </c>
      <c r="CD52" s="535">
        <f>IFERROR(VLOOKUP(AM52,装备!$B:$C,2,0),0)</f>
        <v>4</v>
      </c>
      <c r="CE52" s="535">
        <f>IFERROR(VLOOKUP($AM52,装备!$B:$Q,5,0),0)</f>
        <v>0</v>
      </c>
      <c r="CF52" s="535">
        <f>IFERROR(VLOOKUP($AM52,装备!$B:$Q,6,0),0)</f>
        <v>7</v>
      </c>
      <c r="CG52" s="535">
        <f>IFERROR(VLOOKUP($AM52,装备!$B:$Q,7,0),0)</f>
        <v>0</v>
      </c>
      <c r="CH52" s="535">
        <f>IFERROR(VLOOKUP($AM52,装备!$B:$Q,8,0),0)</f>
        <v>0</v>
      </c>
      <c r="CI52" s="535">
        <f>IFERROR(VLOOKUP($AM52,装备!$B:$Q,9,0),0)</f>
        <v>0</v>
      </c>
      <c r="CJ52" s="535">
        <f>IFERROR(VLOOKUP($AM52,装备!$B:$Q,10,0),0)</f>
        <v>0</v>
      </c>
      <c r="CK52" s="535">
        <f>IFERROR(VLOOKUP($AM52,装备!$B:$Q,11,0),0)</f>
        <v>3</v>
      </c>
      <c r="CL52" s="535" t="str">
        <f>IFERROR(VLOOKUP($AM52,装备!$B:$Q,12,0),0)</f>
        <v>中</v>
      </c>
      <c r="CM52" s="535">
        <f>IFERROR(VLOOKUP($AM52,装备!$B:$Q,13,0),0)</f>
        <v>0</v>
      </c>
      <c r="CN52" s="535">
        <f>IFERROR(VLOOKUP($AM52,装备!$B:$Q,14,0),0)</f>
        <v>0</v>
      </c>
      <c r="CO52" s="535">
        <f>IFERROR(VLOOKUP($AM52,装备!$B:$Q,16,0),0)</f>
        <v>0</v>
      </c>
      <c r="CP52" s="535">
        <f>IFERROR(VLOOKUP($AM52,装备!$B:$Q,5,0),0)</f>
        <v>0</v>
      </c>
      <c r="CQ52" s="535">
        <f>IFERROR(VLOOKUP(AN52,装备!$B:$C,2,0),0)</f>
        <v>4</v>
      </c>
      <c r="CR52" s="535">
        <f>IFERROR(VLOOKUP($AN52,装备!$B:$Q,5,0),0)</f>
        <v>0</v>
      </c>
      <c r="CS52" s="535">
        <f>IFERROR(VLOOKUP($AN52,装备!$B:$Q,6,0),0)</f>
        <v>7</v>
      </c>
      <c r="CT52" s="535">
        <f>IFERROR(VLOOKUP($AN52,装备!$B:$Q,7,0),0)</f>
        <v>0</v>
      </c>
      <c r="CU52" s="535">
        <f>IFERROR(VLOOKUP($AN52,装备!$B:$Q,8,0),0)</f>
        <v>0</v>
      </c>
      <c r="CV52" s="535">
        <f>IFERROR(VLOOKUP($AN52,装备!$B:$Q,9,0),0)</f>
        <v>0</v>
      </c>
      <c r="CW52" s="535">
        <f>IFERROR(VLOOKUP($AN52,装备!$B:$Q,10,0),0)</f>
        <v>0</v>
      </c>
      <c r="CX52" s="535">
        <f>IFERROR(VLOOKUP($AN52,装备!$B:$Q,11,0),0)</f>
        <v>3</v>
      </c>
      <c r="CY52" s="535" t="str">
        <f>IFERROR(VLOOKUP($AN52,装备!$B:$Q,12,0),0)</f>
        <v>中</v>
      </c>
      <c r="CZ52" s="535">
        <f>IFERROR(VLOOKUP($AN52,装备!$B:$Q,13,0),0)</f>
        <v>0</v>
      </c>
      <c r="DA52" s="535">
        <f>IFERROR(VLOOKUP($AN52,装备!$B:$Q,14,0),0)</f>
        <v>0</v>
      </c>
      <c r="DB52" s="535">
        <f>IFERROR(VLOOKUP($AN52,装备!$B:$Q,16,0),0)</f>
        <v>0</v>
      </c>
      <c r="DC52" s="535">
        <f>IFERROR(VLOOKUP($AN52,装备!$B:$Q,5,0),0)</f>
        <v>0</v>
      </c>
      <c r="DD52" s="535">
        <f>IFERROR(VLOOKUP(AO52,装备!$B:$C,2,0),0)</f>
        <v>0</v>
      </c>
      <c r="DE52" s="535">
        <f>IFERROR(VLOOKUP($AO52,装备!$B:$Q,5,0),0)</f>
        <v>0</v>
      </c>
      <c r="DF52" s="535">
        <f>IFERROR(VLOOKUP($AO52,装备!$B:$Q,6,0),0)</f>
        <v>0</v>
      </c>
      <c r="DG52" s="535">
        <f>IFERROR(VLOOKUP($AO52,装备!$B:$Q,7,0),0)</f>
        <v>0</v>
      </c>
      <c r="DH52" s="535">
        <f>IFERROR(VLOOKUP($AO52,装备!$B:$Q,8,0),0)</f>
        <v>0</v>
      </c>
      <c r="DI52" s="535">
        <f>IFERROR(VLOOKUP($AO52,装备!$B:$Q,9,0),0)</f>
        <v>0</v>
      </c>
      <c r="DJ52" s="535">
        <f>IFERROR(VLOOKUP($AO52,装备!$B:$Q,10,0),0)</f>
        <v>0</v>
      </c>
      <c r="DK52" s="535">
        <f>IFERROR(VLOOKUP($AO52,装备!$B:$Q,11,0),0)</f>
        <v>0</v>
      </c>
      <c r="DL52" s="535">
        <f>IFERROR(VLOOKUP($AO52,装备!$B:$Q,12,0),0)</f>
        <v>0</v>
      </c>
      <c r="DM52" s="535">
        <f>IFERROR(VLOOKUP($AO52,装备!$B:$Q,13,0),0)</f>
        <v>0</v>
      </c>
      <c r="DN52" s="535">
        <f>IFERROR(VLOOKUP($AO52,装备!$B:$Q,14,0),0)</f>
        <v>0</v>
      </c>
      <c r="DO52" s="535">
        <f>IFERROR(VLOOKUP($AO52,装备!$B:$Q,16,0),0)</f>
        <v>0</v>
      </c>
      <c r="DP52" s="535">
        <f>IFERROR(VLOOKUP($AO52,装备!$B:$Q,5,0),0)</f>
        <v>0</v>
      </c>
    </row>
    <row r="53" spans="1:120">
      <c r="A53" s="533">
        <f>'特殊、深海'!$A49</f>
        <v>10002419</v>
      </c>
      <c r="B53" s="353" t="s">
        <v>4939</v>
      </c>
      <c r="C53" s="281"/>
      <c r="D53" s="281">
        <f t="shared" si="0"/>
        <v>110</v>
      </c>
      <c r="E53" s="532">
        <f>'特殊、深海'!$C49</f>
        <v>6</v>
      </c>
      <c r="F53" s="531" t="str">
        <f>'特殊、深海'!$D49</f>
        <v>补给</v>
      </c>
      <c r="G53" s="531" t="str">
        <f>'特殊、深海'!$E49</f>
        <v>小型</v>
      </c>
      <c r="H53" s="531" t="str">
        <f>'特殊、深海'!$F49</f>
        <v>护卫舰</v>
      </c>
      <c r="I53" s="531">
        <f>'特殊、深海'!$BT49</f>
        <v>0</v>
      </c>
      <c r="J53" s="531" t="str">
        <f>'特殊、深海'!$G49</f>
        <v>英国</v>
      </c>
      <c r="K53" s="536">
        <f>'特殊、深海'!$H49+(BR53+CE53+CR53+DE53)*$C$2</f>
        <v>100</v>
      </c>
      <c r="L53" s="535">
        <f>'特殊、深海'!$I49</f>
        <v>0</v>
      </c>
      <c r="M53" s="535">
        <f>'特殊、深海'!$J49</f>
        <v>0</v>
      </c>
      <c r="N53" s="535">
        <f>'特殊、深海'!$K49</f>
        <v>2</v>
      </c>
      <c r="O53" s="535">
        <f>'特殊、深海'!$L49+((CA53+CN53+DA53+DN53)*$C$2)</f>
        <v>99</v>
      </c>
      <c r="P53" s="535" t="str">
        <f>IF($C$2=1,(IF(ISERROR(FIND("超长",'特殊、深海'!$M49&amp;BY53&amp;CL53&amp;CY53&amp;DL53,1)),IF(ISERROR(FIND("长",'特殊、深海'!$M49&amp;BY53&amp;CL53&amp;CY53&amp;DL53,1)),IF(ISERROR(FIND("中",'特殊、深海'!$M49&amp;BY53&amp;CL53&amp;CY53&amp;DL53,1)),IF(ISERROR(FIND("短",'特殊、深海'!$M49&amp;BY53&amp;CL53&amp;CY53&amp;DL53,1)),IF(ISERROR(FIND("无",'特殊、深海'!$M49&amp;BY53&amp;CL53&amp;CY53&amp;DL53,1)),0,"无"),"短"),"中"),"长"),"超长")),'特殊、深海'!$M49)</f>
        <v>长</v>
      </c>
      <c r="Q53" s="537">
        <f>'特殊、深海'!$N49</f>
        <v>35</v>
      </c>
      <c r="R53" s="535">
        <f>('特殊、深海'!$P49)+('特殊、深海'!$Q49)*$C$3+((BS53+CF53+CS53+DF53)*$C$2)</f>
        <v>165</v>
      </c>
      <c r="S53" s="535">
        <f>('特殊、深海'!$R49)+('特殊、深海'!$S49)*$C$3+((BU53+CH53+CU53+DH53)*$C$2)</f>
        <v>50</v>
      </c>
      <c r="T53" s="535">
        <f>('特殊、深海'!$T49)+('特殊、深海'!$U49)*$C$3+((BT53+CG53+CT53+DG53)*$C$2)</f>
        <v>100</v>
      </c>
      <c r="U53" s="535">
        <f>('特殊、深海'!$V49)+('特殊、深海'!$W49)*$C$3+((CC53+CP53+DC53+DP53)*$C$2)</f>
        <v>135</v>
      </c>
      <c r="V53" s="530">
        <f>INT(((('特殊、深海'!$Y49)-('特殊、深海'!$X49))*(((IF(D53=0,C53,D53))-1)/99))+'特殊、深海'!$X49)+((BX53+CK53+CX53+DK53)*$C$2)</f>
        <v>85</v>
      </c>
      <c r="W53" s="535">
        <f>INT(((('特殊、深海'!$AA49)-('特殊、深海'!$Z49))*(((IF(D53=0,C53,D53))-1)/99))+'特殊、深海'!$Z49)+((BZ53+CM53+CZ53+DM53)*$C$2)</f>
        <v>209</v>
      </c>
      <c r="X53" s="535">
        <f>INT(((('特殊、深海'!$AC49)-('特殊、深海'!$AB49))*(((IF(D53=0,C53,D53))-1)/99))+'特殊、深海'!$AB49)+((BW53+CJ53+CW53+DJ53)*$C$2)</f>
        <v>55</v>
      </c>
      <c r="Y53" s="532">
        <f>INT(((('特殊、深海'!$AE49)-('特殊、深海'!$AD49))*(((IF(D53=0,C53,D53))-1)/99))+'特殊、深海'!$AD49)+((BV53+CI53+CV53+DI53)*$C$2)</f>
        <v>0</v>
      </c>
      <c r="Z53" s="535">
        <f>IF('特殊、深海'!$AF49="","",'特殊、深海'!$AF49)</f>
        <v>0</v>
      </c>
      <c r="AA53" s="535" t="str">
        <f>IF('特殊、深海'!$AG49="","",'特殊、深海'!$AG49)</f>
        <v/>
      </c>
      <c r="AB53" s="535" t="str">
        <f>IF('特殊、深海'!$AH49="","",'特殊、深海'!$AH49)</f>
        <v/>
      </c>
      <c r="AC53" s="535" t="str">
        <f>IF('特殊、深海'!$AI49="","",'特殊、深海'!$AI49)</f>
        <v/>
      </c>
      <c r="AD53" s="535">
        <f>IF('特殊、深海'!$AJ49="","",'特殊、深海'!$AJ49)</f>
        <v>0</v>
      </c>
      <c r="AE53" s="530">
        <f>IF('特殊、深海'!$AK49="","",'特殊、深海'!$AK49)</f>
        <v>0</v>
      </c>
      <c r="AF53" s="535" t="str">
        <f>IF('特殊、深海'!$AL49="","",'特殊、深海'!$AL49)</f>
        <v/>
      </c>
      <c r="AG53" s="535" t="str">
        <f>IF('特殊、深海'!$AM49="","",'特殊、深海'!$AM49)</f>
        <v/>
      </c>
      <c r="AH53" s="535" t="str">
        <f>IF('特殊、深海'!$AN49="","",'特殊、深海'!$AN49)</f>
        <v/>
      </c>
      <c r="AI53" s="535" t="str">
        <f>IF('特殊、深海'!$AO49="","",'特殊、深海'!$AO49)</f>
        <v/>
      </c>
      <c r="AJ53" s="535" t="str">
        <f>IF('特殊、深海'!$AP49="","",'特殊、深海'!$AP49)</f>
        <v/>
      </c>
      <c r="AK53" s="532" t="str">
        <f>IF('特殊、深海'!$AQ49="","",'特殊、深海'!$AQ49)</f>
        <v/>
      </c>
      <c r="AL53" s="329" t="str">
        <f>IF('特殊、深海'!$AS49="","",'特殊、深海'!$AS49)</f>
        <v>J国35.6厘米连装炮</v>
      </c>
      <c r="AM53" s="329" t="str">
        <f>IF('特殊、深海'!$AT49="","",'特殊、深海'!$AT49)</f>
        <v>J国35.6厘米连装炮</v>
      </c>
      <c r="AN53" s="329" t="str">
        <f>IF('特殊、深海'!$AU49="","",'特殊、深海'!$AU49)</f>
        <v>J国35.6厘米连装炮</v>
      </c>
      <c r="AO53" s="329" t="str">
        <f>IF('特殊、深海'!$AV49="","",'特殊、深海'!$AV49)</f>
        <v/>
      </c>
      <c r="AP53" s="307" t="str">
        <f>IF('特殊、深海'!$AW49="","",'特殊、深海'!$AW49)</f>
        <v/>
      </c>
      <c r="AQ53" s="308" t="str">
        <f>IF('特殊、深海'!$AX49="","",'特殊、深海'!$AX49)</f>
        <v/>
      </c>
      <c r="AR53" s="535">
        <f>IF('特殊、深海'!$AY49="","",'特殊、深海'!$AY49)</f>
        <v>10</v>
      </c>
      <c r="AS53" s="535">
        <f>IF('特殊、深海'!$AZ49="","",'特殊、深海'!$AZ49)</f>
        <v>10</v>
      </c>
      <c r="AT53" s="535">
        <f>IF('特殊、深海'!$BA49="","",'特殊、深海'!$BA49)</f>
        <v>1</v>
      </c>
      <c r="AU53" s="535">
        <f>IF('特殊、深海'!$BB49="","",'特殊、深海'!$BB49)</f>
        <v>1</v>
      </c>
      <c r="AV53" s="530">
        <f>IF(('特殊、深海'!$BG49+'特殊、深海'!$BK49*$C$4)=0,"",('特殊、深海'!$BG49+'特殊、深海'!$BK49*$C$4))</f>
        <v>2</v>
      </c>
      <c r="AW53" s="535">
        <f>IF(('特殊、深海'!$BH49+'特殊、深海'!$BL49*$C$4)=0,"",('特殊、深海'!$BH49+'特殊、深海'!$BL49*$C$4))</f>
        <v>32</v>
      </c>
      <c r="AX53" s="535">
        <f>IF(('特殊、深海'!$BI49+'特殊、深海'!$BM49*$C$4)=0,"",('特殊、深海'!$BI49+'特殊、深海'!$BM49*$C$4))</f>
        <v>47</v>
      </c>
      <c r="AY53" s="532" t="str">
        <f>IF(('特殊、深海'!$BJ49+'特殊、深海'!$BN49*$C$4)=0,"",('特殊、深海'!$BJ49+'特殊、深海'!$BN49*$C$4))</f>
        <v/>
      </c>
      <c r="AZ53" s="329" t="str">
        <f>'特殊、深海'!$BO49</f>
        <v>TODO: 万国语</v>
      </c>
      <c r="BA53" s="533" t="b">
        <f>IF('特殊、深海'!$BP49="","")</f>
        <v>0</v>
      </c>
      <c r="BB53" s="329" t="b">
        <f>IF('特殊、深海'!$BQ49="","")</f>
        <v>0</v>
      </c>
      <c r="BC53" s="534" t="str">
        <f>IF('特殊、深海'!$BR49="","")</f>
        <v/>
      </c>
      <c r="BQ53" s="535">
        <f>IFERROR(VLOOKUP(AL53,装备!$B:$C,2,0),0)</f>
        <v>2</v>
      </c>
      <c r="BR53" s="535">
        <f>IFERROR(VLOOKUP($AL53,装备!$B:$Q,5,0),0)</f>
        <v>0</v>
      </c>
      <c r="BS53" s="535">
        <f>IFERROR(VLOOKUP($AL53,装备!$B:$Q,6,0),0)</f>
        <v>15</v>
      </c>
      <c r="BT53" s="535">
        <f>IFERROR(VLOOKUP($AL53,装备!$B:$Q,7,0),0)</f>
        <v>0</v>
      </c>
      <c r="BU53" s="535">
        <f>IFERROR(VLOOKUP($AL53,装备!$B:$Q,8,0),0)</f>
        <v>0</v>
      </c>
      <c r="BV53" s="535">
        <f>IFERROR(VLOOKUP($AL53,装备!$B:$Q,9,0),0)</f>
        <v>0</v>
      </c>
      <c r="BW53" s="535">
        <f>IFERROR(VLOOKUP($AL53,装备!$B:$Q,10,0),0)</f>
        <v>0</v>
      </c>
      <c r="BX53" s="535">
        <f>IFERROR(VLOOKUP($AL53,装备!$B:$Q,11,0),0)</f>
        <v>0</v>
      </c>
      <c r="BY53" s="535" t="str">
        <f>IFERROR(VLOOKUP($AL53,装备!$B:$Q,12,0),0)</f>
        <v>长</v>
      </c>
      <c r="BZ53" s="535">
        <f>IFERROR(VLOOKUP($AL53,装备!$B:$Q,13,0),0)</f>
        <v>0</v>
      </c>
      <c r="CA53" s="535">
        <f>IFERROR(VLOOKUP($AL53,装备!$B:$Q,14,0),0)</f>
        <v>0</v>
      </c>
      <c r="CB53" s="535">
        <f>IFERROR(VLOOKUP($AL53,装备!$B:$Q,16,0),0)</f>
        <v>4</v>
      </c>
      <c r="CC53" s="535">
        <f>IFERROR(VLOOKUP($AL53,装备!$B:$Q,5,0),0)</f>
        <v>0</v>
      </c>
      <c r="CD53" s="535">
        <f>IFERROR(VLOOKUP(AM53,装备!$B:$C,2,0),0)</f>
        <v>2</v>
      </c>
      <c r="CE53" s="535">
        <f>IFERROR(VLOOKUP($AM53,装备!$B:$Q,5,0),0)</f>
        <v>0</v>
      </c>
      <c r="CF53" s="535">
        <f>IFERROR(VLOOKUP($AM53,装备!$B:$Q,6,0),0)</f>
        <v>15</v>
      </c>
      <c r="CG53" s="535">
        <f>IFERROR(VLOOKUP($AM53,装备!$B:$Q,7,0),0)</f>
        <v>0</v>
      </c>
      <c r="CH53" s="535">
        <f>IFERROR(VLOOKUP($AM53,装备!$B:$Q,8,0),0)</f>
        <v>0</v>
      </c>
      <c r="CI53" s="535">
        <f>IFERROR(VLOOKUP($AM53,装备!$B:$Q,9,0),0)</f>
        <v>0</v>
      </c>
      <c r="CJ53" s="535">
        <f>IFERROR(VLOOKUP($AM53,装备!$B:$Q,10,0),0)</f>
        <v>0</v>
      </c>
      <c r="CK53" s="535">
        <f>IFERROR(VLOOKUP($AM53,装备!$B:$Q,11,0),0)</f>
        <v>0</v>
      </c>
      <c r="CL53" s="535" t="str">
        <f>IFERROR(VLOOKUP($AM53,装备!$B:$Q,12,0),0)</f>
        <v>长</v>
      </c>
      <c r="CM53" s="535">
        <f>IFERROR(VLOOKUP($AM53,装备!$B:$Q,13,0),0)</f>
        <v>0</v>
      </c>
      <c r="CN53" s="535">
        <f>IFERROR(VLOOKUP($AM53,装备!$B:$Q,14,0),0)</f>
        <v>0</v>
      </c>
      <c r="CO53" s="535">
        <f>IFERROR(VLOOKUP($AM53,装备!$B:$Q,16,0),0)</f>
        <v>4</v>
      </c>
      <c r="CP53" s="535">
        <f>IFERROR(VLOOKUP($AM53,装备!$B:$Q,5,0),0)</f>
        <v>0</v>
      </c>
      <c r="CQ53" s="535">
        <f>IFERROR(VLOOKUP(AN53,装备!$B:$C,2,0),0)</f>
        <v>2</v>
      </c>
      <c r="CR53" s="535">
        <f>IFERROR(VLOOKUP($AN53,装备!$B:$Q,5,0),0)</f>
        <v>0</v>
      </c>
      <c r="CS53" s="535">
        <f>IFERROR(VLOOKUP($AN53,装备!$B:$Q,6,0),0)</f>
        <v>15</v>
      </c>
      <c r="CT53" s="535">
        <f>IFERROR(VLOOKUP($AN53,装备!$B:$Q,7,0),0)</f>
        <v>0</v>
      </c>
      <c r="CU53" s="535">
        <f>IFERROR(VLOOKUP($AN53,装备!$B:$Q,8,0),0)</f>
        <v>0</v>
      </c>
      <c r="CV53" s="535">
        <f>IFERROR(VLOOKUP($AN53,装备!$B:$Q,9,0),0)</f>
        <v>0</v>
      </c>
      <c r="CW53" s="535">
        <f>IFERROR(VLOOKUP($AN53,装备!$B:$Q,10,0),0)</f>
        <v>0</v>
      </c>
      <c r="CX53" s="535">
        <f>IFERROR(VLOOKUP($AN53,装备!$B:$Q,11,0),0)</f>
        <v>0</v>
      </c>
      <c r="CY53" s="535" t="str">
        <f>IFERROR(VLOOKUP($AN53,装备!$B:$Q,12,0),0)</f>
        <v>长</v>
      </c>
      <c r="CZ53" s="535">
        <f>IFERROR(VLOOKUP($AN53,装备!$B:$Q,13,0),0)</f>
        <v>0</v>
      </c>
      <c r="DA53" s="535">
        <f>IFERROR(VLOOKUP($AN53,装备!$B:$Q,14,0),0)</f>
        <v>0</v>
      </c>
      <c r="DB53" s="535">
        <f>IFERROR(VLOOKUP($AN53,装备!$B:$Q,16,0),0)</f>
        <v>4</v>
      </c>
      <c r="DC53" s="535">
        <f>IFERROR(VLOOKUP($AN53,装备!$B:$Q,5,0),0)</f>
        <v>0</v>
      </c>
      <c r="DD53" s="535">
        <f>IFERROR(VLOOKUP(AO53,装备!$B:$C,2,0),0)</f>
        <v>0</v>
      </c>
      <c r="DE53" s="535">
        <f>IFERROR(VLOOKUP($AO53,装备!$B:$Q,5,0),0)</f>
        <v>0</v>
      </c>
      <c r="DF53" s="535">
        <f>IFERROR(VLOOKUP($AO53,装备!$B:$Q,6,0),0)</f>
        <v>0</v>
      </c>
      <c r="DG53" s="535">
        <f>IFERROR(VLOOKUP($AO53,装备!$B:$Q,7,0),0)</f>
        <v>0</v>
      </c>
      <c r="DH53" s="535">
        <f>IFERROR(VLOOKUP($AO53,装备!$B:$Q,8,0),0)</f>
        <v>0</v>
      </c>
      <c r="DI53" s="535">
        <f>IFERROR(VLOOKUP($AO53,装备!$B:$Q,9,0),0)</f>
        <v>0</v>
      </c>
      <c r="DJ53" s="535">
        <f>IFERROR(VLOOKUP($AO53,装备!$B:$Q,10,0),0)</f>
        <v>0</v>
      </c>
      <c r="DK53" s="535">
        <f>IFERROR(VLOOKUP($AO53,装备!$B:$Q,11,0),0)</f>
        <v>0</v>
      </c>
      <c r="DL53" s="535">
        <f>IFERROR(VLOOKUP($AO53,装备!$B:$Q,12,0),0)</f>
        <v>0</v>
      </c>
      <c r="DM53" s="535">
        <f>IFERROR(VLOOKUP($AO53,装备!$B:$Q,13,0),0)</f>
        <v>0</v>
      </c>
      <c r="DN53" s="535">
        <f>IFERROR(VLOOKUP($AO53,装备!$B:$Q,14,0),0)</f>
        <v>0</v>
      </c>
      <c r="DO53" s="535">
        <f>IFERROR(VLOOKUP($AO53,装备!$B:$Q,16,0),0)</f>
        <v>0</v>
      </c>
      <c r="DP53" s="535">
        <f>IFERROR(VLOOKUP($AO53,装备!$B:$Q,5,0),0)</f>
        <v>0</v>
      </c>
    </row>
    <row r="54" spans="1:120">
      <c r="A54" s="533">
        <f>'特殊、深海'!$A50</f>
        <v>10002518</v>
      </c>
      <c r="B54" s="353" t="s">
        <v>5924</v>
      </c>
      <c r="C54" s="281"/>
      <c r="D54" s="281">
        <f t="shared" si="0"/>
        <v>110</v>
      </c>
      <c r="E54" s="532">
        <f>'特殊、深海'!$C50</f>
        <v>5</v>
      </c>
      <c r="F54" s="531" t="str">
        <f>'特殊、深海'!$D50</f>
        <v>重巡</v>
      </c>
      <c r="G54" s="531" t="str">
        <f>'特殊、深海'!$E50</f>
        <v>中型</v>
      </c>
      <c r="H54" s="531" t="str">
        <f>'特殊、深海'!$F50</f>
        <v>护卫舰</v>
      </c>
      <c r="I54" s="531">
        <f>'特殊、深海'!$BT50</f>
        <v>0</v>
      </c>
      <c r="J54" s="531" t="str">
        <f>'特殊、深海'!$G50</f>
        <v>深海</v>
      </c>
      <c r="K54" s="536">
        <f>'特殊、深海'!$H50+(BR54+CE54+CR54+DE54)*$C$2</f>
        <v>64</v>
      </c>
      <c r="L54" s="535">
        <f>'特殊、深海'!$I50</f>
        <v>0</v>
      </c>
      <c r="M54" s="535">
        <f>'特殊、深海'!$J50</f>
        <v>0</v>
      </c>
      <c r="N54" s="535">
        <f>'特殊、深海'!$K50</f>
        <v>2</v>
      </c>
      <c r="O54" s="535">
        <f>'特殊、深海'!$L50+((CA54+CN54+DA54+DN54)*$C$2)</f>
        <v>30</v>
      </c>
      <c r="P54" s="535" t="str">
        <f>IF($C$2=1,(IF(ISERROR(FIND("超长",'特殊、深海'!$M50&amp;BY54&amp;CL54&amp;CY54&amp;DL54,1)),IF(ISERROR(FIND("长",'特殊、深海'!$M50&amp;BY54&amp;CL54&amp;CY54&amp;DL54,1)),IF(ISERROR(FIND("中",'特殊、深海'!$M50&amp;BY54&amp;CL54&amp;CY54&amp;DL54,1)),IF(ISERROR(FIND("短",'特殊、深海'!$M50&amp;BY54&amp;CL54&amp;CY54&amp;DL54,1)),IF(ISERROR(FIND("无",'特殊、深海'!$M50&amp;BY54&amp;CL54&amp;CY54&amp;DL54,1)),0,"无"),"短"),"中"),"长"),"超长")),'特殊、深海'!$M50)</f>
        <v>长</v>
      </c>
      <c r="Q54" s="537">
        <f>'特殊、深海'!$N50</f>
        <v>37</v>
      </c>
      <c r="R54" s="535">
        <f>('特殊、深海'!$P50)+('特殊、深海'!$Q50)*$C$3+((BS54+CF54+CS54+DF54)*$C$2)</f>
        <v>135</v>
      </c>
      <c r="S54" s="535">
        <f>('特殊、深海'!$R50)+('特殊、深海'!$S50)*$C$3+((BU54+CH54+CU54+DH54)*$C$2)</f>
        <v>0</v>
      </c>
      <c r="T54" s="535">
        <f>('特殊、深海'!$T50)+('特殊、深海'!$U50)*$C$3+((BT54+CG54+CT54+DG54)*$C$2)</f>
        <v>77</v>
      </c>
      <c r="U54" s="535">
        <f>('特殊、深海'!$V50)+('特殊、深海'!$W50)*$C$3+((CC54+CP54+DC54+DP54)*$C$2)</f>
        <v>85</v>
      </c>
      <c r="V54" s="530">
        <f>INT(((('特殊、深海'!$Y50)-('特殊、深海'!$X50))*(((IF(D54=0,C54,D54))-1)/99))+'特殊、深海'!$X50)+((BX54+CK54+CX54+DK54)*$C$2)</f>
        <v>111</v>
      </c>
      <c r="W54" s="535">
        <f>INT(((('特殊、深海'!$AA50)-('特殊、深海'!$Z50))*(((IF(D54=0,C54,D54))-1)/99))+'特殊、深海'!$Z50)+((BZ54+CM54+CZ54+DM54)*$C$2)</f>
        <v>90</v>
      </c>
      <c r="X54" s="535">
        <f>INT(((('特殊、深海'!$AC50)-('特殊、深海'!$AB50))*(((IF(D54=0,C54,D54))-1)/99))+'特殊、深海'!$AB50)+((BW54+CJ54+CW54+DJ54)*$C$2)</f>
        <v>62</v>
      </c>
      <c r="Y54" s="532">
        <f>INT(((('特殊、深海'!$AE50)-('特殊、深海'!$AD50))*(((IF(D54=0,C54,D54))-1)/99))+'特殊、深海'!$AD50)+((BV54+CI54+CV54+DI54)*$C$2)</f>
        <v>0</v>
      </c>
      <c r="Z54" s="535">
        <f>IF('特殊、深海'!$AF50="","",'特殊、深海'!$AF50)</f>
        <v>3</v>
      </c>
      <c r="AA54" s="535">
        <f>IF('特殊、深海'!$AG50="","",'特殊、深海'!$AG50)</f>
        <v>3</v>
      </c>
      <c r="AB54" s="535">
        <f>IF('特殊、深海'!$AH50="","",'特殊、深海'!$AH50)</f>
        <v>3</v>
      </c>
      <c r="AC54" s="535">
        <f>IF('特殊、深海'!$AI50="","",'特殊、深海'!$AI50)</f>
        <v>3</v>
      </c>
      <c r="AD54" s="535">
        <f>IF('特殊、深海'!$AJ50="","",'特殊、深海'!$AJ50)</f>
        <v>12</v>
      </c>
      <c r="AE54" s="530">
        <f>IF('特殊、深海'!$AK50="","",'特殊、深海'!$AK50)</f>
        <v>20</v>
      </c>
      <c r="AF54" s="535" t="str">
        <f>IF('特殊、深海'!$AL50="","",'特殊、深海'!$AL50)</f>
        <v/>
      </c>
      <c r="AG54" s="535" t="str">
        <f>IF('特殊、深海'!$AM50="","",'特殊、深海'!$AM50)</f>
        <v/>
      </c>
      <c r="AH54" s="535" t="str">
        <f>IF('特殊、深海'!$AN50="","",'特殊、深海'!$AN50)</f>
        <v/>
      </c>
      <c r="AI54" s="535" t="str">
        <f>IF('特殊、深海'!$AO50="","",'特殊、深海'!$AO50)</f>
        <v/>
      </c>
      <c r="AJ54" s="535" t="str">
        <f>IF('特殊、深海'!$AP50="","",'特殊、深海'!$AP50)</f>
        <v/>
      </c>
      <c r="AK54" s="532" t="str">
        <f>IF('特殊、深海'!$AQ50="","",'特殊、深海'!$AQ50)</f>
        <v/>
      </c>
      <c r="AL54" s="329" t="str">
        <f>IF('特殊、深海'!$AS50="","",'特殊、深海'!$AS50)</f>
        <v>U国双联背负式12/8英寸炮</v>
      </c>
      <c r="AM54" s="329" t="str">
        <f>IF('特殊、深海'!$AT50="","",'特殊、深海'!$AT50)</f>
        <v>U国三联8英寸炮</v>
      </c>
      <c r="AN54" s="329" t="str">
        <f>IF('特殊、深海'!$AU50="","",'特殊、深海'!$AU50)</f>
        <v>U国三联8英寸炮</v>
      </c>
      <c r="AO54" s="329" t="str">
        <f>IF('特殊、深海'!$AV50="","",'特殊、深海'!$AV50)</f>
        <v>三联254毫米主炮</v>
      </c>
      <c r="AP54" s="307" t="str">
        <f>IF('特殊、深海'!$AW50="","",'特殊、深海'!$AW50)</f>
        <v/>
      </c>
      <c r="AQ54" s="308" t="str">
        <f>IF('特殊、深海'!$AX50="","",'特殊、深海'!$AX50)</f>
        <v/>
      </c>
      <c r="AR54" s="535">
        <f>IF('特殊、深海'!$AY50="","",'特殊、深海'!$AY50)</f>
        <v>85</v>
      </c>
      <c r="AS54" s="535">
        <f>IF('特殊、深海'!$AZ50="","",'特殊、深海'!$AZ50)</f>
        <v>120</v>
      </c>
      <c r="AT54" s="535">
        <f>IF('特殊、深海'!$BA50="","",'特殊、深海'!$BA50)</f>
        <v>2.5</v>
      </c>
      <c r="AU54" s="535">
        <f>IF('特殊、深海'!$BB50="","",'特殊、深海'!$BB50)</f>
        <v>5.0999999999999996</v>
      </c>
      <c r="AV54" s="530">
        <f>IF(('特殊、深海'!$BG50+'特殊、深海'!$BK50*$C$4)=0,"",('特殊、深海'!$BG50+'特殊、深海'!$BK50*$C$4))</f>
        <v>50</v>
      </c>
      <c r="AW54" s="535">
        <f>IF(('特殊、深海'!$BH50+'特殊、深海'!$BL50*$C$4)=0,"",('特殊、深海'!$BH50+'特殊、深海'!$BL50*$C$4))</f>
        <v>96</v>
      </c>
      <c r="AX54" s="535">
        <f>IF(('特殊、深海'!$BI50+'特殊、深海'!$BM50*$C$4)=0,"",('特殊、深海'!$BI50+'特殊、深海'!$BM50*$C$4))</f>
        <v>81</v>
      </c>
      <c r="AY54" s="532" t="str">
        <f>IF(('特殊、深海'!$BJ50+'特殊、深海'!$BN50*$C$4)=0,"",('特殊、深海'!$BJ50+'特殊、深海'!$BN50*$C$4))</f>
        <v/>
      </c>
      <c r="AZ54" s="329" t="str">
        <f>'特殊、深海'!$BO50</f>
        <v>TODO: 万国语</v>
      </c>
      <c r="BA54" s="533" t="b">
        <f>IF('特殊、深海'!$BP50="","")</f>
        <v>0</v>
      </c>
      <c r="BB54" s="329" t="b">
        <f>IF('特殊、深海'!$BQ50="","")</f>
        <v>0</v>
      </c>
      <c r="BC54" s="534" t="str">
        <f>IF('特殊、深海'!$BR50="","")</f>
        <v/>
      </c>
      <c r="BQ54" s="535">
        <f>IFERROR(VLOOKUP(AL54,装备!$B:$C,2,0),0)</f>
        <v>5</v>
      </c>
      <c r="BR54" s="535">
        <f>IFERROR(VLOOKUP($AL54,装备!$B:$Q,5,0),0)</f>
        <v>0</v>
      </c>
      <c r="BS54" s="535">
        <f>IFERROR(VLOOKUP($AL54,装备!$B:$Q,6,0),0)</f>
        <v>15</v>
      </c>
      <c r="BT54" s="535">
        <f>IFERROR(VLOOKUP($AL54,装备!$B:$Q,7,0),0)</f>
        <v>0</v>
      </c>
      <c r="BU54" s="535">
        <f>IFERROR(VLOOKUP($AL54,装备!$B:$Q,8,0),0)</f>
        <v>0</v>
      </c>
      <c r="BV54" s="535">
        <f>IFERROR(VLOOKUP($AL54,装备!$B:$Q,9,0),0)</f>
        <v>0</v>
      </c>
      <c r="BW54" s="535">
        <f>IFERROR(VLOOKUP($AL54,装备!$B:$Q,10,0),0)</f>
        <v>0</v>
      </c>
      <c r="BX54" s="535">
        <f>IFERROR(VLOOKUP($AL54,装备!$B:$Q,11,0),0)</f>
        <v>0</v>
      </c>
      <c r="BY54" s="535" t="str">
        <f>IFERROR(VLOOKUP($AL54,装备!$B:$Q,12,0),0)</f>
        <v>中</v>
      </c>
      <c r="BZ54" s="535">
        <f>IFERROR(VLOOKUP($AL54,装备!$B:$Q,13,0),0)</f>
        <v>0</v>
      </c>
      <c r="CA54" s="535">
        <f>IFERROR(VLOOKUP($AL54,装备!$B:$Q,14,0),0)</f>
        <v>0</v>
      </c>
      <c r="CB54" s="535">
        <f>IFERROR(VLOOKUP($AL54,装备!$B:$Q,16,0),0)</f>
        <v>0</v>
      </c>
      <c r="CC54" s="535">
        <f>IFERROR(VLOOKUP($AL54,装备!$B:$Q,5,0),0)</f>
        <v>0</v>
      </c>
      <c r="CD54" s="535">
        <f>IFERROR(VLOOKUP(AM54,装备!$B:$C,2,0),0)</f>
        <v>4</v>
      </c>
      <c r="CE54" s="535">
        <f>IFERROR(VLOOKUP($AM54,装备!$B:$Q,5,0),0)</f>
        <v>0</v>
      </c>
      <c r="CF54" s="535">
        <f>IFERROR(VLOOKUP($AM54,装备!$B:$Q,6,0),0)</f>
        <v>8</v>
      </c>
      <c r="CG54" s="535">
        <f>IFERROR(VLOOKUP($AM54,装备!$B:$Q,7,0),0)</f>
        <v>0</v>
      </c>
      <c r="CH54" s="535">
        <f>IFERROR(VLOOKUP($AM54,装备!$B:$Q,8,0),0)</f>
        <v>0</v>
      </c>
      <c r="CI54" s="535">
        <f>IFERROR(VLOOKUP($AM54,装备!$B:$Q,9,0),0)</f>
        <v>0</v>
      </c>
      <c r="CJ54" s="535">
        <f>IFERROR(VLOOKUP($AM54,装备!$B:$Q,10,0),0)</f>
        <v>0</v>
      </c>
      <c r="CK54" s="535">
        <f>IFERROR(VLOOKUP($AM54,装备!$B:$Q,11,0),0)</f>
        <v>2</v>
      </c>
      <c r="CL54" s="535" t="str">
        <f>IFERROR(VLOOKUP($AM54,装备!$B:$Q,12,0),0)</f>
        <v>中</v>
      </c>
      <c r="CM54" s="535">
        <f>IFERROR(VLOOKUP($AM54,装备!$B:$Q,13,0),0)</f>
        <v>0</v>
      </c>
      <c r="CN54" s="535">
        <f>IFERROR(VLOOKUP($AM54,装备!$B:$Q,14,0),0)</f>
        <v>0</v>
      </c>
      <c r="CO54" s="535">
        <f>IFERROR(VLOOKUP($AM54,装备!$B:$Q,16,0),0)</f>
        <v>0</v>
      </c>
      <c r="CP54" s="535">
        <f>IFERROR(VLOOKUP($AM54,装备!$B:$Q,5,0),0)</f>
        <v>0</v>
      </c>
      <c r="CQ54" s="535">
        <f>IFERROR(VLOOKUP(AN54,装备!$B:$C,2,0),0)</f>
        <v>4</v>
      </c>
      <c r="CR54" s="535">
        <f>IFERROR(VLOOKUP($AN54,装备!$B:$Q,5,0),0)</f>
        <v>0</v>
      </c>
      <c r="CS54" s="535">
        <f>IFERROR(VLOOKUP($AN54,装备!$B:$Q,6,0),0)</f>
        <v>8</v>
      </c>
      <c r="CT54" s="535">
        <f>IFERROR(VLOOKUP($AN54,装备!$B:$Q,7,0),0)</f>
        <v>0</v>
      </c>
      <c r="CU54" s="535">
        <f>IFERROR(VLOOKUP($AN54,装备!$B:$Q,8,0),0)</f>
        <v>0</v>
      </c>
      <c r="CV54" s="535">
        <f>IFERROR(VLOOKUP($AN54,装备!$B:$Q,9,0),0)</f>
        <v>0</v>
      </c>
      <c r="CW54" s="535">
        <f>IFERROR(VLOOKUP($AN54,装备!$B:$Q,10,0),0)</f>
        <v>0</v>
      </c>
      <c r="CX54" s="535">
        <f>IFERROR(VLOOKUP($AN54,装备!$B:$Q,11,0),0)</f>
        <v>2</v>
      </c>
      <c r="CY54" s="535" t="str">
        <f>IFERROR(VLOOKUP($AN54,装备!$B:$Q,12,0),0)</f>
        <v>中</v>
      </c>
      <c r="CZ54" s="535">
        <f>IFERROR(VLOOKUP($AN54,装备!$B:$Q,13,0),0)</f>
        <v>0</v>
      </c>
      <c r="DA54" s="535">
        <f>IFERROR(VLOOKUP($AN54,装备!$B:$Q,14,0),0)</f>
        <v>0</v>
      </c>
      <c r="DB54" s="535">
        <f>IFERROR(VLOOKUP($AN54,装备!$B:$Q,16,0),0)</f>
        <v>0</v>
      </c>
      <c r="DC54" s="535">
        <f>IFERROR(VLOOKUP($AN54,装备!$B:$Q,5,0),0)</f>
        <v>0</v>
      </c>
      <c r="DD54" s="535">
        <f>IFERROR(VLOOKUP(AO54,装备!$B:$C,2,0),0)</f>
        <v>5</v>
      </c>
      <c r="DE54" s="535">
        <f>IFERROR(VLOOKUP($AO54,装备!$B:$Q,5,0),0)</f>
        <v>0</v>
      </c>
      <c r="DF54" s="535">
        <f>IFERROR(VLOOKUP($AO54,装备!$B:$Q,6,0),0)</f>
        <v>13</v>
      </c>
      <c r="DG54" s="535">
        <f>IFERROR(VLOOKUP($AO54,装备!$B:$Q,7,0),0)</f>
        <v>0</v>
      </c>
      <c r="DH54" s="535">
        <f>IFERROR(VLOOKUP($AO54,装备!$B:$Q,8,0),0)</f>
        <v>0</v>
      </c>
      <c r="DI54" s="535">
        <f>IFERROR(VLOOKUP($AO54,装备!$B:$Q,9,0),0)</f>
        <v>0</v>
      </c>
      <c r="DJ54" s="535">
        <f>IFERROR(VLOOKUP($AO54,装备!$B:$Q,10,0),0)</f>
        <v>0</v>
      </c>
      <c r="DK54" s="535">
        <f>IFERROR(VLOOKUP($AO54,装备!$B:$Q,11,0),0)</f>
        <v>2</v>
      </c>
      <c r="DL54" s="535" t="str">
        <f>IFERROR(VLOOKUP($AO54,装备!$B:$Q,12,0),0)</f>
        <v>长</v>
      </c>
      <c r="DM54" s="535">
        <f>IFERROR(VLOOKUP($AO54,装备!$B:$Q,13,0),0)</f>
        <v>0</v>
      </c>
      <c r="DN54" s="535">
        <f>IFERROR(VLOOKUP($AO54,装备!$B:$Q,14,0),0)</f>
        <v>0</v>
      </c>
      <c r="DO54" s="535">
        <f>IFERROR(VLOOKUP($AO54,装备!$B:$Q,16,0),0)</f>
        <v>0</v>
      </c>
      <c r="DP54" s="535">
        <f>IFERROR(VLOOKUP($AO54,装备!$B:$Q,5,0),0)</f>
        <v>0</v>
      </c>
    </row>
    <row r="55" spans="1:120">
      <c r="A55" s="533">
        <f>'特殊、深海'!$A51</f>
        <v>10002519</v>
      </c>
      <c r="B55" s="353" t="s">
        <v>4938</v>
      </c>
      <c r="C55" s="281"/>
      <c r="D55" s="281">
        <f t="shared" si="0"/>
        <v>110</v>
      </c>
      <c r="E55" s="532">
        <f>'特殊、深海'!$C51</f>
        <v>6</v>
      </c>
      <c r="F55" s="531" t="str">
        <f>'特殊、深海'!$D51</f>
        <v>航母</v>
      </c>
      <c r="G55" s="531" t="str">
        <f>'特殊、深海'!$E51</f>
        <v>大型</v>
      </c>
      <c r="H55" s="531" t="str">
        <f>'特殊、深海'!$F51</f>
        <v>主力舰</v>
      </c>
      <c r="I55" s="531">
        <f>'特殊、深海'!$BT51</f>
        <v>0</v>
      </c>
      <c r="J55" s="531" t="str">
        <f>'特殊、深海'!$G51</f>
        <v>英国</v>
      </c>
      <c r="K55" s="536">
        <f>'特殊、深海'!$H51+(BR55+CE55+CR55+DE55)*$C$2</f>
        <v>150</v>
      </c>
      <c r="L55" s="535">
        <f>'特殊、深海'!$I51</f>
        <v>2</v>
      </c>
      <c r="M55" s="535">
        <f>'特殊、深海'!$J51</f>
        <v>0</v>
      </c>
      <c r="N55" s="535">
        <f>'特殊、深海'!$K51</f>
        <v>2</v>
      </c>
      <c r="O55" s="535">
        <f>'特殊、深海'!$L51+((CA55+CN55+DA55+DN55)*$C$2)</f>
        <v>50</v>
      </c>
      <c r="P55" s="535" t="str">
        <f>IF($C$2=1,(IF(ISERROR(FIND("超长",'特殊、深海'!$M51&amp;BY55&amp;CL55&amp;CY55&amp;DL55,1)),IF(ISERROR(FIND("长",'特殊、深海'!$M51&amp;BY55&amp;CL55&amp;CY55&amp;DL55,1)),IF(ISERROR(FIND("中",'特殊、深海'!$M51&amp;BY55&amp;CL55&amp;CY55&amp;DL55,1)),IF(ISERROR(FIND("短",'特殊、深海'!$M51&amp;BY55&amp;CL55&amp;CY55&amp;DL55,1)),IF(ISERROR(FIND("无",'特殊、深海'!$M51&amp;BY55&amp;CL55&amp;CY55&amp;DL55,1)),0,"无"),"短"),"中"),"长"),"超长")),'特殊、深海'!$M51)</f>
        <v>长</v>
      </c>
      <c r="Q55" s="537">
        <f>'特殊、深海'!$N51</f>
        <v>31.2</v>
      </c>
      <c r="R55" s="535">
        <f>('特殊、深海'!$P51)+('特殊、深海'!$Q51)*$C$3+((BS55+CF55+CS55+DF55)*$C$2)</f>
        <v>250</v>
      </c>
      <c r="S55" s="535">
        <f>('特殊、深海'!$R51)+('特殊、深海'!$S51)*$C$3+((BU55+CH55+CU55+DH55)*$C$2)</f>
        <v>0</v>
      </c>
      <c r="T55" s="535">
        <f>('特殊、深海'!$T51)+('特殊、深海'!$U51)*$C$3+((BT55+CG55+CT55+DG55)*$C$2)</f>
        <v>150</v>
      </c>
      <c r="U55" s="535">
        <f>('特殊、深海'!$V51)+('特殊、深海'!$W51)*$C$3+((CC55+CP55+DC55+DP55)*$C$2)</f>
        <v>200</v>
      </c>
      <c r="V55" s="530">
        <f>INT(((('特殊、深海'!$Y51)-('特殊、深海'!$X51))*(((IF(D55=0,C55,D55))-1)/99))+'特殊、深海'!$X51)+((BX55+CK55+CX55+DK55)*$C$2)</f>
        <v>92</v>
      </c>
      <c r="W55" s="535">
        <f>INT(((('特殊、深海'!$AA51)-('特殊、深海'!$Z51))*(((IF(D55=0,C55,D55))-1)/99))+'特殊、深海'!$Z51)+((BZ55+CM55+CZ55+DM55)*$C$2)</f>
        <v>100</v>
      </c>
      <c r="X55" s="535">
        <f>INT(((('特殊、深海'!$AC51)-('特殊、深海'!$AB51))*(((IF(D55=0,C55,D55))-1)/99))+'特殊、深海'!$AB51)+((BW55+CJ55+CW55+DJ55)*$C$2)</f>
        <v>180</v>
      </c>
      <c r="Y55" s="532">
        <f>INT(((('特殊、深海'!$AE51)-('特殊、深海'!$AD51))*(((IF(D55=0,C55,D55))-1)/99))+'特殊、深海'!$AD51)+((BV55+CI55+CV55+DI55)*$C$2)</f>
        <v>0</v>
      </c>
      <c r="Z55" s="535">
        <f>IF('特殊、深海'!$AF51="","",'特殊、深海'!$AF51)</f>
        <v>41</v>
      </c>
      <c r="AA55" s="535">
        <f>IF('特殊、深海'!$AG51="","",'特殊、深海'!$AG51)</f>
        <v>48</v>
      </c>
      <c r="AB55" s="535">
        <f>IF('特殊、深海'!$AH51="","",'特殊、深海'!$AH51)</f>
        <v>47</v>
      </c>
      <c r="AC55" s="535">
        <f>IF('特殊、深海'!$AI51="","",'特殊、深海'!$AI51)</f>
        <v>40</v>
      </c>
      <c r="AD55" s="535">
        <f>IF('特殊、深海'!$AJ51="","",'特殊、深海'!$AJ51)</f>
        <v>176</v>
      </c>
      <c r="AE55" s="530">
        <f>IF('特殊、深海'!$AK51="","",'特殊、深海'!$AK51)</f>
        <v>77</v>
      </c>
      <c r="AF55" s="535" t="str">
        <f>IF('特殊、深海'!$AL51="","",'特殊、深海'!$AL51)</f>
        <v/>
      </c>
      <c r="AG55" s="535" t="str">
        <f>IF('特殊、深海'!$AM51="","",'特殊、深海'!$AM51)</f>
        <v/>
      </c>
      <c r="AH55" s="535" t="str">
        <f>IF('特殊、深海'!$AN51="","",'特殊、深海'!$AN51)</f>
        <v/>
      </c>
      <c r="AI55" s="535" t="str">
        <f>IF('特殊、深海'!$AO51="","",'特殊、深海'!$AO51)</f>
        <v/>
      </c>
      <c r="AJ55" s="535" t="str">
        <f>IF('特殊、深海'!$AP51="","",'特殊、深海'!$AP51)</f>
        <v/>
      </c>
      <c r="AK55" s="532" t="str">
        <f>IF('特殊、深海'!$AQ51="","",'特殊、深海'!$AQ51)</f>
        <v/>
      </c>
      <c r="AL55" s="329" t="str">
        <f>IF('特殊、深海'!$AS51="","",'特殊、深海'!$AS51)</f>
        <v>九七式舰攻（80番）</v>
      </c>
      <c r="AM55" s="329" t="str">
        <f>IF('特殊、深海'!$AT51="","",'特殊、深海'!$AT51)</f>
        <v>B-25(杜立特队)</v>
      </c>
      <c r="AN55" s="329" t="str">
        <f>IF('特殊、深海'!$AU51="","",'特殊、深海'!$AU51)</f>
        <v>B-25(杜立特队)</v>
      </c>
      <c r="AO55" s="329" t="str">
        <f>IF('特殊、深海'!$AV51="","",'特殊、深海'!$AV51)</f>
        <v>B-25(杜立特队)</v>
      </c>
      <c r="AP55" s="307" t="str">
        <f>IF('特殊、深海'!$AW51="","",'特殊、深海'!$AW51)</f>
        <v/>
      </c>
      <c r="AQ55" s="308" t="str">
        <f>IF('特殊、深海'!$AX51="","",'特殊、深海'!$AX51)</f>
        <v/>
      </c>
      <c r="AR55" s="535">
        <f>IF('特殊、深海'!$AY51="","",'特殊、深海'!$AY51)</f>
        <v>60</v>
      </c>
      <c r="AS55" s="535">
        <f>IF('特殊、深海'!$AZ51="","",'特殊、深海'!$AZ51)</f>
        <v>55</v>
      </c>
      <c r="AT55" s="535">
        <f>IF('特殊、深海'!$BA51="","",'特殊、深海'!$BA51)</f>
        <v>2.4</v>
      </c>
      <c r="AU55" s="535">
        <f>IF('特殊、深海'!$BB51="","",'特殊、深海'!$BB51)</f>
        <v>4.5</v>
      </c>
      <c r="AV55" s="530">
        <f>IF(('特殊、深海'!$BG51+'特殊、深海'!$BK51*$C$4)=0,"",('特殊、深海'!$BG51+'特殊、深海'!$BK51*$C$4))</f>
        <v>55</v>
      </c>
      <c r="AW55" s="535">
        <f>IF(('特殊、深海'!$BH51+'特殊、深海'!$BL51*$C$4)=0,"",('特殊、深海'!$BH51+'特殊、深海'!$BL51*$C$4))</f>
        <v>71</v>
      </c>
      <c r="AX55" s="535">
        <f>IF(('特殊、深海'!$BI51+'特殊、深海'!$BM51*$C$4)=0,"",('特殊、深海'!$BI51+'特殊、深海'!$BM51*$C$4))</f>
        <v>60</v>
      </c>
      <c r="AY55" s="532">
        <f>IF(('特殊、深海'!$BJ51+'特殊、深海'!$BN51*$C$4)=0,"",('特殊、深海'!$BJ51+'特殊、深海'!$BN51*$C$4))</f>
        <v>87</v>
      </c>
      <c r="AZ55" s="329" t="str">
        <f>'特殊、深海'!$BO51</f>
        <v>TODO: 万国语</v>
      </c>
      <c r="BA55" s="533" t="b">
        <f>IF('特殊、深海'!$BP51="","")</f>
        <v>0</v>
      </c>
      <c r="BB55" s="329" t="b">
        <f>IF('特殊、深海'!$BQ51="","")</f>
        <v>0</v>
      </c>
      <c r="BC55" s="534" t="str">
        <f>IF('特殊、深海'!$BR51="","")</f>
        <v/>
      </c>
      <c r="BQ55" s="535">
        <f>IFERROR(VLOOKUP(AL55,装备!$B:$C,2,0),0)</f>
        <v>4</v>
      </c>
      <c r="BR55" s="535">
        <f>IFERROR(VLOOKUP($AL55,装备!$B:$Q,5,0),0)</f>
        <v>0</v>
      </c>
      <c r="BS55" s="535">
        <f>IFERROR(VLOOKUP($AL55,装备!$B:$Q,6,0),0)</f>
        <v>0</v>
      </c>
      <c r="BT55" s="535">
        <f>IFERROR(VLOOKUP($AL55,装备!$B:$Q,7,0),0)</f>
        <v>0</v>
      </c>
      <c r="BU55" s="535">
        <f>IFERROR(VLOOKUP($AL55,装备!$B:$Q,8,0),0)</f>
        <v>0</v>
      </c>
      <c r="BV55" s="535">
        <f>IFERROR(VLOOKUP($AL55,装备!$B:$Q,9,0),0)</f>
        <v>0</v>
      </c>
      <c r="BW55" s="535">
        <f>IFERROR(VLOOKUP($AL55,装备!$B:$Q,10,0),0)</f>
        <v>0</v>
      </c>
      <c r="BX55" s="535">
        <f>IFERROR(VLOOKUP($AL55,装备!$B:$Q,11,0),0)</f>
        <v>0</v>
      </c>
      <c r="BY55" s="535" t="str">
        <f>IFERROR(VLOOKUP($AL55,装备!$B:$Q,12,0),0)</f>
        <v>无</v>
      </c>
      <c r="BZ55" s="535">
        <f>IFERROR(VLOOKUP($AL55,装备!$B:$Q,13,0),0)</f>
        <v>0</v>
      </c>
      <c r="CA55" s="535">
        <f>IFERROR(VLOOKUP($AL55,装备!$B:$Q,14,0),0)</f>
        <v>0</v>
      </c>
      <c r="CB55" s="535">
        <f>IFERROR(VLOOKUP($AL55,装备!$B:$Q,16,0),0)</f>
        <v>0</v>
      </c>
      <c r="CC55" s="535">
        <f>IFERROR(VLOOKUP($AL55,装备!$B:$Q,5,0),0)</f>
        <v>0</v>
      </c>
      <c r="CD55" s="535">
        <f>IFERROR(VLOOKUP(AM55,装备!$B:$C,2,0),0)</f>
        <v>6</v>
      </c>
      <c r="CE55" s="535">
        <f>IFERROR(VLOOKUP($AM55,装备!$B:$Q,5,0),0)</f>
        <v>0</v>
      </c>
      <c r="CF55" s="535">
        <f>IFERROR(VLOOKUP($AM55,装备!$B:$Q,6,0),0)</f>
        <v>0</v>
      </c>
      <c r="CG55" s="535">
        <f>IFERROR(VLOOKUP($AM55,装备!$B:$Q,7,0),0)</f>
        <v>0</v>
      </c>
      <c r="CH55" s="535">
        <f>IFERROR(VLOOKUP($AM55,装备!$B:$Q,8,0),0)</f>
        <v>0</v>
      </c>
      <c r="CI55" s="535">
        <f>IFERROR(VLOOKUP($AM55,装备!$B:$Q,9,0),0)</f>
        <v>0</v>
      </c>
      <c r="CJ55" s="535">
        <f>IFERROR(VLOOKUP($AM55,装备!$B:$Q,10,0),0)</f>
        <v>0</v>
      </c>
      <c r="CK55" s="535">
        <f>IFERROR(VLOOKUP($AM55,装备!$B:$Q,11,0),0)</f>
        <v>0</v>
      </c>
      <c r="CL55" s="535" t="str">
        <f>IFERROR(VLOOKUP($AM55,装备!$B:$Q,12,0),0)</f>
        <v>无</v>
      </c>
      <c r="CM55" s="535">
        <f>IFERROR(VLOOKUP($AM55,装备!$B:$Q,13,0),0)</f>
        <v>0</v>
      </c>
      <c r="CN55" s="535">
        <f>IFERROR(VLOOKUP($AM55,装备!$B:$Q,14,0),0)</f>
        <v>0</v>
      </c>
      <c r="CO55" s="535">
        <f>IFERROR(VLOOKUP($AM55,装备!$B:$Q,16,0),0)</f>
        <v>0</v>
      </c>
      <c r="CP55" s="535">
        <f>IFERROR(VLOOKUP($AM55,装备!$B:$Q,5,0),0)</f>
        <v>0</v>
      </c>
      <c r="CQ55" s="535">
        <f>IFERROR(VLOOKUP(AN55,装备!$B:$C,2,0),0)</f>
        <v>6</v>
      </c>
      <c r="CR55" s="535">
        <f>IFERROR(VLOOKUP($AN55,装备!$B:$Q,5,0),0)</f>
        <v>0</v>
      </c>
      <c r="CS55" s="535">
        <f>IFERROR(VLOOKUP($AN55,装备!$B:$Q,6,0),0)</f>
        <v>0</v>
      </c>
      <c r="CT55" s="535">
        <f>IFERROR(VLOOKUP($AN55,装备!$B:$Q,7,0),0)</f>
        <v>0</v>
      </c>
      <c r="CU55" s="535">
        <f>IFERROR(VLOOKUP($AN55,装备!$B:$Q,8,0),0)</f>
        <v>0</v>
      </c>
      <c r="CV55" s="535">
        <f>IFERROR(VLOOKUP($AN55,装备!$B:$Q,9,0),0)</f>
        <v>0</v>
      </c>
      <c r="CW55" s="535">
        <f>IFERROR(VLOOKUP($AN55,装备!$B:$Q,10,0),0)</f>
        <v>0</v>
      </c>
      <c r="CX55" s="535">
        <f>IFERROR(VLOOKUP($AN55,装备!$B:$Q,11,0),0)</f>
        <v>0</v>
      </c>
      <c r="CY55" s="535" t="str">
        <f>IFERROR(VLOOKUP($AN55,装备!$B:$Q,12,0),0)</f>
        <v>无</v>
      </c>
      <c r="CZ55" s="535">
        <f>IFERROR(VLOOKUP($AN55,装备!$B:$Q,13,0),0)</f>
        <v>0</v>
      </c>
      <c r="DA55" s="535">
        <f>IFERROR(VLOOKUP($AN55,装备!$B:$Q,14,0),0)</f>
        <v>0</v>
      </c>
      <c r="DB55" s="535">
        <f>IFERROR(VLOOKUP($AN55,装备!$B:$Q,16,0),0)</f>
        <v>0</v>
      </c>
      <c r="DC55" s="535">
        <f>IFERROR(VLOOKUP($AN55,装备!$B:$Q,5,0),0)</f>
        <v>0</v>
      </c>
      <c r="DD55" s="535">
        <f>IFERROR(VLOOKUP(AO55,装备!$B:$C,2,0),0)</f>
        <v>6</v>
      </c>
      <c r="DE55" s="535">
        <f>IFERROR(VLOOKUP($AO55,装备!$B:$Q,5,0),0)</f>
        <v>0</v>
      </c>
      <c r="DF55" s="535">
        <f>IFERROR(VLOOKUP($AO55,装备!$B:$Q,6,0),0)</f>
        <v>0</v>
      </c>
      <c r="DG55" s="535">
        <f>IFERROR(VLOOKUP($AO55,装备!$B:$Q,7,0),0)</f>
        <v>0</v>
      </c>
      <c r="DH55" s="535">
        <f>IFERROR(VLOOKUP($AO55,装备!$B:$Q,8,0),0)</f>
        <v>0</v>
      </c>
      <c r="DI55" s="535">
        <f>IFERROR(VLOOKUP($AO55,装备!$B:$Q,9,0),0)</f>
        <v>0</v>
      </c>
      <c r="DJ55" s="535">
        <f>IFERROR(VLOOKUP($AO55,装备!$B:$Q,10,0),0)</f>
        <v>0</v>
      </c>
      <c r="DK55" s="535">
        <f>IFERROR(VLOOKUP($AO55,装备!$B:$Q,11,0),0)</f>
        <v>0</v>
      </c>
      <c r="DL55" s="535" t="str">
        <f>IFERROR(VLOOKUP($AO55,装备!$B:$Q,12,0),0)</f>
        <v>无</v>
      </c>
      <c r="DM55" s="535">
        <f>IFERROR(VLOOKUP($AO55,装备!$B:$Q,13,0),0)</f>
        <v>0</v>
      </c>
      <c r="DN55" s="535">
        <f>IFERROR(VLOOKUP($AO55,装备!$B:$Q,14,0),0)</f>
        <v>0</v>
      </c>
      <c r="DO55" s="535">
        <f>IFERROR(VLOOKUP($AO55,装备!$B:$Q,16,0),0)</f>
        <v>0</v>
      </c>
      <c r="DP55" s="535">
        <f>IFERROR(VLOOKUP($AO55,装备!$B:$Q,5,0),0)</f>
        <v>0</v>
      </c>
    </row>
    <row r="56" spans="1:120">
      <c r="A56" s="533">
        <f>'特殊、深海'!$A52</f>
        <v>10002618</v>
      </c>
      <c r="B56" s="353" t="s">
        <v>5925</v>
      </c>
      <c r="C56" s="281"/>
      <c r="D56" s="281">
        <f t="shared" si="0"/>
        <v>110</v>
      </c>
      <c r="E56" s="532">
        <f>'特殊、深海'!$C52</f>
        <v>5</v>
      </c>
      <c r="F56" s="531" t="str">
        <f>'特殊、深海'!$D52</f>
        <v>重巡</v>
      </c>
      <c r="G56" s="531" t="str">
        <f>'特殊、深海'!$E52</f>
        <v>中型</v>
      </c>
      <c r="H56" s="531" t="str">
        <f>'特殊、深海'!$F52</f>
        <v>护卫舰</v>
      </c>
      <c r="I56" s="531">
        <f>'特殊、深海'!$BT52</f>
        <v>0</v>
      </c>
      <c r="J56" s="531" t="str">
        <f>'特殊、深海'!$G52</f>
        <v>深海</v>
      </c>
      <c r="K56" s="536">
        <f>'特殊、深海'!$H52+(BR56+CE56+CR56+DE56)*$C$2</f>
        <v>72</v>
      </c>
      <c r="L56" s="535">
        <f>'特殊、深海'!$I52</f>
        <v>0</v>
      </c>
      <c r="M56" s="535">
        <f>'特殊、深海'!$J52</f>
        <v>0</v>
      </c>
      <c r="N56" s="535">
        <f>'特殊、深海'!$K52</f>
        <v>2</v>
      </c>
      <c r="O56" s="535">
        <f>'特殊、深海'!$L52+((CA56+CN56+DA56+DN56)*$C$2)</f>
        <v>30</v>
      </c>
      <c r="P56" s="535" t="str">
        <f>IF($C$2=1,(IF(ISERROR(FIND("超长",'特殊、深海'!$M52&amp;BY56&amp;CL56&amp;CY56&amp;DL56,1)),IF(ISERROR(FIND("长",'特殊、深海'!$M52&amp;BY56&amp;CL56&amp;CY56&amp;DL56,1)),IF(ISERROR(FIND("中",'特殊、深海'!$M52&amp;BY56&amp;CL56&amp;CY56&amp;DL56,1)),IF(ISERROR(FIND("短",'特殊、深海'!$M52&amp;BY56&amp;CL56&amp;CY56&amp;DL56,1)),IF(ISERROR(FIND("无",'特殊、深海'!$M52&amp;BY56&amp;CL56&amp;CY56&amp;DL56,1)),0,"无"),"短"),"中"),"长"),"超长")),'特殊、深海'!$M52)</f>
        <v>长</v>
      </c>
      <c r="Q56" s="537">
        <f>'特殊、深海'!$N52</f>
        <v>32</v>
      </c>
      <c r="R56" s="535">
        <f>('特殊、深海'!$P52)+('特殊、深海'!$Q52)*$C$3+((BS56+CF56+CS56+DF56)*$C$2)</f>
        <v>116</v>
      </c>
      <c r="S56" s="535">
        <f>('特殊、深海'!$R52)+('特殊、深海'!$S52)*$C$3+((BU56+CH56+CU56+DH56)*$C$2)</f>
        <v>70</v>
      </c>
      <c r="T56" s="535">
        <f>('特殊、深海'!$T52)+('特殊、深海'!$U52)*$C$3+((BT56+CG56+CT56+DG56)*$C$2)</f>
        <v>81</v>
      </c>
      <c r="U56" s="535">
        <f>('特殊、深海'!$V52)+('特殊、深海'!$W52)*$C$3+((CC56+CP56+DC56+DP56)*$C$2)</f>
        <v>75</v>
      </c>
      <c r="V56" s="530">
        <f>INT(((('特殊、深海'!$Y52)-('特殊、深海'!$X52))*(((IF(D56=0,C56,D56))-1)/99))+'特殊、深海'!$X52)+((BX56+CK56+CX56+DK56)*$C$2)</f>
        <v>109</v>
      </c>
      <c r="W56" s="535">
        <f>INT(((('特殊、深海'!$AA52)-('特殊、深海'!$Z52))*(((IF(D56=0,C56,D56))-1)/99))+'特殊、深海'!$Z52)+((BZ56+CM56+CZ56+DM56)*$C$2)</f>
        <v>85</v>
      </c>
      <c r="X56" s="535">
        <f>INT(((('特殊、深海'!$AC52)-('特殊、深海'!$AB52))*(((IF(D56=0,C56,D56))-1)/99))+'特殊、深海'!$AB52)+((BW56+CJ56+CW56+DJ56)*$C$2)</f>
        <v>53</v>
      </c>
      <c r="Y56" s="532">
        <f>INT(((('特殊、深海'!$AE52)-('特殊、深海'!$AD52))*(((IF(D56=0,C56,D56))-1)/99))+'特殊、深海'!$AD52)+((BV56+CI56+CV56+DI56)*$C$2)</f>
        <v>0</v>
      </c>
      <c r="Z56" s="535">
        <f>IF('特殊、深海'!$AF52="","",'特殊、深海'!$AF52)</f>
        <v>3</v>
      </c>
      <c r="AA56" s="535">
        <f>IF('特殊、深海'!$AG52="","",'特殊、深海'!$AG52)</f>
        <v>3</v>
      </c>
      <c r="AB56" s="535">
        <f>IF('特殊、深海'!$AH52="","",'特殊、深海'!$AH52)</f>
        <v>3</v>
      </c>
      <c r="AC56" s="535">
        <f>IF('特殊、深海'!$AI52="","",'特殊、深海'!$AI52)</f>
        <v>3</v>
      </c>
      <c r="AD56" s="535">
        <f>IF('特殊、深海'!$AJ52="","",'特殊、深海'!$AJ52)</f>
        <v>12</v>
      </c>
      <c r="AE56" s="530">
        <f>IF('特殊、深海'!$AK52="","",'特殊、深海'!$AK52)</f>
        <v>20</v>
      </c>
      <c r="AF56" s="535" t="str">
        <f>IF('特殊、深海'!$AL52="","",'特殊、深海'!$AL52)</f>
        <v/>
      </c>
      <c r="AG56" s="535" t="str">
        <f>IF('特殊、深海'!$AM52="","",'特殊、深海'!$AM52)</f>
        <v/>
      </c>
      <c r="AH56" s="535" t="str">
        <f>IF('特殊、深海'!$AN52="","",'特殊、深海'!$AN52)</f>
        <v/>
      </c>
      <c r="AI56" s="535" t="str">
        <f>IF('特殊、深海'!$AO52="","",'特殊、深海'!$AO52)</f>
        <v/>
      </c>
      <c r="AJ56" s="535" t="str">
        <f>IF('特殊、深海'!$AP52="","",'特殊、深海'!$AP52)</f>
        <v/>
      </c>
      <c r="AK56" s="532" t="str">
        <f>IF('特殊、深海'!$AQ52="","",'特殊、深海'!$AQ52)</f>
        <v/>
      </c>
      <c r="AL56" s="329" t="str">
        <f>IF('特殊、深海'!$AS52="","",'特殊、深海'!$AS52)</f>
        <v>U国三联8英寸炮</v>
      </c>
      <c r="AM56" s="329" t="str">
        <f>IF('特殊、深海'!$AT52="","",'特殊、深海'!$AT52)</f>
        <v>U国三联8英寸炮</v>
      </c>
      <c r="AN56" s="329" t="str">
        <f>IF('特殊、深海'!$AU52="","",'特殊、深海'!$AU52)</f>
        <v>G国三联203毫米炮</v>
      </c>
      <c r="AO56" s="329" t="str">
        <f>IF('特殊、深海'!$AV52="","",'特殊、深海'!$AV52)</f>
        <v>G国三联203毫米炮</v>
      </c>
      <c r="AP56" s="307" t="str">
        <f>IF('特殊、深海'!$AW52="","",'特殊、深海'!$AW52)</f>
        <v/>
      </c>
      <c r="AQ56" s="308" t="str">
        <f>IF('特殊、深海'!$AX52="","",'特殊、深海'!$AX52)</f>
        <v/>
      </c>
      <c r="AR56" s="535">
        <f>IF('特殊、深海'!$AY52="","",'特殊、深海'!$AY52)</f>
        <v>85</v>
      </c>
      <c r="AS56" s="535">
        <f>IF('特殊、深海'!$AZ52="","",'特殊、深海'!$AZ52)</f>
        <v>120</v>
      </c>
      <c r="AT56" s="535">
        <f>IF('特殊、深海'!$BA52="","",'特殊、深海'!$BA52)</f>
        <v>2.5</v>
      </c>
      <c r="AU56" s="535">
        <f>IF('特殊、深海'!$BB52="","",'特殊、深海'!$BB52)</f>
        <v>5.0999999999999996</v>
      </c>
      <c r="AV56" s="530">
        <f>IF(('特殊、深海'!$BG52+'特殊、深海'!$BK52*$C$4)=0,"",('特殊、深海'!$BG52+'特殊、深海'!$BK52*$C$4))</f>
        <v>30</v>
      </c>
      <c r="AW56" s="535">
        <f>IF(('特殊、深海'!$BH52+'特殊、深海'!$BL52*$C$4)=0,"",('特殊、深海'!$BH52+'特殊、深海'!$BL52*$C$4))</f>
        <v>76</v>
      </c>
      <c r="AX56" s="535">
        <f>IF(('特殊、深海'!$BI52+'特殊、深海'!$BM52*$C$4)=0,"",('特殊、深海'!$BI52+'特殊、深海'!$BM52*$C$4))</f>
        <v>74</v>
      </c>
      <c r="AY56" s="532" t="str">
        <f>IF(('特殊、深海'!$BJ52+'特殊、深海'!$BN52*$C$4)=0,"",('特殊、深海'!$BJ52+'特殊、深海'!$BN52*$C$4))</f>
        <v/>
      </c>
      <c r="AZ56" s="329" t="str">
        <f>'特殊、深海'!$BO52</f>
        <v>TODO: 万国语</v>
      </c>
      <c r="BA56" s="533" t="b">
        <f>IF('特殊、深海'!$BP52="","")</f>
        <v>0</v>
      </c>
      <c r="BB56" s="329" t="b">
        <f>IF('特殊、深海'!$BQ52="","")</f>
        <v>0</v>
      </c>
      <c r="BC56" s="534" t="str">
        <f>IF('特殊、深海'!$BR52="","")</f>
        <v/>
      </c>
      <c r="BQ56" s="535">
        <f>IFERROR(VLOOKUP(AL56,装备!$B:$C,2,0),0)</f>
        <v>4</v>
      </c>
      <c r="BR56" s="535">
        <f>IFERROR(VLOOKUP($AL56,装备!$B:$Q,5,0),0)</f>
        <v>0</v>
      </c>
      <c r="BS56" s="535">
        <f>IFERROR(VLOOKUP($AL56,装备!$B:$Q,6,0),0)</f>
        <v>8</v>
      </c>
      <c r="BT56" s="535">
        <f>IFERROR(VLOOKUP($AL56,装备!$B:$Q,7,0),0)</f>
        <v>0</v>
      </c>
      <c r="BU56" s="535">
        <f>IFERROR(VLOOKUP($AL56,装备!$B:$Q,8,0),0)</f>
        <v>0</v>
      </c>
      <c r="BV56" s="535">
        <f>IFERROR(VLOOKUP($AL56,装备!$B:$Q,9,0),0)</f>
        <v>0</v>
      </c>
      <c r="BW56" s="535">
        <f>IFERROR(VLOOKUP($AL56,装备!$B:$Q,10,0),0)</f>
        <v>0</v>
      </c>
      <c r="BX56" s="535">
        <f>IFERROR(VLOOKUP($AL56,装备!$B:$Q,11,0),0)</f>
        <v>2</v>
      </c>
      <c r="BY56" s="535" t="str">
        <f>IFERROR(VLOOKUP($AL56,装备!$B:$Q,12,0),0)</f>
        <v>中</v>
      </c>
      <c r="BZ56" s="535">
        <f>IFERROR(VLOOKUP($AL56,装备!$B:$Q,13,0),0)</f>
        <v>0</v>
      </c>
      <c r="CA56" s="535">
        <f>IFERROR(VLOOKUP($AL56,装备!$B:$Q,14,0),0)</f>
        <v>0</v>
      </c>
      <c r="CB56" s="535">
        <f>IFERROR(VLOOKUP($AL56,装备!$B:$Q,16,0),0)</f>
        <v>0</v>
      </c>
      <c r="CC56" s="535">
        <f>IFERROR(VLOOKUP($AL56,装备!$B:$Q,5,0),0)</f>
        <v>0</v>
      </c>
      <c r="CD56" s="535">
        <f>IFERROR(VLOOKUP(AM56,装备!$B:$C,2,0),0)</f>
        <v>4</v>
      </c>
      <c r="CE56" s="535">
        <f>IFERROR(VLOOKUP($AM56,装备!$B:$Q,5,0),0)</f>
        <v>0</v>
      </c>
      <c r="CF56" s="535">
        <f>IFERROR(VLOOKUP($AM56,装备!$B:$Q,6,0),0)</f>
        <v>8</v>
      </c>
      <c r="CG56" s="535">
        <f>IFERROR(VLOOKUP($AM56,装备!$B:$Q,7,0),0)</f>
        <v>0</v>
      </c>
      <c r="CH56" s="535">
        <f>IFERROR(VLOOKUP($AM56,装备!$B:$Q,8,0),0)</f>
        <v>0</v>
      </c>
      <c r="CI56" s="535">
        <f>IFERROR(VLOOKUP($AM56,装备!$B:$Q,9,0),0)</f>
        <v>0</v>
      </c>
      <c r="CJ56" s="535">
        <f>IFERROR(VLOOKUP($AM56,装备!$B:$Q,10,0),0)</f>
        <v>0</v>
      </c>
      <c r="CK56" s="535">
        <f>IFERROR(VLOOKUP($AM56,装备!$B:$Q,11,0),0)</f>
        <v>2</v>
      </c>
      <c r="CL56" s="535" t="str">
        <f>IFERROR(VLOOKUP($AM56,装备!$B:$Q,12,0),0)</f>
        <v>中</v>
      </c>
      <c r="CM56" s="535">
        <f>IFERROR(VLOOKUP($AM56,装备!$B:$Q,13,0),0)</f>
        <v>0</v>
      </c>
      <c r="CN56" s="535">
        <f>IFERROR(VLOOKUP($AM56,装备!$B:$Q,14,0),0)</f>
        <v>0</v>
      </c>
      <c r="CO56" s="535">
        <f>IFERROR(VLOOKUP($AM56,装备!$B:$Q,16,0),0)</f>
        <v>0</v>
      </c>
      <c r="CP56" s="535">
        <f>IFERROR(VLOOKUP($AM56,装备!$B:$Q,5,0),0)</f>
        <v>0</v>
      </c>
      <c r="CQ56" s="535">
        <f>IFERROR(VLOOKUP(AN56,装备!$B:$C,2,0),0)</f>
        <v>4</v>
      </c>
      <c r="CR56" s="535">
        <f>IFERROR(VLOOKUP($AN56,装备!$B:$Q,5,0),0)</f>
        <v>0</v>
      </c>
      <c r="CS56" s="535">
        <f>IFERROR(VLOOKUP($AN56,装备!$B:$Q,6,0),0)</f>
        <v>10</v>
      </c>
      <c r="CT56" s="535">
        <f>IFERROR(VLOOKUP($AN56,装备!$B:$Q,7,0),0)</f>
        <v>0</v>
      </c>
      <c r="CU56" s="535">
        <f>IFERROR(VLOOKUP($AN56,装备!$B:$Q,8,0),0)</f>
        <v>0</v>
      </c>
      <c r="CV56" s="535">
        <f>IFERROR(VLOOKUP($AN56,装备!$B:$Q,9,0),0)</f>
        <v>0</v>
      </c>
      <c r="CW56" s="535">
        <f>IFERROR(VLOOKUP($AN56,装备!$B:$Q,10,0),0)</f>
        <v>0</v>
      </c>
      <c r="CX56" s="535">
        <f>IFERROR(VLOOKUP($AN56,装备!$B:$Q,11,0),0)</f>
        <v>0</v>
      </c>
      <c r="CY56" s="535" t="str">
        <f>IFERROR(VLOOKUP($AN56,装备!$B:$Q,12,0),0)</f>
        <v>长</v>
      </c>
      <c r="CZ56" s="535">
        <f>IFERROR(VLOOKUP($AN56,装备!$B:$Q,13,0),0)</f>
        <v>0</v>
      </c>
      <c r="DA56" s="535">
        <f>IFERROR(VLOOKUP($AN56,装备!$B:$Q,14,0),0)</f>
        <v>0</v>
      </c>
      <c r="DB56" s="535">
        <f>IFERROR(VLOOKUP($AN56,装备!$B:$Q,16,0),0)</f>
        <v>0</v>
      </c>
      <c r="DC56" s="535">
        <f>IFERROR(VLOOKUP($AN56,装备!$B:$Q,5,0),0)</f>
        <v>0</v>
      </c>
      <c r="DD56" s="535">
        <f>IFERROR(VLOOKUP(AO56,装备!$B:$C,2,0),0)</f>
        <v>4</v>
      </c>
      <c r="DE56" s="535">
        <f>IFERROR(VLOOKUP($AO56,装备!$B:$Q,5,0),0)</f>
        <v>0</v>
      </c>
      <c r="DF56" s="535">
        <f>IFERROR(VLOOKUP($AO56,装备!$B:$Q,6,0),0)</f>
        <v>10</v>
      </c>
      <c r="DG56" s="535">
        <f>IFERROR(VLOOKUP($AO56,装备!$B:$Q,7,0),0)</f>
        <v>0</v>
      </c>
      <c r="DH56" s="535">
        <f>IFERROR(VLOOKUP($AO56,装备!$B:$Q,8,0),0)</f>
        <v>0</v>
      </c>
      <c r="DI56" s="535">
        <f>IFERROR(VLOOKUP($AO56,装备!$B:$Q,9,0),0)</f>
        <v>0</v>
      </c>
      <c r="DJ56" s="535">
        <f>IFERROR(VLOOKUP($AO56,装备!$B:$Q,10,0),0)</f>
        <v>0</v>
      </c>
      <c r="DK56" s="535">
        <f>IFERROR(VLOOKUP($AO56,装备!$B:$Q,11,0),0)</f>
        <v>0</v>
      </c>
      <c r="DL56" s="535" t="str">
        <f>IFERROR(VLOOKUP($AO56,装备!$B:$Q,12,0),0)</f>
        <v>长</v>
      </c>
      <c r="DM56" s="535">
        <f>IFERROR(VLOOKUP($AO56,装备!$B:$Q,13,0),0)</f>
        <v>0</v>
      </c>
      <c r="DN56" s="535">
        <f>IFERROR(VLOOKUP($AO56,装备!$B:$Q,14,0),0)</f>
        <v>0</v>
      </c>
      <c r="DO56" s="535">
        <f>IFERROR(VLOOKUP($AO56,装备!$B:$Q,16,0),0)</f>
        <v>0</v>
      </c>
      <c r="DP56" s="535">
        <f>IFERROR(VLOOKUP($AO56,装备!$B:$Q,5,0),0)</f>
        <v>0</v>
      </c>
    </row>
    <row r="57" spans="1:120">
      <c r="A57" s="533">
        <f>'特殊、深海'!$A53</f>
        <v>10002619</v>
      </c>
      <c r="B57" s="353" t="s">
        <v>4937</v>
      </c>
      <c r="C57" s="281"/>
      <c r="D57" s="281">
        <f t="shared" si="0"/>
        <v>110</v>
      </c>
      <c r="E57" s="532">
        <f>'特殊、深海'!$C53</f>
        <v>6</v>
      </c>
      <c r="F57" s="531" t="str">
        <f>'特殊、深海'!$D53</f>
        <v>机场</v>
      </c>
      <c r="G57" s="531" t="str">
        <f>'特殊、深海'!$E53</f>
        <v>大型</v>
      </c>
      <c r="H57" s="531" t="str">
        <f>'特殊、深海'!$F53</f>
        <v>未知</v>
      </c>
      <c r="I57" s="531">
        <f>'特殊、深海'!$BT53</f>
        <v>0</v>
      </c>
      <c r="J57" s="531" t="str">
        <f>'特殊、深海'!$G53</f>
        <v>英国</v>
      </c>
      <c r="K57" s="536">
        <f>'特殊、深海'!$H53+(BR57+CE57+CR57+DE57)*$C$2</f>
        <v>333</v>
      </c>
      <c r="L57" s="535">
        <f>'特殊、深海'!$I53</f>
        <v>-1</v>
      </c>
      <c r="M57" s="535">
        <f>'特殊、深海'!$J53</f>
        <v>0</v>
      </c>
      <c r="N57" s="535">
        <f>'特殊、深海'!$K53</f>
        <v>2</v>
      </c>
      <c r="O57" s="535">
        <f>'特殊、深海'!$L53+((CA57+CN57+DA57+DN57)*$C$2)</f>
        <v>25</v>
      </c>
      <c r="P57" s="535" t="str">
        <f>IF($C$2=1,(IF(ISERROR(FIND("超长",'特殊、深海'!$M53&amp;BY57&amp;CL57&amp;CY57&amp;DL57,1)),IF(ISERROR(FIND("长",'特殊、深海'!$M53&amp;BY57&amp;CL57&amp;CY57&amp;DL57,1)),IF(ISERROR(FIND("中",'特殊、深海'!$M53&amp;BY57&amp;CL57&amp;CY57&amp;DL57,1)),IF(ISERROR(FIND("短",'特殊、深海'!$M53&amp;BY57&amp;CL57&amp;CY57&amp;DL57,1)),IF(ISERROR(FIND("无",'特殊、深海'!$M53&amp;BY57&amp;CL57&amp;CY57&amp;DL57,1)),0,"无"),"短"),"中"),"长"),"超长")),'特殊、深海'!$M53)</f>
        <v>长</v>
      </c>
      <c r="Q57" s="537">
        <f>'特殊、深海'!$N53</f>
        <v>31.2</v>
      </c>
      <c r="R57" s="535">
        <f>('特殊、深海'!$P53)+('特殊、深海'!$Q53)*$C$3+((BS57+CF57+CS57+DF57)*$C$2)</f>
        <v>250</v>
      </c>
      <c r="S57" s="535">
        <f>('特殊、深海'!$R53)+('特殊、深海'!$S53)*$C$3+((BU57+CH57+CU57+DH57)*$C$2)</f>
        <v>0</v>
      </c>
      <c r="T57" s="535">
        <f>('特殊、深海'!$T53)+('特殊、深海'!$U53)*$C$3+((BT57+CG57+CT57+DG57)*$C$2)</f>
        <v>0</v>
      </c>
      <c r="U57" s="535">
        <f>('特殊、深海'!$V53)+('特殊、深海'!$W53)*$C$3+((CC57+CP57+DC57+DP57)*$C$2)</f>
        <v>333</v>
      </c>
      <c r="V57" s="530">
        <f>INT(((('特殊、深海'!$Y53)-('特殊、深海'!$X53))*(((IF(D57=0,C57,D57))-1)/99))+'特殊、深海'!$X53)+((BX57+CK57+CX57+DK57)*$C$2)</f>
        <v>92</v>
      </c>
      <c r="W57" s="535">
        <f>INT(((('特殊、深海'!$AA53)-('特殊、深海'!$Z53))*(((IF(D57=0,C57,D57))-1)/99))+'特殊、深海'!$Z53)+((BZ57+CM57+CZ57+DM57)*$C$2)</f>
        <v>0</v>
      </c>
      <c r="X57" s="535">
        <f>INT(((('特殊、深海'!$AC53)-('特殊、深海'!$AB53))*(((IF(D57=0,C57,D57))-1)/99))+'特殊、深海'!$AB53)+((BW57+CJ57+CW57+DJ57)*$C$2)</f>
        <v>233</v>
      </c>
      <c r="Y57" s="532">
        <f>INT(((('特殊、深海'!$AE53)-('特殊、深海'!$AD53))*(((IF(D57=0,C57,D57))-1)/99))+'特殊、深海'!$AD53)+((BV57+CI57+CV57+DI57)*$C$2)</f>
        <v>1</v>
      </c>
      <c r="Z57" s="535">
        <f>IF('特殊、深海'!$AF53="","",'特殊、深海'!$AF53)</f>
        <v>100</v>
      </c>
      <c r="AA57" s="535">
        <f>IF('特殊、深海'!$AG53="","",'特殊、深海'!$AG53)</f>
        <v>100</v>
      </c>
      <c r="AB57" s="535">
        <f>IF('特殊、深海'!$AH53="","",'特殊、深海'!$AH53)</f>
        <v>100</v>
      </c>
      <c r="AC57" s="535">
        <f>IF('特殊、深海'!$AI53="","",'特殊、深海'!$AI53)</f>
        <v>100</v>
      </c>
      <c r="AD57" s="535">
        <f>IF('特殊、深海'!$AJ53="","",'特殊、深海'!$AJ53)</f>
        <v>400</v>
      </c>
      <c r="AE57" s="530">
        <f>IF('特殊、深海'!$AK53="","",'特殊、深海'!$AK53)</f>
        <v>77</v>
      </c>
      <c r="AF57" s="535" t="str">
        <f>IF('特殊、深海'!$AL53="","",'特殊、深海'!$AL53)</f>
        <v/>
      </c>
      <c r="AG57" s="535" t="str">
        <f>IF('特殊、深海'!$AM53="","",'特殊、深海'!$AM53)</f>
        <v/>
      </c>
      <c r="AH57" s="535" t="str">
        <f>IF('特殊、深海'!$AN53="","",'特殊、深海'!$AN53)</f>
        <v/>
      </c>
      <c r="AI57" s="535" t="str">
        <f>IF('特殊、深海'!$AO53="","",'特殊、深海'!$AO53)</f>
        <v/>
      </c>
      <c r="AJ57" s="535" t="str">
        <f>IF('特殊、深海'!$AP53="","",'特殊、深海'!$AP53)</f>
        <v/>
      </c>
      <c r="AK57" s="532" t="str">
        <f>IF('特殊、深海'!$AQ53="","",'特殊、深海'!$AQ53)</f>
        <v/>
      </c>
      <c r="AL57" s="329" t="str">
        <f>IF('特殊、深海'!$AS53="","",'特殊、深海'!$AS53)</f>
        <v>九七式舰攻（80番）</v>
      </c>
      <c r="AM57" s="329" t="str">
        <f>IF('特殊、深海'!$AT53="","",'特殊、深海'!$AT53)</f>
        <v>零战62型</v>
      </c>
      <c r="AN57" s="329" t="str">
        <f>IF('特殊、深海'!$AU53="","",'特殊、深海'!$AU53)</f>
        <v>景云改</v>
      </c>
      <c r="AO57" s="329" t="str">
        <f>IF('特殊、深海'!$AV53="","",'特殊、深海'!$AV53)</f>
        <v>景云改</v>
      </c>
      <c r="AP57" s="307" t="str">
        <f>IF('特殊、深海'!$AW53="","",'特殊、深海'!$AW53)</f>
        <v/>
      </c>
      <c r="AQ57" s="308" t="str">
        <f>IF('特殊、深海'!$AX53="","",'特殊、深海'!$AX53)</f>
        <v/>
      </c>
      <c r="AR57" s="535">
        <f>IF('特殊、深海'!$AY53="","",'特殊、深海'!$AY53)</f>
        <v>60</v>
      </c>
      <c r="AS57" s="535">
        <f>IF('特殊、深海'!$AZ53="","",'特殊、深海'!$AZ53)</f>
        <v>55</v>
      </c>
      <c r="AT57" s="535">
        <f>IF('特殊、深海'!$BA53="","",'特殊、深海'!$BA53)</f>
        <v>2.4</v>
      </c>
      <c r="AU57" s="535">
        <f>IF('特殊、深海'!$BB53="","",'特殊、深海'!$BB53)</f>
        <v>4.5</v>
      </c>
      <c r="AV57" s="530">
        <f>IF(('特殊、深海'!$BG53+'特殊、深海'!$BK53*$C$4)=0,"",('特殊、深海'!$BG53+'特殊、深海'!$BK53*$C$4))</f>
        <v>3</v>
      </c>
      <c r="AW57" s="535">
        <f>IF(('特殊、深海'!$BH53+'特殊、深海'!$BL53*$C$4)=0,"",('特殊、深海'!$BH53+'特殊、深海'!$BL53*$C$4))</f>
        <v>6</v>
      </c>
      <c r="AX57" s="535" t="str">
        <f>IF(('特殊、深海'!$BI53+'特殊、深海'!$BM53*$C$4)=0,"",('特殊、深海'!$BI53+'特殊、深海'!$BM53*$C$4))</f>
        <v/>
      </c>
      <c r="AY57" s="532">
        <f>IF(('特殊、深海'!$BJ53+'特殊、深海'!$BN53*$C$4)=0,"",('特殊、深海'!$BJ53+'特殊、深海'!$BN53*$C$4))</f>
        <v>9</v>
      </c>
      <c r="AZ57" s="329" t="str">
        <f>'特殊、深海'!$BO53</f>
        <v>TODO: 万国语</v>
      </c>
      <c r="BA57" s="533" t="b">
        <f>IF('特殊、深海'!$BP53="","")</f>
        <v>0</v>
      </c>
      <c r="BB57" s="329" t="b">
        <f>IF('特殊、深海'!$BQ53="","")</f>
        <v>0</v>
      </c>
      <c r="BC57" s="534" t="str">
        <f>IF('特殊、深海'!$BR53="","")</f>
        <v/>
      </c>
      <c r="BQ57" s="535">
        <f>IFERROR(VLOOKUP(AL57,装备!$B:$C,2,0),0)</f>
        <v>4</v>
      </c>
      <c r="BR57" s="535">
        <f>IFERROR(VLOOKUP($AL57,装备!$B:$Q,5,0),0)</f>
        <v>0</v>
      </c>
      <c r="BS57" s="535">
        <f>IFERROR(VLOOKUP($AL57,装备!$B:$Q,6,0),0)</f>
        <v>0</v>
      </c>
      <c r="BT57" s="535">
        <f>IFERROR(VLOOKUP($AL57,装备!$B:$Q,7,0),0)</f>
        <v>0</v>
      </c>
      <c r="BU57" s="535">
        <f>IFERROR(VLOOKUP($AL57,装备!$B:$Q,8,0),0)</f>
        <v>0</v>
      </c>
      <c r="BV57" s="535">
        <f>IFERROR(VLOOKUP($AL57,装备!$B:$Q,9,0),0)</f>
        <v>0</v>
      </c>
      <c r="BW57" s="535">
        <f>IFERROR(VLOOKUP($AL57,装备!$B:$Q,10,0),0)</f>
        <v>0</v>
      </c>
      <c r="BX57" s="535">
        <f>IFERROR(VLOOKUP($AL57,装备!$B:$Q,11,0),0)</f>
        <v>0</v>
      </c>
      <c r="BY57" s="535" t="str">
        <f>IFERROR(VLOOKUP($AL57,装备!$B:$Q,12,0),0)</f>
        <v>无</v>
      </c>
      <c r="BZ57" s="535">
        <f>IFERROR(VLOOKUP($AL57,装备!$B:$Q,13,0),0)</f>
        <v>0</v>
      </c>
      <c r="CA57" s="535">
        <f>IFERROR(VLOOKUP($AL57,装备!$B:$Q,14,0),0)</f>
        <v>0</v>
      </c>
      <c r="CB57" s="535">
        <f>IFERROR(VLOOKUP($AL57,装备!$B:$Q,16,0),0)</f>
        <v>0</v>
      </c>
      <c r="CC57" s="535">
        <f>IFERROR(VLOOKUP($AL57,装备!$B:$Q,5,0),0)</f>
        <v>0</v>
      </c>
      <c r="CD57" s="535">
        <f>IFERROR(VLOOKUP(AM57,装备!$B:$C,2,0),0)</f>
        <v>4</v>
      </c>
      <c r="CE57" s="535">
        <f>IFERROR(VLOOKUP($AM57,装备!$B:$Q,5,0),0)</f>
        <v>0</v>
      </c>
      <c r="CF57" s="535">
        <f>IFERROR(VLOOKUP($AM57,装备!$B:$Q,6,0),0)</f>
        <v>0</v>
      </c>
      <c r="CG57" s="535">
        <f>IFERROR(VLOOKUP($AM57,装备!$B:$Q,7,0),0)</f>
        <v>0</v>
      </c>
      <c r="CH57" s="535">
        <f>IFERROR(VLOOKUP($AM57,装备!$B:$Q,8,0),0)</f>
        <v>0</v>
      </c>
      <c r="CI57" s="535">
        <f>IFERROR(VLOOKUP($AM57,装备!$B:$Q,9,0),0)</f>
        <v>1</v>
      </c>
      <c r="CJ57" s="535">
        <f>IFERROR(VLOOKUP($AM57,装备!$B:$Q,10,0),0)</f>
        <v>0</v>
      </c>
      <c r="CK57" s="535">
        <f>IFERROR(VLOOKUP($AM57,装备!$B:$Q,11,0),0)</f>
        <v>0</v>
      </c>
      <c r="CL57" s="535" t="str">
        <f>IFERROR(VLOOKUP($AM57,装备!$B:$Q,12,0),0)</f>
        <v>无</v>
      </c>
      <c r="CM57" s="535">
        <f>IFERROR(VLOOKUP($AM57,装备!$B:$Q,13,0),0)</f>
        <v>0</v>
      </c>
      <c r="CN57" s="535">
        <f>IFERROR(VLOOKUP($AM57,装备!$B:$Q,14,0),0)</f>
        <v>0</v>
      </c>
      <c r="CO57" s="535">
        <f>IFERROR(VLOOKUP($AM57,装备!$B:$Q,16,0),0)</f>
        <v>5</v>
      </c>
      <c r="CP57" s="535">
        <f>IFERROR(VLOOKUP($AM57,装备!$B:$Q,5,0),0)</f>
        <v>0</v>
      </c>
      <c r="CQ57" s="535">
        <f>IFERROR(VLOOKUP(AN57,装备!$B:$C,2,0),0)</f>
        <v>5</v>
      </c>
      <c r="CR57" s="535">
        <f>IFERROR(VLOOKUP($AN57,装备!$B:$Q,5,0),0)</f>
        <v>0</v>
      </c>
      <c r="CS57" s="535">
        <f>IFERROR(VLOOKUP($AN57,装备!$B:$Q,6,0),0)</f>
        <v>0</v>
      </c>
      <c r="CT57" s="535">
        <f>IFERROR(VLOOKUP($AN57,装备!$B:$Q,7,0),0)</f>
        <v>0</v>
      </c>
      <c r="CU57" s="535">
        <f>IFERROR(VLOOKUP($AN57,装备!$B:$Q,8,0),0)</f>
        <v>0</v>
      </c>
      <c r="CV57" s="535">
        <f>IFERROR(VLOOKUP($AN57,装备!$B:$Q,9,0),0)</f>
        <v>0</v>
      </c>
      <c r="CW57" s="535">
        <f>IFERROR(VLOOKUP($AN57,装备!$B:$Q,10,0),0)</f>
        <v>0</v>
      </c>
      <c r="CX57" s="535">
        <f>IFERROR(VLOOKUP($AN57,装备!$B:$Q,11,0),0)</f>
        <v>0</v>
      </c>
      <c r="CY57" s="535" t="str">
        <f>IFERROR(VLOOKUP($AN57,装备!$B:$Q,12,0),0)</f>
        <v>无</v>
      </c>
      <c r="CZ57" s="535">
        <f>IFERROR(VLOOKUP($AN57,装备!$B:$Q,13,0),0)</f>
        <v>0</v>
      </c>
      <c r="DA57" s="535">
        <f>IFERROR(VLOOKUP($AN57,装备!$B:$Q,14,0),0)</f>
        <v>0</v>
      </c>
      <c r="DB57" s="535">
        <f>IFERROR(VLOOKUP($AN57,装备!$B:$Q,16,0),0)</f>
        <v>2</v>
      </c>
      <c r="DC57" s="535">
        <f>IFERROR(VLOOKUP($AN57,装备!$B:$Q,5,0),0)</f>
        <v>0</v>
      </c>
      <c r="DD57" s="535">
        <f>IFERROR(VLOOKUP(AO57,装备!$B:$C,2,0),0)</f>
        <v>5</v>
      </c>
      <c r="DE57" s="535">
        <f>IFERROR(VLOOKUP($AO57,装备!$B:$Q,5,0),0)</f>
        <v>0</v>
      </c>
      <c r="DF57" s="535">
        <f>IFERROR(VLOOKUP($AO57,装备!$B:$Q,6,0),0)</f>
        <v>0</v>
      </c>
      <c r="DG57" s="535">
        <f>IFERROR(VLOOKUP($AO57,装备!$B:$Q,7,0),0)</f>
        <v>0</v>
      </c>
      <c r="DH57" s="535">
        <f>IFERROR(VLOOKUP($AO57,装备!$B:$Q,8,0),0)</f>
        <v>0</v>
      </c>
      <c r="DI57" s="535">
        <f>IFERROR(VLOOKUP($AO57,装备!$B:$Q,9,0),0)</f>
        <v>0</v>
      </c>
      <c r="DJ57" s="535">
        <f>IFERROR(VLOOKUP($AO57,装备!$B:$Q,10,0),0)</f>
        <v>0</v>
      </c>
      <c r="DK57" s="535">
        <f>IFERROR(VLOOKUP($AO57,装备!$B:$Q,11,0),0)</f>
        <v>0</v>
      </c>
      <c r="DL57" s="535" t="str">
        <f>IFERROR(VLOOKUP($AO57,装备!$B:$Q,12,0),0)</f>
        <v>无</v>
      </c>
      <c r="DM57" s="535">
        <f>IFERROR(VLOOKUP($AO57,装备!$B:$Q,13,0),0)</f>
        <v>0</v>
      </c>
      <c r="DN57" s="535">
        <f>IFERROR(VLOOKUP($AO57,装备!$B:$Q,14,0),0)</f>
        <v>0</v>
      </c>
      <c r="DO57" s="535">
        <f>IFERROR(VLOOKUP($AO57,装备!$B:$Q,16,0),0)</f>
        <v>2</v>
      </c>
      <c r="DP57" s="535">
        <f>IFERROR(VLOOKUP($AO57,装备!$B:$Q,5,0),0)</f>
        <v>0</v>
      </c>
    </row>
    <row r="58" spans="1:120">
      <c r="A58" s="533">
        <f>'特殊、深海'!$A54</f>
        <v>10002718</v>
      </c>
      <c r="B58" s="353" t="s">
        <v>5926</v>
      </c>
      <c r="C58" s="281"/>
      <c r="D58" s="281">
        <f t="shared" si="0"/>
        <v>110</v>
      </c>
      <c r="E58" s="532">
        <f>'特殊、深海'!$C54</f>
        <v>6</v>
      </c>
      <c r="F58" s="531" t="str">
        <f>'特殊、深海'!$D54</f>
        <v>重巡</v>
      </c>
      <c r="G58" s="531" t="str">
        <f>'特殊、深海'!$E54</f>
        <v>中型</v>
      </c>
      <c r="H58" s="531" t="str">
        <f>'特殊、深海'!$F54</f>
        <v>护卫舰</v>
      </c>
      <c r="I58" s="531">
        <f>'特殊、深海'!$BT54</f>
        <v>0</v>
      </c>
      <c r="J58" s="531" t="str">
        <f>'特殊、深海'!$G54</f>
        <v>深海</v>
      </c>
      <c r="K58" s="536">
        <f>'特殊、深海'!$H54+(BR58+CE58+CR58+DE58)*$C$2</f>
        <v>80</v>
      </c>
      <c r="L58" s="535">
        <f>'特殊、深海'!$I54</f>
        <v>0</v>
      </c>
      <c r="M58" s="535">
        <f>'特殊、深海'!$J54</f>
        <v>0</v>
      </c>
      <c r="N58" s="535">
        <f>'特殊、深海'!$K54</f>
        <v>2</v>
      </c>
      <c r="O58" s="535">
        <f>'特殊、深海'!$L54+((CA58+CN58+DA58+DN58)*$C$2)</f>
        <v>30</v>
      </c>
      <c r="P58" s="535" t="str">
        <f>IF($C$2=1,(IF(ISERROR(FIND("超长",'特殊、深海'!$M54&amp;BY58&amp;CL58&amp;CY58&amp;DL58,1)),IF(ISERROR(FIND("长",'特殊、深海'!$M54&amp;BY58&amp;CL58&amp;CY58&amp;DL58,1)),IF(ISERROR(FIND("中",'特殊、深海'!$M54&amp;BY58&amp;CL58&amp;CY58&amp;DL58,1)),IF(ISERROR(FIND("短",'特殊、深海'!$M54&amp;BY58&amp;CL58&amp;CY58&amp;DL58,1)),IF(ISERROR(FIND("无",'特殊、深海'!$M54&amp;BY58&amp;CL58&amp;CY58&amp;DL58,1)),0,"无"),"短"),"中"),"长"),"超长")),'特殊、深海'!$M54)</f>
        <v>长</v>
      </c>
      <c r="Q58" s="537">
        <f>'特殊、深海'!$N54</f>
        <v>37</v>
      </c>
      <c r="R58" s="535">
        <f>('特殊、深海'!$P54)+('特殊、深海'!$Q54)*$C$3+((BS58+CF58+CS58+DF58)*$C$2)</f>
        <v>147</v>
      </c>
      <c r="S58" s="535">
        <f>('特殊、深海'!$R54)+('特殊、深海'!$S54)*$C$3+((BU58+CH58+CU58+DH58)*$C$2)</f>
        <v>0</v>
      </c>
      <c r="T58" s="535">
        <f>('特殊、深海'!$T54)+('特殊、深海'!$U54)*$C$3+((BT58+CG58+CT58+DG58)*$C$2)</f>
        <v>92</v>
      </c>
      <c r="U58" s="535">
        <f>('特殊、深海'!$V54)+('特殊、深海'!$W54)*$C$3+((CC58+CP58+DC58+DP58)*$C$2)</f>
        <v>97</v>
      </c>
      <c r="V58" s="530">
        <f>INT(((('特殊、深海'!$Y54)-('特殊、深海'!$X54))*(((IF(D58=0,C58,D58))-1)/99))+'特殊、深海'!$X54)+((BX58+CK58+CX58+DK58)*$C$2)</f>
        <v>110</v>
      </c>
      <c r="W58" s="535">
        <f>INT(((('特殊、深海'!$AA54)-('特殊、深海'!$Z54))*(((IF(D58=0,C58,D58))-1)/99))+'特殊、深海'!$Z54)+((BZ58+CM58+CZ58+DM58)*$C$2)</f>
        <v>90</v>
      </c>
      <c r="X58" s="535">
        <f>INT(((('特殊、深海'!$AC54)-('特殊、深海'!$AB54))*(((IF(D58=0,C58,D58))-1)/99))+'特殊、深海'!$AB54)+((BW58+CJ58+CW58+DJ58)*$C$2)</f>
        <v>67</v>
      </c>
      <c r="Y58" s="532">
        <f>INT(((('特殊、深海'!$AE54)-('特殊、深海'!$AD54))*(((IF(D58=0,C58,D58))-1)/99))+'特殊、深海'!$AD54)+((BV58+CI58+CV58+DI58)*$C$2)</f>
        <v>0</v>
      </c>
      <c r="Z58" s="535">
        <f>IF('特殊、深海'!$AF54="","",'特殊、深海'!$AF54)</f>
        <v>3</v>
      </c>
      <c r="AA58" s="535">
        <f>IF('特殊、深海'!$AG54="","",'特殊、深海'!$AG54)</f>
        <v>3</v>
      </c>
      <c r="AB58" s="535">
        <f>IF('特殊、深海'!$AH54="","",'特殊、深海'!$AH54)</f>
        <v>3</v>
      </c>
      <c r="AC58" s="535">
        <f>IF('特殊、深海'!$AI54="","",'特殊、深海'!$AI54)</f>
        <v>3</v>
      </c>
      <c r="AD58" s="535">
        <f>IF('特殊、深海'!$AJ54="","",'特殊、深海'!$AJ54)</f>
        <v>12</v>
      </c>
      <c r="AE58" s="530">
        <f>IF('特殊、深海'!$AK54="","",'特殊、深海'!$AK54)</f>
        <v>20</v>
      </c>
      <c r="AF58" s="535" t="str">
        <f>IF('特殊、深海'!$AL54="","",'特殊、深海'!$AL54)</f>
        <v/>
      </c>
      <c r="AG58" s="535" t="str">
        <f>IF('特殊、深海'!$AM54="","",'特殊、深海'!$AM54)</f>
        <v/>
      </c>
      <c r="AH58" s="535" t="str">
        <f>IF('特殊、深海'!$AN54="","",'特殊、深海'!$AN54)</f>
        <v/>
      </c>
      <c r="AI58" s="535" t="str">
        <f>IF('特殊、深海'!$AO54="","",'特殊、深海'!$AO54)</f>
        <v/>
      </c>
      <c r="AJ58" s="535" t="str">
        <f>IF('特殊、深海'!$AP54="","",'特殊、深海'!$AP54)</f>
        <v/>
      </c>
      <c r="AK58" s="532" t="str">
        <f>IF('特殊、深海'!$AQ54="","",'特殊、深海'!$AQ54)</f>
        <v/>
      </c>
      <c r="AL58" s="329" t="str">
        <f>IF('特殊、深海'!$AS54="","",'特殊、深海'!$AS54)</f>
        <v>MK.16三联8英寸自动炮</v>
      </c>
      <c r="AM58" s="329" t="str">
        <f>IF('特殊、深海'!$AT54="","",'特殊、深海'!$AT54)</f>
        <v>MK.16三联8英寸自动炮</v>
      </c>
      <c r="AN58" s="329" t="str">
        <f>IF('特殊、深海'!$AU54="","",'特殊、深海'!$AU54)</f>
        <v>S国三联240毫米炮</v>
      </c>
      <c r="AO58" s="329" t="str">
        <f>IF('特殊、深海'!$AV54="","",'特殊、深海'!$AV54)</f>
        <v>G国三联203毫米炮</v>
      </c>
      <c r="AP58" s="307" t="str">
        <f>IF('特殊、深海'!$AW54="","",'特殊、深海'!$AW54)</f>
        <v/>
      </c>
      <c r="AQ58" s="308" t="str">
        <f>IF('特殊、深海'!$AX54="","",'特殊、深海'!$AX54)</f>
        <v/>
      </c>
      <c r="AR58" s="535">
        <f>IF('特殊、深海'!$AY54="","",'特殊、深海'!$AY54)</f>
        <v>85</v>
      </c>
      <c r="AS58" s="535">
        <f>IF('特殊、深海'!$AZ54="","",'特殊、深海'!$AZ54)</f>
        <v>120</v>
      </c>
      <c r="AT58" s="535">
        <f>IF('特殊、深海'!$BA54="","",'特殊、深海'!$BA54)</f>
        <v>2.5</v>
      </c>
      <c r="AU58" s="535">
        <f>IF('特殊、深海'!$BB54="","",'特殊、深海'!$BB54)</f>
        <v>5.0999999999999996</v>
      </c>
      <c r="AV58" s="530">
        <f>IF(('特殊、深海'!$BG54+'特殊、深海'!$BK54*$C$4)=0,"",('特殊、深海'!$BG54+'特殊、深海'!$BK54*$C$4))</f>
        <v>30</v>
      </c>
      <c r="AW58" s="535">
        <f>IF(('特殊、深海'!$BH54+'特殊、深海'!$BL54*$C$4)=0,"",('特殊、深海'!$BH54+'特殊、深海'!$BL54*$C$4))</f>
        <v>76</v>
      </c>
      <c r="AX58" s="535">
        <f>IF(('特殊、深海'!$BI54+'特殊、深海'!$BM54*$C$4)=0,"",('特殊、深海'!$BI54+'特殊、深海'!$BM54*$C$4))</f>
        <v>69</v>
      </c>
      <c r="AY58" s="532" t="str">
        <f>IF(('特殊、深海'!$BJ54+'特殊、深海'!$BN54*$C$4)=0,"",('特殊、深海'!$BJ54+'特殊、深海'!$BN54*$C$4))</f>
        <v/>
      </c>
      <c r="AZ58" s="329" t="str">
        <f>'特殊、深海'!$BO54</f>
        <v>TODO: 万国语</v>
      </c>
      <c r="BA58" s="533" t="b">
        <f>IF('特殊、深海'!$BP54="","")</f>
        <v>0</v>
      </c>
      <c r="BB58" s="329" t="b">
        <f>IF('特殊、深海'!$BQ54="","")</f>
        <v>0</v>
      </c>
      <c r="BC58" s="534" t="str">
        <f>IF('特殊、深海'!$BR54="","")</f>
        <v/>
      </c>
      <c r="BQ58" s="535">
        <f>IFERROR(VLOOKUP(AL58,装备!$B:$C,2,0),0)</f>
        <v>6</v>
      </c>
      <c r="BR58" s="535">
        <f>IFERROR(VLOOKUP($AL58,装备!$B:$Q,5,0),0)</f>
        <v>0</v>
      </c>
      <c r="BS58" s="535">
        <f>IFERROR(VLOOKUP($AL58,装备!$B:$Q,6,0),0)</f>
        <v>12</v>
      </c>
      <c r="BT58" s="535">
        <f>IFERROR(VLOOKUP($AL58,装备!$B:$Q,7,0),0)</f>
        <v>0</v>
      </c>
      <c r="BU58" s="535">
        <f>IFERROR(VLOOKUP($AL58,装备!$B:$Q,8,0),0)</f>
        <v>0</v>
      </c>
      <c r="BV58" s="535">
        <f>IFERROR(VLOOKUP($AL58,装备!$B:$Q,9,0),0)</f>
        <v>0</v>
      </c>
      <c r="BW58" s="535">
        <f>IFERROR(VLOOKUP($AL58,装备!$B:$Q,10,0),0)</f>
        <v>0</v>
      </c>
      <c r="BX58" s="535">
        <f>IFERROR(VLOOKUP($AL58,装备!$B:$Q,11,0),0)</f>
        <v>2</v>
      </c>
      <c r="BY58" s="535" t="str">
        <f>IFERROR(VLOOKUP($AL58,装备!$B:$Q,12,0),0)</f>
        <v>长</v>
      </c>
      <c r="BZ58" s="535">
        <f>IFERROR(VLOOKUP($AL58,装备!$B:$Q,13,0),0)</f>
        <v>0</v>
      </c>
      <c r="CA58" s="535">
        <f>IFERROR(VLOOKUP($AL58,装备!$B:$Q,14,0),0)</f>
        <v>0</v>
      </c>
      <c r="CB58" s="535">
        <f>IFERROR(VLOOKUP($AL58,装备!$B:$Q,16,0),0)</f>
        <v>0</v>
      </c>
      <c r="CC58" s="535">
        <f>IFERROR(VLOOKUP($AL58,装备!$B:$Q,5,0),0)</f>
        <v>0</v>
      </c>
      <c r="CD58" s="535">
        <f>IFERROR(VLOOKUP(AM58,装备!$B:$C,2,0),0)</f>
        <v>6</v>
      </c>
      <c r="CE58" s="535">
        <f>IFERROR(VLOOKUP($AM58,装备!$B:$Q,5,0),0)</f>
        <v>0</v>
      </c>
      <c r="CF58" s="535">
        <f>IFERROR(VLOOKUP($AM58,装备!$B:$Q,6,0),0)</f>
        <v>12</v>
      </c>
      <c r="CG58" s="535">
        <f>IFERROR(VLOOKUP($AM58,装备!$B:$Q,7,0),0)</f>
        <v>0</v>
      </c>
      <c r="CH58" s="535">
        <f>IFERROR(VLOOKUP($AM58,装备!$B:$Q,8,0),0)</f>
        <v>0</v>
      </c>
      <c r="CI58" s="535">
        <f>IFERROR(VLOOKUP($AM58,装备!$B:$Q,9,0),0)</f>
        <v>0</v>
      </c>
      <c r="CJ58" s="535">
        <f>IFERROR(VLOOKUP($AM58,装备!$B:$Q,10,0),0)</f>
        <v>0</v>
      </c>
      <c r="CK58" s="535">
        <f>IFERROR(VLOOKUP($AM58,装备!$B:$Q,11,0),0)</f>
        <v>2</v>
      </c>
      <c r="CL58" s="535" t="str">
        <f>IFERROR(VLOOKUP($AM58,装备!$B:$Q,12,0),0)</f>
        <v>长</v>
      </c>
      <c r="CM58" s="535">
        <f>IFERROR(VLOOKUP($AM58,装备!$B:$Q,13,0),0)</f>
        <v>0</v>
      </c>
      <c r="CN58" s="535">
        <f>IFERROR(VLOOKUP($AM58,装备!$B:$Q,14,0),0)</f>
        <v>0</v>
      </c>
      <c r="CO58" s="535">
        <f>IFERROR(VLOOKUP($AM58,装备!$B:$Q,16,0),0)</f>
        <v>0</v>
      </c>
      <c r="CP58" s="535">
        <f>IFERROR(VLOOKUP($AM58,装备!$B:$Q,5,0),0)</f>
        <v>0</v>
      </c>
      <c r="CQ58" s="535">
        <f>IFERROR(VLOOKUP(AN58,装备!$B:$C,2,0),0)</f>
        <v>5</v>
      </c>
      <c r="CR58" s="535">
        <f>IFERROR(VLOOKUP($AN58,装备!$B:$Q,5,0),0)</f>
        <v>0</v>
      </c>
      <c r="CS58" s="535">
        <f>IFERROR(VLOOKUP($AN58,装备!$B:$Q,6,0),0)</f>
        <v>13</v>
      </c>
      <c r="CT58" s="535">
        <f>IFERROR(VLOOKUP($AN58,装备!$B:$Q,7,0),0)</f>
        <v>0</v>
      </c>
      <c r="CU58" s="535">
        <f>IFERROR(VLOOKUP($AN58,装备!$B:$Q,8,0),0)</f>
        <v>0</v>
      </c>
      <c r="CV58" s="535">
        <f>IFERROR(VLOOKUP($AN58,装备!$B:$Q,9,0),0)</f>
        <v>0</v>
      </c>
      <c r="CW58" s="535">
        <f>IFERROR(VLOOKUP($AN58,装备!$B:$Q,10,0),0)</f>
        <v>0</v>
      </c>
      <c r="CX58" s="535">
        <f>IFERROR(VLOOKUP($AN58,装备!$B:$Q,11,0),0)</f>
        <v>0</v>
      </c>
      <c r="CY58" s="535" t="str">
        <f>IFERROR(VLOOKUP($AN58,装备!$B:$Q,12,0),0)</f>
        <v>长</v>
      </c>
      <c r="CZ58" s="535">
        <f>IFERROR(VLOOKUP($AN58,装备!$B:$Q,13,0),0)</f>
        <v>0</v>
      </c>
      <c r="DA58" s="535">
        <f>IFERROR(VLOOKUP($AN58,装备!$B:$Q,14,0),0)</f>
        <v>0</v>
      </c>
      <c r="DB58" s="535">
        <f>IFERROR(VLOOKUP($AN58,装备!$B:$Q,16,0),0)</f>
        <v>2</v>
      </c>
      <c r="DC58" s="535">
        <f>IFERROR(VLOOKUP($AN58,装备!$B:$Q,5,0),0)</f>
        <v>0</v>
      </c>
      <c r="DD58" s="535">
        <f>IFERROR(VLOOKUP(AO58,装备!$B:$C,2,0),0)</f>
        <v>4</v>
      </c>
      <c r="DE58" s="535">
        <f>IFERROR(VLOOKUP($AO58,装备!$B:$Q,5,0),0)</f>
        <v>0</v>
      </c>
      <c r="DF58" s="535">
        <f>IFERROR(VLOOKUP($AO58,装备!$B:$Q,6,0),0)</f>
        <v>10</v>
      </c>
      <c r="DG58" s="535">
        <f>IFERROR(VLOOKUP($AO58,装备!$B:$Q,7,0),0)</f>
        <v>0</v>
      </c>
      <c r="DH58" s="535">
        <f>IFERROR(VLOOKUP($AO58,装备!$B:$Q,8,0),0)</f>
        <v>0</v>
      </c>
      <c r="DI58" s="535">
        <f>IFERROR(VLOOKUP($AO58,装备!$B:$Q,9,0),0)</f>
        <v>0</v>
      </c>
      <c r="DJ58" s="535">
        <f>IFERROR(VLOOKUP($AO58,装备!$B:$Q,10,0),0)</f>
        <v>0</v>
      </c>
      <c r="DK58" s="535">
        <f>IFERROR(VLOOKUP($AO58,装备!$B:$Q,11,0),0)</f>
        <v>0</v>
      </c>
      <c r="DL58" s="535" t="str">
        <f>IFERROR(VLOOKUP($AO58,装备!$B:$Q,12,0),0)</f>
        <v>长</v>
      </c>
      <c r="DM58" s="535">
        <f>IFERROR(VLOOKUP($AO58,装备!$B:$Q,13,0),0)</f>
        <v>0</v>
      </c>
      <c r="DN58" s="535">
        <f>IFERROR(VLOOKUP($AO58,装备!$B:$Q,14,0),0)</f>
        <v>0</v>
      </c>
      <c r="DO58" s="535">
        <f>IFERROR(VLOOKUP($AO58,装备!$B:$Q,16,0),0)</f>
        <v>0</v>
      </c>
      <c r="DP58" s="535">
        <f>IFERROR(VLOOKUP($AO58,装备!$B:$Q,5,0),0)</f>
        <v>0</v>
      </c>
    </row>
    <row r="59" spans="1:120">
      <c r="A59" s="533">
        <f>'特殊、深海'!$A55</f>
        <v>10002719</v>
      </c>
      <c r="B59" s="353" t="s">
        <v>4936</v>
      </c>
      <c r="C59" s="281"/>
      <c r="D59" s="281">
        <f t="shared" si="0"/>
        <v>110</v>
      </c>
      <c r="E59" s="532">
        <f>'特殊、深海'!$C55</f>
        <v>6</v>
      </c>
      <c r="F59" s="531" t="str">
        <f>'特殊、深海'!$D55</f>
        <v>机场</v>
      </c>
      <c r="G59" s="531" t="str">
        <f>'特殊、深海'!$E55</f>
        <v>大型</v>
      </c>
      <c r="H59" s="531" t="str">
        <f>'特殊、深海'!$F55</f>
        <v>未知</v>
      </c>
      <c r="I59" s="531">
        <f>'特殊、深海'!$BT55</f>
        <v>0</v>
      </c>
      <c r="J59" s="531" t="str">
        <f>'特殊、深海'!$G55</f>
        <v>英国</v>
      </c>
      <c r="K59" s="536">
        <f>'特殊、深海'!$H55+(BR59+CE59+CR59+DE59)*$C$2</f>
        <v>333</v>
      </c>
      <c r="L59" s="535">
        <f>'特殊、深海'!$I55</f>
        <v>-1</v>
      </c>
      <c r="M59" s="535">
        <f>'特殊、深海'!$J55</f>
        <v>0</v>
      </c>
      <c r="N59" s="535">
        <f>'特殊、深海'!$K55</f>
        <v>2</v>
      </c>
      <c r="O59" s="535">
        <f>'特殊、深海'!$L55+((CA59+CN59+DA59+DN59)*$C$2)</f>
        <v>25</v>
      </c>
      <c r="P59" s="535" t="str">
        <f>IF($C$2=1,(IF(ISERROR(FIND("超长",'特殊、深海'!$M55&amp;BY59&amp;CL59&amp;CY59&amp;DL59,1)),IF(ISERROR(FIND("长",'特殊、深海'!$M55&amp;BY59&amp;CL59&amp;CY59&amp;DL59,1)),IF(ISERROR(FIND("中",'特殊、深海'!$M55&amp;BY59&amp;CL59&amp;CY59&amp;DL59,1)),IF(ISERROR(FIND("短",'特殊、深海'!$M55&amp;BY59&amp;CL59&amp;CY59&amp;DL59,1)),IF(ISERROR(FIND("无",'特殊、深海'!$M55&amp;BY59&amp;CL59&amp;CY59&amp;DL59,1)),0,"无"),"短"),"中"),"长"),"超长")),'特殊、深海'!$M55)</f>
        <v>长</v>
      </c>
      <c r="Q59" s="537">
        <f>'特殊、深海'!$N55</f>
        <v>33</v>
      </c>
      <c r="R59" s="535">
        <f>('特殊、深海'!$P55)+('特殊、深海'!$Q55)*$C$3+((BS59+CF59+CS59+DF59)*$C$2)</f>
        <v>250</v>
      </c>
      <c r="S59" s="535">
        <f>('特殊、深海'!$R55)+('特殊、深海'!$S55)*$C$3+((BU59+CH59+CU59+DH59)*$C$2)</f>
        <v>0</v>
      </c>
      <c r="T59" s="535">
        <f>('特殊、深海'!$T55)+('特殊、深海'!$U55)*$C$3+((BT59+CG59+CT59+DG59)*$C$2)</f>
        <v>0</v>
      </c>
      <c r="U59" s="535">
        <f>('特殊、深海'!$V55)+('特殊、深海'!$W55)*$C$3+((CC59+CP59+DC59+DP59)*$C$2)</f>
        <v>333</v>
      </c>
      <c r="V59" s="530">
        <f>INT(((('特殊、深海'!$Y55)-('特殊、深海'!$X55))*(((IF(D59=0,C59,D59))-1)/99))+'特殊、深海'!$X55)+((BX59+CK59+CX59+DK59)*$C$2)</f>
        <v>93</v>
      </c>
      <c r="W59" s="535">
        <f>INT(((('特殊、深海'!$AA55)-('特殊、深海'!$Z55))*(((IF(D59=0,C59,D59))-1)/99))+'特殊、深海'!$Z55)+((BZ59+CM59+CZ59+DM59)*$C$2)</f>
        <v>0</v>
      </c>
      <c r="X59" s="535">
        <f>INT(((('特殊、深海'!$AC55)-('特殊、深海'!$AB55))*(((IF(D59=0,C59,D59))-1)/99))+'特殊、深海'!$AB55)+((BW59+CJ59+CW59+DJ59)*$C$2)</f>
        <v>233</v>
      </c>
      <c r="Y59" s="532">
        <f>INT(((('特殊、深海'!$AE55)-('特殊、深海'!$AD55))*(((IF(D59=0,C59,D59))-1)/99))+'特殊、深海'!$AD55)+((BV59+CI59+CV59+DI59)*$C$2)</f>
        <v>8</v>
      </c>
      <c r="Z59" s="535">
        <f>IF('特殊、深海'!$AF55="","",'特殊、深海'!$AF55)</f>
        <v>100</v>
      </c>
      <c r="AA59" s="535">
        <f>IF('特殊、深海'!$AG55="","",'特殊、深海'!$AG55)</f>
        <v>100</v>
      </c>
      <c r="AB59" s="535">
        <f>IF('特殊、深海'!$AH55="","",'特殊、深海'!$AH55)</f>
        <v>100</v>
      </c>
      <c r="AC59" s="535">
        <f>IF('特殊、深海'!$AI55="","",'特殊、深海'!$AI55)</f>
        <v>100</v>
      </c>
      <c r="AD59" s="535">
        <f>IF('特殊、深海'!$AJ55="","",'特殊、深海'!$AJ55)</f>
        <v>400</v>
      </c>
      <c r="AE59" s="530">
        <f>IF('特殊、深海'!$AK55="","",'特殊、深海'!$AK55)</f>
        <v>75</v>
      </c>
      <c r="AF59" s="535" t="str">
        <f>IF('特殊、深海'!$AL55="","",'特殊、深海'!$AL55)</f>
        <v/>
      </c>
      <c r="AG59" s="535" t="str">
        <f>IF('特殊、深海'!$AM55="","",'特殊、深海'!$AM55)</f>
        <v/>
      </c>
      <c r="AH59" s="535" t="str">
        <f>IF('特殊、深海'!$AN55="","",'特殊、深海'!$AN55)</f>
        <v/>
      </c>
      <c r="AI59" s="535" t="str">
        <f>IF('特殊、深海'!$AO55="","",'特殊、深海'!$AO55)</f>
        <v/>
      </c>
      <c r="AJ59" s="535" t="str">
        <f>IF('特殊、深海'!$AP55="","",'特殊、深海'!$AP55)</f>
        <v/>
      </c>
      <c r="AK59" s="532" t="str">
        <f>IF('特殊、深海'!$AQ55="","",'特殊、深海'!$AQ55)</f>
        <v/>
      </c>
      <c r="AL59" s="329" t="str">
        <f>IF('特殊、深海'!$AS55="","",'特殊、深海'!$AS55)</f>
        <v>零战62型</v>
      </c>
      <c r="AM59" s="329" t="str">
        <f>IF('特殊、深海'!$AT55="","",'特殊、深海'!$AT55)</f>
        <v>零战62型</v>
      </c>
      <c r="AN59" s="329" t="str">
        <f>IF('特殊、深海'!$AU55="","",'特殊、深海'!$AU55)</f>
        <v>A-2</v>
      </c>
      <c r="AO59" s="329" t="str">
        <f>IF('特殊、深海'!$AV55="","",'特殊、深海'!$AV55)</f>
        <v>零战62型</v>
      </c>
      <c r="AP59" s="307" t="str">
        <f>IF('特殊、深海'!$AW55="","",'特殊、深海'!$AW55)</f>
        <v/>
      </c>
      <c r="AQ59" s="308" t="str">
        <f>IF('特殊、深海'!$AX55="","",'特殊、深海'!$AX55)</f>
        <v/>
      </c>
      <c r="AR59" s="535">
        <f>IF('特殊、深海'!$AY55="","",'特殊、深海'!$AY55)</f>
        <v>70</v>
      </c>
      <c r="AS59" s="535">
        <f>IF('特殊、深海'!$AZ55="","",'特殊、深海'!$AZ55)</f>
        <v>65</v>
      </c>
      <c r="AT59" s="535">
        <f>IF('特殊、深海'!$BA55="","",'特殊、深海'!$BA55)</f>
        <v>2.88</v>
      </c>
      <c r="AU59" s="535">
        <f>IF('特殊、深海'!$BB55="","",'特殊、深海'!$BB55)</f>
        <v>5.4</v>
      </c>
      <c r="AV59" s="530">
        <f>IF(('特殊、深海'!$BG55+'特殊、深海'!$BK55*$C$4)=0,"",('特殊、深海'!$BG55+'特殊、深海'!$BK55*$C$4))</f>
        <v>8</v>
      </c>
      <c r="AW59" s="535">
        <f>IF(('特殊、深海'!$BH55+'特殊、深海'!$BL55*$C$4)=0,"",('特殊、深海'!$BH55+'特殊、深海'!$BL55*$C$4))</f>
        <v>19</v>
      </c>
      <c r="AX59" s="535" t="str">
        <f>IF(('特殊、深海'!$BI55+'特殊、深海'!$BM55*$C$4)=0,"",('特殊、深海'!$BI55+'特殊、深海'!$BM55*$C$4))</f>
        <v/>
      </c>
      <c r="AY59" s="532">
        <f>IF(('特殊、深海'!$BJ55+'特殊、深海'!$BN55*$C$4)=0,"",('特殊、深海'!$BJ55+'特殊、深海'!$BN55*$C$4))</f>
        <v>24</v>
      </c>
      <c r="AZ59" s="329" t="str">
        <f>'特殊、深海'!$BO55</f>
        <v>TODO: 万国语</v>
      </c>
      <c r="BA59" s="533" t="b">
        <f>IF('特殊、深海'!$BP55="","")</f>
        <v>0</v>
      </c>
      <c r="BB59" s="329" t="b">
        <f>IF('特殊、深海'!$BQ55="","")</f>
        <v>0</v>
      </c>
      <c r="BC59" s="534" t="str">
        <f>IF('特殊、深海'!$BR55="","")</f>
        <v/>
      </c>
      <c r="BQ59" s="535">
        <f>IFERROR(VLOOKUP(AL59,装备!$B:$C,2,0),0)</f>
        <v>4</v>
      </c>
      <c r="BR59" s="535">
        <f>IFERROR(VLOOKUP($AL59,装备!$B:$Q,5,0),0)</f>
        <v>0</v>
      </c>
      <c r="BS59" s="535">
        <f>IFERROR(VLOOKUP($AL59,装备!$B:$Q,6,0),0)</f>
        <v>0</v>
      </c>
      <c r="BT59" s="535">
        <f>IFERROR(VLOOKUP($AL59,装备!$B:$Q,7,0),0)</f>
        <v>0</v>
      </c>
      <c r="BU59" s="535">
        <f>IFERROR(VLOOKUP($AL59,装备!$B:$Q,8,0),0)</f>
        <v>0</v>
      </c>
      <c r="BV59" s="535">
        <f>IFERROR(VLOOKUP($AL59,装备!$B:$Q,9,0),0)</f>
        <v>1</v>
      </c>
      <c r="BW59" s="535">
        <f>IFERROR(VLOOKUP($AL59,装备!$B:$Q,10,0),0)</f>
        <v>0</v>
      </c>
      <c r="BX59" s="535">
        <f>IFERROR(VLOOKUP($AL59,装备!$B:$Q,11,0),0)</f>
        <v>0</v>
      </c>
      <c r="BY59" s="535" t="str">
        <f>IFERROR(VLOOKUP($AL59,装备!$B:$Q,12,0),0)</f>
        <v>无</v>
      </c>
      <c r="BZ59" s="535">
        <f>IFERROR(VLOOKUP($AL59,装备!$B:$Q,13,0),0)</f>
        <v>0</v>
      </c>
      <c r="CA59" s="535">
        <f>IFERROR(VLOOKUP($AL59,装备!$B:$Q,14,0),0)</f>
        <v>0</v>
      </c>
      <c r="CB59" s="535">
        <f>IFERROR(VLOOKUP($AL59,装备!$B:$Q,16,0),0)</f>
        <v>5</v>
      </c>
      <c r="CC59" s="535">
        <f>IFERROR(VLOOKUP($AL59,装备!$B:$Q,5,0),0)</f>
        <v>0</v>
      </c>
      <c r="CD59" s="535">
        <f>IFERROR(VLOOKUP(AM59,装备!$B:$C,2,0),0)</f>
        <v>4</v>
      </c>
      <c r="CE59" s="535">
        <f>IFERROR(VLOOKUP($AM59,装备!$B:$Q,5,0),0)</f>
        <v>0</v>
      </c>
      <c r="CF59" s="535">
        <f>IFERROR(VLOOKUP($AM59,装备!$B:$Q,6,0),0)</f>
        <v>0</v>
      </c>
      <c r="CG59" s="535">
        <f>IFERROR(VLOOKUP($AM59,装备!$B:$Q,7,0),0)</f>
        <v>0</v>
      </c>
      <c r="CH59" s="535">
        <f>IFERROR(VLOOKUP($AM59,装备!$B:$Q,8,0),0)</f>
        <v>0</v>
      </c>
      <c r="CI59" s="535">
        <f>IFERROR(VLOOKUP($AM59,装备!$B:$Q,9,0),0)</f>
        <v>1</v>
      </c>
      <c r="CJ59" s="535">
        <f>IFERROR(VLOOKUP($AM59,装备!$B:$Q,10,0),0)</f>
        <v>0</v>
      </c>
      <c r="CK59" s="535">
        <f>IFERROR(VLOOKUP($AM59,装备!$B:$Q,11,0),0)</f>
        <v>0</v>
      </c>
      <c r="CL59" s="535" t="str">
        <f>IFERROR(VLOOKUP($AM59,装备!$B:$Q,12,0),0)</f>
        <v>无</v>
      </c>
      <c r="CM59" s="535">
        <f>IFERROR(VLOOKUP($AM59,装备!$B:$Q,13,0),0)</f>
        <v>0</v>
      </c>
      <c r="CN59" s="535">
        <f>IFERROR(VLOOKUP($AM59,装备!$B:$Q,14,0),0)</f>
        <v>0</v>
      </c>
      <c r="CO59" s="535">
        <f>IFERROR(VLOOKUP($AM59,装备!$B:$Q,16,0),0)</f>
        <v>5</v>
      </c>
      <c r="CP59" s="535">
        <f>IFERROR(VLOOKUP($AM59,装备!$B:$Q,5,0),0)</f>
        <v>0</v>
      </c>
      <c r="CQ59" s="535">
        <f>IFERROR(VLOOKUP(AN59,装备!$B:$C,2,0),0)</f>
        <v>6</v>
      </c>
      <c r="CR59" s="535">
        <f>IFERROR(VLOOKUP($AN59,装备!$B:$Q,5,0),0)</f>
        <v>0</v>
      </c>
      <c r="CS59" s="535">
        <f>IFERROR(VLOOKUP($AN59,装备!$B:$Q,6,0),0)</f>
        <v>0</v>
      </c>
      <c r="CT59" s="535">
        <f>IFERROR(VLOOKUP($AN59,装备!$B:$Q,7,0),0)</f>
        <v>0</v>
      </c>
      <c r="CU59" s="535">
        <f>IFERROR(VLOOKUP($AN59,装备!$B:$Q,8,0),0)</f>
        <v>0</v>
      </c>
      <c r="CV59" s="535">
        <f>IFERROR(VLOOKUP($AN59,装备!$B:$Q,9,0),0)</f>
        <v>5</v>
      </c>
      <c r="CW59" s="535">
        <f>IFERROR(VLOOKUP($AN59,装备!$B:$Q,10,0),0)</f>
        <v>0</v>
      </c>
      <c r="CX59" s="535">
        <f>IFERROR(VLOOKUP($AN59,装备!$B:$Q,11,0),0)</f>
        <v>0</v>
      </c>
      <c r="CY59" s="535" t="str">
        <f>IFERROR(VLOOKUP($AN59,装备!$B:$Q,12,0),0)</f>
        <v>无</v>
      </c>
      <c r="CZ59" s="535">
        <f>IFERROR(VLOOKUP($AN59,装备!$B:$Q,13,0),0)</f>
        <v>0</v>
      </c>
      <c r="DA59" s="535">
        <f>IFERROR(VLOOKUP($AN59,装备!$B:$Q,14,0),0)</f>
        <v>0</v>
      </c>
      <c r="DB59" s="535">
        <f>IFERROR(VLOOKUP($AN59,装备!$B:$Q,16,0),0)</f>
        <v>0</v>
      </c>
      <c r="DC59" s="535">
        <f>IFERROR(VLOOKUP($AN59,装备!$B:$Q,5,0),0)</f>
        <v>0</v>
      </c>
      <c r="DD59" s="535">
        <f>IFERROR(VLOOKUP(AO59,装备!$B:$C,2,0),0)</f>
        <v>4</v>
      </c>
      <c r="DE59" s="535">
        <f>IFERROR(VLOOKUP($AO59,装备!$B:$Q,5,0),0)</f>
        <v>0</v>
      </c>
      <c r="DF59" s="535">
        <f>IFERROR(VLOOKUP($AO59,装备!$B:$Q,6,0),0)</f>
        <v>0</v>
      </c>
      <c r="DG59" s="535">
        <f>IFERROR(VLOOKUP($AO59,装备!$B:$Q,7,0),0)</f>
        <v>0</v>
      </c>
      <c r="DH59" s="535">
        <f>IFERROR(VLOOKUP($AO59,装备!$B:$Q,8,0),0)</f>
        <v>0</v>
      </c>
      <c r="DI59" s="535">
        <f>IFERROR(VLOOKUP($AO59,装备!$B:$Q,9,0),0)</f>
        <v>1</v>
      </c>
      <c r="DJ59" s="535">
        <f>IFERROR(VLOOKUP($AO59,装备!$B:$Q,10,0),0)</f>
        <v>0</v>
      </c>
      <c r="DK59" s="535">
        <f>IFERROR(VLOOKUP($AO59,装备!$B:$Q,11,0),0)</f>
        <v>0</v>
      </c>
      <c r="DL59" s="535" t="str">
        <f>IFERROR(VLOOKUP($AO59,装备!$B:$Q,12,0),0)</f>
        <v>无</v>
      </c>
      <c r="DM59" s="535">
        <f>IFERROR(VLOOKUP($AO59,装备!$B:$Q,13,0),0)</f>
        <v>0</v>
      </c>
      <c r="DN59" s="535">
        <f>IFERROR(VLOOKUP($AO59,装备!$B:$Q,14,0),0)</f>
        <v>0</v>
      </c>
      <c r="DO59" s="535">
        <f>IFERROR(VLOOKUP($AO59,装备!$B:$Q,16,0),0)</f>
        <v>5</v>
      </c>
      <c r="DP59" s="535">
        <f>IFERROR(VLOOKUP($AO59,装备!$B:$Q,5,0),0)</f>
        <v>0</v>
      </c>
    </row>
    <row r="60" spans="1:120">
      <c r="A60" s="533">
        <f>'特殊、深海'!$A56</f>
        <v>10002818</v>
      </c>
      <c r="B60" s="353" t="s">
        <v>5927</v>
      </c>
      <c r="C60" s="281"/>
      <c r="D60" s="281">
        <f t="shared" si="0"/>
        <v>110</v>
      </c>
      <c r="E60" s="532">
        <f>'特殊、深海'!$C56</f>
        <v>4</v>
      </c>
      <c r="F60" s="531" t="str">
        <f>'特殊、深海'!$D56</f>
        <v>雷巡</v>
      </c>
      <c r="G60" s="531" t="str">
        <f>'特殊、深海'!$E56</f>
        <v>中型</v>
      </c>
      <c r="H60" s="531" t="str">
        <f>'特殊、深海'!$F56</f>
        <v>护卫舰</v>
      </c>
      <c r="I60" s="531">
        <f>'特殊、深海'!$BT56</f>
        <v>0</v>
      </c>
      <c r="J60" s="531" t="str">
        <f>'特殊、深海'!$G56</f>
        <v>深海</v>
      </c>
      <c r="K60" s="536">
        <f>'特殊、深海'!$H56+(BR60+CE60+CR60+DE60)*$C$2</f>
        <v>32</v>
      </c>
      <c r="L60" s="535">
        <f>'特殊、深海'!$I56</f>
        <v>0</v>
      </c>
      <c r="M60" s="535">
        <f>'特殊、深海'!$J56</f>
        <v>0</v>
      </c>
      <c r="N60" s="535">
        <f>'特殊、深海'!$K56</f>
        <v>2</v>
      </c>
      <c r="O60" s="535">
        <f>'特殊、深海'!$L56+((CA60+CN60+DA60+DN60)*$C$2)</f>
        <v>30</v>
      </c>
      <c r="P60" s="535" t="str">
        <f>IF($C$2=1,(IF(ISERROR(FIND("超长",'特殊、深海'!$M56&amp;BY60&amp;CL60&amp;CY60&amp;DL60,1)),IF(ISERROR(FIND("长",'特殊、深海'!$M56&amp;BY60&amp;CL60&amp;CY60&amp;DL60,1)),IF(ISERROR(FIND("中",'特殊、深海'!$M56&amp;BY60&amp;CL60&amp;CY60&amp;DL60,1)),IF(ISERROR(FIND("短",'特殊、深海'!$M56&amp;BY60&amp;CL60&amp;CY60&amp;DL60,1)),IF(ISERROR(FIND("无",'特殊、深海'!$M56&amp;BY60&amp;CL60&amp;CY60&amp;DL60,1)),0,"无"),"短"),"中"),"长"),"超长")),'特殊、深海'!$M56)</f>
        <v>中</v>
      </c>
      <c r="Q60" s="537">
        <f>'特殊、深海'!$N56</f>
        <v>35</v>
      </c>
      <c r="R60" s="535">
        <f>('特殊、深海'!$P56)+('特殊、深海'!$Q56)*$C$3+((BS60+CF60+CS60+DF60)*$C$2)</f>
        <v>35</v>
      </c>
      <c r="S60" s="535">
        <f>('特殊、深海'!$R56)+('特殊、深海'!$S56)*$C$3+((BU60+CH60+CU60+DH60)*$C$2)</f>
        <v>146</v>
      </c>
      <c r="T60" s="535">
        <f>('特殊、深海'!$T56)+('特殊、深海'!$U56)*$C$3+((BT60+CG60+CT60+DG60)*$C$2)</f>
        <v>35</v>
      </c>
      <c r="U60" s="535">
        <f>('特殊、深海'!$V56)+('特殊、深海'!$W56)*$C$3+((CC60+CP60+DC60+DP60)*$C$2)</f>
        <v>55</v>
      </c>
      <c r="V60" s="530">
        <f>INT(((('特殊、深海'!$Y56)-('特殊、深海'!$X56))*(((IF(D60=0,C60,D60))-1)/99))+'特殊、深海'!$X56)+((BX60+CK60+CX60+DK60)*$C$2)</f>
        <v>95</v>
      </c>
      <c r="W60" s="535">
        <f>INT(((('特殊、深海'!$AA56)-('特殊、深海'!$Z56))*(((IF(D60=0,C60,D60))-1)/99))+'特殊、深海'!$Z56)+((BZ60+CM60+CZ60+DM60)*$C$2)</f>
        <v>50</v>
      </c>
      <c r="X60" s="535">
        <f>INT(((('特殊、深海'!$AC56)-('特殊、深海'!$AB56))*(((IF(D60=0,C60,D60))-1)/99))+'特殊、深海'!$AB56)+((BW60+CJ60+CW60+DJ60)*$C$2)</f>
        <v>17</v>
      </c>
      <c r="Y60" s="532">
        <f>INT(((('特殊、深海'!$AE56)-('特殊、深海'!$AD56))*(((IF(D60=0,C60,D60))-1)/99))+'特殊、深海'!$AD56)+((BV60+CI60+CV60+DI60)*$C$2)</f>
        <v>43</v>
      </c>
      <c r="Z60" s="535">
        <f>IF('特殊、深海'!$AF56="","",'特殊、深海'!$AF56)</f>
        <v>3</v>
      </c>
      <c r="AA60" s="535">
        <f>IF('特殊、深海'!$AG56="","",'特殊、深海'!$AG56)</f>
        <v>3</v>
      </c>
      <c r="AB60" s="535">
        <f>IF('特殊、深海'!$AH56="","",'特殊、深海'!$AH56)</f>
        <v>3</v>
      </c>
      <c r="AC60" s="535">
        <f>IF('特殊、深海'!$AI56="","",'特殊、深海'!$AI56)</f>
        <v>3</v>
      </c>
      <c r="AD60" s="535">
        <f>IF('特殊、深海'!$AJ56="","",'特殊、深海'!$AJ56)</f>
        <v>12</v>
      </c>
      <c r="AE60" s="530">
        <f>IF('特殊、深海'!$AK56="","",'特殊、深海'!$AK56)</f>
        <v>20</v>
      </c>
      <c r="AF60" s="535" t="str">
        <f>IF('特殊、深海'!$AL56="","",'特殊、深海'!$AL56)</f>
        <v/>
      </c>
      <c r="AG60" s="535" t="str">
        <f>IF('特殊、深海'!$AM56="","",'特殊、深海'!$AM56)</f>
        <v/>
      </c>
      <c r="AH60" s="535" t="str">
        <f>IF('特殊、深海'!$AN56="","",'特殊、深海'!$AN56)</f>
        <v/>
      </c>
      <c r="AI60" s="535" t="str">
        <f>IF('特殊、深海'!$AO56="","",'特殊、深海'!$AO56)</f>
        <v/>
      </c>
      <c r="AJ60" s="535" t="str">
        <f>IF('特殊、深海'!$AP56="","",'特殊、深海'!$AP56)</f>
        <v/>
      </c>
      <c r="AK60" s="532" t="str">
        <f>IF('特殊、深海'!$AQ56="","",'特殊、深海'!$AQ56)</f>
        <v/>
      </c>
      <c r="AL60" s="329" t="str">
        <f>IF('特殊、深海'!$AS56="","",'特殊、深海'!$AS56)</f>
        <v>四联533毫米磁性鱼雷</v>
      </c>
      <c r="AM60" s="329" t="str">
        <f>IF('特殊、深海'!$AT56="","",'特殊、深海'!$AT56)</f>
        <v>61厘米五连装氧气鱼雷</v>
      </c>
      <c r="AN60" s="329" t="str">
        <f>IF('特殊、深海'!$AU56="","",'特殊、深海'!$AU56)</f>
        <v>61厘米五连装氧气鱼雷</v>
      </c>
      <c r="AO60" s="329" t="str">
        <f>IF('特殊、深海'!$AV56="","",'特殊、深海'!$AV56)</f>
        <v>五联533毫米鱼雷</v>
      </c>
      <c r="AP60" s="307" t="str">
        <f>IF('特殊、深海'!$AW56="","",'特殊、深海'!$AW56)</f>
        <v/>
      </c>
      <c r="AQ60" s="308" t="str">
        <f>IF('特殊、深海'!$AX56="","",'特殊、深海'!$AX56)</f>
        <v/>
      </c>
      <c r="AR60" s="535">
        <f>IF('特殊、深海'!$AY56="","",'特殊、深海'!$AY56)</f>
        <v>85</v>
      </c>
      <c r="AS60" s="535">
        <f>IF('特殊、深海'!$AZ56="","",'特殊、深海'!$AZ56)</f>
        <v>120</v>
      </c>
      <c r="AT60" s="535">
        <f>IF('特殊、深海'!$BA56="","",'特殊、深海'!$BA56)</f>
        <v>2.5</v>
      </c>
      <c r="AU60" s="535">
        <f>IF('特殊、深海'!$BB56="","",'特殊、深海'!$BB56)</f>
        <v>5.0999999999999996</v>
      </c>
      <c r="AV60" s="530">
        <f>IF(('特殊、深海'!$BG56+'特殊、深海'!$BK56*$C$4)=0,"",('特殊、深海'!$BG56+'特殊、深海'!$BK56*$C$4))</f>
        <v>48</v>
      </c>
      <c r="AW60" s="535">
        <f>IF(('特殊、深海'!$BH56+'特殊、深海'!$BL56*$C$4)=0,"",('特殊、深海'!$BH56+'特殊、深海'!$BL56*$C$4))</f>
        <v>51</v>
      </c>
      <c r="AX60" s="535">
        <f>IF(('特殊、深海'!$BI56+'特殊、深海'!$BM56*$C$4)=0,"",('特殊、深海'!$BI56+'特殊、深海'!$BM56*$C$4))</f>
        <v>58</v>
      </c>
      <c r="AY60" s="532">
        <f>IF(('特殊、深海'!$BJ56+'特殊、深海'!$BN56*$C$4)=0,"",('特殊、深海'!$BJ56+'特殊、深海'!$BN56*$C$4))</f>
        <v>2</v>
      </c>
      <c r="AZ60" s="329" t="str">
        <f>'特殊、深海'!$BO56</f>
        <v>TODO: 万国语</v>
      </c>
      <c r="BA60" s="533" t="b">
        <f>IF('特殊、深海'!$BP56="","")</f>
        <v>0</v>
      </c>
      <c r="BB60" s="329" t="b">
        <f>IF('特殊、深海'!$BQ56="","")</f>
        <v>0</v>
      </c>
      <c r="BC60" s="534" t="str">
        <f>IF('特殊、深海'!$BR56="","")</f>
        <v/>
      </c>
      <c r="BQ60" s="535">
        <f>IFERROR(VLOOKUP(AL60,装备!$B:$C,2,0),0)</f>
        <v>5</v>
      </c>
      <c r="BR60" s="535">
        <f>IFERROR(VLOOKUP($AL60,装备!$B:$Q,5,0),0)</f>
        <v>0</v>
      </c>
      <c r="BS60" s="535">
        <f>IFERROR(VLOOKUP($AL60,装备!$B:$Q,6,0),0)</f>
        <v>0</v>
      </c>
      <c r="BT60" s="535">
        <f>IFERROR(VLOOKUP($AL60,装备!$B:$Q,7,0),0)</f>
        <v>0</v>
      </c>
      <c r="BU60" s="535">
        <f>IFERROR(VLOOKUP($AL60,装备!$B:$Q,8,0),0)</f>
        <v>6</v>
      </c>
      <c r="BV60" s="535">
        <f>IFERROR(VLOOKUP($AL60,装备!$B:$Q,9,0),0)</f>
        <v>3</v>
      </c>
      <c r="BW60" s="535">
        <f>IFERROR(VLOOKUP($AL60,装备!$B:$Q,10,0),0)</f>
        <v>0</v>
      </c>
      <c r="BX60" s="535">
        <f>IFERROR(VLOOKUP($AL60,装备!$B:$Q,11,0),0)</f>
        <v>3</v>
      </c>
      <c r="BY60" s="535" t="str">
        <f>IFERROR(VLOOKUP($AL60,装备!$B:$Q,12,0),0)</f>
        <v>短</v>
      </c>
      <c r="BZ60" s="535">
        <f>IFERROR(VLOOKUP($AL60,装备!$B:$Q,13,0),0)</f>
        <v>0</v>
      </c>
      <c r="CA60" s="535">
        <f>IFERROR(VLOOKUP($AL60,装备!$B:$Q,14,0),0)</f>
        <v>0</v>
      </c>
      <c r="CB60" s="535">
        <f>IFERROR(VLOOKUP($AL60,装备!$B:$Q,16,0),0)</f>
        <v>0</v>
      </c>
      <c r="CC60" s="535">
        <f>IFERROR(VLOOKUP($AL60,装备!$B:$Q,5,0),0)</f>
        <v>0</v>
      </c>
      <c r="CD60" s="535">
        <f>IFERROR(VLOOKUP(AM60,装备!$B:$C,2,0),0)</f>
        <v>6</v>
      </c>
      <c r="CE60" s="535">
        <f>IFERROR(VLOOKUP($AM60,装备!$B:$Q,5,0),0)</f>
        <v>0</v>
      </c>
      <c r="CF60" s="535">
        <f>IFERROR(VLOOKUP($AM60,装备!$B:$Q,6,0),0)</f>
        <v>0</v>
      </c>
      <c r="CG60" s="535">
        <f>IFERROR(VLOOKUP($AM60,装备!$B:$Q,7,0),0)</f>
        <v>0</v>
      </c>
      <c r="CH60" s="535">
        <f>IFERROR(VLOOKUP($AM60,装备!$B:$Q,8,0),0)</f>
        <v>12</v>
      </c>
      <c r="CI60" s="535">
        <f>IFERROR(VLOOKUP($AM60,装备!$B:$Q,9,0),0)</f>
        <v>0</v>
      </c>
      <c r="CJ60" s="535">
        <f>IFERROR(VLOOKUP($AM60,装备!$B:$Q,10,0),0)</f>
        <v>0</v>
      </c>
      <c r="CK60" s="535">
        <f>IFERROR(VLOOKUP($AM60,装备!$B:$Q,11,0),0)</f>
        <v>1</v>
      </c>
      <c r="CL60" s="535" t="str">
        <f>IFERROR(VLOOKUP($AM60,装备!$B:$Q,12,0),0)</f>
        <v>无</v>
      </c>
      <c r="CM60" s="535">
        <f>IFERROR(VLOOKUP($AM60,装备!$B:$Q,13,0),0)</f>
        <v>0</v>
      </c>
      <c r="CN60" s="535">
        <f>IFERROR(VLOOKUP($AM60,装备!$B:$Q,14,0),0)</f>
        <v>0</v>
      </c>
      <c r="CO60" s="535">
        <f>IFERROR(VLOOKUP($AM60,装备!$B:$Q,16,0),0)</f>
        <v>0</v>
      </c>
      <c r="CP60" s="535">
        <f>IFERROR(VLOOKUP($AM60,装备!$B:$Q,5,0),0)</f>
        <v>0</v>
      </c>
      <c r="CQ60" s="535">
        <f>IFERROR(VLOOKUP(AN60,装备!$B:$C,2,0),0)</f>
        <v>6</v>
      </c>
      <c r="CR60" s="535">
        <f>IFERROR(VLOOKUP($AN60,装备!$B:$Q,5,0),0)</f>
        <v>0</v>
      </c>
      <c r="CS60" s="535">
        <f>IFERROR(VLOOKUP($AN60,装备!$B:$Q,6,0),0)</f>
        <v>0</v>
      </c>
      <c r="CT60" s="535">
        <f>IFERROR(VLOOKUP($AN60,装备!$B:$Q,7,0),0)</f>
        <v>0</v>
      </c>
      <c r="CU60" s="535">
        <f>IFERROR(VLOOKUP($AN60,装备!$B:$Q,8,0),0)</f>
        <v>12</v>
      </c>
      <c r="CV60" s="535">
        <f>IFERROR(VLOOKUP($AN60,装备!$B:$Q,9,0),0)</f>
        <v>0</v>
      </c>
      <c r="CW60" s="535">
        <f>IFERROR(VLOOKUP($AN60,装备!$B:$Q,10,0),0)</f>
        <v>0</v>
      </c>
      <c r="CX60" s="535">
        <f>IFERROR(VLOOKUP($AN60,装备!$B:$Q,11,0),0)</f>
        <v>1</v>
      </c>
      <c r="CY60" s="535" t="str">
        <f>IFERROR(VLOOKUP($AN60,装备!$B:$Q,12,0),0)</f>
        <v>无</v>
      </c>
      <c r="CZ60" s="535">
        <f>IFERROR(VLOOKUP($AN60,装备!$B:$Q,13,0),0)</f>
        <v>0</v>
      </c>
      <c r="DA60" s="535">
        <f>IFERROR(VLOOKUP($AN60,装备!$B:$Q,14,0),0)</f>
        <v>0</v>
      </c>
      <c r="DB60" s="535">
        <f>IFERROR(VLOOKUP($AN60,装备!$B:$Q,16,0),0)</f>
        <v>0</v>
      </c>
      <c r="DC60" s="535">
        <f>IFERROR(VLOOKUP($AN60,装备!$B:$Q,5,0),0)</f>
        <v>0</v>
      </c>
      <c r="DD60" s="535">
        <f>IFERROR(VLOOKUP(AO60,装备!$B:$C,2,0),0)</f>
        <v>2</v>
      </c>
      <c r="DE60" s="535">
        <f>IFERROR(VLOOKUP($AO60,装备!$B:$Q,5,0),0)</f>
        <v>0</v>
      </c>
      <c r="DF60" s="535">
        <f>IFERROR(VLOOKUP($AO60,装备!$B:$Q,6,0),0)</f>
        <v>0</v>
      </c>
      <c r="DG60" s="535">
        <f>IFERROR(VLOOKUP($AO60,装备!$B:$Q,7,0),0)</f>
        <v>0</v>
      </c>
      <c r="DH60" s="535">
        <f>IFERROR(VLOOKUP($AO60,装备!$B:$Q,8,0),0)</f>
        <v>6</v>
      </c>
      <c r="DI60" s="535">
        <f>IFERROR(VLOOKUP($AO60,装备!$B:$Q,9,0),0)</f>
        <v>0</v>
      </c>
      <c r="DJ60" s="535">
        <f>IFERROR(VLOOKUP($AO60,装备!$B:$Q,10,0),0)</f>
        <v>0</v>
      </c>
      <c r="DK60" s="535">
        <f>IFERROR(VLOOKUP($AO60,装备!$B:$Q,11,0),0)</f>
        <v>0</v>
      </c>
      <c r="DL60" s="535" t="str">
        <f>IFERROR(VLOOKUP($AO60,装备!$B:$Q,12,0),0)</f>
        <v>短</v>
      </c>
      <c r="DM60" s="535">
        <f>IFERROR(VLOOKUP($AO60,装备!$B:$Q,13,0),0)</f>
        <v>0</v>
      </c>
      <c r="DN60" s="535">
        <f>IFERROR(VLOOKUP($AO60,装备!$B:$Q,14,0),0)</f>
        <v>0</v>
      </c>
      <c r="DO60" s="535">
        <f>IFERROR(VLOOKUP($AO60,装备!$B:$Q,16,0),0)</f>
        <v>0</v>
      </c>
      <c r="DP60" s="535">
        <f>IFERROR(VLOOKUP($AO60,装备!$B:$Q,5,0),0)</f>
        <v>0</v>
      </c>
    </row>
    <row r="61" spans="1:120">
      <c r="A61" s="533">
        <f>'特殊、深海'!$A57</f>
        <v>10002819</v>
      </c>
      <c r="B61" s="353" t="s">
        <v>4935</v>
      </c>
      <c r="C61" s="281"/>
      <c r="D61" s="281">
        <f t="shared" si="0"/>
        <v>110</v>
      </c>
      <c r="E61" s="532">
        <f>'特殊、深海'!$C57</f>
        <v>6</v>
      </c>
      <c r="F61" s="531" t="str">
        <f>'特殊、深海'!$D57</f>
        <v>要塞</v>
      </c>
      <c r="G61" s="531" t="str">
        <f>'特殊、深海'!$E57</f>
        <v>大型</v>
      </c>
      <c r="H61" s="531" t="str">
        <f>'特殊、深海'!$F57</f>
        <v>未知</v>
      </c>
      <c r="I61" s="531">
        <f>'特殊、深海'!$BT57</f>
        <v>0</v>
      </c>
      <c r="J61" s="531" t="str">
        <f>'特殊、深海'!$G57</f>
        <v>英国</v>
      </c>
      <c r="K61" s="536">
        <f>'特殊、深海'!$H57+(BR61+CE61+CR61+DE61)*$C$2</f>
        <v>333</v>
      </c>
      <c r="L61" s="535">
        <f>'特殊、深海'!$I57</f>
        <v>-1</v>
      </c>
      <c r="M61" s="535">
        <f>'特殊、深海'!$J57</f>
        <v>0</v>
      </c>
      <c r="N61" s="535">
        <f>'特殊、深海'!$K57</f>
        <v>2</v>
      </c>
      <c r="O61" s="535">
        <f>'特殊、深海'!$L57+((CA61+CN61+DA61+DN61)*$C$2)</f>
        <v>50</v>
      </c>
      <c r="P61" s="535" t="str">
        <f>IF($C$2=1,(IF(ISERROR(FIND("超长",'特殊、深海'!$M57&amp;BY61&amp;CL61&amp;CY61&amp;DL61,1)),IF(ISERROR(FIND("长",'特殊、深海'!$M57&amp;BY61&amp;CL61&amp;CY61&amp;DL61,1)),IF(ISERROR(FIND("中",'特殊、深海'!$M57&amp;BY61&amp;CL61&amp;CY61&amp;DL61,1)),IF(ISERROR(FIND("短",'特殊、深海'!$M57&amp;BY61&amp;CL61&amp;CY61&amp;DL61,1)),IF(ISERROR(FIND("无",'特殊、深海'!$M57&amp;BY61&amp;CL61&amp;CY61&amp;DL61,1)),0,"无"),"短"),"中"),"长"),"超长")),'特殊、深海'!$M57)</f>
        <v>超长</v>
      </c>
      <c r="Q61" s="537">
        <f>'特殊、深海'!$N57</f>
        <v>35</v>
      </c>
      <c r="R61" s="535">
        <f>('特殊、深海'!$P57)+('特殊、深海'!$Q57)*$C$3+((BS61+CF61+CS61+DF61)*$C$2)</f>
        <v>230</v>
      </c>
      <c r="S61" s="535">
        <f>('特殊、深海'!$R57)+('特殊、深海'!$S57)*$C$3+((BU61+CH61+CU61+DH61)*$C$2)</f>
        <v>0</v>
      </c>
      <c r="T61" s="535">
        <f>('特殊、深海'!$T57)+('特殊、深海'!$U57)*$C$3+((BT61+CG61+CT61+DG61)*$C$2)</f>
        <v>50</v>
      </c>
      <c r="U61" s="535">
        <f>('特殊、深海'!$V57)+('特殊、深海'!$W57)*$C$3+((CC61+CP61+DC61+DP61)*$C$2)</f>
        <v>333</v>
      </c>
      <c r="V61" s="530">
        <f>INT(((('特殊、深海'!$Y57)-('特殊、深海'!$X57))*(((IF(D61=0,C61,D61))-1)/99))+'特殊、深海'!$X57)+((BX61+CK61+CX61+DK61)*$C$2)</f>
        <v>92</v>
      </c>
      <c r="W61" s="535">
        <f>INT(((('特殊、深海'!$AA57)-('特殊、深海'!$Z57))*(((IF(D61=0,C61,D61))-1)/99))+'特殊、深海'!$Z57)+((BZ61+CM61+CZ61+DM61)*$C$2)</f>
        <v>0</v>
      </c>
      <c r="X61" s="535">
        <f>INT(((('特殊、深海'!$AC57)-('特殊、深海'!$AB57))*(((IF(D61=0,C61,D61))-1)/99))+'特殊、深海'!$AB57)+((BW61+CJ61+CW61+DJ61)*$C$2)</f>
        <v>60</v>
      </c>
      <c r="Y61" s="532">
        <f>INT(((('特殊、深海'!$AE57)-('特殊、深海'!$AD57))*(((IF(D61=0,C61,D61))-1)/99))+'特殊、深海'!$AD57)+((BV61+CI61+CV61+DI61)*$C$2)</f>
        <v>1</v>
      </c>
      <c r="Z61" s="535">
        <f>IF('特殊、深海'!$AF57="","",'特殊、深海'!$AF57)</f>
        <v>100</v>
      </c>
      <c r="AA61" s="535">
        <f>IF('特殊、深海'!$AG57="","",'特殊、深海'!$AG57)</f>
        <v>100</v>
      </c>
      <c r="AB61" s="535">
        <f>IF('特殊、深海'!$AH57="","",'特殊、深海'!$AH57)</f>
        <v>100</v>
      </c>
      <c r="AC61" s="535">
        <f>IF('特殊、深海'!$AI57="","",'特殊、深海'!$AI57)</f>
        <v>100</v>
      </c>
      <c r="AD61" s="535">
        <f>IF('特殊、深海'!$AJ57="","",'特殊、深海'!$AJ57)</f>
        <v>400</v>
      </c>
      <c r="AE61" s="530">
        <f>IF('特殊、深海'!$AK57="","",'特殊、深海'!$AK57)</f>
        <v>45</v>
      </c>
      <c r="AF61" s="535" t="str">
        <f>IF('特殊、深海'!$AL57="","",'特殊、深海'!$AL57)</f>
        <v/>
      </c>
      <c r="AG61" s="535" t="str">
        <f>IF('特殊、深海'!$AM57="","",'特殊、深海'!$AM57)</f>
        <v/>
      </c>
      <c r="AH61" s="535" t="str">
        <f>IF('特殊、深海'!$AN57="","",'特殊、深海'!$AN57)</f>
        <v/>
      </c>
      <c r="AI61" s="535" t="str">
        <f>IF('特殊、深海'!$AO57="","",'特殊、深海'!$AO57)</f>
        <v/>
      </c>
      <c r="AJ61" s="535" t="str">
        <f>IF('特殊、深海'!$AP57="","",'特殊、深海'!$AP57)</f>
        <v/>
      </c>
      <c r="AK61" s="532" t="str">
        <f>IF('特殊、深海'!$AQ57="","",'特殊、深海'!$AQ57)</f>
        <v/>
      </c>
      <c r="AL61" s="329" t="str">
        <f>IF('特殊、深海'!$AS57="","",'特殊、深海'!$AS57)</f>
        <v>J国35.6厘米连装炮</v>
      </c>
      <c r="AM61" s="329" t="str">
        <f>IF('特殊、深海'!$AT57="","",'特殊、深海'!$AT57)</f>
        <v>J国35.6厘米连装炮</v>
      </c>
      <c r="AN61" s="329" t="str">
        <f>IF('特殊、深海'!$AU57="","",'特殊、深海'!$AU57)</f>
        <v>景云改</v>
      </c>
      <c r="AO61" s="329" t="str">
        <f>IF('特殊、深海'!$AV57="","",'特殊、深海'!$AV57)</f>
        <v>零战62型</v>
      </c>
      <c r="AP61" s="307" t="str">
        <f>IF('特殊、深海'!$AW57="","",'特殊、深海'!$AW57)</f>
        <v/>
      </c>
      <c r="AQ61" s="308" t="str">
        <f>IF('特殊、深海'!$AX57="","",'特殊、深海'!$AX57)</f>
        <v/>
      </c>
      <c r="AR61" s="535">
        <f>IF('特殊、深海'!$AY57="","",'特殊、深海'!$AY57)</f>
        <v>40</v>
      </c>
      <c r="AS61" s="535">
        <f>IF('特殊、深海'!$AZ57="","",'特殊、深海'!$AZ57)</f>
        <v>65</v>
      </c>
      <c r="AT61" s="535">
        <f>IF('特殊、深海'!$BA57="","",'特殊、深海'!$BA57)</f>
        <v>1.28</v>
      </c>
      <c r="AU61" s="535">
        <f>IF('特殊、深海'!$BB57="","",'特殊、深海'!$BB57)</f>
        <v>2.4</v>
      </c>
      <c r="AV61" s="530">
        <f>IF(('特殊、深海'!$BG57+'特殊、深海'!$BK57*$C$4)=0,"",('特殊、深海'!$BG57+'特殊、深海'!$BK57*$C$4))</f>
        <v>1</v>
      </c>
      <c r="AW61" s="535">
        <f>IF(('特殊、深海'!$BH57+'特殊、深海'!$BL57*$C$4)=0,"",('特殊、深海'!$BH57+'特殊、深海'!$BL57*$C$4))</f>
        <v>24</v>
      </c>
      <c r="AX61" s="535">
        <f>IF(('特殊、深海'!$BI57+'特殊、深海'!$BM57*$C$4)=0,"",('特殊、深海'!$BI57+'特殊、深海'!$BM57*$C$4))</f>
        <v>30</v>
      </c>
      <c r="AY61" s="532">
        <f>IF(('特殊、深海'!$BJ57+'特殊、深海'!$BN57*$C$4)=0,"",('特殊、深海'!$BJ57+'特殊、深海'!$BN57*$C$4))</f>
        <v>5</v>
      </c>
      <c r="AZ61" s="329" t="str">
        <f>'特殊、深海'!$BO57</f>
        <v>TODO: 万国语</v>
      </c>
      <c r="BA61" s="533" t="b">
        <f>IF('特殊、深海'!$BP57="","")</f>
        <v>0</v>
      </c>
      <c r="BB61" s="329" t="b">
        <f>IF('特殊、深海'!$BQ57="","")</f>
        <v>0</v>
      </c>
      <c r="BC61" s="534" t="str">
        <f>IF('特殊、深海'!$BR57="","")</f>
        <v/>
      </c>
      <c r="BQ61" s="535">
        <f>IFERROR(VLOOKUP(AL61,装备!$B:$C,2,0),0)</f>
        <v>2</v>
      </c>
      <c r="BR61" s="535">
        <f>IFERROR(VLOOKUP($AL61,装备!$B:$Q,5,0),0)</f>
        <v>0</v>
      </c>
      <c r="BS61" s="535">
        <f>IFERROR(VLOOKUP($AL61,装备!$B:$Q,6,0),0)</f>
        <v>15</v>
      </c>
      <c r="BT61" s="535">
        <f>IFERROR(VLOOKUP($AL61,装备!$B:$Q,7,0),0)</f>
        <v>0</v>
      </c>
      <c r="BU61" s="535">
        <f>IFERROR(VLOOKUP($AL61,装备!$B:$Q,8,0),0)</f>
        <v>0</v>
      </c>
      <c r="BV61" s="535">
        <f>IFERROR(VLOOKUP($AL61,装备!$B:$Q,9,0),0)</f>
        <v>0</v>
      </c>
      <c r="BW61" s="535">
        <f>IFERROR(VLOOKUP($AL61,装备!$B:$Q,10,0),0)</f>
        <v>0</v>
      </c>
      <c r="BX61" s="535">
        <f>IFERROR(VLOOKUP($AL61,装备!$B:$Q,11,0),0)</f>
        <v>0</v>
      </c>
      <c r="BY61" s="535" t="str">
        <f>IFERROR(VLOOKUP($AL61,装备!$B:$Q,12,0),0)</f>
        <v>长</v>
      </c>
      <c r="BZ61" s="535">
        <f>IFERROR(VLOOKUP($AL61,装备!$B:$Q,13,0),0)</f>
        <v>0</v>
      </c>
      <c r="CA61" s="535">
        <f>IFERROR(VLOOKUP($AL61,装备!$B:$Q,14,0),0)</f>
        <v>0</v>
      </c>
      <c r="CB61" s="535">
        <f>IFERROR(VLOOKUP($AL61,装备!$B:$Q,16,0),0)</f>
        <v>4</v>
      </c>
      <c r="CC61" s="535">
        <f>IFERROR(VLOOKUP($AL61,装备!$B:$Q,5,0),0)</f>
        <v>0</v>
      </c>
      <c r="CD61" s="535">
        <f>IFERROR(VLOOKUP(AM61,装备!$B:$C,2,0),0)</f>
        <v>2</v>
      </c>
      <c r="CE61" s="535">
        <f>IFERROR(VLOOKUP($AM61,装备!$B:$Q,5,0),0)</f>
        <v>0</v>
      </c>
      <c r="CF61" s="535">
        <f>IFERROR(VLOOKUP($AM61,装备!$B:$Q,6,0),0)</f>
        <v>15</v>
      </c>
      <c r="CG61" s="535">
        <f>IFERROR(VLOOKUP($AM61,装备!$B:$Q,7,0),0)</f>
        <v>0</v>
      </c>
      <c r="CH61" s="535">
        <f>IFERROR(VLOOKUP($AM61,装备!$B:$Q,8,0),0)</f>
        <v>0</v>
      </c>
      <c r="CI61" s="535">
        <f>IFERROR(VLOOKUP($AM61,装备!$B:$Q,9,0),0)</f>
        <v>0</v>
      </c>
      <c r="CJ61" s="535">
        <f>IFERROR(VLOOKUP($AM61,装备!$B:$Q,10,0),0)</f>
        <v>0</v>
      </c>
      <c r="CK61" s="535">
        <f>IFERROR(VLOOKUP($AM61,装备!$B:$Q,11,0),0)</f>
        <v>0</v>
      </c>
      <c r="CL61" s="535" t="str">
        <f>IFERROR(VLOOKUP($AM61,装备!$B:$Q,12,0),0)</f>
        <v>长</v>
      </c>
      <c r="CM61" s="535">
        <f>IFERROR(VLOOKUP($AM61,装备!$B:$Q,13,0),0)</f>
        <v>0</v>
      </c>
      <c r="CN61" s="535">
        <f>IFERROR(VLOOKUP($AM61,装备!$B:$Q,14,0),0)</f>
        <v>0</v>
      </c>
      <c r="CO61" s="535">
        <f>IFERROR(VLOOKUP($AM61,装备!$B:$Q,16,0),0)</f>
        <v>4</v>
      </c>
      <c r="CP61" s="535">
        <f>IFERROR(VLOOKUP($AM61,装备!$B:$Q,5,0),0)</f>
        <v>0</v>
      </c>
      <c r="CQ61" s="535">
        <f>IFERROR(VLOOKUP(AN61,装备!$B:$C,2,0),0)</f>
        <v>5</v>
      </c>
      <c r="CR61" s="535">
        <f>IFERROR(VLOOKUP($AN61,装备!$B:$Q,5,0),0)</f>
        <v>0</v>
      </c>
      <c r="CS61" s="535">
        <f>IFERROR(VLOOKUP($AN61,装备!$B:$Q,6,0),0)</f>
        <v>0</v>
      </c>
      <c r="CT61" s="535">
        <f>IFERROR(VLOOKUP($AN61,装备!$B:$Q,7,0),0)</f>
        <v>0</v>
      </c>
      <c r="CU61" s="535">
        <f>IFERROR(VLOOKUP($AN61,装备!$B:$Q,8,0),0)</f>
        <v>0</v>
      </c>
      <c r="CV61" s="535">
        <f>IFERROR(VLOOKUP($AN61,装备!$B:$Q,9,0),0)</f>
        <v>0</v>
      </c>
      <c r="CW61" s="535">
        <f>IFERROR(VLOOKUP($AN61,装备!$B:$Q,10,0),0)</f>
        <v>0</v>
      </c>
      <c r="CX61" s="535">
        <f>IFERROR(VLOOKUP($AN61,装备!$B:$Q,11,0),0)</f>
        <v>0</v>
      </c>
      <c r="CY61" s="535" t="str">
        <f>IFERROR(VLOOKUP($AN61,装备!$B:$Q,12,0),0)</f>
        <v>无</v>
      </c>
      <c r="CZ61" s="535">
        <f>IFERROR(VLOOKUP($AN61,装备!$B:$Q,13,0),0)</f>
        <v>0</v>
      </c>
      <c r="DA61" s="535">
        <f>IFERROR(VLOOKUP($AN61,装备!$B:$Q,14,0),0)</f>
        <v>0</v>
      </c>
      <c r="DB61" s="535">
        <f>IFERROR(VLOOKUP($AN61,装备!$B:$Q,16,0),0)</f>
        <v>2</v>
      </c>
      <c r="DC61" s="535">
        <f>IFERROR(VLOOKUP($AN61,装备!$B:$Q,5,0),0)</f>
        <v>0</v>
      </c>
      <c r="DD61" s="535">
        <f>IFERROR(VLOOKUP(AO61,装备!$B:$C,2,0),0)</f>
        <v>4</v>
      </c>
      <c r="DE61" s="535">
        <f>IFERROR(VLOOKUP($AO61,装备!$B:$Q,5,0),0)</f>
        <v>0</v>
      </c>
      <c r="DF61" s="535">
        <f>IFERROR(VLOOKUP($AO61,装备!$B:$Q,6,0),0)</f>
        <v>0</v>
      </c>
      <c r="DG61" s="535">
        <f>IFERROR(VLOOKUP($AO61,装备!$B:$Q,7,0),0)</f>
        <v>0</v>
      </c>
      <c r="DH61" s="535">
        <f>IFERROR(VLOOKUP($AO61,装备!$B:$Q,8,0),0)</f>
        <v>0</v>
      </c>
      <c r="DI61" s="535">
        <f>IFERROR(VLOOKUP($AO61,装备!$B:$Q,9,0),0)</f>
        <v>1</v>
      </c>
      <c r="DJ61" s="535">
        <f>IFERROR(VLOOKUP($AO61,装备!$B:$Q,10,0),0)</f>
        <v>0</v>
      </c>
      <c r="DK61" s="535">
        <f>IFERROR(VLOOKUP($AO61,装备!$B:$Q,11,0),0)</f>
        <v>0</v>
      </c>
      <c r="DL61" s="535" t="str">
        <f>IFERROR(VLOOKUP($AO61,装备!$B:$Q,12,0),0)</f>
        <v>无</v>
      </c>
      <c r="DM61" s="535">
        <f>IFERROR(VLOOKUP($AO61,装备!$B:$Q,13,0),0)</f>
        <v>0</v>
      </c>
      <c r="DN61" s="535">
        <f>IFERROR(VLOOKUP($AO61,装备!$B:$Q,14,0),0)</f>
        <v>0</v>
      </c>
      <c r="DO61" s="535">
        <f>IFERROR(VLOOKUP($AO61,装备!$B:$Q,16,0),0)</f>
        <v>5</v>
      </c>
      <c r="DP61" s="535">
        <f>IFERROR(VLOOKUP($AO61,装备!$B:$Q,5,0),0)</f>
        <v>0</v>
      </c>
    </row>
    <row r="62" spans="1:120">
      <c r="A62" s="533">
        <f>'特殊、深海'!$A58</f>
        <v>10002918</v>
      </c>
      <c r="B62" s="353" t="s">
        <v>5928</v>
      </c>
      <c r="C62" s="281"/>
      <c r="D62" s="281">
        <f t="shared" si="0"/>
        <v>110</v>
      </c>
      <c r="E62" s="532">
        <f>'特殊、深海'!$C58</f>
        <v>5</v>
      </c>
      <c r="F62" s="531" t="str">
        <f>'特殊、深海'!$D58</f>
        <v>雷巡</v>
      </c>
      <c r="G62" s="531" t="str">
        <f>'特殊、深海'!$E58</f>
        <v>中型</v>
      </c>
      <c r="H62" s="531" t="str">
        <f>'特殊、深海'!$F58</f>
        <v>护卫舰</v>
      </c>
      <c r="I62" s="531">
        <f>'特殊、深海'!$BT58</f>
        <v>0</v>
      </c>
      <c r="J62" s="531" t="str">
        <f>'特殊、深海'!$G58</f>
        <v>深海</v>
      </c>
      <c r="K62" s="536">
        <f>'特殊、深海'!$H58+(BR62+CE62+CR62+DE62)*$C$2</f>
        <v>36</v>
      </c>
      <c r="L62" s="535">
        <f>'特殊、深海'!$I58</f>
        <v>0</v>
      </c>
      <c r="M62" s="535">
        <f>'特殊、深海'!$J58</f>
        <v>0</v>
      </c>
      <c r="N62" s="535">
        <f>'特殊、深海'!$K58</f>
        <v>2</v>
      </c>
      <c r="O62" s="535">
        <f>'特殊、深海'!$L58+((CA62+CN62+DA62+DN62)*$C$2)</f>
        <v>30</v>
      </c>
      <c r="P62" s="535" t="str">
        <f>IF($C$2=1,(IF(ISERROR(FIND("超长",'特殊、深海'!$M58&amp;BY62&amp;CL62&amp;CY62&amp;DL62,1)),IF(ISERROR(FIND("长",'特殊、深海'!$M58&amp;BY62&amp;CL62&amp;CY62&amp;DL62,1)),IF(ISERROR(FIND("中",'特殊、深海'!$M58&amp;BY62&amp;CL62&amp;CY62&amp;DL62,1)),IF(ISERROR(FIND("短",'特殊、深海'!$M58&amp;BY62&amp;CL62&amp;CY62&amp;DL62,1)),IF(ISERROR(FIND("无",'特殊、深海'!$M58&amp;BY62&amp;CL62&amp;CY62&amp;DL62,1)),0,"无"),"短"),"中"),"长"),"超长")),'特殊、深海'!$M58)</f>
        <v>中</v>
      </c>
      <c r="Q62" s="537">
        <f>'特殊、深海'!$N58</f>
        <v>34</v>
      </c>
      <c r="R62" s="535">
        <f>('特殊、深海'!$P58)+('特殊、深海'!$Q58)*$C$3+((BS62+CF62+CS62+DF62)*$C$2)</f>
        <v>36</v>
      </c>
      <c r="S62" s="535">
        <f>('特殊、深海'!$R58)+('特殊、深海'!$S58)*$C$3+((BU62+CH62+CU62+DH62)*$C$2)</f>
        <v>167</v>
      </c>
      <c r="T62" s="535">
        <f>('特殊、深海'!$T58)+('特殊、深海'!$U58)*$C$3+((BT62+CG62+CT62+DG62)*$C$2)</f>
        <v>37</v>
      </c>
      <c r="U62" s="535">
        <f>('特殊、深海'!$V58)+('特殊、深海'!$W58)*$C$3+((CC62+CP62+DC62+DP62)*$C$2)</f>
        <v>62</v>
      </c>
      <c r="V62" s="530">
        <f>INT(((('特殊、深海'!$Y58)-('特殊、深海'!$X58))*(((IF(D62=0,C62,D62))-1)/99))+'特殊、深海'!$X58)+((BX62+CK62+CX62+DK62)*$C$2)</f>
        <v>107</v>
      </c>
      <c r="W62" s="535">
        <f>INT(((('特殊、深海'!$AA58)-('特殊、深海'!$Z58))*(((IF(D62=0,C62,D62))-1)/99))+'特殊、深海'!$Z58)+((BZ62+CM62+CZ62+DM62)*$C$2)</f>
        <v>62</v>
      </c>
      <c r="X62" s="535">
        <f>INT(((('特殊、深海'!$AC58)-('特殊、深海'!$AB58))*(((IF(D62=0,C62,D62))-1)/99))+'特殊、深海'!$AB58)+((BW62+CJ62+CW62+DJ62)*$C$2)</f>
        <v>26</v>
      </c>
      <c r="Y62" s="532">
        <f>INT(((('特殊、深海'!$AE58)-('特殊、深海'!$AD58))*(((IF(D62=0,C62,D62))-1)/99))+'特殊、深海'!$AD58)+((BV62+CI62+CV62+DI62)*$C$2)</f>
        <v>50</v>
      </c>
      <c r="Z62" s="535">
        <f>IF('特殊、深海'!$AF58="","",'特殊、深海'!$AF58)</f>
        <v>3</v>
      </c>
      <c r="AA62" s="535">
        <f>IF('特殊、深海'!$AG58="","",'特殊、深海'!$AG58)</f>
        <v>3</v>
      </c>
      <c r="AB62" s="535">
        <f>IF('特殊、深海'!$AH58="","",'特殊、深海'!$AH58)</f>
        <v>3</v>
      </c>
      <c r="AC62" s="535">
        <f>IF('特殊、深海'!$AI58="","",'特殊、深海'!$AI58)</f>
        <v>3</v>
      </c>
      <c r="AD62" s="535">
        <f>IF('特殊、深海'!$AJ58="","",'特殊、深海'!$AJ58)</f>
        <v>12</v>
      </c>
      <c r="AE62" s="530">
        <f>IF('特殊、深海'!$AK58="","",'特殊、深海'!$AK58)</f>
        <v>20</v>
      </c>
      <c r="AF62" s="535" t="str">
        <f>IF('特殊、深海'!$AL58="","",'特殊、深海'!$AL58)</f>
        <v/>
      </c>
      <c r="AG62" s="535" t="str">
        <f>IF('特殊、深海'!$AM58="","",'特殊、深海'!$AM58)</f>
        <v/>
      </c>
      <c r="AH62" s="535" t="str">
        <f>IF('特殊、深海'!$AN58="","",'特殊、深海'!$AN58)</f>
        <v/>
      </c>
      <c r="AI62" s="535" t="str">
        <f>IF('特殊、深海'!$AO58="","",'特殊、深海'!$AO58)</f>
        <v/>
      </c>
      <c r="AJ62" s="535" t="str">
        <f>IF('特殊、深海'!$AP58="","",'特殊、深海'!$AP58)</f>
        <v/>
      </c>
      <c r="AK62" s="532" t="str">
        <f>IF('特殊、深海'!$AQ58="","",'特殊、深海'!$AQ58)</f>
        <v/>
      </c>
      <c r="AL62" s="329" t="str">
        <f>IF('特殊、深海'!$AS58="","",'特殊、深海'!$AS58)</f>
        <v>61厘米五连装氧气鱼雷</v>
      </c>
      <c r="AM62" s="329" t="str">
        <f>IF('特殊、深海'!$AT58="","",'特殊、深海'!$AT58)</f>
        <v>61厘米五连装氧气鱼雷</v>
      </c>
      <c r="AN62" s="329" t="str">
        <f>IF('特殊、深海'!$AU58="","",'特殊、深海'!$AU58)</f>
        <v>九二式鱼雷发射器（3型）</v>
      </c>
      <c r="AO62" s="329" t="str">
        <f>IF('特殊、深海'!$AV58="","",'特殊、深海'!$AV58)</f>
        <v>特四式内火艇</v>
      </c>
      <c r="AP62" s="307" t="str">
        <f>IF('特殊、深海'!$AW58="","",'特殊、深海'!$AW58)</f>
        <v/>
      </c>
      <c r="AQ62" s="308" t="str">
        <f>IF('特殊、深海'!$AX58="","",'特殊、深海'!$AX58)</f>
        <v/>
      </c>
      <c r="AR62" s="535">
        <f>IF('特殊、深海'!$AY58="","",'特殊、深海'!$AY58)</f>
        <v>85</v>
      </c>
      <c r="AS62" s="535">
        <f>IF('特殊、深海'!$AZ58="","",'特殊、深海'!$AZ58)</f>
        <v>120</v>
      </c>
      <c r="AT62" s="535">
        <f>IF('特殊、深海'!$BA58="","",'特殊、深海'!$BA58)</f>
        <v>2.5</v>
      </c>
      <c r="AU62" s="535">
        <f>IF('特殊、深海'!$BB58="","",'特殊、深海'!$BB58)</f>
        <v>5.0999999999999996</v>
      </c>
      <c r="AV62" s="530">
        <f>IF(('特殊、深海'!$BG58+'特殊、深海'!$BK58*$C$4)=0,"",('特殊、深海'!$BG58+'特殊、深海'!$BK58*$C$4))</f>
        <v>53</v>
      </c>
      <c r="AW62" s="535">
        <f>IF(('特殊、深海'!$BH58+'特殊、深海'!$BL58*$C$4)=0,"",('特殊、深海'!$BH58+'特殊、深海'!$BL58*$C$4))</f>
        <v>51</v>
      </c>
      <c r="AX62" s="535">
        <f>IF(('特殊、深海'!$BI58+'特殊、深海'!$BM58*$C$4)=0,"",('特殊、深海'!$BI58+'特殊、深海'!$BM58*$C$4))</f>
        <v>54</v>
      </c>
      <c r="AY62" s="532">
        <f>IF(('特殊、深海'!$BJ58+'特殊、深海'!$BN58*$C$4)=0,"",('特殊、深海'!$BJ58+'特殊、深海'!$BN58*$C$4))</f>
        <v>2</v>
      </c>
      <c r="AZ62" s="329" t="str">
        <f>'特殊、深海'!$BO58</f>
        <v>TODO: 万国语</v>
      </c>
      <c r="BA62" s="533" t="b">
        <f>IF('特殊、深海'!$BP58="","")</f>
        <v>0</v>
      </c>
      <c r="BB62" s="329" t="b">
        <f>IF('特殊、深海'!$BQ58="","")</f>
        <v>0</v>
      </c>
      <c r="BC62" s="534" t="str">
        <f>IF('特殊、深海'!$BR58="","")</f>
        <v/>
      </c>
      <c r="BQ62" s="535">
        <f>IFERROR(VLOOKUP(AL62,装备!$B:$C,2,0),0)</f>
        <v>6</v>
      </c>
      <c r="BR62" s="535">
        <f>IFERROR(VLOOKUP($AL62,装备!$B:$Q,5,0),0)</f>
        <v>0</v>
      </c>
      <c r="BS62" s="535">
        <f>IFERROR(VLOOKUP($AL62,装备!$B:$Q,6,0),0)</f>
        <v>0</v>
      </c>
      <c r="BT62" s="535">
        <f>IFERROR(VLOOKUP($AL62,装备!$B:$Q,7,0),0)</f>
        <v>0</v>
      </c>
      <c r="BU62" s="535">
        <f>IFERROR(VLOOKUP($AL62,装备!$B:$Q,8,0),0)</f>
        <v>12</v>
      </c>
      <c r="BV62" s="535">
        <f>IFERROR(VLOOKUP($AL62,装备!$B:$Q,9,0),0)</f>
        <v>0</v>
      </c>
      <c r="BW62" s="535">
        <f>IFERROR(VLOOKUP($AL62,装备!$B:$Q,10,0),0)</f>
        <v>0</v>
      </c>
      <c r="BX62" s="535">
        <f>IFERROR(VLOOKUP($AL62,装备!$B:$Q,11,0),0)</f>
        <v>1</v>
      </c>
      <c r="BY62" s="535" t="str">
        <f>IFERROR(VLOOKUP($AL62,装备!$B:$Q,12,0),0)</f>
        <v>无</v>
      </c>
      <c r="BZ62" s="535">
        <f>IFERROR(VLOOKUP($AL62,装备!$B:$Q,13,0),0)</f>
        <v>0</v>
      </c>
      <c r="CA62" s="535">
        <f>IFERROR(VLOOKUP($AL62,装备!$B:$Q,14,0),0)</f>
        <v>0</v>
      </c>
      <c r="CB62" s="535">
        <f>IFERROR(VLOOKUP($AL62,装备!$B:$Q,16,0),0)</f>
        <v>0</v>
      </c>
      <c r="CC62" s="535">
        <f>IFERROR(VLOOKUP($AL62,装备!$B:$Q,5,0),0)</f>
        <v>0</v>
      </c>
      <c r="CD62" s="535">
        <f>IFERROR(VLOOKUP(AM62,装备!$B:$C,2,0),0)</f>
        <v>6</v>
      </c>
      <c r="CE62" s="535">
        <f>IFERROR(VLOOKUP($AM62,装备!$B:$Q,5,0),0)</f>
        <v>0</v>
      </c>
      <c r="CF62" s="535">
        <f>IFERROR(VLOOKUP($AM62,装备!$B:$Q,6,0),0)</f>
        <v>0</v>
      </c>
      <c r="CG62" s="535">
        <f>IFERROR(VLOOKUP($AM62,装备!$B:$Q,7,0),0)</f>
        <v>0</v>
      </c>
      <c r="CH62" s="535">
        <f>IFERROR(VLOOKUP($AM62,装备!$B:$Q,8,0),0)</f>
        <v>12</v>
      </c>
      <c r="CI62" s="535">
        <f>IFERROR(VLOOKUP($AM62,装备!$B:$Q,9,0),0)</f>
        <v>0</v>
      </c>
      <c r="CJ62" s="535">
        <f>IFERROR(VLOOKUP($AM62,装备!$B:$Q,10,0),0)</f>
        <v>0</v>
      </c>
      <c r="CK62" s="535">
        <f>IFERROR(VLOOKUP($AM62,装备!$B:$Q,11,0),0)</f>
        <v>1</v>
      </c>
      <c r="CL62" s="535" t="str">
        <f>IFERROR(VLOOKUP($AM62,装备!$B:$Q,12,0),0)</f>
        <v>无</v>
      </c>
      <c r="CM62" s="535">
        <f>IFERROR(VLOOKUP($AM62,装备!$B:$Q,13,0),0)</f>
        <v>0</v>
      </c>
      <c r="CN62" s="535">
        <f>IFERROR(VLOOKUP($AM62,装备!$B:$Q,14,0),0)</f>
        <v>0</v>
      </c>
      <c r="CO62" s="535">
        <f>IFERROR(VLOOKUP($AM62,装备!$B:$Q,16,0),0)</f>
        <v>0</v>
      </c>
      <c r="CP62" s="535">
        <f>IFERROR(VLOOKUP($AM62,装备!$B:$Q,5,0),0)</f>
        <v>0</v>
      </c>
      <c r="CQ62" s="535">
        <f>IFERROR(VLOOKUP(AN62,装备!$B:$C,2,0),0)</f>
        <v>5</v>
      </c>
      <c r="CR62" s="535">
        <f>IFERROR(VLOOKUP($AN62,装备!$B:$Q,5,0),0)</f>
        <v>0</v>
      </c>
      <c r="CS62" s="535">
        <f>IFERROR(VLOOKUP($AN62,装备!$B:$Q,6,0),0)</f>
        <v>0</v>
      </c>
      <c r="CT62" s="535">
        <f>IFERROR(VLOOKUP($AN62,装备!$B:$Q,7,0),0)</f>
        <v>0</v>
      </c>
      <c r="CU62" s="535">
        <f>IFERROR(VLOOKUP($AN62,装备!$B:$Q,8,0),0)</f>
        <v>12</v>
      </c>
      <c r="CV62" s="535">
        <f>IFERROR(VLOOKUP($AN62,装备!$B:$Q,9,0),0)</f>
        <v>0</v>
      </c>
      <c r="CW62" s="535">
        <f>IFERROR(VLOOKUP($AN62,装备!$B:$Q,10,0),0)</f>
        <v>0</v>
      </c>
      <c r="CX62" s="535">
        <f>IFERROR(VLOOKUP($AN62,装备!$B:$Q,11,0),0)</f>
        <v>2</v>
      </c>
      <c r="CY62" s="535" t="str">
        <f>IFERROR(VLOOKUP($AN62,装备!$B:$Q,12,0),0)</f>
        <v>无</v>
      </c>
      <c r="CZ62" s="535">
        <f>IFERROR(VLOOKUP($AN62,装备!$B:$Q,13,0),0)</f>
        <v>2</v>
      </c>
      <c r="DA62" s="535">
        <f>IFERROR(VLOOKUP($AN62,装备!$B:$Q,14,0),0)</f>
        <v>0</v>
      </c>
      <c r="DB62" s="535">
        <f>IFERROR(VLOOKUP($AN62,装备!$B:$Q,16,0),0)</f>
        <v>0</v>
      </c>
      <c r="DC62" s="535">
        <f>IFERROR(VLOOKUP($AN62,装备!$B:$Q,5,0),0)</f>
        <v>0</v>
      </c>
      <c r="DD62" s="535">
        <f>IFERROR(VLOOKUP(AO62,装备!$B:$C,2,0),0)</f>
        <v>4</v>
      </c>
      <c r="DE62" s="535">
        <f>IFERROR(VLOOKUP($AO62,装备!$B:$Q,5,0),0)</f>
        <v>0</v>
      </c>
      <c r="DF62" s="535">
        <f>IFERROR(VLOOKUP($AO62,装备!$B:$Q,6,0),0)</f>
        <v>0</v>
      </c>
      <c r="DG62" s="535">
        <f>IFERROR(VLOOKUP($AO62,装备!$B:$Q,7,0),0)</f>
        <v>0</v>
      </c>
      <c r="DH62" s="535">
        <f>IFERROR(VLOOKUP($AO62,装备!$B:$Q,8,0),0)</f>
        <v>6</v>
      </c>
      <c r="DI62" s="535">
        <f>IFERROR(VLOOKUP($AO62,装备!$B:$Q,9,0),0)</f>
        <v>0</v>
      </c>
      <c r="DJ62" s="535">
        <f>IFERROR(VLOOKUP($AO62,装备!$B:$Q,10,0),0)</f>
        <v>1</v>
      </c>
      <c r="DK62" s="535">
        <f>IFERROR(VLOOKUP($AO62,装备!$B:$Q,11,0),0)</f>
        <v>3</v>
      </c>
      <c r="DL62" s="535" t="str">
        <f>IFERROR(VLOOKUP($AO62,装备!$B:$Q,12,0),0)</f>
        <v>无</v>
      </c>
      <c r="DM62" s="535">
        <f>IFERROR(VLOOKUP($AO62,装备!$B:$Q,13,0),0)</f>
        <v>0</v>
      </c>
      <c r="DN62" s="535">
        <f>IFERROR(VLOOKUP($AO62,装备!$B:$Q,14,0),0)</f>
        <v>0</v>
      </c>
      <c r="DO62" s="535">
        <f>IFERROR(VLOOKUP($AO62,装备!$B:$Q,16,0),0)</f>
        <v>0</v>
      </c>
      <c r="DP62" s="535">
        <f>IFERROR(VLOOKUP($AO62,装备!$B:$Q,5,0),0)</f>
        <v>0</v>
      </c>
    </row>
    <row r="63" spans="1:120">
      <c r="A63" s="533">
        <f>'特殊、深海'!$A59</f>
        <v>10002919</v>
      </c>
      <c r="B63" s="353" t="s">
        <v>4934</v>
      </c>
      <c r="C63" s="281"/>
      <c r="D63" s="281">
        <f t="shared" si="0"/>
        <v>110</v>
      </c>
      <c r="E63" s="532">
        <f>'特殊、深海'!$C59</f>
        <v>6</v>
      </c>
      <c r="F63" s="531" t="str">
        <f>'特殊、深海'!$D59</f>
        <v>战列</v>
      </c>
      <c r="G63" s="531" t="str">
        <f>'特殊、深海'!$E59</f>
        <v>大型</v>
      </c>
      <c r="H63" s="531" t="str">
        <f>'特殊、深海'!$F59</f>
        <v>主力舰</v>
      </c>
      <c r="I63" s="531">
        <f>'特殊、深海'!$BT59</f>
        <v>0</v>
      </c>
      <c r="J63" s="531" t="str">
        <f>'特殊、深海'!$G59</f>
        <v>英国</v>
      </c>
      <c r="K63" s="536">
        <f>'特殊、深海'!$H59+(BR63+CE63+CR63+DE63)*$C$2</f>
        <v>180</v>
      </c>
      <c r="L63" s="535">
        <f>'特殊、深海'!$I59</f>
        <v>0</v>
      </c>
      <c r="M63" s="535">
        <f>'特殊、深海'!$J59</f>
        <v>0</v>
      </c>
      <c r="N63" s="535">
        <f>'特殊、深海'!$K59</f>
        <v>2</v>
      </c>
      <c r="O63" s="535">
        <f>'特殊、深海'!$L59+((CA63+CN63+DA63+DN63)*$C$2)</f>
        <v>25</v>
      </c>
      <c r="P63" s="535" t="str">
        <f>IF($C$2=1,(IF(ISERROR(FIND("超长",'特殊、深海'!$M59&amp;BY63&amp;CL63&amp;CY63&amp;DL63,1)),IF(ISERROR(FIND("长",'特殊、深海'!$M59&amp;BY63&amp;CL63&amp;CY63&amp;DL63,1)),IF(ISERROR(FIND("中",'特殊、深海'!$M59&amp;BY63&amp;CL63&amp;CY63&amp;DL63,1)),IF(ISERROR(FIND("短",'特殊、深海'!$M59&amp;BY63&amp;CL63&amp;CY63&amp;DL63,1)),IF(ISERROR(FIND("无",'特殊、深海'!$M59&amp;BY63&amp;CL63&amp;CY63&amp;DL63,1)),0,"无"),"短"),"中"),"长"),"超长")),'特殊、深海'!$M59)</f>
        <v>长</v>
      </c>
      <c r="Q63" s="537">
        <f>'特殊、深海'!$N59</f>
        <v>30</v>
      </c>
      <c r="R63" s="535">
        <f>('特殊、深海'!$P59)+('特殊、深海'!$Q59)*$C$3+((BS63+CF63+CS63+DF63)*$C$2)</f>
        <v>260</v>
      </c>
      <c r="S63" s="535">
        <f>('特殊、深海'!$R59)+('特殊、深海'!$S59)*$C$3+((BU63+CH63+CU63+DH63)*$C$2)</f>
        <v>0</v>
      </c>
      <c r="T63" s="535">
        <f>('特殊、深海'!$T59)+('特殊、深海'!$U59)*$C$3+((BT63+CG63+CT63+DG63)*$C$2)</f>
        <v>150</v>
      </c>
      <c r="U63" s="535">
        <f>('特殊、深海'!$V59)+('特殊、深海'!$W59)*$C$3+((CC63+CP63+DC63+DP63)*$C$2)</f>
        <v>50</v>
      </c>
      <c r="V63" s="530">
        <f>INT(((('特殊、深海'!$Y59)-('特殊、深海'!$X59))*(((IF(D63=0,C63,D63))-1)/99))+'特殊、深海'!$X59)+((BX63+CK63+CX63+DK63)*$C$2)</f>
        <v>92</v>
      </c>
      <c r="W63" s="535">
        <f>INT(((('特殊、深海'!$AA59)-('特殊、深海'!$Z59))*(((IF(D63=0,C63,D63))-1)/99))+'特殊、深海'!$Z59)+((BZ63+CM63+CZ63+DM63)*$C$2)</f>
        <v>70</v>
      </c>
      <c r="X63" s="535">
        <f>INT(((('特殊、深海'!$AC59)-('特殊、深海'!$AB59))*(((IF(D63=0,C63,D63))-1)/99))+'特殊、深海'!$AB59)+((BW63+CJ63+CW63+DJ63)*$C$2)</f>
        <v>74</v>
      </c>
      <c r="Y63" s="532">
        <f>INT(((('特殊、深海'!$AE59)-('特殊、深海'!$AD59))*(((IF(D63=0,C63,D63))-1)/99))+'特殊、深海'!$AD59)+((BV63+CI63+CV63+DI63)*$C$2)</f>
        <v>0</v>
      </c>
      <c r="Z63" s="535">
        <f>IF('特殊、深海'!$AF59="","",'特殊、深海'!$AF59)</f>
        <v>3</v>
      </c>
      <c r="AA63" s="535">
        <f>IF('特殊、深海'!$AG59="","",'特殊、深海'!$AG59)</f>
        <v>3</v>
      </c>
      <c r="AB63" s="535">
        <f>IF('特殊、深海'!$AH59="","",'特殊、深海'!$AH59)</f>
        <v>3</v>
      </c>
      <c r="AC63" s="535">
        <f>IF('特殊、深海'!$AI59="","",'特殊、深海'!$AI59)</f>
        <v>3</v>
      </c>
      <c r="AD63" s="535">
        <f>IF('特殊、深海'!$AJ59="","",'特殊、深海'!$AJ59)</f>
        <v>12</v>
      </c>
      <c r="AE63" s="530">
        <f>IF('特殊、深海'!$AK59="","",'特殊、深海'!$AK59)</f>
        <v>20</v>
      </c>
      <c r="AF63" s="535" t="str">
        <f>IF('特殊、深海'!$AL59="","",'特殊、深海'!$AL59)</f>
        <v/>
      </c>
      <c r="AG63" s="535" t="str">
        <f>IF('特殊、深海'!$AM59="","",'特殊、深海'!$AM59)</f>
        <v/>
      </c>
      <c r="AH63" s="535" t="str">
        <f>IF('特殊、深海'!$AN59="","",'特殊、深海'!$AN59)</f>
        <v/>
      </c>
      <c r="AI63" s="535" t="str">
        <f>IF('特殊、深海'!$AO59="","",'特殊、深海'!$AO59)</f>
        <v/>
      </c>
      <c r="AJ63" s="535" t="str">
        <f>IF('特殊、深海'!$AP59="","",'特殊、深海'!$AP59)</f>
        <v/>
      </c>
      <c r="AK63" s="532" t="str">
        <f>IF('特殊、深海'!$AQ59="","",'特殊、深海'!$AQ59)</f>
        <v/>
      </c>
      <c r="AL63" s="329" t="str">
        <f>IF('特殊、深海'!$AS59="","",'特殊、深海'!$AS59)</f>
        <v>J国35.6厘米连装炮</v>
      </c>
      <c r="AM63" s="329" t="str">
        <f>IF('特殊、深海'!$AT59="","",'特殊、深海'!$AT59)</f>
        <v>J国35.6厘米连装炮</v>
      </c>
      <c r="AN63" s="329" t="str">
        <f>IF('特殊、深海'!$AU59="","",'特殊、深海'!$AU59)</f>
        <v>J国35.6厘米连装炮</v>
      </c>
      <c r="AO63" s="329" t="str">
        <f>IF('特殊、深海'!$AV59="","",'特殊、深海'!$AV59)</f>
        <v>J国35.6厘米连装炮</v>
      </c>
      <c r="AP63" s="307" t="str">
        <f>IF('特殊、深海'!$AW59="","",'特殊、深海'!$AW59)</f>
        <v/>
      </c>
      <c r="AQ63" s="308" t="str">
        <f>IF('特殊、深海'!$AX59="","",'特殊、深海'!$AX59)</f>
        <v/>
      </c>
      <c r="AR63" s="535">
        <f>IF('特殊、深海'!$AY59="","",'特殊、深海'!$AY59)</f>
        <v>85</v>
      </c>
      <c r="AS63" s="535">
        <f>IF('特殊、深海'!$AZ59="","",'特殊、深海'!$AZ59)</f>
        <v>120</v>
      </c>
      <c r="AT63" s="535">
        <f>IF('特殊、深海'!$BA59="","",'特殊、深海'!$BA59)</f>
        <v>2.5</v>
      </c>
      <c r="AU63" s="535">
        <f>IF('特殊、深海'!$BB59="","",'特殊、深海'!$BB59)</f>
        <v>5.0999999999999996</v>
      </c>
      <c r="AV63" s="530">
        <f>IF(('特殊、深海'!$BG59+'特殊、深海'!$BK59*$C$4)=0,"",('特殊、深海'!$BG59+'特殊、深海'!$BK59*$C$4))</f>
        <v>50</v>
      </c>
      <c r="AW63" s="535">
        <f>IF(('特殊、深海'!$BH59+'特殊、深海'!$BL59*$C$4)=0,"",('特殊、深海'!$BH59+'特殊、深海'!$BL59*$C$4))</f>
        <v>100</v>
      </c>
      <c r="AX63" s="535">
        <f>IF(('特殊、深海'!$BI59+'特殊、深海'!$BM59*$C$4)=0,"",('特殊、深海'!$BI59+'特殊、深海'!$BM59*$C$4))</f>
        <v>120</v>
      </c>
      <c r="AY63" s="532" t="str">
        <f>IF(('特殊、深海'!$BJ59+'特殊、深海'!$BN59*$C$4)=0,"",('特殊、深海'!$BJ59+'特殊、深海'!$BN59*$C$4))</f>
        <v/>
      </c>
      <c r="AZ63" s="329" t="str">
        <f>'特殊、深海'!$BO59</f>
        <v>TODO: 万国语</v>
      </c>
      <c r="BA63" s="533" t="b">
        <f>IF('特殊、深海'!$BP59="","")</f>
        <v>0</v>
      </c>
      <c r="BB63" s="329" t="b">
        <f>IF('特殊、深海'!$BQ59="","")</f>
        <v>0</v>
      </c>
      <c r="BC63" s="534" t="str">
        <f>IF('特殊、深海'!$BR59="","")</f>
        <v/>
      </c>
      <c r="BQ63" s="535">
        <f>IFERROR(VLOOKUP(AL63,装备!$B:$C,2,0),0)</f>
        <v>2</v>
      </c>
      <c r="BR63" s="535">
        <f>IFERROR(VLOOKUP($AL63,装备!$B:$Q,5,0),0)</f>
        <v>0</v>
      </c>
      <c r="BS63" s="535">
        <f>IFERROR(VLOOKUP($AL63,装备!$B:$Q,6,0),0)</f>
        <v>15</v>
      </c>
      <c r="BT63" s="535">
        <f>IFERROR(VLOOKUP($AL63,装备!$B:$Q,7,0),0)</f>
        <v>0</v>
      </c>
      <c r="BU63" s="535">
        <f>IFERROR(VLOOKUP($AL63,装备!$B:$Q,8,0),0)</f>
        <v>0</v>
      </c>
      <c r="BV63" s="535">
        <f>IFERROR(VLOOKUP($AL63,装备!$B:$Q,9,0),0)</f>
        <v>0</v>
      </c>
      <c r="BW63" s="535">
        <f>IFERROR(VLOOKUP($AL63,装备!$B:$Q,10,0),0)</f>
        <v>0</v>
      </c>
      <c r="BX63" s="535">
        <f>IFERROR(VLOOKUP($AL63,装备!$B:$Q,11,0),0)</f>
        <v>0</v>
      </c>
      <c r="BY63" s="535" t="str">
        <f>IFERROR(VLOOKUP($AL63,装备!$B:$Q,12,0),0)</f>
        <v>长</v>
      </c>
      <c r="BZ63" s="535">
        <f>IFERROR(VLOOKUP($AL63,装备!$B:$Q,13,0),0)</f>
        <v>0</v>
      </c>
      <c r="CA63" s="535">
        <f>IFERROR(VLOOKUP($AL63,装备!$B:$Q,14,0),0)</f>
        <v>0</v>
      </c>
      <c r="CB63" s="535">
        <f>IFERROR(VLOOKUP($AL63,装备!$B:$Q,16,0),0)</f>
        <v>4</v>
      </c>
      <c r="CC63" s="535">
        <f>IFERROR(VLOOKUP($AL63,装备!$B:$Q,5,0),0)</f>
        <v>0</v>
      </c>
      <c r="CD63" s="535">
        <f>IFERROR(VLOOKUP(AM63,装备!$B:$C,2,0),0)</f>
        <v>2</v>
      </c>
      <c r="CE63" s="535">
        <f>IFERROR(VLOOKUP($AM63,装备!$B:$Q,5,0),0)</f>
        <v>0</v>
      </c>
      <c r="CF63" s="535">
        <f>IFERROR(VLOOKUP($AM63,装备!$B:$Q,6,0),0)</f>
        <v>15</v>
      </c>
      <c r="CG63" s="535">
        <f>IFERROR(VLOOKUP($AM63,装备!$B:$Q,7,0),0)</f>
        <v>0</v>
      </c>
      <c r="CH63" s="535">
        <f>IFERROR(VLOOKUP($AM63,装备!$B:$Q,8,0),0)</f>
        <v>0</v>
      </c>
      <c r="CI63" s="535">
        <f>IFERROR(VLOOKUP($AM63,装备!$B:$Q,9,0),0)</f>
        <v>0</v>
      </c>
      <c r="CJ63" s="535">
        <f>IFERROR(VLOOKUP($AM63,装备!$B:$Q,10,0),0)</f>
        <v>0</v>
      </c>
      <c r="CK63" s="535">
        <f>IFERROR(VLOOKUP($AM63,装备!$B:$Q,11,0),0)</f>
        <v>0</v>
      </c>
      <c r="CL63" s="535" t="str">
        <f>IFERROR(VLOOKUP($AM63,装备!$B:$Q,12,0),0)</f>
        <v>长</v>
      </c>
      <c r="CM63" s="535">
        <f>IFERROR(VLOOKUP($AM63,装备!$B:$Q,13,0),0)</f>
        <v>0</v>
      </c>
      <c r="CN63" s="535">
        <f>IFERROR(VLOOKUP($AM63,装备!$B:$Q,14,0),0)</f>
        <v>0</v>
      </c>
      <c r="CO63" s="535">
        <f>IFERROR(VLOOKUP($AM63,装备!$B:$Q,16,0),0)</f>
        <v>4</v>
      </c>
      <c r="CP63" s="535">
        <f>IFERROR(VLOOKUP($AM63,装备!$B:$Q,5,0),0)</f>
        <v>0</v>
      </c>
      <c r="CQ63" s="535">
        <f>IFERROR(VLOOKUP(AN63,装备!$B:$C,2,0),0)</f>
        <v>2</v>
      </c>
      <c r="CR63" s="535">
        <f>IFERROR(VLOOKUP($AN63,装备!$B:$Q,5,0),0)</f>
        <v>0</v>
      </c>
      <c r="CS63" s="535">
        <f>IFERROR(VLOOKUP($AN63,装备!$B:$Q,6,0),0)</f>
        <v>15</v>
      </c>
      <c r="CT63" s="535">
        <f>IFERROR(VLOOKUP($AN63,装备!$B:$Q,7,0),0)</f>
        <v>0</v>
      </c>
      <c r="CU63" s="535">
        <f>IFERROR(VLOOKUP($AN63,装备!$B:$Q,8,0),0)</f>
        <v>0</v>
      </c>
      <c r="CV63" s="535">
        <f>IFERROR(VLOOKUP($AN63,装备!$B:$Q,9,0),0)</f>
        <v>0</v>
      </c>
      <c r="CW63" s="535">
        <f>IFERROR(VLOOKUP($AN63,装备!$B:$Q,10,0),0)</f>
        <v>0</v>
      </c>
      <c r="CX63" s="535">
        <f>IFERROR(VLOOKUP($AN63,装备!$B:$Q,11,0),0)</f>
        <v>0</v>
      </c>
      <c r="CY63" s="535" t="str">
        <f>IFERROR(VLOOKUP($AN63,装备!$B:$Q,12,0),0)</f>
        <v>长</v>
      </c>
      <c r="CZ63" s="535">
        <f>IFERROR(VLOOKUP($AN63,装备!$B:$Q,13,0),0)</f>
        <v>0</v>
      </c>
      <c r="DA63" s="535">
        <f>IFERROR(VLOOKUP($AN63,装备!$B:$Q,14,0),0)</f>
        <v>0</v>
      </c>
      <c r="DB63" s="535">
        <f>IFERROR(VLOOKUP($AN63,装备!$B:$Q,16,0),0)</f>
        <v>4</v>
      </c>
      <c r="DC63" s="535">
        <f>IFERROR(VLOOKUP($AN63,装备!$B:$Q,5,0),0)</f>
        <v>0</v>
      </c>
      <c r="DD63" s="535">
        <f>IFERROR(VLOOKUP(AO63,装备!$B:$C,2,0),0)</f>
        <v>2</v>
      </c>
      <c r="DE63" s="535">
        <f>IFERROR(VLOOKUP($AO63,装备!$B:$Q,5,0),0)</f>
        <v>0</v>
      </c>
      <c r="DF63" s="535">
        <f>IFERROR(VLOOKUP($AO63,装备!$B:$Q,6,0),0)</f>
        <v>15</v>
      </c>
      <c r="DG63" s="535">
        <f>IFERROR(VLOOKUP($AO63,装备!$B:$Q,7,0),0)</f>
        <v>0</v>
      </c>
      <c r="DH63" s="535">
        <f>IFERROR(VLOOKUP($AO63,装备!$B:$Q,8,0),0)</f>
        <v>0</v>
      </c>
      <c r="DI63" s="535">
        <f>IFERROR(VLOOKUP($AO63,装备!$B:$Q,9,0),0)</f>
        <v>0</v>
      </c>
      <c r="DJ63" s="535">
        <f>IFERROR(VLOOKUP($AO63,装备!$B:$Q,10,0),0)</f>
        <v>0</v>
      </c>
      <c r="DK63" s="535">
        <f>IFERROR(VLOOKUP($AO63,装备!$B:$Q,11,0),0)</f>
        <v>0</v>
      </c>
      <c r="DL63" s="535" t="str">
        <f>IFERROR(VLOOKUP($AO63,装备!$B:$Q,12,0),0)</f>
        <v>长</v>
      </c>
      <c r="DM63" s="535">
        <f>IFERROR(VLOOKUP($AO63,装备!$B:$Q,13,0),0)</f>
        <v>0</v>
      </c>
      <c r="DN63" s="535">
        <f>IFERROR(VLOOKUP($AO63,装备!$B:$Q,14,0),0)</f>
        <v>0</v>
      </c>
      <c r="DO63" s="535">
        <f>IFERROR(VLOOKUP($AO63,装备!$B:$Q,16,0),0)</f>
        <v>4</v>
      </c>
      <c r="DP63" s="535">
        <f>IFERROR(VLOOKUP($AO63,装备!$B:$Q,5,0),0)</f>
        <v>0</v>
      </c>
    </row>
    <row r="64" spans="1:120">
      <c r="A64" s="533">
        <f>'特殊、深海'!$A60</f>
        <v>10003018</v>
      </c>
      <c r="B64" s="353" t="s">
        <v>5929</v>
      </c>
      <c r="C64" s="281"/>
      <c r="D64" s="281">
        <f t="shared" si="0"/>
        <v>110</v>
      </c>
      <c r="E64" s="532">
        <f>'特殊、深海'!$C60</f>
        <v>6</v>
      </c>
      <c r="F64" s="531" t="str">
        <f>'特殊、深海'!$D60</f>
        <v>雷巡</v>
      </c>
      <c r="G64" s="531" t="str">
        <f>'特殊、深海'!$E60</f>
        <v>中型</v>
      </c>
      <c r="H64" s="531" t="str">
        <f>'特殊、深海'!$F60</f>
        <v>护卫舰</v>
      </c>
      <c r="I64" s="531">
        <f>'特殊、深海'!$BT60</f>
        <v>0</v>
      </c>
      <c r="J64" s="531" t="str">
        <f>'特殊、深海'!$G60</f>
        <v>深海</v>
      </c>
      <c r="K64" s="536">
        <f>'特殊、深海'!$H60+(BR64+CE64+CR64+DE64)*$C$2</f>
        <v>40</v>
      </c>
      <c r="L64" s="535">
        <f>'特殊、深海'!$I60</f>
        <v>0</v>
      </c>
      <c r="M64" s="535">
        <f>'特殊、深海'!$J60</f>
        <v>0</v>
      </c>
      <c r="N64" s="535">
        <f>'特殊、深海'!$K60</f>
        <v>2</v>
      </c>
      <c r="O64" s="535">
        <f>'特殊、深海'!$L60+((CA64+CN64+DA64+DN64)*$C$2)</f>
        <v>30</v>
      </c>
      <c r="P64" s="535" t="str">
        <f>IF($C$2=1,(IF(ISERROR(FIND("超长",'特殊、深海'!$M60&amp;BY64&amp;CL64&amp;CY64&amp;DL64,1)),IF(ISERROR(FIND("长",'特殊、深海'!$M60&amp;BY64&amp;CL64&amp;CY64&amp;DL64,1)),IF(ISERROR(FIND("中",'特殊、深海'!$M60&amp;BY64&amp;CL64&amp;CY64&amp;DL64,1)),IF(ISERROR(FIND("短",'特殊、深海'!$M60&amp;BY64&amp;CL64&amp;CY64&amp;DL64,1)),IF(ISERROR(FIND("无",'特殊、深海'!$M60&amp;BY64&amp;CL64&amp;CY64&amp;DL64,1)),0,"无"),"短"),"中"),"长"),"超长")),'特殊、深海'!$M60)</f>
        <v>中</v>
      </c>
      <c r="Q64" s="537">
        <f>'特殊、深海'!$N60</f>
        <v>40</v>
      </c>
      <c r="R64" s="535">
        <f>('特殊、深海'!$P60)+('特殊、深海'!$Q60)*$C$3+((BS64+CF64+CS64+DF64)*$C$2)</f>
        <v>42</v>
      </c>
      <c r="S64" s="535">
        <f>('特殊、深海'!$R60)+('特殊、深海'!$S60)*$C$3+((BU64+CH64+CU64+DH64)*$C$2)</f>
        <v>201</v>
      </c>
      <c r="T64" s="535">
        <f>('特殊、深海'!$T60)+('特殊、深海'!$U60)*$C$3+((BT64+CG64+CT64+DG64)*$C$2)</f>
        <v>45</v>
      </c>
      <c r="U64" s="535">
        <f>('特殊、深海'!$V60)+('特殊、深海'!$W60)*$C$3+((CC64+CP64+DC64+DP64)*$C$2)</f>
        <v>70</v>
      </c>
      <c r="V64" s="530">
        <f>INT(((('特殊、深海'!$Y60)-('特殊、深海'!$X60))*(((IF(D64=0,C64,D64))-1)/99))+'特殊、深海'!$X60)+((BX64+CK64+CX64+DK64)*$C$2)</f>
        <v>112</v>
      </c>
      <c r="W64" s="535">
        <f>INT(((('特殊、深海'!$AA60)-('特殊、深海'!$Z60))*(((IF(D64=0,C64,D64))-1)/99))+'特殊、深海'!$Z60)+((BZ64+CM64+CZ64+DM64)*$C$2)</f>
        <v>68</v>
      </c>
      <c r="X64" s="535">
        <f>INT(((('特殊、深海'!$AC60)-('特殊、深海'!$AB60))*(((IF(D64=0,C64,D64))-1)/99))+'特殊、深海'!$AB60)+((BW64+CJ64+CW64+DJ64)*$C$2)</f>
        <v>33</v>
      </c>
      <c r="Y64" s="532">
        <f>INT(((('特殊、深海'!$AE60)-('特殊、深海'!$AD60))*(((IF(D64=0,C64,D64))-1)/99))+'特殊、深海'!$AD60)+((BV64+CI64+CV64+DI64)*$C$2)</f>
        <v>70</v>
      </c>
      <c r="Z64" s="535">
        <f>IF('特殊、深海'!$AF60="","",'特殊、深海'!$AF60)</f>
        <v>3</v>
      </c>
      <c r="AA64" s="535">
        <f>IF('特殊、深海'!$AG60="","",'特殊、深海'!$AG60)</f>
        <v>3</v>
      </c>
      <c r="AB64" s="535">
        <f>IF('特殊、深海'!$AH60="","",'特殊、深海'!$AH60)</f>
        <v>3</v>
      </c>
      <c r="AC64" s="535">
        <f>IF('特殊、深海'!$AI60="","",'特殊、深海'!$AI60)</f>
        <v>3</v>
      </c>
      <c r="AD64" s="535">
        <f>IF('特殊、深海'!$AJ60="","",'特殊、深海'!$AJ60)</f>
        <v>12</v>
      </c>
      <c r="AE64" s="530">
        <f>IF('特殊、深海'!$AK60="","",'特殊、深海'!$AK60)</f>
        <v>20</v>
      </c>
      <c r="AF64" s="535" t="str">
        <f>IF('特殊、深海'!$AL60="","",'特殊、深海'!$AL60)</f>
        <v/>
      </c>
      <c r="AG64" s="535" t="str">
        <f>IF('特殊、深海'!$AM60="","",'特殊、深海'!$AM60)</f>
        <v/>
      </c>
      <c r="AH64" s="535" t="str">
        <f>IF('特殊、深海'!$AN60="","",'特殊、深海'!$AN60)</f>
        <v/>
      </c>
      <c r="AI64" s="535" t="str">
        <f>IF('特殊、深海'!$AO60="","",'特殊、深海'!$AO60)</f>
        <v/>
      </c>
      <c r="AJ64" s="535" t="str">
        <f>IF('特殊、深海'!$AP60="","",'特殊、深海'!$AP60)</f>
        <v/>
      </c>
      <c r="AK64" s="532" t="str">
        <f>IF('特殊、深海'!$AQ60="","",'特殊、深海'!$AQ60)</f>
        <v/>
      </c>
      <c r="AL64" s="329" t="str">
        <f>IF('特殊、深海'!$AS60="","",'特殊、深海'!$AS60)</f>
        <v>61厘米五连装氧气鱼雷</v>
      </c>
      <c r="AM64" s="329" t="str">
        <f>IF('特殊、深海'!$AT60="","",'特殊、深海'!$AT60)</f>
        <v>72厘米三连装鱼雷</v>
      </c>
      <c r="AN64" s="329" t="str">
        <f>IF('特殊、深海'!$AU60="","",'特殊、深海'!$AU60)</f>
        <v>六联533毫米鱼雷发射器</v>
      </c>
      <c r="AO64" s="329" t="str">
        <f>IF('特殊、深海'!$AV60="","",'特殊、深海'!$AV60)</f>
        <v>四联零式72厘米鱼雷</v>
      </c>
      <c r="AP64" s="307" t="str">
        <f>IF('特殊、深海'!$AW60="","",'特殊、深海'!$AW60)</f>
        <v/>
      </c>
      <c r="AQ64" s="308" t="str">
        <f>IF('特殊、深海'!$AX60="","",'特殊、深海'!$AX60)</f>
        <v/>
      </c>
      <c r="AR64" s="535">
        <f>IF('特殊、深海'!$AY60="","",'特殊、深海'!$AY60)</f>
        <v>85</v>
      </c>
      <c r="AS64" s="535">
        <f>IF('特殊、深海'!$AZ60="","",'特殊、深海'!$AZ60)</f>
        <v>120</v>
      </c>
      <c r="AT64" s="535">
        <f>IF('特殊、深海'!$BA60="","",'特殊、深海'!$BA60)</f>
        <v>2.5</v>
      </c>
      <c r="AU64" s="535">
        <f>IF('特殊、深海'!$BB60="","",'特殊、深海'!$BB60)</f>
        <v>5.0999999999999996</v>
      </c>
      <c r="AV64" s="530">
        <f>IF(('特殊、深海'!$BG60+'特殊、深海'!$BK60*$C$4)=0,"",('特殊、深海'!$BG60+'特殊、深海'!$BK60*$C$4))</f>
        <v>55</v>
      </c>
      <c r="AW64" s="535">
        <f>IF(('特殊、深海'!$BH60+'特殊、深海'!$BL60*$C$4)=0,"",('特殊、深海'!$BH60+'特殊、深海'!$BL60*$C$4))</f>
        <v>63</v>
      </c>
      <c r="AX64" s="535">
        <f>IF(('特殊、深海'!$BI60+'特殊、深海'!$BM60*$C$4)=0,"",('特殊、深海'!$BI60+'特殊、深海'!$BM60*$C$4))</f>
        <v>61</v>
      </c>
      <c r="AY64" s="532" t="str">
        <f>IF(('特殊、深海'!$BJ60+'特殊、深海'!$BN60*$C$4)=0,"",('特殊、深海'!$BJ60+'特殊、深海'!$BN60*$C$4))</f>
        <v/>
      </c>
      <c r="AZ64" s="329" t="str">
        <f>'特殊、深海'!$BO60</f>
        <v>TODO: 万国语</v>
      </c>
      <c r="BA64" s="533" t="b">
        <f>IF('特殊、深海'!$BP60="","")</f>
        <v>0</v>
      </c>
      <c r="BB64" s="329" t="b">
        <f>IF('特殊、深海'!$BQ60="","")</f>
        <v>0</v>
      </c>
      <c r="BC64" s="534" t="str">
        <f>IF('特殊、深海'!$BR60="","")</f>
        <v/>
      </c>
      <c r="BQ64" s="535">
        <f>IFERROR(VLOOKUP(AL64,装备!$B:$C,2,0),0)</f>
        <v>6</v>
      </c>
      <c r="BR64" s="535">
        <f>IFERROR(VLOOKUP($AL64,装备!$B:$Q,5,0),0)</f>
        <v>0</v>
      </c>
      <c r="BS64" s="535">
        <f>IFERROR(VLOOKUP($AL64,装备!$B:$Q,6,0),0)</f>
        <v>0</v>
      </c>
      <c r="BT64" s="535">
        <f>IFERROR(VLOOKUP($AL64,装备!$B:$Q,7,0),0)</f>
        <v>0</v>
      </c>
      <c r="BU64" s="535">
        <f>IFERROR(VLOOKUP($AL64,装备!$B:$Q,8,0),0)</f>
        <v>12</v>
      </c>
      <c r="BV64" s="535">
        <f>IFERROR(VLOOKUP($AL64,装备!$B:$Q,9,0),0)</f>
        <v>0</v>
      </c>
      <c r="BW64" s="535">
        <f>IFERROR(VLOOKUP($AL64,装备!$B:$Q,10,0),0)</f>
        <v>0</v>
      </c>
      <c r="BX64" s="535">
        <f>IFERROR(VLOOKUP($AL64,装备!$B:$Q,11,0),0)</f>
        <v>1</v>
      </c>
      <c r="BY64" s="535" t="str">
        <f>IFERROR(VLOOKUP($AL64,装备!$B:$Q,12,0),0)</f>
        <v>无</v>
      </c>
      <c r="BZ64" s="535">
        <f>IFERROR(VLOOKUP($AL64,装备!$B:$Q,13,0),0)</f>
        <v>0</v>
      </c>
      <c r="CA64" s="535">
        <f>IFERROR(VLOOKUP($AL64,装备!$B:$Q,14,0),0)</f>
        <v>0</v>
      </c>
      <c r="CB64" s="535">
        <f>IFERROR(VLOOKUP($AL64,装备!$B:$Q,16,0),0)</f>
        <v>0</v>
      </c>
      <c r="CC64" s="535">
        <f>IFERROR(VLOOKUP($AL64,装备!$B:$Q,5,0),0)</f>
        <v>0</v>
      </c>
      <c r="CD64" s="535">
        <f>IFERROR(VLOOKUP(AM64,装备!$B:$C,2,0),0)</f>
        <v>6</v>
      </c>
      <c r="CE64" s="535">
        <f>IFERROR(VLOOKUP($AM64,装备!$B:$Q,5,0),0)</f>
        <v>0</v>
      </c>
      <c r="CF64" s="535">
        <f>IFERROR(VLOOKUP($AM64,装备!$B:$Q,6,0),0)</f>
        <v>0</v>
      </c>
      <c r="CG64" s="535">
        <f>IFERROR(VLOOKUP($AM64,装备!$B:$Q,7,0),0)</f>
        <v>0</v>
      </c>
      <c r="CH64" s="535">
        <f>IFERROR(VLOOKUP($AM64,装备!$B:$Q,8,0),0)</f>
        <v>15</v>
      </c>
      <c r="CI64" s="535">
        <f>IFERROR(VLOOKUP($AM64,装备!$B:$Q,9,0),0)</f>
        <v>0</v>
      </c>
      <c r="CJ64" s="535">
        <f>IFERROR(VLOOKUP($AM64,装备!$B:$Q,10,0),0)</f>
        <v>0</v>
      </c>
      <c r="CK64" s="535">
        <f>IFERROR(VLOOKUP($AM64,装备!$B:$Q,11,0),0)</f>
        <v>0</v>
      </c>
      <c r="CL64" s="535" t="str">
        <f>IFERROR(VLOOKUP($AM64,装备!$B:$Q,12,0),0)</f>
        <v>无</v>
      </c>
      <c r="CM64" s="535">
        <f>IFERROR(VLOOKUP($AM64,装备!$B:$Q,13,0),0)</f>
        <v>0</v>
      </c>
      <c r="CN64" s="535">
        <f>IFERROR(VLOOKUP($AM64,装备!$B:$Q,14,0),0)</f>
        <v>0</v>
      </c>
      <c r="CO64" s="535">
        <f>IFERROR(VLOOKUP($AM64,装备!$B:$Q,16,0),0)</f>
        <v>0</v>
      </c>
      <c r="CP64" s="535">
        <f>IFERROR(VLOOKUP($AM64,装备!$B:$Q,5,0),0)</f>
        <v>0</v>
      </c>
      <c r="CQ64" s="535">
        <f>IFERROR(VLOOKUP(AN64,装备!$B:$C,2,0),0)</f>
        <v>4</v>
      </c>
      <c r="CR64" s="535">
        <f>IFERROR(VLOOKUP($AN64,装备!$B:$Q,5,0),0)</f>
        <v>0</v>
      </c>
      <c r="CS64" s="535">
        <f>IFERROR(VLOOKUP($AN64,装备!$B:$Q,6,0),0)</f>
        <v>0</v>
      </c>
      <c r="CT64" s="535">
        <f>IFERROR(VLOOKUP($AN64,装备!$B:$Q,7,0),0)</f>
        <v>0</v>
      </c>
      <c r="CU64" s="535">
        <f>IFERROR(VLOOKUP($AN64,装备!$B:$Q,8,0),0)</f>
        <v>11</v>
      </c>
      <c r="CV64" s="535">
        <f>IFERROR(VLOOKUP($AN64,装备!$B:$Q,9,0),0)</f>
        <v>5</v>
      </c>
      <c r="CW64" s="535">
        <f>IFERROR(VLOOKUP($AN64,装备!$B:$Q,10,0),0)</f>
        <v>0</v>
      </c>
      <c r="CX64" s="535">
        <f>IFERROR(VLOOKUP($AN64,装备!$B:$Q,11,0),0)</f>
        <v>2</v>
      </c>
      <c r="CY64" s="535" t="str">
        <f>IFERROR(VLOOKUP($AN64,装备!$B:$Q,12,0),0)</f>
        <v>无</v>
      </c>
      <c r="CZ64" s="535">
        <f>IFERROR(VLOOKUP($AN64,装备!$B:$Q,13,0),0)</f>
        <v>0</v>
      </c>
      <c r="DA64" s="535">
        <f>IFERROR(VLOOKUP($AN64,装备!$B:$Q,14,0),0)</f>
        <v>0</v>
      </c>
      <c r="DB64" s="535">
        <f>IFERROR(VLOOKUP($AN64,装备!$B:$Q,16,0),0)</f>
        <v>0</v>
      </c>
      <c r="DC64" s="535">
        <f>IFERROR(VLOOKUP($AN64,装备!$B:$Q,5,0),0)</f>
        <v>0</v>
      </c>
      <c r="DD64" s="535">
        <f>IFERROR(VLOOKUP(AO64,装备!$B:$C,2,0),0)</f>
        <v>5</v>
      </c>
      <c r="DE64" s="535">
        <f>IFERROR(VLOOKUP($AO64,装备!$B:$Q,5,0),0)</f>
        <v>0</v>
      </c>
      <c r="DF64" s="535">
        <f>IFERROR(VLOOKUP($AO64,装备!$B:$Q,6,0),0)</f>
        <v>0</v>
      </c>
      <c r="DG64" s="535">
        <f>IFERROR(VLOOKUP($AO64,装备!$B:$Q,7,0),0)</f>
        <v>0</v>
      </c>
      <c r="DH64" s="535">
        <f>IFERROR(VLOOKUP($AO64,装备!$B:$Q,8,0),0)</f>
        <v>18</v>
      </c>
      <c r="DI64" s="535">
        <f>IFERROR(VLOOKUP($AO64,装备!$B:$Q,9,0),0)</f>
        <v>0</v>
      </c>
      <c r="DJ64" s="535">
        <f>IFERROR(VLOOKUP($AO64,装备!$B:$Q,10,0),0)</f>
        <v>0</v>
      </c>
      <c r="DK64" s="535">
        <f>IFERROR(VLOOKUP($AO64,装备!$B:$Q,11,0),0)</f>
        <v>-1</v>
      </c>
      <c r="DL64" s="535" t="str">
        <f>IFERROR(VLOOKUP($AO64,装备!$B:$Q,12,0),0)</f>
        <v>无</v>
      </c>
      <c r="DM64" s="535">
        <f>IFERROR(VLOOKUP($AO64,装备!$B:$Q,13,0),0)</f>
        <v>-2</v>
      </c>
      <c r="DN64" s="535">
        <f>IFERROR(VLOOKUP($AO64,装备!$B:$Q,14,0),0)</f>
        <v>0</v>
      </c>
      <c r="DO64" s="535">
        <f>IFERROR(VLOOKUP($AO64,装备!$B:$Q,16,0),0)</f>
        <v>0</v>
      </c>
      <c r="DP64" s="535">
        <f>IFERROR(VLOOKUP($AO64,装备!$B:$Q,5,0),0)</f>
        <v>0</v>
      </c>
    </row>
    <row r="65" spans="1:120">
      <c r="A65" s="533">
        <f>'特殊、深海'!$A61</f>
        <v>10003019</v>
      </c>
      <c r="B65" s="353" t="s">
        <v>4933</v>
      </c>
      <c r="C65" s="281"/>
      <c r="D65" s="281">
        <f t="shared" si="0"/>
        <v>110</v>
      </c>
      <c r="E65" s="532">
        <f>'特殊、深海'!$C61</f>
        <v>6</v>
      </c>
      <c r="F65" s="531" t="str">
        <f>'特殊、深海'!$D61</f>
        <v>战巡</v>
      </c>
      <c r="G65" s="531" t="str">
        <f>'特殊、深海'!$E61</f>
        <v>大型</v>
      </c>
      <c r="H65" s="531" t="str">
        <f>'特殊、深海'!$F61</f>
        <v>主力舰</v>
      </c>
      <c r="I65" s="531">
        <f>'特殊、深海'!$BT61</f>
        <v>0</v>
      </c>
      <c r="J65" s="531" t="str">
        <f>'特殊、深海'!$G61</f>
        <v>英国</v>
      </c>
      <c r="K65" s="536">
        <f>'特殊、深海'!$H61+(BR65+CE65+CR65+DE65)*$C$2</f>
        <v>155</v>
      </c>
      <c r="L65" s="535">
        <f>'特殊、深海'!$I61</f>
        <v>1</v>
      </c>
      <c r="M65" s="535">
        <f>'特殊、深海'!$J61</f>
        <v>0</v>
      </c>
      <c r="N65" s="535">
        <f>'特殊、深海'!$K61</f>
        <v>2</v>
      </c>
      <c r="O65" s="535">
        <f>'特殊、深海'!$L61+((CA65+CN65+DA65+DN65)*$C$2)</f>
        <v>15</v>
      </c>
      <c r="P65" s="535" t="str">
        <f>IF($C$2=1,(IF(ISERROR(FIND("超长",'特殊、深海'!$M61&amp;BY65&amp;CL65&amp;CY65&amp;DL65,1)),IF(ISERROR(FIND("长",'特殊、深海'!$M61&amp;BY65&amp;CL65&amp;CY65&amp;DL65,1)),IF(ISERROR(FIND("中",'特殊、深海'!$M61&amp;BY65&amp;CL65&amp;CY65&amp;DL65,1)),IF(ISERROR(FIND("短",'特殊、深海'!$M61&amp;BY65&amp;CL65&amp;CY65&amp;DL65,1)),IF(ISERROR(FIND("无",'特殊、深海'!$M61&amp;BY65&amp;CL65&amp;CY65&amp;DL65,1)),0,"无"),"短"),"中"),"长"),"超长")),'特殊、深海'!$M61)</f>
        <v>长</v>
      </c>
      <c r="Q65" s="537">
        <f>'特殊、深海'!$N61</f>
        <v>30</v>
      </c>
      <c r="R65" s="535">
        <f>('特殊、深海'!$P61)+('特殊、深海'!$Q61)*$C$3+((BS65+CF65+CS65+DF65)*$C$2)</f>
        <v>240</v>
      </c>
      <c r="S65" s="535">
        <f>('特殊、深海'!$R61)+('特殊、深海'!$S61)*$C$3+((BU65+CH65+CU65+DH65)*$C$2)</f>
        <v>0</v>
      </c>
      <c r="T65" s="535">
        <f>('特殊、深海'!$T61)+('特殊、深海'!$U61)*$C$3+((BT65+CG65+CT65+DG65)*$C$2)</f>
        <v>135</v>
      </c>
      <c r="U65" s="535">
        <f>('特殊、深海'!$V61)+('特殊、深海'!$W61)*$C$3+((CC65+CP65+DC65+DP65)*$C$2)</f>
        <v>35</v>
      </c>
      <c r="V65" s="530">
        <f>INT(((('特殊、深海'!$Y61)-('特殊、深海'!$X61))*(((IF(D65=0,C65,D65))-1)/99))+'特殊、深海'!$X61)+((BX65+CK65+CX65+DK65)*$C$2)</f>
        <v>92</v>
      </c>
      <c r="W65" s="535">
        <f>INT(((('特殊、深海'!$AA61)-('特殊、深海'!$Z61))*(((IF(D65=0,C65,D65))-1)/99))+'特殊、深海'!$Z61)+((BZ65+CM65+CZ65+DM65)*$C$2)</f>
        <v>70</v>
      </c>
      <c r="X65" s="535">
        <f>INT(((('特殊、深海'!$AC61)-('特殊、深海'!$AB61))*(((IF(D65=0,C65,D65))-1)/99))+'特殊、深海'!$AB61)+((BW65+CJ65+CW65+DJ65)*$C$2)</f>
        <v>74</v>
      </c>
      <c r="Y65" s="532">
        <f>INT(((('特殊、深海'!$AE61)-('特殊、深海'!$AD61))*(((IF(D65=0,C65,D65))-1)/99))+'特殊、深海'!$AD61)+((BV65+CI65+CV65+DI65)*$C$2)</f>
        <v>0</v>
      </c>
      <c r="Z65" s="535">
        <f>IF('特殊、深海'!$AF61="","",'特殊、深海'!$AF61)</f>
        <v>3</v>
      </c>
      <c r="AA65" s="535">
        <f>IF('特殊、深海'!$AG61="","",'特殊、深海'!$AG61)</f>
        <v>3</v>
      </c>
      <c r="AB65" s="535">
        <f>IF('特殊、深海'!$AH61="","",'特殊、深海'!$AH61)</f>
        <v>3</v>
      </c>
      <c r="AC65" s="535">
        <f>IF('特殊、深海'!$AI61="","",'特殊、深海'!$AI61)</f>
        <v>3</v>
      </c>
      <c r="AD65" s="535">
        <f>IF('特殊、深海'!$AJ61="","",'特殊、深海'!$AJ61)</f>
        <v>12</v>
      </c>
      <c r="AE65" s="530">
        <f>IF('特殊、深海'!$AK61="","",'特殊、深海'!$AK61)</f>
        <v>20</v>
      </c>
      <c r="AF65" s="535" t="str">
        <f>IF('特殊、深海'!$AL61="","",'特殊、深海'!$AL61)</f>
        <v/>
      </c>
      <c r="AG65" s="535" t="str">
        <f>IF('特殊、深海'!$AM61="","",'特殊、深海'!$AM61)</f>
        <v/>
      </c>
      <c r="AH65" s="535" t="str">
        <f>IF('特殊、深海'!$AN61="","",'特殊、深海'!$AN61)</f>
        <v/>
      </c>
      <c r="AI65" s="535" t="str">
        <f>IF('特殊、深海'!$AO61="","",'特殊、深海'!$AO61)</f>
        <v/>
      </c>
      <c r="AJ65" s="535" t="str">
        <f>IF('特殊、深海'!$AP61="","",'特殊、深海'!$AP61)</f>
        <v/>
      </c>
      <c r="AK65" s="532" t="str">
        <f>IF('特殊、深海'!$AQ61="","",'特殊、深海'!$AQ61)</f>
        <v/>
      </c>
      <c r="AL65" s="329" t="str">
        <f>IF('特殊、深海'!$AS61="","",'特殊、深海'!$AS61)</f>
        <v>J国35.6厘米连装炮</v>
      </c>
      <c r="AM65" s="329" t="str">
        <f>IF('特殊、深海'!$AT61="","",'特殊、深海'!$AT61)</f>
        <v>J国35.6厘米连装炮</v>
      </c>
      <c r="AN65" s="329" t="str">
        <f>IF('特殊、深海'!$AU61="","",'特殊、深海'!$AU61)</f>
        <v>J国35.6厘米连装炮</v>
      </c>
      <c r="AO65" s="329" t="str">
        <f>IF('特殊、深海'!$AV61="","",'特殊、深海'!$AV61)</f>
        <v>J国35.6厘米连装炮</v>
      </c>
      <c r="AP65" s="307" t="str">
        <f>IF('特殊、深海'!$AW61="","",'特殊、深海'!$AW61)</f>
        <v/>
      </c>
      <c r="AQ65" s="308" t="str">
        <f>IF('特殊、深海'!$AX61="","",'特殊、深海'!$AX61)</f>
        <v/>
      </c>
      <c r="AR65" s="535">
        <f>IF('特殊、深海'!$AY61="","",'特殊、深海'!$AY61)</f>
        <v>85</v>
      </c>
      <c r="AS65" s="535">
        <f>IF('特殊、深海'!$AZ61="","",'特殊、深海'!$AZ61)</f>
        <v>120</v>
      </c>
      <c r="AT65" s="535">
        <f>IF('特殊、深海'!$BA61="","",'特殊、深海'!$BA61)</f>
        <v>2.5</v>
      </c>
      <c r="AU65" s="535">
        <f>IF('特殊、深海'!$BB61="","",'特殊、深海'!$BB61)</f>
        <v>5.0999999999999996</v>
      </c>
      <c r="AV65" s="530">
        <f>IF(('特殊、深海'!$BG61+'特殊、深海'!$BK61*$C$4)=0,"",('特殊、深海'!$BG61+'特殊、深海'!$BK61*$C$4))</f>
        <v>40</v>
      </c>
      <c r="AW65" s="535">
        <f>IF(('特殊、深海'!$BH61+'特殊、深海'!$BL61*$C$4)=0,"",('特殊、深海'!$BH61+'特殊、深海'!$BL61*$C$4))</f>
        <v>90</v>
      </c>
      <c r="AX65" s="535">
        <f>IF(('特殊、深海'!$BI61+'特殊、深海'!$BM61*$C$4)=0,"",('特殊、深海'!$BI61+'特殊、深海'!$BM61*$C$4))</f>
        <v>100</v>
      </c>
      <c r="AY65" s="532" t="str">
        <f>IF(('特殊、深海'!$BJ61+'特殊、深海'!$BN61*$C$4)=0,"",('特殊、深海'!$BJ61+'特殊、深海'!$BN61*$C$4))</f>
        <v/>
      </c>
      <c r="AZ65" s="329" t="str">
        <f>'特殊、深海'!$BO61</f>
        <v>TODO: 万国语</v>
      </c>
      <c r="BA65" s="533" t="b">
        <f>IF('特殊、深海'!$BP61="","")</f>
        <v>0</v>
      </c>
      <c r="BB65" s="329" t="b">
        <f>IF('特殊、深海'!$BQ61="","")</f>
        <v>0</v>
      </c>
      <c r="BC65" s="534" t="str">
        <f>IF('特殊、深海'!$BR61="","")</f>
        <v/>
      </c>
      <c r="BQ65" s="535">
        <f>IFERROR(VLOOKUP(AL65,装备!$B:$C,2,0),0)</f>
        <v>2</v>
      </c>
      <c r="BR65" s="535">
        <f>IFERROR(VLOOKUP($AL65,装备!$B:$Q,5,0),0)</f>
        <v>0</v>
      </c>
      <c r="BS65" s="535">
        <f>IFERROR(VLOOKUP($AL65,装备!$B:$Q,6,0),0)</f>
        <v>15</v>
      </c>
      <c r="BT65" s="535">
        <f>IFERROR(VLOOKUP($AL65,装备!$B:$Q,7,0),0)</f>
        <v>0</v>
      </c>
      <c r="BU65" s="535">
        <f>IFERROR(VLOOKUP($AL65,装备!$B:$Q,8,0),0)</f>
        <v>0</v>
      </c>
      <c r="BV65" s="535">
        <f>IFERROR(VLOOKUP($AL65,装备!$B:$Q,9,0),0)</f>
        <v>0</v>
      </c>
      <c r="BW65" s="535">
        <f>IFERROR(VLOOKUP($AL65,装备!$B:$Q,10,0),0)</f>
        <v>0</v>
      </c>
      <c r="BX65" s="535">
        <f>IFERROR(VLOOKUP($AL65,装备!$B:$Q,11,0),0)</f>
        <v>0</v>
      </c>
      <c r="BY65" s="535" t="str">
        <f>IFERROR(VLOOKUP($AL65,装备!$B:$Q,12,0),0)</f>
        <v>长</v>
      </c>
      <c r="BZ65" s="535">
        <f>IFERROR(VLOOKUP($AL65,装备!$B:$Q,13,0),0)</f>
        <v>0</v>
      </c>
      <c r="CA65" s="535">
        <f>IFERROR(VLOOKUP($AL65,装备!$B:$Q,14,0),0)</f>
        <v>0</v>
      </c>
      <c r="CB65" s="535">
        <f>IFERROR(VLOOKUP($AL65,装备!$B:$Q,16,0),0)</f>
        <v>4</v>
      </c>
      <c r="CC65" s="535">
        <f>IFERROR(VLOOKUP($AL65,装备!$B:$Q,5,0),0)</f>
        <v>0</v>
      </c>
      <c r="CD65" s="535">
        <f>IFERROR(VLOOKUP(AM65,装备!$B:$C,2,0),0)</f>
        <v>2</v>
      </c>
      <c r="CE65" s="535">
        <f>IFERROR(VLOOKUP($AM65,装备!$B:$Q,5,0),0)</f>
        <v>0</v>
      </c>
      <c r="CF65" s="535">
        <f>IFERROR(VLOOKUP($AM65,装备!$B:$Q,6,0),0)</f>
        <v>15</v>
      </c>
      <c r="CG65" s="535">
        <f>IFERROR(VLOOKUP($AM65,装备!$B:$Q,7,0),0)</f>
        <v>0</v>
      </c>
      <c r="CH65" s="535">
        <f>IFERROR(VLOOKUP($AM65,装备!$B:$Q,8,0),0)</f>
        <v>0</v>
      </c>
      <c r="CI65" s="535">
        <f>IFERROR(VLOOKUP($AM65,装备!$B:$Q,9,0),0)</f>
        <v>0</v>
      </c>
      <c r="CJ65" s="535">
        <f>IFERROR(VLOOKUP($AM65,装备!$B:$Q,10,0),0)</f>
        <v>0</v>
      </c>
      <c r="CK65" s="535">
        <f>IFERROR(VLOOKUP($AM65,装备!$B:$Q,11,0),0)</f>
        <v>0</v>
      </c>
      <c r="CL65" s="535" t="str">
        <f>IFERROR(VLOOKUP($AM65,装备!$B:$Q,12,0),0)</f>
        <v>长</v>
      </c>
      <c r="CM65" s="535">
        <f>IFERROR(VLOOKUP($AM65,装备!$B:$Q,13,0),0)</f>
        <v>0</v>
      </c>
      <c r="CN65" s="535">
        <f>IFERROR(VLOOKUP($AM65,装备!$B:$Q,14,0),0)</f>
        <v>0</v>
      </c>
      <c r="CO65" s="535">
        <f>IFERROR(VLOOKUP($AM65,装备!$B:$Q,16,0),0)</f>
        <v>4</v>
      </c>
      <c r="CP65" s="535">
        <f>IFERROR(VLOOKUP($AM65,装备!$B:$Q,5,0),0)</f>
        <v>0</v>
      </c>
      <c r="CQ65" s="535">
        <f>IFERROR(VLOOKUP(AN65,装备!$B:$C,2,0),0)</f>
        <v>2</v>
      </c>
      <c r="CR65" s="535">
        <f>IFERROR(VLOOKUP($AN65,装备!$B:$Q,5,0),0)</f>
        <v>0</v>
      </c>
      <c r="CS65" s="535">
        <f>IFERROR(VLOOKUP($AN65,装备!$B:$Q,6,0),0)</f>
        <v>15</v>
      </c>
      <c r="CT65" s="535">
        <f>IFERROR(VLOOKUP($AN65,装备!$B:$Q,7,0),0)</f>
        <v>0</v>
      </c>
      <c r="CU65" s="535">
        <f>IFERROR(VLOOKUP($AN65,装备!$B:$Q,8,0),0)</f>
        <v>0</v>
      </c>
      <c r="CV65" s="535">
        <f>IFERROR(VLOOKUP($AN65,装备!$B:$Q,9,0),0)</f>
        <v>0</v>
      </c>
      <c r="CW65" s="535">
        <f>IFERROR(VLOOKUP($AN65,装备!$B:$Q,10,0),0)</f>
        <v>0</v>
      </c>
      <c r="CX65" s="535">
        <f>IFERROR(VLOOKUP($AN65,装备!$B:$Q,11,0),0)</f>
        <v>0</v>
      </c>
      <c r="CY65" s="535" t="str">
        <f>IFERROR(VLOOKUP($AN65,装备!$B:$Q,12,0),0)</f>
        <v>长</v>
      </c>
      <c r="CZ65" s="535">
        <f>IFERROR(VLOOKUP($AN65,装备!$B:$Q,13,0),0)</f>
        <v>0</v>
      </c>
      <c r="DA65" s="535">
        <f>IFERROR(VLOOKUP($AN65,装备!$B:$Q,14,0),0)</f>
        <v>0</v>
      </c>
      <c r="DB65" s="535">
        <f>IFERROR(VLOOKUP($AN65,装备!$B:$Q,16,0),0)</f>
        <v>4</v>
      </c>
      <c r="DC65" s="535">
        <f>IFERROR(VLOOKUP($AN65,装备!$B:$Q,5,0),0)</f>
        <v>0</v>
      </c>
      <c r="DD65" s="535">
        <f>IFERROR(VLOOKUP(AO65,装备!$B:$C,2,0),0)</f>
        <v>2</v>
      </c>
      <c r="DE65" s="535">
        <f>IFERROR(VLOOKUP($AO65,装备!$B:$Q,5,0),0)</f>
        <v>0</v>
      </c>
      <c r="DF65" s="535">
        <f>IFERROR(VLOOKUP($AO65,装备!$B:$Q,6,0),0)</f>
        <v>15</v>
      </c>
      <c r="DG65" s="535">
        <f>IFERROR(VLOOKUP($AO65,装备!$B:$Q,7,0),0)</f>
        <v>0</v>
      </c>
      <c r="DH65" s="535">
        <f>IFERROR(VLOOKUP($AO65,装备!$B:$Q,8,0),0)</f>
        <v>0</v>
      </c>
      <c r="DI65" s="535">
        <f>IFERROR(VLOOKUP($AO65,装备!$B:$Q,9,0),0)</f>
        <v>0</v>
      </c>
      <c r="DJ65" s="535">
        <f>IFERROR(VLOOKUP($AO65,装备!$B:$Q,10,0),0)</f>
        <v>0</v>
      </c>
      <c r="DK65" s="535">
        <f>IFERROR(VLOOKUP($AO65,装备!$B:$Q,11,0),0)</f>
        <v>0</v>
      </c>
      <c r="DL65" s="535" t="str">
        <f>IFERROR(VLOOKUP($AO65,装备!$B:$Q,12,0),0)</f>
        <v>长</v>
      </c>
      <c r="DM65" s="535">
        <f>IFERROR(VLOOKUP($AO65,装备!$B:$Q,13,0),0)</f>
        <v>0</v>
      </c>
      <c r="DN65" s="535">
        <f>IFERROR(VLOOKUP($AO65,装备!$B:$Q,14,0),0)</f>
        <v>0</v>
      </c>
      <c r="DO65" s="535">
        <f>IFERROR(VLOOKUP($AO65,装备!$B:$Q,16,0),0)</f>
        <v>4</v>
      </c>
      <c r="DP65" s="535">
        <f>IFERROR(VLOOKUP($AO65,装备!$B:$Q,5,0),0)</f>
        <v>0</v>
      </c>
    </row>
    <row r="66" spans="1:120">
      <c r="A66" s="533">
        <f>'特殊、深海'!$A62</f>
        <v>10003118</v>
      </c>
      <c r="B66" s="353" t="s">
        <v>5930</v>
      </c>
      <c r="C66" s="281"/>
      <c r="D66" s="281">
        <f t="shared" si="0"/>
        <v>110</v>
      </c>
      <c r="E66" s="532">
        <f>'特殊、深海'!$C62</f>
        <v>3</v>
      </c>
      <c r="F66" s="531" t="str">
        <f>'特殊、深海'!$D62</f>
        <v>轻巡</v>
      </c>
      <c r="G66" s="531" t="str">
        <f>'特殊、深海'!$E62</f>
        <v>中型</v>
      </c>
      <c r="H66" s="531" t="str">
        <f>'特殊、深海'!$F62</f>
        <v>护卫舰</v>
      </c>
      <c r="I66" s="531">
        <f>'特殊、深海'!$BT62</f>
        <v>0</v>
      </c>
      <c r="J66" s="531" t="str">
        <f>'特殊、深海'!$G62</f>
        <v>深海</v>
      </c>
      <c r="K66" s="536">
        <f>'特殊、深海'!$H62+(BR66+CE66+CR66+DE66)*$C$2</f>
        <v>36</v>
      </c>
      <c r="L66" s="535">
        <f>'特殊、深海'!$I62</f>
        <v>0</v>
      </c>
      <c r="M66" s="535">
        <f>'特殊、深海'!$J62</f>
        <v>0</v>
      </c>
      <c r="N66" s="535">
        <f>'特殊、深海'!$K62</f>
        <v>2</v>
      </c>
      <c r="O66" s="535">
        <f>'特殊、深海'!$L62+((CA66+CN66+DA66+DN66)*$C$2)</f>
        <v>25</v>
      </c>
      <c r="P66" s="535" t="str">
        <f>IF($C$2=1,(IF(ISERROR(FIND("超长",'特殊、深海'!$M62&amp;BY66&amp;CL66&amp;CY66&amp;DL66,1)),IF(ISERROR(FIND("长",'特殊、深海'!$M62&amp;BY66&amp;CL66&amp;CY66&amp;DL66,1)),IF(ISERROR(FIND("中",'特殊、深海'!$M62&amp;BY66&amp;CL66&amp;CY66&amp;DL66,1)),IF(ISERROR(FIND("短",'特殊、深海'!$M62&amp;BY66&amp;CL66&amp;CY66&amp;DL66,1)),IF(ISERROR(FIND("无",'特殊、深海'!$M62&amp;BY66&amp;CL66&amp;CY66&amp;DL66,1)),0,"无"),"短"),"中"),"长"),"超长")),'特殊、深海'!$M62)</f>
        <v>中</v>
      </c>
      <c r="Q66" s="537">
        <f>'特殊、深海'!$N62</f>
        <v>33</v>
      </c>
      <c r="R66" s="535">
        <f>('特殊、深海'!$P62)+('特殊、深海'!$Q62)*$C$3+((BS66+CF66+CS66+DF66)*$C$2)</f>
        <v>53</v>
      </c>
      <c r="S66" s="535">
        <f>('特殊、深海'!$R62)+('特殊、深海'!$S62)*$C$3+((BU66+CH66+CU66+DH66)*$C$2)</f>
        <v>70</v>
      </c>
      <c r="T66" s="535">
        <f>('特殊、深海'!$T62)+('特殊、深海'!$U62)*$C$3+((BT66+CG66+CT66+DG66)*$C$2)</f>
        <v>35</v>
      </c>
      <c r="U66" s="535">
        <f>('特殊、深海'!$V62)+('特殊、深海'!$W62)*$C$3+((CC66+CP66+DC66+DP66)*$C$2)</f>
        <v>75</v>
      </c>
      <c r="V66" s="530">
        <f>INT(((('特殊、深海'!$Y62)-('特殊、深海'!$X62))*(((IF(D66=0,C66,D66))-1)/99))+'特殊、深海'!$X62)+((BX66+CK66+CX66+DK66)*$C$2)</f>
        <v>110</v>
      </c>
      <c r="W66" s="535">
        <f>INT(((('特殊、深海'!$AA62)-('特殊、深海'!$Z62))*(((IF(D66=0,C66,D66))-1)/99))+'特殊、深海'!$Z62)+((BZ66+CM66+CZ66+DM66)*$C$2)</f>
        <v>79</v>
      </c>
      <c r="X66" s="535">
        <f>INT(((('特殊、深海'!$AC62)-('特殊、深海'!$AB62))*(((IF(D66=0,C66,D66))-1)/99))+'特殊、深海'!$AB62)+((BW66+CJ66+CW66+DJ66)*$C$2)</f>
        <v>20</v>
      </c>
      <c r="Y66" s="532">
        <f>INT(((('特殊、深海'!$AE62)-('特殊、深海'!$AD62))*(((IF(D66=0,C66,D66))-1)/99))+'特殊、深海'!$AD62)+((BV66+CI66+CV66+DI66)*$C$2)</f>
        <v>95</v>
      </c>
      <c r="Z66" s="535">
        <f>IF('特殊、深海'!$AF62="","",'特殊、深海'!$AF62)</f>
        <v>3</v>
      </c>
      <c r="AA66" s="535">
        <f>IF('特殊、深海'!$AG62="","",'特殊、深海'!$AG62)</f>
        <v>3</v>
      </c>
      <c r="AB66" s="535">
        <f>IF('特殊、深海'!$AH62="","",'特殊、深海'!$AH62)</f>
        <v>3</v>
      </c>
      <c r="AC66" s="535">
        <f>IF('特殊、深海'!$AI62="","",'特殊、深海'!$AI62)</f>
        <v>3</v>
      </c>
      <c r="AD66" s="535">
        <f>IF('特殊、深海'!$AJ62="","",'特殊、深海'!$AJ62)</f>
        <v>12</v>
      </c>
      <c r="AE66" s="530">
        <f>IF('特殊、深海'!$AK62="","",'特殊、深海'!$AK62)</f>
        <v>20</v>
      </c>
      <c r="AF66" s="535" t="str">
        <f>IF('特殊、深海'!$AL62="","",'特殊、深海'!$AL62)</f>
        <v/>
      </c>
      <c r="AG66" s="535" t="str">
        <f>IF('特殊、深海'!$AM62="","",'特殊、深海'!$AM62)</f>
        <v/>
      </c>
      <c r="AH66" s="535" t="str">
        <f>IF('特殊、深海'!$AN62="","",'特殊、深海'!$AN62)</f>
        <v/>
      </c>
      <c r="AI66" s="535" t="str">
        <f>IF('特殊、深海'!$AO62="","",'特殊、深海'!$AO62)</f>
        <v/>
      </c>
      <c r="AJ66" s="535" t="str">
        <f>IF('特殊、深海'!$AP62="","",'特殊、深海'!$AP62)</f>
        <v/>
      </c>
      <c r="AK66" s="532" t="str">
        <f>IF('特殊、深海'!$AQ62="","",'特殊、深海'!$AQ62)</f>
        <v/>
      </c>
      <c r="AL66" s="329" t="str">
        <f>IF('特殊、深海'!$AS62="","",'特殊、深海'!$AS62)</f>
        <v>刺猬弹深弹投射器</v>
      </c>
      <c r="AM66" s="329" t="str">
        <f>IF('特殊、深海'!$AT62="","",'特殊、深海'!$AT62)</f>
        <v>S国СМ-5-1双联100毫米高炮</v>
      </c>
      <c r="AN66" s="329" t="str">
        <f>IF('特殊、深海'!$AU62="","",'特殊、深海'!$AU62)</f>
        <v>U国三联6英寸炮</v>
      </c>
      <c r="AO66" s="329" t="str">
        <f>IF('特殊、深海'!$AV62="","",'特殊、深海'!$AV62)</f>
        <v/>
      </c>
      <c r="AP66" s="307" t="str">
        <f>IF('特殊、深海'!$AW62="","",'特殊、深海'!$AW62)</f>
        <v/>
      </c>
      <c r="AQ66" s="308" t="str">
        <f>IF('特殊、深海'!$AX62="","",'特殊、深海'!$AX62)</f>
        <v/>
      </c>
      <c r="AR66" s="535">
        <f>IF('特殊、深海'!$AY62="","",'特殊、深海'!$AY62)</f>
        <v>85</v>
      </c>
      <c r="AS66" s="535">
        <f>IF('特殊、深海'!$AZ62="","",'特殊、深海'!$AZ62)</f>
        <v>120</v>
      </c>
      <c r="AT66" s="535">
        <f>IF('特殊、深海'!$BA62="","",'特殊、深海'!$BA62)</f>
        <v>2.5</v>
      </c>
      <c r="AU66" s="535">
        <f>IF('特殊、深海'!$BB62="","",'特殊、深海'!$BB62)</f>
        <v>5.0999999999999996</v>
      </c>
      <c r="AV66" s="530">
        <f>IF(('特殊、深海'!$BG62+'特殊、深海'!$BK62*$C$4)=0,"",('特殊、深海'!$BG62+'特殊、深海'!$BK62*$C$4))</f>
        <v>10</v>
      </c>
      <c r="AW66" s="535">
        <f>IF(('特殊、深海'!$BH62+'特殊、深海'!$BL62*$C$4)=0,"",('特殊、深海'!$BH62+'特殊、深海'!$BL62*$C$4))</f>
        <v>30</v>
      </c>
      <c r="AX66" s="535">
        <f>IF(('特殊、深海'!$BI62+'特殊、深海'!$BM62*$C$4)=0,"",('特殊、深海'!$BI62+'特殊、深海'!$BM62*$C$4))</f>
        <v>19</v>
      </c>
      <c r="AY66" s="532">
        <f>IF(('特殊、深海'!$BJ62+'特殊、深海'!$BN62*$C$4)=0,"",('特殊、深海'!$BJ62+'特殊、深海'!$BN62*$C$4))</f>
        <v>7</v>
      </c>
      <c r="AZ66" s="329" t="str">
        <f>'特殊、深海'!$BO62</f>
        <v>TODO: 万国语</v>
      </c>
      <c r="BA66" s="533" t="b">
        <f>IF('特殊、深海'!$BP62="","")</f>
        <v>0</v>
      </c>
      <c r="BB66" s="329" t="b">
        <f>IF('特殊、深海'!$BQ62="","")</f>
        <v>0</v>
      </c>
      <c r="BC66" s="534" t="str">
        <f>IF('特殊、深海'!$BR62="","")</f>
        <v/>
      </c>
      <c r="BQ66" s="535">
        <f>IFERROR(VLOOKUP(AL66,装备!$B:$C,2,0),0)</f>
        <v>6</v>
      </c>
      <c r="BR66" s="535">
        <f>IFERROR(VLOOKUP($AL66,装备!$B:$Q,5,0),0)</f>
        <v>0</v>
      </c>
      <c r="BS66" s="535">
        <f>IFERROR(VLOOKUP($AL66,装备!$B:$Q,6,0),0)</f>
        <v>0</v>
      </c>
      <c r="BT66" s="535">
        <f>IFERROR(VLOOKUP($AL66,装备!$B:$Q,7,0),0)</f>
        <v>0</v>
      </c>
      <c r="BU66" s="535">
        <f>IFERROR(VLOOKUP($AL66,装备!$B:$Q,8,0),0)</f>
        <v>0</v>
      </c>
      <c r="BV66" s="535">
        <f>IFERROR(VLOOKUP($AL66,装备!$B:$Q,9,0),0)</f>
        <v>15</v>
      </c>
      <c r="BW66" s="535">
        <f>IFERROR(VLOOKUP($AL66,装备!$B:$Q,10,0),0)</f>
        <v>0</v>
      </c>
      <c r="BX66" s="535">
        <f>IFERROR(VLOOKUP($AL66,装备!$B:$Q,11,0),0)</f>
        <v>5</v>
      </c>
      <c r="BY66" s="535" t="str">
        <f>IFERROR(VLOOKUP($AL66,装备!$B:$Q,12,0),0)</f>
        <v>短</v>
      </c>
      <c r="BZ66" s="535">
        <f>IFERROR(VLOOKUP($AL66,装备!$B:$Q,13,0),0)</f>
        <v>0</v>
      </c>
      <c r="CA66" s="535">
        <f>IFERROR(VLOOKUP($AL66,装备!$B:$Q,14,0),0)</f>
        <v>0</v>
      </c>
      <c r="CB66" s="535">
        <f>IFERROR(VLOOKUP($AL66,装备!$B:$Q,16,0),0)</f>
        <v>0</v>
      </c>
      <c r="CC66" s="535">
        <f>IFERROR(VLOOKUP($AL66,装备!$B:$Q,5,0),0)</f>
        <v>0</v>
      </c>
      <c r="CD66" s="535">
        <f>IFERROR(VLOOKUP(AM66,装备!$B:$C,2,0),0)</f>
        <v>4</v>
      </c>
      <c r="CE66" s="535">
        <f>IFERROR(VLOOKUP($AM66,装备!$B:$Q,5,0),0)</f>
        <v>0</v>
      </c>
      <c r="CF66" s="535">
        <f>IFERROR(VLOOKUP($AM66,装备!$B:$Q,6,0),0)</f>
        <v>2</v>
      </c>
      <c r="CG66" s="535">
        <f>IFERROR(VLOOKUP($AM66,装备!$B:$Q,7,0),0)</f>
        <v>0</v>
      </c>
      <c r="CH66" s="535">
        <f>IFERROR(VLOOKUP($AM66,装备!$B:$Q,8,0),0)</f>
        <v>0</v>
      </c>
      <c r="CI66" s="535">
        <f>IFERROR(VLOOKUP($AM66,装备!$B:$Q,9,0),0)</f>
        <v>0</v>
      </c>
      <c r="CJ66" s="535">
        <f>IFERROR(VLOOKUP($AM66,装备!$B:$Q,10,0),0)</f>
        <v>0</v>
      </c>
      <c r="CK66" s="535">
        <f>IFERROR(VLOOKUP($AM66,装备!$B:$Q,11,0),0)</f>
        <v>2</v>
      </c>
      <c r="CL66" s="535" t="str">
        <f>IFERROR(VLOOKUP($AM66,装备!$B:$Q,12,0),0)</f>
        <v>短</v>
      </c>
      <c r="CM66" s="535">
        <f>IFERROR(VLOOKUP($AM66,装备!$B:$Q,13,0),0)</f>
        <v>0</v>
      </c>
      <c r="CN66" s="535">
        <f>IFERROR(VLOOKUP($AM66,装备!$B:$Q,14,0),0)</f>
        <v>0</v>
      </c>
      <c r="CO66" s="535">
        <f>IFERROR(VLOOKUP($AM66,装备!$B:$Q,16,0),0)</f>
        <v>7</v>
      </c>
      <c r="CP66" s="535">
        <f>IFERROR(VLOOKUP($AM66,装备!$B:$Q,5,0),0)</f>
        <v>0</v>
      </c>
      <c r="CQ66" s="535">
        <f>IFERROR(VLOOKUP(AN66,装备!$B:$C,2,0),0)</f>
        <v>2</v>
      </c>
      <c r="CR66" s="535">
        <f>IFERROR(VLOOKUP($AN66,装备!$B:$Q,5,0),0)</f>
        <v>0</v>
      </c>
      <c r="CS66" s="535">
        <f>IFERROR(VLOOKUP($AN66,装备!$B:$Q,6,0),0)</f>
        <v>6</v>
      </c>
      <c r="CT66" s="535">
        <f>IFERROR(VLOOKUP($AN66,装备!$B:$Q,7,0),0)</f>
        <v>0</v>
      </c>
      <c r="CU66" s="535">
        <f>IFERROR(VLOOKUP($AN66,装备!$B:$Q,8,0),0)</f>
        <v>0</v>
      </c>
      <c r="CV66" s="535">
        <f>IFERROR(VLOOKUP($AN66,装备!$B:$Q,9,0),0)</f>
        <v>0</v>
      </c>
      <c r="CW66" s="535">
        <f>IFERROR(VLOOKUP($AN66,装备!$B:$Q,10,0),0)</f>
        <v>0</v>
      </c>
      <c r="CX66" s="535">
        <f>IFERROR(VLOOKUP($AN66,装备!$B:$Q,11,0),0)</f>
        <v>1</v>
      </c>
      <c r="CY66" s="535" t="str">
        <f>IFERROR(VLOOKUP($AN66,装备!$B:$Q,12,0),0)</f>
        <v>中</v>
      </c>
      <c r="CZ66" s="535">
        <f>IFERROR(VLOOKUP($AN66,装备!$B:$Q,13,0),0)</f>
        <v>0</v>
      </c>
      <c r="DA66" s="535">
        <f>IFERROR(VLOOKUP($AN66,装备!$B:$Q,14,0),0)</f>
        <v>0</v>
      </c>
      <c r="DB66" s="535">
        <f>IFERROR(VLOOKUP($AN66,装备!$B:$Q,16,0),0)</f>
        <v>0</v>
      </c>
      <c r="DC66" s="535">
        <f>IFERROR(VLOOKUP($AN66,装备!$B:$Q,5,0),0)</f>
        <v>0</v>
      </c>
      <c r="DD66" s="535">
        <f>IFERROR(VLOOKUP(AO66,装备!$B:$C,2,0),0)</f>
        <v>0</v>
      </c>
      <c r="DE66" s="535">
        <f>IFERROR(VLOOKUP($AO66,装备!$B:$Q,5,0),0)</f>
        <v>0</v>
      </c>
      <c r="DF66" s="535">
        <f>IFERROR(VLOOKUP($AO66,装备!$B:$Q,6,0),0)</f>
        <v>0</v>
      </c>
      <c r="DG66" s="535">
        <f>IFERROR(VLOOKUP($AO66,装备!$B:$Q,7,0),0)</f>
        <v>0</v>
      </c>
      <c r="DH66" s="535">
        <f>IFERROR(VLOOKUP($AO66,装备!$B:$Q,8,0),0)</f>
        <v>0</v>
      </c>
      <c r="DI66" s="535">
        <f>IFERROR(VLOOKUP($AO66,装备!$B:$Q,9,0),0)</f>
        <v>0</v>
      </c>
      <c r="DJ66" s="535">
        <f>IFERROR(VLOOKUP($AO66,装备!$B:$Q,10,0),0)</f>
        <v>0</v>
      </c>
      <c r="DK66" s="535">
        <f>IFERROR(VLOOKUP($AO66,装备!$B:$Q,11,0),0)</f>
        <v>0</v>
      </c>
      <c r="DL66" s="535">
        <f>IFERROR(VLOOKUP($AO66,装备!$B:$Q,12,0),0)</f>
        <v>0</v>
      </c>
      <c r="DM66" s="535">
        <f>IFERROR(VLOOKUP($AO66,装备!$B:$Q,13,0),0)</f>
        <v>0</v>
      </c>
      <c r="DN66" s="535">
        <f>IFERROR(VLOOKUP($AO66,装备!$B:$Q,14,0),0)</f>
        <v>0</v>
      </c>
      <c r="DO66" s="535">
        <f>IFERROR(VLOOKUP($AO66,装备!$B:$Q,16,0),0)</f>
        <v>0</v>
      </c>
      <c r="DP66" s="535">
        <f>IFERROR(VLOOKUP($AO66,装备!$B:$Q,5,0),0)</f>
        <v>0</v>
      </c>
    </row>
    <row r="67" spans="1:120">
      <c r="A67" s="533">
        <f>'特殊、深海'!$A63</f>
        <v>10003119</v>
      </c>
      <c r="B67" s="353" t="s">
        <v>4932</v>
      </c>
      <c r="C67" s="281"/>
      <c r="D67" s="281">
        <f t="shared" si="0"/>
        <v>110</v>
      </c>
      <c r="E67" s="532">
        <f>'特殊、深海'!$C63</f>
        <v>6</v>
      </c>
      <c r="F67" s="531" t="str">
        <f>'特殊、深海'!$D63</f>
        <v>导驱</v>
      </c>
      <c r="G67" s="531" t="str">
        <f>'特殊、深海'!$E63</f>
        <v>小型</v>
      </c>
      <c r="H67" s="531" t="str">
        <f>'特殊、深海'!$F63</f>
        <v>主力舰</v>
      </c>
      <c r="I67" s="531">
        <f>'特殊、深海'!$BT63</f>
        <v>0</v>
      </c>
      <c r="J67" s="531" t="str">
        <f>'特殊、深海'!$G63</f>
        <v>英国</v>
      </c>
      <c r="K67" s="536">
        <f>'特殊、深海'!$H63+(BR67+CE67+CR67+DE67)*$C$2</f>
        <v>87</v>
      </c>
      <c r="L67" s="535">
        <f>'特殊、深海'!$I63</f>
        <v>1</v>
      </c>
      <c r="M67" s="535">
        <f>'特殊、深海'!$J63</f>
        <v>0</v>
      </c>
      <c r="N67" s="535">
        <f>'特殊、深海'!$K63</f>
        <v>2</v>
      </c>
      <c r="O67" s="535">
        <f>'特殊、深海'!$L63+((CA67+CN67+DA67+DN67)*$C$2)</f>
        <v>25</v>
      </c>
      <c r="P67" s="535" t="str">
        <f>IF($C$2=1,(IF(ISERROR(FIND("超长",'特殊、深海'!$M63&amp;BY67&amp;CL67&amp;CY67&amp;DL67,1)),IF(ISERROR(FIND("长",'特殊、深海'!$M63&amp;BY67&amp;CL67&amp;CY67&amp;DL67,1)),IF(ISERROR(FIND("中",'特殊、深海'!$M63&amp;BY67&amp;CL67&amp;CY67&amp;DL67,1)),IF(ISERROR(FIND("短",'特殊、深海'!$M63&amp;BY67&amp;CL67&amp;CY67&amp;DL67,1)),IF(ISERROR(FIND("无",'特殊、深海'!$M63&amp;BY67&amp;CL67&amp;CY67&amp;DL67,1)),0,"无"),"短"),"中"),"长"),"超长")),'特殊、深海'!$M63)</f>
        <v>长</v>
      </c>
      <c r="Q67" s="537">
        <f>'特殊、深海'!$N63</f>
        <v>45</v>
      </c>
      <c r="R67" s="535">
        <f>('特殊、深海'!$P63)+('特殊、深海'!$Q63)*$C$3+((BS67+CF67+CS67+DF67)*$C$2)</f>
        <v>152</v>
      </c>
      <c r="S67" s="535">
        <f>('特殊、深海'!$R63)+('特殊、深海'!$S63)*$C$3+((BU67+CH67+CU67+DH67)*$C$2)</f>
        <v>1</v>
      </c>
      <c r="T67" s="535">
        <f>('特殊、深海'!$T63)+('特殊、深海'!$U63)*$C$3+((BT67+CG67+CT67+DG67)*$C$2)</f>
        <v>85</v>
      </c>
      <c r="U67" s="535">
        <f>('特殊、深海'!$V63)+('特殊、深海'!$W63)*$C$3+((CC67+CP67+DC67+DP67)*$C$2)</f>
        <v>70</v>
      </c>
      <c r="V67" s="530">
        <f>INT(((('特殊、深海'!$Y63)-('特殊、深海'!$X63))*(((IF(D67=0,C67,D67))-1)/99))+'特殊、深海'!$X63)+((BX67+CK67+CX67+DK67)*$C$2)</f>
        <v>94</v>
      </c>
      <c r="W67" s="535">
        <f>INT(((('特殊、深海'!$AA63)-('特殊、深海'!$Z63))*(((IF(D67=0,C67,D67))-1)/99))+'特殊、深海'!$Z63)+((BZ67+CM67+CZ67+DM67)*$C$2)</f>
        <v>107</v>
      </c>
      <c r="X67" s="535">
        <f>INT(((('特殊、深海'!$AC63)-('特殊、深海'!$AB63))*(((IF(D67=0,C67,D67))-1)/99))+'特殊、深海'!$AB63)+((BW67+CJ67+CW67+DJ67)*$C$2)</f>
        <v>50</v>
      </c>
      <c r="Y67" s="532">
        <f>INT(((('特殊、深海'!$AE63)-('特殊、深海'!$AD63))*(((IF(D67=0,C67,D67))-1)/99))+'特殊、深海'!$AD63)+((BV67+CI67+CV67+DI67)*$C$2)</f>
        <v>0</v>
      </c>
      <c r="Z67" s="535">
        <f>IF('特殊、深海'!$AF63="","",'特殊、深海'!$AF63)</f>
        <v>16</v>
      </c>
      <c r="AA67" s="535">
        <f>IF('特殊、深海'!$AG63="","",'特殊、深海'!$AG63)</f>
        <v>16</v>
      </c>
      <c r="AB67" s="535">
        <f>IF('特殊、深海'!$AH63="","",'特殊、深海'!$AH63)</f>
        <v>16</v>
      </c>
      <c r="AC67" s="535">
        <f>IF('特殊、深海'!$AI63="","",'特殊、深海'!$AI63)</f>
        <v>16</v>
      </c>
      <c r="AD67" s="535">
        <f>IF('特殊、深海'!$AJ63="","",'特殊、深海'!$AJ63)</f>
        <v>64</v>
      </c>
      <c r="AE67" s="530">
        <f>IF('特殊、深海'!$AK63="","",'特殊、深海'!$AK63)</f>
        <v>0</v>
      </c>
      <c r="AF67" s="535" t="str">
        <f>IF('特殊、深海'!$AL63="","",'特殊、深海'!$AL63)</f>
        <v/>
      </c>
      <c r="AG67" s="535" t="str">
        <f>IF('特殊、深海'!$AM63="","",'特殊、深海'!$AM63)</f>
        <v/>
      </c>
      <c r="AH67" s="535" t="str">
        <f>IF('特殊、深海'!$AN63="","",'特殊、深海'!$AN63)</f>
        <v/>
      </c>
      <c r="AI67" s="535" t="str">
        <f>IF('特殊、深海'!$AO63="","",'特殊、深海'!$AO63)</f>
        <v/>
      </c>
      <c r="AJ67" s="535" t="str">
        <f>IF('特殊、深海'!$AP63="","",'特殊、深海'!$AP63)</f>
        <v/>
      </c>
      <c r="AK67" s="532" t="str">
        <f>IF('特殊、深海'!$AQ63="","",'特殊、深海'!$AQ63)</f>
        <v/>
      </c>
      <c r="AL67" s="329" t="str">
        <f>IF('特殊、深海'!$AS63="","",'特殊、深海'!$AS63)</f>
        <v>上游-1发射器</v>
      </c>
      <c r="AM67" s="329" t="str">
        <f>IF('特殊、深海'!$AT63="","",'特殊、深海'!$AT63)</f>
        <v>上游-1导弹</v>
      </c>
      <c r="AN67" s="329" t="str">
        <f>IF('特殊、深海'!$AU63="","",'特殊、深海'!$AU63)</f>
        <v>上游-1导弹</v>
      </c>
      <c r="AO67" s="329" t="str">
        <f>IF('特殊、深海'!$AV63="","",'特殊、深海'!$AV63)</f>
        <v>上游-1导弹</v>
      </c>
      <c r="AP67" s="307" t="str">
        <f>IF('特殊、深海'!$AW63="","",'特殊、深海'!$AW63)</f>
        <v/>
      </c>
      <c r="AQ67" s="308" t="str">
        <f>IF('特殊、深海'!$AX63="","",'特殊、深海'!$AX63)</f>
        <v/>
      </c>
      <c r="AR67" s="535">
        <f>IF('特殊、深海'!$AY63="","",'特殊、深海'!$AY63)</f>
        <v>25</v>
      </c>
      <c r="AS67" s="535">
        <f>IF('特殊、深海'!$AZ63="","",'特殊、深海'!$AZ63)</f>
        <v>65</v>
      </c>
      <c r="AT67" s="535">
        <f>IF('特殊、深海'!$BA63="","",'特殊、深海'!$BA63)</f>
        <v>0.48</v>
      </c>
      <c r="AU67" s="535">
        <f>IF('特殊、深海'!$BB63="","",'特殊、深海'!$BB63)</f>
        <v>1.5</v>
      </c>
      <c r="AV67" s="530">
        <f>IF(('特殊、深海'!$BG63+'特殊、深海'!$BK63*$C$4)=0,"",('特殊、深海'!$BG63+'特殊、深海'!$BK63*$C$4))</f>
        <v>38</v>
      </c>
      <c r="AW67" s="535">
        <f>IF(('特殊、深海'!$BH63+'特殊、深海'!$BL63*$C$4)=0,"",('特殊、深海'!$BH63+'特殊、深海'!$BL63*$C$4))</f>
        <v>36</v>
      </c>
      <c r="AX67" s="535">
        <f>IF(('特殊、深海'!$BI63+'特殊、深海'!$BM63*$C$4)=0,"",('特殊、深海'!$BI63+'特殊、深海'!$BM63*$C$4))</f>
        <v>10</v>
      </c>
      <c r="AY67" s="532">
        <f>IF(('特殊、深海'!$BJ63+'特殊、深海'!$BN63*$C$4)=0,"",('特殊、深海'!$BJ63+'特殊、深海'!$BN63*$C$4))</f>
        <v>86</v>
      </c>
      <c r="AZ67" s="329" t="str">
        <f>'特殊、深海'!$BO63</f>
        <v>TODO: 万国语</v>
      </c>
      <c r="BA67" s="533" t="b">
        <f>IF('特殊、深海'!$BP63="","")</f>
        <v>0</v>
      </c>
      <c r="BB67" s="329" t="b">
        <f>IF('特殊、深海'!$BQ63="","")</f>
        <v>0</v>
      </c>
      <c r="BC67" s="534" t="str">
        <f>IF('特殊、深海'!$BR63="","")</f>
        <v/>
      </c>
      <c r="BQ67" s="535">
        <f>IFERROR(VLOOKUP(AL67,装备!$B:$C,2,0),0)</f>
        <v>5</v>
      </c>
      <c r="BR67" s="535">
        <f>IFERROR(VLOOKUP($AL67,装备!$B:$Q,5,0),0)</f>
        <v>0</v>
      </c>
      <c r="BS67" s="535">
        <f>IFERROR(VLOOKUP($AL67,装备!$B:$Q,6,0),0)</f>
        <v>2</v>
      </c>
      <c r="BT67" s="535">
        <f>IFERROR(VLOOKUP($AL67,装备!$B:$Q,7,0),0)</f>
        <v>0</v>
      </c>
      <c r="BU67" s="535">
        <f>IFERROR(VLOOKUP($AL67,装备!$B:$Q,8,0),0)</f>
        <v>0</v>
      </c>
      <c r="BV67" s="535">
        <f>IFERROR(VLOOKUP($AL67,装备!$B:$Q,9,0),0)</f>
        <v>0</v>
      </c>
      <c r="BW67" s="535">
        <f>IFERROR(VLOOKUP($AL67,装备!$B:$Q,10,0),0)</f>
        <v>0</v>
      </c>
      <c r="BX67" s="535">
        <f>IFERROR(VLOOKUP($AL67,装备!$B:$Q,11,0),0)</f>
        <v>2</v>
      </c>
      <c r="BY67" s="535" t="str">
        <f>IFERROR(VLOOKUP($AL67,装备!$B:$Q,12,0),0)</f>
        <v>无</v>
      </c>
      <c r="BZ67" s="535">
        <f>IFERROR(VLOOKUP($AL67,装备!$B:$Q,13,0),0)</f>
        <v>0</v>
      </c>
      <c r="CA67" s="535">
        <f>IFERROR(VLOOKUP($AL67,装备!$B:$Q,14,0),0)</f>
        <v>0</v>
      </c>
      <c r="CB67" s="535">
        <f>IFERROR(VLOOKUP($AL67,装备!$B:$Q,16,0),0)</f>
        <v>0</v>
      </c>
      <c r="CC67" s="535">
        <f>IFERROR(VLOOKUP($AL67,装备!$B:$Q,5,0),0)</f>
        <v>0</v>
      </c>
      <c r="CD67" s="535">
        <f>IFERROR(VLOOKUP(AM67,装备!$B:$C,2,0),0)</f>
        <v>5</v>
      </c>
      <c r="CE67" s="535">
        <f>IFERROR(VLOOKUP($AM67,装备!$B:$Q,5,0),0)</f>
        <v>0</v>
      </c>
      <c r="CF67" s="535">
        <f>IFERROR(VLOOKUP($AM67,装备!$B:$Q,6,0),0)</f>
        <v>20</v>
      </c>
      <c r="CG67" s="535">
        <f>IFERROR(VLOOKUP($AM67,装备!$B:$Q,7,0),0)</f>
        <v>0</v>
      </c>
      <c r="CH67" s="535">
        <f>IFERROR(VLOOKUP($AM67,装备!$B:$Q,8,0),0)</f>
        <v>0</v>
      </c>
      <c r="CI67" s="535">
        <f>IFERROR(VLOOKUP($AM67,装备!$B:$Q,9,0),0)</f>
        <v>0</v>
      </c>
      <c r="CJ67" s="535">
        <f>IFERROR(VLOOKUP($AM67,装备!$B:$Q,10,0),0)</f>
        <v>0</v>
      </c>
      <c r="CK67" s="535">
        <f>IFERROR(VLOOKUP($AM67,装备!$B:$Q,11,0),0)</f>
        <v>0</v>
      </c>
      <c r="CL67" s="535" t="str">
        <f>IFERROR(VLOOKUP($AM67,装备!$B:$Q,12,0),0)</f>
        <v>无</v>
      </c>
      <c r="CM67" s="535">
        <f>IFERROR(VLOOKUP($AM67,装备!$B:$Q,13,0),0)</f>
        <v>0</v>
      </c>
      <c r="CN67" s="535">
        <f>IFERROR(VLOOKUP($AM67,装备!$B:$Q,14,0),0)</f>
        <v>0</v>
      </c>
      <c r="CO67" s="535">
        <f>IFERROR(VLOOKUP($AM67,装备!$B:$Q,16,0),0)</f>
        <v>0</v>
      </c>
      <c r="CP67" s="535">
        <f>IFERROR(VLOOKUP($AM67,装备!$B:$Q,5,0),0)</f>
        <v>0</v>
      </c>
      <c r="CQ67" s="535">
        <f>IFERROR(VLOOKUP(AN67,装备!$B:$C,2,0),0)</f>
        <v>5</v>
      </c>
      <c r="CR67" s="535">
        <f>IFERROR(VLOOKUP($AN67,装备!$B:$Q,5,0),0)</f>
        <v>0</v>
      </c>
      <c r="CS67" s="535">
        <f>IFERROR(VLOOKUP($AN67,装备!$B:$Q,6,0),0)</f>
        <v>20</v>
      </c>
      <c r="CT67" s="535">
        <f>IFERROR(VLOOKUP($AN67,装备!$B:$Q,7,0),0)</f>
        <v>0</v>
      </c>
      <c r="CU67" s="535">
        <f>IFERROR(VLOOKUP($AN67,装备!$B:$Q,8,0),0)</f>
        <v>0</v>
      </c>
      <c r="CV67" s="535">
        <f>IFERROR(VLOOKUP($AN67,装备!$B:$Q,9,0),0)</f>
        <v>0</v>
      </c>
      <c r="CW67" s="535">
        <f>IFERROR(VLOOKUP($AN67,装备!$B:$Q,10,0),0)</f>
        <v>0</v>
      </c>
      <c r="CX67" s="535">
        <f>IFERROR(VLOOKUP($AN67,装备!$B:$Q,11,0),0)</f>
        <v>0</v>
      </c>
      <c r="CY67" s="535" t="str">
        <f>IFERROR(VLOOKUP($AN67,装备!$B:$Q,12,0),0)</f>
        <v>无</v>
      </c>
      <c r="CZ67" s="535">
        <f>IFERROR(VLOOKUP($AN67,装备!$B:$Q,13,0),0)</f>
        <v>0</v>
      </c>
      <c r="DA67" s="535">
        <f>IFERROR(VLOOKUP($AN67,装备!$B:$Q,14,0),0)</f>
        <v>0</v>
      </c>
      <c r="DB67" s="535">
        <f>IFERROR(VLOOKUP($AN67,装备!$B:$Q,16,0),0)</f>
        <v>0</v>
      </c>
      <c r="DC67" s="535">
        <f>IFERROR(VLOOKUP($AN67,装备!$B:$Q,5,0),0)</f>
        <v>0</v>
      </c>
      <c r="DD67" s="535">
        <f>IFERROR(VLOOKUP(AO67,装备!$B:$C,2,0),0)</f>
        <v>5</v>
      </c>
      <c r="DE67" s="535">
        <f>IFERROR(VLOOKUP($AO67,装备!$B:$Q,5,0),0)</f>
        <v>0</v>
      </c>
      <c r="DF67" s="535">
        <f>IFERROR(VLOOKUP($AO67,装备!$B:$Q,6,0),0)</f>
        <v>20</v>
      </c>
      <c r="DG67" s="535">
        <f>IFERROR(VLOOKUP($AO67,装备!$B:$Q,7,0),0)</f>
        <v>0</v>
      </c>
      <c r="DH67" s="535">
        <f>IFERROR(VLOOKUP($AO67,装备!$B:$Q,8,0),0)</f>
        <v>0</v>
      </c>
      <c r="DI67" s="535">
        <f>IFERROR(VLOOKUP($AO67,装备!$B:$Q,9,0),0)</f>
        <v>0</v>
      </c>
      <c r="DJ67" s="535">
        <f>IFERROR(VLOOKUP($AO67,装备!$B:$Q,10,0),0)</f>
        <v>0</v>
      </c>
      <c r="DK67" s="535">
        <f>IFERROR(VLOOKUP($AO67,装备!$B:$Q,11,0),0)</f>
        <v>0</v>
      </c>
      <c r="DL67" s="535" t="str">
        <f>IFERROR(VLOOKUP($AO67,装备!$B:$Q,12,0),0)</f>
        <v>无</v>
      </c>
      <c r="DM67" s="535">
        <f>IFERROR(VLOOKUP($AO67,装备!$B:$Q,13,0),0)</f>
        <v>0</v>
      </c>
      <c r="DN67" s="535">
        <f>IFERROR(VLOOKUP($AO67,装备!$B:$Q,14,0),0)</f>
        <v>0</v>
      </c>
      <c r="DO67" s="535">
        <f>IFERROR(VLOOKUP($AO67,装备!$B:$Q,16,0),0)</f>
        <v>0</v>
      </c>
      <c r="DP67" s="535">
        <f>IFERROR(VLOOKUP($AO67,装备!$B:$Q,5,0),0)</f>
        <v>0</v>
      </c>
    </row>
    <row r="68" spans="1:120">
      <c r="A68" s="533">
        <f>'特殊、深海'!$A64</f>
        <v>10003218</v>
      </c>
      <c r="B68" s="353" t="s">
        <v>5931</v>
      </c>
      <c r="C68" s="281"/>
      <c r="D68" s="281">
        <f t="shared" si="0"/>
        <v>110</v>
      </c>
      <c r="E68" s="532">
        <f>'特殊、深海'!$C64</f>
        <v>4</v>
      </c>
      <c r="F68" s="531" t="str">
        <f>'特殊、深海'!$D64</f>
        <v>轻巡</v>
      </c>
      <c r="G68" s="531" t="str">
        <f>'特殊、深海'!$E64</f>
        <v>中型</v>
      </c>
      <c r="H68" s="531" t="str">
        <f>'特殊、深海'!$F64</f>
        <v>护卫舰</v>
      </c>
      <c r="I68" s="531">
        <f>'特殊、深海'!$BT64</f>
        <v>0</v>
      </c>
      <c r="J68" s="531" t="str">
        <f>'特殊、深海'!$G64</f>
        <v>深海</v>
      </c>
      <c r="K68" s="536">
        <f>'特殊、深海'!$H64+(BR68+CE68+CR68+DE68)*$C$2</f>
        <v>48</v>
      </c>
      <c r="L68" s="535">
        <f>'特殊、深海'!$I64</f>
        <v>0</v>
      </c>
      <c r="M68" s="535">
        <f>'特殊、深海'!$J64</f>
        <v>0</v>
      </c>
      <c r="N68" s="535">
        <f>'特殊、深海'!$K64</f>
        <v>2</v>
      </c>
      <c r="O68" s="535">
        <f>'特殊、深海'!$L64+((CA68+CN68+DA68+DN68)*$C$2)</f>
        <v>30</v>
      </c>
      <c r="P68" s="535" t="str">
        <f>IF($C$2=1,(IF(ISERROR(FIND("超长",'特殊、深海'!$M64&amp;BY68&amp;CL68&amp;CY68&amp;DL68,1)),IF(ISERROR(FIND("长",'特殊、深海'!$M64&amp;BY68&amp;CL68&amp;CY68&amp;DL68,1)),IF(ISERROR(FIND("中",'特殊、深海'!$M64&amp;BY68&amp;CL68&amp;CY68&amp;DL68,1)),IF(ISERROR(FIND("短",'特殊、深海'!$M64&amp;BY68&amp;CL68&amp;CY68&amp;DL68,1)),IF(ISERROR(FIND("无",'特殊、深海'!$M64&amp;BY68&amp;CL68&amp;CY68&amp;DL68,1)),0,"无"),"短"),"中"),"长"),"超长")),'特殊、深海'!$M64)</f>
        <v>中</v>
      </c>
      <c r="Q68" s="537">
        <f>'特殊、深海'!$N64</f>
        <v>35</v>
      </c>
      <c r="R68" s="535">
        <f>('特殊、深海'!$P64)+('特殊、深海'!$Q64)*$C$3+((BS68+CF68+CS68+DF68)*$C$2)</f>
        <v>70</v>
      </c>
      <c r="S68" s="535">
        <f>('特殊、深海'!$R64)+('特殊、深海'!$S64)*$C$3+((BU68+CH68+CU68+DH68)*$C$2)</f>
        <v>70</v>
      </c>
      <c r="T68" s="535">
        <f>('特殊、深海'!$T64)+('特殊、深海'!$U64)*$C$3+((BT68+CG68+CT68+DG68)*$C$2)</f>
        <v>45</v>
      </c>
      <c r="U68" s="535">
        <f>('特殊、深海'!$V64)+('特殊、深海'!$W64)*$C$3+((CC68+CP68+DC68+DP68)*$C$2)</f>
        <v>85</v>
      </c>
      <c r="V68" s="530">
        <f>INT(((('特殊、深海'!$Y64)-('特殊、深海'!$X64))*(((IF(D68=0,C68,D68))-1)/99))+'特殊、深海'!$X64)+((BX68+CK68+CX68+DK68)*$C$2)</f>
        <v>110</v>
      </c>
      <c r="W68" s="535">
        <f>INT(((('特殊、深海'!$AA64)-('特殊、深海'!$Z64))*(((IF(D68=0,C68,D68))-1)/99))+'特殊、深海'!$Z64)+((BZ68+CM68+CZ68+DM68)*$C$2)</f>
        <v>85</v>
      </c>
      <c r="X68" s="535">
        <f>INT(((('特殊、深海'!$AC64)-('特殊、深海'!$AB64))*(((IF(D68=0,C68,D68))-1)/99))+'特殊、深海'!$AB64)+((BW68+CJ68+CW68+DJ68)*$C$2)</f>
        <v>30</v>
      </c>
      <c r="Y68" s="532">
        <f>INT(((('特殊、深海'!$AE64)-('特殊、深海'!$AD64))*(((IF(D68=0,C68,D68))-1)/99))+'特殊、深海'!$AD64)+((BV68+CI68+CV68+DI68)*$C$2)</f>
        <v>115</v>
      </c>
      <c r="Z68" s="535">
        <f>IF('特殊、深海'!$AF64="","",'特殊、深海'!$AF64)</f>
        <v>3</v>
      </c>
      <c r="AA68" s="535">
        <f>IF('特殊、深海'!$AG64="","",'特殊、深海'!$AG64)</f>
        <v>3</v>
      </c>
      <c r="AB68" s="535">
        <f>IF('特殊、深海'!$AH64="","",'特殊、深海'!$AH64)</f>
        <v>3</v>
      </c>
      <c r="AC68" s="535">
        <f>IF('特殊、深海'!$AI64="","",'特殊、深海'!$AI64)</f>
        <v>3</v>
      </c>
      <c r="AD68" s="535">
        <f>IF('特殊、深海'!$AJ64="","",'特殊、深海'!$AJ64)</f>
        <v>12</v>
      </c>
      <c r="AE68" s="530">
        <f>IF('特殊、深海'!$AK64="","",'特殊、深海'!$AK64)</f>
        <v>20</v>
      </c>
      <c r="AF68" s="535" t="str">
        <f>IF('特殊、深海'!$AL64="","",'特殊、深海'!$AL64)</f>
        <v/>
      </c>
      <c r="AG68" s="535" t="str">
        <f>IF('特殊、深海'!$AM64="","",'特殊、深海'!$AM64)</f>
        <v/>
      </c>
      <c r="AH68" s="535" t="str">
        <f>IF('特殊、深海'!$AN64="","",'特殊、深海'!$AN64)</f>
        <v/>
      </c>
      <c r="AI68" s="535" t="str">
        <f>IF('特殊、深海'!$AO64="","",'特殊、深海'!$AO64)</f>
        <v/>
      </c>
      <c r="AJ68" s="535" t="str">
        <f>IF('特殊、深海'!$AP64="","",'特殊、深海'!$AP64)</f>
        <v/>
      </c>
      <c r="AK68" s="532" t="str">
        <f>IF('特殊、深海'!$AQ64="","",'特殊、深海'!$AQ64)</f>
        <v/>
      </c>
      <c r="AL68" s="329" t="str">
        <f>IF('特殊、深海'!$AS64="","",'特殊、深海'!$AS64)</f>
        <v>地狱边境深弹投射器</v>
      </c>
      <c r="AM68" s="329" t="str">
        <f>IF('特殊、深海'!$AT64="","",'特殊、深海'!$AT64)</f>
        <v>U国三联6英寸炮</v>
      </c>
      <c r="AN68" s="329" t="str">
        <f>IF('特殊、深海'!$AU64="","",'特殊、深海'!$AU64)</f>
        <v>U国MK16DP双联6英寸高射炮</v>
      </c>
      <c r="AO68" s="329" t="str">
        <f>IF('特殊、深海'!$AV64="","",'特殊、深海'!$AV64)</f>
        <v/>
      </c>
      <c r="AP68" s="307" t="str">
        <f>IF('特殊、深海'!$AW64="","",'特殊、深海'!$AW64)</f>
        <v/>
      </c>
      <c r="AQ68" s="308" t="str">
        <f>IF('特殊、深海'!$AX64="","",'特殊、深海'!$AX64)</f>
        <v/>
      </c>
      <c r="AR68" s="535">
        <f>IF('特殊、深海'!$AY64="","",'特殊、深海'!$AY64)</f>
        <v>85</v>
      </c>
      <c r="AS68" s="535">
        <f>IF('特殊、深海'!$AZ64="","",'特殊、深海'!$AZ64)</f>
        <v>120</v>
      </c>
      <c r="AT68" s="535">
        <f>IF('特殊、深海'!$BA64="","",'特殊、深海'!$BA64)</f>
        <v>2.5</v>
      </c>
      <c r="AU68" s="535">
        <f>IF('特殊、深海'!$BB64="","",'特殊、深海'!$BB64)</f>
        <v>5.0999999999999996</v>
      </c>
      <c r="AV68" s="530">
        <f>IF(('特殊、深海'!$BG64+'特殊、深海'!$BK64*$C$4)=0,"",('特殊、深海'!$BG64+'特殊、深海'!$BK64*$C$4))</f>
        <v>35</v>
      </c>
      <c r="AW68" s="535">
        <f>IF(('特殊、深海'!$BH64+'特殊、深海'!$BL64*$C$4)=0,"",('特殊、深海'!$BH64+'特殊、深海'!$BL64*$C$4))</f>
        <v>37</v>
      </c>
      <c r="AX68" s="535">
        <f>IF(('特殊、深海'!$BI64+'特殊、深海'!$BM64*$C$4)=0,"",('特殊、深海'!$BI64+'特殊、深海'!$BM64*$C$4))</f>
        <v>19</v>
      </c>
      <c r="AY68" s="532">
        <f>IF(('特殊、深海'!$BJ64+'特殊、深海'!$BN64*$C$4)=0,"",('特殊、深海'!$BJ64+'特殊、深海'!$BN64*$C$4))</f>
        <v>10</v>
      </c>
      <c r="AZ68" s="329" t="str">
        <f>'特殊、深海'!$BO64</f>
        <v>TODO: 万国语</v>
      </c>
      <c r="BA68" s="533" t="b">
        <f>IF('特殊、深海'!$BP64="","")</f>
        <v>0</v>
      </c>
      <c r="BB68" s="329" t="b">
        <f>IF('特殊、深海'!$BQ64="","")</f>
        <v>0</v>
      </c>
      <c r="BC68" s="534" t="str">
        <f>IF('特殊、深海'!$BR64="","")</f>
        <v/>
      </c>
      <c r="BQ68" s="535">
        <f>IFERROR(VLOOKUP(AL68,装备!$B:$C,2,0),0)</f>
        <v>5</v>
      </c>
      <c r="BR68" s="535">
        <f>IFERROR(VLOOKUP($AL68,装备!$B:$Q,5,0),0)</f>
        <v>0</v>
      </c>
      <c r="BS68" s="535">
        <f>IFERROR(VLOOKUP($AL68,装备!$B:$Q,6,0),0)</f>
        <v>0</v>
      </c>
      <c r="BT68" s="535">
        <f>IFERROR(VLOOKUP($AL68,装备!$B:$Q,7,0),0)</f>
        <v>0</v>
      </c>
      <c r="BU68" s="535">
        <f>IFERROR(VLOOKUP($AL68,装备!$B:$Q,8,0),0)</f>
        <v>0</v>
      </c>
      <c r="BV68" s="535">
        <f>IFERROR(VLOOKUP($AL68,装备!$B:$Q,9,0),0)</f>
        <v>15</v>
      </c>
      <c r="BW68" s="535">
        <f>IFERROR(VLOOKUP($AL68,装备!$B:$Q,10,0),0)</f>
        <v>0</v>
      </c>
      <c r="BX68" s="535">
        <f>IFERROR(VLOOKUP($AL68,装备!$B:$Q,11,0),0)</f>
        <v>6</v>
      </c>
      <c r="BY68" s="535" t="str">
        <f>IFERROR(VLOOKUP($AL68,装备!$B:$Q,12,0),0)</f>
        <v>无</v>
      </c>
      <c r="BZ68" s="535">
        <f>IFERROR(VLOOKUP($AL68,装备!$B:$Q,13,0),0)</f>
        <v>0</v>
      </c>
      <c r="CA68" s="535">
        <f>IFERROR(VLOOKUP($AL68,装备!$B:$Q,14,0),0)</f>
        <v>0</v>
      </c>
      <c r="CB68" s="535">
        <f>IFERROR(VLOOKUP($AL68,装备!$B:$Q,16,0),0)</f>
        <v>0</v>
      </c>
      <c r="CC68" s="535">
        <f>IFERROR(VLOOKUP($AL68,装备!$B:$Q,5,0),0)</f>
        <v>0</v>
      </c>
      <c r="CD68" s="535">
        <f>IFERROR(VLOOKUP(AM68,装备!$B:$C,2,0),0)</f>
        <v>2</v>
      </c>
      <c r="CE68" s="535">
        <f>IFERROR(VLOOKUP($AM68,装备!$B:$Q,5,0),0)</f>
        <v>0</v>
      </c>
      <c r="CF68" s="535">
        <f>IFERROR(VLOOKUP($AM68,装备!$B:$Q,6,0),0)</f>
        <v>6</v>
      </c>
      <c r="CG68" s="535">
        <f>IFERROR(VLOOKUP($AM68,装备!$B:$Q,7,0),0)</f>
        <v>0</v>
      </c>
      <c r="CH68" s="535">
        <f>IFERROR(VLOOKUP($AM68,装备!$B:$Q,8,0),0)</f>
        <v>0</v>
      </c>
      <c r="CI68" s="535">
        <f>IFERROR(VLOOKUP($AM68,装备!$B:$Q,9,0),0)</f>
        <v>0</v>
      </c>
      <c r="CJ68" s="535">
        <f>IFERROR(VLOOKUP($AM68,装备!$B:$Q,10,0),0)</f>
        <v>0</v>
      </c>
      <c r="CK68" s="535">
        <f>IFERROR(VLOOKUP($AM68,装备!$B:$Q,11,0),0)</f>
        <v>1</v>
      </c>
      <c r="CL68" s="535" t="str">
        <f>IFERROR(VLOOKUP($AM68,装备!$B:$Q,12,0),0)</f>
        <v>中</v>
      </c>
      <c r="CM68" s="535">
        <f>IFERROR(VLOOKUP($AM68,装备!$B:$Q,13,0),0)</f>
        <v>0</v>
      </c>
      <c r="CN68" s="535">
        <f>IFERROR(VLOOKUP($AM68,装备!$B:$Q,14,0),0)</f>
        <v>0</v>
      </c>
      <c r="CO68" s="535">
        <f>IFERROR(VLOOKUP($AM68,装备!$B:$Q,16,0),0)</f>
        <v>0</v>
      </c>
      <c r="CP68" s="535">
        <f>IFERROR(VLOOKUP($AM68,装备!$B:$Q,5,0),0)</f>
        <v>0</v>
      </c>
      <c r="CQ68" s="535">
        <f>IFERROR(VLOOKUP(AN68,装备!$B:$C,2,0),0)</f>
        <v>6</v>
      </c>
      <c r="CR68" s="535">
        <f>IFERROR(VLOOKUP($AN68,装备!$B:$Q,5,0),0)</f>
        <v>0</v>
      </c>
      <c r="CS68" s="535">
        <f>IFERROR(VLOOKUP($AN68,装备!$B:$Q,6,0),0)</f>
        <v>11</v>
      </c>
      <c r="CT68" s="535">
        <f>IFERROR(VLOOKUP($AN68,装备!$B:$Q,7,0),0)</f>
        <v>0</v>
      </c>
      <c r="CU68" s="535">
        <f>IFERROR(VLOOKUP($AN68,装备!$B:$Q,8,0),0)</f>
        <v>0</v>
      </c>
      <c r="CV68" s="535">
        <f>IFERROR(VLOOKUP($AN68,装备!$B:$Q,9,0),0)</f>
        <v>0</v>
      </c>
      <c r="CW68" s="535">
        <f>IFERROR(VLOOKUP($AN68,装备!$B:$Q,10,0),0)</f>
        <v>0</v>
      </c>
      <c r="CX68" s="535">
        <f>IFERROR(VLOOKUP($AN68,装备!$B:$Q,11,0),0)</f>
        <v>0</v>
      </c>
      <c r="CY68" s="535" t="str">
        <f>IFERROR(VLOOKUP($AN68,装备!$B:$Q,12,0),0)</f>
        <v>中</v>
      </c>
      <c r="CZ68" s="535">
        <f>IFERROR(VLOOKUP($AN68,装备!$B:$Q,13,0),0)</f>
        <v>0</v>
      </c>
      <c r="DA68" s="535">
        <f>IFERROR(VLOOKUP($AN68,装备!$B:$Q,14,0),0)</f>
        <v>0</v>
      </c>
      <c r="DB68" s="535">
        <f>IFERROR(VLOOKUP($AN68,装备!$B:$Q,16,0),0)</f>
        <v>7</v>
      </c>
      <c r="DC68" s="535">
        <f>IFERROR(VLOOKUP($AN68,装备!$B:$Q,5,0),0)</f>
        <v>0</v>
      </c>
      <c r="DD68" s="535">
        <f>IFERROR(VLOOKUP(AO68,装备!$B:$C,2,0),0)</f>
        <v>0</v>
      </c>
      <c r="DE68" s="535">
        <f>IFERROR(VLOOKUP($AO68,装备!$B:$Q,5,0),0)</f>
        <v>0</v>
      </c>
      <c r="DF68" s="535">
        <f>IFERROR(VLOOKUP($AO68,装备!$B:$Q,6,0),0)</f>
        <v>0</v>
      </c>
      <c r="DG68" s="535">
        <f>IFERROR(VLOOKUP($AO68,装备!$B:$Q,7,0),0)</f>
        <v>0</v>
      </c>
      <c r="DH68" s="535">
        <f>IFERROR(VLOOKUP($AO68,装备!$B:$Q,8,0),0)</f>
        <v>0</v>
      </c>
      <c r="DI68" s="535">
        <f>IFERROR(VLOOKUP($AO68,装备!$B:$Q,9,0),0)</f>
        <v>0</v>
      </c>
      <c r="DJ68" s="535">
        <f>IFERROR(VLOOKUP($AO68,装备!$B:$Q,10,0),0)</f>
        <v>0</v>
      </c>
      <c r="DK68" s="535">
        <f>IFERROR(VLOOKUP($AO68,装备!$B:$Q,11,0),0)</f>
        <v>0</v>
      </c>
      <c r="DL68" s="535">
        <f>IFERROR(VLOOKUP($AO68,装备!$B:$Q,12,0),0)</f>
        <v>0</v>
      </c>
      <c r="DM68" s="535">
        <f>IFERROR(VLOOKUP($AO68,装备!$B:$Q,13,0),0)</f>
        <v>0</v>
      </c>
      <c r="DN68" s="535">
        <f>IFERROR(VLOOKUP($AO68,装备!$B:$Q,14,0),0)</f>
        <v>0</v>
      </c>
      <c r="DO68" s="535">
        <f>IFERROR(VLOOKUP($AO68,装备!$B:$Q,16,0),0)</f>
        <v>0</v>
      </c>
      <c r="DP68" s="535">
        <f>IFERROR(VLOOKUP($AO68,装备!$B:$Q,5,0),0)</f>
        <v>0</v>
      </c>
    </row>
    <row r="69" spans="1:120">
      <c r="A69" s="533">
        <f>'特殊、深海'!$A65</f>
        <v>10003219</v>
      </c>
      <c r="B69" s="353" t="s">
        <v>4931</v>
      </c>
      <c r="C69" s="281"/>
      <c r="D69" s="281">
        <f t="shared" si="0"/>
        <v>110</v>
      </c>
      <c r="E69" s="532">
        <f>'特殊、深海'!$C65</f>
        <v>6</v>
      </c>
      <c r="F69" s="531" t="str">
        <f>'特殊、深海'!$D65</f>
        <v>战列</v>
      </c>
      <c r="G69" s="531" t="str">
        <f>'特殊、深海'!$E65</f>
        <v>大型</v>
      </c>
      <c r="H69" s="531" t="str">
        <f>'特殊、深海'!$F65</f>
        <v>主力舰</v>
      </c>
      <c r="I69" s="531">
        <f>'特殊、深海'!$BT65</f>
        <v>0</v>
      </c>
      <c r="J69" s="531" t="str">
        <f>'特殊、深海'!$G65</f>
        <v>英国</v>
      </c>
      <c r="K69" s="536">
        <f>'特殊、深海'!$H65+(BR69+CE69+CR69+DE69)*$C$2</f>
        <v>188</v>
      </c>
      <c r="L69" s="535">
        <f>'特殊、深海'!$I65</f>
        <v>0</v>
      </c>
      <c r="M69" s="535">
        <f>'特殊、深海'!$J65</f>
        <v>0</v>
      </c>
      <c r="N69" s="535">
        <f>'特殊、深海'!$K65</f>
        <v>2</v>
      </c>
      <c r="O69" s="535">
        <f>'特殊、深海'!$L65+((CA69+CN69+DA69+DN69)*$C$2)</f>
        <v>25</v>
      </c>
      <c r="P69" s="535" t="str">
        <f>IF($C$2=1,(IF(ISERROR(FIND("超长",'特殊、深海'!$M65&amp;BY69&amp;CL69&amp;CY69&amp;DL69,1)),IF(ISERROR(FIND("长",'特殊、深海'!$M65&amp;BY69&amp;CL69&amp;CY69&amp;DL69,1)),IF(ISERROR(FIND("中",'特殊、深海'!$M65&amp;BY69&amp;CL69&amp;CY69&amp;DL69,1)),IF(ISERROR(FIND("短",'特殊、深海'!$M65&amp;BY69&amp;CL69&amp;CY69&amp;DL69,1)),IF(ISERROR(FIND("无",'特殊、深海'!$M65&amp;BY69&amp;CL69&amp;CY69&amp;DL69,1)),0,"无"),"短"),"中"),"长"),"超长")),'特殊、深海'!$M65)</f>
        <v>长</v>
      </c>
      <c r="Q69" s="537">
        <f>'特殊、深海'!$N65</f>
        <v>33</v>
      </c>
      <c r="R69" s="535">
        <f>('特殊、深海'!$P65)+('特殊、深海'!$Q65)*$C$3+((BS69+CF69+CS69+DF69)*$C$2)</f>
        <v>210</v>
      </c>
      <c r="S69" s="535">
        <f>('特殊、深海'!$R65)+('特殊、深海'!$S65)*$C$3+((BU69+CH69+CU69+DH69)*$C$2)</f>
        <v>0</v>
      </c>
      <c r="T69" s="535">
        <f>('特殊、深海'!$T65)+('特殊、深海'!$U65)*$C$3+((BT69+CG69+CT69+DG69)*$C$2)</f>
        <v>120</v>
      </c>
      <c r="U69" s="535">
        <f>('特殊、深海'!$V65)+('特殊、深海'!$W65)*$C$3+((CC69+CP69+DC69+DP69)*$C$2)</f>
        <v>120</v>
      </c>
      <c r="V69" s="530">
        <f>INT(((('特殊、深海'!$Y65)-('特殊、深海'!$X65))*(((IF(D69=0,C69,D69))-1)/99))+'特殊、深海'!$X65)+((BX69+CK69+CX69+DK69)*$C$2)</f>
        <v>92</v>
      </c>
      <c r="W69" s="535">
        <f>INT(((('特殊、深海'!$AA65)-('特殊、深海'!$Z65))*(((IF(D69=0,C69,D69))-1)/99))+'特殊、深海'!$Z65)+((BZ69+CM69+CZ69+DM69)*$C$2)</f>
        <v>82</v>
      </c>
      <c r="X69" s="535">
        <f>INT(((('特殊、深海'!$AC65)-('特殊、深海'!$AB65))*(((IF(D69=0,C69,D69))-1)/99))+'特殊、深海'!$AB65)+((BW69+CJ69+CW69+DJ69)*$C$2)</f>
        <v>70</v>
      </c>
      <c r="Y69" s="532">
        <f>INT(((('特殊、深海'!$AE65)-('特殊、深海'!$AD65))*(((IF(D69=0,C69,D69))-1)/99))+'特殊、深海'!$AD65)+((BV69+CI69+CV69+DI69)*$C$2)</f>
        <v>0</v>
      </c>
      <c r="Z69" s="535">
        <f>IF('特殊、深海'!$AF65="","",'特殊、深海'!$AF65)</f>
        <v>3</v>
      </c>
      <c r="AA69" s="535">
        <f>IF('特殊、深海'!$AG65="","",'特殊、深海'!$AG65)</f>
        <v>3</v>
      </c>
      <c r="AB69" s="535">
        <f>IF('特殊、深海'!$AH65="","",'特殊、深海'!$AH65)</f>
        <v>3</v>
      </c>
      <c r="AC69" s="535">
        <f>IF('特殊、深海'!$AI65="","",'特殊、深海'!$AI65)</f>
        <v>3</v>
      </c>
      <c r="AD69" s="535">
        <f>IF('特殊、深海'!$AJ65="","",'特殊、深海'!$AJ65)</f>
        <v>12</v>
      </c>
      <c r="AE69" s="530">
        <f>IF('特殊、深海'!$AK65="","",'特殊、深海'!$AK65)</f>
        <v>20</v>
      </c>
      <c r="AF69" s="535" t="str">
        <f>IF('特殊、深海'!$AL65="","",'特殊、深海'!$AL65)</f>
        <v/>
      </c>
      <c r="AG69" s="535" t="str">
        <f>IF('特殊、深海'!$AM65="","",'特殊、深海'!$AM65)</f>
        <v/>
      </c>
      <c r="AH69" s="535" t="str">
        <f>IF('特殊、深海'!$AN65="","",'特殊、深海'!$AN65)</f>
        <v/>
      </c>
      <c r="AI69" s="535" t="str">
        <f>IF('特殊、深海'!$AO65="","",'特殊、深海'!$AO65)</f>
        <v/>
      </c>
      <c r="AJ69" s="535" t="str">
        <f>IF('特殊、深海'!$AP65="","",'特殊、深海'!$AP65)</f>
        <v/>
      </c>
      <c r="AK69" s="532" t="str">
        <f>IF('特殊、深海'!$AQ65="","",'特殊、深海'!$AQ65)</f>
        <v/>
      </c>
      <c r="AL69" s="329" t="str">
        <f>IF('特殊、深海'!$AS65="","",'特殊、深海'!$AS65)</f>
        <v>J国35.6厘米连装炮</v>
      </c>
      <c r="AM69" s="329" t="str">
        <f>IF('特殊、深海'!$AT65="","",'特殊、深海'!$AT65)</f>
        <v>J国35.6厘米连装炮</v>
      </c>
      <c r="AN69" s="329" t="str">
        <f>IF('特殊、深海'!$AU65="","",'特殊、深海'!$AU65)</f>
        <v>J国35.6厘米连装炮</v>
      </c>
      <c r="AO69" s="329" t="str">
        <f>IF('特殊、深海'!$AV65="","",'特殊、深海'!$AV65)</f>
        <v>J国35.6厘米连装炮</v>
      </c>
      <c r="AP69" s="307" t="str">
        <f>IF('特殊、深海'!$AW65="","",'特殊、深海'!$AW65)</f>
        <v/>
      </c>
      <c r="AQ69" s="308" t="str">
        <f>IF('特殊、深海'!$AX65="","",'特殊、深海'!$AX65)</f>
        <v/>
      </c>
      <c r="AR69" s="535">
        <f>IF('特殊、深海'!$AY65="","",'特殊、深海'!$AY65)</f>
        <v>85</v>
      </c>
      <c r="AS69" s="535">
        <f>IF('特殊、深海'!$AZ65="","",'特殊、深海'!$AZ65)</f>
        <v>120</v>
      </c>
      <c r="AT69" s="535">
        <f>IF('特殊、深海'!$BA65="","",'特殊、深海'!$BA65)</f>
        <v>2.5</v>
      </c>
      <c r="AU69" s="535">
        <f>IF('特殊、深海'!$BB65="","",'特殊、深海'!$BB65)</f>
        <v>5.0999999999999996</v>
      </c>
      <c r="AV69" s="530">
        <f>IF(('特殊、深海'!$BG65+'特殊、深海'!$BK65*$C$4)=0,"",('特殊、深海'!$BG65+'特殊、深海'!$BK65*$C$4))</f>
        <v>50</v>
      </c>
      <c r="AW69" s="535">
        <f>IF(('特殊、深海'!$BH65+'特殊、深海'!$BL65*$C$4)=0,"",('特殊、深海'!$BH65+'特殊、深海'!$BL65*$C$4))</f>
        <v>100</v>
      </c>
      <c r="AX69" s="535">
        <f>IF(('特殊、深海'!$BI65+'特殊、深海'!$BM65*$C$4)=0,"",('特殊、深海'!$BI65+'特殊、深海'!$BM65*$C$4))</f>
        <v>120</v>
      </c>
      <c r="AY69" s="532" t="str">
        <f>IF(('特殊、深海'!$BJ65+'特殊、深海'!$BN65*$C$4)=0,"",('特殊、深海'!$BJ65+'特殊、深海'!$BN65*$C$4))</f>
        <v/>
      </c>
      <c r="AZ69" s="329" t="str">
        <f>'特殊、深海'!$BO65</f>
        <v>TODO: 万国语</v>
      </c>
      <c r="BA69" s="533" t="b">
        <f>IF('特殊、深海'!$BP65="","")</f>
        <v>0</v>
      </c>
      <c r="BB69" s="329" t="b">
        <f>IF('特殊、深海'!$BQ65="","")</f>
        <v>0</v>
      </c>
      <c r="BC69" s="534" t="str">
        <f>IF('特殊、深海'!$BR65="","")</f>
        <v/>
      </c>
      <c r="BQ69" s="535">
        <f>IFERROR(VLOOKUP(AL69,装备!$B:$C,2,0),0)</f>
        <v>2</v>
      </c>
      <c r="BR69" s="535">
        <f>IFERROR(VLOOKUP($AL69,装备!$B:$Q,5,0),0)</f>
        <v>0</v>
      </c>
      <c r="BS69" s="535">
        <f>IFERROR(VLOOKUP($AL69,装备!$B:$Q,6,0),0)</f>
        <v>15</v>
      </c>
      <c r="BT69" s="535">
        <f>IFERROR(VLOOKUP($AL69,装备!$B:$Q,7,0),0)</f>
        <v>0</v>
      </c>
      <c r="BU69" s="535">
        <f>IFERROR(VLOOKUP($AL69,装备!$B:$Q,8,0),0)</f>
        <v>0</v>
      </c>
      <c r="BV69" s="535">
        <f>IFERROR(VLOOKUP($AL69,装备!$B:$Q,9,0),0)</f>
        <v>0</v>
      </c>
      <c r="BW69" s="535">
        <f>IFERROR(VLOOKUP($AL69,装备!$B:$Q,10,0),0)</f>
        <v>0</v>
      </c>
      <c r="BX69" s="535">
        <f>IFERROR(VLOOKUP($AL69,装备!$B:$Q,11,0),0)</f>
        <v>0</v>
      </c>
      <c r="BY69" s="535" t="str">
        <f>IFERROR(VLOOKUP($AL69,装备!$B:$Q,12,0),0)</f>
        <v>长</v>
      </c>
      <c r="BZ69" s="535">
        <f>IFERROR(VLOOKUP($AL69,装备!$B:$Q,13,0),0)</f>
        <v>0</v>
      </c>
      <c r="CA69" s="535">
        <f>IFERROR(VLOOKUP($AL69,装备!$B:$Q,14,0),0)</f>
        <v>0</v>
      </c>
      <c r="CB69" s="535">
        <f>IFERROR(VLOOKUP($AL69,装备!$B:$Q,16,0),0)</f>
        <v>4</v>
      </c>
      <c r="CC69" s="535">
        <f>IFERROR(VLOOKUP($AL69,装备!$B:$Q,5,0),0)</f>
        <v>0</v>
      </c>
      <c r="CD69" s="535">
        <f>IFERROR(VLOOKUP(AM69,装备!$B:$C,2,0),0)</f>
        <v>2</v>
      </c>
      <c r="CE69" s="535">
        <f>IFERROR(VLOOKUP($AM69,装备!$B:$Q,5,0),0)</f>
        <v>0</v>
      </c>
      <c r="CF69" s="535">
        <f>IFERROR(VLOOKUP($AM69,装备!$B:$Q,6,0),0)</f>
        <v>15</v>
      </c>
      <c r="CG69" s="535">
        <f>IFERROR(VLOOKUP($AM69,装备!$B:$Q,7,0),0)</f>
        <v>0</v>
      </c>
      <c r="CH69" s="535">
        <f>IFERROR(VLOOKUP($AM69,装备!$B:$Q,8,0),0)</f>
        <v>0</v>
      </c>
      <c r="CI69" s="535">
        <f>IFERROR(VLOOKUP($AM69,装备!$B:$Q,9,0),0)</f>
        <v>0</v>
      </c>
      <c r="CJ69" s="535">
        <f>IFERROR(VLOOKUP($AM69,装备!$B:$Q,10,0),0)</f>
        <v>0</v>
      </c>
      <c r="CK69" s="535">
        <f>IFERROR(VLOOKUP($AM69,装备!$B:$Q,11,0),0)</f>
        <v>0</v>
      </c>
      <c r="CL69" s="535" t="str">
        <f>IFERROR(VLOOKUP($AM69,装备!$B:$Q,12,0),0)</f>
        <v>长</v>
      </c>
      <c r="CM69" s="535">
        <f>IFERROR(VLOOKUP($AM69,装备!$B:$Q,13,0),0)</f>
        <v>0</v>
      </c>
      <c r="CN69" s="535">
        <f>IFERROR(VLOOKUP($AM69,装备!$B:$Q,14,0),0)</f>
        <v>0</v>
      </c>
      <c r="CO69" s="535">
        <f>IFERROR(VLOOKUP($AM69,装备!$B:$Q,16,0),0)</f>
        <v>4</v>
      </c>
      <c r="CP69" s="535">
        <f>IFERROR(VLOOKUP($AM69,装备!$B:$Q,5,0),0)</f>
        <v>0</v>
      </c>
      <c r="CQ69" s="535">
        <f>IFERROR(VLOOKUP(AN69,装备!$B:$C,2,0),0)</f>
        <v>2</v>
      </c>
      <c r="CR69" s="535">
        <f>IFERROR(VLOOKUP($AN69,装备!$B:$Q,5,0),0)</f>
        <v>0</v>
      </c>
      <c r="CS69" s="535">
        <f>IFERROR(VLOOKUP($AN69,装备!$B:$Q,6,0),0)</f>
        <v>15</v>
      </c>
      <c r="CT69" s="535">
        <f>IFERROR(VLOOKUP($AN69,装备!$B:$Q,7,0),0)</f>
        <v>0</v>
      </c>
      <c r="CU69" s="535">
        <f>IFERROR(VLOOKUP($AN69,装备!$B:$Q,8,0),0)</f>
        <v>0</v>
      </c>
      <c r="CV69" s="535">
        <f>IFERROR(VLOOKUP($AN69,装备!$B:$Q,9,0),0)</f>
        <v>0</v>
      </c>
      <c r="CW69" s="535">
        <f>IFERROR(VLOOKUP($AN69,装备!$B:$Q,10,0),0)</f>
        <v>0</v>
      </c>
      <c r="CX69" s="535">
        <f>IFERROR(VLOOKUP($AN69,装备!$B:$Q,11,0),0)</f>
        <v>0</v>
      </c>
      <c r="CY69" s="535" t="str">
        <f>IFERROR(VLOOKUP($AN69,装备!$B:$Q,12,0),0)</f>
        <v>长</v>
      </c>
      <c r="CZ69" s="535">
        <f>IFERROR(VLOOKUP($AN69,装备!$B:$Q,13,0),0)</f>
        <v>0</v>
      </c>
      <c r="DA69" s="535">
        <f>IFERROR(VLOOKUP($AN69,装备!$B:$Q,14,0),0)</f>
        <v>0</v>
      </c>
      <c r="DB69" s="535">
        <f>IFERROR(VLOOKUP($AN69,装备!$B:$Q,16,0),0)</f>
        <v>4</v>
      </c>
      <c r="DC69" s="535">
        <f>IFERROR(VLOOKUP($AN69,装备!$B:$Q,5,0),0)</f>
        <v>0</v>
      </c>
      <c r="DD69" s="535">
        <f>IFERROR(VLOOKUP(AO69,装备!$B:$C,2,0),0)</f>
        <v>2</v>
      </c>
      <c r="DE69" s="535">
        <f>IFERROR(VLOOKUP($AO69,装备!$B:$Q,5,0),0)</f>
        <v>0</v>
      </c>
      <c r="DF69" s="535">
        <f>IFERROR(VLOOKUP($AO69,装备!$B:$Q,6,0),0)</f>
        <v>15</v>
      </c>
      <c r="DG69" s="535">
        <f>IFERROR(VLOOKUP($AO69,装备!$B:$Q,7,0),0)</f>
        <v>0</v>
      </c>
      <c r="DH69" s="535">
        <f>IFERROR(VLOOKUP($AO69,装备!$B:$Q,8,0),0)</f>
        <v>0</v>
      </c>
      <c r="DI69" s="535">
        <f>IFERROR(VLOOKUP($AO69,装备!$B:$Q,9,0),0)</f>
        <v>0</v>
      </c>
      <c r="DJ69" s="535">
        <f>IFERROR(VLOOKUP($AO69,装备!$B:$Q,10,0),0)</f>
        <v>0</v>
      </c>
      <c r="DK69" s="535">
        <f>IFERROR(VLOOKUP($AO69,装备!$B:$Q,11,0),0)</f>
        <v>0</v>
      </c>
      <c r="DL69" s="535" t="str">
        <f>IFERROR(VLOOKUP($AO69,装备!$B:$Q,12,0),0)</f>
        <v>长</v>
      </c>
      <c r="DM69" s="535">
        <f>IFERROR(VLOOKUP($AO69,装备!$B:$Q,13,0),0)</f>
        <v>0</v>
      </c>
      <c r="DN69" s="535">
        <f>IFERROR(VLOOKUP($AO69,装备!$B:$Q,14,0),0)</f>
        <v>0</v>
      </c>
      <c r="DO69" s="535">
        <f>IFERROR(VLOOKUP($AO69,装备!$B:$Q,16,0),0)</f>
        <v>4</v>
      </c>
      <c r="DP69" s="535">
        <f>IFERROR(VLOOKUP($AO69,装备!$B:$Q,5,0),0)</f>
        <v>0</v>
      </c>
    </row>
    <row r="70" spans="1:120">
      <c r="A70" s="553">
        <f>'特殊、深海'!$A66</f>
        <v>10003318</v>
      </c>
      <c r="B70" s="353" t="s">
        <v>5932</v>
      </c>
      <c r="C70" s="281"/>
      <c r="D70" s="281">
        <f t="shared" si="0"/>
        <v>110</v>
      </c>
      <c r="E70" s="551">
        <f>'特殊、深海'!$C66</f>
        <v>5</v>
      </c>
      <c r="F70" s="549" t="str">
        <f>'特殊、深海'!$D66</f>
        <v>轻巡</v>
      </c>
      <c r="G70" s="549" t="str">
        <f>'特殊、深海'!$E66</f>
        <v>中型</v>
      </c>
      <c r="H70" s="549" t="str">
        <f>'特殊、深海'!$F66</f>
        <v>护卫舰</v>
      </c>
      <c r="I70" s="549">
        <f>'特殊、深海'!$BT66</f>
        <v>0</v>
      </c>
      <c r="J70" s="549" t="str">
        <f>'特殊、深海'!$G66</f>
        <v>深海</v>
      </c>
      <c r="K70" s="555">
        <f>'特殊、深海'!$H66+(BR70+CE70+CR70+DE70)*$C$2</f>
        <v>60</v>
      </c>
      <c r="L70" s="552">
        <f>'特殊、深海'!$I66</f>
        <v>0</v>
      </c>
      <c r="M70" s="552">
        <f>'特殊、深海'!$J66</f>
        <v>0</v>
      </c>
      <c r="N70" s="552">
        <f>'特殊、深海'!$K66</f>
        <v>2</v>
      </c>
      <c r="O70" s="552">
        <f>'特殊、深海'!$L66+((CA70+CN70+DA70+DN70)*$C$2)</f>
        <v>30</v>
      </c>
      <c r="P70" s="552" t="str">
        <f>IF($C$2=1,(IF(ISERROR(FIND("超长",'特殊、深海'!$M66&amp;BY70&amp;CL70&amp;CY70&amp;DL70,1)),IF(ISERROR(FIND("长",'特殊、深海'!$M66&amp;BY70&amp;CL70&amp;CY70&amp;DL70,1)),IF(ISERROR(FIND("中",'特殊、深海'!$M66&amp;BY70&amp;CL70&amp;CY70&amp;DL70,1)),IF(ISERROR(FIND("短",'特殊、深海'!$M66&amp;BY70&amp;CL70&amp;CY70&amp;DL70,1)),IF(ISERROR(FIND("无",'特殊、深海'!$M66&amp;BY70&amp;CL70&amp;CY70&amp;DL70,1)),0,"无"),"短"),"中"),"长"),"超长")),'特殊、深海'!$M66)</f>
        <v>中</v>
      </c>
      <c r="Q70" s="556">
        <f>'特殊、深海'!$N66</f>
        <v>39</v>
      </c>
      <c r="R70" s="552">
        <f>('特殊、深海'!$P66)+('特殊、深海'!$Q66)*$C$3+((BS70+CF70+CS70+DF70)*$C$2)</f>
        <v>103</v>
      </c>
      <c r="S70" s="552">
        <f>('特殊、深海'!$R66)+('特殊、深海'!$S66)*$C$3+((BU70+CH70+CU70+DH70)*$C$2)</f>
        <v>80</v>
      </c>
      <c r="T70" s="552">
        <f>('特殊、深海'!$T66)+('特殊、深海'!$U66)*$C$3+((BT70+CG70+CT70+DG70)*$C$2)</f>
        <v>55</v>
      </c>
      <c r="U70" s="552">
        <f>('特殊、深海'!$V66)+('特殊、深海'!$W66)*$C$3+((CC70+CP70+DC70+DP70)*$C$2)</f>
        <v>100</v>
      </c>
      <c r="V70" s="550">
        <f>INT(((('特殊、深海'!$Y66)-('特殊、深海'!$X66))*(((IF(D70=0,C70,D70))-1)/99))+'特殊、深海'!$X66)+((BX70+CK70+CX70+DK70)*$C$2)</f>
        <v>110</v>
      </c>
      <c r="W70" s="552">
        <f>INT(((('特殊、深海'!$AA66)-('特殊、深海'!$Z66))*(((IF(D70=0,C70,D70))-1)/99))+'特殊、深海'!$Z66)+((BZ70+CM70+CZ70+DM70)*$C$2)</f>
        <v>90</v>
      </c>
      <c r="X70" s="552">
        <f>INT(((('特殊、深海'!$AC66)-('特殊、深海'!$AB66))*(((IF(D70=0,C70,D70))-1)/99))+'特殊、深海'!$AB66)+((BW70+CJ70+CW70+DJ70)*$C$2)</f>
        <v>40</v>
      </c>
      <c r="Y70" s="551">
        <f>INT(((('特殊、深海'!$AE66)-('特殊、深海'!$AD66))*(((IF(D70=0,C70,D70))-1)/99))+'特殊、深海'!$AD66)+((BV70+CI70+CV70+DI70)*$C$2)</f>
        <v>135</v>
      </c>
      <c r="Z70" s="552">
        <f>IF('特殊、深海'!$AF66="","",'特殊、深海'!$AF66)</f>
        <v>3</v>
      </c>
      <c r="AA70" s="552">
        <f>IF('特殊、深海'!$AG66="","",'特殊、深海'!$AG66)</f>
        <v>3</v>
      </c>
      <c r="AB70" s="552">
        <f>IF('特殊、深海'!$AH66="","",'特殊、深海'!$AH66)</f>
        <v>3</v>
      </c>
      <c r="AC70" s="552">
        <f>IF('特殊、深海'!$AI66="","",'特殊、深海'!$AI66)</f>
        <v>3</v>
      </c>
      <c r="AD70" s="552">
        <f>IF('特殊、深海'!$AJ66="","",'特殊、深海'!$AJ66)</f>
        <v>12</v>
      </c>
      <c r="AE70" s="550">
        <f>IF('特殊、深海'!$AK66="","",'特殊、深海'!$AK66)</f>
        <v>20</v>
      </c>
      <c r="AF70" s="552" t="str">
        <f>IF('特殊、深海'!$AL66="","",'特殊、深海'!$AL66)</f>
        <v/>
      </c>
      <c r="AG70" s="552" t="str">
        <f>IF('特殊、深海'!$AM66="","",'特殊、深海'!$AM66)</f>
        <v/>
      </c>
      <c r="AH70" s="552" t="str">
        <f>IF('特殊、深海'!$AN66="","",'特殊、深海'!$AN66)</f>
        <v/>
      </c>
      <c r="AI70" s="552" t="str">
        <f>IF('特殊、深海'!$AO66="","",'特殊、深海'!$AO66)</f>
        <v/>
      </c>
      <c r="AJ70" s="552" t="str">
        <f>IF('特殊、深海'!$AP66="","",'特殊、深海'!$AP66)</f>
        <v/>
      </c>
      <c r="AK70" s="551" t="str">
        <f>IF('特殊、深海'!$AQ66="","",'特殊、深海'!$AQ66)</f>
        <v/>
      </c>
      <c r="AL70" s="329" t="str">
        <f>IF('特殊、深海'!$AS66="","",'特殊、深海'!$AS66)</f>
        <v>U国MK16DP双联6英寸高射炮</v>
      </c>
      <c r="AM70" s="329" t="str">
        <f>IF('特殊、深海'!$AT66="","",'特殊、深海'!$AT66)</f>
        <v>U国MK16DP双联6英寸高射炮</v>
      </c>
      <c r="AN70" s="329" t="str">
        <f>IF('特殊、深海'!$AU66="","",'特殊、深海'!$AU66)</f>
        <v>U国MK16DP双联6英寸高射炮</v>
      </c>
      <c r="AO70" s="329" t="str">
        <f>IF('特殊、深海'!$AV66="","",'特殊、深海'!$AV66)</f>
        <v>地狱边境深弹投射器</v>
      </c>
      <c r="AP70" s="307" t="str">
        <f>IF('特殊、深海'!$AW66="","",'特殊、深海'!$AW66)</f>
        <v/>
      </c>
      <c r="AQ70" s="308" t="str">
        <f>IF('特殊、深海'!$AX66="","",'特殊、深海'!$AX66)</f>
        <v/>
      </c>
      <c r="AR70" s="552">
        <f>IF('特殊、深海'!$AY66="","",'特殊、深海'!$AY66)</f>
        <v>85</v>
      </c>
      <c r="AS70" s="552">
        <f>IF('特殊、深海'!$AZ66="","",'特殊、深海'!$AZ66)</f>
        <v>120</v>
      </c>
      <c r="AT70" s="552">
        <f>IF('特殊、深海'!$BA66="","",'特殊、深海'!$BA66)</f>
        <v>2.5</v>
      </c>
      <c r="AU70" s="552">
        <f>IF('特殊、深海'!$BB66="","",'特殊、深海'!$BB66)</f>
        <v>5.0999999999999996</v>
      </c>
      <c r="AV70" s="550">
        <f>IF(('特殊、深海'!$BG66+'特殊、深海'!$BK66*$C$4)=0,"",('特殊、深海'!$BG66+'特殊、深海'!$BK66*$C$4))</f>
        <v>35</v>
      </c>
      <c r="AW70" s="552">
        <f>IF(('特殊、深海'!$BH66+'特殊、深海'!$BL66*$C$4)=0,"",('特殊、深海'!$BH66+'特殊、深海'!$BL66*$C$4))</f>
        <v>53</v>
      </c>
      <c r="AX70" s="552">
        <f>IF(('特殊、深海'!$BI66+'特殊、深海'!$BM66*$C$4)=0,"",('特殊、深海'!$BI66+'特殊、深海'!$BM66*$C$4))</f>
        <v>28</v>
      </c>
      <c r="AY70" s="551">
        <f>IF(('特殊、深海'!$BJ66+'特殊、深海'!$BN66*$C$4)=0,"",('特殊、深海'!$BJ66+'特殊、深海'!$BN66*$C$4))</f>
        <v>10</v>
      </c>
      <c r="AZ70" s="329" t="str">
        <f>'特殊、深海'!$BO66</f>
        <v>TODO: 万国语</v>
      </c>
      <c r="BA70" s="553" t="b">
        <f>IF('特殊、深海'!$BP66="","")</f>
        <v>0</v>
      </c>
      <c r="BB70" s="329" t="b">
        <f>IF('特殊、深海'!$BQ66="","")</f>
        <v>0</v>
      </c>
      <c r="BC70" s="554" t="str">
        <f>IF('特殊、深海'!$BR66="","")</f>
        <v/>
      </c>
      <c r="BQ70" s="552">
        <f>IFERROR(VLOOKUP(AL70,装备!$B:$C,2,0),0)</f>
        <v>6</v>
      </c>
      <c r="BR70" s="552">
        <f>IFERROR(VLOOKUP($AL70,装备!$B:$Q,5,0),0)</f>
        <v>0</v>
      </c>
      <c r="BS70" s="552">
        <f>IFERROR(VLOOKUP($AL70,装备!$B:$Q,6,0),0)</f>
        <v>11</v>
      </c>
      <c r="BT70" s="552">
        <f>IFERROR(VLOOKUP($AL70,装备!$B:$Q,7,0),0)</f>
        <v>0</v>
      </c>
      <c r="BU70" s="552">
        <f>IFERROR(VLOOKUP($AL70,装备!$B:$Q,8,0),0)</f>
        <v>0</v>
      </c>
      <c r="BV70" s="552">
        <f>IFERROR(VLOOKUP($AL70,装备!$B:$Q,9,0),0)</f>
        <v>0</v>
      </c>
      <c r="BW70" s="552">
        <f>IFERROR(VLOOKUP($AL70,装备!$B:$Q,10,0),0)</f>
        <v>0</v>
      </c>
      <c r="BX70" s="552">
        <f>IFERROR(VLOOKUP($AL70,装备!$B:$Q,11,0),0)</f>
        <v>0</v>
      </c>
      <c r="BY70" s="552" t="str">
        <f>IFERROR(VLOOKUP($AL70,装备!$B:$Q,12,0),0)</f>
        <v>中</v>
      </c>
      <c r="BZ70" s="552">
        <f>IFERROR(VLOOKUP($AL70,装备!$B:$Q,13,0),0)</f>
        <v>0</v>
      </c>
      <c r="CA70" s="552">
        <f>IFERROR(VLOOKUP($AL70,装备!$B:$Q,14,0),0)</f>
        <v>0</v>
      </c>
      <c r="CB70" s="552">
        <f>IFERROR(VLOOKUP($AL70,装备!$B:$Q,16,0),0)</f>
        <v>7</v>
      </c>
      <c r="CC70" s="552">
        <f>IFERROR(VLOOKUP($AL70,装备!$B:$Q,5,0),0)</f>
        <v>0</v>
      </c>
      <c r="CD70" s="552">
        <f>IFERROR(VLOOKUP(AM70,装备!$B:$C,2,0),0)</f>
        <v>6</v>
      </c>
      <c r="CE70" s="552">
        <f>IFERROR(VLOOKUP($AM70,装备!$B:$Q,5,0),0)</f>
        <v>0</v>
      </c>
      <c r="CF70" s="552">
        <f>IFERROR(VLOOKUP($AM70,装备!$B:$Q,6,0),0)</f>
        <v>11</v>
      </c>
      <c r="CG70" s="552">
        <f>IFERROR(VLOOKUP($AM70,装备!$B:$Q,7,0),0)</f>
        <v>0</v>
      </c>
      <c r="CH70" s="552">
        <f>IFERROR(VLOOKUP($AM70,装备!$B:$Q,8,0),0)</f>
        <v>0</v>
      </c>
      <c r="CI70" s="552">
        <f>IFERROR(VLOOKUP($AM70,装备!$B:$Q,9,0),0)</f>
        <v>0</v>
      </c>
      <c r="CJ70" s="552">
        <f>IFERROR(VLOOKUP($AM70,装备!$B:$Q,10,0),0)</f>
        <v>0</v>
      </c>
      <c r="CK70" s="552">
        <f>IFERROR(VLOOKUP($AM70,装备!$B:$Q,11,0),0)</f>
        <v>0</v>
      </c>
      <c r="CL70" s="552" t="str">
        <f>IFERROR(VLOOKUP($AM70,装备!$B:$Q,12,0),0)</f>
        <v>中</v>
      </c>
      <c r="CM70" s="552">
        <f>IFERROR(VLOOKUP($AM70,装备!$B:$Q,13,0),0)</f>
        <v>0</v>
      </c>
      <c r="CN70" s="552">
        <f>IFERROR(VLOOKUP($AM70,装备!$B:$Q,14,0),0)</f>
        <v>0</v>
      </c>
      <c r="CO70" s="552">
        <f>IFERROR(VLOOKUP($AM70,装备!$B:$Q,16,0),0)</f>
        <v>7</v>
      </c>
      <c r="CP70" s="552">
        <f>IFERROR(VLOOKUP($AM70,装备!$B:$Q,5,0),0)</f>
        <v>0</v>
      </c>
      <c r="CQ70" s="552">
        <f>IFERROR(VLOOKUP(AN70,装备!$B:$C,2,0),0)</f>
        <v>6</v>
      </c>
      <c r="CR70" s="552">
        <f>IFERROR(VLOOKUP($AN70,装备!$B:$Q,5,0),0)</f>
        <v>0</v>
      </c>
      <c r="CS70" s="552">
        <f>IFERROR(VLOOKUP($AN70,装备!$B:$Q,6,0),0)</f>
        <v>11</v>
      </c>
      <c r="CT70" s="552">
        <f>IFERROR(VLOOKUP($AN70,装备!$B:$Q,7,0),0)</f>
        <v>0</v>
      </c>
      <c r="CU70" s="552">
        <f>IFERROR(VLOOKUP($AN70,装备!$B:$Q,8,0),0)</f>
        <v>0</v>
      </c>
      <c r="CV70" s="552">
        <f>IFERROR(VLOOKUP($AN70,装备!$B:$Q,9,0),0)</f>
        <v>0</v>
      </c>
      <c r="CW70" s="552">
        <f>IFERROR(VLOOKUP($AN70,装备!$B:$Q,10,0),0)</f>
        <v>0</v>
      </c>
      <c r="CX70" s="552">
        <f>IFERROR(VLOOKUP($AN70,装备!$B:$Q,11,0),0)</f>
        <v>0</v>
      </c>
      <c r="CY70" s="552" t="str">
        <f>IFERROR(VLOOKUP($AN70,装备!$B:$Q,12,0),0)</f>
        <v>中</v>
      </c>
      <c r="CZ70" s="552">
        <f>IFERROR(VLOOKUP($AN70,装备!$B:$Q,13,0),0)</f>
        <v>0</v>
      </c>
      <c r="DA70" s="552">
        <f>IFERROR(VLOOKUP($AN70,装备!$B:$Q,14,0),0)</f>
        <v>0</v>
      </c>
      <c r="DB70" s="552">
        <f>IFERROR(VLOOKUP($AN70,装备!$B:$Q,16,0),0)</f>
        <v>7</v>
      </c>
      <c r="DC70" s="552">
        <f>IFERROR(VLOOKUP($AN70,装备!$B:$Q,5,0),0)</f>
        <v>0</v>
      </c>
      <c r="DD70" s="552">
        <f>IFERROR(VLOOKUP(AO70,装备!$B:$C,2,0),0)</f>
        <v>5</v>
      </c>
      <c r="DE70" s="552">
        <f>IFERROR(VLOOKUP($AO70,装备!$B:$Q,5,0),0)</f>
        <v>0</v>
      </c>
      <c r="DF70" s="552">
        <f>IFERROR(VLOOKUP($AO70,装备!$B:$Q,6,0),0)</f>
        <v>0</v>
      </c>
      <c r="DG70" s="552">
        <f>IFERROR(VLOOKUP($AO70,装备!$B:$Q,7,0),0)</f>
        <v>0</v>
      </c>
      <c r="DH70" s="552">
        <f>IFERROR(VLOOKUP($AO70,装备!$B:$Q,8,0),0)</f>
        <v>0</v>
      </c>
      <c r="DI70" s="552">
        <f>IFERROR(VLOOKUP($AO70,装备!$B:$Q,9,0),0)</f>
        <v>15</v>
      </c>
      <c r="DJ70" s="552">
        <f>IFERROR(VLOOKUP($AO70,装备!$B:$Q,10,0),0)</f>
        <v>0</v>
      </c>
      <c r="DK70" s="552">
        <f>IFERROR(VLOOKUP($AO70,装备!$B:$Q,11,0),0)</f>
        <v>6</v>
      </c>
      <c r="DL70" s="552" t="str">
        <f>IFERROR(VLOOKUP($AO70,装备!$B:$Q,12,0),0)</f>
        <v>无</v>
      </c>
      <c r="DM70" s="552">
        <f>IFERROR(VLOOKUP($AO70,装备!$B:$Q,13,0),0)</f>
        <v>0</v>
      </c>
      <c r="DN70" s="552">
        <f>IFERROR(VLOOKUP($AO70,装备!$B:$Q,14,0),0)</f>
        <v>0</v>
      </c>
      <c r="DO70" s="552">
        <f>IFERROR(VLOOKUP($AO70,装备!$B:$Q,16,0),0)</f>
        <v>0</v>
      </c>
      <c r="DP70" s="552">
        <f>IFERROR(VLOOKUP($AO70,装备!$B:$Q,5,0),0)</f>
        <v>0</v>
      </c>
    </row>
    <row r="71" spans="1:120">
      <c r="A71" s="553">
        <f>'特殊、深海'!$A67</f>
        <v>10003319</v>
      </c>
      <c r="B71" s="353" t="s">
        <v>4930</v>
      </c>
      <c r="C71" s="281"/>
      <c r="D71" s="281">
        <f t="shared" ref="D71:D134" si="1">$C$1</f>
        <v>110</v>
      </c>
      <c r="E71" s="551">
        <f>'特殊、深海'!$C67</f>
        <v>6</v>
      </c>
      <c r="F71" s="549" t="str">
        <f>'特殊、深海'!$D67</f>
        <v>旗舰</v>
      </c>
      <c r="G71" s="549" t="str">
        <f>'特殊、深海'!$E67</f>
        <v>大型</v>
      </c>
      <c r="H71" s="549" t="str">
        <f>'特殊、深海'!$F67</f>
        <v>未知</v>
      </c>
      <c r="I71" s="549">
        <f>'特殊、深海'!$BT67</f>
        <v>0</v>
      </c>
      <c r="J71" s="549" t="str">
        <f>'特殊、深海'!$G67</f>
        <v>英国</v>
      </c>
      <c r="K71" s="555">
        <f>'特殊、深海'!$H67+(BR71+CE71+CR71+DE71)*$C$2</f>
        <v>180</v>
      </c>
      <c r="L71" s="552">
        <f>'特殊、深海'!$I67</f>
        <v>0</v>
      </c>
      <c r="M71" s="552">
        <f>'特殊、深海'!$J67</f>
        <v>0</v>
      </c>
      <c r="N71" s="552">
        <f>'特殊、深海'!$K67</f>
        <v>2</v>
      </c>
      <c r="O71" s="552">
        <f>'特殊、深海'!$L67+((CA71+CN71+DA71+DN71)*$C$2)</f>
        <v>25</v>
      </c>
      <c r="P71" s="552" t="str">
        <f>IF($C$2=1,(IF(ISERROR(FIND("超长",'特殊、深海'!$M67&amp;BY71&amp;CL71&amp;CY71&amp;DL71,1)),IF(ISERROR(FIND("长",'特殊、深海'!$M67&amp;BY71&amp;CL71&amp;CY71&amp;DL71,1)),IF(ISERROR(FIND("中",'特殊、深海'!$M67&amp;BY71&amp;CL71&amp;CY71&amp;DL71,1)),IF(ISERROR(FIND("短",'特殊、深海'!$M67&amp;BY71&amp;CL71&amp;CY71&amp;DL71,1)),IF(ISERROR(FIND("无",'特殊、深海'!$M67&amp;BY71&amp;CL71&amp;CY71&amp;DL71,1)),0,"无"),"短"),"中"),"长"),"超长")),'特殊、深海'!$M67)</f>
        <v>长</v>
      </c>
      <c r="Q71" s="556">
        <f>'特殊、深海'!$N67</f>
        <v>35</v>
      </c>
      <c r="R71" s="552">
        <f>('特殊、深海'!$P67)+('特殊、深海'!$Q67)*$C$3+((BS71+CF71+CS71+DF71)*$C$2)</f>
        <v>195</v>
      </c>
      <c r="S71" s="552">
        <f>('特殊、深海'!$R67)+('特殊、深海'!$S67)*$C$3+((BU71+CH71+CU71+DH71)*$C$2)</f>
        <v>8</v>
      </c>
      <c r="T71" s="552">
        <f>('特殊、深海'!$T67)+('特殊、深海'!$U67)*$C$3+((BT71+CG71+CT71+DG71)*$C$2)</f>
        <v>120</v>
      </c>
      <c r="U71" s="552">
        <f>('特殊、深海'!$V67)+('特殊、深海'!$W67)*$C$3+((CC71+CP71+DC71+DP71)*$C$2)</f>
        <v>150</v>
      </c>
      <c r="V71" s="550">
        <f>INT(((('特殊、深海'!$Y67)-('特殊、深海'!$X67))*(((IF(D71=0,C71,D71))-1)/99))+'特殊、深海'!$X67)+((BX71+CK71+CX71+DK71)*$C$2)</f>
        <v>92</v>
      </c>
      <c r="W71" s="552">
        <f>INT(((('特殊、深海'!$AA67)-('特殊、深海'!$Z67))*(((IF(D71=0,C71,D71))-1)/99))+'特殊、深海'!$Z67)+((BZ71+CM71+CZ71+DM71)*$C$2)</f>
        <v>43</v>
      </c>
      <c r="X71" s="552">
        <f>INT(((('特殊、深海'!$AC67)-('特殊、深海'!$AB67))*(((IF(D71=0,C71,D71))-1)/99))+'特殊、深海'!$AB67)+((BW71+CJ71+CW71+DJ71)*$C$2)</f>
        <v>106</v>
      </c>
      <c r="Y71" s="551">
        <f>INT(((('特殊、深海'!$AE67)-('特殊、深海'!$AD67))*(((IF(D71=0,C71,D71))-1)/99))+'特殊、深海'!$AD67)+((BV71+CI71+CV71+DI71)*$C$2)</f>
        <v>1</v>
      </c>
      <c r="Z71" s="552">
        <f>IF('特殊、深海'!$AF67="","",'特殊、深海'!$AF67)</f>
        <v>3</v>
      </c>
      <c r="AA71" s="552">
        <f>IF('特殊、深海'!$AG67="","",'特殊、深海'!$AG67)</f>
        <v>3</v>
      </c>
      <c r="AB71" s="552">
        <f>IF('特殊、深海'!$AH67="","",'特殊、深海'!$AH67)</f>
        <v>3</v>
      </c>
      <c r="AC71" s="552">
        <f>IF('特殊、深海'!$AI67="","",'特殊、深海'!$AI67)</f>
        <v>3</v>
      </c>
      <c r="AD71" s="552">
        <f>IF('特殊、深海'!$AJ67="","",'特殊、深海'!$AJ67)</f>
        <v>12</v>
      </c>
      <c r="AE71" s="550">
        <f>IF('特殊、深海'!$AK67="","",'特殊、深海'!$AK67)</f>
        <v>20</v>
      </c>
      <c r="AF71" s="552" t="str">
        <f>IF('特殊、深海'!$AL67="","",'特殊、深海'!$AL67)</f>
        <v/>
      </c>
      <c r="AG71" s="552" t="str">
        <f>IF('特殊、深海'!$AM67="","",'特殊、深海'!$AM67)</f>
        <v/>
      </c>
      <c r="AH71" s="552" t="str">
        <f>IF('特殊、深海'!$AN67="","",'特殊、深海'!$AN67)</f>
        <v/>
      </c>
      <c r="AI71" s="552" t="str">
        <f>IF('特殊、深海'!$AO67="","",'特殊、深海'!$AO67)</f>
        <v/>
      </c>
      <c r="AJ71" s="552" t="str">
        <f>IF('特殊、深海'!$AP67="","",'特殊、深海'!$AP67)</f>
        <v/>
      </c>
      <c r="AK71" s="551" t="str">
        <f>IF('特殊、深海'!$AQ67="","",'特殊、深海'!$AQ67)</f>
        <v/>
      </c>
      <c r="AL71" s="329" t="str">
        <f>IF('特殊、深海'!$AS67="","",'特殊、深海'!$AS67)</f>
        <v>J国35.6厘米连装炮</v>
      </c>
      <c r="AM71" s="329" t="str">
        <f>IF('特殊、深海'!$AT67="","",'特殊、深海'!$AT67)</f>
        <v>J国35.6厘米连装炮</v>
      </c>
      <c r="AN71" s="329" t="str">
        <f>IF('特殊、深海'!$AU67="","",'特殊、深海'!$AU67)</f>
        <v>J国35.6厘米连装炮</v>
      </c>
      <c r="AO71" s="329" t="str">
        <f>IF('特殊、深海'!$AV67="","",'特殊、深海'!$AV67)</f>
        <v>天山</v>
      </c>
      <c r="AP71" s="307" t="str">
        <f>IF('特殊、深海'!$AW67="","",'特殊、深海'!$AW67)</f>
        <v/>
      </c>
      <c r="AQ71" s="308" t="str">
        <f>IF('特殊、深海'!$AX67="","",'特殊、深海'!$AX67)</f>
        <v/>
      </c>
      <c r="AR71" s="552">
        <f>IF('特殊、深海'!$AY67="","",'特殊、深海'!$AY67)</f>
        <v>85</v>
      </c>
      <c r="AS71" s="552">
        <f>IF('特殊、深海'!$AZ67="","",'特殊、深海'!$AZ67)</f>
        <v>120</v>
      </c>
      <c r="AT71" s="552">
        <f>IF('特殊、深海'!$BA67="","",'特殊、深海'!$BA67)</f>
        <v>2.5</v>
      </c>
      <c r="AU71" s="552">
        <f>IF('特殊、深海'!$BB67="","",'特殊、深海'!$BB67)</f>
        <v>5.0999999999999996</v>
      </c>
      <c r="AV71" s="550">
        <f>IF(('特殊、深海'!$BG67+'特殊、深海'!$BK67*$C$4)=0,"",('特殊、深海'!$BG67+'特殊、深海'!$BK67*$C$4))</f>
        <v>2</v>
      </c>
      <c r="AW71" s="552">
        <f>IF(('特殊、深海'!$BH67+'特殊、深海'!$BL67*$C$4)=0,"",('特殊、深海'!$BH67+'特殊、深海'!$BL67*$C$4))</f>
        <v>34</v>
      </c>
      <c r="AX71" s="552">
        <f>IF(('特殊、深海'!$BI67+'特殊、深海'!$BM67*$C$4)=0,"",('特殊、深海'!$BI67+'特殊、深海'!$BM67*$C$4))</f>
        <v>45</v>
      </c>
      <c r="AY71" s="551">
        <f>IF(('特殊、深海'!$BJ67+'特殊、深海'!$BN67*$C$4)=0,"",('特殊、深海'!$BJ67+'特殊、深海'!$BN67*$C$4))</f>
        <v>4</v>
      </c>
      <c r="AZ71" s="329" t="str">
        <f>'特殊、深海'!$BO67</f>
        <v>TODO: 万国语</v>
      </c>
      <c r="BA71" s="553" t="b">
        <f>IF('特殊、深海'!$BP67="","")</f>
        <v>0</v>
      </c>
      <c r="BB71" s="329" t="b">
        <f>IF('特殊、深海'!$BQ67="","")</f>
        <v>0</v>
      </c>
      <c r="BC71" s="554" t="str">
        <f>IF('特殊、深海'!$BR67="","")</f>
        <v/>
      </c>
      <c r="BQ71" s="552">
        <f>IFERROR(VLOOKUP(AL71,装备!$B:$C,2,0),0)</f>
        <v>2</v>
      </c>
      <c r="BR71" s="552">
        <f>IFERROR(VLOOKUP($AL71,装备!$B:$Q,5,0),0)</f>
        <v>0</v>
      </c>
      <c r="BS71" s="552">
        <f>IFERROR(VLOOKUP($AL71,装备!$B:$Q,6,0),0)</f>
        <v>15</v>
      </c>
      <c r="BT71" s="552">
        <f>IFERROR(VLOOKUP($AL71,装备!$B:$Q,7,0),0)</f>
        <v>0</v>
      </c>
      <c r="BU71" s="552">
        <f>IFERROR(VLOOKUP($AL71,装备!$B:$Q,8,0),0)</f>
        <v>0</v>
      </c>
      <c r="BV71" s="552">
        <f>IFERROR(VLOOKUP($AL71,装备!$B:$Q,9,0),0)</f>
        <v>0</v>
      </c>
      <c r="BW71" s="552">
        <f>IFERROR(VLOOKUP($AL71,装备!$B:$Q,10,0),0)</f>
        <v>0</v>
      </c>
      <c r="BX71" s="552">
        <f>IFERROR(VLOOKUP($AL71,装备!$B:$Q,11,0),0)</f>
        <v>0</v>
      </c>
      <c r="BY71" s="552" t="str">
        <f>IFERROR(VLOOKUP($AL71,装备!$B:$Q,12,0),0)</f>
        <v>长</v>
      </c>
      <c r="BZ71" s="552">
        <f>IFERROR(VLOOKUP($AL71,装备!$B:$Q,13,0),0)</f>
        <v>0</v>
      </c>
      <c r="CA71" s="552">
        <f>IFERROR(VLOOKUP($AL71,装备!$B:$Q,14,0),0)</f>
        <v>0</v>
      </c>
      <c r="CB71" s="552">
        <f>IFERROR(VLOOKUP($AL71,装备!$B:$Q,16,0),0)</f>
        <v>4</v>
      </c>
      <c r="CC71" s="552">
        <f>IFERROR(VLOOKUP($AL71,装备!$B:$Q,5,0),0)</f>
        <v>0</v>
      </c>
      <c r="CD71" s="552">
        <f>IFERROR(VLOOKUP(AM71,装备!$B:$C,2,0),0)</f>
        <v>2</v>
      </c>
      <c r="CE71" s="552">
        <f>IFERROR(VLOOKUP($AM71,装备!$B:$Q,5,0),0)</f>
        <v>0</v>
      </c>
      <c r="CF71" s="552">
        <f>IFERROR(VLOOKUP($AM71,装备!$B:$Q,6,0),0)</f>
        <v>15</v>
      </c>
      <c r="CG71" s="552">
        <f>IFERROR(VLOOKUP($AM71,装备!$B:$Q,7,0),0)</f>
        <v>0</v>
      </c>
      <c r="CH71" s="552">
        <f>IFERROR(VLOOKUP($AM71,装备!$B:$Q,8,0),0)</f>
        <v>0</v>
      </c>
      <c r="CI71" s="552">
        <f>IFERROR(VLOOKUP($AM71,装备!$B:$Q,9,0),0)</f>
        <v>0</v>
      </c>
      <c r="CJ71" s="552">
        <f>IFERROR(VLOOKUP($AM71,装备!$B:$Q,10,0),0)</f>
        <v>0</v>
      </c>
      <c r="CK71" s="552">
        <f>IFERROR(VLOOKUP($AM71,装备!$B:$Q,11,0),0)</f>
        <v>0</v>
      </c>
      <c r="CL71" s="552" t="str">
        <f>IFERROR(VLOOKUP($AM71,装备!$B:$Q,12,0),0)</f>
        <v>长</v>
      </c>
      <c r="CM71" s="552">
        <f>IFERROR(VLOOKUP($AM71,装备!$B:$Q,13,0),0)</f>
        <v>0</v>
      </c>
      <c r="CN71" s="552">
        <f>IFERROR(VLOOKUP($AM71,装备!$B:$Q,14,0),0)</f>
        <v>0</v>
      </c>
      <c r="CO71" s="552">
        <f>IFERROR(VLOOKUP($AM71,装备!$B:$Q,16,0),0)</f>
        <v>4</v>
      </c>
      <c r="CP71" s="552">
        <f>IFERROR(VLOOKUP($AM71,装备!$B:$Q,5,0),0)</f>
        <v>0</v>
      </c>
      <c r="CQ71" s="552">
        <f>IFERROR(VLOOKUP(AN71,装备!$B:$C,2,0),0)</f>
        <v>2</v>
      </c>
      <c r="CR71" s="552">
        <f>IFERROR(VLOOKUP($AN71,装备!$B:$Q,5,0),0)</f>
        <v>0</v>
      </c>
      <c r="CS71" s="552">
        <f>IFERROR(VLOOKUP($AN71,装备!$B:$Q,6,0),0)</f>
        <v>15</v>
      </c>
      <c r="CT71" s="552">
        <f>IFERROR(VLOOKUP($AN71,装备!$B:$Q,7,0),0)</f>
        <v>0</v>
      </c>
      <c r="CU71" s="552">
        <f>IFERROR(VLOOKUP($AN71,装备!$B:$Q,8,0),0)</f>
        <v>0</v>
      </c>
      <c r="CV71" s="552">
        <f>IFERROR(VLOOKUP($AN71,装备!$B:$Q,9,0),0)</f>
        <v>0</v>
      </c>
      <c r="CW71" s="552">
        <f>IFERROR(VLOOKUP($AN71,装备!$B:$Q,10,0),0)</f>
        <v>0</v>
      </c>
      <c r="CX71" s="552">
        <f>IFERROR(VLOOKUP($AN71,装备!$B:$Q,11,0),0)</f>
        <v>0</v>
      </c>
      <c r="CY71" s="552" t="str">
        <f>IFERROR(VLOOKUP($AN71,装备!$B:$Q,12,0),0)</f>
        <v>长</v>
      </c>
      <c r="CZ71" s="552">
        <f>IFERROR(VLOOKUP($AN71,装备!$B:$Q,13,0),0)</f>
        <v>0</v>
      </c>
      <c r="DA71" s="552">
        <f>IFERROR(VLOOKUP($AN71,装备!$B:$Q,14,0),0)</f>
        <v>0</v>
      </c>
      <c r="DB71" s="552">
        <f>IFERROR(VLOOKUP($AN71,装备!$B:$Q,16,0),0)</f>
        <v>4</v>
      </c>
      <c r="DC71" s="552">
        <f>IFERROR(VLOOKUP($AN71,装备!$B:$Q,5,0),0)</f>
        <v>0</v>
      </c>
      <c r="DD71" s="552">
        <f>IFERROR(VLOOKUP(AO71,装备!$B:$C,2,0),0)</f>
        <v>3</v>
      </c>
      <c r="DE71" s="552">
        <f>IFERROR(VLOOKUP($AO71,装备!$B:$Q,5,0),0)</f>
        <v>0</v>
      </c>
      <c r="DF71" s="552">
        <f>IFERROR(VLOOKUP($AO71,装备!$B:$Q,6,0),0)</f>
        <v>0</v>
      </c>
      <c r="DG71" s="552">
        <f>IFERROR(VLOOKUP($AO71,装备!$B:$Q,7,0),0)</f>
        <v>0</v>
      </c>
      <c r="DH71" s="552">
        <f>IFERROR(VLOOKUP($AO71,装备!$B:$Q,8,0),0)</f>
        <v>8</v>
      </c>
      <c r="DI71" s="552">
        <f>IFERROR(VLOOKUP($AO71,装备!$B:$Q,9,0),0)</f>
        <v>1</v>
      </c>
      <c r="DJ71" s="552">
        <f>IFERROR(VLOOKUP($AO71,装备!$B:$Q,10,0),0)</f>
        <v>1</v>
      </c>
      <c r="DK71" s="552">
        <f>IFERROR(VLOOKUP($AO71,装备!$B:$Q,11,0),0)</f>
        <v>0</v>
      </c>
      <c r="DL71" s="552" t="str">
        <f>IFERROR(VLOOKUP($AO71,装备!$B:$Q,12,0),0)</f>
        <v>无</v>
      </c>
      <c r="DM71" s="552">
        <f>IFERROR(VLOOKUP($AO71,装备!$B:$Q,13,0),0)</f>
        <v>0</v>
      </c>
      <c r="DN71" s="552">
        <f>IFERROR(VLOOKUP($AO71,装备!$B:$Q,14,0),0)</f>
        <v>0</v>
      </c>
      <c r="DO71" s="552">
        <f>IFERROR(VLOOKUP($AO71,装备!$B:$Q,16,0),0)</f>
        <v>0</v>
      </c>
      <c r="DP71" s="552">
        <f>IFERROR(VLOOKUP($AO71,装备!$B:$Q,5,0),0)</f>
        <v>0</v>
      </c>
    </row>
    <row r="72" spans="1:120">
      <c r="A72" s="553">
        <f>'特殊、深海'!$A68</f>
        <v>10003418</v>
      </c>
      <c r="B72" s="353" t="s">
        <v>5933</v>
      </c>
      <c r="C72" s="281"/>
      <c r="D72" s="281">
        <f t="shared" si="1"/>
        <v>110</v>
      </c>
      <c r="E72" s="551">
        <f>'特殊、深海'!$C68</f>
        <v>5</v>
      </c>
      <c r="F72" s="549" t="str">
        <f>'特殊、深海'!$D68</f>
        <v>潜艇</v>
      </c>
      <c r="G72" s="549" t="str">
        <f>'特殊、深海'!$E68</f>
        <v>小型</v>
      </c>
      <c r="H72" s="549" t="str">
        <f>'特殊、深海'!$F68</f>
        <v>水下舰</v>
      </c>
      <c r="I72" s="549">
        <f>'特殊、深海'!$BT68</f>
        <v>0</v>
      </c>
      <c r="J72" s="549" t="str">
        <f>'特殊、深海'!$G68</f>
        <v>深海</v>
      </c>
      <c r="K72" s="555">
        <f>'特殊、深海'!$H68+(BR72+CE72+CR72+DE72)*$C$2</f>
        <v>8</v>
      </c>
      <c r="L72" s="552">
        <f>'特殊、深海'!$I68</f>
        <v>0</v>
      </c>
      <c r="M72" s="552">
        <f>'特殊、深海'!$J68</f>
        <v>0</v>
      </c>
      <c r="N72" s="552">
        <f>'特殊、深海'!$K68</f>
        <v>2</v>
      </c>
      <c r="O72" s="552">
        <f>'特殊、深海'!$L68+((CA72+CN72+DA72+DN72)*$C$2)</f>
        <v>32</v>
      </c>
      <c r="P72" s="552" t="str">
        <f>IF($C$2=1,(IF(ISERROR(FIND("超长",'特殊、深海'!$M68&amp;BY72&amp;CL72&amp;CY72&amp;DL72,1)),IF(ISERROR(FIND("长",'特殊、深海'!$M68&amp;BY72&amp;CL72&amp;CY72&amp;DL72,1)),IF(ISERROR(FIND("中",'特殊、深海'!$M68&amp;BY72&amp;CL72&amp;CY72&amp;DL72,1)),IF(ISERROR(FIND("短",'特殊、深海'!$M68&amp;BY72&amp;CL72&amp;CY72&amp;DL72,1)),IF(ISERROR(FIND("无",'特殊、深海'!$M68&amp;BY72&amp;CL72&amp;CY72&amp;DL72,1)),0,"无"),"短"),"中"),"长"),"超长")),'特殊、深海'!$M68)</f>
        <v>短</v>
      </c>
      <c r="Q72" s="556">
        <f>'特殊、深海'!$N68</f>
        <v>23</v>
      </c>
      <c r="R72" s="552">
        <f>('特殊、深海'!$P68)+('特殊、深海'!$Q68)*$C$3+((BS72+CF72+CS72+DF72)*$C$2)</f>
        <v>24</v>
      </c>
      <c r="S72" s="552">
        <f>('特殊、深海'!$R68)+('特殊、深海'!$S68)*$C$3+((BU72+CH72+CU72+DH72)*$C$2)</f>
        <v>105</v>
      </c>
      <c r="T72" s="552">
        <f>('特殊、深海'!$T68)+('特殊、深海'!$U68)*$C$3+((BT72+CG72+CT72+DG72)*$C$2)</f>
        <v>23</v>
      </c>
      <c r="U72" s="552">
        <f>('特殊、深海'!$V68)+('特殊、深海'!$W68)*$C$3+((CC72+CP72+DC72+DP72)*$C$2)</f>
        <v>0</v>
      </c>
      <c r="V72" s="550">
        <f>INT(((('特殊、深海'!$Y68)-('特殊、深海'!$X68))*(((IF(D72=0,C72,D72))-1)/99))+'特殊、深海'!$X68)+((BX72+CK72+CX72+DK72)*$C$2)</f>
        <v>117</v>
      </c>
      <c r="W72" s="552">
        <f>INT(((('特殊、深海'!$AA68)-('特殊、深海'!$Z68))*(((IF(D72=0,C72,D72))-1)/99))+'特殊、深海'!$Z68)+((BZ72+CM72+CZ72+DM72)*$C$2)</f>
        <v>64</v>
      </c>
      <c r="X72" s="552">
        <f>INT(((('特殊、深海'!$AC68)-('特殊、深海'!$AB68))*(((IF(D72=0,C72,D72))-1)/99))+'特殊、深海'!$AB68)+((BW72+CJ72+CW72+DJ72)*$C$2)</f>
        <v>51</v>
      </c>
      <c r="Y72" s="551">
        <f>INT(((('特殊、深海'!$AE68)-('特殊、深海'!$AD68))*(((IF(D72=0,C72,D72))-1)/99))+'特殊、深海'!$AD68)+((BV72+CI72+CV72+DI72)*$C$2)</f>
        <v>0</v>
      </c>
      <c r="Z72" s="552">
        <f>IF('特殊、深海'!$AF68="","",'特殊、深海'!$AF68)</f>
        <v>3</v>
      </c>
      <c r="AA72" s="552">
        <f>IF('特殊、深海'!$AG68="","",'特殊、深海'!$AG68)</f>
        <v>3</v>
      </c>
      <c r="AB72" s="552">
        <f>IF('特殊、深海'!$AH68="","",'特殊、深海'!$AH68)</f>
        <v>3</v>
      </c>
      <c r="AC72" s="552">
        <f>IF('特殊、深海'!$AI68="","",'特殊、深海'!$AI68)</f>
        <v>3</v>
      </c>
      <c r="AD72" s="552">
        <f>IF('特殊、深海'!$AJ68="","",'特殊、深海'!$AJ68)</f>
        <v>12</v>
      </c>
      <c r="AE72" s="550">
        <f>IF('特殊、深海'!$AK68="","",'特殊、深海'!$AK68)</f>
        <v>20</v>
      </c>
      <c r="AF72" s="552" t="str">
        <f>IF('特殊、深海'!$AL68="","",'特殊、深海'!$AL68)</f>
        <v/>
      </c>
      <c r="AG72" s="552" t="str">
        <f>IF('特殊、深海'!$AM68="","",'特殊、深海'!$AM68)</f>
        <v/>
      </c>
      <c r="AH72" s="552" t="str">
        <f>IF('特殊、深海'!$AN68="","",'特殊、深海'!$AN68)</f>
        <v/>
      </c>
      <c r="AI72" s="552" t="str">
        <f>IF('特殊、深海'!$AO68="","",'特殊、深海'!$AO68)</f>
        <v/>
      </c>
      <c r="AJ72" s="552" t="str">
        <f>IF('特殊、深海'!$AP68="","",'特殊、深海'!$AP68)</f>
        <v/>
      </c>
      <c r="AK72" s="551" t="str">
        <f>IF('特殊、深海'!$AQ68="","",'特殊、深海'!$AQ68)</f>
        <v/>
      </c>
      <c r="AL72" s="329" t="str">
        <f>IF('特殊、深海'!$AS68="","",'特殊、深海'!$AS68)</f>
        <v>潜用减震浮筏</v>
      </c>
      <c r="AM72" s="329" t="str">
        <f>IF('特殊、深海'!$AT68="","",'特殊、深海'!$AT68)</f>
        <v>G7eT10线导鱼雷(潜艇)</v>
      </c>
      <c r="AN72" s="329" t="str">
        <f>IF('特殊、深海'!$AU68="","",'特殊、深海'!$AU68)</f>
        <v>潜用Fat鱼雷</v>
      </c>
      <c r="AO72" s="329" t="str">
        <f>IF('特殊、深海'!$AV68="","",'特殊、深海'!$AV68)</f>
        <v/>
      </c>
      <c r="AP72" s="307" t="str">
        <f>IF('特殊、深海'!$AW68="","",'特殊、深海'!$AW68)</f>
        <v/>
      </c>
      <c r="AQ72" s="308" t="str">
        <f>IF('特殊、深海'!$AX68="","",'特殊、深海'!$AX68)</f>
        <v/>
      </c>
      <c r="AR72" s="552">
        <f>IF('特殊、深海'!$AY68="","",'特殊、深海'!$AY68)</f>
        <v>85</v>
      </c>
      <c r="AS72" s="552">
        <f>IF('特殊、深海'!$AZ68="","",'特殊、深海'!$AZ68)</f>
        <v>120</v>
      </c>
      <c r="AT72" s="552">
        <f>IF('特殊、深海'!$BA68="","",'特殊、深海'!$BA68)</f>
        <v>2.5</v>
      </c>
      <c r="AU72" s="552">
        <f>IF('特殊、深海'!$BB68="","",'特殊、深海'!$BB68)</f>
        <v>5.0999999999999996</v>
      </c>
      <c r="AV72" s="550">
        <f>IF(('特殊、深海'!$BG68+'特殊、深海'!$BK68*$C$4)=0,"",('特殊、深海'!$BG68+'特殊、深海'!$BK68*$C$4))</f>
        <v>24</v>
      </c>
      <c r="AW72" s="552">
        <f>IF(('特殊、深海'!$BH68+'特殊、深海'!$BL68*$C$4)=0,"",('特殊、深海'!$BH68+'特殊、深海'!$BL68*$C$4))</f>
        <v>35</v>
      </c>
      <c r="AX72" s="552">
        <f>IF(('特殊、深海'!$BI68+'特殊、深海'!$BM68*$C$4)=0,"",('特殊、深海'!$BI68+'特殊、深海'!$BM68*$C$4))</f>
        <v>34</v>
      </c>
      <c r="AY72" s="551">
        <f>IF(('特殊、深海'!$BJ68+'特殊、深海'!$BN68*$C$4)=0,"",('特殊、深海'!$BJ68+'特殊、深海'!$BN68*$C$4))</f>
        <v>5</v>
      </c>
      <c r="AZ72" s="329" t="str">
        <f>'特殊、深海'!$BO68</f>
        <v>TODO: 万国语</v>
      </c>
      <c r="BA72" s="553" t="b">
        <f>IF('特殊、深海'!$BP68="","")</f>
        <v>0</v>
      </c>
      <c r="BB72" s="329" t="b">
        <f>IF('特殊、深海'!$BQ68="","")</f>
        <v>0</v>
      </c>
      <c r="BC72" s="554" t="str">
        <f>IF('特殊、深海'!$BR68="","")</f>
        <v/>
      </c>
      <c r="BQ72" s="552">
        <f>IFERROR(VLOOKUP(AL72,装备!$B:$C,2,0),0)</f>
        <v>4</v>
      </c>
      <c r="BR72" s="552">
        <f>IFERROR(VLOOKUP($AL72,装备!$B:$Q,5,0),0)</f>
        <v>0</v>
      </c>
      <c r="BS72" s="552">
        <f>IFERROR(VLOOKUP($AL72,装备!$B:$Q,6,0),0)</f>
        <v>0</v>
      </c>
      <c r="BT72" s="552">
        <f>IFERROR(VLOOKUP($AL72,装备!$B:$Q,7,0),0)</f>
        <v>0</v>
      </c>
      <c r="BU72" s="552">
        <f>IFERROR(VLOOKUP($AL72,装备!$B:$Q,8,0),0)</f>
        <v>0</v>
      </c>
      <c r="BV72" s="552">
        <f>IFERROR(VLOOKUP($AL72,装备!$B:$Q,9,0),0)</f>
        <v>0</v>
      </c>
      <c r="BW72" s="552">
        <f>IFERROR(VLOOKUP($AL72,装备!$B:$Q,10,0),0)</f>
        <v>3</v>
      </c>
      <c r="BX72" s="552">
        <f>IFERROR(VLOOKUP($AL72,装备!$B:$Q,11,0),0)</f>
        <v>0</v>
      </c>
      <c r="BY72" s="552" t="str">
        <f>IFERROR(VLOOKUP($AL72,装备!$B:$Q,12,0),0)</f>
        <v>无</v>
      </c>
      <c r="BZ72" s="552">
        <f>IFERROR(VLOOKUP($AL72,装备!$B:$Q,13,0),0)</f>
        <v>7</v>
      </c>
      <c r="CA72" s="552">
        <f>IFERROR(VLOOKUP($AL72,装备!$B:$Q,14,0),0)</f>
        <v>2</v>
      </c>
      <c r="CB72" s="552">
        <f>IFERROR(VLOOKUP($AL72,装备!$B:$Q,16,0),0)</f>
        <v>0</v>
      </c>
      <c r="CC72" s="552">
        <f>IFERROR(VLOOKUP($AL72,装备!$B:$Q,5,0),0)</f>
        <v>0</v>
      </c>
      <c r="CD72" s="552">
        <f>IFERROR(VLOOKUP(AM72,装备!$B:$C,2,0),0)</f>
        <v>6</v>
      </c>
      <c r="CE72" s="552">
        <f>IFERROR(VLOOKUP($AM72,装备!$B:$Q,5,0),0)</f>
        <v>0</v>
      </c>
      <c r="CF72" s="552">
        <f>IFERROR(VLOOKUP($AM72,装备!$B:$Q,6,0),0)</f>
        <v>0</v>
      </c>
      <c r="CG72" s="552">
        <f>IFERROR(VLOOKUP($AM72,装备!$B:$Q,7,0),0)</f>
        <v>0</v>
      </c>
      <c r="CH72" s="552">
        <f>IFERROR(VLOOKUP($AM72,装备!$B:$Q,8,0),0)</f>
        <v>12</v>
      </c>
      <c r="CI72" s="552">
        <f>IFERROR(VLOOKUP($AM72,装备!$B:$Q,9,0),0)</f>
        <v>0</v>
      </c>
      <c r="CJ72" s="552">
        <f>IFERROR(VLOOKUP($AM72,装备!$B:$Q,10,0),0)</f>
        <v>0</v>
      </c>
      <c r="CK72" s="552">
        <f>IFERROR(VLOOKUP($AM72,装备!$B:$Q,11,0),0)</f>
        <v>6</v>
      </c>
      <c r="CL72" s="552" t="str">
        <f>IFERROR(VLOOKUP($AM72,装备!$B:$Q,12,0),0)</f>
        <v>无</v>
      </c>
      <c r="CM72" s="552">
        <f>IFERROR(VLOOKUP($AM72,装备!$B:$Q,13,0),0)</f>
        <v>3</v>
      </c>
      <c r="CN72" s="552">
        <f>IFERROR(VLOOKUP($AM72,装备!$B:$Q,14,0),0)</f>
        <v>0</v>
      </c>
      <c r="CO72" s="552">
        <f>IFERROR(VLOOKUP($AM72,装备!$B:$Q,16,0),0)</f>
        <v>0</v>
      </c>
      <c r="CP72" s="552">
        <f>IFERROR(VLOOKUP($AM72,装备!$B:$Q,5,0),0)</f>
        <v>0</v>
      </c>
      <c r="CQ72" s="552">
        <f>IFERROR(VLOOKUP(AN72,装备!$B:$C,2,0),0)</f>
        <v>5</v>
      </c>
      <c r="CR72" s="552">
        <f>IFERROR(VLOOKUP($AN72,装备!$B:$Q,5,0),0)</f>
        <v>0</v>
      </c>
      <c r="CS72" s="552">
        <f>IFERROR(VLOOKUP($AN72,装备!$B:$Q,6,0),0)</f>
        <v>0</v>
      </c>
      <c r="CT72" s="552">
        <f>IFERROR(VLOOKUP($AN72,装备!$B:$Q,7,0),0)</f>
        <v>0</v>
      </c>
      <c r="CU72" s="552">
        <f>IFERROR(VLOOKUP($AN72,装备!$B:$Q,8,0),0)</f>
        <v>13</v>
      </c>
      <c r="CV72" s="552">
        <f>IFERROR(VLOOKUP($AN72,装备!$B:$Q,9,0),0)</f>
        <v>0</v>
      </c>
      <c r="CW72" s="552">
        <f>IFERROR(VLOOKUP($AN72,装备!$B:$Q,10,0),0)</f>
        <v>0</v>
      </c>
      <c r="CX72" s="552">
        <f>IFERROR(VLOOKUP($AN72,装备!$B:$Q,11,0),0)</f>
        <v>3</v>
      </c>
      <c r="CY72" s="552" t="str">
        <f>IFERROR(VLOOKUP($AN72,装备!$B:$Q,12,0),0)</f>
        <v>无</v>
      </c>
      <c r="CZ72" s="552">
        <f>IFERROR(VLOOKUP($AN72,装备!$B:$Q,13,0),0)</f>
        <v>4</v>
      </c>
      <c r="DA72" s="552">
        <f>IFERROR(VLOOKUP($AN72,装备!$B:$Q,14,0),0)</f>
        <v>0</v>
      </c>
      <c r="DB72" s="552">
        <f>IFERROR(VLOOKUP($AN72,装备!$B:$Q,16,0),0)</f>
        <v>0</v>
      </c>
      <c r="DC72" s="552">
        <f>IFERROR(VLOOKUP($AN72,装备!$B:$Q,5,0),0)</f>
        <v>0</v>
      </c>
      <c r="DD72" s="552">
        <f>IFERROR(VLOOKUP(AO72,装备!$B:$C,2,0),0)</f>
        <v>0</v>
      </c>
      <c r="DE72" s="552">
        <f>IFERROR(VLOOKUP($AO72,装备!$B:$Q,5,0),0)</f>
        <v>0</v>
      </c>
      <c r="DF72" s="552">
        <f>IFERROR(VLOOKUP($AO72,装备!$B:$Q,6,0),0)</f>
        <v>0</v>
      </c>
      <c r="DG72" s="552">
        <f>IFERROR(VLOOKUP($AO72,装备!$B:$Q,7,0),0)</f>
        <v>0</v>
      </c>
      <c r="DH72" s="552">
        <f>IFERROR(VLOOKUP($AO72,装备!$B:$Q,8,0),0)</f>
        <v>0</v>
      </c>
      <c r="DI72" s="552">
        <f>IFERROR(VLOOKUP($AO72,装备!$B:$Q,9,0),0)</f>
        <v>0</v>
      </c>
      <c r="DJ72" s="552">
        <f>IFERROR(VLOOKUP($AO72,装备!$B:$Q,10,0),0)</f>
        <v>0</v>
      </c>
      <c r="DK72" s="552">
        <f>IFERROR(VLOOKUP($AO72,装备!$B:$Q,11,0),0)</f>
        <v>0</v>
      </c>
      <c r="DL72" s="552">
        <f>IFERROR(VLOOKUP($AO72,装备!$B:$Q,12,0),0)</f>
        <v>0</v>
      </c>
      <c r="DM72" s="552">
        <f>IFERROR(VLOOKUP($AO72,装备!$B:$Q,13,0),0)</f>
        <v>0</v>
      </c>
      <c r="DN72" s="552">
        <f>IFERROR(VLOOKUP($AO72,装备!$B:$Q,14,0),0)</f>
        <v>0</v>
      </c>
      <c r="DO72" s="552">
        <f>IFERROR(VLOOKUP($AO72,装备!$B:$Q,16,0),0)</f>
        <v>0</v>
      </c>
      <c r="DP72" s="552">
        <f>IFERROR(VLOOKUP($AO72,装备!$B:$Q,5,0),0)</f>
        <v>0</v>
      </c>
    </row>
    <row r="73" spans="1:120">
      <c r="A73" s="553">
        <f>'特殊、深海'!$A69</f>
        <v>10003419</v>
      </c>
      <c r="B73" s="353" t="s">
        <v>4928</v>
      </c>
      <c r="C73" s="281"/>
      <c r="D73" s="281">
        <f t="shared" si="1"/>
        <v>110</v>
      </c>
      <c r="E73" s="551">
        <f>'特殊、深海'!$C69</f>
        <v>6</v>
      </c>
      <c r="F73" s="549" t="str">
        <f>'特殊、深海'!$D69</f>
        <v>航母</v>
      </c>
      <c r="G73" s="549" t="str">
        <f>'特殊、深海'!$E69</f>
        <v>大型</v>
      </c>
      <c r="H73" s="549" t="str">
        <f>'特殊、深海'!$F69</f>
        <v>主力舰</v>
      </c>
      <c r="I73" s="549">
        <f>'特殊、深海'!$BT69</f>
        <v>0</v>
      </c>
      <c r="J73" s="549" t="str">
        <f>'特殊、深海'!$G69</f>
        <v>英国</v>
      </c>
      <c r="K73" s="555">
        <f>'特殊、深海'!$H69+(BR73+CE73+CR73+DE73)*$C$2</f>
        <v>180</v>
      </c>
      <c r="L73" s="552">
        <f>'特殊、深海'!$I69</f>
        <v>0</v>
      </c>
      <c r="M73" s="552">
        <f>'特殊、深海'!$J69</f>
        <v>0</v>
      </c>
      <c r="N73" s="552">
        <f>'特殊、深海'!$K69</f>
        <v>2</v>
      </c>
      <c r="O73" s="552">
        <f>'特殊、深海'!$L69+((CA73+CN73+DA73+DN73)*$C$2)</f>
        <v>25</v>
      </c>
      <c r="P73" s="552" t="str">
        <f>IF($C$2=1,(IF(ISERROR(FIND("超长",'特殊、深海'!$M69&amp;BY73&amp;CL73&amp;CY73&amp;DL73,1)),IF(ISERROR(FIND("长",'特殊、深海'!$M69&amp;BY73&amp;CL73&amp;CY73&amp;DL73,1)),IF(ISERROR(FIND("中",'特殊、深海'!$M69&amp;BY73&amp;CL73&amp;CY73&amp;DL73,1)),IF(ISERROR(FIND("短",'特殊、深海'!$M69&amp;BY73&amp;CL73&amp;CY73&amp;DL73,1)),IF(ISERROR(FIND("无",'特殊、深海'!$M69&amp;BY73&amp;CL73&amp;CY73&amp;DL73,1)),0,"无"),"短"),"中"),"长"),"超长")),'特殊、深海'!$M69)</f>
        <v>短</v>
      </c>
      <c r="Q73" s="556">
        <f>'特殊、深海'!$N69</f>
        <v>31.2</v>
      </c>
      <c r="R73" s="552">
        <f>('特殊、深海'!$P69)+('特殊、深海'!$Q69)*$C$3+((BS73+CF73+CS73+DF73)*$C$2)</f>
        <v>150</v>
      </c>
      <c r="S73" s="552">
        <f>('特殊、深海'!$R69)+('特殊、深海'!$S69)*$C$3+((BU73+CH73+CU73+DH73)*$C$2)</f>
        <v>0</v>
      </c>
      <c r="T73" s="552">
        <f>('特殊、深海'!$T69)+('特殊、深海'!$U69)*$C$3+((BT73+CG73+CT73+DG73)*$C$2)</f>
        <v>130</v>
      </c>
      <c r="U73" s="552">
        <f>('特殊、深海'!$V69)+('特殊、深海'!$W69)*$C$3+((CC73+CP73+DC73+DP73)*$C$2)</f>
        <v>227</v>
      </c>
      <c r="V73" s="550">
        <f>INT(((('特殊、深海'!$Y69)-('特殊、深海'!$X69))*(((IF(D73=0,C73,D73))-1)/99))+'特殊、深海'!$X69)+((BX73+CK73+CX73+DK73)*$C$2)</f>
        <v>92</v>
      </c>
      <c r="W73" s="552">
        <f>INT(((('特殊、深海'!$AA69)-('特殊、深海'!$Z69))*(((IF(D73=0,C73,D73))-1)/99))+'特殊、深海'!$Z69)+((BZ73+CM73+CZ73+DM73)*$C$2)</f>
        <v>70</v>
      </c>
      <c r="X73" s="552">
        <f>INT(((('特殊、深海'!$AC69)-('特殊、深海'!$AB69))*(((IF(D73=0,C73,D73))-1)/99))+'特殊、深海'!$AB69)+((BW73+CJ73+CW73+DJ73)*$C$2)</f>
        <v>71</v>
      </c>
      <c r="Y73" s="551">
        <f>INT(((('特殊、深海'!$AE69)-('特殊、深海'!$AD69))*(((IF(D73=0,C73,D73))-1)/99))+'特殊、深海'!$AD69)+((BV73+CI73+CV73+DI73)*$C$2)</f>
        <v>1</v>
      </c>
      <c r="Z73" s="552">
        <f>IF('特殊、深海'!$AF69="","",'特殊、深海'!$AF69)</f>
        <v>21</v>
      </c>
      <c r="AA73" s="552">
        <f>IF('特殊、深海'!$AG69="","",'特殊、深海'!$AG69)</f>
        <v>28</v>
      </c>
      <c r="AB73" s="552">
        <f>IF('特殊、深海'!$AH69="","",'特殊、深海'!$AH69)</f>
        <v>27</v>
      </c>
      <c r="AC73" s="552">
        <f>IF('特殊、深海'!$AI69="","",'特殊、深海'!$AI69)</f>
        <v>30</v>
      </c>
      <c r="AD73" s="552">
        <f>IF('特殊、深海'!$AJ69="","",'特殊、深海'!$AJ69)</f>
        <v>106</v>
      </c>
      <c r="AE73" s="550">
        <f>IF('特殊、深海'!$AK69="","",'特殊、深海'!$AK69)</f>
        <v>77</v>
      </c>
      <c r="AF73" s="552" t="str">
        <f>IF('特殊、深海'!$AL69="","",'特殊、深海'!$AL69)</f>
        <v/>
      </c>
      <c r="AG73" s="552" t="str">
        <f>IF('特殊、深海'!$AM69="","",'特殊、深海'!$AM69)</f>
        <v/>
      </c>
      <c r="AH73" s="552" t="str">
        <f>IF('特殊、深海'!$AN69="","",'特殊、深海'!$AN69)</f>
        <v/>
      </c>
      <c r="AI73" s="552" t="str">
        <f>IF('特殊、深海'!$AO69="","",'特殊、深海'!$AO69)</f>
        <v/>
      </c>
      <c r="AJ73" s="552" t="str">
        <f>IF('特殊、深海'!$AP69="","",'特殊、深海'!$AP69)</f>
        <v/>
      </c>
      <c r="AK73" s="551" t="str">
        <f>IF('特殊、深海'!$AQ69="","",'特殊、深海'!$AQ69)</f>
        <v/>
      </c>
      <c r="AL73" s="329" t="str">
        <f>IF('特殊、深海'!$AS69="","",'特殊、深海'!$AS69)</f>
        <v>景云改</v>
      </c>
      <c r="AM73" s="329" t="str">
        <f>IF('特殊、深海'!$AT69="","",'特殊、深海'!$AT69)</f>
        <v>景云改</v>
      </c>
      <c r="AN73" s="329" t="str">
        <f>IF('特殊、深海'!$AU69="","",'特殊、深海'!$AU69)</f>
        <v>彗星</v>
      </c>
      <c r="AO73" s="329" t="str">
        <f>IF('特殊、深海'!$AV69="","",'特殊、深海'!$AV69)</f>
        <v>零战62型</v>
      </c>
      <c r="AP73" s="307" t="str">
        <f>IF('特殊、深海'!$AW69="","",'特殊、深海'!$AW69)</f>
        <v/>
      </c>
      <c r="AQ73" s="308" t="str">
        <f>IF('特殊、深海'!$AX69="","",'特殊、深海'!$AX69)</f>
        <v/>
      </c>
      <c r="AR73" s="552">
        <f>IF('特殊、深海'!$AY69="","",'特殊、深海'!$AY69)</f>
        <v>60</v>
      </c>
      <c r="AS73" s="552">
        <f>IF('特殊、深海'!$AZ69="","",'特殊、深海'!$AZ69)</f>
        <v>55</v>
      </c>
      <c r="AT73" s="552">
        <f>IF('特殊、深海'!$BA69="","",'特殊、深海'!$BA69)</f>
        <v>2.4</v>
      </c>
      <c r="AU73" s="552">
        <f>IF('特殊、深海'!$BB69="","",'特殊、深海'!$BB69)</f>
        <v>4.5</v>
      </c>
      <c r="AV73" s="550">
        <f>IF(('特殊、深海'!$BG69+'特殊、深海'!$BK69*$C$4)=0,"",('特殊、深海'!$BG69+'特殊、深海'!$BK69*$C$4))</f>
        <v>34</v>
      </c>
      <c r="AW73" s="552">
        <f>IF(('特殊、深海'!$BH69+'特殊、深海'!$BL69*$C$4)=0,"",('特殊、深海'!$BH69+'特殊、深海'!$BL69*$C$4))</f>
        <v>48</v>
      </c>
      <c r="AX73" s="552">
        <f>IF(('特殊、深海'!$BI69+'特殊、深海'!$BM69*$C$4)=0,"",('特殊、深海'!$BI69+'特殊、深海'!$BM69*$C$4))</f>
        <v>60</v>
      </c>
      <c r="AY73" s="551">
        <f>IF(('特殊、深海'!$BJ69+'特殊、深海'!$BN69*$C$4)=0,"",('特殊、深海'!$BJ69+'特殊、深海'!$BN69*$C$4))</f>
        <v>50</v>
      </c>
      <c r="AZ73" s="329" t="str">
        <f>'特殊、深海'!$BO69</f>
        <v>TODO: 万国语</v>
      </c>
      <c r="BA73" s="553" t="b">
        <f>IF('特殊、深海'!$BP69="","")</f>
        <v>0</v>
      </c>
      <c r="BB73" s="329" t="b">
        <f>IF('特殊、深海'!$BQ69="","")</f>
        <v>0</v>
      </c>
      <c r="BC73" s="554" t="str">
        <f>IF('特殊、深海'!$BR69="","")</f>
        <v/>
      </c>
      <c r="BQ73" s="552">
        <f>IFERROR(VLOOKUP(AL73,装备!$B:$C,2,0),0)</f>
        <v>5</v>
      </c>
      <c r="BR73" s="552">
        <f>IFERROR(VLOOKUP($AL73,装备!$B:$Q,5,0),0)</f>
        <v>0</v>
      </c>
      <c r="BS73" s="552">
        <f>IFERROR(VLOOKUP($AL73,装备!$B:$Q,6,0),0)</f>
        <v>0</v>
      </c>
      <c r="BT73" s="552">
        <f>IFERROR(VLOOKUP($AL73,装备!$B:$Q,7,0),0)</f>
        <v>0</v>
      </c>
      <c r="BU73" s="552">
        <f>IFERROR(VLOOKUP($AL73,装备!$B:$Q,8,0),0)</f>
        <v>0</v>
      </c>
      <c r="BV73" s="552">
        <f>IFERROR(VLOOKUP($AL73,装备!$B:$Q,9,0),0)</f>
        <v>0</v>
      </c>
      <c r="BW73" s="552">
        <f>IFERROR(VLOOKUP($AL73,装备!$B:$Q,10,0),0)</f>
        <v>0</v>
      </c>
      <c r="BX73" s="552">
        <f>IFERROR(VLOOKUP($AL73,装备!$B:$Q,11,0),0)</f>
        <v>0</v>
      </c>
      <c r="BY73" s="552" t="str">
        <f>IFERROR(VLOOKUP($AL73,装备!$B:$Q,12,0),0)</f>
        <v>无</v>
      </c>
      <c r="BZ73" s="552">
        <f>IFERROR(VLOOKUP($AL73,装备!$B:$Q,13,0),0)</f>
        <v>0</v>
      </c>
      <c r="CA73" s="552">
        <f>IFERROR(VLOOKUP($AL73,装备!$B:$Q,14,0),0)</f>
        <v>0</v>
      </c>
      <c r="CB73" s="552">
        <f>IFERROR(VLOOKUP($AL73,装备!$B:$Q,16,0),0)</f>
        <v>2</v>
      </c>
      <c r="CC73" s="552">
        <f>IFERROR(VLOOKUP($AL73,装备!$B:$Q,5,0),0)</f>
        <v>0</v>
      </c>
      <c r="CD73" s="552">
        <f>IFERROR(VLOOKUP(AM73,装备!$B:$C,2,0),0)</f>
        <v>5</v>
      </c>
      <c r="CE73" s="552">
        <f>IFERROR(VLOOKUP($AM73,装备!$B:$Q,5,0),0)</f>
        <v>0</v>
      </c>
      <c r="CF73" s="552">
        <f>IFERROR(VLOOKUP($AM73,装备!$B:$Q,6,0),0)</f>
        <v>0</v>
      </c>
      <c r="CG73" s="552">
        <f>IFERROR(VLOOKUP($AM73,装备!$B:$Q,7,0),0)</f>
        <v>0</v>
      </c>
      <c r="CH73" s="552">
        <f>IFERROR(VLOOKUP($AM73,装备!$B:$Q,8,0),0)</f>
        <v>0</v>
      </c>
      <c r="CI73" s="552">
        <f>IFERROR(VLOOKUP($AM73,装备!$B:$Q,9,0),0)</f>
        <v>0</v>
      </c>
      <c r="CJ73" s="552">
        <f>IFERROR(VLOOKUP($AM73,装备!$B:$Q,10,0),0)</f>
        <v>0</v>
      </c>
      <c r="CK73" s="552">
        <f>IFERROR(VLOOKUP($AM73,装备!$B:$Q,11,0),0)</f>
        <v>0</v>
      </c>
      <c r="CL73" s="552" t="str">
        <f>IFERROR(VLOOKUP($AM73,装备!$B:$Q,12,0),0)</f>
        <v>无</v>
      </c>
      <c r="CM73" s="552">
        <f>IFERROR(VLOOKUP($AM73,装备!$B:$Q,13,0),0)</f>
        <v>0</v>
      </c>
      <c r="CN73" s="552">
        <f>IFERROR(VLOOKUP($AM73,装备!$B:$Q,14,0),0)</f>
        <v>0</v>
      </c>
      <c r="CO73" s="552">
        <f>IFERROR(VLOOKUP($AM73,装备!$B:$Q,16,0),0)</f>
        <v>2</v>
      </c>
      <c r="CP73" s="552">
        <f>IFERROR(VLOOKUP($AM73,装备!$B:$Q,5,0),0)</f>
        <v>0</v>
      </c>
      <c r="CQ73" s="552">
        <f>IFERROR(VLOOKUP(AN73,装备!$B:$C,2,0),0)</f>
        <v>3</v>
      </c>
      <c r="CR73" s="552">
        <f>IFERROR(VLOOKUP($AN73,装备!$B:$Q,5,0),0)</f>
        <v>0</v>
      </c>
      <c r="CS73" s="552">
        <f>IFERROR(VLOOKUP($AN73,装备!$B:$Q,6,0),0)</f>
        <v>0</v>
      </c>
      <c r="CT73" s="552">
        <f>IFERROR(VLOOKUP($AN73,装备!$B:$Q,7,0),0)</f>
        <v>0</v>
      </c>
      <c r="CU73" s="552">
        <f>IFERROR(VLOOKUP($AN73,装备!$B:$Q,8,0),0)</f>
        <v>0</v>
      </c>
      <c r="CV73" s="552">
        <f>IFERROR(VLOOKUP($AN73,装备!$B:$Q,9,0),0)</f>
        <v>0</v>
      </c>
      <c r="CW73" s="552">
        <f>IFERROR(VLOOKUP($AN73,装备!$B:$Q,10,0),0)</f>
        <v>0</v>
      </c>
      <c r="CX73" s="552">
        <f>IFERROR(VLOOKUP($AN73,装备!$B:$Q,11,0),0)</f>
        <v>0</v>
      </c>
      <c r="CY73" s="552" t="str">
        <f>IFERROR(VLOOKUP($AN73,装备!$B:$Q,12,0),0)</f>
        <v>无</v>
      </c>
      <c r="CZ73" s="552">
        <f>IFERROR(VLOOKUP($AN73,装备!$B:$Q,13,0),0)</f>
        <v>0</v>
      </c>
      <c r="DA73" s="552">
        <f>IFERROR(VLOOKUP($AN73,装备!$B:$Q,14,0),0)</f>
        <v>0</v>
      </c>
      <c r="DB73" s="552">
        <f>IFERROR(VLOOKUP($AN73,装备!$B:$Q,16,0),0)</f>
        <v>0</v>
      </c>
      <c r="DC73" s="552">
        <f>IFERROR(VLOOKUP($AN73,装备!$B:$Q,5,0),0)</f>
        <v>0</v>
      </c>
      <c r="DD73" s="552">
        <f>IFERROR(VLOOKUP(AO73,装备!$B:$C,2,0),0)</f>
        <v>4</v>
      </c>
      <c r="DE73" s="552">
        <f>IFERROR(VLOOKUP($AO73,装备!$B:$Q,5,0),0)</f>
        <v>0</v>
      </c>
      <c r="DF73" s="552">
        <f>IFERROR(VLOOKUP($AO73,装备!$B:$Q,6,0),0)</f>
        <v>0</v>
      </c>
      <c r="DG73" s="552">
        <f>IFERROR(VLOOKUP($AO73,装备!$B:$Q,7,0),0)</f>
        <v>0</v>
      </c>
      <c r="DH73" s="552">
        <f>IFERROR(VLOOKUP($AO73,装备!$B:$Q,8,0),0)</f>
        <v>0</v>
      </c>
      <c r="DI73" s="552">
        <f>IFERROR(VLOOKUP($AO73,装备!$B:$Q,9,0),0)</f>
        <v>1</v>
      </c>
      <c r="DJ73" s="552">
        <f>IFERROR(VLOOKUP($AO73,装备!$B:$Q,10,0),0)</f>
        <v>0</v>
      </c>
      <c r="DK73" s="552">
        <f>IFERROR(VLOOKUP($AO73,装备!$B:$Q,11,0),0)</f>
        <v>0</v>
      </c>
      <c r="DL73" s="552" t="str">
        <f>IFERROR(VLOOKUP($AO73,装备!$B:$Q,12,0),0)</f>
        <v>无</v>
      </c>
      <c r="DM73" s="552">
        <f>IFERROR(VLOOKUP($AO73,装备!$B:$Q,13,0),0)</f>
        <v>0</v>
      </c>
      <c r="DN73" s="552">
        <f>IFERROR(VLOOKUP($AO73,装备!$B:$Q,14,0),0)</f>
        <v>0</v>
      </c>
      <c r="DO73" s="552">
        <f>IFERROR(VLOOKUP($AO73,装备!$B:$Q,16,0),0)</f>
        <v>5</v>
      </c>
      <c r="DP73" s="552">
        <f>IFERROR(VLOOKUP($AO73,装备!$B:$Q,5,0),0)</f>
        <v>0</v>
      </c>
    </row>
    <row r="74" spans="1:120">
      <c r="A74" s="553">
        <f>'特殊、深海'!$A70</f>
        <v>10003518</v>
      </c>
      <c r="B74" s="353" t="s">
        <v>5934</v>
      </c>
      <c r="C74" s="281"/>
      <c r="D74" s="281">
        <f t="shared" si="1"/>
        <v>110</v>
      </c>
      <c r="E74" s="551">
        <f>'特殊、深海'!$C70</f>
        <v>5</v>
      </c>
      <c r="F74" s="549" t="str">
        <f>'特殊、深海'!$D70</f>
        <v>潜艇</v>
      </c>
      <c r="G74" s="549" t="str">
        <f>'特殊、深海'!$E70</f>
        <v>小型</v>
      </c>
      <c r="H74" s="549" t="str">
        <f>'特殊、深海'!$F70</f>
        <v>水下舰</v>
      </c>
      <c r="I74" s="549">
        <f>'特殊、深海'!$BT70</f>
        <v>0</v>
      </c>
      <c r="J74" s="549" t="str">
        <f>'特殊、深海'!$G70</f>
        <v>深海</v>
      </c>
      <c r="K74" s="555">
        <f>'特殊、深海'!$H70+(BR74+CE74+CR74+DE74)*$C$2</f>
        <v>12</v>
      </c>
      <c r="L74" s="552">
        <f>'特殊、深海'!$I70</f>
        <v>0</v>
      </c>
      <c r="M74" s="552">
        <f>'特殊、深海'!$J70</f>
        <v>0</v>
      </c>
      <c r="N74" s="552">
        <f>'特殊、深海'!$K70</f>
        <v>2</v>
      </c>
      <c r="O74" s="552">
        <f>'特殊、深海'!$L70+((CA74+CN74+DA74+DN74)*$C$2)</f>
        <v>32</v>
      </c>
      <c r="P74" s="552" t="str">
        <f>IF($C$2=1,(IF(ISERROR(FIND("超长",'特殊、深海'!$M70&amp;BY74&amp;CL74&amp;CY74&amp;DL74,1)),IF(ISERROR(FIND("长",'特殊、深海'!$M70&amp;BY74&amp;CL74&amp;CY74&amp;DL74,1)),IF(ISERROR(FIND("中",'特殊、深海'!$M70&amp;BY74&amp;CL74&amp;CY74&amp;DL74,1)),IF(ISERROR(FIND("短",'特殊、深海'!$M70&amp;BY74&amp;CL74&amp;CY74&amp;DL74,1)),IF(ISERROR(FIND("无",'特殊、深海'!$M70&amp;BY74&amp;CL74&amp;CY74&amp;DL74,1)),0,"无"),"短"),"中"),"长"),"超长")),'特殊、深海'!$M70)</f>
        <v>短</v>
      </c>
      <c r="Q74" s="556">
        <f>'特殊、深海'!$N70</f>
        <v>19</v>
      </c>
      <c r="R74" s="552">
        <f>('特殊、深海'!$P70)+('特殊、深海'!$Q70)*$C$3+((BS74+CF74+CS74+DF74)*$C$2)</f>
        <v>24</v>
      </c>
      <c r="S74" s="552">
        <f>('特殊、深海'!$R70)+('特殊、深海'!$S70)*$C$3+((BU74+CH74+CU74+DH74)*$C$2)</f>
        <v>100</v>
      </c>
      <c r="T74" s="552">
        <f>('特殊、深海'!$T70)+('特殊、深海'!$U70)*$C$3+((BT74+CG74+CT74+DG74)*$C$2)</f>
        <v>23</v>
      </c>
      <c r="U74" s="552">
        <f>('特殊、深海'!$V70)+('特殊、深海'!$W70)*$C$3+((CC74+CP74+DC74+DP74)*$C$2)</f>
        <v>0</v>
      </c>
      <c r="V74" s="550">
        <f>INT(((('特殊、深海'!$Y70)-('特殊、深海'!$X70))*(((IF(D74=0,C74,D74))-1)/99))+'特殊、深海'!$X70)+((BX74+CK74+CX74+DK74)*$C$2)</f>
        <v>117</v>
      </c>
      <c r="W74" s="552">
        <f>INT(((('特殊、深海'!$AA70)-('特殊、深海'!$Z70))*(((IF(D74=0,C74,D74))-1)/99))+'特殊、深海'!$Z70)+((BZ74+CM74+CZ74+DM74)*$C$2)</f>
        <v>59</v>
      </c>
      <c r="X74" s="552">
        <f>INT(((('特殊、深海'!$AC70)-('特殊、深海'!$AB70))*(((IF(D74=0,C74,D74))-1)/99))+'特殊、深海'!$AB70)+((BW74+CJ74+CW74+DJ74)*$C$2)</f>
        <v>43</v>
      </c>
      <c r="Y74" s="551">
        <f>INT(((('特殊、深海'!$AE70)-('特殊、深海'!$AD70))*(((IF(D74=0,C74,D74))-1)/99))+'特殊、深海'!$AD70)+((BV74+CI74+CV74+DI74)*$C$2)</f>
        <v>0</v>
      </c>
      <c r="Z74" s="552">
        <f>IF('特殊、深海'!$AF70="","",'特殊、深海'!$AF70)</f>
        <v>3</v>
      </c>
      <c r="AA74" s="552">
        <f>IF('特殊、深海'!$AG70="","",'特殊、深海'!$AG70)</f>
        <v>3</v>
      </c>
      <c r="AB74" s="552">
        <f>IF('特殊、深海'!$AH70="","",'特殊、深海'!$AH70)</f>
        <v>3</v>
      </c>
      <c r="AC74" s="552">
        <f>IF('特殊、深海'!$AI70="","",'特殊、深海'!$AI70)</f>
        <v>3</v>
      </c>
      <c r="AD74" s="552">
        <f>IF('特殊、深海'!$AJ70="","",'特殊、深海'!$AJ70)</f>
        <v>12</v>
      </c>
      <c r="AE74" s="550">
        <f>IF('特殊、深海'!$AK70="","",'特殊、深海'!$AK70)</f>
        <v>20</v>
      </c>
      <c r="AF74" s="552" t="str">
        <f>IF('特殊、深海'!$AL70="","",'特殊、深海'!$AL70)</f>
        <v/>
      </c>
      <c r="AG74" s="552" t="str">
        <f>IF('特殊、深海'!$AM70="","",'特殊、深海'!$AM70)</f>
        <v/>
      </c>
      <c r="AH74" s="552" t="str">
        <f>IF('特殊、深海'!$AN70="","",'特殊、深海'!$AN70)</f>
        <v/>
      </c>
      <c r="AI74" s="552" t="str">
        <f>IF('特殊、深海'!$AO70="","",'特殊、深海'!$AO70)</f>
        <v/>
      </c>
      <c r="AJ74" s="552" t="str">
        <f>IF('特殊、深海'!$AP70="","",'特殊、深海'!$AP70)</f>
        <v/>
      </c>
      <c r="AK74" s="551" t="str">
        <f>IF('特殊、深海'!$AQ70="","",'特殊、深海'!$AQ70)</f>
        <v/>
      </c>
      <c r="AL74" s="329" t="str">
        <f>IF('特殊、深海'!$AS70="","",'特殊、深海'!$AS70)</f>
        <v>潜用减震浮筏</v>
      </c>
      <c r="AM74" s="329" t="str">
        <f>IF('特殊、深海'!$AT70="","",'特殊、深海'!$AT70)</f>
        <v>G7eT10线导鱼雷(潜艇)</v>
      </c>
      <c r="AN74" s="329" t="str">
        <f>IF('特殊、深海'!$AU70="","",'特殊、深海'!$AU70)</f>
        <v>潜用Fat鱼雷</v>
      </c>
      <c r="AO74" s="329" t="str">
        <f>IF('特殊、深海'!$AV70="","",'特殊、深海'!$AV70)</f>
        <v/>
      </c>
      <c r="AP74" s="307" t="str">
        <f>IF('特殊、深海'!$AW70="","",'特殊、深海'!$AW70)</f>
        <v/>
      </c>
      <c r="AQ74" s="308" t="str">
        <f>IF('特殊、深海'!$AX70="","",'特殊、深海'!$AX70)</f>
        <v/>
      </c>
      <c r="AR74" s="552">
        <f>IF('特殊、深海'!$AY70="","",'特殊、深海'!$AY70)</f>
        <v>85</v>
      </c>
      <c r="AS74" s="552">
        <f>IF('特殊、深海'!$AZ70="","",'特殊、深海'!$AZ70)</f>
        <v>120</v>
      </c>
      <c r="AT74" s="552">
        <f>IF('特殊、深海'!$BA70="","",'特殊、深海'!$BA70)</f>
        <v>2.5</v>
      </c>
      <c r="AU74" s="552">
        <f>IF('特殊、深海'!$BB70="","",'特殊、深海'!$BB70)</f>
        <v>5.0999999999999996</v>
      </c>
      <c r="AV74" s="550">
        <f>IF(('特殊、深海'!$BG70+'特殊、深海'!$BK70*$C$4)=0,"",('特殊、深海'!$BG70+'特殊、深海'!$BK70*$C$4))</f>
        <v>24</v>
      </c>
      <c r="AW74" s="552">
        <f>IF(('特殊、深海'!$BH70+'特殊、深海'!$BL70*$C$4)=0,"",('特殊、深海'!$BH70+'特殊、深海'!$BL70*$C$4))</f>
        <v>35</v>
      </c>
      <c r="AX74" s="552">
        <f>IF(('特殊、深海'!$BI70+'特殊、深海'!$BM70*$C$4)=0,"",('特殊、深海'!$BI70+'特殊、深海'!$BM70*$C$4))</f>
        <v>34</v>
      </c>
      <c r="AY74" s="551">
        <f>IF(('特殊、深海'!$BJ70+'特殊、深海'!$BN70*$C$4)=0,"",('特殊、深海'!$BJ70+'特殊、深海'!$BN70*$C$4))</f>
        <v>5</v>
      </c>
      <c r="AZ74" s="329" t="str">
        <f>'特殊、深海'!$BO70</f>
        <v>TODO: 万国语</v>
      </c>
      <c r="BA74" s="553" t="b">
        <f>IF('特殊、深海'!$BP70="","")</f>
        <v>0</v>
      </c>
      <c r="BB74" s="329" t="b">
        <f>IF('特殊、深海'!$BQ70="","")</f>
        <v>0</v>
      </c>
      <c r="BC74" s="554" t="str">
        <f>IF('特殊、深海'!$BR70="","")</f>
        <v/>
      </c>
      <c r="BQ74" s="552">
        <f>IFERROR(VLOOKUP(AL74,装备!$B:$C,2,0),0)</f>
        <v>4</v>
      </c>
      <c r="BR74" s="552">
        <f>IFERROR(VLOOKUP($AL74,装备!$B:$Q,5,0),0)</f>
        <v>0</v>
      </c>
      <c r="BS74" s="552">
        <f>IFERROR(VLOOKUP($AL74,装备!$B:$Q,6,0),0)</f>
        <v>0</v>
      </c>
      <c r="BT74" s="552">
        <f>IFERROR(VLOOKUP($AL74,装备!$B:$Q,7,0),0)</f>
        <v>0</v>
      </c>
      <c r="BU74" s="552">
        <f>IFERROR(VLOOKUP($AL74,装备!$B:$Q,8,0),0)</f>
        <v>0</v>
      </c>
      <c r="BV74" s="552">
        <f>IFERROR(VLOOKUP($AL74,装备!$B:$Q,9,0),0)</f>
        <v>0</v>
      </c>
      <c r="BW74" s="552">
        <f>IFERROR(VLOOKUP($AL74,装备!$B:$Q,10,0),0)</f>
        <v>3</v>
      </c>
      <c r="BX74" s="552">
        <f>IFERROR(VLOOKUP($AL74,装备!$B:$Q,11,0),0)</f>
        <v>0</v>
      </c>
      <c r="BY74" s="552" t="str">
        <f>IFERROR(VLOOKUP($AL74,装备!$B:$Q,12,0),0)</f>
        <v>无</v>
      </c>
      <c r="BZ74" s="552">
        <f>IFERROR(VLOOKUP($AL74,装备!$B:$Q,13,0),0)</f>
        <v>7</v>
      </c>
      <c r="CA74" s="552">
        <f>IFERROR(VLOOKUP($AL74,装备!$B:$Q,14,0),0)</f>
        <v>2</v>
      </c>
      <c r="CB74" s="552">
        <f>IFERROR(VLOOKUP($AL74,装备!$B:$Q,16,0),0)</f>
        <v>0</v>
      </c>
      <c r="CC74" s="552">
        <f>IFERROR(VLOOKUP($AL74,装备!$B:$Q,5,0),0)</f>
        <v>0</v>
      </c>
      <c r="CD74" s="552">
        <f>IFERROR(VLOOKUP(AM74,装备!$B:$C,2,0),0)</f>
        <v>6</v>
      </c>
      <c r="CE74" s="552">
        <f>IFERROR(VLOOKUP($AM74,装备!$B:$Q,5,0),0)</f>
        <v>0</v>
      </c>
      <c r="CF74" s="552">
        <f>IFERROR(VLOOKUP($AM74,装备!$B:$Q,6,0),0)</f>
        <v>0</v>
      </c>
      <c r="CG74" s="552">
        <f>IFERROR(VLOOKUP($AM74,装备!$B:$Q,7,0),0)</f>
        <v>0</v>
      </c>
      <c r="CH74" s="552">
        <f>IFERROR(VLOOKUP($AM74,装备!$B:$Q,8,0),0)</f>
        <v>12</v>
      </c>
      <c r="CI74" s="552">
        <f>IFERROR(VLOOKUP($AM74,装备!$B:$Q,9,0),0)</f>
        <v>0</v>
      </c>
      <c r="CJ74" s="552">
        <f>IFERROR(VLOOKUP($AM74,装备!$B:$Q,10,0),0)</f>
        <v>0</v>
      </c>
      <c r="CK74" s="552">
        <f>IFERROR(VLOOKUP($AM74,装备!$B:$Q,11,0),0)</f>
        <v>6</v>
      </c>
      <c r="CL74" s="552" t="str">
        <f>IFERROR(VLOOKUP($AM74,装备!$B:$Q,12,0),0)</f>
        <v>无</v>
      </c>
      <c r="CM74" s="552">
        <f>IFERROR(VLOOKUP($AM74,装备!$B:$Q,13,0),0)</f>
        <v>3</v>
      </c>
      <c r="CN74" s="552">
        <f>IFERROR(VLOOKUP($AM74,装备!$B:$Q,14,0),0)</f>
        <v>0</v>
      </c>
      <c r="CO74" s="552">
        <f>IFERROR(VLOOKUP($AM74,装备!$B:$Q,16,0),0)</f>
        <v>0</v>
      </c>
      <c r="CP74" s="552">
        <f>IFERROR(VLOOKUP($AM74,装备!$B:$Q,5,0),0)</f>
        <v>0</v>
      </c>
      <c r="CQ74" s="552">
        <f>IFERROR(VLOOKUP(AN74,装备!$B:$C,2,0),0)</f>
        <v>5</v>
      </c>
      <c r="CR74" s="552">
        <f>IFERROR(VLOOKUP($AN74,装备!$B:$Q,5,0),0)</f>
        <v>0</v>
      </c>
      <c r="CS74" s="552">
        <f>IFERROR(VLOOKUP($AN74,装备!$B:$Q,6,0),0)</f>
        <v>0</v>
      </c>
      <c r="CT74" s="552">
        <f>IFERROR(VLOOKUP($AN74,装备!$B:$Q,7,0),0)</f>
        <v>0</v>
      </c>
      <c r="CU74" s="552">
        <f>IFERROR(VLOOKUP($AN74,装备!$B:$Q,8,0),0)</f>
        <v>13</v>
      </c>
      <c r="CV74" s="552">
        <f>IFERROR(VLOOKUP($AN74,装备!$B:$Q,9,0),0)</f>
        <v>0</v>
      </c>
      <c r="CW74" s="552">
        <f>IFERROR(VLOOKUP($AN74,装备!$B:$Q,10,0),0)</f>
        <v>0</v>
      </c>
      <c r="CX74" s="552">
        <f>IFERROR(VLOOKUP($AN74,装备!$B:$Q,11,0),0)</f>
        <v>3</v>
      </c>
      <c r="CY74" s="552" t="str">
        <f>IFERROR(VLOOKUP($AN74,装备!$B:$Q,12,0),0)</f>
        <v>无</v>
      </c>
      <c r="CZ74" s="552">
        <f>IFERROR(VLOOKUP($AN74,装备!$B:$Q,13,0),0)</f>
        <v>4</v>
      </c>
      <c r="DA74" s="552">
        <f>IFERROR(VLOOKUP($AN74,装备!$B:$Q,14,0),0)</f>
        <v>0</v>
      </c>
      <c r="DB74" s="552">
        <f>IFERROR(VLOOKUP($AN74,装备!$B:$Q,16,0),0)</f>
        <v>0</v>
      </c>
      <c r="DC74" s="552">
        <f>IFERROR(VLOOKUP($AN74,装备!$B:$Q,5,0),0)</f>
        <v>0</v>
      </c>
      <c r="DD74" s="552">
        <f>IFERROR(VLOOKUP(AO74,装备!$B:$C,2,0),0)</f>
        <v>0</v>
      </c>
      <c r="DE74" s="552">
        <f>IFERROR(VLOOKUP($AO74,装备!$B:$Q,5,0),0)</f>
        <v>0</v>
      </c>
      <c r="DF74" s="552">
        <f>IFERROR(VLOOKUP($AO74,装备!$B:$Q,6,0),0)</f>
        <v>0</v>
      </c>
      <c r="DG74" s="552">
        <f>IFERROR(VLOOKUP($AO74,装备!$B:$Q,7,0),0)</f>
        <v>0</v>
      </c>
      <c r="DH74" s="552">
        <f>IFERROR(VLOOKUP($AO74,装备!$B:$Q,8,0),0)</f>
        <v>0</v>
      </c>
      <c r="DI74" s="552">
        <f>IFERROR(VLOOKUP($AO74,装备!$B:$Q,9,0),0)</f>
        <v>0</v>
      </c>
      <c r="DJ74" s="552">
        <f>IFERROR(VLOOKUP($AO74,装备!$B:$Q,10,0),0)</f>
        <v>0</v>
      </c>
      <c r="DK74" s="552">
        <f>IFERROR(VLOOKUP($AO74,装备!$B:$Q,11,0),0)</f>
        <v>0</v>
      </c>
      <c r="DL74" s="552">
        <f>IFERROR(VLOOKUP($AO74,装备!$B:$Q,12,0),0)</f>
        <v>0</v>
      </c>
      <c r="DM74" s="552">
        <f>IFERROR(VLOOKUP($AO74,装备!$B:$Q,13,0),0)</f>
        <v>0</v>
      </c>
      <c r="DN74" s="552">
        <f>IFERROR(VLOOKUP($AO74,装备!$B:$Q,14,0),0)</f>
        <v>0</v>
      </c>
      <c r="DO74" s="552">
        <f>IFERROR(VLOOKUP($AO74,装备!$B:$Q,16,0),0)</f>
        <v>0</v>
      </c>
      <c r="DP74" s="552">
        <f>IFERROR(VLOOKUP($AO74,装备!$B:$Q,5,0),0)</f>
        <v>0</v>
      </c>
    </row>
    <row r="75" spans="1:120">
      <c r="A75" s="553">
        <f>'特殊、深海'!$A71</f>
        <v>10003519</v>
      </c>
      <c r="B75" s="353" t="s">
        <v>4927</v>
      </c>
      <c r="C75" s="281"/>
      <c r="D75" s="281">
        <f t="shared" si="1"/>
        <v>110</v>
      </c>
      <c r="E75" s="551">
        <f>'特殊、深海'!$C71</f>
        <v>6</v>
      </c>
      <c r="F75" s="549" t="str">
        <f>'特殊、深海'!$D71</f>
        <v>驱逐</v>
      </c>
      <c r="G75" s="549" t="str">
        <f>'特殊、深海'!$E71</f>
        <v>小型</v>
      </c>
      <c r="H75" s="549" t="str">
        <f>'特殊、深海'!$F71</f>
        <v>护卫舰</v>
      </c>
      <c r="I75" s="549">
        <f>'特殊、深海'!$BT71</f>
        <v>0</v>
      </c>
      <c r="J75" s="549" t="str">
        <f>'特殊、深海'!$G71</f>
        <v>英国</v>
      </c>
      <c r="K75" s="555">
        <f>'特殊、深海'!$H71+(BR75+CE75+CR75+DE75)*$C$2</f>
        <v>70</v>
      </c>
      <c r="L75" s="552">
        <f>'特殊、深海'!$I71</f>
        <v>2</v>
      </c>
      <c r="M75" s="552">
        <f>'特殊、深海'!$J71</f>
        <v>0</v>
      </c>
      <c r="N75" s="552">
        <f>'特殊、深海'!$K71</f>
        <v>2</v>
      </c>
      <c r="O75" s="552">
        <f>'特殊、深海'!$L71+((CA75+CN75+DA75+DN75)*$C$2)</f>
        <v>25</v>
      </c>
      <c r="P75" s="552" t="str">
        <f>IF($C$2=1,(IF(ISERROR(FIND("超长",'特殊、深海'!$M71&amp;BY75&amp;CL75&amp;CY75&amp;DL75,1)),IF(ISERROR(FIND("长",'特殊、深海'!$M71&amp;BY75&amp;CL75&amp;CY75&amp;DL75,1)),IF(ISERROR(FIND("中",'特殊、深海'!$M71&amp;BY75&amp;CL75&amp;CY75&amp;DL75,1)),IF(ISERROR(FIND("短",'特殊、深海'!$M71&amp;BY75&amp;CL75&amp;CY75&amp;DL75,1)),IF(ISERROR(FIND("无",'特殊、深海'!$M71&amp;BY75&amp;CL75&amp;CY75&amp;DL75,1)),0,"无"),"短"),"中"),"长"),"超长")),'特殊、深海'!$M71)</f>
        <v>短</v>
      </c>
      <c r="Q75" s="556">
        <f>'特殊、深海'!$N71</f>
        <v>33</v>
      </c>
      <c r="R75" s="552">
        <f>('特殊、深海'!$P71)+('特殊、深海'!$Q71)*$C$3+((BS75+CF75+CS75+DF75)*$C$2)</f>
        <v>62</v>
      </c>
      <c r="S75" s="552">
        <f>('特殊、深海'!$R71)+('特殊、深海'!$S71)*$C$3+((BU75+CH75+CU75+DH75)*$C$2)</f>
        <v>111</v>
      </c>
      <c r="T75" s="552">
        <f>('特殊、深海'!$T71)+('特殊、深海'!$U71)*$C$3+((BT75+CG75+CT75+DG75)*$C$2)</f>
        <v>85</v>
      </c>
      <c r="U75" s="552">
        <f>('特殊、深海'!$V71)+('特殊、深海'!$W71)*$C$3+((CC75+CP75+DC75+DP75)*$C$2)</f>
        <v>55</v>
      </c>
      <c r="V75" s="550">
        <f>INT(((('特殊、深海'!$Y71)-('特殊、深海'!$X71))*(((IF(D75=0,C75,D75))-1)/99))+'特殊、深海'!$X71)+((BX75+CK75+CX75+DK75)*$C$2)</f>
        <v>94</v>
      </c>
      <c r="W75" s="552">
        <f>INT(((('特殊、深海'!$AA71)-('特殊、深海'!$Z71))*(((IF(D75=0,C75,D75))-1)/99))+'特殊、深海'!$Z71)+((BZ75+CM75+CZ75+DM75)*$C$2)</f>
        <v>150</v>
      </c>
      <c r="X75" s="552">
        <f>INT(((('特殊、深海'!$AC71)-('特殊、深海'!$AB71))*(((IF(D75=0,C75,D75))-1)/99))+'特殊、深海'!$AB71)+((BW75+CJ75+CW75+DJ75)*$C$2)</f>
        <v>50</v>
      </c>
      <c r="Y75" s="551">
        <f>INT(((('特殊、深海'!$AE71)-('特殊、深海'!$AD71))*(((IF(D75=0,C75,D75))-1)/99))+'特殊、深海'!$AD71)+((BV75+CI75+CV75+DI75)*$C$2)</f>
        <v>126</v>
      </c>
      <c r="Z75" s="552">
        <f>IF('特殊、深海'!$AF71="","",'特殊、深海'!$AF71)</f>
        <v>0</v>
      </c>
      <c r="AA75" s="552" t="str">
        <f>IF('特殊、深海'!$AG71="","",'特殊、深海'!$AG71)</f>
        <v/>
      </c>
      <c r="AB75" s="552" t="str">
        <f>IF('特殊、深海'!$AH71="","",'特殊、深海'!$AH71)</f>
        <v/>
      </c>
      <c r="AC75" s="552" t="str">
        <f>IF('特殊、深海'!$AI71="","",'特殊、深海'!$AI71)</f>
        <v/>
      </c>
      <c r="AD75" s="552">
        <f>IF('特殊、深海'!$AJ71="","",'特殊、深海'!$AJ71)</f>
        <v>0</v>
      </c>
      <c r="AE75" s="550">
        <f>IF('特殊、深海'!$AK71="","",'特殊、深海'!$AK71)</f>
        <v>0</v>
      </c>
      <c r="AF75" s="552" t="str">
        <f>IF('特殊、深海'!$AL71="","",'特殊、深海'!$AL71)</f>
        <v/>
      </c>
      <c r="AG75" s="552" t="str">
        <f>IF('特殊、深海'!$AM71="","",'特殊、深海'!$AM71)</f>
        <v/>
      </c>
      <c r="AH75" s="552" t="str">
        <f>IF('特殊、深海'!$AN71="","",'特殊、深海'!$AN71)</f>
        <v/>
      </c>
      <c r="AI75" s="552" t="str">
        <f>IF('特殊、深海'!$AO71="","",'特殊、深海'!$AO71)</f>
        <v/>
      </c>
      <c r="AJ75" s="552" t="str">
        <f>IF('特殊、深海'!$AP71="","",'特殊、深海'!$AP71)</f>
        <v/>
      </c>
      <c r="AK75" s="551" t="str">
        <f>IF('特殊、深海'!$AQ71="","",'特殊、深海'!$AQ71)</f>
        <v/>
      </c>
      <c r="AL75" s="329" t="str">
        <f>IF('特殊、深海'!$AS71="","",'特殊、深海'!$AS71)</f>
        <v>J国12.7厘米连装炮</v>
      </c>
      <c r="AM75" s="329" t="str">
        <f>IF('特殊、深海'!$AT71="","",'特殊、深海'!$AT71)</f>
        <v>先进型声纳</v>
      </c>
      <c r="AN75" s="329" t="str">
        <f>IF('特殊、深海'!$AU71="","",'特殊、深海'!$AU71)</f>
        <v>61厘米五连装氧气鱼雷</v>
      </c>
      <c r="AO75" s="329" t="str">
        <f>IF('特殊、深海'!$AV71="","",'特殊、深海'!$AV71)</f>
        <v>刺猬弹深弹投射器</v>
      </c>
      <c r="AP75" s="307" t="str">
        <f>IF('特殊、深海'!$AW71="","",'特殊、深海'!$AW71)</f>
        <v/>
      </c>
      <c r="AQ75" s="308" t="str">
        <f>IF('特殊、深海'!$AX71="","",'特殊、深海'!$AX71)</f>
        <v/>
      </c>
      <c r="AR75" s="552">
        <f>IF('特殊、深海'!$AY71="","",'特殊、深海'!$AY71)</f>
        <v>10</v>
      </c>
      <c r="AS75" s="552">
        <f>IF('特殊、深海'!$AZ71="","",'特殊、深海'!$AZ71)</f>
        <v>10</v>
      </c>
      <c r="AT75" s="552">
        <f>IF('特殊、深海'!$BA71="","",'特殊、深海'!$BA71)</f>
        <v>1</v>
      </c>
      <c r="AU75" s="552">
        <f>IF('特殊、深海'!$BB71="","",'特殊、深海'!$BB71)</f>
        <v>1</v>
      </c>
      <c r="AV75" s="550">
        <f>IF(('特殊、深海'!$BG71+'特殊、深海'!$BK71*$C$4)=0,"",('特殊、深海'!$BG71+'特殊、深海'!$BK71*$C$4))</f>
        <v>6</v>
      </c>
      <c r="AW75" s="552">
        <f>IF(('特殊、深海'!$BH71+'特殊、深海'!$BL71*$C$4)=0,"",('特殊、深海'!$BH71+'特殊、深海'!$BL71*$C$4))</f>
        <v>20</v>
      </c>
      <c r="AX75" s="552">
        <f>IF(('特殊、深海'!$BI71+'特殊、深海'!$BM71*$C$4)=0,"",('特殊、深海'!$BI71+'特殊、深海'!$BM71*$C$4))</f>
        <v>15</v>
      </c>
      <c r="AY75" s="551">
        <f>IF(('特殊、深海'!$BJ71+'特殊、深海'!$BN71*$C$4)=0,"",('特殊、深海'!$BJ71+'特殊、深海'!$BN71*$C$4))</f>
        <v>12</v>
      </c>
      <c r="AZ75" s="329" t="str">
        <f>'特殊、深海'!$BO71</f>
        <v>TODO: 万国语</v>
      </c>
      <c r="BA75" s="553" t="b">
        <f>IF('特殊、深海'!$BP71="","")</f>
        <v>0</v>
      </c>
      <c r="BB75" s="329" t="b">
        <f>IF('特殊、深海'!$BQ71="","")</f>
        <v>0</v>
      </c>
      <c r="BC75" s="554" t="str">
        <f>IF('特殊、深海'!$BR71="","")</f>
        <v/>
      </c>
      <c r="BQ75" s="552">
        <f>IFERROR(VLOOKUP(AL75,装备!$B:$C,2,0),0)</f>
        <v>2</v>
      </c>
      <c r="BR75" s="552">
        <f>IFERROR(VLOOKUP($AL75,装备!$B:$Q,5,0),0)</f>
        <v>0</v>
      </c>
      <c r="BS75" s="552">
        <f>IFERROR(VLOOKUP($AL75,装备!$B:$Q,6,0),0)</f>
        <v>2</v>
      </c>
      <c r="BT75" s="552">
        <f>IFERROR(VLOOKUP($AL75,装备!$B:$Q,7,0),0)</f>
        <v>0</v>
      </c>
      <c r="BU75" s="552">
        <f>IFERROR(VLOOKUP($AL75,装备!$B:$Q,8,0),0)</f>
        <v>0</v>
      </c>
      <c r="BV75" s="552">
        <f>IFERROR(VLOOKUP($AL75,装备!$B:$Q,9,0),0)</f>
        <v>0</v>
      </c>
      <c r="BW75" s="552">
        <f>IFERROR(VLOOKUP($AL75,装备!$B:$Q,10,0),0)</f>
        <v>0</v>
      </c>
      <c r="BX75" s="552">
        <f>IFERROR(VLOOKUP($AL75,装备!$B:$Q,11,0),0)</f>
        <v>0</v>
      </c>
      <c r="BY75" s="552" t="str">
        <f>IFERROR(VLOOKUP($AL75,装备!$B:$Q,12,0),0)</f>
        <v>短</v>
      </c>
      <c r="BZ75" s="552">
        <f>IFERROR(VLOOKUP($AL75,装备!$B:$Q,13,0),0)</f>
        <v>0</v>
      </c>
      <c r="CA75" s="552">
        <f>IFERROR(VLOOKUP($AL75,装备!$B:$Q,14,0),0)</f>
        <v>0</v>
      </c>
      <c r="CB75" s="552">
        <f>IFERROR(VLOOKUP($AL75,装备!$B:$Q,16,0),0)</f>
        <v>2</v>
      </c>
      <c r="CC75" s="552">
        <f>IFERROR(VLOOKUP($AL75,装备!$B:$Q,5,0),0)</f>
        <v>0</v>
      </c>
      <c r="CD75" s="552">
        <f>IFERROR(VLOOKUP(AM75,装备!$B:$C,2,0),0)</f>
        <v>5</v>
      </c>
      <c r="CE75" s="552">
        <f>IFERROR(VLOOKUP($AM75,装备!$B:$Q,5,0),0)</f>
        <v>0</v>
      </c>
      <c r="CF75" s="552">
        <f>IFERROR(VLOOKUP($AM75,装备!$B:$Q,6,0),0)</f>
        <v>0</v>
      </c>
      <c r="CG75" s="552">
        <f>IFERROR(VLOOKUP($AM75,装备!$B:$Q,7,0),0)</f>
        <v>0</v>
      </c>
      <c r="CH75" s="552">
        <f>IFERROR(VLOOKUP($AM75,装备!$B:$Q,8,0),0)</f>
        <v>0</v>
      </c>
      <c r="CI75" s="552">
        <f>IFERROR(VLOOKUP($AM75,装备!$B:$Q,9,0),0)</f>
        <v>12</v>
      </c>
      <c r="CJ75" s="552">
        <f>IFERROR(VLOOKUP($AM75,装备!$B:$Q,10,0),0)</f>
        <v>0</v>
      </c>
      <c r="CK75" s="552">
        <f>IFERROR(VLOOKUP($AM75,装备!$B:$Q,11,0),0)</f>
        <v>3</v>
      </c>
      <c r="CL75" s="552" t="str">
        <f>IFERROR(VLOOKUP($AM75,装备!$B:$Q,12,0),0)</f>
        <v>无</v>
      </c>
      <c r="CM75" s="552">
        <f>IFERROR(VLOOKUP($AM75,装备!$B:$Q,13,0),0)</f>
        <v>0</v>
      </c>
      <c r="CN75" s="552">
        <f>IFERROR(VLOOKUP($AM75,装备!$B:$Q,14,0),0)</f>
        <v>0</v>
      </c>
      <c r="CO75" s="552">
        <f>IFERROR(VLOOKUP($AM75,装备!$B:$Q,16,0),0)</f>
        <v>0</v>
      </c>
      <c r="CP75" s="552">
        <f>IFERROR(VLOOKUP($AM75,装备!$B:$Q,5,0),0)</f>
        <v>0</v>
      </c>
      <c r="CQ75" s="552">
        <f>IFERROR(VLOOKUP(AN75,装备!$B:$C,2,0),0)</f>
        <v>6</v>
      </c>
      <c r="CR75" s="552">
        <f>IFERROR(VLOOKUP($AN75,装备!$B:$Q,5,0),0)</f>
        <v>0</v>
      </c>
      <c r="CS75" s="552">
        <f>IFERROR(VLOOKUP($AN75,装备!$B:$Q,6,0),0)</f>
        <v>0</v>
      </c>
      <c r="CT75" s="552">
        <f>IFERROR(VLOOKUP($AN75,装备!$B:$Q,7,0),0)</f>
        <v>0</v>
      </c>
      <c r="CU75" s="552">
        <f>IFERROR(VLOOKUP($AN75,装备!$B:$Q,8,0),0)</f>
        <v>12</v>
      </c>
      <c r="CV75" s="552">
        <f>IFERROR(VLOOKUP($AN75,装备!$B:$Q,9,0),0)</f>
        <v>0</v>
      </c>
      <c r="CW75" s="552">
        <f>IFERROR(VLOOKUP($AN75,装备!$B:$Q,10,0),0)</f>
        <v>0</v>
      </c>
      <c r="CX75" s="552">
        <f>IFERROR(VLOOKUP($AN75,装备!$B:$Q,11,0),0)</f>
        <v>1</v>
      </c>
      <c r="CY75" s="552" t="str">
        <f>IFERROR(VLOOKUP($AN75,装备!$B:$Q,12,0),0)</f>
        <v>无</v>
      </c>
      <c r="CZ75" s="552">
        <f>IFERROR(VLOOKUP($AN75,装备!$B:$Q,13,0),0)</f>
        <v>0</v>
      </c>
      <c r="DA75" s="552">
        <f>IFERROR(VLOOKUP($AN75,装备!$B:$Q,14,0),0)</f>
        <v>0</v>
      </c>
      <c r="DB75" s="552">
        <f>IFERROR(VLOOKUP($AN75,装备!$B:$Q,16,0),0)</f>
        <v>0</v>
      </c>
      <c r="DC75" s="552">
        <f>IFERROR(VLOOKUP($AN75,装备!$B:$Q,5,0),0)</f>
        <v>0</v>
      </c>
      <c r="DD75" s="552">
        <f>IFERROR(VLOOKUP(AO75,装备!$B:$C,2,0),0)</f>
        <v>6</v>
      </c>
      <c r="DE75" s="552">
        <f>IFERROR(VLOOKUP($AO75,装备!$B:$Q,5,0),0)</f>
        <v>0</v>
      </c>
      <c r="DF75" s="552">
        <f>IFERROR(VLOOKUP($AO75,装备!$B:$Q,6,0),0)</f>
        <v>0</v>
      </c>
      <c r="DG75" s="552">
        <f>IFERROR(VLOOKUP($AO75,装备!$B:$Q,7,0),0)</f>
        <v>0</v>
      </c>
      <c r="DH75" s="552">
        <f>IFERROR(VLOOKUP($AO75,装备!$B:$Q,8,0),0)</f>
        <v>0</v>
      </c>
      <c r="DI75" s="552">
        <f>IFERROR(VLOOKUP($AO75,装备!$B:$Q,9,0),0)</f>
        <v>15</v>
      </c>
      <c r="DJ75" s="552">
        <f>IFERROR(VLOOKUP($AO75,装备!$B:$Q,10,0),0)</f>
        <v>0</v>
      </c>
      <c r="DK75" s="552">
        <f>IFERROR(VLOOKUP($AO75,装备!$B:$Q,11,0),0)</f>
        <v>5</v>
      </c>
      <c r="DL75" s="552" t="str">
        <f>IFERROR(VLOOKUP($AO75,装备!$B:$Q,12,0),0)</f>
        <v>短</v>
      </c>
      <c r="DM75" s="552">
        <f>IFERROR(VLOOKUP($AO75,装备!$B:$Q,13,0),0)</f>
        <v>0</v>
      </c>
      <c r="DN75" s="552">
        <f>IFERROR(VLOOKUP($AO75,装备!$B:$Q,14,0),0)</f>
        <v>0</v>
      </c>
      <c r="DO75" s="552">
        <f>IFERROR(VLOOKUP($AO75,装备!$B:$Q,16,0),0)</f>
        <v>0</v>
      </c>
      <c r="DP75" s="552">
        <f>IFERROR(VLOOKUP($AO75,装备!$B:$Q,5,0),0)</f>
        <v>0</v>
      </c>
    </row>
    <row r="76" spans="1:120">
      <c r="A76" s="553">
        <f>'特殊、深海'!$A72</f>
        <v>10003618</v>
      </c>
      <c r="B76" s="353" t="s">
        <v>5935</v>
      </c>
      <c r="C76" s="281"/>
      <c r="D76" s="281">
        <f t="shared" si="1"/>
        <v>110</v>
      </c>
      <c r="E76" s="551">
        <f>'特殊、深海'!$C72</f>
        <v>6</v>
      </c>
      <c r="F76" s="549" t="str">
        <f>'特殊、深海'!$D72</f>
        <v>潜艇</v>
      </c>
      <c r="G76" s="549" t="str">
        <f>'特殊、深海'!$E72</f>
        <v>小型</v>
      </c>
      <c r="H76" s="549" t="str">
        <f>'特殊、深海'!$F72</f>
        <v>水下舰</v>
      </c>
      <c r="I76" s="549">
        <f>'特殊、深海'!$BT72</f>
        <v>0</v>
      </c>
      <c r="J76" s="549" t="str">
        <f>'特殊、深海'!$G72</f>
        <v>深海</v>
      </c>
      <c r="K76" s="555">
        <f>'特殊、深海'!$H72+(BR76+CE76+CR76+DE76)*$C$2</f>
        <v>16</v>
      </c>
      <c r="L76" s="552">
        <f>'特殊、深海'!$I72</f>
        <v>0</v>
      </c>
      <c r="M76" s="552">
        <f>'特殊、深海'!$J72</f>
        <v>0</v>
      </c>
      <c r="N76" s="552">
        <f>'特殊、深海'!$K72</f>
        <v>2</v>
      </c>
      <c r="O76" s="552">
        <f>'特殊、深海'!$L72+((CA76+CN76+DA76+DN76)*$C$2)</f>
        <v>30</v>
      </c>
      <c r="P76" s="552" t="str">
        <f>IF($C$2=1,(IF(ISERROR(FIND("超长",'特殊、深海'!$M72&amp;BY76&amp;CL76&amp;CY76&amp;DL76,1)),IF(ISERROR(FIND("长",'特殊、深海'!$M72&amp;BY76&amp;CL76&amp;CY76&amp;DL76,1)),IF(ISERROR(FIND("中",'特殊、深海'!$M72&amp;BY76&amp;CL76&amp;CY76&amp;DL76,1)),IF(ISERROR(FIND("短",'特殊、深海'!$M72&amp;BY76&amp;CL76&amp;CY76&amp;DL76,1)),IF(ISERROR(FIND("无",'特殊、深海'!$M72&amp;BY76&amp;CL76&amp;CY76&amp;DL76,1)),0,"无"),"短"),"中"),"长"),"超长")),'特殊、深海'!$M72)</f>
        <v>短</v>
      </c>
      <c r="Q76" s="556">
        <f>'特殊、深海'!$N72</f>
        <v>26</v>
      </c>
      <c r="R76" s="552">
        <f>('特殊、深海'!$P72)+('特殊、深海'!$Q72)*$C$3+((BS76+CF76+CS76+DF76)*$C$2)</f>
        <v>28</v>
      </c>
      <c r="S76" s="552">
        <f>('特殊、深海'!$R72)+('特殊、深海'!$S72)*$C$3+((BU76+CH76+CU76+DH76)*$C$2)</f>
        <v>126</v>
      </c>
      <c r="T76" s="552">
        <f>('特殊、深海'!$T72)+('特殊、深海'!$U72)*$C$3+((BT76+CG76+CT76+DG76)*$C$2)</f>
        <v>27</v>
      </c>
      <c r="U76" s="552">
        <f>('特殊、深海'!$V72)+('特殊、深海'!$W72)*$C$3+((CC76+CP76+DC76+DP76)*$C$2)</f>
        <v>0</v>
      </c>
      <c r="V76" s="550">
        <f>INT(((('特殊、深海'!$Y72)-('特殊、深海'!$X72))*(((IF(D76=0,C76,D76))-1)/99))+'特殊、深海'!$X72)+((BX76+CK76+CX76+DK76)*$C$2)</f>
        <v>121</v>
      </c>
      <c r="W76" s="552">
        <f>INT(((('特殊、深海'!$AA72)-('特殊、深海'!$Z72))*(((IF(D76=0,C76,D76))-1)/99))+'特殊、深海'!$Z72)+((BZ76+CM76+CZ76+DM76)*$C$2)</f>
        <v>75</v>
      </c>
      <c r="X76" s="552">
        <f>INT(((('特殊、深海'!$AC72)-('特殊、深海'!$AB72))*(((IF(D76=0,C76,D76))-1)/99))+'特殊、深海'!$AB72)+((BW76+CJ76+CW76+DJ76)*$C$2)</f>
        <v>50</v>
      </c>
      <c r="Y76" s="551">
        <f>INT(((('特殊、深海'!$AE72)-('特殊、深海'!$AD72))*(((IF(D76=0,C76,D76))-1)/99))+'特殊、深海'!$AD72)+((BV76+CI76+CV76+DI76)*$C$2)</f>
        <v>0</v>
      </c>
      <c r="Z76" s="552">
        <f>IF('特殊、深海'!$AF72="","",'特殊、深海'!$AF72)</f>
        <v>3</v>
      </c>
      <c r="AA76" s="552">
        <f>IF('特殊、深海'!$AG72="","",'特殊、深海'!$AG72)</f>
        <v>3</v>
      </c>
      <c r="AB76" s="552">
        <f>IF('特殊、深海'!$AH72="","",'特殊、深海'!$AH72)</f>
        <v>3</v>
      </c>
      <c r="AC76" s="552">
        <f>IF('特殊、深海'!$AI72="","",'特殊、深海'!$AI72)</f>
        <v>3</v>
      </c>
      <c r="AD76" s="552">
        <f>IF('特殊、深海'!$AJ72="","",'特殊、深海'!$AJ72)</f>
        <v>12</v>
      </c>
      <c r="AE76" s="550">
        <f>IF('特殊、深海'!$AK72="","",'特殊、深海'!$AK72)</f>
        <v>20</v>
      </c>
      <c r="AF76" s="552" t="str">
        <f>IF('特殊、深海'!$AL72="","",'特殊、深海'!$AL72)</f>
        <v/>
      </c>
      <c r="AG76" s="552" t="str">
        <f>IF('特殊、深海'!$AM72="","",'特殊、深海'!$AM72)</f>
        <v/>
      </c>
      <c r="AH76" s="552" t="str">
        <f>IF('特殊、深海'!$AN72="","",'特殊、深海'!$AN72)</f>
        <v/>
      </c>
      <c r="AI76" s="552" t="str">
        <f>IF('特殊、深海'!$AO72="","",'特殊、深海'!$AO72)</f>
        <v/>
      </c>
      <c r="AJ76" s="552" t="str">
        <f>IF('特殊、深海'!$AP72="","",'特殊、深海'!$AP72)</f>
        <v/>
      </c>
      <c r="AK76" s="551" t="str">
        <f>IF('特殊、深海'!$AQ72="","",'特殊、深海'!$AQ72)</f>
        <v/>
      </c>
      <c r="AL76" s="329" t="str">
        <f>IF('特殊、深海'!$AS72="","",'特殊、深海'!$AS72)</f>
        <v>G7eT10线导鱼雷(潜艇)</v>
      </c>
      <c r="AM76" s="329" t="str">
        <f>IF('特殊、深海'!$AT72="","",'特殊、深海'!$AT72)</f>
        <v>G7es声导鱼雷</v>
      </c>
      <c r="AN76" s="329" t="str">
        <f>IF('特殊、深海'!$AU72="","",'特殊、深海'!$AU72)</f>
        <v>G7es声导鱼雷</v>
      </c>
      <c r="AO76" s="329" t="str">
        <f>IF('特殊、深海'!$AV72="","",'特殊、深海'!$AV72)</f>
        <v/>
      </c>
      <c r="AP76" s="307" t="str">
        <f>IF('特殊、深海'!$AW72="","",'特殊、深海'!$AW72)</f>
        <v/>
      </c>
      <c r="AQ76" s="308" t="str">
        <f>IF('特殊、深海'!$AX72="","",'特殊、深海'!$AX72)</f>
        <v/>
      </c>
      <c r="AR76" s="552">
        <f>IF('特殊、深海'!$AY72="","",'特殊、深海'!$AY72)</f>
        <v>85</v>
      </c>
      <c r="AS76" s="552">
        <f>IF('特殊、深海'!$AZ72="","",'特殊、深海'!$AZ72)</f>
        <v>120</v>
      </c>
      <c r="AT76" s="552">
        <f>IF('特殊、深海'!$BA72="","",'特殊、深海'!$BA72)</f>
        <v>2.5</v>
      </c>
      <c r="AU76" s="552">
        <f>IF('特殊、深海'!$BB72="","",'特殊、深海'!$BB72)</f>
        <v>5.0999999999999996</v>
      </c>
      <c r="AV76" s="550">
        <f>IF(('特殊、深海'!$BG72+'特殊、深海'!$BK72*$C$4)=0,"",('特殊、深海'!$BG72+'特殊、深海'!$BK72*$C$4))</f>
        <v>22</v>
      </c>
      <c r="AW76" s="552">
        <f>IF(('特殊、深海'!$BH72+'特殊、深海'!$BL72*$C$4)=0,"",('特殊、深海'!$BH72+'特殊、深海'!$BL72*$C$4))</f>
        <v>25</v>
      </c>
      <c r="AX76" s="552">
        <f>IF(('特殊、深海'!$BI72+'特殊、深海'!$BM72*$C$4)=0,"",('特殊、深海'!$BI72+'特殊、深海'!$BM72*$C$4))</f>
        <v>32</v>
      </c>
      <c r="AY76" s="551" t="str">
        <f>IF(('特殊、深海'!$BJ72+'特殊、深海'!$BN72*$C$4)=0,"",('特殊、深海'!$BJ72+'特殊、深海'!$BN72*$C$4))</f>
        <v/>
      </c>
      <c r="AZ76" s="329" t="str">
        <f>'特殊、深海'!$BO72</f>
        <v>TODO: 万国语</v>
      </c>
      <c r="BA76" s="553" t="b">
        <f>IF('特殊、深海'!$BP72="","")</f>
        <v>0</v>
      </c>
      <c r="BB76" s="329" t="b">
        <f>IF('特殊、深海'!$BQ72="","")</f>
        <v>0</v>
      </c>
      <c r="BC76" s="554" t="str">
        <f>IF('特殊、深海'!$BR72="","")</f>
        <v/>
      </c>
      <c r="BQ76" s="552">
        <f>IFERROR(VLOOKUP(AL76,装备!$B:$C,2,0),0)</f>
        <v>6</v>
      </c>
      <c r="BR76" s="552">
        <f>IFERROR(VLOOKUP($AL76,装备!$B:$Q,5,0),0)</f>
        <v>0</v>
      </c>
      <c r="BS76" s="552">
        <f>IFERROR(VLOOKUP($AL76,装备!$B:$Q,6,0),0)</f>
        <v>0</v>
      </c>
      <c r="BT76" s="552">
        <f>IFERROR(VLOOKUP($AL76,装备!$B:$Q,7,0),0)</f>
        <v>0</v>
      </c>
      <c r="BU76" s="552">
        <f>IFERROR(VLOOKUP($AL76,装备!$B:$Q,8,0),0)</f>
        <v>12</v>
      </c>
      <c r="BV76" s="552">
        <f>IFERROR(VLOOKUP($AL76,装备!$B:$Q,9,0),0)</f>
        <v>0</v>
      </c>
      <c r="BW76" s="552">
        <f>IFERROR(VLOOKUP($AL76,装备!$B:$Q,10,0),0)</f>
        <v>0</v>
      </c>
      <c r="BX76" s="552">
        <f>IFERROR(VLOOKUP($AL76,装备!$B:$Q,11,0),0)</f>
        <v>6</v>
      </c>
      <c r="BY76" s="552" t="str">
        <f>IFERROR(VLOOKUP($AL76,装备!$B:$Q,12,0),0)</f>
        <v>无</v>
      </c>
      <c r="BZ76" s="552">
        <f>IFERROR(VLOOKUP($AL76,装备!$B:$Q,13,0),0)</f>
        <v>3</v>
      </c>
      <c r="CA76" s="552">
        <f>IFERROR(VLOOKUP($AL76,装备!$B:$Q,14,0),0)</f>
        <v>0</v>
      </c>
      <c r="CB76" s="552">
        <f>IFERROR(VLOOKUP($AL76,装备!$B:$Q,16,0),0)</f>
        <v>0</v>
      </c>
      <c r="CC76" s="552">
        <f>IFERROR(VLOOKUP($AL76,装备!$B:$Q,5,0),0)</f>
        <v>0</v>
      </c>
      <c r="CD76" s="552">
        <f>IFERROR(VLOOKUP(AM76,装备!$B:$C,2,0),0)</f>
        <v>6</v>
      </c>
      <c r="CE76" s="552">
        <f>IFERROR(VLOOKUP($AM76,装备!$B:$Q,5,0),0)</f>
        <v>0</v>
      </c>
      <c r="CF76" s="552">
        <f>IFERROR(VLOOKUP($AM76,装备!$B:$Q,6,0),0)</f>
        <v>0</v>
      </c>
      <c r="CG76" s="552">
        <f>IFERROR(VLOOKUP($AM76,装备!$B:$Q,7,0),0)</f>
        <v>0</v>
      </c>
      <c r="CH76" s="552">
        <f>IFERROR(VLOOKUP($AM76,装备!$B:$Q,8,0),0)</f>
        <v>12</v>
      </c>
      <c r="CI76" s="552">
        <f>IFERROR(VLOOKUP($AM76,装备!$B:$Q,9,0),0)</f>
        <v>0</v>
      </c>
      <c r="CJ76" s="552">
        <f>IFERROR(VLOOKUP($AM76,装备!$B:$Q,10,0),0)</f>
        <v>0</v>
      </c>
      <c r="CK76" s="552">
        <f>IFERROR(VLOOKUP($AM76,装备!$B:$Q,11,0),0)</f>
        <v>3</v>
      </c>
      <c r="CL76" s="552" t="str">
        <f>IFERROR(VLOOKUP($AM76,装备!$B:$Q,12,0),0)</f>
        <v>无</v>
      </c>
      <c r="CM76" s="552">
        <f>IFERROR(VLOOKUP($AM76,装备!$B:$Q,13,0),0)</f>
        <v>6</v>
      </c>
      <c r="CN76" s="552">
        <f>IFERROR(VLOOKUP($AM76,装备!$B:$Q,14,0),0)</f>
        <v>0</v>
      </c>
      <c r="CO76" s="552">
        <f>IFERROR(VLOOKUP($AM76,装备!$B:$Q,16,0),0)</f>
        <v>0</v>
      </c>
      <c r="CP76" s="552">
        <f>IFERROR(VLOOKUP($AM76,装备!$B:$Q,5,0),0)</f>
        <v>0</v>
      </c>
      <c r="CQ76" s="552">
        <f>IFERROR(VLOOKUP(AN76,装备!$B:$C,2,0),0)</f>
        <v>6</v>
      </c>
      <c r="CR76" s="552">
        <f>IFERROR(VLOOKUP($AN76,装备!$B:$Q,5,0),0)</f>
        <v>0</v>
      </c>
      <c r="CS76" s="552">
        <f>IFERROR(VLOOKUP($AN76,装备!$B:$Q,6,0),0)</f>
        <v>0</v>
      </c>
      <c r="CT76" s="552">
        <f>IFERROR(VLOOKUP($AN76,装备!$B:$Q,7,0),0)</f>
        <v>0</v>
      </c>
      <c r="CU76" s="552">
        <f>IFERROR(VLOOKUP($AN76,装备!$B:$Q,8,0),0)</f>
        <v>12</v>
      </c>
      <c r="CV76" s="552">
        <f>IFERROR(VLOOKUP($AN76,装备!$B:$Q,9,0),0)</f>
        <v>0</v>
      </c>
      <c r="CW76" s="552">
        <f>IFERROR(VLOOKUP($AN76,装备!$B:$Q,10,0),0)</f>
        <v>0</v>
      </c>
      <c r="CX76" s="552">
        <f>IFERROR(VLOOKUP($AN76,装备!$B:$Q,11,0),0)</f>
        <v>3</v>
      </c>
      <c r="CY76" s="552" t="str">
        <f>IFERROR(VLOOKUP($AN76,装备!$B:$Q,12,0),0)</f>
        <v>无</v>
      </c>
      <c r="CZ76" s="552">
        <f>IFERROR(VLOOKUP($AN76,装备!$B:$Q,13,0),0)</f>
        <v>6</v>
      </c>
      <c r="DA76" s="552">
        <f>IFERROR(VLOOKUP($AN76,装备!$B:$Q,14,0),0)</f>
        <v>0</v>
      </c>
      <c r="DB76" s="552">
        <f>IFERROR(VLOOKUP($AN76,装备!$B:$Q,16,0),0)</f>
        <v>0</v>
      </c>
      <c r="DC76" s="552">
        <f>IFERROR(VLOOKUP($AN76,装备!$B:$Q,5,0),0)</f>
        <v>0</v>
      </c>
      <c r="DD76" s="552">
        <f>IFERROR(VLOOKUP(AO76,装备!$B:$C,2,0),0)</f>
        <v>0</v>
      </c>
      <c r="DE76" s="552">
        <f>IFERROR(VLOOKUP($AO76,装备!$B:$Q,5,0),0)</f>
        <v>0</v>
      </c>
      <c r="DF76" s="552">
        <f>IFERROR(VLOOKUP($AO76,装备!$B:$Q,6,0),0)</f>
        <v>0</v>
      </c>
      <c r="DG76" s="552">
        <f>IFERROR(VLOOKUP($AO76,装备!$B:$Q,7,0),0)</f>
        <v>0</v>
      </c>
      <c r="DH76" s="552">
        <f>IFERROR(VLOOKUP($AO76,装备!$B:$Q,8,0),0)</f>
        <v>0</v>
      </c>
      <c r="DI76" s="552">
        <f>IFERROR(VLOOKUP($AO76,装备!$B:$Q,9,0),0)</f>
        <v>0</v>
      </c>
      <c r="DJ76" s="552">
        <f>IFERROR(VLOOKUP($AO76,装备!$B:$Q,10,0),0)</f>
        <v>0</v>
      </c>
      <c r="DK76" s="552">
        <f>IFERROR(VLOOKUP($AO76,装备!$B:$Q,11,0),0)</f>
        <v>0</v>
      </c>
      <c r="DL76" s="552">
        <f>IFERROR(VLOOKUP($AO76,装备!$B:$Q,12,0),0)</f>
        <v>0</v>
      </c>
      <c r="DM76" s="552">
        <f>IFERROR(VLOOKUP($AO76,装备!$B:$Q,13,0),0)</f>
        <v>0</v>
      </c>
      <c r="DN76" s="552">
        <f>IFERROR(VLOOKUP($AO76,装备!$B:$Q,14,0),0)</f>
        <v>0</v>
      </c>
      <c r="DO76" s="552">
        <f>IFERROR(VLOOKUP($AO76,装备!$B:$Q,16,0),0)</f>
        <v>0</v>
      </c>
      <c r="DP76" s="552">
        <f>IFERROR(VLOOKUP($AO76,装备!$B:$Q,5,0),0)</f>
        <v>0</v>
      </c>
    </row>
    <row r="77" spans="1:120">
      <c r="A77" s="553">
        <f>'特殊、深海'!$A73</f>
        <v>10003619</v>
      </c>
      <c r="B77" s="353" t="s">
        <v>4926</v>
      </c>
      <c r="C77" s="281"/>
      <c r="D77" s="281">
        <f t="shared" si="1"/>
        <v>110</v>
      </c>
      <c r="E77" s="551">
        <f>'特殊、深海'!$C73</f>
        <v>6</v>
      </c>
      <c r="F77" s="549" t="str">
        <f>'特殊、深海'!$D73</f>
        <v>补给</v>
      </c>
      <c r="G77" s="549" t="str">
        <f>'特殊、深海'!$E73</f>
        <v>小型</v>
      </c>
      <c r="H77" s="549" t="str">
        <f>'特殊、深海'!$F73</f>
        <v>护卫舰</v>
      </c>
      <c r="I77" s="549">
        <f>'特殊、深海'!$BT73</f>
        <v>0</v>
      </c>
      <c r="J77" s="549" t="str">
        <f>'特殊、深海'!$G73</f>
        <v>英国</v>
      </c>
      <c r="K77" s="555">
        <f>'特殊、深海'!$H73+(BR77+CE77+CR77+DE77)*$C$2</f>
        <v>50</v>
      </c>
      <c r="L77" s="552">
        <f>'特殊、深海'!$I73</f>
        <v>2</v>
      </c>
      <c r="M77" s="552">
        <f>'特殊、深海'!$J73</f>
        <v>0</v>
      </c>
      <c r="N77" s="552">
        <f>'特殊、深海'!$K73</f>
        <v>2</v>
      </c>
      <c r="O77" s="552">
        <f>'特殊、深海'!$L73+((CA77+CN77+DA77+DN77)*$C$2)</f>
        <v>99</v>
      </c>
      <c r="P77" s="552" t="str">
        <f>IF($C$2=1,(IF(ISERROR(FIND("超长",'特殊、深海'!$M73&amp;BY77&amp;CL77&amp;CY77&amp;DL77,1)),IF(ISERROR(FIND("长",'特殊、深海'!$M73&amp;BY77&amp;CL77&amp;CY77&amp;DL77,1)),IF(ISERROR(FIND("中",'特殊、深海'!$M73&amp;BY77&amp;CL77&amp;CY77&amp;DL77,1)),IF(ISERROR(FIND("短",'特殊、深海'!$M73&amp;BY77&amp;CL77&amp;CY77&amp;DL77,1)),IF(ISERROR(FIND("无",'特殊、深海'!$M73&amp;BY77&amp;CL77&amp;CY77&amp;DL77,1)),0,"无"),"短"),"中"),"长"),"超长")),'特殊、深海'!$M73)</f>
        <v>长</v>
      </c>
      <c r="Q77" s="556">
        <f>'特殊、深海'!$N73</f>
        <v>25</v>
      </c>
      <c r="R77" s="552">
        <f>('特殊、深海'!$P73)+('特殊、深海'!$Q73)*$C$3+((BS77+CF77+CS77+DF77)*$C$2)</f>
        <v>94</v>
      </c>
      <c r="S77" s="552">
        <f>('特殊、深海'!$R73)+('特殊、深海'!$S73)*$C$3+((BU77+CH77+CU77+DH77)*$C$2)</f>
        <v>0</v>
      </c>
      <c r="T77" s="552">
        <f>('特殊、深海'!$T73)+('特殊、深海'!$U73)*$C$3+((BT77+CG77+CT77+DG77)*$C$2)</f>
        <v>53</v>
      </c>
      <c r="U77" s="552">
        <f>('特殊、深海'!$V73)+('特殊、深海'!$W73)*$C$3+((CC77+CP77+DC77+DP77)*$C$2)</f>
        <v>55</v>
      </c>
      <c r="V77" s="550">
        <f>INT(((('特殊、深海'!$Y73)-('特殊、深海'!$X73))*(((IF(D77=0,C77,D77))-1)/99))+'特殊、深海'!$X73)+((BX77+CK77+CX77+DK77)*$C$2)</f>
        <v>85</v>
      </c>
      <c r="W77" s="552">
        <f>INT(((('特殊、深海'!$AA73)-('特殊、深海'!$Z73))*(((IF(D77=0,C77,D77))-1)/99))+'特殊、深海'!$Z73)+((BZ77+CM77+CZ77+DM77)*$C$2)</f>
        <v>101</v>
      </c>
      <c r="X77" s="552">
        <f>INT(((('特殊、深海'!$AC73)-('特殊、深海'!$AB73))*(((IF(D77=0,C77,D77))-1)/99))+'特殊、深海'!$AB73)+((BW77+CJ77+CW77+DJ77)*$C$2)</f>
        <v>35</v>
      </c>
      <c r="Y77" s="551">
        <f>INT(((('特殊、深海'!$AE73)-('特殊、深海'!$AD73))*(((IF(D77=0,C77,D77))-1)/99))+'特殊、深海'!$AD73)+((BV77+CI77+CV77+DI77)*$C$2)</f>
        <v>1</v>
      </c>
      <c r="Z77" s="552">
        <f>IF('特殊、深海'!$AF73="","",'特殊、深海'!$AF73)</f>
        <v>0</v>
      </c>
      <c r="AA77" s="552" t="str">
        <f>IF('特殊、深海'!$AG73="","",'特殊、深海'!$AG73)</f>
        <v/>
      </c>
      <c r="AB77" s="552" t="str">
        <f>IF('特殊、深海'!$AH73="","",'特殊、深海'!$AH73)</f>
        <v/>
      </c>
      <c r="AC77" s="552" t="str">
        <f>IF('特殊、深海'!$AI73="","",'特殊、深海'!$AI73)</f>
        <v/>
      </c>
      <c r="AD77" s="552">
        <f>IF('特殊、深海'!$AJ73="","",'特殊、深海'!$AJ73)</f>
        <v>0</v>
      </c>
      <c r="AE77" s="550">
        <f>IF('特殊、深海'!$AK73="","",'特殊、深海'!$AK73)</f>
        <v>0</v>
      </c>
      <c r="AF77" s="552" t="str">
        <f>IF('特殊、深海'!$AL73="","",'特殊、深海'!$AL73)</f>
        <v/>
      </c>
      <c r="AG77" s="552" t="str">
        <f>IF('特殊、深海'!$AM73="","",'特殊、深海'!$AM73)</f>
        <v/>
      </c>
      <c r="AH77" s="552" t="str">
        <f>IF('特殊、深海'!$AN73="","",'特殊、深海'!$AN73)</f>
        <v/>
      </c>
      <c r="AI77" s="552" t="str">
        <f>IF('特殊、深海'!$AO73="","",'特殊、深海'!$AO73)</f>
        <v/>
      </c>
      <c r="AJ77" s="552" t="str">
        <f>IF('特殊、深海'!$AP73="","",'特殊、深海'!$AP73)</f>
        <v/>
      </c>
      <c r="AK77" s="551" t="str">
        <f>IF('特殊、深海'!$AQ73="","",'特殊、深海'!$AQ73)</f>
        <v/>
      </c>
      <c r="AL77" s="329" t="str">
        <f>IF('特殊、深海'!$AS73="","",'特殊、深海'!$AS73)</f>
        <v>J国35.6厘米连装炮</v>
      </c>
      <c r="AM77" s="329" t="str">
        <f>IF('特殊、深海'!$AT73="","",'特殊、深海'!$AT73)</f>
        <v>零战62型</v>
      </c>
      <c r="AN77" s="329" t="str">
        <f>IF('特殊、深海'!$AU73="","",'特殊、深海'!$AU73)</f>
        <v/>
      </c>
      <c r="AO77" s="329" t="str">
        <f>IF('特殊、深海'!$AV73="","",'特殊、深海'!$AV73)</f>
        <v/>
      </c>
      <c r="AP77" s="307" t="str">
        <f>IF('特殊、深海'!$AW73="","",'特殊、深海'!$AW73)</f>
        <v/>
      </c>
      <c r="AQ77" s="308" t="str">
        <f>IF('特殊、深海'!$AX73="","",'特殊、深海'!$AX73)</f>
        <v/>
      </c>
      <c r="AR77" s="552">
        <f>IF('特殊、深海'!$AY73="","",'特殊、深海'!$AY73)</f>
        <v>10</v>
      </c>
      <c r="AS77" s="552">
        <f>IF('特殊、深海'!$AZ73="","",'特殊、深海'!$AZ73)</f>
        <v>10</v>
      </c>
      <c r="AT77" s="552">
        <f>IF('特殊、深海'!$BA73="","",'特殊、深海'!$BA73)</f>
        <v>1</v>
      </c>
      <c r="AU77" s="552">
        <f>IF('特殊、深海'!$BB73="","",'特殊、深海'!$BB73)</f>
        <v>1</v>
      </c>
      <c r="AV77" s="550">
        <f>IF(('特殊、深海'!$BG73+'特殊、深海'!$BK73*$C$4)=0,"",('特殊、深海'!$BG73+'特殊、深海'!$BK73*$C$4))</f>
        <v>2</v>
      </c>
      <c r="AW77" s="552">
        <f>IF(('特殊、深海'!$BH73+'特殊、深海'!$BL73*$C$4)=0,"",('特殊、深海'!$BH73+'特殊、深海'!$BL73*$C$4))</f>
        <v>15</v>
      </c>
      <c r="AX77" s="552">
        <f>IF(('特殊、深海'!$BI73+'特殊、深海'!$BM73*$C$4)=0,"",('特殊、深海'!$BI73+'特殊、深海'!$BM73*$C$4))</f>
        <v>17</v>
      </c>
      <c r="AY77" s="551">
        <f>IF(('特殊、深海'!$BJ73+'特殊、深海'!$BN73*$C$4)=0,"",('特殊、深海'!$BJ73+'特殊、深海'!$BN73*$C$4))</f>
        <v>3</v>
      </c>
      <c r="AZ77" s="329" t="str">
        <f>'特殊、深海'!$BO73</f>
        <v>TODO: 万国语</v>
      </c>
      <c r="BA77" s="553" t="b">
        <f>IF('特殊、深海'!$BP73="","")</f>
        <v>0</v>
      </c>
      <c r="BB77" s="329" t="b">
        <f>IF('特殊、深海'!$BQ73="","")</f>
        <v>0</v>
      </c>
      <c r="BC77" s="554" t="str">
        <f>IF('特殊、深海'!$BR73="","")</f>
        <v/>
      </c>
      <c r="BQ77" s="552">
        <f>IFERROR(VLOOKUP(AL77,装备!$B:$C,2,0),0)</f>
        <v>2</v>
      </c>
      <c r="BR77" s="552">
        <f>IFERROR(VLOOKUP($AL77,装备!$B:$Q,5,0),0)</f>
        <v>0</v>
      </c>
      <c r="BS77" s="552">
        <f>IFERROR(VLOOKUP($AL77,装备!$B:$Q,6,0),0)</f>
        <v>15</v>
      </c>
      <c r="BT77" s="552">
        <f>IFERROR(VLOOKUP($AL77,装备!$B:$Q,7,0),0)</f>
        <v>0</v>
      </c>
      <c r="BU77" s="552">
        <f>IFERROR(VLOOKUP($AL77,装备!$B:$Q,8,0),0)</f>
        <v>0</v>
      </c>
      <c r="BV77" s="552">
        <f>IFERROR(VLOOKUP($AL77,装备!$B:$Q,9,0),0)</f>
        <v>0</v>
      </c>
      <c r="BW77" s="552">
        <f>IFERROR(VLOOKUP($AL77,装备!$B:$Q,10,0),0)</f>
        <v>0</v>
      </c>
      <c r="BX77" s="552">
        <f>IFERROR(VLOOKUP($AL77,装备!$B:$Q,11,0),0)</f>
        <v>0</v>
      </c>
      <c r="BY77" s="552" t="str">
        <f>IFERROR(VLOOKUP($AL77,装备!$B:$Q,12,0),0)</f>
        <v>长</v>
      </c>
      <c r="BZ77" s="552">
        <f>IFERROR(VLOOKUP($AL77,装备!$B:$Q,13,0),0)</f>
        <v>0</v>
      </c>
      <c r="CA77" s="552">
        <f>IFERROR(VLOOKUP($AL77,装备!$B:$Q,14,0),0)</f>
        <v>0</v>
      </c>
      <c r="CB77" s="552">
        <f>IFERROR(VLOOKUP($AL77,装备!$B:$Q,16,0),0)</f>
        <v>4</v>
      </c>
      <c r="CC77" s="552">
        <f>IFERROR(VLOOKUP($AL77,装备!$B:$Q,5,0),0)</f>
        <v>0</v>
      </c>
      <c r="CD77" s="552">
        <f>IFERROR(VLOOKUP(AM77,装备!$B:$C,2,0),0)</f>
        <v>4</v>
      </c>
      <c r="CE77" s="552">
        <f>IFERROR(VLOOKUP($AM77,装备!$B:$Q,5,0),0)</f>
        <v>0</v>
      </c>
      <c r="CF77" s="552">
        <f>IFERROR(VLOOKUP($AM77,装备!$B:$Q,6,0),0)</f>
        <v>0</v>
      </c>
      <c r="CG77" s="552">
        <f>IFERROR(VLOOKUP($AM77,装备!$B:$Q,7,0),0)</f>
        <v>0</v>
      </c>
      <c r="CH77" s="552">
        <f>IFERROR(VLOOKUP($AM77,装备!$B:$Q,8,0),0)</f>
        <v>0</v>
      </c>
      <c r="CI77" s="552">
        <f>IFERROR(VLOOKUP($AM77,装备!$B:$Q,9,0),0)</f>
        <v>1</v>
      </c>
      <c r="CJ77" s="552">
        <f>IFERROR(VLOOKUP($AM77,装备!$B:$Q,10,0),0)</f>
        <v>0</v>
      </c>
      <c r="CK77" s="552">
        <f>IFERROR(VLOOKUP($AM77,装备!$B:$Q,11,0),0)</f>
        <v>0</v>
      </c>
      <c r="CL77" s="552" t="str">
        <f>IFERROR(VLOOKUP($AM77,装备!$B:$Q,12,0),0)</f>
        <v>无</v>
      </c>
      <c r="CM77" s="552">
        <f>IFERROR(VLOOKUP($AM77,装备!$B:$Q,13,0),0)</f>
        <v>0</v>
      </c>
      <c r="CN77" s="552">
        <f>IFERROR(VLOOKUP($AM77,装备!$B:$Q,14,0),0)</f>
        <v>0</v>
      </c>
      <c r="CO77" s="552">
        <f>IFERROR(VLOOKUP($AM77,装备!$B:$Q,16,0),0)</f>
        <v>5</v>
      </c>
      <c r="CP77" s="552">
        <f>IFERROR(VLOOKUP($AM77,装备!$B:$Q,5,0),0)</f>
        <v>0</v>
      </c>
      <c r="CQ77" s="552">
        <f>IFERROR(VLOOKUP(AN77,装备!$B:$C,2,0),0)</f>
        <v>0</v>
      </c>
      <c r="CR77" s="552">
        <f>IFERROR(VLOOKUP($AN77,装备!$B:$Q,5,0),0)</f>
        <v>0</v>
      </c>
      <c r="CS77" s="552">
        <f>IFERROR(VLOOKUP($AN77,装备!$B:$Q,6,0),0)</f>
        <v>0</v>
      </c>
      <c r="CT77" s="552">
        <f>IFERROR(VLOOKUP($AN77,装备!$B:$Q,7,0),0)</f>
        <v>0</v>
      </c>
      <c r="CU77" s="552">
        <f>IFERROR(VLOOKUP($AN77,装备!$B:$Q,8,0),0)</f>
        <v>0</v>
      </c>
      <c r="CV77" s="552">
        <f>IFERROR(VLOOKUP($AN77,装备!$B:$Q,9,0),0)</f>
        <v>0</v>
      </c>
      <c r="CW77" s="552">
        <f>IFERROR(VLOOKUP($AN77,装备!$B:$Q,10,0),0)</f>
        <v>0</v>
      </c>
      <c r="CX77" s="552">
        <f>IFERROR(VLOOKUP($AN77,装备!$B:$Q,11,0),0)</f>
        <v>0</v>
      </c>
      <c r="CY77" s="552">
        <f>IFERROR(VLOOKUP($AN77,装备!$B:$Q,12,0),0)</f>
        <v>0</v>
      </c>
      <c r="CZ77" s="552">
        <f>IFERROR(VLOOKUP($AN77,装备!$B:$Q,13,0),0)</f>
        <v>0</v>
      </c>
      <c r="DA77" s="552">
        <f>IFERROR(VLOOKUP($AN77,装备!$B:$Q,14,0),0)</f>
        <v>0</v>
      </c>
      <c r="DB77" s="552">
        <f>IFERROR(VLOOKUP($AN77,装备!$B:$Q,16,0),0)</f>
        <v>0</v>
      </c>
      <c r="DC77" s="552">
        <f>IFERROR(VLOOKUP($AN77,装备!$B:$Q,5,0),0)</f>
        <v>0</v>
      </c>
      <c r="DD77" s="552">
        <f>IFERROR(VLOOKUP(AO77,装备!$B:$C,2,0),0)</f>
        <v>0</v>
      </c>
      <c r="DE77" s="552">
        <f>IFERROR(VLOOKUP($AO77,装备!$B:$Q,5,0),0)</f>
        <v>0</v>
      </c>
      <c r="DF77" s="552">
        <f>IFERROR(VLOOKUP($AO77,装备!$B:$Q,6,0),0)</f>
        <v>0</v>
      </c>
      <c r="DG77" s="552">
        <f>IFERROR(VLOOKUP($AO77,装备!$B:$Q,7,0),0)</f>
        <v>0</v>
      </c>
      <c r="DH77" s="552">
        <f>IFERROR(VLOOKUP($AO77,装备!$B:$Q,8,0),0)</f>
        <v>0</v>
      </c>
      <c r="DI77" s="552">
        <f>IFERROR(VLOOKUP($AO77,装备!$B:$Q,9,0),0)</f>
        <v>0</v>
      </c>
      <c r="DJ77" s="552">
        <f>IFERROR(VLOOKUP($AO77,装备!$B:$Q,10,0),0)</f>
        <v>0</v>
      </c>
      <c r="DK77" s="552">
        <f>IFERROR(VLOOKUP($AO77,装备!$B:$Q,11,0),0)</f>
        <v>0</v>
      </c>
      <c r="DL77" s="552">
        <f>IFERROR(VLOOKUP($AO77,装备!$B:$Q,12,0),0)</f>
        <v>0</v>
      </c>
      <c r="DM77" s="552">
        <f>IFERROR(VLOOKUP($AO77,装备!$B:$Q,13,0),0)</f>
        <v>0</v>
      </c>
      <c r="DN77" s="552">
        <f>IFERROR(VLOOKUP($AO77,装备!$B:$Q,14,0),0)</f>
        <v>0</v>
      </c>
      <c r="DO77" s="552">
        <f>IFERROR(VLOOKUP($AO77,装备!$B:$Q,16,0),0)</f>
        <v>0</v>
      </c>
      <c r="DP77" s="552">
        <f>IFERROR(VLOOKUP($AO77,装备!$B:$Q,5,0),0)</f>
        <v>0</v>
      </c>
    </row>
    <row r="78" spans="1:120">
      <c r="A78" s="553">
        <f>'特殊、深海'!$A74</f>
        <v>10003718</v>
      </c>
      <c r="B78" s="353" t="s">
        <v>5936</v>
      </c>
      <c r="C78" s="281"/>
      <c r="D78" s="281">
        <f t="shared" si="1"/>
        <v>110</v>
      </c>
      <c r="E78" s="551">
        <f>'特殊、深海'!$C74</f>
        <v>6</v>
      </c>
      <c r="F78" s="549" t="str">
        <f>'特殊、深海'!$D74</f>
        <v>潜艇</v>
      </c>
      <c r="G78" s="549" t="str">
        <f>'特殊、深海'!$E74</f>
        <v>小型</v>
      </c>
      <c r="H78" s="549" t="str">
        <f>'特殊、深海'!$F74</f>
        <v>水下舰</v>
      </c>
      <c r="I78" s="549">
        <f>'特殊、深海'!$BT74</f>
        <v>0</v>
      </c>
      <c r="J78" s="549" t="str">
        <f>'特殊、深海'!$G74</f>
        <v>深海</v>
      </c>
      <c r="K78" s="555">
        <f>'特殊、深海'!$H74+(BR78+CE78+CR78+DE78)*$C$2</f>
        <v>16</v>
      </c>
      <c r="L78" s="552">
        <f>'特殊、深海'!$I74</f>
        <v>0</v>
      </c>
      <c r="M78" s="552">
        <f>'特殊、深海'!$J74</f>
        <v>0</v>
      </c>
      <c r="N78" s="552">
        <f>'特殊、深海'!$K74</f>
        <v>2</v>
      </c>
      <c r="O78" s="552">
        <f>'特殊、深海'!$L74+((CA78+CN78+DA78+DN78)*$C$2)</f>
        <v>30</v>
      </c>
      <c r="P78" s="552" t="str">
        <f>IF($C$2=1,(IF(ISERROR(FIND("超长",'特殊、深海'!$M74&amp;BY78&amp;CL78&amp;CY78&amp;DL78,1)),IF(ISERROR(FIND("长",'特殊、深海'!$M74&amp;BY78&amp;CL78&amp;CY78&amp;DL78,1)),IF(ISERROR(FIND("中",'特殊、深海'!$M74&amp;BY78&amp;CL78&amp;CY78&amp;DL78,1)),IF(ISERROR(FIND("短",'特殊、深海'!$M74&amp;BY78&amp;CL78&amp;CY78&amp;DL78,1)),IF(ISERROR(FIND("无",'特殊、深海'!$M74&amp;BY78&amp;CL78&amp;CY78&amp;DL78,1)),0,"无"),"短"),"中"),"长"),"超长")),'特殊、深海'!$M74)</f>
        <v>短</v>
      </c>
      <c r="Q78" s="556">
        <f>'特殊、深海'!$N74</f>
        <v>22</v>
      </c>
      <c r="R78" s="552">
        <f>('特殊、深海'!$P74)+('特殊、深海'!$Q74)*$C$3+((BS78+CF78+CS78+DF78)*$C$2)</f>
        <v>28</v>
      </c>
      <c r="S78" s="552">
        <f>('特殊、深海'!$R74)+('特殊、深海'!$S74)*$C$3+((BU78+CH78+CU78+DH78)*$C$2)</f>
        <v>118</v>
      </c>
      <c r="T78" s="552">
        <f>('特殊、深海'!$T74)+('特殊、深海'!$U74)*$C$3+((BT78+CG78+CT78+DG78)*$C$2)</f>
        <v>27</v>
      </c>
      <c r="U78" s="552">
        <f>('特殊、深海'!$V74)+('特殊、深海'!$W74)*$C$3+((CC78+CP78+DC78+DP78)*$C$2)</f>
        <v>0</v>
      </c>
      <c r="V78" s="550">
        <f>INT(((('特殊、深海'!$Y74)-('特殊、深海'!$X74))*(((IF(D78=0,C78,D78))-1)/99))+'特殊、深海'!$X74)+((BX78+CK78+CX78+DK78)*$C$2)</f>
        <v>124</v>
      </c>
      <c r="W78" s="552">
        <f>INT(((('特殊、深海'!$AA74)-('特殊、深海'!$Z74))*(((IF(D78=0,C78,D78))-1)/99))+'特殊、深海'!$Z74)+((BZ78+CM78+CZ78+DM78)*$C$2)</f>
        <v>68</v>
      </c>
      <c r="X78" s="552">
        <f>INT(((('特殊、深海'!$AC74)-('特殊、深海'!$AB74))*(((IF(D78=0,C78,D78))-1)/99))+'特殊、深海'!$AB74)+((BW78+CJ78+CW78+DJ78)*$C$2)</f>
        <v>45</v>
      </c>
      <c r="Y78" s="551">
        <f>INT(((('特殊、深海'!$AE74)-('特殊、深海'!$AD74))*(((IF(D78=0,C78,D78))-1)/99))+'特殊、深海'!$AD74)+((BV78+CI78+CV78+DI78)*$C$2)</f>
        <v>0</v>
      </c>
      <c r="Z78" s="552">
        <f>IF('特殊、深海'!$AF74="","",'特殊、深海'!$AF74)</f>
        <v>3</v>
      </c>
      <c r="AA78" s="552">
        <f>IF('特殊、深海'!$AG74="","",'特殊、深海'!$AG74)</f>
        <v>3</v>
      </c>
      <c r="AB78" s="552">
        <f>IF('特殊、深海'!$AH74="","",'特殊、深海'!$AH74)</f>
        <v>3</v>
      </c>
      <c r="AC78" s="552">
        <f>IF('特殊、深海'!$AI74="","",'特殊、深海'!$AI74)</f>
        <v>3</v>
      </c>
      <c r="AD78" s="552">
        <f>IF('特殊、深海'!$AJ74="","",'特殊、深海'!$AJ74)</f>
        <v>12</v>
      </c>
      <c r="AE78" s="550">
        <f>IF('特殊、深海'!$AK74="","",'特殊、深海'!$AK74)</f>
        <v>20</v>
      </c>
      <c r="AF78" s="552" t="str">
        <f>IF('特殊、深海'!$AL74="","",'特殊、深海'!$AL74)</f>
        <v/>
      </c>
      <c r="AG78" s="552" t="str">
        <f>IF('特殊、深海'!$AM74="","",'特殊、深海'!$AM74)</f>
        <v/>
      </c>
      <c r="AH78" s="552" t="str">
        <f>IF('特殊、深海'!$AN74="","",'特殊、深海'!$AN74)</f>
        <v/>
      </c>
      <c r="AI78" s="552" t="str">
        <f>IF('特殊、深海'!$AO74="","",'特殊、深海'!$AO74)</f>
        <v/>
      </c>
      <c r="AJ78" s="552" t="str">
        <f>IF('特殊、深海'!$AP74="","",'特殊、深海'!$AP74)</f>
        <v/>
      </c>
      <c r="AK78" s="551" t="str">
        <f>IF('特殊、深海'!$AQ74="","",'特殊、深海'!$AQ74)</f>
        <v/>
      </c>
      <c r="AL78" s="329" t="str">
        <f>IF('特殊、深海'!$AS74="","",'特殊、深海'!$AS74)</f>
        <v>潜用快速装填系统</v>
      </c>
      <c r="AM78" s="329" t="str">
        <f>IF('特殊、深海'!$AT74="","",'特殊、深海'!$AT74)</f>
        <v>G7eT10线导鱼雷(潜艇)</v>
      </c>
      <c r="AN78" s="329" t="str">
        <f>IF('特殊、深海'!$AU74="","",'特殊、深海'!$AU74)</f>
        <v>潜用Fat鱼雷</v>
      </c>
      <c r="AO78" s="329" t="str">
        <f>IF('特殊、深海'!$AV74="","",'特殊、深海'!$AV74)</f>
        <v/>
      </c>
      <c r="AP78" s="307" t="str">
        <f>IF('特殊、深海'!$AW74="","",'特殊、深海'!$AW74)</f>
        <v/>
      </c>
      <c r="AQ78" s="308" t="str">
        <f>IF('特殊、深海'!$AX74="","",'特殊、深海'!$AX74)</f>
        <v/>
      </c>
      <c r="AR78" s="552">
        <f>IF('特殊、深海'!$AY74="","",'特殊、深海'!$AY74)</f>
        <v>85</v>
      </c>
      <c r="AS78" s="552">
        <f>IF('特殊、深海'!$AZ74="","",'特殊、深海'!$AZ74)</f>
        <v>120</v>
      </c>
      <c r="AT78" s="552">
        <f>IF('特殊、深海'!$BA74="","",'特殊、深海'!$BA74)</f>
        <v>2.5</v>
      </c>
      <c r="AU78" s="552">
        <f>IF('特殊、深海'!$BB74="","",'特殊、深海'!$BB74)</f>
        <v>5.0999999999999996</v>
      </c>
      <c r="AV78" s="550">
        <f>IF(('特殊、深海'!$BG74+'特殊、深海'!$BK74*$C$4)=0,"",('特殊、深海'!$BG74+'特殊、深海'!$BK74*$C$4))</f>
        <v>24</v>
      </c>
      <c r="AW78" s="552">
        <f>IF(('特殊、深海'!$BH74+'特殊、深海'!$BL74*$C$4)=0,"",('特殊、深海'!$BH74+'特殊、深海'!$BL74*$C$4))</f>
        <v>34</v>
      </c>
      <c r="AX78" s="552">
        <f>IF(('特殊、深海'!$BI74+'特殊、深海'!$BM74*$C$4)=0,"",('特殊、深海'!$BI74+'特殊、深海'!$BM74*$C$4))</f>
        <v>34</v>
      </c>
      <c r="AY78" s="551" t="str">
        <f>IF(('特殊、深海'!$BJ74+'特殊、深海'!$BN74*$C$4)=0,"",('特殊、深海'!$BJ74+'特殊、深海'!$BN74*$C$4))</f>
        <v/>
      </c>
      <c r="AZ78" s="329" t="str">
        <f>'特殊、深海'!$BO74</f>
        <v>TODO: 万国语</v>
      </c>
      <c r="BA78" s="553" t="b">
        <f>IF('特殊、深海'!$BP74="","")</f>
        <v>0</v>
      </c>
      <c r="BB78" s="329" t="b">
        <f>IF('特殊、深海'!$BQ74="","")</f>
        <v>0</v>
      </c>
      <c r="BC78" s="554" t="str">
        <f>IF('特殊、深海'!$BR74="","")</f>
        <v/>
      </c>
      <c r="BQ78" s="552">
        <f>IFERROR(VLOOKUP(AL78,装备!$B:$C,2,0),0)</f>
        <v>4</v>
      </c>
      <c r="BR78" s="552">
        <f>IFERROR(VLOOKUP($AL78,装备!$B:$Q,5,0),0)</f>
        <v>0</v>
      </c>
      <c r="BS78" s="552">
        <f>IFERROR(VLOOKUP($AL78,装备!$B:$Q,6,0),0)</f>
        <v>0</v>
      </c>
      <c r="BT78" s="552">
        <f>IFERROR(VLOOKUP($AL78,装备!$B:$Q,7,0),0)</f>
        <v>0</v>
      </c>
      <c r="BU78" s="552">
        <f>IFERROR(VLOOKUP($AL78,装备!$B:$Q,8,0),0)</f>
        <v>8</v>
      </c>
      <c r="BV78" s="552">
        <f>IFERROR(VLOOKUP($AL78,装备!$B:$Q,9,0),0)</f>
        <v>0</v>
      </c>
      <c r="BW78" s="552">
        <f>IFERROR(VLOOKUP($AL78,装备!$B:$Q,10,0),0)</f>
        <v>0</v>
      </c>
      <c r="BX78" s="552">
        <f>IFERROR(VLOOKUP($AL78,装备!$B:$Q,11,0),0)</f>
        <v>6</v>
      </c>
      <c r="BY78" s="552" t="str">
        <f>IFERROR(VLOOKUP($AL78,装备!$B:$Q,12,0),0)</f>
        <v>无</v>
      </c>
      <c r="BZ78" s="552">
        <f>IFERROR(VLOOKUP($AL78,装备!$B:$Q,13,0),0)</f>
        <v>6</v>
      </c>
      <c r="CA78" s="552">
        <f>IFERROR(VLOOKUP($AL78,装备!$B:$Q,14,0),0)</f>
        <v>0</v>
      </c>
      <c r="CB78" s="552">
        <f>IFERROR(VLOOKUP($AL78,装备!$B:$Q,16,0),0)</f>
        <v>0</v>
      </c>
      <c r="CC78" s="552">
        <f>IFERROR(VLOOKUP($AL78,装备!$B:$Q,5,0),0)</f>
        <v>0</v>
      </c>
      <c r="CD78" s="552">
        <f>IFERROR(VLOOKUP(AM78,装备!$B:$C,2,0),0)</f>
        <v>6</v>
      </c>
      <c r="CE78" s="552">
        <f>IFERROR(VLOOKUP($AM78,装备!$B:$Q,5,0),0)</f>
        <v>0</v>
      </c>
      <c r="CF78" s="552">
        <f>IFERROR(VLOOKUP($AM78,装备!$B:$Q,6,0),0)</f>
        <v>0</v>
      </c>
      <c r="CG78" s="552">
        <f>IFERROR(VLOOKUP($AM78,装备!$B:$Q,7,0),0)</f>
        <v>0</v>
      </c>
      <c r="CH78" s="552">
        <f>IFERROR(VLOOKUP($AM78,装备!$B:$Q,8,0),0)</f>
        <v>12</v>
      </c>
      <c r="CI78" s="552">
        <f>IFERROR(VLOOKUP($AM78,装备!$B:$Q,9,0),0)</f>
        <v>0</v>
      </c>
      <c r="CJ78" s="552">
        <f>IFERROR(VLOOKUP($AM78,装备!$B:$Q,10,0),0)</f>
        <v>0</v>
      </c>
      <c r="CK78" s="552">
        <f>IFERROR(VLOOKUP($AM78,装备!$B:$Q,11,0),0)</f>
        <v>6</v>
      </c>
      <c r="CL78" s="552" t="str">
        <f>IFERROR(VLOOKUP($AM78,装备!$B:$Q,12,0),0)</f>
        <v>无</v>
      </c>
      <c r="CM78" s="552">
        <f>IFERROR(VLOOKUP($AM78,装备!$B:$Q,13,0),0)</f>
        <v>3</v>
      </c>
      <c r="CN78" s="552">
        <f>IFERROR(VLOOKUP($AM78,装备!$B:$Q,14,0),0)</f>
        <v>0</v>
      </c>
      <c r="CO78" s="552">
        <f>IFERROR(VLOOKUP($AM78,装备!$B:$Q,16,0),0)</f>
        <v>0</v>
      </c>
      <c r="CP78" s="552">
        <f>IFERROR(VLOOKUP($AM78,装备!$B:$Q,5,0),0)</f>
        <v>0</v>
      </c>
      <c r="CQ78" s="552">
        <f>IFERROR(VLOOKUP(AN78,装备!$B:$C,2,0),0)</f>
        <v>5</v>
      </c>
      <c r="CR78" s="552">
        <f>IFERROR(VLOOKUP($AN78,装备!$B:$Q,5,0),0)</f>
        <v>0</v>
      </c>
      <c r="CS78" s="552">
        <f>IFERROR(VLOOKUP($AN78,装备!$B:$Q,6,0),0)</f>
        <v>0</v>
      </c>
      <c r="CT78" s="552">
        <f>IFERROR(VLOOKUP($AN78,装备!$B:$Q,7,0),0)</f>
        <v>0</v>
      </c>
      <c r="CU78" s="552">
        <f>IFERROR(VLOOKUP($AN78,装备!$B:$Q,8,0),0)</f>
        <v>13</v>
      </c>
      <c r="CV78" s="552">
        <f>IFERROR(VLOOKUP($AN78,装备!$B:$Q,9,0),0)</f>
        <v>0</v>
      </c>
      <c r="CW78" s="552">
        <f>IFERROR(VLOOKUP($AN78,装备!$B:$Q,10,0),0)</f>
        <v>0</v>
      </c>
      <c r="CX78" s="552">
        <f>IFERROR(VLOOKUP($AN78,装备!$B:$Q,11,0),0)</f>
        <v>3</v>
      </c>
      <c r="CY78" s="552" t="str">
        <f>IFERROR(VLOOKUP($AN78,装备!$B:$Q,12,0),0)</f>
        <v>无</v>
      </c>
      <c r="CZ78" s="552">
        <f>IFERROR(VLOOKUP($AN78,装备!$B:$Q,13,0),0)</f>
        <v>4</v>
      </c>
      <c r="DA78" s="552">
        <f>IFERROR(VLOOKUP($AN78,装备!$B:$Q,14,0),0)</f>
        <v>0</v>
      </c>
      <c r="DB78" s="552">
        <f>IFERROR(VLOOKUP($AN78,装备!$B:$Q,16,0),0)</f>
        <v>0</v>
      </c>
      <c r="DC78" s="552">
        <f>IFERROR(VLOOKUP($AN78,装备!$B:$Q,5,0),0)</f>
        <v>0</v>
      </c>
      <c r="DD78" s="552">
        <f>IFERROR(VLOOKUP(AO78,装备!$B:$C,2,0),0)</f>
        <v>0</v>
      </c>
      <c r="DE78" s="552">
        <f>IFERROR(VLOOKUP($AO78,装备!$B:$Q,5,0),0)</f>
        <v>0</v>
      </c>
      <c r="DF78" s="552">
        <f>IFERROR(VLOOKUP($AO78,装备!$B:$Q,6,0),0)</f>
        <v>0</v>
      </c>
      <c r="DG78" s="552">
        <f>IFERROR(VLOOKUP($AO78,装备!$B:$Q,7,0),0)</f>
        <v>0</v>
      </c>
      <c r="DH78" s="552">
        <f>IFERROR(VLOOKUP($AO78,装备!$B:$Q,8,0),0)</f>
        <v>0</v>
      </c>
      <c r="DI78" s="552">
        <f>IFERROR(VLOOKUP($AO78,装备!$B:$Q,9,0),0)</f>
        <v>0</v>
      </c>
      <c r="DJ78" s="552">
        <f>IFERROR(VLOOKUP($AO78,装备!$B:$Q,10,0),0)</f>
        <v>0</v>
      </c>
      <c r="DK78" s="552">
        <f>IFERROR(VLOOKUP($AO78,装备!$B:$Q,11,0),0)</f>
        <v>0</v>
      </c>
      <c r="DL78" s="552">
        <f>IFERROR(VLOOKUP($AO78,装备!$B:$Q,12,0),0)</f>
        <v>0</v>
      </c>
      <c r="DM78" s="552">
        <f>IFERROR(VLOOKUP($AO78,装备!$B:$Q,13,0),0)</f>
        <v>0</v>
      </c>
      <c r="DN78" s="552">
        <f>IFERROR(VLOOKUP($AO78,装备!$B:$Q,14,0),0)</f>
        <v>0</v>
      </c>
      <c r="DO78" s="552">
        <f>IFERROR(VLOOKUP($AO78,装备!$B:$Q,16,0),0)</f>
        <v>0</v>
      </c>
      <c r="DP78" s="552">
        <f>IFERROR(VLOOKUP($AO78,装备!$B:$Q,5,0),0)</f>
        <v>0</v>
      </c>
    </row>
    <row r="79" spans="1:120">
      <c r="A79" s="553">
        <f>'特殊、深海'!$A75</f>
        <v>10003719</v>
      </c>
      <c r="B79" s="353" t="s">
        <v>4925</v>
      </c>
      <c r="C79" s="281"/>
      <c r="D79" s="281">
        <f t="shared" si="1"/>
        <v>110</v>
      </c>
      <c r="E79" s="551">
        <f>'特殊、深海'!$C75</f>
        <v>6</v>
      </c>
      <c r="F79" s="549" t="str">
        <f>'特殊、深海'!$D75</f>
        <v>防驱</v>
      </c>
      <c r="G79" s="549" t="str">
        <f>'特殊、深海'!$E75</f>
        <v>小型</v>
      </c>
      <c r="H79" s="549" t="str">
        <f>'特殊、深海'!$F75</f>
        <v>护卫舰（特殊）</v>
      </c>
      <c r="I79" s="549">
        <f>'特殊、深海'!$BT75</f>
        <v>0</v>
      </c>
      <c r="J79" s="549" t="str">
        <f>'特殊、深海'!$G75</f>
        <v>英国</v>
      </c>
      <c r="K79" s="555">
        <f>'特殊、深海'!$H75+(BR79+CE79+CR79+DE79)*$C$2</f>
        <v>90</v>
      </c>
      <c r="L79" s="552">
        <f>'特殊、深海'!$I75</f>
        <v>2</v>
      </c>
      <c r="M79" s="552">
        <f>'特殊、深海'!$J75</f>
        <v>0</v>
      </c>
      <c r="N79" s="552">
        <f>'特殊、深海'!$K75</f>
        <v>2</v>
      </c>
      <c r="O79" s="552">
        <f>'特殊、深海'!$L75+((CA79+CN79+DA79+DN79)*$C$2)</f>
        <v>99</v>
      </c>
      <c r="P79" s="552" t="str">
        <f>IF($C$2=1,(IF(ISERROR(FIND("超长",'特殊、深海'!$M75&amp;BY79&amp;CL79&amp;CY79&amp;DL79,1)),IF(ISERROR(FIND("长",'特殊、深海'!$M75&amp;BY79&amp;CL79&amp;CY79&amp;DL79,1)),IF(ISERROR(FIND("中",'特殊、深海'!$M75&amp;BY79&amp;CL79&amp;CY79&amp;DL79,1)),IF(ISERROR(FIND("短",'特殊、深海'!$M75&amp;BY79&amp;CL79&amp;CY79&amp;DL79,1)),IF(ISERROR(FIND("无",'特殊、深海'!$M75&amp;BY79&amp;CL79&amp;CY79&amp;DL79,1)),0,"无"),"短"),"中"),"长"),"超长")),'特殊、深海'!$M75)</f>
        <v>短</v>
      </c>
      <c r="Q79" s="556">
        <f>'特殊、深海'!$N75</f>
        <v>25</v>
      </c>
      <c r="R79" s="552">
        <f>('特殊、深海'!$P75)+('特殊、深海'!$Q75)*$C$3+((BS79+CF79+CS79+DF79)*$C$2)</f>
        <v>145</v>
      </c>
      <c r="S79" s="552">
        <f>('特殊、深海'!$R75)+('特殊、深海'!$S75)*$C$3+((BU79+CH79+CU79+DH79)*$C$2)</f>
        <v>1</v>
      </c>
      <c r="T79" s="552">
        <f>('特殊、深海'!$T75)+('特殊、深海'!$U75)*$C$3+((BT79+CG79+CT79+DG79)*$C$2)</f>
        <v>85</v>
      </c>
      <c r="U79" s="552">
        <f>('特殊、深海'!$V75)+('特殊、深海'!$W75)*$C$3+((CC79+CP79+DC79+DP79)*$C$2)</f>
        <v>120</v>
      </c>
      <c r="V79" s="550">
        <f>INT(((('特殊、深海'!$Y75)-('特殊、深海'!$X75))*(((IF(D79=0,C79,D79))-1)/99))+'特殊、深海'!$X75)+((BX79+CK79+CX79+DK79)*$C$2)</f>
        <v>94</v>
      </c>
      <c r="W79" s="552">
        <f>INT(((('特殊、深海'!$AA75)-('特殊、深海'!$Z75))*(((IF(D79=0,C79,D79))-1)/99))+'特殊、深海'!$Z75)+((BZ79+CM79+CZ79+DM79)*$C$2)</f>
        <v>108</v>
      </c>
      <c r="X79" s="552">
        <f>INT(((('特殊、深海'!$AC75)-('特殊、深海'!$AB75))*(((IF(D79=0,C79,D79))-1)/99))+'特殊、深海'!$AB75)+((BW79+CJ79+CW79+DJ79)*$C$2)</f>
        <v>35</v>
      </c>
      <c r="Y79" s="551">
        <f>INT(((('特殊、深海'!$AE75)-('特殊、深海'!$AD75))*(((IF(D79=0,C79,D79))-1)/99))+'特殊、深海'!$AD75)+((BV79+CI79+CV79+DI79)*$C$2)</f>
        <v>0</v>
      </c>
      <c r="Z79" s="552">
        <f>IF('特殊、深海'!$AF75="","",'特殊、深海'!$AF75)</f>
        <v>16</v>
      </c>
      <c r="AA79" s="552">
        <f>IF('特殊、深海'!$AG75="","",'特殊、深海'!$AG75)</f>
        <v>16</v>
      </c>
      <c r="AB79" s="552">
        <f>IF('特殊、深海'!$AH75="","",'特殊、深海'!$AH75)</f>
        <v>16</v>
      </c>
      <c r="AC79" s="552">
        <f>IF('特殊、深海'!$AI75="","",'特殊、深海'!$AI75)</f>
        <v>16</v>
      </c>
      <c r="AD79" s="552">
        <f>IF('特殊、深海'!$AJ75="","",'特殊、深海'!$AJ75)</f>
        <v>64</v>
      </c>
      <c r="AE79" s="550">
        <f>IF('特殊、深海'!$AK75="","",'特殊、深海'!$AK75)</f>
        <v>0</v>
      </c>
      <c r="AF79" s="552" t="str">
        <f>IF('特殊、深海'!$AL75="","",'特殊、深海'!$AL75)</f>
        <v/>
      </c>
      <c r="AG79" s="552" t="str">
        <f>IF('特殊、深海'!$AM75="","",'特殊、深海'!$AM75)</f>
        <v/>
      </c>
      <c r="AH79" s="552" t="str">
        <f>IF('特殊、深海'!$AN75="","",'特殊、深海'!$AN75)</f>
        <v/>
      </c>
      <c r="AI79" s="552" t="str">
        <f>IF('特殊、深海'!$AO75="","",'特殊、深海'!$AO75)</f>
        <v/>
      </c>
      <c r="AJ79" s="552" t="str">
        <f>IF('特殊、深海'!$AP75="","",'特殊、深海'!$AP75)</f>
        <v/>
      </c>
      <c r="AK79" s="551" t="str">
        <f>IF('特殊、深海'!$AQ75="","",'特殊、深海'!$AQ75)</f>
        <v/>
      </c>
      <c r="AL79" s="329" t="str">
        <f>IF('特殊、深海'!$AS75="","",'特殊、深海'!$AS75)</f>
        <v>海参防空导弹</v>
      </c>
      <c r="AM79" s="329" t="str">
        <f>IF('特殊、深海'!$AT75="","",'特殊、深海'!$AT75)</f>
        <v>海参导弹发射系统</v>
      </c>
      <c r="AN79" s="329" t="str">
        <f>IF('特殊、深海'!$AU75="","",'特殊、深海'!$AU75)</f>
        <v>黄铜骑士防空导弹</v>
      </c>
      <c r="AO79" s="329" t="str">
        <f>IF('特殊、深海'!$AV75="","",'特殊、深海'!$AV75)</f>
        <v>黄铜骑士防空导弹</v>
      </c>
      <c r="AP79" s="307" t="str">
        <f>IF('特殊、深海'!$AW75="","",'特殊、深海'!$AW75)</f>
        <v/>
      </c>
      <c r="AQ79" s="308" t="str">
        <f>IF('特殊、深海'!$AX75="","",'特殊、深海'!$AX75)</f>
        <v/>
      </c>
      <c r="AR79" s="552">
        <f>IF('特殊、深海'!$AY75="","",'特殊、深海'!$AY75)</f>
        <v>10</v>
      </c>
      <c r="AS79" s="552">
        <f>IF('特殊、深海'!$AZ75="","",'特殊、深海'!$AZ75)</f>
        <v>10</v>
      </c>
      <c r="AT79" s="552">
        <f>IF('特殊、深海'!$BA75="","",'特殊、深海'!$BA75)</f>
        <v>1</v>
      </c>
      <c r="AU79" s="552">
        <f>IF('特殊、深海'!$BB75="","",'特殊、深海'!$BB75)</f>
        <v>1</v>
      </c>
      <c r="AV79" s="550">
        <f>IF(('特殊、深海'!$BG75+'特殊、深海'!$BK75*$C$4)=0,"",('特殊、深海'!$BG75+'特殊、深海'!$BK75*$C$4))</f>
        <v>34</v>
      </c>
      <c r="AW79" s="552">
        <f>IF(('特殊、深海'!$BH75+'特殊、深海'!$BL75*$C$4)=0,"",('特殊、深海'!$BH75+'特殊、深海'!$BL75*$C$4))</f>
        <v>31</v>
      </c>
      <c r="AX79" s="552">
        <f>IF(('特殊、深海'!$BI75+'特殊、深海'!$BM75*$C$4)=0,"",('特殊、深海'!$BI75+'特殊、深海'!$BM75*$C$4))</f>
        <v>16</v>
      </c>
      <c r="AY79" s="551">
        <f>IF(('特殊、深海'!$BJ75+'特殊、深海'!$BN75*$C$4)=0,"",('特殊、深海'!$BJ75+'特殊、深海'!$BN75*$C$4))</f>
        <v>68</v>
      </c>
      <c r="AZ79" s="329" t="str">
        <f>'特殊、深海'!$BO75</f>
        <v>TODO: 万国语</v>
      </c>
      <c r="BA79" s="553" t="b">
        <f>IF('特殊、深海'!$BP75="","")</f>
        <v>0</v>
      </c>
      <c r="BB79" s="329" t="b">
        <f>IF('特殊、深海'!$BQ75="","")</f>
        <v>0</v>
      </c>
      <c r="BC79" s="554" t="str">
        <f>IF('特殊、深海'!$BR75="","")</f>
        <v/>
      </c>
      <c r="BQ79" s="552">
        <f>IFERROR(VLOOKUP(AL79,装备!$B:$C,2,0),0)</f>
        <v>4</v>
      </c>
      <c r="BR79" s="552">
        <f>IFERROR(VLOOKUP($AL79,装备!$B:$Q,5,0),0)</f>
        <v>0</v>
      </c>
      <c r="BS79" s="552">
        <f>IFERROR(VLOOKUP($AL79,装备!$B:$Q,6,0),0)</f>
        <v>15</v>
      </c>
      <c r="BT79" s="552">
        <f>IFERROR(VLOOKUP($AL79,装备!$B:$Q,7,0),0)</f>
        <v>0</v>
      </c>
      <c r="BU79" s="552">
        <f>IFERROR(VLOOKUP($AL79,装备!$B:$Q,8,0),0)</f>
        <v>0</v>
      </c>
      <c r="BV79" s="552">
        <f>IFERROR(VLOOKUP($AL79,装备!$B:$Q,9,0),0)</f>
        <v>0</v>
      </c>
      <c r="BW79" s="552">
        <f>IFERROR(VLOOKUP($AL79,装备!$B:$Q,10,0),0)</f>
        <v>0</v>
      </c>
      <c r="BX79" s="552">
        <f>IFERROR(VLOOKUP($AL79,装备!$B:$Q,11,0),0)</f>
        <v>0</v>
      </c>
      <c r="BY79" s="552" t="str">
        <f>IFERROR(VLOOKUP($AL79,装备!$B:$Q,12,0),0)</f>
        <v>无</v>
      </c>
      <c r="BZ79" s="552">
        <f>IFERROR(VLOOKUP($AL79,装备!$B:$Q,13,0),0)</f>
        <v>0</v>
      </c>
      <c r="CA79" s="552">
        <f>IFERROR(VLOOKUP($AL79,装备!$B:$Q,14,0),0)</f>
        <v>0</v>
      </c>
      <c r="CB79" s="552">
        <f>IFERROR(VLOOKUP($AL79,装备!$B:$Q,16,0),0)</f>
        <v>15</v>
      </c>
      <c r="CC79" s="552">
        <f>IFERROR(VLOOKUP($AL79,装备!$B:$Q,5,0),0)</f>
        <v>0</v>
      </c>
      <c r="CD79" s="552">
        <f>IFERROR(VLOOKUP(AM79,装备!$B:$C,2,0),0)</f>
        <v>4</v>
      </c>
      <c r="CE79" s="552">
        <f>IFERROR(VLOOKUP($AM79,装备!$B:$Q,5,0),0)</f>
        <v>0</v>
      </c>
      <c r="CF79" s="552">
        <f>IFERROR(VLOOKUP($AM79,装备!$B:$Q,6,0),0)</f>
        <v>0</v>
      </c>
      <c r="CG79" s="552">
        <f>IFERROR(VLOOKUP($AM79,装备!$B:$Q,7,0),0)</f>
        <v>0</v>
      </c>
      <c r="CH79" s="552">
        <f>IFERROR(VLOOKUP($AM79,装备!$B:$Q,8,0),0)</f>
        <v>0</v>
      </c>
      <c r="CI79" s="552">
        <f>IFERROR(VLOOKUP($AM79,装备!$B:$Q,9,0),0)</f>
        <v>0</v>
      </c>
      <c r="CJ79" s="552">
        <f>IFERROR(VLOOKUP($AM79,装备!$B:$Q,10,0),0)</f>
        <v>0</v>
      </c>
      <c r="CK79" s="552">
        <f>IFERROR(VLOOKUP($AM79,装备!$B:$Q,11,0),0)</f>
        <v>2</v>
      </c>
      <c r="CL79" s="552" t="str">
        <f>IFERROR(VLOOKUP($AM79,装备!$B:$Q,12,0),0)</f>
        <v>无</v>
      </c>
      <c r="CM79" s="552">
        <f>IFERROR(VLOOKUP($AM79,装备!$B:$Q,13,0),0)</f>
        <v>2</v>
      </c>
      <c r="CN79" s="552">
        <f>IFERROR(VLOOKUP($AM79,装备!$B:$Q,14,0),0)</f>
        <v>0</v>
      </c>
      <c r="CO79" s="552">
        <f>IFERROR(VLOOKUP($AM79,装备!$B:$Q,16,0),0)</f>
        <v>0</v>
      </c>
      <c r="CP79" s="552">
        <f>IFERROR(VLOOKUP($AM79,装备!$B:$Q,5,0),0)</f>
        <v>0</v>
      </c>
      <c r="CQ79" s="552">
        <f>IFERROR(VLOOKUP(AN79,装备!$B:$C,2,0),0)</f>
        <v>5</v>
      </c>
      <c r="CR79" s="552">
        <f>IFERROR(VLOOKUP($AN79,装备!$B:$Q,5,0),0)</f>
        <v>0</v>
      </c>
      <c r="CS79" s="552">
        <f>IFERROR(VLOOKUP($AN79,装备!$B:$Q,6,0),0)</f>
        <v>20</v>
      </c>
      <c r="CT79" s="552">
        <f>IFERROR(VLOOKUP($AN79,装备!$B:$Q,7,0),0)</f>
        <v>0</v>
      </c>
      <c r="CU79" s="552">
        <f>IFERROR(VLOOKUP($AN79,装备!$B:$Q,8,0),0)</f>
        <v>0</v>
      </c>
      <c r="CV79" s="552">
        <f>IFERROR(VLOOKUP($AN79,装备!$B:$Q,9,0),0)</f>
        <v>0</v>
      </c>
      <c r="CW79" s="552">
        <f>IFERROR(VLOOKUP($AN79,装备!$B:$Q,10,0),0)</f>
        <v>0</v>
      </c>
      <c r="CX79" s="552">
        <f>IFERROR(VLOOKUP($AN79,装备!$B:$Q,11,0),0)</f>
        <v>0</v>
      </c>
      <c r="CY79" s="552" t="str">
        <f>IFERROR(VLOOKUP($AN79,装备!$B:$Q,12,0),0)</f>
        <v>无</v>
      </c>
      <c r="CZ79" s="552">
        <f>IFERROR(VLOOKUP($AN79,装备!$B:$Q,13,0),0)</f>
        <v>0</v>
      </c>
      <c r="DA79" s="552">
        <f>IFERROR(VLOOKUP($AN79,装备!$B:$Q,14,0),0)</f>
        <v>0</v>
      </c>
      <c r="DB79" s="552">
        <f>IFERROR(VLOOKUP($AN79,装备!$B:$Q,16,0),0)</f>
        <v>18</v>
      </c>
      <c r="DC79" s="552">
        <f>IFERROR(VLOOKUP($AN79,装备!$B:$Q,5,0),0)</f>
        <v>0</v>
      </c>
      <c r="DD79" s="552">
        <f>IFERROR(VLOOKUP(AO79,装备!$B:$C,2,0),0)</f>
        <v>5</v>
      </c>
      <c r="DE79" s="552">
        <f>IFERROR(VLOOKUP($AO79,装备!$B:$Q,5,0),0)</f>
        <v>0</v>
      </c>
      <c r="DF79" s="552">
        <f>IFERROR(VLOOKUP($AO79,装备!$B:$Q,6,0),0)</f>
        <v>20</v>
      </c>
      <c r="DG79" s="552">
        <f>IFERROR(VLOOKUP($AO79,装备!$B:$Q,7,0),0)</f>
        <v>0</v>
      </c>
      <c r="DH79" s="552">
        <f>IFERROR(VLOOKUP($AO79,装备!$B:$Q,8,0),0)</f>
        <v>0</v>
      </c>
      <c r="DI79" s="552">
        <f>IFERROR(VLOOKUP($AO79,装备!$B:$Q,9,0),0)</f>
        <v>0</v>
      </c>
      <c r="DJ79" s="552">
        <f>IFERROR(VLOOKUP($AO79,装备!$B:$Q,10,0),0)</f>
        <v>0</v>
      </c>
      <c r="DK79" s="552">
        <f>IFERROR(VLOOKUP($AO79,装备!$B:$Q,11,0),0)</f>
        <v>0</v>
      </c>
      <c r="DL79" s="552" t="str">
        <f>IFERROR(VLOOKUP($AO79,装备!$B:$Q,12,0),0)</f>
        <v>无</v>
      </c>
      <c r="DM79" s="552">
        <f>IFERROR(VLOOKUP($AO79,装备!$B:$Q,13,0),0)</f>
        <v>0</v>
      </c>
      <c r="DN79" s="552">
        <f>IFERROR(VLOOKUP($AO79,装备!$B:$Q,14,0),0)</f>
        <v>0</v>
      </c>
      <c r="DO79" s="552">
        <f>IFERROR(VLOOKUP($AO79,装备!$B:$Q,16,0),0)</f>
        <v>18</v>
      </c>
      <c r="DP79" s="552">
        <f>IFERROR(VLOOKUP($AO79,装备!$B:$Q,5,0),0)</f>
        <v>0</v>
      </c>
    </row>
    <row r="80" spans="1:120">
      <c r="A80" s="553">
        <f>'特殊、深海'!$A76</f>
        <v>10003818</v>
      </c>
      <c r="B80" s="353" t="s">
        <v>5937</v>
      </c>
      <c r="C80" s="281"/>
      <c r="D80" s="281">
        <f t="shared" si="1"/>
        <v>110</v>
      </c>
      <c r="E80" s="551">
        <f>'特殊、深海'!$C76</f>
        <v>4</v>
      </c>
      <c r="F80" s="549" t="str">
        <f>'特殊、深海'!$D76</f>
        <v>旗舰</v>
      </c>
      <c r="G80" s="549" t="str">
        <f>'特殊、深海'!$E76</f>
        <v>大型</v>
      </c>
      <c r="H80" s="549" t="str">
        <f>'特殊、深海'!$F76</f>
        <v>未知</v>
      </c>
      <c r="I80" s="549">
        <f>'特殊、深海'!$BT76</f>
        <v>0</v>
      </c>
      <c r="J80" s="549" t="str">
        <f>'特殊、深海'!$G76</f>
        <v>深海</v>
      </c>
      <c r="K80" s="555">
        <f>'特殊、深海'!$H76+(BR80+CE80+CR80+DE80)*$C$2</f>
        <v>84</v>
      </c>
      <c r="L80" s="552">
        <f>'特殊、深海'!$I76</f>
        <v>0</v>
      </c>
      <c r="M80" s="552">
        <f>'特殊、深海'!$J76</f>
        <v>0</v>
      </c>
      <c r="N80" s="552">
        <f>'特殊、深海'!$K76</f>
        <v>2</v>
      </c>
      <c r="O80" s="552">
        <f>'特殊、深海'!$L76+((CA80+CN80+DA80+DN80)*$C$2)</f>
        <v>30</v>
      </c>
      <c r="P80" s="552" t="str">
        <f>IF($C$2=1,(IF(ISERROR(FIND("超长",'特殊、深海'!$M76&amp;BY80&amp;CL80&amp;CY80&amp;DL80,1)),IF(ISERROR(FIND("长",'特殊、深海'!$M76&amp;BY80&amp;CL80&amp;CY80&amp;DL80,1)),IF(ISERROR(FIND("中",'特殊、深海'!$M76&amp;BY80&amp;CL80&amp;CY80&amp;DL80,1)),IF(ISERROR(FIND("短",'特殊、深海'!$M76&amp;BY80&amp;CL80&amp;CY80&amp;DL80,1)),IF(ISERROR(FIND("无",'特殊、深海'!$M76&amp;BY80&amp;CL80&amp;CY80&amp;DL80,1)),0,"无"),"短"),"中"),"长"),"超长")),'特殊、深海'!$M76)</f>
        <v>超长</v>
      </c>
      <c r="Q80" s="556">
        <f>'特殊、深海'!$N76</f>
        <v>28</v>
      </c>
      <c r="R80" s="552">
        <f>('特殊、深海'!$P76)+('特殊、深海'!$Q76)*$C$3+((BS80+CF80+CS80+DF80)*$C$2)</f>
        <v>188</v>
      </c>
      <c r="S80" s="552">
        <f>('特殊、深海'!$R76)+('特殊、深海'!$S76)*$C$3+((BU80+CH80+CU80+DH80)*$C$2)</f>
        <v>90</v>
      </c>
      <c r="T80" s="552">
        <f>('特殊、深海'!$T76)+('特殊、深海'!$U76)*$C$3+((BT80+CG80+CT80+DG80)*$C$2)</f>
        <v>97</v>
      </c>
      <c r="U80" s="552">
        <f>('特殊、深海'!$V76)+('特殊、深海'!$W76)*$C$3+((CC80+CP80+DC80+DP80)*$C$2)</f>
        <v>80</v>
      </c>
      <c r="V80" s="550">
        <f>INT(((('特殊、深海'!$Y76)-('特殊、深海'!$X76))*(((IF(D80=0,C80,D80))-1)/99))+'特殊、深海'!$X76)+((BX80+CK80+CX80+DK80)*$C$2)</f>
        <v>101</v>
      </c>
      <c r="W80" s="552">
        <f>INT(((('特殊、深海'!$AA76)-('特殊、深海'!$Z76))*(((IF(D80=0,C80,D80))-1)/99))+'特殊、深海'!$Z76)+((BZ80+CM80+CZ80+DM80)*$C$2)</f>
        <v>57</v>
      </c>
      <c r="X80" s="552">
        <f>INT(((('特殊、深海'!$AC76)-('特殊、深海'!$AB76))*(((IF(D80=0,C80,D80))-1)/99))+'特殊、深海'!$AB76)+((BW80+CJ80+CW80+DJ80)*$C$2)</f>
        <v>30</v>
      </c>
      <c r="Y80" s="551">
        <f>INT(((('特殊、深海'!$AE76)-('特殊、深海'!$AD76))*(((IF(D80=0,C80,D80))-1)/99))+'特殊、深海'!$AD76)+((BV80+CI80+CV80+DI80)*$C$2)</f>
        <v>5</v>
      </c>
      <c r="Z80" s="552">
        <f>IF('特殊、深海'!$AF76="","",'特殊、深海'!$AF76)</f>
        <v>3</v>
      </c>
      <c r="AA80" s="552">
        <f>IF('特殊、深海'!$AG76="","",'特殊、深海'!$AG76)</f>
        <v>3</v>
      </c>
      <c r="AB80" s="552">
        <f>IF('特殊、深海'!$AH76="","",'特殊、深海'!$AH76)</f>
        <v>3</v>
      </c>
      <c r="AC80" s="552">
        <f>IF('特殊、深海'!$AI76="","",'特殊、深海'!$AI76)</f>
        <v>3</v>
      </c>
      <c r="AD80" s="552">
        <f>IF('特殊、深海'!$AJ76="","",'特殊、深海'!$AJ76)</f>
        <v>12</v>
      </c>
      <c r="AE80" s="550">
        <f>IF('特殊、深海'!$AK76="","",'特殊、深海'!$AK76)</f>
        <v>20</v>
      </c>
      <c r="AF80" s="552" t="str">
        <f>IF('特殊、深海'!$AL76="","",'特殊、深海'!$AL76)</f>
        <v/>
      </c>
      <c r="AG80" s="552" t="str">
        <f>IF('特殊、深海'!$AM76="","",'特殊、深海'!$AM76)</f>
        <v/>
      </c>
      <c r="AH80" s="552" t="str">
        <f>IF('特殊、深海'!$AN76="","",'特殊、深海'!$AN76)</f>
        <v/>
      </c>
      <c r="AI80" s="552" t="str">
        <f>IF('特殊、深海'!$AO76="","",'特殊、深海'!$AO76)</f>
        <v/>
      </c>
      <c r="AJ80" s="552" t="str">
        <f>IF('特殊、深海'!$AP76="","",'特殊、深海'!$AP76)</f>
        <v/>
      </c>
      <c r="AK80" s="551" t="str">
        <f>IF('特殊、深海'!$AQ76="","",'特殊、深海'!$AQ76)</f>
        <v/>
      </c>
      <c r="AL80" s="329" t="str">
        <f>IF('特殊、深海'!$AS76="","",'特殊、深海'!$AS76)</f>
        <v>I国三联381毫米炮改</v>
      </c>
      <c r="AM80" s="329" t="str">
        <f>IF('特殊、深海'!$AT76="","",'特殊、深海'!$AT76)</f>
        <v>I国三联381毫米炮改</v>
      </c>
      <c r="AN80" s="329" t="str">
        <f>IF('特殊、深海'!$AU76="","",'特殊、深海'!$AU76)</f>
        <v>A2D天鲨</v>
      </c>
      <c r="AO80" s="329" t="str">
        <f>IF('特殊、深海'!$AV76="","",'特殊、深海'!$AV76)</f>
        <v>I国三联381毫米炮改</v>
      </c>
      <c r="AP80" s="307" t="str">
        <f>IF('特殊、深海'!$AW76="","",'特殊、深海'!$AW76)</f>
        <v/>
      </c>
      <c r="AQ80" s="308" t="str">
        <f>IF('特殊、深海'!$AX76="","",'特殊、深海'!$AX76)</f>
        <v/>
      </c>
      <c r="AR80" s="552">
        <f>IF('特殊、深海'!$AY76="","",'特殊、深海'!$AY76)</f>
        <v>85</v>
      </c>
      <c r="AS80" s="552">
        <f>IF('特殊、深海'!$AZ76="","",'特殊、深海'!$AZ76)</f>
        <v>120</v>
      </c>
      <c r="AT80" s="552">
        <f>IF('特殊、深海'!$BA76="","",'特殊、深海'!$BA76)</f>
        <v>2.5</v>
      </c>
      <c r="AU80" s="552">
        <f>IF('特殊、深海'!$BB76="","",'特殊、深海'!$BB76)</f>
        <v>5.0999999999999996</v>
      </c>
      <c r="AV80" s="550">
        <f>IF(('特殊、深海'!$BG76+'特殊、深海'!$BK76*$C$4)=0,"",('特殊、深海'!$BG76+'特殊、深海'!$BK76*$C$4))</f>
        <v>4</v>
      </c>
      <c r="AW80" s="552">
        <f>IF(('特殊、深海'!$BH76+'特殊、深海'!$BL76*$C$4)=0,"",('特殊、深海'!$BH76+'特殊、深海'!$BL76*$C$4))</f>
        <v>64</v>
      </c>
      <c r="AX80" s="552">
        <f>IF(('特殊、深海'!$BI76+'特殊、深海'!$BM76*$C$4)=0,"",('特殊、深海'!$BI76+'特殊、深海'!$BM76*$C$4))</f>
        <v>72</v>
      </c>
      <c r="AY80" s="551" t="str">
        <f>IF(('特殊、深海'!$BJ76+'特殊、深海'!$BN76*$C$4)=0,"",('特殊、深海'!$BJ76+'特殊、深海'!$BN76*$C$4))</f>
        <v/>
      </c>
      <c r="AZ80" s="329" t="str">
        <f>'特殊、深海'!$BO76</f>
        <v>TODO: 万国语</v>
      </c>
      <c r="BA80" s="553" t="b">
        <f>IF('特殊、深海'!$BP76="","")</f>
        <v>0</v>
      </c>
      <c r="BB80" s="329" t="b">
        <f>IF('特殊、深海'!$BQ76="","")</f>
        <v>0</v>
      </c>
      <c r="BC80" s="554" t="str">
        <f>IF('特殊、深海'!$BR76="","")</f>
        <v/>
      </c>
      <c r="BQ80" s="552">
        <f>IFERROR(VLOOKUP(AL80,装备!$B:$C,2,0),0)</f>
        <v>6</v>
      </c>
      <c r="BR80" s="552">
        <f>IFERROR(VLOOKUP($AL80,装备!$B:$Q,5,0),0)</f>
        <v>0</v>
      </c>
      <c r="BS80" s="552">
        <f>IFERROR(VLOOKUP($AL80,装备!$B:$Q,6,0),0)</f>
        <v>27</v>
      </c>
      <c r="BT80" s="552">
        <f>IFERROR(VLOOKUP($AL80,装备!$B:$Q,7,0),0)</f>
        <v>0</v>
      </c>
      <c r="BU80" s="552">
        <f>IFERROR(VLOOKUP($AL80,装备!$B:$Q,8,0),0)</f>
        <v>0</v>
      </c>
      <c r="BV80" s="552">
        <f>IFERROR(VLOOKUP($AL80,装备!$B:$Q,9,0),0)</f>
        <v>0</v>
      </c>
      <c r="BW80" s="552">
        <f>IFERROR(VLOOKUP($AL80,装备!$B:$Q,10,0),0)</f>
        <v>0</v>
      </c>
      <c r="BX80" s="552">
        <f>IFERROR(VLOOKUP($AL80,装备!$B:$Q,11,0),0)</f>
        <v>-2</v>
      </c>
      <c r="BY80" s="552" t="str">
        <f>IFERROR(VLOOKUP($AL80,装备!$B:$Q,12,0),0)</f>
        <v>超长</v>
      </c>
      <c r="BZ80" s="552">
        <f>IFERROR(VLOOKUP($AL80,装备!$B:$Q,13,0),0)</f>
        <v>0</v>
      </c>
      <c r="CA80" s="552">
        <f>IFERROR(VLOOKUP($AL80,装备!$B:$Q,14,0),0)</f>
        <v>0</v>
      </c>
      <c r="CB80" s="552">
        <f>IFERROR(VLOOKUP($AL80,装备!$B:$Q,16,0),0)</f>
        <v>2</v>
      </c>
      <c r="CC80" s="552">
        <f>IFERROR(VLOOKUP($AL80,装备!$B:$Q,5,0),0)</f>
        <v>0</v>
      </c>
      <c r="CD80" s="552">
        <f>IFERROR(VLOOKUP(AM80,装备!$B:$C,2,0),0)</f>
        <v>6</v>
      </c>
      <c r="CE80" s="552">
        <f>IFERROR(VLOOKUP($AM80,装备!$B:$Q,5,0),0)</f>
        <v>0</v>
      </c>
      <c r="CF80" s="552">
        <f>IFERROR(VLOOKUP($AM80,装备!$B:$Q,6,0),0)</f>
        <v>27</v>
      </c>
      <c r="CG80" s="552">
        <f>IFERROR(VLOOKUP($AM80,装备!$B:$Q,7,0),0)</f>
        <v>0</v>
      </c>
      <c r="CH80" s="552">
        <f>IFERROR(VLOOKUP($AM80,装备!$B:$Q,8,0),0)</f>
        <v>0</v>
      </c>
      <c r="CI80" s="552">
        <f>IFERROR(VLOOKUP($AM80,装备!$B:$Q,9,0),0)</f>
        <v>0</v>
      </c>
      <c r="CJ80" s="552">
        <f>IFERROR(VLOOKUP($AM80,装备!$B:$Q,10,0),0)</f>
        <v>0</v>
      </c>
      <c r="CK80" s="552">
        <f>IFERROR(VLOOKUP($AM80,装备!$B:$Q,11,0),0)</f>
        <v>-2</v>
      </c>
      <c r="CL80" s="552" t="str">
        <f>IFERROR(VLOOKUP($AM80,装备!$B:$Q,12,0),0)</f>
        <v>超长</v>
      </c>
      <c r="CM80" s="552">
        <f>IFERROR(VLOOKUP($AM80,装备!$B:$Q,13,0),0)</f>
        <v>0</v>
      </c>
      <c r="CN80" s="552">
        <f>IFERROR(VLOOKUP($AM80,装备!$B:$Q,14,0),0)</f>
        <v>0</v>
      </c>
      <c r="CO80" s="552">
        <f>IFERROR(VLOOKUP($AM80,装备!$B:$Q,16,0),0)</f>
        <v>2</v>
      </c>
      <c r="CP80" s="552">
        <f>IFERROR(VLOOKUP($AM80,装备!$B:$Q,5,0),0)</f>
        <v>0</v>
      </c>
      <c r="CQ80" s="552">
        <f>IFERROR(VLOOKUP(AN80,装备!$B:$C,2,0),0)</f>
        <v>6</v>
      </c>
      <c r="CR80" s="552">
        <f>IFERROR(VLOOKUP($AN80,装备!$B:$Q,5,0),0)</f>
        <v>0</v>
      </c>
      <c r="CS80" s="552">
        <f>IFERROR(VLOOKUP($AN80,装备!$B:$Q,6,0),0)</f>
        <v>0</v>
      </c>
      <c r="CT80" s="552">
        <f>IFERROR(VLOOKUP($AN80,装备!$B:$Q,7,0),0)</f>
        <v>0</v>
      </c>
      <c r="CU80" s="552">
        <f>IFERROR(VLOOKUP($AN80,装备!$B:$Q,8,0),0)</f>
        <v>15</v>
      </c>
      <c r="CV80" s="552">
        <f>IFERROR(VLOOKUP($AN80,装备!$B:$Q,9,0),0)</f>
        <v>5</v>
      </c>
      <c r="CW80" s="552">
        <f>IFERROR(VLOOKUP($AN80,装备!$B:$Q,10,0),0)</f>
        <v>0</v>
      </c>
      <c r="CX80" s="552">
        <f>IFERROR(VLOOKUP($AN80,装备!$B:$Q,11,0),0)</f>
        <v>0</v>
      </c>
      <c r="CY80" s="552" t="str">
        <f>IFERROR(VLOOKUP($AN80,装备!$B:$Q,12,0),0)</f>
        <v>无</v>
      </c>
      <c r="CZ80" s="552">
        <f>IFERROR(VLOOKUP($AN80,装备!$B:$Q,13,0),0)</f>
        <v>0</v>
      </c>
      <c r="DA80" s="552">
        <f>IFERROR(VLOOKUP($AN80,装备!$B:$Q,14,0),0)</f>
        <v>0</v>
      </c>
      <c r="DB80" s="552">
        <f>IFERROR(VLOOKUP($AN80,装备!$B:$Q,16,0),0)</f>
        <v>0</v>
      </c>
      <c r="DC80" s="552">
        <f>IFERROR(VLOOKUP($AN80,装备!$B:$Q,5,0),0)</f>
        <v>0</v>
      </c>
      <c r="DD80" s="552">
        <f>IFERROR(VLOOKUP(AO80,装备!$B:$C,2,0),0)</f>
        <v>6</v>
      </c>
      <c r="DE80" s="552">
        <f>IFERROR(VLOOKUP($AO80,装备!$B:$Q,5,0),0)</f>
        <v>0</v>
      </c>
      <c r="DF80" s="552">
        <f>IFERROR(VLOOKUP($AO80,装备!$B:$Q,6,0),0)</f>
        <v>27</v>
      </c>
      <c r="DG80" s="552">
        <f>IFERROR(VLOOKUP($AO80,装备!$B:$Q,7,0),0)</f>
        <v>0</v>
      </c>
      <c r="DH80" s="552">
        <f>IFERROR(VLOOKUP($AO80,装备!$B:$Q,8,0),0)</f>
        <v>0</v>
      </c>
      <c r="DI80" s="552">
        <f>IFERROR(VLOOKUP($AO80,装备!$B:$Q,9,0),0)</f>
        <v>0</v>
      </c>
      <c r="DJ80" s="552">
        <f>IFERROR(VLOOKUP($AO80,装备!$B:$Q,10,0),0)</f>
        <v>0</v>
      </c>
      <c r="DK80" s="552">
        <f>IFERROR(VLOOKUP($AO80,装备!$B:$Q,11,0),0)</f>
        <v>-2</v>
      </c>
      <c r="DL80" s="552" t="str">
        <f>IFERROR(VLOOKUP($AO80,装备!$B:$Q,12,0),0)</f>
        <v>超长</v>
      </c>
      <c r="DM80" s="552">
        <f>IFERROR(VLOOKUP($AO80,装备!$B:$Q,13,0),0)</f>
        <v>0</v>
      </c>
      <c r="DN80" s="552">
        <f>IFERROR(VLOOKUP($AO80,装备!$B:$Q,14,0),0)</f>
        <v>0</v>
      </c>
      <c r="DO80" s="552">
        <f>IFERROR(VLOOKUP($AO80,装备!$B:$Q,16,0),0)</f>
        <v>2</v>
      </c>
      <c r="DP80" s="552">
        <f>IFERROR(VLOOKUP($AO80,装备!$B:$Q,5,0),0)</f>
        <v>0</v>
      </c>
    </row>
    <row r="81" spans="1:120">
      <c r="A81" s="553">
        <f>'特殊、深海'!$A77</f>
        <v>10003918</v>
      </c>
      <c r="B81" s="353" t="s">
        <v>5938</v>
      </c>
      <c r="C81" s="281"/>
      <c r="D81" s="281">
        <f t="shared" si="1"/>
        <v>110</v>
      </c>
      <c r="E81" s="551">
        <f>'特殊、深海'!$C77</f>
        <v>5</v>
      </c>
      <c r="F81" s="549" t="str">
        <f>'特殊、深海'!$D77</f>
        <v>旗舰</v>
      </c>
      <c r="G81" s="549" t="str">
        <f>'特殊、深海'!$E77</f>
        <v>大型</v>
      </c>
      <c r="H81" s="549" t="str">
        <f>'特殊、深海'!$F77</f>
        <v>未知</v>
      </c>
      <c r="I81" s="549">
        <f>'特殊、深海'!$BT77</f>
        <v>0</v>
      </c>
      <c r="J81" s="549" t="str">
        <f>'特殊、深海'!$G77</f>
        <v>深海</v>
      </c>
      <c r="K81" s="555">
        <f>'特殊、深海'!$H77+(BR81+CE81+CR81+DE81)*$C$2</f>
        <v>92</v>
      </c>
      <c r="L81" s="552">
        <f>'特殊、深海'!$I77</f>
        <v>0</v>
      </c>
      <c r="M81" s="552">
        <f>'特殊、深海'!$J77</f>
        <v>0</v>
      </c>
      <c r="N81" s="552">
        <f>'特殊、深海'!$K77</f>
        <v>2</v>
      </c>
      <c r="O81" s="552">
        <f>'特殊、深海'!$L77+((CA81+CN81+DA81+DN81)*$C$2)</f>
        <v>30</v>
      </c>
      <c r="P81" s="552" t="str">
        <f>IF($C$2=1,(IF(ISERROR(FIND("超长",'特殊、深海'!$M77&amp;BY81&amp;CL81&amp;CY81&amp;DL81,1)),IF(ISERROR(FIND("长",'特殊、深海'!$M77&amp;BY81&amp;CL81&amp;CY81&amp;DL81,1)),IF(ISERROR(FIND("中",'特殊、深海'!$M77&amp;BY81&amp;CL81&amp;CY81&amp;DL81,1)),IF(ISERROR(FIND("短",'特殊、深海'!$M77&amp;BY81&amp;CL81&amp;CY81&amp;DL81,1)),IF(ISERROR(FIND("无",'特殊、深海'!$M77&amp;BY81&amp;CL81&amp;CY81&amp;DL81,1)),0,"无"),"短"),"中"),"长"),"超长")),'特殊、深海'!$M77)</f>
        <v>超长</v>
      </c>
      <c r="Q81" s="556">
        <f>'特殊、深海'!$N77</f>
        <v>29</v>
      </c>
      <c r="R81" s="552">
        <f>('特殊、深海'!$P77)+('特殊、深海'!$Q77)*$C$3+((BS81+CF81+CS81+DF81)*$C$2)</f>
        <v>202</v>
      </c>
      <c r="S81" s="552">
        <f>('特殊、深海'!$R77)+('特殊、深海'!$S77)*$C$3+((BU81+CH81+CU81+DH81)*$C$2)</f>
        <v>80</v>
      </c>
      <c r="T81" s="552">
        <f>('特殊、深海'!$T77)+('特殊、深海'!$U77)*$C$3+((BT81+CG81+CT81+DG81)*$C$2)</f>
        <v>102</v>
      </c>
      <c r="U81" s="552">
        <f>('特殊、深海'!$V77)+('特殊、深海'!$W77)*$C$3+((CC81+CP81+DC81+DP81)*$C$2)</f>
        <v>90</v>
      </c>
      <c r="V81" s="550">
        <f>INT(((('特殊、深海'!$Y77)-('特殊、深海'!$X77))*(((IF(D81=0,C81,D81))-1)/99))+'特殊、深海'!$X77)+((BX81+CK81+CX81+DK81)*$C$2)</f>
        <v>110</v>
      </c>
      <c r="W81" s="552">
        <f>INT(((('特殊、深海'!$AA77)-('特殊、深海'!$Z77))*(((IF(D81=0,C81,D81))-1)/99))+'特殊、深海'!$Z77)+((BZ81+CM81+CZ81+DM81)*$C$2)</f>
        <v>62</v>
      </c>
      <c r="X81" s="552">
        <f>INT(((('特殊、深海'!$AC77)-('特殊、深海'!$AB77))*(((IF(D81=0,C81,D81))-1)/99))+'特殊、深海'!$AB77)+((BW81+CJ81+CW81+DJ81)*$C$2)</f>
        <v>35</v>
      </c>
      <c r="Y81" s="551">
        <f>INT(((('特殊、深海'!$AE77)-('特殊、深海'!$AD77))*(((IF(D81=0,C81,D81))-1)/99))+'特殊、深海'!$AD77)+((BV81+CI81+CV81+DI81)*$C$2)</f>
        <v>5</v>
      </c>
      <c r="Z81" s="552">
        <f>IF('特殊、深海'!$AF77="","",'特殊、深海'!$AF77)</f>
        <v>3</v>
      </c>
      <c r="AA81" s="552">
        <f>IF('特殊、深海'!$AG77="","",'特殊、深海'!$AG77)</f>
        <v>3</v>
      </c>
      <c r="AB81" s="552">
        <f>IF('特殊、深海'!$AH77="","",'特殊、深海'!$AH77)</f>
        <v>3</v>
      </c>
      <c r="AC81" s="552">
        <f>IF('特殊、深海'!$AI77="","",'特殊、深海'!$AI77)</f>
        <v>3</v>
      </c>
      <c r="AD81" s="552">
        <f>IF('特殊、深海'!$AJ77="","",'特殊、深海'!$AJ77)</f>
        <v>12</v>
      </c>
      <c r="AE81" s="550">
        <f>IF('特殊、深海'!$AK77="","",'特殊、深海'!$AK77)</f>
        <v>20</v>
      </c>
      <c r="AF81" s="552" t="str">
        <f>IF('特殊、深海'!$AL77="","",'特殊、深海'!$AL77)</f>
        <v/>
      </c>
      <c r="AG81" s="552" t="str">
        <f>IF('特殊、深海'!$AM77="","",'特殊、深海'!$AM77)</f>
        <v/>
      </c>
      <c r="AH81" s="552" t="str">
        <f>IF('特殊、深海'!$AN77="","",'特殊、深海'!$AN77)</f>
        <v/>
      </c>
      <c r="AI81" s="552" t="str">
        <f>IF('特殊、深海'!$AO77="","",'特殊、深海'!$AO77)</f>
        <v/>
      </c>
      <c r="AJ81" s="552" t="str">
        <f>IF('特殊、深海'!$AP77="","",'特殊、深海'!$AP77)</f>
        <v/>
      </c>
      <c r="AK81" s="551" t="str">
        <f>IF('特殊、深海'!$AQ77="","",'特殊、深海'!$AQ77)</f>
        <v/>
      </c>
      <c r="AL81" s="329" t="str">
        <f>IF('特殊、深海'!$AS77="","",'特殊、深海'!$AS77)</f>
        <v>四联406毫米主炮（试制）</v>
      </c>
      <c r="AM81" s="329" t="str">
        <f>IF('特殊、深海'!$AT77="","",'特殊、深海'!$AT77)</f>
        <v>四联406毫米主炮（试制）</v>
      </c>
      <c r="AN81" s="329" t="str">
        <f>IF('特殊、深海'!$AU77="","",'特殊、深海'!$AU77)</f>
        <v>I国三联381毫米炮改</v>
      </c>
      <c r="AO81" s="329" t="str">
        <f>IF('特殊、深海'!$AV77="","",'特殊、深海'!$AV77)</f>
        <v>A-2</v>
      </c>
      <c r="AP81" s="307" t="str">
        <f>IF('特殊、深海'!$AW77="","",'特殊、深海'!$AW77)</f>
        <v/>
      </c>
      <c r="AQ81" s="308" t="str">
        <f>IF('特殊、深海'!$AX77="","",'特殊、深海'!$AX77)</f>
        <v/>
      </c>
      <c r="AR81" s="552">
        <f>IF('特殊、深海'!$AY77="","",'特殊、深海'!$AY77)</f>
        <v>85</v>
      </c>
      <c r="AS81" s="552">
        <f>IF('特殊、深海'!$AZ77="","",'特殊、深海'!$AZ77)</f>
        <v>120</v>
      </c>
      <c r="AT81" s="552">
        <f>IF('特殊、深海'!$BA77="","",'特殊、深海'!$BA77)</f>
        <v>2.5</v>
      </c>
      <c r="AU81" s="552">
        <f>IF('特殊、深海'!$BB77="","",'特殊、深海'!$BB77)</f>
        <v>5.0999999999999996</v>
      </c>
      <c r="AV81" s="550">
        <f>IF(('特殊、深海'!$BG77+'特殊、深海'!$BK77*$C$4)=0,"",('特殊、深海'!$BG77+'特殊、深海'!$BK77*$C$4))</f>
        <v>48</v>
      </c>
      <c r="AW81" s="552">
        <f>IF(('特殊、深海'!$BH77+'特殊、深海'!$BL77*$C$4)=0,"",('特殊、深海'!$BH77+'特殊、深海'!$BL77*$C$4))</f>
        <v>130</v>
      </c>
      <c r="AX81" s="552">
        <f>IF(('特殊、深海'!$BI77+'特殊、深海'!$BM77*$C$4)=0,"",('特殊、深海'!$BI77+'特殊、深海'!$BM77*$C$4))</f>
        <v>74</v>
      </c>
      <c r="AY81" s="551">
        <f>IF(('特殊、深海'!$BJ77+'特殊、深海'!$BN77*$C$4)=0,"",('特殊、深海'!$BJ77+'特殊、深海'!$BN77*$C$4))</f>
        <v>15</v>
      </c>
      <c r="AZ81" s="329" t="str">
        <f>'特殊、深海'!$BO77</f>
        <v>TODO: 万国语</v>
      </c>
      <c r="BA81" s="553" t="b">
        <f>IF('特殊、深海'!$BP77="","")</f>
        <v>0</v>
      </c>
      <c r="BB81" s="329" t="b">
        <f>IF('特殊、深海'!$BQ77="","")</f>
        <v>0</v>
      </c>
      <c r="BC81" s="554" t="str">
        <f>IF('特殊、深海'!$BR77="","")</f>
        <v/>
      </c>
      <c r="BQ81" s="552">
        <f>IFERROR(VLOOKUP(AL81,装备!$B:$C,2,0),0)</f>
        <v>5</v>
      </c>
      <c r="BR81" s="552">
        <f>IFERROR(VLOOKUP($AL81,装备!$B:$Q,5,0),0)</f>
        <v>0</v>
      </c>
      <c r="BS81" s="552">
        <f>IFERROR(VLOOKUP($AL81,装备!$B:$Q,6,0),0)</f>
        <v>29</v>
      </c>
      <c r="BT81" s="552">
        <f>IFERROR(VLOOKUP($AL81,装备!$B:$Q,7,0),0)</f>
        <v>0</v>
      </c>
      <c r="BU81" s="552">
        <f>IFERROR(VLOOKUP($AL81,装备!$B:$Q,8,0),0)</f>
        <v>0</v>
      </c>
      <c r="BV81" s="552">
        <f>IFERROR(VLOOKUP($AL81,装备!$B:$Q,9,0),0)</f>
        <v>0</v>
      </c>
      <c r="BW81" s="552">
        <f>IFERROR(VLOOKUP($AL81,装备!$B:$Q,10,0),0)</f>
        <v>0</v>
      </c>
      <c r="BX81" s="552">
        <f>IFERROR(VLOOKUP($AL81,装备!$B:$Q,11,0),0)</f>
        <v>2</v>
      </c>
      <c r="BY81" s="552" t="str">
        <f>IFERROR(VLOOKUP($AL81,装备!$B:$Q,12,0),0)</f>
        <v>超长</v>
      </c>
      <c r="BZ81" s="552">
        <f>IFERROR(VLOOKUP($AL81,装备!$B:$Q,13,0),0)</f>
        <v>0</v>
      </c>
      <c r="CA81" s="552">
        <f>IFERROR(VLOOKUP($AL81,装备!$B:$Q,14,0),0)</f>
        <v>0</v>
      </c>
      <c r="CB81" s="552">
        <f>IFERROR(VLOOKUP($AL81,装备!$B:$Q,16,0),0)</f>
        <v>0</v>
      </c>
      <c r="CC81" s="552">
        <f>IFERROR(VLOOKUP($AL81,装备!$B:$Q,5,0),0)</f>
        <v>0</v>
      </c>
      <c r="CD81" s="552">
        <f>IFERROR(VLOOKUP(AM81,装备!$B:$C,2,0),0)</f>
        <v>5</v>
      </c>
      <c r="CE81" s="552">
        <f>IFERROR(VLOOKUP($AM81,装备!$B:$Q,5,0),0)</f>
        <v>0</v>
      </c>
      <c r="CF81" s="552">
        <f>IFERROR(VLOOKUP($AM81,装备!$B:$Q,6,0),0)</f>
        <v>29</v>
      </c>
      <c r="CG81" s="552">
        <f>IFERROR(VLOOKUP($AM81,装备!$B:$Q,7,0),0)</f>
        <v>0</v>
      </c>
      <c r="CH81" s="552">
        <f>IFERROR(VLOOKUP($AM81,装备!$B:$Q,8,0),0)</f>
        <v>0</v>
      </c>
      <c r="CI81" s="552">
        <f>IFERROR(VLOOKUP($AM81,装备!$B:$Q,9,0),0)</f>
        <v>0</v>
      </c>
      <c r="CJ81" s="552">
        <f>IFERROR(VLOOKUP($AM81,装备!$B:$Q,10,0),0)</f>
        <v>0</v>
      </c>
      <c r="CK81" s="552">
        <f>IFERROR(VLOOKUP($AM81,装备!$B:$Q,11,0),0)</f>
        <v>2</v>
      </c>
      <c r="CL81" s="552" t="str">
        <f>IFERROR(VLOOKUP($AM81,装备!$B:$Q,12,0),0)</f>
        <v>超长</v>
      </c>
      <c r="CM81" s="552">
        <f>IFERROR(VLOOKUP($AM81,装备!$B:$Q,13,0),0)</f>
        <v>0</v>
      </c>
      <c r="CN81" s="552">
        <f>IFERROR(VLOOKUP($AM81,装备!$B:$Q,14,0),0)</f>
        <v>0</v>
      </c>
      <c r="CO81" s="552">
        <f>IFERROR(VLOOKUP($AM81,装备!$B:$Q,16,0),0)</f>
        <v>0</v>
      </c>
      <c r="CP81" s="552">
        <f>IFERROR(VLOOKUP($AM81,装备!$B:$Q,5,0),0)</f>
        <v>0</v>
      </c>
      <c r="CQ81" s="552">
        <f>IFERROR(VLOOKUP(AN81,装备!$B:$C,2,0),0)</f>
        <v>6</v>
      </c>
      <c r="CR81" s="552">
        <f>IFERROR(VLOOKUP($AN81,装备!$B:$Q,5,0),0)</f>
        <v>0</v>
      </c>
      <c r="CS81" s="552">
        <f>IFERROR(VLOOKUP($AN81,装备!$B:$Q,6,0),0)</f>
        <v>27</v>
      </c>
      <c r="CT81" s="552">
        <f>IFERROR(VLOOKUP($AN81,装备!$B:$Q,7,0),0)</f>
        <v>0</v>
      </c>
      <c r="CU81" s="552">
        <f>IFERROR(VLOOKUP($AN81,装备!$B:$Q,8,0),0)</f>
        <v>0</v>
      </c>
      <c r="CV81" s="552">
        <f>IFERROR(VLOOKUP($AN81,装备!$B:$Q,9,0),0)</f>
        <v>0</v>
      </c>
      <c r="CW81" s="552">
        <f>IFERROR(VLOOKUP($AN81,装备!$B:$Q,10,0),0)</f>
        <v>0</v>
      </c>
      <c r="CX81" s="552">
        <f>IFERROR(VLOOKUP($AN81,装备!$B:$Q,11,0),0)</f>
        <v>-2</v>
      </c>
      <c r="CY81" s="552" t="str">
        <f>IFERROR(VLOOKUP($AN81,装备!$B:$Q,12,0),0)</f>
        <v>超长</v>
      </c>
      <c r="CZ81" s="552">
        <f>IFERROR(VLOOKUP($AN81,装备!$B:$Q,13,0),0)</f>
        <v>0</v>
      </c>
      <c r="DA81" s="552">
        <f>IFERROR(VLOOKUP($AN81,装备!$B:$Q,14,0),0)</f>
        <v>0</v>
      </c>
      <c r="DB81" s="552">
        <f>IFERROR(VLOOKUP($AN81,装备!$B:$Q,16,0),0)</f>
        <v>2</v>
      </c>
      <c r="DC81" s="552">
        <f>IFERROR(VLOOKUP($AN81,装备!$B:$Q,5,0),0)</f>
        <v>0</v>
      </c>
      <c r="DD81" s="552">
        <f>IFERROR(VLOOKUP(AO81,装备!$B:$C,2,0),0)</f>
        <v>6</v>
      </c>
      <c r="DE81" s="552">
        <f>IFERROR(VLOOKUP($AO81,装备!$B:$Q,5,0),0)</f>
        <v>0</v>
      </c>
      <c r="DF81" s="552">
        <f>IFERROR(VLOOKUP($AO81,装备!$B:$Q,6,0),0)</f>
        <v>0</v>
      </c>
      <c r="DG81" s="552">
        <f>IFERROR(VLOOKUP($AO81,装备!$B:$Q,7,0),0)</f>
        <v>0</v>
      </c>
      <c r="DH81" s="552">
        <f>IFERROR(VLOOKUP($AO81,装备!$B:$Q,8,0),0)</f>
        <v>0</v>
      </c>
      <c r="DI81" s="552">
        <f>IFERROR(VLOOKUP($AO81,装备!$B:$Q,9,0),0)</f>
        <v>5</v>
      </c>
      <c r="DJ81" s="552">
        <f>IFERROR(VLOOKUP($AO81,装备!$B:$Q,10,0),0)</f>
        <v>0</v>
      </c>
      <c r="DK81" s="552">
        <f>IFERROR(VLOOKUP($AO81,装备!$B:$Q,11,0),0)</f>
        <v>0</v>
      </c>
      <c r="DL81" s="552" t="str">
        <f>IFERROR(VLOOKUP($AO81,装备!$B:$Q,12,0),0)</f>
        <v>无</v>
      </c>
      <c r="DM81" s="552">
        <f>IFERROR(VLOOKUP($AO81,装备!$B:$Q,13,0),0)</f>
        <v>0</v>
      </c>
      <c r="DN81" s="552">
        <f>IFERROR(VLOOKUP($AO81,装备!$B:$Q,14,0),0)</f>
        <v>0</v>
      </c>
      <c r="DO81" s="552">
        <f>IFERROR(VLOOKUP($AO81,装备!$B:$Q,16,0),0)</f>
        <v>0</v>
      </c>
      <c r="DP81" s="552">
        <f>IFERROR(VLOOKUP($AO81,装备!$B:$Q,5,0),0)</f>
        <v>0</v>
      </c>
    </row>
    <row r="82" spans="1:120">
      <c r="A82" s="553">
        <f>'特殊、深海'!$A78</f>
        <v>10004018</v>
      </c>
      <c r="B82" s="353" t="s">
        <v>5939</v>
      </c>
      <c r="C82" s="281"/>
      <c r="D82" s="281">
        <f t="shared" si="1"/>
        <v>110</v>
      </c>
      <c r="E82" s="551">
        <f>'特殊、深海'!$C78</f>
        <v>6</v>
      </c>
      <c r="F82" s="549" t="str">
        <f>'特殊、深海'!$D78</f>
        <v>旗舰</v>
      </c>
      <c r="G82" s="549" t="str">
        <f>'特殊、深海'!$E78</f>
        <v>大型</v>
      </c>
      <c r="H82" s="549" t="str">
        <f>'特殊、深海'!$F78</f>
        <v>未知</v>
      </c>
      <c r="I82" s="549">
        <f>'特殊、深海'!$BT78</f>
        <v>0</v>
      </c>
      <c r="J82" s="549" t="str">
        <f>'特殊、深海'!$G78</f>
        <v>深海</v>
      </c>
      <c r="K82" s="555">
        <f>'特殊、深海'!$H78+(BR82+CE82+CR82+DE82)*$C$2</f>
        <v>108</v>
      </c>
      <c r="L82" s="552">
        <f>'特殊、深海'!$I78</f>
        <v>0</v>
      </c>
      <c r="M82" s="552">
        <f>'特殊、深海'!$J78</f>
        <v>0</v>
      </c>
      <c r="N82" s="552">
        <f>'特殊、深海'!$K78</f>
        <v>2</v>
      </c>
      <c r="O82" s="552">
        <f>'特殊、深海'!$L78+((CA82+CN82+DA82+DN82)*$C$2)</f>
        <v>30</v>
      </c>
      <c r="P82" s="552" t="str">
        <f>IF($C$2=1,(IF(ISERROR(FIND("超长",'特殊、深海'!$M78&amp;BY82&amp;CL82&amp;CY82&amp;DL82,1)),IF(ISERROR(FIND("长",'特殊、深海'!$M78&amp;BY82&amp;CL82&amp;CY82&amp;DL82,1)),IF(ISERROR(FIND("中",'特殊、深海'!$M78&amp;BY82&amp;CL82&amp;CY82&amp;DL82,1)),IF(ISERROR(FIND("短",'特殊、深海'!$M78&amp;BY82&amp;CL82&amp;CY82&amp;DL82,1)),IF(ISERROR(FIND("无",'特殊、深海'!$M78&amp;BY82&amp;CL82&amp;CY82&amp;DL82,1)),0,"无"),"短"),"中"),"长"),"超长")),'特殊、深海'!$M78)</f>
        <v>超长</v>
      </c>
      <c r="Q82" s="556">
        <f>'特殊、深海'!$N78</f>
        <v>30</v>
      </c>
      <c r="R82" s="552">
        <f>('特殊、深海'!$P78)+('特殊、深海'!$Q78)*$C$3+((BS82+CF82+CS82+DF82)*$C$2)</f>
        <v>159</v>
      </c>
      <c r="S82" s="552">
        <f>('特殊、深海'!$R78)+('特殊、深海'!$S78)*$C$3+((BU82+CH82+CU82+DH82)*$C$2)</f>
        <v>97</v>
      </c>
      <c r="T82" s="552">
        <f>('特殊、深海'!$T78)+('特殊、深海'!$U78)*$C$3+((BT82+CG82+CT82+DG82)*$C$2)</f>
        <v>110</v>
      </c>
      <c r="U82" s="552">
        <f>('特殊、深海'!$V78)+('特殊、深海'!$W78)*$C$3+((CC82+CP82+DC82+DP82)*$C$2)</f>
        <v>107</v>
      </c>
      <c r="V82" s="550">
        <f>INT(((('特殊、深海'!$Y78)-('特殊、深海'!$X78))*(((IF(D82=0,C82,D82))-1)/99))+'特殊、深海'!$X78)+((BX82+CK82+CX82+DK82)*$C$2)</f>
        <v>112</v>
      </c>
      <c r="W82" s="552">
        <f>INT(((('特殊、深海'!$AA78)-('特殊、深海'!$Z78))*(((IF(D82=0,C82,D82))-1)/99))+'特殊、深海'!$Z78)+((BZ82+CM82+CZ82+DM82)*$C$2)</f>
        <v>70</v>
      </c>
      <c r="X82" s="552">
        <f>INT(((('特殊、深海'!$AC78)-('特殊、深海'!$AB78))*(((IF(D82=0,C82,D82))-1)/99))+'特殊、深海'!$AB78)+((BW82+CJ82+CW82+DJ82)*$C$2)</f>
        <v>40</v>
      </c>
      <c r="Y82" s="551">
        <f>INT(((('特殊、深海'!$AE78)-('特殊、深海'!$AD78))*(((IF(D82=0,C82,D82))-1)/99))+'特殊、深海'!$AD78)+((BV82+CI82+CV82+DI82)*$C$2)</f>
        <v>9</v>
      </c>
      <c r="Z82" s="552">
        <f>IF('特殊、深海'!$AF78="","",'特殊、深海'!$AF78)</f>
        <v>3</v>
      </c>
      <c r="AA82" s="552">
        <f>IF('特殊、深海'!$AG78="","",'特殊、深海'!$AG78)</f>
        <v>3</v>
      </c>
      <c r="AB82" s="552">
        <f>IF('特殊、深海'!$AH78="","",'特殊、深海'!$AH78)</f>
        <v>3</v>
      </c>
      <c r="AC82" s="552">
        <f>IF('特殊、深海'!$AI78="","",'特殊、深海'!$AI78)</f>
        <v>3</v>
      </c>
      <c r="AD82" s="552">
        <f>IF('特殊、深海'!$AJ78="","",'特殊、深海'!$AJ78)</f>
        <v>12</v>
      </c>
      <c r="AE82" s="550">
        <f>IF('特殊、深海'!$AK78="","",'特殊、深海'!$AK78)</f>
        <v>20</v>
      </c>
      <c r="AF82" s="552" t="str">
        <f>IF('特殊、深海'!$AL78="","",'特殊、深海'!$AL78)</f>
        <v/>
      </c>
      <c r="AG82" s="552" t="str">
        <f>IF('特殊、深海'!$AM78="","",'特殊、深海'!$AM78)</f>
        <v/>
      </c>
      <c r="AH82" s="552" t="str">
        <f>IF('特殊、深海'!$AN78="","",'特殊、深海'!$AN78)</f>
        <v/>
      </c>
      <c r="AI82" s="552" t="str">
        <f>IF('特殊、深海'!$AO78="","",'特殊、深海'!$AO78)</f>
        <v/>
      </c>
      <c r="AJ82" s="552" t="str">
        <f>IF('特殊、深海'!$AP78="","",'特殊、深海'!$AP78)</f>
        <v/>
      </c>
      <c r="AK82" s="551" t="str">
        <f>IF('特殊、深海'!$AQ78="","",'特殊、深海'!$AQ78)</f>
        <v/>
      </c>
      <c r="AL82" s="329" t="str">
        <f>IF('特殊、深海'!$AS78="","",'特殊、深海'!$AS78)</f>
        <v>G国双联508毫米炮（H）</v>
      </c>
      <c r="AM82" s="329" t="str">
        <f>IF('特殊、深海'!$AT78="","",'特殊、深海'!$AT78)</f>
        <v>彩云（舰攻）</v>
      </c>
      <c r="AN82" s="329" t="str">
        <f>IF('特殊、深海'!$AU78="","",'特殊、深海'!$AU78)</f>
        <v>海雌狐战斗机</v>
      </c>
      <c r="AO82" s="329" t="str">
        <f>IF('特殊、深海'!$AV78="","",'特殊、深海'!$AV78)</f>
        <v>A-2</v>
      </c>
      <c r="AP82" s="307" t="str">
        <f>IF('特殊、深海'!$AW78="","",'特殊、深海'!$AW78)</f>
        <v/>
      </c>
      <c r="AQ82" s="308" t="str">
        <f>IF('特殊、深海'!$AX78="","",'特殊、深海'!$AX78)</f>
        <v/>
      </c>
      <c r="AR82" s="552">
        <f>IF('特殊、深海'!$AY78="","",'特殊、深海'!$AY78)</f>
        <v>85</v>
      </c>
      <c r="AS82" s="552">
        <f>IF('特殊、深海'!$AZ78="","",'特殊、深海'!$AZ78)</f>
        <v>120</v>
      </c>
      <c r="AT82" s="552">
        <f>IF('特殊、深海'!$BA78="","",'特殊、深海'!$BA78)</f>
        <v>2.5</v>
      </c>
      <c r="AU82" s="552">
        <f>IF('特殊、深海'!$BB78="","",'特殊、深海'!$BB78)</f>
        <v>5.0999999999999996</v>
      </c>
      <c r="AV82" s="550">
        <f>IF(('特殊、深海'!$BG78+'特殊、深海'!$BK78*$C$4)=0,"",('特殊、深海'!$BG78+'特殊、深海'!$BK78*$C$4))</f>
        <v>43</v>
      </c>
      <c r="AW82" s="552">
        <f>IF(('特殊、深海'!$BH78+'特殊、深海'!$BL78*$C$4)=0,"",('特殊、深海'!$BH78+'特殊、深海'!$BL78*$C$4))</f>
        <v>75</v>
      </c>
      <c r="AX82" s="552">
        <f>IF(('特殊、深海'!$BI78+'特殊、深海'!$BM78*$C$4)=0,"",('特殊、深海'!$BI78+'特殊、深海'!$BM78*$C$4))</f>
        <v>45</v>
      </c>
      <c r="AY82" s="551">
        <f>IF(('特殊、深海'!$BJ78+'特殊、深海'!$BN78*$C$4)=0,"",('特殊、深海'!$BJ78+'特殊、深海'!$BN78*$C$4))</f>
        <v>50</v>
      </c>
      <c r="AZ82" s="329" t="str">
        <f>'特殊、深海'!$BO78</f>
        <v>TODO: 万国语</v>
      </c>
      <c r="BA82" s="553" t="b">
        <f>IF('特殊、深海'!$BP78="","")</f>
        <v>0</v>
      </c>
      <c r="BB82" s="329" t="b">
        <f>IF('特殊、深海'!$BQ78="","")</f>
        <v>0</v>
      </c>
      <c r="BC82" s="554" t="str">
        <f>IF('特殊、深海'!$BR78="","")</f>
        <v/>
      </c>
      <c r="BQ82" s="552">
        <f>IFERROR(VLOOKUP(AL82,装备!$B:$C,2,0),0)</f>
        <v>5</v>
      </c>
      <c r="BR82" s="552">
        <f>IFERROR(VLOOKUP($AL82,装备!$B:$Q,5,0),0)</f>
        <v>0</v>
      </c>
      <c r="BS82" s="552">
        <f>IFERROR(VLOOKUP($AL82,装备!$B:$Q,6,0),0)</f>
        <v>29</v>
      </c>
      <c r="BT82" s="552">
        <f>IFERROR(VLOOKUP($AL82,装备!$B:$Q,7,0),0)</f>
        <v>0</v>
      </c>
      <c r="BU82" s="552">
        <f>IFERROR(VLOOKUP($AL82,装备!$B:$Q,8,0),0)</f>
        <v>0</v>
      </c>
      <c r="BV82" s="552">
        <f>IFERROR(VLOOKUP($AL82,装备!$B:$Q,9,0),0)</f>
        <v>0</v>
      </c>
      <c r="BW82" s="552">
        <f>IFERROR(VLOOKUP($AL82,装备!$B:$Q,10,0),0)</f>
        <v>0</v>
      </c>
      <c r="BX82" s="552">
        <f>IFERROR(VLOOKUP($AL82,装备!$B:$Q,11,0),0)</f>
        <v>3</v>
      </c>
      <c r="BY82" s="552" t="str">
        <f>IFERROR(VLOOKUP($AL82,装备!$B:$Q,12,0),0)</f>
        <v>超长</v>
      </c>
      <c r="BZ82" s="552">
        <f>IFERROR(VLOOKUP($AL82,装备!$B:$Q,13,0),0)</f>
        <v>-2</v>
      </c>
      <c r="CA82" s="552">
        <f>IFERROR(VLOOKUP($AL82,装备!$B:$Q,14,0),0)</f>
        <v>0</v>
      </c>
      <c r="CB82" s="552">
        <f>IFERROR(VLOOKUP($AL82,装备!$B:$Q,16,0),0)</f>
        <v>0</v>
      </c>
      <c r="CC82" s="552">
        <f>IFERROR(VLOOKUP($AL82,装备!$B:$Q,5,0),0)</f>
        <v>0</v>
      </c>
      <c r="CD82" s="552">
        <f>IFERROR(VLOOKUP(AM82,装备!$B:$C,2,0),0)</f>
        <v>5</v>
      </c>
      <c r="CE82" s="552">
        <f>IFERROR(VLOOKUP($AM82,装备!$B:$Q,5,0),0)</f>
        <v>0</v>
      </c>
      <c r="CF82" s="552">
        <f>IFERROR(VLOOKUP($AM82,装备!$B:$Q,6,0),0)</f>
        <v>0</v>
      </c>
      <c r="CG82" s="552">
        <f>IFERROR(VLOOKUP($AM82,装备!$B:$Q,7,0),0)</f>
        <v>0</v>
      </c>
      <c r="CH82" s="552">
        <f>IFERROR(VLOOKUP($AM82,装备!$B:$Q,8,0),0)</f>
        <v>12</v>
      </c>
      <c r="CI82" s="552">
        <f>IFERROR(VLOOKUP($AM82,装备!$B:$Q,9,0),0)</f>
        <v>4</v>
      </c>
      <c r="CJ82" s="552">
        <f>IFERROR(VLOOKUP($AM82,装备!$B:$Q,10,0),0)</f>
        <v>0</v>
      </c>
      <c r="CK82" s="552">
        <f>IFERROR(VLOOKUP($AM82,装备!$B:$Q,11,0),0)</f>
        <v>0</v>
      </c>
      <c r="CL82" s="552" t="str">
        <f>IFERROR(VLOOKUP($AM82,装备!$B:$Q,12,0),0)</f>
        <v>无</v>
      </c>
      <c r="CM82" s="552">
        <f>IFERROR(VLOOKUP($AM82,装备!$B:$Q,13,0),0)</f>
        <v>0</v>
      </c>
      <c r="CN82" s="552">
        <f>IFERROR(VLOOKUP($AM82,装备!$B:$Q,14,0),0)</f>
        <v>0</v>
      </c>
      <c r="CO82" s="552">
        <f>IFERROR(VLOOKUP($AM82,装备!$B:$Q,16,0),0)</f>
        <v>0</v>
      </c>
      <c r="CP82" s="552">
        <f>IFERROR(VLOOKUP($AM82,装备!$B:$Q,5,0),0)</f>
        <v>0</v>
      </c>
      <c r="CQ82" s="552">
        <f>IFERROR(VLOOKUP(AN82,装备!$B:$C,2,0),0)</f>
        <v>6</v>
      </c>
      <c r="CR82" s="552">
        <f>IFERROR(VLOOKUP($AN82,装备!$B:$Q,5,0),0)</f>
        <v>0</v>
      </c>
      <c r="CS82" s="552">
        <f>IFERROR(VLOOKUP($AN82,装备!$B:$Q,6,0),0)</f>
        <v>0</v>
      </c>
      <c r="CT82" s="552">
        <f>IFERROR(VLOOKUP($AN82,装备!$B:$Q,7,0),0)</f>
        <v>0</v>
      </c>
      <c r="CU82" s="552">
        <f>IFERROR(VLOOKUP($AN82,装备!$B:$Q,8,0),0)</f>
        <v>0</v>
      </c>
      <c r="CV82" s="552">
        <f>IFERROR(VLOOKUP($AN82,装备!$B:$Q,9,0),0)</f>
        <v>0</v>
      </c>
      <c r="CW82" s="552">
        <f>IFERROR(VLOOKUP($AN82,装备!$B:$Q,10,0),0)</f>
        <v>0</v>
      </c>
      <c r="CX82" s="552">
        <f>IFERROR(VLOOKUP($AN82,装备!$B:$Q,11,0),0)</f>
        <v>0</v>
      </c>
      <c r="CY82" s="552" t="str">
        <f>IFERROR(VLOOKUP($AN82,装备!$B:$Q,12,0),0)</f>
        <v>无</v>
      </c>
      <c r="CZ82" s="552">
        <f>IFERROR(VLOOKUP($AN82,装备!$B:$Q,13,0),0)</f>
        <v>4</v>
      </c>
      <c r="DA82" s="552">
        <f>IFERROR(VLOOKUP($AN82,装备!$B:$Q,14,0),0)</f>
        <v>0</v>
      </c>
      <c r="DB82" s="552">
        <f>IFERROR(VLOOKUP($AN82,装备!$B:$Q,16,0),0)</f>
        <v>13</v>
      </c>
      <c r="DC82" s="552">
        <f>IFERROR(VLOOKUP($AN82,装备!$B:$Q,5,0),0)</f>
        <v>0</v>
      </c>
      <c r="DD82" s="552">
        <f>IFERROR(VLOOKUP(AO82,装备!$B:$C,2,0),0)</f>
        <v>6</v>
      </c>
      <c r="DE82" s="552">
        <f>IFERROR(VLOOKUP($AO82,装备!$B:$Q,5,0),0)</f>
        <v>0</v>
      </c>
      <c r="DF82" s="552">
        <f>IFERROR(VLOOKUP($AO82,装备!$B:$Q,6,0),0)</f>
        <v>0</v>
      </c>
      <c r="DG82" s="552">
        <f>IFERROR(VLOOKUP($AO82,装备!$B:$Q,7,0),0)</f>
        <v>0</v>
      </c>
      <c r="DH82" s="552">
        <f>IFERROR(VLOOKUP($AO82,装备!$B:$Q,8,0),0)</f>
        <v>0</v>
      </c>
      <c r="DI82" s="552">
        <f>IFERROR(VLOOKUP($AO82,装备!$B:$Q,9,0),0)</f>
        <v>5</v>
      </c>
      <c r="DJ82" s="552">
        <f>IFERROR(VLOOKUP($AO82,装备!$B:$Q,10,0),0)</f>
        <v>0</v>
      </c>
      <c r="DK82" s="552">
        <f>IFERROR(VLOOKUP($AO82,装备!$B:$Q,11,0),0)</f>
        <v>0</v>
      </c>
      <c r="DL82" s="552" t="str">
        <f>IFERROR(VLOOKUP($AO82,装备!$B:$Q,12,0),0)</f>
        <v>无</v>
      </c>
      <c r="DM82" s="552">
        <f>IFERROR(VLOOKUP($AO82,装备!$B:$Q,13,0),0)</f>
        <v>0</v>
      </c>
      <c r="DN82" s="552">
        <f>IFERROR(VLOOKUP($AO82,装备!$B:$Q,14,0),0)</f>
        <v>0</v>
      </c>
      <c r="DO82" s="552">
        <f>IFERROR(VLOOKUP($AO82,装备!$B:$Q,16,0),0)</f>
        <v>0</v>
      </c>
      <c r="DP82" s="552">
        <f>IFERROR(VLOOKUP($AO82,装备!$B:$Q,5,0),0)</f>
        <v>0</v>
      </c>
    </row>
    <row r="83" spans="1:120">
      <c r="A83" s="553">
        <f>'特殊、深海'!$A79</f>
        <v>10004118</v>
      </c>
      <c r="B83" s="353" t="s">
        <v>4926</v>
      </c>
      <c r="C83" s="281"/>
      <c r="D83" s="281">
        <f t="shared" si="1"/>
        <v>110</v>
      </c>
      <c r="E83" s="551">
        <f>'特殊、深海'!$C79</f>
        <v>5</v>
      </c>
      <c r="F83" s="549" t="str">
        <f>'特殊、深海'!$D79</f>
        <v>补给</v>
      </c>
      <c r="G83" s="549" t="str">
        <f>'特殊、深海'!$E79</f>
        <v>小型</v>
      </c>
      <c r="H83" s="549" t="str">
        <f>'特殊、深海'!$F79</f>
        <v>护卫舰</v>
      </c>
      <c r="I83" s="549">
        <f>'特殊、深海'!$BT79</f>
        <v>0</v>
      </c>
      <c r="J83" s="549" t="str">
        <f>'特殊、深海'!$G79</f>
        <v>深海</v>
      </c>
      <c r="K83" s="555">
        <f>'特殊、深海'!$H79+(BR83+CE83+CR83+DE83)*$C$2</f>
        <v>80</v>
      </c>
      <c r="L83" s="552">
        <f>'特殊、深海'!$I79</f>
        <v>0</v>
      </c>
      <c r="M83" s="552">
        <f>'特殊、深海'!$J79</f>
        <v>0</v>
      </c>
      <c r="N83" s="552">
        <f>'特殊、深海'!$K79</f>
        <v>2</v>
      </c>
      <c r="O83" s="552">
        <f>'特殊、深海'!$L79+((CA83+CN83+DA83+DN83)*$C$2)</f>
        <v>32</v>
      </c>
      <c r="P83" s="552" t="str">
        <f>IF($C$2=1,(IF(ISERROR(FIND("超长",'特殊、深海'!$M79&amp;BY83&amp;CL83&amp;CY83&amp;DL83,1)),IF(ISERROR(FIND("长",'特殊、深海'!$M79&amp;BY83&amp;CL83&amp;CY83&amp;DL83,1)),IF(ISERROR(FIND("中",'特殊、深海'!$M79&amp;BY83&amp;CL83&amp;CY83&amp;DL83,1)),IF(ISERROR(FIND("短",'特殊、深海'!$M79&amp;BY83&amp;CL83&amp;CY83&amp;DL83,1)),IF(ISERROR(FIND("无",'特殊、深海'!$M79&amp;BY83&amp;CL83&amp;CY83&amp;DL83,1)),0,"无"),"短"),"中"),"长"),"超长")),'特殊、深海'!$M79)</f>
        <v>短</v>
      </c>
      <c r="Q83" s="556">
        <f>'特殊、深海'!$N79</f>
        <v>28</v>
      </c>
      <c r="R83" s="552">
        <f>('特殊、深海'!$P79)+('特殊、深海'!$Q79)*$C$3+((BS83+CF83+CS83+DF83)*$C$2)</f>
        <v>42</v>
      </c>
      <c r="S83" s="552">
        <f>('特殊、深海'!$R79)+('特殊、深海'!$S79)*$C$3+((BU83+CH83+CU83+DH83)*$C$2)</f>
        <v>0</v>
      </c>
      <c r="T83" s="552">
        <f>('特殊、深海'!$T79)+('特殊、深海'!$U79)*$C$3+((BT83+CG83+CT83+DG83)*$C$2)</f>
        <v>85</v>
      </c>
      <c r="U83" s="552">
        <f>('特殊、深海'!$V79)+('特殊、深海'!$W79)*$C$3+((CC83+CP83+DC83+DP83)*$C$2)</f>
        <v>75</v>
      </c>
      <c r="V83" s="550">
        <f>INT(((('特殊、深海'!$Y79)-('特殊、深海'!$X79))*(((IF(D83=0,C83,D83))-1)/99))+'特殊、深海'!$X79)+((BX83+CK83+CX83+DK83)*$C$2)</f>
        <v>93</v>
      </c>
      <c r="W83" s="552">
        <f>INT(((('特殊、深海'!$AA79)-('特殊、深海'!$Z79))*(((IF(D83=0,C83,D83))-1)/99))+'特殊、深海'!$Z79)+((BZ83+CM83+CZ83+DM83)*$C$2)</f>
        <v>102</v>
      </c>
      <c r="X83" s="552">
        <f>INT(((('特殊、深海'!$AC79)-('特殊、深海'!$AB79))*(((IF(D83=0,C83,D83))-1)/99))+'特殊、深海'!$AB79)+((BW83+CJ83+CW83+DJ83)*$C$2)</f>
        <v>45</v>
      </c>
      <c r="Y83" s="551">
        <f>INT(((('特殊、深海'!$AE79)-('特殊、深海'!$AD79))*(((IF(D83=0,C83,D83))-1)/99))+'特殊、深海'!$AD79)+((BV83+CI83+CV83+DI83)*$C$2)</f>
        <v>0</v>
      </c>
      <c r="Z83" s="552">
        <f>IF('特殊、深海'!$AF79="","",'特殊、深海'!$AF79)</f>
        <v>3</v>
      </c>
      <c r="AA83" s="552">
        <f>IF('特殊、深海'!$AG79="","",'特殊、深海'!$AG79)</f>
        <v>3</v>
      </c>
      <c r="AB83" s="552">
        <f>IF('特殊、深海'!$AH79="","",'特殊、深海'!$AH79)</f>
        <v>3</v>
      </c>
      <c r="AC83" s="552">
        <f>IF('特殊、深海'!$AI79="","",'特殊、深海'!$AI79)</f>
        <v>3</v>
      </c>
      <c r="AD83" s="552">
        <f>IF('特殊、深海'!$AJ79="","",'特殊、深海'!$AJ79)</f>
        <v>12</v>
      </c>
      <c r="AE83" s="550">
        <f>IF('特殊、深海'!$AK79="","",'特殊、深海'!$AK79)</f>
        <v>20</v>
      </c>
      <c r="AF83" s="552" t="str">
        <f>IF('特殊、深海'!$AL79="","",'特殊、深海'!$AL79)</f>
        <v/>
      </c>
      <c r="AG83" s="552" t="str">
        <f>IF('特殊、深海'!$AM79="","",'特殊、深海'!$AM79)</f>
        <v/>
      </c>
      <c r="AH83" s="552" t="str">
        <f>IF('特殊、深海'!$AN79="","",'特殊、深海'!$AN79)</f>
        <v/>
      </c>
      <c r="AI83" s="552" t="str">
        <f>IF('特殊、深海'!$AO79="","",'特殊、深海'!$AO79)</f>
        <v/>
      </c>
      <c r="AJ83" s="552" t="str">
        <f>IF('特殊、深海'!$AP79="","",'特殊、深海'!$AP79)</f>
        <v/>
      </c>
      <c r="AK83" s="551" t="str">
        <f>IF('特殊、深海'!$AQ79="","",'特殊、深海'!$AQ79)</f>
        <v/>
      </c>
      <c r="AL83" s="329" t="str">
        <f>IF('特殊、深海'!$AS79="","",'特殊、深海'!$AS79)</f>
        <v>715Ⅱ弹炮合一防空系统</v>
      </c>
      <c r="AM83" s="329" t="str">
        <f>IF('特殊、深海'!$AT79="","",'特殊、深海'!$AT79)</f>
        <v>发烟筒</v>
      </c>
      <c r="AN83" s="329" t="str">
        <f>IF('特殊、深海'!$AU79="","",'特殊、深海'!$AU79)</f>
        <v>发烟筒</v>
      </c>
      <c r="AO83" s="329" t="str">
        <f>IF('特殊、深海'!$AV79="","",'特殊、深海'!$AV79)</f>
        <v>新型高压锅炉</v>
      </c>
      <c r="AP83" s="307" t="str">
        <f>IF('特殊、深海'!$AW79="","",'特殊、深海'!$AW79)</f>
        <v/>
      </c>
      <c r="AQ83" s="308" t="str">
        <f>IF('特殊、深海'!$AX79="","",'特殊、深海'!$AX79)</f>
        <v/>
      </c>
      <c r="AR83" s="552">
        <f>IF('特殊、深海'!$AY79="","",'特殊、深海'!$AY79)</f>
        <v>85</v>
      </c>
      <c r="AS83" s="552">
        <f>IF('特殊、深海'!$AZ79="","",'特殊、深海'!$AZ79)</f>
        <v>120</v>
      </c>
      <c r="AT83" s="552">
        <f>IF('特殊、深海'!$BA79="","",'特殊、深海'!$BA79)</f>
        <v>2.5</v>
      </c>
      <c r="AU83" s="552">
        <f>IF('特殊、深海'!$BB79="","",'特殊、深海'!$BB79)</f>
        <v>5.0999999999999996</v>
      </c>
      <c r="AV83" s="550">
        <f>IF(('特殊、深海'!$BG79+'特殊、深海'!$BK79*$C$4)=0,"",('特殊、深海'!$BG79+'特殊、深海'!$BK79*$C$4))</f>
        <v>23</v>
      </c>
      <c r="AW83" s="552">
        <f>IF(('特殊、深海'!$BH79+'特殊、深海'!$BL79*$C$4)=0,"",('特殊、深海'!$BH79+'特殊、深海'!$BL79*$C$4))</f>
        <v>28</v>
      </c>
      <c r="AX83" s="552">
        <f>IF(('特殊、深海'!$BI79+'特殊、深海'!$BM79*$C$4)=0,"",('特殊、深海'!$BI79+'特殊、深海'!$BM79*$C$4))</f>
        <v>18</v>
      </c>
      <c r="AY83" s="551">
        <f>IF(('特殊、深海'!$BJ79+'特殊、深海'!$BN79*$C$4)=0,"",('特殊、深海'!$BJ79+'特殊、深海'!$BN79*$C$4))</f>
        <v>20</v>
      </c>
      <c r="AZ83" s="329" t="str">
        <f>'特殊、深海'!$BO79</f>
        <v>TODO: 万国语</v>
      </c>
      <c r="BA83" s="553" t="b">
        <f>IF('特殊、深海'!$BP79="","")</f>
        <v>0</v>
      </c>
      <c r="BB83" s="329" t="b">
        <f>IF('特殊、深海'!$BQ79="","")</f>
        <v>0</v>
      </c>
      <c r="BC83" s="554" t="str">
        <f>IF('特殊、深海'!$BR79="","")</f>
        <v/>
      </c>
      <c r="BQ83" s="552">
        <f>IFERROR(VLOOKUP(AL83,装备!$B:$C,2,0),0)</f>
        <v>5</v>
      </c>
      <c r="BR83" s="552">
        <f>IFERROR(VLOOKUP($AL83,装备!$B:$Q,5,0),0)</f>
        <v>0</v>
      </c>
      <c r="BS83" s="552">
        <f>IFERROR(VLOOKUP($AL83,装备!$B:$Q,6,0),0)</f>
        <v>2</v>
      </c>
      <c r="BT83" s="552">
        <f>IFERROR(VLOOKUP($AL83,装备!$B:$Q,7,0),0)</f>
        <v>0</v>
      </c>
      <c r="BU83" s="552">
        <f>IFERROR(VLOOKUP($AL83,装备!$B:$Q,8,0),0)</f>
        <v>0</v>
      </c>
      <c r="BV83" s="552">
        <f>IFERROR(VLOOKUP($AL83,装备!$B:$Q,9,0),0)</f>
        <v>0</v>
      </c>
      <c r="BW83" s="552">
        <f>IFERROR(VLOOKUP($AL83,装备!$B:$Q,10,0),0)</f>
        <v>0</v>
      </c>
      <c r="BX83" s="552">
        <f>IFERROR(VLOOKUP($AL83,装备!$B:$Q,11,0),0)</f>
        <v>0</v>
      </c>
      <c r="BY83" s="552" t="str">
        <f>IFERROR(VLOOKUP($AL83,装备!$B:$Q,12,0),0)</f>
        <v>无</v>
      </c>
      <c r="BZ83" s="552">
        <f>IFERROR(VLOOKUP($AL83,装备!$B:$Q,13,0),0)</f>
        <v>2</v>
      </c>
      <c r="CA83" s="552">
        <f>IFERROR(VLOOKUP($AL83,装备!$B:$Q,14,0),0)</f>
        <v>0</v>
      </c>
      <c r="CB83" s="552">
        <f>IFERROR(VLOOKUP($AL83,装备!$B:$Q,16,0),0)</f>
        <v>14</v>
      </c>
      <c r="CC83" s="552">
        <f>IFERROR(VLOOKUP($AL83,装备!$B:$Q,5,0),0)</f>
        <v>0</v>
      </c>
      <c r="CD83" s="552">
        <f>IFERROR(VLOOKUP(AM83,装备!$B:$C,2,0),0)</f>
        <v>3</v>
      </c>
      <c r="CE83" s="552">
        <f>IFERROR(VLOOKUP($AM83,装备!$B:$Q,5,0),0)</f>
        <v>0</v>
      </c>
      <c r="CF83" s="552">
        <f>IFERROR(VLOOKUP($AM83,装备!$B:$Q,6,0),0)</f>
        <v>0</v>
      </c>
      <c r="CG83" s="552">
        <f>IFERROR(VLOOKUP($AM83,装备!$B:$Q,7,0),0)</f>
        <v>0</v>
      </c>
      <c r="CH83" s="552">
        <f>IFERROR(VLOOKUP($AM83,装备!$B:$Q,8,0),0)</f>
        <v>0</v>
      </c>
      <c r="CI83" s="552">
        <f>IFERROR(VLOOKUP($AM83,装备!$B:$Q,9,0),0)</f>
        <v>0</v>
      </c>
      <c r="CJ83" s="552">
        <f>IFERROR(VLOOKUP($AM83,装备!$B:$Q,10,0),0)</f>
        <v>0</v>
      </c>
      <c r="CK83" s="552">
        <f>IFERROR(VLOOKUP($AM83,装备!$B:$Q,11,0),0)</f>
        <v>-5</v>
      </c>
      <c r="CL83" s="552" t="str">
        <f>IFERROR(VLOOKUP($AM83,装备!$B:$Q,12,0),0)</f>
        <v>无</v>
      </c>
      <c r="CM83" s="552">
        <f>IFERROR(VLOOKUP($AM83,装备!$B:$Q,13,0),0)</f>
        <v>15</v>
      </c>
      <c r="CN83" s="552">
        <f>IFERROR(VLOOKUP($AM83,装备!$B:$Q,14,0),0)</f>
        <v>0</v>
      </c>
      <c r="CO83" s="552">
        <f>IFERROR(VLOOKUP($AM83,装备!$B:$Q,16,0),0)</f>
        <v>0</v>
      </c>
      <c r="CP83" s="552">
        <f>IFERROR(VLOOKUP($AM83,装备!$B:$Q,5,0),0)</f>
        <v>0</v>
      </c>
      <c r="CQ83" s="552">
        <f>IFERROR(VLOOKUP(AN83,装备!$B:$C,2,0),0)</f>
        <v>3</v>
      </c>
      <c r="CR83" s="552">
        <f>IFERROR(VLOOKUP($AN83,装备!$B:$Q,5,0),0)</f>
        <v>0</v>
      </c>
      <c r="CS83" s="552">
        <f>IFERROR(VLOOKUP($AN83,装备!$B:$Q,6,0),0)</f>
        <v>0</v>
      </c>
      <c r="CT83" s="552">
        <f>IFERROR(VLOOKUP($AN83,装备!$B:$Q,7,0),0)</f>
        <v>0</v>
      </c>
      <c r="CU83" s="552">
        <f>IFERROR(VLOOKUP($AN83,装备!$B:$Q,8,0),0)</f>
        <v>0</v>
      </c>
      <c r="CV83" s="552">
        <f>IFERROR(VLOOKUP($AN83,装备!$B:$Q,9,0),0)</f>
        <v>0</v>
      </c>
      <c r="CW83" s="552">
        <f>IFERROR(VLOOKUP($AN83,装备!$B:$Q,10,0),0)</f>
        <v>0</v>
      </c>
      <c r="CX83" s="552">
        <f>IFERROR(VLOOKUP($AN83,装备!$B:$Q,11,0),0)</f>
        <v>-5</v>
      </c>
      <c r="CY83" s="552" t="str">
        <f>IFERROR(VLOOKUP($AN83,装备!$B:$Q,12,0),0)</f>
        <v>无</v>
      </c>
      <c r="CZ83" s="552">
        <f>IFERROR(VLOOKUP($AN83,装备!$B:$Q,13,0),0)</f>
        <v>15</v>
      </c>
      <c r="DA83" s="552">
        <f>IFERROR(VLOOKUP($AN83,装备!$B:$Q,14,0),0)</f>
        <v>0</v>
      </c>
      <c r="DB83" s="552">
        <f>IFERROR(VLOOKUP($AN83,装备!$B:$Q,16,0),0)</f>
        <v>0</v>
      </c>
      <c r="DC83" s="552">
        <f>IFERROR(VLOOKUP($AN83,装备!$B:$Q,5,0),0)</f>
        <v>0</v>
      </c>
      <c r="DD83" s="552">
        <f>IFERROR(VLOOKUP(AO83,装备!$B:$C,2,0),0)</f>
        <v>5</v>
      </c>
      <c r="DE83" s="552">
        <f>IFERROR(VLOOKUP($AO83,装备!$B:$Q,5,0),0)</f>
        <v>0</v>
      </c>
      <c r="DF83" s="552">
        <f>IFERROR(VLOOKUP($AO83,装备!$B:$Q,6,0),0)</f>
        <v>0</v>
      </c>
      <c r="DG83" s="552">
        <f>IFERROR(VLOOKUP($AO83,装备!$B:$Q,7,0),0)</f>
        <v>0</v>
      </c>
      <c r="DH83" s="552">
        <f>IFERROR(VLOOKUP($AO83,装备!$B:$Q,8,0),0)</f>
        <v>0</v>
      </c>
      <c r="DI83" s="552">
        <f>IFERROR(VLOOKUP($AO83,装备!$B:$Q,9,0),0)</f>
        <v>0</v>
      </c>
      <c r="DJ83" s="552">
        <f>IFERROR(VLOOKUP($AO83,装备!$B:$Q,10,0),0)</f>
        <v>0</v>
      </c>
      <c r="DK83" s="552">
        <f>IFERROR(VLOOKUP($AO83,装备!$B:$Q,11,0),0)</f>
        <v>2</v>
      </c>
      <c r="DL83" s="552" t="str">
        <f>IFERROR(VLOOKUP($AO83,装备!$B:$Q,12,0),0)</f>
        <v>无</v>
      </c>
      <c r="DM83" s="552">
        <f>IFERROR(VLOOKUP($AO83,装备!$B:$Q,13,0),0)</f>
        <v>10</v>
      </c>
      <c r="DN83" s="552">
        <f>IFERROR(VLOOKUP($AO83,装备!$B:$Q,14,0),0)</f>
        <v>2</v>
      </c>
      <c r="DO83" s="552">
        <f>IFERROR(VLOOKUP($AO83,装备!$B:$Q,16,0),0)</f>
        <v>0</v>
      </c>
      <c r="DP83" s="552">
        <f>IFERROR(VLOOKUP($AO83,装备!$B:$Q,5,0),0)</f>
        <v>0</v>
      </c>
    </row>
    <row r="84" spans="1:120">
      <c r="A84" s="553">
        <f>'特殊、深海'!$A80</f>
        <v>10004218</v>
      </c>
      <c r="B84" s="353" t="s">
        <v>5940</v>
      </c>
      <c r="C84" s="281"/>
      <c r="D84" s="281">
        <f t="shared" si="1"/>
        <v>110</v>
      </c>
      <c r="E84" s="551">
        <f>'特殊、深海'!$C80</f>
        <v>5</v>
      </c>
      <c r="F84" s="549" t="str">
        <f>'特殊、深海'!$D80</f>
        <v>导驱</v>
      </c>
      <c r="G84" s="549" t="str">
        <f>'特殊、深海'!$E80</f>
        <v>小型</v>
      </c>
      <c r="H84" s="549" t="str">
        <f>'特殊、深海'!$F80</f>
        <v>主力舰</v>
      </c>
      <c r="I84" s="549">
        <f>'特殊、深海'!$BT80</f>
        <v>0</v>
      </c>
      <c r="J84" s="549" t="str">
        <f>'特殊、深海'!$G80</f>
        <v>深海</v>
      </c>
      <c r="K84" s="555">
        <f>'特殊、深海'!$H80+(BR84+CE84+CR84+DE84)*$C$2</f>
        <v>40</v>
      </c>
      <c r="L84" s="552">
        <f>'特殊、深海'!$I80</f>
        <v>0</v>
      </c>
      <c r="M84" s="552">
        <f>'特殊、深海'!$J80</f>
        <v>0</v>
      </c>
      <c r="N84" s="552">
        <f>'特殊、深海'!$K80</f>
        <v>2</v>
      </c>
      <c r="O84" s="552">
        <f>'特殊、深海'!$L80+((CA84+CN84+DA84+DN84)*$C$2)</f>
        <v>30</v>
      </c>
      <c r="P84" s="552" t="str">
        <f>IF($C$2=1,(IF(ISERROR(FIND("超长",'特殊、深海'!$M80&amp;BY84&amp;CL84&amp;CY84&amp;DL84,1)),IF(ISERROR(FIND("长",'特殊、深海'!$M80&amp;BY84&amp;CL84&amp;CY84&amp;DL84,1)),IF(ISERROR(FIND("中",'特殊、深海'!$M80&amp;BY84&amp;CL84&amp;CY84&amp;DL84,1)),IF(ISERROR(FIND("短",'特殊、深海'!$M80&amp;BY84&amp;CL84&amp;CY84&amp;DL84,1)),IF(ISERROR(FIND("无",'特殊、深海'!$M80&amp;BY84&amp;CL84&amp;CY84&amp;DL84,1)),0,"无"),"短"),"中"),"长"),"超长")),'特殊、深海'!$M80)</f>
        <v>短</v>
      </c>
      <c r="Q84" s="556">
        <f>'特殊、深海'!$N80</f>
        <v>35</v>
      </c>
      <c r="R84" s="552">
        <f>('特殊、深海'!$P80)+('特殊、深海'!$Q80)*$C$3+((BS84+CF84+CS84+DF84)*$C$2)</f>
        <v>67</v>
      </c>
      <c r="S84" s="552">
        <f>('特殊、深海'!$R80)+('特殊、深海'!$S80)*$C$3+((BU84+CH84+CU84+DH84)*$C$2)</f>
        <v>1</v>
      </c>
      <c r="T84" s="552">
        <f>('特殊、深海'!$T80)+('特殊、深海'!$U80)*$C$3+((BT84+CG84+CT84+DG84)*$C$2)</f>
        <v>35</v>
      </c>
      <c r="U84" s="552">
        <f>('特殊、深海'!$V80)+('特殊、深海'!$W80)*$C$3+((CC84+CP84+DC84+DP84)*$C$2)</f>
        <v>80</v>
      </c>
      <c r="V84" s="550">
        <f>INT(((('特殊、深海'!$Y80)-('特殊、深海'!$X80))*(((IF(D84=0,C84,D84))-1)/99))+'特殊、深海'!$X80)+((BX84+CK84+CX84+DK84)*$C$2)</f>
        <v>110</v>
      </c>
      <c r="W84" s="552">
        <f>INT(((('特殊、深海'!$AA80)-('特殊、深海'!$Z80))*(((IF(D84=0,C84,D84))-1)/99))+'特殊、深海'!$Z80)+((BZ84+CM84+CZ84+DM84)*$C$2)</f>
        <v>89</v>
      </c>
      <c r="X84" s="552">
        <f>INT(((('特殊、深海'!$AC80)-('特殊、深海'!$AB80))*(((IF(D84=0,C84,D84))-1)/99))+'特殊、深海'!$AB80)+((BW84+CJ84+CW84+DJ84)*$C$2)</f>
        <v>50</v>
      </c>
      <c r="Y84" s="551">
        <f>INT(((('特殊、深海'!$AE80)-('特殊、深海'!$AD80))*(((IF(D84=0,C84,D84))-1)/99))+'特殊、深海'!$AD80)+((BV84+CI84+CV84+DI84)*$C$2)</f>
        <v>0</v>
      </c>
      <c r="Z84" s="552">
        <f>IF('特殊、深海'!$AF80="","",'特殊、深海'!$AF80)</f>
        <v>16</v>
      </c>
      <c r="AA84" s="552">
        <f>IF('特殊、深海'!$AG80="","",'特殊、深海'!$AG80)</f>
        <v>16</v>
      </c>
      <c r="AB84" s="552">
        <f>IF('特殊、深海'!$AH80="","",'特殊、深海'!$AH80)</f>
        <v>16</v>
      </c>
      <c r="AC84" s="552">
        <f>IF('特殊、深海'!$AI80="","",'特殊、深海'!$AI80)</f>
        <v>16</v>
      </c>
      <c r="AD84" s="552">
        <f>IF('特殊、深海'!$AJ80="","",'特殊、深海'!$AJ80)</f>
        <v>64</v>
      </c>
      <c r="AE84" s="550">
        <f>IF('特殊、深海'!$AK80="","",'特殊、深海'!$AK80)</f>
        <v>0</v>
      </c>
      <c r="AF84" s="552" t="str">
        <f>IF('特殊、深海'!$AL80="","",'特殊、深海'!$AL80)</f>
        <v/>
      </c>
      <c r="AG84" s="552" t="str">
        <f>IF('特殊、深海'!$AM80="","",'特殊、深海'!$AM80)</f>
        <v/>
      </c>
      <c r="AH84" s="552" t="str">
        <f>IF('特殊、深海'!$AN80="","",'特殊、深海'!$AN80)</f>
        <v/>
      </c>
      <c r="AI84" s="552" t="str">
        <f>IF('特殊、深海'!$AO80="","",'特殊、深海'!$AO80)</f>
        <v/>
      </c>
      <c r="AJ84" s="552" t="str">
        <f>IF('特殊、深海'!$AP80="","",'特殊、深海'!$AP80)</f>
        <v/>
      </c>
      <c r="AK84" s="551" t="str">
        <f>IF('特殊、深海'!$AQ80="","",'特殊、深海'!$AQ80)</f>
        <v/>
      </c>
      <c r="AL84" s="329" t="str">
        <f>IF('特殊、深海'!$AS80="","",'特殊、深海'!$AS80)</f>
        <v>上游-1发射器</v>
      </c>
      <c r="AM84" s="329" t="str">
        <f>IF('特殊、深海'!$AT80="","",'特殊、深海'!$AT80)</f>
        <v>“企鹅”反舰导弹</v>
      </c>
      <c r="AN84" s="329" t="str">
        <f>IF('特殊、深海'!$AU80="","",'特殊、深海'!$AU80)</f>
        <v>“企鹅”反舰导弹</v>
      </c>
      <c r="AO84" s="329" t="str">
        <f>IF('特殊、深海'!$AV80="","",'特殊、深海'!$AV80)</f>
        <v/>
      </c>
      <c r="AP84" s="307" t="str">
        <f>IF('特殊、深海'!$AW80="","",'特殊、深海'!$AW80)</f>
        <v/>
      </c>
      <c r="AQ84" s="308" t="str">
        <f>IF('特殊、深海'!$AX80="","",'特殊、深海'!$AX80)</f>
        <v/>
      </c>
      <c r="AR84" s="552">
        <f>IF('特殊、深海'!$AY80="","",'特殊、深海'!$AY80)</f>
        <v>25</v>
      </c>
      <c r="AS84" s="552">
        <f>IF('特殊、深海'!$AZ80="","",'特殊、深海'!$AZ80)</f>
        <v>65</v>
      </c>
      <c r="AT84" s="552">
        <f>IF('特殊、深海'!$BA80="","",'特殊、深海'!$BA80)</f>
        <v>0.48</v>
      </c>
      <c r="AU84" s="552">
        <f>IF('特殊、深海'!$BB80="","",'特殊、深海'!$BB80)</f>
        <v>1.5</v>
      </c>
      <c r="AV84" s="550">
        <f>IF(('特殊、深海'!$BG80+'特殊、深海'!$BK80*$C$4)=0,"",('特殊、深海'!$BG80+'特殊、深海'!$BK80*$C$4))</f>
        <v>32</v>
      </c>
      <c r="AW84" s="552">
        <f>IF(('特殊、深海'!$BH80+'特殊、深海'!$BL80*$C$4)=0,"",('特殊、深海'!$BH80+'特殊、深海'!$BL80*$C$4))</f>
        <v>30</v>
      </c>
      <c r="AX84" s="552">
        <f>IF(('特殊、深海'!$BI80+'特殊、深海'!$BM80*$C$4)=0,"",('特殊、深海'!$BI80+'特殊、深海'!$BM80*$C$4))</f>
        <v>10</v>
      </c>
      <c r="AY84" s="551">
        <f>IF(('特殊、深海'!$BJ80+'特殊、深海'!$BN80*$C$4)=0,"",('特殊、深海'!$BJ80+'特殊、深海'!$BN80*$C$4))</f>
        <v>68</v>
      </c>
      <c r="AZ84" s="329" t="str">
        <f>'特殊、深海'!$BO80</f>
        <v>TODO: 万国语</v>
      </c>
      <c r="BA84" s="553" t="b">
        <f>IF('特殊、深海'!$BP80="","")</f>
        <v>0</v>
      </c>
      <c r="BB84" s="329" t="b">
        <f>IF('特殊、深海'!$BQ80="","")</f>
        <v>0</v>
      </c>
      <c r="BC84" s="554" t="str">
        <f>IF('特殊、深海'!$BR80="","")</f>
        <v/>
      </c>
      <c r="BQ84" s="552">
        <f>IFERROR(VLOOKUP(AL84,装备!$B:$C,2,0),0)</f>
        <v>5</v>
      </c>
      <c r="BR84" s="552">
        <f>IFERROR(VLOOKUP($AL84,装备!$B:$Q,5,0),0)</f>
        <v>0</v>
      </c>
      <c r="BS84" s="552">
        <f>IFERROR(VLOOKUP($AL84,装备!$B:$Q,6,0),0)</f>
        <v>2</v>
      </c>
      <c r="BT84" s="552">
        <f>IFERROR(VLOOKUP($AL84,装备!$B:$Q,7,0),0)</f>
        <v>0</v>
      </c>
      <c r="BU84" s="552">
        <f>IFERROR(VLOOKUP($AL84,装备!$B:$Q,8,0),0)</f>
        <v>0</v>
      </c>
      <c r="BV84" s="552">
        <f>IFERROR(VLOOKUP($AL84,装备!$B:$Q,9,0),0)</f>
        <v>0</v>
      </c>
      <c r="BW84" s="552">
        <f>IFERROR(VLOOKUP($AL84,装备!$B:$Q,10,0),0)</f>
        <v>0</v>
      </c>
      <c r="BX84" s="552">
        <f>IFERROR(VLOOKUP($AL84,装备!$B:$Q,11,0),0)</f>
        <v>2</v>
      </c>
      <c r="BY84" s="552" t="str">
        <f>IFERROR(VLOOKUP($AL84,装备!$B:$Q,12,0),0)</f>
        <v>无</v>
      </c>
      <c r="BZ84" s="552">
        <f>IFERROR(VLOOKUP($AL84,装备!$B:$Q,13,0),0)</f>
        <v>0</v>
      </c>
      <c r="CA84" s="552">
        <f>IFERROR(VLOOKUP($AL84,装备!$B:$Q,14,0),0)</f>
        <v>0</v>
      </c>
      <c r="CB84" s="552">
        <f>IFERROR(VLOOKUP($AL84,装备!$B:$Q,16,0),0)</f>
        <v>0</v>
      </c>
      <c r="CC84" s="552">
        <f>IFERROR(VLOOKUP($AL84,装备!$B:$Q,5,0),0)</f>
        <v>0</v>
      </c>
      <c r="CD84" s="552">
        <f>IFERROR(VLOOKUP(AM84,装备!$B:$C,2,0),0)</f>
        <v>4</v>
      </c>
      <c r="CE84" s="552">
        <f>IFERROR(VLOOKUP($AM84,装备!$B:$Q,5,0),0)</f>
        <v>0</v>
      </c>
      <c r="CF84" s="552">
        <f>IFERROR(VLOOKUP($AM84,装备!$B:$Q,6,0),0)</f>
        <v>10</v>
      </c>
      <c r="CG84" s="552">
        <f>IFERROR(VLOOKUP($AM84,装备!$B:$Q,7,0),0)</f>
        <v>0</v>
      </c>
      <c r="CH84" s="552">
        <f>IFERROR(VLOOKUP($AM84,装备!$B:$Q,8,0),0)</f>
        <v>0</v>
      </c>
      <c r="CI84" s="552">
        <f>IFERROR(VLOOKUP($AM84,装备!$B:$Q,9,0),0)</f>
        <v>0</v>
      </c>
      <c r="CJ84" s="552">
        <f>IFERROR(VLOOKUP($AM84,装备!$B:$Q,10,0),0)</f>
        <v>0</v>
      </c>
      <c r="CK84" s="552">
        <f>IFERROR(VLOOKUP($AM84,装备!$B:$Q,11,0),0)</f>
        <v>0</v>
      </c>
      <c r="CL84" s="552" t="str">
        <f>IFERROR(VLOOKUP($AM84,装备!$B:$Q,12,0),0)</f>
        <v>无</v>
      </c>
      <c r="CM84" s="552">
        <f>IFERROR(VLOOKUP($AM84,装备!$B:$Q,13,0),0)</f>
        <v>0</v>
      </c>
      <c r="CN84" s="552">
        <f>IFERROR(VLOOKUP($AM84,装备!$B:$Q,14,0),0)</f>
        <v>0</v>
      </c>
      <c r="CO84" s="552">
        <f>IFERROR(VLOOKUP($AM84,装备!$B:$Q,16,0),0)</f>
        <v>0</v>
      </c>
      <c r="CP84" s="552">
        <f>IFERROR(VLOOKUP($AM84,装备!$B:$Q,5,0),0)</f>
        <v>0</v>
      </c>
      <c r="CQ84" s="552">
        <f>IFERROR(VLOOKUP(AN84,装备!$B:$C,2,0),0)</f>
        <v>4</v>
      </c>
      <c r="CR84" s="552">
        <f>IFERROR(VLOOKUP($AN84,装备!$B:$Q,5,0),0)</f>
        <v>0</v>
      </c>
      <c r="CS84" s="552">
        <f>IFERROR(VLOOKUP($AN84,装备!$B:$Q,6,0),0)</f>
        <v>10</v>
      </c>
      <c r="CT84" s="552">
        <f>IFERROR(VLOOKUP($AN84,装备!$B:$Q,7,0),0)</f>
        <v>0</v>
      </c>
      <c r="CU84" s="552">
        <f>IFERROR(VLOOKUP($AN84,装备!$B:$Q,8,0),0)</f>
        <v>0</v>
      </c>
      <c r="CV84" s="552">
        <f>IFERROR(VLOOKUP($AN84,装备!$B:$Q,9,0),0)</f>
        <v>0</v>
      </c>
      <c r="CW84" s="552">
        <f>IFERROR(VLOOKUP($AN84,装备!$B:$Q,10,0),0)</f>
        <v>0</v>
      </c>
      <c r="CX84" s="552">
        <f>IFERROR(VLOOKUP($AN84,装备!$B:$Q,11,0),0)</f>
        <v>0</v>
      </c>
      <c r="CY84" s="552" t="str">
        <f>IFERROR(VLOOKUP($AN84,装备!$B:$Q,12,0),0)</f>
        <v>无</v>
      </c>
      <c r="CZ84" s="552">
        <f>IFERROR(VLOOKUP($AN84,装备!$B:$Q,13,0),0)</f>
        <v>0</v>
      </c>
      <c r="DA84" s="552">
        <f>IFERROR(VLOOKUP($AN84,装备!$B:$Q,14,0),0)</f>
        <v>0</v>
      </c>
      <c r="DB84" s="552">
        <f>IFERROR(VLOOKUP($AN84,装备!$B:$Q,16,0),0)</f>
        <v>0</v>
      </c>
      <c r="DC84" s="552">
        <f>IFERROR(VLOOKUP($AN84,装备!$B:$Q,5,0),0)</f>
        <v>0</v>
      </c>
      <c r="DD84" s="552">
        <f>IFERROR(VLOOKUP(AO84,装备!$B:$C,2,0),0)</f>
        <v>0</v>
      </c>
      <c r="DE84" s="552">
        <f>IFERROR(VLOOKUP($AO84,装备!$B:$Q,5,0),0)</f>
        <v>0</v>
      </c>
      <c r="DF84" s="552">
        <f>IFERROR(VLOOKUP($AO84,装备!$B:$Q,6,0),0)</f>
        <v>0</v>
      </c>
      <c r="DG84" s="552">
        <f>IFERROR(VLOOKUP($AO84,装备!$B:$Q,7,0),0)</f>
        <v>0</v>
      </c>
      <c r="DH84" s="552">
        <f>IFERROR(VLOOKUP($AO84,装备!$B:$Q,8,0),0)</f>
        <v>0</v>
      </c>
      <c r="DI84" s="552">
        <f>IFERROR(VLOOKUP($AO84,装备!$B:$Q,9,0),0)</f>
        <v>0</v>
      </c>
      <c r="DJ84" s="552">
        <f>IFERROR(VLOOKUP($AO84,装备!$B:$Q,10,0),0)</f>
        <v>0</v>
      </c>
      <c r="DK84" s="552">
        <f>IFERROR(VLOOKUP($AO84,装备!$B:$Q,11,0),0)</f>
        <v>0</v>
      </c>
      <c r="DL84" s="552">
        <f>IFERROR(VLOOKUP($AO84,装备!$B:$Q,12,0),0)</f>
        <v>0</v>
      </c>
      <c r="DM84" s="552">
        <f>IFERROR(VLOOKUP($AO84,装备!$B:$Q,13,0),0)</f>
        <v>0</v>
      </c>
      <c r="DN84" s="552">
        <f>IFERROR(VLOOKUP($AO84,装备!$B:$Q,14,0),0)</f>
        <v>0</v>
      </c>
      <c r="DO84" s="552">
        <f>IFERROR(VLOOKUP($AO84,装备!$B:$Q,16,0),0)</f>
        <v>0</v>
      </c>
      <c r="DP84" s="552">
        <f>IFERROR(VLOOKUP($AO84,装备!$B:$Q,5,0),0)</f>
        <v>0</v>
      </c>
    </row>
    <row r="85" spans="1:120">
      <c r="A85" s="553">
        <f>'特殊、深海'!$A81</f>
        <v>10004318</v>
      </c>
      <c r="B85" s="353" t="s">
        <v>5941</v>
      </c>
      <c r="C85" s="281"/>
      <c r="D85" s="281">
        <f t="shared" si="1"/>
        <v>110</v>
      </c>
      <c r="E85" s="551">
        <f>'特殊、深海'!$C81</f>
        <v>4</v>
      </c>
      <c r="F85" s="549" t="str">
        <f>'特殊、深海'!$D81</f>
        <v>防驱</v>
      </c>
      <c r="G85" s="549" t="str">
        <f>'特殊、深海'!$E81</f>
        <v>小型</v>
      </c>
      <c r="H85" s="549" t="str">
        <f>'特殊、深海'!$F81</f>
        <v>护卫舰（特殊）</v>
      </c>
      <c r="I85" s="549">
        <f>'特殊、深海'!$BT81</f>
        <v>0</v>
      </c>
      <c r="J85" s="549" t="str">
        <f>'特殊、深海'!$G81</f>
        <v>深海</v>
      </c>
      <c r="K85" s="555">
        <f>'特殊、深海'!$H81+(BR85+CE85+CR85+DE85)*$C$2</f>
        <v>48</v>
      </c>
      <c r="L85" s="552">
        <f>'特殊、深海'!$I81</f>
        <v>0</v>
      </c>
      <c r="M85" s="552">
        <f>'特殊、深海'!$J81</f>
        <v>0</v>
      </c>
      <c r="N85" s="552">
        <f>'特殊、深海'!$K81</f>
        <v>2</v>
      </c>
      <c r="O85" s="552">
        <f>'特殊、深海'!$L81+((CA85+CN85+DA85+DN85)*$C$2)</f>
        <v>30</v>
      </c>
      <c r="P85" s="552" t="str">
        <f>IF($C$2=1,(IF(ISERROR(FIND("超长",'特殊、深海'!$M81&amp;BY85&amp;CL85&amp;CY85&amp;DL85,1)),IF(ISERROR(FIND("长",'特殊、深海'!$M81&amp;BY85&amp;CL85&amp;CY85&amp;DL85,1)),IF(ISERROR(FIND("中",'特殊、深海'!$M81&amp;BY85&amp;CL85&amp;CY85&amp;DL85,1)),IF(ISERROR(FIND("短",'特殊、深海'!$M81&amp;BY85&amp;CL85&amp;CY85&amp;DL85,1)),IF(ISERROR(FIND("无",'特殊、深海'!$M81&amp;BY85&amp;CL85&amp;CY85&amp;DL85,1)),0,"无"),"短"),"中"),"长"),"超长")),'特殊、深海'!$M81)</f>
        <v>短</v>
      </c>
      <c r="Q85" s="556">
        <f>'特殊、深海'!$N81</f>
        <v>31</v>
      </c>
      <c r="R85" s="552">
        <f>('特殊、深海'!$P81)+('特殊、深海'!$Q81)*$C$3+((BS85+CF85+CS85+DF85)*$C$2)</f>
        <v>79</v>
      </c>
      <c r="S85" s="552">
        <f>('特殊、深海'!$R81)+('特殊、深海'!$S81)*$C$3+((BU85+CH85+CU85+DH85)*$C$2)</f>
        <v>1</v>
      </c>
      <c r="T85" s="552">
        <f>('特殊、深海'!$T81)+('特殊、深海'!$U81)*$C$3+((BT85+CG85+CT85+DG85)*$C$2)</f>
        <v>30</v>
      </c>
      <c r="U85" s="552">
        <f>('特殊、深海'!$V81)+('特殊、深海'!$W81)*$C$3+((CC85+CP85+DC85+DP85)*$C$2)</f>
        <v>95</v>
      </c>
      <c r="V85" s="550">
        <f>INT(((('特殊、深海'!$Y81)-('特殊、深海'!$X81))*(((IF(D85=0,C85,D85))-1)/99))+'特殊、深海'!$X81)+((BX85+CK85+CX85+DK85)*$C$2)</f>
        <v>112</v>
      </c>
      <c r="W85" s="552">
        <f>INT(((('特殊、深海'!$AA81)-('特殊、深海'!$Z81))*(((IF(D85=0,C85,D85))-1)/99))+'特殊、深海'!$Z81)+((BZ85+CM85+CZ85+DM85)*$C$2)</f>
        <v>93</v>
      </c>
      <c r="X85" s="552">
        <f>INT(((('特殊、深海'!$AC81)-('特殊、深海'!$AB81))*(((IF(D85=0,C85,D85))-1)/99))+'特殊、深海'!$AB81)+((BW85+CJ85+CW85+DJ85)*$C$2)</f>
        <v>50</v>
      </c>
      <c r="Y85" s="551">
        <f>INT(((('特殊、深海'!$AE81)-('特殊、深海'!$AD81))*(((IF(D85=0,C85,D85))-1)/99))+'特殊、深海'!$AD81)+((BV85+CI85+CV85+DI85)*$C$2)</f>
        <v>0</v>
      </c>
      <c r="Z85" s="552">
        <f>IF('特殊、深海'!$AF81="","",'特殊、深海'!$AF81)</f>
        <v>16</v>
      </c>
      <c r="AA85" s="552">
        <f>IF('特殊、深海'!$AG81="","",'特殊、深海'!$AG81)</f>
        <v>16</v>
      </c>
      <c r="AB85" s="552">
        <f>IF('特殊、深海'!$AH81="","",'特殊、深海'!$AH81)</f>
        <v>16</v>
      </c>
      <c r="AC85" s="552">
        <f>IF('特殊、深海'!$AI81="","",'特殊、深海'!$AI81)</f>
        <v>16</v>
      </c>
      <c r="AD85" s="552">
        <f>IF('特殊、深海'!$AJ81="","",'特殊、深海'!$AJ81)</f>
        <v>64</v>
      </c>
      <c r="AE85" s="550">
        <f>IF('特殊、深海'!$AK81="","",'特殊、深海'!$AK81)</f>
        <v>0</v>
      </c>
      <c r="AF85" s="552" t="str">
        <f>IF('特殊、深海'!$AL81="","",'特殊、深海'!$AL81)</f>
        <v/>
      </c>
      <c r="AG85" s="552" t="str">
        <f>IF('特殊、深海'!$AM81="","",'特殊、深海'!$AM81)</f>
        <v/>
      </c>
      <c r="AH85" s="552" t="str">
        <f>IF('特殊、深海'!$AN81="","",'特殊、深海'!$AN81)</f>
        <v/>
      </c>
      <c r="AI85" s="552" t="str">
        <f>IF('特殊、深海'!$AO81="","",'特殊、深海'!$AO81)</f>
        <v/>
      </c>
      <c r="AJ85" s="552" t="str">
        <f>IF('特殊、深海'!$AP81="","",'特殊、深海'!$AP81)</f>
        <v/>
      </c>
      <c r="AK85" s="551" t="str">
        <f>IF('特殊、深海'!$AQ81="","",'特殊、深海'!$AQ81)</f>
        <v/>
      </c>
      <c r="AL85" s="329" t="str">
        <f>IF('特殊、深海'!$AS81="","",'特殊、深海'!$AS81)</f>
        <v>MK-10导弹发射器</v>
      </c>
      <c r="AM85" s="329" t="str">
        <f>IF('特殊、深海'!$AT81="","",'特殊、深海'!$AT81)</f>
        <v>小猎犬导弹</v>
      </c>
      <c r="AN85" s="329" t="str">
        <f>IF('特殊、深海'!$AU81="","",'特殊、深海'!$AU81)</f>
        <v>海标枪（051S）</v>
      </c>
      <c r="AO85" s="329" t="str">
        <f>IF('特殊、深海'!$AV81="","",'特殊、深海'!$AV81)</f>
        <v/>
      </c>
      <c r="AP85" s="307" t="str">
        <f>IF('特殊、深海'!$AW81="","",'特殊、深海'!$AW81)</f>
        <v/>
      </c>
      <c r="AQ85" s="308" t="str">
        <f>IF('特殊、深海'!$AX81="","",'特殊、深海'!$AX81)</f>
        <v/>
      </c>
      <c r="AR85" s="552">
        <f>IF('特殊、深海'!$AY81="","",'特殊、深海'!$AY81)</f>
        <v>25</v>
      </c>
      <c r="AS85" s="552">
        <f>IF('特殊、深海'!$AZ81="","",'特殊、深海'!$AZ81)</f>
        <v>65</v>
      </c>
      <c r="AT85" s="552">
        <f>IF('特殊、深海'!$BA81="","",'特殊、深海'!$BA81)</f>
        <v>0.48</v>
      </c>
      <c r="AU85" s="552">
        <f>IF('特殊、深海'!$BB81="","",'特殊、深海'!$BB81)</f>
        <v>1.5</v>
      </c>
      <c r="AV85" s="550">
        <f>IF(('特殊、深海'!$BG81+'特殊、深海'!$BK81*$C$4)=0,"",('特殊、深海'!$BG81+'特殊、深海'!$BK81*$C$4))</f>
        <v>36</v>
      </c>
      <c r="AW85" s="552">
        <f>IF(('特殊、深海'!$BH81+'特殊、深海'!$BL81*$C$4)=0,"",('特殊、深海'!$BH81+'特殊、深海'!$BL81*$C$4))</f>
        <v>34</v>
      </c>
      <c r="AX85" s="552">
        <f>IF(('特殊、深海'!$BI81+'特殊、深海'!$BM81*$C$4)=0,"",('特殊、深海'!$BI81+'特殊、深海'!$BM81*$C$4))</f>
        <v>10</v>
      </c>
      <c r="AY85" s="551">
        <f>IF(('特殊、深海'!$BJ81+'特殊、深海'!$BN81*$C$4)=0,"",('特殊、深海'!$BJ81+'特殊、深海'!$BN81*$C$4))</f>
        <v>70</v>
      </c>
      <c r="AZ85" s="329" t="str">
        <f>'特殊、深海'!$BO81</f>
        <v>TODO: 万国语</v>
      </c>
      <c r="BA85" s="553" t="b">
        <f>IF('特殊、深海'!$BP81="","")</f>
        <v>0</v>
      </c>
      <c r="BB85" s="329" t="b">
        <f>IF('特殊、深海'!$BQ81="","")</f>
        <v>0</v>
      </c>
      <c r="BC85" s="554" t="str">
        <f>IF('特殊、深海'!$BR81="","")</f>
        <v/>
      </c>
      <c r="BQ85" s="552">
        <f>IFERROR(VLOOKUP(AL85,装备!$B:$C,2,0),0)</f>
        <v>5</v>
      </c>
      <c r="BR85" s="552">
        <f>IFERROR(VLOOKUP($AL85,装备!$B:$Q,5,0),0)</f>
        <v>0</v>
      </c>
      <c r="BS85" s="552">
        <f>IFERROR(VLOOKUP($AL85,装备!$B:$Q,6,0),0)</f>
        <v>0</v>
      </c>
      <c r="BT85" s="552">
        <f>IFERROR(VLOOKUP($AL85,装备!$B:$Q,7,0),0)</f>
        <v>0</v>
      </c>
      <c r="BU85" s="552">
        <f>IFERROR(VLOOKUP($AL85,装备!$B:$Q,8,0),0)</f>
        <v>0</v>
      </c>
      <c r="BV85" s="552">
        <f>IFERROR(VLOOKUP($AL85,装备!$B:$Q,9,0),0)</f>
        <v>0</v>
      </c>
      <c r="BW85" s="552">
        <f>IFERROR(VLOOKUP($AL85,装备!$B:$Q,10,0),0)</f>
        <v>0</v>
      </c>
      <c r="BX85" s="552">
        <f>IFERROR(VLOOKUP($AL85,装备!$B:$Q,11,0),0)</f>
        <v>3</v>
      </c>
      <c r="BY85" s="552" t="str">
        <f>IFERROR(VLOOKUP($AL85,装备!$B:$Q,12,0),0)</f>
        <v>无</v>
      </c>
      <c r="BZ85" s="552">
        <f>IFERROR(VLOOKUP($AL85,装备!$B:$Q,13,0),0)</f>
        <v>0</v>
      </c>
      <c r="CA85" s="552">
        <f>IFERROR(VLOOKUP($AL85,装备!$B:$Q,14,0),0)</f>
        <v>0</v>
      </c>
      <c r="CB85" s="552">
        <f>IFERROR(VLOOKUP($AL85,装备!$B:$Q,16,0),0)</f>
        <v>0</v>
      </c>
      <c r="CC85" s="552">
        <f>IFERROR(VLOOKUP($AL85,装备!$B:$Q,5,0),0)</f>
        <v>0</v>
      </c>
      <c r="CD85" s="552">
        <f>IFERROR(VLOOKUP(AM85,装备!$B:$C,2,0),0)</f>
        <v>5</v>
      </c>
      <c r="CE85" s="552">
        <f>IFERROR(VLOOKUP($AM85,装备!$B:$Q,5,0),0)</f>
        <v>0</v>
      </c>
      <c r="CF85" s="552">
        <f>IFERROR(VLOOKUP($AM85,装备!$B:$Q,6,0),0)</f>
        <v>15</v>
      </c>
      <c r="CG85" s="552">
        <f>IFERROR(VLOOKUP($AM85,装备!$B:$Q,7,0),0)</f>
        <v>0</v>
      </c>
      <c r="CH85" s="552">
        <f>IFERROR(VLOOKUP($AM85,装备!$B:$Q,8,0),0)</f>
        <v>0</v>
      </c>
      <c r="CI85" s="552">
        <f>IFERROR(VLOOKUP($AM85,装备!$B:$Q,9,0),0)</f>
        <v>0</v>
      </c>
      <c r="CJ85" s="552">
        <f>IFERROR(VLOOKUP($AM85,装备!$B:$Q,10,0),0)</f>
        <v>0</v>
      </c>
      <c r="CK85" s="552">
        <f>IFERROR(VLOOKUP($AM85,装备!$B:$Q,11,0),0)</f>
        <v>0</v>
      </c>
      <c r="CL85" s="552" t="str">
        <f>IFERROR(VLOOKUP($AM85,装备!$B:$Q,12,0),0)</f>
        <v>无</v>
      </c>
      <c r="CM85" s="552">
        <f>IFERROR(VLOOKUP($AM85,装备!$B:$Q,13,0),0)</f>
        <v>0</v>
      </c>
      <c r="CN85" s="552">
        <f>IFERROR(VLOOKUP($AM85,装备!$B:$Q,14,0),0)</f>
        <v>0</v>
      </c>
      <c r="CO85" s="552">
        <f>IFERROR(VLOOKUP($AM85,装备!$B:$Q,16,0),0)</f>
        <v>17</v>
      </c>
      <c r="CP85" s="552">
        <f>IFERROR(VLOOKUP($AM85,装备!$B:$Q,5,0),0)</f>
        <v>0</v>
      </c>
      <c r="CQ85" s="552">
        <f>IFERROR(VLOOKUP(AN85,装备!$B:$C,2,0),0)</f>
        <v>4</v>
      </c>
      <c r="CR85" s="552">
        <f>IFERROR(VLOOKUP($AN85,装备!$B:$Q,5,0),0)</f>
        <v>0</v>
      </c>
      <c r="CS85" s="552">
        <f>IFERROR(VLOOKUP($AN85,装备!$B:$Q,6,0),0)</f>
        <v>14</v>
      </c>
      <c r="CT85" s="552">
        <f>IFERROR(VLOOKUP($AN85,装备!$B:$Q,7,0),0)</f>
        <v>0</v>
      </c>
      <c r="CU85" s="552">
        <f>IFERROR(VLOOKUP($AN85,装备!$B:$Q,8,0),0)</f>
        <v>0</v>
      </c>
      <c r="CV85" s="552">
        <f>IFERROR(VLOOKUP($AN85,装备!$B:$Q,9,0),0)</f>
        <v>0</v>
      </c>
      <c r="CW85" s="552">
        <f>IFERROR(VLOOKUP($AN85,装备!$B:$Q,10,0),0)</f>
        <v>0</v>
      </c>
      <c r="CX85" s="552">
        <f>IFERROR(VLOOKUP($AN85,装备!$B:$Q,11,0),0)</f>
        <v>0</v>
      </c>
      <c r="CY85" s="552" t="str">
        <f>IFERROR(VLOOKUP($AN85,装备!$B:$Q,12,0),0)</f>
        <v>无</v>
      </c>
      <c r="CZ85" s="552">
        <f>IFERROR(VLOOKUP($AN85,装备!$B:$Q,13,0),0)</f>
        <v>0</v>
      </c>
      <c r="DA85" s="552">
        <f>IFERROR(VLOOKUP($AN85,装备!$B:$Q,14,0),0)</f>
        <v>0</v>
      </c>
      <c r="DB85" s="552">
        <f>IFERROR(VLOOKUP($AN85,装备!$B:$Q,16,0),0)</f>
        <v>16</v>
      </c>
      <c r="DC85" s="552">
        <f>IFERROR(VLOOKUP($AN85,装备!$B:$Q,5,0),0)</f>
        <v>0</v>
      </c>
      <c r="DD85" s="552">
        <f>IFERROR(VLOOKUP(AO85,装备!$B:$C,2,0),0)</f>
        <v>0</v>
      </c>
      <c r="DE85" s="552">
        <f>IFERROR(VLOOKUP($AO85,装备!$B:$Q,5,0),0)</f>
        <v>0</v>
      </c>
      <c r="DF85" s="552">
        <f>IFERROR(VLOOKUP($AO85,装备!$B:$Q,6,0),0)</f>
        <v>0</v>
      </c>
      <c r="DG85" s="552">
        <f>IFERROR(VLOOKUP($AO85,装备!$B:$Q,7,0),0)</f>
        <v>0</v>
      </c>
      <c r="DH85" s="552">
        <f>IFERROR(VLOOKUP($AO85,装备!$B:$Q,8,0),0)</f>
        <v>0</v>
      </c>
      <c r="DI85" s="552">
        <f>IFERROR(VLOOKUP($AO85,装备!$B:$Q,9,0),0)</f>
        <v>0</v>
      </c>
      <c r="DJ85" s="552">
        <f>IFERROR(VLOOKUP($AO85,装备!$B:$Q,10,0),0)</f>
        <v>0</v>
      </c>
      <c r="DK85" s="552">
        <f>IFERROR(VLOOKUP($AO85,装备!$B:$Q,11,0),0)</f>
        <v>0</v>
      </c>
      <c r="DL85" s="552">
        <f>IFERROR(VLOOKUP($AO85,装备!$B:$Q,12,0),0)</f>
        <v>0</v>
      </c>
      <c r="DM85" s="552">
        <f>IFERROR(VLOOKUP($AO85,装备!$B:$Q,13,0),0)</f>
        <v>0</v>
      </c>
      <c r="DN85" s="552">
        <f>IFERROR(VLOOKUP($AO85,装备!$B:$Q,14,0),0)</f>
        <v>0</v>
      </c>
      <c r="DO85" s="552">
        <f>IFERROR(VLOOKUP($AO85,装备!$B:$Q,16,0),0)</f>
        <v>0</v>
      </c>
      <c r="DP85" s="552">
        <f>IFERROR(VLOOKUP($AO85,装备!$B:$Q,5,0),0)</f>
        <v>0</v>
      </c>
    </row>
    <row r="86" spans="1:120">
      <c r="A86" s="553">
        <f>'特殊、深海'!$A82</f>
        <v>10004418</v>
      </c>
      <c r="B86" s="353" t="s">
        <v>5942</v>
      </c>
      <c r="C86" s="281"/>
      <c r="D86" s="281">
        <f t="shared" si="1"/>
        <v>110</v>
      </c>
      <c r="E86" s="551">
        <f>'特殊、深海'!$C82</f>
        <v>3</v>
      </c>
      <c r="F86" s="549" t="str">
        <f>'特殊、深海'!$D82</f>
        <v>调谐</v>
      </c>
      <c r="G86" s="549" t="str">
        <f>'特殊、深海'!$E82</f>
        <v>小型</v>
      </c>
      <c r="H86" s="549" t="str">
        <f>'特殊、深海'!$F82</f>
        <v>未知</v>
      </c>
      <c r="I86" s="549">
        <f>'特殊、深海'!$BT82</f>
        <v>0</v>
      </c>
      <c r="J86" s="549" t="str">
        <f>'特殊、深海'!$G82</f>
        <v>深海</v>
      </c>
      <c r="K86" s="555">
        <f>'特殊、深海'!$H82+(BR86+CE86+CR86+DE86)*$C$2</f>
        <v>12</v>
      </c>
      <c r="L86" s="552">
        <f>'特殊、深海'!$I82</f>
        <v>0</v>
      </c>
      <c r="M86" s="552">
        <f>'特殊、深海'!$J82</f>
        <v>0</v>
      </c>
      <c r="N86" s="552">
        <f>'特殊、深海'!$K82</f>
        <v>2</v>
      </c>
      <c r="O86" s="552">
        <f>'特殊、深海'!$L82+((CA86+CN86+DA86+DN86)*$C$2)</f>
        <v>25</v>
      </c>
      <c r="P86" s="552" t="str">
        <f>IF($C$2=1,(IF(ISERROR(FIND("超长",'特殊、深海'!$M82&amp;BY86&amp;CL86&amp;CY86&amp;DL86,1)),IF(ISERROR(FIND("长",'特殊、深海'!$M82&amp;BY86&amp;CL86&amp;CY86&amp;DL86,1)),IF(ISERROR(FIND("中",'特殊、深海'!$M82&amp;BY86&amp;CL86&amp;CY86&amp;DL86,1)),IF(ISERROR(FIND("短",'特殊、深海'!$M82&amp;BY86&amp;CL86&amp;CY86&amp;DL86,1)),IF(ISERROR(FIND("无",'特殊、深海'!$M82&amp;BY86&amp;CL86&amp;CY86&amp;DL86,1)),0,"无"),"短"),"中"),"长"),"超长")),'特殊、深海'!$M82)</f>
        <v>短</v>
      </c>
      <c r="Q86" s="556">
        <f>'特殊、深海'!$N82</f>
        <v>29</v>
      </c>
      <c r="R86" s="552">
        <f>('特殊、深海'!$P82)+('特殊、深海'!$Q82)*$C$3+((BS86+CF86+CS86+DF86)*$C$2)</f>
        <v>10</v>
      </c>
      <c r="S86" s="552">
        <f>('特殊、深海'!$R82)+('特殊、深海'!$S82)*$C$3+((BU86+CH86+CU86+DH86)*$C$2)</f>
        <v>0</v>
      </c>
      <c r="T86" s="552">
        <f>('特殊、深海'!$T82)+('特殊、深海'!$U82)*$C$3+((BT86+CG86+CT86+DG86)*$C$2)</f>
        <v>10</v>
      </c>
      <c r="U86" s="552">
        <f>('特殊、深海'!$V82)+('特殊、深海'!$W82)*$C$3+((CC86+CP86+DC86+DP86)*$C$2)</f>
        <v>10</v>
      </c>
      <c r="V86" s="550">
        <f>INT(((('特殊、深海'!$Y82)-('特殊、深海'!$X82))*(((IF(D86=0,C86,D86))-1)/99))+'特殊、深海'!$X82)+((BX86+CK86+CX86+DK86)*$C$2)</f>
        <v>97</v>
      </c>
      <c r="W86" s="552">
        <f>INT(((('特殊、深海'!$AA82)-('特殊、深海'!$Z82))*(((IF(D86=0,C86,D86))-1)/99))+'特殊、深海'!$Z82)+((BZ86+CM86+CZ86+DM86)*$C$2)</f>
        <v>30</v>
      </c>
      <c r="X86" s="552">
        <f>INT(((('特殊、深海'!$AC82)-('特殊、深海'!$AB82))*(((IF(D86=0,C86,D86))-1)/99))+'特殊、深海'!$AB82)+((BW86+CJ86+CW86+DJ86)*$C$2)</f>
        <v>20</v>
      </c>
      <c r="Y86" s="551">
        <f>INT(((('特殊、深海'!$AE82)-('特殊、深海'!$AD82))*(((IF(D86=0,C86,D86))-1)/99))+'特殊、深海'!$AD82)+((BV86+CI86+CV86+DI86)*$C$2)</f>
        <v>3</v>
      </c>
      <c r="Z86" s="552">
        <f>IF('特殊、深海'!$AF82="","",'特殊、深海'!$AF82)</f>
        <v>3</v>
      </c>
      <c r="AA86" s="552">
        <f>IF('特殊、深海'!$AG82="","",'特殊、深海'!$AG82)</f>
        <v>3</v>
      </c>
      <c r="AB86" s="552">
        <f>IF('特殊、深海'!$AH82="","",'特殊、深海'!$AH82)</f>
        <v>3</v>
      </c>
      <c r="AC86" s="552">
        <f>IF('特殊、深海'!$AI82="","",'特殊、深海'!$AI82)</f>
        <v>3</v>
      </c>
      <c r="AD86" s="552">
        <f>IF('特殊、深海'!$AJ82="","",'特殊、深海'!$AJ82)</f>
        <v>12</v>
      </c>
      <c r="AE86" s="550">
        <f>IF('特殊、深海'!$AK82="","",'特殊、深海'!$AK82)</f>
        <v>20</v>
      </c>
      <c r="AF86" s="552" t="str">
        <f>IF('特殊、深海'!$AL82="","",'特殊、深海'!$AL82)</f>
        <v/>
      </c>
      <c r="AG86" s="552" t="str">
        <f>IF('特殊、深海'!$AM82="","",'特殊、深海'!$AM82)</f>
        <v/>
      </c>
      <c r="AH86" s="552" t="str">
        <f>IF('特殊、深海'!$AN82="","",'特殊、深海'!$AN82)</f>
        <v/>
      </c>
      <c r="AI86" s="552" t="str">
        <f>IF('特殊、深海'!$AO82="","",'特殊、深海'!$AO82)</f>
        <v/>
      </c>
      <c r="AJ86" s="552" t="str">
        <f>IF('特殊、深海'!$AP82="","",'特殊、深海'!$AP82)</f>
        <v/>
      </c>
      <c r="AK86" s="551" t="str">
        <f>IF('特殊、深海'!$AQ82="","",'特殊、深海'!$AQ82)</f>
        <v/>
      </c>
      <c r="AL86" s="329" t="str">
        <f>IF('特殊、深海'!$AS82="","",'特殊、深海'!$AS82)</f>
        <v/>
      </c>
      <c r="AM86" s="329" t="str">
        <f>IF('特殊、深海'!$AT82="","",'特殊、深海'!$AT82)</f>
        <v/>
      </c>
      <c r="AN86" s="329" t="str">
        <f>IF('特殊、深海'!$AU82="","",'特殊、深海'!$AU82)</f>
        <v/>
      </c>
      <c r="AO86" s="329" t="str">
        <f>IF('特殊、深海'!$AV82="","",'特殊、深海'!$AV82)</f>
        <v/>
      </c>
      <c r="AP86" s="307" t="str">
        <f>IF('特殊、深海'!$AW82="","",'特殊、深海'!$AW82)</f>
        <v/>
      </c>
      <c r="AQ86" s="308" t="str">
        <f>IF('特殊、深海'!$AX82="","",'特殊、深海'!$AX82)</f>
        <v/>
      </c>
      <c r="AR86" s="552">
        <f>IF('特殊、深海'!$AY82="","",'特殊、深海'!$AY82)</f>
        <v>85</v>
      </c>
      <c r="AS86" s="552">
        <f>IF('特殊、深海'!$AZ82="","",'特殊、深海'!$AZ82)</f>
        <v>120</v>
      </c>
      <c r="AT86" s="552">
        <f>IF('特殊、深海'!$BA82="","",'特殊、深海'!$BA82)</f>
        <v>2.5</v>
      </c>
      <c r="AU86" s="552">
        <f>IF('特殊、深海'!$BB82="","",'特殊、深海'!$BB82)</f>
        <v>5.0999999999999996</v>
      </c>
      <c r="AV86" s="550">
        <f>IF(('特殊、深海'!$BG82+'特殊、深海'!$BK82*$C$4)=0,"",('特殊、深海'!$BG82+'特殊、深海'!$BK82*$C$4))</f>
        <v>50</v>
      </c>
      <c r="AW86" s="552">
        <f>IF(('特殊、深海'!$BH82+'特殊、深海'!$BL82*$C$4)=0,"",('特殊、深海'!$BH82+'特殊、深海'!$BL82*$C$4))</f>
        <v>60</v>
      </c>
      <c r="AX86" s="552">
        <f>IF(('特殊、深海'!$BI82+'特殊、深海'!$BM82*$C$4)=0,"",('特殊、深海'!$BI82+'特殊、深海'!$BM82*$C$4))</f>
        <v>60</v>
      </c>
      <c r="AY86" s="551" t="str">
        <f>IF(('特殊、深海'!$BJ82+'特殊、深海'!$BN82*$C$4)=0,"",('特殊、深海'!$BJ82+'特殊、深海'!$BN82*$C$4))</f>
        <v/>
      </c>
      <c r="AZ86" s="329" t="str">
        <f>'特殊、深海'!$BO82</f>
        <v>TODO: 万国语</v>
      </c>
      <c r="BA86" s="553" t="b">
        <f>IF('特殊、深海'!$BP82="","")</f>
        <v>0</v>
      </c>
      <c r="BB86" s="329" t="b">
        <f>IF('特殊、深海'!$BQ82="","")</f>
        <v>0</v>
      </c>
      <c r="BC86" s="554" t="str">
        <f>IF('特殊、深海'!$BR82="","")</f>
        <v/>
      </c>
      <c r="BQ86" s="552">
        <f>IFERROR(VLOOKUP(AL86,装备!$B:$C,2,0),0)</f>
        <v>0</v>
      </c>
      <c r="BR86" s="552">
        <f>IFERROR(VLOOKUP($AL86,装备!$B:$Q,5,0),0)</f>
        <v>0</v>
      </c>
      <c r="BS86" s="552">
        <f>IFERROR(VLOOKUP($AL86,装备!$B:$Q,6,0),0)</f>
        <v>0</v>
      </c>
      <c r="BT86" s="552">
        <f>IFERROR(VLOOKUP($AL86,装备!$B:$Q,7,0),0)</f>
        <v>0</v>
      </c>
      <c r="BU86" s="552">
        <f>IFERROR(VLOOKUP($AL86,装备!$B:$Q,8,0),0)</f>
        <v>0</v>
      </c>
      <c r="BV86" s="552">
        <f>IFERROR(VLOOKUP($AL86,装备!$B:$Q,9,0),0)</f>
        <v>0</v>
      </c>
      <c r="BW86" s="552">
        <f>IFERROR(VLOOKUP($AL86,装备!$B:$Q,10,0),0)</f>
        <v>0</v>
      </c>
      <c r="BX86" s="552">
        <f>IFERROR(VLOOKUP($AL86,装备!$B:$Q,11,0),0)</f>
        <v>0</v>
      </c>
      <c r="BY86" s="552">
        <f>IFERROR(VLOOKUP($AL86,装备!$B:$Q,12,0),0)</f>
        <v>0</v>
      </c>
      <c r="BZ86" s="552">
        <f>IFERROR(VLOOKUP($AL86,装备!$B:$Q,13,0),0)</f>
        <v>0</v>
      </c>
      <c r="CA86" s="552">
        <f>IFERROR(VLOOKUP($AL86,装备!$B:$Q,14,0),0)</f>
        <v>0</v>
      </c>
      <c r="CB86" s="552">
        <f>IFERROR(VLOOKUP($AL86,装备!$B:$Q,16,0),0)</f>
        <v>0</v>
      </c>
      <c r="CC86" s="552">
        <f>IFERROR(VLOOKUP($AL86,装备!$B:$Q,5,0),0)</f>
        <v>0</v>
      </c>
      <c r="CD86" s="552">
        <f>IFERROR(VLOOKUP(AM86,装备!$B:$C,2,0),0)</f>
        <v>0</v>
      </c>
      <c r="CE86" s="552">
        <f>IFERROR(VLOOKUP($AM86,装备!$B:$Q,5,0),0)</f>
        <v>0</v>
      </c>
      <c r="CF86" s="552">
        <f>IFERROR(VLOOKUP($AM86,装备!$B:$Q,6,0),0)</f>
        <v>0</v>
      </c>
      <c r="CG86" s="552">
        <f>IFERROR(VLOOKUP($AM86,装备!$B:$Q,7,0),0)</f>
        <v>0</v>
      </c>
      <c r="CH86" s="552">
        <f>IFERROR(VLOOKUP($AM86,装备!$B:$Q,8,0),0)</f>
        <v>0</v>
      </c>
      <c r="CI86" s="552">
        <f>IFERROR(VLOOKUP($AM86,装备!$B:$Q,9,0),0)</f>
        <v>0</v>
      </c>
      <c r="CJ86" s="552">
        <f>IFERROR(VLOOKUP($AM86,装备!$B:$Q,10,0),0)</f>
        <v>0</v>
      </c>
      <c r="CK86" s="552">
        <f>IFERROR(VLOOKUP($AM86,装备!$B:$Q,11,0),0)</f>
        <v>0</v>
      </c>
      <c r="CL86" s="552">
        <f>IFERROR(VLOOKUP($AM86,装备!$B:$Q,12,0),0)</f>
        <v>0</v>
      </c>
      <c r="CM86" s="552">
        <f>IFERROR(VLOOKUP($AM86,装备!$B:$Q,13,0),0)</f>
        <v>0</v>
      </c>
      <c r="CN86" s="552">
        <f>IFERROR(VLOOKUP($AM86,装备!$B:$Q,14,0),0)</f>
        <v>0</v>
      </c>
      <c r="CO86" s="552">
        <f>IFERROR(VLOOKUP($AM86,装备!$B:$Q,16,0),0)</f>
        <v>0</v>
      </c>
      <c r="CP86" s="552">
        <f>IFERROR(VLOOKUP($AM86,装备!$B:$Q,5,0),0)</f>
        <v>0</v>
      </c>
      <c r="CQ86" s="552">
        <f>IFERROR(VLOOKUP(AN86,装备!$B:$C,2,0),0)</f>
        <v>0</v>
      </c>
      <c r="CR86" s="552">
        <f>IFERROR(VLOOKUP($AN86,装备!$B:$Q,5,0),0)</f>
        <v>0</v>
      </c>
      <c r="CS86" s="552">
        <f>IFERROR(VLOOKUP($AN86,装备!$B:$Q,6,0),0)</f>
        <v>0</v>
      </c>
      <c r="CT86" s="552">
        <f>IFERROR(VLOOKUP($AN86,装备!$B:$Q,7,0),0)</f>
        <v>0</v>
      </c>
      <c r="CU86" s="552">
        <f>IFERROR(VLOOKUP($AN86,装备!$B:$Q,8,0),0)</f>
        <v>0</v>
      </c>
      <c r="CV86" s="552">
        <f>IFERROR(VLOOKUP($AN86,装备!$B:$Q,9,0),0)</f>
        <v>0</v>
      </c>
      <c r="CW86" s="552">
        <f>IFERROR(VLOOKUP($AN86,装备!$B:$Q,10,0),0)</f>
        <v>0</v>
      </c>
      <c r="CX86" s="552">
        <f>IFERROR(VLOOKUP($AN86,装备!$B:$Q,11,0),0)</f>
        <v>0</v>
      </c>
      <c r="CY86" s="552">
        <f>IFERROR(VLOOKUP($AN86,装备!$B:$Q,12,0),0)</f>
        <v>0</v>
      </c>
      <c r="CZ86" s="552">
        <f>IFERROR(VLOOKUP($AN86,装备!$B:$Q,13,0),0)</f>
        <v>0</v>
      </c>
      <c r="DA86" s="552">
        <f>IFERROR(VLOOKUP($AN86,装备!$B:$Q,14,0),0)</f>
        <v>0</v>
      </c>
      <c r="DB86" s="552">
        <f>IFERROR(VLOOKUP($AN86,装备!$B:$Q,16,0),0)</f>
        <v>0</v>
      </c>
      <c r="DC86" s="552">
        <f>IFERROR(VLOOKUP($AN86,装备!$B:$Q,5,0),0)</f>
        <v>0</v>
      </c>
      <c r="DD86" s="552">
        <f>IFERROR(VLOOKUP(AO86,装备!$B:$C,2,0),0)</f>
        <v>0</v>
      </c>
      <c r="DE86" s="552">
        <f>IFERROR(VLOOKUP($AO86,装备!$B:$Q,5,0),0)</f>
        <v>0</v>
      </c>
      <c r="DF86" s="552">
        <f>IFERROR(VLOOKUP($AO86,装备!$B:$Q,6,0),0)</f>
        <v>0</v>
      </c>
      <c r="DG86" s="552">
        <f>IFERROR(VLOOKUP($AO86,装备!$B:$Q,7,0),0)</f>
        <v>0</v>
      </c>
      <c r="DH86" s="552">
        <f>IFERROR(VLOOKUP($AO86,装备!$B:$Q,8,0),0)</f>
        <v>0</v>
      </c>
      <c r="DI86" s="552">
        <f>IFERROR(VLOOKUP($AO86,装备!$B:$Q,9,0),0)</f>
        <v>0</v>
      </c>
      <c r="DJ86" s="552">
        <f>IFERROR(VLOOKUP($AO86,装备!$B:$Q,10,0),0)</f>
        <v>0</v>
      </c>
      <c r="DK86" s="552">
        <f>IFERROR(VLOOKUP($AO86,装备!$B:$Q,11,0),0)</f>
        <v>0</v>
      </c>
      <c r="DL86" s="552">
        <f>IFERROR(VLOOKUP($AO86,装备!$B:$Q,12,0),0)</f>
        <v>0</v>
      </c>
      <c r="DM86" s="552">
        <f>IFERROR(VLOOKUP($AO86,装备!$B:$Q,13,0),0)</f>
        <v>0</v>
      </c>
      <c r="DN86" s="552">
        <f>IFERROR(VLOOKUP($AO86,装备!$B:$Q,14,0),0)</f>
        <v>0</v>
      </c>
      <c r="DO86" s="552">
        <f>IFERROR(VLOOKUP($AO86,装备!$B:$Q,16,0),0)</f>
        <v>0</v>
      </c>
      <c r="DP86" s="552">
        <f>IFERROR(VLOOKUP($AO86,装备!$B:$Q,5,0),0)</f>
        <v>0</v>
      </c>
    </row>
    <row r="87" spans="1:120">
      <c r="A87" s="553">
        <f>'特殊、深海'!$A83</f>
        <v>10004518</v>
      </c>
      <c r="B87" s="353" t="s">
        <v>5944</v>
      </c>
      <c r="C87" s="281"/>
      <c r="D87" s="281">
        <f t="shared" si="1"/>
        <v>110</v>
      </c>
      <c r="E87" s="551">
        <f>'特殊、深海'!$C83</f>
        <v>4</v>
      </c>
      <c r="F87" s="549" t="str">
        <f>'特殊、深海'!$D83</f>
        <v>调谐</v>
      </c>
      <c r="G87" s="549" t="str">
        <f>'特殊、深海'!$E83</f>
        <v>小型</v>
      </c>
      <c r="H87" s="549" t="str">
        <f>'特殊、深海'!$F83</f>
        <v>未知</v>
      </c>
      <c r="I87" s="549">
        <f>'特殊、深海'!$BT83</f>
        <v>0</v>
      </c>
      <c r="J87" s="549" t="str">
        <f>'特殊、深海'!$G83</f>
        <v>深海</v>
      </c>
      <c r="K87" s="555">
        <f>'特殊、深海'!$H83+(BR87+CE87+CR87+DE87)*$C$2</f>
        <v>16</v>
      </c>
      <c r="L87" s="552">
        <f>'特殊、深海'!$I83</f>
        <v>0</v>
      </c>
      <c r="M87" s="552">
        <f>'特殊、深海'!$J83</f>
        <v>0</v>
      </c>
      <c r="N87" s="552">
        <f>'特殊、深海'!$K83</f>
        <v>2</v>
      </c>
      <c r="O87" s="552">
        <f>'特殊、深海'!$L83+((CA87+CN87+DA87+DN87)*$C$2)</f>
        <v>25</v>
      </c>
      <c r="P87" s="552" t="str">
        <f>IF($C$2=1,(IF(ISERROR(FIND("超长",'特殊、深海'!$M83&amp;BY87&amp;CL87&amp;CY87&amp;DL87,1)),IF(ISERROR(FIND("长",'特殊、深海'!$M83&amp;BY87&amp;CL87&amp;CY87&amp;DL87,1)),IF(ISERROR(FIND("中",'特殊、深海'!$M83&amp;BY87&amp;CL87&amp;CY87&amp;DL87,1)),IF(ISERROR(FIND("短",'特殊、深海'!$M83&amp;BY87&amp;CL87&amp;CY87&amp;DL87,1)),IF(ISERROR(FIND("无",'特殊、深海'!$M83&amp;BY87&amp;CL87&amp;CY87&amp;DL87,1)),0,"无"),"短"),"中"),"长"),"超长")),'特殊、深海'!$M83)</f>
        <v>短</v>
      </c>
      <c r="Q87" s="556">
        <f>'特殊、深海'!$N83</f>
        <v>29</v>
      </c>
      <c r="R87" s="552">
        <f>('特殊、深海'!$P83)+('特殊、深海'!$Q83)*$C$3+((BS87+CF87+CS87+DF87)*$C$2)</f>
        <v>20</v>
      </c>
      <c r="S87" s="552">
        <f>('特殊、深海'!$R83)+('特殊、深海'!$S83)*$C$3+((BU87+CH87+CU87+DH87)*$C$2)</f>
        <v>0</v>
      </c>
      <c r="T87" s="552">
        <f>('特殊、深海'!$T83)+('特殊、深海'!$U83)*$C$3+((BT87+CG87+CT87+DG87)*$C$2)</f>
        <v>20</v>
      </c>
      <c r="U87" s="552">
        <f>('特殊、深海'!$V83)+('特殊、深海'!$W83)*$C$3+((CC87+CP87+DC87+DP87)*$C$2)</f>
        <v>20</v>
      </c>
      <c r="V87" s="550">
        <f>INT(((('特殊、深海'!$Y83)-('特殊、深海'!$X83))*(((IF(D87=0,C87,D87))-1)/99))+'特殊、深海'!$X83)+((BX87+CK87+CX87+DK87)*$C$2)</f>
        <v>97</v>
      </c>
      <c r="W87" s="552">
        <f>INT(((('特殊、深海'!$AA83)-('特殊、深海'!$Z83))*(((IF(D87=0,C87,D87))-1)/99))+'特殊、深海'!$Z83)+((BZ87+CM87+CZ87+DM87)*$C$2)</f>
        <v>30</v>
      </c>
      <c r="X87" s="552">
        <f>INT(((('特殊、深海'!$AC83)-('特殊、深海'!$AB83))*(((IF(D87=0,C87,D87))-1)/99))+'特殊、深海'!$AB83)+((BW87+CJ87+CW87+DJ87)*$C$2)</f>
        <v>30</v>
      </c>
      <c r="Y87" s="551">
        <f>INT(((('特殊、深海'!$AE83)-('特殊、深海'!$AD83))*(((IF(D87=0,C87,D87))-1)/99))+'特殊、深海'!$AD83)+((BV87+CI87+CV87+DI87)*$C$2)</f>
        <v>4</v>
      </c>
      <c r="Z87" s="552">
        <f>IF('特殊、深海'!$AF83="","",'特殊、深海'!$AF83)</f>
        <v>3</v>
      </c>
      <c r="AA87" s="552">
        <f>IF('特殊、深海'!$AG83="","",'特殊、深海'!$AG83)</f>
        <v>3</v>
      </c>
      <c r="AB87" s="552">
        <f>IF('特殊、深海'!$AH83="","",'特殊、深海'!$AH83)</f>
        <v>3</v>
      </c>
      <c r="AC87" s="552">
        <f>IF('特殊、深海'!$AI83="","",'特殊、深海'!$AI83)</f>
        <v>3</v>
      </c>
      <c r="AD87" s="552">
        <f>IF('特殊、深海'!$AJ83="","",'特殊、深海'!$AJ83)</f>
        <v>12</v>
      </c>
      <c r="AE87" s="550">
        <f>IF('特殊、深海'!$AK83="","",'特殊、深海'!$AK83)</f>
        <v>20</v>
      </c>
      <c r="AF87" s="552" t="str">
        <f>IF('特殊、深海'!$AL83="","",'特殊、深海'!$AL83)</f>
        <v/>
      </c>
      <c r="AG87" s="552" t="str">
        <f>IF('特殊、深海'!$AM83="","",'特殊、深海'!$AM83)</f>
        <v/>
      </c>
      <c r="AH87" s="552" t="str">
        <f>IF('特殊、深海'!$AN83="","",'特殊、深海'!$AN83)</f>
        <v/>
      </c>
      <c r="AI87" s="552" t="str">
        <f>IF('特殊、深海'!$AO83="","",'特殊、深海'!$AO83)</f>
        <v/>
      </c>
      <c r="AJ87" s="552" t="str">
        <f>IF('特殊、深海'!$AP83="","",'特殊、深海'!$AP83)</f>
        <v/>
      </c>
      <c r="AK87" s="551" t="str">
        <f>IF('特殊、深海'!$AQ83="","",'特殊、深海'!$AQ83)</f>
        <v/>
      </c>
      <c r="AL87" s="329" t="str">
        <f>IF('特殊、深海'!$AS83="","",'特殊、深海'!$AS83)</f>
        <v/>
      </c>
      <c r="AM87" s="329" t="str">
        <f>IF('特殊、深海'!$AT83="","",'特殊、深海'!$AT83)</f>
        <v/>
      </c>
      <c r="AN87" s="329" t="str">
        <f>IF('特殊、深海'!$AU83="","",'特殊、深海'!$AU83)</f>
        <v/>
      </c>
      <c r="AO87" s="329" t="str">
        <f>IF('特殊、深海'!$AV83="","",'特殊、深海'!$AV83)</f>
        <v/>
      </c>
      <c r="AP87" s="307" t="str">
        <f>IF('特殊、深海'!$AW83="","",'特殊、深海'!$AW83)</f>
        <v/>
      </c>
      <c r="AQ87" s="308" t="str">
        <f>IF('特殊、深海'!$AX83="","",'特殊、深海'!$AX83)</f>
        <v/>
      </c>
      <c r="AR87" s="552">
        <f>IF('特殊、深海'!$AY83="","",'特殊、深海'!$AY83)</f>
        <v>85</v>
      </c>
      <c r="AS87" s="552">
        <f>IF('特殊、深海'!$AZ83="","",'特殊、深海'!$AZ83)</f>
        <v>120</v>
      </c>
      <c r="AT87" s="552">
        <f>IF('特殊、深海'!$BA83="","",'特殊、深海'!$BA83)</f>
        <v>2.5</v>
      </c>
      <c r="AU87" s="552">
        <f>IF('特殊、深海'!$BB83="","",'特殊、深海'!$BB83)</f>
        <v>5.0999999999999996</v>
      </c>
      <c r="AV87" s="550">
        <f>IF(('特殊、深海'!$BG83+'特殊、深海'!$BK83*$C$4)=0,"",('特殊、深海'!$BG83+'特殊、深海'!$BK83*$C$4))</f>
        <v>50</v>
      </c>
      <c r="AW87" s="552">
        <f>IF(('特殊、深海'!$BH83+'特殊、深海'!$BL83*$C$4)=0,"",('特殊、深海'!$BH83+'特殊、深海'!$BL83*$C$4))</f>
        <v>60</v>
      </c>
      <c r="AX87" s="552">
        <f>IF(('特殊、深海'!$BI83+'特殊、深海'!$BM83*$C$4)=0,"",('特殊、深海'!$BI83+'特殊、深海'!$BM83*$C$4))</f>
        <v>60</v>
      </c>
      <c r="AY87" s="551" t="str">
        <f>IF(('特殊、深海'!$BJ83+'特殊、深海'!$BN83*$C$4)=0,"",('特殊、深海'!$BJ83+'特殊、深海'!$BN83*$C$4))</f>
        <v/>
      </c>
      <c r="AZ87" s="329" t="str">
        <f>'特殊、深海'!$BO83</f>
        <v>TODO: 万国语</v>
      </c>
      <c r="BA87" s="553" t="b">
        <f>IF('特殊、深海'!$BP83="","")</f>
        <v>0</v>
      </c>
      <c r="BB87" s="329" t="b">
        <f>IF('特殊、深海'!$BQ83="","")</f>
        <v>0</v>
      </c>
      <c r="BC87" s="554" t="str">
        <f>IF('特殊、深海'!$BR83="","")</f>
        <v/>
      </c>
      <c r="BQ87" s="552">
        <f>IFERROR(VLOOKUP(AL87,装备!$B:$C,2,0),0)</f>
        <v>0</v>
      </c>
      <c r="BR87" s="552">
        <f>IFERROR(VLOOKUP($AL87,装备!$B:$Q,5,0),0)</f>
        <v>0</v>
      </c>
      <c r="BS87" s="552">
        <f>IFERROR(VLOOKUP($AL87,装备!$B:$Q,6,0),0)</f>
        <v>0</v>
      </c>
      <c r="BT87" s="552">
        <f>IFERROR(VLOOKUP($AL87,装备!$B:$Q,7,0),0)</f>
        <v>0</v>
      </c>
      <c r="BU87" s="552">
        <f>IFERROR(VLOOKUP($AL87,装备!$B:$Q,8,0),0)</f>
        <v>0</v>
      </c>
      <c r="BV87" s="552">
        <f>IFERROR(VLOOKUP($AL87,装备!$B:$Q,9,0),0)</f>
        <v>0</v>
      </c>
      <c r="BW87" s="552">
        <f>IFERROR(VLOOKUP($AL87,装备!$B:$Q,10,0),0)</f>
        <v>0</v>
      </c>
      <c r="BX87" s="552">
        <f>IFERROR(VLOOKUP($AL87,装备!$B:$Q,11,0),0)</f>
        <v>0</v>
      </c>
      <c r="BY87" s="552">
        <f>IFERROR(VLOOKUP($AL87,装备!$B:$Q,12,0),0)</f>
        <v>0</v>
      </c>
      <c r="BZ87" s="552">
        <f>IFERROR(VLOOKUP($AL87,装备!$B:$Q,13,0),0)</f>
        <v>0</v>
      </c>
      <c r="CA87" s="552">
        <f>IFERROR(VLOOKUP($AL87,装备!$B:$Q,14,0),0)</f>
        <v>0</v>
      </c>
      <c r="CB87" s="552">
        <f>IFERROR(VLOOKUP($AL87,装备!$B:$Q,16,0),0)</f>
        <v>0</v>
      </c>
      <c r="CC87" s="552">
        <f>IFERROR(VLOOKUP($AL87,装备!$B:$Q,5,0),0)</f>
        <v>0</v>
      </c>
      <c r="CD87" s="552">
        <f>IFERROR(VLOOKUP(AM87,装备!$B:$C,2,0),0)</f>
        <v>0</v>
      </c>
      <c r="CE87" s="552">
        <f>IFERROR(VLOOKUP($AM87,装备!$B:$Q,5,0),0)</f>
        <v>0</v>
      </c>
      <c r="CF87" s="552">
        <f>IFERROR(VLOOKUP($AM87,装备!$B:$Q,6,0),0)</f>
        <v>0</v>
      </c>
      <c r="CG87" s="552">
        <f>IFERROR(VLOOKUP($AM87,装备!$B:$Q,7,0),0)</f>
        <v>0</v>
      </c>
      <c r="CH87" s="552">
        <f>IFERROR(VLOOKUP($AM87,装备!$B:$Q,8,0),0)</f>
        <v>0</v>
      </c>
      <c r="CI87" s="552">
        <f>IFERROR(VLOOKUP($AM87,装备!$B:$Q,9,0),0)</f>
        <v>0</v>
      </c>
      <c r="CJ87" s="552">
        <f>IFERROR(VLOOKUP($AM87,装备!$B:$Q,10,0),0)</f>
        <v>0</v>
      </c>
      <c r="CK87" s="552">
        <f>IFERROR(VLOOKUP($AM87,装备!$B:$Q,11,0),0)</f>
        <v>0</v>
      </c>
      <c r="CL87" s="552">
        <f>IFERROR(VLOOKUP($AM87,装备!$B:$Q,12,0),0)</f>
        <v>0</v>
      </c>
      <c r="CM87" s="552">
        <f>IFERROR(VLOOKUP($AM87,装备!$B:$Q,13,0),0)</f>
        <v>0</v>
      </c>
      <c r="CN87" s="552">
        <f>IFERROR(VLOOKUP($AM87,装备!$B:$Q,14,0),0)</f>
        <v>0</v>
      </c>
      <c r="CO87" s="552">
        <f>IFERROR(VLOOKUP($AM87,装备!$B:$Q,16,0),0)</f>
        <v>0</v>
      </c>
      <c r="CP87" s="552">
        <f>IFERROR(VLOOKUP($AM87,装备!$B:$Q,5,0),0)</f>
        <v>0</v>
      </c>
      <c r="CQ87" s="552">
        <f>IFERROR(VLOOKUP(AN87,装备!$B:$C,2,0),0)</f>
        <v>0</v>
      </c>
      <c r="CR87" s="552">
        <f>IFERROR(VLOOKUP($AN87,装备!$B:$Q,5,0),0)</f>
        <v>0</v>
      </c>
      <c r="CS87" s="552">
        <f>IFERROR(VLOOKUP($AN87,装备!$B:$Q,6,0),0)</f>
        <v>0</v>
      </c>
      <c r="CT87" s="552">
        <f>IFERROR(VLOOKUP($AN87,装备!$B:$Q,7,0),0)</f>
        <v>0</v>
      </c>
      <c r="CU87" s="552">
        <f>IFERROR(VLOOKUP($AN87,装备!$B:$Q,8,0),0)</f>
        <v>0</v>
      </c>
      <c r="CV87" s="552">
        <f>IFERROR(VLOOKUP($AN87,装备!$B:$Q,9,0),0)</f>
        <v>0</v>
      </c>
      <c r="CW87" s="552">
        <f>IFERROR(VLOOKUP($AN87,装备!$B:$Q,10,0),0)</f>
        <v>0</v>
      </c>
      <c r="CX87" s="552">
        <f>IFERROR(VLOOKUP($AN87,装备!$B:$Q,11,0),0)</f>
        <v>0</v>
      </c>
      <c r="CY87" s="552">
        <f>IFERROR(VLOOKUP($AN87,装备!$B:$Q,12,0),0)</f>
        <v>0</v>
      </c>
      <c r="CZ87" s="552">
        <f>IFERROR(VLOOKUP($AN87,装备!$B:$Q,13,0),0)</f>
        <v>0</v>
      </c>
      <c r="DA87" s="552">
        <f>IFERROR(VLOOKUP($AN87,装备!$B:$Q,14,0),0)</f>
        <v>0</v>
      </c>
      <c r="DB87" s="552">
        <f>IFERROR(VLOOKUP($AN87,装备!$B:$Q,16,0),0)</f>
        <v>0</v>
      </c>
      <c r="DC87" s="552">
        <f>IFERROR(VLOOKUP($AN87,装备!$B:$Q,5,0),0)</f>
        <v>0</v>
      </c>
      <c r="DD87" s="552">
        <f>IFERROR(VLOOKUP(AO87,装备!$B:$C,2,0),0)</f>
        <v>0</v>
      </c>
      <c r="DE87" s="552">
        <f>IFERROR(VLOOKUP($AO87,装备!$B:$Q,5,0),0)</f>
        <v>0</v>
      </c>
      <c r="DF87" s="552">
        <f>IFERROR(VLOOKUP($AO87,装备!$B:$Q,6,0),0)</f>
        <v>0</v>
      </c>
      <c r="DG87" s="552">
        <f>IFERROR(VLOOKUP($AO87,装备!$B:$Q,7,0),0)</f>
        <v>0</v>
      </c>
      <c r="DH87" s="552">
        <f>IFERROR(VLOOKUP($AO87,装备!$B:$Q,8,0),0)</f>
        <v>0</v>
      </c>
      <c r="DI87" s="552">
        <f>IFERROR(VLOOKUP($AO87,装备!$B:$Q,9,0),0)</f>
        <v>0</v>
      </c>
      <c r="DJ87" s="552">
        <f>IFERROR(VLOOKUP($AO87,装备!$B:$Q,10,0),0)</f>
        <v>0</v>
      </c>
      <c r="DK87" s="552">
        <f>IFERROR(VLOOKUP($AO87,装备!$B:$Q,11,0),0)</f>
        <v>0</v>
      </c>
      <c r="DL87" s="552">
        <f>IFERROR(VLOOKUP($AO87,装备!$B:$Q,12,0),0)</f>
        <v>0</v>
      </c>
      <c r="DM87" s="552">
        <f>IFERROR(VLOOKUP($AO87,装备!$B:$Q,13,0),0)</f>
        <v>0</v>
      </c>
      <c r="DN87" s="552">
        <f>IFERROR(VLOOKUP($AO87,装备!$B:$Q,14,0),0)</f>
        <v>0</v>
      </c>
      <c r="DO87" s="552">
        <f>IFERROR(VLOOKUP($AO87,装备!$B:$Q,16,0),0)</f>
        <v>0</v>
      </c>
      <c r="DP87" s="552">
        <f>IFERROR(VLOOKUP($AO87,装备!$B:$Q,5,0),0)</f>
        <v>0</v>
      </c>
    </row>
    <row r="88" spans="1:120">
      <c r="A88" s="553">
        <f>'特殊、深海'!$A84</f>
        <v>10004618</v>
      </c>
      <c r="B88" s="353" t="s">
        <v>5945</v>
      </c>
      <c r="C88" s="281"/>
      <c r="D88" s="281">
        <f t="shared" si="1"/>
        <v>110</v>
      </c>
      <c r="E88" s="551">
        <f>'特殊、深海'!$C84</f>
        <v>5</v>
      </c>
      <c r="F88" s="549" t="str">
        <f>'特殊、深海'!$D84</f>
        <v>调谐</v>
      </c>
      <c r="G88" s="549" t="str">
        <f>'特殊、深海'!$E84</f>
        <v>小型</v>
      </c>
      <c r="H88" s="549" t="str">
        <f>'特殊、深海'!$F84</f>
        <v>未知</v>
      </c>
      <c r="I88" s="549">
        <f>'特殊、深海'!$BT84</f>
        <v>0</v>
      </c>
      <c r="J88" s="549" t="str">
        <f>'特殊、深海'!$G84</f>
        <v>深海</v>
      </c>
      <c r="K88" s="555">
        <f>'特殊、深海'!$H84+(BR88+CE88+CR88+DE88)*$C$2</f>
        <v>20</v>
      </c>
      <c r="L88" s="552">
        <f>'特殊、深海'!$I84</f>
        <v>0</v>
      </c>
      <c r="M88" s="552">
        <f>'特殊、深海'!$J84</f>
        <v>0</v>
      </c>
      <c r="N88" s="552">
        <f>'特殊、深海'!$K84</f>
        <v>2</v>
      </c>
      <c r="O88" s="552">
        <f>'特殊、深海'!$L84+((CA88+CN88+DA88+DN88)*$C$2)</f>
        <v>25</v>
      </c>
      <c r="P88" s="552" t="str">
        <f>IF($C$2=1,(IF(ISERROR(FIND("超长",'特殊、深海'!$M84&amp;BY88&amp;CL88&amp;CY88&amp;DL88,1)),IF(ISERROR(FIND("长",'特殊、深海'!$M84&amp;BY88&amp;CL88&amp;CY88&amp;DL88,1)),IF(ISERROR(FIND("中",'特殊、深海'!$M84&amp;BY88&amp;CL88&amp;CY88&amp;DL88,1)),IF(ISERROR(FIND("短",'特殊、深海'!$M84&amp;BY88&amp;CL88&amp;CY88&amp;DL88,1)),IF(ISERROR(FIND("无",'特殊、深海'!$M84&amp;BY88&amp;CL88&amp;CY88&amp;DL88,1)),0,"无"),"短"),"中"),"长"),"超长")),'特殊、深海'!$M84)</f>
        <v>短</v>
      </c>
      <c r="Q88" s="556">
        <f>'特殊、深海'!$N84</f>
        <v>29</v>
      </c>
      <c r="R88" s="552">
        <f>('特殊、深海'!$P84)+('特殊、深海'!$Q84)*$C$3+((BS88+CF88+CS88+DF88)*$C$2)</f>
        <v>30</v>
      </c>
      <c r="S88" s="552">
        <f>('特殊、深海'!$R84)+('特殊、深海'!$S84)*$C$3+((BU88+CH88+CU88+DH88)*$C$2)</f>
        <v>0</v>
      </c>
      <c r="T88" s="552">
        <f>('特殊、深海'!$T84)+('特殊、深海'!$U84)*$C$3+((BT88+CG88+CT88+DG88)*$C$2)</f>
        <v>30</v>
      </c>
      <c r="U88" s="552">
        <f>('特殊、深海'!$V84)+('特殊、深海'!$W84)*$C$3+((CC88+CP88+DC88+DP88)*$C$2)</f>
        <v>30</v>
      </c>
      <c r="V88" s="550">
        <f>INT(((('特殊、深海'!$Y84)-('特殊、深海'!$X84))*(((IF(D88=0,C88,D88))-1)/99))+'特殊、深海'!$X84)+((BX88+CK88+CX88+DK88)*$C$2)</f>
        <v>97</v>
      </c>
      <c r="W88" s="552">
        <f>INT(((('特殊、深海'!$AA84)-('特殊、深海'!$Z84))*(((IF(D88=0,C88,D88))-1)/99))+'特殊、深海'!$Z84)+((BZ88+CM88+CZ88+DM88)*$C$2)</f>
        <v>30</v>
      </c>
      <c r="X88" s="552">
        <f>INT(((('特殊、深海'!$AC84)-('特殊、深海'!$AB84))*(((IF(D88=0,C88,D88))-1)/99))+'特殊、深海'!$AB84)+((BW88+CJ88+CW88+DJ88)*$C$2)</f>
        <v>40</v>
      </c>
      <c r="Y88" s="551">
        <f>INT(((('特殊、深海'!$AE84)-('特殊、深海'!$AD84))*(((IF(D88=0,C88,D88))-1)/99))+'特殊、深海'!$AD84)+((BV88+CI88+CV88+DI88)*$C$2)</f>
        <v>5</v>
      </c>
      <c r="Z88" s="552">
        <f>IF('特殊、深海'!$AF84="","",'特殊、深海'!$AF84)</f>
        <v>3</v>
      </c>
      <c r="AA88" s="552">
        <f>IF('特殊、深海'!$AG84="","",'特殊、深海'!$AG84)</f>
        <v>3</v>
      </c>
      <c r="AB88" s="552">
        <f>IF('特殊、深海'!$AH84="","",'特殊、深海'!$AH84)</f>
        <v>3</v>
      </c>
      <c r="AC88" s="552">
        <f>IF('特殊、深海'!$AI84="","",'特殊、深海'!$AI84)</f>
        <v>3</v>
      </c>
      <c r="AD88" s="552">
        <f>IF('特殊、深海'!$AJ84="","",'特殊、深海'!$AJ84)</f>
        <v>12</v>
      </c>
      <c r="AE88" s="550">
        <f>IF('特殊、深海'!$AK84="","",'特殊、深海'!$AK84)</f>
        <v>20</v>
      </c>
      <c r="AF88" s="552" t="str">
        <f>IF('特殊、深海'!$AL84="","",'特殊、深海'!$AL84)</f>
        <v/>
      </c>
      <c r="AG88" s="552" t="str">
        <f>IF('特殊、深海'!$AM84="","",'特殊、深海'!$AM84)</f>
        <v/>
      </c>
      <c r="AH88" s="552" t="str">
        <f>IF('特殊、深海'!$AN84="","",'特殊、深海'!$AN84)</f>
        <v/>
      </c>
      <c r="AI88" s="552" t="str">
        <f>IF('特殊、深海'!$AO84="","",'特殊、深海'!$AO84)</f>
        <v/>
      </c>
      <c r="AJ88" s="552" t="str">
        <f>IF('特殊、深海'!$AP84="","",'特殊、深海'!$AP84)</f>
        <v/>
      </c>
      <c r="AK88" s="551" t="str">
        <f>IF('特殊、深海'!$AQ84="","",'特殊、深海'!$AQ84)</f>
        <v/>
      </c>
      <c r="AL88" s="329" t="str">
        <f>IF('特殊、深海'!$AS84="","",'特殊、深海'!$AS84)</f>
        <v/>
      </c>
      <c r="AM88" s="329" t="str">
        <f>IF('特殊、深海'!$AT84="","",'特殊、深海'!$AT84)</f>
        <v/>
      </c>
      <c r="AN88" s="329" t="str">
        <f>IF('特殊、深海'!$AU84="","",'特殊、深海'!$AU84)</f>
        <v/>
      </c>
      <c r="AO88" s="329" t="str">
        <f>IF('特殊、深海'!$AV84="","",'特殊、深海'!$AV84)</f>
        <v/>
      </c>
      <c r="AP88" s="307" t="str">
        <f>IF('特殊、深海'!$AW84="","",'特殊、深海'!$AW84)</f>
        <v/>
      </c>
      <c r="AQ88" s="308" t="str">
        <f>IF('特殊、深海'!$AX84="","",'特殊、深海'!$AX84)</f>
        <v/>
      </c>
      <c r="AR88" s="552">
        <f>IF('特殊、深海'!$AY84="","",'特殊、深海'!$AY84)</f>
        <v>85</v>
      </c>
      <c r="AS88" s="552">
        <f>IF('特殊、深海'!$AZ84="","",'特殊、深海'!$AZ84)</f>
        <v>120</v>
      </c>
      <c r="AT88" s="552">
        <f>IF('特殊、深海'!$BA84="","",'特殊、深海'!$BA84)</f>
        <v>2.5</v>
      </c>
      <c r="AU88" s="552">
        <f>IF('特殊、深海'!$BB84="","",'特殊、深海'!$BB84)</f>
        <v>5.0999999999999996</v>
      </c>
      <c r="AV88" s="550">
        <f>IF(('特殊、深海'!$BG84+'特殊、深海'!$BK84*$C$4)=0,"",('特殊、深海'!$BG84+'特殊、深海'!$BK84*$C$4))</f>
        <v>50</v>
      </c>
      <c r="AW88" s="552">
        <f>IF(('特殊、深海'!$BH84+'特殊、深海'!$BL84*$C$4)=0,"",('特殊、深海'!$BH84+'特殊、深海'!$BL84*$C$4))</f>
        <v>60</v>
      </c>
      <c r="AX88" s="552">
        <f>IF(('特殊、深海'!$BI84+'特殊、深海'!$BM84*$C$4)=0,"",('特殊、深海'!$BI84+'特殊、深海'!$BM84*$C$4))</f>
        <v>60</v>
      </c>
      <c r="AY88" s="551" t="str">
        <f>IF(('特殊、深海'!$BJ84+'特殊、深海'!$BN84*$C$4)=0,"",('特殊、深海'!$BJ84+'特殊、深海'!$BN84*$C$4))</f>
        <v/>
      </c>
      <c r="AZ88" s="329" t="str">
        <f>'特殊、深海'!$BO84</f>
        <v>TODO: 万国语</v>
      </c>
      <c r="BA88" s="553" t="b">
        <f>IF('特殊、深海'!$BP84="","")</f>
        <v>0</v>
      </c>
      <c r="BB88" s="329" t="b">
        <f>IF('特殊、深海'!$BQ84="","")</f>
        <v>0</v>
      </c>
      <c r="BC88" s="554" t="str">
        <f>IF('特殊、深海'!$BR84="","")</f>
        <v/>
      </c>
      <c r="BQ88" s="552">
        <f>IFERROR(VLOOKUP(AL88,装备!$B:$C,2,0),0)</f>
        <v>0</v>
      </c>
      <c r="BR88" s="552">
        <f>IFERROR(VLOOKUP($AL88,装备!$B:$Q,5,0),0)</f>
        <v>0</v>
      </c>
      <c r="BS88" s="552">
        <f>IFERROR(VLOOKUP($AL88,装备!$B:$Q,6,0),0)</f>
        <v>0</v>
      </c>
      <c r="BT88" s="552">
        <f>IFERROR(VLOOKUP($AL88,装备!$B:$Q,7,0),0)</f>
        <v>0</v>
      </c>
      <c r="BU88" s="552">
        <f>IFERROR(VLOOKUP($AL88,装备!$B:$Q,8,0),0)</f>
        <v>0</v>
      </c>
      <c r="BV88" s="552">
        <f>IFERROR(VLOOKUP($AL88,装备!$B:$Q,9,0),0)</f>
        <v>0</v>
      </c>
      <c r="BW88" s="552">
        <f>IFERROR(VLOOKUP($AL88,装备!$B:$Q,10,0),0)</f>
        <v>0</v>
      </c>
      <c r="BX88" s="552">
        <f>IFERROR(VLOOKUP($AL88,装备!$B:$Q,11,0),0)</f>
        <v>0</v>
      </c>
      <c r="BY88" s="552">
        <f>IFERROR(VLOOKUP($AL88,装备!$B:$Q,12,0),0)</f>
        <v>0</v>
      </c>
      <c r="BZ88" s="552">
        <f>IFERROR(VLOOKUP($AL88,装备!$B:$Q,13,0),0)</f>
        <v>0</v>
      </c>
      <c r="CA88" s="552">
        <f>IFERROR(VLOOKUP($AL88,装备!$B:$Q,14,0),0)</f>
        <v>0</v>
      </c>
      <c r="CB88" s="552">
        <f>IFERROR(VLOOKUP($AL88,装备!$B:$Q,16,0),0)</f>
        <v>0</v>
      </c>
      <c r="CC88" s="552">
        <f>IFERROR(VLOOKUP($AL88,装备!$B:$Q,5,0),0)</f>
        <v>0</v>
      </c>
      <c r="CD88" s="552">
        <f>IFERROR(VLOOKUP(AM88,装备!$B:$C,2,0),0)</f>
        <v>0</v>
      </c>
      <c r="CE88" s="552">
        <f>IFERROR(VLOOKUP($AM88,装备!$B:$Q,5,0),0)</f>
        <v>0</v>
      </c>
      <c r="CF88" s="552">
        <f>IFERROR(VLOOKUP($AM88,装备!$B:$Q,6,0),0)</f>
        <v>0</v>
      </c>
      <c r="CG88" s="552">
        <f>IFERROR(VLOOKUP($AM88,装备!$B:$Q,7,0),0)</f>
        <v>0</v>
      </c>
      <c r="CH88" s="552">
        <f>IFERROR(VLOOKUP($AM88,装备!$B:$Q,8,0),0)</f>
        <v>0</v>
      </c>
      <c r="CI88" s="552">
        <f>IFERROR(VLOOKUP($AM88,装备!$B:$Q,9,0),0)</f>
        <v>0</v>
      </c>
      <c r="CJ88" s="552">
        <f>IFERROR(VLOOKUP($AM88,装备!$B:$Q,10,0),0)</f>
        <v>0</v>
      </c>
      <c r="CK88" s="552">
        <f>IFERROR(VLOOKUP($AM88,装备!$B:$Q,11,0),0)</f>
        <v>0</v>
      </c>
      <c r="CL88" s="552">
        <f>IFERROR(VLOOKUP($AM88,装备!$B:$Q,12,0),0)</f>
        <v>0</v>
      </c>
      <c r="CM88" s="552">
        <f>IFERROR(VLOOKUP($AM88,装备!$B:$Q,13,0),0)</f>
        <v>0</v>
      </c>
      <c r="CN88" s="552">
        <f>IFERROR(VLOOKUP($AM88,装备!$B:$Q,14,0),0)</f>
        <v>0</v>
      </c>
      <c r="CO88" s="552">
        <f>IFERROR(VLOOKUP($AM88,装备!$B:$Q,16,0),0)</f>
        <v>0</v>
      </c>
      <c r="CP88" s="552">
        <f>IFERROR(VLOOKUP($AM88,装备!$B:$Q,5,0),0)</f>
        <v>0</v>
      </c>
      <c r="CQ88" s="552">
        <f>IFERROR(VLOOKUP(AN88,装备!$B:$C,2,0),0)</f>
        <v>0</v>
      </c>
      <c r="CR88" s="552">
        <f>IFERROR(VLOOKUP($AN88,装备!$B:$Q,5,0),0)</f>
        <v>0</v>
      </c>
      <c r="CS88" s="552">
        <f>IFERROR(VLOOKUP($AN88,装备!$B:$Q,6,0),0)</f>
        <v>0</v>
      </c>
      <c r="CT88" s="552">
        <f>IFERROR(VLOOKUP($AN88,装备!$B:$Q,7,0),0)</f>
        <v>0</v>
      </c>
      <c r="CU88" s="552">
        <f>IFERROR(VLOOKUP($AN88,装备!$B:$Q,8,0),0)</f>
        <v>0</v>
      </c>
      <c r="CV88" s="552">
        <f>IFERROR(VLOOKUP($AN88,装备!$B:$Q,9,0),0)</f>
        <v>0</v>
      </c>
      <c r="CW88" s="552">
        <f>IFERROR(VLOOKUP($AN88,装备!$B:$Q,10,0),0)</f>
        <v>0</v>
      </c>
      <c r="CX88" s="552">
        <f>IFERROR(VLOOKUP($AN88,装备!$B:$Q,11,0),0)</f>
        <v>0</v>
      </c>
      <c r="CY88" s="552">
        <f>IFERROR(VLOOKUP($AN88,装备!$B:$Q,12,0),0)</f>
        <v>0</v>
      </c>
      <c r="CZ88" s="552">
        <f>IFERROR(VLOOKUP($AN88,装备!$B:$Q,13,0),0)</f>
        <v>0</v>
      </c>
      <c r="DA88" s="552">
        <f>IFERROR(VLOOKUP($AN88,装备!$B:$Q,14,0),0)</f>
        <v>0</v>
      </c>
      <c r="DB88" s="552">
        <f>IFERROR(VLOOKUP($AN88,装备!$B:$Q,16,0),0)</f>
        <v>0</v>
      </c>
      <c r="DC88" s="552">
        <f>IFERROR(VLOOKUP($AN88,装备!$B:$Q,5,0),0)</f>
        <v>0</v>
      </c>
      <c r="DD88" s="552">
        <f>IFERROR(VLOOKUP(AO88,装备!$B:$C,2,0),0)</f>
        <v>0</v>
      </c>
      <c r="DE88" s="552">
        <f>IFERROR(VLOOKUP($AO88,装备!$B:$Q,5,0),0)</f>
        <v>0</v>
      </c>
      <c r="DF88" s="552">
        <f>IFERROR(VLOOKUP($AO88,装备!$B:$Q,6,0),0)</f>
        <v>0</v>
      </c>
      <c r="DG88" s="552">
        <f>IFERROR(VLOOKUP($AO88,装备!$B:$Q,7,0),0)</f>
        <v>0</v>
      </c>
      <c r="DH88" s="552">
        <f>IFERROR(VLOOKUP($AO88,装备!$B:$Q,8,0),0)</f>
        <v>0</v>
      </c>
      <c r="DI88" s="552">
        <f>IFERROR(VLOOKUP($AO88,装备!$B:$Q,9,0),0)</f>
        <v>0</v>
      </c>
      <c r="DJ88" s="552">
        <f>IFERROR(VLOOKUP($AO88,装备!$B:$Q,10,0),0)</f>
        <v>0</v>
      </c>
      <c r="DK88" s="552">
        <f>IFERROR(VLOOKUP($AO88,装备!$B:$Q,11,0),0)</f>
        <v>0</v>
      </c>
      <c r="DL88" s="552">
        <f>IFERROR(VLOOKUP($AO88,装备!$B:$Q,12,0),0)</f>
        <v>0</v>
      </c>
      <c r="DM88" s="552">
        <f>IFERROR(VLOOKUP($AO88,装备!$B:$Q,13,0),0)</f>
        <v>0</v>
      </c>
      <c r="DN88" s="552">
        <f>IFERROR(VLOOKUP($AO88,装备!$B:$Q,14,0),0)</f>
        <v>0</v>
      </c>
      <c r="DO88" s="552">
        <f>IFERROR(VLOOKUP($AO88,装备!$B:$Q,16,0),0)</f>
        <v>0</v>
      </c>
      <c r="DP88" s="552">
        <f>IFERROR(VLOOKUP($AO88,装备!$B:$Q,5,0),0)</f>
        <v>0</v>
      </c>
    </row>
    <row r="89" spans="1:120">
      <c r="A89" s="553">
        <f>'特殊、深海'!$A85</f>
        <v>10004718</v>
      </c>
      <c r="B89" s="353" t="s">
        <v>5946</v>
      </c>
      <c r="C89" s="281"/>
      <c r="D89" s="281">
        <f t="shared" si="1"/>
        <v>110</v>
      </c>
      <c r="E89" s="551">
        <f>'特殊、深海'!$C85</f>
        <v>6</v>
      </c>
      <c r="F89" s="549" t="str">
        <f>'特殊、深海'!$D85</f>
        <v>调谐</v>
      </c>
      <c r="G89" s="549" t="str">
        <f>'特殊、深海'!$E85</f>
        <v>小型</v>
      </c>
      <c r="H89" s="549" t="str">
        <f>'特殊、深海'!$F85</f>
        <v>未知</v>
      </c>
      <c r="I89" s="549">
        <f>'特殊、深海'!$BT85</f>
        <v>0</v>
      </c>
      <c r="J89" s="549" t="str">
        <f>'特殊、深海'!$G85</f>
        <v>深海</v>
      </c>
      <c r="K89" s="555">
        <f>'特殊、深海'!$H85+(BR89+CE89+CR89+DE89)*$C$2</f>
        <v>24</v>
      </c>
      <c r="L89" s="552">
        <f>'特殊、深海'!$I85</f>
        <v>0</v>
      </c>
      <c r="M89" s="552">
        <f>'特殊、深海'!$J85</f>
        <v>0</v>
      </c>
      <c r="N89" s="552">
        <f>'特殊、深海'!$K85</f>
        <v>2</v>
      </c>
      <c r="O89" s="552">
        <f>'特殊、深海'!$L85+((CA89+CN89+DA89+DN89)*$C$2)</f>
        <v>25</v>
      </c>
      <c r="P89" s="552" t="str">
        <f>IF($C$2=1,(IF(ISERROR(FIND("超长",'特殊、深海'!$M85&amp;BY89&amp;CL89&amp;CY89&amp;DL89,1)),IF(ISERROR(FIND("长",'特殊、深海'!$M85&amp;BY89&amp;CL89&amp;CY89&amp;DL89,1)),IF(ISERROR(FIND("中",'特殊、深海'!$M85&amp;BY89&amp;CL89&amp;CY89&amp;DL89,1)),IF(ISERROR(FIND("短",'特殊、深海'!$M85&amp;BY89&amp;CL89&amp;CY89&amp;DL89,1)),IF(ISERROR(FIND("无",'特殊、深海'!$M85&amp;BY89&amp;CL89&amp;CY89&amp;DL89,1)),0,"无"),"短"),"中"),"长"),"超长")),'特殊、深海'!$M85)</f>
        <v>短</v>
      </c>
      <c r="Q89" s="556">
        <f>'特殊、深海'!$N85</f>
        <v>29</v>
      </c>
      <c r="R89" s="552">
        <f>('特殊、深海'!$P85)+('特殊、深海'!$Q85)*$C$3+((BS89+CF89+CS89+DF89)*$C$2)</f>
        <v>40</v>
      </c>
      <c r="S89" s="552">
        <f>('特殊、深海'!$R85)+('特殊、深海'!$S85)*$C$3+((BU89+CH89+CU89+DH89)*$C$2)</f>
        <v>0</v>
      </c>
      <c r="T89" s="552">
        <f>('特殊、深海'!$T85)+('特殊、深海'!$U85)*$C$3+((BT89+CG89+CT89+DG89)*$C$2)</f>
        <v>40</v>
      </c>
      <c r="U89" s="552">
        <f>('特殊、深海'!$V85)+('特殊、深海'!$W85)*$C$3+((CC89+CP89+DC89+DP89)*$C$2)</f>
        <v>40</v>
      </c>
      <c r="V89" s="550">
        <f>INT(((('特殊、深海'!$Y85)-('特殊、深海'!$X85))*(((IF(D89=0,C89,D89))-1)/99))+'特殊、深海'!$X85)+((BX89+CK89+CX89+DK89)*$C$2)</f>
        <v>97</v>
      </c>
      <c r="W89" s="552">
        <f>INT(((('特殊、深海'!$AA85)-('特殊、深海'!$Z85))*(((IF(D89=0,C89,D89))-1)/99))+'特殊、深海'!$Z85)+((BZ89+CM89+CZ89+DM89)*$C$2)</f>
        <v>30</v>
      </c>
      <c r="X89" s="552">
        <f>INT(((('特殊、深海'!$AC85)-('特殊、深海'!$AB85))*(((IF(D89=0,C89,D89))-1)/99))+'特殊、深海'!$AB85)+((BW89+CJ89+CW89+DJ89)*$C$2)</f>
        <v>45</v>
      </c>
      <c r="Y89" s="551">
        <f>INT(((('特殊、深海'!$AE85)-('特殊、深海'!$AD85))*(((IF(D89=0,C89,D89))-1)/99))+'特殊、深海'!$AD85)+((BV89+CI89+CV89+DI89)*$C$2)</f>
        <v>6</v>
      </c>
      <c r="Z89" s="552">
        <f>IF('特殊、深海'!$AF85="","",'特殊、深海'!$AF85)</f>
        <v>3</v>
      </c>
      <c r="AA89" s="552">
        <f>IF('特殊、深海'!$AG85="","",'特殊、深海'!$AG85)</f>
        <v>3</v>
      </c>
      <c r="AB89" s="552">
        <f>IF('特殊、深海'!$AH85="","",'特殊、深海'!$AH85)</f>
        <v>3</v>
      </c>
      <c r="AC89" s="552">
        <f>IF('特殊、深海'!$AI85="","",'特殊、深海'!$AI85)</f>
        <v>3</v>
      </c>
      <c r="AD89" s="552">
        <f>IF('特殊、深海'!$AJ85="","",'特殊、深海'!$AJ85)</f>
        <v>12</v>
      </c>
      <c r="AE89" s="550">
        <f>IF('特殊、深海'!$AK85="","",'特殊、深海'!$AK85)</f>
        <v>20</v>
      </c>
      <c r="AF89" s="552" t="str">
        <f>IF('特殊、深海'!$AL85="","",'特殊、深海'!$AL85)</f>
        <v/>
      </c>
      <c r="AG89" s="552" t="str">
        <f>IF('特殊、深海'!$AM85="","",'特殊、深海'!$AM85)</f>
        <v/>
      </c>
      <c r="AH89" s="552" t="str">
        <f>IF('特殊、深海'!$AN85="","",'特殊、深海'!$AN85)</f>
        <v/>
      </c>
      <c r="AI89" s="552" t="str">
        <f>IF('特殊、深海'!$AO85="","",'特殊、深海'!$AO85)</f>
        <v/>
      </c>
      <c r="AJ89" s="552" t="str">
        <f>IF('特殊、深海'!$AP85="","",'特殊、深海'!$AP85)</f>
        <v/>
      </c>
      <c r="AK89" s="551" t="str">
        <f>IF('特殊、深海'!$AQ85="","",'特殊、深海'!$AQ85)</f>
        <v/>
      </c>
      <c r="AL89" s="329" t="str">
        <f>IF('特殊、深海'!$AS85="","",'特殊、深海'!$AS85)</f>
        <v/>
      </c>
      <c r="AM89" s="329" t="str">
        <f>IF('特殊、深海'!$AT85="","",'特殊、深海'!$AT85)</f>
        <v/>
      </c>
      <c r="AN89" s="329" t="str">
        <f>IF('特殊、深海'!$AU85="","",'特殊、深海'!$AU85)</f>
        <v/>
      </c>
      <c r="AO89" s="329" t="str">
        <f>IF('特殊、深海'!$AV85="","",'特殊、深海'!$AV85)</f>
        <v/>
      </c>
      <c r="AP89" s="307" t="str">
        <f>IF('特殊、深海'!$AW85="","",'特殊、深海'!$AW85)</f>
        <v/>
      </c>
      <c r="AQ89" s="308" t="str">
        <f>IF('特殊、深海'!$AX85="","",'特殊、深海'!$AX85)</f>
        <v/>
      </c>
      <c r="AR89" s="552">
        <f>IF('特殊、深海'!$AY85="","",'特殊、深海'!$AY85)</f>
        <v>85</v>
      </c>
      <c r="AS89" s="552">
        <f>IF('特殊、深海'!$AZ85="","",'特殊、深海'!$AZ85)</f>
        <v>120</v>
      </c>
      <c r="AT89" s="552">
        <f>IF('特殊、深海'!$BA85="","",'特殊、深海'!$BA85)</f>
        <v>2.5</v>
      </c>
      <c r="AU89" s="552">
        <f>IF('特殊、深海'!$BB85="","",'特殊、深海'!$BB85)</f>
        <v>5.0999999999999996</v>
      </c>
      <c r="AV89" s="550">
        <f>IF(('特殊、深海'!$BG85+'特殊、深海'!$BK85*$C$4)=0,"",('特殊、深海'!$BG85+'特殊、深海'!$BK85*$C$4))</f>
        <v>50</v>
      </c>
      <c r="AW89" s="552">
        <f>IF(('特殊、深海'!$BH85+'特殊、深海'!$BL85*$C$4)=0,"",('特殊、深海'!$BH85+'特殊、深海'!$BL85*$C$4))</f>
        <v>60</v>
      </c>
      <c r="AX89" s="552">
        <f>IF(('特殊、深海'!$BI85+'特殊、深海'!$BM85*$C$4)=0,"",('特殊、深海'!$BI85+'特殊、深海'!$BM85*$C$4))</f>
        <v>60</v>
      </c>
      <c r="AY89" s="551" t="str">
        <f>IF(('特殊、深海'!$BJ85+'特殊、深海'!$BN85*$C$4)=0,"",('特殊、深海'!$BJ85+'特殊、深海'!$BN85*$C$4))</f>
        <v/>
      </c>
      <c r="AZ89" s="329" t="str">
        <f>'特殊、深海'!$BO85</f>
        <v>TODO: 万国语</v>
      </c>
      <c r="BA89" s="553" t="b">
        <f>IF('特殊、深海'!$BP85="","")</f>
        <v>0</v>
      </c>
      <c r="BB89" s="329" t="b">
        <f>IF('特殊、深海'!$BQ85="","")</f>
        <v>0</v>
      </c>
      <c r="BC89" s="554" t="str">
        <f>IF('特殊、深海'!$BR85="","")</f>
        <v/>
      </c>
      <c r="BQ89" s="552">
        <f>IFERROR(VLOOKUP(AL89,装备!$B:$C,2,0),0)</f>
        <v>0</v>
      </c>
      <c r="BR89" s="552">
        <f>IFERROR(VLOOKUP($AL89,装备!$B:$Q,5,0),0)</f>
        <v>0</v>
      </c>
      <c r="BS89" s="552">
        <f>IFERROR(VLOOKUP($AL89,装备!$B:$Q,6,0),0)</f>
        <v>0</v>
      </c>
      <c r="BT89" s="552">
        <f>IFERROR(VLOOKUP($AL89,装备!$B:$Q,7,0),0)</f>
        <v>0</v>
      </c>
      <c r="BU89" s="552">
        <f>IFERROR(VLOOKUP($AL89,装备!$B:$Q,8,0),0)</f>
        <v>0</v>
      </c>
      <c r="BV89" s="552">
        <f>IFERROR(VLOOKUP($AL89,装备!$B:$Q,9,0),0)</f>
        <v>0</v>
      </c>
      <c r="BW89" s="552">
        <f>IFERROR(VLOOKUP($AL89,装备!$B:$Q,10,0),0)</f>
        <v>0</v>
      </c>
      <c r="BX89" s="552">
        <f>IFERROR(VLOOKUP($AL89,装备!$B:$Q,11,0),0)</f>
        <v>0</v>
      </c>
      <c r="BY89" s="552">
        <f>IFERROR(VLOOKUP($AL89,装备!$B:$Q,12,0),0)</f>
        <v>0</v>
      </c>
      <c r="BZ89" s="552">
        <f>IFERROR(VLOOKUP($AL89,装备!$B:$Q,13,0),0)</f>
        <v>0</v>
      </c>
      <c r="CA89" s="552">
        <f>IFERROR(VLOOKUP($AL89,装备!$B:$Q,14,0),0)</f>
        <v>0</v>
      </c>
      <c r="CB89" s="552">
        <f>IFERROR(VLOOKUP($AL89,装备!$B:$Q,16,0),0)</f>
        <v>0</v>
      </c>
      <c r="CC89" s="552">
        <f>IFERROR(VLOOKUP($AL89,装备!$B:$Q,5,0),0)</f>
        <v>0</v>
      </c>
      <c r="CD89" s="552">
        <f>IFERROR(VLOOKUP(AM89,装备!$B:$C,2,0),0)</f>
        <v>0</v>
      </c>
      <c r="CE89" s="552">
        <f>IFERROR(VLOOKUP($AM89,装备!$B:$Q,5,0),0)</f>
        <v>0</v>
      </c>
      <c r="CF89" s="552">
        <f>IFERROR(VLOOKUP($AM89,装备!$B:$Q,6,0),0)</f>
        <v>0</v>
      </c>
      <c r="CG89" s="552">
        <f>IFERROR(VLOOKUP($AM89,装备!$B:$Q,7,0),0)</f>
        <v>0</v>
      </c>
      <c r="CH89" s="552">
        <f>IFERROR(VLOOKUP($AM89,装备!$B:$Q,8,0),0)</f>
        <v>0</v>
      </c>
      <c r="CI89" s="552">
        <f>IFERROR(VLOOKUP($AM89,装备!$B:$Q,9,0),0)</f>
        <v>0</v>
      </c>
      <c r="CJ89" s="552">
        <f>IFERROR(VLOOKUP($AM89,装备!$B:$Q,10,0),0)</f>
        <v>0</v>
      </c>
      <c r="CK89" s="552">
        <f>IFERROR(VLOOKUP($AM89,装备!$B:$Q,11,0),0)</f>
        <v>0</v>
      </c>
      <c r="CL89" s="552">
        <f>IFERROR(VLOOKUP($AM89,装备!$B:$Q,12,0),0)</f>
        <v>0</v>
      </c>
      <c r="CM89" s="552">
        <f>IFERROR(VLOOKUP($AM89,装备!$B:$Q,13,0),0)</f>
        <v>0</v>
      </c>
      <c r="CN89" s="552">
        <f>IFERROR(VLOOKUP($AM89,装备!$B:$Q,14,0),0)</f>
        <v>0</v>
      </c>
      <c r="CO89" s="552">
        <f>IFERROR(VLOOKUP($AM89,装备!$B:$Q,16,0),0)</f>
        <v>0</v>
      </c>
      <c r="CP89" s="552">
        <f>IFERROR(VLOOKUP($AM89,装备!$B:$Q,5,0),0)</f>
        <v>0</v>
      </c>
      <c r="CQ89" s="552">
        <f>IFERROR(VLOOKUP(AN89,装备!$B:$C,2,0),0)</f>
        <v>0</v>
      </c>
      <c r="CR89" s="552">
        <f>IFERROR(VLOOKUP($AN89,装备!$B:$Q,5,0),0)</f>
        <v>0</v>
      </c>
      <c r="CS89" s="552">
        <f>IFERROR(VLOOKUP($AN89,装备!$B:$Q,6,0),0)</f>
        <v>0</v>
      </c>
      <c r="CT89" s="552">
        <f>IFERROR(VLOOKUP($AN89,装备!$B:$Q,7,0),0)</f>
        <v>0</v>
      </c>
      <c r="CU89" s="552">
        <f>IFERROR(VLOOKUP($AN89,装备!$B:$Q,8,0),0)</f>
        <v>0</v>
      </c>
      <c r="CV89" s="552">
        <f>IFERROR(VLOOKUP($AN89,装备!$B:$Q,9,0),0)</f>
        <v>0</v>
      </c>
      <c r="CW89" s="552">
        <f>IFERROR(VLOOKUP($AN89,装备!$B:$Q,10,0),0)</f>
        <v>0</v>
      </c>
      <c r="CX89" s="552">
        <f>IFERROR(VLOOKUP($AN89,装备!$B:$Q,11,0),0)</f>
        <v>0</v>
      </c>
      <c r="CY89" s="552">
        <f>IFERROR(VLOOKUP($AN89,装备!$B:$Q,12,0),0)</f>
        <v>0</v>
      </c>
      <c r="CZ89" s="552">
        <f>IFERROR(VLOOKUP($AN89,装备!$B:$Q,13,0),0)</f>
        <v>0</v>
      </c>
      <c r="DA89" s="552">
        <f>IFERROR(VLOOKUP($AN89,装备!$B:$Q,14,0),0)</f>
        <v>0</v>
      </c>
      <c r="DB89" s="552">
        <f>IFERROR(VLOOKUP($AN89,装备!$B:$Q,16,0),0)</f>
        <v>0</v>
      </c>
      <c r="DC89" s="552">
        <f>IFERROR(VLOOKUP($AN89,装备!$B:$Q,5,0),0)</f>
        <v>0</v>
      </c>
      <c r="DD89" s="552">
        <f>IFERROR(VLOOKUP(AO89,装备!$B:$C,2,0),0)</f>
        <v>0</v>
      </c>
      <c r="DE89" s="552">
        <f>IFERROR(VLOOKUP($AO89,装备!$B:$Q,5,0),0)</f>
        <v>0</v>
      </c>
      <c r="DF89" s="552">
        <f>IFERROR(VLOOKUP($AO89,装备!$B:$Q,6,0),0)</f>
        <v>0</v>
      </c>
      <c r="DG89" s="552">
        <f>IFERROR(VLOOKUP($AO89,装备!$B:$Q,7,0),0)</f>
        <v>0</v>
      </c>
      <c r="DH89" s="552">
        <f>IFERROR(VLOOKUP($AO89,装备!$B:$Q,8,0),0)</f>
        <v>0</v>
      </c>
      <c r="DI89" s="552">
        <f>IFERROR(VLOOKUP($AO89,装备!$B:$Q,9,0),0)</f>
        <v>0</v>
      </c>
      <c r="DJ89" s="552">
        <f>IFERROR(VLOOKUP($AO89,装备!$B:$Q,10,0),0)</f>
        <v>0</v>
      </c>
      <c r="DK89" s="552">
        <f>IFERROR(VLOOKUP($AO89,装备!$B:$Q,11,0),0)</f>
        <v>0</v>
      </c>
      <c r="DL89" s="552">
        <f>IFERROR(VLOOKUP($AO89,装备!$B:$Q,12,0),0)</f>
        <v>0</v>
      </c>
      <c r="DM89" s="552">
        <f>IFERROR(VLOOKUP($AO89,装备!$B:$Q,13,0),0)</f>
        <v>0</v>
      </c>
      <c r="DN89" s="552">
        <f>IFERROR(VLOOKUP($AO89,装备!$B:$Q,14,0),0)</f>
        <v>0</v>
      </c>
      <c r="DO89" s="552">
        <f>IFERROR(VLOOKUP($AO89,装备!$B:$Q,16,0),0)</f>
        <v>0</v>
      </c>
      <c r="DP89" s="552">
        <f>IFERROR(VLOOKUP($AO89,装备!$B:$Q,5,0),0)</f>
        <v>0</v>
      </c>
    </row>
    <row r="90" spans="1:120">
      <c r="A90" s="553">
        <f>'特殊、深海'!$A86</f>
        <v>10004818</v>
      </c>
      <c r="B90" s="353" t="s">
        <v>580</v>
      </c>
      <c r="C90" s="281"/>
      <c r="D90" s="281">
        <f t="shared" si="1"/>
        <v>110</v>
      </c>
      <c r="E90" s="551">
        <f>'特殊、深海'!$C86</f>
        <v>6</v>
      </c>
      <c r="F90" s="549" t="str">
        <f>'特殊、深海'!$D86</f>
        <v>调谐</v>
      </c>
      <c r="G90" s="549" t="str">
        <f>'特殊、深海'!$E86</f>
        <v>小型</v>
      </c>
      <c r="H90" s="549" t="str">
        <f>'特殊、深海'!$F86</f>
        <v>未知</v>
      </c>
      <c r="I90" s="549">
        <f>'特殊、深海'!$BT86</f>
        <v>0</v>
      </c>
      <c r="J90" s="549" t="str">
        <f>'特殊、深海'!$G86</f>
        <v>深海</v>
      </c>
      <c r="K90" s="555">
        <f>'特殊、深海'!$H86+(BR90+CE90+CR90+DE90)*$C$2</f>
        <v>112</v>
      </c>
      <c r="L90" s="552">
        <f>'特殊、深海'!$I86</f>
        <v>0</v>
      </c>
      <c r="M90" s="552">
        <f>'特殊、深海'!$J86</f>
        <v>0</v>
      </c>
      <c r="N90" s="552">
        <f>'特殊、深海'!$K86</f>
        <v>2</v>
      </c>
      <c r="O90" s="552">
        <f>'特殊、深海'!$L86+((CA90+CN90+DA90+DN90)*$C$2)</f>
        <v>45</v>
      </c>
      <c r="P90" s="552" t="str">
        <f>IF($C$2=1,(IF(ISERROR(FIND("超长",'特殊、深海'!$M86&amp;BY90&amp;CL90&amp;CY90&amp;DL90,1)),IF(ISERROR(FIND("长",'特殊、深海'!$M86&amp;BY90&amp;CL90&amp;CY90&amp;DL90,1)),IF(ISERROR(FIND("中",'特殊、深海'!$M86&amp;BY90&amp;CL90&amp;CY90&amp;DL90,1)),IF(ISERROR(FIND("短",'特殊、深海'!$M86&amp;BY90&amp;CL90&amp;CY90&amp;DL90,1)),IF(ISERROR(FIND("无",'特殊、深海'!$M86&amp;BY90&amp;CL90&amp;CY90&amp;DL90,1)),0,"无"),"短"),"中"),"长"),"超长")),'特殊、深海'!$M86)</f>
        <v>长</v>
      </c>
      <c r="Q90" s="556">
        <f>'特殊、深海'!$N86</f>
        <v>45</v>
      </c>
      <c r="R90" s="552">
        <f>('特殊、深海'!$P86)+('特殊、深海'!$Q86)*$C$3+((BS90+CF90+CS90+DF90)*$C$2)</f>
        <v>226</v>
      </c>
      <c r="S90" s="552">
        <f>('特殊、深海'!$R86)+('特殊、深海'!$S86)*$C$3+((BU90+CH90+CU90+DH90)*$C$2)</f>
        <v>165</v>
      </c>
      <c r="T90" s="552">
        <f>('特殊、深海'!$T86)+('特殊、深海'!$U86)*$C$3+((BT90+CG90+CT90+DG90)*$C$2)</f>
        <v>135</v>
      </c>
      <c r="U90" s="552">
        <f>('特殊、深海'!$V86)+('特殊、深海'!$W86)*$C$3+((CC90+CP90+DC90+DP90)*$C$2)</f>
        <v>110</v>
      </c>
      <c r="V90" s="550">
        <f>INT(((('特殊、深海'!$Y86)-('特殊、深海'!$X86))*(((IF(D90=0,C90,D90))-1)/99))+'特殊、深海'!$X86)+((BX90+CK90+CX90+DK90)*$C$2)</f>
        <v>152</v>
      </c>
      <c r="W90" s="552">
        <f>INT(((('特殊、深海'!$AA86)-('特殊、深海'!$Z86))*(((IF(D90=0,C90,D90))-1)/99))+'特殊、深海'!$Z86)+((BZ90+CM90+CZ90+DM90)*$C$2)</f>
        <v>102</v>
      </c>
      <c r="X90" s="552">
        <f>INT(((('特殊、深海'!$AC86)-('特殊、深海'!$AB86))*(((IF(D90=0,C90,D90))-1)/99))+'特殊、深海'!$AB86)+((BW90+CJ90+CW90+DJ90)*$C$2)</f>
        <v>80</v>
      </c>
      <c r="Y90" s="551">
        <f>INT(((('特殊、深海'!$AE86)-('特殊、深海'!$AD86))*(((IF(D90=0,C90,D90))-1)/99))+'特殊、深海'!$AD86)+((BV90+CI90+CV90+DI90)*$C$2)</f>
        <v>160</v>
      </c>
      <c r="Z90" s="552">
        <f>IF('特殊、深海'!$AF86="","",'特殊、深海'!$AF86)</f>
        <v>0</v>
      </c>
      <c r="AA90" s="552">
        <f>IF('特殊、深海'!$AG86="","",'特殊、深海'!$AG86)</f>
        <v>0</v>
      </c>
      <c r="AB90" s="552">
        <f>IF('特殊、深海'!$AH86="","",'特殊、深海'!$AH86)</f>
        <v>50</v>
      </c>
      <c r="AC90" s="552">
        <f>IF('特殊、深海'!$AI86="","",'特殊、深海'!$AI86)</f>
        <v>50</v>
      </c>
      <c r="AD90" s="552">
        <f>IF('特殊、深海'!$AJ86="","",'特殊、深海'!$AJ86)</f>
        <v>100</v>
      </c>
      <c r="AE90" s="550">
        <f>IF('特殊、深海'!$AK86="","",'特殊、深海'!$AK86)</f>
        <v>20</v>
      </c>
      <c r="AF90" s="552" t="str">
        <f>IF('特殊、深海'!$AL86="","",'特殊、深海'!$AL86)</f>
        <v/>
      </c>
      <c r="AG90" s="552" t="str">
        <f>IF('特殊、深海'!$AM86="","",'特殊、深海'!$AM86)</f>
        <v/>
      </c>
      <c r="AH90" s="552" t="str">
        <f>IF('特殊、深海'!$AN86="","",'特殊、深海'!$AN86)</f>
        <v/>
      </c>
      <c r="AI90" s="552" t="str">
        <f>IF('特殊、深海'!$AO86="","",'特殊、深海'!$AO86)</f>
        <v/>
      </c>
      <c r="AJ90" s="552" t="str">
        <f>IF('特殊、深海'!$AP86="","",'特殊、深海'!$AP86)</f>
        <v/>
      </c>
      <c r="AK90" s="551" t="str">
        <f>IF('特殊、深海'!$AQ86="","",'特殊、深海'!$AQ86)</f>
        <v/>
      </c>
      <c r="AL90" s="329" t="str">
        <f>IF('特殊、深海'!$AS86="","",'特殊、深海'!$AS86)</f>
        <v>海参导弹发射系统</v>
      </c>
      <c r="AM90" s="329" t="str">
        <f>IF('特殊、深海'!$AT86="","",'特殊、深海'!$AT86)</f>
        <v>黄铜骑士H</v>
      </c>
      <c r="AN90" s="329" t="str">
        <f>IF('特殊、深海'!$AU86="","",'特殊、深海'!$AU86)</f>
        <v>A2D天鲨</v>
      </c>
      <c r="AO90" s="329" t="str">
        <f>IF('特殊、深海'!$AV86="","",'特殊、深海'!$AV86)</f>
        <v>A-2</v>
      </c>
      <c r="AP90" s="307" t="str">
        <f>IF('特殊、深海'!$AW86="","",'特殊、深海'!$AW86)</f>
        <v>不屈(3级)：当自己血量为50或者50以下时，免疫所有伤害。</v>
      </c>
      <c r="AQ90" s="308" t="str">
        <f>IF('特殊、深海'!$AX86="","",'特殊、深海'!$AX86)</f>
        <v/>
      </c>
      <c r="AR90" s="552">
        <f>IF('特殊、深海'!$AY86="","",'特殊、深海'!$AY86)</f>
        <v>85</v>
      </c>
      <c r="AS90" s="552">
        <f>IF('特殊、深海'!$AZ86="","",'特殊、深海'!$AZ86)</f>
        <v>120</v>
      </c>
      <c r="AT90" s="552">
        <f>IF('特殊、深海'!$BA86="","",'特殊、深海'!$BA86)</f>
        <v>2.5</v>
      </c>
      <c r="AU90" s="552">
        <f>IF('特殊、深海'!$BB86="","",'特殊、深海'!$BB86)</f>
        <v>5.0999999999999996</v>
      </c>
      <c r="AV90" s="550">
        <f>IF(('特殊、深海'!$BG86+'特殊、深海'!$BK86*$C$4)=0,"",('特殊、深海'!$BG86+'特殊、深海'!$BK86*$C$4))</f>
        <v>79</v>
      </c>
      <c r="AW90" s="552">
        <f>IF(('特殊、深海'!$BH86+'特殊、深海'!$BL86*$C$4)=0,"",('特殊、深海'!$BH86+'特殊、深海'!$BL86*$C$4))</f>
        <v>85</v>
      </c>
      <c r="AX90" s="552">
        <f>IF(('特殊、深海'!$BI86+'特殊、深海'!$BM86*$C$4)=0,"",('特殊、深海'!$BI86+'特殊、深海'!$BM86*$C$4))</f>
        <v>62</v>
      </c>
      <c r="AY90" s="551">
        <f>IF(('特殊、深海'!$BJ86+'特殊、深海'!$BN86*$C$4)=0,"",('特殊、深海'!$BJ86+'特殊、深海'!$BN86*$C$4))</f>
        <v>36</v>
      </c>
      <c r="AZ90" s="329" t="str">
        <f>'特殊、深海'!$BO86</f>
        <v>TODO: 万国语</v>
      </c>
      <c r="BA90" s="553" t="b">
        <f>IF('特殊、深海'!$BP86="","")</f>
        <v>0</v>
      </c>
      <c r="BB90" s="329" t="b">
        <f>IF('特殊、深海'!$BQ86="","")</f>
        <v>0</v>
      </c>
      <c r="BC90" s="554" t="str">
        <f>IF('特殊、深海'!$BR86="","")</f>
        <v/>
      </c>
      <c r="BQ90" s="552">
        <f>IFERROR(VLOOKUP(AL90,装备!$B:$C,2,0),0)</f>
        <v>4</v>
      </c>
      <c r="BR90" s="552">
        <f>IFERROR(VLOOKUP($AL90,装备!$B:$Q,5,0),0)</f>
        <v>0</v>
      </c>
      <c r="BS90" s="552">
        <f>IFERROR(VLOOKUP($AL90,装备!$B:$Q,6,0),0)</f>
        <v>0</v>
      </c>
      <c r="BT90" s="552">
        <f>IFERROR(VLOOKUP($AL90,装备!$B:$Q,7,0),0)</f>
        <v>0</v>
      </c>
      <c r="BU90" s="552">
        <f>IFERROR(VLOOKUP($AL90,装备!$B:$Q,8,0),0)</f>
        <v>0</v>
      </c>
      <c r="BV90" s="552">
        <f>IFERROR(VLOOKUP($AL90,装备!$B:$Q,9,0),0)</f>
        <v>0</v>
      </c>
      <c r="BW90" s="552">
        <f>IFERROR(VLOOKUP($AL90,装备!$B:$Q,10,0),0)</f>
        <v>0</v>
      </c>
      <c r="BX90" s="552">
        <f>IFERROR(VLOOKUP($AL90,装备!$B:$Q,11,0),0)</f>
        <v>2</v>
      </c>
      <c r="BY90" s="552" t="str">
        <f>IFERROR(VLOOKUP($AL90,装备!$B:$Q,12,0),0)</f>
        <v>无</v>
      </c>
      <c r="BZ90" s="552">
        <f>IFERROR(VLOOKUP($AL90,装备!$B:$Q,13,0),0)</f>
        <v>2</v>
      </c>
      <c r="CA90" s="552">
        <f>IFERROR(VLOOKUP($AL90,装备!$B:$Q,14,0),0)</f>
        <v>0</v>
      </c>
      <c r="CB90" s="552">
        <f>IFERROR(VLOOKUP($AL90,装备!$B:$Q,16,0),0)</f>
        <v>0</v>
      </c>
      <c r="CC90" s="552">
        <f>IFERROR(VLOOKUP($AL90,装备!$B:$Q,5,0),0)</f>
        <v>0</v>
      </c>
      <c r="CD90" s="552">
        <f>IFERROR(VLOOKUP(AM90,装备!$B:$C,2,0),0)</f>
        <v>5</v>
      </c>
      <c r="CE90" s="552">
        <f>IFERROR(VLOOKUP($AM90,装备!$B:$Q,5,0),0)</f>
        <v>0</v>
      </c>
      <c r="CF90" s="552">
        <f>IFERROR(VLOOKUP($AM90,装备!$B:$Q,6,0),0)</f>
        <v>26</v>
      </c>
      <c r="CG90" s="552">
        <f>IFERROR(VLOOKUP($AM90,装备!$B:$Q,7,0),0)</f>
        <v>0</v>
      </c>
      <c r="CH90" s="552">
        <f>IFERROR(VLOOKUP($AM90,装备!$B:$Q,8,0),0)</f>
        <v>0</v>
      </c>
      <c r="CI90" s="552">
        <f>IFERROR(VLOOKUP($AM90,装备!$B:$Q,9,0),0)</f>
        <v>0</v>
      </c>
      <c r="CJ90" s="552">
        <f>IFERROR(VLOOKUP($AM90,装备!$B:$Q,10,0),0)</f>
        <v>0</v>
      </c>
      <c r="CK90" s="552">
        <f>IFERROR(VLOOKUP($AM90,装备!$B:$Q,11,0),0)</f>
        <v>0</v>
      </c>
      <c r="CL90" s="552" t="str">
        <f>IFERROR(VLOOKUP($AM90,装备!$B:$Q,12,0),0)</f>
        <v>无</v>
      </c>
      <c r="CM90" s="552">
        <f>IFERROR(VLOOKUP($AM90,装备!$B:$Q,13,0),0)</f>
        <v>0</v>
      </c>
      <c r="CN90" s="552">
        <f>IFERROR(VLOOKUP($AM90,装备!$B:$Q,14,0),0)</f>
        <v>0</v>
      </c>
      <c r="CO90" s="552">
        <f>IFERROR(VLOOKUP($AM90,装备!$B:$Q,16,0),0)</f>
        <v>8</v>
      </c>
      <c r="CP90" s="552">
        <f>IFERROR(VLOOKUP($AM90,装备!$B:$Q,5,0),0)</f>
        <v>0</v>
      </c>
      <c r="CQ90" s="552">
        <f>IFERROR(VLOOKUP(AN90,装备!$B:$C,2,0),0)</f>
        <v>6</v>
      </c>
      <c r="CR90" s="552">
        <f>IFERROR(VLOOKUP($AN90,装备!$B:$Q,5,0),0)</f>
        <v>0</v>
      </c>
      <c r="CS90" s="552">
        <f>IFERROR(VLOOKUP($AN90,装备!$B:$Q,6,0),0)</f>
        <v>0</v>
      </c>
      <c r="CT90" s="552">
        <f>IFERROR(VLOOKUP($AN90,装备!$B:$Q,7,0),0)</f>
        <v>0</v>
      </c>
      <c r="CU90" s="552">
        <f>IFERROR(VLOOKUP($AN90,装备!$B:$Q,8,0),0)</f>
        <v>15</v>
      </c>
      <c r="CV90" s="552">
        <f>IFERROR(VLOOKUP($AN90,装备!$B:$Q,9,0),0)</f>
        <v>5</v>
      </c>
      <c r="CW90" s="552">
        <f>IFERROR(VLOOKUP($AN90,装备!$B:$Q,10,0),0)</f>
        <v>0</v>
      </c>
      <c r="CX90" s="552">
        <f>IFERROR(VLOOKUP($AN90,装备!$B:$Q,11,0),0)</f>
        <v>0</v>
      </c>
      <c r="CY90" s="552" t="str">
        <f>IFERROR(VLOOKUP($AN90,装备!$B:$Q,12,0),0)</f>
        <v>无</v>
      </c>
      <c r="CZ90" s="552">
        <f>IFERROR(VLOOKUP($AN90,装备!$B:$Q,13,0),0)</f>
        <v>0</v>
      </c>
      <c r="DA90" s="552">
        <f>IFERROR(VLOOKUP($AN90,装备!$B:$Q,14,0),0)</f>
        <v>0</v>
      </c>
      <c r="DB90" s="552">
        <f>IFERROR(VLOOKUP($AN90,装备!$B:$Q,16,0),0)</f>
        <v>0</v>
      </c>
      <c r="DC90" s="552">
        <f>IFERROR(VLOOKUP($AN90,装备!$B:$Q,5,0),0)</f>
        <v>0</v>
      </c>
      <c r="DD90" s="552">
        <f>IFERROR(VLOOKUP(AO90,装备!$B:$C,2,0),0)</f>
        <v>6</v>
      </c>
      <c r="DE90" s="552">
        <f>IFERROR(VLOOKUP($AO90,装备!$B:$Q,5,0),0)</f>
        <v>0</v>
      </c>
      <c r="DF90" s="552">
        <f>IFERROR(VLOOKUP($AO90,装备!$B:$Q,6,0),0)</f>
        <v>0</v>
      </c>
      <c r="DG90" s="552">
        <f>IFERROR(VLOOKUP($AO90,装备!$B:$Q,7,0),0)</f>
        <v>0</v>
      </c>
      <c r="DH90" s="552">
        <f>IFERROR(VLOOKUP($AO90,装备!$B:$Q,8,0),0)</f>
        <v>0</v>
      </c>
      <c r="DI90" s="552">
        <f>IFERROR(VLOOKUP($AO90,装备!$B:$Q,9,0),0)</f>
        <v>5</v>
      </c>
      <c r="DJ90" s="552">
        <f>IFERROR(VLOOKUP($AO90,装备!$B:$Q,10,0),0)</f>
        <v>0</v>
      </c>
      <c r="DK90" s="552">
        <f>IFERROR(VLOOKUP($AO90,装备!$B:$Q,11,0),0)</f>
        <v>0</v>
      </c>
      <c r="DL90" s="552" t="str">
        <f>IFERROR(VLOOKUP($AO90,装备!$B:$Q,12,0),0)</f>
        <v>无</v>
      </c>
      <c r="DM90" s="552">
        <f>IFERROR(VLOOKUP($AO90,装备!$B:$Q,13,0),0)</f>
        <v>0</v>
      </c>
      <c r="DN90" s="552">
        <f>IFERROR(VLOOKUP($AO90,装备!$B:$Q,14,0),0)</f>
        <v>0</v>
      </c>
      <c r="DO90" s="552">
        <f>IFERROR(VLOOKUP($AO90,装备!$B:$Q,16,0),0)</f>
        <v>0</v>
      </c>
      <c r="DP90" s="552">
        <f>IFERROR(VLOOKUP($AO90,装备!$B:$Q,5,0),0)</f>
        <v>0</v>
      </c>
    </row>
    <row r="91" spans="1:120" ht="54">
      <c r="A91" s="553">
        <f>'特殊、深海'!$A87</f>
        <v>10004918</v>
      </c>
      <c r="B91" s="353" t="s">
        <v>5948</v>
      </c>
      <c r="C91" s="281"/>
      <c r="D91" s="281">
        <f t="shared" si="1"/>
        <v>110</v>
      </c>
      <c r="E91" s="551">
        <f>'特殊、深海'!$C87</f>
        <v>6</v>
      </c>
      <c r="F91" s="549" t="str">
        <f>'特殊、深海'!$D87</f>
        <v>战列</v>
      </c>
      <c r="G91" s="549" t="str">
        <f>'特殊、深海'!$E87</f>
        <v>大型</v>
      </c>
      <c r="H91" s="549" t="str">
        <f>'特殊、深海'!$F87</f>
        <v>主力舰</v>
      </c>
      <c r="I91" s="549">
        <f>'特殊、深海'!$BT87</f>
        <v>0</v>
      </c>
      <c r="J91" s="549" t="str">
        <f>'特殊、深海'!$G87</f>
        <v>深海</v>
      </c>
      <c r="K91" s="555">
        <f>'特殊、深海'!$H87+(BR91+CE91+CR91+DE91)*$C$2</f>
        <v>96</v>
      </c>
      <c r="L91" s="552">
        <f>'特殊、深海'!$I87</f>
        <v>0</v>
      </c>
      <c r="M91" s="552">
        <f>'特殊、深海'!$J87</f>
        <v>0</v>
      </c>
      <c r="N91" s="552">
        <f>'特殊、深海'!$K87</f>
        <v>2</v>
      </c>
      <c r="O91" s="552">
        <f>'特殊、深海'!$L87+((CA91+CN91+DA91+DN91)*$C$2)</f>
        <v>40</v>
      </c>
      <c r="P91" s="552" t="str">
        <f>IF($C$2=1,(IF(ISERROR(FIND("超长",'特殊、深海'!$M87&amp;BY91&amp;CL91&amp;CY91&amp;DL91,1)),IF(ISERROR(FIND("长",'特殊、深海'!$M87&amp;BY91&amp;CL91&amp;CY91&amp;DL91,1)),IF(ISERROR(FIND("中",'特殊、深海'!$M87&amp;BY91&amp;CL91&amp;CY91&amp;DL91,1)),IF(ISERROR(FIND("短",'特殊、深海'!$M87&amp;BY91&amp;CL91&amp;CY91&amp;DL91,1)),IF(ISERROR(FIND("无",'特殊、深海'!$M87&amp;BY91&amp;CL91&amp;CY91&amp;DL91,1)),0,"无"),"短"),"中"),"长"),"超长")),'特殊、深海'!$M87)</f>
        <v>超长</v>
      </c>
      <c r="Q91" s="556">
        <f>'特殊、深海'!$N87</f>
        <v>35</v>
      </c>
      <c r="R91" s="552">
        <f>('特殊、深海'!$P87)+('特殊、深海'!$Q87)*$C$3+((BS91+CF91+CS91+DF91)*$C$2)</f>
        <v>240</v>
      </c>
      <c r="S91" s="552">
        <f>('特殊、深海'!$R87)+('特殊、深海'!$S87)*$C$3+((BU91+CH91+CU91+DH91)*$C$2)</f>
        <v>0</v>
      </c>
      <c r="T91" s="552">
        <f>('特殊、深海'!$T87)+('特殊、深海'!$U87)*$C$3+((BT91+CG91+CT91+DG91)*$C$2)</f>
        <v>130</v>
      </c>
      <c r="U91" s="552">
        <f>('特殊、深海'!$V87)+('特殊、深海'!$W87)*$C$3+((CC91+CP91+DC91+DP91)*$C$2)</f>
        <v>98</v>
      </c>
      <c r="V91" s="550">
        <f>INT(((('特殊、深海'!$Y87)-('特殊、深海'!$X87))*(((IF(D91=0,C91,D91))-1)/99))+'特殊、深海'!$X87)+((BX91+CK91+CX91+DK91)*$C$2)</f>
        <v>120</v>
      </c>
      <c r="W91" s="552">
        <f>INT(((('特殊、深海'!$AA87)-('特殊、深海'!$Z87))*(((IF(D91=0,C91,D91))-1)/99))+'特殊、深海'!$Z87)+((BZ91+CM91+CZ91+DM91)*$C$2)</f>
        <v>83</v>
      </c>
      <c r="X91" s="552">
        <f>INT(((('特殊、深海'!$AC87)-('特殊、深海'!$AB87))*(((IF(D91=0,C91,D91))-1)/99))+'特殊、深海'!$AB87)+((BW91+CJ91+CW91+DJ91)*$C$2)</f>
        <v>53</v>
      </c>
      <c r="Y91" s="551">
        <f>INT(((('特殊、深海'!$AE87)-('特殊、深海'!$AD87))*(((IF(D91=0,C91,D91))-1)/99))+'特殊、深海'!$AD87)+((BV91+CI91+CV91+DI91)*$C$2)</f>
        <v>0</v>
      </c>
      <c r="Z91" s="552">
        <f>IF('特殊、深海'!$AF87="","",'特殊、深海'!$AF87)</f>
        <v>3</v>
      </c>
      <c r="AA91" s="552">
        <f>IF('特殊、深海'!$AG87="","",'特殊、深海'!$AG87)</f>
        <v>3</v>
      </c>
      <c r="AB91" s="552">
        <f>IF('特殊、深海'!$AH87="","",'特殊、深海'!$AH87)</f>
        <v>3</v>
      </c>
      <c r="AC91" s="552">
        <f>IF('特殊、深海'!$AI87="","",'特殊、深海'!$AI87)</f>
        <v>3</v>
      </c>
      <c r="AD91" s="552">
        <f>IF('特殊、深海'!$AJ87="","",'特殊、深海'!$AJ87)</f>
        <v>12</v>
      </c>
      <c r="AE91" s="550">
        <f>IF('特殊、深海'!$AK87="","",'特殊、深海'!$AK87)</f>
        <v>20</v>
      </c>
      <c r="AF91" s="552" t="str">
        <f>IF('特殊、深海'!$AL87="","",'特殊、深海'!$AL87)</f>
        <v/>
      </c>
      <c r="AG91" s="552" t="str">
        <f>IF('特殊、深海'!$AM87="","",'特殊、深海'!$AM87)</f>
        <v/>
      </c>
      <c r="AH91" s="552" t="str">
        <f>IF('特殊、深海'!$AN87="","",'特殊、深海'!$AN87)</f>
        <v/>
      </c>
      <c r="AI91" s="552" t="str">
        <f>IF('特殊、深海'!$AO87="","",'特殊、深海'!$AO87)</f>
        <v/>
      </c>
      <c r="AJ91" s="552" t="str">
        <f>IF('特殊、深海'!$AP87="","",'特殊、深海'!$AP87)</f>
        <v/>
      </c>
      <c r="AK91" s="551" t="str">
        <f>IF('特殊、深海'!$AQ87="","",'特殊、深海'!$AQ87)</f>
        <v/>
      </c>
      <c r="AL91" s="329" t="str">
        <f>IF('特殊、深海'!$AS87="","",'特殊、深海'!$AS87)</f>
        <v>三联九四式主炮（MU）</v>
      </c>
      <c r="AM91" s="329" t="str">
        <f>IF('特殊、深海'!$AT87="","",'特殊、深海'!$AT87)</f>
        <v>试制甲炮</v>
      </c>
      <c r="AN91" s="329" t="str">
        <f>IF('特殊、深海'!$AU87="","",'特殊、深海'!$AU87)</f>
        <v>超战舰三联主炮</v>
      </c>
      <c r="AO91" s="329" t="str">
        <f>IF('特殊、深海'!$AV87="","",'特殊、深海'!$AV87)</f>
        <v>一式穿甲弹</v>
      </c>
      <c r="AP91" s="307" t="str">
        <f>IF('特殊、深海'!$AW87="","",'特殊、深海'!$AW87)</f>
        <v>代理指令(3级)：当自身位于旗舰位时，降低敌方旗舰的8闪避值和8命中值。本场战斗开始时若敌方数量大于3，炮击战攻击3个目标；若敌方数量小于等于3，提升自身20火力值与20命中值。</v>
      </c>
      <c r="AQ91" s="308" t="str">
        <f>IF('特殊、深海'!$AX87="","",'特殊、深海'!$AX87)</f>
        <v/>
      </c>
      <c r="AR91" s="552">
        <f>IF('特殊、深海'!$AY87="","",'特殊、深海'!$AY87)</f>
        <v>85</v>
      </c>
      <c r="AS91" s="552">
        <f>IF('特殊、深海'!$AZ87="","",'特殊、深海'!$AZ87)</f>
        <v>120</v>
      </c>
      <c r="AT91" s="552">
        <f>IF('特殊、深海'!$BA87="","",'特殊、深海'!$BA87)</f>
        <v>2.5</v>
      </c>
      <c r="AU91" s="552">
        <f>IF('特殊、深海'!$BB87="","",'特殊、深海'!$BB87)</f>
        <v>5.0999999999999996</v>
      </c>
      <c r="AV91" s="550">
        <f>IF(('特殊、深海'!$BG87+'特殊、深海'!$BK87*$C$4)=0,"",('特殊、深海'!$BG87+'特殊、深海'!$BK87*$C$4))</f>
        <v>130</v>
      </c>
      <c r="AW91" s="552">
        <f>IF(('特殊、深海'!$BH87+'特殊、深海'!$BL87*$C$4)=0,"",('特殊、深海'!$BH87+'特殊、深海'!$BL87*$C$4))</f>
        <v>206</v>
      </c>
      <c r="AX91" s="552">
        <f>IF(('特殊、深海'!$BI87+'特殊、深海'!$BM87*$C$4)=0,"",('特殊、深海'!$BI87+'特殊、深海'!$BM87*$C$4))</f>
        <v>196</v>
      </c>
      <c r="AY91" s="551">
        <f>IF(('特殊、深海'!$BJ87+'特殊、深海'!$BN87*$C$4)=0,"",('特殊、深海'!$BJ87+'特殊、深海'!$BN87*$C$4))</f>
        <v>1</v>
      </c>
      <c r="AZ91" s="329" t="str">
        <f>'特殊、深海'!$BO87</f>
        <v>TODO: 万国语</v>
      </c>
      <c r="BA91" s="553" t="b">
        <f>IF('特殊、深海'!$BP87="","")</f>
        <v>0</v>
      </c>
      <c r="BB91" s="329" t="b">
        <f>IF('特殊、深海'!$BQ87="","")</f>
        <v>0</v>
      </c>
      <c r="BC91" s="554" t="str">
        <f>IF('特殊、深海'!$BR87="","")</f>
        <v/>
      </c>
      <c r="BQ91" s="552">
        <f>IFERROR(VLOOKUP(AL91,装备!$B:$C,2,0),0)</f>
        <v>6</v>
      </c>
      <c r="BR91" s="552">
        <f>IFERROR(VLOOKUP($AL91,装备!$B:$Q,5,0),0)</f>
        <v>0</v>
      </c>
      <c r="BS91" s="552">
        <f>IFERROR(VLOOKUP($AL91,装备!$B:$Q,6,0),0)</f>
        <v>30</v>
      </c>
      <c r="BT91" s="552">
        <f>IFERROR(VLOOKUP($AL91,装备!$B:$Q,7,0),0)</f>
        <v>0</v>
      </c>
      <c r="BU91" s="552">
        <f>IFERROR(VLOOKUP($AL91,装备!$B:$Q,8,0),0)</f>
        <v>0</v>
      </c>
      <c r="BV91" s="552">
        <f>IFERROR(VLOOKUP($AL91,装备!$B:$Q,9,0),0)</f>
        <v>0</v>
      </c>
      <c r="BW91" s="552">
        <f>IFERROR(VLOOKUP($AL91,装备!$B:$Q,10,0),0)</f>
        <v>0</v>
      </c>
      <c r="BX91" s="552">
        <f>IFERROR(VLOOKUP($AL91,装备!$B:$Q,11,0),0)</f>
        <v>-1</v>
      </c>
      <c r="BY91" s="552" t="str">
        <f>IFERROR(VLOOKUP($AL91,装备!$B:$Q,12,0),0)</f>
        <v>超长</v>
      </c>
      <c r="BZ91" s="552">
        <f>IFERROR(VLOOKUP($AL91,装备!$B:$Q,13,0),0)</f>
        <v>0</v>
      </c>
      <c r="CA91" s="552">
        <f>IFERROR(VLOOKUP($AL91,装备!$B:$Q,14,0),0)</f>
        <v>0</v>
      </c>
      <c r="CB91" s="552">
        <f>IFERROR(VLOOKUP($AL91,装备!$B:$Q,16,0),0)</f>
        <v>10</v>
      </c>
      <c r="CC91" s="552">
        <f>IFERROR(VLOOKUP($AL91,装备!$B:$Q,5,0),0)</f>
        <v>0</v>
      </c>
      <c r="CD91" s="552">
        <f>IFERROR(VLOOKUP(AM91,装备!$B:$C,2,0),0)</f>
        <v>6</v>
      </c>
      <c r="CE91" s="552">
        <f>IFERROR(VLOOKUP($AM91,装备!$B:$Q,5,0),0)</f>
        <v>0</v>
      </c>
      <c r="CF91" s="552">
        <f>IFERROR(VLOOKUP($AM91,装备!$B:$Q,6,0),0)</f>
        <v>30</v>
      </c>
      <c r="CG91" s="552">
        <f>IFERROR(VLOOKUP($AM91,装备!$B:$Q,7,0),0)</f>
        <v>0</v>
      </c>
      <c r="CH91" s="552">
        <f>IFERROR(VLOOKUP($AM91,装备!$B:$Q,8,0),0)</f>
        <v>0</v>
      </c>
      <c r="CI91" s="552">
        <f>IFERROR(VLOOKUP($AM91,装备!$B:$Q,9,0),0)</f>
        <v>0</v>
      </c>
      <c r="CJ91" s="552">
        <f>IFERROR(VLOOKUP($AM91,装备!$B:$Q,10,0),0)</f>
        <v>0</v>
      </c>
      <c r="CK91" s="552">
        <f>IFERROR(VLOOKUP($AM91,装备!$B:$Q,11,0),0)</f>
        <v>0</v>
      </c>
      <c r="CL91" s="552" t="str">
        <f>IFERROR(VLOOKUP($AM91,装备!$B:$Q,12,0),0)</f>
        <v>超长</v>
      </c>
      <c r="CM91" s="552">
        <f>IFERROR(VLOOKUP($AM91,装备!$B:$Q,13,0),0)</f>
        <v>-2</v>
      </c>
      <c r="CN91" s="552">
        <f>IFERROR(VLOOKUP($AM91,装备!$B:$Q,14,0),0)</f>
        <v>0</v>
      </c>
      <c r="CO91" s="552">
        <f>IFERROR(VLOOKUP($AM91,装备!$B:$Q,16,0),0)</f>
        <v>3</v>
      </c>
      <c r="CP91" s="552">
        <f>IFERROR(VLOOKUP($AM91,装备!$B:$Q,5,0),0)</f>
        <v>0</v>
      </c>
      <c r="CQ91" s="552">
        <f>IFERROR(VLOOKUP(AN91,装备!$B:$C,2,0),0)</f>
        <v>5</v>
      </c>
      <c r="CR91" s="552">
        <f>IFERROR(VLOOKUP($AN91,装备!$B:$Q,5,0),0)</f>
        <v>0</v>
      </c>
      <c r="CS91" s="552">
        <f>IFERROR(VLOOKUP($AN91,装备!$B:$Q,6,0),0)</f>
        <v>28</v>
      </c>
      <c r="CT91" s="552">
        <f>IFERROR(VLOOKUP($AN91,装备!$B:$Q,7,0),0)</f>
        <v>0</v>
      </c>
      <c r="CU91" s="552">
        <f>IFERROR(VLOOKUP($AN91,装备!$B:$Q,8,0),0)</f>
        <v>0</v>
      </c>
      <c r="CV91" s="552">
        <f>IFERROR(VLOOKUP($AN91,装备!$B:$Q,9,0),0)</f>
        <v>0</v>
      </c>
      <c r="CW91" s="552">
        <f>IFERROR(VLOOKUP($AN91,装备!$B:$Q,10,0),0)</f>
        <v>0</v>
      </c>
      <c r="CX91" s="552">
        <f>IFERROR(VLOOKUP($AN91,装备!$B:$Q,11,0),0)</f>
        <v>0</v>
      </c>
      <c r="CY91" s="552" t="str">
        <f>IFERROR(VLOOKUP($AN91,装备!$B:$Q,12,0),0)</f>
        <v>超长</v>
      </c>
      <c r="CZ91" s="552">
        <f>IFERROR(VLOOKUP($AN91,装备!$B:$Q,13,0),0)</f>
        <v>0</v>
      </c>
      <c r="DA91" s="552">
        <f>IFERROR(VLOOKUP($AN91,装备!$B:$Q,14,0),0)</f>
        <v>0</v>
      </c>
      <c r="DB91" s="552">
        <f>IFERROR(VLOOKUP($AN91,装备!$B:$Q,16,0),0)</f>
        <v>3</v>
      </c>
      <c r="DC91" s="552">
        <f>IFERROR(VLOOKUP($AN91,装备!$B:$Q,5,0),0)</f>
        <v>0</v>
      </c>
      <c r="DD91" s="552">
        <f>IFERROR(VLOOKUP(AO91,装备!$B:$C,2,0),0)</f>
        <v>6</v>
      </c>
      <c r="DE91" s="552">
        <f>IFERROR(VLOOKUP($AO91,装备!$B:$Q,5,0),0)</f>
        <v>0</v>
      </c>
      <c r="DF91" s="552">
        <f>IFERROR(VLOOKUP($AO91,装备!$B:$Q,6,0),0)</f>
        <v>7</v>
      </c>
      <c r="DG91" s="552">
        <f>IFERROR(VLOOKUP($AO91,装备!$B:$Q,7,0),0)</f>
        <v>0</v>
      </c>
      <c r="DH91" s="552">
        <f>IFERROR(VLOOKUP($AO91,装备!$B:$Q,8,0),0)</f>
        <v>0</v>
      </c>
      <c r="DI91" s="552">
        <f>IFERROR(VLOOKUP($AO91,装备!$B:$Q,9,0),0)</f>
        <v>0</v>
      </c>
      <c r="DJ91" s="552">
        <f>IFERROR(VLOOKUP($AO91,装备!$B:$Q,10,0),0)</f>
        <v>0</v>
      </c>
      <c r="DK91" s="552">
        <f>IFERROR(VLOOKUP($AO91,装备!$B:$Q,11,0),0)</f>
        <v>1</v>
      </c>
      <c r="DL91" s="552" t="str">
        <f>IFERROR(VLOOKUP($AO91,装备!$B:$Q,12,0),0)</f>
        <v>无</v>
      </c>
      <c r="DM91" s="552">
        <f>IFERROR(VLOOKUP($AO91,装备!$B:$Q,13,0),0)</f>
        <v>0</v>
      </c>
      <c r="DN91" s="552">
        <f>IFERROR(VLOOKUP($AO91,装备!$B:$Q,14,0),0)</f>
        <v>0</v>
      </c>
      <c r="DO91" s="552">
        <f>IFERROR(VLOOKUP($AO91,装备!$B:$Q,16,0),0)</f>
        <v>0</v>
      </c>
      <c r="DP91" s="552">
        <f>IFERROR(VLOOKUP($AO91,装备!$B:$Q,5,0),0)</f>
        <v>0</v>
      </c>
    </row>
    <row r="92" spans="1:120" ht="54">
      <c r="A92" s="553">
        <f>'特殊、深海'!$A88</f>
        <v>10005018</v>
      </c>
      <c r="B92" s="353" t="s">
        <v>5950</v>
      </c>
      <c r="C92" s="281"/>
      <c r="D92" s="281">
        <f t="shared" si="1"/>
        <v>110</v>
      </c>
      <c r="E92" s="551">
        <f>'特殊、深海'!$C88</f>
        <v>6</v>
      </c>
      <c r="F92" s="549" t="str">
        <f>'特殊、深海'!$D88</f>
        <v>战巡</v>
      </c>
      <c r="G92" s="549" t="str">
        <f>'特殊、深海'!$E88</f>
        <v>大型</v>
      </c>
      <c r="H92" s="549" t="str">
        <f>'特殊、深海'!$F88</f>
        <v>主力舰</v>
      </c>
      <c r="I92" s="549">
        <f>'特殊、深海'!$BT88</f>
        <v>0</v>
      </c>
      <c r="J92" s="549" t="str">
        <f>'特殊、深海'!$G88</f>
        <v>深海</v>
      </c>
      <c r="K92" s="555">
        <f>'特殊、深海'!$H88+(BR92+CE92+CR92+DE92)*$C$2</f>
        <v>96</v>
      </c>
      <c r="L92" s="552">
        <f>'特殊、深海'!$I88</f>
        <v>0</v>
      </c>
      <c r="M92" s="552">
        <f>'特殊、深海'!$J88</f>
        <v>0</v>
      </c>
      <c r="N92" s="552">
        <f>'特殊、深海'!$K88</f>
        <v>2</v>
      </c>
      <c r="O92" s="552">
        <f>'特殊、深海'!$L88+((CA92+CN92+DA92+DN92)*$C$2)</f>
        <v>40</v>
      </c>
      <c r="P92" s="552" t="str">
        <f>IF($C$2=1,(IF(ISERROR(FIND("超长",'特殊、深海'!$M88&amp;BY92&amp;CL92&amp;CY92&amp;DL92,1)),IF(ISERROR(FIND("长",'特殊、深海'!$M88&amp;BY92&amp;CL92&amp;CY92&amp;DL92,1)),IF(ISERROR(FIND("中",'特殊、深海'!$M88&amp;BY92&amp;CL92&amp;CY92&amp;DL92,1)),IF(ISERROR(FIND("短",'特殊、深海'!$M88&amp;BY92&amp;CL92&amp;CY92&amp;DL92,1)),IF(ISERROR(FIND("无",'特殊、深海'!$M88&amp;BY92&amp;CL92&amp;CY92&amp;DL92,1)),0,"无"),"短"),"中"),"长"),"超长")),'特殊、深海'!$M88)</f>
        <v>超长</v>
      </c>
      <c r="Q92" s="556">
        <f>'特殊、深海'!$N88</f>
        <v>35</v>
      </c>
      <c r="R92" s="552">
        <f>('特殊、深海'!$P88)+('特殊、深海'!$Q88)*$C$3+((BS92+CF92+CS92+DF92)*$C$2)</f>
        <v>225</v>
      </c>
      <c r="S92" s="552">
        <f>('特殊、深海'!$R88)+('特殊、深海'!$S88)*$C$3+((BU92+CH92+CU92+DH92)*$C$2)</f>
        <v>0</v>
      </c>
      <c r="T92" s="552">
        <f>('特殊、深海'!$T88)+('特殊、深海'!$U88)*$C$3+((BT92+CG92+CT92+DG92)*$C$2)</f>
        <v>130</v>
      </c>
      <c r="U92" s="552">
        <f>('特殊、深海'!$V88)+('特殊、深海'!$W88)*$C$3+((CC92+CP92+DC92+DP92)*$C$2)</f>
        <v>90</v>
      </c>
      <c r="V92" s="550">
        <f>INT(((('特殊、深海'!$Y88)-('特殊、深海'!$X88))*(((IF(D92=0,C92,D92))-1)/99))+'特殊、深海'!$X88)+((BX92+CK92+CX92+DK92)*$C$2)</f>
        <v>120</v>
      </c>
      <c r="W92" s="552">
        <f>INT(((('特殊、深海'!$AA88)-('特殊、深海'!$Z88))*(((IF(D92=0,C92,D92))-1)/99))+'特殊、深海'!$Z88)+((BZ92+CM92+CZ92+DM92)*$C$2)</f>
        <v>58</v>
      </c>
      <c r="X92" s="552">
        <f>INT(((('特殊、深海'!$AC88)-('特殊、深海'!$AB88))*(((IF(D92=0,C92,D92))-1)/99))+'特殊、深海'!$AB88)+((BW92+CJ92+CW92+DJ92)*$C$2)</f>
        <v>55</v>
      </c>
      <c r="Y92" s="551">
        <f>INT(((('特殊、深海'!$AE88)-('特殊、深海'!$AD88))*(((IF(D92=0,C92,D92))-1)/99))+'特殊、深海'!$AD88)+((BV92+CI92+CV92+DI92)*$C$2)</f>
        <v>0</v>
      </c>
      <c r="Z92" s="552">
        <f>IF('特殊、深海'!$AF88="","",'特殊、深海'!$AF88)</f>
        <v>3</v>
      </c>
      <c r="AA92" s="552">
        <f>IF('特殊、深海'!$AG88="","",'特殊、深海'!$AG88)</f>
        <v>3</v>
      </c>
      <c r="AB92" s="552">
        <f>IF('特殊、深海'!$AH88="","",'特殊、深海'!$AH88)</f>
        <v>3</v>
      </c>
      <c r="AC92" s="552">
        <f>IF('特殊、深海'!$AI88="","",'特殊、深海'!$AI88)</f>
        <v>3</v>
      </c>
      <c r="AD92" s="552">
        <f>IF('特殊、深海'!$AJ88="","",'特殊、深海'!$AJ88)</f>
        <v>12</v>
      </c>
      <c r="AE92" s="550">
        <f>IF('特殊、深海'!$AK88="","",'特殊、深海'!$AK88)</f>
        <v>20</v>
      </c>
      <c r="AF92" s="552" t="str">
        <f>IF('特殊、深海'!$AL88="","",'特殊、深海'!$AL88)</f>
        <v/>
      </c>
      <c r="AG92" s="552" t="str">
        <f>IF('特殊、深海'!$AM88="","",'特殊、深海'!$AM88)</f>
        <v/>
      </c>
      <c r="AH92" s="552" t="str">
        <f>IF('特殊、深海'!$AN88="","",'特殊、深海'!$AN88)</f>
        <v/>
      </c>
      <c r="AI92" s="552" t="str">
        <f>IF('特殊、深海'!$AO88="","",'特殊、深海'!$AO88)</f>
        <v/>
      </c>
      <c r="AJ92" s="552" t="str">
        <f>IF('特殊、深海'!$AP88="","",'特殊、深海'!$AP88)</f>
        <v/>
      </c>
      <c r="AK92" s="551" t="str">
        <f>IF('特殊、深海'!$AQ88="","",'特殊、深海'!$AQ88)</f>
        <v/>
      </c>
      <c r="AL92" s="329" t="str">
        <f>IF('特殊、深海'!$AS88="","",'特殊、深海'!$AS88)</f>
        <v>五年式四十六厘主炮</v>
      </c>
      <c r="AM92" s="329" t="str">
        <f>IF('特殊、深海'!$AT88="","",'特殊、深海'!$AT88)</f>
        <v>试制甲炮</v>
      </c>
      <c r="AN92" s="329" t="str">
        <f>IF('特殊、深海'!$AU88="","",'特殊、深海'!$AU88)</f>
        <v>三联九四式主炮（MU）</v>
      </c>
      <c r="AO92" s="329" t="str">
        <f>IF('特殊、深海'!$AV88="","",'特殊、深海'!$AV88)</f>
        <v>一式穿甲弹</v>
      </c>
      <c r="AP92" s="307" t="str">
        <f>IF('特殊、深海'!$AW88="","",'特殊、深海'!$AW88)</f>
        <v>不灭(3级)：降低自身10点回避值，5点装甲值。自身每损失10%耐久值，提升8%暴击率和20%暴击伤害，暴击时无视战损。当自身进入大破状态时，立即对伤害来源反击造成护甲值100%的固定伤害；</v>
      </c>
      <c r="AQ92" s="308" t="str">
        <f>IF('特殊、深海'!$AX88="","",'特殊、深海'!$AX88)</f>
        <v/>
      </c>
      <c r="AR92" s="552">
        <f>IF('特殊、深海'!$AY88="","",'特殊、深海'!$AY88)</f>
        <v>85</v>
      </c>
      <c r="AS92" s="552">
        <f>IF('特殊、深海'!$AZ88="","",'特殊、深海'!$AZ88)</f>
        <v>120</v>
      </c>
      <c r="AT92" s="552">
        <f>IF('特殊、深海'!$BA88="","",'特殊、深海'!$BA88)</f>
        <v>2.5</v>
      </c>
      <c r="AU92" s="552">
        <f>IF('特殊、深海'!$BB88="","",'特殊、深海'!$BB88)</f>
        <v>5.0999999999999996</v>
      </c>
      <c r="AV92" s="550">
        <f>IF(('特殊、深海'!$BG88+'特殊、深海'!$BK88*$C$4)=0,"",('特殊、深海'!$BG88+'特殊、深海'!$BK88*$C$4))</f>
        <v>125</v>
      </c>
      <c r="AW92" s="552">
        <f>IF(('特殊、深海'!$BH88+'特殊、深海'!$BL88*$C$4)=0,"",('特殊、深海'!$BH88+'特殊、深海'!$BL88*$C$4))</f>
        <v>186</v>
      </c>
      <c r="AX92" s="552">
        <f>IF(('特殊、深海'!$BI88+'特殊、深海'!$BM88*$C$4)=0,"",('特殊、深海'!$BI88+'特殊、深海'!$BM88*$C$4))</f>
        <v>176</v>
      </c>
      <c r="AY92" s="551">
        <f>IF(('特殊、深海'!$BJ88+'特殊、深海'!$BN88*$C$4)=0,"",('特殊、深海'!$BJ88+'特殊、深海'!$BN88*$C$4))</f>
        <v>1</v>
      </c>
      <c r="AZ92" s="329" t="str">
        <f>'特殊、深海'!$BO88</f>
        <v>TODO: 万国语</v>
      </c>
      <c r="BA92" s="553" t="b">
        <f>IF('特殊、深海'!$BP88="","")</f>
        <v>0</v>
      </c>
      <c r="BB92" s="329" t="b">
        <f>IF('特殊、深海'!$BQ88="","")</f>
        <v>0</v>
      </c>
      <c r="BC92" s="554" t="str">
        <f>IF('特殊、深海'!$BR88="","")</f>
        <v/>
      </c>
      <c r="BQ92" s="552">
        <f>IFERROR(VLOOKUP(AL92,装备!$B:$C,2,0),0)</f>
        <v>5</v>
      </c>
      <c r="BR92" s="552">
        <f>IFERROR(VLOOKUP($AL92,装备!$B:$Q,5,0),0)</f>
        <v>0</v>
      </c>
      <c r="BS92" s="552">
        <f>IFERROR(VLOOKUP($AL92,装备!$B:$Q,6,0),0)</f>
        <v>25</v>
      </c>
      <c r="BT92" s="552">
        <f>IFERROR(VLOOKUP($AL92,装备!$B:$Q,7,0),0)</f>
        <v>0</v>
      </c>
      <c r="BU92" s="552">
        <f>IFERROR(VLOOKUP($AL92,装备!$B:$Q,8,0),0)</f>
        <v>0</v>
      </c>
      <c r="BV92" s="552">
        <f>IFERROR(VLOOKUP($AL92,装备!$B:$Q,9,0),0)</f>
        <v>0</v>
      </c>
      <c r="BW92" s="552">
        <f>IFERROR(VLOOKUP($AL92,装备!$B:$Q,10,0),0)</f>
        <v>0</v>
      </c>
      <c r="BX92" s="552">
        <f>IFERROR(VLOOKUP($AL92,装备!$B:$Q,11,0),0)</f>
        <v>0</v>
      </c>
      <c r="BY92" s="552" t="str">
        <f>IFERROR(VLOOKUP($AL92,装备!$B:$Q,12,0),0)</f>
        <v>超长</v>
      </c>
      <c r="BZ92" s="552">
        <f>IFERROR(VLOOKUP($AL92,装备!$B:$Q,13,0),0)</f>
        <v>0</v>
      </c>
      <c r="CA92" s="552">
        <f>IFERROR(VLOOKUP($AL92,装备!$B:$Q,14,0),0)</f>
        <v>0</v>
      </c>
      <c r="CB92" s="552">
        <f>IFERROR(VLOOKUP($AL92,装备!$B:$Q,16,0),0)</f>
        <v>2</v>
      </c>
      <c r="CC92" s="552">
        <f>IFERROR(VLOOKUP($AL92,装备!$B:$Q,5,0),0)</f>
        <v>0</v>
      </c>
      <c r="CD92" s="552">
        <f>IFERROR(VLOOKUP(AM92,装备!$B:$C,2,0),0)</f>
        <v>6</v>
      </c>
      <c r="CE92" s="552">
        <f>IFERROR(VLOOKUP($AM92,装备!$B:$Q,5,0),0)</f>
        <v>0</v>
      </c>
      <c r="CF92" s="552">
        <f>IFERROR(VLOOKUP($AM92,装备!$B:$Q,6,0),0)</f>
        <v>30</v>
      </c>
      <c r="CG92" s="552">
        <f>IFERROR(VLOOKUP($AM92,装备!$B:$Q,7,0),0)</f>
        <v>0</v>
      </c>
      <c r="CH92" s="552">
        <f>IFERROR(VLOOKUP($AM92,装备!$B:$Q,8,0),0)</f>
        <v>0</v>
      </c>
      <c r="CI92" s="552">
        <f>IFERROR(VLOOKUP($AM92,装备!$B:$Q,9,0),0)</f>
        <v>0</v>
      </c>
      <c r="CJ92" s="552">
        <f>IFERROR(VLOOKUP($AM92,装备!$B:$Q,10,0),0)</f>
        <v>0</v>
      </c>
      <c r="CK92" s="552">
        <f>IFERROR(VLOOKUP($AM92,装备!$B:$Q,11,0),0)</f>
        <v>0</v>
      </c>
      <c r="CL92" s="552" t="str">
        <f>IFERROR(VLOOKUP($AM92,装备!$B:$Q,12,0),0)</f>
        <v>超长</v>
      </c>
      <c r="CM92" s="552">
        <f>IFERROR(VLOOKUP($AM92,装备!$B:$Q,13,0),0)</f>
        <v>-2</v>
      </c>
      <c r="CN92" s="552">
        <f>IFERROR(VLOOKUP($AM92,装备!$B:$Q,14,0),0)</f>
        <v>0</v>
      </c>
      <c r="CO92" s="552">
        <f>IFERROR(VLOOKUP($AM92,装备!$B:$Q,16,0),0)</f>
        <v>3</v>
      </c>
      <c r="CP92" s="552">
        <f>IFERROR(VLOOKUP($AM92,装备!$B:$Q,5,0),0)</f>
        <v>0</v>
      </c>
      <c r="CQ92" s="552">
        <f>IFERROR(VLOOKUP(AN92,装备!$B:$C,2,0),0)</f>
        <v>6</v>
      </c>
      <c r="CR92" s="552">
        <f>IFERROR(VLOOKUP($AN92,装备!$B:$Q,5,0),0)</f>
        <v>0</v>
      </c>
      <c r="CS92" s="552">
        <f>IFERROR(VLOOKUP($AN92,装备!$B:$Q,6,0),0)</f>
        <v>30</v>
      </c>
      <c r="CT92" s="552">
        <f>IFERROR(VLOOKUP($AN92,装备!$B:$Q,7,0),0)</f>
        <v>0</v>
      </c>
      <c r="CU92" s="552">
        <f>IFERROR(VLOOKUP($AN92,装备!$B:$Q,8,0),0)</f>
        <v>0</v>
      </c>
      <c r="CV92" s="552">
        <f>IFERROR(VLOOKUP($AN92,装备!$B:$Q,9,0),0)</f>
        <v>0</v>
      </c>
      <c r="CW92" s="552">
        <f>IFERROR(VLOOKUP($AN92,装备!$B:$Q,10,0),0)</f>
        <v>0</v>
      </c>
      <c r="CX92" s="552">
        <f>IFERROR(VLOOKUP($AN92,装备!$B:$Q,11,0),0)</f>
        <v>-1</v>
      </c>
      <c r="CY92" s="552" t="str">
        <f>IFERROR(VLOOKUP($AN92,装备!$B:$Q,12,0),0)</f>
        <v>超长</v>
      </c>
      <c r="CZ92" s="552">
        <f>IFERROR(VLOOKUP($AN92,装备!$B:$Q,13,0),0)</f>
        <v>0</v>
      </c>
      <c r="DA92" s="552">
        <f>IFERROR(VLOOKUP($AN92,装备!$B:$Q,14,0),0)</f>
        <v>0</v>
      </c>
      <c r="DB92" s="552">
        <f>IFERROR(VLOOKUP($AN92,装备!$B:$Q,16,0),0)</f>
        <v>10</v>
      </c>
      <c r="DC92" s="552">
        <f>IFERROR(VLOOKUP($AN92,装备!$B:$Q,5,0),0)</f>
        <v>0</v>
      </c>
      <c r="DD92" s="552">
        <f>IFERROR(VLOOKUP(AO92,装备!$B:$C,2,0),0)</f>
        <v>6</v>
      </c>
      <c r="DE92" s="552">
        <f>IFERROR(VLOOKUP($AO92,装备!$B:$Q,5,0),0)</f>
        <v>0</v>
      </c>
      <c r="DF92" s="552">
        <f>IFERROR(VLOOKUP($AO92,装备!$B:$Q,6,0),0)</f>
        <v>7</v>
      </c>
      <c r="DG92" s="552">
        <f>IFERROR(VLOOKUP($AO92,装备!$B:$Q,7,0),0)</f>
        <v>0</v>
      </c>
      <c r="DH92" s="552">
        <f>IFERROR(VLOOKUP($AO92,装备!$B:$Q,8,0),0)</f>
        <v>0</v>
      </c>
      <c r="DI92" s="552">
        <f>IFERROR(VLOOKUP($AO92,装备!$B:$Q,9,0),0)</f>
        <v>0</v>
      </c>
      <c r="DJ92" s="552">
        <f>IFERROR(VLOOKUP($AO92,装备!$B:$Q,10,0),0)</f>
        <v>0</v>
      </c>
      <c r="DK92" s="552">
        <f>IFERROR(VLOOKUP($AO92,装备!$B:$Q,11,0),0)</f>
        <v>1</v>
      </c>
      <c r="DL92" s="552" t="str">
        <f>IFERROR(VLOOKUP($AO92,装备!$B:$Q,12,0),0)</f>
        <v>无</v>
      </c>
      <c r="DM92" s="552">
        <f>IFERROR(VLOOKUP($AO92,装备!$B:$Q,13,0),0)</f>
        <v>0</v>
      </c>
      <c r="DN92" s="552">
        <f>IFERROR(VLOOKUP($AO92,装备!$B:$Q,14,0),0)</f>
        <v>0</v>
      </c>
      <c r="DO92" s="552">
        <f>IFERROR(VLOOKUP($AO92,装备!$B:$Q,16,0),0)</f>
        <v>0</v>
      </c>
      <c r="DP92" s="552">
        <f>IFERROR(VLOOKUP($AO92,装备!$B:$Q,5,0),0)</f>
        <v>0</v>
      </c>
    </row>
    <row r="93" spans="1:120" ht="54">
      <c r="A93" s="553">
        <f>'特殊、深海'!$A89</f>
        <v>10005118</v>
      </c>
      <c r="B93" s="353" t="s">
        <v>4938</v>
      </c>
      <c r="C93" s="281"/>
      <c r="D93" s="281">
        <f t="shared" si="1"/>
        <v>110</v>
      </c>
      <c r="E93" s="551">
        <f>'特殊、深海'!$C89</f>
        <v>6</v>
      </c>
      <c r="F93" s="549" t="str">
        <f>'特殊、深海'!$D89</f>
        <v>航母</v>
      </c>
      <c r="G93" s="549" t="str">
        <f>'特殊、深海'!$E89</f>
        <v>大型</v>
      </c>
      <c r="H93" s="549" t="str">
        <f>'特殊、深海'!$F89</f>
        <v>主力舰</v>
      </c>
      <c r="I93" s="549">
        <f>'特殊、深海'!$BT89</f>
        <v>0</v>
      </c>
      <c r="J93" s="549" t="str">
        <f>'特殊、深海'!$G89</f>
        <v>深海</v>
      </c>
      <c r="K93" s="555">
        <f>'特殊、深海'!$H89+(BR93+CE93+CR93+DE93)*$C$2</f>
        <v>84</v>
      </c>
      <c r="L93" s="552">
        <f>'特殊、深海'!$I89</f>
        <v>0</v>
      </c>
      <c r="M93" s="552">
        <f>'特殊、深海'!$J89</f>
        <v>0</v>
      </c>
      <c r="N93" s="552">
        <f>'特殊、深海'!$K89</f>
        <v>2</v>
      </c>
      <c r="O93" s="552">
        <f>'特殊、深海'!$L89+((CA93+CN93+DA93+DN93)*$C$2)</f>
        <v>40</v>
      </c>
      <c r="P93" s="552" t="str">
        <f>IF($C$2=1,(IF(ISERROR(FIND("超长",'特殊、深海'!$M89&amp;BY93&amp;CL93&amp;CY93&amp;DL93,1)),IF(ISERROR(FIND("长",'特殊、深海'!$M89&amp;BY93&amp;CL93&amp;CY93&amp;DL93,1)),IF(ISERROR(FIND("中",'特殊、深海'!$M89&amp;BY93&amp;CL93&amp;CY93&amp;DL93,1)),IF(ISERROR(FIND("短",'特殊、深海'!$M89&amp;BY93&amp;CL93&amp;CY93&amp;DL93,1)),IF(ISERROR(FIND("无",'特殊、深海'!$M89&amp;BY93&amp;CL93&amp;CY93&amp;DL93,1)),0,"无"),"短"),"中"),"长"),"超长")),'特殊、深海'!$M89)</f>
        <v>中</v>
      </c>
      <c r="Q93" s="556">
        <f>'特殊、深海'!$N89</f>
        <v>35</v>
      </c>
      <c r="R93" s="552">
        <f>('特殊、深海'!$P89)+('特殊、深海'!$Q89)*$C$3+((BS93+CF93+CS93+DF93)*$C$2)</f>
        <v>82</v>
      </c>
      <c r="S93" s="552">
        <f>('特殊、深海'!$R89)+('特殊、深海'!$S89)*$C$3+((BU93+CH93+CU93+DH93)*$C$2)</f>
        <v>11</v>
      </c>
      <c r="T93" s="552">
        <f>('特殊、深海'!$T89)+('特殊、深海'!$U89)*$C$3+((BT93+CG93+CT93+DG93)*$C$2)</f>
        <v>98</v>
      </c>
      <c r="U93" s="552">
        <f>('特殊、深海'!$V89)+('特殊、深海'!$W89)*$C$3+((CC93+CP93+DC93+DP93)*$C$2)</f>
        <v>105</v>
      </c>
      <c r="V93" s="550">
        <f>INT(((('特殊、深海'!$Y89)-('特殊、深海'!$X89))*(((IF(D93=0,C93,D93))-1)/99))+'特殊、深海'!$X89)+((BX93+CK93+CX93+DK93)*$C$2)</f>
        <v>120</v>
      </c>
      <c r="W93" s="552">
        <f>INT(((('特殊、深海'!$AA89)-('特殊、深海'!$Z89))*(((IF(D93=0,C93,D93))-1)/99))+'特殊、深海'!$Z89)+((BZ93+CM93+CZ93+DM93)*$C$2)</f>
        <v>79</v>
      </c>
      <c r="X93" s="552">
        <f>INT(((('特殊、深海'!$AC89)-('特殊、深海'!$AB89))*(((IF(D93=0,C93,D93))-1)/99))+'特殊、深海'!$AB89)+((BW93+CJ93+CW93+DJ93)*$C$2)</f>
        <v>85</v>
      </c>
      <c r="Y93" s="551">
        <f>INT(((('特殊、深海'!$AE89)-('特殊、深海'!$AD89))*(((IF(D93=0,C93,D93))-1)/99))+'特殊、深海'!$AD89)+((BV93+CI93+CV93+DI93)*$C$2)</f>
        <v>1</v>
      </c>
      <c r="Z93" s="552">
        <f>IF('特殊、深海'!$AF89="","",'特殊、深海'!$AF89)</f>
        <v>40</v>
      </c>
      <c r="AA93" s="552">
        <f>IF('特殊、深海'!$AG89="","",'特殊、深海'!$AG89)</f>
        <v>40</v>
      </c>
      <c r="AB93" s="552">
        <f>IF('特殊、深海'!$AH89="","",'特殊、深海'!$AH89)</f>
        <v>40</v>
      </c>
      <c r="AC93" s="552">
        <f>IF('特殊、深海'!$AI89="","",'特殊、深海'!$AI89)</f>
        <v>40</v>
      </c>
      <c r="AD93" s="552">
        <f>IF('特殊、深海'!$AJ89="","",'特殊、深海'!$AJ89)</f>
        <v>160</v>
      </c>
      <c r="AE93" s="550">
        <f>IF('特殊、深海'!$AK89="","",'特殊、深海'!$AK89)</f>
        <v>20</v>
      </c>
      <c r="AF93" s="552" t="str">
        <f>IF('特殊、深海'!$AL89="","",'特殊、深海'!$AL89)</f>
        <v/>
      </c>
      <c r="AG93" s="552" t="str">
        <f>IF('特殊、深海'!$AM89="","",'特殊、深海'!$AM89)</f>
        <v/>
      </c>
      <c r="AH93" s="552" t="str">
        <f>IF('特殊、深海'!$AN89="","",'特殊、深海'!$AN89)</f>
        <v/>
      </c>
      <c r="AI93" s="552" t="str">
        <f>IF('特殊、深海'!$AO89="","",'特殊、深海'!$AO89)</f>
        <v/>
      </c>
      <c r="AJ93" s="552" t="str">
        <f>IF('特殊、深海'!$AP89="","",'特殊、深海'!$AP89)</f>
        <v/>
      </c>
      <c r="AK93" s="551" t="str">
        <f>IF('特殊、深海'!$AQ89="","",'特殊、深海'!$AQ89)</f>
        <v/>
      </c>
      <c r="AL93" s="329" t="str">
        <f>IF('特殊、深海'!$AS89="","",'特殊、深海'!$AS89)</f>
        <v>海雌狐战斗机</v>
      </c>
      <c r="AM93" s="329" t="str">
        <f>IF('特殊、深海'!$AT89="","",'特殊、深海'!$AT89)</f>
        <v>流星</v>
      </c>
      <c r="AN93" s="329" t="str">
        <f>IF('特殊、深海'!$AU89="","",'特殊、深海'!$AU89)</f>
        <v>景云改</v>
      </c>
      <c r="AO93" s="329" t="str">
        <f>IF('特殊、深海'!$AV89="","",'特殊、深海'!$AV89)</f>
        <v>B-25(杜立特队)</v>
      </c>
      <c r="AP93" s="307" t="str">
        <f>IF('特殊、深海'!$AW89="","",'特殊、深海'!$AW89)</f>
        <v>妒火(3级)：位于自身下方一个单位的被攻击概率提升20%。非大破状态下受到伤害后对敌人发动无视战损的反击。（技能等级大于1时生效）：自身的攻击命中敌方单位时，削减目标10点装甲值，10点火力值，10点命中值。</v>
      </c>
      <c r="AQ93" s="308" t="str">
        <f>IF('特殊、深海'!$AX89="","",'特殊、深海'!$AX89)</f>
        <v/>
      </c>
      <c r="AR93" s="552">
        <f>IF('特殊、深海'!$AY89="","",'特殊、深海'!$AY89)</f>
        <v>60</v>
      </c>
      <c r="AS93" s="552">
        <f>IF('特殊、深海'!$AZ89="","",'特殊、深海'!$AZ89)</f>
        <v>55</v>
      </c>
      <c r="AT93" s="552">
        <f>IF('特殊、深海'!$BA89="","",'特殊、深海'!$BA89)</f>
        <v>2.4</v>
      </c>
      <c r="AU93" s="552">
        <f>IF('特殊、深海'!$BB89="","",'特殊、深海'!$BB89)</f>
        <v>4.5</v>
      </c>
      <c r="AV93" s="550">
        <f>IF(('特殊、深海'!$BG89+'特殊、深海'!$BK89*$C$4)=0,"",('特殊、深海'!$BG89+'特殊、深海'!$BK89*$C$4))</f>
        <v>51</v>
      </c>
      <c r="AW93" s="552">
        <f>IF(('特殊、深海'!$BH89+'特殊、深海'!$BL89*$C$4)=0,"",('特殊、深海'!$BH89+'特殊、深海'!$BL89*$C$4))</f>
        <v>66</v>
      </c>
      <c r="AX93" s="552">
        <f>IF(('特殊、深海'!$BI89+'特殊、深海'!$BM89*$C$4)=0,"",('特殊、深海'!$BI89+'特殊、深海'!$BM89*$C$4))</f>
        <v>60</v>
      </c>
      <c r="AY93" s="551">
        <f>IF(('特殊、深海'!$BJ89+'特殊、深海'!$BN89*$C$4)=0,"",('特殊、深海'!$BJ89+'特殊、深海'!$BN89*$C$4))</f>
        <v>92</v>
      </c>
      <c r="AZ93" s="329" t="str">
        <f>'特殊、深海'!$BO89</f>
        <v>TODO: 万国语</v>
      </c>
      <c r="BA93" s="553" t="b">
        <f>IF('特殊、深海'!$BP89="","")</f>
        <v>0</v>
      </c>
      <c r="BB93" s="329" t="b">
        <f>IF('特殊、深海'!$BQ89="","")</f>
        <v>0</v>
      </c>
      <c r="BC93" s="554" t="str">
        <f>IF('特殊、深海'!$BR89="","")</f>
        <v/>
      </c>
      <c r="BQ93" s="552">
        <f>IFERROR(VLOOKUP(AL93,装备!$B:$C,2,0),0)</f>
        <v>6</v>
      </c>
      <c r="BR93" s="552">
        <f>IFERROR(VLOOKUP($AL93,装备!$B:$Q,5,0),0)</f>
        <v>0</v>
      </c>
      <c r="BS93" s="552">
        <f>IFERROR(VLOOKUP($AL93,装备!$B:$Q,6,0),0)</f>
        <v>0</v>
      </c>
      <c r="BT93" s="552">
        <f>IFERROR(VLOOKUP($AL93,装备!$B:$Q,7,0),0)</f>
        <v>0</v>
      </c>
      <c r="BU93" s="552">
        <f>IFERROR(VLOOKUP($AL93,装备!$B:$Q,8,0),0)</f>
        <v>0</v>
      </c>
      <c r="BV93" s="552">
        <f>IFERROR(VLOOKUP($AL93,装备!$B:$Q,9,0),0)</f>
        <v>0</v>
      </c>
      <c r="BW93" s="552">
        <f>IFERROR(VLOOKUP($AL93,装备!$B:$Q,10,0),0)</f>
        <v>0</v>
      </c>
      <c r="BX93" s="552">
        <f>IFERROR(VLOOKUP($AL93,装备!$B:$Q,11,0),0)</f>
        <v>0</v>
      </c>
      <c r="BY93" s="552" t="str">
        <f>IFERROR(VLOOKUP($AL93,装备!$B:$Q,12,0),0)</f>
        <v>无</v>
      </c>
      <c r="BZ93" s="552">
        <f>IFERROR(VLOOKUP($AL93,装备!$B:$Q,13,0),0)</f>
        <v>4</v>
      </c>
      <c r="CA93" s="552">
        <f>IFERROR(VLOOKUP($AL93,装备!$B:$Q,14,0),0)</f>
        <v>0</v>
      </c>
      <c r="CB93" s="552">
        <f>IFERROR(VLOOKUP($AL93,装备!$B:$Q,16,0),0)</f>
        <v>13</v>
      </c>
      <c r="CC93" s="552">
        <f>IFERROR(VLOOKUP($AL93,装备!$B:$Q,5,0),0)</f>
        <v>0</v>
      </c>
      <c r="CD93" s="552">
        <f>IFERROR(VLOOKUP(AM93,装备!$B:$C,2,0),0)</f>
        <v>5</v>
      </c>
      <c r="CE93" s="552">
        <f>IFERROR(VLOOKUP($AM93,装备!$B:$Q,5,0),0)</f>
        <v>0</v>
      </c>
      <c r="CF93" s="552">
        <f>IFERROR(VLOOKUP($AM93,装备!$B:$Q,6,0),0)</f>
        <v>0</v>
      </c>
      <c r="CG93" s="552">
        <f>IFERROR(VLOOKUP($AM93,装备!$B:$Q,7,0),0)</f>
        <v>0</v>
      </c>
      <c r="CH93" s="552">
        <f>IFERROR(VLOOKUP($AM93,装备!$B:$Q,8,0),0)</f>
        <v>11</v>
      </c>
      <c r="CI93" s="552">
        <f>IFERROR(VLOOKUP($AM93,装备!$B:$Q,9,0),0)</f>
        <v>1</v>
      </c>
      <c r="CJ93" s="552">
        <f>IFERROR(VLOOKUP($AM93,装备!$B:$Q,10,0),0)</f>
        <v>0</v>
      </c>
      <c r="CK93" s="552">
        <f>IFERROR(VLOOKUP($AM93,装备!$B:$Q,11,0),0)</f>
        <v>0</v>
      </c>
      <c r="CL93" s="552" t="str">
        <f>IFERROR(VLOOKUP($AM93,装备!$B:$Q,12,0),0)</f>
        <v>无</v>
      </c>
      <c r="CM93" s="552">
        <f>IFERROR(VLOOKUP($AM93,装备!$B:$Q,13,0),0)</f>
        <v>0</v>
      </c>
      <c r="CN93" s="552">
        <f>IFERROR(VLOOKUP($AM93,装备!$B:$Q,14,0),0)</f>
        <v>0</v>
      </c>
      <c r="CO93" s="552">
        <f>IFERROR(VLOOKUP($AM93,装备!$B:$Q,16,0),0)</f>
        <v>2</v>
      </c>
      <c r="CP93" s="552">
        <f>IFERROR(VLOOKUP($AM93,装备!$B:$Q,5,0),0)</f>
        <v>0</v>
      </c>
      <c r="CQ93" s="552">
        <f>IFERROR(VLOOKUP(AN93,装备!$B:$C,2,0),0)</f>
        <v>5</v>
      </c>
      <c r="CR93" s="552">
        <f>IFERROR(VLOOKUP($AN93,装备!$B:$Q,5,0),0)</f>
        <v>0</v>
      </c>
      <c r="CS93" s="552">
        <f>IFERROR(VLOOKUP($AN93,装备!$B:$Q,6,0),0)</f>
        <v>0</v>
      </c>
      <c r="CT93" s="552">
        <f>IFERROR(VLOOKUP($AN93,装备!$B:$Q,7,0),0)</f>
        <v>0</v>
      </c>
      <c r="CU93" s="552">
        <f>IFERROR(VLOOKUP($AN93,装备!$B:$Q,8,0),0)</f>
        <v>0</v>
      </c>
      <c r="CV93" s="552">
        <f>IFERROR(VLOOKUP($AN93,装备!$B:$Q,9,0),0)</f>
        <v>0</v>
      </c>
      <c r="CW93" s="552">
        <f>IFERROR(VLOOKUP($AN93,装备!$B:$Q,10,0),0)</f>
        <v>0</v>
      </c>
      <c r="CX93" s="552">
        <f>IFERROR(VLOOKUP($AN93,装备!$B:$Q,11,0),0)</f>
        <v>0</v>
      </c>
      <c r="CY93" s="552" t="str">
        <f>IFERROR(VLOOKUP($AN93,装备!$B:$Q,12,0),0)</f>
        <v>无</v>
      </c>
      <c r="CZ93" s="552">
        <f>IFERROR(VLOOKUP($AN93,装备!$B:$Q,13,0),0)</f>
        <v>0</v>
      </c>
      <c r="DA93" s="552">
        <f>IFERROR(VLOOKUP($AN93,装备!$B:$Q,14,0),0)</f>
        <v>0</v>
      </c>
      <c r="DB93" s="552">
        <f>IFERROR(VLOOKUP($AN93,装备!$B:$Q,16,0),0)</f>
        <v>2</v>
      </c>
      <c r="DC93" s="552">
        <f>IFERROR(VLOOKUP($AN93,装备!$B:$Q,5,0),0)</f>
        <v>0</v>
      </c>
      <c r="DD93" s="552">
        <f>IFERROR(VLOOKUP(AO93,装备!$B:$C,2,0),0)</f>
        <v>6</v>
      </c>
      <c r="DE93" s="552">
        <f>IFERROR(VLOOKUP($AO93,装备!$B:$Q,5,0),0)</f>
        <v>0</v>
      </c>
      <c r="DF93" s="552">
        <f>IFERROR(VLOOKUP($AO93,装备!$B:$Q,6,0),0)</f>
        <v>0</v>
      </c>
      <c r="DG93" s="552">
        <f>IFERROR(VLOOKUP($AO93,装备!$B:$Q,7,0),0)</f>
        <v>0</v>
      </c>
      <c r="DH93" s="552">
        <f>IFERROR(VLOOKUP($AO93,装备!$B:$Q,8,0),0)</f>
        <v>0</v>
      </c>
      <c r="DI93" s="552">
        <f>IFERROR(VLOOKUP($AO93,装备!$B:$Q,9,0),0)</f>
        <v>0</v>
      </c>
      <c r="DJ93" s="552">
        <f>IFERROR(VLOOKUP($AO93,装备!$B:$Q,10,0),0)</f>
        <v>0</v>
      </c>
      <c r="DK93" s="552">
        <f>IFERROR(VLOOKUP($AO93,装备!$B:$Q,11,0),0)</f>
        <v>0</v>
      </c>
      <c r="DL93" s="552" t="str">
        <f>IFERROR(VLOOKUP($AO93,装备!$B:$Q,12,0),0)</f>
        <v>无</v>
      </c>
      <c r="DM93" s="552">
        <f>IFERROR(VLOOKUP($AO93,装备!$B:$Q,13,0),0)</f>
        <v>0</v>
      </c>
      <c r="DN93" s="552">
        <f>IFERROR(VLOOKUP($AO93,装备!$B:$Q,14,0),0)</f>
        <v>0</v>
      </c>
      <c r="DO93" s="552">
        <f>IFERROR(VLOOKUP($AO93,装备!$B:$Q,16,0),0)</f>
        <v>0</v>
      </c>
      <c r="DP93" s="552">
        <f>IFERROR(VLOOKUP($AO93,装备!$B:$Q,5,0),0)</f>
        <v>0</v>
      </c>
    </row>
    <row r="94" spans="1:120" ht="40.5">
      <c r="A94" s="553">
        <f>'特殊、深海'!$A90</f>
        <v>10005218</v>
      </c>
      <c r="B94" s="353" t="s">
        <v>5953</v>
      </c>
      <c r="C94" s="281"/>
      <c r="D94" s="281">
        <f t="shared" si="1"/>
        <v>110</v>
      </c>
      <c r="E94" s="551">
        <f>'特殊、深海'!$C90</f>
        <v>6</v>
      </c>
      <c r="F94" s="549" t="str">
        <f>'特殊、深海'!$D90</f>
        <v>战列</v>
      </c>
      <c r="G94" s="549" t="str">
        <f>'特殊、深海'!$E90</f>
        <v>大型</v>
      </c>
      <c r="H94" s="549" t="str">
        <f>'特殊、深海'!$F90</f>
        <v>主力舰</v>
      </c>
      <c r="I94" s="549">
        <f>'特殊、深海'!$BT90</f>
        <v>0</v>
      </c>
      <c r="J94" s="549" t="str">
        <f>'特殊、深海'!$G90</f>
        <v>深海</v>
      </c>
      <c r="K94" s="555">
        <f>'特殊、深海'!$H90+(BR94+CE94+CR94+DE94)*$C$2</f>
        <v>112</v>
      </c>
      <c r="L94" s="552">
        <f>'特殊、深海'!$I90</f>
        <v>0</v>
      </c>
      <c r="M94" s="552">
        <f>'特殊、深海'!$J90</f>
        <v>0</v>
      </c>
      <c r="N94" s="552">
        <f>'特殊、深海'!$K90</f>
        <v>2</v>
      </c>
      <c r="O94" s="552">
        <f>'特殊、深海'!$L90+((CA94+CN94+DA94+DN94)*$C$2)</f>
        <v>40</v>
      </c>
      <c r="P94" s="552" t="str">
        <f>IF($C$2=1,(IF(ISERROR(FIND("超长",'特殊、深海'!$M90&amp;BY94&amp;CL94&amp;CY94&amp;DL94,1)),IF(ISERROR(FIND("长",'特殊、深海'!$M90&amp;BY94&amp;CL94&amp;CY94&amp;DL94,1)),IF(ISERROR(FIND("中",'特殊、深海'!$M90&amp;BY94&amp;CL94&amp;CY94&amp;DL94,1)),IF(ISERROR(FIND("短",'特殊、深海'!$M90&amp;BY94&amp;CL94&amp;CY94&amp;DL94,1)),IF(ISERROR(FIND("无",'特殊、深海'!$M90&amp;BY94&amp;CL94&amp;CY94&amp;DL94,1)),0,"无"),"短"),"中"),"长"),"超长")),'特殊、深海'!$M90)</f>
        <v>超长</v>
      </c>
      <c r="Q94" s="556">
        <f>'特殊、深海'!$N90</f>
        <v>35</v>
      </c>
      <c r="R94" s="552">
        <f>('特殊、深海'!$P90)+('特殊、深海'!$Q90)*$C$3+((BS94+CF94+CS94+DF94)*$C$2)</f>
        <v>257</v>
      </c>
      <c r="S94" s="552">
        <f>('特殊、深海'!$R90)+('特殊、深海'!$S90)*$C$3+((BU94+CH94+CU94+DH94)*$C$2)</f>
        <v>0</v>
      </c>
      <c r="T94" s="552">
        <f>('特殊、深海'!$T90)+('特殊、深海'!$U90)*$C$3+((BT94+CG94+CT94+DG94)*$C$2)</f>
        <v>135</v>
      </c>
      <c r="U94" s="552">
        <f>('特殊、深海'!$V90)+('特殊、深海'!$W90)*$C$3+((CC94+CP94+DC94+DP94)*$C$2)</f>
        <v>109</v>
      </c>
      <c r="V94" s="550">
        <f>INT(((('特殊、深海'!$Y90)-('特殊、深海'!$X90))*(((IF(D94=0,C94,D94))-1)/99))+'特殊、深海'!$X90)+((BX94+CK94+CX94+DK94)*$C$2)</f>
        <v>121</v>
      </c>
      <c r="W94" s="552">
        <f>INT(((('特殊、深海'!$AA90)-('特殊、深海'!$Z90))*(((IF(D94=0,C94,D94))-1)/99))+'特殊、深海'!$Z90)+((BZ94+CM94+CZ94+DM94)*$C$2)</f>
        <v>67</v>
      </c>
      <c r="X94" s="552">
        <f>INT(((('特殊、深海'!$AC90)-('特殊、深海'!$AB90))*(((IF(D94=0,C94,D94))-1)/99))+'特殊、深海'!$AB90)+((BW94+CJ94+CW94+DJ94)*$C$2)</f>
        <v>55</v>
      </c>
      <c r="Y94" s="551">
        <f>INT(((('特殊、深海'!$AE90)-('特殊、深海'!$AD90))*(((IF(D94=0,C94,D94))-1)/99))+'特殊、深海'!$AD90)+((BV94+CI94+CV94+DI94)*$C$2)</f>
        <v>0</v>
      </c>
      <c r="Z94" s="552">
        <f>IF('特殊、深海'!$AF90="","",'特殊、深海'!$AF90)</f>
        <v>3</v>
      </c>
      <c r="AA94" s="552">
        <f>IF('特殊、深海'!$AG90="","",'特殊、深海'!$AG90)</f>
        <v>3</v>
      </c>
      <c r="AB94" s="552">
        <f>IF('特殊、深海'!$AH90="","",'特殊、深海'!$AH90)</f>
        <v>3</v>
      </c>
      <c r="AC94" s="552">
        <f>IF('特殊、深海'!$AI90="","",'特殊、深海'!$AI90)</f>
        <v>3</v>
      </c>
      <c r="AD94" s="552">
        <f>IF('特殊、深海'!$AJ90="","",'特殊、深海'!$AJ90)</f>
        <v>12</v>
      </c>
      <c r="AE94" s="550">
        <f>IF('特殊、深海'!$AK90="","",'特殊、深海'!$AK90)</f>
        <v>20</v>
      </c>
      <c r="AF94" s="552" t="str">
        <f>IF('特殊、深海'!$AL90="","",'特殊、深海'!$AL90)</f>
        <v/>
      </c>
      <c r="AG94" s="552" t="str">
        <f>IF('特殊、深海'!$AM90="","",'特殊、深海'!$AM90)</f>
        <v/>
      </c>
      <c r="AH94" s="552" t="str">
        <f>IF('特殊、深海'!$AN90="","",'特殊、深海'!$AN90)</f>
        <v/>
      </c>
      <c r="AI94" s="552" t="str">
        <f>IF('特殊、深海'!$AO90="","",'特殊、深海'!$AO90)</f>
        <v/>
      </c>
      <c r="AJ94" s="552" t="str">
        <f>IF('特殊、深海'!$AP90="","",'特殊、深海'!$AP90)</f>
        <v/>
      </c>
      <c r="AK94" s="551" t="str">
        <f>IF('特殊、深海'!$AQ90="","",'特殊、深海'!$AQ90)</f>
        <v/>
      </c>
      <c r="AL94" s="329" t="str">
        <f>IF('特殊、深海'!$AS90="","",'特殊、深海'!$AS90)</f>
        <v>试制甲炮</v>
      </c>
      <c r="AM94" s="329" t="str">
        <f>IF('特殊、深海'!$AT90="","",'特殊、深海'!$AT90)</f>
        <v>试制甲炮</v>
      </c>
      <c r="AN94" s="329" t="str">
        <f>IF('特殊、深海'!$AU90="","",'特殊、深海'!$AU90)</f>
        <v>四联406毫米主炮（试制）</v>
      </c>
      <c r="AO94" s="329" t="str">
        <f>IF('特殊、深海'!$AV90="","",'特殊、深海'!$AV90)</f>
        <v>试制四联41厘米主炮</v>
      </c>
      <c r="AP94" s="307" t="str">
        <f>IF('特殊、深海'!$AW90="","",'特殊、深海'!$AW90)</f>
        <v>凋零(3级)：提升自身8点火力值，8%暴击率。自身的攻击暴击时，自身的属性不会受耐久值的影响而降低，且被命中的单位炮击战无法出手。√</v>
      </c>
      <c r="AQ94" s="308" t="str">
        <f>IF('特殊、深海'!$AX90="","",'特殊、深海'!$AX90)</f>
        <v/>
      </c>
      <c r="AR94" s="552">
        <f>IF('特殊、深海'!$AY90="","",'特殊、深海'!$AY90)</f>
        <v>85</v>
      </c>
      <c r="AS94" s="552">
        <f>IF('特殊、深海'!$AZ90="","",'特殊、深海'!$AZ90)</f>
        <v>120</v>
      </c>
      <c r="AT94" s="552">
        <f>IF('特殊、深海'!$BA90="","",'特殊、深海'!$BA90)</f>
        <v>2.5</v>
      </c>
      <c r="AU94" s="552">
        <f>IF('特殊、深海'!$BB90="","",'特殊、深海'!$BB90)</f>
        <v>5.0999999999999996</v>
      </c>
      <c r="AV94" s="550">
        <f>IF(('特殊、深海'!$BG90+'特殊、深海'!$BK90*$C$4)=0,"",('特殊、深海'!$BG90+'特殊、深海'!$BK90*$C$4))</f>
        <v>150</v>
      </c>
      <c r="AW94" s="552">
        <f>IF(('特殊、深海'!$BH90+'特殊、深海'!$BL90*$C$4)=0,"",('特殊、深海'!$BH90+'特殊、深海'!$BL90*$C$4))</f>
        <v>202</v>
      </c>
      <c r="AX94" s="552">
        <f>IF(('特殊、深海'!$BI90+'特殊、深海'!$BM90*$C$4)=0,"",('特殊、深海'!$BI90+'特殊、深海'!$BM90*$C$4))</f>
        <v>178</v>
      </c>
      <c r="AY94" s="551" t="str">
        <f>IF(('特殊、深海'!$BJ90+'特殊、深海'!$BN90*$C$4)=0,"",('特殊、深海'!$BJ90+'特殊、深海'!$BN90*$C$4))</f>
        <v/>
      </c>
      <c r="AZ94" s="329" t="str">
        <f>'特殊、深海'!$BO90</f>
        <v>TODO: 万国语</v>
      </c>
      <c r="BA94" s="553" t="b">
        <f>IF('特殊、深海'!$BP90="","")</f>
        <v>0</v>
      </c>
      <c r="BB94" s="329" t="b">
        <f>IF('特殊、深海'!$BQ90="","")</f>
        <v>0</v>
      </c>
      <c r="BC94" s="554" t="str">
        <f>IF('特殊、深海'!$BR90="","")</f>
        <v/>
      </c>
      <c r="BQ94" s="552">
        <f>IFERROR(VLOOKUP(AL94,装备!$B:$C,2,0),0)</f>
        <v>6</v>
      </c>
      <c r="BR94" s="552">
        <f>IFERROR(VLOOKUP($AL94,装备!$B:$Q,5,0),0)</f>
        <v>0</v>
      </c>
      <c r="BS94" s="552">
        <f>IFERROR(VLOOKUP($AL94,装备!$B:$Q,6,0),0)</f>
        <v>30</v>
      </c>
      <c r="BT94" s="552">
        <f>IFERROR(VLOOKUP($AL94,装备!$B:$Q,7,0),0)</f>
        <v>0</v>
      </c>
      <c r="BU94" s="552">
        <f>IFERROR(VLOOKUP($AL94,装备!$B:$Q,8,0),0)</f>
        <v>0</v>
      </c>
      <c r="BV94" s="552">
        <f>IFERROR(VLOOKUP($AL94,装备!$B:$Q,9,0),0)</f>
        <v>0</v>
      </c>
      <c r="BW94" s="552">
        <f>IFERROR(VLOOKUP($AL94,装备!$B:$Q,10,0),0)</f>
        <v>0</v>
      </c>
      <c r="BX94" s="552">
        <f>IFERROR(VLOOKUP($AL94,装备!$B:$Q,11,0),0)</f>
        <v>0</v>
      </c>
      <c r="BY94" s="552" t="str">
        <f>IFERROR(VLOOKUP($AL94,装备!$B:$Q,12,0),0)</f>
        <v>超长</v>
      </c>
      <c r="BZ94" s="552">
        <f>IFERROR(VLOOKUP($AL94,装备!$B:$Q,13,0),0)</f>
        <v>-2</v>
      </c>
      <c r="CA94" s="552">
        <f>IFERROR(VLOOKUP($AL94,装备!$B:$Q,14,0),0)</f>
        <v>0</v>
      </c>
      <c r="CB94" s="552">
        <f>IFERROR(VLOOKUP($AL94,装备!$B:$Q,16,0),0)</f>
        <v>3</v>
      </c>
      <c r="CC94" s="552">
        <f>IFERROR(VLOOKUP($AL94,装备!$B:$Q,5,0),0)</f>
        <v>0</v>
      </c>
      <c r="CD94" s="552">
        <f>IFERROR(VLOOKUP(AM94,装备!$B:$C,2,0),0)</f>
        <v>6</v>
      </c>
      <c r="CE94" s="552">
        <f>IFERROR(VLOOKUP($AM94,装备!$B:$Q,5,0),0)</f>
        <v>0</v>
      </c>
      <c r="CF94" s="552">
        <f>IFERROR(VLOOKUP($AM94,装备!$B:$Q,6,0),0)</f>
        <v>30</v>
      </c>
      <c r="CG94" s="552">
        <f>IFERROR(VLOOKUP($AM94,装备!$B:$Q,7,0),0)</f>
        <v>0</v>
      </c>
      <c r="CH94" s="552">
        <f>IFERROR(VLOOKUP($AM94,装备!$B:$Q,8,0),0)</f>
        <v>0</v>
      </c>
      <c r="CI94" s="552">
        <f>IFERROR(VLOOKUP($AM94,装备!$B:$Q,9,0),0)</f>
        <v>0</v>
      </c>
      <c r="CJ94" s="552">
        <f>IFERROR(VLOOKUP($AM94,装备!$B:$Q,10,0),0)</f>
        <v>0</v>
      </c>
      <c r="CK94" s="552">
        <f>IFERROR(VLOOKUP($AM94,装备!$B:$Q,11,0),0)</f>
        <v>0</v>
      </c>
      <c r="CL94" s="552" t="str">
        <f>IFERROR(VLOOKUP($AM94,装备!$B:$Q,12,0),0)</f>
        <v>超长</v>
      </c>
      <c r="CM94" s="552">
        <f>IFERROR(VLOOKUP($AM94,装备!$B:$Q,13,0),0)</f>
        <v>-2</v>
      </c>
      <c r="CN94" s="552">
        <f>IFERROR(VLOOKUP($AM94,装备!$B:$Q,14,0),0)</f>
        <v>0</v>
      </c>
      <c r="CO94" s="552">
        <f>IFERROR(VLOOKUP($AM94,装备!$B:$Q,16,0),0)</f>
        <v>3</v>
      </c>
      <c r="CP94" s="552">
        <f>IFERROR(VLOOKUP($AM94,装备!$B:$Q,5,0),0)</f>
        <v>0</v>
      </c>
      <c r="CQ94" s="552">
        <f>IFERROR(VLOOKUP(AN94,装备!$B:$C,2,0),0)</f>
        <v>5</v>
      </c>
      <c r="CR94" s="552">
        <f>IFERROR(VLOOKUP($AN94,装备!$B:$Q,5,0),0)</f>
        <v>0</v>
      </c>
      <c r="CS94" s="552">
        <f>IFERROR(VLOOKUP($AN94,装备!$B:$Q,6,0),0)</f>
        <v>29</v>
      </c>
      <c r="CT94" s="552">
        <f>IFERROR(VLOOKUP($AN94,装备!$B:$Q,7,0),0)</f>
        <v>0</v>
      </c>
      <c r="CU94" s="552">
        <f>IFERROR(VLOOKUP($AN94,装备!$B:$Q,8,0),0)</f>
        <v>0</v>
      </c>
      <c r="CV94" s="552">
        <f>IFERROR(VLOOKUP($AN94,装备!$B:$Q,9,0),0)</f>
        <v>0</v>
      </c>
      <c r="CW94" s="552">
        <f>IFERROR(VLOOKUP($AN94,装备!$B:$Q,10,0),0)</f>
        <v>0</v>
      </c>
      <c r="CX94" s="552">
        <f>IFERROR(VLOOKUP($AN94,装备!$B:$Q,11,0),0)</f>
        <v>2</v>
      </c>
      <c r="CY94" s="552" t="str">
        <f>IFERROR(VLOOKUP($AN94,装备!$B:$Q,12,0),0)</f>
        <v>超长</v>
      </c>
      <c r="CZ94" s="552">
        <f>IFERROR(VLOOKUP($AN94,装备!$B:$Q,13,0),0)</f>
        <v>0</v>
      </c>
      <c r="DA94" s="552">
        <f>IFERROR(VLOOKUP($AN94,装备!$B:$Q,14,0),0)</f>
        <v>0</v>
      </c>
      <c r="DB94" s="552">
        <f>IFERROR(VLOOKUP($AN94,装备!$B:$Q,16,0),0)</f>
        <v>0</v>
      </c>
      <c r="DC94" s="552">
        <f>IFERROR(VLOOKUP($AN94,装备!$B:$Q,5,0),0)</f>
        <v>0</v>
      </c>
      <c r="DD94" s="552">
        <f>IFERROR(VLOOKUP(AO94,装备!$B:$C,2,0),0)</f>
        <v>5</v>
      </c>
      <c r="DE94" s="552">
        <f>IFERROR(VLOOKUP($AO94,装备!$B:$Q,5,0),0)</f>
        <v>0</v>
      </c>
      <c r="DF94" s="552">
        <f>IFERROR(VLOOKUP($AO94,装备!$B:$Q,6,0),0)</f>
        <v>28</v>
      </c>
      <c r="DG94" s="552">
        <f>IFERROR(VLOOKUP($AO94,装备!$B:$Q,7,0),0)</f>
        <v>0</v>
      </c>
      <c r="DH94" s="552">
        <f>IFERROR(VLOOKUP($AO94,装备!$B:$Q,8,0),0)</f>
        <v>0</v>
      </c>
      <c r="DI94" s="552">
        <f>IFERROR(VLOOKUP($AO94,装备!$B:$Q,9,0),0)</f>
        <v>0</v>
      </c>
      <c r="DJ94" s="552">
        <f>IFERROR(VLOOKUP($AO94,装备!$B:$Q,10,0),0)</f>
        <v>0</v>
      </c>
      <c r="DK94" s="552">
        <f>IFERROR(VLOOKUP($AO94,装备!$B:$Q,11,0),0)</f>
        <v>-1</v>
      </c>
      <c r="DL94" s="552" t="str">
        <f>IFERROR(VLOOKUP($AO94,装备!$B:$Q,12,0),0)</f>
        <v>长</v>
      </c>
      <c r="DM94" s="552">
        <f>IFERROR(VLOOKUP($AO94,装备!$B:$Q,13,0),0)</f>
        <v>-1</v>
      </c>
      <c r="DN94" s="552">
        <f>IFERROR(VLOOKUP($AO94,装备!$B:$Q,14,0),0)</f>
        <v>0</v>
      </c>
      <c r="DO94" s="552">
        <f>IFERROR(VLOOKUP($AO94,装备!$B:$Q,16,0),0)</f>
        <v>7</v>
      </c>
      <c r="DP94" s="552">
        <f>IFERROR(VLOOKUP($AO94,装备!$B:$Q,5,0),0)</f>
        <v>0</v>
      </c>
    </row>
    <row r="95" spans="1:120" ht="54">
      <c r="A95" s="553">
        <f>'特殊、深海'!$A91</f>
        <v>10005318</v>
      </c>
      <c r="B95" s="353" t="s">
        <v>5955</v>
      </c>
      <c r="C95" s="281"/>
      <c r="D95" s="281">
        <f t="shared" si="1"/>
        <v>110</v>
      </c>
      <c r="E95" s="551">
        <f>'特殊、深海'!$C91</f>
        <v>6</v>
      </c>
      <c r="F95" s="549" t="str">
        <f>'特殊、深海'!$D91</f>
        <v>要塞</v>
      </c>
      <c r="G95" s="549" t="str">
        <f>'特殊、深海'!$E91</f>
        <v>大型</v>
      </c>
      <c r="H95" s="549" t="str">
        <f>'特殊、深海'!$F91</f>
        <v>未知</v>
      </c>
      <c r="I95" s="549">
        <f>'特殊、深海'!$BT91</f>
        <v>0</v>
      </c>
      <c r="J95" s="549" t="str">
        <f>'特殊、深海'!$G91</f>
        <v>深海</v>
      </c>
      <c r="K95" s="555">
        <f>'特殊、深海'!$H91+(BR95+CE95+CR95+DE95)*$C$2</f>
        <v>240</v>
      </c>
      <c r="L95" s="552">
        <f>'特殊、深海'!$I91</f>
        <v>0</v>
      </c>
      <c r="M95" s="552">
        <f>'特殊、深海'!$J91</f>
        <v>0</v>
      </c>
      <c r="N95" s="552">
        <f>'特殊、深海'!$K91</f>
        <v>2</v>
      </c>
      <c r="O95" s="552">
        <f>'特殊、深海'!$L91+((CA95+CN95+DA95+DN95)*$C$2)</f>
        <v>40</v>
      </c>
      <c r="P95" s="552" t="str">
        <f>IF($C$2=1,(IF(ISERROR(FIND("超长",'特殊、深海'!$M91&amp;BY95&amp;CL95&amp;CY95&amp;DL95,1)),IF(ISERROR(FIND("长",'特殊、深海'!$M91&amp;BY95&amp;CL95&amp;CY95&amp;DL95,1)),IF(ISERROR(FIND("中",'特殊、深海'!$M91&amp;BY95&amp;CL95&amp;CY95&amp;DL95,1)),IF(ISERROR(FIND("短",'特殊、深海'!$M91&amp;BY95&amp;CL95&amp;CY95&amp;DL95,1)),IF(ISERROR(FIND("无",'特殊、深海'!$M91&amp;BY95&amp;CL95&amp;CY95&amp;DL95,1)),0,"无"),"短"),"中"),"长"),"超长")),'特殊、深海'!$M91)</f>
        <v>超长</v>
      </c>
      <c r="Q95" s="556">
        <f>'特殊、深海'!$N91</f>
        <v>30</v>
      </c>
      <c r="R95" s="552">
        <f>('特殊、深海'!$P91)+('特殊、深海'!$Q91)*$C$3+((BS95+CF95+CS95+DF95)*$C$2)</f>
        <v>176</v>
      </c>
      <c r="S95" s="552">
        <f>('特殊、深海'!$R91)+('特殊、深海'!$S91)*$C$3+((BU95+CH95+CU95+DH95)*$C$2)</f>
        <v>15</v>
      </c>
      <c r="T95" s="552">
        <f>('特殊、深海'!$T91)+('特殊、深海'!$U91)*$C$3+((BT95+CG95+CT95+DG95)*$C$2)</f>
        <v>0</v>
      </c>
      <c r="U95" s="552">
        <f>('特殊、深海'!$V91)+('特殊、深海'!$W91)*$C$3+((CC95+CP95+DC95+DP95)*$C$2)</f>
        <v>120</v>
      </c>
      <c r="V95" s="550">
        <f>INT(((('特殊、深海'!$Y91)-('特殊、深海'!$X91))*(((IF(D95=0,C95,D95))-1)/99))+'特殊、深海'!$X91)+((BX95+CK95+CX95+DK95)*$C$2)</f>
        <v>124</v>
      </c>
      <c r="W95" s="552">
        <f>INT(((('特殊、深海'!$AA91)-('特殊、深海'!$Z91))*(((IF(D95=0,C95,D95))-1)/99))+'特殊、深海'!$Z91)+((BZ95+CM95+CZ95+DM95)*$C$2)</f>
        <v>-2</v>
      </c>
      <c r="X95" s="552">
        <f>INT(((('特殊、深海'!$AC91)-('特殊、深海'!$AB91))*(((IF(D95=0,C95,D95))-1)/99))+'特殊、深海'!$AB91)+((BW95+CJ95+CW95+DJ95)*$C$2)</f>
        <v>45</v>
      </c>
      <c r="Y95" s="551">
        <f>INT(((('特殊、深海'!$AE91)-('特殊、深海'!$AD91))*(((IF(D95=0,C95,D95))-1)/99))+'特殊、深海'!$AD91)+((BV95+CI95+CV95+DI95)*$C$2)</f>
        <v>5</v>
      </c>
      <c r="Z95" s="552">
        <f>IF('特殊、深海'!$AF91="","",'特殊、深海'!$AF91)</f>
        <v>3</v>
      </c>
      <c r="AA95" s="552">
        <f>IF('特殊、深海'!$AG91="","",'特殊、深海'!$AG91)</f>
        <v>3</v>
      </c>
      <c r="AB95" s="552">
        <f>IF('特殊、深海'!$AH91="","",'特殊、深海'!$AH91)</f>
        <v>3</v>
      </c>
      <c r="AC95" s="552">
        <f>IF('特殊、深海'!$AI91="","",'特殊、深海'!$AI91)</f>
        <v>3</v>
      </c>
      <c r="AD95" s="552">
        <f>IF('特殊、深海'!$AJ91="","",'特殊、深海'!$AJ91)</f>
        <v>12</v>
      </c>
      <c r="AE95" s="550">
        <f>IF('特殊、深海'!$AK91="","",'特殊、深海'!$AK91)</f>
        <v>20</v>
      </c>
      <c r="AF95" s="552" t="str">
        <f>IF('特殊、深海'!$AL91="","",'特殊、深海'!$AL91)</f>
        <v/>
      </c>
      <c r="AG95" s="552" t="str">
        <f>IF('特殊、深海'!$AM91="","",'特殊、深海'!$AM91)</f>
        <v/>
      </c>
      <c r="AH95" s="552" t="str">
        <f>IF('特殊、深海'!$AN91="","",'特殊、深海'!$AN91)</f>
        <v/>
      </c>
      <c r="AI95" s="552" t="str">
        <f>IF('特殊、深海'!$AO91="","",'特殊、深海'!$AO91)</f>
        <v/>
      </c>
      <c r="AJ95" s="552" t="str">
        <f>IF('特殊、深海'!$AP91="","",'特殊、深海'!$AP91)</f>
        <v/>
      </c>
      <c r="AK95" s="551" t="str">
        <f>IF('特殊、深海'!$AQ91="","",'特殊、深海'!$AQ91)</f>
        <v/>
      </c>
      <c r="AL95" s="329" t="str">
        <f>IF('特殊、深海'!$AS91="","",'特殊、深海'!$AS91)</f>
        <v>G国双联508毫米炮（H）</v>
      </c>
      <c r="AM95" s="329" t="str">
        <f>IF('特殊、深海'!$AT91="","",'特殊、深海'!$AT91)</f>
        <v>A2D天鲨</v>
      </c>
      <c r="AN95" s="329" t="str">
        <f>IF('特殊、深海'!$AU91="","",'特殊、深海'!$AU91)</f>
        <v>XA2J</v>
      </c>
      <c r="AO95" s="329" t="str">
        <f>IF('特殊、深海'!$AV91="","",'特殊、深海'!$AV91)</f>
        <v>一式穿甲弹</v>
      </c>
      <c r="AP95" s="307" t="str">
        <f>IF('特殊、深海'!$AW91="","",'特殊、深海'!$AW91)</f>
        <v>女仆的招待(3级)：提升我方全体6点火力值，6%暴击率，6点命中值。上方2个单位战斗结束回复25%耐久。队伍中每存在一艘领袖型，提升我方全体2点火力值，2%暴击率，2点命中值。</v>
      </c>
      <c r="AQ95" s="308" t="str">
        <f>IF('特殊、深海'!$AX91="","",'特殊、深海'!$AX91)</f>
        <v/>
      </c>
      <c r="AR95" s="552">
        <f>IF('特殊、深海'!$AY91="","",'特殊、深海'!$AY91)</f>
        <v>85</v>
      </c>
      <c r="AS95" s="552">
        <f>IF('特殊、深海'!$AZ91="","",'特殊、深海'!$AZ91)</f>
        <v>120</v>
      </c>
      <c r="AT95" s="552">
        <f>IF('特殊、深海'!$BA91="","",'特殊、深海'!$BA91)</f>
        <v>2.5</v>
      </c>
      <c r="AU95" s="552">
        <f>IF('特殊、深海'!$BB91="","",'特殊、深海'!$BB91)</f>
        <v>5.0999999999999996</v>
      </c>
      <c r="AV95" s="550">
        <f>IF(('特殊、深海'!$BG91+'特殊、深海'!$BK91*$C$4)=0,"",('特殊、深海'!$BG91+'特殊、深海'!$BK91*$C$4))</f>
        <v>34</v>
      </c>
      <c r="AW95" s="552">
        <f>IF(('特殊、深海'!$BH91+'特殊、深海'!$BL91*$C$4)=0,"",('特殊、深海'!$BH91+'特殊、深海'!$BL91*$C$4))</f>
        <v>80</v>
      </c>
      <c r="AX95" s="552">
        <f>IF(('特殊、深海'!$BI91+'特殊、深海'!$BM91*$C$4)=0,"",('特殊、深海'!$BI91+'特殊、深海'!$BM91*$C$4))</f>
        <v>51</v>
      </c>
      <c r="AY95" s="551">
        <f>IF(('特殊、深海'!$BJ91+'特殊、深海'!$BN91*$C$4)=0,"",('特殊、深海'!$BJ91+'特殊、深海'!$BN91*$C$4))</f>
        <v>31</v>
      </c>
      <c r="AZ95" s="329" t="str">
        <f>'特殊、深海'!$BO91</f>
        <v>TODO: 万国语</v>
      </c>
      <c r="BA95" s="553" t="b">
        <f>IF('特殊、深海'!$BP91="","")</f>
        <v>0</v>
      </c>
      <c r="BB95" s="329" t="b">
        <f>IF('特殊、深海'!$BQ91="","")</f>
        <v>0</v>
      </c>
      <c r="BC95" s="554" t="str">
        <f>IF('特殊、深海'!$BR91="","")</f>
        <v/>
      </c>
      <c r="BQ95" s="552">
        <f>IFERROR(VLOOKUP(AL95,装备!$B:$C,2,0),0)</f>
        <v>5</v>
      </c>
      <c r="BR95" s="552">
        <f>IFERROR(VLOOKUP($AL95,装备!$B:$Q,5,0),0)</f>
        <v>0</v>
      </c>
      <c r="BS95" s="552">
        <f>IFERROR(VLOOKUP($AL95,装备!$B:$Q,6,0),0)</f>
        <v>29</v>
      </c>
      <c r="BT95" s="552">
        <f>IFERROR(VLOOKUP($AL95,装备!$B:$Q,7,0),0)</f>
        <v>0</v>
      </c>
      <c r="BU95" s="552">
        <f>IFERROR(VLOOKUP($AL95,装备!$B:$Q,8,0),0)</f>
        <v>0</v>
      </c>
      <c r="BV95" s="552">
        <f>IFERROR(VLOOKUP($AL95,装备!$B:$Q,9,0),0)</f>
        <v>0</v>
      </c>
      <c r="BW95" s="552">
        <f>IFERROR(VLOOKUP($AL95,装备!$B:$Q,10,0),0)</f>
        <v>0</v>
      </c>
      <c r="BX95" s="552">
        <f>IFERROR(VLOOKUP($AL95,装备!$B:$Q,11,0),0)</f>
        <v>3</v>
      </c>
      <c r="BY95" s="552" t="str">
        <f>IFERROR(VLOOKUP($AL95,装备!$B:$Q,12,0),0)</f>
        <v>超长</v>
      </c>
      <c r="BZ95" s="552">
        <f>IFERROR(VLOOKUP($AL95,装备!$B:$Q,13,0),0)</f>
        <v>-2</v>
      </c>
      <c r="CA95" s="552">
        <f>IFERROR(VLOOKUP($AL95,装备!$B:$Q,14,0),0)</f>
        <v>0</v>
      </c>
      <c r="CB95" s="552">
        <f>IFERROR(VLOOKUP($AL95,装备!$B:$Q,16,0),0)</f>
        <v>0</v>
      </c>
      <c r="CC95" s="552">
        <f>IFERROR(VLOOKUP($AL95,装备!$B:$Q,5,0),0)</f>
        <v>0</v>
      </c>
      <c r="CD95" s="552">
        <f>IFERROR(VLOOKUP(AM95,装备!$B:$C,2,0),0)</f>
        <v>6</v>
      </c>
      <c r="CE95" s="552">
        <f>IFERROR(VLOOKUP($AM95,装备!$B:$Q,5,0),0)</f>
        <v>0</v>
      </c>
      <c r="CF95" s="552">
        <f>IFERROR(VLOOKUP($AM95,装备!$B:$Q,6,0),0)</f>
        <v>0</v>
      </c>
      <c r="CG95" s="552">
        <f>IFERROR(VLOOKUP($AM95,装备!$B:$Q,7,0),0)</f>
        <v>0</v>
      </c>
      <c r="CH95" s="552">
        <f>IFERROR(VLOOKUP($AM95,装备!$B:$Q,8,0),0)</f>
        <v>15</v>
      </c>
      <c r="CI95" s="552">
        <f>IFERROR(VLOOKUP($AM95,装备!$B:$Q,9,0),0)</f>
        <v>5</v>
      </c>
      <c r="CJ95" s="552">
        <f>IFERROR(VLOOKUP($AM95,装备!$B:$Q,10,0),0)</f>
        <v>0</v>
      </c>
      <c r="CK95" s="552">
        <f>IFERROR(VLOOKUP($AM95,装备!$B:$Q,11,0),0)</f>
        <v>0</v>
      </c>
      <c r="CL95" s="552" t="str">
        <f>IFERROR(VLOOKUP($AM95,装备!$B:$Q,12,0),0)</f>
        <v>无</v>
      </c>
      <c r="CM95" s="552">
        <f>IFERROR(VLOOKUP($AM95,装备!$B:$Q,13,0),0)</f>
        <v>0</v>
      </c>
      <c r="CN95" s="552">
        <f>IFERROR(VLOOKUP($AM95,装备!$B:$Q,14,0),0)</f>
        <v>0</v>
      </c>
      <c r="CO95" s="552">
        <f>IFERROR(VLOOKUP($AM95,装备!$B:$Q,16,0),0)</f>
        <v>0</v>
      </c>
      <c r="CP95" s="552">
        <f>IFERROR(VLOOKUP($AM95,装备!$B:$Q,5,0),0)</f>
        <v>0</v>
      </c>
      <c r="CQ95" s="552">
        <f>IFERROR(VLOOKUP(AN95,装备!$B:$C,2,0),0)</f>
        <v>6</v>
      </c>
      <c r="CR95" s="552">
        <f>IFERROR(VLOOKUP($AN95,装备!$B:$Q,5,0),0)</f>
        <v>0</v>
      </c>
      <c r="CS95" s="552">
        <f>IFERROR(VLOOKUP($AN95,装备!$B:$Q,6,0),0)</f>
        <v>0</v>
      </c>
      <c r="CT95" s="552">
        <f>IFERROR(VLOOKUP($AN95,装备!$B:$Q,7,0),0)</f>
        <v>0</v>
      </c>
      <c r="CU95" s="552">
        <f>IFERROR(VLOOKUP($AN95,装备!$B:$Q,8,0),0)</f>
        <v>0</v>
      </c>
      <c r="CV95" s="552">
        <f>IFERROR(VLOOKUP($AN95,装备!$B:$Q,9,0),0)</f>
        <v>0</v>
      </c>
      <c r="CW95" s="552">
        <f>IFERROR(VLOOKUP($AN95,装备!$B:$Q,10,0),0)</f>
        <v>0</v>
      </c>
      <c r="CX95" s="552">
        <f>IFERROR(VLOOKUP($AN95,装备!$B:$Q,11,0),0)</f>
        <v>0</v>
      </c>
      <c r="CY95" s="552" t="str">
        <f>IFERROR(VLOOKUP($AN95,装备!$B:$Q,12,0),0)</f>
        <v>无</v>
      </c>
      <c r="CZ95" s="552">
        <f>IFERROR(VLOOKUP($AN95,装备!$B:$Q,13,0),0)</f>
        <v>0</v>
      </c>
      <c r="DA95" s="552">
        <f>IFERROR(VLOOKUP($AN95,装备!$B:$Q,14,0),0)</f>
        <v>0</v>
      </c>
      <c r="DB95" s="552">
        <f>IFERROR(VLOOKUP($AN95,装备!$B:$Q,16,0),0)</f>
        <v>0</v>
      </c>
      <c r="DC95" s="552">
        <f>IFERROR(VLOOKUP($AN95,装备!$B:$Q,5,0),0)</f>
        <v>0</v>
      </c>
      <c r="DD95" s="552">
        <f>IFERROR(VLOOKUP(AO95,装备!$B:$C,2,0),0)</f>
        <v>6</v>
      </c>
      <c r="DE95" s="552">
        <f>IFERROR(VLOOKUP($AO95,装备!$B:$Q,5,0),0)</f>
        <v>0</v>
      </c>
      <c r="DF95" s="552">
        <f>IFERROR(VLOOKUP($AO95,装备!$B:$Q,6,0),0)</f>
        <v>7</v>
      </c>
      <c r="DG95" s="552">
        <f>IFERROR(VLOOKUP($AO95,装备!$B:$Q,7,0),0)</f>
        <v>0</v>
      </c>
      <c r="DH95" s="552">
        <f>IFERROR(VLOOKUP($AO95,装备!$B:$Q,8,0),0)</f>
        <v>0</v>
      </c>
      <c r="DI95" s="552">
        <f>IFERROR(VLOOKUP($AO95,装备!$B:$Q,9,0),0)</f>
        <v>0</v>
      </c>
      <c r="DJ95" s="552">
        <f>IFERROR(VLOOKUP($AO95,装备!$B:$Q,10,0),0)</f>
        <v>0</v>
      </c>
      <c r="DK95" s="552">
        <f>IFERROR(VLOOKUP($AO95,装备!$B:$Q,11,0),0)</f>
        <v>1</v>
      </c>
      <c r="DL95" s="552" t="str">
        <f>IFERROR(VLOOKUP($AO95,装备!$B:$Q,12,0),0)</f>
        <v>无</v>
      </c>
      <c r="DM95" s="552">
        <f>IFERROR(VLOOKUP($AO95,装备!$B:$Q,13,0),0)</f>
        <v>0</v>
      </c>
      <c r="DN95" s="552">
        <f>IFERROR(VLOOKUP($AO95,装备!$B:$Q,14,0),0)</f>
        <v>0</v>
      </c>
      <c r="DO95" s="552">
        <f>IFERROR(VLOOKUP($AO95,装备!$B:$Q,16,0),0)</f>
        <v>0</v>
      </c>
      <c r="DP95" s="552">
        <f>IFERROR(VLOOKUP($AO95,装备!$B:$Q,5,0),0)</f>
        <v>0</v>
      </c>
    </row>
    <row r="96" spans="1:120" ht="40.5">
      <c r="A96" s="553">
        <f>'特殊、深海'!$A92</f>
        <v>10005418</v>
      </c>
      <c r="B96" s="353" t="s">
        <v>5957</v>
      </c>
      <c r="C96" s="281"/>
      <c r="D96" s="281">
        <f t="shared" si="1"/>
        <v>110</v>
      </c>
      <c r="E96" s="551">
        <f>'特殊、深海'!$C92</f>
        <v>6</v>
      </c>
      <c r="F96" s="549" t="str">
        <f>'特殊、深海'!$D92</f>
        <v>重炮</v>
      </c>
      <c r="G96" s="549" t="str">
        <f>'特殊、深海'!$E92</f>
        <v>小型</v>
      </c>
      <c r="H96" s="549" t="str">
        <f>'特殊、深海'!$F92</f>
        <v>护卫舰</v>
      </c>
      <c r="I96" s="549">
        <f>'特殊、深海'!$BT92</f>
        <v>0</v>
      </c>
      <c r="J96" s="549" t="str">
        <f>'特殊、深海'!$G92</f>
        <v>深海</v>
      </c>
      <c r="K96" s="555">
        <f>'特殊、深海'!$H92+(BR96+CE96+CR96+DE96)*$C$2</f>
        <v>100</v>
      </c>
      <c r="L96" s="552">
        <f>'特殊、深海'!$I92</f>
        <v>0</v>
      </c>
      <c r="M96" s="552">
        <f>'特殊、深海'!$J92</f>
        <v>0</v>
      </c>
      <c r="N96" s="552">
        <f>'特殊、深海'!$K92</f>
        <v>2</v>
      </c>
      <c r="O96" s="552">
        <f>'特殊、深海'!$L92+((CA96+CN96+DA96+DN96)*$C$2)</f>
        <v>40</v>
      </c>
      <c r="P96" s="552" t="str">
        <f>IF($C$2=1,(IF(ISERROR(FIND("超长",'特殊、深海'!$M92&amp;BY96&amp;CL96&amp;CY96&amp;DL96,1)),IF(ISERROR(FIND("长",'特殊、深海'!$M92&amp;BY96&amp;CL96&amp;CY96&amp;DL96,1)),IF(ISERROR(FIND("中",'特殊、深海'!$M92&amp;BY96&amp;CL96&amp;CY96&amp;DL96,1)),IF(ISERROR(FIND("短",'特殊、深海'!$M92&amp;BY96&amp;CL96&amp;CY96&amp;DL96,1)),IF(ISERROR(FIND("无",'特殊、深海'!$M92&amp;BY96&amp;CL96&amp;CY96&amp;DL96,1)),0,"无"),"短"),"中"),"长"),"超长")),'特殊、深海'!$M92)</f>
        <v>超长</v>
      </c>
      <c r="Q96" s="556">
        <f>'特殊、深海'!$N92</f>
        <v>30</v>
      </c>
      <c r="R96" s="552">
        <f>('特殊、深海'!$P92)+('特殊、深海'!$Q92)*$C$3+((BS96+CF96+CS96+DF96)*$C$2)</f>
        <v>212</v>
      </c>
      <c r="S96" s="552">
        <f>('特殊、深海'!$R92)+('特殊、深海'!$S92)*$C$3+((BU96+CH96+CU96+DH96)*$C$2)</f>
        <v>0</v>
      </c>
      <c r="T96" s="552">
        <f>('特殊、深海'!$T92)+('特殊、深海'!$U92)*$C$3+((BT96+CG96+CT96+DG96)*$C$2)</f>
        <v>96</v>
      </c>
      <c r="U96" s="552">
        <f>('特殊、深海'!$V92)+('特殊、深海'!$W92)*$C$3+((CC96+CP96+DC96+DP96)*$C$2)</f>
        <v>75</v>
      </c>
      <c r="V96" s="550">
        <f>INT(((('特殊、深海'!$Y92)-('特殊、深海'!$X92))*(((IF(D96=0,C96,D96))-1)/99))+'特殊、深海'!$X92)+((BX96+CK96+CX96+DK96)*$C$2)</f>
        <v>123</v>
      </c>
      <c r="W96" s="552">
        <f>INT(((('特殊、深海'!$AA92)-('特殊、深海'!$Z92))*(((IF(D96=0,C96,D96))-1)/99))+'特殊、深海'!$Z92)+((BZ96+CM96+CZ96+DM96)*$C$2)</f>
        <v>48</v>
      </c>
      <c r="X96" s="552">
        <f>INT(((('特殊、深海'!$AC92)-('特殊、深海'!$AB92))*(((IF(D96=0,C96,D96))-1)/99))+'特殊、深海'!$AB92)+((BW96+CJ96+CW96+DJ96)*$C$2)</f>
        <v>50</v>
      </c>
      <c r="Y96" s="551">
        <f>INT(((('特殊、深海'!$AE92)-('特殊、深海'!$AD92))*(((IF(D96=0,C96,D96))-1)/99))+'特殊、深海'!$AD92)+((BV96+CI96+CV96+DI96)*$C$2)</f>
        <v>0</v>
      </c>
      <c r="Z96" s="552">
        <f>IF('特殊、深海'!$AF92="","",'特殊、深海'!$AF92)</f>
        <v>3</v>
      </c>
      <c r="AA96" s="552">
        <f>IF('特殊、深海'!$AG92="","",'特殊、深海'!$AG92)</f>
        <v>3</v>
      </c>
      <c r="AB96" s="552">
        <f>IF('特殊、深海'!$AH92="","",'特殊、深海'!$AH92)</f>
        <v>3</v>
      </c>
      <c r="AC96" s="552">
        <f>IF('特殊、深海'!$AI92="","",'特殊、深海'!$AI92)</f>
        <v>3</v>
      </c>
      <c r="AD96" s="552">
        <f>IF('特殊、深海'!$AJ92="","",'特殊、深海'!$AJ92)</f>
        <v>12</v>
      </c>
      <c r="AE96" s="550">
        <f>IF('特殊、深海'!$AK92="","",'特殊、深海'!$AK92)</f>
        <v>20</v>
      </c>
      <c r="AF96" s="552" t="str">
        <f>IF('特殊、深海'!$AL92="","",'特殊、深海'!$AL92)</f>
        <v/>
      </c>
      <c r="AG96" s="552" t="str">
        <f>IF('特殊、深海'!$AM92="","",'特殊、深海'!$AM92)</f>
        <v/>
      </c>
      <c r="AH96" s="552" t="str">
        <f>IF('特殊、深海'!$AN92="","",'特殊、深海'!$AN92)</f>
        <v/>
      </c>
      <c r="AI96" s="552" t="str">
        <f>IF('特殊、深海'!$AO92="","",'特殊、深海'!$AO92)</f>
        <v/>
      </c>
      <c r="AJ96" s="552" t="str">
        <f>IF('特殊、深海'!$AP92="","",'特殊、深海'!$AP92)</f>
        <v/>
      </c>
      <c r="AK96" s="551" t="str">
        <f>IF('特殊、深海'!$AQ92="","",'特殊、深海'!$AQ92)</f>
        <v/>
      </c>
      <c r="AL96" s="329" t="str">
        <f>IF('特殊、深海'!$AS92="","",'特殊、深海'!$AS92)</f>
        <v>S国三联460毫米炮</v>
      </c>
      <c r="AM96" s="329" t="str">
        <f>IF('特殊、深海'!$AT92="","",'特殊、深海'!$AT92)</f>
        <v>超战舰三联主炮</v>
      </c>
      <c r="AN96" s="329" t="str">
        <f>IF('特殊、深海'!$AU92="","",'特殊、深海'!$AU92)</f>
        <v>U国18英寸主炮（三联）</v>
      </c>
      <c r="AO96" s="329" t="str">
        <f>IF('特殊、深海'!$AV92="","",'特殊、深海'!$AV92)</f>
        <v>一式穿甲弹</v>
      </c>
      <c r="AP96" s="307" t="str">
        <f>IF('特殊、深海'!$AW92="","",'特殊、深海'!$AW92)</f>
        <v>下一个就是你(3级)：提升自身10点命中值。炮击战不主动出手攻击，炮击战阶段当友方单位炮击命中敌人且敌方存活时，自身对同一个目标进行攻击。</v>
      </c>
      <c r="AQ96" s="308" t="str">
        <f>IF('特殊、深海'!$AX92="","",'特殊、深海'!$AX92)</f>
        <v/>
      </c>
      <c r="AR96" s="552">
        <f>IF('特殊、深海'!$AY92="","",'特殊、深海'!$AY92)</f>
        <v>85</v>
      </c>
      <c r="AS96" s="552">
        <f>IF('特殊、深海'!$AZ92="","",'特殊、深海'!$AZ92)</f>
        <v>120</v>
      </c>
      <c r="AT96" s="552">
        <f>IF('特殊、深海'!$BA92="","",'特殊、深海'!$BA92)</f>
        <v>2.5</v>
      </c>
      <c r="AU96" s="552">
        <f>IF('特殊、深海'!$BB92="","",'特殊、深海'!$BB92)</f>
        <v>5.0999999999999996</v>
      </c>
      <c r="AV96" s="550">
        <f>IF(('特殊、深海'!$BG92+'特殊、深海'!$BK92*$C$4)=0,"",('特殊、深海'!$BG92+'特殊、深海'!$BK92*$C$4))</f>
        <v>50</v>
      </c>
      <c r="AW96" s="552">
        <f>IF(('特殊、深海'!$BH92+'特殊、深海'!$BL92*$C$4)=0,"",('特殊、深海'!$BH92+'特殊、深海'!$BL92*$C$4))</f>
        <v>91</v>
      </c>
      <c r="AX96" s="552">
        <f>IF(('特殊、深海'!$BI92+'特殊、深海'!$BM92*$C$4)=0,"",('特殊、深海'!$BI92+'特殊、深海'!$BM92*$C$4))</f>
        <v>108</v>
      </c>
      <c r="AY96" s="551">
        <f>IF(('特殊、深海'!$BJ92+'特殊、深海'!$BN92*$C$4)=0,"",('特殊、深海'!$BJ92+'特殊、深海'!$BN92*$C$4))</f>
        <v>1</v>
      </c>
      <c r="AZ96" s="329" t="str">
        <f>'特殊、深海'!$BO92</f>
        <v>TODO: 万国语</v>
      </c>
      <c r="BA96" s="553" t="b">
        <f>IF('特殊、深海'!$BP92="","")</f>
        <v>0</v>
      </c>
      <c r="BB96" s="329" t="b">
        <f>IF('特殊、深海'!$BQ92="","")</f>
        <v>0</v>
      </c>
      <c r="BC96" s="554" t="str">
        <f>IF('特殊、深海'!$BR92="","")</f>
        <v/>
      </c>
      <c r="BQ96" s="552">
        <f>IFERROR(VLOOKUP(AL96,装备!$B:$C,2,0),0)</f>
        <v>5</v>
      </c>
      <c r="BR96" s="552">
        <f>IFERROR(VLOOKUP($AL96,装备!$B:$Q,5,0),0)</f>
        <v>0</v>
      </c>
      <c r="BS96" s="552">
        <f>IFERROR(VLOOKUP($AL96,装备!$B:$Q,6,0),0)</f>
        <v>26</v>
      </c>
      <c r="BT96" s="552">
        <f>IFERROR(VLOOKUP($AL96,装备!$B:$Q,7,0),0)</f>
        <v>3</v>
      </c>
      <c r="BU96" s="552">
        <f>IFERROR(VLOOKUP($AL96,装备!$B:$Q,8,0),0)</f>
        <v>0</v>
      </c>
      <c r="BV96" s="552">
        <f>IFERROR(VLOOKUP($AL96,装备!$B:$Q,9,0),0)</f>
        <v>0</v>
      </c>
      <c r="BW96" s="552">
        <f>IFERROR(VLOOKUP($AL96,装备!$B:$Q,10,0),0)</f>
        <v>0</v>
      </c>
      <c r="BX96" s="552">
        <f>IFERROR(VLOOKUP($AL96,装备!$B:$Q,11,0),0)</f>
        <v>2</v>
      </c>
      <c r="BY96" s="552" t="str">
        <f>IFERROR(VLOOKUP($AL96,装备!$B:$Q,12,0),0)</f>
        <v>长</v>
      </c>
      <c r="BZ96" s="552">
        <f>IFERROR(VLOOKUP($AL96,装备!$B:$Q,13,0),0)</f>
        <v>0</v>
      </c>
      <c r="CA96" s="552">
        <f>IFERROR(VLOOKUP($AL96,装备!$B:$Q,14,0),0)</f>
        <v>0</v>
      </c>
      <c r="CB96" s="552">
        <f>IFERROR(VLOOKUP($AL96,装备!$B:$Q,16,0),0)</f>
        <v>0</v>
      </c>
      <c r="CC96" s="552">
        <f>IFERROR(VLOOKUP($AL96,装备!$B:$Q,5,0),0)</f>
        <v>0</v>
      </c>
      <c r="CD96" s="552">
        <f>IFERROR(VLOOKUP(AM96,装备!$B:$C,2,0),0)</f>
        <v>5</v>
      </c>
      <c r="CE96" s="552">
        <f>IFERROR(VLOOKUP($AM96,装备!$B:$Q,5,0),0)</f>
        <v>0</v>
      </c>
      <c r="CF96" s="552">
        <f>IFERROR(VLOOKUP($AM96,装备!$B:$Q,6,0),0)</f>
        <v>28</v>
      </c>
      <c r="CG96" s="552">
        <f>IFERROR(VLOOKUP($AM96,装备!$B:$Q,7,0),0)</f>
        <v>0</v>
      </c>
      <c r="CH96" s="552">
        <f>IFERROR(VLOOKUP($AM96,装备!$B:$Q,8,0),0)</f>
        <v>0</v>
      </c>
      <c r="CI96" s="552">
        <f>IFERROR(VLOOKUP($AM96,装备!$B:$Q,9,0),0)</f>
        <v>0</v>
      </c>
      <c r="CJ96" s="552">
        <f>IFERROR(VLOOKUP($AM96,装备!$B:$Q,10,0),0)</f>
        <v>0</v>
      </c>
      <c r="CK96" s="552">
        <f>IFERROR(VLOOKUP($AM96,装备!$B:$Q,11,0),0)</f>
        <v>0</v>
      </c>
      <c r="CL96" s="552" t="str">
        <f>IFERROR(VLOOKUP($AM96,装备!$B:$Q,12,0),0)</f>
        <v>超长</v>
      </c>
      <c r="CM96" s="552">
        <f>IFERROR(VLOOKUP($AM96,装备!$B:$Q,13,0),0)</f>
        <v>0</v>
      </c>
      <c r="CN96" s="552">
        <f>IFERROR(VLOOKUP($AM96,装备!$B:$Q,14,0),0)</f>
        <v>0</v>
      </c>
      <c r="CO96" s="552">
        <f>IFERROR(VLOOKUP($AM96,装备!$B:$Q,16,0),0)</f>
        <v>3</v>
      </c>
      <c r="CP96" s="552">
        <f>IFERROR(VLOOKUP($AM96,装备!$B:$Q,5,0),0)</f>
        <v>0</v>
      </c>
      <c r="CQ96" s="552">
        <f>IFERROR(VLOOKUP(AN96,装备!$B:$C,2,0),0)</f>
        <v>6</v>
      </c>
      <c r="CR96" s="552">
        <f>IFERROR(VLOOKUP($AN96,装备!$B:$Q,5,0),0)</f>
        <v>0</v>
      </c>
      <c r="CS96" s="552">
        <f>IFERROR(VLOOKUP($AN96,装备!$B:$Q,6,0),0)</f>
        <v>30</v>
      </c>
      <c r="CT96" s="552">
        <f>IFERROR(VLOOKUP($AN96,装备!$B:$Q,7,0),0)</f>
        <v>0</v>
      </c>
      <c r="CU96" s="552">
        <f>IFERROR(VLOOKUP($AN96,装备!$B:$Q,8,0),0)</f>
        <v>0</v>
      </c>
      <c r="CV96" s="552">
        <f>IFERROR(VLOOKUP($AN96,装备!$B:$Q,9,0),0)</f>
        <v>0</v>
      </c>
      <c r="CW96" s="552">
        <f>IFERROR(VLOOKUP($AN96,装备!$B:$Q,10,0),0)</f>
        <v>0</v>
      </c>
      <c r="CX96" s="552">
        <f>IFERROR(VLOOKUP($AN96,装备!$B:$Q,11,0),0)</f>
        <v>0</v>
      </c>
      <c r="CY96" s="552" t="str">
        <f>IFERROR(VLOOKUP($AN96,装备!$B:$Q,12,0),0)</f>
        <v>超长</v>
      </c>
      <c r="CZ96" s="552">
        <f>IFERROR(VLOOKUP($AN96,装备!$B:$Q,13,0),0)</f>
        <v>-2</v>
      </c>
      <c r="DA96" s="552">
        <f>IFERROR(VLOOKUP($AN96,装备!$B:$Q,14,0),0)</f>
        <v>0</v>
      </c>
      <c r="DB96" s="552">
        <f>IFERROR(VLOOKUP($AN96,装备!$B:$Q,16,0),0)</f>
        <v>0</v>
      </c>
      <c r="DC96" s="552">
        <f>IFERROR(VLOOKUP($AN96,装备!$B:$Q,5,0),0)</f>
        <v>0</v>
      </c>
      <c r="DD96" s="552">
        <f>IFERROR(VLOOKUP(AO96,装备!$B:$C,2,0),0)</f>
        <v>6</v>
      </c>
      <c r="DE96" s="552">
        <f>IFERROR(VLOOKUP($AO96,装备!$B:$Q,5,0),0)</f>
        <v>0</v>
      </c>
      <c r="DF96" s="552">
        <f>IFERROR(VLOOKUP($AO96,装备!$B:$Q,6,0),0)</f>
        <v>7</v>
      </c>
      <c r="DG96" s="552">
        <f>IFERROR(VLOOKUP($AO96,装备!$B:$Q,7,0),0)</f>
        <v>0</v>
      </c>
      <c r="DH96" s="552">
        <f>IFERROR(VLOOKUP($AO96,装备!$B:$Q,8,0),0)</f>
        <v>0</v>
      </c>
      <c r="DI96" s="552">
        <f>IFERROR(VLOOKUP($AO96,装备!$B:$Q,9,0),0)</f>
        <v>0</v>
      </c>
      <c r="DJ96" s="552">
        <f>IFERROR(VLOOKUP($AO96,装备!$B:$Q,10,0),0)</f>
        <v>0</v>
      </c>
      <c r="DK96" s="552">
        <f>IFERROR(VLOOKUP($AO96,装备!$B:$Q,11,0),0)</f>
        <v>1</v>
      </c>
      <c r="DL96" s="552" t="str">
        <f>IFERROR(VLOOKUP($AO96,装备!$B:$Q,12,0),0)</f>
        <v>无</v>
      </c>
      <c r="DM96" s="552">
        <f>IFERROR(VLOOKUP($AO96,装备!$B:$Q,13,0),0)</f>
        <v>0</v>
      </c>
      <c r="DN96" s="552">
        <f>IFERROR(VLOOKUP($AO96,装备!$B:$Q,14,0),0)</f>
        <v>0</v>
      </c>
      <c r="DO96" s="552">
        <f>IFERROR(VLOOKUP($AO96,装备!$B:$Q,16,0),0)</f>
        <v>0</v>
      </c>
      <c r="DP96" s="552">
        <f>IFERROR(VLOOKUP($AO96,装备!$B:$Q,5,0),0)</f>
        <v>0</v>
      </c>
    </row>
    <row r="97" spans="1:120" ht="40.5">
      <c r="A97" s="553">
        <f>'特殊、深海'!$A93</f>
        <v>10005518</v>
      </c>
      <c r="B97" s="353" t="s">
        <v>5959</v>
      </c>
      <c r="C97" s="281"/>
      <c r="D97" s="281">
        <f t="shared" si="1"/>
        <v>110</v>
      </c>
      <c r="E97" s="551">
        <f>'特殊、深海'!$C93</f>
        <v>6</v>
      </c>
      <c r="F97" s="549" t="str">
        <f>'特殊、深海'!$D93</f>
        <v>战巡</v>
      </c>
      <c r="G97" s="549" t="str">
        <f>'特殊、深海'!$E93</f>
        <v>大型</v>
      </c>
      <c r="H97" s="549" t="str">
        <f>'特殊、深海'!$F93</f>
        <v>主力舰</v>
      </c>
      <c r="I97" s="549">
        <f>'特殊、深海'!$BT93</f>
        <v>0</v>
      </c>
      <c r="J97" s="549" t="str">
        <f>'特殊、深海'!$G93</f>
        <v>深海</v>
      </c>
      <c r="K97" s="555">
        <f>'特殊、深海'!$H93+(BR97+CE97+CR97+DE97)*$C$2</f>
        <v>92</v>
      </c>
      <c r="L97" s="552">
        <f>'特殊、深海'!$I93</f>
        <v>0</v>
      </c>
      <c r="M97" s="552">
        <f>'特殊、深海'!$J93</f>
        <v>0</v>
      </c>
      <c r="N97" s="552">
        <f>'特殊、深海'!$K93</f>
        <v>2</v>
      </c>
      <c r="O97" s="552">
        <f>'特殊、深海'!$L93+((CA97+CN97+DA97+DN97)*$C$2)</f>
        <v>40</v>
      </c>
      <c r="P97" s="552" t="str">
        <f>IF($C$2=1,(IF(ISERROR(FIND("超长",'特殊、深海'!$M93&amp;BY97&amp;CL97&amp;CY97&amp;DL97,1)),IF(ISERROR(FIND("长",'特殊、深海'!$M93&amp;BY97&amp;CL97&amp;CY97&amp;DL97,1)),IF(ISERROR(FIND("中",'特殊、深海'!$M93&amp;BY97&amp;CL97&amp;CY97&amp;DL97,1)),IF(ISERROR(FIND("短",'特殊、深海'!$M93&amp;BY97&amp;CL97&amp;CY97&amp;DL97,1)),IF(ISERROR(FIND("无",'特殊、深海'!$M93&amp;BY97&amp;CL97&amp;CY97&amp;DL97,1)),0,"无"),"短"),"中"),"长"),"超长")),'特殊、深海'!$M93)</f>
        <v>超长</v>
      </c>
      <c r="Q97" s="556">
        <f>'特殊、深海'!$N93</f>
        <v>35</v>
      </c>
      <c r="R97" s="552">
        <f>('特殊、深海'!$P93)+('特殊、深海'!$Q93)*$C$3+((BS97+CF97+CS97+DF97)*$C$2)</f>
        <v>230</v>
      </c>
      <c r="S97" s="552">
        <f>('特殊、深海'!$R93)+('特殊、深海'!$S93)*$C$3+((BU97+CH97+CU97+DH97)*$C$2)</f>
        <v>0</v>
      </c>
      <c r="T97" s="552">
        <f>('特殊、深海'!$T93)+('特殊、深海'!$U93)*$C$3+((BT97+CG97+CT97+DG97)*$C$2)</f>
        <v>115</v>
      </c>
      <c r="U97" s="552">
        <f>('特殊、深海'!$V93)+('特殊、深海'!$W93)*$C$3+((CC97+CP97+DC97+DP97)*$C$2)</f>
        <v>95</v>
      </c>
      <c r="V97" s="550">
        <f>INT(((('特殊、深海'!$Y93)-('特殊、深海'!$X93))*(((IF(D97=0,C97,D97))-1)/99))+'特殊、深海'!$X93)+((BX97+CK97+CX97+DK97)*$C$2)</f>
        <v>131</v>
      </c>
      <c r="W97" s="552">
        <f>INT(((('特殊、深海'!$AA93)-('特殊、深海'!$Z93))*(((IF(D97=0,C97,D97))-1)/99))+'特殊、深海'!$Z93)+((BZ97+CM97+CZ97+DM97)*$C$2)</f>
        <v>79</v>
      </c>
      <c r="X97" s="552">
        <f>INT(((('特殊、深海'!$AC93)-('特殊、深海'!$AB93))*(((IF(D97=0,C97,D97))-1)/99))+'特殊、深海'!$AB93)+((BW97+CJ97+CW97+DJ97)*$C$2)</f>
        <v>60</v>
      </c>
      <c r="Y97" s="551">
        <f>INT(((('特殊、深海'!$AE93)-('特殊、深海'!$AD93))*(((IF(D97=0,C97,D97))-1)/99))+'特殊、深海'!$AD93)+((BV97+CI97+CV97+DI97)*$C$2)</f>
        <v>0</v>
      </c>
      <c r="Z97" s="552">
        <f>IF('特殊、深海'!$AF93="","",'特殊、深海'!$AF93)</f>
        <v>3</v>
      </c>
      <c r="AA97" s="552">
        <f>IF('特殊、深海'!$AG93="","",'特殊、深海'!$AG93)</f>
        <v>3</v>
      </c>
      <c r="AB97" s="552">
        <f>IF('特殊、深海'!$AH93="","",'特殊、深海'!$AH93)</f>
        <v>3</v>
      </c>
      <c r="AC97" s="552">
        <f>IF('特殊、深海'!$AI93="","",'特殊、深海'!$AI93)</f>
        <v>3</v>
      </c>
      <c r="AD97" s="552">
        <f>IF('特殊、深海'!$AJ93="","",'特殊、深海'!$AJ93)</f>
        <v>12</v>
      </c>
      <c r="AE97" s="550">
        <f>IF('特殊、深海'!$AK93="","",'特殊、深海'!$AK93)</f>
        <v>20</v>
      </c>
      <c r="AF97" s="552" t="str">
        <f>IF('特殊、深海'!$AL93="","",'特殊、深海'!$AL93)</f>
        <v/>
      </c>
      <c r="AG97" s="552" t="str">
        <f>IF('特殊、深海'!$AM93="","",'特殊、深海'!$AM93)</f>
        <v/>
      </c>
      <c r="AH97" s="552" t="str">
        <f>IF('特殊、深海'!$AN93="","",'特殊、深海'!$AN93)</f>
        <v/>
      </c>
      <c r="AI97" s="552" t="str">
        <f>IF('特殊、深海'!$AO93="","",'特殊、深海'!$AO93)</f>
        <v/>
      </c>
      <c r="AJ97" s="552" t="str">
        <f>IF('特殊、深海'!$AP93="","",'特殊、深海'!$AP93)</f>
        <v/>
      </c>
      <c r="AK97" s="551" t="str">
        <f>IF('特殊、深海'!$AQ93="","",'特殊、深海'!$AQ93)</f>
        <v/>
      </c>
      <c r="AL97" s="329" t="str">
        <f>IF('特殊、深海'!$AS93="","",'特殊、深海'!$AS93)</f>
        <v>G国双联508毫米炮（H）</v>
      </c>
      <c r="AM97" s="329" t="str">
        <f>IF('特殊、深海'!$AT93="","",'特殊、深海'!$AT93)</f>
        <v>E国三联18英寸主炮（K）</v>
      </c>
      <c r="AN97" s="329" t="str">
        <f>IF('特殊、深海'!$AU93="","",'特殊、深海'!$AU93)</f>
        <v>G国双联508毫米炮（H）</v>
      </c>
      <c r="AO97" s="329" t="str">
        <f>IF('特殊、深海'!$AV93="","",'特殊、深海'!$AV93)</f>
        <v>G国双联508毫米炮（H）</v>
      </c>
      <c r="AP97" s="307" t="str">
        <f>IF('特殊、深海'!$AW93="","",'特殊、深海'!$AW93)</f>
        <v>穿心(3级)：优先攻击敌方耐久值最高的单位。我方队伍中每有一条不同的舰种使造成的最终伤害增加6%。攻击增加10%穿甲效果。</v>
      </c>
      <c r="AQ97" s="308" t="str">
        <f>IF('特殊、深海'!$AX93="","",'特殊、深海'!$AX93)</f>
        <v/>
      </c>
      <c r="AR97" s="552">
        <f>IF('特殊、深海'!$AY93="","",'特殊、深海'!$AY93)</f>
        <v>85</v>
      </c>
      <c r="AS97" s="552">
        <f>IF('特殊、深海'!$AZ93="","",'特殊、深海'!$AZ93)</f>
        <v>120</v>
      </c>
      <c r="AT97" s="552">
        <f>IF('特殊、深海'!$BA93="","",'特殊、深海'!$BA93)</f>
        <v>2.5</v>
      </c>
      <c r="AU97" s="552">
        <f>IF('特殊、深海'!$BB93="","",'特殊、深海'!$BB93)</f>
        <v>5.0999999999999996</v>
      </c>
      <c r="AV97" s="550">
        <f>IF(('特殊、深海'!$BG93+'特殊、深海'!$BK93*$C$4)=0,"",('特殊、深海'!$BG93+'特殊、深海'!$BK93*$C$4))</f>
        <v>100</v>
      </c>
      <c r="AW97" s="552">
        <f>IF(('特殊、深海'!$BH93+'特殊、深海'!$BL93*$C$4)=0,"",('特殊、深海'!$BH93+'特殊、深海'!$BL93*$C$4))</f>
        <v>215</v>
      </c>
      <c r="AX97" s="552">
        <f>IF(('特殊、深海'!$BI93+'特殊、深海'!$BM93*$C$4)=0,"",('特殊、深海'!$BI93+'特殊、深海'!$BM93*$C$4))</f>
        <v>200</v>
      </c>
      <c r="AY97" s="551" t="str">
        <f>IF(('特殊、深海'!$BJ93+'特殊、深海'!$BN93*$C$4)=0,"",('特殊、深海'!$BJ93+'特殊、深海'!$BN93*$C$4))</f>
        <v/>
      </c>
      <c r="AZ97" s="329" t="str">
        <f>'特殊、深海'!$BO93</f>
        <v>TODO: 万国语</v>
      </c>
      <c r="BA97" s="553" t="b">
        <f>IF('特殊、深海'!$BP93="","")</f>
        <v>0</v>
      </c>
      <c r="BB97" s="329" t="b">
        <f>IF('特殊、深海'!$BQ93="","")</f>
        <v>0</v>
      </c>
      <c r="BC97" s="554" t="str">
        <f>IF('特殊、深海'!$BR93="","")</f>
        <v/>
      </c>
      <c r="BQ97" s="552">
        <f>IFERROR(VLOOKUP(AL97,装备!$B:$C,2,0),0)</f>
        <v>5</v>
      </c>
      <c r="BR97" s="552">
        <f>IFERROR(VLOOKUP($AL97,装备!$B:$Q,5,0),0)</f>
        <v>0</v>
      </c>
      <c r="BS97" s="552">
        <f>IFERROR(VLOOKUP($AL97,装备!$B:$Q,6,0),0)</f>
        <v>29</v>
      </c>
      <c r="BT97" s="552">
        <f>IFERROR(VLOOKUP($AL97,装备!$B:$Q,7,0),0)</f>
        <v>0</v>
      </c>
      <c r="BU97" s="552">
        <f>IFERROR(VLOOKUP($AL97,装备!$B:$Q,8,0),0)</f>
        <v>0</v>
      </c>
      <c r="BV97" s="552">
        <f>IFERROR(VLOOKUP($AL97,装备!$B:$Q,9,0),0)</f>
        <v>0</v>
      </c>
      <c r="BW97" s="552">
        <f>IFERROR(VLOOKUP($AL97,装备!$B:$Q,10,0),0)</f>
        <v>0</v>
      </c>
      <c r="BX97" s="552">
        <f>IFERROR(VLOOKUP($AL97,装备!$B:$Q,11,0),0)</f>
        <v>3</v>
      </c>
      <c r="BY97" s="552" t="str">
        <f>IFERROR(VLOOKUP($AL97,装备!$B:$Q,12,0),0)</f>
        <v>超长</v>
      </c>
      <c r="BZ97" s="552">
        <f>IFERROR(VLOOKUP($AL97,装备!$B:$Q,13,0),0)</f>
        <v>-2</v>
      </c>
      <c r="CA97" s="552">
        <f>IFERROR(VLOOKUP($AL97,装备!$B:$Q,14,0),0)</f>
        <v>0</v>
      </c>
      <c r="CB97" s="552">
        <f>IFERROR(VLOOKUP($AL97,装备!$B:$Q,16,0),0)</f>
        <v>0</v>
      </c>
      <c r="CC97" s="552">
        <f>IFERROR(VLOOKUP($AL97,装备!$B:$Q,5,0),0)</f>
        <v>0</v>
      </c>
      <c r="CD97" s="552">
        <f>IFERROR(VLOOKUP(AM97,装备!$B:$C,2,0),0)</f>
        <v>6</v>
      </c>
      <c r="CE97" s="552">
        <f>IFERROR(VLOOKUP($AM97,装备!$B:$Q,5,0),0)</f>
        <v>0</v>
      </c>
      <c r="CF97" s="552">
        <f>IFERROR(VLOOKUP($AM97,装备!$B:$Q,6,0),0)</f>
        <v>28</v>
      </c>
      <c r="CG97" s="552">
        <f>IFERROR(VLOOKUP($AM97,装备!$B:$Q,7,0),0)</f>
        <v>0</v>
      </c>
      <c r="CH97" s="552">
        <f>IFERROR(VLOOKUP($AM97,装备!$B:$Q,8,0),0)</f>
        <v>0</v>
      </c>
      <c r="CI97" s="552">
        <f>IFERROR(VLOOKUP($AM97,装备!$B:$Q,9,0),0)</f>
        <v>0</v>
      </c>
      <c r="CJ97" s="552">
        <f>IFERROR(VLOOKUP($AM97,装备!$B:$Q,10,0),0)</f>
        <v>0</v>
      </c>
      <c r="CK97" s="552">
        <f>IFERROR(VLOOKUP($AM97,装备!$B:$Q,11,0),0)</f>
        <v>2</v>
      </c>
      <c r="CL97" s="552" t="str">
        <f>IFERROR(VLOOKUP($AM97,装备!$B:$Q,12,0),0)</f>
        <v>长</v>
      </c>
      <c r="CM97" s="552">
        <f>IFERROR(VLOOKUP($AM97,装备!$B:$Q,13,0),0)</f>
        <v>0</v>
      </c>
      <c r="CN97" s="552">
        <f>IFERROR(VLOOKUP($AM97,装备!$B:$Q,14,0),0)</f>
        <v>0</v>
      </c>
      <c r="CO97" s="552">
        <f>IFERROR(VLOOKUP($AM97,装备!$B:$Q,16,0),0)</f>
        <v>0</v>
      </c>
      <c r="CP97" s="552">
        <f>IFERROR(VLOOKUP($AM97,装备!$B:$Q,5,0),0)</f>
        <v>0</v>
      </c>
      <c r="CQ97" s="552">
        <f>IFERROR(VLOOKUP(AN97,装备!$B:$C,2,0),0)</f>
        <v>5</v>
      </c>
      <c r="CR97" s="552">
        <f>IFERROR(VLOOKUP($AN97,装备!$B:$Q,5,0),0)</f>
        <v>0</v>
      </c>
      <c r="CS97" s="552">
        <f>IFERROR(VLOOKUP($AN97,装备!$B:$Q,6,0),0)</f>
        <v>29</v>
      </c>
      <c r="CT97" s="552">
        <f>IFERROR(VLOOKUP($AN97,装备!$B:$Q,7,0),0)</f>
        <v>0</v>
      </c>
      <c r="CU97" s="552">
        <f>IFERROR(VLOOKUP($AN97,装备!$B:$Q,8,0),0)</f>
        <v>0</v>
      </c>
      <c r="CV97" s="552">
        <f>IFERROR(VLOOKUP($AN97,装备!$B:$Q,9,0),0)</f>
        <v>0</v>
      </c>
      <c r="CW97" s="552">
        <f>IFERROR(VLOOKUP($AN97,装备!$B:$Q,10,0),0)</f>
        <v>0</v>
      </c>
      <c r="CX97" s="552">
        <f>IFERROR(VLOOKUP($AN97,装备!$B:$Q,11,0),0)</f>
        <v>3</v>
      </c>
      <c r="CY97" s="552" t="str">
        <f>IFERROR(VLOOKUP($AN97,装备!$B:$Q,12,0),0)</f>
        <v>超长</v>
      </c>
      <c r="CZ97" s="552">
        <f>IFERROR(VLOOKUP($AN97,装备!$B:$Q,13,0),0)</f>
        <v>-2</v>
      </c>
      <c r="DA97" s="552">
        <f>IFERROR(VLOOKUP($AN97,装备!$B:$Q,14,0),0)</f>
        <v>0</v>
      </c>
      <c r="DB97" s="552">
        <f>IFERROR(VLOOKUP($AN97,装备!$B:$Q,16,0),0)</f>
        <v>0</v>
      </c>
      <c r="DC97" s="552">
        <f>IFERROR(VLOOKUP($AN97,装备!$B:$Q,5,0),0)</f>
        <v>0</v>
      </c>
      <c r="DD97" s="552">
        <f>IFERROR(VLOOKUP(AO97,装备!$B:$C,2,0),0)</f>
        <v>5</v>
      </c>
      <c r="DE97" s="552">
        <f>IFERROR(VLOOKUP($AO97,装备!$B:$Q,5,0),0)</f>
        <v>0</v>
      </c>
      <c r="DF97" s="552">
        <f>IFERROR(VLOOKUP($AO97,装备!$B:$Q,6,0),0)</f>
        <v>29</v>
      </c>
      <c r="DG97" s="552">
        <f>IFERROR(VLOOKUP($AO97,装备!$B:$Q,7,0),0)</f>
        <v>0</v>
      </c>
      <c r="DH97" s="552">
        <f>IFERROR(VLOOKUP($AO97,装备!$B:$Q,8,0),0)</f>
        <v>0</v>
      </c>
      <c r="DI97" s="552">
        <f>IFERROR(VLOOKUP($AO97,装备!$B:$Q,9,0),0)</f>
        <v>0</v>
      </c>
      <c r="DJ97" s="552">
        <f>IFERROR(VLOOKUP($AO97,装备!$B:$Q,10,0),0)</f>
        <v>0</v>
      </c>
      <c r="DK97" s="552">
        <f>IFERROR(VLOOKUP($AO97,装备!$B:$Q,11,0),0)</f>
        <v>3</v>
      </c>
      <c r="DL97" s="552" t="str">
        <f>IFERROR(VLOOKUP($AO97,装备!$B:$Q,12,0),0)</f>
        <v>超长</v>
      </c>
      <c r="DM97" s="552">
        <f>IFERROR(VLOOKUP($AO97,装备!$B:$Q,13,0),0)</f>
        <v>-2</v>
      </c>
      <c r="DN97" s="552">
        <f>IFERROR(VLOOKUP($AO97,装备!$B:$Q,14,0),0)</f>
        <v>0</v>
      </c>
      <c r="DO97" s="552">
        <f>IFERROR(VLOOKUP($AO97,装备!$B:$Q,16,0),0)</f>
        <v>0</v>
      </c>
      <c r="DP97" s="552">
        <f>IFERROR(VLOOKUP($AO97,装备!$B:$Q,5,0),0)</f>
        <v>0</v>
      </c>
    </row>
    <row r="98" spans="1:120" ht="27">
      <c r="A98" s="553">
        <f>'特殊、深海'!$A94</f>
        <v>10005618</v>
      </c>
      <c r="B98" s="353" t="s">
        <v>5961</v>
      </c>
      <c r="C98" s="281"/>
      <c r="D98" s="281">
        <f t="shared" si="1"/>
        <v>110</v>
      </c>
      <c r="E98" s="551">
        <f>'特殊、深海'!$C94</f>
        <v>6</v>
      </c>
      <c r="F98" s="549" t="str">
        <f>'特殊、深海'!$D94</f>
        <v>导驱</v>
      </c>
      <c r="G98" s="549" t="str">
        <f>'特殊、深海'!$E94</f>
        <v>小型</v>
      </c>
      <c r="H98" s="549" t="str">
        <f>'特殊、深海'!$F94</f>
        <v>主力舰</v>
      </c>
      <c r="I98" s="549">
        <f>'特殊、深海'!$BT94</f>
        <v>0</v>
      </c>
      <c r="J98" s="549" t="str">
        <f>'特殊、深海'!$G94</f>
        <v>深海</v>
      </c>
      <c r="K98" s="555">
        <f>'特殊、深海'!$H94+(BR98+CE98+CR98+DE98)*$C$2</f>
        <v>80</v>
      </c>
      <c r="L98" s="552">
        <f>'特殊、深海'!$I94</f>
        <v>0</v>
      </c>
      <c r="M98" s="552">
        <f>'特殊、深海'!$J94</f>
        <v>0</v>
      </c>
      <c r="N98" s="552">
        <f>'特殊、深海'!$K94</f>
        <v>2</v>
      </c>
      <c r="O98" s="552">
        <f>'特殊、深海'!$L94+((CA98+CN98+DA98+DN98)*$C$2)</f>
        <v>40</v>
      </c>
      <c r="P98" s="552" t="str">
        <f>IF($C$2=1,(IF(ISERROR(FIND("超长",'特殊、深海'!$M94&amp;BY98&amp;CL98&amp;CY98&amp;DL98,1)),IF(ISERROR(FIND("长",'特殊、深海'!$M94&amp;BY98&amp;CL98&amp;CY98&amp;DL98,1)),IF(ISERROR(FIND("中",'特殊、深海'!$M94&amp;BY98&amp;CL98&amp;CY98&amp;DL98,1)),IF(ISERROR(FIND("短",'特殊、深海'!$M94&amp;BY98&amp;CL98&amp;CY98&amp;DL98,1)),IF(ISERROR(FIND("无",'特殊、深海'!$M94&amp;BY98&amp;CL98&amp;CY98&amp;DL98,1)),0,"无"),"短"),"中"),"长"),"超长")),'特殊、深海'!$M94)</f>
        <v>短</v>
      </c>
      <c r="Q98" s="556">
        <f>'特殊、深海'!$N94</f>
        <v>35</v>
      </c>
      <c r="R98" s="552">
        <f>('特殊、深海'!$P94)+('特殊、深海'!$Q94)*$C$3+((BS98+CF98+CS98+DF98)*$C$2)</f>
        <v>139</v>
      </c>
      <c r="S98" s="552">
        <f>('特殊、深海'!$R94)+('特殊、深海'!$S94)*$C$3+((BU98+CH98+CU98+DH98)*$C$2)</f>
        <v>1</v>
      </c>
      <c r="T98" s="552">
        <f>('特殊、深海'!$T94)+('特殊、深海'!$U94)*$C$3+((BT98+CG98+CT98+DG98)*$C$2)</f>
        <v>78</v>
      </c>
      <c r="U98" s="552">
        <f>('特殊、深海'!$V94)+('特殊、深海'!$W94)*$C$3+((CC98+CP98+DC98+DP98)*$C$2)</f>
        <v>105</v>
      </c>
      <c r="V98" s="550">
        <f>INT(((('特殊、深海'!$Y94)-('特殊、深海'!$X94))*(((IF(D98=0,C98,D98))-1)/99))+'特殊、深海'!$X94)+((BX98+CK98+CX98+DK98)*$C$2)</f>
        <v>122</v>
      </c>
      <c r="W98" s="552">
        <f>INT(((('特殊、深海'!$AA94)-('特殊、深海'!$Z94))*(((IF(D98=0,C98,D98))-1)/99))+'特殊、深海'!$Z94)+((BZ98+CM98+CZ98+DM98)*$C$2)</f>
        <v>87</v>
      </c>
      <c r="X98" s="552">
        <f>INT(((('特殊、深海'!$AC94)-('特殊、深海'!$AB94))*(((IF(D98=0,C98,D98))-1)/99))+'特殊、深海'!$AB94)+((BW98+CJ98+CW98+DJ98)*$C$2)</f>
        <v>65</v>
      </c>
      <c r="Y98" s="551">
        <f>INT(((('特殊、深海'!$AE94)-('特殊、深海'!$AD94))*(((IF(D98=0,C98,D98))-1)/99))+'特殊、深海'!$AD94)+((BV98+CI98+CV98+DI98)*$C$2)</f>
        <v>0</v>
      </c>
      <c r="Z98" s="552">
        <f>IF('特殊、深海'!$AF94="","",'特殊、深海'!$AF94)</f>
        <v>32</v>
      </c>
      <c r="AA98" s="552">
        <f>IF('特殊、深海'!$AG94="","",'特殊、深海'!$AG94)</f>
        <v>32</v>
      </c>
      <c r="AB98" s="552">
        <f>IF('特殊、深海'!$AH94="","",'特殊、深海'!$AH94)</f>
        <v>32</v>
      </c>
      <c r="AC98" s="552">
        <f>IF('特殊、深海'!$AI94="","",'特殊、深海'!$AI94)</f>
        <v>32</v>
      </c>
      <c r="AD98" s="552">
        <f>IF('特殊、深海'!$AJ94="","",'特殊、深海'!$AJ94)</f>
        <v>128</v>
      </c>
      <c r="AE98" s="550">
        <f>IF('特殊、深海'!$AK94="","",'特殊、深海'!$AK94)</f>
        <v>20</v>
      </c>
      <c r="AF98" s="552" t="str">
        <f>IF('特殊、深海'!$AL94="","",'特殊、深海'!$AL94)</f>
        <v/>
      </c>
      <c r="AG98" s="552" t="str">
        <f>IF('特殊、深海'!$AM94="","",'特殊、深海'!$AM94)</f>
        <v/>
      </c>
      <c r="AH98" s="552" t="str">
        <f>IF('特殊、深海'!$AN94="","",'特殊、深海'!$AN94)</f>
        <v/>
      </c>
      <c r="AI98" s="552" t="str">
        <f>IF('特殊、深海'!$AO94="","",'特殊、深海'!$AO94)</f>
        <v/>
      </c>
      <c r="AJ98" s="552" t="str">
        <f>IF('特殊、深海'!$AP94="","",'特殊、深海'!$AP94)</f>
        <v/>
      </c>
      <c r="AK98" s="551" t="str">
        <f>IF('特殊、深海'!$AQ94="","",'特殊、深海'!$AQ94)</f>
        <v/>
      </c>
      <c r="AL98" s="329" t="str">
        <f>IF('特殊、深海'!$AS94="","",'特殊、深海'!$AS94)</f>
        <v>上游-1发射器</v>
      </c>
      <c r="AM98" s="329" t="str">
        <f>IF('特殊、深海'!$AT94="","",'特殊、深海'!$AT94)</f>
        <v>上游-1导弹</v>
      </c>
      <c r="AN98" s="329" t="str">
        <f>IF('特殊、深海'!$AU94="","",'特殊、深海'!$AU94)</f>
        <v>C-301反舰导弹</v>
      </c>
      <c r="AO98" s="329" t="str">
        <f>IF('特殊、深海'!$AV94="","",'特殊、深海'!$AV94)</f>
        <v/>
      </c>
      <c r="AP98" s="307" t="str">
        <f>IF('特殊、深海'!$AW94="","",'特殊、深海'!$AW94)</f>
        <v>裂变(3级)：炮击战攻击3个目标。当自身耐久值高于80%时，造成的伤害提高20%。</v>
      </c>
      <c r="AQ98" s="308" t="str">
        <f>IF('特殊、深海'!$AX94="","",'特殊、深海'!$AX94)</f>
        <v/>
      </c>
      <c r="AR98" s="552">
        <f>IF('特殊、深海'!$AY94="","",'特殊、深海'!$AY94)</f>
        <v>25</v>
      </c>
      <c r="AS98" s="552">
        <f>IF('特殊、深海'!$AZ94="","",'特殊、深海'!$AZ94)</f>
        <v>65</v>
      </c>
      <c r="AT98" s="552">
        <f>IF('特殊、深海'!$BA94="","",'特殊、深海'!$BA94)</f>
        <v>0.48</v>
      </c>
      <c r="AU98" s="552">
        <f>IF('特殊、深海'!$BB94="","",'特殊、深海'!$BB94)</f>
        <v>1.5</v>
      </c>
      <c r="AV98" s="550">
        <f>IF(('特殊、深海'!$BG94+'特殊、深海'!$BK94*$C$4)=0,"",('特殊、深海'!$BG94+'特殊、深海'!$BK94*$C$4))</f>
        <v>32</v>
      </c>
      <c r="AW98" s="552">
        <f>IF(('特殊、深海'!$BH94+'特殊、深海'!$BL94*$C$4)=0,"",('特殊、深海'!$BH94+'特殊、深海'!$BL94*$C$4))</f>
        <v>30</v>
      </c>
      <c r="AX98" s="552">
        <f>IF(('特殊、深海'!$BI94+'特殊、深海'!$BM94*$C$4)=0,"",('特殊、深海'!$BI94+'特殊、深海'!$BM94*$C$4))</f>
        <v>10</v>
      </c>
      <c r="AY98" s="551">
        <f>IF(('特殊、深海'!$BJ94+'特殊、深海'!$BN94*$C$4)=0,"",('特殊、深海'!$BJ94+'特殊、深海'!$BN94*$C$4))</f>
        <v>68</v>
      </c>
      <c r="AZ98" s="329" t="str">
        <f>'特殊、深海'!$BO94</f>
        <v>TODO: 万国语</v>
      </c>
      <c r="BA98" s="553" t="b">
        <f>IF('特殊、深海'!$BP94="","")</f>
        <v>0</v>
      </c>
      <c r="BB98" s="329" t="b">
        <f>IF('特殊、深海'!$BQ94="","")</f>
        <v>0</v>
      </c>
      <c r="BC98" s="554" t="str">
        <f>IF('特殊、深海'!$BR94="","")</f>
        <v/>
      </c>
      <c r="BQ98" s="552">
        <f>IFERROR(VLOOKUP(AL98,装备!$B:$C,2,0),0)</f>
        <v>5</v>
      </c>
      <c r="BR98" s="552">
        <f>IFERROR(VLOOKUP($AL98,装备!$B:$Q,5,0),0)</f>
        <v>0</v>
      </c>
      <c r="BS98" s="552">
        <f>IFERROR(VLOOKUP($AL98,装备!$B:$Q,6,0),0)</f>
        <v>2</v>
      </c>
      <c r="BT98" s="552">
        <f>IFERROR(VLOOKUP($AL98,装备!$B:$Q,7,0),0)</f>
        <v>0</v>
      </c>
      <c r="BU98" s="552">
        <f>IFERROR(VLOOKUP($AL98,装备!$B:$Q,8,0),0)</f>
        <v>0</v>
      </c>
      <c r="BV98" s="552">
        <f>IFERROR(VLOOKUP($AL98,装备!$B:$Q,9,0),0)</f>
        <v>0</v>
      </c>
      <c r="BW98" s="552">
        <f>IFERROR(VLOOKUP($AL98,装备!$B:$Q,10,0),0)</f>
        <v>0</v>
      </c>
      <c r="BX98" s="552">
        <f>IFERROR(VLOOKUP($AL98,装备!$B:$Q,11,0),0)</f>
        <v>2</v>
      </c>
      <c r="BY98" s="552" t="str">
        <f>IFERROR(VLOOKUP($AL98,装备!$B:$Q,12,0),0)</f>
        <v>无</v>
      </c>
      <c r="BZ98" s="552">
        <f>IFERROR(VLOOKUP($AL98,装备!$B:$Q,13,0),0)</f>
        <v>0</v>
      </c>
      <c r="CA98" s="552">
        <f>IFERROR(VLOOKUP($AL98,装备!$B:$Q,14,0),0)</f>
        <v>0</v>
      </c>
      <c r="CB98" s="552">
        <f>IFERROR(VLOOKUP($AL98,装备!$B:$Q,16,0),0)</f>
        <v>0</v>
      </c>
      <c r="CC98" s="552">
        <f>IFERROR(VLOOKUP($AL98,装备!$B:$Q,5,0),0)</f>
        <v>0</v>
      </c>
      <c r="CD98" s="552">
        <f>IFERROR(VLOOKUP(AM98,装备!$B:$C,2,0),0)</f>
        <v>5</v>
      </c>
      <c r="CE98" s="552">
        <f>IFERROR(VLOOKUP($AM98,装备!$B:$Q,5,0),0)</f>
        <v>0</v>
      </c>
      <c r="CF98" s="552">
        <f>IFERROR(VLOOKUP($AM98,装备!$B:$Q,6,0),0)</f>
        <v>20</v>
      </c>
      <c r="CG98" s="552">
        <f>IFERROR(VLOOKUP($AM98,装备!$B:$Q,7,0),0)</f>
        <v>0</v>
      </c>
      <c r="CH98" s="552">
        <f>IFERROR(VLOOKUP($AM98,装备!$B:$Q,8,0),0)</f>
        <v>0</v>
      </c>
      <c r="CI98" s="552">
        <f>IFERROR(VLOOKUP($AM98,装备!$B:$Q,9,0),0)</f>
        <v>0</v>
      </c>
      <c r="CJ98" s="552">
        <f>IFERROR(VLOOKUP($AM98,装备!$B:$Q,10,0),0)</f>
        <v>0</v>
      </c>
      <c r="CK98" s="552">
        <f>IFERROR(VLOOKUP($AM98,装备!$B:$Q,11,0),0)</f>
        <v>0</v>
      </c>
      <c r="CL98" s="552" t="str">
        <f>IFERROR(VLOOKUP($AM98,装备!$B:$Q,12,0),0)</f>
        <v>无</v>
      </c>
      <c r="CM98" s="552">
        <f>IFERROR(VLOOKUP($AM98,装备!$B:$Q,13,0),0)</f>
        <v>0</v>
      </c>
      <c r="CN98" s="552">
        <f>IFERROR(VLOOKUP($AM98,装备!$B:$Q,14,0),0)</f>
        <v>0</v>
      </c>
      <c r="CO98" s="552">
        <f>IFERROR(VLOOKUP($AM98,装备!$B:$Q,16,0),0)</f>
        <v>0</v>
      </c>
      <c r="CP98" s="552">
        <f>IFERROR(VLOOKUP($AM98,装备!$B:$Q,5,0),0)</f>
        <v>0</v>
      </c>
      <c r="CQ98" s="552">
        <f>IFERROR(VLOOKUP(AN98,装备!$B:$C,2,0),0)</f>
        <v>5</v>
      </c>
      <c r="CR98" s="552">
        <f>IFERROR(VLOOKUP($AN98,装备!$B:$Q,5,0),0)</f>
        <v>0</v>
      </c>
      <c r="CS98" s="552">
        <f>IFERROR(VLOOKUP($AN98,装备!$B:$Q,6,0),0)</f>
        <v>27</v>
      </c>
      <c r="CT98" s="552">
        <f>IFERROR(VLOOKUP($AN98,装备!$B:$Q,7,0),0)</f>
        <v>0</v>
      </c>
      <c r="CU98" s="552">
        <f>IFERROR(VLOOKUP($AN98,装备!$B:$Q,8,0),0)</f>
        <v>0</v>
      </c>
      <c r="CV98" s="552">
        <f>IFERROR(VLOOKUP($AN98,装备!$B:$Q,9,0),0)</f>
        <v>0</v>
      </c>
      <c r="CW98" s="552">
        <f>IFERROR(VLOOKUP($AN98,装备!$B:$Q,10,0),0)</f>
        <v>0</v>
      </c>
      <c r="CX98" s="552">
        <f>IFERROR(VLOOKUP($AN98,装备!$B:$Q,11,0),0)</f>
        <v>0</v>
      </c>
      <c r="CY98" s="552" t="str">
        <f>IFERROR(VLOOKUP($AN98,装备!$B:$Q,12,0),0)</f>
        <v>无</v>
      </c>
      <c r="CZ98" s="552">
        <f>IFERROR(VLOOKUP($AN98,装备!$B:$Q,13,0),0)</f>
        <v>0</v>
      </c>
      <c r="DA98" s="552">
        <f>IFERROR(VLOOKUP($AN98,装备!$B:$Q,14,0),0)</f>
        <v>0</v>
      </c>
      <c r="DB98" s="552">
        <f>IFERROR(VLOOKUP($AN98,装备!$B:$Q,16,0),0)</f>
        <v>0</v>
      </c>
      <c r="DC98" s="552">
        <f>IFERROR(VLOOKUP($AN98,装备!$B:$Q,5,0),0)</f>
        <v>0</v>
      </c>
      <c r="DD98" s="552">
        <f>IFERROR(VLOOKUP(AO98,装备!$B:$C,2,0),0)</f>
        <v>0</v>
      </c>
      <c r="DE98" s="552">
        <f>IFERROR(VLOOKUP($AO98,装备!$B:$Q,5,0),0)</f>
        <v>0</v>
      </c>
      <c r="DF98" s="552">
        <f>IFERROR(VLOOKUP($AO98,装备!$B:$Q,6,0),0)</f>
        <v>0</v>
      </c>
      <c r="DG98" s="552">
        <f>IFERROR(VLOOKUP($AO98,装备!$B:$Q,7,0),0)</f>
        <v>0</v>
      </c>
      <c r="DH98" s="552">
        <f>IFERROR(VLOOKUP($AO98,装备!$B:$Q,8,0),0)</f>
        <v>0</v>
      </c>
      <c r="DI98" s="552">
        <f>IFERROR(VLOOKUP($AO98,装备!$B:$Q,9,0),0)</f>
        <v>0</v>
      </c>
      <c r="DJ98" s="552">
        <f>IFERROR(VLOOKUP($AO98,装备!$B:$Q,10,0),0)</f>
        <v>0</v>
      </c>
      <c r="DK98" s="552">
        <f>IFERROR(VLOOKUP($AO98,装备!$B:$Q,11,0),0)</f>
        <v>0</v>
      </c>
      <c r="DL98" s="552">
        <f>IFERROR(VLOOKUP($AO98,装备!$B:$Q,12,0),0)</f>
        <v>0</v>
      </c>
      <c r="DM98" s="552">
        <f>IFERROR(VLOOKUP($AO98,装备!$B:$Q,13,0),0)</f>
        <v>0</v>
      </c>
      <c r="DN98" s="552">
        <f>IFERROR(VLOOKUP($AO98,装备!$B:$Q,14,0),0)</f>
        <v>0</v>
      </c>
      <c r="DO98" s="552">
        <f>IFERROR(VLOOKUP($AO98,装备!$B:$Q,16,0),0)</f>
        <v>0</v>
      </c>
      <c r="DP98" s="552">
        <f>IFERROR(VLOOKUP($AO98,装备!$B:$Q,5,0),0)</f>
        <v>0</v>
      </c>
    </row>
    <row r="99" spans="1:120">
      <c r="A99" s="553">
        <f>'特殊、深海'!$A95</f>
        <v>11004818</v>
      </c>
      <c r="B99" s="353" t="s">
        <v>580</v>
      </c>
      <c r="C99" s="281"/>
      <c r="D99" s="281">
        <f t="shared" si="1"/>
        <v>110</v>
      </c>
      <c r="E99" s="551">
        <f>'特殊、深海'!$C95</f>
        <v>6</v>
      </c>
      <c r="F99" s="549" t="str">
        <f>'特殊、深海'!$D95</f>
        <v>调谐</v>
      </c>
      <c r="G99" s="549" t="str">
        <f>'特殊、深海'!$E95</f>
        <v>小型</v>
      </c>
      <c r="H99" s="549" t="str">
        <f>'特殊、深海'!$F95</f>
        <v>未知</v>
      </c>
      <c r="I99" s="549">
        <f>'特殊、深海'!$BT95</f>
        <v>0</v>
      </c>
      <c r="J99" s="549" t="str">
        <f>'特殊、深海'!$G95</f>
        <v>深海</v>
      </c>
      <c r="K99" s="555">
        <f>'特殊、深海'!$H95+(BR99+CE99+CR99+DE99)*$C$2</f>
        <v>120</v>
      </c>
      <c r="L99" s="552">
        <f>'特殊、深海'!$I95</f>
        <v>0</v>
      </c>
      <c r="M99" s="552">
        <f>'特殊、深海'!$J95</f>
        <v>0</v>
      </c>
      <c r="N99" s="552">
        <f>'特殊、深海'!$K95</f>
        <v>2</v>
      </c>
      <c r="O99" s="552">
        <f>'特殊、深海'!$L95+((CA99+CN99+DA99+DN99)*$C$2)</f>
        <v>109</v>
      </c>
      <c r="P99" s="552" t="str">
        <f>IF($C$2=1,(IF(ISERROR(FIND("超长",'特殊、深海'!$M95&amp;BY99&amp;CL99&amp;CY99&amp;DL99,1)),IF(ISERROR(FIND("长",'特殊、深海'!$M95&amp;BY99&amp;CL99&amp;CY99&amp;DL99,1)),IF(ISERROR(FIND("中",'特殊、深海'!$M95&amp;BY99&amp;CL99&amp;CY99&amp;DL99,1)),IF(ISERROR(FIND("短",'特殊、深海'!$M95&amp;BY99&amp;CL99&amp;CY99&amp;DL99,1)),IF(ISERROR(FIND("无",'特殊、深海'!$M95&amp;BY99&amp;CL99&amp;CY99&amp;DL99,1)),0,"无"),"短"),"中"),"长"),"超长")),'特殊、深海'!$M95)</f>
        <v>超长</v>
      </c>
      <c r="Q99" s="556">
        <f>'特殊、深海'!$N95</f>
        <v>35</v>
      </c>
      <c r="R99" s="552">
        <f>('特殊、深海'!$P95)+('特殊、深海'!$Q95)*$C$3+((BS99+CF99+CS99+DF99)*$C$2)</f>
        <v>255</v>
      </c>
      <c r="S99" s="552">
        <f>('特殊、深海'!$R95)+('特殊、深海'!$S95)*$C$3+((BU99+CH99+CU99+DH99)*$C$2)</f>
        <v>195</v>
      </c>
      <c r="T99" s="552">
        <f>('特殊、深海'!$T95)+('特殊、深海'!$U95)*$C$3+((BT99+CG99+CT99+DG99)*$C$2)</f>
        <v>0</v>
      </c>
      <c r="U99" s="552">
        <f>('特殊、深海'!$V95)+('特殊、深海'!$W95)*$C$3+((CC99+CP99+DC99+DP99)*$C$2)</f>
        <v>130</v>
      </c>
      <c r="V99" s="550">
        <f>INT(((('特殊、深海'!$Y95)-('特殊、深海'!$X95))*(((IF(D99=0,C99,D99))-1)/99))+'特殊、深海'!$X95)+((BX99+CK99+CX99+DK99)*$C$2)</f>
        <v>172</v>
      </c>
      <c r="W99" s="552">
        <f>INT(((('特殊、深海'!$AA95)-('特殊、深海'!$Z95))*(((IF(D99=0,C99,D99))-1)/99))+'特殊、深海'!$Z95)+((BZ99+CM99+CZ99+DM99)*$C$2)</f>
        <v>0</v>
      </c>
      <c r="X99" s="552">
        <f>INT(((('特殊、深海'!$AC95)-('特殊、深海'!$AB95))*(((IF(D99=0,C99,D99))-1)/99))+'特殊、深海'!$AB95)+((BW99+CJ99+CW99+DJ99)*$C$2)</f>
        <v>100</v>
      </c>
      <c r="Y99" s="551">
        <f>INT(((('特殊、深海'!$AE95)-('特殊、深海'!$AD95))*(((IF(D99=0,C99,D99))-1)/99))+'特殊、深海'!$AD95)+((BV99+CI99+CV99+DI99)*$C$2)</f>
        <v>210</v>
      </c>
      <c r="Z99" s="552">
        <f>IF('特殊、深海'!$AF95="","",'特殊、深海'!$AF95)</f>
        <v>0</v>
      </c>
      <c r="AA99" s="552">
        <f>IF('特殊、深海'!$AG95="","",'特殊、深海'!$AG95)</f>
        <v>0</v>
      </c>
      <c r="AB99" s="552">
        <f>IF('特殊、深海'!$AH95="","",'特殊、深海'!$AH95)</f>
        <v>70</v>
      </c>
      <c r="AC99" s="552">
        <f>IF('特殊、深海'!$AI95="","",'特殊、深海'!$AI95)</f>
        <v>70</v>
      </c>
      <c r="AD99" s="552">
        <f>IF('特殊、深海'!$AJ95="","",'特殊、深海'!$AJ95)</f>
        <v>140</v>
      </c>
      <c r="AE99" s="550">
        <f>IF('特殊、深海'!$AK95="","",'特殊、深海'!$AK95)</f>
        <v>20</v>
      </c>
      <c r="AF99" s="552" t="str">
        <f>IF('特殊、深海'!$AL95="","",'特殊、深海'!$AL95)</f>
        <v/>
      </c>
      <c r="AG99" s="552" t="str">
        <f>IF('特殊、深海'!$AM95="","",'特殊、深海'!$AM95)</f>
        <v/>
      </c>
      <c r="AH99" s="552" t="str">
        <f>IF('特殊、深海'!$AN95="","",'特殊、深海'!$AN95)</f>
        <v/>
      </c>
      <c r="AI99" s="552" t="str">
        <f>IF('特殊、深海'!$AO95="","",'特殊、深海'!$AO95)</f>
        <v/>
      </c>
      <c r="AJ99" s="552" t="str">
        <f>IF('特殊、深海'!$AP95="","",'特殊、深海'!$AP95)</f>
        <v/>
      </c>
      <c r="AK99" s="551" t="str">
        <f>IF('特殊、深海'!$AQ95="","",'特殊、深海'!$AQ95)</f>
        <v/>
      </c>
      <c r="AL99" s="329" t="str">
        <f>IF('特殊、深海'!$AS95="","",'特殊、深海'!$AS95)</f>
        <v>上游-1发射器</v>
      </c>
      <c r="AM99" s="329" t="str">
        <f>IF('特殊、深海'!$AT95="","",'特殊、深海'!$AT95)</f>
        <v>上游-1导弹</v>
      </c>
      <c r="AN99" s="329" t="str">
        <f>IF('特殊、深海'!$AU95="","",'特殊、深海'!$AU95)</f>
        <v>A2D天鲨</v>
      </c>
      <c r="AO99" s="329" t="str">
        <f>IF('特殊、深海'!$AV95="","",'特殊、深海'!$AV95)</f>
        <v>A-2</v>
      </c>
      <c r="AP99" s="307" t="str">
        <f>IF('特殊、深海'!$AW95="","",'特殊、深海'!$AW95)</f>
        <v>不屈(3级)：当自己血量为50或者50以下时，免疫所有伤害。</v>
      </c>
      <c r="AQ99" s="308" t="str">
        <f>IF('特殊、深海'!$AX95="","",'特殊、深海'!$AX95)</f>
        <v/>
      </c>
      <c r="AR99" s="552">
        <f>IF('特殊、深海'!$AY95="","",'特殊、深海'!$AY95)</f>
        <v>85</v>
      </c>
      <c r="AS99" s="552">
        <f>IF('特殊、深海'!$AZ95="","",'特殊、深海'!$AZ95)</f>
        <v>120</v>
      </c>
      <c r="AT99" s="552">
        <f>IF('特殊、深海'!$BA95="","",'特殊、深海'!$BA95)</f>
        <v>2.5</v>
      </c>
      <c r="AU99" s="552">
        <f>IF('特殊、深海'!$BB95="","",'特殊、深海'!$BB95)</f>
        <v>5.0999999999999996</v>
      </c>
      <c r="AV99" s="550">
        <f>IF(('特殊、深海'!$BG95+'特殊、深海'!$BK95*$C$4)=0,"",('特殊、深海'!$BG95+'特殊、深海'!$BK95*$C$4))</f>
        <v>80</v>
      </c>
      <c r="AW99" s="552">
        <f>IF(('特殊、深海'!$BH95+'特殊、深海'!$BL95*$C$4)=0,"",('特殊、深海'!$BH95+'特殊、深海'!$BL95*$C$4))</f>
        <v>86</v>
      </c>
      <c r="AX99" s="552">
        <f>IF(('特殊、深海'!$BI95+'特殊、深海'!$BM95*$C$4)=0,"",('特殊、深海'!$BI95+'特殊、深海'!$BM95*$C$4))</f>
        <v>60</v>
      </c>
      <c r="AY99" s="551">
        <f>IF(('特殊、深海'!$BJ95+'特殊、深海'!$BN95*$C$4)=0,"",('特殊、深海'!$BJ95+'特殊、深海'!$BN95*$C$4))</f>
        <v>49</v>
      </c>
      <c r="AZ99" s="329" t="str">
        <f>'特殊、深海'!$BO95</f>
        <v>TODO: 万国语</v>
      </c>
      <c r="BA99" s="553" t="b">
        <f>IF('特殊、深海'!$BP95="","")</f>
        <v>0</v>
      </c>
      <c r="BB99" s="329" t="b">
        <f>IF('特殊、深海'!$BQ95="","")</f>
        <v>0</v>
      </c>
      <c r="BC99" s="554" t="str">
        <f>IF('特殊、深海'!$BR95="","")</f>
        <v/>
      </c>
      <c r="BQ99" s="552">
        <f>IFERROR(VLOOKUP(AL99,装备!$B:$C,2,0),0)</f>
        <v>5</v>
      </c>
      <c r="BR99" s="552">
        <f>IFERROR(VLOOKUP($AL99,装备!$B:$Q,5,0),0)</f>
        <v>0</v>
      </c>
      <c r="BS99" s="552">
        <f>IFERROR(VLOOKUP($AL99,装备!$B:$Q,6,0),0)</f>
        <v>2</v>
      </c>
      <c r="BT99" s="552">
        <f>IFERROR(VLOOKUP($AL99,装备!$B:$Q,7,0),0)</f>
        <v>0</v>
      </c>
      <c r="BU99" s="552">
        <f>IFERROR(VLOOKUP($AL99,装备!$B:$Q,8,0),0)</f>
        <v>0</v>
      </c>
      <c r="BV99" s="552">
        <f>IFERROR(VLOOKUP($AL99,装备!$B:$Q,9,0),0)</f>
        <v>0</v>
      </c>
      <c r="BW99" s="552">
        <f>IFERROR(VLOOKUP($AL99,装备!$B:$Q,10,0),0)</f>
        <v>0</v>
      </c>
      <c r="BX99" s="552">
        <f>IFERROR(VLOOKUP($AL99,装备!$B:$Q,11,0),0)</f>
        <v>2</v>
      </c>
      <c r="BY99" s="552" t="str">
        <f>IFERROR(VLOOKUP($AL99,装备!$B:$Q,12,0),0)</f>
        <v>无</v>
      </c>
      <c r="BZ99" s="552">
        <f>IFERROR(VLOOKUP($AL99,装备!$B:$Q,13,0),0)</f>
        <v>0</v>
      </c>
      <c r="CA99" s="552">
        <f>IFERROR(VLOOKUP($AL99,装备!$B:$Q,14,0),0)</f>
        <v>0</v>
      </c>
      <c r="CB99" s="552">
        <f>IFERROR(VLOOKUP($AL99,装备!$B:$Q,16,0),0)</f>
        <v>0</v>
      </c>
      <c r="CC99" s="552">
        <f>IFERROR(VLOOKUP($AL99,装备!$B:$Q,5,0),0)</f>
        <v>0</v>
      </c>
      <c r="CD99" s="552">
        <f>IFERROR(VLOOKUP(AM99,装备!$B:$C,2,0),0)</f>
        <v>5</v>
      </c>
      <c r="CE99" s="552">
        <f>IFERROR(VLOOKUP($AM99,装备!$B:$Q,5,0),0)</f>
        <v>0</v>
      </c>
      <c r="CF99" s="552">
        <f>IFERROR(VLOOKUP($AM99,装备!$B:$Q,6,0),0)</f>
        <v>20</v>
      </c>
      <c r="CG99" s="552">
        <f>IFERROR(VLOOKUP($AM99,装备!$B:$Q,7,0),0)</f>
        <v>0</v>
      </c>
      <c r="CH99" s="552">
        <f>IFERROR(VLOOKUP($AM99,装备!$B:$Q,8,0),0)</f>
        <v>0</v>
      </c>
      <c r="CI99" s="552">
        <f>IFERROR(VLOOKUP($AM99,装备!$B:$Q,9,0),0)</f>
        <v>0</v>
      </c>
      <c r="CJ99" s="552">
        <f>IFERROR(VLOOKUP($AM99,装备!$B:$Q,10,0),0)</f>
        <v>0</v>
      </c>
      <c r="CK99" s="552">
        <f>IFERROR(VLOOKUP($AM99,装备!$B:$Q,11,0),0)</f>
        <v>0</v>
      </c>
      <c r="CL99" s="552" t="str">
        <f>IFERROR(VLOOKUP($AM99,装备!$B:$Q,12,0),0)</f>
        <v>无</v>
      </c>
      <c r="CM99" s="552">
        <f>IFERROR(VLOOKUP($AM99,装备!$B:$Q,13,0),0)</f>
        <v>0</v>
      </c>
      <c r="CN99" s="552">
        <f>IFERROR(VLOOKUP($AM99,装备!$B:$Q,14,0),0)</f>
        <v>0</v>
      </c>
      <c r="CO99" s="552">
        <f>IFERROR(VLOOKUP($AM99,装备!$B:$Q,16,0),0)</f>
        <v>0</v>
      </c>
      <c r="CP99" s="552">
        <f>IFERROR(VLOOKUP($AM99,装备!$B:$Q,5,0),0)</f>
        <v>0</v>
      </c>
      <c r="CQ99" s="552">
        <f>IFERROR(VLOOKUP(AN99,装备!$B:$C,2,0),0)</f>
        <v>6</v>
      </c>
      <c r="CR99" s="552">
        <f>IFERROR(VLOOKUP($AN99,装备!$B:$Q,5,0),0)</f>
        <v>0</v>
      </c>
      <c r="CS99" s="552">
        <f>IFERROR(VLOOKUP($AN99,装备!$B:$Q,6,0),0)</f>
        <v>0</v>
      </c>
      <c r="CT99" s="552">
        <f>IFERROR(VLOOKUP($AN99,装备!$B:$Q,7,0),0)</f>
        <v>0</v>
      </c>
      <c r="CU99" s="552">
        <f>IFERROR(VLOOKUP($AN99,装备!$B:$Q,8,0),0)</f>
        <v>15</v>
      </c>
      <c r="CV99" s="552">
        <f>IFERROR(VLOOKUP($AN99,装备!$B:$Q,9,0),0)</f>
        <v>5</v>
      </c>
      <c r="CW99" s="552">
        <f>IFERROR(VLOOKUP($AN99,装备!$B:$Q,10,0),0)</f>
        <v>0</v>
      </c>
      <c r="CX99" s="552">
        <f>IFERROR(VLOOKUP($AN99,装备!$B:$Q,11,0),0)</f>
        <v>0</v>
      </c>
      <c r="CY99" s="552" t="str">
        <f>IFERROR(VLOOKUP($AN99,装备!$B:$Q,12,0),0)</f>
        <v>无</v>
      </c>
      <c r="CZ99" s="552">
        <f>IFERROR(VLOOKUP($AN99,装备!$B:$Q,13,0),0)</f>
        <v>0</v>
      </c>
      <c r="DA99" s="552">
        <f>IFERROR(VLOOKUP($AN99,装备!$B:$Q,14,0),0)</f>
        <v>0</v>
      </c>
      <c r="DB99" s="552">
        <f>IFERROR(VLOOKUP($AN99,装备!$B:$Q,16,0),0)</f>
        <v>0</v>
      </c>
      <c r="DC99" s="552">
        <f>IFERROR(VLOOKUP($AN99,装备!$B:$Q,5,0),0)</f>
        <v>0</v>
      </c>
      <c r="DD99" s="552">
        <f>IFERROR(VLOOKUP(AO99,装备!$B:$C,2,0),0)</f>
        <v>6</v>
      </c>
      <c r="DE99" s="552">
        <f>IFERROR(VLOOKUP($AO99,装备!$B:$Q,5,0),0)</f>
        <v>0</v>
      </c>
      <c r="DF99" s="552">
        <f>IFERROR(VLOOKUP($AO99,装备!$B:$Q,6,0),0)</f>
        <v>0</v>
      </c>
      <c r="DG99" s="552">
        <f>IFERROR(VLOOKUP($AO99,装备!$B:$Q,7,0),0)</f>
        <v>0</v>
      </c>
      <c r="DH99" s="552">
        <f>IFERROR(VLOOKUP($AO99,装备!$B:$Q,8,0),0)</f>
        <v>0</v>
      </c>
      <c r="DI99" s="552">
        <f>IFERROR(VLOOKUP($AO99,装备!$B:$Q,9,0),0)</f>
        <v>5</v>
      </c>
      <c r="DJ99" s="552">
        <f>IFERROR(VLOOKUP($AO99,装备!$B:$Q,10,0),0)</f>
        <v>0</v>
      </c>
      <c r="DK99" s="552">
        <f>IFERROR(VLOOKUP($AO99,装备!$B:$Q,11,0),0)</f>
        <v>0</v>
      </c>
      <c r="DL99" s="552" t="str">
        <f>IFERROR(VLOOKUP($AO99,装备!$B:$Q,12,0),0)</f>
        <v>无</v>
      </c>
      <c r="DM99" s="552">
        <f>IFERROR(VLOOKUP($AO99,装备!$B:$Q,13,0),0)</f>
        <v>0</v>
      </c>
      <c r="DN99" s="552">
        <f>IFERROR(VLOOKUP($AO99,装备!$B:$Q,14,0),0)</f>
        <v>0</v>
      </c>
      <c r="DO99" s="552">
        <f>IFERROR(VLOOKUP($AO99,装备!$B:$Q,16,0),0)</f>
        <v>0</v>
      </c>
      <c r="DP99" s="552">
        <f>IFERROR(VLOOKUP($AO99,装备!$B:$Q,5,0),0)</f>
        <v>0</v>
      </c>
    </row>
    <row r="100" spans="1:120" ht="54">
      <c r="A100" s="553">
        <f>'特殊、深海'!$A96</f>
        <v>11004918</v>
      </c>
      <c r="B100" s="353" t="s">
        <v>5948</v>
      </c>
      <c r="C100" s="281"/>
      <c r="D100" s="281">
        <f t="shared" si="1"/>
        <v>110</v>
      </c>
      <c r="E100" s="551">
        <f>'特殊、深海'!$C96</f>
        <v>6</v>
      </c>
      <c r="F100" s="549" t="str">
        <f>'特殊、深海'!$D96</f>
        <v>战列</v>
      </c>
      <c r="G100" s="549" t="str">
        <f>'特殊、深海'!$E96</f>
        <v>大型</v>
      </c>
      <c r="H100" s="549" t="str">
        <f>'特殊、深海'!$F96</f>
        <v>主力舰</v>
      </c>
      <c r="I100" s="549">
        <f>'特殊、深海'!$BT96</f>
        <v>0</v>
      </c>
      <c r="J100" s="549" t="str">
        <f>'特殊、深海'!$G96</f>
        <v>深海</v>
      </c>
      <c r="K100" s="555">
        <f>'特殊、深海'!$H96+(BR100+CE100+CR100+DE100)*$C$2</f>
        <v>116</v>
      </c>
      <c r="L100" s="552">
        <f>'特殊、深海'!$I96</f>
        <v>0</v>
      </c>
      <c r="M100" s="552">
        <f>'特殊、深海'!$J96</f>
        <v>0</v>
      </c>
      <c r="N100" s="552">
        <f>'特殊、深海'!$K96</f>
        <v>2</v>
      </c>
      <c r="O100" s="552">
        <f>'特殊、深海'!$L96+((CA100+CN100+DA100+DN100)*$C$2)</f>
        <v>60</v>
      </c>
      <c r="P100" s="552" t="str">
        <f>IF($C$2=1,(IF(ISERROR(FIND("超长",'特殊、深海'!$M96&amp;BY100&amp;CL100&amp;CY100&amp;DL100,1)),IF(ISERROR(FIND("长",'特殊、深海'!$M96&amp;BY100&amp;CL100&amp;CY100&amp;DL100,1)),IF(ISERROR(FIND("中",'特殊、深海'!$M96&amp;BY100&amp;CL100&amp;CY100&amp;DL100,1)),IF(ISERROR(FIND("短",'特殊、深海'!$M96&amp;BY100&amp;CL100&amp;CY100&amp;DL100,1)),IF(ISERROR(FIND("无",'特殊、深海'!$M96&amp;BY100&amp;CL100&amp;CY100&amp;DL100,1)),0,"无"),"短"),"中"),"长"),"超长")),'特殊、深海'!$M96)</f>
        <v>超长</v>
      </c>
      <c r="Q100" s="556">
        <f>'特殊、深海'!$N96</f>
        <v>35</v>
      </c>
      <c r="R100" s="552">
        <f>('特殊、深海'!$P96)+('特殊、深海'!$Q96)*$C$3+((BS100+CF100+CS100+DF100)*$C$2)</f>
        <v>250</v>
      </c>
      <c r="S100" s="552">
        <f>('特殊、深海'!$R96)+('特殊、深海'!$S96)*$C$3+((BU100+CH100+CU100+DH100)*$C$2)</f>
        <v>0</v>
      </c>
      <c r="T100" s="552">
        <f>('特殊、深海'!$T96)+('特殊、深海'!$U96)*$C$3+((BT100+CG100+CT100+DG100)*$C$2)</f>
        <v>145</v>
      </c>
      <c r="U100" s="552">
        <f>('特殊、深海'!$V96)+('特殊、深海'!$W96)*$C$3+((CC100+CP100+DC100+DP100)*$C$2)</f>
        <v>115</v>
      </c>
      <c r="V100" s="550">
        <f>INT(((('特殊、深海'!$Y96)-('特殊、深海'!$X96))*(((IF(D100=0,C100,D100))-1)/99))+'特殊、深海'!$X96)+((BX100+CK100+CX100+DK100)*$C$2)</f>
        <v>131</v>
      </c>
      <c r="W100" s="552">
        <f>INT(((('特殊、深海'!$AA96)-('特殊、深海'!$Z96))*(((IF(D100=0,C100,D100))-1)/99))+'特殊、深海'!$Z96)+((BZ100+CM100+CZ100+DM100)*$C$2)</f>
        <v>98</v>
      </c>
      <c r="X100" s="552">
        <f>INT(((('特殊、深海'!$AC96)-('特殊、深海'!$AB96))*(((IF(D100=0,C100,D100))-1)/99))+'特殊、深海'!$AB96)+((BW100+CJ100+CW100+DJ100)*$C$2)</f>
        <v>58</v>
      </c>
      <c r="Y100" s="551">
        <f>INT(((('特殊、深海'!$AE96)-('特殊、深海'!$AD96))*(((IF(D100=0,C100,D100))-1)/99))+'特殊、深海'!$AD96)+((BV100+CI100+CV100+DI100)*$C$2)</f>
        <v>0</v>
      </c>
      <c r="Z100" s="552">
        <f>IF('特殊、深海'!$AF96="","",'特殊、深海'!$AF96)</f>
        <v>3</v>
      </c>
      <c r="AA100" s="552">
        <f>IF('特殊、深海'!$AG96="","",'特殊、深海'!$AG96)</f>
        <v>3</v>
      </c>
      <c r="AB100" s="552">
        <f>IF('特殊、深海'!$AH96="","",'特殊、深海'!$AH96)</f>
        <v>3</v>
      </c>
      <c r="AC100" s="552">
        <f>IF('特殊、深海'!$AI96="","",'特殊、深海'!$AI96)</f>
        <v>3</v>
      </c>
      <c r="AD100" s="552">
        <f>IF('特殊、深海'!$AJ96="","",'特殊、深海'!$AJ96)</f>
        <v>12</v>
      </c>
      <c r="AE100" s="550">
        <f>IF('特殊、深海'!$AK96="","",'特殊、深海'!$AK96)</f>
        <v>20</v>
      </c>
      <c r="AF100" s="552" t="str">
        <f>IF('特殊、深海'!$AL96="","",'特殊、深海'!$AL96)</f>
        <v/>
      </c>
      <c r="AG100" s="552" t="str">
        <f>IF('特殊、深海'!$AM96="","",'特殊、深海'!$AM96)</f>
        <v/>
      </c>
      <c r="AH100" s="552" t="str">
        <f>IF('特殊、深海'!$AN96="","",'特殊、深海'!$AN96)</f>
        <v/>
      </c>
      <c r="AI100" s="552" t="str">
        <f>IF('特殊、深海'!$AO96="","",'特殊、深海'!$AO96)</f>
        <v/>
      </c>
      <c r="AJ100" s="552" t="str">
        <f>IF('特殊、深海'!$AP96="","",'特殊、深海'!$AP96)</f>
        <v/>
      </c>
      <c r="AK100" s="551" t="str">
        <f>IF('特殊、深海'!$AQ96="","",'特殊、深海'!$AQ96)</f>
        <v/>
      </c>
      <c r="AL100" s="329" t="str">
        <f>IF('特殊、深海'!$AS96="","",'特殊、深海'!$AS96)</f>
        <v>超战舰三联主炮</v>
      </c>
      <c r="AM100" s="329" t="str">
        <f>IF('特殊、深海'!$AT96="","",'特殊、深海'!$AT96)</f>
        <v>试制甲炮</v>
      </c>
      <c r="AN100" s="329" t="str">
        <f>IF('特殊、深海'!$AU96="","",'特殊、深海'!$AU96)</f>
        <v>超战舰三联主炮</v>
      </c>
      <c r="AO100" s="329" t="str">
        <f>IF('特殊、深海'!$AV96="","",'特殊、深海'!$AV96)</f>
        <v>一式穿甲弹</v>
      </c>
      <c r="AP100" s="307" t="str">
        <f>IF('特殊、深海'!$AW96="","",'特殊、深海'!$AW96)</f>
        <v>代理指令(3级)：当自身位于旗舰位时，降低敌方旗舰的8闪避值和8命中值。本场战斗开始时若敌方数量大于3，炮击战攻击3个目标；若敌方数量小于等于3，提升自身20火力值与20命中值。</v>
      </c>
      <c r="AQ100" s="308" t="str">
        <f>IF('特殊、深海'!$AX96="","",'特殊、深海'!$AX96)</f>
        <v/>
      </c>
      <c r="AR100" s="552">
        <f>IF('特殊、深海'!$AY96="","",'特殊、深海'!$AY96)</f>
        <v>85</v>
      </c>
      <c r="AS100" s="552">
        <f>IF('特殊、深海'!$AZ96="","",'特殊、深海'!$AZ96)</f>
        <v>120</v>
      </c>
      <c r="AT100" s="552">
        <f>IF('特殊、深海'!$BA96="","",'特殊、深海'!$BA96)</f>
        <v>2.5</v>
      </c>
      <c r="AU100" s="552">
        <f>IF('特殊、深海'!$BB96="","",'特殊、深海'!$BB96)</f>
        <v>5.0999999999999996</v>
      </c>
      <c r="AV100" s="550">
        <f>IF(('特殊、深海'!$BG96+'特殊、深海'!$BK96*$C$4)=0,"",('特殊、深海'!$BG96+'特殊、深海'!$BK96*$C$4))</f>
        <v>130</v>
      </c>
      <c r="AW100" s="552">
        <f>IF(('特殊、深海'!$BH96+'特殊、深海'!$BL96*$C$4)=0,"",('特殊、深海'!$BH96+'特殊、深海'!$BL96*$C$4))</f>
        <v>206</v>
      </c>
      <c r="AX100" s="552">
        <f>IF(('特殊、深海'!$BI96+'特殊、深海'!$BM96*$C$4)=0,"",('特殊、深海'!$BI96+'特殊、深海'!$BM96*$C$4))</f>
        <v>186</v>
      </c>
      <c r="AY100" s="551">
        <f>IF(('特殊、深海'!$BJ96+'特殊、深海'!$BN96*$C$4)=0,"",('特殊、深海'!$BJ96+'特殊、深海'!$BN96*$C$4))</f>
        <v>1</v>
      </c>
      <c r="AZ100" s="329" t="str">
        <f>'特殊、深海'!$BO96</f>
        <v>TODO: 万国语</v>
      </c>
      <c r="BA100" s="553" t="b">
        <f>IF('特殊、深海'!$BP96="","")</f>
        <v>0</v>
      </c>
      <c r="BB100" s="329" t="b">
        <f>IF('特殊、深海'!$BQ96="","")</f>
        <v>0</v>
      </c>
      <c r="BC100" s="554" t="str">
        <f>IF('特殊、深海'!$BR96="","")</f>
        <v/>
      </c>
      <c r="BQ100" s="552">
        <f>IFERROR(VLOOKUP(AL100,装备!$B:$C,2,0),0)</f>
        <v>5</v>
      </c>
      <c r="BR100" s="552">
        <f>IFERROR(VLOOKUP($AL100,装备!$B:$Q,5,0),0)</f>
        <v>0</v>
      </c>
      <c r="BS100" s="552">
        <f>IFERROR(VLOOKUP($AL100,装备!$B:$Q,6,0),0)</f>
        <v>28</v>
      </c>
      <c r="BT100" s="552">
        <f>IFERROR(VLOOKUP($AL100,装备!$B:$Q,7,0),0)</f>
        <v>0</v>
      </c>
      <c r="BU100" s="552">
        <f>IFERROR(VLOOKUP($AL100,装备!$B:$Q,8,0),0)</f>
        <v>0</v>
      </c>
      <c r="BV100" s="552">
        <f>IFERROR(VLOOKUP($AL100,装备!$B:$Q,9,0),0)</f>
        <v>0</v>
      </c>
      <c r="BW100" s="552">
        <f>IFERROR(VLOOKUP($AL100,装备!$B:$Q,10,0),0)</f>
        <v>0</v>
      </c>
      <c r="BX100" s="552">
        <f>IFERROR(VLOOKUP($AL100,装备!$B:$Q,11,0),0)</f>
        <v>0</v>
      </c>
      <c r="BY100" s="552" t="str">
        <f>IFERROR(VLOOKUP($AL100,装备!$B:$Q,12,0),0)</f>
        <v>超长</v>
      </c>
      <c r="BZ100" s="552">
        <f>IFERROR(VLOOKUP($AL100,装备!$B:$Q,13,0),0)</f>
        <v>0</v>
      </c>
      <c r="CA100" s="552">
        <f>IFERROR(VLOOKUP($AL100,装备!$B:$Q,14,0),0)</f>
        <v>0</v>
      </c>
      <c r="CB100" s="552">
        <f>IFERROR(VLOOKUP($AL100,装备!$B:$Q,16,0),0)</f>
        <v>3</v>
      </c>
      <c r="CC100" s="552">
        <f>IFERROR(VLOOKUP($AL100,装备!$B:$Q,5,0),0)</f>
        <v>0</v>
      </c>
      <c r="CD100" s="552">
        <f>IFERROR(VLOOKUP(AM100,装备!$B:$C,2,0),0)</f>
        <v>6</v>
      </c>
      <c r="CE100" s="552">
        <f>IFERROR(VLOOKUP($AM100,装备!$B:$Q,5,0),0)</f>
        <v>0</v>
      </c>
      <c r="CF100" s="552">
        <f>IFERROR(VLOOKUP($AM100,装备!$B:$Q,6,0),0)</f>
        <v>30</v>
      </c>
      <c r="CG100" s="552">
        <f>IFERROR(VLOOKUP($AM100,装备!$B:$Q,7,0),0)</f>
        <v>0</v>
      </c>
      <c r="CH100" s="552">
        <f>IFERROR(VLOOKUP($AM100,装备!$B:$Q,8,0),0)</f>
        <v>0</v>
      </c>
      <c r="CI100" s="552">
        <f>IFERROR(VLOOKUP($AM100,装备!$B:$Q,9,0),0)</f>
        <v>0</v>
      </c>
      <c r="CJ100" s="552">
        <f>IFERROR(VLOOKUP($AM100,装备!$B:$Q,10,0),0)</f>
        <v>0</v>
      </c>
      <c r="CK100" s="552">
        <f>IFERROR(VLOOKUP($AM100,装备!$B:$Q,11,0),0)</f>
        <v>0</v>
      </c>
      <c r="CL100" s="552" t="str">
        <f>IFERROR(VLOOKUP($AM100,装备!$B:$Q,12,0),0)</f>
        <v>超长</v>
      </c>
      <c r="CM100" s="552">
        <f>IFERROR(VLOOKUP($AM100,装备!$B:$Q,13,0),0)</f>
        <v>-2</v>
      </c>
      <c r="CN100" s="552">
        <f>IFERROR(VLOOKUP($AM100,装备!$B:$Q,14,0),0)</f>
        <v>0</v>
      </c>
      <c r="CO100" s="552">
        <f>IFERROR(VLOOKUP($AM100,装备!$B:$Q,16,0),0)</f>
        <v>3</v>
      </c>
      <c r="CP100" s="552">
        <f>IFERROR(VLOOKUP($AM100,装备!$B:$Q,5,0),0)</f>
        <v>0</v>
      </c>
      <c r="CQ100" s="552">
        <f>IFERROR(VLOOKUP(AN100,装备!$B:$C,2,0),0)</f>
        <v>5</v>
      </c>
      <c r="CR100" s="552">
        <f>IFERROR(VLOOKUP($AN100,装备!$B:$Q,5,0),0)</f>
        <v>0</v>
      </c>
      <c r="CS100" s="552">
        <f>IFERROR(VLOOKUP($AN100,装备!$B:$Q,6,0),0)</f>
        <v>28</v>
      </c>
      <c r="CT100" s="552">
        <f>IFERROR(VLOOKUP($AN100,装备!$B:$Q,7,0),0)</f>
        <v>0</v>
      </c>
      <c r="CU100" s="552">
        <f>IFERROR(VLOOKUP($AN100,装备!$B:$Q,8,0),0)</f>
        <v>0</v>
      </c>
      <c r="CV100" s="552">
        <f>IFERROR(VLOOKUP($AN100,装备!$B:$Q,9,0),0)</f>
        <v>0</v>
      </c>
      <c r="CW100" s="552">
        <f>IFERROR(VLOOKUP($AN100,装备!$B:$Q,10,0),0)</f>
        <v>0</v>
      </c>
      <c r="CX100" s="552">
        <f>IFERROR(VLOOKUP($AN100,装备!$B:$Q,11,0),0)</f>
        <v>0</v>
      </c>
      <c r="CY100" s="552" t="str">
        <f>IFERROR(VLOOKUP($AN100,装备!$B:$Q,12,0),0)</f>
        <v>超长</v>
      </c>
      <c r="CZ100" s="552">
        <f>IFERROR(VLOOKUP($AN100,装备!$B:$Q,13,0),0)</f>
        <v>0</v>
      </c>
      <c r="DA100" s="552">
        <f>IFERROR(VLOOKUP($AN100,装备!$B:$Q,14,0),0)</f>
        <v>0</v>
      </c>
      <c r="DB100" s="552">
        <f>IFERROR(VLOOKUP($AN100,装备!$B:$Q,16,0),0)</f>
        <v>3</v>
      </c>
      <c r="DC100" s="552">
        <f>IFERROR(VLOOKUP($AN100,装备!$B:$Q,5,0),0)</f>
        <v>0</v>
      </c>
      <c r="DD100" s="552">
        <f>IFERROR(VLOOKUP(AO100,装备!$B:$C,2,0),0)</f>
        <v>6</v>
      </c>
      <c r="DE100" s="552">
        <f>IFERROR(VLOOKUP($AO100,装备!$B:$Q,5,0),0)</f>
        <v>0</v>
      </c>
      <c r="DF100" s="552">
        <f>IFERROR(VLOOKUP($AO100,装备!$B:$Q,6,0),0)</f>
        <v>7</v>
      </c>
      <c r="DG100" s="552">
        <f>IFERROR(VLOOKUP($AO100,装备!$B:$Q,7,0),0)</f>
        <v>0</v>
      </c>
      <c r="DH100" s="552">
        <f>IFERROR(VLOOKUP($AO100,装备!$B:$Q,8,0),0)</f>
        <v>0</v>
      </c>
      <c r="DI100" s="552">
        <f>IFERROR(VLOOKUP($AO100,装备!$B:$Q,9,0),0)</f>
        <v>0</v>
      </c>
      <c r="DJ100" s="552">
        <f>IFERROR(VLOOKUP($AO100,装备!$B:$Q,10,0),0)</f>
        <v>0</v>
      </c>
      <c r="DK100" s="552">
        <f>IFERROR(VLOOKUP($AO100,装备!$B:$Q,11,0),0)</f>
        <v>1</v>
      </c>
      <c r="DL100" s="552" t="str">
        <f>IFERROR(VLOOKUP($AO100,装备!$B:$Q,12,0),0)</f>
        <v>无</v>
      </c>
      <c r="DM100" s="552">
        <f>IFERROR(VLOOKUP($AO100,装备!$B:$Q,13,0),0)</f>
        <v>0</v>
      </c>
      <c r="DN100" s="552">
        <f>IFERROR(VLOOKUP($AO100,装备!$B:$Q,14,0),0)</f>
        <v>0</v>
      </c>
      <c r="DO100" s="552">
        <f>IFERROR(VLOOKUP($AO100,装备!$B:$Q,16,0),0)</f>
        <v>0</v>
      </c>
      <c r="DP100" s="552">
        <f>IFERROR(VLOOKUP($AO100,装备!$B:$Q,5,0),0)</f>
        <v>0</v>
      </c>
    </row>
    <row r="101" spans="1:120" ht="54">
      <c r="A101" s="553">
        <f>'特殊、深海'!$A97</f>
        <v>11005018</v>
      </c>
      <c r="B101" s="353" t="s">
        <v>5950</v>
      </c>
      <c r="C101" s="281"/>
      <c r="D101" s="281">
        <f t="shared" si="1"/>
        <v>110</v>
      </c>
      <c r="E101" s="551">
        <f>'特殊、深海'!$C97</f>
        <v>6</v>
      </c>
      <c r="F101" s="549" t="str">
        <f>'特殊、深海'!$D97</f>
        <v>战巡</v>
      </c>
      <c r="G101" s="549" t="str">
        <f>'特殊、深海'!$E97</f>
        <v>大型</v>
      </c>
      <c r="H101" s="549" t="str">
        <f>'特殊、深海'!$F97</f>
        <v>主力舰</v>
      </c>
      <c r="I101" s="549">
        <f>'特殊、深海'!$BT97</f>
        <v>0</v>
      </c>
      <c r="J101" s="549" t="str">
        <f>'特殊、深海'!$G97</f>
        <v>深海</v>
      </c>
      <c r="K101" s="555">
        <f>'特殊、深海'!$H97+(BR101+CE101+CR101+DE101)*$C$2</f>
        <v>116</v>
      </c>
      <c r="L101" s="552">
        <f>'特殊、深海'!$I97</f>
        <v>0</v>
      </c>
      <c r="M101" s="552">
        <f>'特殊、深海'!$J97</f>
        <v>0</v>
      </c>
      <c r="N101" s="552">
        <f>'特殊、深海'!$K97</f>
        <v>2</v>
      </c>
      <c r="O101" s="552">
        <f>'特殊、深海'!$L97+((CA101+CN101+DA101+DN101)*$C$2)</f>
        <v>60</v>
      </c>
      <c r="P101" s="552" t="str">
        <f>IF($C$2=1,(IF(ISERROR(FIND("超长",'特殊、深海'!$M97&amp;BY101&amp;CL101&amp;CY101&amp;DL101,1)),IF(ISERROR(FIND("长",'特殊、深海'!$M97&amp;BY101&amp;CL101&amp;CY101&amp;DL101,1)),IF(ISERROR(FIND("中",'特殊、深海'!$M97&amp;BY101&amp;CL101&amp;CY101&amp;DL101,1)),IF(ISERROR(FIND("短",'特殊、深海'!$M97&amp;BY101&amp;CL101&amp;CY101&amp;DL101,1)),IF(ISERROR(FIND("无",'特殊、深海'!$M97&amp;BY101&amp;CL101&amp;CY101&amp;DL101,1)),0,"无"),"短"),"中"),"长"),"超长")),'特殊、深海'!$M97)</f>
        <v>超长</v>
      </c>
      <c r="Q101" s="556">
        <f>'特殊、深海'!$N97</f>
        <v>35</v>
      </c>
      <c r="R101" s="552">
        <f>('特殊、深海'!$P97)+('特殊、深海'!$Q97)*$C$3+((BS101+CF101+CS101+DF101)*$C$2)</f>
        <v>242</v>
      </c>
      <c r="S101" s="552">
        <f>('特殊、深海'!$R97)+('特殊、深海'!$S97)*$C$3+((BU101+CH101+CU101+DH101)*$C$2)</f>
        <v>0</v>
      </c>
      <c r="T101" s="552">
        <f>('特殊、深海'!$T97)+('特殊、深海'!$U97)*$C$3+((BT101+CG101+CT101+DG101)*$C$2)</f>
        <v>140</v>
      </c>
      <c r="U101" s="552">
        <f>('特殊、深海'!$V97)+('特殊、深海'!$W97)*$C$3+((CC101+CP101+DC101+DP101)*$C$2)</f>
        <v>95</v>
      </c>
      <c r="V101" s="550">
        <f>INT(((('特殊、深海'!$Y97)-('特殊、深海'!$X97))*(((IF(D101=0,C101,D101))-1)/99))+'特殊、深海'!$X97)+((BX101+CK101+CX101+DK101)*$C$2)</f>
        <v>137</v>
      </c>
      <c r="W101" s="552">
        <f>INT(((('特殊、深海'!$AA97)-('特殊、深海'!$Z97))*(((IF(D101=0,C101,D101))-1)/99))+'特殊、深海'!$Z97)+((BZ101+CM101+CZ101+DM101)*$C$2)</f>
        <v>64</v>
      </c>
      <c r="X101" s="552">
        <f>INT(((('特殊、深海'!$AC97)-('特殊、深海'!$AB97))*(((IF(D101=0,C101,D101))-1)/99))+'特殊、深海'!$AB97)+((BW101+CJ101+CW101+DJ101)*$C$2)</f>
        <v>60</v>
      </c>
      <c r="Y101" s="551">
        <f>INT(((('特殊、深海'!$AE97)-('特殊、深海'!$AD97))*(((IF(D101=0,C101,D101))-1)/99))+'特殊、深海'!$AD97)+((BV101+CI101+CV101+DI101)*$C$2)</f>
        <v>0</v>
      </c>
      <c r="Z101" s="552">
        <f>IF('特殊、深海'!$AF97="","",'特殊、深海'!$AF97)</f>
        <v>3</v>
      </c>
      <c r="AA101" s="552">
        <f>IF('特殊、深海'!$AG97="","",'特殊、深海'!$AG97)</f>
        <v>3</v>
      </c>
      <c r="AB101" s="552">
        <f>IF('特殊、深海'!$AH97="","",'特殊、深海'!$AH97)</f>
        <v>3</v>
      </c>
      <c r="AC101" s="552">
        <f>IF('特殊、深海'!$AI97="","",'特殊、深海'!$AI97)</f>
        <v>3</v>
      </c>
      <c r="AD101" s="552">
        <f>IF('特殊、深海'!$AJ97="","",'特殊、深海'!$AJ97)</f>
        <v>12</v>
      </c>
      <c r="AE101" s="550">
        <f>IF('特殊、深海'!$AK97="","",'特殊、深海'!$AK97)</f>
        <v>20</v>
      </c>
      <c r="AF101" s="552" t="str">
        <f>IF('特殊、深海'!$AL97="","",'特殊、深海'!$AL97)</f>
        <v/>
      </c>
      <c r="AG101" s="552" t="str">
        <f>IF('特殊、深海'!$AM97="","",'特殊、深海'!$AM97)</f>
        <v/>
      </c>
      <c r="AH101" s="552" t="str">
        <f>IF('特殊、深海'!$AN97="","",'特殊、深海'!$AN97)</f>
        <v/>
      </c>
      <c r="AI101" s="552" t="str">
        <f>IF('特殊、深海'!$AO97="","",'特殊、深海'!$AO97)</f>
        <v/>
      </c>
      <c r="AJ101" s="552" t="str">
        <f>IF('特殊、深海'!$AP97="","",'特殊、深海'!$AP97)</f>
        <v/>
      </c>
      <c r="AK101" s="551" t="str">
        <f>IF('特殊、深海'!$AQ97="","",'特殊、深海'!$AQ97)</f>
        <v/>
      </c>
      <c r="AL101" s="329" t="str">
        <f>IF('特殊、深海'!$AS97="","",'特殊、深海'!$AS97)</f>
        <v>试制甲炮</v>
      </c>
      <c r="AM101" s="329" t="str">
        <f>IF('特殊、深海'!$AT97="","",'特殊、深海'!$AT97)</f>
        <v>G国双联508毫米炮（H）</v>
      </c>
      <c r="AN101" s="329" t="str">
        <f>IF('特殊、深海'!$AU97="","",'特殊、深海'!$AU97)</f>
        <v>G国双联508毫米炮（H）</v>
      </c>
      <c r="AO101" s="329" t="str">
        <f>IF('特殊、深海'!$AV97="","",'特殊、深海'!$AV97)</f>
        <v>一式穿甲弹</v>
      </c>
      <c r="AP101" s="307" t="str">
        <f>IF('特殊、深海'!$AW97="","",'特殊、深海'!$AW97)</f>
        <v>不灭(3级)：降低自身10点回避值，5点装甲值。自身每损失10%耐久值，提升8%暴击率和20%暴击伤害，暴击时无视战损。当自身进入大破状态时，立即对伤害来源反击造成护甲值100%的固定伤害；</v>
      </c>
      <c r="AQ101" s="308" t="str">
        <f>IF('特殊、深海'!$AX97="","",'特殊、深海'!$AX97)</f>
        <v/>
      </c>
      <c r="AR101" s="552">
        <f>IF('特殊、深海'!$AY97="","",'特殊、深海'!$AY97)</f>
        <v>85</v>
      </c>
      <c r="AS101" s="552">
        <f>IF('特殊、深海'!$AZ97="","",'特殊、深海'!$AZ97)</f>
        <v>120</v>
      </c>
      <c r="AT101" s="552">
        <f>IF('特殊、深海'!$BA97="","",'特殊、深海'!$BA97)</f>
        <v>2.5</v>
      </c>
      <c r="AU101" s="552">
        <f>IF('特殊、深海'!$BB97="","",'特殊、深海'!$BB97)</f>
        <v>5.0999999999999996</v>
      </c>
      <c r="AV101" s="550">
        <f>IF(('特殊、深海'!$BG97+'特殊、深海'!$BK97*$C$4)=0,"",('特殊、深海'!$BG97+'特殊、深海'!$BK97*$C$4))</f>
        <v>120</v>
      </c>
      <c r="AW101" s="552">
        <f>IF(('特殊、深海'!$BH97+'特殊、深海'!$BL97*$C$4)=0,"",('特殊、深海'!$BH97+'特殊、深海'!$BL97*$C$4))</f>
        <v>196</v>
      </c>
      <c r="AX101" s="552">
        <f>IF(('特殊、深海'!$BI97+'特殊、深海'!$BM97*$C$4)=0,"",('特殊、深海'!$BI97+'特殊、深海'!$BM97*$C$4))</f>
        <v>176</v>
      </c>
      <c r="AY101" s="551">
        <f>IF(('特殊、深海'!$BJ97+'特殊、深海'!$BN97*$C$4)=0,"",('特殊、深海'!$BJ97+'特殊、深海'!$BN97*$C$4))</f>
        <v>1</v>
      </c>
      <c r="AZ101" s="329" t="str">
        <f>'特殊、深海'!$BO97</f>
        <v>TODO: 万国语</v>
      </c>
      <c r="BA101" s="553" t="b">
        <f>IF('特殊、深海'!$BP97="","")</f>
        <v>0</v>
      </c>
      <c r="BB101" s="329" t="b">
        <f>IF('特殊、深海'!$BQ97="","")</f>
        <v>0</v>
      </c>
      <c r="BC101" s="554" t="str">
        <f>IF('特殊、深海'!$BR97="","")</f>
        <v/>
      </c>
      <c r="BQ101" s="552">
        <f>IFERROR(VLOOKUP(AL101,装备!$B:$C,2,0),0)</f>
        <v>6</v>
      </c>
      <c r="BR101" s="552">
        <f>IFERROR(VLOOKUP($AL101,装备!$B:$Q,5,0),0)</f>
        <v>0</v>
      </c>
      <c r="BS101" s="552">
        <f>IFERROR(VLOOKUP($AL101,装备!$B:$Q,6,0),0)</f>
        <v>30</v>
      </c>
      <c r="BT101" s="552">
        <f>IFERROR(VLOOKUP($AL101,装备!$B:$Q,7,0),0)</f>
        <v>0</v>
      </c>
      <c r="BU101" s="552">
        <f>IFERROR(VLOOKUP($AL101,装备!$B:$Q,8,0),0)</f>
        <v>0</v>
      </c>
      <c r="BV101" s="552">
        <f>IFERROR(VLOOKUP($AL101,装备!$B:$Q,9,0),0)</f>
        <v>0</v>
      </c>
      <c r="BW101" s="552">
        <f>IFERROR(VLOOKUP($AL101,装备!$B:$Q,10,0),0)</f>
        <v>0</v>
      </c>
      <c r="BX101" s="552">
        <f>IFERROR(VLOOKUP($AL101,装备!$B:$Q,11,0),0)</f>
        <v>0</v>
      </c>
      <c r="BY101" s="552" t="str">
        <f>IFERROR(VLOOKUP($AL101,装备!$B:$Q,12,0),0)</f>
        <v>超长</v>
      </c>
      <c r="BZ101" s="552">
        <f>IFERROR(VLOOKUP($AL101,装备!$B:$Q,13,0),0)</f>
        <v>-2</v>
      </c>
      <c r="CA101" s="552">
        <f>IFERROR(VLOOKUP($AL101,装备!$B:$Q,14,0),0)</f>
        <v>0</v>
      </c>
      <c r="CB101" s="552">
        <f>IFERROR(VLOOKUP($AL101,装备!$B:$Q,16,0),0)</f>
        <v>3</v>
      </c>
      <c r="CC101" s="552">
        <f>IFERROR(VLOOKUP($AL101,装备!$B:$Q,5,0),0)</f>
        <v>0</v>
      </c>
      <c r="CD101" s="552">
        <f>IFERROR(VLOOKUP(AM101,装备!$B:$C,2,0),0)</f>
        <v>5</v>
      </c>
      <c r="CE101" s="552">
        <f>IFERROR(VLOOKUP($AM101,装备!$B:$Q,5,0),0)</f>
        <v>0</v>
      </c>
      <c r="CF101" s="552">
        <f>IFERROR(VLOOKUP($AM101,装备!$B:$Q,6,0),0)</f>
        <v>29</v>
      </c>
      <c r="CG101" s="552">
        <f>IFERROR(VLOOKUP($AM101,装备!$B:$Q,7,0),0)</f>
        <v>0</v>
      </c>
      <c r="CH101" s="552">
        <f>IFERROR(VLOOKUP($AM101,装备!$B:$Q,8,0),0)</f>
        <v>0</v>
      </c>
      <c r="CI101" s="552">
        <f>IFERROR(VLOOKUP($AM101,装备!$B:$Q,9,0),0)</f>
        <v>0</v>
      </c>
      <c r="CJ101" s="552">
        <f>IFERROR(VLOOKUP($AM101,装备!$B:$Q,10,0),0)</f>
        <v>0</v>
      </c>
      <c r="CK101" s="552">
        <f>IFERROR(VLOOKUP($AM101,装备!$B:$Q,11,0),0)</f>
        <v>3</v>
      </c>
      <c r="CL101" s="552" t="str">
        <f>IFERROR(VLOOKUP($AM101,装备!$B:$Q,12,0),0)</f>
        <v>超长</v>
      </c>
      <c r="CM101" s="552">
        <f>IFERROR(VLOOKUP($AM101,装备!$B:$Q,13,0),0)</f>
        <v>-2</v>
      </c>
      <c r="CN101" s="552">
        <f>IFERROR(VLOOKUP($AM101,装备!$B:$Q,14,0),0)</f>
        <v>0</v>
      </c>
      <c r="CO101" s="552">
        <f>IFERROR(VLOOKUP($AM101,装备!$B:$Q,16,0),0)</f>
        <v>0</v>
      </c>
      <c r="CP101" s="552">
        <f>IFERROR(VLOOKUP($AM101,装备!$B:$Q,5,0),0)</f>
        <v>0</v>
      </c>
      <c r="CQ101" s="552">
        <f>IFERROR(VLOOKUP(AN101,装备!$B:$C,2,0),0)</f>
        <v>5</v>
      </c>
      <c r="CR101" s="552">
        <f>IFERROR(VLOOKUP($AN101,装备!$B:$Q,5,0),0)</f>
        <v>0</v>
      </c>
      <c r="CS101" s="552">
        <f>IFERROR(VLOOKUP($AN101,装备!$B:$Q,6,0),0)</f>
        <v>29</v>
      </c>
      <c r="CT101" s="552">
        <f>IFERROR(VLOOKUP($AN101,装备!$B:$Q,7,0),0)</f>
        <v>0</v>
      </c>
      <c r="CU101" s="552">
        <f>IFERROR(VLOOKUP($AN101,装备!$B:$Q,8,0),0)</f>
        <v>0</v>
      </c>
      <c r="CV101" s="552">
        <f>IFERROR(VLOOKUP($AN101,装备!$B:$Q,9,0),0)</f>
        <v>0</v>
      </c>
      <c r="CW101" s="552">
        <f>IFERROR(VLOOKUP($AN101,装备!$B:$Q,10,0),0)</f>
        <v>0</v>
      </c>
      <c r="CX101" s="552">
        <f>IFERROR(VLOOKUP($AN101,装备!$B:$Q,11,0),0)</f>
        <v>3</v>
      </c>
      <c r="CY101" s="552" t="str">
        <f>IFERROR(VLOOKUP($AN101,装备!$B:$Q,12,0),0)</f>
        <v>超长</v>
      </c>
      <c r="CZ101" s="552">
        <f>IFERROR(VLOOKUP($AN101,装备!$B:$Q,13,0),0)</f>
        <v>-2</v>
      </c>
      <c r="DA101" s="552">
        <f>IFERROR(VLOOKUP($AN101,装备!$B:$Q,14,0),0)</f>
        <v>0</v>
      </c>
      <c r="DB101" s="552">
        <f>IFERROR(VLOOKUP($AN101,装备!$B:$Q,16,0),0)</f>
        <v>0</v>
      </c>
      <c r="DC101" s="552">
        <f>IFERROR(VLOOKUP($AN101,装备!$B:$Q,5,0),0)</f>
        <v>0</v>
      </c>
      <c r="DD101" s="552">
        <f>IFERROR(VLOOKUP(AO101,装备!$B:$C,2,0),0)</f>
        <v>6</v>
      </c>
      <c r="DE101" s="552">
        <f>IFERROR(VLOOKUP($AO101,装备!$B:$Q,5,0),0)</f>
        <v>0</v>
      </c>
      <c r="DF101" s="552">
        <f>IFERROR(VLOOKUP($AO101,装备!$B:$Q,6,0),0)</f>
        <v>7</v>
      </c>
      <c r="DG101" s="552">
        <f>IFERROR(VLOOKUP($AO101,装备!$B:$Q,7,0),0)</f>
        <v>0</v>
      </c>
      <c r="DH101" s="552">
        <f>IFERROR(VLOOKUP($AO101,装备!$B:$Q,8,0),0)</f>
        <v>0</v>
      </c>
      <c r="DI101" s="552">
        <f>IFERROR(VLOOKUP($AO101,装备!$B:$Q,9,0),0)</f>
        <v>0</v>
      </c>
      <c r="DJ101" s="552">
        <f>IFERROR(VLOOKUP($AO101,装备!$B:$Q,10,0),0)</f>
        <v>0</v>
      </c>
      <c r="DK101" s="552">
        <f>IFERROR(VLOOKUP($AO101,装备!$B:$Q,11,0),0)</f>
        <v>1</v>
      </c>
      <c r="DL101" s="552" t="str">
        <f>IFERROR(VLOOKUP($AO101,装备!$B:$Q,12,0),0)</f>
        <v>无</v>
      </c>
      <c r="DM101" s="552">
        <f>IFERROR(VLOOKUP($AO101,装备!$B:$Q,13,0),0)</f>
        <v>0</v>
      </c>
      <c r="DN101" s="552">
        <f>IFERROR(VLOOKUP($AO101,装备!$B:$Q,14,0),0)</f>
        <v>0</v>
      </c>
      <c r="DO101" s="552">
        <f>IFERROR(VLOOKUP($AO101,装备!$B:$Q,16,0),0)</f>
        <v>0</v>
      </c>
      <c r="DP101" s="552">
        <f>IFERROR(VLOOKUP($AO101,装备!$B:$Q,5,0),0)</f>
        <v>0</v>
      </c>
    </row>
    <row r="102" spans="1:120" ht="54">
      <c r="A102" s="553">
        <f>'特殊、深海'!$A98</f>
        <v>11005118</v>
      </c>
      <c r="B102" s="353" t="s">
        <v>4938</v>
      </c>
      <c r="C102" s="281"/>
      <c r="D102" s="281">
        <f t="shared" si="1"/>
        <v>110</v>
      </c>
      <c r="E102" s="551">
        <f>'特殊、深海'!$C98</f>
        <v>6</v>
      </c>
      <c r="F102" s="549" t="str">
        <f>'特殊、深海'!$D98</f>
        <v>航母</v>
      </c>
      <c r="G102" s="549" t="str">
        <f>'特殊、深海'!$E98</f>
        <v>大型</v>
      </c>
      <c r="H102" s="549" t="str">
        <f>'特殊、深海'!$F98</f>
        <v>主力舰</v>
      </c>
      <c r="I102" s="549">
        <f>'特殊、深海'!$BT98</f>
        <v>0</v>
      </c>
      <c r="J102" s="549" t="str">
        <f>'特殊、深海'!$G98</f>
        <v>深海</v>
      </c>
      <c r="K102" s="555">
        <f>'特殊、深海'!$H98+(BR102+CE102+CR102+DE102)*$C$2</f>
        <v>98</v>
      </c>
      <c r="L102" s="552">
        <f>'特殊、深海'!$I98</f>
        <v>2</v>
      </c>
      <c r="M102" s="552">
        <f>'特殊、深海'!$J98</f>
        <v>0</v>
      </c>
      <c r="N102" s="552">
        <f>'特殊、深海'!$K98</f>
        <v>2</v>
      </c>
      <c r="O102" s="552">
        <f>'特殊、深海'!$L98+((CA102+CN102+DA102+DN102)*$C$2)</f>
        <v>60</v>
      </c>
      <c r="P102" s="552" t="str">
        <f>IF($C$2=1,(IF(ISERROR(FIND("超长",'特殊、深海'!$M98&amp;BY102&amp;CL102&amp;CY102&amp;DL102,1)),IF(ISERROR(FIND("长",'特殊、深海'!$M98&amp;BY102&amp;CL102&amp;CY102&amp;DL102,1)),IF(ISERROR(FIND("中",'特殊、深海'!$M98&amp;BY102&amp;CL102&amp;CY102&amp;DL102,1)),IF(ISERROR(FIND("短",'特殊、深海'!$M98&amp;BY102&amp;CL102&amp;CY102&amp;DL102,1)),IF(ISERROR(FIND("无",'特殊、深海'!$M98&amp;BY102&amp;CL102&amp;CY102&amp;DL102,1)),0,"无"),"短"),"中"),"长"),"超长")),'特殊、深海'!$M98)</f>
        <v>长</v>
      </c>
      <c r="Q102" s="556">
        <f>'特殊、深海'!$N98</f>
        <v>35</v>
      </c>
      <c r="R102" s="552">
        <f>('特殊、深海'!$P98)+('特殊、深海'!$Q98)*$C$3+((BS102+CF102+CS102+DF102)*$C$2)</f>
        <v>180</v>
      </c>
      <c r="S102" s="552">
        <f>('特殊、深海'!$R98)+('特殊、深海'!$S98)*$C$3+((BU102+CH102+CU102+DH102)*$C$2)</f>
        <v>15</v>
      </c>
      <c r="T102" s="552">
        <f>('特殊、深海'!$T98)+('特殊、深海'!$U98)*$C$3+((BT102+CG102+CT102+DG102)*$C$2)</f>
        <v>112</v>
      </c>
      <c r="U102" s="552">
        <f>('特殊、深海'!$V98)+('特殊、深海'!$W98)*$C$3+((CC102+CP102+DC102+DP102)*$C$2)</f>
        <v>119</v>
      </c>
      <c r="V102" s="550">
        <f>INT(((('特殊、深海'!$Y98)-('特殊、深海'!$X98))*(((IF(D102=0,C102,D102))-1)/99))+'特殊、深海'!$X98)+((BX102+CK102+CX102+DK102)*$C$2)</f>
        <v>130</v>
      </c>
      <c r="W102" s="552">
        <f>INT(((('特殊、深海'!$AA98)-('特殊、深海'!$Z98))*(((IF(D102=0,C102,D102))-1)/99))+'特殊、深海'!$Z98)+((BZ102+CM102+CZ102+DM102)*$C$2)</f>
        <v>85</v>
      </c>
      <c r="X102" s="552">
        <f>INT(((('特殊、深海'!$AC98)-('特殊、深海'!$AB98))*(((IF(D102=0,C102,D102))-1)/99))+'特殊、深海'!$AB98)+((BW102+CJ102+CW102+DJ102)*$C$2)</f>
        <v>90</v>
      </c>
      <c r="Y102" s="551">
        <f>INT(((('特殊、深海'!$AE98)-('特殊、深海'!$AD98))*(((IF(D102=0,C102,D102))-1)/99))+'特殊、深海'!$AD98)+((BV102+CI102+CV102+DI102)*$C$2)</f>
        <v>5</v>
      </c>
      <c r="Z102" s="552">
        <f>IF('特殊、深海'!$AF98="","",'特殊、深海'!$AF98)</f>
        <v>60</v>
      </c>
      <c r="AA102" s="552">
        <f>IF('特殊、深海'!$AG98="","",'特殊、深海'!$AG98)</f>
        <v>60</v>
      </c>
      <c r="AB102" s="552">
        <f>IF('特殊、深海'!$AH98="","",'特殊、深海'!$AH98)</f>
        <v>60</v>
      </c>
      <c r="AC102" s="552">
        <f>IF('特殊、深海'!$AI98="","",'特殊、深海'!$AI98)</f>
        <v>53</v>
      </c>
      <c r="AD102" s="552">
        <f>IF('特殊、深海'!$AJ98="","",'特殊、深海'!$AJ98)</f>
        <v>233</v>
      </c>
      <c r="AE102" s="550">
        <f>IF('特殊、深海'!$AK98="","",'特殊、深海'!$AK98)</f>
        <v>77</v>
      </c>
      <c r="AF102" s="552" t="str">
        <f>IF('特殊、深海'!$AL98="","",'特殊、深海'!$AL98)</f>
        <v/>
      </c>
      <c r="AG102" s="552" t="str">
        <f>IF('特殊、深海'!$AM98="","",'特殊、深海'!$AM98)</f>
        <v/>
      </c>
      <c r="AH102" s="552" t="str">
        <f>IF('特殊、深海'!$AN98="","",'特殊、深海'!$AN98)</f>
        <v/>
      </c>
      <c r="AI102" s="552" t="str">
        <f>IF('特殊、深海'!$AO98="","",'特殊、深海'!$AO98)</f>
        <v/>
      </c>
      <c r="AJ102" s="552" t="str">
        <f>IF('特殊、深海'!$AP98="","",'特殊、深海'!$AP98)</f>
        <v/>
      </c>
      <c r="AK102" s="551" t="str">
        <f>IF('特殊、深海'!$AQ98="","",'特殊、深海'!$AQ98)</f>
        <v/>
      </c>
      <c r="AL102" s="329" t="str">
        <f>IF('特殊、深海'!$AS98="","",'特殊、深海'!$AS98)</f>
        <v>F2H报丧女妖</v>
      </c>
      <c r="AM102" s="329" t="str">
        <f>IF('特殊、深海'!$AT98="","",'特殊、深海'!$AT98)</f>
        <v>A2D天鲨</v>
      </c>
      <c r="AN102" s="329" t="str">
        <f>IF('特殊、深海'!$AU98="","",'特殊、深海'!$AU98)</f>
        <v>XA2J</v>
      </c>
      <c r="AO102" s="329" t="str">
        <f>IF('特殊、深海'!$AV98="","",'特殊、深海'!$AV98)</f>
        <v>XA2J</v>
      </c>
      <c r="AP102" s="307" t="str">
        <f>IF('特殊、深海'!$AW98="","",'特殊、深海'!$AW98)</f>
        <v>妒火(3级)：位于自身下方一个单位的被攻击概率提升20%。非大破状态下受到伤害后对敌人发动无视战损的反击。（技能等级大于1时生效）：自身的攻击命中敌方单位时，削减目标10点装甲值，10点火力值，10点命中值。</v>
      </c>
      <c r="AQ102" s="308" t="str">
        <f>IF('特殊、深海'!$AX98="","",'特殊、深海'!$AX98)</f>
        <v/>
      </c>
      <c r="AR102" s="552">
        <f>IF('特殊、深海'!$AY98="","",'特殊、深海'!$AY98)</f>
        <v>60</v>
      </c>
      <c r="AS102" s="552">
        <f>IF('特殊、深海'!$AZ98="","",'特殊、深海'!$AZ98)</f>
        <v>55</v>
      </c>
      <c r="AT102" s="552">
        <f>IF('特殊、深海'!$BA98="","",'特殊、深海'!$BA98)</f>
        <v>2.4</v>
      </c>
      <c r="AU102" s="552">
        <f>IF('特殊、深海'!$BB98="","",'特殊、深海'!$BB98)</f>
        <v>4.5</v>
      </c>
      <c r="AV102" s="550">
        <f>IF(('特殊、深海'!$BG98+'特殊、深海'!$BK98*$C$4)=0,"",('特殊、深海'!$BG98+'特殊、深海'!$BK98*$C$4))</f>
        <v>57</v>
      </c>
      <c r="AW102" s="552">
        <f>IF(('特殊、深海'!$BH98+'特殊、深海'!$BL98*$C$4)=0,"",('特殊、深海'!$BH98+'特殊、深海'!$BL98*$C$4))</f>
        <v>86</v>
      </c>
      <c r="AX102" s="552">
        <f>IF(('特殊、深海'!$BI98+'特殊、深海'!$BM98*$C$4)=0,"",('特殊、深海'!$BI98+'特殊、深海'!$BM98*$C$4))</f>
        <v>63</v>
      </c>
      <c r="AY102" s="551">
        <f>IF(('特殊、深海'!$BJ98+'特殊、深海'!$BN98*$C$4)=0,"",('特殊、深海'!$BJ98+'特殊、深海'!$BN98*$C$4))</f>
        <v>125</v>
      </c>
      <c r="AZ102" s="329" t="str">
        <f>'特殊、深海'!$BO98</f>
        <v>TODO: 万国语</v>
      </c>
      <c r="BA102" s="553" t="b">
        <f>IF('特殊、深海'!$BP98="","")</f>
        <v>0</v>
      </c>
      <c r="BB102" s="329" t="b">
        <f>IF('特殊、深海'!$BQ98="","")</f>
        <v>0</v>
      </c>
      <c r="BC102" s="554" t="str">
        <f>IF('特殊、深海'!$BR98="","")</f>
        <v/>
      </c>
      <c r="BQ102" s="552">
        <f>IFERROR(VLOOKUP(AL102,装备!$B:$C,2,0),0)</f>
        <v>6</v>
      </c>
      <c r="BR102" s="552">
        <f>IFERROR(VLOOKUP($AL102,装备!$B:$Q,5,0),0)</f>
        <v>0</v>
      </c>
      <c r="BS102" s="552">
        <f>IFERROR(VLOOKUP($AL102,装备!$B:$Q,6,0),0)</f>
        <v>0</v>
      </c>
      <c r="BT102" s="552">
        <f>IFERROR(VLOOKUP($AL102,装备!$B:$Q,7,0),0)</f>
        <v>0</v>
      </c>
      <c r="BU102" s="552">
        <f>IFERROR(VLOOKUP($AL102,装备!$B:$Q,8,0),0)</f>
        <v>0</v>
      </c>
      <c r="BV102" s="552">
        <f>IFERROR(VLOOKUP($AL102,装备!$B:$Q,9,0),0)</f>
        <v>0</v>
      </c>
      <c r="BW102" s="552">
        <f>IFERROR(VLOOKUP($AL102,装备!$B:$Q,10,0),0)</f>
        <v>0</v>
      </c>
      <c r="BX102" s="552">
        <f>IFERROR(VLOOKUP($AL102,装备!$B:$Q,11,0),0)</f>
        <v>0</v>
      </c>
      <c r="BY102" s="552" t="str">
        <f>IFERROR(VLOOKUP($AL102,装备!$B:$Q,12,0),0)</f>
        <v>无</v>
      </c>
      <c r="BZ102" s="552">
        <f>IFERROR(VLOOKUP($AL102,装备!$B:$Q,13,0),0)</f>
        <v>0</v>
      </c>
      <c r="CA102" s="552">
        <f>IFERROR(VLOOKUP($AL102,装备!$B:$Q,14,0),0)</f>
        <v>0</v>
      </c>
      <c r="CB102" s="552">
        <f>IFERROR(VLOOKUP($AL102,装备!$B:$Q,16,0),0)</f>
        <v>15</v>
      </c>
      <c r="CC102" s="552">
        <f>IFERROR(VLOOKUP($AL102,装备!$B:$Q,5,0),0)</f>
        <v>0</v>
      </c>
      <c r="CD102" s="552">
        <f>IFERROR(VLOOKUP(AM102,装备!$B:$C,2,0),0)</f>
        <v>6</v>
      </c>
      <c r="CE102" s="552">
        <f>IFERROR(VLOOKUP($AM102,装备!$B:$Q,5,0),0)</f>
        <v>0</v>
      </c>
      <c r="CF102" s="552">
        <f>IFERROR(VLOOKUP($AM102,装备!$B:$Q,6,0),0)</f>
        <v>0</v>
      </c>
      <c r="CG102" s="552">
        <f>IFERROR(VLOOKUP($AM102,装备!$B:$Q,7,0),0)</f>
        <v>0</v>
      </c>
      <c r="CH102" s="552">
        <f>IFERROR(VLOOKUP($AM102,装备!$B:$Q,8,0),0)</f>
        <v>15</v>
      </c>
      <c r="CI102" s="552">
        <f>IFERROR(VLOOKUP($AM102,装备!$B:$Q,9,0),0)</f>
        <v>5</v>
      </c>
      <c r="CJ102" s="552">
        <f>IFERROR(VLOOKUP($AM102,装备!$B:$Q,10,0),0)</f>
        <v>0</v>
      </c>
      <c r="CK102" s="552">
        <f>IFERROR(VLOOKUP($AM102,装备!$B:$Q,11,0),0)</f>
        <v>0</v>
      </c>
      <c r="CL102" s="552" t="str">
        <f>IFERROR(VLOOKUP($AM102,装备!$B:$Q,12,0),0)</f>
        <v>无</v>
      </c>
      <c r="CM102" s="552">
        <f>IFERROR(VLOOKUP($AM102,装备!$B:$Q,13,0),0)</f>
        <v>0</v>
      </c>
      <c r="CN102" s="552">
        <f>IFERROR(VLOOKUP($AM102,装备!$B:$Q,14,0),0)</f>
        <v>0</v>
      </c>
      <c r="CO102" s="552">
        <f>IFERROR(VLOOKUP($AM102,装备!$B:$Q,16,0),0)</f>
        <v>0</v>
      </c>
      <c r="CP102" s="552">
        <f>IFERROR(VLOOKUP($AM102,装备!$B:$Q,5,0),0)</f>
        <v>0</v>
      </c>
      <c r="CQ102" s="552">
        <f>IFERROR(VLOOKUP(AN102,装备!$B:$C,2,0),0)</f>
        <v>6</v>
      </c>
      <c r="CR102" s="552">
        <f>IFERROR(VLOOKUP($AN102,装备!$B:$Q,5,0),0)</f>
        <v>0</v>
      </c>
      <c r="CS102" s="552">
        <f>IFERROR(VLOOKUP($AN102,装备!$B:$Q,6,0),0)</f>
        <v>0</v>
      </c>
      <c r="CT102" s="552">
        <f>IFERROR(VLOOKUP($AN102,装备!$B:$Q,7,0),0)</f>
        <v>0</v>
      </c>
      <c r="CU102" s="552">
        <f>IFERROR(VLOOKUP($AN102,装备!$B:$Q,8,0),0)</f>
        <v>0</v>
      </c>
      <c r="CV102" s="552">
        <f>IFERROR(VLOOKUP($AN102,装备!$B:$Q,9,0),0)</f>
        <v>0</v>
      </c>
      <c r="CW102" s="552">
        <f>IFERROR(VLOOKUP($AN102,装备!$B:$Q,10,0),0)</f>
        <v>0</v>
      </c>
      <c r="CX102" s="552">
        <f>IFERROR(VLOOKUP($AN102,装备!$B:$Q,11,0),0)</f>
        <v>0</v>
      </c>
      <c r="CY102" s="552" t="str">
        <f>IFERROR(VLOOKUP($AN102,装备!$B:$Q,12,0),0)</f>
        <v>无</v>
      </c>
      <c r="CZ102" s="552">
        <f>IFERROR(VLOOKUP($AN102,装备!$B:$Q,13,0),0)</f>
        <v>0</v>
      </c>
      <c r="DA102" s="552">
        <f>IFERROR(VLOOKUP($AN102,装备!$B:$Q,14,0),0)</f>
        <v>0</v>
      </c>
      <c r="DB102" s="552">
        <f>IFERROR(VLOOKUP($AN102,装备!$B:$Q,16,0),0)</f>
        <v>0</v>
      </c>
      <c r="DC102" s="552">
        <f>IFERROR(VLOOKUP($AN102,装备!$B:$Q,5,0),0)</f>
        <v>0</v>
      </c>
      <c r="DD102" s="552">
        <f>IFERROR(VLOOKUP(AO102,装备!$B:$C,2,0),0)</f>
        <v>6</v>
      </c>
      <c r="DE102" s="552">
        <f>IFERROR(VLOOKUP($AO102,装备!$B:$Q,5,0),0)</f>
        <v>0</v>
      </c>
      <c r="DF102" s="552">
        <f>IFERROR(VLOOKUP($AO102,装备!$B:$Q,6,0),0)</f>
        <v>0</v>
      </c>
      <c r="DG102" s="552">
        <f>IFERROR(VLOOKUP($AO102,装备!$B:$Q,7,0),0)</f>
        <v>0</v>
      </c>
      <c r="DH102" s="552">
        <f>IFERROR(VLOOKUP($AO102,装备!$B:$Q,8,0),0)</f>
        <v>0</v>
      </c>
      <c r="DI102" s="552">
        <f>IFERROR(VLOOKUP($AO102,装备!$B:$Q,9,0),0)</f>
        <v>0</v>
      </c>
      <c r="DJ102" s="552">
        <f>IFERROR(VLOOKUP($AO102,装备!$B:$Q,10,0),0)</f>
        <v>0</v>
      </c>
      <c r="DK102" s="552">
        <f>IFERROR(VLOOKUP($AO102,装备!$B:$Q,11,0),0)</f>
        <v>0</v>
      </c>
      <c r="DL102" s="552" t="str">
        <f>IFERROR(VLOOKUP($AO102,装备!$B:$Q,12,0),0)</f>
        <v>无</v>
      </c>
      <c r="DM102" s="552">
        <f>IFERROR(VLOOKUP($AO102,装备!$B:$Q,13,0),0)</f>
        <v>0</v>
      </c>
      <c r="DN102" s="552">
        <f>IFERROR(VLOOKUP($AO102,装备!$B:$Q,14,0),0)</f>
        <v>0</v>
      </c>
      <c r="DO102" s="552">
        <f>IFERROR(VLOOKUP($AO102,装备!$B:$Q,16,0),0)</f>
        <v>0</v>
      </c>
      <c r="DP102" s="552">
        <f>IFERROR(VLOOKUP($AO102,装备!$B:$Q,5,0),0)</f>
        <v>0</v>
      </c>
    </row>
    <row r="103" spans="1:120" ht="40.5">
      <c r="A103" s="553">
        <f>'特殊、深海'!$A99</f>
        <v>11005218</v>
      </c>
      <c r="B103" s="353" t="s">
        <v>5953</v>
      </c>
      <c r="C103" s="281"/>
      <c r="D103" s="281">
        <f t="shared" si="1"/>
        <v>110</v>
      </c>
      <c r="E103" s="551">
        <f>'特殊、深海'!$C99</f>
        <v>6</v>
      </c>
      <c r="F103" s="549" t="str">
        <f>'特殊、深海'!$D99</f>
        <v>战列</v>
      </c>
      <c r="G103" s="549" t="str">
        <f>'特殊、深海'!$E99</f>
        <v>大型</v>
      </c>
      <c r="H103" s="549" t="str">
        <f>'特殊、深海'!$F99</f>
        <v>主力舰</v>
      </c>
      <c r="I103" s="549">
        <f>'特殊、深海'!$BT99</f>
        <v>0</v>
      </c>
      <c r="J103" s="549" t="str">
        <f>'特殊、深海'!$G99</f>
        <v>深海</v>
      </c>
      <c r="K103" s="555">
        <f>'特殊、深海'!$H99+(BR103+CE103+CR103+DE103)*$C$2</f>
        <v>132</v>
      </c>
      <c r="L103" s="552">
        <f>'特殊、深海'!$I99</f>
        <v>0</v>
      </c>
      <c r="M103" s="552">
        <f>'特殊、深海'!$J99</f>
        <v>0</v>
      </c>
      <c r="N103" s="552">
        <f>'特殊、深海'!$K99</f>
        <v>2</v>
      </c>
      <c r="O103" s="552">
        <f>'特殊、深海'!$L99+((CA103+CN103+DA103+DN103)*$C$2)</f>
        <v>60</v>
      </c>
      <c r="P103" s="552" t="str">
        <f>IF($C$2=1,(IF(ISERROR(FIND("超长",'特殊、深海'!$M99&amp;BY103&amp;CL103&amp;CY103&amp;DL103,1)),IF(ISERROR(FIND("长",'特殊、深海'!$M99&amp;BY103&amp;CL103&amp;CY103&amp;DL103,1)),IF(ISERROR(FIND("中",'特殊、深海'!$M99&amp;BY103&amp;CL103&amp;CY103&amp;DL103,1)),IF(ISERROR(FIND("短",'特殊、深海'!$M99&amp;BY103&amp;CL103&amp;CY103&amp;DL103,1)),IF(ISERROR(FIND("无",'特殊、深海'!$M99&amp;BY103&amp;CL103&amp;CY103&amp;DL103,1)),0,"无"),"短"),"中"),"长"),"超长")),'特殊、深海'!$M99)</f>
        <v>超长</v>
      </c>
      <c r="Q103" s="556">
        <f>'特殊、深海'!$N99</f>
        <v>35</v>
      </c>
      <c r="R103" s="552">
        <f>('特殊、深海'!$P99)+('特殊、深海'!$Q99)*$C$3+((BS103+CF103+CS103+DF103)*$C$2)</f>
        <v>245</v>
      </c>
      <c r="S103" s="552">
        <f>('特殊、深海'!$R99)+('特殊、深海'!$S99)*$C$3+((BU103+CH103+CU103+DH103)*$C$2)</f>
        <v>0</v>
      </c>
      <c r="T103" s="552">
        <f>('特殊、深海'!$T99)+('特殊、深海'!$U99)*$C$3+((BT103+CG103+CT103+DG103)*$C$2)</f>
        <v>153</v>
      </c>
      <c r="U103" s="552">
        <f>('特殊、深海'!$V99)+('特殊、深海'!$W99)*$C$3+((CC103+CP103+DC103+DP103)*$C$2)</f>
        <v>123</v>
      </c>
      <c r="V103" s="550">
        <f>INT(((('特殊、深海'!$Y99)-('特殊、深海'!$X99))*(((IF(D103=0,C103,D103))-1)/99))+'特殊、深海'!$X99)+((BX103+CK103+CX103+DK103)*$C$2)</f>
        <v>133</v>
      </c>
      <c r="W103" s="552">
        <f>INT(((('特殊、深海'!$AA99)-('特殊、深海'!$Z99))*(((IF(D103=0,C103,D103))-1)/99))+'特殊、深海'!$Z99)+((BZ103+CM103+CZ103+DM103)*$C$2)</f>
        <v>77</v>
      </c>
      <c r="X103" s="552">
        <f>INT(((('特殊、深海'!$AC99)-('特殊、深海'!$AB99))*(((IF(D103=0,C103,D103))-1)/99))+'特殊、深海'!$AB99)+((BW103+CJ103+CW103+DJ103)*$C$2)</f>
        <v>60</v>
      </c>
      <c r="Y103" s="551">
        <f>INT(((('特殊、深海'!$AE99)-('特殊、深海'!$AD99))*(((IF(D103=0,C103,D103))-1)/99))+'特殊、深海'!$AD99)+((BV103+CI103+CV103+DI103)*$C$2)</f>
        <v>0</v>
      </c>
      <c r="Z103" s="552">
        <f>IF('特殊、深海'!$AF99="","",'特殊、深海'!$AF99)</f>
        <v>3</v>
      </c>
      <c r="AA103" s="552">
        <f>IF('特殊、深海'!$AG99="","",'特殊、深海'!$AG99)</f>
        <v>3</v>
      </c>
      <c r="AB103" s="552">
        <f>IF('特殊、深海'!$AH99="","",'特殊、深海'!$AH99)</f>
        <v>3</v>
      </c>
      <c r="AC103" s="552">
        <f>IF('特殊、深海'!$AI99="","",'特殊、深海'!$AI99)</f>
        <v>3</v>
      </c>
      <c r="AD103" s="552">
        <f>IF('特殊、深海'!$AJ99="","",'特殊、深海'!$AJ99)</f>
        <v>12</v>
      </c>
      <c r="AE103" s="550">
        <f>IF('特殊、深海'!$AK99="","",'特殊、深海'!$AK99)</f>
        <v>20</v>
      </c>
      <c r="AF103" s="552" t="str">
        <f>IF('特殊、深海'!$AL99="","",'特殊、深海'!$AL99)</f>
        <v/>
      </c>
      <c r="AG103" s="552" t="str">
        <f>IF('特殊、深海'!$AM99="","",'特殊、深海'!$AM99)</f>
        <v/>
      </c>
      <c r="AH103" s="552" t="str">
        <f>IF('特殊、深海'!$AN99="","",'特殊、深海'!$AN99)</f>
        <v/>
      </c>
      <c r="AI103" s="552" t="str">
        <f>IF('特殊、深海'!$AO99="","",'特殊、深海'!$AO99)</f>
        <v/>
      </c>
      <c r="AJ103" s="552" t="str">
        <f>IF('特殊、深海'!$AP99="","",'特殊、深海'!$AP99)</f>
        <v/>
      </c>
      <c r="AK103" s="551" t="str">
        <f>IF('特殊、深海'!$AQ99="","",'特殊、深海'!$AQ99)</f>
        <v/>
      </c>
      <c r="AL103" s="329" t="str">
        <f>IF('特殊、深海'!$AS99="","",'特殊、深海'!$AS99)</f>
        <v>S国三联460毫米炮</v>
      </c>
      <c r="AM103" s="329" t="str">
        <f>IF('特殊、深海'!$AT99="","",'特殊、深海'!$AT99)</f>
        <v>试制甲炮</v>
      </c>
      <c r="AN103" s="329" t="str">
        <f>IF('特殊、深海'!$AU99="","",'特殊、深海'!$AU99)</f>
        <v>试制甲炮</v>
      </c>
      <c r="AO103" s="329" t="str">
        <f>IF('特殊、深海'!$AV99="","",'特殊、深海'!$AV99)</f>
        <v>一式穿甲弹</v>
      </c>
      <c r="AP103" s="307" t="str">
        <f>IF('特殊、深海'!$AW99="","",'特殊、深海'!$AW99)</f>
        <v>凋零(3级)：提升自身8点火力值，8%暴击率。自身的攻击暴击时，自身的属性不会受耐久值的影响而降低，且被命中的单位炮击战无法出手。√</v>
      </c>
      <c r="AQ103" s="308" t="str">
        <f>IF('特殊、深海'!$AX99="","",'特殊、深海'!$AX99)</f>
        <v/>
      </c>
      <c r="AR103" s="552">
        <f>IF('特殊、深海'!$AY99="","",'特殊、深海'!$AY99)</f>
        <v>85</v>
      </c>
      <c r="AS103" s="552">
        <f>IF('特殊、深海'!$AZ99="","",'特殊、深海'!$AZ99)</f>
        <v>120</v>
      </c>
      <c r="AT103" s="552">
        <f>IF('特殊、深海'!$BA99="","",'特殊、深海'!$BA99)</f>
        <v>2.5</v>
      </c>
      <c r="AU103" s="552">
        <f>IF('特殊、深海'!$BB99="","",'特殊、深海'!$BB99)</f>
        <v>5.0999999999999996</v>
      </c>
      <c r="AV103" s="550">
        <f>IF(('特殊、深海'!$BG99+'特殊、深海'!$BK99*$C$4)=0,"",('特殊、深海'!$BG99+'特殊、深海'!$BK99*$C$4))</f>
        <v>135</v>
      </c>
      <c r="AW103" s="552">
        <f>IF(('特殊、深海'!$BH99+'特殊、深海'!$BL99*$C$4)=0,"",('特殊、深海'!$BH99+'特殊、深海'!$BL99*$C$4))</f>
        <v>151</v>
      </c>
      <c r="AX103" s="552">
        <f>IF(('特殊、深海'!$BI99+'特殊、深海'!$BM99*$C$4)=0,"",('特殊、深海'!$BI99+'特殊、深海'!$BM99*$C$4))</f>
        <v>166</v>
      </c>
      <c r="AY103" s="551">
        <f>IF(('特殊、深海'!$BJ99+'特殊、深海'!$BN99*$C$4)=0,"",('特殊、深海'!$BJ99+'特殊、深海'!$BN99*$C$4))</f>
        <v>1</v>
      </c>
      <c r="AZ103" s="329" t="str">
        <f>'特殊、深海'!$BO99</f>
        <v>TODO: 万国语</v>
      </c>
      <c r="BA103" s="553" t="b">
        <f>IF('特殊、深海'!$BP99="","")</f>
        <v>0</v>
      </c>
      <c r="BB103" s="329" t="b">
        <f>IF('特殊、深海'!$BQ99="","")</f>
        <v>0</v>
      </c>
      <c r="BC103" s="554" t="str">
        <f>IF('特殊、深海'!$BR99="","")</f>
        <v/>
      </c>
      <c r="BQ103" s="552">
        <f>IFERROR(VLOOKUP(AL103,装备!$B:$C,2,0),0)</f>
        <v>5</v>
      </c>
      <c r="BR103" s="552">
        <f>IFERROR(VLOOKUP($AL103,装备!$B:$Q,5,0),0)</f>
        <v>0</v>
      </c>
      <c r="BS103" s="552">
        <f>IFERROR(VLOOKUP($AL103,装备!$B:$Q,6,0),0)</f>
        <v>26</v>
      </c>
      <c r="BT103" s="552">
        <f>IFERROR(VLOOKUP($AL103,装备!$B:$Q,7,0),0)</f>
        <v>3</v>
      </c>
      <c r="BU103" s="552">
        <f>IFERROR(VLOOKUP($AL103,装备!$B:$Q,8,0),0)</f>
        <v>0</v>
      </c>
      <c r="BV103" s="552">
        <f>IFERROR(VLOOKUP($AL103,装备!$B:$Q,9,0),0)</f>
        <v>0</v>
      </c>
      <c r="BW103" s="552">
        <f>IFERROR(VLOOKUP($AL103,装备!$B:$Q,10,0),0)</f>
        <v>0</v>
      </c>
      <c r="BX103" s="552">
        <f>IFERROR(VLOOKUP($AL103,装备!$B:$Q,11,0),0)</f>
        <v>2</v>
      </c>
      <c r="BY103" s="552" t="str">
        <f>IFERROR(VLOOKUP($AL103,装备!$B:$Q,12,0),0)</f>
        <v>长</v>
      </c>
      <c r="BZ103" s="552">
        <f>IFERROR(VLOOKUP($AL103,装备!$B:$Q,13,0),0)</f>
        <v>0</v>
      </c>
      <c r="CA103" s="552">
        <f>IFERROR(VLOOKUP($AL103,装备!$B:$Q,14,0),0)</f>
        <v>0</v>
      </c>
      <c r="CB103" s="552">
        <f>IFERROR(VLOOKUP($AL103,装备!$B:$Q,16,0),0)</f>
        <v>0</v>
      </c>
      <c r="CC103" s="552">
        <f>IFERROR(VLOOKUP($AL103,装备!$B:$Q,5,0),0)</f>
        <v>0</v>
      </c>
      <c r="CD103" s="552">
        <f>IFERROR(VLOOKUP(AM103,装备!$B:$C,2,0),0)</f>
        <v>6</v>
      </c>
      <c r="CE103" s="552">
        <f>IFERROR(VLOOKUP($AM103,装备!$B:$Q,5,0),0)</f>
        <v>0</v>
      </c>
      <c r="CF103" s="552">
        <f>IFERROR(VLOOKUP($AM103,装备!$B:$Q,6,0),0)</f>
        <v>30</v>
      </c>
      <c r="CG103" s="552">
        <f>IFERROR(VLOOKUP($AM103,装备!$B:$Q,7,0),0)</f>
        <v>0</v>
      </c>
      <c r="CH103" s="552">
        <f>IFERROR(VLOOKUP($AM103,装备!$B:$Q,8,0),0)</f>
        <v>0</v>
      </c>
      <c r="CI103" s="552">
        <f>IFERROR(VLOOKUP($AM103,装备!$B:$Q,9,0),0)</f>
        <v>0</v>
      </c>
      <c r="CJ103" s="552">
        <f>IFERROR(VLOOKUP($AM103,装备!$B:$Q,10,0),0)</f>
        <v>0</v>
      </c>
      <c r="CK103" s="552">
        <f>IFERROR(VLOOKUP($AM103,装备!$B:$Q,11,0),0)</f>
        <v>0</v>
      </c>
      <c r="CL103" s="552" t="str">
        <f>IFERROR(VLOOKUP($AM103,装备!$B:$Q,12,0),0)</f>
        <v>超长</v>
      </c>
      <c r="CM103" s="552">
        <f>IFERROR(VLOOKUP($AM103,装备!$B:$Q,13,0),0)</f>
        <v>-2</v>
      </c>
      <c r="CN103" s="552">
        <f>IFERROR(VLOOKUP($AM103,装备!$B:$Q,14,0),0)</f>
        <v>0</v>
      </c>
      <c r="CO103" s="552">
        <f>IFERROR(VLOOKUP($AM103,装备!$B:$Q,16,0),0)</f>
        <v>3</v>
      </c>
      <c r="CP103" s="552">
        <f>IFERROR(VLOOKUP($AM103,装备!$B:$Q,5,0),0)</f>
        <v>0</v>
      </c>
      <c r="CQ103" s="552">
        <f>IFERROR(VLOOKUP(AN103,装备!$B:$C,2,0),0)</f>
        <v>6</v>
      </c>
      <c r="CR103" s="552">
        <f>IFERROR(VLOOKUP($AN103,装备!$B:$Q,5,0),0)</f>
        <v>0</v>
      </c>
      <c r="CS103" s="552">
        <f>IFERROR(VLOOKUP($AN103,装备!$B:$Q,6,0),0)</f>
        <v>30</v>
      </c>
      <c r="CT103" s="552">
        <f>IFERROR(VLOOKUP($AN103,装备!$B:$Q,7,0),0)</f>
        <v>0</v>
      </c>
      <c r="CU103" s="552">
        <f>IFERROR(VLOOKUP($AN103,装备!$B:$Q,8,0),0)</f>
        <v>0</v>
      </c>
      <c r="CV103" s="552">
        <f>IFERROR(VLOOKUP($AN103,装备!$B:$Q,9,0),0)</f>
        <v>0</v>
      </c>
      <c r="CW103" s="552">
        <f>IFERROR(VLOOKUP($AN103,装备!$B:$Q,10,0),0)</f>
        <v>0</v>
      </c>
      <c r="CX103" s="552">
        <f>IFERROR(VLOOKUP($AN103,装备!$B:$Q,11,0),0)</f>
        <v>0</v>
      </c>
      <c r="CY103" s="552" t="str">
        <f>IFERROR(VLOOKUP($AN103,装备!$B:$Q,12,0),0)</f>
        <v>超长</v>
      </c>
      <c r="CZ103" s="552">
        <f>IFERROR(VLOOKUP($AN103,装备!$B:$Q,13,0),0)</f>
        <v>-2</v>
      </c>
      <c r="DA103" s="552">
        <f>IFERROR(VLOOKUP($AN103,装备!$B:$Q,14,0),0)</f>
        <v>0</v>
      </c>
      <c r="DB103" s="552">
        <f>IFERROR(VLOOKUP($AN103,装备!$B:$Q,16,0),0)</f>
        <v>3</v>
      </c>
      <c r="DC103" s="552">
        <f>IFERROR(VLOOKUP($AN103,装备!$B:$Q,5,0),0)</f>
        <v>0</v>
      </c>
      <c r="DD103" s="552">
        <f>IFERROR(VLOOKUP(AO103,装备!$B:$C,2,0),0)</f>
        <v>6</v>
      </c>
      <c r="DE103" s="552">
        <f>IFERROR(VLOOKUP($AO103,装备!$B:$Q,5,0),0)</f>
        <v>0</v>
      </c>
      <c r="DF103" s="552">
        <f>IFERROR(VLOOKUP($AO103,装备!$B:$Q,6,0),0)</f>
        <v>7</v>
      </c>
      <c r="DG103" s="552">
        <f>IFERROR(VLOOKUP($AO103,装备!$B:$Q,7,0),0)</f>
        <v>0</v>
      </c>
      <c r="DH103" s="552">
        <f>IFERROR(VLOOKUP($AO103,装备!$B:$Q,8,0),0)</f>
        <v>0</v>
      </c>
      <c r="DI103" s="552">
        <f>IFERROR(VLOOKUP($AO103,装备!$B:$Q,9,0),0)</f>
        <v>0</v>
      </c>
      <c r="DJ103" s="552">
        <f>IFERROR(VLOOKUP($AO103,装备!$B:$Q,10,0),0)</f>
        <v>0</v>
      </c>
      <c r="DK103" s="552">
        <f>IFERROR(VLOOKUP($AO103,装备!$B:$Q,11,0),0)</f>
        <v>1</v>
      </c>
      <c r="DL103" s="552" t="str">
        <f>IFERROR(VLOOKUP($AO103,装备!$B:$Q,12,0),0)</f>
        <v>无</v>
      </c>
      <c r="DM103" s="552">
        <f>IFERROR(VLOOKUP($AO103,装备!$B:$Q,13,0),0)</f>
        <v>0</v>
      </c>
      <c r="DN103" s="552">
        <f>IFERROR(VLOOKUP($AO103,装备!$B:$Q,14,0),0)</f>
        <v>0</v>
      </c>
      <c r="DO103" s="552">
        <f>IFERROR(VLOOKUP($AO103,装备!$B:$Q,16,0),0)</f>
        <v>0</v>
      </c>
      <c r="DP103" s="552">
        <f>IFERROR(VLOOKUP($AO103,装备!$B:$Q,5,0),0)</f>
        <v>0</v>
      </c>
    </row>
    <row r="104" spans="1:120" ht="54">
      <c r="A104" s="553">
        <f>'特殊、深海'!$A100</f>
        <v>11005318</v>
      </c>
      <c r="B104" s="353" t="s">
        <v>5955</v>
      </c>
      <c r="C104" s="281"/>
      <c r="D104" s="281">
        <f t="shared" si="1"/>
        <v>110</v>
      </c>
      <c r="E104" s="551">
        <f>'特殊、深海'!$C100</f>
        <v>6</v>
      </c>
      <c r="F104" s="549" t="str">
        <f>'特殊、深海'!$D100</f>
        <v>要塞</v>
      </c>
      <c r="G104" s="549" t="str">
        <f>'特殊、深海'!$E100</f>
        <v>大型</v>
      </c>
      <c r="H104" s="549" t="str">
        <f>'特殊、深海'!$F100</f>
        <v>未知</v>
      </c>
      <c r="I104" s="549">
        <f>'特殊、深海'!$BT100</f>
        <v>0</v>
      </c>
      <c r="J104" s="549" t="str">
        <f>'特殊、深海'!$G100</f>
        <v>深海</v>
      </c>
      <c r="K104" s="555">
        <f>'特殊、深海'!$H100+(BR104+CE104+CR104+DE104)*$C$2</f>
        <v>400</v>
      </c>
      <c r="L104" s="552">
        <f>'特殊、深海'!$I100</f>
        <v>0</v>
      </c>
      <c r="M104" s="552">
        <f>'特殊、深海'!$J100</f>
        <v>0</v>
      </c>
      <c r="N104" s="552">
        <f>'特殊、深海'!$K100</f>
        <v>2</v>
      </c>
      <c r="O104" s="552">
        <f>'特殊、深海'!$L100+((CA104+CN104+DA104+DN104)*$C$2)</f>
        <v>60</v>
      </c>
      <c r="P104" s="552" t="str">
        <f>IF($C$2=1,(IF(ISERROR(FIND("超长",'特殊、深海'!$M100&amp;BY104&amp;CL104&amp;CY104&amp;DL104,1)),IF(ISERROR(FIND("长",'特殊、深海'!$M100&amp;BY104&amp;CL104&amp;CY104&amp;DL104,1)),IF(ISERROR(FIND("中",'特殊、深海'!$M100&amp;BY104&amp;CL104&amp;CY104&amp;DL104,1)),IF(ISERROR(FIND("短",'特殊、深海'!$M100&amp;BY104&amp;CL104&amp;CY104&amp;DL104,1)),IF(ISERROR(FIND("无",'特殊、深海'!$M100&amp;BY104&amp;CL104&amp;CY104&amp;DL104,1)),0,"无"),"短"),"中"),"长"),"超长")),'特殊、深海'!$M100)</f>
        <v>超长</v>
      </c>
      <c r="Q104" s="556">
        <f>'特殊、深海'!$N100</f>
        <v>30</v>
      </c>
      <c r="R104" s="552">
        <f>('特殊、深海'!$P100)+('特殊、深海'!$Q100)*$C$3+((BS104+CF104+CS104+DF104)*$C$2)</f>
        <v>196</v>
      </c>
      <c r="S104" s="552">
        <f>('特殊、深海'!$R100)+('特殊、深海'!$S100)*$C$3+((BU104+CH104+CU104+DH104)*$C$2)</f>
        <v>15</v>
      </c>
      <c r="T104" s="552">
        <f>('特殊、深海'!$T100)+('特殊、深海'!$U100)*$C$3+((BT104+CG104+CT104+DG104)*$C$2)</f>
        <v>0</v>
      </c>
      <c r="U104" s="552">
        <f>('特殊、深海'!$V100)+('特殊、深海'!$W100)*$C$3+((CC104+CP104+DC104+DP104)*$C$2)</f>
        <v>140</v>
      </c>
      <c r="V104" s="550">
        <f>INT(((('特殊、深海'!$Y100)-('特殊、深海'!$X100))*(((IF(D104=0,C104,D104))-1)/99))+'特殊、深海'!$X100)+((BX104+CK104+CX104+DK104)*$C$2)</f>
        <v>134</v>
      </c>
      <c r="W104" s="552">
        <f>INT(((('特殊、深海'!$AA100)-('特殊、深海'!$Z100))*(((IF(D104=0,C104,D104))-1)/99))+'特殊、深海'!$Z100)+((BZ104+CM104+CZ104+DM104)*$C$2)</f>
        <v>-2</v>
      </c>
      <c r="X104" s="552">
        <f>INT(((('特殊、深海'!$AC100)-('特殊、深海'!$AB100))*(((IF(D104=0,C104,D104))-1)/99))+'特殊、深海'!$AB100)+((BW104+CJ104+CW104+DJ104)*$C$2)</f>
        <v>55</v>
      </c>
      <c r="Y104" s="551">
        <f>INT(((('特殊、深海'!$AE100)-('特殊、深海'!$AD100))*(((IF(D104=0,C104,D104))-1)/99))+'特殊、深海'!$AD100)+((BV104+CI104+CV104+DI104)*$C$2)</f>
        <v>5</v>
      </c>
      <c r="Z104" s="552">
        <f>IF('特殊、深海'!$AF100="","",'特殊、深海'!$AF100)</f>
        <v>50</v>
      </c>
      <c r="AA104" s="552">
        <f>IF('特殊、深海'!$AG100="","",'特殊、深海'!$AG100)</f>
        <v>50</v>
      </c>
      <c r="AB104" s="552">
        <f>IF('特殊、深海'!$AH100="","",'特殊、深海'!$AH100)</f>
        <v>50</v>
      </c>
      <c r="AC104" s="552">
        <f>IF('特殊、深海'!$AI100="","",'特殊、深海'!$AI100)</f>
        <v>50</v>
      </c>
      <c r="AD104" s="552">
        <f>IF('特殊、深海'!$AJ100="","",'特殊、深海'!$AJ100)</f>
        <v>200</v>
      </c>
      <c r="AE104" s="550">
        <f>IF('特殊、深海'!$AK100="","",'特殊、深海'!$AK100)</f>
        <v>20</v>
      </c>
      <c r="AF104" s="552" t="str">
        <f>IF('特殊、深海'!$AL100="","",'特殊、深海'!$AL100)</f>
        <v/>
      </c>
      <c r="AG104" s="552" t="str">
        <f>IF('特殊、深海'!$AM100="","",'特殊、深海'!$AM100)</f>
        <v/>
      </c>
      <c r="AH104" s="552" t="str">
        <f>IF('特殊、深海'!$AN100="","",'特殊、深海'!$AN100)</f>
        <v/>
      </c>
      <c r="AI104" s="552" t="str">
        <f>IF('特殊、深海'!$AO100="","",'特殊、深海'!$AO100)</f>
        <v/>
      </c>
      <c r="AJ104" s="552" t="str">
        <f>IF('特殊、深海'!$AP100="","",'特殊、深海'!$AP100)</f>
        <v/>
      </c>
      <c r="AK104" s="551" t="str">
        <f>IF('特殊、深海'!$AQ100="","",'特殊、深海'!$AQ100)</f>
        <v/>
      </c>
      <c r="AL104" s="329" t="str">
        <f>IF('特殊、深海'!$AS100="","",'特殊、深海'!$AS100)</f>
        <v>G国双联508毫米炮（H）</v>
      </c>
      <c r="AM104" s="329" t="str">
        <f>IF('特殊、深海'!$AT100="","",'特殊、深海'!$AT100)</f>
        <v>A2D天鲨</v>
      </c>
      <c r="AN104" s="329" t="str">
        <f>IF('特殊、深海'!$AU100="","",'特殊、深海'!$AU100)</f>
        <v>XA2J</v>
      </c>
      <c r="AO104" s="329" t="str">
        <f>IF('特殊、深海'!$AV100="","",'特殊、深海'!$AV100)</f>
        <v>一式穿甲弹</v>
      </c>
      <c r="AP104" s="307" t="str">
        <f>IF('特殊、深海'!$AW100="","",'特殊、深海'!$AW100)</f>
        <v>女仆的招待(3级)：提升我方全体6点火力值，6%暴击率，6点命中值。上方2个单位战斗结束回复25%耐久。队伍中每存在一艘领袖型，提升我方全体2点火力值，2%暴击率，2点命中值。</v>
      </c>
      <c r="AQ104" s="308" t="str">
        <f>IF('特殊、深海'!$AX100="","",'特殊、深海'!$AX100)</f>
        <v/>
      </c>
      <c r="AR104" s="552">
        <f>IF('特殊、深海'!$AY100="","",'特殊、深海'!$AY100)</f>
        <v>85</v>
      </c>
      <c r="AS104" s="552">
        <f>IF('特殊、深海'!$AZ100="","",'特殊、深海'!$AZ100)</f>
        <v>120</v>
      </c>
      <c r="AT104" s="552">
        <f>IF('特殊、深海'!$BA100="","",'特殊、深海'!$BA100)</f>
        <v>2.5</v>
      </c>
      <c r="AU104" s="552">
        <f>IF('特殊、深海'!$BB100="","",'特殊、深海'!$BB100)</f>
        <v>5.0999999999999996</v>
      </c>
      <c r="AV104" s="550">
        <f>IF(('特殊、深海'!$BG100+'特殊、深海'!$BK100*$C$4)=0,"",('特殊、深海'!$BG100+'特殊、深海'!$BK100*$C$4))</f>
        <v>34</v>
      </c>
      <c r="AW104" s="552">
        <f>IF(('特殊、深海'!$BH100+'特殊、深海'!$BL100*$C$4)=0,"",('特殊、深海'!$BH100+'特殊、深海'!$BL100*$C$4))</f>
        <v>80</v>
      </c>
      <c r="AX104" s="552">
        <f>IF(('特殊、深海'!$BI100+'特殊、深海'!$BM100*$C$4)=0,"",('特殊、深海'!$BI100+'特殊、深海'!$BM100*$C$4))</f>
        <v>51</v>
      </c>
      <c r="AY104" s="551">
        <f>IF(('特殊、深海'!$BJ100+'特殊、深海'!$BN100*$C$4)=0,"",('特殊、深海'!$BJ100+'特殊、深海'!$BN100*$C$4))</f>
        <v>31</v>
      </c>
      <c r="AZ104" s="329" t="str">
        <f>'特殊、深海'!$BO100</f>
        <v>TODO: 万国语</v>
      </c>
      <c r="BA104" s="553" t="b">
        <f>IF('特殊、深海'!$BP100="","")</f>
        <v>0</v>
      </c>
      <c r="BB104" s="329" t="b">
        <f>IF('特殊、深海'!$BQ100="","")</f>
        <v>0</v>
      </c>
      <c r="BC104" s="554" t="str">
        <f>IF('特殊、深海'!$BR100="","")</f>
        <v/>
      </c>
      <c r="BQ104" s="552">
        <f>IFERROR(VLOOKUP(AL104,装备!$B:$C,2,0),0)</f>
        <v>5</v>
      </c>
      <c r="BR104" s="552">
        <f>IFERROR(VLOOKUP($AL104,装备!$B:$Q,5,0),0)</f>
        <v>0</v>
      </c>
      <c r="BS104" s="552">
        <f>IFERROR(VLOOKUP($AL104,装备!$B:$Q,6,0),0)</f>
        <v>29</v>
      </c>
      <c r="BT104" s="552">
        <f>IFERROR(VLOOKUP($AL104,装备!$B:$Q,7,0),0)</f>
        <v>0</v>
      </c>
      <c r="BU104" s="552">
        <f>IFERROR(VLOOKUP($AL104,装备!$B:$Q,8,0),0)</f>
        <v>0</v>
      </c>
      <c r="BV104" s="552">
        <f>IFERROR(VLOOKUP($AL104,装备!$B:$Q,9,0),0)</f>
        <v>0</v>
      </c>
      <c r="BW104" s="552">
        <f>IFERROR(VLOOKUP($AL104,装备!$B:$Q,10,0),0)</f>
        <v>0</v>
      </c>
      <c r="BX104" s="552">
        <f>IFERROR(VLOOKUP($AL104,装备!$B:$Q,11,0),0)</f>
        <v>3</v>
      </c>
      <c r="BY104" s="552" t="str">
        <f>IFERROR(VLOOKUP($AL104,装备!$B:$Q,12,0),0)</f>
        <v>超长</v>
      </c>
      <c r="BZ104" s="552">
        <f>IFERROR(VLOOKUP($AL104,装备!$B:$Q,13,0),0)</f>
        <v>-2</v>
      </c>
      <c r="CA104" s="552">
        <f>IFERROR(VLOOKUP($AL104,装备!$B:$Q,14,0),0)</f>
        <v>0</v>
      </c>
      <c r="CB104" s="552">
        <f>IFERROR(VLOOKUP($AL104,装备!$B:$Q,16,0),0)</f>
        <v>0</v>
      </c>
      <c r="CC104" s="552">
        <f>IFERROR(VLOOKUP($AL104,装备!$B:$Q,5,0),0)</f>
        <v>0</v>
      </c>
      <c r="CD104" s="552">
        <f>IFERROR(VLOOKUP(AM104,装备!$B:$C,2,0),0)</f>
        <v>6</v>
      </c>
      <c r="CE104" s="552">
        <f>IFERROR(VLOOKUP($AM104,装备!$B:$Q,5,0),0)</f>
        <v>0</v>
      </c>
      <c r="CF104" s="552">
        <f>IFERROR(VLOOKUP($AM104,装备!$B:$Q,6,0),0)</f>
        <v>0</v>
      </c>
      <c r="CG104" s="552">
        <f>IFERROR(VLOOKUP($AM104,装备!$B:$Q,7,0),0)</f>
        <v>0</v>
      </c>
      <c r="CH104" s="552">
        <f>IFERROR(VLOOKUP($AM104,装备!$B:$Q,8,0),0)</f>
        <v>15</v>
      </c>
      <c r="CI104" s="552">
        <f>IFERROR(VLOOKUP($AM104,装备!$B:$Q,9,0),0)</f>
        <v>5</v>
      </c>
      <c r="CJ104" s="552">
        <f>IFERROR(VLOOKUP($AM104,装备!$B:$Q,10,0),0)</f>
        <v>0</v>
      </c>
      <c r="CK104" s="552">
        <f>IFERROR(VLOOKUP($AM104,装备!$B:$Q,11,0),0)</f>
        <v>0</v>
      </c>
      <c r="CL104" s="552" t="str">
        <f>IFERROR(VLOOKUP($AM104,装备!$B:$Q,12,0),0)</f>
        <v>无</v>
      </c>
      <c r="CM104" s="552">
        <f>IFERROR(VLOOKUP($AM104,装备!$B:$Q,13,0),0)</f>
        <v>0</v>
      </c>
      <c r="CN104" s="552">
        <f>IFERROR(VLOOKUP($AM104,装备!$B:$Q,14,0),0)</f>
        <v>0</v>
      </c>
      <c r="CO104" s="552">
        <f>IFERROR(VLOOKUP($AM104,装备!$B:$Q,16,0),0)</f>
        <v>0</v>
      </c>
      <c r="CP104" s="552">
        <f>IFERROR(VLOOKUP($AM104,装备!$B:$Q,5,0),0)</f>
        <v>0</v>
      </c>
      <c r="CQ104" s="552">
        <f>IFERROR(VLOOKUP(AN104,装备!$B:$C,2,0),0)</f>
        <v>6</v>
      </c>
      <c r="CR104" s="552">
        <f>IFERROR(VLOOKUP($AN104,装备!$B:$Q,5,0),0)</f>
        <v>0</v>
      </c>
      <c r="CS104" s="552">
        <f>IFERROR(VLOOKUP($AN104,装备!$B:$Q,6,0),0)</f>
        <v>0</v>
      </c>
      <c r="CT104" s="552">
        <f>IFERROR(VLOOKUP($AN104,装备!$B:$Q,7,0),0)</f>
        <v>0</v>
      </c>
      <c r="CU104" s="552">
        <f>IFERROR(VLOOKUP($AN104,装备!$B:$Q,8,0),0)</f>
        <v>0</v>
      </c>
      <c r="CV104" s="552">
        <f>IFERROR(VLOOKUP($AN104,装备!$B:$Q,9,0),0)</f>
        <v>0</v>
      </c>
      <c r="CW104" s="552">
        <f>IFERROR(VLOOKUP($AN104,装备!$B:$Q,10,0),0)</f>
        <v>0</v>
      </c>
      <c r="CX104" s="552">
        <f>IFERROR(VLOOKUP($AN104,装备!$B:$Q,11,0),0)</f>
        <v>0</v>
      </c>
      <c r="CY104" s="552" t="str">
        <f>IFERROR(VLOOKUP($AN104,装备!$B:$Q,12,0),0)</f>
        <v>无</v>
      </c>
      <c r="CZ104" s="552">
        <f>IFERROR(VLOOKUP($AN104,装备!$B:$Q,13,0),0)</f>
        <v>0</v>
      </c>
      <c r="DA104" s="552">
        <f>IFERROR(VLOOKUP($AN104,装备!$B:$Q,14,0),0)</f>
        <v>0</v>
      </c>
      <c r="DB104" s="552">
        <f>IFERROR(VLOOKUP($AN104,装备!$B:$Q,16,0),0)</f>
        <v>0</v>
      </c>
      <c r="DC104" s="552">
        <f>IFERROR(VLOOKUP($AN104,装备!$B:$Q,5,0),0)</f>
        <v>0</v>
      </c>
      <c r="DD104" s="552">
        <f>IFERROR(VLOOKUP(AO104,装备!$B:$C,2,0),0)</f>
        <v>6</v>
      </c>
      <c r="DE104" s="552">
        <f>IFERROR(VLOOKUP($AO104,装备!$B:$Q,5,0),0)</f>
        <v>0</v>
      </c>
      <c r="DF104" s="552">
        <f>IFERROR(VLOOKUP($AO104,装备!$B:$Q,6,0),0)</f>
        <v>7</v>
      </c>
      <c r="DG104" s="552">
        <f>IFERROR(VLOOKUP($AO104,装备!$B:$Q,7,0),0)</f>
        <v>0</v>
      </c>
      <c r="DH104" s="552">
        <f>IFERROR(VLOOKUP($AO104,装备!$B:$Q,8,0),0)</f>
        <v>0</v>
      </c>
      <c r="DI104" s="552">
        <f>IFERROR(VLOOKUP($AO104,装备!$B:$Q,9,0),0)</f>
        <v>0</v>
      </c>
      <c r="DJ104" s="552">
        <f>IFERROR(VLOOKUP($AO104,装备!$B:$Q,10,0),0)</f>
        <v>0</v>
      </c>
      <c r="DK104" s="552">
        <f>IFERROR(VLOOKUP($AO104,装备!$B:$Q,11,0),0)</f>
        <v>1</v>
      </c>
      <c r="DL104" s="552" t="str">
        <f>IFERROR(VLOOKUP($AO104,装备!$B:$Q,12,0),0)</f>
        <v>无</v>
      </c>
      <c r="DM104" s="552">
        <f>IFERROR(VLOOKUP($AO104,装备!$B:$Q,13,0),0)</f>
        <v>0</v>
      </c>
      <c r="DN104" s="552">
        <f>IFERROR(VLOOKUP($AO104,装备!$B:$Q,14,0),0)</f>
        <v>0</v>
      </c>
      <c r="DO104" s="552">
        <f>IFERROR(VLOOKUP($AO104,装备!$B:$Q,16,0),0)</f>
        <v>0</v>
      </c>
      <c r="DP104" s="552">
        <f>IFERROR(VLOOKUP($AO104,装备!$B:$Q,5,0),0)</f>
        <v>0</v>
      </c>
    </row>
    <row r="105" spans="1:120" ht="40.5">
      <c r="A105" s="553">
        <f>'特殊、深海'!$A101</f>
        <v>11005418</v>
      </c>
      <c r="B105" s="353" t="s">
        <v>5957</v>
      </c>
      <c r="C105" s="281"/>
      <c r="D105" s="281">
        <f t="shared" si="1"/>
        <v>110</v>
      </c>
      <c r="E105" s="551">
        <f>'特殊、深海'!$C101</f>
        <v>6</v>
      </c>
      <c r="F105" s="549" t="str">
        <f>'特殊、深海'!$D101</f>
        <v>重炮</v>
      </c>
      <c r="G105" s="549" t="str">
        <f>'特殊、深海'!$E101</f>
        <v>小型</v>
      </c>
      <c r="H105" s="549" t="str">
        <f>'特殊、深海'!$F101</f>
        <v>护卫舰</v>
      </c>
      <c r="I105" s="549">
        <f>'特殊、深海'!$BT101</f>
        <v>0</v>
      </c>
      <c r="J105" s="549" t="str">
        <f>'特殊、深海'!$G101</f>
        <v>深海</v>
      </c>
      <c r="K105" s="555">
        <f>'特殊、深海'!$H101+(BR105+CE105+CR105+DE105)*$C$2</f>
        <v>120</v>
      </c>
      <c r="L105" s="552">
        <f>'特殊、深海'!$I101</f>
        <v>0</v>
      </c>
      <c r="M105" s="552">
        <f>'特殊、深海'!$J101</f>
        <v>0</v>
      </c>
      <c r="N105" s="552">
        <f>'特殊、深海'!$K101</f>
        <v>2</v>
      </c>
      <c r="O105" s="552">
        <f>'特殊、深海'!$L101+((CA105+CN105+DA105+DN105)*$C$2)</f>
        <v>50</v>
      </c>
      <c r="P105" s="552" t="str">
        <f>IF($C$2=1,(IF(ISERROR(FIND("超长",'特殊、深海'!$M101&amp;BY105&amp;CL105&amp;CY105&amp;DL105,1)),IF(ISERROR(FIND("长",'特殊、深海'!$M101&amp;BY105&amp;CL105&amp;CY105&amp;DL105,1)),IF(ISERROR(FIND("中",'特殊、深海'!$M101&amp;BY105&amp;CL105&amp;CY105&amp;DL105,1)),IF(ISERROR(FIND("短",'特殊、深海'!$M101&amp;BY105&amp;CL105&amp;CY105&amp;DL105,1)),IF(ISERROR(FIND("无",'特殊、深海'!$M101&amp;BY105&amp;CL105&amp;CY105&amp;DL105,1)),0,"无"),"短"),"中"),"长"),"超长")),'特殊、深海'!$M101)</f>
        <v>超长</v>
      </c>
      <c r="Q105" s="556">
        <f>'特殊、深海'!$N101</f>
        <v>30</v>
      </c>
      <c r="R105" s="552">
        <f>('特殊、深海'!$P101)+('特殊、深海'!$Q101)*$C$3+((BS105+CF105+CS105+DF105)*$C$2)</f>
        <v>225</v>
      </c>
      <c r="S105" s="552">
        <f>('特殊、深海'!$R101)+('特殊、深海'!$S101)*$C$3+((BU105+CH105+CU105+DH105)*$C$2)</f>
        <v>0</v>
      </c>
      <c r="T105" s="552">
        <f>('特殊、深海'!$T101)+('特殊、深海'!$U101)*$C$3+((BT105+CG105+CT105+DG105)*$C$2)</f>
        <v>110</v>
      </c>
      <c r="U105" s="552">
        <f>('特殊、深海'!$V101)+('特殊、深海'!$W101)*$C$3+((CC105+CP105+DC105+DP105)*$C$2)</f>
        <v>80</v>
      </c>
      <c r="V105" s="550">
        <f>INT(((('特殊、深海'!$Y101)-('特殊、深海'!$X101))*(((IF(D105=0,C105,D105))-1)/99))+'特殊、深海'!$X101)+((BX105+CK105+CX105+DK105)*$C$2)</f>
        <v>131</v>
      </c>
      <c r="W105" s="552">
        <f>INT(((('特殊、深海'!$AA101)-('特殊、深海'!$Z101))*(((IF(D105=0,C105,D105))-1)/99))+'特殊、深海'!$Z101)+((BZ105+CM105+CZ105+DM105)*$C$2)</f>
        <v>60</v>
      </c>
      <c r="X105" s="552">
        <f>INT(((('特殊、深海'!$AC101)-('特殊、深海'!$AB101))*(((IF(D105=0,C105,D105))-1)/99))+'特殊、深海'!$AB101)+((BW105+CJ105+CW105+DJ105)*$C$2)</f>
        <v>57</v>
      </c>
      <c r="Y105" s="551">
        <f>INT(((('特殊、深海'!$AE101)-('特殊、深海'!$AD101))*(((IF(D105=0,C105,D105))-1)/99))+'特殊、深海'!$AD101)+((BV105+CI105+CV105+DI105)*$C$2)</f>
        <v>0</v>
      </c>
      <c r="Z105" s="552">
        <f>IF('特殊、深海'!$AF101="","",'特殊、深海'!$AF101)</f>
        <v>3</v>
      </c>
      <c r="AA105" s="552">
        <f>IF('特殊、深海'!$AG101="","",'特殊、深海'!$AG101)</f>
        <v>3</v>
      </c>
      <c r="AB105" s="552">
        <f>IF('特殊、深海'!$AH101="","",'特殊、深海'!$AH101)</f>
        <v>3</v>
      </c>
      <c r="AC105" s="552">
        <f>IF('特殊、深海'!$AI101="","",'特殊、深海'!$AI101)</f>
        <v>3</v>
      </c>
      <c r="AD105" s="552">
        <f>IF('特殊、深海'!$AJ101="","",'特殊、深海'!$AJ101)</f>
        <v>12</v>
      </c>
      <c r="AE105" s="550">
        <f>IF('特殊、深海'!$AK101="","",'特殊、深海'!$AK101)</f>
        <v>20</v>
      </c>
      <c r="AF105" s="552" t="str">
        <f>IF('特殊、深海'!$AL101="","",'特殊、深海'!$AL101)</f>
        <v/>
      </c>
      <c r="AG105" s="552" t="str">
        <f>IF('特殊、深海'!$AM101="","",'特殊、深海'!$AM101)</f>
        <v/>
      </c>
      <c r="AH105" s="552" t="str">
        <f>IF('特殊、深海'!$AN101="","",'特殊、深海'!$AN101)</f>
        <v/>
      </c>
      <c r="AI105" s="552" t="str">
        <f>IF('特殊、深海'!$AO101="","",'特殊、深海'!$AO101)</f>
        <v/>
      </c>
      <c r="AJ105" s="552" t="str">
        <f>IF('特殊、深海'!$AP101="","",'特殊、深海'!$AP101)</f>
        <v/>
      </c>
      <c r="AK105" s="551" t="str">
        <f>IF('特殊、深海'!$AQ101="","",'特殊、深海'!$AQ101)</f>
        <v/>
      </c>
      <c r="AL105" s="329" t="str">
        <f>IF('特殊、深海'!$AS101="","",'特殊、深海'!$AS101)</f>
        <v>U国双联18英寸炮</v>
      </c>
      <c r="AM105" s="329" t="str">
        <f>IF('特殊、深海'!$AT101="","",'特殊、深海'!$AT101)</f>
        <v>三联九四式主炮（MU）</v>
      </c>
      <c r="AN105" s="329" t="str">
        <f>IF('特殊、深海'!$AU101="","",'特殊、深海'!$AU101)</f>
        <v>试制甲炮</v>
      </c>
      <c r="AO105" s="329" t="str">
        <f>IF('特殊、深海'!$AV101="","",'特殊、深海'!$AV101)</f>
        <v>一式穿甲弹</v>
      </c>
      <c r="AP105" s="307" t="str">
        <f>IF('特殊、深海'!$AW101="","",'特殊、深海'!$AW101)</f>
        <v>下一个就是你(3级)：提升自身10点命中值。炮击战不主动出手攻击，炮击战阶段当友方单位炮击命中敌人且敌方存活时，自身对同一个目标进行攻击。</v>
      </c>
      <c r="AQ105" s="308" t="str">
        <f>IF('特殊、深海'!$AX101="","",'特殊、深海'!$AX101)</f>
        <v/>
      </c>
      <c r="AR105" s="552">
        <f>IF('特殊、深海'!$AY101="","",'特殊、深海'!$AY101)</f>
        <v>85</v>
      </c>
      <c r="AS105" s="552">
        <f>IF('特殊、深海'!$AZ101="","",'特殊、深海'!$AZ101)</f>
        <v>120</v>
      </c>
      <c r="AT105" s="552">
        <f>IF('特殊、深海'!$BA101="","",'特殊、深海'!$BA101)</f>
        <v>2.5</v>
      </c>
      <c r="AU105" s="552">
        <f>IF('特殊、深海'!$BB101="","",'特殊、深海'!$BB101)</f>
        <v>5.0999999999999996</v>
      </c>
      <c r="AV105" s="550">
        <f>IF(('特殊、深海'!$BG101+'特殊、深海'!$BK101*$C$4)=0,"",('特殊、深海'!$BG101+'特殊、深海'!$BK101*$C$4))</f>
        <v>80</v>
      </c>
      <c r="AW105" s="552">
        <f>IF(('特殊、深海'!$BH101+'特殊、深海'!$BL101*$C$4)=0,"",('特殊、深海'!$BH101+'特殊、深海'!$BL101*$C$4))</f>
        <v>131</v>
      </c>
      <c r="AX105" s="552">
        <f>IF(('特殊、深海'!$BI101+'特殊、深海'!$BM101*$C$4)=0,"",('特殊、深海'!$BI101+'特殊、深海'!$BM101*$C$4))</f>
        <v>151</v>
      </c>
      <c r="AY105" s="551">
        <f>IF(('特殊、深海'!$BJ101+'特殊、深海'!$BN101*$C$4)=0,"",('特殊、深海'!$BJ101+'特殊、深海'!$BN101*$C$4))</f>
        <v>1</v>
      </c>
      <c r="AZ105" s="329" t="str">
        <f>'特殊、深海'!$BO101</f>
        <v>TODO: 万国语</v>
      </c>
      <c r="BA105" s="553" t="b">
        <f>IF('特殊、深海'!$BP101="","")</f>
        <v>0</v>
      </c>
      <c r="BB105" s="329" t="b">
        <f>IF('特殊、深海'!$BQ101="","")</f>
        <v>0</v>
      </c>
      <c r="BC105" s="554" t="str">
        <f>IF('特殊、深海'!$BR101="","")</f>
        <v/>
      </c>
      <c r="BQ105" s="552">
        <f>IFERROR(VLOOKUP(AL105,装备!$B:$C,2,0),0)</f>
        <v>6</v>
      </c>
      <c r="BR105" s="552">
        <f>IFERROR(VLOOKUP($AL105,装备!$B:$Q,5,0),0)</f>
        <v>0</v>
      </c>
      <c r="BS105" s="552">
        <f>IFERROR(VLOOKUP($AL105,装备!$B:$Q,6,0),0)</f>
        <v>28</v>
      </c>
      <c r="BT105" s="552">
        <f>IFERROR(VLOOKUP($AL105,装备!$B:$Q,7,0),0)</f>
        <v>0</v>
      </c>
      <c r="BU105" s="552">
        <f>IFERROR(VLOOKUP($AL105,装备!$B:$Q,8,0),0)</f>
        <v>0</v>
      </c>
      <c r="BV105" s="552">
        <f>IFERROR(VLOOKUP($AL105,装备!$B:$Q,9,0),0)</f>
        <v>0</v>
      </c>
      <c r="BW105" s="552">
        <f>IFERROR(VLOOKUP($AL105,装备!$B:$Q,10,0),0)</f>
        <v>0</v>
      </c>
      <c r="BX105" s="552">
        <f>IFERROR(VLOOKUP($AL105,装备!$B:$Q,11,0),0)</f>
        <v>1</v>
      </c>
      <c r="BY105" s="552" t="str">
        <f>IFERROR(VLOOKUP($AL105,装备!$B:$Q,12,0),0)</f>
        <v>超长</v>
      </c>
      <c r="BZ105" s="552">
        <f>IFERROR(VLOOKUP($AL105,装备!$B:$Q,13,0),0)</f>
        <v>0</v>
      </c>
      <c r="CA105" s="552">
        <f>IFERROR(VLOOKUP($AL105,装备!$B:$Q,14,0),0)</f>
        <v>0</v>
      </c>
      <c r="CB105" s="552">
        <f>IFERROR(VLOOKUP($AL105,装备!$B:$Q,16,0),0)</f>
        <v>0</v>
      </c>
      <c r="CC105" s="552">
        <f>IFERROR(VLOOKUP($AL105,装备!$B:$Q,5,0),0)</f>
        <v>0</v>
      </c>
      <c r="CD105" s="552">
        <f>IFERROR(VLOOKUP(AM105,装备!$B:$C,2,0),0)</f>
        <v>6</v>
      </c>
      <c r="CE105" s="552">
        <f>IFERROR(VLOOKUP($AM105,装备!$B:$Q,5,0),0)</f>
        <v>0</v>
      </c>
      <c r="CF105" s="552">
        <f>IFERROR(VLOOKUP($AM105,装备!$B:$Q,6,0),0)</f>
        <v>30</v>
      </c>
      <c r="CG105" s="552">
        <f>IFERROR(VLOOKUP($AM105,装备!$B:$Q,7,0),0)</f>
        <v>0</v>
      </c>
      <c r="CH105" s="552">
        <f>IFERROR(VLOOKUP($AM105,装备!$B:$Q,8,0),0)</f>
        <v>0</v>
      </c>
      <c r="CI105" s="552">
        <f>IFERROR(VLOOKUP($AM105,装备!$B:$Q,9,0),0)</f>
        <v>0</v>
      </c>
      <c r="CJ105" s="552">
        <f>IFERROR(VLOOKUP($AM105,装备!$B:$Q,10,0),0)</f>
        <v>0</v>
      </c>
      <c r="CK105" s="552">
        <f>IFERROR(VLOOKUP($AM105,装备!$B:$Q,11,0),0)</f>
        <v>-1</v>
      </c>
      <c r="CL105" s="552" t="str">
        <f>IFERROR(VLOOKUP($AM105,装备!$B:$Q,12,0),0)</f>
        <v>超长</v>
      </c>
      <c r="CM105" s="552">
        <f>IFERROR(VLOOKUP($AM105,装备!$B:$Q,13,0),0)</f>
        <v>0</v>
      </c>
      <c r="CN105" s="552">
        <f>IFERROR(VLOOKUP($AM105,装备!$B:$Q,14,0),0)</f>
        <v>0</v>
      </c>
      <c r="CO105" s="552">
        <f>IFERROR(VLOOKUP($AM105,装备!$B:$Q,16,0),0)</f>
        <v>10</v>
      </c>
      <c r="CP105" s="552">
        <f>IFERROR(VLOOKUP($AM105,装备!$B:$Q,5,0),0)</f>
        <v>0</v>
      </c>
      <c r="CQ105" s="552">
        <f>IFERROR(VLOOKUP(AN105,装备!$B:$C,2,0),0)</f>
        <v>6</v>
      </c>
      <c r="CR105" s="552">
        <f>IFERROR(VLOOKUP($AN105,装备!$B:$Q,5,0),0)</f>
        <v>0</v>
      </c>
      <c r="CS105" s="552">
        <f>IFERROR(VLOOKUP($AN105,装备!$B:$Q,6,0),0)</f>
        <v>30</v>
      </c>
      <c r="CT105" s="552">
        <f>IFERROR(VLOOKUP($AN105,装备!$B:$Q,7,0),0)</f>
        <v>0</v>
      </c>
      <c r="CU105" s="552">
        <f>IFERROR(VLOOKUP($AN105,装备!$B:$Q,8,0),0)</f>
        <v>0</v>
      </c>
      <c r="CV105" s="552">
        <f>IFERROR(VLOOKUP($AN105,装备!$B:$Q,9,0),0)</f>
        <v>0</v>
      </c>
      <c r="CW105" s="552">
        <f>IFERROR(VLOOKUP($AN105,装备!$B:$Q,10,0),0)</f>
        <v>0</v>
      </c>
      <c r="CX105" s="552">
        <f>IFERROR(VLOOKUP($AN105,装备!$B:$Q,11,0),0)</f>
        <v>0</v>
      </c>
      <c r="CY105" s="552" t="str">
        <f>IFERROR(VLOOKUP($AN105,装备!$B:$Q,12,0),0)</f>
        <v>超长</v>
      </c>
      <c r="CZ105" s="552">
        <f>IFERROR(VLOOKUP($AN105,装备!$B:$Q,13,0),0)</f>
        <v>-2</v>
      </c>
      <c r="DA105" s="552">
        <f>IFERROR(VLOOKUP($AN105,装备!$B:$Q,14,0),0)</f>
        <v>0</v>
      </c>
      <c r="DB105" s="552">
        <f>IFERROR(VLOOKUP($AN105,装备!$B:$Q,16,0),0)</f>
        <v>3</v>
      </c>
      <c r="DC105" s="552">
        <f>IFERROR(VLOOKUP($AN105,装备!$B:$Q,5,0),0)</f>
        <v>0</v>
      </c>
      <c r="DD105" s="552">
        <f>IFERROR(VLOOKUP(AO105,装备!$B:$C,2,0),0)</f>
        <v>6</v>
      </c>
      <c r="DE105" s="552">
        <f>IFERROR(VLOOKUP($AO105,装备!$B:$Q,5,0),0)</f>
        <v>0</v>
      </c>
      <c r="DF105" s="552">
        <f>IFERROR(VLOOKUP($AO105,装备!$B:$Q,6,0),0)</f>
        <v>7</v>
      </c>
      <c r="DG105" s="552">
        <f>IFERROR(VLOOKUP($AO105,装备!$B:$Q,7,0),0)</f>
        <v>0</v>
      </c>
      <c r="DH105" s="552">
        <f>IFERROR(VLOOKUP($AO105,装备!$B:$Q,8,0),0)</f>
        <v>0</v>
      </c>
      <c r="DI105" s="552">
        <f>IFERROR(VLOOKUP($AO105,装备!$B:$Q,9,0),0)</f>
        <v>0</v>
      </c>
      <c r="DJ105" s="552">
        <f>IFERROR(VLOOKUP($AO105,装备!$B:$Q,10,0),0)</f>
        <v>0</v>
      </c>
      <c r="DK105" s="552">
        <f>IFERROR(VLOOKUP($AO105,装备!$B:$Q,11,0),0)</f>
        <v>1</v>
      </c>
      <c r="DL105" s="552" t="str">
        <f>IFERROR(VLOOKUP($AO105,装备!$B:$Q,12,0),0)</f>
        <v>无</v>
      </c>
      <c r="DM105" s="552">
        <f>IFERROR(VLOOKUP($AO105,装备!$B:$Q,13,0),0)</f>
        <v>0</v>
      </c>
      <c r="DN105" s="552">
        <f>IFERROR(VLOOKUP($AO105,装备!$B:$Q,14,0),0)</f>
        <v>0</v>
      </c>
      <c r="DO105" s="552">
        <f>IFERROR(VLOOKUP($AO105,装备!$B:$Q,16,0),0)</f>
        <v>0</v>
      </c>
      <c r="DP105" s="552">
        <f>IFERROR(VLOOKUP($AO105,装备!$B:$Q,5,0),0)</f>
        <v>0</v>
      </c>
    </row>
    <row r="106" spans="1:120" ht="40.5">
      <c r="A106" s="553">
        <f>'特殊、深海'!$A102</f>
        <v>11005518</v>
      </c>
      <c r="B106" s="353" t="s">
        <v>5959</v>
      </c>
      <c r="C106" s="281"/>
      <c r="D106" s="281">
        <f t="shared" si="1"/>
        <v>110</v>
      </c>
      <c r="E106" s="551">
        <f>'特殊、深海'!$C102</f>
        <v>6</v>
      </c>
      <c r="F106" s="549" t="str">
        <f>'特殊、深海'!$D102</f>
        <v>战巡</v>
      </c>
      <c r="G106" s="549" t="str">
        <f>'特殊、深海'!$E102</f>
        <v>大型</v>
      </c>
      <c r="H106" s="549" t="str">
        <f>'特殊、深海'!$F102</f>
        <v>主力舰</v>
      </c>
      <c r="I106" s="549">
        <f>'特殊、深海'!$BT102</f>
        <v>0</v>
      </c>
      <c r="J106" s="549" t="str">
        <f>'特殊、深海'!$G102</f>
        <v>深海</v>
      </c>
      <c r="K106" s="555">
        <f>'特殊、深海'!$H102+(BR106+CE106+CR106+DE106)*$C$2</f>
        <v>112</v>
      </c>
      <c r="L106" s="552">
        <f>'特殊、深海'!$I102</f>
        <v>0</v>
      </c>
      <c r="M106" s="552">
        <f>'特殊、深海'!$J102</f>
        <v>0</v>
      </c>
      <c r="N106" s="552">
        <f>'特殊、深海'!$K102</f>
        <v>2</v>
      </c>
      <c r="O106" s="552">
        <f>'特殊、深海'!$L102+((CA106+CN106+DA106+DN106)*$C$2)</f>
        <v>60</v>
      </c>
      <c r="P106" s="552" t="str">
        <f>IF($C$2=1,(IF(ISERROR(FIND("超长",'特殊、深海'!$M102&amp;BY106&amp;CL106&amp;CY106&amp;DL106,1)),IF(ISERROR(FIND("长",'特殊、深海'!$M102&amp;BY106&amp;CL106&amp;CY106&amp;DL106,1)),IF(ISERROR(FIND("中",'特殊、深海'!$M102&amp;BY106&amp;CL106&amp;CY106&amp;DL106,1)),IF(ISERROR(FIND("短",'特殊、深海'!$M102&amp;BY106&amp;CL106&amp;CY106&amp;DL106,1)),IF(ISERROR(FIND("无",'特殊、深海'!$M102&amp;BY106&amp;CL106&amp;CY106&amp;DL106,1)),0,"无"),"短"),"中"),"长"),"超长")),'特殊、深海'!$M102)</f>
        <v>超长</v>
      </c>
      <c r="Q106" s="556">
        <f>'特殊、深海'!$N102</f>
        <v>35</v>
      </c>
      <c r="R106" s="552">
        <f>('特殊、深海'!$P102)+('特殊、深海'!$Q102)*$C$3+((BS106+CF106+CS106+DF106)*$C$2)</f>
        <v>241</v>
      </c>
      <c r="S106" s="552">
        <f>('特殊、深海'!$R102)+('特殊、深海'!$S102)*$C$3+((BU106+CH106+CU106+DH106)*$C$2)</f>
        <v>0</v>
      </c>
      <c r="T106" s="552">
        <f>('特殊、深海'!$T102)+('特殊、深海'!$U102)*$C$3+((BT106+CG106+CT106+DG106)*$C$2)</f>
        <v>123</v>
      </c>
      <c r="U106" s="552">
        <f>('特殊、深海'!$V102)+('特殊、深海'!$W102)*$C$3+((CC106+CP106+DC106+DP106)*$C$2)</f>
        <v>105</v>
      </c>
      <c r="V106" s="550">
        <f>INT(((('特殊、深海'!$Y102)-('特殊、深海'!$X102))*(((IF(D106=0,C106,D106))-1)/99))+'特殊、深海'!$X102)+((BX106+CK106+CX106+DK106)*$C$2)</f>
        <v>131</v>
      </c>
      <c r="W106" s="552">
        <f>INT(((('特殊、深海'!$AA102)-('特殊、深海'!$Z102))*(((IF(D106=0,C106,D106))-1)/99))+'特殊、深海'!$Z102)+((BZ106+CM106+CZ106+DM106)*$C$2)</f>
        <v>83</v>
      </c>
      <c r="X106" s="552">
        <f>INT(((('特殊、深海'!$AC102)-('特殊、深海'!$AB102))*(((IF(D106=0,C106,D106))-1)/99))+'特殊、深海'!$AB102)+((BW106+CJ106+CW106+DJ106)*$C$2)</f>
        <v>65</v>
      </c>
      <c r="Y106" s="551">
        <f>INT(((('特殊、深海'!$AE102)-('特殊、深海'!$AD102))*(((IF(D106=0,C106,D106))-1)/99))+'特殊、深海'!$AD102)+((BV106+CI106+CV106+DI106)*$C$2)</f>
        <v>0</v>
      </c>
      <c r="Z106" s="552">
        <f>IF('特殊、深海'!$AF102="","",'特殊、深海'!$AF102)</f>
        <v>3</v>
      </c>
      <c r="AA106" s="552">
        <f>IF('特殊、深海'!$AG102="","",'特殊、深海'!$AG102)</f>
        <v>3</v>
      </c>
      <c r="AB106" s="552">
        <f>IF('特殊、深海'!$AH102="","",'特殊、深海'!$AH102)</f>
        <v>3</v>
      </c>
      <c r="AC106" s="552">
        <f>IF('特殊、深海'!$AI102="","",'特殊、深海'!$AI102)</f>
        <v>3</v>
      </c>
      <c r="AD106" s="552">
        <f>IF('特殊、深海'!$AJ102="","",'特殊、深海'!$AJ102)</f>
        <v>12</v>
      </c>
      <c r="AE106" s="550">
        <f>IF('特殊、深海'!$AK102="","",'特殊、深海'!$AK102)</f>
        <v>20</v>
      </c>
      <c r="AF106" s="552" t="str">
        <f>IF('特殊、深海'!$AL102="","",'特殊、深海'!$AL102)</f>
        <v/>
      </c>
      <c r="AG106" s="552" t="str">
        <f>IF('特殊、深海'!$AM102="","",'特殊、深海'!$AM102)</f>
        <v/>
      </c>
      <c r="AH106" s="552" t="str">
        <f>IF('特殊、深海'!$AN102="","",'特殊、深海'!$AN102)</f>
        <v/>
      </c>
      <c r="AI106" s="552" t="str">
        <f>IF('特殊、深海'!$AO102="","",'特殊、深海'!$AO102)</f>
        <v/>
      </c>
      <c r="AJ106" s="552" t="str">
        <f>IF('特殊、深海'!$AP102="","",'特殊、深海'!$AP102)</f>
        <v/>
      </c>
      <c r="AK106" s="551" t="str">
        <f>IF('特殊、深海'!$AQ102="","",'特殊、深海'!$AQ102)</f>
        <v/>
      </c>
      <c r="AL106" s="329" t="str">
        <f>IF('特殊、深海'!$AS102="","",'特殊、深海'!$AS102)</f>
        <v>G国双联508毫米炮（H）</v>
      </c>
      <c r="AM106" s="329" t="str">
        <f>IF('特殊、深海'!$AT102="","",'特殊、深海'!$AT102)</f>
        <v>四联406毫米主炮（试制）</v>
      </c>
      <c r="AN106" s="329" t="str">
        <f>IF('特殊、深海'!$AU102="","",'特殊、深海'!$AU102)</f>
        <v>U国双联20英寸主炮</v>
      </c>
      <c r="AO106" s="329" t="str">
        <f>IF('特殊、深海'!$AV102="","",'特殊、深海'!$AV102)</f>
        <v>U国双联20英寸主炮</v>
      </c>
      <c r="AP106" s="307" t="str">
        <f>IF('特殊、深海'!$AW102="","",'特殊、深海'!$AW102)</f>
        <v>穿心(3级)：优先攻击敌方耐久值最高的单位。我方队伍中每有一条不同的舰种使造成的最终伤害增加6%。攻击增加10%穿甲效果。</v>
      </c>
      <c r="AQ106" s="308" t="str">
        <f>IF('特殊、深海'!$AX102="","",'特殊、深海'!$AX102)</f>
        <v/>
      </c>
      <c r="AR106" s="552">
        <f>IF('特殊、深海'!$AY102="","",'特殊、深海'!$AY102)</f>
        <v>85</v>
      </c>
      <c r="AS106" s="552">
        <f>IF('特殊、深海'!$AZ102="","",'特殊、深海'!$AZ102)</f>
        <v>120</v>
      </c>
      <c r="AT106" s="552">
        <f>IF('特殊、深海'!$BA102="","",'特殊、深海'!$BA102)</f>
        <v>2.5</v>
      </c>
      <c r="AU106" s="552">
        <f>IF('特殊、深海'!$BB102="","",'特殊、深海'!$BB102)</f>
        <v>5.0999999999999996</v>
      </c>
      <c r="AV106" s="550">
        <f>IF(('特殊、深海'!$BG102+'特殊、深海'!$BK102*$C$4)=0,"",('特殊、深海'!$BG102+'特殊、深海'!$BK102*$C$4))</f>
        <v>88</v>
      </c>
      <c r="AW106" s="552">
        <f>IF(('特殊、深海'!$BH102+'特殊、深海'!$BL102*$C$4)=0,"",('特殊、深海'!$BH102+'特殊、深海'!$BL102*$C$4))</f>
        <v>158</v>
      </c>
      <c r="AX106" s="552">
        <f>IF(('特殊、深海'!$BI102+'特殊、深海'!$BM102*$C$4)=0,"",('特殊、深海'!$BI102+'特殊、深海'!$BM102*$C$4))</f>
        <v>110</v>
      </c>
      <c r="AY106" s="551" t="str">
        <f>IF(('特殊、深海'!$BJ102+'特殊、深海'!$BN102*$C$4)=0,"",('特殊、深海'!$BJ102+'特殊、深海'!$BN102*$C$4))</f>
        <v/>
      </c>
      <c r="AZ106" s="329" t="str">
        <f>'特殊、深海'!$BO102</f>
        <v>TODO: 万国语</v>
      </c>
      <c r="BA106" s="553" t="b">
        <f>IF('特殊、深海'!$BP102="","")</f>
        <v>0</v>
      </c>
      <c r="BB106" s="329" t="b">
        <f>IF('特殊、深海'!$BQ102="","")</f>
        <v>0</v>
      </c>
      <c r="BC106" s="554" t="str">
        <f>IF('特殊、深海'!$BR102="","")</f>
        <v/>
      </c>
      <c r="BQ106" s="552">
        <f>IFERROR(VLOOKUP(AL106,装备!$B:$C,2,0),0)</f>
        <v>5</v>
      </c>
      <c r="BR106" s="552">
        <f>IFERROR(VLOOKUP($AL106,装备!$B:$Q,5,0),0)</f>
        <v>0</v>
      </c>
      <c r="BS106" s="552">
        <f>IFERROR(VLOOKUP($AL106,装备!$B:$Q,6,0),0)</f>
        <v>29</v>
      </c>
      <c r="BT106" s="552">
        <f>IFERROR(VLOOKUP($AL106,装备!$B:$Q,7,0),0)</f>
        <v>0</v>
      </c>
      <c r="BU106" s="552">
        <f>IFERROR(VLOOKUP($AL106,装备!$B:$Q,8,0),0)</f>
        <v>0</v>
      </c>
      <c r="BV106" s="552">
        <f>IFERROR(VLOOKUP($AL106,装备!$B:$Q,9,0),0)</f>
        <v>0</v>
      </c>
      <c r="BW106" s="552">
        <f>IFERROR(VLOOKUP($AL106,装备!$B:$Q,10,0),0)</f>
        <v>0</v>
      </c>
      <c r="BX106" s="552">
        <f>IFERROR(VLOOKUP($AL106,装备!$B:$Q,11,0),0)</f>
        <v>3</v>
      </c>
      <c r="BY106" s="552" t="str">
        <f>IFERROR(VLOOKUP($AL106,装备!$B:$Q,12,0),0)</f>
        <v>超长</v>
      </c>
      <c r="BZ106" s="552">
        <f>IFERROR(VLOOKUP($AL106,装备!$B:$Q,13,0),0)</f>
        <v>-2</v>
      </c>
      <c r="CA106" s="552">
        <f>IFERROR(VLOOKUP($AL106,装备!$B:$Q,14,0),0)</f>
        <v>0</v>
      </c>
      <c r="CB106" s="552">
        <f>IFERROR(VLOOKUP($AL106,装备!$B:$Q,16,0),0)</f>
        <v>0</v>
      </c>
      <c r="CC106" s="552">
        <f>IFERROR(VLOOKUP($AL106,装备!$B:$Q,5,0),0)</f>
        <v>0</v>
      </c>
      <c r="CD106" s="552">
        <f>IFERROR(VLOOKUP(AM106,装备!$B:$C,2,0),0)</f>
        <v>5</v>
      </c>
      <c r="CE106" s="552">
        <f>IFERROR(VLOOKUP($AM106,装备!$B:$Q,5,0),0)</f>
        <v>0</v>
      </c>
      <c r="CF106" s="552">
        <f>IFERROR(VLOOKUP($AM106,装备!$B:$Q,6,0),0)</f>
        <v>29</v>
      </c>
      <c r="CG106" s="552">
        <f>IFERROR(VLOOKUP($AM106,装备!$B:$Q,7,0),0)</f>
        <v>0</v>
      </c>
      <c r="CH106" s="552">
        <f>IFERROR(VLOOKUP($AM106,装备!$B:$Q,8,0),0)</f>
        <v>0</v>
      </c>
      <c r="CI106" s="552">
        <f>IFERROR(VLOOKUP($AM106,装备!$B:$Q,9,0),0)</f>
        <v>0</v>
      </c>
      <c r="CJ106" s="552">
        <f>IFERROR(VLOOKUP($AM106,装备!$B:$Q,10,0),0)</f>
        <v>0</v>
      </c>
      <c r="CK106" s="552">
        <f>IFERROR(VLOOKUP($AM106,装备!$B:$Q,11,0),0)</f>
        <v>2</v>
      </c>
      <c r="CL106" s="552" t="str">
        <f>IFERROR(VLOOKUP($AM106,装备!$B:$Q,12,0),0)</f>
        <v>超长</v>
      </c>
      <c r="CM106" s="552">
        <f>IFERROR(VLOOKUP($AM106,装备!$B:$Q,13,0),0)</f>
        <v>0</v>
      </c>
      <c r="CN106" s="552">
        <f>IFERROR(VLOOKUP($AM106,装备!$B:$Q,14,0),0)</f>
        <v>0</v>
      </c>
      <c r="CO106" s="552">
        <f>IFERROR(VLOOKUP($AM106,装备!$B:$Q,16,0),0)</f>
        <v>0</v>
      </c>
      <c r="CP106" s="552">
        <f>IFERROR(VLOOKUP($AM106,装备!$B:$Q,5,0),0)</f>
        <v>0</v>
      </c>
      <c r="CQ106" s="552">
        <f>IFERROR(VLOOKUP(AN106,装备!$B:$C,2,0),0)</f>
        <v>6</v>
      </c>
      <c r="CR106" s="552">
        <f>IFERROR(VLOOKUP($AN106,装备!$B:$Q,5,0),0)</f>
        <v>0</v>
      </c>
      <c r="CS106" s="552">
        <f>IFERROR(VLOOKUP($AN106,装备!$B:$Q,6,0),0)</f>
        <v>29</v>
      </c>
      <c r="CT106" s="552">
        <f>IFERROR(VLOOKUP($AN106,装备!$B:$Q,7,0),0)</f>
        <v>0</v>
      </c>
      <c r="CU106" s="552">
        <f>IFERROR(VLOOKUP($AN106,装备!$B:$Q,8,0),0)</f>
        <v>0</v>
      </c>
      <c r="CV106" s="552">
        <f>IFERROR(VLOOKUP($AN106,装备!$B:$Q,9,0),0)</f>
        <v>0</v>
      </c>
      <c r="CW106" s="552">
        <f>IFERROR(VLOOKUP($AN106,装备!$B:$Q,10,0),0)</f>
        <v>0</v>
      </c>
      <c r="CX106" s="552">
        <f>IFERROR(VLOOKUP($AN106,装备!$B:$Q,11,0),0)</f>
        <v>-2</v>
      </c>
      <c r="CY106" s="552" t="str">
        <f>IFERROR(VLOOKUP($AN106,装备!$B:$Q,12,0),0)</f>
        <v>超长</v>
      </c>
      <c r="CZ106" s="552">
        <f>IFERROR(VLOOKUP($AN106,装备!$B:$Q,13,0),0)</f>
        <v>-5</v>
      </c>
      <c r="DA106" s="552">
        <f>IFERROR(VLOOKUP($AN106,装备!$B:$Q,14,0),0)</f>
        <v>0</v>
      </c>
      <c r="DB106" s="552">
        <f>IFERROR(VLOOKUP($AN106,装备!$B:$Q,16,0),0)</f>
        <v>0</v>
      </c>
      <c r="DC106" s="552">
        <f>IFERROR(VLOOKUP($AN106,装备!$B:$Q,5,0),0)</f>
        <v>0</v>
      </c>
      <c r="DD106" s="552">
        <f>IFERROR(VLOOKUP(AO106,装备!$B:$C,2,0),0)</f>
        <v>6</v>
      </c>
      <c r="DE106" s="552">
        <f>IFERROR(VLOOKUP($AO106,装备!$B:$Q,5,0),0)</f>
        <v>0</v>
      </c>
      <c r="DF106" s="552">
        <f>IFERROR(VLOOKUP($AO106,装备!$B:$Q,6,0),0)</f>
        <v>29</v>
      </c>
      <c r="DG106" s="552">
        <f>IFERROR(VLOOKUP($AO106,装备!$B:$Q,7,0),0)</f>
        <v>0</v>
      </c>
      <c r="DH106" s="552">
        <f>IFERROR(VLOOKUP($AO106,装备!$B:$Q,8,0),0)</f>
        <v>0</v>
      </c>
      <c r="DI106" s="552">
        <f>IFERROR(VLOOKUP($AO106,装备!$B:$Q,9,0),0)</f>
        <v>0</v>
      </c>
      <c r="DJ106" s="552">
        <f>IFERROR(VLOOKUP($AO106,装备!$B:$Q,10,0),0)</f>
        <v>0</v>
      </c>
      <c r="DK106" s="552">
        <f>IFERROR(VLOOKUP($AO106,装备!$B:$Q,11,0),0)</f>
        <v>-2</v>
      </c>
      <c r="DL106" s="552" t="str">
        <f>IFERROR(VLOOKUP($AO106,装备!$B:$Q,12,0),0)</f>
        <v>超长</v>
      </c>
      <c r="DM106" s="552">
        <f>IFERROR(VLOOKUP($AO106,装备!$B:$Q,13,0),0)</f>
        <v>-5</v>
      </c>
      <c r="DN106" s="552">
        <f>IFERROR(VLOOKUP($AO106,装备!$B:$Q,14,0),0)</f>
        <v>0</v>
      </c>
      <c r="DO106" s="552">
        <f>IFERROR(VLOOKUP($AO106,装备!$B:$Q,16,0),0)</f>
        <v>0</v>
      </c>
      <c r="DP106" s="552">
        <f>IFERROR(VLOOKUP($AO106,装备!$B:$Q,5,0),0)</f>
        <v>0</v>
      </c>
    </row>
    <row r="107" spans="1:120" ht="27">
      <c r="A107" s="553">
        <f>'特殊、深海'!$A103</f>
        <v>11005618</v>
      </c>
      <c r="B107" s="353" t="s">
        <v>5961</v>
      </c>
      <c r="C107" s="281"/>
      <c r="D107" s="281">
        <f t="shared" si="1"/>
        <v>110</v>
      </c>
      <c r="E107" s="551">
        <f>'特殊、深海'!$C103</f>
        <v>6</v>
      </c>
      <c r="F107" s="549" t="str">
        <f>'特殊、深海'!$D103</f>
        <v>导驱</v>
      </c>
      <c r="G107" s="549" t="str">
        <f>'特殊、深海'!$E103</f>
        <v>小型</v>
      </c>
      <c r="H107" s="549" t="str">
        <f>'特殊、深海'!$F103</f>
        <v>主力舰</v>
      </c>
      <c r="I107" s="549">
        <f>'特殊、深海'!$BT103</f>
        <v>0</v>
      </c>
      <c r="J107" s="549" t="str">
        <f>'特殊、深海'!$G103</f>
        <v>深海</v>
      </c>
      <c r="K107" s="555">
        <f>'特殊、深海'!$H103+(BR107+CE107+CR107+DE107)*$C$2</f>
        <v>100</v>
      </c>
      <c r="L107" s="552">
        <f>'特殊、深海'!$I103</f>
        <v>0</v>
      </c>
      <c r="M107" s="552">
        <f>'特殊、深海'!$J103</f>
        <v>0</v>
      </c>
      <c r="N107" s="552">
        <f>'特殊、深海'!$K103</f>
        <v>2</v>
      </c>
      <c r="O107" s="552">
        <f>'特殊、深海'!$L103+((CA107+CN107+DA107+DN107)*$C$2)</f>
        <v>60</v>
      </c>
      <c r="P107" s="552" t="str">
        <f>IF($C$2=1,(IF(ISERROR(FIND("超长",'特殊、深海'!$M103&amp;BY107&amp;CL107&amp;CY107&amp;DL107,1)),IF(ISERROR(FIND("长",'特殊、深海'!$M103&amp;BY107&amp;CL107&amp;CY107&amp;DL107,1)),IF(ISERROR(FIND("中",'特殊、深海'!$M103&amp;BY107&amp;CL107&amp;CY107&amp;DL107,1)),IF(ISERROR(FIND("短",'特殊、深海'!$M103&amp;BY107&amp;CL107&amp;CY107&amp;DL107,1)),IF(ISERROR(FIND("无",'特殊、深海'!$M103&amp;BY107&amp;CL107&amp;CY107&amp;DL107,1)),0,"无"),"短"),"中"),"长"),"超长")),'特殊、深海'!$M103)</f>
        <v>短</v>
      </c>
      <c r="Q107" s="556">
        <f>'特殊、深海'!$N103</f>
        <v>35</v>
      </c>
      <c r="R107" s="552">
        <f>('特殊、深海'!$P103)+('特殊、深海'!$Q103)*$C$3+((BS107+CF107+CS107+DF107)*$C$2)</f>
        <v>158</v>
      </c>
      <c r="S107" s="552">
        <f>('特殊、深海'!$R103)+('特殊、深海'!$S103)*$C$3+((BU107+CH107+CU107+DH107)*$C$2)</f>
        <v>1</v>
      </c>
      <c r="T107" s="552">
        <f>('特殊、深海'!$T103)+('特殊、深海'!$U103)*$C$3+((BT107+CG107+CT107+DG107)*$C$2)</f>
        <v>91</v>
      </c>
      <c r="U107" s="552">
        <f>('特殊、深海'!$V103)+('特殊、深海'!$W103)*$C$3+((CC107+CP107+DC107+DP107)*$C$2)</f>
        <v>115</v>
      </c>
      <c r="V107" s="550">
        <f>INT(((('特殊、深海'!$Y103)-('特殊、深海'!$X103))*(((IF(D107=0,C107,D107))-1)/99))+'特殊、深海'!$X103)+((BX107+CK107+CX107+DK107)*$C$2)</f>
        <v>132</v>
      </c>
      <c r="W107" s="552">
        <f>INT(((('特殊、深海'!$AA103)-('特殊、深海'!$Z103))*(((IF(D107=0,C107,D107))-1)/99))+'特殊、深海'!$Z103)+((BZ107+CM107+CZ107+DM107)*$C$2)</f>
        <v>93</v>
      </c>
      <c r="X107" s="552">
        <f>INT(((('特殊、深海'!$AC103)-('特殊、深海'!$AB103))*(((IF(D107=0,C107,D107))-1)/99))+'特殊、深海'!$AB103)+((BW107+CJ107+CW107+DJ107)*$C$2)</f>
        <v>70</v>
      </c>
      <c r="Y107" s="551">
        <f>INT(((('特殊、深海'!$AE103)-('特殊、深海'!$AD103))*(((IF(D107=0,C107,D107))-1)/99))+'特殊、深海'!$AD103)+((BV107+CI107+CV107+DI107)*$C$2)</f>
        <v>0</v>
      </c>
      <c r="Z107" s="552">
        <f>IF('特殊、深海'!$AF103="","",'特殊、深海'!$AF103)</f>
        <v>32</v>
      </c>
      <c r="AA107" s="552">
        <f>IF('特殊、深海'!$AG103="","",'特殊、深海'!$AG103)</f>
        <v>32</v>
      </c>
      <c r="AB107" s="552">
        <f>IF('特殊、深海'!$AH103="","",'特殊、深海'!$AH103)</f>
        <v>32</v>
      </c>
      <c r="AC107" s="552">
        <f>IF('特殊、深海'!$AI103="","",'特殊、深海'!$AI103)</f>
        <v>32</v>
      </c>
      <c r="AD107" s="552">
        <f>IF('特殊、深海'!$AJ103="","",'特殊、深海'!$AJ103)</f>
        <v>128</v>
      </c>
      <c r="AE107" s="550">
        <f>IF('特殊、深海'!$AK103="","",'特殊、深海'!$AK103)</f>
        <v>0</v>
      </c>
      <c r="AF107" s="552" t="str">
        <f>IF('特殊、深海'!$AL103="","",'特殊、深海'!$AL103)</f>
        <v/>
      </c>
      <c r="AG107" s="552" t="str">
        <f>IF('特殊、深海'!$AM103="","",'特殊、深海'!$AM103)</f>
        <v/>
      </c>
      <c r="AH107" s="552" t="str">
        <f>IF('特殊、深海'!$AN103="","",'特殊、深海'!$AN103)</f>
        <v/>
      </c>
      <c r="AI107" s="552" t="str">
        <f>IF('特殊、深海'!$AO103="","",'特殊、深海'!$AO103)</f>
        <v/>
      </c>
      <c r="AJ107" s="552" t="str">
        <f>IF('特殊、深海'!$AP103="","",'特殊、深海'!$AP103)</f>
        <v/>
      </c>
      <c r="AK107" s="551" t="str">
        <f>IF('特殊、深海'!$AQ103="","",'特殊、深海'!$AQ103)</f>
        <v/>
      </c>
      <c r="AL107" s="329" t="str">
        <f>IF('特殊、深海'!$AS103="","",'特殊、深海'!$AS103)</f>
        <v>上游-1发射器</v>
      </c>
      <c r="AM107" s="329" t="str">
        <f>IF('特殊、深海'!$AT103="","",'特殊、深海'!$AT103)</f>
        <v>上游-1导弹</v>
      </c>
      <c r="AN107" s="329" t="str">
        <f>IF('特殊、深海'!$AU103="","",'特殊、深海'!$AU103)</f>
        <v>RGM-84鱼叉反舰导弹</v>
      </c>
      <c r="AO107" s="329" t="str">
        <f>IF('特殊、深海'!$AV103="","",'特殊、深海'!$AV103)</f>
        <v/>
      </c>
      <c r="AP107" s="307" t="str">
        <f>IF('特殊、深海'!$AW103="","",'特殊、深海'!$AW103)</f>
        <v>裂变(3级)：炮击战攻击3个目标。当自身耐久值高于80%时，造成的伤害提高20%。</v>
      </c>
      <c r="AQ107" s="308" t="str">
        <f>IF('特殊、深海'!$AX103="","",'特殊、深海'!$AX103)</f>
        <v/>
      </c>
      <c r="AR107" s="552">
        <f>IF('特殊、深海'!$AY103="","",'特殊、深海'!$AY103)</f>
        <v>25</v>
      </c>
      <c r="AS107" s="552">
        <f>IF('特殊、深海'!$AZ103="","",'特殊、深海'!$AZ103)</f>
        <v>65</v>
      </c>
      <c r="AT107" s="552">
        <f>IF('特殊、深海'!$BA103="","",'特殊、深海'!$BA103)</f>
        <v>0.48</v>
      </c>
      <c r="AU107" s="552">
        <f>IF('特殊、深海'!$BB103="","",'特殊、深海'!$BB103)</f>
        <v>1.5</v>
      </c>
      <c r="AV107" s="550">
        <f>IF(('特殊、深海'!$BG103+'特殊、深海'!$BK103*$C$4)=0,"",('特殊、深海'!$BG103+'特殊、深海'!$BK103*$C$4))</f>
        <v>32</v>
      </c>
      <c r="AW107" s="552">
        <f>IF(('特殊、深海'!$BH103+'特殊、深海'!$BL103*$C$4)=0,"",('特殊、深海'!$BH103+'特殊、深海'!$BL103*$C$4))</f>
        <v>30</v>
      </c>
      <c r="AX107" s="552">
        <f>IF(('特殊、深海'!$BI103+'特殊、深海'!$BM103*$C$4)=0,"",('特殊、深海'!$BI103+'特殊、深海'!$BM103*$C$4))</f>
        <v>10</v>
      </c>
      <c r="AY107" s="551">
        <f>IF(('特殊、深海'!$BJ103+'特殊、深海'!$BN103*$C$4)=0,"",('特殊、深海'!$BJ103+'特殊、深海'!$BN103*$C$4))</f>
        <v>68</v>
      </c>
      <c r="AZ107" s="329" t="str">
        <f>'特殊、深海'!$BO103</f>
        <v>TODO: 万国语</v>
      </c>
      <c r="BA107" s="553" t="b">
        <f>IF('特殊、深海'!$BP103="","")</f>
        <v>0</v>
      </c>
      <c r="BB107" s="329" t="b">
        <f>IF('特殊、深海'!$BQ103="","")</f>
        <v>0</v>
      </c>
      <c r="BC107" s="554" t="str">
        <f>IF('特殊、深海'!$BR103="","")</f>
        <v/>
      </c>
      <c r="BQ107" s="552">
        <f>IFERROR(VLOOKUP(AL107,装备!$B:$C,2,0),0)</f>
        <v>5</v>
      </c>
      <c r="BR107" s="552">
        <f>IFERROR(VLOOKUP($AL107,装备!$B:$Q,5,0),0)</f>
        <v>0</v>
      </c>
      <c r="BS107" s="552">
        <f>IFERROR(VLOOKUP($AL107,装备!$B:$Q,6,0),0)</f>
        <v>2</v>
      </c>
      <c r="BT107" s="552">
        <f>IFERROR(VLOOKUP($AL107,装备!$B:$Q,7,0),0)</f>
        <v>0</v>
      </c>
      <c r="BU107" s="552">
        <f>IFERROR(VLOOKUP($AL107,装备!$B:$Q,8,0),0)</f>
        <v>0</v>
      </c>
      <c r="BV107" s="552">
        <f>IFERROR(VLOOKUP($AL107,装备!$B:$Q,9,0),0)</f>
        <v>0</v>
      </c>
      <c r="BW107" s="552">
        <f>IFERROR(VLOOKUP($AL107,装备!$B:$Q,10,0),0)</f>
        <v>0</v>
      </c>
      <c r="BX107" s="552">
        <f>IFERROR(VLOOKUP($AL107,装备!$B:$Q,11,0),0)</f>
        <v>2</v>
      </c>
      <c r="BY107" s="552" t="str">
        <f>IFERROR(VLOOKUP($AL107,装备!$B:$Q,12,0),0)</f>
        <v>无</v>
      </c>
      <c r="BZ107" s="552">
        <f>IFERROR(VLOOKUP($AL107,装备!$B:$Q,13,0),0)</f>
        <v>0</v>
      </c>
      <c r="CA107" s="552">
        <f>IFERROR(VLOOKUP($AL107,装备!$B:$Q,14,0),0)</f>
        <v>0</v>
      </c>
      <c r="CB107" s="552">
        <f>IFERROR(VLOOKUP($AL107,装备!$B:$Q,16,0),0)</f>
        <v>0</v>
      </c>
      <c r="CC107" s="552">
        <f>IFERROR(VLOOKUP($AL107,装备!$B:$Q,5,0),0)</f>
        <v>0</v>
      </c>
      <c r="CD107" s="552">
        <f>IFERROR(VLOOKUP(AM107,装备!$B:$C,2,0),0)</f>
        <v>5</v>
      </c>
      <c r="CE107" s="552">
        <f>IFERROR(VLOOKUP($AM107,装备!$B:$Q,5,0),0)</f>
        <v>0</v>
      </c>
      <c r="CF107" s="552">
        <f>IFERROR(VLOOKUP($AM107,装备!$B:$Q,6,0),0)</f>
        <v>20</v>
      </c>
      <c r="CG107" s="552">
        <f>IFERROR(VLOOKUP($AM107,装备!$B:$Q,7,0),0)</f>
        <v>0</v>
      </c>
      <c r="CH107" s="552">
        <f>IFERROR(VLOOKUP($AM107,装备!$B:$Q,8,0),0)</f>
        <v>0</v>
      </c>
      <c r="CI107" s="552">
        <f>IFERROR(VLOOKUP($AM107,装备!$B:$Q,9,0),0)</f>
        <v>0</v>
      </c>
      <c r="CJ107" s="552">
        <f>IFERROR(VLOOKUP($AM107,装备!$B:$Q,10,0),0)</f>
        <v>0</v>
      </c>
      <c r="CK107" s="552">
        <f>IFERROR(VLOOKUP($AM107,装备!$B:$Q,11,0),0)</f>
        <v>0</v>
      </c>
      <c r="CL107" s="552" t="str">
        <f>IFERROR(VLOOKUP($AM107,装备!$B:$Q,12,0),0)</f>
        <v>无</v>
      </c>
      <c r="CM107" s="552">
        <f>IFERROR(VLOOKUP($AM107,装备!$B:$Q,13,0),0)</f>
        <v>0</v>
      </c>
      <c r="CN107" s="552">
        <f>IFERROR(VLOOKUP($AM107,装备!$B:$Q,14,0),0)</f>
        <v>0</v>
      </c>
      <c r="CO107" s="552">
        <f>IFERROR(VLOOKUP($AM107,装备!$B:$Q,16,0),0)</f>
        <v>0</v>
      </c>
      <c r="CP107" s="552">
        <f>IFERROR(VLOOKUP($AM107,装备!$B:$Q,5,0),0)</f>
        <v>0</v>
      </c>
      <c r="CQ107" s="552">
        <f>IFERROR(VLOOKUP(AN107,装备!$B:$C,2,0),0)</f>
        <v>5</v>
      </c>
      <c r="CR107" s="552">
        <f>IFERROR(VLOOKUP($AN107,装备!$B:$Q,5,0),0)</f>
        <v>0</v>
      </c>
      <c r="CS107" s="552">
        <f>IFERROR(VLOOKUP($AN107,装备!$B:$Q,6,0),0)</f>
        <v>21</v>
      </c>
      <c r="CT107" s="552">
        <f>IFERROR(VLOOKUP($AN107,装备!$B:$Q,7,0),0)</f>
        <v>0</v>
      </c>
      <c r="CU107" s="552">
        <f>IFERROR(VLOOKUP($AN107,装备!$B:$Q,8,0),0)</f>
        <v>0</v>
      </c>
      <c r="CV107" s="552">
        <f>IFERROR(VLOOKUP($AN107,装备!$B:$Q,9,0),0)</f>
        <v>0</v>
      </c>
      <c r="CW107" s="552">
        <f>IFERROR(VLOOKUP($AN107,装备!$B:$Q,10,0),0)</f>
        <v>0</v>
      </c>
      <c r="CX107" s="552">
        <f>IFERROR(VLOOKUP($AN107,装备!$B:$Q,11,0),0)</f>
        <v>0</v>
      </c>
      <c r="CY107" s="552" t="str">
        <f>IFERROR(VLOOKUP($AN107,装备!$B:$Q,12,0),0)</f>
        <v>无</v>
      </c>
      <c r="CZ107" s="552">
        <f>IFERROR(VLOOKUP($AN107,装备!$B:$Q,13,0),0)</f>
        <v>0</v>
      </c>
      <c r="DA107" s="552">
        <f>IFERROR(VLOOKUP($AN107,装备!$B:$Q,14,0),0)</f>
        <v>0</v>
      </c>
      <c r="DB107" s="552">
        <f>IFERROR(VLOOKUP($AN107,装备!$B:$Q,16,0),0)</f>
        <v>0</v>
      </c>
      <c r="DC107" s="552">
        <f>IFERROR(VLOOKUP($AN107,装备!$B:$Q,5,0),0)</f>
        <v>0</v>
      </c>
      <c r="DD107" s="552">
        <f>IFERROR(VLOOKUP(AO107,装备!$B:$C,2,0),0)</f>
        <v>0</v>
      </c>
      <c r="DE107" s="552">
        <f>IFERROR(VLOOKUP($AO107,装备!$B:$Q,5,0),0)</f>
        <v>0</v>
      </c>
      <c r="DF107" s="552">
        <f>IFERROR(VLOOKUP($AO107,装备!$B:$Q,6,0),0)</f>
        <v>0</v>
      </c>
      <c r="DG107" s="552">
        <f>IFERROR(VLOOKUP($AO107,装备!$B:$Q,7,0),0)</f>
        <v>0</v>
      </c>
      <c r="DH107" s="552">
        <f>IFERROR(VLOOKUP($AO107,装备!$B:$Q,8,0),0)</f>
        <v>0</v>
      </c>
      <c r="DI107" s="552">
        <f>IFERROR(VLOOKUP($AO107,装备!$B:$Q,9,0),0)</f>
        <v>0</v>
      </c>
      <c r="DJ107" s="552">
        <f>IFERROR(VLOOKUP($AO107,装备!$B:$Q,10,0),0)</f>
        <v>0</v>
      </c>
      <c r="DK107" s="552">
        <f>IFERROR(VLOOKUP($AO107,装备!$B:$Q,11,0),0)</f>
        <v>0</v>
      </c>
      <c r="DL107" s="552">
        <f>IFERROR(VLOOKUP($AO107,装备!$B:$Q,12,0),0)</f>
        <v>0</v>
      </c>
      <c r="DM107" s="552">
        <f>IFERROR(VLOOKUP($AO107,装备!$B:$Q,13,0),0)</f>
        <v>0</v>
      </c>
      <c r="DN107" s="552">
        <f>IFERROR(VLOOKUP($AO107,装备!$B:$Q,14,0),0)</f>
        <v>0</v>
      </c>
      <c r="DO107" s="552">
        <f>IFERROR(VLOOKUP($AO107,装备!$B:$Q,16,0),0)</f>
        <v>0</v>
      </c>
      <c r="DP107" s="552">
        <f>IFERROR(VLOOKUP($AO107,装备!$B:$Q,5,0),0)</f>
        <v>0</v>
      </c>
    </row>
    <row r="108" spans="1:120">
      <c r="A108" s="553">
        <f>'特殊、深海'!$A104</f>
        <v>16000119</v>
      </c>
      <c r="B108" s="353" t="s">
        <v>4939</v>
      </c>
      <c r="C108" s="281"/>
      <c r="D108" s="281">
        <f t="shared" si="1"/>
        <v>110</v>
      </c>
      <c r="E108" s="551">
        <f>'特殊、深海'!$C104</f>
        <v>6</v>
      </c>
      <c r="F108" s="549" t="str">
        <f>'特殊、深海'!$D104</f>
        <v>航战</v>
      </c>
      <c r="G108" s="549" t="str">
        <f>'特殊、深海'!$E104</f>
        <v>大型</v>
      </c>
      <c r="H108" s="549" t="str">
        <f>'特殊、深海'!$F104</f>
        <v>主力舰</v>
      </c>
      <c r="I108" s="549">
        <f>'特殊、深海'!$BT104</f>
        <v>0</v>
      </c>
      <c r="J108" s="549" t="str">
        <f>'特殊、深海'!$G104</f>
        <v>英国</v>
      </c>
      <c r="K108" s="555">
        <f>'特殊、深海'!$H104+(BR108+CE108+CR108+DE108)*$C$2</f>
        <v>120</v>
      </c>
      <c r="L108" s="552">
        <f>'特殊、深海'!$I104</f>
        <v>0</v>
      </c>
      <c r="M108" s="552">
        <f>'特殊、深海'!$J104</f>
        <v>0</v>
      </c>
      <c r="N108" s="552">
        <f>'特殊、深海'!$K104</f>
        <v>2</v>
      </c>
      <c r="O108" s="552">
        <f>'特殊、深海'!$L104+((CA108+CN108+DA108+DN108)*$C$2)</f>
        <v>999</v>
      </c>
      <c r="P108" s="552" t="str">
        <f>IF($C$2=1,(IF(ISERROR(FIND("超长",'特殊、深海'!$M104&amp;BY108&amp;CL108&amp;CY108&amp;DL108,1)),IF(ISERROR(FIND("长",'特殊、深海'!$M104&amp;BY108&amp;CL108&amp;CY108&amp;DL108,1)),IF(ISERROR(FIND("中",'特殊、深海'!$M104&amp;BY108&amp;CL108&amp;CY108&amp;DL108,1)),IF(ISERROR(FIND("短",'特殊、深海'!$M104&amp;BY108&amp;CL108&amp;CY108&amp;DL108,1)),IF(ISERROR(FIND("无",'特殊、深海'!$M104&amp;BY108&amp;CL108&amp;CY108&amp;DL108,1)),0,"无"),"短"),"中"),"长"),"超长")),'特殊、深海'!$M104)</f>
        <v>超长</v>
      </c>
      <c r="Q108" s="556">
        <f>'特殊、深海'!$N104</f>
        <v>45</v>
      </c>
      <c r="R108" s="552">
        <f>('特殊、深海'!$P104)+('特殊、深海'!$Q104)*$C$3+((BS108+CF108+CS108+DF108)*$C$2)</f>
        <v>150</v>
      </c>
      <c r="S108" s="552">
        <f>('特殊、深海'!$R104)+('特殊、深海'!$S104)*$C$3+((BU108+CH108+CU108+DH108)*$C$2)</f>
        <v>100</v>
      </c>
      <c r="T108" s="552">
        <f>('特殊、深海'!$T104)+('特殊、深海'!$U104)*$C$3+((BT108+CG108+CT108+DG108)*$C$2)</f>
        <v>120</v>
      </c>
      <c r="U108" s="552">
        <f>('特殊、深海'!$V104)+('特殊、深海'!$W104)*$C$3+((CC108+CP108+DC108+DP108)*$C$2)</f>
        <v>105</v>
      </c>
      <c r="V108" s="550">
        <f>INT(((('特殊、深海'!$Y104)-('特殊、深海'!$X104))*(((IF(D108=0,C108,D108))-1)/99))+'特殊、深海'!$X104)+((BX108+CK108+CX108+DK108)*$C$2)</f>
        <v>999</v>
      </c>
      <c r="W108" s="552">
        <f>INT(((('特殊、深海'!$AA104)-('特殊、深海'!$Z104))*(((IF(D108=0,C108,D108))-1)/99))+'特殊、深海'!$Z104)+((BZ108+CM108+CZ108+DM108)*$C$2)</f>
        <v>100</v>
      </c>
      <c r="X108" s="552">
        <f>INT(((('特殊、深海'!$AC104)-('特殊、深海'!$AB104))*(((IF(D108=0,C108,D108))-1)/99))+'特殊、深海'!$AB104)+((BW108+CJ108+CW108+DJ108)*$C$2)</f>
        <v>999</v>
      </c>
      <c r="Y108" s="551">
        <f>INT(((('特殊、深海'!$AE104)-('特殊、深海'!$AD104))*(((IF(D108=0,C108,D108))-1)/99))+'特殊、深海'!$AD104)+((BV108+CI108+CV108+DI108)*$C$2)</f>
        <v>99</v>
      </c>
      <c r="Z108" s="552">
        <f>IF('特殊、深海'!$AF104="","",'特殊、深海'!$AF104)</f>
        <v>80</v>
      </c>
      <c r="AA108" s="552">
        <f>IF('特殊、深海'!$AG104="","",'特殊、深海'!$AG104)</f>
        <v>80</v>
      </c>
      <c r="AB108" s="552">
        <f>IF('特殊、深海'!$AH104="","",'特殊、深海'!$AH104)</f>
        <v>80</v>
      </c>
      <c r="AC108" s="552">
        <f>IF('特殊、深海'!$AI104="","",'特殊、深海'!$AI104)</f>
        <v>80</v>
      </c>
      <c r="AD108" s="552">
        <f>IF('特殊、深海'!$AJ104="","",'特殊、深海'!$AJ104)</f>
        <v>320</v>
      </c>
      <c r="AE108" s="550">
        <f>IF('特殊、深海'!$AK104="","",'特殊、深海'!$AK104)</f>
        <v>0</v>
      </c>
      <c r="AF108" s="552" t="str">
        <f>IF('特殊、深海'!$AL104="","",'特殊、深海'!$AL104)</f>
        <v/>
      </c>
      <c r="AG108" s="552" t="str">
        <f>IF('特殊、深海'!$AM104="","",'特殊、深海'!$AM104)</f>
        <v/>
      </c>
      <c r="AH108" s="552" t="str">
        <f>IF('特殊、深海'!$AN104="","",'特殊、深海'!$AN104)</f>
        <v/>
      </c>
      <c r="AI108" s="552" t="str">
        <f>IF('特殊、深海'!$AO104="","",'特殊、深海'!$AO104)</f>
        <v/>
      </c>
      <c r="AJ108" s="552" t="str">
        <f>IF('特殊、深海'!$AP104="","",'特殊、深海'!$AP104)</f>
        <v/>
      </c>
      <c r="AK108" s="551" t="str">
        <f>IF('特殊、深海'!$AQ104="","",'特殊、深海'!$AQ104)</f>
        <v/>
      </c>
      <c r="AL108" s="329" t="str">
        <f>IF('特殊、深海'!$AS104="","",'特殊、深海'!$AS104)</f>
        <v>F2H报丧女妖</v>
      </c>
      <c r="AM108" s="329" t="str">
        <f>IF('特殊、深海'!$AT104="","",'特殊、深海'!$AT104)</f>
        <v>F2H报丧女妖</v>
      </c>
      <c r="AN108" s="329" t="str">
        <f>IF('特殊、深海'!$AU104="","",'特殊、深海'!$AU104)</f>
        <v>F2H报丧女妖</v>
      </c>
      <c r="AO108" s="329" t="str">
        <f>IF('特殊、深海'!$AV104="","",'特殊、深海'!$AV104)</f>
        <v>F2H报丧女妖</v>
      </c>
      <c r="AP108" s="307" t="str">
        <f>IF('特殊、深海'!$AW104="","",'特殊、深海'!$AW104)</f>
        <v/>
      </c>
      <c r="AQ108" s="308" t="str">
        <f>IF('特殊、深海'!$AX104="","",'特殊、深海'!$AX104)</f>
        <v/>
      </c>
      <c r="AR108" s="552">
        <f>IF('特殊、深海'!$AY104="","",'特殊、深海'!$AY104)</f>
        <v>10</v>
      </c>
      <c r="AS108" s="552">
        <f>IF('特殊、深海'!$AZ104="","",'特殊、深海'!$AZ104)</f>
        <v>10</v>
      </c>
      <c r="AT108" s="552">
        <f>IF('特殊、深海'!$BA104="","",'特殊、深海'!$BA104)</f>
        <v>1</v>
      </c>
      <c r="AU108" s="552">
        <f>IF('特殊、深海'!$BB104="","",'特殊、深海'!$BB104)</f>
        <v>1</v>
      </c>
      <c r="AV108" s="550">
        <f>IF(('特殊、深海'!$BG104+'特殊、深海'!$BK104*$C$4)=0,"",('特殊、深海'!$BG104+'特殊、深海'!$BK104*$C$4))</f>
        <v>62</v>
      </c>
      <c r="AW108" s="552">
        <f>IF(('特殊、深海'!$BH104+'特殊、深海'!$BL104*$C$4)=0,"",('特殊、深海'!$BH104+'特殊、深海'!$BL104*$C$4))</f>
        <v>68</v>
      </c>
      <c r="AX108" s="552">
        <f>IF(('特殊、深海'!$BI104+'特殊、深海'!$BM104*$C$4)=0,"",('特殊、深海'!$BI104+'特殊、深海'!$BM104*$C$4))</f>
        <v>72</v>
      </c>
      <c r="AY108" s="551">
        <f>IF(('特殊、深海'!$BJ104+'特殊、深海'!$BN104*$C$4)=0,"",('特殊、深海'!$BJ104+'特殊、深海'!$BN104*$C$4))</f>
        <v>110</v>
      </c>
      <c r="AZ108" s="329" t="str">
        <f>'特殊、深海'!$BO104</f>
        <v>TODO: 万国语</v>
      </c>
      <c r="BA108" s="553" t="b">
        <f>IF('特殊、深海'!$BP104="","")</f>
        <v>0</v>
      </c>
      <c r="BB108" s="329" t="b">
        <f>IF('特殊、深海'!$BQ104="","")</f>
        <v>0</v>
      </c>
      <c r="BC108" s="554" t="str">
        <f>IF('特殊、深海'!$BR104="","")</f>
        <v/>
      </c>
      <c r="BQ108" s="552">
        <f>IFERROR(VLOOKUP(AL108,装备!$B:$C,2,0),0)</f>
        <v>6</v>
      </c>
      <c r="BR108" s="552">
        <f>IFERROR(VLOOKUP($AL108,装备!$B:$Q,5,0),0)</f>
        <v>0</v>
      </c>
      <c r="BS108" s="552">
        <f>IFERROR(VLOOKUP($AL108,装备!$B:$Q,6,0),0)</f>
        <v>0</v>
      </c>
      <c r="BT108" s="552">
        <f>IFERROR(VLOOKUP($AL108,装备!$B:$Q,7,0),0)</f>
        <v>0</v>
      </c>
      <c r="BU108" s="552">
        <f>IFERROR(VLOOKUP($AL108,装备!$B:$Q,8,0),0)</f>
        <v>0</v>
      </c>
      <c r="BV108" s="552">
        <f>IFERROR(VLOOKUP($AL108,装备!$B:$Q,9,0),0)</f>
        <v>0</v>
      </c>
      <c r="BW108" s="552">
        <f>IFERROR(VLOOKUP($AL108,装备!$B:$Q,10,0),0)</f>
        <v>0</v>
      </c>
      <c r="BX108" s="552">
        <f>IFERROR(VLOOKUP($AL108,装备!$B:$Q,11,0),0)</f>
        <v>0</v>
      </c>
      <c r="BY108" s="552" t="str">
        <f>IFERROR(VLOOKUP($AL108,装备!$B:$Q,12,0),0)</f>
        <v>无</v>
      </c>
      <c r="BZ108" s="552">
        <f>IFERROR(VLOOKUP($AL108,装备!$B:$Q,13,0),0)</f>
        <v>0</v>
      </c>
      <c r="CA108" s="552">
        <f>IFERROR(VLOOKUP($AL108,装备!$B:$Q,14,0),0)</f>
        <v>0</v>
      </c>
      <c r="CB108" s="552">
        <f>IFERROR(VLOOKUP($AL108,装备!$B:$Q,16,0),0)</f>
        <v>15</v>
      </c>
      <c r="CC108" s="552">
        <f>IFERROR(VLOOKUP($AL108,装备!$B:$Q,5,0),0)</f>
        <v>0</v>
      </c>
      <c r="CD108" s="552">
        <f>IFERROR(VLOOKUP(AM108,装备!$B:$C,2,0),0)</f>
        <v>6</v>
      </c>
      <c r="CE108" s="552">
        <f>IFERROR(VLOOKUP($AM108,装备!$B:$Q,5,0),0)</f>
        <v>0</v>
      </c>
      <c r="CF108" s="552">
        <f>IFERROR(VLOOKUP($AM108,装备!$B:$Q,6,0),0)</f>
        <v>0</v>
      </c>
      <c r="CG108" s="552">
        <f>IFERROR(VLOOKUP($AM108,装备!$B:$Q,7,0),0)</f>
        <v>0</v>
      </c>
      <c r="CH108" s="552">
        <f>IFERROR(VLOOKUP($AM108,装备!$B:$Q,8,0),0)</f>
        <v>0</v>
      </c>
      <c r="CI108" s="552">
        <f>IFERROR(VLOOKUP($AM108,装备!$B:$Q,9,0),0)</f>
        <v>0</v>
      </c>
      <c r="CJ108" s="552">
        <f>IFERROR(VLOOKUP($AM108,装备!$B:$Q,10,0),0)</f>
        <v>0</v>
      </c>
      <c r="CK108" s="552">
        <f>IFERROR(VLOOKUP($AM108,装备!$B:$Q,11,0),0)</f>
        <v>0</v>
      </c>
      <c r="CL108" s="552" t="str">
        <f>IFERROR(VLOOKUP($AM108,装备!$B:$Q,12,0),0)</f>
        <v>无</v>
      </c>
      <c r="CM108" s="552">
        <f>IFERROR(VLOOKUP($AM108,装备!$B:$Q,13,0),0)</f>
        <v>0</v>
      </c>
      <c r="CN108" s="552">
        <f>IFERROR(VLOOKUP($AM108,装备!$B:$Q,14,0),0)</f>
        <v>0</v>
      </c>
      <c r="CO108" s="552">
        <f>IFERROR(VLOOKUP($AM108,装备!$B:$Q,16,0),0)</f>
        <v>15</v>
      </c>
      <c r="CP108" s="552">
        <f>IFERROR(VLOOKUP($AM108,装备!$B:$Q,5,0),0)</f>
        <v>0</v>
      </c>
      <c r="CQ108" s="552">
        <f>IFERROR(VLOOKUP(AN108,装备!$B:$C,2,0),0)</f>
        <v>6</v>
      </c>
      <c r="CR108" s="552">
        <f>IFERROR(VLOOKUP($AN108,装备!$B:$Q,5,0),0)</f>
        <v>0</v>
      </c>
      <c r="CS108" s="552">
        <f>IFERROR(VLOOKUP($AN108,装备!$B:$Q,6,0),0)</f>
        <v>0</v>
      </c>
      <c r="CT108" s="552">
        <f>IFERROR(VLOOKUP($AN108,装备!$B:$Q,7,0),0)</f>
        <v>0</v>
      </c>
      <c r="CU108" s="552">
        <f>IFERROR(VLOOKUP($AN108,装备!$B:$Q,8,0),0)</f>
        <v>0</v>
      </c>
      <c r="CV108" s="552">
        <f>IFERROR(VLOOKUP($AN108,装备!$B:$Q,9,0),0)</f>
        <v>0</v>
      </c>
      <c r="CW108" s="552">
        <f>IFERROR(VLOOKUP($AN108,装备!$B:$Q,10,0),0)</f>
        <v>0</v>
      </c>
      <c r="CX108" s="552">
        <f>IFERROR(VLOOKUP($AN108,装备!$B:$Q,11,0),0)</f>
        <v>0</v>
      </c>
      <c r="CY108" s="552" t="str">
        <f>IFERROR(VLOOKUP($AN108,装备!$B:$Q,12,0),0)</f>
        <v>无</v>
      </c>
      <c r="CZ108" s="552">
        <f>IFERROR(VLOOKUP($AN108,装备!$B:$Q,13,0),0)</f>
        <v>0</v>
      </c>
      <c r="DA108" s="552">
        <f>IFERROR(VLOOKUP($AN108,装备!$B:$Q,14,0),0)</f>
        <v>0</v>
      </c>
      <c r="DB108" s="552">
        <f>IFERROR(VLOOKUP($AN108,装备!$B:$Q,16,0),0)</f>
        <v>15</v>
      </c>
      <c r="DC108" s="552">
        <f>IFERROR(VLOOKUP($AN108,装备!$B:$Q,5,0),0)</f>
        <v>0</v>
      </c>
      <c r="DD108" s="552">
        <f>IFERROR(VLOOKUP(AO108,装备!$B:$C,2,0),0)</f>
        <v>6</v>
      </c>
      <c r="DE108" s="552">
        <f>IFERROR(VLOOKUP($AO108,装备!$B:$Q,5,0),0)</f>
        <v>0</v>
      </c>
      <c r="DF108" s="552">
        <f>IFERROR(VLOOKUP($AO108,装备!$B:$Q,6,0),0)</f>
        <v>0</v>
      </c>
      <c r="DG108" s="552">
        <f>IFERROR(VLOOKUP($AO108,装备!$B:$Q,7,0),0)</f>
        <v>0</v>
      </c>
      <c r="DH108" s="552">
        <f>IFERROR(VLOOKUP($AO108,装备!$B:$Q,8,0),0)</f>
        <v>0</v>
      </c>
      <c r="DI108" s="552">
        <f>IFERROR(VLOOKUP($AO108,装备!$B:$Q,9,0),0)</f>
        <v>0</v>
      </c>
      <c r="DJ108" s="552">
        <f>IFERROR(VLOOKUP($AO108,装备!$B:$Q,10,0),0)</f>
        <v>0</v>
      </c>
      <c r="DK108" s="552">
        <f>IFERROR(VLOOKUP($AO108,装备!$B:$Q,11,0),0)</f>
        <v>0</v>
      </c>
      <c r="DL108" s="552" t="str">
        <f>IFERROR(VLOOKUP($AO108,装备!$B:$Q,12,0),0)</f>
        <v>无</v>
      </c>
      <c r="DM108" s="552">
        <f>IFERROR(VLOOKUP($AO108,装备!$B:$Q,13,0),0)</f>
        <v>0</v>
      </c>
      <c r="DN108" s="552">
        <f>IFERROR(VLOOKUP($AO108,装备!$B:$Q,14,0),0)</f>
        <v>0</v>
      </c>
      <c r="DO108" s="552">
        <f>IFERROR(VLOOKUP($AO108,装备!$B:$Q,16,0),0)</f>
        <v>15</v>
      </c>
      <c r="DP108" s="552">
        <f>IFERROR(VLOOKUP($AO108,装备!$B:$Q,5,0),0)</f>
        <v>0</v>
      </c>
    </row>
    <row r="109" spans="1:120">
      <c r="A109" s="553">
        <f>'特殊、深海'!$A105</f>
        <v>16000219</v>
      </c>
      <c r="B109" s="353" t="s">
        <v>18</v>
      </c>
      <c r="C109" s="281"/>
      <c r="D109" s="281">
        <f t="shared" si="1"/>
        <v>110</v>
      </c>
      <c r="E109" s="551">
        <f>'特殊、深海'!$C105</f>
        <v>6</v>
      </c>
      <c r="F109" s="549" t="str">
        <f>'特殊、深海'!$D105</f>
        <v>战巡</v>
      </c>
      <c r="G109" s="549" t="str">
        <f>'特殊、深海'!$E105</f>
        <v>大型</v>
      </c>
      <c r="H109" s="549" t="str">
        <f>'特殊、深海'!$F105</f>
        <v>主力舰</v>
      </c>
      <c r="I109" s="549">
        <f>'特殊、深海'!$BT105</f>
        <v>0</v>
      </c>
      <c r="J109" s="549" t="str">
        <f>'特殊、深海'!$G105</f>
        <v>英国</v>
      </c>
      <c r="K109" s="555">
        <f>'特殊、深海'!$H105+(BR109+CE109+CR109+DE109)*$C$2</f>
        <v>80</v>
      </c>
      <c r="L109" s="552">
        <f>'特殊、深海'!$I105</f>
        <v>0</v>
      </c>
      <c r="M109" s="552">
        <f>'特殊、深海'!$J105</f>
        <v>6</v>
      </c>
      <c r="N109" s="552">
        <f>'特殊、深海'!$K105</f>
        <v>6</v>
      </c>
      <c r="O109" s="552">
        <f>'特殊、深海'!$L105+((CA109+CN109+DA109+DN109)*$C$2)</f>
        <v>11</v>
      </c>
      <c r="P109" s="552" t="str">
        <f>IF($C$2=1,(IF(ISERROR(FIND("超长",'特殊、深海'!$M105&amp;BY109&amp;CL109&amp;CY109&amp;DL109,1)),IF(ISERROR(FIND("长",'特殊、深海'!$M105&amp;BY109&amp;CL109&amp;CY109&amp;DL109,1)),IF(ISERROR(FIND("中",'特殊、深海'!$M105&amp;BY109&amp;CL109&amp;CY109&amp;DL109,1)),IF(ISERROR(FIND("短",'特殊、深海'!$M105&amp;BY109&amp;CL109&amp;CY109&amp;DL109,1)),IF(ISERROR(FIND("无",'特殊、深海'!$M105&amp;BY109&amp;CL109&amp;CY109&amp;DL109,1)),0,"无"),"短"),"中"),"长"),"超长")),'特殊、深海'!$M105)</f>
        <v>长</v>
      </c>
      <c r="Q109" s="556">
        <f>'特殊、深海'!$N105</f>
        <v>32</v>
      </c>
      <c r="R109" s="552">
        <f>('特殊、深海'!$P105)+('特殊、深海'!$Q105)*$C$3+((BS109+CF109+CS109+DF109)*$C$2)</f>
        <v>168</v>
      </c>
      <c r="S109" s="552">
        <f>('特殊、深海'!$R105)+('特殊、深海'!$S105)*$C$3+((BU109+CH109+CU109+DH109)*$C$2)</f>
        <v>0</v>
      </c>
      <c r="T109" s="552">
        <f>('特殊、深海'!$T105)+('特殊、深海'!$U105)*$C$3+((BT109+CG109+CT109+DG109)*$C$2)</f>
        <v>114</v>
      </c>
      <c r="U109" s="552">
        <f>('特殊、深海'!$V105)+('特殊、深海'!$W105)*$C$3+((CC109+CP109+DC109+DP109)*$C$2)</f>
        <v>115</v>
      </c>
      <c r="V109" s="550">
        <f>INT(((('特殊、深海'!$Y105)-('特殊、深海'!$X105))*(((IF(D109=0,C109,D109))-1)/99))+'特殊、深海'!$X105)+((BX109+CK109+CX109+DK109)*$C$2)</f>
        <v>100</v>
      </c>
      <c r="W109" s="552">
        <f>INT(((('特殊、深海'!$AA105)-('特殊、深海'!$Z105))*(((IF(D109=0,C109,D109))-1)/99))+'特殊、深海'!$Z105)+((BZ109+CM109+CZ109+DM109)*$C$2)</f>
        <v>62</v>
      </c>
      <c r="X109" s="552">
        <f>INT(((('特殊、深海'!$AC105)-('特殊、深海'!$AB105))*(((IF(D109=0,C109,D109))-1)/99))+'特殊、深海'!$AB105)+((BW109+CJ109+CW109+DJ109)*$C$2)</f>
        <v>99</v>
      </c>
      <c r="Y109" s="551">
        <f>INT(((('特殊、深海'!$AE105)-('特殊、深海'!$AD105))*(((IF(D109=0,C109,D109))-1)/99))+'特殊、深海'!$AD105)+((BV109+CI109+CV109+DI109)*$C$2)</f>
        <v>0</v>
      </c>
      <c r="Z109" s="552">
        <f>IF('特殊、深海'!$AF105="","",'特殊、深海'!$AF105)</f>
        <v>3</v>
      </c>
      <c r="AA109" s="552">
        <f>IF('特殊、深海'!$AG105="","",'特殊、深海'!$AG105)</f>
        <v>3</v>
      </c>
      <c r="AB109" s="552">
        <f>IF('特殊、深海'!$AH105="","",'特殊、深海'!$AH105)</f>
        <v>3</v>
      </c>
      <c r="AC109" s="552">
        <f>IF('特殊、深海'!$AI105="","",'特殊、深海'!$AI105)</f>
        <v>3</v>
      </c>
      <c r="AD109" s="552">
        <f>IF('特殊、深海'!$AJ105="","",'特殊、深海'!$AJ105)</f>
        <v>12</v>
      </c>
      <c r="AE109" s="550">
        <f>IF('特殊、深海'!$AK105="","",'特殊、深海'!$AK105)</f>
        <v>0</v>
      </c>
      <c r="AF109" s="552" t="str">
        <f>IF('特殊、深海'!$AL105="","",'特殊、深海'!$AL105)</f>
        <v/>
      </c>
      <c r="AG109" s="552" t="str">
        <f>IF('特殊、深海'!$AM105="","",'特殊、深海'!$AM105)</f>
        <v/>
      </c>
      <c r="AH109" s="552" t="str">
        <f>IF('特殊、深海'!$AN105="","",'特殊、深海'!$AN105)</f>
        <v/>
      </c>
      <c r="AI109" s="552" t="str">
        <f>IF('特殊、深海'!$AO105="","",'特殊、深海'!$AO105)</f>
        <v/>
      </c>
      <c r="AJ109" s="552" t="str">
        <f>IF('特殊、深海'!$AP105="","",'特殊、深海'!$AP105)</f>
        <v/>
      </c>
      <c r="AK109" s="551" t="str">
        <f>IF('特殊、深海'!$AQ105="","",'特殊、深海'!$AQ105)</f>
        <v/>
      </c>
      <c r="AL109" s="329" t="str">
        <f>IF('特殊、深海'!$AS105="","",'特殊、深海'!$AS105)</f>
        <v>E国双联15英寸炮(改)</v>
      </c>
      <c r="AM109" s="329" t="str">
        <f>IF('特殊、深海'!$AT105="","",'特殊、深海'!$AT105)</f>
        <v>附加装甲(大型)</v>
      </c>
      <c r="AN109" s="329" t="str">
        <f>IF('特殊、深海'!$AU105="","",'特殊、深海'!$AU105)</f>
        <v>E国三联15英寸炮(试作型)</v>
      </c>
      <c r="AO109" s="329" t="str">
        <f>IF('特殊、深海'!$AV105="","",'特殊、深海'!$AV105)</f>
        <v>“生姜&amp;鱼饼”</v>
      </c>
      <c r="AP109" s="307" t="str">
        <f>IF('特殊、深海'!$AW105="","",'特殊、深海'!$AW105)</f>
        <v/>
      </c>
      <c r="AQ109" s="308" t="str">
        <f>IF('特殊、深海'!$AX105="","",'特殊、深海'!$AX105)</f>
        <v/>
      </c>
      <c r="AR109" s="552">
        <f>IF('特殊、深海'!$AY105="","",'特殊、深海'!$AY105)</f>
        <v>70</v>
      </c>
      <c r="AS109" s="552">
        <f>IF('特殊、深海'!$AZ105="","",'特殊、深海'!$AZ105)</f>
        <v>120</v>
      </c>
      <c r="AT109" s="552">
        <f>IF('特殊、深海'!$BA105="","",'特殊、深海'!$BA105)</f>
        <v>2.88</v>
      </c>
      <c r="AU109" s="552">
        <f>IF('特殊、深海'!$BB105="","",'特殊、深海'!$BB105)</f>
        <v>5.4</v>
      </c>
      <c r="AV109" s="550">
        <f>IF(('特殊、深海'!$BG105+'特殊、深海'!$BK105*$C$4)=0,"",('特殊、深海'!$BG105+'特殊、深海'!$BK105*$C$4))</f>
        <v>41</v>
      </c>
      <c r="AW109" s="552">
        <f>IF(('特殊、深海'!$BH105+'特殊、深海'!$BL105*$C$4)=0,"",('特殊、深海'!$BH105+'特殊、深海'!$BL105*$C$4))</f>
        <v>76</v>
      </c>
      <c r="AX109" s="552">
        <f>IF(('特殊、深海'!$BI105+'特殊、深海'!$BM105*$C$4)=0,"",('特殊、深海'!$BI105+'特殊、深海'!$BM105*$C$4))</f>
        <v>102</v>
      </c>
      <c r="AY109" s="551" t="str">
        <f>IF(('特殊、深海'!$BJ105+'特殊、深海'!$BN105*$C$4)=0,"",('特殊、深海'!$BJ105+'特殊、深海'!$BN105*$C$4))</f>
        <v/>
      </c>
      <c r="AZ109" s="329" t="str">
        <f>'特殊、深海'!$BO105</f>
        <v>TODO: 万国语</v>
      </c>
      <c r="BA109" s="553" t="b">
        <f>IF('特殊、深海'!$BP105="","")</f>
        <v>0</v>
      </c>
      <c r="BB109" s="329" t="b">
        <f>IF('特殊、深海'!$BQ105="","")</f>
        <v>0</v>
      </c>
      <c r="BC109" s="554" t="str">
        <f>IF('特殊、深海'!$BR105="","")</f>
        <v/>
      </c>
      <c r="BQ109" s="552">
        <f>IFERROR(VLOOKUP(AL109,装备!$B:$C,2,0),0)</f>
        <v>5</v>
      </c>
      <c r="BR109" s="552">
        <f>IFERROR(VLOOKUP($AL109,装备!$B:$Q,5,0),0)</f>
        <v>0</v>
      </c>
      <c r="BS109" s="552">
        <f>IFERROR(VLOOKUP($AL109,装备!$B:$Q,6,0),0)</f>
        <v>19</v>
      </c>
      <c r="BT109" s="552">
        <f>IFERROR(VLOOKUP($AL109,装备!$B:$Q,7,0),0)</f>
        <v>0</v>
      </c>
      <c r="BU109" s="552">
        <f>IFERROR(VLOOKUP($AL109,装备!$B:$Q,8,0),0)</f>
        <v>0</v>
      </c>
      <c r="BV109" s="552">
        <f>IFERROR(VLOOKUP($AL109,装备!$B:$Q,9,0),0)</f>
        <v>0</v>
      </c>
      <c r="BW109" s="552">
        <f>IFERROR(VLOOKUP($AL109,装备!$B:$Q,10,0),0)</f>
        <v>0</v>
      </c>
      <c r="BX109" s="552">
        <f>IFERROR(VLOOKUP($AL109,装备!$B:$Q,11,0),0)</f>
        <v>2</v>
      </c>
      <c r="BY109" s="552" t="str">
        <f>IFERROR(VLOOKUP($AL109,装备!$B:$Q,12,0),0)</f>
        <v>长</v>
      </c>
      <c r="BZ109" s="552">
        <f>IFERROR(VLOOKUP($AL109,装备!$B:$Q,13,0),0)</f>
        <v>0</v>
      </c>
      <c r="CA109" s="552">
        <f>IFERROR(VLOOKUP($AL109,装备!$B:$Q,14,0),0)</f>
        <v>0</v>
      </c>
      <c r="CB109" s="552">
        <f>IFERROR(VLOOKUP($AL109,装备!$B:$Q,16,0),0)</f>
        <v>0</v>
      </c>
      <c r="CC109" s="552">
        <f>IFERROR(VLOOKUP($AL109,装备!$B:$Q,5,0),0)</f>
        <v>0</v>
      </c>
      <c r="CD109" s="552">
        <f>IFERROR(VLOOKUP(AM109,装备!$B:$C,2,0),0)</f>
        <v>4</v>
      </c>
      <c r="CE109" s="552">
        <f>IFERROR(VLOOKUP($AM109,装备!$B:$Q,5,0),0)</f>
        <v>0</v>
      </c>
      <c r="CF109" s="552">
        <f>IFERROR(VLOOKUP($AM109,装备!$B:$Q,6,0),0)</f>
        <v>0</v>
      </c>
      <c r="CG109" s="552">
        <f>IFERROR(VLOOKUP($AM109,装备!$B:$Q,7,0),0)</f>
        <v>9</v>
      </c>
      <c r="CH109" s="552">
        <f>IFERROR(VLOOKUP($AM109,装备!$B:$Q,8,0),0)</f>
        <v>0</v>
      </c>
      <c r="CI109" s="552">
        <f>IFERROR(VLOOKUP($AM109,装备!$B:$Q,9,0),0)</f>
        <v>0</v>
      </c>
      <c r="CJ109" s="552">
        <f>IFERROR(VLOOKUP($AM109,装备!$B:$Q,10,0),0)</f>
        <v>0</v>
      </c>
      <c r="CK109" s="552">
        <f>IFERROR(VLOOKUP($AM109,装备!$B:$Q,11,0),0)</f>
        <v>0</v>
      </c>
      <c r="CL109" s="552" t="str">
        <f>IFERROR(VLOOKUP($AM109,装备!$B:$Q,12,0),0)</f>
        <v>无</v>
      </c>
      <c r="CM109" s="552">
        <f>IFERROR(VLOOKUP($AM109,装备!$B:$Q,13,0),0)</f>
        <v>-3</v>
      </c>
      <c r="CN109" s="552">
        <f>IFERROR(VLOOKUP($AM109,装备!$B:$Q,14,0),0)</f>
        <v>0</v>
      </c>
      <c r="CO109" s="552">
        <f>IFERROR(VLOOKUP($AM109,装备!$B:$Q,16,0),0)</f>
        <v>0</v>
      </c>
      <c r="CP109" s="552">
        <f>IFERROR(VLOOKUP($AM109,装备!$B:$Q,5,0),0)</f>
        <v>0</v>
      </c>
      <c r="CQ109" s="552">
        <f>IFERROR(VLOOKUP(AN109,装备!$B:$C,2,0),0)</f>
        <v>5</v>
      </c>
      <c r="CR109" s="552">
        <f>IFERROR(VLOOKUP($AN109,装备!$B:$Q,5,0),0)</f>
        <v>0</v>
      </c>
      <c r="CS109" s="552">
        <f>IFERROR(VLOOKUP($AN109,装备!$B:$Q,6,0),0)</f>
        <v>21</v>
      </c>
      <c r="CT109" s="552">
        <f>IFERROR(VLOOKUP($AN109,装备!$B:$Q,7,0),0)</f>
        <v>0</v>
      </c>
      <c r="CU109" s="552">
        <f>IFERROR(VLOOKUP($AN109,装备!$B:$Q,8,0),0)</f>
        <v>0</v>
      </c>
      <c r="CV109" s="552">
        <f>IFERROR(VLOOKUP($AN109,装备!$B:$Q,9,0),0)</f>
        <v>0</v>
      </c>
      <c r="CW109" s="552">
        <f>IFERROR(VLOOKUP($AN109,装备!$B:$Q,10,0),0)</f>
        <v>0</v>
      </c>
      <c r="CX109" s="552">
        <f>IFERROR(VLOOKUP($AN109,装备!$B:$Q,11,0),0)</f>
        <v>1</v>
      </c>
      <c r="CY109" s="552" t="str">
        <f>IFERROR(VLOOKUP($AN109,装备!$B:$Q,12,0),0)</f>
        <v>长</v>
      </c>
      <c r="CZ109" s="552">
        <f>IFERROR(VLOOKUP($AN109,装备!$B:$Q,13,0),0)</f>
        <v>0</v>
      </c>
      <c r="DA109" s="552">
        <f>IFERROR(VLOOKUP($AN109,装备!$B:$Q,14,0),0)</f>
        <v>0</v>
      </c>
      <c r="DB109" s="552">
        <f>IFERROR(VLOOKUP($AN109,装备!$B:$Q,16,0),0)</f>
        <v>0</v>
      </c>
      <c r="DC109" s="552">
        <f>IFERROR(VLOOKUP($AN109,装备!$B:$Q,5,0),0)</f>
        <v>0</v>
      </c>
      <c r="DD109" s="552">
        <f>IFERROR(VLOOKUP(AO109,装备!$B:$C,2,0),0)</f>
        <v>4</v>
      </c>
      <c r="DE109" s="552">
        <f>IFERROR(VLOOKUP($AO109,装备!$B:$Q,5,0),0)</f>
        <v>0</v>
      </c>
      <c r="DF109" s="552">
        <f>IFERROR(VLOOKUP($AO109,装备!$B:$Q,6,0),0)</f>
        <v>0</v>
      </c>
      <c r="DG109" s="552">
        <f>IFERROR(VLOOKUP($AO109,装备!$B:$Q,7,0),0)</f>
        <v>3</v>
      </c>
      <c r="DH109" s="552">
        <f>IFERROR(VLOOKUP($AO109,装备!$B:$Q,8,0),0)</f>
        <v>0</v>
      </c>
      <c r="DI109" s="552">
        <f>IFERROR(VLOOKUP($AO109,装备!$B:$Q,9,0),0)</f>
        <v>0</v>
      </c>
      <c r="DJ109" s="552">
        <f>IFERROR(VLOOKUP($AO109,装备!$B:$Q,10,0),0)</f>
        <v>0</v>
      </c>
      <c r="DK109" s="552">
        <f>IFERROR(VLOOKUP($AO109,装备!$B:$Q,11,0),0)</f>
        <v>0</v>
      </c>
      <c r="DL109" s="552" t="str">
        <f>IFERROR(VLOOKUP($AO109,装备!$B:$Q,12,0),0)</f>
        <v>无</v>
      </c>
      <c r="DM109" s="552">
        <f>IFERROR(VLOOKUP($AO109,装备!$B:$Q,13,0),0)</f>
        <v>0</v>
      </c>
      <c r="DN109" s="552">
        <f>IFERROR(VLOOKUP($AO109,装备!$B:$Q,14,0),0)</f>
        <v>3</v>
      </c>
      <c r="DO109" s="552">
        <f>IFERROR(VLOOKUP($AO109,装备!$B:$Q,16,0),0)</f>
        <v>0</v>
      </c>
      <c r="DP109" s="552">
        <f>IFERROR(VLOOKUP($AO109,装备!$B:$Q,5,0),0)</f>
        <v>0</v>
      </c>
    </row>
    <row r="110" spans="1:120">
      <c r="A110" s="553">
        <f>'特殊、深海'!$A106</f>
        <v>16000319</v>
      </c>
      <c r="B110" s="353" t="s">
        <v>623</v>
      </c>
      <c r="C110" s="281"/>
      <c r="D110" s="281">
        <f t="shared" si="1"/>
        <v>110</v>
      </c>
      <c r="E110" s="551">
        <f>'特殊、深海'!$C106</f>
        <v>6</v>
      </c>
      <c r="F110" s="549" t="str">
        <f>'特殊、深海'!$D106</f>
        <v>战列</v>
      </c>
      <c r="G110" s="549" t="str">
        <f>'特殊、深海'!$E106</f>
        <v>大型</v>
      </c>
      <c r="H110" s="549" t="str">
        <f>'特殊、深海'!$F106</f>
        <v>主力舰</v>
      </c>
      <c r="I110" s="549">
        <f>'特殊、深海'!$BT106</f>
        <v>0</v>
      </c>
      <c r="J110" s="549" t="str">
        <f>'特殊、深海'!$G106</f>
        <v>德国</v>
      </c>
      <c r="K110" s="555">
        <f>'特殊、深海'!$H106+(BR110+CE110+CR110+DE110)*$C$2</f>
        <v>100</v>
      </c>
      <c r="L110" s="552">
        <f>'特殊、深海'!$I106</f>
        <v>0</v>
      </c>
      <c r="M110" s="552">
        <f>'特殊、深海'!$J106</f>
        <v>4</v>
      </c>
      <c r="N110" s="552">
        <f>'特殊、深海'!$K106</f>
        <v>4</v>
      </c>
      <c r="O110" s="552">
        <f>'特殊、深海'!$L106+((CA110+CN110+DA110+DN110)*$C$2)</f>
        <v>18</v>
      </c>
      <c r="P110" s="552" t="str">
        <f>IF($C$2=1,(IF(ISERROR(FIND("超长",'特殊、深海'!$M106&amp;BY110&amp;CL110&amp;CY110&amp;DL110,1)),IF(ISERROR(FIND("长",'特殊、深海'!$M106&amp;BY110&amp;CL110&amp;CY110&amp;DL110,1)),IF(ISERROR(FIND("中",'特殊、深海'!$M106&amp;BY110&amp;CL110&amp;CY110&amp;DL110,1)),IF(ISERROR(FIND("短",'特殊、深海'!$M106&amp;BY110&amp;CL110&amp;CY110&amp;DL110,1)),IF(ISERROR(FIND("无",'特殊、深海'!$M106&amp;BY110&amp;CL110&amp;CY110&amp;DL110,1)),0,"无"),"短"),"中"),"长"),"超长")),'特殊、深海'!$M106)</f>
        <v>超长</v>
      </c>
      <c r="Q110" s="556">
        <f>'特殊、深海'!$N106</f>
        <v>30.8</v>
      </c>
      <c r="R110" s="552">
        <f>('特殊、深海'!$P106)+('特殊、深海'!$Q106)*$C$3+((BS110+CF110+CS110+DF110)*$C$2)</f>
        <v>144</v>
      </c>
      <c r="S110" s="552">
        <f>('特殊、深海'!$R106)+('特殊、深海'!$S106)*$C$3+((BU110+CH110+CU110+DH110)*$C$2)</f>
        <v>0</v>
      </c>
      <c r="T110" s="552">
        <f>('特殊、深海'!$T106)+('特殊、深海'!$U106)*$C$3+((BT110+CG110+CT110+DG110)*$C$2)</f>
        <v>120</v>
      </c>
      <c r="U110" s="552">
        <f>('特殊、深海'!$V106)+('特殊、深海'!$W106)*$C$3+((CC110+CP110+DC110+DP110)*$C$2)</f>
        <v>97</v>
      </c>
      <c r="V110" s="550">
        <f>INT(((('特殊、深海'!$Y106)-('特殊、深海'!$X106))*(((IF(D110=0,C110,D110))-1)/99))+'特殊、深海'!$X106)+((BX110+CK110+CX110+DK110)*$C$2)</f>
        <v>109</v>
      </c>
      <c r="W110" s="552">
        <f>INT(((('特殊、深海'!$AA106)-('特殊、深海'!$Z106))*(((IF(D110=0,C110,D110))-1)/99))+'特殊、深海'!$Z106)+((BZ110+CM110+CZ110+DM110)*$C$2)</f>
        <v>58</v>
      </c>
      <c r="X110" s="552">
        <f>INT(((('特殊、深海'!$AC106)-('特殊、深海'!$AB106))*(((IF(D110=0,C110,D110))-1)/99))+'特殊、深海'!$AB106)+((BW110+CJ110+CW110+DJ110)*$C$2)</f>
        <v>104</v>
      </c>
      <c r="Y110" s="551">
        <f>INT(((('特殊、深海'!$AE106)-('特殊、深海'!$AD106))*(((IF(D110=0,C110,D110))-1)/99))+'特殊、深海'!$AD106)+((BV110+CI110+CV110+DI110)*$C$2)</f>
        <v>0</v>
      </c>
      <c r="Z110" s="552">
        <f>IF('特殊、深海'!$AF106="","",'特殊、深海'!$AF106)</f>
        <v>4</v>
      </c>
      <c r="AA110" s="552">
        <f>IF('特殊、深海'!$AG106="","",'特殊、深海'!$AG106)</f>
        <v>4</v>
      </c>
      <c r="AB110" s="552">
        <f>IF('特殊、深海'!$AH106="","",'特殊、深海'!$AH106)</f>
        <v>4</v>
      </c>
      <c r="AC110" s="552">
        <f>IF('特殊、深海'!$AI106="","",'特殊、深海'!$AI106)</f>
        <v>4</v>
      </c>
      <c r="AD110" s="552">
        <f>IF('特殊、深海'!$AJ106="","",'特殊、深海'!$AJ106)</f>
        <v>16</v>
      </c>
      <c r="AE110" s="550">
        <f>IF('特殊、深海'!$AK106="","",'特殊、深海'!$AK106)</f>
        <v>0</v>
      </c>
      <c r="AF110" s="552" t="str">
        <f>IF('特殊、深海'!$AL106="","",'特殊、深海'!$AL106)</f>
        <v/>
      </c>
      <c r="AG110" s="552" t="str">
        <f>IF('特殊、深海'!$AM106="","",'特殊、深海'!$AM106)</f>
        <v/>
      </c>
      <c r="AH110" s="552" t="str">
        <f>IF('特殊、深海'!$AN106="","",'特殊、深海'!$AN106)</f>
        <v/>
      </c>
      <c r="AI110" s="552" t="str">
        <f>IF('特殊、深海'!$AO106="","",'特殊、深海'!$AO106)</f>
        <v/>
      </c>
      <c r="AJ110" s="552" t="str">
        <f>IF('特殊、深海'!$AP106="","",'特殊、深海'!$AP106)</f>
        <v/>
      </c>
      <c r="AK110" s="551" t="str">
        <f>IF('特殊、深海'!$AQ106="","",'特殊、深海'!$AQ106)</f>
        <v/>
      </c>
      <c r="AL110" s="329" t="str">
        <f>IF('特殊、深海'!$AS106="","",'特殊、深海'!$AS106)</f>
        <v>G国双联406毫米炮</v>
      </c>
      <c r="AM110" s="329" t="str">
        <f>IF('特殊、深海'!$AT106="","",'特殊、深海'!$AT106)</f>
        <v>G国双联37毫米防空炮</v>
      </c>
      <c r="AN110" s="329" t="str">
        <f>IF('特殊、深海'!$AU106="","",'特殊、深海'!$AU106)</f>
        <v>雷达告警装置</v>
      </c>
      <c r="AO110" s="329" t="str">
        <f>IF('特殊、深海'!$AV106="","",'特殊、深海'!$AV106)</f>
        <v>“奥斯卡”</v>
      </c>
      <c r="AP110" s="307" t="str">
        <f>IF('特殊、深海'!$AW106="","",'特殊、深海'!$AW106)</f>
        <v/>
      </c>
      <c r="AQ110" s="308" t="str">
        <f>IF('特殊、深海'!$AX106="","",'特殊、深海'!$AX106)</f>
        <v/>
      </c>
      <c r="AR110" s="552">
        <f>IF('特殊、深海'!$AY106="","",'特殊、深海'!$AY106)</f>
        <v>90</v>
      </c>
      <c r="AS110" s="552">
        <f>IF('特殊、深海'!$AZ106="","",'特殊、深海'!$AZ106)</f>
        <v>130</v>
      </c>
      <c r="AT110" s="552">
        <f>IF('特殊、深海'!$BA106="","",'特殊、深海'!$BA106)</f>
        <v>4.2</v>
      </c>
      <c r="AU110" s="552">
        <f>IF('特殊、深海'!$BB106="","",'特殊、深海'!$BB106)</f>
        <v>8.8000000000000007</v>
      </c>
      <c r="AV110" s="550">
        <f>IF(('特殊、深海'!$BG106+'特殊、深海'!$BK106*$C$4)=0,"",('特殊、深海'!$BG106+'特殊、深海'!$BK106*$C$4))</f>
        <v>70</v>
      </c>
      <c r="AW110" s="552">
        <f>IF(('特殊、深海'!$BH106+'特殊、深海'!$BL106*$C$4)=0,"",('特殊、深海'!$BH106+'特殊、深海'!$BL106*$C$4))</f>
        <v>81</v>
      </c>
      <c r="AX110" s="552">
        <f>IF(('特殊、深海'!$BI106+'特殊、深海'!$BM106*$C$4)=0,"",('特殊、深海'!$BI106+'特殊、深海'!$BM106*$C$4))</f>
        <v>103</v>
      </c>
      <c r="AY110" s="551">
        <f>IF(('特殊、深海'!$BJ106+'特殊、深海'!$BN106*$C$4)=0,"",('特殊、深海'!$BJ106+'特殊、深海'!$BN106*$C$4))</f>
        <v>11</v>
      </c>
      <c r="AZ110" s="329" t="str">
        <f>'特殊、深海'!$BO106</f>
        <v>TODO: 万国语</v>
      </c>
      <c r="BA110" s="553" t="b">
        <f>IF('特殊、深海'!$BP106="","")</f>
        <v>0</v>
      </c>
      <c r="BB110" s="329" t="b">
        <f>IF('特殊、深海'!$BQ106="","")</f>
        <v>0</v>
      </c>
      <c r="BC110" s="554" t="str">
        <f>IF('特殊、深海'!$BR106="","")</f>
        <v/>
      </c>
      <c r="BQ110" s="552">
        <f>IFERROR(VLOOKUP(AL110,装备!$B:$C,2,0),0)</f>
        <v>6</v>
      </c>
      <c r="BR110" s="552">
        <f>IFERROR(VLOOKUP($AL110,装备!$B:$Q,5,0),0)</f>
        <v>0</v>
      </c>
      <c r="BS110" s="552">
        <f>IFERROR(VLOOKUP($AL110,装备!$B:$Q,6,0),0)</f>
        <v>21</v>
      </c>
      <c r="BT110" s="552">
        <f>IFERROR(VLOOKUP($AL110,装备!$B:$Q,7,0),0)</f>
        <v>0</v>
      </c>
      <c r="BU110" s="552">
        <f>IFERROR(VLOOKUP($AL110,装备!$B:$Q,8,0),0)</f>
        <v>0</v>
      </c>
      <c r="BV110" s="552">
        <f>IFERROR(VLOOKUP($AL110,装备!$B:$Q,9,0),0)</f>
        <v>0</v>
      </c>
      <c r="BW110" s="552">
        <f>IFERROR(VLOOKUP($AL110,装备!$B:$Q,10,0),0)</f>
        <v>0</v>
      </c>
      <c r="BX110" s="552">
        <f>IFERROR(VLOOKUP($AL110,装备!$B:$Q,11,0),0)</f>
        <v>6</v>
      </c>
      <c r="BY110" s="552" t="str">
        <f>IFERROR(VLOOKUP($AL110,装备!$B:$Q,12,0),0)</f>
        <v>超长</v>
      </c>
      <c r="BZ110" s="552">
        <f>IFERROR(VLOOKUP($AL110,装备!$B:$Q,13,0),0)</f>
        <v>0</v>
      </c>
      <c r="CA110" s="552">
        <f>IFERROR(VLOOKUP($AL110,装备!$B:$Q,14,0),0)</f>
        <v>0</v>
      </c>
      <c r="CB110" s="552">
        <f>IFERROR(VLOOKUP($AL110,装备!$B:$Q,16,0),0)</f>
        <v>0</v>
      </c>
      <c r="CC110" s="552">
        <f>IFERROR(VLOOKUP($AL110,装备!$B:$Q,5,0),0)</f>
        <v>0</v>
      </c>
      <c r="CD110" s="552">
        <f>IFERROR(VLOOKUP(AM110,装备!$B:$C,2,0),0)</f>
        <v>1</v>
      </c>
      <c r="CE110" s="552">
        <f>IFERROR(VLOOKUP($AM110,装备!$B:$Q,5,0),0)</f>
        <v>0</v>
      </c>
      <c r="CF110" s="552">
        <f>IFERROR(VLOOKUP($AM110,装备!$B:$Q,6,0),0)</f>
        <v>1</v>
      </c>
      <c r="CG110" s="552">
        <f>IFERROR(VLOOKUP($AM110,装备!$B:$Q,7,0),0)</f>
        <v>0</v>
      </c>
      <c r="CH110" s="552">
        <f>IFERROR(VLOOKUP($AM110,装备!$B:$Q,8,0),0)</f>
        <v>0</v>
      </c>
      <c r="CI110" s="552">
        <f>IFERROR(VLOOKUP($AM110,装备!$B:$Q,9,0),0)</f>
        <v>0</v>
      </c>
      <c r="CJ110" s="552">
        <f>IFERROR(VLOOKUP($AM110,装备!$B:$Q,10,0),0)</f>
        <v>0</v>
      </c>
      <c r="CK110" s="552">
        <f>IFERROR(VLOOKUP($AM110,装备!$B:$Q,11,0),0)</f>
        <v>1</v>
      </c>
      <c r="CL110" s="552" t="str">
        <f>IFERROR(VLOOKUP($AM110,装备!$B:$Q,12,0),0)</f>
        <v>短</v>
      </c>
      <c r="CM110" s="552">
        <f>IFERROR(VLOOKUP($AM110,装备!$B:$Q,13,0),0)</f>
        <v>0</v>
      </c>
      <c r="CN110" s="552">
        <f>IFERROR(VLOOKUP($AM110,装备!$B:$Q,14,0),0)</f>
        <v>0</v>
      </c>
      <c r="CO110" s="552">
        <f>IFERROR(VLOOKUP($AM110,装备!$B:$Q,16,0),0)</f>
        <v>3</v>
      </c>
      <c r="CP110" s="552">
        <f>IFERROR(VLOOKUP($AM110,装备!$B:$Q,5,0),0)</f>
        <v>0</v>
      </c>
      <c r="CQ110" s="552">
        <f>IFERROR(VLOOKUP(AN110,装备!$B:$C,2,0),0)</f>
        <v>4</v>
      </c>
      <c r="CR110" s="552">
        <f>IFERROR(VLOOKUP($AN110,装备!$B:$Q,5,0),0)</f>
        <v>0</v>
      </c>
      <c r="CS110" s="552">
        <f>IFERROR(VLOOKUP($AN110,装备!$B:$Q,6,0),0)</f>
        <v>0</v>
      </c>
      <c r="CT110" s="552">
        <f>IFERROR(VLOOKUP($AN110,装备!$B:$Q,7,0),0)</f>
        <v>0</v>
      </c>
      <c r="CU110" s="552">
        <f>IFERROR(VLOOKUP($AN110,装备!$B:$Q,8,0),0)</f>
        <v>0</v>
      </c>
      <c r="CV110" s="552">
        <f>IFERROR(VLOOKUP($AN110,装备!$B:$Q,9,0),0)</f>
        <v>0</v>
      </c>
      <c r="CW110" s="552">
        <f>IFERROR(VLOOKUP($AN110,装备!$B:$Q,10,0),0)</f>
        <v>2</v>
      </c>
      <c r="CX110" s="552">
        <f>IFERROR(VLOOKUP($AN110,装备!$B:$Q,11,0),0)</f>
        <v>0</v>
      </c>
      <c r="CY110" s="552" t="str">
        <f>IFERROR(VLOOKUP($AN110,装备!$B:$Q,12,0),0)</f>
        <v>无</v>
      </c>
      <c r="CZ110" s="552">
        <f>IFERROR(VLOOKUP($AN110,装备!$B:$Q,13,0),0)</f>
        <v>5</v>
      </c>
      <c r="DA110" s="552">
        <f>IFERROR(VLOOKUP($AN110,装备!$B:$Q,14,0),0)</f>
        <v>1</v>
      </c>
      <c r="DB110" s="552">
        <f>IFERROR(VLOOKUP($AN110,装备!$B:$Q,16,0),0)</f>
        <v>0</v>
      </c>
      <c r="DC110" s="552">
        <f>IFERROR(VLOOKUP($AN110,装备!$B:$Q,5,0),0)</f>
        <v>0</v>
      </c>
      <c r="DD110" s="552">
        <f>IFERROR(VLOOKUP(AO110,装备!$B:$C,2,0),0)</f>
        <v>4</v>
      </c>
      <c r="DE110" s="552">
        <f>IFERROR(VLOOKUP($AO110,装备!$B:$Q,5,0),0)</f>
        <v>0</v>
      </c>
      <c r="DF110" s="552">
        <f>IFERROR(VLOOKUP($AO110,装备!$B:$Q,6,0),0)</f>
        <v>0</v>
      </c>
      <c r="DG110" s="552">
        <f>IFERROR(VLOOKUP($AO110,装备!$B:$Q,7,0),0)</f>
        <v>0</v>
      </c>
      <c r="DH110" s="552">
        <f>IFERROR(VLOOKUP($AO110,装备!$B:$Q,8,0),0)</f>
        <v>0</v>
      </c>
      <c r="DI110" s="552">
        <f>IFERROR(VLOOKUP($AO110,装备!$B:$Q,9,0),0)</f>
        <v>0</v>
      </c>
      <c r="DJ110" s="552">
        <f>IFERROR(VLOOKUP($AO110,装备!$B:$Q,10,0),0)</f>
        <v>3</v>
      </c>
      <c r="DK110" s="552">
        <f>IFERROR(VLOOKUP($AO110,装备!$B:$Q,11,0),0)</f>
        <v>5</v>
      </c>
      <c r="DL110" s="552" t="str">
        <f>IFERROR(VLOOKUP($AO110,装备!$B:$Q,12,0),0)</f>
        <v>无</v>
      </c>
      <c r="DM110" s="552">
        <f>IFERROR(VLOOKUP($AO110,装备!$B:$Q,13,0),0)</f>
        <v>0</v>
      </c>
      <c r="DN110" s="552">
        <f>IFERROR(VLOOKUP($AO110,装备!$B:$Q,14,0),0)</f>
        <v>-1</v>
      </c>
      <c r="DO110" s="552">
        <f>IFERROR(VLOOKUP($AO110,装备!$B:$Q,16,0),0)</f>
        <v>0</v>
      </c>
      <c r="DP110" s="552">
        <f>IFERROR(VLOOKUP($AO110,装备!$B:$Q,5,0),0)</f>
        <v>0</v>
      </c>
    </row>
    <row r="111" spans="1:120">
      <c r="A111" s="553">
        <f>'特殊、深海'!$A107</f>
        <v>16000419</v>
      </c>
      <c r="B111" s="353" t="s">
        <v>5733</v>
      </c>
      <c r="C111" s="281"/>
      <c r="D111" s="281">
        <f t="shared" si="1"/>
        <v>110</v>
      </c>
      <c r="E111" s="551">
        <f>'特殊、深海'!$C107</f>
        <v>5</v>
      </c>
      <c r="F111" s="549" t="str">
        <f>'特殊、深海'!$D107</f>
        <v>战列</v>
      </c>
      <c r="G111" s="549" t="str">
        <f>'特殊、深海'!$E107</f>
        <v>大型</v>
      </c>
      <c r="H111" s="549" t="str">
        <f>'特殊、深海'!$F107</f>
        <v>主力舰</v>
      </c>
      <c r="I111" s="549">
        <f>'特殊、深海'!$BT107</f>
        <v>0</v>
      </c>
      <c r="J111" s="549" t="str">
        <f>'特殊、深海'!$G107</f>
        <v>德国</v>
      </c>
      <c r="K111" s="555">
        <f>'特殊、深海'!$H107+(BR111+CE111+CR111+DE111)*$C$2</f>
        <v>84</v>
      </c>
      <c r="L111" s="552">
        <f>'特殊、深海'!$I107</f>
        <v>0</v>
      </c>
      <c r="M111" s="552">
        <f>'特殊、深海'!$J107</f>
        <v>2</v>
      </c>
      <c r="N111" s="552">
        <f>'特殊、深海'!$K107</f>
        <v>2</v>
      </c>
      <c r="O111" s="552">
        <f>'特殊、深海'!$L107+((CA111+CN111+DA111+DN111)*$C$2)</f>
        <v>5</v>
      </c>
      <c r="P111" s="552" t="str">
        <f>IF($C$2=1,(IF(ISERROR(FIND("超长",'特殊、深海'!$M107&amp;BY111&amp;CL111&amp;CY111&amp;DL111,1)),IF(ISERROR(FIND("长",'特殊、深海'!$M107&amp;BY111&amp;CL111&amp;CY111&amp;DL111,1)),IF(ISERROR(FIND("中",'特殊、深海'!$M107&amp;BY111&amp;CL111&amp;CY111&amp;DL111,1)),IF(ISERROR(FIND("短",'特殊、深海'!$M107&amp;BY111&amp;CL111&amp;CY111&amp;DL111,1)),IF(ISERROR(FIND("无",'特殊、深海'!$M107&amp;BY111&amp;CL111&amp;CY111&amp;DL111,1)),0,"无"),"短"),"中"),"长"),"超长")),'特殊、深海'!$M107)</f>
        <v>长</v>
      </c>
      <c r="Q111" s="556">
        <f>'特殊、深海'!$N107</f>
        <v>26</v>
      </c>
      <c r="R111" s="552">
        <f>('特殊、深海'!$P107)+('特殊、深海'!$Q107)*$C$3+((BS111+CF111+CS111+DF111)*$C$2)</f>
        <v>170</v>
      </c>
      <c r="S111" s="552">
        <f>('特殊、深海'!$R107)+('特殊、深海'!$S107)*$C$3+((BU111+CH111+CU111+DH111)*$C$2)</f>
        <v>0</v>
      </c>
      <c r="T111" s="552">
        <f>('特殊、深海'!$T107)+('特殊、深海'!$U107)*$C$3+((BT111+CG111+CT111+DG111)*$C$2)</f>
        <v>96</v>
      </c>
      <c r="U111" s="552">
        <f>('特殊、深海'!$V107)+('特殊、深海'!$W107)*$C$3+((CC111+CP111+DC111+DP111)*$C$2)</f>
        <v>999</v>
      </c>
      <c r="V111" s="550">
        <f>INT(((('特殊、深海'!$Y107)-('特殊、深海'!$X107))*(((IF(D111=0,C111,D111))-1)/99))+'特殊、深海'!$X107)+((BX111+CK111+CX111+DK111)*$C$2)</f>
        <v>95</v>
      </c>
      <c r="W111" s="552">
        <f>INT(((('特殊、深海'!$AA107)-('特殊、深海'!$Z107))*(((IF(D111=0,C111,D111))-1)/99))+'特殊、深海'!$Z107)+((BZ111+CM111+CZ111+DM111)*$C$2)</f>
        <v>46</v>
      </c>
      <c r="X111" s="552">
        <f>INT(((('特殊、深海'!$AC107)-('特殊、深海'!$AB107))*(((IF(D111=0,C111,D111))-1)/99))+'特殊、深海'!$AB107)+((BW111+CJ111+CW111+DJ111)*$C$2)</f>
        <v>99</v>
      </c>
      <c r="Y111" s="551">
        <f>INT(((('特殊、深海'!$AE107)-('特殊、深海'!$AD107))*(((IF(D111=0,C111,D111))-1)/99))+'特殊、深海'!$AD107)+((BV111+CI111+CV111+DI111)*$C$2)</f>
        <v>0</v>
      </c>
      <c r="Z111" s="552">
        <f>IF('特殊、深海'!$AF107="","",'特殊、深海'!$AF107)</f>
        <v>0</v>
      </c>
      <c r="AA111" s="552" t="str">
        <f>IF('特殊、深海'!$AG107="","",'特殊、深海'!$AG107)</f>
        <v/>
      </c>
      <c r="AB111" s="552" t="str">
        <f>IF('特殊、深海'!$AH107="","",'特殊、深海'!$AH107)</f>
        <v/>
      </c>
      <c r="AC111" s="552" t="str">
        <f>IF('特殊、深海'!$AI107="","",'特殊、深海'!$AI107)</f>
        <v/>
      </c>
      <c r="AD111" s="552">
        <f>IF('特殊、深海'!$AJ107="","",'特殊、深海'!$AJ107)</f>
        <v>0</v>
      </c>
      <c r="AE111" s="550">
        <f>IF('特殊、深海'!$AK107="","",'特殊、深海'!$AK107)</f>
        <v>0</v>
      </c>
      <c r="AF111" s="552" t="str">
        <f>IF('特殊、深海'!$AL107="","",'特殊、深海'!$AL107)</f>
        <v/>
      </c>
      <c r="AG111" s="552" t="str">
        <f>IF('特殊、深海'!$AM107="","",'特殊、深海'!$AM107)</f>
        <v/>
      </c>
      <c r="AH111" s="552" t="str">
        <f>IF('特殊、深海'!$AN107="","",'特殊、深海'!$AN107)</f>
        <v/>
      </c>
      <c r="AI111" s="552" t="str">
        <f>IF('特殊、深海'!$AO107="","",'特殊、深海'!$AO107)</f>
        <v/>
      </c>
      <c r="AJ111" s="552" t="str">
        <f>IF('特殊、深海'!$AP107="","",'特殊、深海'!$AP107)</f>
        <v/>
      </c>
      <c r="AK111" s="551" t="str">
        <f>IF('特殊、深海'!$AQ107="","",'特殊、深海'!$AQ107)</f>
        <v/>
      </c>
      <c r="AL111" s="329" t="str">
        <f>IF('特殊、深海'!$AS107="","",'特殊、深海'!$AS107)</f>
        <v>J国35.6厘米连装炮</v>
      </c>
      <c r="AM111" s="329" t="str">
        <f>IF('特殊、深海'!$AT107="","",'特殊、深海'!$AT107)</f>
        <v>J国35.6厘米连装炮</v>
      </c>
      <c r="AN111" s="329" t="str">
        <f>IF('特殊、深海'!$AU107="","",'特殊、深海'!$AU107)</f>
        <v>J国35.6厘米连装炮</v>
      </c>
      <c r="AO111" s="329" t="str">
        <f>IF('特殊、深海'!$AV107="","",'特殊、深海'!$AV107)</f>
        <v>J国35.6厘米连装炮</v>
      </c>
      <c r="AP111" s="307" t="str">
        <f>IF('特殊、深海'!$AW107="","",'特殊、深海'!$AW107)</f>
        <v/>
      </c>
      <c r="AQ111" s="308" t="str">
        <f>IF('特殊、深海'!$AX107="","",'特殊、深海'!$AX107)</f>
        <v/>
      </c>
      <c r="AR111" s="552">
        <f>IF('特殊、深海'!$AY107="","",'特殊、深海'!$AY107)</f>
        <v>90</v>
      </c>
      <c r="AS111" s="552">
        <f>IF('特殊、深海'!$AZ107="","",'特殊、深海'!$AZ107)</f>
        <v>130</v>
      </c>
      <c r="AT111" s="552">
        <f>IF('特殊、深海'!$BA107="","",'特殊、深海'!$BA107)</f>
        <v>3.2</v>
      </c>
      <c r="AU111" s="552">
        <f>IF('特殊、深海'!$BB107="","",'特殊、深海'!$BB107)</f>
        <v>6</v>
      </c>
      <c r="AV111" s="550">
        <f>IF(('特殊、深海'!$BG107+'特殊、深海'!$BK107*$C$4)=0,"",('特殊、深海'!$BG107+'特殊、深海'!$BK107*$C$4))</f>
        <v>50</v>
      </c>
      <c r="AW111" s="552">
        <f>IF(('特殊、深海'!$BH107+'特殊、深海'!$BL107*$C$4)=0,"",('特殊、深海'!$BH107+'特殊、深海'!$BL107*$C$4))</f>
        <v>100</v>
      </c>
      <c r="AX111" s="552">
        <f>IF(('特殊、深海'!$BI107+'特殊、深海'!$BM107*$C$4)=0,"",('特殊、深海'!$BI107+'特殊、深海'!$BM107*$C$4))</f>
        <v>120</v>
      </c>
      <c r="AY111" s="551" t="str">
        <f>IF(('特殊、深海'!$BJ107+'特殊、深海'!$BN107*$C$4)=0,"",('特殊、深海'!$BJ107+'特殊、深海'!$BN107*$C$4))</f>
        <v/>
      </c>
      <c r="AZ111" s="329" t="str">
        <f>'特殊、深海'!$BO107</f>
        <v>TODO: 万国语</v>
      </c>
      <c r="BA111" s="553" t="b">
        <f>IF('特殊、深海'!$BP107="","")</f>
        <v>0</v>
      </c>
      <c r="BB111" s="329" t="b">
        <f>IF('特殊、深海'!$BQ107="","")</f>
        <v>0</v>
      </c>
      <c r="BC111" s="554" t="str">
        <f>IF('特殊、深海'!$BR107="","")</f>
        <v/>
      </c>
      <c r="BQ111" s="552">
        <f>IFERROR(VLOOKUP(AL111,装备!$B:$C,2,0),0)</f>
        <v>2</v>
      </c>
      <c r="BR111" s="552">
        <f>IFERROR(VLOOKUP($AL111,装备!$B:$Q,5,0),0)</f>
        <v>0</v>
      </c>
      <c r="BS111" s="552">
        <f>IFERROR(VLOOKUP($AL111,装备!$B:$Q,6,0),0)</f>
        <v>15</v>
      </c>
      <c r="BT111" s="552">
        <f>IFERROR(VLOOKUP($AL111,装备!$B:$Q,7,0),0)</f>
        <v>0</v>
      </c>
      <c r="BU111" s="552">
        <f>IFERROR(VLOOKUP($AL111,装备!$B:$Q,8,0),0)</f>
        <v>0</v>
      </c>
      <c r="BV111" s="552">
        <f>IFERROR(VLOOKUP($AL111,装备!$B:$Q,9,0),0)</f>
        <v>0</v>
      </c>
      <c r="BW111" s="552">
        <f>IFERROR(VLOOKUP($AL111,装备!$B:$Q,10,0),0)</f>
        <v>0</v>
      </c>
      <c r="BX111" s="552">
        <f>IFERROR(VLOOKUP($AL111,装备!$B:$Q,11,0),0)</f>
        <v>0</v>
      </c>
      <c r="BY111" s="552" t="str">
        <f>IFERROR(VLOOKUP($AL111,装备!$B:$Q,12,0),0)</f>
        <v>长</v>
      </c>
      <c r="BZ111" s="552">
        <f>IFERROR(VLOOKUP($AL111,装备!$B:$Q,13,0),0)</f>
        <v>0</v>
      </c>
      <c r="CA111" s="552">
        <f>IFERROR(VLOOKUP($AL111,装备!$B:$Q,14,0),0)</f>
        <v>0</v>
      </c>
      <c r="CB111" s="552">
        <f>IFERROR(VLOOKUP($AL111,装备!$B:$Q,16,0),0)</f>
        <v>4</v>
      </c>
      <c r="CC111" s="552">
        <f>IFERROR(VLOOKUP($AL111,装备!$B:$Q,5,0),0)</f>
        <v>0</v>
      </c>
      <c r="CD111" s="552">
        <f>IFERROR(VLOOKUP(AM111,装备!$B:$C,2,0),0)</f>
        <v>2</v>
      </c>
      <c r="CE111" s="552">
        <f>IFERROR(VLOOKUP($AM111,装备!$B:$Q,5,0),0)</f>
        <v>0</v>
      </c>
      <c r="CF111" s="552">
        <f>IFERROR(VLOOKUP($AM111,装备!$B:$Q,6,0),0)</f>
        <v>15</v>
      </c>
      <c r="CG111" s="552">
        <f>IFERROR(VLOOKUP($AM111,装备!$B:$Q,7,0),0)</f>
        <v>0</v>
      </c>
      <c r="CH111" s="552">
        <f>IFERROR(VLOOKUP($AM111,装备!$B:$Q,8,0),0)</f>
        <v>0</v>
      </c>
      <c r="CI111" s="552">
        <f>IFERROR(VLOOKUP($AM111,装备!$B:$Q,9,0),0)</f>
        <v>0</v>
      </c>
      <c r="CJ111" s="552">
        <f>IFERROR(VLOOKUP($AM111,装备!$B:$Q,10,0),0)</f>
        <v>0</v>
      </c>
      <c r="CK111" s="552">
        <f>IFERROR(VLOOKUP($AM111,装备!$B:$Q,11,0),0)</f>
        <v>0</v>
      </c>
      <c r="CL111" s="552" t="str">
        <f>IFERROR(VLOOKUP($AM111,装备!$B:$Q,12,0),0)</f>
        <v>长</v>
      </c>
      <c r="CM111" s="552">
        <f>IFERROR(VLOOKUP($AM111,装备!$B:$Q,13,0),0)</f>
        <v>0</v>
      </c>
      <c r="CN111" s="552">
        <f>IFERROR(VLOOKUP($AM111,装备!$B:$Q,14,0),0)</f>
        <v>0</v>
      </c>
      <c r="CO111" s="552">
        <f>IFERROR(VLOOKUP($AM111,装备!$B:$Q,16,0),0)</f>
        <v>4</v>
      </c>
      <c r="CP111" s="552">
        <f>IFERROR(VLOOKUP($AM111,装备!$B:$Q,5,0),0)</f>
        <v>0</v>
      </c>
      <c r="CQ111" s="552">
        <f>IFERROR(VLOOKUP(AN111,装备!$B:$C,2,0),0)</f>
        <v>2</v>
      </c>
      <c r="CR111" s="552">
        <f>IFERROR(VLOOKUP($AN111,装备!$B:$Q,5,0),0)</f>
        <v>0</v>
      </c>
      <c r="CS111" s="552">
        <f>IFERROR(VLOOKUP($AN111,装备!$B:$Q,6,0),0)</f>
        <v>15</v>
      </c>
      <c r="CT111" s="552">
        <f>IFERROR(VLOOKUP($AN111,装备!$B:$Q,7,0),0)</f>
        <v>0</v>
      </c>
      <c r="CU111" s="552">
        <f>IFERROR(VLOOKUP($AN111,装备!$B:$Q,8,0),0)</f>
        <v>0</v>
      </c>
      <c r="CV111" s="552">
        <f>IFERROR(VLOOKUP($AN111,装备!$B:$Q,9,0),0)</f>
        <v>0</v>
      </c>
      <c r="CW111" s="552">
        <f>IFERROR(VLOOKUP($AN111,装备!$B:$Q,10,0),0)</f>
        <v>0</v>
      </c>
      <c r="CX111" s="552">
        <f>IFERROR(VLOOKUP($AN111,装备!$B:$Q,11,0),0)</f>
        <v>0</v>
      </c>
      <c r="CY111" s="552" t="str">
        <f>IFERROR(VLOOKUP($AN111,装备!$B:$Q,12,0),0)</f>
        <v>长</v>
      </c>
      <c r="CZ111" s="552">
        <f>IFERROR(VLOOKUP($AN111,装备!$B:$Q,13,0),0)</f>
        <v>0</v>
      </c>
      <c r="DA111" s="552">
        <f>IFERROR(VLOOKUP($AN111,装备!$B:$Q,14,0),0)</f>
        <v>0</v>
      </c>
      <c r="DB111" s="552">
        <f>IFERROR(VLOOKUP($AN111,装备!$B:$Q,16,0),0)</f>
        <v>4</v>
      </c>
      <c r="DC111" s="552">
        <f>IFERROR(VLOOKUP($AN111,装备!$B:$Q,5,0),0)</f>
        <v>0</v>
      </c>
      <c r="DD111" s="552">
        <f>IFERROR(VLOOKUP(AO111,装备!$B:$C,2,0),0)</f>
        <v>2</v>
      </c>
      <c r="DE111" s="552">
        <f>IFERROR(VLOOKUP($AO111,装备!$B:$Q,5,0),0)</f>
        <v>0</v>
      </c>
      <c r="DF111" s="552">
        <f>IFERROR(VLOOKUP($AO111,装备!$B:$Q,6,0),0)</f>
        <v>15</v>
      </c>
      <c r="DG111" s="552">
        <f>IFERROR(VLOOKUP($AO111,装备!$B:$Q,7,0),0)</f>
        <v>0</v>
      </c>
      <c r="DH111" s="552">
        <f>IFERROR(VLOOKUP($AO111,装备!$B:$Q,8,0),0)</f>
        <v>0</v>
      </c>
      <c r="DI111" s="552">
        <f>IFERROR(VLOOKUP($AO111,装备!$B:$Q,9,0),0)</f>
        <v>0</v>
      </c>
      <c r="DJ111" s="552">
        <f>IFERROR(VLOOKUP($AO111,装备!$B:$Q,10,0),0)</f>
        <v>0</v>
      </c>
      <c r="DK111" s="552">
        <f>IFERROR(VLOOKUP($AO111,装备!$B:$Q,11,0),0)</f>
        <v>0</v>
      </c>
      <c r="DL111" s="552" t="str">
        <f>IFERROR(VLOOKUP($AO111,装备!$B:$Q,12,0),0)</f>
        <v>长</v>
      </c>
      <c r="DM111" s="552">
        <f>IFERROR(VLOOKUP($AO111,装备!$B:$Q,13,0),0)</f>
        <v>0</v>
      </c>
      <c r="DN111" s="552">
        <f>IFERROR(VLOOKUP($AO111,装备!$B:$Q,14,0),0)</f>
        <v>0</v>
      </c>
      <c r="DO111" s="552">
        <f>IFERROR(VLOOKUP($AO111,装备!$B:$Q,16,0),0)</f>
        <v>4</v>
      </c>
      <c r="DP111" s="552">
        <f>IFERROR(VLOOKUP($AO111,装备!$B:$Q,5,0),0)</f>
        <v>0</v>
      </c>
    </row>
    <row r="112" spans="1:120">
      <c r="A112" s="553">
        <f>'特殊、深海'!$A108</f>
        <v>16000519</v>
      </c>
      <c r="B112" s="353" t="s">
        <v>4162</v>
      </c>
      <c r="C112" s="281"/>
      <c r="D112" s="281">
        <f t="shared" si="1"/>
        <v>110</v>
      </c>
      <c r="E112" s="551">
        <f>'特殊、深海'!$C108</f>
        <v>5</v>
      </c>
      <c r="F112" s="549" t="str">
        <f>'特殊、深海'!$D108</f>
        <v>战巡</v>
      </c>
      <c r="G112" s="549" t="str">
        <f>'特殊、深海'!$E108</f>
        <v>大型</v>
      </c>
      <c r="H112" s="549" t="str">
        <f>'特殊、深海'!$F108</f>
        <v>主力舰</v>
      </c>
      <c r="I112" s="549">
        <f>'特殊、深海'!$BT108</f>
        <v>0</v>
      </c>
      <c r="J112" s="549" t="str">
        <f>'特殊、深海'!$G108</f>
        <v>德国</v>
      </c>
      <c r="K112" s="555">
        <f>'特殊、深海'!$H108+(BR112+CE112+CR112+DE112)*$C$2</f>
        <v>59</v>
      </c>
      <c r="L112" s="552">
        <f>'特殊、深海'!$I108</f>
        <v>1</v>
      </c>
      <c r="M112" s="552">
        <f>'特殊、深海'!$J108</f>
        <v>1</v>
      </c>
      <c r="N112" s="552">
        <f>'特殊、深海'!$K108</f>
        <v>2</v>
      </c>
      <c r="O112" s="552">
        <f>'特殊、深海'!$L108+((CA112+CN112+DA112+DN112)*$C$2)</f>
        <v>15</v>
      </c>
      <c r="P112" s="552" t="str">
        <f>IF($C$2=1,(IF(ISERROR(FIND("超长",'特殊、深海'!$M108&amp;BY112&amp;CL112&amp;CY112&amp;DL112,1)),IF(ISERROR(FIND("长",'特殊、深海'!$M108&amp;BY112&amp;CL112&amp;CY112&amp;DL112,1)),IF(ISERROR(FIND("中",'特殊、深海'!$M108&amp;BY112&amp;CL112&amp;CY112&amp;DL112,1)),IF(ISERROR(FIND("短",'特殊、深海'!$M108&amp;BY112&amp;CL112&amp;CY112&amp;DL112,1)),IF(ISERROR(FIND("无",'特殊、深海'!$M108&amp;BY112&amp;CL112&amp;CY112&amp;DL112,1)),0,"无"),"短"),"中"),"长"),"超长")),'特殊、深海'!$M108)</f>
        <v>长</v>
      </c>
      <c r="Q112" s="556">
        <f>'特殊、深海'!$N108</f>
        <v>28.4</v>
      </c>
      <c r="R112" s="552">
        <f>('特殊、深海'!$P108)+('特殊、深海'!$Q108)*$C$3+((BS112+CF112+CS112+DF112)*$C$2)</f>
        <v>176</v>
      </c>
      <c r="S112" s="552">
        <f>('特殊、深海'!$R108)+('特殊、深海'!$S108)*$C$3+((BU112+CH112+CU112+DH112)*$C$2)</f>
        <v>0</v>
      </c>
      <c r="T112" s="552">
        <f>('特殊、深海'!$T108)+('特殊、深海'!$U108)*$C$3+((BT112+CG112+CT112+DG112)*$C$2)</f>
        <v>102</v>
      </c>
      <c r="U112" s="552">
        <f>('特殊、深海'!$V108)+('特殊、深海'!$W108)*$C$3+((CC112+CP112+DC112+DP112)*$C$2)</f>
        <v>999</v>
      </c>
      <c r="V112" s="550">
        <f>INT(((('特殊、深海'!$Y108)-('特殊、深海'!$X108))*(((IF(D112=0,C112,D112))-1)/99))+'特殊、深海'!$X108)+((BX112+CK112+CX112+DK112)*$C$2)</f>
        <v>91</v>
      </c>
      <c r="W112" s="552">
        <f>INT(((('特殊、深海'!$AA108)-('特殊、深海'!$Z108))*(((IF(D112=0,C112,D112))-1)/99))+'特殊、深海'!$Z108)+((BZ112+CM112+CZ112+DM112)*$C$2)</f>
        <v>47</v>
      </c>
      <c r="X112" s="552">
        <f>INT(((('特殊、深海'!$AC108)-('特殊、深海'!$AB108))*(((IF(D112=0,C112,D112))-1)/99))+'特殊、深海'!$AB108)+((BW112+CJ112+CW112+DJ112)*$C$2)</f>
        <v>99</v>
      </c>
      <c r="Y112" s="551">
        <f>INT(((('特殊、深海'!$AE108)-('特殊、深海'!$AD108))*(((IF(D112=0,C112,D112))-1)/99))+'特殊、深海'!$AD108)+((BV112+CI112+CV112+DI112)*$C$2)</f>
        <v>0</v>
      </c>
      <c r="Z112" s="552">
        <f>IF('特殊、深海'!$AF108="","",'特殊、深海'!$AF108)</f>
        <v>0</v>
      </c>
      <c r="AA112" s="552" t="str">
        <f>IF('特殊、深海'!$AG108="","",'特殊、深海'!$AG108)</f>
        <v/>
      </c>
      <c r="AB112" s="552" t="str">
        <f>IF('特殊、深海'!$AH108="","",'特殊、深海'!$AH108)</f>
        <v/>
      </c>
      <c r="AC112" s="552" t="str">
        <f>IF('特殊、深海'!$AI108="","",'特殊、深海'!$AI108)</f>
        <v/>
      </c>
      <c r="AD112" s="552">
        <f>IF('特殊、深海'!$AJ108="","",'特殊、深海'!$AJ108)</f>
        <v>0</v>
      </c>
      <c r="AE112" s="550">
        <f>IF('特殊、深海'!$AK108="","",'特殊、深海'!$AK108)</f>
        <v>0</v>
      </c>
      <c r="AF112" s="552" t="str">
        <f>IF('特殊、深海'!$AL108="","",'特殊、深海'!$AL108)</f>
        <v/>
      </c>
      <c r="AG112" s="552" t="str">
        <f>IF('特殊、深海'!$AM108="","",'特殊、深海'!$AM108)</f>
        <v/>
      </c>
      <c r="AH112" s="552" t="str">
        <f>IF('特殊、深海'!$AN108="","",'特殊、深海'!$AN108)</f>
        <v/>
      </c>
      <c r="AI112" s="552" t="str">
        <f>IF('特殊、深海'!$AO108="","",'特殊、深海'!$AO108)</f>
        <v/>
      </c>
      <c r="AJ112" s="552" t="str">
        <f>IF('特殊、深海'!$AP108="","",'特殊、深海'!$AP108)</f>
        <v/>
      </c>
      <c r="AK112" s="551" t="str">
        <f>IF('特殊、深海'!$AQ108="","",'特殊、深海'!$AQ108)</f>
        <v/>
      </c>
      <c r="AL112" s="329" t="str">
        <f>IF('特殊、深海'!$AS108="","",'特殊、深海'!$AS108)</f>
        <v>J国35.6厘米连装炮</v>
      </c>
      <c r="AM112" s="329" t="str">
        <f>IF('特殊、深海'!$AT108="","",'特殊、深海'!$AT108)</f>
        <v>J国35.6厘米连装炮</v>
      </c>
      <c r="AN112" s="329" t="str">
        <f>IF('特殊、深海'!$AU108="","",'特殊、深海'!$AU108)</f>
        <v>J国35.6厘米连装炮</v>
      </c>
      <c r="AO112" s="329" t="str">
        <f>IF('特殊、深海'!$AV108="","",'特殊、深海'!$AV108)</f>
        <v>J国35.6厘米连装炮</v>
      </c>
      <c r="AP112" s="307" t="str">
        <f>IF('特殊、深海'!$AW108="","",'特殊、深海'!$AW108)</f>
        <v/>
      </c>
      <c r="AQ112" s="308" t="str">
        <f>IF('特殊、深海'!$AX108="","",'特殊、深海'!$AX108)</f>
        <v/>
      </c>
      <c r="AR112" s="552">
        <f>IF('特殊、深海'!$AY108="","",'特殊、深海'!$AY108)</f>
        <v>55</v>
      </c>
      <c r="AS112" s="552">
        <f>IF('特殊、深海'!$AZ108="","",'特殊、深海'!$AZ108)</f>
        <v>100</v>
      </c>
      <c r="AT112" s="552">
        <f>IF('特殊、深海'!$BA108="","",'特殊、深海'!$BA108)</f>
        <v>2.88</v>
      </c>
      <c r="AU112" s="552">
        <f>IF('特殊、深海'!$BB108="","",'特殊、深海'!$BB108)</f>
        <v>5.4</v>
      </c>
      <c r="AV112" s="550">
        <f>IF(('特殊、深海'!$BG108+'特殊、深海'!$BK108*$C$4)=0,"",('特殊、深海'!$BG108+'特殊、深海'!$BK108*$C$4))</f>
        <v>40</v>
      </c>
      <c r="AW112" s="552">
        <f>IF(('特殊、深海'!$BH108+'特殊、深海'!$BL108*$C$4)=0,"",('特殊、深海'!$BH108+'特殊、深海'!$BL108*$C$4))</f>
        <v>90</v>
      </c>
      <c r="AX112" s="552">
        <f>IF(('特殊、深海'!$BI108+'特殊、深海'!$BM108*$C$4)=0,"",('特殊、深海'!$BI108+'特殊、深海'!$BM108*$C$4))</f>
        <v>100</v>
      </c>
      <c r="AY112" s="551" t="str">
        <f>IF(('特殊、深海'!$BJ108+'特殊、深海'!$BN108*$C$4)=0,"",('特殊、深海'!$BJ108+'特殊、深海'!$BN108*$C$4))</f>
        <v/>
      </c>
      <c r="AZ112" s="329" t="str">
        <f>'特殊、深海'!$BO108</f>
        <v>TODO: 万国语</v>
      </c>
      <c r="BA112" s="553" t="b">
        <f>IF('特殊、深海'!$BP108="","")</f>
        <v>0</v>
      </c>
      <c r="BB112" s="329" t="b">
        <f>IF('特殊、深海'!$BQ108="","")</f>
        <v>0</v>
      </c>
      <c r="BC112" s="554" t="str">
        <f>IF('特殊、深海'!$BR108="","")</f>
        <v/>
      </c>
      <c r="BQ112" s="552">
        <f>IFERROR(VLOOKUP(AL112,装备!$B:$C,2,0),0)</f>
        <v>2</v>
      </c>
      <c r="BR112" s="552">
        <f>IFERROR(VLOOKUP($AL112,装备!$B:$Q,5,0),0)</f>
        <v>0</v>
      </c>
      <c r="BS112" s="552">
        <f>IFERROR(VLOOKUP($AL112,装备!$B:$Q,6,0),0)</f>
        <v>15</v>
      </c>
      <c r="BT112" s="552">
        <f>IFERROR(VLOOKUP($AL112,装备!$B:$Q,7,0),0)</f>
        <v>0</v>
      </c>
      <c r="BU112" s="552">
        <f>IFERROR(VLOOKUP($AL112,装备!$B:$Q,8,0),0)</f>
        <v>0</v>
      </c>
      <c r="BV112" s="552">
        <f>IFERROR(VLOOKUP($AL112,装备!$B:$Q,9,0),0)</f>
        <v>0</v>
      </c>
      <c r="BW112" s="552">
        <f>IFERROR(VLOOKUP($AL112,装备!$B:$Q,10,0),0)</f>
        <v>0</v>
      </c>
      <c r="BX112" s="552">
        <f>IFERROR(VLOOKUP($AL112,装备!$B:$Q,11,0),0)</f>
        <v>0</v>
      </c>
      <c r="BY112" s="552" t="str">
        <f>IFERROR(VLOOKUP($AL112,装备!$B:$Q,12,0),0)</f>
        <v>长</v>
      </c>
      <c r="BZ112" s="552">
        <f>IFERROR(VLOOKUP($AL112,装备!$B:$Q,13,0),0)</f>
        <v>0</v>
      </c>
      <c r="CA112" s="552">
        <f>IFERROR(VLOOKUP($AL112,装备!$B:$Q,14,0),0)</f>
        <v>0</v>
      </c>
      <c r="CB112" s="552">
        <f>IFERROR(VLOOKUP($AL112,装备!$B:$Q,16,0),0)</f>
        <v>4</v>
      </c>
      <c r="CC112" s="552">
        <f>IFERROR(VLOOKUP($AL112,装备!$B:$Q,5,0),0)</f>
        <v>0</v>
      </c>
      <c r="CD112" s="552">
        <f>IFERROR(VLOOKUP(AM112,装备!$B:$C,2,0),0)</f>
        <v>2</v>
      </c>
      <c r="CE112" s="552">
        <f>IFERROR(VLOOKUP($AM112,装备!$B:$Q,5,0),0)</f>
        <v>0</v>
      </c>
      <c r="CF112" s="552">
        <f>IFERROR(VLOOKUP($AM112,装备!$B:$Q,6,0),0)</f>
        <v>15</v>
      </c>
      <c r="CG112" s="552">
        <f>IFERROR(VLOOKUP($AM112,装备!$B:$Q,7,0),0)</f>
        <v>0</v>
      </c>
      <c r="CH112" s="552">
        <f>IFERROR(VLOOKUP($AM112,装备!$B:$Q,8,0),0)</f>
        <v>0</v>
      </c>
      <c r="CI112" s="552">
        <f>IFERROR(VLOOKUP($AM112,装备!$B:$Q,9,0),0)</f>
        <v>0</v>
      </c>
      <c r="CJ112" s="552">
        <f>IFERROR(VLOOKUP($AM112,装备!$B:$Q,10,0),0)</f>
        <v>0</v>
      </c>
      <c r="CK112" s="552">
        <f>IFERROR(VLOOKUP($AM112,装备!$B:$Q,11,0),0)</f>
        <v>0</v>
      </c>
      <c r="CL112" s="552" t="str">
        <f>IFERROR(VLOOKUP($AM112,装备!$B:$Q,12,0),0)</f>
        <v>长</v>
      </c>
      <c r="CM112" s="552">
        <f>IFERROR(VLOOKUP($AM112,装备!$B:$Q,13,0),0)</f>
        <v>0</v>
      </c>
      <c r="CN112" s="552">
        <f>IFERROR(VLOOKUP($AM112,装备!$B:$Q,14,0),0)</f>
        <v>0</v>
      </c>
      <c r="CO112" s="552">
        <f>IFERROR(VLOOKUP($AM112,装备!$B:$Q,16,0),0)</f>
        <v>4</v>
      </c>
      <c r="CP112" s="552">
        <f>IFERROR(VLOOKUP($AM112,装备!$B:$Q,5,0),0)</f>
        <v>0</v>
      </c>
      <c r="CQ112" s="552">
        <f>IFERROR(VLOOKUP(AN112,装备!$B:$C,2,0),0)</f>
        <v>2</v>
      </c>
      <c r="CR112" s="552">
        <f>IFERROR(VLOOKUP($AN112,装备!$B:$Q,5,0),0)</f>
        <v>0</v>
      </c>
      <c r="CS112" s="552">
        <f>IFERROR(VLOOKUP($AN112,装备!$B:$Q,6,0),0)</f>
        <v>15</v>
      </c>
      <c r="CT112" s="552">
        <f>IFERROR(VLOOKUP($AN112,装备!$B:$Q,7,0),0)</f>
        <v>0</v>
      </c>
      <c r="CU112" s="552">
        <f>IFERROR(VLOOKUP($AN112,装备!$B:$Q,8,0),0)</f>
        <v>0</v>
      </c>
      <c r="CV112" s="552">
        <f>IFERROR(VLOOKUP($AN112,装备!$B:$Q,9,0),0)</f>
        <v>0</v>
      </c>
      <c r="CW112" s="552">
        <f>IFERROR(VLOOKUP($AN112,装备!$B:$Q,10,0),0)</f>
        <v>0</v>
      </c>
      <c r="CX112" s="552">
        <f>IFERROR(VLOOKUP($AN112,装备!$B:$Q,11,0),0)</f>
        <v>0</v>
      </c>
      <c r="CY112" s="552" t="str">
        <f>IFERROR(VLOOKUP($AN112,装备!$B:$Q,12,0),0)</f>
        <v>长</v>
      </c>
      <c r="CZ112" s="552">
        <f>IFERROR(VLOOKUP($AN112,装备!$B:$Q,13,0),0)</f>
        <v>0</v>
      </c>
      <c r="DA112" s="552">
        <f>IFERROR(VLOOKUP($AN112,装备!$B:$Q,14,0),0)</f>
        <v>0</v>
      </c>
      <c r="DB112" s="552">
        <f>IFERROR(VLOOKUP($AN112,装备!$B:$Q,16,0),0)</f>
        <v>4</v>
      </c>
      <c r="DC112" s="552">
        <f>IFERROR(VLOOKUP($AN112,装备!$B:$Q,5,0),0)</f>
        <v>0</v>
      </c>
      <c r="DD112" s="552">
        <f>IFERROR(VLOOKUP(AO112,装备!$B:$C,2,0),0)</f>
        <v>2</v>
      </c>
      <c r="DE112" s="552">
        <f>IFERROR(VLOOKUP($AO112,装备!$B:$Q,5,0),0)</f>
        <v>0</v>
      </c>
      <c r="DF112" s="552">
        <f>IFERROR(VLOOKUP($AO112,装备!$B:$Q,6,0),0)</f>
        <v>15</v>
      </c>
      <c r="DG112" s="552">
        <f>IFERROR(VLOOKUP($AO112,装备!$B:$Q,7,0),0)</f>
        <v>0</v>
      </c>
      <c r="DH112" s="552">
        <f>IFERROR(VLOOKUP($AO112,装备!$B:$Q,8,0),0)</f>
        <v>0</v>
      </c>
      <c r="DI112" s="552">
        <f>IFERROR(VLOOKUP($AO112,装备!$B:$Q,9,0),0)</f>
        <v>0</v>
      </c>
      <c r="DJ112" s="552">
        <f>IFERROR(VLOOKUP($AO112,装备!$B:$Q,10,0),0)</f>
        <v>0</v>
      </c>
      <c r="DK112" s="552">
        <f>IFERROR(VLOOKUP($AO112,装备!$B:$Q,11,0),0)</f>
        <v>0</v>
      </c>
      <c r="DL112" s="552" t="str">
        <f>IFERROR(VLOOKUP($AO112,装备!$B:$Q,12,0),0)</f>
        <v>长</v>
      </c>
      <c r="DM112" s="552">
        <f>IFERROR(VLOOKUP($AO112,装备!$B:$Q,13,0),0)</f>
        <v>0</v>
      </c>
      <c r="DN112" s="552">
        <f>IFERROR(VLOOKUP($AO112,装备!$B:$Q,14,0),0)</f>
        <v>0</v>
      </c>
      <c r="DO112" s="552">
        <f>IFERROR(VLOOKUP($AO112,装备!$B:$Q,16,0),0)</f>
        <v>4</v>
      </c>
      <c r="DP112" s="552">
        <f>IFERROR(VLOOKUP($AO112,装备!$B:$Q,5,0),0)</f>
        <v>0</v>
      </c>
    </row>
    <row r="113" spans="1:120">
      <c r="A113" s="553">
        <f>'特殊、深海'!$A109</f>
        <v>16000619</v>
      </c>
      <c r="B113" s="353" t="s">
        <v>4008</v>
      </c>
      <c r="C113" s="281"/>
      <c r="D113" s="281">
        <f t="shared" si="1"/>
        <v>110</v>
      </c>
      <c r="E113" s="551">
        <f>'特殊、深海'!$C109</f>
        <v>3</v>
      </c>
      <c r="F113" s="549" t="str">
        <f>'特殊、深海'!$D109</f>
        <v>战巡</v>
      </c>
      <c r="G113" s="549" t="str">
        <f>'特殊、深海'!$E109</f>
        <v>大型</v>
      </c>
      <c r="H113" s="549" t="str">
        <f>'特殊、深海'!$F109</f>
        <v>主力舰</v>
      </c>
      <c r="I113" s="549">
        <f>'特殊、深海'!$BT109</f>
        <v>0</v>
      </c>
      <c r="J113" s="549" t="str">
        <f>'特殊、深海'!$G109</f>
        <v>德国</v>
      </c>
      <c r="K113" s="555">
        <f>'特殊、深海'!$H109+(BR113+CE113+CR113+DE113)*$C$2</f>
        <v>55</v>
      </c>
      <c r="L113" s="552">
        <f>'特殊、深海'!$I109</f>
        <v>1</v>
      </c>
      <c r="M113" s="552">
        <f>'特殊、深海'!$J109</f>
        <v>2</v>
      </c>
      <c r="N113" s="552">
        <f>'特殊、深海'!$K109</f>
        <v>2</v>
      </c>
      <c r="O113" s="552">
        <f>'特殊、深海'!$L109+((CA113+CN113+DA113+DN113)*$C$2)</f>
        <v>13</v>
      </c>
      <c r="P113" s="552" t="str">
        <f>IF($C$2=1,(IF(ISERROR(FIND("超长",'特殊、深海'!$M109&amp;BY113&amp;CL113&amp;CY113&amp;DL113,1)),IF(ISERROR(FIND("长",'特殊、深海'!$M109&amp;BY113&amp;CL113&amp;CY113&amp;DL113,1)),IF(ISERROR(FIND("中",'特殊、深海'!$M109&amp;BY113&amp;CL113&amp;CY113&amp;DL113,1)),IF(ISERROR(FIND("短",'特殊、深海'!$M109&amp;BY113&amp;CL113&amp;CY113&amp;DL113,1)),IF(ISERROR(FIND("无",'特殊、深海'!$M109&amp;BY113&amp;CL113&amp;CY113&amp;DL113,1)),0,"无"),"短"),"中"),"长"),"超长")),'特殊、深海'!$M109)</f>
        <v>长</v>
      </c>
      <c r="Q113" s="556">
        <f>'特殊、深海'!$N109</f>
        <v>27.5</v>
      </c>
      <c r="R113" s="552">
        <f>('特殊、深海'!$P109)+('特殊、深海'!$Q109)*$C$3+((BS113+CF113+CS113+DF113)*$C$2)</f>
        <v>160</v>
      </c>
      <c r="S113" s="552">
        <f>('特殊、深海'!$R109)+('特殊、深海'!$S109)*$C$3+((BU113+CH113+CU113+DH113)*$C$2)</f>
        <v>42</v>
      </c>
      <c r="T113" s="552">
        <f>('特殊、深海'!$T109)+('特殊、深海'!$U109)*$C$3+((BT113+CG113+CT113+DG113)*$C$2)</f>
        <v>102</v>
      </c>
      <c r="U113" s="552">
        <f>('特殊、深海'!$V109)+('特殊、深海'!$W109)*$C$3+((CC113+CP113+DC113+DP113)*$C$2)</f>
        <v>999</v>
      </c>
      <c r="V113" s="550">
        <f>INT(((('特殊、深海'!$Y109)-('特殊、深海'!$X109))*(((IF(D113=0,C113,D113))-1)/99))+'特殊、深海'!$X109)+((BX113+CK113+CX113+DK113)*$C$2)</f>
        <v>101</v>
      </c>
      <c r="W113" s="552">
        <f>INT(((('特殊、深海'!$AA109)-('特殊、深海'!$Z109))*(((IF(D113=0,C113,D113))-1)/99))+'特殊、深海'!$Z109)+((BZ113+CM113+CZ113+DM113)*$C$2)</f>
        <v>55</v>
      </c>
      <c r="X113" s="552">
        <f>INT(((('特殊、深海'!$AC109)-('特殊、深海'!$AB109))*(((IF(D113=0,C113,D113))-1)/99))+'特殊、深海'!$AB109)+((BW113+CJ113+CW113+DJ113)*$C$2)</f>
        <v>99</v>
      </c>
      <c r="Y113" s="551">
        <f>INT(((('特殊、深海'!$AE109)-('特殊、深海'!$AD109))*(((IF(D113=0,C113,D113))-1)/99))+'特殊、深海'!$AD109)+((BV113+CI113+CV113+DI113)*$C$2)</f>
        <v>0</v>
      </c>
      <c r="Z113" s="552">
        <f>IF('特殊、深海'!$AF109="","",'特殊、深海'!$AF109)</f>
        <v>2</v>
      </c>
      <c r="AA113" s="552">
        <f>IF('特殊、深海'!$AG109="","",'特殊、深海'!$AG109)</f>
        <v>2</v>
      </c>
      <c r="AB113" s="552">
        <f>IF('特殊、深海'!$AH109="","",'特殊、深海'!$AH109)</f>
        <v>2</v>
      </c>
      <c r="AC113" s="552" t="str">
        <f>IF('特殊、深海'!$AI109="","",'特殊、深海'!$AI109)</f>
        <v/>
      </c>
      <c r="AD113" s="552">
        <f>IF('特殊、深海'!$AJ109="","",'特殊、深海'!$AJ109)</f>
        <v>6</v>
      </c>
      <c r="AE113" s="550">
        <f>IF('特殊、深海'!$AK109="","",'特殊、深海'!$AK109)</f>
        <v>0</v>
      </c>
      <c r="AF113" s="552" t="str">
        <f>IF('特殊、深海'!$AL109="","",'特殊、深海'!$AL109)</f>
        <v/>
      </c>
      <c r="AG113" s="552" t="str">
        <f>IF('特殊、深海'!$AM109="","",'特殊、深海'!$AM109)</f>
        <v/>
      </c>
      <c r="AH113" s="552" t="str">
        <f>IF('特殊、深海'!$AN109="","",'特殊、深海'!$AN109)</f>
        <v/>
      </c>
      <c r="AI113" s="552" t="str">
        <f>IF('特殊、深海'!$AO109="","",'特殊、深海'!$AO109)</f>
        <v/>
      </c>
      <c r="AJ113" s="552" t="str">
        <f>IF('特殊、深海'!$AP109="","",'特殊、深海'!$AP109)</f>
        <v/>
      </c>
      <c r="AK113" s="551" t="str">
        <f>IF('特殊、深海'!$AQ109="","",'特殊、深海'!$AQ109)</f>
        <v/>
      </c>
      <c r="AL113" s="329" t="str">
        <f>IF('特殊、深海'!$AS109="","",'特殊、深海'!$AS109)</f>
        <v>G国三联283毫米炮</v>
      </c>
      <c r="AM113" s="329" t="str">
        <f>IF('特殊、深海'!$AT109="","",'特殊、深海'!$AT109)</f>
        <v>G国三联283毫米炮</v>
      </c>
      <c r="AN113" s="329" t="str">
        <f>IF('特殊、深海'!$AU109="","",'特殊、深海'!$AU109)</f>
        <v>G国三联283毫米炮</v>
      </c>
      <c r="AO113" s="329" t="str">
        <f>IF('特殊、深海'!$AV109="","",'特殊、深海'!$AV109)</f>
        <v>G国三联283毫米炮</v>
      </c>
      <c r="AP113" s="307" t="str">
        <f>IF('特殊、深海'!$AW109="","",'特殊、深海'!$AW109)</f>
        <v/>
      </c>
      <c r="AQ113" s="308" t="str">
        <f>IF('特殊、深海'!$AX109="","",'特殊、深海'!$AX109)</f>
        <v/>
      </c>
      <c r="AR113" s="552">
        <f>IF('特殊、深海'!$AY109="","",'特殊、深海'!$AY109)</f>
        <v>50</v>
      </c>
      <c r="AS113" s="552">
        <f>IF('特殊、深海'!$AZ109="","",'特殊、深海'!$AZ109)</f>
        <v>90</v>
      </c>
      <c r="AT113" s="552">
        <f>IF('特殊、深海'!$BA109="","",'特殊、深海'!$BA109)</f>
        <v>2.08</v>
      </c>
      <c r="AU113" s="552">
        <f>IF('特殊、深海'!$BB109="","",'特殊、深海'!$BB109)</f>
        <v>4.3</v>
      </c>
      <c r="AV113" s="550">
        <f>IF(('特殊、深海'!$BG109+'特殊、深海'!$BK109*$C$4)=0,"",('特殊、深海'!$BG109+'特殊、深海'!$BK109*$C$4))</f>
        <v>40</v>
      </c>
      <c r="AW113" s="552">
        <f>IF(('特殊、深海'!$BH109+'特殊、深海'!$BL109*$C$4)=0,"",('特殊、深海'!$BH109+'特殊、深海'!$BL109*$C$4))</f>
        <v>82</v>
      </c>
      <c r="AX113" s="552">
        <f>IF(('特殊、深海'!$BI109+'特殊、深海'!$BM109*$C$4)=0,"",('特殊、深海'!$BI109+'特殊、深海'!$BM109*$C$4))</f>
        <v>88</v>
      </c>
      <c r="AY113" s="551" t="str">
        <f>IF(('特殊、深海'!$BJ109+'特殊、深海'!$BN109*$C$4)=0,"",('特殊、深海'!$BJ109+'特殊、深海'!$BN109*$C$4))</f>
        <v/>
      </c>
      <c r="AZ113" s="329" t="str">
        <f>'特殊、深海'!$BO109</f>
        <v>TODO: 万国语</v>
      </c>
      <c r="BA113" s="553" t="b">
        <f>IF('特殊、深海'!$BP109="","")</f>
        <v>0</v>
      </c>
      <c r="BB113" s="329" t="b">
        <f>IF('特殊、深海'!$BQ109="","")</f>
        <v>0</v>
      </c>
      <c r="BC113" s="554" t="str">
        <f>IF('特殊、深海'!$BR109="","")</f>
        <v/>
      </c>
      <c r="BQ113" s="552">
        <f>IFERROR(VLOOKUP(AL113,装备!$B:$C,2,0),0)</f>
        <v>2</v>
      </c>
      <c r="BR113" s="552">
        <f>IFERROR(VLOOKUP($AL113,装备!$B:$Q,5,0),0)</f>
        <v>0</v>
      </c>
      <c r="BS113" s="552">
        <f>IFERROR(VLOOKUP($AL113,装备!$B:$Q,6,0),0)</f>
        <v>11</v>
      </c>
      <c r="BT113" s="552">
        <f>IFERROR(VLOOKUP($AL113,装备!$B:$Q,7,0),0)</f>
        <v>0</v>
      </c>
      <c r="BU113" s="552">
        <f>IFERROR(VLOOKUP($AL113,装备!$B:$Q,8,0),0)</f>
        <v>0</v>
      </c>
      <c r="BV113" s="552">
        <f>IFERROR(VLOOKUP($AL113,装备!$B:$Q,9,0),0)</f>
        <v>0</v>
      </c>
      <c r="BW113" s="552">
        <f>IFERROR(VLOOKUP($AL113,装备!$B:$Q,10,0),0)</f>
        <v>0</v>
      </c>
      <c r="BX113" s="552">
        <f>IFERROR(VLOOKUP($AL113,装备!$B:$Q,11,0),0)</f>
        <v>3</v>
      </c>
      <c r="BY113" s="552" t="str">
        <f>IFERROR(VLOOKUP($AL113,装备!$B:$Q,12,0),0)</f>
        <v>长</v>
      </c>
      <c r="BZ113" s="552">
        <f>IFERROR(VLOOKUP($AL113,装备!$B:$Q,13,0),0)</f>
        <v>0</v>
      </c>
      <c r="CA113" s="552">
        <f>IFERROR(VLOOKUP($AL113,装备!$B:$Q,14,0),0)</f>
        <v>0</v>
      </c>
      <c r="CB113" s="552">
        <f>IFERROR(VLOOKUP($AL113,装备!$B:$Q,16,0),0)</f>
        <v>0</v>
      </c>
      <c r="CC113" s="552">
        <f>IFERROR(VLOOKUP($AL113,装备!$B:$Q,5,0),0)</f>
        <v>0</v>
      </c>
      <c r="CD113" s="552">
        <f>IFERROR(VLOOKUP(AM113,装备!$B:$C,2,0),0)</f>
        <v>2</v>
      </c>
      <c r="CE113" s="552">
        <f>IFERROR(VLOOKUP($AM113,装备!$B:$Q,5,0),0)</f>
        <v>0</v>
      </c>
      <c r="CF113" s="552">
        <f>IFERROR(VLOOKUP($AM113,装备!$B:$Q,6,0),0)</f>
        <v>11</v>
      </c>
      <c r="CG113" s="552">
        <f>IFERROR(VLOOKUP($AM113,装备!$B:$Q,7,0),0)</f>
        <v>0</v>
      </c>
      <c r="CH113" s="552">
        <f>IFERROR(VLOOKUP($AM113,装备!$B:$Q,8,0),0)</f>
        <v>0</v>
      </c>
      <c r="CI113" s="552">
        <f>IFERROR(VLOOKUP($AM113,装备!$B:$Q,9,0),0)</f>
        <v>0</v>
      </c>
      <c r="CJ113" s="552">
        <f>IFERROR(VLOOKUP($AM113,装备!$B:$Q,10,0),0)</f>
        <v>0</v>
      </c>
      <c r="CK113" s="552">
        <f>IFERROR(VLOOKUP($AM113,装备!$B:$Q,11,0),0)</f>
        <v>3</v>
      </c>
      <c r="CL113" s="552" t="str">
        <f>IFERROR(VLOOKUP($AM113,装备!$B:$Q,12,0),0)</f>
        <v>长</v>
      </c>
      <c r="CM113" s="552">
        <f>IFERROR(VLOOKUP($AM113,装备!$B:$Q,13,0),0)</f>
        <v>0</v>
      </c>
      <c r="CN113" s="552">
        <f>IFERROR(VLOOKUP($AM113,装备!$B:$Q,14,0),0)</f>
        <v>0</v>
      </c>
      <c r="CO113" s="552">
        <f>IFERROR(VLOOKUP($AM113,装备!$B:$Q,16,0),0)</f>
        <v>0</v>
      </c>
      <c r="CP113" s="552">
        <f>IFERROR(VLOOKUP($AM113,装备!$B:$Q,5,0),0)</f>
        <v>0</v>
      </c>
      <c r="CQ113" s="552">
        <f>IFERROR(VLOOKUP(AN113,装备!$B:$C,2,0),0)</f>
        <v>2</v>
      </c>
      <c r="CR113" s="552">
        <f>IFERROR(VLOOKUP($AN113,装备!$B:$Q,5,0),0)</f>
        <v>0</v>
      </c>
      <c r="CS113" s="552">
        <f>IFERROR(VLOOKUP($AN113,装备!$B:$Q,6,0),0)</f>
        <v>11</v>
      </c>
      <c r="CT113" s="552">
        <f>IFERROR(VLOOKUP($AN113,装备!$B:$Q,7,0),0)</f>
        <v>0</v>
      </c>
      <c r="CU113" s="552">
        <f>IFERROR(VLOOKUP($AN113,装备!$B:$Q,8,0),0)</f>
        <v>0</v>
      </c>
      <c r="CV113" s="552">
        <f>IFERROR(VLOOKUP($AN113,装备!$B:$Q,9,0),0)</f>
        <v>0</v>
      </c>
      <c r="CW113" s="552">
        <f>IFERROR(VLOOKUP($AN113,装备!$B:$Q,10,0),0)</f>
        <v>0</v>
      </c>
      <c r="CX113" s="552">
        <f>IFERROR(VLOOKUP($AN113,装备!$B:$Q,11,0),0)</f>
        <v>3</v>
      </c>
      <c r="CY113" s="552" t="str">
        <f>IFERROR(VLOOKUP($AN113,装备!$B:$Q,12,0),0)</f>
        <v>长</v>
      </c>
      <c r="CZ113" s="552">
        <f>IFERROR(VLOOKUP($AN113,装备!$B:$Q,13,0),0)</f>
        <v>0</v>
      </c>
      <c r="DA113" s="552">
        <f>IFERROR(VLOOKUP($AN113,装备!$B:$Q,14,0),0)</f>
        <v>0</v>
      </c>
      <c r="DB113" s="552">
        <f>IFERROR(VLOOKUP($AN113,装备!$B:$Q,16,0),0)</f>
        <v>0</v>
      </c>
      <c r="DC113" s="552">
        <f>IFERROR(VLOOKUP($AN113,装备!$B:$Q,5,0),0)</f>
        <v>0</v>
      </c>
      <c r="DD113" s="552">
        <f>IFERROR(VLOOKUP(AO113,装备!$B:$C,2,0),0)</f>
        <v>2</v>
      </c>
      <c r="DE113" s="552">
        <f>IFERROR(VLOOKUP($AO113,装备!$B:$Q,5,0),0)</f>
        <v>0</v>
      </c>
      <c r="DF113" s="552">
        <f>IFERROR(VLOOKUP($AO113,装备!$B:$Q,6,0),0)</f>
        <v>11</v>
      </c>
      <c r="DG113" s="552">
        <f>IFERROR(VLOOKUP($AO113,装备!$B:$Q,7,0),0)</f>
        <v>0</v>
      </c>
      <c r="DH113" s="552">
        <f>IFERROR(VLOOKUP($AO113,装备!$B:$Q,8,0),0)</f>
        <v>0</v>
      </c>
      <c r="DI113" s="552">
        <f>IFERROR(VLOOKUP($AO113,装备!$B:$Q,9,0),0)</f>
        <v>0</v>
      </c>
      <c r="DJ113" s="552">
        <f>IFERROR(VLOOKUP($AO113,装备!$B:$Q,10,0),0)</f>
        <v>0</v>
      </c>
      <c r="DK113" s="552">
        <f>IFERROR(VLOOKUP($AO113,装备!$B:$Q,11,0),0)</f>
        <v>3</v>
      </c>
      <c r="DL113" s="552" t="str">
        <f>IFERROR(VLOOKUP($AO113,装备!$B:$Q,12,0),0)</f>
        <v>长</v>
      </c>
      <c r="DM113" s="552">
        <f>IFERROR(VLOOKUP($AO113,装备!$B:$Q,13,0),0)</f>
        <v>0</v>
      </c>
      <c r="DN113" s="552">
        <f>IFERROR(VLOOKUP($AO113,装备!$B:$Q,14,0),0)</f>
        <v>0</v>
      </c>
      <c r="DO113" s="552">
        <f>IFERROR(VLOOKUP($AO113,装备!$B:$Q,16,0),0)</f>
        <v>0</v>
      </c>
      <c r="DP113" s="552">
        <f>IFERROR(VLOOKUP($AO113,装备!$B:$Q,5,0),0)</f>
        <v>0</v>
      </c>
    </row>
    <row r="114" spans="1:120">
      <c r="A114" s="553">
        <f>'特殊、深海'!$A110</f>
        <v>16000719</v>
      </c>
      <c r="B114" s="353" t="s">
        <v>4010</v>
      </c>
      <c r="C114" s="281"/>
      <c r="D114" s="281">
        <f t="shared" si="1"/>
        <v>110</v>
      </c>
      <c r="E114" s="551">
        <f>'特殊、深海'!$C110</f>
        <v>3</v>
      </c>
      <c r="F114" s="549" t="str">
        <f>'特殊、深海'!$D110</f>
        <v>战巡</v>
      </c>
      <c r="G114" s="549" t="str">
        <f>'特殊、深海'!$E110</f>
        <v>大型</v>
      </c>
      <c r="H114" s="549" t="str">
        <f>'特殊、深海'!$F110</f>
        <v>主力舰</v>
      </c>
      <c r="I114" s="549">
        <f>'特殊、深海'!$BT110</f>
        <v>0</v>
      </c>
      <c r="J114" s="549" t="str">
        <f>'特殊、深海'!$G110</f>
        <v>德国</v>
      </c>
      <c r="K114" s="555">
        <f>'特殊、深海'!$H110+(BR114+CE114+CR114+DE114)*$C$2</f>
        <v>55</v>
      </c>
      <c r="L114" s="552">
        <f>'特殊、深海'!$I110</f>
        <v>1</v>
      </c>
      <c r="M114" s="552">
        <f>'特殊、深海'!$J110</f>
        <v>2</v>
      </c>
      <c r="N114" s="552">
        <f>'特殊、深海'!$K110</f>
        <v>2</v>
      </c>
      <c r="O114" s="552">
        <f>'特殊、深海'!$L110+((CA114+CN114+DA114+DN114)*$C$2)</f>
        <v>15</v>
      </c>
      <c r="P114" s="552" t="str">
        <f>IF($C$2=1,(IF(ISERROR(FIND("超长",'特殊、深海'!$M110&amp;BY114&amp;CL114&amp;CY114&amp;DL114,1)),IF(ISERROR(FIND("长",'特殊、深海'!$M110&amp;BY114&amp;CL114&amp;CY114&amp;DL114,1)),IF(ISERROR(FIND("中",'特殊、深海'!$M110&amp;BY114&amp;CL114&amp;CY114&amp;DL114,1)),IF(ISERROR(FIND("短",'特殊、深海'!$M110&amp;BY114&amp;CL114&amp;CY114&amp;DL114,1)),IF(ISERROR(FIND("无",'特殊、深海'!$M110&amp;BY114&amp;CL114&amp;CY114&amp;DL114,1)),0,"无"),"短"),"中"),"长"),"超长")),'特殊、深海'!$M110)</f>
        <v>长</v>
      </c>
      <c r="Q114" s="556">
        <f>'特殊、深海'!$N110</f>
        <v>27.5</v>
      </c>
      <c r="R114" s="552">
        <f>('特殊、深海'!$P110)+('特殊、深海'!$Q110)*$C$3+((BS114+CF114+CS114+DF114)*$C$2)</f>
        <v>160</v>
      </c>
      <c r="S114" s="552">
        <f>('特殊、深海'!$R110)+('特殊、深海'!$S110)*$C$3+((BU114+CH114+CU114+DH114)*$C$2)</f>
        <v>42</v>
      </c>
      <c r="T114" s="552">
        <f>('特殊、深海'!$T110)+('特殊、深海'!$U110)*$C$3+((BT114+CG114+CT114+DG114)*$C$2)</f>
        <v>102</v>
      </c>
      <c r="U114" s="552">
        <f>('特殊、深海'!$V110)+('特殊、深海'!$W110)*$C$3+((CC114+CP114+DC114+DP114)*$C$2)</f>
        <v>999</v>
      </c>
      <c r="V114" s="550">
        <f>INT(((('特殊、深海'!$Y110)-('特殊、深海'!$X110))*(((IF(D114=0,C114,D114))-1)/99))+'特殊、深海'!$X110)+((BX114+CK114+CX114+DK114)*$C$2)</f>
        <v>101</v>
      </c>
      <c r="W114" s="552">
        <f>INT(((('特殊、深海'!$AA110)-('特殊、深海'!$Z110))*(((IF(D114=0,C114,D114))-1)/99))+'特殊、深海'!$Z110)+((BZ114+CM114+CZ114+DM114)*$C$2)</f>
        <v>55</v>
      </c>
      <c r="X114" s="552">
        <f>INT(((('特殊、深海'!$AC110)-('特殊、深海'!$AB110))*(((IF(D114=0,C114,D114))-1)/99))+'特殊、深海'!$AB110)+((BW114+CJ114+CW114+DJ114)*$C$2)</f>
        <v>99</v>
      </c>
      <c r="Y114" s="551">
        <f>INT(((('特殊、深海'!$AE110)-('特殊、深海'!$AD110))*(((IF(D114=0,C114,D114))-1)/99))+'特殊、深海'!$AD110)+((BV114+CI114+CV114+DI114)*$C$2)</f>
        <v>0</v>
      </c>
      <c r="Z114" s="552">
        <f>IF('特殊、深海'!$AF110="","",'特殊、深海'!$AF110)</f>
        <v>2</v>
      </c>
      <c r="AA114" s="552">
        <f>IF('特殊、深海'!$AG110="","",'特殊、深海'!$AG110)</f>
        <v>2</v>
      </c>
      <c r="AB114" s="552">
        <f>IF('特殊、深海'!$AH110="","",'特殊、深海'!$AH110)</f>
        <v>2</v>
      </c>
      <c r="AC114" s="552" t="str">
        <f>IF('特殊、深海'!$AI110="","",'特殊、深海'!$AI110)</f>
        <v/>
      </c>
      <c r="AD114" s="552">
        <f>IF('特殊、深海'!$AJ110="","",'特殊、深海'!$AJ110)</f>
        <v>6</v>
      </c>
      <c r="AE114" s="550">
        <f>IF('特殊、深海'!$AK110="","",'特殊、深海'!$AK110)</f>
        <v>0</v>
      </c>
      <c r="AF114" s="552" t="str">
        <f>IF('特殊、深海'!$AL110="","",'特殊、深海'!$AL110)</f>
        <v/>
      </c>
      <c r="AG114" s="552" t="str">
        <f>IF('特殊、深海'!$AM110="","",'特殊、深海'!$AM110)</f>
        <v/>
      </c>
      <c r="AH114" s="552" t="str">
        <f>IF('特殊、深海'!$AN110="","",'特殊、深海'!$AN110)</f>
        <v/>
      </c>
      <c r="AI114" s="552" t="str">
        <f>IF('特殊、深海'!$AO110="","",'特殊、深海'!$AO110)</f>
        <v/>
      </c>
      <c r="AJ114" s="552" t="str">
        <f>IF('特殊、深海'!$AP110="","",'特殊、深海'!$AP110)</f>
        <v/>
      </c>
      <c r="AK114" s="551" t="str">
        <f>IF('特殊、深海'!$AQ110="","",'特殊、深海'!$AQ110)</f>
        <v/>
      </c>
      <c r="AL114" s="329" t="str">
        <f>IF('特殊、深海'!$AS110="","",'特殊、深海'!$AS110)</f>
        <v>G国三联283毫米炮</v>
      </c>
      <c r="AM114" s="329" t="str">
        <f>IF('特殊、深海'!$AT110="","",'特殊、深海'!$AT110)</f>
        <v>G国三联283毫米炮</v>
      </c>
      <c r="AN114" s="329" t="str">
        <f>IF('特殊、深海'!$AU110="","",'特殊、深海'!$AU110)</f>
        <v>G国三联283毫米炮</v>
      </c>
      <c r="AO114" s="329" t="str">
        <f>IF('特殊、深海'!$AV110="","",'特殊、深海'!$AV110)</f>
        <v>G国三联283毫米炮</v>
      </c>
      <c r="AP114" s="307" t="str">
        <f>IF('特殊、深海'!$AW110="","",'特殊、深海'!$AW110)</f>
        <v/>
      </c>
      <c r="AQ114" s="308" t="str">
        <f>IF('特殊、深海'!$AX110="","",'特殊、深海'!$AX110)</f>
        <v/>
      </c>
      <c r="AR114" s="552">
        <f>IF('特殊、深海'!$AY110="","",'特殊、深海'!$AY110)</f>
        <v>50</v>
      </c>
      <c r="AS114" s="552">
        <f>IF('特殊、深海'!$AZ110="","",'特殊、深海'!$AZ110)</f>
        <v>90</v>
      </c>
      <c r="AT114" s="552">
        <f>IF('特殊、深海'!$BA110="","",'特殊、深海'!$BA110)</f>
        <v>2.08</v>
      </c>
      <c r="AU114" s="552">
        <f>IF('特殊、深海'!$BB110="","",'特殊、深海'!$BB110)</f>
        <v>4.3</v>
      </c>
      <c r="AV114" s="550">
        <f>IF(('特殊、深海'!$BG110+'特殊、深海'!$BK110*$C$4)=0,"",('特殊、深海'!$BG110+'特殊、深海'!$BK110*$C$4))</f>
        <v>40</v>
      </c>
      <c r="AW114" s="552">
        <f>IF(('特殊、深海'!$BH110+'特殊、深海'!$BL110*$C$4)=0,"",('特殊、深海'!$BH110+'特殊、深海'!$BL110*$C$4))</f>
        <v>82</v>
      </c>
      <c r="AX114" s="552">
        <f>IF(('特殊、深海'!$BI110+'特殊、深海'!$BM110*$C$4)=0,"",('特殊、深海'!$BI110+'特殊、深海'!$BM110*$C$4))</f>
        <v>88</v>
      </c>
      <c r="AY114" s="551" t="str">
        <f>IF(('特殊、深海'!$BJ110+'特殊、深海'!$BN110*$C$4)=0,"",('特殊、深海'!$BJ110+'特殊、深海'!$BN110*$C$4))</f>
        <v/>
      </c>
      <c r="AZ114" s="329" t="str">
        <f>'特殊、深海'!$BO110</f>
        <v>TODO: 万国语</v>
      </c>
      <c r="BA114" s="553" t="b">
        <f>IF('特殊、深海'!$BP110="","")</f>
        <v>0</v>
      </c>
      <c r="BB114" s="329" t="b">
        <f>IF('特殊、深海'!$BQ110="","")</f>
        <v>0</v>
      </c>
      <c r="BC114" s="554" t="str">
        <f>IF('特殊、深海'!$BR110="","")</f>
        <v/>
      </c>
      <c r="BQ114" s="552">
        <f>IFERROR(VLOOKUP(AL114,装备!$B:$C,2,0),0)</f>
        <v>2</v>
      </c>
      <c r="BR114" s="552">
        <f>IFERROR(VLOOKUP($AL114,装备!$B:$Q,5,0),0)</f>
        <v>0</v>
      </c>
      <c r="BS114" s="552">
        <f>IFERROR(VLOOKUP($AL114,装备!$B:$Q,6,0),0)</f>
        <v>11</v>
      </c>
      <c r="BT114" s="552">
        <f>IFERROR(VLOOKUP($AL114,装备!$B:$Q,7,0),0)</f>
        <v>0</v>
      </c>
      <c r="BU114" s="552">
        <f>IFERROR(VLOOKUP($AL114,装备!$B:$Q,8,0),0)</f>
        <v>0</v>
      </c>
      <c r="BV114" s="552">
        <f>IFERROR(VLOOKUP($AL114,装备!$B:$Q,9,0),0)</f>
        <v>0</v>
      </c>
      <c r="BW114" s="552">
        <f>IFERROR(VLOOKUP($AL114,装备!$B:$Q,10,0),0)</f>
        <v>0</v>
      </c>
      <c r="BX114" s="552">
        <f>IFERROR(VLOOKUP($AL114,装备!$B:$Q,11,0),0)</f>
        <v>3</v>
      </c>
      <c r="BY114" s="552" t="str">
        <f>IFERROR(VLOOKUP($AL114,装备!$B:$Q,12,0),0)</f>
        <v>长</v>
      </c>
      <c r="BZ114" s="552">
        <f>IFERROR(VLOOKUP($AL114,装备!$B:$Q,13,0),0)</f>
        <v>0</v>
      </c>
      <c r="CA114" s="552">
        <f>IFERROR(VLOOKUP($AL114,装备!$B:$Q,14,0),0)</f>
        <v>0</v>
      </c>
      <c r="CB114" s="552">
        <f>IFERROR(VLOOKUP($AL114,装备!$B:$Q,16,0),0)</f>
        <v>0</v>
      </c>
      <c r="CC114" s="552">
        <f>IFERROR(VLOOKUP($AL114,装备!$B:$Q,5,0),0)</f>
        <v>0</v>
      </c>
      <c r="CD114" s="552">
        <f>IFERROR(VLOOKUP(AM114,装备!$B:$C,2,0),0)</f>
        <v>2</v>
      </c>
      <c r="CE114" s="552">
        <f>IFERROR(VLOOKUP($AM114,装备!$B:$Q,5,0),0)</f>
        <v>0</v>
      </c>
      <c r="CF114" s="552">
        <f>IFERROR(VLOOKUP($AM114,装备!$B:$Q,6,0),0)</f>
        <v>11</v>
      </c>
      <c r="CG114" s="552">
        <f>IFERROR(VLOOKUP($AM114,装备!$B:$Q,7,0),0)</f>
        <v>0</v>
      </c>
      <c r="CH114" s="552">
        <f>IFERROR(VLOOKUP($AM114,装备!$B:$Q,8,0),0)</f>
        <v>0</v>
      </c>
      <c r="CI114" s="552">
        <f>IFERROR(VLOOKUP($AM114,装备!$B:$Q,9,0),0)</f>
        <v>0</v>
      </c>
      <c r="CJ114" s="552">
        <f>IFERROR(VLOOKUP($AM114,装备!$B:$Q,10,0),0)</f>
        <v>0</v>
      </c>
      <c r="CK114" s="552">
        <f>IFERROR(VLOOKUP($AM114,装备!$B:$Q,11,0),0)</f>
        <v>3</v>
      </c>
      <c r="CL114" s="552" t="str">
        <f>IFERROR(VLOOKUP($AM114,装备!$B:$Q,12,0),0)</f>
        <v>长</v>
      </c>
      <c r="CM114" s="552">
        <f>IFERROR(VLOOKUP($AM114,装备!$B:$Q,13,0),0)</f>
        <v>0</v>
      </c>
      <c r="CN114" s="552">
        <f>IFERROR(VLOOKUP($AM114,装备!$B:$Q,14,0),0)</f>
        <v>0</v>
      </c>
      <c r="CO114" s="552">
        <f>IFERROR(VLOOKUP($AM114,装备!$B:$Q,16,0),0)</f>
        <v>0</v>
      </c>
      <c r="CP114" s="552">
        <f>IFERROR(VLOOKUP($AM114,装备!$B:$Q,5,0),0)</f>
        <v>0</v>
      </c>
      <c r="CQ114" s="552">
        <f>IFERROR(VLOOKUP(AN114,装备!$B:$C,2,0),0)</f>
        <v>2</v>
      </c>
      <c r="CR114" s="552">
        <f>IFERROR(VLOOKUP($AN114,装备!$B:$Q,5,0),0)</f>
        <v>0</v>
      </c>
      <c r="CS114" s="552">
        <f>IFERROR(VLOOKUP($AN114,装备!$B:$Q,6,0),0)</f>
        <v>11</v>
      </c>
      <c r="CT114" s="552">
        <f>IFERROR(VLOOKUP($AN114,装备!$B:$Q,7,0),0)</f>
        <v>0</v>
      </c>
      <c r="CU114" s="552">
        <f>IFERROR(VLOOKUP($AN114,装备!$B:$Q,8,0),0)</f>
        <v>0</v>
      </c>
      <c r="CV114" s="552">
        <f>IFERROR(VLOOKUP($AN114,装备!$B:$Q,9,0),0)</f>
        <v>0</v>
      </c>
      <c r="CW114" s="552">
        <f>IFERROR(VLOOKUP($AN114,装备!$B:$Q,10,0),0)</f>
        <v>0</v>
      </c>
      <c r="CX114" s="552">
        <f>IFERROR(VLOOKUP($AN114,装备!$B:$Q,11,0),0)</f>
        <v>3</v>
      </c>
      <c r="CY114" s="552" t="str">
        <f>IFERROR(VLOOKUP($AN114,装备!$B:$Q,12,0),0)</f>
        <v>长</v>
      </c>
      <c r="CZ114" s="552">
        <f>IFERROR(VLOOKUP($AN114,装备!$B:$Q,13,0),0)</f>
        <v>0</v>
      </c>
      <c r="DA114" s="552">
        <f>IFERROR(VLOOKUP($AN114,装备!$B:$Q,14,0),0)</f>
        <v>0</v>
      </c>
      <c r="DB114" s="552">
        <f>IFERROR(VLOOKUP($AN114,装备!$B:$Q,16,0),0)</f>
        <v>0</v>
      </c>
      <c r="DC114" s="552">
        <f>IFERROR(VLOOKUP($AN114,装备!$B:$Q,5,0),0)</f>
        <v>0</v>
      </c>
      <c r="DD114" s="552">
        <f>IFERROR(VLOOKUP(AO114,装备!$B:$C,2,0),0)</f>
        <v>2</v>
      </c>
      <c r="DE114" s="552">
        <f>IFERROR(VLOOKUP($AO114,装备!$B:$Q,5,0),0)</f>
        <v>0</v>
      </c>
      <c r="DF114" s="552">
        <f>IFERROR(VLOOKUP($AO114,装备!$B:$Q,6,0),0)</f>
        <v>11</v>
      </c>
      <c r="DG114" s="552">
        <f>IFERROR(VLOOKUP($AO114,装备!$B:$Q,7,0),0)</f>
        <v>0</v>
      </c>
      <c r="DH114" s="552">
        <f>IFERROR(VLOOKUP($AO114,装备!$B:$Q,8,0),0)</f>
        <v>0</v>
      </c>
      <c r="DI114" s="552">
        <f>IFERROR(VLOOKUP($AO114,装备!$B:$Q,9,0),0)</f>
        <v>0</v>
      </c>
      <c r="DJ114" s="552">
        <f>IFERROR(VLOOKUP($AO114,装备!$B:$Q,10,0),0)</f>
        <v>0</v>
      </c>
      <c r="DK114" s="552">
        <f>IFERROR(VLOOKUP($AO114,装备!$B:$Q,11,0),0)</f>
        <v>3</v>
      </c>
      <c r="DL114" s="552" t="str">
        <f>IFERROR(VLOOKUP($AO114,装备!$B:$Q,12,0),0)</f>
        <v>长</v>
      </c>
      <c r="DM114" s="552">
        <f>IFERROR(VLOOKUP($AO114,装备!$B:$Q,13,0),0)</f>
        <v>0</v>
      </c>
      <c r="DN114" s="552">
        <f>IFERROR(VLOOKUP($AO114,装备!$B:$Q,14,0),0)</f>
        <v>0</v>
      </c>
      <c r="DO114" s="552">
        <f>IFERROR(VLOOKUP($AO114,装备!$B:$Q,16,0),0)</f>
        <v>0</v>
      </c>
      <c r="DP114" s="552">
        <f>IFERROR(VLOOKUP($AO114,装备!$B:$Q,5,0),0)</f>
        <v>0</v>
      </c>
    </row>
    <row r="115" spans="1:120">
      <c r="A115" s="553">
        <f>'特殊、深海'!$A111</f>
        <v>16000819</v>
      </c>
      <c r="B115" s="353" t="s">
        <v>745</v>
      </c>
      <c r="C115" s="281"/>
      <c r="D115" s="281">
        <f t="shared" si="1"/>
        <v>110</v>
      </c>
      <c r="E115" s="551">
        <f>'特殊、深海'!$C111</f>
        <v>4</v>
      </c>
      <c r="F115" s="549" t="str">
        <f>'特殊、深海'!$D111</f>
        <v>战巡</v>
      </c>
      <c r="G115" s="549" t="str">
        <f>'特殊、深海'!$E111</f>
        <v>大型</v>
      </c>
      <c r="H115" s="549" t="str">
        <f>'特殊、深海'!$F111</f>
        <v>主力舰</v>
      </c>
      <c r="I115" s="549">
        <f>'特殊、深海'!$BT111</f>
        <v>0</v>
      </c>
      <c r="J115" s="549" t="str">
        <f>'特殊、深海'!$G111</f>
        <v>德国</v>
      </c>
      <c r="K115" s="555">
        <f>'特殊、深海'!$H111+(BR115+CE115+CR115+DE115)*$C$2</f>
        <v>57</v>
      </c>
      <c r="L115" s="552">
        <f>'特殊、深海'!$I111</f>
        <v>-1</v>
      </c>
      <c r="M115" s="552">
        <f>'特殊、深海'!$J111</f>
        <v>2</v>
      </c>
      <c r="N115" s="552">
        <f>'特殊、深海'!$K111</f>
        <v>2</v>
      </c>
      <c r="O115" s="552">
        <f>'特殊、深海'!$L111+((CA115+CN115+DA115+DN115)*$C$2)</f>
        <v>8</v>
      </c>
      <c r="P115" s="552" t="str">
        <f>IF($C$2=1,(IF(ISERROR(FIND("超长",'特殊、深海'!$M111&amp;BY115&amp;CL115&amp;CY115&amp;DL115,1)),IF(ISERROR(FIND("长",'特殊、深海'!$M111&amp;BY115&amp;CL115&amp;CY115&amp;DL115,1)),IF(ISERROR(FIND("中",'特殊、深海'!$M111&amp;BY115&amp;CL115&amp;CY115&amp;DL115,1)),IF(ISERROR(FIND("短",'特殊、深海'!$M111&amp;BY115&amp;CL115&amp;CY115&amp;DL115,1)),IF(ISERROR(FIND("无",'特殊、深海'!$M111&amp;BY115&amp;CL115&amp;CY115&amp;DL115,1)),0,"无"),"短"),"中"),"长"),"超长")),'特殊、深海'!$M111)</f>
        <v>长</v>
      </c>
      <c r="Q115" s="556">
        <f>'特殊、深海'!$N111</f>
        <v>27.5</v>
      </c>
      <c r="R115" s="552">
        <f>('特殊、深海'!$P111)+('特殊、深海'!$Q111)*$C$3+((BS115+CF115+CS115+DF115)*$C$2)</f>
        <v>160</v>
      </c>
      <c r="S115" s="552">
        <f>('特殊、深海'!$R111)+('特殊、深海'!$S111)*$C$3+((BU115+CH115+CU115+DH115)*$C$2)</f>
        <v>42</v>
      </c>
      <c r="T115" s="552">
        <f>('特殊、深海'!$T111)+('特殊、深海'!$U111)*$C$3+((BT115+CG115+CT115+DG115)*$C$2)</f>
        <v>102</v>
      </c>
      <c r="U115" s="552">
        <f>('特殊、深海'!$V111)+('特殊、深海'!$W111)*$C$3+((CC115+CP115+DC115+DP115)*$C$2)</f>
        <v>999</v>
      </c>
      <c r="V115" s="550">
        <f>INT(((('特殊、深海'!$Y111)-('特殊、深海'!$X111))*(((IF(D115=0,C115,D115))-1)/99))+'特殊、深海'!$X111)+((BX115+CK115+CX115+DK115)*$C$2)</f>
        <v>102</v>
      </c>
      <c r="W115" s="552">
        <f>INT(((('特殊、深海'!$AA111)-('特殊、深海'!$Z111))*(((IF(D115=0,C115,D115))-1)/99))+'特殊、深海'!$Z111)+((BZ115+CM115+CZ115+DM115)*$C$2)</f>
        <v>55</v>
      </c>
      <c r="X115" s="552">
        <f>INT(((('特殊、深海'!$AC111)-('特殊、深海'!$AB111))*(((IF(D115=0,C115,D115))-1)/99))+'特殊、深海'!$AB111)+((BW115+CJ115+CW115+DJ115)*$C$2)</f>
        <v>99</v>
      </c>
      <c r="Y115" s="551">
        <f>INT(((('特殊、深海'!$AE111)-('特殊、深海'!$AD111))*(((IF(D115=0,C115,D115))-1)/99))+'特殊、深海'!$AD111)+((BV115+CI115+CV115+DI115)*$C$2)</f>
        <v>0</v>
      </c>
      <c r="Z115" s="552">
        <f>IF('特殊、深海'!$AF111="","",'特殊、深海'!$AF111)</f>
        <v>2</v>
      </c>
      <c r="AA115" s="552">
        <f>IF('特殊、深海'!$AG111="","",'特殊、深海'!$AG111)</f>
        <v>2</v>
      </c>
      <c r="AB115" s="552">
        <f>IF('特殊、深海'!$AH111="","",'特殊、深海'!$AH111)</f>
        <v>2</v>
      </c>
      <c r="AC115" s="552" t="str">
        <f>IF('特殊、深海'!$AI111="","",'特殊、深海'!$AI111)</f>
        <v/>
      </c>
      <c r="AD115" s="552">
        <f>IF('特殊、深海'!$AJ111="","",'特殊、深海'!$AJ111)</f>
        <v>6</v>
      </c>
      <c r="AE115" s="550">
        <f>IF('特殊、深海'!$AK111="","",'特殊、深海'!$AK111)</f>
        <v>0</v>
      </c>
      <c r="AF115" s="552" t="str">
        <f>IF('特殊、深海'!$AL111="","",'特殊、深海'!$AL111)</f>
        <v/>
      </c>
      <c r="AG115" s="552" t="str">
        <f>IF('特殊、深海'!$AM111="","",'特殊、深海'!$AM111)</f>
        <v/>
      </c>
      <c r="AH115" s="552" t="str">
        <f>IF('特殊、深海'!$AN111="","",'特殊、深海'!$AN111)</f>
        <v/>
      </c>
      <c r="AI115" s="552" t="str">
        <f>IF('特殊、深海'!$AO111="","",'特殊、深海'!$AO111)</f>
        <v/>
      </c>
      <c r="AJ115" s="552" t="str">
        <f>IF('特殊、深海'!$AP111="","",'特殊、深海'!$AP111)</f>
        <v/>
      </c>
      <c r="AK115" s="551" t="str">
        <f>IF('特殊、深海'!$AQ111="","",'特殊、深海'!$AQ111)</f>
        <v/>
      </c>
      <c r="AL115" s="329" t="str">
        <f>IF('特殊、深海'!$AS111="","",'特殊、深海'!$AS111)</f>
        <v>G国三联283毫米炮</v>
      </c>
      <c r="AM115" s="329" t="str">
        <f>IF('特殊、深海'!$AT111="","",'特殊、深海'!$AT111)</f>
        <v>G国三联283毫米炮</v>
      </c>
      <c r="AN115" s="329" t="str">
        <f>IF('特殊、深海'!$AU111="","",'特殊、深海'!$AU111)</f>
        <v>G国三联283毫米炮</v>
      </c>
      <c r="AO115" s="329" t="str">
        <f>IF('特殊、深海'!$AV111="","",'特殊、深海'!$AV111)</f>
        <v>G国三联283毫米炮</v>
      </c>
      <c r="AP115" s="307" t="str">
        <f>IF('特殊、深海'!$AW111="","",'特殊、深海'!$AW111)</f>
        <v/>
      </c>
      <c r="AQ115" s="308" t="str">
        <f>IF('特殊、深海'!$AX111="","",'特殊、深海'!$AX111)</f>
        <v/>
      </c>
      <c r="AR115" s="552">
        <f>IF('特殊、深海'!$AY111="","",'特殊、深海'!$AY111)</f>
        <v>50</v>
      </c>
      <c r="AS115" s="552">
        <f>IF('特殊、深海'!$AZ111="","",'特殊、深海'!$AZ111)</f>
        <v>90</v>
      </c>
      <c r="AT115" s="552">
        <f>IF('特殊、深海'!$BA111="","",'特殊、深海'!$BA111)</f>
        <v>2.08</v>
      </c>
      <c r="AU115" s="552">
        <f>IF('特殊、深海'!$BB111="","",'特殊、深海'!$BB111)</f>
        <v>4.3</v>
      </c>
      <c r="AV115" s="550">
        <f>IF(('特殊、深海'!$BG111+'特殊、深海'!$BK111*$C$4)=0,"",('特殊、深海'!$BG111+'特殊、深海'!$BK111*$C$4))</f>
        <v>40</v>
      </c>
      <c r="AW115" s="552">
        <f>IF(('特殊、深海'!$BH111+'特殊、深海'!$BL111*$C$4)=0,"",('特殊、深海'!$BH111+'特殊、深海'!$BL111*$C$4))</f>
        <v>82</v>
      </c>
      <c r="AX115" s="552">
        <f>IF(('特殊、深海'!$BI111+'特殊、深海'!$BM111*$C$4)=0,"",('特殊、深海'!$BI111+'特殊、深海'!$BM111*$C$4))</f>
        <v>88</v>
      </c>
      <c r="AY115" s="551" t="str">
        <f>IF(('特殊、深海'!$BJ111+'特殊、深海'!$BN111*$C$4)=0,"",('特殊、深海'!$BJ111+'特殊、深海'!$BN111*$C$4))</f>
        <v/>
      </c>
      <c r="AZ115" s="329" t="str">
        <f>'特殊、深海'!$BO111</f>
        <v>TODO: 万国语</v>
      </c>
      <c r="BA115" s="553" t="b">
        <f>IF('特殊、深海'!$BP111="","")</f>
        <v>0</v>
      </c>
      <c r="BB115" s="329" t="b">
        <f>IF('特殊、深海'!$BQ111="","")</f>
        <v>0</v>
      </c>
      <c r="BC115" s="554" t="str">
        <f>IF('特殊、深海'!$BR111="","")</f>
        <v/>
      </c>
      <c r="BQ115" s="552">
        <f>IFERROR(VLOOKUP(AL115,装备!$B:$C,2,0),0)</f>
        <v>2</v>
      </c>
      <c r="BR115" s="552">
        <f>IFERROR(VLOOKUP($AL115,装备!$B:$Q,5,0),0)</f>
        <v>0</v>
      </c>
      <c r="BS115" s="552">
        <f>IFERROR(VLOOKUP($AL115,装备!$B:$Q,6,0),0)</f>
        <v>11</v>
      </c>
      <c r="BT115" s="552">
        <f>IFERROR(VLOOKUP($AL115,装备!$B:$Q,7,0),0)</f>
        <v>0</v>
      </c>
      <c r="BU115" s="552">
        <f>IFERROR(VLOOKUP($AL115,装备!$B:$Q,8,0),0)</f>
        <v>0</v>
      </c>
      <c r="BV115" s="552">
        <f>IFERROR(VLOOKUP($AL115,装备!$B:$Q,9,0),0)</f>
        <v>0</v>
      </c>
      <c r="BW115" s="552">
        <f>IFERROR(VLOOKUP($AL115,装备!$B:$Q,10,0),0)</f>
        <v>0</v>
      </c>
      <c r="BX115" s="552">
        <f>IFERROR(VLOOKUP($AL115,装备!$B:$Q,11,0),0)</f>
        <v>3</v>
      </c>
      <c r="BY115" s="552" t="str">
        <f>IFERROR(VLOOKUP($AL115,装备!$B:$Q,12,0),0)</f>
        <v>长</v>
      </c>
      <c r="BZ115" s="552">
        <f>IFERROR(VLOOKUP($AL115,装备!$B:$Q,13,0),0)</f>
        <v>0</v>
      </c>
      <c r="CA115" s="552">
        <f>IFERROR(VLOOKUP($AL115,装备!$B:$Q,14,0),0)</f>
        <v>0</v>
      </c>
      <c r="CB115" s="552">
        <f>IFERROR(VLOOKUP($AL115,装备!$B:$Q,16,0),0)</f>
        <v>0</v>
      </c>
      <c r="CC115" s="552">
        <f>IFERROR(VLOOKUP($AL115,装备!$B:$Q,5,0),0)</f>
        <v>0</v>
      </c>
      <c r="CD115" s="552">
        <f>IFERROR(VLOOKUP(AM115,装备!$B:$C,2,0),0)</f>
        <v>2</v>
      </c>
      <c r="CE115" s="552">
        <f>IFERROR(VLOOKUP($AM115,装备!$B:$Q,5,0),0)</f>
        <v>0</v>
      </c>
      <c r="CF115" s="552">
        <f>IFERROR(VLOOKUP($AM115,装备!$B:$Q,6,0),0)</f>
        <v>11</v>
      </c>
      <c r="CG115" s="552">
        <f>IFERROR(VLOOKUP($AM115,装备!$B:$Q,7,0),0)</f>
        <v>0</v>
      </c>
      <c r="CH115" s="552">
        <f>IFERROR(VLOOKUP($AM115,装备!$B:$Q,8,0),0)</f>
        <v>0</v>
      </c>
      <c r="CI115" s="552">
        <f>IFERROR(VLOOKUP($AM115,装备!$B:$Q,9,0),0)</f>
        <v>0</v>
      </c>
      <c r="CJ115" s="552">
        <f>IFERROR(VLOOKUP($AM115,装备!$B:$Q,10,0),0)</f>
        <v>0</v>
      </c>
      <c r="CK115" s="552">
        <f>IFERROR(VLOOKUP($AM115,装备!$B:$Q,11,0),0)</f>
        <v>3</v>
      </c>
      <c r="CL115" s="552" t="str">
        <f>IFERROR(VLOOKUP($AM115,装备!$B:$Q,12,0),0)</f>
        <v>长</v>
      </c>
      <c r="CM115" s="552">
        <f>IFERROR(VLOOKUP($AM115,装备!$B:$Q,13,0),0)</f>
        <v>0</v>
      </c>
      <c r="CN115" s="552">
        <f>IFERROR(VLOOKUP($AM115,装备!$B:$Q,14,0),0)</f>
        <v>0</v>
      </c>
      <c r="CO115" s="552">
        <f>IFERROR(VLOOKUP($AM115,装备!$B:$Q,16,0),0)</f>
        <v>0</v>
      </c>
      <c r="CP115" s="552">
        <f>IFERROR(VLOOKUP($AM115,装备!$B:$Q,5,0),0)</f>
        <v>0</v>
      </c>
      <c r="CQ115" s="552">
        <f>IFERROR(VLOOKUP(AN115,装备!$B:$C,2,0),0)</f>
        <v>2</v>
      </c>
      <c r="CR115" s="552">
        <f>IFERROR(VLOOKUP($AN115,装备!$B:$Q,5,0),0)</f>
        <v>0</v>
      </c>
      <c r="CS115" s="552">
        <f>IFERROR(VLOOKUP($AN115,装备!$B:$Q,6,0),0)</f>
        <v>11</v>
      </c>
      <c r="CT115" s="552">
        <f>IFERROR(VLOOKUP($AN115,装备!$B:$Q,7,0),0)</f>
        <v>0</v>
      </c>
      <c r="CU115" s="552">
        <f>IFERROR(VLOOKUP($AN115,装备!$B:$Q,8,0),0)</f>
        <v>0</v>
      </c>
      <c r="CV115" s="552">
        <f>IFERROR(VLOOKUP($AN115,装备!$B:$Q,9,0),0)</f>
        <v>0</v>
      </c>
      <c r="CW115" s="552">
        <f>IFERROR(VLOOKUP($AN115,装备!$B:$Q,10,0),0)</f>
        <v>0</v>
      </c>
      <c r="CX115" s="552">
        <f>IFERROR(VLOOKUP($AN115,装备!$B:$Q,11,0),0)</f>
        <v>3</v>
      </c>
      <c r="CY115" s="552" t="str">
        <f>IFERROR(VLOOKUP($AN115,装备!$B:$Q,12,0),0)</f>
        <v>长</v>
      </c>
      <c r="CZ115" s="552">
        <f>IFERROR(VLOOKUP($AN115,装备!$B:$Q,13,0),0)</f>
        <v>0</v>
      </c>
      <c r="DA115" s="552">
        <f>IFERROR(VLOOKUP($AN115,装备!$B:$Q,14,0),0)</f>
        <v>0</v>
      </c>
      <c r="DB115" s="552">
        <f>IFERROR(VLOOKUP($AN115,装备!$B:$Q,16,0),0)</f>
        <v>0</v>
      </c>
      <c r="DC115" s="552">
        <f>IFERROR(VLOOKUP($AN115,装备!$B:$Q,5,0),0)</f>
        <v>0</v>
      </c>
      <c r="DD115" s="552">
        <f>IFERROR(VLOOKUP(AO115,装备!$B:$C,2,0),0)</f>
        <v>2</v>
      </c>
      <c r="DE115" s="552">
        <f>IFERROR(VLOOKUP($AO115,装备!$B:$Q,5,0),0)</f>
        <v>0</v>
      </c>
      <c r="DF115" s="552">
        <f>IFERROR(VLOOKUP($AO115,装备!$B:$Q,6,0),0)</f>
        <v>11</v>
      </c>
      <c r="DG115" s="552">
        <f>IFERROR(VLOOKUP($AO115,装备!$B:$Q,7,0),0)</f>
        <v>0</v>
      </c>
      <c r="DH115" s="552">
        <f>IFERROR(VLOOKUP($AO115,装备!$B:$Q,8,0),0)</f>
        <v>0</v>
      </c>
      <c r="DI115" s="552">
        <f>IFERROR(VLOOKUP($AO115,装备!$B:$Q,9,0),0)</f>
        <v>0</v>
      </c>
      <c r="DJ115" s="552">
        <f>IFERROR(VLOOKUP($AO115,装备!$B:$Q,10,0),0)</f>
        <v>0</v>
      </c>
      <c r="DK115" s="552">
        <f>IFERROR(VLOOKUP($AO115,装备!$B:$Q,11,0),0)</f>
        <v>3</v>
      </c>
      <c r="DL115" s="552" t="str">
        <f>IFERROR(VLOOKUP($AO115,装备!$B:$Q,12,0),0)</f>
        <v>长</v>
      </c>
      <c r="DM115" s="552">
        <f>IFERROR(VLOOKUP($AO115,装备!$B:$Q,13,0),0)</f>
        <v>0</v>
      </c>
      <c r="DN115" s="552">
        <f>IFERROR(VLOOKUP($AO115,装备!$B:$Q,14,0),0)</f>
        <v>0</v>
      </c>
      <c r="DO115" s="552">
        <f>IFERROR(VLOOKUP($AO115,装备!$B:$Q,16,0),0)</f>
        <v>0</v>
      </c>
      <c r="DP115" s="552">
        <f>IFERROR(VLOOKUP($AO115,装备!$B:$Q,5,0),0)</f>
        <v>0</v>
      </c>
    </row>
    <row r="116" spans="1:120">
      <c r="A116" s="553">
        <f>'特殊、深海'!$A112</f>
        <v>16000919</v>
      </c>
      <c r="B116" s="353" t="s">
        <v>4156</v>
      </c>
      <c r="C116" s="281"/>
      <c r="D116" s="281">
        <f t="shared" si="1"/>
        <v>110</v>
      </c>
      <c r="E116" s="551">
        <f>'特殊、深海'!$C112</f>
        <v>4</v>
      </c>
      <c r="F116" s="549" t="str">
        <f>'特殊、深海'!$D112</f>
        <v>轻巡</v>
      </c>
      <c r="G116" s="549" t="str">
        <f>'特殊、深海'!$E112</f>
        <v>中型</v>
      </c>
      <c r="H116" s="549" t="str">
        <f>'特殊、深海'!$F112</f>
        <v>护卫舰</v>
      </c>
      <c r="I116" s="549">
        <f>'特殊、深海'!$BT112</f>
        <v>0</v>
      </c>
      <c r="J116" s="549" t="str">
        <f>'特殊、深海'!$G112</f>
        <v>德国</v>
      </c>
      <c r="K116" s="555">
        <f>'特殊、深海'!$H112+(BR116+CE116+CR116+DE116)*$C$2</f>
        <v>35</v>
      </c>
      <c r="L116" s="552">
        <f>'特殊、深海'!$I112</f>
        <v>1</v>
      </c>
      <c r="M116" s="552">
        <f>'特殊、深海'!$J112</f>
        <v>1</v>
      </c>
      <c r="N116" s="552">
        <f>'特殊、深海'!$K112</f>
        <v>2</v>
      </c>
      <c r="O116" s="552">
        <f>'特殊、深海'!$L112+((CA116+CN116+DA116+DN116)*$C$2)</f>
        <v>17</v>
      </c>
      <c r="P116" s="552" t="str">
        <f>IF($C$2=1,(IF(ISERROR(FIND("超长",'特殊、深海'!$M112&amp;BY116&amp;CL116&amp;CY116&amp;DL116,1)),IF(ISERROR(FIND("长",'特殊、深海'!$M112&amp;BY116&amp;CL116&amp;CY116&amp;DL116,1)),IF(ISERROR(FIND("中",'特殊、深海'!$M112&amp;BY116&amp;CL116&amp;CY116&amp;DL116,1)),IF(ISERROR(FIND("短",'特殊、深海'!$M112&amp;BY116&amp;CL116&amp;CY116&amp;DL116,1)),IF(ISERROR(FIND("无",'特殊、深海'!$M112&amp;BY116&amp;CL116&amp;CY116&amp;DL116,1)),0,"无"),"短"),"中"),"长"),"超长")),'特殊、深海'!$M112)</f>
        <v>中</v>
      </c>
      <c r="Q116" s="556">
        <f>'特殊、深海'!$N112</f>
        <v>32</v>
      </c>
      <c r="R116" s="552">
        <f>('特殊、深海'!$P112)+('特殊、深海'!$Q112)*$C$3+((BS116+CF116+CS116+DF116)*$C$2)</f>
        <v>100</v>
      </c>
      <c r="S116" s="552">
        <f>('特殊、深海'!$R112)+('特殊、深海'!$S112)*$C$3+((BU116+CH116+CU116+DH116)*$C$2)</f>
        <v>150</v>
      </c>
      <c r="T116" s="552">
        <f>('特殊、深海'!$T112)+('特殊、深海'!$U112)*$C$3+((BT116+CG116+CT116+DG116)*$C$2)</f>
        <v>102</v>
      </c>
      <c r="U116" s="552">
        <f>('特殊、深海'!$V112)+('特殊、深海'!$W112)*$C$3+((CC116+CP116+DC116+DP116)*$C$2)</f>
        <v>999</v>
      </c>
      <c r="V116" s="550">
        <f>INT(((('特殊、深海'!$Y112)-('特殊、深海'!$X112))*(((IF(D116=0,C116,D116))-1)/99))+'特殊、深海'!$X112)+((BX116+CK116+CX116+DK116)*$C$2)</f>
        <v>94</v>
      </c>
      <c r="W116" s="552">
        <f>INT(((('特殊、深海'!$AA112)-('特殊、深海'!$Z112))*(((IF(D116=0,C116,D116))-1)/99))+'特殊、深海'!$Z112)+((BZ116+CM116+CZ116+DM116)*$C$2)</f>
        <v>65</v>
      </c>
      <c r="X116" s="552">
        <f>INT(((('特殊、深海'!$AC112)-('特殊、深海'!$AB112))*(((IF(D116=0,C116,D116))-1)/99))+'特殊、深海'!$AB112)+((BW116+CJ116+CW116+DJ116)*$C$2)</f>
        <v>99</v>
      </c>
      <c r="Y116" s="551">
        <f>INT(((('特殊、深海'!$AE112)-('特殊、深海'!$AD112))*(((IF(D116=0,C116,D116))-1)/99))+'特殊、深海'!$AD112)+((BV116+CI116+CV116+DI116)*$C$2)</f>
        <v>66</v>
      </c>
      <c r="Z116" s="552">
        <f>IF('特殊、深海'!$AF112="","",'特殊、深海'!$AF112)</f>
        <v>2</v>
      </c>
      <c r="AA116" s="552">
        <f>IF('特殊、深海'!$AG112="","",'特殊、深海'!$AG112)</f>
        <v>2</v>
      </c>
      <c r="AB116" s="552">
        <f>IF('特殊、深海'!$AH112="","",'特殊、深海'!$AH112)</f>
        <v>2</v>
      </c>
      <c r="AC116" s="552" t="str">
        <f>IF('特殊、深海'!$AI112="","",'特殊、深海'!$AI112)</f>
        <v/>
      </c>
      <c r="AD116" s="552">
        <f>IF('特殊、深海'!$AJ112="","",'特殊、深海'!$AJ112)</f>
        <v>6</v>
      </c>
      <c r="AE116" s="550">
        <f>IF('特殊、深海'!$AK112="","",'特殊、深海'!$AK112)</f>
        <v>0</v>
      </c>
      <c r="AF116" s="552" t="str">
        <f>IF('特殊、深海'!$AL112="","",'特殊、深海'!$AL112)</f>
        <v/>
      </c>
      <c r="AG116" s="552" t="str">
        <f>IF('特殊、深海'!$AM112="","",'特殊、深海'!$AM112)</f>
        <v/>
      </c>
      <c r="AH116" s="552" t="str">
        <f>IF('特殊、深海'!$AN112="","",'特殊、深海'!$AN112)</f>
        <v/>
      </c>
      <c r="AI116" s="552" t="str">
        <f>IF('特殊、深海'!$AO112="","",'特殊、深海'!$AO112)</f>
        <v/>
      </c>
      <c r="AJ116" s="552" t="str">
        <f>IF('特殊、深海'!$AP112="","",'特殊、深海'!$AP112)</f>
        <v/>
      </c>
      <c r="AK116" s="551" t="str">
        <f>IF('特殊、深海'!$AQ112="","",'特殊、深海'!$AQ112)</f>
        <v/>
      </c>
      <c r="AL116" s="329" t="str">
        <f>IF('特殊、深海'!$AS112="","",'特殊、深海'!$AS112)</f>
        <v>G国三联150毫米炮</v>
      </c>
      <c r="AM116" s="329" t="str">
        <f>IF('特殊、深海'!$AT112="","",'特殊、深海'!$AT112)</f>
        <v>G国三联150毫米炮</v>
      </c>
      <c r="AN116" s="329" t="str">
        <f>IF('特殊、深海'!$AU112="","",'特殊、深海'!$AU112)</f>
        <v>G国三联150毫米炮</v>
      </c>
      <c r="AO116" s="329" t="str">
        <f>IF('特殊、深海'!$AV112="","",'特殊、深海'!$AV112)</f>
        <v>G国三联150毫米炮</v>
      </c>
      <c r="AP116" s="307" t="str">
        <f>IF('特殊、深海'!$AW112="","",'特殊、深海'!$AW112)</f>
        <v/>
      </c>
      <c r="AQ116" s="308" t="str">
        <f>IF('特殊、深海'!$AX112="","",'特殊、深海'!$AX112)</f>
        <v/>
      </c>
      <c r="AR116" s="552">
        <f>IF('特殊、深海'!$AY112="","",'特殊、深海'!$AY112)</f>
        <v>20</v>
      </c>
      <c r="AS116" s="552">
        <f>IF('特殊、深海'!$AZ112="","",'特殊、深海'!$AZ112)</f>
        <v>25</v>
      </c>
      <c r="AT116" s="552">
        <f>IF('特殊、深海'!$BA112="","",'特殊、深海'!$BA112)</f>
        <v>0.8</v>
      </c>
      <c r="AU116" s="552">
        <f>IF('特殊、深海'!$BB112="","",'特殊、深海'!$BB112)</f>
        <v>1.65</v>
      </c>
      <c r="AV116" s="550">
        <f>IF(('特殊、深海'!$BG112+'特殊、深海'!$BK112*$C$4)=0,"",('特殊、深海'!$BG112+'特殊、深海'!$BK112*$C$4))</f>
        <v>10</v>
      </c>
      <c r="AW116" s="552">
        <f>IF(('特殊、深海'!$BH112+'特殊、深海'!$BL112*$C$4)=0,"",('特殊、深海'!$BH112+'特殊、深海'!$BL112*$C$4))</f>
        <v>24</v>
      </c>
      <c r="AX116" s="552">
        <f>IF(('特殊、深海'!$BI112+'特殊、深海'!$BM112*$C$4)=0,"",('特殊、深海'!$BI112+'特殊、深海'!$BM112*$C$4))</f>
        <v>22</v>
      </c>
      <c r="AY116" s="551" t="str">
        <f>IF(('特殊、深海'!$BJ112+'特殊、深海'!$BN112*$C$4)=0,"",('特殊、深海'!$BJ112+'特殊、深海'!$BN112*$C$4))</f>
        <v/>
      </c>
      <c r="AZ116" s="329" t="str">
        <f>'特殊、深海'!$BO112</f>
        <v>TODO: 万国语</v>
      </c>
      <c r="BA116" s="553" t="b">
        <f>IF('特殊、深海'!$BP112="","")</f>
        <v>0</v>
      </c>
      <c r="BB116" s="329" t="b">
        <f>IF('特殊、深海'!$BQ112="","")</f>
        <v>0</v>
      </c>
      <c r="BC116" s="554" t="str">
        <f>IF('特殊、深海'!$BR112="","")</f>
        <v/>
      </c>
      <c r="BQ116" s="552">
        <f>IFERROR(VLOOKUP(AL116,装备!$B:$C,2,0),0)</f>
        <v>3</v>
      </c>
      <c r="BR116" s="552">
        <f>IFERROR(VLOOKUP($AL116,装备!$B:$Q,5,0),0)</f>
        <v>0</v>
      </c>
      <c r="BS116" s="552">
        <f>IFERROR(VLOOKUP($AL116,装备!$B:$Q,6,0),0)</f>
        <v>5</v>
      </c>
      <c r="BT116" s="552">
        <f>IFERROR(VLOOKUP($AL116,装备!$B:$Q,7,0),0)</f>
        <v>0</v>
      </c>
      <c r="BU116" s="552">
        <f>IFERROR(VLOOKUP($AL116,装备!$B:$Q,8,0),0)</f>
        <v>0</v>
      </c>
      <c r="BV116" s="552">
        <f>IFERROR(VLOOKUP($AL116,装备!$B:$Q,9,0),0)</f>
        <v>0</v>
      </c>
      <c r="BW116" s="552">
        <f>IFERROR(VLOOKUP($AL116,装备!$B:$Q,10,0),0)</f>
        <v>0</v>
      </c>
      <c r="BX116" s="552">
        <f>IFERROR(VLOOKUP($AL116,装备!$B:$Q,11,0),0)</f>
        <v>2</v>
      </c>
      <c r="BY116" s="552" t="str">
        <f>IFERROR(VLOOKUP($AL116,装备!$B:$Q,12,0),0)</f>
        <v>中</v>
      </c>
      <c r="BZ116" s="552">
        <f>IFERROR(VLOOKUP($AL116,装备!$B:$Q,13,0),0)</f>
        <v>0</v>
      </c>
      <c r="CA116" s="552">
        <f>IFERROR(VLOOKUP($AL116,装备!$B:$Q,14,0),0)</f>
        <v>0</v>
      </c>
      <c r="CB116" s="552">
        <f>IFERROR(VLOOKUP($AL116,装备!$B:$Q,16,0),0)</f>
        <v>0</v>
      </c>
      <c r="CC116" s="552">
        <f>IFERROR(VLOOKUP($AL116,装备!$B:$Q,5,0),0)</f>
        <v>0</v>
      </c>
      <c r="CD116" s="552">
        <f>IFERROR(VLOOKUP(AM116,装备!$B:$C,2,0),0)</f>
        <v>3</v>
      </c>
      <c r="CE116" s="552">
        <f>IFERROR(VLOOKUP($AM116,装备!$B:$Q,5,0),0)</f>
        <v>0</v>
      </c>
      <c r="CF116" s="552">
        <f>IFERROR(VLOOKUP($AM116,装备!$B:$Q,6,0),0)</f>
        <v>5</v>
      </c>
      <c r="CG116" s="552">
        <f>IFERROR(VLOOKUP($AM116,装备!$B:$Q,7,0),0)</f>
        <v>0</v>
      </c>
      <c r="CH116" s="552">
        <f>IFERROR(VLOOKUP($AM116,装备!$B:$Q,8,0),0)</f>
        <v>0</v>
      </c>
      <c r="CI116" s="552">
        <f>IFERROR(VLOOKUP($AM116,装备!$B:$Q,9,0),0)</f>
        <v>0</v>
      </c>
      <c r="CJ116" s="552">
        <f>IFERROR(VLOOKUP($AM116,装备!$B:$Q,10,0),0)</f>
        <v>0</v>
      </c>
      <c r="CK116" s="552">
        <f>IFERROR(VLOOKUP($AM116,装备!$B:$Q,11,0),0)</f>
        <v>2</v>
      </c>
      <c r="CL116" s="552" t="str">
        <f>IFERROR(VLOOKUP($AM116,装备!$B:$Q,12,0),0)</f>
        <v>中</v>
      </c>
      <c r="CM116" s="552">
        <f>IFERROR(VLOOKUP($AM116,装备!$B:$Q,13,0),0)</f>
        <v>0</v>
      </c>
      <c r="CN116" s="552">
        <f>IFERROR(VLOOKUP($AM116,装备!$B:$Q,14,0),0)</f>
        <v>0</v>
      </c>
      <c r="CO116" s="552">
        <f>IFERROR(VLOOKUP($AM116,装备!$B:$Q,16,0),0)</f>
        <v>0</v>
      </c>
      <c r="CP116" s="552">
        <f>IFERROR(VLOOKUP($AM116,装备!$B:$Q,5,0),0)</f>
        <v>0</v>
      </c>
      <c r="CQ116" s="552">
        <f>IFERROR(VLOOKUP(AN116,装备!$B:$C,2,0),0)</f>
        <v>3</v>
      </c>
      <c r="CR116" s="552">
        <f>IFERROR(VLOOKUP($AN116,装备!$B:$Q,5,0),0)</f>
        <v>0</v>
      </c>
      <c r="CS116" s="552">
        <f>IFERROR(VLOOKUP($AN116,装备!$B:$Q,6,0),0)</f>
        <v>5</v>
      </c>
      <c r="CT116" s="552">
        <f>IFERROR(VLOOKUP($AN116,装备!$B:$Q,7,0),0)</f>
        <v>0</v>
      </c>
      <c r="CU116" s="552">
        <f>IFERROR(VLOOKUP($AN116,装备!$B:$Q,8,0),0)</f>
        <v>0</v>
      </c>
      <c r="CV116" s="552">
        <f>IFERROR(VLOOKUP($AN116,装备!$B:$Q,9,0),0)</f>
        <v>0</v>
      </c>
      <c r="CW116" s="552">
        <f>IFERROR(VLOOKUP($AN116,装备!$B:$Q,10,0),0)</f>
        <v>0</v>
      </c>
      <c r="CX116" s="552">
        <f>IFERROR(VLOOKUP($AN116,装备!$B:$Q,11,0),0)</f>
        <v>2</v>
      </c>
      <c r="CY116" s="552" t="str">
        <f>IFERROR(VLOOKUP($AN116,装备!$B:$Q,12,0),0)</f>
        <v>中</v>
      </c>
      <c r="CZ116" s="552">
        <f>IFERROR(VLOOKUP($AN116,装备!$B:$Q,13,0),0)</f>
        <v>0</v>
      </c>
      <c r="DA116" s="552">
        <f>IFERROR(VLOOKUP($AN116,装备!$B:$Q,14,0),0)</f>
        <v>0</v>
      </c>
      <c r="DB116" s="552">
        <f>IFERROR(VLOOKUP($AN116,装备!$B:$Q,16,0),0)</f>
        <v>0</v>
      </c>
      <c r="DC116" s="552">
        <f>IFERROR(VLOOKUP($AN116,装备!$B:$Q,5,0),0)</f>
        <v>0</v>
      </c>
      <c r="DD116" s="552">
        <f>IFERROR(VLOOKUP(AO116,装备!$B:$C,2,0),0)</f>
        <v>3</v>
      </c>
      <c r="DE116" s="552">
        <f>IFERROR(VLOOKUP($AO116,装备!$B:$Q,5,0),0)</f>
        <v>0</v>
      </c>
      <c r="DF116" s="552">
        <f>IFERROR(VLOOKUP($AO116,装备!$B:$Q,6,0),0)</f>
        <v>5</v>
      </c>
      <c r="DG116" s="552">
        <f>IFERROR(VLOOKUP($AO116,装备!$B:$Q,7,0),0)</f>
        <v>0</v>
      </c>
      <c r="DH116" s="552">
        <f>IFERROR(VLOOKUP($AO116,装备!$B:$Q,8,0),0)</f>
        <v>0</v>
      </c>
      <c r="DI116" s="552">
        <f>IFERROR(VLOOKUP($AO116,装备!$B:$Q,9,0),0)</f>
        <v>0</v>
      </c>
      <c r="DJ116" s="552">
        <f>IFERROR(VLOOKUP($AO116,装备!$B:$Q,10,0),0)</f>
        <v>0</v>
      </c>
      <c r="DK116" s="552">
        <f>IFERROR(VLOOKUP($AO116,装备!$B:$Q,11,0),0)</f>
        <v>2</v>
      </c>
      <c r="DL116" s="552" t="str">
        <f>IFERROR(VLOOKUP($AO116,装备!$B:$Q,12,0),0)</f>
        <v>中</v>
      </c>
      <c r="DM116" s="552">
        <f>IFERROR(VLOOKUP($AO116,装备!$B:$Q,13,0),0)</f>
        <v>0</v>
      </c>
      <c r="DN116" s="552">
        <f>IFERROR(VLOOKUP($AO116,装备!$B:$Q,14,0),0)</f>
        <v>0</v>
      </c>
      <c r="DO116" s="552">
        <f>IFERROR(VLOOKUP($AO116,装备!$B:$Q,16,0),0)</f>
        <v>0</v>
      </c>
      <c r="DP116" s="552">
        <f>IFERROR(VLOOKUP($AO116,装备!$B:$Q,5,0),0)</f>
        <v>0</v>
      </c>
    </row>
    <row r="117" spans="1:120" ht="27">
      <c r="A117" s="553">
        <f>'特殊、深海'!$A113</f>
        <v>16001019</v>
      </c>
      <c r="B117" s="353" t="s">
        <v>574</v>
      </c>
      <c r="C117" s="281"/>
      <c r="D117" s="281">
        <f t="shared" si="1"/>
        <v>110</v>
      </c>
      <c r="E117" s="551">
        <f>'特殊、深海'!$C113</f>
        <v>4</v>
      </c>
      <c r="F117" s="549" t="str">
        <f>'特殊、深海'!$D113</f>
        <v>航母</v>
      </c>
      <c r="G117" s="549" t="str">
        <f>'特殊、深海'!$E113</f>
        <v>大型</v>
      </c>
      <c r="H117" s="549" t="str">
        <f>'特殊、深海'!$F113</f>
        <v>主力舰</v>
      </c>
      <c r="I117" s="549">
        <f>'特殊、深海'!$BT113</f>
        <v>0</v>
      </c>
      <c r="J117" s="549" t="str">
        <f>'特殊、深海'!$G113</f>
        <v>美国</v>
      </c>
      <c r="K117" s="555">
        <f>'特殊、深海'!$H113+(BR117+CE117+CR117+DE117)*$C$2</f>
        <v>48</v>
      </c>
      <c r="L117" s="552">
        <f>'特殊、深海'!$I113</f>
        <v>0</v>
      </c>
      <c r="M117" s="552">
        <f>'特殊、深海'!$J113</f>
        <v>3</v>
      </c>
      <c r="N117" s="552">
        <f>'特殊、深海'!$K113</f>
        <v>4</v>
      </c>
      <c r="O117" s="552">
        <f>'特殊、深海'!$L113+((CA117+CN117+DA117+DN117)*$C$2)</f>
        <v>25</v>
      </c>
      <c r="P117" s="552" t="str">
        <f>IF($C$2=1,(IF(ISERROR(FIND("超长",'特殊、深海'!$M113&amp;BY117&amp;CL117&amp;CY117&amp;DL117,1)),IF(ISERROR(FIND("长",'特殊、深海'!$M113&amp;BY117&amp;CL117&amp;CY117&amp;DL117,1)),IF(ISERROR(FIND("中",'特殊、深海'!$M113&amp;BY117&amp;CL117&amp;CY117&amp;DL117,1)),IF(ISERROR(FIND("短",'特殊、深海'!$M113&amp;BY117&amp;CL117&amp;CY117&amp;DL117,1)),IF(ISERROR(FIND("无",'特殊、深海'!$M113&amp;BY117&amp;CL117&amp;CY117&amp;DL117,1)),0,"无"),"短"),"中"),"长"),"超长")),'特殊、深海'!$M113)</f>
        <v>短</v>
      </c>
      <c r="Q117" s="556">
        <f>'特殊、深海'!$N113</f>
        <v>29.2</v>
      </c>
      <c r="R117" s="552">
        <f>('特殊、深海'!$P113)+('特殊、深海'!$Q113)*$C$3+((BS117+CF117+CS117+DF117)*$C$2)</f>
        <v>60</v>
      </c>
      <c r="S117" s="552">
        <f>('特殊、深海'!$R113)+('特殊、深海'!$S113)*$C$3+((BU117+CH117+CU117+DH117)*$C$2)</f>
        <v>0</v>
      </c>
      <c r="T117" s="552">
        <f>('特殊、深海'!$T113)+('特殊、深海'!$U113)*$C$3+((BT117+CG117+CT117+DG117)*$C$2)</f>
        <v>68</v>
      </c>
      <c r="U117" s="552">
        <f>('特殊、深海'!$V113)+('特殊、深海'!$W113)*$C$3+((CC117+CP117+DC117+DP117)*$C$2)</f>
        <v>95</v>
      </c>
      <c r="V117" s="550">
        <f>INT(((('特殊、深海'!$Y113)-('特殊、深海'!$X113))*(((IF(D117=0,C117,D117))-1)/99))+'特殊、深海'!$X113)+((BX117+CK117+CX117+DK117)*$C$2)</f>
        <v>95</v>
      </c>
      <c r="W117" s="552">
        <f>INT(((('特殊、深海'!$AA113)-('特殊、深海'!$Z113))*(((IF(D117=0,C117,D117))-1)/99))+'特殊、深海'!$Z113)+((BZ117+CM117+CZ117+DM117)*$C$2)</f>
        <v>73</v>
      </c>
      <c r="X117" s="552">
        <f>INT(((('特殊、深海'!$AC113)-('特殊、深海'!$AB113))*(((IF(D117=0,C117,D117))-1)/99))+'特殊、深海'!$AB113)+((BW117+CJ117+CW117+DJ117)*$C$2)</f>
        <v>99</v>
      </c>
      <c r="Y117" s="551">
        <f>INT(((('特殊、深海'!$AE113)-('特殊、深海'!$AD113))*(((IF(D117=0,C117,D117))-1)/99))+'特殊、深海'!$AD113)+((BV117+CI117+CV117+DI117)*$C$2)</f>
        <v>5</v>
      </c>
      <c r="Z117" s="552">
        <f>IF('特殊、深海'!$AF113="","",'特殊、深海'!$AF113)</f>
        <v>15</v>
      </c>
      <c r="AA117" s="552">
        <f>IF('特殊、深海'!$AG113="","",'特殊、深海'!$AG113)</f>
        <v>20</v>
      </c>
      <c r="AB117" s="552">
        <f>IF('特殊、深海'!$AH113="","",'特殊、深海'!$AH113)</f>
        <v>25</v>
      </c>
      <c r="AC117" s="552">
        <f>IF('特殊、深海'!$AI113="","",'特殊、深海'!$AI113)</f>
        <v>5</v>
      </c>
      <c r="AD117" s="552">
        <f>IF('特殊、深海'!$AJ113="","",'特殊、深海'!$AJ113)</f>
        <v>65</v>
      </c>
      <c r="AE117" s="550">
        <f>IF('特殊、深海'!$AK113="","",'特殊、深海'!$AK113)</f>
        <v>0</v>
      </c>
      <c r="AF117" s="552" t="str">
        <f>IF('特殊、深海'!$AL113="","",'特殊、深海'!$AL113)</f>
        <v/>
      </c>
      <c r="AG117" s="552" t="str">
        <f>IF('特殊、深海'!$AM113="","",'特殊、深海'!$AM113)</f>
        <v/>
      </c>
      <c r="AH117" s="552" t="str">
        <f>IF('特殊、深海'!$AN113="","",'特殊、深海'!$AN113)</f>
        <v/>
      </c>
      <c r="AI117" s="552" t="str">
        <f>IF('特殊、深海'!$AO113="","",'特殊、深海'!$AO113)</f>
        <v/>
      </c>
      <c r="AJ117" s="552" t="str">
        <f>IF('特殊、深海'!$AP113="","",'特殊、深海'!$AP113)</f>
        <v/>
      </c>
      <c r="AK117" s="551" t="str">
        <f>IF('特殊、深海'!$AQ113="","",'特殊、深海'!$AQ113)</f>
        <v/>
      </c>
      <c r="AL117" s="329" t="str">
        <f>IF('特殊、深海'!$AS113="","",'特殊、深海'!$AS113)</f>
        <v>A-2</v>
      </c>
      <c r="AM117" s="329" t="str">
        <f>IF('特殊、深海'!$AT113="","",'特殊、深海'!$AT113)</f>
        <v>彗星</v>
      </c>
      <c r="AN117" s="329" t="str">
        <f>IF('特殊、深海'!$AU113="","",'特殊、深海'!$AU113)</f>
        <v>彗星</v>
      </c>
      <c r="AO117" s="329" t="str">
        <f>IF('特殊、深海'!$AV113="","",'特殊、深海'!$AV113)</f>
        <v>彗星</v>
      </c>
      <c r="AP117" s="307" t="str">
        <f>IF('特殊、深海'!$AW113="","",'特殊、深海'!$AW113)</f>
        <v>弹药整备(3级)：增加25%自身携带的轰炸机威力，降低50%自身携带的鱼雷机威力。</v>
      </c>
      <c r="AQ117" s="308" t="str">
        <f>IF('特殊、深海'!$AX113="","",'特殊、深海'!$AX113)</f>
        <v/>
      </c>
      <c r="AR117" s="552">
        <f>IF('特殊、深海'!$AY113="","",'特殊、深海'!$AY113)</f>
        <v>45</v>
      </c>
      <c r="AS117" s="552">
        <f>IF('特殊、深海'!$AZ113="","",'特殊、深海'!$AZ113)</f>
        <v>50</v>
      </c>
      <c r="AT117" s="552">
        <f>IF('特殊、深海'!$BA113="","",'特殊、深海'!$BA113)</f>
        <v>1.68</v>
      </c>
      <c r="AU117" s="552">
        <f>IF('特殊、深海'!$BB113="","",'特殊、深海'!$BB113)</f>
        <v>3.2</v>
      </c>
      <c r="AV117" s="550">
        <f>IF(('特殊、深海'!$BG113+'特殊、深海'!$BK113*$C$4)=0,"",('特殊、深海'!$BG113+'特殊、深海'!$BK113*$C$4))</f>
        <v>44</v>
      </c>
      <c r="AW117" s="552">
        <f>IF(('特殊、深海'!$BH113+'特殊、深海'!$BL113*$C$4)=0,"",('特殊、深海'!$BH113+'特殊、深海'!$BL113*$C$4))</f>
        <v>59</v>
      </c>
      <c r="AX117" s="552">
        <f>IF(('特殊、深海'!$BI113+'特殊、深海'!$BM113*$C$4)=0,"",('特殊、深海'!$BI113+'特殊、深海'!$BM113*$C$4))</f>
        <v>60</v>
      </c>
      <c r="AY117" s="551">
        <f>IF(('特殊、深海'!$BJ113+'特殊、深海'!$BN113*$C$4)=0,"",('特殊、深海'!$BJ113+'特殊、深海'!$BN113*$C$4))</f>
        <v>64</v>
      </c>
      <c r="AZ117" s="329" t="str">
        <f>'特殊、深海'!$BO113</f>
        <v>TODO: 万国语</v>
      </c>
      <c r="BA117" s="553" t="b">
        <f>IF('特殊、深海'!$BP113="","")</f>
        <v>0</v>
      </c>
      <c r="BB117" s="329" t="b">
        <f>IF('特殊、深海'!$BQ113="","")</f>
        <v>0</v>
      </c>
      <c r="BC117" s="554" t="str">
        <f>IF('特殊、深海'!$BR113="","")</f>
        <v/>
      </c>
      <c r="BQ117" s="552">
        <f>IFERROR(VLOOKUP(AL117,装备!$B:$C,2,0),0)</f>
        <v>6</v>
      </c>
      <c r="BR117" s="552">
        <f>IFERROR(VLOOKUP($AL117,装备!$B:$Q,5,0),0)</f>
        <v>0</v>
      </c>
      <c r="BS117" s="552">
        <f>IFERROR(VLOOKUP($AL117,装备!$B:$Q,6,0),0)</f>
        <v>0</v>
      </c>
      <c r="BT117" s="552">
        <f>IFERROR(VLOOKUP($AL117,装备!$B:$Q,7,0),0)</f>
        <v>0</v>
      </c>
      <c r="BU117" s="552">
        <f>IFERROR(VLOOKUP($AL117,装备!$B:$Q,8,0),0)</f>
        <v>0</v>
      </c>
      <c r="BV117" s="552">
        <f>IFERROR(VLOOKUP($AL117,装备!$B:$Q,9,0),0)</f>
        <v>5</v>
      </c>
      <c r="BW117" s="552">
        <f>IFERROR(VLOOKUP($AL117,装备!$B:$Q,10,0),0)</f>
        <v>0</v>
      </c>
      <c r="BX117" s="552">
        <f>IFERROR(VLOOKUP($AL117,装备!$B:$Q,11,0),0)</f>
        <v>0</v>
      </c>
      <c r="BY117" s="552" t="str">
        <f>IFERROR(VLOOKUP($AL117,装备!$B:$Q,12,0),0)</f>
        <v>无</v>
      </c>
      <c r="BZ117" s="552">
        <f>IFERROR(VLOOKUP($AL117,装备!$B:$Q,13,0),0)</f>
        <v>0</v>
      </c>
      <c r="CA117" s="552">
        <f>IFERROR(VLOOKUP($AL117,装备!$B:$Q,14,0),0)</f>
        <v>0</v>
      </c>
      <c r="CB117" s="552">
        <f>IFERROR(VLOOKUP($AL117,装备!$B:$Q,16,0),0)</f>
        <v>0</v>
      </c>
      <c r="CC117" s="552">
        <f>IFERROR(VLOOKUP($AL117,装备!$B:$Q,5,0),0)</f>
        <v>0</v>
      </c>
      <c r="CD117" s="552">
        <f>IFERROR(VLOOKUP(AM117,装备!$B:$C,2,0),0)</f>
        <v>3</v>
      </c>
      <c r="CE117" s="552">
        <f>IFERROR(VLOOKUP($AM117,装备!$B:$Q,5,0),0)</f>
        <v>0</v>
      </c>
      <c r="CF117" s="552">
        <f>IFERROR(VLOOKUP($AM117,装备!$B:$Q,6,0),0)</f>
        <v>0</v>
      </c>
      <c r="CG117" s="552">
        <f>IFERROR(VLOOKUP($AM117,装备!$B:$Q,7,0),0)</f>
        <v>0</v>
      </c>
      <c r="CH117" s="552">
        <f>IFERROR(VLOOKUP($AM117,装备!$B:$Q,8,0),0)</f>
        <v>0</v>
      </c>
      <c r="CI117" s="552">
        <f>IFERROR(VLOOKUP($AM117,装备!$B:$Q,9,0),0)</f>
        <v>0</v>
      </c>
      <c r="CJ117" s="552">
        <f>IFERROR(VLOOKUP($AM117,装备!$B:$Q,10,0),0)</f>
        <v>0</v>
      </c>
      <c r="CK117" s="552">
        <f>IFERROR(VLOOKUP($AM117,装备!$B:$Q,11,0),0)</f>
        <v>0</v>
      </c>
      <c r="CL117" s="552" t="str">
        <f>IFERROR(VLOOKUP($AM117,装备!$B:$Q,12,0),0)</f>
        <v>无</v>
      </c>
      <c r="CM117" s="552">
        <f>IFERROR(VLOOKUP($AM117,装备!$B:$Q,13,0),0)</f>
        <v>0</v>
      </c>
      <c r="CN117" s="552">
        <f>IFERROR(VLOOKUP($AM117,装备!$B:$Q,14,0),0)</f>
        <v>0</v>
      </c>
      <c r="CO117" s="552">
        <f>IFERROR(VLOOKUP($AM117,装备!$B:$Q,16,0),0)</f>
        <v>0</v>
      </c>
      <c r="CP117" s="552">
        <f>IFERROR(VLOOKUP($AM117,装备!$B:$Q,5,0),0)</f>
        <v>0</v>
      </c>
      <c r="CQ117" s="552">
        <f>IFERROR(VLOOKUP(AN117,装备!$B:$C,2,0),0)</f>
        <v>3</v>
      </c>
      <c r="CR117" s="552">
        <f>IFERROR(VLOOKUP($AN117,装备!$B:$Q,5,0),0)</f>
        <v>0</v>
      </c>
      <c r="CS117" s="552">
        <f>IFERROR(VLOOKUP($AN117,装备!$B:$Q,6,0),0)</f>
        <v>0</v>
      </c>
      <c r="CT117" s="552">
        <f>IFERROR(VLOOKUP($AN117,装备!$B:$Q,7,0),0)</f>
        <v>0</v>
      </c>
      <c r="CU117" s="552">
        <f>IFERROR(VLOOKUP($AN117,装备!$B:$Q,8,0),0)</f>
        <v>0</v>
      </c>
      <c r="CV117" s="552">
        <f>IFERROR(VLOOKUP($AN117,装备!$B:$Q,9,0),0)</f>
        <v>0</v>
      </c>
      <c r="CW117" s="552">
        <f>IFERROR(VLOOKUP($AN117,装备!$B:$Q,10,0),0)</f>
        <v>0</v>
      </c>
      <c r="CX117" s="552">
        <f>IFERROR(VLOOKUP($AN117,装备!$B:$Q,11,0),0)</f>
        <v>0</v>
      </c>
      <c r="CY117" s="552" t="str">
        <f>IFERROR(VLOOKUP($AN117,装备!$B:$Q,12,0),0)</f>
        <v>无</v>
      </c>
      <c r="CZ117" s="552">
        <f>IFERROR(VLOOKUP($AN117,装备!$B:$Q,13,0),0)</f>
        <v>0</v>
      </c>
      <c r="DA117" s="552">
        <f>IFERROR(VLOOKUP($AN117,装备!$B:$Q,14,0),0)</f>
        <v>0</v>
      </c>
      <c r="DB117" s="552">
        <f>IFERROR(VLOOKUP($AN117,装备!$B:$Q,16,0),0)</f>
        <v>0</v>
      </c>
      <c r="DC117" s="552">
        <f>IFERROR(VLOOKUP($AN117,装备!$B:$Q,5,0),0)</f>
        <v>0</v>
      </c>
      <c r="DD117" s="552">
        <f>IFERROR(VLOOKUP(AO117,装备!$B:$C,2,0),0)</f>
        <v>3</v>
      </c>
      <c r="DE117" s="552">
        <f>IFERROR(VLOOKUP($AO117,装备!$B:$Q,5,0),0)</f>
        <v>0</v>
      </c>
      <c r="DF117" s="552">
        <f>IFERROR(VLOOKUP($AO117,装备!$B:$Q,6,0),0)</f>
        <v>0</v>
      </c>
      <c r="DG117" s="552">
        <f>IFERROR(VLOOKUP($AO117,装备!$B:$Q,7,0),0)</f>
        <v>0</v>
      </c>
      <c r="DH117" s="552">
        <f>IFERROR(VLOOKUP($AO117,装备!$B:$Q,8,0),0)</f>
        <v>0</v>
      </c>
      <c r="DI117" s="552">
        <f>IFERROR(VLOOKUP($AO117,装备!$B:$Q,9,0),0)</f>
        <v>0</v>
      </c>
      <c r="DJ117" s="552">
        <f>IFERROR(VLOOKUP($AO117,装备!$B:$Q,10,0),0)</f>
        <v>0</v>
      </c>
      <c r="DK117" s="552">
        <f>IFERROR(VLOOKUP($AO117,装备!$B:$Q,11,0),0)</f>
        <v>0</v>
      </c>
      <c r="DL117" s="552" t="str">
        <f>IFERROR(VLOOKUP($AO117,装备!$B:$Q,12,0),0)</f>
        <v>无</v>
      </c>
      <c r="DM117" s="552">
        <f>IFERROR(VLOOKUP($AO117,装备!$B:$Q,13,0),0)</f>
        <v>0</v>
      </c>
      <c r="DN117" s="552">
        <f>IFERROR(VLOOKUP($AO117,装备!$B:$Q,14,0),0)</f>
        <v>0</v>
      </c>
      <c r="DO117" s="552">
        <f>IFERROR(VLOOKUP($AO117,装备!$B:$Q,16,0),0)</f>
        <v>0</v>
      </c>
      <c r="DP117" s="552">
        <f>IFERROR(VLOOKUP($AO117,装备!$B:$Q,5,0),0)</f>
        <v>0</v>
      </c>
    </row>
    <row r="118" spans="1:120" ht="27">
      <c r="A118" s="553">
        <f>'特殊、深海'!$A114</f>
        <v>16001119</v>
      </c>
      <c r="B118" s="353" t="s">
        <v>31</v>
      </c>
      <c r="C118" s="281"/>
      <c r="D118" s="281">
        <f t="shared" si="1"/>
        <v>110</v>
      </c>
      <c r="E118" s="551">
        <f>'特殊、深海'!$C114</f>
        <v>5</v>
      </c>
      <c r="F118" s="549" t="str">
        <f>'特殊、深海'!$D114</f>
        <v>航母</v>
      </c>
      <c r="G118" s="549" t="str">
        <f>'特殊、深海'!$E114</f>
        <v>大型</v>
      </c>
      <c r="H118" s="549" t="str">
        <f>'特殊、深海'!$F114</f>
        <v>主力舰</v>
      </c>
      <c r="I118" s="549">
        <f>'特殊、深海'!$BT114</f>
        <v>0</v>
      </c>
      <c r="J118" s="549" t="str">
        <f>'特殊、深海'!$G114</f>
        <v>美国</v>
      </c>
      <c r="K118" s="555">
        <f>'特殊、深海'!$H114+(BR118+CE118+CR118+DE118)*$C$2</f>
        <v>73</v>
      </c>
      <c r="L118" s="552">
        <f>'特殊、深海'!$I114</f>
        <v>-1</v>
      </c>
      <c r="M118" s="552">
        <f>'特殊、深海'!$J114</f>
        <v>4</v>
      </c>
      <c r="N118" s="552">
        <f>'特殊、深海'!$K114</f>
        <v>5</v>
      </c>
      <c r="O118" s="552">
        <f>'特殊、深海'!$L114+((CA118+CN118+DA118+DN118)*$C$2)</f>
        <v>20</v>
      </c>
      <c r="P118" s="552" t="str">
        <f>IF($C$2=1,(IF(ISERROR(FIND("超长",'特殊、深海'!$M114&amp;BY118&amp;CL118&amp;CY118&amp;DL118,1)),IF(ISERROR(FIND("长",'特殊、深海'!$M114&amp;BY118&amp;CL118&amp;CY118&amp;DL118,1)),IF(ISERROR(FIND("中",'特殊、深海'!$M114&amp;BY118&amp;CL118&amp;CY118&amp;DL118,1)),IF(ISERROR(FIND("短",'特殊、深海'!$M114&amp;BY118&amp;CL118&amp;CY118&amp;DL118,1)),IF(ISERROR(FIND("无",'特殊、深海'!$M114&amp;BY118&amp;CL118&amp;CY118&amp;DL118,1)),0,"无"),"短"),"中"),"长"),"超长")),'特殊、深海'!$M114)</f>
        <v>短</v>
      </c>
      <c r="Q118" s="556">
        <f>'特殊、深海'!$N114</f>
        <v>33.200000000000003</v>
      </c>
      <c r="R118" s="552">
        <f>('特殊、深海'!$P114)+('特殊、深海'!$Q114)*$C$3+((BS118+CF118+CS118+DF118)*$C$2)</f>
        <v>80</v>
      </c>
      <c r="S118" s="552">
        <f>('特殊、深海'!$R114)+('特殊、深海'!$S114)*$C$3+((BU118+CH118+CU118+DH118)*$C$2)</f>
        <v>0</v>
      </c>
      <c r="T118" s="552">
        <f>('特殊、深海'!$T114)+('特殊、深海'!$U114)*$C$3+((BT118+CG118+CT118+DG118)*$C$2)</f>
        <v>99</v>
      </c>
      <c r="U118" s="552">
        <f>('特殊、深海'!$V114)+('特殊、深海'!$W114)*$C$3+((CC118+CP118+DC118+DP118)*$C$2)</f>
        <v>107</v>
      </c>
      <c r="V118" s="550">
        <f>INT(((('特殊、深海'!$Y114)-('特殊、深海'!$X114))*(((IF(D118=0,C118,D118))-1)/99))+'特殊、深海'!$X114)+((BX118+CK118+CX118+DK118)*$C$2)</f>
        <v>96</v>
      </c>
      <c r="W118" s="552">
        <f>INT(((('特殊、深海'!$AA114)-('特殊、深海'!$Z114))*(((IF(D118=0,C118,D118))-1)/99))+'特殊、深海'!$Z114)+((BZ118+CM118+CZ118+DM118)*$C$2)</f>
        <v>56</v>
      </c>
      <c r="X118" s="552">
        <f>INT(((('特殊、深海'!$AC114)-('特殊、深海'!$AB114))*(((IF(D118=0,C118,D118))-1)/99))+'特殊、深海'!$AB114)+((BW118+CJ118+CW118+DJ118)*$C$2)</f>
        <v>99</v>
      </c>
      <c r="Y118" s="551">
        <f>INT(((('特殊、深海'!$AE114)-('特殊、深海'!$AD114))*(((IF(D118=0,C118,D118))-1)/99))+'特殊、深海'!$AD114)+((BV118+CI118+CV118+DI118)*$C$2)</f>
        <v>2</v>
      </c>
      <c r="Z118" s="552">
        <f>IF('特殊、深海'!$AF114="","",'特殊、深海'!$AF114)</f>
        <v>20</v>
      </c>
      <c r="AA118" s="552">
        <f>IF('特殊、深海'!$AG114="","",'特殊、深海'!$AG114)</f>
        <v>20</v>
      </c>
      <c r="AB118" s="552">
        <f>IF('特殊、深海'!$AH114="","",'特殊、深海'!$AH114)</f>
        <v>35</v>
      </c>
      <c r="AC118" s="552">
        <f>IF('特殊、深海'!$AI114="","",'特殊、深海'!$AI114)</f>
        <v>10</v>
      </c>
      <c r="AD118" s="552">
        <f>IF('特殊、深海'!$AJ114="","",'特殊、深海'!$AJ114)</f>
        <v>85</v>
      </c>
      <c r="AE118" s="550">
        <f>IF('特殊、深海'!$AK114="","",'特殊、深海'!$AK114)</f>
        <v>0</v>
      </c>
      <c r="AF118" s="552" t="str">
        <f>IF('特殊、深海'!$AL114="","",'特殊、深海'!$AL114)</f>
        <v/>
      </c>
      <c r="AG118" s="552" t="str">
        <f>IF('特殊、深海'!$AM114="","",'特殊、深海'!$AM114)</f>
        <v/>
      </c>
      <c r="AH118" s="552" t="str">
        <f>IF('特殊、深海'!$AN114="","",'特殊、深海'!$AN114)</f>
        <v/>
      </c>
      <c r="AI118" s="552" t="str">
        <f>IF('特殊、深海'!$AO114="","",'特殊、深海'!$AO114)</f>
        <v/>
      </c>
      <c r="AJ118" s="552" t="str">
        <f>IF('特殊、深海'!$AP114="","",'特殊、深海'!$AP114)</f>
        <v/>
      </c>
      <c r="AK118" s="551" t="str">
        <f>IF('特殊、深海'!$AQ114="","",'特殊、深海'!$AQ114)</f>
        <v/>
      </c>
      <c r="AL118" s="329" t="str">
        <f>IF('特殊、深海'!$AS114="","",'特殊、深海'!$AS114)</f>
        <v>彗星</v>
      </c>
      <c r="AM118" s="329" t="str">
        <f>IF('特殊、深海'!$AT114="","",'特殊、深海'!$AT114)</f>
        <v>零战62型</v>
      </c>
      <c r="AN118" s="329" t="str">
        <f>IF('特殊、深海'!$AU114="","",'特殊、深海'!$AU114)</f>
        <v>零战62型</v>
      </c>
      <c r="AO118" s="329" t="str">
        <f>IF('特殊、深海'!$AV114="","",'特殊、深海'!$AV114)</f>
        <v>彗星</v>
      </c>
      <c r="AP118" s="307" t="str">
        <f>IF('特殊、深海'!$AW114="","",'特殊、深海'!$AW114)</f>
        <v>航空战术先驱(3级)：所有阶段本舰以及相邻位置舰船的舰载机威力上升15%。</v>
      </c>
      <c r="AQ118" s="308" t="str">
        <f>IF('特殊、深海'!$AX114="","",'特殊、深海'!$AX114)</f>
        <v/>
      </c>
      <c r="AR118" s="552">
        <f>IF('特殊、深海'!$AY114="","",'特殊、深海'!$AY114)</f>
        <v>55</v>
      </c>
      <c r="AS118" s="552">
        <f>IF('特殊、深海'!$AZ114="","",'特殊、深海'!$AZ114)</f>
        <v>60</v>
      </c>
      <c r="AT118" s="552">
        <f>IF('特殊、深海'!$BA114="","",'特殊、深海'!$BA114)</f>
        <v>2.08</v>
      </c>
      <c r="AU118" s="552">
        <f>IF('特殊、深海'!$BB114="","",'特殊、深海'!$BB114)</f>
        <v>3.9</v>
      </c>
      <c r="AV118" s="550">
        <f>IF(('特殊、深海'!$BG114+'特殊、深海'!$BK114*$C$4)=0,"",('特殊、深海'!$BG114+'特殊、深海'!$BK114*$C$4))</f>
        <v>34</v>
      </c>
      <c r="AW118" s="552">
        <f>IF(('特殊、深海'!$BH114+'特殊、深海'!$BL114*$C$4)=0,"",('特殊、深海'!$BH114+'特殊、深海'!$BL114*$C$4))</f>
        <v>52</v>
      </c>
      <c r="AX118" s="552">
        <f>IF(('特殊、深海'!$BI114+'特殊、深海'!$BM114*$C$4)=0,"",('特殊、深海'!$BI114+'特殊、深海'!$BM114*$C$4))</f>
        <v>60</v>
      </c>
      <c r="AY118" s="551">
        <f>IF(('特殊、深海'!$BJ114+'特殊、深海'!$BN114*$C$4)=0,"",('特殊、深海'!$BJ114+'特殊、深海'!$BN114*$C$4))</f>
        <v>52</v>
      </c>
      <c r="AZ118" s="329" t="str">
        <f>'特殊、深海'!$BO114</f>
        <v>TODO: 万国语</v>
      </c>
      <c r="BA118" s="553" t="b">
        <f>IF('特殊、深海'!$BP114="","")</f>
        <v>0</v>
      </c>
      <c r="BB118" s="329" t="b">
        <f>IF('特殊、深海'!$BQ114="","")</f>
        <v>0</v>
      </c>
      <c r="BC118" s="554" t="str">
        <f>IF('特殊、深海'!$BR114="","")</f>
        <v/>
      </c>
      <c r="BQ118" s="552">
        <f>IFERROR(VLOOKUP(AL118,装备!$B:$C,2,0),0)</f>
        <v>3</v>
      </c>
      <c r="BR118" s="552">
        <f>IFERROR(VLOOKUP($AL118,装备!$B:$Q,5,0),0)</f>
        <v>0</v>
      </c>
      <c r="BS118" s="552">
        <f>IFERROR(VLOOKUP($AL118,装备!$B:$Q,6,0),0)</f>
        <v>0</v>
      </c>
      <c r="BT118" s="552">
        <f>IFERROR(VLOOKUP($AL118,装备!$B:$Q,7,0),0)</f>
        <v>0</v>
      </c>
      <c r="BU118" s="552">
        <f>IFERROR(VLOOKUP($AL118,装备!$B:$Q,8,0),0)</f>
        <v>0</v>
      </c>
      <c r="BV118" s="552">
        <f>IFERROR(VLOOKUP($AL118,装备!$B:$Q,9,0),0)</f>
        <v>0</v>
      </c>
      <c r="BW118" s="552">
        <f>IFERROR(VLOOKUP($AL118,装备!$B:$Q,10,0),0)</f>
        <v>0</v>
      </c>
      <c r="BX118" s="552">
        <f>IFERROR(VLOOKUP($AL118,装备!$B:$Q,11,0),0)</f>
        <v>0</v>
      </c>
      <c r="BY118" s="552" t="str">
        <f>IFERROR(VLOOKUP($AL118,装备!$B:$Q,12,0),0)</f>
        <v>无</v>
      </c>
      <c r="BZ118" s="552">
        <f>IFERROR(VLOOKUP($AL118,装备!$B:$Q,13,0),0)</f>
        <v>0</v>
      </c>
      <c r="CA118" s="552">
        <f>IFERROR(VLOOKUP($AL118,装备!$B:$Q,14,0),0)</f>
        <v>0</v>
      </c>
      <c r="CB118" s="552">
        <f>IFERROR(VLOOKUP($AL118,装备!$B:$Q,16,0),0)</f>
        <v>0</v>
      </c>
      <c r="CC118" s="552">
        <f>IFERROR(VLOOKUP($AL118,装备!$B:$Q,5,0),0)</f>
        <v>0</v>
      </c>
      <c r="CD118" s="552">
        <f>IFERROR(VLOOKUP(AM118,装备!$B:$C,2,0),0)</f>
        <v>4</v>
      </c>
      <c r="CE118" s="552">
        <f>IFERROR(VLOOKUP($AM118,装备!$B:$Q,5,0),0)</f>
        <v>0</v>
      </c>
      <c r="CF118" s="552">
        <f>IFERROR(VLOOKUP($AM118,装备!$B:$Q,6,0),0)</f>
        <v>0</v>
      </c>
      <c r="CG118" s="552">
        <f>IFERROR(VLOOKUP($AM118,装备!$B:$Q,7,0),0)</f>
        <v>0</v>
      </c>
      <c r="CH118" s="552">
        <f>IFERROR(VLOOKUP($AM118,装备!$B:$Q,8,0),0)</f>
        <v>0</v>
      </c>
      <c r="CI118" s="552">
        <f>IFERROR(VLOOKUP($AM118,装备!$B:$Q,9,0),0)</f>
        <v>1</v>
      </c>
      <c r="CJ118" s="552">
        <f>IFERROR(VLOOKUP($AM118,装备!$B:$Q,10,0),0)</f>
        <v>0</v>
      </c>
      <c r="CK118" s="552">
        <f>IFERROR(VLOOKUP($AM118,装备!$B:$Q,11,0),0)</f>
        <v>0</v>
      </c>
      <c r="CL118" s="552" t="str">
        <f>IFERROR(VLOOKUP($AM118,装备!$B:$Q,12,0),0)</f>
        <v>无</v>
      </c>
      <c r="CM118" s="552">
        <f>IFERROR(VLOOKUP($AM118,装备!$B:$Q,13,0),0)</f>
        <v>0</v>
      </c>
      <c r="CN118" s="552">
        <f>IFERROR(VLOOKUP($AM118,装备!$B:$Q,14,0),0)</f>
        <v>0</v>
      </c>
      <c r="CO118" s="552">
        <f>IFERROR(VLOOKUP($AM118,装备!$B:$Q,16,0),0)</f>
        <v>5</v>
      </c>
      <c r="CP118" s="552">
        <f>IFERROR(VLOOKUP($AM118,装备!$B:$Q,5,0),0)</f>
        <v>0</v>
      </c>
      <c r="CQ118" s="552">
        <f>IFERROR(VLOOKUP(AN118,装备!$B:$C,2,0),0)</f>
        <v>4</v>
      </c>
      <c r="CR118" s="552">
        <f>IFERROR(VLOOKUP($AN118,装备!$B:$Q,5,0),0)</f>
        <v>0</v>
      </c>
      <c r="CS118" s="552">
        <f>IFERROR(VLOOKUP($AN118,装备!$B:$Q,6,0),0)</f>
        <v>0</v>
      </c>
      <c r="CT118" s="552">
        <f>IFERROR(VLOOKUP($AN118,装备!$B:$Q,7,0),0)</f>
        <v>0</v>
      </c>
      <c r="CU118" s="552">
        <f>IFERROR(VLOOKUP($AN118,装备!$B:$Q,8,0),0)</f>
        <v>0</v>
      </c>
      <c r="CV118" s="552">
        <f>IFERROR(VLOOKUP($AN118,装备!$B:$Q,9,0),0)</f>
        <v>1</v>
      </c>
      <c r="CW118" s="552">
        <f>IFERROR(VLOOKUP($AN118,装备!$B:$Q,10,0),0)</f>
        <v>0</v>
      </c>
      <c r="CX118" s="552">
        <f>IFERROR(VLOOKUP($AN118,装备!$B:$Q,11,0),0)</f>
        <v>0</v>
      </c>
      <c r="CY118" s="552" t="str">
        <f>IFERROR(VLOOKUP($AN118,装备!$B:$Q,12,0),0)</f>
        <v>无</v>
      </c>
      <c r="CZ118" s="552">
        <f>IFERROR(VLOOKUP($AN118,装备!$B:$Q,13,0),0)</f>
        <v>0</v>
      </c>
      <c r="DA118" s="552">
        <f>IFERROR(VLOOKUP($AN118,装备!$B:$Q,14,0),0)</f>
        <v>0</v>
      </c>
      <c r="DB118" s="552">
        <f>IFERROR(VLOOKUP($AN118,装备!$B:$Q,16,0),0)</f>
        <v>5</v>
      </c>
      <c r="DC118" s="552">
        <f>IFERROR(VLOOKUP($AN118,装备!$B:$Q,5,0),0)</f>
        <v>0</v>
      </c>
      <c r="DD118" s="552">
        <f>IFERROR(VLOOKUP(AO118,装备!$B:$C,2,0),0)</f>
        <v>3</v>
      </c>
      <c r="DE118" s="552">
        <f>IFERROR(VLOOKUP($AO118,装备!$B:$Q,5,0),0)</f>
        <v>0</v>
      </c>
      <c r="DF118" s="552">
        <f>IFERROR(VLOOKUP($AO118,装备!$B:$Q,6,0),0)</f>
        <v>0</v>
      </c>
      <c r="DG118" s="552">
        <f>IFERROR(VLOOKUP($AO118,装备!$B:$Q,7,0),0)</f>
        <v>0</v>
      </c>
      <c r="DH118" s="552">
        <f>IFERROR(VLOOKUP($AO118,装备!$B:$Q,8,0),0)</f>
        <v>0</v>
      </c>
      <c r="DI118" s="552">
        <f>IFERROR(VLOOKUP($AO118,装备!$B:$Q,9,0),0)</f>
        <v>0</v>
      </c>
      <c r="DJ118" s="552">
        <f>IFERROR(VLOOKUP($AO118,装备!$B:$Q,10,0),0)</f>
        <v>0</v>
      </c>
      <c r="DK118" s="552">
        <f>IFERROR(VLOOKUP($AO118,装备!$B:$Q,11,0),0)</f>
        <v>0</v>
      </c>
      <c r="DL118" s="552" t="str">
        <f>IFERROR(VLOOKUP($AO118,装备!$B:$Q,12,0),0)</f>
        <v>无</v>
      </c>
      <c r="DM118" s="552">
        <f>IFERROR(VLOOKUP($AO118,装备!$B:$Q,13,0),0)</f>
        <v>0</v>
      </c>
      <c r="DN118" s="552">
        <f>IFERROR(VLOOKUP($AO118,装备!$B:$Q,14,0),0)</f>
        <v>0</v>
      </c>
      <c r="DO118" s="552">
        <f>IFERROR(VLOOKUP($AO118,装备!$B:$Q,16,0),0)</f>
        <v>0</v>
      </c>
      <c r="DP118" s="552">
        <f>IFERROR(VLOOKUP($AO118,装备!$B:$Q,5,0),0)</f>
        <v>0</v>
      </c>
    </row>
    <row r="119" spans="1:120" ht="27">
      <c r="A119" s="553">
        <f>'特殊、深海'!$A115</f>
        <v>16001219</v>
      </c>
      <c r="B119" s="353" t="s">
        <v>171</v>
      </c>
      <c r="C119" s="281"/>
      <c r="D119" s="281">
        <f t="shared" si="1"/>
        <v>110</v>
      </c>
      <c r="E119" s="551">
        <f>'特殊、深海'!$C115</f>
        <v>5</v>
      </c>
      <c r="F119" s="549" t="str">
        <f>'特殊、深海'!$D115</f>
        <v>航母</v>
      </c>
      <c r="G119" s="549" t="str">
        <f>'特殊、深海'!$E115</f>
        <v>大型</v>
      </c>
      <c r="H119" s="549" t="str">
        <f>'特殊、深海'!$F115</f>
        <v>主力舰</v>
      </c>
      <c r="I119" s="549">
        <f>'特殊、深海'!$BT115</f>
        <v>0</v>
      </c>
      <c r="J119" s="549" t="str">
        <f>'特殊、深海'!$G115</f>
        <v>美国</v>
      </c>
      <c r="K119" s="555">
        <f>'特殊、深海'!$H115+(BR119+CE119+CR119+DE119)*$C$2</f>
        <v>73</v>
      </c>
      <c r="L119" s="552">
        <f>'特殊、深海'!$I115</f>
        <v>-1</v>
      </c>
      <c r="M119" s="552">
        <f>'特殊、深海'!$J115</f>
        <v>5</v>
      </c>
      <c r="N119" s="552">
        <f>'特殊、深海'!$K115</f>
        <v>5</v>
      </c>
      <c r="O119" s="552">
        <f>'特殊、深海'!$L115+((CA119+CN119+DA119+DN119)*$C$2)</f>
        <v>32</v>
      </c>
      <c r="P119" s="552" t="str">
        <f>IF($C$2=1,(IF(ISERROR(FIND("超长",'特殊、深海'!$M115&amp;BY119&amp;CL119&amp;CY119&amp;DL119,1)),IF(ISERROR(FIND("长",'特殊、深海'!$M115&amp;BY119&amp;CL119&amp;CY119&amp;DL119,1)),IF(ISERROR(FIND("中",'特殊、深海'!$M115&amp;BY119&amp;CL119&amp;CY119&amp;DL119,1)),IF(ISERROR(FIND("短",'特殊、深海'!$M115&amp;BY119&amp;CL119&amp;CY119&amp;DL119,1)),IF(ISERROR(FIND("无",'特殊、深海'!$M115&amp;BY119&amp;CL119&amp;CY119&amp;DL119,1)),0,"无"),"短"),"中"),"长"),"超长")),'特殊、深海'!$M115)</f>
        <v>短</v>
      </c>
      <c r="Q119" s="556">
        <f>'特殊、深海'!$N115</f>
        <v>33.200000000000003</v>
      </c>
      <c r="R119" s="552">
        <f>('特殊、深海'!$P115)+('特殊、深海'!$Q115)*$C$3+((BS119+CF119+CS119+DF119)*$C$2)</f>
        <v>80</v>
      </c>
      <c r="S119" s="552">
        <f>('特殊、深海'!$R115)+('特殊、深海'!$S115)*$C$3+((BU119+CH119+CU119+DH119)*$C$2)</f>
        <v>0</v>
      </c>
      <c r="T119" s="552">
        <f>('特殊、深海'!$T115)+('特殊、深海'!$U115)*$C$3+((BT119+CG119+CT119+DG119)*$C$2)</f>
        <v>99</v>
      </c>
      <c r="U119" s="552">
        <f>('特殊、深海'!$V115)+('特殊、深海'!$W115)*$C$3+((CC119+CP119+DC119+DP119)*$C$2)</f>
        <v>120</v>
      </c>
      <c r="V119" s="550">
        <f>INT(((('特殊、深海'!$Y115)-('特殊、深海'!$X115))*(((IF(D119=0,C119,D119))-1)/99))+'特殊、深海'!$X115)+((BX119+CK119+CX119+DK119)*$C$2)</f>
        <v>96</v>
      </c>
      <c r="W119" s="552">
        <f>INT(((('特殊、深海'!$AA115)-('特殊、深海'!$Z115))*(((IF(D119=0,C119,D119))-1)/99))+'特殊、深海'!$Z115)+((BZ119+CM119+CZ119+DM119)*$C$2)</f>
        <v>56</v>
      </c>
      <c r="X119" s="552">
        <f>INT(((('特殊、深海'!$AC115)-('特殊、深海'!$AB115))*(((IF(D119=0,C119,D119))-1)/99))+'特殊、深海'!$AB115)+((BW119+CJ119+CW119+DJ119)*$C$2)</f>
        <v>99</v>
      </c>
      <c r="Y119" s="551">
        <f>INT(((('特殊、深海'!$AE115)-('特殊、深海'!$AD115))*(((IF(D119=0,C119,D119))-1)/99))+'特殊、深海'!$AD115)+((BV119+CI119+CV119+DI119)*$C$2)</f>
        <v>5</v>
      </c>
      <c r="Z119" s="552">
        <f>IF('特殊、深海'!$AF115="","",'特殊、深海'!$AF115)</f>
        <v>20</v>
      </c>
      <c r="AA119" s="552">
        <f>IF('特殊、深海'!$AG115="","",'特殊、深海'!$AG115)</f>
        <v>20</v>
      </c>
      <c r="AB119" s="552">
        <f>IF('特殊、深海'!$AH115="","",'特殊、深海'!$AH115)</f>
        <v>35</v>
      </c>
      <c r="AC119" s="552">
        <f>IF('特殊、深海'!$AI115="","",'特殊、深海'!$AI115)</f>
        <v>10</v>
      </c>
      <c r="AD119" s="552">
        <f>IF('特殊、深海'!$AJ115="","",'特殊、深海'!$AJ115)</f>
        <v>85</v>
      </c>
      <c r="AE119" s="550">
        <f>IF('特殊、深海'!$AK115="","",'特殊、深海'!$AK115)</f>
        <v>0</v>
      </c>
      <c r="AF119" s="552" t="str">
        <f>IF('特殊、深海'!$AL115="","",'特殊、深海'!$AL115)</f>
        <v/>
      </c>
      <c r="AG119" s="552" t="str">
        <f>IF('特殊、深海'!$AM115="","",'特殊、深海'!$AM115)</f>
        <v/>
      </c>
      <c r="AH119" s="552" t="str">
        <f>IF('特殊、深海'!$AN115="","",'特殊、深海'!$AN115)</f>
        <v/>
      </c>
      <c r="AI119" s="552" t="str">
        <f>IF('特殊、深海'!$AO115="","",'特殊、深海'!$AO115)</f>
        <v/>
      </c>
      <c r="AJ119" s="552" t="str">
        <f>IF('特殊、深海'!$AP115="","",'特殊、深海'!$AP115)</f>
        <v/>
      </c>
      <c r="AK119" s="551" t="str">
        <f>IF('特殊、深海'!$AQ115="","",'特殊、深海'!$AQ115)</f>
        <v/>
      </c>
      <c r="AL119" s="329" t="str">
        <f>IF('特殊、深海'!$AS115="","",'特殊、深海'!$AS115)</f>
        <v>A-2</v>
      </c>
      <c r="AM119" s="329" t="str">
        <f>IF('特殊、深海'!$AT115="","",'特殊、深海'!$AT115)</f>
        <v>彗星</v>
      </c>
      <c r="AN119" s="329" t="str">
        <f>IF('特殊、深海'!$AU115="","",'特殊、深海'!$AU115)</f>
        <v>彗星</v>
      </c>
      <c r="AO119" s="329" t="str">
        <f>IF('特殊、深海'!$AV115="","",'特殊、深海'!$AV115)</f>
        <v>彗星</v>
      </c>
      <c r="AP119" s="307" t="str">
        <f>IF('特殊、深海'!$AW115="","",'特殊、深海'!$AW115)</f>
        <v>航空战术先驱(3级)：所有阶段本舰以及相邻位置舰船的舰载机威力上升15%。</v>
      </c>
      <c r="AQ119" s="308" t="str">
        <f>IF('特殊、深海'!$AX115="","",'特殊、深海'!$AX115)</f>
        <v>罗宾(3级)：队伍中每1艘萨拉托加以外的航空母舰、轻型航空母舰、装甲航母，都会为萨拉托加增加7%的舰载机威力。</v>
      </c>
      <c r="AR119" s="552">
        <f>IF('特殊、深海'!$AY115="","",'特殊、深海'!$AY115)</f>
        <v>55</v>
      </c>
      <c r="AS119" s="552">
        <f>IF('特殊、深海'!$AZ115="","",'特殊、深海'!$AZ115)</f>
        <v>60</v>
      </c>
      <c r="AT119" s="552">
        <f>IF('特殊、深海'!$BA115="","",'特殊、深海'!$BA115)</f>
        <v>2.08</v>
      </c>
      <c r="AU119" s="552">
        <f>IF('特殊、深海'!$BB115="","",'特殊、深海'!$BB115)</f>
        <v>3.9</v>
      </c>
      <c r="AV119" s="550">
        <f>IF(('特殊、深海'!$BG115+'特殊、深海'!$BK115*$C$4)=0,"",('特殊、深海'!$BG115+'特殊、深海'!$BK115*$C$4))</f>
        <v>44</v>
      </c>
      <c r="AW119" s="552">
        <f>IF(('特殊、深海'!$BH115+'特殊、深海'!$BL115*$C$4)=0,"",('特殊、深海'!$BH115+'特殊、深海'!$BL115*$C$4))</f>
        <v>59</v>
      </c>
      <c r="AX119" s="552">
        <f>IF(('特殊、深海'!$BI115+'特殊、深海'!$BM115*$C$4)=0,"",('特殊、深海'!$BI115+'特殊、深海'!$BM115*$C$4))</f>
        <v>60</v>
      </c>
      <c r="AY119" s="551">
        <f>IF(('特殊、深海'!$BJ115+'特殊、深海'!$BN115*$C$4)=0,"",('特殊、深海'!$BJ115+'特殊、深海'!$BN115*$C$4))</f>
        <v>64</v>
      </c>
      <c r="AZ119" s="329" t="str">
        <f>'特殊、深海'!$BO115</f>
        <v>TODO: 万国语</v>
      </c>
      <c r="BA119" s="553" t="b">
        <f>IF('特殊、深海'!$BP115="","")</f>
        <v>0</v>
      </c>
      <c r="BB119" s="329" t="b">
        <f>IF('特殊、深海'!$BQ115="","")</f>
        <v>0</v>
      </c>
      <c r="BC119" s="554" t="str">
        <f>IF('特殊、深海'!$BR115="","")</f>
        <v/>
      </c>
      <c r="BQ119" s="552">
        <f>IFERROR(VLOOKUP(AL119,装备!$B:$C,2,0),0)</f>
        <v>6</v>
      </c>
      <c r="BR119" s="552">
        <f>IFERROR(VLOOKUP($AL119,装备!$B:$Q,5,0),0)</f>
        <v>0</v>
      </c>
      <c r="BS119" s="552">
        <f>IFERROR(VLOOKUP($AL119,装备!$B:$Q,6,0),0)</f>
        <v>0</v>
      </c>
      <c r="BT119" s="552">
        <f>IFERROR(VLOOKUP($AL119,装备!$B:$Q,7,0),0)</f>
        <v>0</v>
      </c>
      <c r="BU119" s="552">
        <f>IFERROR(VLOOKUP($AL119,装备!$B:$Q,8,0),0)</f>
        <v>0</v>
      </c>
      <c r="BV119" s="552">
        <f>IFERROR(VLOOKUP($AL119,装备!$B:$Q,9,0),0)</f>
        <v>5</v>
      </c>
      <c r="BW119" s="552">
        <f>IFERROR(VLOOKUP($AL119,装备!$B:$Q,10,0),0)</f>
        <v>0</v>
      </c>
      <c r="BX119" s="552">
        <f>IFERROR(VLOOKUP($AL119,装备!$B:$Q,11,0),0)</f>
        <v>0</v>
      </c>
      <c r="BY119" s="552" t="str">
        <f>IFERROR(VLOOKUP($AL119,装备!$B:$Q,12,0),0)</f>
        <v>无</v>
      </c>
      <c r="BZ119" s="552">
        <f>IFERROR(VLOOKUP($AL119,装备!$B:$Q,13,0),0)</f>
        <v>0</v>
      </c>
      <c r="CA119" s="552">
        <f>IFERROR(VLOOKUP($AL119,装备!$B:$Q,14,0),0)</f>
        <v>0</v>
      </c>
      <c r="CB119" s="552">
        <f>IFERROR(VLOOKUP($AL119,装备!$B:$Q,16,0),0)</f>
        <v>0</v>
      </c>
      <c r="CC119" s="552">
        <f>IFERROR(VLOOKUP($AL119,装备!$B:$Q,5,0),0)</f>
        <v>0</v>
      </c>
      <c r="CD119" s="552">
        <f>IFERROR(VLOOKUP(AM119,装备!$B:$C,2,0),0)</f>
        <v>3</v>
      </c>
      <c r="CE119" s="552">
        <f>IFERROR(VLOOKUP($AM119,装备!$B:$Q,5,0),0)</f>
        <v>0</v>
      </c>
      <c r="CF119" s="552">
        <f>IFERROR(VLOOKUP($AM119,装备!$B:$Q,6,0),0)</f>
        <v>0</v>
      </c>
      <c r="CG119" s="552">
        <f>IFERROR(VLOOKUP($AM119,装备!$B:$Q,7,0),0)</f>
        <v>0</v>
      </c>
      <c r="CH119" s="552">
        <f>IFERROR(VLOOKUP($AM119,装备!$B:$Q,8,0),0)</f>
        <v>0</v>
      </c>
      <c r="CI119" s="552">
        <f>IFERROR(VLOOKUP($AM119,装备!$B:$Q,9,0),0)</f>
        <v>0</v>
      </c>
      <c r="CJ119" s="552">
        <f>IFERROR(VLOOKUP($AM119,装备!$B:$Q,10,0),0)</f>
        <v>0</v>
      </c>
      <c r="CK119" s="552">
        <f>IFERROR(VLOOKUP($AM119,装备!$B:$Q,11,0),0)</f>
        <v>0</v>
      </c>
      <c r="CL119" s="552" t="str">
        <f>IFERROR(VLOOKUP($AM119,装备!$B:$Q,12,0),0)</f>
        <v>无</v>
      </c>
      <c r="CM119" s="552">
        <f>IFERROR(VLOOKUP($AM119,装备!$B:$Q,13,0),0)</f>
        <v>0</v>
      </c>
      <c r="CN119" s="552">
        <f>IFERROR(VLOOKUP($AM119,装备!$B:$Q,14,0),0)</f>
        <v>0</v>
      </c>
      <c r="CO119" s="552">
        <f>IFERROR(VLOOKUP($AM119,装备!$B:$Q,16,0),0)</f>
        <v>0</v>
      </c>
      <c r="CP119" s="552">
        <f>IFERROR(VLOOKUP($AM119,装备!$B:$Q,5,0),0)</f>
        <v>0</v>
      </c>
      <c r="CQ119" s="552">
        <f>IFERROR(VLOOKUP(AN119,装备!$B:$C,2,0),0)</f>
        <v>3</v>
      </c>
      <c r="CR119" s="552">
        <f>IFERROR(VLOOKUP($AN119,装备!$B:$Q,5,0),0)</f>
        <v>0</v>
      </c>
      <c r="CS119" s="552">
        <f>IFERROR(VLOOKUP($AN119,装备!$B:$Q,6,0),0)</f>
        <v>0</v>
      </c>
      <c r="CT119" s="552">
        <f>IFERROR(VLOOKUP($AN119,装备!$B:$Q,7,0),0)</f>
        <v>0</v>
      </c>
      <c r="CU119" s="552">
        <f>IFERROR(VLOOKUP($AN119,装备!$B:$Q,8,0),0)</f>
        <v>0</v>
      </c>
      <c r="CV119" s="552">
        <f>IFERROR(VLOOKUP($AN119,装备!$B:$Q,9,0),0)</f>
        <v>0</v>
      </c>
      <c r="CW119" s="552">
        <f>IFERROR(VLOOKUP($AN119,装备!$B:$Q,10,0),0)</f>
        <v>0</v>
      </c>
      <c r="CX119" s="552">
        <f>IFERROR(VLOOKUP($AN119,装备!$B:$Q,11,0),0)</f>
        <v>0</v>
      </c>
      <c r="CY119" s="552" t="str">
        <f>IFERROR(VLOOKUP($AN119,装备!$B:$Q,12,0),0)</f>
        <v>无</v>
      </c>
      <c r="CZ119" s="552">
        <f>IFERROR(VLOOKUP($AN119,装备!$B:$Q,13,0),0)</f>
        <v>0</v>
      </c>
      <c r="DA119" s="552">
        <f>IFERROR(VLOOKUP($AN119,装备!$B:$Q,14,0),0)</f>
        <v>0</v>
      </c>
      <c r="DB119" s="552">
        <f>IFERROR(VLOOKUP($AN119,装备!$B:$Q,16,0),0)</f>
        <v>0</v>
      </c>
      <c r="DC119" s="552">
        <f>IFERROR(VLOOKUP($AN119,装备!$B:$Q,5,0),0)</f>
        <v>0</v>
      </c>
      <c r="DD119" s="552">
        <f>IFERROR(VLOOKUP(AO119,装备!$B:$C,2,0),0)</f>
        <v>3</v>
      </c>
      <c r="DE119" s="552">
        <f>IFERROR(VLOOKUP($AO119,装备!$B:$Q,5,0),0)</f>
        <v>0</v>
      </c>
      <c r="DF119" s="552">
        <f>IFERROR(VLOOKUP($AO119,装备!$B:$Q,6,0),0)</f>
        <v>0</v>
      </c>
      <c r="DG119" s="552">
        <f>IFERROR(VLOOKUP($AO119,装备!$B:$Q,7,0),0)</f>
        <v>0</v>
      </c>
      <c r="DH119" s="552">
        <f>IFERROR(VLOOKUP($AO119,装备!$B:$Q,8,0),0)</f>
        <v>0</v>
      </c>
      <c r="DI119" s="552">
        <f>IFERROR(VLOOKUP($AO119,装备!$B:$Q,9,0),0)</f>
        <v>0</v>
      </c>
      <c r="DJ119" s="552">
        <f>IFERROR(VLOOKUP($AO119,装备!$B:$Q,10,0),0)</f>
        <v>0</v>
      </c>
      <c r="DK119" s="552">
        <f>IFERROR(VLOOKUP($AO119,装备!$B:$Q,11,0),0)</f>
        <v>0</v>
      </c>
      <c r="DL119" s="552" t="str">
        <f>IFERROR(VLOOKUP($AO119,装备!$B:$Q,12,0),0)</f>
        <v>无</v>
      </c>
      <c r="DM119" s="552">
        <f>IFERROR(VLOOKUP($AO119,装备!$B:$Q,13,0),0)</f>
        <v>0</v>
      </c>
      <c r="DN119" s="552">
        <f>IFERROR(VLOOKUP($AO119,装备!$B:$Q,14,0),0)</f>
        <v>0</v>
      </c>
      <c r="DO119" s="552">
        <f>IFERROR(VLOOKUP($AO119,装备!$B:$Q,16,0),0)</f>
        <v>0</v>
      </c>
      <c r="DP119" s="552">
        <f>IFERROR(VLOOKUP($AO119,装备!$B:$Q,5,0),0)</f>
        <v>0</v>
      </c>
    </row>
    <row r="120" spans="1:120" ht="40.5">
      <c r="A120" s="553">
        <f>'特殊、深海'!$A116</f>
        <v>16001319</v>
      </c>
      <c r="B120" s="353" t="s">
        <v>563</v>
      </c>
      <c r="C120" s="281"/>
      <c r="D120" s="281">
        <f t="shared" si="1"/>
        <v>110</v>
      </c>
      <c r="E120" s="551">
        <f>'特殊、深海'!$C116</f>
        <v>5</v>
      </c>
      <c r="F120" s="549" t="str">
        <f>'特殊、深海'!$D116</f>
        <v>航母</v>
      </c>
      <c r="G120" s="549" t="str">
        <f>'特殊、深海'!$E116</f>
        <v>大型</v>
      </c>
      <c r="H120" s="549" t="str">
        <f>'特殊、深海'!$F116</f>
        <v>主力舰</v>
      </c>
      <c r="I120" s="549">
        <f>'特殊、深海'!$BT116</f>
        <v>0</v>
      </c>
      <c r="J120" s="549" t="str">
        <f>'特殊、深海'!$G116</f>
        <v>美国</v>
      </c>
      <c r="K120" s="555">
        <f>'特殊、深海'!$H116+(BR120+CE120+CR120+DE120)*$C$2</f>
        <v>50</v>
      </c>
      <c r="L120" s="552">
        <f>'特殊、深海'!$I116</f>
        <v>2</v>
      </c>
      <c r="M120" s="552">
        <f>'特殊、深海'!$J116</f>
        <v>4</v>
      </c>
      <c r="N120" s="552">
        <f>'特殊、深海'!$K116</f>
        <v>4</v>
      </c>
      <c r="O120" s="552">
        <f>'特殊、深海'!$L116+((CA120+CN120+DA120+DN120)*$C$2)</f>
        <v>55</v>
      </c>
      <c r="P120" s="552" t="str">
        <f>IF($C$2=1,(IF(ISERROR(FIND("超长",'特殊、深海'!$M116&amp;BY120&amp;CL120&amp;CY120&amp;DL120,1)),IF(ISERROR(FIND("长",'特殊、深海'!$M116&amp;BY120&amp;CL120&amp;CY120&amp;DL120,1)),IF(ISERROR(FIND("中",'特殊、深海'!$M116&amp;BY120&amp;CL120&amp;CY120&amp;DL120,1)),IF(ISERROR(FIND("短",'特殊、深海'!$M116&amp;BY120&amp;CL120&amp;CY120&amp;DL120,1)),IF(ISERROR(FIND("无",'特殊、深海'!$M116&amp;BY120&amp;CL120&amp;CY120&amp;DL120,1)),0,"无"),"短"),"中"),"长"),"超长")),'特殊、深海'!$M116)</f>
        <v>短</v>
      </c>
      <c r="Q120" s="556">
        <f>'特殊、深海'!$N116</f>
        <v>32.5</v>
      </c>
      <c r="R120" s="552">
        <f>('特殊、深海'!$P116)+('特殊、深海'!$Q116)*$C$3+((BS120+CF120+CS120+DF120)*$C$2)</f>
        <v>45</v>
      </c>
      <c r="S120" s="552">
        <f>('特殊、深海'!$R116)+('特殊、深海'!$S116)*$C$3+((BU120+CH120+CU120+DH120)*$C$2)</f>
        <v>0</v>
      </c>
      <c r="T120" s="552">
        <f>('特殊、深海'!$T116)+('特殊、深海'!$U116)*$C$3+((BT120+CG120+CT120+DG120)*$C$2)</f>
        <v>55</v>
      </c>
      <c r="U120" s="552">
        <f>('特殊、深海'!$V116)+('特殊、深海'!$W116)*$C$3+((CC120+CP120+DC120+DP120)*$C$2)</f>
        <v>70</v>
      </c>
      <c r="V120" s="550">
        <f>INT(((('特殊、深海'!$Y116)-('特殊、深海'!$X116))*(((IF(D120=0,C120,D120))-1)/99))+'特殊、深海'!$X116)+((BX120+CK120+CX120+DK120)*$C$2)</f>
        <v>91</v>
      </c>
      <c r="W120" s="552">
        <f>INT(((('特殊、深海'!$AA116)-('特殊、深海'!$Z116))*(((IF(D120=0,C120,D120))-1)/99))+'特殊、深海'!$Z116)+((BZ120+CM120+CZ120+DM120)*$C$2)</f>
        <v>50</v>
      </c>
      <c r="X120" s="552">
        <f>INT(((('特殊、深海'!$AC116)-('特殊、深海'!$AB116))*(((IF(D120=0,C120,D120))-1)/99))+'特殊、深海'!$AB116)+((BW120+CJ120+CW120+DJ120)*$C$2)</f>
        <v>99</v>
      </c>
      <c r="Y120" s="551">
        <f>INT(((('特殊、深海'!$AE116)-('特殊、深海'!$AD116))*(((IF(D120=0,C120,D120))-1)/99))+'特殊、深海'!$AD116)+((BV120+CI120+CV120+DI120)*$C$2)</f>
        <v>2</v>
      </c>
      <c r="Z120" s="552">
        <f>IF('特殊、深海'!$AF116="","",'特殊、深海'!$AF116)</f>
        <v>21</v>
      </c>
      <c r="AA120" s="552">
        <f>IF('特殊、深海'!$AG116="","",'特殊、深海'!$AG116)</f>
        <v>21</v>
      </c>
      <c r="AB120" s="552">
        <f>IF('特殊、深海'!$AH116="","",'特殊、深海'!$AH116)</f>
        <v>23</v>
      </c>
      <c r="AC120" s="552">
        <f>IF('特殊、深海'!$AI116="","",'特殊、深海'!$AI116)</f>
        <v>10</v>
      </c>
      <c r="AD120" s="552">
        <f>IF('特殊、深海'!$AJ116="","",'特殊、深海'!$AJ116)</f>
        <v>75</v>
      </c>
      <c r="AE120" s="550">
        <f>IF('特殊、深海'!$AK116="","",'特殊、深海'!$AK116)</f>
        <v>80</v>
      </c>
      <c r="AF120" s="552" t="str">
        <f>IF('特殊、深海'!$AL116="","",'特殊、深海'!$AL116)</f>
        <v/>
      </c>
      <c r="AG120" s="552" t="str">
        <f>IF('特殊、深海'!$AM116="","",'特殊、深海'!$AM116)</f>
        <v/>
      </c>
      <c r="AH120" s="552" t="str">
        <f>IF('特殊、深海'!$AN116="","",'特殊、深海'!$AN116)</f>
        <v/>
      </c>
      <c r="AI120" s="552" t="str">
        <f>IF('特殊、深海'!$AO116="","",'特殊、深海'!$AO116)</f>
        <v/>
      </c>
      <c r="AJ120" s="552" t="str">
        <f>IF('特殊、深海'!$AP116="","",'特殊、深海'!$AP116)</f>
        <v/>
      </c>
      <c r="AK120" s="551" t="str">
        <f>IF('特殊、深海'!$AQ116="","",'特殊、深海'!$AQ116)</f>
        <v/>
      </c>
      <c r="AL120" s="329" t="str">
        <f>IF('特殊、深海'!$AS116="","",'特殊、深海'!$AS116)</f>
        <v>彗星</v>
      </c>
      <c r="AM120" s="329" t="str">
        <f>IF('特殊、深海'!$AT116="","",'特殊、深海'!$AT116)</f>
        <v>零战62型</v>
      </c>
      <c r="AN120" s="329" t="str">
        <f>IF('特殊、深海'!$AU116="","",'特殊、深海'!$AU116)</f>
        <v>零战62型</v>
      </c>
      <c r="AO120" s="329" t="str">
        <f>IF('特殊、深海'!$AV116="","",'特殊、深海'!$AV116)</f>
        <v>彗星</v>
      </c>
      <c r="AP120" s="307" t="str">
        <f>IF('特殊、深海'!$AW116="","",'特殊、深海'!$AW116)</f>
        <v>独木成林(3级)：增加自身回避20点，并且队伍中没有其余航母（航母，轻母，装母）存在时，自身射程变更为长,火力加成55点</v>
      </c>
      <c r="AQ120" s="308" t="str">
        <f>IF('特殊、深海'!$AX116="","",'特殊、深海'!$AX116)</f>
        <v/>
      </c>
      <c r="AR120" s="552">
        <f>IF('特殊、深海'!$AY116="","",'特殊、深海'!$AY116)</f>
        <v>55</v>
      </c>
      <c r="AS120" s="552">
        <f>IF('特殊、深海'!$AZ116="","",'特殊、深海'!$AZ116)</f>
        <v>60</v>
      </c>
      <c r="AT120" s="552">
        <f>IF('特殊、深海'!$BA116="","",'特殊、深海'!$BA116)</f>
        <v>2.08</v>
      </c>
      <c r="AU120" s="552">
        <f>IF('特殊、深海'!$BB116="","",'特殊、深海'!$BB116)</f>
        <v>3.9</v>
      </c>
      <c r="AV120" s="550">
        <f>IF(('特殊、深海'!$BG116+'特殊、深海'!$BK116*$C$4)=0,"",('特殊、深海'!$BG116+'特殊、深海'!$BK116*$C$4))</f>
        <v>34</v>
      </c>
      <c r="AW120" s="552">
        <f>IF(('特殊、深海'!$BH116+'特殊、深海'!$BL116*$C$4)=0,"",('特殊、深海'!$BH116+'特殊、深海'!$BL116*$C$4))</f>
        <v>52</v>
      </c>
      <c r="AX120" s="552">
        <f>IF(('特殊、深海'!$BI116+'特殊、深海'!$BM116*$C$4)=0,"",('特殊、深海'!$BI116+'特殊、深海'!$BM116*$C$4))</f>
        <v>60</v>
      </c>
      <c r="AY120" s="551">
        <f>IF(('特殊、深海'!$BJ116+'特殊、深海'!$BN116*$C$4)=0,"",('特殊、深海'!$BJ116+'特殊、深海'!$BN116*$C$4))</f>
        <v>52</v>
      </c>
      <c r="AZ120" s="329" t="str">
        <f>'特殊、深海'!$BO116</f>
        <v>TODO: 万国语</v>
      </c>
      <c r="BA120" s="553" t="b">
        <f>IF('特殊、深海'!$BP116="","")</f>
        <v>0</v>
      </c>
      <c r="BB120" s="329" t="b">
        <f>IF('特殊、深海'!$BQ116="","")</f>
        <v>0</v>
      </c>
      <c r="BC120" s="554" t="str">
        <f>IF('特殊、深海'!$BR116="","")</f>
        <v/>
      </c>
      <c r="BQ120" s="552">
        <f>IFERROR(VLOOKUP(AL120,装备!$B:$C,2,0),0)</f>
        <v>3</v>
      </c>
      <c r="BR120" s="552">
        <f>IFERROR(VLOOKUP($AL120,装备!$B:$Q,5,0),0)</f>
        <v>0</v>
      </c>
      <c r="BS120" s="552">
        <f>IFERROR(VLOOKUP($AL120,装备!$B:$Q,6,0),0)</f>
        <v>0</v>
      </c>
      <c r="BT120" s="552">
        <f>IFERROR(VLOOKUP($AL120,装备!$B:$Q,7,0),0)</f>
        <v>0</v>
      </c>
      <c r="BU120" s="552">
        <f>IFERROR(VLOOKUP($AL120,装备!$B:$Q,8,0),0)</f>
        <v>0</v>
      </c>
      <c r="BV120" s="552">
        <f>IFERROR(VLOOKUP($AL120,装备!$B:$Q,9,0),0)</f>
        <v>0</v>
      </c>
      <c r="BW120" s="552">
        <f>IFERROR(VLOOKUP($AL120,装备!$B:$Q,10,0),0)</f>
        <v>0</v>
      </c>
      <c r="BX120" s="552">
        <f>IFERROR(VLOOKUP($AL120,装备!$B:$Q,11,0),0)</f>
        <v>0</v>
      </c>
      <c r="BY120" s="552" t="str">
        <f>IFERROR(VLOOKUP($AL120,装备!$B:$Q,12,0),0)</f>
        <v>无</v>
      </c>
      <c r="BZ120" s="552">
        <f>IFERROR(VLOOKUP($AL120,装备!$B:$Q,13,0),0)</f>
        <v>0</v>
      </c>
      <c r="CA120" s="552">
        <f>IFERROR(VLOOKUP($AL120,装备!$B:$Q,14,0),0)</f>
        <v>0</v>
      </c>
      <c r="CB120" s="552">
        <f>IFERROR(VLOOKUP($AL120,装备!$B:$Q,16,0),0)</f>
        <v>0</v>
      </c>
      <c r="CC120" s="552">
        <f>IFERROR(VLOOKUP($AL120,装备!$B:$Q,5,0),0)</f>
        <v>0</v>
      </c>
      <c r="CD120" s="552">
        <f>IFERROR(VLOOKUP(AM120,装备!$B:$C,2,0),0)</f>
        <v>4</v>
      </c>
      <c r="CE120" s="552">
        <f>IFERROR(VLOOKUP($AM120,装备!$B:$Q,5,0),0)</f>
        <v>0</v>
      </c>
      <c r="CF120" s="552">
        <f>IFERROR(VLOOKUP($AM120,装备!$B:$Q,6,0),0)</f>
        <v>0</v>
      </c>
      <c r="CG120" s="552">
        <f>IFERROR(VLOOKUP($AM120,装备!$B:$Q,7,0),0)</f>
        <v>0</v>
      </c>
      <c r="CH120" s="552">
        <f>IFERROR(VLOOKUP($AM120,装备!$B:$Q,8,0),0)</f>
        <v>0</v>
      </c>
      <c r="CI120" s="552">
        <f>IFERROR(VLOOKUP($AM120,装备!$B:$Q,9,0),0)</f>
        <v>1</v>
      </c>
      <c r="CJ120" s="552">
        <f>IFERROR(VLOOKUP($AM120,装备!$B:$Q,10,0),0)</f>
        <v>0</v>
      </c>
      <c r="CK120" s="552">
        <f>IFERROR(VLOOKUP($AM120,装备!$B:$Q,11,0),0)</f>
        <v>0</v>
      </c>
      <c r="CL120" s="552" t="str">
        <f>IFERROR(VLOOKUP($AM120,装备!$B:$Q,12,0),0)</f>
        <v>无</v>
      </c>
      <c r="CM120" s="552">
        <f>IFERROR(VLOOKUP($AM120,装备!$B:$Q,13,0),0)</f>
        <v>0</v>
      </c>
      <c r="CN120" s="552">
        <f>IFERROR(VLOOKUP($AM120,装备!$B:$Q,14,0),0)</f>
        <v>0</v>
      </c>
      <c r="CO120" s="552">
        <f>IFERROR(VLOOKUP($AM120,装备!$B:$Q,16,0),0)</f>
        <v>5</v>
      </c>
      <c r="CP120" s="552">
        <f>IFERROR(VLOOKUP($AM120,装备!$B:$Q,5,0),0)</f>
        <v>0</v>
      </c>
      <c r="CQ120" s="552">
        <f>IFERROR(VLOOKUP(AN120,装备!$B:$C,2,0),0)</f>
        <v>4</v>
      </c>
      <c r="CR120" s="552">
        <f>IFERROR(VLOOKUP($AN120,装备!$B:$Q,5,0),0)</f>
        <v>0</v>
      </c>
      <c r="CS120" s="552">
        <f>IFERROR(VLOOKUP($AN120,装备!$B:$Q,6,0),0)</f>
        <v>0</v>
      </c>
      <c r="CT120" s="552">
        <f>IFERROR(VLOOKUP($AN120,装备!$B:$Q,7,0),0)</f>
        <v>0</v>
      </c>
      <c r="CU120" s="552">
        <f>IFERROR(VLOOKUP($AN120,装备!$B:$Q,8,0),0)</f>
        <v>0</v>
      </c>
      <c r="CV120" s="552">
        <f>IFERROR(VLOOKUP($AN120,装备!$B:$Q,9,0),0)</f>
        <v>1</v>
      </c>
      <c r="CW120" s="552">
        <f>IFERROR(VLOOKUP($AN120,装备!$B:$Q,10,0),0)</f>
        <v>0</v>
      </c>
      <c r="CX120" s="552">
        <f>IFERROR(VLOOKUP($AN120,装备!$B:$Q,11,0),0)</f>
        <v>0</v>
      </c>
      <c r="CY120" s="552" t="str">
        <f>IFERROR(VLOOKUP($AN120,装备!$B:$Q,12,0),0)</f>
        <v>无</v>
      </c>
      <c r="CZ120" s="552">
        <f>IFERROR(VLOOKUP($AN120,装备!$B:$Q,13,0),0)</f>
        <v>0</v>
      </c>
      <c r="DA120" s="552">
        <f>IFERROR(VLOOKUP($AN120,装备!$B:$Q,14,0),0)</f>
        <v>0</v>
      </c>
      <c r="DB120" s="552">
        <f>IFERROR(VLOOKUP($AN120,装备!$B:$Q,16,0),0)</f>
        <v>5</v>
      </c>
      <c r="DC120" s="552">
        <f>IFERROR(VLOOKUP($AN120,装备!$B:$Q,5,0),0)</f>
        <v>0</v>
      </c>
      <c r="DD120" s="552">
        <f>IFERROR(VLOOKUP(AO120,装备!$B:$C,2,0),0)</f>
        <v>3</v>
      </c>
      <c r="DE120" s="552">
        <f>IFERROR(VLOOKUP($AO120,装备!$B:$Q,5,0),0)</f>
        <v>0</v>
      </c>
      <c r="DF120" s="552">
        <f>IFERROR(VLOOKUP($AO120,装备!$B:$Q,6,0),0)</f>
        <v>0</v>
      </c>
      <c r="DG120" s="552">
        <f>IFERROR(VLOOKUP($AO120,装备!$B:$Q,7,0),0)</f>
        <v>0</v>
      </c>
      <c r="DH120" s="552">
        <f>IFERROR(VLOOKUP($AO120,装备!$B:$Q,8,0),0)</f>
        <v>0</v>
      </c>
      <c r="DI120" s="552">
        <f>IFERROR(VLOOKUP($AO120,装备!$B:$Q,9,0),0)</f>
        <v>0</v>
      </c>
      <c r="DJ120" s="552">
        <f>IFERROR(VLOOKUP($AO120,装备!$B:$Q,10,0),0)</f>
        <v>0</v>
      </c>
      <c r="DK120" s="552">
        <f>IFERROR(VLOOKUP($AO120,装备!$B:$Q,11,0),0)</f>
        <v>0</v>
      </c>
      <c r="DL120" s="552" t="str">
        <f>IFERROR(VLOOKUP($AO120,装备!$B:$Q,12,0),0)</f>
        <v>无</v>
      </c>
      <c r="DM120" s="552">
        <f>IFERROR(VLOOKUP($AO120,装备!$B:$Q,13,0),0)</f>
        <v>0</v>
      </c>
      <c r="DN120" s="552">
        <f>IFERROR(VLOOKUP($AO120,装备!$B:$Q,14,0),0)</f>
        <v>0</v>
      </c>
      <c r="DO120" s="552">
        <f>IFERROR(VLOOKUP($AO120,装备!$B:$Q,16,0),0)</f>
        <v>0</v>
      </c>
      <c r="DP120" s="552">
        <f>IFERROR(VLOOKUP($AO120,装备!$B:$Q,5,0),0)</f>
        <v>0</v>
      </c>
    </row>
    <row r="121" spans="1:120">
      <c r="A121" s="553">
        <f>'特殊、深海'!$A117</f>
        <v>16001419</v>
      </c>
      <c r="B121" s="353" t="s">
        <v>4105</v>
      </c>
      <c r="C121" s="281"/>
      <c r="D121" s="281">
        <f t="shared" si="1"/>
        <v>110</v>
      </c>
      <c r="E121" s="551">
        <f>'特殊、深海'!$C117</f>
        <v>4</v>
      </c>
      <c r="F121" s="549" t="str">
        <f>'特殊、深海'!$D117</f>
        <v>重巡</v>
      </c>
      <c r="G121" s="549" t="str">
        <f>'特殊、深海'!$E117</f>
        <v>中型</v>
      </c>
      <c r="H121" s="549" t="str">
        <f>'特殊、深海'!$F117</f>
        <v>护卫舰</v>
      </c>
      <c r="I121" s="549">
        <f>'特殊、深海'!$BT117</f>
        <v>0</v>
      </c>
      <c r="J121" s="549" t="str">
        <f>'特殊、深海'!$G117</f>
        <v>意大利</v>
      </c>
      <c r="K121" s="555">
        <f>'特殊、深海'!$H117+(BR121+CE121+CR121+DE121)*$C$2</f>
        <v>46</v>
      </c>
      <c r="L121" s="552">
        <f>'特殊、深海'!$I117</f>
        <v>2</v>
      </c>
      <c r="M121" s="552">
        <f>'特殊、深海'!$J117</f>
        <v>2</v>
      </c>
      <c r="N121" s="552">
        <f>'特殊、深海'!$K117</f>
        <v>2</v>
      </c>
      <c r="O121" s="552">
        <f>'特殊、深海'!$L117+((CA121+CN121+DA121+DN121)*$C$2)</f>
        <v>10</v>
      </c>
      <c r="P121" s="552" t="str">
        <f>IF($C$2=1,(IF(ISERROR(FIND("超长",'特殊、深海'!$M117&amp;BY121&amp;CL121&amp;CY121&amp;DL121,1)),IF(ISERROR(FIND("长",'特殊、深海'!$M117&amp;BY121&amp;CL121&amp;CY121&amp;DL121,1)),IF(ISERROR(FIND("中",'特殊、深海'!$M117&amp;BY121&amp;CL121&amp;CY121&amp;DL121,1)),IF(ISERROR(FIND("短",'特殊、深海'!$M117&amp;BY121&amp;CL121&amp;CY121&amp;DL121,1)),IF(ISERROR(FIND("无",'特殊、深海'!$M117&amp;BY121&amp;CL121&amp;CY121&amp;DL121,1)),0,"无"),"短"),"中"),"长"),"超长")),'特殊、深海'!$M117)</f>
        <v>长</v>
      </c>
      <c r="Q121" s="556">
        <f>'特殊、深海'!$N117</f>
        <v>32</v>
      </c>
      <c r="R121" s="552">
        <f>('特殊、深海'!$P117)+('特殊、深海'!$Q117)*$C$3+((BS121+CF121+CS121+DF121)*$C$2)</f>
        <v>100</v>
      </c>
      <c r="S121" s="552">
        <f>('特殊、深海'!$R117)+('特殊、深海'!$S117)*$C$3+((BU121+CH121+CU121+DH121)*$C$2)</f>
        <v>0</v>
      </c>
      <c r="T121" s="552">
        <f>('特殊、深海'!$T117)+('特殊、深海'!$U117)*$C$3+((BT121+CG121+CT121+DG121)*$C$2)</f>
        <v>102</v>
      </c>
      <c r="U121" s="552">
        <f>('特殊、深海'!$V117)+('特殊、深海'!$W117)*$C$3+((CC121+CP121+DC121+DP121)*$C$2)</f>
        <v>53</v>
      </c>
      <c r="V121" s="550">
        <f>INT(((('特殊、深海'!$Y117)-('特殊、深海'!$X117))*(((IF(D121=0,C121,D121))-1)/99))+'特殊、深海'!$X117)+((BX121+CK121+CX121+DK121)*$C$2)</f>
        <v>94</v>
      </c>
      <c r="W121" s="552">
        <f>INT(((('特殊、深海'!$AA117)-('特殊、深海'!$Z117))*(((IF(D121=0,C121,D121))-1)/99))+'特殊、深海'!$Z117)+((BZ121+CM121+CZ121+DM121)*$C$2)</f>
        <v>67</v>
      </c>
      <c r="X121" s="552">
        <f>INT(((('特殊、深海'!$AC117)-('特殊、深海'!$AB117))*(((IF(D121=0,C121,D121))-1)/99))+'特殊、深海'!$AB117)+((BW121+CJ121+CW121+DJ121)*$C$2)</f>
        <v>99</v>
      </c>
      <c r="Y121" s="551">
        <f>INT(((('特殊、深海'!$AE117)-('特殊、深海'!$AD117))*(((IF(D121=0,C121,D121))-1)/99))+'特殊、深海'!$AD117)+((BV121+CI121+CV121+DI121)*$C$2)</f>
        <v>0</v>
      </c>
      <c r="Z121" s="552">
        <f>IF('特殊、深海'!$AF117="","",'特殊、深海'!$AF117)</f>
        <v>2</v>
      </c>
      <c r="AA121" s="552">
        <f>IF('特殊、深海'!$AG117="","",'特殊、深海'!$AG117)</f>
        <v>2</v>
      </c>
      <c r="AB121" s="552">
        <f>IF('特殊、深海'!$AH117="","",'特殊、深海'!$AH117)</f>
        <v>2</v>
      </c>
      <c r="AC121" s="552" t="str">
        <f>IF('特殊、深海'!$AI117="","",'特殊、深海'!$AI117)</f>
        <v/>
      </c>
      <c r="AD121" s="552">
        <f>IF('特殊、深海'!$AJ117="","",'特殊、深海'!$AJ117)</f>
        <v>6</v>
      </c>
      <c r="AE121" s="550">
        <f>IF('特殊、深海'!$AK117="","",'特殊、深海'!$AK117)</f>
        <v>0</v>
      </c>
      <c r="AF121" s="552" t="str">
        <f>IF('特殊、深海'!$AL117="","",'特殊、深海'!$AL117)</f>
        <v/>
      </c>
      <c r="AG121" s="552" t="str">
        <f>IF('特殊、深海'!$AM117="","",'特殊、深海'!$AM117)</f>
        <v/>
      </c>
      <c r="AH121" s="552" t="str">
        <f>IF('特殊、深海'!$AN117="","",'特殊、深海'!$AN117)</f>
        <v/>
      </c>
      <c r="AI121" s="552" t="str">
        <f>IF('特殊、深海'!$AO117="","",'特殊、深海'!$AO117)</f>
        <v/>
      </c>
      <c r="AJ121" s="552" t="str">
        <f>IF('特殊、深海'!$AP117="","",'特殊、深海'!$AP117)</f>
        <v/>
      </c>
      <c r="AK121" s="551" t="str">
        <f>IF('特殊、深海'!$AQ117="","",'特殊、深海'!$AQ117)</f>
        <v/>
      </c>
      <c r="AL121" s="329" t="str">
        <f>IF('特殊、深海'!$AS117="","",'特殊、深海'!$AS117)</f>
        <v>G国三联150毫米炮</v>
      </c>
      <c r="AM121" s="329" t="str">
        <f>IF('特殊、深海'!$AT117="","",'特殊、深海'!$AT117)</f>
        <v>G国三联150毫米炮</v>
      </c>
      <c r="AN121" s="329" t="str">
        <f>IF('特殊、深海'!$AU117="","",'特殊、深海'!$AU117)</f>
        <v>G国三联150毫米炮</v>
      </c>
      <c r="AO121" s="329" t="str">
        <f>IF('特殊、深海'!$AV117="","",'特殊、深海'!$AV117)</f>
        <v>G国三联150毫米炮</v>
      </c>
      <c r="AP121" s="307" t="str">
        <f>IF('特殊、深海'!$AW117="","",'特殊、深海'!$AW117)</f>
        <v/>
      </c>
      <c r="AQ121" s="308" t="str">
        <f>IF('特殊、深海'!$AX117="","",'特殊、深海'!$AX117)</f>
        <v/>
      </c>
      <c r="AR121" s="552">
        <f>IF('特殊、深海'!$AY117="","",'特殊、深海'!$AY117)</f>
        <v>35</v>
      </c>
      <c r="AS121" s="552">
        <f>IF('特殊、深海'!$AZ117="","",'特殊、深海'!$AZ117)</f>
        <v>70</v>
      </c>
      <c r="AT121" s="552">
        <f>IF('特殊、深海'!$BA117="","",'特殊、深海'!$BA117)</f>
        <v>1.28</v>
      </c>
      <c r="AU121" s="552">
        <f>IF('特殊、深海'!$BB117="","",'特殊、深海'!$BB117)</f>
        <v>2.4</v>
      </c>
      <c r="AV121" s="550">
        <f>IF(('特殊、深海'!$BG117+'特殊、深海'!$BK117*$C$4)=0,"",('特殊、深海'!$BG117+'特殊、深海'!$BK117*$C$4))</f>
        <v>30</v>
      </c>
      <c r="AW121" s="552">
        <f>IF(('特殊、深海'!$BH117+'特殊、深海'!$BL117*$C$4)=0,"",('特殊、深海'!$BH117+'特殊、深海'!$BL117*$C$4))</f>
        <v>48</v>
      </c>
      <c r="AX121" s="552">
        <f>IF(('特殊、深海'!$BI117+'特殊、深海'!$BM117*$C$4)=0,"",('特殊、深海'!$BI117+'特殊、深海'!$BM117*$C$4))</f>
        <v>42</v>
      </c>
      <c r="AY121" s="551" t="str">
        <f>IF(('特殊、深海'!$BJ117+'特殊、深海'!$BN117*$C$4)=0,"",('特殊、深海'!$BJ117+'特殊、深海'!$BN117*$C$4))</f>
        <v/>
      </c>
      <c r="AZ121" s="329" t="str">
        <f>'特殊、深海'!$BO117</f>
        <v>TODO: 万国语</v>
      </c>
      <c r="BA121" s="553" t="b">
        <f>IF('特殊、深海'!$BP117="","")</f>
        <v>0</v>
      </c>
      <c r="BB121" s="329" t="b">
        <f>IF('特殊、深海'!$BQ117="","")</f>
        <v>0</v>
      </c>
      <c r="BC121" s="554" t="str">
        <f>IF('特殊、深海'!$BR117="","")</f>
        <v/>
      </c>
      <c r="BQ121" s="552">
        <f>IFERROR(VLOOKUP(AL121,装备!$B:$C,2,0),0)</f>
        <v>3</v>
      </c>
      <c r="BR121" s="552">
        <f>IFERROR(VLOOKUP($AL121,装备!$B:$Q,5,0),0)</f>
        <v>0</v>
      </c>
      <c r="BS121" s="552">
        <f>IFERROR(VLOOKUP($AL121,装备!$B:$Q,6,0),0)</f>
        <v>5</v>
      </c>
      <c r="BT121" s="552">
        <f>IFERROR(VLOOKUP($AL121,装备!$B:$Q,7,0),0)</f>
        <v>0</v>
      </c>
      <c r="BU121" s="552">
        <f>IFERROR(VLOOKUP($AL121,装备!$B:$Q,8,0),0)</f>
        <v>0</v>
      </c>
      <c r="BV121" s="552">
        <f>IFERROR(VLOOKUP($AL121,装备!$B:$Q,9,0),0)</f>
        <v>0</v>
      </c>
      <c r="BW121" s="552">
        <f>IFERROR(VLOOKUP($AL121,装备!$B:$Q,10,0),0)</f>
        <v>0</v>
      </c>
      <c r="BX121" s="552">
        <f>IFERROR(VLOOKUP($AL121,装备!$B:$Q,11,0),0)</f>
        <v>2</v>
      </c>
      <c r="BY121" s="552" t="str">
        <f>IFERROR(VLOOKUP($AL121,装备!$B:$Q,12,0),0)</f>
        <v>中</v>
      </c>
      <c r="BZ121" s="552">
        <f>IFERROR(VLOOKUP($AL121,装备!$B:$Q,13,0),0)</f>
        <v>0</v>
      </c>
      <c r="CA121" s="552">
        <f>IFERROR(VLOOKUP($AL121,装备!$B:$Q,14,0),0)</f>
        <v>0</v>
      </c>
      <c r="CB121" s="552">
        <f>IFERROR(VLOOKUP($AL121,装备!$B:$Q,16,0),0)</f>
        <v>0</v>
      </c>
      <c r="CC121" s="552">
        <f>IFERROR(VLOOKUP($AL121,装备!$B:$Q,5,0),0)</f>
        <v>0</v>
      </c>
      <c r="CD121" s="552">
        <f>IFERROR(VLOOKUP(AM121,装备!$B:$C,2,0),0)</f>
        <v>3</v>
      </c>
      <c r="CE121" s="552">
        <f>IFERROR(VLOOKUP($AM121,装备!$B:$Q,5,0),0)</f>
        <v>0</v>
      </c>
      <c r="CF121" s="552">
        <f>IFERROR(VLOOKUP($AM121,装备!$B:$Q,6,0),0)</f>
        <v>5</v>
      </c>
      <c r="CG121" s="552">
        <f>IFERROR(VLOOKUP($AM121,装备!$B:$Q,7,0),0)</f>
        <v>0</v>
      </c>
      <c r="CH121" s="552">
        <f>IFERROR(VLOOKUP($AM121,装备!$B:$Q,8,0),0)</f>
        <v>0</v>
      </c>
      <c r="CI121" s="552">
        <f>IFERROR(VLOOKUP($AM121,装备!$B:$Q,9,0),0)</f>
        <v>0</v>
      </c>
      <c r="CJ121" s="552">
        <f>IFERROR(VLOOKUP($AM121,装备!$B:$Q,10,0),0)</f>
        <v>0</v>
      </c>
      <c r="CK121" s="552">
        <f>IFERROR(VLOOKUP($AM121,装备!$B:$Q,11,0),0)</f>
        <v>2</v>
      </c>
      <c r="CL121" s="552" t="str">
        <f>IFERROR(VLOOKUP($AM121,装备!$B:$Q,12,0),0)</f>
        <v>中</v>
      </c>
      <c r="CM121" s="552">
        <f>IFERROR(VLOOKUP($AM121,装备!$B:$Q,13,0),0)</f>
        <v>0</v>
      </c>
      <c r="CN121" s="552">
        <f>IFERROR(VLOOKUP($AM121,装备!$B:$Q,14,0),0)</f>
        <v>0</v>
      </c>
      <c r="CO121" s="552">
        <f>IFERROR(VLOOKUP($AM121,装备!$B:$Q,16,0),0)</f>
        <v>0</v>
      </c>
      <c r="CP121" s="552">
        <f>IFERROR(VLOOKUP($AM121,装备!$B:$Q,5,0),0)</f>
        <v>0</v>
      </c>
      <c r="CQ121" s="552">
        <f>IFERROR(VLOOKUP(AN121,装备!$B:$C,2,0),0)</f>
        <v>3</v>
      </c>
      <c r="CR121" s="552">
        <f>IFERROR(VLOOKUP($AN121,装备!$B:$Q,5,0),0)</f>
        <v>0</v>
      </c>
      <c r="CS121" s="552">
        <f>IFERROR(VLOOKUP($AN121,装备!$B:$Q,6,0),0)</f>
        <v>5</v>
      </c>
      <c r="CT121" s="552">
        <f>IFERROR(VLOOKUP($AN121,装备!$B:$Q,7,0),0)</f>
        <v>0</v>
      </c>
      <c r="CU121" s="552">
        <f>IFERROR(VLOOKUP($AN121,装备!$B:$Q,8,0),0)</f>
        <v>0</v>
      </c>
      <c r="CV121" s="552">
        <f>IFERROR(VLOOKUP($AN121,装备!$B:$Q,9,0),0)</f>
        <v>0</v>
      </c>
      <c r="CW121" s="552">
        <f>IFERROR(VLOOKUP($AN121,装备!$B:$Q,10,0),0)</f>
        <v>0</v>
      </c>
      <c r="CX121" s="552">
        <f>IFERROR(VLOOKUP($AN121,装备!$B:$Q,11,0),0)</f>
        <v>2</v>
      </c>
      <c r="CY121" s="552" t="str">
        <f>IFERROR(VLOOKUP($AN121,装备!$B:$Q,12,0),0)</f>
        <v>中</v>
      </c>
      <c r="CZ121" s="552">
        <f>IFERROR(VLOOKUP($AN121,装备!$B:$Q,13,0),0)</f>
        <v>0</v>
      </c>
      <c r="DA121" s="552">
        <f>IFERROR(VLOOKUP($AN121,装备!$B:$Q,14,0),0)</f>
        <v>0</v>
      </c>
      <c r="DB121" s="552">
        <f>IFERROR(VLOOKUP($AN121,装备!$B:$Q,16,0),0)</f>
        <v>0</v>
      </c>
      <c r="DC121" s="552">
        <f>IFERROR(VLOOKUP($AN121,装备!$B:$Q,5,0),0)</f>
        <v>0</v>
      </c>
      <c r="DD121" s="552">
        <f>IFERROR(VLOOKUP(AO121,装备!$B:$C,2,0),0)</f>
        <v>3</v>
      </c>
      <c r="DE121" s="552">
        <f>IFERROR(VLOOKUP($AO121,装备!$B:$Q,5,0),0)</f>
        <v>0</v>
      </c>
      <c r="DF121" s="552">
        <f>IFERROR(VLOOKUP($AO121,装备!$B:$Q,6,0),0)</f>
        <v>5</v>
      </c>
      <c r="DG121" s="552">
        <f>IFERROR(VLOOKUP($AO121,装备!$B:$Q,7,0),0)</f>
        <v>0</v>
      </c>
      <c r="DH121" s="552">
        <f>IFERROR(VLOOKUP($AO121,装备!$B:$Q,8,0),0)</f>
        <v>0</v>
      </c>
      <c r="DI121" s="552">
        <f>IFERROR(VLOOKUP($AO121,装备!$B:$Q,9,0),0)</f>
        <v>0</v>
      </c>
      <c r="DJ121" s="552">
        <f>IFERROR(VLOOKUP($AO121,装备!$B:$Q,10,0),0)</f>
        <v>0</v>
      </c>
      <c r="DK121" s="552">
        <f>IFERROR(VLOOKUP($AO121,装备!$B:$Q,11,0),0)</f>
        <v>2</v>
      </c>
      <c r="DL121" s="552" t="str">
        <f>IFERROR(VLOOKUP($AO121,装备!$B:$Q,12,0),0)</f>
        <v>中</v>
      </c>
      <c r="DM121" s="552">
        <f>IFERROR(VLOOKUP($AO121,装备!$B:$Q,13,0),0)</f>
        <v>0</v>
      </c>
      <c r="DN121" s="552">
        <f>IFERROR(VLOOKUP($AO121,装备!$B:$Q,14,0),0)</f>
        <v>0</v>
      </c>
      <c r="DO121" s="552">
        <f>IFERROR(VLOOKUP($AO121,装备!$B:$Q,16,0),0)</f>
        <v>0</v>
      </c>
      <c r="DP121" s="552">
        <f>IFERROR(VLOOKUP($AO121,装备!$B:$Q,5,0),0)</f>
        <v>0</v>
      </c>
    </row>
    <row r="122" spans="1:120">
      <c r="A122" s="553">
        <f>'特殊、深海'!$A118</f>
        <v>16001519</v>
      </c>
      <c r="B122" s="353" t="s">
        <v>241</v>
      </c>
      <c r="C122" s="281"/>
      <c r="D122" s="281">
        <f t="shared" si="1"/>
        <v>110</v>
      </c>
      <c r="E122" s="551">
        <f>'特殊、深海'!$C118</f>
        <v>4</v>
      </c>
      <c r="F122" s="549" t="str">
        <f>'特殊、深海'!$D118</f>
        <v>驱逐</v>
      </c>
      <c r="G122" s="549" t="str">
        <f>'特殊、深海'!$E118</f>
        <v>小型</v>
      </c>
      <c r="H122" s="549" t="str">
        <f>'特殊、深海'!$F118</f>
        <v>护卫舰</v>
      </c>
      <c r="I122" s="549">
        <f>'特殊、深海'!$BT118</f>
        <v>0</v>
      </c>
      <c r="J122" s="549" t="str">
        <f>'特殊、深海'!$G118</f>
        <v>意大利</v>
      </c>
      <c r="K122" s="555">
        <f>'特殊、深海'!$H118+(BR122+CE122+CR122+DE122)*$C$2</f>
        <v>18</v>
      </c>
      <c r="L122" s="552">
        <f>'特殊、深海'!$I118</f>
        <v>2</v>
      </c>
      <c r="M122" s="552">
        <f>'特殊、深海'!$J118</f>
        <v>1</v>
      </c>
      <c r="N122" s="552">
        <f>'特殊、深海'!$K118</f>
        <v>2</v>
      </c>
      <c r="O122" s="552">
        <f>'特殊、深海'!$L118+((CA122+CN122+DA122+DN122)*$C$2)</f>
        <v>20</v>
      </c>
      <c r="P122" s="552" t="str">
        <f>IF($C$2=1,(IF(ISERROR(FIND("超长",'特殊、深海'!$M118&amp;BY122&amp;CL122&amp;CY122&amp;DL122,1)),IF(ISERROR(FIND("长",'特殊、深海'!$M118&amp;BY122&amp;CL122&amp;CY122&amp;DL122,1)),IF(ISERROR(FIND("中",'特殊、深海'!$M118&amp;BY122&amp;CL122&amp;CY122&amp;DL122,1)),IF(ISERROR(FIND("短",'特殊、深海'!$M118&amp;BY122&amp;CL122&amp;CY122&amp;DL122,1)),IF(ISERROR(FIND("无",'特殊、深海'!$M118&amp;BY122&amp;CL122&amp;CY122&amp;DL122,1)),0,"无"),"短"),"中"),"长"),"超长")),'特殊、深海'!$M118)</f>
        <v>长</v>
      </c>
      <c r="Q122" s="556">
        <f>'特殊、深海'!$N118</f>
        <v>38</v>
      </c>
      <c r="R122" s="552">
        <f>('特殊、深海'!$P118)+('特殊、深海'!$Q118)*$C$3+((BS122+CF122+CS122+DF122)*$C$2)</f>
        <v>32</v>
      </c>
      <c r="S122" s="552">
        <f>('特殊、深海'!$R118)+('特殊、深海'!$S118)*$C$3+((BU122+CH122+CU122+DH122)*$C$2)</f>
        <v>162</v>
      </c>
      <c r="T122" s="552">
        <f>('特殊、深海'!$T118)+('特殊、深海'!$U118)*$C$3+((BT122+CG122+CT122+DG122)*$C$2)</f>
        <v>102</v>
      </c>
      <c r="U122" s="552">
        <f>('特殊、深海'!$V118)+('特殊、深海'!$W118)*$C$3+((CC122+CP122+DC122+DP122)*$C$2)</f>
        <v>41</v>
      </c>
      <c r="V122" s="550">
        <f>INT(((('特殊、深海'!$Y118)-('特殊、深海'!$X118))*(((IF(D122=0,C122,D122))-1)/99))+'特殊、深海'!$X118)+((BX122+CK122+CX122+DK122)*$C$2)</f>
        <v>89</v>
      </c>
      <c r="W122" s="552">
        <f>INT(((('特殊、深海'!$AA118)-('特殊、深海'!$Z118))*(((IF(D122=0,C122,D122))-1)/99))+'特殊、深海'!$Z118)+((BZ122+CM122+CZ122+DM122)*$C$2)</f>
        <v>243</v>
      </c>
      <c r="X122" s="552">
        <f>INT(((('特殊、深海'!$AC118)-('特殊、深海'!$AB118))*(((IF(D122=0,C122,D122))-1)/99))+'特殊、深海'!$AB118)+((BW122+CJ122+CW122+DJ122)*$C$2)</f>
        <v>99</v>
      </c>
      <c r="Y122" s="551">
        <f>INT(((('特殊、深海'!$AE118)-('特殊、深海'!$AD118))*(((IF(D122=0,C122,D122))-1)/99))+'特殊、深海'!$AD118)+((BV122+CI122+CV122+DI122)*$C$2)</f>
        <v>76</v>
      </c>
      <c r="Z122" s="552">
        <f>IF('特殊、深海'!$AF118="","",'特殊、深海'!$AF118)</f>
        <v>0</v>
      </c>
      <c r="AA122" s="552" t="str">
        <f>IF('特殊、深海'!$AG118="","",'特殊、深海'!$AG118)</f>
        <v/>
      </c>
      <c r="AB122" s="552" t="str">
        <f>IF('特殊、深海'!$AH118="","",'特殊、深海'!$AH118)</f>
        <v/>
      </c>
      <c r="AC122" s="552" t="str">
        <f>IF('特殊、深海'!$AI118="","",'特殊、深海'!$AI118)</f>
        <v/>
      </c>
      <c r="AD122" s="552">
        <f>IF('特殊、深海'!$AJ118="","",'特殊、深海'!$AJ118)</f>
        <v>0</v>
      </c>
      <c r="AE122" s="550">
        <f>IF('特殊、深海'!$AK118="","",'特殊、深海'!$AK118)</f>
        <v>50</v>
      </c>
      <c r="AF122" s="552" t="str">
        <f>IF('特殊、深海'!$AL118="","",'特殊、深海'!$AL118)</f>
        <v/>
      </c>
      <c r="AG122" s="552" t="str">
        <f>IF('特殊、深海'!$AM118="","",'特殊、深海'!$AM118)</f>
        <v/>
      </c>
      <c r="AH122" s="552" t="str">
        <f>IF('特殊、深海'!$AN118="","",'特殊、深海'!$AN118)</f>
        <v/>
      </c>
      <c r="AI122" s="552" t="str">
        <f>IF('特殊、深海'!$AO118="","",'特殊、深海'!$AO118)</f>
        <v/>
      </c>
      <c r="AJ122" s="552" t="str">
        <f>IF('特殊、深海'!$AP118="","",'特殊、深海'!$AP118)</f>
        <v/>
      </c>
      <c r="AK122" s="551" t="str">
        <f>IF('特殊、深海'!$AQ118="","",'特殊、深海'!$AQ118)</f>
        <v/>
      </c>
      <c r="AL122" s="329" t="str">
        <f>IF('特殊、深海'!$AS118="","",'特殊、深海'!$AS118)</f>
        <v>J国12.7厘米连装炮</v>
      </c>
      <c r="AM122" s="329" t="str">
        <f>IF('特殊、深海'!$AT118="","",'特殊、深海'!$AT118)</f>
        <v>改良型动力系统</v>
      </c>
      <c r="AN122" s="329" t="str">
        <f>IF('特殊、深海'!$AU118="","",'特殊、深海'!$AU118)</f>
        <v>61厘米五连装氧气鱼雷</v>
      </c>
      <c r="AO122" s="329" t="str">
        <f>IF('特殊、深海'!$AV118="","",'特殊、深海'!$AV118)</f>
        <v>刺猬弹深弹投射器</v>
      </c>
      <c r="AP122" s="307" t="str">
        <f>IF('特殊、深海'!$AW118="","",'特殊、深海'!$AW118)</f>
        <v/>
      </c>
      <c r="AQ122" s="308" t="str">
        <f>IF('特殊、深海'!$AX118="","",'特殊、深海'!$AX118)</f>
        <v/>
      </c>
      <c r="AR122" s="552">
        <f>IF('特殊、深海'!$AY118="","",'特殊、深海'!$AY118)</f>
        <v>10</v>
      </c>
      <c r="AS122" s="552">
        <f>IF('特殊、深海'!$AZ118="","",'特殊、深海'!$AZ118)</f>
        <v>20</v>
      </c>
      <c r="AT122" s="552">
        <f>IF('特殊、深海'!$BA118="","",'特殊、深海'!$BA118)</f>
        <v>0.48</v>
      </c>
      <c r="AU122" s="552">
        <f>IF('特殊、深海'!$BB118="","",'特殊、深海'!$BB118)</f>
        <v>0.9</v>
      </c>
      <c r="AV122" s="550">
        <f>IF(('特殊、深海'!$BG118+'特殊、深海'!$BK118*$C$4)=0,"",('特殊、深海'!$BG118+'特殊、深海'!$BK118*$C$4))</f>
        <v>16</v>
      </c>
      <c r="AW122" s="552">
        <f>IF(('特殊、深海'!$BH118+'特殊、深海'!$BL118*$C$4)=0,"",('特殊、深海'!$BH118+'特殊、深海'!$BL118*$C$4))</f>
        <v>20</v>
      </c>
      <c r="AX122" s="552">
        <f>IF(('特殊、深海'!$BI118+'特殊、深海'!$BM118*$C$4)=0,"",('特殊、深海'!$BI118+'特殊、深海'!$BM118*$C$4))</f>
        <v>33</v>
      </c>
      <c r="AY122" s="551">
        <f>IF(('特殊、深海'!$BJ118+'特殊、深海'!$BN118*$C$4)=0,"",('特殊、深海'!$BJ118+'特殊、深海'!$BN118*$C$4))</f>
        <v>7</v>
      </c>
      <c r="AZ122" s="329" t="str">
        <f>'特殊、深海'!$BO118</f>
        <v>TODO: 万国语</v>
      </c>
      <c r="BA122" s="553" t="b">
        <f>IF('特殊、深海'!$BP118="","")</f>
        <v>0</v>
      </c>
      <c r="BB122" s="329" t="b">
        <f>IF('特殊、深海'!$BQ118="","")</f>
        <v>0</v>
      </c>
      <c r="BC122" s="554" t="str">
        <f>IF('特殊、深海'!$BR118="","")</f>
        <v/>
      </c>
      <c r="BQ122" s="552">
        <f>IFERROR(VLOOKUP(AL122,装备!$B:$C,2,0),0)</f>
        <v>2</v>
      </c>
      <c r="BR122" s="552">
        <f>IFERROR(VLOOKUP($AL122,装备!$B:$Q,5,0),0)</f>
        <v>0</v>
      </c>
      <c r="BS122" s="552">
        <f>IFERROR(VLOOKUP($AL122,装备!$B:$Q,6,0),0)</f>
        <v>2</v>
      </c>
      <c r="BT122" s="552">
        <f>IFERROR(VLOOKUP($AL122,装备!$B:$Q,7,0),0)</f>
        <v>0</v>
      </c>
      <c r="BU122" s="552">
        <f>IFERROR(VLOOKUP($AL122,装备!$B:$Q,8,0),0)</f>
        <v>0</v>
      </c>
      <c r="BV122" s="552">
        <f>IFERROR(VLOOKUP($AL122,装备!$B:$Q,9,0),0)</f>
        <v>0</v>
      </c>
      <c r="BW122" s="552">
        <f>IFERROR(VLOOKUP($AL122,装备!$B:$Q,10,0),0)</f>
        <v>0</v>
      </c>
      <c r="BX122" s="552">
        <f>IFERROR(VLOOKUP($AL122,装备!$B:$Q,11,0),0)</f>
        <v>0</v>
      </c>
      <c r="BY122" s="552" t="str">
        <f>IFERROR(VLOOKUP($AL122,装备!$B:$Q,12,0),0)</f>
        <v>短</v>
      </c>
      <c r="BZ122" s="552">
        <f>IFERROR(VLOOKUP($AL122,装备!$B:$Q,13,0),0)</f>
        <v>0</v>
      </c>
      <c r="CA122" s="552">
        <f>IFERROR(VLOOKUP($AL122,装备!$B:$Q,14,0),0)</f>
        <v>0</v>
      </c>
      <c r="CB122" s="552">
        <f>IFERROR(VLOOKUP($AL122,装备!$B:$Q,16,0),0)</f>
        <v>2</v>
      </c>
      <c r="CC122" s="552">
        <f>IFERROR(VLOOKUP($AL122,装备!$B:$Q,5,0),0)</f>
        <v>0</v>
      </c>
      <c r="CD122" s="552">
        <f>IFERROR(VLOOKUP(AM122,装备!$B:$C,2,0),0)</f>
        <v>5</v>
      </c>
      <c r="CE122" s="552">
        <f>IFERROR(VLOOKUP($AM122,装备!$B:$Q,5,0),0)</f>
        <v>0</v>
      </c>
      <c r="CF122" s="552">
        <f>IFERROR(VLOOKUP($AM122,装备!$B:$Q,6,0),0)</f>
        <v>0</v>
      </c>
      <c r="CG122" s="552">
        <f>IFERROR(VLOOKUP($AM122,装备!$B:$Q,7,0),0)</f>
        <v>0</v>
      </c>
      <c r="CH122" s="552">
        <f>IFERROR(VLOOKUP($AM122,装备!$B:$Q,8,0),0)</f>
        <v>0</v>
      </c>
      <c r="CI122" s="552">
        <f>IFERROR(VLOOKUP($AM122,装备!$B:$Q,9,0),0)</f>
        <v>0</v>
      </c>
      <c r="CJ122" s="552">
        <f>IFERROR(VLOOKUP($AM122,装备!$B:$Q,10,0),0)</f>
        <v>0</v>
      </c>
      <c r="CK122" s="552">
        <f>IFERROR(VLOOKUP($AM122,装备!$B:$Q,11,0),0)</f>
        <v>0</v>
      </c>
      <c r="CL122" s="552" t="str">
        <f>IFERROR(VLOOKUP($AM122,装备!$B:$Q,12,0),0)</f>
        <v>无</v>
      </c>
      <c r="CM122" s="552">
        <f>IFERROR(VLOOKUP($AM122,装备!$B:$Q,13,0),0)</f>
        <v>10</v>
      </c>
      <c r="CN122" s="552">
        <f>IFERROR(VLOOKUP($AM122,装备!$B:$Q,14,0),0)</f>
        <v>0</v>
      </c>
      <c r="CO122" s="552">
        <f>IFERROR(VLOOKUP($AM122,装备!$B:$Q,16,0),0)</f>
        <v>0</v>
      </c>
      <c r="CP122" s="552">
        <f>IFERROR(VLOOKUP($AM122,装备!$B:$Q,5,0),0)</f>
        <v>0</v>
      </c>
      <c r="CQ122" s="552">
        <f>IFERROR(VLOOKUP(AN122,装备!$B:$C,2,0),0)</f>
        <v>6</v>
      </c>
      <c r="CR122" s="552">
        <f>IFERROR(VLOOKUP($AN122,装备!$B:$Q,5,0),0)</f>
        <v>0</v>
      </c>
      <c r="CS122" s="552">
        <f>IFERROR(VLOOKUP($AN122,装备!$B:$Q,6,0),0)</f>
        <v>0</v>
      </c>
      <c r="CT122" s="552">
        <f>IFERROR(VLOOKUP($AN122,装备!$B:$Q,7,0),0)</f>
        <v>0</v>
      </c>
      <c r="CU122" s="552">
        <f>IFERROR(VLOOKUP($AN122,装备!$B:$Q,8,0),0)</f>
        <v>12</v>
      </c>
      <c r="CV122" s="552">
        <f>IFERROR(VLOOKUP($AN122,装备!$B:$Q,9,0),0)</f>
        <v>0</v>
      </c>
      <c r="CW122" s="552">
        <f>IFERROR(VLOOKUP($AN122,装备!$B:$Q,10,0),0)</f>
        <v>0</v>
      </c>
      <c r="CX122" s="552">
        <f>IFERROR(VLOOKUP($AN122,装备!$B:$Q,11,0),0)</f>
        <v>1</v>
      </c>
      <c r="CY122" s="552" t="str">
        <f>IFERROR(VLOOKUP($AN122,装备!$B:$Q,12,0),0)</f>
        <v>无</v>
      </c>
      <c r="CZ122" s="552">
        <f>IFERROR(VLOOKUP($AN122,装备!$B:$Q,13,0),0)</f>
        <v>0</v>
      </c>
      <c r="DA122" s="552">
        <f>IFERROR(VLOOKUP($AN122,装备!$B:$Q,14,0),0)</f>
        <v>0</v>
      </c>
      <c r="DB122" s="552">
        <f>IFERROR(VLOOKUP($AN122,装备!$B:$Q,16,0),0)</f>
        <v>0</v>
      </c>
      <c r="DC122" s="552">
        <f>IFERROR(VLOOKUP($AN122,装备!$B:$Q,5,0),0)</f>
        <v>0</v>
      </c>
      <c r="DD122" s="552">
        <f>IFERROR(VLOOKUP(AO122,装备!$B:$C,2,0),0)</f>
        <v>6</v>
      </c>
      <c r="DE122" s="552">
        <f>IFERROR(VLOOKUP($AO122,装备!$B:$Q,5,0),0)</f>
        <v>0</v>
      </c>
      <c r="DF122" s="552">
        <f>IFERROR(VLOOKUP($AO122,装备!$B:$Q,6,0),0)</f>
        <v>0</v>
      </c>
      <c r="DG122" s="552">
        <f>IFERROR(VLOOKUP($AO122,装备!$B:$Q,7,0),0)</f>
        <v>0</v>
      </c>
      <c r="DH122" s="552">
        <f>IFERROR(VLOOKUP($AO122,装备!$B:$Q,8,0),0)</f>
        <v>0</v>
      </c>
      <c r="DI122" s="552">
        <f>IFERROR(VLOOKUP($AO122,装备!$B:$Q,9,0),0)</f>
        <v>15</v>
      </c>
      <c r="DJ122" s="552">
        <f>IFERROR(VLOOKUP($AO122,装备!$B:$Q,10,0),0)</f>
        <v>0</v>
      </c>
      <c r="DK122" s="552">
        <f>IFERROR(VLOOKUP($AO122,装备!$B:$Q,11,0),0)</f>
        <v>5</v>
      </c>
      <c r="DL122" s="552" t="str">
        <f>IFERROR(VLOOKUP($AO122,装备!$B:$Q,12,0),0)</f>
        <v>短</v>
      </c>
      <c r="DM122" s="552">
        <f>IFERROR(VLOOKUP($AO122,装备!$B:$Q,13,0),0)</f>
        <v>0</v>
      </c>
      <c r="DN122" s="552">
        <f>IFERROR(VLOOKUP($AO122,装备!$B:$Q,14,0),0)</f>
        <v>0</v>
      </c>
      <c r="DO122" s="552">
        <f>IFERROR(VLOOKUP($AO122,装备!$B:$Q,16,0),0)</f>
        <v>0</v>
      </c>
      <c r="DP122" s="552">
        <f>IFERROR(VLOOKUP($AO122,装备!$B:$Q,5,0),0)</f>
        <v>0</v>
      </c>
    </row>
    <row r="123" spans="1:120">
      <c r="A123" s="553">
        <f>'特殊、深海'!$A119</f>
        <v>16001619</v>
      </c>
      <c r="B123" s="353" t="s">
        <v>242</v>
      </c>
      <c r="C123" s="281"/>
      <c r="D123" s="281">
        <f t="shared" si="1"/>
        <v>110</v>
      </c>
      <c r="E123" s="551">
        <f>'特殊、深海'!$C119</f>
        <v>4</v>
      </c>
      <c r="F123" s="549" t="str">
        <f>'特殊、深海'!$D119</f>
        <v>驱逐</v>
      </c>
      <c r="G123" s="549" t="str">
        <f>'特殊、深海'!$E119</f>
        <v>小型</v>
      </c>
      <c r="H123" s="549" t="str">
        <f>'特殊、深海'!$F119</f>
        <v>护卫舰</v>
      </c>
      <c r="I123" s="549">
        <f>'特殊、深海'!$BT119</f>
        <v>0</v>
      </c>
      <c r="J123" s="549" t="str">
        <f>'特殊、深海'!$G119</f>
        <v>意大利</v>
      </c>
      <c r="K123" s="555">
        <f>'特殊、深海'!$H119+(BR123+CE123+CR123+DE123)*$C$2</f>
        <v>18</v>
      </c>
      <c r="L123" s="552">
        <f>'特殊、深海'!$I119</f>
        <v>2</v>
      </c>
      <c r="M123" s="552">
        <f>'特殊、深海'!$J119</f>
        <v>1</v>
      </c>
      <c r="N123" s="552">
        <f>'特殊、深海'!$K119</f>
        <v>2</v>
      </c>
      <c r="O123" s="552">
        <f>'特殊、深海'!$L119+((CA123+CN123+DA123+DN123)*$C$2)</f>
        <v>15</v>
      </c>
      <c r="P123" s="552" t="str">
        <f>IF($C$2=1,(IF(ISERROR(FIND("超长",'特殊、深海'!$M119&amp;BY123&amp;CL123&amp;CY123&amp;DL123,1)),IF(ISERROR(FIND("长",'特殊、深海'!$M119&amp;BY123&amp;CL123&amp;CY123&amp;DL123,1)),IF(ISERROR(FIND("中",'特殊、深海'!$M119&amp;BY123&amp;CL123&amp;CY123&amp;DL123,1)),IF(ISERROR(FIND("短",'特殊、深海'!$M119&amp;BY123&amp;CL123&amp;CY123&amp;DL123,1)),IF(ISERROR(FIND("无",'特殊、深海'!$M119&amp;BY123&amp;CL123&amp;CY123&amp;DL123,1)),0,"无"),"短"),"中"),"长"),"超长")),'特殊、深海'!$M119)</f>
        <v>长</v>
      </c>
      <c r="Q123" s="556">
        <f>'特殊、深海'!$N119</f>
        <v>38</v>
      </c>
      <c r="R123" s="552">
        <f>('特殊、深海'!$P119)+('特殊、深海'!$Q119)*$C$3+((BS123+CF123+CS123+DF123)*$C$2)</f>
        <v>32</v>
      </c>
      <c r="S123" s="552">
        <f>('特殊、深海'!$R119)+('特殊、深海'!$S119)*$C$3+((BU123+CH123+CU123+DH123)*$C$2)</f>
        <v>162</v>
      </c>
      <c r="T123" s="552">
        <f>('特殊、深海'!$T119)+('特殊、深海'!$U119)*$C$3+((BT123+CG123+CT123+DG123)*$C$2)</f>
        <v>102</v>
      </c>
      <c r="U123" s="552">
        <f>('特殊、深海'!$V119)+('特殊、深海'!$W119)*$C$3+((CC123+CP123+DC123+DP123)*$C$2)</f>
        <v>41</v>
      </c>
      <c r="V123" s="550">
        <f>INT(((('特殊、深海'!$Y119)-('特殊、深海'!$X119))*(((IF(D123=0,C123,D123))-1)/99))+'特殊、深海'!$X119)+((BX123+CK123+CX123+DK123)*$C$2)</f>
        <v>89</v>
      </c>
      <c r="W123" s="552">
        <f>INT(((('特殊、深海'!$AA119)-('特殊、深海'!$Z119))*(((IF(D123=0,C123,D123))-1)/99))+'特殊、深海'!$Z119)+((BZ123+CM123+CZ123+DM123)*$C$2)</f>
        <v>243</v>
      </c>
      <c r="X123" s="552">
        <f>INT(((('特殊、深海'!$AC119)-('特殊、深海'!$AB119))*(((IF(D123=0,C123,D123))-1)/99))+'特殊、深海'!$AB119)+((BW123+CJ123+CW123+DJ123)*$C$2)</f>
        <v>99</v>
      </c>
      <c r="Y123" s="551">
        <f>INT(((('特殊、深海'!$AE119)-('特殊、深海'!$AD119))*(((IF(D123=0,C123,D123))-1)/99))+'特殊、深海'!$AD119)+((BV123+CI123+CV123+DI123)*$C$2)</f>
        <v>76</v>
      </c>
      <c r="Z123" s="552">
        <f>IF('特殊、深海'!$AF119="","",'特殊、深海'!$AF119)</f>
        <v>0</v>
      </c>
      <c r="AA123" s="552" t="str">
        <f>IF('特殊、深海'!$AG119="","",'特殊、深海'!$AG119)</f>
        <v/>
      </c>
      <c r="AB123" s="552" t="str">
        <f>IF('特殊、深海'!$AH119="","",'特殊、深海'!$AH119)</f>
        <v/>
      </c>
      <c r="AC123" s="552" t="str">
        <f>IF('特殊、深海'!$AI119="","",'特殊、深海'!$AI119)</f>
        <v/>
      </c>
      <c r="AD123" s="552">
        <f>IF('特殊、深海'!$AJ119="","",'特殊、深海'!$AJ119)</f>
        <v>0</v>
      </c>
      <c r="AE123" s="550">
        <f>IF('特殊、深海'!$AK119="","",'特殊、深海'!$AK119)</f>
        <v>0</v>
      </c>
      <c r="AF123" s="552" t="str">
        <f>IF('特殊、深海'!$AL119="","",'特殊、深海'!$AL119)</f>
        <v/>
      </c>
      <c r="AG123" s="552" t="str">
        <f>IF('特殊、深海'!$AM119="","",'特殊、深海'!$AM119)</f>
        <v/>
      </c>
      <c r="AH123" s="552" t="str">
        <f>IF('特殊、深海'!$AN119="","",'特殊、深海'!$AN119)</f>
        <v/>
      </c>
      <c r="AI123" s="552" t="str">
        <f>IF('特殊、深海'!$AO119="","",'特殊、深海'!$AO119)</f>
        <v/>
      </c>
      <c r="AJ123" s="552" t="str">
        <f>IF('特殊、深海'!$AP119="","",'特殊、深海'!$AP119)</f>
        <v/>
      </c>
      <c r="AK123" s="551" t="str">
        <f>IF('特殊、深海'!$AQ119="","",'特殊、深海'!$AQ119)</f>
        <v/>
      </c>
      <c r="AL123" s="329" t="str">
        <f>IF('特殊、深海'!$AS119="","",'特殊、深海'!$AS119)</f>
        <v>J国12.7厘米连装炮</v>
      </c>
      <c r="AM123" s="329" t="str">
        <f>IF('特殊、深海'!$AT119="","",'特殊、深海'!$AT119)</f>
        <v>改良型动力系统</v>
      </c>
      <c r="AN123" s="329" t="str">
        <f>IF('特殊、深海'!$AU119="","",'特殊、深海'!$AU119)</f>
        <v>61厘米五连装氧气鱼雷</v>
      </c>
      <c r="AO123" s="329" t="str">
        <f>IF('特殊、深海'!$AV119="","",'特殊、深海'!$AV119)</f>
        <v>刺猬弹深弹投射器</v>
      </c>
      <c r="AP123" s="307" t="str">
        <f>IF('特殊、深海'!$AW119="","",'特殊、深海'!$AW119)</f>
        <v/>
      </c>
      <c r="AQ123" s="308" t="str">
        <f>IF('特殊、深海'!$AX119="","",'特殊、深海'!$AX119)</f>
        <v/>
      </c>
      <c r="AR123" s="552">
        <f>IF('特殊、深海'!$AY119="","",'特殊、深海'!$AY119)</f>
        <v>10</v>
      </c>
      <c r="AS123" s="552">
        <f>IF('特殊、深海'!$AZ119="","",'特殊、深海'!$AZ119)</f>
        <v>20</v>
      </c>
      <c r="AT123" s="552">
        <f>IF('特殊、深海'!$BA119="","",'特殊、深海'!$BA119)</f>
        <v>0.48</v>
      </c>
      <c r="AU123" s="552">
        <f>IF('特殊、深海'!$BB119="","",'特殊、深海'!$BB119)</f>
        <v>0.9</v>
      </c>
      <c r="AV123" s="550">
        <f>IF(('特殊、深海'!$BG119+'特殊、深海'!$BK119*$C$4)=0,"",('特殊、深海'!$BG119+'特殊、深海'!$BK119*$C$4))</f>
        <v>16</v>
      </c>
      <c r="AW123" s="552">
        <f>IF(('特殊、深海'!$BH119+'特殊、深海'!$BL119*$C$4)=0,"",('特殊、深海'!$BH119+'特殊、深海'!$BL119*$C$4))</f>
        <v>20</v>
      </c>
      <c r="AX123" s="552">
        <f>IF(('特殊、深海'!$BI119+'特殊、深海'!$BM119*$C$4)=0,"",('特殊、深海'!$BI119+'特殊、深海'!$BM119*$C$4))</f>
        <v>33</v>
      </c>
      <c r="AY123" s="551">
        <f>IF(('特殊、深海'!$BJ119+'特殊、深海'!$BN119*$C$4)=0,"",('特殊、深海'!$BJ119+'特殊、深海'!$BN119*$C$4))</f>
        <v>7</v>
      </c>
      <c r="AZ123" s="329" t="str">
        <f>'特殊、深海'!$BO119</f>
        <v>TODO: 万国语</v>
      </c>
      <c r="BA123" s="553" t="b">
        <f>IF('特殊、深海'!$BP119="","")</f>
        <v>0</v>
      </c>
      <c r="BB123" s="329" t="b">
        <f>IF('特殊、深海'!$BQ119="","")</f>
        <v>0</v>
      </c>
      <c r="BC123" s="554" t="str">
        <f>IF('特殊、深海'!$BR119="","")</f>
        <v/>
      </c>
      <c r="BQ123" s="552">
        <f>IFERROR(VLOOKUP(AL123,装备!$B:$C,2,0),0)</f>
        <v>2</v>
      </c>
      <c r="BR123" s="552">
        <f>IFERROR(VLOOKUP($AL123,装备!$B:$Q,5,0),0)</f>
        <v>0</v>
      </c>
      <c r="BS123" s="552">
        <f>IFERROR(VLOOKUP($AL123,装备!$B:$Q,6,0),0)</f>
        <v>2</v>
      </c>
      <c r="BT123" s="552">
        <f>IFERROR(VLOOKUP($AL123,装备!$B:$Q,7,0),0)</f>
        <v>0</v>
      </c>
      <c r="BU123" s="552">
        <f>IFERROR(VLOOKUP($AL123,装备!$B:$Q,8,0),0)</f>
        <v>0</v>
      </c>
      <c r="BV123" s="552">
        <f>IFERROR(VLOOKUP($AL123,装备!$B:$Q,9,0),0)</f>
        <v>0</v>
      </c>
      <c r="BW123" s="552">
        <f>IFERROR(VLOOKUP($AL123,装备!$B:$Q,10,0),0)</f>
        <v>0</v>
      </c>
      <c r="BX123" s="552">
        <f>IFERROR(VLOOKUP($AL123,装备!$B:$Q,11,0),0)</f>
        <v>0</v>
      </c>
      <c r="BY123" s="552" t="str">
        <f>IFERROR(VLOOKUP($AL123,装备!$B:$Q,12,0),0)</f>
        <v>短</v>
      </c>
      <c r="BZ123" s="552">
        <f>IFERROR(VLOOKUP($AL123,装备!$B:$Q,13,0),0)</f>
        <v>0</v>
      </c>
      <c r="CA123" s="552">
        <f>IFERROR(VLOOKUP($AL123,装备!$B:$Q,14,0),0)</f>
        <v>0</v>
      </c>
      <c r="CB123" s="552">
        <f>IFERROR(VLOOKUP($AL123,装备!$B:$Q,16,0),0)</f>
        <v>2</v>
      </c>
      <c r="CC123" s="552">
        <f>IFERROR(VLOOKUP($AL123,装备!$B:$Q,5,0),0)</f>
        <v>0</v>
      </c>
      <c r="CD123" s="552">
        <f>IFERROR(VLOOKUP(AM123,装备!$B:$C,2,0),0)</f>
        <v>5</v>
      </c>
      <c r="CE123" s="552">
        <f>IFERROR(VLOOKUP($AM123,装备!$B:$Q,5,0),0)</f>
        <v>0</v>
      </c>
      <c r="CF123" s="552">
        <f>IFERROR(VLOOKUP($AM123,装备!$B:$Q,6,0),0)</f>
        <v>0</v>
      </c>
      <c r="CG123" s="552">
        <f>IFERROR(VLOOKUP($AM123,装备!$B:$Q,7,0),0)</f>
        <v>0</v>
      </c>
      <c r="CH123" s="552">
        <f>IFERROR(VLOOKUP($AM123,装备!$B:$Q,8,0),0)</f>
        <v>0</v>
      </c>
      <c r="CI123" s="552">
        <f>IFERROR(VLOOKUP($AM123,装备!$B:$Q,9,0),0)</f>
        <v>0</v>
      </c>
      <c r="CJ123" s="552">
        <f>IFERROR(VLOOKUP($AM123,装备!$B:$Q,10,0),0)</f>
        <v>0</v>
      </c>
      <c r="CK123" s="552">
        <f>IFERROR(VLOOKUP($AM123,装备!$B:$Q,11,0),0)</f>
        <v>0</v>
      </c>
      <c r="CL123" s="552" t="str">
        <f>IFERROR(VLOOKUP($AM123,装备!$B:$Q,12,0),0)</f>
        <v>无</v>
      </c>
      <c r="CM123" s="552">
        <f>IFERROR(VLOOKUP($AM123,装备!$B:$Q,13,0),0)</f>
        <v>10</v>
      </c>
      <c r="CN123" s="552">
        <f>IFERROR(VLOOKUP($AM123,装备!$B:$Q,14,0),0)</f>
        <v>0</v>
      </c>
      <c r="CO123" s="552">
        <f>IFERROR(VLOOKUP($AM123,装备!$B:$Q,16,0),0)</f>
        <v>0</v>
      </c>
      <c r="CP123" s="552">
        <f>IFERROR(VLOOKUP($AM123,装备!$B:$Q,5,0),0)</f>
        <v>0</v>
      </c>
      <c r="CQ123" s="552">
        <f>IFERROR(VLOOKUP(AN123,装备!$B:$C,2,0),0)</f>
        <v>6</v>
      </c>
      <c r="CR123" s="552">
        <f>IFERROR(VLOOKUP($AN123,装备!$B:$Q,5,0),0)</f>
        <v>0</v>
      </c>
      <c r="CS123" s="552">
        <f>IFERROR(VLOOKUP($AN123,装备!$B:$Q,6,0),0)</f>
        <v>0</v>
      </c>
      <c r="CT123" s="552">
        <f>IFERROR(VLOOKUP($AN123,装备!$B:$Q,7,0),0)</f>
        <v>0</v>
      </c>
      <c r="CU123" s="552">
        <f>IFERROR(VLOOKUP($AN123,装备!$B:$Q,8,0),0)</f>
        <v>12</v>
      </c>
      <c r="CV123" s="552">
        <f>IFERROR(VLOOKUP($AN123,装备!$B:$Q,9,0),0)</f>
        <v>0</v>
      </c>
      <c r="CW123" s="552">
        <f>IFERROR(VLOOKUP($AN123,装备!$B:$Q,10,0),0)</f>
        <v>0</v>
      </c>
      <c r="CX123" s="552">
        <f>IFERROR(VLOOKUP($AN123,装备!$B:$Q,11,0),0)</f>
        <v>1</v>
      </c>
      <c r="CY123" s="552" t="str">
        <f>IFERROR(VLOOKUP($AN123,装备!$B:$Q,12,0),0)</f>
        <v>无</v>
      </c>
      <c r="CZ123" s="552">
        <f>IFERROR(VLOOKUP($AN123,装备!$B:$Q,13,0),0)</f>
        <v>0</v>
      </c>
      <c r="DA123" s="552">
        <f>IFERROR(VLOOKUP($AN123,装备!$B:$Q,14,0),0)</f>
        <v>0</v>
      </c>
      <c r="DB123" s="552">
        <f>IFERROR(VLOOKUP($AN123,装备!$B:$Q,16,0),0)</f>
        <v>0</v>
      </c>
      <c r="DC123" s="552">
        <f>IFERROR(VLOOKUP($AN123,装备!$B:$Q,5,0),0)</f>
        <v>0</v>
      </c>
      <c r="DD123" s="552">
        <f>IFERROR(VLOOKUP(AO123,装备!$B:$C,2,0),0)</f>
        <v>6</v>
      </c>
      <c r="DE123" s="552">
        <f>IFERROR(VLOOKUP($AO123,装备!$B:$Q,5,0),0)</f>
        <v>0</v>
      </c>
      <c r="DF123" s="552">
        <f>IFERROR(VLOOKUP($AO123,装备!$B:$Q,6,0),0)</f>
        <v>0</v>
      </c>
      <c r="DG123" s="552">
        <f>IFERROR(VLOOKUP($AO123,装备!$B:$Q,7,0),0)</f>
        <v>0</v>
      </c>
      <c r="DH123" s="552">
        <f>IFERROR(VLOOKUP($AO123,装备!$B:$Q,8,0),0)</f>
        <v>0</v>
      </c>
      <c r="DI123" s="552">
        <f>IFERROR(VLOOKUP($AO123,装备!$B:$Q,9,0),0)</f>
        <v>15</v>
      </c>
      <c r="DJ123" s="552">
        <f>IFERROR(VLOOKUP($AO123,装备!$B:$Q,10,0),0)</f>
        <v>0</v>
      </c>
      <c r="DK123" s="552">
        <f>IFERROR(VLOOKUP($AO123,装备!$B:$Q,11,0),0)</f>
        <v>5</v>
      </c>
      <c r="DL123" s="552" t="str">
        <f>IFERROR(VLOOKUP($AO123,装备!$B:$Q,12,0),0)</f>
        <v>短</v>
      </c>
      <c r="DM123" s="552">
        <f>IFERROR(VLOOKUP($AO123,装备!$B:$Q,13,0),0)</f>
        <v>0</v>
      </c>
      <c r="DN123" s="552">
        <f>IFERROR(VLOOKUP($AO123,装备!$B:$Q,14,0),0)</f>
        <v>0</v>
      </c>
      <c r="DO123" s="552">
        <f>IFERROR(VLOOKUP($AO123,装备!$B:$Q,16,0),0)</f>
        <v>0</v>
      </c>
      <c r="DP123" s="552">
        <f>IFERROR(VLOOKUP($AO123,装备!$B:$Q,5,0),0)</f>
        <v>0</v>
      </c>
    </row>
    <row r="124" spans="1:120" ht="27">
      <c r="A124" s="553">
        <f>'特殊、深海'!$A120</f>
        <v>16001719</v>
      </c>
      <c r="B124" s="353" t="s">
        <v>4189</v>
      </c>
      <c r="C124" s="281"/>
      <c r="D124" s="281">
        <f t="shared" si="1"/>
        <v>110</v>
      </c>
      <c r="E124" s="551">
        <f>'特殊、深海'!$C120</f>
        <v>5</v>
      </c>
      <c r="F124" s="549" t="str">
        <f>'特殊、深海'!$D120</f>
        <v>装母</v>
      </c>
      <c r="G124" s="549" t="str">
        <f>'特殊、深海'!$E120</f>
        <v>大型</v>
      </c>
      <c r="H124" s="549" t="str">
        <f>'特殊、深海'!$F120</f>
        <v>主力舰</v>
      </c>
      <c r="I124" s="549">
        <f>'特殊、深海'!$BT120</f>
        <v>0</v>
      </c>
      <c r="J124" s="549" t="str">
        <f>'特殊、深海'!$G120</f>
        <v>意大利</v>
      </c>
      <c r="K124" s="555">
        <f>'特殊、深海'!$H120+(BR124+CE124+CR124+DE124)*$C$2</f>
        <v>64</v>
      </c>
      <c r="L124" s="552">
        <f>'特殊、深海'!$I120</f>
        <v>0</v>
      </c>
      <c r="M124" s="552">
        <f>'特殊、深海'!$J120</f>
        <v>2</v>
      </c>
      <c r="N124" s="552">
        <f>'特殊、深海'!$K120</f>
        <v>3</v>
      </c>
      <c r="O124" s="552">
        <f>'特殊、深海'!$L120+((CA124+CN124+DA124+DN124)*$C$2)</f>
        <v>7</v>
      </c>
      <c r="P124" s="552" t="str">
        <f>IF($C$2=1,(IF(ISERROR(FIND("超长",'特殊、深海'!$M120&amp;BY124&amp;CL124&amp;CY124&amp;DL124,1)),IF(ISERROR(FIND("长",'特殊、深海'!$M120&amp;BY124&amp;CL124&amp;CY124&amp;DL124,1)),IF(ISERROR(FIND("中",'特殊、深海'!$M120&amp;BY124&amp;CL124&amp;CY124&amp;DL124,1)),IF(ISERROR(FIND("短",'特殊、深海'!$M120&amp;BY124&amp;CL124&amp;CY124&amp;DL124,1)),IF(ISERROR(FIND("无",'特殊、深海'!$M120&amp;BY124&amp;CL124&amp;CY124&amp;DL124,1)),0,"无"),"短"),"中"),"长"),"超长")),'特殊、深海'!$M120)</f>
        <v>短</v>
      </c>
      <c r="Q124" s="556">
        <f>'特殊、深海'!$N120</f>
        <v>30</v>
      </c>
      <c r="R124" s="552">
        <f>('特殊、深海'!$P120)+('特殊、深海'!$Q120)*$C$3+((BS124+CF124+CS124+DF124)*$C$2)</f>
        <v>40</v>
      </c>
      <c r="S124" s="552">
        <f>('特殊、深海'!$R120)+('特殊、深海'!$S120)*$C$3+((BU124+CH124+CU124+DH124)*$C$2)</f>
        <v>0</v>
      </c>
      <c r="T124" s="552">
        <f>('特殊、深海'!$T120)+('特殊、深海'!$U120)*$C$3+((BT124+CG124+CT124+DG124)*$C$2)</f>
        <v>66</v>
      </c>
      <c r="U124" s="552">
        <f>('特殊、深海'!$V120)+('特殊、深海'!$W120)*$C$3+((CC124+CP124+DC124+DP124)*$C$2)</f>
        <v>75</v>
      </c>
      <c r="V124" s="550">
        <f>INT(((('特殊、深海'!$Y120)-('特殊、深海'!$X120))*(((IF(D124=0,C124,D124))-1)/99))+'特殊、深海'!$X120)+((BX124+CK124+CX124+DK124)*$C$2)</f>
        <v>81</v>
      </c>
      <c r="W124" s="552">
        <f>INT(((('特殊、深海'!$AA120)-('特殊、深海'!$Z120))*(((IF(D124=0,C124,D124))-1)/99))+'特殊、深海'!$Z120)+((BZ124+CM124+CZ124+DM124)*$C$2)</f>
        <v>51</v>
      </c>
      <c r="X124" s="552">
        <f>INT(((('特殊、深海'!$AC120)-('特殊、深海'!$AB120))*(((IF(D124=0,C124,D124))-1)/99))+'特殊、深海'!$AB120)+((BW124+CJ124+CW124+DJ124)*$C$2)</f>
        <v>99</v>
      </c>
      <c r="Y124" s="551">
        <f>INT(((('特殊、深海'!$AE120)-('特殊、深海'!$AD120))*(((IF(D124=0,C124,D124))-1)/99))+'特殊、深海'!$AD120)+((BV124+CI124+CV124+DI124)*$C$2)</f>
        <v>1</v>
      </c>
      <c r="Z124" s="552">
        <f>IF('特殊、深海'!$AF120="","",'特殊、深海'!$AF120)</f>
        <v>34</v>
      </c>
      <c r="AA124" s="552">
        <f>IF('特殊、深海'!$AG120="","",'特殊、深海'!$AG120)</f>
        <v>16</v>
      </c>
      <c r="AB124" s="552">
        <f>IF('特殊、深海'!$AH120="","",'特殊、深海'!$AH120)</f>
        <v>16</v>
      </c>
      <c r="AC124" s="552">
        <f>IF('特殊、深海'!$AI120="","",'特殊、深海'!$AI120)</f>
        <v>0</v>
      </c>
      <c r="AD124" s="552">
        <f>IF('特殊、深海'!$AJ120="","",'特殊、深海'!$AJ120)</f>
        <v>66</v>
      </c>
      <c r="AE124" s="550">
        <f>IF('特殊、深海'!$AK120="","",'特殊、深海'!$AK120)</f>
        <v>0</v>
      </c>
      <c r="AF124" s="552" t="str">
        <f>IF('特殊、深海'!$AL120="","",'特殊、深海'!$AL120)</f>
        <v/>
      </c>
      <c r="AG124" s="552" t="str">
        <f>IF('特殊、深海'!$AM120="","",'特殊、深海'!$AM120)</f>
        <v/>
      </c>
      <c r="AH124" s="552" t="str">
        <f>IF('特殊、深海'!$AN120="","",'特殊、深海'!$AN120)</f>
        <v/>
      </c>
      <c r="AI124" s="552" t="str">
        <f>IF('特殊、深海'!$AO120="","",'特殊、深海'!$AO120)</f>
        <v/>
      </c>
      <c r="AJ124" s="552" t="str">
        <f>IF('特殊、深海'!$AP120="","",'特殊、深海'!$AP120)</f>
        <v/>
      </c>
      <c r="AK124" s="551" t="str">
        <f>IF('特殊、深海'!$AQ120="","",'特殊、深海'!$AQ120)</f>
        <v/>
      </c>
      <c r="AL124" s="329" t="str">
        <f>IF('特殊、深海'!$AS120="","",'特殊、深海'!$AS120)</f>
        <v>彗星</v>
      </c>
      <c r="AM124" s="329" t="str">
        <f>IF('特殊、深海'!$AT120="","",'特殊、深海'!$AT120)</f>
        <v>彗星</v>
      </c>
      <c r="AN124" s="329" t="str">
        <f>IF('特殊、深海'!$AU120="","",'特殊、深海'!$AU120)</f>
        <v>零战62型</v>
      </c>
      <c r="AO124" s="329" t="str">
        <f>IF('特殊、深海'!$AV120="","",'特殊、深海'!$AV120)</f>
        <v>彗星</v>
      </c>
      <c r="AP124" s="307" t="str">
        <f>IF('特殊、深海'!$AW120="","",'特殊、深海'!$AW120)</f>
        <v>地中海护卫(3级)：炮击战时增加自身暴击率12%，降低对方所有航母及轻母炮击战时的命中值12点。</v>
      </c>
      <c r="AQ124" s="308" t="str">
        <f>IF('特殊、深海'!$AX120="","",'特殊、深海'!$AX120)</f>
        <v/>
      </c>
      <c r="AR124" s="552">
        <f>IF('特殊、深海'!$AY120="","",'特殊、深海'!$AY120)</f>
        <v>75</v>
      </c>
      <c r="AS124" s="552">
        <f>IF('特殊、深海'!$AZ120="","",'特殊、深海'!$AZ120)</f>
        <v>65</v>
      </c>
      <c r="AT124" s="552">
        <f>IF('特殊、深海'!$BA120="","",'特殊、深海'!$BA120)</f>
        <v>3</v>
      </c>
      <c r="AU124" s="552">
        <f>IF('特殊、深海'!$BB120="","",'特殊、深海'!$BB120)</f>
        <v>5.2</v>
      </c>
      <c r="AV124" s="550">
        <f>IF(('特殊、深海'!$BG120+'特殊、深海'!$BK120*$C$4)=0,"",('特殊、深海'!$BG120+'特殊、深海'!$BK120*$C$4))</f>
        <v>26</v>
      </c>
      <c r="AW124" s="552">
        <f>IF(('特殊、深海'!$BH120+'特殊、深海'!$BL120*$C$4)=0,"",('特殊、深海'!$BH120+'特殊、深海'!$BL120*$C$4))</f>
        <v>32</v>
      </c>
      <c r="AX124" s="552">
        <f>IF(('特殊、深海'!$BI120+'特殊、深海'!$BM120*$C$4)=0,"",('特殊、深海'!$BI120+'特殊、深海'!$BM120*$C$4))</f>
        <v>40</v>
      </c>
      <c r="AY124" s="551">
        <f>IF(('特殊、深海'!$BJ120+'特殊、深海'!$BN120*$C$4)=0,"",('特殊、深海'!$BJ120+'特殊、深海'!$BN120*$C$4))</f>
        <v>22</v>
      </c>
      <c r="AZ124" s="329" t="str">
        <f>'特殊、深海'!$BO120</f>
        <v>TODO: 万国语</v>
      </c>
      <c r="BA124" s="553" t="b">
        <f>IF('特殊、深海'!$BP120="","")</f>
        <v>0</v>
      </c>
      <c r="BB124" s="329" t="b">
        <f>IF('特殊、深海'!$BQ120="","")</f>
        <v>0</v>
      </c>
      <c r="BC124" s="554" t="str">
        <f>IF('特殊、深海'!$BR120="","")</f>
        <v/>
      </c>
      <c r="BQ124" s="552">
        <f>IFERROR(VLOOKUP(AL124,装备!$B:$C,2,0),0)</f>
        <v>3</v>
      </c>
      <c r="BR124" s="552">
        <f>IFERROR(VLOOKUP($AL124,装备!$B:$Q,5,0),0)</f>
        <v>0</v>
      </c>
      <c r="BS124" s="552">
        <f>IFERROR(VLOOKUP($AL124,装备!$B:$Q,6,0),0)</f>
        <v>0</v>
      </c>
      <c r="BT124" s="552">
        <f>IFERROR(VLOOKUP($AL124,装备!$B:$Q,7,0),0)</f>
        <v>0</v>
      </c>
      <c r="BU124" s="552">
        <f>IFERROR(VLOOKUP($AL124,装备!$B:$Q,8,0),0)</f>
        <v>0</v>
      </c>
      <c r="BV124" s="552">
        <f>IFERROR(VLOOKUP($AL124,装备!$B:$Q,9,0),0)</f>
        <v>0</v>
      </c>
      <c r="BW124" s="552">
        <f>IFERROR(VLOOKUP($AL124,装备!$B:$Q,10,0),0)</f>
        <v>0</v>
      </c>
      <c r="BX124" s="552">
        <f>IFERROR(VLOOKUP($AL124,装备!$B:$Q,11,0),0)</f>
        <v>0</v>
      </c>
      <c r="BY124" s="552" t="str">
        <f>IFERROR(VLOOKUP($AL124,装备!$B:$Q,12,0),0)</f>
        <v>无</v>
      </c>
      <c r="BZ124" s="552">
        <f>IFERROR(VLOOKUP($AL124,装备!$B:$Q,13,0),0)</f>
        <v>0</v>
      </c>
      <c r="CA124" s="552">
        <f>IFERROR(VLOOKUP($AL124,装备!$B:$Q,14,0),0)</f>
        <v>0</v>
      </c>
      <c r="CB124" s="552">
        <f>IFERROR(VLOOKUP($AL124,装备!$B:$Q,16,0),0)</f>
        <v>0</v>
      </c>
      <c r="CC124" s="552">
        <f>IFERROR(VLOOKUP($AL124,装备!$B:$Q,5,0),0)</f>
        <v>0</v>
      </c>
      <c r="CD124" s="552">
        <f>IFERROR(VLOOKUP(AM124,装备!$B:$C,2,0),0)</f>
        <v>3</v>
      </c>
      <c r="CE124" s="552">
        <f>IFERROR(VLOOKUP($AM124,装备!$B:$Q,5,0),0)</f>
        <v>0</v>
      </c>
      <c r="CF124" s="552">
        <f>IFERROR(VLOOKUP($AM124,装备!$B:$Q,6,0),0)</f>
        <v>0</v>
      </c>
      <c r="CG124" s="552">
        <f>IFERROR(VLOOKUP($AM124,装备!$B:$Q,7,0),0)</f>
        <v>0</v>
      </c>
      <c r="CH124" s="552">
        <f>IFERROR(VLOOKUP($AM124,装备!$B:$Q,8,0),0)</f>
        <v>0</v>
      </c>
      <c r="CI124" s="552">
        <f>IFERROR(VLOOKUP($AM124,装备!$B:$Q,9,0),0)</f>
        <v>0</v>
      </c>
      <c r="CJ124" s="552">
        <f>IFERROR(VLOOKUP($AM124,装备!$B:$Q,10,0),0)</f>
        <v>0</v>
      </c>
      <c r="CK124" s="552">
        <f>IFERROR(VLOOKUP($AM124,装备!$B:$Q,11,0),0)</f>
        <v>0</v>
      </c>
      <c r="CL124" s="552" t="str">
        <f>IFERROR(VLOOKUP($AM124,装备!$B:$Q,12,0),0)</f>
        <v>无</v>
      </c>
      <c r="CM124" s="552">
        <f>IFERROR(VLOOKUP($AM124,装备!$B:$Q,13,0),0)</f>
        <v>0</v>
      </c>
      <c r="CN124" s="552">
        <f>IFERROR(VLOOKUP($AM124,装备!$B:$Q,14,0),0)</f>
        <v>0</v>
      </c>
      <c r="CO124" s="552">
        <f>IFERROR(VLOOKUP($AM124,装备!$B:$Q,16,0),0)</f>
        <v>0</v>
      </c>
      <c r="CP124" s="552">
        <f>IFERROR(VLOOKUP($AM124,装备!$B:$Q,5,0),0)</f>
        <v>0</v>
      </c>
      <c r="CQ124" s="552">
        <f>IFERROR(VLOOKUP(AN124,装备!$B:$C,2,0),0)</f>
        <v>4</v>
      </c>
      <c r="CR124" s="552">
        <f>IFERROR(VLOOKUP($AN124,装备!$B:$Q,5,0),0)</f>
        <v>0</v>
      </c>
      <c r="CS124" s="552">
        <f>IFERROR(VLOOKUP($AN124,装备!$B:$Q,6,0),0)</f>
        <v>0</v>
      </c>
      <c r="CT124" s="552">
        <f>IFERROR(VLOOKUP($AN124,装备!$B:$Q,7,0),0)</f>
        <v>0</v>
      </c>
      <c r="CU124" s="552">
        <f>IFERROR(VLOOKUP($AN124,装备!$B:$Q,8,0),0)</f>
        <v>0</v>
      </c>
      <c r="CV124" s="552">
        <f>IFERROR(VLOOKUP($AN124,装备!$B:$Q,9,0),0)</f>
        <v>1</v>
      </c>
      <c r="CW124" s="552">
        <f>IFERROR(VLOOKUP($AN124,装备!$B:$Q,10,0),0)</f>
        <v>0</v>
      </c>
      <c r="CX124" s="552">
        <f>IFERROR(VLOOKUP($AN124,装备!$B:$Q,11,0),0)</f>
        <v>0</v>
      </c>
      <c r="CY124" s="552" t="str">
        <f>IFERROR(VLOOKUP($AN124,装备!$B:$Q,12,0),0)</f>
        <v>无</v>
      </c>
      <c r="CZ124" s="552">
        <f>IFERROR(VLOOKUP($AN124,装备!$B:$Q,13,0),0)</f>
        <v>0</v>
      </c>
      <c r="DA124" s="552">
        <f>IFERROR(VLOOKUP($AN124,装备!$B:$Q,14,0),0)</f>
        <v>0</v>
      </c>
      <c r="DB124" s="552">
        <f>IFERROR(VLOOKUP($AN124,装备!$B:$Q,16,0),0)</f>
        <v>5</v>
      </c>
      <c r="DC124" s="552">
        <f>IFERROR(VLOOKUP($AN124,装备!$B:$Q,5,0),0)</f>
        <v>0</v>
      </c>
      <c r="DD124" s="552">
        <f>IFERROR(VLOOKUP(AO124,装备!$B:$C,2,0),0)</f>
        <v>3</v>
      </c>
      <c r="DE124" s="552">
        <f>IFERROR(VLOOKUP($AO124,装备!$B:$Q,5,0),0)</f>
        <v>0</v>
      </c>
      <c r="DF124" s="552">
        <f>IFERROR(VLOOKUP($AO124,装备!$B:$Q,6,0),0)</f>
        <v>0</v>
      </c>
      <c r="DG124" s="552">
        <f>IFERROR(VLOOKUP($AO124,装备!$B:$Q,7,0),0)</f>
        <v>0</v>
      </c>
      <c r="DH124" s="552">
        <f>IFERROR(VLOOKUP($AO124,装备!$B:$Q,8,0),0)</f>
        <v>0</v>
      </c>
      <c r="DI124" s="552">
        <f>IFERROR(VLOOKUP($AO124,装备!$B:$Q,9,0),0)</f>
        <v>0</v>
      </c>
      <c r="DJ124" s="552">
        <f>IFERROR(VLOOKUP($AO124,装备!$B:$Q,10,0),0)</f>
        <v>0</v>
      </c>
      <c r="DK124" s="552">
        <f>IFERROR(VLOOKUP($AO124,装备!$B:$Q,11,0),0)</f>
        <v>0</v>
      </c>
      <c r="DL124" s="552" t="str">
        <f>IFERROR(VLOOKUP($AO124,装备!$B:$Q,12,0),0)</f>
        <v>无</v>
      </c>
      <c r="DM124" s="552">
        <f>IFERROR(VLOOKUP($AO124,装备!$B:$Q,13,0),0)</f>
        <v>0</v>
      </c>
      <c r="DN124" s="552">
        <f>IFERROR(VLOOKUP($AO124,装备!$B:$Q,14,0),0)</f>
        <v>0</v>
      </c>
      <c r="DO124" s="552">
        <f>IFERROR(VLOOKUP($AO124,装备!$B:$Q,16,0),0)</f>
        <v>0</v>
      </c>
      <c r="DP124" s="552">
        <f>IFERROR(VLOOKUP($AO124,装备!$B:$Q,5,0),0)</f>
        <v>0</v>
      </c>
    </row>
    <row r="125" spans="1:120" ht="40.5">
      <c r="A125" s="553">
        <f>'特殊、深海'!$A121</f>
        <v>16001819</v>
      </c>
      <c r="B125" s="353" t="s">
        <v>656</v>
      </c>
      <c r="C125" s="281"/>
      <c r="D125" s="281">
        <f t="shared" si="1"/>
        <v>110</v>
      </c>
      <c r="E125" s="551">
        <f>'特殊、深海'!$C121</f>
        <v>6</v>
      </c>
      <c r="F125" s="549" t="str">
        <f>'特殊、深海'!$D121</f>
        <v>战列</v>
      </c>
      <c r="G125" s="549" t="str">
        <f>'特殊、深海'!$E121</f>
        <v>大型</v>
      </c>
      <c r="H125" s="549" t="str">
        <f>'特殊、深海'!$F121</f>
        <v>主力舰</v>
      </c>
      <c r="I125" s="549">
        <f>'特殊、深海'!$BT121</f>
        <v>0</v>
      </c>
      <c r="J125" s="549" t="str">
        <f>'特殊、深海'!$G121</f>
        <v>美国</v>
      </c>
      <c r="K125" s="555">
        <f>'特殊、深海'!$H121+(BR125+CE125+CR125+DE125)*$C$2</f>
        <v>84</v>
      </c>
      <c r="L125" s="552">
        <f>'特殊、深海'!$I121</f>
        <v>0</v>
      </c>
      <c r="M125" s="552">
        <f>'特殊、深海'!$J121</f>
        <v>6</v>
      </c>
      <c r="N125" s="552">
        <f>'特殊、深海'!$K121</f>
        <v>6</v>
      </c>
      <c r="O125" s="552">
        <f>'特殊、深海'!$L121+((CA125+CN125+DA125+DN125)*$C$2)</f>
        <v>24</v>
      </c>
      <c r="P125" s="552" t="str">
        <f>IF($C$2=1,(IF(ISERROR(FIND("超长",'特殊、深海'!$M121&amp;BY125&amp;CL125&amp;CY125&amp;DL125,1)),IF(ISERROR(FIND("长",'特殊、深海'!$M121&amp;BY125&amp;CL125&amp;CY125&amp;DL125,1)),IF(ISERROR(FIND("中",'特殊、深海'!$M121&amp;BY125&amp;CL125&amp;CY125&amp;DL125,1)),IF(ISERROR(FIND("短",'特殊、深海'!$M121&amp;BY125&amp;CL125&amp;CY125&amp;DL125,1)),IF(ISERROR(FIND("无",'特殊、深海'!$M121&amp;BY125&amp;CL125&amp;CY125&amp;DL125,1)),0,"无"),"短"),"中"),"长"),"超长")),'特殊、深海'!$M121)</f>
        <v>长</v>
      </c>
      <c r="Q125" s="556">
        <f>'特殊、深海'!$N121</f>
        <v>33</v>
      </c>
      <c r="R125" s="552">
        <f>('特殊、深海'!$P121)+('特殊、深海'!$Q121)*$C$3+((BS125+CF125+CS125+DF125)*$C$2)</f>
        <v>176</v>
      </c>
      <c r="S125" s="552">
        <f>('特殊、深海'!$R121)+('特殊、深海'!$S121)*$C$3+((BU125+CH125+CU125+DH125)*$C$2)</f>
        <v>0</v>
      </c>
      <c r="T125" s="552">
        <f>('特殊、深海'!$T121)+('特殊、深海'!$U121)*$C$3+((BT125+CG125+CT125+DG125)*$C$2)</f>
        <v>102</v>
      </c>
      <c r="U125" s="552">
        <f>('特殊、深海'!$V121)+('特殊、深海'!$W121)*$C$3+((CC125+CP125+DC125+DP125)*$C$2)</f>
        <v>500</v>
      </c>
      <c r="V125" s="550">
        <f>INT(((('特殊、深海'!$Y121)-('特殊、深海'!$X121))*(((IF(D125=0,C125,D125))-1)/99))+'特殊、深海'!$X121)+((BX125+CK125+CX125+DK125)*$C$2)</f>
        <v>97</v>
      </c>
      <c r="W125" s="552">
        <f>INT(((('特殊、深海'!$AA121)-('特殊、深海'!$Z121))*(((IF(D125=0,C125,D125))-1)/99))+'特殊、深海'!$Z121)+((BZ125+CM125+CZ125+DM125)*$C$2)</f>
        <v>100</v>
      </c>
      <c r="X125" s="552">
        <f>INT(((('特殊、深海'!$AC121)-('特殊、深海'!$AB121))*(((IF(D125=0,C125,D125))-1)/99))+'特殊、深海'!$AB121)+((BW125+CJ125+CW125+DJ125)*$C$2)</f>
        <v>99</v>
      </c>
      <c r="Y125" s="551">
        <f>INT(((('特殊、深海'!$AE121)-('特殊、深海'!$AD121))*(((IF(D125=0,C125,D125))-1)/99))+'特殊、深海'!$AD121)+((BV125+CI125+CV125+DI125)*$C$2)</f>
        <v>0</v>
      </c>
      <c r="Z125" s="552">
        <f>IF('特殊、深海'!$AF121="","",'特殊、深海'!$AF121)</f>
        <v>3</v>
      </c>
      <c r="AA125" s="552">
        <f>IF('特殊、深海'!$AG121="","",'特殊、深海'!$AG121)</f>
        <v>3</v>
      </c>
      <c r="AB125" s="552">
        <f>IF('特殊、深海'!$AH121="","",'特殊、深海'!$AH121)</f>
        <v>3</v>
      </c>
      <c r="AC125" s="552">
        <f>IF('特殊、深海'!$AI121="","",'特殊、深海'!$AI121)</f>
        <v>3</v>
      </c>
      <c r="AD125" s="552">
        <f>IF('特殊、深海'!$AJ121="","",'特殊、深海'!$AJ121)</f>
        <v>12</v>
      </c>
      <c r="AE125" s="550">
        <f>IF('特殊、深海'!$AK121="","",'特殊、深海'!$AK121)</f>
        <v>91</v>
      </c>
      <c r="AF125" s="552" t="str">
        <f>IF('特殊、深海'!$AL121="","",'特殊、深海'!$AL121)</f>
        <v/>
      </c>
      <c r="AG125" s="552" t="str">
        <f>IF('特殊、深海'!$AM121="","",'特殊、深海'!$AM121)</f>
        <v/>
      </c>
      <c r="AH125" s="552" t="str">
        <f>IF('特殊、深海'!$AN121="","",'特殊、深海'!$AN121)</f>
        <v/>
      </c>
      <c r="AI125" s="552" t="str">
        <f>IF('特殊、深海'!$AO121="","",'特殊、深海'!$AO121)</f>
        <v/>
      </c>
      <c r="AJ125" s="552" t="str">
        <f>IF('特殊、深海'!$AP121="","",'特殊、深海'!$AP121)</f>
        <v/>
      </c>
      <c r="AK125" s="551" t="str">
        <f>IF('特殊、深海'!$AQ121="","",'特殊、深海'!$AQ121)</f>
        <v/>
      </c>
      <c r="AL125" s="329" t="str">
        <f>IF('特殊、深海'!$AS121="","",'特殊、深海'!$AS121)</f>
        <v>J国35.6厘米连装炮</v>
      </c>
      <c r="AM125" s="329" t="str">
        <f>IF('特殊、深海'!$AT121="","",'特殊、深海'!$AT121)</f>
        <v>J国35.6厘米连装炮</v>
      </c>
      <c r="AN125" s="329" t="str">
        <f>IF('特殊、深海'!$AU121="","",'特殊、深海'!$AU121)</f>
        <v>J国35.6厘米连装炮</v>
      </c>
      <c r="AO125" s="329" t="str">
        <f>IF('特殊、深海'!$AV121="","",'特殊、深海'!$AV121)</f>
        <v>J国35.6厘米连装炮</v>
      </c>
      <c r="AP125" s="307" t="str">
        <f>IF('特殊、深海'!$AW121="","",'特殊、深海'!$AW121)</f>
        <v>决胜之兵(3级)：在炮击战阶段优先攻击敌方战列/战巡/航战单位，增加自身对于战列/战巡/航战的暴击率20%且暴击时攻击无视自身战损。</v>
      </c>
      <c r="AQ125" s="308" t="str">
        <f>IF('特殊、深海'!$AX121="","",'特殊、深海'!$AX121)</f>
        <v/>
      </c>
      <c r="AR125" s="552">
        <f>IF('特殊、深海'!$AY121="","",'特殊、深海'!$AY121)</f>
        <v>135</v>
      </c>
      <c r="AS125" s="552">
        <f>IF('特殊、深海'!$AZ121="","",'特殊、深海'!$AZ121)</f>
        <v>175</v>
      </c>
      <c r="AT125" s="552">
        <f>IF('特殊、深海'!$BA121="","",'特殊、深海'!$BA121)</f>
        <v>4.8</v>
      </c>
      <c r="AU125" s="552">
        <f>IF('特殊、深海'!$BB121="","",'特殊、深海'!$BB121)</f>
        <v>9</v>
      </c>
      <c r="AV125" s="550">
        <f>IF(('特殊、深海'!$BG121+'特殊、深海'!$BK121*$C$4)=0,"",('特殊、深海'!$BG121+'特殊、深海'!$BK121*$C$4))</f>
        <v>50</v>
      </c>
      <c r="AW125" s="552">
        <f>IF(('特殊、深海'!$BH121+'特殊、深海'!$BL121*$C$4)=0,"",('特殊、深海'!$BH121+'特殊、深海'!$BL121*$C$4))</f>
        <v>100</v>
      </c>
      <c r="AX125" s="552">
        <f>IF(('特殊、深海'!$BI121+'特殊、深海'!$BM121*$C$4)=0,"",('特殊、深海'!$BI121+'特殊、深海'!$BM121*$C$4))</f>
        <v>120</v>
      </c>
      <c r="AY125" s="551" t="str">
        <f>IF(('特殊、深海'!$BJ121+'特殊、深海'!$BN121*$C$4)=0,"",('特殊、深海'!$BJ121+'特殊、深海'!$BN121*$C$4))</f>
        <v/>
      </c>
      <c r="AZ125" s="329" t="str">
        <f>'特殊、深海'!$BO121</f>
        <v>TODO: 万国语</v>
      </c>
      <c r="BA125" s="553" t="b">
        <f>IF('特殊、深海'!$BP121="","")</f>
        <v>0</v>
      </c>
      <c r="BB125" s="329" t="b">
        <f>IF('特殊、深海'!$BQ121="","")</f>
        <v>0</v>
      </c>
      <c r="BC125" s="554" t="str">
        <f>IF('特殊、深海'!$BR121="","")</f>
        <v/>
      </c>
      <c r="BQ125" s="552">
        <f>IFERROR(VLOOKUP(AL125,装备!$B:$C,2,0),0)</f>
        <v>2</v>
      </c>
      <c r="BR125" s="552">
        <f>IFERROR(VLOOKUP($AL125,装备!$B:$Q,5,0),0)</f>
        <v>0</v>
      </c>
      <c r="BS125" s="552">
        <f>IFERROR(VLOOKUP($AL125,装备!$B:$Q,6,0),0)</f>
        <v>15</v>
      </c>
      <c r="BT125" s="552">
        <f>IFERROR(VLOOKUP($AL125,装备!$B:$Q,7,0),0)</f>
        <v>0</v>
      </c>
      <c r="BU125" s="552">
        <f>IFERROR(VLOOKUP($AL125,装备!$B:$Q,8,0),0)</f>
        <v>0</v>
      </c>
      <c r="BV125" s="552">
        <f>IFERROR(VLOOKUP($AL125,装备!$B:$Q,9,0),0)</f>
        <v>0</v>
      </c>
      <c r="BW125" s="552">
        <f>IFERROR(VLOOKUP($AL125,装备!$B:$Q,10,0),0)</f>
        <v>0</v>
      </c>
      <c r="BX125" s="552">
        <f>IFERROR(VLOOKUP($AL125,装备!$B:$Q,11,0),0)</f>
        <v>0</v>
      </c>
      <c r="BY125" s="552" t="str">
        <f>IFERROR(VLOOKUP($AL125,装备!$B:$Q,12,0),0)</f>
        <v>长</v>
      </c>
      <c r="BZ125" s="552">
        <f>IFERROR(VLOOKUP($AL125,装备!$B:$Q,13,0),0)</f>
        <v>0</v>
      </c>
      <c r="CA125" s="552">
        <f>IFERROR(VLOOKUP($AL125,装备!$B:$Q,14,0),0)</f>
        <v>0</v>
      </c>
      <c r="CB125" s="552">
        <f>IFERROR(VLOOKUP($AL125,装备!$B:$Q,16,0),0)</f>
        <v>4</v>
      </c>
      <c r="CC125" s="552">
        <f>IFERROR(VLOOKUP($AL125,装备!$B:$Q,5,0),0)</f>
        <v>0</v>
      </c>
      <c r="CD125" s="552">
        <f>IFERROR(VLOOKUP(AM125,装备!$B:$C,2,0),0)</f>
        <v>2</v>
      </c>
      <c r="CE125" s="552">
        <f>IFERROR(VLOOKUP($AM125,装备!$B:$Q,5,0),0)</f>
        <v>0</v>
      </c>
      <c r="CF125" s="552">
        <f>IFERROR(VLOOKUP($AM125,装备!$B:$Q,6,0),0)</f>
        <v>15</v>
      </c>
      <c r="CG125" s="552">
        <f>IFERROR(VLOOKUP($AM125,装备!$B:$Q,7,0),0)</f>
        <v>0</v>
      </c>
      <c r="CH125" s="552">
        <f>IFERROR(VLOOKUP($AM125,装备!$B:$Q,8,0),0)</f>
        <v>0</v>
      </c>
      <c r="CI125" s="552">
        <f>IFERROR(VLOOKUP($AM125,装备!$B:$Q,9,0),0)</f>
        <v>0</v>
      </c>
      <c r="CJ125" s="552">
        <f>IFERROR(VLOOKUP($AM125,装备!$B:$Q,10,0),0)</f>
        <v>0</v>
      </c>
      <c r="CK125" s="552">
        <f>IFERROR(VLOOKUP($AM125,装备!$B:$Q,11,0),0)</f>
        <v>0</v>
      </c>
      <c r="CL125" s="552" t="str">
        <f>IFERROR(VLOOKUP($AM125,装备!$B:$Q,12,0),0)</f>
        <v>长</v>
      </c>
      <c r="CM125" s="552">
        <f>IFERROR(VLOOKUP($AM125,装备!$B:$Q,13,0),0)</f>
        <v>0</v>
      </c>
      <c r="CN125" s="552">
        <f>IFERROR(VLOOKUP($AM125,装备!$B:$Q,14,0),0)</f>
        <v>0</v>
      </c>
      <c r="CO125" s="552">
        <f>IFERROR(VLOOKUP($AM125,装备!$B:$Q,16,0),0)</f>
        <v>4</v>
      </c>
      <c r="CP125" s="552">
        <f>IFERROR(VLOOKUP($AM125,装备!$B:$Q,5,0),0)</f>
        <v>0</v>
      </c>
      <c r="CQ125" s="552">
        <f>IFERROR(VLOOKUP(AN125,装备!$B:$C,2,0),0)</f>
        <v>2</v>
      </c>
      <c r="CR125" s="552">
        <f>IFERROR(VLOOKUP($AN125,装备!$B:$Q,5,0),0)</f>
        <v>0</v>
      </c>
      <c r="CS125" s="552">
        <f>IFERROR(VLOOKUP($AN125,装备!$B:$Q,6,0),0)</f>
        <v>15</v>
      </c>
      <c r="CT125" s="552">
        <f>IFERROR(VLOOKUP($AN125,装备!$B:$Q,7,0),0)</f>
        <v>0</v>
      </c>
      <c r="CU125" s="552">
        <f>IFERROR(VLOOKUP($AN125,装备!$B:$Q,8,0),0)</f>
        <v>0</v>
      </c>
      <c r="CV125" s="552">
        <f>IFERROR(VLOOKUP($AN125,装备!$B:$Q,9,0),0)</f>
        <v>0</v>
      </c>
      <c r="CW125" s="552">
        <f>IFERROR(VLOOKUP($AN125,装备!$B:$Q,10,0),0)</f>
        <v>0</v>
      </c>
      <c r="CX125" s="552">
        <f>IFERROR(VLOOKUP($AN125,装备!$B:$Q,11,0),0)</f>
        <v>0</v>
      </c>
      <c r="CY125" s="552" t="str">
        <f>IFERROR(VLOOKUP($AN125,装备!$B:$Q,12,0),0)</f>
        <v>长</v>
      </c>
      <c r="CZ125" s="552">
        <f>IFERROR(VLOOKUP($AN125,装备!$B:$Q,13,0),0)</f>
        <v>0</v>
      </c>
      <c r="DA125" s="552">
        <f>IFERROR(VLOOKUP($AN125,装备!$B:$Q,14,0),0)</f>
        <v>0</v>
      </c>
      <c r="DB125" s="552">
        <f>IFERROR(VLOOKUP($AN125,装备!$B:$Q,16,0),0)</f>
        <v>4</v>
      </c>
      <c r="DC125" s="552">
        <f>IFERROR(VLOOKUP($AN125,装备!$B:$Q,5,0),0)</f>
        <v>0</v>
      </c>
      <c r="DD125" s="552">
        <f>IFERROR(VLOOKUP(AO125,装备!$B:$C,2,0),0)</f>
        <v>2</v>
      </c>
      <c r="DE125" s="552">
        <f>IFERROR(VLOOKUP($AO125,装备!$B:$Q,5,0),0)</f>
        <v>0</v>
      </c>
      <c r="DF125" s="552">
        <f>IFERROR(VLOOKUP($AO125,装备!$B:$Q,6,0),0)</f>
        <v>15</v>
      </c>
      <c r="DG125" s="552">
        <f>IFERROR(VLOOKUP($AO125,装备!$B:$Q,7,0),0)</f>
        <v>0</v>
      </c>
      <c r="DH125" s="552">
        <f>IFERROR(VLOOKUP($AO125,装备!$B:$Q,8,0),0)</f>
        <v>0</v>
      </c>
      <c r="DI125" s="552">
        <f>IFERROR(VLOOKUP($AO125,装备!$B:$Q,9,0),0)</f>
        <v>0</v>
      </c>
      <c r="DJ125" s="552">
        <f>IFERROR(VLOOKUP($AO125,装备!$B:$Q,10,0),0)</f>
        <v>0</v>
      </c>
      <c r="DK125" s="552">
        <f>IFERROR(VLOOKUP($AO125,装备!$B:$Q,11,0),0)</f>
        <v>0</v>
      </c>
      <c r="DL125" s="552" t="str">
        <f>IFERROR(VLOOKUP($AO125,装备!$B:$Q,12,0),0)</f>
        <v>长</v>
      </c>
      <c r="DM125" s="552">
        <f>IFERROR(VLOOKUP($AO125,装备!$B:$Q,13,0),0)</f>
        <v>0</v>
      </c>
      <c r="DN125" s="552">
        <f>IFERROR(VLOOKUP($AO125,装备!$B:$Q,14,0),0)</f>
        <v>0</v>
      </c>
      <c r="DO125" s="552">
        <f>IFERROR(VLOOKUP($AO125,装备!$B:$Q,16,0),0)</f>
        <v>4</v>
      </c>
      <c r="DP125" s="552">
        <f>IFERROR(VLOOKUP($AO125,装备!$B:$Q,5,0),0)</f>
        <v>0</v>
      </c>
    </row>
    <row r="126" spans="1:120" ht="40.5">
      <c r="A126" s="553">
        <f>'特殊、深海'!$A122</f>
        <v>16001919</v>
      </c>
      <c r="B126" s="353" t="s">
        <v>656</v>
      </c>
      <c r="C126" s="281"/>
      <c r="D126" s="281">
        <f t="shared" si="1"/>
        <v>110</v>
      </c>
      <c r="E126" s="551">
        <f>'特殊、深海'!$C122</f>
        <v>6</v>
      </c>
      <c r="F126" s="549" t="str">
        <f>'特殊、深海'!$D122</f>
        <v>导战</v>
      </c>
      <c r="G126" s="549" t="str">
        <f>'特殊、深海'!$E122</f>
        <v>大型</v>
      </c>
      <c r="H126" s="549" t="str">
        <f>'特殊、深海'!$F122</f>
        <v>主力舰</v>
      </c>
      <c r="I126" s="549">
        <f>'特殊、深海'!$BT122</f>
        <v>0</v>
      </c>
      <c r="J126" s="549" t="str">
        <f>'特殊、深海'!$G122</f>
        <v>美国</v>
      </c>
      <c r="K126" s="555">
        <f>'特殊、深海'!$H122+(BR126+CE126+CR126+DE126)*$C$2</f>
        <v>92</v>
      </c>
      <c r="L126" s="552">
        <f>'特殊、深海'!$I122</f>
        <v>0</v>
      </c>
      <c r="M126" s="552">
        <f>'特殊、深海'!$J122</f>
        <v>7</v>
      </c>
      <c r="N126" s="552">
        <f>'特殊、深海'!$K122</f>
        <v>6</v>
      </c>
      <c r="O126" s="552">
        <f>'特殊、深海'!$L122+((CA126+CN126+DA126+DN126)*$C$2)</f>
        <v>28</v>
      </c>
      <c r="P126" s="552" t="str">
        <f>IF($C$2=1,(IF(ISERROR(FIND("超长",'特殊、深海'!$M122&amp;BY126&amp;CL126&amp;CY126&amp;DL126,1)),IF(ISERROR(FIND("长",'特殊、深海'!$M122&amp;BY126&amp;CL126&amp;CY126&amp;DL126,1)),IF(ISERROR(FIND("中",'特殊、深海'!$M122&amp;BY126&amp;CL126&amp;CY126&amp;DL126,1)),IF(ISERROR(FIND("短",'特殊、深海'!$M122&amp;BY126&amp;CL126&amp;CY126&amp;DL126,1)),IF(ISERROR(FIND("无",'特殊、深海'!$M122&amp;BY126&amp;CL126&amp;CY126&amp;DL126,1)),0,"无"),"短"),"中"),"长"),"超长")),'特殊、深海'!$M122)</f>
        <v>长</v>
      </c>
      <c r="Q126" s="556">
        <f>'特殊、深海'!$N122</f>
        <v>33</v>
      </c>
      <c r="R126" s="552">
        <f>('特殊、深海'!$P122)+('特殊、深海'!$Q122)*$C$3+((BS126+CF126+CS126+DF126)*$C$2)</f>
        <v>181</v>
      </c>
      <c r="S126" s="552">
        <f>('特殊、深海'!$R122)+('特殊、深海'!$S122)*$C$3+((BU126+CH126+CU126+DH126)*$C$2)</f>
        <v>0</v>
      </c>
      <c r="T126" s="552">
        <f>('特殊、深海'!$T122)+('特殊、深海'!$U122)*$C$3+((BT126+CG126+CT126+DG126)*$C$2)</f>
        <v>105</v>
      </c>
      <c r="U126" s="552">
        <f>('特殊、深海'!$V122)+('特殊、深海'!$W122)*$C$3+((CC126+CP126+DC126+DP126)*$C$2)</f>
        <v>500</v>
      </c>
      <c r="V126" s="550">
        <f>INT(((('特殊、深海'!$Y122)-('特殊、深海'!$X122))*(((IF(D126=0,C126,D126))-1)/99))+'特殊、深海'!$X122)+((BX126+CK126+CX126+DK126)*$C$2)</f>
        <v>100</v>
      </c>
      <c r="W126" s="552">
        <f>INT(((('特殊、深海'!$AA122)-('特殊、深海'!$Z122))*(((IF(D126=0,C126,D126))-1)/99))+'特殊、深海'!$Z122)+((BZ126+CM126+CZ126+DM126)*$C$2)</f>
        <v>152</v>
      </c>
      <c r="X126" s="552">
        <f>INT(((('特殊、深海'!$AC122)-('特殊、深海'!$AB122))*(((IF(D126=0,C126,D126))-1)/99))+'特殊、深海'!$AB122)+((BW126+CJ126+CW126+DJ126)*$C$2)</f>
        <v>99</v>
      </c>
      <c r="Y126" s="551">
        <f>INT(((('特殊、深海'!$AE122)-('特殊、深海'!$AD122))*(((IF(D126=0,C126,D126))-1)/99))+'特殊、深海'!$AD122)+((BV126+CI126+CV126+DI126)*$C$2)</f>
        <v>0</v>
      </c>
      <c r="Z126" s="552">
        <f>IF('特殊、深海'!$AF122="","",'特殊、深海'!$AF122)</f>
        <v>8</v>
      </c>
      <c r="AA126" s="552">
        <f>IF('特殊、深海'!$AG122="","",'特殊、深海'!$AG122)</f>
        <v>8</v>
      </c>
      <c r="AB126" s="552">
        <f>IF('特殊、深海'!$AH122="","",'特殊、深海'!$AH122)</f>
        <v>8</v>
      </c>
      <c r="AC126" s="552">
        <f>IF('特殊、深海'!$AI122="","",'特殊、深海'!$AI122)</f>
        <v>8</v>
      </c>
      <c r="AD126" s="552">
        <f>IF('特殊、深海'!$AJ122="","",'特殊、深海'!$AJ122)</f>
        <v>32</v>
      </c>
      <c r="AE126" s="550">
        <f>IF('特殊、深海'!$AK122="","",'特殊、深海'!$AK122)</f>
        <v>0</v>
      </c>
      <c r="AF126" s="552" t="str">
        <f>IF('特殊、深海'!$AL122="","",'特殊、深海'!$AL122)</f>
        <v/>
      </c>
      <c r="AG126" s="552" t="str">
        <f>IF('特殊、深海'!$AM122="","",'特殊、深海'!$AM122)</f>
        <v/>
      </c>
      <c r="AH126" s="552" t="str">
        <f>IF('特殊、深海'!$AN122="","",'特殊、深海'!$AN122)</f>
        <v/>
      </c>
      <c r="AI126" s="552" t="str">
        <f>IF('特殊、深海'!$AO122="","",'特殊、深海'!$AO122)</f>
        <v/>
      </c>
      <c r="AJ126" s="552" t="str">
        <f>IF('特殊、深海'!$AP122="","",'特殊、深海'!$AP122)</f>
        <v/>
      </c>
      <c r="AK126" s="551" t="str">
        <f>IF('特殊、深海'!$AQ122="","",'特殊、深海'!$AQ122)</f>
        <v/>
      </c>
      <c r="AL126" s="329" t="str">
        <f>IF('特殊、深海'!$AS122="","",'特殊、深海'!$AS122)</f>
        <v>MK.141导弹发射架</v>
      </c>
      <c r="AM126" s="329" t="str">
        <f>IF('特殊、深海'!$AT122="","",'特殊、深海'!$AT122)</f>
        <v>RGM-84鱼叉反舰导弹</v>
      </c>
      <c r="AN126" s="329" t="str">
        <f>IF('特殊、深海'!$AU122="","",'特殊、深海'!$AU122)</f>
        <v>RGM-84鱼叉反舰导弹</v>
      </c>
      <c r="AO126" s="329" t="str">
        <f>IF('特殊、深海'!$AV122="","",'特殊、深海'!$AV122)</f>
        <v>RGM-84鱼叉反舰导弹</v>
      </c>
      <c r="AP126" s="307" t="str">
        <f>IF('特殊、深海'!$AW122="","",'特殊、深海'!$AW122)</f>
        <v>决胜之兵(3级)：在炮击战阶段优先攻击敌方战列/战巡/航战单位，增加自身对于战列/战巡/航战的暴击率20%且暴击时攻击无视自身战损。</v>
      </c>
      <c r="AQ126" s="308" t="str">
        <f>IF('特殊、深海'!$AX122="","",'特殊、深海'!$AX122)</f>
        <v>战斧(3级)：增加自身30%暴击伤害，开幕导弹攻击敌方的导弹必定有一枚导弹命中且暴击；炮击战时，降低自身5%的火力值。</v>
      </c>
      <c r="AR126" s="552">
        <f>IF('特殊、深海'!$AY122="","",'特殊、深海'!$AY122)</f>
        <v>145</v>
      </c>
      <c r="AS126" s="552">
        <f>IF('特殊、深海'!$AZ122="","",'特殊、深海'!$AZ122)</f>
        <v>200</v>
      </c>
      <c r="AT126" s="552">
        <f>IF('特殊、深海'!$BA122="","",'特殊、深海'!$BA122)</f>
        <v>4.8</v>
      </c>
      <c r="AU126" s="552">
        <f>IF('特殊、深海'!$BB122="","",'特殊、深海'!$BB122)</f>
        <v>9</v>
      </c>
      <c r="AV126" s="550">
        <f>IF(('特殊、深海'!$BG122+'特殊、深海'!$BK122*$C$4)=0,"",('特殊、深海'!$BG122+'特殊、深海'!$BK122*$C$4))</f>
        <v>80</v>
      </c>
      <c r="AW126" s="552">
        <f>IF(('特殊、深海'!$BH122+'特殊、深海'!$BL122*$C$4)=0,"",('特殊、深海'!$BH122+'特殊、深海'!$BL122*$C$4))</f>
        <v>84</v>
      </c>
      <c r="AX126" s="552">
        <f>IF(('特殊、深海'!$BI122+'特殊、深海'!$BM122*$C$4)=0,"",('特殊、深海'!$BI122+'特殊、深海'!$BM122*$C$4))</f>
        <v>60</v>
      </c>
      <c r="AY126" s="551">
        <f>IF(('特殊、深海'!$BJ122+'特殊、深海'!$BN122*$C$4)=0,"",('特殊、深海'!$BJ122+'特殊、深海'!$BN122*$C$4))</f>
        <v>70</v>
      </c>
      <c r="AZ126" s="329" t="str">
        <f>'特殊、深海'!$BO122</f>
        <v>TODO: 万国语</v>
      </c>
      <c r="BA126" s="553" t="b">
        <f>IF('特殊、深海'!$BP122="","")</f>
        <v>0</v>
      </c>
      <c r="BB126" s="329" t="b">
        <f>IF('特殊、深海'!$BQ122="","")</f>
        <v>0</v>
      </c>
      <c r="BC126" s="554" t="str">
        <f>IF('特殊、深海'!$BR122="","")</f>
        <v/>
      </c>
      <c r="BQ126" s="552">
        <f>IFERROR(VLOOKUP(AL126,装备!$B:$C,2,0),0)</f>
        <v>5</v>
      </c>
      <c r="BR126" s="552">
        <f>IFERROR(VLOOKUP($AL126,装备!$B:$Q,5,0),0)</f>
        <v>0</v>
      </c>
      <c r="BS126" s="552">
        <f>IFERROR(VLOOKUP($AL126,装备!$B:$Q,6,0),0)</f>
        <v>0</v>
      </c>
      <c r="BT126" s="552">
        <f>IFERROR(VLOOKUP($AL126,装备!$B:$Q,7,0),0)</f>
        <v>0</v>
      </c>
      <c r="BU126" s="552">
        <f>IFERROR(VLOOKUP($AL126,装备!$B:$Q,8,0),0)</f>
        <v>0</v>
      </c>
      <c r="BV126" s="552">
        <f>IFERROR(VLOOKUP($AL126,装备!$B:$Q,9,0),0)</f>
        <v>0</v>
      </c>
      <c r="BW126" s="552">
        <f>IFERROR(VLOOKUP($AL126,装备!$B:$Q,10,0),0)</f>
        <v>0</v>
      </c>
      <c r="BX126" s="552">
        <f>IFERROR(VLOOKUP($AL126,装备!$B:$Q,11,0),0)</f>
        <v>2</v>
      </c>
      <c r="BY126" s="552" t="str">
        <f>IFERROR(VLOOKUP($AL126,装备!$B:$Q,12,0),0)</f>
        <v>无</v>
      </c>
      <c r="BZ126" s="552">
        <f>IFERROR(VLOOKUP($AL126,装备!$B:$Q,13,0),0)</f>
        <v>2</v>
      </c>
      <c r="CA126" s="552">
        <f>IFERROR(VLOOKUP($AL126,装备!$B:$Q,14,0),0)</f>
        <v>0</v>
      </c>
      <c r="CB126" s="552">
        <f>IFERROR(VLOOKUP($AL126,装备!$B:$Q,16,0),0)</f>
        <v>0</v>
      </c>
      <c r="CC126" s="552">
        <f>IFERROR(VLOOKUP($AL126,装备!$B:$Q,5,0),0)</f>
        <v>0</v>
      </c>
      <c r="CD126" s="552">
        <f>IFERROR(VLOOKUP(AM126,装备!$B:$C,2,0),0)</f>
        <v>5</v>
      </c>
      <c r="CE126" s="552">
        <f>IFERROR(VLOOKUP($AM126,装备!$B:$Q,5,0),0)</f>
        <v>0</v>
      </c>
      <c r="CF126" s="552">
        <f>IFERROR(VLOOKUP($AM126,装备!$B:$Q,6,0),0)</f>
        <v>21</v>
      </c>
      <c r="CG126" s="552">
        <f>IFERROR(VLOOKUP($AM126,装备!$B:$Q,7,0),0)</f>
        <v>0</v>
      </c>
      <c r="CH126" s="552">
        <f>IFERROR(VLOOKUP($AM126,装备!$B:$Q,8,0),0)</f>
        <v>0</v>
      </c>
      <c r="CI126" s="552">
        <f>IFERROR(VLOOKUP($AM126,装备!$B:$Q,9,0),0)</f>
        <v>0</v>
      </c>
      <c r="CJ126" s="552">
        <f>IFERROR(VLOOKUP($AM126,装备!$B:$Q,10,0),0)</f>
        <v>0</v>
      </c>
      <c r="CK126" s="552">
        <f>IFERROR(VLOOKUP($AM126,装备!$B:$Q,11,0),0)</f>
        <v>0</v>
      </c>
      <c r="CL126" s="552" t="str">
        <f>IFERROR(VLOOKUP($AM126,装备!$B:$Q,12,0),0)</f>
        <v>无</v>
      </c>
      <c r="CM126" s="552">
        <f>IFERROR(VLOOKUP($AM126,装备!$B:$Q,13,0),0)</f>
        <v>0</v>
      </c>
      <c r="CN126" s="552">
        <f>IFERROR(VLOOKUP($AM126,装备!$B:$Q,14,0),0)</f>
        <v>0</v>
      </c>
      <c r="CO126" s="552">
        <f>IFERROR(VLOOKUP($AM126,装备!$B:$Q,16,0),0)</f>
        <v>0</v>
      </c>
      <c r="CP126" s="552">
        <f>IFERROR(VLOOKUP($AM126,装备!$B:$Q,5,0),0)</f>
        <v>0</v>
      </c>
      <c r="CQ126" s="552">
        <f>IFERROR(VLOOKUP(AN126,装备!$B:$C,2,0),0)</f>
        <v>5</v>
      </c>
      <c r="CR126" s="552">
        <f>IFERROR(VLOOKUP($AN126,装备!$B:$Q,5,0),0)</f>
        <v>0</v>
      </c>
      <c r="CS126" s="552">
        <f>IFERROR(VLOOKUP($AN126,装备!$B:$Q,6,0),0)</f>
        <v>21</v>
      </c>
      <c r="CT126" s="552">
        <f>IFERROR(VLOOKUP($AN126,装备!$B:$Q,7,0),0)</f>
        <v>0</v>
      </c>
      <c r="CU126" s="552">
        <f>IFERROR(VLOOKUP($AN126,装备!$B:$Q,8,0),0)</f>
        <v>0</v>
      </c>
      <c r="CV126" s="552">
        <f>IFERROR(VLOOKUP($AN126,装备!$B:$Q,9,0),0)</f>
        <v>0</v>
      </c>
      <c r="CW126" s="552">
        <f>IFERROR(VLOOKUP($AN126,装备!$B:$Q,10,0),0)</f>
        <v>0</v>
      </c>
      <c r="CX126" s="552">
        <f>IFERROR(VLOOKUP($AN126,装备!$B:$Q,11,0),0)</f>
        <v>0</v>
      </c>
      <c r="CY126" s="552" t="str">
        <f>IFERROR(VLOOKUP($AN126,装备!$B:$Q,12,0),0)</f>
        <v>无</v>
      </c>
      <c r="CZ126" s="552">
        <f>IFERROR(VLOOKUP($AN126,装备!$B:$Q,13,0),0)</f>
        <v>0</v>
      </c>
      <c r="DA126" s="552">
        <f>IFERROR(VLOOKUP($AN126,装备!$B:$Q,14,0),0)</f>
        <v>0</v>
      </c>
      <c r="DB126" s="552">
        <f>IFERROR(VLOOKUP($AN126,装备!$B:$Q,16,0),0)</f>
        <v>0</v>
      </c>
      <c r="DC126" s="552">
        <f>IFERROR(VLOOKUP($AN126,装备!$B:$Q,5,0),0)</f>
        <v>0</v>
      </c>
      <c r="DD126" s="552">
        <f>IFERROR(VLOOKUP(AO126,装备!$B:$C,2,0),0)</f>
        <v>5</v>
      </c>
      <c r="DE126" s="552">
        <f>IFERROR(VLOOKUP($AO126,装备!$B:$Q,5,0),0)</f>
        <v>0</v>
      </c>
      <c r="DF126" s="552">
        <f>IFERROR(VLOOKUP($AO126,装备!$B:$Q,6,0),0)</f>
        <v>21</v>
      </c>
      <c r="DG126" s="552">
        <f>IFERROR(VLOOKUP($AO126,装备!$B:$Q,7,0),0)</f>
        <v>0</v>
      </c>
      <c r="DH126" s="552">
        <f>IFERROR(VLOOKUP($AO126,装备!$B:$Q,8,0),0)</f>
        <v>0</v>
      </c>
      <c r="DI126" s="552">
        <f>IFERROR(VLOOKUP($AO126,装备!$B:$Q,9,0),0)</f>
        <v>0</v>
      </c>
      <c r="DJ126" s="552">
        <f>IFERROR(VLOOKUP($AO126,装备!$B:$Q,10,0),0)</f>
        <v>0</v>
      </c>
      <c r="DK126" s="552">
        <f>IFERROR(VLOOKUP($AO126,装备!$B:$Q,11,0),0)</f>
        <v>0</v>
      </c>
      <c r="DL126" s="552" t="str">
        <f>IFERROR(VLOOKUP($AO126,装备!$B:$Q,12,0),0)</f>
        <v>无</v>
      </c>
      <c r="DM126" s="552">
        <f>IFERROR(VLOOKUP($AO126,装备!$B:$Q,13,0),0)</f>
        <v>0</v>
      </c>
      <c r="DN126" s="552">
        <f>IFERROR(VLOOKUP($AO126,装备!$B:$Q,14,0),0)</f>
        <v>0</v>
      </c>
      <c r="DO126" s="552">
        <f>IFERROR(VLOOKUP($AO126,装备!$B:$Q,16,0),0)</f>
        <v>0</v>
      </c>
      <c r="DP126" s="552">
        <f>IFERROR(VLOOKUP($AO126,装备!$B:$Q,5,0),0)</f>
        <v>0</v>
      </c>
    </row>
    <row r="127" spans="1:120" ht="54">
      <c r="A127" s="553">
        <f>'特殊、深海'!$A123</f>
        <v>16002019</v>
      </c>
      <c r="B127" s="353" t="s">
        <v>572</v>
      </c>
      <c r="C127" s="281"/>
      <c r="D127" s="281">
        <f t="shared" si="1"/>
        <v>110</v>
      </c>
      <c r="E127" s="551">
        <f>'特殊、深海'!$C123</f>
        <v>5</v>
      </c>
      <c r="F127" s="549" t="str">
        <f>'特殊、深海'!$D123</f>
        <v>装母</v>
      </c>
      <c r="G127" s="549" t="str">
        <f>'特殊、深海'!$E123</f>
        <v>大型</v>
      </c>
      <c r="H127" s="549" t="str">
        <f>'特殊、深海'!$F123</f>
        <v>主力舰</v>
      </c>
      <c r="I127" s="549">
        <f>'特殊、深海'!$BT123</f>
        <v>0</v>
      </c>
      <c r="J127" s="549" t="str">
        <f>'特殊、深海'!$G123</f>
        <v>德国</v>
      </c>
      <c r="K127" s="555">
        <f>'特殊、深海'!$H123+(BR127+CE127+CR127+DE127)*$C$2</f>
        <v>67</v>
      </c>
      <c r="L127" s="552">
        <f>'特殊、深海'!$I123</f>
        <v>1</v>
      </c>
      <c r="M127" s="552">
        <f>'特殊、深海'!$J123</f>
        <v>4</v>
      </c>
      <c r="N127" s="552">
        <f>'特殊、深海'!$K123</f>
        <v>4</v>
      </c>
      <c r="O127" s="552">
        <f>'特殊、深海'!$L123+((CA127+CN127+DA127+DN127)*$C$2)</f>
        <v>7</v>
      </c>
      <c r="P127" s="552" t="str">
        <f>IF($C$2=1,(IF(ISERROR(FIND("超长",'特殊、深海'!$M123&amp;BY127&amp;CL127&amp;CY127&amp;DL127,1)),IF(ISERROR(FIND("长",'特殊、深海'!$M123&amp;BY127&amp;CL127&amp;CY127&amp;DL127,1)),IF(ISERROR(FIND("中",'特殊、深海'!$M123&amp;BY127&amp;CL127&amp;CY127&amp;DL127,1)),IF(ISERROR(FIND("短",'特殊、深海'!$M123&amp;BY127&amp;CL127&amp;CY127&amp;DL127,1)),IF(ISERROR(FIND("无",'特殊、深海'!$M123&amp;BY127&amp;CL127&amp;CY127&amp;DL127,1)),0,"无"),"短"),"中"),"长"),"超长")),'特殊、深海'!$M123)</f>
        <v>短</v>
      </c>
      <c r="Q127" s="556">
        <f>'特殊、深海'!$N123</f>
        <v>34</v>
      </c>
      <c r="R127" s="552">
        <f>('特殊、深海'!$P123)+('特殊、深海'!$Q123)*$C$3+((BS127+CF127+CS127+DF127)*$C$2)</f>
        <v>80</v>
      </c>
      <c r="S127" s="552">
        <f>('特殊、深海'!$R123)+('特殊、深海'!$S123)*$C$3+((BU127+CH127+CU127+DH127)*$C$2)</f>
        <v>0</v>
      </c>
      <c r="T127" s="552">
        <f>('特殊、深海'!$T123)+('特殊、深海'!$U123)*$C$3+((BT127+CG127+CT127+DG127)*$C$2)</f>
        <v>90</v>
      </c>
      <c r="U127" s="552">
        <f>('特殊、深海'!$V123)+('特殊、深海'!$W123)*$C$3+((CC127+CP127+DC127+DP127)*$C$2)</f>
        <v>101</v>
      </c>
      <c r="V127" s="550">
        <f>INT(((('特殊、深海'!$Y123)-('特殊、深海'!$X123))*(((IF(D127=0,C127,D127))-1)/99))+'特殊、深海'!$X123)+((BX127+CK127+CX127+DK127)*$C$2)</f>
        <v>86</v>
      </c>
      <c r="W127" s="552">
        <f>INT(((('特殊、深海'!$AA123)-('特殊、深海'!$Z123))*(((IF(D127=0,C127,D127))-1)/99))+'特殊、深海'!$Z123)+((BZ127+CM127+CZ127+DM127)*$C$2)</f>
        <v>61</v>
      </c>
      <c r="X127" s="552">
        <f>INT(((('特殊、深海'!$AC123)-('特殊、深海'!$AB123))*(((IF(D127=0,C127,D127))-1)/99))+'特殊、深海'!$AB123)+((BW127+CJ127+CW127+DJ127)*$C$2)</f>
        <v>99</v>
      </c>
      <c r="Y127" s="551">
        <f>INT(((('特殊、深海'!$AE123)-('特殊、深海'!$AD123))*(((IF(D127=0,C127,D127))-1)/99))+'特殊、深海'!$AD123)+((BV127+CI127+CV127+DI127)*$C$2)</f>
        <v>1</v>
      </c>
      <c r="Z127" s="552">
        <f>IF('特殊、深海'!$AF123="","",'特殊、深海'!$AF123)</f>
        <v>16</v>
      </c>
      <c r="AA127" s="552">
        <f>IF('特殊、深海'!$AG123="","",'特殊、深海'!$AG123)</f>
        <v>27</v>
      </c>
      <c r="AB127" s="552">
        <f>IF('特殊、深海'!$AH123="","",'特殊、深海'!$AH123)</f>
        <v>15</v>
      </c>
      <c r="AC127" s="552">
        <f>IF('特殊、深海'!$AI123="","",'特殊、深海'!$AI123)</f>
        <v>10</v>
      </c>
      <c r="AD127" s="552">
        <f>IF('特殊、深海'!$AJ123="","",'特殊、深海'!$AJ123)</f>
        <v>68</v>
      </c>
      <c r="AE127" s="550">
        <f>IF('特殊、深海'!$AK123="","",'特殊、深海'!$AK123)</f>
        <v>0</v>
      </c>
      <c r="AF127" s="552" t="str">
        <f>IF('特殊、深海'!$AL123="","",'特殊、深海'!$AL123)</f>
        <v/>
      </c>
      <c r="AG127" s="552" t="str">
        <f>IF('特殊、深海'!$AM123="","",'特殊、深海'!$AM123)</f>
        <v/>
      </c>
      <c r="AH127" s="552" t="str">
        <f>IF('特殊、深海'!$AN123="","",'特殊、深海'!$AN123)</f>
        <v/>
      </c>
      <c r="AI127" s="552" t="str">
        <f>IF('特殊、深海'!$AO123="","",'特殊、深海'!$AO123)</f>
        <v/>
      </c>
      <c r="AJ127" s="552" t="str">
        <f>IF('特殊、深海'!$AP123="","",'特殊、深海'!$AP123)</f>
        <v/>
      </c>
      <c r="AK127" s="551" t="str">
        <f>IF('特殊、深海'!$AQ123="","",'特殊、深海'!$AQ123)</f>
        <v/>
      </c>
      <c r="AL127" s="329" t="str">
        <f>IF('特殊、深海'!$AS123="","",'特殊、深海'!$AS123)</f>
        <v>彗星</v>
      </c>
      <c r="AM127" s="329" t="str">
        <f>IF('特殊、深海'!$AT123="","",'特殊、深海'!$AT123)</f>
        <v>彗星</v>
      </c>
      <c r="AN127" s="329" t="str">
        <f>IF('特殊、深海'!$AU123="","",'特殊、深海'!$AU123)</f>
        <v>零战62型</v>
      </c>
      <c r="AO127" s="329" t="str">
        <f>IF('特殊、深海'!$AV123="","",'特殊、深海'!$AV123)</f>
        <v>彗星</v>
      </c>
      <c r="AP127" s="307" t="str">
        <f>IF('特殊、深海'!$AW123="","",'特殊、深海'!$AW123)</f>
        <v>斯图卡(3级)：当队伍中战列数量大于2时，增加全队战列舰9%暴击率，9点命中值；当队伍中没有战列时，增加自身25%暴击率，20点装甲值。炮击战阶段，被齐柏林命中的非旗舰单位在炮击战阶段不再行动。</v>
      </c>
      <c r="AQ127" s="308" t="str">
        <f>IF('特殊、深海'!$AX123="","",'特殊、深海'!$AX123)</f>
        <v/>
      </c>
      <c r="AR127" s="552">
        <f>IF('特殊、深海'!$AY123="","",'特殊、深海'!$AY123)</f>
        <v>70</v>
      </c>
      <c r="AS127" s="552">
        <f>IF('特殊、深海'!$AZ123="","",'特殊、深海'!$AZ123)</f>
        <v>65</v>
      </c>
      <c r="AT127" s="552">
        <f>IF('特殊、深海'!$BA123="","",'特殊、深海'!$BA123)</f>
        <v>2.1</v>
      </c>
      <c r="AU127" s="552">
        <f>IF('特殊、深海'!$BB123="","",'特殊、深海'!$BB123)</f>
        <v>5.2</v>
      </c>
      <c r="AV127" s="550">
        <f>IF(('特殊、深海'!$BG123+'特殊、深海'!$BK123*$C$4)=0,"",('特殊、深海'!$BG123+'特殊、深海'!$BK123*$C$4))</f>
        <v>26</v>
      </c>
      <c r="AW127" s="552">
        <f>IF(('特殊、深海'!$BH123+'特殊、深海'!$BL123*$C$4)=0,"",('特殊、深海'!$BH123+'特殊、深海'!$BL123*$C$4))</f>
        <v>32</v>
      </c>
      <c r="AX127" s="552">
        <f>IF(('特殊、深海'!$BI123+'特殊、深海'!$BM123*$C$4)=0,"",('特殊、深海'!$BI123+'特殊、深海'!$BM123*$C$4))</f>
        <v>40</v>
      </c>
      <c r="AY127" s="551">
        <f>IF(('特殊、深海'!$BJ123+'特殊、深海'!$BN123*$C$4)=0,"",('特殊、深海'!$BJ123+'特殊、深海'!$BN123*$C$4))</f>
        <v>22</v>
      </c>
      <c r="AZ127" s="329" t="str">
        <f>'特殊、深海'!$BO123</f>
        <v>TODO: 万国语</v>
      </c>
      <c r="BA127" s="553" t="b">
        <f>IF('特殊、深海'!$BP123="","")</f>
        <v>0</v>
      </c>
      <c r="BB127" s="329" t="b">
        <f>IF('特殊、深海'!$BQ123="","")</f>
        <v>0</v>
      </c>
      <c r="BC127" s="554" t="str">
        <f>IF('特殊、深海'!$BR123="","")</f>
        <v/>
      </c>
      <c r="BQ127" s="552">
        <f>IFERROR(VLOOKUP(AL127,装备!$B:$C,2,0),0)</f>
        <v>3</v>
      </c>
      <c r="BR127" s="552">
        <f>IFERROR(VLOOKUP($AL127,装备!$B:$Q,5,0),0)</f>
        <v>0</v>
      </c>
      <c r="BS127" s="552">
        <f>IFERROR(VLOOKUP($AL127,装备!$B:$Q,6,0),0)</f>
        <v>0</v>
      </c>
      <c r="BT127" s="552">
        <f>IFERROR(VLOOKUP($AL127,装备!$B:$Q,7,0),0)</f>
        <v>0</v>
      </c>
      <c r="BU127" s="552">
        <f>IFERROR(VLOOKUP($AL127,装备!$B:$Q,8,0),0)</f>
        <v>0</v>
      </c>
      <c r="BV127" s="552">
        <f>IFERROR(VLOOKUP($AL127,装备!$B:$Q,9,0),0)</f>
        <v>0</v>
      </c>
      <c r="BW127" s="552">
        <f>IFERROR(VLOOKUP($AL127,装备!$B:$Q,10,0),0)</f>
        <v>0</v>
      </c>
      <c r="BX127" s="552">
        <f>IFERROR(VLOOKUP($AL127,装备!$B:$Q,11,0),0)</f>
        <v>0</v>
      </c>
      <c r="BY127" s="552" t="str">
        <f>IFERROR(VLOOKUP($AL127,装备!$B:$Q,12,0),0)</f>
        <v>无</v>
      </c>
      <c r="BZ127" s="552">
        <f>IFERROR(VLOOKUP($AL127,装备!$B:$Q,13,0),0)</f>
        <v>0</v>
      </c>
      <c r="CA127" s="552">
        <f>IFERROR(VLOOKUP($AL127,装备!$B:$Q,14,0),0)</f>
        <v>0</v>
      </c>
      <c r="CB127" s="552">
        <f>IFERROR(VLOOKUP($AL127,装备!$B:$Q,16,0),0)</f>
        <v>0</v>
      </c>
      <c r="CC127" s="552">
        <f>IFERROR(VLOOKUP($AL127,装备!$B:$Q,5,0),0)</f>
        <v>0</v>
      </c>
      <c r="CD127" s="552">
        <f>IFERROR(VLOOKUP(AM127,装备!$B:$C,2,0),0)</f>
        <v>3</v>
      </c>
      <c r="CE127" s="552">
        <f>IFERROR(VLOOKUP($AM127,装备!$B:$Q,5,0),0)</f>
        <v>0</v>
      </c>
      <c r="CF127" s="552">
        <f>IFERROR(VLOOKUP($AM127,装备!$B:$Q,6,0),0)</f>
        <v>0</v>
      </c>
      <c r="CG127" s="552">
        <f>IFERROR(VLOOKUP($AM127,装备!$B:$Q,7,0),0)</f>
        <v>0</v>
      </c>
      <c r="CH127" s="552">
        <f>IFERROR(VLOOKUP($AM127,装备!$B:$Q,8,0),0)</f>
        <v>0</v>
      </c>
      <c r="CI127" s="552">
        <f>IFERROR(VLOOKUP($AM127,装备!$B:$Q,9,0),0)</f>
        <v>0</v>
      </c>
      <c r="CJ127" s="552">
        <f>IFERROR(VLOOKUP($AM127,装备!$B:$Q,10,0),0)</f>
        <v>0</v>
      </c>
      <c r="CK127" s="552">
        <f>IFERROR(VLOOKUP($AM127,装备!$B:$Q,11,0),0)</f>
        <v>0</v>
      </c>
      <c r="CL127" s="552" t="str">
        <f>IFERROR(VLOOKUP($AM127,装备!$B:$Q,12,0),0)</f>
        <v>无</v>
      </c>
      <c r="CM127" s="552">
        <f>IFERROR(VLOOKUP($AM127,装备!$B:$Q,13,0),0)</f>
        <v>0</v>
      </c>
      <c r="CN127" s="552">
        <f>IFERROR(VLOOKUP($AM127,装备!$B:$Q,14,0),0)</f>
        <v>0</v>
      </c>
      <c r="CO127" s="552">
        <f>IFERROR(VLOOKUP($AM127,装备!$B:$Q,16,0),0)</f>
        <v>0</v>
      </c>
      <c r="CP127" s="552">
        <f>IFERROR(VLOOKUP($AM127,装备!$B:$Q,5,0),0)</f>
        <v>0</v>
      </c>
      <c r="CQ127" s="552">
        <f>IFERROR(VLOOKUP(AN127,装备!$B:$C,2,0),0)</f>
        <v>4</v>
      </c>
      <c r="CR127" s="552">
        <f>IFERROR(VLOOKUP($AN127,装备!$B:$Q,5,0),0)</f>
        <v>0</v>
      </c>
      <c r="CS127" s="552">
        <f>IFERROR(VLOOKUP($AN127,装备!$B:$Q,6,0),0)</f>
        <v>0</v>
      </c>
      <c r="CT127" s="552">
        <f>IFERROR(VLOOKUP($AN127,装备!$B:$Q,7,0),0)</f>
        <v>0</v>
      </c>
      <c r="CU127" s="552">
        <f>IFERROR(VLOOKUP($AN127,装备!$B:$Q,8,0),0)</f>
        <v>0</v>
      </c>
      <c r="CV127" s="552">
        <f>IFERROR(VLOOKUP($AN127,装备!$B:$Q,9,0),0)</f>
        <v>1</v>
      </c>
      <c r="CW127" s="552">
        <f>IFERROR(VLOOKUP($AN127,装备!$B:$Q,10,0),0)</f>
        <v>0</v>
      </c>
      <c r="CX127" s="552">
        <f>IFERROR(VLOOKUP($AN127,装备!$B:$Q,11,0),0)</f>
        <v>0</v>
      </c>
      <c r="CY127" s="552" t="str">
        <f>IFERROR(VLOOKUP($AN127,装备!$B:$Q,12,0),0)</f>
        <v>无</v>
      </c>
      <c r="CZ127" s="552">
        <f>IFERROR(VLOOKUP($AN127,装备!$B:$Q,13,0),0)</f>
        <v>0</v>
      </c>
      <c r="DA127" s="552">
        <f>IFERROR(VLOOKUP($AN127,装备!$B:$Q,14,0),0)</f>
        <v>0</v>
      </c>
      <c r="DB127" s="552">
        <f>IFERROR(VLOOKUP($AN127,装备!$B:$Q,16,0),0)</f>
        <v>5</v>
      </c>
      <c r="DC127" s="552">
        <f>IFERROR(VLOOKUP($AN127,装备!$B:$Q,5,0),0)</f>
        <v>0</v>
      </c>
      <c r="DD127" s="552">
        <f>IFERROR(VLOOKUP(AO127,装备!$B:$C,2,0),0)</f>
        <v>3</v>
      </c>
      <c r="DE127" s="552">
        <f>IFERROR(VLOOKUP($AO127,装备!$B:$Q,5,0),0)</f>
        <v>0</v>
      </c>
      <c r="DF127" s="552">
        <f>IFERROR(VLOOKUP($AO127,装备!$B:$Q,6,0),0)</f>
        <v>0</v>
      </c>
      <c r="DG127" s="552">
        <f>IFERROR(VLOOKUP($AO127,装备!$B:$Q,7,0),0)</f>
        <v>0</v>
      </c>
      <c r="DH127" s="552">
        <f>IFERROR(VLOOKUP($AO127,装备!$B:$Q,8,0),0)</f>
        <v>0</v>
      </c>
      <c r="DI127" s="552">
        <f>IFERROR(VLOOKUP($AO127,装备!$B:$Q,9,0),0)</f>
        <v>0</v>
      </c>
      <c r="DJ127" s="552">
        <f>IFERROR(VLOOKUP($AO127,装备!$B:$Q,10,0),0)</f>
        <v>0</v>
      </c>
      <c r="DK127" s="552">
        <f>IFERROR(VLOOKUP($AO127,装备!$B:$Q,11,0),0)</f>
        <v>0</v>
      </c>
      <c r="DL127" s="552" t="str">
        <f>IFERROR(VLOOKUP($AO127,装备!$B:$Q,12,0),0)</f>
        <v>无</v>
      </c>
      <c r="DM127" s="552">
        <f>IFERROR(VLOOKUP($AO127,装备!$B:$Q,13,0),0)</f>
        <v>0</v>
      </c>
      <c r="DN127" s="552">
        <f>IFERROR(VLOOKUP($AO127,装备!$B:$Q,14,0),0)</f>
        <v>0</v>
      </c>
      <c r="DO127" s="552">
        <f>IFERROR(VLOOKUP($AO127,装备!$B:$Q,16,0),0)</f>
        <v>0</v>
      </c>
      <c r="DP127" s="552">
        <f>IFERROR(VLOOKUP($AO127,装备!$B:$Q,5,0),0)</f>
        <v>0</v>
      </c>
    </row>
    <row r="128" spans="1:120" ht="40.5">
      <c r="A128" s="553">
        <f>'特殊、深海'!$A124</f>
        <v>16002119</v>
      </c>
      <c r="B128" s="353" t="s">
        <v>656</v>
      </c>
      <c r="C128" s="281"/>
      <c r="D128" s="281">
        <f t="shared" si="1"/>
        <v>110</v>
      </c>
      <c r="E128" s="551">
        <f>'特殊、深海'!$C124</f>
        <v>6</v>
      </c>
      <c r="F128" s="549" t="str">
        <f>'特殊、深海'!$D124</f>
        <v>导战</v>
      </c>
      <c r="G128" s="549" t="str">
        <f>'特殊、深海'!$E124</f>
        <v>大型</v>
      </c>
      <c r="H128" s="549" t="str">
        <f>'特殊、深海'!$F124</f>
        <v>主力舰</v>
      </c>
      <c r="I128" s="549">
        <f>'特殊、深海'!$BT124</f>
        <v>0</v>
      </c>
      <c r="J128" s="549" t="str">
        <f>'特殊、深海'!$G124</f>
        <v>美国</v>
      </c>
      <c r="K128" s="555">
        <f>'特殊、深海'!$H124+(BR128+CE128+CR128+DE128)*$C$2</f>
        <v>92</v>
      </c>
      <c r="L128" s="552">
        <f>'特殊、深海'!$I124</f>
        <v>0</v>
      </c>
      <c r="M128" s="552">
        <f>'特殊、深海'!$J124</f>
        <v>7</v>
      </c>
      <c r="N128" s="552">
        <f>'特殊、深海'!$K124</f>
        <v>6</v>
      </c>
      <c r="O128" s="552">
        <f>'特殊、深海'!$L124+((CA128+CN128+DA128+DN128)*$C$2)</f>
        <v>28</v>
      </c>
      <c r="P128" s="552" t="str">
        <f>IF($C$2=1,(IF(ISERROR(FIND("超长",'特殊、深海'!$M124&amp;BY128&amp;CL128&amp;CY128&amp;DL128,1)),IF(ISERROR(FIND("长",'特殊、深海'!$M124&amp;BY128&amp;CL128&amp;CY128&amp;DL128,1)),IF(ISERROR(FIND("中",'特殊、深海'!$M124&amp;BY128&amp;CL128&amp;CY128&amp;DL128,1)),IF(ISERROR(FIND("短",'特殊、深海'!$M124&amp;BY128&amp;CL128&amp;CY128&amp;DL128,1)),IF(ISERROR(FIND("无",'特殊、深海'!$M124&amp;BY128&amp;CL128&amp;CY128&amp;DL128,1)),0,"无"),"短"),"中"),"长"),"超长")),'特殊、深海'!$M124)</f>
        <v>长</v>
      </c>
      <c r="Q128" s="556">
        <f>'特殊、深海'!$N124</f>
        <v>33</v>
      </c>
      <c r="R128" s="552">
        <f>('特殊、深海'!$P124)+('特殊、深海'!$Q124)*$C$3+((BS128+CF128+CS128+DF128)*$C$2)</f>
        <v>181</v>
      </c>
      <c r="S128" s="552">
        <f>('特殊、深海'!$R124)+('特殊、深海'!$S124)*$C$3+((BU128+CH128+CU128+DH128)*$C$2)</f>
        <v>0</v>
      </c>
      <c r="T128" s="552">
        <f>('特殊、深海'!$T124)+('特殊、深海'!$U124)*$C$3+((BT128+CG128+CT128+DG128)*$C$2)</f>
        <v>105</v>
      </c>
      <c r="U128" s="552">
        <f>('特殊、深海'!$V124)+('特殊、深海'!$W124)*$C$3+((CC128+CP128+DC128+DP128)*$C$2)</f>
        <v>500</v>
      </c>
      <c r="V128" s="550">
        <f>INT(((('特殊、深海'!$Y124)-('特殊、深海'!$X124))*(((IF(D128=0,C128,D128))-1)/99))+'特殊、深海'!$X124)+((BX128+CK128+CX128+DK128)*$C$2)</f>
        <v>99</v>
      </c>
      <c r="W128" s="552">
        <f>INT(((('特殊、深海'!$AA124)-('特殊、深海'!$Z124))*(((IF(D128=0,C128,D128))-1)/99))+'特殊、深海'!$Z124)+((BZ128+CM128+CZ128+DM128)*$C$2)</f>
        <v>102</v>
      </c>
      <c r="X128" s="552">
        <f>INT(((('特殊、深海'!$AC124)-('特殊、深海'!$AB124))*(((IF(D128=0,C128,D128))-1)/99))+'特殊、深海'!$AB124)+((BW128+CJ128+CW128+DJ128)*$C$2)</f>
        <v>99</v>
      </c>
      <c r="Y128" s="551">
        <f>INT(((('特殊、深海'!$AE124)-('特殊、深海'!$AD124))*(((IF(D128=0,C128,D128))-1)/99))+'特殊、深海'!$AD124)+((BV128+CI128+CV128+DI128)*$C$2)</f>
        <v>0</v>
      </c>
      <c r="Z128" s="552">
        <f>IF('特殊、深海'!$AF124="","",'特殊、深海'!$AF124)</f>
        <v>8</v>
      </c>
      <c r="AA128" s="552">
        <f>IF('特殊、深海'!$AG124="","",'特殊、深海'!$AG124)</f>
        <v>8</v>
      </c>
      <c r="AB128" s="552">
        <f>IF('特殊、深海'!$AH124="","",'特殊、深海'!$AH124)</f>
        <v>8</v>
      </c>
      <c r="AC128" s="552">
        <f>IF('特殊、深海'!$AI124="","",'特殊、深海'!$AI124)</f>
        <v>8</v>
      </c>
      <c r="AD128" s="552">
        <f>IF('特殊、深海'!$AJ124="","",'特殊、深海'!$AJ124)</f>
        <v>32</v>
      </c>
      <c r="AE128" s="550">
        <f>IF('特殊、深海'!$AK124="","",'特殊、深海'!$AK124)</f>
        <v>0</v>
      </c>
      <c r="AF128" s="552" t="str">
        <f>IF('特殊、深海'!$AL124="","",'特殊、深海'!$AL124)</f>
        <v/>
      </c>
      <c r="AG128" s="552" t="str">
        <f>IF('特殊、深海'!$AM124="","",'特殊、深海'!$AM124)</f>
        <v/>
      </c>
      <c r="AH128" s="552" t="str">
        <f>IF('特殊、深海'!$AN124="","",'特殊、深海'!$AN124)</f>
        <v/>
      </c>
      <c r="AI128" s="552" t="str">
        <f>IF('特殊、深海'!$AO124="","",'特殊、深海'!$AO124)</f>
        <v/>
      </c>
      <c r="AJ128" s="552" t="str">
        <f>IF('特殊、深海'!$AP124="","",'特殊、深海'!$AP124)</f>
        <v/>
      </c>
      <c r="AK128" s="551" t="str">
        <f>IF('特殊、深海'!$AQ124="","",'特殊、深海'!$AQ124)</f>
        <v/>
      </c>
      <c r="AL128" s="329" t="str">
        <f>IF('特殊、深海'!$AS124="","",'特殊、深海'!$AS124)</f>
        <v>MK.141导弹发射架</v>
      </c>
      <c r="AM128" s="329" t="str">
        <f>IF('特殊、深海'!$AT124="","",'特殊、深海'!$AT124)</f>
        <v>RGM-84鱼叉反舰导弹</v>
      </c>
      <c r="AN128" s="329" t="str">
        <f>IF('特殊、深海'!$AU124="","",'特殊、深海'!$AU124)</f>
        <v>RGM-84鱼叉反舰导弹</v>
      </c>
      <c r="AO128" s="329" t="str">
        <f>IF('特殊、深海'!$AV124="","",'特殊、深海'!$AV124)</f>
        <v>RGM-84鱼叉反舰导弹</v>
      </c>
      <c r="AP128" s="307" t="str">
        <f>IF('特殊、深海'!$AW124="","",'特殊、深海'!$AW124)</f>
        <v>决胜之兵(3级)：在炮击战阶段优先攻击敌方战列/战巡/航战单位，增加自身对于战列/战巡/航战的暴击率20%且暴击时攻击无视自身战损。</v>
      </c>
      <c r="AQ128" s="308" t="str">
        <f>IF('特殊、深海'!$AX124="","",'特殊、深海'!$AX124)</f>
        <v>战斧(3级)：增加自身30%暴击伤害，开幕导弹攻击敌方的导弹必定有一枚导弹命中且暴击；炮击战时，降低自身5%的火力值。</v>
      </c>
      <c r="AR128" s="552">
        <f>IF('特殊、深海'!$AY124="","",'特殊、深海'!$AY124)</f>
        <v>145</v>
      </c>
      <c r="AS128" s="552">
        <f>IF('特殊、深海'!$AZ124="","",'特殊、深海'!$AZ124)</f>
        <v>200</v>
      </c>
      <c r="AT128" s="552">
        <f>IF('特殊、深海'!$BA124="","",'特殊、深海'!$BA124)</f>
        <v>4.8</v>
      </c>
      <c r="AU128" s="552">
        <f>IF('特殊、深海'!$BB124="","",'特殊、深海'!$BB124)</f>
        <v>9</v>
      </c>
      <c r="AV128" s="550">
        <f>IF(('特殊、深海'!$BG124+'特殊、深海'!$BK124*$C$4)=0,"",('特殊、深海'!$BG124+'特殊、深海'!$BK124*$C$4))</f>
        <v>80</v>
      </c>
      <c r="AW128" s="552">
        <f>IF(('特殊、深海'!$BH124+'特殊、深海'!$BL124*$C$4)=0,"",('特殊、深海'!$BH124+'特殊、深海'!$BL124*$C$4))</f>
        <v>84</v>
      </c>
      <c r="AX128" s="552">
        <f>IF(('特殊、深海'!$BI124+'特殊、深海'!$BM124*$C$4)=0,"",('特殊、深海'!$BI124+'特殊、深海'!$BM124*$C$4))</f>
        <v>60</v>
      </c>
      <c r="AY128" s="551">
        <f>IF(('特殊、深海'!$BJ124+'特殊、深海'!$BN124*$C$4)=0,"",('特殊、深海'!$BJ124+'特殊、深海'!$BN124*$C$4))</f>
        <v>70</v>
      </c>
      <c r="AZ128" s="329" t="str">
        <f>'特殊、深海'!$BO124</f>
        <v>TODO: 万国语</v>
      </c>
      <c r="BA128" s="553" t="b">
        <f>IF('特殊、深海'!$BP124="","")</f>
        <v>0</v>
      </c>
      <c r="BB128" s="329" t="b">
        <f>IF('特殊、深海'!$BQ124="","")</f>
        <v>0</v>
      </c>
      <c r="BC128" s="554" t="str">
        <f>IF('特殊、深海'!$BR124="","")</f>
        <v/>
      </c>
      <c r="BQ128" s="552">
        <f>IFERROR(VLOOKUP(AL128,装备!$B:$C,2,0),0)</f>
        <v>5</v>
      </c>
      <c r="BR128" s="552">
        <f>IFERROR(VLOOKUP($AL128,装备!$B:$Q,5,0),0)</f>
        <v>0</v>
      </c>
      <c r="BS128" s="552">
        <f>IFERROR(VLOOKUP($AL128,装备!$B:$Q,6,0),0)</f>
        <v>0</v>
      </c>
      <c r="BT128" s="552">
        <f>IFERROR(VLOOKUP($AL128,装备!$B:$Q,7,0),0)</f>
        <v>0</v>
      </c>
      <c r="BU128" s="552">
        <f>IFERROR(VLOOKUP($AL128,装备!$B:$Q,8,0),0)</f>
        <v>0</v>
      </c>
      <c r="BV128" s="552">
        <f>IFERROR(VLOOKUP($AL128,装备!$B:$Q,9,0),0)</f>
        <v>0</v>
      </c>
      <c r="BW128" s="552">
        <f>IFERROR(VLOOKUP($AL128,装备!$B:$Q,10,0),0)</f>
        <v>0</v>
      </c>
      <c r="BX128" s="552">
        <f>IFERROR(VLOOKUP($AL128,装备!$B:$Q,11,0),0)</f>
        <v>2</v>
      </c>
      <c r="BY128" s="552" t="str">
        <f>IFERROR(VLOOKUP($AL128,装备!$B:$Q,12,0),0)</f>
        <v>无</v>
      </c>
      <c r="BZ128" s="552">
        <f>IFERROR(VLOOKUP($AL128,装备!$B:$Q,13,0),0)</f>
        <v>2</v>
      </c>
      <c r="CA128" s="552">
        <f>IFERROR(VLOOKUP($AL128,装备!$B:$Q,14,0),0)</f>
        <v>0</v>
      </c>
      <c r="CB128" s="552">
        <f>IFERROR(VLOOKUP($AL128,装备!$B:$Q,16,0),0)</f>
        <v>0</v>
      </c>
      <c r="CC128" s="552">
        <f>IFERROR(VLOOKUP($AL128,装备!$B:$Q,5,0),0)</f>
        <v>0</v>
      </c>
      <c r="CD128" s="552">
        <f>IFERROR(VLOOKUP(AM128,装备!$B:$C,2,0),0)</f>
        <v>5</v>
      </c>
      <c r="CE128" s="552">
        <f>IFERROR(VLOOKUP($AM128,装备!$B:$Q,5,0),0)</f>
        <v>0</v>
      </c>
      <c r="CF128" s="552">
        <f>IFERROR(VLOOKUP($AM128,装备!$B:$Q,6,0),0)</f>
        <v>21</v>
      </c>
      <c r="CG128" s="552">
        <f>IFERROR(VLOOKUP($AM128,装备!$B:$Q,7,0),0)</f>
        <v>0</v>
      </c>
      <c r="CH128" s="552">
        <f>IFERROR(VLOOKUP($AM128,装备!$B:$Q,8,0),0)</f>
        <v>0</v>
      </c>
      <c r="CI128" s="552">
        <f>IFERROR(VLOOKUP($AM128,装备!$B:$Q,9,0),0)</f>
        <v>0</v>
      </c>
      <c r="CJ128" s="552">
        <f>IFERROR(VLOOKUP($AM128,装备!$B:$Q,10,0),0)</f>
        <v>0</v>
      </c>
      <c r="CK128" s="552">
        <f>IFERROR(VLOOKUP($AM128,装备!$B:$Q,11,0),0)</f>
        <v>0</v>
      </c>
      <c r="CL128" s="552" t="str">
        <f>IFERROR(VLOOKUP($AM128,装备!$B:$Q,12,0),0)</f>
        <v>无</v>
      </c>
      <c r="CM128" s="552">
        <f>IFERROR(VLOOKUP($AM128,装备!$B:$Q,13,0),0)</f>
        <v>0</v>
      </c>
      <c r="CN128" s="552">
        <f>IFERROR(VLOOKUP($AM128,装备!$B:$Q,14,0),0)</f>
        <v>0</v>
      </c>
      <c r="CO128" s="552">
        <f>IFERROR(VLOOKUP($AM128,装备!$B:$Q,16,0),0)</f>
        <v>0</v>
      </c>
      <c r="CP128" s="552">
        <f>IFERROR(VLOOKUP($AM128,装备!$B:$Q,5,0),0)</f>
        <v>0</v>
      </c>
      <c r="CQ128" s="552">
        <f>IFERROR(VLOOKUP(AN128,装备!$B:$C,2,0),0)</f>
        <v>5</v>
      </c>
      <c r="CR128" s="552">
        <f>IFERROR(VLOOKUP($AN128,装备!$B:$Q,5,0),0)</f>
        <v>0</v>
      </c>
      <c r="CS128" s="552">
        <f>IFERROR(VLOOKUP($AN128,装备!$B:$Q,6,0),0)</f>
        <v>21</v>
      </c>
      <c r="CT128" s="552">
        <f>IFERROR(VLOOKUP($AN128,装备!$B:$Q,7,0),0)</f>
        <v>0</v>
      </c>
      <c r="CU128" s="552">
        <f>IFERROR(VLOOKUP($AN128,装备!$B:$Q,8,0),0)</f>
        <v>0</v>
      </c>
      <c r="CV128" s="552">
        <f>IFERROR(VLOOKUP($AN128,装备!$B:$Q,9,0),0)</f>
        <v>0</v>
      </c>
      <c r="CW128" s="552">
        <f>IFERROR(VLOOKUP($AN128,装备!$B:$Q,10,0),0)</f>
        <v>0</v>
      </c>
      <c r="CX128" s="552">
        <f>IFERROR(VLOOKUP($AN128,装备!$B:$Q,11,0),0)</f>
        <v>0</v>
      </c>
      <c r="CY128" s="552" t="str">
        <f>IFERROR(VLOOKUP($AN128,装备!$B:$Q,12,0),0)</f>
        <v>无</v>
      </c>
      <c r="CZ128" s="552">
        <f>IFERROR(VLOOKUP($AN128,装备!$B:$Q,13,0),0)</f>
        <v>0</v>
      </c>
      <c r="DA128" s="552">
        <f>IFERROR(VLOOKUP($AN128,装备!$B:$Q,14,0),0)</f>
        <v>0</v>
      </c>
      <c r="DB128" s="552">
        <f>IFERROR(VLOOKUP($AN128,装备!$B:$Q,16,0),0)</f>
        <v>0</v>
      </c>
      <c r="DC128" s="552">
        <f>IFERROR(VLOOKUP($AN128,装备!$B:$Q,5,0),0)</f>
        <v>0</v>
      </c>
      <c r="DD128" s="552">
        <f>IFERROR(VLOOKUP(AO128,装备!$B:$C,2,0),0)</f>
        <v>5</v>
      </c>
      <c r="DE128" s="552">
        <f>IFERROR(VLOOKUP($AO128,装备!$B:$Q,5,0),0)</f>
        <v>0</v>
      </c>
      <c r="DF128" s="552">
        <f>IFERROR(VLOOKUP($AO128,装备!$B:$Q,6,0),0)</f>
        <v>21</v>
      </c>
      <c r="DG128" s="552">
        <f>IFERROR(VLOOKUP($AO128,装备!$B:$Q,7,0),0)</f>
        <v>0</v>
      </c>
      <c r="DH128" s="552">
        <f>IFERROR(VLOOKUP($AO128,装备!$B:$Q,8,0),0)</f>
        <v>0</v>
      </c>
      <c r="DI128" s="552">
        <f>IFERROR(VLOOKUP($AO128,装备!$B:$Q,9,0),0)</f>
        <v>0</v>
      </c>
      <c r="DJ128" s="552">
        <f>IFERROR(VLOOKUP($AO128,装备!$B:$Q,10,0),0)</f>
        <v>0</v>
      </c>
      <c r="DK128" s="552">
        <f>IFERROR(VLOOKUP($AO128,装备!$B:$Q,11,0),0)</f>
        <v>0</v>
      </c>
      <c r="DL128" s="552" t="str">
        <f>IFERROR(VLOOKUP($AO128,装备!$B:$Q,12,0),0)</f>
        <v>无</v>
      </c>
      <c r="DM128" s="552">
        <f>IFERROR(VLOOKUP($AO128,装备!$B:$Q,13,0),0)</f>
        <v>0</v>
      </c>
      <c r="DN128" s="552">
        <f>IFERROR(VLOOKUP($AO128,装备!$B:$Q,14,0),0)</f>
        <v>0</v>
      </c>
      <c r="DO128" s="552">
        <f>IFERROR(VLOOKUP($AO128,装备!$B:$Q,16,0),0)</f>
        <v>0</v>
      </c>
      <c r="DP128" s="552">
        <f>IFERROR(VLOOKUP($AO128,装备!$B:$Q,5,0),0)</f>
        <v>0</v>
      </c>
    </row>
    <row r="129" spans="1:120" ht="40.5">
      <c r="A129" s="553">
        <f>'特殊、深海'!$A125</f>
        <v>18000713</v>
      </c>
      <c r="B129" s="353" t="s">
        <v>176</v>
      </c>
      <c r="C129" s="281"/>
      <c r="D129" s="281">
        <f t="shared" si="1"/>
        <v>110</v>
      </c>
      <c r="E129" s="551">
        <f>'特殊、深海'!$C125</f>
        <v>5</v>
      </c>
      <c r="F129" s="549" t="str">
        <f>'特殊、深海'!$D125</f>
        <v>战列</v>
      </c>
      <c r="G129" s="549" t="str">
        <f>'特殊、深海'!$E125</f>
        <v>大型</v>
      </c>
      <c r="H129" s="549" t="str">
        <f>'特殊、深海'!$F125</f>
        <v>主力舰</v>
      </c>
      <c r="I129" s="549">
        <f>'特殊、深海'!$BT125</f>
        <v>0</v>
      </c>
      <c r="J129" s="549" t="str">
        <f>'特殊、深海'!$G125</f>
        <v>德国</v>
      </c>
      <c r="K129" s="555">
        <f>'特殊、深海'!$H125+(BR129+CE129+CR129+DE129)*$C$2</f>
        <v>91</v>
      </c>
      <c r="L129" s="552">
        <f>'特殊、深海'!$I125</f>
        <v>1</v>
      </c>
      <c r="M129" s="552">
        <f>'特殊、深海'!$J125</f>
        <v>3</v>
      </c>
      <c r="N129" s="552">
        <f>'特殊、深海'!$K125</f>
        <v>2</v>
      </c>
      <c r="O129" s="552">
        <f>'特殊、深海'!$L125+((CA129+CN129+DA129+DN129)*$C$2)</f>
        <v>16</v>
      </c>
      <c r="P129" s="552" t="str">
        <f>IF($C$2=1,(IF(ISERROR(FIND("超长",'特殊、深海'!$M125&amp;BY129&amp;CL129&amp;CY129&amp;DL129,1)),IF(ISERROR(FIND("长",'特殊、深海'!$M125&amp;BY129&amp;CL129&amp;CY129&amp;DL129,1)),IF(ISERROR(FIND("中",'特殊、深海'!$M125&amp;BY129&amp;CL129&amp;CY129&amp;DL129,1)),IF(ISERROR(FIND("短",'特殊、深海'!$M125&amp;BY129&amp;CL129&amp;CY129&amp;DL129,1)),IF(ISERROR(FIND("无",'特殊、深海'!$M125&amp;BY129&amp;CL129&amp;CY129&amp;DL129,1)),0,"无"),"短"),"中"),"长"),"超长")),'特殊、深海'!$M125)</f>
        <v>长</v>
      </c>
      <c r="Q129" s="556">
        <f>'特殊、深海'!$N125</f>
        <v>30.8</v>
      </c>
      <c r="R129" s="552">
        <f>('特殊、深海'!$P125)+('特殊、深海'!$Q125)*$C$3+((BS129+CF129+CS129+DF129)*$C$2)</f>
        <v>113</v>
      </c>
      <c r="S129" s="552">
        <f>('特殊、深海'!$R125)+('特殊、深海'!$S125)*$C$3+((BU129+CH129+CU129+DH129)*$C$2)</f>
        <v>0</v>
      </c>
      <c r="T129" s="552">
        <f>('特殊、深海'!$T125)+('特殊、深海'!$U125)*$C$3+((BT129+CG129+CT129+DG129)*$C$2)</f>
        <v>100</v>
      </c>
      <c r="U129" s="552">
        <f>('特殊、深海'!$V125)+('特殊、深海'!$W125)*$C$3+((CC129+CP129+DC129+DP129)*$C$2)</f>
        <v>55</v>
      </c>
      <c r="V129" s="550">
        <f>INT(((('特殊、深海'!$Y125)-('特殊、深海'!$X125))*(((IF(D129=0,C129,D129))-1)/99))+'特殊、深海'!$X125)+((BX129+CK129+CX129+DK129)*$C$2)</f>
        <v>103</v>
      </c>
      <c r="W129" s="552">
        <f>INT(((('特殊、深海'!$AA125)-('特殊、深海'!$Z125))*(((IF(D129=0,C129,D129))-1)/99))+'特殊、深海'!$Z125)+((BZ129+CM129+CZ129+DM129)*$C$2)</f>
        <v>48</v>
      </c>
      <c r="X129" s="552">
        <f>INT(((('特殊、深海'!$AC125)-('特殊、深海'!$AB125))*(((IF(D129=0,C129,D129))-1)/99))+'特殊、深海'!$AB125)+((BW129+CJ129+CW129+DJ129)*$C$2)</f>
        <v>49</v>
      </c>
      <c r="Y129" s="551">
        <f>INT(((('特殊、深海'!$AE125)-('特殊、深海'!$AD125))*(((IF(D129=0,C129,D129))-1)/99))+'特殊、深海'!$AD125)+((BV129+CI129+CV129+DI129)*$C$2)</f>
        <v>2</v>
      </c>
      <c r="Z129" s="552">
        <f>IF('特殊、深海'!$AF125="","",'特殊、深海'!$AF125)</f>
        <v>4</v>
      </c>
      <c r="AA129" s="552">
        <f>IF('特殊、深海'!$AG125="","",'特殊、深海'!$AG125)</f>
        <v>4</v>
      </c>
      <c r="AB129" s="552">
        <f>IF('特殊、深海'!$AH125="","",'特殊、深海'!$AH125)</f>
        <v>4</v>
      </c>
      <c r="AC129" s="552">
        <f>IF('特殊、深海'!$AI125="","",'特殊、深海'!$AI125)</f>
        <v>4</v>
      </c>
      <c r="AD129" s="552">
        <f>IF('特殊、深海'!$AJ125="","",'特殊、深海'!$AJ125)</f>
        <v>16</v>
      </c>
      <c r="AE129" s="550">
        <f>IF('特殊、深海'!$AK125="","",'特殊、深海'!$AK125)</f>
        <v>75</v>
      </c>
      <c r="AF129" s="552" t="str">
        <f>IF('特殊、深海'!$AL125="","",'特殊、深海'!$AL125)</f>
        <v/>
      </c>
      <c r="AG129" s="552" t="str">
        <f>IF('特殊、深海'!$AM125="","",'特殊、深海'!$AM125)</f>
        <v/>
      </c>
      <c r="AH129" s="552" t="str">
        <f>IF('特殊、深海'!$AN125="","",'特殊、深海'!$AN125)</f>
        <v/>
      </c>
      <c r="AI129" s="552" t="str">
        <f>IF('特殊、深海'!$AO125="","",'特殊、深海'!$AO125)</f>
        <v/>
      </c>
      <c r="AJ129" s="552" t="str">
        <f>IF('特殊、深海'!$AP125="","",'特殊、深海'!$AP125)</f>
        <v/>
      </c>
      <c r="AK129" s="551" t="str">
        <f>IF('特殊、深海'!$AQ125="","",'特殊、深海'!$AQ125)</f>
        <v/>
      </c>
      <c r="AL129" s="329" t="str">
        <f>IF('特殊、深海'!$AS125="","",'特殊、深海'!$AS125)</f>
        <v>G国双联380毫米炮</v>
      </c>
      <c r="AM129" s="329" t="str">
        <f>IF('特殊、深海'!$AT125="","",'特殊、深海'!$AT125)</f>
        <v>G国双联150毫米炮</v>
      </c>
      <c r="AN129" s="329" t="str">
        <f>IF('特殊、深海'!$AU125="","",'特殊、深海'!$AU125)</f>
        <v>AR-196水上侦察机</v>
      </c>
      <c r="AO129" s="329" t="str">
        <f>IF('特殊、深海'!$AV125="","",'特殊、深海'!$AV125)</f>
        <v/>
      </c>
      <c r="AP129" s="307" t="str">
        <f>IF('特殊、深海'!$AW125="","",'特殊、深海'!$AW125)</f>
        <v>北方的孤独女王(3级)：当提尔比茨作为旗舰时，降低敌方命中和回避8点，当在出征地图第六章“北海风暴”时，不在旗舰位置也能发动此效果。</v>
      </c>
      <c r="AQ129" s="308" t="str">
        <f>IF('特殊、深海'!$AX125="","",'特殊、深海'!$AX125)</f>
        <v/>
      </c>
      <c r="AR129" s="552">
        <f>IF('特殊、深海'!$AY125="","",'特殊、深海'!$AY125)</f>
        <v>90</v>
      </c>
      <c r="AS129" s="552">
        <f>IF('特殊、深海'!$AZ125="","",'特殊、深海'!$AZ125)</f>
        <v>130</v>
      </c>
      <c r="AT129" s="552">
        <f>IF('特殊、深海'!$BA125="","",'特殊、深海'!$BA125)</f>
        <v>4.2</v>
      </c>
      <c r="AU129" s="552">
        <f>IF('特殊、深海'!$BB125="","",'特殊、深海'!$BB125)</f>
        <v>8.8000000000000007</v>
      </c>
      <c r="AV129" s="550">
        <f>IF(('特殊、深海'!$BG125+'特殊、深海'!$BK125*$C$4)=0,"",('特殊、深海'!$BG125+'特殊、深海'!$BK125*$C$4))</f>
        <v>51</v>
      </c>
      <c r="AW129" s="552">
        <f>IF(('特殊、深海'!$BH125+'特殊、深海'!$BL125*$C$4)=0,"",('特殊、深海'!$BH125+'特殊、深海'!$BL125*$C$4))</f>
        <v>73</v>
      </c>
      <c r="AX129" s="552">
        <f>IF(('特殊、深海'!$BI125+'特殊、深海'!$BM125*$C$4)=0,"",('特殊、深海'!$BI125+'特殊、深海'!$BM125*$C$4))</f>
        <v>81</v>
      </c>
      <c r="AY129" s="551">
        <f>IF(('特殊、深海'!$BJ125+'特殊、深海'!$BN125*$C$4)=0,"",('特殊、深海'!$BJ125+'特殊、深海'!$BN125*$C$4))</f>
        <v>2</v>
      </c>
      <c r="AZ129" s="329" t="str">
        <f>'特殊、深海'!$BO125</f>
        <v>TODO: 万国语</v>
      </c>
      <c r="BA129" s="553" t="b">
        <f>IF('特殊、深海'!$BP125="","")</f>
        <v>0</v>
      </c>
      <c r="BB129" s="329" t="b">
        <f>IF('特殊、深海'!$BQ125="","")</f>
        <v>0</v>
      </c>
      <c r="BC129" s="554" t="str">
        <f>IF('特殊、深海'!$BR125="","")</f>
        <v/>
      </c>
      <c r="BQ129" s="552">
        <f>IFERROR(VLOOKUP(AL129,装备!$B:$C,2,0),0)</f>
        <v>4</v>
      </c>
      <c r="BR129" s="552">
        <f>IFERROR(VLOOKUP($AL129,装备!$B:$Q,5,0),0)</f>
        <v>0</v>
      </c>
      <c r="BS129" s="552">
        <f>IFERROR(VLOOKUP($AL129,装备!$B:$Q,6,0),0)</f>
        <v>18</v>
      </c>
      <c r="BT129" s="552">
        <f>IFERROR(VLOOKUP($AL129,装备!$B:$Q,7,0),0)</f>
        <v>0</v>
      </c>
      <c r="BU129" s="552">
        <f>IFERROR(VLOOKUP($AL129,装备!$B:$Q,8,0),0)</f>
        <v>0</v>
      </c>
      <c r="BV129" s="552">
        <f>IFERROR(VLOOKUP($AL129,装备!$B:$Q,9,0),0)</f>
        <v>0</v>
      </c>
      <c r="BW129" s="552">
        <f>IFERROR(VLOOKUP($AL129,装备!$B:$Q,10,0),0)</f>
        <v>0</v>
      </c>
      <c r="BX129" s="552">
        <f>IFERROR(VLOOKUP($AL129,装备!$B:$Q,11,0),0)</f>
        <v>4</v>
      </c>
      <c r="BY129" s="552" t="str">
        <f>IFERROR(VLOOKUP($AL129,装备!$B:$Q,12,0),0)</f>
        <v>长</v>
      </c>
      <c r="BZ129" s="552">
        <f>IFERROR(VLOOKUP($AL129,装备!$B:$Q,13,0),0)</f>
        <v>0</v>
      </c>
      <c r="CA129" s="552">
        <f>IFERROR(VLOOKUP($AL129,装备!$B:$Q,14,0),0)</f>
        <v>0</v>
      </c>
      <c r="CB129" s="552">
        <f>IFERROR(VLOOKUP($AL129,装备!$B:$Q,16,0),0)</f>
        <v>0</v>
      </c>
      <c r="CC129" s="552">
        <f>IFERROR(VLOOKUP($AL129,装备!$B:$Q,5,0),0)</f>
        <v>0</v>
      </c>
      <c r="CD129" s="552">
        <f>IFERROR(VLOOKUP(AM129,装备!$B:$C,2,0),0)</f>
        <v>3</v>
      </c>
      <c r="CE129" s="552">
        <f>IFERROR(VLOOKUP($AM129,装备!$B:$Q,5,0),0)</f>
        <v>0</v>
      </c>
      <c r="CF129" s="552">
        <f>IFERROR(VLOOKUP($AM129,装备!$B:$Q,6,0),0)</f>
        <v>3</v>
      </c>
      <c r="CG129" s="552">
        <f>IFERROR(VLOOKUP($AM129,装备!$B:$Q,7,0),0)</f>
        <v>0</v>
      </c>
      <c r="CH129" s="552">
        <f>IFERROR(VLOOKUP($AM129,装备!$B:$Q,8,0),0)</f>
        <v>0</v>
      </c>
      <c r="CI129" s="552">
        <f>IFERROR(VLOOKUP($AM129,装备!$B:$Q,9,0),0)</f>
        <v>0</v>
      </c>
      <c r="CJ129" s="552">
        <f>IFERROR(VLOOKUP($AM129,装备!$B:$Q,10,0),0)</f>
        <v>0</v>
      </c>
      <c r="CK129" s="552">
        <f>IFERROR(VLOOKUP($AM129,装备!$B:$Q,11,0),0)</f>
        <v>2</v>
      </c>
      <c r="CL129" s="552" t="str">
        <f>IFERROR(VLOOKUP($AM129,装备!$B:$Q,12,0),0)</f>
        <v>短</v>
      </c>
      <c r="CM129" s="552">
        <f>IFERROR(VLOOKUP($AM129,装备!$B:$Q,13,0),0)</f>
        <v>0</v>
      </c>
      <c r="CN129" s="552">
        <f>IFERROR(VLOOKUP($AM129,装备!$B:$Q,14,0),0)</f>
        <v>0</v>
      </c>
      <c r="CO129" s="552">
        <f>IFERROR(VLOOKUP($AM129,装备!$B:$Q,16,0),0)</f>
        <v>0</v>
      </c>
      <c r="CP129" s="552">
        <f>IFERROR(VLOOKUP($AM129,装备!$B:$Q,5,0),0)</f>
        <v>0</v>
      </c>
      <c r="CQ129" s="552">
        <f>IFERROR(VLOOKUP(AN129,装备!$B:$C,2,0),0)</f>
        <v>2</v>
      </c>
      <c r="CR129" s="552">
        <f>IFERROR(VLOOKUP($AN129,装备!$B:$Q,5,0),0)</f>
        <v>0</v>
      </c>
      <c r="CS129" s="552">
        <f>IFERROR(VLOOKUP($AN129,装备!$B:$Q,6,0),0)</f>
        <v>0</v>
      </c>
      <c r="CT129" s="552">
        <f>IFERROR(VLOOKUP($AN129,装备!$B:$Q,7,0),0)</f>
        <v>0</v>
      </c>
      <c r="CU129" s="552">
        <f>IFERROR(VLOOKUP($AN129,装备!$B:$Q,8,0),0)</f>
        <v>0</v>
      </c>
      <c r="CV129" s="552">
        <f>IFERROR(VLOOKUP($AN129,装备!$B:$Q,9,0),0)</f>
        <v>2</v>
      </c>
      <c r="CW129" s="552">
        <f>IFERROR(VLOOKUP($AN129,装备!$B:$Q,10,0),0)</f>
        <v>6</v>
      </c>
      <c r="CX129" s="552">
        <f>IFERROR(VLOOKUP($AN129,装备!$B:$Q,11,0),0)</f>
        <v>1</v>
      </c>
      <c r="CY129" s="552" t="str">
        <f>IFERROR(VLOOKUP($AN129,装备!$B:$Q,12,0),0)</f>
        <v>无</v>
      </c>
      <c r="CZ129" s="552">
        <f>IFERROR(VLOOKUP($AN129,装备!$B:$Q,13,0),0)</f>
        <v>0</v>
      </c>
      <c r="DA129" s="552">
        <f>IFERROR(VLOOKUP($AN129,装备!$B:$Q,14,0),0)</f>
        <v>0</v>
      </c>
      <c r="DB129" s="552">
        <f>IFERROR(VLOOKUP($AN129,装备!$B:$Q,16,0),0)</f>
        <v>2</v>
      </c>
      <c r="DC129" s="552">
        <f>IFERROR(VLOOKUP($AN129,装备!$B:$Q,5,0),0)</f>
        <v>0</v>
      </c>
      <c r="DD129" s="552">
        <f>IFERROR(VLOOKUP(AO129,装备!$B:$C,2,0),0)</f>
        <v>0</v>
      </c>
      <c r="DE129" s="552">
        <f>IFERROR(VLOOKUP($AO129,装备!$B:$Q,5,0),0)</f>
        <v>0</v>
      </c>
      <c r="DF129" s="552">
        <f>IFERROR(VLOOKUP($AO129,装备!$B:$Q,6,0),0)</f>
        <v>0</v>
      </c>
      <c r="DG129" s="552">
        <f>IFERROR(VLOOKUP($AO129,装备!$B:$Q,7,0),0)</f>
        <v>0</v>
      </c>
      <c r="DH129" s="552">
        <f>IFERROR(VLOOKUP($AO129,装备!$B:$Q,8,0),0)</f>
        <v>0</v>
      </c>
      <c r="DI129" s="552">
        <f>IFERROR(VLOOKUP($AO129,装备!$B:$Q,9,0),0)</f>
        <v>0</v>
      </c>
      <c r="DJ129" s="552">
        <f>IFERROR(VLOOKUP($AO129,装备!$B:$Q,10,0),0)</f>
        <v>0</v>
      </c>
      <c r="DK129" s="552">
        <f>IFERROR(VLOOKUP($AO129,装备!$B:$Q,11,0),0)</f>
        <v>0</v>
      </c>
      <c r="DL129" s="552">
        <f>IFERROR(VLOOKUP($AO129,装备!$B:$Q,12,0),0)</f>
        <v>0</v>
      </c>
      <c r="DM129" s="552">
        <f>IFERROR(VLOOKUP($AO129,装备!$B:$Q,13,0),0)</f>
        <v>0</v>
      </c>
      <c r="DN129" s="552">
        <f>IFERROR(VLOOKUP($AO129,装备!$B:$Q,14,0),0)</f>
        <v>0</v>
      </c>
      <c r="DO129" s="552">
        <f>IFERROR(VLOOKUP($AO129,装备!$B:$Q,16,0),0)</f>
        <v>0</v>
      </c>
      <c r="DP129" s="552">
        <f>IFERROR(VLOOKUP($AO129,装备!$B:$Q,5,0),0)</f>
        <v>0</v>
      </c>
    </row>
    <row r="130" spans="1:120" ht="27">
      <c r="A130" s="553">
        <f>'特殊、深海'!$A126</f>
        <v>18000913</v>
      </c>
      <c r="B130" s="353" t="s">
        <v>4924</v>
      </c>
      <c r="C130" s="281"/>
      <c r="D130" s="281">
        <f t="shared" si="1"/>
        <v>110</v>
      </c>
      <c r="E130" s="551">
        <f>'特殊、深海'!$C126</f>
        <v>5</v>
      </c>
      <c r="F130" s="549" t="str">
        <f>'特殊、深海'!$D126</f>
        <v>战列</v>
      </c>
      <c r="G130" s="549" t="str">
        <f>'特殊、深海'!$E126</f>
        <v>大型</v>
      </c>
      <c r="H130" s="549" t="str">
        <f>'特殊、深海'!$F126</f>
        <v>主力舰</v>
      </c>
      <c r="I130" s="549">
        <f>'特殊、深海'!$BT126</f>
        <v>0</v>
      </c>
      <c r="J130" s="549" t="str">
        <f>'特殊、深海'!$G126</f>
        <v>英国</v>
      </c>
      <c r="K130" s="555">
        <f>'特殊、深海'!$H126+(BR130+CE130+CR130+DE130)*$C$2</f>
        <v>72</v>
      </c>
      <c r="L130" s="552">
        <f>'特殊、深海'!$I126</f>
        <v>0</v>
      </c>
      <c r="M130" s="552">
        <f>'特殊、深海'!$J126</f>
        <v>3</v>
      </c>
      <c r="N130" s="552">
        <f>'特殊、深海'!$K126</f>
        <v>2</v>
      </c>
      <c r="O130" s="552">
        <f>'特殊、深海'!$L126+((CA130+CN130+DA130+DN130)*$C$2)</f>
        <v>20</v>
      </c>
      <c r="P130" s="552" t="str">
        <f>IF($C$2=1,(IF(ISERROR(FIND("超长",'特殊、深海'!$M126&amp;BY130&amp;CL130&amp;CY130&amp;DL130,1)),IF(ISERROR(FIND("长",'特殊、深海'!$M126&amp;BY130&amp;CL130&amp;CY130&amp;DL130,1)),IF(ISERROR(FIND("中",'特殊、深海'!$M126&amp;BY130&amp;CL130&amp;CY130&amp;DL130,1)),IF(ISERROR(FIND("短",'特殊、深海'!$M126&amp;BY130&amp;CL130&amp;CY130&amp;DL130,1)),IF(ISERROR(FIND("无",'特殊、深海'!$M126&amp;BY130&amp;CL130&amp;CY130&amp;DL130,1)),0,"无"),"短"),"中"),"长"),"超长")),'特殊、深海'!$M126)</f>
        <v>长</v>
      </c>
      <c r="Q130" s="556">
        <f>'特殊、深海'!$N126</f>
        <v>23.5</v>
      </c>
      <c r="R130" s="552">
        <f>('特殊、深海'!$P126)+('特殊、深海'!$Q126)*$C$3+((BS130+CF130+CS130+DF130)*$C$2)</f>
        <v>132</v>
      </c>
      <c r="S130" s="552">
        <f>('特殊、深海'!$R126)+('特殊、深海'!$S126)*$C$3+((BU130+CH130+CU130+DH130)*$C$2)</f>
        <v>0</v>
      </c>
      <c r="T130" s="552">
        <f>('特殊、深海'!$T126)+('特殊、深海'!$U126)*$C$3+((BT130+CG130+CT130+DG130)*$C$2)</f>
        <v>92</v>
      </c>
      <c r="U130" s="552">
        <f>('特殊、深海'!$V126)+('特殊、深海'!$W126)*$C$3+((CC130+CP130+DC130+DP130)*$C$2)</f>
        <v>72</v>
      </c>
      <c r="V130" s="550">
        <f>INT(((('特殊、深海'!$Y126)-('特殊、深海'!$X126))*(((IF(D130=0,C130,D130))-1)/99))+'特殊、深海'!$X126)+((BX130+CK130+CX130+DK130)*$C$2)</f>
        <v>95</v>
      </c>
      <c r="W130" s="552">
        <f>INT(((('特殊、深海'!$AA126)-('特殊、深海'!$Z126))*(((IF(D130=0,C130,D130))-1)/99))+'特殊、深海'!$Z126)+((BZ130+CM130+CZ130+DM130)*$C$2)</f>
        <v>41</v>
      </c>
      <c r="X130" s="552">
        <f>INT(((('特殊、深海'!$AC126)-('特殊、深海'!$AB126))*(((IF(D130=0,C130,D130))-1)/99))+'特殊、深海'!$AB126)+((BW130+CJ130+CW130+DJ130)*$C$2)</f>
        <v>39</v>
      </c>
      <c r="Y130" s="551">
        <f>INT(((('特殊、深海'!$AE126)-('特殊、深海'!$AD126))*(((IF(D130=0,C130,D130))-1)/99))+'特殊、深海'!$AD126)+((BV130+CI130+CV130+DI130)*$C$2)</f>
        <v>0</v>
      </c>
      <c r="Z130" s="552">
        <f>IF('特殊、深海'!$AF126="","",'特殊、深海'!$AF126)</f>
        <v>0</v>
      </c>
      <c r="AA130" s="552" t="str">
        <f>IF('特殊、深海'!$AG126="","",'特殊、深海'!$AG126)</f>
        <v/>
      </c>
      <c r="AB130" s="552" t="str">
        <f>IF('特殊、深海'!$AH126="","",'特殊、深海'!$AH126)</f>
        <v/>
      </c>
      <c r="AC130" s="552" t="str">
        <f>IF('特殊、深海'!$AI126="","",'特殊、深海'!$AI126)</f>
        <v/>
      </c>
      <c r="AD130" s="552">
        <f>IF('特殊、深海'!$AJ126="","",'特殊、深海'!$AJ126)</f>
        <v>0</v>
      </c>
      <c r="AE130" s="550">
        <f>IF('特殊、深海'!$AK126="","",'特殊、深海'!$AK126)</f>
        <v>0</v>
      </c>
      <c r="AF130" s="552" t="str">
        <f>IF('特殊、深海'!$AL126="","",'特殊、深海'!$AL126)</f>
        <v/>
      </c>
      <c r="AG130" s="552" t="str">
        <f>IF('特殊、深海'!$AM126="","",'特殊、深海'!$AM126)</f>
        <v/>
      </c>
      <c r="AH130" s="552" t="str">
        <f>IF('特殊、深海'!$AN126="","",'特殊、深海'!$AN126)</f>
        <v/>
      </c>
      <c r="AI130" s="552" t="str">
        <f>IF('特殊、深海'!$AO126="","",'特殊、深海'!$AO126)</f>
        <v/>
      </c>
      <c r="AJ130" s="552" t="str">
        <f>IF('特殊、深海'!$AP126="","",'特殊、深海'!$AP126)</f>
        <v/>
      </c>
      <c r="AK130" s="551" t="str">
        <f>IF('特殊、深海'!$AQ126="","",'特殊、深海'!$AQ126)</f>
        <v/>
      </c>
      <c r="AL130" s="329" t="str">
        <f>IF('特殊、深海'!$AS126="","",'特殊、深海'!$AS126)</f>
        <v>E国三联16英寸炮</v>
      </c>
      <c r="AM130" s="329" t="str">
        <f>IF('特殊、深海'!$AT126="","",'特殊、深海'!$AT126)</f>
        <v>E国双联6英寸炮</v>
      </c>
      <c r="AN130" s="329" t="str">
        <f>IF('特殊、深海'!$AU126="","",'特殊、深海'!$AU126)</f>
        <v/>
      </c>
      <c r="AO130" s="329" t="str">
        <f>IF('特殊、深海'!$AV126="","",'特殊、深海'!$AV126)</f>
        <v/>
      </c>
      <c r="AP130" s="307" t="str">
        <f>IF('特殊、深海'!$AW126="","",'特殊、深海'!$AW126)</f>
        <v>BIG SEVEN(3级)：炮击战时20%概率发动，对2个目标造成116%的伤害。</v>
      </c>
      <c r="AQ130" s="308" t="str">
        <f>IF('特殊、深海'!$AX126="","",'特殊、深海'!$AX126)</f>
        <v>复仇(3级)：攻击时基础火力上升7%，同时降低攻击过的目标15点火力。</v>
      </c>
      <c r="AR130" s="552">
        <f>IF('特殊、深海'!$AY126="","",'特殊、深海'!$AY126)</f>
        <v>90</v>
      </c>
      <c r="AS130" s="552">
        <f>IF('特殊、深海'!$AZ126="","",'特殊、深海'!$AZ126)</f>
        <v>140</v>
      </c>
      <c r="AT130" s="552">
        <f>IF('特殊、深海'!$BA126="","",'特殊、深海'!$BA126)</f>
        <v>3.2</v>
      </c>
      <c r="AU130" s="552">
        <f>IF('特殊、深海'!$BB126="","",'特殊、深海'!$BB126)</f>
        <v>6</v>
      </c>
      <c r="AV130" s="550">
        <f>IF(('特殊、深海'!$BG126+'特殊、深海'!$BK126*$C$4)=0,"",('特殊、深海'!$BG126+'特殊、深海'!$BK126*$C$4))</f>
        <v>50</v>
      </c>
      <c r="AW130" s="552">
        <f>IF(('特殊、深海'!$BH126+'特殊、深海'!$BL126*$C$4)=0,"",('特殊、深海'!$BH126+'特殊、深海'!$BL126*$C$4))</f>
        <v>76</v>
      </c>
      <c r="AX130" s="552">
        <f>IF(('特殊、深海'!$BI126+'特殊、深海'!$BM126*$C$4)=0,"",('特殊、深海'!$BI126+'特殊、深海'!$BM126*$C$4))</f>
        <v>85</v>
      </c>
      <c r="AY130" s="551" t="str">
        <f>IF(('特殊、深海'!$BJ126+'特殊、深海'!$BN126*$C$4)=0,"",('特殊、深海'!$BJ126+'特殊、深海'!$BN126*$C$4))</f>
        <v/>
      </c>
      <c r="AZ130" s="329" t="str">
        <f>'特殊、深海'!$BO126</f>
        <v>TODO: 万国语</v>
      </c>
      <c r="BA130" s="553" t="b">
        <f>IF('特殊、深海'!$BP126="","")</f>
        <v>0</v>
      </c>
      <c r="BB130" s="329" t="b">
        <f>IF('特殊、深海'!$BQ126="","")</f>
        <v>0</v>
      </c>
      <c r="BC130" s="554" t="str">
        <f>IF('特殊、深海'!$BR126="","")</f>
        <v/>
      </c>
      <c r="BQ130" s="552">
        <f>IFERROR(VLOOKUP(AL130,装备!$B:$C,2,0),0)</f>
        <v>3</v>
      </c>
      <c r="BR130" s="552">
        <f>IFERROR(VLOOKUP($AL130,装备!$B:$Q,5,0),0)</f>
        <v>0</v>
      </c>
      <c r="BS130" s="552">
        <f>IFERROR(VLOOKUP($AL130,装备!$B:$Q,6,0),0)</f>
        <v>23</v>
      </c>
      <c r="BT130" s="552">
        <f>IFERROR(VLOOKUP($AL130,装备!$B:$Q,7,0),0)</f>
        <v>0</v>
      </c>
      <c r="BU130" s="552">
        <f>IFERROR(VLOOKUP($AL130,装备!$B:$Q,8,0),0)</f>
        <v>0</v>
      </c>
      <c r="BV130" s="552">
        <f>IFERROR(VLOOKUP($AL130,装备!$B:$Q,9,0),0)</f>
        <v>0</v>
      </c>
      <c r="BW130" s="552">
        <f>IFERROR(VLOOKUP($AL130,装备!$B:$Q,10,0),0)</f>
        <v>0</v>
      </c>
      <c r="BX130" s="552">
        <f>IFERROR(VLOOKUP($AL130,装备!$B:$Q,11,0),0)</f>
        <v>0</v>
      </c>
      <c r="BY130" s="552" t="str">
        <f>IFERROR(VLOOKUP($AL130,装备!$B:$Q,12,0),0)</f>
        <v>长</v>
      </c>
      <c r="BZ130" s="552">
        <f>IFERROR(VLOOKUP($AL130,装备!$B:$Q,13,0),0)</f>
        <v>0</v>
      </c>
      <c r="CA130" s="552">
        <f>IFERROR(VLOOKUP($AL130,装备!$B:$Q,14,0),0)</f>
        <v>0</v>
      </c>
      <c r="CB130" s="552">
        <f>IFERROR(VLOOKUP($AL130,装备!$B:$Q,16,0),0)</f>
        <v>0</v>
      </c>
      <c r="CC130" s="552">
        <f>IFERROR(VLOOKUP($AL130,装备!$B:$Q,5,0),0)</f>
        <v>0</v>
      </c>
      <c r="CD130" s="552">
        <f>IFERROR(VLOOKUP(AM130,装备!$B:$C,2,0),0)</f>
        <v>2</v>
      </c>
      <c r="CE130" s="552">
        <f>IFERROR(VLOOKUP($AM130,装备!$B:$Q,5,0),0)</f>
        <v>0</v>
      </c>
      <c r="CF130" s="552">
        <f>IFERROR(VLOOKUP($AM130,装备!$B:$Q,6,0),0)</f>
        <v>5</v>
      </c>
      <c r="CG130" s="552">
        <f>IFERROR(VLOOKUP($AM130,装备!$B:$Q,7,0),0)</f>
        <v>0</v>
      </c>
      <c r="CH130" s="552">
        <f>IFERROR(VLOOKUP($AM130,装备!$B:$Q,8,0),0)</f>
        <v>0</v>
      </c>
      <c r="CI130" s="552">
        <f>IFERROR(VLOOKUP($AM130,装备!$B:$Q,9,0),0)</f>
        <v>0</v>
      </c>
      <c r="CJ130" s="552">
        <f>IFERROR(VLOOKUP($AM130,装备!$B:$Q,10,0),0)</f>
        <v>0</v>
      </c>
      <c r="CK130" s="552">
        <f>IFERROR(VLOOKUP($AM130,装备!$B:$Q,11,0),0)</f>
        <v>0</v>
      </c>
      <c r="CL130" s="552" t="str">
        <f>IFERROR(VLOOKUP($AM130,装备!$B:$Q,12,0),0)</f>
        <v>中</v>
      </c>
      <c r="CM130" s="552">
        <f>IFERROR(VLOOKUP($AM130,装备!$B:$Q,13,0),0)</f>
        <v>0</v>
      </c>
      <c r="CN130" s="552">
        <f>IFERROR(VLOOKUP($AM130,装备!$B:$Q,14,0),0)</f>
        <v>0</v>
      </c>
      <c r="CO130" s="552">
        <f>IFERROR(VLOOKUP($AM130,装备!$B:$Q,16,0),0)</f>
        <v>1</v>
      </c>
      <c r="CP130" s="552">
        <f>IFERROR(VLOOKUP($AM130,装备!$B:$Q,5,0),0)</f>
        <v>0</v>
      </c>
      <c r="CQ130" s="552">
        <f>IFERROR(VLOOKUP(AN130,装备!$B:$C,2,0),0)</f>
        <v>0</v>
      </c>
      <c r="CR130" s="552">
        <f>IFERROR(VLOOKUP($AN130,装备!$B:$Q,5,0),0)</f>
        <v>0</v>
      </c>
      <c r="CS130" s="552">
        <f>IFERROR(VLOOKUP($AN130,装备!$B:$Q,6,0),0)</f>
        <v>0</v>
      </c>
      <c r="CT130" s="552">
        <f>IFERROR(VLOOKUP($AN130,装备!$B:$Q,7,0),0)</f>
        <v>0</v>
      </c>
      <c r="CU130" s="552">
        <f>IFERROR(VLOOKUP($AN130,装备!$B:$Q,8,0),0)</f>
        <v>0</v>
      </c>
      <c r="CV130" s="552">
        <f>IFERROR(VLOOKUP($AN130,装备!$B:$Q,9,0),0)</f>
        <v>0</v>
      </c>
      <c r="CW130" s="552">
        <f>IFERROR(VLOOKUP($AN130,装备!$B:$Q,10,0),0)</f>
        <v>0</v>
      </c>
      <c r="CX130" s="552">
        <f>IFERROR(VLOOKUP($AN130,装备!$B:$Q,11,0),0)</f>
        <v>0</v>
      </c>
      <c r="CY130" s="552">
        <f>IFERROR(VLOOKUP($AN130,装备!$B:$Q,12,0),0)</f>
        <v>0</v>
      </c>
      <c r="CZ130" s="552">
        <f>IFERROR(VLOOKUP($AN130,装备!$B:$Q,13,0),0)</f>
        <v>0</v>
      </c>
      <c r="DA130" s="552">
        <f>IFERROR(VLOOKUP($AN130,装备!$B:$Q,14,0),0)</f>
        <v>0</v>
      </c>
      <c r="DB130" s="552">
        <f>IFERROR(VLOOKUP($AN130,装备!$B:$Q,16,0),0)</f>
        <v>0</v>
      </c>
      <c r="DC130" s="552">
        <f>IFERROR(VLOOKUP($AN130,装备!$B:$Q,5,0),0)</f>
        <v>0</v>
      </c>
      <c r="DD130" s="552">
        <f>IFERROR(VLOOKUP(AO130,装备!$B:$C,2,0),0)</f>
        <v>0</v>
      </c>
      <c r="DE130" s="552">
        <f>IFERROR(VLOOKUP($AO130,装备!$B:$Q,5,0),0)</f>
        <v>0</v>
      </c>
      <c r="DF130" s="552">
        <f>IFERROR(VLOOKUP($AO130,装备!$B:$Q,6,0),0)</f>
        <v>0</v>
      </c>
      <c r="DG130" s="552">
        <f>IFERROR(VLOOKUP($AO130,装备!$B:$Q,7,0),0)</f>
        <v>0</v>
      </c>
      <c r="DH130" s="552">
        <f>IFERROR(VLOOKUP($AO130,装备!$B:$Q,8,0),0)</f>
        <v>0</v>
      </c>
      <c r="DI130" s="552">
        <f>IFERROR(VLOOKUP($AO130,装备!$B:$Q,9,0),0)</f>
        <v>0</v>
      </c>
      <c r="DJ130" s="552">
        <f>IFERROR(VLOOKUP($AO130,装备!$B:$Q,10,0),0)</f>
        <v>0</v>
      </c>
      <c r="DK130" s="552">
        <f>IFERROR(VLOOKUP($AO130,装备!$B:$Q,11,0),0)</f>
        <v>0</v>
      </c>
      <c r="DL130" s="552">
        <f>IFERROR(VLOOKUP($AO130,装备!$B:$Q,12,0),0)</f>
        <v>0</v>
      </c>
      <c r="DM130" s="552">
        <f>IFERROR(VLOOKUP($AO130,装备!$B:$Q,13,0),0)</f>
        <v>0</v>
      </c>
      <c r="DN130" s="552">
        <f>IFERROR(VLOOKUP($AO130,装备!$B:$Q,14,0),0)</f>
        <v>0</v>
      </c>
      <c r="DO130" s="552">
        <f>IFERROR(VLOOKUP($AO130,装备!$B:$Q,16,0),0)</f>
        <v>0</v>
      </c>
      <c r="DP130" s="552">
        <f>IFERROR(VLOOKUP($AO130,装备!$B:$Q,5,0),0)</f>
        <v>0</v>
      </c>
    </row>
    <row r="131" spans="1:120">
      <c r="A131" s="553">
        <f>'特殊、深海'!$A127</f>
        <v>18001113</v>
      </c>
      <c r="B131" s="353" t="s">
        <v>627</v>
      </c>
      <c r="C131" s="281"/>
      <c r="D131" s="281">
        <f t="shared" si="1"/>
        <v>110</v>
      </c>
      <c r="E131" s="551">
        <f>'特殊、深海'!$C127</f>
        <v>5</v>
      </c>
      <c r="F131" s="549" t="str">
        <f>'特殊、深海'!$D127</f>
        <v>战列</v>
      </c>
      <c r="G131" s="549" t="str">
        <f>'特殊、深海'!$E127</f>
        <v>大型</v>
      </c>
      <c r="H131" s="549" t="str">
        <f>'特殊、深海'!$F127</f>
        <v>主力舰</v>
      </c>
      <c r="I131" s="549">
        <f>'特殊、深海'!$BT127</f>
        <v>0</v>
      </c>
      <c r="J131" s="549" t="str">
        <f>'特殊、深海'!$G127</f>
        <v>美国</v>
      </c>
      <c r="K131" s="555">
        <f>'特殊、深海'!$H127+(BR131+CE131+CR131+DE131)*$C$2</f>
        <v>64</v>
      </c>
      <c r="L131" s="552">
        <f>'特殊、深海'!$I127</f>
        <v>0</v>
      </c>
      <c r="M131" s="552">
        <f>'特殊、深海'!$J127</f>
        <v>2</v>
      </c>
      <c r="N131" s="552">
        <f>'特殊、深海'!$K127</f>
        <v>2</v>
      </c>
      <c r="O131" s="552">
        <f>'特殊、深海'!$L127+((CA131+CN131+DA131+DN131)*$C$2)</f>
        <v>25</v>
      </c>
      <c r="P131" s="552" t="str">
        <f>IF($C$2=1,(IF(ISERROR(FIND("超长",'特殊、深海'!$M127&amp;BY131&amp;CL131&amp;CY131&amp;DL131,1)),IF(ISERROR(FIND("长",'特殊、深海'!$M127&amp;BY131&amp;CL131&amp;CY131&amp;DL131,1)),IF(ISERROR(FIND("中",'特殊、深海'!$M127&amp;BY131&amp;CL131&amp;CY131&amp;DL131,1)),IF(ISERROR(FIND("短",'特殊、深海'!$M127&amp;BY131&amp;CL131&amp;CY131&amp;DL131,1)),IF(ISERROR(FIND("无",'特殊、深海'!$M127&amp;BY131&amp;CL131&amp;CY131&amp;DL131,1)),0,"无"),"短"),"中"),"长"),"超长")),'特殊、深海'!$M127)</f>
        <v>长</v>
      </c>
      <c r="Q131" s="556">
        <f>'特殊、深海'!$N127</f>
        <v>21</v>
      </c>
      <c r="R131" s="552">
        <f>('特殊、深海'!$P127)+('特殊、深海'!$Q127)*$C$3+((BS131+CF131+CS131+DF131)*$C$2)</f>
        <v>103</v>
      </c>
      <c r="S131" s="552">
        <f>('特殊、深海'!$R127)+('特殊、深海'!$S127)*$C$3+((BU131+CH131+CU131+DH131)*$C$2)</f>
        <v>0</v>
      </c>
      <c r="T131" s="552">
        <f>('特殊、深海'!$T127)+('特殊、深海'!$U127)*$C$3+((BT131+CG131+CT131+DG131)*$C$2)</f>
        <v>88</v>
      </c>
      <c r="U131" s="552">
        <f>('特殊、深海'!$V127)+('特殊、深海'!$W127)*$C$3+((CC131+CP131+DC131+DP131)*$C$2)</f>
        <v>63</v>
      </c>
      <c r="V131" s="550">
        <f>INT(((('特殊、深海'!$Y127)-('特殊、深海'!$X127))*(((IF(D131=0,C131,D131))-1)/99))+'特殊、深海'!$X127)+((BX131+CK131+CX131+DK131)*$C$2)</f>
        <v>96</v>
      </c>
      <c r="W131" s="552">
        <f>INT(((('特殊、深海'!$AA127)-('特殊、深海'!$Z127))*(((IF(D131=0,C131,D131))-1)/99))+'特殊、深海'!$Z127)+((BZ131+CM131+CZ131+DM131)*$C$2)</f>
        <v>37</v>
      </c>
      <c r="X131" s="552">
        <f>INT(((('特殊、深海'!$AC127)-('特殊、深海'!$AB127))*(((IF(D131=0,C131,D131))-1)/99))+'特殊、深海'!$AB127)+((BW131+CJ131+CW131+DJ131)*$C$2)</f>
        <v>37</v>
      </c>
      <c r="Y131" s="551">
        <f>INT(((('特殊、深海'!$AE127)-('特殊、深海'!$AD127))*(((IF(D131=0,C131,D131))-1)/99))+'特殊、深海'!$AD127)+((BV131+CI131+CV131+DI131)*$C$2)</f>
        <v>0</v>
      </c>
      <c r="Z131" s="552">
        <f>IF('特殊、深海'!$AF127="","",'特殊、深海'!$AF127)</f>
        <v>3</v>
      </c>
      <c r="AA131" s="552">
        <f>IF('特殊、深海'!$AG127="","",'特殊、深海'!$AG127)</f>
        <v>3</v>
      </c>
      <c r="AB131" s="552">
        <f>IF('特殊、深海'!$AH127="","",'特殊、深海'!$AH127)</f>
        <v>3</v>
      </c>
      <c r="AC131" s="552">
        <f>IF('特殊、深海'!$AI127="","",'特殊、深海'!$AI127)</f>
        <v>3</v>
      </c>
      <c r="AD131" s="552">
        <f>IF('特殊、深海'!$AJ127="","",'特殊、深海'!$AJ127)</f>
        <v>12</v>
      </c>
      <c r="AE131" s="550">
        <f>IF('特殊、深海'!$AK127="","",'特殊、深海'!$AK127)</f>
        <v>30</v>
      </c>
      <c r="AF131" s="552" t="str">
        <f>IF('特殊、深海'!$AL127="","",'特殊、深海'!$AL127)</f>
        <v/>
      </c>
      <c r="AG131" s="552" t="str">
        <f>IF('特殊、深海'!$AM127="","",'特殊、深海'!$AM127)</f>
        <v/>
      </c>
      <c r="AH131" s="552" t="str">
        <f>IF('特殊、深海'!$AN127="","",'特殊、深海'!$AN127)</f>
        <v/>
      </c>
      <c r="AI131" s="552" t="str">
        <f>IF('特殊、深海'!$AO127="","",'特殊、深海'!$AO127)</f>
        <v/>
      </c>
      <c r="AJ131" s="552" t="str">
        <f>IF('特殊、深海'!$AP127="","",'特殊、深海'!$AP127)</f>
        <v/>
      </c>
      <c r="AK131" s="551" t="str">
        <f>IF('特殊、深海'!$AQ127="","",'特殊、深海'!$AQ127)</f>
        <v/>
      </c>
      <c r="AL131" s="329" t="str">
        <f>IF('特殊、深海'!$AS127="","",'特殊、深海'!$AS127)</f>
        <v>U国三联14英寸炮</v>
      </c>
      <c r="AM131" s="329" t="str">
        <f>IF('特殊、深海'!$AT127="","",'特殊、深海'!$AT127)</f>
        <v>U国双联5英寸平高两用炮</v>
      </c>
      <c r="AN131" s="329" t="str">
        <f>IF('特殊、深海'!$AU127="","",'特殊、深海'!$AU127)</f>
        <v/>
      </c>
      <c r="AO131" s="329" t="str">
        <f>IF('特殊、深海'!$AV127="","",'特殊、深海'!$AV127)</f>
        <v/>
      </c>
      <c r="AP131" s="307" t="str">
        <f>IF('特殊、深海'!$AW127="","",'特殊、深海'!$AW127)</f>
        <v/>
      </c>
      <c r="AQ131" s="308" t="str">
        <f>IF('特殊、深海'!$AX127="","",'特殊、深海'!$AX127)</f>
        <v/>
      </c>
      <c r="AR131" s="552">
        <f>IF('特殊、深海'!$AY127="","",'特殊、深海'!$AY127)</f>
        <v>85</v>
      </c>
      <c r="AS131" s="552">
        <f>IF('特殊、深海'!$AZ127="","",'特殊、深海'!$AZ127)</f>
        <v>125</v>
      </c>
      <c r="AT131" s="552">
        <f>IF('特殊、深海'!$BA127="","",'特殊、深海'!$BA127)</f>
        <v>2.5</v>
      </c>
      <c r="AU131" s="552">
        <f>IF('特殊、深海'!$BB127="","",'特殊、深海'!$BB127)</f>
        <v>5.0999999999999996</v>
      </c>
      <c r="AV131" s="550">
        <f>IF(('特殊、深海'!$BG127+'特殊、深海'!$BK127*$C$4)=0,"",('特殊、深海'!$BG127+'特殊、深海'!$BK127*$C$4))</f>
        <v>50</v>
      </c>
      <c r="AW131" s="552">
        <f>IF(('特殊、深海'!$BH127+'特殊、深海'!$BL127*$C$4)=0,"",('特殊、深海'!$BH127+'特殊、深海'!$BL127*$C$4))</f>
        <v>71</v>
      </c>
      <c r="AX131" s="552">
        <f>IF(('特殊、深海'!$BI127+'特殊、深海'!$BM127*$C$4)=0,"",('特殊、深海'!$BI127+'特殊、深海'!$BM127*$C$4))</f>
        <v>78</v>
      </c>
      <c r="AY131" s="551" t="str">
        <f>IF(('特殊、深海'!$BJ127+'特殊、深海'!$BN127*$C$4)=0,"",('特殊、深海'!$BJ127+'特殊、深海'!$BN127*$C$4))</f>
        <v/>
      </c>
      <c r="AZ131" s="329" t="str">
        <f>'特殊、深海'!$BO127</f>
        <v>TODO: 万国语</v>
      </c>
      <c r="BA131" s="553" t="b">
        <f>IF('特殊、深海'!$BP127="","")</f>
        <v>0</v>
      </c>
      <c r="BB131" s="329" t="b">
        <f>IF('特殊、深海'!$BQ127="","")</f>
        <v>0</v>
      </c>
      <c r="BC131" s="554" t="str">
        <f>IF('特殊、深海'!$BR127="","")</f>
        <v/>
      </c>
      <c r="BQ131" s="552">
        <f>IFERROR(VLOOKUP(AL131,装备!$B:$C,2,0),0)</f>
        <v>1</v>
      </c>
      <c r="BR131" s="552">
        <f>IFERROR(VLOOKUP($AL131,装备!$B:$Q,5,0),0)</f>
        <v>0</v>
      </c>
      <c r="BS131" s="552">
        <f>IFERROR(VLOOKUP($AL131,装备!$B:$Q,6,0),0)</f>
        <v>16</v>
      </c>
      <c r="BT131" s="552">
        <f>IFERROR(VLOOKUP($AL131,装备!$B:$Q,7,0),0)</f>
        <v>0</v>
      </c>
      <c r="BU131" s="552">
        <f>IFERROR(VLOOKUP($AL131,装备!$B:$Q,8,0),0)</f>
        <v>0</v>
      </c>
      <c r="BV131" s="552">
        <f>IFERROR(VLOOKUP($AL131,装备!$B:$Q,9,0),0)</f>
        <v>0</v>
      </c>
      <c r="BW131" s="552">
        <f>IFERROR(VLOOKUP($AL131,装备!$B:$Q,10,0),0)</f>
        <v>0</v>
      </c>
      <c r="BX131" s="552">
        <f>IFERROR(VLOOKUP($AL131,装备!$B:$Q,11,0),0)</f>
        <v>0</v>
      </c>
      <c r="BY131" s="552" t="str">
        <f>IFERROR(VLOOKUP($AL131,装备!$B:$Q,12,0),0)</f>
        <v>长</v>
      </c>
      <c r="BZ131" s="552">
        <f>IFERROR(VLOOKUP($AL131,装备!$B:$Q,13,0),0)</f>
        <v>0</v>
      </c>
      <c r="CA131" s="552">
        <f>IFERROR(VLOOKUP($AL131,装备!$B:$Q,14,0),0)</f>
        <v>0</v>
      </c>
      <c r="CB131" s="552">
        <f>IFERROR(VLOOKUP($AL131,装备!$B:$Q,16,0),0)</f>
        <v>0</v>
      </c>
      <c r="CC131" s="552">
        <f>IFERROR(VLOOKUP($AL131,装备!$B:$Q,5,0),0)</f>
        <v>0</v>
      </c>
      <c r="CD131" s="552">
        <f>IFERROR(VLOOKUP(AM131,装备!$B:$C,2,0),0)</f>
        <v>4</v>
      </c>
      <c r="CE131" s="552">
        <f>IFERROR(VLOOKUP($AM131,装备!$B:$Q,5,0),0)</f>
        <v>0</v>
      </c>
      <c r="CF131" s="552">
        <f>IFERROR(VLOOKUP($AM131,装备!$B:$Q,6,0),0)</f>
        <v>2</v>
      </c>
      <c r="CG131" s="552">
        <f>IFERROR(VLOOKUP($AM131,装备!$B:$Q,7,0),0)</f>
        <v>0</v>
      </c>
      <c r="CH131" s="552">
        <f>IFERROR(VLOOKUP($AM131,装备!$B:$Q,8,0),0)</f>
        <v>0</v>
      </c>
      <c r="CI131" s="552">
        <f>IFERROR(VLOOKUP($AM131,装备!$B:$Q,9,0),0)</f>
        <v>0</v>
      </c>
      <c r="CJ131" s="552">
        <f>IFERROR(VLOOKUP($AM131,装备!$B:$Q,10,0),0)</f>
        <v>0</v>
      </c>
      <c r="CK131" s="552">
        <f>IFERROR(VLOOKUP($AM131,装备!$B:$Q,11,0),0)</f>
        <v>0</v>
      </c>
      <c r="CL131" s="552" t="str">
        <f>IFERROR(VLOOKUP($AM131,装备!$B:$Q,12,0),0)</f>
        <v>短</v>
      </c>
      <c r="CM131" s="552">
        <f>IFERROR(VLOOKUP($AM131,装备!$B:$Q,13,0),0)</f>
        <v>0</v>
      </c>
      <c r="CN131" s="552">
        <f>IFERROR(VLOOKUP($AM131,装备!$B:$Q,14,0),0)</f>
        <v>0</v>
      </c>
      <c r="CO131" s="552">
        <f>IFERROR(VLOOKUP($AM131,装备!$B:$Q,16,0),0)</f>
        <v>5</v>
      </c>
      <c r="CP131" s="552">
        <f>IFERROR(VLOOKUP($AM131,装备!$B:$Q,5,0),0)</f>
        <v>0</v>
      </c>
      <c r="CQ131" s="552">
        <f>IFERROR(VLOOKUP(AN131,装备!$B:$C,2,0),0)</f>
        <v>0</v>
      </c>
      <c r="CR131" s="552">
        <f>IFERROR(VLOOKUP($AN131,装备!$B:$Q,5,0),0)</f>
        <v>0</v>
      </c>
      <c r="CS131" s="552">
        <f>IFERROR(VLOOKUP($AN131,装备!$B:$Q,6,0),0)</f>
        <v>0</v>
      </c>
      <c r="CT131" s="552">
        <f>IFERROR(VLOOKUP($AN131,装备!$B:$Q,7,0),0)</f>
        <v>0</v>
      </c>
      <c r="CU131" s="552">
        <f>IFERROR(VLOOKUP($AN131,装备!$B:$Q,8,0),0)</f>
        <v>0</v>
      </c>
      <c r="CV131" s="552">
        <f>IFERROR(VLOOKUP($AN131,装备!$B:$Q,9,0),0)</f>
        <v>0</v>
      </c>
      <c r="CW131" s="552">
        <f>IFERROR(VLOOKUP($AN131,装备!$B:$Q,10,0),0)</f>
        <v>0</v>
      </c>
      <c r="CX131" s="552">
        <f>IFERROR(VLOOKUP($AN131,装备!$B:$Q,11,0),0)</f>
        <v>0</v>
      </c>
      <c r="CY131" s="552">
        <f>IFERROR(VLOOKUP($AN131,装备!$B:$Q,12,0),0)</f>
        <v>0</v>
      </c>
      <c r="CZ131" s="552">
        <f>IFERROR(VLOOKUP($AN131,装备!$B:$Q,13,0),0)</f>
        <v>0</v>
      </c>
      <c r="DA131" s="552">
        <f>IFERROR(VLOOKUP($AN131,装备!$B:$Q,14,0),0)</f>
        <v>0</v>
      </c>
      <c r="DB131" s="552">
        <f>IFERROR(VLOOKUP($AN131,装备!$B:$Q,16,0),0)</f>
        <v>0</v>
      </c>
      <c r="DC131" s="552">
        <f>IFERROR(VLOOKUP($AN131,装备!$B:$Q,5,0),0)</f>
        <v>0</v>
      </c>
      <c r="DD131" s="552">
        <f>IFERROR(VLOOKUP(AO131,装备!$B:$C,2,0),0)</f>
        <v>0</v>
      </c>
      <c r="DE131" s="552">
        <f>IFERROR(VLOOKUP($AO131,装备!$B:$Q,5,0),0)</f>
        <v>0</v>
      </c>
      <c r="DF131" s="552">
        <f>IFERROR(VLOOKUP($AO131,装备!$B:$Q,6,0),0)</f>
        <v>0</v>
      </c>
      <c r="DG131" s="552">
        <f>IFERROR(VLOOKUP($AO131,装备!$B:$Q,7,0),0)</f>
        <v>0</v>
      </c>
      <c r="DH131" s="552">
        <f>IFERROR(VLOOKUP($AO131,装备!$B:$Q,8,0),0)</f>
        <v>0</v>
      </c>
      <c r="DI131" s="552">
        <f>IFERROR(VLOOKUP($AO131,装备!$B:$Q,9,0),0)</f>
        <v>0</v>
      </c>
      <c r="DJ131" s="552">
        <f>IFERROR(VLOOKUP($AO131,装备!$B:$Q,10,0),0)</f>
        <v>0</v>
      </c>
      <c r="DK131" s="552">
        <f>IFERROR(VLOOKUP($AO131,装备!$B:$Q,11,0),0)</f>
        <v>0</v>
      </c>
      <c r="DL131" s="552">
        <f>IFERROR(VLOOKUP($AO131,装备!$B:$Q,12,0),0)</f>
        <v>0</v>
      </c>
      <c r="DM131" s="552">
        <f>IFERROR(VLOOKUP($AO131,装备!$B:$Q,13,0),0)</f>
        <v>0</v>
      </c>
      <c r="DN131" s="552">
        <f>IFERROR(VLOOKUP($AO131,装备!$B:$Q,14,0),0)</f>
        <v>0</v>
      </c>
      <c r="DO131" s="552">
        <f>IFERROR(VLOOKUP($AO131,装备!$B:$Q,16,0),0)</f>
        <v>0</v>
      </c>
      <c r="DP131" s="552">
        <f>IFERROR(VLOOKUP($AO131,装备!$B:$Q,5,0),0)</f>
        <v>0</v>
      </c>
    </row>
    <row r="132" spans="1:120">
      <c r="A132" s="553">
        <f>'特殊、深海'!$A128</f>
        <v>18003812</v>
      </c>
      <c r="B132" s="353" t="s">
        <v>49</v>
      </c>
      <c r="C132" s="281"/>
      <c r="D132" s="281">
        <f t="shared" si="1"/>
        <v>110</v>
      </c>
      <c r="E132" s="551">
        <f>'特殊、深海'!$C128</f>
        <v>5</v>
      </c>
      <c r="F132" s="549" t="str">
        <f>'特殊、深海'!$D128</f>
        <v>重巡</v>
      </c>
      <c r="G132" s="549" t="str">
        <f>'特殊、深海'!$E128</f>
        <v>中型</v>
      </c>
      <c r="H132" s="549" t="str">
        <f>'特殊、深海'!$F128</f>
        <v>护卫舰</v>
      </c>
      <c r="I132" s="549">
        <f>'特殊、深海'!$BT128</f>
        <v>0</v>
      </c>
      <c r="J132" s="549" t="str">
        <f>'特殊、深海'!$G128</f>
        <v>德国</v>
      </c>
      <c r="K132" s="555">
        <f>'特殊、深海'!$H128+(BR132+CE132+CR132+DE132)*$C$2</f>
        <v>54</v>
      </c>
      <c r="L132" s="552">
        <f>'特殊、深海'!$I128</f>
        <v>2</v>
      </c>
      <c r="M132" s="552">
        <f>'特殊、深海'!$J128</f>
        <v>1</v>
      </c>
      <c r="N132" s="552">
        <f>'特殊、深海'!$K128</f>
        <v>2</v>
      </c>
      <c r="O132" s="552">
        <f>'特殊、深海'!$L128+((CA132+CN132+DA132+DN132)*$C$2)</f>
        <v>25</v>
      </c>
      <c r="P132" s="552" t="str">
        <f>IF($C$2=1,(IF(ISERROR(FIND("超长",'特殊、深海'!$M128&amp;BY132&amp;CL132&amp;CY132&amp;DL132,1)),IF(ISERROR(FIND("长",'特殊、深海'!$M128&amp;BY132&amp;CL132&amp;CY132&amp;DL132,1)),IF(ISERROR(FIND("中",'特殊、深海'!$M128&amp;BY132&amp;CL132&amp;CY132&amp;DL132,1)),IF(ISERROR(FIND("短",'特殊、深海'!$M128&amp;BY132&amp;CL132&amp;CY132&amp;DL132,1)),IF(ISERROR(FIND("无",'特殊、深海'!$M128&amp;BY132&amp;CL132&amp;CY132&amp;DL132,1)),0,"无"),"短"),"中"),"长"),"超长")),'特殊、深海'!$M128)</f>
        <v>中</v>
      </c>
      <c r="Q132" s="556">
        <f>'特殊、深海'!$N128</f>
        <v>32</v>
      </c>
      <c r="R132" s="552">
        <f>('特殊、深海'!$P128)+('特殊、深海'!$Q128)*$C$3+((BS132+CF132+CS132+DF132)*$C$2)</f>
        <v>63</v>
      </c>
      <c r="S132" s="552">
        <f>('特殊、深海'!$R128)+('特殊、深海'!$S128)*$C$3+((BU132+CH132+CU132+DH132)*$C$2)</f>
        <v>55</v>
      </c>
      <c r="T132" s="552">
        <f>('特殊、深海'!$T128)+('特殊、深海'!$U128)*$C$3+((BT132+CG132+CT132+DG132)*$C$2)</f>
        <v>51</v>
      </c>
      <c r="U132" s="552">
        <f>('特殊、深海'!$V128)+('特殊、深海'!$W128)*$C$3+((CC132+CP132+DC132+DP132)*$C$2)</f>
        <v>52</v>
      </c>
      <c r="V132" s="550">
        <f>INT(((('特殊、深海'!$Y128)-('特殊、深海'!$X128))*(((IF(D132=0,C132,D132))-1)/99))+'特殊、深海'!$X128)+((BX132+CK132+CX132+DK132)*$C$2)</f>
        <v>96</v>
      </c>
      <c r="W132" s="552">
        <f>INT(((('特殊、深海'!$AA128)-('特殊、深海'!$Z128))*(((IF(D132=0,C132,D132))-1)/99))+'特殊、深海'!$Z128)+((BZ132+CM132+CZ132+DM132)*$C$2)</f>
        <v>74</v>
      </c>
      <c r="X132" s="552">
        <f>INT(((('特殊、深海'!$AC128)-('特殊、深海'!$AB128))*(((IF(D132=0,C132,D132))-1)/99))+'特殊、深海'!$AB128)+((BW132+CJ132+CW132+DJ132)*$C$2)</f>
        <v>52</v>
      </c>
      <c r="Y132" s="551">
        <f>INT(((('特殊、深海'!$AE128)-('特殊、深海'!$AD128))*(((IF(D132=0,C132,D132))-1)/99))+'特殊、深海'!$AD128)+((BV132+CI132+CV132+DI132)*$C$2)</f>
        <v>0</v>
      </c>
      <c r="Z132" s="552">
        <f>IF('特殊、深海'!$AF128="","",'特殊、深海'!$AF128)</f>
        <v>3</v>
      </c>
      <c r="AA132" s="552">
        <f>IF('特殊、深海'!$AG128="","",'特殊、深海'!$AG128)</f>
        <v>3</v>
      </c>
      <c r="AB132" s="552">
        <f>IF('特殊、深海'!$AH128="","",'特殊、深海'!$AH128)</f>
        <v>3</v>
      </c>
      <c r="AC132" s="552" t="str">
        <f>IF('特殊、深海'!$AI128="","",'特殊、深海'!$AI128)</f>
        <v/>
      </c>
      <c r="AD132" s="552">
        <f>IF('特殊、深海'!$AJ128="","",'特殊、深海'!$AJ128)</f>
        <v>9</v>
      </c>
      <c r="AE132" s="550">
        <f>IF('特殊、深海'!$AK128="","",'特殊、深海'!$AK128)</f>
        <v>0</v>
      </c>
      <c r="AF132" s="552" t="str">
        <f>IF('特殊、深海'!$AL128="","",'特殊、深海'!$AL128)</f>
        <v/>
      </c>
      <c r="AG132" s="552" t="str">
        <f>IF('特殊、深海'!$AM128="","",'特殊、深海'!$AM128)</f>
        <v/>
      </c>
      <c r="AH132" s="552" t="str">
        <f>IF('特殊、深海'!$AN128="","",'特殊、深海'!$AN128)</f>
        <v/>
      </c>
      <c r="AI132" s="552" t="str">
        <f>IF('特殊、深海'!$AO128="","",'特殊、深海'!$AO128)</f>
        <v/>
      </c>
      <c r="AJ132" s="552" t="str">
        <f>IF('特殊、深海'!$AP128="","",'特殊、深海'!$AP128)</f>
        <v/>
      </c>
      <c r="AK132" s="551" t="str">
        <f>IF('特殊、深海'!$AQ128="","",'特殊、深海'!$AQ128)</f>
        <v/>
      </c>
      <c r="AL132" s="329" t="str">
        <f>IF('特殊、深海'!$AS128="","",'特殊、深海'!$AS128)</f>
        <v>G国双联203毫米炮</v>
      </c>
      <c r="AM132" s="329" t="str">
        <f>IF('特殊、深海'!$AT128="","",'特殊、深海'!$AT128)</f>
        <v/>
      </c>
      <c r="AN132" s="329" t="str">
        <f>IF('特殊、深海'!$AU128="","",'特殊、深海'!$AU128)</f>
        <v/>
      </c>
      <c r="AO132" s="329" t="str">
        <f>IF('特殊、深海'!$AV128="","",'特殊、深海'!$AV128)</f>
        <v/>
      </c>
      <c r="AP132" s="307" t="str">
        <f>IF('特殊、深海'!$AW128="","",'特殊、深海'!$AW128)</f>
        <v/>
      </c>
      <c r="AQ132" s="308" t="str">
        <f>IF('特殊、深海'!$AX128="","",'特殊、深海'!$AX128)</f>
        <v/>
      </c>
      <c r="AR132" s="552">
        <f>IF('特殊、深海'!$AY128="","",'特殊、深海'!$AY128)</f>
        <v>35</v>
      </c>
      <c r="AS132" s="552">
        <f>IF('特殊、深海'!$AZ128="","",'特殊、深海'!$AZ128)</f>
        <v>65</v>
      </c>
      <c r="AT132" s="552">
        <f>IF('特殊、深海'!$BA128="","",'特殊、深海'!$BA128)</f>
        <v>1.28</v>
      </c>
      <c r="AU132" s="552">
        <f>IF('特殊、深海'!$BB128="","",'特殊、深海'!$BB128)</f>
        <v>2.64</v>
      </c>
      <c r="AV132" s="550">
        <f>IF(('特殊、深海'!$BG128+'特殊、深海'!$BK128*$C$4)=0,"",('特殊、深海'!$BG128+'特殊、深海'!$BK128*$C$4))</f>
        <v>30</v>
      </c>
      <c r="AW132" s="552">
        <f>IF(('特殊、深海'!$BH128+'特殊、深海'!$BL128*$C$4)=0,"",('特殊、深海'!$BH128+'特殊、深海'!$BL128*$C$4))</f>
        <v>43</v>
      </c>
      <c r="AX132" s="552">
        <f>IF(('特殊、深海'!$BI128+'特殊、深海'!$BM128*$C$4)=0,"",('特殊、深海'!$BI128+'特殊、深海'!$BM128*$C$4))</f>
        <v>34</v>
      </c>
      <c r="AY132" s="551" t="str">
        <f>IF(('特殊、深海'!$BJ128+'特殊、深海'!$BN128*$C$4)=0,"",('特殊、深海'!$BJ128+'特殊、深海'!$BN128*$C$4))</f>
        <v/>
      </c>
      <c r="AZ132" s="329" t="str">
        <f>'特殊、深海'!$BO128</f>
        <v>TODO: 万国语</v>
      </c>
      <c r="BA132" s="553" t="b">
        <f>IF('特殊、深海'!$BP128="","")</f>
        <v>0</v>
      </c>
      <c r="BB132" s="329" t="b">
        <f>IF('特殊、深海'!$BQ128="","")</f>
        <v>0</v>
      </c>
      <c r="BC132" s="554" t="str">
        <f>IF('特殊、深海'!$BR128="","")</f>
        <v/>
      </c>
      <c r="BQ132" s="552">
        <f>IFERROR(VLOOKUP(AL132,装备!$B:$C,2,0),0)</f>
        <v>4</v>
      </c>
      <c r="BR132" s="552">
        <f>IFERROR(VLOOKUP($AL132,装备!$B:$Q,5,0),0)</f>
        <v>0</v>
      </c>
      <c r="BS132" s="552">
        <f>IFERROR(VLOOKUP($AL132,装备!$B:$Q,6,0),0)</f>
        <v>7</v>
      </c>
      <c r="BT132" s="552">
        <f>IFERROR(VLOOKUP($AL132,装备!$B:$Q,7,0),0)</f>
        <v>0</v>
      </c>
      <c r="BU132" s="552">
        <f>IFERROR(VLOOKUP($AL132,装备!$B:$Q,8,0),0)</f>
        <v>0</v>
      </c>
      <c r="BV132" s="552">
        <f>IFERROR(VLOOKUP($AL132,装备!$B:$Q,9,0),0)</f>
        <v>0</v>
      </c>
      <c r="BW132" s="552">
        <f>IFERROR(VLOOKUP($AL132,装备!$B:$Q,10,0),0)</f>
        <v>0</v>
      </c>
      <c r="BX132" s="552">
        <f>IFERROR(VLOOKUP($AL132,装备!$B:$Q,11,0),0)</f>
        <v>3</v>
      </c>
      <c r="BY132" s="552" t="str">
        <f>IFERROR(VLOOKUP($AL132,装备!$B:$Q,12,0),0)</f>
        <v>中</v>
      </c>
      <c r="BZ132" s="552">
        <f>IFERROR(VLOOKUP($AL132,装备!$B:$Q,13,0),0)</f>
        <v>0</v>
      </c>
      <c r="CA132" s="552">
        <f>IFERROR(VLOOKUP($AL132,装备!$B:$Q,14,0),0)</f>
        <v>0</v>
      </c>
      <c r="CB132" s="552">
        <f>IFERROR(VLOOKUP($AL132,装备!$B:$Q,16,0),0)</f>
        <v>0</v>
      </c>
      <c r="CC132" s="552">
        <f>IFERROR(VLOOKUP($AL132,装备!$B:$Q,5,0),0)</f>
        <v>0</v>
      </c>
      <c r="CD132" s="552">
        <f>IFERROR(VLOOKUP(AM132,装备!$B:$C,2,0),0)</f>
        <v>0</v>
      </c>
      <c r="CE132" s="552">
        <f>IFERROR(VLOOKUP($AM132,装备!$B:$Q,5,0),0)</f>
        <v>0</v>
      </c>
      <c r="CF132" s="552">
        <f>IFERROR(VLOOKUP($AM132,装备!$B:$Q,6,0),0)</f>
        <v>0</v>
      </c>
      <c r="CG132" s="552">
        <f>IFERROR(VLOOKUP($AM132,装备!$B:$Q,7,0),0)</f>
        <v>0</v>
      </c>
      <c r="CH132" s="552">
        <f>IFERROR(VLOOKUP($AM132,装备!$B:$Q,8,0),0)</f>
        <v>0</v>
      </c>
      <c r="CI132" s="552">
        <f>IFERROR(VLOOKUP($AM132,装备!$B:$Q,9,0),0)</f>
        <v>0</v>
      </c>
      <c r="CJ132" s="552">
        <f>IFERROR(VLOOKUP($AM132,装备!$B:$Q,10,0),0)</f>
        <v>0</v>
      </c>
      <c r="CK132" s="552">
        <f>IFERROR(VLOOKUP($AM132,装备!$B:$Q,11,0),0)</f>
        <v>0</v>
      </c>
      <c r="CL132" s="552">
        <f>IFERROR(VLOOKUP($AM132,装备!$B:$Q,12,0),0)</f>
        <v>0</v>
      </c>
      <c r="CM132" s="552">
        <f>IFERROR(VLOOKUP($AM132,装备!$B:$Q,13,0),0)</f>
        <v>0</v>
      </c>
      <c r="CN132" s="552">
        <f>IFERROR(VLOOKUP($AM132,装备!$B:$Q,14,0),0)</f>
        <v>0</v>
      </c>
      <c r="CO132" s="552">
        <f>IFERROR(VLOOKUP($AM132,装备!$B:$Q,16,0),0)</f>
        <v>0</v>
      </c>
      <c r="CP132" s="552">
        <f>IFERROR(VLOOKUP($AM132,装备!$B:$Q,5,0),0)</f>
        <v>0</v>
      </c>
      <c r="CQ132" s="552">
        <f>IFERROR(VLOOKUP(AN132,装备!$B:$C,2,0),0)</f>
        <v>0</v>
      </c>
      <c r="CR132" s="552">
        <f>IFERROR(VLOOKUP($AN132,装备!$B:$Q,5,0),0)</f>
        <v>0</v>
      </c>
      <c r="CS132" s="552">
        <f>IFERROR(VLOOKUP($AN132,装备!$B:$Q,6,0),0)</f>
        <v>0</v>
      </c>
      <c r="CT132" s="552">
        <f>IFERROR(VLOOKUP($AN132,装备!$B:$Q,7,0),0)</f>
        <v>0</v>
      </c>
      <c r="CU132" s="552">
        <f>IFERROR(VLOOKUP($AN132,装备!$B:$Q,8,0),0)</f>
        <v>0</v>
      </c>
      <c r="CV132" s="552">
        <f>IFERROR(VLOOKUP($AN132,装备!$B:$Q,9,0),0)</f>
        <v>0</v>
      </c>
      <c r="CW132" s="552">
        <f>IFERROR(VLOOKUP($AN132,装备!$B:$Q,10,0),0)</f>
        <v>0</v>
      </c>
      <c r="CX132" s="552">
        <f>IFERROR(VLOOKUP($AN132,装备!$B:$Q,11,0),0)</f>
        <v>0</v>
      </c>
      <c r="CY132" s="552">
        <f>IFERROR(VLOOKUP($AN132,装备!$B:$Q,12,0),0)</f>
        <v>0</v>
      </c>
      <c r="CZ132" s="552">
        <f>IFERROR(VLOOKUP($AN132,装备!$B:$Q,13,0),0)</f>
        <v>0</v>
      </c>
      <c r="DA132" s="552">
        <f>IFERROR(VLOOKUP($AN132,装备!$B:$Q,14,0),0)</f>
        <v>0</v>
      </c>
      <c r="DB132" s="552">
        <f>IFERROR(VLOOKUP($AN132,装备!$B:$Q,16,0),0)</f>
        <v>0</v>
      </c>
      <c r="DC132" s="552">
        <f>IFERROR(VLOOKUP($AN132,装备!$B:$Q,5,0),0)</f>
        <v>0</v>
      </c>
      <c r="DD132" s="552">
        <f>IFERROR(VLOOKUP(AO132,装备!$B:$C,2,0),0)</f>
        <v>0</v>
      </c>
      <c r="DE132" s="552">
        <f>IFERROR(VLOOKUP($AO132,装备!$B:$Q,5,0),0)</f>
        <v>0</v>
      </c>
      <c r="DF132" s="552">
        <f>IFERROR(VLOOKUP($AO132,装备!$B:$Q,6,0),0)</f>
        <v>0</v>
      </c>
      <c r="DG132" s="552">
        <f>IFERROR(VLOOKUP($AO132,装备!$B:$Q,7,0),0)</f>
        <v>0</v>
      </c>
      <c r="DH132" s="552">
        <f>IFERROR(VLOOKUP($AO132,装备!$B:$Q,8,0),0)</f>
        <v>0</v>
      </c>
      <c r="DI132" s="552">
        <f>IFERROR(VLOOKUP($AO132,装备!$B:$Q,9,0),0)</f>
        <v>0</v>
      </c>
      <c r="DJ132" s="552">
        <f>IFERROR(VLOOKUP($AO132,装备!$B:$Q,10,0),0)</f>
        <v>0</v>
      </c>
      <c r="DK132" s="552">
        <f>IFERROR(VLOOKUP($AO132,装备!$B:$Q,11,0),0)</f>
        <v>0</v>
      </c>
      <c r="DL132" s="552">
        <f>IFERROR(VLOOKUP($AO132,装备!$B:$Q,12,0),0)</f>
        <v>0</v>
      </c>
      <c r="DM132" s="552">
        <f>IFERROR(VLOOKUP($AO132,装备!$B:$Q,13,0),0)</f>
        <v>0</v>
      </c>
      <c r="DN132" s="552">
        <f>IFERROR(VLOOKUP($AO132,装备!$B:$Q,14,0),0)</f>
        <v>0</v>
      </c>
      <c r="DO132" s="552">
        <f>IFERROR(VLOOKUP($AO132,装备!$B:$Q,16,0),0)</f>
        <v>0</v>
      </c>
      <c r="DP132" s="552">
        <f>IFERROR(VLOOKUP($AO132,装备!$B:$Q,5,0),0)</f>
        <v>0</v>
      </c>
    </row>
    <row r="133" spans="1:120" ht="27">
      <c r="A133" s="553">
        <f>'特殊、深海'!$A129</f>
        <v>18011113</v>
      </c>
      <c r="B133" s="353" t="s">
        <v>630</v>
      </c>
      <c r="C133" s="281"/>
      <c r="D133" s="281">
        <f t="shared" si="1"/>
        <v>110</v>
      </c>
      <c r="E133" s="551">
        <f>'特殊、深海'!$C129</f>
        <v>5</v>
      </c>
      <c r="F133" s="549" t="str">
        <f>'特殊、深海'!$D129</f>
        <v>战列</v>
      </c>
      <c r="G133" s="549" t="str">
        <f>'特殊、深海'!$E129</f>
        <v>大型</v>
      </c>
      <c r="H133" s="549" t="str">
        <f>'特殊、深海'!$F129</f>
        <v>主力舰</v>
      </c>
      <c r="I133" s="549">
        <f>'特殊、深海'!$BT129</f>
        <v>0</v>
      </c>
      <c r="J133" s="549" t="str">
        <f>'特殊、深海'!$G129</f>
        <v>美国</v>
      </c>
      <c r="K133" s="555">
        <f>'特殊、深海'!$H129+(BR133+CE133+CR133+DE133)*$C$2</f>
        <v>74</v>
      </c>
      <c r="L133" s="552">
        <f>'特殊、深海'!$I129</f>
        <v>2</v>
      </c>
      <c r="M133" s="552">
        <f>'特殊、深海'!$J129</f>
        <v>3</v>
      </c>
      <c r="N133" s="552">
        <f>'特殊、深海'!$K129</f>
        <v>2</v>
      </c>
      <c r="O133" s="552">
        <f>'特殊、深海'!$L129+((CA133+CN133+DA133+DN133)*$C$2)</f>
        <v>30</v>
      </c>
      <c r="P133" s="552" t="str">
        <f>IF($C$2=1,(IF(ISERROR(FIND("超长",'特殊、深海'!$M129&amp;BY133&amp;CL133&amp;CY133&amp;DL133,1)),IF(ISERROR(FIND("长",'特殊、深海'!$M129&amp;BY133&amp;CL133&amp;CY133&amp;DL133,1)),IF(ISERROR(FIND("中",'特殊、深海'!$M129&amp;BY133&amp;CL133&amp;CY133&amp;DL133,1)),IF(ISERROR(FIND("短",'特殊、深海'!$M129&amp;BY133&amp;CL133&amp;CY133&amp;DL133,1)),IF(ISERROR(FIND("无",'特殊、深海'!$M129&amp;BY133&amp;CL133&amp;CY133&amp;DL133,1)),0,"无"),"短"),"中"),"长"),"超长")),'特殊、深海'!$M129)</f>
        <v>长</v>
      </c>
      <c r="Q133" s="556">
        <f>'特殊、深海'!$N129</f>
        <v>28</v>
      </c>
      <c r="R133" s="552">
        <f>('特殊、深海'!$P129)+('特殊、深海'!$Q129)*$C$3+((BS133+CF133+CS133+DF133)*$C$2)</f>
        <v>132</v>
      </c>
      <c r="S133" s="552">
        <f>('特殊、深海'!$R129)+('特殊、深海'!$S129)*$C$3+((BU133+CH133+CU133+DH133)*$C$2)</f>
        <v>0</v>
      </c>
      <c r="T133" s="552">
        <f>('特殊、深海'!$T129)+('特殊、深海'!$U129)*$C$3+((BT133+CG133+CT133+DG133)*$C$2)</f>
        <v>92</v>
      </c>
      <c r="U133" s="552">
        <f>('特殊、深海'!$V129)+('特殊、深海'!$W129)*$C$3+((CC133+CP133+DC133+DP133)*$C$2)</f>
        <v>90</v>
      </c>
      <c r="V133" s="550">
        <f>INT(((('特殊、深海'!$Y129)-('特殊、深海'!$X129))*(((IF(D133=0,C133,D133))-1)/99))+'特殊、深海'!$X129)+((BX133+CK133+CX133+DK133)*$C$2)</f>
        <v>105</v>
      </c>
      <c r="W133" s="552">
        <f>INT(((('特殊、深海'!$AA129)-('特殊、深海'!$Z129))*(((IF(D133=0,C133,D133))-1)/99))+'特殊、深海'!$Z129)+((BZ133+CM133+CZ133+DM133)*$C$2)</f>
        <v>58</v>
      </c>
      <c r="X133" s="552">
        <f>INT(((('特殊、深海'!$AC129)-('特殊、深海'!$AB129))*(((IF(D133=0,C133,D133))-1)/99))+'特殊、深海'!$AB129)+((BW133+CJ133+CW133+DJ133)*$C$2)</f>
        <v>45</v>
      </c>
      <c r="Y133" s="551">
        <f>INT(((('特殊、深海'!$AE129)-('特殊、深海'!$AD129))*(((IF(D133=0,C133,D133))-1)/99))+'特殊、深海'!$AD129)+((BV133+CI133+CV133+DI133)*$C$2)</f>
        <v>0</v>
      </c>
      <c r="Z133" s="552">
        <f>IF('特殊、深海'!$AF129="","",'特殊、深海'!$AF129)</f>
        <v>3</v>
      </c>
      <c r="AA133" s="552">
        <f>IF('特殊、深海'!$AG129="","",'特殊、深海'!$AG129)</f>
        <v>3</v>
      </c>
      <c r="AB133" s="552">
        <f>IF('特殊、深海'!$AH129="","",'特殊、深海'!$AH129)</f>
        <v>3</v>
      </c>
      <c r="AC133" s="552">
        <f>IF('特殊、深海'!$AI129="","",'特殊、深海'!$AI129)</f>
        <v>3</v>
      </c>
      <c r="AD133" s="552">
        <f>IF('特殊、深海'!$AJ129="","",'特殊、深海'!$AJ129)</f>
        <v>12</v>
      </c>
      <c r="AE133" s="550">
        <f>IF('特殊、深海'!$AK129="","",'特殊、深海'!$AK129)</f>
        <v>0</v>
      </c>
      <c r="AF133" s="552" t="str">
        <f>IF('特殊、深海'!$AL129="","",'特殊、深海'!$AL129)</f>
        <v/>
      </c>
      <c r="AG133" s="552" t="str">
        <f>IF('特殊、深海'!$AM129="","",'特殊、深海'!$AM129)</f>
        <v/>
      </c>
      <c r="AH133" s="552" t="str">
        <f>IF('特殊、深海'!$AN129="","",'特殊、深海'!$AN129)</f>
        <v/>
      </c>
      <c r="AI133" s="552" t="str">
        <f>IF('特殊、深海'!$AO129="","",'特殊、深海'!$AO129)</f>
        <v/>
      </c>
      <c r="AJ133" s="552" t="str">
        <f>IF('特殊、深海'!$AP129="","",'特殊、深海'!$AP129)</f>
        <v/>
      </c>
      <c r="AK133" s="551" t="str">
        <f>IF('特殊、深海'!$AQ129="","",'特殊、深海'!$AQ129)</f>
        <v/>
      </c>
      <c r="AL133" s="329" t="str">
        <f>IF('特殊、深海'!$AS129="","",'特殊、深海'!$AS129)</f>
        <v>U国三联16英寸炮(MK6)</v>
      </c>
      <c r="AM133" s="329" t="str">
        <f>IF('特殊、深海'!$AT129="","",'特殊、深海'!$AT129)</f>
        <v>先进型火控雷达</v>
      </c>
      <c r="AN133" s="329" t="str">
        <f>IF('特殊、深海'!$AU129="","",'特殊、深海'!$AU129)</f>
        <v/>
      </c>
      <c r="AO133" s="329" t="str">
        <f>IF('特殊、深海'!$AV129="","",'特殊、深海'!$AV129)</f>
        <v/>
      </c>
      <c r="AP133" s="307" t="str">
        <f>IF('特殊、深海'!$AW129="","",'特殊、深海'!$AW129)</f>
        <v>火控雷达(3级)：旗舰技，战斗中队伍中U国国籍船只的回避+10，炮击战阶段的火力+10，命中+10。</v>
      </c>
      <c r="AQ133" s="308" t="str">
        <f>IF('特殊、深海'!$AX129="","",'特殊、深海'!$AX129)</f>
        <v/>
      </c>
      <c r="AR133" s="552">
        <f>IF('特殊、深海'!$AY129="","",'特殊、深海'!$AY129)</f>
        <v>95</v>
      </c>
      <c r="AS133" s="552">
        <f>IF('特殊、深海'!$AZ129="","",'特殊、深海'!$AZ129)</f>
        <v>140</v>
      </c>
      <c r="AT133" s="552">
        <f>IF('特殊、深海'!$BA129="","",'特殊、深海'!$BA129)</f>
        <v>4.2</v>
      </c>
      <c r="AU133" s="552">
        <f>IF('特殊、深海'!$BB129="","",'特殊、深海'!$BB129)</f>
        <v>8</v>
      </c>
      <c r="AV133" s="550">
        <f>IF(('特殊、深海'!$BG129+'特殊、深海'!$BK129*$C$4)=0,"",('特殊、深海'!$BG129+'特殊、深海'!$BK129*$C$4))</f>
        <v>50</v>
      </c>
      <c r="AW133" s="552">
        <f>IF(('特殊、深海'!$BH129+'特殊、深海'!$BL129*$C$4)=0,"",('特殊、深海'!$BH129+'特殊、深海'!$BL129*$C$4))</f>
        <v>73</v>
      </c>
      <c r="AX133" s="552">
        <f>IF(('特殊、深海'!$BI129+'特殊、深海'!$BM129*$C$4)=0,"",('特殊、深海'!$BI129+'特殊、深海'!$BM129*$C$4))</f>
        <v>106</v>
      </c>
      <c r="AY133" s="551">
        <f>IF(('特殊、深海'!$BJ129+'特殊、深海'!$BN129*$C$4)=0,"",('特殊、深海'!$BJ129+'特殊、深海'!$BN129*$C$4))</f>
        <v>30</v>
      </c>
      <c r="AZ133" s="329" t="str">
        <f>'特殊、深海'!$BO129</f>
        <v>TODO: 万国语</v>
      </c>
      <c r="BA133" s="553" t="b">
        <f>IF('特殊、深海'!$BP129="","")</f>
        <v>0</v>
      </c>
      <c r="BB133" s="329" t="b">
        <f>IF('特殊、深海'!$BQ129="","")</f>
        <v>0</v>
      </c>
      <c r="BC133" s="554" t="str">
        <f>IF('特殊、深海'!$BR129="","")</f>
        <v/>
      </c>
      <c r="BQ133" s="552">
        <f>IFERROR(VLOOKUP(AL133,装备!$B:$C,2,0),0)</f>
        <v>5</v>
      </c>
      <c r="BR133" s="552">
        <f>IFERROR(VLOOKUP($AL133,装备!$B:$Q,5,0),0)</f>
        <v>0</v>
      </c>
      <c r="BS133" s="552">
        <f>IFERROR(VLOOKUP($AL133,装备!$B:$Q,6,0),0)</f>
        <v>24</v>
      </c>
      <c r="BT133" s="552">
        <f>IFERROR(VLOOKUP($AL133,装备!$B:$Q,7,0),0)</f>
        <v>0</v>
      </c>
      <c r="BU133" s="552">
        <f>IFERROR(VLOOKUP($AL133,装备!$B:$Q,8,0),0)</f>
        <v>0</v>
      </c>
      <c r="BV133" s="552">
        <f>IFERROR(VLOOKUP($AL133,装备!$B:$Q,9,0),0)</f>
        <v>0</v>
      </c>
      <c r="BW133" s="552">
        <f>IFERROR(VLOOKUP($AL133,装备!$B:$Q,10,0),0)</f>
        <v>0</v>
      </c>
      <c r="BX133" s="552">
        <f>IFERROR(VLOOKUP($AL133,装备!$B:$Q,11,0),0)</f>
        <v>2</v>
      </c>
      <c r="BY133" s="552" t="str">
        <f>IFERROR(VLOOKUP($AL133,装备!$B:$Q,12,0),0)</f>
        <v>长</v>
      </c>
      <c r="BZ133" s="552">
        <f>IFERROR(VLOOKUP($AL133,装备!$B:$Q,13,0),0)</f>
        <v>0</v>
      </c>
      <c r="CA133" s="552">
        <f>IFERROR(VLOOKUP($AL133,装备!$B:$Q,14,0),0)</f>
        <v>0</v>
      </c>
      <c r="CB133" s="552">
        <f>IFERROR(VLOOKUP($AL133,装备!$B:$Q,16,0),0)</f>
        <v>0</v>
      </c>
      <c r="CC133" s="552">
        <f>IFERROR(VLOOKUP($AL133,装备!$B:$Q,5,0),0)</f>
        <v>0</v>
      </c>
      <c r="CD133" s="552">
        <f>IFERROR(VLOOKUP(AM133,装备!$B:$C,2,0),0)</f>
        <v>5</v>
      </c>
      <c r="CE133" s="552">
        <f>IFERROR(VLOOKUP($AM133,装备!$B:$Q,5,0),0)</f>
        <v>0</v>
      </c>
      <c r="CF133" s="552">
        <f>IFERROR(VLOOKUP($AM133,装备!$B:$Q,6,0),0)</f>
        <v>0</v>
      </c>
      <c r="CG133" s="552">
        <f>IFERROR(VLOOKUP($AM133,装备!$B:$Q,7,0),0)</f>
        <v>0</v>
      </c>
      <c r="CH133" s="552">
        <f>IFERROR(VLOOKUP($AM133,装备!$B:$Q,8,0),0)</f>
        <v>0</v>
      </c>
      <c r="CI133" s="552">
        <f>IFERROR(VLOOKUP($AM133,装备!$B:$Q,9,0),0)</f>
        <v>0</v>
      </c>
      <c r="CJ133" s="552">
        <f>IFERROR(VLOOKUP($AM133,装备!$B:$Q,10,0),0)</f>
        <v>0</v>
      </c>
      <c r="CK133" s="552">
        <f>IFERROR(VLOOKUP($AM133,装备!$B:$Q,11,0),0)</f>
        <v>7</v>
      </c>
      <c r="CL133" s="552" t="str">
        <f>IFERROR(VLOOKUP($AM133,装备!$B:$Q,12,0),0)</f>
        <v>无</v>
      </c>
      <c r="CM133" s="552">
        <f>IFERROR(VLOOKUP($AM133,装备!$B:$Q,13,0),0)</f>
        <v>0</v>
      </c>
      <c r="CN133" s="552">
        <f>IFERROR(VLOOKUP($AM133,装备!$B:$Q,14,0),0)</f>
        <v>0</v>
      </c>
      <c r="CO133" s="552">
        <f>IFERROR(VLOOKUP($AM133,装备!$B:$Q,16,0),0)</f>
        <v>8</v>
      </c>
      <c r="CP133" s="552">
        <f>IFERROR(VLOOKUP($AM133,装备!$B:$Q,5,0),0)</f>
        <v>0</v>
      </c>
      <c r="CQ133" s="552">
        <f>IFERROR(VLOOKUP(AN133,装备!$B:$C,2,0),0)</f>
        <v>0</v>
      </c>
      <c r="CR133" s="552">
        <f>IFERROR(VLOOKUP($AN133,装备!$B:$Q,5,0),0)</f>
        <v>0</v>
      </c>
      <c r="CS133" s="552">
        <f>IFERROR(VLOOKUP($AN133,装备!$B:$Q,6,0),0)</f>
        <v>0</v>
      </c>
      <c r="CT133" s="552">
        <f>IFERROR(VLOOKUP($AN133,装备!$B:$Q,7,0),0)</f>
        <v>0</v>
      </c>
      <c r="CU133" s="552">
        <f>IFERROR(VLOOKUP($AN133,装备!$B:$Q,8,0),0)</f>
        <v>0</v>
      </c>
      <c r="CV133" s="552">
        <f>IFERROR(VLOOKUP($AN133,装备!$B:$Q,9,0),0)</f>
        <v>0</v>
      </c>
      <c r="CW133" s="552">
        <f>IFERROR(VLOOKUP($AN133,装备!$B:$Q,10,0),0)</f>
        <v>0</v>
      </c>
      <c r="CX133" s="552">
        <f>IFERROR(VLOOKUP($AN133,装备!$B:$Q,11,0),0)</f>
        <v>0</v>
      </c>
      <c r="CY133" s="552">
        <f>IFERROR(VLOOKUP($AN133,装备!$B:$Q,12,0),0)</f>
        <v>0</v>
      </c>
      <c r="CZ133" s="552">
        <f>IFERROR(VLOOKUP($AN133,装备!$B:$Q,13,0),0)</f>
        <v>0</v>
      </c>
      <c r="DA133" s="552">
        <f>IFERROR(VLOOKUP($AN133,装备!$B:$Q,14,0),0)</f>
        <v>0</v>
      </c>
      <c r="DB133" s="552">
        <f>IFERROR(VLOOKUP($AN133,装备!$B:$Q,16,0),0)</f>
        <v>0</v>
      </c>
      <c r="DC133" s="552">
        <f>IFERROR(VLOOKUP($AN133,装备!$B:$Q,5,0),0)</f>
        <v>0</v>
      </c>
      <c r="DD133" s="552">
        <f>IFERROR(VLOOKUP(AO133,装备!$B:$C,2,0),0)</f>
        <v>0</v>
      </c>
      <c r="DE133" s="552">
        <f>IFERROR(VLOOKUP($AO133,装备!$B:$Q,5,0),0)</f>
        <v>0</v>
      </c>
      <c r="DF133" s="552">
        <f>IFERROR(VLOOKUP($AO133,装备!$B:$Q,6,0),0)</f>
        <v>0</v>
      </c>
      <c r="DG133" s="552">
        <f>IFERROR(VLOOKUP($AO133,装备!$B:$Q,7,0),0)</f>
        <v>0</v>
      </c>
      <c r="DH133" s="552">
        <f>IFERROR(VLOOKUP($AO133,装备!$B:$Q,8,0),0)</f>
        <v>0</v>
      </c>
      <c r="DI133" s="552">
        <f>IFERROR(VLOOKUP($AO133,装备!$B:$Q,9,0),0)</f>
        <v>0</v>
      </c>
      <c r="DJ133" s="552">
        <f>IFERROR(VLOOKUP($AO133,装备!$B:$Q,10,0),0)</f>
        <v>0</v>
      </c>
      <c r="DK133" s="552">
        <f>IFERROR(VLOOKUP($AO133,装备!$B:$Q,11,0),0)</f>
        <v>0</v>
      </c>
      <c r="DL133" s="552">
        <f>IFERROR(VLOOKUP($AO133,装备!$B:$Q,12,0),0)</f>
        <v>0</v>
      </c>
      <c r="DM133" s="552">
        <f>IFERROR(VLOOKUP($AO133,装备!$B:$Q,13,0),0)</f>
        <v>0</v>
      </c>
      <c r="DN133" s="552">
        <f>IFERROR(VLOOKUP($AO133,装备!$B:$Q,14,0),0)</f>
        <v>0</v>
      </c>
      <c r="DO133" s="552">
        <f>IFERROR(VLOOKUP($AO133,装备!$B:$Q,16,0),0)</f>
        <v>0</v>
      </c>
      <c r="DP133" s="552">
        <f>IFERROR(VLOOKUP($AO133,装备!$B:$Q,5,0),0)</f>
        <v>0</v>
      </c>
    </row>
    <row r="134" spans="1:120">
      <c r="A134" s="553">
        <f>'特殊、深海'!$A130</f>
        <v>18011613</v>
      </c>
      <c r="B134" s="353" t="s">
        <v>4923</v>
      </c>
      <c r="C134" s="281"/>
      <c r="D134" s="281">
        <f t="shared" si="1"/>
        <v>110</v>
      </c>
      <c r="E134" s="551">
        <f>'特殊、深海'!$C130</f>
        <v>5</v>
      </c>
      <c r="F134" s="549" t="str">
        <f>'特殊、深海'!$D130</f>
        <v>战巡</v>
      </c>
      <c r="G134" s="549" t="str">
        <f>'特殊、深海'!$E130</f>
        <v>大型</v>
      </c>
      <c r="H134" s="549" t="str">
        <f>'特殊、深海'!$F130</f>
        <v>主力舰</v>
      </c>
      <c r="I134" s="549">
        <f>'特殊、深海'!$BT130</f>
        <v>0</v>
      </c>
      <c r="J134" s="549" t="str">
        <f>'特殊、深海'!$G130</f>
        <v>土耳其</v>
      </c>
      <c r="K134" s="555">
        <f>'特殊、深海'!$H130+(BR134+CE134+CR134+DE134)*$C$2</f>
        <v>59</v>
      </c>
      <c r="L134" s="552">
        <f>'特殊、深海'!$I130</f>
        <v>1</v>
      </c>
      <c r="M134" s="552">
        <f>'特殊、深海'!$J130</f>
        <v>0</v>
      </c>
      <c r="N134" s="552">
        <f>'特殊、深海'!$K130</f>
        <v>2</v>
      </c>
      <c r="O134" s="552">
        <f>'特殊、深海'!$L130+((CA134+CN134+DA134+DN134)*$C$2)</f>
        <v>45</v>
      </c>
      <c r="P134" s="552" t="str">
        <f>IF($C$2=1,(IF(ISERROR(FIND("超长",'特殊、深海'!$M130&amp;BY134&amp;CL134&amp;CY134&amp;DL134,1)),IF(ISERROR(FIND("长",'特殊、深海'!$M130&amp;BY134&amp;CL134&amp;CY134&amp;DL134,1)),IF(ISERROR(FIND("中",'特殊、深海'!$M130&amp;BY134&amp;CL134&amp;CY134&amp;DL134,1)),IF(ISERROR(FIND("短",'特殊、深海'!$M130&amp;BY134&amp;CL134&amp;CY134&amp;DL134,1)),IF(ISERROR(FIND("无",'特殊、深海'!$M130&amp;BY134&amp;CL134&amp;CY134&amp;DL134,1)),0,"无"),"短"),"中"),"长"),"超长")),'特殊、深海'!$M130)</f>
        <v>长</v>
      </c>
      <c r="Q134" s="556">
        <f>'特殊、深海'!$N130</f>
        <v>28.4</v>
      </c>
      <c r="R134" s="552">
        <f>('特殊、深海'!$P130)+('特殊、深海'!$Q130)*$C$3+((BS134+CF134+CS134+DF134)*$C$2)</f>
        <v>83</v>
      </c>
      <c r="S134" s="552">
        <f>('特殊、深海'!$R130)+('特殊、深海'!$S130)*$C$3+((BU134+CH134+CU134+DH134)*$C$2)</f>
        <v>0</v>
      </c>
      <c r="T134" s="552">
        <f>('特殊、深海'!$T130)+('特殊、深海'!$U130)*$C$3+((BT134+CG134+CT134+DG134)*$C$2)</f>
        <v>60</v>
      </c>
      <c r="U134" s="552">
        <f>('特殊、深海'!$V130)+('特殊、深海'!$W130)*$C$3+((CC134+CP134+DC134+DP134)*$C$2)</f>
        <v>45</v>
      </c>
      <c r="V134" s="550">
        <f>INT(((('特殊、深海'!$Y130)-('特殊、深海'!$X130))*(((IF(D134=0,C134,D134))-1)/99))+'特殊、深海'!$X130)+((BX134+CK134+CX134+DK134)*$C$2)</f>
        <v>98</v>
      </c>
      <c r="W134" s="552">
        <f>INT(((('特殊、深海'!$AA130)-('特殊、深海'!$Z130))*(((IF(D134=0,C134,D134))-1)/99))+'特殊、深海'!$Z130)+((BZ134+CM134+CZ134+DM134)*$C$2)</f>
        <v>49</v>
      </c>
      <c r="X134" s="552">
        <f>INT(((('特殊、深海'!$AC130)-('特殊、深海'!$AB130))*(((IF(D134=0,C134,D134))-1)/99))+'特殊、深海'!$AB130)+((BW134+CJ134+CW134+DJ134)*$C$2)</f>
        <v>37</v>
      </c>
      <c r="Y134" s="551">
        <f>INT(((('特殊、深海'!$AE130)-('特殊、深海'!$AD130))*(((IF(D134=0,C134,D134))-1)/99))+'特殊、深海'!$AD130)+((BV134+CI134+CV134+DI134)*$C$2)</f>
        <v>0</v>
      </c>
      <c r="Z134" s="552">
        <f>IF('特殊、深海'!$AF130="","",'特殊、深海'!$AF130)</f>
        <v>0</v>
      </c>
      <c r="AA134" s="552" t="str">
        <f>IF('特殊、深海'!$AG130="","",'特殊、深海'!$AG130)</f>
        <v/>
      </c>
      <c r="AB134" s="552" t="str">
        <f>IF('特殊、深海'!$AH130="","",'特殊、深海'!$AH130)</f>
        <v/>
      </c>
      <c r="AC134" s="552" t="str">
        <f>IF('特殊、深海'!$AI130="","",'特殊、深海'!$AI130)</f>
        <v/>
      </c>
      <c r="AD134" s="552">
        <f>IF('特殊、深海'!$AJ130="","",'特殊、深海'!$AJ130)</f>
        <v>0</v>
      </c>
      <c r="AE134" s="550">
        <f>IF('特殊、深海'!$AK130="","",'特殊、深海'!$AK130)</f>
        <v>0</v>
      </c>
      <c r="AF134" s="552" t="str">
        <f>IF('特殊、深海'!$AL130="","",'特殊、深海'!$AL130)</f>
        <v/>
      </c>
      <c r="AG134" s="552" t="str">
        <f>IF('特殊、深海'!$AM130="","",'特殊、深海'!$AM130)</f>
        <v/>
      </c>
      <c r="AH134" s="552" t="str">
        <f>IF('特殊、深海'!$AN130="","",'特殊、深海'!$AN130)</f>
        <v/>
      </c>
      <c r="AI134" s="552" t="str">
        <f>IF('特殊、深海'!$AO130="","",'特殊、深海'!$AO130)</f>
        <v/>
      </c>
      <c r="AJ134" s="552" t="str">
        <f>IF('特殊、深海'!$AP130="","",'特殊、深海'!$AP130)</f>
        <v/>
      </c>
      <c r="AK134" s="551" t="str">
        <f>IF('特殊、深海'!$AQ130="","",'特殊、深海'!$AQ130)</f>
        <v/>
      </c>
      <c r="AL134" s="329" t="str">
        <f>IF('特殊、深海'!$AS130="","",'特殊、深海'!$AS130)</f>
        <v>G国双联280毫米主炮(旧)</v>
      </c>
      <c r="AM134" s="329" t="str">
        <f>IF('特殊、深海'!$AT130="","",'特殊、深海'!$AT130)</f>
        <v>G国单装150毫米炮</v>
      </c>
      <c r="AN134" s="329" t="str">
        <f>IF('特殊、深海'!$AU130="","",'特殊、深海'!$AU130)</f>
        <v/>
      </c>
      <c r="AO134" s="329" t="str">
        <f>IF('特殊、深海'!$AV130="","",'特殊、深海'!$AV130)</f>
        <v/>
      </c>
      <c r="AP134" s="307" t="str">
        <f>IF('特殊、深海'!$AW130="","",'特殊、深海'!$AW130)</f>
        <v/>
      </c>
      <c r="AQ134" s="308" t="str">
        <f>IF('特殊、深海'!$AX130="","",'特殊、深海'!$AX130)</f>
        <v/>
      </c>
      <c r="AR134" s="552">
        <f>IF('特殊、深海'!$AY130="","",'特殊、深海'!$AY130)</f>
        <v>55</v>
      </c>
      <c r="AS134" s="552">
        <f>IF('特殊、深海'!$AZ130="","",'特殊、深海'!$AZ130)</f>
        <v>100</v>
      </c>
      <c r="AT134" s="552">
        <f>IF('特殊、深海'!$BA130="","",'特殊、深海'!$BA130)</f>
        <v>2.88</v>
      </c>
      <c r="AU134" s="552">
        <f>IF('特殊、深海'!$BB130="","",'特殊、深海'!$BB130)</f>
        <v>5.4</v>
      </c>
      <c r="AV134" s="550">
        <f>IF(('特殊、深海'!$BG130+'特殊、深海'!$BK130*$C$4)=0,"",('特殊、深海'!$BG130+'特殊、深海'!$BK130*$C$4))</f>
        <v>40</v>
      </c>
      <c r="AW134" s="552">
        <f>IF(('特殊、深海'!$BH130+'特殊、深海'!$BL130*$C$4)=0,"",('特殊、深海'!$BH130+'特殊、深海'!$BL130*$C$4))</f>
        <v>59</v>
      </c>
      <c r="AX134" s="552">
        <f>IF(('特殊、深海'!$BI130+'特殊、深海'!$BM130*$C$4)=0,"",('特殊、深海'!$BI130+'特殊、深海'!$BM130*$C$4))</f>
        <v>54</v>
      </c>
      <c r="AY134" s="551" t="str">
        <f>IF(('特殊、深海'!$BJ130+'特殊、深海'!$BN130*$C$4)=0,"",('特殊、深海'!$BJ130+'特殊、深海'!$BN130*$C$4))</f>
        <v/>
      </c>
      <c r="AZ134" s="329" t="str">
        <f>'特殊、深海'!$BO130</f>
        <v>TODO: 万国语</v>
      </c>
      <c r="BA134" s="553" t="b">
        <f>IF('特殊、深海'!$BP130="","")</f>
        <v>0</v>
      </c>
      <c r="BB134" s="329" t="b">
        <f>IF('特殊、深海'!$BQ130="","")</f>
        <v>0</v>
      </c>
      <c r="BC134" s="554" t="str">
        <f>IF('特殊、深海'!$BR130="","")</f>
        <v/>
      </c>
      <c r="BQ134" s="552">
        <f>IFERROR(VLOOKUP(AL134,装备!$B:$C,2,0),0)</f>
        <v>1</v>
      </c>
      <c r="BR134" s="552">
        <f>IFERROR(VLOOKUP($AL134,装备!$B:$Q,5,0),0)</f>
        <v>0</v>
      </c>
      <c r="BS134" s="552">
        <f>IFERROR(VLOOKUP($AL134,装备!$B:$Q,6,0),0)</f>
        <v>8</v>
      </c>
      <c r="BT134" s="552">
        <f>IFERROR(VLOOKUP($AL134,装备!$B:$Q,7,0),0)</f>
        <v>0</v>
      </c>
      <c r="BU134" s="552">
        <f>IFERROR(VLOOKUP($AL134,装备!$B:$Q,8,0),0)</f>
        <v>0</v>
      </c>
      <c r="BV134" s="552">
        <f>IFERROR(VLOOKUP($AL134,装备!$B:$Q,9,0),0)</f>
        <v>0</v>
      </c>
      <c r="BW134" s="552">
        <f>IFERROR(VLOOKUP($AL134,装备!$B:$Q,10,0),0)</f>
        <v>0</v>
      </c>
      <c r="BX134" s="552">
        <f>IFERROR(VLOOKUP($AL134,装备!$B:$Q,11,0),0)</f>
        <v>0</v>
      </c>
      <c r="BY134" s="552" t="str">
        <f>IFERROR(VLOOKUP($AL134,装备!$B:$Q,12,0),0)</f>
        <v>中</v>
      </c>
      <c r="BZ134" s="552">
        <f>IFERROR(VLOOKUP($AL134,装备!$B:$Q,13,0),0)</f>
        <v>0</v>
      </c>
      <c r="CA134" s="552">
        <f>IFERROR(VLOOKUP($AL134,装备!$B:$Q,14,0),0)</f>
        <v>0</v>
      </c>
      <c r="CB134" s="552">
        <f>IFERROR(VLOOKUP($AL134,装备!$B:$Q,16,0),0)</f>
        <v>0</v>
      </c>
      <c r="CC134" s="552">
        <f>IFERROR(VLOOKUP($AL134,装备!$B:$Q,5,0),0)</f>
        <v>0</v>
      </c>
      <c r="CD134" s="552">
        <f>IFERROR(VLOOKUP(AM134,装备!$B:$C,2,0),0)</f>
        <v>2</v>
      </c>
      <c r="CE134" s="552">
        <f>IFERROR(VLOOKUP($AM134,装备!$B:$Q,5,0),0)</f>
        <v>0</v>
      </c>
      <c r="CF134" s="552">
        <f>IFERROR(VLOOKUP($AM134,装备!$B:$Q,6,0),0)</f>
        <v>2</v>
      </c>
      <c r="CG134" s="552">
        <f>IFERROR(VLOOKUP($AM134,装备!$B:$Q,7,0),0)</f>
        <v>0</v>
      </c>
      <c r="CH134" s="552">
        <f>IFERROR(VLOOKUP($AM134,装备!$B:$Q,8,0),0)</f>
        <v>0</v>
      </c>
      <c r="CI134" s="552">
        <f>IFERROR(VLOOKUP($AM134,装备!$B:$Q,9,0),0)</f>
        <v>0</v>
      </c>
      <c r="CJ134" s="552">
        <f>IFERROR(VLOOKUP($AM134,装备!$B:$Q,10,0),0)</f>
        <v>0</v>
      </c>
      <c r="CK134" s="552">
        <f>IFERROR(VLOOKUP($AM134,装备!$B:$Q,11,0),0)</f>
        <v>2</v>
      </c>
      <c r="CL134" s="552" t="str">
        <f>IFERROR(VLOOKUP($AM134,装备!$B:$Q,12,0),0)</f>
        <v>短</v>
      </c>
      <c r="CM134" s="552">
        <f>IFERROR(VLOOKUP($AM134,装备!$B:$Q,13,0),0)</f>
        <v>0</v>
      </c>
      <c r="CN134" s="552">
        <f>IFERROR(VLOOKUP($AM134,装备!$B:$Q,14,0),0)</f>
        <v>0</v>
      </c>
      <c r="CO134" s="552">
        <f>IFERROR(VLOOKUP($AM134,装备!$B:$Q,16,0),0)</f>
        <v>0</v>
      </c>
      <c r="CP134" s="552">
        <f>IFERROR(VLOOKUP($AM134,装备!$B:$Q,5,0),0)</f>
        <v>0</v>
      </c>
      <c r="CQ134" s="552">
        <f>IFERROR(VLOOKUP(AN134,装备!$B:$C,2,0),0)</f>
        <v>0</v>
      </c>
      <c r="CR134" s="552">
        <f>IFERROR(VLOOKUP($AN134,装备!$B:$Q,5,0),0)</f>
        <v>0</v>
      </c>
      <c r="CS134" s="552">
        <f>IFERROR(VLOOKUP($AN134,装备!$B:$Q,6,0),0)</f>
        <v>0</v>
      </c>
      <c r="CT134" s="552">
        <f>IFERROR(VLOOKUP($AN134,装备!$B:$Q,7,0),0)</f>
        <v>0</v>
      </c>
      <c r="CU134" s="552">
        <f>IFERROR(VLOOKUP($AN134,装备!$B:$Q,8,0),0)</f>
        <v>0</v>
      </c>
      <c r="CV134" s="552">
        <f>IFERROR(VLOOKUP($AN134,装备!$B:$Q,9,0),0)</f>
        <v>0</v>
      </c>
      <c r="CW134" s="552">
        <f>IFERROR(VLOOKUP($AN134,装备!$B:$Q,10,0),0)</f>
        <v>0</v>
      </c>
      <c r="CX134" s="552">
        <f>IFERROR(VLOOKUP($AN134,装备!$B:$Q,11,0),0)</f>
        <v>0</v>
      </c>
      <c r="CY134" s="552">
        <f>IFERROR(VLOOKUP($AN134,装备!$B:$Q,12,0),0)</f>
        <v>0</v>
      </c>
      <c r="CZ134" s="552">
        <f>IFERROR(VLOOKUP($AN134,装备!$B:$Q,13,0),0)</f>
        <v>0</v>
      </c>
      <c r="DA134" s="552">
        <f>IFERROR(VLOOKUP($AN134,装备!$B:$Q,14,0),0)</f>
        <v>0</v>
      </c>
      <c r="DB134" s="552">
        <f>IFERROR(VLOOKUP($AN134,装备!$B:$Q,16,0),0)</f>
        <v>0</v>
      </c>
      <c r="DC134" s="552">
        <f>IFERROR(VLOOKUP($AN134,装备!$B:$Q,5,0),0)</f>
        <v>0</v>
      </c>
      <c r="DD134" s="552">
        <f>IFERROR(VLOOKUP(AO134,装备!$B:$C,2,0),0)</f>
        <v>0</v>
      </c>
      <c r="DE134" s="552">
        <f>IFERROR(VLOOKUP($AO134,装备!$B:$Q,5,0),0)</f>
        <v>0</v>
      </c>
      <c r="DF134" s="552">
        <f>IFERROR(VLOOKUP($AO134,装备!$B:$Q,6,0),0)</f>
        <v>0</v>
      </c>
      <c r="DG134" s="552">
        <f>IFERROR(VLOOKUP($AO134,装备!$B:$Q,7,0),0)</f>
        <v>0</v>
      </c>
      <c r="DH134" s="552">
        <f>IFERROR(VLOOKUP($AO134,装备!$B:$Q,8,0),0)</f>
        <v>0</v>
      </c>
      <c r="DI134" s="552">
        <f>IFERROR(VLOOKUP($AO134,装备!$B:$Q,9,0),0)</f>
        <v>0</v>
      </c>
      <c r="DJ134" s="552">
        <f>IFERROR(VLOOKUP($AO134,装备!$B:$Q,10,0),0)</f>
        <v>0</v>
      </c>
      <c r="DK134" s="552">
        <f>IFERROR(VLOOKUP($AO134,装备!$B:$Q,11,0),0)</f>
        <v>0</v>
      </c>
      <c r="DL134" s="552">
        <f>IFERROR(VLOOKUP($AO134,装备!$B:$Q,12,0),0)</f>
        <v>0</v>
      </c>
      <c r="DM134" s="552">
        <f>IFERROR(VLOOKUP($AO134,装备!$B:$Q,13,0),0)</f>
        <v>0</v>
      </c>
      <c r="DN134" s="552">
        <f>IFERROR(VLOOKUP($AO134,装备!$B:$Q,14,0),0)</f>
        <v>0</v>
      </c>
      <c r="DO134" s="552">
        <f>IFERROR(VLOOKUP($AO134,装备!$B:$Q,16,0),0)</f>
        <v>0</v>
      </c>
      <c r="DP134" s="552">
        <f>IFERROR(VLOOKUP($AO134,装备!$B:$Q,5,0),0)</f>
        <v>0</v>
      </c>
    </row>
    <row r="135" spans="1:120">
      <c r="B135" s="357"/>
      <c r="C135" s="281"/>
      <c r="D135" s="281"/>
    </row>
    <row r="136" spans="1:120">
      <c r="B136" s="357"/>
      <c r="C136" s="281"/>
      <c r="D136" s="281"/>
    </row>
    <row r="137" spans="1:120">
      <c r="B137" s="357"/>
      <c r="C137" s="281"/>
      <c r="D137" s="281"/>
    </row>
    <row r="138" spans="1:120">
      <c r="B138" s="357"/>
      <c r="C138" s="281"/>
      <c r="D138" s="281"/>
    </row>
    <row r="139" spans="1:120">
      <c r="B139" s="357"/>
      <c r="C139" s="281"/>
      <c r="D139" s="281"/>
    </row>
    <row r="140" spans="1:120">
      <c r="B140" s="357"/>
      <c r="C140" s="281"/>
      <c r="D140" s="281"/>
    </row>
    <row r="141" spans="1:120">
      <c r="B141" s="357"/>
      <c r="C141" s="281"/>
      <c r="D141" s="281"/>
    </row>
    <row r="142" spans="1:120">
      <c r="B142" s="357"/>
      <c r="C142" s="281"/>
      <c r="D142" s="281"/>
    </row>
    <row r="143" spans="1:120">
      <c r="B143" s="357"/>
      <c r="C143" s="281"/>
      <c r="D143" s="281"/>
    </row>
    <row r="144" spans="1:120">
      <c r="B144" s="357"/>
      <c r="C144" s="281"/>
      <c r="D144" s="281"/>
    </row>
    <row r="145" spans="2:4">
      <c r="B145" s="357"/>
      <c r="C145" s="281"/>
      <c r="D145" s="281"/>
    </row>
    <row r="146" spans="2:4">
      <c r="B146" s="357"/>
      <c r="C146" s="281"/>
      <c r="D146" s="281"/>
    </row>
    <row r="147" spans="2:4">
      <c r="B147" s="357"/>
      <c r="C147" s="281"/>
      <c r="D147" s="281"/>
    </row>
    <row r="148" spans="2:4">
      <c r="B148" s="357"/>
      <c r="C148" s="281"/>
      <c r="D148" s="281"/>
    </row>
    <row r="149" spans="2:4">
      <c r="B149" s="357"/>
      <c r="C149" s="281"/>
      <c r="D149" s="281"/>
    </row>
    <row r="150" spans="2:4">
      <c r="B150" s="357"/>
      <c r="C150" s="281"/>
      <c r="D150" s="281"/>
    </row>
    <row r="151" spans="2:4">
      <c r="B151" s="357"/>
      <c r="C151" s="281"/>
      <c r="D151" s="281"/>
    </row>
    <row r="152" spans="2:4">
      <c r="B152" s="357"/>
      <c r="C152" s="281"/>
      <c r="D152" s="281"/>
    </row>
    <row r="153" spans="2:4">
      <c r="B153" s="357"/>
      <c r="C153" s="281"/>
      <c r="D153" s="281"/>
    </row>
    <row r="154" spans="2:4">
      <c r="B154" s="357"/>
      <c r="C154" s="281"/>
      <c r="D154" s="281"/>
    </row>
    <row r="155" spans="2:4">
      <c r="B155" s="357"/>
      <c r="C155" s="281"/>
      <c r="D155" s="281"/>
    </row>
    <row r="156" spans="2:4">
      <c r="B156" s="357"/>
      <c r="C156" s="281"/>
      <c r="D156" s="281"/>
    </row>
    <row r="157" spans="2:4">
      <c r="B157" s="357"/>
      <c r="C157" s="281"/>
      <c r="D157" s="281"/>
    </row>
    <row r="158" spans="2:4">
      <c r="B158" s="357"/>
      <c r="C158" s="281"/>
      <c r="D158" s="281"/>
    </row>
    <row r="159" spans="2:4">
      <c r="B159" s="357"/>
      <c r="C159" s="281"/>
      <c r="D159" s="281"/>
    </row>
    <row r="160" spans="2:4">
      <c r="B160" s="357"/>
      <c r="C160" s="281"/>
      <c r="D160" s="281"/>
    </row>
    <row r="161" spans="2:4">
      <c r="B161" s="357"/>
      <c r="C161" s="281"/>
      <c r="D161" s="281"/>
    </row>
    <row r="162" spans="2:4">
      <c r="B162" s="357"/>
      <c r="C162" s="281"/>
      <c r="D162" s="281"/>
    </row>
    <row r="163" spans="2:4">
      <c r="B163" s="357"/>
      <c r="C163" s="281"/>
      <c r="D163" s="281"/>
    </row>
    <row r="164" spans="2:4">
      <c r="B164" s="357"/>
      <c r="C164" s="281"/>
      <c r="D164" s="281"/>
    </row>
    <row r="165" spans="2:4">
      <c r="B165" s="357"/>
      <c r="C165" s="281"/>
      <c r="D165" s="281"/>
    </row>
    <row r="166" spans="2:4">
      <c r="B166" s="357"/>
      <c r="C166" s="281"/>
      <c r="D166" s="281"/>
    </row>
    <row r="167" spans="2:4">
      <c r="B167" s="357"/>
      <c r="C167" s="281"/>
      <c r="D167" s="281"/>
    </row>
    <row r="168" spans="2:4">
      <c r="B168" s="357"/>
      <c r="C168" s="281"/>
      <c r="D168" s="281"/>
    </row>
    <row r="169" spans="2:4">
      <c r="B169" s="357"/>
      <c r="C169" s="281"/>
      <c r="D169" s="281"/>
    </row>
    <row r="170" spans="2:4">
      <c r="B170" s="357"/>
      <c r="C170" s="281"/>
      <c r="D170" s="281"/>
    </row>
    <row r="171" spans="2:4">
      <c r="B171" s="357"/>
      <c r="C171" s="281"/>
      <c r="D171" s="281"/>
    </row>
    <row r="172" spans="2:4">
      <c r="B172" s="357"/>
      <c r="C172" s="281"/>
      <c r="D172" s="281"/>
    </row>
    <row r="173" spans="2:4">
      <c r="B173" s="357"/>
      <c r="C173" s="281"/>
      <c r="D173" s="281"/>
    </row>
    <row r="174" spans="2:4">
      <c r="B174" s="357"/>
      <c r="C174" s="281"/>
      <c r="D174" s="281"/>
    </row>
    <row r="175" spans="2:4">
      <c r="B175" s="357"/>
      <c r="C175" s="281"/>
      <c r="D175" s="281"/>
    </row>
    <row r="176" spans="2:4">
      <c r="B176" s="357"/>
      <c r="C176" s="281"/>
      <c r="D176" s="281"/>
    </row>
    <row r="177" spans="2:4">
      <c r="B177" s="357"/>
      <c r="C177" s="281"/>
      <c r="D177" s="281"/>
    </row>
    <row r="178" spans="2:4">
      <c r="B178" s="357"/>
      <c r="C178" s="281"/>
      <c r="D178" s="281"/>
    </row>
    <row r="179" spans="2:4">
      <c r="B179" s="357"/>
      <c r="C179" s="281"/>
      <c r="D179" s="281"/>
    </row>
    <row r="180" spans="2:4">
      <c r="B180" s="357"/>
      <c r="C180" s="281"/>
      <c r="D180" s="281"/>
    </row>
    <row r="181" spans="2:4">
      <c r="B181" s="357"/>
      <c r="C181" s="281"/>
      <c r="D181" s="281"/>
    </row>
    <row r="182" spans="2:4">
      <c r="B182" s="357"/>
      <c r="C182" s="281"/>
      <c r="D182" s="281"/>
    </row>
    <row r="183" spans="2:4">
      <c r="B183" s="357"/>
      <c r="C183" s="281"/>
      <c r="D183" s="281"/>
    </row>
    <row r="184" spans="2:4">
      <c r="B184" s="357"/>
      <c r="C184" s="281"/>
      <c r="D184" s="281"/>
    </row>
    <row r="185" spans="2:4">
      <c r="B185" s="357"/>
      <c r="C185" s="281"/>
      <c r="D185" s="281"/>
    </row>
    <row r="186" spans="2:4">
      <c r="B186" s="357"/>
      <c r="C186" s="281"/>
      <c r="D186" s="281"/>
    </row>
    <row r="187" spans="2:4">
      <c r="B187" s="357"/>
      <c r="C187" s="281"/>
      <c r="D187" s="281"/>
    </row>
    <row r="188" spans="2:4">
      <c r="B188" s="357"/>
      <c r="C188" s="281"/>
      <c r="D188" s="281"/>
    </row>
    <row r="189" spans="2:4">
      <c r="B189" s="357"/>
      <c r="C189" s="281"/>
      <c r="D189" s="281"/>
    </row>
    <row r="190" spans="2:4">
      <c r="B190" s="357"/>
      <c r="C190" s="281"/>
      <c r="D190" s="281"/>
    </row>
    <row r="191" spans="2:4">
      <c r="B191" s="357"/>
      <c r="C191" s="281"/>
      <c r="D191" s="281"/>
    </row>
    <row r="192" spans="2:4">
      <c r="B192" s="357"/>
      <c r="C192" s="281"/>
      <c r="D192" s="281"/>
    </row>
    <row r="193" spans="2:4">
      <c r="B193" s="357"/>
      <c r="C193" s="281"/>
      <c r="D193" s="281"/>
    </row>
    <row r="194" spans="2:4">
      <c r="B194" s="357"/>
      <c r="C194" s="281"/>
      <c r="D194" s="281"/>
    </row>
    <row r="195" spans="2:4">
      <c r="B195" s="357"/>
      <c r="C195" s="281"/>
      <c r="D195" s="281"/>
    </row>
    <row r="196" spans="2:4">
      <c r="B196" s="357"/>
      <c r="C196" s="281"/>
      <c r="D196" s="281"/>
    </row>
    <row r="197" spans="2:4">
      <c r="B197" s="357"/>
      <c r="C197" s="281"/>
      <c r="D197" s="281"/>
    </row>
    <row r="198" spans="2:4">
      <c r="B198" s="357"/>
      <c r="C198" s="281"/>
      <c r="D198" s="281"/>
    </row>
    <row r="199" spans="2:4">
      <c r="B199" s="357"/>
      <c r="C199" s="281"/>
      <c r="D199" s="281"/>
    </row>
    <row r="200" spans="2:4">
      <c r="B200" s="357"/>
      <c r="C200" s="281"/>
      <c r="D200" s="281"/>
    </row>
    <row r="201" spans="2:4">
      <c r="B201" s="357"/>
      <c r="C201" s="281"/>
      <c r="D201" s="281"/>
    </row>
    <row r="202" spans="2:4">
      <c r="B202" s="357"/>
      <c r="C202" s="281"/>
      <c r="D202" s="281"/>
    </row>
    <row r="203" spans="2:4">
      <c r="B203" s="357"/>
      <c r="C203" s="281"/>
      <c r="D203" s="281"/>
    </row>
    <row r="204" spans="2:4">
      <c r="B204" s="357"/>
      <c r="C204" s="281"/>
      <c r="D204" s="281"/>
    </row>
    <row r="205" spans="2:4">
      <c r="B205" s="357"/>
      <c r="C205" s="281"/>
      <c r="D205" s="281"/>
    </row>
    <row r="206" spans="2:4">
      <c r="B206" s="357"/>
      <c r="C206" s="281"/>
      <c r="D206" s="281"/>
    </row>
    <row r="207" spans="2:4">
      <c r="B207" s="357"/>
      <c r="C207" s="281"/>
      <c r="D207" s="281"/>
    </row>
    <row r="208" spans="2:4">
      <c r="B208" s="357"/>
      <c r="C208" s="281"/>
      <c r="D208" s="281"/>
    </row>
    <row r="209" spans="2:4">
      <c r="B209" s="357"/>
      <c r="C209" s="281"/>
      <c r="D209" s="281"/>
    </row>
    <row r="210" spans="2:4">
      <c r="B210" s="357"/>
      <c r="C210" s="281"/>
      <c r="D210" s="281"/>
    </row>
    <row r="211" spans="2:4">
      <c r="B211" s="357"/>
      <c r="C211" s="281"/>
      <c r="D211" s="281"/>
    </row>
    <row r="212" spans="2:4">
      <c r="B212" s="357"/>
      <c r="C212" s="281"/>
      <c r="D212" s="281"/>
    </row>
    <row r="213" spans="2:4">
      <c r="B213" s="357"/>
      <c r="C213" s="281"/>
      <c r="D213" s="281"/>
    </row>
    <row r="214" spans="2:4">
      <c r="B214" s="357"/>
      <c r="C214" s="281"/>
      <c r="D214" s="281"/>
    </row>
    <row r="215" spans="2:4">
      <c r="B215" s="357"/>
      <c r="C215" s="281"/>
      <c r="D215" s="281"/>
    </row>
    <row r="216" spans="2:4">
      <c r="B216" s="357"/>
      <c r="C216" s="281"/>
      <c r="D216" s="281"/>
    </row>
    <row r="217" spans="2:4">
      <c r="B217" s="357"/>
      <c r="C217" s="281"/>
      <c r="D217" s="281"/>
    </row>
    <row r="218" spans="2:4">
      <c r="B218" s="357"/>
      <c r="C218" s="281"/>
      <c r="D218" s="281"/>
    </row>
    <row r="219" spans="2:4">
      <c r="B219" s="357"/>
      <c r="C219" s="281"/>
      <c r="D219" s="281"/>
    </row>
    <row r="220" spans="2:4">
      <c r="B220" s="357"/>
      <c r="C220" s="281"/>
      <c r="D220" s="281"/>
    </row>
    <row r="221" spans="2:4">
      <c r="B221" s="357"/>
      <c r="C221" s="281"/>
      <c r="D221" s="281"/>
    </row>
    <row r="222" spans="2:4">
      <c r="B222" s="357"/>
      <c r="C222" s="281"/>
      <c r="D222" s="281"/>
    </row>
    <row r="223" spans="2:4">
      <c r="B223" s="357"/>
      <c r="C223" s="281"/>
      <c r="D223" s="281"/>
    </row>
    <row r="224" spans="2:4">
      <c r="B224" s="357"/>
      <c r="C224" s="281"/>
      <c r="D224" s="281"/>
    </row>
    <row r="225" spans="2:4">
      <c r="B225" s="357"/>
      <c r="C225" s="281"/>
      <c r="D225" s="281"/>
    </row>
    <row r="226" spans="2:4">
      <c r="B226" s="357"/>
      <c r="C226" s="281"/>
      <c r="D226" s="281"/>
    </row>
    <row r="227" spans="2:4">
      <c r="B227" s="357"/>
      <c r="C227" s="281"/>
      <c r="D227" s="281"/>
    </row>
    <row r="228" spans="2:4">
      <c r="B228" s="357"/>
      <c r="C228" s="281"/>
      <c r="D228" s="281"/>
    </row>
    <row r="229" spans="2:4">
      <c r="B229" s="357"/>
      <c r="C229" s="281"/>
      <c r="D229" s="281"/>
    </row>
    <row r="230" spans="2:4">
      <c r="B230" s="357"/>
      <c r="C230" s="281"/>
      <c r="D230" s="281"/>
    </row>
    <row r="231" spans="2:4">
      <c r="B231" s="357"/>
      <c r="C231" s="281"/>
      <c r="D231" s="281"/>
    </row>
    <row r="232" spans="2:4">
      <c r="B232" s="357"/>
      <c r="C232" s="281"/>
      <c r="D232" s="281"/>
    </row>
    <row r="233" spans="2:4">
      <c r="B233" s="357"/>
      <c r="C233" s="281"/>
      <c r="D233" s="281"/>
    </row>
    <row r="234" spans="2:4">
      <c r="B234" s="357"/>
      <c r="C234" s="281"/>
      <c r="D234" s="281"/>
    </row>
    <row r="235" spans="2:4">
      <c r="B235" s="357"/>
      <c r="C235" s="281"/>
      <c r="D235" s="281"/>
    </row>
    <row r="236" spans="2:4">
      <c r="B236" s="357"/>
      <c r="C236" s="281"/>
      <c r="D236" s="281"/>
    </row>
    <row r="237" spans="2:4">
      <c r="B237" s="357"/>
      <c r="C237" s="281"/>
      <c r="D237" s="281"/>
    </row>
    <row r="238" spans="2:4">
      <c r="B238" s="357"/>
      <c r="C238" s="281"/>
      <c r="D238" s="281"/>
    </row>
    <row r="239" spans="2:4">
      <c r="B239" s="357"/>
      <c r="C239" s="281"/>
      <c r="D239" s="281"/>
    </row>
    <row r="240" spans="2:4">
      <c r="B240" s="357"/>
      <c r="C240" s="281"/>
      <c r="D240" s="281"/>
    </row>
    <row r="241" spans="2:4">
      <c r="B241" s="357"/>
      <c r="C241" s="281"/>
      <c r="D241" s="281"/>
    </row>
    <row r="242" spans="2:4">
      <c r="B242" s="357"/>
      <c r="C242" s="281"/>
      <c r="D242" s="281"/>
    </row>
    <row r="243" spans="2:4">
      <c r="B243" s="357"/>
      <c r="C243" s="281"/>
      <c r="D243" s="281"/>
    </row>
    <row r="244" spans="2:4">
      <c r="B244" s="357"/>
      <c r="C244" s="281"/>
      <c r="D244" s="281"/>
    </row>
    <row r="245" spans="2:4">
      <c r="B245" s="357"/>
      <c r="C245" s="281"/>
      <c r="D245" s="281"/>
    </row>
    <row r="246" spans="2:4">
      <c r="B246" s="357"/>
      <c r="C246" s="281"/>
      <c r="D246" s="281"/>
    </row>
    <row r="247" spans="2:4">
      <c r="B247" s="357"/>
      <c r="C247" s="281"/>
      <c r="D247" s="281"/>
    </row>
    <row r="248" spans="2:4">
      <c r="B248" s="357"/>
      <c r="C248" s="281"/>
      <c r="D248" s="281"/>
    </row>
    <row r="249" spans="2:4">
      <c r="B249" s="357"/>
      <c r="C249" s="281"/>
      <c r="D249" s="281"/>
    </row>
    <row r="250" spans="2:4">
      <c r="B250" s="357"/>
      <c r="C250" s="281"/>
      <c r="D250" s="281"/>
    </row>
    <row r="251" spans="2:4">
      <c r="B251" s="357"/>
      <c r="C251" s="281"/>
      <c r="D251" s="281"/>
    </row>
    <row r="252" spans="2:4">
      <c r="B252" s="357"/>
      <c r="C252" s="281"/>
      <c r="D252" s="281"/>
    </row>
    <row r="253" spans="2:4">
      <c r="B253" s="357"/>
      <c r="C253" s="281"/>
      <c r="D253" s="281"/>
    </row>
    <row r="254" spans="2:4">
      <c r="B254" s="357"/>
      <c r="C254" s="281"/>
      <c r="D254" s="281"/>
    </row>
    <row r="255" spans="2:4">
      <c r="B255" s="357"/>
      <c r="C255" s="281"/>
      <c r="D255" s="281"/>
    </row>
    <row r="256" spans="2:4">
      <c r="B256" s="357"/>
      <c r="C256" s="281"/>
      <c r="D256" s="281"/>
    </row>
    <row r="257" spans="2:4">
      <c r="B257" s="357"/>
      <c r="C257" s="281"/>
      <c r="D257" s="281"/>
    </row>
    <row r="258" spans="2:4">
      <c r="B258" s="357"/>
      <c r="C258" s="281"/>
      <c r="D258" s="281"/>
    </row>
    <row r="259" spans="2:4">
      <c r="B259" s="357"/>
      <c r="C259" s="281"/>
      <c r="D259" s="281"/>
    </row>
    <row r="260" spans="2:4">
      <c r="B260" s="357"/>
      <c r="C260" s="281"/>
      <c r="D260" s="281"/>
    </row>
    <row r="261" spans="2:4">
      <c r="B261" s="357"/>
      <c r="C261" s="281"/>
      <c r="D261" s="281"/>
    </row>
    <row r="262" spans="2:4">
      <c r="B262" s="357"/>
      <c r="C262" s="281"/>
      <c r="D262" s="281"/>
    </row>
    <row r="263" spans="2:4">
      <c r="B263" s="357"/>
      <c r="C263" s="281"/>
      <c r="D263" s="281"/>
    </row>
    <row r="264" spans="2:4">
      <c r="B264" s="357"/>
      <c r="C264" s="281"/>
      <c r="D264" s="281"/>
    </row>
    <row r="265" spans="2:4">
      <c r="B265" s="357"/>
      <c r="C265" s="281"/>
      <c r="D265" s="281"/>
    </row>
    <row r="266" spans="2:4">
      <c r="B266" s="357"/>
      <c r="C266" s="281"/>
      <c r="D266" s="281"/>
    </row>
    <row r="267" spans="2:4">
      <c r="B267" s="357"/>
      <c r="C267" s="281"/>
      <c r="D267" s="281"/>
    </row>
    <row r="268" spans="2:4">
      <c r="B268" s="357"/>
      <c r="C268" s="281"/>
      <c r="D268" s="281"/>
    </row>
    <row r="269" spans="2:4">
      <c r="B269" s="357"/>
      <c r="C269" s="281"/>
      <c r="D269" s="281"/>
    </row>
    <row r="270" spans="2:4">
      <c r="B270" s="357"/>
      <c r="C270" s="281"/>
      <c r="D270" s="281"/>
    </row>
    <row r="271" spans="2:4">
      <c r="B271" s="357"/>
      <c r="C271" s="281"/>
      <c r="D271" s="281"/>
    </row>
    <row r="272" spans="2:4">
      <c r="B272" s="357"/>
      <c r="C272" s="281"/>
      <c r="D272" s="281"/>
    </row>
    <row r="273" spans="2:4">
      <c r="B273" s="357"/>
      <c r="C273" s="281"/>
      <c r="D273" s="281"/>
    </row>
    <row r="274" spans="2:4">
      <c r="B274" s="357"/>
      <c r="C274" s="281"/>
      <c r="D274" s="281"/>
    </row>
    <row r="275" spans="2:4">
      <c r="B275" s="357"/>
      <c r="C275" s="281"/>
      <c r="D275" s="281"/>
    </row>
    <row r="276" spans="2:4">
      <c r="B276" s="357"/>
      <c r="C276" s="281"/>
      <c r="D276" s="281"/>
    </row>
    <row r="277" spans="2:4">
      <c r="B277" s="357"/>
      <c r="C277" s="281"/>
      <c r="D277" s="281"/>
    </row>
    <row r="278" spans="2:4">
      <c r="B278" s="357"/>
      <c r="C278" s="281"/>
      <c r="D278" s="281"/>
    </row>
    <row r="279" spans="2:4">
      <c r="B279" s="357"/>
      <c r="C279" s="281"/>
      <c r="D279" s="281"/>
    </row>
    <row r="280" spans="2:4">
      <c r="B280" s="357"/>
      <c r="C280" s="281"/>
      <c r="D280" s="281"/>
    </row>
    <row r="281" spans="2:4">
      <c r="B281" s="357"/>
      <c r="C281" s="281"/>
      <c r="D281" s="281"/>
    </row>
    <row r="282" spans="2:4">
      <c r="B282" s="357"/>
      <c r="C282" s="281"/>
      <c r="D282" s="281"/>
    </row>
    <row r="283" spans="2:4">
      <c r="B283" s="357"/>
      <c r="C283" s="281"/>
      <c r="D283" s="281"/>
    </row>
    <row r="284" spans="2:4">
      <c r="B284" s="357"/>
      <c r="C284" s="281"/>
      <c r="D284" s="281"/>
    </row>
    <row r="285" spans="2:4">
      <c r="B285" s="357"/>
      <c r="C285" s="281"/>
      <c r="D285" s="281"/>
    </row>
    <row r="286" spans="2:4">
      <c r="B286" s="357"/>
      <c r="C286" s="281"/>
      <c r="D286" s="281"/>
    </row>
    <row r="287" spans="2:4">
      <c r="B287" s="357"/>
      <c r="C287" s="281"/>
      <c r="D287" s="281"/>
    </row>
    <row r="288" spans="2:4">
      <c r="B288" s="357"/>
      <c r="C288" s="281"/>
      <c r="D288" s="281"/>
    </row>
    <row r="289" spans="2:4">
      <c r="B289" s="357"/>
      <c r="C289" s="281"/>
      <c r="D289" s="281"/>
    </row>
    <row r="290" spans="2:4">
      <c r="B290" s="357"/>
      <c r="C290" s="281"/>
      <c r="D290" s="281"/>
    </row>
    <row r="291" spans="2:4">
      <c r="B291" s="357"/>
      <c r="C291" s="281"/>
      <c r="D291" s="281"/>
    </row>
    <row r="292" spans="2:4">
      <c r="B292" s="357"/>
      <c r="C292" s="281"/>
      <c r="D292" s="281"/>
    </row>
    <row r="293" spans="2:4">
      <c r="B293" s="357"/>
      <c r="C293" s="281"/>
      <c r="D293" s="281"/>
    </row>
    <row r="294" spans="2:4">
      <c r="B294" s="357"/>
      <c r="C294" s="281"/>
      <c r="D294" s="281"/>
    </row>
    <row r="295" spans="2:4">
      <c r="B295" s="357"/>
      <c r="C295" s="281"/>
      <c r="D295" s="281"/>
    </row>
    <row r="296" spans="2:4">
      <c r="B296" s="357"/>
      <c r="C296" s="281"/>
      <c r="D296" s="281"/>
    </row>
    <row r="297" spans="2:4">
      <c r="B297" s="357"/>
      <c r="C297" s="281"/>
      <c r="D297" s="281"/>
    </row>
    <row r="298" spans="2:4">
      <c r="B298" s="357"/>
      <c r="C298" s="281"/>
      <c r="D298" s="281"/>
    </row>
    <row r="299" spans="2:4">
      <c r="B299" s="357"/>
      <c r="C299" s="281"/>
      <c r="D299" s="281"/>
    </row>
    <row r="300" spans="2:4">
      <c r="B300" s="357"/>
      <c r="C300" s="281"/>
      <c r="D300" s="281"/>
    </row>
    <row r="301" spans="2:4">
      <c r="B301" s="357"/>
      <c r="C301" s="281"/>
      <c r="D301" s="281"/>
    </row>
    <row r="302" spans="2:4">
      <c r="B302" s="357"/>
      <c r="C302" s="281"/>
      <c r="D302" s="281"/>
    </row>
    <row r="303" spans="2:4">
      <c r="B303" s="357"/>
      <c r="C303" s="281"/>
      <c r="D303" s="281"/>
    </row>
    <row r="304" spans="2:4">
      <c r="B304" s="357"/>
      <c r="C304" s="281"/>
      <c r="D304" s="281"/>
    </row>
    <row r="305" spans="2:4">
      <c r="B305" s="357"/>
      <c r="C305" s="281"/>
      <c r="D305" s="281"/>
    </row>
    <row r="306" spans="2:4">
      <c r="B306" s="357"/>
      <c r="C306" s="281"/>
      <c r="D306" s="281"/>
    </row>
    <row r="307" spans="2:4">
      <c r="B307" s="357"/>
      <c r="C307" s="281"/>
      <c r="D307" s="281"/>
    </row>
    <row r="308" spans="2:4">
      <c r="B308" s="357"/>
      <c r="C308" s="281"/>
      <c r="D308" s="281"/>
    </row>
    <row r="309" spans="2:4">
      <c r="B309" s="357"/>
      <c r="C309" s="281"/>
      <c r="D309" s="281"/>
    </row>
    <row r="310" spans="2:4">
      <c r="B310" s="357"/>
      <c r="C310" s="281"/>
      <c r="D310" s="281"/>
    </row>
    <row r="311" spans="2:4">
      <c r="B311" s="357"/>
      <c r="C311" s="281"/>
      <c r="D311" s="281"/>
    </row>
    <row r="312" spans="2:4">
      <c r="B312" s="357"/>
      <c r="C312" s="281"/>
      <c r="D312" s="281"/>
    </row>
    <row r="313" spans="2:4">
      <c r="B313" s="357"/>
      <c r="C313" s="281"/>
      <c r="D313" s="281"/>
    </row>
    <row r="314" spans="2:4">
      <c r="B314" s="357"/>
      <c r="C314" s="281"/>
      <c r="D314" s="281"/>
    </row>
    <row r="315" spans="2:4">
      <c r="B315" s="357"/>
      <c r="C315" s="281"/>
      <c r="D315" s="281"/>
    </row>
    <row r="316" spans="2:4">
      <c r="B316" s="357"/>
      <c r="C316" s="281"/>
      <c r="D316" s="281"/>
    </row>
    <row r="317" spans="2:4">
      <c r="B317" s="357"/>
      <c r="C317" s="281"/>
      <c r="D317" s="281"/>
    </row>
    <row r="318" spans="2:4">
      <c r="B318" s="357"/>
      <c r="C318" s="281"/>
      <c r="D318" s="281"/>
    </row>
    <row r="319" spans="2:4">
      <c r="B319" s="357"/>
      <c r="C319" s="281"/>
      <c r="D319" s="281"/>
    </row>
    <row r="320" spans="2:4">
      <c r="B320" s="357"/>
      <c r="C320" s="281"/>
      <c r="D320" s="281"/>
    </row>
    <row r="321" spans="2:4">
      <c r="B321" s="357"/>
      <c r="C321" s="281"/>
      <c r="D321" s="281"/>
    </row>
    <row r="322" spans="2:4">
      <c r="B322" s="357"/>
      <c r="C322" s="281"/>
      <c r="D322" s="281"/>
    </row>
    <row r="323" spans="2:4">
      <c r="B323" s="357"/>
      <c r="C323" s="281"/>
      <c r="D323" s="281"/>
    </row>
    <row r="324" spans="2:4">
      <c r="B324" s="357"/>
      <c r="C324" s="281"/>
      <c r="D324" s="281"/>
    </row>
    <row r="325" spans="2:4">
      <c r="B325" s="357"/>
      <c r="C325" s="281"/>
      <c r="D325" s="281"/>
    </row>
    <row r="326" spans="2:4">
      <c r="B326" s="357"/>
      <c r="C326" s="281"/>
      <c r="D326" s="281"/>
    </row>
    <row r="327" spans="2:4">
      <c r="B327" s="357"/>
      <c r="C327" s="281"/>
      <c r="D327" s="281"/>
    </row>
    <row r="328" spans="2:4">
      <c r="B328" s="357"/>
      <c r="C328" s="281"/>
      <c r="D328" s="281"/>
    </row>
    <row r="329" spans="2:4">
      <c r="B329" s="357"/>
      <c r="C329" s="281"/>
      <c r="D329" s="281"/>
    </row>
    <row r="330" spans="2:4">
      <c r="B330" s="357"/>
      <c r="C330" s="281"/>
      <c r="D330" s="281"/>
    </row>
    <row r="331" spans="2:4">
      <c r="B331" s="357"/>
      <c r="C331" s="281"/>
      <c r="D331" s="281"/>
    </row>
    <row r="332" spans="2:4">
      <c r="B332" s="357"/>
      <c r="C332" s="281"/>
      <c r="D332" s="281"/>
    </row>
    <row r="333" spans="2:4">
      <c r="B333" s="357"/>
      <c r="C333" s="281"/>
      <c r="D333" s="281"/>
    </row>
    <row r="334" spans="2:4">
      <c r="B334" s="357"/>
      <c r="C334" s="281"/>
      <c r="D334" s="281"/>
    </row>
    <row r="335" spans="2:4">
      <c r="B335" s="357"/>
      <c r="C335" s="281"/>
      <c r="D335" s="281"/>
    </row>
    <row r="336" spans="2:4">
      <c r="B336" s="357"/>
      <c r="C336" s="281"/>
      <c r="D336" s="281"/>
    </row>
    <row r="337" spans="2:4">
      <c r="B337" s="357"/>
      <c r="C337" s="281"/>
      <c r="D337" s="281"/>
    </row>
    <row r="338" spans="2:4">
      <c r="B338" s="357"/>
      <c r="C338" s="281"/>
      <c r="D338" s="281"/>
    </row>
    <row r="339" spans="2:4">
      <c r="B339" s="357"/>
      <c r="C339" s="281"/>
      <c r="D339" s="281"/>
    </row>
    <row r="340" spans="2:4">
      <c r="B340" s="357"/>
      <c r="C340" s="281"/>
      <c r="D340" s="281"/>
    </row>
    <row r="341" spans="2:4">
      <c r="B341" s="357"/>
      <c r="C341" s="281"/>
      <c r="D341" s="281"/>
    </row>
    <row r="342" spans="2:4">
      <c r="B342" s="357"/>
      <c r="C342" s="281"/>
      <c r="D342" s="281"/>
    </row>
    <row r="343" spans="2:4">
      <c r="B343" s="357"/>
      <c r="C343" s="281"/>
      <c r="D343" s="281"/>
    </row>
    <row r="344" spans="2:4">
      <c r="B344" s="357"/>
      <c r="C344" s="281"/>
      <c r="D344" s="281"/>
    </row>
    <row r="345" spans="2:4">
      <c r="B345" s="357"/>
      <c r="C345" s="281"/>
      <c r="D345" s="281"/>
    </row>
    <row r="346" spans="2:4">
      <c r="B346" s="357"/>
      <c r="C346" s="281"/>
      <c r="D346" s="281"/>
    </row>
    <row r="347" spans="2:4">
      <c r="B347" s="357"/>
      <c r="C347" s="281"/>
      <c r="D347" s="281"/>
    </row>
    <row r="348" spans="2:4">
      <c r="B348" s="357"/>
      <c r="C348" s="281"/>
      <c r="D348" s="281"/>
    </row>
    <row r="349" spans="2:4">
      <c r="B349" s="357"/>
      <c r="C349" s="281"/>
      <c r="D349" s="281"/>
    </row>
    <row r="350" spans="2:4">
      <c r="B350" s="357"/>
      <c r="C350" s="281"/>
      <c r="D350" s="281"/>
    </row>
    <row r="351" spans="2:4">
      <c r="B351" s="357"/>
      <c r="C351" s="281"/>
      <c r="D351" s="281"/>
    </row>
    <row r="352" spans="2:4">
      <c r="B352" s="357"/>
      <c r="C352" s="281"/>
      <c r="D352" s="281"/>
    </row>
    <row r="353" spans="2:4">
      <c r="B353" s="357"/>
      <c r="C353" s="281"/>
      <c r="D353" s="281"/>
    </row>
    <row r="354" spans="2:4">
      <c r="B354" s="357"/>
      <c r="C354" s="281"/>
      <c r="D354" s="281"/>
    </row>
    <row r="355" spans="2:4">
      <c r="B355" s="357"/>
      <c r="C355" s="281"/>
      <c r="D355" s="281"/>
    </row>
    <row r="356" spans="2:4">
      <c r="B356" s="357"/>
      <c r="C356" s="281"/>
      <c r="D356" s="281"/>
    </row>
    <row r="357" spans="2:4">
      <c r="B357" s="357"/>
      <c r="C357" s="281"/>
      <c r="D357" s="281"/>
    </row>
    <row r="358" spans="2:4">
      <c r="B358" s="357"/>
      <c r="C358" s="281"/>
      <c r="D358" s="281"/>
    </row>
    <row r="359" spans="2:4">
      <c r="B359" s="357"/>
      <c r="C359" s="281"/>
      <c r="D359" s="281"/>
    </row>
    <row r="360" spans="2:4">
      <c r="B360" s="357"/>
      <c r="C360" s="281"/>
      <c r="D360" s="281"/>
    </row>
    <row r="361" spans="2:4">
      <c r="B361" s="357"/>
      <c r="C361" s="281"/>
      <c r="D361" s="281"/>
    </row>
    <row r="362" spans="2:4">
      <c r="B362" s="357"/>
      <c r="C362" s="281"/>
      <c r="D362" s="281"/>
    </row>
    <row r="363" spans="2:4">
      <c r="B363" s="357"/>
      <c r="C363" s="281"/>
      <c r="D363" s="281"/>
    </row>
    <row r="364" spans="2:4">
      <c r="B364" s="357"/>
      <c r="C364" s="281"/>
      <c r="D364" s="281"/>
    </row>
    <row r="365" spans="2:4">
      <c r="B365" s="357"/>
      <c r="C365" s="281"/>
      <c r="D365" s="281"/>
    </row>
    <row r="366" spans="2:4">
      <c r="B366" s="357"/>
      <c r="C366" s="281"/>
      <c r="D366" s="281"/>
    </row>
    <row r="367" spans="2:4">
      <c r="B367" s="357"/>
      <c r="C367" s="281"/>
      <c r="D367" s="281"/>
    </row>
    <row r="368" spans="2:4">
      <c r="B368" s="357"/>
      <c r="C368" s="281"/>
      <c r="D368" s="281"/>
    </row>
    <row r="369" spans="2:4">
      <c r="B369" s="357"/>
      <c r="C369" s="281"/>
      <c r="D369" s="281"/>
    </row>
    <row r="370" spans="2:4">
      <c r="B370" s="357"/>
      <c r="C370" s="281"/>
      <c r="D370" s="281"/>
    </row>
    <row r="371" spans="2:4">
      <c r="B371" s="357"/>
      <c r="C371" s="281"/>
      <c r="D371" s="281"/>
    </row>
    <row r="372" spans="2:4">
      <c r="B372" s="357"/>
      <c r="C372" s="281"/>
      <c r="D372" s="281"/>
    </row>
    <row r="373" spans="2:4">
      <c r="B373" s="357"/>
      <c r="C373" s="281"/>
      <c r="D373" s="281"/>
    </row>
    <row r="374" spans="2:4">
      <c r="B374" s="357"/>
      <c r="C374" s="281"/>
      <c r="D374" s="281"/>
    </row>
    <row r="375" spans="2:4">
      <c r="B375" s="357"/>
      <c r="C375" s="281"/>
      <c r="D375" s="281"/>
    </row>
    <row r="376" spans="2:4">
      <c r="B376" s="357"/>
      <c r="C376" s="281"/>
      <c r="D376" s="281"/>
    </row>
    <row r="377" spans="2:4">
      <c r="B377" s="357"/>
      <c r="C377" s="281"/>
      <c r="D377" s="281"/>
    </row>
    <row r="378" spans="2:4">
      <c r="B378" s="357"/>
      <c r="C378" s="281"/>
      <c r="D378" s="281"/>
    </row>
    <row r="379" spans="2:4">
      <c r="B379" s="357"/>
      <c r="C379" s="281"/>
      <c r="D379" s="281"/>
    </row>
    <row r="380" spans="2:4">
      <c r="B380" s="357"/>
      <c r="C380" s="281"/>
      <c r="D380" s="281"/>
    </row>
    <row r="381" spans="2:4">
      <c r="B381" s="357"/>
      <c r="C381" s="281"/>
      <c r="D381" s="281"/>
    </row>
    <row r="382" spans="2:4">
      <c r="B382" s="357"/>
      <c r="C382" s="281"/>
      <c r="D382" s="281"/>
    </row>
    <row r="383" spans="2:4">
      <c r="B383" s="357"/>
      <c r="C383" s="281"/>
      <c r="D383" s="281"/>
    </row>
    <row r="384" spans="2:4">
      <c r="B384" s="357"/>
      <c r="C384" s="281"/>
      <c r="D384" s="281"/>
    </row>
    <row r="385" spans="2:4">
      <c r="B385" s="357"/>
      <c r="C385" s="281"/>
      <c r="D385" s="281"/>
    </row>
    <row r="386" spans="2:4">
      <c r="B386" s="357"/>
      <c r="C386" s="281"/>
      <c r="D386" s="281"/>
    </row>
    <row r="387" spans="2:4">
      <c r="B387" s="357"/>
      <c r="C387" s="281"/>
      <c r="D387" s="281"/>
    </row>
    <row r="388" spans="2:4">
      <c r="B388" s="357"/>
      <c r="C388" s="281"/>
      <c r="D388" s="281"/>
    </row>
    <row r="389" spans="2:4">
      <c r="B389" s="357"/>
      <c r="C389" s="281"/>
      <c r="D389" s="281"/>
    </row>
    <row r="390" spans="2:4">
      <c r="B390" s="357"/>
      <c r="C390" s="281"/>
      <c r="D390" s="281"/>
    </row>
    <row r="391" spans="2:4">
      <c r="B391" s="357"/>
      <c r="C391" s="281"/>
      <c r="D391" s="281"/>
    </row>
    <row r="392" spans="2:4">
      <c r="B392" s="357"/>
      <c r="C392" s="281"/>
      <c r="D392" s="281"/>
    </row>
    <row r="393" spans="2:4">
      <c r="B393" s="357"/>
      <c r="C393" s="281"/>
      <c r="D393" s="281"/>
    </row>
    <row r="394" spans="2:4">
      <c r="B394" s="357"/>
      <c r="C394" s="281"/>
      <c r="D394" s="281"/>
    </row>
    <row r="395" spans="2:4">
      <c r="B395" s="357"/>
      <c r="C395" s="281"/>
      <c r="D395" s="281"/>
    </row>
    <row r="396" spans="2:4">
      <c r="B396" s="357"/>
      <c r="C396" s="281"/>
      <c r="D396" s="281"/>
    </row>
    <row r="397" spans="2:4">
      <c r="B397" s="357"/>
      <c r="C397" s="281"/>
      <c r="D397" s="281"/>
    </row>
    <row r="398" spans="2:4">
      <c r="B398" s="357"/>
      <c r="C398" s="281"/>
      <c r="D398" s="281"/>
    </row>
    <row r="399" spans="2:4">
      <c r="B399" s="357"/>
      <c r="C399" s="281"/>
      <c r="D399" s="281"/>
    </row>
    <row r="400" spans="2:4">
      <c r="B400" s="357"/>
      <c r="C400" s="281"/>
      <c r="D400" s="281"/>
    </row>
    <row r="401" spans="2:4">
      <c r="B401" s="357"/>
      <c r="C401" s="281"/>
      <c r="D401" s="281"/>
    </row>
    <row r="402" spans="2:4">
      <c r="B402" s="357"/>
      <c r="C402" s="281"/>
      <c r="D402" s="281"/>
    </row>
    <row r="403" spans="2:4">
      <c r="B403" s="357"/>
      <c r="C403" s="281"/>
      <c r="D403" s="281"/>
    </row>
    <row r="404" spans="2:4">
      <c r="B404" s="357"/>
      <c r="C404" s="281"/>
      <c r="D404" s="281"/>
    </row>
    <row r="405" spans="2:4">
      <c r="B405" s="357"/>
      <c r="C405" s="281"/>
      <c r="D405" s="281"/>
    </row>
    <row r="406" spans="2:4">
      <c r="B406" s="357"/>
      <c r="C406" s="281"/>
      <c r="D406" s="281"/>
    </row>
    <row r="407" spans="2:4">
      <c r="B407" s="357"/>
      <c r="C407" s="281"/>
      <c r="D407" s="281"/>
    </row>
    <row r="408" spans="2:4">
      <c r="B408" s="357"/>
      <c r="C408" s="281"/>
      <c r="D408" s="281"/>
    </row>
    <row r="409" spans="2:4">
      <c r="B409" s="357"/>
      <c r="C409" s="281"/>
      <c r="D409" s="281"/>
    </row>
    <row r="410" spans="2:4">
      <c r="B410" s="357"/>
      <c r="C410" s="281"/>
      <c r="D410" s="281"/>
    </row>
    <row r="411" spans="2:4">
      <c r="C411" s="281"/>
      <c r="D411" s="281"/>
    </row>
    <row r="412" spans="2:4">
      <c r="C412" s="281"/>
      <c r="D412" s="281"/>
    </row>
    <row r="413" spans="2:4">
      <c r="C413" s="281"/>
      <c r="D413" s="281"/>
    </row>
    <row r="414" spans="2:4">
      <c r="C414" s="281"/>
      <c r="D414" s="281"/>
    </row>
    <row r="415" spans="2:4">
      <c r="C415" s="281"/>
      <c r="D415" s="281"/>
    </row>
    <row r="416" spans="2:4">
      <c r="C416" s="281"/>
      <c r="D416" s="281"/>
    </row>
    <row r="417" spans="2:42">
      <c r="B417" s="357"/>
      <c r="C417" s="281"/>
      <c r="D417" s="281"/>
      <c r="AP417" s="301"/>
    </row>
    <row r="418" spans="2:42">
      <c r="B418" s="357"/>
      <c r="C418" s="281"/>
      <c r="D418" s="281"/>
      <c r="AP418" s="301"/>
    </row>
    <row r="419" spans="2:42">
      <c r="B419" s="357"/>
      <c r="C419" s="281"/>
      <c r="D419" s="281"/>
      <c r="AP419" s="301"/>
    </row>
    <row r="420" spans="2:42">
      <c r="B420" s="357"/>
      <c r="C420" s="281"/>
      <c r="D420" s="281"/>
      <c r="AP420" s="301"/>
    </row>
    <row r="421" spans="2:42">
      <c r="B421" s="357"/>
      <c r="C421" s="281"/>
      <c r="D421" s="281"/>
      <c r="AP421" s="301"/>
    </row>
    <row r="422" spans="2:42">
      <c r="B422" s="357"/>
      <c r="C422" s="281"/>
      <c r="D422" s="281"/>
      <c r="AP422" s="301"/>
    </row>
    <row r="423" spans="2:42">
      <c r="B423" s="357"/>
      <c r="C423" s="281"/>
      <c r="D423" s="281"/>
      <c r="AP423" s="301"/>
    </row>
    <row r="424" spans="2:42">
      <c r="B424" s="357"/>
      <c r="C424" s="281"/>
      <c r="D424" s="281"/>
      <c r="AP424" s="301"/>
    </row>
    <row r="425" spans="2:42">
      <c r="B425" s="357"/>
      <c r="C425" s="281"/>
      <c r="D425" s="281"/>
      <c r="AP425" s="301"/>
    </row>
    <row r="426" spans="2:42">
      <c r="B426" s="357"/>
      <c r="C426" s="281"/>
      <c r="D426" s="281"/>
      <c r="AP426" s="301"/>
    </row>
    <row r="427" spans="2:42">
      <c r="B427" s="357"/>
      <c r="C427" s="281"/>
      <c r="D427" s="281"/>
      <c r="AP427" s="301"/>
    </row>
    <row r="428" spans="2:42">
      <c r="B428" s="357"/>
      <c r="C428" s="281"/>
      <c r="D428" s="281"/>
      <c r="AP428" s="301"/>
    </row>
    <row r="429" spans="2:42">
      <c r="B429" s="357"/>
      <c r="C429" s="281"/>
      <c r="D429" s="281"/>
      <c r="AP429" s="301"/>
    </row>
    <row r="430" spans="2:42">
      <c r="B430" s="357"/>
      <c r="C430" s="281"/>
      <c r="D430" s="281"/>
      <c r="AP430" s="301"/>
    </row>
    <row r="431" spans="2:42">
      <c r="B431" s="357"/>
      <c r="C431" s="281"/>
      <c r="D431" s="281"/>
      <c r="AP431" s="301"/>
    </row>
    <row r="432" spans="2:42">
      <c r="B432" s="357"/>
      <c r="C432" s="281"/>
      <c r="D432" s="281"/>
      <c r="AP432" s="301"/>
    </row>
    <row r="433" spans="2:42">
      <c r="B433" s="357"/>
      <c r="C433" s="281"/>
      <c r="D433" s="281"/>
      <c r="AP433" s="301"/>
    </row>
    <row r="434" spans="2:42">
      <c r="B434" s="357"/>
      <c r="C434" s="281"/>
      <c r="D434" s="281"/>
      <c r="AP434" s="301"/>
    </row>
    <row r="435" spans="2:42">
      <c r="B435" s="357"/>
      <c r="C435" s="281"/>
      <c r="D435" s="281"/>
      <c r="AP435" s="301"/>
    </row>
    <row r="436" spans="2:42">
      <c r="B436" s="357"/>
      <c r="AP436" s="301"/>
    </row>
    <row r="437" spans="2:42">
      <c r="B437" s="357"/>
      <c r="AP437" s="301"/>
    </row>
    <row r="438" spans="2:42">
      <c r="B438" s="357"/>
      <c r="AP438" s="301"/>
    </row>
    <row r="439" spans="2:42">
      <c r="B439" s="357"/>
      <c r="AP439" s="301"/>
    </row>
    <row r="440" spans="2:42">
      <c r="B440" s="357"/>
      <c r="AP440" s="301"/>
    </row>
    <row r="441" spans="2:42">
      <c r="B441" s="357"/>
      <c r="AP441" s="301"/>
    </row>
  </sheetData>
  <autoFilter ref="A5:DP48" xr:uid="{00000000-0009-0000-0000-00000C000000}"/>
  <customSheetViews>
    <customSheetView guid="{35D06118-2AA7-4F0A-8D8F-9C671AEEE044}" showAutoFilter="1" hiddenColumns="1">
      <pane xSplit="5" ySplit="5" topLeftCell="F36" activePane="bottomRight" state="frozen"/>
      <selection pane="bottomRight" activeCell="K27" sqref="K27"/>
      <pageMargins left="0.7" right="0.7" top="0.75" bottom="0.75" header="0.3" footer="0.3"/>
      <autoFilter ref="A5:DO48" xr:uid="{DE20CEBC-BAA8-4F32-8F35-71DA62E85F9D}"/>
    </customSheetView>
  </customSheetViews>
  <mergeCells count="17">
    <mergeCell ref="D1:E3"/>
    <mergeCell ref="F3:J3"/>
    <mergeCell ref="K3:Q3"/>
    <mergeCell ref="R3:U3"/>
    <mergeCell ref="V3:Y3"/>
    <mergeCell ref="Z3:AD3"/>
    <mergeCell ref="AE3:AK3"/>
    <mergeCell ref="AL3:AO3"/>
    <mergeCell ref="AP3:AQ3"/>
    <mergeCell ref="AR3:AU3"/>
    <mergeCell ref="AV3:AY3"/>
    <mergeCell ref="DD3:DP3"/>
    <mergeCell ref="BA3:BC3"/>
    <mergeCell ref="BN3:BP3"/>
    <mergeCell ref="BQ3:CC3"/>
    <mergeCell ref="CD3:CP3"/>
    <mergeCell ref="CQ3:DC3"/>
  </mergeCells>
  <phoneticPr fontId="34" type="noConversion"/>
  <conditionalFormatting sqref="B2:B1048576">
    <cfRule type="expression" dxfId="169" priority="35">
      <formula>E2=6</formula>
    </cfRule>
    <cfRule type="expression" dxfId="168" priority="36">
      <formula>E2=5</formula>
    </cfRule>
    <cfRule type="expression" dxfId="167" priority="37">
      <formula>E2=4</formula>
    </cfRule>
    <cfRule type="expression" dxfId="166" priority="38">
      <formula>E2=3</formula>
    </cfRule>
    <cfRule type="expression" dxfId="165" priority="39">
      <formula>E2=2</formula>
    </cfRule>
    <cfRule type="expression" dxfId="164" priority="40">
      <formula>E2=1</formula>
    </cfRule>
  </conditionalFormatting>
  <conditionalFormatting sqref="AL1:AL1048576">
    <cfRule type="expression" dxfId="163" priority="29">
      <formula>BQ1=6</formula>
    </cfRule>
    <cfRule type="expression" dxfId="162" priority="30">
      <formula>BQ1=5</formula>
    </cfRule>
    <cfRule type="expression" dxfId="161" priority="31">
      <formula>BQ1=4</formula>
    </cfRule>
    <cfRule type="expression" dxfId="160" priority="32">
      <formula>BQ1=3</formula>
    </cfRule>
    <cfRule type="expression" dxfId="159" priority="33">
      <formula>BQ1=2</formula>
    </cfRule>
    <cfRule type="expression" dxfId="158" priority="34">
      <formula>BQ1=1</formula>
    </cfRule>
  </conditionalFormatting>
  <conditionalFormatting sqref="AM1:AM1048576">
    <cfRule type="expression" dxfId="157" priority="23">
      <formula>CD1=6</formula>
    </cfRule>
    <cfRule type="expression" dxfId="156" priority="24">
      <formula>CD1=5</formula>
    </cfRule>
    <cfRule type="expression" dxfId="155" priority="25">
      <formula>CD1=4</formula>
    </cfRule>
    <cfRule type="expression" dxfId="154" priority="26">
      <formula>CD1=3</formula>
    </cfRule>
    <cfRule type="expression" dxfId="153" priority="27">
      <formula>CD1=2</formula>
    </cfRule>
    <cfRule type="expression" dxfId="152" priority="28">
      <formula>CD1=1</formula>
    </cfRule>
  </conditionalFormatting>
  <conditionalFormatting sqref="AN1:AN1048576">
    <cfRule type="expression" dxfId="151" priority="17">
      <formula>CQ1=6</formula>
    </cfRule>
    <cfRule type="expression" dxfId="150" priority="18">
      <formula>CQ1=5</formula>
    </cfRule>
    <cfRule type="expression" dxfId="149" priority="19">
      <formula>CQ1=4</formula>
    </cfRule>
    <cfRule type="expression" dxfId="148" priority="20">
      <formula>CQ1=3</formula>
    </cfRule>
    <cfRule type="expression" dxfId="147" priority="21">
      <formula>CQ1=2</formula>
    </cfRule>
    <cfRule type="expression" dxfId="146" priority="22">
      <formula>CQ1=1</formula>
    </cfRule>
  </conditionalFormatting>
  <conditionalFormatting sqref="AO1:AO1048576">
    <cfRule type="expression" dxfId="145" priority="11">
      <formula>DD1=6</formula>
    </cfRule>
    <cfRule type="expression" dxfId="144" priority="12">
      <formula>DD1=5</formula>
    </cfRule>
    <cfRule type="expression" dxfId="143" priority="13">
      <formula>DD1=4</formula>
    </cfRule>
    <cfRule type="expression" dxfId="142" priority="14">
      <formula>DD1=3</formula>
    </cfRule>
    <cfRule type="expression" dxfId="141" priority="15">
      <formula>DD1=2</formula>
    </cfRule>
    <cfRule type="expression" dxfId="140" priority="16">
      <formula>DD1=1</formula>
    </cfRule>
  </conditionalFormatting>
  <conditionalFormatting sqref="B1">
    <cfRule type="expression" dxfId="139" priority="5">
      <formula>E1=6</formula>
    </cfRule>
    <cfRule type="expression" dxfId="138" priority="6">
      <formula>E1=5</formula>
    </cfRule>
    <cfRule type="expression" dxfId="137" priority="7">
      <formula>E1=4</formula>
    </cfRule>
    <cfRule type="expression" dxfId="136" priority="8">
      <formula>E1=3</formula>
    </cfRule>
    <cfRule type="expression" dxfId="135" priority="9">
      <formula>E1=2</formula>
    </cfRule>
    <cfRule type="expression" dxfId="134" priority="10">
      <formula>E1=1</formula>
    </cfRule>
  </conditionalFormatting>
  <conditionalFormatting sqref="AL6:AL1000">
    <cfRule type="expression" dxfId="133" priority="4">
      <formula>I6&lt;1</formula>
    </cfRule>
  </conditionalFormatting>
  <conditionalFormatting sqref="AN6:AN1000">
    <cfRule type="expression" dxfId="132" priority="2">
      <formula>I6&lt;3</formula>
    </cfRule>
  </conditionalFormatting>
  <conditionalFormatting sqref="AM6:AM1000">
    <cfRule type="expression" dxfId="131" priority="3">
      <formula>I6&lt;2</formula>
    </cfRule>
  </conditionalFormatting>
  <conditionalFormatting sqref="AO6:AO1000">
    <cfRule type="expression" dxfId="130" priority="1">
      <formula>I6&lt;4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642"/>
  <sheetViews>
    <sheetView workbookViewId="0">
      <pane xSplit="3" ySplit="2" topLeftCell="D444" activePane="bottomRight" state="frozen"/>
      <selection pane="topRight" activeCell="D1" sqref="D1"/>
      <selection pane="bottomLeft" activeCell="A3" sqref="A3"/>
      <selection pane="bottomRight" activeCell="B531" sqref="B531"/>
    </sheetView>
  </sheetViews>
  <sheetFormatPr defaultRowHeight="13.5"/>
  <cols>
    <col min="1" max="1" width="9.5" bestFit="1" customWidth="1"/>
    <col min="2" max="2" width="36" style="64" customWidth="1"/>
    <col min="3" max="3" width="7.25" style="370" bestFit="1" customWidth="1"/>
    <col min="4" max="4" width="9.125" style="121" customWidth="1"/>
    <col min="5" max="5" width="17.125" customWidth="1"/>
    <col min="6" max="16" width="5.375" style="370" bestFit="1" customWidth="1"/>
    <col min="17" max="17" width="10.125" style="370" bestFit="1" customWidth="1"/>
    <col min="18" max="22" width="9.125" style="370" bestFit="1" customWidth="1"/>
    <col min="23" max="23" width="5.375" style="370" bestFit="1" customWidth="1"/>
    <col min="24" max="27" width="3.5" style="370" bestFit="1" customWidth="1"/>
    <col min="28" max="28" width="7.5" bestFit="1" customWidth="1"/>
    <col min="29" max="29" width="16.125" bestFit="1" customWidth="1"/>
    <col min="30" max="30" width="5.375" bestFit="1" customWidth="1"/>
  </cols>
  <sheetData>
    <row r="1" spans="1:35">
      <c r="A1" t="str">
        <f>IF(装备!A1="","",装备!A1)</f>
        <v>cid</v>
      </c>
      <c r="B1" s="64" t="str">
        <f>IF(装备!B1="","",装备!B1)</f>
        <v>装备名称</v>
      </c>
      <c r="C1" s="370" t="str">
        <f>IF(装备!C1="","",装备!C1)</f>
        <v>稀有度</v>
      </c>
      <c r="D1" s="121" t="str">
        <f>IF(装备!D1="","",装备!D1)</f>
        <v>大类</v>
      </c>
      <c r="E1" t="str">
        <f>IF(装备!E1="","",装备!E1)</f>
        <v>小类</v>
      </c>
      <c r="F1" s="370" t="str">
        <f>IF(装备!F1="","",装备!F1)</f>
        <v>耐久</v>
      </c>
      <c r="G1" s="370" t="str">
        <f>IF(装备!G1="","",装备!G1)</f>
        <v>火力</v>
      </c>
      <c r="H1" s="370" t="str">
        <f>IF(装备!H1="","",装备!H1)</f>
        <v>装甲</v>
      </c>
      <c r="I1" s="370" t="str">
        <f>IF(装备!I1="","",装备!I1)</f>
        <v>鱼雷</v>
      </c>
      <c r="J1" s="370" t="str">
        <f>IF(装备!J1="","",装备!J1)</f>
        <v>对潜</v>
      </c>
      <c r="K1" s="370" t="str">
        <f>IF(装备!K1="","",装备!K1)</f>
        <v>索敌</v>
      </c>
      <c r="L1" s="370" t="str">
        <f>IF(装备!L1="","",装备!L1)</f>
        <v>命中</v>
      </c>
      <c r="M1" s="370" t="str">
        <f>IF(装备!M1="","",装备!M1)</f>
        <v>射程</v>
      </c>
      <c r="N1" s="370" t="str">
        <f>IF(装备!N1="","",装备!N1)</f>
        <v>闪避</v>
      </c>
      <c r="O1" s="370" t="str">
        <f>IF(装备!O1="","",装备!O1)</f>
        <v>幸运</v>
      </c>
      <c r="P1" s="370" t="str">
        <f>IF(装备!P1="","",装备!P1)</f>
        <v>轰炸</v>
      </c>
      <c r="Q1" s="370" t="str">
        <f>IF(装备!Q1="","",装备!Q1)</f>
        <v>对空/防空</v>
      </c>
      <c r="R1" s="370" t="str">
        <f>IF(装备!R1="","",装备!R1)</f>
        <v>对空倍率</v>
      </c>
      <c r="S1" s="370" t="str">
        <f>IF(装备!S1="","",装备!S1)</f>
        <v>对空补正</v>
      </c>
      <c r="T1" s="370" t="str">
        <f>IF(装备!T1="","",装备!T1)</f>
        <v>导弹突防</v>
      </c>
      <c r="U1" s="370" t="str">
        <f>IF(装备!U1="","",装备!U1)</f>
        <v>导弹拦截</v>
      </c>
      <c r="V1" s="370" t="str">
        <f>IF(装备!V1="","",装备!V1)</f>
        <v>导弹防护</v>
      </c>
      <c r="W1" s="370" t="str">
        <f>IF(装备!W1="","",装备!W1)</f>
        <v>铝耗</v>
      </c>
      <c r="X1" s="370" t="str">
        <f>IF(装备!X1="","",装备!X1)</f>
        <v>油</v>
      </c>
      <c r="Y1" s="370" t="str">
        <f>IF(装备!Y1="","",装备!Y1)</f>
        <v>弹</v>
      </c>
      <c r="Z1" s="370" t="str">
        <f>IF(装备!Z1="","",装备!Z1)</f>
        <v>钢</v>
      </c>
      <c r="AA1" s="370" t="str">
        <f>IF(装备!AA1="","",装备!AA1)</f>
        <v>铝</v>
      </c>
      <c r="AB1" t="str">
        <f>IF(装备!AB1="","",装备!AB1)</f>
        <v>effect</v>
      </c>
      <c r="AC1" t="str">
        <f>IF(装备!AC1="","",装备!AC1)</f>
        <v>special_effect</v>
      </c>
      <c r="AD1" t="str">
        <f>IF(装备!AD1="","",装备!AD1)</f>
        <v>描述</v>
      </c>
      <c r="AE1" t="str">
        <f>IF(装备!AE1="","",装备!AE1)</f>
        <v/>
      </c>
      <c r="AF1" t="str">
        <f>IF(装备!AF1="","",装备!AF1)</f>
        <v/>
      </c>
      <c r="AG1" t="str">
        <f>IF(装备!AG1="","",装备!AG1)</f>
        <v/>
      </c>
      <c r="AH1" t="str">
        <f>IF(装备!AH1="","",装备!AH1)</f>
        <v/>
      </c>
      <c r="AI1" t="str">
        <f>IF(装备!AI1="","",装备!AI1)</f>
        <v/>
      </c>
    </row>
    <row r="2" spans="1:35">
      <c r="A2" t="str">
        <f>IF(装备!A1="","",装备!A1)</f>
        <v>cid</v>
      </c>
      <c r="B2" s="64" t="str">
        <f>IF(装备!B1="","",装备!B1)</f>
        <v>装备名称</v>
      </c>
      <c r="C2" s="370" t="str">
        <f>IF(装备!C1="","",装备!C1)</f>
        <v>稀有度</v>
      </c>
      <c r="D2" s="121" t="str">
        <f>IF(装备!D1="","",装备!D1)</f>
        <v>大类</v>
      </c>
      <c r="E2" t="str">
        <f>IF(装备!E1="","",装备!E1)</f>
        <v>小类</v>
      </c>
      <c r="F2" s="370" t="str">
        <f>IF(装备!F1="","",装备!F1)</f>
        <v>耐久</v>
      </c>
      <c r="G2" s="370" t="str">
        <f>IF(装备!G1="","",装备!G1)</f>
        <v>火力</v>
      </c>
      <c r="H2" s="370" t="str">
        <f>IF(装备!H1="","",装备!H1)</f>
        <v>装甲</v>
      </c>
      <c r="I2" s="370" t="str">
        <f>IF(装备!I1="","",装备!I1)</f>
        <v>鱼雷</v>
      </c>
      <c r="J2" s="370" t="str">
        <f>IF(装备!J1="","",装备!J1)</f>
        <v>对潜</v>
      </c>
      <c r="K2" s="370" t="str">
        <f>IF(装备!K1="","",装备!K1)</f>
        <v>索敌</v>
      </c>
      <c r="L2" s="370" t="str">
        <f>IF(装备!L1="","",装备!L1)</f>
        <v>命中</v>
      </c>
      <c r="M2" s="370" t="str">
        <f>IF(装备!M1="","",装备!M1)</f>
        <v>射程</v>
      </c>
      <c r="N2" s="370" t="str">
        <f>IF(装备!N1="","",装备!N1)</f>
        <v>闪避</v>
      </c>
      <c r="O2" s="370" t="str">
        <f>IF(装备!O1="","",装备!O1)</f>
        <v>幸运</v>
      </c>
      <c r="P2" s="370" t="str">
        <f>IF(装备!P1="","",装备!P1)</f>
        <v>轰炸</v>
      </c>
      <c r="Q2" s="370" t="str">
        <f>IF(装备!Q1="","",装备!Q1)</f>
        <v>对空/防空</v>
      </c>
      <c r="R2" s="370" t="str">
        <f>IF(装备!R1="","",装备!R1)</f>
        <v>对空倍率</v>
      </c>
      <c r="S2" s="370" t="str">
        <f>IF(装备!S1="","",装备!S1)</f>
        <v>对空补正</v>
      </c>
      <c r="T2" s="370" t="str">
        <f>IF(装备!T1="","",装备!T1)</f>
        <v>导弹突防</v>
      </c>
      <c r="U2" s="370" t="str">
        <f>IF(装备!U1="","",装备!U1)</f>
        <v>导弹拦截</v>
      </c>
      <c r="V2" s="370" t="str">
        <f>IF(装备!V1="","",装备!V1)</f>
        <v>导弹防护</v>
      </c>
      <c r="W2" s="370" t="str">
        <f>IF(装备!W1="","",装备!W1)</f>
        <v>铝耗</v>
      </c>
      <c r="X2" s="370" t="str">
        <f>IF(装备!X1="","",装备!X1)</f>
        <v>油</v>
      </c>
      <c r="Y2" s="370" t="str">
        <f>IF(装备!Y1="","",装备!Y1)</f>
        <v>弹</v>
      </c>
      <c r="Z2" s="370" t="str">
        <f>IF(装备!Z1="","",装备!Z1)</f>
        <v>钢</v>
      </c>
      <c r="AA2" s="370" t="str">
        <f>IF(装备!AA1="","",装备!AA1)</f>
        <v>铝</v>
      </c>
      <c r="AB2" t="str">
        <f>IF(装备!AB1="","",装备!AB1)</f>
        <v>effect</v>
      </c>
      <c r="AC2" t="str">
        <f>IF(装备!AC1="","",装备!AC1)</f>
        <v>special_effect</v>
      </c>
      <c r="AD2" t="str">
        <f>IF(装备!AD1="","",装备!AD1)</f>
        <v>描述</v>
      </c>
      <c r="AE2" t="str">
        <f>IF(装备!AE1="","",装备!AE1)</f>
        <v/>
      </c>
      <c r="AF2" t="str">
        <f>IF(装备!AF1="","",装备!AF1)</f>
        <v/>
      </c>
      <c r="AG2" t="str">
        <f>IF(装备!AG1="","",装备!AG1)</f>
        <v/>
      </c>
      <c r="AH2" t="str">
        <f>IF(装备!AH1="","",装备!AH1)</f>
        <v/>
      </c>
      <c r="AI2" t="str">
        <f>IF(装备!AI1="","",装备!AI1)</f>
        <v/>
      </c>
    </row>
    <row r="3" spans="1:35">
      <c r="A3">
        <f>IF(装备!A2="","",装备!A2)</f>
        <v>10000121</v>
      </c>
      <c r="B3" s="359" t="s">
        <v>799</v>
      </c>
      <c r="C3" s="370">
        <f>IF(装备!C2="","",装备!C2)</f>
        <v>1</v>
      </c>
      <c r="D3" s="121" t="str">
        <f>IF(装备!D2="","",装备!D2)</f>
        <v>强化部件</v>
      </c>
      <c r="E3" t="str">
        <f>IF(装备!E2="","",装备!E2)</f>
        <v>强化部件-通用</v>
      </c>
      <c r="F3" s="370" t="str">
        <f>IF(装备!F2="","",装备!F2)</f>
        <v/>
      </c>
      <c r="G3" s="370">
        <f>IF(装备!G2="","",装备!G2)</f>
        <v>1</v>
      </c>
      <c r="H3" s="370" t="str">
        <f>IF(装备!H2="","",装备!H2)</f>
        <v/>
      </c>
      <c r="I3" s="370" t="str">
        <f>IF(装备!I2="","",装备!I2)</f>
        <v/>
      </c>
      <c r="J3" s="370" t="str">
        <f>IF(装备!J2="","",装备!J2)</f>
        <v/>
      </c>
      <c r="K3" s="370" t="str">
        <f>IF(装备!K2="","",装备!K2)</f>
        <v/>
      </c>
      <c r="L3" s="370" t="str">
        <f>IF(装备!L2="","",装备!L2)</f>
        <v/>
      </c>
      <c r="M3" s="370" t="str">
        <f>IF(装备!M2="","",装备!M2)</f>
        <v>无</v>
      </c>
      <c r="N3" s="370" t="str">
        <f>IF(装备!N2="","",装备!N2)</f>
        <v/>
      </c>
      <c r="O3" s="370" t="str">
        <f>IF(装备!O2="","",装备!O2)</f>
        <v/>
      </c>
      <c r="P3" s="370" t="str">
        <f>IF(装备!P2="","",装备!P2)</f>
        <v/>
      </c>
      <c r="Q3" s="370" t="str">
        <f>IF(装备!Q2="","",装备!Q2)</f>
        <v/>
      </c>
      <c r="R3" s="370">
        <f>IF(装备!R2="","",装备!R2)</f>
        <v>1</v>
      </c>
      <c r="S3" s="370" t="str">
        <f>IF(装备!S2="","",装备!S2)</f>
        <v/>
      </c>
      <c r="T3" s="370" t="str">
        <f>IF(装备!T2="","",装备!T2)</f>
        <v/>
      </c>
      <c r="U3" s="370" t="str">
        <f>IF(装备!U2="","",装备!U2)</f>
        <v/>
      </c>
      <c r="V3" s="370" t="str">
        <f>IF(装备!V2="","",装备!V2)</f>
        <v/>
      </c>
      <c r="W3" s="370" t="str">
        <f>IF(装备!W2="","",装备!W2)</f>
        <v/>
      </c>
      <c r="X3" s="370">
        <f>IF(装备!X2="","",装备!X2)</f>
        <v>2</v>
      </c>
      <c r="Y3" s="370">
        <f>IF(装备!Y2="","",装备!Y2)</f>
        <v>3</v>
      </c>
      <c r="Z3" s="370">
        <f>IF(装备!Z2="","",装备!Z2)</f>
        <v>3</v>
      </c>
      <c r="AA3" s="370">
        <f>IF(装备!AA2="","",装备!AA2)</f>
        <v>3</v>
      </c>
      <c r="AB3" t="str">
        <f>IF(装备!AB2="","",装备!AB2)</f>
        <v/>
      </c>
      <c r="AC3" t="str">
        <f>IF(装备!AC2="","",装备!AC2)</f>
        <v/>
      </c>
      <c r="AD3" t="str">
        <f>IF(装备!AD2="","",装备!AD2)</f>
        <v/>
      </c>
    </row>
    <row r="4" spans="1:35">
      <c r="A4">
        <f>IF(装备!A3="","",装备!A3)</f>
        <v>10000221</v>
      </c>
      <c r="B4" s="359" t="s">
        <v>4120</v>
      </c>
      <c r="C4" s="370">
        <f>IF(装备!C3="","",装备!C3)</f>
        <v>1</v>
      </c>
      <c r="D4" s="121" t="str">
        <f>IF(装备!D3="","",装备!D3)</f>
        <v>主炮</v>
      </c>
      <c r="E4" t="str">
        <f>IF(装备!E3="","",装备!E3)</f>
        <v>主炮-通用</v>
      </c>
      <c r="F4" s="370" t="str">
        <f>IF(装备!F3="","",装备!F3)</f>
        <v/>
      </c>
      <c r="G4" s="370">
        <f>IF(装备!G3="","",装备!G3)</f>
        <v>1</v>
      </c>
      <c r="H4" s="370" t="str">
        <f>IF(装备!H3="","",装备!H3)</f>
        <v/>
      </c>
      <c r="I4" s="370" t="str">
        <f>IF(装备!I3="","",装备!I3)</f>
        <v/>
      </c>
      <c r="J4" s="370" t="str">
        <f>IF(装备!J3="","",装备!J3)</f>
        <v/>
      </c>
      <c r="K4" s="370" t="str">
        <f>IF(装备!K3="","",装备!K3)</f>
        <v/>
      </c>
      <c r="L4" s="370" t="str">
        <f>IF(装备!L3="","",装备!L3)</f>
        <v/>
      </c>
      <c r="M4" s="370" t="str">
        <f>IF(装备!M3="","",装备!M3)</f>
        <v>短</v>
      </c>
      <c r="N4" s="370" t="str">
        <f>IF(装备!N3="","",装备!N3)</f>
        <v/>
      </c>
      <c r="O4" s="370" t="str">
        <f>IF(装备!O3="","",装备!O3)</f>
        <v/>
      </c>
      <c r="P4" s="370" t="str">
        <f>IF(装备!P3="","",装备!P3)</f>
        <v/>
      </c>
      <c r="Q4" s="370" t="str">
        <f>IF(装备!Q3="","",装备!Q3)</f>
        <v/>
      </c>
      <c r="R4" s="370">
        <f>IF(装备!R3="","",装备!R3)</f>
        <v>1</v>
      </c>
      <c r="S4" s="370">
        <f>IF(装备!S3="","",装备!S3)</f>
        <v>0.2</v>
      </c>
      <c r="T4" s="370" t="str">
        <f>IF(装备!T3="","",装备!T3)</f>
        <v/>
      </c>
      <c r="U4" s="370" t="str">
        <f>IF(装备!U3="","",装备!U3)</f>
        <v/>
      </c>
      <c r="V4" s="370" t="str">
        <f>IF(装备!V3="","",装备!V3)</f>
        <v/>
      </c>
      <c r="W4" s="370" t="str">
        <f>IF(装备!W3="","",装备!W3)</f>
        <v/>
      </c>
      <c r="X4" s="370" t="str">
        <f>IF(装备!X3="","",装备!X3)</f>
        <v/>
      </c>
      <c r="Y4" s="370">
        <f>IF(装备!Y3="","",装备!Y3)</f>
        <v>1</v>
      </c>
      <c r="Z4" s="370">
        <f>IF(装备!Z3="","",装备!Z3)</f>
        <v>1</v>
      </c>
      <c r="AA4" s="370" t="str">
        <f>IF(装备!AA3="","",装备!AA3)</f>
        <v/>
      </c>
      <c r="AB4" t="str">
        <f>IF(装备!AB3="","",装备!AB3)</f>
        <v/>
      </c>
      <c r="AC4" t="str">
        <f>IF(装备!AC3="","",装备!AC3)</f>
        <v/>
      </c>
      <c r="AD4" t="str">
        <f>IF(装备!AD3="","",装备!AD3)</f>
        <v>对空补正20%</v>
      </c>
    </row>
    <row r="5" spans="1:35">
      <c r="A5">
        <f>IF(装备!A4="","",装备!A4)</f>
        <v>10000321</v>
      </c>
      <c r="B5" s="359" t="s">
        <v>4368</v>
      </c>
      <c r="C5" s="370">
        <f>IF(装备!C4="","",装备!C4)</f>
        <v>1</v>
      </c>
      <c r="D5" s="121" t="str">
        <f>IF(装备!D4="","",装备!D4)</f>
        <v>主炮</v>
      </c>
      <c r="E5" t="str">
        <f>IF(装备!E4="","",装备!E4)</f>
        <v>主炮-通用</v>
      </c>
      <c r="F5" s="370" t="str">
        <f>IF(装备!F4="","",装备!F4)</f>
        <v/>
      </c>
      <c r="G5" s="370">
        <f>IF(装备!G4="","",装备!G4)</f>
        <v>1</v>
      </c>
      <c r="H5" s="370" t="str">
        <f>IF(装备!H4="","",装备!H4)</f>
        <v/>
      </c>
      <c r="I5" s="370" t="str">
        <f>IF(装备!I4="","",装备!I4)</f>
        <v/>
      </c>
      <c r="J5" s="370" t="str">
        <f>IF(装备!J4="","",装备!J4)</f>
        <v/>
      </c>
      <c r="K5" s="370" t="str">
        <f>IF(装备!K4="","",装备!K4)</f>
        <v/>
      </c>
      <c r="L5" s="370" t="str">
        <f>IF(装备!L4="","",装备!L4)</f>
        <v/>
      </c>
      <c r="M5" s="370" t="str">
        <f>IF(装备!M4="","",装备!M4)</f>
        <v>短</v>
      </c>
      <c r="N5" s="370" t="str">
        <f>IF(装备!N4="","",装备!N4)</f>
        <v/>
      </c>
      <c r="O5" s="370" t="str">
        <f>IF(装备!O4="","",装备!O4)</f>
        <v/>
      </c>
      <c r="P5" s="370" t="str">
        <f>IF(装备!P4="","",装备!P4)</f>
        <v/>
      </c>
      <c r="Q5" s="370">
        <f>IF(装备!Q4="","",装备!Q4)</f>
        <v>1</v>
      </c>
      <c r="R5" s="370">
        <f>IF(装备!R4="","",装备!R4)</f>
        <v>1.1000000000000001</v>
      </c>
      <c r="S5" s="370">
        <f>IF(装备!S4="","",装备!S4)</f>
        <v>0.2</v>
      </c>
      <c r="T5" s="370" t="str">
        <f>IF(装备!T4="","",装备!T4)</f>
        <v/>
      </c>
      <c r="U5" s="370" t="str">
        <f>IF(装备!U4="","",装备!U4)</f>
        <v/>
      </c>
      <c r="V5" s="370" t="str">
        <f>IF(装备!V4="","",装备!V4)</f>
        <v/>
      </c>
      <c r="W5" s="370" t="str">
        <f>IF(装备!W4="","",装备!W4)</f>
        <v/>
      </c>
      <c r="X5" s="370" t="str">
        <f>IF(装备!X4="","",装备!X4)</f>
        <v/>
      </c>
      <c r="Y5" s="370">
        <f>IF(装备!Y4="","",装备!Y4)</f>
        <v>1</v>
      </c>
      <c r="Z5" s="370">
        <f>IF(装备!Z4="","",装备!Z4)</f>
        <v>2</v>
      </c>
      <c r="AA5" s="370" t="str">
        <f>IF(装备!AA4="","",装备!AA4)</f>
        <v/>
      </c>
      <c r="AB5" t="str">
        <f>IF(装备!AB4="","",装备!AB4)</f>
        <v/>
      </c>
      <c r="AC5" t="str">
        <f>IF(装备!AC4="","",装备!AC4)</f>
        <v/>
      </c>
      <c r="AD5" t="str">
        <f>IF(装备!AD4="","",装备!AD4)</f>
        <v>对空补正20%；对空倍率1.1</v>
      </c>
    </row>
    <row r="6" spans="1:35">
      <c r="A6">
        <f>IF(装备!A5="","",装备!A5)</f>
        <v>10000421</v>
      </c>
      <c r="B6" s="360" t="s">
        <v>3959</v>
      </c>
      <c r="C6" s="370">
        <f>IF(装备!C5="","",装备!C5)</f>
        <v>2</v>
      </c>
      <c r="D6" s="121" t="str">
        <f>IF(装备!D5="","",装备!D5)</f>
        <v>主炮</v>
      </c>
      <c r="E6" t="str">
        <f>IF(装备!E5="","",装备!E5)</f>
        <v>主炮-通用</v>
      </c>
      <c r="F6" s="370" t="str">
        <f>IF(装备!F5="","",装备!F5)</f>
        <v/>
      </c>
      <c r="G6" s="370">
        <f>IF(装备!G5="","",装备!G5)</f>
        <v>2</v>
      </c>
      <c r="H6" s="370" t="str">
        <f>IF(装备!H5="","",装备!H5)</f>
        <v/>
      </c>
      <c r="I6" s="370" t="str">
        <f>IF(装备!I5="","",装备!I5)</f>
        <v/>
      </c>
      <c r="J6" s="370" t="str">
        <f>IF(装备!J5="","",装备!J5)</f>
        <v/>
      </c>
      <c r="K6" s="370" t="str">
        <f>IF(装备!K5="","",装备!K5)</f>
        <v/>
      </c>
      <c r="L6" s="370" t="str">
        <f>IF(装备!L5="","",装备!L5)</f>
        <v/>
      </c>
      <c r="M6" s="370" t="str">
        <f>IF(装备!M5="","",装备!M5)</f>
        <v>短</v>
      </c>
      <c r="N6" s="370" t="str">
        <f>IF(装备!N5="","",装备!N5)</f>
        <v/>
      </c>
      <c r="O6" s="370" t="str">
        <f>IF(装备!O5="","",装备!O5)</f>
        <v/>
      </c>
      <c r="P6" s="370" t="str">
        <f>IF(装备!P5="","",装备!P5)</f>
        <v/>
      </c>
      <c r="Q6" s="370">
        <f>IF(装备!Q5="","",装备!Q5)</f>
        <v>2</v>
      </c>
      <c r="R6" s="370">
        <f>IF(装备!R5="","",装备!R5)</f>
        <v>1.2</v>
      </c>
      <c r="S6" s="370">
        <f>IF(装备!S5="","",装备!S5)</f>
        <v>0.2</v>
      </c>
      <c r="T6" s="370" t="str">
        <f>IF(装备!T5="","",装备!T5)</f>
        <v/>
      </c>
      <c r="U6" s="370" t="str">
        <f>IF(装备!U5="","",装备!U5)</f>
        <v/>
      </c>
      <c r="V6" s="370" t="str">
        <f>IF(装备!V5="","",装备!V5)</f>
        <v/>
      </c>
      <c r="W6" s="370" t="str">
        <f>IF(装备!W5="","",装备!W5)</f>
        <v/>
      </c>
      <c r="X6" s="370" t="str">
        <f>IF(装备!X5="","",装备!X5)</f>
        <v/>
      </c>
      <c r="Y6" s="370">
        <f>IF(装备!Y5="","",装备!Y5)</f>
        <v>1</v>
      </c>
      <c r="Z6" s="370">
        <f>IF(装备!Z5="","",装备!Z5)</f>
        <v>3</v>
      </c>
      <c r="AA6" s="370" t="str">
        <f>IF(装备!AA5="","",装备!AA5)</f>
        <v/>
      </c>
      <c r="AB6" t="str">
        <f>IF(装备!AB5="","",装备!AB5)</f>
        <v/>
      </c>
      <c r="AC6" t="str">
        <f>IF(装备!AC5="","",装备!AC5)</f>
        <v/>
      </c>
      <c r="AD6" t="str">
        <f>IF(装备!AD5="","",装备!AD5)</f>
        <v>对空补正20%；对空倍率1.2</v>
      </c>
    </row>
    <row r="7" spans="1:35">
      <c r="A7">
        <f>IF(装备!A6="","",装备!A6)</f>
        <v>10000521</v>
      </c>
      <c r="B7" s="359" t="s">
        <v>3962</v>
      </c>
      <c r="C7" s="370">
        <f>IF(装备!C6="","",装备!C6)</f>
        <v>1</v>
      </c>
      <c r="D7" s="121" t="str">
        <f>IF(装备!D6="","",装备!D6)</f>
        <v>主炮</v>
      </c>
      <c r="E7" t="str">
        <f>IF(装备!E6="","",装备!E6)</f>
        <v>主炮-通用</v>
      </c>
      <c r="F7" s="370" t="str">
        <f>IF(装备!F6="","",装备!F6)</f>
        <v/>
      </c>
      <c r="G7" s="370">
        <f>IF(装备!G6="","",装备!G6)</f>
        <v>1</v>
      </c>
      <c r="H7" s="370" t="str">
        <f>IF(装备!H6="","",装备!H6)</f>
        <v/>
      </c>
      <c r="I7" s="370" t="str">
        <f>IF(装备!I6="","",装备!I6)</f>
        <v/>
      </c>
      <c r="J7" s="370" t="str">
        <f>IF(装备!J6="","",装备!J6)</f>
        <v/>
      </c>
      <c r="K7" s="370" t="str">
        <f>IF(装备!K6="","",装备!K6)</f>
        <v/>
      </c>
      <c r="L7" s="370">
        <f>IF(装备!L6="","",装备!L6)</f>
        <v>1</v>
      </c>
      <c r="M7" s="370" t="str">
        <f>IF(装备!M6="","",装备!M6)</f>
        <v>短</v>
      </c>
      <c r="N7" s="370" t="str">
        <f>IF(装备!N6="","",装备!N6)</f>
        <v/>
      </c>
      <c r="O7" s="370" t="str">
        <f>IF(装备!O6="","",装备!O6)</f>
        <v/>
      </c>
      <c r="P7" s="370" t="str">
        <f>IF(装备!P6="","",装备!P6)</f>
        <v/>
      </c>
      <c r="Q7" s="370" t="str">
        <f>IF(装备!Q6="","",装备!Q6)</f>
        <v/>
      </c>
      <c r="R7" s="370">
        <f>IF(装备!R6="","",装备!R6)</f>
        <v>1</v>
      </c>
      <c r="S7" s="370" t="str">
        <f>IF(装备!S6="","",装备!S6)</f>
        <v/>
      </c>
      <c r="T7" s="370" t="str">
        <f>IF(装备!T6="","",装备!T6)</f>
        <v/>
      </c>
      <c r="U7" s="370" t="str">
        <f>IF(装备!U6="","",装备!U6)</f>
        <v/>
      </c>
      <c r="V7" s="370" t="str">
        <f>IF(装备!V6="","",装备!V6)</f>
        <v/>
      </c>
      <c r="W7" s="370" t="str">
        <f>IF(装备!W6="","",装备!W6)</f>
        <v/>
      </c>
      <c r="X7" s="370" t="str">
        <f>IF(装备!X6="","",装备!X6)</f>
        <v/>
      </c>
      <c r="Y7" s="370">
        <f>IF(装备!Y6="","",装备!Y6)</f>
        <v>1</v>
      </c>
      <c r="Z7" s="370">
        <f>IF(装备!Z6="","",装备!Z6)</f>
        <v>1</v>
      </c>
      <c r="AA7" s="370" t="str">
        <f>IF(装备!AA6="","",装备!AA6)</f>
        <v/>
      </c>
      <c r="AB7" t="str">
        <f>IF(装备!AB6="","",装备!AB6)</f>
        <v/>
      </c>
      <c r="AC7" t="str">
        <f>IF(装备!AC6="","",装备!AC6)</f>
        <v/>
      </c>
      <c r="AD7" t="str">
        <f>IF(装备!AD6="","",装备!AD6)</f>
        <v/>
      </c>
    </row>
    <row r="8" spans="1:35">
      <c r="A8">
        <f>IF(装备!A7="","",装备!A7)</f>
        <v>10000621</v>
      </c>
      <c r="B8" s="360" t="s">
        <v>3966</v>
      </c>
      <c r="C8" s="370">
        <f>IF(装备!C7="","",装备!C7)</f>
        <v>2</v>
      </c>
      <c r="D8" s="121" t="str">
        <f>IF(装备!D7="","",装备!D7)</f>
        <v>主炮</v>
      </c>
      <c r="E8" t="str">
        <f>IF(装备!E7="","",装备!E7)</f>
        <v>主炮-通用</v>
      </c>
      <c r="F8" s="370" t="str">
        <f>IF(装备!F7="","",装备!F7)</f>
        <v/>
      </c>
      <c r="G8" s="370">
        <f>IF(装备!G7="","",装备!G7)</f>
        <v>2</v>
      </c>
      <c r="H8" s="370" t="str">
        <f>IF(装备!H7="","",装备!H7)</f>
        <v/>
      </c>
      <c r="I8" s="370" t="str">
        <f>IF(装备!I7="","",装备!I7)</f>
        <v/>
      </c>
      <c r="J8" s="370" t="str">
        <f>IF(装备!J7="","",装备!J7)</f>
        <v/>
      </c>
      <c r="K8" s="370" t="str">
        <f>IF(装备!K7="","",装备!K7)</f>
        <v/>
      </c>
      <c r="L8" s="370">
        <f>IF(装备!L7="","",装备!L7)</f>
        <v>2</v>
      </c>
      <c r="M8" s="370" t="str">
        <f>IF(装备!M7="","",装备!M7)</f>
        <v>短</v>
      </c>
      <c r="N8" s="370" t="str">
        <f>IF(装备!N7="","",装备!N7)</f>
        <v/>
      </c>
      <c r="O8" s="370" t="str">
        <f>IF(装备!O7="","",装备!O7)</f>
        <v/>
      </c>
      <c r="P8" s="370" t="str">
        <f>IF(装备!P7="","",装备!P7)</f>
        <v/>
      </c>
      <c r="Q8" s="370" t="str">
        <f>IF(装备!Q7="","",装备!Q7)</f>
        <v/>
      </c>
      <c r="R8" s="370">
        <f>IF(装备!R7="","",装备!R7)</f>
        <v>1</v>
      </c>
      <c r="S8" s="370" t="str">
        <f>IF(装备!S7="","",装备!S7)</f>
        <v/>
      </c>
      <c r="T8" s="370" t="str">
        <f>IF(装备!T7="","",装备!T7)</f>
        <v/>
      </c>
      <c r="U8" s="370" t="str">
        <f>IF(装备!U7="","",装备!U7)</f>
        <v/>
      </c>
      <c r="V8" s="370" t="str">
        <f>IF(装备!V7="","",装备!V7)</f>
        <v/>
      </c>
      <c r="W8" s="370" t="str">
        <f>IF(装备!W7="","",装备!W7)</f>
        <v/>
      </c>
      <c r="X8" s="370" t="str">
        <f>IF(装备!X7="","",装备!X7)</f>
        <v/>
      </c>
      <c r="Y8" s="370">
        <f>IF(装备!Y7="","",装备!Y7)</f>
        <v>1</v>
      </c>
      <c r="Z8" s="370">
        <f>IF(装备!Z7="","",装备!Z7)</f>
        <v>2</v>
      </c>
      <c r="AA8" s="370" t="str">
        <f>IF(装备!AA7="","",装备!AA7)</f>
        <v/>
      </c>
      <c r="AB8" t="str">
        <f>IF(装备!AB7="","",装备!AB7)</f>
        <v/>
      </c>
      <c r="AC8" t="str">
        <f>IF(装备!AC7="","",装备!AC7)</f>
        <v/>
      </c>
      <c r="AD8" t="str">
        <f>IF(装备!AD7="","",装备!AD7)</f>
        <v/>
      </c>
    </row>
    <row r="9" spans="1:35">
      <c r="A9">
        <f>IF(装备!A8="","",装备!A8)</f>
        <v>10000721</v>
      </c>
      <c r="B9" s="361" t="s">
        <v>3912</v>
      </c>
      <c r="C9" s="370">
        <f>IF(装备!C8="","",装备!C8)</f>
        <v>3</v>
      </c>
      <c r="D9" s="121" t="str">
        <f>IF(装备!D8="","",装备!D8)</f>
        <v>主炮</v>
      </c>
      <c r="E9" t="str">
        <f>IF(装备!E8="","",装备!E8)</f>
        <v>主炮-通用</v>
      </c>
      <c r="F9" s="370" t="str">
        <f>IF(装备!F8="","",装备!F8)</f>
        <v/>
      </c>
      <c r="G9" s="370">
        <f>IF(装备!G8="","",装备!G8)</f>
        <v>3</v>
      </c>
      <c r="H9" s="370" t="str">
        <f>IF(装备!H8="","",装备!H8)</f>
        <v/>
      </c>
      <c r="I9" s="370" t="str">
        <f>IF(装备!I8="","",装备!I8)</f>
        <v/>
      </c>
      <c r="J9" s="370" t="str">
        <f>IF(装备!J8="","",装备!J8)</f>
        <v/>
      </c>
      <c r="K9" s="370" t="str">
        <f>IF(装备!K8="","",装备!K8)</f>
        <v/>
      </c>
      <c r="L9" s="370">
        <f>IF(装备!L8="","",装备!L8)</f>
        <v>2</v>
      </c>
      <c r="M9" s="370" t="str">
        <f>IF(装备!M8="","",装备!M8)</f>
        <v>短</v>
      </c>
      <c r="N9" s="370" t="str">
        <f>IF(装备!N8="","",装备!N8)</f>
        <v/>
      </c>
      <c r="O9" s="370" t="str">
        <f>IF(装备!O8="","",装备!O8)</f>
        <v/>
      </c>
      <c r="P9" s="370" t="str">
        <f>IF(装备!P8="","",装备!P8)</f>
        <v/>
      </c>
      <c r="Q9" s="370" t="str">
        <f>IF(装备!Q8="","",装备!Q8)</f>
        <v/>
      </c>
      <c r="R9" s="370">
        <f>IF(装备!R8="","",装备!R8)</f>
        <v>1</v>
      </c>
      <c r="S9" s="370" t="str">
        <f>IF(装备!S8="","",装备!S8)</f>
        <v/>
      </c>
      <c r="T9" s="370" t="str">
        <f>IF(装备!T8="","",装备!T8)</f>
        <v/>
      </c>
      <c r="U9" s="370" t="str">
        <f>IF(装备!U8="","",装备!U8)</f>
        <v/>
      </c>
      <c r="V9" s="370" t="str">
        <f>IF(装备!V8="","",装备!V8)</f>
        <v/>
      </c>
      <c r="W9" s="370" t="str">
        <f>IF(装备!W8="","",装备!W8)</f>
        <v/>
      </c>
      <c r="X9" s="370" t="str">
        <f>IF(装备!X8="","",装备!X8)</f>
        <v/>
      </c>
      <c r="Y9" s="370">
        <f>IF(装备!Y8="","",装备!Y8)</f>
        <v>1</v>
      </c>
      <c r="Z9" s="370">
        <f>IF(装备!Z8="","",装备!Z8)</f>
        <v>3</v>
      </c>
      <c r="AA9" s="370" t="str">
        <f>IF(装备!AA8="","",装备!AA8)</f>
        <v/>
      </c>
      <c r="AB9" t="str">
        <f>IF(装备!AB8="","",装备!AB8)</f>
        <v/>
      </c>
      <c r="AC9" t="str">
        <f>IF(装备!AC8="","",装备!AC8)</f>
        <v/>
      </c>
      <c r="AD9" t="str">
        <f>IF(装备!AD8="","",装备!AD8)</f>
        <v/>
      </c>
    </row>
    <row r="10" spans="1:35">
      <c r="A10">
        <f>IF(装备!A9="","",装备!A9)</f>
        <v>10000821</v>
      </c>
      <c r="B10" s="360" t="s">
        <v>3902</v>
      </c>
      <c r="C10" s="370">
        <f>IF(装备!C9="","",装备!C9)</f>
        <v>2</v>
      </c>
      <c r="D10" s="121" t="str">
        <f>IF(装备!D9="","",装备!D9)</f>
        <v>主炮</v>
      </c>
      <c r="E10" t="str">
        <f>IF(装备!E9="","",装备!E9)</f>
        <v>主炮-通用</v>
      </c>
      <c r="F10" s="370" t="str">
        <f>IF(装备!F9="","",装备!F9)</f>
        <v/>
      </c>
      <c r="G10" s="370">
        <f>IF(装备!G9="","",装备!G9)</f>
        <v>1</v>
      </c>
      <c r="H10" s="370" t="str">
        <f>IF(装备!H9="","",装备!H9)</f>
        <v/>
      </c>
      <c r="I10" s="370" t="str">
        <f>IF(装备!I9="","",装备!I9)</f>
        <v/>
      </c>
      <c r="J10" s="370" t="str">
        <f>IF(装备!J9="","",装备!J9)</f>
        <v/>
      </c>
      <c r="K10" s="370" t="str">
        <f>IF(装备!K9="","",装备!K9)</f>
        <v/>
      </c>
      <c r="L10" s="370" t="str">
        <f>IF(装备!L9="","",装备!L9)</f>
        <v/>
      </c>
      <c r="M10" s="370" t="str">
        <f>IF(装备!M9="","",装备!M9)</f>
        <v>短</v>
      </c>
      <c r="N10" s="370" t="str">
        <f>IF(装备!N9="","",装备!N9)</f>
        <v/>
      </c>
      <c r="O10" s="370" t="str">
        <f>IF(装备!O9="","",装备!O9)</f>
        <v/>
      </c>
      <c r="P10" s="370" t="str">
        <f>IF(装备!P9="","",装备!P9)</f>
        <v/>
      </c>
      <c r="Q10" s="370">
        <f>IF(装备!Q9="","",装备!Q9)</f>
        <v>3</v>
      </c>
      <c r="R10" s="370">
        <f>IF(装备!R9="","",装备!R9)</f>
        <v>1.6</v>
      </c>
      <c r="S10" s="370">
        <f>IF(装备!S9="","",装备!S9)</f>
        <v>0.2</v>
      </c>
      <c r="T10" s="370" t="str">
        <f>IF(装备!T9="","",装备!T9)</f>
        <v/>
      </c>
      <c r="U10" s="370" t="str">
        <f>IF(装备!U9="","",装备!U9)</f>
        <v/>
      </c>
      <c r="V10" s="370" t="str">
        <f>IF(装备!V9="","",装备!V9)</f>
        <v/>
      </c>
      <c r="W10" s="370" t="str">
        <f>IF(装备!W9="","",装备!W9)</f>
        <v/>
      </c>
      <c r="X10" s="370" t="str">
        <f>IF(装备!X9="","",装备!X9)</f>
        <v/>
      </c>
      <c r="Y10" s="370">
        <f>IF(装备!Y9="","",装备!Y9)</f>
        <v>1</v>
      </c>
      <c r="Z10" s="370">
        <f>IF(装备!Z9="","",装备!Z9)</f>
        <v>2</v>
      </c>
      <c r="AA10" s="370" t="str">
        <f>IF(装备!AA9="","",装备!AA9)</f>
        <v/>
      </c>
      <c r="AB10" t="str">
        <f>IF(装备!AB9="","",装备!AB9)</f>
        <v/>
      </c>
      <c r="AC10" t="str">
        <f>IF(装备!AC9="","",装备!AC9)</f>
        <v/>
      </c>
      <c r="AD10" t="str">
        <f>IF(装备!AD9="","",装备!AD9)</f>
        <v>对空补正20%；对空倍率1.6</v>
      </c>
    </row>
    <row r="11" spans="1:35">
      <c r="A11">
        <f>IF(装备!A10="","",装备!A10)</f>
        <v>10000921</v>
      </c>
      <c r="B11" s="360" t="s">
        <v>3967</v>
      </c>
      <c r="C11" s="370">
        <f>IF(装备!C10="","",装备!C10)</f>
        <v>2</v>
      </c>
      <c r="D11" s="121" t="str">
        <f>IF(装备!D10="","",装备!D10)</f>
        <v>主炮</v>
      </c>
      <c r="E11" t="str">
        <f>IF(装备!E10="","",装备!E10)</f>
        <v>主炮-通用</v>
      </c>
      <c r="F11" s="370" t="str">
        <f>IF(装备!F10="","",装备!F10)</f>
        <v/>
      </c>
      <c r="G11" s="370">
        <f>IF(装备!G10="","",装备!G10)</f>
        <v>2</v>
      </c>
      <c r="H11" s="370" t="str">
        <f>IF(装备!H10="","",装备!H10)</f>
        <v/>
      </c>
      <c r="I11" s="370" t="str">
        <f>IF(装备!I10="","",装备!I10)</f>
        <v/>
      </c>
      <c r="J11" s="370" t="str">
        <f>IF(装备!J10="","",装备!J10)</f>
        <v/>
      </c>
      <c r="K11" s="370" t="str">
        <f>IF(装备!K10="","",装备!K10)</f>
        <v/>
      </c>
      <c r="L11" s="370" t="str">
        <f>IF(装备!L10="","",装备!L10)</f>
        <v/>
      </c>
      <c r="M11" s="370" t="str">
        <f>IF(装备!M10="","",装备!M10)</f>
        <v>短</v>
      </c>
      <c r="N11" s="370" t="str">
        <f>IF(装备!N10="","",装备!N10)</f>
        <v/>
      </c>
      <c r="O11" s="370" t="str">
        <f>IF(装备!O10="","",装备!O10)</f>
        <v/>
      </c>
      <c r="P11" s="370" t="str">
        <f>IF(装备!P10="","",装备!P10)</f>
        <v/>
      </c>
      <c r="Q11" s="370">
        <f>IF(装备!Q10="","",装备!Q10)</f>
        <v>3</v>
      </c>
      <c r="R11" s="370">
        <f>IF(装备!R10="","",装备!R10)</f>
        <v>1.5</v>
      </c>
      <c r="S11" s="370">
        <f>IF(装备!S10="","",装备!S10)</f>
        <v>0.2</v>
      </c>
      <c r="T11" s="370" t="str">
        <f>IF(装备!T10="","",装备!T10)</f>
        <v/>
      </c>
      <c r="U11" s="370" t="str">
        <f>IF(装备!U10="","",装备!U10)</f>
        <v/>
      </c>
      <c r="V11" s="370" t="str">
        <f>IF(装备!V10="","",装备!V10)</f>
        <v/>
      </c>
      <c r="W11" s="370" t="str">
        <f>IF(装备!W10="","",装备!W10)</f>
        <v/>
      </c>
      <c r="X11" s="370" t="str">
        <f>IF(装备!X10="","",装备!X10)</f>
        <v/>
      </c>
      <c r="Y11" s="370">
        <f>IF(装备!Y10="","",装备!Y10)</f>
        <v>1</v>
      </c>
      <c r="Z11" s="370">
        <f>IF(装备!Z10="","",装备!Z10)</f>
        <v>3</v>
      </c>
      <c r="AA11" s="370" t="str">
        <f>IF(装备!AA10="","",装备!AA10)</f>
        <v/>
      </c>
      <c r="AB11" t="str">
        <f>IF(装备!AB10="","",装备!AB10)</f>
        <v/>
      </c>
      <c r="AC11" t="str">
        <f>IF(装备!AC10="","",装备!AC10)</f>
        <v/>
      </c>
      <c r="AD11" t="str">
        <f>IF(装备!AD10="","",装备!AD10)</f>
        <v>对空补正20%；对空倍率1.5</v>
      </c>
    </row>
    <row r="12" spans="1:35">
      <c r="A12">
        <f>IF(装备!A11="","",装备!A11)</f>
        <v>10001021</v>
      </c>
      <c r="B12" s="362" t="s">
        <v>3920</v>
      </c>
      <c r="C12" s="370">
        <f>IF(装备!C11="","",装备!C11)</f>
        <v>4</v>
      </c>
      <c r="D12" s="121" t="str">
        <f>IF(装备!D11="","",装备!D11)</f>
        <v>主炮</v>
      </c>
      <c r="E12" t="str">
        <f>IF(装备!E11="","",装备!E11)</f>
        <v>主炮-通用</v>
      </c>
      <c r="F12" s="370" t="str">
        <f>IF(装备!F11="","",装备!F11)</f>
        <v/>
      </c>
      <c r="G12" s="370">
        <f>IF(装备!G11="","",装备!G11)</f>
        <v>2</v>
      </c>
      <c r="H12" s="370" t="str">
        <f>IF(装备!H11="","",装备!H11)</f>
        <v/>
      </c>
      <c r="I12" s="370" t="str">
        <f>IF(装备!I11="","",装备!I11)</f>
        <v/>
      </c>
      <c r="J12" s="370" t="str">
        <f>IF(装备!J11="","",装备!J11)</f>
        <v/>
      </c>
      <c r="K12" s="370" t="str">
        <f>IF(装备!K11="","",装备!K11)</f>
        <v/>
      </c>
      <c r="L12" s="370" t="str">
        <f>IF(装备!L11="","",装备!L11)</f>
        <v/>
      </c>
      <c r="M12" s="370" t="str">
        <f>IF(装备!M11="","",装备!M11)</f>
        <v>短</v>
      </c>
      <c r="N12" s="370" t="str">
        <f>IF(装备!N11="","",装备!N11)</f>
        <v/>
      </c>
      <c r="O12" s="370" t="str">
        <f>IF(装备!O11="","",装备!O11)</f>
        <v/>
      </c>
      <c r="P12" s="370" t="str">
        <f>IF(装备!P11="","",装备!P11)</f>
        <v/>
      </c>
      <c r="Q12" s="370">
        <f>IF(装备!Q11="","",装备!Q11)</f>
        <v>5</v>
      </c>
      <c r="R12" s="370">
        <f>IF(装备!R11="","",装备!R11)</f>
        <v>2.2000000000000002</v>
      </c>
      <c r="S12" s="370">
        <f>IF(装备!S11="","",装备!S11)</f>
        <v>0.2</v>
      </c>
      <c r="T12" s="370" t="str">
        <f>IF(装备!T11="","",装备!T11)</f>
        <v/>
      </c>
      <c r="U12" s="370" t="str">
        <f>IF(装备!U11="","",装备!U11)</f>
        <v/>
      </c>
      <c r="V12" s="370" t="str">
        <f>IF(装备!V11="","",装备!V11)</f>
        <v/>
      </c>
      <c r="W12" s="370" t="str">
        <f>IF(装备!W11="","",装备!W11)</f>
        <v/>
      </c>
      <c r="X12" s="370" t="str">
        <f>IF(装备!X11="","",装备!X11)</f>
        <v/>
      </c>
      <c r="Y12" s="370">
        <f>IF(装备!Y11="","",装备!Y11)</f>
        <v>1</v>
      </c>
      <c r="Z12" s="370">
        <f>IF(装备!Z11="","",装备!Z11)</f>
        <v>3</v>
      </c>
      <c r="AA12" s="370" t="str">
        <f>IF(装备!AA11="","",装备!AA11)</f>
        <v/>
      </c>
      <c r="AB12" t="str">
        <f>IF(装备!AB11="","",装备!AB11)</f>
        <v/>
      </c>
      <c r="AC12" t="str">
        <f>IF(装备!AC11="","",装备!AC11)</f>
        <v/>
      </c>
      <c r="AD12" t="str">
        <f>IF(装备!AD11="","",装备!AD11)</f>
        <v>对空补正20%；对空倍率2.2</v>
      </c>
    </row>
    <row r="13" spans="1:35">
      <c r="A13">
        <f>IF(装备!A12="","",装备!A12)</f>
        <v>10001121</v>
      </c>
      <c r="B13" s="360" t="s">
        <v>3953</v>
      </c>
      <c r="C13" s="370">
        <f>IF(装备!C12="","",装备!C12)</f>
        <v>2</v>
      </c>
      <c r="D13" s="121" t="str">
        <f>IF(装备!D12="","",装备!D12)</f>
        <v>主炮</v>
      </c>
      <c r="E13" t="str">
        <f>IF(装备!E12="","",装备!E12)</f>
        <v>主炮-通用</v>
      </c>
      <c r="F13" s="370" t="str">
        <f>IF(装备!F12="","",装备!F12)</f>
        <v/>
      </c>
      <c r="G13" s="370">
        <f>IF(装备!G12="","",装备!G12)</f>
        <v>1</v>
      </c>
      <c r="H13" s="370" t="str">
        <f>IF(装备!H12="","",装备!H12)</f>
        <v/>
      </c>
      <c r="I13" s="370" t="str">
        <f>IF(装备!I12="","",装备!I12)</f>
        <v/>
      </c>
      <c r="J13" s="370" t="str">
        <f>IF(装备!J12="","",装备!J12)</f>
        <v/>
      </c>
      <c r="K13" s="370" t="str">
        <f>IF(装备!K12="","",装备!K12)</f>
        <v/>
      </c>
      <c r="L13" s="370" t="str">
        <f>IF(装备!L12="","",装备!L12)</f>
        <v/>
      </c>
      <c r="M13" s="370" t="str">
        <f>IF(装备!M12="","",装备!M12)</f>
        <v>短</v>
      </c>
      <c r="N13" s="370" t="str">
        <f>IF(装备!N12="","",装备!N12)</f>
        <v/>
      </c>
      <c r="O13" s="370" t="str">
        <f>IF(装备!O12="","",装备!O12)</f>
        <v/>
      </c>
      <c r="P13" s="370" t="str">
        <f>IF(装备!P12="","",装备!P12)</f>
        <v/>
      </c>
      <c r="Q13" s="370">
        <f>IF(装备!Q12="","",装备!Q12)</f>
        <v>3</v>
      </c>
      <c r="R13" s="370">
        <f>IF(装备!R12="","",装备!R12)</f>
        <v>1.8</v>
      </c>
      <c r="S13" s="370">
        <f>IF(装备!S12="","",装备!S12)</f>
        <v>0.2</v>
      </c>
      <c r="T13" s="370" t="str">
        <f>IF(装备!T12="","",装备!T12)</f>
        <v/>
      </c>
      <c r="U13" s="370" t="str">
        <f>IF(装备!U12="","",装备!U12)</f>
        <v/>
      </c>
      <c r="V13" s="370" t="str">
        <f>IF(装备!V12="","",装备!V12)</f>
        <v/>
      </c>
      <c r="W13" s="370" t="str">
        <f>IF(装备!W12="","",装备!W12)</f>
        <v/>
      </c>
      <c r="X13" s="370" t="str">
        <f>IF(装备!X12="","",装备!X12)</f>
        <v/>
      </c>
      <c r="Y13" s="370">
        <f>IF(装备!Y12="","",装备!Y12)</f>
        <v>1</v>
      </c>
      <c r="Z13" s="370">
        <f>IF(装备!Z12="","",装备!Z12)</f>
        <v>2</v>
      </c>
      <c r="AA13" s="370" t="str">
        <f>IF(装备!AA12="","",装备!AA12)</f>
        <v/>
      </c>
      <c r="AB13" t="str">
        <f>IF(装备!AB12="","",装备!AB12)</f>
        <v/>
      </c>
      <c r="AC13" t="str">
        <f>IF(装备!AC12="","",装备!AC12)</f>
        <v/>
      </c>
      <c r="AD13" t="str">
        <f>IF(装备!AD12="","",装备!AD12)</f>
        <v>对空补正20%；对空倍率1.8</v>
      </c>
    </row>
    <row r="14" spans="1:35">
      <c r="A14">
        <f>IF(装备!A13="","",装备!A13)</f>
        <v>10001221</v>
      </c>
      <c r="B14" s="360" t="s">
        <v>3979</v>
      </c>
      <c r="C14" s="370">
        <f>IF(装备!C13="","",装备!C13)</f>
        <v>2</v>
      </c>
      <c r="D14" s="121" t="str">
        <f>IF(装备!D13="","",装备!D13)</f>
        <v>主炮</v>
      </c>
      <c r="E14" t="str">
        <f>IF(装备!E13="","",装备!E13)</f>
        <v>主炮-通用</v>
      </c>
      <c r="F14" s="370" t="str">
        <f>IF(装备!F13="","",装备!F13)</f>
        <v/>
      </c>
      <c r="G14" s="370">
        <f>IF(装备!G13="","",装备!G13)</f>
        <v>2</v>
      </c>
      <c r="H14" s="370" t="str">
        <f>IF(装备!H13="","",装备!H13)</f>
        <v/>
      </c>
      <c r="I14" s="370" t="str">
        <f>IF(装备!I13="","",装备!I13)</f>
        <v/>
      </c>
      <c r="J14" s="370" t="str">
        <f>IF(装备!J13="","",装备!J13)</f>
        <v/>
      </c>
      <c r="K14" s="370" t="str">
        <f>IF(装备!K13="","",装备!K13)</f>
        <v/>
      </c>
      <c r="L14" s="370">
        <f>IF(装备!L13="","",装备!L13)</f>
        <v>1</v>
      </c>
      <c r="M14" s="370" t="str">
        <f>IF(装备!M13="","",装备!M13)</f>
        <v>短</v>
      </c>
      <c r="N14" s="370" t="str">
        <f>IF(装备!N13="","",装备!N13)</f>
        <v/>
      </c>
      <c r="O14" s="370" t="str">
        <f>IF(装备!O13="","",装备!O13)</f>
        <v/>
      </c>
      <c r="P14" s="370" t="str">
        <f>IF(装备!P13="","",装备!P13)</f>
        <v/>
      </c>
      <c r="Q14" s="370" t="str">
        <f>IF(装备!Q13="","",装备!Q13)</f>
        <v/>
      </c>
      <c r="R14" s="370">
        <f>IF(装备!R13="","",装备!R13)</f>
        <v>1</v>
      </c>
      <c r="S14" s="370" t="str">
        <f>IF(装备!S13="","",装备!S13)</f>
        <v/>
      </c>
      <c r="T14" s="370" t="str">
        <f>IF(装备!T13="","",装备!T13)</f>
        <v/>
      </c>
      <c r="U14" s="370" t="str">
        <f>IF(装备!U13="","",装备!U13)</f>
        <v/>
      </c>
      <c r="V14" s="370" t="str">
        <f>IF(装备!V13="","",装备!V13)</f>
        <v/>
      </c>
      <c r="W14" s="370" t="str">
        <f>IF(装备!W13="","",装备!W13)</f>
        <v/>
      </c>
      <c r="X14" s="370" t="str">
        <f>IF(装备!X13="","",装备!X13)</f>
        <v/>
      </c>
      <c r="Y14" s="370">
        <f>IF(装备!Y13="","",装备!Y13)</f>
        <v>1</v>
      </c>
      <c r="Z14" s="370">
        <f>IF(装备!Z13="","",装备!Z13)</f>
        <v>2</v>
      </c>
      <c r="AA14" s="370" t="str">
        <f>IF(装备!AA13="","",装备!AA13)</f>
        <v/>
      </c>
      <c r="AB14" t="str">
        <f>IF(装备!AB13="","",装备!AB13)</f>
        <v/>
      </c>
      <c r="AC14" t="str">
        <f>IF(装备!AC13="","",装备!AC13)</f>
        <v/>
      </c>
      <c r="AD14" t="str">
        <f>IF(装备!AD13="","",装备!AD13)</f>
        <v/>
      </c>
    </row>
    <row r="15" spans="1:35">
      <c r="A15">
        <f>IF(装备!A14="","",装备!A14)</f>
        <v>10001321</v>
      </c>
      <c r="B15" s="359" t="s">
        <v>3977</v>
      </c>
      <c r="C15" s="370">
        <f>IF(装备!C14="","",装备!C14)</f>
        <v>1</v>
      </c>
      <c r="D15" s="121" t="str">
        <f>IF(装备!D14="","",装备!D14)</f>
        <v>主炮</v>
      </c>
      <c r="E15" t="str">
        <f>IF(装备!E14="","",装备!E14)</f>
        <v>主炮-通用</v>
      </c>
      <c r="F15" s="370" t="str">
        <f>IF(装备!F14="","",装备!F14)</f>
        <v/>
      </c>
      <c r="G15" s="370">
        <f>IF(装备!G14="","",装备!G14)</f>
        <v>2</v>
      </c>
      <c r="H15" s="370" t="str">
        <f>IF(装备!H14="","",装备!H14)</f>
        <v/>
      </c>
      <c r="I15" s="370" t="str">
        <f>IF(装备!I14="","",装备!I14)</f>
        <v/>
      </c>
      <c r="J15" s="370" t="str">
        <f>IF(装备!J14="","",装备!J14)</f>
        <v/>
      </c>
      <c r="K15" s="370" t="str">
        <f>IF(装备!K14="","",装备!K14)</f>
        <v/>
      </c>
      <c r="L15" s="370" t="str">
        <f>IF(装备!L14="","",装备!L14)</f>
        <v/>
      </c>
      <c r="M15" s="370" t="str">
        <f>IF(装备!M14="","",装备!M14)</f>
        <v>短</v>
      </c>
      <c r="N15" s="370" t="str">
        <f>IF(装备!N14="","",装备!N14)</f>
        <v/>
      </c>
      <c r="O15" s="370" t="str">
        <f>IF(装备!O14="","",装备!O14)</f>
        <v/>
      </c>
      <c r="P15" s="370" t="str">
        <f>IF(装备!P14="","",装备!P14)</f>
        <v/>
      </c>
      <c r="Q15" s="370" t="str">
        <f>IF(装备!Q14="","",装备!Q14)</f>
        <v/>
      </c>
      <c r="R15" s="370">
        <f>IF(装备!R14="","",装备!R14)</f>
        <v>1</v>
      </c>
      <c r="S15" s="370" t="str">
        <f>IF(装备!S14="","",装备!S14)</f>
        <v/>
      </c>
      <c r="T15" s="370" t="str">
        <f>IF(装备!T14="","",装备!T14)</f>
        <v/>
      </c>
      <c r="U15" s="370" t="str">
        <f>IF(装备!U14="","",装备!U14)</f>
        <v/>
      </c>
      <c r="V15" s="370" t="str">
        <f>IF(装备!V14="","",装备!V14)</f>
        <v/>
      </c>
      <c r="W15" s="370" t="str">
        <f>IF(装备!W14="","",装备!W14)</f>
        <v/>
      </c>
      <c r="X15" s="370" t="str">
        <f>IF(装备!X14="","",装备!X14)</f>
        <v/>
      </c>
      <c r="Y15" s="370">
        <f>IF(装备!Y14="","",装备!Y14)</f>
        <v>1</v>
      </c>
      <c r="Z15" s="370">
        <f>IF(装备!Z14="","",装备!Z14)</f>
        <v>1</v>
      </c>
      <c r="AA15" s="370" t="str">
        <f>IF(装备!AA14="","",装备!AA14)</f>
        <v/>
      </c>
      <c r="AB15" t="str">
        <f>IF(装备!AB14="","",装备!AB14)</f>
        <v/>
      </c>
      <c r="AC15" t="str">
        <f>IF(装备!AC14="","",装备!AC14)</f>
        <v/>
      </c>
      <c r="AD15" t="str">
        <f>IF(装备!AD14="","",装备!AD14)</f>
        <v/>
      </c>
    </row>
    <row r="16" spans="1:35">
      <c r="A16">
        <f>IF(装备!A15="","",装备!A15)</f>
        <v>10001421</v>
      </c>
      <c r="B16" s="359" t="s">
        <v>3909</v>
      </c>
      <c r="C16" s="370">
        <f>IF(装备!C15="","",装备!C15)</f>
        <v>1</v>
      </c>
      <c r="D16" s="121" t="str">
        <f>IF(装备!D15="","",装备!D15)</f>
        <v>主炮</v>
      </c>
      <c r="E16" t="str">
        <f>IF(装备!E15="","",装备!E15)</f>
        <v>主炮-轻巡+</v>
      </c>
      <c r="F16" s="370" t="str">
        <f>IF(装备!F15="","",装备!F15)</f>
        <v/>
      </c>
      <c r="G16" s="370">
        <f>IF(装备!G15="","",装备!G15)</f>
        <v>2</v>
      </c>
      <c r="H16" s="370" t="str">
        <f>IF(装备!H15="","",装备!H15)</f>
        <v/>
      </c>
      <c r="I16" s="370" t="str">
        <f>IF(装备!I15="","",装备!I15)</f>
        <v/>
      </c>
      <c r="J16" s="370" t="str">
        <f>IF(装备!J15="","",装备!J15)</f>
        <v/>
      </c>
      <c r="K16" s="370" t="str">
        <f>IF(装备!K15="","",装备!K15)</f>
        <v/>
      </c>
      <c r="L16" s="370" t="str">
        <f>IF(装备!L15="","",装备!L15)</f>
        <v/>
      </c>
      <c r="M16" s="370" t="str">
        <f>IF(装备!M15="","",装备!M15)</f>
        <v>中</v>
      </c>
      <c r="N16" s="370" t="str">
        <f>IF(装备!N15="","",装备!N15)</f>
        <v/>
      </c>
      <c r="O16" s="370" t="str">
        <f>IF(装备!O15="","",装备!O15)</f>
        <v/>
      </c>
      <c r="P16" s="370" t="str">
        <f>IF(装备!P15="","",装备!P15)</f>
        <v/>
      </c>
      <c r="Q16" s="370" t="str">
        <f>IF(装备!Q15="","",装备!Q15)</f>
        <v/>
      </c>
      <c r="R16" s="370">
        <f>IF(装备!R15="","",装备!R15)</f>
        <v>1</v>
      </c>
      <c r="S16" s="370" t="str">
        <f>IF(装备!S15="","",装备!S15)</f>
        <v/>
      </c>
      <c r="T16" s="370" t="str">
        <f>IF(装备!T15="","",装备!T15)</f>
        <v/>
      </c>
      <c r="U16" s="370" t="str">
        <f>IF(装备!U15="","",装备!U15)</f>
        <v/>
      </c>
      <c r="V16" s="370" t="str">
        <f>IF(装备!V15="","",装备!V15)</f>
        <v/>
      </c>
      <c r="W16" s="370" t="str">
        <f>IF(装备!W15="","",装备!W15)</f>
        <v/>
      </c>
      <c r="X16" s="370" t="str">
        <f>IF(装备!X15="","",装备!X15)</f>
        <v/>
      </c>
      <c r="Y16" s="370">
        <f>IF(装备!Y15="","",装备!Y15)</f>
        <v>2</v>
      </c>
      <c r="Z16" s="370">
        <f>IF(装备!Z15="","",装备!Z15)</f>
        <v>1</v>
      </c>
      <c r="AA16" s="370" t="str">
        <f>IF(装备!AA15="","",装备!AA15)</f>
        <v/>
      </c>
      <c r="AB16" t="str">
        <f>IF(装备!AB15="","",装备!AB15)</f>
        <v/>
      </c>
      <c r="AC16" t="str">
        <f>IF(装备!AC15="","",装备!AC15)</f>
        <v/>
      </c>
      <c r="AD16" t="str">
        <f>IF(装备!AD15="","",装备!AD15)</f>
        <v/>
      </c>
    </row>
    <row r="17" spans="1:30">
      <c r="A17">
        <f>IF(装备!A16="","",装备!A16)</f>
        <v>10001521</v>
      </c>
      <c r="B17" s="361" t="s">
        <v>4376</v>
      </c>
      <c r="C17" s="370">
        <f>IF(装备!C16="","",装备!C16)</f>
        <v>3</v>
      </c>
      <c r="D17" s="121" t="str">
        <f>IF(装备!D16="","",装备!D16)</f>
        <v>主炮</v>
      </c>
      <c r="E17" t="str">
        <f>IF(装备!E16="","",装备!E16)</f>
        <v>主炮-轻巡+</v>
      </c>
      <c r="F17" s="370" t="str">
        <f>IF(装备!F16="","",装备!F16)</f>
        <v/>
      </c>
      <c r="G17" s="370">
        <f>IF(装备!G16="","",装备!G16)</f>
        <v>4</v>
      </c>
      <c r="H17" s="370" t="str">
        <f>IF(装备!H16="","",装备!H16)</f>
        <v/>
      </c>
      <c r="I17" s="370" t="str">
        <f>IF(装备!I16="","",装备!I16)</f>
        <v/>
      </c>
      <c r="J17" s="370" t="str">
        <f>IF(装备!J16="","",装备!J16)</f>
        <v/>
      </c>
      <c r="K17" s="370" t="str">
        <f>IF(装备!K16="","",装备!K16)</f>
        <v/>
      </c>
      <c r="L17" s="370">
        <f>IF(装备!L16="","",装备!L16)</f>
        <v>1</v>
      </c>
      <c r="M17" s="370" t="str">
        <f>IF(装备!M16="","",装备!M16)</f>
        <v>中</v>
      </c>
      <c r="N17" s="370" t="str">
        <f>IF(装备!N16="","",装备!N16)</f>
        <v/>
      </c>
      <c r="O17" s="370" t="str">
        <f>IF(装备!O16="","",装备!O16)</f>
        <v/>
      </c>
      <c r="P17" s="370" t="str">
        <f>IF(装备!P16="","",装备!P16)</f>
        <v/>
      </c>
      <c r="Q17" s="370">
        <f>IF(装备!Q16="","",装备!Q16)</f>
        <v>3</v>
      </c>
      <c r="R17" s="370">
        <f>IF(装备!R16="","",装备!R16)</f>
        <v>1.2</v>
      </c>
      <c r="S17" s="370">
        <f>IF(装备!S16="","",装备!S16)</f>
        <v>0.2</v>
      </c>
      <c r="T17" s="370" t="str">
        <f>IF(装备!T16="","",装备!T16)</f>
        <v/>
      </c>
      <c r="U17" s="370" t="str">
        <f>IF(装备!U16="","",装备!U16)</f>
        <v/>
      </c>
      <c r="V17" s="370" t="str">
        <f>IF(装备!V16="","",装备!V16)</f>
        <v/>
      </c>
      <c r="W17" s="370" t="str">
        <f>IF(装备!W16="","",装备!W16)</f>
        <v/>
      </c>
      <c r="X17" s="370" t="str">
        <f>IF(装备!X16="","",装备!X16)</f>
        <v/>
      </c>
      <c r="Y17" s="370">
        <f>IF(装备!Y16="","",装备!Y16)</f>
        <v>2</v>
      </c>
      <c r="Z17" s="370">
        <f>IF(装备!Z16="","",装备!Z16)</f>
        <v>3</v>
      </c>
      <c r="AA17" s="370" t="str">
        <f>IF(装备!AA16="","",装备!AA16)</f>
        <v/>
      </c>
      <c r="AB17" t="str">
        <f>IF(装备!AB16="","",装备!AB16)</f>
        <v/>
      </c>
      <c r="AC17" t="str">
        <f>IF(装备!AC16="","",装备!AC16)</f>
        <v/>
      </c>
      <c r="AD17" t="str">
        <f>IF(装备!AD16="","",装备!AD16)</f>
        <v>对空补正20%；对空倍率1.2</v>
      </c>
    </row>
    <row r="18" spans="1:30">
      <c r="A18">
        <f>IF(装备!A17="","",装备!A17)</f>
        <v>10001621</v>
      </c>
      <c r="B18" s="362" t="s">
        <v>3943</v>
      </c>
      <c r="C18" s="370">
        <f>IF(装备!C17="","",装备!C17)</f>
        <v>4</v>
      </c>
      <c r="D18" s="121" t="str">
        <f>IF(装备!D17="","",装备!D17)</f>
        <v>主炮</v>
      </c>
      <c r="E18" t="str">
        <f>IF(装备!E17="","",装备!E17)</f>
        <v>主炮-重巡+</v>
      </c>
      <c r="F18" s="370" t="str">
        <f>IF(装备!F17="","",装备!F17)</f>
        <v/>
      </c>
      <c r="G18" s="370">
        <f>IF(装备!G17="","",装备!G17)</f>
        <v>7</v>
      </c>
      <c r="H18" s="370" t="str">
        <f>IF(装备!H17="","",装备!H17)</f>
        <v/>
      </c>
      <c r="I18" s="370" t="str">
        <f>IF(装备!I17="","",装备!I17)</f>
        <v/>
      </c>
      <c r="J18" s="370" t="str">
        <f>IF(装备!J17="","",装备!J17)</f>
        <v/>
      </c>
      <c r="K18" s="370" t="str">
        <f>IF(装备!K17="","",装备!K17)</f>
        <v/>
      </c>
      <c r="L18" s="370">
        <f>IF(装备!L17="","",装备!L17)</f>
        <v>1</v>
      </c>
      <c r="M18" s="370" t="str">
        <f>IF(装备!M17="","",装备!M17)</f>
        <v>中</v>
      </c>
      <c r="N18" s="370" t="str">
        <f>IF(装备!N17="","",装备!N17)</f>
        <v/>
      </c>
      <c r="O18" s="370" t="str">
        <f>IF(装备!O17="","",装备!O17)</f>
        <v/>
      </c>
      <c r="P18" s="370" t="str">
        <f>IF(装备!P17="","",装备!P17)</f>
        <v/>
      </c>
      <c r="Q18" s="370">
        <f>IF(装备!Q17="","",装备!Q17)</f>
        <v>3</v>
      </c>
      <c r="R18" s="370">
        <f>IF(装备!R17="","",装备!R17)</f>
        <v>1.3</v>
      </c>
      <c r="S18" s="370">
        <f>IF(装备!S17="","",装备!S17)</f>
        <v>0.2</v>
      </c>
      <c r="T18" s="370" t="str">
        <f>IF(装备!T17="","",装备!T17)</f>
        <v/>
      </c>
      <c r="U18" s="370" t="str">
        <f>IF(装备!U17="","",装备!U17)</f>
        <v/>
      </c>
      <c r="V18" s="370" t="str">
        <f>IF(装备!V17="","",装备!V17)</f>
        <v/>
      </c>
      <c r="W18" s="370" t="str">
        <f>IF(装备!W17="","",装备!W17)</f>
        <v/>
      </c>
      <c r="X18" s="370" t="str">
        <f>IF(装备!X17="","",装备!X17)</f>
        <v/>
      </c>
      <c r="Y18" s="370">
        <f>IF(装备!Y17="","",装备!Y17)</f>
        <v>3</v>
      </c>
      <c r="Z18" s="370">
        <f>IF(装备!Z17="","",装备!Z17)</f>
        <v>4</v>
      </c>
      <c r="AA18" s="370" t="str">
        <f>IF(装备!AA17="","",装备!AA17)</f>
        <v/>
      </c>
      <c r="AB18" t="str">
        <f>IF(装备!AB17="","",装备!AB17)</f>
        <v/>
      </c>
      <c r="AC18" t="str">
        <f>IF(装备!AC17="","",装备!AC17)</f>
        <v/>
      </c>
      <c r="AD18" t="str">
        <f>IF(装备!AD17="","",装备!AD17)</f>
        <v>对空补正20%；对空倍率1.3</v>
      </c>
    </row>
    <row r="19" spans="1:30">
      <c r="A19">
        <f>IF(装备!A18="","",装备!A18)</f>
        <v>10001721</v>
      </c>
      <c r="B19" s="361" t="s">
        <v>3949</v>
      </c>
      <c r="C19" s="370">
        <f>IF(装备!C18="","",装备!C18)</f>
        <v>3</v>
      </c>
      <c r="D19" s="121" t="str">
        <f>IF(装备!D18="","",装备!D18)</f>
        <v>主炮</v>
      </c>
      <c r="E19" t="str">
        <f>IF(装备!E18="","",装备!E18)</f>
        <v>主炮-轻巡+</v>
      </c>
      <c r="F19" s="370" t="str">
        <f>IF(装备!F18="","",装备!F18)</f>
        <v/>
      </c>
      <c r="G19" s="370">
        <f>IF(装备!G18="","",装备!G18)</f>
        <v>5</v>
      </c>
      <c r="H19" s="370" t="str">
        <f>IF(装备!H18="","",装备!H18)</f>
        <v/>
      </c>
      <c r="I19" s="370" t="str">
        <f>IF(装备!I18="","",装备!I18)</f>
        <v/>
      </c>
      <c r="J19" s="370" t="str">
        <f>IF(装备!J18="","",装备!J18)</f>
        <v/>
      </c>
      <c r="K19" s="370" t="str">
        <f>IF(装备!K18="","",装备!K18)</f>
        <v/>
      </c>
      <c r="L19" s="370">
        <f>IF(装备!L18="","",装备!L18)</f>
        <v>2</v>
      </c>
      <c r="M19" s="370" t="str">
        <f>IF(装备!M18="","",装备!M18)</f>
        <v>中</v>
      </c>
      <c r="N19" s="370" t="str">
        <f>IF(装备!N18="","",装备!N18)</f>
        <v/>
      </c>
      <c r="O19" s="370" t="str">
        <f>IF(装备!O18="","",装备!O18)</f>
        <v/>
      </c>
      <c r="P19" s="370" t="str">
        <f>IF(装备!P18="","",装备!P18)</f>
        <v/>
      </c>
      <c r="Q19" s="370" t="str">
        <f>IF(装备!Q18="","",装备!Q18)</f>
        <v/>
      </c>
      <c r="R19" s="370">
        <f>IF(装备!R18="","",装备!R18)</f>
        <v>1</v>
      </c>
      <c r="S19" s="370" t="str">
        <f>IF(装备!S18="","",装备!S18)</f>
        <v/>
      </c>
      <c r="T19" s="370" t="str">
        <f>IF(装备!T18="","",装备!T18)</f>
        <v/>
      </c>
      <c r="U19" s="370" t="str">
        <f>IF(装备!U18="","",装备!U18)</f>
        <v/>
      </c>
      <c r="V19" s="370" t="str">
        <f>IF(装备!V18="","",装备!V18)</f>
        <v/>
      </c>
      <c r="W19" s="370" t="str">
        <f>IF(装备!W18="","",装备!W18)</f>
        <v/>
      </c>
      <c r="X19" s="370" t="str">
        <f>IF(装备!X18="","",装备!X18)</f>
        <v/>
      </c>
      <c r="Y19" s="370">
        <f>IF(装备!Y18="","",装备!Y18)</f>
        <v>2</v>
      </c>
      <c r="Z19" s="370">
        <f>IF(装备!Z18="","",装备!Z18)</f>
        <v>3</v>
      </c>
      <c r="AA19" s="370" t="str">
        <f>IF(装备!AA18="","",装备!AA18)</f>
        <v/>
      </c>
      <c r="AB19" t="str">
        <f>IF(装备!AB18="","",装备!AB18)</f>
        <v/>
      </c>
      <c r="AC19" t="str">
        <f>IF(装备!AC18="","",装备!AC18)</f>
        <v/>
      </c>
      <c r="AD19" t="str">
        <f>IF(装备!AD18="","",装备!AD18)</f>
        <v/>
      </c>
    </row>
    <row r="20" spans="1:30">
      <c r="A20">
        <f>IF(装备!A19="","",装备!A19)</f>
        <v>10001821</v>
      </c>
      <c r="B20" s="362" t="s">
        <v>3946</v>
      </c>
      <c r="C20" s="370">
        <f>IF(装备!C19="","",装备!C19)</f>
        <v>4</v>
      </c>
      <c r="D20" s="121" t="str">
        <f>IF(装备!D19="","",装备!D19)</f>
        <v>主炮</v>
      </c>
      <c r="E20" t="str">
        <f>IF(装备!E19="","",装备!E19)</f>
        <v>主炮-重巡+</v>
      </c>
      <c r="F20" s="370" t="str">
        <f>IF(装备!F19="","",装备!F19)</f>
        <v/>
      </c>
      <c r="G20" s="370">
        <f>IF(装备!G19="","",装备!G19)</f>
        <v>7</v>
      </c>
      <c r="H20" s="370" t="str">
        <f>IF(装备!H19="","",装备!H19)</f>
        <v/>
      </c>
      <c r="I20" s="370" t="str">
        <f>IF(装备!I19="","",装备!I19)</f>
        <v/>
      </c>
      <c r="J20" s="370" t="str">
        <f>IF(装备!J19="","",装备!J19)</f>
        <v/>
      </c>
      <c r="K20" s="370" t="str">
        <f>IF(装备!K19="","",装备!K19)</f>
        <v/>
      </c>
      <c r="L20" s="370">
        <f>IF(装备!L19="","",装备!L19)</f>
        <v>3</v>
      </c>
      <c r="M20" s="370" t="str">
        <f>IF(装备!M19="","",装备!M19)</f>
        <v>中</v>
      </c>
      <c r="N20" s="370" t="str">
        <f>IF(装备!N19="","",装备!N19)</f>
        <v/>
      </c>
      <c r="O20" s="370" t="str">
        <f>IF(装备!O19="","",装备!O19)</f>
        <v/>
      </c>
      <c r="P20" s="370" t="str">
        <f>IF(装备!P19="","",装备!P19)</f>
        <v/>
      </c>
      <c r="Q20" s="370" t="str">
        <f>IF(装备!Q19="","",装备!Q19)</f>
        <v/>
      </c>
      <c r="R20" s="370">
        <f>IF(装备!R19="","",装备!R19)</f>
        <v>1</v>
      </c>
      <c r="S20" s="370" t="str">
        <f>IF(装备!S19="","",装备!S19)</f>
        <v/>
      </c>
      <c r="T20" s="370" t="str">
        <f>IF(装备!T19="","",装备!T19)</f>
        <v/>
      </c>
      <c r="U20" s="370" t="str">
        <f>IF(装备!U19="","",装备!U19)</f>
        <v/>
      </c>
      <c r="V20" s="370" t="str">
        <f>IF(装备!V19="","",装备!V19)</f>
        <v/>
      </c>
      <c r="W20" s="370" t="str">
        <f>IF(装备!W19="","",装备!W19)</f>
        <v/>
      </c>
      <c r="X20" s="370" t="str">
        <f>IF(装备!X19="","",装备!X19)</f>
        <v/>
      </c>
      <c r="Y20" s="370">
        <f>IF(装备!Y19="","",装备!Y19)</f>
        <v>3</v>
      </c>
      <c r="Z20" s="370">
        <f>IF(装备!Z19="","",装备!Z19)</f>
        <v>4</v>
      </c>
      <c r="AA20" s="370" t="str">
        <f>IF(装备!AA19="","",装备!AA19)</f>
        <v/>
      </c>
      <c r="AB20" t="str">
        <f>IF(装备!AB19="","",装备!AB19)</f>
        <v/>
      </c>
      <c r="AC20" t="str">
        <f>IF(装备!AC19="","",装备!AC19)</f>
        <v/>
      </c>
      <c r="AD20" t="str">
        <f>IF(装备!AD19="","",装备!AD19)</f>
        <v/>
      </c>
    </row>
    <row r="21" spans="1:30">
      <c r="A21">
        <f>IF(装备!A20="","",装备!A20)</f>
        <v>10001921</v>
      </c>
      <c r="B21" s="361" t="s">
        <v>3917</v>
      </c>
      <c r="C21" s="370">
        <f>IF(装备!C20="","",装备!C20)</f>
        <v>3</v>
      </c>
      <c r="D21" s="121" t="str">
        <f>IF(装备!D20="","",装备!D20)</f>
        <v>主炮</v>
      </c>
      <c r="E21" t="str">
        <f>IF(装备!E20="","",装备!E20)</f>
        <v>主炮-轻巡+</v>
      </c>
      <c r="F21" s="370" t="str">
        <f>IF(装备!F20="","",装备!F20)</f>
        <v/>
      </c>
      <c r="G21" s="370">
        <f>IF(装备!G20="","",装备!G20)</f>
        <v>3</v>
      </c>
      <c r="H21" s="370" t="str">
        <f>IF(装备!H20="","",装备!H20)</f>
        <v/>
      </c>
      <c r="I21" s="370" t="str">
        <f>IF(装备!I20="","",装备!I20)</f>
        <v/>
      </c>
      <c r="J21" s="370" t="str">
        <f>IF(装备!J20="","",装备!J20)</f>
        <v/>
      </c>
      <c r="K21" s="370" t="str">
        <f>IF(装备!K20="","",装备!K20)</f>
        <v/>
      </c>
      <c r="L21" s="370" t="str">
        <f>IF(装备!L20="","",装备!L20)</f>
        <v/>
      </c>
      <c r="M21" s="370" t="str">
        <f>IF(装备!M20="","",装备!M20)</f>
        <v>中</v>
      </c>
      <c r="N21" s="370" t="str">
        <f>IF(装备!N20="","",装备!N20)</f>
        <v/>
      </c>
      <c r="O21" s="370" t="str">
        <f>IF(装备!O20="","",装备!O20)</f>
        <v/>
      </c>
      <c r="P21" s="370" t="str">
        <f>IF(装备!P20="","",装备!P20)</f>
        <v/>
      </c>
      <c r="Q21" s="370">
        <f>IF(装备!Q20="","",装备!Q20)</f>
        <v>5</v>
      </c>
      <c r="R21" s="370">
        <f>IF(装备!R20="","",装备!R20)</f>
        <v>1.9</v>
      </c>
      <c r="S21" s="370">
        <f>IF(装备!S20="","",装备!S20)</f>
        <v>0.2</v>
      </c>
      <c r="T21" s="370" t="str">
        <f>IF(装备!T20="","",装备!T20)</f>
        <v/>
      </c>
      <c r="U21" s="370" t="str">
        <f>IF(装备!U20="","",装备!U20)</f>
        <v/>
      </c>
      <c r="V21" s="370" t="str">
        <f>IF(装备!V20="","",装备!V20)</f>
        <v/>
      </c>
      <c r="W21" s="370" t="str">
        <f>IF(装备!W20="","",装备!W20)</f>
        <v/>
      </c>
      <c r="X21" s="370" t="str">
        <f>IF(装备!X20="","",装备!X20)</f>
        <v/>
      </c>
      <c r="Y21" s="370">
        <f>IF(装备!Y20="","",装备!Y20)</f>
        <v>2</v>
      </c>
      <c r="Z21" s="370">
        <f>IF(装备!Z20="","",装备!Z20)</f>
        <v>3</v>
      </c>
      <c r="AA21" s="370" t="str">
        <f>IF(装备!AA20="","",装备!AA20)</f>
        <v/>
      </c>
      <c r="AB21" t="str">
        <f>IF(装备!AB20="","",装备!AB20)</f>
        <v/>
      </c>
      <c r="AC21" t="str">
        <f>IF(装备!AC20="","",装备!AC20)</f>
        <v/>
      </c>
      <c r="AD21" t="str">
        <f>IF(装备!AD20="","",装备!AD20)</f>
        <v>对空补正20%；对空倍率1.9</v>
      </c>
    </row>
    <row r="22" spans="1:30">
      <c r="A22">
        <f>IF(装备!A21="","",装备!A21)</f>
        <v>10002021</v>
      </c>
      <c r="B22" s="360" t="s">
        <v>3915</v>
      </c>
      <c r="C22" s="370">
        <f>IF(装备!C21="","",装备!C21)</f>
        <v>2</v>
      </c>
      <c r="D22" s="121" t="str">
        <f>IF(装备!D21="","",装备!D21)</f>
        <v>主炮</v>
      </c>
      <c r="E22" t="str">
        <f>IF(装备!E21="","",装备!E21)</f>
        <v>主炮-轻巡+</v>
      </c>
      <c r="F22" s="370" t="str">
        <f>IF(装备!F21="","",装备!F21)</f>
        <v/>
      </c>
      <c r="G22" s="370">
        <f>IF(装备!G21="","",装备!G21)</f>
        <v>5</v>
      </c>
      <c r="H22" s="370" t="str">
        <f>IF(装备!H21="","",装备!H21)</f>
        <v/>
      </c>
      <c r="I22" s="370" t="str">
        <f>IF(装备!I21="","",装备!I21)</f>
        <v/>
      </c>
      <c r="J22" s="370" t="str">
        <f>IF(装备!J21="","",装备!J21)</f>
        <v/>
      </c>
      <c r="K22" s="370" t="str">
        <f>IF(装备!K21="","",装备!K21)</f>
        <v/>
      </c>
      <c r="L22" s="370" t="str">
        <f>IF(装备!L21="","",装备!L21)</f>
        <v/>
      </c>
      <c r="M22" s="370" t="str">
        <f>IF(装备!M21="","",装备!M21)</f>
        <v>中</v>
      </c>
      <c r="N22" s="370" t="str">
        <f>IF(装备!N21="","",装备!N21)</f>
        <v/>
      </c>
      <c r="O22" s="370" t="str">
        <f>IF(装备!O21="","",装备!O21)</f>
        <v/>
      </c>
      <c r="P22" s="370" t="str">
        <f>IF(装备!P21="","",装备!P21)</f>
        <v/>
      </c>
      <c r="Q22" s="370">
        <f>IF(装备!Q21="","",装备!Q21)</f>
        <v>1</v>
      </c>
      <c r="R22" s="370">
        <f>IF(装备!R21="","",装备!R21)</f>
        <v>1.2</v>
      </c>
      <c r="S22" s="370">
        <f>IF(装备!S21="","",装备!S21)</f>
        <v>0.2</v>
      </c>
      <c r="T22" s="370" t="str">
        <f>IF(装备!T21="","",装备!T21)</f>
        <v/>
      </c>
      <c r="U22" s="370" t="str">
        <f>IF(装备!U21="","",装备!U21)</f>
        <v/>
      </c>
      <c r="V22" s="370" t="str">
        <f>IF(装备!V21="","",装备!V21)</f>
        <v/>
      </c>
      <c r="W22" s="370" t="str">
        <f>IF(装备!W21="","",装备!W21)</f>
        <v/>
      </c>
      <c r="X22" s="370" t="str">
        <f>IF(装备!X21="","",装备!X21)</f>
        <v/>
      </c>
      <c r="Y22" s="370">
        <f>IF(装备!Y21="","",装备!Y21)</f>
        <v>3</v>
      </c>
      <c r="Z22" s="370">
        <f>IF(装备!Z21="","",装备!Z21)</f>
        <v>4</v>
      </c>
      <c r="AA22" s="370" t="str">
        <f>IF(装备!AA21="","",装备!AA21)</f>
        <v/>
      </c>
      <c r="AB22" t="str">
        <f>IF(装备!AB21="","",装备!AB21)</f>
        <v/>
      </c>
      <c r="AC22" t="str">
        <f>IF(装备!AC21="","",装备!AC21)</f>
        <v/>
      </c>
      <c r="AD22" t="str">
        <f>IF(装备!AD21="","",装备!AD21)</f>
        <v>对空补正20%；对空倍率1.2</v>
      </c>
    </row>
    <row r="23" spans="1:30">
      <c r="A23">
        <f>IF(装备!A22="","",装备!A22)</f>
        <v>10002121</v>
      </c>
      <c r="B23" s="360" t="s">
        <v>3954</v>
      </c>
      <c r="C23" s="370">
        <f>IF(装备!C22="","",装备!C22)</f>
        <v>2</v>
      </c>
      <c r="D23" s="121" t="str">
        <f>IF(装备!D22="","",装备!D22)</f>
        <v>主炮</v>
      </c>
      <c r="E23" t="str">
        <f>IF(装备!E22="","",装备!E22)</f>
        <v>主炮-轻巡+</v>
      </c>
      <c r="F23" s="370" t="str">
        <f>IF(装备!F22="","",装备!F22)</f>
        <v/>
      </c>
      <c r="G23" s="370">
        <f>IF(装备!G22="","",装备!G22)</f>
        <v>6</v>
      </c>
      <c r="H23" s="370" t="str">
        <f>IF(装备!H22="","",装备!H22)</f>
        <v/>
      </c>
      <c r="I23" s="370" t="str">
        <f>IF(装备!I22="","",装备!I22)</f>
        <v/>
      </c>
      <c r="J23" s="370" t="str">
        <f>IF(装备!J22="","",装备!J22)</f>
        <v/>
      </c>
      <c r="K23" s="370" t="str">
        <f>IF(装备!K22="","",装备!K22)</f>
        <v/>
      </c>
      <c r="L23" s="370">
        <f>IF(装备!L22="","",装备!L22)</f>
        <v>1</v>
      </c>
      <c r="M23" s="370" t="str">
        <f>IF(装备!M22="","",装备!M22)</f>
        <v>中</v>
      </c>
      <c r="N23" s="370" t="str">
        <f>IF(装备!N22="","",装备!N22)</f>
        <v/>
      </c>
      <c r="O23" s="370" t="str">
        <f>IF(装备!O22="","",装备!O22)</f>
        <v/>
      </c>
      <c r="P23" s="370" t="str">
        <f>IF(装备!P22="","",装备!P22)</f>
        <v/>
      </c>
      <c r="Q23" s="370" t="str">
        <f>IF(装备!Q22="","",装备!Q22)</f>
        <v/>
      </c>
      <c r="R23" s="370">
        <f>IF(装备!R22="","",装备!R22)</f>
        <v>1</v>
      </c>
      <c r="S23" s="370" t="str">
        <f>IF(装备!S22="","",装备!S22)</f>
        <v/>
      </c>
      <c r="T23" s="370" t="str">
        <f>IF(装备!T22="","",装备!T22)</f>
        <v/>
      </c>
      <c r="U23" s="370" t="str">
        <f>IF(装备!U22="","",装备!U22)</f>
        <v/>
      </c>
      <c r="V23" s="370" t="str">
        <f>IF(装备!V22="","",装备!V22)</f>
        <v/>
      </c>
      <c r="W23" s="370" t="str">
        <f>IF(装备!W22="","",装备!W22)</f>
        <v/>
      </c>
      <c r="X23" s="370" t="str">
        <f>IF(装备!X22="","",装备!X22)</f>
        <v/>
      </c>
      <c r="Y23" s="370">
        <f>IF(装备!Y22="","",装备!Y22)</f>
        <v>2</v>
      </c>
      <c r="Z23" s="370">
        <f>IF(装备!Z22="","",装备!Z22)</f>
        <v>3</v>
      </c>
      <c r="AA23" s="370" t="str">
        <f>IF(装备!AA22="","",装备!AA22)</f>
        <v/>
      </c>
      <c r="AB23" t="str">
        <f>IF(装备!AB22="","",装备!AB22)</f>
        <v/>
      </c>
      <c r="AC23" t="str">
        <f>IF(装备!AC22="","",装备!AC22)</f>
        <v/>
      </c>
      <c r="AD23" t="str">
        <f>IF(装备!AD22="","",装备!AD22)</f>
        <v/>
      </c>
    </row>
    <row r="24" spans="1:30">
      <c r="A24">
        <f>IF(装备!A23="","",装备!A23)</f>
        <v>10002221</v>
      </c>
      <c r="B24" s="362" t="s">
        <v>3947</v>
      </c>
      <c r="C24" s="370">
        <f>IF(装备!C23="","",装备!C23)</f>
        <v>4</v>
      </c>
      <c r="D24" s="121" t="str">
        <f>IF(装备!D23="","",装备!D23)</f>
        <v>主炮</v>
      </c>
      <c r="E24" t="str">
        <f>IF(装备!E23="","",装备!E23)</f>
        <v>主炮-重巡+</v>
      </c>
      <c r="F24" s="370" t="str">
        <f>IF(装备!F23="","",装备!F23)</f>
        <v/>
      </c>
      <c r="G24" s="370">
        <f>IF(装备!G23="","",装备!G23)</f>
        <v>8</v>
      </c>
      <c r="H24" s="370" t="str">
        <f>IF(装备!H23="","",装备!H23)</f>
        <v/>
      </c>
      <c r="I24" s="370" t="str">
        <f>IF(装备!I23="","",装备!I23)</f>
        <v/>
      </c>
      <c r="J24" s="370" t="str">
        <f>IF(装备!J23="","",装备!J23)</f>
        <v/>
      </c>
      <c r="K24" s="370" t="str">
        <f>IF(装备!K23="","",装备!K23)</f>
        <v/>
      </c>
      <c r="L24" s="370">
        <f>IF(装备!L23="","",装备!L23)</f>
        <v>2</v>
      </c>
      <c r="M24" s="370" t="str">
        <f>IF(装备!M23="","",装备!M23)</f>
        <v>中</v>
      </c>
      <c r="N24" s="370" t="str">
        <f>IF(装备!N23="","",装备!N23)</f>
        <v/>
      </c>
      <c r="O24" s="370" t="str">
        <f>IF(装备!O23="","",装备!O23)</f>
        <v/>
      </c>
      <c r="P24" s="370" t="str">
        <f>IF(装备!P23="","",装备!P23)</f>
        <v/>
      </c>
      <c r="Q24" s="370" t="str">
        <f>IF(装备!Q23="","",装备!Q23)</f>
        <v/>
      </c>
      <c r="R24" s="370">
        <f>IF(装备!R23="","",装备!R23)</f>
        <v>1</v>
      </c>
      <c r="S24" s="370" t="str">
        <f>IF(装备!S23="","",装备!S23)</f>
        <v/>
      </c>
      <c r="T24" s="370" t="str">
        <f>IF(装备!T23="","",装备!T23)</f>
        <v/>
      </c>
      <c r="U24" s="370" t="str">
        <f>IF(装备!U23="","",装备!U23)</f>
        <v/>
      </c>
      <c r="V24" s="370" t="str">
        <f>IF(装备!V23="","",装备!V23)</f>
        <v/>
      </c>
      <c r="W24" s="370" t="str">
        <f>IF(装备!W23="","",装备!W23)</f>
        <v/>
      </c>
      <c r="X24" s="370" t="str">
        <f>IF(装备!X23="","",装备!X23)</f>
        <v/>
      </c>
      <c r="Y24" s="370">
        <f>IF(装备!Y23="","",装备!Y23)</f>
        <v>3</v>
      </c>
      <c r="Z24" s="370">
        <f>IF(装备!Z23="","",装备!Z23)</f>
        <v>4</v>
      </c>
      <c r="AA24" s="370" t="str">
        <f>IF(装备!AA23="","",装备!AA23)</f>
        <v/>
      </c>
      <c r="AB24" t="str">
        <f>IF(装备!AB23="","",装备!AB23)</f>
        <v/>
      </c>
      <c r="AC24" t="str">
        <f>IF(装备!AC23="","",装备!AC23)</f>
        <v/>
      </c>
      <c r="AD24" t="str">
        <f>IF(装备!AD23="","",装备!AD23)</f>
        <v/>
      </c>
    </row>
    <row r="25" spans="1:30">
      <c r="A25">
        <f>IF(装备!A24="","",装备!A24)</f>
        <v>10002321</v>
      </c>
      <c r="B25" s="359" t="s">
        <v>3956</v>
      </c>
      <c r="C25" s="370">
        <f>IF(装备!C24="","",装备!C24)</f>
        <v>1</v>
      </c>
      <c r="D25" s="121" t="str">
        <f>IF(装备!D24="","",装备!D24)</f>
        <v>主炮</v>
      </c>
      <c r="E25" t="str">
        <f>IF(装备!E24="","",装备!E24)</f>
        <v>主炮-轻巡+</v>
      </c>
      <c r="F25" s="370" t="str">
        <f>IF(装备!F24="","",装备!F24)</f>
        <v/>
      </c>
      <c r="G25" s="370">
        <f>IF(装备!G24="","",装备!G24)</f>
        <v>3</v>
      </c>
      <c r="H25" s="370" t="str">
        <f>IF(装备!H24="","",装备!H24)</f>
        <v/>
      </c>
      <c r="I25" s="370" t="str">
        <f>IF(装备!I24="","",装备!I24)</f>
        <v/>
      </c>
      <c r="J25" s="370" t="str">
        <f>IF(装备!J24="","",装备!J24)</f>
        <v/>
      </c>
      <c r="K25" s="370" t="str">
        <f>IF(装备!K24="","",装备!K24)</f>
        <v/>
      </c>
      <c r="L25" s="370" t="str">
        <f>IF(装备!L24="","",装备!L24)</f>
        <v/>
      </c>
      <c r="M25" s="370" t="str">
        <f>IF(装备!M24="","",装备!M24)</f>
        <v>中</v>
      </c>
      <c r="N25" s="370" t="str">
        <f>IF(装备!N24="","",装备!N24)</f>
        <v/>
      </c>
      <c r="O25" s="370" t="str">
        <f>IF(装备!O24="","",装备!O24)</f>
        <v/>
      </c>
      <c r="P25" s="370" t="str">
        <f>IF(装备!P24="","",装备!P24)</f>
        <v/>
      </c>
      <c r="Q25" s="370" t="str">
        <f>IF(装备!Q24="","",装备!Q24)</f>
        <v/>
      </c>
      <c r="R25" s="370">
        <f>IF(装备!R24="","",装备!R24)</f>
        <v>1</v>
      </c>
      <c r="S25" s="370" t="str">
        <f>IF(装备!S24="","",装备!S24)</f>
        <v/>
      </c>
      <c r="T25" s="370" t="str">
        <f>IF(装备!T24="","",装备!T24)</f>
        <v/>
      </c>
      <c r="U25" s="370" t="str">
        <f>IF(装备!U24="","",装备!U24)</f>
        <v/>
      </c>
      <c r="V25" s="370" t="str">
        <f>IF(装备!V24="","",装备!V24)</f>
        <v/>
      </c>
      <c r="W25" s="370" t="str">
        <f>IF(装备!W24="","",装备!W24)</f>
        <v/>
      </c>
      <c r="X25" s="370" t="str">
        <f>IF(装备!X24="","",装备!X24)</f>
        <v/>
      </c>
      <c r="Y25" s="370">
        <f>IF(装备!Y24="","",装备!Y24)</f>
        <v>2</v>
      </c>
      <c r="Z25" s="370">
        <f>IF(装备!Z24="","",装备!Z24)</f>
        <v>1</v>
      </c>
      <c r="AA25" s="370" t="str">
        <f>IF(装备!AA24="","",装备!AA24)</f>
        <v/>
      </c>
      <c r="AB25" t="str">
        <f>IF(装备!AB24="","",装备!AB24)</f>
        <v/>
      </c>
      <c r="AC25" t="str">
        <f>IF(装备!AC24="","",装备!AC24)</f>
        <v/>
      </c>
      <c r="AD25" t="str">
        <f>IF(装备!AD24="","",装备!AD24)</f>
        <v/>
      </c>
    </row>
    <row r="26" spans="1:30">
      <c r="A26">
        <f>IF(装备!A25="","",装备!A25)</f>
        <v>10002421</v>
      </c>
      <c r="B26" s="360" t="s">
        <v>3906</v>
      </c>
      <c r="C26" s="370">
        <f>IF(装备!C25="","",装备!C25)</f>
        <v>2</v>
      </c>
      <c r="D26" s="121" t="str">
        <f>IF(装备!D25="","",装备!D25)</f>
        <v>主炮</v>
      </c>
      <c r="E26" t="str">
        <f>IF(装备!E25="","",装备!E25)</f>
        <v>主炮-战列+</v>
      </c>
      <c r="F26" s="370" t="str">
        <f>IF(装备!F25="","",装备!F25)</f>
        <v/>
      </c>
      <c r="G26" s="370">
        <f>IF(装备!G25="","",装备!G25)</f>
        <v>15</v>
      </c>
      <c r="H26" s="370" t="str">
        <f>IF(装备!H25="","",装备!H25)</f>
        <v/>
      </c>
      <c r="I26" s="370" t="str">
        <f>IF(装备!I25="","",装备!I25)</f>
        <v/>
      </c>
      <c r="J26" s="370" t="str">
        <f>IF(装备!J25="","",装备!J25)</f>
        <v/>
      </c>
      <c r="K26" s="370" t="str">
        <f>IF(装备!K25="","",装备!K25)</f>
        <v/>
      </c>
      <c r="L26" s="370" t="str">
        <f>IF(装备!L25="","",装备!L25)</f>
        <v/>
      </c>
      <c r="M26" s="370" t="str">
        <f>IF(装备!M25="","",装备!M25)</f>
        <v>长</v>
      </c>
      <c r="N26" s="370" t="str">
        <f>IF(装备!N25="","",装备!N25)</f>
        <v/>
      </c>
      <c r="O26" s="370" t="str">
        <f>IF(装备!O25="","",装备!O25)</f>
        <v/>
      </c>
      <c r="P26" s="370" t="str">
        <f>IF(装备!P25="","",装备!P25)</f>
        <v/>
      </c>
      <c r="Q26" s="370">
        <f>IF(装备!Q25="","",装备!Q25)</f>
        <v>4</v>
      </c>
      <c r="R26" s="370">
        <f>IF(装备!R25="","",装备!R25)</f>
        <v>1</v>
      </c>
      <c r="S26" s="370">
        <f>IF(装备!S25="","",装备!S25)</f>
        <v>0.2</v>
      </c>
      <c r="T26" s="370" t="str">
        <f>IF(装备!T25="","",装备!T25)</f>
        <v/>
      </c>
      <c r="U26" s="370" t="str">
        <f>IF(装备!U25="","",装备!U25)</f>
        <v/>
      </c>
      <c r="V26" s="370" t="str">
        <f>IF(装备!V25="","",装备!V25)</f>
        <v/>
      </c>
      <c r="W26" s="370" t="str">
        <f>IF(装备!W25="","",装备!W25)</f>
        <v/>
      </c>
      <c r="X26" s="370" t="str">
        <f>IF(装备!X25="","",装备!X25)</f>
        <v/>
      </c>
      <c r="Y26" s="370">
        <f>IF(装备!Y25="","",装备!Y25)</f>
        <v>10</v>
      </c>
      <c r="Z26" s="370">
        <f>IF(装备!Z25="","",装备!Z25)</f>
        <v>15</v>
      </c>
      <c r="AA26" s="370" t="str">
        <f>IF(装备!AA25="","",装备!AA25)</f>
        <v/>
      </c>
      <c r="AB26" t="str">
        <f>IF(装备!AB25="","",装备!AB25)</f>
        <v/>
      </c>
      <c r="AC26" t="str">
        <f>IF(装备!AC25="","",装备!AC25)</f>
        <v/>
      </c>
      <c r="AD26" t="str">
        <f>IF(装备!AD25="","",装备!AD25)</f>
        <v>对空补正20%</v>
      </c>
    </row>
    <row r="27" spans="1:30">
      <c r="A27">
        <f>IF(装备!A26="","",装备!A26)</f>
        <v>10002521</v>
      </c>
      <c r="B27" s="362" t="s">
        <v>3983</v>
      </c>
      <c r="C27" s="370">
        <f>IF(装备!C26="","",装备!C26)</f>
        <v>4</v>
      </c>
      <c r="D27" s="121" t="str">
        <f>IF(装备!D26="","",装备!D26)</f>
        <v>主炮</v>
      </c>
      <c r="E27" t="str">
        <f>IF(装备!E26="","",装备!E26)</f>
        <v>主炮-战列+</v>
      </c>
      <c r="F27" s="370" t="str">
        <f>IF(装备!F26="","",装备!F26)</f>
        <v/>
      </c>
      <c r="G27" s="370">
        <f>IF(装备!G26="","",装备!G26)</f>
        <v>20</v>
      </c>
      <c r="H27" s="370" t="str">
        <f>IF(装备!H26="","",装备!H26)</f>
        <v/>
      </c>
      <c r="I27" s="370" t="str">
        <f>IF(装备!I26="","",装备!I26)</f>
        <v/>
      </c>
      <c r="J27" s="370" t="str">
        <f>IF(装备!J26="","",装备!J26)</f>
        <v/>
      </c>
      <c r="K27" s="370" t="str">
        <f>IF(装备!K26="","",装备!K26)</f>
        <v/>
      </c>
      <c r="L27" s="370" t="str">
        <f>IF(装备!L26="","",装备!L26)</f>
        <v/>
      </c>
      <c r="M27" s="370" t="str">
        <f>IF(装备!M26="","",装备!M26)</f>
        <v>长</v>
      </c>
      <c r="N27" s="370" t="str">
        <f>IF(装备!N26="","",装备!N26)</f>
        <v/>
      </c>
      <c r="O27" s="370" t="str">
        <f>IF(装备!O26="","",装备!O26)</f>
        <v/>
      </c>
      <c r="P27" s="370" t="str">
        <f>IF(装备!P26="","",装备!P26)</f>
        <v/>
      </c>
      <c r="Q27" s="370">
        <f>IF(装备!Q26="","",装备!Q26)</f>
        <v>6</v>
      </c>
      <c r="R27" s="370">
        <f>IF(装备!R26="","",装备!R26)</f>
        <v>1</v>
      </c>
      <c r="S27" s="370">
        <f>IF(装备!S26="","",装备!S26)</f>
        <v>0.2</v>
      </c>
      <c r="T27" s="370" t="str">
        <f>IF(装备!T26="","",装备!T26)</f>
        <v/>
      </c>
      <c r="U27" s="370" t="str">
        <f>IF(装备!U26="","",装备!U26)</f>
        <v/>
      </c>
      <c r="V27" s="370" t="str">
        <f>IF(装备!V26="","",装备!V26)</f>
        <v/>
      </c>
      <c r="W27" s="370" t="str">
        <f>IF(装备!W26="","",装备!W26)</f>
        <v/>
      </c>
      <c r="X27" s="370" t="str">
        <f>IF(装备!X26="","",装备!X26)</f>
        <v/>
      </c>
      <c r="Y27" s="370">
        <f>IF(装备!Y26="","",装备!Y26)</f>
        <v>12</v>
      </c>
      <c r="Z27" s="370">
        <f>IF(装备!Z26="","",装备!Z26)</f>
        <v>20</v>
      </c>
      <c r="AA27" s="370" t="str">
        <f>IF(装备!AA26="","",装备!AA26)</f>
        <v/>
      </c>
      <c r="AB27" t="str">
        <f>IF(装备!AB26="","",装备!AB26)</f>
        <v/>
      </c>
      <c r="AC27" t="str">
        <f>IF(装备!AC26="","",装备!AC26)</f>
        <v/>
      </c>
      <c r="AD27" t="str">
        <f>IF(装备!AD26="","",装备!AD26)</f>
        <v>对空补正20%</v>
      </c>
    </row>
    <row r="28" spans="1:30">
      <c r="A28">
        <f>IF(装备!A27="","",装备!A27)</f>
        <v>10002621</v>
      </c>
      <c r="B28" s="363" t="s">
        <v>4381</v>
      </c>
      <c r="C28" s="370">
        <f>IF(装备!C27="","",装备!C27)</f>
        <v>6</v>
      </c>
      <c r="D28" s="121" t="str">
        <f>IF(装备!D27="","",装备!D27)</f>
        <v>主炮</v>
      </c>
      <c r="E28" t="str">
        <f>IF(装备!E27="","",装备!E27)</f>
        <v>主炮-战列+</v>
      </c>
      <c r="F28" s="370" t="str">
        <f>IF(装备!F27="","",装备!F27)</f>
        <v/>
      </c>
      <c r="G28" s="370">
        <f>IF(装备!G27="","",装备!G27)</f>
        <v>30</v>
      </c>
      <c r="H28" s="370" t="str">
        <f>IF(装备!H27="","",装备!H27)</f>
        <v/>
      </c>
      <c r="I28" s="370" t="str">
        <f>IF(装备!I27="","",装备!I27)</f>
        <v/>
      </c>
      <c r="J28" s="370" t="str">
        <f>IF(装备!J27="","",装备!J27)</f>
        <v/>
      </c>
      <c r="K28" s="370" t="str">
        <f>IF(装备!K27="","",装备!K27)</f>
        <v/>
      </c>
      <c r="L28" s="370" t="str">
        <f>IF(装备!L27="","",装备!L27)</f>
        <v/>
      </c>
      <c r="M28" s="370" t="str">
        <f>IF(装备!M27="","",装备!M27)</f>
        <v>超长</v>
      </c>
      <c r="N28" s="370" t="str">
        <f>IF(装备!N27="","",装备!N27)</f>
        <v/>
      </c>
      <c r="O28" s="370" t="str">
        <f>IF(装备!O27="","",装备!O27)</f>
        <v/>
      </c>
      <c r="P28" s="370" t="str">
        <f>IF(装备!P27="","",装备!P27)</f>
        <v/>
      </c>
      <c r="Q28" s="370">
        <f>IF(装备!Q27="","",装备!Q27)</f>
        <v>8</v>
      </c>
      <c r="R28" s="370">
        <f>IF(装备!R27="","",装备!R27)</f>
        <v>1</v>
      </c>
      <c r="S28" s="370">
        <f>IF(装备!S27="","",装备!S27)</f>
        <v>0.25</v>
      </c>
      <c r="T28" s="370" t="str">
        <f>IF(装备!T27="","",装备!T27)</f>
        <v/>
      </c>
      <c r="U28" s="370" t="str">
        <f>IF(装备!U27="","",装备!U27)</f>
        <v/>
      </c>
      <c r="V28" s="370" t="str">
        <f>IF(装备!V27="","",装备!V27)</f>
        <v/>
      </c>
      <c r="W28" s="370" t="str">
        <f>IF(装备!W27="","",装备!W27)</f>
        <v/>
      </c>
      <c r="X28" s="370" t="str">
        <f>IF(装备!X27="","",装备!X27)</f>
        <v/>
      </c>
      <c r="Y28" s="370">
        <f>IF(装备!Y27="","",装备!Y27)</f>
        <v>24</v>
      </c>
      <c r="Z28" s="370">
        <f>IF(装备!Z27="","",装备!Z27)</f>
        <v>25</v>
      </c>
      <c r="AA28" s="370" t="str">
        <f>IF(装备!AA27="","",装备!AA27)</f>
        <v/>
      </c>
      <c r="AB28" t="str">
        <f>IF(装备!AB27="","",装备!AB27)</f>
        <v/>
      </c>
      <c r="AC28" t="str">
        <f>IF(装备!AC27="","",装备!AC27)</f>
        <v/>
      </c>
      <c r="AD28" t="str">
        <f>IF(装备!AD27="","",装备!AD27)</f>
        <v>对空补正25%</v>
      </c>
    </row>
    <row r="29" spans="1:30">
      <c r="A29">
        <f>IF(装备!A28="","",装备!A28)</f>
        <v>10002721</v>
      </c>
      <c r="B29" s="360" t="s">
        <v>3998</v>
      </c>
      <c r="C29" s="370">
        <f>IF(装备!C28="","",装备!C28)</f>
        <v>2</v>
      </c>
      <c r="D29" s="121" t="str">
        <f>IF(装备!D28="","",装备!D28)</f>
        <v>主炮</v>
      </c>
      <c r="E29" t="str">
        <f>IF(装备!E28="","",装备!E28)</f>
        <v>主炮-战列+</v>
      </c>
      <c r="F29" s="370" t="str">
        <f>IF(装备!F28="","",装备!F28)</f>
        <v/>
      </c>
      <c r="G29" s="370">
        <f>IF(装备!G28="","",装备!G28)</f>
        <v>11</v>
      </c>
      <c r="H29" s="370" t="str">
        <f>IF(装备!H28="","",装备!H28)</f>
        <v/>
      </c>
      <c r="I29" s="370" t="str">
        <f>IF(装备!I28="","",装备!I28)</f>
        <v/>
      </c>
      <c r="J29" s="370" t="str">
        <f>IF(装备!J28="","",装备!J28)</f>
        <v/>
      </c>
      <c r="K29" s="370" t="str">
        <f>IF(装备!K28="","",装备!K28)</f>
        <v/>
      </c>
      <c r="L29" s="370">
        <f>IF(装备!L28="","",装备!L28)</f>
        <v>3</v>
      </c>
      <c r="M29" s="370" t="str">
        <f>IF(装备!M28="","",装备!M28)</f>
        <v>长</v>
      </c>
      <c r="N29" s="370" t="str">
        <f>IF(装备!N28="","",装备!N28)</f>
        <v/>
      </c>
      <c r="O29" s="370" t="str">
        <f>IF(装备!O28="","",装备!O28)</f>
        <v/>
      </c>
      <c r="P29" s="370" t="str">
        <f>IF(装备!P28="","",装备!P28)</f>
        <v/>
      </c>
      <c r="Q29" s="370" t="str">
        <f>IF(装备!Q28="","",装备!Q28)</f>
        <v/>
      </c>
      <c r="R29" s="370">
        <f>IF(装备!R28="","",装备!R28)</f>
        <v>1</v>
      </c>
      <c r="S29" s="370" t="str">
        <f>IF(装备!S28="","",装备!S28)</f>
        <v/>
      </c>
      <c r="T29" s="370" t="str">
        <f>IF(装备!T28="","",装备!T28)</f>
        <v/>
      </c>
      <c r="U29" s="370" t="str">
        <f>IF(装备!U28="","",装备!U28)</f>
        <v/>
      </c>
      <c r="V29" s="370" t="str">
        <f>IF(装备!V28="","",装备!V28)</f>
        <v/>
      </c>
      <c r="W29" s="370" t="str">
        <f>IF(装备!W28="","",装备!W28)</f>
        <v/>
      </c>
      <c r="X29" s="370" t="str">
        <f>IF(装备!X28="","",装备!X28)</f>
        <v/>
      </c>
      <c r="Y29" s="370">
        <f>IF(装备!Y28="","",装备!Y28)</f>
        <v>8</v>
      </c>
      <c r="Z29" s="370">
        <f>IF(装备!Z28="","",装备!Z28)</f>
        <v>12</v>
      </c>
      <c r="AA29" s="370" t="str">
        <f>IF(装备!AA28="","",装备!AA28)</f>
        <v/>
      </c>
      <c r="AB29" t="str">
        <f>IF(装备!AB28="","",装备!AB28)</f>
        <v/>
      </c>
      <c r="AC29" t="str">
        <f>IF(装备!AC28="","",装备!AC28)</f>
        <v/>
      </c>
      <c r="AD29" t="str">
        <f>IF(装备!AD28="","",装备!AD28)</f>
        <v/>
      </c>
    </row>
    <row r="30" spans="1:30">
      <c r="A30">
        <f>IF(装备!A29="","",装备!A29)</f>
        <v>10002821</v>
      </c>
      <c r="B30" s="362" t="s">
        <v>3911</v>
      </c>
      <c r="C30" s="370">
        <f>IF(装备!C29="","",装备!C29)</f>
        <v>4</v>
      </c>
      <c r="D30" s="121" t="str">
        <f>IF(装备!D29="","",装备!D29)</f>
        <v>主炮</v>
      </c>
      <c r="E30" t="str">
        <f>IF(装备!E29="","",装备!E29)</f>
        <v>主炮-战列+</v>
      </c>
      <c r="F30" s="370" t="str">
        <f>IF(装备!F29="","",装备!F29)</f>
        <v/>
      </c>
      <c r="G30" s="370">
        <f>IF(装备!G29="","",装备!G29)</f>
        <v>18</v>
      </c>
      <c r="H30" s="370" t="str">
        <f>IF(装备!H29="","",装备!H29)</f>
        <v/>
      </c>
      <c r="I30" s="370" t="str">
        <f>IF(装备!I29="","",装备!I29)</f>
        <v/>
      </c>
      <c r="J30" s="370" t="str">
        <f>IF(装备!J29="","",装备!J29)</f>
        <v/>
      </c>
      <c r="K30" s="370" t="str">
        <f>IF(装备!K29="","",装备!K29)</f>
        <v/>
      </c>
      <c r="L30" s="370">
        <f>IF(装备!L29="","",装备!L29)</f>
        <v>4</v>
      </c>
      <c r="M30" s="370" t="str">
        <f>IF(装备!M29="","",装备!M29)</f>
        <v>长</v>
      </c>
      <c r="N30" s="370" t="str">
        <f>IF(装备!N29="","",装备!N29)</f>
        <v/>
      </c>
      <c r="O30" s="370" t="str">
        <f>IF(装备!O29="","",装备!O29)</f>
        <v/>
      </c>
      <c r="P30" s="370" t="str">
        <f>IF(装备!P29="","",装备!P29)</f>
        <v/>
      </c>
      <c r="Q30" s="370" t="str">
        <f>IF(装备!Q29="","",装备!Q29)</f>
        <v/>
      </c>
      <c r="R30" s="370">
        <f>IF(装备!R29="","",装备!R29)</f>
        <v>1</v>
      </c>
      <c r="S30" s="370" t="str">
        <f>IF(装备!S29="","",装备!S29)</f>
        <v/>
      </c>
      <c r="T30" s="370" t="str">
        <f>IF(装备!T29="","",装备!T29)</f>
        <v/>
      </c>
      <c r="U30" s="370" t="str">
        <f>IF(装备!U29="","",装备!U29)</f>
        <v/>
      </c>
      <c r="V30" s="370" t="str">
        <f>IF(装备!V29="","",装备!V29)</f>
        <v/>
      </c>
      <c r="W30" s="370" t="str">
        <f>IF(装备!W29="","",装备!W29)</f>
        <v/>
      </c>
      <c r="X30" s="370" t="str">
        <f>IF(装备!X29="","",装备!X29)</f>
        <v/>
      </c>
      <c r="Y30" s="370">
        <f>IF(装备!Y29="","",装备!Y29)</f>
        <v>11</v>
      </c>
      <c r="Z30" s="370">
        <f>IF(装备!Z29="","",装备!Z29)</f>
        <v>18</v>
      </c>
      <c r="AA30" s="370" t="str">
        <f>IF(装备!AA29="","",装备!AA29)</f>
        <v/>
      </c>
      <c r="AB30" t="str">
        <f>IF(装备!AB29="","",装备!AB29)</f>
        <v/>
      </c>
      <c r="AC30" t="str">
        <f>IF(装备!AC29="","",装备!AC29)</f>
        <v/>
      </c>
      <c r="AD30" t="str">
        <f>IF(装备!AD29="","",装备!AD29)</f>
        <v/>
      </c>
    </row>
    <row r="31" spans="1:30">
      <c r="A31">
        <f>IF(装备!A30="","",装备!A30)</f>
        <v>10002921</v>
      </c>
      <c r="B31" s="363" t="s">
        <v>4062</v>
      </c>
      <c r="C31" s="370">
        <f>IF(装备!C30="","",装备!C30)</f>
        <v>6</v>
      </c>
      <c r="D31" s="121" t="str">
        <f>IF(装备!D30="","",装备!D30)</f>
        <v>主炮</v>
      </c>
      <c r="E31" t="str">
        <f>IF(装备!E30="","",装备!E30)</f>
        <v>主炮-战列+</v>
      </c>
      <c r="F31" s="370" t="str">
        <f>IF(装备!F30="","",装备!F30)</f>
        <v/>
      </c>
      <c r="G31" s="370">
        <f>IF(装备!G30="","",装备!G30)</f>
        <v>21</v>
      </c>
      <c r="H31" s="370" t="str">
        <f>IF(装备!H30="","",装备!H30)</f>
        <v/>
      </c>
      <c r="I31" s="370" t="str">
        <f>IF(装备!I30="","",装备!I30)</f>
        <v/>
      </c>
      <c r="J31" s="370" t="str">
        <f>IF(装备!J30="","",装备!J30)</f>
        <v/>
      </c>
      <c r="K31" s="370" t="str">
        <f>IF(装备!K30="","",装备!K30)</f>
        <v/>
      </c>
      <c r="L31" s="370">
        <f>IF(装备!L30="","",装备!L30)</f>
        <v>6</v>
      </c>
      <c r="M31" s="370" t="str">
        <f>IF(装备!M30="","",装备!M30)</f>
        <v>超长</v>
      </c>
      <c r="N31" s="370" t="str">
        <f>IF(装备!N30="","",装备!N30)</f>
        <v/>
      </c>
      <c r="O31" s="370" t="str">
        <f>IF(装备!O30="","",装备!O30)</f>
        <v/>
      </c>
      <c r="P31" s="370" t="str">
        <f>IF(装备!P30="","",装备!P30)</f>
        <v/>
      </c>
      <c r="Q31" s="370" t="str">
        <f>IF(装备!Q30="","",装备!Q30)</f>
        <v/>
      </c>
      <c r="R31" s="370">
        <f>IF(装备!R30="","",装备!R30)</f>
        <v>1</v>
      </c>
      <c r="S31" s="370" t="str">
        <f>IF(装备!S30="","",装备!S30)</f>
        <v/>
      </c>
      <c r="T31" s="370" t="str">
        <f>IF(装备!T30="","",装备!T30)</f>
        <v/>
      </c>
      <c r="U31" s="370" t="str">
        <f>IF(装备!U30="","",装备!U30)</f>
        <v/>
      </c>
      <c r="V31" s="370" t="str">
        <f>IF(装备!V30="","",装备!V30)</f>
        <v/>
      </c>
      <c r="W31" s="370" t="str">
        <f>IF(装备!W30="","",装备!W30)</f>
        <v/>
      </c>
      <c r="X31" s="370" t="str">
        <f>IF(装备!X30="","",装备!X30)</f>
        <v/>
      </c>
      <c r="Y31" s="370">
        <f>IF(装备!Y30="","",装备!Y30)</f>
        <v>20</v>
      </c>
      <c r="Z31" s="370">
        <f>IF(装备!Z30="","",装备!Z30)</f>
        <v>22</v>
      </c>
      <c r="AA31" s="370" t="str">
        <f>IF(装备!AA30="","",装备!AA30)</f>
        <v/>
      </c>
      <c r="AB31" t="str">
        <f>IF(装备!AB30="","",装备!AB30)</f>
        <v/>
      </c>
      <c r="AC31" t="str">
        <f>IF(装备!AC30="","",装备!AC30)</f>
        <v/>
      </c>
      <c r="AD31" t="str">
        <f>IF(装备!AD30="","",装备!AD30)</f>
        <v/>
      </c>
    </row>
    <row r="32" spans="1:30">
      <c r="A32">
        <f>IF(装备!A31="","",装备!A31)</f>
        <v>10003021</v>
      </c>
      <c r="B32" s="360" t="s">
        <v>3901</v>
      </c>
      <c r="C32" s="370">
        <f>IF(装备!C31="","",装备!C31)</f>
        <v>2</v>
      </c>
      <c r="D32" s="121" t="str">
        <f>IF(装备!D31="","",装备!D31)</f>
        <v>主炮</v>
      </c>
      <c r="E32" t="str">
        <f>IF(装备!E31="","",装备!E31)</f>
        <v>主炮-战列+</v>
      </c>
      <c r="F32" s="370" t="str">
        <f>IF(装备!F31="","",装备!F31)</f>
        <v/>
      </c>
      <c r="G32" s="370">
        <f>IF(装备!G31="","",装备!G31)</f>
        <v>17</v>
      </c>
      <c r="H32" s="370" t="str">
        <f>IF(装备!H31="","",装备!H31)</f>
        <v/>
      </c>
      <c r="I32" s="370" t="str">
        <f>IF(装备!I31="","",装备!I31)</f>
        <v/>
      </c>
      <c r="J32" s="370" t="str">
        <f>IF(装备!J31="","",装备!J31)</f>
        <v/>
      </c>
      <c r="K32" s="370" t="str">
        <f>IF(装备!K31="","",装备!K31)</f>
        <v/>
      </c>
      <c r="L32" s="370">
        <f>IF(装备!L31="","",装备!L31)</f>
        <v>1</v>
      </c>
      <c r="M32" s="370" t="str">
        <f>IF(装备!M31="","",装备!M31)</f>
        <v>长</v>
      </c>
      <c r="N32" s="370" t="str">
        <f>IF(装备!N31="","",装备!N31)</f>
        <v/>
      </c>
      <c r="O32" s="370" t="str">
        <f>IF(装备!O31="","",装备!O31)</f>
        <v/>
      </c>
      <c r="P32" s="370" t="str">
        <f>IF(装备!P31="","",装备!P31)</f>
        <v/>
      </c>
      <c r="Q32" s="370" t="str">
        <f>IF(装备!Q31="","",装备!Q31)</f>
        <v/>
      </c>
      <c r="R32" s="370">
        <f>IF(装备!R31="","",装备!R31)</f>
        <v>1</v>
      </c>
      <c r="S32" s="370" t="str">
        <f>IF(装备!S31="","",装备!S31)</f>
        <v/>
      </c>
      <c r="T32" s="370" t="str">
        <f>IF(装备!T31="","",装备!T31)</f>
        <v/>
      </c>
      <c r="U32" s="370" t="str">
        <f>IF(装备!U31="","",装备!U31)</f>
        <v/>
      </c>
      <c r="V32" s="370" t="str">
        <f>IF(装备!V31="","",装备!V31)</f>
        <v/>
      </c>
      <c r="W32" s="370" t="str">
        <f>IF(装备!W31="","",装备!W31)</f>
        <v/>
      </c>
      <c r="X32" s="370" t="str">
        <f>IF(装备!X31="","",装备!X31)</f>
        <v/>
      </c>
      <c r="Y32" s="370">
        <f>IF(装备!Y31="","",装备!Y31)</f>
        <v>11</v>
      </c>
      <c r="Z32" s="370">
        <f>IF(装备!Z31="","",装备!Z31)</f>
        <v>18</v>
      </c>
      <c r="AA32" s="370" t="str">
        <f>IF(装备!AA31="","",装备!AA31)</f>
        <v/>
      </c>
      <c r="AB32" t="str">
        <f>IF(装备!AB31="","",装备!AB31)</f>
        <v/>
      </c>
      <c r="AC32" t="str">
        <f>IF(装备!AC31="","",装备!AC31)</f>
        <v/>
      </c>
      <c r="AD32" t="str">
        <f>IF(装备!AD31="","",装备!AD31)</f>
        <v/>
      </c>
    </row>
    <row r="33" spans="1:30">
      <c r="A33">
        <f>IF(装备!A32="","",装备!A32)</f>
        <v>10003121</v>
      </c>
      <c r="B33" s="361" t="s">
        <v>3914</v>
      </c>
      <c r="C33" s="370">
        <f>IF(装备!C32="","",装备!C32)</f>
        <v>3</v>
      </c>
      <c r="D33" s="121" t="str">
        <f>IF(装备!D32="","",装备!D32)</f>
        <v>主炮</v>
      </c>
      <c r="E33" t="str">
        <f>IF(装备!E32="","",装备!E32)</f>
        <v>主炮-战列+</v>
      </c>
      <c r="F33" s="370" t="str">
        <f>IF(装备!F32="","",装备!F32)</f>
        <v/>
      </c>
      <c r="G33" s="370">
        <f>IF(装备!G32="","",装备!G32)</f>
        <v>23</v>
      </c>
      <c r="H33" s="370" t="str">
        <f>IF(装备!H32="","",装备!H32)</f>
        <v/>
      </c>
      <c r="I33" s="370" t="str">
        <f>IF(装备!I32="","",装备!I32)</f>
        <v/>
      </c>
      <c r="J33" s="370" t="str">
        <f>IF(装备!J32="","",装备!J32)</f>
        <v/>
      </c>
      <c r="K33" s="370" t="str">
        <f>IF(装备!K32="","",装备!K32)</f>
        <v/>
      </c>
      <c r="L33" s="370" t="str">
        <f>IF(装备!L32="","",装备!L32)</f>
        <v/>
      </c>
      <c r="M33" s="370" t="str">
        <f>IF(装备!M32="","",装备!M32)</f>
        <v>长</v>
      </c>
      <c r="N33" s="370" t="str">
        <f>IF(装备!N32="","",装备!N32)</f>
        <v/>
      </c>
      <c r="O33" s="370" t="str">
        <f>IF(装备!O32="","",装备!O32)</f>
        <v/>
      </c>
      <c r="P33" s="370" t="str">
        <f>IF(装备!P32="","",装备!P32)</f>
        <v/>
      </c>
      <c r="Q33" s="370" t="str">
        <f>IF(装备!Q32="","",装备!Q32)</f>
        <v/>
      </c>
      <c r="R33" s="370">
        <f>IF(装备!R32="","",装备!R32)</f>
        <v>1</v>
      </c>
      <c r="S33" s="370" t="str">
        <f>IF(装备!S32="","",装备!S32)</f>
        <v/>
      </c>
      <c r="T33" s="370" t="str">
        <f>IF(装备!T32="","",装备!T32)</f>
        <v/>
      </c>
      <c r="U33" s="370" t="str">
        <f>IF(装备!U32="","",装备!U32)</f>
        <v/>
      </c>
      <c r="V33" s="370" t="str">
        <f>IF(装备!V32="","",装备!V32)</f>
        <v/>
      </c>
      <c r="W33" s="370" t="str">
        <f>IF(装备!W32="","",装备!W32)</f>
        <v/>
      </c>
      <c r="X33" s="370" t="str">
        <f>IF(装备!X32="","",装备!X32)</f>
        <v/>
      </c>
      <c r="Y33" s="370">
        <f>IF(装备!Y32="","",装备!Y32)</f>
        <v>13</v>
      </c>
      <c r="Z33" s="370">
        <f>IF(装备!Z32="","",装备!Z32)</f>
        <v>21</v>
      </c>
      <c r="AA33" s="370" t="str">
        <f>IF(装备!AA32="","",装备!AA32)</f>
        <v/>
      </c>
      <c r="AB33" t="str">
        <f>IF(装备!AB32="","",装备!AB32)</f>
        <v/>
      </c>
      <c r="AC33" t="str">
        <f>IF(装备!AC32="","",装备!AC32)</f>
        <v/>
      </c>
      <c r="AD33" t="str">
        <f>IF(装备!AD32="","",装备!AD32)</f>
        <v/>
      </c>
    </row>
    <row r="34" spans="1:30">
      <c r="A34">
        <f>IF(装备!A33="","",装备!A33)</f>
        <v>10003221</v>
      </c>
      <c r="B34" s="362" t="s">
        <v>3916</v>
      </c>
      <c r="C34" s="370">
        <f>IF(装备!C33="","",装备!C33)</f>
        <v>4</v>
      </c>
      <c r="D34" s="121" t="str">
        <f>IF(装备!D33="","",装备!D33)</f>
        <v>主炮</v>
      </c>
      <c r="E34" t="str">
        <f>IF(装备!E33="","",装备!E33)</f>
        <v>主炮-战列+</v>
      </c>
      <c r="F34" s="370" t="str">
        <f>IF(装备!F33="","",装备!F33)</f>
        <v/>
      </c>
      <c r="G34" s="370">
        <f>IF(装备!G33="","",装备!G33)</f>
        <v>19</v>
      </c>
      <c r="H34" s="370" t="str">
        <f>IF(装备!H33="","",装备!H33)</f>
        <v/>
      </c>
      <c r="I34" s="370" t="str">
        <f>IF(装备!I33="","",装备!I33)</f>
        <v/>
      </c>
      <c r="J34" s="370" t="str">
        <f>IF(装备!J33="","",装备!J33)</f>
        <v/>
      </c>
      <c r="K34" s="370" t="str">
        <f>IF(装备!K33="","",装备!K33)</f>
        <v/>
      </c>
      <c r="L34" s="370">
        <f>IF(装备!L33="","",装备!L33)</f>
        <v>1</v>
      </c>
      <c r="M34" s="370" t="str">
        <f>IF(装备!M33="","",装备!M33)</f>
        <v>长</v>
      </c>
      <c r="N34" s="370" t="str">
        <f>IF(装备!N33="","",装备!N33)</f>
        <v/>
      </c>
      <c r="O34" s="370" t="str">
        <f>IF(装备!O33="","",装备!O33)</f>
        <v/>
      </c>
      <c r="P34" s="370" t="str">
        <f>IF(装备!P33="","",装备!P33)</f>
        <v/>
      </c>
      <c r="Q34" s="370" t="str">
        <f>IF(装备!Q33="","",装备!Q33)</f>
        <v/>
      </c>
      <c r="R34" s="370">
        <f>IF(装备!R33="","",装备!R33)</f>
        <v>1</v>
      </c>
      <c r="S34" s="370" t="str">
        <f>IF(装备!S33="","",装备!S33)</f>
        <v/>
      </c>
      <c r="T34" s="370" t="str">
        <f>IF(装备!T33="","",装备!T33)</f>
        <v/>
      </c>
      <c r="U34" s="370" t="str">
        <f>IF(装备!U33="","",装备!U33)</f>
        <v/>
      </c>
      <c r="V34" s="370" t="str">
        <f>IF(装备!V33="","",装备!V33)</f>
        <v/>
      </c>
      <c r="W34" s="370" t="str">
        <f>IF(装备!W33="","",装备!W33)</f>
        <v/>
      </c>
      <c r="X34" s="370" t="str">
        <f>IF(装备!X33="","",装备!X33)</f>
        <v/>
      </c>
      <c r="Y34" s="370">
        <f>IF(装备!Y33="","",装备!Y33)</f>
        <v>11</v>
      </c>
      <c r="Z34" s="370">
        <f>IF(装备!Z33="","",装备!Z33)</f>
        <v>16</v>
      </c>
      <c r="AA34" s="370" t="str">
        <f>IF(装备!AA33="","",装备!AA33)</f>
        <v/>
      </c>
      <c r="AB34" t="str">
        <f>IF(装备!AB33="","",装备!AB33)</f>
        <v/>
      </c>
      <c r="AC34" t="str">
        <f>IF(装备!AC33="","",装备!AC33)</f>
        <v/>
      </c>
      <c r="AD34" t="str">
        <f>IF(装备!AD33="","",装备!AD33)</f>
        <v/>
      </c>
    </row>
    <row r="35" spans="1:30">
      <c r="A35">
        <f>IF(装备!A34="","",装备!A34)</f>
        <v>10003321</v>
      </c>
      <c r="B35" s="362" t="s">
        <v>3929</v>
      </c>
      <c r="C35" s="370">
        <f>IF(装备!C34="","",装备!C34)</f>
        <v>4</v>
      </c>
      <c r="D35" s="121" t="str">
        <f>IF(装备!D34="","",装备!D34)</f>
        <v>主炮</v>
      </c>
      <c r="E35" t="str">
        <f>IF(装备!E34="","",装备!E34)</f>
        <v>主炮-战列+</v>
      </c>
      <c r="F35" s="370" t="str">
        <f>IF(装备!F34="","",装备!F34)</f>
        <v/>
      </c>
      <c r="G35" s="370">
        <f>IF(装备!G34="","",装备!G34)</f>
        <v>14</v>
      </c>
      <c r="H35" s="370" t="str">
        <f>IF(装备!H34="","",装备!H34)</f>
        <v/>
      </c>
      <c r="I35" s="370" t="str">
        <f>IF(装备!I34="","",装备!I34)</f>
        <v/>
      </c>
      <c r="J35" s="370" t="str">
        <f>IF(装备!J34="","",装备!J34)</f>
        <v/>
      </c>
      <c r="K35" s="370" t="str">
        <f>IF(装备!K34="","",装备!K34)</f>
        <v/>
      </c>
      <c r="L35" s="370">
        <f>IF(装备!L34="","",装备!L34)</f>
        <v>2</v>
      </c>
      <c r="M35" s="370" t="str">
        <f>IF(装备!M34="","",装备!M34)</f>
        <v>长</v>
      </c>
      <c r="N35" s="370" t="str">
        <f>IF(装备!N34="","",装备!N34)</f>
        <v/>
      </c>
      <c r="O35" s="370" t="str">
        <f>IF(装备!O34="","",装备!O34)</f>
        <v/>
      </c>
      <c r="P35" s="370" t="str">
        <f>IF(装备!P34="","",装备!P34)</f>
        <v/>
      </c>
      <c r="Q35" s="370">
        <f>IF(装备!Q34="","",装备!Q34)</f>
        <v>5</v>
      </c>
      <c r="R35" s="370">
        <f>IF(装备!R34="","",装备!R34)</f>
        <v>1</v>
      </c>
      <c r="S35" s="370">
        <f>IF(装备!S34="","",装备!S34)</f>
        <v>0.2</v>
      </c>
      <c r="T35" s="370" t="str">
        <f>IF(装备!T34="","",装备!T34)</f>
        <v/>
      </c>
      <c r="U35" s="370" t="str">
        <f>IF(装备!U34="","",装备!U34)</f>
        <v/>
      </c>
      <c r="V35" s="370" t="str">
        <f>IF(装备!V34="","",装备!V34)</f>
        <v/>
      </c>
      <c r="W35" s="370" t="str">
        <f>IF(装备!W34="","",装备!W34)</f>
        <v/>
      </c>
      <c r="X35" s="370" t="str">
        <f>IF(装备!X34="","",装备!X34)</f>
        <v/>
      </c>
      <c r="Y35" s="370">
        <f>IF(装备!Y34="","",装备!Y34)</f>
        <v>9</v>
      </c>
      <c r="Z35" s="370">
        <f>IF(装备!Z34="","",装备!Z34)</f>
        <v>13</v>
      </c>
      <c r="AA35" s="370" t="str">
        <f>IF(装备!AA34="","",装备!AA34)</f>
        <v/>
      </c>
      <c r="AB35" t="str">
        <f>IF(装备!AB34="","",装备!AB34)</f>
        <v/>
      </c>
      <c r="AC35" t="str">
        <f>IF(装备!AC34="","",装备!AC34)</f>
        <v/>
      </c>
      <c r="AD35" t="str">
        <f>IF(装备!AD34="","",装备!AD34)</f>
        <v>对空补正20%</v>
      </c>
    </row>
    <row r="36" spans="1:30">
      <c r="A36">
        <f>IF(装备!A35="","",装备!A35)</f>
        <v>10003421</v>
      </c>
      <c r="B36" s="359" t="s">
        <v>3919</v>
      </c>
      <c r="C36" s="370">
        <f>IF(装备!C35="","",装备!C35)</f>
        <v>1</v>
      </c>
      <c r="D36" s="121" t="str">
        <f>IF(装备!D35="","",装备!D35)</f>
        <v>主炮</v>
      </c>
      <c r="E36" t="str">
        <f>IF(装备!E35="","",装备!E35)</f>
        <v>主炮-战列+</v>
      </c>
      <c r="F36" s="370" t="str">
        <f>IF(装备!F35="","",装备!F35)</f>
        <v/>
      </c>
      <c r="G36" s="370">
        <f>IF(装备!G35="","",装备!G35)</f>
        <v>16</v>
      </c>
      <c r="H36" s="370" t="str">
        <f>IF(装备!H35="","",装备!H35)</f>
        <v/>
      </c>
      <c r="I36" s="370" t="str">
        <f>IF(装备!I35="","",装备!I35)</f>
        <v/>
      </c>
      <c r="J36" s="370" t="str">
        <f>IF(装备!J35="","",装备!J35)</f>
        <v/>
      </c>
      <c r="K36" s="370" t="str">
        <f>IF(装备!K35="","",装备!K35)</f>
        <v/>
      </c>
      <c r="L36" s="370" t="str">
        <f>IF(装备!L35="","",装备!L35)</f>
        <v/>
      </c>
      <c r="M36" s="370" t="str">
        <f>IF(装备!M35="","",装备!M35)</f>
        <v>长</v>
      </c>
      <c r="N36" s="370" t="str">
        <f>IF(装备!N35="","",装备!N35)</f>
        <v/>
      </c>
      <c r="O36" s="370" t="str">
        <f>IF(装备!O35="","",装备!O35)</f>
        <v/>
      </c>
      <c r="P36" s="370" t="str">
        <f>IF(装备!P35="","",装备!P35)</f>
        <v/>
      </c>
      <c r="Q36" s="370" t="str">
        <f>IF(装备!Q35="","",装备!Q35)</f>
        <v/>
      </c>
      <c r="R36" s="370">
        <f>IF(装备!R35="","",装备!R35)</f>
        <v>1</v>
      </c>
      <c r="S36" s="370" t="str">
        <f>IF(装备!S35="","",装备!S35)</f>
        <v/>
      </c>
      <c r="T36" s="370" t="str">
        <f>IF(装备!T35="","",装备!T35)</f>
        <v/>
      </c>
      <c r="U36" s="370" t="str">
        <f>IF(装备!U35="","",装备!U35)</f>
        <v/>
      </c>
      <c r="V36" s="370" t="str">
        <f>IF(装备!V35="","",装备!V35)</f>
        <v/>
      </c>
      <c r="W36" s="370" t="str">
        <f>IF(装备!W35="","",装备!W35)</f>
        <v/>
      </c>
      <c r="X36" s="370" t="str">
        <f>IF(装备!X35="","",装备!X35)</f>
        <v/>
      </c>
      <c r="Y36" s="370">
        <f>IF(装备!Y35="","",装备!Y35)</f>
        <v>10</v>
      </c>
      <c r="Z36" s="370">
        <f>IF(装备!Z35="","",装备!Z35)</f>
        <v>15</v>
      </c>
      <c r="AA36" s="370" t="str">
        <f>IF(装备!AA35="","",装备!AA35)</f>
        <v/>
      </c>
      <c r="AB36" t="str">
        <f>IF(装备!AB35="","",装备!AB35)</f>
        <v/>
      </c>
      <c r="AC36" t="str">
        <f>IF(装备!AC35="","",装备!AC35)</f>
        <v/>
      </c>
      <c r="AD36" t="str">
        <f>IF(装备!AD35="","",装备!AD35)</f>
        <v/>
      </c>
    </row>
    <row r="37" spans="1:30">
      <c r="A37">
        <f>IF(装备!A36="","",装备!A36)</f>
        <v>10003521</v>
      </c>
      <c r="B37" s="364" t="s">
        <v>2427</v>
      </c>
      <c r="C37" s="370">
        <f>IF(装备!C36="","",装备!C36)</f>
        <v>5</v>
      </c>
      <c r="D37" s="121" t="str">
        <f>IF(装备!D36="","",装备!D36)</f>
        <v>主炮</v>
      </c>
      <c r="E37" t="str">
        <f>IF(装备!E36="","",装备!E36)</f>
        <v>主炮-战列+</v>
      </c>
      <c r="F37" s="370" t="str">
        <f>IF(装备!F36="","",装备!F36)</f>
        <v/>
      </c>
      <c r="G37" s="370">
        <f>IF(装备!G36="","",装备!G36)</f>
        <v>24</v>
      </c>
      <c r="H37" s="370" t="str">
        <f>IF(装备!H36="","",装备!H36)</f>
        <v/>
      </c>
      <c r="I37" s="370" t="str">
        <f>IF(装备!I36="","",装备!I36)</f>
        <v/>
      </c>
      <c r="J37" s="370" t="str">
        <f>IF(装备!J36="","",装备!J36)</f>
        <v/>
      </c>
      <c r="K37" s="370" t="str">
        <f>IF(装备!K36="","",装备!K36)</f>
        <v/>
      </c>
      <c r="L37" s="370">
        <f>IF(装备!L36="","",装备!L36)</f>
        <v>2</v>
      </c>
      <c r="M37" s="370" t="str">
        <f>IF(装备!M36="","",装备!M36)</f>
        <v>长</v>
      </c>
      <c r="N37" s="370" t="str">
        <f>IF(装备!N36="","",装备!N36)</f>
        <v/>
      </c>
      <c r="O37" s="370" t="str">
        <f>IF(装备!O36="","",装备!O36)</f>
        <v/>
      </c>
      <c r="P37" s="370" t="str">
        <f>IF(装备!P36="","",装备!P36)</f>
        <v/>
      </c>
      <c r="Q37" s="370" t="str">
        <f>IF(装备!Q36="","",装备!Q36)</f>
        <v/>
      </c>
      <c r="R37" s="370">
        <f>IF(装备!R36="","",装备!R36)</f>
        <v>1</v>
      </c>
      <c r="S37" s="370" t="str">
        <f>IF(装备!S36="","",装备!S36)</f>
        <v/>
      </c>
      <c r="T37" s="370" t="str">
        <f>IF(装备!T36="","",装备!T36)</f>
        <v/>
      </c>
      <c r="U37" s="370" t="str">
        <f>IF(装备!U36="","",装备!U36)</f>
        <v/>
      </c>
      <c r="V37" s="370" t="str">
        <f>IF(装备!V36="","",装备!V36)</f>
        <v/>
      </c>
      <c r="W37" s="370" t="str">
        <f>IF(装备!W36="","",装备!W36)</f>
        <v/>
      </c>
      <c r="X37" s="370" t="str">
        <f>IF(装备!X36="","",装备!X36)</f>
        <v/>
      </c>
      <c r="Y37" s="370">
        <f>IF(装备!Y36="","",装备!Y36)</f>
        <v>13</v>
      </c>
      <c r="Z37" s="370">
        <f>IF(装备!Z36="","",装备!Z36)</f>
        <v>21</v>
      </c>
      <c r="AA37" s="370" t="str">
        <f>IF(装备!AA36="","",装备!AA36)</f>
        <v/>
      </c>
      <c r="AB37" t="str">
        <f>IF(装备!AB36="","",装备!AB36)</f>
        <v/>
      </c>
      <c r="AC37" t="str">
        <f>IF(装备!AC36="","",装备!AC36)</f>
        <v/>
      </c>
      <c r="AD37" t="str">
        <f>IF(装备!AD36="","",装备!AD36)</f>
        <v/>
      </c>
    </row>
    <row r="38" spans="1:30">
      <c r="A38">
        <f>IF(装备!A37="","",装备!A37)</f>
        <v>10003621</v>
      </c>
      <c r="B38" s="363" t="s">
        <v>2028</v>
      </c>
      <c r="C38" s="370">
        <f>IF(装备!C37="","",装备!C37)</f>
        <v>6</v>
      </c>
      <c r="D38" s="121" t="str">
        <f>IF(装备!D37="","",装备!D37)</f>
        <v>主炮</v>
      </c>
      <c r="E38" t="str">
        <f>IF(装备!E37="","",装备!E37)</f>
        <v>主炮-战列+</v>
      </c>
      <c r="F38" s="370" t="str">
        <f>IF(装备!F37="","",装备!F37)</f>
        <v/>
      </c>
      <c r="G38" s="370">
        <f>IF(装备!G37="","",装备!G37)</f>
        <v>27</v>
      </c>
      <c r="H38" s="370" t="str">
        <f>IF(装备!H37="","",装备!H37)</f>
        <v/>
      </c>
      <c r="I38" s="370" t="str">
        <f>IF(装备!I37="","",装备!I37)</f>
        <v/>
      </c>
      <c r="J38" s="370" t="str">
        <f>IF(装备!J37="","",装备!J37)</f>
        <v/>
      </c>
      <c r="K38" s="370" t="str">
        <f>IF(装备!K37="","",装备!K37)</f>
        <v/>
      </c>
      <c r="L38" s="370">
        <f>IF(装备!L37="","",装备!L37)</f>
        <v>3</v>
      </c>
      <c r="M38" s="370" t="str">
        <f>IF(装备!M37="","",装备!M37)</f>
        <v>超长</v>
      </c>
      <c r="N38" s="370" t="str">
        <f>IF(装备!N37="","",装备!N37)</f>
        <v/>
      </c>
      <c r="O38" s="370" t="str">
        <f>IF(装备!O37="","",装备!O37)</f>
        <v/>
      </c>
      <c r="P38" s="370" t="str">
        <f>IF(装备!P37="","",装备!P37)</f>
        <v/>
      </c>
      <c r="Q38" s="370" t="str">
        <f>IF(装备!Q37="","",装备!Q37)</f>
        <v/>
      </c>
      <c r="R38" s="370">
        <f>IF(装备!R37="","",装备!R37)</f>
        <v>1</v>
      </c>
      <c r="S38" s="370" t="str">
        <f>IF(装备!S37="","",装备!S37)</f>
        <v/>
      </c>
      <c r="T38" s="370" t="str">
        <f>IF(装备!T37="","",装备!T37)</f>
        <v/>
      </c>
      <c r="U38" s="370" t="str">
        <f>IF(装备!U37="","",装备!U37)</f>
        <v/>
      </c>
      <c r="V38" s="370" t="str">
        <f>IF(装备!V37="","",装备!V37)</f>
        <v/>
      </c>
      <c r="W38" s="370" t="str">
        <f>IF(装备!W37="","",装备!W37)</f>
        <v/>
      </c>
      <c r="X38" s="370" t="str">
        <f>IF(装备!X37="","",装备!X37)</f>
        <v/>
      </c>
      <c r="Y38" s="370">
        <f>IF(装备!Y37="","",装备!Y37)</f>
        <v>22</v>
      </c>
      <c r="Z38" s="370">
        <f>IF(装备!Z37="","",装备!Z37)</f>
        <v>24</v>
      </c>
      <c r="AA38" s="370" t="str">
        <f>IF(装备!AA37="","",装备!AA37)</f>
        <v/>
      </c>
      <c r="AB38" t="str">
        <f>IF(装备!AB37="","",装备!AB37)</f>
        <v/>
      </c>
      <c r="AC38" t="str">
        <f>IF(装备!AC37="","",装备!AC37)</f>
        <v/>
      </c>
      <c r="AD38" t="str">
        <f>IF(装备!AD37="","",装备!AD37)</f>
        <v/>
      </c>
    </row>
    <row r="39" spans="1:30">
      <c r="A39">
        <f>IF(装备!A38="","",装备!A38)</f>
        <v>10003721</v>
      </c>
      <c r="B39" s="360" t="s">
        <v>3923</v>
      </c>
      <c r="C39" s="370">
        <f>IF(装备!C38="","",装备!C38)</f>
        <v>2</v>
      </c>
      <c r="D39" s="121" t="str">
        <f>IF(装备!D38="","",装备!D38)</f>
        <v>主炮</v>
      </c>
      <c r="E39" t="str">
        <f>IF(装备!E38="","",装备!E38)</f>
        <v>主炮-战列+</v>
      </c>
      <c r="F39" s="370" t="str">
        <f>IF(装备!F38="","",装备!F38)</f>
        <v/>
      </c>
      <c r="G39" s="370">
        <f>IF(装备!G38="","",装备!G38)</f>
        <v>12</v>
      </c>
      <c r="H39" s="370" t="str">
        <f>IF(装备!H38="","",装备!H38)</f>
        <v/>
      </c>
      <c r="I39" s="370" t="str">
        <f>IF(装备!I38="","",装备!I38)</f>
        <v/>
      </c>
      <c r="J39" s="370" t="str">
        <f>IF(装备!J38="","",装备!J38)</f>
        <v/>
      </c>
      <c r="K39" s="370" t="str">
        <f>IF(装备!K38="","",装备!K38)</f>
        <v/>
      </c>
      <c r="L39" s="370">
        <f>IF(装备!L38="","",装备!L38)</f>
        <v>3</v>
      </c>
      <c r="M39" s="370" t="str">
        <f>IF(装备!M38="","",装备!M38)</f>
        <v>长</v>
      </c>
      <c r="N39" s="370" t="str">
        <f>IF(装备!N38="","",装备!N38)</f>
        <v/>
      </c>
      <c r="O39" s="370" t="str">
        <f>IF(装备!O38="","",装备!O38)</f>
        <v/>
      </c>
      <c r="P39" s="370" t="str">
        <f>IF(装备!P38="","",装备!P38)</f>
        <v/>
      </c>
      <c r="Q39" s="370" t="str">
        <f>IF(装备!Q38="","",装备!Q38)</f>
        <v/>
      </c>
      <c r="R39" s="370">
        <f>IF(装备!R38="","",装备!R38)</f>
        <v>1</v>
      </c>
      <c r="S39" s="370" t="str">
        <f>IF(装备!S38="","",装备!S38)</f>
        <v/>
      </c>
      <c r="T39" s="370" t="str">
        <f>IF(装备!T38="","",装备!T38)</f>
        <v/>
      </c>
      <c r="U39" s="370" t="str">
        <f>IF(装备!U38="","",装备!U38)</f>
        <v/>
      </c>
      <c r="V39" s="370" t="str">
        <f>IF(装备!V38="","",装备!V38)</f>
        <v/>
      </c>
      <c r="W39" s="370" t="str">
        <f>IF(装备!W38="","",装备!W38)</f>
        <v/>
      </c>
      <c r="X39" s="370" t="str">
        <f>IF(装备!X38="","",装备!X38)</f>
        <v/>
      </c>
      <c r="Y39" s="370">
        <f>IF(装备!Y38="","",装备!Y38)</f>
        <v>9</v>
      </c>
      <c r="Z39" s="370">
        <f>IF(装备!Z38="","",装备!Z38)</f>
        <v>13</v>
      </c>
      <c r="AA39" s="370" t="str">
        <f>IF(装备!AA38="","",装备!AA38)</f>
        <v/>
      </c>
      <c r="AB39" t="str">
        <f>IF(装备!AB38="","",装备!AB38)</f>
        <v/>
      </c>
      <c r="AC39" t="str">
        <f>IF(装备!AC38="","",装备!AC38)</f>
        <v/>
      </c>
      <c r="AD39" t="str">
        <f>IF(装备!AD38="","",装备!AD38)</f>
        <v/>
      </c>
    </row>
    <row r="40" spans="1:30">
      <c r="A40">
        <f>IF(装备!A39="","",装备!A39)</f>
        <v>10003821</v>
      </c>
      <c r="B40" s="359" t="s">
        <v>3907</v>
      </c>
      <c r="C40" s="370">
        <f>IF(装备!C39="","",装备!C39)</f>
        <v>1</v>
      </c>
      <c r="D40" s="121" t="str">
        <f>IF(装备!D39="","",装备!D39)</f>
        <v>副炮</v>
      </c>
      <c r="E40" t="str">
        <f>IF(装备!E39="","",装备!E39)</f>
        <v>副炮-通用</v>
      </c>
      <c r="F40" s="370" t="str">
        <f>IF(装备!F39="","",装备!F39)</f>
        <v/>
      </c>
      <c r="G40" s="370">
        <f>IF(装备!G39="","",装备!G39)</f>
        <v>2</v>
      </c>
      <c r="H40" s="370" t="str">
        <f>IF(装备!H39="","",装备!H39)</f>
        <v/>
      </c>
      <c r="I40" s="370" t="str">
        <f>IF(装备!I39="","",装备!I39)</f>
        <v/>
      </c>
      <c r="J40" s="370" t="str">
        <f>IF(装备!J39="","",装备!J39)</f>
        <v/>
      </c>
      <c r="K40" s="370" t="str">
        <f>IF(装备!K39="","",装备!K39)</f>
        <v/>
      </c>
      <c r="L40" s="370">
        <f>IF(装备!L39="","",装备!L39)</f>
        <v>1</v>
      </c>
      <c r="M40" s="370" t="str">
        <f>IF(装备!M39="","",装备!M39)</f>
        <v>中</v>
      </c>
      <c r="N40" s="370" t="str">
        <f>IF(装备!N39="","",装备!N39)</f>
        <v/>
      </c>
      <c r="O40" s="370" t="str">
        <f>IF(装备!O39="","",装备!O39)</f>
        <v/>
      </c>
      <c r="P40" s="370" t="str">
        <f>IF(装备!P39="","",装备!P39)</f>
        <v/>
      </c>
      <c r="Q40" s="370">
        <f>IF(装备!Q39="","",装备!Q39)</f>
        <v>1</v>
      </c>
      <c r="R40" s="370">
        <f>IF(装备!R39="","",装备!R39)</f>
        <v>1</v>
      </c>
      <c r="S40" s="370" t="str">
        <f>IF(装备!S39="","",装备!S39)</f>
        <v/>
      </c>
      <c r="T40" s="370" t="str">
        <f>IF(装备!T39="","",装备!T39)</f>
        <v/>
      </c>
      <c r="U40" s="370" t="str">
        <f>IF(装备!U39="","",装备!U39)</f>
        <v/>
      </c>
      <c r="V40" s="370" t="str">
        <f>IF(装备!V39="","",装备!V39)</f>
        <v/>
      </c>
      <c r="W40" s="370" t="str">
        <f>IF(装备!W39="","",装备!W39)</f>
        <v/>
      </c>
      <c r="X40" s="370" t="str">
        <f>IF(装备!X39="","",装备!X39)</f>
        <v/>
      </c>
      <c r="Y40" s="370">
        <f>IF(装备!Y39="","",装备!Y39)</f>
        <v>2</v>
      </c>
      <c r="Z40" s="370">
        <f>IF(装备!Z39="","",装备!Z39)</f>
        <v>2</v>
      </c>
      <c r="AA40" s="370" t="str">
        <f>IF(装备!AA39="","",装备!AA39)</f>
        <v/>
      </c>
      <c r="AB40" t="str">
        <f>IF(装备!AB39="","",装备!AB39)</f>
        <v/>
      </c>
      <c r="AC40" t="str">
        <f>IF(装备!AC39="","",装备!AC39)</f>
        <v/>
      </c>
      <c r="AD40" t="str">
        <f>IF(装备!AD39="","",装备!AD39)</f>
        <v/>
      </c>
    </row>
    <row r="41" spans="1:30">
      <c r="A41">
        <f>IF(装备!A40="","",装备!A40)</f>
        <v>10003921</v>
      </c>
      <c r="B41" s="360" t="s">
        <v>4108</v>
      </c>
      <c r="C41" s="370">
        <f>IF(装备!C40="","",装备!C40)</f>
        <v>2</v>
      </c>
      <c r="D41" s="121" t="str">
        <f>IF(装备!D40="","",装备!D40)</f>
        <v>副炮</v>
      </c>
      <c r="E41" t="str">
        <f>IF(装备!E40="","",装备!E40)</f>
        <v>副炮-通用</v>
      </c>
      <c r="F41" s="370" t="str">
        <f>IF(装备!F40="","",装备!F40)</f>
        <v/>
      </c>
      <c r="G41" s="370">
        <f>IF(装备!G40="","",装备!G40)</f>
        <v>2</v>
      </c>
      <c r="H41" s="370" t="str">
        <f>IF(装备!H40="","",装备!H40)</f>
        <v/>
      </c>
      <c r="I41" s="370" t="str">
        <f>IF(装备!I40="","",装备!I40)</f>
        <v/>
      </c>
      <c r="J41" s="370" t="str">
        <f>IF(装备!J40="","",装备!J40)</f>
        <v/>
      </c>
      <c r="K41" s="370" t="str">
        <f>IF(装备!K40="","",装备!K40)</f>
        <v/>
      </c>
      <c r="L41" s="370">
        <f>IF(装备!L40="","",装备!L40)</f>
        <v>1</v>
      </c>
      <c r="M41" s="370" t="str">
        <f>IF(装备!M40="","",装备!M40)</f>
        <v>短</v>
      </c>
      <c r="N41" s="370" t="str">
        <f>IF(装备!N40="","",装备!N40)</f>
        <v/>
      </c>
      <c r="O41" s="370" t="str">
        <f>IF(装备!O40="","",装备!O40)</f>
        <v/>
      </c>
      <c r="P41" s="370" t="str">
        <f>IF(装备!P40="","",装备!P40)</f>
        <v/>
      </c>
      <c r="Q41" s="370">
        <f>IF(装备!Q40="","",装备!Q40)</f>
        <v>4</v>
      </c>
      <c r="R41" s="370">
        <f>IF(装备!R40="","",装备!R40)</f>
        <v>1.7</v>
      </c>
      <c r="S41" s="370">
        <f>IF(装备!S40="","",装备!S40)</f>
        <v>0.2</v>
      </c>
      <c r="T41" s="370" t="str">
        <f>IF(装备!T40="","",装备!T40)</f>
        <v/>
      </c>
      <c r="U41" s="370" t="str">
        <f>IF(装备!U40="","",装备!U40)</f>
        <v/>
      </c>
      <c r="V41" s="370" t="str">
        <f>IF(装备!V40="","",装备!V40)</f>
        <v/>
      </c>
      <c r="W41" s="370" t="str">
        <f>IF(装备!W40="","",装备!W40)</f>
        <v/>
      </c>
      <c r="X41" s="370" t="str">
        <f>IF(装备!X40="","",装备!X40)</f>
        <v/>
      </c>
      <c r="Y41" s="370">
        <f>IF(装备!Y40="","",装备!Y40)</f>
        <v>2</v>
      </c>
      <c r="Z41" s="370">
        <f>IF(装备!Z40="","",装备!Z40)</f>
        <v>2</v>
      </c>
      <c r="AA41" s="370" t="str">
        <f>IF(装备!AA40="","",装备!AA40)</f>
        <v/>
      </c>
      <c r="AB41" t="str">
        <f>IF(装备!AB40="","",装备!AB40)</f>
        <v/>
      </c>
      <c r="AC41" t="str">
        <f>IF(装备!AC40="","",装备!AC40)</f>
        <v/>
      </c>
      <c r="AD41" t="str">
        <f>IF(装备!AD40="","",装备!AD40)</f>
        <v>对空补正20%；对空倍率1.7</v>
      </c>
    </row>
    <row r="42" spans="1:30">
      <c r="A42">
        <f>IF(装备!A41="","",装备!A41)</f>
        <v>10004021</v>
      </c>
      <c r="B42" s="359" t="s">
        <v>3936</v>
      </c>
      <c r="C42" s="370">
        <f>IF(装备!C41="","",装备!C41)</f>
        <v>1</v>
      </c>
      <c r="D42" s="121" t="str">
        <f>IF(装备!D41="","",装备!D41)</f>
        <v>主炮</v>
      </c>
      <c r="E42" t="str">
        <f>IF(装备!E41="","",装备!E41)</f>
        <v>主炮-通用</v>
      </c>
      <c r="F42" s="370" t="str">
        <f>IF(装备!F41="","",装备!F41)</f>
        <v/>
      </c>
      <c r="G42" s="370">
        <f>IF(装备!G41="","",装备!G41)</f>
        <v>1</v>
      </c>
      <c r="H42" s="370" t="str">
        <f>IF(装备!H41="","",装备!H41)</f>
        <v/>
      </c>
      <c r="I42" s="370" t="str">
        <f>IF(装备!I41="","",装备!I41)</f>
        <v/>
      </c>
      <c r="J42" s="370" t="str">
        <f>IF(装备!J41="","",装备!J41)</f>
        <v/>
      </c>
      <c r="K42" s="370" t="str">
        <f>IF(装备!K41="","",装备!K41)</f>
        <v/>
      </c>
      <c r="L42" s="370" t="str">
        <f>IF(装备!L41="","",装备!L41)</f>
        <v/>
      </c>
      <c r="M42" s="370" t="str">
        <f>IF(装备!M41="","",装备!M41)</f>
        <v>短</v>
      </c>
      <c r="N42" s="370" t="str">
        <f>IF(装备!N41="","",装备!N41)</f>
        <v/>
      </c>
      <c r="O42" s="370" t="str">
        <f>IF(装备!O41="","",装备!O41)</f>
        <v/>
      </c>
      <c r="P42" s="370" t="str">
        <f>IF(装备!P41="","",装备!P41)</f>
        <v/>
      </c>
      <c r="Q42" s="370">
        <f>IF(装备!Q41="","",装备!Q41)</f>
        <v>2</v>
      </c>
      <c r="R42" s="370">
        <f>IF(装备!R41="","",装备!R41)</f>
        <v>1.7</v>
      </c>
      <c r="S42" s="370">
        <f>IF(装备!S41="","",装备!S41)</f>
        <v>0.2</v>
      </c>
      <c r="T42" s="370" t="str">
        <f>IF(装备!T41="","",装备!T41)</f>
        <v/>
      </c>
      <c r="U42" s="370" t="str">
        <f>IF(装备!U41="","",装备!U41)</f>
        <v/>
      </c>
      <c r="V42" s="370" t="str">
        <f>IF(装备!V41="","",装备!V41)</f>
        <v/>
      </c>
      <c r="W42" s="370" t="str">
        <f>IF(装备!W41="","",装备!W41)</f>
        <v/>
      </c>
      <c r="X42" s="370" t="str">
        <f>IF(装备!X41="","",装备!X41)</f>
        <v/>
      </c>
      <c r="Y42" s="370">
        <f>IF(装备!Y41="","",装备!Y41)</f>
        <v>2</v>
      </c>
      <c r="Z42" s="370">
        <f>IF(装备!Z41="","",装备!Z41)</f>
        <v>2</v>
      </c>
      <c r="AA42" s="370" t="str">
        <f>IF(装备!AA41="","",装备!AA41)</f>
        <v/>
      </c>
      <c r="AB42" t="str">
        <f>IF(装备!AB41="","",装备!AB41)</f>
        <v/>
      </c>
      <c r="AC42" t="str">
        <f>IF(装备!AC41="","",装备!AC41)</f>
        <v/>
      </c>
      <c r="AD42" t="str">
        <f>IF(装备!AD41="","",装备!AD41)</f>
        <v>对空补正20%；对空倍率1.7</v>
      </c>
    </row>
    <row r="43" spans="1:30">
      <c r="A43">
        <f>IF(装备!A42="","",装备!A42)</f>
        <v>10004121</v>
      </c>
      <c r="B43" s="360" t="s">
        <v>4050</v>
      </c>
      <c r="C43" s="370">
        <f>IF(装备!C42="","",装备!C42)</f>
        <v>2</v>
      </c>
      <c r="D43" s="121" t="str">
        <f>IF(装备!D42="","",装备!D42)</f>
        <v>主炮</v>
      </c>
      <c r="E43" t="str">
        <f>IF(装备!E42="","",装备!E42)</f>
        <v>主炮-通用</v>
      </c>
      <c r="F43" s="370" t="str">
        <f>IF(装备!F42="","",装备!F42)</f>
        <v/>
      </c>
      <c r="G43" s="370">
        <f>IF(装备!G42="","",装备!G42)</f>
        <v>4</v>
      </c>
      <c r="H43" s="370" t="str">
        <f>IF(装备!H42="","",装备!H42)</f>
        <v/>
      </c>
      <c r="I43" s="370" t="str">
        <f>IF(装备!I42="","",装备!I42)</f>
        <v/>
      </c>
      <c r="J43" s="370" t="str">
        <f>IF(装备!J42="","",装备!J42)</f>
        <v/>
      </c>
      <c r="K43" s="370" t="str">
        <f>IF(装备!K42="","",装备!K42)</f>
        <v/>
      </c>
      <c r="L43" s="370">
        <f>IF(装备!L42="","",装备!L42)</f>
        <v>1</v>
      </c>
      <c r="M43" s="370" t="str">
        <f>IF(装备!M42="","",装备!M42)</f>
        <v>短</v>
      </c>
      <c r="N43" s="370" t="str">
        <f>IF(装备!N42="","",装备!N42)</f>
        <v/>
      </c>
      <c r="O43" s="370" t="str">
        <f>IF(装备!O42="","",装备!O42)</f>
        <v/>
      </c>
      <c r="P43" s="370" t="str">
        <f>IF(装备!P42="","",装备!P42)</f>
        <v/>
      </c>
      <c r="Q43" s="370" t="str">
        <f>IF(装备!Q42="","",装备!Q42)</f>
        <v/>
      </c>
      <c r="R43" s="370">
        <f>IF(装备!R42="","",装备!R42)</f>
        <v>1</v>
      </c>
      <c r="S43" s="370" t="str">
        <f>IF(装备!S42="","",装备!S42)</f>
        <v/>
      </c>
      <c r="T43" s="370" t="str">
        <f>IF(装备!T42="","",装备!T42)</f>
        <v/>
      </c>
      <c r="U43" s="370" t="str">
        <f>IF(装备!U42="","",装备!U42)</f>
        <v/>
      </c>
      <c r="V43" s="370" t="str">
        <f>IF(装备!V42="","",装备!V42)</f>
        <v/>
      </c>
      <c r="W43" s="370" t="str">
        <f>IF(装备!W42="","",装备!W42)</f>
        <v/>
      </c>
      <c r="X43" s="370" t="str">
        <f>IF(装备!X42="","",装备!X42)</f>
        <v/>
      </c>
      <c r="Y43" s="370">
        <f>IF(装备!Y42="","",装备!Y42)</f>
        <v>2</v>
      </c>
      <c r="Z43" s="370">
        <f>IF(装备!Z42="","",装备!Z42)</f>
        <v>4</v>
      </c>
      <c r="AA43" s="370" t="str">
        <f>IF(装备!AA42="","",装备!AA42)</f>
        <v/>
      </c>
      <c r="AB43" t="str">
        <f>IF(装备!AB42="","",装备!AB42)</f>
        <v/>
      </c>
      <c r="AC43" t="str">
        <f>IF(装备!AC42="","",装备!AC42)</f>
        <v/>
      </c>
      <c r="AD43" t="str">
        <f>IF(装备!AD42="","",装备!AD42)</f>
        <v/>
      </c>
    </row>
    <row r="44" spans="1:30">
      <c r="A44">
        <f>IF(装备!A43="","",装备!A43)</f>
        <v>10004221</v>
      </c>
      <c r="B44" s="359" t="s">
        <v>4384</v>
      </c>
      <c r="C44" s="370">
        <f>IF(装备!C43="","",装备!C43)</f>
        <v>1</v>
      </c>
      <c r="D44" s="121" t="str">
        <f>IF(装备!D43="","",装备!D43)</f>
        <v>防空炮</v>
      </c>
      <c r="E44" t="str">
        <f>IF(装备!E43="","",装备!E43)</f>
        <v>防空炮-通用</v>
      </c>
      <c r="F44" s="370" t="str">
        <f>IF(装备!F43="","",装备!F43)</f>
        <v/>
      </c>
      <c r="G44" s="370" t="str">
        <f>IF(装备!G43="","",装备!G43)</f>
        <v/>
      </c>
      <c r="H44" s="370" t="str">
        <f>IF(装备!H43="","",装备!H43)</f>
        <v/>
      </c>
      <c r="I44" s="370" t="str">
        <f>IF(装备!I43="","",装备!I43)</f>
        <v/>
      </c>
      <c r="J44" s="370" t="str">
        <f>IF(装备!J43="","",装备!J43)</f>
        <v/>
      </c>
      <c r="K44" s="370" t="str">
        <f>IF(装备!K43="","",装备!K43)</f>
        <v/>
      </c>
      <c r="L44" s="370" t="str">
        <f>IF(装备!L43="","",装备!L43)</f>
        <v/>
      </c>
      <c r="M44" s="370" t="str">
        <f>IF(装备!M43="","",装备!M43)</f>
        <v>短</v>
      </c>
      <c r="N44" s="370" t="str">
        <f>IF(装备!N43="","",装备!N43)</f>
        <v/>
      </c>
      <c r="O44" s="370" t="str">
        <f>IF(装备!O43="","",装备!O43)</f>
        <v/>
      </c>
      <c r="P44" s="370" t="str">
        <f>IF(装备!P43="","",装备!P43)</f>
        <v/>
      </c>
      <c r="Q44" s="370">
        <f>IF(装备!Q43="","",装备!Q43)</f>
        <v>2</v>
      </c>
      <c r="R44" s="370">
        <f>IF(装备!R43="","",装备!R43)</f>
        <v>2</v>
      </c>
      <c r="S44" s="370">
        <f>IF(装备!S43="","",装备!S43)</f>
        <v>0.35</v>
      </c>
      <c r="T44" s="370" t="str">
        <f>IF(装备!T43="","",装备!T43)</f>
        <v/>
      </c>
      <c r="U44" s="370" t="str">
        <f>IF(装备!U43="","",装备!U43)</f>
        <v/>
      </c>
      <c r="V44" s="370" t="str">
        <f>IF(装备!V43="","",装备!V43)</f>
        <v/>
      </c>
      <c r="W44" s="370" t="str">
        <f>IF(装备!W43="","",装备!W43)</f>
        <v/>
      </c>
      <c r="X44" s="370" t="str">
        <f>IF(装备!X43="","",装备!X43)</f>
        <v/>
      </c>
      <c r="Y44" s="370">
        <f>IF(装备!Y43="","",装备!Y43)</f>
        <v>1</v>
      </c>
      <c r="Z44" s="370">
        <f>IF(装备!Z43="","",装备!Z43)</f>
        <v>1</v>
      </c>
      <c r="AA44" s="370">
        <f>IF(装备!AA43="","",装备!AA43)</f>
        <v>1</v>
      </c>
      <c r="AB44" t="str">
        <f>IF(装备!AB43="","",装备!AB43)</f>
        <v/>
      </c>
      <c r="AC44" t="str">
        <f>IF(装备!AC43="","",装备!AC43)</f>
        <v/>
      </c>
      <c r="AD44" t="str">
        <f>IF(装备!AD43="","",装备!AD43)</f>
        <v>对空补正35%；对空倍率2</v>
      </c>
    </row>
    <row r="45" spans="1:30">
      <c r="A45">
        <f>IF(装备!A44="","",装备!A44)</f>
        <v>10004321</v>
      </c>
      <c r="B45" s="360" t="s">
        <v>4388</v>
      </c>
      <c r="C45" s="370">
        <f>IF(装备!C44="","",装备!C44)</f>
        <v>2</v>
      </c>
      <c r="D45" s="121" t="str">
        <f>IF(装备!D44="","",装备!D44)</f>
        <v>防空炮</v>
      </c>
      <c r="E45" t="str">
        <f>IF(装备!E44="","",装备!E44)</f>
        <v>防空炮-通用</v>
      </c>
      <c r="F45" s="370" t="str">
        <f>IF(装备!F44="","",装备!F44)</f>
        <v/>
      </c>
      <c r="G45" s="370" t="str">
        <f>IF(装备!G44="","",装备!G44)</f>
        <v/>
      </c>
      <c r="H45" s="370" t="str">
        <f>IF(装备!H44="","",装备!H44)</f>
        <v/>
      </c>
      <c r="I45" s="370" t="str">
        <f>IF(装备!I44="","",装备!I44)</f>
        <v/>
      </c>
      <c r="J45" s="370" t="str">
        <f>IF(装备!J44="","",装备!J44)</f>
        <v/>
      </c>
      <c r="K45" s="370" t="str">
        <f>IF(装备!K44="","",装备!K44)</f>
        <v/>
      </c>
      <c r="L45" s="370" t="str">
        <f>IF(装备!L44="","",装备!L44)</f>
        <v/>
      </c>
      <c r="M45" s="370" t="str">
        <f>IF(装备!M44="","",装备!M44)</f>
        <v>短</v>
      </c>
      <c r="N45" s="370" t="str">
        <f>IF(装备!N44="","",装备!N44)</f>
        <v/>
      </c>
      <c r="O45" s="370" t="str">
        <f>IF(装备!O44="","",装备!O44)</f>
        <v/>
      </c>
      <c r="P45" s="370" t="str">
        <f>IF(装备!P44="","",装备!P44)</f>
        <v/>
      </c>
      <c r="Q45" s="370">
        <f>IF(装备!Q44="","",装备!Q44)</f>
        <v>5</v>
      </c>
      <c r="R45" s="370">
        <f>IF(装备!R44="","",装备!R44)</f>
        <v>2.1</v>
      </c>
      <c r="S45" s="370">
        <f>IF(装备!S44="","",装备!S44)</f>
        <v>0.35</v>
      </c>
      <c r="T45" s="370" t="str">
        <f>IF(装备!T44="","",装备!T44)</f>
        <v/>
      </c>
      <c r="U45" s="370" t="str">
        <f>IF(装备!U44="","",装备!U44)</f>
        <v/>
      </c>
      <c r="V45" s="370" t="str">
        <f>IF(装备!V44="","",装备!V44)</f>
        <v/>
      </c>
      <c r="W45" s="370" t="str">
        <f>IF(装备!W44="","",装备!W44)</f>
        <v/>
      </c>
      <c r="X45" s="370" t="str">
        <f>IF(装备!X44="","",装备!X44)</f>
        <v/>
      </c>
      <c r="Y45" s="370">
        <f>IF(装备!Y44="","",装备!Y44)</f>
        <v>3</v>
      </c>
      <c r="Z45" s="370">
        <f>IF(装备!Z44="","",装备!Z44)</f>
        <v>1</v>
      </c>
      <c r="AA45" s="370">
        <f>IF(装备!AA44="","",装备!AA44)</f>
        <v>1</v>
      </c>
      <c r="AB45" t="str">
        <f>IF(装备!AB44="","",装备!AB44)</f>
        <v/>
      </c>
      <c r="AC45" t="str">
        <f>IF(装备!AC44="","",装备!AC44)</f>
        <v/>
      </c>
      <c r="AD45" t="str">
        <f>IF(装备!AD44="","",装备!AD44)</f>
        <v>对空补正35%；对空倍率2.1</v>
      </c>
    </row>
    <row r="46" spans="1:30">
      <c r="A46">
        <f>IF(装备!A45="","",装备!A45)</f>
        <v>10004421</v>
      </c>
      <c r="B46" s="359" t="s">
        <v>4390</v>
      </c>
      <c r="C46" s="370">
        <f>IF(装备!C45="","",装备!C45)</f>
        <v>1</v>
      </c>
      <c r="D46" s="121" t="str">
        <f>IF(装备!D45="","",装备!D45)</f>
        <v>防空炮</v>
      </c>
      <c r="E46" t="str">
        <f>IF(装备!E45="","",装备!E45)</f>
        <v>防空炮-通用</v>
      </c>
      <c r="F46" s="370" t="str">
        <f>IF(装备!F45="","",装备!F45)</f>
        <v/>
      </c>
      <c r="G46" s="370">
        <f>IF(装备!G45="","",装备!G45)</f>
        <v>1</v>
      </c>
      <c r="H46" s="370" t="str">
        <f>IF(装备!H45="","",装备!H45)</f>
        <v/>
      </c>
      <c r="I46" s="370" t="str">
        <f>IF(装备!I45="","",装备!I45)</f>
        <v/>
      </c>
      <c r="J46" s="370" t="str">
        <f>IF(装备!J45="","",装备!J45)</f>
        <v/>
      </c>
      <c r="K46" s="370" t="str">
        <f>IF(装备!K45="","",装备!K45)</f>
        <v/>
      </c>
      <c r="L46" s="370">
        <f>IF(装备!L45="","",装备!L45)</f>
        <v>1</v>
      </c>
      <c r="M46" s="370" t="str">
        <f>IF(装备!M45="","",装备!M45)</f>
        <v>短</v>
      </c>
      <c r="N46" s="370" t="str">
        <f>IF(装备!N45="","",装备!N45)</f>
        <v/>
      </c>
      <c r="O46" s="370" t="str">
        <f>IF(装备!O45="","",装备!O45)</f>
        <v/>
      </c>
      <c r="P46" s="370" t="str">
        <f>IF(装备!P45="","",装备!P45)</f>
        <v/>
      </c>
      <c r="Q46" s="370">
        <f>IF(装备!Q45="","",装备!Q45)</f>
        <v>3</v>
      </c>
      <c r="R46" s="370">
        <f>IF(装备!R45="","",装备!R45)</f>
        <v>2.1</v>
      </c>
      <c r="S46" s="370">
        <f>IF(装备!S45="","",装备!S45)</f>
        <v>0.35</v>
      </c>
      <c r="T46" s="370" t="str">
        <f>IF(装备!T45="","",装备!T45)</f>
        <v/>
      </c>
      <c r="U46" s="370" t="str">
        <f>IF(装备!U45="","",装备!U45)</f>
        <v/>
      </c>
      <c r="V46" s="370" t="str">
        <f>IF(装备!V45="","",装备!V45)</f>
        <v/>
      </c>
      <c r="W46" s="370" t="str">
        <f>IF(装备!W45="","",装备!W45)</f>
        <v/>
      </c>
      <c r="X46" s="370" t="str">
        <f>IF(装备!X45="","",装备!X45)</f>
        <v/>
      </c>
      <c r="Y46" s="370">
        <f>IF(装备!Y45="","",装备!Y45)</f>
        <v>1</v>
      </c>
      <c r="Z46" s="370">
        <f>IF(装备!Z45="","",装备!Z45)</f>
        <v>1</v>
      </c>
      <c r="AA46" s="370">
        <f>IF(装备!AA45="","",装备!AA45)</f>
        <v>1</v>
      </c>
      <c r="AB46" t="str">
        <f>IF(装备!AB45="","",装备!AB45)</f>
        <v/>
      </c>
      <c r="AC46" t="str">
        <f>IF(装备!AC45="","",装备!AC45)</f>
        <v/>
      </c>
      <c r="AD46" t="str">
        <f>IF(装备!AD45="","",装备!AD45)</f>
        <v>对空补正35%；对空倍率2.1</v>
      </c>
    </row>
    <row r="47" spans="1:30">
      <c r="A47">
        <f>IF(装备!A46="","",装备!A46)</f>
        <v>10004521</v>
      </c>
      <c r="B47" s="362" t="s">
        <v>4391</v>
      </c>
      <c r="C47" s="370">
        <f>IF(装备!C46="","",装备!C46)</f>
        <v>4</v>
      </c>
      <c r="D47" s="121" t="str">
        <f>IF(装备!D46="","",装备!D46)</f>
        <v>防空炮</v>
      </c>
      <c r="E47" t="str">
        <f>IF(装备!E46="","",装备!E46)</f>
        <v>防空炮-通用</v>
      </c>
      <c r="F47" s="370" t="str">
        <f>IF(装备!F46="","",装备!F46)</f>
        <v/>
      </c>
      <c r="G47" s="370">
        <f>IF(装备!G46="","",装备!G46)</f>
        <v>1</v>
      </c>
      <c r="H47" s="370" t="str">
        <f>IF(装备!H46="","",装备!H46)</f>
        <v/>
      </c>
      <c r="I47" s="370" t="str">
        <f>IF(装备!I46="","",装备!I46)</f>
        <v/>
      </c>
      <c r="J47" s="370" t="str">
        <f>IF(装备!J46="","",装备!J46)</f>
        <v/>
      </c>
      <c r="K47" s="370" t="str">
        <f>IF(装备!K46="","",装备!K46)</f>
        <v/>
      </c>
      <c r="L47" s="370">
        <f>IF(装备!L46="","",装备!L46)</f>
        <v>1</v>
      </c>
      <c r="M47" s="370" t="str">
        <f>IF(装备!M46="","",装备!M46)</f>
        <v>短</v>
      </c>
      <c r="N47" s="370" t="str">
        <f>IF(装备!N46="","",装备!N46)</f>
        <v/>
      </c>
      <c r="O47" s="370" t="str">
        <f>IF(装备!O46="","",装备!O46)</f>
        <v/>
      </c>
      <c r="P47" s="370" t="str">
        <f>IF(装备!P46="","",装备!P46)</f>
        <v/>
      </c>
      <c r="Q47" s="370">
        <f>IF(装备!Q46="","",装备!Q46)</f>
        <v>5</v>
      </c>
      <c r="R47" s="370">
        <f>IF(装备!R46="","",装备!R46)</f>
        <v>2.2000000000000002</v>
      </c>
      <c r="S47" s="370">
        <f>IF(装备!S46="","",装备!S46)</f>
        <v>0.35</v>
      </c>
      <c r="T47" s="370" t="str">
        <f>IF(装备!T46="","",装备!T46)</f>
        <v/>
      </c>
      <c r="U47" s="370" t="str">
        <f>IF(装备!U46="","",装备!U46)</f>
        <v/>
      </c>
      <c r="V47" s="370" t="str">
        <f>IF(装备!V46="","",装备!V46)</f>
        <v/>
      </c>
      <c r="W47" s="370" t="str">
        <f>IF(装备!W46="","",装备!W46)</f>
        <v/>
      </c>
      <c r="X47" s="370" t="str">
        <f>IF(装备!X46="","",装备!X46)</f>
        <v/>
      </c>
      <c r="Y47" s="370">
        <f>IF(装备!Y46="","",装备!Y46)</f>
        <v>4</v>
      </c>
      <c r="Z47" s="370">
        <f>IF(装备!Z46="","",装备!Z46)</f>
        <v>1</v>
      </c>
      <c r="AA47" s="370">
        <f>IF(装备!AA46="","",装备!AA46)</f>
        <v>1</v>
      </c>
      <c r="AB47" t="str">
        <f>IF(装备!AB46="","",装备!AB46)</f>
        <v/>
      </c>
      <c r="AC47" t="str">
        <f>IF(装备!AC46="","",装备!AC46)</f>
        <v/>
      </c>
      <c r="AD47" t="str">
        <f>IF(装备!AD46="","",装备!AD46)</f>
        <v>对空补正35%；对空倍率2.2</v>
      </c>
    </row>
    <row r="48" spans="1:30">
      <c r="A48">
        <f>IF(装备!A47="","",装备!A47)</f>
        <v>10004621</v>
      </c>
      <c r="B48" s="360" t="s">
        <v>4393</v>
      </c>
      <c r="C48" s="370">
        <f>IF(装备!C47="","",装备!C47)</f>
        <v>2</v>
      </c>
      <c r="D48" s="121" t="str">
        <f>IF(装备!D47="","",装备!D47)</f>
        <v>防空炮</v>
      </c>
      <c r="E48" t="str">
        <f>IF(装备!E47="","",装备!E47)</f>
        <v>防空炮-通用</v>
      </c>
      <c r="F48" s="370" t="str">
        <f>IF(装备!F47="","",装备!F47)</f>
        <v/>
      </c>
      <c r="G48" s="370">
        <f>IF(装备!G47="","",装备!G47)</f>
        <v>2</v>
      </c>
      <c r="H48" s="370" t="str">
        <f>IF(装备!H47="","",装备!H47)</f>
        <v/>
      </c>
      <c r="I48" s="370" t="str">
        <f>IF(装备!I47="","",装备!I47)</f>
        <v/>
      </c>
      <c r="J48" s="370" t="str">
        <f>IF(装备!J47="","",装备!J47)</f>
        <v/>
      </c>
      <c r="K48" s="370" t="str">
        <f>IF(装备!K47="","",装备!K47)</f>
        <v/>
      </c>
      <c r="L48" s="370" t="str">
        <f>IF(装备!L47="","",装备!L47)</f>
        <v/>
      </c>
      <c r="M48" s="370" t="str">
        <f>IF(装备!M47="","",装备!M47)</f>
        <v>短</v>
      </c>
      <c r="N48" s="370" t="str">
        <f>IF(装备!N47="","",装备!N47)</f>
        <v/>
      </c>
      <c r="O48" s="370" t="str">
        <f>IF(装备!O47="","",装备!O47)</f>
        <v/>
      </c>
      <c r="P48" s="370" t="str">
        <f>IF(装备!P47="","",装备!P47)</f>
        <v/>
      </c>
      <c r="Q48" s="370">
        <f>IF(装备!Q47="","",装备!Q47)</f>
        <v>4</v>
      </c>
      <c r="R48" s="370">
        <f>IF(装备!R47="","",装备!R47)</f>
        <v>2.4</v>
      </c>
      <c r="S48" s="370">
        <f>IF(装备!S47="","",装备!S47)</f>
        <v>0.35</v>
      </c>
      <c r="T48" s="370" t="str">
        <f>IF(装备!T47="","",装备!T47)</f>
        <v/>
      </c>
      <c r="U48" s="370" t="str">
        <f>IF(装备!U47="","",装备!U47)</f>
        <v/>
      </c>
      <c r="V48" s="370" t="str">
        <f>IF(装备!V47="","",装备!V47)</f>
        <v/>
      </c>
      <c r="W48" s="370" t="str">
        <f>IF(装备!W47="","",装备!W47)</f>
        <v/>
      </c>
      <c r="X48" s="370" t="str">
        <f>IF(装备!X47="","",装备!X47)</f>
        <v/>
      </c>
      <c r="Y48" s="370">
        <f>IF(装备!Y47="","",装备!Y47)</f>
        <v>2</v>
      </c>
      <c r="Z48" s="370">
        <f>IF(装备!Z47="","",装备!Z47)</f>
        <v>1</v>
      </c>
      <c r="AA48" s="370">
        <f>IF(装备!AA47="","",装备!AA47)</f>
        <v>1</v>
      </c>
      <c r="AB48" t="str">
        <f>IF(装备!AB47="","",装备!AB47)</f>
        <v/>
      </c>
      <c r="AC48" t="str">
        <f>IF(装备!AC47="","",装备!AC47)</f>
        <v/>
      </c>
      <c r="AD48" t="str">
        <f>IF(装备!AD47="","",装备!AD47)</f>
        <v>对空补正35%；对空倍率2.4</v>
      </c>
    </row>
    <row r="49" spans="1:30">
      <c r="A49">
        <f>IF(装备!A48="","",装备!A48)</f>
        <v>10004721</v>
      </c>
      <c r="B49" s="361" t="s">
        <v>3987</v>
      </c>
      <c r="C49" s="370">
        <f>IF(装备!C48="","",装备!C48)</f>
        <v>3</v>
      </c>
      <c r="D49" s="121" t="str">
        <f>IF(装备!D48="","",装备!D48)</f>
        <v>防空炮</v>
      </c>
      <c r="E49" t="str">
        <f>IF(装备!E48="","",装备!E48)</f>
        <v>防空炮-通用</v>
      </c>
      <c r="F49" s="370" t="str">
        <f>IF(装备!F48="","",装备!F48)</f>
        <v/>
      </c>
      <c r="G49" s="370">
        <f>IF(装备!G48="","",装备!G48)</f>
        <v>3</v>
      </c>
      <c r="H49" s="370" t="str">
        <f>IF(装备!H48="","",装备!H48)</f>
        <v/>
      </c>
      <c r="I49" s="370" t="str">
        <f>IF(装备!I48="","",装备!I48)</f>
        <v/>
      </c>
      <c r="J49" s="370" t="str">
        <f>IF(装备!J48="","",装备!J48)</f>
        <v/>
      </c>
      <c r="K49" s="370" t="str">
        <f>IF(装备!K48="","",装备!K48)</f>
        <v/>
      </c>
      <c r="L49" s="370" t="str">
        <f>IF(装备!L48="","",装备!L48)</f>
        <v/>
      </c>
      <c r="M49" s="370" t="str">
        <f>IF(装备!M48="","",装备!M48)</f>
        <v>短</v>
      </c>
      <c r="N49" s="370" t="str">
        <f>IF(装备!N48="","",装备!N48)</f>
        <v/>
      </c>
      <c r="O49" s="370" t="str">
        <f>IF(装备!O48="","",装备!O48)</f>
        <v/>
      </c>
      <c r="P49" s="370" t="str">
        <f>IF(装备!P48="","",装备!P48)</f>
        <v/>
      </c>
      <c r="Q49" s="370">
        <f>IF(装备!Q48="","",装备!Q48)</f>
        <v>6</v>
      </c>
      <c r="R49" s="370">
        <f>IF(装备!R48="","",装备!R48)</f>
        <v>3</v>
      </c>
      <c r="S49" s="370">
        <f>IF(装备!S48="","",装备!S48)</f>
        <v>0.35</v>
      </c>
      <c r="T49" s="370" t="str">
        <f>IF(装备!T48="","",装备!T48)</f>
        <v/>
      </c>
      <c r="U49" s="370" t="str">
        <f>IF(装备!U48="","",装备!U48)</f>
        <v/>
      </c>
      <c r="V49" s="370" t="str">
        <f>IF(装备!V48="","",装备!V48)</f>
        <v/>
      </c>
      <c r="W49" s="370" t="str">
        <f>IF(装备!W48="","",装备!W48)</f>
        <v/>
      </c>
      <c r="X49" s="370" t="str">
        <f>IF(装备!X48="","",装备!X48)</f>
        <v/>
      </c>
      <c r="Y49" s="370">
        <f>IF(装备!Y48="","",装备!Y48)</f>
        <v>3</v>
      </c>
      <c r="Z49" s="370">
        <f>IF(装备!Z48="","",装备!Z48)</f>
        <v>1</v>
      </c>
      <c r="AA49" s="370">
        <f>IF(装备!AA48="","",装备!AA48)</f>
        <v>1</v>
      </c>
      <c r="AB49" t="str">
        <f>IF(装备!AB48="","",装备!AB48)</f>
        <v/>
      </c>
      <c r="AC49" t="str">
        <f>IF(装备!AC48="","",装备!AC48)</f>
        <v/>
      </c>
      <c r="AD49" t="str">
        <f>IF(装备!AD48="","",装备!AD48)</f>
        <v>对空补正35%；对空倍率3</v>
      </c>
    </row>
    <row r="50" spans="1:30">
      <c r="A50">
        <f>IF(装备!A49="","",装备!A49)</f>
        <v>10004821</v>
      </c>
      <c r="B50" s="360" t="s">
        <v>3738</v>
      </c>
      <c r="C50" s="370">
        <f>IF(装备!C49="","",装备!C49)</f>
        <v>2</v>
      </c>
      <c r="D50" s="121" t="str">
        <f>IF(装备!D49="","",装备!D49)</f>
        <v>防空炮</v>
      </c>
      <c r="E50" t="str">
        <f>IF(装备!E49="","",装备!E49)</f>
        <v>防空炮-通用</v>
      </c>
      <c r="F50" s="370" t="str">
        <f>IF(装备!F49="","",装备!F49)</f>
        <v/>
      </c>
      <c r="G50" s="370" t="str">
        <f>IF(装备!G49="","",装备!G49)</f>
        <v/>
      </c>
      <c r="H50" s="370" t="str">
        <f>IF(装备!H49="","",装备!H49)</f>
        <v/>
      </c>
      <c r="I50" s="370" t="str">
        <f>IF(装备!I49="","",装备!I49)</f>
        <v/>
      </c>
      <c r="J50" s="370" t="str">
        <f>IF(装备!J49="","",装备!J49)</f>
        <v/>
      </c>
      <c r="K50" s="370" t="str">
        <f>IF(装备!K49="","",装备!K49)</f>
        <v/>
      </c>
      <c r="L50" s="370" t="str">
        <f>IF(装备!L49="","",装备!L49)</f>
        <v/>
      </c>
      <c r="M50" s="370" t="str">
        <f>IF(装备!M49="","",装备!M49)</f>
        <v>短</v>
      </c>
      <c r="N50" s="370" t="str">
        <f>IF(装备!N49="","",装备!N49)</f>
        <v/>
      </c>
      <c r="O50" s="370" t="str">
        <f>IF(装备!O49="","",装备!O49)</f>
        <v/>
      </c>
      <c r="P50" s="370" t="str">
        <f>IF(装备!P49="","",装备!P49)</f>
        <v/>
      </c>
      <c r="Q50" s="370">
        <f>IF(装备!Q49="","",装备!Q49)</f>
        <v>4</v>
      </c>
      <c r="R50" s="370">
        <f>IF(装备!R49="","",装备!R49)</f>
        <v>2.7</v>
      </c>
      <c r="S50" s="370">
        <f>IF(装备!S49="","",装备!S49)</f>
        <v>0.35</v>
      </c>
      <c r="T50" s="370" t="str">
        <f>IF(装备!T49="","",装备!T49)</f>
        <v/>
      </c>
      <c r="U50" s="370" t="str">
        <f>IF(装备!U49="","",装备!U49)</f>
        <v/>
      </c>
      <c r="V50" s="370" t="str">
        <f>IF(装备!V49="","",装备!V49)</f>
        <v/>
      </c>
      <c r="W50" s="370" t="str">
        <f>IF(装备!W49="","",装备!W49)</f>
        <v/>
      </c>
      <c r="X50" s="370" t="str">
        <f>IF(装备!X49="","",装备!X49)</f>
        <v/>
      </c>
      <c r="Y50" s="370">
        <f>IF(装备!Y49="","",装备!Y49)</f>
        <v>2</v>
      </c>
      <c r="Z50" s="370">
        <f>IF(装备!Z49="","",装备!Z49)</f>
        <v>1</v>
      </c>
      <c r="AA50" s="370">
        <f>IF(装备!AA49="","",装备!AA49)</f>
        <v>1</v>
      </c>
      <c r="AB50" t="str">
        <f>IF(装备!AB49="","",装备!AB49)</f>
        <v/>
      </c>
      <c r="AC50" t="str">
        <f>IF(装备!AC49="","",装备!AC49)</f>
        <v/>
      </c>
      <c r="AD50" t="str">
        <f>IF(装备!AD49="","",装备!AD49)</f>
        <v>对空补正35%；对空倍率2.7</v>
      </c>
    </row>
    <row r="51" spans="1:30">
      <c r="A51">
        <f>IF(装备!A50="","",装备!A50)</f>
        <v>10004921</v>
      </c>
      <c r="B51" s="364" t="s">
        <v>4103</v>
      </c>
      <c r="C51" s="370">
        <f>IF(装备!C50="","",装备!C50)</f>
        <v>5</v>
      </c>
      <c r="D51" s="121" t="str">
        <f>IF(装备!D50="","",装备!D50)</f>
        <v>防空炮</v>
      </c>
      <c r="E51" t="str">
        <f>IF(装备!E50="","",装备!E50)</f>
        <v>防空炮-通用</v>
      </c>
      <c r="F51" s="370" t="str">
        <f>IF(装备!F50="","",装备!F50)</f>
        <v/>
      </c>
      <c r="G51" s="370">
        <f>IF(装备!G50="","",装备!G50)</f>
        <v>2</v>
      </c>
      <c r="H51" s="370" t="str">
        <f>IF(装备!H50="","",装备!H50)</f>
        <v/>
      </c>
      <c r="I51" s="370" t="str">
        <f>IF(装备!I50="","",装备!I50)</f>
        <v/>
      </c>
      <c r="J51" s="370" t="str">
        <f>IF(装备!J50="","",装备!J50)</f>
        <v/>
      </c>
      <c r="K51" s="370" t="str">
        <f>IF(装备!K50="","",装备!K50)</f>
        <v/>
      </c>
      <c r="L51" s="370">
        <f>IF(装备!L50="","",装备!L50)</f>
        <v>2</v>
      </c>
      <c r="M51" s="370" t="str">
        <f>IF(装备!M50="","",装备!M50)</f>
        <v>短</v>
      </c>
      <c r="N51" s="370" t="str">
        <f>IF(装备!N50="","",装备!N50)</f>
        <v/>
      </c>
      <c r="O51" s="370" t="str">
        <f>IF(装备!O50="","",装备!O50)</f>
        <v/>
      </c>
      <c r="P51" s="370" t="str">
        <f>IF(装备!P50="","",装备!P50)</f>
        <v/>
      </c>
      <c r="Q51" s="370">
        <f>IF(装备!Q50="","",装备!Q50)</f>
        <v>12</v>
      </c>
      <c r="R51" s="370">
        <f>IF(装备!R50="","",装备!R50)</f>
        <v>3.1</v>
      </c>
      <c r="S51" s="370">
        <f>IF(装备!S50="","",装备!S50)</f>
        <v>0.35</v>
      </c>
      <c r="T51" s="370" t="str">
        <f>IF(装备!T50="","",装备!T50)</f>
        <v/>
      </c>
      <c r="U51" s="370" t="str">
        <f>IF(装备!U50="","",装备!U50)</f>
        <v/>
      </c>
      <c r="V51" s="370" t="str">
        <f>IF(装备!V50="","",装备!V50)</f>
        <v/>
      </c>
      <c r="W51" s="370" t="str">
        <f>IF(装备!W50="","",装备!W50)</f>
        <v/>
      </c>
      <c r="X51" s="370" t="str">
        <f>IF(装备!X50="","",装备!X50)</f>
        <v/>
      </c>
      <c r="Y51" s="370">
        <f>IF(装备!Y50="","",装备!Y50)</f>
        <v>5</v>
      </c>
      <c r="Z51" s="370">
        <f>IF(装备!Z50="","",装备!Z50)</f>
        <v>1</v>
      </c>
      <c r="AA51" s="370">
        <f>IF(装备!AA50="","",装备!AA50)</f>
        <v>2</v>
      </c>
      <c r="AB51" t="str">
        <f>IF(装备!AB50="","",装备!AB50)</f>
        <v/>
      </c>
      <c r="AC51" t="str">
        <f>IF(装备!AC50="","",装备!AC50)</f>
        <v/>
      </c>
      <c r="AD51" t="str">
        <f>IF(装备!AD50="","",装备!AD50)</f>
        <v>对空补正35%；对空倍率3.1</v>
      </c>
    </row>
    <row r="52" spans="1:30">
      <c r="A52">
        <f>IF(装备!A51="","",装备!A51)</f>
        <v>10005021</v>
      </c>
      <c r="B52" s="362" t="s">
        <v>3737</v>
      </c>
      <c r="C52" s="370">
        <f>IF(装备!C51="","",装备!C51)</f>
        <v>4</v>
      </c>
      <c r="D52" s="121" t="str">
        <f>IF(装备!D51="","",装备!D51)</f>
        <v>防空炮</v>
      </c>
      <c r="E52" t="str">
        <f>IF(装备!E51="","",装备!E51)</f>
        <v>防空炮-通用</v>
      </c>
      <c r="F52" s="370" t="str">
        <f>IF(装备!F51="","",装备!F51)</f>
        <v/>
      </c>
      <c r="G52" s="370">
        <f>IF(装备!G51="","",装备!G51)</f>
        <v>1</v>
      </c>
      <c r="H52" s="370" t="str">
        <f>IF(装备!H51="","",装备!H51)</f>
        <v/>
      </c>
      <c r="I52" s="370" t="str">
        <f>IF(装备!I51="","",装备!I51)</f>
        <v/>
      </c>
      <c r="J52" s="370" t="str">
        <f>IF(装备!J51="","",装备!J51)</f>
        <v/>
      </c>
      <c r="K52" s="370" t="str">
        <f>IF(装备!K51="","",装备!K51)</f>
        <v/>
      </c>
      <c r="L52" s="370">
        <f>IF(装备!L51="","",装备!L51)</f>
        <v>1</v>
      </c>
      <c r="M52" s="370" t="str">
        <f>IF(装备!M51="","",装备!M51)</f>
        <v>短</v>
      </c>
      <c r="N52" s="370" t="str">
        <f>IF(装备!N51="","",装备!N51)</f>
        <v/>
      </c>
      <c r="O52" s="370" t="str">
        <f>IF(装备!O51="","",装备!O51)</f>
        <v/>
      </c>
      <c r="P52" s="370" t="str">
        <f>IF(装备!P51="","",装备!P51)</f>
        <v/>
      </c>
      <c r="Q52" s="370">
        <f>IF(装备!Q51="","",装备!Q51)</f>
        <v>7</v>
      </c>
      <c r="R52" s="370">
        <f>IF(装备!R51="","",装备!R51)</f>
        <v>2.8</v>
      </c>
      <c r="S52" s="370">
        <f>IF(装备!S51="","",装备!S51)</f>
        <v>0.35</v>
      </c>
      <c r="T52" s="370" t="str">
        <f>IF(装备!T51="","",装备!T51)</f>
        <v/>
      </c>
      <c r="U52" s="370" t="str">
        <f>IF(装备!U51="","",装备!U51)</f>
        <v/>
      </c>
      <c r="V52" s="370" t="str">
        <f>IF(装备!V51="","",装备!V51)</f>
        <v/>
      </c>
      <c r="W52" s="370" t="str">
        <f>IF(装备!W51="","",装备!W51)</f>
        <v/>
      </c>
      <c r="X52" s="370" t="str">
        <f>IF(装备!X51="","",装备!X51)</f>
        <v/>
      </c>
      <c r="Y52" s="370">
        <f>IF(装备!Y51="","",装备!Y51)</f>
        <v>4</v>
      </c>
      <c r="Z52" s="370">
        <f>IF(装备!Z51="","",装备!Z51)</f>
        <v>1</v>
      </c>
      <c r="AA52" s="370">
        <f>IF(装备!AA51="","",装备!AA51)</f>
        <v>1</v>
      </c>
      <c r="AB52" t="str">
        <f>IF(装备!AB51="","",装备!AB51)</f>
        <v/>
      </c>
      <c r="AC52" t="str">
        <f>IF(装备!AC51="","",装备!AC51)</f>
        <v/>
      </c>
      <c r="AD52" t="str">
        <f>IF(装备!AD51="","",装备!AD51)</f>
        <v>对空补正35%；对空倍率2.8</v>
      </c>
    </row>
    <row r="53" spans="1:30">
      <c r="A53">
        <f>IF(装备!A52="","",装备!A52)</f>
        <v>10005121</v>
      </c>
      <c r="B53" s="364" t="s">
        <v>3736</v>
      </c>
      <c r="C53" s="370">
        <f>IF(装备!C52="","",装备!C52)</f>
        <v>5</v>
      </c>
      <c r="D53" s="121" t="str">
        <f>IF(装备!D52="","",装备!D52)</f>
        <v>防空炮</v>
      </c>
      <c r="E53" t="str">
        <f>IF(装备!E52="","",装备!E52)</f>
        <v>防空炮-通用</v>
      </c>
      <c r="F53" s="370" t="str">
        <f>IF(装备!F52="","",装备!F52)</f>
        <v/>
      </c>
      <c r="G53" s="370">
        <f>IF(装备!G52="","",装备!G52)</f>
        <v>2</v>
      </c>
      <c r="H53" s="370" t="str">
        <f>IF(装备!H52="","",装备!H52)</f>
        <v/>
      </c>
      <c r="I53" s="370" t="str">
        <f>IF(装备!I52="","",装备!I52)</f>
        <v/>
      </c>
      <c r="J53" s="370" t="str">
        <f>IF(装备!J52="","",装备!J52)</f>
        <v/>
      </c>
      <c r="K53" s="370" t="str">
        <f>IF(装备!K52="","",装备!K52)</f>
        <v/>
      </c>
      <c r="L53" s="370">
        <f>IF(装备!L52="","",装备!L52)</f>
        <v>1</v>
      </c>
      <c r="M53" s="370" t="str">
        <f>IF(装备!M52="","",装备!M52)</f>
        <v>短</v>
      </c>
      <c r="N53" s="370" t="str">
        <f>IF(装备!N52="","",装备!N52)</f>
        <v/>
      </c>
      <c r="O53" s="370" t="str">
        <f>IF(装备!O52="","",装备!O52)</f>
        <v/>
      </c>
      <c r="P53" s="370" t="str">
        <f>IF(装备!P52="","",装备!P52)</f>
        <v/>
      </c>
      <c r="Q53" s="370">
        <f>IF(装备!Q52="","",装备!Q52)</f>
        <v>9</v>
      </c>
      <c r="R53" s="370">
        <f>IF(装备!R52="","",装备!R52)</f>
        <v>3</v>
      </c>
      <c r="S53" s="370">
        <f>IF(装备!S52="","",装备!S52)</f>
        <v>0.35</v>
      </c>
      <c r="T53" s="370" t="str">
        <f>IF(装备!T52="","",装备!T52)</f>
        <v/>
      </c>
      <c r="U53" s="370" t="str">
        <f>IF(装备!U52="","",装备!U52)</f>
        <v/>
      </c>
      <c r="V53" s="370" t="str">
        <f>IF(装备!V52="","",装备!V52)</f>
        <v/>
      </c>
      <c r="W53" s="370" t="str">
        <f>IF(装备!W52="","",装备!W52)</f>
        <v/>
      </c>
      <c r="X53" s="370" t="str">
        <f>IF(装备!X52="","",装备!X52)</f>
        <v/>
      </c>
      <c r="Y53" s="370">
        <f>IF(装备!Y52="","",装备!Y52)</f>
        <v>5</v>
      </c>
      <c r="Z53" s="370">
        <f>IF(装备!Z52="","",装备!Z52)</f>
        <v>1</v>
      </c>
      <c r="AA53" s="370">
        <f>IF(装备!AA52="","",装备!AA52)</f>
        <v>2</v>
      </c>
      <c r="AB53" t="str">
        <f>IF(装备!AB52="","",装备!AB52)</f>
        <v/>
      </c>
      <c r="AC53" t="str">
        <f>IF(装备!AC52="","",装备!AC52)</f>
        <v/>
      </c>
      <c r="AD53" t="str">
        <f>IF(装备!AD52="","",装备!AD52)</f>
        <v>对空补正35%；对空倍率3</v>
      </c>
    </row>
    <row r="54" spans="1:30">
      <c r="A54">
        <f>IF(装备!A53="","",装备!A53)</f>
        <v>10005221</v>
      </c>
      <c r="B54" s="360" t="s">
        <v>4014</v>
      </c>
      <c r="C54" s="370">
        <f>IF(装备!C53="","",装备!C53)</f>
        <v>2</v>
      </c>
      <c r="D54" s="121" t="str">
        <f>IF(装备!D53="","",装备!D53)</f>
        <v>防空炮</v>
      </c>
      <c r="E54" t="str">
        <f>IF(装备!E53="","",装备!E53)</f>
        <v>防空炮-通用</v>
      </c>
      <c r="F54" s="370" t="str">
        <f>IF(装备!F53="","",装备!F53)</f>
        <v/>
      </c>
      <c r="G54" s="370" t="str">
        <f>IF(装备!G53="","",装备!G53)</f>
        <v/>
      </c>
      <c r="H54" s="370" t="str">
        <f>IF(装备!H53="","",装备!H53)</f>
        <v/>
      </c>
      <c r="I54" s="370" t="str">
        <f>IF(装备!I53="","",装备!I53)</f>
        <v/>
      </c>
      <c r="J54" s="370" t="str">
        <f>IF(装备!J53="","",装备!J53)</f>
        <v/>
      </c>
      <c r="K54" s="370" t="str">
        <f>IF(装备!K53="","",装备!K53)</f>
        <v/>
      </c>
      <c r="L54" s="370">
        <f>IF(装备!L53="","",装备!L53)</f>
        <v>1</v>
      </c>
      <c r="M54" s="370" t="str">
        <f>IF(装备!M53="","",装备!M53)</f>
        <v>短</v>
      </c>
      <c r="N54" s="370" t="str">
        <f>IF(装备!N53="","",装备!N53)</f>
        <v/>
      </c>
      <c r="O54" s="370" t="str">
        <f>IF(装备!O53="","",装备!O53)</f>
        <v/>
      </c>
      <c r="P54" s="370" t="str">
        <f>IF(装备!P53="","",装备!P53)</f>
        <v/>
      </c>
      <c r="Q54" s="370">
        <f>IF(装备!Q53="","",装备!Q53)</f>
        <v>4</v>
      </c>
      <c r="R54" s="370">
        <f>IF(装备!R53="","",装备!R53)</f>
        <v>2.2000000000000002</v>
      </c>
      <c r="S54" s="370">
        <f>IF(装备!S53="","",装备!S53)</f>
        <v>0.35</v>
      </c>
      <c r="T54" s="370" t="str">
        <f>IF(装备!T53="","",装备!T53)</f>
        <v/>
      </c>
      <c r="U54" s="370" t="str">
        <f>IF(装备!U53="","",装备!U53)</f>
        <v/>
      </c>
      <c r="V54" s="370" t="str">
        <f>IF(装备!V53="","",装备!V53)</f>
        <v/>
      </c>
      <c r="W54" s="370" t="str">
        <f>IF(装备!W53="","",装备!W53)</f>
        <v/>
      </c>
      <c r="X54" s="370" t="str">
        <f>IF(装备!X53="","",装备!X53)</f>
        <v/>
      </c>
      <c r="Y54" s="370">
        <f>IF(装备!Y53="","",装备!Y53)</f>
        <v>2</v>
      </c>
      <c r="Z54" s="370">
        <f>IF(装备!Z53="","",装备!Z53)</f>
        <v>1</v>
      </c>
      <c r="AA54" s="370">
        <f>IF(装备!AA53="","",装备!AA53)</f>
        <v>1</v>
      </c>
      <c r="AB54" t="str">
        <f>IF(装备!AB53="","",装备!AB53)</f>
        <v/>
      </c>
      <c r="AC54" t="str">
        <f>IF(装备!AC53="","",装备!AC53)</f>
        <v/>
      </c>
      <c r="AD54" t="str">
        <f>IF(装备!AD53="","",装备!AD53)</f>
        <v>对空补正35%；对空倍率2.2</v>
      </c>
    </row>
    <row r="55" spans="1:30">
      <c r="A55">
        <f>IF(装备!A54="","",装备!A54)</f>
        <v>10005321</v>
      </c>
      <c r="B55" s="359" t="s">
        <v>4091</v>
      </c>
      <c r="C55" s="370">
        <f>IF(装备!C54="","",装备!C54)</f>
        <v>1</v>
      </c>
      <c r="D55" s="121" t="str">
        <f>IF(装备!D54="","",装备!D54)</f>
        <v>战斗机</v>
      </c>
      <c r="E55" t="str">
        <f>IF(装备!E54="","",装备!E54)</f>
        <v>战斗机-通用</v>
      </c>
      <c r="F55" s="370" t="str">
        <f>IF(装备!F54="","",装备!F54)</f>
        <v/>
      </c>
      <c r="G55" s="370" t="str">
        <f>IF(装备!G54="","",装备!G54)</f>
        <v/>
      </c>
      <c r="H55" s="370" t="str">
        <f>IF(装备!H54="","",装备!H54)</f>
        <v/>
      </c>
      <c r="I55" s="370" t="str">
        <f>IF(装备!I54="","",装备!I54)</f>
        <v/>
      </c>
      <c r="J55" s="370" t="str">
        <f>IF(装备!J54="","",装备!J54)</f>
        <v/>
      </c>
      <c r="K55" s="370" t="str">
        <f>IF(装备!K54="","",装备!K54)</f>
        <v/>
      </c>
      <c r="L55" s="370" t="str">
        <f>IF(装备!L54="","",装备!L54)</f>
        <v/>
      </c>
      <c r="M55" s="370" t="str">
        <f>IF(装备!M54="","",装备!M54)</f>
        <v>无</v>
      </c>
      <c r="N55" s="370" t="str">
        <f>IF(装备!N54="","",装备!N54)</f>
        <v/>
      </c>
      <c r="O55" s="370" t="str">
        <f>IF(装备!O54="","",装备!O54)</f>
        <v/>
      </c>
      <c r="P55" s="370" t="str">
        <f>IF(装备!P54="","",装备!P54)</f>
        <v/>
      </c>
      <c r="Q55" s="370">
        <f>IF(装备!Q54="","",装备!Q54)</f>
        <v>3</v>
      </c>
      <c r="R55" s="370">
        <f>IF(装备!R54="","",装备!R54)</f>
        <v>1</v>
      </c>
      <c r="S55" s="370" t="str">
        <f>IF(装备!S54="","",装备!S54)</f>
        <v/>
      </c>
      <c r="T55" s="370" t="str">
        <f>IF(装备!T54="","",装备!T54)</f>
        <v/>
      </c>
      <c r="U55" s="370" t="str">
        <f>IF(装备!U54="","",装备!U54)</f>
        <v/>
      </c>
      <c r="V55" s="370" t="str">
        <f>IF(装备!V54="","",装备!V54)</f>
        <v/>
      </c>
      <c r="W55" s="370">
        <f>IF(装备!W54="","",装备!W54)</f>
        <v>4</v>
      </c>
      <c r="X55" s="370">
        <f>IF(装备!X54="","",装备!X54)</f>
        <v>1</v>
      </c>
      <c r="Y55" s="370">
        <f>IF(装备!Y54="","",装备!Y54)</f>
        <v>1</v>
      </c>
      <c r="Z55" s="370" t="str">
        <f>IF(装备!Z54="","",装备!Z54)</f>
        <v/>
      </c>
      <c r="AA55" s="370">
        <f>IF(装备!AA54="","",装备!AA54)</f>
        <v>1</v>
      </c>
      <c r="AB55" t="str">
        <f>IF(装备!AB54="","",装备!AB54)</f>
        <v/>
      </c>
      <c r="AC55" t="str">
        <f>IF(装备!AC54="","",装备!AC54)</f>
        <v/>
      </c>
      <c r="AD55" t="str">
        <f>IF(装备!AD54="","",装备!AD54)</f>
        <v>铝耗4</v>
      </c>
    </row>
    <row r="56" spans="1:30">
      <c r="A56">
        <f>IF(装备!A55="","",装备!A55)</f>
        <v>10005421</v>
      </c>
      <c r="B56" s="360" t="s">
        <v>3931</v>
      </c>
      <c r="C56" s="370">
        <f>IF(装备!C55="","",装备!C55)</f>
        <v>2</v>
      </c>
      <c r="D56" s="121" t="str">
        <f>IF(装备!D55="","",装备!D55)</f>
        <v>战斗机</v>
      </c>
      <c r="E56" t="str">
        <f>IF(装备!E55="","",装备!E55)</f>
        <v>战斗机-通用</v>
      </c>
      <c r="F56" s="370" t="str">
        <f>IF(装备!F55="","",装备!F55)</f>
        <v/>
      </c>
      <c r="G56" s="370" t="str">
        <f>IF(装备!G55="","",装备!G55)</f>
        <v/>
      </c>
      <c r="H56" s="370" t="str">
        <f>IF(装备!H55="","",装备!H55)</f>
        <v/>
      </c>
      <c r="I56" s="370" t="str">
        <f>IF(装备!I55="","",装备!I55)</f>
        <v/>
      </c>
      <c r="J56" s="370" t="str">
        <f>IF(装备!J55="","",装备!J55)</f>
        <v/>
      </c>
      <c r="K56" s="370" t="str">
        <f>IF(装备!K55="","",装备!K55)</f>
        <v/>
      </c>
      <c r="L56" s="370" t="str">
        <f>IF(装备!L55="","",装备!L55)</f>
        <v/>
      </c>
      <c r="M56" s="370" t="str">
        <f>IF(装备!M55="","",装备!M55)</f>
        <v>无</v>
      </c>
      <c r="N56" s="370" t="str">
        <f>IF(装备!N55="","",装备!N55)</f>
        <v/>
      </c>
      <c r="O56" s="370" t="str">
        <f>IF(装备!O55="","",装备!O55)</f>
        <v/>
      </c>
      <c r="P56" s="370" t="str">
        <f>IF(装备!P55="","",装备!P55)</f>
        <v/>
      </c>
      <c r="Q56" s="370">
        <f>IF(装备!Q55="","",装备!Q55)</f>
        <v>6</v>
      </c>
      <c r="R56" s="370">
        <f>IF(装备!R55="","",装备!R55)</f>
        <v>1</v>
      </c>
      <c r="S56" s="370" t="str">
        <f>IF(装备!S55="","",装备!S55)</f>
        <v/>
      </c>
      <c r="T56" s="370" t="str">
        <f>IF(装备!T55="","",装备!T55)</f>
        <v/>
      </c>
      <c r="U56" s="370" t="str">
        <f>IF(装备!U55="","",装备!U55)</f>
        <v/>
      </c>
      <c r="V56" s="370" t="str">
        <f>IF(装备!V55="","",装备!V55)</f>
        <v/>
      </c>
      <c r="W56" s="370">
        <f>IF(装备!W55="","",装备!W55)</f>
        <v>4</v>
      </c>
      <c r="X56" s="370">
        <f>IF(装备!X55="","",装备!X55)</f>
        <v>1</v>
      </c>
      <c r="Y56" s="370">
        <f>IF(装备!Y55="","",装备!Y55)</f>
        <v>1</v>
      </c>
      <c r="Z56" s="370" t="str">
        <f>IF(装备!Z55="","",装备!Z55)</f>
        <v/>
      </c>
      <c r="AA56" s="370">
        <f>IF(装备!AA55="","",装备!AA55)</f>
        <v>2</v>
      </c>
      <c r="AB56" t="str">
        <f>IF(装备!AB55="","",装备!AB55)</f>
        <v/>
      </c>
      <c r="AC56" t="str">
        <f>IF(装备!AC55="","",装备!AC55)</f>
        <v/>
      </c>
      <c r="AD56" t="str">
        <f>IF(装备!AD55="","",装备!AD55)</f>
        <v>铝耗4</v>
      </c>
    </row>
    <row r="57" spans="1:30">
      <c r="A57">
        <f>IF(装备!A56="","",装备!A56)</f>
        <v>10005521</v>
      </c>
      <c r="B57" s="361" t="s">
        <v>4179</v>
      </c>
      <c r="C57" s="370">
        <f>IF(装备!C56="","",装备!C56)</f>
        <v>3</v>
      </c>
      <c r="D57" s="121" t="str">
        <f>IF(装备!D56="","",装备!D56)</f>
        <v>战斗机</v>
      </c>
      <c r="E57" t="str">
        <f>IF(装备!E56="","",装备!E56)</f>
        <v>战斗机-通用</v>
      </c>
      <c r="F57" s="370" t="str">
        <f>IF(装备!F56="","",装备!F56)</f>
        <v/>
      </c>
      <c r="G57" s="370" t="str">
        <f>IF(装备!G56="","",装备!G56)</f>
        <v/>
      </c>
      <c r="H57" s="370" t="str">
        <f>IF(装备!H56="","",装备!H56)</f>
        <v/>
      </c>
      <c r="I57" s="370" t="str">
        <f>IF(装备!I56="","",装备!I56)</f>
        <v/>
      </c>
      <c r="J57" s="370" t="str">
        <f>IF(装备!J56="","",装备!J56)</f>
        <v/>
      </c>
      <c r="K57" s="370" t="str">
        <f>IF(装备!K56="","",装备!K56)</f>
        <v/>
      </c>
      <c r="L57" s="370" t="str">
        <f>IF(装备!L56="","",装备!L56)</f>
        <v/>
      </c>
      <c r="M57" s="370" t="str">
        <f>IF(装备!M56="","",装备!M56)</f>
        <v>无</v>
      </c>
      <c r="N57" s="370" t="str">
        <f>IF(装备!N56="","",装备!N56)</f>
        <v/>
      </c>
      <c r="O57" s="370" t="str">
        <f>IF(装备!O56="","",装备!O56)</f>
        <v/>
      </c>
      <c r="P57" s="370">
        <f>IF(装备!P56="","",装备!P56)</f>
        <v>2</v>
      </c>
      <c r="Q57" s="370">
        <f>IF(装备!Q56="","",装备!Q56)</f>
        <v>7</v>
      </c>
      <c r="R57" s="370">
        <f>IF(装备!R56="","",装备!R56)</f>
        <v>1</v>
      </c>
      <c r="S57" s="370" t="str">
        <f>IF(装备!S56="","",装备!S56)</f>
        <v/>
      </c>
      <c r="T57" s="370" t="str">
        <f>IF(装备!T56="","",装备!T56)</f>
        <v/>
      </c>
      <c r="U57" s="370" t="str">
        <f>IF(装备!U56="","",装备!U56)</f>
        <v/>
      </c>
      <c r="V57" s="370" t="str">
        <f>IF(装备!V56="","",装备!V56)</f>
        <v/>
      </c>
      <c r="W57" s="370">
        <f>IF(装备!W56="","",装备!W56)</f>
        <v>5</v>
      </c>
      <c r="X57" s="370">
        <f>IF(装备!X56="","",装备!X56)</f>
        <v>1</v>
      </c>
      <c r="Y57" s="370">
        <f>IF(装备!Y56="","",装备!Y56)</f>
        <v>2</v>
      </c>
      <c r="Z57" s="370" t="str">
        <f>IF(装备!Z56="","",装备!Z56)</f>
        <v/>
      </c>
      <c r="AA57" s="370">
        <f>IF(装备!AA56="","",装备!AA56)</f>
        <v>3</v>
      </c>
      <c r="AB57" t="str">
        <f>IF(装备!AB56="","",装备!AB56)</f>
        <v/>
      </c>
      <c r="AC57" t="str">
        <f>IF(装备!AC56="","",装备!AC56)</f>
        <v/>
      </c>
      <c r="AD57" t="str">
        <f>IF(装备!AD56="","",装备!AD56)</f>
        <v>铝耗5</v>
      </c>
    </row>
    <row r="58" spans="1:30">
      <c r="A58">
        <f>IF(装备!A57="","",装备!A57)</f>
        <v>10005621</v>
      </c>
      <c r="B58" s="362" t="s">
        <v>4001</v>
      </c>
      <c r="C58" s="370">
        <f>IF(装备!C57="","",装备!C57)</f>
        <v>4</v>
      </c>
      <c r="D58" s="121" t="str">
        <f>IF(装备!D57="","",装备!D57)</f>
        <v>战斗机</v>
      </c>
      <c r="E58" t="str">
        <f>IF(装备!E57="","",装备!E57)</f>
        <v>战斗机-通用</v>
      </c>
      <c r="F58" s="370" t="str">
        <f>IF(装备!F57="","",装备!F57)</f>
        <v/>
      </c>
      <c r="G58" s="370" t="str">
        <f>IF(装备!G57="","",装备!G57)</f>
        <v/>
      </c>
      <c r="H58" s="370" t="str">
        <f>IF(装备!H57="","",装备!H57)</f>
        <v/>
      </c>
      <c r="I58" s="370" t="str">
        <f>IF(装备!I57="","",装备!I57)</f>
        <v/>
      </c>
      <c r="J58" s="370" t="str">
        <f>IF(装备!J57="","",装备!J57)</f>
        <v/>
      </c>
      <c r="K58" s="370" t="str">
        <f>IF(装备!K57="","",装备!K57)</f>
        <v/>
      </c>
      <c r="L58" s="370" t="str">
        <f>IF(装备!L57="","",装备!L57)</f>
        <v/>
      </c>
      <c r="M58" s="370" t="str">
        <f>IF(装备!M57="","",装备!M57)</f>
        <v>无</v>
      </c>
      <c r="N58" s="370" t="str">
        <f>IF(装备!N57="","",装备!N57)</f>
        <v/>
      </c>
      <c r="O58" s="370" t="str">
        <f>IF(装备!O57="","",装备!O57)</f>
        <v/>
      </c>
      <c r="P58" s="370" t="str">
        <f>IF(装备!P57="","",装备!P57)</f>
        <v/>
      </c>
      <c r="Q58" s="370">
        <f>IF(装备!Q57="","",装备!Q57)</f>
        <v>6</v>
      </c>
      <c r="R58" s="370">
        <f>IF(装备!R57="","",装备!R57)</f>
        <v>1</v>
      </c>
      <c r="S58" s="370" t="str">
        <f>IF(装备!S57="","",装备!S57)</f>
        <v/>
      </c>
      <c r="T58" s="370" t="str">
        <f>IF(装备!T57="","",装备!T57)</f>
        <v/>
      </c>
      <c r="U58" s="370" t="str">
        <f>IF(装备!U57="","",装备!U57)</f>
        <v/>
      </c>
      <c r="V58" s="370" t="str">
        <f>IF(装备!V57="","",装备!V57)</f>
        <v/>
      </c>
      <c r="W58" s="370">
        <f>IF(装备!W57="","",装备!W57)</f>
        <v>5</v>
      </c>
      <c r="X58" s="370">
        <f>IF(装备!X57="","",装备!X57)</f>
        <v>2</v>
      </c>
      <c r="Y58" s="370">
        <f>IF(装备!Y57="","",装备!Y57)</f>
        <v>2</v>
      </c>
      <c r="Z58" s="370" t="str">
        <f>IF(装备!Z57="","",装备!Z57)</f>
        <v/>
      </c>
      <c r="AA58" s="370">
        <f>IF(装备!AA57="","",装备!AA57)</f>
        <v>5</v>
      </c>
      <c r="AB58" t="str">
        <f>IF(装备!AB57="","",装备!AB57)</f>
        <v/>
      </c>
      <c r="AC58" t="str">
        <f>IF(装备!AC57="","",装备!AC57)</f>
        <v/>
      </c>
      <c r="AD58" t="str">
        <f>IF(装备!AD57="","",装备!AD57)</f>
        <v>铝耗5</v>
      </c>
    </row>
    <row r="59" spans="1:30">
      <c r="A59">
        <f>IF(装备!A58="","",装备!A58)</f>
        <v>10005721</v>
      </c>
      <c r="B59" s="362" t="s">
        <v>316</v>
      </c>
      <c r="C59" s="370">
        <f>IF(装备!C58="","",装备!C58)</f>
        <v>4</v>
      </c>
      <c r="D59" s="121" t="str">
        <f>IF(装备!D58="","",装备!D58)</f>
        <v>战斗机</v>
      </c>
      <c r="E59" t="str">
        <f>IF(装备!E58="","",装备!E58)</f>
        <v>战斗机-通用</v>
      </c>
      <c r="F59" s="370" t="str">
        <f>IF(装备!F58="","",装备!F58)</f>
        <v/>
      </c>
      <c r="G59" s="370" t="str">
        <f>IF(装备!G58="","",装备!G58)</f>
        <v/>
      </c>
      <c r="H59" s="370" t="str">
        <f>IF(装备!H58="","",装备!H58)</f>
        <v/>
      </c>
      <c r="I59" s="370" t="str">
        <f>IF(装备!I58="","",装备!I58)</f>
        <v/>
      </c>
      <c r="J59" s="370" t="str">
        <f>IF(装备!J58="","",装备!J58)</f>
        <v/>
      </c>
      <c r="K59" s="370" t="str">
        <f>IF(装备!K58="","",装备!K58)</f>
        <v/>
      </c>
      <c r="L59" s="370" t="str">
        <f>IF(装备!L58="","",装备!L58)</f>
        <v/>
      </c>
      <c r="M59" s="370" t="str">
        <f>IF(装备!M58="","",装备!M58)</f>
        <v>无</v>
      </c>
      <c r="N59" s="370">
        <f>IF(装备!N58="","",装备!N58)</f>
        <v>2</v>
      </c>
      <c r="O59" s="370" t="str">
        <f>IF(装备!O58="","",装备!O58)</f>
        <v/>
      </c>
      <c r="P59" s="370" t="str">
        <f>IF(装备!P58="","",装备!P58)</f>
        <v/>
      </c>
      <c r="Q59" s="370">
        <f>IF(装备!Q58="","",装备!Q58)</f>
        <v>7</v>
      </c>
      <c r="R59" s="370">
        <f>IF(装备!R58="","",装备!R58)</f>
        <v>1</v>
      </c>
      <c r="S59" s="370" t="str">
        <f>IF(装备!S58="","",装备!S58)</f>
        <v/>
      </c>
      <c r="T59" s="370" t="str">
        <f>IF(装备!T58="","",装备!T58)</f>
        <v/>
      </c>
      <c r="U59" s="370" t="str">
        <f>IF(装备!U58="","",装备!U58)</f>
        <v/>
      </c>
      <c r="V59" s="370" t="str">
        <f>IF(装备!V58="","",装备!V58)</f>
        <v/>
      </c>
      <c r="W59" s="370">
        <f>IF(装备!W58="","",装备!W58)</f>
        <v>5</v>
      </c>
      <c r="X59" s="370">
        <f>IF(装备!X58="","",装备!X58)</f>
        <v>2</v>
      </c>
      <c r="Y59" s="370">
        <f>IF(装备!Y58="","",装备!Y58)</f>
        <v>2</v>
      </c>
      <c r="Z59" s="370" t="str">
        <f>IF(装备!Z58="","",装备!Z58)</f>
        <v/>
      </c>
      <c r="AA59" s="370">
        <f>IF(装备!AA58="","",装备!AA58)</f>
        <v>8</v>
      </c>
      <c r="AB59" t="str">
        <f>IF(装备!AB58="","",装备!AB58)</f>
        <v/>
      </c>
      <c r="AC59" t="str">
        <f>IF(装备!AC58="","",装备!AC58)</f>
        <v/>
      </c>
      <c r="AD59" t="str">
        <f>IF(装备!AD58="","",装备!AD58)</f>
        <v>铝耗5</v>
      </c>
    </row>
    <row r="60" spans="1:30">
      <c r="A60">
        <f>IF(装备!A59="","",装备!A59)</f>
        <v>10005821</v>
      </c>
      <c r="B60" s="364" t="s">
        <v>298</v>
      </c>
      <c r="C60" s="370">
        <f>IF(装备!C59="","",装备!C59)</f>
        <v>5</v>
      </c>
      <c r="D60" s="121" t="str">
        <f>IF(装备!D59="","",装备!D59)</f>
        <v>战斗机</v>
      </c>
      <c r="E60" t="str">
        <f>IF(装备!E59="","",装备!E59)</f>
        <v>战斗机-通用</v>
      </c>
      <c r="F60" s="370" t="str">
        <f>IF(装备!F59="","",装备!F59)</f>
        <v/>
      </c>
      <c r="G60" s="370" t="str">
        <f>IF(装备!G59="","",装备!G59)</f>
        <v/>
      </c>
      <c r="H60" s="370" t="str">
        <f>IF(装备!H59="","",装备!H59)</f>
        <v/>
      </c>
      <c r="I60" s="370" t="str">
        <f>IF(装备!I59="","",装备!I59)</f>
        <v/>
      </c>
      <c r="J60" s="370" t="str">
        <f>IF(装备!J59="","",装备!J59)</f>
        <v/>
      </c>
      <c r="K60" s="370" t="str">
        <f>IF(装备!K59="","",装备!K59)</f>
        <v/>
      </c>
      <c r="L60" s="370" t="str">
        <f>IF(装备!L59="","",装备!L59)</f>
        <v/>
      </c>
      <c r="M60" s="370" t="str">
        <f>IF(装备!M59="","",装备!M59)</f>
        <v>无</v>
      </c>
      <c r="N60" s="370">
        <f>IF(装备!N59="","",装备!N59)</f>
        <v>2</v>
      </c>
      <c r="O60" s="370" t="str">
        <f>IF(装备!O59="","",装备!O59)</f>
        <v/>
      </c>
      <c r="P60" s="370">
        <f>IF(装备!P59="","",装备!P59)</f>
        <v>3</v>
      </c>
      <c r="Q60" s="370">
        <f>IF(装备!Q59="","",装备!Q59)</f>
        <v>10</v>
      </c>
      <c r="R60" s="370">
        <f>IF(装备!R59="","",装备!R59)</f>
        <v>1</v>
      </c>
      <c r="S60" s="370" t="str">
        <f>IF(装备!S59="","",装备!S59)</f>
        <v/>
      </c>
      <c r="T60" s="370" t="str">
        <f>IF(装备!T59="","",装备!T59)</f>
        <v/>
      </c>
      <c r="U60" s="370" t="str">
        <f>IF(装备!U59="","",装备!U59)</f>
        <v/>
      </c>
      <c r="V60" s="370" t="str">
        <f>IF(装备!V59="","",装备!V59)</f>
        <v/>
      </c>
      <c r="W60" s="370">
        <f>IF(装备!W59="","",装备!W59)</f>
        <v>6</v>
      </c>
      <c r="X60" s="370">
        <f>IF(装备!X59="","",装备!X59)</f>
        <v>2</v>
      </c>
      <c r="Y60" s="370">
        <f>IF(装备!Y59="","",装备!Y59)</f>
        <v>2</v>
      </c>
      <c r="Z60" s="370" t="str">
        <f>IF(装备!Z59="","",装备!Z59)</f>
        <v/>
      </c>
      <c r="AA60" s="370">
        <f>IF(装备!AA59="","",装备!AA59)</f>
        <v>13</v>
      </c>
      <c r="AB60" t="str">
        <f>IF(装备!AB59="","",装备!AB59)</f>
        <v/>
      </c>
      <c r="AC60" t="str">
        <f>IF(装备!AC59="","",装备!AC59)</f>
        <v/>
      </c>
      <c r="AD60" t="str">
        <f>IF(装备!AD59="","",装备!AD59)</f>
        <v>铝耗6</v>
      </c>
    </row>
    <row r="61" spans="1:30">
      <c r="A61">
        <f>IF(装备!A60="","",装备!A60)</f>
        <v>10005921</v>
      </c>
      <c r="B61" s="359" t="s">
        <v>3937</v>
      </c>
      <c r="C61" s="370">
        <f>IF(装备!C60="","",装备!C60)</f>
        <v>1</v>
      </c>
      <c r="D61" s="121" t="str">
        <f>IF(装备!D60="","",装备!D60)</f>
        <v>战斗机</v>
      </c>
      <c r="E61" t="str">
        <f>IF(装备!E60="","",装备!E60)</f>
        <v>战斗机-通用</v>
      </c>
      <c r="F61" s="370" t="str">
        <f>IF(装备!F60="","",装备!F60)</f>
        <v/>
      </c>
      <c r="G61" s="370" t="str">
        <f>IF(装备!G60="","",装备!G60)</f>
        <v/>
      </c>
      <c r="H61" s="370" t="str">
        <f>IF(装备!H60="","",装备!H60)</f>
        <v/>
      </c>
      <c r="I61" s="370" t="str">
        <f>IF(装备!I60="","",装备!I60)</f>
        <v/>
      </c>
      <c r="J61" s="370" t="str">
        <f>IF(装备!J60="","",装备!J60)</f>
        <v/>
      </c>
      <c r="K61" s="370" t="str">
        <f>IF(装备!K60="","",装备!K60)</f>
        <v/>
      </c>
      <c r="L61" s="370" t="str">
        <f>IF(装备!L60="","",装备!L60)</f>
        <v/>
      </c>
      <c r="M61" s="370" t="str">
        <f>IF(装备!M60="","",装备!M60)</f>
        <v>无</v>
      </c>
      <c r="N61" s="370" t="str">
        <f>IF(装备!N60="","",装备!N60)</f>
        <v/>
      </c>
      <c r="O61" s="370" t="str">
        <f>IF(装备!O60="","",装备!O60)</f>
        <v/>
      </c>
      <c r="P61" s="370" t="str">
        <f>IF(装备!P60="","",装备!P60)</f>
        <v/>
      </c>
      <c r="Q61" s="370">
        <f>IF(装备!Q60="","",装备!Q60)</f>
        <v>3</v>
      </c>
      <c r="R61" s="370">
        <f>IF(装备!R60="","",装备!R60)</f>
        <v>1</v>
      </c>
      <c r="S61" s="370" t="str">
        <f>IF(装备!S60="","",装备!S60)</f>
        <v/>
      </c>
      <c r="T61" s="370" t="str">
        <f>IF(装备!T60="","",装备!T60)</f>
        <v/>
      </c>
      <c r="U61" s="370" t="str">
        <f>IF(装备!U60="","",装备!U60)</f>
        <v/>
      </c>
      <c r="V61" s="370" t="str">
        <f>IF(装备!V60="","",装备!V60)</f>
        <v/>
      </c>
      <c r="W61" s="370">
        <f>IF(装备!W60="","",装备!W60)</f>
        <v>5</v>
      </c>
      <c r="X61" s="370">
        <f>IF(装备!X60="","",装备!X60)</f>
        <v>1</v>
      </c>
      <c r="Y61" s="370">
        <f>IF(装备!Y60="","",装备!Y60)</f>
        <v>2</v>
      </c>
      <c r="Z61" s="370" t="str">
        <f>IF(装备!Z60="","",装备!Z60)</f>
        <v/>
      </c>
      <c r="AA61" s="370">
        <f>IF(装备!AA60="","",装备!AA60)</f>
        <v>2</v>
      </c>
      <c r="AB61" t="str">
        <f>IF(装备!AB60="","",装备!AB60)</f>
        <v/>
      </c>
      <c r="AC61" t="str">
        <f>IF(装备!AC60="","",装备!AC60)</f>
        <v/>
      </c>
      <c r="AD61" t="str">
        <f>IF(装备!AD60="","",装备!AD60)</f>
        <v>铝耗5</v>
      </c>
    </row>
    <row r="62" spans="1:30">
      <c r="A62">
        <f>IF(装备!A61="","",装备!A61)</f>
        <v>10006021</v>
      </c>
      <c r="B62" s="361" t="s">
        <v>4005</v>
      </c>
      <c r="C62" s="370">
        <f>IF(装备!C61="","",装备!C61)</f>
        <v>3</v>
      </c>
      <c r="D62" s="121" t="str">
        <f>IF(装备!D61="","",装备!D61)</f>
        <v>战斗机</v>
      </c>
      <c r="E62" t="str">
        <f>IF(装备!E61="","",装备!E61)</f>
        <v>战斗机-通用</v>
      </c>
      <c r="F62" s="370" t="str">
        <f>IF(装备!F61="","",装备!F61)</f>
        <v/>
      </c>
      <c r="G62" s="370" t="str">
        <f>IF(装备!G61="","",装备!G61)</f>
        <v/>
      </c>
      <c r="H62" s="370" t="str">
        <f>IF(装备!H61="","",装备!H61)</f>
        <v/>
      </c>
      <c r="I62" s="370" t="str">
        <f>IF(装备!I61="","",装备!I61)</f>
        <v/>
      </c>
      <c r="J62" s="370" t="str">
        <f>IF(装备!J61="","",装备!J61)</f>
        <v/>
      </c>
      <c r="K62" s="370" t="str">
        <f>IF(装备!K61="","",装备!K61)</f>
        <v/>
      </c>
      <c r="L62" s="370" t="str">
        <f>IF(装备!L61="","",装备!L61)</f>
        <v/>
      </c>
      <c r="M62" s="370" t="str">
        <f>IF(装备!M61="","",装备!M61)</f>
        <v>无</v>
      </c>
      <c r="N62" s="370" t="str">
        <f>IF(装备!N61="","",装备!N61)</f>
        <v/>
      </c>
      <c r="O62" s="370" t="str">
        <f>IF(装备!O61="","",装备!O61)</f>
        <v/>
      </c>
      <c r="P62" s="370">
        <f>IF(装备!P61="","",装备!P61)</f>
        <v>1</v>
      </c>
      <c r="Q62" s="370">
        <f>IF(装备!Q61="","",装备!Q61)</f>
        <v>5</v>
      </c>
      <c r="R62" s="370">
        <f>IF(装备!R61="","",装备!R61)</f>
        <v>1</v>
      </c>
      <c r="S62" s="370" t="str">
        <f>IF(装备!S61="","",装备!S61)</f>
        <v/>
      </c>
      <c r="T62" s="370" t="str">
        <f>IF(装备!T61="","",装备!T61)</f>
        <v/>
      </c>
      <c r="U62" s="370" t="str">
        <f>IF(装备!U61="","",装备!U61)</f>
        <v/>
      </c>
      <c r="V62" s="370" t="str">
        <f>IF(装备!V61="","",装备!V61)</f>
        <v/>
      </c>
      <c r="W62" s="370">
        <f>IF(装备!W61="","",装备!W61)</f>
        <v>5</v>
      </c>
      <c r="X62" s="370">
        <f>IF(装备!X61="","",装备!X61)</f>
        <v>1</v>
      </c>
      <c r="Y62" s="370">
        <f>IF(装备!Y61="","",装备!Y61)</f>
        <v>2</v>
      </c>
      <c r="Z62" s="370" t="str">
        <f>IF(装备!Z61="","",装备!Z61)</f>
        <v/>
      </c>
      <c r="AA62" s="370">
        <f>IF(装备!AA61="","",装备!AA61)</f>
        <v>4</v>
      </c>
      <c r="AB62" t="str">
        <f>IF(装备!AB61="","",装备!AB61)</f>
        <v/>
      </c>
      <c r="AC62" t="str">
        <f>IF(装备!AC61="","",装备!AC61)</f>
        <v/>
      </c>
      <c r="AD62" t="str">
        <f>IF(装备!AD61="","",装备!AD61)</f>
        <v>铝耗5</v>
      </c>
    </row>
    <row r="63" spans="1:30">
      <c r="A63">
        <f>IF(装备!A62="","",装备!A62)</f>
        <v>10006121</v>
      </c>
      <c r="B63" s="362" t="s">
        <v>4331</v>
      </c>
      <c r="C63" s="370">
        <f>IF(装备!C62="","",装备!C62)</f>
        <v>4</v>
      </c>
      <c r="D63" s="121" t="str">
        <f>IF(装备!D62="","",装备!D62)</f>
        <v>战斗机</v>
      </c>
      <c r="E63" t="str">
        <f>IF(装备!E62="","",装备!E62)</f>
        <v>战斗机-通用</v>
      </c>
      <c r="F63" s="370" t="str">
        <f>IF(装备!F62="","",装备!F62)</f>
        <v/>
      </c>
      <c r="G63" s="370" t="str">
        <f>IF(装备!G62="","",装备!G62)</f>
        <v/>
      </c>
      <c r="H63" s="370" t="str">
        <f>IF(装备!H62="","",装备!H62)</f>
        <v/>
      </c>
      <c r="I63" s="370" t="str">
        <f>IF(装备!I62="","",装备!I62)</f>
        <v/>
      </c>
      <c r="J63" s="370" t="str">
        <f>IF(装备!J62="","",装备!J62)</f>
        <v/>
      </c>
      <c r="K63" s="370" t="str">
        <f>IF(装备!K62="","",装备!K62)</f>
        <v/>
      </c>
      <c r="L63" s="370" t="str">
        <f>IF(装备!L62="","",装备!L62)</f>
        <v/>
      </c>
      <c r="M63" s="370" t="str">
        <f>IF(装备!M62="","",装备!M62)</f>
        <v>无</v>
      </c>
      <c r="N63" s="370" t="str">
        <f>IF(装备!N62="","",装备!N62)</f>
        <v/>
      </c>
      <c r="O63" s="370" t="str">
        <f>IF(装备!O62="","",装备!O62)</f>
        <v/>
      </c>
      <c r="P63" s="370">
        <f>IF(装备!P62="","",装备!P62)</f>
        <v>4</v>
      </c>
      <c r="Q63" s="370">
        <f>IF(装备!Q62="","",装备!Q62)</f>
        <v>9</v>
      </c>
      <c r="R63" s="370">
        <f>IF(装备!R62="","",装备!R62)</f>
        <v>1</v>
      </c>
      <c r="S63" s="370" t="str">
        <f>IF(装备!S62="","",装备!S62)</f>
        <v/>
      </c>
      <c r="T63" s="370" t="str">
        <f>IF(装备!T62="","",装备!T62)</f>
        <v/>
      </c>
      <c r="U63" s="370" t="str">
        <f>IF(装备!U62="","",装备!U62)</f>
        <v/>
      </c>
      <c r="V63" s="370" t="str">
        <f>IF(装备!V62="","",装备!V62)</f>
        <v/>
      </c>
      <c r="W63" s="370">
        <f>IF(装备!W62="","",装备!W62)</f>
        <v>6</v>
      </c>
      <c r="X63" s="370">
        <f>IF(装备!X62="","",装备!X62)</f>
        <v>2</v>
      </c>
      <c r="Y63" s="370">
        <f>IF(装备!Y62="","",装备!Y62)</f>
        <v>2</v>
      </c>
      <c r="Z63" s="370" t="str">
        <f>IF(装备!Z62="","",装备!Z62)</f>
        <v/>
      </c>
      <c r="AA63" s="370">
        <f>IF(装备!AA62="","",装备!AA62)</f>
        <v>7</v>
      </c>
      <c r="AB63" t="str">
        <f>IF(装备!AB62="","",装备!AB62)</f>
        <v/>
      </c>
      <c r="AC63" t="str">
        <f>IF(装备!AC62="","",装备!AC62)</f>
        <v/>
      </c>
      <c r="AD63" t="str">
        <f>IF(装备!AD62="","",装备!AD62)</f>
        <v>铝耗6</v>
      </c>
    </row>
    <row r="64" spans="1:30">
      <c r="A64">
        <f>IF(装备!A63="","",装备!A63)</f>
        <v>10006221</v>
      </c>
      <c r="B64" s="359" t="s">
        <v>3932</v>
      </c>
      <c r="C64" s="370">
        <f>IF(装备!C63="","",装备!C63)</f>
        <v>1</v>
      </c>
      <c r="D64" s="121" t="str">
        <f>IF(装备!D63="","",装备!D63)</f>
        <v>轰炸机</v>
      </c>
      <c r="E64" t="str">
        <f>IF(装备!E63="","",装备!E63)</f>
        <v>轰炸机-通用</v>
      </c>
      <c r="F64" s="370" t="str">
        <f>IF(装备!F63="","",装备!F63)</f>
        <v/>
      </c>
      <c r="G64" s="370" t="str">
        <f>IF(装备!G63="","",装备!G63)</f>
        <v/>
      </c>
      <c r="H64" s="370" t="str">
        <f>IF(装备!H63="","",装备!H63)</f>
        <v/>
      </c>
      <c r="I64" s="370" t="str">
        <f>IF(装备!I63="","",装备!I63)</f>
        <v/>
      </c>
      <c r="J64" s="370" t="str">
        <f>IF(装备!J63="","",装备!J63)</f>
        <v/>
      </c>
      <c r="K64" s="370" t="str">
        <f>IF(装备!K63="","",装备!K63)</f>
        <v/>
      </c>
      <c r="L64" s="370">
        <f>IF(装备!L63="","",装备!L63)</f>
        <v>1</v>
      </c>
      <c r="M64" s="370" t="str">
        <f>IF(装备!M63="","",装备!M63)</f>
        <v>无</v>
      </c>
      <c r="N64" s="370" t="str">
        <f>IF(装备!N63="","",装备!N63)</f>
        <v/>
      </c>
      <c r="O64" s="370" t="str">
        <f>IF(装备!O63="","",装备!O63)</f>
        <v/>
      </c>
      <c r="P64" s="370">
        <f>IF(装备!P63="","",装备!P63)</f>
        <v>5</v>
      </c>
      <c r="Q64" s="370" t="str">
        <f>IF(装备!Q63="","",装备!Q63)</f>
        <v/>
      </c>
      <c r="R64" s="370">
        <f>IF(装备!R63="","",装备!R63)</f>
        <v>1</v>
      </c>
      <c r="S64" s="370" t="str">
        <f>IF(装备!S63="","",装备!S63)</f>
        <v/>
      </c>
      <c r="T64" s="370" t="str">
        <f>IF(装备!T63="","",装备!T63)</f>
        <v/>
      </c>
      <c r="U64" s="370" t="str">
        <f>IF(装备!U63="","",装备!U63)</f>
        <v/>
      </c>
      <c r="V64" s="370" t="str">
        <f>IF(装备!V63="","",装备!V63)</f>
        <v/>
      </c>
      <c r="W64" s="370">
        <f>IF(装备!W63="","",装备!W63)</f>
        <v>4</v>
      </c>
      <c r="X64" s="370">
        <f>IF(装备!X63="","",装备!X63)</f>
        <v>1</v>
      </c>
      <c r="Y64" s="370">
        <f>IF(装备!Y63="","",装备!Y63)</f>
        <v>1</v>
      </c>
      <c r="Z64" s="370" t="str">
        <f>IF(装备!Z63="","",装备!Z63)</f>
        <v/>
      </c>
      <c r="AA64" s="370">
        <f>IF(装备!AA63="","",装备!AA63)</f>
        <v>2</v>
      </c>
      <c r="AB64" t="str">
        <f>IF(装备!AB63="","",装备!AB63)</f>
        <v/>
      </c>
      <c r="AC64" t="str">
        <f>IF(装备!AC63="","",装备!AC63)</f>
        <v/>
      </c>
      <c r="AD64" t="str">
        <f>IF(装备!AD63="","",装备!AD63)</f>
        <v>铝耗4</v>
      </c>
    </row>
    <row r="65" spans="1:30">
      <c r="A65">
        <f>IF(装备!A64="","",装备!A64)</f>
        <v>10006321</v>
      </c>
      <c r="B65" s="361" t="s">
        <v>4000</v>
      </c>
      <c r="C65" s="370">
        <f>IF(装备!C64="","",装备!C64)</f>
        <v>3</v>
      </c>
      <c r="D65" s="121" t="str">
        <f>IF(装备!D64="","",装备!D64)</f>
        <v>轰炸机</v>
      </c>
      <c r="E65" t="str">
        <f>IF(装备!E64="","",装备!E64)</f>
        <v>轰炸机-通用</v>
      </c>
      <c r="F65" s="370" t="str">
        <f>IF(装备!F64="","",装备!F64)</f>
        <v/>
      </c>
      <c r="G65" s="370" t="str">
        <f>IF(装备!G64="","",装备!G64)</f>
        <v/>
      </c>
      <c r="H65" s="370" t="str">
        <f>IF(装备!H64="","",装备!H64)</f>
        <v/>
      </c>
      <c r="I65" s="370" t="str">
        <f>IF(装备!I64="","",装备!I64)</f>
        <v/>
      </c>
      <c r="J65" s="370" t="str">
        <f>IF(装备!J64="","",装备!J64)</f>
        <v/>
      </c>
      <c r="K65" s="370" t="str">
        <f>IF(装备!K64="","",装备!K64)</f>
        <v/>
      </c>
      <c r="L65" s="370" t="str">
        <f>IF(装备!L64="","",装备!L64)</f>
        <v/>
      </c>
      <c r="M65" s="370" t="str">
        <f>IF(装备!M64="","",装备!M64)</f>
        <v>无</v>
      </c>
      <c r="N65" s="370" t="str">
        <f>IF(装备!N64="","",装备!N64)</f>
        <v/>
      </c>
      <c r="O65" s="370" t="str">
        <f>IF(装备!O64="","",装备!O64)</f>
        <v/>
      </c>
      <c r="P65" s="370">
        <f>IF(装备!P64="","",装备!P64)</f>
        <v>9</v>
      </c>
      <c r="Q65" s="370" t="str">
        <f>IF(装备!Q64="","",装备!Q64)</f>
        <v/>
      </c>
      <c r="R65" s="370">
        <f>IF(装备!R64="","",装备!R64)</f>
        <v>1</v>
      </c>
      <c r="S65" s="370" t="str">
        <f>IF(装备!S64="","",装备!S64)</f>
        <v/>
      </c>
      <c r="T65" s="370" t="str">
        <f>IF(装备!T64="","",装备!T64)</f>
        <v/>
      </c>
      <c r="U65" s="370" t="str">
        <f>IF(装备!U64="","",装备!U64)</f>
        <v/>
      </c>
      <c r="V65" s="370" t="str">
        <f>IF(装备!V64="","",装备!V64)</f>
        <v/>
      </c>
      <c r="W65" s="370">
        <f>IF(装备!W64="","",装备!W64)</f>
        <v>4</v>
      </c>
      <c r="X65" s="370">
        <f>IF(装备!X64="","",装备!X64)</f>
        <v>2</v>
      </c>
      <c r="Y65" s="370">
        <f>IF(装备!Y64="","",装备!Y64)</f>
        <v>3</v>
      </c>
      <c r="Z65" s="370" t="str">
        <f>IF(装备!Z64="","",装备!Z64)</f>
        <v/>
      </c>
      <c r="AA65" s="370">
        <f>IF(装备!AA64="","",装备!AA64)</f>
        <v>3</v>
      </c>
      <c r="AB65" t="str">
        <f>IF(装备!AB64="","",装备!AB64)</f>
        <v/>
      </c>
      <c r="AC65" t="str">
        <f>IF(装备!AC64="","",装备!AC64)</f>
        <v/>
      </c>
      <c r="AD65" t="str">
        <f>IF(装备!AD64="","",装备!AD64)</f>
        <v>铝耗4</v>
      </c>
    </row>
    <row r="66" spans="1:30">
      <c r="A66">
        <f>IF(装备!A65="","",装备!A65)</f>
        <v>10006421</v>
      </c>
      <c r="B66" s="361" t="s">
        <v>4002</v>
      </c>
      <c r="C66" s="370">
        <f>IF(装备!C65="","",装备!C65)</f>
        <v>3</v>
      </c>
      <c r="D66" s="121" t="str">
        <f>IF(装备!D65="","",装备!D65)</f>
        <v>轰炸机</v>
      </c>
      <c r="E66" t="str">
        <f>IF(装备!E65="","",装备!E65)</f>
        <v>轰炸机-通用</v>
      </c>
      <c r="F66" s="370" t="str">
        <f>IF(装备!F65="","",装备!F65)</f>
        <v/>
      </c>
      <c r="G66" s="370" t="str">
        <f>IF(装备!G65="","",装备!G65)</f>
        <v/>
      </c>
      <c r="H66" s="370" t="str">
        <f>IF(装备!H65="","",装备!H65)</f>
        <v/>
      </c>
      <c r="I66" s="370" t="str">
        <f>IF(装备!I65="","",装备!I65)</f>
        <v/>
      </c>
      <c r="J66" s="370">
        <f>IF(装备!J65="","",装备!J65)</f>
        <v>1</v>
      </c>
      <c r="K66" s="370" t="str">
        <f>IF(装备!K65="","",装备!K65)</f>
        <v/>
      </c>
      <c r="L66" s="370" t="str">
        <f>IF(装备!L65="","",装备!L65)</f>
        <v/>
      </c>
      <c r="M66" s="370" t="str">
        <f>IF(装备!M65="","",装备!M65)</f>
        <v>无</v>
      </c>
      <c r="N66" s="370" t="str">
        <f>IF(装备!N65="","",装备!N65)</f>
        <v/>
      </c>
      <c r="O66" s="370" t="str">
        <f>IF(装备!O65="","",装备!O65)</f>
        <v/>
      </c>
      <c r="P66" s="370">
        <f>IF(装备!P65="","",装备!P65)</f>
        <v>6</v>
      </c>
      <c r="Q66" s="370" t="str">
        <f>IF(装备!Q65="","",装备!Q65)</f>
        <v/>
      </c>
      <c r="R66" s="370">
        <f>IF(装备!R65="","",装备!R65)</f>
        <v>1</v>
      </c>
      <c r="S66" s="370" t="str">
        <f>IF(装备!S65="","",装备!S65)</f>
        <v/>
      </c>
      <c r="T66" s="370" t="str">
        <f>IF(装备!T65="","",装备!T65)</f>
        <v/>
      </c>
      <c r="U66" s="370" t="str">
        <f>IF(装备!U65="","",装备!U65)</f>
        <v/>
      </c>
      <c r="V66" s="370" t="str">
        <f>IF(装备!V65="","",装备!V65)</f>
        <v/>
      </c>
      <c r="W66" s="370">
        <f>IF(装备!W65="","",装备!W65)</f>
        <v>5</v>
      </c>
      <c r="X66" s="370">
        <f>IF(装备!X65="","",装备!X65)</f>
        <v>2</v>
      </c>
      <c r="Y66" s="370">
        <f>IF(装备!Y65="","",装备!Y65)</f>
        <v>3</v>
      </c>
      <c r="Z66" s="370" t="str">
        <f>IF(装备!Z65="","",装备!Z65)</f>
        <v/>
      </c>
      <c r="AA66" s="370">
        <f>IF(装备!AA65="","",装备!AA65)</f>
        <v>4</v>
      </c>
      <c r="AB66" t="str">
        <f>IF(装备!AB65="","",装备!AB65)</f>
        <v/>
      </c>
      <c r="AC66" t="str">
        <f>IF(装备!AC65="","",装备!AC65)</f>
        <v/>
      </c>
      <c r="AD66" t="str">
        <f>IF(装备!AD65="","",装备!AD65)</f>
        <v>铝耗5</v>
      </c>
    </row>
    <row r="67" spans="1:30">
      <c r="A67">
        <f>IF(装备!A66="","",装备!A66)</f>
        <v>10006521</v>
      </c>
      <c r="B67" s="359" t="s">
        <v>361</v>
      </c>
      <c r="C67" s="370">
        <f>IF(装备!C66="","",装备!C66)</f>
        <v>1</v>
      </c>
      <c r="D67" s="121" t="str">
        <f>IF(装备!D66="","",装备!D66)</f>
        <v>轰炸机</v>
      </c>
      <c r="E67" t="str">
        <f>IF(装备!E66="","",装备!E66)</f>
        <v>轰炸机-通用</v>
      </c>
      <c r="F67" s="370" t="str">
        <f>IF(装备!F66="","",装备!F66)</f>
        <v/>
      </c>
      <c r="G67" s="370" t="str">
        <f>IF(装备!G66="","",装备!G66)</f>
        <v/>
      </c>
      <c r="H67" s="370" t="str">
        <f>IF(装备!H66="","",装备!H66)</f>
        <v/>
      </c>
      <c r="I67" s="370" t="str">
        <f>IF(装备!I66="","",装备!I66)</f>
        <v/>
      </c>
      <c r="J67" s="370">
        <f>IF(装备!J66="","",装备!J66)</f>
        <v>3</v>
      </c>
      <c r="K67" s="370" t="str">
        <f>IF(装备!K66="","",装备!K66)</f>
        <v/>
      </c>
      <c r="L67" s="370" t="str">
        <f>IF(装备!L66="","",装备!L66)</f>
        <v/>
      </c>
      <c r="M67" s="370" t="str">
        <f>IF(装备!M66="","",装备!M66)</f>
        <v>无</v>
      </c>
      <c r="N67" s="370" t="str">
        <f>IF(装备!N66="","",装备!N66)</f>
        <v/>
      </c>
      <c r="O67" s="370" t="str">
        <f>IF(装备!O66="","",装备!O66)</f>
        <v/>
      </c>
      <c r="P67" s="370">
        <f>IF(装备!P66="","",装备!P66)</f>
        <v>4</v>
      </c>
      <c r="Q67" s="370">
        <f>IF(装备!Q66="","",装备!Q66)</f>
        <v>2</v>
      </c>
      <c r="R67" s="370">
        <f>IF(装备!R66="","",装备!R66)</f>
        <v>1</v>
      </c>
      <c r="S67" s="370" t="str">
        <f>IF(装备!S66="","",装备!S66)</f>
        <v/>
      </c>
      <c r="T67" s="370" t="str">
        <f>IF(装备!T66="","",装备!T66)</f>
        <v/>
      </c>
      <c r="U67" s="370" t="str">
        <f>IF(装备!U66="","",装备!U66)</f>
        <v/>
      </c>
      <c r="V67" s="370" t="str">
        <f>IF(装备!V66="","",装备!V66)</f>
        <v/>
      </c>
      <c r="W67" s="370">
        <f>IF(装备!W66="","",装备!W66)</f>
        <v>5</v>
      </c>
      <c r="X67" s="370">
        <f>IF(装备!X66="","",装备!X66)</f>
        <v>1</v>
      </c>
      <c r="Y67" s="370">
        <f>IF(装备!Y66="","",装备!Y66)</f>
        <v>1</v>
      </c>
      <c r="Z67" s="370" t="str">
        <f>IF(装备!Z66="","",装备!Z66)</f>
        <v/>
      </c>
      <c r="AA67" s="370">
        <f>IF(装备!AA66="","",装备!AA66)</f>
        <v>2</v>
      </c>
      <c r="AB67" t="str">
        <f>IF(装备!AB66="","",装备!AB66)</f>
        <v/>
      </c>
      <c r="AC67" t="str">
        <f>IF(装备!AC66="","",装备!AC66)</f>
        <v/>
      </c>
      <c r="AD67" t="str">
        <f>IF(装备!AD66="","",装备!AD66)</f>
        <v>铝耗5</v>
      </c>
    </row>
    <row r="68" spans="1:30">
      <c r="A68">
        <f>IF(装备!A67="","",装备!A67)</f>
        <v>10006621</v>
      </c>
      <c r="B68" s="361" t="s">
        <v>339</v>
      </c>
      <c r="C68" s="370">
        <f>IF(装备!C67="","",装备!C67)</f>
        <v>3</v>
      </c>
      <c r="D68" s="121" t="str">
        <f>IF(装备!D67="","",装备!D67)</f>
        <v>轰炸机</v>
      </c>
      <c r="E68" t="str">
        <f>IF(装备!E67="","",装备!E67)</f>
        <v>轰炸机-通用</v>
      </c>
      <c r="F68" s="370" t="str">
        <f>IF(装备!F67="","",装备!F67)</f>
        <v/>
      </c>
      <c r="G68" s="370" t="str">
        <f>IF(装备!G67="","",装备!G67)</f>
        <v/>
      </c>
      <c r="H68" s="370" t="str">
        <f>IF(装备!H67="","",装备!H67)</f>
        <v/>
      </c>
      <c r="I68" s="370" t="str">
        <f>IF(装备!I67="","",装备!I67)</f>
        <v/>
      </c>
      <c r="J68" s="370">
        <f>IF(装备!J67="","",装备!J67)</f>
        <v>2</v>
      </c>
      <c r="K68" s="370" t="str">
        <f>IF(装备!K67="","",装备!K67)</f>
        <v/>
      </c>
      <c r="L68" s="370" t="str">
        <f>IF(装备!L67="","",装备!L67)</f>
        <v/>
      </c>
      <c r="M68" s="370" t="str">
        <f>IF(装备!M67="","",装备!M67)</f>
        <v>无</v>
      </c>
      <c r="N68" s="370" t="str">
        <f>IF(装备!N67="","",装备!N67)</f>
        <v/>
      </c>
      <c r="O68" s="370" t="str">
        <f>IF(装备!O67="","",装备!O67)</f>
        <v/>
      </c>
      <c r="P68" s="370">
        <f>IF(装备!P67="","",装备!P67)</f>
        <v>5</v>
      </c>
      <c r="Q68" s="370">
        <f>IF(装备!Q67="","",装备!Q67)</f>
        <v>4</v>
      </c>
      <c r="R68" s="370">
        <f>IF(装备!R67="","",装备!R67)</f>
        <v>1</v>
      </c>
      <c r="S68" s="370" t="str">
        <f>IF(装备!S67="","",装备!S67)</f>
        <v/>
      </c>
      <c r="T68" s="370" t="str">
        <f>IF(装备!T67="","",装备!T67)</f>
        <v/>
      </c>
      <c r="U68" s="370" t="str">
        <f>IF(装备!U67="","",装备!U67)</f>
        <v/>
      </c>
      <c r="V68" s="370" t="str">
        <f>IF(装备!V67="","",装备!V67)</f>
        <v/>
      </c>
      <c r="W68" s="370">
        <f>IF(装备!W67="","",装备!W67)</f>
        <v>5</v>
      </c>
      <c r="X68" s="370">
        <f>IF(装备!X67="","",装备!X67)</f>
        <v>2</v>
      </c>
      <c r="Y68" s="370">
        <f>IF(装备!Y67="","",装备!Y67)</f>
        <v>3</v>
      </c>
      <c r="Z68" s="370" t="str">
        <f>IF(装备!Z67="","",装备!Z67)</f>
        <v/>
      </c>
      <c r="AA68" s="370">
        <f>IF(装备!AA67="","",装备!AA67)</f>
        <v>3</v>
      </c>
      <c r="AB68" t="str">
        <f>IF(装备!AB67="","",装备!AB67)</f>
        <v/>
      </c>
      <c r="AC68" t="str">
        <f>IF(装备!AC67="","",装备!AC67)</f>
        <v/>
      </c>
      <c r="AD68" t="str">
        <f>IF(装备!AD67="","",装备!AD67)</f>
        <v>铝耗5</v>
      </c>
    </row>
    <row r="69" spans="1:30">
      <c r="A69">
        <f>IF(装备!A68="","",装备!A68)</f>
        <v>10006721</v>
      </c>
      <c r="B69" s="359" t="s">
        <v>3938</v>
      </c>
      <c r="C69" s="370">
        <f>IF(装备!C68="","",装备!C68)</f>
        <v>1</v>
      </c>
      <c r="D69" s="121" t="str">
        <f>IF(装备!D68="","",装备!D68)</f>
        <v>轰炸机</v>
      </c>
      <c r="E69" t="str">
        <f>IF(装备!E68="","",装备!E68)</f>
        <v>轰炸机-通用</v>
      </c>
      <c r="F69" s="370" t="str">
        <f>IF(装备!F68="","",装备!F68)</f>
        <v/>
      </c>
      <c r="G69" s="370" t="str">
        <f>IF(装备!G68="","",装备!G68)</f>
        <v/>
      </c>
      <c r="H69" s="370" t="str">
        <f>IF(装备!H68="","",装备!H68)</f>
        <v/>
      </c>
      <c r="I69" s="370" t="str">
        <f>IF(装备!I68="","",装备!I68)</f>
        <v/>
      </c>
      <c r="J69" s="370">
        <f>IF(装备!J68="","",装备!J68)</f>
        <v>2</v>
      </c>
      <c r="K69" s="370">
        <f>IF(装备!K68="","",装备!K68)</f>
        <v>2</v>
      </c>
      <c r="L69" s="370" t="str">
        <f>IF(装备!L68="","",装备!L68)</f>
        <v/>
      </c>
      <c r="M69" s="370" t="str">
        <f>IF(装备!M68="","",装备!M68)</f>
        <v>无</v>
      </c>
      <c r="N69" s="370" t="str">
        <f>IF(装备!N68="","",装备!N68)</f>
        <v/>
      </c>
      <c r="O69" s="370" t="str">
        <f>IF(装备!O68="","",装备!O68)</f>
        <v/>
      </c>
      <c r="P69" s="370">
        <f>IF(装备!P68="","",装备!P68)</f>
        <v>6</v>
      </c>
      <c r="Q69" s="370">
        <f>IF(装备!Q68="","",装备!Q68)</f>
        <v>3</v>
      </c>
      <c r="R69" s="370">
        <f>IF(装备!R68="","",装备!R68)</f>
        <v>1</v>
      </c>
      <c r="S69" s="370" t="str">
        <f>IF(装备!S68="","",装备!S68)</f>
        <v/>
      </c>
      <c r="T69" s="370" t="str">
        <f>IF(装备!T68="","",装备!T68)</f>
        <v/>
      </c>
      <c r="U69" s="370" t="str">
        <f>IF(装备!U68="","",装备!U68)</f>
        <v/>
      </c>
      <c r="V69" s="370" t="str">
        <f>IF(装备!V68="","",装备!V68)</f>
        <v/>
      </c>
      <c r="W69" s="370">
        <f>IF(装备!W68="","",装备!W68)</f>
        <v>5</v>
      </c>
      <c r="X69" s="370">
        <f>IF(装备!X68="","",装备!X68)</f>
        <v>1</v>
      </c>
      <c r="Y69" s="370">
        <f>IF(装备!Y68="","",装备!Y68)</f>
        <v>1</v>
      </c>
      <c r="Z69" s="370" t="str">
        <f>IF(装备!Z68="","",装备!Z68)</f>
        <v/>
      </c>
      <c r="AA69" s="370">
        <f>IF(装备!AA68="","",装备!AA68)</f>
        <v>2</v>
      </c>
      <c r="AB69" t="str">
        <f>IF(装备!AB68="","",装备!AB68)</f>
        <v/>
      </c>
      <c r="AC69" t="str">
        <f>IF(装备!AC68="","",装备!AC68)</f>
        <v/>
      </c>
      <c r="AD69" t="str">
        <f>IF(装备!AD68="","",装备!AD68)</f>
        <v>铝耗5</v>
      </c>
    </row>
    <row r="70" spans="1:30">
      <c r="A70">
        <f>IF(装备!A69="","",装备!A69)</f>
        <v>10006821</v>
      </c>
      <c r="B70" s="362" t="s">
        <v>3939</v>
      </c>
      <c r="C70" s="370">
        <f>IF(装备!C69="","",装备!C69)</f>
        <v>4</v>
      </c>
      <c r="D70" s="121" t="str">
        <f>IF(装备!D69="","",装备!D69)</f>
        <v>轰炸机</v>
      </c>
      <c r="E70" t="str">
        <f>IF(装备!E69="","",装备!E69)</f>
        <v>轰炸机-通用</v>
      </c>
      <c r="F70" s="370" t="str">
        <f>IF(装备!F69="","",装备!F69)</f>
        <v/>
      </c>
      <c r="G70" s="370" t="str">
        <f>IF(装备!G69="","",装备!G69)</f>
        <v/>
      </c>
      <c r="H70" s="370" t="str">
        <f>IF(装备!H69="","",装备!H69)</f>
        <v/>
      </c>
      <c r="I70" s="370" t="str">
        <f>IF(装备!I69="","",装备!I69)</f>
        <v/>
      </c>
      <c r="J70" s="370">
        <f>IF(装备!J69="","",装备!J69)</f>
        <v>3</v>
      </c>
      <c r="K70" s="370" t="str">
        <f>IF(装备!K69="","",装备!K69)</f>
        <v/>
      </c>
      <c r="L70" s="370" t="str">
        <f>IF(装备!L69="","",装备!L69)</f>
        <v/>
      </c>
      <c r="M70" s="370" t="str">
        <f>IF(装备!M69="","",装备!M69)</f>
        <v>无</v>
      </c>
      <c r="N70" s="370" t="str">
        <f>IF(装备!N69="","",装备!N69)</f>
        <v/>
      </c>
      <c r="O70" s="370" t="str">
        <f>IF(装备!O69="","",装备!O69)</f>
        <v/>
      </c>
      <c r="P70" s="370">
        <f>IF(装备!P69="","",装备!P69)</f>
        <v>10</v>
      </c>
      <c r="Q70" s="370">
        <f>IF(装备!Q69="","",装备!Q69)</f>
        <v>1</v>
      </c>
      <c r="R70" s="370">
        <f>IF(装备!R69="","",装备!R69)</f>
        <v>1</v>
      </c>
      <c r="S70" s="370" t="str">
        <f>IF(装备!S69="","",装备!S69)</f>
        <v/>
      </c>
      <c r="T70" s="370" t="str">
        <f>IF(装备!T69="","",装备!T69)</f>
        <v/>
      </c>
      <c r="U70" s="370" t="str">
        <f>IF(装备!U69="","",装备!U69)</f>
        <v/>
      </c>
      <c r="V70" s="370" t="str">
        <f>IF(装备!V69="","",装备!V69)</f>
        <v/>
      </c>
      <c r="W70" s="370">
        <f>IF(装备!W69="","",装备!W69)</f>
        <v>5</v>
      </c>
      <c r="X70" s="370">
        <f>IF(装备!X69="","",装备!X69)</f>
        <v>2</v>
      </c>
      <c r="Y70" s="370">
        <f>IF(装备!Y69="","",装备!Y69)</f>
        <v>3</v>
      </c>
      <c r="Z70" s="370" t="str">
        <f>IF(装备!Z69="","",装备!Z69)</f>
        <v/>
      </c>
      <c r="AA70" s="370">
        <f>IF(装备!AA69="","",装备!AA69)</f>
        <v>3</v>
      </c>
      <c r="AB70" t="str">
        <f>IF(装备!AB69="","",装备!AB69)</f>
        <v/>
      </c>
      <c r="AC70" t="str">
        <f>IF(装备!AC69="","",装备!AC69)</f>
        <v/>
      </c>
      <c r="AD70" t="str">
        <f>IF(装备!AD69="","",装备!AD69)</f>
        <v>铝耗5</v>
      </c>
    </row>
    <row r="71" spans="1:30">
      <c r="A71">
        <f>IF(装备!A70="","",装备!A70)</f>
        <v>10006921</v>
      </c>
      <c r="B71" s="359" t="s">
        <v>3933</v>
      </c>
      <c r="C71" s="370">
        <f>IF(装备!C70="","",装备!C70)</f>
        <v>1</v>
      </c>
      <c r="D71" s="121" t="str">
        <f>IF(装备!D70="","",装备!D70)</f>
        <v>鱼雷机</v>
      </c>
      <c r="E71" t="str">
        <f>IF(装备!E70="","",装备!E70)</f>
        <v>鱼雷机-通用</v>
      </c>
      <c r="F71" s="370" t="str">
        <f>IF(装备!F70="","",装备!F70)</f>
        <v/>
      </c>
      <c r="G71" s="370" t="str">
        <f>IF(装备!G70="","",装备!G70)</f>
        <v/>
      </c>
      <c r="H71" s="370" t="str">
        <f>IF(装备!H70="","",装备!H70)</f>
        <v/>
      </c>
      <c r="I71" s="370">
        <f>IF(装备!I70="","",装备!I70)</f>
        <v>6</v>
      </c>
      <c r="J71" s="370">
        <f>IF(装备!J70="","",装备!J70)</f>
        <v>2</v>
      </c>
      <c r="K71" s="370" t="str">
        <f>IF(装备!K70="","",装备!K70)</f>
        <v/>
      </c>
      <c r="L71" s="370">
        <f>IF(装备!L70="","",装备!L70)</f>
        <v>1</v>
      </c>
      <c r="M71" s="370" t="str">
        <f>IF(装备!M70="","",装备!M70)</f>
        <v>无</v>
      </c>
      <c r="N71" s="370" t="str">
        <f>IF(装备!N70="","",装备!N70)</f>
        <v/>
      </c>
      <c r="O71" s="370" t="str">
        <f>IF(装备!O70="","",装备!O70)</f>
        <v/>
      </c>
      <c r="P71" s="370" t="str">
        <f>IF(装备!P70="","",装备!P70)</f>
        <v/>
      </c>
      <c r="Q71" s="370" t="str">
        <f>IF(装备!Q70="","",装备!Q70)</f>
        <v/>
      </c>
      <c r="R71" s="370">
        <f>IF(装备!R70="","",装备!R70)</f>
        <v>1</v>
      </c>
      <c r="S71" s="370" t="str">
        <f>IF(装备!S70="","",装备!S70)</f>
        <v/>
      </c>
      <c r="T71" s="370" t="str">
        <f>IF(装备!T70="","",装备!T70)</f>
        <v/>
      </c>
      <c r="U71" s="370" t="str">
        <f>IF(装备!U70="","",装备!U70)</f>
        <v/>
      </c>
      <c r="V71" s="370" t="str">
        <f>IF(装备!V70="","",装备!V70)</f>
        <v/>
      </c>
      <c r="W71" s="370">
        <f>IF(装备!W70="","",装备!W70)</f>
        <v>4</v>
      </c>
      <c r="X71" s="370">
        <f>IF(装备!X70="","",装备!X70)</f>
        <v>1</v>
      </c>
      <c r="Y71" s="370">
        <f>IF(装备!Y70="","",装备!Y70)</f>
        <v>1</v>
      </c>
      <c r="Z71" s="370" t="str">
        <f>IF(装备!Z70="","",装备!Z70)</f>
        <v/>
      </c>
      <c r="AA71" s="370">
        <f>IF(装备!AA70="","",装备!AA70)</f>
        <v>2</v>
      </c>
      <c r="AB71" t="str">
        <f>IF(装备!AB70="","",装备!AB70)</f>
        <v/>
      </c>
      <c r="AC71" t="str">
        <f>IF(装备!AC70="","",装备!AC70)</f>
        <v/>
      </c>
      <c r="AD71" t="str">
        <f>IF(装备!AD70="","",装备!AD70)</f>
        <v>铝耗4</v>
      </c>
    </row>
    <row r="72" spans="1:30">
      <c r="A72">
        <f>IF(装备!A71="","",装备!A71)</f>
        <v>10007021</v>
      </c>
      <c r="B72" s="361" t="s">
        <v>334</v>
      </c>
      <c r="C72" s="370">
        <f>IF(装备!C71="","",装备!C71)</f>
        <v>3</v>
      </c>
      <c r="D72" s="121" t="str">
        <f>IF(装备!D71="","",装备!D71)</f>
        <v>鱼雷机</v>
      </c>
      <c r="E72" t="str">
        <f>IF(装备!E71="","",装备!E71)</f>
        <v>鱼雷机-通用</v>
      </c>
      <c r="F72" s="370" t="str">
        <f>IF(装备!F71="","",装备!F71)</f>
        <v/>
      </c>
      <c r="G72" s="370" t="str">
        <f>IF(装备!G71="","",装备!G71)</f>
        <v/>
      </c>
      <c r="H72" s="370" t="str">
        <f>IF(装备!H71="","",装备!H71)</f>
        <v/>
      </c>
      <c r="I72" s="370">
        <f>IF(装备!I71="","",装备!I71)</f>
        <v>8</v>
      </c>
      <c r="J72" s="370">
        <f>IF(装备!J71="","",装备!J71)</f>
        <v>1</v>
      </c>
      <c r="K72" s="370">
        <f>IF(装备!K71="","",装备!K71)</f>
        <v>1</v>
      </c>
      <c r="L72" s="370" t="str">
        <f>IF(装备!L71="","",装备!L71)</f>
        <v/>
      </c>
      <c r="M72" s="370" t="str">
        <f>IF(装备!M71="","",装备!M71)</f>
        <v>无</v>
      </c>
      <c r="N72" s="370" t="str">
        <f>IF(装备!N71="","",装备!N71)</f>
        <v/>
      </c>
      <c r="O72" s="370" t="str">
        <f>IF(装备!O71="","",装备!O71)</f>
        <v/>
      </c>
      <c r="P72" s="370" t="str">
        <f>IF(装备!P71="","",装备!P71)</f>
        <v/>
      </c>
      <c r="Q72" s="370" t="str">
        <f>IF(装备!Q71="","",装备!Q71)</f>
        <v/>
      </c>
      <c r="R72" s="370">
        <f>IF(装备!R71="","",装备!R71)</f>
        <v>1</v>
      </c>
      <c r="S72" s="370" t="str">
        <f>IF(装备!S71="","",装备!S71)</f>
        <v/>
      </c>
      <c r="T72" s="370" t="str">
        <f>IF(装备!T71="","",装备!T71)</f>
        <v/>
      </c>
      <c r="U72" s="370" t="str">
        <f>IF(装备!U71="","",装备!U71)</f>
        <v/>
      </c>
      <c r="V72" s="370" t="str">
        <f>IF(装备!V71="","",装备!V71)</f>
        <v/>
      </c>
      <c r="W72" s="370">
        <f>IF(装备!W71="","",装备!W71)</f>
        <v>4</v>
      </c>
      <c r="X72" s="370">
        <f>IF(装备!X71="","",装备!X71)</f>
        <v>2</v>
      </c>
      <c r="Y72" s="370">
        <f>IF(装备!Y71="","",装备!Y71)</f>
        <v>4</v>
      </c>
      <c r="Z72" s="370" t="str">
        <f>IF(装备!Z71="","",装备!Z71)</f>
        <v/>
      </c>
      <c r="AA72" s="370">
        <f>IF(装备!AA71="","",装备!AA71)</f>
        <v>4</v>
      </c>
      <c r="AB72" t="str">
        <f>IF(装备!AB71="","",装备!AB71)</f>
        <v/>
      </c>
      <c r="AC72" t="str">
        <f>IF(装备!AC71="","",装备!AC71)</f>
        <v/>
      </c>
      <c r="AD72" t="str">
        <f>IF(装备!AD71="","",装备!AD71)</f>
        <v>铝耗4</v>
      </c>
    </row>
    <row r="73" spans="1:30">
      <c r="A73">
        <f>IF(装备!A72="","",装备!A72)</f>
        <v>10007121</v>
      </c>
      <c r="B73" s="364" t="s">
        <v>299</v>
      </c>
      <c r="C73" s="370">
        <f>IF(装备!C72="","",装备!C72)</f>
        <v>5</v>
      </c>
      <c r="D73" s="121" t="str">
        <f>IF(装备!D72="","",装备!D72)</f>
        <v>鱼雷机</v>
      </c>
      <c r="E73" t="str">
        <f>IF(装备!E72="","",装备!E72)</f>
        <v>鱼雷机-通用</v>
      </c>
      <c r="F73" s="370" t="str">
        <f>IF(装备!F72="","",装备!F72)</f>
        <v/>
      </c>
      <c r="G73" s="370" t="str">
        <f>IF(装备!G72="","",装备!G72)</f>
        <v/>
      </c>
      <c r="H73" s="370" t="str">
        <f>IF(装备!H72="","",装备!H72)</f>
        <v/>
      </c>
      <c r="I73" s="370">
        <f>IF(装备!I72="","",装备!I72)</f>
        <v>11</v>
      </c>
      <c r="J73" s="370">
        <f>IF(装备!J72="","",装备!J72)</f>
        <v>1</v>
      </c>
      <c r="K73" s="370" t="str">
        <f>IF(装备!K72="","",装备!K72)</f>
        <v/>
      </c>
      <c r="L73" s="370" t="str">
        <f>IF(装备!L72="","",装备!L72)</f>
        <v/>
      </c>
      <c r="M73" s="370" t="str">
        <f>IF(装备!M72="","",装备!M72)</f>
        <v>无</v>
      </c>
      <c r="N73" s="370" t="str">
        <f>IF(装备!N72="","",装备!N72)</f>
        <v/>
      </c>
      <c r="O73" s="370" t="str">
        <f>IF(装备!O72="","",装备!O72)</f>
        <v/>
      </c>
      <c r="P73" s="370" t="str">
        <f>IF(装备!P72="","",装备!P72)</f>
        <v/>
      </c>
      <c r="Q73" s="370">
        <f>IF(装备!Q72="","",装备!Q72)</f>
        <v>2</v>
      </c>
      <c r="R73" s="370">
        <f>IF(装备!R72="","",装备!R72)</f>
        <v>1</v>
      </c>
      <c r="S73" s="370" t="str">
        <f>IF(装备!S72="","",装备!S72)</f>
        <v/>
      </c>
      <c r="T73" s="370" t="str">
        <f>IF(装备!T72="","",装备!T72)</f>
        <v/>
      </c>
      <c r="U73" s="370" t="str">
        <f>IF(装备!U72="","",装备!U72)</f>
        <v/>
      </c>
      <c r="V73" s="370" t="str">
        <f>IF(装备!V72="","",装备!V72)</f>
        <v/>
      </c>
      <c r="W73" s="370">
        <f>IF(装备!W72="","",装备!W72)</f>
        <v>5</v>
      </c>
      <c r="X73" s="370">
        <f>IF(装备!X72="","",装备!X72)</f>
        <v>2</v>
      </c>
      <c r="Y73" s="370">
        <f>IF(装备!Y72="","",装备!Y72)</f>
        <v>5</v>
      </c>
      <c r="Z73" s="370" t="str">
        <f>IF(装备!Z72="","",装备!Z72)</f>
        <v/>
      </c>
      <c r="AA73" s="370">
        <f>IF(装备!AA72="","",装备!AA72)</f>
        <v>10</v>
      </c>
      <c r="AB73" t="str">
        <f>IF(装备!AB72="","",装备!AB72)</f>
        <v/>
      </c>
      <c r="AC73" t="str">
        <f>IF(装备!AC72="","",装备!AC72)</f>
        <v/>
      </c>
      <c r="AD73" t="str">
        <f>IF(装备!AD72="","",装备!AD72)</f>
        <v>铝耗5</v>
      </c>
    </row>
    <row r="74" spans="1:30">
      <c r="A74">
        <f>IF(装备!A73="","",装备!A73)</f>
        <v>10007221</v>
      </c>
      <c r="B74" s="360" t="s">
        <v>356</v>
      </c>
      <c r="C74" s="370">
        <f>IF(装备!C73="","",装备!C73)</f>
        <v>2</v>
      </c>
      <c r="D74" s="121" t="str">
        <f>IF(装备!D73="","",装备!D73)</f>
        <v>鱼雷机</v>
      </c>
      <c r="E74" t="str">
        <f>IF(装备!E73="","",装备!E73)</f>
        <v>鱼雷机-通用</v>
      </c>
      <c r="F74" s="370" t="str">
        <f>IF(装备!F73="","",装备!F73)</f>
        <v/>
      </c>
      <c r="G74" s="370" t="str">
        <f>IF(装备!G73="","",装备!G73)</f>
        <v/>
      </c>
      <c r="H74" s="370" t="str">
        <f>IF(装备!H73="","",装备!H73)</f>
        <v/>
      </c>
      <c r="I74" s="370">
        <f>IF(装备!I73="","",装备!I73)</f>
        <v>5</v>
      </c>
      <c r="J74" s="370">
        <f>IF(装备!J73="","",装备!J73)</f>
        <v>3</v>
      </c>
      <c r="K74" s="370">
        <f>IF(装备!K73="","",装备!K73)</f>
        <v>1</v>
      </c>
      <c r="L74" s="370">
        <f>IF(装备!L73="","",装备!L73)</f>
        <v>2</v>
      </c>
      <c r="M74" s="370" t="str">
        <f>IF(装备!M73="","",装备!M73)</f>
        <v>无</v>
      </c>
      <c r="N74" s="370" t="str">
        <f>IF(装备!N73="","",装备!N73)</f>
        <v/>
      </c>
      <c r="O74" s="370" t="str">
        <f>IF(装备!O73="","",装备!O73)</f>
        <v/>
      </c>
      <c r="P74" s="370" t="str">
        <f>IF(装备!P73="","",装备!P73)</f>
        <v/>
      </c>
      <c r="Q74" s="370" t="str">
        <f>IF(装备!Q73="","",装备!Q73)</f>
        <v/>
      </c>
      <c r="R74" s="370">
        <f>IF(装备!R73="","",装备!R73)</f>
        <v>1</v>
      </c>
      <c r="S74" s="370" t="str">
        <f>IF(装备!S73="","",装备!S73)</f>
        <v/>
      </c>
      <c r="T74" s="370" t="str">
        <f>IF(装备!T73="","",装备!T73)</f>
        <v/>
      </c>
      <c r="U74" s="370" t="str">
        <f>IF(装备!U73="","",装备!U73)</f>
        <v/>
      </c>
      <c r="V74" s="370" t="str">
        <f>IF(装备!V73="","",装备!V73)</f>
        <v/>
      </c>
      <c r="W74" s="370">
        <f>IF(装备!W73="","",装备!W73)</f>
        <v>4</v>
      </c>
      <c r="X74" s="370">
        <f>IF(装备!X73="","",装备!X73)</f>
        <v>1</v>
      </c>
      <c r="Y74" s="370">
        <f>IF(装备!Y73="","",装备!Y73)</f>
        <v>1</v>
      </c>
      <c r="Z74" s="370" t="str">
        <f>IF(装备!Z73="","",装备!Z73)</f>
        <v/>
      </c>
      <c r="AA74" s="370">
        <f>IF(装备!AA73="","",装备!AA73)</f>
        <v>2</v>
      </c>
      <c r="AB74" t="str">
        <f>IF(装备!AB73="","",装备!AB73)</f>
        <v/>
      </c>
      <c r="AC74" t="str">
        <f>IF(装备!AC73="","",装备!AC73)</f>
        <v/>
      </c>
      <c r="AD74" t="str">
        <f>IF(装备!AD73="","",装备!AD73)</f>
        <v>铝耗4</v>
      </c>
    </row>
    <row r="75" spans="1:30">
      <c r="A75">
        <f>IF(装备!A74="","",装备!A74)</f>
        <v>10007321</v>
      </c>
      <c r="B75" s="361" t="s">
        <v>335</v>
      </c>
      <c r="C75" s="370">
        <f>IF(装备!C74="","",装备!C74)</f>
        <v>3</v>
      </c>
      <c r="D75" s="121" t="str">
        <f>IF(装备!D74="","",装备!D74)</f>
        <v>鱼雷机</v>
      </c>
      <c r="E75" t="str">
        <f>IF(装备!E74="","",装备!E74)</f>
        <v>鱼雷机-通用</v>
      </c>
      <c r="F75" s="370" t="str">
        <f>IF(装备!F74="","",装备!F74)</f>
        <v/>
      </c>
      <c r="G75" s="370" t="str">
        <f>IF(装备!G74="","",装备!G74)</f>
        <v/>
      </c>
      <c r="H75" s="370" t="str">
        <f>IF(装备!H74="","",装备!H74)</f>
        <v/>
      </c>
      <c r="I75" s="370">
        <f>IF(装备!I74="","",装备!I74)</f>
        <v>8</v>
      </c>
      <c r="J75" s="370">
        <f>IF(装备!J74="","",装备!J74)</f>
        <v>5</v>
      </c>
      <c r="K75" s="370" t="str">
        <f>IF(装备!K74="","",装备!K74)</f>
        <v/>
      </c>
      <c r="L75" s="370" t="str">
        <f>IF(装备!L74="","",装备!L74)</f>
        <v/>
      </c>
      <c r="M75" s="370" t="str">
        <f>IF(装备!M74="","",装备!M74)</f>
        <v>无</v>
      </c>
      <c r="N75" s="370" t="str">
        <f>IF(装备!N74="","",装备!N74)</f>
        <v/>
      </c>
      <c r="O75" s="370" t="str">
        <f>IF(装备!O74="","",装备!O74)</f>
        <v/>
      </c>
      <c r="P75" s="370" t="str">
        <f>IF(装备!P74="","",装备!P74)</f>
        <v/>
      </c>
      <c r="Q75" s="370" t="str">
        <f>IF(装备!Q74="","",装备!Q74)</f>
        <v/>
      </c>
      <c r="R75" s="370">
        <f>IF(装备!R74="","",装备!R74)</f>
        <v>1</v>
      </c>
      <c r="S75" s="370" t="str">
        <f>IF(装备!S74="","",装备!S74)</f>
        <v/>
      </c>
      <c r="T75" s="370" t="str">
        <f>IF(装备!T74="","",装备!T74)</f>
        <v/>
      </c>
      <c r="U75" s="370" t="str">
        <f>IF(装备!U74="","",装备!U74)</f>
        <v/>
      </c>
      <c r="V75" s="370" t="str">
        <f>IF(装备!V74="","",装备!V74)</f>
        <v/>
      </c>
      <c r="W75" s="370">
        <f>IF(装备!W74="","",装备!W74)</f>
        <v>5</v>
      </c>
      <c r="X75" s="370">
        <f>IF(装备!X74="","",装备!X74)</f>
        <v>2</v>
      </c>
      <c r="Y75" s="370">
        <f>IF(装备!Y74="","",装备!Y74)</f>
        <v>4</v>
      </c>
      <c r="Z75" s="370" t="str">
        <f>IF(装备!Z74="","",装备!Z74)</f>
        <v/>
      </c>
      <c r="AA75" s="370">
        <f>IF(装备!AA74="","",装备!AA74)</f>
        <v>4</v>
      </c>
      <c r="AB75" t="str">
        <f>IF(装备!AB74="","",装备!AB74)</f>
        <v/>
      </c>
      <c r="AC75" t="str">
        <f>IF(装备!AC74="","",装备!AC74)</f>
        <v/>
      </c>
      <c r="AD75" t="str">
        <f>IF(装备!AD74="","",装备!AD74)</f>
        <v>铝耗5</v>
      </c>
    </row>
    <row r="76" spans="1:30">
      <c r="A76">
        <f>IF(装备!A75="","",装备!A75)</f>
        <v>10007421</v>
      </c>
      <c r="B76" s="362" t="s">
        <v>324</v>
      </c>
      <c r="C76" s="370">
        <f>IF(装备!C75="","",装备!C75)</f>
        <v>4</v>
      </c>
      <c r="D76" s="121" t="str">
        <f>IF(装备!D75="","",装备!D75)</f>
        <v>鱼雷机</v>
      </c>
      <c r="E76" t="str">
        <f>IF(装备!E75="","",装备!E75)</f>
        <v>鱼雷机-通用</v>
      </c>
      <c r="F76" s="370" t="str">
        <f>IF(装备!F75="","",装备!F75)</f>
        <v/>
      </c>
      <c r="G76" s="370" t="str">
        <f>IF(装备!G75="","",装备!G75)</f>
        <v/>
      </c>
      <c r="H76" s="370" t="str">
        <f>IF(装备!H75="","",装备!H75)</f>
        <v/>
      </c>
      <c r="I76" s="370">
        <f>IF(装备!I75="","",装备!I75)</f>
        <v>7</v>
      </c>
      <c r="J76" s="370">
        <f>IF(装备!J75="","",装备!J75)</f>
        <v>5</v>
      </c>
      <c r="K76" s="370" t="str">
        <f>IF(装备!K75="","",装备!K75)</f>
        <v/>
      </c>
      <c r="L76" s="370" t="str">
        <f>IF(装备!L75="","",装备!L75)</f>
        <v/>
      </c>
      <c r="M76" s="370" t="str">
        <f>IF(装备!M75="","",装备!M75)</f>
        <v>无</v>
      </c>
      <c r="N76" s="370" t="str">
        <f>IF(装备!N75="","",装备!N75)</f>
        <v/>
      </c>
      <c r="O76" s="370" t="str">
        <f>IF(装备!O75="","",装备!O75)</f>
        <v/>
      </c>
      <c r="P76" s="370" t="str">
        <f>IF(装备!P75="","",装备!P75)</f>
        <v/>
      </c>
      <c r="Q76" s="370">
        <f>IF(装备!Q75="","",装备!Q75)</f>
        <v>1</v>
      </c>
      <c r="R76" s="370">
        <f>IF(装备!R75="","",装备!R75)</f>
        <v>1</v>
      </c>
      <c r="S76" s="370" t="str">
        <f>IF(装备!S75="","",装备!S75)</f>
        <v/>
      </c>
      <c r="T76" s="370" t="str">
        <f>IF(装备!T75="","",装备!T75)</f>
        <v/>
      </c>
      <c r="U76" s="370" t="str">
        <f>IF(装备!U75="","",装备!U75)</f>
        <v/>
      </c>
      <c r="V76" s="370" t="str">
        <f>IF(装备!V75="","",装备!V75)</f>
        <v/>
      </c>
      <c r="W76" s="370">
        <f>IF(装备!W75="","",装备!W75)</f>
        <v>5</v>
      </c>
      <c r="X76" s="370">
        <f>IF(装备!X75="","",装备!X75)</f>
        <v>2</v>
      </c>
      <c r="Y76" s="370">
        <f>IF(装备!Y75="","",装备!Y75)</f>
        <v>4</v>
      </c>
      <c r="Z76" s="370" t="str">
        <f>IF(装备!Z75="","",装备!Z75)</f>
        <v/>
      </c>
      <c r="AA76" s="370">
        <f>IF(装备!AA75="","",装备!AA75)</f>
        <v>4</v>
      </c>
      <c r="AB76" t="str">
        <f>IF(装备!AB75="","",装备!AB75)</f>
        <v/>
      </c>
      <c r="AC76" t="str">
        <f>IF(装备!AC75="","",装备!AC75)</f>
        <v/>
      </c>
      <c r="AD76" t="str">
        <f>IF(装备!AD75="","",装备!AD75)</f>
        <v>铝耗5</v>
      </c>
    </row>
    <row r="77" spans="1:30">
      <c r="A77">
        <f>IF(装备!A76="","",装备!A76)</f>
        <v>10007521</v>
      </c>
      <c r="B77" s="359" t="s">
        <v>3944</v>
      </c>
      <c r="C77" s="370">
        <f>IF(装备!C76="","",装备!C76)</f>
        <v>1</v>
      </c>
      <c r="D77" s="121" t="str">
        <f>IF(装备!D76="","",装备!D76)</f>
        <v>侦察机</v>
      </c>
      <c r="E77" t="str">
        <f>IF(装备!E76="","",装备!E76)</f>
        <v>侦察机-通用</v>
      </c>
      <c r="F77" s="370" t="str">
        <f>IF(装备!F76="","",装备!F76)</f>
        <v/>
      </c>
      <c r="G77" s="370" t="str">
        <f>IF(装备!G76="","",装备!G76)</f>
        <v/>
      </c>
      <c r="H77" s="370" t="str">
        <f>IF(装备!H76="","",装备!H76)</f>
        <v/>
      </c>
      <c r="I77" s="370" t="str">
        <f>IF(装备!I76="","",装备!I76)</f>
        <v/>
      </c>
      <c r="J77" s="370">
        <f>IF(装备!J76="","",装备!J76)</f>
        <v>2</v>
      </c>
      <c r="K77" s="370">
        <f>IF(装备!K76="","",装备!K76)</f>
        <v>5</v>
      </c>
      <c r="L77" s="370">
        <f>IF(装备!L76="","",装备!L76)</f>
        <v>1</v>
      </c>
      <c r="M77" s="370" t="str">
        <f>IF(装备!M76="","",装备!M76)</f>
        <v>无</v>
      </c>
      <c r="N77" s="370" t="str">
        <f>IF(装备!N76="","",装备!N76)</f>
        <v/>
      </c>
      <c r="O77" s="370" t="str">
        <f>IF(装备!O76="","",装备!O76)</f>
        <v/>
      </c>
      <c r="P77" s="370">
        <f>IF(装备!P76="","",装备!P76)</f>
        <v>1</v>
      </c>
      <c r="Q77" s="370">
        <f>IF(装备!Q76="","",装备!Q76)</f>
        <v>1</v>
      </c>
      <c r="R77" s="370">
        <f>IF(装备!R76="","",装备!R76)</f>
        <v>1</v>
      </c>
      <c r="S77" s="370" t="str">
        <f>IF(装备!S76="","",装备!S76)</f>
        <v/>
      </c>
      <c r="T77" s="370" t="str">
        <f>IF(装备!T76="","",装备!T76)</f>
        <v/>
      </c>
      <c r="U77" s="370" t="str">
        <f>IF(装备!U76="","",装备!U76)</f>
        <v/>
      </c>
      <c r="V77" s="370" t="str">
        <f>IF(装备!V76="","",装备!V76)</f>
        <v/>
      </c>
      <c r="W77" s="370">
        <f>IF(装备!W76="","",装备!W76)</f>
        <v>4</v>
      </c>
      <c r="X77" s="370">
        <f>IF(装备!X76="","",装备!X76)</f>
        <v>1</v>
      </c>
      <c r="Y77" s="370">
        <f>IF(装备!Y76="","",装备!Y76)</f>
        <v>1</v>
      </c>
      <c r="Z77" s="370" t="str">
        <f>IF(装备!Z76="","",装备!Z76)</f>
        <v/>
      </c>
      <c r="AA77" s="370">
        <f>IF(装备!AA76="","",装备!AA76)</f>
        <v>2</v>
      </c>
      <c r="AB77" t="str">
        <f>IF(装备!AB76="","",装备!AB76)</f>
        <v/>
      </c>
      <c r="AC77" t="str">
        <f>IF(装备!AC76="","",装备!AC76)</f>
        <v/>
      </c>
      <c r="AD77" t="str">
        <f>IF(装备!AD76="","",装备!AD76)</f>
        <v>铝耗4</v>
      </c>
    </row>
    <row r="78" spans="1:30">
      <c r="A78">
        <f>IF(装备!A77="","",装备!A77)</f>
        <v>10007621</v>
      </c>
      <c r="B78" s="361" t="s">
        <v>4402</v>
      </c>
      <c r="C78" s="370">
        <f>IF(装备!C77="","",装备!C77)</f>
        <v>3</v>
      </c>
      <c r="D78" s="121" t="str">
        <f>IF(装备!D77="","",装备!D77)</f>
        <v>侦察机</v>
      </c>
      <c r="E78" t="str">
        <f>IF(装备!E77="","",装备!E77)</f>
        <v>侦察机-通用</v>
      </c>
      <c r="F78" s="370" t="str">
        <f>IF(装备!F77="","",装备!F77)</f>
        <v/>
      </c>
      <c r="G78" s="370" t="str">
        <f>IF(装备!G77="","",装备!G77)</f>
        <v/>
      </c>
      <c r="H78" s="370" t="str">
        <f>IF(装备!H77="","",装备!H77)</f>
        <v/>
      </c>
      <c r="I78" s="370" t="str">
        <f>IF(装备!I77="","",装备!I77)</f>
        <v/>
      </c>
      <c r="J78" s="370">
        <f>IF(装备!J77="","",装备!J77)</f>
        <v>5</v>
      </c>
      <c r="K78" s="370">
        <f>IF(装备!K77="","",装备!K77)</f>
        <v>7</v>
      </c>
      <c r="L78" s="370">
        <f>IF(装备!L77="","",装备!L77)</f>
        <v>1</v>
      </c>
      <c r="M78" s="370" t="str">
        <f>IF(装备!M77="","",装备!M77)</f>
        <v>无</v>
      </c>
      <c r="N78" s="370" t="str">
        <f>IF(装备!N77="","",装备!N77)</f>
        <v/>
      </c>
      <c r="O78" s="370" t="str">
        <f>IF(装备!O77="","",装备!O77)</f>
        <v/>
      </c>
      <c r="P78" s="370">
        <f>IF(装备!P77="","",装备!P77)</f>
        <v>1</v>
      </c>
      <c r="Q78" s="370">
        <f>IF(装备!Q77="","",装备!Q77)</f>
        <v>1</v>
      </c>
      <c r="R78" s="370">
        <f>IF(装备!R77="","",装备!R77)</f>
        <v>1</v>
      </c>
      <c r="S78" s="370" t="str">
        <f>IF(装备!S77="","",装备!S77)</f>
        <v/>
      </c>
      <c r="T78" s="370" t="str">
        <f>IF(装备!T77="","",装备!T77)</f>
        <v/>
      </c>
      <c r="U78" s="370" t="str">
        <f>IF(装备!U77="","",装备!U77)</f>
        <v/>
      </c>
      <c r="V78" s="370" t="str">
        <f>IF(装备!V77="","",装备!V77)</f>
        <v/>
      </c>
      <c r="W78" s="370">
        <f>IF(装备!W77="","",装备!W77)</f>
        <v>5</v>
      </c>
      <c r="X78" s="370">
        <f>IF(装备!X77="","",装备!X77)</f>
        <v>2</v>
      </c>
      <c r="Y78" s="370">
        <f>IF(装备!Y77="","",装备!Y77)</f>
        <v>3</v>
      </c>
      <c r="Z78" s="370" t="str">
        <f>IF(装备!Z77="","",装备!Z77)</f>
        <v/>
      </c>
      <c r="AA78" s="370">
        <f>IF(装备!AA77="","",装备!AA77)</f>
        <v>5</v>
      </c>
      <c r="AB78" t="str">
        <f>IF(装备!AB77="","",装备!AB77)</f>
        <v/>
      </c>
      <c r="AC78" t="str">
        <f>IF(装备!AC77="","",装备!AC77)</f>
        <v/>
      </c>
      <c r="AD78" t="str">
        <f>IF(装备!AD77="","",装备!AD77)</f>
        <v>铝耗5</v>
      </c>
    </row>
    <row r="79" spans="1:30">
      <c r="A79">
        <f>IF(装备!A78="","",装备!A78)</f>
        <v>10007721</v>
      </c>
      <c r="B79" s="359" t="s">
        <v>3903</v>
      </c>
      <c r="C79" s="370">
        <f>IF(装备!C78="","",装备!C78)</f>
        <v>1</v>
      </c>
      <c r="D79" s="121" t="str">
        <f>IF(装备!D78="","",装备!D78)</f>
        <v>侦察机</v>
      </c>
      <c r="E79" t="str">
        <f>IF(装备!E78="","",装备!E78)</f>
        <v>侦察机-通用</v>
      </c>
      <c r="F79" s="370" t="str">
        <f>IF(装备!F78="","",装备!F78)</f>
        <v/>
      </c>
      <c r="G79" s="370" t="str">
        <f>IF(装备!G78="","",装备!G78)</f>
        <v/>
      </c>
      <c r="H79" s="370" t="str">
        <f>IF(装备!H78="","",装备!H78)</f>
        <v/>
      </c>
      <c r="I79" s="370" t="str">
        <f>IF(装备!I78="","",装备!I78)</f>
        <v/>
      </c>
      <c r="J79" s="370">
        <f>IF(装备!J78="","",装备!J78)</f>
        <v>3</v>
      </c>
      <c r="K79" s="370">
        <f>IF(装备!K78="","",装备!K78)</f>
        <v>4</v>
      </c>
      <c r="L79" s="370">
        <f>IF(装备!L78="","",装备!L78)</f>
        <v>1</v>
      </c>
      <c r="M79" s="370" t="str">
        <f>IF(装备!M78="","",装备!M78)</f>
        <v>无</v>
      </c>
      <c r="N79" s="370" t="str">
        <f>IF(装备!N78="","",装备!N78)</f>
        <v/>
      </c>
      <c r="O79" s="370" t="str">
        <f>IF(装备!O78="","",装备!O78)</f>
        <v/>
      </c>
      <c r="P79" s="370">
        <f>IF(装备!P78="","",装备!P78)</f>
        <v>1</v>
      </c>
      <c r="Q79" s="370">
        <f>IF(装备!Q78="","",装备!Q78)</f>
        <v>1</v>
      </c>
      <c r="R79" s="370">
        <f>IF(装备!R78="","",装备!R78)</f>
        <v>1</v>
      </c>
      <c r="S79" s="370" t="str">
        <f>IF(装备!S78="","",装备!S78)</f>
        <v/>
      </c>
      <c r="T79" s="370" t="str">
        <f>IF(装备!T78="","",装备!T78)</f>
        <v/>
      </c>
      <c r="U79" s="370" t="str">
        <f>IF(装备!U78="","",装备!U78)</f>
        <v/>
      </c>
      <c r="V79" s="370" t="str">
        <f>IF(装备!V78="","",装备!V78)</f>
        <v/>
      </c>
      <c r="W79" s="370">
        <f>IF(装备!W78="","",装备!W78)</f>
        <v>5</v>
      </c>
      <c r="X79" s="370">
        <f>IF(装备!X78="","",装备!X78)</f>
        <v>1</v>
      </c>
      <c r="Y79" s="370">
        <f>IF(装备!Y78="","",装备!Y78)</f>
        <v>1</v>
      </c>
      <c r="Z79" s="370" t="str">
        <f>IF(装备!Z78="","",装备!Z78)</f>
        <v/>
      </c>
      <c r="AA79" s="370">
        <f>IF(装备!AA78="","",装备!AA78)</f>
        <v>2</v>
      </c>
      <c r="AB79" t="str">
        <f>IF(装备!AB78="","",装备!AB78)</f>
        <v/>
      </c>
      <c r="AC79" t="str">
        <f>IF(装备!AC78="","",装备!AC78)</f>
        <v/>
      </c>
      <c r="AD79" t="str">
        <f>IF(装备!AD78="","",装备!AD78)</f>
        <v>铝耗5</v>
      </c>
    </row>
    <row r="80" spans="1:30">
      <c r="A80">
        <f>IF(装备!A79="","",装备!A79)</f>
        <v>10007821</v>
      </c>
      <c r="B80" s="361" t="s">
        <v>329</v>
      </c>
      <c r="C80" s="370">
        <f>IF(装备!C79="","",装备!C79)</f>
        <v>3</v>
      </c>
      <c r="D80" s="121" t="str">
        <f>IF(装备!D79="","",装备!D79)</f>
        <v>侦察机</v>
      </c>
      <c r="E80" t="str">
        <f>IF(装备!E79="","",装备!E79)</f>
        <v>侦察机-通用</v>
      </c>
      <c r="F80" s="370" t="str">
        <f>IF(装备!F79="","",装备!F79)</f>
        <v/>
      </c>
      <c r="G80" s="370" t="str">
        <f>IF(装备!G79="","",装备!G79)</f>
        <v/>
      </c>
      <c r="H80" s="370" t="str">
        <f>IF(装备!H79="","",装备!H79)</f>
        <v/>
      </c>
      <c r="I80" s="370" t="str">
        <f>IF(装备!I79="","",装备!I79)</f>
        <v/>
      </c>
      <c r="J80" s="370">
        <f>IF(装备!J79="","",装备!J79)</f>
        <v>6</v>
      </c>
      <c r="K80" s="370">
        <f>IF(装备!K79="","",装备!K79)</f>
        <v>6</v>
      </c>
      <c r="L80" s="370">
        <f>IF(装备!L79="","",装备!L79)</f>
        <v>1</v>
      </c>
      <c r="M80" s="370" t="str">
        <f>IF(装备!M79="","",装备!M79)</f>
        <v>无</v>
      </c>
      <c r="N80" s="370" t="str">
        <f>IF(装备!N79="","",装备!N79)</f>
        <v/>
      </c>
      <c r="O80" s="370" t="str">
        <f>IF(装备!O79="","",装备!O79)</f>
        <v/>
      </c>
      <c r="P80" s="370">
        <f>IF(装备!P79="","",装备!P79)</f>
        <v>1</v>
      </c>
      <c r="Q80" s="370">
        <f>IF(装备!Q79="","",装备!Q79)</f>
        <v>1</v>
      </c>
      <c r="R80" s="370">
        <f>IF(装备!R79="","",装备!R79)</f>
        <v>1</v>
      </c>
      <c r="S80" s="370" t="str">
        <f>IF(装备!S79="","",装备!S79)</f>
        <v/>
      </c>
      <c r="T80" s="370" t="str">
        <f>IF(装备!T79="","",装备!T79)</f>
        <v/>
      </c>
      <c r="U80" s="370" t="str">
        <f>IF(装备!U79="","",装备!U79)</f>
        <v/>
      </c>
      <c r="V80" s="370" t="str">
        <f>IF(装备!V79="","",装备!V79)</f>
        <v/>
      </c>
      <c r="W80" s="370">
        <f>IF(装备!W79="","",装备!W79)</f>
        <v>5</v>
      </c>
      <c r="X80" s="370">
        <f>IF(装备!X79="","",装备!X79)</f>
        <v>2</v>
      </c>
      <c r="Y80" s="370">
        <f>IF(装备!Y79="","",装备!Y79)</f>
        <v>3</v>
      </c>
      <c r="Z80" s="370" t="str">
        <f>IF(装备!Z79="","",装备!Z79)</f>
        <v/>
      </c>
      <c r="AA80" s="370">
        <f>IF(装备!AA79="","",装备!AA79)</f>
        <v>5</v>
      </c>
      <c r="AB80" t="str">
        <f>IF(装备!AB79="","",装备!AB79)</f>
        <v/>
      </c>
      <c r="AC80" t="str">
        <f>IF(装备!AC79="","",装备!AC79)</f>
        <v/>
      </c>
      <c r="AD80" t="str">
        <f>IF(装备!AD79="","",装备!AD79)</f>
        <v>铝耗5</v>
      </c>
    </row>
    <row r="81" spans="1:30">
      <c r="A81">
        <f>IF(装备!A80="","",装备!A80)</f>
        <v>10007921</v>
      </c>
      <c r="B81" s="360" t="s">
        <v>3952</v>
      </c>
      <c r="C81" s="370">
        <f>IF(装备!C80="","",装备!C80)</f>
        <v>2</v>
      </c>
      <c r="D81" s="121" t="str">
        <f>IF(装备!D80="","",装备!D80)</f>
        <v>雷达</v>
      </c>
      <c r="E81" t="str">
        <f>IF(装备!E80="","",装备!E80)</f>
        <v>雷达-通用</v>
      </c>
      <c r="F81" s="370" t="str">
        <f>IF(装备!F80="","",装备!F80)</f>
        <v/>
      </c>
      <c r="G81" s="370" t="str">
        <f>IF(装备!G80="","",装备!G80)</f>
        <v/>
      </c>
      <c r="H81" s="370" t="str">
        <f>IF(装备!H80="","",装备!H80)</f>
        <v/>
      </c>
      <c r="I81" s="370" t="str">
        <f>IF(装备!I80="","",装备!I80)</f>
        <v/>
      </c>
      <c r="J81" s="370" t="str">
        <f>IF(装备!J80="","",装备!J80)</f>
        <v/>
      </c>
      <c r="K81" s="370">
        <f>IF(装备!K80="","",装备!K80)</f>
        <v>4</v>
      </c>
      <c r="L81" s="370">
        <f>IF(装备!L80="","",装备!L80)</f>
        <v>1</v>
      </c>
      <c r="M81" s="370" t="str">
        <f>IF(装备!M80="","",装备!M80)</f>
        <v>无</v>
      </c>
      <c r="N81" s="370" t="str">
        <f>IF(装备!N80="","",装备!N80)</f>
        <v/>
      </c>
      <c r="O81" s="370" t="str">
        <f>IF(装备!O80="","",装备!O80)</f>
        <v/>
      </c>
      <c r="P81" s="370" t="str">
        <f>IF(装备!P80="","",装备!P80)</f>
        <v/>
      </c>
      <c r="Q81" s="370">
        <f>IF(装备!Q80="","",装备!Q80)</f>
        <v>3</v>
      </c>
      <c r="R81" s="370">
        <f>IF(装备!R80="","",装备!R80)</f>
        <v>2.8</v>
      </c>
      <c r="S81" s="370">
        <f>IF(装备!S80="","",装备!S80)</f>
        <v>0.4</v>
      </c>
      <c r="T81" s="370" t="str">
        <f>IF(装备!T80="","",装备!T80)</f>
        <v/>
      </c>
      <c r="U81" s="370" t="str">
        <f>IF(装备!U80="","",装备!U80)</f>
        <v/>
      </c>
      <c r="V81" s="370" t="str">
        <f>IF(装备!V80="","",装备!V80)</f>
        <v/>
      </c>
      <c r="W81" s="370" t="str">
        <f>IF(装备!W80="","",装备!W80)</f>
        <v/>
      </c>
      <c r="X81" s="370" t="str">
        <f>IF(装备!X80="","",装备!X80)</f>
        <v/>
      </c>
      <c r="Y81" s="370" t="str">
        <f>IF(装备!Y80="","",装备!Y80)</f>
        <v/>
      </c>
      <c r="Z81" s="370">
        <f>IF(装备!Z80="","",装备!Z80)</f>
        <v>15</v>
      </c>
      <c r="AA81" s="370">
        <f>IF(装备!AA80="","",装备!AA80)</f>
        <v>15</v>
      </c>
      <c r="AB81" t="str">
        <f>IF(装备!AB80="","",装备!AB80)</f>
        <v/>
      </c>
      <c r="AC81" t="str">
        <f>IF(装备!AC80="","",装备!AC80)</f>
        <v/>
      </c>
      <c r="AD81" t="str">
        <f>IF(装备!AD80="","",装备!AD80)</f>
        <v>对空补正40%；对空倍率2.8</v>
      </c>
    </row>
    <row r="82" spans="1:30">
      <c r="A82">
        <f>IF(装备!A81="","",装备!A81)</f>
        <v>10008021</v>
      </c>
      <c r="B82" s="360" t="s">
        <v>293</v>
      </c>
      <c r="C82" s="370">
        <f>IF(装备!C81="","",装备!C81)</f>
        <v>2</v>
      </c>
      <c r="D82" s="121" t="str">
        <f>IF(装备!D81="","",装备!D81)</f>
        <v>雷达</v>
      </c>
      <c r="E82" t="str">
        <f>IF(装备!E81="","",装备!E81)</f>
        <v>雷达-通用</v>
      </c>
      <c r="F82" s="370" t="str">
        <f>IF(装备!F81="","",装备!F81)</f>
        <v/>
      </c>
      <c r="G82" s="370" t="str">
        <f>IF(装备!G81="","",装备!G81)</f>
        <v/>
      </c>
      <c r="H82" s="370" t="str">
        <f>IF(装备!H81="","",装备!H81)</f>
        <v/>
      </c>
      <c r="I82" s="370" t="str">
        <f>IF(装备!I81="","",装备!I81)</f>
        <v/>
      </c>
      <c r="J82" s="370" t="str">
        <f>IF(装备!J81="","",装备!J81)</f>
        <v/>
      </c>
      <c r="K82" s="370">
        <f>IF(装备!K81="","",装备!K81)</f>
        <v>5</v>
      </c>
      <c r="L82" s="370">
        <f>IF(装备!L81="","",装备!L81)</f>
        <v>3</v>
      </c>
      <c r="M82" s="370" t="str">
        <f>IF(装备!M81="","",装备!M81)</f>
        <v>无</v>
      </c>
      <c r="N82" s="370" t="str">
        <f>IF(装备!N81="","",装备!N81)</f>
        <v/>
      </c>
      <c r="O82" s="370" t="str">
        <f>IF(装备!O81="","",装备!O81)</f>
        <v/>
      </c>
      <c r="P82" s="370" t="str">
        <f>IF(装备!P81="","",装备!P81)</f>
        <v/>
      </c>
      <c r="Q82" s="370" t="str">
        <f>IF(装备!Q81="","",装备!Q81)</f>
        <v/>
      </c>
      <c r="R82" s="370">
        <f>IF(装备!R81="","",装备!R81)</f>
        <v>1</v>
      </c>
      <c r="S82" s="370" t="str">
        <f>IF(装备!S81="","",装备!S81)</f>
        <v/>
      </c>
      <c r="T82" s="370" t="str">
        <f>IF(装备!T81="","",装备!T81)</f>
        <v/>
      </c>
      <c r="U82" s="370" t="str">
        <f>IF(装备!U81="","",装备!U81)</f>
        <v/>
      </c>
      <c r="V82" s="370" t="str">
        <f>IF(装备!V81="","",装备!V81)</f>
        <v/>
      </c>
      <c r="W82" s="370" t="str">
        <f>IF(装备!W81="","",装备!W81)</f>
        <v/>
      </c>
      <c r="X82" s="370" t="str">
        <f>IF(装备!X81="","",装备!X81)</f>
        <v/>
      </c>
      <c r="Y82" s="370" t="str">
        <f>IF(装备!Y81="","",装备!Y81)</f>
        <v/>
      </c>
      <c r="Z82" s="370">
        <f>IF(装备!Z81="","",装备!Z81)</f>
        <v>15</v>
      </c>
      <c r="AA82" s="370">
        <f>IF(装备!AA81="","",装备!AA81)</f>
        <v>15</v>
      </c>
      <c r="AB82" t="str">
        <f>IF(装备!AB81="","",装备!AB81)</f>
        <v/>
      </c>
      <c r="AC82" t="str">
        <f>IF(装备!AC81="","",装备!AC81)</f>
        <v/>
      </c>
      <c r="AD82" t="str">
        <f>IF(装备!AD81="","",装备!AD81)</f>
        <v/>
      </c>
    </row>
    <row r="83" spans="1:30">
      <c r="A83">
        <f>IF(装备!A82="","",装备!A82)</f>
        <v>10008121</v>
      </c>
      <c r="B83" s="362" t="s">
        <v>4405</v>
      </c>
      <c r="C83" s="370">
        <f>IF(装备!C82="","",装备!C82)</f>
        <v>4</v>
      </c>
      <c r="D83" s="121" t="str">
        <f>IF(装备!D82="","",装备!D82)</f>
        <v>雷达</v>
      </c>
      <c r="E83" t="str">
        <f>IF(装备!E82="","",装备!E82)</f>
        <v>雷达-通用</v>
      </c>
      <c r="F83" s="370" t="str">
        <f>IF(装备!F82="","",装备!F82)</f>
        <v/>
      </c>
      <c r="G83" s="370" t="str">
        <f>IF(装备!G82="","",装备!G82)</f>
        <v/>
      </c>
      <c r="H83" s="370" t="str">
        <f>IF(装备!H82="","",装备!H82)</f>
        <v/>
      </c>
      <c r="I83" s="370" t="str">
        <f>IF(装备!I82="","",装备!I82)</f>
        <v/>
      </c>
      <c r="J83" s="370" t="str">
        <f>IF(装备!J82="","",装备!J82)</f>
        <v/>
      </c>
      <c r="K83" s="370">
        <f>IF(装备!K82="","",装备!K82)</f>
        <v>6</v>
      </c>
      <c r="L83" s="370">
        <f>IF(装备!L82="","",装备!L82)</f>
        <v>2</v>
      </c>
      <c r="M83" s="370" t="str">
        <f>IF(装备!M82="","",装备!M82)</f>
        <v>无</v>
      </c>
      <c r="N83" s="370" t="str">
        <f>IF(装备!N82="","",装备!N82)</f>
        <v/>
      </c>
      <c r="O83" s="370" t="str">
        <f>IF(装备!O82="","",装备!O82)</f>
        <v/>
      </c>
      <c r="P83" s="370" t="str">
        <f>IF(装备!P82="","",装备!P82)</f>
        <v/>
      </c>
      <c r="Q83" s="370">
        <f>IF(装备!Q82="","",装备!Q82)</f>
        <v>5</v>
      </c>
      <c r="R83" s="370">
        <f>IF(装备!R82="","",装备!R82)</f>
        <v>3</v>
      </c>
      <c r="S83" s="370">
        <f>IF(装备!S82="","",装备!S82)</f>
        <v>0.4</v>
      </c>
      <c r="T83" s="370" t="str">
        <f>IF(装备!T82="","",装备!T82)</f>
        <v/>
      </c>
      <c r="U83" s="370" t="str">
        <f>IF(装备!U82="","",装备!U82)</f>
        <v/>
      </c>
      <c r="V83" s="370" t="str">
        <f>IF(装备!V82="","",装备!V82)</f>
        <v/>
      </c>
      <c r="W83" s="370" t="str">
        <f>IF(装备!W82="","",装备!W82)</f>
        <v/>
      </c>
      <c r="X83" s="370" t="str">
        <f>IF(装备!X82="","",装备!X82)</f>
        <v/>
      </c>
      <c r="Y83" s="370" t="str">
        <f>IF(装备!Y82="","",装备!Y82)</f>
        <v/>
      </c>
      <c r="Z83" s="370">
        <f>IF(装备!Z82="","",装备!Z82)</f>
        <v>25</v>
      </c>
      <c r="AA83" s="370">
        <f>IF(装备!AA82="","",装备!AA82)</f>
        <v>25</v>
      </c>
      <c r="AB83" t="str">
        <f>IF(装备!AB82="","",装备!AB82)</f>
        <v/>
      </c>
      <c r="AC83" t="str">
        <f>IF(装备!AC82="","",装备!AC82)</f>
        <v/>
      </c>
      <c r="AD83" t="str">
        <f>IF(装备!AD82="","",装备!AD82)</f>
        <v>对空补正40%；对空倍率3</v>
      </c>
    </row>
    <row r="84" spans="1:30">
      <c r="A84">
        <f>IF(装备!A83="","",装备!A83)</f>
        <v>10008221</v>
      </c>
      <c r="B84" s="362" t="s">
        <v>282</v>
      </c>
      <c r="C84" s="370">
        <f>IF(装备!C83="","",装备!C83)</f>
        <v>4</v>
      </c>
      <c r="D84" s="121" t="str">
        <f>IF(装备!D83="","",装备!D83)</f>
        <v>雷达</v>
      </c>
      <c r="E84" t="str">
        <f>IF(装备!E83="","",装备!E83)</f>
        <v>雷达-通用</v>
      </c>
      <c r="F84" s="370" t="str">
        <f>IF(装备!F83="","",装备!F83)</f>
        <v/>
      </c>
      <c r="G84" s="370" t="str">
        <f>IF(装备!G83="","",装备!G83)</f>
        <v/>
      </c>
      <c r="H84" s="370" t="str">
        <f>IF(装备!H83="","",装备!H83)</f>
        <v/>
      </c>
      <c r="I84" s="370" t="str">
        <f>IF(装备!I83="","",装备!I83)</f>
        <v/>
      </c>
      <c r="J84" s="370" t="str">
        <f>IF(装备!J83="","",装备!J83)</f>
        <v/>
      </c>
      <c r="K84" s="370">
        <f>IF(装备!K83="","",装备!K83)</f>
        <v>7</v>
      </c>
      <c r="L84" s="370">
        <f>IF(装备!L83="","",装备!L83)</f>
        <v>5</v>
      </c>
      <c r="M84" s="370" t="str">
        <f>IF(装备!M83="","",装备!M83)</f>
        <v>无</v>
      </c>
      <c r="N84" s="370" t="str">
        <f>IF(装备!N83="","",装备!N83)</f>
        <v/>
      </c>
      <c r="O84" s="370" t="str">
        <f>IF(装备!O83="","",装备!O83)</f>
        <v/>
      </c>
      <c r="P84" s="370" t="str">
        <f>IF(装备!P83="","",装备!P83)</f>
        <v/>
      </c>
      <c r="Q84" s="370" t="str">
        <f>IF(装备!Q83="","",装备!Q83)</f>
        <v/>
      </c>
      <c r="R84" s="370">
        <f>IF(装备!R83="","",装备!R83)</f>
        <v>1</v>
      </c>
      <c r="S84" s="370" t="str">
        <f>IF(装备!S83="","",装备!S83)</f>
        <v/>
      </c>
      <c r="T84" s="370" t="str">
        <f>IF(装备!T83="","",装备!T83)</f>
        <v/>
      </c>
      <c r="U84" s="370" t="str">
        <f>IF(装备!U83="","",装备!U83)</f>
        <v/>
      </c>
      <c r="V84" s="370" t="str">
        <f>IF(装备!V83="","",装备!V83)</f>
        <v/>
      </c>
      <c r="W84" s="370" t="str">
        <f>IF(装备!W83="","",装备!W83)</f>
        <v/>
      </c>
      <c r="X84" s="370" t="str">
        <f>IF(装备!X83="","",装备!X83)</f>
        <v/>
      </c>
      <c r="Y84" s="370" t="str">
        <f>IF(装备!Y83="","",装备!Y83)</f>
        <v/>
      </c>
      <c r="Z84" s="370">
        <f>IF(装备!Z83="","",装备!Z83)</f>
        <v>25</v>
      </c>
      <c r="AA84" s="370">
        <f>IF(装备!AA83="","",装备!AA83)</f>
        <v>25</v>
      </c>
      <c r="AB84" t="str">
        <f>IF(装备!AB83="","",装备!AB83)</f>
        <v/>
      </c>
      <c r="AC84" t="str">
        <f>IF(装备!AC83="","",装备!AC83)</f>
        <v/>
      </c>
      <c r="AD84" t="str">
        <f>IF(装备!AD83="","",装备!AD83)</f>
        <v/>
      </c>
    </row>
    <row r="85" spans="1:30">
      <c r="A85">
        <f>IF(装备!A84="","",装备!A84)</f>
        <v>10008321</v>
      </c>
      <c r="B85" s="360" t="s">
        <v>366</v>
      </c>
      <c r="C85" s="370">
        <f>IF(装备!C84="","",装备!C84)</f>
        <v>2</v>
      </c>
      <c r="D85" s="121" t="str">
        <f>IF(装备!D84="","",装备!D84)</f>
        <v>雷达</v>
      </c>
      <c r="E85" t="str">
        <f>IF(装备!E84="","",装备!E84)</f>
        <v>声呐</v>
      </c>
      <c r="F85" s="370" t="str">
        <f>IF(装备!F84="","",装备!F84)</f>
        <v/>
      </c>
      <c r="G85" s="370" t="str">
        <f>IF(装备!G84="","",装备!G84)</f>
        <v/>
      </c>
      <c r="H85" s="370" t="str">
        <f>IF(装备!H84="","",装备!H84)</f>
        <v/>
      </c>
      <c r="I85" s="370" t="str">
        <f>IF(装备!I84="","",装备!I84)</f>
        <v/>
      </c>
      <c r="J85" s="370">
        <f>IF(装备!J84="","",装备!J84)</f>
        <v>6</v>
      </c>
      <c r="K85" s="370" t="str">
        <f>IF(装备!K84="","",装备!K84)</f>
        <v/>
      </c>
      <c r="L85" s="370">
        <f>IF(装备!L84="","",装备!L84)</f>
        <v>1</v>
      </c>
      <c r="M85" s="370" t="str">
        <f>IF(装备!M84="","",装备!M84)</f>
        <v>无</v>
      </c>
      <c r="N85" s="370" t="str">
        <f>IF(装备!N84="","",装备!N84)</f>
        <v/>
      </c>
      <c r="O85" s="370" t="str">
        <f>IF(装备!O84="","",装备!O84)</f>
        <v/>
      </c>
      <c r="P85" s="370" t="str">
        <f>IF(装备!P84="","",装备!P84)</f>
        <v/>
      </c>
      <c r="Q85" s="370" t="str">
        <f>IF(装备!Q84="","",装备!Q84)</f>
        <v/>
      </c>
      <c r="R85" s="370">
        <f>IF(装备!R84="","",装备!R84)</f>
        <v>1</v>
      </c>
      <c r="S85" s="370" t="str">
        <f>IF(装备!S84="","",装备!S84)</f>
        <v/>
      </c>
      <c r="T85" s="370" t="str">
        <f>IF(装备!T84="","",装备!T84)</f>
        <v/>
      </c>
      <c r="U85" s="370" t="str">
        <f>IF(装备!U84="","",装备!U84)</f>
        <v/>
      </c>
      <c r="V85" s="370" t="str">
        <f>IF(装备!V84="","",装备!V84)</f>
        <v/>
      </c>
      <c r="W85" s="370" t="str">
        <f>IF(装备!W84="","",装备!W84)</f>
        <v/>
      </c>
      <c r="X85" s="370" t="str">
        <f>IF(装备!X84="","",装备!X84)</f>
        <v/>
      </c>
      <c r="Y85" s="370" t="str">
        <f>IF(装备!Y84="","",装备!Y84)</f>
        <v/>
      </c>
      <c r="Z85" s="370">
        <f>IF(装备!Z84="","",装备!Z84)</f>
        <v>1</v>
      </c>
      <c r="AA85" s="370">
        <f>IF(装备!AA84="","",装备!AA84)</f>
        <v>1</v>
      </c>
      <c r="AB85" t="str">
        <f>IF(装备!AB84="","",装备!AB84)</f>
        <v/>
      </c>
      <c r="AC85" t="str">
        <f>IF(装备!AC84="","",装备!AC84)</f>
        <v/>
      </c>
      <c r="AD85" t="str">
        <f>IF(装备!AD84="","",装备!AD84)</f>
        <v/>
      </c>
    </row>
    <row r="86" spans="1:30">
      <c r="A86">
        <f>IF(装备!A85="","",装备!A85)</f>
        <v>10008421</v>
      </c>
      <c r="B86" s="362" t="s">
        <v>4111</v>
      </c>
      <c r="C86" s="370">
        <f>IF(装备!C85="","",装备!C85)</f>
        <v>4</v>
      </c>
      <c r="D86" s="121" t="str">
        <f>IF(装备!D85="","",装备!D85)</f>
        <v>雷达</v>
      </c>
      <c r="E86" t="str">
        <f>IF(装备!E85="","",装备!E85)</f>
        <v>声呐</v>
      </c>
      <c r="F86" s="370" t="str">
        <f>IF(装备!F85="","",装备!F85)</f>
        <v/>
      </c>
      <c r="G86" s="370" t="str">
        <f>IF(装备!G85="","",装备!G85)</f>
        <v/>
      </c>
      <c r="H86" s="370" t="str">
        <f>IF(装备!H85="","",装备!H85)</f>
        <v/>
      </c>
      <c r="I86" s="370" t="str">
        <f>IF(装备!I85="","",装备!I85)</f>
        <v/>
      </c>
      <c r="J86" s="370">
        <f>IF(装备!J85="","",装备!J85)</f>
        <v>10</v>
      </c>
      <c r="K86" s="370" t="str">
        <f>IF(装备!K85="","",装备!K85)</f>
        <v/>
      </c>
      <c r="L86" s="370">
        <f>IF(装备!L85="","",装备!L85)</f>
        <v>2</v>
      </c>
      <c r="M86" s="370" t="str">
        <f>IF(装备!M85="","",装备!M85)</f>
        <v>无</v>
      </c>
      <c r="N86" s="370" t="str">
        <f>IF(装备!N85="","",装备!N85)</f>
        <v/>
      </c>
      <c r="O86" s="370" t="str">
        <f>IF(装备!O85="","",装备!O85)</f>
        <v/>
      </c>
      <c r="P86" s="370" t="str">
        <f>IF(装备!P85="","",装备!P85)</f>
        <v/>
      </c>
      <c r="Q86" s="370" t="str">
        <f>IF(装备!Q85="","",装备!Q85)</f>
        <v/>
      </c>
      <c r="R86" s="370">
        <f>IF(装备!R85="","",装备!R85)</f>
        <v>1</v>
      </c>
      <c r="S86" s="370" t="str">
        <f>IF(装备!S85="","",装备!S85)</f>
        <v/>
      </c>
      <c r="T86" s="370" t="str">
        <f>IF(装备!T85="","",装备!T85)</f>
        <v/>
      </c>
      <c r="U86" s="370" t="str">
        <f>IF(装备!U85="","",装备!U85)</f>
        <v/>
      </c>
      <c r="V86" s="370" t="str">
        <f>IF(装备!V85="","",装备!V85)</f>
        <v/>
      </c>
      <c r="W86" s="370" t="str">
        <f>IF(装备!W85="","",装备!W85)</f>
        <v/>
      </c>
      <c r="X86" s="370" t="str">
        <f>IF(装备!X85="","",装备!X85)</f>
        <v/>
      </c>
      <c r="Y86" s="370" t="str">
        <f>IF(装备!Y85="","",装备!Y85)</f>
        <v/>
      </c>
      <c r="Z86" s="370">
        <f>IF(装备!Z85="","",装备!Z85)</f>
        <v>1</v>
      </c>
      <c r="AA86" s="370">
        <f>IF(装备!AA85="","",装备!AA85)</f>
        <v>2</v>
      </c>
      <c r="AB86" t="str">
        <f>IF(装备!AB85="","",装备!AB85)</f>
        <v/>
      </c>
      <c r="AC86" t="str">
        <f>IF(装备!AC85="","",装备!AC85)</f>
        <v/>
      </c>
      <c r="AD86" t="str">
        <f>IF(装备!AD85="","",装备!AD85)</f>
        <v/>
      </c>
    </row>
    <row r="87" spans="1:30">
      <c r="A87">
        <f>IF(装备!A86="","",装备!A86)</f>
        <v>10008521</v>
      </c>
      <c r="B87" s="360" t="s">
        <v>360</v>
      </c>
      <c r="C87" s="370">
        <f>IF(装备!C86="","",装备!C86)</f>
        <v>2</v>
      </c>
      <c r="D87" s="121" t="str">
        <f>IF(装备!D86="","",装备!D86)</f>
        <v>深投</v>
      </c>
      <c r="E87" t="str">
        <f>IF(装备!E86="","",装备!E86)</f>
        <v>深弹-通用</v>
      </c>
      <c r="F87" s="370" t="str">
        <f>IF(装备!F86="","",装备!F86)</f>
        <v/>
      </c>
      <c r="G87" s="370" t="str">
        <f>IF(装备!G86="","",装备!G86)</f>
        <v/>
      </c>
      <c r="H87" s="370" t="str">
        <f>IF(装备!H86="","",装备!H86)</f>
        <v/>
      </c>
      <c r="I87" s="370" t="str">
        <f>IF(装备!I86="","",装备!I86)</f>
        <v/>
      </c>
      <c r="J87" s="370">
        <f>IF(装备!J86="","",装备!J86)</f>
        <v>5</v>
      </c>
      <c r="K87" s="370" t="str">
        <f>IF(装备!K86="","",装备!K86)</f>
        <v/>
      </c>
      <c r="L87" s="370" t="str">
        <f>IF(装备!L86="","",装备!L86)</f>
        <v/>
      </c>
      <c r="M87" s="370" t="str">
        <f>IF(装备!M86="","",装备!M86)</f>
        <v>短</v>
      </c>
      <c r="N87" s="370" t="str">
        <f>IF(装备!N86="","",装备!N86)</f>
        <v/>
      </c>
      <c r="O87" s="370" t="str">
        <f>IF(装备!O86="","",装备!O86)</f>
        <v/>
      </c>
      <c r="P87" s="370" t="str">
        <f>IF(装备!P86="","",装备!P86)</f>
        <v/>
      </c>
      <c r="Q87" s="370" t="str">
        <f>IF(装备!Q86="","",装备!Q86)</f>
        <v/>
      </c>
      <c r="R87" s="370">
        <f>IF(装备!R86="","",装备!R86)</f>
        <v>1</v>
      </c>
      <c r="S87" s="370" t="str">
        <f>IF(装备!S86="","",装备!S86)</f>
        <v/>
      </c>
      <c r="T87" s="370" t="str">
        <f>IF(装备!T86="","",装备!T86)</f>
        <v/>
      </c>
      <c r="U87" s="370" t="str">
        <f>IF(装备!U86="","",装备!U86)</f>
        <v/>
      </c>
      <c r="V87" s="370" t="str">
        <f>IF(装备!V86="","",装备!V86)</f>
        <v/>
      </c>
      <c r="W87" s="370" t="str">
        <f>IF(装备!W86="","",装备!W86)</f>
        <v/>
      </c>
      <c r="X87" s="370" t="str">
        <f>IF(装备!X86="","",装备!X86)</f>
        <v/>
      </c>
      <c r="Y87" s="370">
        <f>IF(装备!Y86="","",装备!Y86)</f>
        <v>2</v>
      </c>
      <c r="Z87" s="370">
        <f>IF(装备!Z86="","",装备!Z86)</f>
        <v>1</v>
      </c>
      <c r="AA87" s="370">
        <f>IF(装备!AA86="","",装备!AA86)</f>
        <v>1</v>
      </c>
      <c r="AB87" t="str">
        <f>IF(装备!AB86="","",装备!AB86)</f>
        <v/>
      </c>
      <c r="AC87" t="str">
        <f>IF(装备!AC86="","",装备!AC86)</f>
        <v/>
      </c>
      <c r="AD87" t="str">
        <f>IF(装备!AD86="","",装备!AD86)</f>
        <v/>
      </c>
    </row>
    <row r="88" spans="1:30">
      <c r="A88">
        <f>IF(装备!A87="","",装备!A87)</f>
        <v>10008621</v>
      </c>
      <c r="B88" s="362" t="s">
        <v>4131</v>
      </c>
      <c r="C88" s="370">
        <f>IF(装备!C87="","",装备!C87)</f>
        <v>4</v>
      </c>
      <c r="D88" s="121" t="str">
        <f>IF(装备!D87="","",装备!D87)</f>
        <v>深投</v>
      </c>
      <c r="E88" t="str">
        <f>IF(装备!E87="","",装备!E87)</f>
        <v>深弹-通用</v>
      </c>
      <c r="F88" s="370" t="str">
        <f>IF(装备!F87="","",装备!F87)</f>
        <v/>
      </c>
      <c r="G88" s="370" t="str">
        <f>IF(装备!G87="","",装备!G87)</f>
        <v/>
      </c>
      <c r="H88" s="370" t="str">
        <f>IF(装备!H87="","",装备!H87)</f>
        <v/>
      </c>
      <c r="I88" s="370" t="str">
        <f>IF(装备!I87="","",装备!I87)</f>
        <v/>
      </c>
      <c r="J88" s="370">
        <f>IF(装备!J87="","",装备!J87)</f>
        <v>8</v>
      </c>
      <c r="K88" s="370" t="str">
        <f>IF(装备!K87="","",装备!K87)</f>
        <v/>
      </c>
      <c r="L88" s="370" t="str">
        <f>IF(装备!L87="","",装备!L87)</f>
        <v/>
      </c>
      <c r="M88" s="370" t="str">
        <f>IF(装备!M87="","",装备!M87)</f>
        <v>短</v>
      </c>
      <c r="N88" s="370" t="str">
        <f>IF(装备!N87="","",装备!N87)</f>
        <v/>
      </c>
      <c r="O88" s="370" t="str">
        <f>IF(装备!O87="","",装备!O87)</f>
        <v/>
      </c>
      <c r="P88" s="370" t="str">
        <f>IF(装备!P87="","",装备!P87)</f>
        <v/>
      </c>
      <c r="Q88" s="370" t="str">
        <f>IF(装备!Q87="","",装备!Q87)</f>
        <v/>
      </c>
      <c r="R88" s="370">
        <f>IF(装备!R87="","",装备!R87)</f>
        <v>1</v>
      </c>
      <c r="S88" s="370" t="str">
        <f>IF(装备!S87="","",装备!S87)</f>
        <v/>
      </c>
      <c r="T88" s="370" t="str">
        <f>IF(装备!T87="","",装备!T87)</f>
        <v/>
      </c>
      <c r="U88" s="370" t="str">
        <f>IF(装备!U87="","",装备!U87)</f>
        <v/>
      </c>
      <c r="V88" s="370" t="str">
        <f>IF(装备!V87="","",装备!V87)</f>
        <v/>
      </c>
      <c r="W88" s="370" t="str">
        <f>IF(装备!W87="","",装备!W87)</f>
        <v/>
      </c>
      <c r="X88" s="370" t="str">
        <f>IF(装备!X87="","",装备!X87)</f>
        <v/>
      </c>
      <c r="Y88" s="370">
        <f>IF(装备!Y87="","",装备!Y87)</f>
        <v>3</v>
      </c>
      <c r="Z88" s="370">
        <f>IF(装备!Z87="","",装备!Z87)</f>
        <v>1</v>
      </c>
      <c r="AA88" s="370">
        <f>IF(装备!AA87="","",装备!AA87)</f>
        <v>1</v>
      </c>
      <c r="AB88" t="str">
        <f>IF(装备!AB87="","",装备!AB87)</f>
        <v/>
      </c>
      <c r="AC88" t="str">
        <f>IF(装备!AC87="","",装备!AC87)</f>
        <v/>
      </c>
      <c r="AD88" t="str">
        <f>IF(装备!AD87="","",装备!AD87)</f>
        <v/>
      </c>
    </row>
    <row r="89" spans="1:30">
      <c r="A89">
        <f>IF(装备!A88="","",装备!A88)</f>
        <v>10008721</v>
      </c>
      <c r="B89" s="359" t="s">
        <v>3950</v>
      </c>
      <c r="C89" s="370">
        <f>IF(装备!C88="","",装备!C88)</f>
        <v>1</v>
      </c>
      <c r="D89" s="121" t="str">
        <f>IF(装备!D88="","",装备!D88)</f>
        <v>鱼雷</v>
      </c>
      <c r="E89" t="str">
        <f>IF(装备!E88="","",装备!E88)</f>
        <v>鱼雷-通用</v>
      </c>
      <c r="F89" s="370" t="str">
        <f>IF(装备!F88="","",装备!F88)</f>
        <v/>
      </c>
      <c r="G89" s="370" t="str">
        <f>IF(装备!G88="","",装备!G88)</f>
        <v/>
      </c>
      <c r="H89" s="370" t="str">
        <f>IF(装备!H88="","",装备!H88)</f>
        <v/>
      </c>
      <c r="I89" s="370">
        <f>IF(装备!I88="","",装备!I88)</f>
        <v>3</v>
      </c>
      <c r="J89" s="370" t="str">
        <f>IF(装备!J88="","",装备!J88)</f>
        <v/>
      </c>
      <c r="K89" s="370" t="str">
        <f>IF(装备!K88="","",装备!K88)</f>
        <v/>
      </c>
      <c r="L89" s="370" t="str">
        <f>IF(装备!L88="","",装备!L88)</f>
        <v/>
      </c>
      <c r="M89" s="370" t="str">
        <f>IF(装备!M88="","",装备!M88)</f>
        <v>短</v>
      </c>
      <c r="N89" s="370" t="str">
        <f>IF(装备!N88="","",装备!N88)</f>
        <v/>
      </c>
      <c r="O89" s="370" t="str">
        <f>IF(装备!O88="","",装备!O88)</f>
        <v/>
      </c>
      <c r="P89" s="370" t="str">
        <f>IF(装备!P88="","",装备!P88)</f>
        <v/>
      </c>
      <c r="Q89" s="370" t="str">
        <f>IF(装备!Q88="","",装备!Q88)</f>
        <v/>
      </c>
      <c r="R89" s="370">
        <f>IF(装备!R88="","",装备!R88)</f>
        <v>1</v>
      </c>
      <c r="S89" s="370" t="str">
        <f>IF(装备!S88="","",装备!S88)</f>
        <v/>
      </c>
      <c r="T89" s="370" t="str">
        <f>IF(装备!T88="","",装备!T88)</f>
        <v/>
      </c>
      <c r="U89" s="370" t="str">
        <f>IF(装备!U88="","",装备!U88)</f>
        <v/>
      </c>
      <c r="V89" s="370" t="str">
        <f>IF(装备!V88="","",装备!V88)</f>
        <v/>
      </c>
      <c r="W89" s="370" t="str">
        <f>IF(装备!W88="","",装备!W88)</f>
        <v/>
      </c>
      <c r="X89" s="370">
        <f>IF(装备!X88="","",装备!X88)</f>
        <v>1</v>
      </c>
      <c r="Y89" s="370">
        <f>IF(装备!Y88="","",装备!Y88)</f>
        <v>1</v>
      </c>
      <c r="Z89" s="370">
        <f>IF(装备!Z88="","",装备!Z88)</f>
        <v>1</v>
      </c>
      <c r="AA89" s="370" t="str">
        <f>IF(装备!AA88="","",装备!AA88)</f>
        <v/>
      </c>
      <c r="AB89" t="str">
        <f>IF(装备!AB88="","",装备!AB88)</f>
        <v/>
      </c>
      <c r="AC89" t="str">
        <f>IF(装备!AC88="","",装备!AC88)</f>
        <v/>
      </c>
      <c r="AD89" t="str">
        <f>IF(装备!AD88="","",装备!AD88)</f>
        <v/>
      </c>
    </row>
    <row r="90" spans="1:30">
      <c r="A90">
        <f>IF(装备!A89="","",装备!A89)</f>
        <v>10008821</v>
      </c>
      <c r="B90" s="359" t="s">
        <v>3963</v>
      </c>
      <c r="C90" s="370">
        <f>IF(装备!C89="","",装备!C89)</f>
        <v>1</v>
      </c>
      <c r="D90" s="121" t="str">
        <f>IF(装备!D89="","",装备!D89)</f>
        <v>鱼雷</v>
      </c>
      <c r="E90" t="str">
        <f>IF(装备!E89="","",装备!E89)</f>
        <v>鱼雷-通用</v>
      </c>
      <c r="F90" s="370" t="str">
        <f>IF(装备!F89="","",装备!F89)</f>
        <v/>
      </c>
      <c r="G90" s="370" t="str">
        <f>IF(装备!G89="","",装备!G89)</f>
        <v/>
      </c>
      <c r="H90" s="370" t="str">
        <f>IF(装备!H89="","",装备!H89)</f>
        <v/>
      </c>
      <c r="I90" s="370">
        <f>IF(装备!I89="","",装备!I89)</f>
        <v>4</v>
      </c>
      <c r="J90" s="370" t="str">
        <f>IF(装备!J89="","",装备!J89)</f>
        <v/>
      </c>
      <c r="K90" s="370" t="str">
        <f>IF(装备!K89="","",装备!K89)</f>
        <v/>
      </c>
      <c r="L90" s="370" t="str">
        <f>IF(装备!L89="","",装备!L89)</f>
        <v/>
      </c>
      <c r="M90" s="370" t="str">
        <f>IF(装备!M89="","",装备!M89)</f>
        <v>短</v>
      </c>
      <c r="N90" s="370" t="str">
        <f>IF(装备!N89="","",装备!N89)</f>
        <v/>
      </c>
      <c r="O90" s="370" t="str">
        <f>IF(装备!O89="","",装备!O89)</f>
        <v/>
      </c>
      <c r="P90" s="370" t="str">
        <f>IF(装备!P89="","",装备!P89)</f>
        <v/>
      </c>
      <c r="Q90" s="370" t="str">
        <f>IF(装备!Q89="","",装备!Q89)</f>
        <v/>
      </c>
      <c r="R90" s="370">
        <f>IF(装备!R89="","",装备!R89)</f>
        <v>1</v>
      </c>
      <c r="S90" s="370" t="str">
        <f>IF(装备!S89="","",装备!S89)</f>
        <v/>
      </c>
      <c r="T90" s="370" t="str">
        <f>IF(装备!T89="","",装备!T89)</f>
        <v/>
      </c>
      <c r="U90" s="370" t="str">
        <f>IF(装备!U89="","",装备!U89)</f>
        <v/>
      </c>
      <c r="V90" s="370" t="str">
        <f>IF(装备!V89="","",装备!V89)</f>
        <v/>
      </c>
      <c r="W90" s="370" t="str">
        <f>IF(装备!W89="","",装备!W89)</f>
        <v/>
      </c>
      <c r="X90" s="370">
        <f>IF(装备!X89="","",装备!X89)</f>
        <v>1</v>
      </c>
      <c r="Y90" s="370">
        <f>IF(装备!Y89="","",装备!Y89)</f>
        <v>2</v>
      </c>
      <c r="Z90" s="370">
        <f>IF(装备!Z89="","",装备!Z89)</f>
        <v>2</v>
      </c>
      <c r="AA90" s="370" t="str">
        <f>IF(装备!AA89="","",装备!AA89)</f>
        <v/>
      </c>
      <c r="AB90" t="str">
        <f>IF(装备!AB89="","",装备!AB89)</f>
        <v/>
      </c>
      <c r="AC90" t="str">
        <f>IF(装备!AC89="","",装备!AC89)</f>
        <v/>
      </c>
      <c r="AD90" t="str">
        <f>IF(装备!AD89="","",装备!AD89)</f>
        <v/>
      </c>
    </row>
    <row r="91" spans="1:30">
      <c r="A91">
        <f>IF(装备!A90="","",装备!A90)</f>
        <v>10008921</v>
      </c>
      <c r="B91" s="360" t="s">
        <v>3968</v>
      </c>
      <c r="C91" s="370">
        <f>IF(装备!C90="","",装备!C90)</f>
        <v>2</v>
      </c>
      <c r="D91" s="121" t="str">
        <f>IF(装备!D90="","",装备!D90)</f>
        <v>鱼雷</v>
      </c>
      <c r="E91" t="str">
        <f>IF(装备!E90="","",装备!E90)</f>
        <v>鱼雷-通用</v>
      </c>
      <c r="F91" s="370" t="str">
        <f>IF(装备!F90="","",装备!F90)</f>
        <v/>
      </c>
      <c r="G91" s="370" t="str">
        <f>IF(装备!G90="","",装备!G90)</f>
        <v/>
      </c>
      <c r="H91" s="370" t="str">
        <f>IF(装备!H90="","",装备!H90)</f>
        <v/>
      </c>
      <c r="I91" s="370">
        <f>IF(装备!I90="","",装备!I90)</f>
        <v>6</v>
      </c>
      <c r="J91" s="370" t="str">
        <f>IF(装备!J90="","",装备!J90)</f>
        <v/>
      </c>
      <c r="K91" s="370" t="str">
        <f>IF(装备!K90="","",装备!K90)</f>
        <v/>
      </c>
      <c r="L91" s="370" t="str">
        <f>IF(装备!L90="","",装备!L90)</f>
        <v/>
      </c>
      <c r="M91" s="370" t="str">
        <f>IF(装备!M90="","",装备!M90)</f>
        <v>短</v>
      </c>
      <c r="N91" s="370" t="str">
        <f>IF(装备!N90="","",装备!N90)</f>
        <v/>
      </c>
      <c r="O91" s="370" t="str">
        <f>IF(装备!O90="","",装备!O90)</f>
        <v/>
      </c>
      <c r="P91" s="370" t="str">
        <f>IF(装备!P90="","",装备!P90)</f>
        <v/>
      </c>
      <c r="Q91" s="370" t="str">
        <f>IF(装备!Q90="","",装备!Q90)</f>
        <v/>
      </c>
      <c r="R91" s="370">
        <f>IF(装备!R90="","",装备!R90)</f>
        <v>1</v>
      </c>
      <c r="S91" s="370" t="str">
        <f>IF(装备!S90="","",装备!S90)</f>
        <v/>
      </c>
      <c r="T91" s="370" t="str">
        <f>IF(装备!T90="","",装备!T90)</f>
        <v/>
      </c>
      <c r="U91" s="370" t="str">
        <f>IF(装备!U90="","",装备!U90)</f>
        <v/>
      </c>
      <c r="V91" s="370" t="str">
        <f>IF(装备!V90="","",装备!V90)</f>
        <v/>
      </c>
      <c r="W91" s="370" t="str">
        <f>IF(装备!W90="","",装备!W90)</f>
        <v/>
      </c>
      <c r="X91" s="370">
        <f>IF(装备!X90="","",装备!X90)</f>
        <v>2</v>
      </c>
      <c r="Y91" s="370">
        <f>IF(装备!Y90="","",装备!Y90)</f>
        <v>3</v>
      </c>
      <c r="Z91" s="370">
        <f>IF(装备!Z90="","",装备!Z90)</f>
        <v>2</v>
      </c>
      <c r="AA91" s="370" t="str">
        <f>IF(装备!AA90="","",装备!AA90)</f>
        <v/>
      </c>
      <c r="AB91" t="str">
        <f>IF(装备!AB90="","",装备!AB90)</f>
        <v/>
      </c>
      <c r="AC91" t="str">
        <f>IF(装备!AC90="","",装备!AC90)</f>
        <v/>
      </c>
      <c r="AD91" t="str">
        <f>IF(装备!AD90="","",装备!AD90)</f>
        <v/>
      </c>
    </row>
    <row r="92" spans="1:30">
      <c r="A92">
        <f>IF(装备!A91="","",装备!A91)</f>
        <v>10009021</v>
      </c>
      <c r="B92" s="361" t="s">
        <v>3960</v>
      </c>
      <c r="C92" s="370">
        <f>IF(装备!C91="","",装备!C91)</f>
        <v>3</v>
      </c>
      <c r="D92" s="121" t="str">
        <f>IF(装备!D91="","",装备!D91)</f>
        <v>鱼雷</v>
      </c>
      <c r="E92" t="str">
        <f>IF(装备!E91="","",装备!E91)</f>
        <v>鱼雷-通用</v>
      </c>
      <c r="F92" s="370" t="str">
        <f>IF(装备!F91="","",装备!F91)</f>
        <v/>
      </c>
      <c r="G92" s="370" t="str">
        <f>IF(装备!G91="","",装备!G91)</f>
        <v/>
      </c>
      <c r="H92" s="370" t="str">
        <f>IF(装备!H91="","",装备!H91)</f>
        <v/>
      </c>
      <c r="I92" s="370">
        <f>IF(装备!I91="","",装备!I91)</f>
        <v>5</v>
      </c>
      <c r="J92" s="370" t="str">
        <f>IF(装备!J91="","",装备!J91)</f>
        <v/>
      </c>
      <c r="K92" s="370" t="str">
        <f>IF(装备!K91="","",装备!K91)</f>
        <v/>
      </c>
      <c r="L92" s="370" t="str">
        <f>IF(装备!L91="","",装备!L91)</f>
        <v/>
      </c>
      <c r="M92" s="370" t="str">
        <f>IF(装备!M91="","",装备!M91)</f>
        <v>短</v>
      </c>
      <c r="N92" s="370" t="str">
        <f>IF(装备!N91="","",装备!N91)</f>
        <v/>
      </c>
      <c r="O92" s="370" t="str">
        <f>IF(装备!O91="","",装备!O91)</f>
        <v/>
      </c>
      <c r="P92" s="370" t="str">
        <f>IF(装备!P91="","",装备!P91)</f>
        <v/>
      </c>
      <c r="Q92" s="370" t="str">
        <f>IF(装备!Q91="","",装备!Q91)</f>
        <v/>
      </c>
      <c r="R92" s="370">
        <f>IF(装备!R91="","",装备!R91)</f>
        <v>1</v>
      </c>
      <c r="S92" s="370" t="str">
        <f>IF(装备!S91="","",装备!S91)</f>
        <v/>
      </c>
      <c r="T92" s="370" t="str">
        <f>IF(装备!T91="","",装备!T91)</f>
        <v/>
      </c>
      <c r="U92" s="370" t="str">
        <f>IF(装备!U91="","",装备!U91)</f>
        <v/>
      </c>
      <c r="V92" s="370" t="str">
        <f>IF(装备!V91="","",装备!V91)</f>
        <v/>
      </c>
      <c r="W92" s="370" t="str">
        <f>IF(装备!W91="","",装备!W91)</f>
        <v/>
      </c>
      <c r="X92" s="370">
        <f>IF(装备!X91="","",装备!X91)</f>
        <v>1</v>
      </c>
      <c r="Y92" s="370">
        <f>IF(装备!Y91="","",装备!Y91)</f>
        <v>2</v>
      </c>
      <c r="Z92" s="370">
        <f>IF(装备!Z91="","",装备!Z91)</f>
        <v>2</v>
      </c>
      <c r="AA92" s="370" t="str">
        <f>IF(装备!AA91="","",装备!AA91)</f>
        <v/>
      </c>
      <c r="AB92" t="str">
        <f>IF(装备!AB91="","",装备!AB91)</f>
        <v/>
      </c>
      <c r="AC92" t="str">
        <f>IF(装备!AC91="","",装备!AC91)</f>
        <v/>
      </c>
      <c r="AD92" t="str">
        <f>IF(装备!AD91="","",装备!AD91)</f>
        <v/>
      </c>
    </row>
    <row r="93" spans="1:30">
      <c r="A93">
        <f>IF(装备!A92="","",装备!A92)</f>
        <v>10009121</v>
      </c>
      <c r="B93" s="361" t="s">
        <v>3948</v>
      </c>
      <c r="C93" s="370">
        <f>IF(装备!C92="","",装备!C92)</f>
        <v>3</v>
      </c>
      <c r="D93" s="121" t="str">
        <f>IF(装备!D92="","",装备!D92)</f>
        <v>鱼雷</v>
      </c>
      <c r="E93" t="str">
        <f>IF(装备!E92="","",装备!E92)</f>
        <v>鱼雷-通用</v>
      </c>
      <c r="F93" s="370" t="str">
        <f>IF(装备!F92="","",装备!F92)</f>
        <v/>
      </c>
      <c r="G93" s="370" t="str">
        <f>IF(装备!G92="","",装备!G92)</f>
        <v/>
      </c>
      <c r="H93" s="370" t="str">
        <f>IF(装备!H92="","",装备!H92)</f>
        <v/>
      </c>
      <c r="I93" s="370">
        <f>IF(装备!I92="","",装备!I92)</f>
        <v>7</v>
      </c>
      <c r="J93" s="370" t="str">
        <f>IF(装备!J92="","",装备!J92)</f>
        <v/>
      </c>
      <c r="K93" s="370" t="str">
        <f>IF(装备!K92="","",装备!K92)</f>
        <v/>
      </c>
      <c r="L93" s="370" t="str">
        <f>IF(装备!L92="","",装备!L92)</f>
        <v/>
      </c>
      <c r="M93" s="370" t="str">
        <f>IF(装备!M92="","",装备!M92)</f>
        <v>短</v>
      </c>
      <c r="N93" s="370" t="str">
        <f>IF(装备!N92="","",装备!N92)</f>
        <v/>
      </c>
      <c r="O93" s="370" t="str">
        <f>IF(装备!O92="","",装备!O92)</f>
        <v/>
      </c>
      <c r="P93" s="370" t="str">
        <f>IF(装备!P92="","",装备!P92)</f>
        <v/>
      </c>
      <c r="Q93" s="370" t="str">
        <f>IF(装备!Q92="","",装备!Q92)</f>
        <v/>
      </c>
      <c r="R93" s="370">
        <f>IF(装备!R92="","",装备!R92)</f>
        <v>1</v>
      </c>
      <c r="S93" s="370" t="str">
        <f>IF(装备!S92="","",装备!S92)</f>
        <v/>
      </c>
      <c r="T93" s="370" t="str">
        <f>IF(装备!T92="","",装备!T92)</f>
        <v/>
      </c>
      <c r="U93" s="370" t="str">
        <f>IF(装备!U92="","",装备!U92)</f>
        <v/>
      </c>
      <c r="V93" s="370" t="str">
        <f>IF(装备!V92="","",装备!V92)</f>
        <v/>
      </c>
      <c r="W93" s="370" t="str">
        <f>IF(装备!W92="","",装备!W92)</f>
        <v/>
      </c>
      <c r="X93" s="370">
        <f>IF(装备!X92="","",装备!X92)</f>
        <v>2</v>
      </c>
      <c r="Y93" s="370">
        <f>IF(装备!Y92="","",装备!Y92)</f>
        <v>3</v>
      </c>
      <c r="Z93" s="370">
        <f>IF(装备!Z92="","",装备!Z92)</f>
        <v>2</v>
      </c>
      <c r="AA93" s="370" t="str">
        <f>IF(装备!AA92="","",装备!AA92)</f>
        <v/>
      </c>
      <c r="AB93" t="str">
        <f>IF(装备!AB92="","",装备!AB92)</f>
        <v/>
      </c>
      <c r="AC93" t="str">
        <f>IF(装备!AC92="","",装备!AC92)</f>
        <v/>
      </c>
      <c r="AD93" t="str">
        <f>IF(装备!AD92="","",装备!AD92)</f>
        <v/>
      </c>
    </row>
    <row r="94" spans="1:30">
      <c r="A94">
        <f>IF(装备!A93="","",装备!A93)</f>
        <v>10009221</v>
      </c>
      <c r="B94" s="364" t="s">
        <v>800</v>
      </c>
      <c r="C94" s="370">
        <f>IF(装备!C93="","",装备!C93)</f>
        <v>5</v>
      </c>
      <c r="D94" s="121" t="str">
        <f>IF(装备!D93="","",装备!D93)</f>
        <v>炮弹</v>
      </c>
      <c r="E94" t="str">
        <f>IF(装备!E93="","",装备!E93)</f>
        <v>炮弹-通用</v>
      </c>
      <c r="F94" s="370" t="str">
        <f>IF(装备!F93="","",装备!F93)</f>
        <v/>
      </c>
      <c r="G94" s="370" t="str">
        <f>IF(装备!G93="","",装备!G93)</f>
        <v/>
      </c>
      <c r="H94" s="370" t="str">
        <f>IF(装备!H93="","",装备!H93)</f>
        <v/>
      </c>
      <c r="I94" s="370" t="str">
        <f>IF(装备!I93="","",装备!I93)</f>
        <v/>
      </c>
      <c r="J94" s="370" t="str">
        <f>IF(装备!J93="","",装备!J93)</f>
        <v/>
      </c>
      <c r="K94" s="370" t="str">
        <f>IF(装备!K93="","",装备!K93)</f>
        <v/>
      </c>
      <c r="L94" s="370" t="str">
        <f>IF(装备!L93="","",装备!L93)</f>
        <v/>
      </c>
      <c r="M94" s="370" t="str">
        <f>IF(装备!M93="","",装备!M93)</f>
        <v>无</v>
      </c>
      <c r="N94" s="370" t="str">
        <f>IF(装备!N93="","",装备!N93)</f>
        <v/>
      </c>
      <c r="O94" s="370" t="str">
        <f>IF(装备!O93="","",装备!O93)</f>
        <v/>
      </c>
      <c r="P94" s="370" t="str">
        <f>IF(装备!P93="","",装备!P93)</f>
        <v/>
      </c>
      <c r="Q94" s="370">
        <f>IF(装备!Q93="","",装备!Q93)</f>
        <v>10</v>
      </c>
      <c r="R94" s="370">
        <f>IF(装备!R93="","",装备!R93)</f>
        <v>1</v>
      </c>
      <c r="S94" s="370">
        <f>IF(装备!S93="","",装备!S93)</f>
        <v>0.6</v>
      </c>
      <c r="T94" s="370" t="str">
        <f>IF(装备!T93="","",装备!T93)</f>
        <v/>
      </c>
      <c r="U94" s="370" t="str">
        <f>IF(装备!U93="","",装备!U93)</f>
        <v/>
      </c>
      <c r="V94" s="370" t="str">
        <f>IF(装备!V93="","",装备!V93)</f>
        <v/>
      </c>
      <c r="W94" s="370" t="str">
        <f>IF(装备!W93="","",装备!W93)</f>
        <v/>
      </c>
      <c r="X94" s="370" t="str">
        <f>IF(装备!X93="","",装备!X93)</f>
        <v/>
      </c>
      <c r="Y94" s="370">
        <f>IF(装备!Y93="","",装备!Y93)</f>
        <v>9</v>
      </c>
      <c r="Z94" s="370">
        <f>IF(装备!Z93="","",装备!Z93)</f>
        <v>6</v>
      </c>
      <c r="AA94" s="370">
        <f>IF(装备!AA93="","",装备!AA93)</f>
        <v>3</v>
      </c>
      <c r="AB94" t="str">
        <f>IF(装备!AB93="","",装备!AB93)</f>
        <v/>
      </c>
      <c r="AC94" t="str">
        <f>IF(装备!AC93="","",装备!AC93)</f>
        <v/>
      </c>
      <c r="AD94" t="str">
        <f>IF(装备!AD93="","",装备!AD93)</f>
        <v>对空补正60%</v>
      </c>
    </row>
    <row r="95" spans="1:30">
      <c r="A95">
        <f>IF(装备!A94="","",装备!A94)</f>
        <v>10009321</v>
      </c>
      <c r="B95" s="361" t="s">
        <v>3924</v>
      </c>
      <c r="C95" s="370">
        <f>IF(装备!C94="","",装备!C94)</f>
        <v>3</v>
      </c>
      <c r="D95" s="121" t="str">
        <f>IF(装备!D94="","",装备!D94)</f>
        <v>强化部件</v>
      </c>
      <c r="E95" t="str">
        <f>IF(装备!E94="","",装备!E94)</f>
        <v>强化部件-通用</v>
      </c>
      <c r="F95" s="370" t="str">
        <f>IF(装备!F94="","",装备!F94)</f>
        <v/>
      </c>
      <c r="G95" s="370" t="str">
        <f>IF(装备!G94="","",装备!G94)</f>
        <v/>
      </c>
      <c r="H95" s="370" t="str">
        <f>IF(装备!H94="","",装备!H94)</f>
        <v/>
      </c>
      <c r="I95" s="370" t="str">
        <f>IF(装备!I94="","",装备!I94)</f>
        <v/>
      </c>
      <c r="J95" s="370" t="str">
        <f>IF(装备!J94="","",装备!J94)</f>
        <v/>
      </c>
      <c r="K95" s="370" t="str">
        <f>IF(装备!K94="","",装备!K94)</f>
        <v/>
      </c>
      <c r="L95" s="370" t="str">
        <f>IF(装备!L94="","",装备!L94)</f>
        <v/>
      </c>
      <c r="M95" s="370" t="str">
        <f>IF(装备!M94="","",装备!M94)</f>
        <v>无</v>
      </c>
      <c r="N95" s="370">
        <f>IF(装备!N94="","",装备!N94)</f>
        <v>6</v>
      </c>
      <c r="O95" s="370" t="str">
        <f>IF(装备!O94="","",装备!O94)</f>
        <v/>
      </c>
      <c r="P95" s="370" t="str">
        <f>IF(装备!P94="","",装备!P94)</f>
        <v/>
      </c>
      <c r="Q95" s="370" t="str">
        <f>IF(装备!Q94="","",装备!Q94)</f>
        <v/>
      </c>
      <c r="R95" s="370">
        <f>IF(装备!R94="","",装备!R94)</f>
        <v>1</v>
      </c>
      <c r="S95" s="370" t="str">
        <f>IF(装备!S94="","",装备!S94)</f>
        <v/>
      </c>
      <c r="T95" s="370" t="str">
        <f>IF(装备!T94="","",装备!T94)</f>
        <v/>
      </c>
      <c r="U95" s="370" t="str">
        <f>IF(装备!U94="","",装备!U94)</f>
        <v/>
      </c>
      <c r="V95" s="370" t="str">
        <f>IF(装备!V94="","",装备!V94)</f>
        <v/>
      </c>
      <c r="W95" s="370" t="str">
        <f>IF(装备!W94="","",装备!W94)</f>
        <v/>
      </c>
      <c r="X95" s="370">
        <f>IF(装备!X94="","",装备!X94)</f>
        <v>10</v>
      </c>
      <c r="Y95" s="370" t="str">
        <f>IF(装备!Y94="","",装备!Y94)</f>
        <v/>
      </c>
      <c r="Z95" s="370">
        <f>IF(装备!Z94="","",装备!Z94)</f>
        <v>10</v>
      </c>
      <c r="AA95" s="370" t="str">
        <f>IF(装备!AA94="","",装备!AA94)</f>
        <v/>
      </c>
      <c r="AB95" t="str">
        <f>IF(装备!AB94="","",装备!AB94)</f>
        <v/>
      </c>
      <c r="AC95" t="str">
        <f>IF(装备!AC94="","",装备!AC94)</f>
        <v/>
      </c>
      <c r="AD95" t="str">
        <f>IF(装备!AD94="","",装备!AD94)</f>
        <v/>
      </c>
    </row>
    <row r="96" spans="1:30">
      <c r="A96">
        <f>IF(装备!A95="","",装备!A95)</f>
        <v>10009421</v>
      </c>
      <c r="B96" s="364" t="s">
        <v>774</v>
      </c>
      <c r="C96" s="370">
        <f>IF(装备!C95="","",装备!C95)</f>
        <v>5</v>
      </c>
      <c r="D96" s="121" t="str">
        <f>IF(装备!D95="","",装备!D95)</f>
        <v>强化部件</v>
      </c>
      <c r="E96" t="str">
        <f>IF(装备!E95="","",装备!E95)</f>
        <v>强化部件-通用</v>
      </c>
      <c r="F96" s="370" t="str">
        <f>IF(装备!F95="","",装备!F95)</f>
        <v/>
      </c>
      <c r="G96" s="370" t="str">
        <f>IF(装备!G95="","",装备!G95)</f>
        <v/>
      </c>
      <c r="H96" s="370" t="str">
        <f>IF(装备!H95="","",装备!H95)</f>
        <v/>
      </c>
      <c r="I96" s="370" t="str">
        <f>IF(装备!I95="","",装备!I95)</f>
        <v/>
      </c>
      <c r="J96" s="370" t="str">
        <f>IF(装备!J95="","",装备!J95)</f>
        <v/>
      </c>
      <c r="K96" s="370" t="str">
        <f>IF(装备!K95="","",装备!K95)</f>
        <v/>
      </c>
      <c r="L96" s="370" t="str">
        <f>IF(装备!L95="","",装备!L95)</f>
        <v/>
      </c>
      <c r="M96" s="370" t="str">
        <f>IF(装备!M95="","",装备!M95)</f>
        <v>无</v>
      </c>
      <c r="N96" s="370">
        <f>IF(装备!N95="","",装备!N95)</f>
        <v>10</v>
      </c>
      <c r="O96" s="370" t="str">
        <f>IF(装备!O95="","",装备!O95)</f>
        <v/>
      </c>
      <c r="P96" s="370" t="str">
        <f>IF(装备!P95="","",装备!P95)</f>
        <v/>
      </c>
      <c r="Q96" s="370" t="str">
        <f>IF(装备!Q95="","",装备!Q95)</f>
        <v/>
      </c>
      <c r="R96" s="370">
        <f>IF(装备!R95="","",装备!R95)</f>
        <v>1</v>
      </c>
      <c r="S96" s="370" t="str">
        <f>IF(装备!S95="","",装备!S95)</f>
        <v/>
      </c>
      <c r="T96" s="370" t="str">
        <f>IF(装备!T95="","",装备!T95)</f>
        <v/>
      </c>
      <c r="U96" s="370" t="str">
        <f>IF(装备!U95="","",装备!U95)</f>
        <v/>
      </c>
      <c r="V96" s="370" t="str">
        <f>IF(装备!V95="","",装备!V95)</f>
        <v/>
      </c>
      <c r="W96" s="370" t="str">
        <f>IF(装备!W95="","",装备!W95)</f>
        <v/>
      </c>
      <c r="X96" s="370">
        <f>IF(装备!X95="","",装备!X95)</f>
        <v>10</v>
      </c>
      <c r="Y96" s="370" t="str">
        <f>IF(装备!Y95="","",装备!Y95)</f>
        <v/>
      </c>
      <c r="Z96" s="370">
        <f>IF(装备!Z95="","",装备!Z95)</f>
        <v>20</v>
      </c>
      <c r="AA96" s="370" t="str">
        <f>IF(装备!AA95="","",装备!AA95)</f>
        <v/>
      </c>
      <c r="AB96" t="str">
        <f>IF(装备!AB95="","",装备!AB95)</f>
        <v/>
      </c>
      <c r="AC96" t="str">
        <f>IF(装备!AC95="","",装备!AC95)</f>
        <v/>
      </c>
      <c r="AD96" t="str">
        <f>IF(装备!AD95="","",装备!AD95)</f>
        <v/>
      </c>
    </row>
    <row r="97" spans="1:30">
      <c r="A97">
        <f>IF(装备!A96="","",装备!A96)</f>
        <v>10009521</v>
      </c>
      <c r="B97" s="361" t="s">
        <v>3672</v>
      </c>
      <c r="C97" s="370">
        <f>IF(装备!C96="","",装备!C96)</f>
        <v>3</v>
      </c>
      <c r="D97" s="121" t="str">
        <f>IF(装备!D96="","",装备!D96)</f>
        <v>强化部件</v>
      </c>
      <c r="E97" t="str">
        <f>IF(装备!E96="","",装备!E96)</f>
        <v>强化部件-中型船+</v>
      </c>
      <c r="F97" s="370" t="str">
        <f>IF(装备!F96="","",装备!F96)</f>
        <v/>
      </c>
      <c r="G97" s="370" t="str">
        <f>IF(装备!G96="","",装备!G96)</f>
        <v/>
      </c>
      <c r="H97" s="370">
        <f>IF(装备!H96="","",装备!H96)</f>
        <v>7</v>
      </c>
      <c r="I97" s="370" t="str">
        <f>IF(装备!I96="","",装备!I96)</f>
        <v/>
      </c>
      <c r="J97" s="370" t="str">
        <f>IF(装备!J96="","",装备!J96)</f>
        <v/>
      </c>
      <c r="K97" s="370" t="str">
        <f>IF(装备!K96="","",装备!K96)</f>
        <v/>
      </c>
      <c r="L97" s="370" t="str">
        <f>IF(装备!L96="","",装备!L96)</f>
        <v/>
      </c>
      <c r="M97" s="370" t="str">
        <f>IF(装备!M96="","",装备!M96)</f>
        <v>无</v>
      </c>
      <c r="N97" s="370">
        <f>IF(装备!N96="","",装备!N96)</f>
        <v>-2</v>
      </c>
      <c r="O97" s="370" t="str">
        <f>IF(装备!O96="","",装备!O96)</f>
        <v/>
      </c>
      <c r="P97" s="370" t="str">
        <f>IF(装备!P96="","",装备!P96)</f>
        <v/>
      </c>
      <c r="Q97" s="370" t="str">
        <f>IF(装备!Q96="","",装备!Q96)</f>
        <v/>
      </c>
      <c r="R97" s="370">
        <f>IF(装备!R96="","",装备!R96)</f>
        <v>1</v>
      </c>
      <c r="S97" s="370" t="str">
        <f>IF(装备!S96="","",装备!S96)</f>
        <v/>
      </c>
      <c r="T97" s="370" t="str">
        <f>IF(装备!T96="","",装备!T96)</f>
        <v/>
      </c>
      <c r="U97" s="370" t="str">
        <f>IF(装备!U96="","",装备!U96)</f>
        <v/>
      </c>
      <c r="V97" s="370" t="str">
        <f>IF(装备!V96="","",装备!V96)</f>
        <v/>
      </c>
      <c r="W97" s="370" t="str">
        <f>IF(装备!W96="","",装备!W96)</f>
        <v/>
      </c>
      <c r="X97" s="370">
        <f>IF(装备!X96="","",装备!X96)</f>
        <v>1</v>
      </c>
      <c r="Y97" s="370" t="str">
        <f>IF(装备!Y96="","",装备!Y96)</f>
        <v/>
      </c>
      <c r="Z97" s="370">
        <f>IF(装备!Z96="","",装备!Z96)</f>
        <v>12</v>
      </c>
      <c r="AA97" s="370" t="str">
        <f>IF(装备!AA96="","",装备!AA96)</f>
        <v/>
      </c>
      <c r="AB97" t="str">
        <f>IF(装备!AB96="","",装备!AB96)</f>
        <v/>
      </c>
      <c r="AC97" t="str">
        <f>IF(装备!AC96="","",装备!AC96)</f>
        <v/>
      </c>
      <c r="AD97" t="str">
        <f>IF(装备!AD96="","",装备!AD96)</f>
        <v/>
      </c>
    </row>
    <row r="98" spans="1:30">
      <c r="A98">
        <f>IF(装备!A97="","",装备!A97)</f>
        <v>10009621</v>
      </c>
      <c r="B98" s="362" t="s">
        <v>3674</v>
      </c>
      <c r="C98" s="370">
        <f>IF(装备!C97="","",装备!C97)</f>
        <v>4</v>
      </c>
      <c r="D98" s="121" t="str">
        <f>IF(装备!D97="","",装备!D97)</f>
        <v>强化部件</v>
      </c>
      <c r="E98" t="str">
        <f>IF(装备!E97="","",装备!E97)</f>
        <v>强化部件-大型船+</v>
      </c>
      <c r="F98" s="370" t="str">
        <f>IF(装备!F97="","",装备!F97)</f>
        <v/>
      </c>
      <c r="G98" s="370" t="str">
        <f>IF(装备!G97="","",装备!G97)</f>
        <v/>
      </c>
      <c r="H98" s="370">
        <f>IF(装备!H97="","",装备!H97)</f>
        <v>9</v>
      </c>
      <c r="I98" s="370" t="str">
        <f>IF(装备!I97="","",装备!I97)</f>
        <v/>
      </c>
      <c r="J98" s="370" t="str">
        <f>IF(装备!J97="","",装备!J97)</f>
        <v/>
      </c>
      <c r="K98" s="370" t="str">
        <f>IF(装备!K97="","",装备!K97)</f>
        <v/>
      </c>
      <c r="L98" s="370" t="str">
        <f>IF(装备!L97="","",装备!L97)</f>
        <v/>
      </c>
      <c r="M98" s="370" t="str">
        <f>IF(装备!M97="","",装备!M97)</f>
        <v>无</v>
      </c>
      <c r="N98" s="370">
        <f>IF(装备!N97="","",装备!N97)</f>
        <v>-3</v>
      </c>
      <c r="O98" s="370" t="str">
        <f>IF(装备!O97="","",装备!O97)</f>
        <v/>
      </c>
      <c r="P98" s="370" t="str">
        <f>IF(装备!P97="","",装备!P97)</f>
        <v/>
      </c>
      <c r="Q98" s="370" t="str">
        <f>IF(装备!Q97="","",装备!Q97)</f>
        <v/>
      </c>
      <c r="R98" s="370">
        <f>IF(装备!R97="","",装备!R97)</f>
        <v>1</v>
      </c>
      <c r="S98" s="370" t="str">
        <f>IF(装备!S97="","",装备!S97)</f>
        <v/>
      </c>
      <c r="T98" s="370" t="str">
        <f>IF(装备!T97="","",装备!T97)</f>
        <v/>
      </c>
      <c r="U98" s="370" t="str">
        <f>IF(装备!U97="","",装备!U97)</f>
        <v/>
      </c>
      <c r="V98" s="370" t="str">
        <f>IF(装备!V97="","",装备!V97)</f>
        <v/>
      </c>
      <c r="W98" s="370" t="str">
        <f>IF(装备!W97="","",装备!W97)</f>
        <v/>
      </c>
      <c r="X98" s="370">
        <f>IF(装备!X97="","",装备!X97)</f>
        <v>1</v>
      </c>
      <c r="Y98" s="370" t="str">
        <f>IF(装备!Y97="","",装备!Y97)</f>
        <v/>
      </c>
      <c r="Z98" s="370">
        <f>IF(装备!Z97="","",装备!Z97)</f>
        <v>30</v>
      </c>
      <c r="AA98" s="370" t="str">
        <f>IF(装备!AA97="","",装备!AA97)</f>
        <v/>
      </c>
      <c r="AB98" t="str">
        <f>IF(装备!AB97="","",装备!AB97)</f>
        <v/>
      </c>
      <c r="AC98" t="str">
        <f>IF(装备!AC97="","",装备!AC97)</f>
        <v/>
      </c>
      <c r="AD98" t="str">
        <f>IF(装备!AD97="","",装备!AD97)</f>
        <v/>
      </c>
    </row>
    <row r="99" spans="1:30">
      <c r="A99">
        <f>IF(装备!A98="","",装备!A98)</f>
        <v>10009721</v>
      </c>
      <c r="B99" s="364" t="s">
        <v>4415</v>
      </c>
      <c r="C99" s="370">
        <f>IF(装备!C98="","",装备!C98)</f>
        <v>5</v>
      </c>
      <c r="D99" s="121" t="str">
        <f>IF(装备!D98="","",装备!D98)</f>
        <v>损管</v>
      </c>
      <c r="E99" t="str">
        <f>IF(装备!E98="","",装备!E98)</f>
        <v>损管-通用</v>
      </c>
      <c r="F99" s="370" t="str">
        <f>IF(装备!F98="","",装备!F98)</f>
        <v/>
      </c>
      <c r="G99" s="370" t="str">
        <f>IF(装备!G98="","",装备!G98)</f>
        <v/>
      </c>
      <c r="H99" s="370">
        <f>IF(装备!H98="","",装备!H98)</f>
        <v>1</v>
      </c>
      <c r="I99" s="370" t="str">
        <f>IF(装备!I98="","",装备!I98)</f>
        <v/>
      </c>
      <c r="J99" s="370" t="str">
        <f>IF(装备!J98="","",装备!J98)</f>
        <v/>
      </c>
      <c r="K99" s="370" t="str">
        <f>IF(装备!K98="","",装备!K98)</f>
        <v/>
      </c>
      <c r="L99" s="370" t="str">
        <f>IF(装备!L98="","",装备!L98)</f>
        <v/>
      </c>
      <c r="M99" s="370" t="str">
        <f>IF(装备!M98="","",装备!M98)</f>
        <v>无</v>
      </c>
      <c r="N99" s="370" t="str">
        <f>IF(装备!N98="","",装备!N98)</f>
        <v/>
      </c>
      <c r="O99" s="370" t="str">
        <f>IF(装备!O98="","",装备!O98)</f>
        <v/>
      </c>
      <c r="P99" s="370" t="str">
        <f>IF(装备!P98="","",装备!P98)</f>
        <v/>
      </c>
      <c r="Q99" s="370" t="str">
        <f>IF(装备!Q98="","",装备!Q98)</f>
        <v/>
      </c>
      <c r="R99" s="370">
        <f>IF(装备!R98="","",装备!R98)</f>
        <v>1</v>
      </c>
      <c r="S99" s="370" t="str">
        <f>IF(装备!S98="","",装备!S98)</f>
        <v/>
      </c>
      <c r="T99" s="370" t="str">
        <f>IF(装备!T98="","",装备!T98)</f>
        <v/>
      </c>
      <c r="U99" s="370" t="str">
        <f>IF(装备!U98="","",装备!U98)</f>
        <v/>
      </c>
      <c r="V99" s="370" t="str">
        <f>IF(装备!V98="","",装备!V98)</f>
        <v/>
      </c>
      <c r="W99" s="370" t="str">
        <f>IF(装备!W98="","",装备!W98)</f>
        <v/>
      </c>
      <c r="X99" s="370" t="str">
        <f>IF(装备!X98="","",装备!X98)</f>
        <v/>
      </c>
      <c r="Y99" s="370" t="str">
        <f>IF(装备!Y98="","",装备!Y98)</f>
        <v/>
      </c>
      <c r="Z99" s="370" t="str">
        <f>IF(装备!Z98="","",装备!Z98)</f>
        <v/>
      </c>
      <c r="AA99" s="370" t="str">
        <f>IF(装备!AA98="","",装备!AA98)</f>
        <v/>
      </c>
      <c r="AB99" t="str">
        <f>IF(装备!AB98="","",装备!AB98)</f>
        <v/>
      </c>
      <c r="AC99" t="str">
        <f>IF(装备!AC98="","",装备!AC98)</f>
        <v/>
      </c>
      <c r="AD99" t="str">
        <f>IF(装备!AD98="","",装备!AD98)</f>
        <v/>
      </c>
    </row>
    <row r="100" spans="1:30">
      <c r="A100">
        <f>IF(装备!A99="","",装备!A99)</f>
        <v>10009821</v>
      </c>
      <c r="B100" s="363" t="s">
        <v>4418</v>
      </c>
      <c r="C100" s="370">
        <f>IF(装备!C99="","",装备!C99)</f>
        <v>6</v>
      </c>
      <c r="D100" s="121" t="str">
        <f>IF(装备!D99="","",装备!D99)</f>
        <v>损管</v>
      </c>
      <c r="E100" t="str">
        <f>IF(装备!E99="","",装备!E99)</f>
        <v>损管-通用</v>
      </c>
      <c r="F100" s="370" t="str">
        <f>IF(装备!F99="","",装备!F99)</f>
        <v/>
      </c>
      <c r="G100" s="370" t="str">
        <f>IF(装备!G99="","",装备!G99)</f>
        <v/>
      </c>
      <c r="H100" s="370">
        <f>IF(装备!H99="","",装备!H99)</f>
        <v>1</v>
      </c>
      <c r="I100" s="370" t="str">
        <f>IF(装备!I99="","",装备!I99)</f>
        <v/>
      </c>
      <c r="J100" s="370" t="str">
        <f>IF(装备!J99="","",装备!J99)</f>
        <v/>
      </c>
      <c r="K100" s="370" t="str">
        <f>IF(装备!K99="","",装备!K99)</f>
        <v/>
      </c>
      <c r="L100" s="370" t="str">
        <f>IF(装备!L99="","",装备!L99)</f>
        <v/>
      </c>
      <c r="M100" s="370" t="str">
        <f>IF(装备!M99="","",装备!M99)</f>
        <v>无</v>
      </c>
      <c r="N100" s="370" t="str">
        <f>IF(装备!N99="","",装备!N99)</f>
        <v/>
      </c>
      <c r="O100" s="370" t="str">
        <f>IF(装备!O99="","",装备!O99)</f>
        <v/>
      </c>
      <c r="P100" s="370" t="str">
        <f>IF(装备!P99="","",装备!P99)</f>
        <v/>
      </c>
      <c r="Q100" s="370" t="str">
        <f>IF(装备!Q99="","",装备!Q99)</f>
        <v/>
      </c>
      <c r="R100" s="370">
        <f>IF(装备!R99="","",装备!R99)</f>
        <v>1</v>
      </c>
      <c r="S100" s="370" t="str">
        <f>IF(装备!S99="","",装备!S99)</f>
        <v/>
      </c>
      <c r="T100" s="370" t="str">
        <f>IF(装备!T99="","",装备!T99)</f>
        <v/>
      </c>
      <c r="U100" s="370" t="str">
        <f>IF(装备!U99="","",装备!U99)</f>
        <v/>
      </c>
      <c r="V100" s="370" t="str">
        <f>IF(装备!V99="","",装备!V99)</f>
        <v/>
      </c>
      <c r="W100" s="370" t="str">
        <f>IF(装备!W99="","",装备!W99)</f>
        <v/>
      </c>
      <c r="X100" s="370" t="str">
        <f>IF(装备!X99="","",装备!X99)</f>
        <v/>
      </c>
      <c r="Y100" s="370" t="str">
        <f>IF(装备!Y99="","",装备!Y99)</f>
        <v/>
      </c>
      <c r="Z100" s="370" t="str">
        <f>IF(装备!Z99="","",装备!Z99)</f>
        <v/>
      </c>
      <c r="AA100" s="370" t="str">
        <f>IF(装备!AA99="","",装备!AA99)</f>
        <v/>
      </c>
      <c r="AB100" t="str">
        <f>IF(装备!AB99="","",装备!AB99)</f>
        <v/>
      </c>
      <c r="AC100" t="str">
        <f>IF(装备!AC99="","",装备!AC99)</f>
        <v/>
      </c>
      <c r="AD100" t="str">
        <f>IF(装备!AD99="","",装备!AD99)</f>
        <v/>
      </c>
    </row>
    <row r="101" spans="1:30">
      <c r="A101">
        <f>IF(装备!A100="","",装备!A100)</f>
        <v>10009921</v>
      </c>
      <c r="B101" s="360" t="s">
        <v>3913</v>
      </c>
      <c r="C101" s="370">
        <f>IF(装备!C100="","",装备!C100)</f>
        <v>2</v>
      </c>
      <c r="D101" s="121" t="str">
        <f>IF(装备!D100="","",装备!D100)</f>
        <v>侦察机</v>
      </c>
      <c r="E101" t="str">
        <f>IF(装备!E100="","",装备!E100)</f>
        <v>侦察机-通用</v>
      </c>
      <c r="F101" s="370" t="str">
        <f>IF(装备!F100="","",装备!F100)</f>
        <v/>
      </c>
      <c r="G101" s="370" t="str">
        <f>IF(装备!G100="","",装备!G100)</f>
        <v/>
      </c>
      <c r="H101" s="370" t="str">
        <f>IF(装备!H100="","",装备!H100)</f>
        <v/>
      </c>
      <c r="I101" s="370" t="str">
        <f>IF(装备!I100="","",装备!I100)</f>
        <v/>
      </c>
      <c r="J101" s="370">
        <f>IF(装备!J100="","",装备!J100)</f>
        <v>2</v>
      </c>
      <c r="K101" s="370">
        <f>IF(装备!K100="","",装备!K100)</f>
        <v>6</v>
      </c>
      <c r="L101" s="370">
        <f>IF(装备!L100="","",装备!L100)</f>
        <v>1</v>
      </c>
      <c r="M101" s="370" t="str">
        <f>IF(装备!M100="","",装备!M100)</f>
        <v>无</v>
      </c>
      <c r="N101" s="370" t="str">
        <f>IF(装备!N100="","",装备!N100)</f>
        <v/>
      </c>
      <c r="O101" s="370" t="str">
        <f>IF(装备!O100="","",装备!O100)</f>
        <v/>
      </c>
      <c r="P101" s="370">
        <f>IF(装备!P100="","",装备!P100)</f>
        <v>1</v>
      </c>
      <c r="Q101" s="370">
        <f>IF(装备!Q100="","",装备!Q100)</f>
        <v>2</v>
      </c>
      <c r="R101" s="370">
        <f>IF(装备!R100="","",装备!R100)</f>
        <v>1</v>
      </c>
      <c r="S101" s="370" t="str">
        <f>IF(装备!S100="","",装备!S100)</f>
        <v/>
      </c>
      <c r="T101" s="370" t="str">
        <f>IF(装备!T100="","",装备!T100)</f>
        <v/>
      </c>
      <c r="U101" s="370" t="str">
        <f>IF(装备!U100="","",装备!U100)</f>
        <v/>
      </c>
      <c r="V101" s="370" t="str">
        <f>IF(装备!V100="","",装备!V100)</f>
        <v/>
      </c>
      <c r="W101" s="370">
        <f>IF(装备!W100="","",装备!W100)</f>
        <v>5</v>
      </c>
      <c r="X101" s="370">
        <f>IF(装备!X100="","",装备!X100)</f>
        <v>1</v>
      </c>
      <c r="Y101" s="370">
        <f>IF(装备!Y100="","",装备!Y100)</f>
        <v>1</v>
      </c>
      <c r="Z101" s="370" t="str">
        <f>IF(装备!Z100="","",装备!Z100)</f>
        <v/>
      </c>
      <c r="AA101" s="370">
        <f>IF(装备!AA100="","",装备!AA100)</f>
        <v>2</v>
      </c>
      <c r="AB101" t="str">
        <f>IF(装备!AB100="","",装备!AB100)</f>
        <v/>
      </c>
      <c r="AC101" t="str">
        <f>IF(装备!AC100="","",装备!AC100)</f>
        <v/>
      </c>
      <c r="AD101" t="str">
        <f>IF(装备!AD100="","",装备!AD100)</f>
        <v>铝耗5</v>
      </c>
    </row>
    <row r="102" spans="1:30">
      <c r="A102">
        <f>IF(装备!A101="","",装备!A101)</f>
        <v>10010021</v>
      </c>
      <c r="B102" s="360" t="s">
        <v>3928</v>
      </c>
      <c r="C102" s="370">
        <f>IF(装备!C101="","",装备!C101)</f>
        <v>2</v>
      </c>
      <c r="D102" s="121" t="str">
        <f>IF(装备!D101="","",装备!D101)</f>
        <v>副炮</v>
      </c>
      <c r="E102" t="str">
        <f>IF(装备!E101="","",装备!E101)</f>
        <v>副炮-通用</v>
      </c>
      <c r="F102" s="370" t="str">
        <f>IF(装备!F101="","",装备!F101)</f>
        <v/>
      </c>
      <c r="G102" s="370">
        <f>IF(装备!G101="","",装备!G101)</f>
        <v>3</v>
      </c>
      <c r="H102" s="370" t="str">
        <f>IF(装备!H101="","",装备!H101)</f>
        <v/>
      </c>
      <c r="I102" s="370" t="str">
        <f>IF(装备!I101="","",装备!I101)</f>
        <v/>
      </c>
      <c r="J102" s="370" t="str">
        <f>IF(装备!J101="","",装备!J101)</f>
        <v/>
      </c>
      <c r="K102" s="370" t="str">
        <f>IF(装备!K101="","",装备!K101)</f>
        <v/>
      </c>
      <c r="L102" s="370" t="str">
        <f>IF(装备!L101="","",装备!L101)</f>
        <v/>
      </c>
      <c r="M102" s="370" t="str">
        <f>IF(装备!M101="","",装备!M101)</f>
        <v>短</v>
      </c>
      <c r="N102" s="370" t="str">
        <f>IF(装备!N101="","",装备!N101)</f>
        <v/>
      </c>
      <c r="O102" s="370" t="str">
        <f>IF(装备!O101="","",装备!O101)</f>
        <v/>
      </c>
      <c r="P102" s="370" t="str">
        <f>IF(装备!P101="","",装备!P101)</f>
        <v/>
      </c>
      <c r="Q102" s="370" t="str">
        <f>IF(装备!Q101="","",装备!Q101)</f>
        <v/>
      </c>
      <c r="R102" s="370">
        <f>IF(装备!R101="","",装备!R101)</f>
        <v>1</v>
      </c>
      <c r="S102" s="370" t="str">
        <f>IF(装备!S101="","",装备!S101)</f>
        <v/>
      </c>
      <c r="T102" s="370" t="str">
        <f>IF(装备!T101="","",装备!T101)</f>
        <v/>
      </c>
      <c r="U102" s="370" t="str">
        <f>IF(装备!U101="","",装备!U101)</f>
        <v/>
      </c>
      <c r="V102" s="370" t="str">
        <f>IF(装备!V101="","",装备!V101)</f>
        <v/>
      </c>
      <c r="W102" s="370" t="str">
        <f>IF(装备!W101="","",装备!W101)</f>
        <v/>
      </c>
      <c r="X102" s="370" t="str">
        <f>IF(装备!X101="","",装备!X101)</f>
        <v/>
      </c>
      <c r="Y102" s="370">
        <f>IF(装备!Y101="","",装备!Y101)</f>
        <v>2</v>
      </c>
      <c r="Z102" s="370">
        <f>IF(装备!Z101="","",装备!Z101)</f>
        <v>3</v>
      </c>
      <c r="AA102" s="370" t="str">
        <f>IF(装备!AA101="","",装备!AA101)</f>
        <v/>
      </c>
      <c r="AB102" t="str">
        <f>IF(装备!AB101="","",装备!AB101)</f>
        <v/>
      </c>
      <c r="AC102" t="str">
        <f>IF(装备!AC101="","",装备!AC101)</f>
        <v/>
      </c>
      <c r="AD102" t="str">
        <f>IF(装备!AD101="","",装备!AD101)</f>
        <v/>
      </c>
    </row>
    <row r="103" spans="1:30">
      <c r="A103">
        <f>IF(装备!A102="","",装备!A102)</f>
        <v>10010121</v>
      </c>
      <c r="B103" s="359" t="s">
        <v>4419</v>
      </c>
      <c r="C103" s="370">
        <f>IF(装备!C102="","",装备!C102)</f>
        <v>1</v>
      </c>
      <c r="D103" s="121" t="str">
        <f>IF(装备!D102="","",装备!D102)</f>
        <v>副炮</v>
      </c>
      <c r="E103" t="str">
        <f>IF(装备!E102="","",装备!E102)</f>
        <v>副炮-通用</v>
      </c>
      <c r="F103" s="370" t="str">
        <f>IF(装备!F102="","",装备!F102)</f>
        <v/>
      </c>
      <c r="G103" s="370">
        <f>IF(装备!G102="","",装备!G102)</f>
        <v>2</v>
      </c>
      <c r="H103" s="370" t="str">
        <f>IF(装备!H102="","",装备!H102)</f>
        <v/>
      </c>
      <c r="I103" s="370" t="str">
        <f>IF(装备!I102="","",装备!I102)</f>
        <v/>
      </c>
      <c r="J103" s="370" t="str">
        <f>IF(装备!J102="","",装备!J102)</f>
        <v/>
      </c>
      <c r="K103" s="370" t="str">
        <f>IF(装备!K102="","",装备!K102)</f>
        <v/>
      </c>
      <c r="L103" s="370" t="str">
        <f>IF(装备!L102="","",装备!L102)</f>
        <v/>
      </c>
      <c r="M103" s="370" t="str">
        <f>IF(装备!M102="","",装备!M102)</f>
        <v>短</v>
      </c>
      <c r="N103" s="370" t="str">
        <f>IF(装备!N102="","",装备!N102)</f>
        <v/>
      </c>
      <c r="O103" s="370" t="str">
        <f>IF(装备!O102="","",装备!O102)</f>
        <v/>
      </c>
      <c r="P103" s="370" t="str">
        <f>IF(装备!P102="","",装备!P102)</f>
        <v/>
      </c>
      <c r="Q103" s="370">
        <f>IF(装备!Q102="","",装备!Q102)</f>
        <v>4</v>
      </c>
      <c r="R103" s="370">
        <f>IF(装备!R102="","",装备!R102)</f>
        <v>1.8</v>
      </c>
      <c r="S103" s="370">
        <f>IF(装备!S102="","",装备!S102)</f>
        <v>0.2</v>
      </c>
      <c r="T103" s="370" t="str">
        <f>IF(装备!T102="","",装备!T102)</f>
        <v/>
      </c>
      <c r="U103" s="370" t="str">
        <f>IF(装备!U102="","",装备!U102)</f>
        <v/>
      </c>
      <c r="V103" s="370" t="str">
        <f>IF(装备!V102="","",装备!V102)</f>
        <v/>
      </c>
      <c r="W103" s="370" t="str">
        <f>IF(装备!W102="","",装备!W102)</f>
        <v/>
      </c>
      <c r="X103" s="370" t="str">
        <f>IF(装备!X102="","",装备!X102)</f>
        <v/>
      </c>
      <c r="Y103" s="370">
        <f>IF(装备!Y102="","",装备!Y102)</f>
        <v>2</v>
      </c>
      <c r="Z103" s="370">
        <f>IF(装备!Z102="","",装备!Z102)</f>
        <v>2</v>
      </c>
      <c r="AA103" s="370" t="str">
        <f>IF(装备!AA102="","",装备!AA102)</f>
        <v/>
      </c>
      <c r="AB103" t="str">
        <f>IF(装备!AB102="","",装备!AB102)</f>
        <v/>
      </c>
      <c r="AC103" t="str">
        <f>IF(装备!AC102="","",装备!AC102)</f>
        <v/>
      </c>
      <c r="AD103" t="str">
        <f>IF(装备!AD102="","",装备!AD102)</f>
        <v>对空补正20%；对空倍率1.8</v>
      </c>
    </row>
    <row r="104" spans="1:30">
      <c r="A104">
        <f>IF(装备!A103="","",装备!A103)</f>
        <v>10010221</v>
      </c>
      <c r="B104" s="364" t="s">
        <v>3995</v>
      </c>
      <c r="C104" s="370">
        <f>IF(装备!C103="","",装备!C103)</f>
        <v>5</v>
      </c>
      <c r="D104" s="121" t="str">
        <f>IF(装备!D103="","",装备!D103)</f>
        <v>主炮</v>
      </c>
      <c r="E104" t="str">
        <f>IF(装备!E103="","",装备!E103)</f>
        <v>主炮-战列+</v>
      </c>
      <c r="F104" s="370" t="str">
        <f>IF(装备!F103="","",装备!F103)</f>
        <v/>
      </c>
      <c r="G104" s="370">
        <f>IF(装备!G103="","",装备!G103)</f>
        <v>25</v>
      </c>
      <c r="H104" s="370" t="str">
        <f>IF(装备!H103="","",装备!H103)</f>
        <v/>
      </c>
      <c r="I104" s="370" t="str">
        <f>IF(装备!I103="","",装备!I103)</f>
        <v/>
      </c>
      <c r="J104" s="370" t="str">
        <f>IF(装备!J103="","",装备!J103)</f>
        <v/>
      </c>
      <c r="K104" s="370" t="str">
        <f>IF(装备!K103="","",装备!K103)</f>
        <v/>
      </c>
      <c r="L104" s="370">
        <f>IF(装备!L103="","",装备!L103)</f>
        <v>1</v>
      </c>
      <c r="M104" s="370" t="str">
        <f>IF(装备!M103="","",装备!M103)</f>
        <v>超长</v>
      </c>
      <c r="N104" s="370" t="str">
        <f>IF(装备!N103="","",装备!N103)</f>
        <v/>
      </c>
      <c r="O104" s="370" t="str">
        <f>IF(装备!O103="","",装备!O103)</f>
        <v/>
      </c>
      <c r="P104" s="370" t="str">
        <f>IF(装备!P103="","",装备!P103)</f>
        <v/>
      </c>
      <c r="Q104" s="370" t="str">
        <f>IF(装备!Q103="","",装备!Q103)</f>
        <v/>
      </c>
      <c r="R104" s="370">
        <f>IF(装备!R103="","",装备!R103)</f>
        <v>1</v>
      </c>
      <c r="S104" s="370" t="str">
        <f>IF(装备!S103="","",装备!S103)</f>
        <v/>
      </c>
      <c r="T104" s="370" t="str">
        <f>IF(装备!T103="","",装备!T103)</f>
        <v/>
      </c>
      <c r="U104" s="370" t="str">
        <f>IF(装备!U103="","",装备!U103)</f>
        <v/>
      </c>
      <c r="V104" s="370" t="str">
        <f>IF(装备!V103="","",装备!V103)</f>
        <v/>
      </c>
      <c r="W104" s="370" t="str">
        <f>IF(装备!W103="","",装备!W103)</f>
        <v/>
      </c>
      <c r="X104" s="370" t="str">
        <f>IF(装备!X103="","",装备!X103)</f>
        <v/>
      </c>
      <c r="Y104" s="370">
        <f>IF(装备!Y103="","",装备!Y103)</f>
        <v>18</v>
      </c>
      <c r="Z104" s="370">
        <f>IF(装备!Z103="","",装备!Z103)</f>
        <v>22</v>
      </c>
      <c r="AA104" s="370" t="str">
        <f>IF(装备!AA103="","",装备!AA103)</f>
        <v/>
      </c>
      <c r="AB104" t="str">
        <f>IF(装备!AB103="","",装备!AB103)</f>
        <v/>
      </c>
      <c r="AC104" t="str">
        <f>IF(装备!AC103="","",装备!AC103)</f>
        <v/>
      </c>
      <c r="AD104" t="str">
        <f>IF(装备!AD103="","",装备!AD103)</f>
        <v/>
      </c>
    </row>
    <row r="105" spans="1:30">
      <c r="A105">
        <f>IF(装备!A104="","",装备!A104)</f>
        <v>10010321</v>
      </c>
      <c r="B105" s="361" t="s">
        <v>777</v>
      </c>
      <c r="C105" s="370">
        <f>IF(装备!C104="","",装备!C104)</f>
        <v>3</v>
      </c>
      <c r="D105" s="121" t="str">
        <f>IF(装备!D104="","",装备!D104)</f>
        <v>主炮</v>
      </c>
      <c r="E105" t="str">
        <f>IF(装备!E104="","",装备!E104)</f>
        <v>主炮-战列+</v>
      </c>
      <c r="F105" s="370" t="str">
        <f>IF(装备!F104="","",装备!F104)</f>
        <v/>
      </c>
      <c r="G105" s="370">
        <f>IF(装备!G104="","",装备!G104)</f>
        <v>20</v>
      </c>
      <c r="H105" s="370" t="str">
        <f>IF(装备!H104="","",装备!H104)</f>
        <v/>
      </c>
      <c r="I105" s="370" t="str">
        <f>IF(装备!I104="","",装备!I104)</f>
        <v/>
      </c>
      <c r="J105" s="370" t="str">
        <f>IF(装备!J104="","",装备!J104)</f>
        <v/>
      </c>
      <c r="K105" s="370" t="str">
        <f>IF(装备!K104="","",装备!K104)</f>
        <v/>
      </c>
      <c r="L105" s="370">
        <f>IF(装备!L104="","",装备!L104)</f>
        <v>-3</v>
      </c>
      <c r="M105" s="370" t="str">
        <f>IF(装备!M104="","",装备!M104)</f>
        <v>超长</v>
      </c>
      <c r="N105" s="370" t="str">
        <f>IF(装备!N104="","",装备!N104)</f>
        <v/>
      </c>
      <c r="O105" s="370" t="str">
        <f>IF(装备!O104="","",装备!O104)</f>
        <v/>
      </c>
      <c r="P105" s="370" t="str">
        <f>IF(装备!P104="","",装备!P104)</f>
        <v/>
      </c>
      <c r="Q105" s="370" t="str">
        <f>IF(装备!Q104="","",装备!Q104)</f>
        <v/>
      </c>
      <c r="R105" s="370">
        <f>IF(装备!R104="","",装备!R104)</f>
        <v>1</v>
      </c>
      <c r="S105" s="370" t="str">
        <f>IF(装备!S104="","",装备!S104)</f>
        <v/>
      </c>
      <c r="T105" s="370" t="str">
        <f>IF(装备!T104="","",装备!T104)</f>
        <v/>
      </c>
      <c r="U105" s="370" t="str">
        <f>IF(装备!U104="","",装备!U104)</f>
        <v/>
      </c>
      <c r="V105" s="370" t="str">
        <f>IF(装备!V104="","",装备!V104)</f>
        <v/>
      </c>
      <c r="W105" s="370" t="str">
        <f>IF(装备!W104="","",装备!W104)</f>
        <v/>
      </c>
      <c r="X105" s="370" t="str">
        <f>IF(装备!X104="","",装备!X104)</f>
        <v/>
      </c>
      <c r="Y105" s="370">
        <f>IF(装备!Y104="","",装备!Y104)</f>
        <v>18</v>
      </c>
      <c r="Z105" s="370">
        <f>IF(装备!Z104="","",装备!Z104)</f>
        <v>22</v>
      </c>
      <c r="AA105" s="370" t="str">
        <f>IF(装备!AA104="","",装备!AA104)</f>
        <v/>
      </c>
      <c r="AB105" t="str">
        <f>IF(装备!AB104="","",装备!AB104)</f>
        <v/>
      </c>
      <c r="AC105" t="str">
        <f>IF(装备!AC104="","",装备!AC104)</f>
        <v/>
      </c>
      <c r="AD105" t="str">
        <f>IF(装备!AD104="","",装备!AD104)</f>
        <v/>
      </c>
    </row>
    <row r="106" spans="1:30">
      <c r="A106">
        <f>IF(装备!A105="","",装备!A105)</f>
        <v>10010421</v>
      </c>
      <c r="B106" s="364" t="s">
        <v>4420</v>
      </c>
      <c r="C106" s="370">
        <f>IF(装备!C105="","",装备!C105)</f>
        <v>5</v>
      </c>
      <c r="D106" s="121" t="str">
        <f>IF(装备!D105="","",装备!D105)</f>
        <v>鱼雷</v>
      </c>
      <c r="E106" t="str">
        <f>IF(装备!E105="","",装备!E105)</f>
        <v>鱼雷-通用</v>
      </c>
      <c r="F106" s="370" t="str">
        <f>IF(装备!F105="","",装备!F105)</f>
        <v/>
      </c>
      <c r="G106" s="370" t="str">
        <f>IF(装备!G105="","",装备!G105)</f>
        <v/>
      </c>
      <c r="H106" s="370" t="str">
        <f>IF(装备!H105="","",装备!H105)</f>
        <v/>
      </c>
      <c r="I106" s="370">
        <f>IF(装备!I105="","",装备!I105)</f>
        <v>6</v>
      </c>
      <c r="J106" s="370">
        <f>IF(装备!J105="","",装备!J105)</f>
        <v>3</v>
      </c>
      <c r="K106" s="370" t="str">
        <f>IF(装备!K105="","",装备!K105)</f>
        <v/>
      </c>
      <c r="L106" s="370">
        <f>IF(装备!L105="","",装备!L105)</f>
        <v>3</v>
      </c>
      <c r="M106" s="370" t="str">
        <f>IF(装备!M105="","",装备!M105)</f>
        <v>短</v>
      </c>
      <c r="N106" s="370" t="str">
        <f>IF(装备!N105="","",装备!N105)</f>
        <v/>
      </c>
      <c r="O106" s="370" t="str">
        <f>IF(装备!O105="","",装备!O105)</f>
        <v/>
      </c>
      <c r="P106" s="370" t="str">
        <f>IF(装备!P105="","",装备!P105)</f>
        <v/>
      </c>
      <c r="Q106" s="370" t="str">
        <f>IF(装备!Q105="","",装备!Q105)</f>
        <v/>
      </c>
      <c r="R106" s="370">
        <f>IF(装备!R105="","",装备!R105)</f>
        <v>1</v>
      </c>
      <c r="S106" s="370" t="str">
        <f>IF(装备!S105="","",装备!S105)</f>
        <v/>
      </c>
      <c r="T106" s="370" t="str">
        <f>IF(装备!T105="","",装备!T105)</f>
        <v/>
      </c>
      <c r="U106" s="370" t="str">
        <f>IF(装备!U105="","",装备!U105)</f>
        <v/>
      </c>
      <c r="V106" s="370" t="str">
        <f>IF(装备!V105="","",装备!V105)</f>
        <v/>
      </c>
      <c r="W106" s="370" t="str">
        <f>IF(装备!W105="","",装备!W105)</f>
        <v/>
      </c>
      <c r="X106" s="370">
        <f>IF(装备!X105="","",装备!X105)</f>
        <v>2</v>
      </c>
      <c r="Y106" s="370">
        <f>IF(装备!Y105="","",装备!Y105)</f>
        <v>6</v>
      </c>
      <c r="Z106" s="370">
        <f>IF(装备!Z105="","",装备!Z105)</f>
        <v>2</v>
      </c>
      <c r="AA106" s="370">
        <f>IF(装备!AA105="","",装备!AA105)</f>
        <v>2</v>
      </c>
      <c r="AB106" t="str">
        <f>IF(装备!AB105="","",装备!AB105)</f>
        <v/>
      </c>
      <c r="AC106" t="str">
        <f>IF(装备!AC105="","",装备!AC105)</f>
        <v/>
      </c>
      <c r="AD106" t="str">
        <f>IF(装备!AD105="","",装备!AD105)</f>
        <v/>
      </c>
    </row>
    <row r="107" spans="1:30">
      <c r="A107">
        <f>IF(装备!A106="","",装备!A106)</f>
        <v>10010521</v>
      </c>
      <c r="B107" s="359" t="s">
        <v>778</v>
      </c>
      <c r="C107" s="370">
        <f>IF(装备!C106="","",装备!C106)</f>
        <v>1</v>
      </c>
      <c r="D107" s="121" t="str">
        <f>IF(装备!D106="","",装备!D106)</f>
        <v>主炮</v>
      </c>
      <c r="E107" t="str">
        <f>IF(装备!E106="","",装备!E106)</f>
        <v>主炮-战列+</v>
      </c>
      <c r="F107" s="370" t="str">
        <f>IF(装备!F106="","",装备!F106)</f>
        <v/>
      </c>
      <c r="G107" s="370">
        <f>IF(装备!G106="","",装备!G106)</f>
        <v>8</v>
      </c>
      <c r="H107" s="370" t="str">
        <f>IF(装备!H106="","",装备!H106)</f>
        <v/>
      </c>
      <c r="I107" s="370" t="str">
        <f>IF(装备!I106="","",装备!I106)</f>
        <v/>
      </c>
      <c r="J107" s="370" t="str">
        <f>IF(装备!J106="","",装备!J106)</f>
        <v/>
      </c>
      <c r="K107" s="370" t="str">
        <f>IF(装备!K106="","",装备!K106)</f>
        <v/>
      </c>
      <c r="L107" s="370" t="str">
        <f>IF(装备!L106="","",装备!L106)</f>
        <v/>
      </c>
      <c r="M107" s="370" t="str">
        <f>IF(装备!M106="","",装备!M106)</f>
        <v>中</v>
      </c>
      <c r="N107" s="370" t="str">
        <f>IF(装备!N106="","",装备!N106)</f>
        <v/>
      </c>
      <c r="O107" s="370" t="str">
        <f>IF(装备!O106="","",装备!O106)</f>
        <v/>
      </c>
      <c r="P107" s="370" t="str">
        <f>IF(装备!P106="","",装备!P106)</f>
        <v/>
      </c>
      <c r="Q107" s="370" t="str">
        <f>IF(装备!Q106="","",装备!Q106)</f>
        <v/>
      </c>
      <c r="R107" s="370">
        <f>IF(装备!R106="","",装备!R106)</f>
        <v>1</v>
      </c>
      <c r="S107" s="370" t="str">
        <f>IF(装备!S106="","",装备!S106)</f>
        <v/>
      </c>
      <c r="T107" s="370" t="str">
        <f>IF(装备!T106="","",装备!T106)</f>
        <v/>
      </c>
      <c r="U107" s="370" t="str">
        <f>IF(装备!U106="","",装备!U106)</f>
        <v/>
      </c>
      <c r="V107" s="370" t="str">
        <f>IF(装备!V106="","",装备!V106)</f>
        <v/>
      </c>
      <c r="W107" s="370" t="str">
        <f>IF(装备!W106="","",装备!W106)</f>
        <v/>
      </c>
      <c r="X107" s="370" t="str">
        <f>IF(装备!X106="","",装备!X106)</f>
        <v/>
      </c>
      <c r="Y107" s="370">
        <f>IF(装备!Y106="","",装备!Y106)</f>
        <v>8</v>
      </c>
      <c r="Z107" s="370">
        <f>IF(装备!Z106="","",装备!Z106)</f>
        <v>12</v>
      </c>
      <c r="AA107" s="370" t="str">
        <f>IF(装备!AA106="","",装备!AA106)</f>
        <v/>
      </c>
      <c r="AB107" t="str">
        <f>IF(装备!AB106="","",装备!AB106)</f>
        <v/>
      </c>
      <c r="AC107" t="str">
        <f>IF(装备!AC106="","",装备!AC106)</f>
        <v/>
      </c>
      <c r="AD107" t="str">
        <f>IF(装备!AD106="","",装备!AD106)</f>
        <v/>
      </c>
    </row>
    <row r="108" spans="1:30">
      <c r="A108">
        <f>IF(装备!A107="","",装备!A107)</f>
        <v>10010621</v>
      </c>
      <c r="B108" s="364" t="s">
        <v>4421</v>
      </c>
      <c r="C108" s="370">
        <f>IF(装备!C107="","",装备!C107)</f>
        <v>5</v>
      </c>
      <c r="D108" s="121" t="str">
        <f>IF(装备!D107="","",装备!D107)</f>
        <v>雷达</v>
      </c>
      <c r="E108" t="str">
        <f>IF(装备!E107="","",装备!E107)</f>
        <v>雷达-通用</v>
      </c>
      <c r="F108" s="370" t="str">
        <f>IF(装备!F107="","",装备!F107)</f>
        <v/>
      </c>
      <c r="G108" s="370" t="str">
        <f>IF(装备!G107="","",装备!G107)</f>
        <v/>
      </c>
      <c r="H108" s="370" t="str">
        <f>IF(装备!H107="","",装备!H107)</f>
        <v/>
      </c>
      <c r="I108" s="370" t="str">
        <f>IF(装备!I107="","",装备!I107)</f>
        <v/>
      </c>
      <c r="J108" s="370" t="str">
        <f>IF(装备!J107="","",装备!J107)</f>
        <v/>
      </c>
      <c r="K108" s="370">
        <f>IF(装备!K107="","",装备!K107)</f>
        <v>7</v>
      </c>
      <c r="L108" s="370">
        <f>IF(装备!L107="","",装备!L107)</f>
        <v>3</v>
      </c>
      <c r="M108" s="370" t="str">
        <f>IF(装备!M107="","",装备!M107)</f>
        <v>无</v>
      </c>
      <c r="N108" s="370" t="str">
        <f>IF(装备!N107="","",装备!N107)</f>
        <v/>
      </c>
      <c r="O108" s="370" t="str">
        <f>IF(装备!O107="","",装备!O107)</f>
        <v/>
      </c>
      <c r="P108" s="370" t="str">
        <f>IF(装备!P107="","",装备!P107)</f>
        <v/>
      </c>
      <c r="Q108" s="370">
        <f>IF(装备!Q107="","",装备!Q107)</f>
        <v>6</v>
      </c>
      <c r="R108" s="370">
        <f>IF(装备!R107="","",装备!R107)</f>
        <v>3.3</v>
      </c>
      <c r="S108" s="370">
        <f>IF(装备!S107="","",装备!S107)</f>
        <v>0.4</v>
      </c>
      <c r="T108" s="370" t="str">
        <f>IF(装备!T107="","",装备!T107)</f>
        <v/>
      </c>
      <c r="U108" s="370" t="str">
        <f>IF(装备!U107="","",装备!U107)</f>
        <v/>
      </c>
      <c r="V108" s="370" t="str">
        <f>IF(装备!V107="","",装备!V107)</f>
        <v/>
      </c>
      <c r="W108" s="370" t="str">
        <f>IF(装备!W107="","",装备!W107)</f>
        <v/>
      </c>
      <c r="X108" s="370" t="str">
        <f>IF(装备!X107="","",装备!X107)</f>
        <v/>
      </c>
      <c r="Y108" s="370" t="str">
        <f>IF(装备!Y107="","",装备!Y107)</f>
        <v/>
      </c>
      <c r="Z108" s="370">
        <f>IF(装备!Z107="","",装备!Z107)</f>
        <v>25</v>
      </c>
      <c r="AA108" s="370">
        <f>IF(装备!AA107="","",装备!AA107)</f>
        <v>30</v>
      </c>
      <c r="AB108" t="str">
        <f>IF(装备!AB107="","",装备!AB107)</f>
        <v/>
      </c>
      <c r="AC108" t="str">
        <f>IF(装备!AC107="","",装备!AC107)</f>
        <v/>
      </c>
      <c r="AD108" t="str">
        <f>IF(装备!AD107="","",装备!AD107)</f>
        <v>对空补正40%；对空倍率3.3</v>
      </c>
    </row>
    <row r="109" spans="1:30">
      <c r="A109">
        <f>IF(装备!A108="","",装备!A108)</f>
        <v>10010721</v>
      </c>
      <c r="B109" s="364" t="s">
        <v>4423</v>
      </c>
      <c r="C109" s="370">
        <f>IF(装备!C108="","",装备!C108)</f>
        <v>5</v>
      </c>
      <c r="D109" s="121" t="str">
        <f>IF(装备!D108="","",装备!D108)</f>
        <v>雷达</v>
      </c>
      <c r="E109" t="str">
        <f>IF(装备!E108="","",装备!E108)</f>
        <v>雷达-通用</v>
      </c>
      <c r="F109" s="370" t="str">
        <f>IF(装备!F108="","",装备!F108)</f>
        <v/>
      </c>
      <c r="G109" s="370" t="str">
        <f>IF(装备!G108="","",装备!G108)</f>
        <v/>
      </c>
      <c r="H109" s="370" t="str">
        <f>IF(装备!H108="","",装备!H108)</f>
        <v/>
      </c>
      <c r="I109" s="370" t="str">
        <f>IF(装备!I108="","",装备!I108)</f>
        <v/>
      </c>
      <c r="J109" s="370" t="str">
        <f>IF(装备!J108="","",装备!J108)</f>
        <v/>
      </c>
      <c r="K109" s="370">
        <f>IF(装备!K108="","",装备!K108)</f>
        <v>10</v>
      </c>
      <c r="L109" s="370">
        <f>IF(装备!L108="","",装备!L108)</f>
        <v>6</v>
      </c>
      <c r="M109" s="370" t="str">
        <f>IF(装备!M108="","",装备!M108)</f>
        <v>无</v>
      </c>
      <c r="N109" s="370">
        <f>IF(装备!N108="","",装备!N108)</f>
        <v>3</v>
      </c>
      <c r="O109" s="370" t="str">
        <f>IF(装备!O108="","",装备!O108)</f>
        <v/>
      </c>
      <c r="P109" s="370" t="str">
        <f>IF(装备!P108="","",装备!P108)</f>
        <v/>
      </c>
      <c r="Q109" s="370" t="str">
        <f>IF(装备!Q108="","",装备!Q108)</f>
        <v/>
      </c>
      <c r="R109" s="370">
        <f>IF(装备!R108="","",装备!R108)</f>
        <v>1</v>
      </c>
      <c r="S109" s="370" t="str">
        <f>IF(装备!S108="","",装备!S108)</f>
        <v/>
      </c>
      <c r="T109" s="370" t="str">
        <f>IF(装备!T108="","",装备!T108)</f>
        <v/>
      </c>
      <c r="U109" s="370" t="str">
        <f>IF(装备!U108="","",装备!U108)</f>
        <v/>
      </c>
      <c r="V109" s="370" t="str">
        <f>IF(装备!V108="","",装备!V108)</f>
        <v/>
      </c>
      <c r="W109" s="370" t="str">
        <f>IF(装备!W108="","",装备!W108)</f>
        <v/>
      </c>
      <c r="X109" s="370" t="str">
        <f>IF(装备!X108="","",装备!X108)</f>
        <v/>
      </c>
      <c r="Y109" s="370" t="str">
        <f>IF(装备!Y108="","",装备!Y108)</f>
        <v/>
      </c>
      <c r="Z109" s="370">
        <f>IF(装备!Z108="","",装备!Z108)</f>
        <v>25</v>
      </c>
      <c r="AA109" s="370">
        <f>IF(装备!AA108="","",装备!AA108)</f>
        <v>30</v>
      </c>
      <c r="AB109" t="str">
        <f>IF(装备!AB108="","",装备!AB108)</f>
        <v/>
      </c>
      <c r="AC109" t="str">
        <f>IF(装备!AC108="","",装备!AC108)</f>
        <v/>
      </c>
      <c r="AD109" t="str">
        <f>IF(装备!AD108="","",装备!AD108)</f>
        <v/>
      </c>
    </row>
    <row r="110" spans="1:30">
      <c r="A110">
        <f>IF(装备!A109="","",装备!A109)</f>
        <v>10010821</v>
      </c>
      <c r="B110" s="361" t="s">
        <v>3988</v>
      </c>
      <c r="C110" s="370">
        <f>IF(装备!C109="","",装备!C109)</f>
        <v>3</v>
      </c>
      <c r="D110" s="121" t="str">
        <f>IF(装备!D109="","",装备!D109)</f>
        <v>雷达</v>
      </c>
      <c r="E110" t="str">
        <f>IF(装备!E109="","",装备!E109)</f>
        <v>雷达-通用</v>
      </c>
      <c r="F110" s="370" t="str">
        <f>IF(装备!F109="","",装备!F109)</f>
        <v/>
      </c>
      <c r="G110" s="370" t="str">
        <f>IF(装备!G109="","",装备!G109)</f>
        <v/>
      </c>
      <c r="H110" s="370" t="str">
        <f>IF(装备!H109="","",装备!H109)</f>
        <v/>
      </c>
      <c r="I110" s="370" t="str">
        <f>IF(装备!I109="","",装备!I109)</f>
        <v/>
      </c>
      <c r="J110" s="370" t="str">
        <f>IF(装备!J109="","",装备!J109)</f>
        <v/>
      </c>
      <c r="K110" s="370" t="str">
        <f>IF(装备!K109="","",装备!K109)</f>
        <v/>
      </c>
      <c r="L110" s="370">
        <f>IF(装备!L109="","",装备!L109)</f>
        <v>4</v>
      </c>
      <c r="M110" s="370" t="str">
        <f>IF(装备!M109="","",装备!M109)</f>
        <v>无</v>
      </c>
      <c r="N110" s="370" t="str">
        <f>IF(装备!N109="","",装备!N109)</f>
        <v/>
      </c>
      <c r="O110" s="370" t="str">
        <f>IF(装备!O109="","",装备!O109)</f>
        <v/>
      </c>
      <c r="P110" s="370" t="str">
        <f>IF(装备!P109="","",装备!P109)</f>
        <v/>
      </c>
      <c r="Q110" s="370">
        <f>IF(装备!Q109="","",装备!Q109)</f>
        <v>4</v>
      </c>
      <c r="R110" s="370">
        <f>IF(装备!R109="","",装备!R109)</f>
        <v>1.8</v>
      </c>
      <c r="S110" s="370">
        <f>IF(装备!S109="","",装备!S109)</f>
        <v>0.5</v>
      </c>
      <c r="T110" s="370" t="str">
        <f>IF(装备!T109="","",装备!T109)</f>
        <v/>
      </c>
      <c r="U110" s="370" t="str">
        <f>IF(装备!U109="","",装备!U109)</f>
        <v/>
      </c>
      <c r="V110" s="370" t="str">
        <f>IF(装备!V109="","",装备!V109)</f>
        <v/>
      </c>
      <c r="W110" s="370" t="str">
        <f>IF(装备!W109="","",装备!W109)</f>
        <v/>
      </c>
      <c r="X110" s="370" t="str">
        <f>IF(装备!X109="","",装备!X109)</f>
        <v/>
      </c>
      <c r="Y110" s="370" t="str">
        <f>IF(装备!Y109="","",装备!Y109)</f>
        <v/>
      </c>
      <c r="Z110" s="370">
        <f>IF(装备!Z109="","",装备!Z109)</f>
        <v>15</v>
      </c>
      <c r="AA110" s="370">
        <f>IF(装备!AA109="","",装备!AA109)</f>
        <v>15</v>
      </c>
      <c r="AB110" t="str">
        <f>IF(装备!AB109="","",装备!AB109)</f>
        <v/>
      </c>
      <c r="AC110" t="str">
        <f>IF(装备!AC109="","",装备!AC109)</f>
        <v/>
      </c>
      <c r="AD110" t="str">
        <f>IF(装备!AD109="","",装备!AD109)</f>
        <v>对空补正50%；对空倍率1.8</v>
      </c>
    </row>
    <row r="111" spans="1:30">
      <c r="A111">
        <f>IF(装备!A110="","",装备!A110)</f>
        <v>10010921</v>
      </c>
      <c r="B111" s="362" t="s">
        <v>753</v>
      </c>
      <c r="C111" s="370">
        <f>IF(装备!C110="","",装备!C110)</f>
        <v>4</v>
      </c>
      <c r="D111" s="121" t="str">
        <f>IF(装备!D110="","",装备!D110)</f>
        <v>雷达</v>
      </c>
      <c r="E111" t="str">
        <f>IF(装备!E110="","",装备!E110)</f>
        <v>雷达-通用</v>
      </c>
      <c r="F111" s="370" t="str">
        <f>IF(装备!F110="","",装备!F110)</f>
        <v/>
      </c>
      <c r="G111" s="370" t="str">
        <f>IF(装备!G110="","",装备!G110)</f>
        <v/>
      </c>
      <c r="H111" s="370" t="str">
        <f>IF(装备!H110="","",装备!H110)</f>
        <v/>
      </c>
      <c r="I111" s="370" t="str">
        <f>IF(装备!I110="","",装备!I110)</f>
        <v/>
      </c>
      <c r="J111" s="370" t="str">
        <f>IF(装备!J110="","",装备!J110)</f>
        <v/>
      </c>
      <c r="K111" s="370" t="str">
        <f>IF(装备!K110="","",装备!K110)</f>
        <v/>
      </c>
      <c r="L111" s="370">
        <f>IF(装备!L110="","",装备!L110)</f>
        <v>6</v>
      </c>
      <c r="M111" s="370" t="str">
        <f>IF(装备!M110="","",装备!M110)</f>
        <v>无</v>
      </c>
      <c r="N111" s="370" t="str">
        <f>IF(装备!N110="","",装备!N110)</f>
        <v/>
      </c>
      <c r="O111" s="370" t="str">
        <f>IF(装备!O110="","",装备!O110)</f>
        <v/>
      </c>
      <c r="P111" s="370" t="str">
        <f>IF(装备!P110="","",装备!P110)</f>
        <v/>
      </c>
      <c r="Q111" s="370">
        <f>IF(装备!Q110="","",装备!Q110)</f>
        <v>6</v>
      </c>
      <c r="R111" s="370">
        <f>IF(装备!R110="","",装备!R110)</f>
        <v>3</v>
      </c>
      <c r="S111" s="370">
        <f>IF(装备!S110="","",装备!S110)</f>
        <v>0.5</v>
      </c>
      <c r="T111" s="370" t="str">
        <f>IF(装备!T110="","",装备!T110)</f>
        <v/>
      </c>
      <c r="U111" s="370" t="str">
        <f>IF(装备!U110="","",装备!U110)</f>
        <v/>
      </c>
      <c r="V111" s="370" t="str">
        <f>IF(装备!V110="","",装备!V110)</f>
        <v/>
      </c>
      <c r="W111" s="370" t="str">
        <f>IF(装备!W110="","",装备!W110)</f>
        <v/>
      </c>
      <c r="X111" s="370" t="str">
        <f>IF(装备!X110="","",装备!X110)</f>
        <v/>
      </c>
      <c r="Y111" s="370" t="str">
        <f>IF(装备!Y110="","",装备!Y110)</f>
        <v/>
      </c>
      <c r="Z111" s="370">
        <f>IF(装备!Z110="","",装备!Z110)</f>
        <v>25</v>
      </c>
      <c r="AA111" s="370">
        <f>IF(装备!AA110="","",装备!AA110)</f>
        <v>25</v>
      </c>
      <c r="AB111" t="str">
        <f>IF(装备!AB110="","",装备!AB110)</f>
        <v/>
      </c>
      <c r="AC111" t="str">
        <f>IF(装备!AC110="","",装备!AC110)</f>
        <v/>
      </c>
      <c r="AD111" t="str">
        <f>IF(装备!AD110="","",装备!AD110)</f>
        <v>对空补正50%；对空倍率3</v>
      </c>
    </row>
    <row r="112" spans="1:30">
      <c r="A112">
        <f>IF(装备!A111="","",装备!A111)</f>
        <v>10011021</v>
      </c>
      <c r="B112" s="364" t="s">
        <v>3991</v>
      </c>
      <c r="C112" s="370">
        <f>IF(装备!C111="","",装备!C111)</f>
        <v>5</v>
      </c>
      <c r="D112" s="121" t="str">
        <f>IF(装备!D111="","",装备!D111)</f>
        <v>雷达</v>
      </c>
      <c r="E112" t="str">
        <f>IF(装备!E111="","",装备!E111)</f>
        <v>雷达-通用</v>
      </c>
      <c r="F112" s="370" t="str">
        <f>IF(装备!F111="","",装备!F111)</f>
        <v/>
      </c>
      <c r="G112" s="370" t="str">
        <f>IF(装备!G111="","",装备!G111)</f>
        <v/>
      </c>
      <c r="H112" s="370" t="str">
        <f>IF(装备!H111="","",装备!H111)</f>
        <v/>
      </c>
      <c r="I112" s="370" t="str">
        <f>IF(装备!I111="","",装备!I111)</f>
        <v/>
      </c>
      <c r="J112" s="370" t="str">
        <f>IF(装备!J111="","",装备!J111)</f>
        <v/>
      </c>
      <c r="K112" s="370" t="str">
        <f>IF(装备!K111="","",装备!K111)</f>
        <v/>
      </c>
      <c r="L112" s="370">
        <f>IF(装备!L111="","",装备!L111)</f>
        <v>7</v>
      </c>
      <c r="M112" s="370" t="str">
        <f>IF(装备!M111="","",装备!M111)</f>
        <v>无</v>
      </c>
      <c r="N112" s="370" t="str">
        <f>IF(装备!N111="","",装备!N111)</f>
        <v/>
      </c>
      <c r="O112" s="370" t="str">
        <f>IF(装备!O111="","",装备!O111)</f>
        <v/>
      </c>
      <c r="P112" s="370" t="str">
        <f>IF(装备!P111="","",装备!P111)</f>
        <v/>
      </c>
      <c r="Q112" s="370">
        <f>IF(装备!Q111="","",装备!Q111)</f>
        <v>8</v>
      </c>
      <c r="R112" s="370">
        <f>IF(装备!R111="","",装备!R111)</f>
        <v>2.2000000000000002</v>
      </c>
      <c r="S112" s="370">
        <f>IF(装备!S111="","",装备!S111)</f>
        <v>0.5</v>
      </c>
      <c r="T112" s="370" t="str">
        <f>IF(装备!T111="","",装备!T111)</f>
        <v/>
      </c>
      <c r="U112" s="370" t="str">
        <f>IF(装备!U111="","",装备!U111)</f>
        <v/>
      </c>
      <c r="V112" s="370" t="str">
        <f>IF(装备!V111="","",装备!V111)</f>
        <v/>
      </c>
      <c r="W112" s="370" t="str">
        <f>IF(装备!W111="","",装备!W111)</f>
        <v/>
      </c>
      <c r="X112" s="370" t="str">
        <f>IF(装备!X111="","",装备!X111)</f>
        <v/>
      </c>
      <c r="Y112" s="370" t="str">
        <f>IF(装备!Y111="","",装备!Y111)</f>
        <v/>
      </c>
      <c r="Z112" s="370">
        <f>IF(装备!Z111="","",装备!Z111)</f>
        <v>25</v>
      </c>
      <c r="AA112" s="370">
        <f>IF(装备!AA111="","",装备!AA111)</f>
        <v>30</v>
      </c>
      <c r="AB112" t="str">
        <f>IF(装备!AB111="","",装备!AB111)</f>
        <v/>
      </c>
      <c r="AC112" t="str">
        <f>IF(装备!AC111="","",装备!AC111)</f>
        <v/>
      </c>
      <c r="AD112" t="str">
        <f>IF(装备!AD111="","",装备!AD111)</f>
        <v>对空补正50%；对空倍率2.2</v>
      </c>
    </row>
    <row r="113" spans="1:30">
      <c r="A113">
        <f>IF(装备!A112="","",装备!A112)</f>
        <v>10011121</v>
      </c>
      <c r="B113" s="364" t="s">
        <v>4427</v>
      </c>
      <c r="C113" s="370">
        <f>IF(装备!C112="","",装备!C112)</f>
        <v>5</v>
      </c>
      <c r="D113" s="121" t="str">
        <f>IF(装备!D112="","",装备!D112)</f>
        <v>雷达</v>
      </c>
      <c r="E113" t="str">
        <f>IF(装备!E112="","",装备!E112)</f>
        <v>声呐</v>
      </c>
      <c r="F113" s="370" t="str">
        <f>IF(装备!F112="","",装备!F112)</f>
        <v/>
      </c>
      <c r="G113" s="370" t="str">
        <f>IF(装备!G112="","",装备!G112)</f>
        <v/>
      </c>
      <c r="H113" s="370" t="str">
        <f>IF(装备!H112="","",装备!H112)</f>
        <v/>
      </c>
      <c r="I113" s="370" t="str">
        <f>IF(装备!I112="","",装备!I112)</f>
        <v/>
      </c>
      <c r="J113" s="370">
        <f>IF(装备!J112="","",装备!J112)</f>
        <v>12</v>
      </c>
      <c r="K113" s="370" t="str">
        <f>IF(装备!K112="","",装备!K112)</f>
        <v/>
      </c>
      <c r="L113" s="370">
        <f>IF(装备!L112="","",装备!L112)</f>
        <v>3</v>
      </c>
      <c r="M113" s="370" t="str">
        <f>IF(装备!M112="","",装备!M112)</f>
        <v>无</v>
      </c>
      <c r="N113" s="370" t="str">
        <f>IF(装备!N112="","",装备!N112)</f>
        <v/>
      </c>
      <c r="O113" s="370" t="str">
        <f>IF(装备!O112="","",装备!O112)</f>
        <v/>
      </c>
      <c r="P113" s="370" t="str">
        <f>IF(装备!P112="","",装备!P112)</f>
        <v/>
      </c>
      <c r="Q113" s="370" t="str">
        <f>IF(装备!Q112="","",装备!Q112)</f>
        <v/>
      </c>
      <c r="R113" s="370">
        <f>IF(装备!R112="","",装备!R112)</f>
        <v>1</v>
      </c>
      <c r="S113" s="370" t="str">
        <f>IF(装备!S112="","",装备!S112)</f>
        <v/>
      </c>
      <c r="T113" s="370" t="str">
        <f>IF(装备!T112="","",装备!T112)</f>
        <v/>
      </c>
      <c r="U113" s="370" t="str">
        <f>IF(装备!U112="","",装备!U112)</f>
        <v/>
      </c>
      <c r="V113" s="370" t="str">
        <f>IF(装备!V112="","",装备!V112)</f>
        <v/>
      </c>
      <c r="W113" s="370" t="str">
        <f>IF(装备!W112="","",装备!W112)</f>
        <v/>
      </c>
      <c r="X113" s="370" t="str">
        <f>IF(装备!X112="","",装备!X112)</f>
        <v/>
      </c>
      <c r="Y113" s="370" t="str">
        <f>IF(装备!Y112="","",装备!Y112)</f>
        <v/>
      </c>
      <c r="Z113" s="370">
        <f>IF(装备!Z112="","",装备!Z112)</f>
        <v>2</v>
      </c>
      <c r="AA113" s="370">
        <f>IF(装备!AA112="","",装备!AA112)</f>
        <v>5</v>
      </c>
      <c r="AB113" t="str">
        <f>IF(装备!AB112="","",装备!AB112)</f>
        <v/>
      </c>
      <c r="AC113" t="str">
        <f>IF(装备!AC112="","",装备!AC112)</f>
        <v/>
      </c>
      <c r="AD113" t="str">
        <f>IF(装备!AD112="","",装备!AD112)</f>
        <v/>
      </c>
    </row>
    <row r="114" spans="1:30">
      <c r="A114">
        <f>IF(装备!A113="","",装备!A113)</f>
        <v>10011221</v>
      </c>
      <c r="B114" s="364" t="s">
        <v>4428</v>
      </c>
      <c r="C114" s="370">
        <f>IF(装备!C113="","",装备!C113)</f>
        <v>5</v>
      </c>
      <c r="D114" s="121" t="str">
        <f>IF(装备!D113="","",装备!D113)</f>
        <v>深投</v>
      </c>
      <c r="E114" t="str">
        <f>IF(装备!E113="","",装备!E113)</f>
        <v>深弹-通用</v>
      </c>
      <c r="F114" s="370" t="str">
        <f>IF(装备!F113="","",装备!F113)</f>
        <v/>
      </c>
      <c r="G114" s="370" t="str">
        <f>IF(装备!G113="","",装备!G113)</f>
        <v/>
      </c>
      <c r="H114" s="370" t="str">
        <f>IF(装备!H113="","",装备!H113)</f>
        <v/>
      </c>
      <c r="I114" s="370" t="str">
        <f>IF(装备!I113="","",装备!I113)</f>
        <v/>
      </c>
      <c r="J114" s="370">
        <f>IF(装备!J113="","",装备!J113)</f>
        <v>10</v>
      </c>
      <c r="K114" s="370" t="str">
        <f>IF(装备!K113="","",装备!K113)</f>
        <v/>
      </c>
      <c r="L114" s="370" t="str">
        <f>IF(装备!L113="","",装备!L113)</f>
        <v/>
      </c>
      <c r="M114" s="370" t="str">
        <f>IF(装备!M113="","",装备!M113)</f>
        <v>短</v>
      </c>
      <c r="N114" s="370" t="str">
        <f>IF(装备!N113="","",装备!N113)</f>
        <v/>
      </c>
      <c r="O114" s="370" t="str">
        <f>IF(装备!O113="","",装备!O113)</f>
        <v/>
      </c>
      <c r="P114" s="370" t="str">
        <f>IF(装备!P113="","",装备!P113)</f>
        <v/>
      </c>
      <c r="Q114" s="370" t="str">
        <f>IF(装备!Q113="","",装备!Q113)</f>
        <v/>
      </c>
      <c r="R114" s="370">
        <f>IF(装备!R113="","",装备!R113)</f>
        <v>1</v>
      </c>
      <c r="S114" s="370" t="str">
        <f>IF(装备!S113="","",装备!S113)</f>
        <v/>
      </c>
      <c r="T114" s="370" t="str">
        <f>IF(装备!T113="","",装备!T113)</f>
        <v/>
      </c>
      <c r="U114" s="370" t="str">
        <f>IF(装备!U113="","",装备!U113)</f>
        <v/>
      </c>
      <c r="V114" s="370" t="str">
        <f>IF(装备!V113="","",装备!V113)</f>
        <v/>
      </c>
      <c r="W114" s="370" t="str">
        <f>IF(装备!W113="","",装备!W113)</f>
        <v/>
      </c>
      <c r="X114" s="370" t="str">
        <f>IF(装备!X113="","",装备!X113)</f>
        <v/>
      </c>
      <c r="Y114" s="370">
        <f>IF(装备!Y113="","",装备!Y113)</f>
        <v>5</v>
      </c>
      <c r="Z114" s="370">
        <f>IF(装备!Z113="","",装备!Z113)</f>
        <v>1</v>
      </c>
      <c r="AA114" s="370">
        <f>IF(装备!AA113="","",装备!AA113)</f>
        <v>5</v>
      </c>
      <c r="AB114" t="str">
        <f>IF(装备!AB113="","",装备!AB113)</f>
        <v/>
      </c>
      <c r="AC114" t="str">
        <f>IF(装备!AC113="","",装备!AC113)</f>
        <v/>
      </c>
      <c r="AD114" t="str">
        <f>IF(装备!AD113="","",装备!AD113)</f>
        <v/>
      </c>
    </row>
    <row r="115" spans="1:30">
      <c r="A115">
        <f>IF(装备!A114="","",装备!A114)</f>
        <v>10011321</v>
      </c>
      <c r="B115" s="364" t="s">
        <v>4429</v>
      </c>
      <c r="C115" s="370">
        <f>IF(装备!C114="","",装备!C114)</f>
        <v>5</v>
      </c>
      <c r="D115" s="121" t="str">
        <f>IF(装备!D114="","",装备!D114)</f>
        <v>深投</v>
      </c>
      <c r="E115" t="str">
        <f>IF(装备!E114="","",装备!E114)</f>
        <v>深弹-通用</v>
      </c>
      <c r="F115" s="370" t="str">
        <f>IF(装备!F114="","",装备!F114)</f>
        <v/>
      </c>
      <c r="G115" s="370" t="str">
        <f>IF(装备!G114="","",装备!G114)</f>
        <v/>
      </c>
      <c r="H115" s="370" t="str">
        <f>IF(装备!H114="","",装备!H114)</f>
        <v/>
      </c>
      <c r="I115" s="370" t="str">
        <f>IF(装备!I114="","",装备!I114)</f>
        <v/>
      </c>
      <c r="J115" s="370">
        <f>IF(装备!J114="","",装备!J114)</f>
        <v>9</v>
      </c>
      <c r="K115" s="370" t="str">
        <f>IF(装备!K114="","",装备!K114)</f>
        <v/>
      </c>
      <c r="L115" s="370">
        <f>IF(装备!L114="","",装备!L114)</f>
        <v>2</v>
      </c>
      <c r="M115" s="370" t="str">
        <f>IF(装备!M114="","",装备!M114)</f>
        <v>短</v>
      </c>
      <c r="N115" s="370" t="str">
        <f>IF(装备!N114="","",装备!N114)</f>
        <v/>
      </c>
      <c r="O115" s="370" t="str">
        <f>IF(装备!O114="","",装备!O114)</f>
        <v/>
      </c>
      <c r="P115" s="370" t="str">
        <f>IF(装备!P114="","",装备!P114)</f>
        <v/>
      </c>
      <c r="Q115" s="370" t="str">
        <f>IF(装备!Q114="","",装备!Q114)</f>
        <v/>
      </c>
      <c r="R115" s="370">
        <f>IF(装备!R114="","",装备!R114)</f>
        <v>1</v>
      </c>
      <c r="S115" s="370" t="str">
        <f>IF(装备!S114="","",装备!S114)</f>
        <v/>
      </c>
      <c r="T115" s="370" t="str">
        <f>IF(装备!T114="","",装备!T114)</f>
        <v/>
      </c>
      <c r="U115" s="370" t="str">
        <f>IF(装备!U114="","",装备!U114)</f>
        <v/>
      </c>
      <c r="V115" s="370" t="str">
        <f>IF(装备!V114="","",装备!V114)</f>
        <v/>
      </c>
      <c r="W115" s="370" t="str">
        <f>IF(装备!W114="","",装备!W114)</f>
        <v/>
      </c>
      <c r="X115" s="370" t="str">
        <f>IF(装备!X114="","",装备!X114)</f>
        <v/>
      </c>
      <c r="Y115" s="370">
        <f>IF(装备!Y114="","",装备!Y114)</f>
        <v>5</v>
      </c>
      <c r="Z115" s="370">
        <f>IF(装备!Z114="","",装备!Z114)</f>
        <v>2</v>
      </c>
      <c r="AA115" s="370">
        <f>IF(装备!AA114="","",装备!AA114)</f>
        <v>7</v>
      </c>
      <c r="AB115" t="str">
        <f>IF(装备!AB114="","",装备!AB114)</f>
        <v/>
      </c>
      <c r="AC115" t="str">
        <f>IF(装备!AC114="","",装备!AC114)</f>
        <v/>
      </c>
      <c r="AD115" t="str">
        <f>IF(装备!AD114="","",装备!AD114)</f>
        <v/>
      </c>
    </row>
    <row r="116" spans="1:30">
      <c r="A116">
        <f>IF(装备!A115="","",装备!A115)</f>
        <v>10011421</v>
      </c>
      <c r="B116" s="363" t="s">
        <v>4313</v>
      </c>
      <c r="C116" s="370">
        <f>IF(装备!C115="","",装备!C115)</f>
        <v>6</v>
      </c>
      <c r="D116" s="121" t="str">
        <f>IF(装备!D115="","",装备!D115)</f>
        <v>深投</v>
      </c>
      <c r="E116" t="str">
        <f>IF(装备!E115="","",装备!E115)</f>
        <v>深弹-通用</v>
      </c>
      <c r="F116" s="370" t="str">
        <f>IF(装备!F115="","",装备!F115)</f>
        <v/>
      </c>
      <c r="G116" s="370" t="str">
        <f>IF(装备!G115="","",装备!G115)</f>
        <v/>
      </c>
      <c r="H116" s="370" t="str">
        <f>IF(装备!H115="","",装备!H115)</f>
        <v/>
      </c>
      <c r="I116" s="370" t="str">
        <f>IF(装备!I115="","",装备!I115)</f>
        <v/>
      </c>
      <c r="J116" s="370">
        <f>IF(装备!J115="","",装备!J115)</f>
        <v>15</v>
      </c>
      <c r="K116" s="370" t="str">
        <f>IF(装备!K115="","",装备!K115)</f>
        <v/>
      </c>
      <c r="L116" s="370">
        <f>IF(装备!L115="","",装备!L115)</f>
        <v>5</v>
      </c>
      <c r="M116" s="370" t="str">
        <f>IF(装备!M115="","",装备!M115)</f>
        <v>短</v>
      </c>
      <c r="N116" s="370" t="str">
        <f>IF(装备!N115="","",装备!N115)</f>
        <v/>
      </c>
      <c r="O116" s="370" t="str">
        <f>IF(装备!O115="","",装备!O115)</f>
        <v/>
      </c>
      <c r="P116" s="370" t="str">
        <f>IF(装备!P115="","",装备!P115)</f>
        <v/>
      </c>
      <c r="Q116" s="370" t="str">
        <f>IF(装备!Q115="","",装备!Q115)</f>
        <v/>
      </c>
      <c r="R116" s="370">
        <f>IF(装备!R115="","",装备!R115)</f>
        <v>1</v>
      </c>
      <c r="S116" s="370" t="str">
        <f>IF(装备!S115="","",装备!S115)</f>
        <v/>
      </c>
      <c r="T116" s="370" t="str">
        <f>IF(装备!T115="","",装备!T115)</f>
        <v/>
      </c>
      <c r="U116" s="370" t="str">
        <f>IF(装备!U115="","",装备!U115)</f>
        <v/>
      </c>
      <c r="V116" s="370" t="str">
        <f>IF(装备!V115="","",装备!V115)</f>
        <v/>
      </c>
      <c r="W116" s="370" t="str">
        <f>IF(装备!W115="","",装备!W115)</f>
        <v/>
      </c>
      <c r="X116" s="370" t="str">
        <f>IF(装备!X115="","",装备!X115)</f>
        <v/>
      </c>
      <c r="Y116" s="370">
        <f>IF(装备!Y115="","",装备!Y115)</f>
        <v>8</v>
      </c>
      <c r="Z116" s="370">
        <f>IF(装备!Z115="","",装备!Z115)</f>
        <v>2</v>
      </c>
      <c r="AA116" s="370">
        <f>IF(装备!AA115="","",装备!AA115)</f>
        <v>7</v>
      </c>
      <c r="AB116" t="str">
        <f>IF(装备!AB115="","",装备!AB115)</f>
        <v/>
      </c>
      <c r="AC116" t="str">
        <f>IF(装备!AC115="","",装备!AC115)</f>
        <v/>
      </c>
      <c r="AD116" t="str">
        <f>IF(装备!AD115="","",装备!AD115)</f>
        <v/>
      </c>
    </row>
    <row r="117" spans="1:30">
      <c r="A117">
        <f>IF(装备!A116="","",装备!A116)</f>
        <v>10011521</v>
      </c>
      <c r="B117" s="361" t="s">
        <v>3734</v>
      </c>
      <c r="C117" s="370">
        <f>IF(装备!C116="","",装备!C116)</f>
        <v>3</v>
      </c>
      <c r="D117" s="121" t="str">
        <f>IF(装备!D116="","",装备!D116)</f>
        <v>强化部件</v>
      </c>
      <c r="E117" t="str">
        <f>IF(装备!E116="","",装备!E116)</f>
        <v>强化部件-通用</v>
      </c>
      <c r="F117" s="370" t="str">
        <f>IF(装备!F116="","",装备!F116)</f>
        <v/>
      </c>
      <c r="G117" s="370" t="str">
        <f>IF(装备!G116="","",装备!G116)</f>
        <v/>
      </c>
      <c r="H117" s="370">
        <f>IF(装备!H116="","",装备!H116)</f>
        <v>5</v>
      </c>
      <c r="I117" s="370" t="str">
        <f>IF(装备!I116="","",装备!I116)</f>
        <v/>
      </c>
      <c r="J117" s="370" t="str">
        <f>IF(装备!J116="","",装备!J116)</f>
        <v/>
      </c>
      <c r="K117" s="370" t="str">
        <f>IF(装备!K116="","",装备!K116)</f>
        <v/>
      </c>
      <c r="L117" s="370" t="str">
        <f>IF(装备!L116="","",装备!L116)</f>
        <v/>
      </c>
      <c r="M117" s="370" t="str">
        <f>IF(装备!M116="","",装备!M116)</f>
        <v>无</v>
      </c>
      <c r="N117" s="370">
        <f>IF(装备!N116="","",装备!N116)</f>
        <v>-1</v>
      </c>
      <c r="O117" s="370" t="str">
        <f>IF(装备!O116="","",装备!O116)</f>
        <v/>
      </c>
      <c r="P117" s="370" t="str">
        <f>IF(装备!P116="","",装备!P116)</f>
        <v/>
      </c>
      <c r="Q117" s="370" t="str">
        <f>IF(装备!Q116="","",装备!Q116)</f>
        <v/>
      </c>
      <c r="R117" s="370">
        <f>IF(装备!R116="","",装备!R116)</f>
        <v>1</v>
      </c>
      <c r="S117" s="370" t="str">
        <f>IF(装备!S116="","",装备!S116)</f>
        <v/>
      </c>
      <c r="T117" s="370" t="str">
        <f>IF(装备!T116="","",装备!T116)</f>
        <v/>
      </c>
      <c r="U117" s="370" t="str">
        <f>IF(装备!U116="","",装备!U116)</f>
        <v/>
      </c>
      <c r="V117" s="370" t="str">
        <f>IF(装备!V116="","",装备!V116)</f>
        <v/>
      </c>
      <c r="W117" s="370" t="str">
        <f>IF(装备!W116="","",装备!W116)</f>
        <v/>
      </c>
      <c r="X117" s="370">
        <f>IF(装备!X116="","",装备!X116)</f>
        <v>1</v>
      </c>
      <c r="Y117" s="370" t="str">
        <f>IF(装备!Y116="","",装备!Y116)</f>
        <v/>
      </c>
      <c r="Z117" s="370">
        <f>IF(装备!Z116="","",装备!Z116)</f>
        <v>10</v>
      </c>
      <c r="AA117" s="370" t="str">
        <f>IF(装备!AA116="","",装备!AA116)</f>
        <v/>
      </c>
      <c r="AB117" t="str">
        <f>IF(装备!AB116="","",装备!AB116)</f>
        <v/>
      </c>
      <c r="AC117" t="str">
        <f>IF(装备!AC116="","",装备!AC116)</f>
        <v/>
      </c>
      <c r="AD117" t="str">
        <f>IF(装备!AD116="","",装备!AD116)</f>
        <v/>
      </c>
    </row>
    <row r="118" spans="1:30">
      <c r="A118">
        <f>IF(装备!A117="","",装备!A117)</f>
        <v>10011621</v>
      </c>
      <c r="B118" s="363" t="s">
        <v>4430</v>
      </c>
      <c r="C118" s="370">
        <f>IF(装备!C117="","",装备!C117)</f>
        <v>6</v>
      </c>
      <c r="D118" s="121" t="str">
        <f>IF(装备!D117="","",装备!D117)</f>
        <v>强化部件</v>
      </c>
      <c r="E118" t="str">
        <f>IF(装备!E117="","",装备!E117)</f>
        <v>强化部件-通用</v>
      </c>
      <c r="F118" s="370" t="str">
        <f>IF(装备!F117="","",装备!F117)</f>
        <v/>
      </c>
      <c r="G118" s="370" t="str">
        <f>IF(装备!G117="","",装备!G117)</f>
        <v/>
      </c>
      <c r="H118" s="370" t="str">
        <f>IF(装备!H117="","",装备!H117)</f>
        <v/>
      </c>
      <c r="I118" s="370" t="str">
        <f>IF(装备!I117="","",装备!I117)</f>
        <v/>
      </c>
      <c r="J118" s="370" t="str">
        <f>IF(装备!J117="","",装备!J117)</f>
        <v/>
      </c>
      <c r="K118" s="370" t="str">
        <f>IF(装备!K117="","",装备!K117)</f>
        <v/>
      </c>
      <c r="L118" s="370" t="str">
        <f>IF(装备!L117="","",装备!L117)</f>
        <v/>
      </c>
      <c r="M118" s="370" t="str">
        <f>IF(装备!M117="","",装备!M117)</f>
        <v>无</v>
      </c>
      <c r="N118" s="370">
        <f>IF(装备!N117="","",装备!N117)</f>
        <v>12</v>
      </c>
      <c r="O118" s="370" t="str">
        <f>IF(装备!O117="","",装备!O117)</f>
        <v/>
      </c>
      <c r="P118" s="370" t="str">
        <f>IF(装备!P117="","",装备!P117)</f>
        <v/>
      </c>
      <c r="Q118" s="370" t="str">
        <f>IF(装备!Q117="","",装备!Q117)</f>
        <v/>
      </c>
      <c r="R118" s="370">
        <f>IF(装备!R117="","",装备!R117)</f>
        <v>1</v>
      </c>
      <c r="S118" s="370" t="str">
        <f>IF(装备!S117="","",装备!S117)</f>
        <v/>
      </c>
      <c r="T118" s="370" t="str">
        <f>IF(装备!T117="","",装备!T117)</f>
        <v/>
      </c>
      <c r="U118" s="370" t="str">
        <f>IF(装备!U117="","",装备!U117)</f>
        <v/>
      </c>
      <c r="V118" s="370" t="str">
        <f>IF(装备!V117="","",装备!V117)</f>
        <v/>
      </c>
      <c r="W118" s="370" t="str">
        <f>IF(装备!W117="","",装备!W117)</f>
        <v/>
      </c>
      <c r="X118" s="370">
        <f>IF(装备!X117="","",装备!X117)</f>
        <v>15</v>
      </c>
      <c r="Y118" s="370" t="str">
        <f>IF(装备!Y117="","",装备!Y117)</f>
        <v/>
      </c>
      <c r="Z118" s="370">
        <f>IF(装备!Z117="","",装备!Z117)</f>
        <v>25</v>
      </c>
      <c r="AA118" s="370" t="str">
        <f>IF(装备!AA117="","",装备!AA117)</f>
        <v/>
      </c>
      <c r="AB118" t="str">
        <f>IF(装备!AB117="","",装备!AB117)</f>
        <v/>
      </c>
      <c r="AC118" t="str">
        <f>IF(装备!AC117="","",装备!AC117)</f>
        <v/>
      </c>
      <c r="AD118" t="str">
        <f>IF(装备!AD117="","",装备!AD117)</f>
        <v/>
      </c>
    </row>
    <row r="119" spans="1:30">
      <c r="A119">
        <f>IF(装备!A118="","",装备!A118)</f>
        <v>10011721</v>
      </c>
      <c r="B119" s="361" t="s">
        <v>4431</v>
      </c>
      <c r="C119" s="370">
        <f>IF(装备!C118="","",装备!C118)</f>
        <v>3</v>
      </c>
      <c r="D119" s="121" t="str">
        <f>IF(装备!D118="","",装备!D118)</f>
        <v>强化部件</v>
      </c>
      <c r="E119" t="str">
        <f>IF(装备!E118="","",装备!E118)</f>
        <v>强化部件-发烟筒</v>
      </c>
      <c r="F119" s="370" t="str">
        <f>IF(装备!F118="","",装备!F118)</f>
        <v/>
      </c>
      <c r="G119" s="370" t="str">
        <f>IF(装备!G118="","",装备!G118)</f>
        <v/>
      </c>
      <c r="H119" s="370" t="str">
        <f>IF(装备!H118="","",装备!H118)</f>
        <v/>
      </c>
      <c r="I119" s="370" t="str">
        <f>IF(装备!I118="","",装备!I118)</f>
        <v/>
      </c>
      <c r="J119" s="370" t="str">
        <f>IF(装备!J118="","",装备!J118)</f>
        <v/>
      </c>
      <c r="K119" s="370" t="str">
        <f>IF(装备!K118="","",装备!K118)</f>
        <v/>
      </c>
      <c r="L119" s="370">
        <f>IF(装备!L118="","",装备!L118)</f>
        <v>-5</v>
      </c>
      <c r="M119" s="370" t="str">
        <f>IF(装备!M118="","",装备!M118)</f>
        <v>无</v>
      </c>
      <c r="N119" s="370">
        <f>IF(装备!N118="","",装备!N118)</f>
        <v>15</v>
      </c>
      <c r="O119" s="370" t="str">
        <f>IF(装备!O118="","",装备!O118)</f>
        <v/>
      </c>
      <c r="P119" s="370" t="str">
        <f>IF(装备!P118="","",装备!P118)</f>
        <v/>
      </c>
      <c r="Q119" s="370" t="str">
        <f>IF(装备!Q118="","",装备!Q118)</f>
        <v/>
      </c>
      <c r="R119" s="370">
        <f>IF(装备!R118="","",装备!R118)</f>
        <v>1</v>
      </c>
      <c r="S119" s="370" t="str">
        <f>IF(装备!S118="","",装备!S118)</f>
        <v/>
      </c>
      <c r="T119" s="370" t="str">
        <f>IF(装备!T118="","",装备!T118)</f>
        <v/>
      </c>
      <c r="U119" s="370" t="str">
        <f>IF(装备!U118="","",装备!U118)</f>
        <v/>
      </c>
      <c r="V119" s="370" t="str">
        <f>IF(装备!V118="","",装备!V118)</f>
        <v/>
      </c>
      <c r="W119" s="370" t="str">
        <f>IF(装备!W118="","",装备!W118)</f>
        <v/>
      </c>
      <c r="X119" s="370">
        <f>IF(装备!X118="","",装备!X118)</f>
        <v>5</v>
      </c>
      <c r="Y119" s="370">
        <f>IF(装备!Y118="","",装备!Y118)</f>
        <v>5</v>
      </c>
      <c r="Z119" s="370" t="str">
        <f>IF(装备!Z118="","",装备!Z118)</f>
        <v/>
      </c>
      <c r="AA119" s="370">
        <f>IF(装备!AA118="","",装备!AA118)</f>
        <v>2</v>
      </c>
      <c r="AB119" t="str">
        <f>IF(装备!AB118="","",装备!AB118)</f>
        <v/>
      </c>
      <c r="AC119" t="str">
        <f>IF(装备!AC118="","",装备!AC118)</f>
        <v/>
      </c>
      <c r="AD119" t="str">
        <f>IF(装备!AD118="","",装备!AD118)</f>
        <v>重巡以下船只专用（航母类不能使用）</v>
      </c>
    </row>
    <row r="120" spans="1:30">
      <c r="A120">
        <f>IF(装备!A119="","",装备!A119)</f>
        <v>10011821</v>
      </c>
      <c r="B120" s="360" t="s">
        <v>4023</v>
      </c>
      <c r="C120" s="370">
        <f>IF(装备!C119="","",装备!C119)</f>
        <v>2</v>
      </c>
      <c r="D120" s="121" t="str">
        <f>IF(装备!D119="","",装备!D119)</f>
        <v>主炮</v>
      </c>
      <c r="E120" t="str">
        <f>IF(装备!E119="","",装备!E119)</f>
        <v>主炮-轻巡+</v>
      </c>
      <c r="F120" s="370" t="str">
        <f>IF(装备!F119="","",装备!F119)</f>
        <v/>
      </c>
      <c r="G120" s="370">
        <f>IF(装备!G119="","",装备!G119)</f>
        <v>7</v>
      </c>
      <c r="H120" s="370" t="str">
        <f>IF(装备!H119="","",装备!H119)</f>
        <v/>
      </c>
      <c r="I120" s="370" t="str">
        <f>IF(装备!I119="","",装备!I119)</f>
        <v/>
      </c>
      <c r="J120" s="370" t="str">
        <f>IF(装备!J119="","",装备!J119)</f>
        <v/>
      </c>
      <c r="K120" s="370" t="str">
        <f>IF(装备!K119="","",装备!K119)</f>
        <v/>
      </c>
      <c r="L120" s="370" t="str">
        <f>IF(装备!L119="","",装备!L119)</f>
        <v/>
      </c>
      <c r="M120" s="370" t="str">
        <f>IF(装备!M119="","",装备!M119)</f>
        <v>中</v>
      </c>
      <c r="N120" s="370" t="str">
        <f>IF(装备!N119="","",装备!N119)</f>
        <v/>
      </c>
      <c r="O120" s="370" t="str">
        <f>IF(装备!O119="","",装备!O119)</f>
        <v/>
      </c>
      <c r="P120" s="370" t="str">
        <f>IF(装备!P119="","",装备!P119)</f>
        <v/>
      </c>
      <c r="Q120" s="370" t="str">
        <f>IF(装备!Q119="","",装备!Q119)</f>
        <v/>
      </c>
      <c r="R120" s="370">
        <f>IF(装备!R119="","",装备!R119)</f>
        <v>1</v>
      </c>
      <c r="S120" s="370" t="str">
        <f>IF(装备!S119="","",装备!S119)</f>
        <v/>
      </c>
      <c r="T120" s="370" t="str">
        <f>IF(装备!T119="","",装备!T119)</f>
        <v/>
      </c>
      <c r="U120" s="370" t="str">
        <f>IF(装备!U119="","",装备!U119)</f>
        <v/>
      </c>
      <c r="V120" s="370" t="str">
        <f>IF(装备!V119="","",装备!V119)</f>
        <v/>
      </c>
      <c r="W120" s="370" t="str">
        <f>IF(装备!W119="","",装备!W119)</f>
        <v/>
      </c>
      <c r="X120" s="370" t="str">
        <f>IF(装备!X119="","",装备!X119)</f>
        <v/>
      </c>
      <c r="Y120" s="370">
        <f>IF(装备!Y119="","",装备!Y119)</f>
        <v>1</v>
      </c>
      <c r="Z120" s="370">
        <f>IF(装备!Z119="","",装备!Z119)</f>
        <v>2</v>
      </c>
      <c r="AA120" s="370" t="str">
        <f>IF(装备!AA119="","",装备!AA119)</f>
        <v/>
      </c>
      <c r="AB120" t="str">
        <f>IF(装备!AB119="","",装备!AB119)</f>
        <v/>
      </c>
      <c r="AC120" t="str">
        <f>IF(装备!AC119="","",装备!AC119)</f>
        <v/>
      </c>
      <c r="AD120" t="str">
        <f>IF(装备!AD119="","",装备!AD119)</f>
        <v/>
      </c>
    </row>
    <row r="121" spans="1:30">
      <c r="A121">
        <f>IF(装备!A120="","",装备!A120)</f>
        <v>10011921</v>
      </c>
      <c r="B121" s="361" t="s">
        <v>4011</v>
      </c>
      <c r="C121" s="370">
        <f>IF(装备!C120="","",装备!C120)</f>
        <v>3</v>
      </c>
      <c r="D121" s="121" t="str">
        <f>IF(装备!D120="","",装备!D120)</f>
        <v>主炮</v>
      </c>
      <c r="E121" t="str">
        <f>IF(装备!E120="","",装备!E120)</f>
        <v>主炮-重巡+</v>
      </c>
      <c r="F121" s="370" t="str">
        <f>IF(装备!F120="","",装备!F120)</f>
        <v/>
      </c>
      <c r="G121" s="370">
        <f>IF(装备!G120="","",装备!G120)</f>
        <v>9</v>
      </c>
      <c r="H121" s="370" t="str">
        <f>IF(装备!H120="","",装备!H120)</f>
        <v/>
      </c>
      <c r="I121" s="370" t="str">
        <f>IF(装备!I120="","",装备!I120)</f>
        <v/>
      </c>
      <c r="J121" s="370" t="str">
        <f>IF(装备!J120="","",装备!J120)</f>
        <v/>
      </c>
      <c r="K121" s="370" t="str">
        <f>IF(装备!K120="","",装备!K120)</f>
        <v/>
      </c>
      <c r="L121" s="370" t="str">
        <f>IF(装备!L120="","",装备!L120)</f>
        <v/>
      </c>
      <c r="M121" s="370" t="str">
        <f>IF(装备!M120="","",装备!M120)</f>
        <v>中</v>
      </c>
      <c r="N121" s="370" t="str">
        <f>IF(装备!N120="","",装备!N120)</f>
        <v/>
      </c>
      <c r="O121" s="370" t="str">
        <f>IF(装备!O120="","",装备!O120)</f>
        <v/>
      </c>
      <c r="P121" s="370" t="str">
        <f>IF(装备!P120="","",装备!P120)</f>
        <v/>
      </c>
      <c r="Q121" s="370" t="str">
        <f>IF(装备!Q120="","",装备!Q120)</f>
        <v/>
      </c>
      <c r="R121" s="370">
        <f>IF(装备!R120="","",装备!R120)</f>
        <v>1</v>
      </c>
      <c r="S121" s="370" t="str">
        <f>IF(装备!S120="","",装备!S120)</f>
        <v/>
      </c>
      <c r="T121" s="370" t="str">
        <f>IF(装备!T120="","",装备!T120)</f>
        <v/>
      </c>
      <c r="U121" s="370" t="str">
        <f>IF(装备!U120="","",装备!U120)</f>
        <v/>
      </c>
      <c r="V121" s="370" t="str">
        <f>IF(装备!V120="","",装备!V120)</f>
        <v/>
      </c>
      <c r="W121" s="370" t="str">
        <f>IF(装备!W120="","",装备!W120)</f>
        <v/>
      </c>
      <c r="X121" s="370" t="str">
        <f>IF(装备!X120="","",装备!X120)</f>
        <v/>
      </c>
      <c r="Y121" s="370">
        <f>IF(装备!Y120="","",装备!Y120)</f>
        <v>3</v>
      </c>
      <c r="Z121" s="370">
        <f>IF(装备!Z120="","",装备!Z120)</f>
        <v>3</v>
      </c>
      <c r="AA121" s="370" t="str">
        <f>IF(装备!AA120="","",装备!AA120)</f>
        <v/>
      </c>
      <c r="AB121" t="str">
        <f>IF(装备!AB120="","",装备!AB120)</f>
        <v/>
      </c>
      <c r="AC121" t="str">
        <f>IF(装备!AC120="","",装备!AC120)</f>
        <v/>
      </c>
      <c r="AD121" t="str">
        <f>IF(装备!AD120="","",装备!AD120)</f>
        <v/>
      </c>
    </row>
    <row r="122" spans="1:30">
      <c r="A122">
        <f>IF(装备!A121="","",装备!A121)</f>
        <v>10012021</v>
      </c>
      <c r="B122" s="364" t="s">
        <v>776</v>
      </c>
      <c r="C122" s="370">
        <f>IF(装备!C121="","",装备!C121)</f>
        <v>5</v>
      </c>
      <c r="D122" s="121" t="str">
        <f>IF(装备!D121="","",装备!D121)</f>
        <v>主炮</v>
      </c>
      <c r="E122" t="str">
        <f>IF(装备!E121="","",装备!E121)</f>
        <v>主炮-战列+</v>
      </c>
      <c r="F122" s="370" t="str">
        <f>IF(装备!F121="","",装备!F121)</f>
        <v/>
      </c>
      <c r="G122" s="370">
        <f>IF(装备!G121="","",装备!G121)</f>
        <v>19</v>
      </c>
      <c r="H122" s="370" t="str">
        <f>IF(装备!H121="","",装备!H121)</f>
        <v/>
      </c>
      <c r="I122" s="370" t="str">
        <f>IF(装备!I121="","",装备!I121)</f>
        <v/>
      </c>
      <c r="J122" s="370" t="str">
        <f>IF(装备!J121="","",装备!J121)</f>
        <v/>
      </c>
      <c r="K122" s="370" t="str">
        <f>IF(装备!K121="","",装备!K121)</f>
        <v/>
      </c>
      <c r="L122" s="370">
        <f>IF(装备!L121="","",装备!L121)</f>
        <v>2</v>
      </c>
      <c r="M122" s="370" t="str">
        <f>IF(装备!M121="","",装备!M121)</f>
        <v>长</v>
      </c>
      <c r="N122" s="370" t="str">
        <f>IF(装备!N121="","",装备!N121)</f>
        <v/>
      </c>
      <c r="O122" s="370" t="str">
        <f>IF(装备!O121="","",装备!O121)</f>
        <v/>
      </c>
      <c r="P122" s="370" t="str">
        <f>IF(装备!P121="","",装备!P121)</f>
        <v/>
      </c>
      <c r="Q122" s="370" t="str">
        <f>IF(装备!Q121="","",装备!Q121)</f>
        <v/>
      </c>
      <c r="R122" s="370">
        <f>IF(装备!R121="","",装备!R121)</f>
        <v>1</v>
      </c>
      <c r="S122" s="370" t="str">
        <f>IF(装备!S121="","",装备!S121)</f>
        <v/>
      </c>
      <c r="T122" s="370" t="str">
        <f>IF(装备!T121="","",装备!T121)</f>
        <v/>
      </c>
      <c r="U122" s="370" t="str">
        <f>IF(装备!U121="","",装备!U121)</f>
        <v/>
      </c>
      <c r="V122" s="370" t="str">
        <f>IF(装备!V121="","",装备!V121)</f>
        <v/>
      </c>
      <c r="W122" s="370" t="str">
        <f>IF(装备!W121="","",装备!W121)</f>
        <v/>
      </c>
      <c r="X122" s="370" t="str">
        <f>IF(装备!X121="","",装备!X121)</f>
        <v/>
      </c>
      <c r="Y122" s="370">
        <f>IF(装备!Y121="","",装备!Y121)</f>
        <v>11</v>
      </c>
      <c r="Z122" s="370">
        <f>IF(装备!Z121="","",装备!Z121)</f>
        <v>17</v>
      </c>
      <c r="AA122" s="370" t="str">
        <f>IF(装备!AA121="","",装备!AA121)</f>
        <v/>
      </c>
      <c r="AB122" t="str">
        <f>IF(装备!AB121="","",装备!AB121)</f>
        <v/>
      </c>
      <c r="AC122" t="str">
        <f>IF(装备!AC121="","",装备!AC121)</f>
        <v/>
      </c>
      <c r="AD122" t="str">
        <f>IF(装备!AD121="","",装备!AD121)</f>
        <v/>
      </c>
    </row>
    <row r="123" spans="1:30">
      <c r="A123">
        <f>IF(装备!A122="","",装备!A122)</f>
        <v>10012121</v>
      </c>
      <c r="B123" s="364" t="s">
        <v>2428</v>
      </c>
      <c r="C123" s="370">
        <f>IF(装备!C122="","",装备!C122)</f>
        <v>5</v>
      </c>
      <c r="D123" s="121" t="str">
        <f>IF(装备!D122="","",装备!D122)</f>
        <v>主炮</v>
      </c>
      <c r="E123" t="str">
        <f>IF(装备!E122="","",装备!E122)</f>
        <v>主炮-战列+</v>
      </c>
      <c r="F123" s="370" t="str">
        <f>IF(装备!F122="","",装备!F122)</f>
        <v/>
      </c>
      <c r="G123" s="370">
        <f>IF(装备!G122="","",装备!G122)</f>
        <v>21</v>
      </c>
      <c r="H123" s="370" t="str">
        <f>IF(装备!H122="","",装备!H122)</f>
        <v/>
      </c>
      <c r="I123" s="370" t="str">
        <f>IF(装备!I122="","",装备!I122)</f>
        <v/>
      </c>
      <c r="J123" s="370" t="str">
        <f>IF(装备!J122="","",装备!J122)</f>
        <v/>
      </c>
      <c r="K123" s="370" t="str">
        <f>IF(装备!K122="","",装备!K122)</f>
        <v/>
      </c>
      <c r="L123" s="370">
        <f>IF(装备!L122="","",装备!L122)</f>
        <v>1</v>
      </c>
      <c r="M123" s="370" t="str">
        <f>IF(装备!M122="","",装备!M122)</f>
        <v>长</v>
      </c>
      <c r="N123" s="370" t="str">
        <f>IF(装备!N122="","",装备!N122)</f>
        <v/>
      </c>
      <c r="O123" s="370" t="str">
        <f>IF(装备!O122="","",装备!O122)</f>
        <v/>
      </c>
      <c r="P123" s="370" t="str">
        <f>IF(装备!P122="","",装备!P122)</f>
        <v/>
      </c>
      <c r="Q123" s="370" t="str">
        <f>IF(装备!Q122="","",装备!Q122)</f>
        <v/>
      </c>
      <c r="R123" s="370">
        <f>IF(装备!R122="","",装备!R122)</f>
        <v>1</v>
      </c>
      <c r="S123" s="370" t="str">
        <f>IF(装备!S122="","",装备!S122)</f>
        <v/>
      </c>
      <c r="T123" s="370" t="str">
        <f>IF(装备!T122="","",装备!T122)</f>
        <v/>
      </c>
      <c r="U123" s="370" t="str">
        <f>IF(装备!U122="","",装备!U122)</f>
        <v/>
      </c>
      <c r="V123" s="370" t="str">
        <f>IF(装备!V122="","",装备!V122)</f>
        <v/>
      </c>
      <c r="W123" s="370" t="str">
        <f>IF(装备!W122="","",装备!W122)</f>
        <v/>
      </c>
      <c r="X123" s="370" t="str">
        <f>IF(装备!X122="","",装备!X122)</f>
        <v/>
      </c>
      <c r="Y123" s="370">
        <f>IF(装备!Y122="","",装备!Y122)</f>
        <v>15</v>
      </c>
      <c r="Z123" s="370">
        <f>IF(装备!Z122="","",装备!Z122)</f>
        <v>15</v>
      </c>
      <c r="AA123" s="370" t="str">
        <f>IF(装备!AA122="","",装备!AA122)</f>
        <v/>
      </c>
      <c r="AB123" t="str">
        <f>IF(装备!AB122="","",装备!AB122)</f>
        <v/>
      </c>
      <c r="AC123" t="str">
        <f>IF(装备!AC122="","",装备!AC122)</f>
        <v/>
      </c>
      <c r="AD123" t="str">
        <f>IF(装备!AD122="","",装备!AD122)</f>
        <v/>
      </c>
    </row>
    <row r="124" spans="1:30">
      <c r="A124">
        <f>IF(装备!A123="","",装备!A123)</f>
        <v>10012221</v>
      </c>
      <c r="B124" s="360" t="s">
        <v>3990</v>
      </c>
      <c r="C124" s="370">
        <f>IF(装备!C123="","",装备!C123)</f>
        <v>2</v>
      </c>
      <c r="D124" s="121" t="str">
        <f>IF(装备!D123="","",装备!D123)</f>
        <v>主炮</v>
      </c>
      <c r="E124" t="str">
        <f>IF(装备!E123="","",装备!E123)</f>
        <v>主炮-战列+</v>
      </c>
      <c r="F124" s="370" t="str">
        <f>IF(装备!F123="","",装备!F123)</f>
        <v/>
      </c>
      <c r="G124" s="370">
        <f>IF(装备!G123="","",装备!G123)</f>
        <v>18</v>
      </c>
      <c r="H124" s="370" t="str">
        <f>IF(装备!H123="","",装备!H123)</f>
        <v/>
      </c>
      <c r="I124" s="370" t="str">
        <f>IF(装备!I123="","",装备!I123)</f>
        <v/>
      </c>
      <c r="J124" s="370" t="str">
        <f>IF(装备!J123="","",装备!J123)</f>
        <v/>
      </c>
      <c r="K124" s="370" t="str">
        <f>IF(装备!K123="","",装备!K123)</f>
        <v/>
      </c>
      <c r="L124" s="370" t="str">
        <f>IF(装备!L123="","",装备!L123)</f>
        <v/>
      </c>
      <c r="M124" s="370" t="str">
        <f>IF(装备!M123="","",装备!M123)</f>
        <v>长</v>
      </c>
      <c r="N124" s="370" t="str">
        <f>IF(装备!N123="","",装备!N123)</f>
        <v/>
      </c>
      <c r="O124" s="370" t="str">
        <f>IF(装备!O123="","",装备!O123)</f>
        <v/>
      </c>
      <c r="P124" s="370" t="str">
        <f>IF(装备!P123="","",装备!P123)</f>
        <v/>
      </c>
      <c r="Q124" s="370" t="str">
        <f>IF(装备!Q123="","",装备!Q123)</f>
        <v/>
      </c>
      <c r="R124" s="370">
        <f>IF(装备!R123="","",装备!R123)</f>
        <v>1</v>
      </c>
      <c r="S124" s="370" t="str">
        <f>IF(装备!S123="","",装备!S123)</f>
        <v/>
      </c>
      <c r="T124" s="370" t="str">
        <f>IF(装备!T123="","",装备!T123)</f>
        <v/>
      </c>
      <c r="U124" s="370" t="str">
        <f>IF(装备!U123="","",装备!U123)</f>
        <v/>
      </c>
      <c r="V124" s="370" t="str">
        <f>IF(装备!V123="","",装备!V123)</f>
        <v/>
      </c>
      <c r="W124" s="370" t="str">
        <f>IF(装备!W123="","",装备!W123)</f>
        <v/>
      </c>
      <c r="X124" s="370" t="str">
        <f>IF(装备!X123="","",装备!X123)</f>
        <v/>
      </c>
      <c r="Y124" s="370">
        <f>IF(装备!Y123="","",装备!Y123)</f>
        <v>13</v>
      </c>
      <c r="Z124" s="370">
        <f>IF(装备!Z123="","",装备!Z123)</f>
        <v>18</v>
      </c>
      <c r="AA124" s="370" t="str">
        <f>IF(装备!AA123="","",装备!AA123)</f>
        <v/>
      </c>
      <c r="AB124" t="str">
        <f>IF(装备!AB123="","",装备!AB123)</f>
        <v/>
      </c>
      <c r="AC124" t="str">
        <f>IF(装备!AC123="","",装备!AC123)</f>
        <v/>
      </c>
      <c r="AD124" t="str">
        <f>IF(装备!AD123="","",装备!AD123)</f>
        <v/>
      </c>
    </row>
    <row r="125" spans="1:30">
      <c r="A125">
        <f>IF(装备!A124="","",装备!A124)</f>
        <v>10012321</v>
      </c>
      <c r="B125" s="362" t="s">
        <v>4185</v>
      </c>
      <c r="C125" s="370">
        <f>IF(装备!C124="","",装备!C124)</f>
        <v>4</v>
      </c>
      <c r="D125" s="121" t="str">
        <f>IF(装备!D124="","",装备!D124)</f>
        <v>主炮</v>
      </c>
      <c r="E125" t="str">
        <f>IF(装备!E124="","",装备!E124)</f>
        <v>主炮-通用</v>
      </c>
      <c r="F125" s="370" t="str">
        <f>IF(装备!F124="","",装备!F124)</f>
        <v/>
      </c>
      <c r="G125" s="370">
        <f>IF(装备!G124="","",装备!G124)</f>
        <v>5</v>
      </c>
      <c r="H125" s="370" t="str">
        <f>IF(装备!H124="","",装备!H124)</f>
        <v/>
      </c>
      <c r="I125" s="370" t="str">
        <f>IF(装备!I124="","",装备!I124)</f>
        <v/>
      </c>
      <c r="J125" s="370" t="str">
        <f>IF(装备!J124="","",装备!J124)</f>
        <v/>
      </c>
      <c r="K125" s="370" t="str">
        <f>IF(装备!K124="","",装备!K124)</f>
        <v/>
      </c>
      <c r="L125" s="370" t="str">
        <f>IF(装备!L124="","",装备!L124)</f>
        <v/>
      </c>
      <c r="M125" s="370" t="str">
        <f>IF(装备!M124="","",装备!M124)</f>
        <v>短</v>
      </c>
      <c r="N125" s="370" t="str">
        <f>IF(装备!N124="","",装备!N124)</f>
        <v/>
      </c>
      <c r="O125" s="370" t="str">
        <f>IF(装备!O124="","",装备!O124)</f>
        <v/>
      </c>
      <c r="P125" s="370" t="str">
        <f>IF(装备!P124="","",装备!P124)</f>
        <v/>
      </c>
      <c r="Q125" s="370" t="str">
        <f>IF(装备!Q124="","",装备!Q124)</f>
        <v/>
      </c>
      <c r="R125" s="370">
        <f>IF(装备!R124="","",装备!R124)</f>
        <v>1</v>
      </c>
      <c r="S125" s="370" t="str">
        <f>IF(装备!S124="","",装备!S124)</f>
        <v/>
      </c>
      <c r="T125" s="370" t="str">
        <f>IF(装备!T124="","",装备!T124)</f>
        <v/>
      </c>
      <c r="U125" s="370" t="str">
        <f>IF(装备!U124="","",装备!U124)</f>
        <v/>
      </c>
      <c r="V125" s="370" t="str">
        <f>IF(装备!V124="","",装备!V124)</f>
        <v/>
      </c>
      <c r="W125" s="370" t="str">
        <f>IF(装备!W124="","",装备!W124)</f>
        <v/>
      </c>
      <c r="X125" s="370" t="str">
        <f>IF(装备!X124="","",装备!X124)</f>
        <v/>
      </c>
      <c r="Y125" s="370">
        <f>IF(装备!Y124="","",装备!Y124)</f>
        <v>2</v>
      </c>
      <c r="Z125" s="370">
        <f>IF(装备!Z124="","",装备!Z124)</f>
        <v>2</v>
      </c>
      <c r="AA125" s="370" t="str">
        <f>IF(装备!AA124="","",装备!AA124)</f>
        <v/>
      </c>
      <c r="AB125" t="str">
        <f>IF(装备!AB124="","",装备!AB124)</f>
        <v/>
      </c>
      <c r="AC125" t="str">
        <f>IF(装备!AC124="","",装备!AC124)</f>
        <v/>
      </c>
      <c r="AD125" t="str">
        <f>IF(装备!AD124="","",装备!AD124)</f>
        <v/>
      </c>
    </row>
    <row r="126" spans="1:30">
      <c r="A126">
        <f>IF(装备!A125="","",装备!A125)</f>
        <v>10012421</v>
      </c>
      <c r="B126" s="364" t="s">
        <v>4183</v>
      </c>
      <c r="C126" s="370">
        <f>IF(装备!C125="","",装备!C125)</f>
        <v>5</v>
      </c>
      <c r="D126" s="121" t="str">
        <f>IF(装备!D125="","",装备!D125)</f>
        <v>主炮</v>
      </c>
      <c r="E126" t="str">
        <f>IF(装备!E125="","",装备!E125)</f>
        <v>主炮-通用</v>
      </c>
      <c r="F126" s="370" t="str">
        <f>IF(装备!F125="","",装备!F125)</f>
        <v/>
      </c>
      <c r="G126" s="370">
        <f>IF(装备!G125="","",装备!G125)</f>
        <v>4</v>
      </c>
      <c r="H126" s="370" t="str">
        <f>IF(装备!H125="","",装备!H125)</f>
        <v/>
      </c>
      <c r="I126" s="370" t="str">
        <f>IF(装备!I125="","",装备!I125)</f>
        <v/>
      </c>
      <c r="J126" s="370" t="str">
        <f>IF(装备!J125="","",装备!J125)</f>
        <v/>
      </c>
      <c r="K126" s="370" t="str">
        <f>IF(装备!K125="","",装备!K125)</f>
        <v/>
      </c>
      <c r="L126" s="370">
        <f>IF(装备!L125="","",装备!L125)</f>
        <v>2</v>
      </c>
      <c r="M126" s="370" t="str">
        <f>IF(装备!M125="","",装备!M125)</f>
        <v>短</v>
      </c>
      <c r="N126" s="370" t="str">
        <f>IF(装备!N125="","",装备!N125)</f>
        <v/>
      </c>
      <c r="O126" s="370" t="str">
        <f>IF(装备!O125="","",装备!O125)</f>
        <v/>
      </c>
      <c r="P126" s="370" t="str">
        <f>IF(装备!P125="","",装备!P125)</f>
        <v/>
      </c>
      <c r="Q126" s="370">
        <f>IF(装备!Q125="","",装备!Q125)</f>
        <v>5</v>
      </c>
      <c r="R126" s="370">
        <f>IF(装备!R125="","",装备!R125)</f>
        <v>2</v>
      </c>
      <c r="S126" s="370">
        <f>IF(装备!S125="","",装备!S125)</f>
        <v>0.35</v>
      </c>
      <c r="T126" s="370" t="str">
        <f>IF(装备!T125="","",装备!T125)</f>
        <v/>
      </c>
      <c r="U126" s="370" t="str">
        <f>IF(装备!U125="","",装备!U125)</f>
        <v/>
      </c>
      <c r="V126" s="370" t="str">
        <f>IF(装备!V125="","",装备!V125)</f>
        <v/>
      </c>
      <c r="W126" s="370" t="str">
        <f>IF(装备!W125="","",装备!W125)</f>
        <v/>
      </c>
      <c r="X126" s="370" t="str">
        <f>IF(装备!X125="","",装备!X125)</f>
        <v/>
      </c>
      <c r="Y126" s="370">
        <f>IF(装备!Y125="","",装备!Y125)</f>
        <v>1</v>
      </c>
      <c r="Z126" s="370">
        <f>IF(装备!Z125="","",装备!Z125)</f>
        <v>1</v>
      </c>
      <c r="AA126" s="370" t="str">
        <f>IF(装备!AA125="","",装备!AA125)</f>
        <v/>
      </c>
      <c r="AB126" t="str">
        <f>IF(装备!AB125="","",装备!AB125)</f>
        <v/>
      </c>
      <c r="AC126" t="str">
        <f>IF(装备!AC125="","",装备!AC125)</f>
        <v/>
      </c>
      <c r="AD126" t="str">
        <f>IF(装备!AD125="","",装备!AD125)</f>
        <v>对空补正35%；对空倍率2</v>
      </c>
    </row>
    <row r="127" spans="1:30">
      <c r="A127">
        <f>IF(装备!A126="","",装备!A126)</f>
        <v>10012521</v>
      </c>
      <c r="B127" s="361" t="s">
        <v>4211</v>
      </c>
      <c r="C127" s="370">
        <f>IF(装备!C126="","",装备!C126)</f>
        <v>3</v>
      </c>
      <c r="D127" s="121" t="str">
        <f>IF(装备!D126="","",装备!D126)</f>
        <v>主炮</v>
      </c>
      <c r="E127" t="str">
        <f>IF(装备!E126="","",装备!E126)</f>
        <v>主炮-轻巡+</v>
      </c>
      <c r="F127" s="370" t="str">
        <f>IF(装备!F126="","",装备!F126)</f>
        <v/>
      </c>
      <c r="G127" s="370">
        <f>IF(装备!G126="","",装备!G126)</f>
        <v>6</v>
      </c>
      <c r="H127" s="370" t="str">
        <f>IF(装备!H126="","",装备!H126)</f>
        <v/>
      </c>
      <c r="I127" s="370" t="str">
        <f>IF(装备!I126="","",装备!I126)</f>
        <v/>
      </c>
      <c r="J127" s="370" t="str">
        <f>IF(装备!J126="","",装备!J126)</f>
        <v/>
      </c>
      <c r="K127" s="370" t="str">
        <f>IF(装备!K126="","",装备!K126)</f>
        <v/>
      </c>
      <c r="L127" s="370">
        <f>IF(装备!L126="","",装备!L126)</f>
        <v>2</v>
      </c>
      <c r="M127" s="370" t="str">
        <f>IF(装备!M126="","",装备!M126)</f>
        <v>中</v>
      </c>
      <c r="N127" s="370" t="str">
        <f>IF(装备!N126="","",装备!N126)</f>
        <v/>
      </c>
      <c r="O127" s="370" t="str">
        <f>IF(装备!O126="","",装备!O126)</f>
        <v/>
      </c>
      <c r="P127" s="370" t="str">
        <f>IF(装备!P126="","",装备!P126)</f>
        <v/>
      </c>
      <c r="Q127" s="370" t="str">
        <f>IF(装备!Q126="","",装备!Q126)</f>
        <v/>
      </c>
      <c r="R127" s="370">
        <f>IF(装备!R126="","",装备!R126)</f>
        <v>1</v>
      </c>
      <c r="S127" s="370" t="str">
        <f>IF(装备!S126="","",装备!S126)</f>
        <v/>
      </c>
      <c r="T127" s="370" t="str">
        <f>IF(装备!T126="","",装备!T126)</f>
        <v/>
      </c>
      <c r="U127" s="370" t="str">
        <f>IF(装备!U126="","",装备!U126)</f>
        <v/>
      </c>
      <c r="V127" s="370" t="str">
        <f>IF(装备!V126="","",装备!V126)</f>
        <v/>
      </c>
      <c r="W127" s="370" t="str">
        <f>IF(装备!W126="","",装备!W126)</f>
        <v/>
      </c>
      <c r="X127" s="370" t="str">
        <f>IF(装备!X126="","",装备!X126)</f>
        <v/>
      </c>
      <c r="Y127" s="370">
        <f>IF(装备!Y126="","",装备!Y126)</f>
        <v>1</v>
      </c>
      <c r="Z127" s="370">
        <f>IF(装备!Z126="","",装备!Z126)</f>
        <v>2</v>
      </c>
      <c r="AA127" s="370" t="str">
        <f>IF(装备!AA126="","",装备!AA126)</f>
        <v/>
      </c>
      <c r="AB127" t="str">
        <f>IF(装备!AB126="","",装备!AB126)</f>
        <v/>
      </c>
      <c r="AC127" t="str">
        <f>IF(装备!AC126="","",装备!AC126)</f>
        <v/>
      </c>
      <c r="AD127" t="str">
        <f>IF(装备!AD126="","",装备!AD126)</f>
        <v/>
      </c>
    </row>
    <row r="128" spans="1:30">
      <c r="A128">
        <f>IF(装备!A127="","",装备!A127)</f>
        <v>10012621</v>
      </c>
      <c r="B128" s="359" t="s">
        <v>4030</v>
      </c>
      <c r="C128" s="370">
        <f>IF(装备!C127="","",装备!C127)</f>
        <v>1</v>
      </c>
      <c r="D128" s="121" t="str">
        <f>IF(装备!D127="","",装备!D127)</f>
        <v>主炮</v>
      </c>
      <c r="E128" t="str">
        <f>IF(装备!E127="","",装备!E127)</f>
        <v>主炮-轻巡+</v>
      </c>
      <c r="F128" s="370" t="str">
        <f>IF(装备!F127="","",装备!F127)</f>
        <v/>
      </c>
      <c r="G128" s="370">
        <f>IF(装备!G127="","",装备!G127)</f>
        <v>4</v>
      </c>
      <c r="H128" s="370" t="str">
        <f>IF(装备!H127="","",装备!H127)</f>
        <v/>
      </c>
      <c r="I128" s="370" t="str">
        <f>IF(装备!I127="","",装备!I127)</f>
        <v/>
      </c>
      <c r="J128" s="370" t="str">
        <f>IF(装备!J127="","",装备!J127)</f>
        <v/>
      </c>
      <c r="K128" s="370" t="str">
        <f>IF(装备!K127="","",装备!K127)</f>
        <v/>
      </c>
      <c r="L128" s="370" t="str">
        <f>IF(装备!L127="","",装备!L127)</f>
        <v/>
      </c>
      <c r="M128" s="370" t="str">
        <f>IF(装备!M127="","",装备!M127)</f>
        <v>中</v>
      </c>
      <c r="N128" s="370" t="str">
        <f>IF(装备!N127="","",装备!N127)</f>
        <v/>
      </c>
      <c r="O128" s="370" t="str">
        <f>IF(装备!O127="","",装备!O127)</f>
        <v/>
      </c>
      <c r="P128" s="370" t="str">
        <f>IF(装备!P127="","",装备!P127)</f>
        <v/>
      </c>
      <c r="Q128" s="370" t="str">
        <f>IF(装备!Q127="","",装备!Q127)</f>
        <v/>
      </c>
      <c r="R128" s="370">
        <f>IF(装备!R127="","",装备!R127)</f>
        <v>1</v>
      </c>
      <c r="S128" s="370" t="str">
        <f>IF(装备!S127="","",装备!S127)</f>
        <v/>
      </c>
      <c r="T128" s="370" t="str">
        <f>IF(装备!T127="","",装备!T127)</f>
        <v/>
      </c>
      <c r="U128" s="370" t="str">
        <f>IF(装备!U127="","",装备!U127)</f>
        <v/>
      </c>
      <c r="V128" s="370" t="str">
        <f>IF(装备!V127="","",装备!V127)</f>
        <v/>
      </c>
      <c r="W128" s="370" t="str">
        <f>IF(装备!W127="","",装备!W127)</f>
        <v/>
      </c>
      <c r="X128" s="370" t="str">
        <f>IF(装备!X127="","",装备!X127)</f>
        <v/>
      </c>
      <c r="Y128" s="370">
        <f>IF(装备!Y127="","",装备!Y127)</f>
        <v>1</v>
      </c>
      <c r="Z128" s="370">
        <f>IF(装备!Z127="","",装备!Z127)</f>
        <v>2</v>
      </c>
      <c r="AA128" s="370" t="str">
        <f>IF(装备!AA127="","",装备!AA127)</f>
        <v/>
      </c>
      <c r="AB128" t="str">
        <f>IF(装备!AB127="","",装备!AB127)</f>
        <v/>
      </c>
      <c r="AC128" t="str">
        <f>IF(装备!AC127="","",装备!AC127)</f>
        <v/>
      </c>
      <c r="AD128" t="str">
        <f>IF(装备!AD127="","",装备!AD127)</f>
        <v/>
      </c>
    </row>
    <row r="129" spans="1:30">
      <c r="A129">
        <f>IF(装备!A128="","",装备!A128)</f>
        <v>10012721</v>
      </c>
      <c r="B129" s="363" t="s">
        <v>3729</v>
      </c>
      <c r="C129" s="370">
        <f>IF(装备!C128="","",装备!C128)</f>
        <v>6</v>
      </c>
      <c r="D129" s="121" t="str">
        <f>IF(装备!D128="","",装备!D128)</f>
        <v>轰炸机</v>
      </c>
      <c r="E129" t="str">
        <f>IF(装备!E128="","",装备!E128)</f>
        <v>轰炸机-通用</v>
      </c>
      <c r="F129" s="370" t="str">
        <f>IF(装备!F128="","",装备!F128)</f>
        <v/>
      </c>
      <c r="G129" s="370" t="str">
        <f>IF(装备!G128="","",装备!G128)</f>
        <v/>
      </c>
      <c r="H129" s="370" t="str">
        <f>IF(装备!H128="","",装备!H128)</f>
        <v/>
      </c>
      <c r="I129" s="370" t="str">
        <f>IF(装备!I128="","",装备!I128)</f>
        <v/>
      </c>
      <c r="J129" s="370" t="str">
        <f>IF(装备!J128="","",装备!J128)</f>
        <v/>
      </c>
      <c r="K129" s="370" t="str">
        <f>IF(装备!K128="","",装备!K128)</f>
        <v/>
      </c>
      <c r="L129" s="370" t="str">
        <f>IF(装备!L128="","",装备!L128)</f>
        <v/>
      </c>
      <c r="M129" s="370" t="str">
        <f>IF(装备!M128="","",装备!M128)</f>
        <v>无</v>
      </c>
      <c r="N129" s="370" t="str">
        <f>IF(装备!N128="","",装备!N128)</f>
        <v/>
      </c>
      <c r="O129" s="370" t="str">
        <f>IF(装备!O128="","",装备!O128)</f>
        <v/>
      </c>
      <c r="P129" s="370">
        <f>IF(装备!P128="","",装备!P128)</f>
        <v>20</v>
      </c>
      <c r="Q129" s="370" t="str">
        <f>IF(装备!Q128="","",装备!Q128)</f>
        <v/>
      </c>
      <c r="R129" s="370">
        <f>IF(装备!R128="","",装备!R128)</f>
        <v>1</v>
      </c>
      <c r="S129" s="370" t="str">
        <f>IF(装备!S128="","",装备!S128)</f>
        <v/>
      </c>
      <c r="T129" s="370" t="str">
        <f>IF(装备!T128="","",装备!T128)</f>
        <v/>
      </c>
      <c r="U129" s="370" t="str">
        <f>IF(装备!U128="","",装备!U128)</f>
        <v/>
      </c>
      <c r="V129" s="370" t="str">
        <f>IF(装备!V128="","",装备!V128)</f>
        <v/>
      </c>
      <c r="W129" s="370">
        <f>IF(装备!W128="","",装备!W128)</f>
        <v>15</v>
      </c>
      <c r="X129" s="370">
        <f>IF(装备!X128="","",装备!X128)</f>
        <v>8</v>
      </c>
      <c r="Y129" s="370">
        <f>IF(装备!Y128="","",装备!Y128)</f>
        <v>10</v>
      </c>
      <c r="Z129" s="370" t="str">
        <f>IF(装备!Z128="","",装备!Z128)</f>
        <v/>
      </c>
      <c r="AA129" s="370">
        <f>IF(装备!AA128="","",装备!AA128)</f>
        <v>15</v>
      </c>
      <c r="AB129" t="str">
        <f>IF(装备!AB128="","",装备!AB128)</f>
        <v/>
      </c>
      <c r="AC129" t="str">
        <f>IF(装备!AC128="","",装备!AC128)</f>
        <v/>
      </c>
      <c r="AD129" t="str">
        <f>IF(装备!AD128="","",装备!AD128)</f>
        <v>铝耗15</v>
      </c>
    </row>
    <row r="130" spans="1:30">
      <c r="A130">
        <f>IF(装备!A129="","",装备!A129)</f>
        <v>10012821</v>
      </c>
      <c r="B130" s="364" t="s">
        <v>4435</v>
      </c>
      <c r="C130" s="370">
        <f>IF(装备!C129="","",装备!C129)</f>
        <v>5</v>
      </c>
      <c r="D130" s="121" t="str">
        <f>IF(装备!D129="","",装备!D129)</f>
        <v>炮弹</v>
      </c>
      <c r="E130" t="str">
        <f>IF(装备!E129="","",装备!E129)</f>
        <v>炮弹-通用</v>
      </c>
      <c r="F130" s="370" t="str">
        <f>IF(装备!F129="","",装备!F129)</f>
        <v/>
      </c>
      <c r="G130" s="370" t="str">
        <f>IF(装备!G129="","",装备!G129)</f>
        <v/>
      </c>
      <c r="H130" s="370" t="str">
        <f>IF(装备!H129="","",装备!H129)</f>
        <v/>
      </c>
      <c r="I130" s="370" t="str">
        <f>IF(装备!I129="","",装备!I129)</f>
        <v/>
      </c>
      <c r="J130" s="370" t="str">
        <f>IF(装备!J129="","",装备!J129)</f>
        <v/>
      </c>
      <c r="K130" s="370" t="str">
        <f>IF(装备!K129="","",装备!K129)</f>
        <v/>
      </c>
      <c r="L130" s="370">
        <f>IF(装备!L129="","",装备!L129)</f>
        <v>5</v>
      </c>
      <c r="M130" s="370" t="str">
        <f>IF(装备!M129="","",装备!M129)</f>
        <v>无</v>
      </c>
      <c r="N130" s="370" t="str">
        <f>IF(装备!N129="","",装备!N129)</f>
        <v/>
      </c>
      <c r="O130" s="370" t="str">
        <f>IF(装备!O129="","",装备!O129)</f>
        <v/>
      </c>
      <c r="P130" s="370" t="str">
        <f>IF(装备!P129="","",装备!P129)</f>
        <v/>
      </c>
      <c r="Q130" s="370">
        <f>IF(装备!Q129="","",装备!Q129)</f>
        <v>5</v>
      </c>
      <c r="R130" s="370">
        <f>IF(装备!R129="","",装备!R129)</f>
        <v>1</v>
      </c>
      <c r="S130" s="370">
        <f>IF(装备!S129="","",装备!S129)</f>
        <v>0.8</v>
      </c>
      <c r="T130" s="370" t="str">
        <f>IF(装备!T129="","",装备!T129)</f>
        <v/>
      </c>
      <c r="U130" s="370" t="str">
        <f>IF(装备!U129="","",装备!U129)</f>
        <v/>
      </c>
      <c r="V130" s="370" t="str">
        <f>IF(装备!V129="","",装备!V129)</f>
        <v/>
      </c>
      <c r="W130" s="370" t="str">
        <f>IF(装备!W129="","",装备!W129)</f>
        <v/>
      </c>
      <c r="X130" s="370" t="str">
        <f>IF(装备!X129="","",装备!X129)</f>
        <v/>
      </c>
      <c r="Y130" s="370">
        <f>IF(装备!Y129="","",装备!Y129)</f>
        <v>6</v>
      </c>
      <c r="Z130" s="370" t="str">
        <f>IF(装备!Z129="","",装备!Z129)</f>
        <v/>
      </c>
      <c r="AA130" s="370">
        <f>IF(装备!AA129="","",装备!AA129)</f>
        <v>13</v>
      </c>
      <c r="AB130" t="str">
        <f>IF(装备!AB129="","",装备!AB129)</f>
        <v/>
      </c>
      <c r="AC130" t="str">
        <f>IF(装备!AC129="","",装备!AC129)</f>
        <v/>
      </c>
      <c r="AD130" t="str">
        <f>IF(装备!AD129="","",装备!AD129)</f>
        <v>对空补正80%</v>
      </c>
    </row>
    <row r="131" spans="1:30">
      <c r="A131">
        <f>IF(装备!A130="","",装备!A130)</f>
        <v>10012921</v>
      </c>
      <c r="B131" s="364" t="s">
        <v>1980</v>
      </c>
      <c r="C131" s="370">
        <f>IF(装备!C130="","",装备!C130)</f>
        <v>5</v>
      </c>
      <c r="D131" s="121" t="str">
        <f>IF(装备!D130="","",装备!D130)</f>
        <v>炮弹</v>
      </c>
      <c r="E131" t="str">
        <f>IF(装备!E130="","",装备!E130)</f>
        <v>炮弹-重巡+</v>
      </c>
      <c r="F131" s="370" t="str">
        <f>IF(装备!F130="","",装备!F130)</f>
        <v/>
      </c>
      <c r="G131" s="370">
        <f>IF(装备!G130="","",装备!G130)</f>
        <v>5</v>
      </c>
      <c r="H131" s="370" t="str">
        <f>IF(装备!H130="","",装备!H130)</f>
        <v/>
      </c>
      <c r="I131" s="370" t="str">
        <f>IF(装备!I130="","",装备!I130)</f>
        <v/>
      </c>
      <c r="J131" s="370" t="str">
        <f>IF(装备!J130="","",装备!J130)</f>
        <v/>
      </c>
      <c r="K131" s="370" t="str">
        <f>IF(装备!K130="","",装备!K130)</f>
        <v/>
      </c>
      <c r="L131" s="370" t="str">
        <f>IF(装备!L130="","",装备!L130)</f>
        <v/>
      </c>
      <c r="M131" s="370" t="str">
        <f>IF(装备!M130="","",装备!M130)</f>
        <v>无</v>
      </c>
      <c r="N131" s="370" t="str">
        <f>IF(装备!N130="","",装备!N130)</f>
        <v/>
      </c>
      <c r="O131" s="370" t="str">
        <f>IF(装备!O130="","",装备!O130)</f>
        <v/>
      </c>
      <c r="P131" s="370" t="str">
        <f>IF(装备!P130="","",装备!P130)</f>
        <v/>
      </c>
      <c r="Q131" s="370" t="str">
        <f>IF(装备!Q130="","",装备!Q130)</f>
        <v/>
      </c>
      <c r="R131" s="370">
        <f>IF(装备!R130="","",装备!R130)</f>
        <v>1</v>
      </c>
      <c r="S131" s="370" t="str">
        <f>IF(装备!S130="","",装备!S130)</f>
        <v/>
      </c>
      <c r="T131" s="370" t="str">
        <f>IF(装备!T130="","",装备!T130)</f>
        <v/>
      </c>
      <c r="U131" s="370" t="str">
        <f>IF(装备!U130="","",装备!U130)</f>
        <v/>
      </c>
      <c r="V131" s="370" t="str">
        <f>IF(装备!V130="","",装备!V130)</f>
        <v/>
      </c>
      <c r="W131" s="370" t="str">
        <f>IF(装备!W130="","",装备!W130)</f>
        <v/>
      </c>
      <c r="X131" s="370" t="str">
        <f>IF(装备!X130="","",装备!X130)</f>
        <v/>
      </c>
      <c r="Y131" s="370">
        <f>IF(装备!Y130="","",装备!Y130)</f>
        <v>20</v>
      </c>
      <c r="Z131" s="370">
        <f>IF(装备!Z130="","",装备!Z130)</f>
        <v>9</v>
      </c>
      <c r="AA131" s="370">
        <f>IF(装备!AA130="","",装备!AA130)</f>
        <v>4</v>
      </c>
      <c r="AB131" t="str">
        <f>IF(装备!AB130="","",装备!AB130)</f>
        <v>{'num': 25}</v>
      </c>
      <c r="AC131">
        <f>IF(装备!AC130="","",装备!AC130)</f>
        <v>4</v>
      </c>
      <c r="AD131" t="str">
        <f>IF(装备!AD130="","",装备!AD130)</f>
        <v>炮击战阶段增加25%攻击上限（同类弹药效果只会生效一个）</v>
      </c>
    </row>
    <row r="132" spans="1:30">
      <c r="A132">
        <f>IF(装备!A131="","",装备!A131)</f>
        <v>10013021</v>
      </c>
      <c r="B132" s="364" t="s">
        <v>1979</v>
      </c>
      <c r="C132" s="370">
        <f>IF(装备!C131="","",装备!C131)</f>
        <v>5</v>
      </c>
      <c r="D132" s="121" t="str">
        <f>IF(装备!D131="","",装备!D131)</f>
        <v>炮弹</v>
      </c>
      <c r="E132" t="str">
        <f>IF(装备!E131="","",装备!E131)</f>
        <v>炮弹-战列+</v>
      </c>
      <c r="F132" s="370" t="str">
        <f>IF(装备!F131="","",装备!F131)</f>
        <v/>
      </c>
      <c r="G132" s="370">
        <f>IF(装备!G131="","",装备!G131)</f>
        <v>6</v>
      </c>
      <c r="H132" s="370" t="str">
        <f>IF(装备!H131="","",装备!H131)</f>
        <v/>
      </c>
      <c r="I132" s="370" t="str">
        <f>IF(装备!I131="","",装备!I131)</f>
        <v/>
      </c>
      <c r="J132" s="370" t="str">
        <f>IF(装备!J131="","",装备!J131)</f>
        <v/>
      </c>
      <c r="K132" s="370" t="str">
        <f>IF(装备!K131="","",装备!K131)</f>
        <v/>
      </c>
      <c r="L132" s="370">
        <f>IF(装备!L131="","",装备!L131)</f>
        <v>1</v>
      </c>
      <c r="M132" s="370" t="str">
        <f>IF(装备!M131="","",装备!M131)</f>
        <v>无</v>
      </c>
      <c r="N132" s="370" t="str">
        <f>IF(装备!N131="","",装备!N131)</f>
        <v/>
      </c>
      <c r="O132" s="370" t="str">
        <f>IF(装备!O131="","",装备!O131)</f>
        <v/>
      </c>
      <c r="P132" s="370" t="str">
        <f>IF(装备!P131="","",装备!P131)</f>
        <v/>
      </c>
      <c r="Q132" s="370" t="str">
        <f>IF(装备!Q131="","",装备!Q131)</f>
        <v/>
      </c>
      <c r="R132" s="370">
        <f>IF(装备!R131="","",装备!R131)</f>
        <v>1</v>
      </c>
      <c r="S132" s="370" t="str">
        <f>IF(装备!S131="","",装备!S131)</f>
        <v/>
      </c>
      <c r="T132" s="370" t="str">
        <f>IF(装备!T131="","",装备!T131)</f>
        <v/>
      </c>
      <c r="U132" s="370" t="str">
        <f>IF(装备!U131="","",装备!U131)</f>
        <v/>
      </c>
      <c r="V132" s="370" t="str">
        <f>IF(装备!V131="","",装备!V131)</f>
        <v/>
      </c>
      <c r="W132" s="370" t="str">
        <f>IF(装备!W131="","",装备!W131)</f>
        <v/>
      </c>
      <c r="X132" s="370" t="str">
        <f>IF(装备!X131="","",装备!X131)</f>
        <v/>
      </c>
      <c r="Y132" s="370">
        <f>IF(装备!Y131="","",装备!Y131)</f>
        <v>9</v>
      </c>
      <c r="Z132" s="370">
        <f>IF(装备!Z131="","",装备!Z131)</f>
        <v>9</v>
      </c>
      <c r="AA132" s="370">
        <f>IF(装备!AA131="","",装备!AA131)</f>
        <v>3</v>
      </c>
      <c r="AB132" t="str">
        <f>IF(装备!AB131="","",装备!AB131)</f>
        <v>{'ap': 0.2}</v>
      </c>
      <c r="AC132">
        <f>IF(装备!AC131="","",装备!AC131)</f>
        <v>3</v>
      </c>
      <c r="AD132" t="str">
        <f>IF(装备!AD131="","",装备!AD131)</f>
        <v>增加20%护甲穿透（同类弹药效果只生效一个）</v>
      </c>
    </row>
    <row r="133" spans="1:30">
      <c r="A133">
        <f>IF(装备!A132="","",装备!A132)</f>
        <v>10013121</v>
      </c>
      <c r="B133" s="364" t="s">
        <v>2008</v>
      </c>
      <c r="C133" s="370">
        <f>IF(装备!C132="","",装备!C132)</f>
        <v>5</v>
      </c>
      <c r="D133" s="121" t="str">
        <f>IF(装备!D132="","",装备!D132)</f>
        <v>战斗机</v>
      </c>
      <c r="E133" t="str">
        <f>IF(装备!E132="","",装备!E132)</f>
        <v>战斗机-通用</v>
      </c>
      <c r="F133" s="370" t="str">
        <f>IF(装备!F132="","",装备!F132)</f>
        <v/>
      </c>
      <c r="G133" s="370" t="str">
        <f>IF(装备!G132="","",装备!G132)</f>
        <v/>
      </c>
      <c r="H133" s="370" t="str">
        <f>IF(装备!H132="","",装备!H132)</f>
        <v/>
      </c>
      <c r="I133" s="370" t="str">
        <f>IF(装备!I132="","",装备!I132)</f>
        <v/>
      </c>
      <c r="J133" s="370" t="str">
        <f>IF(装备!J132="","",装备!J132)</f>
        <v/>
      </c>
      <c r="K133" s="370" t="str">
        <f>IF(装备!K132="","",装备!K132)</f>
        <v/>
      </c>
      <c r="L133" s="370" t="str">
        <f>IF(装备!L132="","",装备!L132)</f>
        <v/>
      </c>
      <c r="M133" s="370" t="str">
        <f>IF(装备!M132="","",装备!M132)</f>
        <v>无</v>
      </c>
      <c r="N133" s="370">
        <f>IF(装备!N132="","",装备!N132)</f>
        <v>2</v>
      </c>
      <c r="O133" s="370" t="str">
        <f>IF(装备!O132="","",装备!O132)</f>
        <v/>
      </c>
      <c r="P133" s="370" t="str">
        <f>IF(装备!P132="","",装备!P132)</f>
        <v/>
      </c>
      <c r="Q133" s="370">
        <f>IF(装备!Q132="","",装备!Q132)</f>
        <v>9</v>
      </c>
      <c r="R133" s="370">
        <f>IF(装备!R132="","",装备!R132)</f>
        <v>1</v>
      </c>
      <c r="S133" s="370" t="str">
        <f>IF(装备!S132="","",装备!S132)</f>
        <v/>
      </c>
      <c r="T133" s="370" t="str">
        <f>IF(装备!T132="","",装备!T132)</f>
        <v/>
      </c>
      <c r="U133" s="370" t="str">
        <f>IF(装备!U132="","",装备!U132)</f>
        <v/>
      </c>
      <c r="V133" s="370" t="str">
        <f>IF(装备!V132="","",装备!V132)</f>
        <v/>
      </c>
      <c r="W133" s="370">
        <f>IF(装备!W132="","",装备!W132)</f>
        <v>4</v>
      </c>
      <c r="X133" s="370">
        <f>IF(装备!X132="","",装备!X132)</f>
        <v>3</v>
      </c>
      <c r="Y133" s="370">
        <f>IF(装备!Y132="","",装备!Y132)</f>
        <v>2</v>
      </c>
      <c r="Z133" s="370">
        <f>IF(装备!Z132="","",装备!Z132)</f>
        <v>2</v>
      </c>
      <c r="AA133" s="370">
        <f>IF(装备!AA132="","",装备!AA132)</f>
        <v>13</v>
      </c>
      <c r="AB133" t="str">
        <f>IF(装备!AB132="","",装备!AB132)</f>
        <v/>
      </c>
      <c r="AC133" t="str">
        <f>IF(装备!AC132="","",装备!AC132)</f>
        <v/>
      </c>
      <c r="AD133" t="str">
        <f>IF(装备!AD132="","",装备!AD132)</f>
        <v>铝耗4</v>
      </c>
    </row>
    <row r="134" spans="1:30">
      <c r="A134">
        <f>IF(装备!A133="","",装备!A133)</f>
        <v>10013221</v>
      </c>
      <c r="B134" s="364" t="s">
        <v>794</v>
      </c>
      <c r="C134" s="370">
        <f>IF(装备!C133="","",装备!C133)</f>
        <v>5</v>
      </c>
      <c r="D134" s="121" t="str">
        <f>IF(装备!D133="","",装备!D133)</f>
        <v>战斗机</v>
      </c>
      <c r="E134" t="str">
        <f>IF(装备!E133="","",装备!E133)</f>
        <v>战斗机-通用</v>
      </c>
      <c r="F134" s="370" t="str">
        <f>IF(装备!F133="","",装备!F133)</f>
        <v/>
      </c>
      <c r="G134" s="370" t="str">
        <f>IF(装备!G133="","",装备!G133)</f>
        <v/>
      </c>
      <c r="H134" s="370" t="str">
        <f>IF(装备!H133="","",装备!H133)</f>
        <v/>
      </c>
      <c r="I134" s="370" t="str">
        <f>IF(装备!I133="","",装备!I133)</f>
        <v/>
      </c>
      <c r="J134" s="370" t="str">
        <f>IF(装备!J133="","",装备!J133)</f>
        <v/>
      </c>
      <c r="K134" s="370" t="str">
        <f>IF(装备!K133="","",装备!K133)</f>
        <v/>
      </c>
      <c r="L134" s="370" t="str">
        <f>IF(装备!L133="","",装备!L133)</f>
        <v/>
      </c>
      <c r="M134" s="370" t="str">
        <f>IF(装备!M133="","",装备!M133)</f>
        <v>无</v>
      </c>
      <c r="N134" s="370">
        <f>IF(装备!N133="","",装备!N133)</f>
        <v>3</v>
      </c>
      <c r="O134" s="370" t="str">
        <f>IF(装备!O133="","",装备!O133)</f>
        <v/>
      </c>
      <c r="P134" s="370" t="str">
        <f>IF(装备!P133="","",装备!P133)</f>
        <v/>
      </c>
      <c r="Q134" s="370">
        <f>IF(装备!Q133="","",装备!Q133)</f>
        <v>12</v>
      </c>
      <c r="R134" s="370">
        <f>IF(装备!R133="","",装备!R133)</f>
        <v>1</v>
      </c>
      <c r="S134" s="370" t="str">
        <f>IF(装备!S133="","",装备!S133)</f>
        <v/>
      </c>
      <c r="T134" s="370" t="str">
        <f>IF(装备!T133="","",装备!T133)</f>
        <v/>
      </c>
      <c r="U134" s="370" t="str">
        <f>IF(装备!U133="","",装备!U133)</f>
        <v/>
      </c>
      <c r="V134" s="370" t="str">
        <f>IF(装备!V133="","",装备!V133)</f>
        <v/>
      </c>
      <c r="W134" s="370">
        <f>IF(装备!W133="","",装备!W133)</f>
        <v>6</v>
      </c>
      <c r="X134" s="370">
        <f>IF(装备!X133="","",装备!X133)</f>
        <v>3</v>
      </c>
      <c r="Y134" s="370">
        <f>IF(装备!Y133="","",装备!Y133)</f>
        <v>2</v>
      </c>
      <c r="Z134" s="370">
        <f>IF(装备!Z133="","",装备!Z133)</f>
        <v>3</v>
      </c>
      <c r="AA134" s="370">
        <f>IF(装备!AA133="","",装备!AA133)</f>
        <v>18</v>
      </c>
      <c r="AB134" t="str">
        <f>IF(装备!AB133="","",装备!AB133)</f>
        <v/>
      </c>
      <c r="AC134" t="str">
        <f>IF(装备!AC133="","",装备!AC133)</f>
        <v/>
      </c>
      <c r="AD134" t="str">
        <f>IF(装备!AD133="","",装备!AD133)</f>
        <v>铝耗6</v>
      </c>
    </row>
    <row r="135" spans="1:30">
      <c r="A135">
        <f>IF(装备!A134="","",装备!A134)</f>
        <v>10013321</v>
      </c>
      <c r="B135" s="364" t="s">
        <v>4442</v>
      </c>
      <c r="C135" s="370">
        <f>IF(装备!C134="","",装备!C134)</f>
        <v>5</v>
      </c>
      <c r="D135" s="121" t="str">
        <f>IF(装备!D134="","",装备!D134)</f>
        <v>战斗机</v>
      </c>
      <c r="E135" t="str">
        <f>IF(装备!E134="","",装备!E134)</f>
        <v>战斗机-通用</v>
      </c>
      <c r="F135" s="370" t="str">
        <f>IF(装备!F134="","",装备!F134)</f>
        <v/>
      </c>
      <c r="G135" s="370" t="str">
        <f>IF(装备!G134="","",装备!G134)</f>
        <v/>
      </c>
      <c r="H135" s="370" t="str">
        <f>IF(装备!H134="","",装备!H134)</f>
        <v/>
      </c>
      <c r="I135" s="370" t="str">
        <f>IF(装备!I134="","",装备!I134)</f>
        <v/>
      </c>
      <c r="J135" s="370" t="str">
        <f>IF(装备!J134="","",装备!J134)</f>
        <v/>
      </c>
      <c r="K135" s="370" t="str">
        <f>IF(装备!K134="","",装备!K134)</f>
        <v/>
      </c>
      <c r="L135" s="370">
        <f>IF(装备!L134="","",装备!L134)</f>
        <v>2</v>
      </c>
      <c r="M135" s="370" t="str">
        <f>IF(装备!M134="","",装备!M134)</f>
        <v>无</v>
      </c>
      <c r="N135" s="370">
        <f>IF(装备!N134="","",装备!N134)</f>
        <v>2</v>
      </c>
      <c r="O135" s="370" t="str">
        <f>IF(装备!O134="","",装备!O134)</f>
        <v/>
      </c>
      <c r="P135" s="370" t="str">
        <f>IF(装备!P134="","",装备!P134)</f>
        <v/>
      </c>
      <c r="Q135" s="370">
        <f>IF(装备!Q134="","",装备!Q134)</f>
        <v>9</v>
      </c>
      <c r="R135" s="370">
        <f>IF(装备!R134="","",装备!R134)</f>
        <v>1</v>
      </c>
      <c r="S135" s="370" t="str">
        <f>IF(装备!S134="","",装备!S134)</f>
        <v/>
      </c>
      <c r="T135" s="370" t="str">
        <f>IF(装备!T134="","",装备!T134)</f>
        <v/>
      </c>
      <c r="U135" s="370" t="str">
        <f>IF(装备!U134="","",装备!U134)</f>
        <v/>
      </c>
      <c r="V135" s="370" t="str">
        <f>IF(装备!V134="","",装备!V134)</f>
        <v/>
      </c>
      <c r="W135" s="370">
        <f>IF(装备!W134="","",装备!W134)</f>
        <v>5</v>
      </c>
      <c r="X135" s="370">
        <f>IF(装备!X134="","",装备!X134)</f>
        <v>3</v>
      </c>
      <c r="Y135" s="370">
        <f>IF(装备!Y134="","",装备!Y134)</f>
        <v>2</v>
      </c>
      <c r="Z135" s="370" t="str">
        <f>IF(装备!Z134="","",装备!Z134)</f>
        <v/>
      </c>
      <c r="AA135" s="370">
        <f>IF(装备!AA134="","",装备!AA134)</f>
        <v>4</v>
      </c>
      <c r="AB135" t="str">
        <f>IF(装备!AB134="","",装备!AB134)</f>
        <v/>
      </c>
      <c r="AC135" t="str">
        <f>IF(装备!AC134="","",装备!AC134)</f>
        <v/>
      </c>
      <c r="AD135" t="str">
        <f>IF(装备!AD134="","",装备!AD134)</f>
        <v>铝耗5</v>
      </c>
    </row>
    <row r="136" spans="1:30">
      <c r="A136">
        <f>IF(装备!A135="","",装备!A135)</f>
        <v>10013421</v>
      </c>
      <c r="B136" s="362" t="s">
        <v>4089</v>
      </c>
      <c r="C136" s="370">
        <f>IF(装备!C135="","",装备!C135)</f>
        <v>4</v>
      </c>
      <c r="D136" s="121" t="str">
        <f>IF(装备!D135="","",装备!D135)</f>
        <v>战斗机</v>
      </c>
      <c r="E136" t="str">
        <f>IF(装备!E135="","",装备!E135)</f>
        <v>战斗机-通用</v>
      </c>
      <c r="F136" s="370" t="str">
        <f>IF(装备!F135="","",装备!F135)</f>
        <v/>
      </c>
      <c r="G136" s="370" t="str">
        <f>IF(装备!G135="","",装备!G135)</f>
        <v/>
      </c>
      <c r="H136" s="370" t="str">
        <f>IF(装备!H135="","",装备!H135)</f>
        <v/>
      </c>
      <c r="I136" s="370" t="str">
        <f>IF(装备!I135="","",装备!I135)</f>
        <v/>
      </c>
      <c r="J136" s="370" t="str">
        <f>IF(装备!J135="","",装备!J135)</f>
        <v/>
      </c>
      <c r="K136" s="370" t="str">
        <f>IF(装备!K135="","",装备!K135)</f>
        <v/>
      </c>
      <c r="L136" s="370" t="str">
        <f>IF(装备!L135="","",装备!L135)</f>
        <v/>
      </c>
      <c r="M136" s="370" t="str">
        <f>IF(装备!M135="","",装备!M135)</f>
        <v>无</v>
      </c>
      <c r="N136" s="370">
        <f>IF(装备!N135="","",装备!N135)</f>
        <v>1</v>
      </c>
      <c r="O136" s="370" t="str">
        <f>IF(装备!O135="","",装备!O135)</f>
        <v/>
      </c>
      <c r="P136" s="370">
        <f>IF(装备!P135="","",装备!P135)</f>
        <v>4</v>
      </c>
      <c r="Q136" s="370">
        <f>IF(装备!Q135="","",装备!Q135)</f>
        <v>8</v>
      </c>
      <c r="R136" s="370">
        <f>IF(装备!R135="","",装备!R135)</f>
        <v>1</v>
      </c>
      <c r="S136" s="370" t="str">
        <f>IF(装备!S135="","",装备!S135)</f>
        <v/>
      </c>
      <c r="T136" s="370" t="str">
        <f>IF(装备!T135="","",装备!T135)</f>
        <v/>
      </c>
      <c r="U136" s="370" t="str">
        <f>IF(装备!U135="","",装备!U135)</f>
        <v/>
      </c>
      <c r="V136" s="370" t="str">
        <f>IF(装备!V135="","",装备!V135)</f>
        <v/>
      </c>
      <c r="W136" s="370">
        <f>IF(装备!W135="","",装备!W135)</f>
        <v>6</v>
      </c>
      <c r="X136" s="370">
        <f>IF(装备!X135="","",装备!X135)</f>
        <v>3</v>
      </c>
      <c r="Y136" s="370">
        <f>IF(装备!Y135="","",装备!Y135)</f>
        <v>1</v>
      </c>
      <c r="Z136" s="370" t="str">
        <f>IF(装备!Z135="","",装备!Z135)</f>
        <v/>
      </c>
      <c r="AA136" s="370">
        <f>IF(装备!AA135="","",装备!AA135)</f>
        <v>4</v>
      </c>
      <c r="AB136" t="str">
        <f>IF(装备!AB135="","",装备!AB135)</f>
        <v/>
      </c>
      <c r="AC136" t="str">
        <f>IF(装备!AC135="","",装备!AC135)</f>
        <v/>
      </c>
      <c r="AD136" t="str">
        <f>IF(装备!AD135="","",装备!AD135)</f>
        <v>铝耗6</v>
      </c>
    </row>
    <row r="137" spans="1:30">
      <c r="A137">
        <f>IF(装备!A136="","",装备!A136)</f>
        <v>10013521</v>
      </c>
      <c r="B137" s="364" t="s">
        <v>288</v>
      </c>
      <c r="C137" s="370">
        <f>IF(装备!C136="","",装备!C136)</f>
        <v>5</v>
      </c>
      <c r="D137" s="121" t="str">
        <f>IF(装备!D136="","",装备!D136)</f>
        <v>战斗机</v>
      </c>
      <c r="E137" t="str">
        <f>IF(装备!E136="","",装备!E136)</f>
        <v>战斗机-通用</v>
      </c>
      <c r="F137" s="370" t="str">
        <f>IF(装备!F136="","",装备!F136)</f>
        <v/>
      </c>
      <c r="G137" s="370" t="str">
        <f>IF(装备!G136="","",装备!G136)</f>
        <v/>
      </c>
      <c r="H137" s="370" t="str">
        <f>IF(装备!H136="","",装备!H136)</f>
        <v/>
      </c>
      <c r="I137" s="370" t="str">
        <f>IF(装备!I136="","",装备!I136)</f>
        <v/>
      </c>
      <c r="J137" s="370" t="str">
        <f>IF(装备!J136="","",装备!J136)</f>
        <v/>
      </c>
      <c r="K137" s="370" t="str">
        <f>IF(装备!K136="","",装备!K136)</f>
        <v/>
      </c>
      <c r="L137" s="370" t="str">
        <f>IF(装备!L136="","",装备!L136)</f>
        <v/>
      </c>
      <c r="M137" s="370" t="str">
        <f>IF(装备!M136="","",装备!M136)</f>
        <v>无</v>
      </c>
      <c r="N137" s="370">
        <f>IF(装备!N136="","",装备!N136)</f>
        <v>-1</v>
      </c>
      <c r="O137" s="370">
        <f>IF(装备!O136="","",装备!O136)</f>
        <v>3</v>
      </c>
      <c r="P137" s="370" t="str">
        <f>IF(装备!P136="","",装备!P136)</f>
        <v/>
      </c>
      <c r="Q137" s="370">
        <f>IF(装备!Q136="","",装备!Q136)</f>
        <v>10</v>
      </c>
      <c r="R137" s="370">
        <f>IF(装备!R136="","",装备!R136)</f>
        <v>1</v>
      </c>
      <c r="S137" s="370" t="str">
        <f>IF(装备!S136="","",装备!S136)</f>
        <v/>
      </c>
      <c r="T137" s="370" t="str">
        <f>IF(装备!T136="","",装备!T136)</f>
        <v/>
      </c>
      <c r="U137" s="370" t="str">
        <f>IF(装备!U136="","",装备!U136)</f>
        <v/>
      </c>
      <c r="V137" s="370" t="str">
        <f>IF(装备!V136="","",装备!V136)</f>
        <v/>
      </c>
      <c r="W137" s="370">
        <f>IF(装备!W136="","",装备!W136)</f>
        <v>5</v>
      </c>
      <c r="X137" s="370">
        <f>IF(装备!X136="","",装备!X136)</f>
        <v>3</v>
      </c>
      <c r="Y137" s="370">
        <f>IF(装备!Y136="","",装备!Y136)</f>
        <v>3</v>
      </c>
      <c r="Z137" s="370">
        <f>IF(装备!Z136="","",装备!Z136)</f>
        <v>3</v>
      </c>
      <c r="AA137" s="370">
        <f>IF(装备!AA136="","",装备!AA136)</f>
        <v>15</v>
      </c>
      <c r="AB137" t="str">
        <f>IF(装备!AB136="","",装备!AB136)</f>
        <v/>
      </c>
      <c r="AC137" t="str">
        <f>IF(装备!AC136="","",装备!AC136)</f>
        <v/>
      </c>
      <c r="AD137" t="str">
        <f>IF(装备!AD136="","",装备!AD136)</f>
        <v>铝耗5</v>
      </c>
    </row>
    <row r="138" spans="1:30">
      <c r="A138">
        <f>IF(装备!A137="","",装备!A137)</f>
        <v>10013621</v>
      </c>
      <c r="B138" s="362" t="s">
        <v>3999</v>
      </c>
      <c r="C138" s="370">
        <f>IF(装备!C137="","",装备!C137)</f>
        <v>4</v>
      </c>
      <c r="D138" s="121" t="str">
        <f>IF(装备!D137="","",装备!D137)</f>
        <v>轰炸机</v>
      </c>
      <c r="E138" t="str">
        <f>IF(装备!E137="","",装备!E137)</f>
        <v>轰炸机-通用</v>
      </c>
      <c r="F138" s="370" t="str">
        <f>IF(装备!F137="","",装备!F137)</f>
        <v/>
      </c>
      <c r="G138" s="370" t="str">
        <f>IF(装备!G137="","",装备!G137)</f>
        <v/>
      </c>
      <c r="H138" s="370" t="str">
        <f>IF(装备!H137="","",装备!H137)</f>
        <v/>
      </c>
      <c r="I138" s="370" t="str">
        <f>IF(装备!I137="","",装备!I137)</f>
        <v/>
      </c>
      <c r="J138" s="370">
        <f>IF(装备!J137="","",装备!J137)</f>
        <v>1</v>
      </c>
      <c r="K138" s="370" t="str">
        <f>IF(装备!K137="","",装备!K137)</f>
        <v/>
      </c>
      <c r="L138" s="370" t="str">
        <f>IF(装备!L137="","",装备!L137)</f>
        <v/>
      </c>
      <c r="M138" s="370" t="str">
        <f>IF(装备!M137="","",装备!M137)</f>
        <v>无</v>
      </c>
      <c r="N138" s="370" t="str">
        <f>IF(装备!N137="","",装备!N137)</f>
        <v/>
      </c>
      <c r="O138" s="370" t="str">
        <f>IF(装备!O137="","",装备!O137)</f>
        <v/>
      </c>
      <c r="P138" s="370">
        <f>IF(装备!P137="","",装备!P137)</f>
        <v>4</v>
      </c>
      <c r="Q138" s="370">
        <f>IF(装备!Q137="","",装备!Q137)</f>
        <v>5</v>
      </c>
      <c r="R138" s="370">
        <f>IF(装备!R137="","",装备!R137)</f>
        <v>1</v>
      </c>
      <c r="S138" s="370" t="str">
        <f>IF(装备!S137="","",装备!S137)</f>
        <v/>
      </c>
      <c r="T138" s="370" t="str">
        <f>IF(装备!T137="","",装备!T137)</f>
        <v/>
      </c>
      <c r="U138" s="370" t="str">
        <f>IF(装备!U137="","",装备!U137)</f>
        <v/>
      </c>
      <c r="V138" s="370" t="str">
        <f>IF(装备!V137="","",装备!V137)</f>
        <v/>
      </c>
      <c r="W138" s="370">
        <f>IF(装备!W137="","",装备!W137)</f>
        <v>4</v>
      </c>
      <c r="X138" s="370" t="str">
        <f>IF(装备!X137="","",装备!X137)</f>
        <v/>
      </c>
      <c r="Y138" s="370">
        <f>IF(装备!Y137="","",装备!Y137)</f>
        <v>3</v>
      </c>
      <c r="Z138" s="370" t="str">
        <f>IF(装备!Z137="","",装备!Z137)</f>
        <v/>
      </c>
      <c r="AA138" s="370">
        <f>IF(装备!AA137="","",装备!AA137)</f>
        <v>3</v>
      </c>
      <c r="AB138" t="str">
        <f>IF(装备!AB137="","",装备!AB137)</f>
        <v/>
      </c>
      <c r="AC138" t="str">
        <f>IF(装备!AC137="","",装备!AC137)</f>
        <v/>
      </c>
      <c r="AD138" t="str">
        <f>IF(装备!AD137="","",装备!AD137)</f>
        <v>铝耗4</v>
      </c>
    </row>
    <row r="139" spans="1:30">
      <c r="A139">
        <f>IF(装备!A138="","",装备!A138)</f>
        <v>10013721</v>
      </c>
      <c r="B139" s="362" t="s">
        <v>4006</v>
      </c>
      <c r="C139" s="370">
        <f>IF(装备!C138="","",装备!C138)</f>
        <v>4</v>
      </c>
      <c r="D139" s="121" t="str">
        <f>IF(装备!D138="","",装备!D138)</f>
        <v>鱼雷机</v>
      </c>
      <c r="E139" t="str">
        <f>IF(装备!E138="","",装备!E138)</f>
        <v>鱼雷机-通用</v>
      </c>
      <c r="F139" s="370" t="str">
        <f>IF(装备!F138="","",装备!F138)</f>
        <v/>
      </c>
      <c r="G139" s="370" t="str">
        <f>IF(装备!G138="","",装备!G138)</f>
        <v/>
      </c>
      <c r="H139" s="370" t="str">
        <f>IF(装备!H138="","",装备!H138)</f>
        <v/>
      </c>
      <c r="I139" s="370">
        <f>IF(装备!I138="","",装备!I138)</f>
        <v>3</v>
      </c>
      <c r="J139" s="370">
        <f>IF(装备!J138="","",装备!J138)</f>
        <v>8</v>
      </c>
      <c r="K139" s="370">
        <f>IF(装备!K138="","",装备!K138)</f>
        <v>1</v>
      </c>
      <c r="L139" s="370">
        <f>IF(装备!L138="","",装备!L138)</f>
        <v>1</v>
      </c>
      <c r="M139" s="370" t="str">
        <f>IF(装备!M138="","",装备!M138)</f>
        <v>无</v>
      </c>
      <c r="N139" s="370" t="str">
        <f>IF(装备!N138="","",装备!N138)</f>
        <v/>
      </c>
      <c r="O139" s="370" t="str">
        <f>IF(装备!O138="","",装备!O138)</f>
        <v/>
      </c>
      <c r="P139" s="370" t="str">
        <f>IF(装备!P138="","",装备!P138)</f>
        <v/>
      </c>
      <c r="Q139" s="370" t="str">
        <f>IF(装备!Q138="","",装备!Q138)</f>
        <v/>
      </c>
      <c r="R139" s="370">
        <f>IF(装备!R138="","",装备!R138)</f>
        <v>1</v>
      </c>
      <c r="S139" s="370" t="str">
        <f>IF(装备!S138="","",装备!S138)</f>
        <v/>
      </c>
      <c r="T139" s="370" t="str">
        <f>IF(装备!T138="","",装备!T138)</f>
        <v/>
      </c>
      <c r="U139" s="370" t="str">
        <f>IF(装备!U138="","",装备!U138)</f>
        <v/>
      </c>
      <c r="V139" s="370" t="str">
        <f>IF(装备!V138="","",装备!V138)</f>
        <v/>
      </c>
      <c r="W139" s="370">
        <f>IF(装备!W138="","",装备!W138)</f>
        <v>5</v>
      </c>
      <c r="X139" s="370" t="str">
        <f>IF(装备!X138="","",装备!X138)</f>
        <v/>
      </c>
      <c r="Y139" s="370">
        <f>IF(装备!Y138="","",装备!Y138)</f>
        <v>2</v>
      </c>
      <c r="Z139" s="370" t="str">
        <f>IF(装备!Z138="","",装备!Z138)</f>
        <v/>
      </c>
      <c r="AA139" s="370">
        <f>IF(装备!AA138="","",装备!AA138)</f>
        <v>12</v>
      </c>
      <c r="AB139" t="str">
        <f>IF(装备!AB138="","",装备!AB138)</f>
        <v/>
      </c>
      <c r="AC139" t="str">
        <f>IF(装备!AC138="","",装备!AC138)</f>
        <v/>
      </c>
      <c r="AD139" t="str">
        <f>IF(装备!AD138="","",装备!AD138)</f>
        <v>铝耗5</v>
      </c>
    </row>
    <row r="140" spans="1:30">
      <c r="A140">
        <f>IF(装备!A139="","",装备!A139)</f>
        <v>10013821</v>
      </c>
      <c r="B140" s="361" t="s">
        <v>4088</v>
      </c>
      <c r="C140" s="370">
        <f>IF(装备!C139="","",装备!C139)</f>
        <v>3</v>
      </c>
      <c r="D140" s="121" t="str">
        <f>IF(装备!D139="","",装备!D139)</f>
        <v>轰炸机</v>
      </c>
      <c r="E140" t="str">
        <f>IF(装备!E139="","",装备!E139)</f>
        <v>轰炸机-通用</v>
      </c>
      <c r="F140" s="370" t="str">
        <f>IF(装备!F139="","",装备!F139)</f>
        <v/>
      </c>
      <c r="G140" s="370" t="str">
        <f>IF(装备!G139="","",装备!G139)</f>
        <v/>
      </c>
      <c r="H140" s="370" t="str">
        <f>IF(装备!H139="","",装备!H139)</f>
        <v/>
      </c>
      <c r="I140" s="370" t="str">
        <f>IF(装备!I139="","",装备!I139)</f>
        <v/>
      </c>
      <c r="J140" s="370">
        <f>IF(装备!J139="","",装备!J139)</f>
        <v>3</v>
      </c>
      <c r="K140" s="370" t="str">
        <f>IF(装备!K139="","",装备!K139)</f>
        <v/>
      </c>
      <c r="L140" s="370" t="str">
        <f>IF(装备!L139="","",装备!L139)</f>
        <v/>
      </c>
      <c r="M140" s="370" t="str">
        <f>IF(装备!M139="","",装备!M139)</f>
        <v>无</v>
      </c>
      <c r="N140" s="370" t="str">
        <f>IF(装备!N139="","",装备!N139)</f>
        <v/>
      </c>
      <c r="O140" s="370" t="str">
        <f>IF(装备!O139="","",装备!O139)</f>
        <v/>
      </c>
      <c r="P140" s="370">
        <f>IF(装备!P139="","",装备!P139)</f>
        <v>8</v>
      </c>
      <c r="Q140" s="370">
        <f>IF(装备!Q139="","",装备!Q139)</f>
        <v>2</v>
      </c>
      <c r="R140" s="370">
        <f>IF(装备!R139="","",装备!R139)</f>
        <v>1</v>
      </c>
      <c r="S140" s="370" t="str">
        <f>IF(装备!S139="","",装备!S139)</f>
        <v/>
      </c>
      <c r="T140" s="370" t="str">
        <f>IF(装备!T139="","",装备!T139)</f>
        <v/>
      </c>
      <c r="U140" s="370" t="str">
        <f>IF(装备!U139="","",装备!U139)</f>
        <v/>
      </c>
      <c r="V140" s="370" t="str">
        <f>IF(装备!V139="","",装备!V139)</f>
        <v/>
      </c>
      <c r="W140" s="370">
        <f>IF(装备!W139="","",装备!W139)</f>
        <v>5</v>
      </c>
      <c r="X140" s="370" t="str">
        <f>IF(装备!X139="","",装备!X139)</f>
        <v/>
      </c>
      <c r="Y140" s="370">
        <f>IF(装备!Y139="","",装备!Y139)</f>
        <v>4</v>
      </c>
      <c r="Z140" s="370" t="str">
        <f>IF(装备!Z139="","",装备!Z139)</f>
        <v/>
      </c>
      <c r="AA140" s="370">
        <f>IF(装备!AA139="","",装备!AA139)</f>
        <v>5</v>
      </c>
      <c r="AB140" t="str">
        <f>IF(装备!AB139="","",装备!AB139)</f>
        <v/>
      </c>
      <c r="AC140" t="str">
        <f>IF(装备!AC139="","",装备!AC139)</f>
        <v/>
      </c>
      <c r="AD140" t="str">
        <f>IF(装备!AD139="","",装备!AD139)</f>
        <v>铝耗5</v>
      </c>
    </row>
    <row r="141" spans="1:30">
      <c r="A141">
        <f>IF(装备!A140="","",装备!A140)</f>
        <v>10013921</v>
      </c>
      <c r="B141" s="359" t="s">
        <v>4003</v>
      </c>
      <c r="C141" s="370">
        <f>IF(装备!C140="","",装备!C140)</f>
        <v>1</v>
      </c>
      <c r="D141" s="121" t="str">
        <f>IF(装备!D140="","",装备!D140)</f>
        <v>鱼雷机</v>
      </c>
      <c r="E141" t="str">
        <f>IF(装备!E140="","",装备!E140)</f>
        <v>鱼雷机-通用</v>
      </c>
      <c r="F141" s="370" t="str">
        <f>IF(装备!F140="","",装备!F140)</f>
        <v/>
      </c>
      <c r="G141" s="370" t="str">
        <f>IF(装备!G140="","",装备!G140)</f>
        <v/>
      </c>
      <c r="H141" s="370" t="str">
        <f>IF(装备!H140="","",装备!H140)</f>
        <v/>
      </c>
      <c r="I141" s="370">
        <f>IF(装备!I140="","",装备!I140)</f>
        <v>5</v>
      </c>
      <c r="J141" s="370">
        <f>IF(装备!J140="","",装备!J140)</f>
        <v>3</v>
      </c>
      <c r="K141" s="370" t="str">
        <f>IF(装备!K140="","",装备!K140)</f>
        <v/>
      </c>
      <c r="L141" s="370" t="str">
        <f>IF(装备!L140="","",装备!L140)</f>
        <v/>
      </c>
      <c r="M141" s="370" t="str">
        <f>IF(装备!M140="","",装备!M140)</f>
        <v>无</v>
      </c>
      <c r="N141" s="370" t="str">
        <f>IF(装备!N140="","",装备!N140)</f>
        <v/>
      </c>
      <c r="O141" s="370" t="str">
        <f>IF(装备!O140="","",装备!O140)</f>
        <v/>
      </c>
      <c r="P141" s="370" t="str">
        <f>IF(装备!P140="","",装备!P140)</f>
        <v/>
      </c>
      <c r="Q141" s="370" t="str">
        <f>IF(装备!Q140="","",装备!Q140)</f>
        <v/>
      </c>
      <c r="R141" s="370">
        <f>IF(装备!R140="","",装备!R140)</f>
        <v>1</v>
      </c>
      <c r="S141" s="370" t="str">
        <f>IF(装备!S140="","",装备!S140)</f>
        <v/>
      </c>
      <c r="T141" s="370" t="str">
        <f>IF(装备!T140="","",装备!T140)</f>
        <v/>
      </c>
      <c r="U141" s="370" t="str">
        <f>IF(装备!U140="","",装备!U140)</f>
        <v/>
      </c>
      <c r="V141" s="370" t="str">
        <f>IF(装备!V140="","",装备!V140)</f>
        <v/>
      </c>
      <c r="W141" s="370">
        <f>IF(装备!W140="","",装备!W140)</f>
        <v>5</v>
      </c>
      <c r="X141" s="370" t="str">
        <f>IF(装备!X140="","",装备!X140)</f>
        <v/>
      </c>
      <c r="Y141" s="370">
        <f>IF(装备!Y140="","",装备!Y140)</f>
        <v>1</v>
      </c>
      <c r="Z141" s="370" t="str">
        <f>IF(装备!Z140="","",装备!Z140)</f>
        <v/>
      </c>
      <c r="AA141" s="370">
        <f>IF(装备!AA140="","",装备!AA140)</f>
        <v>2</v>
      </c>
      <c r="AB141" t="str">
        <f>IF(装备!AB140="","",装备!AB140)</f>
        <v/>
      </c>
      <c r="AC141" t="str">
        <f>IF(装备!AC140="","",装备!AC140)</f>
        <v/>
      </c>
      <c r="AD141" t="str">
        <f>IF(装备!AD140="","",装备!AD140)</f>
        <v>铝耗5</v>
      </c>
    </row>
    <row r="142" spans="1:30">
      <c r="A142">
        <f>IF(装备!A141="","",装备!A141)</f>
        <v>10014021</v>
      </c>
      <c r="B142" s="363" t="s">
        <v>4443</v>
      </c>
      <c r="C142" s="370">
        <f>IF(装备!C141="","",装备!C141)</f>
        <v>6</v>
      </c>
      <c r="D142" s="121" t="str">
        <f>IF(装备!D141="","",装备!D141)</f>
        <v>鱼雷机</v>
      </c>
      <c r="E142" t="str">
        <f>IF(装备!E141="","",装备!E141)</f>
        <v>鱼雷机-通用</v>
      </c>
      <c r="F142" s="370" t="str">
        <f>IF(装备!F141="","",装备!F141)</f>
        <v/>
      </c>
      <c r="G142" s="370" t="str">
        <f>IF(装备!G141="","",装备!G141)</f>
        <v/>
      </c>
      <c r="H142" s="370" t="str">
        <f>IF(装备!H141="","",装备!H141)</f>
        <v/>
      </c>
      <c r="I142" s="370">
        <f>IF(装备!I141="","",装备!I141)</f>
        <v>16</v>
      </c>
      <c r="J142" s="370">
        <f>IF(装备!J141="","",装备!J141)</f>
        <v>3</v>
      </c>
      <c r="K142" s="370" t="str">
        <f>IF(装备!K141="","",装备!K141)</f>
        <v/>
      </c>
      <c r="L142" s="370" t="str">
        <f>IF(装备!L141="","",装备!L141)</f>
        <v/>
      </c>
      <c r="M142" s="370" t="str">
        <f>IF(装备!M141="","",装备!M141)</f>
        <v>无</v>
      </c>
      <c r="N142" s="370" t="str">
        <f>IF(装备!N141="","",装备!N141)</f>
        <v/>
      </c>
      <c r="O142" s="370" t="str">
        <f>IF(装备!O141="","",装备!O141)</f>
        <v/>
      </c>
      <c r="P142" s="370" t="str">
        <f>IF(装备!P141="","",装备!P141)</f>
        <v/>
      </c>
      <c r="Q142" s="370" t="str">
        <f>IF(装备!Q141="","",装备!Q141)</f>
        <v/>
      </c>
      <c r="R142" s="370">
        <f>IF(装备!R141="","",装备!R141)</f>
        <v>1</v>
      </c>
      <c r="S142" s="370" t="str">
        <f>IF(装备!S141="","",装备!S141)</f>
        <v/>
      </c>
      <c r="T142" s="370" t="str">
        <f>IF(装备!T141="","",装备!T141)</f>
        <v/>
      </c>
      <c r="U142" s="370" t="str">
        <f>IF(装备!U141="","",装备!U141)</f>
        <v/>
      </c>
      <c r="V142" s="370" t="str">
        <f>IF(装备!V141="","",装备!V141)</f>
        <v/>
      </c>
      <c r="W142" s="370">
        <f>IF(装备!W141="","",装备!W141)</f>
        <v>9</v>
      </c>
      <c r="X142" s="370">
        <f>IF(装备!X141="","",装备!X141)</f>
        <v>2</v>
      </c>
      <c r="Y142" s="370">
        <f>IF(装备!Y141="","",装备!Y141)</f>
        <v>4</v>
      </c>
      <c r="Z142" s="370" t="str">
        <f>IF(装备!Z141="","",装备!Z141)</f>
        <v/>
      </c>
      <c r="AA142" s="370">
        <f>IF(装备!AA141="","",装备!AA141)</f>
        <v>3</v>
      </c>
      <c r="AB142" t="str">
        <f>IF(装备!AB141="","",装备!AB141)</f>
        <v/>
      </c>
      <c r="AC142" t="str">
        <f>IF(装备!AC141="","",装备!AC141)</f>
        <v/>
      </c>
      <c r="AD142" t="str">
        <f>IF(装备!AD141="","",装备!AD141)</f>
        <v>铝耗9</v>
      </c>
    </row>
    <row r="143" spans="1:30">
      <c r="A143">
        <f>IF(装备!A142="","",装备!A142)</f>
        <v>10014121</v>
      </c>
      <c r="B143" s="362" t="s">
        <v>4445</v>
      </c>
      <c r="C143" s="370">
        <f>IF(装备!C142="","",装备!C142)</f>
        <v>4</v>
      </c>
      <c r="D143" s="121" t="str">
        <f>IF(装备!D142="","",装备!D142)</f>
        <v>侦察机</v>
      </c>
      <c r="E143" t="str">
        <f>IF(装备!E142="","",装备!E142)</f>
        <v>侦察机-通用</v>
      </c>
      <c r="F143" s="370" t="str">
        <f>IF(装备!F142="","",装备!F142)</f>
        <v/>
      </c>
      <c r="G143" s="370" t="str">
        <f>IF(装备!G142="","",装备!G142)</f>
        <v/>
      </c>
      <c r="H143" s="370" t="str">
        <f>IF(装备!H142="","",装备!H142)</f>
        <v/>
      </c>
      <c r="I143" s="370" t="str">
        <f>IF(装备!I142="","",装备!I142)</f>
        <v/>
      </c>
      <c r="J143" s="370">
        <f>IF(装备!J142="","",装备!J142)</f>
        <v>4</v>
      </c>
      <c r="K143" s="370">
        <f>IF(装备!K142="","",装备!K142)</f>
        <v>8</v>
      </c>
      <c r="L143" s="370">
        <f>IF(装备!L142="","",装备!L142)</f>
        <v>3</v>
      </c>
      <c r="M143" s="370" t="str">
        <f>IF(装备!M142="","",装备!M142)</f>
        <v>无</v>
      </c>
      <c r="N143" s="370" t="str">
        <f>IF(装备!N142="","",装备!N142)</f>
        <v/>
      </c>
      <c r="O143" s="370" t="str">
        <f>IF(装备!O142="","",装备!O142)</f>
        <v/>
      </c>
      <c r="P143" s="370" t="str">
        <f>IF(装备!P142="","",装备!P142)</f>
        <v/>
      </c>
      <c r="Q143" s="370" t="str">
        <f>IF(装备!Q142="","",装备!Q142)</f>
        <v/>
      </c>
      <c r="R143" s="370">
        <f>IF(装备!R142="","",装备!R142)</f>
        <v>1</v>
      </c>
      <c r="S143" s="370" t="str">
        <f>IF(装备!S142="","",装备!S142)</f>
        <v/>
      </c>
      <c r="T143" s="370" t="str">
        <f>IF(装备!T142="","",装备!T142)</f>
        <v/>
      </c>
      <c r="U143" s="370" t="str">
        <f>IF(装备!U142="","",装备!U142)</f>
        <v/>
      </c>
      <c r="V143" s="370" t="str">
        <f>IF(装备!V142="","",装备!V142)</f>
        <v/>
      </c>
      <c r="W143" s="370">
        <f>IF(装备!W142="","",装备!W142)</f>
        <v>4</v>
      </c>
      <c r="X143" s="370">
        <f>IF(装备!X142="","",装备!X142)</f>
        <v>2</v>
      </c>
      <c r="Y143" s="370">
        <f>IF(装备!Y142="","",装备!Y142)</f>
        <v>2</v>
      </c>
      <c r="Z143" s="370">
        <f>IF(装备!Z142="","",装备!Z142)</f>
        <v>1</v>
      </c>
      <c r="AA143" s="370">
        <f>IF(装备!AA142="","",装备!AA142)</f>
        <v>3</v>
      </c>
      <c r="AB143" t="str">
        <f>IF(装备!AB142="","",装备!AB142)</f>
        <v/>
      </c>
      <c r="AC143" t="str">
        <f>IF(装备!AC142="","",装备!AC142)</f>
        <v/>
      </c>
      <c r="AD143" t="str">
        <f>IF(装备!AD142="","",装备!AD142)</f>
        <v>铝耗4</v>
      </c>
    </row>
    <row r="144" spans="1:30">
      <c r="A144">
        <f>IF(装备!A143="","",装备!A143)</f>
        <v>10014221</v>
      </c>
      <c r="B144" s="364" t="s">
        <v>2000</v>
      </c>
      <c r="C144" s="370">
        <f>IF(装备!C143="","",装备!C143)</f>
        <v>5</v>
      </c>
      <c r="D144" s="121" t="str">
        <f>IF(装备!D143="","",装备!D143)</f>
        <v>侦察机</v>
      </c>
      <c r="E144" t="str">
        <f>IF(装备!E143="","",装备!E143)</f>
        <v>侦察机-通用</v>
      </c>
      <c r="F144" s="370" t="str">
        <f>IF(装备!F143="","",装备!F143)</f>
        <v/>
      </c>
      <c r="G144" s="370" t="str">
        <f>IF(装备!G143="","",装备!G143)</f>
        <v/>
      </c>
      <c r="H144" s="370" t="str">
        <f>IF(装备!H143="","",装备!H143)</f>
        <v/>
      </c>
      <c r="I144" s="370" t="str">
        <f>IF(装备!I143="","",装备!I143)</f>
        <v/>
      </c>
      <c r="J144" s="370">
        <f>IF(装备!J143="","",装备!J143)</f>
        <v>4</v>
      </c>
      <c r="K144" s="370">
        <f>IF(装备!K143="","",装备!K143)</f>
        <v>10</v>
      </c>
      <c r="L144" s="370">
        <f>IF(装备!L143="","",装备!L143)</f>
        <v>2</v>
      </c>
      <c r="M144" s="370" t="str">
        <f>IF(装备!M143="","",装备!M143)</f>
        <v>无</v>
      </c>
      <c r="N144" s="370">
        <f>IF(装备!N143="","",装备!N143)</f>
        <v>3</v>
      </c>
      <c r="O144" s="370" t="str">
        <f>IF(装备!O143="","",装备!O143)</f>
        <v/>
      </c>
      <c r="P144" s="370" t="str">
        <f>IF(装备!P143="","",装备!P143)</f>
        <v/>
      </c>
      <c r="Q144" s="370" t="str">
        <f>IF(装备!Q143="","",装备!Q143)</f>
        <v/>
      </c>
      <c r="R144" s="370">
        <f>IF(装备!R143="","",装备!R143)</f>
        <v>1</v>
      </c>
      <c r="S144" s="370" t="str">
        <f>IF(装备!S143="","",装备!S143)</f>
        <v/>
      </c>
      <c r="T144" s="370" t="str">
        <f>IF(装备!T143="","",装备!T143)</f>
        <v/>
      </c>
      <c r="U144" s="370" t="str">
        <f>IF(装备!U143="","",装备!U143)</f>
        <v/>
      </c>
      <c r="V144" s="370" t="str">
        <f>IF(装备!V143="","",装备!V143)</f>
        <v/>
      </c>
      <c r="W144" s="370">
        <f>IF(装备!W143="","",装备!W143)</f>
        <v>4</v>
      </c>
      <c r="X144" s="370">
        <f>IF(装备!X143="","",装备!X143)</f>
        <v>3</v>
      </c>
      <c r="Y144" s="370">
        <f>IF(装备!Y143="","",装备!Y143)</f>
        <v>1</v>
      </c>
      <c r="Z144" s="370">
        <f>IF(装备!Z143="","",装备!Z143)</f>
        <v>1</v>
      </c>
      <c r="AA144" s="370">
        <f>IF(装备!AA143="","",装备!AA143)</f>
        <v>9</v>
      </c>
      <c r="AB144" t="str">
        <f>IF(装备!AB143="","",装备!AB143)</f>
        <v/>
      </c>
      <c r="AC144" t="str">
        <f>IF(装备!AC143="","",装备!AC143)</f>
        <v/>
      </c>
      <c r="AD144" t="str">
        <f>IF(装备!AD143="","",装备!AD143)</f>
        <v>铝耗4</v>
      </c>
    </row>
    <row r="145" spans="1:30">
      <c r="A145">
        <f>IF(装备!A144="","",装备!A144)</f>
        <v>10014321</v>
      </c>
      <c r="B145" s="362" t="s">
        <v>4446</v>
      </c>
      <c r="C145" s="370">
        <f>IF(装备!C144="","",装备!C144)</f>
        <v>4</v>
      </c>
      <c r="D145" s="121" t="str">
        <f>IF(装备!D144="","",装备!D144)</f>
        <v>战斗机</v>
      </c>
      <c r="E145" t="str">
        <f>IF(装备!E144="","",装备!E144)</f>
        <v>战斗机-通用</v>
      </c>
      <c r="F145" s="370" t="str">
        <f>IF(装备!F144="","",装备!F144)</f>
        <v/>
      </c>
      <c r="G145" s="370" t="str">
        <f>IF(装备!G144="","",装备!G144)</f>
        <v/>
      </c>
      <c r="H145" s="370" t="str">
        <f>IF(装备!H144="","",装备!H144)</f>
        <v/>
      </c>
      <c r="I145" s="370" t="str">
        <f>IF(装备!I144="","",装备!I144)</f>
        <v/>
      </c>
      <c r="J145" s="370">
        <f>IF(装备!J144="","",装备!J144)</f>
        <v>3</v>
      </c>
      <c r="K145" s="370">
        <f>IF(装备!K144="","",装备!K144)</f>
        <v>7</v>
      </c>
      <c r="L145" s="370" t="str">
        <f>IF(装备!L144="","",装备!L144)</f>
        <v/>
      </c>
      <c r="M145" s="370" t="str">
        <f>IF(装备!M144="","",装备!M144)</f>
        <v>无</v>
      </c>
      <c r="N145" s="370" t="str">
        <f>IF(装备!N144="","",装备!N144)</f>
        <v/>
      </c>
      <c r="O145" s="370" t="str">
        <f>IF(装备!O144="","",装备!O144)</f>
        <v/>
      </c>
      <c r="P145" s="370" t="str">
        <f>IF(装备!P144="","",装备!P144)</f>
        <v/>
      </c>
      <c r="Q145" s="370">
        <f>IF(装备!Q144="","",装备!Q144)</f>
        <v>7</v>
      </c>
      <c r="R145" s="370">
        <f>IF(装备!R144="","",装备!R144)</f>
        <v>1</v>
      </c>
      <c r="S145" s="370" t="str">
        <f>IF(装备!S144="","",装备!S144)</f>
        <v/>
      </c>
      <c r="T145" s="370" t="str">
        <f>IF(装备!T144="","",装备!T144)</f>
        <v/>
      </c>
      <c r="U145" s="370" t="str">
        <f>IF(装备!U144="","",装备!U144)</f>
        <v/>
      </c>
      <c r="V145" s="370" t="str">
        <f>IF(装备!V144="","",装备!V144)</f>
        <v/>
      </c>
      <c r="W145" s="370">
        <f>IF(装备!W144="","",装备!W144)</f>
        <v>5</v>
      </c>
      <c r="X145" s="370">
        <f>IF(装备!X144="","",装备!X144)</f>
        <v>3</v>
      </c>
      <c r="Y145" s="370">
        <f>IF(装备!Y144="","",装备!Y144)</f>
        <v>2</v>
      </c>
      <c r="Z145" s="370">
        <f>IF(装备!Z144="","",装备!Z144)</f>
        <v>1</v>
      </c>
      <c r="AA145" s="370">
        <f>IF(装备!AA144="","",装备!AA144)</f>
        <v>7</v>
      </c>
      <c r="AB145" t="str">
        <f>IF(装备!AB144="","",装备!AB144)</f>
        <v/>
      </c>
      <c r="AC145" t="str">
        <f>IF(装备!AC144="","",装备!AC144)</f>
        <v/>
      </c>
      <c r="AD145" t="str">
        <f>IF(装备!AD144="","",装备!AD144)</f>
        <v>铝耗5</v>
      </c>
    </row>
    <row r="146" spans="1:30">
      <c r="A146">
        <f>IF(装备!A145="","",装备!A145)</f>
        <v>10014421</v>
      </c>
      <c r="B146" s="363" t="s">
        <v>4447</v>
      </c>
      <c r="C146" s="370">
        <f>IF(装备!C145="","",装备!C145)</f>
        <v>6</v>
      </c>
      <c r="D146" s="121" t="str">
        <f>IF(装备!D145="","",装备!D145)</f>
        <v>侦察机</v>
      </c>
      <c r="E146" t="str">
        <f>IF(装备!E145="","",装备!E145)</f>
        <v>侦察机-通用</v>
      </c>
      <c r="F146" s="370" t="str">
        <f>IF(装备!F145="","",装备!F145)</f>
        <v/>
      </c>
      <c r="G146" s="370" t="str">
        <f>IF(装备!G145="","",装备!G145)</f>
        <v/>
      </c>
      <c r="H146" s="370" t="str">
        <f>IF(装备!H145="","",装备!H145)</f>
        <v/>
      </c>
      <c r="I146" s="370" t="str">
        <f>IF(装备!I145="","",装备!I145)</f>
        <v/>
      </c>
      <c r="J146" s="370">
        <f>IF(装备!J145="","",装备!J145)</f>
        <v>2</v>
      </c>
      <c r="K146" s="370">
        <f>IF(装备!K145="","",装备!K145)</f>
        <v>3</v>
      </c>
      <c r="L146" s="370" t="str">
        <f>IF(装备!L145="","",装备!L145)</f>
        <v/>
      </c>
      <c r="M146" s="370" t="str">
        <f>IF(装备!M145="","",装备!M145)</f>
        <v>无</v>
      </c>
      <c r="N146" s="370">
        <f>IF(装备!N145="","",装备!N145)</f>
        <v>4</v>
      </c>
      <c r="O146" s="370">
        <f>IF(装备!O145="","",装备!O145)</f>
        <v>5</v>
      </c>
      <c r="P146" s="370" t="str">
        <f>IF(装备!P145="","",装备!P145)</f>
        <v/>
      </c>
      <c r="Q146" s="370">
        <f>IF(装备!Q145="","",装备!Q145)</f>
        <v>1</v>
      </c>
      <c r="R146" s="370">
        <f>IF(装备!R145="","",装备!R145)</f>
        <v>1</v>
      </c>
      <c r="S146" s="370" t="str">
        <f>IF(装备!S145="","",装备!S145)</f>
        <v/>
      </c>
      <c r="T146" s="370" t="str">
        <f>IF(装备!T145="","",装备!T145)</f>
        <v/>
      </c>
      <c r="U146" s="370" t="str">
        <f>IF(装备!U145="","",装备!U145)</f>
        <v/>
      </c>
      <c r="V146" s="370" t="str">
        <f>IF(装备!V145="","",装备!V145)</f>
        <v/>
      </c>
      <c r="W146" s="370">
        <f>IF(装备!W145="","",装备!W145)</f>
        <v>5</v>
      </c>
      <c r="X146" s="370">
        <f>IF(装备!X145="","",装备!X145)</f>
        <v>5</v>
      </c>
      <c r="Y146" s="370">
        <f>IF(装备!Y145="","",装备!Y145)</f>
        <v>5</v>
      </c>
      <c r="Z146" s="370">
        <f>IF(装备!Z145="","",装备!Z145)</f>
        <v>5</v>
      </c>
      <c r="AA146" s="370">
        <f>IF(装备!AA145="","",装备!AA145)</f>
        <v>5</v>
      </c>
      <c r="AB146" t="str">
        <f>IF(装备!AB145="","",装备!AB145)</f>
        <v/>
      </c>
      <c r="AC146" t="str">
        <f>IF(装备!AC145="","",装备!AC145)</f>
        <v/>
      </c>
      <c r="AD146" t="str">
        <f>IF(装备!AD145="","",装备!AD145)</f>
        <v>铝耗5</v>
      </c>
    </row>
    <row r="147" spans="1:30">
      <c r="A147">
        <f>IF(装备!A146="","",装备!A146)</f>
        <v>10014521</v>
      </c>
      <c r="B147" s="361" t="s">
        <v>4448</v>
      </c>
      <c r="C147" s="370">
        <f>IF(装备!C146="","",装备!C146)</f>
        <v>3</v>
      </c>
      <c r="D147" s="121" t="str">
        <f>IF(装备!D146="","",装备!D146)</f>
        <v>轰炸机</v>
      </c>
      <c r="E147" t="str">
        <f>IF(装备!E146="","",装备!E146)</f>
        <v>轰炸机-水上机</v>
      </c>
      <c r="F147" s="370" t="str">
        <f>IF(装备!F146="","",装备!F146)</f>
        <v/>
      </c>
      <c r="G147" s="370" t="str">
        <f>IF(装备!G146="","",装备!G146)</f>
        <v/>
      </c>
      <c r="H147" s="370" t="str">
        <f>IF(装备!H146="","",装备!H146)</f>
        <v/>
      </c>
      <c r="I147" s="370" t="str">
        <f>IF(装备!I146="","",装备!I146)</f>
        <v/>
      </c>
      <c r="J147" s="370">
        <f>IF(装备!J146="","",装备!J146)</f>
        <v>2</v>
      </c>
      <c r="K147" s="370" t="str">
        <f>IF(装备!K146="","",装备!K146)</f>
        <v/>
      </c>
      <c r="L147" s="370" t="str">
        <f>IF(装备!L146="","",装备!L146)</f>
        <v/>
      </c>
      <c r="M147" s="370" t="str">
        <f>IF(装备!M146="","",装备!M146)</f>
        <v>无</v>
      </c>
      <c r="N147" s="370" t="str">
        <f>IF(装备!N146="","",装备!N146)</f>
        <v/>
      </c>
      <c r="O147" s="370" t="str">
        <f>IF(装备!O146="","",装备!O146)</f>
        <v/>
      </c>
      <c r="P147" s="370">
        <f>IF(装备!P146="","",装备!P146)</f>
        <v>5</v>
      </c>
      <c r="Q147" s="370">
        <f>IF(装备!Q146="","",装备!Q146)</f>
        <v>2</v>
      </c>
      <c r="R147" s="370">
        <f>IF(装备!R146="","",装备!R146)</f>
        <v>1</v>
      </c>
      <c r="S147" s="370" t="str">
        <f>IF(装备!S146="","",装备!S146)</f>
        <v/>
      </c>
      <c r="T147" s="370" t="str">
        <f>IF(装备!T146="","",装备!T146)</f>
        <v/>
      </c>
      <c r="U147" s="370" t="str">
        <f>IF(装备!U146="","",装备!U146)</f>
        <v/>
      </c>
      <c r="V147" s="370" t="str">
        <f>IF(装备!V146="","",装备!V146)</f>
        <v/>
      </c>
      <c r="W147" s="370">
        <f>IF(装备!W146="","",装备!W146)</f>
        <v>4</v>
      </c>
      <c r="X147" s="370">
        <f>IF(装备!X146="","",装备!X146)</f>
        <v>2</v>
      </c>
      <c r="Y147" s="370" t="str">
        <f>IF(装备!Y146="","",装备!Y146)</f>
        <v/>
      </c>
      <c r="Z147" s="370">
        <f>IF(装备!Z146="","",装备!Z146)</f>
        <v>2</v>
      </c>
      <c r="AA147" s="370">
        <f>IF(装备!AA146="","",装备!AA146)</f>
        <v>8</v>
      </c>
      <c r="AB147" t="str">
        <f>IF(装备!AB146="","",装备!AB146)</f>
        <v/>
      </c>
      <c r="AC147" t="str">
        <f>IF(装备!AC146="","",装备!AC146)</f>
        <v/>
      </c>
      <c r="AD147" t="str">
        <f>IF(装备!AD146="","",装备!AD146)</f>
        <v>铝耗4</v>
      </c>
    </row>
    <row r="148" spans="1:30">
      <c r="A148">
        <f>IF(装备!A147="","",装备!A147)</f>
        <v>10014621</v>
      </c>
      <c r="B148" s="362" t="s">
        <v>4450</v>
      </c>
      <c r="C148" s="370">
        <f>IF(装备!C147="","",装备!C147)</f>
        <v>4</v>
      </c>
      <c r="D148" s="121" t="str">
        <f>IF(装备!D147="","",装备!D147)</f>
        <v>轰炸机</v>
      </c>
      <c r="E148" t="str">
        <f>IF(装备!E147="","",装备!E147)</f>
        <v>轰炸机-水上机</v>
      </c>
      <c r="F148" s="370" t="str">
        <f>IF(装备!F147="","",装备!F147)</f>
        <v/>
      </c>
      <c r="G148" s="370" t="str">
        <f>IF(装备!G147="","",装备!G147)</f>
        <v/>
      </c>
      <c r="H148" s="370" t="str">
        <f>IF(装备!H147="","",装备!H147)</f>
        <v/>
      </c>
      <c r="I148" s="370" t="str">
        <f>IF(装备!I147="","",装备!I147)</f>
        <v/>
      </c>
      <c r="J148" s="370" t="str">
        <f>IF(装备!J147="","",装备!J147)</f>
        <v/>
      </c>
      <c r="K148" s="370" t="str">
        <f>IF(装备!K147="","",装备!K147)</f>
        <v/>
      </c>
      <c r="L148" s="370" t="str">
        <f>IF(装备!L147="","",装备!L147)</f>
        <v/>
      </c>
      <c r="M148" s="370" t="str">
        <f>IF(装备!M147="","",装备!M147)</f>
        <v>无</v>
      </c>
      <c r="N148" s="370" t="str">
        <f>IF(装备!N147="","",装备!N147)</f>
        <v/>
      </c>
      <c r="O148" s="370" t="str">
        <f>IF(装备!O147="","",装备!O147)</f>
        <v/>
      </c>
      <c r="P148" s="370">
        <f>IF(装备!P147="","",装备!P147)</f>
        <v>8</v>
      </c>
      <c r="Q148" s="370" t="str">
        <f>IF(装备!Q147="","",装备!Q147)</f>
        <v/>
      </c>
      <c r="R148" s="370">
        <f>IF(装备!R147="","",装备!R147)</f>
        <v>1</v>
      </c>
      <c r="S148" s="370" t="str">
        <f>IF(装备!S147="","",装备!S147)</f>
        <v/>
      </c>
      <c r="T148" s="370" t="str">
        <f>IF(装备!T147="","",装备!T147)</f>
        <v/>
      </c>
      <c r="U148" s="370" t="str">
        <f>IF(装备!U147="","",装备!U147)</f>
        <v/>
      </c>
      <c r="V148" s="370" t="str">
        <f>IF(装备!V147="","",装备!V147)</f>
        <v/>
      </c>
      <c r="W148" s="370">
        <f>IF(装备!W147="","",装备!W147)</f>
        <v>4</v>
      </c>
      <c r="X148" s="370">
        <f>IF(装备!X147="","",装备!X147)</f>
        <v>3</v>
      </c>
      <c r="Y148" s="370">
        <f>IF(装备!Y147="","",装备!Y147)</f>
        <v>2</v>
      </c>
      <c r="Z148" s="370">
        <f>IF(装备!Z147="","",装备!Z147)</f>
        <v>3</v>
      </c>
      <c r="AA148" s="370">
        <f>IF(装备!AA147="","",装备!AA147)</f>
        <v>8</v>
      </c>
      <c r="AB148" t="str">
        <f>IF(装备!AB147="","",装备!AB147)</f>
        <v/>
      </c>
      <c r="AC148" t="str">
        <f>IF(装备!AC147="","",装备!AC147)</f>
        <v/>
      </c>
      <c r="AD148" t="str">
        <f>IF(装备!AD147="","",装备!AD147)</f>
        <v>铝耗4</v>
      </c>
    </row>
    <row r="149" spans="1:30">
      <c r="A149">
        <f>IF(装备!A148="","",装备!A148)</f>
        <v>10014721</v>
      </c>
      <c r="B149" s="362" t="s">
        <v>2429</v>
      </c>
      <c r="C149" s="370">
        <f>IF(装备!C148="","",装备!C148)</f>
        <v>4</v>
      </c>
      <c r="D149" s="121" t="str">
        <f>IF(装备!D148="","",装备!D148)</f>
        <v>主炮</v>
      </c>
      <c r="E149" t="str">
        <f>IF(装备!E148="","",装备!E148)</f>
        <v>主炮-战列+</v>
      </c>
      <c r="F149" s="370" t="str">
        <f>IF(装备!F148="","",装备!F148)</f>
        <v/>
      </c>
      <c r="G149" s="370">
        <f>IF(装备!G148="","",装备!G148)</f>
        <v>26</v>
      </c>
      <c r="H149" s="370" t="str">
        <f>IF(装备!H148="","",装备!H148)</f>
        <v/>
      </c>
      <c r="I149" s="370" t="str">
        <f>IF(装备!I148="","",装备!I148)</f>
        <v/>
      </c>
      <c r="J149" s="370" t="str">
        <f>IF(装备!J148="","",装备!J148)</f>
        <v/>
      </c>
      <c r="K149" s="370" t="str">
        <f>IF(装备!K148="","",装备!K148)</f>
        <v/>
      </c>
      <c r="L149" s="370" t="str">
        <f>IF(装备!L148="","",装备!L148)</f>
        <v/>
      </c>
      <c r="M149" s="370" t="str">
        <f>IF(装备!M148="","",装备!M148)</f>
        <v>长</v>
      </c>
      <c r="N149" s="370" t="str">
        <f>IF(装备!N148="","",装备!N148)</f>
        <v/>
      </c>
      <c r="O149" s="370" t="str">
        <f>IF(装备!O148="","",装备!O148)</f>
        <v/>
      </c>
      <c r="P149" s="370" t="str">
        <f>IF(装备!P148="","",装备!P148)</f>
        <v/>
      </c>
      <c r="Q149" s="370" t="str">
        <f>IF(装备!Q148="","",装备!Q148)</f>
        <v/>
      </c>
      <c r="R149" s="370">
        <f>IF(装备!R148="","",装备!R148)</f>
        <v>1</v>
      </c>
      <c r="S149" s="370" t="str">
        <f>IF(装备!S148="","",装备!S148)</f>
        <v/>
      </c>
      <c r="T149" s="370" t="str">
        <f>IF(装备!T148="","",装备!T148)</f>
        <v/>
      </c>
      <c r="U149" s="370" t="str">
        <f>IF(装备!U148="","",装备!U148)</f>
        <v/>
      </c>
      <c r="V149" s="370" t="str">
        <f>IF(装备!V148="","",装备!V148)</f>
        <v/>
      </c>
      <c r="W149" s="370" t="str">
        <f>IF(装备!W148="","",装备!W148)</f>
        <v/>
      </c>
      <c r="X149" s="370" t="str">
        <f>IF(装备!X148="","",装备!X148)</f>
        <v/>
      </c>
      <c r="Y149" s="370">
        <f>IF(装备!Y148="","",装备!Y148)</f>
        <v>15</v>
      </c>
      <c r="Z149" s="370">
        <f>IF(装备!Z148="","",装备!Z148)</f>
        <v>24</v>
      </c>
      <c r="AA149" s="370" t="str">
        <f>IF(装备!AA148="","",装备!AA148)</f>
        <v/>
      </c>
      <c r="AB149" t="str">
        <f>IF(装备!AB148="","",装备!AB148)</f>
        <v/>
      </c>
      <c r="AC149" t="str">
        <f>IF(装备!AC148="","",装备!AC148)</f>
        <v/>
      </c>
      <c r="AD149" t="str">
        <f>IF(装备!AD148="","",装备!AD148)</f>
        <v/>
      </c>
    </row>
    <row r="150" spans="1:30">
      <c r="A150">
        <f>IF(装备!A149="","",装备!A149)</f>
        <v>10014821</v>
      </c>
      <c r="B150" s="362" t="s">
        <v>4125</v>
      </c>
      <c r="C150" s="370">
        <f>IF(装备!C149="","",装备!C149)</f>
        <v>4</v>
      </c>
      <c r="D150" s="121" t="str">
        <f>IF(装备!D149="","",装备!D149)</f>
        <v>鱼雷</v>
      </c>
      <c r="E150" t="str">
        <f>IF(装备!E149="","",装备!E149)</f>
        <v>鱼雷-通用</v>
      </c>
      <c r="F150" s="370" t="str">
        <f>IF(装备!F149="","",装备!F149)</f>
        <v/>
      </c>
      <c r="G150" s="370" t="str">
        <f>IF(装备!G149="","",装备!G149)</f>
        <v/>
      </c>
      <c r="H150" s="370" t="str">
        <f>IF(装备!H149="","",装备!H149)</f>
        <v/>
      </c>
      <c r="I150" s="370">
        <f>IF(装备!I149="","",装备!I149)</f>
        <v>9</v>
      </c>
      <c r="J150" s="370" t="str">
        <f>IF(装备!J149="","",装备!J149)</f>
        <v/>
      </c>
      <c r="K150" s="370" t="str">
        <f>IF(装备!K149="","",装备!K149)</f>
        <v/>
      </c>
      <c r="L150" s="370" t="str">
        <f>IF(装备!L149="","",装备!L149)</f>
        <v/>
      </c>
      <c r="M150" s="370" t="str">
        <f>IF(装备!M149="","",装备!M149)</f>
        <v>无</v>
      </c>
      <c r="N150" s="370" t="str">
        <f>IF(装备!N149="","",装备!N149)</f>
        <v/>
      </c>
      <c r="O150" s="370" t="str">
        <f>IF(装备!O149="","",装备!O149)</f>
        <v/>
      </c>
      <c r="P150" s="370" t="str">
        <f>IF(装备!P149="","",装备!P149)</f>
        <v/>
      </c>
      <c r="Q150" s="370" t="str">
        <f>IF(装备!Q149="","",装备!Q149)</f>
        <v/>
      </c>
      <c r="R150" s="370">
        <f>IF(装备!R149="","",装备!R149)</f>
        <v>1</v>
      </c>
      <c r="S150" s="370" t="str">
        <f>IF(装备!S149="","",装备!S149)</f>
        <v/>
      </c>
      <c r="T150" s="370" t="str">
        <f>IF(装备!T149="","",装备!T149)</f>
        <v/>
      </c>
      <c r="U150" s="370" t="str">
        <f>IF(装备!U149="","",装备!U149)</f>
        <v/>
      </c>
      <c r="V150" s="370" t="str">
        <f>IF(装备!V149="","",装备!V149)</f>
        <v/>
      </c>
      <c r="W150" s="370" t="str">
        <f>IF(装备!W149="","",装备!W149)</f>
        <v/>
      </c>
      <c r="X150" s="370">
        <f>IF(装备!X149="","",装备!X149)</f>
        <v>5</v>
      </c>
      <c r="Y150" s="370">
        <f>IF(装备!Y149="","",装备!Y149)</f>
        <v>3</v>
      </c>
      <c r="Z150" s="370">
        <f>IF(装备!Z149="","",装备!Z149)</f>
        <v>3</v>
      </c>
      <c r="AA150" s="370" t="str">
        <f>IF(装备!AA149="","",装备!AA149)</f>
        <v/>
      </c>
      <c r="AB150" t="str">
        <f>IF(装备!AB149="","",装备!AB149)</f>
        <v/>
      </c>
      <c r="AC150" t="str">
        <f>IF(装备!AC149="","",装备!AC149)</f>
        <v/>
      </c>
      <c r="AD150" t="str">
        <f>IF(装备!AD149="","",装备!AD149)</f>
        <v/>
      </c>
    </row>
    <row r="151" spans="1:30">
      <c r="A151">
        <f>IF(装备!A150="","",装备!A150)</f>
        <v>10014921</v>
      </c>
      <c r="B151" s="362" t="s">
        <v>4451</v>
      </c>
      <c r="C151" s="370">
        <f>IF(装备!C150="","",装备!C150)</f>
        <v>4</v>
      </c>
      <c r="D151" s="121" t="str">
        <f>IF(装备!D150="","",装备!D150)</f>
        <v>鱼雷</v>
      </c>
      <c r="E151" t="str">
        <f>IF(装备!E150="","",装备!E150)</f>
        <v>鱼雷-通用</v>
      </c>
      <c r="F151" s="370" t="str">
        <f>IF(装备!F150="","",装备!F150)</f>
        <v/>
      </c>
      <c r="G151" s="370" t="str">
        <f>IF(装备!G150="","",装备!G150)</f>
        <v/>
      </c>
      <c r="H151" s="370" t="str">
        <f>IF(装备!H150="","",装备!H150)</f>
        <v/>
      </c>
      <c r="I151" s="370">
        <f>IF(装备!I150="","",装备!I150)</f>
        <v>8</v>
      </c>
      <c r="J151" s="370" t="str">
        <f>IF(装备!J150="","",装备!J150)</f>
        <v/>
      </c>
      <c r="K151" s="370" t="str">
        <f>IF(装备!K150="","",装备!K150)</f>
        <v/>
      </c>
      <c r="L151" s="370">
        <f>IF(装备!L150="","",装备!L150)</f>
        <v>1</v>
      </c>
      <c r="M151" s="370" t="str">
        <f>IF(装备!M150="","",装备!M150)</f>
        <v>无</v>
      </c>
      <c r="N151" s="370" t="str">
        <f>IF(装备!N150="","",装备!N150)</f>
        <v/>
      </c>
      <c r="O151" s="370" t="str">
        <f>IF(装备!O150="","",装备!O150)</f>
        <v/>
      </c>
      <c r="P151" s="370" t="str">
        <f>IF(装备!P150="","",装备!P150)</f>
        <v/>
      </c>
      <c r="Q151" s="370" t="str">
        <f>IF(装备!Q150="","",装备!Q150)</f>
        <v/>
      </c>
      <c r="R151" s="370">
        <f>IF(装备!R150="","",装备!R150)</f>
        <v>1</v>
      </c>
      <c r="S151" s="370" t="str">
        <f>IF(装备!S150="","",装备!S150)</f>
        <v/>
      </c>
      <c r="T151" s="370" t="str">
        <f>IF(装备!T150="","",装备!T150)</f>
        <v/>
      </c>
      <c r="U151" s="370" t="str">
        <f>IF(装备!U150="","",装备!U150)</f>
        <v/>
      </c>
      <c r="V151" s="370" t="str">
        <f>IF(装备!V150="","",装备!V150)</f>
        <v/>
      </c>
      <c r="W151" s="370" t="str">
        <f>IF(装备!W150="","",装备!W150)</f>
        <v/>
      </c>
      <c r="X151" s="370">
        <f>IF(装备!X150="","",装备!X150)</f>
        <v>3</v>
      </c>
      <c r="Y151" s="370">
        <f>IF(装备!Y150="","",装备!Y150)</f>
        <v>2</v>
      </c>
      <c r="Z151" s="370">
        <f>IF(装备!Z150="","",装备!Z150)</f>
        <v>2</v>
      </c>
      <c r="AA151" s="370" t="str">
        <f>IF(装备!AA150="","",装备!AA150)</f>
        <v/>
      </c>
      <c r="AB151" t="str">
        <f>IF(装备!AB150="","",装备!AB150)</f>
        <v/>
      </c>
      <c r="AC151" t="str">
        <f>IF(装备!AC150="","",装备!AC150)</f>
        <v/>
      </c>
      <c r="AD151" t="str">
        <f>IF(装备!AD150="","",装备!AD150)</f>
        <v/>
      </c>
    </row>
    <row r="152" spans="1:30">
      <c r="A152">
        <f>IF(装备!A151="","",装备!A151)</f>
        <v>10015021</v>
      </c>
      <c r="B152" s="364" t="s">
        <v>4452</v>
      </c>
      <c r="C152" s="370">
        <f>IF(装备!C151="","",装备!C151)</f>
        <v>5</v>
      </c>
      <c r="D152" s="121" t="str">
        <f>IF(装备!D151="","",装备!D151)</f>
        <v>鱼雷</v>
      </c>
      <c r="E152" t="str">
        <f>IF(装备!E151="","",装备!E151)</f>
        <v>鱼雷-通用</v>
      </c>
      <c r="F152" s="370" t="str">
        <f>IF(装备!F151="","",装备!F151)</f>
        <v/>
      </c>
      <c r="G152" s="370" t="str">
        <f>IF(装备!G151="","",装备!G151)</f>
        <v/>
      </c>
      <c r="H152" s="370" t="str">
        <f>IF(装备!H151="","",装备!H151)</f>
        <v/>
      </c>
      <c r="I152" s="370">
        <f>IF(装备!I151="","",装备!I151)</f>
        <v>10</v>
      </c>
      <c r="J152" s="370" t="str">
        <f>IF(装备!J151="","",装备!J151)</f>
        <v/>
      </c>
      <c r="K152" s="370" t="str">
        <f>IF(装备!K151="","",装备!K151)</f>
        <v/>
      </c>
      <c r="L152" s="370">
        <f>IF(装备!L151="","",装备!L151)</f>
        <v>1</v>
      </c>
      <c r="M152" s="370" t="str">
        <f>IF(装备!M151="","",装备!M151)</f>
        <v>无</v>
      </c>
      <c r="N152" s="370" t="str">
        <f>IF(装备!N151="","",装备!N151)</f>
        <v/>
      </c>
      <c r="O152" s="370" t="str">
        <f>IF(装备!O151="","",装备!O151)</f>
        <v/>
      </c>
      <c r="P152" s="370" t="str">
        <f>IF(装备!P151="","",装备!P151)</f>
        <v/>
      </c>
      <c r="Q152" s="370" t="str">
        <f>IF(装备!Q151="","",装备!Q151)</f>
        <v/>
      </c>
      <c r="R152" s="370">
        <f>IF(装备!R151="","",装备!R151)</f>
        <v>1</v>
      </c>
      <c r="S152" s="370" t="str">
        <f>IF(装备!S151="","",装备!S151)</f>
        <v/>
      </c>
      <c r="T152" s="370" t="str">
        <f>IF(装备!T151="","",装备!T151)</f>
        <v/>
      </c>
      <c r="U152" s="370" t="str">
        <f>IF(装备!U151="","",装备!U151)</f>
        <v/>
      </c>
      <c r="V152" s="370" t="str">
        <f>IF(装备!V151="","",装备!V151)</f>
        <v/>
      </c>
      <c r="W152" s="370" t="str">
        <f>IF(装备!W151="","",装备!W151)</f>
        <v/>
      </c>
      <c r="X152" s="370">
        <f>IF(装备!X151="","",装备!X151)</f>
        <v>3</v>
      </c>
      <c r="Y152" s="370">
        <f>IF(装备!Y151="","",装备!Y151)</f>
        <v>3</v>
      </c>
      <c r="Z152" s="370">
        <f>IF(装备!Z151="","",装备!Z151)</f>
        <v>2</v>
      </c>
      <c r="AA152" s="370" t="str">
        <f>IF(装备!AA151="","",装备!AA151)</f>
        <v/>
      </c>
      <c r="AB152" t="str">
        <f>IF(装备!AB151="","",装备!AB151)</f>
        <v/>
      </c>
      <c r="AC152" t="str">
        <f>IF(装备!AC151="","",装备!AC151)</f>
        <v/>
      </c>
      <c r="AD152" t="str">
        <f>IF(装备!AD151="","",装备!AD151)</f>
        <v/>
      </c>
    </row>
    <row r="153" spans="1:30">
      <c r="A153">
        <f>IF(装备!A152="","",装备!A152)</f>
        <v>10015121</v>
      </c>
      <c r="B153" s="363" t="s">
        <v>4453</v>
      </c>
      <c r="C153" s="370">
        <f>IF(装备!C152="","",装备!C152)</f>
        <v>6</v>
      </c>
      <c r="D153" s="121" t="str">
        <f>IF(装备!D152="","",装备!D152)</f>
        <v>鱼雷</v>
      </c>
      <c r="E153" t="str">
        <f>IF(装备!E152="","",装备!E152)</f>
        <v>鱼雷-通用</v>
      </c>
      <c r="F153" s="370" t="str">
        <f>IF(装备!F152="","",装备!F152)</f>
        <v/>
      </c>
      <c r="G153" s="370" t="str">
        <f>IF(装备!G152="","",装备!G152)</f>
        <v/>
      </c>
      <c r="H153" s="370" t="str">
        <f>IF(装备!H152="","",装备!H152)</f>
        <v/>
      </c>
      <c r="I153" s="370">
        <f>IF(装备!I152="","",装备!I152)</f>
        <v>12</v>
      </c>
      <c r="J153" s="370" t="str">
        <f>IF(装备!J152="","",装备!J152)</f>
        <v/>
      </c>
      <c r="K153" s="370" t="str">
        <f>IF(装备!K152="","",装备!K152)</f>
        <v/>
      </c>
      <c r="L153" s="370">
        <f>IF(装备!L152="","",装备!L152)</f>
        <v>1</v>
      </c>
      <c r="M153" s="370" t="str">
        <f>IF(装备!M152="","",装备!M152)</f>
        <v>无</v>
      </c>
      <c r="N153" s="370" t="str">
        <f>IF(装备!N152="","",装备!N152)</f>
        <v/>
      </c>
      <c r="O153" s="370" t="str">
        <f>IF(装备!O152="","",装备!O152)</f>
        <v/>
      </c>
      <c r="P153" s="370" t="str">
        <f>IF(装备!P152="","",装备!P152)</f>
        <v/>
      </c>
      <c r="Q153" s="370" t="str">
        <f>IF(装备!Q152="","",装备!Q152)</f>
        <v/>
      </c>
      <c r="R153" s="370">
        <f>IF(装备!R152="","",装备!R152)</f>
        <v>1</v>
      </c>
      <c r="S153" s="370" t="str">
        <f>IF(装备!S152="","",装备!S152)</f>
        <v/>
      </c>
      <c r="T153" s="370" t="str">
        <f>IF(装备!T152="","",装备!T152)</f>
        <v/>
      </c>
      <c r="U153" s="370" t="str">
        <f>IF(装备!U152="","",装备!U152)</f>
        <v/>
      </c>
      <c r="V153" s="370" t="str">
        <f>IF(装备!V152="","",装备!V152)</f>
        <v/>
      </c>
      <c r="W153" s="370" t="str">
        <f>IF(装备!W152="","",装备!W152)</f>
        <v/>
      </c>
      <c r="X153" s="370">
        <f>IF(装备!X152="","",装备!X152)</f>
        <v>2</v>
      </c>
      <c r="Y153" s="370">
        <f>IF(装备!Y152="","",装备!Y152)</f>
        <v>3</v>
      </c>
      <c r="Z153" s="370">
        <f>IF(装备!Z152="","",装备!Z152)</f>
        <v>2</v>
      </c>
      <c r="AA153" s="370" t="str">
        <f>IF(装备!AA152="","",装备!AA152)</f>
        <v/>
      </c>
      <c r="AB153" t="str">
        <f>IF(装备!AB152="","",装备!AB152)</f>
        <v/>
      </c>
      <c r="AC153" t="str">
        <f>IF(装备!AC152="","",装备!AC152)</f>
        <v/>
      </c>
      <c r="AD153" t="str">
        <f>IF(装备!AD152="","",装备!AD152)</f>
        <v/>
      </c>
    </row>
    <row r="154" spans="1:30">
      <c r="A154">
        <f>IF(装备!A153="","",装备!A153)</f>
        <v>10015221</v>
      </c>
      <c r="B154" s="364" t="s">
        <v>2016</v>
      </c>
      <c r="C154" s="370">
        <f>IF(装备!C153="","",装备!C153)</f>
        <v>5</v>
      </c>
      <c r="D154" s="121" t="str">
        <f>IF(装备!D153="","",装备!D153)</f>
        <v>鱼雷</v>
      </c>
      <c r="E154" t="str">
        <f>IF(装备!E153="","",装备!E153)</f>
        <v>鱼雷-潜艇限定</v>
      </c>
      <c r="F154" s="370" t="str">
        <f>IF(装备!F153="","",装备!F153)</f>
        <v/>
      </c>
      <c r="G154" s="370" t="str">
        <f>IF(装备!G153="","",装备!G153)</f>
        <v/>
      </c>
      <c r="H154" s="370" t="str">
        <f>IF(装备!H153="","",装备!H153)</f>
        <v/>
      </c>
      <c r="I154" s="370">
        <f>IF(装备!I153="","",装备!I153)</f>
        <v>15</v>
      </c>
      <c r="J154" s="370" t="str">
        <f>IF(装备!J153="","",装备!J153)</f>
        <v/>
      </c>
      <c r="K154" s="370" t="str">
        <f>IF(装备!K153="","",装备!K153)</f>
        <v/>
      </c>
      <c r="L154" s="370">
        <f>IF(装备!L153="","",装备!L153)</f>
        <v>2</v>
      </c>
      <c r="M154" s="370" t="str">
        <f>IF(装备!M153="","",装备!M153)</f>
        <v>无</v>
      </c>
      <c r="N154" s="370" t="str">
        <f>IF(装备!N153="","",装备!N153)</f>
        <v/>
      </c>
      <c r="O154" s="370" t="str">
        <f>IF(装备!O153="","",装备!O153)</f>
        <v/>
      </c>
      <c r="P154" s="370" t="str">
        <f>IF(装备!P153="","",装备!P153)</f>
        <v/>
      </c>
      <c r="Q154" s="370" t="str">
        <f>IF(装备!Q153="","",装备!Q153)</f>
        <v/>
      </c>
      <c r="R154" s="370">
        <f>IF(装备!R153="","",装备!R153)</f>
        <v>1</v>
      </c>
      <c r="S154" s="370" t="str">
        <f>IF(装备!S153="","",装备!S153)</f>
        <v/>
      </c>
      <c r="T154" s="370" t="str">
        <f>IF(装备!T153="","",装备!T153)</f>
        <v/>
      </c>
      <c r="U154" s="370" t="str">
        <f>IF(装备!U153="","",装备!U153)</f>
        <v/>
      </c>
      <c r="V154" s="370" t="str">
        <f>IF(装备!V153="","",装备!V153)</f>
        <v/>
      </c>
      <c r="W154" s="370" t="str">
        <f>IF(装备!W153="","",装备!W153)</f>
        <v/>
      </c>
      <c r="X154" s="370">
        <f>IF(装备!X153="","",装备!X153)</f>
        <v>5</v>
      </c>
      <c r="Y154" s="370">
        <f>IF(装备!Y153="","",装备!Y153)</f>
        <v>3</v>
      </c>
      <c r="Z154" s="370">
        <f>IF(装备!Z153="","",装备!Z153)</f>
        <v>3</v>
      </c>
      <c r="AA154" s="370" t="str">
        <f>IF(装备!AA153="","",装备!AA153)</f>
        <v/>
      </c>
      <c r="AB154" t="str">
        <f>IF(装备!AB153="","",装备!AB153)</f>
        <v/>
      </c>
      <c r="AC154" t="str">
        <f>IF(装备!AC153="","",装备!AC153)</f>
        <v/>
      </c>
      <c r="AD154" t="str">
        <f>IF(装备!AD153="","",装备!AD153)</f>
        <v/>
      </c>
    </row>
    <row r="155" spans="1:30">
      <c r="A155">
        <f>IF(装备!A154="","",装备!A154)</f>
        <v>10015321</v>
      </c>
      <c r="B155" s="364" t="s">
        <v>779</v>
      </c>
      <c r="C155" s="370">
        <f>IF(装备!C154="","",装备!C154)</f>
        <v>5</v>
      </c>
      <c r="D155" s="121" t="str">
        <f>IF(装备!D154="","",装备!D154)</f>
        <v>鱼雷</v>
      </c>
      <c r="E155" t="str">
        <f>IF(装备!E154="","",装备!E154)</f>
        <v>鱼雷-潜艇限定</v>
      </c>
      <c r="F155" s="370" t="str">
        <f>IF(装备!F154="","",装备!F154)</f>
        <v/>
      </c>
      <c r="G155" s="370" t="str">
        <f>IF(装备!G154="","",装备!G154)</f>
        <v/>
      </c>
      <c r="H155" s="370" t="str">
        <f>IF(装备!H154="","",装备!H154)</f>
        <v/>
      </c>
      <c r="I155" s="370">
        <f>IF(装备!I154="","",装备!I154)</f>
        <v>12</v>
      </c>
      <c r="J155" s="370" t="str">
        <f>IF(装备!J154="","",装备!J154)</f>
        <v/>
      </c>
      <c r="K155" s="370" t="str">
        <f>IF(装备!K154="","",装备!K154)</f>
        <v/>
      </c>
      <c r="L155" s="370">
        <f>IF(装备!L154="","",装备!L154)</f>
        <v>4</v>
      </c>
      <c r="M155" s="370" t="str">
        <f>IF(装备!M154="","",装备!M154)</f>
        <v>无</v>
      </c>
      <c r="N155" s="370" t="str">
        <f>IF(装备!N154="","",装备!N154)</f>
        <v/>
      </c>
      <c r="O155" s="370" t="str">
        <f>IF(装备!O154="","",装备!O154)</f>
        <v/>
      </c>
      <c r="P155" s="370" t="str">
        <f>IF(装备!P154="","",装备!P154)</f>
        <v/>
      </c>
      <c r="Q155" s="370" t="str">
        <f>IF(装备!Q154="","",装备!Q154)</f>
        <v/>
      </c>
      <c r="R155" s="370">
        <f>IF(装备!R154="","",装备!R154)</f>
        <v>1</v>
      </c>
      <c r="S155" s="370" t="str">
        <f>IF(装备!S154="","",装备!S154)</f>
        <v/>
      </c>
      <c r="T155" s="370" t="str">
        <f>IF(装备!T154="","",装备!T154)</f>
        <v/>
      </c>
      <c r="U155" s="370" t="str">
        <f>IF(装备!U154="","",装备!U154)</f>
        <v/>
      </c>
      <c r="V155" s="370" t="str">
        <f>IF(装备!V154="","",装备!V154)</f>
        <v/>
      </c>
      <c r="W155" s="370" t="str">
        <f>IF(装备!W154="","",装备!W154)</f>
        <v/>
      </c>
      <c r="X155" s="370">
        <f>IF(装备!X154="","",装备!X154)</f>
        <v>5</v>
      </c>
      <c r="Y155" s="370">
        <f>IF(装备!Y154="","",装备!Y154)</f>
        <v>6</v>
      </c>
      <c r="Z155" s="370">
        <f>IF(装备!Z154="","",装备!Z154)</f>
        <v>5</v>
      </c>
      <c r="AA155" s="370" t="str">
        <f>IF(装备!AA154="","",装备!AA154)</f>
        <v/>
      </c>
      <c r="AB155" t="str">
        <f>IF(装备!AB154="","",装备!AB154)</f>
        <v/>
      </c>
      <c r="AC155" t="str">
        <f>IF(装备!AC154="","",装备!AC154)</f>
        <v/>
      </c>
      <c r="AD155" t="str">
        <f>IF(装备!AD154="","",装备!AD154)</f>
        <v/>
      </c>
    </row>
    <row r="156" spans="1:30">
      <c r="A156">
        <f>IF(装备!A155="","",装备!A155)</f>
        <v>10015421</v>
      </c>
      <c r="B156" s="362" t="s">
        <v>780</v>
      </c>
      <c r="C156" s="370">
        <f>IF(装备!C155="","",装备!C155)</f>
        <v>4</v>
      </c>
      <c r="D156" s="121" t="str">
        <f>IF(装备!D155="","",装备!D155)</f>
        <v>鱼雷</v>
      </c>
      <c r="E156" t="str">
        <f>IF(装备!E155="","",装备!E155)</f>
        <v>鱼雷-潜艇限定</v>
      </c>
      <c r="F156" s="370" t="str">
        <f>IF(装备!F155="","",装备!F155)</f>
        <v/>
      </c>
      <c r="G156" s="370" t="str">
        <f>IF(装备!G155="","",装备!G155)</f>
        <v/>
      </c>
      <c r="H156" s="370" t="str">
        <f>IF(装备!H155="","",装备!H155)</f>
        <v/>
      </c>
      <c r="I156" s="370">
        <f>IF(装备!I155="","",装备!I155)</f>
        <v>12</v>
      </c>
      <c r="J156" s="370" t="str">
        <f>IF(装备!J155="","",装备!J155)</f>
        <v/>
      </c>
      <c r="K156" s="370" t="str">
        <f>IF(装备!K155="","",装备!K155)</f>
        <v/>
      </c>
      <c r="L156" s="370">
        <f>IF(装备!L155="","",装备!L155)</f>
        <v>1</v>
      </c>
      <c r="M156" s="370" t="str">
        <f>IF(装备!M155="","",装备!M155)</f>
        <v>无</v>
      </c>
      <c r="N156" s="370" t="str">
        <f>IF(装备!N155="","",装备!N155)</f>
        <v/>
      </c>
      <c r="O156" s="370" t="str">
        <f>IF(装备!O155="","",装备!O155)</f>
        <v/>
      </c>
      <c r="P156" s="370" t="str">
        <f>IF(装备!P155="","",装备!P155)</f>
        <v/>
      </c>
      <c r="Q156" s="370" t="str">
        <f>IF(装备!Q155="","",装备!Q155)</f>
        <v/>
      </c>
      <c r="R156" s="370">
        <f>IF(装备!R155="","",装备!R155)</f>
        <v>1</v>
      </c>
      <c r="S156" s="370" t="str">
        <f>IF(装备!S155="","",装备!S155)</f>
        <v/>
      </c>
      <c r="T156" s="370" t="str">
        <f>IF(装备!T155="","",装备!T155)</f>
        <v/>
      </c>
      <c r="U156" s="370" t="str">
        <f>IF(装备!U155="","",装备!U155)</f>
        <v/>
      </c>
      <c r="V156" s="370" t="str">
        <f>IF(装备!V155="","",装备!V155)</f>
        <v/>
      </c>
      <c r="W156" s="370" t="str">
        <f>IF(装备!W155="","",装备!W155)</f>
        <v/>
      </c>
      <c r="X156" s="370">
        <f>IF(装备!X155="","",装备!X155)</f>
        <v>5</v>
      </c>
      <c r="Y156" s="370">
        <f>IF(装备!Y155="","",装备!Y155)</f>
        <v>2</v>
      </c>
      <c r="Z156" s="370">
        <f>IF(装备!Z155="","",装备!Z155)</f>
        <v>3</v>
      </c>
      <c r="AA156" s="370" t="str">
        <f>IF(装备!AA155="","",装备!AA155)</f>
        <v/>
      </c>
      <c r="AB156" t="str">
        <f>IF(装备!AB155="","",装备!AB155)</f>
        <v/>
      </c>
      <c r="AC156" t="str">
        <f>IF(装备!AC155="","",装备!AC155)</f>
        <v/>
      </c>
      <c r="AD156" t="str">
        <f>IF(装备!AD155="","",装备!AD155)</f>
        <v/>
      </c>
    </row>
    <row r="157" spans="1:30">
      <c r="A157">
        <f>IF(装备!A156="","",装备!A156)</f>
        <v>10015521</v>
      </c>
      <c r="B157" s="363" t="s">
        <v>3735</v>
      </c>
      <c r="C157" s="370">
        <f>IF(装备!C156="","",装备!C156)</f>
        <v>6</v>
      </c>
      <c r="D157" s="121" t="str">
        <f>IF(装备!D156="","",装备!D156)</f>
        <v>防空炮</v>
      </c>
      <c r="E157" t="str">
        <f>IF(装备!E156="","",装备!E156)</f>
        <v>防空炮-通用</v>
      </c>
      <c r="F157" s="370" t="str">
        <f>IF(装备!F156="","",装备!F156)</f>
        <v/>
      </c>
      <c r="G157" s="370">
        <f>IF(装备!G156="","",装备!G156)</f>
        <v>3</v>
      </c>
      <c r="H157" s="370" t="str">
        <f>IF(装备!H156="","",装备!H156)</f>
        <v/>
      </c>
      <c r="I157" s="370" t="str">
        <f>IF(装备!I156="","",装备!I156)</f>
        <v/>
      </c>
      <c r="J157" s="370" t="str">
        <f>IF(装备!J156="","",装备!J156)</f>
        <v/>
      </c>
      <c r="K157" s="370" t="str">
        <f>IF(装备!K156="","",装备!K156)</f>
        <v/>
      </c>
      <c r="L157" s="370">
        <f>IF(装备!L156="","",装备!L156)</f>
        <v>1</v>
      </c>
      <c r="M157" s="370" t="str">
        <f>IF(装备!M156="","",装备!M156)</f>
        <v>短</v>
      </c>
      <c r="N157" s="370" t="str">
        <f>IF(装备!N156="","",装备!N156)</f>
        <v/>
      </c>
      <c r="O157" s="370" t="str">
        <f>IF(装备!O156="","",装备!O156)</f>
        <v/>
      </c>
      <c r="P157" s="370" t="str">
        <f>IF(装备!P156="","",装备!P156)</f>
        <v/>
      </c>
      <c r="Q157" s="370">
        <f>IF(装备!Q156="","",装备!Q156)</f>
        <v>11</v>
      </c>
      <c r="R157" s="370">
        <f>IF(装备!R156="","",装备!R156)</f>
        <v>3.1</v>
      </c>
      <c r="S157" s="370">
        <f>IF(装备!S156="","",装备!S156)</f>
        <v>0.35</v>
      </c>
      <c r="T157" s="370" t="str">
        <f>IF(装备!T156="","",装备!T156)</f>
        <v/>
      </c>
      <c r="U157" s="370" t="str">
        <f>IF(装备!U156="","",装备!U156)</f>
        <v/>
      </c>
      <c r="V157" s="370" t="str">
        <f>IF(装备!V156="","",装备!V156)</f>
        <v/>
      </c>
      <c r="W157" s="370" t="str">
        <f>IF(装备!W156="","",装备!W156)</f>
        <v/>
      </c>
      <c r="X157" s="370" t="str">
        <f>IF(装备!X156="","",装备!X156)</f>
        <v/>
      </c>
      <c r="Y157" s="370">
        <f>IF(装备!Y156="","",装备!Y156)</f>
        <v>8</v>
      </c>
      <c r="Z157" s="370">
        <f>IF(装备!Z156="","",装备!Z156)</f>
        <v>5</v>
      </c>
      <c r="AA157" s="370">
        <f>IF(装备!AA156="","",装备!AA156)</f>
        <v>6</v>
      </c>
      <c r="AB157" t="str">
        <f>IF(装备!AB156="","",装备!AB156)</f>
        <v/>
      </c>
      <c r="AC157" t="str">
        <f>IF(装备!AC156="","",装备!AC156)</f>
        <v/>
      </c>
      <c r="AD157" t="str">
        <f>IF(装备!AD156="","",装备!AD156)</f>
        <v>对空补正35%；对空倍率3.1</v>
      </c>
    </row>
    <row r="158" spans="1:30">
      <c r="A158">
        <f>IF(装备!A157="","",装备!A157)</f>
        <v>10015621</v>
      </c>
      <c r="B158" s="362" t="s">
        <v>4035</v>
      </c>
      <c r="C158" s="370">
        <f>IF(装备!C157="","",装备!C157)</f>
        <v>4</v>
      </c>
      <c r="D158" s="121" t="str">
        <f>IF(装备!D157="","",装备!D157)</f>
        <v>主炮</v>
      </c>
      <c r="E158" t="str">
        <f>IF(装备!E157="","",装备!E157)</f>
        <v>主炮-通用</v>
      </c>
      <c r="F158" s="370" t="str">
        <f>IF(装备!F157="","",装备!F157)</f>
        <v/>
      </c>
      <c r="G158" s="370">
        <f>IF(装备!G157="","",装备!G157)</f>
        <v>2</v>
      </c>
      <c r="H158" s="370" t="str">
        <f>IF(装备!H157="","",装备!H157)</f>
        <v/>
      </c>
      <c r="I158" s="370" t="str">
        <f>IF(装备!I157="","",装备!I157)</f>
        <v/>
      </c>
      <c r="J158" s="370" t="str">
        <f>IF(装备!J157="","",装备!J157)</f>
        <v/>
      </c>
      <c r="K158" s="370" t="str">
        <f>IF(装备!K157="","",装备!K157)</f>
        <v/>
      </c>
      <c r="L158" s="370">
        <f>IF(装备!L157="","",装备!L157)</f>
        <v>1</v>
      </c>
      <c r="M158" s="370" t="str">
        <f>IF(装备!M157="","",装备!M157)</f>
        <v>短</v>
      </c>
      <c r="N158" s="370" t="str">
        <f>IF(装备!N157="","",装备!N157)</f>
        <v/>
      </c>
      <c r="O158" s="370" t="str">
        <f>IF(装备!O157="","",装备!O157)</f>
        <v/>
      </c>
      <c r="P158" s="370" t="str">
        <f>IF(装备!P157="","",装备!P157)</f>
        <v/>
      </c>
      <c r="Q158" s="370">
        <f>IF(装备!Q157="","",装备!Q157)</f>
        <v>4</v>
      </c>
      <c r="R158" s="370">
        <f>IF(装备!R157="","",装备!R157)</f>
        <v>1.9</v>
      </c>
      <c r="S158" s="370" t="str">
        <f>IF(装备!S157="","",装备!S157)</f>
        <v/>
      </c>
      <c r="T158" s="370" t="str">
        <f>IF(装备!T157="","",装备!T157)</f>
        <v/>
      </c>
      <c r="U158" s="370" t="str">
        <f>IF(装备!U157="","",装备!U157)</f>
        <v/>
      </c>
      <c r="V158" s="370" t="str">
        <f>IF(装备!V157="","",装备!V157)</f>
        <v/>
      </c>
      <c r="W158" s="370" t="str">
        <f>IF(装备!W157="","",装备!W157)</f>
        <v/>
      </c>
      <c r="X158" s="370" t="str">
        <f>IF(装备!X157="","",装备!X157)</f>
        <v/>
      </c>
      <c r="Y158" s="370">
        <f>IF(装备!Y157="","",装备!Y157)</f>
        <v>1</v>
      </c>
      <c r="Z158" s="370">
        <f>IF(装备!Z157="","",装备!Z157)</f>
        <v>1</v>
      </c>
      <c r="AA158" s="370" t="str">
        <f>IF(装备!AA157="","",装备!AA157)</f>
        <v/>
      </c>
      <c r="AB158" t="str">
        <f>IF(装备!AB157="","",装备!AB157)</f>
        <v/>
      </c>
      <c r="AC158" t="str">
        <f>IF(装备!AC157="","",装备!AC157)</f>
        <v/>
      </c>
      <c r="AD158" t="str">
        <f>IF(装备!AD157="","",装备!AD157)</f>
        <v>对空倍率1.9</v>
      </c>
    </row>
    <row r="159" spans="1:30">
      <c r="A159">
        <f>IF(装备!A158="","",装备!A158)</f>
        <v>10015721</v>
      </c>
      <c r="B159" s="364" t="s">
        <v>3989</v>
      </c>
      <c r="C159" s="370">
        <f>IF(装备!C158="","",装备!C158)</f>
        <v>5</v>
      </c>
      <c r="D159" s="121" t="str">
        <f>IF(装备!D158="","",装备!D158)</f>
        <v>雷达</v>
      </c>
      <c r="E159" t="str">
        <f>IF(装备!E158="","",装备!E158)</f>
        <v>雷达-通用</v>
      </c>
      <c r="F159" s="370" t="str">
        <f>IF(装备!F158="","",装备!F158)</f>
        <v/>
      </c>
      <c r="G159" s="370" t="str">
        <f>IF(装备!G158="","",装备!G158)</f>
        <v/>
      </c>
      <c r="H159" s="370" t="str">
        <f>IF(装备!H158="","",装备!H158)</f>
        <v/>
      </c>
      <c r="I159" s="370" t="str">
        <f>IF(装备!I158="","",装备!I158)</f>
        <v/>
      </c>
      <c r="J159" s="370" t="str">
        <f>IF(装备!J158="","",装备!J158)</f>
        <v/>
      </c>
      <c r="K159" s="370">
        <f>IF(装备!K158="","",装备!K158)</f>
        <v>6</v>
      </c>
      <c r="L159" s="370">
        <f>IF(装备!L158="","",装备!L158)</f>
        <v>8</v>
      </c>
      <c r="M159" s="370" t="str">
        <f>IF(装备!M158="","",装备!M158)</f>
        <v>无</v>
      </c>
      <c r="N159" s="370" t="str">
        <f>IF(装备!N158="","",装备!N158)</f>
        <v/>
      </c>
      <c r="O159" s="370" t="str">
        <f>IF(装备!O158="","",装备!O158)</f>
        <v/>
      </c>
      <c r="P159" s="370" t="str">
        <f>IF(装备!P158="","",装备!P158)</f>
        <v/>
      </c>
      <c r="Q159" s="370" t="str">
        <f>IF(装备!Q158="","",装备!Q158)</f>
        <v/>
      </c>
      <c r="R159" s="370">
        <f>IF(装备!R158="","",装备!R158)</f>
        <v>1</v>
      </c>
      <c r="S159" s="370" t="str">
        <f>IF(装备!S158="","",装备!S158)</f>
        <v/>
      </c>
      <c r="T159" s="370" t="str">
        <f>IF(装备!T158="","",装备!T158)</f>
        <v/>
      </c>
      <c r="U159" s="370" t="str">
        <f>IF(装备!U158="","",装备!U158)</f>
        <v/>
      </c>
      <c r="V159" s="370" t="str">
        <f>IF(装备!V158="","",装备!V158)</f>
        <v/>
      </c>
      <c r="W159" s="370" t="str">
        <f>IF(装备!W158="","",装备!W158)</f>
        <v/>
      </c>
      <c r="X159" s="370" t="str">
        <f>IF(装备!X158="","",装备!X158)</f>
        <v/>
      </c>
      <c r="Y159" s="370" t="str">
        <f>IF(装备!Y158="","",装备!Y158)</f>
        <v/>
      </c>
      <c r="Z159" s="370">
        <f>IF(装备!Z158="","",装备!Z158)</f>
        <v>20</v>
      </c>
      <c r="AA159" s="370">
        <f>IF(装备!AA158="","",装备!AA158)</f>
        <v>30</v>
      </c>
      <c r="AB159" t="str">
        <f>IF(装备!AB158="","",装备!AB158)</f>
        <v/>
      </c>
      <c r="AC159" t="str">
        <f>IF(装备!AC158="","",装备!AC158)</f>
        <v/>
      </c>
      <c r="AD159" t="str">
        <f>IF(装备!AD158="","",装备!AD158)</f>
        <v/>
      </c>
    </row>
    <row r="160" spans="1:30">
      <c r="A160">
        <f>IF(装备!A159="","",装备!A159)</f>
        <v>10015821</v>
      </c>
      <c r="B160" s="362" t="s">
        <v>4009</v>
      </c>
      <c r="C160" s="370">
        <f>IF(装备!C159="","",装备!C159)</f>
        <v>4</v>
      </c>
      <c r="D160" s="121" t="str">
        <f>IF(装备!D159="","",装备!D159)</f>
        <v>强化部件</v>
      </c>
      <c r="E160" t="str">
        <f>IF(装备!E159="","",装备!E159)</f>
        <v>强化部件-通用</v>
      </c>
      <c r="F160" s="370" t="str">
        <f>IF(装备!F159="","",装备!F159)</f>
        <v/>
      </c>
      <c r="G160" s="370" t="str">
        <f>IF(装备!G159="","",装备!G159)</f>
        <v/>
      </c>
      <c r="H160" s="370" t="str">
        <f>IF(装备!H159="","",装备!H159)</f>
        <v/>
      </c>
      <c r="I160" s="370" t="str">
        <f>IF(装备!I159="","",装备!I159)</f>
        <v/>
      </c>
      <c r="J160" s="370" t="str">
        <f>IF(装备!J159="","",装备!J159)</f>
        <v/>
      </c>
      <c r="K160" s="370" t="str">
        <f>IF(装备!K159="","",装备!K159)</f>
        <v/>
      </c>
      <c r="L160" s="370" t="str">
        <f>IF(装备!L159="","",装备!L159)</f>
        <v/>
      </c>
      <c r="M160" s="370" t="str">
        <f>IF(装备!M159="","",装备!M159)</f>
        <v>无</v>
      </c>
      <c r="N160" s="370">
        <f>IF(装备!N159="","",装备!N159)</f>
        <v>5</v>
      </c>
      <c r="O160" s="370">
        <f>IF(装备!O159="","",装备!O159)</f>
        <v>3</v>
      </c>
      <c r="P160" s="370" t="str">
        <f>IF(装备!P159="","",装备!P159)</f>
        <v/>
      </c>
      <c r="Q160" s="370" t="str">
        <f>IF(装备!Q159="","",装备!Q159)</f>
        <v/>
      </c>
      <c r="R160" s="370">
        <f>IF(装备!R159="","",装备!R159)</f>
        <v>1</v>
      </c>
      <c r="S160" s="370" t="str">
        <f>IF(装备!S159="","",装备!S159)</f>
        <v/>
      </c>
      <c r="T160" s="370" t="str">
        <f>IF(装备!T159="","",装备!T159)</f>
        <v/>
      </c>
      <c r="U160" s="370" t="str">
        <f>IF(装备!U159="","",装备!U159)</f>
        <v/>
      </c>
      <c r="V160" s="370" t="str">
        <f>IF(装备!V159="","",装备!V159)</f>
        <v/>
      </c>
      <c r="W160" s="370" t="str">
        <f>IF(装备!W159="","",装备!W159)</f>
        <v/>
      </c>
      <c r="X160" s="370">
        <f>IF(装备!X159="","",装备!X159)</f>
        <v>3</v>
      </c>
      <c r="Y160" s="370" t="str">
        <f>IF(装备!Y159="","",装备!Y159)</f>
        <v/>
      </c>
      <c r="Z160" s="370">
        <f>IF(装备!Z159="","",装备!Z159)</f>
        <v>2</v>
      </c>
      <c r="AA160" s="370" t="str">
        <f>IF(装备!AA159="","",装备!AA159)</f>
        <v/>
      </c>
      <c r="AB160" t="str">
        <f>IF(装备!AB159="","",装备!AB159)</f>
        <v/>
      </c>
      <c r="AC160" t="str">
        <f>IF(装备!AC159="","",装备!AC159)</f>
        <v/>
      </c>
      <c r="AD160" t="str">
        <f>IF(装备!AD159="","",装备!AD159)</f>
        <v/>
      </c>
    </row>
    <row r="161" spans="1:30">
      <c r="A161">
        <f>IF(装备!A160="","",装备!A160)</f>
        <v>10015921</v>
      </c>
      <c r="B161" s="364" t="s">
        <v>4456</v>
      </c>
      <c r="C161" s="370">
        <f>IF(装备!C160="","",装备!C160)</f>
        <v>5</v>
      </c>
      <c r="D161" s="121" t="str">
        <f>IF(装备!D160="","",装备!D160)</f>
        <v>侦察机</v>
      </c>
      <c r="E161" t="str">
        <f>IF(装备!E160="","",装备!E160)</f>
        <v>侦察机-通用</v>
      </c>
      <c r="F161" s="370" t="str">
        <f>IF(装备!F160="","",装备!F160)</f>
        <v/>
      </c>
      <c r="G161" s="370" t="str">
        <f>IF(装备!G160="","",装备!G160)</f>
        <v/>
      </c>
      <c r="H161" s="370" t="str">
        <f>IF(装备!H160="","",装备!H160)</f>
        <v/>
      </c>
      <c r="I161" s="370" t="str">
        <f>IF(装备!I160="","",装备!I160)</f>
        <v/>
      </c>
      <c r="J161" s="370" t="str">
        <f>IF(装备!J160="","",装备!J160)</f>
        <v/>
      </c>
      <c r="K161" s="370">
        <f>IF(装备!K160="","",装备!K160)</f>
        <v>5</v>
      </c>
      <c r="L161" s="370" t="str">
        <f>IF(装备!L160="","",装备!L160)</f>
        <v/>
      </c>
      <c r="M161" s="370" t="str">
        <f>IF(装备!M160="","",装备!M160)</f>
        <v>无</v>
      </c>
      <c r="N161" s="370" t="str">
        <f>IF(装备!N160="","",装备!N160)</f>
        <v/>
      </c>
      <c r="O161" s="370">
        <f>IF(装备!O160="","",装备!O160)</f>
        <v>3</v>
      </c>
      <c r="P161" s="370" t="str">
        <f>IF(装备!P160="","",装备!P160)</f>
        <v/>
      </c>
      <c r="Q161" s="370" t="str">
        <f>IF(装备!Q160="","",装备!Q160)</f>
        <v/>
      </c>
      <c r="R161" s="370">
        <f>IF(装备!R160="","",装备!R160)</f>
        <v>1</v>
      </c>
      <c r="S161" s="370" t="str">
        <f>IF(装备!S160="","",装备!S160)</f>
        <v/>
      </c>
      <c r="T161" s="370" t="str">
        <f>IF(装备!T160="","",装备!T160)</f>
        <v/>
      </c>
      <c r="U161" s="370" t="str">
        <f>IF(装备!U160="","",装备!U160)</f>
        <v/>
      </c>
      <c r="V161" s="370" t="str">
        <f>IF(装备!V160="","",装备!V160)</f>
        <v/>
      </c>
      <c r="W161" s="370">
        <f>IF(装备!W160="","",装备!W160)</f>
        <v>5</v>
      </c>
      <c r="X161" s="370">
        <f>IF(装备!X160="","",装备!X160)</f>
        <v>1</v>
      </c>
      <c r="Y161" s="370" t="str">
        <f>IF(装备!Y160="","",装备!Y160)</f>
        <v/>
      </c>
      <c r="Z161" s="370">
        <f>IF(装备!Z160="","",装备!Z160)</f>
        <v>2</v>
      </c>
      <c r="AA161" s="370">
        <f>IF(装备!AA160="","",装备!AA160)</f>
        <v>1</v>
      </c>
      <c r="AB161" t="str">
        <f>IF(装备!AB160="","",装备!AB160)</f>
        <v/>
      </c>
      <c r="AC161" t="str">
        <f>IF(装备!AC160="","",装备!AC160)</f>
        <v/>
      </c>
      <c r="AD161" t="str">
        <f>IF(装备!AD160="","",装备!AD160)</f>
        <v>铝耗5</v>
      </c>
    </row>
    <row r="162" spans="1:30">
      <c r="A162">
        <f>IF(装备!A161="","",装备!A161)</f>
        <v>10016021</v>
      </c>
      <c r="B162" s="364" t="s">
        <v>4457</v>
      </c>
      <c r="C162" s="370">
        <f>IF(装备!C161="","",装备!C161)</f>
        <v>5</v>
      </c>
      <c r="D162" s="121" t="str">
        <f>IF(装备!D161="","",装备!D161)</f>
        <v>雷达</v>
      </c>
      <c r="E162" t="str">
        <f>IF(装备!E161="","",装备!E161)</f>
        <v>雷达-通用</v>
      </c>
      <c r="F162" s="370" t="str">
        <f>IF(装备!F161="","",装备!F161)</f>
        <v/>
      </c>
      <c r="G162" s="370" t="str">
        <f>IF(装备!G161="","",装备!G161)</f>
        <v/>
      </c>
      <c r="H162" s="370" t="str">
        <f>IF(装备!H161="","",装备!H161)</f>
        <v/>
      </c>
      <c r="I162" s="370" t="str">
        <f>IF(装备!I161="","",装备!I161)</f>
        <v/>
      </c>
      <c r="J162" s="370" t="str">
        <f>IF(装备!J161="","",装备!J161)</f>
        <v/>
      </c>
      <c r="K162" s="370" t="str">
        <f>IF(装备!K161="","",装备!K161)</f>
        <v/>
      </c>
      <c r="L162" s="370">
        <f>IF(装备!L161="","",装备!L161)</f>
        <v>5</v>
      </c>
      <c r="M162" s="370" t="str">
        <f>IF(装备!M161="","",装备!M161)</f>
        <v>无</v>
      </c>
      <c r="N162" s="370" t="str">
        <f>IF(装备!N161="","",装备!N161)</f>
        <v/>
      </c>
      <c r="O162" s="370">
        <f>IF(装备!O161="","",装备!O161)</f>
        <v>3</v>
      </c>
      <c r="P162" s="370" t="str">
        <f>IF(装备!P161="","",装备!P161)</f>
        <v/>
      </c>
      <c r="Q162" s="370" t="str">
        <f>IF(装备!Q161="","",装备!Q161)</f>
        <v/>
      </c>
      <c r="R162" s="370">
        <f>IF(装备!R161="","",装备!R161)</f>
        <v>1</v>
      </c>
      <c r="S162" s="370" t="str">
        <f>IF(装备!S161="","",装备!S161)</f>
        <v/>
      </c>
      <c r="T162" s="370" t="str">
        <f>IF(装备!T161="","",装备!T161)</f>
        <v/>
      </c>
      <c r="U162" s="370" t="str">
        <f>IF(装备!U161="","",装备!U161)</f>
        <v/>
      </c>
      <c r="V162" s="370" t="str">
        <f>IF(装备!V161="","",装备!V161)</f>
        <v/>
      </c>
      <c r="W162" s="370" t="str">
        <f>IF(装备!W161="","",装备!W161)</f>
        <v/>
      </c>
      <c r="X162" s="370" t="str">
        <f>IF(装备!X161="","",装备!X161)</f>
        <v/>
      </c>
      <c r="Y162" s="370" t="str">
        <f>IF(装备!Y161="","",装备!Y161)</f>
        <v/>
      </c>
      <c r="Z162" s="370">
        <f>IF(装备!Z161="","",装备!Z161)</f>
        <v>5</v>
      </c>
      <c r="AA162" s="370">
        <f>IF(装备!AA161="","",装备!AA161)</f>
        <v>10</v>
      </c>
      <c r="AB162" t="str">
        <f>IF(装备!AB161="","",装备!AB161)</f>
        <v/>
      </c>
      <c r="AC162" t="str">
        <f>IF(装备!AC161="","",装备!AC161)</f>
        <v/>
      </c>
      <c r="AD162" t="str">
        <f>IF(装备!AD161="","",装备!AD161)</f>
        <v/>
      </c>
    </row>
    <row r="163" spans="1:30">
      <c r="A163">
        <f>IF(装备!A162="","",装备!A162)</f>
        <v>10016121</v>
      </c>
      <c r="B163" s="360" t="s">
        <v>4031</v>
      </c>
      <c r="C163" s="370">
        <f>IF(装备!C162="","",装备!C162)</f>
        <v>2</v>
      </c>
      <c r="D163" s="121" t="str">
        <f>IF(装备!D162="","",装备!D162)</f>
        <v>主炮</v>
      </c>
      <c r="E163" t="str">
        <f>IF(装备!E162="","",装备!E162)</f>
        <v>主炮-通用</v>
      </c>
      <c r="F163" s="370" t="str">
        <f>IF(装备!F162="","",装备!F162)</f>
        <v/>
      </c>
      <c r="G163" s="370">
        <f>IF(装备!G162="","",装备!G162)</f>
        <v>3</v>
      </c>
      <c r="H163" s="370" t="str">
        <f>IF(装备!H162="","",装备!H162)</f>
        <v/>
      </c>
      <c r="I163" s="370" t="str">
        <f>IF(装备!I162="","",装备!I162)</f>
        <v/>
      </c>
      <c r="J163" s="370" t="str">
        <f>IF(装备!J162="","",装备!J162)</f>
        <v/>
      </c>
      <c r="K163" s="370" t="str">
        <f>IF(装备!K162="","",装备!K162)</f>
        <v/>
      </c>
      <c r="L163" s="370" t="str">
        <f>IF(装备!L162="","",装备!L162)</f>
        <v/>
      </c>
      <c r="M163" s="370" t="str">
        <f>IF(装备!M162="","",装备!M162)</f>
        <v>中</v>
      </c>
      <c r="N163" s="370" t="str">
        <f>IF(装备!N162="","",装备!N162)</f>
        <v/>
      </c>
      <c r="O163" s="370" t="str">
        <f>IF(装备!O162="","",装备!O162)</f>
        <v/>
      </c>
      <c r="P163" s="370" t="str">
        <f>IF(装备!P162="","",装备!P162)</f>
        <v/>
      </c>
      <c r="Q163" s="370">
        <f>IF(装备!Q162="","",装备!Q162)</f>
        <v>1</v>
      </c>
      <c r="R163" s="370">
        <f>IF(装备!R162="","",装备!R162)</f>
        <v>1.2</v>
      </c>
      <c r="S163" s="370" t="str">
        <f>IF(装备!S162="","",装备!S162)</f>
        <v/>
      </c>
      <c r="T163" s="370" t="str">
        <f>IF(装备!T162="","",装备!T162)</f>
        <v/>
      </c>
      <c r="U163" s="370" t="str">
        <f>IF(装备!U162="","",装备!U162)</f>
        <v/>
      </c>
      <c r="V163" s="370" t="str">
        <f>IF(装备!V162="","",装备!V162)</f>
        <v/>
      </c>
      <c r="W163" s="370" t="str">
        <f>IF(装备!W162="","",装备!W162)</f>
        <v/>
      </c>
      <c r="X163" s="370" t="str">
        <f>IF(装备!X162="","",装备!X162)</f>
        <v/>
      </c>
      <c r="Y163" s="370">
        <f>IF(装备!Y162="","",装备!Y162)</f>
        <v>1</v>
      </c>
      <c r="Z163" s="370">
        <f>IF(装备!Z162="","",装备!Z162)</f>
        <v>1</v>
      </c>
      <c r="AA163" s="370" t="str">
        <f>IF(装备!AA162="","",装备!AA162)</f>
        <v/>
      </c>
      <c r="AB163" t="str">
        <f>IF(装备!AB162="","",装备!AB162)</f>
        <v/>
      </c>
      <c r="AC163" t="str">
        <f>IF(装备!AC162="","",装备!AC162)</f>
        <v/>
      </c>
      <c r="AD163" t="str">
        <f>IF(装备!AD162="","",装备!AD162)</f>
        <v>对空倍率1.2</v>
      </c>
    </row>
    <row r="164" spans="1:30">
      <c r="A164">
        <f>IF(装备!A163="","",装备!A163)</f>
        <v>10016221</v>
      </c>
      <c r="B164" s="364" t="s">
        <v>673</v>
      </c>
      <c r="C164" s="370">
        <f>IF(装备!C163="","",装备!C163)</f>
        <v>5</v>
      </c>
      <c r="D164" s="121" t="str">
        <f>IF(装备!D163="","",装备!D163)</f>
        <v>强化部件</v>
      </c>
      <c r="E164" t="str">
        <f>IF(装备!E163="","",装备!E163)</f>
        <v>强化部件-通用</v>
      </c>
      <c r="F164" s="370" t="str">
        <f>IF(装备!F163="","",装备!F163)</f>
        <v/>
      </c>
      <c r="G164" s="370" t="str">
        <f>IF(装备!G163="","",装备!G163)</f>
        <v/>
      </c>
      <c r="H164" s="370" t="str">
        <f>IF(装备!H163="","",装备!H163)</f>
        <v/>
      </c>
      <c r="I164" s="370" t="str">
        <f>IF(装备!I163="","",装备!I163)</f>
        <v/>
      </c>
      <c r="J164" s="370" t="str">
        <f>IF(装备!J163="","",装备!J163)</f>
        <v/>
      </c>
      <c r="K164" s="370" t="str">
        <f>IF(装备!K163="","",装备!K163)</f>
        <v/>
      </c>
      <c r="L164" s="370" t="str">
        <f>IF(装备!L163="","",装备!L163)</f>
        <v/>
      </c>
      <c r="M164" s="370" t="str">
        <f>IF(装备!M163="","",装备!M163)</f>
        <v>无</v>
      </c>
      <c r="N164" s="370" t="str">
        <f>IF(装备!N163="","",装备!N163)</f>
        <v/>
      </c>
      <c r="O164" s="370">
        <f>IF(装备!O163="","",装备!O163)</f>
        <v>-1</v>
      </c>
      <c r="P164" s="370" t="str">
        <f>IF(装备!P163="","",装备!P163)</f>
        <v/>
      </c>
      <c r="Q164" s="370" t="str">
        <f>IF(装备!Q163="","",装备!Q163)</f>
        <v/>
      </c>
      <c r="R164" s="370">
        <f>IF(装备!R163="","",装备!R163)</f>
        <v>1</v>
      </c>
      <c r="S164" s="370" t="str">
        <f>IF(装备!S163="","",装备!S163)</f>
        <v/>
      </c>
      <c r="T164" s="370" t="str">
        <f>IF(装备!T163="","",装备!T163)</f>
        <v/>
      </c>
      <c r="U164" s="370" t="str">
        <f>IF(装备!U163="","",装备!U163)</f>
        <v/>
      </c>
      <c r="V164" s="370" t="str">
        <f>IF(装备!V163="","",装备!V163)</f>
        <v/>
      </c>
      <c r="W164" s="370" t="str">
        <f>IF(装备!W163="","",装备!W163)</f>
        <v/>
      </c>
      <c r="X164" s="370">
        <f>IF(装备!X163="","",装备!X163)</f>
        <v>450</v>
      </c>
      <c r="Y164" s="370">
        <f>IF(装备!Y163="","",装备!Y163)</f>
        <v>450</v>
      </c>
      <c r="Z164" s="370">
        <f>IF(装备!Z163="","",装备!Z163)</f>
        <v>450</v>
      </c>
      <c r="AA164" s="370">
        <f>IF(装备!AA163="","",装备!AA163)</f>
        <v>120</v>
      </c>
      <c r="AB164" t="str">
        <f>IF(装备!AB163="","",装备!AB163)</f>
        <v/>
      </c>
      <c r="AC164" t="str">
        <f>IF(装备!AC163="","",装备!AC163)</f>
        <v/>
      </c>
      <c r="AD164" t="str">
        <f>IF(装备!AD163="","",装备!AD163)</f>
        <v/>
      </c>
    </row>
    <row r="165" spans="1:30">
      <c r="A165">
        <f>IF(装备!A164="","",装备!A164)</f>
        <v>10016321</v>
      </c>
      <c r="B165" s="361" t="s">
        <v>4054</v>
      </c>
      <c r="C165" s="370">
        <f>IF(装备!C164="","",装备!C164)</f>
        <v>3</v>
      </c>
      <c r="D165" s="121" t="str">
        <f>IF(装备!D164="","",装备!D164)</f>
        <v>主炮</v>
      </c>
      <c r="E165" t="str">
        <f>IF(装备!E164="","",装备!E164)</f>
        <v>主炮-通用</v>
      </c>
      <c r="F165" s="370" t="str">
        <f>IF(装备!F164="","",装备!F164)</f>
        <v/>
      </c>
      <c r="G165" s="370">
        <f>IF(装备!G164="","",装备!G164)</f>
        <v>4</v>
      </c>
      <c r="H165" s="370" t="str">
        <f>IF(装备!H164="","",装备!H164)</f>
        <v/>
      </c>
      <c r="I165" s="370" t="str">
        <f>IF(装备!I164="","",装备!I164)</f>
        <v/>
      </c>
      <c r="J165" s="370" t="str">
        <f>IF(装备!J164="","",装备!J164)</f>
        <v/>
      </c>
      <c r="K165" s="370" t="str">
        <f>IF(装备!K164="","",装备!K164)</f>
        <v/>
      </c>
      <c r="L165" s="370" t="str">
        <f>IF(装备!L164="","",装备!L164)</f>
        <v/>
      </c>
      <c r="M165" s="370" t="str">
        <f>IF(装备!M164="","",装备!M164)</f>
        <v>短</v>
      </c>
      <c r="N165" s="370" t="str">
        <f>IF(装备!N164="","",装备!N164)</f>
        <v/>
      </c>
      <c r="O165" s="370" t="str">
        <f>IF(装备!O164="","",装备!O164)</f>
        <v/>
      </c>
      <c r="P165" s="370" t="str">
        <f>IF(装备!P164="","",装备!P164)</f>
        <v/>
      </c>
      <c r="Q165" s="370">
        <f>IF(装备!Q164="","",装备!Q164)</f>
        <v>1</v>
      </c>
      <c r="R165" s="370">
        <f>IF(装备!R164="","",装备!R164)</f>
        <v>1.2</v>
      </c>
      <c r="S165" s="370">
        <f>IF(装备!S164="","",装备!S164)</f>
        <v>0.2</v>
      </c>
      <c r="T165" s="370" t="str">
        <f>IF(装备!T164="","",装备!T164)</f>
        <v/>
      </c>
      <c r="U165" s="370" t="str">
        <f>IF(装备!U164="","",装备!U164)</f>
        <v/>
      </c>
      <c r="V165" s="370" t="str">
        <f>IF(装备!V164="","",装备!V164)</f>
        <v/>
      </c>
      <c r="W165" s="370" t="str">
        <f>IF(装备!W164="","",装备!W164)</f>
        <v/>
      </c>
      <c r="X165" s="370" t="str">
        <f>IF(装备!X164="","",装备!X164)</f>
        <v/>
      </c>
      <c r="Y165" s="370">
        <f>IF(装备!Y164="","",装备!Y164)</f>
        <v>2</v>
      </c>
      <c r="Z165" s="370">
        <f>IF(装备!Z164="","",装备!Z164)</f>
        <v>2</v>
      </c>
      <c r="AA165" s="370" t="str">
        <f>IF(装备!AA164="","",装备!AA164)</f>
        <v/>
      </c>
      <c r="AB165" t="str">
        <f>IF(装备!AB164="","",装备!AB164)</f>
        <v/>
      </c>
      <c r="AC165" t="str">
        <f>IF(装备!AC164="","",装备!AC164)</f>
        <v/>
      </c>
      <c r="AD165" t="str">
        <f>IF(装备!AD164="","",装备!AD164)</f>
        <v>对空补正20%；对空倍率1.2</v>
      </c>
    </row>
    <row r="166" spans="1:30">
      <c r="A166">
        <f>IF(装备!A165="","",装备!A165)</f>
        <v>10016421</v>
      </c>
      <c r="B166" s="364" t="s">
        <v>4459</v>
      </c>
      <c r="C166" s="370">
        <f>IF(装备!C165="","",装备!C165)</f>
        <v>5</v>
      </c>
      <c r="D166" s="121" t="str">
        <f>IF(装备!D165="","",装备!D165)</f>
        <v>深投</v>
      </c>
      <c r="E166" t="str">
        <f>IF(装备!E165="","",装备!E165)</f>
        <v>深弹-通用</v>
      </c>
      <c r="F166" s="370" t="str">
        <f>IF(装备!F165="","",装备!F165)</f>
        <v/>
      </c>
      <c r="G166" s="370" t="str">
        <f>IF(装备!G165="","",装备!G165)</f>
        <v/>
      </c>
      <c r="H166" s="370" t="str">
        <f>IF(装备!H165="","",装备!H165)</f>
        <v/>
      </c>
      <c r="I166" s="370" t="str">
        <f>IF(装备!I165="","",装备!I165)</f>
        <v/>
      </c>
      <c r="J166" s="370">
        <f>IF(装备!J165="","",装备!J165)</f>
        <v>8</v>
      </c>
      <c r="K166" s="370" t="str">
        <f>IF(装备!K165="","",装备!K165)</f>
        <v/>
      </c>
      <c r="L166" s="370">
        <f>IF(装备!L165="","",装备!L165)</f>
        <v>2</v>
      </c>
      <c r="M166" s="370" t="str">
        <f>IF(装备!M165="","",装备!M165)</f>
        <v>短</v>
      </c>
      <c r="N166" s="370" t="str">
        <f>IF(装备!N165="","",装备!N165)</f>
        <v/>
      </c>
      <c r="O166" s="370" t="str">
        <f>IF(装备!O165="","",装备!O165)</f>
        <v/>
      </c>
      <c r="P166" s="370" t="str">
        <f>IF(装备!P165="","",装备!P165)</f>
        <v/>
      </c>
      <c r="Q166" s="370" t="str">
        <f>IF(装备!Q165="","",装备!Q165)</f>
        <v/>
      </c>
      <c r="R166" s="370">
        <f>IF(装备!R165="","",装备!R165)</f>
        <v>1</v>
      </c>
      <c r="S166" s="370" t="str">
        <f>IF(装备!S165="","",装备!S165)</f>
        <v/>
      </c>
      <c r="T166" s="370" t="str">
        <f>IF(装备!T165="","",装备!T165)</f>
        <v/>
      </c>
      <c r="U166" s="370" t="str">
        <f>IF(装备!U165="","",装备!U165)</f>
        <v/>
      </c>
      <c r="V166" s="370" t="str">
        <f>IF(装备!V165="","",装备!V165)</f>
        <v/>
      </c>
      <c r="W166" s="370" t="str">
        <f>IF(装备!W165="","",装备!W165)</f>
        <v/>
      </c>
      <c r="X166" s="370" t="str">
        <f>IF(装备!X165="","",装备!X165)</f>
        <v/>
      </c>
      <c r="Y166" s="370">
        <f>IF(装备!Y165="","",装备!Y165)</f>
        <v>3</v>
      </c>
      <c r="Z166" s="370">
        <f>IF(装备!Z165="","",装备!Z165)</f>
        <v>1</v>
      </c>
      <c r="AA166" s="370">
        <f>IF(装备!AA165="","",装备!AA165)</f>
        <v>4</v>
      </c>
      <c r="AB166" t="str">
        <f>IF(装备!AB165="","",装备!AB165)</f>
        <v/>
      </c>
      <c r="AC166" t="str">
        <f>IF(装备!AC165="","",装备!AC165)</f>
        <v/>
      </c>
      <c r="AD166" t="str">
        <f>IF(装备!AD165="","",装备!AD165)</f>
        <v/>
      </c>
    </row>
    <row r="167" spans="1:30">
      <c r="A167">
        <f>IF(装备!A166="","",装备!A166)</f>
        <v>10016521</v>
      </c>
      <c r="B167" s="362" t="s">
        <v>4460</v>
      </c>
      <c r="C167" s="370">
        <f>IF(装备!C166="","",装备!C166)</f>
        <v>4</v>
      </c>
      <c r="D167" s="121" t="str">
        <f>IF(装备!D166="","",装备!D166)</f>
        <v>强化部件</v>
      </c>
      <c r="E167" t="str">
        <f>IF(装备!E166="","",装备!E166)</f>
        <v>强化部件-中型船+</v>
      </c>
      <c r="F167" s="370" t="str">
        <f>IF(装备!F166="","",装备!F166)</f>
        <v/>
      </c>
      <c r="G167" s="370" t="str">
        <f>IF(装备!G166="","",装备!G166)</f>
        <v/>
      </c>
      <c r="H167" s="370">
        <f>IF(装备!H166="","",装备!H166)</f>
        <v>5</v>
      </c>
      <c r="I167" s="370" t="str">
        <f>IF(装备!I166="","",装备!I166)</f>
        <v/>
      </c>
      <c r="J167" s="370" t="str">
        <f>IF(装备!J166="","",装备!J166)</f>
        <v/>
      </c>
      <c r="K167" s="370" t="str">
        <f>IF(装备!K166="","",装备!K166)</f>
        <v/>
      </c>
      <c r="L167" s="370" t="str">
        <f>IF(装备!L166="","",装备!L166)</f>
        <v/>
      </c>
      <c r="M167" s="370" t="str">
        <f>IF(装备!M166="","",装备!M166)</f>
        <v>无</v>
      </c>
      <c r="N167" s="370">
        <f>IF(装备!N166="","",装备!N166)</f>
        <v>-3</v>
      </c>
      <c r="O167" s="370">
        <f>IF(装备!O166="","",装备!O166)</f>
        <v>3</v>
      </c>
      <c r="P167" s="370" t="str">
        <f>IF(装备!P166="","",装备!P166)</f>
        <v/>
      </c>
      <c r="Q167" s="370" t="str">
        <f>IF(装备!Q166="","",装备!Q166)</f>
        <v/>
      </c>
      <c r="R167" s="370">
        <f>IF(装备!R166="","",装备!R166)</f>
        <v>1</v>
      </c>
      <c r="S167" s="370" t="str">
        <f>IF(装备!S166="","",装备!S166)</f>
        <v/>
      </c>
      <c r="T167" s="370" t="str">
        <f>IF(装备!T166="","",装备!T166)</f>
        <v/>
      </c>
      <c r="U167" s="370" t="str">
        <f>IF(装备!U166="","",装备!U166)</f>
        <v/>
      </c>
      <c r="V167" s="370" t="str">
        <f>IF(装备!V166="","",装备!V166)</f>
        <v/>
      </c>
      <c r="W167" s="370" t="str">
        <f>IF(装备!W166="","",装备!W166)</f>
        <v/>
      </c>
      <c r="X167" s="370" t="str">
        <f>IF(装备!X166="","",装备!X166)</f>
        <v/>
      </c>
      <c r="Y167" s="370" t="str">
        <f>IF(装备!Y166="","",装备!Y166)</f>
        <v/>
      </c>
      <c r="Z167" s="370">
        <f>IF(装备!Z166="","",装备!Z166)</f>
        <v>30</v>
      </c>
      <c r="AA167" s="370" t="str">
        <f>IF(装备!AA166="","",装备!AA166)</f>
        <v/>
      </c>
      <c r="AB167" t="str">
        <f>IF(装备!AB166="","",装备!AB166)</f>
        <v/>
      </c>
      <c r="AC167" t="str">
        <f>IF(装备!AC166="","",装备!AC166)</f>
        <v/>
      </c>
      <c r="AD167" t="str">
        <f>IF(装备!AD166="","",装备!AD166)</f>
        <v/>
      </c>
    </row>
    <row r="168" spans="1:30">
      <c r="A168">
        <f>IF(装备!A167="","",装备!A167)</f>
        <v>10016621</v>
      </c>
      <c r="B168" s="364" t="s">
        <v>3992</v>
      </c>
      <c r="C168" s="370">
        <f>IF(装备!C167="","",装备!C167)</f>
        <v>5</v>
      </c>
      <c r="D168" s="121" t="str">
        <f>IF(装备!D167="","",装备!D167)</f>
        <v>主炮</v>
      </c>
      <c r="E168" t="str">
        <f>IF(装备!E167="","",装备!E167)</f>
        <v>主炮-战列+</v>
      </c>
      <c r="F168" s="370" t="str">
        <f>IF(装备!F167="","",装备!F167)</f>
        <v/>
      </c>
      <c r="G168" s="370">
        <f>IF(装备!G167="","",装备!G167)</f>
        <v>24</v>
      </c>
      <c r="H168" s="370" t="str">
        <f>IF(装备!H167="","",装备!H167)</f>
        <v/>
      </c>
      <c r="I168" s="370" t="str">
        <f>IF(装备!I167="","",装备!I167)</f>
        <v/>
      </c>
      <c r="J168" s="370" t="str">
        <f>IF(装备!J167="","",装备!J167)</f>
        <v/>
      </c>
      <c r="K168" s="370" t="str">
        <f>IF(装备!K167="","",装备!K167)</f>
        <v/>
      </c>
      <c r="L168" s="370">
        <f>IF(装备!L167="","",装备!L167)</f>
        <v>-1</v>
      </c>
      <c r="M168" s="370" t="str">
        <f>IF(装备!M167="","",装备!M167)</f>
        <v>超长</v>
      </c>
      <c r="N168" s="370" t="str">
        <f>IF(装备!N167="","",装备!N167)</f>
        <v/>
      </c>
      <c r="O168" s="370" t="str">
        <f>IF(装备!O167="","",装备!O167)</f>
        <v/>
      </c>
      <c r="P168" s="370" t="str">
        <f>IF(装备!P167="","",装备!P167)</f>
        <v/>
      </c>
      <c r="Q168" s="370">
        <f>IF(装备!Q167="","",装备!Q167)</f>
        <v>2</v>
      </c>
      <c r="R168" s="370">
        <f>IF(装备!R167="","",装备!R167)</f>
        <v>1.1000000000000001</v>
      </c>
      <c r="S168" s="370" t="str">
        <f>IF(装备!S167="","",装备!S167)</f>
        <v/>
      </c>
      <c r="T168" s="370" t="str">
        <f>IF(装备!T167="","",装备!T167)</f>
        <v/>
      </c>
      <c r="U168" s="370" t="str">
        <f>IF(装备!U167="","",装备!U167)</f>
        <v/>
      </c>
      <c r="V168" s="370" t="str">
        <f>IF(装备!V167="","",装备!V167)</f>
        <v/>
      </c>
      <c r="W168" s="370" t="str">
        <f>IF(装备!W167="","",装备!W167)</f>
        <v/>
      </c>
      <c r="X168" s="370" t="str">
        <f>IF(装备!X167="","",装备!X167)</f>
        <v/>
      </c>
      <c r="Y168" s="370">
        <f>IF(装备!Y167="","",装备!Y167)</f>
        <v>18</v>
      </c>
      <c r="Z168" s="370">
        <f>IF(装备!Z167="","",装备!Z167)</f>
        <v>22</v>
      </c>
      <c r="AA168" s="370" t="str">
        <f>IF(装备!AA167="","",装备!AA167)</f>
        <v/>
      </c>
      <c r="AB168" t="str">
        <f>IF(装备!AB167="","",装备!AB167)</f>
        <v/>
      </c>
      <c r="AC168" t="str">
        <f>IF(装备!AC167="","",装备!AC167)</f>
        <v/>
      </c>
      <c r="AD168" t="str">
        <f>IF(装备!AD167="","",装备!AD167)</f>
        <v>对空倍率1.1</v>
      </c>
    </row>
    <row r="169" spans="1:30">
      <c r="A169">
        <f>IF(装备!A168="","",装备!A168)</f>
        <v>10016721</v>
      </c>
      <c r="B169" s="362" t="s">
        <v>4462</v>
      </c>
      <c r="C169" s="370">
        <f>IF(装备!C168="","",装备!C168)</f>
        <v>4</v>
      </c>
      <c r="D169" s="121" t="str">
        <f>IF(装备!D168="","",装备!D168)</f>
        <v>主炮</v>
      </c>
      <c r="E169" t="str">
        <f>IF(装备!E168="","",装备!E168)</f>
        <v>主炮-战列+</v>
      </c>
      <c r="F169" s="370" t="str">
        <f>IF(装备!F168="","",装备!F168)</f>
        <v/>
      </c>
      <c r="G169" s="370">
        <f>IF(装备!G168="","",装备!G168)</f>
        <v>15</v>
      </c>
      <c r="H169" s="370" t="str">
        <f>IF(装备!H168="","",装备!H168)</f>
        <v/>
      </c>
      <c r="I169" s="370" t="str">
        <f>IF(装备!I168="","",装备!I168)</f>
        <v/>
      </c>
      <c r="J169" s="370" t="str">
        <f>IF(装备!J168="","",装备!J168)</f>
        <v/>
      </c>
      <c r="K169" s="370" t="str">
        <f>IF(装备!K168="","",装备!K168)</f>
        <v/>
      </c>
      <c r="L169" s="370">
        <f>IF(装备!L168="","",装备!L168)</f>
        <v>3</v>
      </c>
      <c r="M169" s="370" t="str">
        <f>IF(装备!M168="","",装备!M168)</f>
        <v>长</v>
      </c>
      <c r="N169" s="370" t="str">
        <f>IF(装备!N168="","",装备!N168)</f>
        <v/>
      </c>
      <c r="O169" s="370" t="str">
        <f>IF(装备!O168="","",装备!O168)</f>
        <v/>
      </c>
      <c r="P169" s="370" t="str">
        <f>IF(装备!P168="","",装备!P168)</f>
        <v/>
      </c>
      <c r="Q169" s="370" t="str">
        <f>IF(装备!Q168="","",装备!Q168)</f>
        <v/>
      </c>
      <c r="R169" s="370">
        <f>IF(装备!R168="","",装备!R168)</f>
        <v>1</v>
      </c>
      <c r="S169" s="370" t="str">
        <f>IF(装备!S168="","",装备!S168)</f>
        <v/>
      </c>
      <c r="T169" s="370" t="str">
        <f>IF(装备!T168="","",装备!T168)</f>
        <v/>
      </c>
      <c r="U169" s="370" t="str">
        <f>IF(装备!U168="","",装备!U168)</f>
        <v/>
      </c>
      <c r="V169" s="370" t="str">
        <f>IF(装备!V168="","",装备!V168)</f>
        <v/>
      </c>
      <c r="W169" s="370" t="str">
        <f>IF(装备!W168="","",装备!W168)</f>
        <v/>
      </c>
      <c r="X169" s="370" t="str">
        <f>IF(装备!X168="","",装备!X168)</f>
        <v/>
      </c>
      <c r="Y169" s="370">
        <f>IF(装备!Y168="","",装备!Y168)</f>
        <v>14</v>
      </c>
      <c r="Z169" s="370">
        <f>IF(装备!Z168="","",装备!Z168)</f>
        <v>18</v>
      </c>
      <c r="AA169" s="370" t="str">
        <f>IF(装备!AA168="","",装备!AA168)</f>
        <v/>
      </c>
      <c r="AB169" t="str">
        <f>IF(装备!AB168="","",装备!AB168)</f>
        <v/>
      </c>
      <c r="AC169" t="str">
        <f>IF(装备!AC168="","",装备!AC168)</f>
        <v/>
      </c>
      <c r="AD169" t="str">
        <f>IF(装备!AD168="","",装备!AD168)</f>
        <v/>
      </c>
    </row>
    <row r="170" spans="1:30">
      <c r="A170">
        <f>IF(装备!A169="","",装备!A169)</f>
        <v>10016821</v>
      </c>
      <c r="B170" s="360" t="s">
        <v>4051</v>
      </c>
      <c r="C170" s="370">
        <f>IF(装备!C169="","",装备!C169)</f>
        <v>2</v>
      </c>
      <c r="D170" s="121" t="str">
        <f>IF(装备!D169="","",装备!D169)</f>
        <v>主炮</v>
      </c>
      <c r="E170" t="str">
        <f>IF(装备!E169="","",装备!E169)</f>
        <v>主炮-通用</v>
      </c>
      <c r="F170" s="370" t="str">
        <f>IF(装备!F169="","",装备!F169)</f>
        <v/>
      </c>
      <c r="G170" s="370">
        <f>IF(装备!G169="","",装备!G169)</f>
        <v>2</v>
      </c>
      <c r="H170" s="370" t="str">
        <f>IF(装备!H169="","",装备!H169)</f>
        <v/>
      </c>
      <c r="I170" s="370" t="str">
        <f>IF(装备!I169="","",装备!I169)</f>
        <v/>
      </c>
      <c r="J170" s="370" t="str">
        <f>IF(装备!J169="","",装备!J169)</f>
        <v/>
      </c>
      <c r="K170" s="370" t="str">
        <f>IF(装备!K169="","",装备!K169)</f>
        <v/>
      </c>
      <c r="L170" s="370">
        <f>IF(装备!L169="","",装备!L169)</f>
        <v>1</v>
      </c>
      <c r="M170" s="370" t="str">
        <f>IF(装备!M169="","",装备!M169)</f>
        <v>短</v>
      </c>
      <c r="N170" s="370" t="str">
        <f>IF(装备!N169="","",装备!N169)</f>
        <v/>
      </c>
      <c r="O170" s="370" t="str">
        <f>IF(装备!O169="","",装备!O169)</f>
        <v/>
      </c>
      <c r="P170" s="370" t="str">
        <f>IF(装备!P169="","",装备!P169)</f>
        <v/>
      </c>
      <c r="Q170" s="370" t="str">
        <f>IF(装备!Q169="","",装备!Q169)</f>
        <v/>
      </c>
      <c r="R170" s="370">
        <f>IF(装备!R169="","",装备!R169)</f>
        <v>1</v>
      </c>
      <c r="S170" s="370" t="str">
        <f>IF(装备!S169="","",装备!S169)</f>
        <v/>
      </c>
      <c r="T170" s="370" t="str">
        <f>IF(装备!T169="","",装备!T169)</f>
        <v/>
      </c>
      <c r="U170" s="370" t="str">
        <f>IF(装备!U169="","",装备!U169)</f>
        <v/>
      </c>
      <c r="V170" s="370" t="str">
        <f>IF(装备!V169="","",装备!V169)</f>
        <v/>
      </c>
      <c r="W170" s="370" t="str">
        <f>IF(装备!W169="","",装备!W169)</f>
        <v/>
      </c>
      <c r="X170" s="370" t="str">
        <f>IF(装备!X169="","",装备!X169)</f>
        <v/>
      </c>
      <c r="Y170" s="370">
        <f>IF(装备!Y169="","",装备!Y169)</f>
        <v>4</v>
      </c>
      <c r="Z170" s="370">
        <f>IF(装备!Z169="","",装备!Z169)</f>
        <v>5</v>
      </c>
      <c r="AA170" s="370" t="str">
        <f>IF(装备!AA169="","",装备!AA169)</f>
        <v/>
      </c>
      <c r="AB170" t="str">
        <f>IF(装备!AB169="","",装备!AB169)</f>
        <v/>
      </c>
      <c r="AC170" t="str">
        <f>IF(装备!AC169="","",装备!AC169)</f>
        <v/>
      </c>
      <c r="AD170" t="str">
        <f>IF(装备!AD169="","",装备!AD169)</f>
        <v/>
      </c>
    </row>
    <row r="171" spans="1:30">
      <c r="A171">
        <f>IF(装备!A170="","",装备!A170)</f>
        <v>10016921</v>
      </c>
      <c r="B171" s="364" t="s">
        <v>3993</v>
      </c>
      <c r="C171" s="370">
        <f>IF(装备!C170="","",装备!C170)</f>
        <v>5</v>
      </c>
      <c r="D171" s="121" t="str">
        <f>IF(装备!D170="","",装备!D170)</f>
        <v>强化部件</v>
      </c>
      <c r="E171" t="str">
        <f>IF(装备!E170="","",装备!E170)</f>
        <v>强化部件-大型船+</v>
      </c>
      <c r="F171" s="370" t="str">
        <f>IF(装备!F170="","",装备!F170)</f>
        <v/>
      </c>
      <c r="G171" s="370" t="str">
        <f>IF(装备!G170="","",装备!G170)</f>
        <v/>
      </c>
      <c r="H171" s="370">
        <f>IF(装备!H170="","",装备!H170)</f>
        <v>8</v>
      </c>
      <c r="I171" s="370" t="str">
        <f>IF(装备!I170="","",装备!I170)</f>
        <v/>
      </c>
      <c r="J171" s="370" t="str">
        <f>IF(装备!J170="","",装备!J170)</f>
        <v/>
      </c>
      <c r="K171" s="370" t="str">
        <f>IF(装备!K170="","",装备!K170)</f>
        <v/>
      </c>
      <c r="L171" s="370" t="str">
        <f>IF(装备!L170="","",装备!L170)</f>
        <v/>
      </c>
      <c r="M171" s="370" t="str">
        <f>IF(装备!M170="","",装备!M170)</f>
        <v>无</v>
      </c>
      <c r="N171" s="370">
        <f>IF(装备!N170="","",装备!N170)</f>
        <v>1</v>
      </c>
      <c r="O171" s="370" t="str">
        <f>IF(装备!O170="","",装备!O170)</f>
        <v/>
      </c>
      <c r="P171" s="370" t="str">
        <f>IF(装备!P170="","",装备!P170)</f>
        <v/>
      </c>
      <c r="Q171" s="370" t="str">
        <f>IF(装备!Q170="","",装备!Q170)</f>
        <v/>
      </c>
      <c r="R171" s="370">
        <f>IF(装备!R170="","",装备!R170)</f>
        <v>1</v>
      </c>
      <c r="S171" s="370" t="str">
        <f>IF(装备!S170="","",装备!S170)</f>
        <v/>
      </c>
      <c r="T171" s="370" t="str">
        <f>IF(装备!T170="","",装备!T170)</f>
        <v/>
      </c>
      <c r="U171" s="370" t="str">
        <f>IF(装备!U170="","",装备!U170)</f>
        <v/>
      </c>
      <c r="V171" s="370" t="str">
        <f>IF(装备!V170="","",装备!V170)</f>
        <v/>
      </c>
      <c r="W171" s="370" t="str">
        <f>IF(装备!W170="","",装备!W170)</f>
        <v/>
      </c>
      <c r="X171" s="370">
        <f>IF(装备!X170="","",装备!X170)</f>
        <v>20</v>
      </c>
      <c r="Y171" s="370" t="str">
        <f>IF(装备!Y170="","",装备!Y170)</f>
        <v/>
      </c>
      <c r="Z171" s="370">
        <f>IF(装备!Z170="","",装备!Z170)</f>
        <v>20</v>
      </c>
      <c r="AA171" s="370" t="str">
        <f>IF(装备!AA170="","",装备!AA170)</f>
        <v/>
      </c>
      <c r="AB171" t="str">
        <f>IF(装备!AB170="","",装备!AB170)</f>
        <v/>
      </c>
      <c r="AC171" t="str">
        <f>IF(装备!AC170="","",装备!AC170)</f>
        <v/>
      </c>
      <c r="AD171" t="str">
        <f>IF(装备!AD170="","",装备!AD170)</f>
        <v/>
      </c>
    </row>
    <row r="172" spans="1:30">
      <c r="A172">
        <f>IF(装备!A171="","",装备!A171)</f>
        <v>10017021</v>
      </c>
      <c r="B172" s="362" t="s">
        <v>3994</v>
      </c>
      <c r="C172" s="370">
        <f>IF(装备!C171="","",装备!C171)</f>
        <v>4</v>
      </c>
      <c r="D172" s="121" t="str">
        <f>IF(装备!D171="","",装备!D171)</f>
        <v>强化部件</v>
      </c>
      <c r="E172" t="str">
        <f>IF(装备!E171="","",装备!E171)</f>
        <v>强化部件-通用</v>
      </c>
      <c r="F172" s="370" t="str">
        <f>IF(装备!F171="","",装备!F171)</f>
        <v/>
      </c>
      <c r="G172" s="370" t="str">
        <f>IF(装备!G171="","",装备!G171)</f>
        <v/>
      </c>
      <c r="H172" s="370" t="str">
        <f>IF(装备!H171="","",装备!H171)</f>
        <v/>
      </c>
      <c r="I172" s="370" t="str">
        <f>IF(装备!I171="","",装备!I171)</f>
        <v/>
      </c>
      <c r="J172" s="370" t="str">
        <f>IF(装备!J171="","",装备!J171)</f>
        <v/>
      </c>
      <c r="K172" s="370">
        <f>IF(装备!K171="","",装备!K171)</f>
        <v>-3</v>
      </c>
      <c r="L172" s="370">
        <f>IF(装备!L171="","",装备!L171)</f>
        <v>3</v>
      </c>
      <c r="M172" s="370" t="str">
        <f>IF(装备!M171="","",装备!M171)</f>
        <v>无</v>
      </c>
      <c r="N172" s="370" t="str">
        <f>IF(装备!N171="","",装备!N171)</f>
        <v/>
      </c>
      <c r="O172" s="370">
        <f>IF(装备!O171="","",装备!O171)</f>
        <v>3</v>
      </c>
      <c r="P172" s="370" t="str">
        <f>IF(装备!P171="","",装备!P171)</f>
        <v/>
      </c>
      <c r="Q172" s="370" t="str">
        <f>IF(装备!Q171="","",装备!Q171)</f>
        <v/>
      </c>
      <c r="R172" s="370">
        <f>IF(装备!R171="","",装备!R171)</f>
        <v>1</v>
      </c>
      <c r="S172" s="370" t="str">
        <f>IF(装备!S171="","",装备!S171)</f>
        <v/>
      </c>
      <c r="T172" s="370" t="str">
        <f>IF(装备!T171="","",装备!T171)</f>
        <v/>
      </c>
      <c r="U172" s="370" t="str">
        <f>IF(装备!U171="","",装备!U171)</f>
        <v/>
      </c>
      <c r="V172" s="370" t="str">
        <f>IF(装备!V171="","",装备!V171)</f>
        <v/>
      </c>
      <c r="W172" s="370" t="str">
        <f>IF(装备!W171="","",装备!W171)</f>
        <v/>
      </c>
      <c r="X172" s="370">
        <f>IF(装备!X171="","",装备!X171)</f>
        <v>9</v>
      </c>
      <c r="Y172" s="370">
        <f>IF(装备!Y171="","",装备!Y171)</f>
        <v>9</v>
      </c>
      <c r="Z172" s="370">
        <f>IF(装备!Z171="","",装备!Z171)</f>
        <v>9</v>
      </c>
      <c r="AA172" s="370">
        <f>IF(装备!AA171="","",装备!AA171)</f>
        <v>9</v>
      </c>
      <c r="AB172" t="str">
        <f>IF(装备!AB171="","",装备!AB171)</f>
        <v/>
      </c>
      <c r="AC172" t="str">
        <f>IF(装备!AC171="","",装备!AC171)</f>
        <v/>
      </c>
      <c r="AD172" t="str">
        <f>IF(装备!AD171="","",装备!AD171)</f>
        <v/>
      </c>
    </row>
    <row r="173" spans="1:30">
      <c r="A173">
        <f>IF(装备!A172="","",装备!A172)</f>
        <v>10017121</v>
      </c>
      <c r="B173" s="364" t="s">
        <v>231</v>
      </c>
      <c r="C173" s="370">
        <f>IF(装备!C172="","",装备!C172)</f>
        <v>5</v>
      </c>
      <c r="D173" s="121" t="str">
        <f>IF(装备!D172="","",装备!D172)</f>
        <v>轰炸机</v>
      </c>
      <c r="E173" t="str">
        <f>IF(装备!E172="","",装备!E172)</f>
        <v>战斗机-通用</v>
      </c>
      <c r="F173" s="370" t="str">
        <f>IF(装备!F172="","",装备!F172)</f>
        <v/>
      </c>
      <c r="G173" s="370" t="str">
        <f>IF(装备!G172="","",装备!G172)</f>
        <v/>
      </c>
      <c r="H173" s="370" t="str">
        <f>IF(装备!H172="","",装备!H172)</f>
        <v/>
      </c>
      <c r="I173" s="370" t="str">
        <f>IF(装备!I172="","",装备!I172)</f>
        <v/>
      </c>
      <c r="J173" s="370">
        <f>IF(装备!J172="","",装备!J172)</f>
        <v>3</v>
      </c>
      <c r="K173" s="370" t="str">
        <f>IF(装备!K172="","",装备!K172)</f>
        <v/>
      </c>
      <c r="L173" s="370" t="str">
        <f>IF(装备!L172="","",装备!L172)</f>
        <v/>
      </c>
      <c r="M173" s="370" t="str">
        <f>IF(装备!M172="","",装备!M172)</f>
        <v>无</v>
      </c>
      <c r="N173" s="370" t="str">
        <f>IF(装备!N172="","",装备!N172)</f>
        <v/>
      </c>
      <c r="O173" s="370" t="str">
        <f>IF(装备!O172="","",装备!O172)</f>
        <v/>
      </c>
      <c r="P173" s="370">
        <f>IF(装备!P172="","",装备!P172)</f>
        <v>7</v>
      </c>
      <c r="Q173" s="370">
        <f>IF(装备!Q172="","",装备!Q172)</f>
        <v>6</v>
      </c>
      <c r="R173" s="370">
        <f>IF(装备!R172="","",装备!R172)</f>
        <v>1</v>
      </c>
      <c r="S173" s="370" t="str">
        <f>IF(装备!S172="","",装备!S172)</f>
        <v/>
      </c>
      <c r="T173" s="370" t="str">
        <f>IF(装备!T172="","",装备!T172)</f>
        <v/>
      </c>
      <c r="U173" s="370" t="str">
        <f>IF(装备!U172="","",装备!U172)</f>
        <v/>
      </c>
      <c r="V173" s="370" t="str">
        <f>IF(装备!V172="","",装备!V172)</f>
        <v/>
      </c>
      <c r="W173" s="370">
        <f>IF(装备!W172="","",装备!W172)</f>
        <v>5</v>
      </c>
      <c r="X173" s="370">
        <f>IF(装备!X172="","",装备!X172)</f>
        <v>3</v>
      </c>
      <c r="Y173" s="370">
        <f>IF(装备!Y172="","",装备!Y172)</f>
        <v>3</v>
      </c>
      <c r="Z173" s="370" t="str">
        <f>IF(装备!Z172="","",装备!Z172)</f>
        <v/>
      </c>
      <c r="AA173" s="370">
        <f>IF(装备!AA172="","",装备!AA172)</f>
        <v>11</v>
      </c>
      <c r="AB173" t="str">
        <f>IF(装备!AB172="","",装备!AB172)</f>
        <v/>
      </c>
      <c r="AC173" t="str">
        <f>IF(装备!AC172="","",装备!AC172)</f>
        <v/>
      </c>
      <c r="AD173" t="str">
        <f>IF(装备!AD172="","",装备!AD172)</f>
        <v>铝耗5</v>
      </c>
    </row>
    <row r="174" spans="1:30">
      <c r="A174">
        <f>IF(装备!A173="","",装备!A173)</f>
        <v>10017221</v>
      </c>
      <c r="B174" s="359" t="s">
        <v>4021</v>
      </c>
      <c r="C174" s="370">
        <f>IF(装备!C173="","",装备!C173)</f>
        <v>1</v>
      </c>
      <c r="D174" s="121" t="str">
        <f>IF(装备!D173="","",装备!D173)</f>
        <v>主炮</v>
      </c>
      <c r="E174" t="str">
        <f>IF(装备!E173="","",装备!E173)</f>
        <v>主炮-轻巡+</v>
      </c>
      <c r="F174" s="370" t="str">
        <f>IF(装备!F173="","",装备!F173)</f>
        <v/>
      </c>
      <c r="G174" s="370">
        <f>IF(装备!G173="","",装备!G173)</f>
        <v>3</v>
      </c>
      <c r="H174" s="370" t="str">
        <f>IF(装备!H173="","",装备!H173)</f>
        <v/>
      </c>
      <c r="I174" s="370" t="str">
        <f>IF(装备!I173="","",装备!I173)</f>
        <v/>
      </c>
      <c r="J174" s="370" t="str">
        <f>IF(装备!J173="","",装备!J173)</f>
        <v/>
      </c>
      <c r="K174" s="370" t="str">
        <f>IF(装备!K173="","",装备!K173)</f>
        <v/>
      </c>
      <c r="L174" s="370" t="str">
        <f>IF(装备!L173="","",装备!L173)</f>
        <v/>
      </c>
      <c r="M174" s="370" t="str">
        <f>IF(装备!M173="","",装备!M173)</f>
        <v>中</v>
      </c>
      <c r="N174" s="370" t="str">
        <f>IF(装备!N173="","",装备!N173)</f>
        <v/>
      </c>
      <c r="O174" s="370" t="str">
        <f>IF(装备!O173="","",装备!O173)</f>
        <v/>
      </c>
      <c r="P174" s="370" t="str">
        <f>IF(装备!P173="","",装备!P173)</f>
        <v/>
      </c>
      <c r="Q174" s="370" t="str">
        <f>IF(装备!Q173="","",装备!Q173)</f>
        <v/>
      </c>
      <c r="R174" s="370">
        <f>IF(装备!R173="","",装备!R173)</f>
        <v>1</v>
      </c>
      <c r="S174" s="370" t="str">
        <f>IF(装备!S173="","",装备!S173)</f>
        <v/>
      </c>
      <c r="T174" s="370" t="str">
        <f>IF(装备!T173="","",装备!T173)</f>
        <v/>
      </c>
      <c r="U174" s="370" t="str">
        <f>IF(装备!U173="","",装备!U173)</f>
        <v/>
      </c>
      <c r="V174" s="370" t="str">
        <f>IF(装备!V173="","",装备!V173)</f>
        <v/>
      </c>
      <c r="W174" s="370" t="str">
        <f>IF(装备!W173="","",装备!W173)</f>
        <v/>
      </c>
      <c r="X174" s="370" t="str">
        <f>IF(装备!X173="","",装备!X173)</f>
        <v/>
      </c>
      <c r="Y174" s="370">
        <f>IF(装备!Y173="","",装备!Y173)</f>
        <v>2</v>
      </c>
      <c r="Z174" s="370">
        <f>IF(装备!Z173="","",装备!Z173)</f>
        <v>3</v>
      </c>
      <c r="AA174" s="370" t="str">
        <f>IF(装备!AA173="","",装备!AA173)</f>
        <v/>
      </c>
      <c r="AB174" t="str">
        <f>IF(装备!AB173="","",装备!AB173)</f>
        <v/>
      </c>
      <c r="AC174" t="str">
        <f>IF(装备!AC173="","",装备!AC173)</f>
        <v/>
      </c>
      <c r="AD174" t="str">
        <f>IF(装备!AD173="","",装备!AD173)</f>
        <v/>
      </c>
    </row>
    <row r="175" spans="1:30">
      <c r="A175">
        <f>IF(装备!A174="","",装备!A174)</f>
        <v>10017321</v>
      </c>
      <c r="B175" s="362" t="s">
        <v>4060</v>
      </c>
      <c r="C175" s="370">
        <f>IF(装备!C174="","",装备!C174)</f>
        <v>4</v>
      </c>
      <c r="D175" s="121" t="str">
        <f>IF(装备!D174="","",装备!D174)</f>
        <v>主炮</v>
      </c>
      <c r="E175" t="str">
        <f>IF(装备!E174="","",装备!E174)</f>
        <v>主炮-炮潜限定</v>
      </c>
      <c r="F175" s="370" t="str">
        <f>IF(装备!F174="","",装备!F174)</f>
        <v/>
      </c>
      <c r="G175" s="370">
        <f>IF(装备!G174="","",装备!G174)</f>
        <v>7</v>
      </c>
      <c r="H175" s="370" t="str">
        <f>IF(装备!H174="","",装备!H174)</f>
        <v/>
      </c>
      <c r="I175" s="370" t="str">
        <f>IF(装备!I174="","",装备!I174)</f>
        <v/>
      </c>
      <c r="J175" s="370" t="str">
        <f>IF(装备!J174="","",装备!J174)</f>
        <v/>
      </c>
      <c r="K175" s="370" t="str">
        <f>IF(装备!K174="","",装备!K174)</f>
        <v/>
      </c>
      <c r="L175" s="370" t="str">
        <f>IF(装备!L174="","",装备!L174)</f>
        <v/>
      </c>
      <c r="M175" s="370" t="str">
        <f>IF(装备!M174="","",装备!M174)</f>
        <v>中</v>
      </c>
      <c r="N175" s="370">
        <f>IF(装备!N174="","",装备!N174)</f>
        <v>2</v>
      </c>
      <c r="O175" s="370" t="str">
        <f>IF(装备!O174="","",装备!O174)</f>
        <v/>
      </c>
      <c r="P175" s="370" t="str">
        <f>IF(装备!P174="","",装备!P174)</f>
        <v/>
      </c>
      <c r="Q175" s="370" t="str">
        <f>IF(装备!Q174="","",装备!Q174)</f>
        <v/>
      </c>
      <c r="R175" s="370">
        <f>IF(装备!R174="","",装备!R174)</f>
        <v>1</v>
      </c>
      <c r="S175" s="370" t="str">
        <f>IF(装备!S174="","",装备!S174)</f>
        <v/>
      </c>
      <c r="T175" s="370" t="str">
        <f>IF(装备!T174="","",装备!T174)</f>
        <v/>
      </c>
      <c r="U175" s="370" t="str">
        <f>IF(装备!U174="","",装备!U174)</f>
        <v/>
      </c>
      <c r="V175" s="370" t="str">
        <f>IF(装备!V174="","",装备!V174)</f>
        <v/>
      </c>
      <c r="W175" s="370" t="str">
        <f>IF(装备!W174="","",装备!W174)</f>
        <v/>
      </c>
      <c r="X175" s="370" t="str">
        <f>IF(装备!X174="","",装备!X174)</f>
        <v/>
      </c>
      <c r="Y175" s="370">
        <f>IF(装备!Y174="","",装备!Y174)</f>
        <v>2</v>
      </c>
      <c r="Z175" s="370">
        <f>IF(装备!Z174="","",装备!Z174)</f>
        <v>4</v>
      </c>
      <c r="AA175" s="370" t="str">
        <f>IF(装备!AA174="","",装备!AA174)</f>
        <v/>
      </c>
      <c r="AB175" t="str">
        <f>IF(装备!AB174="","",装备!AB174)</f>
        <v/>
      </c>
      <c r="AC175" t="str">
        <f>IF(装备!AC174="","",装备!AC174)</f>
        <v/>
      </c>
      <c r="AD175" t="str">
        <f>IF(装备!AD174="","",装备!AD174)</f>
        <v/>
      </c>
    </row>
    <row r="176" spans="1:30">
      <c r="A176">
        <f>IF(装备!A175="","",装备!A175)</f>
        <v>10017421</v>
      </c>
      <c r="B176" s="362" t="s">
        <v>4059</v>
      </c>
      <c r="C176" s="370">
        <f>IF(装备!C175="","",装备!C175)</f>
        <v>4</v>
      </c>
      <c r="D176" s="121" t="str">
        <f>IF(装备!D175="","",装备!D175)</f>
        <v>鱼雷</v>
      </c>
      <c r="E176" t="str">
        <f>IF(装备!E175="","",装备!E175)</f>
        <v>鱼雷-潜艇限定</v>
      </c>
      <c r="F176" s="370" t="str">
        <f>IF(装备!F175="","",装备!F175)</f>
        <v/>
      </c>
      <c r="G176" s="370" t="str">
        <f>IF(装备!G175="","",装备!G175)</f>
        <v/>
      </c>
      <c r="H176" s="370" t="str">
        <f>IF(装备!H175="","",装备!H175)</f>
        <v/>
      </c>
      <c r="I176" s="370">
        <f>IF(装备!I175="","",装备!I175)</f>
        <v>5</v>
      </c>
      <c r="J176" s="370" t="str">
        <f>IF(装备!J175="","",装备!J175)</f>
        <v/>
      </c>
      <c r="K176" s="370" t="str">
        <f>IF(装备!K175="","",装备!K175)</f>
        <v/>
      </c>
      <c r="L176" s="370" t="str">
        <f>IF(装备!L175="","",装备!L175)</f>
        <v/>
      </c>
      <c r="M176" s="370" t="str">
        <f>IF(装备!M175="","",装备!M175)</f>
        <v>无</v>
      </c>
      <c r="N176" s="370">
        <f>IF(装备!N175="","",装备!N175)</f>
        <v>3</v>
      </c>
      <c r="O176" s="370" t="str">
        <f>IF(装备!O175="","",装备!O175)</f>
        <v/>
      </c>
      <c r="P176" s="370" t="str">
        <f>IF(装备!P175="","",装备!P175)</f>
        <v/>
      </c>
      <c r="Q176" s="370" t="str">
        <f>IF(装备!Q175="","",装备!Q175)</f>
        <v/>
      </c>
      <c r="R176" s="370">
        <f>IF(装备!R175="","",装备!R175)</f>
        <v>1</v>
      </c>
      <c r="S176" s="370" t="str">
        <f>IF(装备!S175="","",装备!S175)</f>
        <v/>
      </c>
      <c r="T176" s="370" t="str">
        <f>IF(装备!T175="","",装备!T175)</f>
        <v/>
      </c>
      <c r="U176" s="370" t="str">
        <f>IF(装备!U175="","",装备!U175)</f>
        <v/>
      </c>
      <c r="V176" s="370" t="str">
        <f>IF(装备!V175="","",装备!V175)</f>
        <v/>
      </c>
      <c r="W176" s="370" t="str">
        <f>IF(装备!W175="","",装备!W175)</f>
        <v/>
      </c>
      <c r="X176" s="370">
        <f>IF(装备!X175="","",装备!X175)</f>
        <v>3</v>
      </c>
      <c r="Y176" s="370">
        <f>IF(装备!Y175="","",装备!Y175)</f>
        <v>3</v>
      </c>
      <c r="Z176" s="370">
        <f>IF(装备!Z175="","",装备!Z175)</f>
        <v>4</v>
      </c>
      <c r="AA176" s="370" t="str">
        <f>IF(装备!AA175="","",装备!AA175)</f>
        <v/>
      </c>
      <c r="AB176" t="str">
        <f>IF(装备!AB175="","",装备!AB175)</f>
        <v/>
      </c>
      <c r="AC176" t="str">
        <f>IF(装备!AC175="","",装备!AC175)</f>
        <v/>
      </c>
      <c r="AD176" t="str">
        <f>IF(装备!AD175="","",装备!AD175)</f>
        <v/>
      </c>
    </row>
    <row r="177" spans="1:30">
      <c r="A177">
        <f>IF(装备!A176="","",装备!A176)</f>
        <v>10017521</v>
      </c>
      <c r="B177" s="362" t="s">
        <v>4464</v>
      </c>
      <c r="C177" s="370">
        <f>IF(装备!C176="","",装备!C176)</f>
        <v>4</v>
      </c>
      <c r="D177" s="121" t="str">
        <f>IF(装备!D176="","",装备!D176)</f>
        <v>防空炮</v>
      </c>
      <c r="E177" t="str">
        <f>IF(装备!E176="","",装备!E176)</f>
        <v>防空炮-通用</v>
      </c>
      <c r="F177" s="370" t="str">
        <f>IF(装备!F176="","",装备!F176)</f>
        <v/>
      </c>
      <c r="G177" s="370" t="str">
        <f>IF(装备!G176="","",装备!G176)</f>
        <v/>
      </c>
      <c r="H177" s="370" t="str">
        <f>IF(装备!H176="","",装备!H176)</f>
        <v/>
      </c>
      <c r="I177" s="370" t="str">
        <f>IF(装备!I176="","",装备!I176)</f>
        <v/>
      </c>
      <c r="J177" s="370" t="str">
        <f>IF(装备!J176="","",装备!J176)</f>
        <v/>
      </c>
      <c r="K177" s="370" t="str">
        <f>IF(装备!K176="","",装备!K176)</f>
        <v/>
      </c>
      <c r="L177" s="370" t="str">
        <f>IF(装备!L176="","",装备!L176)</f>
        <v/>
      </c>
      <c r="M177" s="370" t="str">
        <f>IF(装备!M176="","",装备!M176)</f>
        <v>短</v>
      </c>
      <c r="N177" s="370">
        <f>IF(装备!N176="","",装备!N176)</f>
        <v>3</v>
      </c>
      <c r="O177" s="370" t="str">
        <f>IF(装备!O176="","",装备!O176)</f>
        <v/>
      </c>
      <c r="P177" s="370" t="str">
        <f>IF(装备!P176="","",装备!P176)</f>
        <v/>
      </c>
      <c r="Q177" s="370">
        <f>IF(装备!Q176="","",装备!Q176)</f>
        <v>5</v>
      </c>
      <c r="R177" s="370">
        <f>IF(装备!R176="","",装备!R176)</f>
        <v>2.5</v>
      </c>
      <c r="S177" s="370">
        <f>IF(装备!S176="","",装备!S176)</f>
        <v>0.3</v>
      </c>
      <c r="T177" s="370" t="str">
        <f>IF(装备!T176="","",装备!T176)</f>
        <v/>
      </c>
      <c r="U177" s="370" t="str">
        <f>IF(装备!U176="","",装备!U176)</f>
        <v/>
      </c>
      <c r="V177" s="370" t="str">
        <f>IF(装备!V176="","",装备!V176)</f>
        <v/>
      </c>
      <c r="W177" s="370" t="str">
        <f>IF(装备!W176="","",装备!W176)</f>
        <v/>
      </c>
      <c r="X177" s="370" t="str">
        <f>IF(装备!X176="","",装备!X176)</f>
        <v/>
      </c>
      <c r="Y177" s="370">
        <f>IF(装备!Y176="","",装备!Y176)</f>
        <v>6</v>
      </c>
      <c r="Z177" s="370">
        <f>IF(装备!Z176="","",装备!Z176)</f>
        <v>5</v>
      </c>
      <c r="AA177" s="370">
        <f>IF(装备!AA176="","",装备!AA176)</f>
        <v>6</v>
      </c>
      <c r="AB177" t="str">
        <f>IF(装备!AB176="","",装备!AB176)</f>
        <v/>
      </c>
      <c r="AC177" t="str">
        <f>IF(装备!AC176="","",装备!AC176)</f>
        <v/>
      </c>
      <c r="AD177" t="str">
        <f>IF(装备!AD176="","",装备!AD176)</f>
        <v>对空补正30%；对空倍率2.5</v>
      </c>
    </row>
    <row r="178" spans="1:30">
      <c r="A178">
        <f>IF(装备!A177="","",装备!A177)</f>
        <v>10017621</v>
      </c>
      <c r="B178" s="364" t="s">
        <v>4007</v>
      </c>
      <c r="C178" s="370">
        <f>IF(装备!C177="","",装备!C177)</f>
        <v>5</v>
      </c>
      <c r="D178" s="121" t="str">
        <f>IF(装备!D177="","",装备!D177)</f>
        <v>战斗机</v>
      </c>
      <c r="E178" t="str">
        <f>IF(装备!E177="","",装备!E177)</f>
        <v>战斗机-通用</v>
      </c>
      <c r="F178" s="370" t="str">
        <f>IF(装备!F177="","",装备!F177)</f>
        <v/>
      </c>
      <c r="G178" s="370" t="str">
        <f>IF(装备!G177="","",装备!G177)</f>
        <v/>
      </c>
      <c r="H178" s="370" t="str">
        <f>IF(装备!H177="","",装备!H177)</f>
        <v/>
      </c>
      <c r="I178" s="370" t="str">
        <f>IF(装备!I177="","",装备!I177)</f>
        <v/>
      </c>
      <c r="J178" s="370" t="str">
        <f>IF(装备!J177="","",装备!J177)</f>
        <v/>
      </c>
      <c r="K178" s="370" t="str">
        <f>IF(装备!K177="","",装备!K177)</f>
        <v/>
      </c>
      <c r="L178" s="370">
        <f>IF(装备!L177="","",装备!L177)</f>
        <v>1</v>
      </c>
      <c r="M178" s="370" t="str">
        <f>IF(装备!M177="","",装备!M177)</f>
        <v>无</v>
      </c>
      <c r="N178" s="370">
        <f>IF(装备!N177="","",装备!N177)</f>
        <v>2</v>
      </c>
      <c r="O178" s="370" t="str">
        <f>IF(装备!O177="","",装备!O177)</f>
        <v/>
      </c>
      <c r="P178" s="370" t="str">
        <f>IF(装备!P177="","",装备!P177)</f>
        <v/>
      </c>
      <c r="Q178" s="370">
        <f>IF(装备!Q177="","",装备!Q177)</f>
        <v>9</v>
      </c>
      <c r="R178" s="370">
        <f>IF(装备!R177="","",装备!R177)</f>
        <v>1</v>
      </c>
      <c r="S178" s="370" t="str">
        <f>IF(装备!S177="","",装备!S177)</f>
        <v/>
      </c>
      <c r="T178" s="370" t="str">
        <f>IF(装备!T177="","",装备!T177)</f>
        <v/>
      </c>
      <c r="U178" s="370" t="str">
        <f>IF(装备!U177="","",装备!U177)</f>
        <v/>
      </c>
      <c r="V178" s="370" t="str">
        <f>IF(装备!V177="","",装备!V177)</f>
        <v/>
      </c>
      <c r="W178" s="370">
        <f>IF(装备!W177="","",装备!W177)</f>
        <v>5</v>
      </c>
      <c r="X178" s="370">
        <f>IF(装备!X177="","",装备!X177)</f>
        <v>4</v>
      </c>
      <c r="Y178" s="370">
        <f>IF(装备!Y177="","",装备!Y177)</f>
        <v>2</v>
      </c>
      <c r="Z178" s="370">
        <f>IF(装备!Z177="","",装备!Z177)</f>
        <v>4</v>
      </c>
      <c r="AA178" s="370">
        <f>IF(装备!AA177="","",装备!AA177)</f>
        <v>11</v>
      </c>
      <c r="AB178" t="str">
        <f>IF(装备!AB177="","",装备!AB177)</f>
        <v/>
      </c>
      <c r="AC178" t="str">
        <f>IF(装备!AC177="","",装备!AC177)</f>
        <v/>
      </c>
      <c r="AD178" t="str">
        <f>IF(装备!AD177="","",装备!AD177)</f>
        <v>铝耗5</v>
      </c>
    </row>
    <row r="179" spans="1:30">
      <c r="A179">
        <f>IF(装备!A178="","",装备!A178)</f>
        <v>10017721</v>
      </c>
      <c r="B179" s="362" t="s">
        <v>4015</v>
      </c>
      <c r="C179" s="370">
        <f>IF(装备!C178="","",装备!C178)</f>
        <v>4</v>
      </c>
      <c r="D179" s="121" t="str">
        <f>IF(装备!D178="","",装备!D178)</f>
        <v>主炮</v>
      </c>
      <c r="E179" t="str">
        <f>IF(装备!E178="","",装备!E178)</f>
        <v>主炮-轻巡+</v>
      </c>
      <c r="F179" s="370" t="str">
        <f>IF(装备!F178="","",装备!F178)</f>
        <v/>
      </c>
      <c r="G179" s="370">
        <f>IF(装备!G178="","",装备!G178)</f>
        <v>8</v>
      </c>
      <c r="H179" s="370" t="str">
        <f>IF(装备!H178="","",装备!H178)</f>
        <v/>
      </c>
      <c r="I179" s="370" t="str">
        <f>IF(装备!I178="","",装备!I178)</f>
        <v/>
      </c>
      <c r="J179" s="370" t="str">
        <f>IF(装备!J178="","",装备!J178)</f>
        <v/>
      </c>
      <c r="K179" s="370" t="str">
        <f>IF(装备!K178="","",装备!K178)</f>
        <v/>
      </c>
      <c r="L179" s="370" t="str">
        <f>IF(装备!L178="","",装备!L178)</f>
        <v/>
      </c>
      <c r="M179" s="370" t="str">
        <f>IF(装备!M178="","",装备!M178)</f>
        <v>长</v>
      </c>
      <c r="N179" s="370" t="str">
        <f>IF(装备!N178="","",装备!N178)</f>
        <v/>
      </c>
      <c r="O179" s="370" t="str">
        <f>IF(装备!O178="","",装备!O178)</f>
        <v/>
      </c>
      <c r="P179" s="370" t="str">
        <f>IF(装备!P178="","",装备!P178)</f>
        <v/>
      </c>
      <c r="Q179" s="370" t="str">
        <f>IF(装备!Q178="","",装备!Q178)</f>
        <v/>
      </c>
      <c r="R179" s="370">
        <f>IF(装备!R178="","",装备!R178)</f>
        <v>1</v>
      </c>
      <c r="S179" s="370" t="str">
        <f>IF(装备!S178="","",装备!S178)</f>
        <v/>
      </c>
      <c r="T179" s="370" t="str">
        <f>IF(装备!T178="","",装备!T178)</f>
        <v/>
      </c>
      <c r="U179" s="370" t="str">
        <f>IF(装备!U178="","",装备!U178)</f>
        <v/>
      </c>
      <c r="V179" s="370" t="str">
        <f>IF(装备!V178="","",装备!V178)</f>
        <v/>
      </c>
      <c r="W179" s="370" t="str">
        <f>IF(装备!W178="","",装备!W178)</f>
        <v/>
      </c>
      <c r="X179" s="370" t="str">
        <f>IF(装备!X178="","",装备!X178)</f>
        <v/>
      </c>
      <c r="Y179" s="370">
        <f>IF(装备!Y178="","",装备!Y178)</f>
        <v>3</v>
      </c>
      <c r="Z179" s="370">
        <f>IF(装备!Z178="","",装备!Z178)</f>
        <v>3</v>
      </c>
      <c r="AA179" s="370" t="str">
        <f>IF(装备!AA178="","",装备!AA178)</f>
        <v/>
      </c>
      <c r="AB179" t="str">
        <f>IF(装备!AB178="","",装备!AB178)</f>
        <v/>
      </c>
      <c r="AC179" t="str">
        <f>IF(装备!AC178="","",装备!AC178)</f>
        <v/>
      </c>
      <c r="AD179" t="str">
        <f>IF(装备!AD178="","",装备!AD178)</f>
        <v/>
      </c>
    </row>
    <row r="180" spans="1:30">
      <c r="A180">
        <f>IF(装备!A179="","",装备!A179)</f>
        <v>10017821</v>
      </c>
      <c r="B180" s="362" t="s">
        <v>4466</v>
      </c>
      <c r="C180" s="370">
        <f>IF(装备!C179="","",装备!C179)</f>
        <v>4</v>
      </c>
      <c r="D180" s="121" t="str">
        <f>IF(装备!D179="","",装备!D179)</f>
        <v>强化部件</v>
      </c>
      <c r="E180" t="str">
        <f>IF(装备!E179="","",装备!E179)</f>
        <v>强化部件-通用</v>
      </c>
      <c r="F180" s="370" t="str">
        <f>IF(装备!F179="","",装备!F179)</f>
        <v/>
      </c>
      <c r="G180" s="370" t="str">
        <f>IF(装备!G179="","",装备!G179)</f>
        <v/>
      </c>
      <c r="H180" s="370" t="str">
        <f>IF(装备!H179="","",装备!H179)</f>
        <v/>
      </c>
      <c r="I180" s="370" t="str">
        <f>IF(装备!I179="","",装备!I179)</f>
        <v/>
      </c>
      <c r="J180" s="370" t="str">
        <f>IF(装备!J179="","",装备!J179)</f>
        <v/>
      </c>
      <c r="K180" s="370">
        <f>IF(装备!K179="","",装备!K179)</f>
        <v>2</v>
      </c>
      <c r="L180" s="370" t="str">
        <f>IF(装备!L179="","",装备!L179)</f>
        <v/>
      </c>
      <c r="M180" s="370" t="str">
        <f>IF(装备!M179="","",装备!M179)</f>
        <v>无</v>
      </c>
      <c r="N180" s="370">
        <f>IF(装备!N179="","",装备!N179)</f>
        <v>5</v>
      </c>
      <c r="O180" s="370">
        <f>IF(装备!O179="","",装备!O179)</f>
        <v>1</v>
      </c>
      <c r="P180" s="370" t="str">
        <f>IF(装备!P179="","",装备!P179)</f>
        <v/>
      </c>
      <c r="Q180" s="370" t="str">
        <f>IF(装备!Q179="","",装备!Q179)</f>
        <v/>
      </c>
      <c r="R180" s="370">
        <f>IF(装备!R179="","",装备!R179)</f>
        <v>1</v>
      </c>
      <c r="S180" s="370" t="str">
        <f>IF(装备!S179="","",装备!S179)</f>
        <v/>
      </c>
      <c r="T180" s="370" t="str">
        <f>IF(装备!T179="","",装备!T179)</f>
        <v/>
      </c>
      <c r="U180" s="370" t="str">
        <f>IF(装备!U179="","",装备!U179)</f>
        <v/>
      </c>
      <c r="V180" s="370" t="str">
        <f>IF(装备!V179="","",装备!V179)</f>
        <v/>
      </c>
      <c r="W180" s="370" t="str">
        <f>IF(装备!W179="","",装备!W179)</f>
        <v/>
      </c>
      <c r="X180" s="370">
        <f>IF(装备!X179="","",装备!X179)</f>
        <v>20</v>
      </c>
      <c r="Y180" s="370" t="str">
        <f>IF(装备!Y179="","",装备!Y179)</f>
        <v/>
      </c>
      <c r="Z180" s="370">
        <f>IF(装备!Z179="","",装备!Z179)</f>
        <v>20</v>
      </c>
      <c r="AA180" s="370">
        <f>IF(装备!AA179="","",装备!AA179)</f>
        <v>10</v>
      </c>
      <c r="AB180" t="str">
        <f>IF(装备!AB179="","",装备!AB179)</f>
        <v/>
      </c>
      <c r="AC180" t="str">
        <f>IF(装备!AC179="","",装备!AC179)</f>
        <v/>
      </c>
      <c r="AD180" t="str">
        <f>IF(装备!AD179="","",装备!AD179)</f>
        <v/>
      </c>
    </row>
    <row r="181" spans="1:30">
      <c r="A181">
        <f>IF(装备!A180="","",装备!A180)</f>
        <v>10017921</v>
      </c>
      <c r="B181" s="364" t="s">
        <v>4012</v>
      </c>
      <c r="C181" s="370">
        <f>IF(装备!C180="","",装备!C180)</f>
        <v>5</v>
      </c>
      <c r="D181" s="121" t="str">
        <f>IF(装备!D180="","",装备!D180)</f>
        <v>强化部件</v>
      </c>
      <c r="E181" t="str">
        <f>IF(装备!E180="","",装备!E180)</f>
        <v>强化部件-通用</v>
      </c>
      <c r="F181" s="370" t="str">
        <f>IF(装备!F180="","",装备!F180)</f>
        <v/>
      </c>
      <c r="G181" s="370" t="str">
        <f>IF(装备!G180="","",装备!G180)</f>
        <v/>
      </c>
      <c r="H181" s="370" t="str">
        <f>IF(装备!H180="","",装备!H180)</f>
        <v/>
      </c>
      <c r="I181" s="370" t="str">
        <f>IF(装备!I180="","",装备!I180)</f>
        <v/>
      </c>
      <c r="J181" s="370" t="str">
        <f>IF(装备!J180="","",装备!J180)</f>
        <v/>
      </c>
      <c r="K181" s="370" t="str">
        <f>IF(装备!K180="","",装备!K180)</f>
        <v/>
      </c>
      <c r="L181" s="370" t="str">
        <f>IF(装备!L180="","",装备!L180)</f>
        <v/>
      </c>
      <c r="M181" s="370" t="str">
        <f>IF(装备!M180="","",装备!M180)</f>
        <v>无</v>
      </c>
      <c r="N181" s="370">
        <f>IF(装备!N180="","",装备!N180)</f>
        <v>-3</v>
      </c>
      <c r="O181" s="370">
        <f>IF(装备!O180="","",装备!O180)</f>
        <v>-1</v>
      </c>
      <c r="P181" s="370" t="str">
        <f>IF(装备!P180="","",装备!P180)</f>
        <v/>
      </c>
      <c r="Q181" s="370" t="str">
        <f>IF(装备!Q180="","",装备!Q180)</f>
        <v/>
      </c>
      <c r="R181" s="370">
        <f>IF(装备!R180="","",装备!R180)</f>
        <v>1</v>
      </c>
      <c r="S181" s="370" t="str">
        <f>IF(装备!S180="","",装备!S180)</f>
        <v/>
      </c>
      <c r="T181" s="370" t="str">
        <f>IF(装备!T180="","",装备!T180)</f>
        <v/>
      </c>
      <c r="U181" s="370" t="str">
        <f>IF(装备!U180="","",装备!U180)</f>
        <v/>
      </c>
      <c r="V181" s="370" t="str">
        <f>IF(装备!V180="","",装备!V180)</f>
        <v/>
      </c>
      <c r="W181" s="370" t="str">
        <f>IF(装备!W180="","",装备!W180)</f>
        <v/>
      </c>
      <c r="X181" s="370">
        <f>IF(装备!X180="","",装备!X180)</f>
        <v>235</v>
      </c>
      <c r="Y181" s="370" t="str">
        <f>IF(装备!Y180="","",装备!Y180)</f>
        <v/>
      </c>
      <c r="Z181" s="370" t="str">
        <f>IF(装备!Z180="","",装备!Z180)</f>
        <v/>
      </c>
      <c r="AA181" s="370" t="str">
        <f>IF(装备!AA180="","",装备!AA180)</f>
        <v/>
      </c>
      <c r="AB181" t="str">
        <f>IF(装备!AB180="","",装备!AB180)</f>
        <v/>
      </c>
      <c r="AC181" t="str">
        <f>IF(装备!AC180="","",装备!AC180)</f>
        <v/>
      </c>
      <c r="AD181" t="str">
        <f>IF(装备!AD180="","",装备!AD180)</f>
        <v/>
      </c>
    </row>
    <row r="182" spans="1:30">
      <c r="A182">
        <f>IF(装备!A181="","",装备!A181)</f>
        <v>10018021</v>
      </c>
      <c r="B182" s="361" t="s">
        <v>4016</v>
      </c>
      <c r="C182" s="370">
        <f>IF(装备!C181="","",装备!C181)</f>
        <v>3</v>
      </c>
      <c r="D182" s="121" t="str">
        <f>IF(装备!D181="","",装备!D181)</f>
        <v>侦察机</v>
      </c>
      <c r="E182" t="str">
        <f>IF(装备!E181="","",装备!E181)</f>
        <v>侦察机-通用</v>
      </c>
      <c r="F182" s="370" t="str">
        <f>IF(装备!F181="","",装备!F181)</f>
        <v/>
      </c>
      <c r="G182" s="370" t="str">
        <f>IF(装备!G181="","",装备!G181)</f>
        <v/>
      </c>
      <c r="H182" s="370" t="str">
        <f>IF(装备!H181="","",装备!H181)</f>
        <v/>
      </c>
      <c r="I182" s="370" t="str">
        <f>IF(装备!I181="","",装备!I181)</f>
        <v/>
      </c>
      <c r="J182" s="370">
        <f>IF(装备!J181="","",装备!J181)</f>
        <v>3</v>
      </c>
      <c r="K182" s="370">
        <f>IF(装备!K181="","",装备!K181)</f>
        <v>5</v>
      </c>
      <c r="L182" s="370">
        <f>IF(装备!L181="","",装备!L181)</f>
        <v>1</v>
      </c>
      <c r="M182" s="370" t="str">
        <f>IF(装备!M181="","",装备!M181)</f>
        <v>无</v>
      </c>
      <c r="N182" s="370" t="str">
        <f>IF(装备!N181="","",装备!N181)</f>
        <v/>
      </c>
      <c r="O182" s="370" t="str">
        <f>IF(装备!O181="","",装备!O181)</f>
        <v/>
      </c>
      <c r="P182" s="370">
        <f>IF(装备!P181="","",装备!P181)</f>
        <v>2</v>
      </c>
      <c r="Q182" s="370">
        <f>IF(装备!Q181="","",装备!Q181)</f>
        <v>1</v>
      </c>
      <c r="R182" s="370">
        <f>IF(装备!R181="","",装备!R181)</f>
        <v>1</v>
      </c>
      <c r="S182" s="370" t="str">
        <f>IF(装备!S181="","",装备!S181)</f>
        <v/>
      </c>
      <c r="T182" s="370" t="str">
        <f>IF(装备!T181="","",装备!T181)</f>
        <v/>
      </c>
      <c r="U182" s="370" t="str">
        <f>IF(装备!U181="","",装备!U181)</f>
        <v/>
      </c>
      <c r="V182" s="370" t="str">
        <f>IF(装备!V181="","",装备!V181)</f>
        <v/>
      </c>
      <c r="W182" s="370">
        <f>IF(装备!W181="","",装备!W181)</f>
        <v>5</v>
      </c>
      <c r="X182" s="370">
        <f>IF(装备!X181="","",装备!X181)</f>
        <v>2</v>
      </c>
      <c r="Y182" s="370" t="str">
        <f>IF(装备!Y181="","",装备!Y181)</f>
        <v/>
      </c>
      <c r="Z182" s="370">
        <f>IF(装备!Z181="","",装备!Z181)</f>
        <v>4</v>
      </c>
      <c r="AA182" s="370">
        <f>IF(装备!AA181="","",装备!AA181)</f>
        <v>4</v>
      </c>
      <c r="AB182" t="str">
        <f>IF(装备!AB181="","",装备!AB181)</f>
        <v/>
      </c>
      <c r="AC182" t="str">
        <f>IF(装备!AC181="","",装备!AC181)</f>
        <v/>
      </c>
      <c r="AD182" t="str">
        <f>IF(装备!AD181="","",装备!AD181)</f>
        <v>铝耗5</v>
      </c>
    </row>
    <row r="183" spans="1:30">
      <c r="A183">
        <f>IF(装备!A182="","",装备!A182)</f>
        <v>10018121</v>
      </c>
      <c r="B183" s="364" t="s">
        <v>4467</v>
      </c>
      <c r="C183" s="370">
        <f>IF(装备!C182="","",装备!C182)</f>
        <v>5</v>
      </c>
      <c r="D183" s="121" t="str">
        <f>IF(装备!D182="","",装备!D182)</f>
        <v>强化部件</v>
      </c>
      <c r="E183" t="str">
        <f>IF(装备!E182="","",装备!E182)</f>
        <v>强化部件-通用</v>
      </c>
      <c r="F183" s="370" t="str">
        <f>IF(装备!F182="","",装备!F182)</f>
        <v/>
      </c>
      <c r="G183" s="370">
        <f>IF(装备!G182="","",装备!G182)</f>
        <v>3</v>
      </c>
      <c r="H183" s="370" t="str">
        <f>IF(装备!H182="","",装备!H182)</f>
        <v/>
      </c>
      <c r="I183" s="370" t="str">
        <f>IF(装备!I182="","",装备!I182)</f>
        <v/>
      </c>
      <c r="J183" s="370" t="str">
        <f>IF(装备!J182="","",装备!J182)</f>
        <v/>
      </c>
      <c r="K183" s="370" t="str">
        <f>IF(装备!K182="","",装备!K182)</f>
        <v/>
      </c>
      <c r="L183" s="370" t="str">
        <f>IF(装备!L182="","",装备!L182)</f>
        <v/>
      </c>
      <c r="M183" s="370" t="str">
        <f>IF(装备!M182="","",装备!M182)</f>
        <v>无</v>
      </c>
      <c r="N183" s="370" t="str">
        <f>IF(装备!N182="","",装备!N182)</f>
        <v/>
      </c>
      <c r="O183" s="370">
        <f>IF(装备!O182="","",装备!O182)</f>
        <v>3</v>
      </c>
      <c r="P183" s="370" t="str">
        <f>IF(装备!P182="","",装备!P182)</f>
        <v/>
      </c>
      <c r="Q183" s="370" t="str">
        <f>IF(装备!Q182="","",装备!Q182)</f>
        <v/>
      </c>
      <c r="R183" s="370">
        <f>IF(装备!R182="","",装备!R182)</f>
        <v>1</v>
      </c>
      <c r="S183" s="370" t="str">
        <f>IF(装备!S182="","",装备!S182)</f>
        <v/>
      </c>
      <c r="T183" s="370" t="str">
        <f>IF(装备!T182="","",装备!T182)</f>
        <v/>
      </c>
      <c r="U183" s="370" t="str">
        <f>IF(装备!U182="","",装备!U182)</f>
        <v/>
      </c>
      <c r="V183" s="370" t="str">
        <f>IF(装备!V182="","",装备!V182)</f>
        <v/>
      </c>
      <c r="W183" s="370" t="str">
        <f>IF(装备!W182="","",装备!W182)</f>
        <v/>
      </c>
      <c r="X183" s="370" t="str">
        <f>IF(装备!X182="","",装备!X182)</f>
        <v/>
      </c>
      <c r="Y183" s="370" t="str">
        <f>IF(装备!Y182="","",装备!Y182)</f>
        <v/>
      </c>
      <c r="Z183" s="370" t="str">
        <f>IF(装备!Z182="","",装备!Z182)</f>
        <v/>
      </c>
      <c r="AA183" s="370" t="str">
        <f>IF(装备!AA182="","",装备!AA182)</f>
        <v/>
      </c>
      <c r="AB183" t="str">
        <f>IF(装备!AB182="","",装备!AB182)</f>
        <v/>
      </c>
      <c r="AC183" t="str">
        <f>IF(装备!AC182="","",装备!AC182)</f>
        <v/>
      </c>
      <c r="AD183" t="str">
        <f>IF(装备!AD182="","",装备!AD182)</f>
        <v/>
      </c>
    </row>
    <row r="184" spans="1:30">
      <c r="A184">
        <f>IF(装备!A183="","",装备!A183)</f>
        <v>10018221</v>
      </c>
      <c r="B184" s="362" t="s">
        <v>798</v>
      </c>
      <c r="C184" s="370">
        <f>IF(装备!C183="","",装备!C183)</f>
        <v>4</v>
      </c>
      <c r="D184" s="121" t="str">
        <f>IF(装备!D183="","",装备!D183)</f>
        <v>强化部件</v>
      </c>
      <c r="E184" t="str">
        <f>IF(装备!E183="","",装备!E183)</f>
        <v>强化部件-通用</v>
      </c>
      <c r="F184" s="370" t="str">
        <f>IF(装备!F183="","",装备!F183)</f>
        <v/>
      </c>
      <c r="G184" s="370" t="str">
        <f>IF(装备!G183="","",装备!G183)</f>
        <v/>
      </c>
      <c r="H184" s="370" t="str">
        <f>IF(装备!H183="","",装备!H183)</f>
        <v/>
      </c>
      <c r="I184" s="370" t="str">
        <f>IF(装备!I183="","",装备!I183)</f>
        <v/>
      </c>
      <c r="J184" s="370" t="str">
        <f>IF(装备!J183="","",装备!J183)</f>
        <v/>
      </c>
      <c r="K184" s="370">
        <f>IF(装备!K183="","",装备!K183)</f>
        <v>3</v>
      </c>
      <c r="L184" s="370">
        <f>IF(装备!L183="","",装备!L183)</f>
        <v>5</v>
      </c>
      <c r="M184" s="370" t="str">
        <f>IF(装备!M183="","",装备!M183)</f>
        <v>无</v>
      </c>
      <c r="N184" s="370" t="str">
        <f>IF(装备!N183="","",装备!N183)</f>
        <v/>
      </c>
      <c r="O184" s="370">
        <f>IF(装备!O183="","",装备!O183)</f>
        <v>-1</v>
      </c>
      <c r="P184" s="370" t="str">
        <f>IF(装备!P183="","",装备!P183)</f>
        <v/>
      </c>
      <c r="Q184" s="370" t="str">
        <f>IF(装备!Q183="","",装备!Q183)</f>
        <v/>
      </c>
      <c r="R184" s="370">
        <f>IF(装备!R183="","",装备!R183)</f>
        <v>1</v>
      </c>
      <c r="S184" s="370" t="str">
        <f>IF(装备!S183="","",装备!S183)</f>
        <v/>
      </c>
      <c r="T184" s="370" t="str">
        <f>IF(装备!T183="","",装备!T183)</f>
        <v/>
      </c>
      <c r="U184" s="370" t="str">
        <f>IF(装备!U183="","",装备!U183)</f>
        <v/>
      </c>
      <c r="V184" s="370" t="str">
        <f>IF(装备!V183="","",装备!V183)</f>
        <v/>
      </c>
      <c r="W184" s="370" t="str">
        <f>IF(装备!W183="","",装备!W183)</f>
        <v/>
      </c>
      <c r="X184" s="370" t="str">
        <f>IF(装备!X183="","",装备!X183)</f>
        <v/>
      </c>
      <c r="Y184" s="370" t="str">
        <f>IF(装备!Y183="","",装备!Y183)</f>
        <v/>
      </c>
      <c r="Z184" s="370" t="str">
        <f>IF(装备!Z183="","",装备!Z183)</f>
        <v/>
      </c>
      <c r="AA184" s="370" t="str">
        <f>IF(装备!AA183="","",装备!AA183)</f>
        <v/>
      </c>
      <c r="AB184" t="str">
        <f>IF(装备!AB183="","",装备!AB183)</f>
        <v/>
      </c>
      <c r="AC184" t="str">
        <f>IF(装备!AC183="","",装备!AC183)</f>
        <v/>
      </c>
      <c r="AD184" t="str">
        <f>IF(装备!AD183="","",装备!AD183)</f>
        <v/>
      </c>
    </row>
    <row r="185" spans="1:30">
      <c r="A185">
        <f>IF(装备!A184="","",装备!A184)</f>
        <v>10018321</v>
      </c>
      <c r="B185" s="362" t="s">
        <v>1984</v>
      </c>
      <c r="C185" s="370">
        <f>IF(装备!C184="","",装备!C184)</f>
        <v>4</v>
      </c>
      <c r="D185" s="121" t="str">
        <f>IF(装备!D184="","",装备!D184)</f>
        <v>强化部件</v>
      </c>
      <c r="E185" t="str">
        <f>IF(装备!E184="","",装备!E184)</f>
        <v>强化部件-通用</v>
      </c>
      <c r="F185" s="370" t="str">
        <f>IF(装备!F184="","",装备!F184)</f>
        <v/>
      </c>
      <c r="G185" s="370" t="str">
        <f>IF(装备!G184="","",装备!G184)</f>
        <v/>
      </c>
      <c r="H185" s="370">
        <f>IF(装备!H184="","",装备!H184)</f>
        <v>3</v>
      </c>
      <c r="I185" s="370" t="str">
        <f>IF(装备!I184="","",装备!I184)</f>
        <v/>
      </c>
      <c r="J185" s="370" t="str">
        <f>IF(装备!J184="","",装备!J184)</f>
        <v/>
      </c>
      <c r="K185" s="370" t="str">
        <f>IF(装备!K184="","",装备!K184)</f>
        <v/>
      </c>
      <c r="L185" s="370" t="str">
        <f>IF(装备!L184="","",装备!L184)</f>
        <v/>
      </c>
      <c r="M185" s="370" t="str">
        <f>IF(装备!M184="","",装备!M184)</f>
        <v>无</v>
      </c>
      <c r="N185" s="370" t="str">
        <f>IF(装备!N184="","",装备!N184)</f>
        <v/>
      </c>
      <c r="O185" s="370">
        <f>IF(装备!O184="","",装备!O184)</f>
        <v>3</v>
      </c>
      <c r="P185" s="370" t="str">
        <f>IF(装备!P184="","",装备!P184)</f>
        <v/>
      </c>
      <c r="Q185" s="370" t="str">
        <f>IF(装备!Q184="","",装备!Q184)</f>
        <v/>
      </c>
      <c r="R185" s="370">
        <f>IF(装备!R184="","",装备!R184)</f>
        <v>1</v>
      </c>
      <c r="S185" s="370" t="str">
        <f>IF(装备!S184="","",装备!S184)</f>
        <v/>
      </c>
      <c r="T185" s="370" t="str">
        <f>IF(装备!T184="","",装备!T184)</f>
        <v/>
      </c>
      <c r="U185" s="370" t="str">
        <f>IF(装备!U184="","",装备!U184)</f>
        <v/>
      </c>
      <c r="V185" s="370" t="str">
        <f>IF(装备!V184="","",装备!V184)</f>
        <v/>
      </c>
      <c r="W185" s="370" t="str">
        <f>IF(装备!W184="","",装备!W184)</f>
        <v/>
      </c>
      <c r="X185" s="370" t="str">
        <f>IF(装备!X184="","",装备!X184)</f>
        <v/>
      </c>
      <c r="Y185" s="370" t="str">
        <f>IF(装备!Y184="","",装备!Y184)</f>
        <v/>
      </c>
      <c r="Z185" s="370" t="str">
        <f>IF(装备!Z184="","",装备!Z184)</f>
        <v/>
      </c>
      <c r="AA185" s="370" t="str">
        <f>IF(装备!AA184="","",装备!AA184)</f>
        <v/>
      </c>
      <c r="AB185" t="str">
        <f>IF(装备!AB184="","",装备!AB184)</f>
        <v/>
      </c>
      <c r="AC185" t="str">
        <f>IF(装备!AC184="","",装备!AC184)</f>
        <v/>
      </c>
      <c r="AD185" t="str">
        <f>IF(装备!AD184="","",装备!AD184)</f>
        <v>增加1阶段乳量（同类效果不叠加）</v>
      </c>
    </row>
    <row r="186" spans="1:30">
      <c r="A186">
        <f>IF(装备!A185="","",装备!A185)</f>
        <v>10018421</v>
      </c>
      <c r="B186" s="364" t="s">
        <v>3730</v>
      </c>
      <c r="C186" s="370">
        <f>IF(装备!C185="","",装备!C185)</f>
        <v>5</v>
      </c>
      <c r="D186" s="121" t="str">
        <f>IF(装备!D185="","",装备!D185)</f>
        <v>轰炸机</v>
      </c>
      <c r="E186" t="str">
        <f>IF(装备!E185="","",装备!E185)</f>
        <v>轰炸机-通用</v>
      </c>
      <c r="F186" s="370" t="str">
        <f>IF(装备!F185="","",装备!F185)</f>
        <v/>
      </c>
      <c r="G186" s="370" t="str">
        <f>IF(装备!G185="","",装备!G185)</f>
        <v/>
      </c>
      <c r="H186" s="370" t="str">
        <f>IF(装备!H185="","",装备!H185)</f>
        <v/>
      </c>
      <c r="I186" s="370" t="str">
        <f>IF(装备!I185="","",装备!I185)</f>
        <v/>
      </c>
      <c r="J186" s="370">
        <f>IF(装备!J185="","",装备!J185)</f>
        <v>3</v>
      </c>
      <c r="K186" s="370">
        <f>IF(装备!K185="","",装备!K185)</f>
        <v>5</v>
      </c>
      <c r="L186" s="370">
        <f>IF(装备!L185="","",装备!L185)</f>
        <v>2</v>
      </c>
      <c r="M186" s="370" t="str">
        <f>IF(装备!M185="","",装备!M185)</f>
        <v>无</v>
      </c>
      <c r="N186" s="370" t="str">
        <f>IF(装备!N185="","",装备!N185)</f>
        <v/>
      </c>
      <c r="O186" s="370" t="str">
        <f>IF(装备!O185="","",装备!O185)</f>
        <v/>
      </c>
      <c r="P186" s="370">
        <f>IF(装备!P185="","",装备!P185)</f>
        <v>12</v>
      </c>
      <c r="Q186" s="370" t="str">
        <f>IF(装备!Q185="","",装备!Q185)</f>
        <v/>
      </c>
      <c r="R186" s="370">
        <f>IF(装备!R185="","",装备!R185)</f>
        <v>1</v>
      </c>
      <c r="S186" s="370" t="str">
        <f>IF(装备!S185="","",装备!S185)</f>
        <v/>
      </c>
      <c r="T186" s="370" t="str">
        <f>IF(装备!T185="","",装备!T185)</f>
        <v/>
      </c>
      <c r="U186" s="370" t="str">
        <f>IF(装备!U185="","",装备!U185)</f>
        <v/>
      </c>
      <c r="V186" s="370" t="str">
        <f>IF(装备!V185="","",装备!V185)</f>
        <v/>
      </c>
      <c r="W186" s="370">
        <f>IF(装备!W185="","",装备!W185)</f>
        <v>5</v>
      </c>
      <c r="X186" s="370">
        <f>IF(装备!X185="","",装备!X185)</f>
        <v>1</v>
      </c>
      <c r="Y186" s="370">
        <f>IF(装备!Y185="","",装备!Y185)</f>
        <v>1</v>
      </c>
      <c r="Z186" s="370" t="str">
        <f>IF(装备!Z185="","",装备!Z185)</f>
        <v/>
      </c>
      <c r="AA186" s="370">
        <f>IF(装备!AA185="","",装备!AA185)</f>
        <v>2</v>
      </c>
      <c r="AB186" t="str">
        <f>IF(装备!AB185="","",装备!AB185)</f>
        <v/>
      </c>
      <c r="AC186" t="str">
        <f>IF(装备!AC185="","",装备!AC185)</f>
        <v/>
      </c>
      <c r="AD186" t="str">
        <f>IF(装备!AD185="","",装备!AD185)</f>
        <v>铝耗5</v>
      </c>
    </row>
    <row r="187" spans="1:30">
      <c r="A187">
        <f>IF(装备!A186="","",装备!A186)</f>
        <v>10018521</v>
      </c>
      <c r="B187" s="364" t="s">
        <v>783</v>
      </c>
      <c r="C187" s="370">
        <f>IF(装备!C186="","",装备!C186)</f>
        <v>5</v>
      </c>
      <c r="D187" s="121" t="str">
        <f>IF(装备!D186="","",装备!D186)</f>
        <v>战斗机</v>
      </c>
      <c r="E187" t="str">
        <f>IF(装备!E186="","",装备!E186)</f>
        <v>战斗机-通用</v>
      </c>
      <c r="F187" s="370" t="str">
        <f>IF(装备!F186="","",装备!F186)</f>
        <v/>
      </c>
      <c r="G187" s="370" t="str">
        <f>IF(装备!G186="","",装备!G186)</f>
        <v/>
      </c>
      <c r="H187" s="370" t="str">
        <f>IF(装备!H186="","",装备!H186)</f>
        <v/>
      </c>
      <c r="I187" s="370" t="str">
        <f>IF(装备!I186="","",装备!I186)</f>
        <v/>
      </c>
      <c r="J187" s="370" t="str">
        <f>IF(装备!J186="","",装备!J186)</f>
        <v/>
      </c>
      <c r="K187" s="370" t="str">
        <f>IF(装备!K186="","",装备!K186)</f>
        <v/>
      </c>
      <c r="L187" s="370">
        <f>IF(装备!L186="","",装备!L186)</f>
        <v>2</v>
      </c>
      <c r="M187" s="370" t="str">
        <f>IF(装备!M186="","",装备!M186)</f>
        <v>无</v>
      </c>
      <c r="N187" s="370">
        <f>IF(装备!N186="","",装备!N186)</f>
        <v>6</v>
      </c>
      <c r="O187" s="370" t="str">
        <f>IF(装备!O186="","",装备!O186)</f>
        <v/>
      </c>
      <c r="P187" s="370" t="str">
        <f>IF(装备!P186="","",装备!P186)</f>
        <v/>
      </c>
      <c r="Q187" s="370">
        <f>IF(装备!Q186="","",装备!Q186)</f>
        <v>10</v>
      </c>
      <c r="R187" s="370">
        <f>IF(装备!R186="","",装备!R186)</f>
        <v>1</v>
      </c>
      <c r="S187" s="370" t="str">
        <f>IF(装备!S186="","",装备!S186)</f>
        <v/>
      </c>
      <c r="T187" s="370" t="str">
        <f>IF(装备!T186="","",装备!T186)</f>
        <v/>
      </c>
      <c r="U187" s="370" t="str">
        <f>IF(装备!U186="","",装备!U186)</f>
        <v/>
      </c>
      <c r="V187" s="370" t="str">
        <f>IF(装备!V186="","",装备!V186)</f>
        <v/>
      </c>
      <c r="W187" s="370">
        <f>IF(装备!W186="","",装备!W186)</f>
        <v>5</v>
      </c>
      <c r="X187" s="370">
        <f>IF(装备!X186="","",装备!X186)</f>
        <v>1</v>
      </c>
      <c r="Y187" s="370">
        <f>IF(装备!Y186="","",装备!Y186)</f>
        <v>1</v>
      </c>
      <c r="Z187" s="370" t="str">
        <f>IF(装备!Z186="","",装备!Z186)</f>
        <v/>
      </c>
      <c r="AA187" s="370">
        <f>IF(装备!AA186="","",装备!AA186)</f>
        <v>2</v>
      </c>
      <c r="AB187" t="str">
        <f>IF(装备!AB186="","",装备!AB186)</f>
        <v/>
      </c>
      <c r="AC187" t="str">
        <f>IF(装备!AC186="","",装备!AC186)</f>
        <v/>
      </c>
      <c r="AD187" t="str">
        <f>IF(装备!AD186="","",装备!AD186)</f>
        <v>铝耗5</v>
      </c>
    </row>
    <row r="188" spans="1:30">
      <c r="A188">
        <f>IF(装备!A187="","",装备!A187)</f>
        <v>10018621</v>
      </c>
      <c r="B188" s="362" t="s">
        <v>4048</v>
      </c>
      <c r="C188" s="370">
        <f>IF(装备!C187="","",装备!C187)</f>
        <v>4</v>
      </c>
      <c r="D188" s="121" t="str">
        <f>IF(装备!D187="","",装备!D187)</f>
        <v>深投</v>
      </c>
      <c r="E188" t="str">
        <f>IF(装备!E187="","",装备!E187)</f>
        <v>深弹-通用</v>
      </c>
      <c r="F188" s="370" t="str">
        <f>IF(装备!F187="","",装备!F187)</f>
        <v/>
      </c>
      <c r="G188" s="370" t="str">
        <f>IF(装备!G187="","",装备!G187)</f>
        <v/>
      </c>
      <c r="H188" s="370" t="str">
        <f>IF(装备!H187="","",装备!H187)</f>
        <v/>
      </c>
      <c r="I188" s="370" t="str">
        <f>IF(装备!I187="","",装备!I187)</f>
        <v/>
      </c>
      <c r="J188" s="370">
        <f>IF(装备!J187="","",装备!J187)</f>
        <v>3</v>
      </c>
      <c r="K188" s="370" t="str">
        <f>IF(装备!K187="","",装备!K187)</f>
        <v/>
      </c>
      <c r="L188" s="370" t="str">
        <f>IF(装备!L187="","",装备!L187)</f>
        <v/>
      </c>
      <c r="M188" s="370" t="str">
        <f>IF(装备!M187="","",装备!M187)</f>
        <v>无</v>
      </c>
      <c r="N188" s="370" t="str">
        <f>IF(装备!N187="","",装备!N187)</f>
        <v/>
      </c>
      <c r="O188" s="370">
        <f>IF(装备!O187="","",装备!O187)</f>
        <v>3</v>
      </c>
      <c r="P188" s="370" t="str">
        <f>IF(装备!P187="","",装备!P187)</f>
        <v/>
      </c>
      <c r="Q188" s="370" t="str">
        <f>IF(装备!Q187="","",装备!Q187)</f>
        <v/>
      </c>
      <c r="R188" s="370">
        <f>IF(装备!R187="","",装备!R187)</f>
        <v>1</v>
      </c>
      <c r="S188" s="370" t="str">
        <f>IF(装备!S187="","",装备!S187)</f>
        <v/>
      </c>
      <c r="T188" s="370" t="str">
        <f>IF(装备!T187="","",装备!T187)</f>
        <v/>
      </c>
      <c r="U188" s="370" t="str">
        <f>IF(装备!U187="","",装备!U187)</f>
        <v/>
      </c>
      <c r="V188" s="370" t="str">
        <f>IF(装备!V187="","",装备!V187)</f>
        <v/>
      </c>
      <c r="W188" s="370" t="str">
        <f>IF(装备!W187="","",装备!W187)</f>
        <v/>
      </c>
      <c r="X188" s="370">
        <f>IF(装备!X187="","",装备!X187)</f>
        <v>1</v>
      </c>
      <c r="Y188" s="370" t="str">
        <f>IF(装备!Y187="","",装备!Y187)</f>
        <v/>
      </c>
      <c r="Z188" s="370" t="str">
        <f>IF(装备!Z187="","",装备!Z187)</f>
        <v/>
      </c>
      <c r="AA188" s="370" t="str">
        <f>IF(装备!AA187="","",装备!AA187)</f>
        <v/>
      </c>
      <c r="AB188" t="str">
        <f>IF(装备!AB187="","",装备!AB187)</f>
        <v/>
      </c>
      <c r="AC188" t="str">
        <f>IF(装备!AC187="","",装备!AC187)</f>
        <v/>
      </c>
      <c r="AD188" t="str">
        <f>IF(装备!AD187="","",装备!AD187)</f>
        <v/>
      </c>
    </row>
    <row r="189" spans="1:30">
      <c r="A189">
        <f>IF(装备!A188="","",装备!A188)</f>
        <v>10018721</v>
      </c>
      <c r="B189" s="364" t="s">
        <v>781</v>
      </c>
      <c r="C189" s="370">
        <f>IF(装备!C188="","",装备!C188)</f>
        <v>5</v>
      </c>
      <c r="D189" s="121" t="str">
        <f>IF(装备!D188="","",装备!D188)</f>
        <v>战斗机</v>
      </c>
      <c r="E189" t="str">
        <f>IF(装备!E188="","",装备!E188)</f>
        <v>战斗机-通用</v>
      </c>
      <c r="F189" s="370" t="str">
        <f>IF(装备!F188="","",装备!F188)</f>
        <v/>
      </c>
      <c r="G189" s="370" t="str">
        <f>IF(装备!G188="","",装备!G188)</f>
        <v/>
      </c>
      <c r="H189" s="370" t="str">
        <f>IF(装备!H188="","",装备!H188)</f>
        <v/>
      </c>
      <c r="I189" s="370" t="str">
        <f>IF(装备!I188="","",装备!I188)</f>
        <v/>
      </c>
      <c r="J189" s="370" t="str">
        <f>IF(装备!J188="","",装备!J188)</f>
        <v/>
      </c>
      <c r="K189" s="370" t="str">
        <f>IF(装备!K188="","",装备!K188)</f>
        <v/>
      </c>
      <c r="L189" s="370">
        <f>IF(装备!L188="","",装备!L188)</f>
        <v>2</v>
      </c>
      <c r="M189" s="370" t="str">
        <f>IF(装备!M188="","",装备!M188)</f>
        <v>无</v>
      </c>
      <c r="N189" s="370" t="str">
        <f>IF(装备!N188="","",装备!N188)</f>
        <v/>
      </c>
      <c r="O189" s="370">
        <f>IF(装备!O188="","",装备!O188)</f>
        <v>3</v>
      </c>
      <c r="P189" s="370" t="str">
        <f>IF(装备!P188="","",装备!P188)</f>
        <v/>
      </c>
      <c r="Q189" s="370">
        <f>IF(装备!Q188="","",装备!Q188)</f>
        <v>12</v>
      </c>
      <c r="R189" s="370">
        <f>IF(装备!R188="","",装备!R188)</f>
        <v>1</v>
      </c>
      <c r="S189" s="370" t="str">
        <f>IF(装备!S188="","",装备!S188)</f>
        <v/>
      </c>
      <c r="T189" s="370" t="str">
        <f>IF(装备!T188="","",装备!T188)</f>
        <v/>
      </c>
      <c r="U189" s="370" t="str">
        <f>IF(装备!U188="","",装备!U188)</f>
        <v/>
      </c>
      <c r="V189" s="370" t="str">
        <f>IF(装备!V188="","",装备!V188)</f>
        <v/>
      </c>
      <c r="W189" s="370">
        <f>IF(装备!W188="","",装备!W188)</f>
        <v>5</v>
      </c>
      <c r="X189" s="370">
        <f>IF(装备!X188="","",装备!X188)</f>
        <v>1</v>
      </c>
      <c r="Y189" s="370">
        <f>IF(装备!Y188="","",装备!Y188)</f>
        <v>1</v>
      </c>
      <c r="Z189" s="370" t="str">
        <f>IF(装备!Z188="","",装备!Z188)</f>
        <v/>
      </c>
      <c r="AA189" s="370">
        <f>IF(装备!AA188="","",装备!AA188)</f>
        <v>2</v>
      </c>
      <c r="AB189" t="str">
        <f>IF(装备!AB188="","",装备!AB188)</f>
        <v/>
      </c>
      <c r="AC189" t="str">
        <f>IF(装备!AC188="","",装备!AC188)</f>
        <v/>
      </c>
      <c r="AD189" t="str">
        <f>IF(装备!AD188="","",装备!AD188)</f>
        <v>铝耗5</v>
      </c>
    </row>
    <row r="190" spans="1:30">
      <c r="A190">
        <f>IF(装备!A189="","",装备!A189)</f>
        <v>10018821</v>
      </c>
      <c r="B190" s="364" t="s">
        <v>782</v>
      </c>
      <c r="C190" s="370">
        <f>IF(装备!C189="","",装备!C189)</f>
        <v>5</v>
      </c>
      <c r="D190" s="121" t="str">
        <f>IF(装备!D189="","",装备!D189)</f>
        <v>战斗机</v>
      </c>
      <c r="E190" t="str">
        <f>IF(装备!E189="","",装备!E189)</f>
        <v>战斗机-通用</v>
      </c>
      <c r="F190" s="370" t="str">
        <f>IF(装备!F189="","",装备!F189)</f>
        <v/>
      </c>
      <c r="G190" s="370" t="str">
        <f>IF(装备!G189="","",装备!G189)</f>
        <v/>
      </c>
      <c r="H190" s="370" t="str">
        <f>IF(装备!H189="","",装备!H189)</f>
        <v/>
      </c>
      <c r="I190" s="370" t="str">
        <f>IF(装备!I189="","",装备!I189)</f>
        <v/>
      </c>
      <c r="J190" s="370" t="str">
        <f>IF(装备!J189="","",装备!J189)</f>
        <v/>
      </c>
      <c r="K190" s="370" t="str">
        <f>IF(装备!K189="","",装备!K189)</f>
        <v/>
      </c>
      <c r="L190" s="370">
        <f>IF(装备!L189="","",装备!L189)</f>
        <v>2</v>
      </c>
      <c r="M190" s="370" t="str">
        <f>IF(装备!M189="","",装备!M189)</f>
        <v>无</v>
      </c>
      <c r="N190" s="370">
        <f>IF(装备!N189="","",装备!N189)</f>
        <v>3</v>
      </c>
      <c r="O190" s="370">
        <f>IF(装备!O189="","",装备!O189)</f>
        <v>2</v>
      </c>
      <c r="P190" s="370" t="str">
        <f>IF(装备!P189="","",装备!P189)</f>
        <v/>
      </c>
      <c r="Q190" s="370">
        <f>IF(装备!Q189="","",装备!Q189)</f>
        <v>10</v>
      </c>
      <c r="R190" s="370">
        <f>IF(装备!R189="","",装备!R189)</f>
        <v>1</v>
      </c>
      <c r="S190" s="370" t="str">
        <f>IF(装备!S189="","",装备!S189)</f>
        <v/>
      </c>
      <c r="T190" s="370" t="str">
        <f>IF(装备!T189="","",装备!T189)</f>
        <v/>
      </c>
      <c r="U190" s="370" t="str">
        <f>IF(装备!U189="","",装备!U189)</f>
        <v/>
      </c>
      <c r="V190" s="370" t="str">
        <f>IF(装备!V189="","",装备!V189)</f>
        <v/>
      </c>
      <c r="W190" s="370">
        <f>IF(装备!W189="","",装备!W189)</f>
        <v>4</v>
      </c>
      <c r="X190" s="370">
        <f>IF(装备!X189="","",装备!X189)</f>
        <v>1</v>
      </c>
      <c r="Y190" s="370">
        <f>IF(装备!Y189="","",装备!Y189)</f>
        <v>1</v>
      </c>
      <c r="Z190" s="370" t="str">
        <f>IF(装备!Z189="","",装备!Z189)</f>
        <v/>
      </c>
      <c r="AA190" s="370">
        <f>IF(装备!AA189="","",装备!AA189)</f>
        <v>2</v>
      </c>
      <c r="AB190" t="str">
        <f>IF(装备!AB189="","",装备!AB189)</f>
        <v/>
      </c>
      <c r="AC190" t="str">
        <f>IF(装备!AC189="","",装备!AC189)</f>
        <v/>
      </c>
      <c r="AD190" t="str">
        <f>IF(装备!AD189="","",装备!AD189)</f>
        <v>铝耗4</v>
      </c>
    </row>
    <row r="191" spans="1:30">
      <c r="A191">
        <f>IF(装备!A190="","",装备!A190)</f>
        <v>10018921</v>
      </c>
      <c r="B191" s="364" t="s">
        <v>3728</v>
      </c>
      <c r="C191" s="370">
        <f>IF(装备!C190="","",装备!C190)</f>
        <v>5</v>
      </c>
      <c r="D191" s="121" t="str">
        <f>IF(装备!D190="","",装备!D190)</f>
        <v>战斗机</v>
      </c>
      <c r="E191" t="str">
        <f>IF(装备!E190="","",装备!E190)</f>
        <v>战斗机-通用</v>
      </c>
      <c r="F191" s="370" t="str">
        <f>IF(装备!F190="","",装备!F190)</f>
        <v/>
      </c>
      <c r="G191" s="370" t="str">
        <f>IF(装备!G190="","",装备!G190)</f>
        <v/>
      </c>
      <c r="H191" s="370" t="str">
        <f>IF(装备!H190="","",装备!H190)</f>
        <v/>
      </c>
      <c r="I191" s="370" t="str">
        <f>IF(装备!I190="","",装备!I190)</f>
        <v/>
      </c>
      <c r="J191" s="370" t="str">
        <f>IF(装备!J190="","",装备!J190)</f>
        <v/>
      </c>
      <c r="K191" s="370" t="str">
        <f>IF(装备!K190="","",装备!K190)</f>
        <v/>
      </c>
      <c r="L191" s="370">
        <f>IF(装备!L190="","",装备!L190)</f>
        <v>3</v>
      </c>
      <c r="M191" s="370" t="str">
        <f>IF(装备!M190="","",装备!M190)</f>
        <v>无</v>
      </c>
      <c r="N191" s="370">
        <f>IF(装备!N190="","",装备!N190)</f>
        <v>2</v>
      </c>
      <c r="O191" s="370">
        <f>IF(装备!O190="","",装备!O190)</f>
        <v>1</v>
      </c>
      <c r="P191" s="370" t="str">
        <f>IF(装备!P190="","",装备!P190)</f>
        <v/>
      </c>
      <c r="Q191" s="370">
        <f>IF(装备!Q190="","",装备!Q190)</f>
        <v>9</v>
      </c>
      <c r="R191" s="370">
        <f>IF(装备!R190="","",装备!R190)</f>
        <v>1</v>
      </c>
      <c r="S191" s="370" t="str">
        <f>IF(装备!S190="","",装备!S190)</f>
        <v/>
      </c>
      <c r="T191" s="370" t="str">
        <f>IF(装备!T190="","",装备!T190)</f>
        <v/>
      </c>
      <c r="U191" s="370" t="str">
        <f>IF(装备!U190="","",装备!U190)</f>
        <v/>
      </c>
      <c r="V191" s="370" t="str">
        <f>IF(装备!V190="","",装备!V190)</f>
        <v/>
      </c>
      <c r="W191" s="370">
        <f>IF(装备!W190="","",装备!W190)</f>
        <v>4</v>
      </c>
      <c r="X191" s="370">
        <f>IF(装备!X190="","",装备!X190)</f>
        <v>1</v>
      </c>
      <c r="Y191" s="370">
        <f>IF(装备!Y190="","",装备!Y190)</f>
        <v>1</v>
      </c>
      <c r="Z191" s="370" t="str">
        <f>IF(装备!Z190="","",装备!Z190)</f>
        <v/>
      </c>
      <c r="AA191" s="370">
        <f>IF(装备!AA190="","",装备!AA190)</f>
        <v>2</v>
      </c>
      <c r="AB191" t="str">
        <f>IF(装备!AB190="","",装备!AB190)</f>
        <v/>
      </c>
      <c r="AC191" t="str">
        <f>IF(装备!AC190="","",装备!AC190)</f>
        <v/>
      </c>
      <c r="AD191" t="str">
        <f>IF(装备!AD190="","",装备!AD190)</f>
        <v>铝耗4</v>
      </c>
    </row>
    <row r="192" spans="1:30">
      <c r="A192">
        <f>IF(装备!A191="","",装备!A191)</f>
        <v>10019021</v>
      </c>
      <c r="B192" s="364" t="s">
        <v>3732</v>
      </c>
      <c r="C192" s="370">
        <f>IF(装备!C191="","",装备!C191)</f>
        <v>5</v>
      </c>
      <c r="D192" s="121" t="str">
        <f>IF(装备!D191="","",装备!D191)</f>
        <v>轰炸机</v>
      </c>
      <c r="E192" t="str">
        <f>IF(装备!E191="","",装备!E191)</f>
        <v>轰炸机-通用</v>
      </c>
      <c r="F192" s="370" t="str">
        <f>IF(装备!F191="","",装备!F191)</f>
        <v/>
      </c>
      <c r="G192" s="370" t="str">
        <f>IF(装备!G191="","",装备!G191)</f>
        <v/>
      </c>
      <c r="H192" s="370" t="str">
        <f>IF(装备!H191="","",装备!H191)</f>
        <v/>
      </c>
      <c r="I192" s="370" t="str">
        <f>IF(装备!I191="","",装备!I191)</f>
        <v/>
      </c>
      <c r="J192" s="370">
        <f>IF(装备!J191="","",装备!J191)</f>
        <v>3</v>
      </c>
      <c r="K192" s="370" t="str">
        <f>IF(装备!K191="","",装备!K191)</f>
        <v/>
      </c>
      <c r="L192" s="370">
        <f>IF(装备!L191="","",装备!L191)</f>
        <v>5</v>
      </c>
      <c r="M192" s="370" t="str">
        <f>IF(装备!M191="","",装备!M191)</f>
        <v>无</v>
      </c>
      <c r="N192" s="370" t="str">
        <f>IF(装备!N191="","",装备!N191)</f>
        <v/>
      </c>
      <c r="O192" s="370">
        <f>IF(装备!O191="","",装备!O191)</f>
        <v>1</v>
      </c>
      <c r="P192" s="370">
        <f>IF(装备!P191="","",装备!P191)</f>
        <v>10</v>
      </c>
      <c r="Q192" s="370" t="str">
        <f>IF(装备!Q191="","",装备!Q191)</f>
        <v/>
      </c>
      <c r="R192" s="370">
        <f>IF(装备!R191="","",装备!R191)</f>
        <v>1</v>
      </c>
      <c r="S192" s="370" t="str">
        <f>IF(装备!S191="","",装备!S191)</f>
        <v/>
      </c>
      <c r="T192" s="370" t="str">
        <f>IF(装备!T191="","",装备!T191)</f>
        <v/>
      </c>
      <c r="U192" s="370" t="str">
        <f>IF(装备!U191="","",装备!U191)</f>
        <v/>
      </c>
      <c r="V192" s="370" t="str">
        <f>IF(装备!V191="","",装备!V191)</f>
        <v/>
      </c>
      <c r="W192" s="370">
        <f>IF(装备!W191="","",装备!W191)</f>
        <v>5</v>
      </c>
      <c r="X192" s="370">
        <f>IF(装备!X191="","",装备!X191)</f>
        <v>1</v>
      </c>
      <c r="Y192" s="370">
        <f>IF(装备!Y191="","",装备!Y191)</f>
        <v>1</v>
      </c>
      <c r="Z192" s="370" t="str">
        <f>IF(装备!Z191="","",装备!Z191)</f>
        <v/>
      </c>
      <c r="AA192" s="370">
        <f>IF(装备!AA191="","",装备!AA191)</f>
        <v>2</v>
      </c>
      <c r="AB192" t="str">
        <f>IF(装备!AB191="","",装备!AB191)</f>
        <v/>
      </c>
      <c r="AC192" t="str">
        <f>IF(装备!AC191="","",装备!AC191)</f>
        <v/>
      </c>
      <c r="AD192" t="str">
        <f>IF(装备!AD191="","",装备!AD191)</f>
        <v>铝耗5</v>
      </c>
    </row>
    <row r="193" spans="1:30">
      <c r="A193">
        <f>IF(装备!A192="","",装备!A192)</f>
        <v>10019121</v>
      </c>
      <c r="B193" s="364" t="s">
        <v>872</v>
      </c>
      <c r="C193" s="370">
        <f>IF(装备!C192="","",装备!C192)</f>
        <v>5</v>
      </c>
      <c r="D193" s="121" t="str">
        <f>IF(装备!D192="","",装备!D192)</f>
        <v>主炮</v>
      </c>
      <c r="E193" t="str">
        <f>IF(装备!E192="","",装备!E192)</f>
        <v>主炮-重巡+</v>
      </c>
      <c r="F193" s="370" t="str">
        <f>IF(装备!F192="","",装备!F192)</f>
        <v/>
      </c>
      <c r="G193" s="370">
        <f>IF(装备!G192="","",装备!G192)</f>
        <v>10</v>
      </c>
      <c r="H193" s="370" t="str">
        <f>IF(装备!H192="","",装备!H192)</f>
        <v/>
      </c>
      <c r="I193" s="370" t="str">
        <f>IF(装备!I192="","",装备!I192)</f>
        <v/>
      </c>
      <c r="J193" s="370" t="str">
        <f>IF(装备!J192="","",装备!J192)</f>
        <v/>
      </c>
      <c r="K193" s="370" t="str">
        <f>IF(装备!K192="","",装备!K192)</f>
        <v/>
      </c>
      <c r="L193" s="370">
        <f>IF(装备!L192="","",装备!L192)</f>
        <v>2</v>
      </c>
      <c r="M193" s="370" t="str">
        <f>IF(装备!M192="","",装备!M192)</f>
        <v>中</v>
      </c>
      <c r="N193" s="370" t="str">
        <f>IF(装备!N192="","",装备!N192)</f>
        <v/>
      </c>
      <c r="O193" s="370" t="str">
        <f>IF(装备!O192="","",装备!O192)</f>
        <v/>
      </c>
      <c r="P193" s="370" t="str">
        <f>IF(装备!P192="","",装备!P192)</f>
        <v/>
      </c>
      <c r="Q193" s="370" t="str">
        <f>IF(装备!Q192="","",装备!Q192)</f>
        <v/>
      </c>
      <c r="R193" s="370">
        <f>IF(装备!R192="","",装备!R192)</f>
        <v>1</v>
      </c>
      <c r="S193" s="370" t="str">
        <f>IF(装备!S192="","",装备!S192)</f>
        <v/>
      </c>
      <c r="T193" s="370" t="str">
        <f>IF(装备!T192="","",装备!T192)</f>
        <v/>
      </c>
      <c r="U193" s="370" t="str">
        <f>IF(装备!U192="","",装备!U192)</f>
        <v/>
      </c>
      <c r="V193" s="370" t="str">
        <f>IF(装备!V192="","",装备!V192)</f>
        <v/>
      </c>
      <c r="W193" s="370" t="str">
        <f>IF(装备!W192="","",装备!W192)</f>
        <v/>
      </c>
      <c r="X193" s="370" t="str">
        <f>IF(装备!X192="","",装备!X192)</f>
        <v/>
      </c>
      <c r="Y193" s="370">
        <f>IF(装备!Y192="","",装备!Y192)</f>
        <v>4</v>
      </c>
      <c r="Z193" s="370">
        <f>IF(装备!Z192="","",装备!Z192)</f>
        <v>5</v>
      </c>
      <c r="AA193" s="370" t="str">
        <f>IF(装备!AA192="","",装备!AA192)</f>
        <v/>
      </c>
      <c r="AB193" t="str">
        <f>IF(装备!AB192="","",装备!AB192)</f>
        <v/>
      </c>
      <c r="AC193" t="str">
        <f>IF(装备!AC192="","",装备!AC192)</f>
        <v/>
      </c>
      <c r="AD193" t="str">
        <f>IF(装备!AD192="","",装备!AD192)</f>
        <v/>
      </c>
    </row>
    <row r="194" spans="1:30">
      <c r="A194">
        <f>IF(装备!A193="","",装备!A193)</f>
        <v>10019221</v>
      </c>
      <c r="B194" s="362" t="s">
        <v>3980</v>
      </c>
      <c r="C194" s="370">
        <f>IF(装备!C193="","",装备!C193)</f>
        <v>4</v>
      </c>
      <c r="D194" s="121" t="str">
        <f>IF(装备!D193="","",装备!D193)</f>
        <v>主炮</v>
      </c>
      <c r="E194" t="str">
        <f>IF(装备!E193="","",装备!E193)</f>
        <v>主炮-战列+</v>
      </c>
      <c r="F194" s="370" t="str">
        <f>IF(装备!F193="","",装备!F193)</f>
        <v/>
      </c>
      <c r="G194" s="370">
        <f>IF(装备!G193="","",装备!G193)</f>
        <v>24</v>
      </c>
      <c r="H194" s="370" t="str">
        <f>IF(装备!H193="","",装备!H193)</f>
        <v/>
      </c>
      <c r="I194" s="370" t="str">
        <f>IF(装备!I193="","",装备!I193)</f>
        <v/>
      </c>
      <c r="J194" s="370" t="str">
        <f>IF(装备!J193="","",装备!J193)</f>
        <v/>
      </c>
      <c r="K194" s="370" t="str">
        <f>IF(装备!K193="","",装备!K193)</f>
        <v/>
      </c>
      <c r="L194" s="370">
        <f>IF(装备!L193="","",装备!L193)</f>
        <v>1</v>
      </c>
      <c r="M194" s="370" t="str">
        <f>IF(装备!M193="","",装备!M193)</f>
        <v>长</v>
      </c>
      <c r="N194" s="370" t="str">
        <f>IF(装备!N193="","",装备!N193)</f>
        <v/>
      </c>
      <c r="O194" s="370" t="str">
        <f>IF(装备!O193="","",装备!O193)</f>
        <v/>
      </c>
      <c r="P194" s="370" t="str">
        <f>IF(装备!P193="","",装备!P193)</f>
        <v/>
      </c>
      <c r="Q194" s="370" t="str">
        <f>IF(装备!Q193="","",装备!Q193)</f>
        <v/>
      </c>
      <c r="R194" s="370">
        <f>IF(装备!R193="","",装备!R193)</f>
        <v>1</v>
      </c>
      <c r="S194" s="370" t="str">
        <f>IF(装备!S193="","",装备!S193)</f>
        <v/>
      </c>
      <c r="T194" s="370" t="str">
        <f>IF(装备!T193="","",装备!T193)</f>
        <v/>
      </c>
      <c r="U194" s="370" t="str">
        <f>IF(装备!U193="","",装备!U193)</f>
        <v/>
      </c>
      <c r="V194" s="370" t="str">
        <f>IF(装备!V193="","",装备!V193)</f>
        <v/>
      </c>
      <c r="W194" s="370" t="str">
        <f>IF(装备!W193="","",装备!W193)</f>
        <v/>
      </c>
      <c r="X194" s="370" t="str">
        <f>IF(装备!X193="","",装备!X193)</f>
        <v/>
      </c>
      <c r="Y194" s="370">
        <f>IF(装备!Y193="","",装备!Y193)</f>
        <v>15</v>
      </c>
      <c r="Z194" s="370">
        <f>IF(装备!Z193="","",装备!Z193)</f>
        <v>25</v>
      </c>
      <c r="AA194" s="370" t="str">
        <f>IF(装备!AA193="","",装备!AA193)</f>
        <v/>
      </c>
      <c r="AB194" t="str">
        <f>IF(装备!AB193="","",装备!AB193)</f>
        <v/>
      </c>
      <c r="AC194" t="str">
        <f>IF(装备!AC193="","",装备!AC193)</f>
        <v/>
      </c>
      <c r="AD194" t="str">
        <f>IF(装备!AD193="","",装备!AD193)</f>
        <v/>
      </c>
    </row>
    <row r="195" spans="1:30">
      <c r="A195">
        <f>IF(装备!A194="","",装备!A194)</f>
        <v>10019321</v>
      </c>
      <c r="B195" s="362" t="s">
        <v>4058</v>
      </c>
      <c r="C195" s="370">
        <f>IF(装备!C194="","",装备!C194)</f>
        <v>4</v>
      </c>
      <c r="D195" s="121" t="str">
        <f>IF(装备!D194="","",装备!D194)</f>
        <v>主炮</v>
      </c>
      <c r="E195" t="str">
        <f>IF(装备!E194="","",装备!E194)</f>
        <v>主炮-炮潜限定</v>
      </c>
      <c r="F195" s="370" t="str">
        <f>IF(装备!F194="","",装备!F194)</f>
        <v/>
      </c>
      <c r="G195" s="370">
        <f>IF(装备!G194="","",装备!G194)</f>
        <v>9</v>
      </c>
      <c r="H195" s="370" t="str">
        <f>IF(装备!H194="","",装备!H194)</f>
        <v/>
      </c>
      <c r="I195" s="370" t="str">
        <f>IF(装备!I194="","",装备!I194)</f>
        <v/>
      </c>
      <c r="J195" s="370" t="str">
        <f>IF(装备!J194="","",装备!J194)</f>
        <v/>
      </c>
      <c r="K195" s="370" t="str">
        <f>IF(装备!K194="","",装备!K194)</f>
        <v/>
      </c>
      <c r="L195" s="370" t="str">
        <f>IF(装备!L194="","",装备!L194)</f>
        <v/>
      </c>
      <c r="M195" s="370" t="str">
        <f>IF(装备!M194="","",装备!M194)</f>
        <v>中</v>
      </c>
      <c r="N195" s="370">
        <f>IF(装备!N194="","",装备!N194)</f>
        <v>2</v>
      </c>
      <c r="O195" s="370" t="str">
        <f>IF(装备!O194="","",装备!O194)</f>
        <v/>
      </c>
      <c r="P195" s="370" t="str">
        <f>IF(装备!P194="","",装备!P194)</f>
        <v/>
      </c>
      <c r="Q195" s="370" t="str">
        <f>IF(装备!Q194="","",装备!Q194)</f>
        <v/>
      </c>
      <c r="R195" s="370">
        <f>IF(装备!R194="","",装备!R194)</f>
        <v>1</v>
      </c>
      <c r="S195" s="370" t="str">
        <f>IF(装备!S194="","",装备!S194)</f>
        <v/>
      </c>
      <c r="T195" s="370" t="str">
        <f>IF(装备!T194="","",装备!T194)</f>
        <v/>
      </c>
      <c r="U195" s="370" t="str">
        <f>IF(装备!U194="","",装备!U194)</f>
        <v/>
      </c>
      <c r="V195" s="370" t="str">
        <f>IF(装备!V194="","",装备!V194)</f>
        <v/>
      </c>
      <c r="W195" s="370" t="str">
        <f>IF(装备!W194="","",装备!W194)</f>
        <v/>
      </c>
      <c r="X195" s="370" t="str">
        <f>IF(装备!X194="","",装备!X194)</f>
        <v/>
      </c>
      <c r="Y195" s="370">
        <f>IF(装备!Y194="","",装备!Y194)</f>
        <v>6</v>
      </c>
      <c r="Z195" s="370">
        <f>IF(装备!Z194="","",装备!Z194)</f>
        <v>8</v>
      </c>
      <c r="AA195" s="370" t="str">
        <f>IF(装备!AA194="","",装备!AA194)</f>
        <v/>
      </c>
      <c r="AB195" t="str">
        <f>IF(装备!AB194="","",装备!AB194)</f>
        <v/>
      </c>
      <c r="AC195" t="str">
        <f>IF(装备!AC194="","",装备!AC194)</f>
        <v/>
      </c>
      <c r="AD195" t="str">
        <f>IF(装备!AD194="","",装备!AD194)</f>
        <v/>
      </c>
    </row>
    <row r="196" spans="1:30">
      <c r="A196">
        <f>IF(装备!A195="","",装备!A195)</f>
        <v>10019421</v>
      </c>
      <c r="B196" s="362" t="s">
        <v>4199</v>
      </c>
      <c r="C196" s="370">
        <f>IF(装备!C195="","",装备!C195)</f>
        <v>4</v>
      </c>
      <c r="D196" s="121" t="str">
        <f>IF(装备!D195="","",装备!D195)</f>
        <v>鱼雷</v>
      </c>
      <c r="E196" t="str">
        <f>IF(装备!E195="","",装备!E195)</f>
        <v>鱼雷-通用</v>
      </c>
      <c r="F196" s="370" t="str">
        <f>IF(装备!F195="","",装备!F195)</f>
        <v/>
      </c>
      <c r="G196" s="370" t="str">
        <f>IF(装备!G195="","",装备!G195)</f>
        <v/>
      </c>
      <c r="H196" s="370" t="str">
        <f>IF(装备!H195="","",装备!H195)</f>
        <v/>
      </c>
      <c r="I196" s="370">
        <f>IF(装备!I195="","",装备!I195)</f>
        <v>8</v>
      </c>
      <c r="J196" s="370" t="str">
        <f>IF(装备!J195="","",装备!J195)</f>
        <v/>
      </c>
      <c r="K196" s="370" t="str">
        <f>IF(装备!K195="","",装备!K195)</f>
        <v/>
      </c>
      <c r="L196" s="370">
        <f>IF(装备!L195="","",装备!L195)</f>
        <v>2</v>
      </c>
      <c r="M196" s="370" t="str">
        <f>IF(装备!M195="","",装备!M195)</f>
        <v>无</v>
      </c>
      <c r="N196" s="370" t="str">
        <f>IF(装备!N195="","",装备!N195)</f>
        <v/>
      </c>
      <c r="O196" s="370" t="str">
        <f>IF(装备!O195="","",装备!O195)</f>
        <v/>
      </c>
      <c r="P196" s="370" t="str">
        <f>IF(装备!P195="","",装备!P195)</f>
        <v/>
      </c>
      <c r="Q196" s="370" t="str">
        <f>IF(装备!Q195="","",装备!Q195)</f>
        <v/>
      </c>
      <c r="R196" s="370">
        <f>IF(装备!R195="","",装备!R195)</f>
        <v>1</v>
      </c>
      <c r="S196" s="370" t="str">
        <f>IF(装备!S195="","",装备!S195)</f>
        <v/>
      </c>
      <c r="T196" s="370" t="str">
        <f>IF(装备!T195="","",装备!T195)</f>
        <v/>
      </c>
      <c r="U196" s="370" t="str">
        <f>IF(装备!U195="","",装备!U195)</f>
        <v/>
      </c>
      <c r="V196" s="370" t="str">
        <f>IF(装备!V195="","",装备!V195)</f>
        <v/>
      </c>
      <c r="W196" s="370" t="str">
        <f>IF(装备!W195="","",装备!W195)</f>
        <v/>
      </c>
      <c r="X196" s="370">
        <f>IF(装备!X195="","",装备!X195)</f>
        <v>4</v>
      </c>
      <c r="Y196" s="370">
        <f>IF(装备!Y195="","",装备!Y195)</f>
        <v>5</v>
      </c>
      <c r="Z196" s="370">
        <f>IF(装备!Z195="","",装备!Z195)</f>
        <v>4</v>
      </c>
      <c r="AA196" s="370" t="str">
        <f>IF(装备!AA195="","",装备!AA195)</f>
        <v/>
      </c>
      <c r="AB196" t="str">
        <f>IF(装备!AB195="","",装备!AB195)</f>
        <v/>
      </c>
      <c r="AC196" t="str">
        <f>IF(装备!AC195="","",装备!AC195)</f>
        <v/>
      </c>
      <c r="AD196" t="str">
        <f>IF(装备!AD195="","",装备!AD195)</f>
        <v/>
      </c>
    </row>
    <row r="197" spans="1:30">
      <c r="A197">
        <f>IF(装备!A196="","",装备!A196)</f>
        <v>10019521</v>
      </c>
      <c r="B197" s="362" t="s">
        <v>4469</v>
      </c>
      <c r="C197" s="370">
        <f>IF(装备!C196="","",装备!C196)</f>
        <v>4</v>
      </c>
      <c r="D197" s="121" t="str">
        <f>IF(装备!D196="","",装备!D196)</f>
        <v>主炮</v>
      </c>
      <c r="E197" t="str">
        <f>IF(装备!E196="","",装备!E196)</f>
        <v>主炮-战列+</v>
      </c>
      <c r="F197" s="370" t="str">
        <f>IF(装备!F196="","",装备!F196)</f>
        <v/>
      </c>
      <c r="G197" s="370">
        <f>IF(装备!G196="","",装备!G196)</f>
        <v>22</v>
      </c>
      <c r="H197" s="370" t="str">
        <f>IF(装备!H196="","",装备!H196)</f>
        <v/>
      </c>
      <c r="I197" s="370" t="str">
        <f>IF(装备!I196="","",装备!I196)</f>
        <v/>
      </c>
      <c r="J197" s="370" t="str">
        <f>IF(装备!J196="","",装备!J196)</f>
        <v/>
      </c>
      <c r="K197" s="370" t="str">
        <f>IF(装备!K196="","",装备!K196)</f>
        <v/>
      </c>
      <c r="L197" s="370">
        <f>IF(装备!L196="","",装备!L196)</f>
        <v>1</v>
      </c>
      <c r="M197" s="370" t="str">
        <f>IF(装备!M196="","",装备!M196)</f>
        <v>长</v>
      </c>
      <c r="N197" s="370" t="str">
        <f>IF(装备!N196="","",装备!N196)</f>
        <v/>
      </c>
      <c r="O197" s="370" t="str">
        <f>IF(装备!O196="","",装备!O196)</f>
        <v/>
      </c>
      <c r="P197" s="370" t="str">
        <f>IF(装备!P196="","",装备!P196)</f>
        <v/>
      </c>
      <c r="Q197" s="370" t="str">
        <f>IF(装备!Q196="","",装备!Q196)</f>
        <v/>
      </c>
      <c r="R197" s="370">
        <f>IF(装备!R196="","",装备!R196)</f>
        <v>1</v>
      </c>
      <c r="S197" s="370" t="str">
        <f>IF(装备!S196="","",装备!S196)</f>
        <v/>
      </c>
      <c r="T197" s="370" t="str">
        <f>IF(装备!T196="","",装备!T196)</f>
        <v/>
      </c>
      <c r="U197" s="370" t="str">
        <f>IF(装备!U196="","",装备!U196)</f>
        <v/>
      </c>
      <c r="V197" s="370" t="str">
        <f>IF(装备!V196="","",装备!V196)</f>
        <v/>
      </c>
      <c r="W197" s="370" t="str">
        <f>IF(装备!W196="","",装备!W196)</f>
        <v/>
      </c>
      <c r="X197" s="370" t="str">
        <f>IF(装备!X196="","",装备!X196)</f>
        <v/>
      </c>
      <c r="Y197" s="370">
        <f>IF(装备!Y196="","",装备!Y196)</f>
        <v>15</v>
      </c>
      <c r="Z197" s="370">
        <f>IF(装备!Z196="","",装备!Z196)</f>
        <v>20</v>
      </c>
      <c r="AA197" s="370" t="str">
        <f>IF(装备!AA196="","",装备!AA196)</f>
        <v/>
      </c>
      <c r="AB197" t="str">
        <f>IF(装备!AB196="","",装备!AB196)</f>
        <v/>
      </c>
      <c r="AC197" t="str">
        <f>IF(装备!AC196="","",装备!AC196)</f>
        <v/>
      </c>
      <c r="AD197" t="str">
        <f>IF(装备!AD196="","",装备!AD196)</f>
        <v/>
      </c>
    </row>
    <row r="198" spans="1:30">
      <c r="A198">
        <f>IF(装备!A197="","",装备!A197)</f>
        <v>10019621</v>
      </c>
      <c r="B198" s="364" t="s">
        <v>4470</v>
      </c>
      <c r="C198" s="370">
        <f>IF(装备!C197="","",装备!C197)</f>
        <v>5</v>
      </c>
      <c r="D198" s="121" t="str">
        <f>IF(装备!D197="","",装备!D197)</f>
        <v>鱼雷机</v>
      </c>
      <c r="E198" t="str">
        <f>IF(装备!E197="","",装备!E197)</f>
        <v>鱼雷机-通用</v>
      </c>
      <c r="F198" s="370" t="str">
        <f>IF(装备!F197="","",装备!F197)</f>
        <v/>
      </c>
      <c r="G198" s="370" t="str">
        <f>IF(装备!G197="","",装备!G197)</f>
        <v/>
      </c>
      <c r="H198" s="370" t="str">
        <f>IF(装备!H197="","",装备!H197)</f>
        <v/>
      </c>
      <c r="I198" s="370">
        <f>IF(装备!I197="","",装备!I197)</f>
        <v>10</v>
      </c>
      <c r="J198" s="370">
        <f>IF(装备!J197="","",装备!J197)</f>
        <v>5</v>
      </c>
      <c r="K198" s="370" t="str">
        <f>IF(装备!K197="","",装备!K197)</f>
        <v/>
      </c>
      <c r="L198" s="370">
        <f>IF(装备!L197="","",装备!L197)</f>
        <v>5</v>
      </c>
      <c r="M198" s="370" t="str">
        <f>IF(装备!M197="","",装备!M197)</f>
        <v>无</v>
      </c>
      <c r="N198" s="370" t="str">
        <f>IF(装备!N197="","",装备!N197)</f>
        <v/>
      </c>
      <c r="O198" s="370" t="str">
        <f>IF(装备!O197="","",装备!O197)</f>
        <v/>
      </c>
      <c r="P198" s="370" t="str">
        <f>IF(装备!P197="","",装备!P197)</f>
        <v/>
      </c>
      <c r="Q198" s="370" t="str">
        <f>IF(装备!Q197="","",装备!Q197)</f>
        <v/>
      </c>
      <c r="R198" s="370">
        <f>IF(装备!R197="","",装备!R197)</f>
        <v>1</v>
      </c>
      <c r="S198" s="370" t="str">
        <f>IF(装备!S197="","",装备!S197)</f>
        <v/>
      </c>
      <c r="T198" s="370" t="str">
        <f>IF(装备!T197="","",装备!T197)</f>
        <v/>
      </c>
      <c r="U198" s="370" t="str">
        <f>IF(装备!U197="","",装备!U197)</f>
        <v/>
      </c>
      <c r="V198" s="370" t="str">
        <f>IF(装备!V197="","",装备!V197)</f>
        <v/>
      </c>
      <c r="W198" s="370">
        <f>IF(装备!W197="","",装备!W197)</f>
        <v>5</v>
      </c>
      <c r="X198" s="370">
        <f>IF(装备!X197="","",装备!X197)</f>
        <v>4</v>
      </c>
      <c r="Y198" s="370">
        <f>IF(装备!Y197="","",装备!Y197)</f>
        <v>5</v>
      </c>
      <c r="Z198" s="370" t="str">
        <f>IF(装备!Z197="","",装备!Z197)</f>
        <v/>
      </c>
      <c r="AA198" s="370">
        <f>IF(装备!AA197="","",装备!AA197)</f>
        <v>8</v>
      </c>
      <c r="AB198" t="str">
        <f>IF(装备!AB197="","",装备!AB197)</f>
        <v/>
      </c>
      <c r="AC198" t="str">
        <f>IF(装备!AC197="","",装备!AC197)</f>
        <v/>
      </c>
      <c r="AD198" t="str">
        <f>IF(装备!AD197="","",装备!AD197)</f>
        <v>铝耗5</v>
      </c>
    </row>
    <row r="199" spans="1:30">
      <c r="A199">
        <f>IF(装备!A198="","",装备!A198)</f>
        <v>10019721</v>
      </c>
      <c r="B199" s="362" t="s">
        <v>795</v>
      </c>
      <c r="C199" s="370">
        <f>IF(装备!C198="","",装备!C198)</f>
        <v>4</v>
      </c>
      <c r="D199" s="121" t="str">
        <f>IF(装备!D198="","",装备!D198)</f>
        <v>侦察机</v>
      </c>
      <c r="E199" t="str">
        <f>IF(装备!E198="","",装备!E198)</f>
        <v>侦察机-通用</v>
      </c>
      <c r="F199" s="370" t="str">
        <f>IF(装备!F198="","",装备!F198)</f>
        <v/>
      </c>
      <c r="G199" s="370" t="str">
        <f>IF(装备!G198="","",装备!G198)</f>
        <v/>
      </c>
      <c r="H199" s="370" t="str">
        <f>IF(装备!H198="","",装备!H198)</f>
        <v/>
      </c>
      <c r="I199" s="370" t="str">
        <f>IF(装备!I198="","",装备!I198)</f>
        <v/>
      </c>
      <c r="J199" s="370">
        <f>IF(装备!J198="","",装备!J198)</f>
        <v>3</v>
      </c>
      <c r="K199" s="370">
        <f>IF(装备!K198="","",装备!K198)</f>
        <v>2</v>
      </c>
      <c r="L199" s="370" t="str">
        <f>IF(装备!L198="","",装备!L198)</f>
        <v/>
      </c>
      <c r="M199" s="370" t="str">
        <f>IF(装备!M198="","",装备!M198)</f>
        <v>无</v>
      </c>
      <c r="N199" s="370" t="str">
        <f>IF(装备!N198="","",装备!N198)</f>
        <v/>
      </c>
      <c r="O199" s="370">
        <f>IF(装备!O198="","",装备!O198)</f>
        <v>1</v>
      </c>
      <c r="P199" s="370" t="str">
        <f>IF(装备!P198="","",装备!P198)</f>
        <v/>
      </c>
      <c r="Q199" s="370" t="str">
        <f>IF(装备!Q198="","",装备!Q198)</f>
        <v/>
      </c>
      <c r="R199" s="370">
        <f>IF(装备!R198="","",装备!R198)</f>
        <v>1</v>
      </c>
      <c r="S199" s="370" t="str">
        <f>IF(装备!S198="","",装备!S198)</f>
        <v/>
      </c>
      <c r="T199" s="370" t="str">
        <f>IF(装备!T198="","",装备!T198)</f>
        <v/>
      </c>
      <c r="U199" s="370" t="str">
        <f>IF(装备!U198="","",装备!U198)</f>
        <v/>
      </c>
      <c r="V199" s="370" t="str">
        <f>IF(装备!V198="","",装备!V198)</f>
        <v/>
      </c>
      <c r="W199" s="370">
        <f>IF(装备!W198="","",装备!W198)</f>
        <v>5</v>
      </c>
      <c r="X199" s="370">
        <f>IF(装备!X198="","",装备!X198)</f>
        <v>5</v>
      </c>
      <c r="Y199" s="370">
        <f>IF(装备!Y198="","",装备!Y198)</f>
        <v>1</v>
      </c>
      <c r="Z199" s="370" t="str">
        <f>IF(装备!Z198="","",装备!Z198)</f>
        <v/>
      </c>
      <c r="AA199" s="370">
        <f>IF(装备!AA198="","",装备!AA198)</f>
        <v>5</v>
      </c>
      <c r="AB199" t="str">
        <f>IF(装备!AB198="","",装备!AB198)</f>
        <v/>
      </c>
      <c r="AC199" t="str">
        <f>IF(装备!AC198="","",装备!AC198)</f>
        <v/>
      </c>
      <c r="AD199" t="str">
        <f>IF(装备!AD198="","",装备!AD198)</f>
        <v>铝耗5</v>
      </c>
    </row>
    <row r="200" spans="1:30">
      <c r="A200">
        <f>IF(装备!A199="","",装备!A199)</f>
        <v>10019821</v>
      </c>
      <c r="B200" s="362" t="s">
        <v>4471</v>
      </c>
      <c r="C200" s="370">
        <f>IF(装备!C199="","",装备!C199)</f>
        <v>4</v>
      </c>
      <c r="D200" s="121" t="str">
        <f>IF(装备!D199="","",装备!D199)</f>
        <v>侦察机</v>
      </c>
      <c r="E200" t="str">
        <f>IF(装备!E199="","",装备!E199)</f>
        <v>侦察机-通用</v>
      </c>
      <c r="F200" s="370" t="str">
        <f>IF(装备!F199="","",装备!F199)</f>
        <v/>
      </c>
      <c r="G200" s="370" t="str">
        <f>IF(装备!G199="","",装备!G199)</f>
        <v/>
      </c>
      <c r="H200" s="370" t="str">
        <f>IF(装备!H199="","",装备!H199)</f>
        <v/>
      </c>
      <c r="I200" s="370" t="str">
        <f>IF(装备!I199="","",装备!I199)</f>
        <v/>
      </c>
      <c r="J200" s="370">
        <f>IF(装备!J199="","",装备!J199)</f>
        <v>5</v>
      </c>
      <c r="K200" s="370">
        <f>IF(装备!K199="","",装备!K199)</f>
        <v>1</v>
      </c>
      <c r="L200" s="370" t="str">
        <f>IF(装备!L199="","",装备!L199)</f>
        <v/>
      </c>
      <c r="M200" s="370" t="str">
        <f>IF(装备!M199="","",装备!M199)</f>
        <v>无</v>
      </c>
      <c r="N200" s="370" t="str">
        <f>IF(装备!N199="","",装备!N199)</f>
        <v/>
      </c>
      <c r="O200" s="370">
        <f>IF(装备!O199="","",装备!O199)</f>
        <v>1</v>
      </c>
      <c r="P200" s="370" t="str">
        <f>IF(装备!P199="","",装备!P199)</f>
        <v/>
      </c>
      <c r="Q200" s="370" t="str">
        <f>IF(装备!Q199="","",装备!Q199)</f>
        <v/>
      </c>
      <c r="R200" s="370">
        <f>IF(装备!R199="","",装备!R199)</f>
        <v>1</v>
      </c>
      <c r="S200" s="370" t="str">
        <f>IF(装备!S199="","",装备!S199)</f>
        <v/>
      </c>
      <c r="T200" s="370" t="str">
        <f>IF(装备!T199="","",装备!T199)</f>
        <v/>
      </c>
      <c r="U200" s="370" t="str">
        <f>IF(装备!U199="","",装备!U199)</f>
        <v/>
      </c>
      <c r="V200" s="370" t="str">
        <f>IF(装备!V199="","",装备!V199)</f>
        <v/>
      </c>
      <c r="W200" s="370">
        <f>IF(装备!W199="","",装备!W199)</f>
        <v>5</v>
      </c>
      <c r="X200" s="370">
        <f>IF(装备!X199="","",装备!X199)</f>
        <v>7</v>
      </c>
      <c r="Y200" s="370">
        <f>IF(装备!Y199="","",装备!Y199)</f>
        <v>5</v>
      </c>
      <c r="Z200" s="370" t="str">
        <f>IF(装备!Z199="","",装备!Z199)</f>
        <v/>
      </c>
      <c r="AA200" s="370">
        <f>IF(装备!AA199="","",装备!AA199)</f>
        <v>5</v>
      </c>
      <c r="AB200" t="str">
        <f>IF(装备!AB199="","",装备!AB199)</f>
        <v/>
      </c>
      <c r="AC200" t="str">
        <f>IF(装备!AC199="","",装备!AC199)</f>
        <v/>
      </c>
      <c r="AD200" t="str">
        <f>IF(装备!AD199="","",装备!AD199)</f>
        <v>铝耗5</v>
      </c>
    </row>
    <row r="201" spans="1:30">
      <c r="A201">
        <f>IF(装备!A200="","",装备!A200)</f>
        <v>10019921</v>
      </c>
      <c r="B201" s="363" t="s">
        <v>4472</v>
      </c>
      <c r="C201" s="370">
        <f>IF(装备!C200="","",装备!C200)</f>
        <v>6</v>
      </c>
      <c r="D201" s="121" t="str">
        <f>IF(装备!D200="","",装备!D200)</f>
        <v>雷达</v>
      </c>
      <c r="E201" t="str">
        <f>IF(装备!E200="","",装备!E200)</f>
        <v>雷达-通用</v>
      </c>
      <c r="F201" s="370" t="str">
        <f>IF(装备!F200="","",装备!F200)</f>
        <v/>
      </c>
      <c r="G201" s="370" t="str">
        <f>IF(装备!G200="","",装备!G200)</f>
        <v/>
      </c>
      <c r="H201" s="370" t="str">
        <f>IF(装备!H200="","",装备!H200)</f>
        <v/>
      </c>
      <c r="I201" s="370" t="str">
        <f>IF(装备!I200="","",装备!I200)</f>
        <v/>
      </c>
      <c r="J201" s="370" t="str">
        <f>IF(装备!J200="","",装备!J200)</f>
        <v/>
      </c>
      <c r="K201" s="370" t="str">
        <f>IF(装备!K200="","",装备!K200)</f>
        <v/>
      </c>
      <c r="L201" s="370">
        <f>IF(装备!L200="","",装备!L200)</f>
        <v>6</v>
      </c>
      <c r="M201" s="370" t="str">
        <f>IF(装备!M200="","",装备!M200)</f>
        <v>无</v>
      </c>
      <c r="N201" s="370" t="str">
        <f>IF(装备!N200="","",装备!N200)</f>
        <v/>
      </c>
      <c r="O201" s="370" t="str">
        <f>IF(装备!O200="","",装备!O200)</f>
        <v/>
      </c>
      <c r="P201" s="370" t="str">
        <f>IF(装备!P200="","",装备!P200)</f>
        <v/>
      </c>
      <c r="Q201" s="370">
        <f>IF(装备!Q200="","",装备!Q200)</f>
        <v>9</v>
      </c>
      <c r="R201" s="370">
        <f>IF(装备!R200="","",装备!R200)</f>
        <v>3.5</v>
      </c>
      <c r="S201" s="370">
        <f>IF(装备!S200="","",装备!S200)</f>
        <v>0.6</v>
      </c>
      <c r="T201" s="370" t="str">
        <f>IF(装备!T200="","",装备!T200)</f>
        <v/>
      </c>
      <c r="U201" s="370" t="str">
        <f>IF(装备!U200="","",装备!U200)</f>
        <v/>
      </c>
      <c r="V201" s="370" t="str">
        <f>IF(装备!V200="","",装备!V200)</f>
        <v/>
      </c>
      <c r="W201" s="370" t="str">
        <f>IF(装备!W200="","",装备!W200)</f>
        <v/>
      </c>
      <c r="X201" s="370">
        <f>IF(装备!X200="","",装备!X200)</f>
        <v>10</v>
      </c>
      <c r="Y201" s="370" t="str">
        <f>IF(装备!Y200="","",装备!Y200)</f>
        <v/>
      </c>
      <c r="Z201" s="370">
        <f>IF(装备!Z200="","",装备!Z200)</f>
        <v>20</v>
      </c>
      <c r="AA201" s="370">
        <f>IF(装备!AA200="","",装备!AA200)</f>
        <v>10</v>
      </c>
      <c r="AB201" t="str">
        <f>IF(装备!AB200="","",装备!AB200)</f>
        <v/>
      </c>
      <c r="AC201" t="str">
        <f>IF(装备!AC200="","",装备!AC200)</f>
        <v/>
      </c>
      <c r="AD201" t="str">
        <f>IF(装备!AD200="","",装备!AD200)</f>
        <v>对空补正60%；对空倍率3.5</v>
      </c>
    </row>
    <row r="202" spans="1:30">
      <c r="A202">
        <f>IF(装备!A201="","",装备!A201)</f>
        <v>10020021</v>
      </c>
      <c r="B202" s="362" t="s">
        <v>4474</v>
      </c>
      <c r="C202" s="370">
        <f>IF(装备!C201="","",装备!C201)</f>
        <v>4</v>
      </c>
      <c r="D202" s="121" t="str">
        <f>IF(装备!D201="","",装备!D201)</f>
        <v>强化部件</v>
      </c>
      <c r="E202" t="str">
        <f>IF(装备!E201="","",装备!E201)</f>
        <v>强化部件-通用</v>
      </c>
      <c r="F202" s="370" t="str">
        <f>IF(装备!F201="","",装备!F201)</f>
        <v/>
      </c>
      <c r="G202" s="370" t="str">
        <f>IF(装备!G201="","",装备!G201)</f>
        <v/>
      </c>
      <c r="H202" s="370" t="str">
        <f>IF(装备!H201="","",装备!H201)</f>
        <v/>
      </c>
      <c r="I202" s="370" t="str">
        <f>IF(装备!I201="","",装备!I201)</f>
        <v/>
      </c>
      <c r="J202" s="370" t="str">
        <f>IF(装备!J201="","",装备!J201)</f>
        <v/>
      </c>
      <c r="K202" s="370">
        <f>IF(装备!K201="","",装备!K201)</f>
        <v>-1</v>
      </c>
      <c r="L202" s="370" t="str">
        <f>IF(装备!L201="","",装备!L201)</f>
        <v/>
      </c>
      <c r="M202" s="370" t="str">
        <f>IF(装备!M201="","",装备!M201)</f>
        <v>无</v>
      </c>
      <c r="N202" s="370" t="str">
        <f>IF(装备!N201="","",装备!N201)</f>
        <v/>
      </c>
      <c r="O202" s="370" t="str">
        <f>IF(装备!O201="","",装备!O201)</f>
        <v/>
      </c>
      <c r="P202" s="370" t="str">
        <f>IF(装备!P201="","",装备!P201)</f>
        <v/>
      </c>
      <c r="Q202" s="370">
        <f>IF(装备!Q201="","",装备!Q201)</f>
        <v>5</v>
      </c>
      <c r="R202" s="370">
        <f>IF(装备!R201="","",装备!R201)</f>
        <v>1.2</v>
      </c>
      <c r="S202" s="370">
        <f>IF(装备!S201="","",装备!S201)</f>
        <v>0.75</v>
      </c>
      <c r="T202" s="370" t="str">
        <f>IF(装备!T201="","",装备!T201)</f>
        <v/>
      </c>
      <c r="U202" s="370" t="str">
        <f>IF(装备!U201="","",装备!U201)</f>
        <v/>
      </c>
      <c r="V202" s="370" t="str">
        <f>IF(装备!V201="","",装备!V201)</f>
        <v/>
      </c>
      <c r="W202" s="370" t="str">
        <f>IF(装备!W201="","",装备!W201)</f>
        <v/>
      </c>
      <c r="X202" s="370">
        <f>IF(装备!X201="","",装备!X201)</f>
        <v>1</v>
      </c>
      <c r="Y202" s="370">
        <f>IF(装备!Y201="","",装备!Y201)</f>
        <v>1</v>
      </c>
      <c r="Z202" s="370">
        <f>IF(装备!Z201="","",装备!Z201)</f>
        <v>1</v>
      </c>
      <c r="AA202" s="370">
        <f>IF(装备!AA201="","",装备!AA201)</f>
        <v>1</v>
      </c>
      <c r="AB202" t="str">
        <f>IF(装备!AB201="","",装备!AB201)</f>
        <v/>
      </c>
      <c r="AC202" t="str">
        <f>IF(装备!AC201="","",装备!AC201)</f>
        <v/>
      </c>
      <c r="AD202" t="str">
        <f>IF(装备!AD201="","",装备!AD201)</f>
        <v>对空补正75%；对空倍率1.2</v>
      </c>
    </row>
    <row r="203" spans="1:30">
      <c r="A203">
        <f>IF(装备!A202="","",装备!A202)</f>
        <v>10020121</v>
      </c>
      <c r="B203" s="364" t="s">
        <v>4476</v>
      </c>
      <c r="C203" s="370">
        <f>IF(装备!C202="","",装备!C202)</f>
        <v>5</v>
      </c>
      <c r="D203" s="121" t="str">
        <f>IF(装备!D202="","",装备!D202)</f>
        <v>强化部件</v>
      </c>
      <c r="E203" t="str">
        <f>IF(装备!E202="","",装备!E202)</f>
        <v>强化部件-通用</v>
      </c>
      <c r="F203" s="370" t="str">
        <f>IF(装备!F202="","",装备!F202)</f>
        <v/>
      </c>
      <c r="G203" s="370" t="str">
        <f>IF(装备!G202="","",装备!G202)</f>
        <v/>
      </c>
      <c r="H203" s="370">
        <f>IF(装备!H202="","",装备!H202)</f>
        <v>3</v>
      </c>
      <c r="I203" s="370" t="str">
        <f>IF(装备!I202="","",装备!I202)</f>
        <v/>
      </c>
      <c r="J203" s="370" t="str">
        <f>IF(装备!J202="","",装备!J202)</f>
        <v/>
      </c>
      <c r="K203" s="370" t="str">
        <f>IF(装备!K202="","",装备!K202)</f>
        <v/>
      </c>
      <c r="L203" s="370">
        <f>IF(装备!L202="","",装备!L202)</f>
        <v>3</v>
      </c>
      <c r="M203" s="370" t="str">
        <f>IF(装备!M202="","",装备!M202)</f>
        <v>无</v>
      </c>
      <c r="N203" s="370" t="str">
        <f>IF(装备!N202="","",装备!N202)</f>
        <v/>
      </c>
      <c r="O203" s="370" t="str">
        <f>IF(装备!O202="","",装备!O202)</f>
        <v/>
      </c>
      <c r="P203" s="370" t="str">
        <f>IF(装备!P202="","",装备!P202)</f>
        <v/>
      </c>
      <c r="Q203" s="370" t="str">
        <f>IF(装备!Q202="","",装备!Q202)</f>
        <v/>
      </c>
      <c r="R203" s="370">
        <f>IF(装备!R202="","",装备!R202)</f>
        <v>1</v>
      </c>
      <c r="S203" s="370" t="str">
        <f>IF(装备!S202="","",装备!S202)</f>
        <v/>
      </c>
      <c r="T203" s="370" t="str">
        <f>IF(装备!T202="","",装备!T202)</f>
        <v/>
      </c>
      <c r="U203" s="370" t="str">
        <f>IF(装备!U202="","",装备!U202)</f>
        <v/>
      </c>
      <c r="V203" s="370" t="str">
        <f>IF(装备!V202="","",装备!V202)</f>
        <v/>
      </c>
      <c r="W203" s="370" t="str">
        <f>IF(装备!W202="","",装备!W202)</f>
        <v/>
      </c>
      <c r="X203" s="370">
        <f>IF(装备!X202="","",装备!X202)</f>
        <v>1</v>
      </c>
      <c r="Y203" s="370">
        <f>IF(装备!Y202="","",装备!Y202)</f>
        <v>1</v>
      </c>
      <c r="Z203" s="370">
        <f>IF(装备!Z202="","",装备!Z202)</f>
        <v>1</v>
      </c>
      <c r="AA203" s="370">
        <f>IF(装备!AA202="","",装备!AA202)</f>
        <v>1</v>
      </c>
      <c r="AB203" t="str">
        <f>IF(装备!AB202="","",装备!AB202)</f>
        <v/>
      </c>
      <c r="AC203" t="str">
        <f>IF(装备!AC202="","",装备!AC202)</f>
        <v/>
      </c>
      <c r="AD203" t="str">
        <f>IF(装备!AD202="","",装备!AD202)</f>
        <v/>
      </c>
    </row>
    <row r="204" spans="1:30">
      <c r="A204">
        <f>IF(装备!A203="","",装备!A203)</f>
        <v>10020221</v>
      </c>
      <c r="B204" s="362" t="s">
        <v>4142</v>
      </c>
      <c r="C204" s="370">
        <f>IF(装备!C203="","",装备!C203)</f>
        <v>4</v>
      </c>
      <c r="D204" s="121" t="str">
        <f>IF(装备!D203="","",装备!D203)</f>
        <v>强化部件</v>
      </c>
      <c r="E204" t="str">
        <f>IF(装备!E203="","",装备!E203)</f>
        <v>强化部件-通用</v>
      </c>
      <c r="F204" s="370" t="str">
        <f>IF(装备!F203="","",装备!F203)</f>
        <v/>
      </c>
      <c r="G204" s="370">
        <f>IF(装备!G203="","",装备!G203)</f>
        <v>3</v>
      </c>
      <c r="H204" s="370">
        <f>IF(装备!H203="","",装备!H203)</f>
        <v>3</v>
      </c>
      <c r="I204" s="370" t="str">
        <f>IF(装备!I203="","",装备!I203)</f>
        <v/>
      </c>
      <c r="J204" s="370" t="str">
        <f>IF(装备!J203="","",装备!J203)</f>
        <v/>
      </c>
      <c r="K204" s="370" t="str">
        <f>IF(装备!K203="","",装备!K203)</f>
        <v/>
      </c>
      <c r="L204" s="370" t="str">
        <f>IF(装备!L203="","",装备!L203)</f>
        <v/>
      </c>
      <c r="M204" s="370" t="str">
        <f>IF(装备!M203="","",装备!M203)</f>
        <v>无</v>
      </c>
      <c r="N204" s="370">
        <f>IF(装备!N203="","",装备!N203)</f>
        <v>-3</v>
      </c>
      <c r="O204" s="370">
        <f>IF(装备!O203="","",装备!O203)</f>
        <v>3</v>
      </c>
      <c r="P204" s="370" t="str">
        <f>IF(装备!P203="","",装备!P203)</f>
        <v/>
      </c>
      <c r="Q204" s="370" t="str">
        <f>IF(装备!Q203="","",装备!Q203)</f>
        <v/>
      </c>
      <c r="R204" s="370">
        <f>IF(装备!R203="","",装备!R203)</f>
        <v>1</v>
      </c>
      <c r="S204" s="370" t="str">
        <f>IF(装备!S203="","",装备!S203)</f>
        <v/>
      </c>
      <c r="T204" s="370" t="str">
        <f>IF(装备!T203="","",装备!T203)</f>
        <v/>
      </c>
      <c r="U204" s="370" t="str">
        <f>IF(装备!U203="","",装备!U203)</f>
        <v/>
      </c>
      <c r="V204" s="370" t="str">
        <f>IF(装备!V203="","",装备!V203)</f>
        <v/>
      </c>
      <c r="W204" s="370" t="str">
        <f>IF(装备!W203="","",装备!W203)</f>
        <v/>
      </c>
      <c r="X204" s="370">
        <f>IF(装备!X203="","",装备!X203)</f>
        <v>1</v>
      </c>
      <c r="Y204" s="370">
        <f>IF(装备!Y203="","",装备!Y203)</f>
        <v>1</v>
      </c>
      <c r="Z204" s="370">
        <f>IF(装备!Z203="","",装备!Z203)</f>
        <v>1</v>
      </c>
      <c r="AA204" s="370">
        <f>IF(装备!AA203="","",装备!AA203)</f>
        <v>1</v>
      </c>
      <c r="AB204" t="str">
        <f>IF(装备!AB203="","",装备!AB203)</f>
        <v/>
      </c>
      <c r="AC204" t="str">
        <f>IF(装备!AC203="","",装备!AC203)</f>
        <v/>
      </c>
      <c r="AD204" t="str">
        <f>IF(装备!AD203="","",装备!AD203)</f>
        <v/>
      </c>
    </row>
    <row r="205" spans="1:30">
      <c r="A205">
        <f>IF(装备!A204="","",装备!A204)</f>
        <v>10020321</v>
      </c>
      <c r="B205" s="363" t="s">
        <v>4477</v>
      </c>
      <c r="C205" s="370">
        <f>IF(装备!C204="","",装备!C204)</f>
        <v>6</v>
      </c>
      <c r="D205" s="121" t="str">
        <f>IF(装备!D204="","",装备!D204)</f>
        <v>强化部件</v>
      </c>
      <c r="E205" t="str">
        <f>IF(装备!E204="","",装备!E204)</f>
        <v>强化部件-航母系</v>
      </c>
      <c r="F205" s="370" t="str">
        <f>IF(装备!F204="","",装备!F204)</f>
        <v/>
      </c>
      <c r="G205" s="370" t="str">
        <f>IF(装备!G204="","",装备!G204)</f>
        <v/>
      </c>
      <c r="H205" s="370" t="str">
        <f>IF(装备!H204="","",装备!H204)</f>
        <v/>
      </c>
      <c r="I205" s="370" t="str">
        <f>IF(装备!I204="","",装备!I204)</f>
        <v/>
      </c>
      <c r="J205" s="370" t="str">
        <f>IF(装备!J204="","",装备!J204)</f>
        <v/>
      </c>
      <c r="K205" s="370" t="str">
        <f>IF(装备!K204="","",装备!K204)</f>
        <v/>
      </c>
      <c r="L205" s="370">
        <f>IF(装备!L204="","",装备!L204)</f>
        <v>-3</v>
      </c>
      <c r="M205" s="370" t="str">
        <f>IF(装备!M204="","",装备!M204)</f>
        <v>无</v>
      </c>
      <c r="N205" s="370">
        <f>IF(装备!N204="","",装备!N204)</f>
        <v>-3</v>
      </c>
      <c r="O205" s="370" t="str">
        <f>IF(装备!O204="","",装备!O204)</f>
        <v/>
      </c>
      <c r="P205" s="370" t="str">
        <f>IF(装备!P204="","",装备!P204)</f>
        <v/>
      </c>
      <c r="Q205" s="370" t="str">
        <f>IF(装备!Q204="","",装备!Q204)</f>
        <v/>
      </c>
      <c r="R205" s="370">
        <f>IF(装备!R204="","",装备!R204)</f>
        <v>1</v>
      </c>
      <c r="S205" s="370" t="str">
        <f>IF(装备!S204="","",装备!S204)</f>
        <v/>
      </c>
      <c r="T205" s="370" t="str">
        <f>IF(装备!T204="","",装备!T204)</f>
        <v/>
      </c>
      <c r="U205" s="370" t="str">
        <f>IF(装备!U204="","",装备!U204)</f>
        <v/>
      </c>
      <c r="V205" s="370" t="str">
        <f>IF(装备!V204="","",装备!V204)</f>
        <v/>
      </c>
      <c r="W205" s="370" t="str">
        <f>IF(装备!W204="","",装备!W204)</f>
        <v/>
      </c>
      <c r="X205" s="370">
        <f>IF(装备!X204="","",装备!X204)</f>
        <v>20</v>
      </c>
      <c r="Y205" s="370">
        <f>IF(装备!Y204="","",装备!Y204)</f>
        <v>10</v>
      </c>
      <c r="Z205" s="370" t="str">
        <f>IF(装备!Z204="","",装备!Z204)</f>
        <v/>
      </c>
      <c r="AA205" s="370">
        <f>IF(装备!AA204="","",装备!AA204)</f>
        <v>30</v>
      </c>
      <c r="AB205" t="str">
        <f>IF(装备!AB204="","",装备!AB204)</f>
        <v>{'num': 0.25}</v>
      </c>
      <c r="AC205">
        <f>IF(装备!AC204="","",装备!AC204)</f>
        <v>5</v>
      </c>
      <c r="AD205" t="str">
        <f>IF(装备!AD204="","",装备!AD204)</f>
        <v>装备时，增加25%开幕轰炸攻击力</v>
      </c>
    </row>
    <row r="206" spans="1:30">
      <c r="A206">
        <f>IF(装备!A205="","",装备!A205)</f>
        <v>10020421</v>
      </c>
      <c r="B206" s="364" t="s">
        <v>4480</v>
      </c>
      <c r="C206" s="370">
        <f>IF(装备!C205="","",装备!C205)</f>
        <v>5</v>
      </c>
      <c r="D206" s="121" t="str">
        <f>IF(装备!D205="","",装备!D205)</f>
        <v>主炮</v>
      </c>
      <c r="E206" t="str">
        <f>IF(装备!E205="","",装备!E205)</f>
        <v>主炮-重巡+</v>
      </c>
      <c r="F206" s="370" t="str">
        <f>IF(装备!F205="","",装备!F205)</f>
        <v/>
      </c>
      <c r="G206" s="370">
        <f>IF(装备!G205="","",装备!G205)</f>
        <v>9</v>
      </c>
      <c r="H206" s="370" t="str">
        <f>IF(装备!H205="","",装备!H205)</f>
        <v/>
      </c>
      <c r="I206" s="370" t="str">
        <f>IF(装备!I205="","",装备!I205)</f>
        <v/>
      </c>
      <c r="J206" s="370" t="str">
        <f>IF(装备!J205="","",装备!J205)</f>
        <v/>
      </c>
      <c r="K206" s="370" t="str">
        <f>IF(装备!K205="","",装备!K205)</f>
        <v/>
      </c>
      <c r="L206" s="370">
        <f>IF(装备!L205="","",装备!L205)</f>
        <v>2</v>
      </c>
      <c r="M206" s="370" t="str">
        <f>IF(装备!M205="","",装备!M205)</f>
        <v>中</v>
      </c>
      <c r="N206" s="370" t="str">
        <f>IF(装备!N205="","",装备!N205)</f>
        <v/>
      </c>
      <c r="O206" s="370" t="str">
        <f>IF(装备!O205="","",装备!O205)</f>
        <v/>
      </c>
      <c r="P206" s="370" t="str">
        <f>IF(装备!P205="","",装备!P205)</f>
        <v/>
      </c>
      <c r="Q206" s="370">
        <f>IF(装备!Q205="","",装备!Q205)</f>
        <v>3</v>
      </c>
      <c r="R206" s="370">
        <f>IF(装备!R205="","",装备!R205)</f>
        <v>1.2</v>
      </c>
      <c r="S206" s="370" t="str">
        <f>IF(装备!S205="","",装备!S205)</f>
        <v/>
      </c>
      <c r="T206" s="370" t="str">
        <f>IF(装备!T205="","",装备!T205)</f>
        <v/>
      </c>
      <c r="U206" s="370" t="str">
        <f>IF(装备!U205="","",装备!U205)</f>
        <v/>
      </c>
      <c r="V206" s="370" t="str">
        <f>IF(装备!V205="","",装备!V205)</f>
        <v/>
      </c>
      <c r="W206" s="370" t="str">
        <f>IF(装备!W205="","",装备!W205)</f>
        <v/>
      </c>
      <c r="X206" s="370" t="str">
        <f>IF(装备!X205="","",装备!X205)</f>
        <v/>
      </c>
      <c r="Y206" s="370">
        <f>IF(装备!Y205="","",装备!Y205)</f>
        <v>6</v>
      </c>
      <c r="Z206" s="370">
        <f>IF(装备!Z205="","",装备!Z205)</f>
        <v>7</v>
      </c>
      <c r="AA206" s="370" t="str">
        <f>IF(装备!AA205="","",装备!AA205)</f>
        <v/>
      </c>
      <c r="AB206" t="str">
        <f>IF(装备!AB205="","",装备!AB205)</f>
        <v/>
      </c>
      <c r="AC206" t="str">
        <f>IF(装备!AC205="","",装备!AC205)</f>
        <v/>
      </c>
      <c r="AD206" t="str">
        <f>IF(装备!AD205="","",装备!AD205)</f>
        <v>对空倍率1.2</v>
      </c>
    </row>
    <row r="207" spans="1:30">
      <c r="A207">
        <f>IF(装备!A206="","",装备!A206)</f>
        <v>10020521</v>
      </c>
      <c r="B207" s="364" t="s">
        <v>4149</v>
      </c>
      <c r="C207" s="370">
        <f>IF(装备!C206="","",装备!C206)</f>
        <v>5</v>
      </c>
      <c r="D207" s="121" t="str">
        <f>IF(装备!D206="","",装备!D206)</f>
        <v>主炮</v>
      </c>
      <c r="E207" t="str">
        <f>IF(装备!E206="","",装备!E206)</f>
        <v>主炮-通用</v>
      </c>
      <c r="F207" s="370" t="str">
        <f>IF(装备!F206="","",装备!F206)</f>
        <v/>
      </c>
      <c r="G207" s="370">
        <f>IF(装备!G206="","",装备!G206)</f>
        <v>3</v>
      </c>
      <c r="H207" s="370" t="str">
        <f>IF(装备!H206="","",装备!H206)</f>
        <v/>
      </c>
      <c r="I207" s="370" t="str">
        <f>IF(装备!I206="","",装备!I206)</f>
        <v/>
      </c>
      <c r="J207" s="370" t="str">
        <f>IF(装备!J206="","",装备!J206)</f>
        <v/>
      </c>
      <c r="K207" s="370" t="str">
        <f>IF(装备!K206="","",装备!K206)</f>
        <v/>
      </c>
      <c r="L207" s="370" t="str">
        <f>IF(装备!L206="","",装备!L206)</f>
        <v/>
      </c>
      <c r="M207" s="370" t="str">
        <f>IF(装备!M206="","",装备!M206)</f>
        <v>短</v>
      </c>
      <c r="N207" s="370" t="str">
        <f>IF(装备!N206="","",装备!N206)</f>
        <v/>
      </c>
      <c r="O207" s="370" t="str">
        <f>IF(装备!O206="","",装备!O206)</f>
        <v/>
      </c>
      <c r="P207" s="370" t="str">
        <f>IF(装备!P206="","",装备!P206)</f>
        <v/>
      </c>
      <c r="Q207" s="370">
        <f>IF(装备!Q206="","",装备!Q206)</f>
        <v>6</v>
      </c>
      <c r="R207" s="370">
        <f>IF(装备!R206="","",装备!R206)</f>
        <v>2.2999999999999998</v>
      </c>
      <c r="S207" s="370" t="str">
        <f>IF(装备!S206="","",装备!S206)</f>
        <v/>
      </c>
      <c r="T207" s="370" t="str">
        <f>IF(装备!T206="","",装备!T206)</f>
        <v/>
      </c>
      <c r="U207" s="370" t="str">
        <f>IF(装备!U206="","",装备!U206)</f>
        <v/>
      </c>
      <c r="V207" s="370" t="str">
        <f>IF(装备!V206="","",装备!V206)</f>
        <v/>
      </c>
      <c r="W207" s="370" t="str">
        <f>IF(装备!W206="","",装备!W206)</f>
        <v/>
      </c>
      <c r="X207" s="370" t="str">
        <f>IF(装备!X206="","",装备!X206)</f>
        <v/>
      </c>
      <c r="Y207" s="370">
        <f>IF(装备!Y206="","",装备!Y206)</f>
        <v>4</v>
      </c>
      <c r="Z207" s="370">
        <f>IF(装备!Z206="","",装备!Z206)</f>
        <v>5</v>
      </c>
      <c r="AA207" s="370" t="str">
        <f>IF(装备!AA206="","",装备!AA206)</f>
        <v/>
      </c>
      <c r="AB207" t="str">
        <f>IF(装备!AB206="","",装备!AB206)</f>
        <v/>
      </c>
      <c r="AC207" t="str">
        <f>IF(装备!AC206="","",装备!AC206)</f>
        <v/>
      </c>
      <c r="AD207" t="str">
        <f>IF(装备!AD206="","",装备!AD206)</f>
        <v>对空倍率2.3</v>
      </c>
    </row>
    <row r="208" spans="1:30">
      <c r="A208">
        <f>IF(装备!A207="","",装备!A207)</f>
        <v>10020621</v>
      </c>
      <c r="B208" s="360" t="s">
        <v>4145</v>
      </c>
      <c r="C208" s="370">
        <f>IF(装备!C207="","",装备!C207)</f>
        <v>2</v>
      </c>
      <c r="D208" s="121" t="str">
        <f>IF(装备!D207="","",装备!D207)</f>
        <v>主炮</v>
      </c>
      <c r="E208" t="str">
        <f>IF(装备!E207="","",装备!E207)</f>
        <v>主炮-轻巡+</v>
      </c>
      <c r="F208" s="370" t="str">
        <f>IF(装备!F207="","",装备!F207)</f>
        <v/>
      </c>
      <c r="G208" s="370">
        <f>IF(装备!G207="","",装备!G207)</f>
        <v>5</v>
      </c>
      <c r="H208" s="370" t="str">
        <f>IF(装备!H207="","",装备!H207)</f>
        <v/>
      </c>
      <c r="I208" s="370" t="str">
        <f>IF(装备!I207="","",装备!I207)</f>
        <v/>
      </c>
      <c r="J208" s="370" t="str">
        <f>IF(装备!J207="","",装备!J207)</f>
        <v/>
      </c>
      <c r="K208" s="370" t="str">
        <f>IF(装备!K207="","",装备!K207)</f>
        <v/>
      </c>
      <c r="L208" s="370">
        <f>IF(装备!L207="","",装备!L207)</f>
        <v>1</v>
      </c>
      <c r="M208" s="370" t="str">
        <f>IF(装备!M207="","",装备!M207)</f>
        <v>中</v>
      </c>
      <c r="N208" s="370" t="str">
        <f>IF(装备!N207="","",装备!N207)</f>
        <v/>
      </c>
      <c r="O208" s="370" t="str">
        <f>IF(装备!O207="","",装备!O207)</f>
        <v/>
      </c>
      <c r="P208" s="370" t="str">
        <f>IF(装备!P207="","",装备!P207)</f>
        <v/>
      </c>
      <c r="Q208" s="370" t="str">
        <f>IF(装备!Q207="","",装备!Q207)</f>
        <v/>
      </c>
      <c r="R208" s="370">
        <f>IF(装备!R207="","",装备!R207)</f>
        <v>1</v>
      </c>
      <c r="S208" s="370" t="str">
        <f>IF(装备!S207="","",装备!S207)</f>
        <v/>
      </c>
      <c r="T208" s="370" t="str">
        <f>IF(装备!T207="","",装备!T207)</f>
        <v/>
      </c>
      <c r="U208" s="370" t="str">
        <f>IF(装备!U207="","",装备!U207)</f>
        <v/>
      </c>
      <c r="V208" s="370" t="str">
        <f>IF(装备!V207="","",装备!V207)</f>
        <v/>
      </c>
      <c r="W208" s="370" t="str">
        <f>IF(装备!W207="","",装备!W207)</f>
        <v/>
      </c>
      <c r="X208" s="370" t="str">
        <f>IF(装备!X207="","",装备!X207)</f>
        <v/>
      </c>
      <c r="Y208" s="370">
        <f>IF(装备!Y207="","",装备!Y207)</f>
        <v>5</v>
      </c>
      <c r="Z208" s="370">
        <f>IF(装备!Z207="","",装备!Z207)</f>
        <v>7</v>
      </c>
      <c r="AA208" s="370" t="str">
        <f>IF(装备!AA207="","",装备!AA207)</f>
        <v/>
      </c>
      <c r="AB208" t="str">
        <f>IF(装备!AB207="","",装备!AB207)</f>
        <v/>
      </c>
      <c r="AC208" t="str">
        <f>IF(装备!AC207="","",装备!AC207)</f>
        <v/>
      </c>
      <c r="AD208" t="str">
        <f>IF(装备!AD207="","",装备!AD207)</f>
        <v/>
      </c>
    </row>
    <row r="209" spans="1:30">
      <c r="A209">
        <f>IF(装备!A208="","",装备!A208)</f>
        <v>10020721</v>
      </c>
      <c r="B209" s="362" t="s">
        <v>4482</v>
      </c>
      <c r="C209" s="370">
        <f>IF(装备!C208="","",装备!C208)</f>
        <v>4</v>
      </c>
      <c r="D209" s="121" t="str">
        <f>IF(装备!D208="","",装备!D208)</f>
        <v>战斗机</v>
      </c>
      <c r="E209" t="str">
        <f>IF(装备!E208="","",装备!E208)</f>
        <v>战斗机-通用</v>
      </c>
      <c r="F209" s="370" t="str">
        <f>IF(装备!F208="","",装备!F208)</f>
        <v/>
      </c>
      <c r="G209" s="370" t="str">
        <f>IF(装备!G208="","",装备!G208)</f>
        <v/>
      </c>
      <c r="H209" s="370" t="str">
        <f>IF(装备!H208="","",装备!H208)</f>
        <v/>
      </c>
      <c r="I209" s="370" t="str">
        <f>IF(装备!I208="","",装备!I208)</f>
        <v/>
      </c>
      <c r="J209" s="370">
        <f>IF(装备!J208="","",装备!J208)</f>
        <v>4</v>
      </c>
      <c r="K209" s="370" t="str">
        <f>IF(装备!K208="","",装备!K208)</f>
        <v/>
      </c>
      <c r="L209" s="370" t="str">
        <f>IF(装备!L208="","",装备!L208)</f>
        <v/>
      </c>
      <c r="M209" s="370" t="str">
        <f>IF(装备!M208="","",装备!M208)</f>
        <v>无</v>
      </c>
      <c r="N209" s="370" t="str">
        <f>IF(装备!N208="","",装备!N208)</f>
        <v/>
      </c>
      <c r="O209" s="370" t="str">
        <f>IF(装备!O208="","",装备!O208)</f>
        <v/>
      </c>
      <c r="P209" s="370">
        <f>IF(装备!P208="","",装备!P208)</f>
        <v>2</v>
      </c>
      <c r="Q209" s="370">
        <f>IF(装备!Q208="","",装备!Q208)</f>
        <v>6</v>
      </c>
      <c r="R209" s="370">
        <f>IF(装备!R208="","",装备!R208)</f>
        <v>1</v>
      </c>
      <c r="S209" s="370" t="str">
        <f>IF(装备!S208="","",装备!S208)</f>
        <v/>
      </c>
      <c r="T209" s="370" t="str">
        <f>IF(装备!T208="","",装备!T208)</f>
        <v/>
      </c>
      <c r="U209" s="370" t="str">
        <f>IF(装备!U208="","",装备!U208)</f>
        <v/>
      </c>
      <c r="V209" s="370" t="str">
        <f>IF(装备!V208="","",装备!V208)</f>
        <v/>
      </c>
      <c r="W209" s="370">
        <f>IF(装备!W208="","",装备!W208)</f>
        <v>5</v>
      </c>
      <c r="X209" s="370">
        <f>IF(装备!X208="","",装备!X208)</f>
        <v>3</v>
      </c>
      <c r="Y209" s="370">
        <f>IF(装备!Y208="","",装备!Y208)</f>
        <v>2</v>
      </c>
      <c r="Z209" s="370">
        <f>IF(装备!Z208="","",装备!Z208)</f>
        <v>2</v>
      </c>
      <c r="AA209" s="370">
        <f>IF(装备!AA208="","",装备!AA208)</f>
        <v>6</v>
      </c>
      <c r="AB209" t="str">
        <f>IF(装备!AB208="","",装备!AB208)</f>
        <v/>
      </c>
      <c r="AC209" t="str">
        <f>IF(装备!AC208="","",装备!AC208)</f>
        <v/>
      </c>
      <c r="AD209" t="str">
        <f>IF(装备!AD208="","",装备!AD208)</f>
        <v>铝耗5</v>
      </c>
    </row>
    <row r="210" spans="1:30">
      <c r="A210">
        <f>IF(装备!A209="","",装备!A209)</f>
        <v>10020821</v>
      </c>
      <c r="B210" s="364" t="s">
        <v>4055</v>
      </c>
      <c r="C210" s="370">
        <f>IF(装备!C209="","",装备!C209)</f>
        <v>5</v>
      </c>
      <c r="D210" s="121" t="str">
        <f>IF(装备!D209="","",装备!D209)</f>
        <v>主炮</v>
      </c>
      <c r="E210" t="str">
        <f>IF(装备!E209="","",装备!E209)</f>
        <v>主炮-通用</v>
      </c>
      <c r="F210" s="370" t="str">
        <f>IF(装备!F209="","",装备!F209)</f>
        <v/>
      </c>
      <c r="G210" s="370">
        <f>IF(装备!G209="","",装备!G209)</f>
        <v>10</v>
      </c>
      <c r="H210" s="370" t="str">
        <f>IF(装备!H209="","",装备!H209)</f>
        <v/>
      </c>
      <c r="I210" s="370" t="str">
        <f>IF(装备!I209="","",装备!I209)</f>
        <v/>
      </c>
      <c r="J210" s="370" t="str">
        <f>IF(装备!J209="","",装备!J209)</f>
        <v/>
      </c>
      <c r="K210" s="370" t="str">
        <f>IF(装备!K209="","",装备!K209)</f>
        <v/>
      </c>
      <c r="L210" s="370">
        <f>IF(装备!L209="","",装备!L209)</f>
        <v>-3</v>
      </c>
      <c r="M210" s="370" t="str">
        <f>IF(装备!M209="","",装备!M209)</f>
        <v>中</v>
      </c>
      <c r="N210" s="370">
        <f>IF(装备!N209="","",装备!N209)</f>
        <v>-3</v>
      </c>
      <c r="O210" s="370">
        <f>IF(装备!O209="","",装备!O209)</f>
        <v>-3</v>
      </c>
      <c r="P210" s="370" t="str">
        <f>IF(装备!P209="","",装备!P209)</f>
        <v/>
      </c>
      <c r="Q210" s="370" t="str">
        <f>IF(装备!Q209="","",装备!Q209)</f>
        <v/>
      </c>
      <c r="R210" s="370">
        <f>IF(装备!R209="","",装备!R209)</f>
        <v>1</v>
      </c>
      <c r="S210" s="370" t="str">
        <f>IF(装备!S209="","",装备!S209)</f>
        <v/>
      </c>
      <c r="T210" s="370" t="str">
        <f>IF(装备!T209="","",装备!T209)</f>
        <v/>
      </c>
      <c r="U210" s="370" t="str">
        <f>IF(装备!U209="","",装备!U209)</f>
        <v/>
      </c>
      <c r="V210" s="370" t="str">
        <f>IF(装备!V209="","",装备!V209)</f>
        <v/>
      </c>
      <c r="W210" s="370" t="str">
        <f>IF(装备!W209="","",装备!W209)</f>
        <v/>
      </c>
      <c r="X210" s="370" t="str">
        <f>IF(装备!X209="","",装备!X209)</f>
        <v/>
      </c>
      <c r="Y210" s="370">
        <f>IF(装备!Y209="","",装备!Y209)</f>
        <v>8</v>
      </c>
      <c r="Z210" s="370">
        <f>IF(装备!Z209="","",装备!Z209)</f>
        <v>12</v>
      </c>
      <c r="AA210" s="370" t="str">
        <f>IF(装备!AA209="","",装备!AA209)</f>
        <v/>
      </c>
      <c r="AB210" t="str">
        <f>IF(装备!AB209="","",装备!AB209)</f>
        <v/>
      </c>
      <c r="AC210" t="str">
        <f>IF(装备!AC209="","",装备!AC209)</f>
        <v/>
      </c>
      <c r="AD210" t="str">
        <f>IF(装备!AD209="","",装备!AD209)</f>
        <v/>
      </c>
    </row>
    <row r="211" spans="1:30">
      <c r="A211">
        <f>IF(装备!A210="","",装备!A210)</f>
        <v>10020921</v>
      </c>
      <c r="B211" s="362" t="s">
        <v>4110</v>
      </c>
      <c r="C211" s="370">
        <f>IF(装备!C210="","",装备!C210)</f>
        <v>4</v>
      </c>
      <c r="D211" s="121" t="str">
        <f>IF(装备!D210="","",装备!D210)</f>
        <v>侦察机</v>
      </c>
      <c r="E211" t="str">
        <f>IF(装备!E210="","",装备!E210)</f>
        <v>侦察机-通用</v>
      </c>
      <c r="F211" s="370" t="str">
        <f>IF(装备!F210="","",装备!F210)</f>
        <v/>
      </c>
      <c r="G211" s="370" t="str">
        <f>IF(装备!G210="","",装备!G210)</f>
        <v/>
      </c>
      <c r="H211" s="370" t="str">
        <f>IF(装备!H210="","",装备!H210)</f>
        <v/>
      </c>
      <c r="I211" s="370" t="str">
        <f>IF(装备!I210="","",装备!I210)</f>
        <v/>
      </c>
      <c r="J211" s="370">
        <f>IF(装备!J210="","",装备!J210)</f>
        <v>3</v>
      </c>
      <c r="K211" s="370">
        <f>IF(装备!K210="","",装备!K210)</f>
        <v>8</v>
      </c>
      <c r="L211" s="370" t="str">
        <f>IF(装备!L210="","",装备!L210)</f>
        <v/>
      </c>
      <c r="M211" s="370" t="str">
        <f>IF(装备!M210="","",装备!M210)</f>
        <v>无</v>
      </c>
      <c r="N211" s="370">
        <f>IF(装备!N210="","",装备!N210)</f>
        <v>2</v>
      </c>
      <c r="O211" s="370" t="str">
        <f>IF(装备!O210="","",装备!O210)</f>
        <v/>
      </c>
      <c r="P211" s="370" t="str">
        <f>IF(装备!P210="","",装备!P210)</f>
        <v/>
      </c>
      <c r="Q211" s="370" t="str">
        <f>IF(装备!Q210="","",装备!Q210)</f>
        <v/>
      </c>
      <c r="R211" s="370">
        <f>IF(装备!R210="","",装备!R210)</f>
        <v>1</v>
      </c>
      <c r="S211" s="370" t="str">
        <f>IF(装备!S210="","",装备!S210)</f>
        <v/>
      </c>
      <c r="T211" s="370" t="str">
        <f>IF(装备!T210="","",装备!T210)</f>
        <v/>
      </c>
      <c r="U211" s="370" t="str">
        <f>IF(装备!U210="","",装备!U210)</f>
        <v/>
      </c>
      <c r="V211" s="370" t="str">
        <f>IF(装备!V210="","",装备!V210)</f>
        <v/>
      </c>
      <c r="W211" s="370">
        <f>IF(装备!W210="","",装备!W210)</f>
        <v>5</v>
      </c>
      <c r="X211" s="370">
        <f>IF(装备!X210="","",装备!X210)</f>
        <v>1</v>
      </c>
      <c r="Y211" s="370">
        <f>IF(装备!Y210="","",装备!Y210)</f>
        <v>1</v>
      </c>
      <c r="Z211" s="370" t="str">
        <f>IF(装备!Z210="","",装备!Z210)</f>
        <v/>
      </c>
      <c r="AA211" s="370">
        <f>IF(装备!AA210="","",装备!AA210)</f>
        <v>2</v>
      </c>
      <c r="AB211" t="str">
        <f>IF(装备!AB210="","",装备!AB210)</f>
        <v/>
      </c>
      <c r="AC211" t="str">
        <f>IF(装备!AC210="","",装备!AC210)</f>
        <v/>
      </c>
      <c r="AD211" t="str">
        <f>IF(装备!AD210="","",装备!AD210)</f>
        <v>铝耗5</v>
      </c>
    </row>
    <row r="212" spans="1:30">
      <c r="A212">
        <f>IF(装备!A211="","",装备!A211)</f>
        <v>10021021</v>
      </c>
      <c r="B212" s="362" t="s">
        <v>4109</v>
      </c>
      <c r="C212" s="370">
        <f>IF(装备!C211="","",装备!C211)</f>
        <v>4</v>
      </c>
      <c r="D212" s="121" t="str">
        <f>IF(装备!D211="","",装备!D211)</f>
        <v>主炮</v>
      </c>
      <c r="E212" t="str">
        <f>IF(装备!E211="","",装备!E211)</f>
        <v>主炮-轻巡+</v>
      </c>
      <c r="F212" s="370" t="str">
        <f>IF(装备!F211="","",装备!F211)</f>
        <v/>
      </c>
      <c r="G212" s="370">
        <f>IF(装备!G211="","",装备!G211)</f>
        <v>6</v>
      </c>
      <c r="H212" s="370" t="str">
        <f>IF(装备!H211="","",装备!H211)</f>
        <v/>
      </c>
      <c r="I212" s="370" t="str">
        <f>IF(装备!I211="","",装备!I211)</f>
        <v/>
      </c>
      <c r="J212" s="370" t="str">
        <f>IF(装备!J211="","",装备!J211)</f>
        <v/>
      </c>
      <c r="K212" s="370" t="str">
        <f>IF(装备!K211="","",装备!K211)</f>
        <v/>
      </c>
      <c r="L212" s="370">
        <f>IF(装备!L211="","",装备!L211)</f>
        <v>1</v>
      </c>
      <c r="M212" s="370" t="str">
        <f>IF(装备!M211="","",装备!M211)</f>
        <v>中</v>
      </c>
      <c r="N212" s="370" t="str">
        <f>IF(装备!N211="","",装备!N211)</f>
        <v/>
      </c>
      <c r="O212" s="370" t="str">
        <f>IF(装备!O211="","",装备!O211)</f>
        <v/>
      </c>
      <c r="P212" s="370" t="str">
        <f>IF(装备!P211="","",装备!P211)</f>
        <v/>
      </c>
      <c r="Q212" s="370">
        <f>IF(装备!Q211="","",装备!Q211)</f>
        <v>3</v>
      </c>
      <c r="R212" s="370">
        <f>IF(装备!R211="","",装备!R211)</f>
        <v>1.1000000000000001</v>
      </c>
      <c r="S212" s="370" t="str">
        <f>IF(装备!S211="","",装备!S211)</f>
        <v/>
      </c>
      <c r="T212" s="370" t="str">
        <f>IF(装备!T211="","",装备!T211)</f>
        <v/>
      </c>
      <c r="U212" s="370" t="str">
        <f>IF(装备!U211="","",装备!U211)</f>
        <v/>
      </c>
      <c r="V212" s="370" t="str">
        <f>IF(装备!V211="","",装备!V211)</f>
        <v/>
      </c>
      <c r="W212" s="370" t="str">
        <f>IF(装备!W211="","",装备!W211)</f>
        <v/>
      </c>
      <c r="X212" s="370">
        <f>IF(装备!X211="","",装备!X211)</f>
        <v>1</v>
      </c>
      <c r="Y212" s="370">
        <f>IF(装备!Y211="","",装备!Y211)</f>
        <v>1</v>
      </c>
      <c r="Z212" s="370" t="str">
        <f>IF(装备!Z211="","",装备!Z211)</f>
        <v/>
      </c>
      <c r="AA212" s="370">
        <f>IF(装备!AA211="","",装备!AA211)</f>
        <v>2</v>
      </c>
      <c r="AB212" t="str">
        <f>IF(装备!AB211="","",装备!AB211)</f>
        <v/>
      </c>
      <c r="AC212" t="str">
        <f>IF(装备!AC211="","",装备!AC211)</f>
        <v/>
      </c>
      <c r="AD212" t="str">
        <f>IF(装备!AD211="","",装备!AD211)</f>
        <v>对空倍率1.1</v>
      </c>
    </row>
    <row r="213" spans="1:30">
      <c r="A213">
        <f>IF(装备!A212="","",装备!A212)</f>
        <v>10021121</v>
      </c>
      <c r="B213" s="364" t="s">
        <v>796</v>
      </c>
      <c r="C213" s="370">
        <f>IF(装备!C212="","",装备!C212)</f>
        <v>5</v>
      </c>
      <c r="D213" s="121" t="str">
        <f>IF(装备!D212="","",装备!D212)</f>
        <v>轰炸机</v>
      </c>
      <c r="E213" t="str">
        <f>IF(装备!E212="","",装备!E212)</f>
        <v>轰炸机-通用</v>
      </c>
      <c r="F213" s="370" t="str">
        <f>IF(装备!F212="","",装备!F212)</f>
        <v/>
      </c>
      <c r="G213" s="370" t="str">
        <f>IF(装备!G212="","",装备!G212)</f>
        <v/>
      </c>
      <c r="H213" s="370" t="str">
        <f>IF(装备!H212="","",装备!H212)</f>
        <v/>
      </c>
      <c r="I213" s="370" t="str">
        <f>IF(装备!I212="","",装备!I212)</f>
        <v/>
      </c>
      <c r="J213" s="370" t="str">
        <f>IF(装备!J212="","",装备!J212)</f>
        <v/>
      </c>
      <c r="K213" s="370" t="str">
        <f>IF(装备!K212="","",装备!K212)</f>
        <v/>
      </c>
      <c r="L213" s="370" t="str">
        <f>IF(装备!L212="","",装备!L212)</f>
        <v/>
      </c>
      <c r="M213" s="370" t="str">
        <f>IF(装备!M212="","",装备!M212)</f>
        <v>无</v>
      </c>
      <c r="N213" s="370" t="str">
        <f>IF(装备!N212="","",装备!N212)</f>
        <v/>
      </c>
      <c r="O213" s="370" t="str">
        <f>IF(装备!O212="","",装备!O212)</f>
        <v/>
      </c>
      <c r="P213" s="370">
        <f>IF(装备!P212="","",装备!P212)</f>
        <v>13</v>
      </c>
      <c r="Q213" s="370">
        <f>IF(装备!Q212="","",装备!Q212)</f>
        <v>2</v>
      </c>
      <c r="R213" s="370">
        <f>IF(装备!R212="","",装备!R212)</f>
        <v>1</v>
      </c>
      <c r="S213" s="370" t="str">
        <f>IF(装备!S212="","",装备!S212)</f>
        <v/>
      </c>
      <c r="T213" s="370" t="str">
        <f>IF(装备!T212="","",装备!T212)</f>
        <v/>
      </c>
      <c r="U213" s="370" t="str">
        <f>IF(装备!U212="","",装备!U212)</f>
        <v/>
      </c>
      <c r="V213" s="370" t="str">
        <f>IF(装备!V212="","",装备!V212)</f>
        <v/>
      </c>
      <c r="W213" s="370">
        <f>IF(装备!W212="","",装备!W212)</f>
        <v>6</v>
      </c>
      <c r="X213" s="370">
        <f>IF(装备!X212="","",装备!X212)</f>
        <v>1</v>
      </c>
      <c r="Y213" s="370">
        <f>IF(装备!Y212="","",装备!Y212)</f>
        <v>1</v>
      </c>
      <c r="Z213" s="370" t="str">
        <f>IF(装备!Z212="","",装备!Z212)</f>
        <v/>
      </c>
      <c r="AA213" s="370">
        <f>IF(装备!AA212="","",装备!AA212)</f>
        <v>2</v>
      </c>
      <c r="AB213" t="str">
        <f>IF(装备!AB212="","",装备!AB212)</f>
        <v/>
      </c>
      <c r="AC213" t="str">
        <f>IF(装备!AC212="","",装备!AC212)</f>
        <v/>
      </c>
      <c r="AD213" t="str">
        <f>IF(装备!AD212="","",装备!AD212)</f>
        <v>铝耗6</v>
      </c>
    </row>
    <row r="214" spans="1:30">
      <c r="A214">
        <f>IF(装备!A213="","",装备!A213)</f>
        <v>10021221</v>
      </c>
      <c r="B214" s="364" t="s">
        <v>4483</v>
      </c>
      <c r="C214" s="370">
        <f>IF(装备!C213="","",装备!C213)</f>
        <v>5</v>
      </c>
      <c r="D214" s="121" t="str">
        <f>IF(装备!D213="","",装备!D213)</f>
        <v>鱼雷机</v>
      </c>
      <c r="E214" t="str">
        <f>IF(装备!E213="","",装备!E213)</f>
        <v>鱼雷机-通用</v>
      </c>
      <c r="F214" s="370" t="str">
        <f>IF(装备!F213="","",装备!F213)</f>
        <v/>
      </c>
      <c r="G214" s="370" t="str">
        <f>IF(装备!G213="","",装备!G213)</f>
        <v/>
      </c>
      <c r="H214" s="370" t="str">
        <f>IF(装备!H213="","",装备!H213)</f>
        <v/>
      </c>
      <c r="I214" s="370">
        <f>IF(装备!I213="","",装备!I213)</f>
        <v>10</v>
      </c>
      <c r="J214" s="370">
        <f>IF(装备!J213="","",装备!J213)</f>
        <v>5</v>
      </c>
      <c r="K214" s="370" t="str">
        <f>IF(装备!K213="","",装备!K213)</f>
        <v/>
      </c>
      <c r="L214" s="370" t="str">
        <f>IF(装备!L213="","",装备!L213)</f>
        <v/>
      </c>
      <c r="M214" s="370" t="str">
        <f>IF(装备!M213="","",装备!M213)</f>
        <v>无</v>
      </c>
      <c r="N214" s="370" t="str">
        <f>IF(装备!N213="","",装备!N213)</f>
        <v/>
      </c>
      <c r="O214" s="370" t="str">
        <f>IF(装备!O213="","",装备!O213)</f>
        <v/>
      </c>
      <c r="P214" s="370" t="str">
        <f>IF(装备!P213="","",装备!P213)</f>
        <v/>
      </c>
      <c r="Q214" s="370">
        <f>IF(装备!Q213="","",装备!Q213)</f>
        <v>1</v>
      </c>
      <c r="R214" s="370">
        <f>IF(装备!R213="","",装备!R213)</f>
        <v>1</v>
      </c>
      <c r="S214" s="370" t="str">
        <f>IF(装备!S213="","",装备!S213)</f>
        <v/>
      </c>
      <c r="T214" s="370" t="str">
        <f>IF(装备!T213="","",装备!T213)</f>
        <v/>
      </c>
      <c r="U214" s="370" t="str">
        <f>IF(装备!U213="","",装备!U213)</f>
        <v/>
      </c>
      <c r="V214" s="370" t="str">
        <f>IF(装备!V213="","",装备!V213)</f>
        <v/>
      </c>
      <c r="W214" s="370">
        <f>IF(装备!W213="","",装备!W213)</f>
        <v>5</v>
      </c>
      <c r="X214" s="370">
        <f>IF(装备!X213="","",装备!X213)</f>
        <v>1</v>
      </c>
      <c r="Y214" s="370">
        <f>IF(装备!Y213="","",装备!Y213)</f>
        <v>1</v>
      </c>
      <c r="Z214" s="370" t="str">
        <f>IF(装备!Z213="","",装备!Z213)</f>
        <v/>
      </c>
      <c r="AA214" s="370">
        <f>IF(装备!AA213="","",装备!AA213)</f>
        <v>2</v>
      </c>
      <c r="AB214" t="str">
        <f>IF(装备!AB213="","",装备!AB213)</f>
        <v/>
      </c>
      <c r="AC214" t="str">
        <f>IF(装备!AC213="","",装备!AC213)</f>
        <v/>
      </c>
      <c r="AD214" t="str">
        <f>IF(装备!AD213="","",装备!AD213)</f>
        <v>铝耗5</v>
      </c>
    </row>
    <row r="215" spans="1:30">
      <c r="A215">
        <f>IF(装备!A214="","",装备!A214)</f>
        <v>10021321</v>
      </c>
      <c r="B215" s="364" t="s">
        <v>4484</v>
      </c>
      <c r="C215" s="370">
        <f>IF(装备!C214="","",装备!C214)</f>
        <v>5</v>
      </c>
      <c r="D215" s="121" t="str">
        <f>IF(装备!D214="","",装备!D214)</f>
        <v>鱼雷</v>
      </c>
      <c r="E215" t="str">
        <f>IF(装备!E214="","",装备!E214)</f>
        <v>鱼雷-潜艇限定</v>
      </c>
      <c r="F215" s="370" t="str">
        <f>IF(装备!F214="","",装备!F214)</f>
        <v/>
      </c>
      <c r="G215" s="370" t="str">
        <f>IF(装备!G214="","",装备!G214)</f>
        <v/>
      </c>
      <c r="H215" s="370" t="str">
        <f>IF(装备!H214="","",装备!H214)</f>
        <v/>
      </c>
      <c r="I215" s="370">
        <f>IF(装备!I214="","",装备!I214)</f>
        <v>15</v>
      </c>
      <c r="J215" s="370" t="str">
        <f>IF(装备!J214="","",装备!J214)</f>
        <v/>
      </c>
      <c r="K215" s="370" t="str">
        <f>IF(装备!K214="","",装备!K214)</f>
        <v/>
      </c>
      <c r="L215" s="370">
        <f>IF(装备!L214="","",装备!L214)</f>
        <v>3</v>
      </c>
      <c r="M215" s="370" t="str">
        <f>IF(装备!M214="","",装备!M214)</f>
        <v>无</v>
      </c>
      <c r="N215" s="370" t="str">
        <f>IF(装备!N214="","",装备!N214)</f>
        <v/>
      </c>
      <c r="O215" s="370" t="str">
        <f>IF(装备!O214="","",装备!O214)</f>
        <v/>
      </c>
      <c r="P215" s="370" t="str">
        <f>IF(装备!P214="","",装备!P214)</f>
        <v/>
      </c>
      <c r="Q215" s="370" t="str">
        <f>IF(装备!Q214="","",装备!Q214)</f>
        <v/>
      </c>
      <c r="R215" s="370">
        <f>IF(装备!R214="","",装备!R214)</f>
        <v>1</v>
      </c>
      <c r="S215" s="370" t="str">
        <f>IF(装备!S214="","",装备!S214)</f>
        <v/>
      </c>
      <c r="T215" s="370" t="str">
        <f>IF(装备!T214="","",装备!T214)</f>
        <v/>
      </c>
      <c r="U215" s="370" t="str">
        <f>IF(装备!U214="","",装备!U214)</f>
        <v/>
      </c>
      <c r="V215" s="370" t="str">
        <f>IF(装备!V214="","",装备!V214)</f>
        <v/>
      </c>
      <c r="W215" s="370" t="str">
        <f>IF(装备!W214="","",装备!W214)</f>
        <v/>
      </c>
      <c r="X215" s="370">
        <f>IF(装备!X214="","",装备!X214)</f>
        <v>1</v>
      </c>
      <c r="Y215" s="370">
        <f>IF(装备!Y214="","",装备!Y214)</f>
        <v>1</v>
      </c>
      <c r="Z215" s="370" t="str">
        <f>IF(装备!Z214="","",装备!Z214)</f>
        <v/>
      </c>
      <c r="AA215" s="370">
        <f>IF(装备!AA214="","",装备!AA214)</f>
        <v>2</v>
      </c>
      <c r="AB215" t="str">
        <f>IF(装备!AB214="","",装备!AB214)</f>
        <v/>
      </c>
      <c r="AC215" t="str">
        <f>IF(装备!AC214="","",装备!AC214)</f>
        <v/>
      </c>
      <c r="AD215" t="str">
        <f>IF(装备!AD214="","",装备!AD214)</f>
        <v/>
      </c>
    </row>
    <row r="216" spans="1:30">
      <c r="A216">
        <f>IF(装备!A215="","",装备!A215)</f>
        <v>10021421</v>
      </c>
      <c r="B216" s="364" t="s">
        <v>567</v>
      </c>
      <c r="C216" s="370">
        <f>IF(装备!C215="","",装备!C215)</f>
        <v>5</v>
      </c>
      <c r="D216" s="121" t="str">
        <f>IF(装备!D215="","",装备!D215)</f>
        <v>轰炸机</v>
      </c>
      <c r="E216" t="str">
        <f>IF(装备!E215="","",装备!E215)</f>
        <v>轰炸机-通用</v>
      </c>
      <c r="F216" s="370" t="str">
        <f>IF(装备!F215="","",装备!F215)</f>
        <v/>
      </c>
      <c r="G216" s="370" t="str">
        <f>IF(装备!G215="","",装备!G215)</f>
        <v/>
      </c>
      <c r="H216" s="370" t="str">
        <f>IF(装备!H215="","",装备!H215)</f>
        <v/>
      </c>
      <c r="I216" s="370" t="str">
        <f>IF(装备!I215="","",装备!I215)</f>
        <v/>
      </c>
      <c r="J216" s="370">
        <f>IF(装备!J215="","",装备!J215)</f>
        <v>1</v>
      </c>
      <c r="K216" s="370" t="str">
        <f>IF(装备!K215="","",装备!K215)</f>
        <v/>
      </c>
      <c r="L216" s="370" t="str">
        <f>IF(装备!L215="","",装备!L215)</f>
        <v/>
      </c>
      <c r="M216" s="370" t="str">
        <f>IF(装备!M215="","",装备!M215)</f>
        <v>无</v>
      </c>
      <c r="N216" s="370" t="str">
        <f>IF(装备!N215="","",装备!N215)</f>
        <v/>
      </c>
      <c r="O216" s="370" t="str">
        <f>IF(装备!O215="","",装备!O215)</f>
        <v/>
      </c>
      <c r="P216" s="370">
        <f>IF(装备!P215="","",装备!P215)</f>
        <v>12</v>
      </c>
      <c r="Q216" s="370">
        <f>IF(装备!Q215="","",装备!Q215)</f>
        <v>3</v>
      </c>
      <c r="R216" s="370">
        <f>IF(装备!R215="","",装备!R215)</f>
        <v>1</v>
      </c>
      <c r="S216" s="370" t="str">
        <f>IF(装备!S215="","",装备!S215)</f>
        <v/>
      </c>
      <c r="T216" s="370" t="str">
        <f>IF(装备!T215="","",装备!T215)</f>
        <v/>
      </c>
      <c r="U216" s="370" t="str">
        <f>IF(装备!U215="","",装备!U215)</f>
        <v/>
      </c>
      <c r="V216" s="370" t="str">
        <f>IF(装备!V215="","",装备!V215)</f>
        <v/>
      </c>
      <c r="W216" s="370">
        <f>IF(装备!W215="","",装备!W215)</f>
        <v>7</v>
      </c>
      <c r="X216" s="370">
        <f>IF(装备!X215="","",装备!X215)</f>
        <v>3</v>
      </c>
      <c r="Y216" s="370">
        <f>IF(装备!Y215="","",装备!Y215)</f>
        <v>6</v>
      </c>
      <c r="Z216" s="370" t="str">
        <f>IF(装备!Z215="","",装备!Z215)</f>
        <v/>
      </c>
      <c r="AA216" s="370">
        <f>IF(装备!AA215="","",装备!AA215)</f>
        <v>13</v>
      </c>
      <c r="AB216" t="str">
        <f>IF(装备!AB215="","",装备!AB215)</f>
        <v/>
      </c>
      <c r="AC216" t="str">
        <f>IF(装备!AC215="","",装备!AC215)</f>
        <v/>
      </c>
      <c r="AD216" t="str">
        <f>IF(装备!AD215="","",装备!AD215)</f>
        <v>铝耗7</v>
      </c>
    </row>
    <row r="217" spans="1:30">
      <c r="A217">
        <f>IF(装备!A216="","",装备!A216)</f>
        <v>10021521</v>
      </c>
      <c r="B217" s="363" t="s">
        <v>4486</v>
      </c>
      <c r="C217" s="370">
        <f>IF(装备!C216="","",装备!C216)</f>
        <v>6</v>
      </c>
      <c r="D217" s="121" t="str">
        <f>IF(装备!D216="","",装备!D216)</f>
        <v>强化部件</v>
      </c>
      <c r="E217" t="str">
        <f>IF(装备!E216="","",装备!E216)</f>
        <v>强化部件-通用</v>
      </c>
      <c r="F217" s="370">
        <f>IF(装备!F216="","",装备!F216)</f>
        <v>1</v>
      </c>
      <c r="G217" s="370" t="str">
        <f>IF(装备!G216="","",装备!G216)</f>
        <v/>
      </c>
      <c r="H217" s="370" t="str">
        <f>IF(装备!H216="","",装备!H216)</f>
        <v/>
      </c>
      <c r="I217" s="370" t="str">
        <f>IF(装备!I216="","",装备!I216)</f>
        <v/>
      </c>
      <c r="J217" s="370" t="str">
        <f>IF(装备!J216="","",装备!J216)</f>
        <v/>
      </c>
      <c r="K217" s="370" t="str">
        <f>IF(装备!K216="","",装备!K216)</f>
        <v/>
      </c>
      <c r="L217" s="370" t="str">
        <f>IF(装备!L216="","",装备!L216)</f>
        <v/>
      </c>
      <c r="M217" s="370" t="str">
        <f>IF(装备!M216="","",装备!M216)</f>
        <v>无</v>
      </c>
      <c r="N217" s="370" t="str">
        <f>IF(装备!N216="","",装备!N216)</f>
        <v/>
      </c>
      <c r="O217" s="370">
        <f>IF(装备!O216="","",装备!O216)</f>
        <v>-3</v>
      </c>
      <c r="P217" s="370" t="str">
        <f>IF(装备!P216="","",装备!P216)</f>
        <v/>
      </c>
      <c r="Q217" s="370" t="str">
        <f>IF(装备!Q216="","",装备!Q216)</f>
        <v/>
      </c>
      <c r="R217" s="370">
        <f>IF(装备!R216="","",装备!R216)</f>
        <v>1</v>
      </c>
      <c r="S217" s="370" t="str">
        <f>IF(装备!S216="","",装备!S216)</f>
        <v/>
      </c>
      <c r="T217" s="370" t="str">
        <f>IF(装备!T216="","",装备!T216)</f>
        <v/>
      </c>
      <c r="U217" s="370" t="str">
        <f>IF(装备!U216="","",装备!U216)</f>
        <v/>
      </c>
      <c r="V217" s="370" t="str">
        <f>IF(装备!V216="","",装备!V216)</f>
        <v/>
      </c>
      <c r="W217" s="370" t="str">
        <f>IF(装备!W216="","",装备!W216)</f>
        <v/>
      </c>
      <c r="X217" s="370">
        <f>IF(装备!X216="","",装备!X216)</f>
        <v>1</v>
      </c>
      <c r="Y217" s="370">
        <f>IF(装备!Y216="","",装备!Y216)</f>
        <v>1</v>
      </c>
      <c r="Z217" s="370">
        <f>IF(装备!Z216="","",装备!Z216)</f>
        <v>1</v>
      </c>
      <c r="AA217" s="370">
        <f>IF(装备!AA216="","",装备!AA216)</f>
        <v>1</v>
      </c>
      <c r="AB217" t="str">
        <f>IF(装备!AB216="","",装备!AB216)</f>
        <v/>
      </c>
      <c r="AC217">
        <f>IF(装备!AC216="","",装备!AC216)</f>
        <v>6</v>
      </c>
      <c r="AD217" t="str">
        <f>IF(装备!AD216="","",装备!AD216)</f>
        <v>装备后舰船耐久+1</v>
      </c>
    </row>
    <row r="218" spans="1:30">
      <c r="A218">
        <f>IF(装备!A217="","",装备!A217)</f>
        <v>10021621</v>
      </c>
      <c r="B218" s="363" t="s">
        <v>4487</v>
      </c>
      <c r="C218" s="370">
        <f>IF(装备!C217="","",装备!C217)</f>
        <v>6</v>
      </c>
      <c r="D218" s="121" t="str">
        <f>IF(装备!D217="","",装备!D217)</f>
        <v>强化部件</v>
      </c>
      <c r="E218" t="str">
        <f>IF(装备!E217="","",装备!E217)</f>
        <v>强化部件-通用</v>
      </c>
      <c r="F218" s="370">
        <f>IF(装备!F217="","",装备!F217)</f>
        <v>-1</v>
      </c>
      <c r="G218" s="370" t="str">
        <f>IF(装备!G217="","",装备!G217)</f>
        <v/>
      </c>
      <c r="H218" s="370" t="str">
        <f>IF(装备!H217="","",装备!H217)</f>
        <v/>
      </c>
      <c r="I218" s="370" t="str">
        <f>IF(装备!I217="","",装备!I217)</f>
        <v/>
      </c>
      <c r="J218" s="370" t="str">
        <f>IF(装备!J217="","",装备!J217)</f>
        <v/>
      </c>
      <c r="K218" s="370" t="str">
        <f>IF(装备!K217="","",装备!K217)</f>
        <v/>
      </c>
      <c r="L218" s="370" t="str">
        <f>IF(装备!L217="","",装备!L217)</f>
        <v/>
      </c>
      <c r="M218" s="370" t="str">
        <f>IF(装备!M217="","",装备!M217)</f>
        <v>无</v>
      </c>
      <c r="N218" s="370" t="str">
        <f>IF(装备!N217="","",装备!N217)</f>
        <v/>
      </c>
      <c r="O218" s="370">
        <f>IF(装备!O217="","",装备!O217)</f>
        <v>3</v>
      </c>
      <c r="P218" s="370" t="str">
        <f>IF(装备!P217="","",装备!P217)</f>
        <v/>
      </c>
      <c r="Q218" s="370" t="str">
        <f>IF(装备!Q217="","",装备!Q217)</f>
        <v/>
      </c>
      <c r="R218" s="370">
        <f>IF(装备!R217="","",装备!R217)</f>
        <v>1</v>
      </c>
      <c r="S218" s="370" t="str">
        <f>IF(装备!S217="","",装备!S217)</f>
        <v/>
      </c>
      <c r="T218" s="370" t="str">
        <f>IF(装备!T217="","",装备!T217)</f>
        <v/>
      </c>
      <c r="U218" s="370" t="str">
        <f>IF(装备!U217="","",装备!U217)</f>
        <v/>
      </c>
      <c r="V218" s="370" t="str">
        <f>IF(装备!V217="","",装备!V217)</f>
        <v/>
      </c>
      <c r="W218" s="370" t="str">
        <f>IF(装备!W217="","",装备!W217)</f>
        <v/>
      </c>
      <c r="X218" s="370">
        <f>IF(装备!X217="","",装备!X217)</f>
        <v>1</v>
      </c>
      <c r="Y218" s="370">
        <f>IF(装备!Y217="","",装备!Y217)</f>
        <v>1</v>
      </c>
      <c r="Z218" s="370">
        <f>IF(装备!Z217="","",装备!Z217)</f>
        <v>1</v>
      </c>
      <c r="AA218" s="370">
        <f>IF(装备!AA217="","",装备!AA217)</f>
        <v>1</v>
      </c>
      <c r="AB218" t="str">
        <f>IF(装备!AB217="","",装备!AB217)</f>
        <v/>
      </c>
      <c r="AC218">
        <f>IF(装备!AC217="","",装备!AC217)</f>
        <v>6</v>
      </c>
      <c r="AD218" t="str">
        <f>IF(装备!AD217="","",装备!AD217)</f>
        <v>装备后舰船耐久-1</v>
      </c>
    </row>
    <row r="219" spans="1:30">
      <c r="A219">
        <f>IF(装备!A218="","",装备!A218)</f>
        <v>10021721</v>
      </c>
      <c r="B219" s="364" t="s">
        <v>4488</v>
      </c>
      <c r="C219" s="370">
        <f>IF(装备!C218="","",装备!C218)</f>
        <v>5</v>
      </c>
      <c r="D219" s="121" t="str">
        <f>IF(装备!D218="","",装备!D218)</f>
        <v>战斗机</v>
      </c>
      <c r="E219" t="str">
        <f>IF(装备!E218="","",装备!E218)</f>
        <v>战斗机-通用</v>
      </c>
      <c r="F219" s="370" t="str">
        <f>IF(装备!F218="","",装备!F218)</f>
        <v/>
      </c>
      <c r="G219" s="370">
        <f>IF(装备!G218="","",装备!G218)</f>
        <v>2</v>
      </c>
      <c r="H219" s="370" t="str">
        <f>IF(装备!H218="","",装备!H218)</f>
        <v/>
      </c>
      <c r="I219" s="370" t="str">
        <f>IF(装备!I218="","",装备!I218)</f>
        <v/>
      </c>
      <c r="J219" s="370" t="str">
        <f>IF(装备!J218="","",装备!J218)</f>
        <v/>
      </c>
      <c r="K219" s="370" t="str">
        <f>IF(装备!K218="","",装备!K218)</f>
        <v/>
      </c>
      <c r="L219" s="370">
        <f>IF(装备!L218="","",装备!L218)</f>
        <v>5</v>
      </c>
      <c r="M219" s="370" t="str">
        <f>IF(装备!M218="","",装备!M218)</f>
        <v>无</v>
      </c>
      <c r="N219" s="370" t="str">
        <f>IF(装备!N218="","",装备!N218)</f>
        <v/>
      </c>
      <c r="O219" s="370" t="str">
        <f>IF(装备!O218="","",装备!O218)</f>
        <v/>
      </c>
      <c r="P219" s="370" t="str">
        <f>IF(装备!P218="","",装备!P218)</f>
        <v/>
      </c>
      <c r="Q219" s="370">
        <f>IF(装备!Q218="","",装备!Q218)</f>
        <v>13</v>
      </c>
      <c r="R219" s="370">
        <f>IF(装备!R218="","",装备!R218)</f>
        <v>1</v>
      </c>
      <c r="S219" s="370" t="str">
        <f>IF(装备!S218="","",装备!S218)</f>
        <v/>
      </c>
      <c r="T219" s="370" t="str">
        <f>IF(装备!T218="","",装备!T218)</f>
        <v/>
      </c>
      <c r="U219" s="370" t="str">
        <f>IF(装备!U218="","",装备!U218)</f>
        <v/>
      </c>
      <c r="V219" s="370" t="str">
        <f>IF(装备!V218="","",装备!V218)</f>
        <v/>
      </c>
      <c r="W219" s="370">
        <f>IF(装备!W218="","",装备!W218)</f>
        <v>5</v>
      </c>
      <c r="X219" s="370">
        <f>IF(装备!X218="","",装备!X218)</f>
        <v>1</v>
      </c>
      <c r="Y219" s="370">
        <f>IF(装备!Y218="","",装备!Y218)</f>
        <v>1</v>
      </c>
      <c r="Z219" s="370" t="str">
        <f>IF(装备!Z218="","",装备!Z218)</f>
        <v/>
      </c>
      <c r="AA219" s="370">
        <f>IF(装备!AA218="","",装备!AA218)</f>
        <v>2</v>
      </c>
      <c r="AB219" t="str">
        <f>IF(装备!AB218="","",装备!AB218)</f>
        <v/>
      </c>
      <c r="AC219" t="str">
        <f>IF(装备!AC218="","",装备!AC218)</f>
        <v/>
      </c>
      <c r="AD219" t="str">
        <f>IF(装备!AD218="","",装备!AD218)</f>
        <v>铝耗5</v>
      </c>
    </row>
    <row r="220" spans="1:30">
      <c r="A220">
        <f>IF(装备!A219="","",装备!A219)</f>
        <v>10021821</v>
      </c>
      <c r="B220" s="364" t="s">
        <v>4489</v>
      </c>
      <c r="C220" s="370">
        <f>IF(装备!C219="","",装备!C219)</f>
        <v>5</v>
      </c>
      <c r="D220" s="121" t="str">
        <f>IF(装备!D219="","",装备!D219)</f>
        <v>战斗机</v>
      </c>
      <c r="E220" t="str">
        <f>IF(装备!E219="","",装备!E219)</f>
        <v>战斗机-通用</v>
      </c>
      <c r="F220" s="370" t="str">
        <f>IF(装备!F219="","",装备!F219)</f>
        <v/>
      </c>
      <c r="G220" s="370" t="str">
        <f>IF(装备!G219="","",装备!G219)</f>
        <v/>
      </c>
      <c r="H220" s="370" t="str">
        <f>IF(装备!H219="","",装备!H219)</f>
        <v/>
      </c>
      <c r="I220" s="370" t="str">
        <f>IF(装备!I219="","",装备!I219)</f>
        <v/>
      </c>
      <c r="J220" s="370" t="str">
        <f>IF(装备!J219="","",装备!J219)</f>
        <v/>
      </c>
      <c r="K220" s="370" t="str">
        <f>IF(装备!K219="","",装备!K219)</f>
        <v/>
      </c>
      <c r="L220" s="370">
        <f>IF(装备!L219="","",装备!L219)</f>
        <v>3</v>
      </c>
      <c r="M220" s="370" t="str">
        <f>IF(装备!M219="","",装备!M219)</f>
        <v>无</v>
      </c>
      <c r="N220" s="370">
        <f>IF(装备!N219="","",装备!N219)</f>
        <v>3</v>
      </c>
      <c r="O220" s="370" t="str">
        <f>IF(装备!O219="","",装备!O219)</f>
        <v/>
      </c>
      <c r="P220" s="370" t="str">
        <f>IF(装备!P219="","",装备!P219)</f>
        <v/>
      </c>
      <c r="Q220" s="370">
        <f>IF(装备!Q219="","",装备!Q219)</f>
        <v>12</v>
      </c>
      <c r="R220" s="370">
        <f>IF(装备!R219="","",装备!R219)</f>
        <v>1</v>
      </c>
      <c r="S220" s="370" t="str">
        <f>IF(装备!S219="","",装备!S219)</f>
        <v/>
      </c>
      <c r="T220" s="370" t="str">
        <f>IF(装备!T219="","",装备!T219)</f>
        <v/>
      </c>
      <c r="U220" s="370" t="str">
        <f>IF(装备!U219="","",装备!U219)</f>
        <v/>
      </c>
      <c r="V220" s="370" t="str">
        <f>IF(装备!V219="","",装备!V219)</f>
        <v/>
      </c>
      <c r="W220" s="370">
        <f>IF(装备!W219="","",装备!W219)</f>
        <v>5</v>
      </c>
      <c r="X220" s="370">
        <f>IF(装备!X219="","",装备!X219)</f>
        <v>1</v>
      </c>
      <c r="Y220" s="370">
        <f>IF(装备!Y219="","",装备!Y219)</f>
        <v>1</v>
      </c>
      <c r="Z220" s="370" t="str">
        <f>IF(装备!Z219="","",装备!Z219)</f>
        <v/>
      </c>
      <c r="AA220" s="370">
        <f>IF(装备!AA219="","",装备!AA219)</f>
        <v>2</v>
      </c>
      <c r="AB220" t="str">
        <f>IF(装备!AB219="","",装备!AB219)</f>
        <v/>
      </c>
      <c r="AC220" t="str">
        <f>IF(装备!AC219="","",装备!AC219)</f>
        <v/>
      </c>
      <c r="AD220" t="str">
        <f>IF(装备!AD219="","",装备!AD219)</f>
        <v>铝耗5</v>
      </c>
    </row>
    <row r="221" spans="1:30">
      <c r="A221">
        <f>IF(装备!A220="","",装备!A220)</f>
        <v>10021921</v>
      </c>
      <c r="B221" s="364" t="s">
        <v>4490</v>
      </c>
      <c r="C221" s="370">
        <f>IF(装备!C220="","",装备!C220)</f>
        <v>5</v>
      </c>
      <c r="D221" s="121" t="str">
        <f>IF(装备!D220="","",装备!D220)</f>
        <v>轰炸机</v>
      </c>
      <c r="E221" t="str">
        <f>IF(装备!E220="","",装备!E220)</f>
        <v>轰炸机-通用</v>
      </c>
      <c r="F221" s="370" t="str">
        <f>IF(装备!F220="","",装备!F220)</f>
        <v/>
      </c>
      <c r="G221" s="370" t="str">
        <f>IF(装备!G220="","",装备!G220)</f>
        <v/>
      </c>
      <c r="H221" s="370" t="str">
        <f>IF(装备!H220="","",装备!H220)</f>
        <v/>
      </c>
      <c r="I221" s="370" t="str">
        <f>IF(装备!I220="","",装备!I220)</f>
        <v/>
      </c>
      <c r="J221" s="370">
        <f>IF(装备!J220="","",装备!J220)</f>
        <v>3</v>
      </c>
      <c r="K221" s="370" t="str">
        <f>IF(装备!K220="","",装备!K220)</f>
        <v/>
      </c>
      <c r="L221" s="370">
        <f>IF(装备!L220="","",装备!L220)</f>
        <v>2</v>
      </c>
      <c r="M221" s="370" t="str">
        <f>IF(装备!M220="","",装备!M220)</f>
        <v>无</v>
      </c>
      <c r="N221" s="370">
        <f>IF(装备!N220="","",装备!N220)</f>
        <v>3</v>
      </c>
      <c r="O221" s="370">
        <f>IF(装备!O220="","",装备!O220)</f>
        <v>1</v>
      </c>
      <c r="P221" s="370">
        <f>IF(装备!P220="","",装备!P220)</f>
        <v>10</v>
      </c>
      <c r="Q221" s="370" t="str">
        <f>IF(装备!Q220="","",装备!Q220)</f>
        <v/>
      </c>
      <c r="R221" s="370">
        <f>IF(装备!R220="","",装备!R220)</f>
        <v>1</v>
      </c>
      <c r="S221" s="370" t="str">
        <f>IF(装备!S220="","",装备!S220)</f>
        <v/>
      </c>
      <c r="T221" s="370" t="str">
        <f>IF(装备!T220="","",装备!T220)</f>
        <v/>
      </c>
      <c r="U221" s="370" t="str">
        <f>IF(装备!U220="","",装备!U220)</f>
        <v/>
      </c>
      <c r="V221" s="370" t="str">
        <f>IF(装备!V220="","",装备!V220)</f>
        <v/>
      </c>
      <c r="W221" s="370">
        <f>IF(装备!W220="","",装备!W220)</f>
        <v>5</v>
      </c>
      <c r="X221" s="370">
        <f>IF(装备!X220="","",装备!X220)</f>
        <v>1</v>
      </c>
      <c r="Y221" s="370">
        <f>IF(装备!Y220="","",装备!Y220)</f>
        <v>1</v>
      </c>
      <c r="Z221" s="370" t="str">
        <f>IF(装备!Z220="","",装备!Z220)</f>
        <v/>
      </c>
      <c r="AA221" s="370">
        <f>IF(装备!AA220="","",装备!AA220)</f>
        <v>2</v>
      </c>
      <c r="AB221" t="str">
        <f>IF(装备!AB220="","",装备!AB220)</f>
        <v/>
      </c>
      <c r="AC221" t="str">
        <f>IF(装备!AC220="","",装备!AC220)</f>
        <v/>
      </c>
      <c r="AD221" t="str">
        <f>IF(装备!AD220="","",装备!AD220)</f>
        <v>铝耗5</v>
      </c>
    </row>
    <row r="222" spans="1:30">
      <c r="A222">
        <f>IF(装备!A221="","",装备!A221)</f>
        <v>10022021</v>
      </c>
      <c r="B222" s="364" t="s">
        <v>4491</v>
      </c>
      <c r="C222" s="370">
        <f>IF(装备!C221="","",装备!C221)</f>
        <v>5</v>
      </c>
      <c r="D222" s="121" t="str">
        <f>IF(装备!D221="","",装备!D221)</f>
        <v>战斗机</v>
      </c>
      <c r="E222" t="str">
        <f>IF(装备!E221="","",装备!E221)</f>
        <v>战斗机-通用</v>
      </c>
      <c r="F222" s="370" t="str">
        <f>IF(装备!F221="","",装备!F221)</f>
        <v/>
      </c>
      <c r="G222" s="370" t="str">
        <f>IF(装备!G221="","",装备!G221)</f>
        <v/>
      </c>
      <c r="H222" s="370" t="str">
        <f>IF(装备!H221="","",装备!H221)</f>
        <v/>
      </c>
      <c r="I222" s="370" t="str">
        <f>IF(装备!I221="","",装备!I221)</f>
        <v/>
      </c>
      <c r="J222" s="370" t="str">
        <f>IF(装备!J221="","",装备!J221)</f>
        <v/>
      </c>
      <c r="K222" s="370" t="str">
        <f>IF(装备!K221="","",装备!K221)</f>
        <v/>
      </c>
      <c r="L222" s="370">
        <f>IF(装备!L221="","",装备!L221)</f>
        <v>3</v>
      </c>
      <c r="M222" s="370" t="str">
        <f>IF(装备!M221="","",装备!M221)</f>
        <v>无</v>
      </c>
      <c r="N222" s="370" t="str">
        <f>IF(装备!N221="","",装备!N221)</f>
        <v/>
      </c>
      <c r="O222" s="370">
        <f>IF(装备!O221="","",装备!O221)</f>
        <v>3</v>
      </c>
      <c r="P222" s="370" t="str">
        <f>IF(装备!P221="","",装备!P221)</f>
        <v/>
      </c>
      <c r="Q222" s="370">
        <f>IF(装备!Q221="","",装备!Q221)</f>
        <v>12</v>
      </c>
      <c r="R222" s="370">
        <f>IF(装备!R221="","",装备!R221)</f>
        <v>1</v>
      </c>
      <c r="S222" s="370" t="str">
        <f>IF(装备!S221="","",装备!S221)</f>
        <v/>
      </c>
      <c r="T222" s="370" t="str">
        <f>IF(装备!T221="","",装备!T221)</f>
        <v/>
      </c>
      <c r="U222" s="370" t="str">
        <f>IF(装备!U221="","",装备!U221)</f>
        <v/>
      </c>
      <c r="V222" s="370" t="str">
        <f>IF(装备!V221="","",装备!V221)</f>
        <v/>
      </c>
      <c r="W222" s="370">
        <f>IF(装备!W221="","",装备!W221)</f>
        <v>5</v>
      </c>
      <c r="X222" s="370">
        <f>IF(装备!X221="","",装备!X221)</f>
        <v>1</v>
      </c>
      <c r="Y222" s="370">
        <f>IF(装备!Y221="","",装备!Y221)</f>
        <v>1</v>
      </c>
      <c r="Z222" s="370" t="str">
        <f>IF(装备!Z221="","",装备!Z221)</f>
        <v/>
      </c>
      <c r="AA222" s="370">
        <f>IF(装备!AA221="","",装备!AA221)</f>
        <v>2</v>
      </c>
      <c r="AB222" t="str">
        <f>IF(装备!AB221="","",装备!AB221)</f>
        <v/>
      </c>
      <c r="AC222" t="str">
        <f>IF(装备!AC221="","",装备!AC221)</f>
        <v/>
      </c>
      <c r="AD222" t="str">
        <f>IF(装备!AD221="","",装备!AD221)</f>
        <v>铝耗5</v>
      </c>
    </row>
    <row r="223" spans="1:30">
      <c r="A223">
        <f>IF(装备!A222="","",装备!A222)</f>
        <v>10022121</v>
      </c>
      <c r="B223" s="364" t="s">
        <v>4492</v>
      </c>
      <c r="C223" s="370">
        <f>IF(装备!C222="","",装备!C222)</f>
        <v>5</v>
      </c>
      <c r="D223" s="121" t="str">
        <f>IF(装备!D222="","",装备!D222)</f>
        <v>战斗机</v>
      </c>
      <c r="E223" t="str">
        <f>IF(装备!E222="","",装备!E222)</f>
        <v>战斗机-通用</v>
      </c>
      <c r="F223" s="370" t="str">
        <f>IF(装备!F222="","",装备!F222)</f>
        <v/>
      </c>
      <c r="G223" s="370" t="str">
        <f>IF(装备!G222="","",装备!G222)</f>
        <v/>
      </c>
      <c r="H223" s="370" t="str">
        <f>IF(装备!H222="","",装备!H222)</f>
        <v/>
      </c>
      <c r="I223" s="370" t="str">
        <f>IF(装备!I222="","",装备!I222)</f>
        <v/>
      </c>
      <c r="J223" s="370" t="str">
        <f>IF(装备!J222="","",装备!J222)</f>
        <v/>
      </c>
      <c r="K223" s="370" t="str">
        <f>IF(装备!K222="","",装备!K222)</f>
        <v/>
      </c>
      <c r="L223" s="370" t="str">
        <f>IF(装备!L222="","",装备!L222)</f>
        <v/>
      </c>
      <c r="M223" s="370" t="str">
        <f>IF(装备!M222="","",装备!M222)</f>
        <v>无</v>
      </c>
      <c r="N223" s="370">
        <f>IF(装备!N222="","",装备!N222)</f>
        <v>2</v>
      </c>
      <c r="O223" s="370">
        <f>IF(装备!O222="","",装备!O222)</f>
        <v>3</v>
      </c>
      <c r="P223" s="370" t="str">
        <f>IF(装备!P222="","",装备!P222)</f>
        <v/>
      </c>
      <c r="Q223" s="370">
        <f>IF(装备!Q222="","",装备!Q222)</f>
        <v>13</v>
      </c>
      <c r="R223" s="370">
        <f>IF(装备!R222="","",装备!R222)</f>
        <v>1</v>
      </c>
      <c r="S223" s="370" t="str">
        <f>IF(装备!S222="","",装备!S222)</f>
        <v/>
      </c>
      <c r="T223" s="370" t="str">
        <f>IF(装备!T222="","",装备!T222)</f>
        <v/>
      </c>
      <c r="U223" s="370" t="str">
        <f>IF(装备!U222="","",装备!U222)</f>
        <v/>
      </c>
      <c r="V223" s="370" t="str">
        <f>IF(装备!V222="","",装备!V222)</f>
        <v/>
      </c>
      <c r="W223" s="370">
        <f>IF(装备!W222="","",装备!W222)</f>
        <v>5</v>
      </c>
      <c r="X223" s="370">
        <f>IF(装备!X222="","",装备!X222)</f>
        <v>1</v>
      </c>
      <c r="Y223" s="370">
        <f>IF(装备!Y222="","",装备!Y222)</f>
        <v>1</v>
      </c>
      <c r="Z223" s="370" t="str">
        <f>IF(装备!Z222="","",装备!Z222)</f>
        <v/>
      </c>
      <c r="AA223" s="370">
        <f>IF(装备!AA222="","",装备!AA222)</f>
        <v>2</v>
      </c>
      <c r="AB223" t="str">
        <f>IF(装备!AB222="","",装备!AB222)</f>
        <v/>
      </c>
      <c r="AC223" t="str">
        <f>IF(装备!AC222="","",装备!AC222)</f>
        <v/>
      </c>
      <c r="AD223" t="str">
        <f>IF(装备!AD222="","",装备!AD222)</f>
        <v>铝耗5</v>
      </c>
    </row>
    <row r="224" spans="1:30">
      <c r="A224">
        <f>IF(装备!A223="","",装备!A223)</f>
        <v>10022221</v>
      </c>
      <c r="B224" s="363" t="s">
        <v>4493</v>
      </c>
      <c r="C224" s="370">
        <f>IF(装备!C223="","",装备!C223)</f>
        <v>6</v>
      </c>
      <c r="D224" s="121" t="str">
        <f>IF(装备!D223="","",装备!D223)</f>
        <v>主炮</v>
      </c>
      <c r="E224" t="str">
        <f>IF(装备!E223="","",装备!E223)</f>
        <v>主炮-战列+</v>
      </c>
      <c r="F224" s="370" t="str">
        <f>IF(装备!F223="","",装备!F223)</f>
        <v/>
      </c>
      <c r="G224" s="370">
        <f>IF(装备!G223="","",装备!G223)</f>
        <v>32</v>
      </c>
      <c r="H224" s="370" t="str">
        <f>IF(装备!H223="","",装备!H223)</f>
        <v/>
      </c>
      <c r="I224" s="370" t="str">
        <f>IF(装备!I223="","",装备!I223)</f>
        <v/>
      </c>
      <c r="J224" s="370" t="str">
        <f>IF(装备!J223="","",装备!J223)</f>
        <v/>
      </c>
      <c r="K224" s="370" t="str">
        <f>IF(装备!K223="","",装备!K223)</f>
        <v/>
      </c>
      <c r="L224" s="370" t="str">
        <f>IF(装备!L223="","",装备!L223)</f>
        <v/>
      </c>
      <c r="M224" s="370" t="str">
        <f>IF(装备!M223="","",装备!M223)</f>
        <v>超长</v>
      </c>
      <c r="N224" s="370">
        <f>IF(装备!N223="","",装备!N223)</f>
        <v>-3</v>
      </c>
      <c r="O224" s="370" t="str">
        <f>IF(装备!O223="","",装备!O223)</f>
        <v/>
      </c>
      <c r="P224" s="370" t="str">
        <f>IF(装备!P223="","",装备!P223)</f>
        <v/>
      </c>
      <c r="Q224" s="370" t="str">
        <f>IF(装备!Q223="","",装备!Q223)</f>
        <v/>
      </c>
      <c r="R224" s="370">
        <f>IF(装备!R223="","",装备!R223)</f>
        <v>1</v>
      </c>
      <c r="S224" s="370" t="str">
        <f>IF(装备!S223="","",装备!S223)</f>
        <v/>
      </c>
      <c r="T224" s="370" t="str">
        <f>IF(装备!T223="","",装备!T223)</f>
        <v/>
      </c>
      <c r="U224" s="370" t="str">
        <f>IF(装备!U223="","",装备!U223)</f>
        <v/>
      </c>
      <c r="V224" s="370" t="str">
        <f>IF(装备!V223="","",装备!V223)</f>
        <v/>
      </c>
      <c r="W224" s="370" t="str">
        <f>IF(装备!W223="","",装备!W223)</f>
        <v/>
      </c>
      <c r="X224" s="370" t="str">
        <f>IF(装备!X223="","",装备!X223)</f>
        <v/>
      </c>
      <c r="Y224" s="370">
        <f>IF(装备!Y223="","",装备!Y223)</f>
        <v>15</v>
      </c>
      <c r="Z224" s="370">
        <f>IF(装备!Z223="","",装备!Z223)</f>
        <v>25</v>
      </c>
      <c r="AA224" s="370" t="str">
        <f>IF(装备!AA223="","",装备!AA223)</f>
        <v/>
      </c>
      <c r="AB224" t="str">
        <f>IF(装备!AB223="","",装备!AB223)</f>
        <v/>
      </c>
      <c r="AC224" t="str">
        <f>IF(装备!AC223="","",装备!AC223)</f>
        <v/>
      </c>
      <c r="AD224" t="str">
        <f>IF(装备!AD223="","",装备!AD223)</f>
        <v/>
      </c>
    </row>
    <row r="225" spans="1:30">
      <c r="A225">
        <f>IF(装备!A224="","",装备!A224)</f>
        <v>10022321</v>
      </c>
      <c r="B225" s="364" t="s">
        <v>4494</v>
      </c>
      <c r="C225" s="370">
        <f>IF(装备!C224="","",装备!C224)</f>
        <v>5</v>
      </c>
      <c r="D225" s="121" t="str">
        <f>IF(装备!D224="","",装备!D224)</f>
        <v>防空炮</v>
      </c>
      <c r="E225" t="str">
        <f>IF(装备!E224="","",装备!E224)</f>
        <v>防空炮-通用</v>
      </c>
      <c r="F225" s="370" t="str">
        <f>IF(装备!F224="","",装备!F224)</f>
        <v/>
      </c>
      <c r="G225" s="370">
        <f>IF(装备!G224="","",装备!G224)</f>
        <v>2</v>
      </c>
      <c r="H225" s="370" t="str">
        <f>IF(装备!H224="","",装备!H224)</f>
        <v/>
      </c>
      <c r="I225" s="370" t="str">
        <f>IF(装备!I224="","",装备!I224)</f>
        <v/>
      </c>
      <c r="J225" s="370" t="str">
        <f>IF(装备!J224="","",装备!J224)</f>
        <v/>
      </c>
      <c r="K225" s="370" t="str">
        <f>IF(装备!K224="","",装备!K224)</f>
        <v/>
      </c>
      <c r="L225" s="370">
        <f>IF(装备!L224="","",装备!L224)</f>
        <v>3</v>
      </c>
      <c r="M225" s="370" t="str">
        <f>IF(装备!M224="","",装备!M224)</f>
        <v>短</v>
      </c>
      <c r="N225" s="370" t="str">
        <f>IF(装备!N224="","",装备!N224)</f>
        <v/>
      </c>
      <c r="O225" s="370" t="str">
        <f>IF(装备!O224="","",装备!O224)</f>
        <v/>
      </c>
      <c r="P225" s="370" t="str">
        <f>IF(装备!P224="","",装备!P224)</f>
        <v/>
      </c>
      <c r="Q225" s="370">
        <f>IF(装备!Q224="","",装备!Q224)</f>
        <v>9</v>
      </c>
      <c r="R225" s="370">
        <f>IF(装备!R224="","",装备!R224)</f>
        <v>2.9</v>
      </c>
      <c r="S225" s="370">
        <f>IF(装备!S224="","",装备!S224)</f>
        <v>0.45</v>
      </c>
      <c r="T225" s="370" t="str">
        <f>IF(装备!T224="","",装备!T224)</f>
        <v/>
      </c>
      <c r="U225" s="370" t="str">
        <f>IF(装备!U224="","",装备!U224)</f>
        <v/>
      </c>
      <c r="V225" s="370" t="str">
        <f>IF(装备!V224="","",装备!V224)</f>
        <v/>
      </c>
      <c r="W225" s="370" t="str">
        <f>IF(装备!W224="","",装备!W224)</f>
        <v/>
      </c>
      <c r="X225" s="370" t="str">
        <f>IF(装备!X224="","",装备!X224)</f>
        <v/>
      </c>
      <c r="Y225" s="370">
        <f>IF(装备!Y224="","",装备!Y224)</f>
        <v>3</v>
      </c>
      <c r="Z225" s="370">
        <f>IF(装备!Z224="","",装备!Z224)</f>
        <v>3</v>
      </c>
      <c r="AA225" s="370" t="str">
        <f>IF(装备!AA224="","",装备!AA224)</f>
        <v/>
      </c>
      <c r="AB225" t="str">
        <f>IF(装备!AB224="","",装备!AB224)</f>
        <v/>
      </c>
      <c r="AC225" t="str">
        <f>IF(装备!AC224="","",装备!AC224)</f>
        <v/>
      </c>
      <c r="AD225" t="str">
        <f>IF(装备!AD224="","",装备!AD224)</f>
        <v>对空补正45%；对空倍率2.9</v>
      </c>
    </row>
    <row r="226" spans="1:30">
      <c r="A226">
        <f>IF(装备!A225="","",装备!A225)</f>
        <v>10022421</v>
      </c>
      <c r="B226" s="363" t="s">
        <v>2030</v>
      </c>
      <c r="C226" s="370">
        <f>IF(装备!C225="","",装备!C225)</f>
        <v>6</v>
      </c>
      <c r="D226" s="121" t="str">
        <f>IF(装备!D225="","",装备!D225)</f>
        <v>主炮</v>
      </c>
      <c r="E226" t="str">
        <f>IF(装备!E225="","",装备!E225)</f>
        <v>主炮-战列+</v>
      </c>
      <c r="F226" s="370" t="str">
        <f>IF(装备!F225="","",装备!F225)</f>
        <v/>
      </c>
      <c r="G226" s="370">
        <f>IF(装备!G225="","",装备!G225)</f>
        <v>28</v>
      </c>
      <c r="H226" s="370" t="str">
        <f>IF(装备!H225="","",装备!H225)</f>
        <v/>
      </c>
      <c r="I226" s="370" t="str">
        <f>IF(装备!I225="","",装备!I225)</f>
        <v/>
      </c>
      <c r="J226" s="370" t="str">
        <f>IF(装备!J225="","",装备!J225)</f>
        <v/>
      </c>
      <c r="K226" s="370" t="str">
        <f>IF(装备!K225="","",装备!K225)</f>
        <v/>
      </c>
      <c r="L226" s="370">
        <f>IF(装备!L225="","",装备!L225)</f>
        <v>1</v>
      </c>
      <c r="M226" s="370" t="str">
        <f>IF(装备!M225="","",装备!M225)</f>
        <v>超长</v>
      </c>
      <c r="N226" s="370" t="str">
        <f>IF(装备!N225="","",装备!N225)</f>
        <v/>
      </c>
      <c r="O226" s="370" t="str">
        <f>IF(装备!O225="","",装备!O225)</f>
        <v/>
      </c>
      <c r="P226" s="370" t="str">
        <f>IF(装备!P225="","",装备!P225)</f>
        <v/>
      </c>
      <c r="Q226" s="370" t="str">
        <f>IF(装备!Q225="","",装备!Q225)</f>
        <v/>
      </c>
      <c r="R226" s="370">
        <f>IF(装备!R225="","",装备!R225)</f>
        <v>1</v>
      </c>
      <c r="S226" s="370" t="str">
        <f>IF(装备!S225="","",装备!S225)</f>
        <v/>
      </c>
      <c r="T226" s="370" t="str">
        <f>IF(装备!T225="","",装备!T225)</f>
        <v/>
      </c>
      <c r="U226" s="370" t="str">
        <f>IF(装备!U225="","",装备!U225)</f>
        <v/>
      </c>
      <c r="V226" s="370" t="str">
        <f>IF(装备!V225="","",装备!V225)</f>
        <v/>
      </c>
      <c r="W226" s="370" t="str">
        <f>IF(装备!W225="","",装备!W225)</f>
        <v/>
      </c>
      <c r="X226" s="370" t="str">
        <f>IF(装备!X225="","",装备!X225)</f>
        <v/>
      </c>
      <c r="Y226" s="370">
        <f>IF(装备!Y225="","",装备!Y225)</f>
        <v>15</v>
      </c>
      <c r="Z226" s="370">
        <f>IF(装备!Z225="","",装备!Z225)</f>
        <v>25</v>
      </c>
      <c r="AA226" s="370" t="str">
        <f>IF(装备!AA225="","",装备!AA225)</f>
        <v/>
      </c>
      <c r="AB226" t="str">
        <f>IF(装备!AB225="","",装备!AB225)</f>
        <v/>
      </c>
      <c r="AC226" t="str">
        <f>IF(装备!AC225="","",装备!AC225)</f>
        <v/>
      </c>
      <c r="AD226" t="str">
        <f>IF(装备!AD225="","",装备!AD225)</f>
        <v/>
      </c>
    </row>
    <row r="227" spans="1:30">
      <c r="A227">
        <f>IF(装备!A226="","",装备!A226)</f>
        <v>10022521</v>
      </c>
      <c r="B227" s="363" t="s">
        <v>4496</v>
      </c>
      <c r="C227" s="370">
        <f>IF(装备!C226="","",装备!C226)</f>
        <v>6</v>
      </c>
      <c r="D227" s="121" t="str">
        <f>IF(装备!D226="","",装备!D226)</f>
        <v>鱼雷</v>
      </c>
      <c r="E227" t="str">
        <f>IF(装备!E226="","",装备!E226)</f>
        <v>鱼雷-通用</v>
      </c>
      <c r="F227" s="370" t="str">
        <f>IF(装备!F226="","",装备!F226)</f>
        <v/>
      </c>
      <c r="G227" s="370" t="str">
        <f>IF(装备!G226="","",装备!G226)</f>
        <v/>
      </c>
      <c r="H227" s="370" t="str">
        <f>IF(装备!H226="","",装备!H226)</f>
        <v/>
      </c>
      <c r="I227" s="370">
        <f>IF(装备!I226="","",装备!I226)</f>
        <v>15</v>
      </c>
      <c r="J227" s="370" t="str">
        <f>IF(装备!J226="","",装备!J226)</f>
        <v/>
      </c>
      <c r="K227" s="370" t="str">
        <f>IF(装备!K226="","",装备!K226)</f>
        <v/>
      </c>
      <c r="L227" s="370" t="str">
        <f>IF(装备!L226="","",装备!L226)</f>
        <v/>
      </c>
      <c r="M227" s="370" t="str">
        <f>IF(装备!M226="","",装备!M226)</f>
        <v>无</v>
      </c>
      <c r="N227" s="370" t="str">
        <f>IF(装备!N226="","",装备!N226)</f>
        <v/>
      </c>
      <c r="O227" s="370" t="str">
        <f>IF(装备!O226="","",装备!O226)</f>
        <v/>
      </c>
      <c r="P227" s="370" t="str">
        <f>IF(装备!P226="","",装备!P226)</f>
        <v/>
      </c>
      <c r="Q227" s="370" t="str">
        <f>IF(装备!Q226="","",装备!Q226)</f>
        <v/>
      </c>
      <c r="R227" s="370">
        <f>IF(装备!R226="","",装备!R226)</f>
        <v>1</v>
      </c>
      <c r="S227" s="370" t="str">
        <f>IF(装备!S226="","",装备!S226)</f>
        <v/>
      </c>
      <c r="T227" s="370" t="str">
        <f>IF(装备!T226="","",装备!T226)</f>
        <v/>
      </c>
      <c r="U227" s="370" t="str">
        <f>IF(装备!U226="","",装备!U226)</f>
        <v/>
      </c>
      <c r="V227" s="370" t="str">
        <f>IF(装备!V226="","",装备!V226)</f>
        <v/>
      </c>
      <c r="W227" s="370" t="str">
        <f>IF(装备!W226="","",装备!W226)</f>
        <v/>
      </c>
      <c r="X227" s="370">
        <f>IF(装备!X226="","",装备!X226)</f>
        <v>4</v>
      </c>
      <c r="Y227" s="370">
        <f>IF(装备!Y226="","",装备!Y226)</f>
        <v>5</v>
      </c>
      <c r="Z227" s="370">
        <f>IF(装备!Z226="","",装备!Z226)</f>
        <v>4</v>
      </c>
      <c r="AA227" s="370" t="str">
        <f>IF(装备!AA226="","",装备!AA226)</f>
        <v/>
      </c>
      <c r="AB227" t="str">
        <f>IF(装备!AB226="","",装备!AB226)</f>
        <v/>
      </c>
      <c r="AC227" t="str">
        <f>IF(装备!AC226="","",装备!AC226)</f>
        <v/>
      </c>
      <c r="AD227" t="str">
        <f>IF(装备!AD226="","",装备!AD226)</f>
        <v/>
      </c>
    </row>
    <row r="228" spans="1:30">
      <c r="A228">
        <f>IF(装备!A227="","",装备!A227)</f>
        <v>10022621</v>
      </c>
      <c r="B228" s="364" t="s">
        <v>793</v>
      </c>
      <c r="C228" s="370">
        <f>IF(装备!C227="","",装备!C227)</f>
        <v>5</v>
      </c>
      <c r="D228" s="121" t="str">
        <f>IF(装备!D227="","",装备!D227)</f>
        <v>主炮</v>
      </c>
      <c r="E228" t="str">
        <f>IF(装备!E227="","",装备!E227)</f>
        <v>主炮-战列+</v>
      </c>
      <c r="F228" s="370" t="str">
        <f>IF(装备!F227="","",装备!F227)</f>
        <v/>
      </c>
      <c r="G228" s="370">
        <f>IF(装备!G227="","",装备!G227)</f>
        <v>27</v>
      </c>
      <c r="H228" s="370" t="str">
        <f>IF(装备!H227="","",装备!H227)</f>
        <v/>
      </c>
      <c r="I228" s="370" t="str">
        <f>IF(装备!I227="","",装备!I227)</f>
        <v/>
      </c>
      <c r="J228" s="370" t="str">
        <f>IF(装备!J227="","",装备!J227)</f>
        <v/>
      </c>
      <c r="K228" s="370" t="str">
        <f>IF(装备!K227="","",装备!K227)</f>
        <v/>
      </c>
      <c r="L228" s="370" t="str">
        <f>IF(装备!L227="","",装备!L227)</f>
        <v/>
      </c>
      <c r="M228" s="370" t="str">
        <f>IF(装备!M227="","",装备!M227)</f>
        <v>超长</v>
      </c>
      <c r="N228" s="370" t="str">
        <f>IF(装备!N227="","",装备!N227)</f>
        <v/>
      </c>
      <c r="O228" s="370" t="str">
        <f>IF(装备!O227="","",装备!O227)</f>
        <v/>
      </c>
      <c r="P228" s="370" t="str">
        <f>IF(装备!P227="","",装备!P227)</f>
        <v/>
      </c>
      <c r="Q228" s="370">
        <f>IF(装备!Q227="","",装备!Q227)</f>
        <v>5</v>
      </c>
      <c r="R228" s="370">
        <f>IF(装备!R227="","",装备!R227)</f>
        <v>1</v>
      </c>
      <c r="S228" s="370">
        <f>IF(装备!S227="","",装备!S227)</f>
        <v>0.25</v>
      </c>
      <c r="T228" s="370" t="str">
        <f>IF(装备!T227="","",装备!T227)</f>
        <v/>
      </c>
      <c r="U228" s="370" t="str">
        <f>IF(装备!U227="","",装备!U227)</f>
        <v/>
      </c>
      <c r="V228" s="370" t="str">
        <f>IF(装备!V227="","",装备!V227)</f>
        <v/>
      </c>
      <c r="W228" s="370" t="str">
        <f>IF(装备!W227="","",装备!W227)</f>
        <v/>
      </c>
      <c r="X228" s="370" t="str">
        <f>IF(装备!X227="","",装备!X227)</f>
        <v/>
      </c>
      <c r="Y228" s="370">
        <f>IF(装备!Y227="","",装备!Y227)</f>
        <v>15</v>
      </c>
      <c r="Z228" s="370">
        <f>IF(装备!Z227="","",装备!Z227)</f>
        <v>25</v>
      </c>
      <c r="AA228" s="370" t="str">
        <f>IF(装备!AA227="","",装备!AA227)</f>
        <v/>
      </c>
      <c r="AB228" t="str">
        <f>IF(装备!AB227="","",装备!AB227)</f>
        <v/>
      </c>
      <c r="AC228" t="str">
        <f>IF(装备!AC227="","",装备!AC227)</f>
        <v/>
      </c>
      <c r="AD228" t="str">
        <f>IF(装备!AD227="","",装备!AD227)</f>
        <v>对空补正25%</v>
      </c>
    </row>
    <row r="229" spans="1:30">
      <c r="A229">
        <f>IF(装备!A228="","",装备!A228)</f>
        <v>10022721</v>
      </c>
      <c r="B229" s="362" t="s">
        <v>4497</v>
      </c>
      <c r="C229" s="370">
        <f>IF(装备!C228="","",装备!C228)</f>
        <v>4</v>
      </c>
      <c r="D229" s="121" t="str">
        <f>IF(装备!D228="","",装备!D228)</f>
        <v>鱼雷</v>
      </c>
      <c r="E229" t="str">
        <f>IF(装备!E228="","",装备!E228)</f>
        <v>鱼雷-通用</v>
      </c>
      <c r="F229" s="370" t="str">
        <f>IF(装备!F228="","",装备!F228)</f>
        <v/>
      </c>
      <c r="G229" s="370" t="str">
        <f>IF(装备!G228="","",装备!G228)</f>
        <v/>
      </c>
      <c r="H229" s="370" t="str">
        <f>IF(装备!H228="","",装备!H228)</f>
        <v/>
      </c>
      <c r="I229" s="370">
        <f>IF(装备!I228="","",装备!I228)</f>
        <v>8</v>
      </c>
      <c r="J229" s="370" t="str">
        <f>IF(装备!J228="","",装备!J228)</f>
        <v/>
      </c>
      <c r="K229" s="370" t="str">
        <f>IF(装备!K228="","",装备!K228)</f>
        <v/>
      </c>
      <c r="L229" s="370" t="str">
        <f>IF(装备!L228="","",装备!L228)</f>
        <v/>
      </c>
      <c r="M229" s="370" t="str">
        <f>IF(装备!M228="","",装备!M228)</f>
        <v>无</v>
      </c>
      <c r="N229" s="370" t="str">
        <f>IF(装备!N228="","",装备!N228)</f>
        <v/>
      </c>
      <c r="O229" s="370" t="str">
        <f>IF(装备!O228="","",装备!O228)</f>
        <v/>
      </c>
      <c r="P229" s="370" t="str">
        <f>IF(装备!P228="","",装备!P228)</f>
        <v/>
      </c>
      <c r="Q229" s="370" t="str">
        <f>IF(装备!Q228="","",装备!Q228)</f>
        <v/>
      </c>
      <c r="R229" s="370">
        <f>IF(装备!R228="","",装备!R228)</f>
        <v>1</v>
      </c>
      <c r="S229" s="370" t="str">
        <f>IF(装备!S228="","",装备!S228)</f>
        <v/>
      </c>
      <c r="T229" s="370" t="str">
        <f>IF(装备!T228="","",装备!T228)</f>
        <v/>
      </c>
      <c r="U229" s="370" t="str">
        <f>IF(装备!U228="","",装备!U228)</f>
        <v/>
      </c>
      <c r="V229" s="370" t="str">
        <f>IF(装备!V228="","",装备!V228)</f>
        <v/>
      </c>
      <c r="W229" s="370" t="str">
        <f>IF(装备!W228="","",装备!W228)</f>
        <v/>
      </c>
      <c r="X229" s="370">
        <f>IF(装备!X228="","",装备!X228)</f>
        <v>4</v>
      </c>
      <c r="Y229" s="370">
        <f>IF(装备!Y228="","",装备!Y228)</f>
        <v>5</v>
      </c>
      <c r="Z229" s="370">
        <f>IF(装备!Z228="","",装备!Z228)</f>
        <v>4</v>
      </c>
      <c r="AA229" s="370" t="str">
        <f>IF(装备!AA228="","",装备!AA228)</f>
        <v/>
      </c>
      <c r="AB229" t="str">
        <f>IF(装备!AB228="","",装备!AB228)</f>
        <v/>
      </c>
      <c r="AC229" t="str">
        <f>IF(装备!AC228="","",装备!AC228)</f>
        <v/>
      </c>
      <c r="AD229" t="str">
        <f>IF(装备!AD228="","",装备!AD228)</f>
        <v/>
      </c>
    </row>
    <row r="230" spans="1:30">
      <c r="A230">
        <f>IF(装备!A229="","",装备!A229)</f>
        <v>10022821</v>
      </c>
      <c r="B230" s="364" t="s">
        <v>4498</v>
      </c>
      <c r="C230" s="370">
        <f>IF(装备!C229="","",装备!C229)</f>
        <v>5</v>
      </c>
      <c r="D230" s="121" t="str">
        <f>IF(装备!D229="","",装备!D229)</f>
        <v>强化部件</v>
      </c>
      <c r="E230" t="str">
        <f>IF(装备!E229="","",装备!E229)</f>
        <v>强化部件-通用</v>
      </c>
      <c r="F230" s="370" t="str">
        <f>IF(装备!F229="","",装备!F229)</f>
        <v/>
      </c>
      <c r="G230" s="370" t="str">
        <f>IF(装备!G229="","",装备!G229)</f>
        <v/>
      </c>
      <c r="H230" s="370">
        <f>IF(装备!H229="","",装备!H229)</f>
        <v>3</v>
      </c>
      <c r="I230" s="370" t="str">
        <f>IF(装备!I229="","",装备!I229)</f>
        <v/>
      </c>
      <c r="J230" s="370" t="str">
        <f>IF(装备!J229="","",装备!J229)</f>
        <v/>
      </c>
      <c r="K230" s="370" t="str">
        <f>IF(装备!K229="","",装备!K229)</f>
        <v/>
      </c>
      <c r="L230" s="370" t="str">
        <f>IF(装备!L229="","",装备!L229)</f>
        <v/>
      </c>
      <c r="M230" s="370" t="str">
        <f>IF(装备!M229="","",装备!M229)</f>
        <v>无</v>
      </c>
      <c r="N230" s="370">
        <f>IF(装备!N229="","",装备!N229)</f>
        <v>-1</v>
      </c>
      <c r="O230" s="370">
        <f>IF(装备!O229="","",装备!O229)</f>
        <v>3</v>
      </c>
      <c r="P230" s="370" t="str">
        <f>IF(装备!P229="","",装备!P229)</f>
        <v/>
      </c>
      <c r="Q230" s="370" t="str">
        <f>IF(装备!Q229="","",装备!Q229)</f>
        <v/>
      </c>
      <c r="R230" s="370">
        <f>IF(装备!R229="","",装备!R229)</f>
        <v>1</v>
      </c>
      <c r="S230" s="370" t="str">
        <f>IF(装备!S229="","",装备!S229)</f>
        <v/>
      </c>
      <c r="T230" s="370" t="str">
        <f>IF(装备!T229="","",装备!T229)</f>
        <v/>
      </c>
      <c r="U230" s="370" t="str">
        <f>IF(装备!U229="","",装备!U229)</f>
        <v/>
      </c>
      <c r="V230" s="370" t="str">
        <f>IF(装备!V229="","",装备!V229)</f>
        <v/>
      </c>
      <c r="W230" s="370" t="str">
        <f>IF(装备!W229="","",装备!W229)</f>
        <v/>
      </c>
      <c r="X230" s="370">
        <f>IF(装备!X229="","",装备!X229)</f>
        <v>1</v>
      </c>
      <c r="Y230" s="370">
        <f>IF(装备!Y229="","",装备!Y229)</f>
        <v>1</v>
      </c>
      <c r="Z230" s="370">
        <f>IF(装备!Z229="","",装备!Z229)</f>
        <v>1</v>
      </c>
      <c r="AA230" s="370">
        <f>IF(装备!AA229="","",装备!AA229)</f>
        <v>1</v>
      </c>
      <c r="AB230" t="str">
        <f>IF(装备!AB229="","",装备!AB229)</f>
        <v/>
      </c>
      <c r="AC230" t="str">
        <f>IF(装备!AC229="","",装备!AC229)</f>
        <v/>
      </c>
      <c r="AD230" t="str">
        <f>IF(装备!AD229="","",装备!AD229)</f>
        <v/>
      </c>
    </row>
    <row r="231" spans="1:30">
      <c r="A231">
        <f>IF(装备!A230="","",装备!A230)</f>
        <v>10022921</v>
      </c>
      <c r="B231" s="363" t="s">
        <v>3727</v>
      </c>
      <c r="C231" s="370">
        <f>IF(装备!C230="","",装备!C230)</f>
        <v>6</v>
      </c>
      <c r="D231" s="121" t="str">
        <f>IF(装备!D230="","",装备!D230)</f>
        <v>鱼雷</v>
      </c>
      <c r="E231" t="str">
        <f>IF(装备!E230="","",装备!E230)</f>
        <v>鱼雷-潜艇限定</v>
      </c>
      <c r="F231" s="370" t="str">
        <f>IF(装备!F230="","",装备!F230)</f>
        <v/>
      </c>
      <c r="G231" s="370" t="str">
        <f>IF(装备!G230="","",装备!G230)</f>
        <v/>
      </c>
      <c r="H231" s="370" t="str">
        <f>IF(装备!H230="","",装备!H230)</f>
        <v/>
      </c>
      <c r="I231" s="370">
        <f>IF(装备!I230="","",装备!I230)</f>
        <v>12</v>
      </c>
      <c r="J231" s="370" t="str">
        <f>IF(装备!J230="","",装备!J230)</f>
        <v/>
      </c>
      <c r="K231" s="370" t="str">
        <f>IF(装备!K230="","",装备!K230)</f>
        <v/>
      </c>
      <c r="L231" s="370">
        <f>IF(装备!L230="","",装备!L230)</f>
        <v>6</v>
      </c>
      <c r="M231" s="370" t="str">
        <f>IF(装备!M230="","",装备!M230)</f>
        <v>无</v>
      </c>
      <c r="N231" s="370">
        <f>IF(装备!N230="","",装备!N230)</f>
        <v>3</v>
      </c>
      <c r="O231" s="370" t="str">
        <f>IF(装备!O230="","",装备!O230)</f>
        <v/>
      </c>
      <c r="P231" s="370" t="str">
        <f>IF(装备!P230="","",装备!P230)</f>
        <v/>
      </c>
      <c r="Q231" s="370" t="str">
        <f>IF(装备!Q230="","",装备!Q230)</f>
        <v/>
      </c>
      <c r="R231" s="370">
        <f>IF(装备!R230="","",装备!R230)</f>
        <v>1</v>
      </c>
      <c r="S231" s="370" t="str">
        <f>IF(装备!S230="","",装备!S230)</f>
        <v/>
      </c>
      <c r="T231" s="370" t="str">
        <f>IF(装备!T230="","",装备!T230)</f>
        <v/>
      </c>
      <c r="U231" s="370" t="str">
        <f>IF(装备!U230="","",装备!U230)</f>
        <v/>
      </c>
      <c r="V231" s="370" t="str">
        <f>IF(装备!V230="","",装备!V230)</f>
        <v/>
      </c>
      <c r="W231" s="370" t="str">
        <f>IF(装备!W230="","",装备!W230)</f>
        <v/>
      </c>
      <c r="X231" s="370">
        <f>IF(装备!X230="","",装备!X230)</f>
        <v>4</v>
      </c>
      <c r="Y231" s="370">
        <f>IF(装备!Y230="","",装备!Y230)</f>
        <v>5</v>
      </c>
      <c r="Z231" s="370">
        <f>IF(装备!Z230="","",装备!Z230)</f>
        <v>4</v>
      </c>
      <c r="AA231" s="370" t="str">
        <f>IF(装备!AA230="","",装备!AA230)</f>
        <v/>
      </c>
      <c r="AB231" t="str">
        <f>IF(装备!AB230="","",装备!AB230)</f>
        <v/>
      </c>
      <c r="AC231" t="str">
        <f>IF(装备!AC230="","",装备!AC230)</f>
        <v/>
      </c>
      <c r="AD231" t="str">
        <f>IF(装备!AD230="","",装备!AD230)</f>
        <v/>
      </c>
    </row>
    <row r="232" spans="1:30">
      <c r="A232">
        <f>IF(装备!A231="","",装备!A231)</f>
        <v>10023021</v>
      </c>
      <c r="B232" s="363" t="s">
        <v>4499</v>
      </c>
      <c r="C232" s="370">
        <f>IF(装备!C231="","",装备!C231)</f>
        <v>6</v>
      </c>
      <c r="D232" s="121" t="str">
        <f>IF(装备!D231="","",装备!D231)</f>
        <v>轰炸机</v>
      </c>
      <c r="E232" t="str">
        <f>IF(装备!E231="","",装备!E231)</f>
        <v>轰炸机-通用</v>
      </c>
      <c r="F232" s="370" t="str">
        <f>IF(装备!F231="","",装备!F231)</f>
        <v/>
      </c>
      <c r="G232" s="370" t="str">
        <f>IF(装备!G231="","",装备!G231)</f>
        <v/>
      </c>
      <c r="H232" s="370" t="str">
        <f>IF(装备!H231="","",装备!H231)</f>
        <v/>
      </c>
      <c r="I232" s="370" t="str">
        <f>IF(装备!I231="","",装备!I231)</f>
        <v/>
      </c>
      <c r="J232" s="370">
        <f>IF(装备!J231="","",装备!J231)</f>
        <v>5</v>
      </c>
      <c r="K232" s="370" t="str">
        <f>IF(装备!K231="","",装备!K231)</f>
        <v/>
      </c>
      <c r="L232" s="370" t="str">
        <f>IF(装备!L231="","",装备!L231)</f>
        <v/>
      </c>
      <c r="M232" s="370" t="str">
        <f>IF(装备!M231="","",装备!M231)</f>
        <v>无</v>
      </c>
      <c r="N232" s="370" t="str">
        <f>IF(装备!N231="","",装备!N231)</f>
        <v/>
      </c>
      <c r="O232" s="370" t="str">
        <f>IF(装备!O231="","",装备!O231)</f>
        <v/>
      </c>
      <c r="P232" s="370">
        <f>IF(装备!P231="","",装备!P231)</f>
        <v>21</v>
      </c>
      <c r="Q232" s="370" t="str">
        <f>IF(装备!Q231="","",装备!Q231)</f>
        <v/>
      </c>
      <c r="R232" s="370">
        <f>IF(装备!R231="","",装备!R231)</f>
        <v>1</v>
      </c>
      <c r="S232" s="370" t="str">
        <f>IF(装备!S231="","",装备!S231)</f>
        <v/>
      </c>
      <c r="T232" s="370" t="str">
        <f>IF(装备!T231="","",装备!T231)</f>
        <v/>
      </c>
      <c r="U232" s="370" t="str">
        <f>IF(装备!U231="","",装备!U231)</f>
        <v/>
      </c>
      <c r="V232" s="370" t="str">
        <f>IF(装备!V231="","",装备!V231)</f>
        <v/>
      </c>
      <c r="W232" s="370">
        <f>IF(装备!W231="","",装备!W231)</f>
        <v>15</v>
      </c>
      <c r="X232" s="370">
        <f>IF(装备!X231="","",装备!X231)</f>
        <v>8</v>
      </c>
      <c r="Y232" s="370">
        <f>IF(装备!Y231="","",装备!Y231)</f>
        <v>10</v>
      </c>
      <c r="Z232" s="370" t="str">
        <f>IF(装备!Z231="","",装备!Z231)</f>
        <v/>
      </c>
      <c r="AA232" s="370">
        <f>IF(装备!AA231="","",装备!AA231)</f>
        <v>15</v>
      </c>
      <c r="AB232" t="str">
        <f>IF(装备!AB231="","",装备!AB231)</f>
        <v/>
      </c>
      <c r="AC232" t="str">
        <f>IF(装备!AC231="","",装备!AC231)</f>
        <v/>
      </c>
      <c r="AD232" t="str">
        <f>IF(装备!AD231="","",装备!AD231)</f>
        <v>铝耗15</v>
      </c>
    </row>
    <row r="233" spans="1:30">
      <c r="A233">
        <f>IF(装备!A232="","",装备!A232)</f>
        <v>10023121</v>
      </c>
      <c r="B233" s="363" t="s">
        <v>1988</v>
      </c>
      <c r="C233" s="370">
        <f>IF(装备!C232="","",装备!C232)</f>
        <v>6</v>
      </c>
      <c r="D233" s="121" t="str">
        <f>IF(装备!D232="","",装备!D232)</f>
        <v>强化部件</v>
      </c>
      <c r="E233" t="str">
        <f>IF(装备!E232="","",装备!E232)</f>
        <v>强化部件-通用</v>
      </c>
      <c r="F233" s="370" t="str">
        <f>IF(装备!F232="","",装备!F232)</f>
        <v/>
      </c>
      <c r="G233" s="370">
        <f>IF(装备!G232="","",装备!G232)</f>
        <v>3</v>
      </c>
      <c r="H233" s="370">
        <f>IF(装备!H232="","",装备!H232)</f>
        <v>3</v>
      </c>
      <c r="I233" s="370" t="str">
        <f>IF(装备!I232="","",装备!I232)</f>
        <v/>
      </c>
      <c r="J233" s="370">
        <f>IF(装备!J232="","",装备!J232)</f>
        <v>3</v>
      </c>
      <c r="K233" s="370">
        <f>IF(装备!K232="","",装备!K232)</f>
        <v>3</v>
      </c>
      <c r="L233" s="370">
        <f>IF(装备!L232="","",装备!L232)</f>
        <v>3</v>
      </c>
      <c r="M233" s="370" t="str">
        <f>IF(装备!M232="","",装备!M232)</f>
        <v>无</v>
      </c>
      <c r="N233" s="370">
        <f>IF(装备!N232="","",装备!N232)</f>
        <v>3</v>
      </c>
      <c r="O233" s="370">
        <f>IF(装备!O232="","",装备!O232)</f>
        <v>3</v>
      </c>
      <c r="P233" s="370">
        <f>IF(装备!P232="","",装备!P232)</f>
        <v>3</v>
      </c>
      <c r="Q233" s="370">
        <f>IF(装备!Q232="","",装备!Q232)</f>
        <v>3</v>
      </c>
      <c r="R233" s="370">
        <f>IF(装备!R232="","",装备!R232)</f>
        <v>1</v>
      </c>
      <c r="S233" s="370" t="str">
        <f>IF(装备!S232="","",装备!S232)</f>
        <v/>
      </c>
      <c r="T233" s="370" t="str">
        <f>IF(装备!T232="","",装备!T232)</f>
        <v/>
      </c>
      <c r="U233" s="370" t="str">
        <f>IF(装备!U232="","",装备!U232)</f>
        <v/>
      </c>
      <c r="V233" s="370" t="str">
        <f>IF(装备!V232="","",装备!V232)</f>
        <v/>
      </c>
      <c r="W233" s="370" t="str">
        <f>IF(装备!W232="","",装备!W232)</f>
        <v/>
      </c>
      <c r="X233" s="370" t="str">
        <f>IF(装备!X232="","",装备!X232)</f>
        <v/>
      </c>
      <c r="Y233" s="370" t="str">
        <f>IF(装备!Y232="","",装备!Y232)</f>
        <v/>
      </c>
      <c r="Z233" s="370" t="str">
        <f>IF(装备!Z232="","",装备!Z232)</f>
        <v/>
      </c>
      <c r="AA233" s="370">
        <f>IF(装备!AA232="","",装备!AA232)</f>
        <v>25</v>
      </c>
      <c r="AB233" t="str">
        <f>IF(装备!AB232="","",装备!AB232)</f>
        <v/>
      </c>
      <c r="AC233" t="str">
        <f>IF(装备!AC232="","",装备!AC232)</f>
        <v/>
      </c>
      <c r="AD233" t="str">
        <f>IF(装备!AD232="","",装备!AD232)</f>
        <v/>
      </c>
    </row>
    <row r="234" spans="1:30">
      <c r="A234">
        <f>IF(装备!A233="","",装备!A233)</f>
        <v>10023221</v>
      </c>
      <c r="B234" s="363" t="s">
        <v>4069</v>
      </c>
      <c r="C234" s="370">
        <f>IF(装备!C233="","",装备!C233)</f>
        <v>6</v>
      </c>
      <c r="D234" s="121" t="str">
        <f>IF(装备!D233="","",装备!D233)</f>
        <v>主炮</v>
      </c>
      <c r="E234" t="str">
        <f>IF(装备!E233="","",装备!E233)</f>
        <v>主炮-战列+</v>
      </c>
      <c r="F234" s="370" t="str">
        <f>IF(装备!F233="","",装备!F233)</f>
        <v/>
      </c>
      <c r="G234" s="370">
        <f>IF(装备!G233="","",装备!G233)</f>
        <v>25</v>
      </c>
      <c r="H234" s="370" t="str">
        <f>IF(装备!H233="","",装备!H233)</f>
        <v/>
      </c>
      <c r="I234" s="370" t="str">
        <f>IF(装备!I233="","",装备!I233)</f>
        <v/>
      </c>
      <c r="J234" s="370" t="str">
        <f>IF(装备!J233="","",装备!J233)</f>
        <v/>
      </c>
      <c r="K234" s="370" t="str">
        <f>IF(装备!K233="","",装备!K233)</f>
        <v/>
      </c>
      <c r="L234" s="370">
        <f>IF(装备!L233="","",装备!L233)</f>
        <v>3</v>
      </c>
      <c r="M234" s="370" t="str">
        <f>IF(装备!M233="","",装备!M233)</f>
        <v>超长</v>
      </c>
      <c r="N234" s="370" t="str">
        <f>IF(装备!N233="","",装备!N233)</f>
        <v/>
      </c>
      <c r="O234" s="370" t="str">
        <f>IF(装备!O233="","",装备!O233)</f>
        <v/>
      </c>
      <c r="P234" s="370" t="str">
        <f>IF(装备!P233="","",装备!P233)</f>
        <v/>
      </c>
      <c r="Q234" s="370" t="str">
        <f>IF(装备!Q233="","",装备!Q233)</f>
        <v/>
      </c>
      <c r="R234" s="370">
        <f>IF(装备!R233="","",装备!R233)</f>
        <v>1</v>
      </c>
      <c r="S234" s="370" t="str">
        <f>IF(装备!S233="","",装备!S233)</f>
        <v/>
      </c>
      <c r="T234" s="370" t="str">
        <f>IF(装备!T233="","",装备!T233)</f>
        <v/>
      </c>
      <c r="U234" s="370" t="str">
        <f>IF(装备!U233="","",装备!U233)</f>
        <v/>
      </c>
      <c r="V234" s="370" t="str">
        <f>IF(装备!V233="","",装备!V233)</f>
        <v/>
      </c>
      <c r="W234" s="370" t="str">
        <f>IF(装备!W233="","",装备!W233)</f>
        <v/>
      </c>
      <c r="X234" s="370" t="str">
        <f>IF(装备!X233="","",装备!X233)</f>
        <v/>
      </c>
      <c r="Y234" s="370">
        <f>IF(装备!Y233="","",装备!Y233)</f>
        <v>19</v>
      </c>
      <c r="Z234" s="370">
        <f>IF(装备!Z233="","",装备!Z233)</f>
        <v>22</v>
      </c>
      <c r="AA234" s="370" t="str">
        <f>IF(装备!AA233="","",装备!AA233)</f>
        <v/>
      </c>
      <c r="AB234" t="str">
        <f>IF(装备!AB233="","",装备!AB233)</f>
        <v/>
      </c>
      <c r="AC234" t="str">
        <f>IF(装备!AC233="","",装备!AC233)</f>
        <v/>
      </c>
      <c r="AD234" t="str">
        <f>IF(装备!AD233="","",装备!AD233)</f>
        <v>早期试用型，仅限衣阿华级装备</v>
      </c>
    </row>
    <row r="235" spans="1:30">
      <c r="A235">
        <f>IF(装备!A234="","",装备!A234)</f>
        <v>10023321</v>
      </c>
      <c r="B235" s="362" t="s">
        <v>4500</v>
      </c>
      <c r="C235" s="370">
        <f>IF(装备!C234="","",装备!C234)</f>
        <v>4</v>
      </c>
      <c r="D235" s="121" t="str">
        <f>IF(装备!D234="","",装备!D234)</f>
        <v>轰炸机</v>
      </c>
      <c r="E235" t="str">
        <f>IF(装备!E234="","",装备!E234)</f>
        <v>轰炸机-通用</v>
      </c>
      <c r="F235" s="370" t="str">
        <f>IF(装备!F234="","",装备!F234)</f>
        <v/>
      </c>
      <c r="G235" s="370" t="str">
        <f>IF(装备!G234="","",装备!G234)</f>
        <v/>
      </c>
      <c r="H235" s="370" t="str">
        <f>IF(装备!H234="","",装备!H234)</f>
        <v/>
      </c>
      <c r="I235" s="370" t="str">
        <f>IF(装备!I234="","",装备!I234)</f>
        <v/>
      </c>
      <c r="J235" s="370" t="str">
        <f>IF(装备!J234="","",装备!J234)</f>
        <v/>
      </c>
      <c r="K235" s="370" t="str">
        <f>IF(装备!K234="","",装备!K234)</f>
        <v/>
      </c>
      <c r="L235" s="370" t="str">
        <f>IF(装备!L234="","",装备!L234)</f>
        <v/>
      </c>
      <c r="M235" s="370" t="str">
        <f>IF(装备!M234="","",装备!M234)</f>
        <v>无</v>
      </c>
      <c r="N235" s="370" t="str">
        <f>IF(装备!N234="","",装备!N234)</f>
        <v/>
      </c>
      <c r="O235" s="370" t="str">
        <f>IF(装备!O234="","",装备!O234)</f>
        <v/>
      </c>
      <c r="P235" s="370">
        <f>IF(装备!P234="","",装备!P234)</f>
        <v>7</v>
      </c>
      <c r="Q235" s="370" t="str">
        <f>IF(装备!Q234="","",装备!Q234)</f>
        <v/>
      </c>
      <c r="R235" s="370">
        <f>IF(装备!R234="","",装备!R234)</f>
        <v>1</v>
      </c>
      <c r="S235" s="370" t="str">
        <f>IF(装备!S234="","",装备!S234)</f>
        <v/>
      </c>
      <c r="T235" s="370" t="str">
        <f>IF(装备!T234="","",装备!T234)</f>
        <v/>
      </c>
      <c r="U235" s="370" t="str">
        <f>IF(装备!U234="","",装备!U234)</f>
        <v/>
      </c>
      <c r="V235" s="370" t="str">
        <f>IF(装备!V234="","",装备!V234)</f>
        <v/>
      </c>
      <c r="W235" s="370">
        <f>IF(装备!W234="","",装备!W234)</f>
        <v>4</v>
      </c>
      <c r="X235" s="370">
        <f>IF(装备!X234="","",装备!X234)</f>
        <v>1</v>
      </c>
      <c r="Y235" s="370">
        <f>IF(装备!Y234="","",装备!Y234)</f>
        <v>1</v>
      </c>
      <c r="Z235" s="370" t="str">
        <f>IF(装备!Z234="","",装备!Z234)</f>
        <v/>
      </c>
      <c r="AA235" s="370">
        <f>IF(装备!AA234="","",装备!AA234)</f>
        <v>2</v>
      </c>
      <c r="AB235" t="str">
        <f>IF(装备!AB234="","",装备!AB234)</f>
        <v>{'ap': 0.2}</v>
      </c>
      <c r="AC235">
        <f>IF(装备!AC234="","",装备!AC234)</f>
        <v>3</v>
      </c>
      <c r="AD235" t="str">
        <f>IF(装备!AD234="","",装备!AD234)</f>
        <v>增加20%护甲穿透（同类弹药效果只生效一个）；铝耗4</v>
      </c>
    </row>
    <row r="236" spans="1:30">
      <c r="A236">
        <f>IF(装备!A235="","",装备!A235)</f>
        <v>10023421</v>
      </c>
      <c r="B236" s="362" t="s">
        <v>4502</v>
      </c>
      <c r="C236" s="370">
        <f>IF(装备!C235="","",装备!C235)</f>
        <v>4</v>
      </c>
      <c r="D236" s="121" t="str">
        <f>IF(装备!D235="","",装备!D235)</f>
        <v>主炮</v>
      </c>
      <c r="E236" t="str">
        <f>IF(装备!E235="","",装备!E235)</f>
        <v>主炮-通用</v>
      </c>
      <c r="F236" s="370" t="str">
        <f>IF(装备!F235="","",装备!F235)</f>
        <v/>
      </c>
      <c r="G236" s="370">
        <f>IF(装备!G235="","",装备!G235)</f>
        <v>3</v>
      </c>
      <c r="H236" s="370" t="str">
        <f>IF(装备!H235="","",装备!H235)</f>
        <v/>
      </c>
      <c r="I236" s="370" t="str">
        <f>IF(装备!I235="","",装备!I235)</f>
        <v/>
      </c>
      <c r="J236" s="370" t="str">
        <f>IF(装备!J235="","",装备!J235)</f>
        <v/>
      </c>
      <c r="K236" s="370" t="str">
        <f>IF(装备!K235="","",装备!K235)</f>
        <v/>
      </c>
      <c r="L236" s="370" t="str">
        <f>IF(装备!L235="","",装备!L235)</f>
        <v/>
      </c>
      <c r="M236" s="370" t="str">
        <f>IF(装备!M235="","",装备!M235)</f>
        <v>中</v>
      </c>
      <c r="N236" s="370" t="str">
        <f>IF(装备!N235="","",装备!N235)</f>
        <v/>
      </c>
      <c r="O236" s="370" t="str">
        <f>IF(装备!O235="","",装备!O235)</f>
        <v/>
      </c>
      <c r="P236" s="370" t="str">
        <f>IF(装备!P235="","",装备!P235)</f>
        <v/>
      </c>
      <c r="Q236" s="370">
        <f>IF(装备!Q235="","",装备!Q235)</f>
        <v>6</v>
      </c>
      <c r="R236" s="370">
        <f>IF(装备!R235="","",装备!R235)</f>
        <v>1.6</v>
      </c>
      <c r="S236" s="370">
        <f>IF(装备!S235="","",装备!S235)</f>
        <v>0.35</v>
      </c>
      <c r="T236" s="370" t="str">
        <f>IF(装备!T235="","",装备!T235)</f>
        <v/>
      </c>
      <c r="U236" s="370" t="str">
        <f>IF(装备!U235="","",装备!U235)</f>
        <v/>
      </c>
      <c r="V236" s="370" t="str">
        <f>IF(装备!V235="","",装备!V235)</f>
        <v/>
      </c>
      <c r="W236" s="370" t="str">
        <f>IF(装备!W235="","",装备!W235)</f>
        <v/>
      </c>
      <c r="X236" s="370" t="str">
        <f>IF(装备!X235="","",装备!X235)</f>
        <v/>
      </c>
      <c r="Y236" s="370">
        <f>IF(装备!Y235="","",装备!Y235)</f>
        <v>5</v>
      </c>
      <c r="Z236" s="370">
        <f>IF(装备!Z235="","",装备!Z235)</f>
        <v>6</v>
      </c>
      <c r="AA236" s="370" t="str">
        <f>IF(装备!AA235="","",装备!AA235)</f>
        <v/>
      </c>
      <c r="AB236" t="str">
        <f>IF(装备!AB235="","",装备!AB235)</f>
        <v/>
      </c>
      <c r="AC236" t="str">
        <f>IF(装备!AC235="","",装备!AC235)</f>
        <v/>
      </c>
      <c r="AD236" t="str">
        <f>IF(装备!AD235="","",装备!AD235)</f>
        <v>对空补正35%；对空倍率1.6</v>
      </c>
    </row>
    <row r="237" spans="1:30">
      <c r="A237">
        <f>IF(装备!A236="","",装备!A236)</f>
        <v>10023521</v>
      </c>
      <c r="B237" s="364" t="s">
        <v>4504</v>
      </c>
      <c r="C237" s="370">
        <f>IF(装备!C236="","",装备!C236)</f>
        <v>5</v>
      </c>
      <c r="D237" s="121" t="str">
        <f>IF(装备!D236="","",装备!D236)</f>
        <v>鱼雷机</v>
      </c>
      <c r="E237" t="str">
        <f>IF(装备!E236="","",装备!E236)</f>
        <v>鱼雷机-通用</v>
      </c>
      <c r="F237" s="370" t="str">
        <f>IF(装备!F236="","",装备!F236)</f>
        <v/>
      </c>
      <c r="G237" s="370" t="str">
        <f>IF(装备!G236="","",装备!G236)</f>
        <v/>
      </c>
      <c r="H237" s="370" t="str">
        <f>IF(装备!H236="","",装备!H236)</f>
        <v/>
      </c>
      <c r="I237" s="370">
        <f>IF(装备!I236="","",装备!I236)</f>
        <v>7</v>
      </c>
      <c r="J237" s="370">
        <f>IF(装备!J236="","",装备!J236)</f>
        <v>10</v>
      </c>
      <c r="K237" s="370" t="str">
        <f>IF(装备!K236="","",装备!K236)</f>
        <v/>
      </c>
      <c r="L237" s="370" t="str">
        <f>IF(装备!L236="","",装备!L236)</f>
        <v/>
      </c>
      <c r="M237" s="370" t="str">
        <f>IF(装备!M236="","",装备!M236)</f>
        <v>无</v>
      </c>
      <c r="N237" s="370" t="str">
        <f>IF(装备!N236="","",装备!N236)</f>
        <v/>
      </c>
      <c r="O237" s="370" t="str">
        <f>IF(装备!O236="","",装备!O236)</f>
        <v/>
      </c>
      <c r="P237" s="370" t="str">
        <f>IF(装备!P236="","",装备!P236)</f>
        <v/>
      </c>
      <c r="Q237" s="370" t="str">
        <f>IF(装备!Q236="","",装备!Q236)</f>
        <v/>
      </c>
      <c r="R237" s="370">
        <f>IF(装备!R236="","",装备!R236)</f>
        <v>1</v>
      </c>
      <c r="S237" s="370" t="str">
        <f>IF(装备!S236="","",装备!S236)</f>
        <v/>
      </c>
      <c r="T237" s="370" t="str">
        <f>IF(装备!T236="","",装备!T236)</f>
        <v/>
      </c>
      <c r="U237" s="370" t="str">
        <f>IF(装备!U236="","",装备!U236)</f>
        <v/>
      </c>
      <c r="V237" s="370" t="str">
        <f>IF(装备!V236="","",装备!V236)</f>
        <v/>
      </c>
      <c r="W237" s="370">
        <f>IF(装备!W236="","",装备!W236)</f>
        <v>5</v>
      </c>
      <c r="X237" s="370">
        <f>IF(装备!X236="","",装备!X236)</f>
        <v>1</v>
      </c>
      <c r="Y237" s="370">
        <f>IF(装备!Y236="","",装备!Y236)</f>
        <v>3</v>
      </c>
      <c r="Z237" s="370" t="str">
        <f>IF(装备!Z236="","",装备!Z236)</f>
        <v/>
      </c>
      <c r="AA237" s="370">
        <f>IF(装备!AA236="","",装备!AA236)</f>
        <v>2</v>
      </c>
      <c r="AB237" t="str">
        <f>IF(装备!AB236="","",装备!AB236)</f>
        <v/>
      </c>
      <c r="AC237" t="str">
        <f>IF(装备!AC236="","",装备!AC236)</f>
        <v/>
      </c>
      <c r="AD237" t="str">
        <f>IF(装备!AD236="","",装备!AD236)</f>
        <v>铝耗5</v>
      </c>
    </row>
    <row r="238" spans="1:30">
      <c r="A238">
        <f>IF(装备!A237="","",装备!A237)</f>
        <v>10023621</v>
      </c>
      <c r="B238" s="361" t="s">
        <v>4083</v>
      </c>
      <c r="C238" s="370">
        <f>IF(装备!C237="","",装备!C237)</f>
        <v>3</v>
      </c>
      <c r="D238" s="121" t="str">
        <f>IF(装备!D237="","",装备!D237)</f>
        <v>主炮</v>
      </c>
      <c r="E238" t="str">
        <f>IF(装备!E237="","",装备!E237)</f>
        <v>主炮-战列+</v>
      </c>
      <c r="F238" s="370" t="str">
        <f>IF(装备!F237="","",装备!F237)</f>
        <v/>
      </c>
      <c r="G238" s="370">
        <f>IF(装备!G237="","",装备!G237)</f>
        <v>9</v>
      </c>
      <c r="H238" s="370" t="str">
        <f>IF(装备!H237="","",装备!H237)</f>
        <v/>
      </c>
      <c r="I238" s="370" t="str">
        <f>IF(装备!I237="","",装备!I237)</f>
        <v/>
      </c>
      <c r="J238" s="370" t="str">
        <f>IF(装备!J237="","",装备!J237)</f>
        <v/>
      </c>
      <c r="K238" s="370" t="str">
        <f>IF(装备!K237="","",装备!K237)</f>
        <v/>
      </c>
      <c r="L238" s="370">
        <f>IF(装备!L237="","",装备!L237)</f>
        <v>2</v>
      </c>
      <c r="M238" s="370" t="str">
        <f>IF(装备!M237="","",装备!M237)</f>
        <v>长</v>
      </c>
      <c r="N238" s="370" t="str">
        <f>IF(装备!N237="","",装备!N237)</f>
        <v/>
      </c>
      <c r="O238" s="370" t="str">
        <f>IF(装备!O237="","",装备!O237)</f>
        <v/>
      </c>
      <c r="P238" s="370" t="str">
        <f>IF(装备!P237="","",装备!P237)</f>
        <v/>
      </c>
      <c r="Q238" s="370" t="str">
        <f>IF(装备!Q237="","",装备!Q237)</f>
        <v/>
      </c>
      <c r="R238" s="370">
        <f>IF(装备!R237="","",装备!R237)</f>
        <v>1</v>
      </c>
      <c r="S238" s="370" t="str">
        <f>IF(装备!S237="","",装备!S237)</f>
        <v/>
      </c>
      <c r="T238" s="370" t="str">
        <f>IF(装备!T237="","",装备!T237)</f>
        <v/>
      </c>
      <c r="U238" s="370" t="str">
        <f>IF(装备!U237="","",装备!U237)</f>
        <v/>
      </c>
      <c r="V238" s="370" t="str">
        <f>IF(装备!V237="","",装备!V237)</f>
        <v/>
      </c>
      <c r="W238" s="370" t="str">
        <f>IF(装备!W237="","",装备!W237)</f>
        <v/>
      </c>
      <c r="X238" s="370" t="str">
        <f>IF(装备!X237="","",装备!X237)</f>
        <v/>
      </c>
      <c r="Y238" s="370">
        <f>IF(装备!Y237="","",装备!Y237)</f>
        <v>13</v>
      </c>
      <c r="Z238" s="370">
        <f>IF(装备!Z237="","",装备!Z237)</f>
        <v>12</v>
      </c>
      <c r="AA238" s="370" t="str">
        <f>IF(装备!AA237="","",装备!AA237)</f>
        <v/>
      </c>
      <c r="AB238" t="str">
        <f>IF(装备!AB237="","",装备!AB237)</f>
        <v/>
      </c>
      <c r="AC238" t="str">
        <f>IF(装备!AC237="","",装备!AC237)</f>
        <v/>
      </c>
      <c r="AD238" t="str">
        <f>IF(装备!AD237="","",装备!AD237)</f>
        <v/>
      </c>
    </row>
    <row r="239" spans="1:30">
      <c r="A239">
        <f>IF(装备!A238="","",装备!A238)</f>
        <v>10023721</v>
      </c>
      <c r="B239" s="361" t="s">
        <v>4153</v>
      </c>
      <c r="C239" s="370">
        <f>IF(装备!C238="","",装备!C238)</f>
        <v>3</v>
      </c>
      <c r="D239" s="121" t="str">
        <f>IF(装备!D238="","",装备!D238)</f>
        <v>轰炸机</v>
      </c>
      <c r="E239" t="str">
        <f>IF(装备!E238="","",装备!E238)</f>
        <v>轰炸机-水上机</v>
      </c>
      <c r="F239" s="370" t="str">
        <f>IF(装备!F238="","",装备!F238)</f>
        <v/>
      </c>
      <c r="G239" s="370" t="str">
        <f>IF(装备!G238="","",装备!G238)</f>
        <v/>
      </c>
      <c r="H239" s="370" t="str">
        <f>IF(装备!H238="","",装备!H238)</f>
        <v/>
      </c>
      <c r="I239" s="370" t="str">
        <f>IF(装备!I238="","",装备!I238)</f>
        <v/>
      </c>
      <c r="J239" s="370">
        <f>IF(装备!J238="","",装备!J238)</f>
        <v>3</v>
      </c>
      <c r="K239" s="370">
        <f>IF(装备!K238="","",装备!K238)</f>
        <v>3</v>
      </c>
      <c r="L239" s="370" t="str">
        <f>IF(装备!L238="","",装备!L238)</f>
        <v/>
      </c>
      <c r="M239" s="370" t="str">
        <f>IF(装备!M238="","",装备!M238)</f>
        <v>无</v>
      </c>
      <c r="N239" s="370" t="str">
        <f>IF(装备!N238="","",装备!N238)</f>
        <v/>
      </c>
      <c r="O239" s="370" t="str">
        <f>IF(装备!O238="","",装备!O238)</f>
        <v/>
      </c>
      <c r="P239" s="370">
        <f>IF(装备!P238="","",装备!P238)</f>
        <v>7</v>
      </c>
      <c r="Q239" s="370" t="str">
        <f>IF(装备!Q238="","",装备!Q238)</f>
        <v/>
      </c>
      <c r="R239" s="370">
        <f>IF(装备!R238="","",装备!R238)</f>
        <v>1</v>
      </c>
      <c r="S239" s="370" t="str">
        <f>IF(装备!S238="","",装备!S238)</f>
        <v/>
      </c>
      <c r="T239" s="370" t="str">
        <f>IF(装备!T238="","",装备!T238)</f>
        <v/>
      </c>
      <c r="U239" s="370" t="str">
        <f>IF(装备!U238="","",装备!U238)</f>
        <v/>
      </c>
      <c r="V239" s="370" t="str">
        <f>IF(装备!V238="","",装备!V238)</f>
        <v/>
      </c>
      <c r="W239" s="370">
        <f>IF(装备!W238="","",装备!W238)</f>
        <v>5</v>
      </c>
      <c r="X239" s="370">
        <f>IF(装备!X238="","",装备!X238)</f>
        <v>3</v>
      </c>
      <c r="Y239" s="370">
        <f>IF(装备!Y238="","",装备!Y238)</f>
        <v>2</v>
      </c>
      <c r="Z239" s="370" t="str">
        <f>IF(装备!Z238="","",装备!Z238)</f>
        <v/>
      </c>
      <c r="AA239" s="370">
        <f>IF(装备!AA238="","",装备!AA238)</f>
        <v>6</v>
      </c>
      <c r="AB239" t="str">
        <f>IF(装备!AB238="","",装备!AB238)</f>
        <v/>
      </c>
      <c r="AC239" t="str">
        <f>IF(装备!AC238="","",装备!AC238)</f>
        <v/>
      </c>
      <c r="AD239" t="str">
        <f>IF(装备!AD238="","",装备!AD238)</f>
        <v>铝耗5</v>
      </c>
    </row>
    <row r="240" spans="1:30">
      <c r="A240">
        <f>IF(装备!A239="","",装备!A239)</f>
        <v>10023821</v>
      </c>
      <c r="B240" s="364" t="s">
        <v>3683</v>
      </c>
      <c r="C240" s="370">
        <f>IF(装备!C239="","",装备!C239)</f>
        <v>5</v>
      </c>
      <c r="D240" s="121" t="str">
        <f>IF(装备!D239="","",装备!D239)</f>
        <v>鱼雷机</v>
      </c>
      <c r="E240" t="str">
        <f>IF(装备!E239="","",装备!E239)</f>
        <v>鱼雷机-大型船限定</v>
      </c>
      <c r="F240" s="370" t="str">
        <f>IF(装备!F239="","",装备!F239)</f>
        <v/>
      </c>
      <c r="G240" s="370" t="str">
        <f>IF(装备!G239="","",装备!G239)</f>
        <v/>
      </c>
      <c r="H240" s="370" t="str">
        <f>IF(装备!H239="","",装备!H239)</f>
        <v/>
      </c>
      <c r="I240" s="370">
        <f>IF(装备!I239="","",装备!I239)</f>
        <v>12</v>
      </c>
      <c r="J240" s="370" t="str">
        <f>IF(装备!J239="","",装备!J239)</f>
        <v/>
      </c>
      <c r="K240" s="370">
        <f>IF(装备!K239="","",装备!K239)</f>
        <v>1</v>
      </c>
      <c r="L240" s="370">
        <f>IF(装备!L239="","",装备!L239)</f>
        <v>1</v>
      </c>
      <c r="M240" s="370" t="str">
        <f>IF(装备!M239="","",装备!M239)</f>
        <v>无</v>
      </c>
      <c r="N240" s="370">
        <f>IF(装备!N239="","",装备!N239)</f>
        <v>1</v>
      </c>
      <c r="O240" s="370" t="str">
        <f>IF(装备!O239="","",装备!O239)</f>
        <v/>
      </c>
      <c r="P240" s="370" t="str">
        <f>IF(装备!P239="","",装备!P239)</f>
        <v/>
      </c>
      <c r="Q240" s="370" t="str">
        <f>IF(装备!Q239="","",装备!Q239)</f>
        <v/>
      </c>
      <c r="R240" s="370">
        <f>IF(装备!R239="","",装备!R239)</f>
        <v>1</v>
      </c>
      <c r="S240" s="370" t="str">
        <f>IF(装备!S239="","",装备!S239)</f>
        <v/>
      </c>
      <c r="T240" s="370" t="str">
        <f>IF(装备!T239="","",装备!T239)</f>
        <v/>
      </c>
      <c r="U240" s="370" t="str">
        <f>IF(装备!U239="","",装备!U239)</f>
        <v/>
      </c>
      <c r="V240" s="370" t="str">
        <f>IF(装备!V239="","",装备!V239)</f>
        <v/>
      </c>
      <c r="W240" s="370">
        <f>IF(装备!W239="","",装备!W239)</f>
        <v>6</v>
      </c>
      <c r="X240" s="370">
        <f>IF(装备!X239="","",装备!X239)</f>
        <v>2</v>
      </c>
      <c r="Y240" s="370">
        <f>IF(装备!Y239="","",装备!Y239)</f>
        <v>5</v>
      </c>
      <c r="Z240" s="370" t="str">
        <f>IF(装备!Z239="","",装备!Z239)</f>
        <v/>
      </c>
      <c r="AA240" s="370">
        <f>IF(装备!AA239="","",装备!AA239)</f>
        <v>4</v>
      </c>
      <c r="AB240" t="str">
        <f>IF(装备!AB239="","",装备!AB239)</f>
        <v/>
      </c>
      <c r="AC240" t="str">
        <f>IF(装备!AC239="","",装备!AC239)</f>
        <v/>
      </c>
      <c r="AD240" t="str">
        <f>IF(装备!AD239="","",装备!AD239)</f>
        <v>铝耗6</v>
      </c>
    </row>
    <row r="241" spans="1:30">
      <c r="A241">
        <f>IF(装备!A240="","",装备!A240)</f>
        <v>10023921</v>
      </c>
      <c r="B241" s="363" t="s">
        <v>4102</v>
      </c>
      <c r="C241" s="370">
        <f>IF(装备!C240="","",装备!C240)</f>
        <v>6</v>
      </c>
      <c r="D241" s="121" t="str">
        <f>IF(装备!D240="","",装备!D240)</f>
        <v>主炮</v>
      </c>
      <c r="E241" t="str">
        <f>IF(装备!E240="","",装备!E240)</f>
        <v>主炮-重巡+</v>
      </c>
      <c r="F241" s="370" t="str">
        <f>IF(装备!F240="","",装备!F240)</f>
        <v/>
      </c>
      <c r="G241" s="370">
        <f>IF(装备!G240="","",装备!G240)</f>
        <v>12</v>
      </c>
      <c r="H241" s="370" t="str">
        <f>IF(装备!H240="","",装备!H240)</f>
        <v/>
      </c>
      <c r="I241" s="370" t="str">
        <f>IF(装备!I240="","",装备!I240)</f>
        <v/>
      </c>
      <c r="J241" s="370" t="str">
        <f>IF(装备!J240="","",装备!J240)</f>
        <v/>
      </c>
      <c r="K241" s="370" t="str">
        <f>IF(装备!K240="","",装备!K240)</f>
        <v/>
      </c>
      <c r="L241" s="370">
        <f>IF(装备!L240="","",装备!L240)</f>
        <v>2</v>
      </c>
      <c r="M241" s="370" t="str">
        <f>IF(装备!M240="","",装备!M240)</f>
        <v>长</v>
      </c>
      <c r="N241" s="370" t="str">
        <f>IF(装备!N240="","",装备!N240)</f>
        <v/>
      </c>
      <c r="O241" s="370" t="str">
        <f>IF(装备!O240="","",装备!O240)</f>
        <v/>
      </c>
      <c r="P241" s="370" t="str">
        <f>IF(装备!P240="","",装备!P240)</f>
        <v/>
      </c>
      <c r="Q241" s="370" t="str">
        <f>IF(装备!Q240="","",装备!Q240)</f>
        <v/>
      </c>
      <c r="R241" s="370">
        <f>IF(装备!R240="","",装备!R240)</f>
        <v>1</v>
      </c>
      <c r="S241" s="370" t="str">
        <f>IF(装备!S240="","",装备!S240)</f>
        <v/>
      </c>
      <c r="T241" s="370" t="str">
        <f>IF(装备!T240="","",装备!T240)</f>
        <v/>
      </c>
      <c r="U241" s="370" t="str">
        <f>IF(装备!U240="","",装备!U240)</f>
        <v/>
      </c>
      <c r="V241" s="370" t="str">
        <f>IF(装备!V240="","",装备!V240)</f>
        <v/>
      </c>
      <c r="W241" s="370" t="str">
        <f>IF(装备!W240="","",装备!W240)</f>
        <v/>
      </c>
      <c r="X241" s="370" t="str">
        <f>IF(装备!X240="","",装备!X240)</f>
        <v/>
      </c>
      <c r="Y241" s="370">
        <f>IF(装备!Y240="","",装备!Y240)</f>
        <v>3</v>
      </c>
      <c r="Z241" s="370">
        <f>IF(装备!Z240="","",装备!Z240)</f>
        <v>4</v>
      </c>
      <c r="AA241" s="370" t="str">
        <f>IF(装备!AA240="","",装备!AA240)</f>
        <v/>
      </c>
      <c r="AB241" t="str">
        <f>IF(装备!AB240="","",装备!AB240)</f>
        <v/>
      </c>
      <c r="AC241" t="str">
        <f>IF(装备!AC240="","",装备!AC240)</f>
        <v/>
      </c>
      <c r="AD241" t="str">
        <f>IF(装备!AD240="","",装备!AD240)</f>
        <v/>
      </c>
    </row>
    <row r="242" spans="1:30">
      <c r="A242">
        <f>IF(装备!A241="","",装备!A241)</f>
        <v>10024021</v>
      </c>
      <c r="B242" s="364" t="s">
        <v>4506</v>
      </c>
      <c r="C242" s="370">
        <f>IF(装备!C241="","",装备!C241)</f>
        <v>5</v>
      </c>
      <c r="D242" s="121" t="str">
        <f>IF(装备!D241="","",装备!D241)</f>
        <v>强化部件</v>
      </c>
      <c r="E242" t="str">
        <f>IF(装备!E241="","",装备!E241)</f>
        <v>强化部件-发烟筒</v>
      </c>
      <c r="F242" s="370" t="str">
        <f>IF(装备!F241="","",装备!F241)</f>
        <v/>
      </c>
      <c r="G242" s="370" t="str">
        <f>IF(装备!G241="","",装备!G241)</f>
        <v/>
      </c>
      <c r="H242" s="370" t="str">
        <f>IF(装备!H241="","",装备!H241)</f>
        <v/>
      </c>
      <c r="I242" s="370" t="str">
        <f>IF(装备!I241="","",装备!I241)</f>
        <v/>
      </c>
      <c r="J242" s="370" t="str">
        <f>IF(装备!J241="","",装备!J241)</f>
        <v/>
      </c>
      <c r="K242" s="370" t="str">
        <f>IF(装备!K241="","",装备!K241)</f>
        <v/>
      </c>
      <c r="L242" s="370">
        <f>IF(装备!L241="","",装备!L241)</f>
        <v>-6</v>
      </c>
      <c r="M242" s="370" t="str">
        <f>IF(装备!M241="","",装备!M241)</f>
        <v>无</v>
      </c>
      <c r="N242" s="370">
        <f>IF(装备!N241="","",装备!N241)</f>
        <v>20</v>
      </c>
      <c r="O242" s="370" t="str">
        <f>IF(装备!O241="","",装备!O241)</f>
        <v/>
      </c>
      <c r="P242" s="370" t="str">
        <f>IF(装备!P241="","",装备!P241)</f>
        <v/>
      </c>
      <c r="Q242" s="370" t="str">
        <f>IF(装备!Q241="","",装备!Q241)</f>
        <v/>
      </c>
      <c r="R242" s="370">
        <f>IF(装备!R241="","",装备!R241)</f>
        <v>1</v>
      </c>
      <c r="S242" s="370" t="str">
        <f>IF(装备!S241="","",装备!S241)</f>
        <v/>
      </c>
      <c r="T242" s="370" t="str">
        <f>IF(装备!T241="","",装备!T241)</f>
        <v/>
      </c>
      <c r="U242" s="370" t="str">
        <f>IF(装备!U241="","",装备!U241)</f>
        <v/>
      </c>
      <c r="V242" s="370" t="str">
        <f>IF(装备!V241="","",装备!V241)</f>
        <v/>
      </c>
      <c r="W242" s="370" t="str">
        <f>IF(装备!W241="","",装备!W241)</f>
        <v/>
      </c>
      <c r="X242" s="370">
        <f>IF(装备!X241="","",装备!X241)</f>
        <v>1</v>
      </c>
      <c r="Y242" s="370">
        <f>IF(装备!Y241="","",装备!Y241)</f>
        <v>1</v>
      </c>
      <c r="Z242" s="370">
        <f>IF(装备!Z241="","",装备!Z241)</f>
        <v>1</v>
      </c>
      <c r="AA242" s="370">
        <f>IF(装备!AA241="","",装备!AA241)</f>
        <v>1</v>
      </c>
      <c r="AB242" t="str">
        <f>IF(装备!AB241="","",装备!AB241)</f>
        <v/>
      </c>
      <c r="AC242" t="str">
        <f>IF(装备!AC241="","",装备!AC241)</f>
        <v/>
      </c>
      <c r="AD242" t="str">
        <f>IF(装备!AD241="","",装备!AD241)</f>
        <v/>
      </c>
    </row>
    <row r="243" spans="1:30">
      <c r="A243">
        <f>IF(装备!A242="","",装备!A242)</f>
        <v>10024121</v>
      </c>
      <c r="B243" s="363" t="s">
        <v>4507</v>
      </c>
      <c r="C243" s="370">
        <f>IF(装备!C242="","",装备!C242)</f>
        <v>6</v>
      </c>
      <c r="D243" s="121" t="str">
        <f>IF(装备!D242="","",装备!D242)</f>
        <v>强化部件</v>
      </c>
      <c r="E243" t="str">
        <f>IF(装备!E242="","",装备!E242)</f>
        <v>强化部件-航空系</v>
      </c>
      <c r="F243" s="370" t="str">
        <f>IF(装备!F242="","",装备!F242)</f>
        <v/>
      </c>
      <c r="G243" s="370" t="str">
        <f>IF(装备!G242="","",装备!G242)</f>
        <v/>
      </c>
      <c r="H243" s="370" t="str">
        <f>IF(装备!H242="","",装备!H242)</f>
        <v/>
      </c>
      <c r="I243" s="370" t="str">
        <f>IF(装备!I242="","",装备!I242)</f>
        <v/>
      </c>
      <c r="J243" s="370" t="str">
        <f>IF(装备!J242="","",装备!J242)</f>
        <v/>
      </c>
      <c r="K243" s="370" t="str">
        <f>IF(装备!K242="","",装备!K242)</f>
        <v/>
      </c>
      <c r="L243" s="370" t="str">
        <f>IF(装备!L242="","",装备!L242)</f>
        <v/>
      </c>
      <c r="M243" s="370" t="str">
        <f>IF(装备!M242="","",装备!M242)</f>
        <v>无</v>
      </c>
      <c r="N243" s="370" t="str">
        <f>IF(装备!N242="","",装备!N242)</f>
        <v/>
      </c>
      <c r="O243" s="370" t="str">
        <f>IF(装备!O242="","",装备!O242)</f>
        <v/>
      </c>
      <c r="P243" s="370">
        <f>IF(装备!P242="","",装备!P242)</f>
        <v>5</v>
      </c>
      <c r="Q243" s="370" t="str">
        <f>IF(装备!Q242="","",装备!Q242)</f>
        <v/>
      </c>
      <c r="R243" s="370">
        <f>IF(装备!R242="","",装备!R242)</f>
        <v>1</v>
      </c>
      <c r="S243" s="370" t="str">
        <f>IF(装备!S242="","",装备!S242)</f>
        <v/>
      </c>
      <c r="T243" s="370" t="str">
        <f>IF(装备!T242="","",装备!T242)</f>
        <v/>
      </c>
      <c r="U243" s="370" t="str">
        <f>IF(装备!U242="","",装备!U242)</f>
        <v/>
      </c>
      <c r="V243" s="370" t="str">
        <f>IF(装备!V242="","",装备!V242)</f>
        <v/>
      </c>
      <c r="W243" s="370" t="str">
        <f>IF(装备!W242="","",装备!W242)</f>
        <v/>
      </c>
      <c r="X243" s="370">
        <f>IF(装备!X242="","",装备!X242)</f>
        <v>12</v>
      </c>
      <c r="Y243" s="370">
        <f>IF(装备!Y242="","",装备!Y242)</f>
        <v>6</v>
      </c>
      <c r="Z243" s="370" t="str">
        <f>IF(装备!Z242="","",装备!Z242)</f>
        <v/>
      </c>
      <c r="AA243" s="370">
        <f>IF(装备!AA242="","",装备!AA242)</f>
        <v>18</v>
      </c>
      <c r="AB243" t="str">
        <f>IF(装备!AB242="","",装备!AB242)</f>
        <v>{'num': 0.1}</v>
      </c>
      <c r="AC243">
        <f>IF(装备!AC242="","",装备!AC242)</f>
        <v>5</v>
      </c>
      <c r="AD243" t="str">
        <f>IF(装备!AD242="","",装备!AD242)</f>
        <v>装备时，增加10%开幕轰炸攻击力</v>
      </c>
    </row>
    <row r="244" spans="1:30">
      <c r="A244">
        <f>IF(装备!A243="","",装备!A243)</f>
        <v>10024221</v>
      </c>
      <c r="B244" s="364" t="s">
        <v>4510</v>
      </c>
      <c r="C244" s="370">
        <f>IF(装备!C243="","",装备!C243)</f>
        <v>5</v>
      </c>
      <c r="D244" s="121" t="str">
        <f>IF(装备!D243="","",装备!D243)</f>
        <v>轰炸机</v>
      </c>
      <c r="E244" t="str">
        <f>IF(装备!E243="","",装备!E243)</f>
        <v>轰炸机-水上机</v>
      </c>
      <c r="F244" s="370" t="str">
        <f>IF(装备!F243="","",装备!F243)</f>
        <v/>
      </c>
      <c r="G244" s="370" t="str">
        <f>IF(装备!G243="","",装备!G243)</f>
        <v/>
      </c>
      <c r="H244" s="370" t="str">
        <f>IF(装备!H243="","",装备!H243)</f>
        <v/>
      </c>
      <c r="I244" s="370" t="str">
        <f>IF(装备!I243="","",装备!I243)</f>
        <v/>
      </c>
      <c r="J244" s="370" t="str">
        <f>IF(装备!J243="","",装备!J243)</f>
        <v/>
      </c>
      <c r="K244" s="370">
        <f>IF(装备!K243="","",装备!K243)</f>
        <v>3</v>
      </c>
      <c r="L244" s="370" t="str">
        <f>IF(装备!L243="","",装备!L243)</f>
        <v/>
      </c>
      <c r="M244" s="370" t="str">
        <f>IF(装备!M243="","",装备!M243)</f>
        <v>无</v>
      </c>
      <c r="N244" s="370" t="str">
        <f>IF(装备!N243="","",装备!N243)</f>
        <v/>
      </c>
      <c r="O244" s="370" t="str">
        <f>IF(装备!O243="","",装备!O243)</f>
        <v/>
      </c>
      <c r="P244" s="370">
        <f>IF(装备!P243="","",装备!P243)</f>
        <v>10</v>
      </c>
      <c r="Q244" s="370" t="str">
        <f>IF(装备!Q243="","",装备!Q243)</f>
        <v/>
      </c>
      <c r="R244" s="370">
        <f>IF(装备!R243="","",装备!R243)</f>
        <v>1</v>
      </c>
      <c r="S244" s="370" t="str">
        <f>IF(装备!S243="","",装备!S243)</f>
        <v/>
      </c>
      <c r="T244" s="370" t="str">
        <f>IF(装备!T243="","",装备!T243)</f>
        <v/>
      </c>
      <c r="U244" s="370" t="str">
        <f>IF(装备!U243="","",装备!U243)</f>
        <v/>
      </c>
      <c r="V244" s="370" t="str">
        <f>IF(装备!V243="","",装备!V243)</f>
        <v/>
      </c>
      <c r="W244" s="370">
        <f>IF(装备!W243="","",装备!W243)</f>
        <v>6</v>
      </c>
      <c r="X244" s="370">
        <f>IF(装备!X243="","",装备!X243)</f>
        <v>3</v>
      </c>
      <c r="Y244" s="370" t="str">
        <f>IF(装备!Y243="","",装备!Y243)</f>
        <v/>
      </c>
      <c r="Z244" s="370">
        <f>IF(装备!Z243="","",装备!Z243)</f>
        <v>2</v>
      </c>
      <c r="AA244" s="370">
        <f>IF(装备!AA243="","",装备!AA243)</f>
        <v>8</v>
      </c>
      <c r="AB244" t="str">
        <f>IF(装备!AB243="","",装备!AB243)</f>
        <v/>
      </c>
      <c r="AC244" t="str">
        <f>IF(装备!AC243="","",装备!AC243)</f>
        <v/>
      </c>
      <c r="AD244" t="str">
        <f>IF(装备!AD243="","",装备!AD243)</f>
        <v>铝耗6</v>
      </c>
    </row>
    <row r="245" spans="1:30">
      <c r="A245">
        <f>IF(装备!A244="","",装备!A244)</f>
        <v>10024321</v>
      </c>
      <c r="B245" s="363" t="s">
        <v>4511</v>
      </c>
      <c r="C245" s="370">
        <f>IF(装备!C244="","",装备!C244)</f>
        <v>6</v>
      </c>
      <c r="D245" s="121" t="str">
        <f>IF(装备!D244="","",装备!D244)</f>
        <v>战斗机</v>
      </c>
      <c r="E245" t="str">
        <f>IF(装备!E244="","",装备!E244)</f>
        <v>战斗机-通用</v>
      </c>
      <c r="F245" s="370" t="str">
        <f>IF(装备!F244="","",装备!F244)</f>
        <v/>
      </c>
      <c r="G245" s="370" t="str">
        <f>IF(装备!G244="","",装备!G244)</f>
        <v/>
      </c>
      <c r="H245" s="370" t="str">
        <f>IF(装备!H244="","",装备!H244)</f>
        <v/>
      </c>
      <c r="I245" s="370" t="str">
        <f>IF(装备!I244="","",装备!I244)</f>
        <v/>
      </c>
      <c r="J245" s="370" t="str">
        <f>IF(装备!J244="","",装备!J244)</f>
        <v/>
      </c>
      <c r="K245" s="370" t="str">
        <f>IF(装备!K244="","",装备!K244)</f>
        <v/>
      </c>
      <c r="L245" s="370" t="str">
        <f>IF(装备!L244="","",装备!L244)</f>
        <v/>
      </c>
      <c r="M245" s="370" t="str">
        <f>IF(装备!M244="","",装备!M244)</f>
        <v>无</v>
      </c>
      <c r="N245" s="370" t="str">
        <f>IF(装备!N244="","",装备!N244)</f>
        <v/>
      </c>
      <c r="O245" s="370" t="str">
        <f>IF(装备!O244="","",装备!O244)</f>
        <v/>
      </c>
      <c r="P245" s="370" t="str">
        <f>IF(装备!P244="","",装备!P244)</f>
        <v/>
      </c>
      <c r="Q245" s="370">
        <f>IF(装备!Q244="","",装备!Q244)</f>
        <v>15</v>
      </c>
      <c r="R245" s="370">
        <f>IF(装备!R244="","",装备!R244)</f>
        <v>1</v>
      </c>
      <c r="S245" s="370" t="str">
        <f>IF(装备!S244="","",装备!S244)</f>
        <v/>
      </c>
      <c r="T245" s="370" t="str">
        <f>IF(装备!T244="","",装备!T244)</f>
        <v/>
      </c>
      <c r="U245" s="370" t="str">
        <f>IF(装备!U244="","",装备!U244)</f>
        <v/>
      </c>
      <c r="V245" s="370" t="str">
        <f>IF(装备!V244="","",装备!V244)</f>
        <v/>
      </c>
      <c r="W245" s="370">
        <f>IF(装备!W244="","",装备!W244)</f>
        <v>8</v>
      </c>
      <c r="X245" s="370">
        <f>IF(装备!X244="","",装备!X244)</f>
        <v>3</v>
      </c>
      <c r="Y245" s="370">
        <f>IF(装备!Y244="","",装备!Y244)</f>
        <v>2</v>
      </c>
      <c r="Z245" s="370">
        <f>IF(装备!Z244="","",装备!Z244)</f>
        <v>3</v>
      </c>
      <c r="AA245" s="370">
        <f>IF(装备!AA244="","",装备!AA244)</f>
        <v>25</v>
      </c>
      <c r="AB245" t="str">
        <f>IF(装备!AB244="","",装备!AB244)</f>
        <v/>
      </c>
      <c r="AC245" t="str">
        <f>IF(装备!AC244="","",装备!AC244)</f>
        <v/>
      </c>
      <c r="AD245" t="str">
        <f>IF(装备!AD244="","",装备!AD244)</f>
        <v>铝耗8</v>
      </c>
    </row>
    <row r="246" spans="1:30">
      <c r="A246">
        <f>IF(装备!A245="","",装备!A245)</f>
        <v>10024421</v>
      </c>
      <c r="B246" s="364" t="s">
        <v>4513</v>
      </c>
      <c r="C246" s="370">
        <f>IF(装备!C245="","",装备!C245)</f>
        <v>5</v>
      </c>
      <c r="D246" s="121" t="str">
        <f>IF(装备!D245="","",装备!D245)</f>
        <v>战斗机</v>
      </c>
      <c r="E246" t="str">
        <f>IF(装备!E245="","",装备!E245)</f>
        <v>战斗机-通用</v>
      </c>
      <c r="F246" s="370" t="str">
        <f>IF(装备!F245="","",装备!F245)</f>
        <v/>
      </c>
      <c r="G246" s="370" t="str">
        <f>IF(装备!G245="","",装备!G245)</f>
        <v/>
      </c>
      <c r="H246" s="370" t="str">
        <f>IF(装备!H245="","",装备!H245)</f>
        <v/>
      </c>
      <c r="I246" s="370" t="str">
        <f>IF(装备!I245="","",装备!I245)</f>
        <v/>
      </c>
      <c r="J246" s="370" t="str">
        <f>IF(装备!J245="","",装备!J245)</f>
        <v/>
      </c>
      <c r="K246" s="370" t="str">
        <f>IF(装备!K245="","",装备!K245)</f>
        <v/>
      </c>
      <c r="L246" s="370" t="str">
        <f>IF(装备!L245="","",装备!L245)</f>
        <v/>
      </c>
      <c r="M246" s="370" t="str">
        <f>IF(装备!M245="","",装备!M245)</f>
        <v>无</v>
      </c>
      <c r="N246" s="370" t="str">
        <f>IF(装备!N245="","",装备!N245)</f>
        <v/>
      </c>
      <c r="O246" s="370" t="str">
        <f>IF(装备!O245="","",装备!O245)</f>
        <v/>
      </c>
      <c r="P246" s="370">
        <f>IF(装备!P245="","",装备!P245)</f>
        <v>8</v>
      </c>
      <c r="Q246" s="370">
        <f>IF(装备!Q245="","",装备!Q245)</f>
        <v>8</v>
      </c>
      <c r="R246" s="370">
        <f>IF(装备!R245="","",装备!R245)</f>
        <v>1</v>
      </c>
      <c r="S246" s="370" t="str">
        <f>IF(装备!S245="","",装备!S245)</f>
        <v/>
      </c>
      <c r="T246" s="370" t="str">
        <f>IF(装备!T245="","",装备!T245)</f>
        <v/>
      </c>
      <c r="U246" s="370" t="str">
        <f>IF(装备!U245="","",装备!U245)</f>
        <v/>
      </c>
      <c r="V246" s="370" t="str">
        <f>IF(装备!V245="","",装备!V245)</f>
        <v/>
      </c>
      <c r="W246" s="370">
        <f>IF(装备!W245="","",装备!W245)</f>
        <v>5</v>
      </c>
      <c r="X246" s="370">
        <f>IF(装备!X245="","",装备!X245)</f>
        <v>2</v>
      </c>
      <c r="Y246" s="370">
        <f>IF(装备!Y245="","",装备!Y245)</f>
        <v>2</v>
      </c>
      <c r="Z246" s="370">
        <f>IF(装备!Z245="","",装备!Z245)</f>
        <v>3</v>
      </c>
      <c r="AA246" s="370">
        <f>IF(装备!AA245="","",装备!AA245)</f>
        <v>8</v>
      </c>
      <c r="AB246" t="str">
        <f>IF(装备!AB245="","",装备!AB245)</f>
        <v/>
      </c>
      <c r="AC246" t="str">
        <f>IF(装备!AC245="","",装备!AC245)</f>
        <v/>
      </c>
      <c r="AD246" t="str">
        <f>IF(装备!AD245="","",装备!AD245)</f>
        <v>铝耗5</v>
      </c>
    </row>
    <row r="247" spans="1:30">
      <c r="A247">
        <f>IF(装备!A246="","",装备!A246)</f>
        <v>10024521</v>
      </c>
      <c r="B247" s="362" t="s">
        <v>4514</v>
      </c>
      <c r="C247" s="370">
        <f>IF(装备!C246="","",装备!C246)</f>
        <v>4</v>
      </c>
      <c r="D247" s="121" t="str">
        <f>IF(装备!D246="","",装备!D246)</f>
        <v>主炮</v>
      </c>
      <c r="E247" t="str">
        <f>IF(装备!E246="","",装备!E246)</f>
        <v>主炮-战列+</v>
      </c>
      <c r="F247" s="370" t="str">
        <f>IF(装备!F246="","",装备!F246)</f>
        <v/>
      </c>
      <c r="G247" s="370">
        <f>IF(装备!G246="","",装备!G246)</f>
        <v>19</v>
      </c>
      <c r="H247" s="370" t="str">
        <f>IF(装备!H246="","",装备!H246)</f>
        <v/>
      </c>
      <c r="I247" s="370" t="str">
        <f>IF(装备!I246="","",装备!I246)</f>
        <v/>
      </c>
      <c r="J247" s="370" t="str">
        <f>IF(装备!J246="","",装备!J246)</f>
        <v/>
      </c>
      <c r="K247" s="370" t="str">
        <f>IF(装备!K246="","",装备!K246)</f>
        <v/>
      </c>
      <c r="L247" s="370">
        <f>IF(装备!L246="","",装备!L246)</f>
        <v>3</v>
      </c>
      <c r="M247" s="370" t="str">
        <f>IF(装备!M246="","",装备!M246)</f>
        <v>长</v>
      </c>
      <c r="N247" s="370" t="str">
        <f>IF(装备!N246="","",装备!N246)</f>
        <v/>
      </c>
      <c r="O247" s="370" t="str">
        <f>IF(装备!O246="","",装备!O246)</f>
        <v/>
      </c>
      <c r="P247" s="370" t="str">
        <f>IF(装备!P246="","",装备!P246)</f>
        <v/>
      </c>
      <c r="Q247" s="370" t="str">
        <f>IF(装备!Q246="","",装备!Q246)</f>
        <v/>
      </c>
      <c r="R247" s="370">
        <f>IF(装备!R246="","",装备!R246)</f>
        <v>1</v>
      </c>
      <c r="S247" s="370" t="str">
        <f>IF(装备!S246="","",装备!S246)</f>
        <v/>
      </c>
      <c r="T247" s="370" t="str">
        <f>IF(装备!T246="","",装备!T246)</f>
        <v/>
      </c>
      <c r="U247" s="370" t="str">
        <f>IF(装备!U246="","",装备!U246)</f>
        <v/>
      </c>
      <c r="V247" s="370" t="str">
        <f>IF(装备!V246="","",装备!V246)</f>
        <v/>
      </c>
      <c r="W247" s="370" t="str">
        <f>IF(装备!W246="","",装备!W246)</f>
        <v/>
      </c>
      <c r="X247" s="370" t="str">
        <f>IF(装备!X246="","",装备!X246)</f>
        <v/>
      </c>
      <c r="Y247" s="370">
        <f>IF(装备!Y246="","",装备!Y246)</f>
        <v>15</v>
      </c>
      <c r="Z247" s="370">
        <f>IF(装备!Z246="","",装备!Z246)</f>
        <v>20</v>
      </c>
      <c r="AA247" s="370" t="str">
        <f>IF(装备!AA246="","",装备!AA246)</f>
        <v/>
      </c>
      <c r="AB247" t="str">
        <f>IF(装备!AB246="","",装备!AB246)</f>
        <v/>
      </c>
      <c r="AC247" t="str">
        <f>IF(装备!AC246="","",装备!AC246)</f>
        <v/>
      </c>
      <c r="AD247" t="str">
        <f>IF(装备!AD246="","",装备!AD246)</f>
        <v/>
      </c>
    </row>
    <row r="248" spans="1:30">
      <c r="A248">
        <f>IF(装备!A247="","",装备!A247)</f>
        <v>10024621</v>
      </c>
      <c r="B248" s="364" t="s">
        <v>4076</v>
      </c>
      <c r="C248" s="370">
        <f>IF(装备!C247="","",装备!C247)</f>
        <v>5</v>
      </c>
      <c r="D248" s="121" t="str">
        <f>IF(装备!D247="","",装备!D247)</f>
        <v>主炮</v>
      </c>
      <c r="E248" t="str">
        <f>IF(装备!E247="","",装备!E247)</f>
        <v>主炮-战列+</v>
      </c>
      <c r="F248" s="370" t="str">
        <f>IF(装备!F247="","",装备!F247)</f>
        <v/>
      </c>
      <c r="G248" s="370">
        <f>IF(装备!G247="","",装备!G247)</f>
        <v>24</v>
      </c>
      <c r="H248" s="370" t="str">
        <f>IF(装备!H247="","",装备!H247)</f>
        <v/>
      </c>
      <c r="I248" s="370" t="str">
        <f>IF(装备!I247="","",装备!I247)</f>
        <v/>
      </c>
      <c r="J248" s="370" t="str">
        <f>IF(装备!J247="","",装备!J247)</f>
        <v/>
      </c>
      <c r="K248" s="370" t="str">
        <f>IF(装备!K247="","",装备!K247)</f>
        <v/>
      </c>
      <c r="L248" s="370" t="str">
        <f>IF(装备!L247="","",装备!L247)</f>
        <v/>
      </c>
      <c r="M248" s="370" t="str">
        <f>IF(装备!M247="","",装备!M247)</f>
        <v>超长</v>
      </c>
      <c r="N248" s="370" t="str">
        <f>IF(装备!N247="","",装备!N247)</f>
        <v/>
      </c>
      <c r="O248" s="370" t="str">
        <f>IF(装备!O247="","",装备!O247)</f>
        <v/>
      </c>
      <c r="P248" s="370" t="str">
        <f>IF(装备!P247="","",装备!P247)</f>
        <v/>
      </c>
      <c r="Q248" s="370" t="str">
        <f>IF(装备!Q247="","",装备!Q247)</f>
        <v/>
      </c>
      <c r="R248" s="370">
        <f>IF(装备!R247="","",装备!R247)</f>
        <v>1</v>
      </c>
      <c r="S248" s="370" t="str">
        <f>IF(装备!S247="","",装备!S247)</f>
        <v/>
      </c>
      <c r="T248" s="370" t="str">
        <f>IF(装备!T247="","",装备!T247)</f>
        <v/>
      </c>
      <c r="U248" s="370" t="str">
        <f>IF(装备!U247="","",装备!U247)</f>
        <v/>
      </c>
      <c r="V248" s="370" t="str">
        <f>IF(装备!V247="","",装备!V247)</f>
        <v/>
      </c>
      <c r="W248" s="370" t="str">
        <f>IF(装备!W247="","",装备!W247)</f>
        <v/>
      </c>
      <c r="X248" s="370" t="str">
        <f>IF(装备!X247="","",装备!X247)</f>
        <v/>
      </c>
      <c r="Y248" s="370">
        <f>IF(装备!Y247="","",装备!Y247)</f>
        <v>17</v>
      </c>
      <c r="Z248" s="370">
        <f>IF(装备!Z247="","",装备!Z247)</f>
        <v>20</v>
      </c>
      <c r="AA248" s="370" t="str">
        <f>IF(装备!AA247="","",装备!AA247)</f>
        <v/>
      </c>
      <c r="AB248" t="str">
        <f>IF(装备!AB247="","",装备!AB247)</f>
        <v/>
      </c>
      <c r="AC248" t="str">
        <f>IF(装备!AC247="","",装备!AC247)</f>
        <v/>
      </c>
      <c r="AD248" t="str">
        <f>IF(装备!AD247="","",装备!AD247)</f>
        <v/>
      </c>
    </row>
    <row r="249" spans="1:30">
      <c r="A249">
        <f>IF(装备!A248="","",装备!A248)</f>
        <v>10024721</v>
      </c>
      <c r="B249" s="363" t="s">
        <v>4515</v>
      </c>
      <c r="C249" s="370">
        <f>IF(装备!C248="","",装备!C248)</f>
        <v>6</v>
      </c>
      <c r="D249" s="121" t="str">
        <f>IF(装备!D248="","",装备!D248)</f>
        <v>雷达</v>
      </c>
      <c r="E249" t="str">
        <f>IF(装备!E248="","",装备!E248)</f>
        <v>雷达-轻巡+</v>
      </c>
      <c r="F249" s="370" t="str">
        <f>IF(装备!F248="","",装备!F248)</f>
        <v/>
      </c>
      <c r="G249" s="370" t="str">
        <f>IF(装备!G248="","",装备!G248)</f>
        <v/>
      </c>
      <c r="H249" s="370" t="str">
        <f>IF(装备!H248="","",装备!H248)</f>
        <v/>
      </c>
      <c r="I249" s="370" t="str">
        <f>IF(装备!I248="","",装备!I248)</f>
        <v/>
      </c>
      <c r="J249" s="370" t="str">
        <f>IF(装备!J248="","",装备!J248)</f>
        <v/>
      </c>
      <c r="K249" s="370">
        <f>IF(装备!K248="","",装备!K248)</f>
        <v>4</v>
      </c>
      <c r="L249" s="370">
        <f>IF(装备!L248="","",装备!L248)</f>
        <v>8</v>
      </c>
      <c r="M249" s="370" t="str">
        <f>IF(装备!M248="","",装备!M248)</f>
        <v>无</v>
      </c>
      <c r="N249" s="370" t="str">
        <f>IF(装备!N248="","",装备!N248)</f>
        <v/>
      </c>
      <c r="O249" s="370" t="str">
        <f>IF(装备!O248="","",装备!O248)</f>
        <v/>
      </c>
      <c r="P249" s="370" t="str">
        <f>IF(装备!P248="","",装备!P248)</f>
        <v/>
      </c>
      <c r="Q249" s="370" t="str">
        <f>IF(装备!Q248="","",装备!Q248)</f>
        <v/>
      </c>
      <c r="R249" s="370">
        <f>IF(装备!R248="","",装备!R248)</f>
        <v>1</v>
      </c>
      <c r="S249" s="370" t="str">
        <f>IF(装备!S248="","",装备!S248)</f>
        <v/>
      </c>
      <c r="T249" s="370" t="str">
        <f>IF(装备!T248="","",装备!T248)</f>
        <v/>
      </c>
      <c r="U249" s="370" t="str">
        <f>IF(装备!U248="","",装备!U248)</f>
        <v/>
      </c>
      <c r="V249" s="370" t="str">
        <f>IF(装备!V248="","",装备!V248)</f>
        <v/>
      </c>
      <c r="W249" s="370" t="str">
        <f>IF(装备!W248="","",装备!W248)</f>
        <v/>
      </c>
      <c r="X249" s="370" t="str">
        <f>IF(装备!X248="","",装备!X248)</f>
        <v/>
      </c>
      <c r="Y249" s="370" t="str">
        <f>IF(装备!Y248="","",装备!Y248)</f>
        <v/>
      </c>
      <c r="Z249" s="370">
        <f>IF(装备!Z248="","",装备!Z248)</f>
        <v>25</v>
      </c>
      <c r="AA249" s="370">
        <f>IF(装备!AA248="","",装备!AA248)</f>
        <v>35</v>
      </c>
      <c r="AB249" t="str">
        <f>IF(装备!AB248="","",装备!AB248)</f>
        <v/>
      </c>
      <c r="AC249" t="str">
        <f>IF(装备!AC248="","",装备!AC248)</f>
        <v/>
      </c>
      <c r="AD249" t="str">
        <f>IF(装备!AD248="","",装备!AD248)</f>
        <v/>
      </c>
    </row>
    <row r="250" spans="1:30">
      <c r="A250">
        <f>IF(装备!A249="","",装备!A249)</f>
        <v>10024821</v>
      </c>
      <c r="B250" s="363" t="s">
        <v>4517</v>
      </c>
      <c r="C250" s="370">
        <f>IF(装备!C249="","",装备!C249)</f>
        <v>6</v>
      </c>
      <c r="D250" s="121" t="str">
        <f>IF(装备!D249="","",装备!D249)</f>
        <v>强化部件</v>
      </c>
      <c r="E250" t="str">
        <f>IF(装备!E249="","",装备!E249)</f>
        <v>强化部件-航空系</v>
      </c>
      <c r="F250" s="370" t="str">
        <f>IF(装备!F249="","",装备!F249)</f>
        <v/>
      </c>
      <c r="G250" s="370" t="str">
        <f>IF(装备!G249="","",装备!G249)</f>
        <v/>
      </c>
      <c r="H250" s="370" t="str">
        <f>IF(装备!H249="","",装备!H249)</f>
        <v/>
      </c>
      <c r="I250" s="370">
        <f>IF(装备!I249="","",装备!I249)</f>
        <v>5</v>
      </c>
      <c r="J250" s="370" t="str">
        <f>IF(装备!J249="","",装备!J249)</f>
        <v/>
      </c>
      <c r="K250" s="370" t="str">
        <f>IF(装备!K249="","",装备!K249)</f>
        <v/>
      </c>
      <c r="L250" s="370" t="str">
        <f>IF(装备!L249="","",装备!L249)</f>
        <v/>
      </c>
      <c r="M250" s="370" t="str">
        <f>IF(装备!M249="","",装备!M249)</f>
        <v>无</v>
      </c>
      <c r="N250" s="370" t="str">
        <f>IF(装备!N249="","",装备!N249)</f>
        <v/>
      </c>
      <c r="O250" s="370" t="str">
        <f>IF(装备!O249="","",装备!O249)</f>
        <v/>
      </c>
      <c r="P250" s="370" t="str">
        <f>IF(装备!P249="","",装备!P249)</f>
        <v/>
      </c>
      <c r="Q250" s="370" t="str">
        <f>IF(装备!Q249="","",装备!Q249)</f>
        <v/>
      </c>
      <c r="R250" s="370">
        <f>IF(装备!R249="","",装备!R249)</f>
        <v>1</v>
      </c>
      <c r="S250" s="370" t="str">
        <f>IF(装备!S249="","",装备!S249)</f>
        <v/>
      </c>
      <c r="T250" s="370" t="str">
        <f>IF(装备!T249="","",装备!T249)</f>
        <v/>
      </c>
      <c r="U250" s="370" t="str">
        <f>IF(装备!U249="","",装备!U249)</f>
        <v/>
      </c>
      <c r="V250" s="370" t="str">
        <f>IF(装备!V249="","",装备!V249)</f>
        <v/>
      </c>
      <c r="W250" s="370" t="str">
        <f>IF(装备!W249="","",装备!W249)</f>
        <v/>
      </c>
      <c r="X250" s="370">
        <f>IF(装备!X249="","",装备!X249)</f>
        <v>10</v>
      </c>
      <c r="Y250" s="370">
        <f>IF(装备!Y249="","",装备!Y249)</f>
        <v>4</v>
      </c>
      <c r="Z250" s="370" t="str">
        <f>IF(装备!Z249="","",装备!Z249)</f>
        <v/>
      </c>
      <c r="AA250" s="370">
        <f>IF(装备!AA249="","",装备!AA249)</f>
        <v>25</v>
      </c>
      <c r="AB250" t="str">
        <f>IF(装备!AB249="","",装备!AB249)</f>
        <v>{'num1': 10, 'num2': 5}</v>
      </c>
      <c r="AC250">
        <f>IF(装备!AC249="","",装备!AC249)</f>
        <v>7</v>
      </c>
      <c r="AD250" t="str">
        <f>IF(装备!AD249="","",装备!AD249)</f>
        <v>航空战阶段增加10%鱼雷机命中率，炮击战阶段增加5%命中率</v>
      </c>
    </row>
    <row r="251" spans="1:30">
      <c r="A251">
        <f>IF(装备!A250="","",装备!A250)</f>
        <v>10024921</v>
      </c>
      <c r="B251" s="363" t="s">
        <v>942</v>
      </c>
      <c r="C251" s="370">
        <f>IF(装备!C250="","",装备!C250)</f>
        <v>6</v>
      </c>
      <c r="D251" s="121" t="str">
        <f>IF(装备!D250="","",装备!D250)</f>
        <v>鱼雷机</v>
      </c>
      <c r="E251" t="str">
        <f>IF(装备!E250="","",装备!E250)</f>
        <v>鱼雷机-通用</v>
      </c>
      <c r="F251" s="370" t="str">
        <f>IF(装备!F250="","",装备!F250)</f>
        <v/>
      </c>
      <c r="G251" s="370" t="str">
        <f>IF(装备!G250="","",装备!G250)</f>
        <v/>
      </c>
      <c r="H251" s="370" t="str">
        <f>IF(装备!H250="","",装备!H250)</f>
        <v/>
      </c>
      <c r="I251" s="370">
        <f>IF(装备!I250="","",装备!I250)</f>
        <v>15</v>
      </c>
      <c r="J251" s="370">
        <f>IF(装备!J250="","",装备!J250)</f>
        <v>3</v>
      </c>
      <c r="K251" s="370" t="str">
        <f>IF(装备!K250="","",装备!K250)</f>
        <v/>
      </c>
      <c r="L251" s="370">
        <f>IF(装备!L250="","",装备!L250)</f>
        <v>2</v>
      </c>
      <c r="M251" s="370" t="str">
        <f>IF(装备!M250="","",装备!M250)</f>
        <v>无</v>
      </c>
      <c r="N251" s="370" t="str">
        <f>IF(装备!N250="","",装备!N250)</f>
        <v/>
      </c>
      <c r="O251" s="370" t="str">
        <f>IF(装备!O250="","",装备!O250)</f>
        <v/>
      </c>
      <c r="P251" s="370" t="str">
        <f>IF(装备!P250="","",装备!P250)</f>
        <v/>
      </c>
      <c r="Q251" s="370" t="str">
        <f>IF(装备!Q250="","",装备!Q250)</f>
        <v/>
      </c>
      <c r="R251" s="370">
        <f>IF(装备!R250="","",装备!R250)</f>
        <v>1</v>
      </c>
      <c r="S251" s="370" t="str">
        <f>IF(装备!S250="","",装备!S250)</f>
        <v/>
      </c>
      <c r="T251" s="370" t="str">
        <f>IF(装备!T250="","",装备!T250)</f>
        <v/>
      </c>
      <c r="U251" s="370" t="str">
        <f>IF(装备!U250="","",装备!U250)</f>
        <v/>
      </c>
      <c r="V251" s="370" t="str">
        <f>IF(装备!V250="","",装备!V250)</f>
        <v/>
      </c>
      <c r="W251" s="370">
        <f>IF(装备!W250="","",装备!W250)</f>
        <v>8</v>
      </c>
      <c r="X251" s="370">
        <f>IF(装备!X250="","",装备!X250)</f>
        <v>2</v>
      </c>
      <c r="Y251" s="370">
        <f>IF(装备!Y250="","",装备!Y250)</f>
        <v>5</v>
      </c>
      <c r="Z251" s="370" t="str">
        <f>IF(装备!Z250="","",装备!Z250)</f>
        <v/>
      </c>
      <c r="AA251" s="370">
        <f>IF(装备!AA250="","",装备!AA250)</f>
        <v>2</v>
      </c>
      <c r="AB251" t="str">
        <f>IF(装备!AB250="","",装备!AB250)</f>
        <v/>
      </c>
      <c r="AC251" t="str">
        <f>IF(装备!AC250="","",装备!AC250)</f>
        <v/>
      </c>
      <c r="AD251" t="str">
        <f>IF(装备!AD250="","",装备!AD250)</f>
        <v>铝耗8</v>
      </c>
    </row>
    <row r="252" spans="1:30">
      <c r="A252">
        <f>IF(装备!A251="","",装备!A251)</f>
        <v>10025021</v>
      </c>
      <c r="B252" s="364" t="s">
        <v>4519</v>
      </c>
      <c r="C252" s="370">
        <f>IF(装备!C251="","",装备!C251)</f>
        <v>5</v>
      </c>
      <c r="D252" s="121" t="str">
        <f>IF(装备!D251="","",装备!D251)</f>
        <v>强化部件</v>
      </c>
      <c r="E252" t="str">
        <f>IF(装备!E251="","",装备!E251)</f>
        <v>强化部件-航空系</v>
      </c>
      <c r="F252" s="370" t="str">
        <f>IF(装备!F251="","",装备!F251)</f>
        <v/>
      </c>
      <c r="G252" s="370" t="str">
        <f>IF(装备!G251="","",装备!G251)</f>
        <v/>
      </c>
      <c r="H252" s="370" t="str">
        <f>IF(装备!H251="","",装备!H251)</f>
        <v/>
      </c>
      <c r="I252" s="370">
        <f>IF(装备!I251="","",装备!I251)</f>
        <v>3</v>
      </c>
      <c r="J252" s="370" t="str">
        <f>IF(装备!J251="","",装备!J251)</f>
        <v/>
      </c>
      <c r="K252" s="370" t="str">
        <f>IF(装备!K251="","",装备!K251)</f>
        <v/>
      </c>
      <c r="L252" s="370">
        <f>IF(装备!L251="","",装备!L251)</f>
        <v>3</v>
      </c>
      <c r="M252" s="370" t="str">
        <f>IF(装备!M251="","",装备!M251)</f>
        <v>无</v>
      </c>
      <c r="N252" s="370" t="str">
        <f>IF(装备!N251="","",装备!N251)</f>
        <v/>
      </c>
      <c r="O252" s="370" t="str">
        <f>IF(装备!O251="","",装备!O251)</f>
        <v/>
      </c>
      <c r="P252" s="370" t="str">
        <f>IF(装备!P251="","",装备!P251)</f>
        <v/>
      </c>
      <c r="Q252" s="370" t="str">
        <f>IF(装备!Q251="","",装备!Q251)</f>
        <v/>
      </c>
      <c r="R252" s="370">
        <f>IF(装备!R251="","",装备!R251)</f>
        <v>1</v>
      </c>
      <c r="S252" s="370" t="str">
        <f>IF(装备!S251="","",装备!S251)</f>
        <v/>
      </c>
      <c r="T252" s="370" t="str">
        <f>IF(装备!T251="","",装备!T251)</f>
        <v/>
      </c>
      <c r="U252" s="370" t="str">
        <f>IF(装备!U251="","",装备!U251)</f>
        <v/>
      </c>
      <c r="V252" s="370" t="str">
        <f>IF(装备!V251="","",装备!V251)</f>
        <v/>
      </c>
      <c r="W252" s="370" t="str">
        <f>IF(装备!W251="","",装备!W251)</f>
        <v/>
      </c>
      <c r="X252" s="370">
        <f>IF(装备!X251="","",装备!X251)</f>
        <v>4</v>
      </c>
      <c r="Y252" s="370">
        <f>IF(装备!Y251="","",装备!Y251)</f>
        <v>5</v>
      </c>
      <c r="Z252" s="370">
        <f>IF(装备!Z251="","",装备!Z251)</f>
        <v>4</v>
      </c>
      <c r="AA252" s="370" t="str">
        <f>IF(装备!AA251="","",装备!AA251)</f>
        <v/>
      </c>
      <c r="AB252" t="str">
        <f>IF(装备!AB251="","",装备!AB251)</f>
        <v>{'num1': 20, 'num2': 0}</v>
      </c>
      <c r="AC252">
        <f>IF(装备!AC251="","",装备!AC251)</f>
        <v>7</v>
      </c>
      <c r="AD252" t="str">
        <f>IF(装备!AD251="","",装备!AD251)</f>
        <v>航空战阶段增加20%鱼雷机命中率</v>
      </c>
    </row>
    <row r="253" spans="1:30">
      <c r="A253">
        <f>IF(装备!A252="","",装备!A252)</f>
        <v>10025121</v>
      </c>
      <c r="B253" s="364" t="s">
        <v>3687</v>
      </c>
      <c r="C253" s="370">
        <f>IF(装备!C252="","",装备!C252)</f>
        <v>5</v>
      </c>
      <c r="D253" s="121" t="str">
        <f>IF(装备!D252="","",装备!D252)</f>
        <v>导弹发射器</v>
      </c>
      <c r="E253" t="str">
        <f>IF(装备!E252="","",装备!E252)</f>
        <v>导弹发射器-通用</v>
      </c>
      <c r="F253" s="370" t="str">
        <f>IF(装备!F252="","",装备!F252)</f>
        <v/>
      </c>
      <c r="G253" s="370">
        <f>IF(装备!G252="","",装备!G252)</f>
        <v>2</v>
      </c>
      <c r="H253" s="370" t="str">
        <f>IF(装备!H252="","",装备!H252)</f>
        <v/>
      </c>
      <c r="I253" s="370" t="str">
        <f>IF(装备!I252="","",装备!I252)</f>
        <v/>
      </c>
      <c r="J253" s="370" t="str">
        <f>IF(装备!J252="","",装备!J252)</f>
        <v/>
      </c>
      <c r="K253" s="370" t="str">
        <f>IF(装备!K252="","",装备!K252)</f>
        <v/>
      </c>
      <c r="L253" s="370">
        <f>IF(装备!L252="","",装备!L252)</f>
        <v>2</v>
      </c>
      <c r="M253" s="370" t="str">
        <f>IF(装备!M252="","",装备!M252)</f>
        <v>无</v>
      </c>
      <c r="N253" s="370" t="str">
        <f>IF(装备!N252="","",装备!N252)</f>
        <v/>
      </c>
      <c r="O253" s="370" t="str">
        <f>IF(装备!O252="","",装备!O252)</f>
        <v/>
      </c>
      <c r="P253" s="370" t="str">
        <f>IF(装备!P252="","",装备!P252)</f>
        <v/>
      </c>
      <c r="Q253" s="370" t="str">
        <f>IF(装备!Q252="","",装备!Q252)</f>
        <v/>
      </c>
      <c r="R253" s="370">
        <f>IF(装备!R252="","",装备!R252)</f>
        <v>1</v>
      </c>
      <c r="S253" s="370" t="str">
        <f>IF(装备!S252="","",装备!S252)</f>
        <v/>
      </c>
      <c r="T253" s="370" t="str">
        <f>IF(装备!T252="","",装备!T252)</f>
        <v/>
      </c>
      <c r="U253" s="370" t="str">
        <f>IF(装备!U252="","",装备!U252)</f>
        <v/>
      </c>
      <c r="V253" s="370" t="str">
        <f>IF(装备!V252="","",装备!V252)</f>
        <v/>
      </c>
      <c r="W253" s="370" t="str">
        <f>IF(装备!W252="","",装备!W252)</f>
        <v/>
      </c>
      <c r="X253" s="370">
        <f>IF(装备!X252="","",装备!X252)</f>
        <v>12</v>
      </c>
      <c r="Y253" s="370">
        <f>IF(装备!Y252="","",装备!Y252)</f>
        <v>6</v>
      </c>
      <c r="Z253" s="370" t="str">
        <f>IF(装备!Z252="","",装备!Z252)</f>
        <v/>
      </c>
      <c r="AA253" s="370">
        <f>IF(装备!AA252="","",装备!AA252)</f>
        <v>16</v>
      </c>
      <c r="AB253" t="str">
        <f>IF(装备!AB252="","",装备!AB252)</f>
        <v/>
      </c>
      <c r="AC253" t="str">
        <f>IF(装备!AC252="","",装备!AC252)</f>
        <v/>
      </c>
      <c r="AD253" t="str">
        <f>IF(装备!AD252="","",装备!AD252)</f>
        <v/>
      </c>
    </row>
    <row r="254" spans="1:30">
      <c r="A254">
        <f>IF(装备!A253="","",装备!A253)</f>
        <v>10025221</v>
      </c>
      <c r="B254" s="364" t="s">
        <v>4523</v>
      </c>
      <c r="C254" s="370">
        <f>IF(装备!C253="","",装备!C253)</f>
        <v>5</v>
      </c>
      <c r="D254" s="121" t="str">
        <f>IF(装备!D253="","",装备!D253)</f>
        <v>导弹</v>
      </c>
      <c r="E254" t="str">
        <f>IF(装备!E253="","",装备!E253)</f>
        <v>导弹-通用</v>
      </c>
      <c r="F254" s="370" t="str">
        <f>IF(装备!F253="","",装备!F253)</f>
        <v/>
      </c>
      <c r="G254" s="370">
        <f>IF(装备!G253="","",装备!G253)</f>
        <v>20</v>
      </c>
      <c r="H254" s="370" t="str">
        <f>IF(装备!H253="","",装备!H253)</f>
        <v/>
      </c>
      <c r="I254" s="370" t="str">
        <f>IF(装备!I253="","",装备!I253)</f>
        <v/>
      </c>
      <c r="J254" s="370" t="str">
        <f>IF(装备!J253="","",装备!J253)</f>
        <v/>
      </c>
      <c r="K254" s="370" t="str">
        <f>IF(装备!K253="","",装备!K253)</f>
        <v/>
      </c>
      <c r="L254" s="370" t="str">
        <f>IF(装备!L253="","",装备!L253)</f>
        <v/>
      </c>
      <c r="M254" s="370" t="str">
        <f>IF(装备!M253="","",装备!M253)</f>
        <v>无</v>
      </c>
      <c r="N254" s="370" t="str">
        <f>IF(装备!N253="","",装备!N253)</f>
        <v/>
      </c>
      <c r="O254" s="370" t="str">
        <f>IF(装备!O253="","",装备!O253)</f>
        <v/>
      </c>
      <c r="P254" s="370" t="str">
        <f>IF(装备!P253="","",装备!P253)</f>
        <v/>
      </c>
      <c r="Q254" s="370" t="str">
        <f>IF(装备!Q253="","",装备!Q253)</f>
        <v/>
      </c>
      <c r="R254" s="370">
        <f>IF(装备!R253="","",装备!R253)</f>
        <v>1</v>
      </c>
      <c r="S254" s="370" t="str">
        <f>IF(装备!S253="","",装备!S253)</f>
        <v/>
      </c>
      <c r="T254" s="370">
        <f>IF(装备!T253="","",装备!T253)</f>
        <v>20</v>
      </c>
      <c r="U254" s="370" t="str">
        <f>IF(装备!U253="","",装备!U253)</f>
        <v/>
      </c>
      <c r="V254" s="370" t="str">
        <f>IF(装备!V253="","",装备!V253)</f>
        <v/>
      </c>
      <c r="W254" s="370">
        <f>IF(装备!W253="","",装备!W253)</f>
        <v>10</v>
      </c>
      <c r="X254" s="370">
        <f>IF(装备!X253="","",装备!X253)</f>
        <v>6</v>
      </c>
      <c r="Y254" s="370">
        <f>IF(装备!Y253="","",装备!Y253)</f>
        <v>6</v>
      </c>
      <c r="Z254" s="370" t="str">
        <f>IF(装备!Z253="","",装备!Z253)</f>
        <v/>
      </c>
      <c r="AA254" s="370">
        <f>IF(装备!AA253="","",装备!AA253)</f>
        <v>18</v>
      </c>
      <c r="AB254" t="str">
        <f>IF(装备!AB253="","",装备!AB253)</f>
        <v>{'ap': 0.1}</v>
      </c>
      <c r="AC254">
        <f>IF(装备!AC253="","",装备!AC253)</f>
        <v>3</v>
      </c>
      <c r="AD254" t="str">
        <f>IF(装备!AD253="","",装备!AD253)</f>
        <v>增加10%护甲穿透效果；铝耗10</v>
      </c>
    </row>
    <row r="255" spans="1:30">
      <c r="A255">
        <f>IF(装备!A254="","",装备!A254)</f>
        <v>10025321</v>
      </c>
      <c r="B255" s="364" t="s">
        <v>3689</v>
      </c>
      <c r="C255" s="370">
        <f>IF(装备!C254="","",装备!C254)</f>
        <v>5</v>
      </c>
      <c r="D255" s="121" t="str">
        <f>IF(装备!D254="","",装备!D254)</f>
        <v>防空导弹发射器</v>
      </c>
      <c r="E255" t="str">
        <f>IF(装备!E254="","",装备!E254)</f>
        <v>防空导弹发射器-通用</v>
      </c>
      <c r="F255" s="370" t="str">
        <f>IF(装备!F254="","",装备!F254)</f>
        <v/>
      </c>
      <c r="G255" s="370" t="str">
        <f>IF(装备!G254="","",装备!G254)</f>
        <v/>
      </c>
      <c r="H255" s="370" t="str">
        <f>IF(装备!H254="","",装备!H254)</f>
        <v/>
      </c>
      <c r="I255" s="370" t="str">
        <f>IF(装备!I254="","",装备!I254)</f>
        <v/>
      </c>
      <c r="J255" s="370" t="str">
        <f>IF(装备!J254="","",装备!J254)</f>
        <v/>
      </c>
      <c r="K255" s="370" t="str">
        <f>IF(装备!K254="","",装备!K254)</f>
        <v/>
      </c>
      <c r="L255" s="370">
        <f>IF(装备!L254="","",装备!L254)</f>
        <v>3</v>
      </c>
      <c r="M255" s="370" t="str">
        <f>IF(装备!M254="","",装备!M254)</f>
        <v>无</v>
      </c>
      <c r="N255" s="370" t="str">
        <f>IF(装备!N254="","",装备!N254)</f>
        <v/>
      </c>
      <c r="O255" s="370" t="str">
        <f>IF(装备!O254="","",装备!O254)</f>
        <v/>
      </c>
      <c r="P255" s="370" t="str">
        <f>IF(装备!P254="","",装备!P254)</f>
        <v/>
      </c>
      <c r="Q255" s="370" t="str">
        <f>IF(装备!Q254="","",装备!Q254)</f>
        <v/>
      </c>
      <c r="R255" s="370">
        <f>IF(装备!R254="","",装备!R254)</f>
        <v>1</v>
      </c>
      <c r="S255" s="370" t="str">
        <f>IF(装备!S254="","",装备!S254)</f>
        <v/>
      </c>
      <c r="T255" s="370" t="str">
        <f>IF(装备!T254="","",装备!T254)</f>
        <v/>
      </c>
      <c r="U255" s="370" t="str">
        <f>IF(装备!U254="","",装备!U254)</f>
        <v/>
      </c>
      <c r="V255" s="370" t="str">
        <f>IF(装备!V254="","",装备!V254)</f>
        <v/>
      </c>
      <c r="W255" s="370" t="str">
        <f>IF(装备!W254="","",装备!W254)</f>
        <v/>
      </c>
      <c r="X255" s="370">
        <f>IF(装备!X254="","",装备!X254)</f>
        <v>12</v>
      </c>
      <c r="Y255" s="370">
        <f>IF(装备!Y254="","",装备!Y254)</f>
        <v>6</v>
      </c>
      <c r="Z255" s="370" t="str">
        <f>IF(装备!Z254="","",装备!Z254)</f>
        <v/>
      </c>
      <c r="AA255" s="370">
        <f>IF(装备!AA254="","",装备!AA254)</f>
        <v>16</v>
      </c>
      <c r="AB255" t="str">
        <f>IF(装备!AB254="","",装备!AB254)</f>
        <v/>
      </c>
      <c r="AC255" t="str">
        <f>IF(装备!AC254="","",装备!AC254)</f>
        <v/>
      </c>
      <c r="AD255" t="str">
        <f>IF(装备!AD254="","",装备!AD254)</f>
        <v/>
      </c>
    </row>
    <row r="256" spans="1:30">
      <c r="A256">
        <f>IF(装备!A255="","",装备!A255)</f>
        <v>10025421</v>
      </c>
      <c r="B256" s="364" t="s">
        <v>941</v>
      </c>
      <c r="C256" s="370">
        <f>IF(装备!C255="","",装备!C255)</f>
        <v>5</v>
      </c>
      <c r="D256" s="121" t="str">
        <f>IF(装备!D255="","",装备!D255)</f>
        <v>防空导弹</v>
      </c>
      <c r="E256" t="str">
        <f>IF(装备!E255="","",装备!E255)</f>
        <v>防空导弹-通用</v>
      </c>
      <c r="F256" s="370" t="str">
        <f>IF(装备!F255="","",装备!F255)</f>
        <v/>
      </c>
      <c r="G256" s="370">
        <f>IF(装备!G255="","",装备!G255)</f>
        <v>15</v>
      </c>
      <c r="H256" s="370" t="str">
        <f>IF(装备!H255="","",装备!H255)</f>
        <v/>
      </c>
      <c r="I256" s="370" t="str">
        <f>IF(装备!I255="","",装备!I255)</f>
        <v/>
      </c>
      <c r="J256" s="370" t="str">
        <f>IF(装备!J255="","",装备!J255)</f>
        <v/>
      </c>
      <c r="K256" s="370" t="str">
        <f>IF(装备!K255="","",装备!K255)</f>
        <v/>
      </c>
      <c r="L256" s="370" t="str">
        <f>IF(装备!L255="","",装备!L255)</f>
        <v/>
      </c>
      <c r="M256" s="370" t="str">
        <f>IF(装备!M255="","",装备!M255)</f>
        <v>无</v>
      </c>
      <c r="N256" s="370" t="str">
        <f>IF(装备!N255="","",装备!N255)</f>
        <v/>
      </c>
      <c r="O256" s="370" t="str">
        <f>IF(装备!O255="","",装备!O255)</f>
        <v/>
      </c>
      <c r="P256" s="370" t="str">
        <f>IF(装备!P255="","",装备!P255)</f>
        <v/>
      </c>
      <c r="Q256" s="370">
        <f>IF(装备!Q255="","",装备!Q255)</f>
        <v>17</v>
      </c>
      <c r="R256" s="370">
        <f>IF(装备!R255="","",装备!R255)</f>
        <v>3.7</v>
      </c>
      <c r="S256" s="370">
        <f>IF(装备!S255="","",装备!S255)</f>
        <v>0.73</v>
      </c>
      <c r="T256" s="370" t="str">
        <f>IF(装备!T255="","",装备!T255)</f>
        <v/>
      </c>
      <c r="U256" s="370">
        <f>IF(装备!U255="","",装备!U255)</f>
        <v>25</v>
      </c>
      <c r="V256" s="370">
        <f>IF(装备!V255="","",装备!V255)</f>
        <v>1.2</v>
      </c>
      <c r="W256" s="370">
        <f>IF(装备!W255="","",装备!W255)</f>
        <v>9</v>
      </c>
      <c r="X256" s="370">
        <f>IF(装备!X255="","",装备!X255)</f>
        <v>6</v>
      </c>
      <c r="Y256" s="370">
        <f>IF(装备!Y255="","",装备!Y255)</f>
        <v>6</v>
      </c>
      <c r="Z256" s="370" t="str">
        <f>IF(装备!Z255="","",装备!Z255)</f>
        <v/>
      </c>
      <c r="AA256" s="370">
        <f>IF(装备!AA255="","",装备!AA255)</f>
        <v>18</v>
      </c>
      <c r="AB256" t="str">
        <f>IF(装备!AB255="","",装备!AB255)</f>
        <v/>
      </c>
      <c r="AC256">
        <f>IF(装备!AC255="","",装备!AC255)</f>
        <v>6</v>
      </c>
      <c r="AD256" t="str">
        <f>IF(装备!AD255="","",装备!AD255)</f>
        <v>对空补正73%；对空倍率3.7；铝耗9</v>
      </c>
    </row>
    <row r="257" spans="1:30">
      <c r="A257">
        <f>IF(装备!A256="","",装备!A256)</f>
        <v>10025521</v>
      </c>
      <c r="B257" s="363" t="s">
        <v>797</v>
      </c>
      <c r="C257" s="370">
        <f>IF(装备!C256="","",装备!C256)</f>
        <v>6</v>
      </c>
      <c r="D257" s="121" t="str">
        <f>IF(装备!D256="","",装备!D256)</f>
        <v>强化部件</v>
      </c>
      <c r="E257" t="str">
        <f>IF(装备!E256="","",装备!E256)</f>
        <v>强化部件-通用</v>
      </c>
      <c r="F257" s="370">
        <f>IF(装备!F256="","",装备!F256)</f>
        <v>2</v>
      </c>
      <c r="G257" s="370" t="str">
        <f>IF(装备!G256="","",装备!G256)</f>
        <v/>
      </c>
      <c r="H257" s="370" t="str">
        <f>IF(装备!H256="","",装备!H256)</f>
        <v/>
      </c>
      <c r="I257" s="370" t="str">
        <f>IF(装备!I256="","",装备!I256)</f>
        <v/>
      </c>
      <c r="J257" s="370" t="str">
        <f>IF(装备!J256="","",装备!J256)</f>
        <v/>
      </c>
      <c r="K257" s="370" t="str">
        <f>IF(装备!K256="","",装备!K256)</f>
        <v/>
      </c>
      <c r="L257" s="370" t="str">
        <f>IF(装备!L256="","",装备!L256)</f>
        <v/>
      </c>
      <c r="M257" s="370" t="str">
        <f>IF(装备!M256="","",装备!M256)</f>
        <v>无</v>
      </c>
      <c r="N257" s="370" t="str">
        <f>IF(装备!N256="","",装备!N256)</f>
        <v/>
      </c>
      <c r="O257" s="370">
        <f>IF(装备!O256="","",装备!O256)</f>
        <v>6</v>
      </c>
      <c r="P257" s="370" t="str">
        <f>IF(装备!P256="","",装备!P256)</f>
        <v/>
      </c>
      <c r="Q257" s="370" t="str">
        <f>IF(装备!Q256="","",装备!Q256)</f>
        <v/>
      </c>
      <c r="R257" s="370">
        <f>IF(装备!R256="","",装备!R256)</f>
        <v>1</v>
      </c>
      <c r="S257" s="370" t="str">
        <f>IF(装备!S256="","",装备!S256)</f>
        <v/>
      </c>
      <c r="T257" s="370" t="str">
        <f>IF(装备!T256="","",装备!T256)</f>
        <v/>
      </c>
      <c r="U257" s="370" t="str">
        <f>IF(装备!U256="","",装备!U256)</f>
        <v/>
      </c>
      <c r="V257" s="370" t="str">
        <f>IF(装备!V256="","",装备!V256)</f>
        <v/>
      </c>
      <c r="W257" s="370" t="str">
        <f>IF(装备!W256="","",装备!W256)</f>
        <v/>
      </c>
      <c r="X257" s="370">
        <f>IF(装备!X256="","",装备!X256)</f>
        <v>1</v>
      </c>
      <c r="Y257" s="370">
        <f>IF(装备!Y256="","",装备!Y256)</f>
        <v>1</v>
      </c>
      <c r="Z257" s="370">
        <f>IF(装备!Z256="","",装备!Z256)</f>
        <v>1</v>
      </c>
      <c r="AA257" s="370">
        <f>IF(装备!AA256="","",装备!AA256)</f>
        <v>1</v>
      </c>
      <c r="AB257" t="str">
        <f>IF(装备!AB256="","",装备!AB256)</f>
        <v/>
      </c>
      <c r="AC257">
        <f>IF(装备!AC256="","",装备!AC256)</f>
        <v>6</v>
      </c>
      <c r="AD257" t="str">
        <f>IF(装备!AD256="","",装备!AD256)</f>
        <v/>
      </c>
    </row>
    <row r="258" spans="1:30">
      <c r="A258">
        <f>IF(装备!A257="","",装备!A257)</f>
        <v>10025621</v>
      </c>
      <c r="B258" s="361" t="s">
        <v>4094</v>
      </c>
      <c r="C258" s="370">
        <f>IF(装备!C257="","",装备!C257)</f>
        <v>3</v>
      </c>
      <c r="D258" s="121" t="str">
        <f>IF(装备!D257="","",装备!D257)</f>
        <v>战斗机</v>
      </c>
      <c r="E258" t="str">
        <f>IF(装备!E257="","",装备!E257)</f>
        <v>战斗机-通用</v>
      </c>
      <c r="F258" s="370" t="str">
        <f>IF(装备!F257="","",装备!F257)</f>
        <v/>
      </c>
      <c r="G258" s="370" t="str">
        <f>IF(装备!G257="","",装备!G257)</f>
        <v/>
      </c>
      <c r="H258" s="370" t="str">
        <f>IF(装备!H257="","",装备!H257)</f>
        <v/>
      </c>
      <c r="I258" s="370" t="str">
        <f>IF(装备!I257="","",装备!I257)</f>
        <v/>
      </c>
      <c r="J258" s="370" t="str">
        <f>IF(装备!J257="","",装备!J257)</f>
        <v/>
      </c>
      <c r="K258" s="370" t="str">
        <f>IF(装备!K257="","",装备!K257)</f>
        <v/>
      </c>
      <c r="L258" s="370" t="str">
        <f>IF(装备!L257="","",装备!L257)</f>
        <v/>
      </c>
      <c r="M258" s="370" t="str">
        <f>IF(装备!M257="","",装备!M257)</f>
        <v>无</v>
      </c>
      <c r="N258" s="370" t="str">
        <f>IF(装备!N257="","",装备!N257)</f>
        <v/>
      </c>
      <c r="O258" s="370" t="str">
        <f>IF(装备!O257="","",装备!O257)</f>
        <v/>
      </c>
      <c r="P258" s="370" t="str">
        <f>IF(装备!P257="","",装备!P257)</f>
        <v/>
      </c>
      <c r="Q258" s="370">
        <f>IF(装备!Q257="","",装备!Q257)</f>
        <v>6</v>
      </c>
      <c r="R258" s="370">
        <f>IF(装备!R257="","",装备!R257)</f>
        <v>1</v>
      </c>
      <c r="S258" s="370" t="str">
        <f>IF(装备!S257="","",装备!S257)</f>
        <v/>
      </c>
      <c r="T258" s="370" t="str">
        <f>IF(装备!T257="","",装备!T257)</f>
        <v/>
      </c>
      <c r="U258" s="370" t="str">
        <f>IF(装备!U257="","",装备!U257)</f>
        <v/>
      </c>
      <c r="V258" s="370" t="str">
        <f>IF(装备!V257="","",装备!V257)</f>
        <v/>
      </c>
      <c r="W258" s="370">
        <f>IF(装备!W257="","",装备!W257)</f>
        <v>4</v>
      </c>
      <c r="X258" s="370">
        <f>IF(装备!X257="","",装备!X257)</f>
        <v>1</v>
      </c>
      <c r="Y258" s="370">
        <f>IF(装备!Y257="","",装备!Y257)</f>
        <v>1</v>
      </c>
      <c r="Z258" s="370">
        <f>IF(装备!Z257="","",装备!Z257)</f>
        <v>2</v>
      </c>
      <c r="AA258" s="370">
        <f>IF(装备!AA257="","",装备!AA257)</f>
        <v>2</v>
      </c>
      <c r="AB258" t="str">
        <f>IF(装备!AB257="","",装备!AB257)</f>
        <v/>
      </c>
      <c r="AC258" t="str">
        <f>IF(装备!AC257="","",装备!AC257)</f>
        <v/>
      </c>
      <c r="AD258" t="str">
        <f>IF(装备!AD257="","",装备!AD257)</f>
        <v>铝耗4</v>
      </c>
    </row>
    <row r="259" spans="1:30">
      <c r="A259">
        <f>IF(装备!A258="","",装备!A258)</f>
        <v>10025721</v>
      </c>
      <c r="B259" s="361" t="s">
        <v>4096</v>
      </c>
      <c r="C259" s="370">
        <f>IF(装备!C258="","",装备!C258)</f>
        <v>3</v>
      </c>
      <c r="D259" s="121" t="str">
        <f>IF(装备!D258="","",装备!D258)</f>
        <v>鱼雷机</v>
      </c>
      <c r="E259" t="str">
        <f>IF(装备!E258="","",装备!E258)</f>
        <v>鱼雷机-通用</v>
      </c>
      <c r="F259" s="370" t="str">
        <f>IF(装备!F258="","",装备!F258)</f>
        <v/>
      </c>
      <c r="G259" s="370" t="str">
        <f>IF(装备!G258="","",装备!G258)</f>
        <v/>
      </c>
      <c r="H259" s="370" t="str">
        <f>IF(装备!H258="","",装备!H258)</f>
        <v/>
      </c>
      <c r="I259" s="370">
        <f>IF(装备!I258="","",装备!I258)</f>
        <v>6</v>
      </c>
      <c r="J259" s="370">
        <f>IF(装备!J258="","",装备!J258)</f>
        <v>2</v>
      </c>
      <c r="K259" s="370" t="str">
        <f>IF(装备!K258="","",装备!K258)</f>
        <v/>
      </c>
      <c r="L259" s="370" t="str">
        <f>IF(装备!L258="","",装备!L258)</f>
        <v/>
      </c>
      <c r="M259" s="370" t="str">
        <f>IF(装备!M258="","",装备!M258)</f>
        <v>无</v>
      </c>
      <c r="N259" s="370" t="str">
        <f>IF(装备!N258="","",装备!N258)</f>
        <v/>
      </c>
      <c r="O259" s="370" t="str">
        <f>IF(装备!O258="","",装备!O258)</f>
        <v/>
      </c>
      <c r="P259" s="370" t="str">
        <f>IF(装备!P258="","",装备!P258)</f>
        <v/>
      </c>
      <c r="Q259" s="370">
        <f>IF(装备!Q258="","",装备!Q258)</f>
        <v>2</v>
      </c>
      <c r="R259" s="370">
        <f>IF(装备!R258="","",装备!R258)</f>
        <v>1</v>
      </c>
      <c r="S259" s="370" t="str">
        <f>IF(装备!S258="","",装备!S258)</f>
        <v/>
      </c>
      <c r="T259" s="370" t="str">
        <f>IF(装备!T258="","",装备!T258)</f>
        <v/>
      </c>
      <c r="U259" s="370" t="str">
        <f>IF(装备!U258="","",装备!U258)</f>
        <v/>
      </c>
      <c r="V259" s="370" t="str">
        <f>IF(装备!V258="","",装备!V258)</f>
        <v/>
      </c>
      <c r="W259" s="370">
        <f>IF(装备!W258="","",装备!W258)</f>
        <v>4</v>
      </c>
      <c r="X259" s="370">
        <f>IF(装备!X258="","",装备!X258)</f>
        <v>1</v>
      </c>
      <c r="Y259" s="370">
        <f>IF(装备!Y258="","",装备!Y258)</f>
        <v>3</v>
      </c>
      <c r="Z259" s="370" t="str">
        <f>IF(装备!Z258="","",装备!Z258)</f>
        <v/>
      </c>
      <c r="AA259" s="370">
        <f>IF(装备!AA258="","",装备!AA258)</f>
        <v>2</v>
      </c>
      <c r="AB259" t="str">
        <f>IF(装备!AB258="","",装备!AB258)</f>
        <v/>
      </c>
      <c r="AC259" t="str">
        <f>IF(装备!AC258="","",装备!AC258)</f>
        <v/>
      </c>
      <c r="AD259" t="str">
        <f>IF(装备!AD258="","",装备!AD258)</f>
        <v>铝耗4</v>
      </c>
    </row>
    <row r="260" spans="1:30">
      <c r="A260">
        <f>IF(装备!A259="","",装备!A259)</f>
        <v>10025821</v>
      </c>
      <c r="B260" s="361" t="s">
        <v>4095</v>
      </c>
      <c r="C260" s="370">
        <f>IF(装备!C259="","",装备!C259)</f>
        <v>3</v>
      </c>
      <c r="D260" s="121" t="str">
        <f>IF(装备!D259="","",装备!D259)</f>
        <v>轰炸机</v>
      </c>
      <c r="E260" t="str">
        <f>IF(装备!E259="","",装备!E259)</f>
        <v>轰炸机-通用</v>
      </c>
      <c r="F260" s="370" t="str">
        <f>IF(装备!F259="","",装备!F259)</f>
        <v/>
      </c>
      <c r="G260" s="370" t="str">
        <f>IF(装备!G259="","",装备!G259)</f>
        <v/>
      </c>
      <c r="H260" s="370" t="str">
        <f>IF(装备!H259="","",装备!H259)</f>
        <v/>
      </c>
      <c r="I260" s="370" t="str">
        <f>IF(装备!I259="","",装备!I259)</f>
        <v/>
      </c>
      <c r="J260" s="370" t="str">
        <f>IF(装备!J259="","",装备!J259)</f>
        <v/>
      </c>
      <c r="K260" s="370" t="str">
        <f>IF(装备!K259="","",装备!K259)</f>
        <v/>
      </c>
      <c r="L260" s="370" t="str">
        <f>IF(装备!L259="","",装备!L259)</f>
        <v/>
      </c>
      <c r="M260" s="370" t="str">
        <f>IF(装备!M259="","",装备!M259)</f>
        <v>无</v>
      </c>
      <c r="N260" s="370" t="str">
        <f>IF(装备!N259="","",装备!N259)</f>
        <v/>
      </c>
      <c r="O260" s="370" t="str">
        <f>IF(装备!O259="","",装备!O259)</f>
        <v/>
      </c>
      <c r="P260" s="370">
        <f>IF(装备!P259="","",装备!P259)</f>
        <v>5</v>
      </c>
      <c r="Q260" s="370">
        <f>IF(装备!Q259="","",装备!Q259)</f>
        <v>1</v>
      </c>
      <c r="R260" s="370">
        <f>IF(装备!R259="","",装备!R259)</f>
        <v>1</v>
      </c>
      <c r="S260" s="370" t="str">
        <f>IF(装备!S259="","",装备!S259)</f>
        <v/>
      </c>
      <c r="T260" s="370" t="str">
        <f>IF(装备!T259="","",装备!T259)</f>
        <v/>
      </c>
      <c r="U260" s="370" t="str">
        <f>IF(装备!U259="","",装备!U259)</f>
        <v/>
      </c>
      <c r="V260" s="370" t="str">
        <f>IF(装备!V259="","",装备!V259)</f>
        <v/>
      </c>
      <c r="W260" s="370">
        <f>IF(装备!W259="","",装备!W259)</f>
        <v>4</v>
      </c>
      <c r="X260" s="370">
        <f>IF(装备!X259="","",装备!X259)</f>
        <v>1</v>
      </c>
      <c r="Y260" s="370">
        <f>IF(装备!Y259="","",装备!Y259)</f>
        <v>2</v>
      </c>
      <c r="Z260" s="370" t="str">
        <f>IF(装备!Z259="","",装备!Z259)</f>
        <v/>
      </c>
      <c r="AA260" s="370">
        <f>IF(装备!AA259="","",装备!AA259)</f>
        <v>2</v>
      </c>
      <c r="AB260" t="str">
        <f>IF(装备!AB259="","",装备!AB259)</f>
        <v/>
      </c>
      <c r="AC260" t="str">
        <f>IF(装备!AC259="","",装备!AC259)</f>
        <v/>
      </c>
      <c r="AD260" t="str">
        <f>IF(装备!AD259="","",装备!AD259)</f>
        <v>铝耗4</v>
      </c>
    </row>
    <row r="261" spans="1:30">
      <c r="A261">
        <f>IF(装备!A260="","",装备!A260)</f>
        <v>10025921</v>
      </c>
      <c r="B261" s="364" t="s">
        <v>4533</v>
      </c>
      <c r="C261" s="370">
        <f>IF(装备!C260="","",装备!C260)</f>
        <v>5</v>
      </c>
      <c r="D261" s="121" t="str">
        <f>IF(装备!D260="","",装备!D260)</f>
        <v>战斗机</v>
      </c>
      <c r="E261" t="str">
        <f>IF(装备!E260="","",装备!E260)</f>
        <v>战斗机-通用</v>
      </c>
      <c r="F261" s="370" t="str">
        <f>IF(装备!F260="","",装备!F260)</f>
        <v/>
      </c>
      <c r="G261" s="370" t="str">
        <f>IF(装备!G260="","",装备!G260)</f>
        <v/>
      </c>
      <c r="H261" s="370" t="str">
        <f>IF(装备!H260="","",装备!H260)</f>
        <v/>
      </c>
      <c r="I261" s="370" t="str">
        <f>IF(装备!I260="","",装备!I260)</f>
        <v/>
      </c>
      <c r="J261" s="370" t="str">
        <f>IF(装备!J260="","",装备!J260)</f>
        <v/>
      </c>
      <c r="K261" s="370" t="str">
        <f>IF(装备!K260="","",装备!K260)</f>
        <v/>
      </c>
      <c r="L261" s="370" t="str">
        <f>IF(装备!L260="","",装备!L260)</f>
        <v/>
      </c>
      <c r="M261" s="370" t="str">
        <f>IF(装备!M260="","",装备!M260)</f>
        <v>无</v>
      </c>
      <c r="N261" s="370">
        <f>IF(装备!N260="","",装备!N260)</f>
        <v>2</v>
      </c>
      <c r="O261" s="370" t="str">
        <f>IF(装备!O260="","",装备!O260)</f>
        <v/>
      </c>
      <c r="P261" s="370" t="str">
        <f>IF(装备!P260="","",装备!P260)</f>
        <v/>
      </c>
      <c r="Q261" s="370">
        <f>IF(装备!Q260="","",装备!Q260)</f>
        <v>11</v>
      </c>
      <c r="R261" s="370">
        <f>IF(装备!R260="","",装备!R260)</f>
        <v>1</v>
      </c>
      <c r="S261" s="370" t="str">
        <f>IF(装备!S260="","",装备!S260)</f>
        <v/>
      </c>
      <c r="T261" s="370" t="str">
        <f>IF(装备!T260="","",装备!T260)</f>
        <v/>
      </c>
      <c r="U261" s="370" t="str">
        <f>IF(装备!U260="","",装备!U260)</f>
        <v/>
      </c>
      <c r="V261" s="370" t="str">
        <f>IF(装备!V260="","",装备!V260)</f>
        <v/>
      </c>
      <c r="W261" s="370">
        <f>IF(装备!W260="","",装备!W260)</f>
        <v>5</v>
      </c>
      <c r="X261" s="370">
        <f>IF(装备!X260="","",装备!X260)</f>
        <v>2</v>
      </c>
      <c r="Y261" s="370">
        <f>IF(装备!Y260="","",装备!Y260)</f>
        <v>2</v>
      </c>
      <c r="Z261" s="370">
        <f>IF(装备!Z260="","",装备!Z260)</f>
        <v>2</v>
      </c>
      <c r="AA261" s="370">
        <f>IF(装备!AA260="","",装备!AA260)</f>
        <v>11</v>
      </c>
      <c r="AB261" t="str">
        <f>IF(装备!AB260="","",装备!AB260)</f>
        <v/>
      </c>
      <c r="AC261" t="str">
        <f>IF(装备!AC260="","",装备!AC260)</f>
        <v/>
      </c>
      <c r="AD261" t="str">
        <f>IF(装备!AD260="","",装备!AD260)</f>
        <v>铝耗5</v>
      </c>
    </row>
    <row r="262" spans="1:30">
      <c r="A262">
        <f>IF(装备!A261="","",装备!A261)</f>
        <v>10026021</v>
      </c>
      <c r="B262" s="362" t="s">
        <v>4534</v>
      </c>
      <c r="C262" s="370">
        <f>IF(装备!C261="","",装备!C261)</f>
        <v>4</v>
      </c>
      <c r="D262" s="121" t="str">
        <f>IF(装备!D261="","",装备!D261)</f>
        <v>主炮</v>
      </c>
      <c r="E262" t="str">
        <f>IF(装备!E261="","",装备!E261)</f>
        <v>主炮-重巡+</v>
      </c>
      <c r="F262" s="370" t="str">
        <f>IF(装备!F261="","",装备!F261)</f>
        <v/>
      </c>
      <c r="G262" s="370">
        <f>IF(装备!G261="","",装备!G261)</f>
        <v>10</v>
      </c>
      <c r="H262" s="370" t="str">
        <f>IF(装备!H261="","",装备!H261)</f>
        <v/>
      </c>
      <c r="I262" s="370" t="str">
        <f>IF(装备!I261="","",装备!I261)</f>
        <v/>
      </c>
      <c r="J262" s="370" t="str">
        <f>IF(装备!J261="","",装备!J261)</f>
        <v/>
      </c>
      <c r="K262" s="370" t="str">
        <f>IF(装备!K261="","",装备!K261)</f>
        <v/>
      </c>
      <c r="L262" s="370" t="str">
        <f>IF(装备!L261="","",装备!L261)</f>
        <v/>
      </c>
      <c r="M262" s="370" t="str">
        <f>IF(装备!M261="","",装备!M261)</f>
        <v>长</v>
      </c>
      <c r="N262" s="370" t="str">
        <f>IF(装备!N261="","",装备!N261)</f>
        <v/>
      </c>
      <c r="O262" s="370" t="str">
        <f>IF(装备!O261="","",装备!O261)</f>
        <v/>
      </c>
      <c r="P262" s="370" t="str">
        <f>IF(装备!P261="","",装备!P261)</f>
        <v/>
      </c>
      <c r="Q262" s="370" t="str">
        <f>IF(装备!Q261="","",装备!Q261)</f>
        <v/>
      </c>
      <c r="R262" s="370">
        <f>IF(装备!R261="","",装备!R261)</f>
        <v>1</v>
      </c>
      <c r="S262" s="370" t="str">
        <f>IF(装备!S261="","",装备!S261)</f>
        <v/>
      </c>
      <c r="T262" s="370" t="str">
        <f>IF(装备!T261="","",装备!T261)</f>
        <v/>
      </c>
      <c r="U262" s="370" t="str">
        <f>IF(装备!U261="","",装备!U261)</f>
        <v/>
      </c>
      <c r="V262" s="370" t="str">
        <f>IF(装备!V261="","",装备!V261)</f>
        <v/>
      </c>
      <c r="W262" s="370" t="str">
        <f>IF(装备!W261="","",装备!W261)</f>
        <v/>
      </c>
      <c r="X262" s="370" t="str">
        <f>IF(装备!X261="","",装备!X261)</f>
        <v/>
      </c>
      <c r="Y262" s="370">
        <f>IF(装备!Y261="","",装备!Y261)</f>
        <v>15</v>
      </c>
      <c r="Z262" s="370">
        <f>IF(装备!Z261="","",装备!Z261)</f>
        <v>18</v>
      </c>
      <c r="AA262" s="370" t="str">
        <f>IF(装备!AA261="","",装备!AA261)</f>
        <v/>
      </c>
      <c r="AB262" t="str">
        <f>IF(装备!AB261="","",装备!AB261)</f>
        <v/>
      </c>
      <c r="AC262" t="str">
        <f>IF(装备!AC261="","",装备!AC261)</f>
        <v/>
      </c>
      <c r="AD262" t="str">
        <f>IF(装备!AD261="","",装备!AD261)</f>
        <v/>
      </c>
    </row>
    <row r="263" spans="1:30">
      <c r="A263">
        <f>IF(装备!A262="","",装备!A262)</f>
        <v>10026121</v>
      </c>
      <c r="B263" s="364" t="s">
        <v>4535</v>
      </c>
      <c r="C263" s="370">
        <f>IF(装备!C262="","",装备!C262)</f>
        <v>5</v>
      </c>
      <c r="D263" s="121" t="str">
        <f>IF(装备!D262="","",装备!D262)</f>
        <v>鱼雷机</v>
      </c>
      <c r="E263" t="str">
        <f>IF(装备!E262="","",装备!E262)</f>
        <v>鱼雷机-通用</v>
      </c>
      <c r="F263" s="370" t="str">
        <f>IF(装备!F262="","",装备!F262)</f>
        <v/>
      </c>
      <c r="G263" s="370" t="str">
        <f>IF(装备!G262="","",装备!G262)</f>
        <v/>
      </c>
      <c r="H263" s="370" t="str">
        <f>IF(装备!H262="","",装备!H262)</f>
        <v/>
      </c>
      <c r="I263" s="370">
        <f>IF(装备!I262="","",装备!I262)</f>
        <v>10</v>
      </c>
      <c r="J263" s="370">
        <f>IF(装备!J262="","",装备!J262)</f>
        <v>5</v>
      </c>
      <c r="K263" s="370" t="str">
        <f>IF(装备!K262="","",装备!K262)</f>
        <v/>
      </c>
      <c r="L263" s="370" t="str">
        <f>IF(装备!L262="","",装备!L262)</f>
        <v/>
      </c>
      <c r="M263" s="370" t="str">
        <f>IF(装备!M262="","",装备!M262)</f>
        <v>无</v>
      </c>
      <c r="N263" s="370" t="str">
        <f>IF(装备!N262="","",装备!N262)</f>
        <v/>
      </c>
      <c r="O263" s="370" t="str">
        <f>IF(装备!O262="","",装备!O262)</f>
        <v/>
      </c>
      <c r="P263" s="370" t="str">
        <f>IF(装备!P262="","",装备!P262)</f>
        <v/>
      </c>
      <c r="Q263" s="370">
        <f>IF(装备!Q262="","",装备!Q262)</f>
        <v>6</v>
      </c>
      <c r="R263" s="370">
        <f>IF(装备!R262="","",装备!R262)</f>
        <v>1</v>
      </c>
      <c r="S263" s="370" t="str">
        <f>IF(装备!S262="","",装备!S262)</f>
        <v/>
      </c>
      <c r="T263" s="370" t="str">
        <f>IF(装备!T262="","",装备!T262)</f>
        <v/>
      </c>
      <c r="U263" s="370" t="str">
        <f>IF(装备!U262="","",装备!U262)</f>
        <v/>
      </c>
      <c r="V263" s="370" t="str">
        <f>IF(装备!V262="","",装备!V262)</f>
        <v/>
      </c>
      <c r="W263" s="370">
        <f>IF(装备!W262="","",装备!W262)</f>
        <v>5</v>
      </c>
      <c r="X263" s="370">
        <f>IF(装备!X262="","",装备!X262)</f>
        <v>3</v>
      </c>
      <c r="Y263" s="370">
        <f>IF(装备!Y262="","",装备!Y262)</f>
        <v>1</v>
      </c>
      <c r="Z263" s="370">
        <f>IF(装备!Z262="","",装备!Z262)</f>
        <v>3</v>
      </c>
      <c r="AA263" s="370">
        <f>IF(装备!AA262="","",装备!AA262)</f>
        <v>2</v>
      </c>
      <c r="AB263" t="str">
        <f>IF(装备!AB262="","",装备!AB262)</f>
        <v/>
      </c>
      <c r="AC263" t="str">
        <f>IF(装备!AC262="","",装备!AC262)</f>
        <v/>
      </c>
      <c r="AD263" t="str">
        <f>IF(装备!AD262="","",装备!AD262)</f>
        <v>铝耗5</v>
      </c>
    </row>
    <row r="264" spans="1:30">
      <c r="A264">
        <f>IF(装备!A263="","",装备!A263)</f>
        <v>10026221</v>
      </c>
      <c r="B264" s="364" t="s">
        <v>4536</v>
      </c>
      <c r="C264" s="370">
        <f>IF(装备!C263="","",装备!C263)</f>
        <v>5</v>
      </c>
      <c r="D264" s="121" t="str">
        <f>IF(装备!D263="","",装备!D263)</f>
        <v>强化部件</v>
      </c>
      <c r="E264" t="str">
        <f>IF(装备!E263="","",装备!E263)</f>
        <v>强化部件-通用</v>
      </c>
      <c r="F264" s="370" t="str">
        <f>IF(装备!F263="","",装备!F263)</f>
        <v/>
      </c>
      <c r="G264" s="370" t="str">
        <f>IF(装备!G263="","",装备!G263)</f>
        <v/>
      </c>
      <c r="H264" s="370" t="str">
        <f>IF(装备!H263="","",装备!H263)</f>
        <v/>
      </c>
      <c r="I264" s="370" t="str">
        <f>IF(装备!I263="","",装备!I263)</f>
        <v/>
      </c>
      <c r="J264" s="370" t="str">
        <f>IF(装备!J263="","",装备!J263)</f>
        <v/>
      </c>
      <c r="K264" s="370" t="str">
        <f>IF(装备!K263="","",装备!K263)</f>
        <v/>
      </c>
      <c r="L264" s="370">
        <f>IF(装备!L263="","",装备!L263)</f>
        <v>2</v>
      </c>
      <c r="M264" s="370" t="str">
        <f>IF(装备!M263="","",装备!M263)</f>
        <v>无</v>
      </c>
      <c r="N264" s="370">
        <f>IF(装备!N263="","",装备!N263)</f>
        <v>10</v>
      </c>
      <c r="O264" s="370">
        <f>IF(装备!O263="","",装备!O263)</f>
        <v>2</v>
      </c>
      <c r="P264" s="370" t="str">
        <f>IF(装备!P263="","",装备!P263)</f>
        <v/>
      </c>
      <c r="Q264" s="370" t="str">
        <f>IF(装备!Q263="","",装备!Q263)</f>
        <v/>
      </c>
      <c r="R264" s="370">
        <f>IF(装备!R263="","",装备!R263)</f>
        <v>1</v>
      </c>
      <c r="S264" s="370" t="str">
        <f>IF(装备!S263="","",装备!S263)</f>
        <v/>
      </c>
      <c r="T264" s="370" t="str">
        <f>IF(装备!T263="","",装备!T263)</f>
        <v/>
      </c>
      <c r="U264" s="370" t="str">
        <f>IF(装备!U263="","",装备!U263)</f>
        <v/>
      </c>
      <c r="V264" s="370" t="str">
        <f>IF(装备!V263="","",装备!V263)</f>
        <v/>
      </c>
      <c r="W264" s="370" t="str">
        <f>IF(装备!W263="","",装备!W263)</f>
        <v/>
      </c>
      <c r="X264" s="370">
        <f>IF(装备!X263="","",装备!X263)</f>
        <v>6</v>
      </c>
      <c r="Y264" s="370">
        <f>IF(装备!Y263="","",装备!Y263)</f>
        <v>6</v>
      </c>
      <c r="Z264" s="370">
        <f>IF(装备!Z263="","",装备!Z263)</f>
        <v>6</v>
      </c>
      <c r="AA264" s="370">
        <f>IF(装备!AA263="","",装备!AA263)</f>
        <v>6</v>
      </c>
      <c r="AB264" t="str">
        <f>IF(装备!AB263="","",装备!AB263)</f>
        <v/>
      </c>
      <c r="AC264" t="str">
        <f>IF(装备!AC263="","",装备!AC263)</f>
        <v/>
      </c>
      <c r="AD264" t="str">
        <f>IF(装备!AD263="","",装备!AD263)</f>
        <v/>
      </c>
    </row>
    <row r="265" spans="1:30">
      <c r="A265">
        <f>IF(装备!A264="","",装备!A264)</f>
        <v>10026321</v>
      </c>
      <c r="B265" s="362" t="s">
        <v>4040</v>
      </c>
      <c r="C265" s="370">
        <f>IF(装备!C264="","",装备!C264)</f>
        <v>4</v>
      </c>
      <c r="D265" s="121" t="str">
        <f>IF(装备!D264="","",装备!D264)</f>
        <v>主炮</v>
      </c>
      <c r="E265" t="str">
        <f>IF(装备!E264="","",装备!E264)</f>
        <v>主炮-通用</v>
      </c>
      <c r="F265" s="370" t="str">
        <f>IF(装备!F264="","",装备!F264)</f>
        <v/>
      </c>
      <c r="G265" s="370">
        <f>IF(装备!G264="","",装备!G264)</f>
        <v>3</v>
      </c>
      <c r="H265" s="370" t="str">
        <f>IF(装备!H264="","",装备!H264)</f>
        <v/>
      </c>
      <c r="I265" s="370" t="str">
        <f>IF(装备!I264="","",装备!I264)</f>
        <v/>
      </c>
      <c r="J265" s="370" t="str">
        <f>IF(装备!J264="","",装备!J264)</f>
        <v/>
      </c>
      <c r="K265" s="370" t="str">
        <f>IF(装备!K264="","",装备!K264)</f>
        <v/>
      </c>
      <c r="L265" s="370">
        <f>IF(装备!L264="","",装备!L264)</f>
        <v>1</v>
      </c>
      <c r="M265" s="370" t="str">
        <f>IF(装备!M264="","",装备!M264)</f>
        <v>短</v>
      </c>
      <c r="N265" s="370" t="str">
        <f>IF(装备!N264="","",装备!N264)</f>
        <v/>
      </c>
      <c r="O265" s="370" t="str">
        <f>IF(装备!O264="","",装备!O264)</f>
        <v/>
      </c>
      <c r="P265" s="370" t="str">
        <f>IF(装备!P264="","",装备!P264)</f>
        <v/>
      </c>
      <c r="Q265" s="370">
        <f>IF(装备!Q264="","",装备!Q264)</f>
        <v>4</v>
      </c>
      <c r="R265" s="370">
        <f>IF(装备!R264="","",装备!R264)</f>
        <v>2</v>
      </c>
      <c r="S265" s="370" t="str">
        <f>IF(装备!S264="","",装备!S264)</f>
        <v/>
      </c>
      <c r="T265" s="370" t="str">
        <f>IF(装备!T264="","",装备!T264)</f>
        <v/>
      </c>
      <c r="U265" s="370" t="str">
        <f>IF(装备!U264="","",装备!U264)</f>
        <v/>
      </c>
      <c r="V265" s="370" t="str">
        <f>IF(装备!V264="","",装备!V264)</f>
        <v/>
      </c>
      <c r="W265" s="370" t="str">
        <f>IF(装备!W264="","",装备!W264)</f>
        <v/>
      </c>
      <c r="X265" s="370" t="str">
        <f>IF(装备!X264="","",装备!X264)</f>
        <v/>
      </c>
      <c r="Y265" s="370">
        <f>IF(装备!Y264="","",装备!Y264)</f>
        <v>3</v>
      </c>
      <c r="Z265" s="370">
        <f>IF(装备!Z264="","",装备!Z264)</f>
        <v>4</v>
      </c>
      <c r="AA265" s="370" t="str">
        <f>IF(装备!AA264="","",装备!AA264)</f>
        <v/>
      </c>
      <c r="AB265" t="str">
        <f>IF(装备!AB264="","",装备!AB264)</f>
        <v/>
      </c>
      <c r="AC265" t="str">
        <f>IF(装备!AC264="","",装备!AC264)</f>
        <v/>
      </c>
      <c r="AD265" t="str">
        <f>IF(装备!AD264="","",装备!AD264)</f>
        <v>对空倍率2</v>
      </c>
    </row>
    <row r="266" spans="1:30">
      <c r="A266">
        <f>IF(装备!A265="","",装备!A265)</f>
        <v>10026421</v>
      </c>
      <c r="B266" s="364" t="s">
        <v>4538</v>
      </c>
      <c r="C266" s="370">
        <f>IF(装备!C265="","",装备!C265)</f>
        <v>5</v>
      </c>
      <c r="D266" s="121" t="str">
        <f>IF(装备!D265="","",装备!D265)</f>
        <v>导弹</v>
      </c>
      <c r="E266" t="str">
        <f>IF(装备!E265="","",装备!E265)</f>
        <v>导弹-通用</v>
      </c>
      <c r="F266" s="370" t="str">
        <f>IF(装备!F265="","",装备!F265)</f>
        <v/>
      </c>
      <c r="G266" s="370">
        <f>IF(装备!G265="","",装备!G265)</f>
        <v>27</v>
      </c>
      <c r="H266" s="370" t="str">
        <f>IF(装备!H265="","",装备!H265)</f>
        <v/>
      </c>
      <c r="I266" s="370" t="str">
        <f>IF(装备!I265="","",装备!I265)</f>
        <v/>
      </c>
      <c r="J266" s="370" t="str">
        <f>IF(装备!J265="","",装备!J265)</f>
        <v/>
      </c>
      <c r="K266" s="370" t="str">
        <f>IF(装备!K265="","",装备!K265)</f>
        <v/>
      </c>
      <c r="L266" s="370" t="str">
        <f>IF(装备!L265="","",装备!L265)</f>
        <v/>
      </c>
      <c r="M266" s="370" t="str">
        <f>IF(装备!M265="","",装备!M265)</f>
        <v>无</v>
      </c>
      <c r="N266" s="370" t="str">
        <f>IF(装备!N265="","",装备!N265)</f>
        <v/>
      </c>
      <c r="O266" s="370" t="str">
        <f>IF(装备!O265="","",装备!O265)</f>
        <v/>
      </c>
      <c r="P266" s="370" t="str">
        <f>IF(装备!P265="","",装备!P265)</f>
        <v/>
      </c>
      <c r="Q266" s="370" t="str">
        <f>IF(装备!Q265="","",装备!Q265)</f>
        <v/>
      </c>
      <c r="R266" s="370">
        <f>IF(装备!R265="","",装备!R265)</f>
        <v>1</v>
      </c>
      <c r="S266" s="370" t="str">
        <f>IF(装备!S265="","",装备!S265)</f>
        <v/>
      </c>
      <c r="T266" s="370">
        <f>IF(装备!T265="","",装备!T265)</f>
        <v>23</v>
      </c>
      <c r="U266" s="370" t="str">
        <f>IF(装备!U265="","",装备!U265)</f>
        <v/>
      </c>
      <c r="V266" s="370" t="str">
        <f>IF(装备!V265="","",装备!V265)</f>
        <v/>
      </c>
      <c r="W266" s="370">
        <f>IF(装备!W265="","",装备!W265)</f>
        <v>13</v>
      </c>
      <c r="X266" s="370">
        <f>IF(装备!X265="","",装备!X265)</f>
        <v>6</v>
      </c>
      <c r="Y266" s="370">
        <f>IF(装备!Y265="","",装备!Y265)</f>
        <v>6</v>
      </c>
      <c r="Z266" s="370" t="str">
        <f>IF(装备!Z265="","",装备!Z265)</f>
        <v/>
      </c>
      <c r="AA266" s="370">
        <f>IF(装备!AA265="","",装备!AA265)</f>
        <v>18</v>
      </c>
      <c r="AB266" t="str">
        <f>IF(装备!AB265="","",装备!AB265)</f>
        <v>{'ap': 0.15}</v>
      </c>
      <c r="AC266">
        <f>IF(装备!AC265="","",装备!AC265)</f>
        <v>3</v>
      </c>
      <c r="AD266" t="str">
        <f>IF(装备!AD265="","",装备!AD265)</f>
        <v>增加15%护甲穿透效果；铝耗13</v>
      </c>
    </row>
    <row r="267" spans="1:30">
      <c r="A267">
        <f>IF(装备!A266="","",装备!A266)</f>
        <v>10026521</v>
      </c>
      <c r="B267" s="364" t="s">
        <v>4541</v>
      </c>
      <c r="C267" s="370">
        <f>IF(装备!C266="","",装备!C266)</f>
        <v>5</v>
      </c>
      <c r="D267" s="121" t="str">
        <f>IF(装备!D266="","",装备!D266)</f>
        <v>战斗机</v>
      </c>
      <c r="E267" t="str">
        <f>IF(装备!E266="","",装备!E266)</f>
        <v>战斗机-水上战斗机</v>
      </c>
      <c r="F267" s="370" t="str">
        <f>IF(装备!F266="","",装备!F266)</f>
        <v/>
      </c>
      <c r="G267" s="370" t="str">
        <f>IF(装备!G266="","",装备!G266)</f>
        <v/>
      </c>
      <c r="H267" s="370" t="str">
        <f>IF(装备!H266="","",装备!H266)</f>
        <v/>
      </c>
      <c r="I267" s="370" t="str">
        <f>IF(装备!I266="","",装备!I266)</f>
        <v/>
      </c>
      <c r="J267" s="370" t="str">
        <f>IF(装备!J266="","",装备!J266)</f>
        <v/>
      </c>
      <c r="K267" s="370" t="str">
        <f>IF(装备!K266="","",装备!K266)</f>
        <v/>
      </c>
      <c r="L267" s="370" t="str">
        <f>IF(装备!L266="","",装备!L266)</f>
        <v/>
      </c>
      <c r="M267" s="370" t="str">
        <f>IF(装备!M266="","",装备!M266)</f>
        <v>无</v>
      </c>
      <c r="N267" s="370" t="str">
        <f>IF(装备!N266="","",装备!N266)</f>
        <v/>
      </c>
      <c r="O267" s="370" t="str">
        <f>IF(装备!O266="","",装备!O266)</f>
        <v/>
      </c>
      <c r="P267" s="370" t="str">
        <f>IF(装备!P266="","",装备!P266)</f>
        <v/>
      </c>
      <c r="Q267" s="370">
        <f>IF(装备!Q266="","",装备!Q266)</f>
        <v>11</v>
      </c>
      <c r="R267" s="370">
        <f>IF(装备!R266="","",装备!R266)</f>
        <v>1</v>
      </c>
      <c r="S267" s="370" t="str">
        <f>IF(装备!S266="","",装备!S266)</f>
        <v/>
      </c>
      <c r="T267" s="370" t="str">
        <f>IF(装备!T266="","",装备!T266)</f>
        <v/>
      </c>
      <c r="U267" s="370" t="str">
        <f>IF(装备!U266="","",装备!U266)</f>
        <v/>
      </c>
      <c r="V267" s="370" t="str">
        <f>IF(装备!V266="","",装备!V266)</f>
        <v/>
      </c>
      <c r="W267" s="370">
        <f>IF(装备!W266="","",装备!W266)</f>
        <v>5</v>
      </c>
      <c r="X267" s="370">
        <f>IF(装备!X266="","",装备!X266)</f>
        <v>1</v>
      </c>
      <c r="Y267" s="370">
        <f>IF(装备!Y266="","",装备!Y266)</f>
        <v>1</v>
      </c>
      <c r="Z267" s="370" t="str">
        <f>IF(装备!Z266="","",装备!Z266)</f>
        <v/>
      </c>
      <c r="AA267" s="370">
        <f>IF(装备!AA266="","",装备!AA266)</f>
        <v>2</v>
      </c>
      <c r="AB267" t="str">
        <f>IF(装备!AB266="","",装备!AB266)</f>
        <v/>
      </c>
      <c r="AC267" t="str">
        <f>IF(装备!AC266="","",装备!AC266)</f>
        <v/>
      </c>
      <c r="AD267" t="str">
        <f>IF(装备!AD266="","",装备!AD266)</f>
        <v>铝耗5</v>
      </c>
    </row>
    <row r="268" spans="1:30">
      <c r="A268">
        <f>IF(装备!A267="","",装备!A267)</f>
        <v>10026621</v>
      </c>
      <c r="B268" s="362" t="s">
        <v>802</v>
      </c>
      <c r="C268" s="370">
        <f>IF(装备!C267="","",装备!C267)</f>
        <v>4</v>
      </c>
      <c r="D268" s="121" t="str">
        <f>IF(装备!D267="","",装备!D267)</f>
        <v>导弹</v>
      </c>
      <c r="E268" t="str">
        <f>IF(装备!E267="","",装备!E267)</f>
        <v>导弹-通用</v>
      </c>
      <c r="F268" s="370" t="str">
        <f>IF(装备!F267="","",装备!F267)</f>
        <v/>
      </c>
      <c r="G268" s="370">
        <f>IF(装备!G267="","",装备!G267)</f>
        <v>10</v>
      </c>
      <c r="H268" s="370" t="str">
        <f>IF(装备!H267="","",装备!H267)</f>
        <v/>
      </c>
      <c r="I268" s="370" t="str">
        <f>IF(装备!I267="","",装备!I267)</f>
        <v/>
      </c>
      <c r="J268" s="370" t="str">
        <f>IF(装备!J267="","",装备!J267)</f>
        <v/>
      </c>
      <c r="K268" s="370" t="str">
        <f>IF(装备!K267="","",装备!K267)</f>
        <v/>
      </c>
      <c r="L268" s="370" t="str">
        <f>IF(装备!L267="","",装备!L267)</f>
        <v/>
      </c>
      <c r="M268" s="370" t="str">
        <f>IF(装备!M267="","",装备!M267)</f>
        <v>无</v>
      </c>
      <c r="N268" s="370" t="str">
        <f>IF(装备!N267="","",装备!N267)</f>
        <v/>
      </c>
      <c r="O268" s="370" t="str">
        <f>IF(装备!O267="","",装备!O267)</f>
        <v/>
      </c>
      <c r="P268" s="370" t="str">
        <f>IF(装备!P267="","",装备!P267)</f>
        <v/>
      </c>
      <c r="Q268" s="370" t="str">
        <f>IF(装备!Q267="","",装备!Q267)</f>
        <v/>
      </c>
      <c r="R268" s="370">
        <f>IF(装备!R267="","",装备!R267)</f>
        <v>1</v>
      </c>
      <c r="S268" s="370" t="str">
        <f>IF(装备!S267="","",装备!S267)</f>
        <v/>
      </c>
      <c r="T268" s="370">
        <f>IF(装备!T267="","",装备!T267)</f>
        <v>27</v>
      </c>
      <c r="U268" s="370" t="str">
        <f>IF(装备!U267="","",装备!U267)</f>
        <v/>
      </c>
      <c r="V268" s="370" t="str">
        <f>IF(装备!V267="","",装备!V267)</f>
        <v/>
      </c>
      <c r="W268" s="370">
        <f>IF(装备!W267="","",装备!W267)</f>
        <v>4</v>
      </c>
      <c r="X268" s="370">
        <f>IF(装备!X267="","",装备!X267)</f>
        <v>6</v>
      </c>
      <c r="Y268" s="370">
        <f>IF(装备!Y267="","",装备!Y267)</f>
        <v>6</v>
      </c>
      <c r="Z268" s="370" t="str">
        <f>IF(装备!Z267="","",装备!Z267)</f>
        <v/>
      </c>
      <c r="AA268" s="370">
        <f>IF(装备!AA267="","",装备!AA267)</f>
        <v>18</v>
      </c>
      <c r="AB268" t="str">
        <f>IF(装备!AB267="","",装备!AB267)</f>
        <v>{'ap': 0.05}</v>
      </c>
      <c r="AC268">
        <f>IF(装备!AC267="","",装备!AC267)</f>
        <v>3</v>
      </c>
      <c r="AD268" t="str">
        <f>IF(装备!AD267="","",装备!AD267)</f>
        <v>增加5%护甲穿透效果；铝耗4</v>
      </c>
    </row>
    <row r="269" spans="1:30">
      <c r="A269">
        <f>IF(装备!A268="","",装备!A268)</f>
        <v>10026721</v>
      </c>
      <c r="B269" s="363" t="s">
        <v>4545</v>
      </c>
      <c r="C269" s="370">
        <f>IF(装备!C268="","",装备!C268)</f>
        <v>6</v>
      </c>
      <c r="D269" s="121" t="str">
        <f>IF(装备!D268="","",装备!D268)</f>
        <v>主炮</v>
      </c>
      <c r="E269" t="str">
        <f>IF(装备!E268="","",装备!E268)</f>
        <v>主炮-战列+</v>
      </c>
      <c r="F269" s="370" t="str">
        <f>IF(装备!F268="","",装备!F268)</f>
        <v/>
      </c>
      <c r="G269" s="370">
        <f>IF(装备!G268="","",装备!G268)</f>
        <v>27</v>
      </c>
      <c r="H269" s="370" t="str">
        <f>IF(装备!H268="","",装备!H268)</f>
        <v/>
      </c>
      <c r="I269" s="370" t="str">
        <f>IF(装备!I268="","",装备!I268)</f>
        <v/>
      </c>
      <c r="J269" s="370" t="str">
        <f>IF(装备!J268="","",装备!J268)</f>
        <v/>
      </c>
      <c r="K269" s="370" t="str">
        <f>IF(装备!K268="","",装备!K268)</f>
        <v/>
      </c>
      <c r="L269" s="370">
        <f>IF(装备!L268="","",装备!L268)</f>
        <v>-2</v>
      </c>
      <c r="M269" s="370" t="str">
        <f>IF(装备!M268="","",装备!M268)</f>
        <v>超长</v>
      </c>
      <c r="N269" s="370" t="str">
        <f>IF(装备!N268="","",装备!N268)</f>
        <v/>
      </c>
      <c r="O269" s="370" t="str">
        <f>IF(装备!O268="","",装备!O268)</f>
        <v/>
      </c>
      <c r="P269" s="370" t="str">
        <f>IF(装备!P268="","",装备!P268)</f>
        <v/>
      </c>
      <c r="Q269" s="370">
        <f>IF(装备!Q268="","",装备!Q268)</f>
        <v>2</v>
      </c>
      <c r="R269" s="370">
        <f>IF(装备!R268="","",装备!R268)</f>
        <v>1.1000000000000001</v>
      </c>
      <c r="S269" s="370" t="str">
        <f>IF(装备!S268="","",装备!S268)</f>
        <v/>
      </c>
      <c r="T269" s="370" t="str">
        <f>IF(装备!T268="","",装备!T268)</f>
        <v/>
      </c>
      <c r="U269" s="370" t="str">
        <f>IF(装备!U268="","",装备!U268)</f>
        <v/>
      </c>
      <c r="V269" s="370" t="str">
        <f>IF(装备!V268="","",装备!V268)</f>
        <v/>
      </c>
      <c r="W269" s="370" t="str">
        <f>IF(装备!W268="","",装备!W268)</f>
        <v/>
      </c>
      <c r="X269" s="370" t="str">
        <f>IF(装备!X268="","",装备!X268)</f>
        <v/>
      </c>
      <c r="Y269" s="370">
        <f>IF(装备!Y268="","",装备!Y268)</f>
        <v>20</v>
      </c>
      <c r="Z269" s="370">
        <f>IF(装备!Z268="","",装备!Z268)</f>
        <v>24</v>
      </c>
      <c r="AA269" s="370" t="str">
        <f>IF(装备!AA268="","",装备!AA268)</f>
        <v/>
      </c>
      <c r="AB269" t="str">
        <f>IF(装备!AB268="","",装备!AB268)</f>
        <v/>
      </c>
      <c r="AC269" t="str">
        <f>IF(装备!AC268="","",装备!AC268)</f>
        <v/>
      </c>
      <c r="AD269" t="str">
        <f>IF(装备!AD268="","",装备!AD268)</f>
        <v>对空倍率1.1</v>
      </c>
    </row>
    <row r="270" spans="1:30">
      <c r="A270">
        <f>IF(装备!A269="","",装备!A269)</f>
        <v>10026821</v>
      </c>
      <c r="B270" s="362" t="s">
        <v>4546</v>
      </c>
      <c r="C270" s="370">
        <f>IF(装备!C269="","",装备!C269)</f>
        <v>4</v>
      </c>
      <c r="D270" s="121" t="str">
        <f>IF(装备!D269="","",装备!D269)</f>
        <v>强化部件</v>
      </c>
      <c r="E270" t="str">
        <f>IF(装备!E269="","",装备!E269)</f>
        <v>强化部件-通用</v>
      </c>
      <c r="F270" s="370" t="str">
        <f>IF(装备!F269="","",装备!F269)</f>
        <v/>
      </c>
      <c r="G270" s="370">
        <f>IF(装备!G269="","",装备!G269)</f>
        <v>3</v>
      </c>
      <c r="H270" s="370" t="str">
        <f>IF(装备!H269="","",装备!H269)</f>
        <v/>
      </c>
      <c r="I270" s="370" t="str">
        <f>IF(装备!I269="","",装备!I269)</f>
        <v/>
      </c>
      <c r="J270" s="370">
        <f>IF(装备!J269="","",装备!J269)</f>
        <v>5</v>
      </c>
      <c r="K270" s="370" t="str">
        <f>IF(装备!K269="","",装备!K269)</f>
        <v/>
      </c>
      <c r="L270" s="370" t="str">
        <f>IF(装备!L269="","",装备!L269)</f>
        <v/>
      </c>
      <c r="M270" s="370" t="str">
        <f>IF(装备!M269="","",装备!M269)</f>
        <v>短</v>
      </c>
      <c r="N270" s="370" t="str">
        <f>IF(装备!N269="","",装备!N269)</f>
        <v/>
      </c>
      <c r="O270" s="370" t="str">
        <f>IF(装备!O269="","",装备!O269)</f>
        <v/>
      </c>
      <c r="P270" s="370" t="str">
        <f>IF(装备!P269="","",装备!P269)</f>
        <v/>
      </c>
      <c r="Q270" s="370">
        <f>IF(装备!Q269="","",装备!Q269)</f>
        <v>1</v>
      </c>
      <c r="R270" s="370">
        <f>IF(装备!R269="","",装备!R269)</f>
        <v>1</v>
      </c>
      <c r="S270" s="370" t="str">
        <f>IF(装备!S269="","",装备!S269)</f>
        <v/>
      </c>
      <c r="T270" s="370" t="str">
        <f>IF(装备!T269="","",装备!T269)</f>
        <v/>
      </c>
      <c r="U270" s="370" t="str">
        <f>IF(装备!U269="","",装备!U269)</f>
        <v/>
      </c>
      <c r="V270" s="370" t="str">
        <f>IF(装备!V269="","",装备!V269)</f>
        <v/>
      </c>
      <c r="W270" s="370" t="str">
        <f>IF(装备!W269="","",装备!W269)</f>
        <v/>
      </c>
      <c r="X270" s="370" t="str">
        <f>IF(装备!X269="","",装备!X269)</f>
        <v/>
      </c>
      <c r="Y270" s="370">
        <f>IF(装备!Y269="","",装备!Y269)</f>
        <v>2</v>
      </c>
      <c r="Z270" s="370">
        <f>IF(装备!Z269="","",装备!Z269)</f>
        <v>3</v>
      </c>
      <c r="AA270" s="370" t="str">
        <f>IF(装备!AA269="","",装备!AA269)</f>
        <v/>
      </c>
      <c r="AB270" t="str">
        <f>IF(装备!AB269="","",装备!AB269)</f>
        <v/>
      </c>
      <c r="AC270" t="str">
        <f>IF(装备!AC269="","",装备!AC269)</f>
        <v/>
      </c>
      <c r="AD270" t="str">
        <f>IF(装备!AD269="","",装备!AD269)</f>
        <v/>
      </c>
    </row>
    <row r="271" spans="1:30">
      <c r="A271">
        <f>IF(装备!A270="","",装备!A270)</f>
        <v>10026921</v>
      </c>
      <c r="B271" s="364" t="s">
        <v>4547</v>
      </c>
      <c r="C271" s="370">
        <f>IF(装备!C270="","",装备!C270)</f>
        <v>5</v>
      </c>
      <c r="D271" s="121" t="str">
        <f>IF(装备!D270="","",装备!D270)</f>
        <v>主炮</v>
      </c>
      <c r="E271" t="str">
        <f>IF(装备!E270="","",装备!E270)</f>
        <v>主炮-重巡+</v>
      </c>
      <c r="F271" s="370" t="str">
        <f>IF(装备!F270="","",装备!F270)</f>
        <v/>
      </c>
      <c r="G271" s="370">
        <f>IF(装备!G270="","",装备!G270)</f>
        <v>13</v>
      </c>
      <c r="H271" s="370" t="str">
        <f>IF(装备!H270="","",装备!H270)</f>
        <v/>
      </c>
      <c r="I271" s="370" t="str">
        <f>IF(装备!I270="","",装备!I270)</f>
        <v/>
      </c>
      <c r="J271" s="370" t="str">
        <f>IF(装备!J270="","",装备!J270)</f>
        <v/>
      </c>
      <c r="K271" s="370" t="str">
        <f>IF(装备!K270="","",装备!K270)</f>
        <v/>
      </c>
      <c r="L271" s="370" t="str">
        <f>IF(装备!L270="","",装备!L270)</f>
        <v/>
      </c>
      <c r="M271" s="370" t="str">
        <f>IF(装备!M270="","",装备!M270)</f>
        <v>长</v>
      </c>
      <c r="N271" s="370" t="str">
        <f>IF(装备!N270="","",装备!N270)</f>
        <v/>
      </c>
      <c r="O271" s="370" t="str">
        <f>IF(装备!O270="","",装备!O270)</f>
        <v/>
      </c>
      <c r="P271" s="370" t="str">
        <f>IF(装备!P270="","",装备!P270)</f>
        <v/>
      </c>
      <c r="Q271" s="370" t="str">
        <f>IF(装备!Q270="","",装备!Q270)</f>
        <v/>
      </c>
      <c r="R271" s="370">
        <f>IF(装备!R270="","",装备!R270)</f>
        <v>1</v>
      </c>
      <c r="S271" s="370" t="str">
        <f>IF(装备!S270="","",装备!S270)</f>
        <v/>
      </c>
      <c r="T271" s="370" t="str">
        <f>IF(装备!T270="","",装备!T270)</f>
        <v/>
      </c>
      <c r="U271" s="370" t="str">
        <f>IF(装备!U270="","",装备!U270)</f>
        <v/>
      </c>
      <c r="V271" s="370" t="str">
        <f>IF(装备!V270="","",装备!V270)</f>
        <v/>
      </c>
      <c r="W271" s="370" t="str">
        <f>IF(装备!W270="","",装备!W270)</f>
        <v/>
      </c>
      <c r="X271" s="370" t="str">
        <f>IF(装备!X270="","",装备!X270)</f>
        <v/>
      </c>
      <c r="Y271" s="370">
        <f>IF(装备!Y270="","",装备!Y270)</f>
        <v>15</v>
      </c>
      <c r="Z271" s="370">
        <f>IF(装备!Z270="","",装备!Z270)</f>
        <v>13</v>
      </c>
      <c r="AA271" s="370" t="str">
        <f>IF(装备!AA270="","",装备!AA270)</f>
        <v/>
      </c>
      <c r="AB271" t="str">
        <f>IF(装备!AB270="","",装备!AB270)</f>
        <v/>
      </c>
      <c r="AC271" t="str">
        <f>IF(装备!AC270="","",装备!AC270)</f>
        <v/>
      </c>
      <c r="AD271" t="str">
        <f>IF(装备!AD270="","",装备!AD270)</f>
        <v/>
      </c>
    </row>
    <row r="272" spans="1:30">
      <c r="A272">
        <f>IF(装备!A271="","",装备!A271)</f>
        <v>10027021</v>
      </c>
      <c r="B272" s="362" t="s">
        <v>4158</v>
      </c>
      <c r="C272" s="370">
        <f>IF(装备!C271="","",装备!C271)</f>
        <v>4</v>
      </c>
      <c r="D272" s="121" t="str">
        <f>IF(装备!D271="","",装备!D271)</f>
        <v>主炮</v>
      </c>
      <c r="E272" t="str">
        <f>IF(装备!E271="","",装备!E271)</f>
        <v>主炮-轻巡+</v>
      </c>
      <c r="F272" s="370" t="str">
        <f>IF(装备!F271="","",装备!F271)</f>
        <v/>
      </c>
      <c r="G272" s="370">
        <f>IF(装备!G271="","",装备!G271)</f>
        <v>6</v>
      </c>
      <c r="H272" s="370" t="str">
        <f>IF(装备!H271="","",装备!H271)</f>
        <v/>
      </c>
      <c r="I272" s="370" t="str">
        <f>IF(装备!I271="","",装备!I271)</f>
        <v/>
      </c>
      <c r="J272" s="370" t="str">
        <f>IF(装备!J271="","",装备!J271)</f>
        <v/>
      </c>
      <c r="K272" s="370" t="str">
        <f>IF(装备!K271="","",装备!K271)</f>
        <v/>
      </c>
      <c r="L272" s="370" t="str">
        <f>IF(装备!L271="","",装备!L271)</f>
        <v/>
      </c>
      <c r="M272" s="370" t="str">
        <f>IF(装备!M271="","",装备!M271)</f>
        <v>中</v>
      </c>
      <c r="N272" s="370" t="str">
        <f>IF(装备!N271="","",装备!N271)</f>
        <v/>
      </c>
      <c r="O272" s="370" t="str">
        <f>IF(装备!O271="","",装备!O271)</f>
        <v/>
      </c>
      <c r="P272" s="370" t="str">
        <f>IF(装备!P271="","",装备!P271)</f>
        <v/>
      </c>
      <c r="Q272" s="370">
        <f>IF(装备!Q271="","",装备!Q271)</f>
        <v>4</v>
      </c>
      <c r="R272" s="370">
        <f>IF(装备!R271="","",装备!R271)</f>
        <v>2.2000000000000002</v>
      </c>
      <c r="S272" s="370" t="str">
        <f>IF(装备!S271="","",装备!S271)</f>
        <v/>
      </c>
      <c r="T272" s="370" t="str">
        <f>IF(装备!T271="","",装备!T271)</f>
        <v/>
      </c>
      <c r="U272" s="370" t="str">
        <f>IF(装备!U271="","",装备!U271)</f>
        <v/>
      </c>
      <c r="V272" s="370" t="str">
        <f>IF(装备!V271="","",装备!V271)</f>
        <v/>
      </c>
      <c r="W272" s="370" t="str">
        <f>IF(装备!W271="","",装备!W271)</f>
        <v/>
      </c>
      <c r="X272" s="370" t="str">
        <f>IF(装备!X271="","",装备!X271)</f>
        <v/>
      </c>
      <c r="Y272" s="370">
        <f>IF(装备!Y271="","",装备!Y271)</f>
        <v>3</v>
      </c>
      <c r="Z272" s="370">
        <f>IF(装备!Z271="","",装备!Z271)</f>
        <v>4</v>
      </c>
      <c r="AA272" s="370">
        <f>IF(装备!AA271="","",装备!AA271)</f>
        <v>2</v>
      </c>
      <c r="AB272" t="str">
        <f>IF(装备!AB271="","",装备!AB271)</f>
        <v/>
      </c>
      <c r="AC272" t="str">
        <f>IF(装备!AC271="","",装备!AC271)</f>
        <v/>
      </c>
      <c r="AD272" t="str">
        <f>IF(装备!AD271="","",装备!AD271)</f>
        <v>对空倍率2.2</v>
      </c>
    </row>
    <row r="273" spans="1:30">
      <c r="A273">
        <f>IF(装备!A272="","",装备!A272)</f>
        <v>10027121</v>
      </c>
      <c r="B273" s="361" t="s">
        <v>4164</v>
      </c>
      <c r="C273" s="370">
        <f>IF(装备!C272="","",装备!C272)</f>
        <v>3</v>
      </c>
      <c r="D273" s="121" t="str">
        <f>IF(装备!D272="","",装备!D272)</f>
        <v>战斗机</v>
      </c>
      <c r="E273" t="str">
        <f>IF(装备!E272="","",装备!E272)</f>
        <v>战斗机-通用</v>
      </c>
      <c r="F273" s="370" t="str">
        <f>IF(装备!F272="","",装备!F272)</f>
        <v/>
      </c>
      <c r="G273" s="370" t="str">
        <f>IF(装备!G272="","",装备!G272)</f>
        <v/>
      </c>
      <c r="H273" s="370" t="str">
        <f>IF(装备!H272="","",装备!H272)</f>
        <v/>
      </c>
      <c r="I273" s="370" t="str">
        <f>IF(装备!I272="","",装备!I272)</f>
        <v/>
      </c>
      <c r="J273" s="370" t="str">
        <f>IF(装备!J272="","",装备!J272)</f>
        <v/>
      </c>
      <c r="K273" s="370" t="str">
        <f>IF(装备!K272="","",装备!K272)</f>
        <v/>
      </c>
      <c r="L273" s="370" t="str">
        <f>IF(装备!L272="","",装备!L272)</f>
        <v/>
      </c>
      <c r="M273" s="370" t="str">
        <f>IF(装备!M272="","",装备!M272)</f>
        <v>无</v>
      </c>
      <c r="N273" s="370" t="str">
        <f>IF(装备!N272="","",装备!N272)</f>
        <v/>
      </c>
      <c r="O273" s="370" t="str">
        <f>IF(装备!O272="","",装备!O272)</f>
        <v/>
      </c>
      <c r="P273" s="370">
        <f>IF(装备!P272="","",装备!P272)</f>
        <v>3</v>
      </c>
      <c r="Q273" s="370">
        <f>IF(装备!Q272="","",装备!Q272)</f>
        <v>6</v>
      </c>
      <c r="R273" s="370">
        <f>IF(装备!R272="","",装备!R272)</f>
        <v>1</v>
      </c>
      <c r="S273" s="370" t="str">
        <f>IF(装备!S272="","",装备!S272)</f>
        <v/>
      </c>
      <c r="T273" s="370" t="str">
        <f>IF(装备!T272="","",装备!T272)</f>
        <v/>
      </c>
      <c r="U273" s="370" t="str">
        <f>IF(装备!U272="","",装备!U272)</f>
        <v/>
      </c>
      <c r="V273" s="370" t="str">
        <f>IF(装备!V272="","",装备!V272)</f>
        <v/>
      </c>
      <c r="W273" s="370">
        <f>IF(装备!W272="","",装备!W272)</f>
        <v>4</v>
      </c>
      <c r="X273" s="370">
        <f>IF(装备!X272="","",装备!X272)</f>
        <v>1</v>
      </c>
      <c r="Y273" s="370">
        <f>IF(装备!Y272="","",装备!Y272)</f>
        <v>1</v>
      </c>
      <c r="Z273" s="370">
        <f>IF(装备!Z272="","",装备!Z272)</f>
        <v>3</v>
      </c>
      <c r="AA273" s="370">
        <f>IF(装备!AA272="","",装备!AA272)</f>
        <v>2</v>
      </c>
      <c r="AB273" t="str">
        <f>IF(装备!AB272="","",装备!AB272)</f>
        <v/>
      </c>
      <c r="AC273" t="str">
        <f>IF(装备!AC272="","",装备!AC272)</f>
        <v/>
      </c>
      <c r="AD273" t="str">
        <f>IF(装备!AD272="","",装备!AD272)</f>
        <v>铝耗4</v>
      </c>
    </row>
    <row r="274" spans="1:30">
      <c r="A274">
        <f>IF(装备!A273="","",装备!A273)</f>
        <v>10027221</v>
      </c>
      <c r="B274" s="364" t="s">
        <v>4165</v>
      </c>
      <c r="C274" s="370">
        <f>IF(装备!C273="","",装备!C273)</f>
        <v>5</v>
      </c>
      <c r="D274" s="121" t="str">
        <f>IF(装备!D273="","",装备!D273)</f>
        <v>鱼雷机</v>
      </c>
      <c r="E274" t="str">
        <f>IF(装备!E273="","",装备!E273)</f>
        <v>鱼雷机-通用</v>
      </c>
      <c r="F274" s="370" t="str">
        <f>IF(装备!F273="","",装备!F273)</f>
        <v/>
      </c>
      <c r="G274" s="370" t="str">
        <f>IF(装备!G273="","",装备!G273)</f>
        <v/>
      </c>
      <c r="H274" s="370" t="str">
        <f>IF(装备!H273="","",装备!H273)</f>
        <v/>
      </c>
      <c r="I274" s="370">
        <f>IF(装备!I273="","",装备!I273)</f>
        <v>6</v>
      </c>
      <c r="J274" s="370">
        <f>IF(装备!J273="","",装备!J273)</f>
        <v>2</v>
      </c>
      <c r="K274" s="370" t="str">
        <f>IF(装备!K273="","",装备!K273)</f>
        <v/>
      </c>
      <c r="L274" s="370" t="str">
        <f>IF(装备!L273="","",装备!L273)</f>
        <v/>
      </c>
      <c r="M274" s="370" t="str">
        <f>IF(装备!M273="","",装备!M273)</f>
        <v>无</v>
      </c>
      <c r="N274" s="370" t="str">
        <f>IF(装备!N273="","",装备!N273)</f>
        <v/>
      </c>
      <c r="O274" s="370" t="str">
        <f>IF(装备!O273="","",装备!O273)</f>
        <v/>
      </c>
      <c r="P274" s="370" t="str">
        <f>IF(装备!P273="","",装备!P273)</f>
        <v/>
      </c>
      <c r="Q274" s="370">
        <f>IF(装备!Q273="","",装备!Q273)</f>
        <v>9</v>
      </c>
      <c r="R274" s="370">
        <f>IF(装备!R273="","",装备!R273)</f>
        <v>1</v>
      </c>
      <c r="S274" s="370" t="str">
        <f>IF(装备!S273="","",装备!S273)</f>
        <v/>
      </c>
      <c r="T274" s="370" t="str">
        <f>IF(装备!T273="","",装备!T273)</f>
        <v/>
      </c>
      <c r="U274" s="370" t="str">
        <f>IF(装备!U273="","",装备!U273)</f>
        <v/>
      </c>
      <c r="V274" s="370" t="str">
        <f>IF(装备!V273="","",装备!V273)</f>
        <v/>
      </c>
      <c r="W274" s="370">
        <f>IF(装备!W273="","",装备!W273)</f>
        <v>5</v>
      </c>
      <c r="X274" s="370" t="str">
        <f>IF(装备!X273="","",装备!X273)</f>
        <v/>
      </c>
      <c r="Y274" s="370">
        <f>IF(装备!Y273="","",装备!Y273)</f>
        <v>1</v>
      </c>
      <c r="Z274" s="370">
        <f>IF(装备!Z273="","",装备!Z273)</f>
        <v>6</v>
      </c>
      <c r="AA274" s="370">
        <f>IF(装备!AA273="","",装备!AA273)</f>
        <v>6</v>
      </c>
      <c r="AB274" t="str">
        <f>IF(装备!AB273="","",装备!AB273)</f>
        <v/>
      </c>
      <c r="AC274" t="str">
        <f>IF(装备!AC273="","",装备!AC273)</f>
        <v/>
      </c>
      <c r="AD274" t="str">
        <f>IF(装备!AD273="","",装备!AD273)</f>
        <v>铝耗5</v>
      </c>
    </row>
    <row r="275" spans="1:30">
      <c r="A275">
        <f>IF(装备!A274="","",装备!A274)</f>
        <v>10027321</v>
      </c>
      <c r="B275" s="362" t="s">
        <v>943</v>
      </c>
      <c r="C275" s="370">
        <f>IF(装备!C274="","",装备!C274)</f>
        <v>4</v>
      </c>
      <c r="D275" s="121" t="str">
        <f>IF(装备!D274="","",装备!D274)</f>
        <v>鱼雷</v>
      </c>
      <c r="E275" t="str">
        <f>IF(装备!E274="","",装备!E274)</f>
        <v>鱼雷-通用</v>
      </c>
      <c r="F275" s="370" t="str">
        <f>IF(装备!F274="","",装备!F274)</f>
        <v/>
      </c>
      <c r="G275" s="370" t="str">
        <f>IF(装备!G274="","",装备!G274)</f>
        <v/>
      </c>
      <c r="H275" s="370" t="str">
        <f>IF(装备!H274="","",装备!H274)</f>
        <v/>
      </c>
      <c r="I275" s="370">
        <f>IF(装备!I274="","",装备!I274)</f>
        <v>8</v>
      </c>
      <c r="J275" s="370" t="str">
        <f>IF(装备!J274="","",装备!J274)</f>
        <v/>
      </c>
      <c r="K275" s="370" t="str">
        <f>IF(装备!K274="","",装备!K274)</f>
        <v/>
      </c>
      <c r="L275" s="370" t="str">
        <f>IF(装备!L274="","",装备!L274)</f>
        <v/>
      </c>
      <c r="M275" s="370" t="str">
        <f>IF(装备!M274="","",装备!M274)</f>
        <v>无</v>
      </c>
      <c r="N275" s="370" t="str">
        <f>IF(装备!N274="","",装备!N274)</f>
        <v/>
      </c>
      <c r="O275" s="370" t="str">
        <f>IF(装备!O274="","",装备!O274)</f>
        <v/>
      </c>
      <c r="P275" s="370" t="str">
        <f>IF(装备!P274="","",装备!P274)</f>
        <v/>
      </c>
      <c r="Q275" s="370" t="str">
        <f>IF(装备!Q274="","",装备!Q274)</f>
        <v/>
      </c>
      <c r="R275" s="370">
        <f>IF(装备!R274="","",装备!R274)</f>
        <v>1</v>
      </c>
      <c r="S275" s="370" t="str">
        <f>IF(装备!S274="","",装备!S274)</f>
        <v/>
      </c>
      <c r="T275" s="370" t="str">
        <f>IF(装备!T274="","",装备!T274)</f>
        <v/>
      </c>
      <c r="U275" s="370" t="str">
        <f>IF(装备!U274="","",装备!U274)</f>
        <v/>
      </c>
      <c r="V275" s="370" t="str">
        <f>IF(装备!V274="","",装备!V274)</f>
        <v/>
      </c>
      <c r="W275" s="370" t="str">
        <f>IF(装备!W274="","",装备!W274)</f>
        <v/>
      </c>
      <c r="X275" s="370">
        <f>IF(装备!X274="","",装备!X274)</f>
        <v>1</v>
      </c>
      <c r="Y275" s="370" t="str">
        <f>IF(装备!Y274="","",装备!Y274)</f>
        <v/>
      </c>
      <c r="Z275" s="370">
        <f>IF(装备!Z274="","",装备!Z274)</f>
        <v>5</v>
      </c>
      <c r="AA275" s="370">
        <f>IF(装备!AA274="","",装备!AA274)</f>
        <v>4</v>
      </c>
      <c r="AB275" t="str">
        <f>IF(装备!AB274="","",装备!AB274)</f>
        <v/>
      </c>
      <c r="AC275" t="str">
        <f>IF(装备!AC274="","",装备!AC274)</f>
        <v/>
      </c>
      <c r="AD275" t="str">
        <f>IF(装备!AD274="","",装备!AD274)</f>
        <v/>
      </c>
    </row>
    <row r="276" spans="1:30">
      <c r="A276">
        <f>IF(装备!A275="","",装备!A275)</f>
        <v>10027421</v>
      </c>
      <c r="B276" s="361" t="s">
        <v>4086</v>
      </c>
      <c r="C276" s="370">
        <f>IF(装备!C275="","",装备!C275)</f>
        <v>3</v>
      </c>
      <c r="D276" s="121" t="str">
        <f>IF(装备!D275="","",装备!D275)</f>
        <v>鱼雷机</v>
      </c>
      <c r="E276" t="str">
        <f>IF(装备!E275="","",装备!E275)</f>
        <v>鱼雷机-通用</v>
      </c>
      <c r="F276" s="370" t="str">
        <f>IF(装备!F275="","",装备!F275)</f>
        <v/>
      </c>
      <c r="G276" s="370" t="str">
        <f>IF(装备!G275="","",装备!G275)</f>
        <v/>
      </c>
      <c r="H276" s="370" t="str">
        <f>IF(装备!H275="","",装备!H275)</f>
        <v/>
      </c>
      <c r="I276" s="370">
        <f>IF(装备!I275="","",装备!I275)</f>
        <v>5</v>
      </c>
      <c r="J276" s="370">
        <f>IF(装备!J275="","",装备!J275)</f>
        <v>4</v>
      </c>
      <c r="K276" s="370" t="str">
        <f>IF(装备!K275="","",装备!K275)</f>
        <v/>
      </c>
      <c r="L276" s="370" t="str">
        <f>IF(装备!L275="","",装备!L275)</f>
        <v/>
      </c>
      <c r="M276" s="370" t="str">
        <f>IF(装备!M275="","",装备!M275)</f>
        <v>无</v>
      </c>
      <c r="N276" s="370" t="str">
        <f>IF(装备!N275="","",装备!N275)</f>
        <v/>
      </c>
      <c r="O276" s="370" t="str">
        <f>IF(装备!O275="","",装备!O275)</f>
        <v/>
      </c>
      <c r="P276" s="370" t="str">
        <f>IF(装备!P275="","",装备!P275)</f>
        <v/>
      </c>
      <c r="Q276" s="370" t="str">
        <f>IF(装备!Q275="","",装备!Q275)</f>
        <v/>
      </c>
      <c r="R276" s="370">
        <f>IF(装备!R275="","",装备!R275)</f>
        <v>1</v>
      </c>
      <c r="S276" s="370" t="str">
        <f>IF(装备!S275="","",装备!S275)</f>
        <v/>
      </c>
      <c r="T276" s="370" t="str">
        <f>IF(装备!T275="","",装备!T275)</f>
        <v/>
      </c>
      <c r="U276" s="370" t="str">
        <f>IF(装备!U275="","",装备!U275)</f>
        <v/>
      </c>
      <c r="V276" s="370" t="str">
        <f>IF(装备!V275="","",装备!V275)</f>
        <v/>
      </c>
      <c r="W276" s="370">
        <f>IF(装备!W275="","",装备!W275)</f>
        <v>4</v>
      </c>
      <c r="X276" s="370">
        <f>IF(装备!X275="","",装备!X275)</f>
        <v>1</v>
      </c>
      <c r="Y276" s="370" t="str">
        <f>IF(装备!Y275="","",装备!Y275)</f>
        <v/>
      </c>
      <c r="Z276" s="370">
        <f>IF(装备!Z275="","",装备!Z275)</f>
        <v>3</v>
      </c>
      <c r="AA276" s="370">
        <f>IF(装备!AA275="","",装备!AA275)</f>
        <v>3</v>
      </c>
      <c r="AB276" t="str">
        <f>IF(装备!AB275="","",装备!AB275)</f>
        <v/>
      </c>
      <c r="AC276" t="str">
        <f>IF(装备!AC275="","",装备!AC275)</f>
        <v/>
      </c>
      <c r="AD276" t="str">
        <f>IF(装备!AD275="","",装备!AD275)</f>
        <v>铝耗4</v>
      </c>
    </row>
    <row r="277" spans="1:30">
      <c r="A277">
        <f>IF(装备!A276="","",装备!A276)</f>
        <v>10027521</v>
      </c>
      <c r="B277" s="364" t="s">
        <v>4549</v>
      </c>
      <c r="C277" s="370">
        <f>IF(装备!C276="","",装备!C276)</f>
        <v>5</v>
      </c>
      <c r="D277" s="121" t="str">
        <f>IF(装备!D276="","",装备!D276)</f>
        <v>战斗机</v>
      </c>
      <c r="E277" t="str">
        <f>IF(装备!E276="","",装备!E276)</f>
        <v>战斗机-通用</v>
      </c>
      <c r="F277" s="370" t="str">
        <f>IF(装备!F276="","",装备!F276)</f>
        <v/>
      </c>
      <c r="G277" s="370" t="str">
        <f>IF(装备!G276="","",装备!G276)</f>
        <v/>
      </c>
      <c r="H277" s="370" t="str">
        <f>IF(装备!H276="","",装备!H276)</f>
        <v/>
      </c>
      <c r="I277" s="370" t="str">
        <f>IF(装备!I276="","",装备!I276)</f>
        <v/>
      </c>
      <c r="J277" s="370" t="str">
        <f>IF(装备!J276="","",装备!J276)</f>
        <v/>
      </c>
      <c r="K277" s="370" t="str">
        <f>IF(装备!K276="","",装备!K276)</f>
        <v/>
      </c>
      <c r="L277" s="370" t="str">
        <f>IF(装备!L276="","",装备!L276)</f>
        <v/>
      </c>
      <c r="M277" s="370" t="str">
        <f>IF(装备!M276="","",装备!M276)</f>
        <v>无</v>
      </c>
      <c r="N277" s="370">
        <f>IF(装备!N276="","",装备!N276)</f>
        <v>1</v>
      </c>
      <c r="O277" s="370" t="str">
        <f>IF(装备!O276="","",装备!O276)</f>
        <v/>
      </c>
      <c r="P277" s="370" t="str">
        <f>IF(装备!P276="","",装备!P276)</f>
        <v/>
      </c>
      <c r="Q277" s="370">
        <f>IF(装备!Q276="","",装备!Q276)</f>
        <v>14</v>
      </c>
      <c r="R277" s="370">
        <f>IF(装备!R276="","",装备!R276)</f>
        <v>1</v>
      </c>
      <c r="S277" s="370" t="str">
        <f>IF(装备!S276="","",装备!S276)</f>
        <v/>
      </c>
      <c r="T277" s="370" t="str">
        <f>IF(装备!T276="","",装备!T276)</f>
        <v/>
      </c>
      <c r="U277" s="370" t="str">
        <f>IF(装备!U276="","",装备!U276)</f>
        <v/>
      </c>
      <c r="V277" s="370" t="str">
        <f>IF(装备!V276="","",装备!V276)</f>
        <v/>
      </c>
      <c r="W277" s="370">
        <f>IF(装备!W276="","",装备!W276)</f>
        <v>7</v>
      </c>
      <c r="X277" s="370">
        <f>IF(装备!X276="","",装备!X276)</f>
        <v>2</v>
      </c>
      <c r="Y277" s="370">
        <f>IF(装备!Y276="","",装备!Y276)</f>
        <v>2</v>
      </c>
      <c r="Z277" s="370">
        <f>IF(装备!Z276="","",装备!Z276)</f>
        <v>4</v>
      </c>
      <c r="AA277" s="370">
        <f>IF(装备!AA276="","",装备!AA276)</f>
        <v>5</v>
      </c>
      <c r="AB277" t="str">
        <f>IF(装备!AB276="","",装备!AB276)</f>
        <v/>
      </c>
      <c r="AC277" t="str">
        <f>IF(装备!AC276="","",装备!AC276)</f>
        <v/>
      </c>
      <c r="AD277" t="str">
        <f>IF(装备!AD276="","",装备!AD276)</f>
        <v>铝耗7</v>
      </c>
    </row>
    <row r="278" spans="1:30">
      <c r="A278">
        <f>IF(装备!A277="","",装备!A277)</f>
        <v>10027621</v>
      </c>
      <c r="B278" s="364" t="s">
        <v>4550</v>
      </c>
      <c r="C278" s="370">
        <f>IF(装备!C277="","",装备!C277)</f>
        <v>5</v>
      </c>
      <c r="D278" s="121" t="str">
        <f>IF(装备!D277="","",装备!D277)</f>
        <v>战斗机</v>
      </c>
      <c r="E278" t="str">
        <f>IF(装备!E277="","",装备!E277)</f>
        <v>战斗机-通用</v>
      </c>
      <c r="F278" s="370" t="str">
        <f>IF(装备!F277="","",装备!F277)</f>
        <v/>
      </c>
      <c r="G278" s="370" t="str">
        <f>IF(装备!G277="","",装备!G277)</f>
        <v/>
      </c>
      <c r="H278" s="370" t="str">
        <f>IF(装备!H277="","",装备!H277)</f>
        <v/>
      </c>
      <c r="I278" s="370" t="str">
        <f>IF(装备!I277="","",装备!I277)</f>
        <v/>
      </c>
      <c r="J278" s="370" t="str">
        <f>IF(装备!J277="","",装备!J277)</f>
        <v/>
      </c>
      <c r="K278" s="370" t="str">
        <f>IF(装备!K277="","",装备!K277)</f>
        <v/>
      </c>
      <c r="L278" s="370" t="str">
        <f>IF(装备!L277="","",装备!L277)</f>
        <v/>
      </c>
      <c r="M278" s="370" t="str">
        <f>IF(装备!M277="","",装备!M277)</f>
        <v>无</v>
      </c>
      <c r="N278" s="370" t="str">
        <f>IF(装备!N277="","",装备!N277)</f>
        <v/>
      </c>
      <c r="O278" s="370" t="str">
        <f>IF(装备!O277="","",装备!O277)</f>
        <v/>
      </c>
      <c r="P278" s="370">
        <f>IF(装备!P277="","",装备!P277)</f>
        <v>3</v>
      </c>
      <c r="Q278" s="370">
        <f>IF(装备!Q277="","",装备!Q277)</f>
        <v>11</v>
      </c>
      <c r="R278" s="370">
        <f>IF(装备!R277="","",装备!R277)</f>
        <v>1</v>
      </c>
      <c r="S278" s="370" t="str">
        <f>IF(装备!S277="","",装备!S277)</f>
        <v/>
      </c>
      <c r="T278" s="370" t="str">
        <f>IF(装备!T277="","",装备!T277)</f>
        <v/>
      </c>
      <c r="U278" s="370" t="str">
        <f>IF(装备!U277="","",装备!U277)</f>
        <v/>
      </c>
      <c r="V278" s="370" t="str">
        <f>IF(装备!V277="","",装备!V277)</f>
        <v/>
      </c>
      <c r="W278" s="370">
        <f>IF(装备!W277="","",装备!W277)</f>
        <v>6</v>
      </c>
      <c r="X278" s="370">
        <f>IF(装备!X277="","",装备!X277)</f>
        <v>1</v>
      </c>
      <c r="Y278" s="370" t="str">
        <f>IF(装备!Y277="","",装备!Y277)</f>
        <v/>
      </c>
      <c r="Z278" s="370">
        <f>IF(装备!Z277="","",装备!Z277)</f>
        <v>1</v>
      </c>
      <c r="AA278" s="370">
        <f>IF(装备!AA277="","",装备!AA277)</f>
        <v>2</v>
      </c>
      <c r="AB278" t="str">
        <f>IF(装备!AB277="","",装备!AB277)</f>
        <v/>
      </c>
      <c r="AC278" t="str">
        <f>IF(装备!AC277="","",装备!AC277)</f>
        <v/>
      </c>
      <c r="AD278" t="str">
        <f>IF(装备!AD277="","",装备!AD277)</f>
        <v>铝耗6</v>
      </c>
    </row>
    <row r="279" spans="1:30">
      <c r="A279">
        <f>IF(装备!A278="","",装备!A278)</f>
        <v>10027721</v>
      </c>
      <c r="B279" s="364" t="s">
        <v>4551</v>
      </c>
      <c r="C279" s="370">
        <f>IF(装备!C278="","",装备!C278)</f>
        <v>5</v>
      </c>
      <c r="D279" s="121" t="str">
        <f>IF(装备!D278="","",装备!D278)</f>
        <v>战斗机</v>
      </c>
      <c r="E279" t="str">
        <f>IF(装备!E278="","",装备!E278)</f>
        <v>战斗机-通用</v>
      </c>
      <c r="F279" s="370" t="str">
        <f>IF(装备!F278="","",装备!F278)</f>
        <v/>
      </c>
      <c r="G279" s="370" t="str">
        <f>IF(装备!G278="","",装备!G278)</f>
        <v/>
      </c>
      <c r="H279" s="370" t="str">
        <f>IF(装备!H278="","",装备!H278)</f>
        <v/>
      </c>
      <c r="I279" s="370" t="str">
        <f>IF(装备!I278="","",装备!I278)</f>
        <v/>
      </c>
      <c r="J279" s="370" t="str">
        <f>IF(装备!J278="","",装备!J278)</f>
        <v/>
      </c>
      <c r="K279" s="370" t="str">
        <f>IF(装备!K278="","",装备!K278)</f>
        <v/>
      </c>
      <c r="L279" s="370" t="str">
        <f>IF(装备!L278="","",装备!L278)</f>
        <v/>
      </c>
      <c r="M279" s="370" t="str">
        <f>IF(装备!M278="","",装备!M278)</f>
        <v>无</v>
      </c>
      <c r="N279" s="370" t="str">
        <f>IF(装备!N278="","",装备!N278)</f>
        <v/>
      </c>
      <c r="O279" s="370" t="str">
        <f>IF(装备!O278="","",装备!O278)</f>
        <v/>
      </c>
      <c r="P279" s="370" t="str">
        <f>IF(装备!P278="","",装备!P278)</f>
        <v/>
      </c>
      <c r="Q279" s="370">
        <f>IF(装备!Q278="","",装备!Q278)</f>
        <v>10</v>
      </c>
      <c r="R279" s="370">
        <f>IF(装备!R278="","",装备!R278)</f>
        <v>1</v>
      </c>
      <c r="S279" s="370" t="str">
        <f>IF(装备!S278="","",装备!S278)</f>
        <v/>
      </c>
      <c r="T279" s="370" t="str">
        <f>IF(装备!T278="","",装备!T278)</f>
        <v/>
      </c>
      <c r="U279" s="370" t="str">
        <f>IF(装备!U278="","",装备!U278)</f>
        <v/>
      </c>
      <c r="V279" s="370" t="str">
        <f>IF(装备!V278="","",装备!V278)</f>
        <v/>
      </c>
      <c r="W279" s="370">
        <f>IF(装备!W278="","",装备!W278)</f>
        <v>5</v>
      </c>
      <c r="X279" s="370">
        <f>IF(装备!X278="","",装备!X278)</f>
        <v>2</v>
      </c>
      <c r="Y279" s="370">
        <f>IF(装备!Y278="","",装备!Y278)</f>
        <v>2</v>
      </c>
      <c r="Z279" s="370">
        <f>IF(装备!Z278="","",装备!Z278)</f>
        <v>7</v>
      </c>
      <c r="AA279" s="370">
        <f>IF(装备!AA278="","",装备!AA278)</f>
        <v>4</v>
      </c>
      <c r="AB279" t="str">
        <f>IF(装备!AB278="","",装备!AB278)</f>
        <v/>
      </c>
      <c r="AC279" t="str">
        <f>IF(装备!AC278="","",装备!AC278)</f>
        <v/>
      </c>
      <c r="AD279" t="str">
        <f>IF(装备!AD278="","",装备!AD278)</f>
        <v>铝耗5</v>
      </c>
    </row>
    <row r="280" spans="1:30">
      <c r="A280">
        <f>IF(装备!A279="","",装备!A279)</f>
        <v>10027821</v>
      </c>
      <c r="B280" s="362" t="s">
        <v>4176</v>
      </c>
      <c r="C280" s="370">
        <f>IF(装备!C279="","",装备!C279)</f>
        <v>4</v>
      </c>
      <c r="D280" s="121" t="str">
        <f>IF(装备!D279="","",装备!D279)</f>
        <v>主炮</v>
      </c>
      <c r="E280" t="str">
        <f>IF(装备!E279="","",装备!E279)</f>
        <v>主炮-通用</v>
      </c>
      <c r="F280" s="370" t="str">
        <f>IF(装备!F279="","",装备!F279)</f>
        <v/>
      </c>
      <c r="G280" s="370">
        <f>IF(装备!G279="","",装备!G279)</f>
        <v>3</v>
      </c>
      <c r="H280" s="370" t="str">
        <f>IF(装备!H279="","",装备!H279)</f>
        <v/>
      </c>
      <c r="I280" s="370" t="str">
        <f>IF(装备!I279="","",装备!I279)</f>
        <v/>
      </c>
      <c r="J280" s="370" t="str">
        <f>IF(装备!J279="","",装备!J279)</f>
        <v/>
      </c>
      <c r="K280" s="370" t="str">
        <f>IF(装备!K279="","",装备!K279)</f>
        <v/>
      </c>
      <c r="L280" s="370" t="str">
        <f>IF(装备!L279="","",装备!L279)</f>
        <v/>
      </c>
      <c r="M280" s="370" t="str">
        <f>IF(装备!M279="","",装备!M279)</f>
        <v>短</v>
      </c>
      <c r="N280" s="370" t="str">
        <f>IF(装备!N279="","",装备!N279)</f>
        <v/>
      </c>
      <c r="O280" s="370" t="str">
        <f>IF(装备!O279="","",装备!O279)</f>
        <v/>
      </c>
      <c r="P280" s="370" t="str">
        <f>IF(装备!P279="","",装备!P279)</f>
        <v/>
      </c>
      <c r="Q280" s="370">
        <f>IF(装备!Q279="","",装备!Q279)</f>
        <v>7</v>
      </c>
      <c r="R280" s="370">
        <f>IF(装备!R279="","",装备!R279)</f>
        <v>2.4</v>
      </c>
      <c r="S280" s="370" t="str">
        <f>IF(装备!S279="","",装备!S279)</f>
        <v/>
      </c>
      <c r="T280" s="370" t="str">
        <f>IF(装备!T279="","",装备!T279)</f>
        <v/>
      </c>
      <c r="U280" s="370" t="str">
        <f>IF(装备!U279="","",装备!U279)</f>
        <v/>
      </c>
      <c r="V280" s="370" t="str">
        <f>IF(装备!V279="","",装备!V279)</f>
        <v/>
      </c>
      <c r="W280" s="370" t="str">
        <f>IF(装备!W279="","",装备!W279)</f>
        <v/>
      </c>
      <c r="X280" s="370" t="str">
        <f>IF(装备!X279="","",装备!X279)</f>
        <v/>
      </c>
      <c r="Y280" s="370">
        <f>IF(装备!Y279="","",装备!Y279)</f>
        <v>3</v>
      </c>
      <c r="Z280" s="370">
        <f>IF(装备!Z279="","",装备!Z279)</f>
        <v>3</v>
      </c>
      <c r="AA280" s="370" t="str">
        <f>IF(装备!AA279="","",装备!AA279)</f>
        <v/>
      </c>
      <c r="AB280" t="str">
        <f>IF(装备!AB279="","",装备!AB279)</f>
        <v/>
      </c>
      <c r="AC280" t="str">
        <f>IF(装备!AC279="","",装备!AC279)</f>
        <v/>
      </c>
      <c r="AD280" t="str">
        <f>IF(装备!AD279="","",装备!AD279)</f>
        <v>对空倍率2.4</v>
      </c>
    </row>
    <row r="281" spans="1:30">
      <c r="A281">
        <f>IF(装备!A280="","",装备!A280)</f>
        <v>10027921</v>
      </c>
      <c r="B281" s="364" t="s">
        <v>4553</v>
      </c>
      <c r="C281" s="370">
        <f>IF(装备!C280="","",装备!C280)</f>
        <v>5</v>
      </c>
      <c r="D281" s="121" t="str">
        <f>IF(装备!D280="","",装备!D280)</f>
        <v>主炮</v>
      </c>
      <c r="E281" t="str">
        <f>IF(装备!E280="","",装备!E280)</f>
        <v>主炮-战列+</v>
      </c>
      <c r="F281" s="370" t="str">
        <f>IF(装备!F280="","",装备!F280)</f>
        <v/>
      </c>
      <c r="G281" s="370">
        <f>IF(装备!G280="","",装备!G280)</f>
        <v>27</v>
      </c>
      <c r="H281" s="370" t="str">
        <f>IF(装备!H280="","",装备!H280)</f>
        <v/>
      </c>
      <c r="I281" s="370" t="str">
        <f>IF(装备!I280="","",装备!I280)</f>
        <v/>
      </c>
      <c r="J281" s="370" t="str">
        <f>IF(装备!J280="","",装备!J280)</f>
        <v/>
      </c>
      <c r="K281" s="370" t="str">
        <f>IF(装备!K280="","",装备!K280)</f>
        <v/>
      </c>
      <c r="L281" s="370" t="str">
        <f>IF(装备!L280="","",装备!L280)</f>
        <v/>
      </c>
      <c r="M281" s="370" t="str">
        <f>IF(装备!M280="","",装备!M280)</f>
        <v>超长</v>
      </c>
      <c r="N281" s="370" t="str">
        <f>IF(装备!N280="","",装备!N280)</f>
        <v/>
      </c>
      <c r="O281" s="370" t="str">
        <f>IF(装备!O280="","",装备!O280)</f>
        <v/>
      </c>
      <c r="P281" s="370" t="str">
        <f>IF(装备!P280="","",装备!P280)</f>
        <v/>
      </c>
      <c r="Q281" s="370" t="str">
        <f>IF(装备!Q280="","",装备!Q280)</f>
        <v/>
      </c>
      <c r="R281" s="370">
        <f>IF(装备!R280="","",装备!R280)</f>
        <v>1</v>
      </c>
      <c r="S281" s="370">
        <f>IF(装备!S280="","",装备!S280)</f>
        <v>0.35</v>
      </c>
      <c r="T281" s="370" t="str">
        <f>IF(装备!T280="","",装备!T280)</f>
        <v/>
      </c>
      <c r="U281" s="370" t="str">
        <f>IF(装备!U280="","",装备!U280)</f>
        <v/>
      </c>
      <c r="V281" s="370" t="str">
        <f>IF(装备!V280="","",装备!V280)</f>
        <v/>
      </c>
      <c r="W281" s="370" t="str">
        <f>IF(装备!W280="","",装备!W280)</f>
        <v/>
      </c>
      <c r="X281" s="370" t="str">
        <f>IF(装备!X280="","",装备!X280)</f>
        <v/>
      </c>
      <c r="Y281" s="370">
        <f>IF(装备!Y280="","",装备!Y280)</f>
        <v>7</v>
      </c>
      <c r="Z281" s="370">
        <f>IF(装备!Z280="","",装备!Z280)</f>
        <v>7</v>
      </c>
      <c r="AA281" s="370" t="str">
        <f>IF(装备!AA280="","",装备!AA280)</f>
        <v/>
      </c>
      <c r="AB281" t="str">
        <f>IF(装备!AB280="","",装备!AB280)</f>
        <v/>
      </c>
      <c r="AC281" t="str">
        <f>IF(装备!AC280="","",装备!AC280)</f>
        <v/>
      </c>
      <c r="AD281" t="str">
        <f>IF(装备!AD280="","",装备!AD280)</f>
        <v>对空补正35%</v>
      </c>
    </row>
    <row r="282" spans="1:30">
      <c r="A282">
        <f>IF(装备!A281="","",装备!A281)</f>
        <v>10028021</v>
      </c>
      <c r="B282" s="362" t="s">
        <v>4079</v>
      </c>
      <c r="C282" s="370">
        <f>IF(装备!C281="","",装备!C281)</f>
        <v>4</v>
      </c>
      <c r="D282" s="121" t="str">
        <f>IF(装备!D281="","",装备!D281)</f>
        <v>主炮</v>
      </c>
      <c r="E282" t="str">
        <f>IF(装备!E281="","",装备!E281)</f>
        <v>主炮-战列+</v>
      </c>
      <c r="F282" s="370" t="str">
        <f>IF(装备!F281="","",装备!F281)</f>
        <v/>
      </c>
      <c r="G282" s="370">
        <f>IF(装备!G281="","",装备!G281)</f>
        <v>18</v>
      </c>
      <c r="H282" s="370" t="str">
        <f>IF(装备!H281="","",装备!H281)</f>
        <v/>
      </c>
      <c r="I282" s="370" t="str">
        <f>IF(装备!I281="","",装备!I281)</f>
        <v/>
      </c>
      <c r="J282" s="370" t="str">
        <f>IF(装备!J281="","",装备!J281)</f>
        <v/>
      </c>
      <c r="K282" s="370" t="str">
        <f>IF(装备!K281="","",装备!K281)</f>
        <v/>
      </c>
      <c r="L282" s="370">
        <f>IF(装备!L281="","",装备!L281)</f>
        <v>1</v>
      </c>
      <c r="M282" s="370" t="str">
        <f>IF(装备!M281="","",装备!M281)</f>
        <v>超长</v>
      </c>
      <c r="N282" s="370" t="str">
        <f>IF(装备!N281="","",装备!N281)</f>
        <v/>
      </c>
      <c r="O282" s="370" t="str">
        <f>IF(装备!O281="","",装备!O281)</f>
        <v/>
      </c>
      <c r="P282" s="370" t="str">
        <f>IF(装备!P281="","",装备!P281)</f>
        <v/>
      </c>
      <c r="Q282" s="370" t="str">
        <f>IF(装备!Q281="","",装备!Q281)</f>
        <v/>
      </c>
      <c r="R282" s="370">
        <f>IF(装备!R281="","",装备!R281)</f>
        <v>1</v>
      </c>
      <c r="S282" s="370" t="str">
        <f>IF(装备!S281="","",装备!S281)</f>
        <v/>
      </c>
      <c r="T282" s="370" t="str">
        <f>IF(装备!T281="","",装备!T281)</f>
        <v/>
      </c>
      <c r="U282" s="370" t="str">
        <f>IF(装备!U281="","",装备!U281)</f>
        <v/>
      </c>
      <c r="V282" s="370" t="str">
        <f>IF(装备!V281="","",装备!V281)</f>
        <v/>
      </c>
      <c r="W282" s="370" t="str">
        <f>IF(装备!W281="","",装备!W281)</f>
        <v/>
      </c>
      <c r="X282" s="370" t="str">
        <f>IF(装备!X281="","",装备!X281)</f>
        <v/>
      </c>
      <c r="Y282" s="370">
        <f>IF(装备!Y281="","",装备!Y281)</f>
        <v>7</v>
      </c>
      <c r="Z282" s="370">
        <f>IF(装备!Z281="","",装备!Z281)</f>
        <v>7</v>
      </c>
      <c r="AA282" s="370" t="str">
        <f>IF(装备!AA281="","",装备!AA281)</f>
        <v/>
      </c>
      <c r="AB282" t="str">
        <f>IF(装备!AB281="","",装备!AB281)</f>
        <v/>
      </c>
      <c r="AC282" t="str">
        <f>IF(装备!AC281="","",装备!AC281)</f>
        <v/>
      </c>
      <c r="AD282" t="str">
        <f>IF(装备!AD281="","",装备!AD281)</f>
        <v/>
      </c>
    </row>
    <row r="283" spans="1:30">
      <c r="A283">
        <f>IF(装备!A282="","",装备!A282)</f>
        <v>10028121</v>
      </c>
      <c r="B283" s="363" t="s">
        <v>4554</v>
      </c>
      <c r="C283" s="370">
        <f>IF(装备!C282="","",装备!C282)</f>
        <v>6</v>
      </c>
      <c r="D283" s="121" t="str">
        <f>IF(装备!D282="","",装备!D282)</f>
        <v>强化部件</v>
      </c>
      <c r="E283" t="str">
        <f>IF(装备!E282="","",装备!E282)</f>
        <v>强化部件-航空系</v>
      </c>
      <c r="F283" s="370">
        <f>IF(装备!F282="","",装备!F282)</f>
        <v>1</v>
      </c>
      <c r="G283" s="370" t="str">
        <f>IF(装备!G282="","",装备!G282)</f>
        <v/>
      </c>
      <c r="H283" s="370" t="str">
        <f>IF(装备!H282="","",装备!H282)</f>
        <v/>
      </c>
      <c r="I283" s="370" t="str">
        <f>IF(装备!I282="","",装备!I282)</f>
        <v/>
      </c>
      <c r="J283" s="370" t="str">
        <f>IF(装备!J282="","",装备!J282)</f>
        <v/>
      </c>
      <c r="K283" s="370" t="str">
        <f>IF(装备!K282="","",装备!K282)</f>
        <v/>
      </c>
      <c r="L283" s="370">
        <f>IF(装备!L282="","",装备!L282)</f>
        <v>10</v>
      </c>
      <c r="M283" s="370" t="str">
        <f>IF(装备!M282="","",装备!M282)</f>
        <v>无</v>
      </c>
      <c r="N283" s="370" t="str">
        <f>IF(装备!N282="","",装备!N282)</f>
        <v/>
      </c>
      <c r="O283" s="370" t="str">
        <f>IF(装备!O282="","",装备!O282)</f>
        <v/>
      </c>
      <c r="P283" s="370" t="str">
        <f>IF(装备!P282="","",装备!P282)</f>
        <v/>
      </c>
      <c r="Q283" s="370" t="str">
        <f>IF(装备!Q282="","",装备!Q282)</f>
        <v/>
      </c>
      <c r="R283" s="370">
        <f>IF(装备!R282="","",装备!R282)</f>
        <v>1</v>
      </c>
      <c r="S283" s="370" t="str">
        <f>IF(装备!S282="","",装备!S282)</f>
        <v/>
      </c>
      <c r="T283" s="370" t="str">
        <f>IF(装备!T282="","",装备!T282)</f>
        <v/>
      </c>
      <c r="U283" s="370" t="str">
        <f>IF(装备!U282="","",装备!U282)</f>
        <v/>
      </c>
      <c r="V283" s="370" t="str">
        <f>IF(装备!V282="","",装备!V282)</f>
        <v/>
      </c>
      <c r="W283" s="370" t="str">
        <f>IF(装备!W282="","",装备!W282)</f>
        <v/>
      </c>
      <c r="X283" s="370">
        <f>IF(装备!X282="","",装备!X282)</f>
        <v>2</v>
      </c>
      <c r="Y283" s="370">
        <f>IF(装备!Y282="","",装备!Y282)</f>
        <v>3</v>
      </c>
      <c r="Z283" s="370">
        <f>IF(装备!Z282="","",装备!Z282)</f>
        <v>3</v>
      </c>
      <c r="AA283" s="370">
        <f>IF(装备!AA282="","",装备!AA282)</f>
        <v>3</v>
      </c>
      <c r="AB283" t="str">
        <f>IF(装备!AB282="","",装备!AB282)</f>
        <v/>
      </c>
      <c r="AC283">
        <f>IF(装备!AC282="","",装备!AC282)</f>
        <v>6</v>
      </c>
      <c r="AD283" t="str">
        <f>IF(装备!AD282="","",装备!AD282)</f>
        <v/>
      </c>
    </row>
    <row r="284" spans="1:30">
      <c r="A284">
        <f>IF(装备!A283="","",装备!A283)</f>
        <v>10028221</v>
      </c>
      <c r="B284" s="363" t="s">
        <v>4555</v>
      </c>
      <c r="C284" s="370">
        <f>IF(装备!C283="","",装备!C283)</f>
        <v>6</v>
      </c>
      <c r="D284" s="121" t="str">
        <f>IF(装备!D283="","",装备!D283)</f>
        <v>强化部件</v>
      </c>
      <c r="E284" t="str">
        <f>IF(装备!E283="","",装备!E283)</f>
        <v>强化部件-通用</v>
      </c>
      <c r="F284" s="370">
        <f>IF(装备!F283="","",装备!F283)</f>
        <v>-1</v>
      </c>
      <c r="G284" s="370" t="str">
        <f>IF(装备!G283="","",装备!G283)</f>
        <v/>
      </c>
      <c r="H284" s="370" t="str">
        <f>IF(装备!H283="","",装备!H283)</f>
        <v/>
      </c>
      <c r="I284" s="370">
        <f>IF(装备!I283="","",装备!I283)</f>
        <v>3</v>
      </c>
      <c r="J284" s="370" t="str">
        <f>IF(装备!J283="","",装备!J283)</f>
        <v/>
      </c>
      <c r="K284" s="370" t="str">
        <f>IF(装备!K283="","",装备!K283)</f>
        <v/>
      </c>
      <c r="L284" s="370" t="str">
        <f>IF(装备!L283="","",装备!L283)</f>
        <v/>
      </c>
      <c r="M284" s="370" t="str">
        <f>IF(装备!M283="","",装备!M283)</f>
        <v>无</v>
      </c>
      <c r="N284" s="370" t="str">
        <f>IF(装备!N283="","",装备!N283)</f>
        <v/>
      </c>
      <c r="O284" s="370" t="str">
        <f>IF(装备!O283="","",装备!O283)</f>
        <v/>
      </c>
      <c r="P284" s="370" t="str">
        <f>IF(装备!P283="","",装备!P283)</f>
        <v/>
      </c>
      <c r="Q284" s="370" t="str">
        <f>IF(装备!Q283="","",装备!Q283)</f>
        <v/>
      </c>
      <c r="R284" s="370">
        <f>IF(装备!R283="","",装备!R283)</f>
        <v>1</v>
      </c>
      <c r="S284" s="370" t="str">
        <f>IF(装备!S283="","",装备!S283)</f>
        <v/>
      </c>
      <c r="T284" s="370" t="str">
        <f>IF(装备!T283="","",装备!T283)</f>
        <v/>
      </c>
      <c r="U284" s="370" t="str">
        <f>IF(装备!U283="","",装备!U283)</f>
        <v/>
      </c>
      <c r="V284" s="370" t="str">
        <f>IF(装备!V283="","",装备!V283)</f>
        <v/>
      </c>
      <c r="W284" s="370" t="str">
        <f>IF(装备!W283="","",装备!W283)</f>
        <v/>
      </c>
      <c r="X284" s="370">
        <f>IF(装备!X283="","",装备!X283)</f>
        <v>2</v>
      </c>
      <c r="Y284" s="370">
        <f>IF(装备!Y283="","",装备!Y283)</f>
        <v>3</v>
      </c>
      <c r="Z284" s="370">
        <f>IF(装备!Z283="","",装备!Z283)</f>
        <v>3</v>
      </c>
      <c r="AA284" s="370">
        <f>IF(装备!AA283="","",装备!AA283)</f>
        <v>3</v>
      </c>
      <c r="AB284" t="str">
        <f>IF(装备!AB283="","",装备!AB283)</f>
        <v/>
      </c>
      <c r="AC284">
        <f>IF(装备!AC283="","",装备!AC283)</f>
        <v>6</v>
      </c>
      <c r="AD284" t="str">
        <f>IF(装备!AD283="","",装备!AD283)</f>
        <v/>
      </c>
    </row>
    <row r="285" spans="1:30">
      <c r="A285">
        <f>IF(装备!A284="","",装备!A284)</f>
        <v>10028321</v>
      </c>
      <c r="B285" s="362" t="s">
        <v>4556</v>
      </c>
      <c r="C285" s="370">
        <f>IF(装备!C284="","",装备!C284)</f>
        <v>4</v>
      </c>
      <c r="D285" s="121" t="str">
        <f>IF(装备!D284="","",装备!D284)</f>
        <v>鱼雷</v>
      </c>
      <c r="E285" t="str">
        <f>IF(装备!E284="","",装备!E284)</f>
        <v>鱼雷-通用</v>
      </c>
      <c r="F285" s="370" t="str">
        <f>IF(装备!F284="","",装备!F284)</f>
        <v/>
      </c>
      <c r="G285" s="370" t="str">
        <f>IF(装备!G284="","",装备!G284)</f>
        <v/>
      </c>
      <c r="H285" s="370" t="str">
        <f>IF(装备!H284="","",装备!H284)</f>
        <v/>
      </c>
      <c r="I285" s="370">
        <f>IF(装备!I284="","",装备!I284)</f>
        <v>5</v>
      </c>
      <c r="J285" s="370" t="str">
        <f>IF(装备!J284="","",装备!J284)</f>
        <v/>
      </c>
      <c r="K285" s="370" t="str">
        <f>IF(装备!K284="","",装备!K284)</f>
        <v/>
      </c>
      <c r="L285" s="370">
        <f>IF(装备!L284="","",装备!L284)</f>
        <v>4</v>
      </c>
      <c r="M285" s="370" t="str">
        <f>IF(装备!M284="","",装备!M284)</f>
        <v>无</v>
      </c>
      <c r="N285" s="370" t="str">
        <f>IF(装备!N284="","",装备!N284)</f>
        <v/>
      </c>
      <c r="O285" s="370" t="str">
        <f>IF(装备!O284="","",装备!O284)</f>
        <v/>
      </c>
      <c r="P285" s="370" t="str">
        <f>IF(装备!P284="","",装备!P284)</f>
        <v/>
      </c>
      <c r="Q285" s="370" t="str">
        <f>IF(装备!Q284="","",装备!Q284)</f>
        <v/>
      </c>
      <c r="R285" s="370">
        <f>IF(装备!R284="","",装备!R284)</f>
        <v>1</v>
      </c>
      <c r="S285" s="370" t="str">
        <f>IF(装备!S284="","",装备!S284)</f>
        <v/>
      </c>
      <c r="T285" s="370" t="str">
        <f>IF(装备!T284="","",装备!T284)</f>
        <v/>
      </c>
      <c r="U285" s="370" t="str">
        <f>IF(装备!U284="","",装备!U284)</f>
        <v/>
      </c>
      <c r="V285" s="370" t="str">
        <f>IF(装备!V284="","",装备!V284)</f>
        <v/>
      </c>
      <c r="W285" s="370" t="str">
        <f>IF(装备!W284="","",装备!W284)</f>
        <v/>
      </c>
      <c r="X285" s="370">
        <f>IF(装备!X284="","",装备!X284)</f>
        <v>3</v>
      </c>
      <c r="Y285" s="370">
        <f>IF(装备!Y284="","",装备!Y284)</f>
        <v>3</v>
      </c>
      <c r="Z285" s="370" t="str">
        <f>IF(装备!Z284="","",装备!Z284)</f>
        <v/>
      </c>
      <c r="AA285" s="370" t="str">
        <f>IF(装备!AA284="","",装备!AA284)</f>
        <v/>
      </c>
      <c r="AB285" t="str">
        <f>IF(装备!AB284="","",装备!AB284)</f>
        <v/>
      </c>
      <c r="AC285" t="str">
        <f>IF(装备!AC284="","",装备!AC284)</f>
        <v/>
      </c>
      <c r="AD285" t="str">
        <f>IF(装备!AD284="","",装备!AD284)</f>
        <v/>
      </c>
    </row>
    <row r="286" spans="1:30">
      <c r="A286">
        <f>IF(装备!A285="","",装备!A285)</f>
        <v>10028421</v>
      </c>
      <c r="B286" s="362" t="s">
        <v>4557</v>
      </c>
      <c r="C286" s="370">
        <f>IF(装备!C285="","",装备!C285)</f>
        <v>4</v>
      </c>
      <c r="D286" s="121" t="str">
        <f>IF(装备!D285="","",装备!D285)</f>
        <v>主炮</v>
      </c>
      <c r="E286" t="str">
        <f>IF(装备!E285="","",装备!E285)</f>
        <v>主炮-通用</v>
      </c>
      <c r="F286" s="370" t="str">
        <f>IF(装备!F285="","",装备!F285)</f>
        <v/>
      </c>
      <c r="G286" s="370">
        <f>IF(装备!G285="","",装备!G285)</f>
        <v>2</v>
      </c>
      <c r="H286" s="370" t="str">
        <f>IF(装备!H285="","",装备!H285)</f>
        <v/>
      </c>
      <c r="I286" s="370" t="str">
        <f>IF(装备!I285="","",装备!I285)</f>
        <v/>
      </c>
      <c r="J286" s="370" t="str">
        <f>IF(装备!J285="","",装备!J285)</f>
        <v/>
      </c>
      <c r="K286" s="370" t="str">
        <f>IF(装备!K285="","",装备!K285)</f>
        <v/>
      </c>
      <c r="L286" s="370">
        <f>IF(装备!L285="","",装备!L285)</f>
        <v>1</v>
      </c>
      <c r="M286" s="370" t="str">
        <f>IF(装备!M285="","",装备!M285)</f>
        <v>短</v>
      </c>
      <c r="N286" s="370" t="str">
        <f>IF(装备!N285="","",装备!N285)</f>
        <v/>
      </c>
      <c r="O286" s="370" t="str">
        <f>IF(装备!O285="","",装备!O285)</f>
        <v/>
      </c>
      <c r="P286" s="370" t="str">
        <f>IF(装备!P285="","",装备!P285)</f>
        <v/>
      </c>
      <c r="Q286" s="370">
        <f>IF(装备!Q285="","",装备!Q285)</f>
        <v>4</v>
      </c>
      <c r="R286" s="370">
        <f>IF(装备!R285="","",装备!R285)</f>
        <v>1.9</v>
      </c>
      <c r="S286" s="370">
        <f>IF(装备!S285="","",装备!S285)</f>
        <v>0.2</v>
      </c>
      <c r="T286" s="370" t="str">
        <f>IF(装备!T285="","",装备!T285)</f>
        <v/>
      </c>
      <c r="U286" s="370" t="str">
        <f>IF(装备!U285="","",装备!U285)</f>
        <v/>
      </c>
      <c r="V286" s="370" t="str">
        <f>IF(装备!V285="","",装备!V285)</f>
        <v/>
      </c>
      <c r="W286" s="370" t="str">
        <f>IF(装备!W285="","",装备!W285)</f>
        <v/>
      </c>
      <c r="X286" s="370" t="str">
        <f>IF(装备!X285="","",装备!X285)</f>
        <v/>
      </c>
      <c r="Y286" s="370">
        <f>IF(装备!Y285="","",装备!Y285)</f>
        <v>4</v>
      </c>
      <c r="Z286" s="370">
        <f>IF(装备!Z285="","",装备!Z285)</f>
        <v>3</v>
      </c>
      <c r="AA286" s="370" t="str">
        <f>IF(装备!AA285="","",装备!AA285)</f>
        <v/>
      </c>
      <c r="AB286" t="str">
        <f>IF(装备!AB285="","",装备!AB285)</f>
        <v/>
      </c>
      <c r="AC286" t="str">
        <f>IF(装备!AC285="","",装备!AC285)</f>
        <v/>
      </c>
      <c r="AD286" t="str">
        <f>IF(装备!AD285="","",装备!AD285)</f>
        <v>对空补正20%；对空倍率1.9</v>
      </c>
    </row>
    <row r="287" spans="1:30">
      <c r="A287">
        <f>IF(装备!A286="","",装备!A286)</f>
        <v>10028521</v>
      </c>
      <c r="B287" s="363" t="s">
        <v>4184</v>
      </c>
      <c r="C287" s="370">
        <f>IF(装备!C286="","",装备!C286)</f>
        <v>6</v>
      </c>
      <c r="D287" s="121" t="str">
        <f>IF(装备!D286="","",装备!D286)</f>
        <v>防空炮</v>
      </c>
      <c r="E287" t="str">
        <f>IF(装备!E286="","",装备!E286)</f>
        <v>防空炮-通用</v>
      </c>
      <c r="F287" s="370" t="str">
        <f>IF(装备!F286="","",装备!F286)</f>
        <v/>
      </c>
      <c r="G287" s="370">
        <f>IF(装备!G286="","",装备!G286)</f>
        <v>2</v>
      </c>
      <c r="H287" s="370" t="str">
        <f>IF(装备!H286="","",装备!H286)</f>
        <v/>
      </c>
      <c r="I287" s="370" t="str">
        <f>IF(装备!I286="","",装备!I286)</f>
        <v/>
      </c>
      <c r="J287" s="370" t="str">
        <f>IF(装备!J286="","",装备!J286)</f>
        <v/>
      </c>
      <c r="K287" s="370" t="str">
        <f>IF(装备!K286="","",装备!K286)</f>
        <v/>
      </c>
      <c r="L287" s="370" t="str">
        <f>IF(装备!L286="","",装备!L286)</f>
        <v/>
      </c>
      <c r="M287" s="370" t="str">
        <f>IF(装备!M286="","",装备!M286)</f>
        <v>短</v>
      </c>
      <c r="N287" s="370">
        <f>IF(装备!N286="","",装备!N286)</f>
        <v>1</v>
      </c>
      <c r="O287" s="370" t="str">
        <f>IF(装备!O286="","",装备!O286)</f>
        <v/>
      </c>
      <c r="P287" s="370" t="str">
        <f>IF(装备!P286="","",装备!P286)</f>
        <v/>
      </c>
      <c r="Q287" s="370">
        <f>IF(装备!Q286="","",装备!Q286)</f>
        <v>10</v>
      </c>
      <c r="R287" s="370">
        <f>IF(装备!R286="","",装备!R286)</f>
        <v>3</v>
      </c>
      <c r="S287" s="370">
        <f>IF(装备!S286="","",装备!S286)</f>
        <v>0.4</v>
      </c>
      <c r="T287" s="370" t="str">
        <f>IF(装备!T286="","",装备!T286)</f>
        <v/>
      </c>
      <c r="U287" s="370" t="str">
        <f>IF(装备!U286="","",装备!U286)</f>
        <v/>
      </c>
      <c r="V287" s="370" t="str">
        <f>IF(装备!V286="","",装备!V286)</f>
        <v/>
      </c>
      <c r="W287" s="370" t="str">
        <f>IF(装备!W286="","",装备!W286)</f>
        <v/>
      </c>
      <c r="X287" s="370" t="str">
        <f>IF(装备!X286="","",装备!X286)</f>
        <v/>
      </c>
      <c r="Y287" s="370">
        <f>IF(装备!Y286="","",装备!Y286)</f>
        <v>2</v>
      </c>
      <c r="Z287" s="370">
        <f>IF(装备!Z286="","",装备!Z286)</f>
        <v>5</v>
      </c>
      <c r="AA287" s="370" t="str">
        <f>IF(装备!AA286="","",装备!AA286)</f>
        <v/>
      </c>
      <c r="AB287" t="str">
        <f>IF(装备!AB286="","",装备!AB286)</f>
        <v/>
      </c>
      <c r="AC287" t="str">
        <f>IF(装备!AC286="","",装备!AC286)</f>
        <v/>
      </c>
      <c r="AD287" t="str">
        <f>IF(装备!AD286="","",装备!AD286)</f>
        <v>对空补正40%；对空倍率3</v>
      </c>
    </row>
    <row r="288" spans="1:30">
      <c r="A288">
        <f>IF(装备!A287="","",装备!A287)</f>
        <v>10028621</v>
      </c>
      <c r="B288" s="364" t="s">
        <v>4181</v>
      </c>
      <c r="C288" s="370">
        <f>IF(装备!C287="","",装备!C287)</f>
        <v>5</v>
      </c>
      <c r="D288" s="121" t="str">
        <f>IF(装备!D287="","",装备!D287)</f>
        <v>防空炮</v>
      </c>
      <c r="E288" t="str">
        <f>IF(装备!E287="","",装备!E287)</f>
        <v>防空炮-通用</v>
      </c>
      <c r="F288" s="370" t="str">
        <f>IF(装备!F287="","",装备!F287)</f>
        <v/>
      </c>
      <c r="G288" s="370">
        <f>IF(装备!G287="","",装备!G287)</f>
        <v>1</v>
      </c>
      <c r="H288" s="370" t="str">
        <f>IF(装备!H287="","",装备!H287)</f>
        <v/>
      </c>
      <c r="I288" s="370" t="str">
        <f>IF(装备!I287="","",装备!I287)</f>
        <v/>
      </c>
      <c r="J288" s="370" t="str">
        <f>IF(装备!J287="","",装备!J287)</f>
        <v/>
      </c>
      <c r="K288" s="370" t="str">
        <f>IF(装备!K287="","",装备!K287)</f>
        <v/>
      </c>
      <c r="L288" s="370" t="str">
        <f>IF(装备!L287="","",装备!L287)</f>
        <v/>
      </c>
      <c r="M288" s="370" t="str">
        <f>IF(装备!M287="","",装备!M287)</f>
        <v>短</v>
      </c>
      <c r="N288" s="370">
        <f>IF(装备!N287="","",装备!N287)</f>
        <v>3</v>
      </c>
      <c r="O288" s="370" t="str">
        <f>IF(装备!O287="","",装备!O287)</f>
        <v/>
      </c>
      <c r="P288" s="370" t="str">
        <f>IF(装备!P287="","",装备!P287)</f>
        <v/>
      </c>
      <c r="Q288" s="370">
        <f>IF(装备!Q287="","",装备!Q287)</f>
        <v>9</v>
      </c>
      <c r="R288" s="370">
        <f>IF(装备!R287="","",装备!R287)</f>
        <v>3.1</v>
      </c>
      <c r="S288" s="370">
        <f>IF(装备!S287="","",装备!S287)</f>
        <v>0.45</v>
      </c>
      <c r="T288" s="370" t="str">
        <f>IF(装备!T287="","",装备!T287)</f>
        <v/>
      </c>
      <c r="U288" s="370" t="str">
        <f>IF(装备!U287="","",装备!U287)</f>
        <v/>
      </c>
      <c r="V288" s="370" t="str">
        <f>IF(装备!V287="","",装备!V287)</f>
        <v/>
      </c>
      <c r="W288" s="370" t="str">
        <f>IF(装备!W287="","",装备!W287)</f>
        <v/>
      </c>
      <c r="X288" s="370" t="str">
        <f>IF(装备!X287="","",装备!X287)</f>
        <v/>
      </c>
      <c r="Y288" s="370">
        <f>IF(装备!Y287="","",装备!Y287)</f>
        <v>3</v>
      </c>
      <c r="Z288" s="370">
        <f>IF(装备!Z287="","",装备!Z287)</f>
        <v>6</v>
      </c>
      <c r="AA288" s="370" t="str">
        <f>IF(装备!AA287="","",装备!AA287)</f>
        <v/>
      </c>
      <c r="AB288" t="str">
        <f>IF(装备!AB287="","",装备!AB287)</f>
        <v/>
      </c>
      <c r="AC288" t="str">
        <f>IF(装备!AC287="","",装备!AC287)</f>
        <v/>
      </c>
      <c r="AD288" t="str">
        <f>IF(装备!AD287="","",装备!AD287)</f>
        <v>对空补正45%；对空倍率3.1</v>
      </c>
    </row>
    <row r="289" spans="1:30">
      <c r="A289">
        <f>IF(装备!A288="","",装备!A288)</f>
        <v>10028721</v>
      </c>
      <c r="B289" s="364" t="s">
        <v>4180</v>
      </c>
      <c r="C289" s="370">
        <f>IF(装备!C288="","",装备!C288)</f>
        <v>5</v>
      </c>
      <c r="D289" s="121" t="str">
        <f>IF(装备!D288="","",装备!D288)</f>
        <v>主炮</v>
      </c>
      <c r="E289" t="str">
        <f>IF(装备!E288="","",装备!E288)</f>
        <v>主炮-通用</v>
      </c>
      <c r="F289" s="370" t="str">
        <f>IF(装备!F288="","",装备!F288)</f>
        <v/>
      </c>
      <c r="G289" s="370">
        <f>IF(装备!G288="","",装备!G288)</f>
        <v>4</v>
      </c>
      <c r="H289" s="370" t="str">
        <f>IF(装备!H288="","",装备!H288)</f>
        <v/>
      </c>
      <c r="I289" s="370" t="str">
        <f>IF(装备!I288="","",装备!I288)</f>
        <v/>
      </c>
      <c r="J289" s="370" t="str">
        <f>IF(装备!J288="","",装备!J288)</f>
        <v/>
      </c>
      <c r="K289" s="370" t="str">
        <f>IF(装备!K288="","",装备!K288)</f>
        <v/>
      </c>
      <c r="L289" s="370" t="str">
        <f>IF(装备!L288="","",装备!L288)</f>
        <v/>
      </c>
      <c r="M289" s="370" t="str">
        <f>IF(装备!M288="","",装备!M288)</f>
        <v>短</v>
      </c>
      <c r="N289" s="370" t="str">
        <f>IF(装备!N288="","",装备!N288)</f>
        <v/>
      </c>
      <c r="O289" s="370" t="str">
        <f>IF(装备!O288="","",装备!O288)</f>
        <v/>
      </c>
      <c r="P289" s="370" t="str">
        <f>IF(装备!P288="","",装备!P288)</f>
        <v/>
      </c>
      <c r="Q289" s="370">
        <f>IF(装备!Q288="","",装备!Q288)</f>
        <v>8</v>
      </c>
      <c r="R289" s="370">
        <f>IF(装备!R288="","",装备!R288)</f>
        <v>2.4</v>
      </c>
      <c r="S289" s="370">
        <f>IF(装备!S288="","",装备!S288)</f>
        <v>0.45</v>
      </c>
      <c r="T289" s="370" t="str">
        <f>IF(装备!T288="","",装备!T288)</f>
        <v/>
      </c>
      <c r="U289" s="370" t="str">
        <f>IF(装备!U288="","",装备!U288)</f>
        <v/>
      </c>
      <c r="V289" s="370" t="str">
        <f>IF(装备!V288="","",装备!V288)</f>
        <v/>
      </c>
      <c r="W289" s="370" t="str">
        <f>IF(装备!W288="","",装备!W288)</f>
        <v/>
      </c>
      <c r="X289" s="370" t="str">
        <f>IF(装备!X288="","",装备!X288)</f>
        <v/>
      </c>
      <c r="Y289" s="370">
        <f>IF(装备!Y288="","",装备!Y288)</f>
        <v>2</v>
      </c>
      <c r="Z289" s="370">
        <f>IF(装备!Z288="","",装备!Z288)</f>
        <v>4</v>
      </c>
      <c r="AA289" s="370" t="str">
        <f>IF(装备!AA288="","",装备!AA288)</f>
        <v/>
      </c>
      <c r="AB289" t="str">
        <f>IF(装备!AB288="","",装备!AB288)</f>
        <v/>
      </c>
      <c r="AC289" t="str">
        <f>IF(装备!AC288="","",装备!AC288)</f>
        <v/>
      </c>
      <c r="AD289" t="str">
        <f>IF(装备!AD288="","",装备!AD288)</f>
        <v>对空补正45%；对空倍率2.4</v>
      </c>
    </row>
    <row r="290" spans="1:30">
      <c r="A290">
        <f>IF(装备!A289="","",装备!A289)</f>
        <v>10028821</v>
      </c>
      <c r="B290" s="364" t="s">
        <v>4560</v>
      </c>
      <c r="C290" s="370">
        <f>IF(装备!C289="","",装备!C289)</f>
        <v>5</v>
      </c>
      <c r="D290" s="121" t="str">
        <f>IF(装备!D289="","",装备!D289)</f>
        <v>雷达</v>
      </c>
      <c r="E290" t="str">
        <f>IF(装备!E289="","",装备!E289)</f>
        <v>雷达-通用</v>
      </c>
      <c r="F290" s="370" t="str">
        <f>IF(装备!F289="","",装备!F289)</f>
        <v/>
      </c>
      <c r="G290" s="370" t="str">
        <f>IF(装备!G289="","",装备!G289)</f>
        <v/>
      </c>
      <c r="H290" s="370" t="str">
        <f>IF(装备!H289="","",装备!H289)</f>
        <v/>
      </c>
      <c r="I290" s="370" t="str">
        <f>IF(装备!I289="","",装备!I289)</f>
        <v/>
      </c>
      <c r="J290" s="370" t="str">
        <f>IF(装备!J289="","",装备!J289)</f>
        <v/>
      </c>
      <c r="K290" s="370" t="str">
        <f>IF(装备!K289="","",装备!K289)</f>
        <v/>
      </c>
      <c r="L290" s="370">
        <f>IF(装备!L289="","",装备!L289)</f>
        <v>7</v>
      </c>
      <c r="M290" s="370" t="str">
        <f>IF(装备!M289="","",装备!M289)</f>
        <v>无</v>
      </c>
      <c r="N290" s="370" t="str">
        <f>IF(装备!N289="","",装备!N289)</f>
        <v/>
      </c>
      <c r="O290" s="370" t="str">
        <f>IF(装备!O289="","",装备!O289)</f>
        <v/>
      </c>
      <c r="P290" s="370" t="str">
        <f>IF(装备!P289="","",装备!P289)</f>
        <v/>
      </c>
      <c r="Q290" s="370">
        <f>IF(装备!Q289="","",装备!Q289)</f>
        <v>6</v>
      </c>
      <c r="R290" s="370">
        <f>IF(装备!R289="","",装备!R289)</f>
        <v>3.4</v>
      </c>
      <c r="S290" s="370">
        <f>IF(装备!S289="","",装备!S289)</f>
        <v>0.6</v>
      </c>
      <c r="T290" s="370" t="str">
        <f>IF(装备!T289="","",装备!T289)</f>
        <v/>
      </c>
      <c r="U290" s="370" t="str">
        <f>IF(装备!U289="","",装备!U289)</f>
        <v/>
      </c>
      <c r="V290" s="370" t="str">
        <f>IF(装备!V289="","",装备!V289)</f>
        <v/>
      </c>
      <c r="W290" s="370" t="str">
        <f>IF(装备!W289="","",装备!W289)</f>
        <v/>
      </c>
      <c r="X290" s="370" t="str">
        <f>IF(装备!X289="","",装备!X289)</f>
        <v/>
      </c>
      <c r="Y290" s="370" t="str">
        <f>IF(装备!Y289="","",装备!Y289)</f>
        <v/>
      </c>
      <c r="Z290" s="370">
        <f>IF(装备!Z289="","",装备!Z289)</f>
        <v>9</v>
      </c>
      <c r="AA290" s="370">
        <f>IF(装备!AA289="","",装备!AA289)</f>
        <v>11</v>
      </c>
      <c r="AB290" t="str">
        <f>IF(装备!AB289="","",装备!AB289)</f>
        <v/>
      </c>
      <c r="AC290" t="str">
        <f>IF(装备!AC289="","",装备!AC289)</f>
        <v/>
      </c>
      <c r="AD290" t="str">
        <f>IF(装备!AD289="","",装备!AD289)</f>
        <v>对空补正60%；对空倍率3.4</v>
      </c>
    </row>
    <row r="291" spans="1:30">
      <c r="A291">
        <f>IF(装备!A290="","",装备!A290)</f>
        <v>10028921</v>
      </c>
      <c r="B291" s="364" t="s">
        <v>4177</v>
      </c>
      <c r="C291" s="370">
        <f>IF(装备!C290="","",装备!C290)</f>
        <v>5</v>
      </c>
      <c r="D291" s="121" t="str">
        <f>IF(装备!D290="","",装备!D290)</f>
        <v>主炮</v>
      </c>
      <c r="E291" t="str">
        <f>IF(装备!E290="","",装备!E290)</f>
        <v>主炮-战列+</v>
      </c>
      <c r="F291" s="370" t="str">
        <f>IF(装备!F290="","",装备!F290)</f>
        <v/>
      </c>
      <c r="G291" s="370">
        <f>IF(装备!G290="","",装备!G290)</f>
        <v>29</v>
      </c>
      <c r="H291" s="370" t="str">
        <f>IF(装备!H290="","",装备!H290)</f>
        <v/>
      </c>
      <c r="I291" s="370" t="str">
        <f>IF(装备!I290="","",装备!I290)</f>
        <v/>
      </c>
      <c r="J291" s="370" t="str">
        <f>IF(装备!J290="","",装备!J290)</f>
        <v/>
      </c>
      <c r="K291" s="370" t="str">
        <f>IF(装备!K290="","",装备!K290)</f>
        <v/>
      </c>
      <c r="L291" s="370">
        <f>IF(装备!L290="","",装备!L290)</f>
        <v>-5</v>
      </c>
      <c r="M291" s="370" t="str">
        <f>IF(装备!M290="","",装备!M290)</f>
        <v>超长</v>
      </c>
      <c r="N291" s="370">
        <f>IF(装备!N290="","",装备!N290)</f>
        <v>-5</v>
      </c>
      <c r="O291" s="370" t="str">
        <f>IF(装备!O290="","",装备!O290)</f>
        <v/>
      </c>
      <c r="P291" s="370" t="str">
        <f>IF(装备!P290="","",装备!P290)</f>
        <v/>
      </c>
      <c r="Q291" s="370" t="str">
        <f>IF(装备!Q290="","",装备!Q290)</f>
        <v/>
      </c>
      <c r="R291" s="370">
        <f>IF(装备!R290="","",装备!R290)</f>
        <v>1</v>
      </c>
      <c r="S291" s="370" t="str">
        <f>IF(装备!S290="","",装备!S290)</f>
        <v/>
      </c>
      <c r="T291" s="370" t="str">
        <f>IF(装备!T290="","",装备!T290)</f>
        <v/>
      </c>
      <c r="U291" s="370" t="str">
        <f>IF(装备!U290="","",装备!U290)</f>
        <v/>
      </c>
      <c r="V291" s="370" t="str">
        <f>IF(装备!V290="","",装备!V290)</f>
        <v/>
      </c>
      <c r="W291" s="370" t="str">
        <f>IF(装备!W290="","",装备!W290)</f>
        <v/>
      </c>
      <c r="X291" s="370" t="str">
        <f>IF(装备!X290="","",装备!X290)</f>
        <v/>
      </c>
      <c r="Y291" s="370">
        <f>IF(装备!Y290="","",装备!Y290)</f>
        <v>5</v>
      </c>
      <c r="Z291" s="370">
        <f>IF(装备!Z290="","",装备!Z290)</f>
        <v>9</v>
      </c>
      <c r="AA291" s="370" t="str">
        <f>IF(装备!AA290="","",装备!AA290)</f>
        <v/>
      </c>
      <c r="AB291" t="str">
        <f>IF(装备!AB290="","",装备!AB290)</f>
        <v/>
      </c>
      <c r="AC291" t="str">
        <f>IF(装备!AC290="","",装备!AC290)</f>
        <v/>
      </c>
      <c r="AD291" t="str">
        <f>IF(装备!AD290="","",装备!AD290)</f>
        <v/>
      </c>
    </row>
    <row r="292" spans="1:30">
      <c r="A292">
        <f>IF(装备!A291="","",装备!A291)</f>
        <v>10029021</v>
      </c>
      <c r="B292" s="362" t="s">
        <v>1046</v>
      </c>
      <c r="C292" s="370">
        <f>IF(装备!C291="","",装备!C291)</f>
        <v>4</v>
      </c>
      <c r="D292" s="121" t="str">
        <f>IF(装备!D291="","",装备!D291)</f>
        <v>强化部件</v>
      </c>
      <c r="E292" t="str">
        <f>IF(装备!E291="","",装备!E291)</f>
        <v>强化部件-通用</v>
      </c>
      <c r="F292" s="370" t="str">
        <f>IF(装备!F291="","",装备!F291)</f>
        <v/>
      </c>
      <c r="G292" s="370" t="str">
        <f>IF(装备!G291="","",装备!G291)</f>
        <v/>
      </c>
      <c r="H292" s="370" t="str">
        <f>IF(装备!H291="","",装备!H291)</f>
        <v/>
      </c>
      <c r="I292" s="370" t="str">
        <f>IF(装备!I291="","",装备!I291)</f>
        <v/>
      </c>
      <c r="J292" s="370" t="str">
        <f>IF(装备!J291="","",装备!J291)</f>
        <v/>
      </c>
      <c r="K292" s="370" t="str">
        <f>IF(装备!K291="","",装备!K291)</f>
        <v/>
      </c>
      <c r="L292" s="370" t="str">
        <f>IF(装备!L291="","",装备!L291)</f>
        <v/>
      </c>
      <c r="M292" s="370" t="str">
        <f>IF(装备!M291="","",装备!M291)</f>
        <v>无</v>
      </c>
      <c r="N292" s="370" t="str">
        <f>IF(装备!N291="","",装备!N291)</f>
        <v/>
      </c>
      <c r="O292" s="370">
        <f>IF(装备!O291="","",装备!O291)</f>
        <v>-5</v>
      </c>
      <c r="P292" s="370" t="str">
        <f>IF(装备!P291="","",装备!P291)</f>
        <v/>
      </c>
      <c r="Q292" s="370" t="str">
        <f>IF(装备!Q291="","",装备!Q291)</f>
        <v/>
      </c>
      <c r="R292" s="370">
        <f>IF(装备!R291="","",装备!R291)</f>
        <v>1</v>
      </c>
      <c r="S292" s="370" t="str">
        <f>IF(装备!S291="","",装备!S291)</f>
        <v/>
      </c>
      <c r="T292" s="370" t="str">
        <f>IF(装备!T291="","",装备!T291)</f>
        <v/>
      </c>
      <c r="U292" s="370" t="str">
        <f>IF(装备!U291="","",装备!U291)</f>
        <v/>
      </c>
      <c r="V292" s="370" t="str">
        <f>IF(装备!V291="","",装备!V291)</f>
        <v/>
      </c>
      <c r="W292" s="370" t="str">
        <f>IF(装备!W291="","",装备!W291)</f>
        <v/>
      </c>
      <c r="X292" s="370">
        <f>IF(装备!X291="","",装备!X291)</f>
        <v>4</v>
      </c>
      <c r="Y292" s="370">
        <f>IF(装备!Y291="","",装备!Y291)</f>
        <v>4</v>
      </c>
      <c r="Z292" s="370">
        <f>IF(装备!Z291="","",装备!Z291)</f>
        <v>4</v>
      </c>
      <c r="AA292" s="370">
        <f>IF(装备!AA291="","",装备!AA291)</f>
        <v>4</v>
      </c>
      <c r="AB292" t="str">
        <f>IF(装备!AB291="","",装备!AB291)</f>
        <v/>
      </c>
      <c r="AC292" t="str">
        <f>IF(装备!AC291="","",装备!AC291)</f>
        <v/>
      </c>
      <c r="AD292" t="str">
        <f>IF(装备!AD291="","",装备!AD291)</f>
        <v/>
      </c>
    </row>
    <row r="293" spans="1:30">
      <c r="A293">
        <f>IF(装备!A292="","",装备!A292)</f>
        <v>10029121</v>
      </c>
      <c r="B293" s="363" t="s">
        <v>4562</v>
      </c>
      <c r="C293" s="370">
        <f>IF(装备!C292="","",装备!C292)</f>
        <v>6</v>
      </c>
      <c r="D293" s="121" t="str">
        <f>IF(装备!D292="","",装备!D292)</f>
        <v>战斗机</v>
      </c>
      <c r="E293" t="str">
        <f>IF(装备!E292="","",装备!E292)</f>
        <v>战斗机-通用</v>
      </c>
      <c r="F293" s="370" t="str">
        <f>IF(装备!F292="","",装备!F292)</f>
        <v/>
      </c>
      <c r="G293" s="370" t="str">
        <f>IF(装备!G292="","",装备!G292)</f>
        <v/>
      </c>
      <c r="H293" s="370" t="str">
        <f>IF(装备!H292="","",装备!H292)</f>
        <v/>
      </c>
      <c r="I293" s="370" t="str">
        <f>IF(装备!I292="","",装备!I292)</f>
        <v/>
      </c>
      <c r="J293" s="370" t="str">
        <f>IF(装备!J292="","",装备!J292)</f>
        <v/>
      </c>
      <c r="K293" s="370" t="str">
        <f>IF(装备!K292="","",装备!K292)</f>
        <v/>
      </c>
      <c r="L293" s="370" t="str">
        <f>IF(装备!L292="","",装备!L292)</f>
        <v/>
      </c>
      <c r="M293" s="370" t="str">
        <f>IF(装备!M292="","",装备!M292)</f>
        <v>无</v>
      </c>
      <c r="N293" s="370" t="str">
        <f>IF(装备!N292="","",装备!N292)</f>
        <v/>
      </c>
      <c r="O293" s="370" t="str">
        <f>IF(装备!O292="","",装备!O292)</f>
        <v/>
      </c>
      <c r="P293" s="370">
        <f>IF(装备!P292="","",装备!P292)</f>
        <v>4</v>
      </c>
      <c r="Q293" s="370">
        <f>IF(装备!Q292="","",装备!Q292)</f>
        <v>11</v>
      </c>
      <c r="R293" s="370">
        <f>IF(装备!R292="","",装备!R292)</f>
        <v>1</v>
      </c>
      <c r="S293" s="370" t="str">
        <f>IF(装备!S292="","",装备!S292)</f>
        <v/>
      </c>
      <c r="T293" s="370" t="str">
        <f>IF(装备!T292="","",装备!T292)</f>
        <v/>
      </c>
      <c r="U293" s="370" t="str">
        <f>IF(装备!U292="","",装备!U292)</f>
        <v/>
      </c>
      <c r="V293" s="370" t="str">
        <f>IF(装备!V292="","",装备!V292)</f>
        <v/>
      </c>
      <c r="W293" s="370">
        <f>IF(装备!W292="","",装备!W292)</f>
        <v>7</v>
      </c>
      <c r="X293" s="370">
        <f>IF(装备!X292="","",装备!X292)</f>
        <v>1</v>
      </c>
      <c r="Y293" s="370">
        <f>IF(装备!Y292="","",装备!Y292)</f>
        <v>2</v>
      </c>
      <c r="Z293" s="370">
        <f>IF(装备!Z292="","",装备!Z292)</f>
        <v>1</v>
      </c>
      <c r="AA293" s="370">
        <f>IF(装备!AA292="","",装备!AA292)</f>
        <v>9</v>
      </c>
      <c r="AB293" t="str">
        <f>IF(装备!AB292="","",装备!AB292)</f>
        <v/>
      </c>
      <c r="AC293" t="str">
        <f>IF(装备!AC292="","",装备!AC292)</f>
        <v/>
      </c>
      <c r="AD293" t="str">
        <f>IF(装备!AD292="","",装备!AD292)</f>
        <v>铝耗7</v>
      </c>
    </row>
    <row r="294" spans="1:30">
      <c r="A294">
        <f>IF(装备!A293="","",装备!A293)</f>
        <v>10029221</v>
      </c>
      <c r="B294" s="364" t="s">
        <v>4563</v>
      </c>
      <c r="C294" s="370">
        <f>IF(装备!C293="","",装备!C293)</f>
        <v>5</v>
      </c>
      <c r="D294" s="121" t="str">
        <f>IF(装备!D293="","",装备!D293)</f>
        <v>鱼雷</v>
      </c>
      <c r="E294" t="str">
        <f>IF(装备!E293="","",装备!E293)</f>
        <v>鱼雷-通用</v>
      </c>
      <c r="F294" s="370" t="str">
        <f>IF(装备!F293="","",装备!F293)</f>
        <v/>
      </c>
      <c r="G294" s="370" t="str">
        <f>IF(装备!G293="","",装备!G293)</f>
        <v/>
      </c>
      <c r="H294" s="370" t="str">
        <f>IF(装备!H293="","",装备!H293)</f>
        <v/>
      </c>
      <c r="I294" s="370">
        <f>IF(装备!I293="","",装备!I293)</f>
        <v>12</v>
      </c>
      <c r="J294" s="370" t="str">
        <f>IF(装备!J293="","",装备!J293)</f>
        <v/>
      </c>
      <c r="K294" s="370" t="str">
        <f>IF(装备!K293="","",装备!K293)</f>
        <v/>
      </c>
      <c r="L294" s="370">
        <f>IF(装备!L293="","",装备!L293)</f>
        <v>1</v>
      </c>
      <c r="M294" s="370" t="str">
        <f>IF(装备!M293="","",装备!M293)</f>
        <v>无</v>
      </c>
      <c r="N294" s="370">
        <f>IF(装备!N293="","",装备!N293)</f>
        <v>2</v>
      </c>
      <c r="O294" s="370" t="str">
        <f>IF(装备!O293="","",装备!O293)</f>
        <v/>
      </c>
      <c r="P294" s="370" t="str">
        <f>IF(装备!P293="","",装备!P293)</f>
        <v/>
      </c>
      <c r="Q294" s="370" t="str">
        <f>IF(装备!Q293="","",装备!Q293)</f>
        <v/>
      </c>
      <c r="R294" s="370">
        <f>IF(装备!R293="","",装备!R293)</f>
        <v>1</v>
      </c>
      <c r="S294" s="370" t="str">
        <f>IF(装备!S293="","",装备!S293)</f>
        <v/>
      </c>
      <c r="T294" s="370" t="str">
        <f>IF(装备!T293="","",装备!T293)</f>
        <v/>
      </c>
      <c r="U294" s="370" t="str">
        <f>IF(装备!U293="","",装备!U293)</f>
        <v/>
      </c>
      <c r="V294" s="370" t="str">
        <f>IF(装备!V293="","",装备!V293)</f>
        <v/>
      </c>
      <c r="W294" s="370" t="str">
        <f>IF(装备!W293="","",装备!W293)</f>
        <v/>
      </c>
      <c r="X294" s="370">
        <f>IF(装备!X293="","",装备!X293)</f>
        <v>4</v>
      </c>
      <c r="Y294" s="370">
        <f>IF(装备!Y293="","",装备!Y293)</f>
        <v>5</v>
      </c>
      <c r="Z294" s="370">
        <f>IF(装备!Z293="","",装备!Z293)</f>
        <v>4</v>
      </c>
      <c r="AA294" s="370" t="str">
        <f>IF(装备!AA293="","",装备!AA293)</f>
        <v/>
      </c>
      <c r="AB294" t="str">
        <f>IF(装备!AB293="","",装备!AB293)</f>
        <v/>
      </c>
      <c r="AC294" t="str">
        <f>IF(装备!AC293="","",装备!AC293)</f>
        <v/>
      </c>
      <c r="AD294" t="str">
        <f>IF(装备!AD293="","",装备!AD293)</f>
        <v/>
      </c>
    </row>
    <row r="295" spans="1:30">
      <c r="A295">
        <f>IF(装备!A294="","",装备!A294)</f>
        <v>10029321</v>
      </c>
      <c r="B295" s="364" t="s">
        <v>4564</v>
      </c>
      <c r="C295" s="370">
        <f>IF(装备!C294="","",装备!C294)</f>
        <v>5</v>
      </c>
      <c r="D295" s="121" t="str">
        <f>IF(装备!D294="","",装备!D294)</f>
        <v>轰炸机</v>
      </c>
      <c r="E295" t="str">
        <f>IF(装备!E294="","",装备!E294)</f>
        <v>轰炸机-通用</v>
      </c>
      <c r="F295" s="370" t="str">
        <f>IF(装备!F294="","",装备!F294)</f>
        <v/>
      </c>
      <c r="G295" s="370" t="str">
        <f>IF(装备!G294="","",装备!G294)</f>
        <v/>
      </c>
      <c r="H295" s="370" t="str">
        <f>IF(装备!H294="","",装备!H294)</f>
        <v/>
      </c>
      <c r="I295" s="370" t="str">
        <f>IF(装备!I294="","",装备!I294)</f>
        <v/>
      </c>
      <c r="J295" s="370" t="str">
        <f>IF(装备!J294="","",装备!J294)</f>
        <v/>
      </c>
      <c r="K295" s="370" t="str">
        <f>IF(装备!K294="","",装备!K294)</f>
        <v/>
      </c>
      <c r="L295" s="370" t="str">
        <f>IF(装备!L294="","",装备!L294)</f>
        <v/>
      </c>
      <c r="M295" s="370" t="str">
        <f>IF(装备!M294="","",装备!M294)</f>
        <v>无</v>
      </c>
      <c r="N295" s="370" t="str">
        <f>IF(装备!N294="","",装备!N294)</f>
        <v/>
      </c>
      <c r="O295" s="370" t="str">
        <f>IF(装备!O294="","",装备!O294)</f>
        <v/>
      </c>
      <c r="P295" s="370">
        <f>IF(装备!P294="","",装备!P294)</f>
        <v>7</v>
      </c>
      <c r="Q295" s="370">
        <f>IF(装备!Q294="","",装备!Q294)</f>
        <v>9</v>
      </c>
      <c r="R295" s="370">
        <f>IF(装备!R294="","",装备!R294)</f>
        <v>1</v>
      </c>
      <c r="S295" s="370" t="str">
        <f>IF(装备!S294="","",装备!S294)</f>
        <v/>
      </c>
      <c r="T295" s="370" t="str">
        <f>IF(装备!T294="","",装备!T294)</f>
        <v/>
      </c>
      <c r="U295" s="370" t="str">
        <f>IF(装备!U294="","",装备!U294)</f>
        <v/>
      </c>
      <c r="V295" s="370" t="str">
        <f>IF(装备!V294="","",装备!V294)</f>
        <v/>
      </c>
      <c r="W295" s="370">
        <f>IF(装备!W294="","",装备!W294)</f>
        <v>6</v>
      </c>
      <c r="X295" s="370">
        <f>IF(装备!X294="","",装备!X294)</f>
        <v>2</v>
      </c>
      <c r="Y295" s="370">
        <f>IF(装备!Y294="","",装备!Y294)</f>
        <v>2</v>
      </c>
      <c r="Z295" s="370" t="str">
        <f>IF(装备!Z294="","",装备!Z294)</f>
        <v/>
      </c>
      <c r="AA295" s="370">
        <f>IF(装备!AA294="","",装备!AA294)</f>
        <v>13</v>
      </c>
      <c r="AB295" t="str">
        <f>IF(装备!AB294="","",装备!AB294)</f>
        <v/>
      </c>
      <c r="AC295" t="str">
        <f>IF(装备!AC294="","",装备!AC294)</f>
        <v/>
      </c>
      <c r="AD295" t="str">
        <f>IF(装备!AD294="","",装备!AD294)</f>
        <v>铝耗6</v>
      </c>
    </row>
    <row r="296" spans="1:30">
      <c r="A296">
        <f>IF(装备!A295="","",装备!A295)</f>
        <v>10029421</v>
      </c>
      <c r="B296" s="364" t="s">
        <v>4565</v>
      </c>
      <c r="C296" s="370">
        <f>IF(装备!C295="","",装备!C295)</f>
        <v>5</v>
      </c>
      <c r="D296" s="121" t="str">
        <f>IF(装备!D295="","",装备!D295)</f>
        <v>战斗机</v>
      </c>
      <c r="E296" t="str">
        <f>IF(装备!E295="","",装备!E295)</f>
        <v>战斗机-通用</v>
      </c>
      <c r="F296" s="370" t="str">
        <f>IF(装备!F295="","",装备!F295)</f>
        <v/>
      </c>
      <c r="G296" s="370" t="str">
        <f>IF(装备!G295="","",装备!G295)</f>
        <v/>
      </c>
      <c r="H296" s="370" t="str">
        <f>IF(装备!H295="","",装备!H295)</f>
        <v/>
      </c>
      <c r="I296" s="370" t="str">
        <f>IF(装备!I295="","",装备!I295)</f>
        <v/>
      </c>
      <c r="J296" s="370" t="str">
        <f>IF(装备!J295="","",装备!J295)</f>
        <v/>
      </c>
      <c r="K296" s="370" t="str">
        <f>IF(装备!K295="","",装备!K295)</f>
        <v/>
      </c>
      <c r="L296" s="370" t="str">
        <f>IF(装备!L295="","",装备!L295)</f>
        <v/>
      </c>
      <c r="M296" s="370" t="str">
        <f>IF(装备!M295="","",装备!M295)</f>
        <v>无</v>
      </c>
      <c r="N296" s="370" t="str">
        <f>IF(装备!N295="","",装备!N295)</f>
        <v/>
      </c>
      <c r="O296" s="370" t="str">
        <f>IF(装备!O295="","",装备!O295)</f>
        <v/>
      </c>
      <c r="P296" s="370">
        <f>IF(装备!P295="","",装备!P295)</f>
        <v>4</v>
      </c>
      <c r="Q296" s="370">
        <f>IF(装备!Q295="","",装备!Q295)</f>
        <v>10</v>
      </c>
      <c r="R296" s="370">
        <f>IF(装备!R295="","",装备!R295)</f>
        <v>1</v>
      </c>
      <c r="S296" s="370" t="str">
        <f>IF(装备!S295="","",装备!S295)</f>
        <v/>
      </c>
      <c r="T296" s="370" t="str">
        <f>IF(装备!T295="","",装备!T295)</f>
        <v/>
      </c>
      <c r="U296" s="370" t="str">
        <f>IF(装备!U295="","",装备!U295)</f>
        <v/>
      </c>
      <c r="V296" s="370" t="str">
        <f>IF(装备!V295="","",装备!V295)</f>
        <v/>
      </c>
      <c r="W296" s="370">
        <f>IF(装备!W295="","",装备!W295)</f>
        <v>6</v>
      </c>
      <c r="X296" s="370">
        <f>IF(装备!X295="","",装备!X295)</f>
        <v>3</v>
      </c>
      <c r="Y296" s="370">
        <f>IF(装备!Y295="","",装备!Y295)</f>
        <v>3</v>
      </c>
      <c r="Z296" s="370" t="str">
        <f>IF(装备!Z295="","",装备!Z295)</f>
        <v/>
      </c>
      <c r="AA296" s="370">
        <f>IF(装备!AA295="","",装备!AA295)</f>
        <v>11</v>
      </c>
      <c r="AB296" t="str">
        <f>IF(装备!AB295="","",装备!AB295)</f>
        <v/>
      </c>
      <c r="AC296" t="str">
        <f>IF(装备!AC295="","",装备!AC295)</f>
        <v/>
      </c>
      <c r="AD296" t="str">
        <f>IF(装备!AD295="","",装备!AD295)</f>
        <v>铝耗6</v>
      </c>
    </row>
    <row r="297" spans="1:30">
      <c r="A297">
        <f>IF(装备!A296="","",装备!A296)</f>
        <v>10029521</v>
      </c>
      <c r="B297" s="361" t="s">
        <v>4034</v>
      </c>
      <c r="C297" s="370">
        <f>IF(装备!C296="","",装备!C296)</f>
        <v>3</v>
      </c>
      <c r="D297" s="121" t="str">
        <f>IF(装备!D296="","",装备!D296)</f>
        <v>主炮</v>
      </c>
      <c r="E297" t="str">
        <f>IF(装备!E296="","",装备!E296)</f>
        <v>主炮-重巡+</v>
      </c>
      <c r="F297" s="370" t="str">
        <f>IF(装备!F296="","",装备!F296)</f>
        <v/>
      </c>
      <c r="G297" s="370">
        <f>IF(装备!G296="","",装备!G296)</f>
        <v>9</v>
      </c>
      <c r="H297" s="370" t="str">
        <f>IF(装备!H296="","",装备!H296)</f>
        <v/>
      </c>
      <c r="I297" s="370" t="str">
        <f>IF(装备!I296="","",装备!I296)</f>
        <v/>
      </c>
      <c r="J297" s="370" t="str">
        <f>IF(装备!J296="","",装备!J296)</f>
        <v/>
      </c>
      <c r="K297" s="370" t="str">
        <f>IF(装备!K296="","",装备!K296)</f>
        <v/>
      </c>
      <c r="L297" s="370">
        <f>IF(装备!L296="","",装备!L296)</f>
        <v>2</v>
      </c>
      <c r="M297" s="370" t="str">
        <f>IF(装备!M296="","",装备!M296)</f>
        <v>长</v>
      </c>
      <c r="N297" s="370" t="str">
        <f>IF(装备!N296="","",装备!N296)</f>
        <v/>
      </c>
      <c r="O297" s="370" t="str">
        <f>IF(装备!O296="","",装备!O296)</f>
        <v/>
      </c>
      <c r="P297" s="370" t="str">
        <f>IF(装备!P296="","",装备!P296)</f>
        <v/>
      </c>
      <c r="Q297" s="370" t="str">
        <f>IF(装备!Q296="","",装备!Q296)</f>
        <v/>
      </c>
      <c r="R297" s="370">
        <f>IF(装备!R296="","",装备!R296)</f>
        <v>1</v>
      </c>
      <c r="S297" s="370" t="str">
        <f>IF(装备!S296="","",装备!S296)</f>
        <v/>
      </c>
      <c r="T297" s="370" t="str">
        <f>IF(装备!T296="","",装备!T296)</f>
        <v/>
      </c>
      <c r="U297" s="370" t="str">
        <f>IF(装备!U296="","",装备!U296)</f>
        <v/>
      </c>
      <c r="V297" s="370" t="str">
        <f>IF(装备!V296="","",装备!V296)</f>
        <v/>
      </c>
      <c r="W297" s="370" t="str">
        <f>IF(装备!W296="","",装备!W296)</f>
        <v/>
      </c>
      <c r="X297" s="370" t="str">
        <f>IF(装备!X296="","",装备!X296)</f>
        <v/>
      </c>
      <c r="Y297" s="370">
        <f>IF(装备!Y296="","",装备!Y296)</f>
        <v>2</v>
      </c>
      <c r="Z297" s="370">
        <f>IF(装备!Z296="","",装备!Z296)</f>
        <v>3</v>
      </c>
      <c r="AA297" s="370" t="str">
        <f>IF(装备!AA296="","",装备!AA296)</f>
        <v/>
      </c>
      <c r="AB297" t="str">
        <f>IF(装备!AB296="","",装备!AB296)</f>
        <v/>
      </c>
      <c r="AC297" t="str">
        <f>IF(装备!AC296="","",装备!AC296)</f>
        <v/>
      </c>
      <c r="AD297" t="str">
        <f>IF(装备!AD296="","",装备!AD296)</f>
        <v/>
      </c>
    </row>
    <row r="298" spans="1:30">
      <c r="A298">
        <f>IF(装备!A297="","",装备!A297)</f>
        <v>10029621</v>
      </c>
      <c r="B298" s="364" t="s">
        <v>4093</v>
      </c>
      <c r="C298" s="370">
        <f>IF(装备!C297="","",装备!C297)</f>
        <v>5</v>
      </c>
      <c r="D298" s="121" t="str">
        <f>IF(装备!D297="","",装备!D297)</f>
        <v>侦察机</v>
      </c>
      <c r="E298" t="str">
        <f>IF(装备!E297="","",装备!E297)</f>
        <v>侦察机-通用</v>
      </c>
      <c r="F298" s="370" t="str">
        <f>IF(装备!F297="","",装备!F297)</f>
        <v/>
      </c>
      <c r="G298" s="370" t="str">
        <f>IF(装备!G297="","",装备!G297)</f>
        <v/>
      </c>
      <c r="H298" s="370" t="str">
        <f>IF(装备!H297="","",装备!H297)</f>
        <v/>
      </c>
      <c r="I298" s="370" t="str">
        <f>IF(装备!I297="","",装备!I297)</f>
        <v/>
      </c>
      <c r="J298" s="370">
        <f>IF(装备!J297="","",装备!J297)</f>
        <v>2</v>
      </c>
      <c r="K298" s="370">
        <f>IF(装备!K297="","",装备!K297)</f>
        <v>5</v>
      </c>
      <c r="L298" s="370" t="str">
        <f>IF(装备!L297="","",装备!L297)</f>
        <v/>
      </c>
      <c r="M298" s="370" t="str">
        <f>IF(装备!M297="","",装备!M297)</f>
        <v>无</v>
      </c>
      <c r="N298" s="370" t="str">
        <f>IF(装备!N297="","",装备!N297)</f>
        <v/>
      </c>
      <c r="O298" s="370">
        <f>IF(装备!O297="","",装备!O297)</f>
        <v>6</v>
      </c>
      <c r="P298" s="370" t="str">
        <f>IF(装备!P297="","",装备!P297)</f>
        <v/>
      </c>
      <c r="Q298" s="370" t="str">
        <f>IF(装备!Q297="","",装备!Q297)</f>
        <v/>
      </c>
      <c r="R298" s="370">
        <f>IF(装备!R297="","",装备!R297)</f>
        <v>1</v>
      </c>
      <c r="S298" s="370" t="str">
        <f>IF(装备!S297="","",装备!S297)</f>
        <v/>
      </c>
      <c r="T298" s="370" t="str">
        <f>IF(装备!T297="","",装备!T297)</f>
        <v/>
      </c>
      <c r="U298" s="370" t="str">
        <f>IF(装备!U297="","",装备!U297)</f>
        <v/>
      </c>
      <c r="V298" s="370" t="str">
        <f>IF(装备!V297="","",装备!V297)</f>
        <v/>
      </c>
      <c r="W298" s="370">
        <f>IF(装备!W297="","",装备!W297)</f>
        <v>2</v>
      </c>
      <c r="X298" s="370">
        <f>IF(装备!X297="","",装备!X297)</f>
        <v>1</v>
      </c>
      <c r="Y298" s="370" t="str">
        <f>IF(装备!Y297="","",装备!Y297)</f>
        <v/>
      </c>
      <c r="Z298" s="370">
        <f>IF(装备!Z297="","",装备!Z297)</f>
        <v>2</v>
      </c>
      <c r="AA298" s="370">
        <f>IF(装备!AA297="","",装备!AA297)</f>
        <v>1</v>
      </c>
      <c r="AB298" t="str">
        <f>IF(装备!AB297="","",装备!AB297)</f>
        <v/>
      </c>
      <c r="AC298" t="str">
        <f>IF(装备!AC297="","",装备!AC297)</f>
        <v/>
      </c>
      <c r="AD298" t="str">
        <f>IF(装备!AD297="","",装备!AD297)</f>
        <v>铝耗2</v>
      </c>
    </row>
    <row r="299" spans="1:30">
      <c r="A299">
        <f>IF(装备!A298="","",装备!A298)</f>
        <v>10029721</v>
      </c>
      <c r="B299" s="362" t="s">
        <v>4567</v>
      </c>
      <c r="C299" s="370">
        <f>IF(装备!C298="","",装备!C298)</f>
        <v>4</v>
      </c>
      <c r="D299" s="121" t="str">
        <f>IF(装备!D298="","",装备!D298)</f>
        <v>主炮</v>
      </c>
      <c r="E299" t="str">
        <f>IF(装备!E298="","",装备!E298)</f>
        <v>主炮-战列+</v>
      </c>
      <c r="F299" s="370" t="str">
        <f>IF(装备!F298="","",装备!F298)</f>
        <v/>
      </c>
      <c r="G299" s="370">
        <f>IF(装备!G298="","",装备!G298)</f>
        <v>19</v>
      </c>
      <c r="H299" s="370" t="str">
        <f>IF(装备!H298="","",装备!H298)</f>
        <v/>
      </c>
      <c r="I299" s="370" t="str">
        <f>IF(装备!I298="","",装备!I298)</f>
        <v/>
      </c>
      <c r="J299" s="370" t="str">
        <f>IF(装备!J298="","",装备!J298)</f>
        <v/>
      </c>
      <c r="K299" s="370" t="str">
        <f>IF(装备!K298="","",装备!K298)</f>
        <v/>
      </c>
      <c r="L299" s="370">
        <f>IF(装备!L298="","",装备!L298)</f>
        <v>1</v>
      </c>
      <c r="M299" s="370" t="str">
        <f>IF(装备!M298="","",装备!M298)</f>
        <v>长</v>
      </c>
      <c r="N299" s="370" t="str">
        <f>IF(装备!N298="","",装备!N298)</f>
        <v/>
      </c>
      <c r="O299" s="370" t="str">
        <f>IF(装备!O298="","",装备!O298)</f>
        <v/>
      </c>
      <c r="P299" s="370" t="str">
        <f>IF(装备!P298="","",装备!P298)</f>
        <v/>
      </c>
      <c r="Q299" s="370">
        <f>IF(装备!Q298="","",装备!Q298)</f>
        <v>5</v>
      </c>
      <c r="R299" s="370">
        <f>IF(装备!R298="","",装备!R298)</f>
        <v>1</v>
      </c>
      <c r="S299" s="370">
        <f>IF(装备!S298="","",装备!S298)</f>
        <v>0.25</v>
      </c>
      <c r="T299" s="370" t="str">
        <f>IF(装备!T298="","",装备!T298)</f>
        <v/>
      </c>
      <c r="U299" s="370" t="str">
        <f>IF(装备!U298="","",装备!U298)</f>
        <v/>
      </c>
      <c r="V299" s="370" t="str">
        <f>IF(装备!V298="","",装备!V298)</f>
        <v/>
      </c>
      <c r="W299" s="370" t="str">
        <f>IF(装备!W298="","",装备!W298)</f>
        <v/>
      </c>
      <c r="X299" s="370" t="str">
        <f>IF(装备!X298="","",装备!X298)</f>
        <v/>
      </c>
      <c r="Y299" s="370">
        <f>IF(装备!Y298="","",装备!Y298)</f>
        <v>15</v>
      </c>
      <c r="Z299" s="370">
        <f>IF(装备!Z298="","",装备!Z298)</f>
        <v>20</v>
      </c>
      <c r="AA299" s="370" t="str">
        <f>IF(装备!AA298="","",装备!AA298)</f>
        <v/>
      </c>
      <c r="AB299" t="str">
        <f>IF(装备!AB298="","",装备!AB298)</f>
        <v/>
      </c>
      <c r="AC299" t="str">
        <f>IF(装备!AC298="","",装备!AC298)</f>
        <v/>
      </c>
      <c r="AD299" t="str">
        <f>IF(装备!AD298="","",装备!AD298)</f>
        <v>对空补正25%</v>
      </c>
    </row>
    <row r="300" spans="1:30">
      <c r="A300">
        <f>IF(装备!A299="","",装备!A299)</f>
        <v>10029821</v>
      </c>
      <c r="B300" s="362" t="s">
        <v>4194</v>
      </c>
      <c r="C300" s="370">
        <f>IF(装备!C299="","",装备!C299)</f>
        <v>4</v>
      </c>
      <c r="D300" s="121" t="str">
        <f>IF(装备!D299="","",装备!D299)</f>
        <v>主炮</v>
      </c>
      <c r="E300" t="str">
        <f>IF(装备!E299="","",装备!E299)</f>
        <v>主炮-重巡+</v>
      </c>
      <c r="F300" s="370" t="str">
        <f>IF(装备!F299="","",装备!F299)</f>
        <v/>
      </c>
      <c r="G300" s="370">
        <f>IF(装备!G299="","",装备!G299)</f>
        <v>9</v>
      </c>
      <c r="H300" s="370" t="str">
        <f>IF(装备!H299="","",装备!H299)</f>
        <v/>
      </c>
      <c r="I300" s="370" t="str">
        <f>IF(装备!I299="","",装备!I299)</f>
        <v/>
      </c>
      <c r="J300" s="370" t="str">
        <f>IF(装备!J299="","",装备!J299)</f>
        <v/>
      </c>
      <c r="K300" s="370" t="str">
        <f>IF(装备!K299="","",装备!K299)</f>
        <v/>
      </c>
      <c r="L300" s="370">
        <f>IF(装备!L299="","",装备!L299)</f>
        <v>-1</v>
      </c>
      <c r="M300" s="370" t="str">
        <f>IF(装备!M299="","",装备!M299)</f>
        <v>中</v>
      </c>
      <c r="N300" s="370" t="str">
        <f>IF(装备!N299="","",装备!N299)</f>
        <v/>
      </c>
      <c r="O300" s="370" t="str">
        <f>IF(装备!O299="","",装备!O299)</f>
        <v/>
      </c>
      <c r="P300" s="370" t="str">
        <f>IF(装备!P299="","",装备!P299)</f>
        <v/>
      </c>
      <c r="Q300" s="370" t="str">
        <f>IF(装备!Q299="","",装备!Q299)</f>
        <v/>
      </c>
      <c r="R300" s="370">
        <f>IF(装备!R299="","",装备!R299)</f>
        <v>1</v>
      </c>
      <c r="S300" s="370" t="str">
        <f>IF(装备!S299="","",装备!S299)</f>
        <v/>
      </c>
      <c r="T300" s="370" t="str">
        <f>IF(装备!T299="","",装备!T299)</f>
        <v/>
      </c>
      <c r="U300" s="370" t="str">
        <f>IF(装备!U299="","",装备!U299)</f>
        <v/>
      </c>
      <c r="V300" s="370" t="str">
        <f>IF(装备!V299="","",装备!V299)</f>
        <v/>
      </c>
      <c r="W300" s="370" t="str">
        <f>IF(装备!W299="","",装备!W299)</f>
        <v/>
      </c>
      <c r="X300" s="370" t="str">
        <f>IF(装备!X299="","",装备!X299)</f>
        <v/>
      </c>
      <c r="Y300" s="370">
        <f>IF(装备!Y299="","",装备!Y299)</f>
        <v>3</v>
      </c>
      <c r="Z300" s="370">
        <f>IF(装备!Z299="","",装备!Z299)</f>
        <v>4</v>
      </c>
      <c r="AA300" s="370">
        <f>IF(装备!AA299="","",装备!AA299)</f>
        <v>2</v>
      </c>
      <c r="AB300" t="str">
        <f>IF(装备!AB299="","",装备!AB299)</f>
        <v/>
      </c>
      <c r="AC300" t="str">
        <f>IF(装备!AC299="","",装备!AC299)</f>
        <v/>
      </c>
      <c r="AD300" t="str">
        <f>IF(装备!AD299="","",装备!AD299)</f>
        <v/>
      </c>
    </row>
    <row r="301" spans="1:30">
      <c r="A301">
        <f>IF(装备!A300="","",装备!A300)</f>
        <v>10029921</v>
      </c>
      <c r="B301" s="362" t="s">
        <v>4188</v>
      </c>
      <c r="C301" s="370">
        <f>IF(装备!C300="","",装备!C300)</f>
        <v>4</v>
      </c>
      <c r="D301" s="121" t="str">
        <f>IF(装备!D300="","",装备!D300)</f>
        <v>主炮</v>
      </c>
      <c r="E301" t="str">
        <f>IF(装备!E300="","",装备!E300)</f>
        <v>主炮-通用</v>
      </c>
      <c r="F301" s="370" t="str">
        <f>IF(装备!F300="","",装备!F300)</f>
        <v/>
      </c>
      <c r="G301" s="370">
        <f>IF(装备!G300="","",装备!G300)</f>
        <v>5</v>
      </c>
      <c r="H301" s="370" t="str">
        <f>IF(装备!H300="","",装备!H300)</f>
        <v/>
      </c>
      <c r="I301" s="370" t="str">
        <f>IF(装备!I300="","",装备!I300)</f>
        <v/>
      </c>
      <c r="J301" s="370" t="str">
        <f>IF(装备!J300="","",装备!J300)</f>
        <v/>
      </c>
      <c r="K301" s="370" t="str">
        <f>IF(装备!K300="","",装备!K300)</f>
        <v/>
      </c>
      <c r="L301" s="370" t="str">
        <f>IF(装备!L300="","",装备!L300)</f>
        <v/>
      </c>
      <c r="M301" s="370" t="str">
        <f>IF(装备!M300="","",装备!M300)</f>
        <v>短</v>
      </c>
      <c r="N301" s="370" t="str">
        <f>IF(装备!N300="","",装备!N300)</f>
        <v/>
      </c>
      <c r="O301" s="370" t="str">
        <f>IF(装备!O300="","",装备!O300)</f>
        <v/>
      </c>
      <c r="P301" s="370" t="str">
        <f>IF(装备!P300="","",装备!P300)</f>
        <v/>
      </c>
      <c r="Q301" s="370">
        <f>IF(装备!Q300="","",装备!Q300)</f>
        <v>1</v>
      </c>
      <c r="R301" s="370">
        <f>IF(装备!R300="","",装备!R300)</f>
        <v>1.2</v>
      </c>
      <c r="S301" s="370" t="str">
        <f>IF(装备!S300="","",装备!S300)</f>
        <v/>
      </c>
      <c r="T301" s="370" t="str">
        <f>IF(装备!T300="","",装备!T300)</f>
        <v/>
      </c>
      <c r="U301" s="370" t="str">
        <f>IF(装备!U300="","",装备!U300)</f>
        <v/>
      </c>
      <c r="V301" s="370" t="str">
        <f>IF(装备!V300="","",装备!V300)</f>
        <v/>
      </c>
      <c r="W301" s="370" t="str">
        <f>IF(装备!W300="","",装备!W300)</f>
        <v/>
      </c>
      <c r="X301" s="370" t="str">
        <f>IF(装备!X300="","",装备!X300)</f>
        <v/>
      </c>
      <c r="Y301" s="370">
        <f>IF(装备!Y300="","",装备!Y300)</f>
        <v>4</v>
      </c>
      <c r="Z301" s="370">
        <f>IF(装备!Z300="","",装备!Z300)</f>
        <v>3</v>
      </c>
      <c r="AA301" s="370" t="str">
        <f>IF(装备!AA300="","",装备!AA300)</f>
        <v/>
      </c>
      <c r="AB301" t="str">
        <f>IF(装备!AB300="","",装备!AB300)</f>
        <v/>
      </c>
      <c r="AC301" t="str">
        <f>IF(装备!AC300="","",装备!AC300)</f>
        <v/>
      </c>
      <c r="AD301" t="str">
        <f>IF(装备!AD300="","",装备!AD300)</f>
        <v>对空倍率1.2</v>
      </c>
    </row>
    <row r="302" spans="1:30">
      <c r="A302">
        <f>IF(装备!A301="","",装备!A301)</f>
        <v>10030021</v>
      </c>
      <c r="B302" s="364" t="s">
        <v>4568</v>
      </c>
      <c r="C302" s="370">
        <f>IF(装备!C301="","",装备!C301)</f>
        <v>5</v>
      </c>
      <c r="D302" s="121" t="str">
        <f>IF(装备!D301="","",装备!D301)</f>
        <v>强化部件</v>
      </c>
      <c r="E302" t="str">
        <f>IF(装备!E301="","",装备!E301)</f>
        <v>强化部件-通用</v>
      </c>
      <c r="F302" s="370" t="str">
        <f>IF(装备!F301="","",装备!F301)</f>
        <v/>
      </c>
      <c r="G302" s="370" t="str">
        <f>IF(装备!G301="","",装备!G301)</f>
        <v/>
      </c>
      <c r="H302" s="370" t="str">
        <f>IF(装备!H301="","",装备!H301)</f>
        <v/>
      </c>
      <c r="I302" s="370" t="str">
        <f>IF(装备!I301="","",装备!I301)</f>
        <v/>
      </c>
      <c r="J302" s="370" t="str">
        <f>IF(装备!J301="","",装备!J301)</f>
        <v/>
      </c>
      <c r="K302" s="370" t="str">
        <f>IF(装备!K301="","",装备!K301)</f>
        <v/>
      </c>
      <c r="L302" s="370" t="str">
        <f>IF(装备!L301="","",装备!L301)</f>
        <v/>
      </c>
      <c r="M302" s="370" t="str">
        <f>IF(装备!M301="","",装备!M301)</f>
        <v>无</v>
      </c>
      <c r="N302" s="370">
        <f>IF(装备!N301="","",装备!N301)</f>
        <v>5</v>
      </c>
      <c r="O302" s="370">
        <f>IF(装备!O301="","",装备!O301)</f>
        <v>2</v>
      </c>
      <c r="P302" s="370" t="str">
        <f>IF(装备!P301="","",装备!P301)</f>
        <v/>
      </c>
      <c r="Q302" s="370" t="str">
        <f>IF(装备!Q301="","",装备!Q301)</f>
        <v/>
      </c>
      <c r="R302" s="370">
        <f>IF(装备!R301="","",装备!R301)</f>
        <v>1</v>
      </c>
      <c r="S302" s="370" t="str">
        <f>IF(装备!S301="","",装备!S301)</f>
        <v/>
      </c>
      <c r="T302" s="370" t="str">
        <f>IF(装备!T301="","",装备!T301)</f>
        <v/>
      </c>
      <c r="U302" s="370" t="str">
        <f>IF(装备!U301="","",装备!U301)</f>
        <v/>
      </c>
      <c r="V302" s="370" t="str">
        <f>IF(装备!V301="","",装备!V301)</f>
        <v/>
      </c>
      <c r="W302" s="370" t="str">
        <f>IF(装备!W301="","",装备!W301)</f>
        <v/>
      </c>
      <c r="X302" s="370">
        <f>IF(装备!X301="","",装备!X301)</f>
        <v>6</v>
      </c>
      <c r="Y302" s="370">
        <f>IF(装备!Y301="","",装备!Y301)</f>
        <v>6</v>
      </c>
      <c r="Z302" s="370">
        <f>IF(装备!Z301="","",装备!Z301)</f>
        <v>6</v>
      </c>
      <c r="AA302" s="370">
        <f>IF(装备!AA301="","",装备!AA301)</f>
        <v>6</v>
      </c>
      <c r="AB302" t="str">
        <f>IF(装备!AB301="","",装备!AB301)</f>
        <v>{'num': 10}</v>
      </c>
      <c r="AC302">
        <f>IF(装备!AC301="","",装备!AC301)</f>
        <v>9</v>
      </c>
      <c r="AD302" t="str">
        <f>IF(装备!AD301="","",装备!AD301)</f>
        <v/>
      </c>
    </row>
    <row r="303" spans="1:30">
      <c r="A303">
        <f>IF(装备!A302="","",装备!A302)</f>
        <v>10030121</v>
      </c>
      <c r="B303" s="364" t="s">
        <v>4570</v>
      </c>
      <c r="C303" s="370">
        <f>IF(装备!C302="","",装备!C302)</f>
        <v>5</v>
      </c>
      <c r="D303" s="121" t="str">
        <f>IF(装备!D302="","",装备!D302)</f>
        <v>主炮</v>
      </c>
      <c r="E303" t="str">
        <f>IF(装备!E302="","",装备!E302)</f>
        <v>主炮-轻巡+</v>
      </c>
      <c r="F303" s="370" t="str">
        <f>IF(装备!F302="","",装备!F302)</f>
        <v/>
      </c>
      <c r="G303" s="370">
        <f>IF(装备!G302="","",装备!G302)</f>
        <v>9</v>
      </c>
      <c r="H303" s="370" t="str">
        <f>IF(装备!H302="","",装备!H302)</f>
        <v/>
      </c>
      <c r="I303" s="370" t="str">
        <f>IF(装备!I302="","",装备!I302)</f>
        <v/>
      </c>
      <c r="J303" s="370" t="str">
        <f>IF(装备!J302="","",装备!J302)</f>
        <v/>
      </c>
      <c r="K303" s="370" t="str">
        <f>IF(装备!K302="","",装备!K302)</f>
        <v/>
      </c>
      <c r="L303" s="370">
        <f>IF(装备!L302="","",装备!L302)</f>
        <v>2</v>
      </c>
      <c r="M303" s="370" t="str">
        <f>IF(装备!M302="","",装备!M302)</f>
        <v>长</v>
      </c>
      <c r="N303" s="370" t="str">
        <f>IF(装备!N302="","",装备!N302)</f>
        <v/>
      </c>
      <c r="O303" s="370" t="str">
        <f>IF(装备!O302="","",装备!O302)</f>
        <v/>
      </c>
      <c r="P303" s="370" t="str">
        <f>IF(装备!P302="","",装备!P302)</f>
        <v/>
      </c>
      <c r="Q303" s="370" t="str">
        <f>IF(装备!Q302="","",装备!Q302)</f>
        <v/>
      </c>
      <c r="R303" s="370">
        <f>IF(装备!R302="","",装备!R302)</f>
        <v>1</v>
      </c>
      <c r="S303" s="370" t="str">
        <f>IF(装备!S302="","",装备!S302)</f>
        <v/>
      </c>
      <c r="T303" s="370" t="str">
        <f>IF(装备!T302="","",装备!T302)</f>
        <v/>
      </c>
      <c r="U303" s="370" t="str">
        <f>IF(装备!U302="","",装备!U302)</f>
        <v/>
      </c>
      <c r="V303" s="370" t="str">
        <f>IF(装备!V302="","",装备!V302)</f>
        <v/>
      </c>
      <c r="W303" s="370" t="str">
        <f>IF(装备!W302="","",装备!W302)</f>
        <v/>
      </c>
      <c r="X303" s="370" t="str">
        <f>IF(装备!X302="","",装备!X302)</f>
        <v/>
      </c>
      <c r="Y303" s="370">
        <f>IF(装备!Y302="","",装备!Y302)</f>
        <v>4</v>
      </c>
      <c r="Z303" s="370">
        <f>IF(装备!Z302="","",装备!Z302)</f>
        <v>5</v>
      </c>
      <c r="AA303" s="370" t="str">
        <f>IF(装备!AA302="","",装备!AA302)</f>
        <v/>
      </c>
      <c r="AB303" t="str">
        <f>IF(装备!AB302="","",装备!AB302)</f>
        <v/>
      </c>
      <c r="AC303" t="str">
        <f>IF(装备!AC302="","",装备!AC302)</f>
        <v/>
      </c>
      <c r="AD303" t="str">
        <f>IF(装备!AD302="","",装备!AD302)</f>
        <v/>
      </c>
    </row>
    <row r="304" spans="1:30">
      <c r="A304">
        <f>IF(装备!A303="","",装备!A303)</f>
        <v>10030221</v>
      </c>
      <c r="B304" s="363" t="s">
        <v>2029</v>
      </c>
      <c r="C304" s="370">
        <f>IF(装备!C303="","",装备!C303)</f>
        <v>6</v>
      </c>
      <c r="D304" s="121" t="str">
        <f>IF(装备!D303="","",装备!D303)</f>
        <v>主炮</v>
      </c>
      <c r="E304" t="str">
        <f>IF(装备!E303="","",装备!E303)</f>
        <v>主炮-战列+</v>
      </c>
      <c r="F304" s="370" t="str">
        <f>IF(装备!F303="","",装备!F303)</f>
        <v/>
      </c>
      <c r="G304" s="370">
        <f>IF(装备!G303="","",装备!G303)</f>
        <v>28</v>
      </c>
      <c r="H304" s="370" t="str">
        <f>IF(装备!H303="","",装备!H303)</f>
        <v/>
      </c>
      <c r="I304" s="370" t="str">
        <f>IF(装备!I303="","",装备!I303)</f>
        <v/>
      </c>
      <c r="J304" s="370" t="str">
        <f>IF(装备!J303="","",装备!J303)</f>
        <v/>
      </c>
      <c r="K304" s="370" t="str">
        <f>IF(装备!K303="","",装备!K303)</f>
        <v/>
      </c>
      <c r="L304" s="370" t="str">
        <f>IF(装备!L303="","",装备!L303)</f>
        <v/>
      </c>
      <c r="M304" s="370" t="str">
        <f>IF(装备!M303="","",装备!M303)</f>
        <v>长</v>
      </c>
      <c r="N304" s="370" t="str">
        <f>IF(装备!N303="","",装备!N303)</f>
        <v/>
      </c>
      <c r="O304" s="370" t="str">
        <f>IF(装备!O303="","",装备!O303)</f>
        <v/>
      </c>
      <c r="P304" s="370" t="str">
        <f>IF(装备!P303="","",装备!P303)</f>
        <v/>
      </c>
      <c r="Q304" s="370" t="str">
        <f>IF(装备!Q303="","",装备!Q303)</f>
        <v/>
      </c>
      <c r="R304" s="370">
        <f>IF(装备!R303="","",装备!R303)</f>
        <v>1</v>
      </c>
      <c r="S304" s="370" t="str">
        <f>IF(装备!S303="","",装备!S303)</f>
        <v/>
      </c>
      <c r="T304" s="370" t="str">
        <f>IF(装备!T303="","",装备!T303)</f>
        <v/>
      </c>
      <c r="U304" s="370" t="str">
        <f>IF(装备!U303="","",装备!U303)</f>
        <v/>
      </c>
      <c r="V304" s="370" t="str">
        <f>IF(装备!V303="","",装备!V303)</f>
        <v/>
      </c>
      <c r="W304" s="370" t="str">
        <f>IF(装备!W303="","",装备!W303)</f>
        <v/>
      </c>
      <c r="X304" s="370" t="str">
        <f>IF(装备!X303="","",装备!X303)</f>
        <v/>
      </c>
      <c r="Y304" s="370">
        <f>IF(装备!Y303="","",装备!Y303)</f>
        <v>20</v>
      </c>
      <c r="Z304" s="370">
        <f>IF(装备!Z303="","",装备!Z303)</f>
        <v>24</v>
      </c>
      <c r="AA304" s="370" t="str">
        <f>IF(装备!AA303="","",装备!AA303)</f>
        <v/>
      </c>
      <c r="AB304" t="str">
        <f>IF(装备!AB303="","",装备!AB303)</f>
        <v/>
      </c>
      <c r="AC304" t="str">
        <f>IF(装备!AC303="","",装备!AC303)</f>
        <v/>
      </c>
      <c r="AD304" t="str">
        <f>IF(装备!AD303="","",装备!AD303)</f>
        <v/>
      </c>
    </row>
    <row r="305" spans="1:30">
      <c r="A305">
        <f>IF(装备!A304="","",装备!A304)</f>
        <v>10030321</v>
      </c>
      <c r="B305" s="364" t="s">
        <v>4571</v>
      </c>
      <c r="C305" s="370">
        <f>IF(装备!C304="","",装备!C304)</f>
        <v>5</v>
      </c>
      <c r="D305" s="121" t="str">
        <f>IF(装备!D304="","",装备!D304)</f>
        <v>战斗机</v>
      </c>
      <c r="E305" t="str">
        <f>IF(装备!E304="","",装备!E304)</f>
        <v>战斗机-通用</v>
      </c>
      <c r="F305" s="370" t="str">
        <f>IF(装备!F304="","",装备!F304)</f>
        <v/>
      </c>
      <c r="G305" s="370" t="str">
        <f>IF(装备!G304="","",装备!G304)</f>
        <v/>
      </c>
      <c r="H305" s="370" t="str">
        <f>IF(装备!H304="","",装备!H304)</f>
        <v/>
      </c>
      <c r="I305" s="370" t="str">
        <f>IF(装备!I304="","",装备!I304)</f>
        <v/>
      </c>
      <c r="J305" s="370" t="str">
        <f>IF(装备!J304="","",装备!J304)</f>
        <v/>
      </c>
      <c r="K305" s="370" t="str">
        <f>IF(装备!K304="","",装备!K304)</f>
        <v/>
      </c>
      <c r="L305" s="370" t="str">
        <f>IF(装备!L304="","",装备!L304)</f>
        <v/>
      </c>
      <c r="M305" s="370" t="str">
        <f>IF(装备!M304="","",装备!M304)</f>
        <v>无</v>
      </c>
      <c r="N305" s="370" t="str">
        <f>IF(装备!N304="","",装备!N304)</f>
        <v/>
      </c>
      <c r="O305" s="370" t="str">
        <f>IF(装备!O304="","",装备!O304)</f>
        <v/>
      </c>
      <c r="P305" s="370" t="str">
        <f>IF(装备!P304="","",装备!P304)</f>
        <v/>
      </c>
      <c r="Q305" s="370">
        <f>IF(装备!Q304="","",装备!Q304)</f>
        <v>9</v>
      </c>
      <c r="R305" s="370">
        <f>IF(装备!R304="","",装备!R304)</f>
        <v>1</v>
      </c>
      <c r="S305" s="370" t="str">
        <f>IF(装备!S304="","",装备!S304)</f>
        <v/>
      </c>
      <c r="T305" s="370" t="str">
        <f>IF(装备!T304="","",装备!T304)</f>
        <v/>
      </c>
      <c r="U305" s="370" t="str">
        <f>IF(装备!U304="","",装备!U304)</f>
        <v/>
      </c>
      <c r="V305" s="370" t="str">
        <f>IF(装备!V304="","",装备!V304)</f>
        <v/>
      </c>
      <c r="W305" s="370">
        <f>IF(装备!W304="","",装备!W304)</f>
        <v>3</v>
      </c>
      <c r="X305" s="370">
        <f>IF(装备!X304="","",装备!X304)</f>
        <v>2</v>
      </c>
      <c r="Y305" s="370">
        <f>IF(装备!Y304="","",装备!Y304)</f>
        <v>2</v>
      </c>
      <c r="Z305" s="370">
        <f>IF(装备!Z304="","",装备!Z304)</f>
        <v>3</v>
      </c>
      <c r="AA305" s="370">
        <f>IF(装备!AA304="","",装备!AA304)</f>
        <v>8</v>
      </c>
      <c r="AB305" t="str">
        <f>IF(装备!AB304="","",装备!AB304)</f>
        <v/>
      </c>
      <c r="AC305" t="str">
        <f>IF(装备!AC304="","",装备!AC304)</f>
        <v/>
      </c>
      <c r="AD305" t="str">
        <f>IF(装备!AD304="","",装备!AD304)</f>
        <v>铝耗3</v>
      </c>
    </row>
    <row r="306" spans="1:30">
      <c r="A306">
        <f>IF(装备!A305="","",装备!A305)</f>
        <v>10030421</v>
      </c>
      <c r="B306" s="364" t="s">
        <v>4573</v>
      </c>
      <c r="C306" s="370">
        <f>IF(装备!C305="","",装备!C305)</f>
        <v>5</v>
      </c>
      <c r="D306" s="121" t="str">
        <f>IF(装备!D305="","",装备!D305)</f>
        <v>防空炮</v>
      </c>
      <c r="E306" t="str">
        <f>IF(装备!E305="","",装备!E305)</f>
        <v>防空炮-通用</v>
      </c>
      <c r="F306" s="370" t="str">
        <f>IF(装备!F305="","",装备!F305)</f>
        <v/>
      </c>
      <c r="G306" s="370" t="str">
        <f>IF(装备!G305="","",装备!G305)</f>
        <v/>
      </c>
      <c r="H306" s="370" t="str">
        <f>IF(装备!H305="","",装备!H305)</f>
        <v/>
      </c>
      <c r="I306" s="370" t="str">
        <f>IF(装备!I305="","",装备!I305)</f>
        <v/>
      </c>
      <c r="J306" s="370" t="str">
        <f>IF(装备!J305="","",装备!J305)</f>
        <v/>
      </c>
      <c r="K306" s="370" t="str">
        <f>IF(装备!K305="","",装备!K305)</f>
        <v/>
      </c>
      <c r="L306" s="370" t="str">
        <f>IF(装备!L305="","",装备!L305)</f>
        <v/>
      </c>
      <c r="M306" s="370" t="str">
        <f>IF(装备!M305="","",装备!M305)</f>
        <v>短</v>
      </c>
      <c r="N306" s="370">
        <f>IF(装备!N305="","",装备!N305)</f>
        <v>2</v>
      </c>
      <c r="O306" s="370" t="str">
        <f>IF(装备!O305="","",装备!O305)</f>
        <v/>
      </c>
      <c r="P306" s="370" t="str">
        <f>IF(装备!P305="","",装备!P305)</f>
        <v/>
      </c>
      <c r="Q306" s="370">
        <f>IF(装备!Q305="","",装备!Q305)</f>
        <v>13</v>
      </c>
      <c r="R306" s="370">
        <f>IF(装备!R305="","",装备!R305)</f>
        <v>3.3</v>
      </c>
      <c r="S306" s="370">
        <f>IF(装备!S305="","",装备!S305)</f>
        <v>0.5</v>
      </c>
      <c r="T306" s="370" t="str">
        <f>IF(装备!T305="","",装备!T305)</f>
        <v/>
      </c>
      <c r="U306" s="370" t="str">
        <f>IF(装备!U305="","",装备!U305)</f>
        <v/>
      </c>
      <c r="V306" s="370">
        <f>IF(装备!V305="","",装备!V305)</f>
        <v>0.6</v>
      </c>
      <c r="W306" s="370" t="str">
        <f>IF(装备!W305="","",装备!W305)</f>
        <v/>
      </c>
      <c r="X306" s="370" t="str">
        <f>IF(装备!X305="","",装备!X305)</f>
        <v/>
      </c>
      <c r="Y306" s="370">
        <f>IF(装备!Y305="","",装备!Y305)</f>
        <v>3</v>
      </c>
      <c r="Z306" s="370">
        <f>IF(装备!Z305="","",装备!Z305)</f>
        <v>3</v>
      </c>
      <c r="AA306" s="370" t="str">
        <f>IF(装备!AA305="","",装备!AA305)</f>
        <v/>
      </c>
      <c r="AB306" t="str">
        <f>IF(装备!AB305="","",装备!AB305)</f>
        <v/>
      </c>
      <c r="AC306" t="str">
        <f>IF(装备!AC305="","",装备!AC305)</f>
        <v/>
      </c>
      <c r="AD306" t="str">
        <f>IF(装备!AD305="","",装备!AD305)</f>
        <v>对空补正50%；对空倍率3.3</v>
      </c>
    </row>
    <row r="307" spans="1:30">
      <c r="A307">
        <f>IF(装备!A306="","",装备!A306)</f>
        <v>10030521</v>
      </c>
      <c r="B307" s="363" t="s">
        <v>4575</v>
      </c>
      <c r="C307" s="370">
        <f>IF(装备!C306="","",装备!C306)</f>
        <v>6</v>
      </c>
      <c r="D307" s="121" t="str">
        <f>IF(装备!D306="","",装备!D306)</f>
        <v>轰炸机</v>
      </c>
      <c r="E307" t="str">
        <f>IF(装备!E306="","",装备!E306)</f>
        <v>轰炸机-通用</v>
      </c>
      <c r="F307" s="370" t="str">
        <f>IF(装备!F306="","",装备!F306)</f>
        <v/>
      </c>
      <c r="G307" s="370" t="str">
        <f>IF(装备!G306="","",装备!G306)</f>
        <v/>
      </c>
      <c r="H307" s="370" t="str">
        <f>IF(装备!H306="","",装备!H306)</f>
        <v/>
      </c>
      <c r="I307" s="370" t="str">
        <f>IF(装备!I306="","",装备!I306)</f>
        <v/>
      </c>
      <c r="J307" s="370">
        <f>IF(装备!J306="","",装备!J306)</f>
        <v>8</v>
      </c>
      <c r="K307" s="370" t="str">
        <f>IF(装备!K306="","",装备!K306)</f>
        <v/>
      </c>
      <c r="L307" s="370" t="str">
        <f>IF(装备!L306="","",装备!L306)</f>
        <v/>
      </c>
      <c r="M307" s="370" t="str">
        <f>IF(装备!M306="","",装备!M306)</f>
        <v>无</v>
      </c>
      <c r="N307" s="370" t="str">
        <f>IF(装备!N306="","",装备!N306)</f>
        <v/>
      </c>
      <c r="O307" s="370" t="str">
        <f>IF(装备!O306="","",装备!O306)</f>
        <v/>
      </c>
      <c r="P307" s="370">
        <f>IF(装备!P306="","",装备!P306)</f>
        <v>8</v>
      </c>
      <c r="Q307" s="370">
        <f>IF(装备!Q306="","",装备!Q306)</f>
        <v>5</v>
      </c>
      <c r="R307" s="370">
        <f>IF(装备!R306="","",装备!R306)</f>
        <v>1</v>
      </c>
      <c r="S307" s="370" t="str">
        <f>IF(装备!S306="","",装备!S306)</f>
        <v/>
      </c>
      <c r="T307" s="370" t="str">
        <f>IF(装备!T306="","",装备!T306)</f>
        <v/>
      </c>
      <c r="U307" s="370" t="str">
        <f>IF(装备!U306="","",装备!U306)</f>
        <v/>
      </c>
      <c r="V307" s="370" t="str">
        <f>IF(装备!V306="","",装备!V306)</f>
        <v/>
      </c>
      <c r="W307" s="370">
        <f>IF(装备!W306="","",装备!W306)</f>
        <v>6</v>
      </c>
      <c r="X307" s="370">
        <f>IF(装备!X306="","",装备!X306)</f>
        <v>8</v>
      </c>
      <c r="Y307" s="370">
        <f>IF(装备!Y306="","",装备!Y306)</f>
        <v>10</v>
      </c>
      <c r="Z307" s="370" t="str">
        <f>IF(装备!Z306="","",装备!Z306)</f>
        <v/>
      </c>
      <c r="AA307" s="370">
        <f>IF(装备!AA306="","",装备!AA306)</f>
        <v>15</v>
      </c>
      <c r="AB307" t="str">
        <f>IF(装备!AB306="","",装备!AB306)</f>
        <v/>
      </c>
      <c r="AC307" t="str">
        <f>IF(装备!AC306="","",装备!AC306)</f>
        <v/>
      </c>
      <c r="AD307" t="str">
        <f>IF(装备!AD306="","",装备!AD306)</f>
        <v>铝耗6</v>
      </c>
    </row>
    <row r="308" spans="1:30">
      <c r="A308">
        <f>IF(装备!A307="","",装备!A307)</f>
        <v>10030621</v>
      </c>
      <c r="B308" s="362" t="s">
        <v>4576</v>
      </c>
      <c r="C308" s="370">
        <f>IF(装备!C307="","",装备!C307)</f>
        <v>4</v>
      </c>
      <c r="D308" s="121" t="str">
        <f>IF(装备!D307="","",装备!D307)</f>
        <v>主炮</v>
      </c>
      <c r="E308" t="str">
        <f>IF(装备!E307="","",装备!E307)</f>
        <v>主炮-战列+</v>
      </c>
      <c r="F308" s="370" t="str">
        <f>IF(装备!F307="","",装备!F307)</f>
        <v/>
      </c>
      <c r="G308" s="370">
        <f>IF(装备!G307="","",装备!G307)</f>
        <v>24</v>
      </c>
      <c r="H308" s="370" t="str">
        <f>IF(装备!H307="","",装备!H307)</f>
        <v/>
      </c>
      <c r="I308" s="370" t="str">
        <f>IF(装备!I307="","",装备!I307)</f>
        <v/>
      </c>
      <c r="J308" s="370" t="str">
        <f>IF(装备!J307="","",装备!J307)</f>
        <v/>
      </c>
      <c r="K308" s="370" t="str">
        <f>IF(装备!K307="","",装备!K307)</f>
        <v/>
      </c>
      <c r="L308" s="370" t="str">
        <f>IF(装备!L307="","",装备!L307)</f>
        <v/>
      </c>
      <c r="M308" s="370" t="str">
        <f>IF(装备!M307="","",装备!M307)</f>
        <v>长</v>
      </c>
      <c r="N308" s="370" t="str">
        <f>IF(装备!N307="","",装备!N307)</f>
        <v/>
      </c>
      <c r="O308" s="370" t="str">
        <f>IF(装备!O307="","",装备!O307)</f>
        <v/>
      </c>
      <c r="P308" s="370" t="str">
        <f>IF(装备!P307="","",装备!P307)</f>
        <v/>
      </c>
      <c r="Q308" s="370">
        <f>IF(装备!Q307="","",装备!Q307)</f>
        <v>5</v>
      </c>
      <c r="R308" s="370">
        <f>IF(装备!R307="","",装备!R307)</f>
        <v>1</v>
      </c>
      <c r="S308" s="370">
        <f>IF(装备!S307="","",装备!S307)</f>
        <v>0.25</v>
      </c>
      <c r="T308" s="370" t="str">
        <f>IF(装备!T307="","",装备!T307)</f>
        <v/>
      </c>
      <c r="U308" s="370" t="str">
        <f>IF(装备!U307="","",装备!U307)</f>
        <v/>
      </c>
      <c r="V308" s="370" t="str">
        <f>IF(装备!V307="","",装备!V307)</f>
        <v/>
      </c>
      <c r="W308" s="370" t="str">
        <f>IF(装备!W307="","",装备!W307)</f>
        <v/>
      </c>
      <c r="X308" s="370" t="str">
        <f>IF(装备!X307="","",装备!X307)</f>
        <v/>
      </c>
      <c r="Y308" s="370">
        <f>IF(装备!Y307="","",装备!Y307)</f>
        <v>15</v>
      </c>
      <c r="Z308" s="370">
        <f>IF(装备!Z307="","",装备!Z307)</f>
        <v>20</v>
      </c>
      <c r="AA308" s="370" t="str">
        <f>IF(装备!AA307="","",装备!AA307)</f>
        <v/>
      </c>
      <c r="AB308" t="str">
        <f>IF(装备!AB307="","",装备!AB307)</f>
        <v/>
      </c>
      <c r="AC308" t="str">
        <f>IF(装备!AC307="","",装备!AC307)</f>
        <v/>
      </c>
      <c r="AD308" t="str">
        <f>IF(装备!AD307="","",装备!AD307)</f>
        <v>对空补正25%</v>
      </c>
    </row>
    <row r="309" spans="1:30">
      <c r="A309">
        <f>IF(装备!A308="","",装备!A308)</f>
        <v>10030721</v>
      </c>
      <c r="B309" s="362" t="s">
        <v>4027</v>
      </c>
      <c r="C309" s="370">
        <f>IF(装备!C308="","",装备!C308)</f>
        <v>4</v>
      </c>
      <c r="D309" s="121" t="str">
        <f>IF(装备!D308="","",装备!D308)</f>
        <v>主炮</v>
      </c>
      <c r="E309" t="str">
        <f>IF(装备!E308="","",装备!E308)</f>
        <v>主炮-战列+</v>
      </c>
      <c r="F309" s="370" t="str">
        <f>IF(装备!F308="","",装备!F308)</f>
        <v/>
      </c>
      <c r="G309" s="370">
        <f>IF(装备!G308="","",装备!G308)</f>
        <v>15</v>
      </c>
      <c r="H309" s="370" t="str">
        <f>IF(装备!H308="","",装备!H308)</f>
        <v/>
      </c>
      <c r="I309" s="370" t="str">
        <f>IF(装备!I308="","",装备!I308)</f>
        <v/>
      </c>
      <c r="J309" s="370" t="str">
        <f>IF(装备!J308="","",装备!J308)</f>
        <v/>
      </c>
      <c r="K309" s="370" t="str">
        <f>IF(装备!K308="","",装备!K308)</f>
        <v/>
      </c>
      <c r="L309" s="370" t="str">
        <f>IF(装备!L308="","",装备!L308)</f>
        <v/>
      </c>
      <c r="M309" s="370" t="str">
        <f>IF(装备!M308="","",装备!M308)</f>
        <v>长</v>
      </c>
      <c r="N309" s="370">
        <f>IF(装备!N308="","",装备!N308)</f>
        <v>2</v>
      </c>
      <c r="O309" s="370">
        <f>IF(装备!O308="","",装备!O308)</f>
        <v>2</v>
      </c>
      <c r="P309" s="370" t="str">
        <f>IF(装备!P308="","",装备!P308)</f>
        <v/>
      </c>
      <c r="Q309" s="370" t="str">
        <f>IF(装备!Q308="","",装备!Q308)</f>
        <v/>
      </c>
      <c r="R309" s="370">
        <f>IF(装备!R308="","",装备!R308)</f>
        <v>1</v>
      </c>
      <c r="S309" s="370" t="str">
        <f>IF(装备!S308="","",装备!S308)</f>
        <v/>
      </c>
      <c r="T309" s="370" t="str">
        <f>IF(装备!T308="","",装备!T308)</f>
        <v/>
      </c>
      <c r="U309" s="370" t="str">
        <f>IF(装备!U308="","",装备!U308)</f>
        <v/>
      </c>
      <c r="V309" s="370" t="str">
        <f>IF(装备!V308="","",装备!V308)</f>
        <v/>
      </c>
      <c r="W309" s="370" t="str">
        <f>IF(装备!W308="","",装备!W308)</f>
        <v/>
      </c>
      <c r="X309" s="370" t="str">
        <f>IF(装备!X308="","",装备!X308)</f>
        <v/>
      </c>
      <c r="Y309" s="370">
        <f>IF(装备!Y308="","",装备!Y308)</f>
        <v>7</v>
      </c>
      <c r="Z309" s="370">
        <f>IF(装备!Z308="","",装备!Z308)</f>
        <v>7</v>
      </c>
      <c r="AA309" s="370" t="str">
        <f>IF(装备!AA308="","",装备!AA308)</f>
        <v/>
      </c>
      <c r="AB309" t="str">
        <f>IF(装备!AB308="","",装备!AB308)</f>
        <v/>
      </c>
      <c r="AC309" t="str">
        <f>IF(装备!AC308="","",装备!AC308)</f>
        <v/>
      </c>
      <c r="AD309" t="str">
        <f>IF(装备!AD308="","",装备!AD308)</f>
        <v/>
      </c>
    </row>
    <row r="310" spans="1:30">
      <c r="A310">
        <f>IF(装备!A309="","",装备!A309)</f>
        <v>10030821</v>
      </c>
      <c r="B310" s="364" t="s">
        <v>4577</v>
      </c>
      <c r="C310" s="370">
        <f>IF(装备!C309="","",装备!C309)</f>
        <v>5</v>
      </c>
      <c r="D310" s="121" t="str">
        <f>IF(装备!D309="","",装备!D309)</f>
        <v>轰炸机</v>
      </c>
      <c r="E310" t="str">
        <f>IF(装备!E309="","",装备!E309)</f>
        <v>轰炸机-通用</v>
      </c>
      <c r="F310" s="370" t="str">
        <f>IF(装备!F309="","",装备!F309)</f>
        <v/>
      </c>
      <c r="G310" s="370" t="str">
        <f>IF(装备!G309="","",装备!G309)</f>
        <v/>
      </c>
      <c r="H310" s="370" t="str">
        <f>IF(装备!H309="","",装备!H309)</f>
        <v/>
      </c>
      <c r="I310" s="370" t="str">
        <f>IF(装备!I309="","",装备!I309)</f>
        <v/>
      </c>
      <c r="J310" s="370" t="str">
        <f>IF(装备!J309="","",装备!J309)</f>
        <v/>
      </c>
      <c r="K310" s="370" t="str">
        <f>IF(装备!K309="","",装备!K309)</f>
        <v/>
      </c>
      <c r="L310" s="370" t="str">
        <f>IF(装备!L309="","",装备!L309)</f>
        <v/>
      </c>
      <c r="M310" s="370" t="str">
        <f>IF(装备!M309="","",装备!M309)</f>
        <v>无</v>
      </c>
      <c r="N310" s="370" t="str">
        <f>IF(装备!N309="","",装备!N309)</f>
        <v/>
      </c>
      <c r="O310" s="370" t="str">
        <f>IF(装备!O309="","",装备!O309)</f>
        <v/>
      </c>
      <c r="P310" s="370">
        <f>IF(装备!P309="","",装备!P309)</f>
        <v>15</v>
      </c>
      <c r="Q310" s="370" t="str">
        <f>IF(装备!Q309="","",装备!Q309)</f>
        <v/>
      </c>
      <c r="R310" s="370">
        <f>IF(装备!R309="","",装备!R309)</f>
        <v>1</v>
      </c>
      <c r="S310" s="370" t="str">
        <f>IF(装备!S309="","",装备!S309)</f>
        <v/>
      </c>
      <c r="T310" s="370" t="str">
        <f>IF(装备!T309="","",装备!T309)</f>
        <v/>
      </c>
      <c r="U310" s="370" t="str">
        <f>IF(装备!U309="","",装备!U309)</f>
        <v/>
      </c>
      <c r="V310" s="370" t="str">
        <f>IF(装备!V309="","",装备!V309)</f>
        <v/>
      </c>
      <c r="W310" s="370">
        <f>IF(装备!W309="","",装备!W309)</f>
        <v>9</v>
      </c>
      <c r="X310" s="370">
        <f>IF(装备!X309="","",装备!X309)</f>
        <v>2</v>
      </c>
      <c r="Y310" s="370">
        <f>IF(装备!Y309="","",装备!Y309)</f>
        <v>2</v>
      </c>
      <c r="Z310" s="370" t="str">
        <f>IF(装备!Z309="","",装备!Z309)</f>
        <v/>
      </c>
      <c r="AA310" s="370">
        <f>IF(装备!AA309="","",装备!AA309)</f>
        <v>13</v>
      </c>
      <c r="AB310" t="str">
        <f>IF(装备!AB309="","",装备!AB309)</f>
        <v/>
      </c>
      <c r="AC310" t="str">
        <f>IF(装备!AC309="","",装备!AC309)</f>
        <v/>
      </c>
      <c r="AD310" t="str">
        <f>IF(装备!AD309="","",装备!AD309)</f>
        <v>铝耗9</v>
      </c>
    </row>
    <row r="311" spans="1:30">
      <c r="A311">
        <f>IF(装备!A310="","",装备!A310)</f>
        <v>10030921</v>
      </c>
      <c r="B311" s="363" t="s">
        <v>4578</v>
      </c>
      <c r="C311" s="370">
        <f>IF(装备!C310="","",装备!C310)</f>
        <v>6</v>
      </c>
      <c r="D311" s="121" t="str">
        <f>IF(装备!D310="","",装备!D310)</f>
        <v>强化部件</v>
      </c>
      <c r="E311" t="str">
        <f>IF(装备!E310="","",装备!E310)</f>
        <v>强化部件-通用</v>
      </c>
      <c r="F311" s="370" t="str">
        <f>IF(装备!F310="","",装备!F310)</f>
        <v/>
      </c>
      <c r="G311" s="370">
        <f>IF(装备!G310="","",装备!G310)</f>
        <v>3</v>
      </c>
      <c r="H311" s="370" t="str">
        <f>IF(装备!H310="","",装备!H310)</f>
        <v/>
      </c>
      <c r="I311" s="370">
        <f>IF(装备!I310="","",装备!I310)</f>
        <v>5</v>
      </c>
      <c r="J311" s="370" t="str">
        <f>IF(装备!J310="","",装备!J310)</f>
        <v/>
      </c>
      <c r="K311" s="370" t="str">
        <f>IF(装备!K310="","",装备!K310)</f>
        <v/>
      </c>
      <c r="L311" s="370">
        <f>IF(装备!L310="","",装备!L310)</f>
        <v>3</v>
      </c>
      <c r="M311" s="370" t="str">
        <f>IF(装备!M310="","",装备!M310)</f>
        <v>无</v>
      </c>
      <c r="N311" s="370">
        <f>IF(装备!N310="","",装备!N310)</f>
        <v>3</v>
      </c>
      <c r="O311" s="370">
        <f>IF(装备!O310="","",装备!O310)</f>
        <v>3</v>
      </c>
      <c r="P311" s="370" t="str">
        <f>IF(装备!P310="","",装备!P310)</f>
        <v/>
      </c>
      <c r="Q311" s="370" t="str">
        <f>IF(装备!Q310="","",装备!Q310)</f>
        <v/>
      </c>
      <c r="R311" s="370">
        <f>IF(装备!R310="","",装备!R310)</f>
        <v>1</v>
      </c>
      <c r="S311" s="370" t="str">
        <f>IF(装备!S310="","",装备!S310)</f>
        <v/>
      </c>
      <c r="T311" s="370" t="str">
        <f>IF(装备!T310="","",装备!T310)</f>
        <v/>
      </c>
      <c r="U311" s="370" t="str">
        <f>IF(装备!U310="","",装备!U310)</f>
        <v/>
      </c>
      <c r="V311" s="370" t="str">
        <f>IF(装备!V310="","",装备!V310)</f>
        <v/>
      </c>
      <c r="W311" s="370" t="str">
        <f>IF(装备!W310="","",装备!W310)</f>
        <v/>
      </c>
      <c r="X311" s="370">
        <f>IF(装备!X310="","",装备!X310)</f>
        <v>2</v>
      </c>
      <c r="Y311" s="370">
        <f>IF(装备!Y310="","",装备!Y310)</f>
        <v>3</v>
      </c>
      <c r="Z311" s="370">
        <f>IF(装备!Z310="","",装备!Z310)</f>
        <v>3</v>
      </c>
      <c r="AA311" s="370">
        <f>IF(装备!AA310="","",装备!AA310)</f>
        <v>3</v>
      </c>
      <c r="AB311" t="str">
        <f>IF(装备!AB310="","",装备!AB310)</f>
        <v/>
      </c>
      <c r="AC311" t="str">
        <f>IF(装备!AC310="","",装备!AC310)</f>
        <v/>
      </c>
      <c r="AD311" t="str">
        <f>IF(装备!AD310="","",装备!AD310)</f>
        <v/>
      </c>
    </row>
    <row r="312" spans="1:30">
      <c r="A312">
        <f>IF(装备!A311="","",装备!A311)</f>
        <v>10031021</v>
      </c>
      <c r="B312" s="364" t="s">
        <v>4579</v>
      </c>
      <c r="C312" s="370">
        <f>IF(装备!C311="","",装备!C311)</f>
        <v>5</v>
      </c>
      <c r="D312" s="121" t="str">
        <f>IF(装备!D311="","",装备!D311)</f>
        <v>雷达</v>
      </c>
      <c r="E312" t="str">
        <f>IF(装备!E311="","",装备!E311)</f>
        <v>雷达-通用</v>
      </c>
      <c r="F312" s="370" t="str">
        <f>IF(装备!F311="","",装备!F311)</f>
        <v/>
      </c>
      <c r="G312" s="370" t="str">
        <f>IF(装备!G311="","",装备!G311)</f>
        <v/>
      </c>
      <c r="H312" s="370" t="str">
        <f>IF(装备!H311="","",装备!H311)</f>
        <v/>
      </c>
      <c r="I312" s="370" t="str">
        <f>IF(装备!I311="","",装备!I311)</f>
        <v/>
      </c>
      <c r="J312" s="370" t="str">
        <f>IF(装备!J311="","",装备!J311)</f>
        <v/>
      </c>
      <c r="K312" s="370">
        <f>IF(装备!K311="","",装备!K311)</f>
        <v>4</v>
      </c>
      <c r="L312" s="370">
        <f>IF(装备!L311="","",装备!L311)</f>
        <v>9</v>
      </c>
      <c r="M312" s="370" t="str">
        <f>IF(装备!M311="","",装备!M311)</f>
        <v>无</v>
      </c>
      <c r="N312" s="370" t="str">
        <f>IF(装备!N311="","",装备!N311)</f>
        <v/>
      </c>
      <c r="O312" s="370" t="str">
        <f>IF(装备!O311="","",装备!O311)</f>
        <v/>
      </c>
      <c r="P312" s="370" t="str">
        <f>IF(装备!P311="","",装备!P311)</f>
        <v/>
      </c>
      <c r="Q312" s="370" t="str">
        <f>IF(装备!Q311="","",装备!Q311)</f>
        <v/>
      </c>
      <c r="R312" s="370">
        <f>IF(装备!R311="","",装备!R311)</f>
        <v>1</v>
      </c>
      <c r="S312" s="370" t="str">
        <f>IF(装备!S311="","",装备!S311)</f>
        <v/>
      </c>
      <c r="T312" s="370" t="str">
        <f>IF(装备!T311="","",装备!T311)</f>
        <v/>
      </c>
      <c r="U312" s="370" t="str">
        <f>IF(装备!U311="","",装备!U311)</f>
        <v/>
      </c>
      <c r="V312" s="370" t="str">
        <f>IF(装备!V311="","",装备!V311)</f>
        <v/>
      </c>
      <c r="W312" s="370" t="str">
        <f>IF(装备!W311="","",装备!W311)</f>
        <v/>
      </c>
      <c r="X312" s="370" t="str">
        <f>IF(装备!X311="","",装备!X311)</f>
        <v/>
      </c>
      <c r="Y312" s="370" t="str">
        <f>IF(装备!Y311="","",装备!Y311)</f>
        <v/>
      </c>
      <c r="Z312" s="370">
        <f>IF(装备!Z311="","",装备!Z311)</f>
        <v>9</v>
      </c>
      <c r="AA312" s="370">
        <f>IF(装备!AA311="","",装备!AA311)</f>
        <v>11</v>
      </c>
      <c r="AB312" t="str">
        <f>IF(装备!AB311="","",装备!AB311)</f>
        <v/>
      </c>
      <c r="AC312" t="str">
        <f>IF(装备!AC311="","",装备!AC311)</f>
        <v/>
      </c>
      <c r="AD312" t="str">
        <f>IF(装备!AD311="","",装备!AD311)</f>
        <v/>
      </c>
    </row>
    <row r="313" spans="1:30">
      <c r="A313">
        <f>IF(装备!A312="","",装备!A312)</f>
        <v>10031121</v>
      </c>
      <c r="B313" s="364" t="s">
        <v>4580</v>
      </c>
      <c r="C313" s="370">
        <f>IF(装备!C312="","",装备!C312)</f>
        <v>5</v>
      </c>
      <c r="D313" s="121" t="str">
        <f>IF(装备!D312="","",装备!D312)</f>
        <v>主炮</v>
      </c>
      <c r="E313" t="str">
        <f>IF(装备!E312="","",装备!E312)</f>
        <v>主炮-轻巡+</v>
      </c>
      <c r="F313" s="370" t="str">
        <f>IF(装备!F312="","",装备!F312)</f>
        <v/>
      </c>
      <c r="G313" s="370">
        <f>IF(装备!G312="","",装备!G312)</f>
        <v>6</v>
      </c>
      <c r="H313" s="370" t="str">
        <f>IF(装备!H312="","",装备!H312)</f>
        <v/>
      </c>
      <c r="I313" s="370" t="str">
        <f>IF(装备!I312="","",装备!I312)</f>
        <v/>
      </c>
      <c r="J313" s="370" t="str">
        <f>IF(装备!J312="","",装备!J312)</f>
        <v/>
      </c>
      <c r="K313" s="370" t="str">
        <f>IF(装备!K312="","",装备!K312)</f>
        <v/>
      </c>
      <c r="L313" s="370">
        <f>IF(装备!L312="","",装备!L312)</f>
        <v>1</v>
      </c>
      <c r="M313" s="370" t="str">
        <f>IF(装备!M312="","",装备!M312)</f>
        <v>中</v>
      </c>
      <c r="N313" s="370">
        <f>IF(装备!N312="","",装备!N312)</f>
        <v>3</v>
      </c>
      <c r="O313" s="370" t="str">
        <f>IF(装备!O312="","",装备!O312)</f>
        <v/>
      </c>
      <c r="P313" s="370" t="str">
        <f>IF(装备!P312="","",装备!P312)</f>
        <v/>
      </c>
      <c r="Q313" s="370" t="str">
        <f>IF(装备!Q312="","",装备!Q312)</f>
        <v/>
      </c>
      <c r="R313" s="370">
        <f>IF(装备!R312="","",装备!R312)</f>
        <v>1</v>
      </c>
      <c r="S313" s="370" t="str">
        <f>IF(装备!S312="","",装备!S312)</f>
        <v/>
      </c>
      <c r="T313" s="370" t="str">
        <f>IF(装备!T312="","",装备!T312)</f>
        <v/>
      </c>
      <c r="U313" s="370" t="str">
        <f>IF(装备!U312="","",装备!U312)</f>
        <v/>
      </c>
      <c r="V313" s="370" t="str">
        <f>IF(装备!V312="","",装备!V312)</f>
        <v/>
      </c>
      <c r="W313" s="370" t="str">
        <f>IF(装备!W312="","",装备!W312)</f>
        <v/>
      </c>
      <c r="X313" s="370" t="str">
        <f>IF(装备!X312="","",装备!X312)</f>
        <v/>
      </c>
      <c r="Y313" s="370">
        <f>IF(装备!Y312="","",装备!Y312)</f>
        <v>4</v>
      </c>
      <c r="Z313" s="370">
        <f>IF(装备!Z312="","",装备!Z312)</f>
        <v>5</v>
      </c>
      <c r="AA313" s="370" t="str">
        <f>IF(装备!AA312="","",装备!AA312)</f>
        <v/>
      </c>
      <c r="AB313" t="str">
        <f>IF(装备!AB312="","",装备!AB312)</f>
        <v/>
      </c>
      <c r="AC313" t="str">
        <f>IF(装备!AC312="","",装备!AC312)</f>
        <v/>
      </c>
      <c r="AD313" t="str">
        <f>IF(装备!AD312="","",装备!AD312)</f>
        <v/>
      </c>
    </row>
    <row r="314" spans="1:30">
      <c r="A314">
        <f>IF(装备!A313="","",装备!A313)</f>
        <v>10031221</v>
      </c>
      <c r="B314" s="363" t="s">
        <v>4208</v>
      </c>
      <c r="C314" s="370">
        <f>IF(装备!C313="","",装备!C313)</f>
        <v>6</v>
      </c>
      <c r="D314" s="121" t="str">
        <f>IF(装备!D313="","",装备!D313)</f>
        <v>主炮</v>
      </c>
      <c r="E314" t="str">
        <f>IF(装备!E313="","",装备!E313)</f>
        <v>主炮-重巡+</v>
      </c>
      <c r="F314" s="370" t="str">
        <f>IF(装备!F313="","",装备!F313)</f>
        <v/>
      </c>
      <c r="G314" s="370">
        <f>IF(装备!G313="","",装备!G313)</f>
        <v>11</v>
      </c>
      <c r="H314" s="370" t="str">
        <f>IF(装备!H313="","",装备!H313)</f>
        <v/>
      </c>
      <c r="I314" s="370" t="str">
        <f>IF(装备!I313="","",装备!I313)</f>
        <v/>
      </c>
      <c r="J314" s="370" t="str">
        <f>IF(装备!J313="","",装备!J313)</f>
        <v/>
      </c>
      <c r="K314" s="370" t="str">
        <f>IF(装备!K313="","",装备!K313)</f>
        <v/>
      </c>
      <c r="L314" s="370">
        <f>IF(装备!L313="","",装备!L313)</f>
        <v>-1</v>
      </c>
      <c r="M314" s="370" t="str">
        <f>IF(装备!M313="","",装备!M313)</f>
        <v>超长</v>
      </c>
      <c r="N314" s="370" t="str">
        <f>IF(装备!N313="","",装备!N313)</f>
        <v/>
      </c>
      <c r="O314" s="370" t="str">
        <f>IF(装备!O313="","",装备!O313)</f>
        <v/>
      </c>
      <c r="P314" s="370" t="str">
        <f>IF(装备!P313="","",装备!P313)</f>
        <v/>
      </c>
      <c r="Q314" s="370" t="str">
        <f>IF(装备!Q313="","",装备!Q313)</f>
        <v/>
      </c>
      <c r="R314" s="370">
        <f>IF(装备!R313="","",装备!R313)</f>
        <v>1</v>
      </c>
      <c r="S314" s="370" t="str">
        <f>IF(装备!S313="","",装备!S313)</f>
        <v/>
      </c>
      <c r="T314" s="370" t="str">
        <f>IF(装备!T313="","",装备!T313)</f>
        <v/>
      </c>
      <c r="U314" s="370" t="str">
        <f>IF(装备!U313="","",装备!U313)</f>
        <v/>
      </c>
      <c r="V314" s="370" t="str">
        <f>IF(装备!V313="","",装备!V313)</f>
        <v/>
      </c>
      <c r="W314" s="370" t="str">
        <f>IF(装备!W313="","",装备!W313)</f>
        <v/>
      </c>
      <c r="X314" s="370" t="str">
        <f>IF(装备!X313="","",装备!X313)</f>
        <v/>
      </c>
      <c r="Y314" s="370">
        <f>IF(装备!Y313="","",装备!Y313)</f>
        <v>3</v>
      </c>
      <c r="Z314" s="370">
        <f>IF(装备!Z313="","",装备!Z313)</f>
        <v>4</v>
      </c>
      <c r="AA314" s="370" t="str">
        <f>IF(装备!AA313="","",装备!AA313)</f>
        <v/>
      </c>
      <c r="AB314" t="str">
        <f>IF(装备!AB313="","",装备!AB313)</f>
        <v/>
      </c>
      <c r="AC314" t="str">
        <f>IF(装备!AC313="","",装备!AC313)</f>
        <v/>
      </c>
      <c r="AD314" t="str">
        <f>IF(装备!AD313="","",装备!AD313)</f>
        <v/>
      </c>
    </row>
    <row r="315" spans="1:30">
      <c r="A315">
        <f>IF(装备!A314="","",装备!A314)</f>
        <v>10031321</v>
      </c>
      <c r="B315" s="361" t="s">
        <v>4107</v>
      </c>
      <c r="C315" s="370">
        <f>IF(装备!C314="","",装备!C314)</f>
        <v>3</v>
      </c>
      <c r="D315" s="121" t="str">
        <f>IF(装备!D314="","",装备!D314)</f>
        <v>主炮</v>
      </c>
      <c r="E315" t="str">
        <f>IF(装备!E314="","",装备!E314)</f>
        <v>主炮-重巡+</v>
      </c>
      <c r="F315" s="370" t="str">
        <f>IF(装备!F314="","",装备!F314)</f>
        <v/>
      </c>
      <c r="G315" s="370">
        <f>IF(装备!G314="","",装备!G314)</f>
        <v>8</v>
      </c>
      <c r="H315" s="370" t="str">
        <f>IF(装备!H314="","",装备!H314)</f>
        <v/>
      </c>
      <c r="I315" s="370" t="str">
        <f>IF(装备!I314="","",装备!I314)</f>
        <v/>
      </c>
      <c r="J315" s="370" t="str">
        <f>IF(装备!J314="","",装备!J314)</f>
        <v/>
      </c>
      <c r="K315" s="370" t="str">
        <f>IF(装备!K314="","",装备!K314)</f>
        <v/>
      </c>
      <c r="L315" s="370" t="str">
        <f>IF(装备!L314="","",装备!L314)</f>
        <v/>
      </c>
      <c r="M315" s="370" t="str">
        <f>IF(装备!M314="","",装备!M314)</f>
        <v>中</v>
      </c>
      <c r="N315" s="370" t="str">
        <f>IF(装备!N314="","",装备!N314)</f>
        <v/>
      </c>
      <c r="O315" s="370" t="str">
        <f>IF(装备!O314="","",装备!O314)</f>
        <v/>
      </c>
      <c r="P315" s="370" t="str">
        <f>IF(装备!P314="","",装备!P314)</f>
        <v/>
      </c>
      <c r="Q315" s="370" t="str">
        <f>IF(装备!Q314="","",装备!Q314)</f>
        <v/>
      </c>
      <c r="R315" s="370">
        <f>IF(装备!R314="","",装备!R314)</f>
        <v>1</v>
      </c>
      <c r="S315" s="370" t="str">
        <f>IF(装备!S314="","",装备!S314)</f>
        <v/>
      </c>
      <c r="T315" s="370" t="str">
        <f>IF(装备!T314="","",装备!T314)</f>
        <v/>
      </c>
      <c r="U315" s="370" t="str">
        <f>IF(装备!U314="","",装备!U314)</f>
        <v/>
      </c>
      <c r="V315" s="370" t="str">
        <f>IF(装备!V314="","",装备!V314)</f>
        <v/>
      </c>
      <c r="W315" s="370" t="str">
        <f>IF(装备!W314="","",装备!W314)</f>
        <v/>
      </c>
      <c r="X315" s="370" t="str">
        <f>IF(装备!X314="","",装备!X314)</f>
        <v/>
      </c>
      <c r="Y315" s="370">
        <f>IF(装备!Y314="","",装备!Y314)</f>
        <v>3</v>
      </c>
      <c r="Z315" s="370">
        <f>IF(装备!Z314="","",装备!Z314)</f>
        <v>3</v>
      </c>
      <c r="AA315" s="370" t="str">
        <f>IF(装备!AA314="","",装备!AA314)</f>
        <v/>
      </c>
      <c r="AB315" t="str">
        <f>IF(装备!AB314="","",装备!AB314)</f>
        <v/>
      </c>
      <c r="AC315" t="str">
        <f>IF(装备!AC314="","",装备!AC314)</f>
        <v/>
      </c>
      <c r="AD315" t="str">
        <f>IF(装备!AD314="","",装备!AD314)</f>
        <v/>
      </c>
    </row>
    <row r="316" spans="1:30">
      <c r="A316">
        <f>IF(装备!A315="","",装备!A315)</f>
        <v>10031421</v>
      </c>
      <c r="B316" s="362" t="s">
        <v>4212</v>
      </c>
      <c r="C316" s="370">
        <f>IF(装备!C315="","",装备!C315)</f>
        <v>4</v>
      </c>
      <c r="D316" s="121" t="str">
        <f>IF(装备!D315="","",装备!D315)</f>
        <v>主炮</v>
      </c>
      <c r="E316" t="str">
        <f>IF(装备!E315="","",装备!E315)</f>
        <v>主炮-通用</v>
      </c>
      <c r="F316" s="370" t="str">
        <f>IF(装备!F315="","",装备!F315)</f>
        <v/>
      </c>
      <c r="G316" s="370">
        <f>IF(装备!G315="","",装备!G315)</f>
        <v>2</v>
      </c>
      <c r="H316" s="370" t="str">
        <f>IF(装备!H315="","",装备!H315)</f>
        <v/>
      </c>
      <c r="I316" s="370" t="str">
        <f>IF(装备!I315="","",装备!I315)</f>
        <v/>
      </c>
      <c r="J316" s="370" t="str">
        <f>IF(装备!J315="","",装备!J315)</f>
        <v/>
      </c>
      <c r="K316" s="370" t="str">
        <f>IF(装备!K315="","",装备!K315)</f>
        <v/>
      </c>
      <c r="L316" s="370">
        <f>IF(装备!L315="","",装备!L315)</f>
        <v>2</v>
      </c>
      <c r="M316" s="370" t="str">
        <f>IF(装备!M315="","",装备!M315)</f>
        <v>短</v>
      </c>
      <c r="N316" s="370" t="str">
        <f>IF(装备!N315="","",装备!N315)</f>
        <v/>
      </c>
      <c r="O316" s="370" t="str">
        <f>IF(装备!O315="","",装备!O315)</f>
        <v/>
      </c>
      <c r="P316" s="370" t="str">
        <f>IF(装备!P315="","",装备!P315)</f>
        <v/>
      </c>
      <c r="Q316" s="370">
        <f>IF(装备!Q315="","",装备!Q315)</f>
        <v>7</v>
      </c>
      <c r="R316" s="370">
        <f>IF(装备!R315="","",装备!R315)</f>
        <v>2.1</v>
      </c>
      <c r="S316" s="370">
        <f>IF(装备!S315="","",装备!S315)</f>
        <v>0.35</v>
      </c>
      <c r="T316" s="370" t="str">
        <f>IF(装备!T315="","",装备!T315)</f>
        <v/>
      </c>
      <c r="U316" s="370" t="str">
        <f>IF(装备!U315="","",装备!U315)</f>
        <v/>
      </c>
      <c r="V316" s="370" t="str">
        <f>IF(装备!V315="","",装备!V315)</f>
        <v/>
      </c>
      <c r="W316" s="370" t="str">
        <f>IF(装备!W315="","",装备!W315)</f>
        <v/>
      </c>
      <c r="X316" s="370" t="str">
        <f>IF(装备!X315="","",装备!X315)</f>
        <v/>
      </c>
      <c r="Y316" s="370">
        <f>IF(装备!Y315="","",装备!Y315)</f>
        <v>4</v>
      </c>
      <c r="Z316" s="370">
        <f>IF(装备!Z315="","",装备!Z315)</f>
        <v>4</v>
      </c>
      <c r="AA316" s="370" t="str">
        <f>IF(装备!AA315="","",装备!AA315)</f>
        <v/>
      </c>
      <c r="AB316" t="str">
        <f>IF(装备!AB315="","",装备!AB315)</f>
        <v/>
      </c>
      <c r="AC316" t="str">
        <f>IF(装备!AC315="","",装备!AC315)</f>
        <v/>
      </c>
      <c r="AD316" t="str">
        <f>IF(装备!AD315="","",装备!AD315)</f>
        <v>对空补正35%；对空倍率2.1</v>
      </c>
    </row>
    <row r="317" spans="1:30">
      <c r="A317">
        <f>IF(装备!A316="","",装备!A316)</f>
        <v>10031521</v>
      </c>
      <c r="B317" s="363" t="s">
        <v>4581</v>
      </c>
      <c r="C317" s="370">
        <f>IF(装备!C316="","",装备!C316)</f>
        <v>6</v>
      </c>
      <c r="D317" s="121" t="str">
        <f>IF(装备!D316="","",装备!D316)</f>
        <v>战斗机</v>
      </c>
      <c r="E317" t="str">
        <f>IF(装备!E316="","",装备!E316)</f>
        <v>战斗机-通用</v>
      </c>
      <c r="F317" s="370" t="str">
        <f>IF(装备!F316="","",装备!F316)</f>
        <v/>
      </c>
      <c r="G317" s="370" t="str">
        <f>IF(装备!G316="","",装备!G316)</f>
        <v/>
      </c>
      <c r="H317" s="370" t="str">
        <f>IF(装备!H316="","",装备!H316)</f>
        <v/>
      </c>
      <c r="I317" s="370" t="str">
        <f>IF(装备!I316="","",装备!I316)</f>
        <v/>
      </c>
      <c r="J317" s="370" t="str">
        <f>IF(装备!J316="","",装备!J316)</f>
        <v/>
      </c>
      <c r="K317" s="370" t="str">
        <f>IF(装备!K316="","",装备!K316)</f>
        <v/>
      </c>
      <c r="L317" s="370" t="str">
        <f>IF(装备!L316="","",装备!L316)</f>
        <v/>
      </c>
      <c r="M317" s="370" t="str">
        <f>IF(装备!M316="","",装备!M316)</f>
        <v>无</v>
      </c>
      <c r="N317" s="370">
        <f>IF(装备!N316="","",装备!N316)</f>
        <v>4</v>
      </c>
      <c r="O317" s="370">
        <f>IF(装备!O316="","",装备!O316)</f>
        <v>1</v>
      </c>
      <c r="P317" s="370">
        <f>IF(装备!P316="","",装备!P316)</f>
        <v>2</v>
      </c>
      <c r="Q317" s="370">
        <f>IF(装备!Q316="","",装备!Q316)</f>
        <v>12</v>
      </c>
      <c r="R317" s="370">
        <f>IF(装备!R316="","",装备!R316)</f>
        <v>1</v>
      </c>
      <c r="S317" s="370" t="str">
        <f>IF(装备!S316="","",装备!S316)</f>
        <v/>
      </c>
      <c r="T317" s="370" t="str">
        <f>IF(装备!T316="","",装备!T316)</f>
        <v/>
      </c>
      <c r="U317" s="370" t="str">
        <f>IF(装备!U316="","",装备!U316)</f>
        <v/>
      </c>
      <c r="V317" s="370" t="str">
        <f>IF(装备!V316="","",装备!V316)</f>
        <v/>
      </c>
      <c r="W317" s="370">
        <f>IF(装备!W316="","",装备!W316)</f>
        <v>5</v>
      </c>
      <c r="X317" s="370">
        <f>IF(装备!X316="","",装备!X316)</f>
        <v>3</v>
      </c>
      <c r="Y317" s="370">
        <f>IF(装备!Y316="","",装备!Y316)</f>
        <v>9</v>
      </c>
      <c r="Z317" s="370" t="str">
        <f>IF(装备!Z316="","",装备!Z316)</f>
        <v/>
      </c>
      <c r="AA317" s="370">
        <f>IF(装备!AA316="","",装备!AA316)</f>
        <v>11</v>
      </c>
      <c r="AB317" t="str">
        <f>IF(装备!AB316="","",装备!AB316)</f>
        <v/>
      </c>
      <c r="AC317" t="str">
        <f>IF(装备!AC316="","",装备!AC316)</f>
        <v/>
      </c>
      <c r="AD317" t="str">
        <f>IF(装备!AD316="","",装备!AD316)</f>
        <v>铝耗5</v>
      </c>
    </row>
    <row r="318" spans="1:30">
      <c r="A318">
        <f>IF(装备!A317="","",装备!A317)</f>
        <v>10031621</v>
      </c>
      <c r="B318" s="361" t="s">
        <v>4216</v>
      </c>
      <c r="C318" s="370">
        <f>IF(装备!C317="","",装备!C317)</f>
        <v>3</v>
      </c>
      <c r="D318" s="121" t="str">
        <f>IF(装备!D317="","",装备!D317)</f>
        <v>主炮</v>
      </c>
      <c r="E318" t="str">
        <f>IF(装备!E317="","",装备!E317)</f>
        <v>主炮-战列+</v>
      </c>
      <c r="F318" s="370" t="str">
        <f>IF(装备!F317="","",装备!F317)</f>
        <v/>
      </c>
      <c r="G318" s="370">
        <f>IF(装备!G317="","",装备!G317)</f>
        <v>13</v>
      </c>
      <c r="H318" s="370" t="str">
        <f>IF(装备!H317="","",装备!H317)</f>
        <v/>
      </c>
      <c r="I318" s="370" t="str">
        <f>IF(装备!I317="","",装备!I317)</f>
        <v/>
      </c>
      <c r="J318" s="370" t="str">
        <f>IF(装备!J317="","",装备!J317)</f>
        <v/>
      </c>
      <c r="K318" s="370" t="str">
        <f>IF(装备!K317="","",装备!K317)</f>
        <v/>
      </c>
      <c r="L318" s="370">
        <f>IF(装备!L317="","",装备!L317)</f>
        <v>2</v>
      </c>
      <c r="M318" s="370" t="str">
        <f>IF(装备!M317="","",装备!M317)</f>
        <v>长</v>
      </c>
      <c r="N318" s="370" t="str">
        <f>IF(装备!N317="","",装备!N317)</f>
        <v/>
      </c>
      <c r="O318" s="370" t="str">
        <f>IF(装备!O317="","",装备!O317)</f>
        <v/>
      </c>
      <c r="P318" s="370" t="str">
        <f>IF(装备!P317="","",装备!P317)</f>
        <v/>
      </c>
      <c r="Q318" s="370" t="str">
        <f>IF(装备!Q317="","",装备!Q317)</f>
        <v/>
      </c>
      <c r="R318" s="370">
        <f>IF(装备!R317="","",装备!R317)</f>
        <v>1</v>
      </c>
      <c r="S318" s="370" t="str">
        <f>IF(装备!S317="","",装备!S317)</f>
        <v/>
      </c>
      <c r="T318" s="370" t="str">
        <f>IF(装备!T317="","",装备!T317)</f>
        <v/>
      </c>
      <c r="U318" s="370" t="str">
        <f>IF(装备!U317="","",装备!U317)</f>
        <v/>
      </c>
      <c r="V318" s="370" t="str">
        <f>IF(装备!V317="","",装备!V317)</f>
        <v/>
      </c>
      <c r="W318" s="370" t="str">
        <f>IF(装备!W317="","",装备!W317)</f>
        <v/>
      </c>
      <c r="X318" s="370" t="str">
        <f>IF(装备!X317="","",装备!X317)</f>
        <v/>
      </c>
      <c r="Y318" s="370">
        <f>IF(装备!Y317="","",装备!Y317)</f>
        <v>11</v>
      </c>
      <c r="Z318" s="370">
        <f>IF(装备!Z317="","",装备!Z317)</f>
        <v>9</v>
      </c>
      <c r="AA318" s="370" t="str">
        <f>IF(装备!AA317="","",装备!AA317)</f>
        <v/>
      </c>
      <c r="AB318" t="str">
        <f>IF(装备!AB317="","",装备!AB317)</f>
        <v/>
      </c>
      <c r="AC318" t="str">
        <f>IF(装备!AC317="","",装备!AC317)</f>
        <v/>
      </c>
      <c r="AD318" t="str">
        <f>IF(装备!AD317="","",装备!AD317)</f>
        <v/>
      </c>
    </row>
    <row r="319" spans="1:30">
      <c r="A319">
        <f>IF(装备!A318="","",装备!A318)</f>
        <v>10031721</v>
      </c>
      <c r="B319" s="362" t="s">
        <v>4582</v>
      </c>
      <c r="C319" s="370">
        <f>IF(装备!C318="","",装备!C318)</f>
        <v>4</v>
      </c>
      <c r="D319" s="121" t="str">
        <f>IF(装备!D318="","",装备!D318)</f>
        <v>主炮</v>
      </c>
      <c r="E319" t="str">
        <f>IF(装备!E318="","",装备!E318)</f>
        <v>主炮-轻巡+</v>
      </c>
      <c r="F319" s="370" t="str">
        <f>IF(装备!F318="","",装备!F318)</f>
        <v/>
      </c>
      <c r="G319" s="370">
        <f>IF(装备!G318="","",装备!G318)</f>
        <v>10</v>
      </c>
      <c r="H319" s="370" t="str">
        <f>IF(装备!H318="","",装备!H318)</f>
        <v/>
      </c>
      <c r="I319" s="370" t="str">
        <f>IF(装备!I318="","",装备!I318)</f>
        <v/>
      </c>
      <c r="J319" s="370" t="str">
        <f>IF(装备!J318="","",装备!J318)</f>
        <v/>
      </c>
      <c r="K319" s="370" t="str">
        <f>IF(装备!K318="","",装备!K318)</f>
        <v/>
      </c>
      <c r="L319" s="370" t="str">
        <f>IF(装备!L318="","",装备!L318)</f>
        <v/>
      </c>
      <c r="M319" s="370" t="str">
        <f>IF(装备!M318="","",装备!M318)</f>
        <v>长</v>
      </c>
      <c r="N319" s="370" t="str">
        <f>IF(装备!N318="","",装备!N318)</f>
        <v/>
      </c>
      <c r="O319" s="370" t="str">
        <f>IF(装备!O318="","",装备!O318)</f>
        <v/>
      </c>
      <c r="P319" s="370" t="str">
        <f>IF(装备!P318="","",装备!P318)</f>
        <v/>
      </c>
      <c r="Q319" s="370" t="str">
        <f>IF(装备!Q318="","",装备!Q318)</f>
        <v/>
      </c>
      <c r="R319" s="370">
        <f>IF(装备!R318="","",装备!R318)</f>
        <v>1</v>
      </c>
      <c r="S319" s="370" t="str">
        <f>IF(装备!S318="","",装备!S318)</f>
        <v/>
      </c>
      <c r="T319" s="370" t="str">
        <f>IF(装备!T318="","",装备!T318)</f>
        <v/>
      </c>
      <c r="U319" s="370" t="str">
        <f>IF(装备!U318="","",装备!U318)</f>
        <v/>
      </c>
      <c r="V319" s="370" t="str">
        <f>IF(装备!V318="","",装备!V318)</f>
        <v/>
      </c>
      <c r="W319" s="370" t="str">
        <f>IF(装备!W318="","",装备!W318)</f>
        <v/>
      </c>
      <c r="X319" s="370" t="str">
        <f>IF(装备!X318="","",装备!X318)</f>
        <v/>
      </c>
      <c r="Y319" s="370">
        <f>IF(装备!Y318="","",装备!Y318)</f>
        <v>4</v>
      </c>
      <c r="Z319" s="370">
        <f>IF(装备!Z318="","",装备!Z318)</f>
        <v>3</v>
      </c>
      <c r="AA319" s="370" t="str">
        <f>IF(装备!AA318="","",装备!AA318)</f>
        <v/>
      </c>
      <c r="AB319" t="str">
        <f>IF(装备!AB318="","",装备!AB318)</f>
        <v/>
      </c>
      <c r="AC319" t="str">
        <f>IF(装备!AC318="","",装备!AC318)</f>
        <v/>
      </c>
      <c r="AD319" t="str">
        <f>IF(装备!AD318="","",装备!AD318)</f>
        <v/>
      </c>
    </row>
    <row r="320" spans="1:30">
      <c r="A320">
        <f>IF(装备!A319="","",装备!A319)</f>
        <v>10031821</v>
      </c>
      <c r="B320" s="363" t="s">
        <v>4583</v>
      </c>
      <c r="C320" s="370">
        <f>IF(装备!C319="","",装备!C319)</f>
        <v>6</v>
      </c>
      <c r="D320" s="121" t="str">
        <f>IF(装备!D319="","",装备!D319)</f>
        <v>鱼雷</v>
      </c>
      <c r="E320" t="str">
        <f>IF(装备!E319="","",装备!E319)</f>
        <v>鱼雷-潜艇限定</v>
      </c>
      <c r="F320" s="370" t="str">
        <f>IF(装备!F319="","",装备!F319)</f>
        <v/>
      </c>
      <c r="G320" s="370" t="str">
        <f>IF(装备!G319="","",装备!G319)</f>
        <v/>
      </c>
      <c r="H320" s="370" t="str">
        <f>IF(装备!H319="","",装备!H319)</f>
        <v/>
      </c>
      <c r="I320" s="370">
        <f>IF(装备!I319="","",装备!I319)</f>
        <v>12</v>
      </c>
      <c r="J320" s="370" t="str">
        <f>IF(装备!J319="","",装备!J319)</f>
        <v/>
      </c>
      <c r="K320" s="370" t="str">
        <f>IF(装备!K319="","",装备!K319)</f>
        <v/>
      </c>
      <c r="L320" s="370">
        <f>IF(装备!L319="","",装备!L319)</f>
        <v>3</v>
      </c>
      <c r="M320" s="370" t="str">
        <f>IF(装备!M319="","",装备!M319)</f>
        <v>无</v>
      </c>
      <c r="N320" s="370">
        <f>IF(装备!N319="","",装备!N319)</f>
        <v>6</v>
      </c>
      <c r="O320" s="370" t="str">
        <f>IF(装备!O319="","",装备!O319)</f>
        <v/>
      </c>
      <c r="P320" s="370" t="str">
        <f>IF(装备!P319="","",装备!P319)</f>
        <v/>
      </c>
      <c r="Q320" s="370" t="str">
        <f>IF(装备!Q319="","",装备!Q319)</f>
        <v/>
      </c>
      <c r="R320" s="370">
        <f>IF(装备!R319="","",装备!R319)</f>
        <v>1</v>
      </c>
      <c r="S320" s="370" t="str">
        <f>IF(装备!S319="","",装备!S319)</f>
        <v/>
      </c>
      <c r="T320" s="370" t="str">
        <f>IF(装备!T319="","",装备!T319)</f>
        <v/>
      </c>
      <c r="U320" s="370" t="str">
        <f>IF(装备!U319="","",装备!U319)</f>
        <v/>
      </c>
      <c r="V320" s="370" t="str">
        <f>IF(装备!V319="","",装备!V319)</f>
        <v/>
      </c>
      <c r="W320" s="370" t="str">
        <f>IF(装备!W319="","",装备!W319)</f>
        <v/>
      </c>
      <c r="X320" s="370">
        <f>IF(装备!X319="","",装备!X319)</f>
        <v>4</v>
      </c>
      <c r="Y320" s="370">
        <f>IF(装备!Y319="","",装备!Y319)</f>
        <v>5</v>
      </c>
      <c r="Z320" s="370">
        <f>IF(装备!Z319="","",装备!Z319)</f>
        <v>4</v>
      </c>
      <c r="AA320" s="370" t="str">
        <f>IF(装备!AA319="","",装备!AA319)</f>
        <v/>
      </c>
      <c r="AB320" t="str">
        <f>IF(装备!AB319="","",装备!AB319)</f>
        <v/>
      </c>
      <c r="AC320" t="str">
        <f>IF(装备!AC319="","",装备!AC319)</f>
        <v/>
      </c>
      <c r="AD320" t="str">
        <f>IF(装备!AD319="","",装备!AD319)</f>
        <v/>
      </c>
    </row>
    <row r="321" spans="1:30">
      <c r="A321">
        <f>IF(装备!A320="","",装备!A320)</f>
        <v>10031921</v>
      </c>
      <c r="B321" s="364" t="s">
        <v>4584</v>
      </c>
      <c r="C321" s="370">
        <f>IF(装备!C320="","",装备!C320)</f>
        <v>5</v>
      </c>
      <c r="D321" s="121" t="str">
        <f>IF(装备!D320="","",装备!D320)</f>
        <v>导弹</v>
      </c>
      <c r="E321" t="str">
        <f>IF(装备!E320="","",装备!E320)</f>
        <v>导弹-通用</v>
      </c>
      <c r="F321" s="370" t="str">
        <f>IF(装备!F320="","",装备!F320)</f>
        <v/>
      </c>
      <c r="G321" s="370">
        <f>IF(装备!G320="","",装备!G320)</f>
        <v>20</v>
      </c>
      <c r="H321" s="370" t="str">
        <f>IF(装备!H320="","",装备!H320)</f>
        <v/>
      </c>
      <c r="I321" s="370" t="str">
        <f>IF(装备!I320="","",装备!I320)</f>
        <v/>
      </c>
      <c r="J321" s="370" t="str">
        <f>IF(装备!J320="","",装备!J320)</f>
        <v/>
      </c>
      <c r="K321" s="370" t="str">
        <f>IF(装备!K320="","",装备!K320)</f>
        <v/>
      </c>
      <c r="L321" s="370" t="str">
        <f>IF(装备!L320="","",装备!L320)</f>
        <v/>
      </c>
      <c r="M321" s="370" t="str">
        <f>IF(装备!M320="","",装备!M320)</f>
        <v>无</v>
      </c>
      <c r="N321" s="370" t="str">
        <f>IF(装备!N320="","",装备!N320)</f>
        <v/>
      </c>
      <c r="O321" s="370" t="str">
        <f>IF(装备!O320="","",装备!O320)</f>
        <v/>
      </c>
      <c r="P321" s="370" t="str">
        <f>IF(装备!P320="","",装备!P320)</f>
        <v/>
      </c>
      <c r="Q321" s="370" t="str">
        <f>IF(装备!Q320="","",装备!Q320)</f>
        <v/>
      </c>
      <c r="R321" s="370">
        <f>IF(装备!R320="","",装备!R320)</f>
        <v>1</v>
      </c>
      <c r="S321" s="370" t="str">
        <f>IF(装备!S320="","",装备!S320)</f>
        <v/>
      </c>
      <c r="T321" s="370">
        <f>IF(装备!T320="","",装备!T320)</f>
        <v>20</v>
      </c>
      <c r="U321" s="370" t="str">
        <f>IF(装备!U320="","",装备!U320)</f>
        <v/>
      </c>
      <c r="V321" s="370" t="str">
        <f>IF(装备!V320="","",装备!V320)</f>
        <v/>
      </c>
      <c r="W321" s="370">
        <f>IF(装备!W320="","",装备!W320)</f>
        <v>9</v>
      </c>
      <c r="X321" s="370">
        <f>IF(装备!X320="","",装备!X320)</f>
        <v>6</v>
      </c>
      <c r="Y321" s="370">
        <f>IF(装备!Y320="","",装备!Y320)</f>
        <v>6</v>
      </c>
      <c r="Z321" s="370" t="str">
        <f>IF(装备!Z320="","",装备!Z320)</f>
        <v/>
      </c>
      <c r="AA321" s="370">
        <f>IF(装备!AA320="","",装备!AA320)</f>
        <v>18</v>
      </c>
      <c r="AB321" t="str">
        <f>IF(装备!AB320="","",装备!AB320)</f>
        <v/>
      </c>
      <c r="AC321" t="str">
        <f>IF(装备!AC320="","",装备!AC320)</f>
        <v/>
      </c>
      <c r="AD321" t="str">
        <f>IF(装备!AD320="","",装备!AD320)</f>
        <v>铝耗9</v>
      </c>
    </row>
    <row r="322" spans="1:30">
      <c r="A322">
        <f>IF(装备!A321="","",装备!A321)</f>
        <v>10032021</v>
      </c>
      <c r="B322" s="364" t="s">
        <v>4585</v>
      </c>
      <c r="C322" s="370">
        <f>IF(装备!C321="","",装备!C321)</f>
        <v>5</v>
      </c>
      <c r="D322" s="121" t="str">
        <f>IF(装备!D321="","",装备!D321)</f>
        <v>战斗机</v>
      </c>
      <c r="E322" t="str">
        <f>IF(装备!E321="","",装备!E321)</f>
        <v>战斗机-通用</v>
      </c>
      <c r="F322" s="370" t="str">
        <f>IF(装备!F321="","",装备!F321)</f>
        <v/>
      </c>
      <c r="G322" s="370" t="str">
        <f>IF(装备!G321="","",装备!G321)</f>
        <v/>
      </c>
      <c r="H322" s="370" t="str">
        <f>IF(装备!H321="","",装备!H321)</f>
        <v/>
      </c>
      <c r="I322" s="370" t="str">
        <f>IF(装备!I321="","",装备!I321)</f>
        <v/>
      </c>
      <c r="J322" s="370" t="str">
        <f>IF(装备!J321="","",装备!J321)</f>
        <v/>
      </c>
      <c r="K322" s="370" t="str">
        <f>IF(装备!K321="","",装备!K321)</f>
        <v/>
      </c>
      <c r="L322" s="370" t="str">
        <f>IF(装备!L321="","",装备!L321)</f>
        <v/>
      </c>
      <c r="M322" s="370" t="str">
        <f>IF(装备!M321="","",装备!M321)</f>
        <v>无</v>
      </c>
      <c r="N322" s="370">
        <f>IF(装备!N321="","",装备!N321)</f>
        <v>5</v>
      </c>
      <c r="O322" s="370">
        <f>IF(装备!O321="","",装备!O321)</f>
        <v>2</v>
      </c>
      <c r="P322" s="370" t="str">
        <f>IF(装备!P321="","",装备!P321)</f>
        <v/>
      </c>
      <c r="Q322" s="370">
        <f>IF(装备!Q321="","",装备!Q321)</f>
        <v>9</v>
      </c>
      <c r="R322" s="370">
        <f>IF(装备!R321="","",装备!R321)</f>
        <v>1</v>
      </c>
      <c r="S322" s="370" t="str">
        <f>IF(装备!S321="","",装备!S321)</f>
        <v/>
      </c>
      <c r="T322" s="370" t="str">
        <f>IF(装备!T321="","",装备!T321)</f>
        <v/>
      </c>
      <c r="U322" s="370" t="str">
        <f>IF(装备!U321="","",装备!U321)</f>
        <v/>
      </c>
      <c r="V322" s="370" t="str">
        <f>IF(装备!V321="","",装备!V321)</f>
        <v/>
      </c>
      <c r="W322" s="370">
        <f>IF(装备!W321="","",装备!W321)</f>
        <v>3</v>
      </c>
      <c r="X322" s="370">
        <f>IF(装备!X321="","",装备!X321)</f>
        <v>2</v>
      </c>
      <c r="Y322" s="370">
        <f>IF(装备!Y321="","",装备!Y321)</f>
        <v>2</v>
      </c>
      <c r="Z322" s="370">
        <f>IF(装备!Z321="","",装备!Z321)</f>
        <v>3</v>
      </c>
      <c r="AA322" s="370">
        <f>IF(装备!AA321="","",装备!AA321)</f>
        <v>8</v>
      </c>
      <c r="AB322" t="str">
        <f>IF(装备!AB321="","",装备!AB321)</f>
        <v/>
      </c>
      <c r="AC322" t="str">
        <f>IF(装备!AC321="","",装备!AC321)</f>
        <v/>
      </c>
      <c r="AD322" t="str">
        <f>IF(装备!AD321="","",装备!AD321)</f>
        <v>铝耗3</v>
      </c>
    </row>
    <row r="323" spans="1:30">
      <c r="A323">
        <f>IF(装备!A322="","",装备!A322)</f>
        <v>10032121</v>
      </c>
      <c r="B323" s="364" t="s">
        <v>4586</v>
      </c>
      <c r="C323" s="370">
        <f>IF(装备!C322="","",装备!C322)</f>
        <v>5</v>
      </c>
      <c r="D323" s="121" t="str">
        <f>IF(装备!D322="","",装备!D322)</f>
        <v>主炮</v>
      </c>
      <c r="E323" t="str">
        <f>IF(装备!E322="","",装备!E322)</f>
        <v>主炮-战列+</v>
      </c>
      <c r="F323" s="370" t="str">
        <f>IF(装备!F322="","",装备!F322)</f>
        <v/>
      </c>
      <c r="G323" s="370">
        <f>IF(装备!G322="","",装备!G322)</f>
        <v>27</v>
      </c>
      <c r="H323" s="370" t="str">
        <f>IF(装备!H322="","",装备!H322)</f>
        <v/>
      </c>
      <c r="I323" s="370" t="str">
        <f>IF(装备!I322="","",装备!I322)</f>
        <v/>
      </c>
      <c r="J323" s="370" t="str">
        <f>IF(装备!J322="","",装备!J322)</f>
        <v/>
      </c>
      <c r="K323" s="370" t="str">
        <f>IF(装备!K322="","",装备!K322)</f>
        <v/>
      </c>
      <c r="L323" s="370" t="str">
        <f>IF(装备!L322="","",装备!L322)</f>
        <v/>
      </c>
      <c r="M323" s="370" t="str">
        <f>IF(装备!M322="","",装备!M322)</f>
        <v>长</v>
      </c>
      <c r="N323" s="370">
        <f>IF(装备!N322="","",装备!N322)</f>
        <v>2</v>
      </c>
      <c r="O323" s="370" t="str">
        <f>IF(装备!O322="","",装备!O322)</f>
        <v/>
      </c>
      <c r="P323" s="370" t="str">
        <f>IF(装备!P322="","",装备!P322)</f>
        <v/>
      </c>
      <c r="Q323" s="370" t="str">
        <f>IF(装备!Q322="","",装备!Q322)</f>
        <v/>
      </c>
      <c r="R323" s="370">
        <f>IF(装备!R322="","",装备!R322)</f>
        <v>1</v>
      </c>
      <c r="S323" s="370" t="str">
        <f>IF(装备!S322="","",装备!S322)</f>
        <v/>
      </c>
      <c r="T323" s="370" t="str">
        <f>IF(装备!T322="","",装备!T322)</f>
        <v/>
      </c>
      <c r="U323" s="370" t="str">
        <f>IF(装备!U322="","",装备!U322)</f>
        <v/>
      </c>
      <c r="V323" s="370" t="str">
        <f>IF(装备!V322="","",装备!V322)</f>
        <v/>
      </c>
      <c r="W323" s="370" t="str">
        <f>IF(装备!W322="","",装备!W322)</f>
        <v/>
      </c>
      <c r="X323" s="370" t="str">
        <f>IF(装备!X322="","",装备!X322)</f>
        <v/>
      </c>
      <c r="Y323" s="370">
        <f>IF(装备!Y322="","",装备!Y322)</f>
        <v>12</v>
      </c>
      <c r="Z323" s="370">
        <f>IF(装备!Z322="","",装备!Z322)</f>
        <v>13</v>
      </c>
      <c r="AA323" s="370" t="str">
        <f>IF(装备!AA322="","",装备!AA322)</f>
        <v/>
      </c>
      <c r="AB323" t="str">
        <f>IF(装备!AB322="","",装备!AB322)</f>
        <v/>
      </c>
      <c r="AC323" t="str">
        <f>IF(装备!AC322="","",装备!AC322)</f>
        <v/>
      </c>
      <c r="AD323" t="str">
        <f>IF(装备!AD322="","",装备!AD322)</f>
        <v/>
      </c>
    </row>
    <row r="324" spans="1:30">
      <c r="A324">
        <f>IF(装备!A323="","",装备!A323)</f>
        <v>10032221</v>
      </c>
      <c r="B324" s="361" t="s">
        <v>4137</v>
      </c>
      <c r="C324" s="370">
        <f>IF(装备!C323="","",装备!C323)</f>
        <v>3</v>
      </c>
      <c r="D324" s="121" t="str">
        <f>IF(装备!D323="","",装备!D323)</f>
        <v>主炮</v>
      </c>
      <c r="E324" t="str">
        <f>IF(装备!E323="","",装备!E323)</f>
        <v>主炮-轻巡+</v>
      </c>
      <c r="F324" s="370" t="str">
        <f>IF(装备!F323="","",装备!F323)</f>
        <v/>
      </c>
      <c r="G324" s="370">
        <f>IF(装备!G323="","",装备!G323)</f>
        <v>9</v>
      </c>
      <c r="H324" s="370" t="str">
        <f>IF(装备!H323="","",装备!H323)</f>
        <v/>
      </c>
      <c r="I324" s="370" t="str">
        <f>IF(装备!I323="","",装备!I323)</f>
        <v/>
      </c>
      <c r="J324" s="370" t="str">
        <f>IF(装备!J323="","",装备!J323)</f>
        <v/>
      </c>
      <c r="K324" s="370" t="str">
        <f>IF(装备!K323="","",装备!K323)</f>
        <v/>
      </c>
      <c r="L324" s="370">
        <f>IF(装备!L323="","",装备!L323)</f>
        <v>1</v>
      </c>
      <c r="M324" s="370" t="str">
        <f>IF(装备!M323="","",装备!M323)</f>
        <v>中</v>
      </c>
      <c r="N324" s="370" t="str">
        <f>IF(装备!N323="","",装备!N323)</f>
        <v/>
      </c>
      <c r="O324" s="370">
        <f>IF(装备!O323="","",装备!O323)</f>
        <v>1</v>
      </c>
      <c r="P324" s="370" t="str">
        <f>IF(装备!P323="","",装备!P323)</f>
        <v/>
      </c>
      <c r="Q324" s="370" t="str">
        <f>IF(装备!Q323="","",装备!Q323)</f>
        <v/>
      </c>
      <c r="R324" s="370">
        <f>IF(装备!R323="","",装备!R323)</f>
        <v>1</v>
      </c>
      <c r="S324" s="370" t="str">
        <f>IF(装备!S323="","",装备!S323)</f>
        <v/>
      </c>
      <c r="T324" s="370" t="str">
        <f>IF(装备!T323="","",装备!T323)</f>
        <v/>
      </c>
      <c r="U324" s="370" t="str">
        <f>IF(装备!U323="","",装备!U323)</f>
        <v/>
      </c>
      <c r="V324" s="370" t="str">
        <f>IF(装备!V323="","",装备!V323)</f>
        <v/>
      </c>
      <c r="W324" s="370" t="str">
        <f>IF(装备!W323="","",装备!W323)</f>
        <v/>
      </c>
      <c r="X324" s="370" t="str">
        <f>IF(装备!X323="","",装备!X323)</f>
        <v/>
      </c>
      <c r="Y324" s="370">
        <f>IF(装备!Y323="","",装备!Y323)</f>
        <v>9</v>
      </c>
      <c r="Z324" s="370">
        <f>IF(装备!Z323="","",装备!Z323)</f>
        <v>6</v>
      </c>
      <c r="AA324" s="370">
        <f>IF(装备!AA323="","",装备!AA323)</f>
        <v>2</v>
      </c>
      <c r="AB324" t="str">
        <f>IF(装备!AB323="","",装备!AB323)</f>
        <v/>
      </c>
      <c r="AC324" t="str">
        <f>IF(装备!AC323="","",装备!AC323)</f>
        <v/>
      </c>
      <c r="AD324" t="str">
        <f>IF(装备!AD323="","",装备!AD323)</f>
        <v/>
      </c>
    </row>
    <row r="325" spans="1:30">
      <c r="A325">
        <f>IF(装备!A324="","",装备!A324)</f>
        <v>10032321</v>
      </c>
      <c r="B325" s="364" t="s">
        <v>4587</v>
      </c>
      <c r="C325" s="370">
        <f>IF(装备!C324="","",装备!C324)</f>
        <v>5</v>
      </c>
      <c r="D325" s="121" t="str">
        <f>IF(装备!D324="","",装备!D324)</f>
        <v>强化部件</v>
      </c>
      <c r="E325" t="str">
        <f>IF(装备!E324="","",装备!E324)</f>
        <v>强化部件-通用</v>
      </c>
      <c r="F325" s="370" t="str">
        <f>IF(装备!F324="","",装备!F324)</f>
        <v/>
      </c>
      <c r="G325" s="370" t="str">
        <f>IF(装备!G324="","",装备!G324)</f>
        <v/>
      </c>
      <c r="H325" s="370">
        <f>IF(装备!H324="","",装备!H324)</f>
        <v>1</v>
      </c>
      <c r="I325" s="370" t="str">
        <f>IF(装备!I324="","",装备!I324)</f>
        <v/>
      </c>
      <c r="J325" s="370" t="str">
        <f>IF(装备!J324="","",装备!J324)</f>
        <v/>
      </c>
      <c r="K325" s="370" t="str">
        <f>IF(装备!K324="","",装备!K324)</f>
        <v/>
      </c>
      <c r="L325" s="370" t="str">
        <f>IF(装备!L324="","",装备!L324)</f>
        <v/>
      </c>
      <c r="M325" s="370" t="str">
        <f>IF(装备!M324="","",装备!M324)</f>
        <v>无</v>
      </c>
      <c r="N325" s="370" t="str">
        <f>IF(装备!N324="","",装备!N324)</f>
        <v/>
      </c>
      <c r="O325" s="370" t="str">
        <f>IF(装备!O324="","",装备!O324)</f>
        <v/>
      </c>
      <c r="P325" s="370" t="str">
        <f>IF(装备!P324="","",装备!P324)</f>
        <v/>
      </c>
      <c r="Q325" s="370" t="str">
        <f>IF(装备!Q324="","",装备!Q324)</f>
        <v/>
      </c>
      <c r="R325" s="370">
        <f>IF(装备!R324="","",装备!R324)</f>
        <v>1</v>
      </c>
      <c r="S325" s="370" t="str">
        <f>IF(装备!S324="","",装备!S324)</f>
        <v/>
      </c>
      <c r="T325" s="370" t="str">
        <f>IF(装备!T324="","",装备!T324)</f>
        <v/>
      </c>
      <c r="U325" s="370" t="str">
        <f>IF(装备!U324="","",装备!U324)</f>
        <v/>
      </c>
      <c r="V325" s="370" t="str">
        <f>IF(装备!V324="","",装备!V324)</f>
        <v/>
      </c>
      <c r="W325" s="370" t="str">
        <f>IF(装备!W324="","",装备!W324)</f>
        <v/>
      </c>
      <c r="X325" s="370">
        <f>IF(装备!X324="","",装备!X324)</f>
        <v>300</v>
      </c>
      <c r="Y325" s="370">
        <f>IF(装备!Y324="","",装备!Y324)</f>
        <v>300</v>
      </c>
      <c r="Z325" s="370">
        <f>IF(装备!Z324="","",装备!Z324)</f>
        <v>300</v>
      </c>
      <c r="AA325" s="370">
        <f>IF(装备!AA324="","",装备!AA324)</f>
        <v>100</v>
      </c>
      <c r="AB325" t="str">
        <f>IF(装备!AB324="","",装备!AB324)</f>
        <v>{'exp': 0.01}</v>
      </c>
      <c r="AC325">
        <f>IF(装备!AC324="","",装备!AC324)</f>
        <v>15</v>
      </c>
      <c r="AD325" t="str">
        <f>IF(装备!AD324="","",装备!AD324)</f>
        <v>战斗结束获得经验增加1%（装备之间不叠加）</v>
      </c>
    </row>
    <row r="326" spans="1:30">
      <c r="A326">
        <f>IF(装备!A325="","",装备!A325)</f>
        <v>10032421</v>
      </c>
      <c r="B326" s="364" t="s">
        <v>4590</v>
      </c>
      <c r="C326" s="370">
        <f>IF(装备!C325="","",装备!C325)</f>
        <v>5</v>
      </c>
      <c r="D326" s="121" t="str">
        <f>IF(装备!D325="","",装备!D325)</f>
        <v>强化部件</v>
      </c>
      <c r="E326" t="str">
        <f>IF(装备!E325="","",装备!E325)</f>
        <v>强化部件-通用</v>
      </c>
      <c r="F326" s="370" t="str">
        <f>IF(装备!F325="","",装备!F325)</f>
        <v/>
      </c>
      <c r="G326" s="370" t="str">
        <f>IF(装备!G325="","",装备!G325)</f>
        <v/>
      </c>
      <c r="H326" s="370" t="str">
        <f>IF(装备!H325="","",装备!H325)</f>
        <v/>
      </c>
      <c r="I326" s="370" t="str">
        <f>IF(装备!I325="","",装备!I325)</f>
        <v/>
      </c>
      <c r="J326" s="370" t="str">
        <f>IF(装备!J325="","",装备!J325)</f>
        <v/>
      </c>
      <c r="K326" s="370" t="str">
        <f>IF(装备!K325="","",装备!K325)</f>
        <v/>
      </c>
      <c r="L326" s="370">
        <f>IF(装备!L325="","",装备!L325)</f>
        <v>1</v>
      </c>
      <c r="M326" s="370" t="str">
        <f>IF(装备!M325="","",装备!M325)</f>
        <v>无</v>
      </c>
      <c r="N326" s="370" t="str">
        <f>IF(装备!N325="","",装备!N325)</f>
        <v/>
      </c>
      <c r="O326" s="370" t="str">
        <f>IF(装备!O325="","",装备!O325)</f>
        <v/>
      </c>
      <c r="P326" s="370" t="str">
        <f>IF(装备!P325="","",装备!P325)</f>
        <v/>
      </c>
      <c r="Q326" s="370" t="str">
        <f>IF(装备!Q325="","",装备!Q325)</f>
        <v/>
      </c>
      <c r="R326" s="370">
        <f>IF(装备!R325="","",装备!R325)</f>
        <v>1</v>
      </c>
      <c r="S326" s="370" t="str">
        <f>IF(装备!S325="","",装备!S325)</f>
        <v/>
      </c>
      <c r="T326" s="370" t="str">
        <f>IF(装备!T325="","",装备!T325)</f>
        <v/>
      </c>
      <c r="U326" s="370" t="str">
        <f>IF(装备!U325="","",装备!U325)</f>
        <v/>
      </c>
      <c r="V326" s="370" t="str">
        <f>IF(装备!V325="","",装备!V325)</f>
        <v/>
      </c>
      <c r="W326" s="370" t="str">
        <f>IF(装备!W325="","",装备!W325)</f>
        <v/>
      </c>
      <c r="X326" s="370">
        <f>IF(装备!X325="","",装备!X325)</f>
        <v>300</v>
      </c>
      <c r="Y326" s="370">
        <f>IF(装备!Y325="","",装备!Y325)</f>
        <v>300</v>
      </c>
      <c r="Z326" s="370">
        <f>IF(装备!Z325="","",装备!Z325)</f>
        <v>300</v>
      </c>
      <c r="AA326" s="370">
        <f>IF(装备!AA325="","",装备!AA325)</f>
        <v>100</v>
      </c>
      <c r="AB326" t="str">
        <f>IF(装备!AB325="","",装备!AB325)</f>
        <v>{'exp': 0.01}</v>
      </c>
      <c r="AC326">
        <f>IF(装备!AC325="","",装备!AC325)</f>
        <v>15</v>
      </c>
      <c r="AD326" t="str">
        <f>IF(装备!AD325="","",装备!AD325)</f>
        <v>战斗结束获得经验增加1%（装备之间不叠加）</v>
      </c>
    </row>
    <row r="327" spans="1:30">
      <c r="A327">
        <f>IF(装备!A326="","",装备!A326)</f>
        <v>10032521</v>
      </c>
      <c r="B327" s="364" t="s">
        <v>2091</v>
      </c>
      <c r="C327" s="370">
        <f>IF(装备!C326="","",装备!C326)</f>
        <v>5</v>
      </c>
      <c r="D327" s="121" t="str">
        <f>IF(装备!D326="","",装备!D326)</f>
        <v>强化部件</v>
      </c>
      <c r="E327" t="str">
        <f>IF(装备!E326="","",装备!E326)</f>
        <v>强化部件-通用</v>
      </c>
      <c r="F327" s="370" t="str">
        <f>IF(装备!F326="","",装备!F326)</f>
        <v/>
      </c>
      <c r="G327" s="370" t="str">
        <f>IF(装备!G326="","",装备!G326)</f>
        <v/>
      </c>
      <c r="H327" s="370" t="str">
        <f>IF(装备!H326="","",装备!H326)</f>
        <v/>
      </c>
      <c r="I327" s="370" t="str">
        <f>IF(装备!I326="","",装备!I326)</f>
        <v/>
      </c>
      <c r="J327" s="370" t="str">
        <f>IF(装备!J326="","",装备!J326)</f>
        <v/>
      </c>
      <c r="K327" s="370" t="str">
        <f>IF(装备!K326="","",装备!K326)</f>
        <v/>
      </c>
      <c r="L327" s="370" t="str">
        <f>IF(装备!L326="","",装备!L326)</f>
        <v/>
      </c>
      <c r="M327" s="370" t="str">
        <f>IF(装备!M326="","",装备!M326)</f>
        <v>无</v>
      </c>
      <c r="N327" s="370" t="str">
        <f>IF(装备!N326="","",装备!N326)</f>
        <v/>
      </c>
      <c r="O327" s="370" t="str">
        <f>IF(装备!O326="","",装备!O326)</f>
        <v/>
      </c>
      <c r="P327" s="370" t="str">
        <f>IF(装备!P326="","",装备!P326)</f>
        <v/>
      </c>
      <c r="Q327" s="370">
        <f>IF(装备!Q326="","",装备!Q326)</f>
        <v>1</v>
      </c>
      <c r="R327" s="370">
        <f>IF(装备!R326="","",装备!R326)</f>
        <v>1</v>
      </c>
      <c r="S327" s="370" t="str">
        <f>IF(装备!S326="","",装备!S326)</f>
        <v/>
      </c>
      <c r="T327" s="370" t="str">
        <f>IF(装备!T326="","",装备!T326)</f>
        <v/>
      </c>
      <c r="U327" s="370" t="str">
        <f>IF(装备!U326="","",装备!U326)</f>
        <v/>
      </c>
      <c r="V327" s="370" t="str">
        <f>IF(装备!V326="","",装备!V326)</f>
        <v/>
      </c>
      <c r="W327" s="370" t="str">
        <f>IF(装备!W326="","",装备!W326)</f>
        <v/>
      </c>
      <c r="X327" s="370">
        <f>IF(装备!X326="","",装备!X326)</f>
        <v>300</v>
      </c>
      <c r="Y327" s="370">
        <f>IF(装备!Y326="","",装备!Y326)</f>
        <v>300</v>
      </c>
      <c r="Z327" s="370">
        <f>IF(装备!Z326="","",装备!Z326)</f>
        <v>300</v>
      </c>
      <c r="AA327" s="370">
        <f>IF(装备!AA326="","",装备!AA326)</f>
        <v>100</v>
      </c>
      <c r="AB327" t="str">
        <f>IF(装备!AB326="","",装备!AB326)</f>
        <v>{'exp': 0.01}</v>
      </c>
      <c r="AC327">
        <f>IF(装备!AC326="","",装备!AC326)</f>
        <v>15</v>
      </c>
      <c r="AD327" t="str">
        <f>IF(装备!AD326="","",装备!AD326)</f>
        <v>战斗结束获得经验增加1%（装备之间不叠加）</v>
      </c>
    </row>
    <row r="328" spans="1:30">
      <c r="A328">
        <f>IF(装备!A327="","",装备!A327)</f>
        <v>10032621</v>
      </c>
      <c r="B328" s="364" t="s">
        <v>2092</v>
      </c>
      <c r="C328" s="370">
        <f>IF(装备!C327="","",装备!C327)</f>
        <v>5</v>
      </c>
      <c r="D328" s="121" t="str">
        <f>IF(装备!D327="","",装备!D327)</f>
        <v>强化部件</v>
      </c>
      <c r="E328" t="str">
        <f>IF(装备!E327="","",装备!E327)</f>
        <v>强化部件-通用</v>
      </c>
      <c r="F328" s="370" t="str">
        <f>IF(装备!F327="","",装备!F327)</f>
        <v/>
      </c>
      <c r="G328" s="370">
        <f>IF(装备!G327="","",装备!G327)</f>
        <v>1</v>
      </c>
      <c r="H328" s="370" t="str">
        <f>IF(装备!H327="","",装备!H327)</f>
        <v/>
      </c>
      <c r="I328" s="370" t="str">
        <f>IF(装备!I327="","",装备!I327)</f>
        <v/>
      </c>
      <c r="J328" s="370" t="str">
        <f>IF(装备!J327="","",装备!J327)</f>
        <v/>
      </c>
      <c r="K328" s="370" t="str">
        <f>IF(装备!K327="","",装备!K327)</f>
        <v/>
      </c>
      <c r="L328" s="370" t="str">
        <f>IF(装备!L327="","",装备!L327)</f>
        <v/>
      </c>
      <c r="M328" s="370" t="str">
        <f>IF(装备!M327="","",装备!M327)</f>
        <v>无</v>
      </c>
      <c r="N328" s="370" t="str">
        <f>IF(装备!N327="","",装备!N327)</f>
        <v/>
      </c>
      <c r="O328" s="370" t="str">
        <f>IF(装备!O327="","",装备!O327)</f>
        <v/>
      </c>
      <c r="P328" s="370" t="str">
        <f>IF(装备!P327="","",装备!P327)</f>
        <v/>
      </c>
      <c r="Q328" s="370" t="str">
        <f>IF(装备!Q327="","",装备!Q327)</f>
        <v/>
      </c>
      <c r="R328" s="370">
        <f>IF(装备!R327="","",装备!R327)</f>
        <v>1</v>
      </c>
      <c r="S328" s="370" t="str">
        <f>IF(装备!S327="","",装备!S327)</f>
        <v/>
      </c>
      <c r="T328" s="370" t="str">
        <f>IF(装备!T327="","",装备!T327)</f>
        <v/>
      </c>
      <c r="U328" s="370" t="str">
        <f>IF(装备!U327="","",装备!U327)</f>
        <v/>
      </c>
      <c r="V328" s="370" t="str">
        <f>IF(装备!V327="","",装备!V327)</f>
        <v/>
      </c>
      <c r="W328" s="370" t="str">
        <f>IF(装备!W327="","",装备!W327)</f>
        <v/>
      </c>
      <c r="X328" s="370">
        <f>IF(装备!X327="","",装备!X327)</f>
        <v>300</v>
      </c>
      <c r="Y328" s="370">
        <f>IF(装备!Y327="","",装备!Y327)</f>
        <v>300</v>
      </c>
      <c r="Z328" s="370">
        <f>IF(装备!Z327="","",装备!Z327)</f>
        <v>300</v>
      </c>
      <c r="AA328" s="370">
        <f>IF(装备!AA327="","",装备!AA327)</f>
        <v>100</v>
      </c>
      <c r="AB328" t="str">
        <f>IF(装备!AB327="","",装备!AB327)</f>
        <v>{'exp': 0.01}</v>
      </c>
      <c r="AC328">
        <f>IF(装备!AC327="","",装备!AC327)</f>
        <v>15</v>
      </c>
      <c r="AD328" t="str">
        <f>IF(装备!AD327="","",装备!AD327)</f>
        <v>战斗结束获得经验增加1%（装备之间不叠加）</v>
      </c>
    </row>
    <row r="329" spans="1:30">
      <c r="A329">
        <f>IF(装备!A328="","",装备!A328)</f>
        <v>10032721</v>
      </c>
      <c r="B329" s="364" t="s">
        <v>4591</v>
      </c>
      <c r="C329" s="370">
        <f>IF(装备!C328="","",装备!C328)</f>
        <v>5</v>
      </c>
      <c r="D329" s="121" t="str">
        <f>IF(装备!D328="","",装备!D328)</f>
        <v>战斗机</v>
      </c>
      <c r="E329" t="str">
        <f>IF(装备!E328="","",装备!E328)</f>
        <v>战斗机-通用</v>
      </c>
      <c r="F329" s="370" t="str">
        <f>IF(装备!F328="","",装备!F328)</f>
        <v/>
      </c>
      <c r="G329" s="370" t="str">
        <f>IF(装备!G328="","",装备!G328)</f>
        <v/>
      </c>
      <c r="H329" s="370" t="str">
        <f>IF(装备!H328="","",装备!H328)</f>
        <v/>
      </c>
      <c r="I329" s="370" t="str">
        <f>IF(装备!I328="","",装备!I328)</f>
        <v/>
      </c>
      <c r="J329" s="370" t="str">
        <f>IF(装备!J328="","",装备!J328)</f>
        <v/>
      </c>
      <c r="K329" s="370" t="str">
        <f>IF(装备!K328="","",装备!K328)</f>
        <v/>
      </c>
      <c r="L329" s="370" t="str">
        <f>IF(装备!L328="","",装备!L328)</f>
        <v/>
      </c>
      <c r="M329" s="370" t="str">
        <f>IF(装备!M328="","",装备!M328)</f>
        <v>无</v>
      </c>
      <c r="N329" s="370" t="str">
        <f>IF(装备!N328="","",装备!N328)</f>
        <v/>
      </c>
      <c r="O329" s="370">
        <f>IF(装备!O328="","",装备!O328)</f>
        <v>3</v>
      </c>
      <c r="P329" s="370" t="str">
        <f>IF(装备!P328="","",装备!P328)</f>
        <v/>
      </c>
      <c r="Q329" s="370">
        <f>IF(装备!Q328="","",装备!Q328)</f>
        <v>13</v>
      </c>
      <c r="R329" s="370">
        <f>IF(装备!R328="","",装备!R328)</f>
        <v>1</v>
      </c>
      <c r="S329" s="370" t="str">
        <f>IF(装备!S328="","",装备!S328)</f>
        <v/>
      </c>
      <c r="T329" s="370" t="str">
        <f>IF(装备!T328="","",装备!T328)</f>
        <v/>
      </c>
      <c r="U329" s="370" t="str">
        <f>IF(装备!U328="","",装备!U328)</f>
        <v/>
      </c>
      <c r="V329" s="370" t="str">
        <f>IF(装备!V328="","",装备!V328)</f>
        <v/>
      </c>
      <c r="W329" s="370">
        <f>IF(装备!W328="","",装备!W328)</f>
        <v>5</v>
      </c>
      <c r="X329" s="370">
        <f>IF(装备!X328="","",装备!X328)</f>
        <v>3</v>
      </c>
      <c r="Y329" s="370">
        <f>IF(装备!Y328="","",装备!Y328)</f>
        <v>3</v>
      </c>
      <c r="Z329" s="370" t="str">
        <f>IF(装备!Z328="","",装备!Z328)</f>
        <v/>
      </c>
      <c r="AA329" s="370">
        <f>IF(装备!AA328="","",装备!AA328)</f>
        <v>10</v>
      </c>
      <c r="AB329" t="str">
        <f>IF(装备!AB328="","",装备!AB328)</f>
        <v/>
      </c>
      <c r="AC329" t="str">
        <f>IF(装备!AC328="","",装备!AC328)</f>
        <v/>
      </c>
      <c r="AD329" t="str">
        <f>IF(装备!AD328="","",装备!AD328)</f>
        <v>铝耗5</v>
      </c>
    </row>
    <row r="330" spans="1:30">
      <c r="A330">
        <f>IF(装备!A329="","",装备!A329)</f>
        <v>10032821</v>
      </c>
      <c r="B330" s="362" t="s">
        <v>4592</v>
      </c>
      <c r="C330" s="370">
        <f>IF(装备!C329="","",装备!C329)</f>
        <v>4</v>
      </c>
      <c r="D330" s="121" t="str">
        <f>IF(装备!D329="","",装备!D329)</f>
        <v>强化部件</v>
      </c>
      <c r="E330" t="str">
        <f>IF(装备!E329="","",装备!E329)</f>
        <v>强化部件-潜艇限定</v>
      </c>
      <c r="F330" s="370" t="str">
        <f>IF(装备!F329="","",装备!F329)</f>
        <v/>
      </c>
      <c r="G330" s="370" t="str">
        <f>IF(装备!G329="","",装备!G329)</f>
        <v/>
      </c>
      <c r="H330" s="370">
        <f>IF(装备!H329="","",装备!H329)</f>
        <v>2</v>
      </c>
      <c r="I330" s="370" t="str">
        <f>IF(装备!I329="","",装备!I329)</f>
        <v/>
      </c>
      <c r="J330" s="370" t="str">
        <f>IF(装备!J329="","",装备!J329)</f>
        <v/>
      </c>
      <c r="K330" s="370" t="str">
        <f>IF(装备!K329="","",装备!K329)</f>
        <v/>
      </c>
      <c r="L330" s="370" t="str">
        <f>IF(装备!L329="","",装备!L329)</f>
        <v/>
      </c>
      <c r="M330" s="370" t="str">
        <f>IF(装备!M329="","",装备!M329)</f>
        <v>无</v>
      </c>
      <c r="N330" s="370">
        <f>IF(装备!N329="","",装备!N329)</f>
        <v>9</v>
      </c>
      <c r="O330" s="370" t="str">
        <f>IF(装备!O329="","",装备!O329)</f>
        <v/>
      </c>
      <c r="P330" s="370" t="str">
        <f>IF(装备!P329="","",装备!P329)</f>
        <v/>
      </c>
      <c r="Q330" s="370" t="str">
        <f>IF(装备!Q329="","",装备!Q329)</f>
        <v/>
      </c>
      <c r="R330" s="370">
        <f>IF(装备!R329="","",装备!R329)</f>
        <v>1</v>
      </c>
      <c r="S330" s="370" t="str">
        <f>IF(装备!S329="","",装备!S329)</f>
        <v/>
      </c>
      <c r="T330" s="370" t="str">
        <f>IF(装备!T329="","",装备!T329)</f>
        <v/>
      </c>
      <c r="U330" s="370" t="str">
        <f>IF(装备!U329="","",装备!U329)</f>
        <v/>
      </c>
      <c r="V330" s="370" t="str">
        <f>IF(装备!V329="","",装备!V329)</f>
        <v/>
      </c>
      <c r="W330" s="370" t="str">
        <f>IF(装备!W329="","",装备!W329)</f>
        <v/>
      </c>
      <c r="X330" s="370">
        <f>IF(装备!X329="","",装备!X329)</f>
        <v>3</v>
      </c>
      <c r="Y330" s="370">
        <f>IF(装备!Y329="","",装备!Y329)</f>
        <v>3</v>
      </c>
      <c r="Z330" s="370" t="str">
        <f>IF(装备!Z329="","",装备!Z329)</f>
        <v/>
      </c>
      <c r="AA330" s="370" t="str">
        <f>IF(装备!AA329="","",装备!AA329)</f>
        <v/>
      </c>
      <c r="AB330" t="str">
        <f>IF(装备!AB329="","",装备!AB329)</f>
        <v/>
      </c>
      <c r="AC330" t="str">
        <f>IF(装备!AC329="","",装备!AC329)</f>
        <v/>
      </c>
      <c r="AD330" t="str">
        <f>IF(装备!AD329="","",装备!AD329)</f>
        <v/>
      </c>
    </row>
    <row r="331" spans="1:30">
      <c r="A331">
        <f>IF(装备!A330="","",装备!A330)</f>
        <v>10032921</v>
      </c>
      <c r="B331" s="362" t="s">
        <v>4228</v>
      </c>
      <c r="C331" s="370">
        <f>IF(装备!C330="","",装备!C330)</f>
        <v>4</v>
      </c>
      <c r="D331" s="121" t="str">
        <f>IF(装备!D330="","",装备!D330)</f>
        <v>导弹</v>
      </c>
      <c r="E331" t="str">
        <f>IF(装备!E330="","",装备!E330)</f>
        <v>导弹-通用</v>
      </c>
      <c r="F331" s="370" t="str">
        <f>IF(装备!F330="","",装备!F330)</f>
        <v/>
      </c>
      <c r="G331" s="370">
        <f>IF(装备!G330="","",装备!G330)</f>
        <v>18</v>
      </c>
      <c r="H331" s="370" t="str">
        <f>IF(装备!H330="","",装备!H330)</f>
        <v/>
      </c>
      <c r="I331" s="370" t="str">
        <f>IF(装备!I330="","",装备!I330)</f>
        <v/>
      </c>
      <c r="J331" s="370" t="str">
        <f>IF(装备!J330="","",装备!J330)</f>
        <v/>
      </c>
      <c r="K331" s="370" t="str">
        <f>IF(装备!K330="","",装备!K330)</f>
        <v/>
      </c>
      <c r="L331" s="370" t="str">
        <f>IF(装备!L330="","",装备!L330)</f>
        <v/>
      </c>
      <c r="M331" s="370" t="str">
        <f>IF(装备!M330="","",装备!M330)</f>
        <v>无</v>
      </c>
      <c r="N331" s="370" t="str">
        <f>IF(装备!N330="","",装备!N330)</f>
        <v/>
      </c>
      <c r="O331" s="370" t="str">
        <f>IF(装备!O330="","",装备!O330)</f>
        <v/>
      </c>
      <c r="P331" s="370" t="str">
        <f>IF(装备!P330="","",装备!P330)</f>
        <v/>
      </c>
      <c r="Q331" s="370" t="str">
        <f>IF(装备!Q330="","",装备!Q330)</f>
        <v/>
      </c>
      <c r="R331" s="370">
        <f>IF(装备!R330="","",装备!R330)</f>
        <v>1</v>
      </c>
      <c r="S331" s="370" t="str">
        <f>IF(装备!S330="","",装备!S330)</f>
        <v/>
      </c>
      <c r="T331" s="370">
        <f>IF(装备!T330="","",装备!T330)</f>
        <v>18</v>
      </c>
      <c r="U331" s="370" t="str">
        <f>IF(装备!U330="","",装备!U330)</f>
        <v/>
      </c>
      <c r="V331" s="370" t="str">
        <f>IF(装备!V330="","",装备!V330)</f>
        <v/>
      </c>
      <c r="W331" s="370">
        <f>IF(装备!W330="","",装备!W330)</f>
        <v>8</v>
      </c>
      <c r="X331" s="370">
        <f>IF(装备!X330="","",装备!X330)</f>
        <v>6</v>
      </c>
      <c r="Y331" s="370">
        <f>IF(装备!Y330="","",装备!Y330)</f>
        <v>6</v>
      </c>
      <c r="Z331" s="370" t="str">
        <f>IF(装备!Z330="","",装备!Z330)</f>
        <v/>
      </c>
      <c r="AA331" s="370">
        <f>IF(装备!AA330="","",装备!AA330)</f>
        <v>18</v>
      </c>
      <c r="AB331" t="str">
        <f>IF(装备!AB330="","",装备!AB330)</f>
        <v/>
      </c>
      <c r="AC331" t="str">
        <f>IF(装备!AC330="","",装备!AC330)</f>
        <v/>
      </c>
      <c r="AD331" t="str">
        <f>IF(装备!AD330="","",装备!AD330)</f>
        <v>铝耗8</v>
      </c>
    </row>
    <row r="332" spans="1:30">
      <c r="A332">
        <f>IF(装备!A331="","",装备!A331)</f>
        <v>10033021</v>
      </c>
      <c r="B332" s="363" t="s">
        <v>4594</v>
      </c>
      <c r="C332" s="370">
        <f>IF(装备!C331="","",装备!C331)</f>
        <v>6</v>
      </c>
      <c r="D332" s="121" t="str">
        <f>IF(装备!D331="","",装备!D331)</f>
        <v>防空炮</v>
      </c>
      <c r="E332" t="str">
        <f>IF(装备!E331="","",装备!E331)</f>
        <v>防空炮-通用</v>
      </c>
      <c r="F332" s="370" t="str">
        <f>IF(装备!F331="","",装备!F331)</f>
        <v/>
      </c>
      <c r="G332" s="370">
        <f>IF(装备!G331="","",装备!G331)</f>
        <v>2</v>
      </c>
      <c r="H332" s="370" t="str">
        <f>IF(装备!H331="","",装备!H331)</f>
        <v/>
      </c>
      <c r="I332" s="370" t="str">
        <f>IF(装备!I331="","",装备!I331)</f>
        <v/>
      </c>
      <c r="J332" s="370" t="str">
        <f>IF(装备!J331="","",装备!J331)</f>
        <v/>
      </c>
      <c r="K332" s="370" t="str">
        <f>IF(装备!K331="","",装备!K331)</f>
        <v/>
      </c>
      <c r="L332" s="370" t="str">
        <f>IF(装备!L331="","",装备!L331)</f>
        <v/>
      </c>
      <c r="M332" s="370" t="str">
        <f>IF(装备!M331="","",装备!M331)</f>
        <v>短</v>
      </c>
      <c r="N332" s="370">
        <f>IF(装备!N331="","",装备!N331)</f>
        <v>2</v>
      </c>
      <c r="O332" s="370" t="str">
        <f>IF(装备!O331="","",装备!O331)</f>
        <v/>
      </c>
      <c r="P332" s="370" t="str">
        <f>IF(装备!P331="","",装备!P331)</f>
        <v/>
      </c>
      <c r="Q332" s="370">
        <f>IF(装备!Q331="","",装备!Q331)</f>
        <v>11</v>
      </c>
      <c r="R332" s="370">
        <f>IF(装备!R331="","",装备!R331)</f>
        <v>3.2</v>
      </c>
      <c r="S332" s="370" t="str">
        <f>IF(装备!S331="","",装备!S331)</f>
        <v/>
      </c>
      <c r="T332" s="370" t="str">
        <f>IF(装备!T331="","",装备!T331)</f>
        <v/>
      </c>
      <c r="U332" s="370" t="str">
        <f>IF(装备!U331="","",装备!U331)</f>
        <v/>
      </c>
      <c r="V332" s="370" t="str">
        <f>IF(装备!V331="","",装备!V331)</f>
        <v/>
      </c>
      <c r="W332" s="370" t="str">
        <f>IF(装备!W331="","",装备!W331)</f>
        <v/>
      </c>
      <c r="X332" s="370" t="str">
        <f>IF(装备!X331="","",装备!X331)</f>
        <v/>
      </c>
      <c r="Y332" s="370">
        <f>IF(装备!Y331="","",装备!Y331)</f>
        <v>8</v>
      </c>
      <c r="Z332" s="370">
        <f>IF(装备!Z331="","",装备!Z331)</f>
        <v>5</v>
      </c>
      <c r="AA332" s="370">
        <f>IF(装备!AA331="","",装备!AA331)</f>
        <v>6</v>
      </c>
      <c r="AB332" t="str">
        <f>IF(装备!AB331="","",装备!AB331)</f>
        <v/>
      </c>
      <c r="AC332" t="str">
        <f>IF(装备!AC331="","",装备!AC331)</f>
        <v/>
      </c>
      <c r="AD332" t="str">
        <f>IF(装备!AD331="","",装备!AD331)</f>
        <v>对空倍率3.2</v>
      </c>
    </row>
    <row r="333" spans="1:30">
      <c r="A333">
        <f>IF(装备!A332="","",装备!A332)</f>
        <v>10033121</v>
      </c>
      <c r="B333" s="363" t="s">
        <v>4223</v>
      </c>
      <c r="C333" s="370">
        <f>IF(装备!C332="","",装备!C332)</f>
        <v>6</v>
      </c>
      <c r="D333" s="121" t="str">
        <f>IF(装备!D332="","",装备!D332)</f>
        <v>主炮</v>
      </c>
      <c r="E333" t="str">
        <f>IF(装备!E332="","",装备!E332)</f>
        <v>主炮-轻巡+</v>
      </c>
      <c r="F333" s="370" t="str">
        <f>IF(装备!F332="","",装备!F332)</f>
        <v/>
      </c>
      <c r="G333" s="370">
        <f>IF(装备!G332="","",装备!G332)</f>
        <v>10</v>
      </c>
      <c r="H333" s="370" t="str">
        <f>IF(装备!H332="","",装备!H332)</f>
        <v/>
      </c>
      <c r="I333" s="370" t="str">
        <f>IF(装备!I332="","",装备!I332)</f>
        <v/>
      </c>
      <c r="J333" s="370" t="str">
        <f>IF(装备!J332="","",装备!J332)</f>
        <v/>
      </c>
      <c r="K333" s="370" t="str">
        <f>IF(装备!K332="","",装备!K332)</f>
        <v/>
      </c>
      <c r="L333" s="370" t="str">
        <f>IF(装备!L332="","",装备!L332)</f>
        <v/>
      </c>
      <c r="M333" s="370" t="str">
        <f>IF(装备!M332="","",装备!M332)</f>
        <v>中</v>
      </c>
      <c r="N333" s="370" t="str">
        <f>IF(装备!N332="","",装备!N332)</f>
        <v/>
      </c>
      <c r="O333" s="370" t="str">
        <f>IF(装备!O332="","",装备!O332)</f>
        <v/>
      </c>
      <c r="P333" s="370" t="str">
        <f>IF(装备!P332="","",装备!P332)</f>
        <v/>
      </c>
      <c r="Q333" s="370">
        <f>IF(装备!Q332="","",装备!Q332)</f>
        <v>8</v>
      </c>
      <c r="R333" s="370">
        <f>IF(装备!R332="","",装备!R332)</f>
        <v>2.8</v>
      </c>
      <c r="S333" s="370">
        <f>IF(装备!S332="","",装备!S332)</f>
        <v>0.3</v>
      </c>
      <c r="T333" s="370" t="str">
        <f>IF(装备!T332="","",装备!T332)</f>
        <v/>
      </c>
      <c r="U333" s="370" t="str">
        <f>IF(装备!U332="","",装备!U332)</f>
        <v/>
      </c>
      <c r="V333" s="370" t="str">
        <f>IF(装备!V332="","",装备!V332)</f>
        <v/>
      </c>
      <c r="W333" s="370" t="str">
        <f>IF(装备!W332="","",装备!W332)</f>
        <v/>
      </c>
      <c r="X333" s="370" t="str">
        <f>IF(装备!X332="","",装备!X332)</f>
        <v/>
      </c>
      <c r="Y333" s="370">
        <f>IF(装备!Y332="","",装备!Y332)</f>
        <v>9</v>
      </c>
      <c r="Z333" s="370">
        <f>IF(装备!Z332="","",装备!Z332)</f>
        <v>6</v>
      </c>
      <c r="AA333" s="370" t="str">
        <f>IF(装备!AA332="","",装备!AA332)</f>
        <v/>
      </c>
      <c r="AB333" t="str">
        <f>IF(装备!AB332="","",装备!AB332)</f>
        <v/>
      </c>
      <c r="AC333" t="str">
        <f>IF(装备!AC332="","",装备!AC332)</f>
        <v/>
      </c>
      <c r="AD333" t="str">
        <f>IF(装备!AD332="","",装备!AD332)</f>
        <v>对空补正30%；对空倍率2.8</v>
      </c>
    </row>
    <row r="334" spans="1:30">
      <c r="A334">
        <f>IF(装备!A333="","",装备!A333)</f>
        <v>10033221</v>
      </c>
      <c r="B334" s="362" t="s">
        <v>4229</v>
      </c>
      <c r="C334" s="370">
        <f>IF(装备!C333="","",装备!C333)</f>
        <v>4</v>
      </c>
      <c r="D334" s="121" t="str">
        <f>IF(装备!D333="","",装备!D333)</f>
        <v>导弹发射器</v>
      </c>
      <c r="E334" t="str">
        <f>IF(装备!E333="","",装备!E333)</f>
        <v>导弹发射器-通用</v>
      </c>
      <c r="F334" s="370" t="str">
        <f>IF(装备!F333="","",装备!F333)</f>
        <v/>
      </c>
      <c r="G334" s="370">
        <f>IF(装备!G333="","",装备!G333)</f>
        <v>2</v>
      </c>
      <c r="H334" s="370" t="str">
        <f>IF(装备!H333="","",装备!H333)</f>
        <v/>
      </c>
      <c r="I334" s="370" t="str">
        <f>IF(装备!I333="","",装备!I333)</f>
        <v/>
      </c>
      <c r="J334" s="370" t="str">
        <f>IF(装备!J333="","",装备!J333)</f>
        <v/>
      </c>
      <c r="K334" s="370" t="str">
        <f>IF(装备!K333="","",装备!K333)</f>
        <v/>
      </c>
      <c r="L334" s="370" t="str">
        <f>IF(装备!L333="","",装备!L333)</f>
        <v/>
      </c>
      <c r="M334" s="370" t="str">
        <f>IF(装备!M333="","",装备!M333)</f>
        <v>无</v>
      </c>
      <c r="N334" s="370">
        <f>IF(装备!N333="","",装备!N333)</f>
        <v>2</v>
      </c>
      <c r="O334" s="370" t="str">
        <f>IF(装备!O333="","",装备!O333)</f>
        <v/>
      </c>
      <c r="P334" s="370" t="str">
        <f>IF(装备!P333="","",装备!P333)</f>
        <v/>
      </c>
      <c r="Q334" s="370" t="str">
        <f>IF(装备!Q333="","",装备!Q333)</f>
        <v/>
      </c>
      <c r="R334" s="370">
        <f>IF(装备!R333="","",装备!R333)</f>
        <v>1</v>
      </c>
      <c r="S334" s="370" t="str">
        <f>IF(装备!S333="","",装备!S333)</f>
        <v/>
      </c>
      <c r="T334" s="370" t="str">
        <f>IF(装备!T333="","",装备!T333)</f>
        <v/>
      </c>
      <c r="U334" s="370" t="str">
        <f>IF(装备!U333="","",装备!U333)</f>
        <v/>
      </c>
      <c r="V334" s="370" t="str">
        <f>IF(装备!V333="","",装备!V333)</f>
        <v/>
      </c>
      <c r="W334" s="370" t="str">
        <f>IF(装备!W333="","",装备!W333)</f>
        <v/>
      </c>
      <c r="X334" s="370">
        <f>IF(装备!X333="","",装备!X333)</f>
        <v>12</v>
      </c>
      <c r="Y334" s="370">
        <f>IF(装备!Y333="","",装备!Y333)</f>
        <v>6</v>
      </c>
      <c r="Z334" s="370" t="str">
        <f>IF(装备!Z333="","",装备!Z333)</f>
        <v/>
      </c>
      <c r="AA334" s="370">
        <f>IF(装备!AA333="","",装备!AA333)</f>
        <v>16</v>
      </c>
      <c r="AB334" t="str">
        <f>IF(装备!AB333="","",装备!AB333)</f>
        <v/>
      </c>
      <c r="AC334" t="str">
        <f>IF(装备!AC333="","",装备!AC333)</f>
        <v/>
      </c>
      <c r="AD334" t="str">
        <f>IF(装备!AD333="","",装备!AD333)</f>
        <v/>
      </c>
    </row>
    <row r="335" spans="1:30">
      <c r="A335">
        <f>IF(装备!A334="","",装备!A334)</f>
        <v>10033321</v>
      </c>
      <c r="B335" s="364" t="s">
        <v>4597</v>
      </c>
      <c r="C335" s="370">
        <f>IF(装备!C334="","",装备!C334)</f>
        <v>5</v>
      </c>
      <c r="D335" s="121" t="str">
        <f>IF(装备!D334="","",装备!D334)</f>
        <v>轰炸机</v>
      </c>
      <c r="E335" t="str">
        <f>IF(装备!E334="","",装备!E334)</f>
        <v>轰炸机-通用</v>
      </c>
      <c r="F335" s="370" t="str">
        <f>IF(装备!F334="","",装备!F334)</f>
        <v/>
      </c>
      <c r="G335" s="370" t="str">
        <f>IF(装备!G334="","",装备!G334)</f>
        <v/>
      </c>
      <c r="H335" s="370" t="str">
        <f>IF(装备!H334="","",装备!H334)</f>
        <v/>
      </c>
      <c r="I335" s="370" t="str">
        <f>IF(装备!I334="","",装备!I334)</f>
        <v/>
      </c>
      <c r="J335" s="370">
        <f>IF(装备!J334="","",装备!J334)</f>
        <v>2</v>
      </c>
      <c r="K335" s="370" t="str">
        <f>IF(装备!K334="","",装备!K334)</f>
        <v/>
      </c>
      <c r="L335" s="370" t="str">
        <f>IF(装备!L334="","",装备!L334)</f>
        <v/>
      </c>
      <c r="M335" s="370" t="str">
        <f>IF(装备!M334="","",装备!M334)</f>
        <v>无</v>
      </c>
      <c r="N335" s="370" t="str">
        <f>IF(装备!N334="","",装备!N334)</f>
        <v/>
      </c>
      <c r="O335" s="370" t="str">
        <f>IF(装备!O334="","",装备!O334)</f>
        <v/>
      </c>
      <c r="P335" s="370">
        <f>IF(装备!P334="","",装备!P334)</f>
        <v>14</v>
      </c>
      <c r="Q335" s="370" t="str">
        <f>IF(装备!Q334="","",装备!Q334)</f>
        <v/>
      </c>
      <c r="R335" s="370">
        <f>IF(装备!R334="","",装备!R334)</f>
        <v>1</v>
      </c>
      <c r="S335" s="370" t="str">
        <f>IF(装备!S334="","",装备!S334)</f>
        <v/>
      </c>
      <c r="T335" s="370" t="str">
        <f>IF(装备!T334="","",装备!T334)</f>
        <v/>
      </c>
      <c r="U335" s="370" t="str">
        <f>IF(装备!U334="","",装备!U334)</f>
        <v/>
      </c>
      <c r="V335" s="370" t="str">
        <f>IF(装备!V334="","",装备!V334)</f>
        <v/>
      </c>
      <c r="W335" s="370">
        <f>IF(装备!W334="","",装备!W334)</f>
        <v>7</v>
      </c>
      <c r="X335" s="370">
        <f>IF(装备!X334="","",装备!X334)</f>
        <v>2</v>
      </c>
      <c r="Y335" s="370">
        <f>IF(装备!Y334="","",装备!Y334)</f>
        <v>2</v>
      </c>
      <c r="Z335" s="370" t="str">
        <f>IF(装备!Z334="","",装备!Z334)</f>
        <v/>
      </c>
      <c r="AA335" s="370">
        <f>IF(装备!AA334="","",装备!AA334)</f>
        <v>13</v>
      </c>
      <c r="AB335" t="str">
        <f>IF(装备!AB334="","",装备!AB334)</f>
        <v/>
      </c>
      <c r="AC335" t="str">
        <f>IF(装备!AC334="","",装备!AC334)</f>
        <v/>
      </c>
      <c r="AD335" t="str">
        <f>IF(装备!AD334="","",装备!AD334)</f>
        <v>铝耗7</v>
      </c>
    </row>
    <row r="336" spans="1:30">
      <c r="A336">
        <f>IF(装备!A335="","",装备!A335)</f>
        <v>10033421</v>
      </c>
      <c r="B336" s="364" t="s">
        <v>4598</v>
      </c>
      <c r="C336" s="370">
        <f>IF(装备!C335="","",装备!C335)</f>
        <v>5</v>
      </c>
      <c r="D336" s="121" t="str">
        <f>IF(装备!D335="","",装备!D335)</f>
        <v>主炮</v>
      </c>
      <c r="E336" t="str">
        <f>IF(装备!E335="","",装备!E335)</f>
        <v>主炮-战列+</v>
      </c>
      <c r="F336" s="370" t="str">
        <f>IF(装备!F335="","",装备!F335)</f>
        <v/>
      </c>
      <c r="G336" s="370">
        <f>IF(装备!G335="","",装备!G335)</f>
        <v>27</v>
      </c>
      <c r="H336" s="370" t="str">
        <f>IF(装备!H335="","",装备!H335)</f>
        <v/>
      </c>
      <c r="I336" s="370" t="str">
        <f>IF(装备!I335="","",装备!I335)</f>
        <v/>
      </c>
      <c r="J336" s="370" t="str">
        <f>IF(装备!J335="","",装备!J335)</f>
        <v/>
      </c>
      <c r="K336" s="370" t="str">
        <f>IF(装备!K335="","",装备!K335)</f>
        <v/>
      </c>
      <c r="L336" s="370" t="str">
        <f>IF(装备!L335="","",装备!L335)</f>
        <v/>
      </c>
      <c r="M336" s="370" t="str">
        <f>IF(装备!M335="","",装备!M335)</f>
        <v>长</v>
      </c>
      <c r="N336" s="370" t="str">
        <f>IF(装备!N335="","",装备!N335)</f>
        <v/>
      </c>
      <c r="O336" s="370" t="str">
        <f>IF(装备!O335="","",装备!O335)</f>
        <v/>
      </c>
      <c r="P336" s="370" t="str">
        <f>IF(装备!P335="","",装备!P335)</f>
        <v/>
      </c>
      <c r="Q336" s="370">
        <f>IF(装备!Q335="","",装备!Q335)</f>
        <v>6</v>
      </c>
      <c r="R336" s="370">
        <f>IF(装备!R335="","",装备!R335)</f>
        <v>1</v>
      </c>
      <c r="S336" s="370">
        <f>IF(装备!S335="","",装备!S335)</f>
        <v>0.3</v>
      </c>
      <c r="T336" s="370" t="str">
        <f>IF(装备!T335="","",装备!T335)</f>
        <v/>
      </c>
      <c r="U336" s="370" t="str">
        <f>IF(装备!U335="","",装备!U335)</f>
        <v/>
      </c>
      <c r="V336" s="370" t="str">
        <f>IF(装备!V335="","",装备!V335)</f>
        <v/>
      </c>
      <c r="W336" s="370" t="str">
        <f>IF(装备!W335="","",装备!W335)</f>
        <v/>
      </c>
      <c r="X336" s="370" t="str">
        <f>IF(装备!X335="","",装备!X335)</f>
        <v/>
      </c>
      <c r="Y336" s="370">
        <f>IF(装备!Y335="","",装备!Y335)</f>
        <v>12</v>
      </c>
      <c r="Z336" s="370">
        <f>IF(装备!Z335="","",装备!Z335)</f>
        <v>13</v>
      </c>
      <c r="AA336" s="370" t="str">
        <f>IF(装备!AA335="","",装备!AA335)</f>
        <v/>
      </c>
      <c r="AB336" t="str">
        <f>IF(装备!AB335="","",装备!AB335)</f>
        <v/>
      </c>
      <c r="AC336" t="str">
        <f>IF(装备!AC335="","",装备!AC335)</f>
        <v/>
      </c>
      <c r="AD336" t="str">
        <f>IF(装备!AD335="","",装备!AD335)</f>
        <v>对空补正30%</v>
      </c>
    </row>
    <row r="337" spans="1:30">
      <c r="A337">
        <f>IF(装备!A336="","",装备!A336)</f>
        <v>10033521</v>
      </c>
      <c r="B337" s="364" t="s">
        <v>4600</v>
      </c>
      <c r="C337" s="370">
        <f>IF(装备!C336="","",装备!C336)</f>
        <v>5</v>
      </c>
      <c r="D337" s="121" t="str">
        <f>IF(装备!D336="","",装备!D336)</f>
        <v>鱼雷机</v>
      </c>
      <c r="E337" t="str">
        <f>IF(装备!E336="","",装备!E336)</f>
        <v>鱼雷机-通用</v>
      </c>
      <c r="F337" s="370" t="str">
        <f>IF(装备!F336="","",装备!F336)</f>
        <v/>
      </c>
      <c r="G337" s="370" t="str">
        <f>IF(装备!G336="","",装备!G336)</f>
        <v/>
      </c>
      <c r="H337" s="370" t="str">
        <f>IF(装备!H336="","",装备!H336)</f>
        <v/>
      </c>
      <c r="I337" s="370">
        <f>IF(装备!I336="","",装备!I336)</f>
        <v>12</v>
      </c>
      <c r="J337" s="370">
        <f>IF(装备!J336="","",装备!J336)</f>
        <v>5</v>
      </c>
      <c r="K337" s="370" t="str">
        <f>IF(装备!K336="","",装备!K336)</f>
        <v/>
      </c>
      <c r="L337" s="370" t="str">
        <f>IF(装备!L336="","",装备!L336)</f>
        <v/>
      </c>
      <c r="M337" s="370" t="str">
        <f>IF(装备!M336="","",装备!M336)</f>
        <v>无</v>
      </c>
      <c r="N337" s="370" t="str">
        <f>IF(装备!N336="","",装备!N336)</f>
        <v/>
      </c>
      <c r="O337" s="370" t="str">
        <f>IF(装备!O336="","",装备!O336)</f>
        <v/>
      </c>
      <c r="P337" s="370" t="str">
        <f>IF(装备!P336="","",装备!P336)</f>
        <v/>
      </c>
      <c r="Q337" s="370" t="str">
        <f>IF(装备!Q336="","",装备!Q336)</f>
        <v/>
      </c>
      <c r="R337" s="370">
        <f>IF(装备!R336="","",装备!R336)</f>
        <v>1</v>
      </c>
      <c r="S337" s="370" t="str">
        <f>IF(装备!S336="","",装备!S336)</f>
        <v/>
      </c>
      <c r="T337" s="370" t="str">
        <f>IF(装备!T336="","",装备!T336)</f>
        <v/>
      </c>
      <c r="U337" s="370" t="str">
        <f>IF(装备!U336="","",装备!U336)</f>
        <v/>
      </c>
      <c r="V337" s="370" t="str">
        <f>IF(装备!V336="","",装备!V336)</f>
        <v/>
      </c>
      <c r="W337" s="370">
        <f>IF(装备!W336="","",装备!W336)</f>
        <v>6</v>
      </c>
      <c r="X337" s="370" t="str">
        <f>IF(装备!X336="","",装备!X336)</f>
        <v/>
      </c>
      <c r="Y337" s="370">
        <f>IF(装备!Y336="","",装备!Y336)</f>
        <v>1</v>
      </c>
      <c r="Z337" s="370">
        <f>IF(装备!Z336="","",装备!Z336)</f>
        <v>6</v>
      </c>
      <c r="AA337" s="370">
        <f>IF(装备!AA336="","",装备!AA336)</f>
        <v>6</v>
      </c>
      <c r="AB337" t="str">
        <f>IF(装备!AB336="","",装备!AB336)</f>
        <v/>
      </c>
      <c r="AC337" t="str">
        <f>IF(装备!AC336="","",装备!AC336)</f>
        <v/>
      </c>
      <c r="AD337" t="str">
        <f>IF(装备!AD336="","",装备!AD336)</f>
        <v>铝耗6</v>
      </c>
    </row>
    <row r="338" spans="1:30">
      <c r="A338">
        <f>IF(装备!A337="","",装备!A337)</f>
        <v>10033621</v>
      </c>
      <c r="B338" s="364" t="s">
        <v>4601</v>
      </c>
      <c r="C338" s="370">
        <f>IF(装备!C337="","",装备!C337)</f>
        <v>5</v>
      </c>
      <c r="D338" s="121" t="str">
        <f>IF(装备!D337="","",装备!D337)</f>
        <v>鱼雷</v>
      </c>
      <c r="E338" t="str">
        <f>IF(装备!E337="","",装备!E337)</f>
        <v>鱼雷-潜艇限定</v>
      </c>
      <c r="F338" s="370" t="str">
        <f>IF(装备!F337="","",装备!F337)</f>
        <v/>
      </c>
      <c r="G338" s="370" t="str">
        <f>IF(装备!G337="","",装备!G337)</f>
        <v/>
      </c>
      <c r="H338" s="370" t="str">
        <f>IF(装备!H337="","",装备!H337)</f>
        <v/>
      </c>
      <c r="I338" s="370">
        <f>IF(装备!I337="","",装备!I337)</f>
        <v>17</v>
      </c>
      <c r="J338" s="370" t="str">
        <f>IF(装备!J337="","",装备!J337)</f>
        <v/>
      </c>
      <c r="K338" s="370" t="str">
        <f>IF(装备!K337="","",装备!K337)</f>
        <v/>
      </c>
      <c r="L338" s="370">
        <f>IF(装备!L337="","",装备!L337)</f>
        <v>2</v>
      </c>
      <c r="M338" s="370" t="str">
        <f>IF(装备!M337="","",装备!M337)</f>
        <v>无</v>
      </c>
      <c r="N338" s="370" t="str">
        <f>IF(装备!N337="","",装备!N337)</f>
        <v/>
      </c>
      <c r="O338" s="370" t="str">
        <f>IF(装备!O337="","",装备!O337)</f>
        <v/>
      </c>
      <c r="P338" s="370" t="str">
        <f>IF(装备!P337="","",装备!P337)</f>
        <v/>
      </c>
      <c r="Q338" s="370" t="str">
        <f>IF(装备!Q337="","",装备!Q337)</f>
        <v/>
      </c>
      <c r="R338" s="370">
        <f>IF(装备!R337="","",装备!R337)</f>
        <v>1</v>
      </c>
      <c r="S338" s="370" t="str">
        <f>IF(装备!S337="","",装备!S337)</f>
        <v/>
      </c>
      <c r="T338" s="370" t="str">
        <f>IF(装备!T337="","",装备!T337)</f>
        <v/>
      </c>
      <c r="U338" s="370" t="str">
        <f>IF(装备!U337="","",装备!U337)</f>
        <v/>
      </c>
      <c r="V338" s="370" t="str">
        <f>IF(装备!V337="","",装备!V337)</f>
        <v/>
      </c>
      <c r="W338" s="370" t="str">
        <f>IF(装备!W337="","",装备!W337)</f>
        <v/>
      </c>
      <c r="X338" s="370">
        <f>IF(装备!X337="","",装备!X337)</f>
        <v>1</v>
      </c>
      <c r="Y338" s="370">
        <f>IF(装备!Y337="","",装备!Y337)</f>
        <v>1</v>
      </c>
      <c r="Z338" s="370" t="str">
        <f>IF(装备!Z337="","",装备!Z337)</f>
        <v/>
      </c>
      <c r="AA338" s="370">
        <f>IF(装备!AA337="","",装备!AA337)</f>
        <v>2</v>
      </c>
      <c r="AB338" t="str">
        <f>IF(装备!AB337="","",装备!AB337)</f>
        <v/>
      </c>
      <c r="AC338" t="str">
        <f>IF(装备!AC337="","",装备!AC337)</f>
        <v/>
      </c>
      <c r="AD338" t="str">
        <f>IF(装备!AD337="","",装备!AD337)</f>
        <v/>
      </c>
    </row>
    <row r="339" spans="1:30">
      <c r="A339">
        <f>IF(装备!A338="","",装备!A338)</f>
        <v>10033721</v>
      </c>
      <c r="B339" s="364" t="s">
        <v>4602</v>
      </c>
      <c r="C339" s="370">
        <f>IF(装备!C338="","",装备!C338)</f>
        <v>5</v>
      </c>
      <c r="D339" s="121" t="str">
        <f>IF(装备!D338="","",装备!D338)</f>
        <v>强化部件</v>
      </c>
      <c r="E339" t="str">
        <f>IF(装备!E338="","",装备!E338)</f>
        <v>强化部件-航空系</v>
      </c>
      <c r="F339" s="370" t="str">
        <f>IF(装备!F338="","",装备!F338)</f>
        <v/>
      </c>
      <c r="G339" s="370" t="str">
        <f>IF(装备!G338="","",装备!G338)</f>
        <v/>
      </c>
      <c r="H339" s="370" t="str">
        <f>IF(装备!H338="","",装备!H338)</f>
        <v/>
      </c>
      <c r="I339" s="370" t="str">
        <f>IF(装备!I338="","",装备!I338)</f>
        <v/>
      </c>
      <c r="J339" s="370">
        <f>IF(装备!J338="","",装备!J338)</f>
        <v>2</v>
      </c>
      <c r="K339" s="370" t="str">
        <f>IF(装备!K338="","",装备!K338)</f>
        <v/>
      </c>
      <c r="L339" s="370" t="str">
        <f>IF(装备!L338="","",装备!L338)</f>
        <v/>
      </c>
      <c r="M339" s="370" t="str">
        <f>IF(装备!M338="","",装备!M338)</f>
        <v>无</v>
      </c>
      <c r="N339" s="370" t="str">
        <f>IF(装备!N338="","",装备!N338)</f>
        <v/>
      </c>
      <c r="O339" s="370" t="str">
        <f>IF(装备!O338="","",装备!O338)</f>
        <v/>
      </c>
      <c r="P339" s="370">
        <f>IF(装备!P338="","",装备!P338)</f>
        <v>4</v>
      </c>
      <c r="Q339" s="370" t="str">
        <f>IF(装备!Q338="","",装备!Q338)</f>
        <v/>
      </c>
      <c r="R339" s="370">
        <f>IF(装备!R338="","",装备!R338)</f>
        <v>1</v>
      </c>
      <c r="S339" s="370" t="str">
        <f>IF(装备!S338="","",装备!S338)</f>
        <v/>
      </c>
      <c r="T339" s="370" t="str">
        <f>IF(装备!T338="","",装备!T338)</f>
        <v/>
      </c>
      <c r="U339" s="370" t="str">
        <f>IF(装备!U338="","",装备!U338)</f>
        <v/>
      </c>
      <c r="V339" s="370" t="str">
        <f>IF(装备!V338="","",装备!V338)</f>
        <v/>
      </c>
      <c r="W339" s="370" t="str">
        <f>IF(装备!W338="","",装备!W338)</f>
        <v/>
      </c>
      <c r="X339" s="370">
        <f>IF(装备!X338="","",装备!X338)</f>
        <v>4</v>
      </c>
      <c r="Y339" s="370">
        <f>IF(装备!Y338="","",装备!Y338)</f>
        <v>5</v>
      </c>
      <c r="Z339" s="370">
        <f>IF(装备!Z338="","",装备!Z338)</f>
        <v>4</v>
      </c>
      <c r="AA339" s="370" t="str">
        <f>IF(装备!AA338="","",装备!AA338)</f>
        <v/>
      </c>
      <c r="AB339" t="str">
        <f>IF(装备!AB338="","",装备!AB338)</f>
        <v>{'boom': 0.05, 'hit': 5}</v>
      </c>
      <c r="AC339">
        <f>IF(装备!AC338="","",装备!AC338)</f>
        <v>10</v>
      </c>
      <c r="AD339" t="str">
        <f>IF(装备!AD338="","",装备!AD338)</f>
        <v>装备时，增加5%开幕轰炸攻击力，炮击战阶段增加5%命中率</v>
      </c>
    </row>
    <row r="340" spans="1:30">
      <c r="A340">
        <f>IF(装备!A339="","",装备!A339)</f>
        <v>10033821</v>
      </c>
      <c r="B340" s="362" t="s">
        <v>4605</v>
      </c>
      <c r="C340" s="370">
        <f>IF(装备!C339="","",装备!C339)</f>
        <v>4</v>
      </c>
      <c r="D340" s="121" t="str">
        <f>IF(装备!D339="","",装备!D339)</f>
        <v>鱼雷机</v>
      </c>
      <c r="E340" t="str">
        <f>IF(装备!E339="","",装备!E339)</f>
        <v>鱼雷机-通用</v>
      </c>
      <c r="F340" s="370" t="str">
        <f>IF(装备!F339="","",装备!F339)</f>
        <v/>
      </c>
      <c r="G340" s="370" t="str">
        <f>IF(装备!G339="","",装备!G339)</f>
        <v/>
      </c>
      <c r="H340" s="370" t="str">
        <f>IF(装备!H339="","",装备!H339)</f>
        <v/>
      </c>
      <c r="I340" s="370">
        <f>IF(装备!I339="","",装备!I339)</f>
        <v>8</v>
      </c>
      <c r="J340" s="370">
        <f>IF(装备!J339="","",装备!J339)</f>
        <v>5</v>
      </c>
      <c r="K340" s="370" t="str">
        <f>IF(装备!K339="","",装备!K339)</f>
        <v/>
      </c>
      <c r="L340" s="370">
        <f>IF(装备!L339="","",装备!L339)</f>
        <v>2</v>
      </c>
      <c r="M340" s="370" t="str">
        <f>IF(装备!M339="","",装备!M339)</f>
        <v>无</v>
      </c>
      <c r="N340" s="370" t="str">
        <f>IF(装备!N339="","",装备!N339)</f>
        <v/>
      </c>
      <c r="O340" s="370">
        <f>IF(装备!O339="","",装备!O339)</f>
        <v>2</v>
      </c>
      <c r="P340" s="370" t="str">
        <f>IF(装备!P339="","",装备!P339)</f>
        <v/>
      </c>
      <c r="Q340" s="370" t="str">
        <f>IF(装备!Q339="","",装备!Q339)</f>
        <v/>
      </c>
      <c r="R340" s="370">
        <f>IF(装备!R339="","",装备!R339)</f>
        <v>1</v>
      </c>
      <c r="S340" s="370" t="str">
        <f>IF(装备!S339="","",装备!S339)</f>
        <v/>
      </c>
      <c r="T340" s="370" t="str">
        <f>IF(装备!T339="","",装备!T339)</f>
        <v/>
      </c>
      <c r="U340" s="370" t="str">
        <f>IF(装备!U339="","",装备!U339)</f>
        <v/>
      </c>
      <c r="V340" s="370" t="str">
        <f>IF(装备!V339="","",装备!V339)</f>
        <v/>
      </c>
      <c r="W340" s="370">
        <f>IF(装备!W339="","",装备!W339)</f>
        <v>5</v>
      </c>
      <c r="X340" s="370" t="str">
        <f>IF(装备!X339="","",装备!X339)</f>
        <v/>
      </c>
      <c r="Y340" s="370">
        <f>IF(装备!Y339="","",装备!Y339)</f>
        <v>2</v>
      </c>
      <c r="Z340" s="370" t="str">
        <f>IF(装备!Z339="","",装备!Z339)</f>
        <v/>
      </c>
      <c r="AA340" s="370">
        <f>IF(装备!AA339="","",装备!AA339)</f>
        <v>6</v>
      </c>
      <c r="AB340" t="str">
        <f>IF(装备!AB339="","",装备!AB339)</f>
        <v>{'num1': 10, 'num2': 0}</v>
      </c>
      <c r="AC340">
        <f>IF(装备!AC339="","",装备!AC339)</f>
        <v>7</v>
      </c>
      <c r="AD340" t="str">
        <f>IF(装备!AD339="","",装备!AD339)</f>
        <v>航空战阶段增加10%鱼雷机命中率；铝耗5</v>
      </c>
    </row>
    <row r="341" spans="1:30">
      <c r="A341">
        <f>IF(装备!A340="","",装备!A340)</f>
        <v>10033921</v>
      </c>
      <c r="B341" s="363" t="s">
        <v>4608</v>
      </c>
      <c r="C341" s="370">
        <f>IF(装备!C340="","",装备!C340)</f>
        <v>6</v>
      </c>
      <c r="D341" s="121" t="str">
        <f>IF(装备!D340="","",装备!D340)</f>
        <v>深投</v>
      </c>
      <c r="E341" t="str">
        <f>IF(装备!E340="","",装备!E340)</f>
        <v>深弹-通用</v>
      </c>
      <c r="F341" s="370" t="str">
        <f>IF(装备!F340="","",装备!F340)</f>
        <v/>
      </c>
      <c r="G341" s="370">
        <f>IF(装备!G340="","",装备!G340)</f>
        <v>3</v>
      </c>
      <c r="H341" s="370" t="str">
        <f>IF(装备!H340="","",装备!H340)</f>
        <v/>
      </c>
      <c r="I341" s="370" t="str">
        <f>IF(装备!I340="","",装备!I340)</f>
        <v/>
      </c>
      <c r="J341" s="370">
        <f>IF(装备!J340="","",装备!J340)</f>
        <v>15</v>
      </c>
      <c r="K341" s="370" t="str">
        <f>IF(装备!K340="","",装备!K340)</f>
        <v/>
      </c>
      <c r="L341" s="370">
        <f>IF(装备!L340="","",装备!L340)</f>
        <v>3</v>
      </c>
      <c r="M341" s="370" t="str">
        <f>IF(装备!M340="","",装备!M340)</f>
        <v>短</v>
      </c>
      <c r="N341" s="370" t="str">
        <f>IF(装备!N340="","",装备!N340)</f>
        <v/>
      </c>
      <c r="O341" s="370" t="str">
        <f>IF(装备!O340="","",装备!O340)</f>
        <v/>
      </c>
      <c r="P341" s="370" t="str">
        <f>IF(装备!P340="","",装备!P340)</f>
        <v/>
      </c>
      <c r="Q341" s="370" t="str">
        <f>IF(装备!Q340="","",装备!Q340)</f>
        <v/>
      </c>
      <c r="R341" s="370">
        <f>IF(装备!R340="","",装备!R340)</f>
        <v>1</v>
      </c>
      <c r="S341" s="370" t="str">
        <f>IF(装备!S340="","",装备!S340)</f>
        <v/>
      </c>
      <c r="T341" s="370" t="str">
        <f>IF(装备!T340="","",装备!T340)</f>
        <v/>
      </c>
      <c r="U341" s="370" t="str">
        <f>IF(装备!U340="","",装备!U340)</f>
        <v/>
      </c>
      <c r="V341" s="370" t="str">
        <f>IF(装备!V340="","",装备!V340)</f>
        <v/>
      </c>
      <c r="W341" s="370" t="str">
        <f>IF(装备!W340="","",装备!W340)</f>
        <v/>
      </c>
      <c r="X341" s="370">
        <f>IF(装备!X340="","",装备!X340)</f>
        <v>1</v>
      </c>
      <c r="Y341" s="370">
        <f>IF(装备!Y340="","",装备!Y340)</f>
        <v>8</v>
      </c>
      <c r="Z341" s="370">
        <f>IF(装备!Z340="","",装备!Z340)</f>
        <v>2</v>
      </c>
      <c r="AA341" s="370">
        <f>IF(装备!AA340="","",装备!AA340)</f>
        <v>5</v>
      </c>
      <c r="AB341" t="str">
        <f>IF(装备!AB340="","",装备!AB340)</f>
        <v/>
      </c>
      <c r="AC341" t="str">
        <f>IF(装备!AC340="","",装备!AC340)</f>
        <v/>
      </c>
      <c r="AD341" t="str">
        <f>IF(装备!AD340="","",装备!AD340)</f>
        <v/>
      </c>
    </row>
    <row r="342" spans="1:30">
      <c r="A342">
        <f>IF(装备!A341="","",装备!A341)</f>
        <v>10034021</v>
      </c>
      <c r="B342" s="363" t="s">
        <v>4609</v>
      </c>
      <c r="C342" s="370">
        <f>IF(装备!C341="","",装备!C341)</f>
        <v>6</v>
      </c>
      <c r="D342" s="121" t="str">
        <f>IF(装备!D341="","",装备!D341)</f>
        <v>鱼雷</v>
      </c>
      <c r="E342" t="str">
        <f>IF(装备!E341="","",装备!E341)</f>
        <v>鱼雷-通用</v>
      </c>
      <c r="F342" s="370" t="str">
        <f>IF(装备!F341="","",装备!F341)</f>
        <v/>
      </c>
      <c r="G342" s="370" t="str">
        <f>IF(装备!G341="","",装备!G341)</f>
        <v/>
      </c>
      <c r="H342" s="370" t="str">
        <f>IF(装备!H341="","",装备!H341)</f>
        <v/>
      </c>
      <c r="I342" s="370">
        <f>IF(装备!I341="","",装备!I341)</f>
        <v>14</v>
      </c>
      <c r="J342" s="370" t="str">
        <f>IF(装备!J341="","",装备!J341)</f>
        <v/>
      </c>
      <c r="K342" s="370" t="str">
        <f>IF(装备!K341="","",装备!K341)</f>
        <v/>
      </c>
      <c r="L342" s="370">
        <f>IF(装备!L341="","",装备!L341)</f>
        <v>1</v>
      </c>
      <c r="M342" s="370" t="str">
        <f>IF(装备!M341="","",装备!M341)</f>
        <v>无</v>
      </c>
      <c r="N342" s="370" t="str">
        <f>IF(装备!N341="","",装备!N341)</f>
        <v/>
      </c>
      <c r="O342" s="370" t="str">
        <f>IF(装备!O341="","",装备!O341)</f>
        <v/>
      </c>
      <c r="P342" s="370" t="str">
        <f>IF(装备!P341="","",装备!P341)</f>
        <v/>
      </c>
      <c r="Q342" s="370" t="str">
        <f>IF(装备!Q341="","",装备!Q341)</f>
        <v/>
      </c>
      <c r="R342" s="370">
        <f>IF(装备!R341="","",装备!R341)</f>
        <v>1</v>
      </c>
      <c r="S342" s="370" t="str">
        <f>IF(装备!S341="","",装备!S341)</f>
        <v/>
      </c>
      <c r="T342" s="370" t="str">
        <f>IF(装备!T341="","",装备!T341)</f>
        <v/>
      </c>
      <c r="U342" s="370" t="str">
        <f>IF(装备!U341="","",装备!U341)</f>
        <v/>
      </c>
      <c r="V342" s="370" t="str">
        <f>IF(装备!V341="","",装备!V341)</f>
        <v/>
      </c>
      <c r="W342" s="370" t="str">
        <f>IF(装备!W341="","",装备!W341)</f>
        <v/>
      </c>
      <c r="X342" s="370">
        <f>IF(装备!X341="","",装备!X341)</f>
        <v>2</v>
      </c>
      <c r="Y342" s="370">
        <f>IF(装备!Y341="","",装备!Y341)</f>
        <v>3</v>
      </c>
      <c r="Z342" s="370">
        <f>IF(装备!Z341="","",装备!Z341)</f>
        <v>2</v>
      </c>
      <c r="AA342" s="370" t="str">
        <f>IF(装备!AA341="","",装备!AA341)</f>
        <v/>
      </c>
      <c r="AB342" t="str">
        <f>IF(装备!AB341="","",装备!AB341)</f>
        <v/>
      </c>
      <c r="AC342" t="str">
        <f>IF(装备!AC341="","",装备!AC341)</f>
        <v/>
      </c>
      <c r="AD342" t="str">
        <f>IF(装备!AD341="","",装备!AD341)</f>
        <v/>
      </c>
    </row>
    <row r="343" spans="1:30">
      <c r="A343">
        <f>IF(装备!A342="","",装备!A342)</f>
        <v>10034121</v>
      </c>
      <c r="B343" s="363" t="s">
        <v>4610</v>
      </c>
      <c r="C343" s="370">
        <f>IF(装备!C342="","",装备!C342)</f>
        <v>6</v>
      </c>
      <c r="D343" s="121" t="str">
        <f>IF(装备!D342="","",装备!D342)</f>
        <v>战斗机</v>
      </c>
      <c r="E343" t="str">
        <f>IF(装备!E342="","",装备!E342)</f>
        <v>战斗机-通用</v>
      </c>
      <c r="F343" s="370" t="str">
        <f>IF(装备!F342="","",装备!F342)</f>
        <v/>
      </c>
      <c r="G343" s="370" t="str">
        <f>IF(装备!G342="","",装备!G342)</f>
        <v/>
      </c>
      <c r="H343" s="370" t="str">
        <f>IF(装备!H342="","",装备!H342)</f>
        <v/>
      </c>
      <c r="I343" s="370" t="str">
        <f>IF(装备!I342="","",装备!I342)</f>
        <v/>
      </c>
      <c r="J343" s="370" t="str">
        <f>IF(装备!J342="","",装备!J342)</f>
        <v/>
      </c>
      <c r="K343" s="370" t="str">
        <f>IF(装备!K342="","",装备!K342)</f>
        <v/>
      </c>
      <c r="L343" s="370" t="str">
        <f>IF(装备!L342="","",装备!L342)</f>
        <v/>
      </c>
      <c r="M343" s="370" t="str">
        <f>IF(装备!M342="","",装备!M342)</f>
        <v>无</v>
      </c>
      <c r="N343" s="370" t="str">
        <f>IF(装备!N342="","",装备!N342)</f>
        <v/>
      </c>
      <c r="O343" s="370" t="str">
        <f>IF(装备!O342="","",装备!O342)</f>
        <v/>
      </c>
      <c r="P343" s="370">
        <f>IF(装备!P342="","",装备!P342)</f>
        <v>4</v>
      </c>
      <c r="Q343" s="370">
        <f>IF(装备!Q342="","",装备!Q342)</f>
        <v>15</v>
      </c>
      <c r="R343" s="370">
        <f>IF(装备!R342="","",装备!R342)</f>
        <v>1</v>
      </c>
      <c r="S343" s="370" t="str">
        <f>IF(装备!S342="","",装备!S342)</f>
        <v/>
      </c>
      <c r="T343" s="370" t="str">
        <f>IF(装备!T342="","",装备!T342)</f>
        <v/>
      </c>
      <c r="U343" s="370" t="str">
        <f>IF(装备!U342="","",装备!U342)</f>
        <v/>
      </c>
      <c r="V343" s="370" t="str">
        <f>IF(装备!V342="","",装备!V342)</f>
        <v/>
      </c>
      <c r="W343" s="370">
        <f>IF(装备!W342="","",装备!W342)</f>
        <v>9</v>
      </c>
      <c r="X343" s="370">
        <f>IF(装备!X342="","",装备!X342)</f>
        <v>3</v>
      </c>
      <c r="Y343" s="370">
        <f>IF(装备!Y342="","",装备!Y342)</f>
        <v>2</v>
      </c>
      <c r="Z343" s="370">
        <f>IF(装备!Z342="","",装备!Z342)</f>
        <v>3</v>
      </c>
      <c r="AA343" s="370">
        <f>IF(装备!AA342="","",装备!AA342)</f>
        <v>8</v>
      </c>
      <c r="AB343" t="str">
        <f>IF(装备!AB342="","",装备!AB342)</f>
        <v/>
      </c>
      <c r="AC343" t="str">
        <f>IF(装备!AC342="","",装备!AC342)</f>
        <v/>
      </c>
      <c r="AD343" t="str">
        <f>IF(装备!AD342="","",装备!AD342)</f>
        <v>铝耗9</v>
      </c>
    </row>
    <row r="344" spans="1:30">
      <c r="A344">
        <f>IF(装备!A343="","",装备!A343)</f>
        <v>10034221</v>
      </c>
      <c r="B344" s="363" t="s">
        <v>4611</v>
      </c>
      <c r="C344" s="370">
        <f>IF(装备!C343="","",装备!C343)</f>
        <v>6</v>
      </c>
      <c r="D344" s="121" t="str">
        <f>IF(装备!D343="","",装备!D343)</f>
        <v>鱼雷机</v>
      </c>
      <c r="E344" t="str">
        <f>IF(装备!E343="","",装备!E343)</f>
        <v>鱼雷机-通用</v>
      </c>
      <c r="F344" s="370" t="str">
        <f>IF(装备!F343="","",装备!F343)</f>
        <v/>
      </c>
      <c r="G344" s="370" t="str">
        <f>IF(装备!G343="","",装备!G343)</f>
        <v/>
      </c>
      <c r="H344" s="370" t="str">
        <f>IF(装备!H343="","",装备!H343)</f>
        <v/>
      </c>
      <c r="I344" s="370">
        <f>IF(装备!I343="","",装备!I343)</f>
        <v>5</v>
      </c>
      <c r="J344" s="370">
        <f>IF(装备!J343="","",装备!J343)</f>
        <v>7</v>
      </c>
      <c r="K344" s="370">
        <f>IF(装备!K343="","",装备!K343)</f>
        <v>12</v>
      </c>
      <c r="L344" s="370" t="str">
        <f>IF(装备!L343="","",装备!L343)</f>
        <v/>
      </c>
      <c r="M344" s="370" t="str">
        <f>IF(装备!M343="","",装备!M343)</f>
        <v>无</v>
      </c>
      <c r="N344" s="370">
        <f>IF(装备!N343="","",装备!N343)</f>
        <v>2</v>
      </c>
      <c r="O344" s="370" t="str">
        <f>IF(装备!O343="","",装备!O343)</f>
        <v/>
      </c>
      <c r="P344" s="370" t="str">
        <f>IF(装备!P343="","",装备!P343)</f>
        <v/>
      </c>
      <c r="Q344" s="370" t="str">
        <f>IF(装备!Q343="","",装备!Q343)</f>
        <v/>
      </c>
      <c r="R344" s="370">
        <f>IF(装备!R343="","",装备!R343)</f>
        <v>1</v>
      </c>
      <c r="S344" s="370" t="str">
        <f>IF(装备!S343="","",装备!S343)</f>
        <v/>
      </c>
      <c r="T344" s="370" t="str">
        <f>IF(装备!T343="","",装备!T343)</f>
        <v/>
      </c>
      <c r="U344" s="370" t="str">
        <f>IF(装备!U343="","",装备!U343)</f>
        <v/>
      </c>
      <c r="V344" s="370" t="str">
        <f>IF(装备!V343="","",装备!V343)</f>
        <v/>
      </c>
      <c r="W344" s="370">
        <f>IF(装备!W343="","",装备!W343)</f>
        <v>6</v>
      </c>
      <c r="X344" s="370">
        <f>IF(装备!X343="","",装备!X343)</f>
        <v>2</v>
      </c>
      <c r="Y344" s="370">
        <f>IF(装备!Y343="","",装备!Y343)</f>
        <v>5</v>
      </c>
      <c r="Z344" s="370" t="str">
        <f>IF(装备!Z343="","",装备!Z343)</f>
        <v/>
      </c>
      <c r="AA344" s="370">
        <f>IF(装备!AA343="","",装备!AA343)</f>
        <v>3</v>
      </c>
      <c r="AB344" t="str">
        <f>IF(装备!AB343="","",装备!AB343)</f>
        <v>{'hit': -10}</v>
      </c>
      <c r="AC344">
        <f>IF(装备!AC343="","",装备!AC343)</f>
        <v>12</v>
      </c>
      <c r="AD344" t="str">
        <f>IF(装备!AD343="","",装备!AD343)</f>
        <v>降低敌方航空战阶段10%命中率；铝耗6</v>
      </c>
    </row>
    <row r="345" spans="1:30">
      <c r="A345">
        <f>IF(装备!A344="","",装备!A344)</f>
        <v>10034321</v>
      </c>
      <c r="B345" s="363" t="s">
        <v>4614</v>
      </c>
      <c r="C345" s="370">
        <f>IF(装备!C344="","",装备!C344)</f>
        <v>6</v>
      </c>
      <c r="D345" s="121" t="str">
        <f>IF(装备!D344="","",装备!D344)</f>
        <v>主炮</v>
      </c>
      <c r="E345" t="str">
        <f>IF(装备!E344="","",装备!E344)</f>
        <v>主炮-战列+</v>
      </c>
      <c r="F345" s="370" t="str">
        <f>IF(装备!F344="","",装备!F344)</f>
        <v/>
      </c>
      <c r="G345" s="370">
        <f>IF(装备!G344="","",装备!G344)</f>
        <v>29</v>
      </c>
      <c r="H345" s="370" t="str">
        <f>IF(装备!H344="","",装备!H344)</f>
        <v/>
      </c>
      <c r="I345" s="370" t="str">
        <f>IF(装备!I344="","",装备!I344)</f>
        <v/>
      </c>
      <c r="J345" s="370" t="str">
        <f>IF(装备!J344="","",装备!J344)</f>
        <v/>
      </c>
      <c r="K345" s="370" t="str">
        <f>IF(装备!K344="","",装备!K344)</f>
        <v/>
      </c>
      <c r="L345" s="370" t="str">
        <f>IF(装备!L344="","",装备!L344)</f>
        <v/>
      </c>
      <c r="M345" s="370" t="str">
        <f>IF(装备!M344="","",装备!M344)</f>
        <v>长</v>
      </c>
      <c r="N345" s="370">
        <f>IF(装备!N344="","",装备!N344)</f>
        <v>-2</v>
      </c>
      <c r="O345" s="370" t="str">
        <f>IF(装备!O344="","",装备!O344)</f>
        <v/>
      </c>
      <c r="P345" s="370" t="str">
        <f>IF(装备!P344="","",装备!P344)</f>
        <v/>
      </c>
      <c r="Q345" s="370" t="str">
        <f>IF(装备!Q344="","",装备!Q344)</f>
        <v/>
      </c>
      <c r="R345" s="370">
        <f>IF(装备!R344="","",装备!R344)</f>
        <v>1</v>
      </c>
      <c r="S345" s="370" t="str">
        <f>IF(装备!S344="","",装备!S344)</f>
        <v/>
      </c>
      <c r="T345" s="370" t="str">
        <f>IF(装备!T344="","",装备!T344)</f>
        <v/>
      </c>
      <c r="U345" s="370" t="str">
        <f>IF(装备!U344="","",装备!U344)</f>
        <v/>
      </c>
      <c r="V345" s="370" t="str">
        <f>IF(装备!V344="","",装备!V344)</f>
        <v/>
      </c>
      <c r="W345" s="370" t="str">
        <f>IF(装备!W344="","",装备!W344)</f>
        <v/>
      </c>
      <c r="X345" s="370" t="str">
        <f>IF(装备!X344="","",装备!X344)</f>
        <v/>
      </c>
      <c r="Y345" s="370">
        <f>IF(装备!Y344="","",装备!Y344)</f>
        <v>20</v>
      </c>
      <c r="Z345" s="370">
        <f>IF(装备!Z344="","",装备!Z344)</f>
        <v>24</v>
      </c>
      <c r="AA345" s="370" t="str">
        <f>IF(装备!AA344="","",装备!AA344)</f>
        <v/>
      </c>
      <c r="AB345" t="str">
        <f>IF(装备!AB344="","",装备!AB344)</f>
        <v/>
      </c>
      <c r="AC345" t="str">
        <f>IF(装备!AC344="","",装备!AC344)</f>
        <v/>
      </c>
      <c r="AD345" t="str">
        <f>IF(装备!AD344="","",装备!AD344)</f>
        <v/>
      </c>
    </row>
    <row r="346" spans="1:30">
      <c r="A346">
        <f>IF(装备!A345="","",装备!A345)</f>
        <v>10034421</v>
      </c>
      <c r="B346" s="364" t="s">
        <v>3682</v>
      </c>
      <c r="C346" s="370">
        <f>IF(装备!C345="","",装备!C345)</f>
        <v>5</v>
      </c>
      <c r="D346" s="121" t="str">
        <f>IF(装备!D345="","",装备!D345)</f>
        <v>强化部件</v>
      </c>
      <c r="E346" t="str">
        <f>IF(装备!E345="","",装备!E345)</f>
        <v>强化部件-航母系</v>
      </c>
      <c r="F346" s="370" t="str">
        <f>IF(装备!F345="","",装备!F345)</f>
        <v/>
      </c>
      <c r="G346" s="370">
        <f>IF(装备!G345="","",装备!G345)</f>
        <v>10</v>
      </c>
      <c r="H346" s="370" t="str">
        <f>IF(装备!H345="","",装备!H345)</f>
        <v/>
      </c>
      <c r="I346" s="370" t="str">
        <f>IF(装备!I345="","",装备!I345)</f>
        <v/>
      </c>
      <c r="J346" s="370" t="str">
        <f>IF(装备!J345="","",装备!J345)</f>
        <v/>
      </c>
      <c r="K346" s="370" t="str">
        <f>IF(装备!K345="","",装备!K345)</f>
        <v/>
      </c>
      <c r="L346" s="370" t="str">
        <f>IF(装备!L345="","",装备!L345)</f>
        <v/>
      </c>
      <c r="M346" s="370" t="str">
        <f>IF(装备!M345="","",装备!M345)</f>
        <v>中</v>
      </c>
      <c r="N346" s="370" t="str">
        <f>IF(装备!N345="","",装备!N345)</f>
        <v/>
      </c>
      <c r="O346" s="370" t="str">
        <f>IF(装备!O345="","",装备!O345)</f>
        <v/>
      </c>
      <c r="P346" s="370" t="str">
        <f>IF(装备!P345="","",装备!P345)</f>
        <v/>
      </c>
      <c r="Q346" s="370" t="str">
        <f>IF(装备!Q345="","",装备!Q345)</f>
        <v/>
      </c>
      <c r="R346" s="370">
        <f>IF(装备!R345="","",装备!R345)</f>
        <v>1</v>
      </c>
      <c r="S346" s="370" t="str">
        <f>IF(装备!S345="","",装备!S345)</f>
        <v/>
      </c>
      <c r="T346" s="370" t="str">
        <f>IF(装备!T345="","",装备!T345)</f>
        <v/>
      </c>
      <c r="U346" s="370" t="str">
        <f>IF(装备!U345="","",装备!U345)</f>
        <v/>
      </c>
      <c r="V346" s="370" t="str">
        <f>IF(装备!V345="","",装备!V345)</f>
        <v/>
      </c>
      <c r="W346" s="370" t="str">
        <f>IF(装备!W345="","",装备!W345)</f>
        <v/>
      </c>
      <c r="X346" s="370">
        <f>IF(装备!X345="","",装备!X345)</f>
        <v>20</v>
      </c>
      <c r="Y346" s="370" t="str">
        <f>IF(装备!Y345="","",装备!Y345)</f>
        <v/>
      </c>
      <c r="Z346" s="370" t="str">
        <f>IF(装备!Z345="","",装备!Z345)</f>
        <v/>
      </c>
      <c r="AA346" s="370">
        <f>IF(装备!AA345="","",装备!AA345)</f>
        <v>20</v>
      </c>
      <c r="AB346" t="str">
        <f>IF(装备!AB345="","",装备!AB345)</f>
        <v/>
      </c>
      <c r="AC346" t="str">
        <f>IF(装备!AC345="","",装备!AC345)</f>
        <v/>
      </c>
      <c r="AD346" t="str">
        <f>IF(装备!AD345="","",装备!AD345)</f>
        <v/>
      </c>
    </row>
    <row r="347" spans="1:30">
      <c r="A347">
        <f>IF(装备!A346="","",装备!A346)</f>
        <v>10034521</v>
      </c>
      <c r="B347" s="364" t="s">
        <v>4615</v>
      </c>
      <c r="C347" s="370">
        <f>IF(装备!C346="","",装备!C346)</f>
        <v>5</v>
      </c>
      <c r="D347" s="121" t="str">
        <f>IF(装备!D346="","",装备!D346)</f>
        <v>主炮</v>
      </c>
      <c r="E347" t="str">
        <f>IF(装备!E346="","",装备!E346)</f>
        <v>主炮-重巡+</v>
      </c>
      <c r="F347" s="370" t="str">
        <f>IF(装备!F346="","",装备!F346)</f>
        <v/>
      </c>
      <c r="G347" s="370">
        <f>IF(装备!G346="","",装备!G346)</f>
        <v>15</v>
      </c>
      <c r="H347" s="370" t="str">
        <f>IF(装备!H346="","",装备!H346)</f>
        <v/>
      </c>
      <c r="I347" s="370" t="str">
        <f>IF(装备!I346="","",装备!I346)</f>
        <v/>
      </c>
      <c r="J347" s="370" t="str">
        <f>IF(装备!J346="","",装备!J346)</f>
        <v/>
      </c>
      <c r="K347" s="370" t="str">
        <f>IF(装备!K346="","",装备!K346)</f>
        <v/>
      </c>
      <c r="L347" s="370" t="str">
        <f>IF(装备!L346="","",装备!L346)</f>
        <v/>
      </c>
      <c r="M347" s="370" t="str">
        <f>IF(装备!M346="","",装备!M346)</f>
        <v>中</v>
      </c>
      <c r="N347" s="370" t="str">
        <f>IF(装备!N346="","",装备!N346)</f>
        <v/>
      </c>
      <c r="O347" s="370" t="str">
        <f>IF(装备!O346="","",装备!O346)</f>
        <v/>
      </c>
      <c r="P347" s="370" t="str">
        <f>IF(装备!P346="","",装备!P346)</f>
        <v/>
      </c>
      <c r="Q347" s="370" t="str">
        <f>IF(装备!Q346="","",装备!Q346)</f>
        <v/>
      </c>
      <c r="R347" s="370">
        <f>IF(装备!R346="","",装备!R346)</f>
        <v>1</v>
      </c>
      <c r="S347" s="370" t="str">
        <f>IF(装备!S346="","",装备!S346)</f>
        <v/>
      </c>
      <c r="T347" s="370" t="str">
        <f>IF(装备!T346="","",装备!T346)</f>
        <v/>
      </c>
      <c r="U347" s="370" t="str">
        <f>IF(装备!U346="","",装备!U346)</f>
        <v/>
      </c>
      <c r="V347" s="370" t="str">
        <f>IF(装备!V346="","",装备!V346)</f>
        <v/>
      </c>
      <c r="W347" s="370" t="str">
        <f>IF(装备!W346="","",装备!W346)</f>
        <v/>
      </c>
      <c r="X347" s="370" t="str">
        <f>IF(装备!X346="","",装备!X346)</f>
        <v/>
      </c>
      <c r="Y347" s="370">
        <f>IF(装备!Y346="","",装备!Y346)</f>
        <v>15</v>
      </c>
      <c r="Z347" s="370">
        <f>IF(装备!Z346="","",装备!Z346)</f>
        <v>13</v>
      </c>
      <c r="AA347" s="370" t="str">
        <f>IF(装备!AA346="","",装备!AA346)</f>
        <v/>
      </c>
      <c r="AB347" t="str">
        <f>IF(装备!AB346="","",装备!AB346)</f>
        <v/>
      </c>
      <c r="AC347" t="str">
        <f>IF(装备!AC346="","",装备!AC346)</f>
        <v/>
      </c>
      <c r="AD347" t="str">
        <f>IF(装备!AD346="","",装备!AD346)</f>
        <v/>
      </c>
    </row>
    <row r="348" spans="1:30">
      <c r="A348">
        <f>IF(装备!A347="","",装备!A347)</f>
        <v>10034621</v>
      </c>
      <c r="B348" s="364" t="s">
        <v>4616</v>
      </c>
      <c r="C348" s="370">
        <f>IF(装备!C347="","",装备!C347)</f>
        <v>5</v>
      </c>
      <c r="D348" s="121" t="str">
        <f>IF(装备!D347="","",装备!D347)</f>
        <v>鱼雷机</v>
      </c>
      <c r="E348" t="str">
        <f>IF(装备!E347="","",装备!E347)</f>
        <v>鱼雷机-通用</v>
      </c>
      <c r="F348" s="370" t="str">
        <f>IF(装备!F347="","",装备!F347)</f>
        <v/>
      </c>
      <c r="G348" s="370" t="str">
        <f>IF(装备!G347="","",装备!G347)</f>
        <v/>
      </c>
      <c r="H348" s="370" t="str">
        <f>IF(装备!H347="","",装备!H347)</f>
        <v/>
      </c>
      <c r="I348" s="370">
        <f>IF(装备!I347="","",装备!I347)</f>
        <v>9</v>
      </c>
      <c r="J348" s="370">
        <f>IF(装备!J347="","",装备!J347)</f>
        <v>10</v>
      </c>
      <c r="K348" s="370">
        <f>IF(装备!K347="","",装备!K347)</f>
        <v>5</v>
      </c>
      <c r="L348" s="370" t="str">
        <f>IF(装备!L347="","",装备!L347)</f>
        <v/>
      </c>
      <c r="M348" s="370" t="str">
        <f>IF(装备!M347="","",装备!M347)</f>
        <v>无</v>
      </c>
      <c r="N348" s="370" t="str">
        <f>IF(装备!N347="","",装备!N347)</f>
        <v/>
      </c>
      <c r="O348" s="370" t="str">
        <f>IF(装备!O347="","",装备!O347)</f>
        <v/>
      </c>
      <c r="P348" s="370" t="str">
        <f>IF(装备!P347="","",装备!P347)</f>
        <v/>
      </c>
      <c r="Q348" s="370" t="str">
        <f>IF(装备!Q347="","",装备!Q347)</f>
        <v/>
      </c>
      <c r="R348" s="370">
        <f>IF(装备!R347="","",装备!R347)</f>
        <v>1</v>
      </c>
      <c r="S348" s="370" t="str">
        <f>IF(装备!S347="","",装备!S347)</f>
        <v/>
      </c>
      <c r="T348" s="370" t="str">
        <f>IF(装备!T347="","",装备!T347)</f>
        <v/>
      </c>
      <c r="U348" s="370" t="str">
        <f>IF(装备!U347="","",装备!U347)</f>
        <v/>
      </c>
      <c r="V348" s="370" t="str">
        <f>IF(装备!V347="","",装备!V347)</f>
        <v/>
      </c>
      <c r="W348" s="370">
        <f>IF(装备!W347="","",装备!W347)</f>
        <v>5</v>
      </c>
      <c r="X348" s="370">
        <f>IF(装备!X347="","",装备!X347)</f>
        <v>1</v>
      </c>
      <c r="Y348" s="370">
        <f>IF(装备!Y347="","",装备!Y347)</f>
        <v>3</v>
      </c>
      <c r="Z348" s="370" t="str">
        <f>IF(装备!Z347="","",装备!Z347)</f>
        <v/>
      </c>
      <c r="AA348" s="370">
        <f>IF(装备!AA347="","",装备!AA347)</f>
        <v>2</v>
      </c>
      <c r="AB348" t="str">
        <f>IF(装备!AB347="","",装备!AB347)</f>
        <v/>
      </c>
      <c r="AC348" t="str">
        <f>IF(装备!AC347="","",装备!AC347)</f>
        <v/>
      </c>
      <c r="AD348" t="str">
        <f>IF(装备!AD347="","",装备!AD347)</f>
        <v>铝耗5</v>
      </c>
    </row>
    <row r="349" spans="1:30">
      <c r="A349">
        <f>IF(装备!A348="","",装备!A348)</f>
        <v>10034721</v>
      </c>
      <c r="B349" s="364" t="s">
        <v>4617</v>
      </c>
      <c r="C349" s="370">
        <f>IF(装备!C348="","",装备!C348)</f>
        <v>5</v>
      </c>
      <c r="D349" s="121" t="str">
        <f>IF(装备!D348="","",装备!D348)</f>
        <v>炮弹</v>
      </c>
      <c r="E349" t="str">
        <f>IF(装备!E348="","",装备!E348)</f>
        <v>炮弹-战列+</v>
      </c>
      <c r="F349" s="370" t="str">
        <f>IF(装备!F348="","",装备!F348)</f>
        <v/>
      </c>
      <c r="G349" s="370">
        <f>IF(装备!G348="","",装备!G348)</f>
        <v>2</v>
      </c>
      <c r="H349" s="370" t="str">
        <f>IF(装备!H348="","",装备!H348)</f>
        <v/>
      </c>
      <c r="I349" s="370" t="str">
        <f>IF(装备!I348="","",装备!I348)</f>
        <v/>
      </c>
      <c r="J349" s="370" t="str">
        <f>IF(装备!J348="","",装备!J348)</f>
        <v/>
      </c>
      <c r="K349" s="370" t="str">
        <f>IF(装备!K348="","",装备!K348)</f>
        <v/>
      </c>
      <c r="L349" s="370">
        <f>IF(装备!L348="","",装备!L348)</f>
        <v>2</v>
      </c>
      <c r="M349" s="370" t="str">
        <f>IF(装备!M348="","",装备!M348)</f>
        <v>无</v>
      </c>
      <c r="N349" s="370" t="str">
        <f>IF(装备!N348="","",装备!N348)</f>
        <v/>
      </c>
      <c r="O349" s="370" t="str">
        <f>IF(装备!O348="","",装备!O348)</f>
        <v/>
      </c>
      <c r="P349" s="370" t="str">
        <f>IF(装备!P348="","",装备!P348)</f>
        <v/>
      </c>
      <c r="Q349" s="370" t="str">
        <f>IF(装备!Q348="","",装备!Q348)</f>
        <v/>
      </c>
      <c r="R349" s="370">
        <f>IF(装备!R348="","",装备!R348)</f>
        <v>1</v>
      </c>
      <c r="S349" s="370" t="str">
        <f>IF(装备!S348="","",装备!S348)</f>
        <v/>
      </c>
      <c r="T349" s="370" t="str">
        <f>IF(装备!T348="","",装备!T348)</f>
        <v/>
      </c>
      <c r="U349" s="370" t="str">
        <f>IF(装备!U348="","",装备!U348)</f>
        <v/>
      </c>
      <c r="V349" s="370" t="str">
        <f>IF(装备!V348="","",装备!V348)</f>
        <v/>
      </c>
      <c r="W349" s="370" t="str">
        <f>IF(装备!W348="","",装备!W348)</f>
        <v/>
      </c>
      <c r="X349" s="370" t="str">
        <f>IF(装备!X348="","",装备!X348)</f>
        <v/>
      </c>
      <c r="Y349" s="370">
        <f>IF(装备!Y348="","",装备!Y348)</f>
        <v>9</v>
      </c>
      <c r="Z349" s="370">
        <f>IF(装备!Z348="","",装备!Z348)</f>
        <v>9</v>
      </c>
      <c r="AA349" s="370">
        <f>IF(装备!AA348="","",装备!AA348)</f>
        <v>3</v>
      </c>
      <c r="AB349" t="str">
        <f>IF(装备!AB348="","",装备!AB348)</f>
        <v>{'exp': 0.07}</v>
      </c>
      <c r="AC349">
        <f>IF(装备!AC348="","",装备!AC348)</f>
        <v>15</v>
      </c>
      <c r="AD349" t="str">
        <f>IF(装备!AD348="","",装备!AD348)</f>
        <v>获得经验值提升7%（装备之间不叠加）</v>
      </c>
    </row>
    <row r="350" spans="1:30">
      <c r="A350">
        <f>IF(装备!A349="","",装备!A349)</f>
        <v>10034821</v>
      </c>
      <c r="B350" s="362" t="s">
        <v>4620</v>
      </c>
      <c r="C350" s="370">
        <f>IF(装备!C349="","",装备!C349)</f>
        <v>4</v>
      </c>
      <c r="D350" s="121" t="str">
        <f>IF(装备!D349="","",装备!D349)</f>
        <v>雷达</v>
      </c>
      <c r="E350" t="str">
        <f>IF(装备!E349="","",装备!E349)</f>
        <v>鱼雷-通用</v>
      </c>
      <c r="F350" s="370" t="str">
        <f>IF(装备!F349="","",装备!F349)</f>
        <v/>
      </c>
      <c r="G350" s="370" t="str">
        <f>IF(装备!G349="","",装备!G349)</f>
        <v/>
      </c>
      <c r="H350" s="370" t="str">
        <f>IF(装备!H349="","",装备!H349)</f>
        <v/>
      </c>
      <c r="I350" s="370">
        <f>IF(装备!I349="","",装备!I349)</f>
        <v>4</v>
      </c>
      <c r="J350" s="370" t="str">
        <f>IF(装备!J349="","",装备!J349)</f>
        <v/>
      </c>
      <c r="K350" s="370" t="str">
        <f>IF(装备!K349="","",装备!K349)</f>
        <v/>
      </c>
      <c r="L350" s="370">
        <f>IF(装备!L349="","",装备!L349)</f>
        <v>4</v>
      </c>
      <c r="M350" s="370" t="str">
        <f>IF(装备!M349="","",装备!M349)</f>
        <v>无</v>
      </c>
      <c r="N350" s="370" t="str">
        <f>IF(装备!N349="","",装备!N349)</f>
        <v/>
      </c>
      <c r="O350" s="370" t="str">
        <f>IF(装备!O349="","",装备!O349)</f>
        <v/>
      </c>
      <c r="P350" s="370" t="str">
        <f>IF(装备!P349="","",装备!P349)</f>
        <v/>
      </c>
      <c r="Q350" s="370" t="str">
        <f>IF(装备!Q349="","",装备!Q349)</f>
        <v/>
      </c>
      <c r="R350" s="370">
        <f>IF(装备!R349="","",装备!R349)</f>
        <v>1</v>
      </c>
      <c r="S350" s="370" t="str">
        <f>IF(装备!S349="","",装备!S349)</f>
        <v/>
      </c>
      <c r="T350" s="370" t="str">
        <f>IF(装备!T349="","",装备!T349)</f>
        <v/>
      </c>
      <c r="U350" s="370" t="str">
        <f>IF(装备!U349="","",装备!U349)</f>
        <v/>
      </c>
      <c r="V350" s="370" t="str">
        <f>IF(装备!V349="","",装备!V349)</f>
        <v/>
      </c>
      <c r="W350" s="370" t="str">
        <f>IF(装备!W349="","",装备!W349)</f>
        <v/>
      </c>
      <c r="X350" s="370">
        <f>IF(装备!X349="","",装备!X349)</f>
        <v>3</v>
      </c>
      <c r="Y350" s="370">
        <f>IF(装备!Y349="","",装备!Y349)</f>
        <v>2</v>
      </c>
      <c r="Z350" s="370">
        <f>IF(装备!Z349="","",装备!Z349)</f>
        <v>2</v>
      </c>
      <c r="AA350" s="370" t="str">
        <f>IF(装备!AA349="","",装备!AA349)</f>
        <v/>
      </c>
      <c r="AB350" t="str">
        <f>IF(装备!AB349="","",装备!AB349)</f>
        <v>{'hit': 10}</v>
      </c>
      <c r="AC350">
        <f>IF(装备!AC349="","",装备!AC349)</f>
        <v>11</v>
      </c>
      <c r="AD350" t="str">
        <f>IF(装备!AD349="","",装备!AD349)</f>
        <v>鱼雷战阶段增加10%命中率</v>
      </c>
    </row>
    <row r="351" spans="1:30">
      <c r="A351">
        <f>IF(装备!A350="","",装备!A350)</f>
        <v>10034921</v>
      </c>
      <c r="B351" s="363" t="s">
        <v>4623</v>
      </c>
      <c r="C351" s="370">
        <f>IF(装备!C350="","",装备!C350)</f>
        <v>6</v>
      </c>
      <c r="D351" s="121" t="str">
        <f>IF(装备!D350="","",装备!D350)</f>
        <v>强化部件</v>
      </c>
      <c r="E351" t="str">
        <f>IF(装备!E350="","",装备!E350)</f>
        <v>强化部件-通用</v>
      </c>
      <c r="F351" s="370" t="str">
        <f>IF(装备!F350="","",装备!F350)</f>
        <v/>
      </c>
      <c r="G351" s="370" t="str">
        <f>IF(装备!G350="","",装备!G350)</f>
        <v/>
      </c>
      <c r="H351" s="370" t="str">
        <f>IF(装备!H350="","",装备!H350)</f>
        <v/>
      </c>
      <c r="I351" s="370" t="str">
        <f>IF(装备!I350="","",装备!I350)</f>
        <v/>
      </c>
      <c r="J351" s="370">
        <f>IF(装备!J350="","",装备!J350)</f>
        <v>2</v>
      </c>
      <c r="K351" s="370" t="str">
        <f>IF(装备!K350="","",装备!K350)</f>
        <v/>
      </c>
      <c r="L351" s="370" t="str">
        <f>IF(装备!L350="","",装备!L350)</f>
        <v/>
      </c>
      <c r="M351" s="370" t="str">
        <f>IF(装备!M350="","",装备!M350)</f>
        <v>无</v>
      </c>
      <c r="N351" s="370">
        <f>IF(装备!N350="","",装备!N350)</f>
        <v>5</v>
      </c>
      <c r="O351" s="370">
        <f>IF(装备!O350="","",装备!O350)</f>
        <v>5</v>
      </c>
      <c r="P351" s="370" t="str">
        <f>IF(装备!P350="","",装备!P350)</f>
        <v/>
      </c>
      <c r="Q351" s="370" t="str">
        <f>IF(装备!Q350="","",装备!Q350)</f>
        <v/>
      </c>
      <c r="R351" s="370">
        <f>IF(装备!R350="","",装备!R350)</f>
        <v>1</v>
      </c>
      <c r="S351" s="370" t="str">
        <f>IF(装备!S350="","",装备!S350)</f>
        <v/>
      </c>
      <c r="T351" s="370" t="str">
        <f>IF(装备!T350="","",装备!T350)</f>
        <v/>
      </c>
      <c r="U351" s="370" t="str">
        <f>IF(装备!U350="","",装备!U350)</f>
        <v/>
      </c>
      <c r="V351" s="370" t="str">
        <f>IF(装备!V350="","",装备!V350)</f>
        <v/>
      </c>
      <c r="W351" s="370" t="str">
        <f>IF(装备!W350="","",装备!W350)</f>
        <v/>
      </c>
      <c r="X351" s="370">
        <f>IF(装备!X350="","",装备!X350)</f>
        <v>2</v>
      </c>
      <c r="Y351" s="370">
        <f>IF(装备!Y350="","",装备!Y350)</f>
        <v>3</v>
      </c>
      <c r="Z351" s="370">
        <f>IF(装备!Z350="","",装备!Z350)</f>
        <v>3</v>
      </c>
      <c r="AA351" s="370">
        <f>IF(装备!AA350="","",装备!AA350)</f>
        <v>3</v>
      </c>
      <c r="AB351" t="str">
        <f>IF(装备!AB350="","",装备!AB350)</f>
        <v/>
      </c>
      <c r="AC351" t="str">
        <f>IF(装备!AC350="","",装备!AC350)</f>
        <v/>
      </c>
      <c r="AD351" t="str">
        <f>IF(装备!AD350="","",装备!AD350)</f>
        <v/>
      </c>
    </row>
    <row r="352" spans="1:30">
      <c r="A352">
        <f>IF(装备!A351="","",装备!A351)</f>
        <v>10035021</v>
      </c>
      <c r="B352" s="363" t="s">
        <v>4113</v>
      </c>
      <c r="C352" s="370">
        <f>IF(装备!C351="","",装备!C351)</f>
        <v>6</v>
      </c>
      <c r="D352" s="121" t="str">
        <f>IF(装备!D351="","",装备!D351)</f>
        <v>主炮</v>
      </c>
      <c r="E352" t="str">
        <f>IF(装备!E351="","",装备!E351)</f>
        <v>主炮-轻巡+</v>
      </c>
      <c r="F352" s="370" t="str">
        <f>IF(装备!F351="","",装备!F351)</f>
        <v/>
      </c>
      <c r="G352" s="370">
        <f>IF(装备!G351="","",装备!G351)</f>
        <v>11</v>
      </c>
      <c r="H352" s="370" t="str">
        <f>IF(装备!H351="","",装备!H351)</f>
        <v/>
      </c>
      <c r="I352" s="370" t="str">
        <f>IF(装备!I351="","",装备!I351)</f>
        <v/>
      </c>
      <c r="J352" s="370" t="str">
        <f>IF(装备!J351="","",装备!J351)</f>
        <v/>
      </c>
      <c r="K352" s="370" t="str">
        <f>IF(装备!K351="","",装备!K351)</f>
        <v/>
      </c>
      <c r="L352" s="370" t="str">
        <f>IF(装备!L351="","",装备!L351)</f>
        <v/>
      </c>
      <c r="M352" s="370" t="str">
        <f>IF(装备!M351="","",装备!M351)</f>
        <v>中</v>
      </c>
      <c r="N352" s="370" t="str">
        <f>IF(装备!N351="","",装备!N351)</f>
        <v/>
      </c>
      <c r="O352" s="370" t="str">
        <f>IF(装备!O351="","",装备!O351)</f>
        <v/>
      </c>
      <c r="P352" s="370" t="str">
        <f>IF(装备!P351="","",装备!P351)</f>
        <v/>
      </c>
      <c r="Q352" s="370">
        <f>IF(装备!Q351="","",装备!Q351)</f>
        <v>7</v>
      </c>
      <c r="R352" s="370">
        <f>IF(装备!R351="","",装备!R351)</f>
        <v>2.7</v>
      </c>
      <c r="S352" s="370">
        <f>IF(装备!S351="","",装备!S351)</f>
        <v>0.3</v>
      </c>
      <c r="T352" s="370" t="str">
        <f>IF(装备!T351="","",装备!T351)</f>
        <v/>
      </c>
      <c r="U352" s="370" t="str">
        <f>IF(装备!U351="","",装备!U351)</f>
        <v/>
      </c>
      <c r="V352" s="370" t="str">
        <f>IF(装备!V351="","",装备!V351)</f>
        <v/>
      </c>
      <c r="W352" s="370" t="str">
        <f>IF(装备!W351="","",装备!W351)</f>
        <v/>
      </c>
      <c r="X352" s="370" t="str">
        <f>IF(装备!X351="","",装备!X351)</f>
        <v/>
      </c>
      <c r="Y352" s="370">
        <f>IF(装备!Y351="","",装备!Y351)</f>
        <v>9</v>
      </c>
      <c r="Z352" s="370">
        <f>IF(装备!Z351="","",装备!Z351)</f>
        <v>6</v>
      </c>
      <c r="AA352" s="370" t="str">
        <f>IF(装备!AA351="","",装备!AA351)</f>
        <v/>
      </c>
      <c r="AB352" t="str">
        <f>IF(装备!AB351="","",装备!AB351)</f>
        <v/>
      </c>
      <c r="AC352" t="str">
        <f>IF(装备!AC351="","",装备!AC351)</f>
        <v/>
      </c>
      <c r="AD352" t="str">
        <f>IF(装备!AD351="","",装备!AD351)</f>
        <v>对空补正30%；对空倍率2.7</v>
      </c>
    </row>
    <row r="353" spans="1:30">
      <c r="A353">
        <f>IF(装备!A352="","",装备!A352)</f>
        <v>10035121</v>
      </c>
      <c r="B353" s="363" t="s">
        <v>4236</v>
      </c>
      <c r="C353" s="370">
        <f>IF(装备!C352="","",装备!C352)</f>
        <v>6</v>
      </c>
      <c r="D353" s="121" t="str">
        <f>IF(装备!D352="","",装备!D352)</f>
        <v>主炮</v>
      </c>
      <c r="E353" t="str">
        <f>IF(装备!E352="","",装备!E352)</f>
        <v>主炮-战列+</v>
      </c>
      <c r="F353" s="370" t="str">
        <f>IF(装备!F352="","",装备!F352)</f>
        <v/>
      </c>
      <c r="G353" s="370">
        <f>IF(装备!G352="","",装备!G352)</f>
        <v>25</v>
      </c>
      <c r="H353" s="370" t="str">
        <f>IF(装备!H352="","",装备!H352)</f>
        <v/>
      </c>
      <c r="I353" s="370" t="str">
        <f>IF(装备!I352="","",装备!I352)</f>
        <v/>
      </c>
      <c r="J353" s="370" t="str">
        <f>IF(装备!J352="","",装备!J352)</f>
        <v/>
      </c>
      <c r="K353" s="370" t="str">
        <f>IF(装备!K352="","",装备!K352)</f>
        <v/>
      </c>
      <c r="L353" s="370">
        <f>IF(装备!L352="","",装备!L352)</f>
        <v>4</v>
      </c>
      <c r="M353" s="370" t="str">
        <f>IF(装备!M352="","",装备!M352)</f>
        <v>超长</v>
      </c>
      <c r="N353" s="370" t="str">
        <f>IF(装备!N352="","",装备!N352)</f>
        <v/>
      </c>
      <c r="O353" s="370" t="str">
        <f>IF(装备!O352="","",装备!O352)</f>
        <v/>
      </c>
      <c r="P353" s="370" t="str">
        <f>IF(装备!P352="","",装备!P352)</f>
        <v/>
      </c>
      <c r="Q353" s="370" t="str">
        <f>IF(装备!Q352="","",装备!Q352)</f>
        <v/>
      </c>
      <c r="R353" s="370">
        <f>IF(装备!R352="","",装备!R352)</f>
        <v>1</v>
      </c>
      <c r="S353" s="370" t="str">
        <f>IF(装备!S352="","",装备!S352)</f>
        <v/>
      </c>
      <c r="T353" s="370" t="str">
        <f>IF(装备!T352="","",装备!T352)</f>
        <v/>
      </c>
      <c r="U353" s="370" t="str">
        <f>IF(装备!U352="","",装备!U352)</f>
        <v/>
      </c>
      <c r="V353" s="370" t="str">
        <f>IF(装备!V352="","",装备!V352)</f>
        <v/>
      </c>
      <c r="W353" s="370" t="str">
        <f>IF(装备!W352="","",装备!W352)</f>
        <v/>
      </c>
      <c r="X353" s="370" t="str">
        <f>IF(装备!X352="","",装备!X352)</f>
        <v/>
      </c>
      <c r="Y353" s="370">
        <f>IF(装备!Y352="","",装备!Y352)</f>
        <v>17</v>
      </c>
      <c r="Z353" s="370">
        <f>IF(装备!Z352="","",装备!Z352)</f>
        <v>20</v>
      </c>
      <c r="AA353" s="370" t="str">
        <f>IF(装备!AA352="","",装备!AA352)</f>
        <v/>
      </c>
      <c r="AB353" t="str">
        <f>IF(装备!AB352="","",装备!AB352)</f>
        <v/>
      </c>
      <c r="AC353" t="str">
        <f>IF(装备!AC352="","",装备!AC352)</f>
        <v/>
      </c>
      <c r="AD353" t="str">
        <f>IF(装备!AD352="","",装备!AD352)</f>
        <v/>
      </c>
    </row>
    <row r="354" spans="1:30">
      <c r="A354">
        <f>IF(装备!A353="","",装备!A353)</f>
        <v>10035221</v>
      </c>
      <c r="B354" s="363" t="s">
        <v>4625</v>
      </c>
      <c r="C354" s="370">
        <f>IF(装备!C353="","",装备!C353)</f>
        <v>6</v>
      </c>
      <c r="D354" s="121" t="str">
        <f>IF(装备!D353="","",装备!D353)</f>
        <v>强化部件</v>
      </c>
      <c r="E354" t="str">
        <f>IF(装备!E353="","",装备!E353)</f>
        <v>强化部件-通用</v>
      </c>
      <c r="F354" s="370" t="str">
        <f>IF(装备!F353="","",装备!F353)</f>
        <v/>
      </c>
      <c r="G354" s="370" t="str">
        <f>IF(装备!G353="","",装备!G353)</f>
        <v/>
      </c>
      <c r="H354" s="370" t="str">
        <f>IF(装备!H353="","",装备!H353)</f>
        <v/>
      </c>
      <c r="I354" s="370" t="str">
        <f>IF(装备!I353="","",装备!I353)</f>
        <v/>
      </c>
      <c r="J354" s="370" t="str">
        <f>IF(装备!J353="","",装备!J353)</f>
        <v/>
      </c>
      <c r="K354" s="370" t="str">
        <f>IF(装备!K353="","",装备!K353)</f>
        <v/>
      </c>
      <c r="L354" s="370" t="str">
        <f>IF(装备!L353="","",装备!L353)</f>
        <v/>
      </c>
      <c r="M354" s="370" t="str">
        <f>IF(装备!M353="","",装备!M353)</f>
        <v>无</v>
      </c>
      <c r="N354" s="370" t="str">
        <f>IF(装备!N353="","",装备!N353)</f>
        <v/>
      </c>
      <c r="O354" s="370">
        <f>IF(装备!O353="","",装备!O353)</f>
        <v>6</v>
      </c>
      <c r="P354" s="370" t="str">
        <f>IF(装备!P353="","",装备!P353)</f>
        <v/>
      </c>
      <c r="Q354" s="370" t="str">
        <f>IF(装备!Q353="","",装备!Q353)</f>
        <v/>
      </c>
      <c r="R354" s="370">
        <f>IF(装备!R353="","",装备!R353)</f>
        <v>1</v>
      </c>
      <c r="S354" s="370" t="str">
        <f>IF(装备!S353="","",装备!S353)</f>
        <v/>
      </c>
      <c r="T354" s="370" t="str">
        <f>IF(装备!T353="","",装备!T353)</f>
        <v/>
      </c>
      <c r="U354" s="370" t="str">
        <f>IF(装备!U353="","",装备!U353)</f>
        <v/>
      </c>
      <c r="V354" s="370" t="str">
        <f>IF(装备!V353="","",装备!V353)</f>
        <v/>
      </c>
      <c r="W354" s="370" t="str">
        <f>IF(装备!W353="","",装备!W353)</f>
        <v/>
      </c>
      <c r="X354" s="370">
        <f>IF(装备!X353="","",装备!X353)</f>
        <v>2</v>
      </c>
      <c r="Y354" s="370">
        <f>IF(装备!Y353="","",装备!Y353)</f>
        <v>3</v>
      </c>
      <c r="Z354" s="370">
        <f>IF(装备!Z353="","",装备!Z353)</f>
        <v>3</v>
      </c>
      <c r="AA354" s="370">
        <f>IF(装备!AA353="","",装备!AA353)</f>
        <v>3</v>
      </c>
      <c r="AB354" t="str">
        <f>IF(装备!AB353="","",装备!AB353)</f>
        <v/>
      </c>
      <c r="AC354" t="str">
        <f>IF(装备!AC353="","",装备!AC353)</f>
        <v/>
      </c>
      <c r="AD354" t="str">
        <f>IF(装备!AD353="","",装备!AD353)</f>
        <v/>
      </c>
    </row>
    <row r="355" spans="1:30">
      <c r="A355">
        <f>IF(装备!A354="","",装备!A354)</f>
        <v>10035321</v>
      </c>
      <c r="B355" s="362" t="s">
        <v>4626</v>
      </c>
      <c r="C355" s="370">
        <f>IF(装备!C354="","",装备!C354)</f>
        <v>4</v>
      </c>
      <c r="D355" s="121" t="str">
        <f>IF(装备!D354="","",装备!D354)</f>
        <v>防空炮</v>
      </c>
      <c r="E355" t="str">
        <f>IF(装备!E354="","",装备!E354)</f>
        <v>防空炮-通用</v>
      </c>
      <c r="F355" s="370" t="str">
        <f>IF(装备!F354="","",装备!F354)</f>
        <v/>
      </c>
      <c r="G355" s="370" t="str">
        <f>IF(装备!G354="","",装备!G354)</f>
        <v/>
      </c>
      <c r="H355" s="370" t="str">
        <f>IF(装备!H354="","",装备!H354)</f>
        <v/>
      </c>
      <c r="I355" s="370" t="str">
        <f>IF(装备!I354="","",装备!I354)</f>
        <v/>
      </c>
      <c r="J355" s="370" t="str">
        <f>IF(装备!J354="","",装备!J354)</f>
        <v/>
      </c>
      <c r="K355" s="370" t="str">
        <f>IF(装备!K354="","",装备!K354)</f>
        <v/>
      </c>
      <c r="L355" s="370" t="str">
        <f>IF(装备!L354="","",装备!L354)</f>
        <v/>
      </c>
      <c r="M355" s="370" t="str">
        <f>IF(装备!M354="","",装备!M354)</f>
        <v>无</v>
      </c>
      <c r="N355" s="370">
        <f>IF(装备!N354="","",装备!N354)</f>
        <v>2</v>
      </c>
      <c r="O355" s="370" t="str">
        <f>IF(装备!O354="","",装备!O354)</f>
        <v/>
      </c>
      <c r="P355" s="370" t="str">
        <f>IF(装备!P354="","",装备!P354)</f>
        <v/>
      </c>
      <c r="Q355" s="370">
        <f>IF(装备!Q354="","",装备!Q354)</f>
        <v>4</v>
      </c>
      <c r="R355" s="370">
        <f>IF(装备!R354="","",装备!R354)</f>
        <v>1</v>
      </c>
      <c r="S355" s="370" t="str">
        <f>IF(装备!S354="","",装备!S354)</f>
        <v/>
      </c>
      <c r="T355" s="370" t="str">
        <f>IF(装备!T354="","",装备!T354)</f>
        <v/>
      </c>
      <c r="U355" s="370" t="str">
        <f>IF(装备!U354="","",装备!U354)</f>
        <v/>
      </c>
      <c r="V355" s="370" t="str">
        <f>IF(装备!V354="","",装备!V354)</f>
        <v/>
      </c>
      <c r="W355" s="370" t="str">
        <f>IF(装备!W354="","",装备!W354)</f>
        <v/>
      </c>
      <c r="X355" s="370" t="str">
        <f>IF(装备!X354="","",装备!X354)</f>
        <v/>
      </c>
      <c r="Y355" s="370">
        <f>IF(装备!Y354="","",装备!Y354)</f>
        <v>5</v>
      </c>
      <c r="Z355" s="370">
        <f>IF(装备!Z354="","",装备!Z354)</f>
        <v>5</v>
      </c>
      <c r="AA355" s="370" t="str">
        <f>IF(装备!AA354="","",装备!AA354)</f>
        <v/>
      </c>
      <c r="AB355" t="str">
        <f>IF(装备!AB354="","",装备!AB354)</f>
        <v>{'hit': -10}</v>
      </c>
      <c r="AC355">
        <f>IF(装备!AC354="","",装备!AC354)</f>
        <v>13</v>
      </c>
      <c r="AD355" t="str">
        <f>IF(装备!AD354="","",装备!AD354)</f>
        <v>降低敌方航空战阶段10%鱼雷机命中率</v>
      </c>
    </row>
    <row r="356" spans="1:30">
      <c r="A356">
        <f>IF(装备!A355="","",装备!A355)</f>
        <v>10035421</v>
      </c>
      <c r="B356" s="362" t="s">
        <v>4628</v>
      </c>
      <c r="C356" s="370">
        <f>IF(装备!C355="","",装备!C355)</f>
        <v>4</v>
      </c>
      <c r="D356" s="121" t="str">
        <f>IF(装备!D355="","",装备!D355)</f>
        <v>强化部件</v>
      </c>
      <c r="E356" t="str">
        <f>IF(装备!E355="","",装备!E355)</f>
        <v>强化部件-潜艇限定</v>
      </c>
      <c r="F356" s="370" t="str">
        <f>IF(装备!F355="","",装备!F355)</f>
        <v/>
      </c>
      <c r="G356" s="370" t="str">
        <f>IF(装备!G355="","",装备!G355)</f>
        <v/>
      </c>
      <c r="H356" s="370" t="str">
        <f>IF(装备!H355="","",装备!H355)</f>
        <v/>
      </c>
      <c r="I356" s="370">
        <f>IF(装备!I355="","",装备!I355)</f>
        <v>2</v>
      </c>
      <c r="J356" s="370" t="str">
        <f>IF(装备!J355="","",装备!J355)</f>
        <v/>
      </c>
      <c r="K356" s="370" t="str">
        <f>IF(装备!K355="","",装备!K355)</f>
        <v/>
      </c>
      <c r="L356" s="370" t="str">
        <f>IF(装备!L355="","",装备!L355)</f>
        <v/>
      </c>
      <c r="M356" s="370" t="str">
        <f>IF(装备!M355="","",装备!M355)</f>
        <v>无</v>
      </c>
      <c r="N356" s="370">
        <f>IF(装备!N355="","",装备!N355)</f>
        <v>7</v>
      </c>
      <c r="O356" s="370">
        <f>IF(装备!O355="","",装备!O355)</f>
        <v>2</v>
      </c>
      <c r="P356" s="370" t="str">
        <f>IF(装备!P355="","",装备!P355)</f>
        <v/>
      </c>
      <c r="Q356" s="370" t="str">
        <f>IF(装备!Q355="","",装备!Q355)</f>
        <v/>
      </c>
      <c r="R356" s="370">
        <f>IF(装备!R355="","",装备!R355)</f>
        <v>1</v>
      </c>
      <c r="S356" s="370" t="str">
        <f>IF(装备!S355="","",装备!S355)</f>
        <v/>
      </c>
      <c r="T356" s="370" t="str">
        <f>IF(装备!T355="","",装备!T355)</f>
        <v/>
      </c>
      <c r="U356" s="370" t="str">
        <f>IF(装备!U355="","",装备!U355)</f>
        <v/>
      </c>
      <c r="V356" s="370" t="str">
        <f>IF(装备!V355="","",装备!V355)</f>
        <v/>
      </c>
      <c r="W356" s="370" t="str">
        <f>IF(装备!W355="","",装备!W355)</f>
        <v/>
      </c>
      <c r="X356" s="370">
        <f>IF(装备!X355="","",装备!X355)</f>
        <v>3</v>
      </c>
      <c r="Y356" s="370">
        <f>IF(装备!Y355="","",装备!Y355)</f>
        <v>3</v>
      </c>
      <c r="Z356" s="370" t="str">
        <f>IF(装备!Z355="","",装备!Z355)</f>
        <v/>
      </c>
      <c r="AA356" s="370" t="str">
        <f>IF(装备!AA355="","",装备!AA355)</f>
        <v/>
      </c>
      <c r="AB356" t="str">
        <f>IF(装备!AB355="","",装备!AB355)</f>
        <v>{'exp': 0.05}</v>
      </c>
      <c r="AC356">
        <f>IF(装备!AC355="","",装备!AC355)</f>
        <v>15</v>
      </c>
      <c r="AD356" t="str">
        <f>IF(装备!AD355="","",装备!AD355)</f>
        <v>获得经验值提升5%（装备之间不叠加）</v>
      </c>
    </row>
    <row r="357" spans="1:30">
      <c r="A357">
        <f>IF(装备!A356="","",装备!A356)</f>
        <v>10035521</v>
      </c>
      <c r="B357" s="363" t="s">
        <v>4631</v>
      </c>
      <c r="C357" s="370">
        <f>IF(装备!C356="","",装备!C356)</f>
        <v>6</v>
      </c>
      <c r="D357" s="121" t="str">
        <f>IF(装备!D356="","",装备!D356)</f>
        <v>强化部件</v>
      </c>
      <c r="E357" t="str">
        <f>IF(装备!E356="","",装备!E356)</f>
        <v>强化部件-通用</v>
      </c>
      <c r="F357" s="370">
        <f>IF(装备!F356="","",装备!F356)</f>
        <v>-1</v>
      </c>
      <c r="G357" s="370">
        <f>IF(装备!G356="","",装备!G356)</f>
        <v>3</v>
      </c>
      <c r="H357" s="370" t="str">
        <f>IF(装备!H356="","",装备!H356)</f>
        <v/>
      </c>
      <c r="I357" s="370" t="str">
        <f>IF(装备!I356="","",装备!I356)</f>
        <v/>
      </c>
      <c r="J357" s="370" t="str">
        <f>IF(装备!J356="","",装备!J356)</f>
        <v/>
      </c>
      <c r="K357" s="370" t="str">
        <f>IF(装备!K356="","",装备!K356)</f>
        <v/>
      </c>
      <c r="L357" s="370">
        <f>IF(装备!L356="","",装备!L356)</f>
        <v>3</v>
      </c>
      <c r="M357" s="370" t="str">
        <f>IF(装备!M356="","",装备!M356)</f>
        <v>无</v>
      </c>
      <c r="N357" s="370" t="str">
        <f>IF(装备!N356="","",装备!N356)</f>
        <v/>
      </c>
      <c r="O357" s="370">
        <f>IF(装备!O356="","",装备!O356)</f>
        <v>1</v>
      </c>
      <c r="P357" s="370" t="str">
        <f>IF(装备!P356="","",装备!P356)</f>
        <v/>
      </c>
      <c r="Q357" s="370" t="str">
        <f>IF(装备!Q356="","",装备!Q356)</f>
        <v/>
      </c>
      <c r="R357" s="370">
        <f>IF(装备!R356="","",装备!R356)</f>
        <v>1</v>
      </c>
      <c r="S357" s="370" t="str">
        <f>IF(装备!S356="","",装备!S356)</f>
        <v/>
      </c>
      <c r="T357" s="370" t="str">
        <f>IF(装备!T356="","",装备!T356)</f>
        <v/>
      </c>
      <c r="U357" s="370" t="str">
        <f>IF(装备!U356="","",装备!U356)</f>
        <v/>
      </c>
      <c r="V357" s="370" t="str">
        <f>IF(装备!V356="","",装备!V356)</f>
        <v/>
      </c>
      <c r="W357" s="370" t="str">
        <f>IF(装备!W356="","",装备!W356)</f>
        <v/>
      </c>
      <c r="X357" s="370">
        <f>IF(装备!X356="","",装备!X356)</f>
        <v>2</v>
      </c>
      <c r="Y357" s="370">
        <f>IF(装备!Y356="","",装备!Y356)</f>
        <v>3</v>
      </c>
      <c r="Z357" s="370">
        <f>IF(装备!Z356="","",装备!Z356)</f>
        <v>3</v>
      </c>
      <c r="AA357" s="370" t="str">
        <f>IF(装备!AA356="","",装备!AA356)</f>
        <v/>
      </c>
      <c r="AB357" t="str">
        <f>IF(装备!AB356="","",装备!AB356)</f>
        <v/>
      </c>
      <c r="AC357">
        <f>IF(装备!AC356="","",装备!AC356)</f>
        <v>6</v>
      </c>
      <c r="AD357" t="str">
        <f>IF(装备!AD356="","",装备!AD356)</f>
        <v/>
      </c>
    </row>
    <row r="358" spans="1:30">
      <c r="A358">
        <f>IF(装备!A357="","",装备!A357)</f>
        <v>10035621</v>
      </c>
      <c r="B358" s="363" t="s">
        <v>4632</v>
      </c>
      <c r="C358" s="370">
        <f>IF(装备!C357="","",装备!C357)</f>
        <v>6</v>
      </c>
      <c r="D358" s="121" t="str">
        <f>IF(装备!D357="","",装备!D357)</f>
        <v>强化部件</v>
      </c>
      <c r="E358" t="str">
        <f>IF(装备!E357="","",装备!E357)</f>
        <v>强化部件-通用</v>
      </c>
      <c r="F358" s="370">
        <f>IF(装备!F357="","",装备!F357)</f>
        <v>1</v>
      </c>
      <c r="G358" s="370">
        <f>IF(装备!G357="","",装备!G357)</f>
        <v>3</v>
      </c>
      <c r="H358" s="370" t="str">
        <f>IF(装备!H357="","",装备!H357)</f>
        <v/>
      </c>
      <c r="I358" s="370" t="str">
        <f>IF(装备!I357="","",装备!I357)</f>
        <v/>
      </c>
      <c r="J358" s="370" t="str">
        <f>IF(装备!J357="","",装备!J357)</f>
        <v/>
      </c>
      <c r="K358" s="370" t="str">
        <f>IF(装备!K357="","",装备!K357)</f>
        <v/>
      </c>
      <c r="L358" s="370">
        <f>IF(装备!L357="","",装备!L357)</f>
        <v>3</v>
      </c>
      <c r="M358" s="370" t="str">
        <f>IF(装备!M357="","",装备!M357)</f>
        <v>无</v>
      </c>
      <c r="N358" s="370" t="str">
        <f>IF(装备!N357="","",装备!N357)</f>
        <v/>
      </c>
      <c r="O358" s="370">
        <f>IF(装备!O357="","",装备!O357)</f>
        <v>1</v>
      </c>
      <c r="P358" s="370" t="str">
        <f>IF(装备!P357="","",装备!P357)</f>
        <v/>
      </c>
      <c r="Q358" s="370" t="str">
        <f>IF(装备!Q357="","",装备!Q357)</f>
        <v/>
      </c>
      <c r="R358" s="370">
        <f>IF(装备!R357="","",装备!R357)</f>
        <v>1</v>
      </c>
      <c r="S358" s="370" t="str">
        <f>IF(装备!S357="","",装备!S357)</f>
        <v/>
      </c>
      <c r="T358" s="370" t="str">
        <f>IF(装备!T357="","",装备!T357)</f>
        <v/>
      </c>
      <c r="U358" s="370" t="str">
        <f>IF(装备!U357="","",装备!U357)</f>
        <v/>
      </c>
      <c r="V358" s="370" t="str">
        <f>IF(装备!V357="","",装备!V357)</f>
        <v/>
      </c>
      <c r="W358" s="370" t="str">
        <f>IF(装备!W357="","",装备!W357)</f>
        <v/>
      </c>
      <c r="X358" s="370">
        <f>IF(装备!X357="","",装备!X357)</f>
        <v>2</v>
      </c>
      <c r="Y358" s="370">
        <f>IF(装备!Y357="","",装备!Y357)</f>
        <v>3</v>
      </c>
      <c r="Z358" s="370">
        <f>IF(装备!Z357="","",装备!Z357)</f>
        <v>3</v>
      </c>
      <c r="AA358" s="370" t="str">
        <f>IF(装备!AA357="","",装备!AA357)</f>
        <v/>
      </c>
      <c r="AB358" t="str">
        <f>IF(装备!AB357="","",装备!AB357)</f>
        <v/>
      </c>
      <c r="AC358">
        <f>IF(装备!AC357="","",装备!AC357)</f>
        <v>6</v>
      </c>
      <c r="AD358" t="str">
        <f>IF(装备!AD357="","",装备!AD357)</f>
        <v/>
      </c>
    </row>
    <row r="359" spans="1:30">
      <c r="A359">
        <f>IF(装备!A358="","",装备!A358)</f>
        <v>10035721</v>
      </c>
      <c r="B359" s="362" t="s">
        <v>4245</v>
      </c>
      <c r="C359" s="370">
        <f>IF(装备!C358="","",装备!C358)</f>
        <v>4</v>
      </c>
      <c r="D359" s="121" t="str">
        <f>IF(装备!D358="","",装备!D358)</f>
        <v>鱼雷</v>
      </c>
      <c r="E359" t="str">
        <f>IF(装备!E358="","",装备!E358)</f>
        <v>鱼雷-通用</v>
      </c>
      <c r="F359" s="370" t="str">
        <f>IF(装备!F358="","",装备!F358)</f>
        <v/>
      </c>
      <c r="G359" s="370" t="str">
        <f>IF(装备!G358="","",装备!G358)</f>
        <v/>
      </c>
      <c r="H359" s="370" t="str">
        <f>IF(装备!H358="","",装备!H358)</f>
        <v/>
      </c>
      <c r="I359" s="370">
        <f>IF(装备!I358="","",装备!I358)</f>
        <v>12</v>
      </c>
      <c r="J359" s="370" t="str">
        <f>IF(装备!J358="","",装备!J358)</f>
        <v/>
      </c>
      <c r="K359" s="370" t="str">
        <f>IF(装备!K358="","",装备!K358)</f>
        <v/>
      </c>
      <c r="L359" s="370" t="str">
        <f>IF(装备!L358="","",装备!L358)</f>
        <v/>
      </c>
      <c r="M359" s="370" t="str">
        <f>IF(装备!M358="","",装备!M358)</f>
        <v>无</v>
      </c>
      <c r="N359" s="370" t="str">
        <f>IF(装备!N358="","",装备!N358)</f>
        <v/>
      </c>
      <c r="O359" s="370" t="str">
        <f>IF(装备!O358="","",装备!O358)</f>
        <v/>
      </c>
      <c r="P359" s="370" t="str">
        <f>IF(装备!P358="","",装备!P358)</f>
        <v/>
      </c>
      <c r="Q359" s="370" t="str">
        <f>IF(装备!Q358="","",装备!Q358)</f>
        <v/>
      </c>
      <c r="R359" s="370">
        <f>IF(装备!R358="","",装备!R358)</f>
        <v>1</v>
      </c>
      <c r="S359" s="370" t="str">
        <f>IF(装备!S358="","",装备!S358)</f>
        <v/>
      </c>
      <c r="T359" s="370" t="str">
        <f>IF(装备!T358="","",装备!T358)</f>
        <v/>
      </c>
      <c r="U359" s="370" t="str">
        <f>IF(装备!U358="","",装备!U358)</f>
        <v/>
      </c>
      <c r="V359" s="370" t="str">
        <f>IF(装备!V358="","",装备!V358)</f>
        <v/>
      </c>
      <c r="W359" s="370" t="str">
        <f>IF(装备!W358="","",装备!W358)</f>
        <v/>
      </c>
      <c r="X359" s="370">
        <f>IF(装备!X358="","",装备!X358)</f>
        <v>3</v>
      </c>
      <c r="Y359" s="370">
        <f>IF(装备!Y358="","",装备!Y358)</f>
        <v>3</v>
      </c>
      <c r="Z359" s="370">
        <f>IF(装备!Z358="","",装备!Z358)</f>
        <v>3</v>
      </c>
      <c r="AA359" s="370" t="str">
        <f>IF(装备!AA358="","",装备!AA358)</f>
        <v/>
      </c>
      <c r="AB359" t="str">
        <f>IF(装备!AB358="","",装备!AB358)</f>
        <v/>
      </c>
      <c r="AC359" t="str">
        <f>IF(装备!AC358="","",装备!AC358)</f>
        <v/>
      </c>
      <c r="AD359" t="str">
        <f>IF(装备!AD358="","",装备!AD358)</f>
        <v/>
      </c>
    </row>
    <row r="360" spans="1:30">
      <c r="A360">
        <f>IF(装备!A359="","",装备!A359)</f>
        <v>10035821</v>
      </c>
      <c r="B360" s="363" t="s">
        <v>4243</v>
      </c>
      <c r="C360" s="370">
        <f>IF(装备!C359="","",装备!C359)</f>
        <v>6</v>
      </c>
      <c r="D360" s="121" t="str">
        <f>IF(装备!D359="","",装备!D359)</f>
        <v>主炮</v>
      </c>
      <c r="E360" t="str">
        <f>IF(装备!E359="","",装备!E359)</f>
        <v>主炮-轻巡+</v>
      </c>
      <c r="F360" s="370" t="str">
        <f>IF(装备!F359="","",装备!F359)</f>
        <v/>
      </c>
      <c r="G360" s="370">
        <f>IF(装备!G359="","",装备!G359)</f>
        <v>11</v>
      </c>
      <c r="H360" s="370" t="str">
        <f>IF(装备!H359="","",装备!H359)</f>
        <v/>
      </c>
      <c r="I360" s="370" t="str">
        <f>IF(装备!I359="","",装备!I359)</f>
        <v/>
      </c>
      <c r="J360" s="370" t="str">
        <f>IF(装备!J359="","",装备!J359)</f>
        <v/>
      </c>
      <c r="K360" s="370" t="str">
        <f>IF(装备!K359="","",装备!K359)</f>
        <v/>
      </c>
      <c r="L360" s="370" t="str">
        <f>IF(装备!L359="","",装备!L359)</f>
        <v/>
      </c>
      <c r="M360" s="370" t="str">
        <f>IF(装备!M359="","",装备!M359)</f>
        <v>中</v>
      </c>
      <c r="N360" s="370">
        <f>IF(装备!N359="","",装备!N359)</f>
        <v>-2</v>
      </c>
      <c r="O360" s="370" t="str">
        <f>IF(装备!O359="","",装备!O359)</f>
        <v/>
      </c>
      <c r="P360" s="370" t="str">
        <f>IF(装备!P359="","",装备!P359)</f>
        <v/>
      </c>
      <c r="Q360" s="370">
        <f>IF(装备!Q359="","",装备!Q359)</f>
        <v>8</v>
      </c>
      <c r="R360" s="370">
        <f>IF(装备!R359="","",装备!R359)</f>
        <v>2.8</v>
      </c>
      <c r="S360" s="370">
        <f>IF(装备!S359="","",装备!S359)</f>
        <v>0.35</v>
      </c>
      <c r="T360" s="370" t="str">
        <f>IF(装备!T359="","",装备!T359)</f>
        <v/>
      </c>
      <c r="U360" s="370" t="str">
        <f>IF(装备!U359="","",装备!U359)</f>
        <v/>
      </c>
      <c r="V360" s="370" t="str">
        <f>IF(装备!V359="","",装备!V359)</f>
        <v/>
      </c>
      <c r="W360" s="370" t="str">
        <f>IF(装备!W359="","",装备!W359)</f>
        <v/>
      </c>
      <c r="X360" s="370" t="str">
        <f>IF(装备!X359="","",装备!X359)</f>
        <v/>
      </c>
      <c r="Y360" s="370">
        <f>IF(装备!Y359="","",装备!Y359)</f>
        <v>9</v>
      </c>
      <c r="Z360" s="370">
        <f>IF(装备!Z359="","",装备!Z359)</f>
        <v>6</v>
      </c>
      <c r="AA360" s="370" t="str">
        <f>IF(装备!AA359="","",装备!AA359)</f>
        <v/>
      </c>
      <c r="AB360" t="str">
        <f>IF(装备!AB359="","",装备!AB359)</f>
        <v/>
      </c>
      <c r="AC360" t="str">
        <f>IF(装备!AC359="","",装备!AC359)</f>
        <v/>
      </c>
      <c r="AD360" t="str">
        <f>IF(装备!AD359="","",装备!AD359)</f>
        <v>对空补正35%；对空倍率2.8</v>
      </c>
    </row>
    <row r="361" spans="1:30">
      <c r="A361">
        <f>IF(装备!A360="","",装备!A360)</f>
        <v>10035921</v>
      </c>
      <c r="B361" s="363" t="s">
        <v>4633</v>
      </c>
      <c r="C361" s="370">
        <f>IF(装备!C360="","",装备!C360)</f>
        <v>6</v>
      </c>
      <c r="D361" s="121" t="str">
        <f>IF(装备!D360="","",装备!D360)</f>
        <v>战斗机</v>
      </c>
      <c r="E361" t="str">
        <f>IF(装备!E360="","",装备!E360)</f>
        <v>战斗机-通用</v>
      </c>
      <c r="F361" s="370" t="str">
        <f>IF(装备!F360="","",装备!F360)</f>
        <v/>
      </c>
      <c r="G361" s="370" t="str">
        <f>IF(装备!G360="","",装备!G360)</f>
        <v/>
      </c>
      <c r="H361" s="370" t="str">
        <f>IF(装备!H360="","",装备!H360)</f>
        <v/>
      </c>
      <c r="I361" s="370" t="str">
        <f>IF(装备!I360="","",装备!I360)</f>
        <v/>
      </c>
      <c r="J361" s="370" t="str">
        <f>IF(装备!J360="","",装备!J360)</f>
        <v/>
      </c>
      <c r="K361" s="370" t="str">
        <f>IF(装备!K360="","",装备!K360)</f>
        <v/>
      </c>
      <c r="L361" s="370" t="str">
        <f>IF(装备!L360="","",装备!L360)</f>
        <v/>
      </c>
      <c r="M361" s="370" t="str">
        <f>IF(装备!M360="","",装备!M360)</f>
        <v>无</v>
      </c>
      <c r="N361" s="370">
        <f>IF(装备!N360="","",装备!N360)</f>
        <v>6</v>
      </c>
      <c r="O361" s="370" t="str">
        <f>IF(装备!O360="","",装备!O360)</f>
        <v/>
      </c>
      <c r="P361" s="370" t="str">
        <f>IF(装备!P360="","",装备!P360)</f>
        <v/>
      </c>
      <c r="Q361" s="370">
        <f>IF(装备!Q360="","",装备!Q360)</f>
        <v>13</v>
      </c>
      <c r="R361" s="370">
        <f>IF(装备!R360="","",装备!R360)</f>
        <v>1</v>
      </c>
      <c r="S361" s="370" t="str">
        <f>IF(装备!S360="","",装备!S360)</f>
        <v/>
      </c>
      <c r="T361" s="370" t="str">
        <f>IF(装备!T360="","",装备!T360)</f>
        <v/>
      </c>
      <c r="U361" s="370" t="str">
        <f>IF(装备!U360="","",装备!U360)</f>
        <v/>
      </c>
      <c r="V361" s="370" t="str">
        <f>IF(装备!V360="","",装备!V360)</f>
        <v/>
      </c>
      <c r="W361" s="370">
        <f>IF(装备!W360="","",装备!W360)</f>
        <v>5</v>
      </c>
      <c r="X361" s="370">
        <f>IF(装备!X360="","",装备!X360)</f>
        <v>3</v>
      </c>
      <c r="Y361" s="370">
        <f>IF(装备!Y360="","",装备!Y360)</f>
        <v>2</v>
      </c>
      <c r="Z361" s="370">
        <f>IF(装备!Z360="","",装备!Z360)</f>
        <v>3</v>
      </c>
      <c r="AA361" s="370">
        <f>IF(装备!AA360="","",装备!AA360)</f>
        <v>4</v>
      </c>
      <c r="AB361" t="str">
        <f>IF(装备!AB360="","",装备!AB360)</f>
        <v/>
      </c>
      <c r="AC361" t="str">
        <f>IF(装备!AC360="","",装备!AC360)</f>
        <v/>
      </c>
      <c r="AD361" t="str">
        <f>IF(装备!AD360="","",装备!AD360)</f>
        <v>铝耗5</v>
      </c>
    </row>
    <row r="362" spans="1:30">
      <c r="A362">
        <f>IF(装备!A361="","",装备!A361)</f>
        <v>10036021</v>
      </c>
      <c r="B362" s="364" t="s">
        <v>4634</v>
      </c>
      <c r="C362" s="370">
        <f>IF(装备!C361="","",装备!C361)</f>
        <v>5</v>
      </c>
      <c r="D362" s="121" t="str">
        <f>IF(装备!D361="","",装备!D361)</f>
        <v>轰炸机</v>
      </c>
      <c r="E362" t="str">
        <f>IF(装备!E361="","",装备!E361)</f>
        <v>轰炸机-通用</v>
      </c>
      <c r="F362" s="370" t="str">
        <f>IF(装备!F361="","",装备!F361)</f>
        <v/>
      </c>
      <c r="G362" s="370" t="str">
        <f>IF(装备!G361="","",装备!G361)</f>
        <v/>
      </c>
      <c r="H362" s="370" t="str">
        <f>IF(装备!H361="","",装备!H361)</f>
        <v/>
      </c>
      <c r="I362" s="370" t="str">
        <f>IF(装备!I361="","",装备!I361)</f>
        <v/>
      </c>
      <c r="J362" s="370" t="str">
        <f>IF(装备!J361="","",装备!J361)</f>
        <v/>
      </c>
      <c r="K362" s="370" t="str">
        <f>IF(装备!K361="","",装备!K361)</f>
        <v/>
      </c>
      <c r="L362" s="370" t="str">
        <f>IF(装备!L361="","",装备!L361)</f>
        <v/>
      </c>
      <c r="M362" s="370" t="str">
        <f>IF(装备!M361="","",装备!M361)</f>
        <v>无</v>
      </c>
      <c r="N362" s="370" t="str">
        <f>IF(装备!N361="","",装备!N361)</f>
        <v/>
      </c>
      <c r="O362" s="370">
        <f>IF(装备!O361="","",装备!O361)</f>
        <v>2</v>
      </c>
      <c r="P362" s="370">
        <f>IF(装备!P361="","",装备!P361)</f>
        <v>9</v>
      </c>
      <c r="Q362" s="370" t="str">
        <f>IF(装备!Q361="","",装备!Q361)</f>
        <v/>
      </c>
      <c r="R362" s="370">
        <f>IF(装备!R361="","",装备!R361)</f>
        <v>1</v>
      </c>
      <c r="S362" s="370" t="str">
        <f>IF(装备!S361="","",装备!S361)</f>
        <v/>
      </c>
      <c r="T362" s="370" t="str">
        <f>IF(装备!T361="","",装备!T361)</f>
        <v/>
      </c>
      <c r="U362" s="370" t="str">
        <f>IF(装备!U361="","",装备!U361)</f>
        <v/>
      </c>
      <c r="V362" s="370" t="str">
        <f>IF(装备!V361="","",装备!V361)</f>
        <v/>
      </c>
      <c r="W362" s="370">
        <f>IF(装备!W361="","",装备!W361)</f>
        <v>3</v>
      </c>
      <c r="X362" s="370">
        <f>IF(装备!X361="","",装备!X361)</f>
        <v>1</v>
      </c>
      <c r="Y362" s="370">
        <f>IF(装备!Y361="","",装备!Y361)</f>
        <v>1</v>
      </c>
      <c r="Z362" s="370" t="str">
        <f>IF(装备!Z361="","",装备!Z361)</f>
        <v/>
      </c>
      <c r="AA362" s="370">
        <f>IF(装备!AA361="","",装备!AA361)</f>
        <v>2</v>
      </c>
      <c r="AB362" t="str">
        <f>IF(装备!AB361="","",装备!AB361)</f>
        <v/>
      </c>
      <c r="AC362" t="str">
        <f>IF(装备!AC361="","",装备!AC361)</f>
        <v/>
      </c>
      <c r="AD362" t="str">
        <f>IF(装备!AD361="","",装备!AD361)</f>
        <v>铝耗3</v>
      </c>
    </row>
    <row r="363" spans="1:30">
      <c r="A363">
        <f>IF(装备!A362="","",装备!A362)</f>
        <v>10036121</v>
      </c>
      <c r="B363" s="362" t="s">
        <v>4635</v>
      </c>
      <c r="C363" s="370">
        <f>IF(装备!C362="","",装备!C362)</f>
        <v>4</v>
      </c>
      <c r="D363" s="121" t="str">
        <f>IF(装备!D362="","",装备!D362)</f>
        <v>侦察机</v>
      </c>
      <c r="E363" t="str">
        <f>IF(装备!E362="","",装备!E362)</f>
        <v>侦察机-通用</v>
      </c>
      <c r="F363" s="370" t="str">
        <f>IF(装备!F362="","",装备!F362)</f>
        <v/>
      </c>
      <c r="G363" s="370" t="str">
        <f>IF(装备!G362="","",装备!G362)</f>
        <v/>
      </c>
      <c r="H363" s="370" t="str">
        <f>IF(装备!H362="","",装备!H362)</f>
        <v/>
      </c>
      <c r="I363" s="370" t="str">
        <f>IF(装备!I362="","",装备!I362)</f>
        <v/>
      </c>
      <c r="J363" s="370">
        <f>IF(装备!J362="","",装备!J362)</f>
        <v>12</v>
      </c>
      <c r="K363" s="370">
        <f>IF(装备!K362="","",装备!K362)</f>
        <v>3</v>
      </c>
      <c r="L363" s="370">
        <f>IF(装备!L362="","",装备!L362)</f>
        <v>3</v>
      </c>
      <c r="M363" s="370" t="str">
        <f>IF(装备!M362="","",装备!M362)</f>
        <v>无</v>
      </c>
      <c r="N363" s="370" t="str">
        <f>IF(装备!N362="","",装备!N362)</f>
        <v/>
      </c>
      <c r="O363" s="370" t="str">
        <f>IF(装备!O362="","",装备!O362)</f>
        <v/>
      </c>
      <c r="P363" s="370" t="str">
        <f>IF(装备!P362="","",装备!P362)</f>
        <v/>
      </c>
      <c r="Q363" s="370" t="str">
        <f>IF(装备!Q362="","",装备!Q362)</f>
        <v/>
      </c>
      <c r="R363" s="370">
        <f>IF(装备!R362="","",装备!R362)</f>
        <v>1</v>
      </c>
      <c r="S363" s="370" t="str">
        <f>IF(装备!S362="","",装备!S362)</f>
        <v/>
      </c>
      <c r="T363" s="370" t="str">
        <f>IF(装备!T362="","",装备!T362)</f>
        <v/>
      </c>
      <c r="U363" s="370" t="str">
        <f>IF(装备!U362="","",装备!U362)</f>
        <v/>
      </c>
      <c r="V363" s="370" t="str">
        <f>IF(装备!V362="","",装备!V362)</f>
        <v/>
      </c>
      <c r="W363" s="370">
        <f>IF(装备!W362="","",装备!W362)</f>
        <v>4</v>
      </c>
      <c r="X363" s="370">
        <f>IF(装备!X362="","",装备!X362)</f>
        <v>5</v>
      </c>
      <c r="Y363" s="370">
        <f>IF(装备!Y362="","",装备!Y362)</f>
        <v>1</v>
      </c>
      <c r="Z363" s="370" t="str">
        <f>IF(装备!Z362="","",装备!Z362)</f>
        <v/>
      </c>
      <c r="AA363" s="370">
        <f>IF(装备!AA362="","",装备!AA362)</f>
        <v>4</v>
      </c>
      <c r="AB363" t="str">
        <f>IF(装备!AB362="","",装备!AB362)</f>
        <v/>
      </c>
      <c r="AC363" t="str">
        <f>IF(装备!AC362="","",装备!AC362)</f>
        <v/>
      </c>
      <c r="AD363" t="str">
        <f>IF(装备!AD362="","",装备!AD362)</f>
        <v>铝耗4</v>
      </c>
    </row>
    <row r="364" spans="1:30">
      <c r="A364">
        <f>IF(装备!A363="","",装备!A363)</f>
        <v>10036221</v>
      </c>
      <c r="B364" s="364" t="s">
        <v>4250</v>
      </c>
      <c r="C364" s="370">
        <f>IF(装备!C363="","",装备!C363)</f>
        <v>5</v>
      </c>
      <c r="D364" s="121" t="str">
        <f>IF(装备!D363="","",装备!D363)</f>
        <v>鱼雷机</v>
      </c>
      <c r="E364" t="str">
        <f>IF(装备!E363="","",装备!E363)</f>
        <v>鱼雷机-通用</v>
      </c>
      <c r="F364" s="370" t="str">
        <f>IF(装备!F363="","",装备!F363)</f>
        <v/>
      </c>
      <c r="G364" s="370" t="str">
        <f>IF(装备!G363="","",装备!G363)</f>
        <v/>
      </c>
      <c r="H364" s="370" t="str">
        <f>IF(装备!H363="","",装备!H363)</f>
        <v/>
      </c>
      <c r="I364" s="370">
        <f>IF(装备!I363="","",装备!I363)</f>
        <v>8</v>
      </c>
      <c r="J364" s="370">
        <f>IF(装备!J363="","",装备!J363)</f>
        <v>6</v>
      </c>
      <c r="K364" s="370" t="str">
        <f>IF(装备!K363="","",装备!K363)</f>
        <v/>
      </c>
      <c r="L364" s="370" t="str">
        <f>IF(装备!L363="","",装备!L363)</f>
        <v/>
      </c>
      <c r="M364" s="370" t="str">
        <f>IF(装备!M363="","",装备!M363)</f>
        <v>无</v>
      </c>
      <c r="N364" s="370" t="str">
        <f>IF(装备!N363="","",装备!N363)</f>
        <v/>
      </c>
      <c r="O364" s="370">
        <f>IF(装备!O363="","",装备!O363)</f>
        <v>5</v>
      </c>
      <c r="P364" s="370" t="str">
        <f>IF(装备!P363="","",装备!P363)</f>
        <v/>
      </c>
      <c r="Q364" s="370" t="str">
        <f>IF(装备!Q363="","",装备!Q363)</f>
        <v/>
      </c>
      <c r="R364" s="370">
        <f>IF(装备!R363="","",装备!R363)</f>
        <v>1</v>
      </c>
      <c r="S364" s="370" t="str">
        <f>IF(装备!S363="","",装备!S363)</f>
        <v/>
      </c>
      <c r="T364" s="370" t="str">
        <f>IF(装备!T363="","",装备!T363)</f>
        <v/>
      </c>
      <c r="U364" s="370" t="str">
        <f>IF(装备!U363="","",装备!U363)</f>
        <v/>
      </c>
      <c r="V364" s="370" t="str">
        <f>IF(装备!V363="","",装备!V363)</f>
        <v/>
      </c>
      <c r="W364" s="370">
        <f>IF(装备!W363="","",装备!W363)</f>
        <v>4</v>
      </c>
      <c r="X364" s="370">
        <f>IF(装备!X363="","",装备!X363)</f>
        <v>2</v>
      </c>
      <c r="Y364" s="370">
        <f>IF(装备!Y363="","",装备!Y363)</f>
        <v>4</v>
      </c>
      <c r="Z364" s="370" t="str">
        <f>IF(装备!Z363="","",装备!Z363)</f>
        <v/>
      </c>
      <c r="AA364" s="370">
        <f>IF(装备!AA363="","",装备!AA363)</f>
        <v>4</v>
      </c>
      <c r="AB364" t="str">
        <f>IF(装备!AB363="","",装备!AB363)</f>
        <v/>
      </c>
      <c r="AC364" t="str">
        <f>IF(装备!AC363="","",装备!AC363)</f>
        <v/>
      </c>
      <c r="AD364" t="str">
        <f>IF(装备!AD363="","",装备!AD363)</f>
        <v>铝耗4</v>
      </c>
    </row>
    <row r="365" spans="1:30">
      <c r="A365">
        <f>IF(装备!A364="","",装备!A364)</f>
        <v>10036321</v>
      </c>
      <c r="B365" s="363" t="s">
        <v>4636</v>
      </c>
      <c r="C365" s="370">
        <f>IF(装备!C364="","",装备!C364)</f>
        <v>6</v>
      </c>
      <c r="D365" s="121" t="str">
        <f>IF(装备!D364="","",装备!D364)</f>
        <v>主炮</v>
      </c>
      <c r="E365" t="str">
        <f>IF(装备!E364="","",装备!E364)</f>
        <v>主炮-战列+</v>
      </c>
      <c r="F365" s="370" t="str">
        <f>IF(装备!F364="","",装备!F364)</f>
        <v/>
      </c>
      <c r="G365" s="370">
        <f>IF(装备!G364="","",装备!G364)</f>
        <v>28</v>
      </c>
      <c r="H365" s="370" t="str">
        <f>IF(装备!H364="","",装备!H364)</f>
        <v/>
      </c>
      <c r="I365" s="370" t="str">
        <f>IF(装备!I364="","",装备!I364)</f>
        <v/>
      </c>
      <c r="J365" s="370" t="str">
        <f>IF(装备!J364="","",装备!J364)</f>
        <v/>
      </c>
      <c r="K365" s="370" t="str">
        <f>IF(装备!K364="","",装备!K364)</f>
        <v/>
      </c>
      <c r="L365" s="370">
        <f>IF(装备!L364="","",装备!L364)</f>
        <v>2</v>
      </c>
      <c r="M365" s="370" t="str">
        <f>IF(装备!M364="","",装备!M364)</f>
        <v>长</v>
      </c>
      <c r="N365" s="370" t="str">
        <f>IF(装备!N364="","",装备!N364)</f>
        <v/>
      </c>
      <c r="O365" s="370" t="str">
        <f>IF(装备!O364="","",装备!O364)</f>
        <v/>
      </c>
      <c r="P365" s="370" t="str">
        <f>IF(装备!P364="","",装备!P364)</f>
        <v/>
      </c>
      <c r="Q365" s="370" t="str">
        <f>IF(装备!Q364="","",装备!Q364)</f>
        <v/>
      </c>
      <c r="R365" s="370">
        <f>IF(装备!R364="","",装备!R364)</f>
        <v>1</v>
      </c>
      <c r="S365" s="370" t="str">
        <f>IF(装备!S364="","",装备!S364)</f>
        <v/>
      </c>
      <c r="T365" s="370" t="str">
        <f>IF(装备!T364="","",装备!T364)</f>
        <v/>
      </c>
      <c r="U365" s="370" t="str">
        <f>IF(装备!U364="","",装备!U364)</f>
        <v/>
      </c>
      <c r="V365" s="370" t="str">
        <f>IF(装备!V364="","",装备!V364)</f>
        <v/>
      </c>
      <c r="W365" s="370" t="str">
        <f>IF(装备!W364="","",装备!W364)</f>
        <v/>
      </c>
      <c r="X365" s="370" t="str">
        <f>IF(装备!X364="","",装备!X364)</f>
        <v/>
      </c>
      <c r="Y365" s="370">
        <f>IF(装备!Y364="","",装备!Y364)</f>
        <v>15</v>
      </c>
      <c r="Z365" s="370">
        <f>IF(装备!Z364="","",装备!Z364)</f>
        <v>25</v>
      </c>
      <c r="AA365" s="370" t="str">
        <f>IF(装备!AA364="","",装备!AA364)</f>
        <v/>
      </c>
      <c r="AB365" t="str">
        <f>IF(装备!AB364="","",装备!AB364)</f>
        <v/>
      </c>
      <c r="AC365" t="str">
        <f>IF(装备!AC364="","",装备!AC364)</f>
        <v/>
      </c>
      <c r="AD365" t="str">
        <f>IF(装备!AD364="","",装备!AD364)</f>
        <v/>
      </c>
    </row>
    <row r="366" spans="1:30">
      <c r="A366">
        <f>IF(装备!A365="","",装备!A365)</f>
        <v>10036421</v>
      </c>
      <c r="B366" s="363" t="s">
        <v>4637</v>
      </c>
      <c r="C366" s="370">
        <f>IF(装备!C365="","",装备!C365)</f>
        <v>6</v>
      </c>
      <c r="D366" s="121" t="str">
        <f>IF(装备!D365="","",装备!D365)</f>
        <v>炮弹</v>
      </c>
      <c r="E366" t="str">
        <f>IF(装备!E365="","",装备!E365)</f>
        <v>炮弹-战列+</v>
      </c>
      <c r="F366" s="370" t="str">
        <f>IF(装备!F365="","",装备!F365)</f>
        <v/>
      </c>
      <c r="G366" s="370">
        <f>IF(装备!G365="","",装备!G365)</f>
        <v>7</v>
      </c>
      <c r="H366" s="370" t="str">
        <f>IF(装备!H365="","",装备!H365)</f>
        <v/>
      </c>
      <c r="I366" s="370" t="str">
        <f>IF(装备!I365="","",装备!I365)</f>
        <v/>
      </c>
      <c r="J366" s="370" t="str">
        <f>IF(装备!J365="","",装备!J365)</f>
        <v/>
      </c>
      <c r="K366" s="370" t="str">
        <f>IF(装备!K365="","",装备!K365)</f>
        <v/>
      </c>
      <c r="L366" s="370">
        <f>IF(装备!L365="","",装备!L365)</f>
        <v>1</v>
      </c>
      <c r="M366" s="370" t="str">
        <f>IF(装备!M365="","",装备!M365)</f>
        <v>无</v>
      </c>
      <c r="N366" s="370" t="str">
        <f>IF(装备!N365="","",装备!N365)</f>
        <v/>
      </c>
      <c r="O366" s="370" t="str">
        <f>IF(装备!O365="","",装备!O365)</f>
        <v/>
      </c>
      <c r="P366" s="370" t="str">
        <f>IF(装备!P365="","",装备!P365)</f>
        <v/>
      </c>
      <c r="Q366" s="370" t="str">
        <f>IF(装备!Q365="","",装备!Q365)</f>
        <v/>
      </c>
      <c r="R366" s="370">
        <f>IF(装备!R365="","",装备!R365)</f>
        <v>1</v>
      </c>
      <c r="S366" s="370" t="str">
        <f>IF(装备!S365="","",装备!S365)</f>
        <v/>
      </c>
      <c r="T366" s="370" t="str">
        <f>IF(装备!T365="","",装备!T365)</f>
        <v/>
      </c>
      <c r="U366" s="370" t="str">
        <f>IF(装备!U365="","",装备!U365)</f>
        <v/>
      </c>
      <c r="V366" s="370" t="str">
        <f>IF(装备!V365="","",装备!V365)</f>
        <v/>
      </c>
      <c r="W366" s="370" t="str">
        <f>IF(装备!W365="","",装备!W365)</f>
        <v/>
      </c>
      <c r="X366" s="370" t="str">
        <f>IF(装备!X365="","",装备!X365)</f>
        <v/>
      </c>
      <c r="Y366" s="370">
        <f>IF(装备!Y365="","",装备!Y365)</f>
        <v>6</v>
      </c>
      <c r="Z366" s="370">
        <f>IF(装备!Z365="","",装备!Z365)</f>
        <v>6</v>
      </c>
      <c r="AA366" s="370">
        <f>IF(装备!AA365="","",装备!AA365)</f>
        <v>1</v>
      </c>
      <c r="AB366" t="str">
        <f>IF(装备!AB365="","",装备!AB365)</f>
        <v>{'ap': 0.25}</v>
      </c>
      <c r="AC366">
        <f>IF(装备!AC365="","",装备!AC365)</f>
        <v>3</v>
      </c>
      <c r="AD366" t="str">
        <f>IF(装备!AD365="","",装备!AD365)</f>
        <v>增加25%护甲穿透（同类弹药效果只生效一个）</v>
      </c>
    </row>
    <row r="367" spans="1:30">
      <c r="A367">
        <f>IF(装备!A366="","",装备!A366)</f>
        <v>10036521</v>
      </c>
      <c r="B367" s="362" t="s">
        <v>4640</v>
      </c>
      <c r="C367" s="370">
        <f>IF(装备!C366="","",装备!C366)</f>
        <v>4</v>
      </c>
      <c r="D367" s="121" t="str">
        <f>IF(装备!D366="","",装备!D366)</f>
        <v>轰炸机</v>
      </c>
      <c r="E367" t="str">
        <f>IF(装备!E366="","",装备!E366)</f>
        <v>轰炸机-水上机</v>
      </c>
      <c r="F367" s="370" t="str">
        <f>IF(装备!F366="","",装备!F366)</f>
        <v/>
      </c>
      <c r="G367" s="370" t="str">
        <f>IF(装备!G366="","",装备!G366)</f>
        <v/>
      </c>
      <c r="H367" s="370" t="str">
        <f>IF(装备!H366="","",装备!H366)</f>
        <v/>
      </c>
      <c r="I367" s="370" t="str">
        <f>IF(装备!I366="","",装备!I366)</f>
        <v/>
      </c>
      <c r="J367" s="370">
        <f>IF(装备!J366="","",装备!J366)</f>
        <v>2</v>
      </c>
      <c r="K367" s="370" t="str">
        <f>IF(装备!K366="","",装备!K366)</f>
        <v/>
      </c>
      <c r="L367" s="370" t="str">
        <f>IF(装备!L366="","",装备!L366)</f>
        <v/>
      </c>
      <c r="M367" s="370" t="str">
        <f>IF(装备!M366="","",装备!M366)</f>
        <v>无</v>
      </c>
      <c r="N367" s="370" t="str">
        <f>IF(装备!N366="","",装备!N366)</f>
        <v/>
      </c>
      <c r="O367" s="370" t="str">
        <f>IF(装备!O366="","",装备!O366)</f>
        <v/>
      </c>
      <c r="P367" s="370">
        <f>IF(装备!P366="","",装备!P366)</f>
        <v>9</v>
      </c>
      <c r="Q367" s="370">
        <f>IF(装备!Q366="","",装备!Q366)</f>
        <v>2</v>
      </c>
      <c r="R367" s="370">
        <f>IF(装备!R366="","",装备!R366)</f>
        <v>1</v>
      </c>
      <c r="S367" s="370" t="str">
        <f>IF(装备!S366="","",装备!S366)</f>
        <v/>
      </c>
      <c r="T367" s="370" t="str">
        <f>IF(装备!T366="","",装备!T366)</f>
        <v/>
      </c>
      <c r="U367" s="370" t="str">
        <f>IF(装备!U366="","",装备!U366)</f>
        <v/>
      </c>
      <c r="V367" s="370" t="str">
        <f>IF(装备!V366="","",装备!V366)</f>
        <v/>
      </c>
      <c r="W367" s="370">
        <f>IF(装备!W366="","",装备!W366)</f>
        <v>5</v>
      </c>
      <c r="X367" s="370">
        <f>IF(装备!X366="","",装备!X366)</f>
        <v>3</v>
      </c>
      <c r="Y367" s="370">
        <f>IF(装备!Y366="","",装备!Y366)</f>
        <v>2</v>
      </c>
      <c r="Z367" s="370">
        <f>IF(装备!Z366="","",装备!Z366)</f>
        <v>3</v>
      </c>
      <c r="AA367" s="370">
        <f>IF(装备!AA366="","",装备!AA366)</f>
        <v>8</v>
      </c>
      <c r="AB367" t="str">
        <f>IF(装备!AB366="","",装备!AB366)</f>
        <v/>
      </c>
      <c r="AC367" t="str">
        <f>IF(装备!AC366="","",装备!AC366)</f>
        <v/>
      </c>
      <c r="AD367" t="str">
        <f>IF(装备!AD366="","",装备!AD366)</f>
        <v>铝耗5</v>
      </c>
    </row>
    <row r="368" spans="1:30">
      <c r="A368">
        <f>IF(装备!A367="","",装备!A367)</f>
        <v>10036621</v>
      </c>
      <c r="B368" s="363" t="s">
        <v>4641</v>
      </c>
      <c r="C368" s="370">
        <f>IF(装备!C367="","",装备!C367)</f>
        <v>6</v>
      </c>
      <c r="D368" s="121" t="str">
        <f>IF(装备!D367="","",装备!D367)</f>
        <v>轰炸机</v>
      </c>
      <c r="E368" t="str">
        <f>IF(装备!E367="","",装备!E367)</f>
        <v>轰炸机-通用</v>
      </c>
      <c r="F368" s="370" t="str">
        <f>IF(装备!F367="","",装备!F367)</f>
        <v/>
      </c>
      <c r="G368" s="370" t="str">
        <f>IF(装备!G367="","",装备!G367)</f>
        <v/>
      </c>
      <c r="H368" s="370" t="str">
        <f>IF(装备!H367="","",装备!H367)</f>
        <v/>
      </c>
      <c r="I368" s="370" t="str">
        <f>IF(装备!I367="","",装备!I367)</f>
        <v/>
      </c>
      <c r="J368" s="370">
        <f>IF(装备!J367="","",装备!J367)</f>
        <v>2</v>
      </c>
      <c r="K368" s="370" t="str">
        <f>IF(装备!K367="","",装备!K367)</f>
        <v/>
      </c>
      <c r="L368" s="370" t="str">
        <f>IF(装备!L367="","",装备!L367)</f>
        <v/>
      </c>
      <c r="M368" s="370" t="str">
        <f>IF(装备!M367="","",装备!M367)</f>
        <v>无</v>
      </c>
      <c r="N368" s="370" t="str">
        <f>IF(装备!N367="","",装备!N367)</f>
        <v/>
      </c>
      <c r="O368" s="370" t="str">
        <f>IF(装备!O367="","",装备!O367)</f>
        <v/>
      </c>
      <c r="P368" s="370">
        <f>IF(装备!P367="","",装备!P367)</f>
        <v>12</v>
      </c>
      <c r="Q368" s="370" t="str">
        <f>IF(装备!Q367="","",装备!Q367)</f>
        <v/>
      </c>
      <c r="R368" s="370">
        <f>IF(装备!R367="","",装备!R367)</f>
        <v>1</v>
      </c>
      <c r="S368" s="370" t="str">
        <f>IF(装备!S367="","",装备!S367)</f>
        <v/>
      </c>
      <c r="T368" s="370" t="str">
        <f>IF(装备!T367="","",装备!T367)</f>
        <v/>
      </c>
      <c r="U368" s="370" t="str">
        <f>IF(装备!U367="","",装备!U367)</f>
        <v/>
      </c>
      <c r="V368" s="370" t="str">
        <f>IF(装备!V367="","",装备!V367)</f>
        <v/>
      </c>
      <c r="W368" s="370">
        <f>IF(装备!W367="","",装备!W367)</f>
        <v>5</v>
      </c>
      <c r="X368" s="370">
        <f>IF(装备!X367="","",装备!X367)</f>
        <v>3</v>
      </c>
      <c r="Y368" s="370">
        <f>IF(装备!Y367="","",装备!Y367)</f>
        <v>3</v>
      </c>
      <c r="Z368" s="370" t="str">
        <f>IF(装备!Z367="","",装备!Z367)</f>
        <v/>
      </c>
      <c r="AA368" s="370">
        <f>IF(装备!AA367="","",装备!AA367)</f>
        <v>5</v>
      </c>
      <c r="AB368" t="str">
        <f>IF(装备!AB367="","",装备!AB367)</f>
        <v/>
      </c>
      <c r="AC368" t="str">
        <f>IF(装备!AC367="","",装备!AC367)</f>
        <v/>
      </c>
      <c r="AD368" t="str">
        <f>IF(装备!AD367="","",装备!AD367)</f>
        <v>铝耗5</v>
      </c>
    </row>
    <row r="369" spans="1:30">
      <c r="A369">
        <f>IF(装备!A368="","",装备!A368)</f>
        <v>10036721</v>
      </c>
      <c r="B369" s="364" t="s">
        <v>4642</v>
      </c>
      <c r="C369" s="370">
        <f>IF(装备!C368="","",装备!C368)</f>
        <v>5</v>
      </c>
      <c r="D369" s="121" t="str">
        <f>IF(装备!D368="","",装备!D368)</f>
        <v>主炮</v>
      </c>
      <c r="E369" t="str">
        <f>IF(装备!E368="","",装备!E368)</f>
        <v>主炮-重巡+</v>
      </c>
      <c r="F369" s="370" t="str">
        <f>IF(装备!F368="","",装备!F368)</f>
        <v/>
      </c>
      <c r="G369" s="370">
        <f>IF(装备!G368="","",装备!G368)</f>
        <v>13</v>
      </c>
      <c r="H369" s="370" t="str">
        <f>IF(装备!H368="","",装备!H368)</f>
        <v/>
      </c>
      <c r="I369" s="370" t="str">
        <f>IF(装备!I368="","",装备!I368)</f>
        <v/>
      </c>
      <c r="J369" s="370" t="str">
        <f>IF(装备!J368="","",装备!J368)</f>
        <v/>
      </c>
      <c r="K369" s="370" t="str">
        <f>IF(装备!K368="","",装备!K368)</f>
        <v/>
      </c>
      <c r="L369" s="370" t="str">
        <f>IF(装备!L368="","",装备!L368)</f>
        <v/>
      </c>
      <c r="M369" s="370" t="str">
        <f>IF(装备!M368="","",装备!M368)</f>
        <v>长</v>
      </c>
      <c r="N369" s="370" t="str">
        <f>IF(装备!N368="","",装备!N368)</f>
        <v/>
      </c>
      <c r="O369" s="370" t="str">
        <f>IF(装备!O368="","",装备!O368)</f>
        <v/>
      </c>
      <c r="P369" s="370" t="str">
        <f>IF(装备!P368="","",装备!P368)</f>
        <v/>
      </c>
      <c r="Q369" s="370">
        <f>IF(装备!Q368="","",装备!Q368)</f>
        <v>2</v>
      </c>
      <c r="R369" s="370">
        <f>IF(装备!R368="","",装备!R368)</f>
        <v>1</v>
      </c>
      <c r="S369" s="370" t="str">
        <f>IF(装备!S368="","",装备!S368)</f>
        <v/>
      </c>
      <c r="T369" s="370" t="str">
        <f>IF(装备!T368="","",装备!T368)</f>
        <v/>
      </c>
      <c r="U369" s="370" t="str">
        <f>IF(装备!U368="","",装备!U368)</f>
        <v/>
      </c>
      <c r="V369" s="370" t="str">
        <f>IF(装备!V368="","",装备!V368)</f>
        <v/>
      </c>
      <c r="W369" s="370" t="str">
        <f>IF(装备!W368="","",装备!W368)</f>
        <v/>
      </c>
      <c r="X369" s="370" t="str">
        <f>IF(装备!X368="","",装备!X368)</f>
        <v/>
      </c>
      <c r="Y369" s="370">
        <f>IF(装备!Y368="","",装备!Y368)</f>
        <v>15</v>
      </c>
      <c r="Z369" s="370">
        <f>IF(装备!Z368="","",装备!Z368)</f>
        <v>13</v>
      </c>
      <c r="AA369" s="370" t="str">
        <f>IF(装备!AA368="","",装备!AA368)</f>
        <v/>
      </c>
      <c r="AB369" t="str">
        <f>IF(装备!AB368="","",装备!AB368)</f>
        <v/>
      </c>
      <c r="AC369" t="str">
        <f>IF(装备!AC368="","",装备!AC368)</f>
        <v/>
      </c>
      <c r="AD369" t="str">
        <f>IF(装备!AD368="","",装备!AD368)</f>
        <v/>
      </c>
    </row>
    <row r="370" spans="1:30">
      <c r="A370">
        <f>IF(装备!A369="","",装备!A369)</f>
        <v>10036821</v>
      </c>
      <c r="B370" s="364" t="s">
        <v>4643</v>
      </c>
      <c r="C370" s="370">
        <f>IF(装备!C369="","",装备!C369)</f>
        <v>5</v>
      </c>
      <c r="D370" s="121" t="str">
        <f>IF(装备!D369="","",装备!D369)</f>
        <v>战斗机</v>
      </c>
      <c r="E370" t="str">
        <f>IF(装备!E369="","",装备!E369)</f>
        <v>战斗机-通用</v>
      </c>
      <c r="F370" s="370" t="str">
        <f>IF(装备!F369="","",装备!F369)</f>
        <v/>
      </c>
      <c r="G370" s="370" t="str">
        <f>IF(装备!G369="","",装备!G369)</f>
        <v/>
      </c>
      <c r="H370" s="370" t="str">
        <f>IF(装备!H369="","",装备!H369)</f>
        <v/>
      </c>
      <c r="I370" s="370" t="str">
        <f>IF(装备!I369="","",装备!I369)</f>
        <v/>
      </c>
      <c r="J370" s="370" t="str">
        <f>IF(装备!J369="","",装备!J369)</f>
        <v/>
      </c>
      <c r="K370" s="370" t="str">
        <f>IF(装备!K369="","",装备!K369)</f>
        <v/>
      </c>
      <c r="L370" s="370" t="str">
        <f>IF(装备!L369="","",装备!L369)</f>
        <v/>
      </c>
      <c r="M370" s="370" t="str">
        <f>IF(装备!M369="","",装备!M369)</f>
        <v>无</v>
      </c>
      <c r="N370" s="370" t="str">
        <f>IF(装备!N369="","",装备!N369)</f>
        <v/>
      </c>
      <c r="O370" s="370">
        <f>IF(装备!O369="","",装备!O369)</f>
        <v>2</v>
      </c>
      <c r="P370" s="370">
        <f>IF(装备!P369="","",装备!P369)</f>
        <v>4</v>
      </c>
      <c r="Q370" s="370">
        <f>IF(装备!Q369="","",装备!Q369)</f>
        <v>10</v>
      </c>
      <c r="R370" s="370">
        <f>IF(装备!R369="","",装备!R369)</f>
        <v>1</v>
      </c>
      <c r="S370" s="370" t="str">
        <f>IF(装备!S369="","",装备!S369)</f>
        <v/>
      </c>
      <c r="T370" s="370" t="str">
        <f>IF(装备!T369="","",装备!T369)</f>
        <v/>
      </c>
      <c r="U370" s="370" t="str">
        <f>IF(装备!U369="","",装备!U369)</f>
        <v/>
      </c>
      <c r="V370" s="370" t="str">
        <f>IF(装备!V369="","",装备!V369)</f>
        <v/>
      </c>
      <c r="W370" s="370">
        <f>IF(装备!W369="","",装备!W369)</f>
        <v>5</v>
      </c>
      <c r="X370" s="370">
        <f>IF(装备!X369="","",装备!X369)</f>
        <v>2</v>
      </c>
      <c r="Y370" s="370">
        <f>IF(装备!Y369="","",装备!Y369)</f>
        <v>2</v>
      </c>
      <c r="Z370" s="370">
        <f>IF(装备!Z369="","",装备!Z369)</f>
        <v>3</v>
      </c>
      <c r="AA370" s="370">
        <f>IF(装备!AA369="","",装备!AA369)</f>
        <v>3</v>
      </c>
      <c r="AB370" t="str">
        <f>IF(装备!AB369="","",装备!AB369)</f>
        <v>{'exp': 0.05}</v>
      </c>
      <c r="AC370">
        <f>IF(装备!AC369="","",装备!AC369)</f>
        <v>15</v>
      </c>
      <c r="AD370" t="str">
        <f>IF(装备!AD369="","",装备!AD369)</f>
        <v>获得经验值提升5%（装备之间不叠加）；铝耗5</v>
      </c>
    </row>
    <row r="371" spans="1:30">
      <c r="A371">
        <f>IF(装备!A370="","",装备!A370)</f>
        <v>10036921</v>
      </c>
      <c r="B371" s="364" t="s">
        <v>4645</v>
      </c>
      <c r="C371" s="370">
        <f>IF(装备!C370="","",装备!C370)</f>
        <v>5</v>
      </c>
      <c r="D371" s="121" t="str">
        <f>IF(装备!D370="","",装备!D370)</f>
        <v>战斗机</v>
      </c>
      <c r="E371" t="str">
        <f>IF(装备!E370="","",装备!E370)</f>
        <v>战斗机-水上战斗机</v>
      </c>
      <c r="F371" s="370" t="str">
        <f>IF(装备!F370="","",装备!F370)</f>
        <v/>
      </c>
      <c r="G371" s="370" t="str">
        <f>IF(装备!G370="","",装备!G370)</f>
        <v/>
      </c>
      <c r="H371" s="370" t="str">
        <f>IF(装备!H370="","",装备!H370)</f>
        <v/>
      </c>
      <c r="I371" s="370" t="str">
        <f>IF(装备!I370="","",装备!I370)</f>
        <v/>
      </c>
      <c r="J371" s="370" t="str">
        <f>IF(装备!J370="","",装备!J370)</f>
        <v/>
      </c>
      <c r="K371" s="370" t="str">
        <f>IF(装备!K370="","",装备!K370)</f>
        <v/>
      </c>
      <c r="L371" s="370" t="str">
        <f>IF(装备!L370="","",装备!L370)</f>
        <v/>
      </c>
      <c r="M371" s="370" t="str">
        <f>IF(装备!M370="","",装备!M370)</f>
        <v>无</v>
      </c>
      <c r="N371" s="370">
        <f>IF(装备!N370="","",装备!N370)</f>
        <v>1</v>
      </c>
      <c r="O371" s="370" t="str">
        <f>IF(装备!O370="","",装备!O370)</f>
        <v/>
      </c>
      <c r="P371" s="370" t="str">
        <f>IF(装备!P370="","",装备!P370)</f>
        <v/>
      </c>
      <c r="Q371" s="370">
        <f>IF(装备!Q370="","",装备!Q370)</f>
        <v>12</v>
      </c>
      <c r="R371" s="370">
        <f>IF(装备!R370="","",装备!R370)</f>
        <v>1</v>
      </c>
      <c r="S371" s="370" t="str">
        <f>IF(装备!S370="","",装备!S370)</f>
        <v/>
      </c>
      <c r="T371" s="370" t="str">
        <f>IF(装备!T370="","",装备!T370)</f>
        <v/>
      </c>
      <c r="U371" s="370" t="str">
        <f>IF(装备!U370="","",装备!U370)</f>
        <v/>
      </c>
      <c r="V371" s="370" t="str">
        <f>IF(装备!V370="","",装备!V370)</f>
        <v/>
      </c>
      <c r="W371" s="370">
        <f>IF(装备!W370="","",装备!W370)</f>
        <v>6</v>
      </c>
      <c r="X371" s="370">
        <f>IF(装备!X370="","",装备!X370)</f>
        <v>1</v>
      </c>
      <c r="Y371" s="370">
        <f>IF(装备!Y370="","",装备!Y370)</f>
        <v>1</v>
      </c>
      <c r="Z371" s="370" t="str">
        <f>IF(装备!Z370="","",装备!Z370)</f>
        <v/>
      </c>
      <c r="AA371" s="370">
        <f>IF(装备!AA370="","",装备!AA370)</f>
        <v>3</v>
      </c>
      <c r="AB371" t="str">
        <f>IF(装备!AB370="","",装备!AB370)</f>
        <v/>
      </c>
      <c r="AC371" t="str">
        <f>IF(装备!AC370="","",装备!AC370)</f>
        <v/>
      </c>
      <c r="AD371" t="str">
        <f>IF(装备!AD370="","",装备!AD370)</f>
        <v>铝耗6</v>
      </c>
    </row>
    <row r="372" spans="1:30">
      <c r="A372">
        <f>IF(装备!A371="","",装备!A371)</f>
        <v>10037021</v>
      </c>
      <c r="B372" s="364" t="s">
        <v>4646</v>
      </c>
      <c r="C372" s="370">
        <f>IF(装备!C371="","",装备!C371)</f>
        <v>5</v>
      </c>
      <c r="D372" s="121" t="str">
        <f>IF(装备!D371="","",装备!D371)</f>
        <v>导弹</v>
      </c>
      <c r="E372" t="str">
        <f>IF(装备!E371="","",装备!E371)</f>
        <v>导弹-通用</v>
      </c>
      <c r="F372" s="370" t="str">
        <f>IF(装备!F371="","",装备!F371)</f>
        <v/>
      </c>
      <c r="G372" s="370">
        <f>IF(装备!G371="","",装备!G371)</f>
        <v>22</v>
      </c>
      <c r="H372" s="370" t="str">
        <f>IF(装备!H371="","",装备!H371)</f>
        <v/>
      </c>
      <c r="I372" s="370" t="str">
        <f>IF(装备!I371="","",装备!I371)</f>
        <v/>
      </c>
      <c r="J372" s="370" t="str">
        <f>IF(装备!J371="","",装备!J371)</f>
        <v/>
      </c>
      <c r="K372" s="370" t="str">
        <f>IF(装备!K371="","",装备!K371)</f>
        <v/>
      </c>
      <c r="L372" s="370" t="str">
        <f>IF(装备!L371="","",装备!L371)</f>
        <v/>
      </c>
      <c r="M372" s="370" t="str">
        <f>IF(装备!M371="","",装备!M371)</f>
        <v>无</v>
      </c>
      <c r="N372" s="370" t="str">
        <f>IF(装备!N371="","",装备!N371)</f>
        <v/>
      </c>
      <c r="O372" s="370" t="str">
        <f>IF(装备!O371="","",装备!O371)</f>
        <v/>
      </c>
      <c r="P372" s="370" t="str">
        <f>IF(装备!P371="","",装备!P371)</f>
        <v/>
      </c>
      <c r="Q372" s="370" t="str">
        <f>IF(装备!Q371="","",装备!Q371)</f>
        <v/>
      </c>
      <c r="R372" s="370">
        <f>IF(装备!R371="","",装备!R371)</f>
        <v>1</v>
      </c>
      <c r="S372" s="370" t="str">
        <f>IF(装备!S371="","",装备!S371)</f>
        <v/>
      </c>
      <c r="T372" s="370">
        <f>IF(装备!T371="","",装备!T371)</f>
        <v>26</v>
      </c>
      <c r="U372" s="370" t="str">
        <f>IF(装备!U371="","",装备!U371)</f>
        <v/>
      </c>
      <c r="V372" s="370" t="str">
        <f>IF(装备!V371="","",装备!V371)</f>
        <v/>
      </c>
      <c r="W372" s="370">
        <f>IF(装备!W371="","",装备!W371)</f>
        <v>10</v>
      </c>
      <c r="X372" s="370">
        <f>IF(装备!X371="","",装备!X371)</f>
        <v>6</v>
      </c>
      <c r="Y372" s="370">
        <f>IF(装备!Y371="","",装备!Y371)</f>
        <v>6</v>
      </c>
      <c r="Z372" s="370" t="str">
        <f>IF(装备!Z371="","",装备!Z371)</f>
        <v/>
      </c>
      <c r="AA372" s="370">
        <f>IF(装备!AA371="","",装备!AA371)</f>
        <v>18</v>
      </c>
      <c r="AB372" t="str">
        <f>IF(装备!AB371="","",装备!AB371)</f>
        <v>{'ap': 0.1}</v>
      </c>
      <c r="AC372">
        <f>IF(装备!AC371="","",装备!AC371)</f>
        <v>3</v>
      </c>
      <c r="AD372" t="str">
        <f>IF(装备!AD371="","",装备!AD371)</f>
        <v>增加10%护甲穿透（同类弹药效果只生效一个）；铝耗10</v>
      </c>
    </row>
    <row r="373" spans="1:30">
      <c r="A373">
        <f>IF(装备!A372="","",装备!A372)</f>
        <v>10037121</v>
      </c>
      <c r="B373" s="364" t="s">
        <v>4648</v>
      </c>
      <c r="C373" s="370">
        <f>IF(装备!C372="","",装备!C372)</f>
        <v>5</v>
      </c>
      <c r="D373" s="121" t="str">
        <f>IF(装备!D372="","",装备!D372)</f>
        <v>主炮</v>
      </c>
      <c r="E373" t="str">
        <f>IF(装备!E372="","",装备!E372)</f>
        <v>主炮-战列+</v>
      </c>
      <c r="F373" s="370" t="str">
        <f>IF(装备!F372="","",装备!F372)</f>
        <v/>
      </c>
      <c r="G373" s="370">
        <f>IF(装备!G372="","",装备!G372)</f>
        <v>28</v>
      </c>
      <c r="H373" s="370" t="str">
        <f>IF(装备!H372="","",装备!H372)</f>
        <v/>
      </c>
      <c r="I373" s="370" t="str">
        <f>IF(装备!I372="","",装备!I372)</f>
        <v/>
      </c>
      <c r="J373" s="370" t="str">
        <f>IF(装备!J372="","",装备!J372)</f>
        <v/>
      </c>
      <c r="K373" s="370" t="str">
        <f>IF(装备!K372="","",装备!K372)</f>
        <v/>
      </c>
      <c r="L373" s="370">
        <f>IF(装备!L372="","",装备!L372)</f>
        <v>-1</v>
      </c>
      <c r="M373" s="370" t="str">
        <f>IF(装备!M372="","",装备!M372)</f>
        <v>长</v>
      </c>
      <c r="N373" s="370">
        <f>IF(装备!N372="","",装备!N372)</f>
        <v>-1</v>
      </c>
      <c r="O373" s="370" t="str">
        <f>IF(装备!O372="","",装备!O372)</f>
        <v/>
      </c>
      <c r="P373" s="370" t="str">
        <f>IF(装备!P372="","",装备!P372)</f>
        <v/>
      </c>
      <c r="Q373" s="370">
        <f>IF(装备!Q372="","",装备!Q372)</f>
        <v>7</v>
      </c>
      <c r="R373" s="370">
        <f>IF(装备!R372="","",装备!R372)</f>
        <v>1</v>
      </c>
      <c r="S373" s="370">
        <f>IF(装备!S372="","",装备!S372)</f>
        <v>0.25</v>
      </c>
      <c r="T373" s="370" t="str">
        <f>IF(装备!T372="","",装备!T372)</f>
        <v/>
      </c>
      <c r="U373" s="370" t="str">
        <f>IF(装备!U372="","",装备!U372)</f>
        <v/>
      </c>
      <c r="V373" s="370" t="str">
        <f>IF(装备!V372="","",装备!V372)</f>
        <v/>
      </c>
      <c r="W373" s="370" t="str">
        <f>IF(装备!W372="","",装备!W372)</f>
        <v/>
      </c>
      <c r="X373" s="370" t="str">
        <f>IF(装备!X372="","",装备!X372)</f>
        <v/>
      </c>
      <c r="Y373" s="370">
        <f>IF(装备!Y372="","",装备!Y372)</f>
        <v>12</v>
      </c>
      <c r="Z373" s="370">
        <f>IF(装备!Z372="","",装备!Z372)</f>
        <v>13</v>
      </c>
      <c r="AA373" s="370" t="str">
        <f>IF(装备!AA372="","",装备!AA372)</f>
        <v/>
      </c>
      <c r="AB373" t="str">
        <f>IF(装备!AB372="","",装备!AB372)</f>
        <v/>
      </c>
      <c r="AC373" t="str">
        <f>IF(装备!AC372="","",装备!AC372)</f>
        <v/>
      </c>
      <c r="AD373" t="str">
        <f>IF(装备!AD372="","",装备!AD372)</f>
        <v>对空补正25%</v>
      </c>
    </row>
    <row r="374" spans="1:30">
      <c r="A374">
        <f>IF(装备!A373="","",装备!A373)</f>
        <v>10037221</v>
      </c>
      <c r="B374" s="363" t="s">
        <v>4649</v>
      </c>
      <c r="C374" s="370">
        <f>IF(装备!C373="","",装备!C373)</f>
        <v>6</v>
      </c>
      <c r="D374" s="121" t="str">
        <f>IF(装备!D373="","",装备!D373)</f>
        <v>战斗机</v>
      </c>
      <c r="E374" t="str">
        <f>IF(装备!E373="","",装备!E373)</f>
        <v>战斗机-通用</v>
      </c>
      <c r="F374" s="370" t="str">
        <f>IF(装备!F373="","",装备!F373)</f>
        <v/>
      </c>
      <c r="G374" s="370" t="str">
        <f>IF(装备!G373="","",装备!G373)</f>
        <v/>
      </c>
      <c r="H374" s="370" t="str">
        <f>IF(装备!H373="","",装备!H373)</f>
        <v/>
      </c>
      <c r="I374" s="370" t="str">
        <f>IF(装备!I373="","",装备!I373)</f>
        <v/>
      </c>
      <c r="J374" s="370" t="str">
        <f>IF(装备!J373="","",装备!J373)</f>
        <v/>
      </c>
      <c r="K374" s="370" t="str">
        <f>IF(装备!K373="","",装备!K373)</f>
        <v/>
      </c>
      <c r="L374" s="370" t="str">
        <f>IF(装备!L373="","",装备!L373)</f>
        <v/>
      </c>
      <c r="M374" s="370" t="str">
        <f>IF(装备!M373="","",装备!M373)</f>
        <v>无</v>
      </c>
      <c r="N374" s="370">
        <f>IF(装备!N373="","",装备!N373)</f>
        <v>2</v>
      </c>
      <c r="O374" s="370" t="str">
        <f>IF(装备!O373="","",装备!O373)</f>
        <v/>
      </c>
      <c r="P374" s="370" t="str">
        <f>IF(装备!P373="","",装备!P373)</f>
        <v/>
      </c>
      <c r="Q374" s="370">
        <f>IF(装备!Q373="","",装备!Q373)</f>
        <v>11</v>
      </c>
      <c r="R374" s="370">
        <f>IF(装备!R373="","",装备!R373)</f>
        <v>1</v>
      </c>
      <c r="S374" s="370" t="str">
        <f>IF(装备!S373="","",装备!S373)</f>
        <v/>
      </c>
      <c r="T374" s="370" t="str">
        <f>IF(装备!T373="","",装备!T373)</f>
        <v/>
      </c>
      <c r="U374" s="370" t="str">
        <f>IF(装备!U373="","",装备!U373)</f>
        <v/>
      </c>
      <c r="V374" s="370" t="str">
        <f>IF(装备!V373="","",装备!V373)</f>
        <v/>
      </c>
      <c r="W374" s="370">
        <f>IF(装备!W373="","",装备!W373)</f>
        <v>5</v>
      </c>
      <c r="X374" s="370">
        <f>IF(装备!X373="","",装备!X373)</f>
        <v>3</v>
      </c>
      <c r="Y374" s="370">
        <f>IF(装备!Y373="","",装备!Y373)</f>
        <v>2</v>
      </c>
      <c r="Z374" s="370">
        <f>IF(装备!Z373="","",装备!Z373)</f>
        <v>2</v>
      </c>
      <c r="AA374" s="370">
        <f>IF(装备!AA373="","",装备!AA373)</f>
        <v>15</v>
      </c>
      <c r="AB374" t="str">
        <f>IF(装备!AB373="","",装备!AB373)</f>
        <v>{'hit': -5}</v>
      </c>
      <c r="AC374">
        <f>IF(装备!AC373="","",装备!AC373)</f>
        <v>12</v>
      </c>
      <c r="AD374" t="str">
        <f>IF(装备!AD373="","",装备!AD373)</f>
        <v>降低敌方航空战阶段5%命中率；铝耗5</v>
      </c>
    </row>
    <row r="375" spans="1:30">
      <c r="A375">
        <f>IF(装备!A374="","",装备!A374)</f>
        <v>10037321</v>
      </c>
      <c r="B375" s="364" t="s">
        <v>4652</v>
      </c>
      <c r="C375" s="370">
        <f>IF(装备!C374="","",装备!C374)</f>
        <v>5</v>
      </c>
      <c r="D375" s="121" t="str">
        <f>IF(装备!D374="","",装备!D374)</f>
        <v>强化部件</v>
      </c>
      <c r="E375" t="str">
        <f>IF(装备!E374="","",装备!E374)</f>
        <v>强化部件-潜艇限定</v>
      </c>
      <c r="F375" s="370" t="str">
        <f>IF(装备!F374="","",装备!F374)</f>
        <v/>
      </c>
      <c r="G375" s="370" t="str">
        <f>IF(装备!G374="","",装备!G374)</f>
        <v/>
      </c>
      <c r="H375" s="370" t="str">
        <f>IF(装备!H374="","",装备!H374)</f>
        <v/>
      </c>
      <c r="I375" s="370">
        <f>IF(装备!I374="","",装备!I374)</f>
        <v>3</v>
      </c>
      <c r="J375" s="370" t="str">
        <f>IF(装备!J374="","",装备!J374)</f>
        <v/>
      </c>
      <c r="K375" s="370">
        <f>IF(装备!K374="","",装备!K374)</f>
        <v>7</v>
      </c>
      <c r="L375" s="370">
        <f>IF(装备!L374="","",装备!L374)</f>
        <v>3</v>
      </c>
      <c r="M375" s="370" t="str">
        <f>IF(装备!M374="","",装备!M374)</f>
        <v>无</v>
      </c>
      <c r="N375" s="370">
        <f>IF(装备!N374="","",装备!N374)</f>
        <v>2</v>
      </c>
      <c r="O375" s="370" t="str">
        <f>IF(装备!O374="","",装备!O374)</f>
        <v/>
      </c>
      <c r="P375" s="370" t="str">
        <f>IF(装备!P374="","",装备!P374)</f>
        <v/>
      </c>
      <c r="Q375" s="370" t="str">
        <f>IF(装备!Q374="","",装备!Q374)</f>
        <v/>
      </c>
      <c r="R375" s="370">
        <f>IF(装备!R374="","",装备!R374)</f>
        <v>1</v>
      </c>
      <c r="S375" s="370" t="str">
        <f>IF(装备!S374="","",装备!S374)</f>
        <v/>
      </c>
      <c r="T375" s="370" t="str">
        <f>IF(装备!T374="","",装备!T374)</f>
        <v/>
      </c>
      <c r="U375" s="370" t="str">
        <f>IF(装备!U374="","",装备!U374)</f>
        <v/>
      </c>
      <c r="V375" s="370" t="str">
        <f>IF(装备!V374="","",装备!V374)</f>
        <v/>
      </c>
      <c r="W375" s="370" t="str">
        <f>IF(装备!W374="","",装备!W374)</f>
        <v/>
      </c>
      <c r="X375" s="370">
        <f>IF(装备!X374="","",装备!X374)</f>
        <v>4</v>
      </c>
      <c r="Y375" s="370">
        <f>IF(装备!Y374="","",装备!Y374)</f>
        <v>4</v>
      </c>
      <c r="Z375" s="370" t="str">
        <f>IF(装备!Z374="","",装备!Z374)</f>
        <v/>
      </c>
      <c r="AA375" s="370" t="str">
        <f>IF(装备!AA374="","",装备!AA374)</f>
        <v/>
      </c>
      <c r="AB375" t="str">
        <f>IF(装备!AB374="","",装备!AB374)</f>
        <v/>
      </c>
      <c r="AC375" t="str">
        <f>IF(装备!AC374="","",装备!AC374)</f>
        <v/>
      </c>
      <c r="AD375" t="str">
        <f>IF(装备!AD374="","",装备!AD374)</f>
        <v/>
      </c>
    </row>
    <row r="376" spans="1:30">
      <c r="A376">
        <f>IF(装备!A375="","",装备!A375)</f>
        <v>10037421</v>
      </c>
      <c r="B376" s="364" t="s">
        <v>4653</v>
      </c>
      <c r="C376" s="370">
        <f>IF(装备!C375="","",装备!C375)</f>
        <v>5</v>
      </c>
      <c r="D376" s="121" t="str">
        <f>IF(装备!D375="","",装备!D375)</f>
        <v>主炮</v>
      </c>
      <c r="E376" t="str">
        <f>IF(装备!E375="","",装备!E375)</f>
        <v>主炮-通用</v>
      </c>
      <c r="F376" s="370" t="str">
        <f>IF(装备!F375="","",装备!F375)</f>
        <v/>
      </c>
      <c r="G376" s="370">
        <f>IF(装备!G375="","",装备!G375)</f>
        <v>2</v>
      </c>
      <c r="H376" s="370" t="str">
        <f>IF(装备!H375="","",装备!H375)</f>
        <v/>
      </c>
      <c r="I376" s="370" t="str">
        <f>IF(装备!I375="","",装备!I375)</f>
        <v/>
      </c>
      <c r="J376" s="370">
        <f>IF(装备!J375="","",装备!J375)</f>
        <v>8</v>
      </c>
      <c r="K376" s="370" t="str">
        <f>IF(装备!K375="","",装备!K375)</f>
        <v/>
      </c>
      <c r="L376" s="370" t="str">
        <f>IF(装备!L375="","",装备!L375)</f>
        <v/>
      </c>
      <c r="M376" s="370" t="str">
        <f>IF(装备!M375="","",装备!M375)</f>
        <v>短</v>
      </c>
      <c r="N376" s="370" t="str">
        <f>IF(装备!N375="","",装备!N375)</f>
        <v/>
      </c>
      <c r="O376" s="370" t="str">
        <f>IF(装备!O375="","",装备!O375)</f>
        <v/>
      </c>
      <c r="P376" s="370" t="str">
        <f>IF(装备!P375="","",装备!P375)</f>
        <v/>
      </c>
      <c r="Q376" s="370">
        <f>IF(装备!Q375="","",装备!Q375)</f>
        <v>5</v>
      </c>
      <c r="R376" s="370">
        <f>IF(装备!R375="","",装备!R375)</f>
        <v>2.2000000000000002</v>
      </c>
      <c r="S376" s="370">
        <f>IF(装备!S375="","",装备!S375)</f>
        <v>0.35</v>
      </c>
      <c r="T376" s="370" t="str">
        <f>IF(装备!T375="","",装备!T375)</f>
        <v/>
      </c>
      <c r="U376" s="370" t="str">
        <f>IF(装备!U375="","",装备!U375)</f>
        <v/>
      </c>
      <c r="V376" s="370" t="str">
        <f>IF(装备!V375="","",装备!V375)</f>
        <v/>
      </c>
      <c r="W376" s="370" t="str">
        <f>IF(装备!W375="","",装备!W375)</f>
        <v/>
      </c>
      <c r="X376" s="370">
        <f>IF(装备!X375="","",装备!X375)</f>
        <v>4</v>
      </c>
      <c r="Y376" s="370">
        <f>IF(装备!Y375="","",装备!Y375)</f>
        <v>4</v>
      </c>
      <c r="Z376" s="370" t="str">
        <f>IF(装备!Z375="","",装备!Z375)</f>
        <v/>
      </c>
      <c r="AA376" s="370" t="str">
        <f>IF(装备!AA375="","",装备!AA375)</f>
        <v/>
      </c>
      <c r="AB376" t="str">
        <f>IF(装备!AB375="","",装备!AB375)</f>
        <v/>
      </c>
      <c r="AC376" t="str">
        <f>IF(装备!AC375="","",装备!AC375)</f>
        <v/>
      </c>
      <c r="AD376" t="str">
        <f>IF(装备!AD375="","",装备!AD375)</f>
        <v>对空补正35%；对空倍率2.2</v>
      </c>
    </row>
    <row r="377" spans="1:30">
      <c r="A377">
        <f>IF(装备!A376="","",装备!A376)</f>
        <v>10037521</v>
      </c>
      <c r="B377" s="363" t="s">
        <v>4654</v>
      </c>
      <c r="C377" s="370">
        <f>IF(装备!C376="","",装备!C376)</f>
        <v>6</v>
      </c>
      <c r="D377" s="121" t="str">
        <f>IF(装备!D376="","",装备!D376)</f>
        <v>鱼雷机</v>
      </c>
      <c r="E377" t="str">
        <f>IF(装备!E376="","",装备!E376)</f>
        <v>鱼雷机-通用</v>
      </c>
      <c r="F377" s="370" t="str">
        <f>IF(装备!F376="","",装备!F376)</f>
        <v/>
      </c>
      <c r="G377" s="370" t="str">
        <f>IF(装备!G376="","",装备!G376)</f>
        <v/>
      </c>
      <c r="H377" s="370" t="str">
        <f>IF(装备!H376="","",装备!H376)</f>
        <v/>
      </c>
      <c r="I377" s="370">
        <f>IF(装备!I376="","",装备!I376)</f>
        <v>15</v>
      </c>
      <c r="J377" s="370">
        <f>IF(装备!J376="","",装备!J376)</f>
        <v>5</v>
      </c>
      <c r="K377" s="370" t="str">
        <f>IF(装备!K376="","",装备!K376)</f>
        <v/>
      </c>
      <c r="L377" s="370" t="str">
        <f>IF(装备!L376="","",装备!L376)</f>
        <v/>
      </c>
      <c r="M377" s="370" t="str">
        <f>IF(装备!M376="","",装备!M376)</f>
        <v>无</v>
      </c>
      <c r="N377" s="370" t="str">
        <f>IF(装备!N376="","",装备!N376)</f>
        <v/>
      </c>
      <c r="O377" s="370" t="str">
        <f>IF(装备!O376="","",装备!O376)</f>
        <v/>
      </c>
      <c r="P377" s="370" t="str">
        <f>IF(装备!P376="","",装备!P376)</f>
        <v/>
      </c>
      <c r="Q377" s="370" t="str">
        <f>IF(装备!Q376="","",装备!Q376)</f>
        <v/>
      </c>
      <c r="R377" s="370">
        <f>IF(装备!R376="","",装备!R376)</f>
        <v>1</v>
      </c>
      <c r="S377" s="370" t="str">
        <f>IF(装备!S376="","",装备!S376)</f>
        <v/>
      </c>
      <c r="T377" s="370" t="str">
        <f>IF(装备!T376="","",装备!T376)</f>
        <v/>
      </c>
      <c r="U377" s="370" t="str">
        <f>IF(装备!U376="","",装备!U376)</f>
        <v/>
      </c>
      <c r="V377" s="370" t="str">
        <f>IF(装备!V376="","",装备!V376)</f>
        <v/>
      </c>
      <c r="W377" s="370">
        <f>IF(装备!W376="","",装备!W376)</f>
        <v>6</v>
      </c>
      <c r="X377" s="370">
        <f>IF(装备!X376="","",装备!X376)</f>
        <v>4</v>
      </c>
      <c r="Y377" s="370">
        <f>IF(装备!Y376="","",装备!Y376)</f>
        <v>4</v>
      </c>
      <c r="Z377" s="370" t="str">
        <f>IF(装备!Z376="","",装备!Z376)</f>
        <v/>
      </c>
      <c r="AA377" s="370" t="str">
        <f>IF(装备!AA376="","",装备!AA376)</f>
        <v/>
      </c>
      <c r="AB377" t="str">
        <f>IF(装备!AB376="","",装备!AB376)</f>
        <v/>
      </c>
      <c r="AC377" t="str">
        <f>IF(装备!AC376="","",装备!AC376)</f>
        <v/>
      </c>
      <c r="AD377" t="str">
        <f>IF(装备!AD376="","",装备!AD376)</f>
        <v>铝耗6</v>
      </c>
    </row>
    <row r="378" spans="1:30">
      <c r="A378">
        <f>IF(装备!A377="","",装备!A377)</f>
        <v>10037621</v>
      </c>
      <c r="B378" s="363" t="s">
        <v>4655</v>
      </c>
      <c r="C378" s="370">
        <f>IF(装备!C377="","",装备!C377)</f>
        <v>6</v>
      </c>
      <c r="D378" s="121" t="str">
        <f>IF(装备!D377="","",装备!D377)</f>
        <v>防空炮</v>
      </c>
      <c r="E378" t="str">
        <f>IF(装备!E377="","",装备!E377)</f>
        <v>防空炮-通用</v>
      </c>
      <c r="F378" s="370" t="str">
        <f>IF(装备!F377="","",装备!F377)</f>
        <v/>
      </c>
      <c r="G378" s="370" t="str">
        <f>IF(装备!G377="","",装备!G377)</f>
        <v/>
      </c>
      <c r="H378" s="370" t="str">
        <f>IF(装备!H377="","",装备!H377)</f>
        <v/>
      </c>
      <c r="I378" s="370" t="str">
        <f>IF(装备!I377="","",装备!I377)</f>
        <v/>
      </c>
      <c r="J378" s="370" t="str">
        <f>IF(装备!J377="","",装备!J377)</f>
        <v/>
      </c>
      <c r="K378" s="370" t="str">
        <f>IF(装备!K377="","",装备!K377)</f>
        <v/>
      </c>
      <c r="L378" s="370" t="str">
        <f>IF(装备!L377="","",装备!L377)</f>
        <v/>
      </c>
      <c r="M378" s="370" t="str">
        <f>IF(装备!M377="","",装备!M377)</f>
        <v>无</v>
      </c>
      <c r="N378" s="370">
        <f>IF(装备!N377="","",装备!N377)</f>
        <v>2</v>
      </c>
      <c r="O378" s="370" t="str">
        <f>IF(装备!O377="","",装备!O377)</f>
        <v/>
      </c>
      <c r="P378" s="370" t="str">
        <f>IF(装备!P377="","",装备!P377)</f>
        <v/>
      </c>
      <c r="Q378" s="370">
        <f>IF(装备!Q377="","",装备!Q377)</f>
        <v>10</v>
      </c>
      <c r="R378" s="370">
        <f>IF(装备!R377="","",装备!R377)</f>
        <v>3</v>
      </c>
      <c r="S378" s="370">
        <f>IF(装备!S377="","",装备!S377)</f>
        <v>0.25</v>
      </c>
      <c r="T378" s="370" t="str">
        <f>IF(装备!T377="","",装备!T377)</f>
        <v/>
      </c>
      <c r="U378" s="370" t="str">
        <f>IF(装备!U377="","",装备!U377)</f>
        <v/>
      </c>
      <c r="V378" s="370" t="str">
        <f>IF(装备!V377="","",装备!V377)</f>
        <v/>
      </c>
      <c r="W378" s="370" t="str">
        <f>IF(装备!W377="","",装备!W377)</f>
        <v/>
      </c>
      <c r="X378" s="370">
        <f>IF(装备!X377="","",装备!X377)</f>
        <v>4</v>
      </c>
      <c r="Y378" s="370">
        <f>IF(装备!Y377="","",装备!Y377)</f>
        <v>4</v>
      </c>
      <c r="Z378" s="370" t="str">
        <f>IF(装备!Z377="","",装备!Z377)</f>
        <v/>
      </c>
      <c r="AA378" s="370" t="str">
        <f>IF(装备!AA377="","",装备!AA377)</f>
        <v/>
      </c>
      <c r="AB378" t="str">
        <f>IF(装备!AB377="","",装备!AB377)</f>
        <v/>
      </c>
      <c r="AC378" t="str">
        <f>IF(装备!AC377="","",装备!AC377)</f>
        <v/>
      </c>
      <c r="AD378" t="str">
        <f>IF(装备!AD377="","",装备!AD377)</f>
        <v>对空补正25%；对空倍率3</v>
      </c>
    </row>
    <row r="379" spans="1:30">
      <c r="A379">
        <f>IF(装备!A378="","",装备!A378)</f>
        <v>10037721</v>
      </c>
      <c r="B379" s="364" t="s">
        <v>4657</v>
      </c>
      <c r="C379" s="370">
        <f>IF(装备!C378="","",装备!C378)</f>
        <v>5</v>
      </c>
      <c r="D379" s="121" t="str">
        <f>IF(装备!D378="","",装备!D378)</f>
        <v>鱼雷</v>
      </c>
      <c r="E379" t="str">
        <f>IF(装备!E378="","",装备!E378)</f>
        <v>鱼雷-通用</v>
      </c>
      <c r="F379" s="370" t="str">
        <f>IF(装备!F378="","",装备!F378)</f>
        <v/>
      </c>
      <c r="G379" s="370" t="str">
        <f>IF(装备!G378="","",装备!G378)</f>
        <v/>
      </c>
      <c r="H379" s="370" t="str">
        <f>IF(装备!H378="","",装备!H378)</f>
        <v/>
      </c>
      <c r="I379" s="370">
        <f>IF(装备!I378="","",装备!I378)</f>
        <v>12</v>
      </c>
      <c r="J379" s="370" t="str">
        <f>IF(装备!J378="","",装备!J378)</f>
        <v/>
      </c>
      <c r="K379" s="370" t="str">
        <f>IF(装备!K378="","",装备!K378)</f>
        <v/>
      </c>
      <c r="L379" s="370">
        <f>IF(装备!L378="","",装备!L378)</f>
        <v>2</v>
      </c>
      <c r="M379" s="370" t="str">
        <f>IF(装备!M378="","",装备!M378)</f>
        <v>无</v>
      </c>
      <c r="N379" s="370">
        <f>IF(装备!N378="","",装备!N378)</f>
        <v>2</v>
      </c>
      <c r="O379" s="370" t="str">
        <f>IF(装备!O378="","",装备!O378)</f>
        <v/>
      </c>
      <c r="P379" s="370" t="str">
        <f>IF(装备!P378="","",装备!P378)</f>
        <v/>
      </c>
      <c r="Q379" s="370" t="str">
        <f>IF(装备!Q378="","",装备!Q378)</f>
        <v/>
      </c>
      <c r="R379" s="370">
        <f>IF(装备!R378="","",装备!R378)</f>
        <v>1</v>
      </c>
      <c r="S379" s="370" t="str">
        <f>IF(装备!S378="","",装备!S378)</f>
        <v/>
      </c>
      <c r="T379" s="370" t="str">
        <f>IF(装备!T378="","",装备!T378)</f>
        <v/>
      </c>
      <c r="U379" s="370" t="str">
        <f>IF(装备!U378="","",装备!U378)</f>
        <v/>
      </c>
      <c r="V379" s="370" t="str">
        <f>IF(装备!V378="","",装备!V378)</f>
        <v/>
      </c>
      <c r="W379" s="370" t="str">
        <f>IF(装备!W378="","",装备!W378)</f>
        <v/>
      </c>
      <c r="X379" s="370">
        <f>IF(装备!X378="","",装备!X378)</f>
        <v>4</v>
      </c>
      <c r="Y379" s="370">
        <f>IF(装备!Y378="","",装备!Y378)</f>
        <v>4</v>
      </c>
      <c r="Z379" s="370" t="str">
        <f>IF(装备!Z378="","",装备!Z378)</f>
        <v/>
      </c>
      <c r="AA379" s="370" t="str">
        <f>IF(装备!AA378="","",装备!AA378)</f>
        <v/>
      </c>
      <c r="AB379" t="str">
        <f>IF(装备!AB378="","",装备!AB378)</f>
        <v/>
      </c>
      <c r="AC379" t="str">
        <f>IF(装备!AC378="","",装备!AC378)</f>
        <v/>
      </c>
      <c r="AD379" t="str">
        <f>IF(装备!AD378="","",装备!AD378)</f>
        <v/>
      </c>
    </row>
    <row r="380" spans="1:30">
      <c r="A380">
        <f>IF(装备!A379="","",装备!A379)</f>
        <v>10037821</v>
      </c>
      <c r="B380" s="363" t="s">
        <v>4658</v>
      </c>
      <c r="C380" s="370">
        <f>IF(装备!C379="","",装备!C379)</f>
        <v>6</v>
      </c>
      <c r="D380" s="121" t="str">
        <f>IF(装备!D379="","",装备!D379)</f>
        <v>轰炸机</v>
      </c>
      <c r="E380" t="str">
        <f>IF(装备!E379="","",装备!E379)</f>
        <v>轰炸机-通用</v>
      </c>
      <c r="F380" s="370" t="str">
        <f>IF(装备!F379="","",装备!F379)</f>
        <v/>
      </c>
      <c r="G380" s="370" t="str">
        <f>IF(装备!G379="","",装备!G379)</f>
        <v/>
      </c>
      <c r="H380" s="370" t="str">
        <f>IF(装备!H379="","",装备!H379)</f>
        <v/>
      </c>
      <c r="I380" s="370" t="str">
        <f>IF(装备!I379="","",装备!I379)</f>
        <v/>
      </c>
      <c r="J380" s="370" t="str">
        <f>IF(装备!J379="","",装备!J379)</f>
        <v/>
      </c>
      <c r="K380" s="370" t="str">
        <f>IF(装备!K379="","",装备!K379)</f>
        <v/>
      </c>
      <c r="L380" s="370" t="str">
        <f>IF(装备!L379="","",装备!L379)</f>
        <v/>
      </c>
      <c r="M380" s="370" t="str">
        <f>IF(装备!M379="","",装备!M379)</f>
        <v>无</v>
      </c>
      <c r="N380" s="370" t="str">
        <f>IF(装备!N379="","",装备!N379)</f>
        <v/>
      </c>
      <c r="O380" s="370" t="str">
        <f>IF(装备!O379="","",装备!O379)</f>
        <v/>
      </c>
      <c r="P380" s="370">
        <f>IF(装备!P379="","",装备!P379)</f>
        <v>13</v>
      </c>
      <c r="Q380" s="370">
        <f>IF(装备!Q379="","",装备!Q379)</f>
        <v>5</v>
      </c>
      <c r="R380" s="370">
        <f>IF(装备!R379="","",装备!R379)</f>
        <v>1</v>
      </c>
      <c r="S380" s="370" t="str">
        <f>IF(装备!S379="","",装备!S379)</f>
        <v/>
      </c>
      <c r="T380" s="370" t="str">
        <f>IF(装备!T379="","",装备!T379)</f>
        <v/>
      </c>
      <c r="U380" s="370" t="str">
        <f>IF(装备!U379="","",装备!U379)</f>
        <v/>
      </c>
      <c r="V380" s="370" t="str">
        <f>IF(装备!V379="","",装备!V379)</f>
        <v/>
      </c>
      <c r="W380" s="370">
        <f>IF(装备!W379="","",装备!W379)</f>
        <v>7</v>
      </c>
      <c r="X380" s="370">
        <f>IF(装备!X379="","",装备!X379)</f>
        <v>4</v>
      </c>
      <c r="Y380" s="370">
        <f>IF(装备!Y379="","",装备!Y379)</f>
        <v>4</v>
      </c>
      <c r="Z380" s="370" t="str">
        <f>IF(装备!Z379="","",装备!Z379)</f>
        <v/>
      </c>
      <c r="AA380" s="370" t="str">
        <f>IF(装备!AA379="","",装备!AA379)</f>
        <v/>
      </c>
      <c r="AB380" t="str">
        <f>IF(装备!AB379="","",装备!AB379)</f>
        <v/>
      </c>
      <c r="AC380" t="str">
        <f>IF(装备!AC379="","",装备!AC379)</f>
        <v/>
      </c>
      <c r="AD380" t="str">
        <f>IF(装备!AD379="","",装备!AD379)</f>
        <v>铝耗7</v>
      </c>
    </row>
    <row r="381" spans="1:30">
      <c r="A381">
        <f>IF(装备!A380="","",装备!A380)</f>
        <v>10037921</v>
      </c>
      <c r="B381" s="364" t="s">
        <v>4659</v>
      </c>
      <c r="C381" s="370">
        <f>IF(装备!C380="","",装备!C380)</f>
        <v>5</v>
      </c>
      <c r="D381" s="121" t="str">
        <f>IF(装备!D380="","",装备!D380)</f>
        <v>侦察机</v>
      </c>
      <c r="E381" t="str">
        <f>IF(装备!E380="","",装备!E380)</f>
        <v>侦察机-通用</v>
      </c>
      <c r="F381" s="370" t="str">
        <f>IF(装备!F380="","",装备!F380)</f>
        <v/>
      </c>
      <c r="G381" s="370" t="str">
        <f>IF(装备!G380="","",装备!G380)</f>
        <v/>
      </c>
      <c r="H381" s="370" t="str">
        <f>IF(装备!H380="","",装备!H380)</f>
        <v/>
      </c>
      <c r="I381" s="370" t="str">
        <f>IF(装备!I380="","",装备!I380)</f>
        <v/>
      </c>
      <c r="J381" s="370">
        <f>IF(装备!J380="","",装备!J380)</f>
        <v>3</v>
      </c>
      <c r="K381" s="370">
        <f>IF(装备!K380="","",装备!K380)</f>
        <v>3</v>
      </c>
      <c r="L381" s="370" t="str">
        <f>IF(装备!L380="","",装备!L380)</f>
        <v/>
      </c>
      <c r="M381" s="370" t="str">
        <f>IF(装备!M380="","",装备!M380)</f>
        <v>无</v>
      </c>
      <c r="N381" s="370">
        <f>IF(装备!N380="","",装备!N380)</f>
        <v>9</v>
      </c>
      <c r="O381" s="370">
        <f>IF(装备!O380="","",装备!O380)</f>
        <v>6</v>
      </c>
      <c r="P381" s="370" t="str">
        <f>IF(装备!P380="","",装备!P380)</f>
        <v/>
      </c>
      <c r="Q381" s="370" t="str">
        <f>IF(装备!Q380="","",装备!Q380)</f>
        <v/>
      </c>
      <c r="R381" s="370">
        <f>IF(装备!R380="","",装备!R380)</f>
        <v>1</v>
      </c>
      <c r="S381" s="370" t="str">
        <f>IF(装备!S380="","",装备!S380)</f>
        <v/>
      </c>
      <c r="T381" s="370" t="str">
        <f>IF(装备!T380="","",装备!T380)</f>
        <v/>
      </c>
      <c r="U381" s="370" t="str">
        <f>IF(装备!U380="","",装备!U380)</f>
        <v/>
      </c>
      <c r="V381" s="370" t="str">
        <f>IF(装备!V380="","",装备!V380)</f>
        <v/>
      </c>
      <c r="W381" s="370">
        <f>IF(装备!W380="","",装备!W380)</f>
        <v>4</v>
      </c>
      <c r="X381" s="370">
        <f>IF(装备!X380="","",装备!X380)</f>
        <v>4</v>
      </c>
      <c r="Y381" s="370">
        <f>IF(装备!Y380="","",装备!Y380)</f>
        <v>4</v>
      </c>
      <c r="Z381" s="370" t="str">
        <f>IF(装备!Z380="","",装备!Z380)</f>
        <v/>
      </c>
      <c r="AA381" s="370" t="str">
        <f>IF(装备!AA380="","",装备!AA380)</f>
        <v/>
      </c>
      <c r="AB381" t="str">
        <f>IF(装备!AB380="","",装备!AB380)</f>
        <v/>
      </c>
      <c r="AC381" t="str">
        <f>IF(装备!AC380="","",装备!AC380)</f>
        <v/>
      </c>
      <c r="AD381" t="str">
        <f>IF(装备!AD380="","",装备!AD380)</f>
        <v>铝耗4</v>
      </c>
    </row>
    <row r="382" spans="1:30">
      <c r="A382">
        <f>IF(装备!A381="","",装备!A381)</f>
        <v>10038021</v>
      </c>
      <c r="B382" s="362" t="s">
        <v>4660</v>
      </c>
      <c r="C382" s="370">
        <f>IF(装备!C381="","",装备!C381)</f>
        <v>4</v>
      </c>
      <c r="D382" s="121" t="str">
        <f>IF(装备!D381="","",装备!D381)</f>
        <v>鱼雷</v>
      </c>
      <c r="E382" t="str">
        <f>IF(装备!E381="","",装备!E381)</f>
        <v>鱼雷-通用</v>
      </c>
      <c r="F382" s="370" t="str">
        <f>IF(装备!F381="","",装备!F381)</f>
        <v/>
      </c>
      <c r="G382" s="370" t="str">
        <f>IF(装备!G381="","",装备!G381)</f>
        <v/>
      </c>
      <c r="H382" s="370" t="str">
        <f>IF(装备!H381="","",装备!H381)</f>
        <v/>
      </c>
      <c r="I382" s="370">
        <f>IF(装备!I381="","",装备!I381)</f>
        <v>11</v>
      </c>
      <c r="J382" s="370">
        <f>IF(装备!J381="","",装备!J381)</f>
        <v>5</v>
      </c>
      <c r="K382" s="370" t="str">
        <f>IF(装备!K381="","",装备!K381)</f>
        <v/>
      </c>
      <c r="L382" s="370">
        <f>IF(装备!L381="","",装备!L381)</f>
        <v>2</v>
      </c>
      <c r="M382" s="370" t="str">
        <f>IF(装备!M381="","",装备!M381)</f>
        <v>无</v>
      </c>
      <c r="N382" s="370" t="str">
        <f>IF(装备!N381="","",装备!N381)</f>
        <v/>
      </c>
      <c r="O382" s="370" t="str">
        <f>IF(装备!O381="","",装备!O381)</f>
        <v/>
      </c>
      <c r="P382" s="370" t="str">
        <f>IF(装备!P381="","",装备!P381)</f>
        <v/>
      </c>
      <c r="Q382" s="370" t="str">
        <f>IF(装备!Q381="","",装备!Q381)</f>
        <v/>
      </c>
      <c r="R382" s="370">
        <f>IF(装备!R381="","",装备!R381)</f>
        <v>1</v>
      </c>
      <c r="S382" s="370" t="str">
        <f>IF(装备!S381="","",装备!S381)</f>
        <v/>
      </c>
      <c r="T382" s="370" t="str">
        <f>IF(装备!T381="","",装备!T381)</f>
        <v/>
      </c>
      <c r="U382" s="370" t="str">
        <f>IF(装备!U381="","",装备!U381)</f>
        <v/>
      </c>
      <c r="V382" s="370" t="str">
        <f>IF(装备!V381="","",装备!V381)</f>
        <v/>
      </c>
      <c r="W382" s="370" t="str">
        <f>IF(装备!W381="","",装备!W381)</f>
        <v/>
      </c>
      <c r="X382" s="370">
        <f>IF(装备!X381="","",装备!X381)</f>
        <v>4</v>
      </c>
      <c r="Y382" s="370">
        <f>IF(装备!Y381="","",装备!Y381)</f>
        <v>4</v>
      </c>
      <c r="Z382" s="370" t="str">
        <f>IF(装备!Z381="","",装备!Z381)</f>
        <v/>
      </c>
      <c r="AA382" s="370" t="str">
        <f>IF(装备!AA381="","",装备!AA381)</f>
        <v/>
      </c>
      <c r="AB382" t="str">
        <f>IF(装备!AB381="","",装备!AB381)</f>
        <v/>
      </c>
      <c r="AC382" t="str">
        <f>IF(装备!AC381="","",装备!AC381)</f>
        <v/>
      </c>
      <c r="AD382" t="str">
        <f>IF(装备!AD381="","",装备!AD381)</f>
        <v/>
      </c>
    </row>
    <row r="383" spans="1:30">
      <c r="A383">
        <f>IF(装备!A382="","",装备!A382)</f>
        <v>10038121</v>
      </c>
      <c r="B383" s="364" t="s">
        <v>4661</v>
      </c>
      <c r="C383" s="370">
        <f>IF(装备!C382="","",装备!C382)</f>
        <v>5</v>
      </c>
      <c r="D383" s="121" t="str">
        <f>IF(装备!D382="","",装备!D382)</f>
        <v>强化部件</v>
      </c>
      <c r="E383" t="str">
        <f>IF(装备!E382="","",装备!E382)</f>
        <v>强化部件-大型船+</v>
      </c>
      <c r="F383" s="370" t="str">
        <f>IF(装备!F382="","",装备!F382)</f>
        <v/>
      </c>
      <c r="G383" s="370" t="str">
        <f>IF(装备!G382="","",装备!G382)</f>
        <v/>
      </c>
      <c r="H383" s="370">
        <f>IF(装备!H382="","",装备!H382)</f>
        <v>9</v>
      </c>
      <c r="I383" s="370" t="str">
        <f>IF(装备!I382="","",装备!I382)</f>
        <v/>
      </c>
      <c r="J383" s="370" t="str">
        <f>IF(装备!J382="","",装备!J382)</f>
        <v/>
      </c>
      <c r="K383" s="370" t="str">
        <f>IF(装备!K382="","",装备!K382)</f>
        <v/>
      </c>
      <c r="L383" s="370" t="str">
        <f>IF(装备!L382="","",装备!L382)</f>
        <v/>
      </c>
      <c r="M383" s="370" t="str">
        <f>IF(装备!M382="","",装备!M382)</f>
        <v>无</v>
      </c>
      <c r="N383" s="370" t="str">
        <f>IF(装备!N382="","",装备!N382)</f>
        <v/>
      </c>
      <c r="O383" s="370" t="str">
        <f>IF(装备!O382="","",装备!O382)</f>
        <v/>
      </c>
      <c r="P383" s="370" t="str">
        <f>IF(装备!P382="","",装备!P382)</f>
        <v/>
      </c>
      <c r="Q383" s="370" t="str">
        <f>IF(装备!Q382="","",装备!Q382)</f>
        <v/>
      </c>
      <c r="R383" s="370">
        <f>IF(装备!R382="","",装备!R382)</f>
        <v>1</v>
      </c>
      <c r="S383" s="370" t="str">
        <f>IF(装备!S382="","",装备!S382)</f>
        <v/>
      </c>
      <c r="T383" s="370" t="str">
        <f>IF(装备!T382="","",装备!T382)</f>
        <v/>
      </c>
      <c r="U383" s="370" t="str">
        <f>IF(装备!U382="","",装备!U382)</f>
        <v/>
      </c>
      <c r="V383" s="370" t="str">
        <f>IF(装备!V382="","",装备!V382)</f>
        <v/>
      </c>
      <c r="W383" s="370" t="str">
        <f>IF(装备!W382="","",装备!W382)</f>
        <v/>
      </c>
      <c r="X383" s="370">
        <f>IF(装备!X382="","",装备!X382)</f>
        <v>4</v>
      </c>
      <c r="Y383" s="370">
        <f>IF(装备!Y382="","",装备!Y382)</f>
        <v>4</v>
      </c>
      <c r="Z383" s="370" t="str">
        <f>IF(装备!Z382="","",装备!Z382)</f>
        <v/>
      </c>
      <c r="AA383" s="370" t="str">
        <f>IF(装备!AA382="","",装备!AA382)</f>
        <v/>
      </c>
      <c r="AB383" t="str">
        <f>IF(装备!AB382="","",装备!AB382)</f>
        <v/>
      </c>
      <c r="AC383" t="str">
        <f>IF(装备!AC382="","",装备!AC382)</f>
        <v/>
      </c>
      <c r="AD383" t="str">
        <f>IF(装备!AD382="","",装备!AD382)</f>
        <v/>
      </c>
    </row>
    <row r="384" spans="1:30">
      <c r="A384">
        <f>IF(装备!A383="","",装备!A383)</f>
        <v>10038221</v>
      </c>
      <c r="B384" s="363" t="s">
        <v>4662</v>
      </c>
      <c r="C384" s="370">
        <f>IF(装备!C383="","",装备!C383)</f>
        <v>6</v>
      </c>
      <c r="D384" s="121" t="str">
        <f>IF(装备!D383="","",装备!D383)</f>
        <v>主炮</v>
      </c>
      <c r="E384" t="str">
        <f>IF(装备!E383="","",装备!E383)</f>
        <v>主炮-战列+</v>
      </c>
      <c r="F384" s="370" t="str">
        <f>IF(装备!F383="","",装备!F383)</f>
        <v/>
      </c>
      <c r="G384" s="370">
        <f>IF(装备!G383="","",装备!G383)</f>
        <v>29</v>
      </c>
      <c r="H384" s="370" t="str">
        <f>IF(装备!H383="","",装备!H383)</f>
        <v/>
      </c>
      <c r="I384" s="370" t="str">
        <f>IF(装备!I383="","",装备!I383)</f>
        <v/>
      </c>
      <c r="J384" s="370" t="str">
        <f>IF(装备!J383="","",装备!J383)</f>
        <v/>
      </c>
      <c r="K384" s="370" t="str">
        <f>IF(装备!K383="","",装备!K383)</f>
        <v/>
      </c>
      <c r="L384" s="370">
        <f>IF(装备!L383="","",装备!L383)</f>
        <v>-2</v>
      </c>
      <c r="M384" s="370" t="str">
        <f>IF(装备!M383="","",装备!M383)</f>
        <v>超长</v>
      </c>
      <c r="N384" s="370">
        <f>IF(装备!N383="","",装备!N383)</f>
        <v>-5</v>
      </c>
      <c r="O384" s="370" t="str">
        <f>IF(装备!O383="","",装备!O383)</f>
        <v/>
      </c>
      <c r="P384" s="370" t="str">
        <f>IF(装备!P383="","",装备!P383)</f>
        <v/>
      </c>
      <c r="Q384" s="370" t="str">
        <f>IF(装备!Q383="","",装备!Q383)</f>
        <v/>
      </c>
      <c r="R384" s="370">
        <f>IF(装备!R383="","",装备!R383)</f>
        <v>1</v>
      </c>
      <c r="S384" s="370" t="str">
        <f>IF(装备!S383="","",装备!S383)</f>
        <v/>
      </c>
      <c r="T384" s="370" t="str">
        <f>IF(装备!T383="","",装备!T383)</f>
        <v/>
      </c>
      <c r="U384" s="370" t="str">
        <f>IF(装备!U383="","",装备!U383)</f>
        <v/>
      </c>
      <c r="V384" s="370" t="str">
        <f>IF(装备!V383="","",装备!V383)</f>
        <v/>
      </c>
      <c r="W384" s="370" t="str">
        <f>IF(装备!W383="","",装备!W383)</f>
        <v/>
      </c>
      <c r="X384" s="370">
        <f>IF(装备!X383="","",装备!X383)</f>
        <v>4</v>
      </c>
      <c r="Y384" s="370">
        <f>IF(装备!Y383="","",装备!Y383)</f>
        <v>4</v>
      </c>
      <c r="Z384" s="370" t="str">
        <f>IF(装备!Z383="","",装备!Z383)</f>
        <v/>
      </c>
      <c r="AA384" s="370" t="str">
        <f>IF(装备!AA383="","",装备!AA383)</f>
        <v/>
      </c>
      <c r="AB384" t="str">
        <f>IF(装备!AB383="","",装备!AB383)</f>
        <v/>
      </c>
      <c r="AC384" t="str">
        <f>IF(装备!AC383="","",装备!AC383)</f>
        <v/>
      </c>
      <c r="AD384" t="str">
        <f>IF(装备!AD383="","",装备!AD383)</f>
        <v/>
      </c>
    </row>
    <row r="385" spans="1:30">
      <c r="A385">
        <f>IF(装备!A384="","",装备!A384)</f>
        <v>10038321</v>
      </c>
      <c r="B385" s="364" t="s">
        <v>4663</v>
      </c>
      <c r="C385" s="370">
        <f>IF(装备!C384="","",装备!C384)</f>
        <v>5</v>
      </c>
      <c r="D385" s="121" t="str">
        <f>IF(装备!D384="","",装备!D384)</f>
        <v>雷达</v>
      </c>
      <c r="E385" t="str">
        <f>IF(装备!E384="","",装备!E384)</f>
        <v>雷达-通用</v>
      </c>
      <c r="F385" s="370" t="str">
        <f>IF(装备!F384="","",装备!F384)</f>
        <v/>
      </c>
      <c r="G385" s="370" t="str">
        <f>IF(装备!G384="","",装备!G384)</f>
        <v/>
      </c>
      <c r="H385" s="370" t="str">
        <f>IF(装备!H384="","",装备!H384)</f>
        <v/>
      </c>
      <c r="I385" s="370" t="str">
        <f>IF(装备!I384="","",装备!I384)</f>
        <v/>
      </c>
      <c r="J385" s="370" t="str">
        <f>IF(装备!J384="","",装备!J384)</f>
        <v/>
      </c>
      <c r="K385" s="370">
        <f>IF(装备!K384="","",装备!K384)</f>
        <v>3</v>
      </c>
      <c r="L385" s="370">
        <f>IF(装备!L384="","",装备!L384)</f>
        <v>3</v>
      </c>
      <c r="M385" s="370" t="str">
        <f>IF(装备!M384="","",装备!M384)</f>
        <v>无</v>
      </c>
      <c r="N385" s="370" t="str">
        <f>IF(装备!N384="","",装备!N384)</f>
        <v/>
      </c>
      <c r="O385" s="370" t="str">
        <f>IF(装备!O384="","",装备!O384)</f>
        <v/>
      </c>
      <c r="P385" s="370" t="str">
        <f>IF(装备!P384="","",装备!P384)</f>
        <v/>
      </c>
      <c r="Q385" s="370">
        <f>IF(装备!Q384="","",装备!Q384)</f>
        <v>10</v>
      </c>
      <c r="R385" s="370">
        <f>IF(装备!R384="","",装备!R384)</f>
        <v>3.3</v>
      </c>
      <c r="S385" s="370">
        <f>IF(装备!S384="","",装备!S384)</f>
        <v>0.75</v>
      </c>
      <c r="T385" s="370" t="str">
        <f>IF(装备!T384="","",装备!T384)</f>
        <v/>
      </c>
      <c r="U385" s="370" t="str">
        <f>IF(装备!U384="","",装备!U384)</f>
        <v/>
      </c>
      <c r="V385" s="370" t="str">
        <f>IF(装备!V384="","",装备!V384)</f>
        <v/>
      </c>
      <c r="W385" s="370" t="str">
        <f>IF(装备!W384="","",装备!W384)</f>
        <v/>
      </c>
      <c r="X385" s="370">
        <f>IF(装备!X384="","",装备!X384)</f>
        <v>4</v>
      </c>
      <c r="Y385" s="370">
        <f>IF(装备!Y384="","",装备!Y384)</f>
        <v>4</v>
      </c>
      <c r="Z385" s="370" t="str">
        <f>IF(装备!Z384="","",装备!Z384)</f>
        <v/>
      </c>
      <c r="AA385" s="370" t="str">
        <f>IF(装备!AA384="","",装备!AA384)</f>
        <v/>
      </c>
      <c r="AB385" t="str">
        <f>IF(装备!AB384="","",装备!AB384)</f>
        <v/>
      </c>
      <c r="AC385" t="str">
        <f>IF(装备!AC384="","",装备!AC384)</f>
        <v/>
      </c>
      <c r="AD385" t="str">
        <f>IF(装备!AD384="","",装备!AD384)</f>
        <v>对空补正75%；对空倍率3.3</v>
      </c>
    </row>
    <row r="386" spans="1:30">
      <c r="A386">
        <f>IF(装备!A385="","",装备!A385)</f>
        <v>10038421</v>
      </c>
      <c r="B386" s="362" t="s">
        <v>4268</v>
      </c>
      <c r="C386" s="370">
        <f>IF(装备!C385="","",装备!C385)</f>
        <v>4</v>
      </c>
      <c r="D386" s="121" t="str">
        <f>IF(装备!D385="","",装备!D385)</f>
        <v>主炮</v>
      </c>
      <c r="E386" t="str">
        <f>IF(装备!E385="","",装备!E385)</f>
        <v>主炮-轻巡+</v>
      </c>
      <c r="F386" s="370" t="str">
        <f>IF(装备!F385="","",装备!F385)</f>
        <v/>
      </c>
      <c r="G386" s="370">
        <f>IF(装备!G385="","",装备!G385)</f>
        <v>4</v>
      </c>
      <c r="H386" s="370" t="str">
        <f>IF(装备!H385="","",装备!H385)</f>
        <v/>
      </c>
      <c r="I386" s="370" t="str">
        <f>IF(装备!I385="","",装备!I385)</f>
        <v/>
      </c>
      <c r="J386" s="370" t="str">
        <f>IF(装备!J385="","",装备!J385)</f>
        <v/>
      </c>
      <c r="K386" s="370" t="str">
        <f>IF(装备!K385="","",装备!K385)</f>
        <v/>
      </c>
      <c r="L386" s="370" t="str">
        <f>IF(装备!L385="","",装备!L385)</f>
        <v/>
      </c>
      <c r="M386" s="370" t="str">
        <f>IF(装备!M385="","",装备!M385)</f>
        <v>中</v>
      </c>
      <c r="N386" s="370" t="str">
        <f>IF(装备!N385="","",装备!N385)</f>
        <v/>
      </c>
      <c r="O386" s="370">
        <f>IF(装备!O385="","",装备!O385)</f>
        <v>2</v>
      </c>
      <c r="P386" s="370" t="str">
        <f>IF(装备!P385="","",装备!P385)</f>
        <v/>
      </c>
      <c r="Q386" s="370" t="str">
        <f>IF(装备!Q385="","",装备!Q385)</f>
        <v/>
      </c>
      <c r="R386" s="370">
        <f>IF(装备!R385="","",装备!R385)</f>
        <v>1</v>
      </c>
      <c r="S386" s="370" t="str">
        <f>IF(装备!S385="","",装备!S385)</f>
        <v/>
      </c>
      <c r="T386" s="370" t="str">
        <f>IF(装备!T385="","",装备!T385)</f>
        <v/>
      </c>
      <c r="U386" s="370" t="str">
        <f>IF(装备!U385="","",装备!U385)</f>
        <v/>
      </c>
      <c r="V386" s="370" t="str">
        <f>IF(装备!V385="","",装备!V385)</f>
        <v/>
      </c>
      <c r="W386" s="370" t="str">
        <f>IF(装备!W385="","",装备!W385)</f>
        <v/>
      </c>
      <c r="X386" s="370">
        <f>IF(装备!X385="","",装备!X385)</f>
        <v>4</v>
      </c>
      <c r="Y386" s="370">
        <f>IF(装备!Y385="","",装备!Y385)</f>
        <v>4</v>
      </c>
      <c r="Z386" s="370" t="str">
        <f>IF(装备!Z385="","",装备!Z385)</f>
        <v/>
      </c>
      <c r="AA386" s="370" t="str">
        <f>IF(装备!AA385="","",装备!AA385)</f>
        <v/>
      </c>
      <c r="AB386" t="str">
        <f>IF(装备!AB385="","",装备!AB385)</f>
        <v/>
      </c>
      <c r="AC386" t="str">
        <f>IF(装备!AC385="","",装备!AC385)</f>
        <v/>
      </c>
      <c r="AD386" t="str">
        <f>IF(装备!AD385="","",装备!AD385)</f>
        <v/>
      </c>
    </row>
    <row r="387" spans="1:30">
      <c r="A387">
        <f>IF(装备!A386="","",装备!A386)</f>
        <v>10038521</v>
      </c>
      <c r="B387" s="363" t="s">
        <v>4258</v>
      </c>
      <c r="C387" s="370">
        <f>IF(装备!C386="","",装备!C386)</f>
        <v>6</v>
      </c>
      <c r="D387" s="121" t="str">
        <f>IF(装备!D386="","",装备!D386)</f>
        <v>主炮</v>
      </c>
      <c r="E387" t="str">
        <f>IF(装备!E386="","",装备!E386)</f>
        <v>主炮-战列+</v>
      </c>
      <c r="F387" s="370" t="str">
        <f>IF(装备!F386="","",装备!F386)</f>
        <v/>
      </c>
      <c r="G387" s="370">
        <f>IF(装备!G386="","",装备!G386)</f>
        <v>28</v>
      </c>
      <c r="H387" s="370" t="str">
        <f>IF(装备!H386="","",装备!H386)</f>
        <v/>
      </c>
      <c r="I387" s="370" t="str">
        <f>IF(装备!I386="","",装备!I386)</f>
        <v/>
      </c>
      <c r="J387" s="370" t="str">
        <f>IF(装备!J386="","",装备!J386)</f>
        <v/>
      </c>
      <c r="K387" s="370" t="str">
        <f>IF(装备!K386="","",装备!K386)</f>
        <v/>
      </c>
      <c r="L387" s="370">
        <f>IF(装备!L386="","",装备!L386)</f>
        <v>2</v>
      </c>
      <c r="M387" s="370" t="str">
        <f>IF(装备!M386="","",装备!M386)</f>
        <v>长</v>
      </c>
      <c r="N387" s="370" t="str">
        <f>IF(装备!N386="","",装备!N386)</f>
        <v/>
      </c>
      <c r="O387" s="370" t="str">
        <f>IF(装备!O386="","",装备!O386)</f>
        <v/>
      </c>
      <c r="P387" s="370" t="str">
        <f>IF(装备!P386="","",装备!P386)</f>
        <v/>
      </c>
      <c r="Q387" s="370" t="str">
        <f>IF(装备!Q386="","",装备!Q386)</f>
        <v/>
      </c>
      <c r="R387" s="370">
        <f>IF(装备!R386="","",装备!R386)</f>
        <v>1</v>
      </c>
      <c r="S387" s="370" t="str">
        <f>IF(装备!S386="","",装备!S386)</f>
        <v/>
      </c>
      <c r="T387" s="370" t="str">
        <f>IF(装备!T386="","",装备!T386)</f>
        <v/>
      </c>
      <c r="U387" s="370" t="str">
        <f>IF(装备!U386="","",装备!U386)</f>
        <v/>
      </c>
      <c r="V387" s="370" t="str">
        <f>IF(装备!V386="","",装备!V386)</f>
        <v/>
      </c>
      <c r="W387" s="370" t="str">
        <f>IF(装备!W386="","",装备!W386)</f>
        <v/>
      </c>
      <c r="X387" s="370" t="str">
        <f>IF(装备!X386="","",装备!X386)</f>
        <v/>
      </c>
      <c r="Y387" s="370">
        <f>IF(装备!Y386="","",装备!Y386)</f>
        <v>10</v>
      </c>
      <c r="Z387" s="370">
        <f>IF(装备!Z386="","",装备!Z386)</f>
        <v>12</v>
      </c>
      <c r="AA387" s="370" t="str">
        <f>IF(装备!AA386="","",装备!AA386)</f>
        <v/>
      </c>
      <c r="AB387" t="str">
        <f>IF(装备!AB386="","",装备!AB386)</f>
        <v/>
      </c>
      <c r="AC387" t="str">
        <f>IF(装备!AC386="","",装备!AC386)</f>
        <v/>
      </c>
      <c r="AD387" t="str">
        <f>IF(装备!AD386="","",装备!AD386)</f>
        <v>仅限圣乔治装备</v>
      </c>
    </row>
    <row r="388" spans="1:30">
      <c r="A388">
        <f>IF(装备!A387="","",装备!A387)</f>
        <v>10038621</v>
      </c>
      <c r="B388" s="361" t="s">
        <v>4264</v>
      </c>
      <c r="C388" s="370">
        <f>IF(装备!C387="","",装备!C387)</f>
        <v>3</v>
      </c>
      <c r="D388" s="121" t="str">
        <f>IF(装备!D387="","",装备!D387)</f>
        <v>主炮</v>
      </c>
      <c r="E388" t="str">
        <f>IF(装备!E387="","",装备!E387)</f>
        <v>主炮-战列+</v>
      </c>
      <c r="F388" s="370" t="str">
        <f>IF(装备!F387="","",装备!F387)</f>
        <v/>
      </c>
      <c r="G388" s="370">
        <f>IF(装备!G387="","",装备!G387)</f>
        <v>17</v>
      </c>
      <c r="H388" s="370" t="str">
        <f>IF(装备!H387="","",装备!H387)</f>
        <v/>
      </c>
      <c r="I388" s="370" t="str">
        <f>IF(装备!I387="","",装备!I387)</f>
        <v/>
      </c>
      <c r="J388" s="370" t="str">
        <f>IF(装备!J387="","",装备!J387)</f>
        <v/>
      </c>
      <c r="K388" s="370" t="str">
        <f>IF(装备!K387="","",装备!K387)</f>
        <v/>
      </c>
      <c r="L388" s="370" t="str">
        <f>IF(装备!L387="","",装备!L387)</f>
        <v/>
      </c>
      <c r="M388" s="370" t="str">
        <f>IF(装备!M387="","",装备!M387)</f>
        <v>长</v>
      </c>
      <c r="N388" s="370" t="str">
        <f>IF(装备!N387="","",装备!N387)</f>
        <v/>
      </c>
      <c r="O388" s="370" t="str">
        <f>IF(装备!O387="","",装备!O387)</f>
        <v/>
      </c>
      <c r="P388" s="370" t="str">
        <f>IF(装备!P387="","",装备!P387)</f>
        <v/>
      </c>
      <c r="Q388" s="370" t="str">
        <f>IF(装备!Q387="","",装备!Q387)</f>
        <v/>
      </c>
      <c r="R388" s="370">
        <f>IF(装备!R387="","",装备!R387)</f>
        <v>1</v>
      </c>
      <c r="S388" s="370" t="str">
        <f>IF(装备!S387="","",装备!S387)</f>
        <v/>
      </c>
      <c r="T388" s="370" t="str">
        <f>IF(装备!T387="","",装备!T387)</f>
        <v/>
      </c>
      <c r="U388" s="370" t="str">
        <f>IF(装备!U387="","",装备!U387)</f>
        <v/>
      </c>
      <c r="V388" s="370" t="str">
        <f>IF(装备!V387="","",装备!V387)</f>
        <v/>
      </c>
      <c r="W388" s="370" t="str">
        <f>IF(装备!W387="","",装备!W387)</f>
        <v/>
      </c>
      <c r="X388" s="370">
        <f>IF(装备!X387="","",装备!X387)</f>
        <v>4</v>
      </c>
      <c r="Y388" s="370">
        <f>IF(装备!Y387="","",装备!Y387)</f>
        <v>4</v>
      </c>
      <c r="Z388" s="370" t="str">
        <f>IF(装备!Z387="","",装备!Z387)</f>
        <v/>
      </c>
      <c r="AA388" s="370" t="str">
        <f>IF(装备!AA387="","",装备!AA387)</f>
        <v/>
      </c>
      <c r="AB388" t="str">
        <f>IF(装备!AB387="","",装备!AB387)</f>
        <v/>
      </c>
      <c r="AC388" t="str">
        <f>IF(装备!AC387="","",装备!AC387)</f>
        <v/>
      </c>
      <c r="AD388" t="str">
        <f>IF(装备!AD387="","",装备!AD387)</f>
        <v/>
      </c>
    </row>
    <row r="389" spans="1:30">
      <c r="A389">
        <f>IF(装备!A388="","",装备!A388)</f>
        <v>10038721</v>
      </c>
      <c r="B389" s="362" t="s">
        <v>4666</v>
      </c>
      <c r="C389" s="370">
        <f>IF(装备!C388="","",装备!C388)</f>
        <v>4</v>
      </c>
      <c r="D389" s="121" t="str">
        <f>IF(装备!D388="","",装备!D388)</f>
        <v>鱼雷机</v>
      </c>
      <c r="E389" t="str">
        <f>IF(装备!E388="","",装备!E388)</f>
        <v>鱼雷机-通用</v>
      </c>
      <c r="F389" s="370" t="str">
        <f>IF(装备!F388="","",装备!F388)</f>
        <v/>
      </c>
      <c r="G389" s="370" t="str">
        <f>IF(装备!G388="","",装备!G388)</f>
        <v/>
      </c>
      <c r="H389" s="370" t="str">
        <f>IF(装备!H388="","",装备!H388)</f>
        <v/>
      </c>
      <c r="I389" s="370">
        <f>IF(装备!I388="","",装备!I388)</f>
        <v>3</v>
      </c>
      <c r="J389" s="370">
        <f>IF(装备!J388="","",装备!J388)</f>
        <v>3</v>
      </c>
      <c r="K389" s="370">
        <f>IF(装备!K388="","",装备!K388)</f>
        <v>5</v>
      </c>
      <c r="L389" s="370" t="str">
        <f>IF(装备!L388="","",装备!L388)</f>
        <v/>
      </c>
      <c r="M389" s="370" t="str">
        <f>IF(装备!M388="","",装备!M388)</f>
        <v>无</v>
      </c>
      <c r="N389" s="370" t="str">
        <f>IF(装备!N388="","",装备!N388)</f>
        <v/>
      </c>
      <c r="O389" s="370">
        <f>IF(装备!O388="","",装备!O388)</f>
        <v>2</v>
      </c>
      <c r="P389" s="370" t="str">
        <f>IF(装备!P388="","",装备!P388)</f>
        <v/>
      </c>
      <c r="Q389" s="370" t="str">
        <f>IF(装备!Q388="","",装备!Q388)</f>
        <v/>
      </c>
      <c r="R389" s="370">
        <f>IF(装备!R388="","",装备!R388)</f>
        <v>1</v>
      </c>
      <c r="S389" s="370" t="str">
        <f>IF(装备!S388="","",装备!S388)</f>
        <v/>
      </c>
      <c r="T389" s="370" t="str">
        <f>IF(装备!T388="","",装备!T388)</f>
        <v/>
      </c>
      <c r="U389" s="370" t="str">
        <f>IF(装备!U388="","",装备!U388)</f>
        <v/>
      </c>
      <c r="V389" s="370" t="str">
        <f>IF(装备!V388="","",装备!V388)</f>
        <v/>
      </c>
      <c r="W389" s="370">
        <f>IF(装备!W388="","",装备!W388)</f>
        <v>5</v>
      </c>
      <c r="X389" s="370">
        <f>IF(装备!X388="","",装备!X388)</f>
        <v>1</v>
      </c>
      <c r="Y389" s="370">
        <f>IF(装备!Y388="","",装备!Y388)</f>
        <v>1</v>
      </c>
      <c r="Z389" s="370" t="str">
        <f>IF(装备!Z388="","",装备!Z388)</f>
        <v/>
      </c>
      <c r="AA389" s="370">
        <f>IF(装备!AA388="","",装备!AA388)</f>
        <v>1</v>
      </c>
      <c r="AB389" t="str">
        <f>IF(装备!AB388="","",装备!AB388)</f>
        <v>{'res': 0.05}</v>
      </c>
      <c r="AC389">
        <f>IF(装备!AC388="","",装备!AC388)</f>
        <v>14</v>
      </c>
      <c r="AD389" t="str">
        <f>IF(装备!AD388="","",装备!AD388)</f>
        <v>装备时，远征获得的资源增加5%；铝耗5</v>
      </c>
    </row>
    <row r="390" spans="1:30">
      <c r="A390">
        <f>IF(装备!A389="","",装备!A389)</f>
        <v>10038821</v>
      </c>
      <c r="B390" s="362" t="s">
        <v>4669</v>
      </c>
      <c r="C390" s="370">
        <f>IF(装备!C389="","",装备!C389)</f>
        <v>4</v>
      </c>
      <c r="D390" s="121" t="str">
        <f>IF(装备!D389="","",装备!D389)</f>
        <v>强化部件</v>
      </c>
      <c r="E390" t="str">
        <f>IF(装备!E389="","",装备!E389)</f>
        <v>强化部件-通用</v>
      </c>
      <c r="F390" s="370" t="str">
        <f>IF(装备!F389="","",装备!F389)</f>
        <v/>
      </c>
      <c r="G390" s="370">
        <f>IF(装备!G389="","",装备!G389)</f>
        <v>12</v>
      </c>
      <c r="H390" s="370" t="str">
        <f>IF(装备!H389="","",装备!H389)</f>
        <v/>
      </c>
      <c r="I390" s="370" t="str">
        <f>IF(装备!I389="","",装备!I389)</f>
        <v/>
      </c>
      <c r="J390" s="370" t="str">
        <f>IF(装备!J389="","",装备!J389)</f>
        <v/>
      </c>
      <c r="K390" s="370" t="str">
        <f>IF(装备!K389="","",装备!K389)</f>
        <v/>
      </c>
      <c r="L390" s="370">
        <f>IF(装备!L389="","",装备!L389)</f>
        <v>-5</v>
      </c>
      <c r="M390" s="370" t="str">
        <f>IF(装备!M389="","",装备!M389)</f>
        <v>无</v>
      </c>
      <c r="N390" s="370" t="str">
        <f>IF(装备!N389="","",装备!N389)</f>
        <v/>
      </c>
      <c r="O390" s="370" t="str">
        <f>IF(装备!O389="","",装备!O389)</f>
        <v/>
      </c>
      <c r="P390" s="370" t="str">
        <f>IF(装备!P389="","",装备!P389)</f>
        <v/>
      </c>
      <c r="Q390" s="370" t="str">
        <f>IF(装备!Q389="","",装备!Q389)</f>
        <v/>
      </c>
      <c r="R390" s="370">
        <f>IF(装备!R389="","",装备!R389)</f>
        <v>1</v>
      </c>
      <c r="S390" s="370" t="str">
        <f>IF(装备!S389="","",装备!S389)</f>
        <v/>
      </c>
      <c r="T390" s="370" t="str">
        <f>IF(装备!T389="","",装备!T389)</f>
        <v/>
      </c>
      <c r="U390" s="370" t="str">
        <f>IF(装备!U389="","",装备!U389)</f>
        <v/>
      </c>
      <c r="V390" s="370" t="str">
        <f>IF(装备!V389="","",装备!V389)</f>
        <v/>
      </c>
      <c r="W390" s="370" t="str">
        <f>IF(装备!W389="","",装备!W389)</f>
        <v/>
      </c>
      <c r="X390" s="370">
        <f>IF(装备!X389="","",装备!X389)</f>
        <v>1</v>
      </c>
      <c r="Y390" s="370">
        <f>IF(装备!Y389="","",装备!Y389)</f>
        <v>2</v>
      </c>
      <c r="Z390" s="370">
        <f>IF(装备!Z389="","",装备!Z389)</f>
        <v>2</v>
      </c>
      <c r="AA390" s="370">
        <f>IF(装备!AA389="","",装备!AA389)</f>
        <v>2</v>
      </c>
      <c r="AB390" t="str">
        <f>IF(装备!AB389="","",装备!AB389)</f>
        <v/>
      </c>
      <c r="AC390" t="str">
        <f>IF(装备!AC389="","",装备!AC389)</f>
        <v/>
      </c>
      <c r="AD390" t="str">
        <f>IF(装备!AD389="","",装备!AD389)</f>
        <v/>
      </c>
    </row>
    <row r="391" spans="1:30">
      <c r="A391">
        <f>IF(装备!A390="","",装备!A390)</f>
        <v>10038921</v>
      </c>
      <c r="B391" s="362" t="s">
        <v>4670</v>
      </c>
      <c r="C391" s="370">
        <f>IF(装备!C390="","",装备!C390)</f>
        <v>4</v>
      </c>
      <c r="D391" s="121" t="str">
        <f>IF(装备!D390="","",装备!D390)</f>
        <v>深投</v>
      </c>
      <c r="E391" t="str">
        <f>IF(装备!E390="","",装备!E390)</f>
        <v>深弹-通用</v>
      </c>
      <c r="F391" s="370" t="str">
        <f>IF(装备!F390="","",装备!F390)</f>
        <v/>
      </c>
      <c r="G391" s="370" t="str">
        <f>IF(装备!G390="","",装备!G390)</f>
        <v/>
      </c>
      <c r="H391" s="370" t="str">
        <f>IF(装备!H390="","",装备!H390)</f>
        <v/>
      </c>
      <c r="I391" s="370" t="str">
        <f>IF(装备!I390="","",装备!I390)</f>
        <v/>
      </c>
      <c r="J391" s="370">
        <f>IF(装备!J390="","",装备!J390)</f>
        <v>12</v>
      </c>
      <c r="K391" s="370">
        <f>IF(装备!K390="","",装备!K390)</f>
        <v>3</v>
      </c>
      <c r="L391" s="370" t="str">
        <f>IF(装备!L390="","",装备!L390)</f>
        <v/>
      </c>
      <c r="M391" s="370" t="str">
        <f>IF(装备!M390="","",装备!M390)</f>
        <v>无</v>
      </c>
      <c r="N391" s="370">
        <f>IF(装备!N390="","",装备!N390)</f>
        <v>3</v>
      </c>
      <c r="O391" s="370" t="str">
        <f>IF(装备!O390="","",装备!O390)</f>
        <v/>
      </c>
      <c r="P391" s="370" t="str">
        <f>IF(装备!P390="","",装备!P390)</f>
        <v/>
      </c>
      <c r="Q391" s="370" t="str">
        <f>IF(装备!Q390="","",装备!Q390)</f>
        <v/>
      </c>
      <c r="R391" s="370">
        <f>IF(装备!R390="","",装备!R390)</f>
        <v>1</v>
      </c>
      <c r="S391" s="370" t="str">
        <f>IF(装备!S390="","",装备!S390)</f>
        <v/>
      </c>
      <c r="T391" s="370" t="str">
        <f>IF(装备!T390="","",装备!T390)</f>
        <v/>
      </c>
      <c r="U391" s="370" t="str">
        <f>IF(装备!U390="","",装备!U390)</f>
        <v/>
      </c>
      <c r="V391" s="370" t="str">
        <f>IF(装备!V390="","",装备!V390)</f>
        <v/>
      </c>
      <c r="W391" s="370" t="str">
        <f>IF(装备!W390="","",装备!W390)</f>
        <v/>
      </c>
      <c r="X391" s="370">
        <f>IF(装备!X390="","",装备!X390)</f>
        <v>2</v>
      </c>
      <c r="Y391" s="370">
        <f>IF(装备!Y390="","",装备!Y390)</f>
        <v>2</v>
      </c>
      <c r="Z391" s="370">
        <f>IF(装备!Z390="","",装备!Z390)</f>
        <v>1</v>
      </c>
      <c r="AA391" s="370">
        <f>IF(装备!AA390="","",装备!AA390)</f>
        <v>3</v>
      </c>
      <c r="AB391" t="str">
        <f>IF(装备!AB390="","",装备!AB390)</f>
        <v/>
      </c>
      <c r="AC391" t="str">
        <f>IF(装备!AC390="","",装备!AC390)</f>
        <v/>
      </c>
      <c r="AD391" t="str">
        <f>IF(装备!AD390="","",装备!AD390)</f>
        <v/>
      </c>
    </row>
    <row r="392" spans="1:30">
      <c r="A392">
        <f>IF(装备!A391="","",装备!A391)</f>
        <v>10039021</v>
      </c>
      <c r="B392" s="364" t="s">
        <v>4671</v>
      </c>
      <c r="C392" s="370">
        <f>IF(装备!C391="","",装备!C391)</f>
        <v>5</v>
      </c>
      <c r="D392" s="121" t="str">
        <f>IF(装备!D391="","",装备!D391)</f>
        <v>轰炸机</v>
      </c>
      <c r="E392" t="str">
        <f>IF(装备!E391="","",装备!E391)</f>
        <v>轰炸机-通用</v>
      </c>
      <c r="F392" s="370" t="str">
        <f>IF(装备!F391="","",装备!F391)</f>
        <v/>
      </c>
      <c r="G392" s="370" t="str">
        <f>IF(装备!G391="","",装备!G391)</f>
        <v/>
      </c>
      <c r="H392" s="370" t="str">
        <f>IF(装备!H391="","",装备!H391)</f>
        <v/>
      </c>
      <c r="I392" s="370" t="str">
        <f>IF(装备!I391="","",装备!I391)</f>
        <v/>
      </c>
      <c r="J392" s="370" t="str">
        <f>IF(装备!J391="","",装备!J391)</f>
        <v/>
      </c>
      <c r="K392" s="370" t="str">
        <f>IF(装备!K391="","",装备!K391)</f>
        <v/>
      </c>
      <c r="L392" s="370">
        <f>IF(装备!L391="","",装备!L391)</f>
        <v>3</v>
      </c>
      <c r="M392" s="370" t="str">
        <f>IF(装备!M391="","",装备!M391)</f>
        <v>无</v>
      </c>
      <c r="N392" s="370" t="str">
        <f>IF(装备!N391="","",装备!N391)</f>
        <v/>
      </c>
      <c r="O392" s="370" t="str">
        <f>IF(装备!O391="","",装备!O391)</f>
        <v/>
      </c>
      <c r="P392" s="370">
        <f>IF(装备!P391="","",装备!P391)</f>
        <v>14</v>
      </c>
      <c r="Q392" s="370" t="str">
        <f>IF(装备!Q391="","",装备!Q391)</f>
        <v/>
      </c>
      <c r="R392" s="370">
        <f>IF(装备!R391="","",装备!R391)</f>
        <v>1</v>
      </c>
      <c r="S392" s="370" t="str">
        <f>IF(装备!S391="","",装备!S391)</f>
        <v/>
      </c>
      <c r="T392" s="370" t="str">
        <f>IF(装备!T391="","",装备!T391)</f>
        <v/>
      </c>
      <c r="U392" s="370" t="str">
        <f>IF(装备!U391="","",装备!U391)</f>
        <v/>
      </c>
      <c r="V392" s="370" t="str">
        <f>IF(装备!V391="","",装备!V391)</f>
        <v/>
      </c>
      <c r="W392" s="370">
        <f>IF(装备!W391="","",装备!W391)</f>
        <v>9</v>
      </c>
      <c r="X392" s="370">
        <f>IF(装备!X391="","",装备!X391)</f>
        <v>5</v>
      </c>
      <c r="Y392" s="370">
        <f>IF(装备!Y391="","",装备!Y391)</f>
        <v>3</v>
      </c>
      <c r="Z392" s="370">
        <f>IF(装备!Z391="","",装备!Z391)</f>
        <v>2</v>
      </c>
      <c r="AA392" s="370">
        <f>IF(装备!AA391="","",装备!AA391)</f>
        <v>16</v>
      </c>
      <c r="AB392" t="str">
        <f>IF(装备!AB391="","",装备!AB391)</f>
        <v/>
      </c>
      <c r="AC392" t="str">
        <f>IF(装备!AC391="","",装备!AC391)</f>
        <v/>
      </c>
      <c r="AD392" t="str">
        <f>IF(装备!AD391="","",装备!AD391)</f>
        <v>铝耗9</v>
      </c>
    </row>
    <row r="393" spans="1:30">
      <c r="A393">
        <f>IF(装备!A392="","",装备!A392)</f>
        <v>10039121</v>
      </c>
      <c r="B393" s="364" t="s">
        <v>4275</v>
      </c>
      <c r="C393" s="370">
        <f>IF(装备!C392="","",装备!C392)</f>
        <v>5</v>
      </c>
      <c r="D393" s="121" t="str">
        <f>IF(装备!D392="","",装备!D392)</f>
        <v>防空导弹</v>
      </c>
      <c r="E393" t="str">
        <f>IF(装备!E392="","",装备!E392)</f>
        <v>防空导弹-通用</v>
      </c>
      <c r="F393" s="370" t="str">
        <f>IF(装备!F392="","",装备!F392)</f>
        <v/>
      </c>
      <c r="G393" s="370">
        <f>IF(装备!G392="","",装备!G392)</f>
        <v>11</v>
      </c>
      <c r="H393" s="370" t="str">
        <f>IF(装备!H392="","",装备!H392)</f>
        <v/>
      </c>
      <c r="I393" s="370" t="str">
        <f>IF(装备!I392="","",装备!I392)</f>
        <v/>
      </c>
      <c r="J393" s="370" t="str">
        <f>IF(装备!J392="","",装备!J392)</f>
        <v/>
      </c>
      <c r="K393" s="370" t="str">
        <f>IF(装备!K392="","",装备!K392)</f>
        <v/>
      </c>
      <c r="L393" s="370" t="str">
        <f>IF(装备!L392="","",装备!L392)</f>
        <v/>
      </c>
      <c r="M393" s="370" t="str">
        <f>IF(装备!M392="","",装备!M392)</f>
        <v>无</v>
      </c>
      <c r="N393" s="370" t="str">
        <f>IF(装备!N392="","",装备!N392)</f>
        <v/>
      </c>
      <c r="O393" s="370" t="str">
        <f>IF(装备!O392="","",装备!O392)</f>
        <v/>
      </c>
      <c r="P393" s="370" t="str">
        <f>IF(装备!P392="","",装备!P392)</f>
        <v/>
      </c>
      <c r="Q393" s="370">
        <f>IF(装备!Q392="","",装备!Q392)</f>
        <v>16</v>
      </c>
      <c r="R393" s="370">
        <f>IF(装备!R392="","",装备!R392)</f>
        <v>3.9</v>
      </c>
      <c r="S393" s="370">
        <f>IF(装备!S392="","",装备!S392)</f>
        <v>0.7</v>
      </c>
      <c r="T393" s="370" t="str">
        <f>IF(装备!T392="","",装备!T392)</f>
        <v/>
      </c>
      <c r="U393" s="370">
        <f>IF(装备!U392="","",装备!U392)</f>
        <v>27</v>
      </c>
      <c r="V393" s="370" t="str">
        <f>IF(装备!V392="","",装备!V392)</f>
        <v/>
      </c>
      <c r="W393" s="370">
        <f>IF(装备!W392="","",装备!W392)</f>
        <v>8</v>
      </c>
      <c r="X393" s="370">
        <f>IF(装备!X392="","",装备!X392)</f>
        <v>5</v>
      </c>
      <c r="Y393" s="370">
        <f>IF(装备!Y392="","",装备!Y392)</f>
        <v>2</v>
      </c>
      <c r="Z393" s="370">
        <f>IF(装备!Z392="","",装备!Z392)</f>
        <v>2</v>
      </c>
      <c r="AA393" s="370">
        <f>IF(装备!AA392="","",装备!AA392)</f>
        <v>15</v>
      </c>
      <c r="AB393" t="str">
        <f>IF(装备!AB392="","",装备!AB392)</f>
        <v/>
      </c>
      <c r="AC393" t="str">
        <f>IF(装备!AC392="","",装备!AC392)</f>
        <v/>
      </c>
      <c r="AD393" t="str">
        <f>IF(装备!AD392="","",装备!AD392)</f>
        <v>对空补正70%；对空倍率3.9；铝耗8</v>
      </c>
    </row>
    <row r="394" spans="1:30">
      <c r="A394">
        <f>IF(装备!A393="","",装备!A393)</f>
        <v>10039221</v>
      </c>
      <c r="B394" s="362" t="s">
        <v>4272</v>
      </c>
      <c r="C394" s="370">
        <f>IF(装备!C393="","",装备!C393)</f>
        <v>4</v>
      </c>
      <c r="D394" s="121" t="str">
        <f>IF(装备!D393="","",装备!D393)</f>
        <v>主炮</v>
      </c>
      <c r="E394" t="str">
        <f>IF(装备!E393="","",装备!E393)</f>
        <v>主炮-重巡+</v>
      </c>
      <c r="F394" s="370" t="str">
        <f>IF(装备!F393="","",装备!F393)</f>
        <v/>
      </c>
      <c r="G394" s="370">
        <f>IF(装备!G393="","",装备!G393)</f>
        <v>10</v>
      </c>
      <c r="H394" s="370" t="str">
        <f>IF(装备!H393="","",装备!H393)</f>
        <v/>
      </c>
      <c r="I394" s="370" t="str">
        <f>IF(装备!I393="","",装备!I393)</f>
        <v/>
      </c>
      <c r="J394" s="370" t="str">
        <f>IF(装备!J393="","",装备!J393)</f>
        <v/>
      </c>
      <c r="K394" s="370" t="str">
        <f>IF(装备!K393="","",装备!K393)</f>
        <v/>
      </c>
      <c r="L394" s="370" t="str">
        <f>IF(装备!L393="","",装备!L393)</f>
        <v/>
      </c>
      <c r="M394" s="370" t="str">
        <f>IF(装备!M393="","",装备!M393)</f>
        <v>长</v>
      </c>
      <c r="N394" s="370" t="str">
        <f>IF(装备!N393="","",装备!N393)</f>
        <v/>
      </c>
      <c r="O394" s="370" t="str">
        <f>IF(装备!O393="","",装备!O393)</f>
        <v/>
      </c>
      <c r="P394" s="370" t="str">
        <f>IF(装备!P393="","",装备!P393)</f>
        <v/>
      </c>
      <c r="Q394" s="370" t="str">
        <f>IF(装备!Q393="","",装备!Q393)</f>
        <v/>
      </c>
      <c r="R394" s="370">
        <f>IF(装备!R393="","",装备!R393)</f>
        <v>1</v>
      </c>
      <c r="S394" s="370" t="str">
        <f>IF(装备!S393="","",装备!S393)</f>
        <v/>
      </c>
      <c r="T394" s="370" t="str">
        <f>IF(装备!T393="","",装备!T393)</f>
        <v/>
      </c>
      <c r="U394" s="370" t="str">
        <f>IF(装备!U393="","",装备!U393)</f>
        <v/>
      </c>
      <c r="V394" s="370" t="str">
        <f>IF(装备!V393="","",装备!V393)</f>
        <v/>
      </c>
      <c r="W394" s="370" t="str">
        <f>IF(装备!W393="","",装备!W393)</f>
        <v/>
      </c>
      <c r="X394" s="370">
        <f>IF(装备!X393="","",装备!X393)</f>
        <v>4</v>
      </c>
      <c r="Y394" s="370">
        <f>IF(装备!Y393="","",装备!Y393)</f>
        <v>5</v>
      </c>
      <c r="Z394" s="370">
        <f>IF(装备!Z393="","",装备!Z393)</f>
        <v>4</v>
      </c>
      <c r="AA394" s="370">
        <f>IF(装备!AA393="","",装备!AA393)</f>
        <v>1</v>
      </c>
      <c r="AB394" t="str">
        <f>IF(装备!AB393="","",装备!AB393)</f>
        <v/>
      </c>
      <c r="AC394" t="str">
        <f>IF(装备!AC393="","",装备!AC393)</f>
        <v/>
      </c>
      <c r="AD394" t="str">
        <f>IF(装备!AD393="","",装备!AD393)</f>
        <v/>
      </c>
    </row>
    <row r="395" spans="1:30">
      <c r="A395">
        <f>IF(装备!A394="","",装备!A394)</f>
        <v>10039321</v>
      </c>
      <c r="B395" s="362" t="s">
        <v>4673</v>
      </c>
      <c r="C395" s="370">
        <f>IF(装备!C394="","",装备!C394)</f>
        <v>4</v>
      </c>
      <c r="D395" s="121" t="str">
        <f>IF(装备!D394="","",装备!D394)</f>
        <v>主炮</v>
      </c>
      <c r="E395" t="str">
        <f>IF(装备!E394="","",装备!E394)</f>
        <v>主炮-轻巡+</v>
      </c>
      <c r="F395" s="370" t="str">
        <f>IF(装备!F394="","",装备!F394)</f>
        <v/>
      </c>
      <c r="G395" s="370">
        <f>IF(装备!G394="","",装备!G394)</f>
        <v>9</v>
      </c>
      <c r="H395" s="370" t="str">
        <f>IF(装备!H394="","",装备!H394)</f>
        <v/>
      </c>
      <c r="I395" s="370" t="str">
        <f>IF(装备!I394="","",装备!I394)</f>
        <v/>
      </c>
      <c r="J395" s="370" t="str">
        <f>IF(装备!J394="","",装备!J394)</f>
        <v/>
      </c>
      <c r="K395" s="370" t="str">
        <f>IF(装备!K394="","",装备!K394)</f>
        <v/>
      </c>
      <c r="L395" s="370">
        <f>IF(装备!L394="","",装备!L394)</f>
        <v>1</v>
      </c>
      <c r="M395" s="370" t="str">
        <f>IF(装备!M394="","",装备!M394)</f>
        <v>长</v>
      </c>
      <c r="N395" s="370">
        <f>IF(装备!N394="","",装备!N394)</f>
        <v>1</v>
      </c>
      <c r="O395" s="370" t="str">
        <f>IF(装备!O394="","",装备!O394)</f>
        <v/>
      </c>
      <c r="P395" s="370" t="str">
        <f>IF(装备!P394="","",装备!P394)</f>
        <v/>
      </c>
      <c r="Q395" s="370" t="str">
        <f>IF(装备!Q394="","",装备!Q394)</f>
        <v/>
      </c>
      <c r="R395" s="370">
        <f>IF(装备!R394="","",装备!R394)</f>
        <v>1</v>
      </c>
      <c r="S395" s="370" t="str">
        <f>IF(装备!S394="","",装备!S394)</f>
        <v/>
      </c>
      <c r="T395" s="370" t="str">
        <f>IF(装备!T394="","",装备!T394)</f>
        <v/>
      </c>
      <c r="U395" s="370" t="str">
        <f>IF(装备!U394="","",装备!U394)</f>
        <v/>
      </c>
      <c r="V395" s="370" t="str">
        <f>IF(装备!V394="","",装备!V394)</f>
        <v/>
      </c>
      <c r="W395" s="370" t="str">
        <f>IF(装备!W394="","",装备!W394)</f>
        <v/>
      </c>
      <c r="X395" s="370">
        <f>IF(装备!X394="","",装备!X394)</f>
        <v>4</v>
      </c>
      <c r="Y395" s="370">
        <f>IF(装备!Y394="","",装备!Y394)</f>
        <v>5</v>
      </c>
      <c r="Z395" s="370">
        <f>IF(装备!Z394="","",装备!Z394)</f>
        <v>3</v>
      </c>
      <c r="AA395" s="370" t="str">
        <f>IF(装备!AA394="","",装备!AA394)</f>
        <v/>
      </c>
      <c r="AB395" t="str">
        <f>IF(装备!AB394="","",装备!AB394)</f>
        <v/>
      </c>
      <c r="AC395" t="str">
        <f>IF(装备!AC394="","",装备!AC394)</f>
        <v/>
      </c>
      <c r="AD395" t="str">
        <f>IF(装备!AD394="","",装备!AD394)</f>
        <v/>
      </c>
    </row>
    <row r="396" spans="1:30">
      <c r="A396">
        <f>IF(装备!A395="","",装备!A395)</f>
        <v>10039421</v>
      </c>
      <c r="B396" s="364" t="s">
        <v>4674</v>
      </c>
      <c r="C396" s="370">
        <f>IF(装备!C395="","",装备!C395)</f>
        <v>5</v>
      </c>
      <c r="D396" s="121" t="str">
        <f>IF(装备!D395="","",装备!D395)</f>
        <v>鱼雷机</v>
      </c>
      <c r="E396" t="str">
        <f>IF(装备!E395="","",装备!E395)</f>
        <v>鱼雷机-通用</v>
      </c>
      <c r="F396" s="370" t="str">
        <f>IF(装备!F395="","",装备!F395)</f>
        <v/>
      </c>
      <c r="G396" s="370" t="str">
        <f>IF(装备!G395="","",装备!G395)</f>
        <v/>
      </c>
      <c r="H396" s="370" t="str">
        <f>IF(装备!H395="","",装备!H395)</f>
        <v/>
      </c>
      <c r="I396" s="370">
        <f>IF(装备!I395="","",装备!I395)</f>
        <v>8</v>
      </c>
      <c r="J396" s="370">
        <f>IF(装备!J395="","",装备!J395)</f>
        <v>3</v>
      </c>
      <c r="K396" s="370" t="str">
        <f>IF(装备!K395="","",装备!K395)</f>
        <v/>
      </c>
      <c r="L396" s="370" t="str">
        <f>IF(装备!L395="","",装备!L395)</f>
        <v/>
      </c>
      <c r="M396" s="370" t="str">
        <f>IF(装备!M395="","",装备!M395)</f>
        <v>无</v>
      </c>
      <c r="N396" s="370" t="str">
        <f>IF(装备!N395="","",装备!N395)</f>
        <v/>
      </c>
      <c r="O396" s="370" t="str">
        <f>IF(装备!O395="","",装备!O395)</f>
        <v/>
      </c>
      <c r="P396" s="370" t="str">
        <f>IF(装备!P395="","",装备!P395)</f>
        <v/>
      </c>
      <c r="Q396" s="370">
        <f>IF(装备!Q395="","",装备!Q395)</f>
        <v>9</v>
      </c>
      <c r="R396" s="370">
        <f>IF(装备!R395="","",装备!R395)</f>
        <v>1</v>
      </c>
      <c r="S396" s="370" t="str">
        <f>IF(装备!S395="","",装备!S395)</f>
        <v/>
      </c>
      <c r="T396" s="370" t="str">
        <f>IF(装备!T395="","",装备!T395)</f>
        <v/>
      </c>
      <c r="U396" s="370" t="str">
        <f>IF(装备!U395="","",装备!U395)</f>
        <v/>
      </c>
      <c r="V396" s="370" t="str">
        <f>IF(装备!V395="","",装备!V395)</f>
        <v/>
      </c>
      <c r="W396" s="370">
        <f>IF(装备!W395="","",装备!W395)</f>
        <v>5</v>
      </c>
      <c r="X396" s="370">
        <f>IF(装备!X395="","",装备!X395)</f>
        <v>5</v>
      </c>
      <c r="Y396" s="370">
        <f>IF(装备!Y395="","",装备!Y395)</f>
        <v>3</v>
      </c>
      <c r="Z396" s="370">
        <f>IF(装备!Z395="","",装备!Z395)</f>
        <v>2</v>
      </c>
      <c r="AA396" s="370">
        <f>IF(装备!AA395="","",装备!AA395)</f>
        <v>15</v>
      </c>
      <c r="AB396" t="str">
        <f>IF(装备!AB395="","",装备!AB395)</f>
        <v/>
      </c>
      <c r="AC396" t="str">
        <f>IF(装备!AC395="","",装备!AC395)</f>
        <v/>
      </c>
      <c r="AD396" t="str">
        <f>IF(装备!AD395="","",装备!AD395)</f>
        <v>铝耗5</v>
      </c>
    </row>
    <row r="397" spans="1:30">
      <c r="A397">
        <f>IF(装备!A396="","",装备!A396)</f>
        <v>10039521</v>
      </c>
      <c r="B397" s="363" t="s">
        <v>4675</v>
      </c>
      <c r="C397" s="370">
        <f>IF(装备!C396="","",装备!C396)</f>
        <v>6</v>
      </c>
      <c r="D397" s="121" t="str">
        <f>IF(装备!D396="","",装备!D396)</f>
        <v>轰炸机</v>
      </c>
      <c r="E397" t="str">
        <f>IF(装备!E396="","",装备!E396)</f>
        <v>轰炸机-通用</v>
      </c>
      <c r="F397" s="370" t="str">
        <f>IF(装备!F396="","",装备!F396)</f>
        <v/>
      </c>
      <c r="G397" s="370" t="str">
        <f>IF(装备!G396="","",装备!G396)</f>
        <v/>
      </c>
      <c r="H397" s="370" t="str">
        <f>IF(装备!H396="","",装备!H396)</f>
        <v/>
      </c>
      <c r="I397" s="370" t="str">
        <f>IF(装备!I396="","",装备!I396)</f>
        <v/>
      </c>
      <c r="J397" s="370">
        <f>IF(装备!J396="","",装备!J396)</f>
        <v>2</v>
      </c>
      <c r="K397" s="370" t="str">
        <f>IF(装备!K396="","",装备!K396)</f>
        <v/>
      </c>
      <c r="L397" s="370">
        <f>IF(装备!L396="","",装备!L396)</f>
        <v>2</v>
      </c>
      <c r="M397" s="370" t="str">
        <f>IF(装备!M396="","",装备!M396)</f>
        <v>无</v>
      </c>
      <c r="N397" s="370" t="str">
        <f>IF(装备!N396="","",装备!N396)</f>
        <v/>
      </c>
      <c r="O397" s="370" t="str">
        <f>IF(装备!O396="","",装备!O396)</f>
        <v/>
      </c>
      <c r="P397" s="370">
        <f>IF(装备!P396="","",装备!P396)</f>
        <v>14</v>
      </c>
      <c r="Q397" s="370" t="str">
        <f>IF(装备!Q396="","",装备!Q396)</f>
        <v/>
      </c>
      <c r="R397" s="370">
        <f>IF(装备!R396="","",装备!R396)</f>
        <v>1</v>
      </c>
      <c r="S397" s="370" t="str">
        <f>IF(装备!S396="","",装备!S396)</f>
        <v/>
      </c>
      <c r="T397" s="370" t="str">
        <f>IF(装备!T396="","",装备!T396)</f>
        <v/>
      </c>
      <c r="U397" s="370" t="str">
        <f>IF(装备!U396="","",装备!U396)</f>
        <v/>
      </c>
      <c r="V397" s="370" t="str">
        <f>IF(装备!V396="","",装备!V396)</f>
        <v/>
      </c>
      <c r="W397" s="370">
        <f>IF(装备!W396="","",装备!W396)</f>
        <v>7</v>
      </c>
      <c r="X397" s="370">
        <f>IF(装备!X396="","",装备!X396)</f>
        <v>5</v>
      </c>
      <c r="Y397" s="370">
        <f>IF(装备!Y396="","",装备!Y396)</f>
        <v>5</v>
      </c>
      <c r="Z397" s="370">
        <f>IF(装备!Z396="","",装备!Z396)</f>
        <v>2</v>
      </c>
      <c r="AA397" s="370">
        <f>IF(装备!AA396="","",装备!AA396)</f>
        <v>15</v>
      </c>
      <c r="AB397" t="str">
        <f>IF(装备!AB396="","",装备!AB396)</f>
        <v/>
      </c>
      <c r="AC397" t="str">
        <f>IF(装备!AC396="","",装备!AC396)</f>
        <v/>
      </c>
      <c r="AD397" t="str">
        <f>IF(装备!AD396="","",装备!AD396)</f>
        <v>铝耗7</v>
      </c>
    </row>
    <row r="398" spans="1:30">
      <c r="A398">
        <f>IF(装备!A397="","",装备!A397)</f>
        <v>10039621</v>
      </c>
      <c r="B398" s="363" t="s">
        <v>4676</v>
      </c>
      <c r="C398" s="370">
        <f>IF(装备!C397="","",装备!C397)</f>
        <v>6</v>
      </c>
      <c r="D398" s="121" t="str">
        <f>IF(装备!D397="","",装备!D397)</f>
        <v>主炮</v>
      </c>
      <c r="E398" t="str">
        <f>IF(装备!E397="","",装备!E397)</f>
        <v>主炮-战列+</v>
      </c>
      <c r="F398" s="370" t="str">
        <f>IF(装备!F397="","",装备!F397)</f>
        <v/>
      </c>
      <c r="G398" s="370">
        <f>IF(装备!G397="","",装备!G397)</f>
        <v>30</v>
      </c>
      <c r="H398" s="370" t="str">
        <f>IF(装备!H397="","",装备!H397)</f>
        <v/>
      </c>
      <c r="I398" s="370" t="str">
        <f>IF(装备!I397="","",装备!I397)</f>
        <v/>
      </c>
      <c r="J398" s="370" t="str">
        <f>IF(装备!J397="","",装备!J397)</f>
        <v/>
      </c>
      <c r="K398" s="370" t="str">
        <f>IF(装备!K397="","",装备!K397)</f>
        <v/>
      </c>
      <c r="L398" s="370" t="str">
        <f>IF(装备!L397="","",装备!L397)</f>
        <v/>
      </c>
      <c r="M398" s="370" t="str">
        <f>IF(装备!M397="","",装备!M397)</f>
        <v>超长</v>
      </c>
      <c r="N398" s="370">
        <f>IF(装备!N397="","",装备!N397)</f>
        <v>-2</v>
      </c>
      <c r="O398" s="370" t="str">
        <f>IF(装备!O397="","",装备!O397)</f>
        <v/>
      </c>
      <c r="P398" s="370" t="str">
        <f>IF(装备!P397="","",装备!P397)</f>
        <v/>
      </c>
      <c r="Q398" s="370" t="str">
        <f>IF(装备!Q397="","",装备!Q397)</f>
        <v/>
      </c>
      <c r="R398" s="370">
        <f>IF(装备!R397="","",装备!R397)</f>
        <v>1</v>
      </c>
      <c r="S398" s="370" t="str">
        <f>IF(装备!S397="","",装备!S397)</f>
        <v/>
      </c>
      <c r="T398" s="370" t="str">
        <f>IF(装备!T397="","",装备!T397)</f>
        <v/>
      </c>
      <c r="U398" s="370" t="str">
        <f>IF(装备!U397="","",装备!U397)</f>
        <v/>
      </c>
      <c r="V398" s="370" t="str">
        <f>IF(装备!V397="","",装备!V397)</f>
        <v/>
      </c>
      <c r="W398" s="370" t="str">
        <f>IF(装备!W397="","",装备!W397)</f>
        <v/>
      </c>
      <c r="X398" s="370">
        <f>IF(装备!X397="","",装备!X397)</f>
        <v>5</v>
      </c>
      <c r="Y398" s="370">
        <f>IF(装备!Y397="","",装备!Y397)</f>
        <v>10</v>
      </c>
      <c r="Z398" s="370">
        <f>IF(装备!Z397="","",装备!Z397)</f>
        <v>12</v>
      </c>
      <c r="AA398" s="370" t="str">
        <f>IF(装备!AA397="","",装备!AA397)</f>
        <v/>
      </c>
      <c r="AB398" t="str">
        <f>IF(装备!AB397="","",装备!AB397)</f>
        <v/>
      </c>
      <c r="AC398" t="str">
        <f>IF(装备!AC397="","",装备!AC397)</f>
        <v/>
      </c>
      <c r="AD398" t="str">
        <f>IF(装备!AD397="","",装备!AD397)</f>
        <v/>
      </c>
    </row>
    <row r="399" spans="1:30">
      <c r="A399">
        <f>IF(装备!A398="","",装备!A398)</f>
        <v>10039721</v>
      </c>
      <c r="B399" s="364" t="s">
        <v>4677</v>
      </c>
      <c r="C399" s="370">
        <f>IF(装备!C398="","",装备!C398)</f>
        <v>5</v>
      </c>
      <c r="D399" s="121" t="str">
        <f>IF(装备!D398="","",装备!D398)</f>
        <v>强化部件</v>
      </c>
      <c r="E399" t="str">
        <f>IF(装备!E398="","",装备!E398)</f>
        <v>强化部件-航母系</v>
      </c>
      <c r="F399" s="370" t="str">
        <f>IF(装备!F398="","",装备!F398)</f>
        <v/>
      </c>
      <c r="G399" s="370" t="str">
        <f>IF(装备!G398="","",装备!G398)</f>
        <v/>
      </c>
      <c r="H399" s="370" t="str">
        <f>IF(装备!H398="","",装备!H398)</f>
        <v/>
      </c>
      <c r="I399" s="370" t="str">
        <f>IF(装备!I398="","",装备!I398)</f>
        <v/>
      </c>
      <c r="J399" s="370" t="str">
        <f>IF(装备!J398="","",装备!J398)</f>
        <v/>
      </c>
      <c r="K399" s="370" t="str">
        <f>IF(装备!K398="","",装备!K398)</f>
        <v/>
      </c>
      <c r="L399" s="370">
        <f>IF(装备!L398="","",装备!L398)</f>
        <v>2</v>
      </c>
      <c r="M399" s="370" t="str">
        <f>IF(装备!M398="","",装备!M398)</f>
        <v>无</v>
      </c>
      <c r="N399" s="370" t="str">
        <f>IF(装备!N398="","",装备!N398)</f>
        <v/>
      </c>
      <c r="O399" s="370" t="str">
        <f>IF(装备!O398="","",装备!O398)</f>
        <v/>
      </c>
      <c r="P399" s="370" t="str">
        <f>IF(装备!P398="","",装备!P398)</f>
        <v/>
      </c>
      <c r="Q399" s="370" t="str">
        <f>IF(装备!Q398="","",装备!Q398)</f>
        <v/>
      </c>
      <c r="R399" s="370">
        <f>IF(装备!R398="","",装备!R398)</f>
        <v>1</v>
      </c>
      <c r="S399" s="370" t="str">
        <f>IF(装备!S398="","",装备!S398)</f>
        <v/>
      </c>
      <c r="T399" s="370" t="str">
        <f>IF(装备!T398="","",装备!T398)</f>
        <v/>
      </c>
      <c r="U399" s="370" t="str">
        <f>IF(装备!U398="","",装备!U398)</f>
        <v/>
      </c>
      <c r="V399" s="370" t="str">
        <f>IF(装备!V398="","",装备!V398)</f>
        <v/>
      </c>
      <c r="W399" s="370" t="str">
        <f>IF(装备!W398="","",装备!W398)</f>
        <v/>
      </c>
      <c r="X399" s="370">
        <f>IF(装备!X398="","",装备!X398)</f>
        <v>5</v>
      </c>
      <c r="Y399" s="370">
        <f>IF(装备!Y398="","",装备!Y398)</f>
        <v>20</v>
      </c>
      <c r="Z399" s="370">
        <f>IF(装备!Z398="","",装备!Z398)</f>
        <v>12</v>
      </c>
      <c r="AA399" s="370" t="str">
        <f>IF(装备!AA398="","",装备!AA398)</f>
        <v/>
      </c>
      <c r="AB399" t="str">
        <f>IF(装备!AB398="","",装备!AB398)</f>
        <v>{'num': 0.2}</v>
      </c>
      <c r="AC399">
        <f>IF(装备!AC398="","",装备!AC398)</f>
        <v>5</v>
      </c>
      <c r="AD399" t="str">
        <f>IF(装备!AD398="","",装备!AD398)</f>
        <v>装备时，增加20%开幕轰炸攻击力</v>
      </c>
    </row>
    <row r="400" spans="1:30">
      <c r="A400">
        <f>IF(装备!A399="","",装备!A399)</f>
        <v>10039821</v>
      </c>
      <c r="B400" s="364" t="s">
        <v>4680</v>
      </c>
      <c r="C400" s="370">
        <f>IF(装备!C399="","",装备!C399)</f>
        <v>5</v>
      </c>
      <c r="D400" s="121" t="str">
        <f>IF(装备!D399="","",装备!D399)</f>
        <v>雷达</v>
      </c>
      <c r="E400" t="str">
        <f>IF(装备!E399="","",装备!E399)</f>
        <v>雷达-通用</v>
      </c>
      <c r="F400" s="370" t="str">
        <f>IF(装备!F399="","",装备!F399)</f>
        <v/>
      </c>
      <c r="G400" s="370" t="str">
        <f>IF(装备!G399="","",装备!G399)</f>
        <v/>
      </c>
      <c r="H400" s="370" t="str">
        <f>IF(装备!H399="","",装备!H399)</f>
        <v/>
      </c>
      <c r="I400" s="370" t="str">
        <f>IF(装备!I399="","",装备!I399)</f>
        <v/>
      </c>
      <c r="J400" s="370" t="str">
        <f>IF(装备!J399="","",装备!J399)</f>
        <v/>
      </c>
      <c r="K400" s="370">
        <f>IF(装备!K399="","",装备!K399)</f>
        <v>12</v>
      </c>
      <c r="L400" s="370">
        <f>IF(装备!L399="","",装备!L399)</f>
        <v>6</v>
      </c>
      <c r="M400" s="370" t="str">
        <f>IF(装备!M399="","",装备!M399)</f>
        <v>无</v>
      </c>
      <c r="N400" s="370">
        <f>IF(装备!N399="","",装备!N399)</f>
        <v>3</v>
      </c>
      <c r="O400" s="370">
        <f>IF(装备!O399="","",装备!O399)</f>
        <v>3</v>
      </c>
      <c r="P400" s="370" t="str">
        <f>IF(装备!P399="","",装备!P399)</f>
        <v/>
      </c>
      <c r="Q400" s="370" t="str">
        <f>IF(装备!Q399="","",装备!Q399)</f>
        <v/>
      </c>
      <c r="R400" s="370">
        <f>IF(装备!R399="","",装备!R399)</f>
        <v>1</v>
      </c>
      <c r="S400" s="370" t="str">
        <f>IF(装备!S399="","",装备!S399)</f>
        <v/>
      </c>
      <c r="T400" s="370" t="str">
        <f>IF(装备!T399="","",装备!T399)</f>
        <v/>
      </c>
      <c r="U400" s="370" t="str">
        <f>IF(装备!U399="","",装备!U399)</f>
        <v/>
      </c>
      <c r="V400" s="370" t="str">
        <f>IF(装备!V399="","",装备!V399)</f>
        <v/>
      </c>
      <c r="W400" s="370" t="str">
        <f>IF(装备!W399="","",装备!W399)</f>
        <v/>
      </c>
      <c r="X400" s="370">
        <f>IF(装备!X399="","",装备!X399)</f>
        <v>5</v>
      </c>
      <c r="Y400" s="370">
        <f>IF(装备!Y399="","",装备!Y399)</f>
        <v>5</v>
      </c>
      <c r="Z400" s="370">
        <f>IF(装备!Z399="","",装备!Z399)</f>
        <v>10</v>
      </c>
      <c r="AA400" s="370">
        <f>IF(装备!AA399="","",装备!AA399)</f>
        <v>15</v>
      </c>
      <c r="AB400" t="str">
        <f>IF(装备!AB399="","",装备!AB399)</f>
        <v/>
      </c>
      <c r="AC400" t="str">
        <f>IF(装备!AC399="","",装备!AC399)</f>
        <v/>
      </c>
      <c r="AD400" t="str">
        <f>IF(装备!AD399="","",装备!AD399)</f>
        <v/>
      </c>
    </row>
    <row r="401" spans="1:30">
      <c r="A401">
        <f>IF(装备!A400="","",装备!A400)</f>
        <v>10039921</v>
      </c>
      <c r="B401" s="362" t="s">
        <v>4681</v>
      </c>
      <c r="C401" s="370">
        <f>IF(装备!C400="","",装备!C400)</f>
        <v>4</v>
      </c>
      <c r="D401" s="121" t="str">
        <f>IF(装备!D400="","",装备!D400)</f>
        <v>强化部件</v>
      </c>
      <c r="E401" t="str">
        <f>IF(装备!E400="","",装备!E400)</f>
        <v>强化部件-通用</v>
      </c>
      <c r="F401" s="370" t="str">
        <f>IF(装备!F400="","",装备!F400)</f>
        <v/>
      </c>
      <c r="G401" s="370">
        <f>IF(装备!G400="","",装备!G400)</f>
        <v>1</v>
      </c>
      <c r="H401" s="370">
        <f>IF(装备!H400="","",装备!H400)</f>
        <v>2</v>
      </c>
      <c r="I401" s="370" t="str">
        <f>IF(装备!I400="","",装备!I400)</f>
        <v/>
      </c>
      <c r="J401" s="370">
        <f>IF(装备!J400="","",装备!J400)</f>
        <v>3</v>
      </c>
      <c r="K401" s="370" t="str">
        <f>IF(装备!K400="","",装备!K400)</f>
        <v/>
      </c>
      <c r="L401" s="370" t="str">
        <f>IF(装备!L400="","",装备!L400)</f>
        <v/>
      </c>
      <c r="M401" s="370" t="str">
        <f>IF(装备!M400="","",装备!M400)</f>
        <v>无</v>
      </c>
      <c r="N401" s="370" t="str">
        <f>IF(装备!N400="","",装备!N400)</f>
        <v/>
      </c>
      <c r="O401" s="370">
        <f>IF(装备!O400="","",装备!O400)</f>
        <v>3</v>
      </c>
      <c r="P401" s="370" t="str">
        <f>IF(装备!P400="","",装备!P400)</f>
        <v/>
      </c>
      <c r="Q401" s="370" t="str">
        <f>IF(装备!Q400="","",装备!Q400)</f>
        <v/>
      </c>
      <c r="R401" s="370">
        <f>IF(装备!R400="","",装备!R400)</f>
        <v>1</v>
      </c>
      <c r="S401" s="370" t="str">
        <f>IF(装备!S400="","",装备!S400)</f>
        <v/>
      </c>
      <c r="T401" s="370" t="str">
        <f>IF(装备!T400="","",装备!T400)</f>
        <v/>
      </c>
      <c r="U401" s="370" t="str">
        <f>IF(装备!U400="","",装备!U400)</f>
        <v/>
      </c>
      <c r="V401" s="370" t="str">
        <f>IF(装备!V400="","",装备!V400)</f>
        <v/>
      </c>
      <c r="W401" s="370" t="str">
        <f>IF(装备!W400="","",装备!W400)</f>
        <v/>
      </c>
      <c r="X401" s="370">
        <f>IF(装备!X400="","",装备!X400)</f>
        <v>10</v>
      </c>
      <c r="Y401" s="370">
        <f>IF(装备!Y400="","",装备!Y400)</f>
        <v>10</v>
      </c>
      <c r="Z401" s="370">
        <f>IF(装备!Z400="","",装备!Z400)</f>
        <v>24</v>
      </c>
      <c r="AA401" s="370">
        <f>IF(装备!AA400="","",装备!AA400)</f>
        <v>5</v>
      </c>
      <c r="AB401" t="str">
        <f>IF(装备!AB400="","",装备!AB400)</f>
        <v/>
      </c>
      <c r="AC401" t="str">
        <f>IF(装备!AC400="","",装备!AC400)</f>
        <v/>
      </c>
      <c r="AD401" t="str">
        <f>IF(装备!AD400="","",装备!AD400)</f>
        <v/>
      </c>
    </row>
    <row r="402" spans="1:30">
      <c r="A402">
        <f>IF(装备!A401="","",装备!A401)</f>
        <v>10040021</v>
      </c>
      <c r="B402" s="364" t="s">
        <v>4682</v>
      </c>
      <c r="C402" s="370">
        <f>IF(装备!C401="","",装备!C401)</f>
        <v>5</v>
      </c>
      <c r="D402" s="121" t="str">
        <f>IF(装备!D401="","",装备!D401)</f>
        <v>轰炸机</v>
      </c>
      <c r="E402" t="str">
        <f>IF(装备!E401="","",装备!E401)</f>
        <v>轰炸机-水上机</v>
      </c>
      <c r="F402" s="370" t="str">
        <f>IF(装备!F401="","",装备!F401)</f>
        <v/>
      </c>
      <c r="G402" s="370" t="str">
        <f>IF(装备!G401="","",装备!G401)</f>
        <v/>
      </c>
      <c r="H402" s="370" t="str">
        <f>IF(装备!H401="","",装备!H401)</f>
        <v/>
      </c>
      <c r="I402" s="370" t="str">
        <f>IF(装备!I401="","",装备!I401)</f>
        <v/>
      </c>
      <c r="J402" s="370">
        <f>IF(装备!J401="","",装备!J401)</f>
        <v>2</v>
      </c>
      <c r="K402" s="370" t="str">
        <f>IF(装备!K401="","",装备!K401)</f>
        <v/>
      </c>
      <c r="L402" s="370" t="str">
        <f>IF(装备!L401="","",装备!L401)</f>
        <v/>
      </c>
      <c r="M402" s="370" t="str">
        <f>IF(装备!M401="","",装备!M401)</f>
        <v>无</v>
      </c>
      <c r="N402" s="370" t="str">
        <f>IF(装备!N401="","",装备!N401)</f>
        <v/>
      </c>
      <c r="O402" s="370" t="str">
        <f>IF(装备!O401="","",装备!O401)</f>
        <v/>
      </c>
      <c r="P402" s="370">
        <f>IF(装备!P401="","",装备!P401)</f>
        <v>11</v>
      </c>
      <c r="Q402" s="370" t="str">
        <f>IF(装备!Q401="","",装备!Q401)</f>
        <v/>
      </c>
      <c r="R402" s="370">
        <f>IF(装备!R401="","",装备!R401)</f>
        <v>1</v>
      </c>
      <c r="S402" s="370" t="str">
        <f>IF(装备!S401="","",装备!S401)</f>
        <v/>
      </c>
      <c r="T402" s="370" t="str">
        <f>IF(装备!T401="","",装备!T401)</f>
        <v/>
      </c>
      <c r="U402" s="370" t="str">
        <f>IF(装备!U401="","",装备!U401)</f>
        <v/>
      </c>
      <c r="V402" s="370" t="str">
        <f>IF(装备!V401="","",装备!V401)</f>
        <v/>
      </c>
      <c r="W402" s="370">
        <f>IF(装备!W401="","",装备!W401)</f>
        <v>5</v>
      </c>
      <c r="X402" s="370">
        <f>IF(装备!X401="","",装备!X401)</f>
        <v>4</v>
      </c>
      <c r="Y402" s="370">
        <f>IF(装备!Y401="","",装备!Y401)</f>
        <v>3</v>
      </c>
      <c r="Z402" s="370">
        <f>IF(装备!Z401="","",装备!Z401)</f>
        <v>2</v>
      </c>
      <c r="AA402" s="370">
        <f>IF(装备!AA401="","",装备!AA401)</f>
        <v>15</v>
      </c>
      <c r="AB402" t="str">
        <f>IF(装备!AB401="","",装备!AB401)</f>
        <v/>
      </c>
      <c r="AC402" t="str">
        <f>IF(装备!AC401="","",装备!AC401)</f>
        <v/>
      </c>
      <c r="AD402" t="str">
        <f>IF(装备!AD401="","",装备!AD401)</f>
        <v>铝耗5</v>
      </c>
    </row>
    <row r="403" spans="1:30">
      <c r="A403">
        <f>IF(装备!A402="","",装备!A402)</f>
        <v>10040121</v>
      </c>
      <c r="B403" s="362" t="s">
        <v>4683</v>
      </c>
      <c r="C403" s="370">
        <f>IF(装备!C402="","",装备!C402)</f>
        <v>4</v>
      </c>
      <c r="D403" s="121" t="str">
        <f>IF(装备!D402="","",装备!D402)</f>
        <v>防空炮</v>
      </c>
      <c r="E403" t="str">
        <f>IF(装备!E402="","",装备!E402)</f>
        <v>防空炮-通用</v>
      </c>
      <c r="F403" s="370" t="str">
        <f>IF(装备!F402="","",装备!F402)</f>
        <v/>
      </c>
      <c r="G403" s="370">
        <f>IF(装备!G402="","",装备!G402)</f>
        <v>3</v>
      </c>
      <c r="H403" s="370" t="str">
        <f>IF(装备!H402="","",装备!H402)</f>
        <v/>
      </c>
      <c r="I403" s="370" t="str">
        <f>IF(装备!I402="","",装备!I402)</f>
        <v/>
      </c>
      <c r="J403" s="370" t="str">
        <f>IF(装备!J402="","",装备!J402)</f>
        <v/>
      </c>
      <c r="K403" s="370" t="str">
        <f>IF(装备!K402="","",装备!K402)</f>
        <v/>
      </c>
      <c r="L403" s="370">
        <f>IF(装备!L402="","",装备!L402)</f>
        <v>2</v>
      </c>
      <c r="M403" s="370" t="str">
        <f>IF(装备!M402="","",装备!M402)</f>
        <v>无</v>
      </c>
      <c r="N403" s="370">
        <f>IF(装备!N402="","",装备!N402)</f>
        <v>2</v>
      </c>
      <c r="O403" s="370" t="str">
        <f>IF(装备!O402="","",装备!O402)</f>
        <v/>
      </c>
      <c r="P403" s="370" t="str">
        <f>IF(装备!P402="","",装备!P402)</f>
        <v/>
      </c>
      <c r="Q403" s="370">
        <f>IF(装备!Q402="","",装备!Q402)</f>
        <v>9</v>
      </c>
      <c r="R403" s="370">
        <f>IF(装备!R402="","",装备!R402)</f>
        <v>3.1</v>
      </c>
      <c r="S403" s="370">
        <f>IF(装备!S402="","",装备!S402)</f>
        <v>0.35</v>
      </c>
      <c r="T403" s="370" t="str">
        <f>IF(装备!T402="","",装备!T402)</f>
        <v/>
      </c>
      <c r="U403" s="370" t="str">
        <f>IF(装备!U402="","",装备!U402)</f>
        <v/>
      </c>
      <c r="V403" s="370" t="str">
        <f>IF(装备!V402="","",装备!V402)</f>
        <v/>
      </c>
      <c r="W403" s="370" t="str">
        <f>IF(装备!W402="","",装备!W402)</f>
        <v/>
      </c>
      <c r="X403" s="370">
        <f>IF(装备!X402="","",装备!X402)</f>
        <v>1</v>
      </c>
      <c r="Y403" s="370">
        <f>IF(装备!Y402="","",装备!Y402)</f>
        <v>3</v>
      </c>
      <c r="Z403" s="370">
        <f>IF(装备!Z402="","",装备!Z402)</f>
        <v>2</v>
      </c>
      <c r="AA403" s="370">
        <f>IF(装备!AA402="","",装备!AA402)</f>
        <v>2</v>
      </c>
      <c r="AB403" t="str">
        <f>IF(装备!AB402="","",装备!AB402)</f>
        <v/>
      </c>
      <c r="AC403" t="str">
        <f>IF(装备!AC402="","",装备!AC402)</f>
        <v/>
      </c>
      <c r="AD403" t="str">
        <f>IF(装备!AD402="","",装备!AD402)</f>
        <v>对空补正35%；对空倍率3.1</v>
      </c>
    </row>
    <row r="404" spans="1:30">
      <c r="A404">
        <f>IF(装备!A403="","",装备!A403)</f>
        <v>10040221</v>
      </c>
      <c r="B404" s="364" t="s">
        <v>4684</v>
      </c>
      <c r="C404" s="370">
        <f>IF(装备!C403="","",装备!C403)</f>
        <v>5</v>
      </c>
      <c r="D404" s="121" t="str">
        <f>IF(装备!D403="","",装备!D403)</f>
        <v>主炮</v>
      </c>
      <c r="E404" t="str">
        <f>IF(装备!E403="","",装备!E403)</f>
        <v>主炮-通用</v>
      </c>
      <c r="F404" s="370" t="str">
        <f>IF(装备!F403="","",装备!F403)</f>
        <v/>
      </c>
      <c r="G404" s="370">
        <f>IF(装备!G403="","",装备!G403)</f>
        <v>2</v>
      </c>
      <c r="H404" s="370" t="str">
        <f>IF(装备!H403="","",装备!H403)</f>
        <v/>
      </c>
      <c r="I404" s="370" t="str">
        <f>IF(装备!I403="","",装备!I403)</f>
        <v/>
      </c>
      <c r="J404" s="370" t="str">
        <f>IF(装备!J403="","",装备!J403)</f>
        <v/>
      </c>
      <c r="K404" s="370" t="str">
        <f>IF(装备!K403="","",装备!K403)</f>
        <v/>
      </c>
      <c r="L404" s="370" t="str">
        <f>IF(装备!L403="","",装备!L403)</f>
        <v/>
      </c>
      <c r="M404" s="370" t="str">
        <f>IF(装备!M403="","",装备!M403)</f>
        <v>短</v>
      </c>
      <c r="N404" s="370" t="str">
        <f>IF(装备!N403="","",装备!N403)</f>
        <v/>
      </c>
      <c r="O404" s="370" t="str">
        <f>IF(装备!O403="","",装备!O403)</f>
        <v/>
      </c>
      <c r="P404" s="370" t="str">
        <f>IF(装备!P403="","",装备!P403)</f>
        <v/>
      </c>
      <c r="Q404" s="370">
        <f>IF(装备!Q403="","",装备!Q403)</f>
        <v>14</v>
      </c>
      <c r="R404" s="370">
        <f>IF(装备!R403="","",装备!R403)</f>
        <v>3.2</v>
      </c>
      <c r="S404" s="370">
        <f>IF(装备!S403="","",装备!S403)</f>
        <v>0.4</v>
      </c>
      <c r="T404" s="370" t="str">
        <f>IF(装备!T403="","",装备!T403)</f>
        <v/>
      </c>
      <c r="U404" s="370" t="str">
        <f>IF(装备!U403="","",装备!U403)</f>
        <v/>
      </c>
      <c r="V404" s="370" t="str">
        <f>IF(装备!V403="","",装备!V403)</f>
        <v/>
      </c>
      <c r="W404" s="370" t="str">
        <f>IF(装备!W403="","",装备!W403)</f>
        <v/>
      </c>
      <c r="X404" s="370">
        <f>IF(装备!X403="","",装备!X403)</f>
        <v>2</v>
      </c>
      <c r="Y404" s="370">
        <f>IF(装备!Y403="","",装备!Y403)</f>
        <v>3</v>
      </c>
      <c r="Z404" s="370">
        <f>IF(装备!Z403="","",装备!Z403)</f>
        <v>3</v>
      </c>
      <c r="AA404" s="370">
        <f>IF(装备!AA403="","",装备!AA403)</f>
        <v>2</v>
      </c>
      <c r="AB404" t="str">
        <f>IF(装备!AB403="","",装备!AB403)</f>
        <v/>
      </c>
      <c r="AC404" t="str">
        <f>IF(装备!AC403="","",装备!AC403)</f>
        <v/>
      </c>
      <c r="AD404" t="str">
        <f>IF(装备!AD403="","",装备!AD403)</f>
        <v>对空补正40%；对空倍率3.2</v>
      </c>
    </row>
    <row r="405" spans="1:30">
      <c r="A405">
        <f>IF(装备!A404="","",装备!A404)</f>
        <v>10040321</v>
      </c>
      <c r="B405" s="364" t="s">
        <v>4686</v>
      </c>
      <c r="C405" s="370">
        <f>IF(装备!C404="","",装备!C404)</f>
        <v>5</v>
      </c>
      <c r="D405" s="121" t="str">
        <f>IF(装备!D404="","",装备!D404)</f>
        <v>轰炸机</v>
      </c>
      <c r="E405" t="str">
        <f>IF(装备!E404="","",装备!E404)</f>
        <v>轰炸机-通用</v>
      </c>
      <c r="F405" s="370" t="str">
        <f>IF(装备!F404="","",装备!F404)</f>
        <v/>
      </c>
      <c r="G405" s="370" t="str">
        <f>IF(装备!G404="","",装备!G404)</f>
        <v/>
      </c>
      <c r="H405" s="370" t="str">
        <f>IF(装备!H404="","",装备!H404)</f>
        <v/>
      </c>
      <c r="I405" s="370" t="str">
        <f>IF(装备!I404="","",装备!I404)</f>
        <v/>
      </c>
      <c r="J405" s="370" t="str">
        <f>IF(装备!J404="","",装备!J404)</f>
        <v/>
      </c>
      <c r="K405" s="370" t="str">
        <f>IF(装备!K404="","",装备!K404)</f>
        <v/>
      </c>
      <c r="L405" s="370">
        <f>IF(装备!L404="","",装备!L404)</f>
        <v>2</v>
      </c>
      <c r="M405" s="370" t="str">
        <f>IF(装备!M404="","",装备!M404)</f>
        <v>无</v>
      </c>
      <c r="N405" s="370" t="str">
        <f>IF(装备!N404="","",装备!N404)</f>
        <v/>
      </c>
      <c r="O405" s="370" t="str">
        <f>IF(装备!O404="","",装备!O404)</f>
        <v/>
      </c>
      <c r="P405" s="370">
        <f>IF(装备!P404="","",装备!P404)</f>
        <v>10</v>
      </c>
      <c r="Q405" s="370" t="str">
        <f>IF(装备!Q404="","",装备!Q404)</f>
        <v/>
      </c>
      <c r="R405" s="370" t="str">
        <f>IF(装备!R404="","",装备!R404)</f>
        <v/>
      </c>
      <c r="S405" s="370" t="str">
        <f>IF(装备!S404="","",装备!S404)</f>
        <v/>
      </c>
      <c r="T405" s="370" t="str">
        <f>IF(装备!T404="","",装备!T404)</f>
        <v/>
      </c>
      <c r="U405" s="370" t="str">
        <f>IF(装备!U404="","",装备!U404)</f>
        <v/>
      </c>
      <c r="V405" s="370" t="str">
        <f>IF(装备!V404="","",装备!V404)</f>
        <v/>
      </c>
      <c r="W405" s="370">
        <f>IF(装备!W404="","",装备!W404)</f>
        <v>6</v>
      </c>
      <c r="X405" s="370">
        <f>IF(装备!X404="","",装备!X404)</f>
        <v>5</v>
      </c>
      <c r="Y405" s="370">
        <f>IF(装备!Y404="","",装备!Y404)</f>
        <v>3</v>
      </c>
      <c r="Z405" s="370">
        <f>IF(装备!Z404="","",装备!Z404)</f>
        <v>2</v>
      </c>
      <c r="AA405" s="370">
        <f>IF(装备!AA404="","",装备!AA404)</f>
        <v>10</v>
      </c>
      <c r="AB405" t="str">
        <f>IF(装备!AB404="","",装备!AB404)</f>
        <v>{'ap': 0.15}</v>
      </c>
      <c r="AC405">
        <f>IF(装备!AC404="","",装备!AC404)</f>
        <v>3</v>
      </c>
      <c r="AD405" t="str">
        <f>IF(装备!AD404="","",装备!AD404)</f>
        <v>增加15%护甲穿透（同类弹药效果只生效一个）；铝耗6</v>
      </c>
    </row>
    <row r="406" spans="1:30">
      <c r="A406">
        <f>IF(装备!A405="","",装备!A405)</f>
        <v>10040421</v>
      </c>
      <c r="B406" s="362" t="s">
        <v>4688</v>
      </c>
      <c r="C406" s="370">
        <f>IF(装备!C405="","",装备!C405)</f>
        <v>4</v>
      </c>
      <c r="D406" s="121" t="str">
        <f>IF(装备!D405="","",装备!D405)</f>
        <v>主炮</v>
      </c>
      <c r="E406" t="str">
        <f>IF(装备!E405="","",装备!E405)</f>
        <v>主炮-战列+</v>
      </c>
      <c r="F406" s="370" t="str">
        <f>IF(装备!F405="","",装备!F405)</f>
        <v/>
      </c>
      <c r="G406" s="370">
        <f>IF(装备!G405="","",装备!G405)</f>
        <v>22</v>
      </c>
      <c r="H406" s="370" t="str">
        <f>IF(装备!H405="","",装备!H405)</f>
        <v/>
      </c>
      <c r="I406" s="370" t="str">
        <f>IF(装备!I405="","",装备!I405)</f>
        <v/>
      </c>
      <c r="J406" s="370" t="str">
        <f>IF(装备!J405="","",装备!J405)</f>
        <v/>
      </c>
      <c r="K406" s="370">
        <f>IF(装备!K405="","",装备!K405)</f>
        <v>3</v>
      </c>
      <c r="L406" s="370">
        <f>IF(装备!L405="","",装备!L405)</f>
        <v>7</v>
      </c>
      <c r="M406" s="370" t="str">
        <f>IF(装备!M405="","",装备!M405)</f>
        <v>长</v>
      </c>
      <c r="N406" s="370" t="str">
        <f>IF(装备!N405="","",装备!N405)</f>
        <v/>
      </c>
      <c r="O406" s="370">
        <f>IF(装备!O405="","",装备!O405)</f>
        <v>3</v>
      </c>
      <c r="P406" s="370" t="str">
        <f>IF(装备!P405="","",装备!P405)</f>
        <v/>
      </c>
      <c r="Q406" s="370">
        <f>IF(装备!Q405="","",装备!Q405)</f>
        <v>4</v>
      </c>
      <c r="R406" s="370">
        <f>IF(装备!R405="","",装备!R405)</f>
        <v>1</v>
      </c>
      <c r="S406" s="370">
        <f>IF(装备!S405="","",装备!S405)</f>
        <v>0.25</v>
      </c>
      <c r="T406" s="370" t="str">
        <f>IF(装备!T405="","",装备!T405)</f>
        <v/>
      </c>
      <c r="U406" s="370" t="str">
        <f>IF(装备!U405="","",装备!U405)</f>
        <v/>
      </c>
      <c r="V406" s="370" t="str">
        <f>IF(装备!V405="","",装备!V405)</f>
        <v/>
      </c>
      <c r="W406" s="370" t="str">
        <f>IF(装备!W405="","",装备!W405)</f>
        <v/>
      </c>
      <c r="X406" s="370">
        <f>IF(装备!X405="","",装备!X405)</f>
        <v>4</v>
      </c>
      <c r="Y406" s="370">
        <f>IF(装备!Y405="","",装备!Y405)</f>
        <v>5</v>
      </c>
      <c r="Z406" s="370">
        <f>IF(装备!Z405="","",装备!Z405)</f>
        <v>15</v>
      </c>
      <c r="AA406" s="370">
        <f>IF(装备!AA405="","",装备!AA405)</f>
        <v>3</v>
      </c>
      <c r="AB406" t="str">
        <f>IF(装备!AB405="","",装备!AB405)</f>
        <v/>
      </c>
      <c r="AC406" t="str">
        <f>IF(装备!AC405="","",装备!AC405)</f>
        <v/>
      </c>
      <c r="AD406" t="str">
        <f>IF(装备!AD405="","",装备!AD405)</f>
        <v>对空补正25%</v>
      </c>
    </row>
    <row r="407" spans="1:30">
      <c r="A407">
        <f>IF(装备!A406="","",装备!A406)</f>
        <v>10040521</v>
      </c>
      <c r="B407" s="362" t="s">
        <v>4293</v>
      </c>
      <c r="C407" s="370">
        <f>IF(装备!C406="","",装备!C406)</f>
        <v>4</v>
      </c>
      <c r="D407" s="121" t="str">
        <f>IF(装备!D406="","",装备!D406)</f>
        <v>防空导弹</v>
      </c>
      <c r="E407" t="str">
        <f>IF(装备!E406="","",装备!E406)</f>
        <v>防空导弹-通用</v>
      </c>
      <c r="F407" s="370" t="str">
        <f>IF(装备!F406="","",装备!F406)</f>
        <v/>
      </c>
      <c r="G407" s="370">
        <f>IF(装备!G406="","",装备!G406)</f>
        <v>15</v>
      </c>
      <c r="H407" s="370" t="str">
        <f>IF(装备!H406="","",装备!H406)</f>
        <v/>
      </c>
      <c r="I407" s="370" t="str">
        <f>IF(装备!I406="","",装备!I406)</f>
        <v/>
      </c>
      <c r="J407" s="370" t="str">
        <f>IF(装备!J406="","",装备!J406)</f>
        <v/>
      </c>
      <c r="K407" s="370" t="str">
        <f>IF(装备!K406="","",装备!K406)</f>
        <v/>
      </c>
      <c r="L407" s="370" t="str">
        <f>IF(装备!L406="","",装备!L406)</f>
        <v/>
      </c>
      <c r="M407" s="370" t="str">
        <f>IF(装备!M406="","",装备!M406)</f>
        <v>无</v>
      </c>
      <c r="N407" s="370" t="str">
        <f>IF(装备!N406="","",装备!N406)</f>
        <v/>
      </c>
      <c r="O407" s="370" t="str">
        <f>IF(装备!O406="","",装备!O406)</f>
        <v/>
      </c>
      <c r="P407" s="370" t="str">
        <f>IF(装备!P406="","",装备!P406)</f>
        <v/>
      </c>
      <c r="Q407" s="370">
        <f>IF(装备!Q406="","",装备!Q406)</f>
        <v>15</v>
      </c>
      <c r="R407" s="370">
        <f>IF(装备!R406="","",装备!R406)</f>
        <v>3.7</v>
      </c>
      <c r="S407" s="370">
        <f>IF(装备!S406="","",装备!S406)</f>
        <v>0.65</v>
      </c>
      <c r="T407" s="370" t="str">
        <f>IF(装备!T406="","",装备!T406)</f>
        <v/>
      </c>
      <c r="U407" s="370">
        <f>IF(装备!U406="","",装备!U406)</f>
        <v>20</v>
      </c>
      <c r="V407" s="370" t="str">
        <f>IF(装备!V406="","",装备!V406)</f>
        <v/>
      </c>
      <c r="W407" s="370">
        <f>IF(装备!W406="","",装备!W406)</f>
        <v>9</v>
      </c>
      <c r="X407" s="370">
        <f>IF(装备!X406="","",装备!X406)</f>
        <v>4</v>
      </c>
      <c r="Y407" s="370">
        <f>IF(装备!Y406="","",装备!Y406)</f>
        <v>3</v>
      </c>
      <c r="Z407" s="370">
        <f>IF(装备!Z406="","",装备!Z406)</f>
        <v>2</v>
      </c>
      <c r="AA407" s="370">
        <f>IF(装备!AA406="","",装备!AA406)</f>
        <v>15</v>
      </c>
      <c r="AB407" t="str">
        <f>IF(装备!AB406="","",装备!AB406)</f>
        <v/>
      </c>
      <c r="AC407" t="str">
        <f>IF(装备!AC406="","",装备!AC406)</f>
        <v/>
      </c>
      <c r="AD407" t="str">
        <f>IF(装备!AD406="","",装备!AD406)</f>
        <v>对空补正65%；对空倍率3.7；铝耗9</v>
      </c>
    </row>
    <row r="408" spans="1:30">
      <c r="A408">
        <f>IF(装备!A407="","",装备!A407)</f>
        <v>10040621</v>
      </c>
      <c r="B408" s="362" t="s">
        <v>4294</v>
      </c>
      <c r="C408" s="370">
        <f>IF(装备!C407="","",装备!C407)</f>
        <v>4</v>
      </c>
      <c r="D408" s="121" t="str">
        <f>IF(装备!D407="","",装备!D407)</f>
        <v>防空导弹发射器</v>
      </c>
      <c r="E408" t="str">
        <f>IF(装备!E407="","",装备!E407)</f>
        <v>防空导弹发射器-通用</v>
      </c>
      <c r="F408" s="370" t="str">
        <f>IF(装备!F407="","",装备!F407)</f>
        <v/>
      </c>
      <c r="G408" s="370" t="str">
        <f>IF(装备!G407="","",装备!G407)</f>
        <v/>
      </c>
      <c r="H408" s="370" t="str">
        <f>IF(装备!H407="","",装备!H407)</f>
        <v/>
      </c>
      <c r="I408" s="370" t="str">
        <f>IF(装备!I407="","",装备!I407)</f>
        <v/>
      </c>
      <c r="J408" s="370" t="str">
        <f>IF(装备!J407="","",装备!J407)</f>
        <v/>
      </c>
      <c r="K408" s="370" t="str">
        <f>IF(装备!K407="","",装备!K407)</f>
        <v/>
      </c>
      <c r="L408" s="370">
        <f>IF(装备!L407="","",装备!L407)</f>
        <v>2</v>
      </c>
      <c r="M408" s="370" t="str">
        <f>IF(装备!M407="","",装备!M407)</f>
        <v>无</v>
      </c>
      <c r="N408" s="370">
        <f>IF(装备!N407="","",装备!N407)</f>
        <v>2</v>
      </c>
      <c r="O408" s="370" t="str">
        <f>IF(装备!O407="","",装备!O407)</f>
        <v/>
      </c>
      <c r="P408" s="370" t="str">
        <f>IF(装备!P407="","",装备!P407)</f>
        <v/>
      </c>
      <c r="Q408" s="370" t="str">
        <f>IF(装备!Q407="","",装备!Q407)</f>
        <v/>
      </c>
      <c r="R408" s="370" t="str">
        <f>IF(装备!R407="","",装备!R407)</f>
        <v/>
      </c>
      <c r="S408" s="370" t="str">
        <f>IF(装备!S407="","",装备!S407)</f>
        <v/>
      </c>
      <c r="T408" s="370" t="str">
        <f>IF(装备!T407="","",装备!T407)</f>
        <v/>
      </c>
      <c r="U408" s="370" t="str">
        <f>IF(装备!U407="","",装备!U407)</f>
        <v/>
      </c>
      <c r="V408" s="370" t="str">
        <f>IF(装备!V407="","",装备!V407)</f>
        <v/>
      </c>
      <c r="W408" s="370" t="str">
        <f>IF(装备!W407="","",装备!W407)</f>
        <v/>
      </c>
      <c r="X408" s="370">
        <f>IF(装备!X407="","",装备!X407)</f>
        <v>12</v>
      </c>
      <c r="Y408" s="370">
        <f>IF(装备!Y407="","",装备!Y407)</f>
        <v>6</v>
      </c>
      <c r="Z408" s="370" t="str">
        <f>IF(装备!Z407="","",装备!Z407)</f>
        <v/>
      </c>
      <c r="AA408" s="370">
        <f>IF(装备!AA407="","",装备!AA407)</f>
        <v>5</v>
      </c>
      <c r="AB408" t="str">
        <f>IF(装备!AB407="","",装备!AB407)</f>
        <v/>
      </c>
      <c r="AC408" t="str">
        <f>IF(装备!AC407="","",装备!AC407)</f>
        <v/>
      </c>
      <c r="AD408" t="str">
        <f>IF(装备!AD407="","",装备!AD407)</f>
        <v/>
      </c>
    </row>
    <row r="409" spans="1:30">
      <c r="A409">
        <f>IF(装备!A408="","",装备!A408)</f>
        <v>10040721</v>
      </c>
      <c r="B409" s="364" t="s">
        <v>4690</v>
      </c>
      <c r="C409" s="370">
        <f>IF(装备!C408="","",装备!C408)</f>
        <v>5</v>
      </c>
      <c r="D409" s="121" t="str">
        <f>IF(装备!D408="","",装备!D408)</f>
        <v>防空导弹</v>
      </c>
      <c r="E409" t="str">
        <f>IF(装备!E408="","",装备!E408)</f>
        <v>防空导弹-大型</v>
      </c>
      <c r="F409" s="370" t="str">
        <f>IF(装备!F408="","",装备!F408)</f>
        <v/>
      </c>
      <c r="G409" s="370">
        <f>IF(装备!G408="","",装备!G408)</f>
        <v>20</v>
      </c>
      <c r="H409" s="370" t="str">
        <f>IF(装备!H408="","",装备!H408)</f>
        <v/>
      </c>
      <c r="I409" s="370" t="str">
        <f>IF(装备!I408="","",装备!I408)</f>
        <v/>
      </c>
      <c r="J409" s="370" t="str">
        <f>IF(装备!J408="","",装备!J408)</f>
        <v/>
      </c>
      <c r="K409" s="370" t="str">
        <f>IF(装备!K408="","",装备!K408)</f>
        <v/>
      </c>
      <c r="L409" s="370" t="str">
        <f>IF(装备!L408="","",装备!L408)</f>
        <v/>
      </c>
      <c r="M409" s="370" t="str">
        <f>IF(装备!M408="","",装备!M408)</f>
        <v>无</v>
      </c>
      <c r="N409" s="370" t="str">
        <f>IF(装备!N408="","",装备!N408)</f>
        <v/>
      </c>
      <c r="O409" s="370" t="str">
        <f>IF(装备!O408="","",装备!O408)</f>
        <v/>
      </c>
      <c r="P409" s="370" t="str">
        <f>IF(装备!P408="","",装备!P408)</f>
        <v/>
      </c>
      <c r="Q409" s="370">
        <f>IF(装备!Q408="","",装备!Q408)</f>
        <v>18</v>
      </c>
      <c r="R409" s="370">
        <f>IF(装备!R408="","",装备!R408)</f>
        <v>3.8</v>
      </c>
      <c r="S409" s="370">
        <f>IF(装备!S408="","",装备!S408)</f>
        <v>0.78</v>
      </c>
      <c r="T409" s="370" t="str">
        <f>IF(装备!T408="","",装备!T408)</f>
        <v/>
      </c>
      <c r="U409" s="370">
        <f>IF(装备!U408="","",装备!U408)</f>
        <v>24</v>
      </c>
      <c r="V409" s="370" t="str">
        <f>IF(装备!V408="","",装备!V408)</f>
        <v/>
      </c>
      <c r="W409" s="370">
        <f>IF(装备!W408="","",装备!W408)</f>
        <v>10</v>
      </c>
      <c r="X409" s="370">
        <f>IF(装备!X408="","",装备!X408)</f>
        <v>5</v>
      </c>
      <c r="Y409" s="370">
        <f>IF(装备!Y408="","",装备!Y408)</f>
        <v>5</v>
      </c>
      <c r="Z409" s="370">
        <f>IF(装备!Z408="","",装备!Z408)</f>
        <v>2</v>
      </c>
      <c r="AA409" s="370">
        <f>IF(装备!AA408="","",装备!AA408)</f>
        <v>16</v>
      </c>
      <c r="AB409" t="str">
        <f>IF(装备!AB408="","",装备!AB408)</f>
        <v/>
      </c>
      <c r="AC409" t="str">
        <f>IF(装备!AC408="","",装备!AC408)</f>
        <v/>
      </c>
      <c r="AD409" t="str">
        <f>IF(装备!AD408="","",装备!AD408)</f>
        <v>对空补正78%；对空倍率3.8；铝耗10</v>
      </c>
    </row>
    <row r="410" spans="1:30">
      <c r="A410">
        <f>IF(装备!A409="","",装备!A409)</f>
        <v>10040821</v>
      </c>
      <c r="B410" s="364" t="s">
        <v>4693</v>
      </c>
      <c r="C410" s="370">
        <f>IF(装备!C409="","",装备!C409)</f>
        <v>5</v>
      </c>
      <c r="D410" s="121" t="str">
        <f>IF(装备!D409="","",装备!D409)</f>
        <v>防空导弹发射器</v>
      </c>
      <c r="E410" t="str">
        <f>IF(装备!E409="","",装备!E409)</f>
        <v>防空导弹发射器-大型</v>
      </c>
      <c r="F410" s="370" t="str">
        <f>IF(装备!F409="","",装备!F409)</f>
        <v/>
      </c>
      <c r="G410" s="370" t="str">
        <f>IF(装备!G409="","",装备!G409)</f>
        <v/>
      </c>
      <c r="H410" s="370" t="str">
        <f>IF(装备!H409="","",装备!H409)</f>
        <v/>
      </c>
      <c r="I410" s="370" t="str">
        <f>IF(装备!I409="","",装备!I409)</f>
        <v/>
      </c>
      <c r="J410" s="370" t="str">
        <f>IF(装备!J409="","",装备!J409)</f>
        <v/>
      </c>
      <c r="K410" s="370" t="str">
        <f>IF(装备!K409="","",装备!K409)</f>
        <v/>
      </c>
      <c r="L410" s="370">
        <f>IF(装备!L409="","",装备!L409)</f>
        <v>3</v>
      </c>
      <c r="M410" s="370" t="str">
        <f>IF(装备!M409="","",装备!M409)</f>
        <v>无</v>
      </c>
      <c r="N410" s="370">
        <f>IF(装备!N409="","",装备!N409)</f>
        <v>-2</v>
      </c>
      <c r="O410" s="370" t="str">
        <f>IF(装备!O409="","",装备!O409)</f>
        <v/>
      </c>
      <c r="P410" s="370" t="str">
        <f>IF(装备!P409="","",装备!P409)</f>
        <v/>
      </c>
      <c r="Q410" s="370" t="str">
        <f>IF(装备!Q409="","",装备!Q409)</f>
        <v/>
      </c>
      <c r="R410" s="370" t="str">
        <f>IF(装备!R409="","",装备!R409)</f>
        <v/>
      </c>
      <c r="S410" s="370" t="str">
        <f>IF(装备!S409="","",装备!S409)</f>
        <v/>
      </c>
      <c r="T410" s="370" t="str">
        <f>IF(装备!T409="","",装备!T409)</f>
        <v/>
      </c>
      <c r="U410" s="370" t="str">
        <f>IF(装备!U409="","",装备!U409)</f>
        <v/>
      </c>
      <c r="V410" s="370" t="str">
        <f>IF(装备!V409="","",装备!V409)</f>
        <v/>
      </c>
      <c r="W410" s="370" t="str">
        <f>IF(装备!W409="","",装备!W409)</f>
        <v/>
      </c>
      <c r="X410" s="370">
        <f>IF(装备!X409="","",装备!X409)</f>
        <v>12</v>
      </c>
      <c r="Y410" s="370">
        <f>IF(装备!Y409="","",装备!Y409)</f>
        <v>8</v>
      </c>
      <c r="Z410" s="370">
        <f>IF(装备!Z409="","",装备!Z409)</f>
        <v>2</v>
      </c>
      <c r="AA410" s="370">
        <f>IF(装备!AA409="","",装备!AA409)</f>
        <v>7</v>
      </c>
      <c r="AB410" t="str">
        <f>IF(装备!AB409="","",装备!AB409)</f>
        <v/>
      </c>
      <c r="AC410" t="str">
        <f>IF(装备!AC409="","",装备!AC409)</f>
        <v/>
      </c>
      <c r="AD410" t="str">
        <f>IF(装备!AD409="","",装备!AD409)</f>
        <v/>
      </c>
    </row>
    <row r="411" spans="1:30">
      <c r="A411">
        <f>IF(装备!A410="","",装备!A410)</f>
        <v>10040921</v>
      </c>
      <c r="B411" s="364" t="s">
        <v>4695</v>
      </c>
      <c r="C411" s="370">
        <f>IF(装备!C410="","",装备!C410)</f>
        <v>5</v>
      </c>
      <c r="D411" s="121" t="str">
        <f>IF(装备!D410="","",装备!D410)</f>
        <v>防空炮</v>
      </c>
      <c r="E411" t="str">
        <f>IF(装备!E410="","",装备!E410)</f>
        <v>防空炮-通用</v>
      </c>
      <c r="F411" s="370" t="str">
        <f>IF(装备!F410="","",装备!F410)</f>
        <v/>
      </c>
      <c r="G411" s="370">
        <f>IF(装备!G410="","",装备!G410)</f>
        <v>2</v>
      </c>
      <c r="H411" s="370" t="str">
        <f>IF(装备!H410="","",装备!H410)</f>
        <v/>
      </c>
      <c r="I411" s="370" t="str">
        <f>IF(装备!I410="","",装备!I410)</f>
        <v/>
      </c>
      <c r="J411" s="370" t="str">
        <f>IF(装备!J410="","",装备!J410)</f>
        <v/>
      </c>
      <c r="K411" s="370" t="str">
        <f>IF(装备!K410="","",装备!K410)</f>
        <v/>
      </c>
      <c r="L411" s="370" t="str">
        <f>IF(装备!L410="","",装备!L410)</f>
        <v/>
      </c>
      <c r="M411" s="370" t="str">
        <f>IF(装备!M410="","",装备!M410)</f>
        <v>短</v>
      </c>
      <c r="N411" s="370">
        <f>IF(装备!N410="","",装备!N410)</f>
        <v>1</v>
      </c>
      <c r="O411" s="370" t="str">
        <f>IF(装备!O410="","",装备!O410)</f>
        <v/>
      </c>
      <c r="P411" s="370" t="str">
        <f>IF(装备!P410="","",装备!P410)</f>
        <v/>
      </c>
      <c r="Q411" s="370">
        <f>IF(装备!Q410="","",装备!Q410)</f>
        <v>9</v>
      </c>
      <c r="R411" s="370">
        <f>IF(装备!R410="","",装备!R410)</f>
        <v>3</v>
      </c>
      <c r="S411" s="370">
        <f>IF(装备!S410="","",装备!S410)</f>
        <v>0.38</v>
      </c>
      <c r="T411" s="370" t="str">
        <f>IF(装备!T410="","",装备!T410)</f>
        <v/>
      </c>
      <c r="U411" s="370" t="str">
        <f>IF(装备!U410="","",装备!U410)</f>
        <v/>
      </c>
      <c r="V411" s="370" t="str">
        <f>IF(装备!V410="","",装备!V410)</f>
        <v/>
      </c>
      <c r="W411" s="370" t="str">
        <f>IF(装备!W410="","",装备!W410)</f>
        <v/>
      </c>
      <c r="X411" s="370">
        <f>IF(装备!X410="","",装备!X410)</f>
        <v>1</v>
      </c>
      <c r="Y411" s="370">
        <f>IF(装备!Y410="","",装备!Y410)</f>
        <v>5</v>
      </c>
      <c r="Z411" s="370">
        <f>IF(装备!Z410="","",装备!Z410)</f>
        <v>2</v>
      </c>
      <c r="AA411" s="370">
        <f>IF(装备!AA410="","",装备!AA410)</f>
        <v>2</v>
      </c>
      <c r="AB411" t="str">
        <f>IF(装备!AB410="","",装备!AB410)</f>
        <v/>
      </c>
      <c r="AC411" t="str">
        <f>IF(装备!AC410="","",装备!AC410)</f>
        <v/>
      </c>
      <c r="AD411" t="str">
        <f>IF(装备!AD410="","",装备!AD410)</f>
        <v>对空补正38%；对空倍率3</v>
      </c>
    </row>
    <row r="412" spans="1:30">
      <c r="A412">
        <f>IF(装备!A411="","",装备!A411)</f>
        <v>10041021</v>
      </c>
      <c r="B412" s="364" t="s">
        <v>4697</v>
      </c>
      <c r="C412" s="370">
        <f>IF(装备!C411="","",装备!C411)</f>
        <v>5</v>
      </c>
      <c r="D412" s="121" t="str">
        <f>IF(装备!D411="","",装备!D411)</f>
        <v>防空导弹</v>
      </c>
      <c r="E412" t="str">
        <f>IF(装备!E411="","",装备!E411)</f>
        <v>防空导弹-大型</v>
      </c>
      <c r="F412" s="370" t="str">
        <f>IF(装备!F411="","",装备!F411)</f>
        <v/>
      </c>
      <c r="G412" s="370">
        <f>IF(装备!G411="","",装备!G411)</f>
        <v>26</v>
      </c>
      <c r="H412" s="370" t="str">
        <f>IF(装备!H411="","",装备!H411)</f>
        <v/>
      </c>
      <c r="I412" s="370" t="str">
        <f>IF(装备!I411="","",装备!I411)</f>
        <v/>
      </c>
      <c r="J412" s="370" t="str">
        <f>IF(装备!J411="","",装备!J411)</f>
        <v/>
      </c>
      <c r="K412" s="370" t="str">
        <f>IF(装备!K411="","",装备!K411)</f>
        <v/>
      </c>
      <c r="L412" s="370" t="str">
        <f>IF(装备!L411="","",装备!L411)</f>
        <v/>
      </c>
      <c r="M412" s="370" t="str">
        <f>IF(装备!M411="","",装备!M411)</f>
        <v>无</v>
      </c>
      <c r="N412" s="370" t="str">
        <f>IF(装备!N411="","",装备!N411)</f>
        <v/>
      </c>
      <c r="O412" s="370" t="str">
        <f>IF(装备!O411="","",装备!O411)</f>
        <v/>
      </c>
      <c r="P412" s="370" t="str">
        <f>IF(装备!P411="","",装备!P411)</f>
        <v/>
      </c>
      <c r="Q412" s="370">
        <f>IF(装备!Q411="","",装备!Q411)</f>
        <v>8</v>
      </c>
      <c r="R412" s="370">
        <f>IF(装备!R411="","",装备!R411)</f>
        <v>3</v>
      </c>
      <c r="S412" s="370">
        <f>IF(装备!S411="","",装备!S411)</f>
        <v>0.6</v>
      </c>
      <c r="T412" s="370" t="str">
        <f>IF(装备!T411="","",装备!T411)</f>
        <v/>
      </c>
      <c r="U412" s="370">
        <f>IF(装备!U411="","",装备!U411)</f>
        <v>20</v>
      </c>
      <c r="V412" s="370" t="str">
        <f>IF(装备!V411="","",装备!V411)</f>
        <v/>
      </c>
      <c r="W412" s="370">
        <f>IF(装备!W411="","",装备!W411)</f>
        <v>9</v>
      </c>
      <c r="X412" s="370">
        <f>IF(装备!X411="","",装备!X411)</f>
        <v>5</v>
      </c>
      <c r="Y412" s="370">
        <f>IF(装备!Y411="","",装备!Y411)</f>
        <v>5</v>
      </c>
      <c r="Z412" s="370">
        <f>IF(装备!Z411="","",装备!Z411)</f>
        <v>2</v>
      </c>
      <c r="AA412" s="370">
        <f>IF(装备!AA411="","",装备!AA411)</f>
        <v>16</v>
      </c>
      <c r="AB412" t="str">
        <f>IF(装备!AB411="","",装备!AB411)</f>
        <v/>
      </c>
      <c r="AC412" t="str">
        <f>IF(装备!AC411="","",装备!AC411)</f>
        <v/>
      </c>
      <c r="AD412" t="str">
        <f>IF(装备!AD411="","",装备!AD411)</f>
        <v>对空补正60%；对空倍率3；铝耗9</v>
      </c>
    </row>
    <row r="413" spans="1:30">
      <c r="A413">
        <f>IF(装备!A412="","",装备!A412)</f>
        <v>10041121</v>
      </c>
      <c r="B413" s="364" t="s">
        <v>4699</v>
      </c>
      <c r="C413" s="370">
        <f>IF(装备!C412="","",装备!C412)</f>
        <v>5</v>
      </c>
      <c r="D413" s="121" t="str">
        <f>IF(装备!D412="","",装备!D412)</f>
        <v>主炮</v>
      </c>
      <c r="E413" t="str">
        <f>IF(装备!E412="","",装备!E412)</f>
        <v>主炮-J国重巡限定</v>
      </c>
      <c r="F413" s="370" t="str">
        <f>IF(装备!F412="","",装备!F412)</f>
        <v/>
      </c>
      <c r="G413" s="370">
        <f>IF(装备!G412="","",装备!G412)</f>
        <v>10</v>
      </c>
      <c r="H413" s="370" t="str">
        <f>IF(装备!H412="","",装备!H412)</f>
        <v/>
      </c>
      <c r="I413" s="370" t="str">
        <f>IF(装备!I412="","",装备!I412)</f>
        <v/>
      </c>
      <c r="J413" s="370" t="str">
        <f>IF(装备!J412="","",装备!J412)</f>
        <v/>
      </c>
      <c r="K413" s="370" t="str">
        <f>IF(装备!K412="","",装备!K412)</f>
        <v/>
      </c>
      <c r="L413" s="370">
        <f>IF(装备!L412="","",装备!L412)</f>
        <v>5</v>
      </c>
      <c r="M413" s="370" t="str">
        <f>IF(装备!M412="","",装备!M412)</f>
        <v>中</v>
      </c>
      <c r="N413" s="370" t="str">
        <f>IF(装备!N412="","",装备!N412)</f>
        <v/>
      </c>
      <c r="O413" s="370" t="str">
        <f>IF(装备!O412="","",装备!O412)</f>
        <v/>
      </c>
      <c r="P413" s="370" t="str">
        <f>IF(装备!P412="","",装备!P412)</f>
        <v/>
      </c>
      <c r="Q413" s="370">
        <f>IF(装备!Q412="","",装备!Q412)</f>
        <v>3</v>
      </c>
      <c r="R413" s="370">
        <f>IF(装备!R412="","",装备!R412)</f>
        <v>1.2</v>
      </c>
      <c r="S413" s="370" t="str">
        <f>IF(装备!S412="","",装备!S412)</f>
        <v/>
      </c>
      <c r="T413" s="370" t="str">
        <f>IF(装备!T412="","",装备!T412)</f>
        <v/>
      </c>
      <c r="U413" s="370" t="str">
        <f>IF(装备!U412="","",装备!U412)</f>
        <v/>
      </c>
      <c r="V413" s="370" t="str">
        <f>IF(装备!V412="","",装备!V412)</f>
        <v/>
      </c>
      <c r="W413" s="370" t="str">
        <f>IF(装备!W412="","",装备!W412)</f>
        <v/>
      </c>
      <c r="X413" s="370">
        <f>IF(装备!X412="","",装备!X412)</f>
        <v>6</v>
      </c>
      <c r="Y413" s="370">
        <f>IF(装备!Y412="","",装备!Y412)</f>
        <v>5</v>
      </c>
      <c r="Z413" s="370">
        <f>IF(装备!Z412="","",装备!Z412)</f>
        <v>5</v>
      </c>
      <c r="AA413" s="370">
        <f>IF(装备!AA412="","",装备!AA412)</f>
        <v>3</v>
      </c>
      <c r="AB413" t="str">
        <f>IF(装备!AB412="","",装备!AB412)</f>
        <v>{'num': 10}</v>
      </c>
      <c r="AC413">
        <f>IF(装备!AC412="","",装备!AC412)</f>
        <v>4</v>
      </c>
      <c r="AD413" t="str">
        <f>IF(装备!AD412="","",装备!AD412)</f>
        <v>炮击战阶段增加10%攻击上限（同类弹药效果只会生效一个）；仅限J国舰船装备</v>
      </c>
    </row>
    <row r="414" spans="1:30">
      <c r="A414">
        <f>IF(装备!A413="","",装备!A413)</f>
        <v>10041221</v>
      </c>
      <c r="B414" s="364" t="s">
        <v>4283</v>
      </c>
      <c r="C414" s="370">
        <f>IF(装备!C413="","",装备!C413)</f>
        <v>5</v>
      </c>
      <c r="D414" s="121" t="str">
        <f>IF(装备!D413="","",装备!D413)</f>
        <v>主炮</v>
      </c>
      <c r="E414" t="str">
        <f>IF(装备!E413="","",装备!E413)</f>
        <v>主炮-战列+</v>
      </c>
      <c r="F414" s="370" t="str">
        <f>IF(装备!F413="","",装备!F413)</f>
        <v/>
      </c>
      <c r="G414" s="370">
        <f>IF(装备!G413="","",装备!G413)</f>
        <v>16</v>
      </c>
      <c r="H414" s="370" t="str">
        <f>IF(装备!H413="","",装备!H413)</f>
        <v/>
      </c>
      <c r="I414" s="370" t="str">
        <f>IF(装备!I413="","",装备!I413)</f>
        <v/>
      </c>
      <c r="J414" s="370" t="str">
        <f>IF(装备!J413="","",装备!J413)</f>
        <v/>
      </c>
      <c r="K414" s="370" t="str">
        <f>IF(装备!K413="","",装备!K413)</f>
        <v/>
      </c>
      <c r="L414" s="370" t="str">
        <f>IF(装备!L413="","",装备!L413)</f>
        <v/>
      </c>
      <c r="M414" s="370" t="str">
        <f>IF(装备!M413="","",装备!M413)</f>
        <v>超长</v>
      </c>
      <c r="N414" s="370" t="str">
        <f>IF(装备!N413="","",装备!N413)</f>
        <v/>
      </c>
      <c r="O414" s="370" t="str">
        <f>IF(装备!O413="","",装备!O413)</f>
        <v/>
      </c>
      <c r="P414" s="370" t="str">
        <f>IF(装备!P413="","",装备!P413)</f>
        <v/>
      </c>
      <c r="Q414" s="370" t="str">
        <f>IF(装备!Q413="","",装备!Q413)</f>
        <v/>
      </c>
      <c r="R414" s="370">
        <f>IF(装备!R413="","",装备!R413)</f>
        <v>1</v>
      </c>
      <c r="S414" s="370" t="str">
        <f>IF(装备!S413="","",装备!S413)</f>
        <v/>
      </c>
      <c r="T414" s="370" t="str">
        <f>IF(装备!T413="","",装备!T413)</f>
        <v/>
      </c>
      <c r="U414" s="370" t="str">
        <f>IF(装备!U413="","",装备!U413)</f>
        <v/>
      </c>
      <c r="V414" s="370" t="str">
        <f>IF(装备!V413="","",装备!V413)</f>
        <v/>
      </c>
      <c r="W414" s="370" t="str">
        <f>IF(装备!W413="","",装备!W413)</f>
        <v/>
      </c>
      <c r="X414" s="370">
        <f>IF(装备!X413="","",装备!X413)</f>
        <v>4</v>
      </c>
      <c r="Y414" s="370">
        <f>IF(装备!Y413="","",装备!Y413)</f>
        <v>4</v>
      </c>
      <c r="Z414" s="370">
        <f>IF(装备!Z413="","",装备!Z413)</f>
        <v>15</v>
      </c>
      <c r="AA414" s="370">
        <f>IF(装备!AA413="","",装备!AA413)</f>
        <v>2</v>
      </c>
      <c r="AB414" t="str">
        <f>IF(装备!AB413="","",装备!AB413)</f>
        <v/>
      </c>
      <c r="AC414" t="str">
        <f>IF(装备!AC413="","",装备!AC413)</f>
        <v/>
      </c>
      <c r="AD414" t="str">
        <f>IF(装备!AD413="","",装备!AD413)</f>
        <v/>
      </c>
    </row>
    <row r="415" spans="1:30">
      <c r="A415">
        <f>IF(装备!A414="","",装备!A414)</f>
        <v>10041321</v>
      </c>
      <c r="B415" s="364" t="s">
        <v>4289</v>
      </c>
      <c r="C415" s="370">
        <f>IF(装备!C414="","",装备!C414)</f>
        <v>5</v>
      </c>
      <c r="D415" s="121" t="str">
        <f>IF(装备!D414="","",装备!D414)</f>
        <v>导弹</v>
      </c>
      <c r="E415" t="str">
        <f>IF(装备!E414="","",装备!E414)</f>
        <v>导弹-通用</v>
      </c>
      <c r="F415" s="370" t="str">
        <f>IF(装备!F414="","",装备!F414)</f>
        <v/>
      </c>
      <c r="G415" s="370">
        <f>IF(装备!G414="","",装备!G414)</f>
        <v>21</v>
      </c>
      <c r="H415" s="370" t="str">
        <f>IF(装备!H414="","",装备!H414)</f>
        <v/>
      </c>
      <c r="I415" s="370" t="str">
        <f>IF(装备!I414="","",装备!I414)</f>
        <v/>
      </c>
      <c r="J415" s="370" t="str">
        <f>IF(装备!J414="","",装备!J414)</f>
        <v/>
      </c>
      <c r="K415" s="370" t="str">
        <f>IF(装备!K414="","",装备!K414)</f>
        <v/>
      </c>
      <c r="L415" s="370" t="str">
        <f>IF(装备!L414="","",装备!L414)</f>
        <v/>
      </c>
      <c r="M415" s="370" t="str">
        <f>IF(装备!M414="","",装备!M414)</f>
        <v>无</v>
      </c>
      <c r="N415" s="370" t="str">
        <f>IF(装备!N414="","",装备!N414)</f>
        <v/>
      </c>
      <c r="O415" s="370" t="str">
        <f>IF(装备!O414="","",装备!O414)</f>
        <v/>
      </c>
      <c r="P415" s="370" t="str">
        <f>IF(装备!P414="","",装备!P414)</f>
        <v/>
      </c>
      <c r="Q415" s="370" t="str">
        <f>IF(装备!Q414="","",装备!Q414)</f>
        <v/>
      </c>
      <c r="R415" s="370">
        <f>IF(装备!R414="","",装备!R414)</f>
        <v>1</v>
      </c>
      <c r="S415" s="370" t="str">
        <f>IF(装备!S414="","",装备!S414)</f>
        <v/>
      </c>
      <c r="T415" s="370">
        <f>IF(装备!T414="","",装备!T414)</f>
        <v>25</v>
      </c>
      <c r="U415" s="370" t="str">
        <f>IF(装备!U414="","",装备!U414)</f>
        <v/>
      </c>
      <c r="V415" s="370" t="str">
        <f>IF(装备!V414="","",装备!V414)</f>
        <v/>
      </c>
      <c r="W415" s="370">
        <f>IF(装备!W414="","",装备!W414)</f>
        <v>10</v>
      </c>
      <c r="X415" s="370">
        <f>IF(装备!X414="","",装备!X414)</f>
        <v>6</v>
      </c>
      <c r="Y415" s="370">
        <f>IF(装备!Y414="","",装备!Y414)</f>
        <v>5</v>
      </c>
      <c r="Z415" s="370" t="str">
        <f>IF(装备!Z414="","",装备!Z414)</f>
        <v/>
      </c>
      <c r="AA415" s="370">
        <f>IF(装备!AA414="","",装备!AA414)</f>
        <v>18</v>
      </c>
      <c r="AB415" t="str">
        <f>IF(装备!AB414="","",装备!AB414)</f>
        <v>{'ap': 0.1}</v>
      </c>
      <c r="AC415">
        <f>IF(装备!AC414="","",装备!AC414)</f>
        <v>3</v>
      </c>
      <c r="AD415" t="str">
        <f>IF(装备!AD414="","",装备!AD414)</f>
        <v>增加10%护甲穿透效果；铝耗10</v>
      </c>
    </row>
    <row r="416" spans="1:30">
      <c r="A416">
        <f>IF(装备!A415="","",装备!A415)</f>
        <v>10041421</v>
      </c>
      <c r="B416" s="362" t="s">
        <v>4290</v>
      </c>
      <c r="C416" s="370">
        <f>IF(装备!C415="","",装备!C415)</f>
        <v>4</v>
      </c>
      <c r="D416" s="121" t="str">
        <f>IF(装备!D415="","",装备!D415)</f>
        <v>导弹发射器</v>
      </c>
      <c r="E416" t="str">
        <f>IF(装备!E415="","",装备!E415)</f>
        <v>导弹发射器-通用</v>
      </c>
      <c r="F416" s="370" t="str">
        <f>IF(装备!F415="","",装备!F415)</f>
        <v/>
      </c>
      <c r="G416" s="370" t="str">
        <f>IF(装备!G415="","",装备!G415)</f>
        <v/>
      </c>
      <c r="H416" s="370" t="str">
        <f>IF(装备!H415="","",装备!H415)</f>
        <v/>
      </c>
      <c r="I416" s="370" t="str">
        <f>IF(装备!I415="","",装备!I415)</f>
        <v/>
      </c>
      <c r="J416" s="370" t="str">
        <f>IF(装备!J415="","",装备!J415)</f>
        <v/>
      </c>
      <c r="K416" s="370" t="str">
        <f>IF(装备!K415="","",装备!K415)</f>
        <v/>
      </c>
      <c r="L416" s="370" t="str">
        <f>IF(装备!L415="","",装备!L415)</f>
        <v/>
      </c>
      <c r="M416" s="370" t="str">
        <f>IF(装备!M415="","",装备!M415)</f>
        <v>无</v>
      </c>
      <c r="N416" s="370">
        <f>IF(装备!N415="","",装备!N415)</f>
        <v>2</v>
      </c>
      <c r="O416" s="370" t="str">
        <f>IF(装备!O415="","",装备!O415)</f>
        <v/>
      </c>
      <c r="P416" s="370" t="str">
        <f>IF(装备!P415="","",装备!P415)</f>
        <v/>
      </c>
      <c r="Q416" s="370" t="str">
        <f>IF(装备!Q415="","",装备!Q415)</f>
        <v/>
      </c>
      <c r="R416" s="370">
        <f>IF(装备!R415="","",装备!R415)</f>
        <v>1</v>
      </c>
      <c r="S416" s="370" t="str">
        <f>IF(装备!S415="","",装备!S415)</f>
        <v/>
      </c>
      <c r="T416" s="370" t="str">
        <f>IF(装备!T415="","",装备!T415)</f>
        <v/>
      </c>
      <c r="U416" s="370" t="str">
        <f>IF(装备!U415="","",装备!U415)</f>
        <v/>
      </c>
      <c r="V416" s="370" t="str">
        <f>IF(装备!V415="","",装备!V415)</f>
        <v/>
      </c>
      <c r="W416" s="370" t="str">
        <f>IF(装备!W415="","",装备!W415)</f>
        <v/>
      </c>
      <c r="X416" s="370">
        <f>IF(装备!X415="","",装备!X415)</f>
        <v>3</v>
      </c>
      <c r="Y416" s="370">
        <f>IF(装备!Y415="","",装备!Y415)</f>
        <v>3</v>
      </c>
      <c r="Z416" s="370">
        <f>IF(装备!Z415="","",装备!Z415)</f>
        <v>2</v>
      </c>
      <c r="AA416" s="370">
        <f>IF(装备!AA415="","",装备!AA415)</f>
        <v>9</v>
      </c>
      <c r="AB416" t="str">
        <f>IF(装备!AB415="","",装备!AB415)</f>
        <v/>
      </c>
      <c r="AC416" t="str">
        <f>IF(装备!AC415="","",装备!AC415)</f>
        <v/>
      </c>
      <c r="AD416" t="str">
        <f>IF(装备!AD415="","",装备!AD415)</f>
        <v/>
      </c>
    </row>
    <row r="417" spans="1:30">
      <c r="A417">
        <f>IF(装备!A416="","",装备!A416)</f>
        <v>10041521</v>
      </c>
      <c r="B417" s="364" t="s">
        <v>4702</v>
      </c>
      <c r="C417" s="370">
        <f>IF(装备!C416="","",装备!C416)</f>
        <v>5</v>
      </c>
      <c r="D417" s="121" t="str">
        <f>IF(装备!D416="","",装备!D416)</f>
        <v>鱼雷</v>
      </c>
      <c r="E417" t="str">
        <f>IF(装备!E416="","",装备!E416)</f>
        <v>鱼雷-通用</v>
      </c>
      <c r="F417" s="370" t="str">
        <f>IF(装备!F416="","",装备!F416)</f>
        <v/>
      </c>
      <c r="G417" s="370" t="str">
        <f>IF(装备!G416="","",装备!G416)</f>
        <v/>
      </c>
      <c r="H417" s="370" t="str">
        <f>IF(装备!H416="","",装备!H416)</f>
        <v/>
      </c>
      <c r="I417" s="370">
        <f>IF(装备!I416="","",装备!I416)</f>
        <v>11</v>
      </c>
      <c r="J417" s="370">
        <f>IF(装备!J416="","",装备!J416)</f>
        <v>10</v>
      </c>
      <c r="K417" s="370" t="str">
        <f>IF(装备!K416="","",装备!K416)</f>
        <v/>
      </c>
      <c r="L417" s="370" t="str">
        <f>IF(装备!L416="","",装备!L416)</f>
        <v/>
      </c>
      <c r="M417" s="370" t="str">
        <f>IF(装备!M416="","",装备!M416)</f>
        <v>无</v>
      </c>
      <c r="N417" s="370" t="str">
        <f>IF(装备!N416="","",装备!N416)</f>
        <v/>
      </c>
      <c r="O417" s="370" t="str">
        <f>IF(装备!O416="","",装备!O416)</f>
        <v/>
      </c>
      <c r="P417" s="370" t="str">
        <f>IF(装备!P416="","",装备!P416)</f>
        <v/>
      </c>
      <c r="Q417" s="370" t="str">
        <f>IF(装备!Q416="","",装备!Q416)</f>
        <v/>
      </c>
      <c r="R417" s="370">
        <f>IF(装备!R416="","",装备!R416)</f>
        <v>1</v>
      </c>
      <c r="S417" s="370" t="str">
        <f>IF(装备!S416="","",装备!S416)</f>
        <v/>
      </c>
      <c r="T417" s="370" t="str">
        <f>IF(装备!T416="","",装备!T416)</f>
        <v/>
      </c>
      <c r="U417" s="370" t="str">
        <f>IF(装备!U416="","",装备!U416)</f>
        <v/>
      </c>
      <c r="V417" s="370" t="str">
        <f>IF(装备!V416="","",装备!V416)</f>
        <v/>
      </c>
      <c r="W417" s="370" t="str">
        <f>IF(装备!W416="","",装备!W416)</f>
        <v/>
      </c>
      <c r="X417" s="370">
        <f>IF(装备!X416="","",装备!X416)</f>
        <v>5</v>
      </c>
      <c r="Y417" s="370">
        <f>IF(装备!Y416="","",装备!Y416)</f>
        <v>5</v>
      </c>
      <c r="Z417" s="370" t="str">
        <f>IF(装备!Z416="","",装备!Z416)</f>
        <v/>
      </c>
      <c r="AA417" s="370">
        <f>IF(装备!AA416="","",装备!AA416)</f>
        <v>1</v>
      </c>
      <c r="AB417" t="str">
        <f>IF(装备!AB416="","",装备!AB416)</f>
        <v/>
      </c>
      <c r="AC417" t="str">
        <f>IF(装备!AC416="","",装备!AC416)</f>
        <v/>
      </c>
      <c r="AD417" t="str">
        <f>IF(装备!AD416="","",装备!AD416)</f>
        <v/>
      </c>
    </row>
    <row r="418" spans="1:30">
      <c r="A418">
        <f>IF(装备!A417="","",装备!A417)</f>
        <v>10041621</v>
      </c>
      <c r="B418" s="362" t="s">
        <v>4703</v>
      </c>
      <c r="C418" s="370">
        <f>IF(装备!C417="","",装备!C417)</f>
        <v>4</v>
      </c>
      <c r="D418" s="121" t="str">
        <f>IF(装备!D417="","",装备!D417)</f>
        <v>侦察机</v>
      </c>
      <c r="E418" t="str">
        <f>IF(装备!E417="","",装备!E417)</f>
        <v>侦察机-通用</v>
      </c>
      <c r="F418" s="370" t="str">
        <f>IF(装备!F417="","",装备!F417)</f>
        <v/>
      </c>
      <c r="G418" s="370" t="str">
        <f>IF(装备!G417="","",装备!G417)</f>
        <v/>
      </c>
      <c r="H418" s="370" t="str">
        <f>IF(装备!H417="","",装备!H417)</f>
        <v/>
      </c>
      <c r="I418" s="370" t="str">
        <f>IF(装备!I417="","",装备!I417)</f>
        <v/>
      </c>
      <c r="J418" s="370">
        <f>IF(装备!J417="","",装备!J417)</f>
        <v>5</v>
      </c>
      <c r="K418" s="370">
        <f>IF(装备!K417="","",装备!K417)</f>
        <v>3</v>
      </c>
      <c r="L418" s="370" t="str">
        <f>IF(装备!L417="","",装备!L417)</f>
        <v/>
      </c>
      <c r="M418" s="370" t="str">
        <f>IF(装备!M417="","",装备!M417)</f>
        <v>无</v>
      </c>
      <c r="N418" s="370" t="str">
        <f>IF(装备!N417="","",装备!N417)</f>
        <v/>
      </c>
      <c r="O418" s="370">
        <f>IF(装备!O417="","",装备!O417)</f>
        <v>2</v>
      </c>
      <c r="P418" s="370" t="str">
        <f>IF(装备!P417="","",装备!P417)</f>
        <v/>
      </c>
      <c r="Q418" s="370">
        <f>IF(装备!Q417="","",装备!Q417)</f>
        <v>8</v>
      </c>
      <c r="R418" s="370">
        <f>IF(装备!R417="","",装备!R417)</f>
        <v>1</v>
      </c>
      <c r="S418" s="370" t="str">
        <f>IF(装备!S417="","",装备!S417)</f>
        <v/>
      </c>
      <c r="T418" s="370" t="str">
        <f>IF(装备!T417="","",装备!T417)</f>
        <v/>
      </c>
      <c r="U418" s="370" t="str">
        <f>IF(装备!U417="","",装备!U417)</f>
        <v/>
      </c>
      <c r="V418" s="370" t="str">
        <f>IF(装备!V417="","",装备!V417)</f>
        <v/>
      </c>
      <c r="W418" s="370">
        <f>IF(装备!W417="","",装备!W417)</f>
        <v>4</v>
      </c>
      <c r="X418" s="370">
        <f>IF(装备!X417="","",装备!X417)</f>
        <v>3</v>
      </c>
      <c r="Y418" s="370">
        <f>IF(装备!Y417="","",装备!Y417)</f>
        <v>3</v>
      </c>
      <c r="Z418" s="370" t="str">
        <f>IF(装备!Z417="","",装备!Z417)</f>
        <v/>
      </c>
      <c r="AA418" s="370">
        <f>IF(装备!AA417="","",装备!AA417)</f>
        <v>5</v>
      </c>
      <c r="AB418" t="str">
        <f>IF(装备!AB417="","",装备!AB417)</f>
        <v/>
      </c>
      <c r="AC418" t="str">
        <f>IF(装备!AC417="","",装备!AC417)</f>
        <v/>
      </c>
      <c r="AD418" t="str">
        <f>IF(装备!AD417="","",装备!AD417)</f>
        <v>铝耗4</v>
      </c>
    </row>
    <row r="419" spans="1:30">
      <c r="A419">
        <f>IF(装备!A418="","",装备!A418)</f>
        <v>10041721</v>
      </c>
      <c r="B419" s="363" t="s">
        <v>4704</v>
      </c>
      <c r="C419" s="370">
        <f>IF(装备!C418="","",装备!C418)</f>
        <v>6</v>
      </c>
      <c r="D419" s="121" t="str">
        <f>IF(装备!D418="","",装备!D418)</f>
        <v>主炮</v>
      </c>
      <c r="E419" t="str">
        <f>IF(装备!E418="","",装备!E418)</f>
        <v>主炮-战列+</v>
      </c>
      <c r="F419" s="370" t="str">
        <f>IF(装备!F418="","",装备!F418)</f>
        <v/>
      </c>
      <c r="G419" s="370">
        <f>IF(装备!G418="","",装备!G418)</f>
        <v>27</v>
      </c>
      <c r="H419" s="370" t="str">
        <f>IF(装备!H418="","",装备!H418)</f>
        <v/>
      </c>
      <c r="I419" s="370" t="str">
        <f>IF(装备!I418="","",装备!I418)</f>
        <v/>
      </c>
      <c r="J419" s="370" t="str">
        <f>IF(装备!J418="","",装备!J418)</f>
        <v/>
      </c>
      <c r="K419" s="370" t="str">
        <f>IF(装备!K418="","",装备!K418)</f>
        <v/>
      </c>
      <c r="L419" s="370">
        <f>IF(装备!L418="","",装备!L418)</f>
        <v>3</v>
      </c>
      <c r="M419" s="370" t="str">
        <f>IF(装备!M418="","",装备!M418)</f>
        <v>长</v>
      </c>
      <c r="N419" s="370" t="str">
        <f>IF(装备!N418="","",装备!N418)</f>
        <v/>
      </c>
      <c r="O419" s="370" t="str">
        <f>IF(装备!O418="","",装备!O418)</f>
        <v/>
      </c>
      <c r="P419" s="370" t="str">
        <f>IF(装备!P418="","",装备!P418)</f>
        <v/>
      </c>
      <c r="Q419" s="370" t="str">
        <f>IF(装备!Q418="","",装备!Q418)</f>
        <v/>
      </c>
      <c r="R419" s="370">
        <f>IF(装备!R418="","",装备!R418)</f>
        <v>1</v>
      </c>
      <c r="S419" s="370" t="str">
        <f>IF(装备!S418="","",装备!S418)</f>
        <v/>
      </c>
      <c r="T419" s="370" t="str">
        <f>IF(装备!T418="","",装备!T418)</f>
        <v/>
      </c>
      <c r="U419" s="370" t="str">
        <f>IF(装备!U418="","",装备!U418)</f>
        <v/>
      </c>
      <c r="V419" s="370" t="str">
        <f>IF(装备!V418="","",装备!V418)</f>
        <v/>
      </c>
      <c r="W419" s="370" t="str">
        <f>IF(装备!W418="","",装备!W418)</f>
        <v/>
      </c>
      <c r="X419" s="370">
        <f>IF(装备!X418="","",装备!X418)</f>
        <v>3</v>
      </c>
      <c r="Y419" s="370">
        <f>IF(装备!Y418="","",装备!Y418)</f>
        <v>3</v>
      </c>
      <c r="Z419" s="370">
        <f>IF(装备!Z418="","",装备!Z418)</f>
        <v>18</v>
      </c>
      <c r="AA419" s="370" t="str">
        <f>IF(装备!AA418="","",装备!AA418)</f>
        <v/>
      </c>
      <c r="AB419" t="str">
        <f>IF(装备!AB418="","",装备!AB418)</f>
        <v/>
      </c>
      <c r="AC419" t="str">
        <f>IF(装备!AC418="","",装备!AC418)</f>
        <v/>
      </c>
      <c r="AD419" t="str">
        <f>IF(装备!AD418="","",装备!AD418)</f>
        <v/>
      </c>
    </row>
    <row r="420" spans="1:30">
      <c r="A420">
        <f>IF(装备!A419="","",装备!A419)</f>
        <v>10041821</v>
      </c>
      <c r="B420" s="364" t="s">
        <v>3731</v>
      </c>
      <c r="C420" s="370">
        <f>IF(装备!C419="","",装备!C419)</f>
        <v>5</v>
      </c>
      <c r="D420" s="121" t="str">
        <f>IF(装备!D419="","",装备!D419)</f>
        <v>轰炸机</v>
      </c>
      <c r="E420" t="str">
        <f>IF(装备!E419="","",装备!E419)</f>
        <v>轰炸机-通用</v>
      </c>
      <c r="F420" s="370" t="str">
        <f>IF(装备!F419="","",装备!F419)</f>
        <v/>
      </c>
      <c r="G420" s="370" t="str">
        <f>IF(装备!G419="","",装备!G419)</f>
        <v/>
      </c>
      <c r="H420" s="370" t="str">
        <f>IF(装备!H419="","",装备!H419)</f>
        <v/>
      </c>
      <c r="I420" s="370" t="str">
        <f>IF(装备!I419="","",装备!I419)</f>
        <v/>
      </c>
      <c r="J420" s="370" t="str">
        <f>IF(装备!J419="","",装备!J419)</f>
        <v/>
      </c>
      <c r="K420" s="370">
        <f>IF(装备!K419="","",装备!K419)</f>
        <v>3</v>
      </c>
      <c r="L420" s="370" t="str">
        <f>IF(装备!L419="","",装备!L419)</f>
        <v/>
      </c>
      <c r="M420" s="370" t="str">
        <f>IF(装备!M419="","",装备!M419)</f>
        <v>无</v>
      </c>
      <c r="N420" s="370" t="str">
        <f>IF(装备!N419="","",装备!N419)</f>
        <v/>
      </c>
      <c r="O420" s="370">
        <f>IF(装备!O419="","",装备!O419)</f>
        <v>2</v>
      </c>
      <c r="P420" s="370">
        <f>IF(装备!P419="","",装备!P419)</f>
        <v>11</v>
      </c>
      <c r="Q420" s="370">
        <f>IF(装备!Q419="","",装备!Q419)</f>
        <v>5</v>
      </c>
      <c r="R420" s="370">
        <f>IF(装备!R419="","",装备!R419)</f>
        <v>1</v>
      </c>
      <c r="S420" s="370" t="str">
        <f>IF(装备!S419="","",装备!S419)</f>
        <v/>
      </c>
      <c r="T420" s="370" t="str">
        <f>IF(装备!T419="","",装备!T419)</f>
        <v/>
      </c>
      <c r="U420" s="370" t="str">
        <f>IF(装备!U419="","",装备!U419)</f>
        <v/>
      </c>
      <c r="V420" s="370" t="str">
        <f>IF(装备!V419="","",装备!V419)</f>
        <v/>
      </c>
      <c r="W420" s="370">
        <f>IF(装备!W419="","",装备!W419)</f>
        <v>6</v>
      </c>
      <c r="X420" s="370">
        <f>IF(装备!X419="","",装备!X419)</f>
        <v>3</v>
      </c>
      <c r="Y420" s="370">
        <f>IF(装备!Y419="","",装备!Y419)</f>
        <v>3</v>
      </c>
      <c r="Z420" s="370" t="str">
        <f>IF(装备!Z419="","",装备!Z419)</f>
        <v/>
      </c>
      <c r="AA420" s="370">
        <f>IF(装备!AA419="","",装备!AA419)</f>
        <v>6</v>
      </c>
      <c r="AB420" t="str">
        <f>IF(装备!AB419="","",装备!AB419)</f>
        <v/>
      </c>
      <c r="AC420" t="str">
        <f>IF(装备!AC419="","",装备!AC419)</f>
        <v/>
      </c>
      <c r="AD420" t="str">
        <f>IF(装备!AD419="","",装备!AD419)</f>
        <v>铝耗6</v>
      </c>
    </row>
    <row r="421" spans="1:30">
      <c r="A421">
        <f>IF(装备!A420="","",装备!A420)</f>
        <v>10041921</v>
      </c>
      <c r="B421" s="364" t="s">
        <v>4705</v>
      </c>
      <c r="C421" s="370">
        <f>IF(装备!C420="","",装备!C420)</f>
        <v>5</v>
      </c>
      <c r="D421" s="121" t="str">
        <f>IF(装备!D420="","",装备!D420)</f>
        <v>战斗机</v>
      </c>
      <c r="E421" t="str">
        <f>IF(装备!E420="","",装备!E420)</f>
        <v>战斗机-通用</v>
      </c>
      <c r="F421" s="370" t="str">
        <f>IF(装备!F420="","",装备!F420)</f>
        <v/>
      </c>
      <c r="G421" s="370" t="str">
        <f>IF(装备!G420="","",装备!G420)</f>
        <v/>
      </c>
      <c r="H421" s="370" t="str">
        <f>IF(装备!H420="","",装备!H420)</f>
        <v/>
      </c>
      <c r="I421" s="370" t="str">
        <f>IF(装备!I420="","",装备!I420)</f>
        <v/>
      </c>
      <c r="J421" s="370" t="str">
        <f>IF(装备!J420="","",装备!J420)</f>
        <v/>
      </c>
      <c r="K421" s="370" t="str">
        <f>IF(装备!K420="","",装备!K420)</f>
        <v/>
      </c>
      <c r="L421" s="370" t="str">
        <f>IF(装备!L420="","",装备!L420)</f>
        <v/>
      </c>
      <c r="M421" s="370" t="str">
        <f>IF(装备!M420="","",装备!M420)</f>
        <v>无</v>
      </c>
      <c r="N421" s="370">
        <f>IF(装备!N420="","",装备!N420)</f>
        <v>2</v>
      </c>
      <c r="O421" s="370" t="str">
        <f>IF(装备!O420="","",装备!O420)</f>
        <v/>
      </c>
      <c r="P421" s="370" t="str">
        <f>IF(装备!P420="","",装备!P420)</f>
        <v/>
      </c>
      <c r="Q421" s="370">
        <f>IF(装备!Q420="","",装备!Q420)</f>
        <v>12</v>
      </c>
      <c r="R421" s="370">
        <f>IF(装备!R420="","",装备!R420)</f>
        <v>1</v>
      </c>
      <c r="S421" s="370" t="str">
        <f>IF(装备!S420="","",装备!S420)</f>
        <v/>
      </c>
      <c r="T421" s="370" t="str">
        <f>IF(装备!T420="","",装备!T420)</f>
        <v/>
      </c>
      <c r="U421" s="370" t="str">
        <f>IF(装备!U420="","",装备!U420)</f>
        <v/>
      </c>
      <c r="V421" s="370" t="str">
        <f>IF(装备!V420="","",装备!V420)</f>
        <v/>
      </c>
      <c r="W421" s="370">
        <f>IF(装备!W420="","",装备!W420)</f>
        <v>6</v>
      </c>
      <c r="X421" s="370">
        <f>IF(装备!X420="","",装备!X420)</f>
        <v>3</v>
      </c>
      <c r="Y421" s="370">
        <f>IF(装备!Y420="","",装备!Y420)</f>
        <v>3</v>
      </c>
      <c r="Z421" s="370" t="str">
        <f>IF(装备!Z420="","",装备!Z420)</f>
        <v/>
      </c>
      <c r="AA421" s="370">
        <f>IF(装备!AA420="","",装备!AA420)</f>
        <v>8</v>
      </c>
      <c r="AB421" t="str">
        <f>IF(装备!AB420="","",装备!AB420)</f>
        <v/>
      </c>
      <c r="AC421" t="str">
        <f>IF(装备!AC420="","",装备!AC420)</f>
        <v/>
      </c>
      <c r="AD421" t="str">
        <f>IF(装备!AD420="","",装备!AD420)</f>
        <v>铝耗6</v>
      </c>
    </row>
    <row r="422" spans="1:30">
      <c r="A422">
        <f>IF(装备!A421="","",装备!A421)</f>
        <v>10042021</v>
      </c>
      <c r="B422" s="364" t="s">
        <v>4706</v>
      </c>
      <c r="C422" s="370">
        <f>IF(装备!C421="","",装备!C421)</f>
        <v>5</v>
      </c>
      <c r="D422" s="121" t="str">
        <f>IF(装备!D421="","",装备!D421)</f>
        <v>鱼雷机</v>
      </c>
      <c r="E422" t="str">
        <f>IF(装备!E421="","",装备!E421)</f>
        <v>鱼雷机-通用</v>
      </c>
      <c r="F422" s="370" t="str">
        <f>IF(装备!F421="","",装备!F421)</f>
        <v/>
      </c>
      <c r="G422" s="370" t="str">
        <f>IF(装备!G421="","",装备!G421)</f>
        <v/>
      </c>
      <c r="H422" s="370" t="str">
        <f>IF(装备!H421="","",装备!H421)</f>
        <v/>
      </c>
      <c r="I422" s="370">
        <f>IF(装备!I421="","",装备!I421)</f>
        <v>15</v>
      </c>
      <c r="J422" s="370">
        <f>IF(装备!J421="","",装备!J421)</f>
        <v>2</v>
      </c>
      <c r="K422" s="370" t="str">
        <f>IF(装备!K421="","",装备!K421)</f>
        <v/>
      </c>
      <c r="L422" s="370" t="str">
        <f>IF(装备!L421="","",装备!L421)</f>
        <v/>
      </c>
      <c r="M422" s="370" t="str">
        <f>IF(装备!M421="","",装备!M421)</f>
        <v>无</v>
      </c>
      <c r="N422" s="370" t="str">
        <f>IF(装备!N421="","",装备!N421)</f>
        <v/>
      </c>
      <c r="O422" s="370" t="str">
        <f>IF(装备!O421="","",装备!O421)</f>
        <v/>
      </c>
      <c r="P422" s="370" t="str">
        <f>IF(装备!P421="","",装备!P421)</f>
        <v/>
      </c>
      <c r="Q422" s="370" t="str">
        <f>IF(装备!Q421="","",装备!Q421)</f>
        <v/>
      </c>
      <c r="R422" s="370">
        <f>IF(装备!R421="","",装备!R421)</f>
        <v>1</v>
      </c>
      <c r="S422" s="370" t="str">
        <f>IF(装备!S421="","",装备!S421)</f>
        <v/>
      </c>
      <c r="T422" s="370" t="str">
        <f>IF(装备!T421="","",装备!T421)</f>
        <v/>
      </c>
      <c r="U422" s="370" t="str">
        <f>IF(装备!U421="","",装备!U421)</f>
        <v/>
      </c>
      <c r="V422" s="370" t="str">
        <f>IF(装备!V421="","",装备!V421)</f>
        <v/>
      </c>
      <c r="W422" s="370">
        <f>IF(装备!W421="","",装备!W421)</f>
        <v>6</v>
      </c>
      <c r="X422" s="370">
        <f>IF(装备!X421="","",装备!X421)</f>
        <v>3</v>
      </c>
      <c r="Y422" s="370">
        <f>IF(装备!Y421="","",装备!Y421)</f>
        <v>4</v>
      </c>
      <c r="Z422" s="370" t="str">
        <f>IF(装备!Z421="","",装备!Z421)</f>
        <v/>
      </c>
      <c r="AA422" s="370">
        <f>IF(装备!AA421="","",装备!AA421)</f>
        <v>8</v>
      </c>
      <c r="AB422" t="str">
        <f>IF(装备!AB421="","",装备!AB421)</f>
        <v/>
      </c>
      <c r="AC422" t="str">
        <f>IF(装备!AC421="","",装备!AC421)</f>
        <v/>
      </c>
      <c r="AD422" t="str">
        <f>IF(装备!AD421="","",装备!AD421)</f>
        <v>铝耗6</v>
      </c>
    </row>
    <row r="423" spans="1:30">
      <c r="A423">
        <f>IF(装备!A422="","",装备!A422)</f>
        <v>10042121</v>
      </c>
      <c r="B423" s="362" t="s">
        <v>4707</v>
      </c>
      <c r="C423" s="370">
        <f>IF(装备!C422="","",装备!C422)</f>
        <v>4</v>
      </c>
      <c r="D423" s="121" t="str">
        <f>IF(装备!D422="","",装备!D422)</f>
        <v>主炮</v>
      </c>
      <c r="E423" t="str">
        <f>IF(装备!E422="","",装备!E422)</f>
        <v>主炮-通用</v>
      </c>
      <c r="F423" s="370" t="str">
        <f>IF(装备!F422="","",装备!F422)</f>
        <v/>
      </c>
      <c r="G423" s="370">
        <f>IF(装备!G422="","",装备!G422)</f>
        <v>1</v>
      </c>
      <c r="H423" s="370" t="str">
        <f>IF(装备!H422="","",装备!H422)</f>
        <v/>
      </c>
      <c r="I423" s="370" t="str">
        <f>IF(装备!I422="","",装备!I422)</f>
        <v/>
      </c>
      <c r="J423" s="370" t="str">
        <f>IF(装备!J422="","",装备!J422)</f>
        <v/>
      </c>
      <c r="K423" s="370" t="str">
        <f>IF(装备!K422="","",装备!K422)</f>
        <v/>
      </c>
      <c r="L423" s="370">
        <f>IF(装备!L422="","",装备!L422)</f>
        <v>1</v>
      </c>
      <c r="M423" s="370" t="str">
        <f>IF(装备!M422="","",装备!M422)</f>
        <v>短</v>
      </c>
      <c r="N423" s="370" t="str">
        <f>IF(装备!N422="","",装备!N422)</f>
        <v/>
      </c>
      <c r="O423" s="370" t="str">
        <f>IF(装备!O422="","",装备!O422)</f>
        <v/>
      </c>
      <c r="P423" s="370" t="str">
        <f>IF(装备!P422="","",装备!P422)</f>
        <v/>
      </c>
      <c r="Q423" s="370" t="str">
        <f>IF(装备!Q422="","",装备!Q422)</f>
        <v/>
      </c>
      <c r="R423" s="370">
        <f>IF(装备!R422="","",装备!R422)</f>
        <v>1</v>
      </c>
      <c r="S423" s="370" t="str">
        <f>IF(装备!S422="","",装备!S422)</f>
        <v/>
      </c>
      <c r="T423" s="370" t="str">
        <f>IF(装备!T422="","",装备!T422)</f>
        <v/>
      </c>
      <c r="U423" s="370" t="str">
        <f>IF(装备!U422="","",装备!U422)</f>
        <v/>
      </c>
      <c r="V423" s="370" t="str">
        <f>IF(装备!V422="","",装备!V422)</f>
        <v/>
      </c>
      <c r="W423" s="370" t="str">
        <f>IF(装备!W422="","",装备!W422)</f>
        <v/>
      </c>
      <c r="X423" s="370">
        <f>IF(装备!X422="","",装备!X422)</f>
        <v>5</v>
      </c>
      <c r="Y423" s="370">
        <f>IF(装备!Y422="","",装备!Y422)</f>
        <v>5</v>
      </c>
      <c r="Z423" s="370">
        <f>IF(装备!Z422="","",装备!Z422)</f>
        <v>5</v>
      </c>
      <c r="AA423" s="370" t="str">
        <f>IF(装备!AA422="","",装备!AA422)</f>
        <v/>
      </c>
      <c r="AB423" t="str">
        <f>IF(装备!AB422="","",装备!AB422)</f>
        <v>{'exp': 0.07}</v>
      </c>
      <c r="AC423">
        <f>IF(装备!AC422="","",装备!AC422)</f>
        <v>15</v>
      </c>
      <c r="AD423" t="str">
        <f>IF(装备!AD422="","",装备!AD422)</f>
        <v>战斗结束获得经验增加7%（装备之间不叠加）</v>
      </c>
    </row>
    <row r="424" spans="1:30">
      <c r="A424">
        <f>IF(装备!A423="","",装备!A423)</f>
        <v>10042221</v>
      </c>
      <c r="B424" s="362" t="s">
        <v>4709</v>
      </c>
      <c r="C424" s="370">
        <f>IF(装备!C423="","",装备!C423)</f>
        <v>4</v>
      </c>
      <c r="D424" s="121" t="str">
        <f>IF(装备!D423="","",装备!D423)</f>
        <v>轰炸机</v>
      </c>
      <c r="E424" t="str">
        <f>IF(装备!E423="","",装备!E423)</f>
        <v>轰炸机-水上机</v>
      </c>
      <c r="F424" s="370" t="str">
        <f>IF(装备!F423="","",装备!F423)</f>
        <v/>
      </c>
      <c r="G424" s="370" t="str">
        <f>IF(装备!G423="","",装备!G423)</f>
        <v/>
      </c>
      <c r="H424" s="370" t="str">
        <f>IF(装备!H423="","",装备!H423)</f>
        <v/>
      </c>
      <c r="I424" s="370" t="str">
        <f>IF(装备!I423="","",装备!I423)</f>
        <v/>
      </c>
      <c r="J424" s="370" t="str">
        <f>IF(装备!J423="","",装备!J423)</f>
        <v/>
      </c>
      <c r="K424" s="370" t="str">
        <f>IF(装备!K423="","",装备!K423)</f>
        <v/>
      </c>
      <c r="L424" s="370" t="str">
        <f>IF(装备!L423="","",装备!L423)</f>
        <v/>
      </c>
      <c r="M424" s="370" t="str">
        <f>IF(装备!M423="","",装备!M423)</f>
        <v>无</v>
      </c>
      <c r="N424" s="370" t="str">
        <f>IF(装备!N423="","",装备!N423)</f>
        <v/>
      </c>
      <c r="O424" s="370" t="str">
        <f>IF(装备!O423="","",装备!O423)</f>
        <v/>
      </c>
      <c r="P424" s="370">
        <f>IF(装备!P423="","",装备!P423)</f>
        <v>10</v>
      </c>
      <c r="Q424" s="370" t="str">
        <f>IF(装备!Q423="","",装备!Q423)</f>
        <v/>
      </c>
      <c r="R424" s="370">
        <f>IF(装备!R423="","",装备!R423)</f>
        <v>1</v>
      </c>
      <c r="S424" s="370" t="str">
        <f>IF(装备!S423="","",装备!S423)</f>
        <v/>
      </c>
      <c r="T424" s="370" t="str">
        <f>IF(装备!T423="","",装备!T423)</f>
        <v/>
      </c>
      <c r="U424" s="370" t="str">
        <f>IF(装备!U423="","",装备!U423)</f>
        <v/>
      </c>
      <c r="V424" s="370" t="str">
        <f>IF(装备!V423="","",装备!V423)</f>
        <v/>
      </c>
      <c r="W424" s="370">
        <f>IF(装备!W423="","",装备!W423)</f>
        <v>4</v>
      </c>
      <c r="X424" s="370">
        <f>IF(装备!X423="","",装备!X423)</f>
        <v>2</v>
      </c>
      <c r="Y424" s="370">
        <f>IF(装备!Y423="","",装备!Y423)</f>
        <v>2</v>
      </c>
      <c r="Z424" s="370">
        <f>IF(装备!Z423="","",装备!Z423)</f>
        <v>2</v>
      </c>
      <c r="AA424" s="370">
        <f>IF(装备!AA423="","",装备!AA423)</f>
        <v>10</v>
      </c>
      <c r="AB424" t="str">
        <f>IF(装备!AB423="","",装备!AB423)</f>
        <v/>
      </c>
      <c r="AC424" t="str">
        <f>IF(装备!AC423="","",装备!AC423)</f>
        <v/>
      </c>
      <c r="AD424" t="str">
        <f>IF(装备!AD423="","",装备!AD423)</f>
        <v>铝耗4</v>
      </c>
    </row>
    <row r="425" spans="1:30">
      <c r="A425">
        <f>IF(装备!A424="","",装备!A424)</f>
        <v>10042321</v>
      </c>
      <c r="B425" s="364" t="s">
        <v>4710</v>
      </c>
      <c r="C425" s="370">
        <f>IF(装备!C424="","",装备!C424)</f>
        <v>5</v>
      </c>
      <c r="D425" s="121" t="str">
        <f>IF(装备!D424="","",装备!D424)</f>
        <v>主炮</v>
      </c>
      <c r="E425" t="str">
        <f>IF(装备!E424="","",装备!E424)</f>
        <v>主炮-通用</v>
      </c>
      <c r="F425" s="370" t="str">
        <f>IF(装备!F424="","",装备!F424)</f>
        <v/>
      </c>
      <c r="G425" s="370">
        <f>IF(装备!G424="","",装备!G424)</f>
        <v>4</v>
      </c>
      <c r="H425" s="370" t="str">
        <f>IF(装备!H424="","",装备!H424)</f>
        <v/>
      </c>
      <c r="I425" s="370" t="str">
        <f>IF(装备!I424="","",装备!I424)</f>
        <v/>
      </c>
      <c r="J425" s="370" t="str">
        <f>IF(装备!J424="","",装备!J424)</f>
        <v/>
      </c>
      <c r="K425" s="370">
        <f>IF(装备!K424="","",装备!K424)</f>
        <v>3</v>
      </c>
      <c r="L425" s="370" t="str">
        <f>IF(装备!L424="","",装备!L424)</f>
        <v/>
      </c>
      <c r="M425" s="370" t="str">
        <f>IF(装备!M424="","",装备!M424)</f>
        <v>短</v>
      </c>
      <c r="N425" s="370">
        <f>IF(装备!N424="","",装备!N424)</f>
        <v>2</v>
      </c>
      <c r="O425" s="370" t="str">
        <f>IF(装备!O424="","",装备!O424)</f>
        <v/>
      </c>
      <c r="P425" s="370" t="str">
        <f>IF(装备!P424="","",装备!P424)</f>
        <v/>
      </c>
      <c r="Q425" s="370">
        <f>IF(装备!Q424="","",装备!Q424)</f>
        <v>10</v>
      </c>
      <c r="R425" s="370">
        <f>IF(装备!R424="","",装备!R424)</f>
        <v>3</v>
      </c>
      <c r="S425" s="370">
        <f>IF(装备!S424="","",装备!S424)</f>
        <v>0.55000000000000004</v>
      </c>
      <c r="T425" s="370" t="str">
        <f>IF(装备!T424="","",装备!T424)</f>
        <v/>
      </c>
      <c r="U425" s="370" t="str">
        <f>IF(装备!U424="","",装备!U424)</f>
        <v/>
      </c>
      <c r="V425" s="370" t="str">
        <f>IF(装备!V424="","",装备!V424)</f>
        <v/>
      </c>
      <c r="W425" s="370" t="str">
        <f>IF(装备!W424="","",装备!W424)</f>
        <v/>
      </c>
      <c r="X425" s="370">
        <f>IF(装备!X424="","",装备!X424)</f>
        <v>7</v>
      </c>
      <c r="Y425" s="370">
        <f>IF(装备!Y424="","",装备!Y424)</f>
        <v>6</v>
      </c>
      <c r="Z425" s="370">
        <f>IF(装备!Z424="","",装备!Z424)</f>
        <v>8</v>
      </c>
      <c r="AA425" s="370" t="str">
        <f>IF(装备!AA424="","",装备!AA424)</f>
        <v/>
      </c>
      <c r="AB425" t="str">
        <f>IF(装备!AB424="","",装备!AB424)</f>
        <v/>
      </c>
      <c r="AC425" t="str">
        <f>IF(装备!AC424="","",装备!AC424)</f>
        <v/>
      </c>
      <c r="AD425" t="str">
        <f>IF(装备!AD424="","",装备!AD424)</f>
        <v>对空补正55%；对空倍率3</v>
      </c>
    </row>
    <row r="426" spans="1:30">
      <c r="A426">
        <f>IF(装备!A425="","",装备!A425)</f>
        <v>10042421</v>
      </c>
      <c r="B426" s="364" t="s">
        <v>4712</v>
      </c>
      <c r="C426" s="370">
        <f>IF(装备!C425="","",装备!C425)</f>
        <v>5</v>
      </c>
      <c r="D426" s="121" t="str">
        <f>IF(装备!D425="","",装备!D425)</f>
        <v>轰炸机</v>
      </c>
      <c r="E426" t="str">
        <f>IF(装备!E425="","",装备!E425)</f>
        <v>轰炸机-通用</v>
      </c>
      <c r="F426" s="370" t="str">
        <f>IF(装备!F425="","",装备!F425)</f>
        <v/>
      </c>
      <c r="G426" s="370" t="str">
        <f>IF(装备!G425="","",装备!G425)</f>
        <v/>
      </c>
      <c r="H426" s="370" t="str">
        <f>IF(装备!H425="","",装备!H425)</f>
        <v/>
      </c>
      <c r="I426" s="370" t="str">
        <f>IF(装备!I425="","",装备!I425)</f>
        <v/>
      </c>
      <c r="J426" s="370">
        <f>IF(装备!J425="","",装备!J425)</f>
        <v>3</v>
      </c>
      <c r="K426" s="370" t="str">
        <f>IF(装备!K425="","",装备!K425)</f>
        <v/>
      </c>
      <c r="L426" s="370">
        <f>IF(装备!L425="","",装备!L425)</f>
        <v>5</v>
      </c>
      <c r="M426" s="370" t="str">
        <f>IF(装备!M425="","",装备!M425)</f>
        <v>无</v>
      </c>
      <c r="N426" s="370" t="str">
        <f>IF(装备!N425="","",装备!N425)</f>
        <v/>
      </c>
      <c r="O426" s="370">
        <f>IF(装备!O425="","",装备!O425)</f>
        <v>1</v>
      </c>
      <c r="P426" s="370">
        <f>IF(装备!P425="","",装备!P425)</f>
        <v>14</v>
      </c>
      <c r="Q426" s="370" t="str">
        <f>IF(装备!Q425="","",装备!Q425)</f>
        <v/>
      </c>
      <c r="R426" s="370">
        <f>IF(装备!R425="","",装备!R425)</f>
        <v>1</v>
      </c>
      <c r="S426" s="370" t="str">
        <f>IF(装备!S425="","",装备!S425)</f>
        <v/>
      </c>
      <c r="T426" s="370" t="str">
        <f>IF(装备!T425="","",装备!T425)</f>
        <v/>
      </c>
      <c r="U426" s="370" t="str">
        <f>IF(装备!U425="","",装备!U425)</f>
        <v/>
      </c>
      <c r="V426" s="370" t="str">
        <f>IF(装备!V425="","",装备!V425)</f>
        <v/>
      </c>
      <c r="W426" s="370">
        <f>IF(装备!W425="","",装备!W425)</f>
        <v>6</v>
      </c>
      <c r="X426" s="370">
        <f>IF(装备!X425="","",装备!X425)</f>
        <v>2</v>
      </c>
      <c r="Y426" s="370">
        <f>IF(装备!Y425="","",装备!Y425)</f>
        <v>3</v>
      </c>
      <c r="Z426" s="370">
        <f>IF(装备!Z425="","",装备!Z425)</f>
        <v>3</v>
      </c>
      <c r="AA426" s="370">
        <f>IF(装备!AA425="","",装备!AA425)</f>
        <v>10</v>
      </c>
      <c r="AB426" t="str">
        <f>IF(装备!AB425="","",装备!AB425)</f>
        <v/>
      </c>
      <c r="AC426" t="str">
        <f>IF(装备!AC425="","",装备!AC425)</f>
        <v/>
      </c>
      <c r="AD426" t="str">
        <f>IF(装备!AD425="","",装备!AD425)</f>
        <v>铝耗6</v>
      </c>
    </row>
    <row r="427" spans="1:30">
      <c r="A427">
        <f>IF(装备!A426="","",装备!A426)</f>
        <v>10042521</v>
      </c>
      <c r="B427" s="364" t="s">
        <v>4300</v>
      </c>
      <c r="C427" s="370">
        <f>IF(装备!C426="","",装备!C426)</f>
        <v>5</v>
      </c>
      <c r="D427" s="121" t="str">
        <f>IF(装备!D426="","",装备!D426)</f>
        <v>防空导弹</v>
      </c>
      <c r="E427" t="str">
        <f>IF(装备!E426="","",装备!E426)</f>
        <v>防空导弹-通用</v>
      </c>
      <c r="F427" s="370" t="str">
        <f>IF(装备!F426="","",装备!F426)</f>
        <v/>
      </c>
      <c r="G427" s="370">
        <f>IF(装备!G426="","",装备!G426)</f>
        <v>10</v>
      </c>
      <c r="H427" s="370" t="str">
        <f>IF(装备!H426="","",装备!H426)</f>
        <v/>
      </c>
      <c r="I427" s="370" t="str">
        <f>IF(装备!I426="","",装备!I426)</f>
        <v/>
      </c>
      <c r="J427" s="370" t="str">
        <f>IF(装备!J426="","",装备!J426)</f>
        <v/>
      </c>
      <c r="K427" s="370" t="str">
        <f>IF(装备!K426="","",装备!K426)</f>
        <v/>
      </c>
      <c r="L427" s="370" t="str">
        <f>IF(装备!L426="","",装备!L426)</f>
        <v/>
      </c>
      <c r="M427" s="370" t="str">
        <f>IF(装备!M426="","",装备!M426)</f>
        <v>无</v>
      </c>
      <c r="N427" s="370" t="str">
        <f>IF(装备!N426="","",装备!N426)</f>
        <v/>
      </c>
      <c r="O427" s="370" t="str">
        <f>IF(装备!O426="","",装备!O426)</f>
        <v/>
      </c>
      <c r="P427" s="370" t="str">
        <f>IF(装备!P426="","",装备!P426)</f>
        <v/>
      </c>
      <c r="Q427" s="370">
        <f>IF(装备!Q426="","",装备!Q426)</f>
        <v>17</v>
      </c>
      <c r="R427" s="370">
        <f>IF(装备!R426="","",装备!R426)</f>
        <v>4</v>
      </c>
      <c r="S427" s="370">
        <f>IF(装备!S426="","",装备!S426)</f>
        <v>0.7</v>
      </c>
      <c r="T427" s="370" t="str">
        <f>IF(装备!T426="","",装备!T426)</f>
        <v/>
      </c>
      <c r="U427" s="370">
        <f>IF(装备!U426="","",装备!U426)</f>
        <v>28</v>
      </c>
      <c r="V427" s="370" t="str">
        <f>IF(装备!V426="","",装备!V426)</f>
        <v/>
      </c>
      <c r="W427" s="370">
        <f>IF(装备!W426="","",装备!W426)</f>
        <v>8</v>
      </c>
      <c r="X427" s="370">
        <f>IF(装备!X426="","",装备!X426)</f>
        <v>5</v>
      </c>
      <c r="Y427" s="370">
        <f>IF(装备!Y426="","",装备!Y426)</f>
        <v>5</v>
      </c>
      <c r="Z427" s="370">
        <f>IF(装备!Z426="","",装备!Z426)</f>
        <v>2</v>
      </c>
      <c r="AA427" s="370">
        <f>IF(装备!AA426="","",装备!AA426)</f>
        <v>15</v>
      </c>
      <c r="AB427" t="str">
        <f>IF(装备!AB426="","",装备!AB426)</f>
        <v/>
      </c>
      <c r="AC427" t="str">
        <f>IF(装备!AC426="","",装备!AC426)</f>
        <v/>
      </c>
      <c r="AD427" t="str">
        <f>IF(装备!AD426="","",装备!AD426)</f>
        <v>对空补正70%；对空倍率4；铝耗8</v>
      </c>
    </row>
    <row r="428" spans="1:30">
      <c r="A428">
        <f>IF(装备!A427="","",装备!A427)</f>
        <v>10042621</v>
      </c>
      <c r="B428" s="364" t="s">
        <v>4301</v>
      </c>
      <c r="C428" s="370">
        <f>IF(装备!C427="","",装备!C427)</f>
        <v>5</v>
      </c>
      <c r="D428" s="121" t="str">
        <f>IF(装备!D427="","",装备!D427)</f>
        <v>防空导弹发射器</v>
      </c>
      <c r="E428" t="str">
        <f>IF(装备!E427="","",装备!E427)</f>
        <v>防空导弹发射器-通用</v>
      </c>
      <c r="F428" s="370" t="str">
        <f>IF(装备!F427="","",装备!F427)</f>
        <v/>
      </c>
      <c r="G428" s="370">
        <f>IF(装备!G427="","",装备!G427)</f>
        <v>3</v>
      </c>
      <c r="H428" s="370" t="str">
        <f>IF(装备!H427="","",装备!H427)</f>
        <v/>
      </c>
      <c r="I428" s="370" t="str">
        <f>IF(装备!I427="","",装备!I427)</f>
        <v/>
      </c>
      <c r="J428" s="370" t="str">
        <f>IF(装备!J427="","",装备!J427)</f>
        <v/>
      </c>
      <c r="K428" s="370" t="str">
        <f>IF(装备!K427="","",装备!K427)</f>
        <v/>
      </c>
      <c r="L428" s="370">
        <f>IF(装备!L427="","",装备!L427)</f>
        <v>1</v>
      </c>
      <c r="M428" s="370" t="str">
        <f>IF(装备!M427="","",装备!M427)</f>
        <v>无</v>
      </c>
      <c r="N428" s="370" t="str">
        <f>IF(装备!N427="","",装备!N427)</f>
        <v/>
      </c>
      <c r="O428" s="370" t="str">
        <f>IF(装备!O427="","",装备!O427)</f>
        <v/>
      </c>
      <c r="P428" s="370" t="str">
        <f>IF(装备!P427="","",装备!P427)</f>
        <v/>
      </c>
      <c r="Q428" s="370" t="str">
        <f>IF(装备!Q427="","",装备!Q427)</f>
        <v/>
      </c>
      <c r="R428" s="370">
        <f>IF(装备!R427="","",装备!R427)</f>
        <v>1</v>
      </c>
      <c r="S428" s="370" t="str">
        <f>IF(装备!S427="","",装备!S427)</f>
        <v/>
      </c>
      <c r="T428" s="370" t="str">
        <f>IF(装备!T427="","",装备!T427)</f>
        <v/>
      </c>
      <c r="U428" s="370" t="str">
        <f>IF(装备!U427="","",装备!U427)</f>
        <v/>
      </c>
      <c r="V428" s="370" t="str">
        <f>IF(装备!V427="","",装备!V427)</f>
        <v/>
      </c>
      <c r="W428" s="370" t="str">
        <f>IF(装备!W427="","",装备!W427)</f>
        <v/>
      </c>
      <c r="X428" s="370">
        <f>IF(装备!X427="","",装备!X427)</f>
        <v>2</v>
      </c>
      <c r="Y428" s="370">
        <f>IF(装备!Y427="","",装备!Y427)</f>
        <v>2</v>
      </c>
      <c r="Z428" s="370">
        <f>IF(装备!Z427="","",装备!Z427)</f>
        <v>2</v>
      </c>
      <c r="AA428" s="370">
        <f>IF(装备!AA427="","",装备!AA427)</f>
        <v>9</v>
      </c>
      <c r="AB428" t="str">
        <f>IF(装备!AB427="","",装备!AB427)</f>
        <v/>
      </c>
      <c r="AC428" t="str">
        <f>IF(装备!AC427="","",装备!AC427)</f>
        <v/>
      </c>
      <c r="AD428" t="str">
        <f>IF(装备!AD427="","",装备!AD427)</f>
        <v/>
      </c>
    </row>
    <row r="429" spans="1:30">
      <c r="A429">
        <f>IF(装备!A428="","",装备!A428)</f>
        <v>10042721</v>
      </c>
      <c r="B429" s="361" t="s">
        <v>4311</v>
      </c>
      <c r="C429" s="370">
        <f>IF(装备!C428="","",装备!C428)</f>
        <v>3</v>
      </c>
      <c r="D429" s="121" t="str">
        <f>IF(装备!D428="","",装备!D428)</f>
        <v>强化部件</v>
      </c>
      <c r="E429" t="str">
        <f>IF(装备!E428="","",装备!E428)</f>
        <v>强化部件-通用</v>
      </c>
      <c r="F429" s="370" t="str">
        <f>IF(装备!F428="","",装备!F428)</f>
        <v/>
      </c>
      <c r="G429" s="370" t="str">
        <f>IF(装备!G428="","",装备!G428)</f>
        <v/>
      </c>
      <c r="H429" s="370" t="str">
        <f>IF(装备!H428="","",装备!H428)</f>
        <v/>
      </c>
      <c r="I429" s="370" t="str">
        <f>IF(装备!I428="","",装备!I428)</f>
        <v/>
      </c>
      <c r="J429" s="370">
        <f>IF(装备!J428="","",装备!J428)</f>
        <v>3</v>
      </c>
      <c r="K429" s="370" t="str">
        <f>IF(装备!K428="","",装备!K428)</f>
        <v/>
      </c>
      <c r="L429" s="370" t="str">
        <f>IF(装备!L428="","",装备!L428)</f>
        <v/>
      </c>
      <c r="M429" s="370" t="str">
        <f>IF(装备!M428="","",装备!M428)</f>
        <v>无</v>
      </c>
      <c r="N429" s="370">
        <f>IF(装备!N428="","",装备!N428)</f>
        <v>8</v>
      </c>
      <c r="O429" s="370">
        <f>IF(装备!O428="","",装备!O428)</f>
        <v>2</v>
      </c>
      <c r="P429" s="370" t="str">
        <f>IF(装备!P428="","",装备!P428)</f>
        <v/>
      </c>
      <c r="Q429" s="370" t="str">
        <f>IF(装备!Q428="","",装备!Q428)</f>
        <v/>
      </c>
      <c r="R429" s="370">
        <f>IF(装备!R428="","",装备!R428)</f>
        <v>1</v>
      </c>
      <c r="S429" s="370" t="str">
        <f>IF(装备!S428="","",装备!S428)</f>
        <v/>
      </c>
      <c r="T429" s="370" t="str">
        <f>IF(装备!T428="","",装备!T428)</f>
        <v/>
      </c>
      <c r="U429" s="370" t="str">
        <f>IF(装备!U428="","",装备!U428)</f>
        <v/>
      </c>
      <c r="V429" s="370" t="str">
        <f>IF(装备!V428="","",装备!V428)</f>
        <v/>
      </c>
      <c r="W429" s="370" t="str">
        <f>IF(装备!W428="","",装备!W428)</f>
        <v/>
      </c>
      <c r="X429" s="370">
        <f>IF(装备!X428="","",装备!X428)</f>
        <v>3</v>
      </c>
      <c r="Y429" s="370">
        <f>IF(装备!Y428="","",装备!Y428)</f>
        <v>3</v>
      </c>
      <c r="Z429" s="370">
        <f>IF(装备!Z428="","",装备!Z428)</f>
        <v>1</v>
      </c>
      <c r="AA429" s="370">
        <f>IF(装备!AA428="","",装备!AA428)</f>
        <v>3</v>
      </c>
      <c r="AB429" t="str">
        <f>IF(装备!AB428="","",装备!AB428)</f>
        <v/>
      </c>
      <c r="AC429" t="str">
        <f>IF(装备!AC428="","",装备!AC428)</f>
        <v/>
      </c>
      <c r="AD429" t="str">
        <f>IF(装备!AD428="","",装备!AD428)</f>
        <v/>
      </c>
    </row>
    <row r="430" spans="1:30">
      <c r="A430">
        <f>IF(装备!A429="","",装备!A429)</f>
        <v>10042821</v>
      </c>
      <c r="B430" s="364" t="s">
        <v>3733</v>
      </c>
      <c r="C430" s="370">
        <f>IF(装备!C429="","",装备!C429)</f>
        <v>5</v>
      </c>
      <c r="D430" s="121" t="str">
        <f>IF(装备!D429="","",装备!D429)</f>
        <v>轰炸机</v>
      </c>
      <c r="E430" t="str">
        <f>IF(装备!E429="","",装备!E429)</f>
        <v>轰炸机-通用</v>
      </c>
      <c r="F430" s="370" t="str">
        <f>IF(装备!F429="","",装备!F429)</f>
        <v/>
      </c>
      <c r="G430" s="370" t="str">
        <f>IF(装备!G429="","",装备!G429)</f>
        <v/>
      </c>
      <c r="H430" s="370" t="str">
        <f>IF(装备!H429="","",装备!H429)</f>
        <v/>
      </c>
      <c r="I430" s="370" t="str">
        <f>IF(装备!I429="","",装备!I429)</f>
        <v/>
      </c>
      <c r="J430" s="370" t="str">
        <f>IF(装备!J429="","",装备!J429)</f>
        <v/>
      </c>
      <c r="K430" s="370" t="str">
        <f>IF(装备!K429="","",装备!K429)</f>
        <v/>
      </c>
      <c r="L430" s="370">
        <f>IF(装备!L429="","",装备!L429)</f>
        <v>1</v>
      </c>
      <c r="M430" s="370" t="str">
        <f>IF(装备!M429="","",装备!M429)</f>
        <v>无</v>
      </c>
      <c r="N430" s="370" t="str">
        <f>IF(装备!N429="","",装备!N429)</f>
        <v/>
      </c>
      <c r="O430" s="370" t="str">
        <f>IF(装备!O429="","",装备!O429)</f>
        <v/>
      </c>
      <c r="P430" s="370">
        <f>IF(装备!P429="","",装备!P429)</f>
        <v>8</v>
      </c>
      <c r="Q430" s="370">
        <f>IF(装备!Q429="","",装备!Q429)</f>
        <v>9</v>
      </c>
      <c r="R430" s="370">
        <f>IF(装备!R429="","",装备!R429)</f>
        <v>1</v>
      </c>
      <c r="S430" s="370" t="str">
        <f>IF(装备!S429="","",装备!S429)</f>
        <v/>
      </c>
      <c r="T430" s="370" t="str">
        <f>IF(装备!T429="","",装备!T429)</f>
        <v/>
      </c>
      <c r="U430" s="370" t="str">
        <f>IF(装备!U429="","",装备!U429)</f>
        <v/>
      </c>
      <c r="V430" s="370" t="str">
        <f>IF(装备!V429="","",装备!V429)</f>
        <v/>
      </c>
      <c r="W430" s="370">
        <f>IF(装备!W429="","",装备!W429)</f>
        <v>6</v>
      </c>
      <c r="X430" s="370">
        <f>IF(装备!X429="","",装备!X429)</f>
        <v>3</v>
      </c>
      <c r="Y430" s="370">
        <f>IF(装备!Y429="","",装备!Y429)</f>
        <v>4</v>
      </c>
      <c r="Z430" s="370" t="str">
        <f>IF(装备!Z429="","",装备!Z429)</f>
        <v/>
      </c>
      <c r="AA430" s="370">
        <f>IF(装备!AA429="","",装备!AA429)</f>
        <v>9</v>
      </c>
      <c r="AB430" t="str">
        <f>IF(装备!AB429="","",装备!AB429)</f>
        <v/>
      </c>
      <c r="AC430" t="str">
        <f>IF(装备!AC429="","",装备!AC429)</f>
        <v/>
      </c>
      <c r="AD430" t="str">
        <f>IF(装备!AD429="","",装备!AD429)</f>
        <v>铝耗6</v>
      </c>
    </row>
    <row r="431" spans="1:30">
      <c r="A431">
        <f>IF(装备!A430="","",装备!A430)</f>
        <v>10042921</v>
      </c>
      <c r="B431" s="362" t="s">
        <v>4714</v>
      </c>
      <c r="C431" s="370">
        <f>IF(装备!C430="","",装备!C430)</f>
        <v>4</v>
      </c>
      <c r="D431" s="121" t="str">
        <f>IF(装备!D430="","",装备!D430)</f>
        <v>鱼雷</v>
      </c>
      <c r="E431" t="str">
        <f>IF(装备!E430="","",装备!E430)</f>
        <v>鱼雷-通用</v>
      </c>
      <c r="F431" s="370" t="str">
        <f>IF(装备!F430="","",装备!F430)</f>
        <v/>
      </c>
      <c r="G431" s="370" t="str">
        <f>IF(装备!G430="","",装备!G430)</f>
        <v/>
      </c>
      <c r="H431" s="370" t="str">
        <f>IF(装备!H430="","",装备!H430)</f>
        <v/>
      </c>
      <c r="I431" s="370">
        <f>IF(装备!I430="","",装备!I430)</f>
        <v>6</v>
      </c>
      <c r="J431" s="370" t="str">
        <f>IF(装备!J430="","",装备!J430)</f>
        <v/>
      </c>
      <c r="K431" s="370">
        <f>IF(装备!K430="","",装备!K430)</f>
        <v>1</v>
      </c>
      <c r="L431" s="370">
        <f>IF(装备!L430="","",装备!L430)</f>
        <v>3</v>
      </c>
      <c r="M431" s="370" t="str">
        <f>IF(装备!M430="","",装备!M430)</f>
        <v>无</v>
      </c>
      <c r="N431" s="370" t="str">
        <f>IF(装备!N430="","",装备!N430)</f>
        <v/>
      </c>
      <c r="O431" s="370" t="str">
        <f>IF(装备!O430="","",装备!O430)</f>
        <v/>
      </c>
      <c r="P431" s="370" t="str">
        <f>IF(装备!P430="","",装备!P430)</f>
        <v/>
      </c>
      <c r="Q431" s="370" t="str">
        <f>IF(装备!Q430="","",装备!Q430)</f>
        <v/>
      </c>
      <c r="R431" s="370">
        <f>IF(装备!R430="","",装备!R430)</f>
        <v>1</v>
      </c>
      <c r="S431" s="370" t="str">
        <f>IF(装备!S430="","",装备!S430)</f>
        <v/>
      </c>
      <c r="T431" s="370" t="str">
        <f>IF(装备!T430="","",装备!T430)</f>
        <v/>
      </c>
      <c r="U431" s="370" t="str">
        <f>IF(装备!U430="","",装备!U430)</f>
        <v/>
      </c>
      <c r="V431" s="370" t="str">
        <f>IF(装备!V430="","",装备!V430)</f>
        <v/>
      </c>
      <c r="W431" s="370" t="str">
        <f>IF(装备!W430="","",装备!W430)</f>
        <v/>
      </c>
      <c r="X431" s="370">
        <f>IF(装备!X430="","",装备!X430)</f>
        <v>5</v>
      </c>
      <c r="Y431" s="370">
        <f>IF(装备!Y430="","",装备!Y430)</f>
        <v>5</v>
      </c>
      <c r="Z431" s="370" t="str">
        <f>IF(装备!Z430="","",装备!Z430)</f>
        <v/>
      </c>
      <c r="AA431" s="370">
        <f>IF(装备!AA430="","",装备!AA430)</f>
        <v>2</v>
      </c>
      <c r="AB431" t="str">
        <f>IF(装备!AB430="","",装备!AB430)</f>
        <v>{'hit': 10}</v>
      </c>
      <c r="AC431">
        <f>IF(装备!AC430="","",装备!AC430)</f>
        <v>11</v>
      </c>
      <c r="AD431" t="str">
        <f>IF(装备!AD430="","",装备!AD430)</f>
        <v>鱼雷战阶段增加10%命中率</v>
      </c>
    </row>
    <row r="432" spans="1:30">
      <c r="A432">
        <f>IF(装备!A431="","",装备!A431)</f>
        <v>10043021</v>
      </c>
      <c r="B432" s="361" t="s">
        <v>4715</v>
      </c>
      <c r="C432" s="370">
        <f>IF(装备!C431="","",装备!C431)</f>
        <v>3</v>
      </c>
      <c r="D432" s="121" t="str">
        <f>IF(装备!D431="","",装备!D431)</f>
        <v>强化部件</v>
      </c>
      <c r="E432" t="str">
        <f>IF(装备!E431="","",装备!E431)</f>
        <v>强化部件-通用</v>
      </c>
      <c r="F432" s="370" t="str">
        <f>IF(装备!F431="","",装备!F431)</f>
        <v/>
      </c>
      <c r="G432" s="370" t="str">
        <f>IF(装备!G431="","",装备!G431)</f>
        <v/>
      </c>
      <c r="H432" s="370" t="str">
        <f>IF(装备!H431="","",装备!H431)</f>
        <v/>
      </c>
      <c r="I432" s="370" t="str">
        <f>IF(装备!I431="","",装备!I431)</f>
        <v/>
      </c>
      <c r="J432" s="370">
        <f>IF(装备!J431="","",装备!J431)</f>
        <v>8</v>
      </c>
      <c r="K432" s="370">
        <f>IF(装备!K431="","",装备!K431)</f>
        <v>4</v>
      </c>
      <c r="L432" s="370">
        <f>IF(装备!L431="","",装备!L431)</f>
        <v>2</v>
      </c>
      <c r="M432" s="370" t="str">
        <f>IF(装备!M431="","",装备!M431)</f>
        <v>无</v>
      </c>
      <c r="N432" s="370" t="str">
        <f>IF(装备!N431="","",装备!N431)</f>
        <v/>
      </c>
      <c r="O432" s="370" t="str">
        <f>IF(装备!O431="","",装备!O431)</f>
        <v/>
      </c>
      <c r="P432" s="370" t="str">
        <f>IF(装备!P431="","",装备!P431)</f>
        <v/>
      </c>
      <c r="Q432" s="370" t="str">
        <f>IF(装备!Q431="","",装备!Q431)</f>
        <v/>
      </c>
      <c r="R432" s="370">
        <f>IF(装备!R431="","",装备!R431)</f>
        <v>1</v>
      </c>
      <c r="S432" s="370" t="str">
        <f>IF(装备!S431="","",装备!S431)</f>
        <v/>
      </c>
      <c r="T432" s="370" t="str">
        <f>IF(装备!T431="","",装备!T431)</f>
        <v/>
      </c>
      <c r="U432" s="370" t="str">
        <f>IF(装备!U431="","",装备!U431)</f>
        <v/>
      </c>
      <c r="V432" s="370" t="str">
        <f>IF(装备!V431="","",装备!V431)</f>
        <v/>
      </c>
      <c r="W432" s="370" t="str">
        <f>IF(装备!W431="","",装备!W431)</f>
        <v/>
      </c>
      <c r="X432" s="370">
        <f>IF(装备!X431="","",装备!X431)</f>
        <v>4</v>
      </c>
      <c r="Y432" s="370">
        <f>IF(装备!Y431="","",装备!Y431)</f>
        <v>3</v>
      </c>
      <c r="Z432" s="370" t="str">
        <f>IF(装备!Z431="","",装备!Z431)</f>
        <v/>
      </c>
      <c r="AA432" s="370">
        <f>IF(装备!AA431="","",装备!AA431)</f>
        <v>5</v>
      </c>
      <c r="AB432" t="str">
        <f>IF(装备!AB431="","",装备!AB431)</f>
        <v/>
      </c>
      <c r="AC432" t="str">
        <f>IF(装备!AC431="","",装备!AC431)</f>
        <v/>
      </c>
      <c r="AD432" t="str">
        <f>IF(装备!AD431="","",装备!AD431)</f>
        <v/>
      </c>
    </row>
    <row r="433" spans="1:30">
      <c r="A433">
        <f>IF(装备!A432="","",装备!A432)</f>
        <v>10043121</v>
      </c>
      <c r="B433" s="361" t="s">
        <v>4716</v>
      </c>
      <c r="C433" s="370">
        <f>IF(装备!C432="","",装备!C432)</f>
        <v>3</v>
      </c>
      <c r="D433" s="121" t="str">
        <f>IF(装备!D432="","",装备!D432)</f>
        <v>主炮</v>
      </c>
      <c r="E433" t="str">
        <f>IF(装备!E432="","",装备!E432)</f>
        <v>主炮-轻巡+</v>
      </c>
      <c r="F433" s="370" t="str">
        <f>IF(装备!F432="","",装备!F432)</f>
        <v/>
      </c>
      <c r="G433" s="370">
        <f>IF(装备!G432="","",装备!G432)</f>
        <v>9</v>
      </c>
      <c r="H433" s="370" t="str">
        <f>IF(装备!H432="","",装备!H432)</f>
        <v/>
      </c>
      <c r="I433" s="370" t="str">
        <f>IF(装备!I432="","",装备!I432)</f>
        <v/>
      </c>
      <c r="J433" s="370" t="str">
        <f>IF(装备!J432="","",装备!J432)</f>
        <v/>
      </c>
      <c r="K433" s="370" t="str">
        <f>IF(装备!K432="","",装备!K432)</f>
        <v/>
      </c>
      <c r="L433" s="370">
        <f>IF(装备!L432="","",装备!L432)</f>
        <v>2</v>
      </c>
      <c r="M433" s="370" t="str">
        <f>IF(装备!M432="","",装备!M432)</f>
        <v>长</v>
      </c>
      <c r="N433" s="370" t="str">
        <f>IF(装备!N432="","",装备!N432)</f>
        <v/>
      </c>
      <c r="O433" s="370" t="str">
        <f>IF(装备!O432="","",装备!O432)</f>
        <v/>
      </c>
      <c r="P433" s="370" t="str">
        <f>IF(装备!P432="","",装备!P432)</f>
        <v/>
      </c>
      <c r="Q433" s="370" t="str">
        <f>IF(装备!Q432="","",装备!Q432)</f>
        <v/>
      </c>
      <c r="R433" s="370">
        <f>IF(装备!R432="","",装备!R432)</f>
        <v>1</v>
      </c>
      <c r="S433" s="370" t="str">
        <f>IF(装备!S432="","",装备!S432)</f>
        <v/>
      </c>
      <c r="T433" s="370" t="str">
        <f>IF(装备!T432="","",装备!T432)</f>
        <v/>
      </c>
      <c r="U433" s="370" t="str">
        <f>IF(装备!U432="","",装备!U432)</f>
        <v/>
      </c>
      <c r="V433" s="370" t="str">
        <f>IF(装备!V432="","",装备!V432)</f>
        <v/>
      </c>
      <c r="W433" s="370" t="str">
        <f>IF(装备!W432="","",装备!W432)</f>
        <v/>
      </c>
      <c r="X433" s="370">
        <f>IF(装备!X432="","",装备!X432)</f>
        <v>5</v>
      </c>
      <c r="Y433" s="370">
        <f>IF(装备!Y432="","",装备!Y432)</f>
        <v>6</v>
      </c>
      <c r="Z433" s="370">
        <f>IF(装备!Z432="","",装备!Z432)</f>
        <v>6</v>
      </c>
      <c r="AA433" s="370" t="str">
        <f>IF(装备!AA432="","",装备!AA432)</f>
        <v/>
      </c>
      <c r="AB433" t="str">
        <f>IF(装备!AB432="","",装备!AB432)</f>
        <v/>
      </c>
      <c r="AC433" t="str">
        <f>IF(装备!AC432="","",装备!AC432)</f>
        <v/>
      </c>
      <c r="AD433" t="str">
        <f>IF(装备!AD432="","",装备!AD432)</f>
        <v/>
      </c>
    </row>
    <row r="434" spans="1:30">
      <c r="A434">
        <f>IF(装备!A433="","",装备!A433)</f>
        <v>10043221</v>
      </c>
      <c r="B434" s="363" t="s">
        <v>4717</v>
      </c>
      <c r="C434" s="370">
        <f>IF(装备!C433="","",装备!C433)</f>
        <v>6</v>
      </c>
      <c r="D434" s="121" t="str">
        <f>IF(装备!D433="","",装备!D433)</f>
        <v>鱼雷机</v>
      </c>
      <c r="E434" t="str">
        <f>IF(装备!E433="","",装备!E433)</f>
        <v>鱼雷机-通用</v>
      </c>
      <c r="F434" s="370" t="str">
        <f>IF(装备!F433="","",装备!F433)</f>
        <v/>
      </c>
      <c r="G434" s="370" t="str">
        <f>IF(装备!G433="","",装备!G433)</f>
        <v/>
      </c>
      <c r="H434" s="370" t="str">
        <f>IF(装备!H433="","",装备!H433)</f>
        <v/>
      </c>
      <c r="I434" s="370">
        <f>IF(装备!I433="","",装备!I433)</f>
        <v>13</v>
      </c>
      <c r="J434" s="370" t="str">
        <f>IF(装备!J433="","",装备!J433)</f>
        <v/>
      </c>
      <c r="K434" s="370" t="str">
        <f>IF(装备!K433="","",装备!K433)</f>
        <v/>
      </c>
      <c r="L434" s="370" t="str">
        <f>IF(装备!L433="","",装备!L433)</f>
        <v/>
      </c>
      <c r="M434" s="370" t="str">
        <f>IF(装备!M433="","",装备!M433)</f>
        <v>无</v>
      </c>
      <c r="N434" s="370" t="str">
        <f>IF(装备!N433="","",装备!N433)</f>
        <v/>
      </c>
      <c r="O434" s="370" t="str">
        <f>IF(装备!O433="","",装备!O433)</f>
        <v/>
      </c>
      <c r="P434" s="370" t="str">
        <f>IF(装备!P433="","",装备!P433)</f>
        <v/>
      </c>
      <c r="Q434" s="370">
        <f>IF(装备!Q433="","",装备!Q433)</f>
        <v>10</v>
      </c>
      <c r="R434" s="370">
        <f>IF(装备!R433="","",装备!R433)</f>
        <v>1</v>
      </c>
      <c r="S434" s="370" t="str">
        <f>IF(装备!S433="","",装备!S433)</f>
        <v/>
      </c>
      <c r="T434" s="370" t="str">
        <f>IF(装备!T433="","",装备!T433)</f>
        <v/>
      </c>
      <c r="U434" s="370" t="str">
        <f>IF(装备!U433="","",装备!U433)</f>
        <v/>
      </c>
      <c r="V434" s="370" t="str">
        <f>IF(装备!V433="","",装备!V433)</f>
        <v/>
      </c>
      <c r="W434" s="370">
        <f>IF(装备!W433="","",装备!W433)</f>
        <v>7</v>
      </c>
      <c r="X434" s="370">
        <f>IF(装备!X433="","",装备!X433)</f>
        <v>5</v>
      </c>
      <c r="Y434" s="370">
        <f>IF(装备!Y433="","",装备!Y433)</f>
        <v>5</v>
      </c>
      <c r="Z434" s="370" t="str">
        <f>IF(装备!Z433="","",装备!Z433)</f>
        <v/>
      </c>
      <c r="AA434" s="370">
        <f>IF(装备!AA433="","",装备!AA433)</f>
        <v>10</v>
      </c>
      <c r="AB434" t="str">
        <f>IF(装备!AB433="","",装备!AB433)</f>
        <v/>
      </c>
      <c r="AC434" t="str">
        <f>IF(装备!AC433="","",装备!AC433)</f>
        <v/>
      </c>
      <c r="AD434" t="str">
        <f>IF(装备!AD433="","",装备!AD433)</f>
        <v>铝耗7</v>
      </c>
    </row>
    <row r="435" spans="1:30">
      <c r="A435">
        <f>IF(装备!A434="","",装备!A434)</f>
        <v>10043321</v>
      </c>
      <c r="B435" s="364" t="s">
        <v>4718</v>
      </c>
      <c r="C435" s="370">
        <f>IF(装备!C434="","",装备!C434)</f>
        <v>5</v>
      </c>
      <c r="D435" s="121" t="str">
        <f>IF(装备!D434="","",装备!D434)</f>
        <v>主炮</v>
      </c>
      <c r="E435" t="str">
        <f>IF(装备!E434="","",装备!E434)</f>
        <v>主炮-战列+</v>
      </c>
      <c r="F435" s="370" t="str">
        <f>IF(装备!F434="","",装备!F434)</f>
        <v/>
      </c>
      <c r="G435" s="370">
        <f>IF(装备!G434="","",装备!G434)</f>
        <v>26</v>
      </c>
      <c r="H435" s="370">
        <f>IF(装备!H434="","",装备!H434)</f>
        <v>3</v>
      </c>
      <c r="I435" s="370" t="str">
        <f>IF(装备!I434="","",装备!I434)</f>
        <v/>
      </c>
      <c r="J435" s="370" t="str">
        <f>IF(装备!J434="","",装备!J434)</f>
        <v/>
      </c>
      <c r="K435" s="370" t="str">
        <f>IF(装备!K434="","",装备!K434)</f>
        <v/>
      </c>
      <c r="L435" s="370">
        <f>IF(装备!L434="","",装备!L434)</f>
        <v>2</v>
      </c>
      <c r="M435" s="370" t="str">
        <f>IF(装备!M434="","",装备!M434)</f>
        <v>长</v>
      </c>
      <c r="N435" s="370" t="str">
        <f>IF(装备!N434="","",装备!N434)</f>
        <v/>
      </c>
      <c r="O435" s="370" t="str">
        <f>IF(装备!O434="","",装备!O434)</f>
        <v/>
      </c>
      <c r="P435" s="370" t="str">
        <f>IF(装备!P434="","",装备!P434)</f>
        <v/>
      </c>
      <c r="Q435" s="370" t="str">
        <f>IF(装备!Q434="","",装备!Q434)</f>
        <v/>
      </c>
      <c r="R435" s="370">
        <f>IF(装备!R434="","",装备!R434)</f>
        <v>1</v>
      </c>
      <c r="S435" s="370" t="str">
        <f>IF(装备!S434="","",装备!S434)</f>
        <v/>
      </c>
      <c r="T435" s="370" t="str">
        <f>IF(装备!T434="","",装备!T434)</f>
        <v/>
      </c>
      <c r="U435" s="370" t="str">
        <f>IF(装备!U434="","",装备!U434)</f>
        <v/>
      </c>
      <c r="V435" s="370" t="str">
        <f>IF(装备!V434="","",装备!V434)</f>
        <v/>
      </c>
      <c r="W435" s="370" t="str">
        <f>IF(装备!W434="","",装备!W434)</f>
        <v/>
      </c>
      <c r="X435" s="370">
        <f>IF(装备!X434="","",装备!X434)</f>
        <v>5</v>
      </c>
      <c r="Y435" s="370">
        <f>IF(装备!Y434="","",装备!Y434)</f>
        <v>5</v>
      </c>
      <c r="Z435" s="370">
        <f>IF(装备!Z434="","",装备!Z434)</f>
        <v>20</v>
      </c>
      <c r="AA435" s="370" t="str">
        <f>IF(装备!AA434="","",装备!AA434)</f>
        <v/>
      </c>
      <c r="AB435" t="str">
        <f>IF(装备!AB434="","",装备!AB434)</f>
        <v/>
      </c>
      <c r="AC435" t="str">
        <f>IF(装备!AC434="","",装备!AC434)</f>
        <v/>
      </c>
      <c r="AD435" t="str">
        <f>IF(装备!AD434="","",装备!AD434)</f>
        <v/>
      </c>
    </row>
    <row r="436" spans="1:30">
      <c r="A436">
        <f>IF(装备!A435="","",装备!A435)</f>
        <v>10043421</v>
      </c>
      <c r="B436" s="362" t="s">
        <v>4719</v>
      </c>
      <c r="C436" s="370">
        <f>IF(装备!C435="","",装备!C435)</f>
        <v>4</v>
      </c>
      <c r="D436" s="121" t="str">
        <f>IF(装备!D435="","",装备!D435)</f>
        <v>强化部件</v>
      </c>
      <c r="E436" t="str">
        <f>IF(装备!E435="","",装备!E435)</f>
        <v>强化部件-潜艇限定</v>
      </c>
      <c r="F436" s="370" t="str">
        <f>IF(装备!F435="","",装备!F435)</f>
        <v/>
      </c>
      <c r="G436" s="370" t="str">
        <f>IF(装备!G435="","",装备!G435)</f>
        <v/>
      </c>
      <c r="H436" s="370" t="str">
        <f>IF(装备!H435="","",装备!H435)</f>
        <v/>
      </c>
      <c r="I436" s="370">
        <f>IF(装备!I435="","",装备!I435)</f>
        <v>8</v>
      </c>
      <c r="J436" s="370" t="str">
        <f>IF(装备!J435="","",装备!J435)</f>
        <v/>
      </c>
      <c r="K436" s="370" t="str">
        <f>IF(装备!K435="","",装备!K435)</f>
        <v/>
      </c>
      <c r="L436" s="370">
        <f>IF(装备!L435="","",装备!L435)</f>
        <v>6</v>
      </c>
      <c r="M436" s="370" t="str">
        <f>IF(装备!M435="","",装备!M435)</f>
        <v>无</v>
      </c>
      <c r="N436" s="370">
        <f>IF(装备!N435="","",装备!N435)</f>
        <v>6</v>
      </c>
      <c r="O436" s="370" t="str">
        <f>IF(装备!O435="","",装备!O435)</f>
        <v/>
      </c>
      <c r="P436" s="370" t="str">
        <f>IF(装备!P435="","",装备!P435)</f>
        <v/>
      </c>
      <c r="Q436" s="370" t="str">
        <f>IF(装备!Q435="","",装备!Q435)</f>
        <v/>
      </c>
      <c r="R436" s="370">
        <f>IF(装备!R435="","",装备!R435)</f>
        <v>1</v>
      </c>
      <c r="S436" s="370" t="str">
        <f>IF(装备!S435="","",装备!S435)</f>
        <v/>
      </c>
      <c r="T436" s="370" t="str">
        <f>IF(装备!T435="","",装备!T435)</f>
        <v/>
      </c>
      <c r="U436" s="370" t="str">
        <f>IF(装备!U435="","",装备!U435)</f>
        <v/>
      </c>
      <c r="V436" s="370" t="str">
        <f>IF(装备!V435="","",装备!V435)</f>
        <v/>
      </c>
      <c r="W436" s="370" t="str">
        <f>IF(装备!W435="","",装备!W435)</f>
        <v/>
      </c>
      <c r="X436" s="370">
        <f>IF(装备!X435="","",装备!X435)</f>
        <v>5</v>
      </c>
      <c r="Y436" s="370">
        <f>IF(装备!Y435="","",装备!Y435)</f>
        <v>9</v>
      </c>
      <c r="Z436" s="370">
        <f>IF(装备!Z435="","",装备!Z435)</f>
        <v>5</v>
      </c>
      <c r="AA436" s="370" t="str">
        <f>IF(装备!AA435="","",装备!AA435)</f>
        <v/>
      </c>
      <c r="AB436" t="str">
        <f>IF(装备!AB435="","",装备!AB435)</f>
        <v/>
      </c>
      <c r="AC436" t="str">
        <f>IF(装备!AC435="","",装备!AC435)</f>
        <v/>
      </c>
      <c r="AD436" t="str">
        <f>IF(装备!AD435="","",装备!AD435)</f>
        <v/>
      </c>
    </row>
    <row r="437" spans="1:30">
      <c r="A437">
        <f>IF(装备!A436="","",装备!A436)</f>
        <v>10043521</v>
      </c>
      <c r="B437" s="364" t="s">
        <v>4720</v>
      </c>
      <c r="C437" s="370">
        <f>IF(装备!C436="","",装备!C436)</f>
        <v>5</v>
      </c>
      <c r="D437" s="121" t="str">
        <f>IF(装备!D436="","",装备!D436)</f>
        <v>防空导弹</v>
      </c>
      <c r="E437" t="str">
        <f>IF(装备!E436="","",装备!E436)</f>
        <v>防空导弹-通用</v>
      </c>
      <c r="F437" s="370" t="str">
        <f>IF(装备!F436="","",装备!F436)</f>
        <v/>
      </c>
      <c r="G437" s="370">
        <f>IF(装备!G436="","",装备!G436)</f>
        <v>13</v>
      </c>
      <c r="H437" s="370" t="str">
        <f>IF(装备!H436="","",装备!H436)</f>
        <v/>
      </c>
      <c r="I437" s="370" t="str">
        <f>IF(装备!I436="","",装备!I436)</f>
        <v/>
      </c>
      <c r="J437" s="370" t="str">
        <f>IF(装备!J436="","",装备!J436)</f>
        <v/>
      </c>
      <c r="K437" s="370" t="str">
        <f>IF(装备!K436="","",装备!K436)</f>
        <v/>
      </c>
      <c r="L437" s="370" t="str">
        <f>IF(装备!L436="","",装备!L436)</f>
        <v/>
      </c>
      <c r="M437" s="370" t="str">
        <f>IF(装备!M436="","",装备!M436)</f>
        <v>无</v>
      </c>
      <c r="N437" s="370" t="str">
        <f>IF(装备!N436="","",装备!N436)</f>
        <v/>
      </c>
      <c r="O437" s="370" t="str">
        <f>IF(装备!O436="","",装备!O436)</f>
        <v/>
      </c>
      <c r="P437" s="370" t="str">
        <f>IF(装备!P436="","",装备!P436)</f>
        <v/>
      </c>
      <c r="Q437" s="370">
        <f>IF(装备!Q436="","",装备!Q436)</f>
        <v>12</v>
      </c>
      <c r="R437" s="370">
        <f>IF(装备!R436="","",装备!R436)</f>
        <v>4</v>
      </c>
      <c r="S437" s="370">
        <f>IF(装备!S436="","",装备!S436)</f>
        <v>0.7</v>
      </c>
      <c r="T437" s="370" t="str">
        <f>IF(装备!T436="","",装备!T436)</f>
        <v/>
      </c>
      <c r="U437" s="370">
        <f>IF(装备!U436="","",装备!U436)</f>
        <v>25</v>
      </c>
      <c r="V437" s="370" t="str">
        <f>IF(装备!V436="","",装备!V436)</f>
        <v/>
      </c>
      <c r="W437" s="370">
        <f>IF(装备!W436="","",装备!W436)</f>
        <v>7</v>
      </c>
      <c r="X437" s="370">
        <f>IF(装备!X436="","",装备!X436)</f>
        <v>5</v>
      </c>
      <c r="Y437" s="370">
        <f>IF(装备!Y436="","",装备!Y436)</f>
        <v>5</v>
      </c>
      <c r="Z437" s="370">
        <f>IF(装备!Z436="","",装备!Z436)</f>
        <v>2</v>
      </c>
      <c r="AA437" s="370">
        <f>IF(装备!AA436="","",装备!AA436)</f>
        <v>15</v>
      </c>
      <c r="AB437" t="str">
        <f>IF(装备!AB436="","",装备!AB436)</f>
        <v/>
      </c>
      <c r="AC437" t="str">
        <f>IF(装备!AC436="","",装备!AC436)</f>
        <v/>
      </c>
      <c r="AD437" t="str">
        <f>IF(装备!AD436="","",装备!AD436)</f>
        <v>对空补正70%；对空倍率4；铝耗7</v>
      </c>
    </row>
    <row r="438" spans="1:30">
      <c r="A438">
        <f>IF(装备!A437="","",装备!A437)</f>
        <v>10043621</v>
      </c>
      <c r="B438" s="364" t="s">
        <v>4722</v>
      </c>
      <c r="C438" s="370">
        <f>IF(装备!C437="","",装备!C437)</f>
        <v>5</v>
      </c>
      <c r="D438" s="121" t="str">
        <f>IF(装备!D437="","",装备!D437)</f>
        <v>深投</v>
      </c>
      <c r="E438" t="str">
        <f>IF(装备!E437="","",装备!E437)</f>
        <v>深弹-通用</v>
      </c>
      <c r="F438" s="370" t="str">
        <f>IF(装备!F437="","",装备!F437)</f>
        <v/>
      </c>
      <c r="G438" s="370">
        <f>IF(装备!G437="","",装备!G437)</f>
        <v>2</v>
      </c>
      <c r="H438" s="370" t="str">
        <f>IF(装备!H437="","",装备!H437)</f>
        <v/>
      </c>
      <c r="I438" s="370" t="str">
        <f>IF(装备!I437="","",装备!I437)</f>
        <v/>
      </c>
      <c r="J438" s="370">
        <f>IF(装备!J437="","",装备!J437)</f>
        <v>16</v>
      </c>
      <c r="K438" s="370" t="str">
        <f>IF(装备!K437="","",装备!K437)</f>
        <v/>
      </c>
      <c r="L438" s="370" t="str">
        <f>IF(装备!L437="","",装备!L437)</f>
        <v/>
      </c>
      <c r="M438" s="370" t="str">
        <f>IF(装备!M437="","",装备!M437)</f>
        <v>无</v>
      </c>
      <c r="N438" s="370" t="str">
        <f>IF(装备!N437="","",装备!N437)</f>
        <v/>
      </c>
      <c r="O438" s="370" t="str">
        <f>IF(装备!O437="","",装备!O437)</f>
        <v/>
      </c>
      <c r="P438" s="370" t="str">
        <f>IF(装备!P437="","",装备!P437)</f>
        <v/>
      </c>
      <c r="Q438" s="370" t="str">
        <f>IF(装备!Q437="","",装备!Q437)</f>
        <v/>
      </c>
      <c r="R438" s="370">
        <f>IF(装备!R437="","",装备!R437)</f>
        <v>1</v>
      </c>
      <c r="S438" s="370" t="str">
        <f>IF(装备!S437="","",装备!S437)</f>
        <v/>
      </c>
      <c r="T438" s="370" t="str">
        <f>IF(装备!T437="","",装备!T437)</f>
        <v/>
      </c>
      <c r="U438" s="370" t="str">
        <f>IF(装备!U437="","",装备!U437)</f>
        <v/>
      </c>
      <c r="V438" s="370" t="str">
        <f>IF(装备!V437="","",装备!V437)</f>
        <v/>
      </c>
      <c r="W438" s="370" t="str">
        <f>IF(装备!W437="","",装备!W437)</f>
        <v/>
      </c>
      <c r="X438" s="370">
        <f>IF(装备!X437="","",装备!X437)</f>
        <v>6</v>
      </c>
      <c r="Y438" s="370">
        <f>IF(装备!Y437="","",装备!Y437)</f>
        <v>6</v>
      </c>
      <c r="Z438" s="370">
        <f>IF(装备!Z437="","",装备!Z437)</f>
        <v>5</v>
      </c>
      <c r="AA438" s="370" t="str">
        <f>IF(装备!AA437="","",装备!AA437)</f>
        <v/>
      </c>
      <c r="AB438" t="str">
        <f>IF(装备!AB437="","",装备!AB437)</f>
        <v/>
      </c>
      <c r="AC438" t="str">
        <f>IF(装备!AC437="","",装备!AC437)</f>
        <v/>
      </c>
      <c r="AD438" t="str">
        <f>IF(装备!AD437="","",装备!AD437)</f>
        <v/>
      </c>
    </row>
    <row r="439" spans="1:30">
      <c r="A439">
        <f>IF(装备!A438="","",装备!A438)</f>
        <v>10043721</v>
      </c>
      <c r="B439" s="362" t="s">
        <v>4723</v>
      </c>
      <c r="C439" s="370">
        <f>IF(装备!C438="","",装备!C438)</f>
        <v>4</v>
      </c>
      <c r="D439" s="121" t="str">
        <f>IF(装备!D438="","",装备!D438)</f>
        <v>主炮</v>
      </c>
      <c r="E439" t="str">
        <f>IF(装备!E438="","",装备!E438)</f>
        <v>主炮-通用</v>
      </c>
      <c r="F439" s="370" t="str">
        <f>IF(装备!F438="","",装备!F438)</f>
        <v/>
      </c>
      <c r="G439" s="370">
        <f>IF(装备!G438="","",装备!G438)</f>
        <v>2</v>
      </c>
      <c r="H439" s="370" t="str">
        <f>IF(装备!H438="","",装备!H438)</f>
        <v/>
      </c>
      <c r="I439" s="370" t="str">
        <f>IF(装备!I438="","",装备!I438)</f>
        <v/>
      </c>
      <c r="J439" s="370" t="str">
        <f>IF(装备!J438="","",装备!J438)</f>
        <v/>
      </c>
      <c r="K439" s="370">
        <f>IF(装备!K438="","",装备!K438)</f>
        <v>2</v>
      </c>
      <c r="L439" s="370">
        <f>IF(装备!L438="","",装备!L438)</f>
        <v>4</v>
      </c>
      <c r="M439" s="370" t="str">
        <f>IF(装备!M438="","",装备!M438)</f>
        <v>短</v>
      </c>
      <c r="N439" s="370">
        <f>IF(装备!N438="","",装备!N438)</f>
        <v>1</v>
      </c>
      <c r="O439" s="370" t="str">
        <f>IF(装备!O438="","",装备!O438)</f>
        <v/>
      </c>
      <c r="P439" s="370" t="str">
        <f>IF(装备!P438="","",装备!P438)</f>
        <v/>
      </c>
      <c r="Q439" s="370">
        <f>IF(装备!Q438="","",装备!Q438)</f>
        <v>7</v>
      </c>
      <c r="R439" s="370">
        <f>IF(装备!R438="","",装备!R438)</f>
        <v>2.9</v>
      </c>
      <c r="S439" s="370">
        <f>IF(装备!S438="","",装备!S438)</f>
        <v>0.55000000000000004</v>
      </c>
      <c r="T439" s="370" t="str">
        <f>IF(装备!T438="","",装备!T438)</f>
        <v/>
      </c>
      <c r="U439" s="370" t="str">
        <f>IF(装备!U438="","",装备!U438)</f>
        <v/>
      </c>
      <c r="V439" s="370" t="str">
        <f>IF(装备!V438="","",装备!V438)</f>
        <v/>
      </c>
      <c r="W439" s="370" t="str">
        <f>IF(装备!W438="","",装备!W438)</f>
        <v/>
      </c>
      <c r="X439" s="370">
        <f>IF(装备!X438="","",装备!X438)</f>
        <v>3</v>
      </c>
      <c r="Y439" s="370">
        <f>IF(装备!Y438="","",装备!Y438)</f>
        <v>3</v>
      </c>
      <c r="Z439" s="370">
        <f>IF(装备!Z438="","",装备!Z438)</f>
        <v>3</v>
      </c>
      <c r="AA439" s="370" t="str">
        <f>IF(装备!AA438="","",装备!AA438)</f>
        <v/>
      </c>
      <c r="AB439" t="str">
        <f>IF(装备!AB438="","",装备!AB438)</f>
        <v/>
      </c>
      <c r="AC439" t="str">
        <f>IF(装备!AC438="","",装备!AC438)</f>
        <v/>
      </c>
      <c r="AD439" t="str">
        <f>IF(装备!AD438="","",装备!AD438)</f>
        <v>对空补正55%；对空倍率2.9</v>
      </c>
    </row>
    <row r="440" spans="1:30">
      <c r="A440">
        <f>IF(装备!A439="","",装备!A439)</f>
        <v>10043821</v>
      </c>
      <c r="B440" s="364" t="s">
        <v>4725</v>
      </c>
      <c r="C440" s="370">
        <f>IF(装备!C439="","",装备!C439)</f>
        <v>5</v>
      </c>
      <c r="D440" s="121" t="str">
        <f>IF(装备!D439="","",装备!D439)</f>
        <v>主炮</v>
      </c>
      <c r="E440" t="str">
        <f>IF(装备!E439="","",装备!E439)</f>
        <v>主炮-战列+</v>
      </c>
      <c r="F440" s="370" t="str">
        <f>IF(装备!F439="","",装备!F439)</f>
        <v/>
      </c>
      <c r="G440" s="370">
        <f>IF(装备!G439="","",装备!G439)</f>
        <v>25</v>
      </c>
      <c r="H440" s="370" t="str">
        <f>IF(装备!H439="","",装备!H439)</f>
        <v/>
      </c>
      <c r="I440" s="370" t="str">
        <f>IF(装备!I439="","",装备!I439)</f>
        <v/>
      </c>
      <c r="J440" s="370" t="str">
        <f>IF(装备!J439="","",装备!J439)</f>
        <v/>
      </c>
      <c r="K440" s="370" t="str">
        <f>IF(装备!K439="","",装备!K439)</f>
        <v/>
      </c>
      <c r="L440" s="370">
        <f>IF(装备!L439="","",装备!L439)</f>
        <v>5</v>
      </c>
      <c r="M440" s="370" t="str">
        <f>IF(装备!M439="","",装备!M439)</f>
        <v>长</v>
      </c>
      <c r="N440" s="370" t="str">
        <f>IF(装备!N439="","",装备!N439)</f>
        <v/>
      </c>
      <c r="O440" s="370" t="str">
        <f>IF(装备!O439="","",装备!O439)</f>
        <v/>
      </c>
      <c r="P440" s="370" t="str">
        <f>IF(装备!P439="","",装备!P439)</f>
        <v/>
      </c>
      <c r="Q440" s="370" t="str">
        <f>IF(装备!Q439="","",装备!Q439)</f>
        <v/>
      </c>
      <c r="R440" s="370">
        <f>IF(装备!R439="","",装备!R439)</f>
        <v>1</v>
      </c>
      <c r="S440" s="370" t="str">
        <f>IF(装备!S439="","",装备!S439)</f>
        <v/>
      </c>
      <c r="T440" s="370" t="str">
        <f>IF(装备!T439="","",装备!T439)</f>
        <v/>
      </c>
      <c r="U440" s="370" t="str">
        <f>IF(装备!U439="","",装备!U439)</f>
        <v/>
      </c>
      <c r="V440" s="370" t="str">
        <f>IF(装备!V439="","",装备!V439)</f>
        <v/>
      </c>
      <c r="W440" s="370" t="str">
        <f>IF(装备!W439="","",装备!W439)</f>
        <v/>
      </c>
      <c r="X440" s="370">
        <f>IF(装备!X439="","",装备!X439)</f>
        <v>5</v>
      </c>
      <c r="Y440" s="370">
        <f>IF(装备!Y439="","",装备!Y439)</f>
        <v>20</v>
      </c>
      <c r="Z440" s="370">
        <f>IF(装备!Z439="","",装备!Z439)</f>
        <v>10</v>
      </c>
      <c r="AA440" s="370" t="str">
        <f>IF(装备!AA439="","",装备!AA439)</f>
        <v/>
      </c>
      <c r="AB440" t="str">
        <f>IF(装备!AB439="","",装备!AB439)</f>
        <v/>
      </c>
      <c r="AC440" t="str">
        <f>IF(装备!AC439="","",装备!AC439)</f>
        <v/>
      </c>
      <c r="AD440" t="str">
        <f>IF(装备!AD439="","",装备!AD439)</f>
        <v/>
      </c>
    </row>
    <row r="441" spans="1:30">
      <c r="A441">
        <f>IF(装备!A440="","",装备!A440)</f>
        <v>10043921</v>
      </c>
      <c r="B441" s="364" t="s">
        <v>4726</v>
      </c>
      <c r="C441" s="370">
        <f>IF(装备!C440="","",装备!C440)</f>
        <v>5</v>
      </c>
      <c r="D441" s="121" t="str">
        <f>IF(装备!D440="","",装备!D440)</f>
        <v>战斗机</v>
      </c>
      <c r="E441" t="str">
        <f>IF(装备!E440="","",装备!E440)</f>
        <v>战斗机-通用</v>
      </c>
      <c r="F441" s="370" t="str">
        <f>IF(装备!F440="","",装备!F440)</f>
        <v/>
      </c>
      <c r="G441" s="370" t="str">
        <f>IF(装备!G440="","",装备!G440)</f>
        <v/>
      </c>
      <c r="H441" s="370" t="str">
        <f>IF(装备!H440="","",装备!H440)</f>
        <v/>
      </c>
      <c r="I441" s="370" t="str">
        <f>IF(装备!I440="","",装备!I440)</f>
        <v/>
      </c>
      <c r="J441" s="370" t="str">
        <f>IF(装备!J440="","",装备!J440)</f>
        <v/>
      </c>
      <c r="K441" s="370" t="str">
        <f>IF(装备!K440="","",装备!K440)</f>
        <v/>
      </c>
      <c r="L441" s="370" t="str">
        <f>IF(装备!L440="","",装备!L440)</f>
        <v/>
      </c>
      <c r="M441" s="370" t="str">
        <f>IF(装备!M440="","",装备!M440)</f>
        <v>无</v>
      </c>
      <c r="N441" s="370">
        <f>IF(装备!N440="","",装备!N440)</f>
        <v>1</v>
      </c>
      <c r="O441" s="370" t="str">
        <f>IF(装备!O440="","",装备!O440)</f>
        <v/>
      </c>
      <c r="P441" s="370" t="str">
        <f>IF(装备!P440="","",装备!P440)</f>
        <v/>
      </c>
      <c r="Q441" s="370">
        <f>IF(装备!Q440="","",装备!Q440)</f>
        <v>12</v>
      </c>
      <c r="R441" s="370">
        <f>IF(装备!R440="","",装备!R440)</f>
        <v>1</v>
      </c>
      <c r="S441" s="370" t="str">
        <f>IF(装备!S440="","",装备!S440)</f>
        <v/>
      </c>
      <c r="T441" s="370" t="str">
        <f>IF(装备!T440="","",装备!T440)</f>
        <v/>
      </c>
      <c r="U441" s="370" t="str">
        <f>IF(装备!U440="","",装备!U440)</f>
        <v/>
      </c>
      <c r="V441" s="370" t="str">
        <f>IF(装备!V440="","",装备!V440)</f>
        <v/>
      </c>
      <c r="W441" s="370">
        <f>IF(装备!W440="","",装备!W440)</f>
        <v>8</v>
      </c>
      <c r="X441" s="370">
        <f>IF(装备!X440="","",装备!X440)</f>
        <v>5</v>
      </c>
      <c r="Y441" s="370">
        <f>IF(装备!Y440="","",装备!Y440)</f>
        <v>15</v>
      </c>
      <c r="Z441" s="370" t="str">
        <f>IF(装备!Z440="","",装备!Z440)</f>
        <v/>
      </c>
      <c r="AA441" s="370">
        <f>IF(装备!AA440="","",装备!AA440)</f>
        <v>20</v>
      </c>
      <c r="AB441" t="str">
        <f>IF(装备!AB440="","",装备!AB440)</f>
        <v>{'hit': -15}</v>
      </c>
      <c r="AC441">
        <f>IF(装备!AC440="","",装备!AC440)</f>
        <v>12</v>
      </c>
      <c r="AD441" t="str">
        <f>IF(装备!AD440="","",装备!AD440)</f>
        <v>降低敌方航空战阶段15%命中率；铝耗8</v>
      </c>
    </row>
    <row r="442" spans="1:30">
      <c r="A442">
        <f>IF(装备!A441="","",装备!A441)</f>
        <v>10044021</v>
      </c>
      <c r="B442" s="362" t="s">
        <v>4729</v>
      </c>
      <c r="C442" s="370">
        <f>IF(装备!C441="","",装备!C441)</f>
        <v>4</v>
      </c>
      <c r="D442" s="121" t="str">
        <f>IF(装备!D441="","",装备!D441)</f>
        <v>轰炸机</v>
      </c>
      <c r="E442" t="str">
        <f>IF(装备!E441="","",装备!E441)</f>
        <v>轰炸机-水上机</v>
      </c>
      <c r="F442" s="370" t="str">
        <f>IF(装备!F441="","",装备!F441)</f>
        <v/>
      </c>
      <c r="G442" s="370">
        <f>IF(装备!G441="","",装备!G441)</f>
        <v>2</v>
      </c>
      <c r="H442" s="370" t="str">
        <f>IF(装备!H441="","",装备!H441)</f>
        <v/>
      </c>
      <c r="I442" s="370" t="str">
        <f>IF(装备!I441="","",装备!I441)</f>
        <v/>
      </c>
      <c r="J442" s="370">
        <f>IF(装备!J441="","",装备!J441)</f>
        <v>4</v>
      </c>
      <c r="K442" s="370" t="str">
        <f>IF(装备!K441="","",装备!K441)</f>
        <v/>
      </c>
      <c r="L442" s="370" t="str">
        <f>IF(装备!L441="","",装备!L441)</f>
        <v/>
      </c>
      <c r="M442" s="370" t="str">
        <f>IF(装备!M441="","",装备!M441)</f>
        <v>无</v>
      </c>
      <c r="N442" s="370" t="str">
        <f>IF(装备!N441="","",装备!N441)</f>
        <v/>
      </c>
      <c r="O442" s="370" t="str">
        <f>IF(装备!O441="","",装备!O441)</f>
        <v/>
      </c>
      <c r="P442" s="370">
        <f>IF(装备!P441="","",装备!P441)</f>
        <v>8</v>
      </c>
      <c r="Q442" s="370" t="str">
        <f>IF(装备!Q441="","",装备!Q441)</f>
        <v/>
      </c>
      <c r="R442" s="370" t="str">
        <f>IF(装备!R441="","",装备!R441)</f>
        <v/>
      </c>
      <c r="S442" s="370" t="str">
        <f>IF(装备!S441="","",装备!S441)</f>
        <v/>
      </c>
      <c r="T442" s="370" t="str">
        <f>IF(装备!T441="","",装备!T441)</f>
        <v/>
      </c>
      <c r="U442" s="370" t="str">
        <f>IF(装备!U441="","",装备!U441)</f>
        <v/>
      </c>
      <c r="V442" s="370" t="str">
        <f>IF(装备!V441="","",装备!V441)</f>
        <v/>
      </c>
      <c r="W442" s="370">
        <f>IF(装备!W441="","",装备!W441)</f>
        <v>4</v>
      </c>
      <c r="X442" s="370">
        <f>IF(装备!X441="","",装备!X441)</f>
        <v>5</v>
      </c>
      <c r="Y442" s="370">
        <f>IF(装备!Y441="","",装备!Y441)</f>
        <v>5</v>
      </c>
      <c r="Z442" s="370" t="str">
        <f>IF(装备!Z441="","",装备!Z441)</f>
        <v/>
      </c>
      <c r="AA442" s="370">
        <f>IF(装备!AA441="","",装备!AA441)</f>
        <v>10</v>
      </c>
      <c r="AB442" t="str">
        <f>IF(装备!AB441="","",装备!AB441)</f>
        <v/>
      </c>
      <c r="AC442" t="str">
        <f>IF(装备!AC441="","",装备!AC441)</f>
        <v/>
      </c>
      <c r="AD442" t="str">
        <f>IF(装备!AD441="","",装备!AD441)</f>
        <v>铝耗4</v>
      </c>
    </row>
    <row r="443" spans="1:30">
      <c r="A443">
        <f>IF(装备!A442="","",装备!A442)</f>
        <v>10044121</v>
      </c>
      <c r="B443" s="362" t="s">
        <v>4730</v>
      </c>
      <c r="C443" s="370">
        <f>IF(装备!C442="","",装备!C442)</f>
        <v>4</v>
      </c>
      <c r="D443" s="121" t="str">
        <f>IF(装备!D442="","",装备!D442)</f>
        <v>强化部件</v>
      </c>
      <c r="E443" t="str">
        <f>IF(装备!E442="","",装备!E442)</f>
        <v>强化部件-潜艇限定</v>
      </c>
      <c r="F443" s="370" t="str">
        <f>IF(装备!F442="","",装备!F442)</f>
        <v/>
      </c>
      <c r="G443" s="370" t="str">
        <f>IF(装备!G442="","",装备!G442)</f>
        <v/>
      </c>
      <c r="H443" s="370" t="str">
        <f>IF(装备!H442="","",装备!H442)</f>
        <v/>
      </c>
      <c r="I443" s="370" t="str">
        <f>IF(装备!I442="","",装备!I442)</f>
        <v/>
      </c>
      <c r="J443" s="370" t="str">
        <f>IF(装备!J442="","",装备!J442)</f>
        <v/>
      </c>
      <c r="K443" s="370">
        <f>IF(装备!K442="","",装备!K442)</f>
        <v>9</v>
      </c>
      <c r="L443" s="370">
        <f>IF(装备!L442="","",装备!L442)</f>
        <v>2</v>
      </c>
      <c r="M443" s="370" t="str">
        <f>IF(装备!M442="","",装备!M442)</f>
        <v>无</v>
      </c>
      <c r="N443" s="370">
        <f>IF(装备!N442="","",装备!N442)</f>
        <v>3</v>
      </c>
      <c r="O443" s="370" t="str">
        <f>IF(装备!O442="","",装备!O442)</f>
        <v/>
      </c>
      <c r="P443" s="370" t="str">
        <f>IF(装备!P442="","",装备!P442)</f>
        <v/>
      </c>
      <c r="Q443" s="370" t="str">
        <f>IF(装备!Q442="","",装备!Q442)</f>
        <v/>
      </c>
      <c r="R443" s="370" t="str">
        <f>IF(装备!R442="","",装备!R442)</f>
        <v/>
      </c>
      <c r="S443" s="370" t="str">
        <f>IF(装备!S442="","",装备!S442)</f>
        <v/>
      </c>
      <c r="T443" s="370" t="str">
        <f>IF(装备!T442="","",装备!T442)</f>
        <v/>
      </c>
      <c r="U443" s="370" t="str">
        <f>IF(装备!U442="","",装备!U442)</f>
        <v/>
      </c>
      <c r="V443" s="370" t="str">
        <f>IF(装备!V442="","",装备!V442)</f>
        <v/>
      </c>
      <c r="W443" s="370" t="str">
        <f>IF(装备!W442="","",装备!W442)</f>
        <v/>
      </c>
      <c r="X443" s="370">
        <f>IF(装备!X442="","",装备!X442)</f>
        <v>3</v>
      </c>
      <c r="Y443" s="370">
        <f>IF(装备!Y442="","",装备!Y442)</f>
        <v>3</v>
      </c>
      <c r="Z443" s="370" t="str">
        <f>IF(装备!Z442="","",装备!Z442)</f>
        <v/>
      </c>
      <c r="AA443" s="370">
        <f>IF(装备!AA442="","",装备!AA442)</f>
        <v>10</v>
      </c>
      <c r="AB443" t="str">
        <f>IF(装备!AB442="","",装备!AB442)</f>
        <v/>
      </c>
      <c r="AC443" t="str">
        <f>IF(装备!AC442="","",装备!AC442)</f>
        <v/>
      </c>
      <c r="AD443" t="str">
        <f>IF(装备!AD442="","",装备!AD442)</f>
        <v/>
      </c>
    </row>
    <row r="444" spans="1:30">
      <c r="A444">
        <f>IF(装备!A443="","",装备!A443)</f>
        <v>10044221</v>
      </c>
      <c r="B444" s="364" t="s">
        <v>4731</v>
      </c>
      <c r="C444" s="370">
        <f>IF(装备!C443="","",装备!C443)</f>
        <v>5</v>
      </c>
      <c r="D444" s="121" t="str">
        <f>IF(装备!D443="","",装备!D443)</f>
        <v>轰炸机</v>
      </c>
      <c r="E444" t="str">
        <f>IF(装备!E443="","",装备!E443)</f>
        <v>轰炸机-通用</v>
      </c>
      <c r="F444" s="370" t="str">
        <f>IF(装备!F443="","",装备!F443)</f>
        <v/>
      </c>
      <c r="G444" s="370" t="str">
        <f>IF(装备!G443="","",装备!G443)</f>
        <v/>
      </c>
      <c r="H444" s="370" t="str">
        <f>IF(装备!H443="","",装备!H443)</f>
        <v/>
      </c>
      <c r="I444" s="370" t="str">
        <f>IF(装备!I443="","",装备!I443)</f>
        <v/>
      </c>
      <c r="J444" s="370" t="str">
        <f>IF(装备!J443="","",装备!J443)</f>
        <v/>
      </c>
      <c r="K444" s="370" t="str">
        <f>IF(装备!K443="","",装备!K443)</f>
        <v/>
      </c>
      <c r="L444" s="370" t="str">
        <f>IF(装备!L443="","",装备!L443)</f>
        <v/>
      </c>
      <c r="M444" s="370" t="str">
        <f>IF(装备!M443="","",装备!M443)</f>
        <v>中</v>
      </c>
      <c r="N444" s="370" t="str">
        <f>IF(装备!N443="","",装备!N443)</f>
        <v/>
      </c>
      <c r="O444" s="370">
        <f>IF(装备!O443="","",装备!O443)</f>
        <v>3</v>
      </c>
      <c r="P444" s="370">
        <f>IF(装备!P443="","",装备!P443)</f>
        <v>8</v>
      </c>
      <c r="Q444" s="370" t="str">
        <f>IF(装备!Q443="","",装备!Q443)</f>
        <v/>
      </c>
      <c r="R444" s="370" t="str">
        <f>IF(装备!R443="","",装备!R443)</f>
        <v/>
      </c>
      <c r="S444" s="370" t="str">
        <f>IF(装备!S443="","",装备!S443)</f>
        <v/>
      </c>
      <c r="T444" s="370" t="str">
        <f>IF(装备!T443="","",装备!T443)</f>
        <v/>
      </c>
      <c r="U444" s="370" t="str">
        <f>IF(装备!U443="","",装备!U443)</f>
        <v/>
      </c>
      <c r="V444" s="370" t="str">
        <f>IF(装备!V443="","",装备!V443)</f>
        <v/>
      </c>
      <c r="W444" s="370">
        <f>IF(装备!W443="","",装备!W443)</f>
        <v>5</v>
      </c>
      <c r="X444" s="370">
        <f>IF(装备!X443="","",装备!X443)</f>
        <v>1</v>
      </c>
      <c r="Y444" s="370">
        <f>IF(装备!Y443="","",装备!Y443)</f>
        <v>1</v>
      </c>
      <c r="Z444" s="370">
        <f>IF(装备!Z443="","",装备!Z443)</f>
        <v>1</v>
      </c>
      <c r="AA444" s="370">
        <f>IF(装备!AA443="","",装备!AA443)</f>
        <v>10</v>
      </c>
      <c r="AB444" t="str">
        <f>IF(装备!AB443="","",装备!AB443)</f>
        <v/>
      </c>
      <c r="AC444" t="str">
        <f>IF(装备!AC443="","",装备!AC443)</f>
        <v/>
      </c>
      <c r="AD444" t="str">
        <f>IF(装备!AD443="","",装备!AD443)</f>
        <v>铝耗5</v>
      </c>
    </row>
    <row r="445" spans="1:30">
      <c r="A445">
        <f>IF(装备!A444="","",装备!A444)</f>
        <v>10044321</v>
      </c>
      <c r="B445" s="364" t="s">
        <v>4732</v>
      </c>
      <c r="C445" s="370">
        <f>IF(装备!C444="","",装备!C444)</f>
        <v>5</v>
      </c>
      <c r="D445" s="121" t="str">
        <f>IF(装备!D444="","",装备!D444)</f>
        <v>鱼雷</v>
      </c>
      <c r="E445" t="str">
        <f>IF(装备!E444="","",装备!E444)</f>
        <v>鱼雷-通用</v>
      </c>
      <c r="F445" s="370" t="str">
        <f>IF(装备!F444="","",装备!F444)</f>
        <v/>
      </c>
      <c r="G445" s="370">
        <f>IF(装备!G444="","",装备!G444)</f>
        <v>3</v>
      </c>
      <c r="H445" s="370" t="str">
        <f>IF(装备!H444="","",装备!H444)</f>
        <v/>
      </c>
      <c r="I445" s="370">
        <f>IF(装备!I444="","",装备!I444)</f>
        <v>10</v>
      </c>
      <c r="J445" s="370" t="str">
        <f>IF(装备!J444="","",装备!J444)</f>
        <v/>
      </c>
      <c r="K445" s="370" t="str">
        <f>IF(装备!K444="","",装备!K444)</f>
        <v/>
      </c>
      <c r="L445" s="370" t="str">
        <f>IF(装备!L444="","",装备!L444)</f>
        <v/>
      </c>
      <c r="M445" s="370" t="str">
        <f>IF(装备!M444="","",装备!M444)</f>
        <v>无</v>
      </c>
      <c r="N445" s="370" t="str">
        <f>IF(装备!N444="","",装备!N444)</f>
        <v/>
      </c>
      <c r="O445" s="370" t="str">
        <f>IF(装备!O444="","",装备!O444)</f>
        <v/>
      </c>
      <c r="P445" s="370" t="str">
        <f>IF(装备!P444="","",装备!P444)</f>
        <v/>
      </c>
      <c r="Q445" s="370" t="str">
        <f>IF(装备!Q444="","",装备!Q444)</f>
        <v/>
      </c>
      <c r="R445" s="370" t="str">
        <f>IF(装备!R444="","",装备!R444)</f>
        <v/>
      </c>
      <c r="S445" s="370" t="str">
        <f>IF(装备!S444="","",装备!S444)</f>
        <v/>
      </c>
      <c r="T445" s="370" t="str">
        <f>IF(装备!T444="","",装备!T444)</f>
        <v/>
      </c>
      <c r="U445" s="370" t="str">
        <f>IF(装备!U444="","",装备!U444)</f>
        <v/>
      </c>
      <c r="V445" s="370" t="str">
        <f>IF(装备!V444="","",装备!V444)</f>
        <v/>
      </c>
      <c r="W445" s="370" t="str">
        <f>IF(装备!W444="","",装备!W444)</f>
        <v/>
      </c>
      <c r="X445" s="370">
        <f>IF(装备!X444="","",装备!X444)</f>
        <v>1</v>
      </c>
      <c r="Y445" s="370">
        <f>IF(装备!Y444="","",装备!Y444)</f>
        <v>5</v>
      </c>
      <c r="Z445" s="370">
        <f>IF(装备!Z444="","",装备!Z444)</f>
        <v>1</v>
      </c>
      <c r="AA445" s="370">
        <f>IF(装备!AA444="","",装备!AA444)</f>
        <v>10</v>
      </c>
      <c r="AB445" t="str">
        <f>IF(装备!AB444="","",装备!AB444)</f>
        <v/>
      </c>
      <c r="AC445" t="str">
        <f>IF(装备!AC444="","",装备!AC444)</f>
        <v/>
      </c>
      <c r="AD445" t="str">
        <f>IF(装备!AD444="","",装备!AD444)</f>
        <v/>
      </c>
    </row>
    <row r="446" spans="1:30">
      <c r="A446">
        <f>IF(装备!A445="","",装备!A445)</f>
        <v>10044421</v>
      </c>
      <c r="B446" s="364" t="s">
        <v>4317</v>
      </c>
      <c r="C446" s="370">
        <f>IF(装备!C445="","",装备!C445)</f>
        <v>5</v>
      </c>
      <c r="D446" s="121" t="str">
        <f>IF(装备!D445="","",装备!D445)</f>
        <v>主炮</v>
      </c>
      <c r="E446" t="str">
        <f>IF(装备!E445="","",装备!E445)</f>
        <v>主炮-战列+</v>
      </c>
      <c r="F446" s="370" t="str">
        <f>IF(装备!F445="","",装备!F445)</f>
        <v/>
      </c>
      <c r="G446" s="370">
        <f>IF(装备!G445="","",装备!G445)</f>
        <v>30</v>
      </c>
      <c r="H446" s="370" t="str">
        <f>IF(装备!H445="","",装备!H445)</f>
        <v/>
      </c>
      <c r="I446" s="370" t="str">
        <f>IF(装备!I445="","",装备!I445)</f>
        <v/>
      </c>
      <c r="J446" s="370" t="str">
        <f>IF(装备!J445="","",装备!J445)</f>
        <v/>
      </c>
      <c r="K446" s="370" t="str">
        <f>IF(装备!K445="","",装备!K445)</f>
        <v/>
      </c>
      <c r="L446" s="370">
        <f>IF(装备!L445="","",装备!L445)</f>
        <v>-2</v>
      </c>
      <c r="M446" s="370" t="str">
        <f>IF(装备!M445="","",装备!M445)</f>
        <v>长</v>
      </c>
      <c r="N446" s="370">
        <f>IF(装备!N445="","",装备!N445)</f>
        <v>-2</v>
      </c>
      <c r="O446" s="370" t="str">
        <f>IF(装备!O445="","",装备!O445)</f>
        <v/>
      </c>
      <c r="P446" s="370" t="str">
        <f>IF(装备!P445="","",装备!P445)</f>
        <v/>
      </c>
      <c r="Q446" s="370" t="str">
        <f>IF(装备!Q445="","",装备!Q445)</f>
        <v/>
      </c>
      <c r="R446" s="370" t="str">
        <f>IF(装备!R445="","",装备!R445)</f>
        <v/>
      </c>
      <c r="S446" s="370" t="str">
        <f>IF(装备!S445="","",装备!S445)</f>
        <v/>
      </c>
      <c r="T446" s="370" t="str">
        <f>IF(装备!T445="","",装备!T445)</f>
        <v/>
      </c>
      <c r="U446" s="370" t="str">
        <f>IF(装备!U445="","",装备!U445)</f>
        <v/>
      </c>
      <c r="V446" s="370" t="str">
        <f>IF(装备!V445="","",装备!V445)</f>
        <v/>
      </c>
      <c r="W446" s="370" t="str">
        <f>IF(装备!W445="","",装备!W445)</f>
        <v/>
      </c>
      <c r="X446" s="370">
        <f>IF(装备!X445="","",装备!X445)</f>
        <v>10</v>
      </c>
      <c r="Y446" s="370">
        <f>IF(装备!Y445="","",装备!Y445)</f>
        <v>25</v>
      </c>
      <c r="Z446" s="370">
        <f>IF(装备!Z445="","",装备!Z445)</f>
        <v>10</v>
      </c>
      <c r="AA446" s="370" t="str">
        <f>IF(装备!AA445="","",装备!AA445)</f>
        <v/>
      </c>
      <c r="AB446" t="str">
        <f>IF(装备!AB445="","",装备!AB445)</f>
        <v/>
      </c>
      <c r="AC446" t="str">
        <f>IF(装备!AC445="","",装备!AC445)</f>
        <v/>
      </c>
      <c r="AD446" t="str">
        <f>IF(装备!AD445="","",装备!AD445)</f>
        <v>仅限阿金库尔装备</v>
      </c>
    </row>
    <row r="447" spans="1:30">
      <c r="A447">
        <f>IF(装备!A446="","",装备!A446)</f>
        <v>10044521</v>
      </c>
      <c r="B447" s="364" t="s">
        <v>4734</v>
      </c>
      <c r="C447" s="370">
        <f>IF(装备!C446="","",装备!C446)</f>
        <v>5</v>
      </c>
      <c r="D447" s="121" t="str">
        <f>IF(装备!D446="","",装备!D446)</f>
        <v>轰炸机</v>
      </c>
      <c r="E447" t="str">
        <f>IF(装备!E446="","",装备!E446)</f>
        <v>轰炸机-通用</v>
      </c>
      <c r="F447" s="370" t="str">
        <f>IF(装备!F446="","",装备!F446)</f>
        <v/>
      </c>
      <c r="G447" s="370" t="str">
        <f>IF(装备!G446="","",装备!G446)</f>
        <v/>
      </c>
      <c r="H447" s="370" t="str">
        <f>IF(装备!H446="","",装备!H446)</f>
        <v/>
      </c>
      <c r="I447" s="370" t="str">
        <f>IF(装备!I446="","",装备!I446)</f>
        <v/>
      </c>
      <c r="J447" s="370" t="str">
        <f>IF(装备!J446="","",装备!J446)</f>
        <v/>
      </c>
      <c r="K447" s="370" t="str">
        <f>IF(装备!K446="","",装备!K446)</f>
        <v/>
      </c>
      <c r="L447" s="370" t="str">
        <f>IF(装备!L446="","",装备!L446)</f>
        <v/>
      </c>
      <c r="M447" s="370" t="str">
        <f>IF(装备!M446="","",装备!M446)</f>
        <v>无</v>
      </c>
      <c r="N447" s="370" t="str">
        <f>IF(装备!N446="","",装备!N446)</f>
        <v/>
      </c>
      <c r="O447" s="370" t="str">
        <f>IF(装备!O446="","",装备!O446)</f>
        <v/>
      </c>
      <c r="P447" s="370">
        <f>IF(装备!P446="","",装备!P446)</f>
        <v>9</v>
      </c>
      <c r="Q447" s="370">
        <f>IF(装备!Q446="","",装备!Q446)</f>
        <v>10</v>
      </c>
      <c r="R447" s="370" t="str">
        <f>IF(装备!R446="","",装备!R446)</f>
        <v/>
      </c>
      <c r="S447" s="370" t="str">
        <f>IF(装备!S446="","",装备!S446)</f>
        <v/>
      </c>
      <c r="T447" s="370" t="str">
        <f>IF(装备!T446="","",装备!T446)</f>
        <v/>
      </c>
      <c r="U447" s="370" t="str">
        <f>IF(装备!U446="","",装备!U446)</f>
        <v/>
      </c>
      <c r="V447" s="370" t="str">
        <f>IF(装备!V446="","",装备!V446)</f>
        <v/>
      </c>
      <c r="W447" s="370">
        <f>IF(装备!W446="","",装备!W446)</f>
        <v>7</v>
      </c>
      <c r="X447" s="370">
        <f>IF(装备!X446="","",装备!X446)</f>
        <v>5</v>
      </c>
      <c r="Y447" s="370">
        <f>IF(装备!Y446="","",装备!Y446)</f>
        <v>12</v>
      </c>
      <c r="Z447" s="370" t="str">
        <f>IF(装备!Z446="","",装备!Z446)</f>
        <v/>
      </c>
      <c r="AA447" s="370">
        <f>IF(装备!AA446="","",装备!AA446)</f>
        <v>20</v>
      </c>
      <c r="AB447" t="str">
        <f>IF(装备!AB446="","",装备!AB446)</f>
        <v/>
      </c>
      <c r="AC447" t="str">
        <f>IF(装备!AC446="","",装备!AC446)</f>
        <v/>
      </c>
      <c r="AD447" t="str">
        <f>IF(装备!AD446="","",装备!AD446)</f>
        <v>铝耗7</v>
      </c>
    </row>
    <row r="448" spans="1:30">
      <c r="A448">
        <f>IF(装备!A447="","",装备!A447)</f>
        <v>10044621</v>
      </c>
      <c r="B448" s="362" t="s">
        <v>4735</v>
      </c>
      <c r="C448" s="370">
        <f>IF(装备!C447="","",装备!C447)</f>
        <v>4</v>
      </c>
      <c r="D448" s="121" t="str">
        <f>IF(装备!D447="","",装备!D447)</f>
        <v>轰炸机</v>
      </c>
      <c r="E448" t="str">
        <f>IF(装备!E447="","",装备!E447)</f>
        <v>轰炸机-水上机</v>
      </c>
      <c r="F448" s="370" t="str">
        <f>IF(装备!F447="","",装备!F447)</f>
        <v/>
      </c>
      <c r="G448" s="370" t="str">
        <f>IF(装备!G447="","",装备!G447)</f>
        <v/>
      </c>
      <c r="H448" s="370" t="str">
        <f>IF(装备!H447="","",装备!H447)</f>
        <v/>
      </c>
      <c r="I448" s="370" t="str">
        <f>IF(装备!I447="","",装备!I447)</f>
        <v/>
      </c>
      <c r="J448" s="370">
        <f>IF(装备!J447="","",装备!J447)</f>
        <v>10</v>
      </c>
      <c r="K448" s="370">
        <f>IF(装备!K447="","",装备!K447)</f>
        <v>9</v>
      </c>
      <c r="L448" s="370" t="str">
        <f>IF(装备!L447="","",装备!L447)</f>
        <v/>
      </c>
      <c r="M448" s="370" t="str">
        <f>IF(装备!M447="","",装备!M447)</f>
        <v>无</v>
      </c>
      <c r="N448" s="370" t="str">
        <f>IF(装备!N447="","",装备!N447)</f>
        <v/>
      </c>
      <c r="O448" s="370" t="str">
        <f>IF(装备!O447="","",装备!O447)</f>
        <v/>
      </c>
      <c r="P448" s="370">
        <f>IF(装备!P447="","",装备!P447)</f>
        <v>4</v>
      </c>
      <c r="Q448" s="370" t="str">
        <f>IF(装备!Q447="","",装备!Q447)</f>
        <v/>
      </c>
      <c r="R448" s="370" t="str">
        <f>IF(装备!R447="","",装备!R447)</f>
        <v/>
      </c>
      <c r="S448" s="370" t="str">
        <f>IF(装备!S447="","",装备!S447)</f>
        <v/>
      </c>
      <c r="T448" s="370" t="str">
        <f>IF(装备!T447="","",装备!T447)</f>
        <v/>
      </c>
      <c r="U448" s="370" t="str">
        <f>IF(装备!U447="","",装备!U447)</f>
        <v/>
      </c>
      <c r="V448" s="370" t="str">
        <f>IF(装备!V447="","",装备!V447)</f>
        <v/>
      </c>
      <c r="W448" s="370">
        <f>IF(装备!W447="","",装备!W447)</f>
        <v>5</v>
      </c>
      <c r="X448" s="370">
        <f>IF(装备!X447="","",装备!X447)</f>
        <v>5</v>
      </c>
      <c r="Y448" s="370">
        <f>IF(装备!Y447="","",装备!Y447)</f>
        <v>5</v>
      </c>
      <c r="Z448" s="370" t="str">
        <f>IF(装备!Z447="","",装备!Z447)</f>
        <v/>
      </c>
      <c r="AA448" s="370">
        <f>IF(装备!AA447="","",装备!AA447)</f>
        <v>22</v>
      </c>
      <c r="AB448" t="str">
        <f>IF(装备!AB447="","",装备!AB447)</f>
        <v/>
      </c>
      <c r="AC448" t="str">
        <f>IF(装备!AC447="","",装备!AC447)</f>
        <v/>
      </c>
      <c r="AD448" t="str">
        <f>IF(装备!AD447="","",装备!AD447)</f>
        <v>铝耗5</v>
      </c>
    </row>
    <row r="449" spans="1:30">
      <c r="A449">
        <f>IF(装备!A448="","",装备!A448)</f>
        <v>10044721</v>
      </c>
      <c r="B449" s="364" t="s">
        <v>4736</v>
      </c>
      <c r="C449" s="370">
        <f>IF(装备!C448="","",装备!C448)</f>
        <v>5</v>
      </c>
      <c r="D449" s="121" t="str">
        <f>IF(装备!D448="","",装备!D448)</f>
        <v>战斗机</v>
      </c>
      <c r="E449" t="str">
        <f>IF(装备!E448="","",装备!E448)</f>
        <v>战斗机-通用</v>
      </c>
      <c r="F449" s="370" t="str">
        <f>IF(装备!F448="","",装备!F448)</f>
        <v/>
      </c>
      <c r="G449" s="370" t="str">
        <f>IF(装备!G448="","",装备!G448)</f>
        <v/>
      </c>
      <c r="H449" s="370" t="str">
        <f>IF(装备!H448="","",装备!H448)</f>
        <v/>
      </c>
      <c r="I449" s="370" t="str">
        <f>IF(装备!I448="","",装备!I448)</f>
        <v/>
      </c>
      <c r="J449" s="370" t="str">
        <f>IF(装备!J448="","",装备!J448)</f>
        <v/>
      </c>
      <c r="K449" s="370" t="str">
        <f>IF(装备!K448="","",装备!K448)</f>
        <v/>
      </c>
      <c r="L449" s="370" t="str">
        <f>IF(装备!L448="","",装备!L448)</f>
        <v/>
      </c>
      <c r="M449" s="370" t="str">
        <f>IF(装备!M448="","",装备!M448)</f>
        <v>无</v>
      </c>
      <c r="N449" s="370" t="str">
        <f>IF(装备!N448="","",装备!N448)</f>
        <v/>
      </c>
      <c r="O449" s="370" t="str">
        <f>IF(装备!O448="","",装备!O448)</f>
        <v/>
      </c>
      <c r="P449" s="370" t="str">
        <f>IF(装备!P448="","",装备!P448)</f>
        <v/>
      </c>
      <c r="Q449" s="370">
        <f>IF(装备!Q448="","",装备!Q448)</f>
        <v>11</v>
      </c>
      <c r="R449" s="370" t="str">
        <f>IF(装备!R448="","",装备!R448)</f>
        <v/>
      </c>
      <c r="S449" s="370" t="str">
        <f>IF(装备!S448="","",装备!S448)</f>
        <v/>
      </c>
      <c r="T449" s="370" t="str">
        <f>IF(装备!T448="","",装备!T448)</f>
        <v/>
      </c>
      <c r="U449" s="370" t="str">
        <f>IF(装备!U448="","",装备!U448)</f>
        <v/>
      </c>
      <c r="V449" s="370" t="str">
        <f>IF(装备!V448="","",装备!V448)</f>
        <v/>
      </c>
      <c r="W449" s="370">
        <f>IF(装备!W448="","",装备!W448)</f>
        <v>5</v>
      </c>
      <c r="X449" s="370">
        <f>IF(装备!X448="","",装备!X448)</f>
        <v>6</v>
      </c>
      <c r="Y449" s="370">
        <f>IF(装备!Y448="","",装备!Y448)</f>
        <v>2</v>
      </c>
      <c r="Z449" s="370" t="str">
        <f>IF(装备!Z448="","",装备!Z448)</f>
        <v/>
      </c>
      <c r="AA449" s="370">
        <f>IF(装备!AA448="","",装备!AA448)</f>
        <v>24</v>
      </c>
      <c r="AB449" t="str">
        <f>IF(装备!AB448="","",装备!AB448)</f>
        <v>{'exp': 0.05}</v>
      </c>
      <c r="AC449">
        <f>IF(装备!AC448="","",装备!AC448)</f>
        <v>15</v>
      </c>
      <c r="AD449" t="str">
        <f>IF(装备!AD448="","",装备!AD448)</f>
        <v>获得经验值提升5%（装备之间不叠加）；铝耗5</v>
      </c>
    </row>
    <row r="450" spans="1:30">
      <c r="A450">
        <f>IF(装备!A449="","",装备!A449)</f>
        <v>10044821</v>
      </c>
      <c r="B450" s="362" t="s">
        <v>4737</v>
      </c>
      <c r="C450" s="370">
        <f>IF(装备!C449="","",装备!C449)</f>
        <v>4</v>
      </c>
      <c r="D450" s="121" t="str">
        <f>IF(装备!D449="","",装备!D449)</f>
        <v>雷达</v>
      </c>
      <c r="E450" t="str">
        <f>IF(装备!E449="","",装备!E449)</f>
        <v>雷达-通用</v>
      </c>
      <c r="F450" s="370" t="str">
        <f>IF(装备!F449="","",装备!F449)</f>
        <v/>
      </c>
      <c r="G450" s="370">
        <f>IF(装备!G449="","",装备!G449)</f>
        <v>2</v>
      </c>
      <c r="H450" s="370" t="str">
        <f>IF(装备!H449="","",装备!H449)</f>
        <v/>
      </c>
      <c r="I450" s="370" t="str">
        <f>IF(装备!I449="","",装备!I449)</f>
        <v/>
      </c>
      <c r="J450" s="370">
        <f>IF(装备!J449="","",装备!J449)</f>
        <v>7</v>
      </c>
      <c r="K450" s="370">
        <f>IF(装备!K449="","",装备!K449)</f>
        <v>8</v>
      </c>
      <c r="L450" s="370">
        <f>IF(装备!L449="","",装备!L449)</f>
        <v>3</v>
      </c>
      <c r="M450" s="370" t="str">
        <f>IF(装备!M449="","",装备!M449)</f>
        <v>无</v>
      </c>
      <c r="N450" s="370">
        <f>IF(装备!N449="","",装备!N449)</f>
        <v>3</v>
      </c>
      <c r="O450" s="370" t="str">
        <f>IF(装备!O449="","",装备!O449)</f>
        <v/>
      </c>
      <c r="P450" s="370" t="str">
        <f>IF(装备!P449="","",装备!P449)</f>
        <v/>
      </c>
      <c r="Q450" s="370" t="str">
        <f>IF(装备!Q449="","",装备!Q449)</f>
        <v/>
      </c>
      <c r="R450" s="370" t="str">
        <f>IF(装备!R449="","",装备!R449)</f>
        <v/>
      </c>
      <c r="S450" s="370" t="str">
        <f>IF(装备!S449="","",装备!S449)</f>
        <v/>
      </c>
      <c r="T450" s="370" t="str">
        <f>IF(装备!T449="","",装备!T449)</f>
        <v/>
      </c>
      <c r="U450" s="370" t="str">
        <f>IF(装备!U449="","",装备!U449)</f>
        <v/>
      </c>
      <c r="V450" s="370" t="str">
        <f>IF(装备!V449="","",装备!V449)</f>
        <v/>
      </c>
      <c r="W450" s="370" t="str">
        <f>IF(装备!W449="","",装备!W449)</f>
        <v/>
      </c>
      <c r="X450" s="370">
        <f>IF(装备!X449="","",装备!X449)</f>
        <v>3</v>
      </c>
      <c r="Y450" s="370" t="str">
        <f>IF(装备!Y449="","",装备!Y449)</f>
        <v/>
      </c>
      <c r="Z450" s="370">
        <f>IF(装备!Z449="","",装备!Z449)</f>
        <v>5</v>
      </c>
      <c r="AA450" s="370">
        <f>IF(装备!AA449="","",装备!AA449)</f>
        <v>10</v>
      </c>
      <c r="AB450" t="str">
        <f>IF(装备!AB449="","",装备!AB449)</f>
        <v/>
      </c>
      <c r="AC450" t="str">
        <f>IF(装备!AC449="","",装备!AC449)</f>
        <v/>
      </c>
      <c r="AD450" t="str">
        <f>IF(装备!AD449="","",装备!AD449)</f>
        <v/>
      </c>
    </row>
    <row r="451" spans="1:30">
      <c r="A451">
        <f>IF(装备!A450="","",装备!A450)</f>
        <v>10044921</v>
      </c>
      <c r="B451" s="364" t="s">
        <v>4738</v>
      </c>
      <c r="C451" s="370">
        <f>IF(装备!C450="","",装备!C450)</f>
        <v>5</v>
      </c>
      <c r="D451" s="121" t="str">
        <f>IF(装备!D450="","",装备!D450)</f>
        <v>主炮</v>
      </c>
      <c r="E451" t="str">
        <f>IF(装备!E450="","",装备!E450)</f>
        <v>主炮-战列+</v>
      </c>
      <c r="F451" s="370" t="str">
        <f>IF(装备!F450="","",装备!F450)</f>
        <v/>
      </c>
      <c r="G451" s="370">
        <f>IF(装备!G450="","",装备!G450)</f>
        <v>24</v>
      </c>
      <c r="H451" s="370" t="str">
        <f>IF(装备!H450="","",装备!H450)</f>
        <v/>
      </c>
      <c r="I451" s="370" t="str">
        <f>IF(装备!I450="","",装备!I450)</f>
        <v/>
      </c>
      <c r="J451" s="370" t="str">
        <f>IF(装备!J450="","",装备!J450)</f>
        <v/>
      </c>
      <c r="K451" s="370">
        <f>IF(装备!K450="","",装备!K450)</f>
        <v>2</v>
      </c>
      <c r="L451" s="370">
        <f>IF(装备!L450="","",装备!L450)</f>
        <v>7</v>
      </c>
      <c r="M451" s="370" t="str">
        <f>IF(装备!M450="","",装备!M450)</f>
        <v>长</v>
      </c>
      <c r="N451" s="370" t="str">
        <f>IF(装备!N450="","",装备!N450)</f>
        <v/>
      </c>
      <c r="O451" s="370" t="str">
        <f>IF(装备!O450="","",装备!O450)</f>
        <v/>
      </c>
      <c r="P451" s="370" t="str">
        <f>IF(装备!P450="","",装备!P450)</f>
        <v/>
      </c>
      <c r="Q451" s="370">
        <f>IF(装备!Q450="","",装备!Q450)</f>
        <v>2</v>
      </c>
      <c r="R451" s="370" t="str">
        <f>IF(装备!R450="","",装备!R450)</f>
        <v/>
      </c>
      <c r="S451" s="370" t="str">
        <f>IF(装备!S450="","",装备!S450)</f>
        <v/>
      </c>
      <c r="T451" s="370" t="str">
        <f>IF(装备!T450="","",装备!T450)</f>
        <v/>
      </c>
      <c r="U451" s="370" t="str">
        <f>IF(装备!U450="","",装备!U450)</f>
        <v/>
      </c>
      <c r="V451" s="370" t="str">
        <f>IF(装备!V450="","",装备!V450)</f>
        <v/>
      </c>
      <c r="W451" s="370" t="str">
        <f>IF(装备!W450="","",装备!W450)</f>
        <v/>
      </c>
      <c r="X451" s="370">
        <f>IF(装备!X450="","",装备!X450)</f>
        <v>5</v>
      </c>
      <c r="Y451" s="370">
        <f>IF(装备!Y450="","",装备!Y450)</f>
        <v>18</v>
      </c>
      <c r="Z451" s="370">
        <f>IF(装备!Z450="","",装备!Z450)</f>
        <v>11</v>
      </c>
      <c r="AA451" s="370" t="str">
        <f>IF(装备!AA450="","",装备!AA450)</f>
        <v/>
      </c>
      <c r="AB451" t="str">
        <f>IF(装备!AB450="","",装备!AB450)</f>
        <v/>
      </c>
      <c r="AC451" t="str">
        <f>IF(装备!AC450="","",装备!AC450)</f>
        <v/>
      </c>
      <c r="AD451" t="str">
        <f>IF(装备!AD450="","",装备!AD450)</f>
        <v/>
      </c>
    </row>
    <row r="452" spans="1:30">
      <c r="A452">
        <f>IF(装备!A451="","",装备!A451)</f>
        <v>10045021</v>
      </c>
      <c r="B452" s="362" t="s">
        <v>4739</v>
      </c>
      <c r="C452" s="370">
        <f>IF(装备!C451="","",装备!C451)</f>
        <v>4</v>
      </c>
      <c r="D452" s="121" t="str">
        <f>IF(装备!D451="","",装备!D451)</f>
        <v>侦察机</v>
      </c>
      <c r="E452" t="str">
        <f>IF(装备!E451="","",装备!E451)</f>
        <v>侦察机-通用</v>
      </c>
      <c r="F452" s="370" t="str">
        <f>IF(装备!F451="","",装备!F451)</f>
        <v/>
      </c>
      <c r="G452" s="370" t="str">
        <f>IF(装备!G451="","",装备!G451)</f>
        <v/>
      </c>
      <c r="H452" s="370" t="str">
        <f>IF(装备!H451="","",装备!H451)</f>
        <v/>
      </c>
      <c r="I452" s="370" t="str">
        <f>IF(装备!I451="","",装备!I451)</f>
        <v/>
      </c>
      <c r="J452" s="370">
        <f>IF(装备!J451="","",装备!J451)</f>
        <v>7</v>
      </c>
      <c r="K452" s="370">
        <f>IF(装备!K451="","",装备!K451)</f>
        <v>8</v>
      </c>
      <c r="L452" s="370">
        <f>IF(装备!L451="","",装备!L451)</f>
        <v>3</v>
      </c>
      <c r="M452" s="370" t="str">
        <f>IF(装备!M451="","",装备!M451)</f>
        <v>无</v>
      </c>
      <c r="N452" s="370" t="str">
        <f>IF(装备!N451="","",装备!N451)</f>
        <v/>
      </c>
      <c r="O452" s="370" t="str">
        <f>IF(装备!O451="","",装备!O451)</f>
        <v/>
      </c>
      <c r="P452" s="370" t="str">
        <f>IF(装备!P451="","",装备!P451)</f>
        <v/>
      </c>
      <c r="Q452" s="370" t="str">
        <f>IF(装备!Q451="","",装备!Q451)</f>
        <v/>
      </c>
      <c r="R452" s="370" t="str">
        <f>IF(装备!R451="","",装备!R451)</f>
        <v/>
      </c>
      <c r="S452" s="370" t="str">
        <f>IF(装备!S451="","",装备!S451)</f>
        <v/>
      </c>
      <c r="T452" s="370" t="str">
        <f>IF(装备!T451="","",装备!T451)</f>
        <v/>
      </c>
      <c r="U452" s="370" t="str">
        <f>IF(装备!U451="","",装备!U451)</f>
        <v/>
      </c>
      <c r="V452" s="370" t="str">
        <f>IF(装备!V451="","",装备!V451)</f>
        <v/>
      </c>
      <c r="W452" s="370">
        <f>IF(装备!W451="","",装备!W451)</f>
        <v>4</v>
      </c>
      <c r="X452" s="370">
        <f>IF(装备!X451="","",装备!X451)</f>
        <v>5</v>
      </c>
      <c r="Y452" s="370">
        <f>IF(装备!Y451="","",装备!Y451)</f>
        <v>5</v>
      </c>
      <c r="Z452" s="370" t="str">
        <f>IF(装备!Z451="","",装备!Z451)</f>
        <v/>
      </c>
      <c r="AA452" s="370">
        <f>IF(装备!AA451="","",装备!AA451)</f>
        <v>15</v>
      </c>
      <c r="AB452" t="str">
        <f>IF(装备!AB451="","",装备!AB451)</f>
        <v/>
      </c>
      <c r="AC452" t="str">
        <f>IF(装备!AC451="","",装备!AC451)</f>
        <v/>
      </c>
      <c r="AD452" t="str">
        <f>IF(装备!AD451="","",装备!AD451)</f>
        <v>铝耗4</v>
      </c>
    </row>
    <row r="453" spans="1:30">
      <c r="A453">
        <f>IF(装备!A452="","",装备!A452)</f>
        <v>10045121</v>
      </c>
      <c r="B453" s="364" t="s">
        <v>4740</v>
      </c>
      <c r="C453" s="370">
        <f>IF(装备!C452="","",装备!C452)</f>
        <v>5</v>
      </c>
      <c r="D453" s="121" t="str">
        <f>IF(装备!D452="","",装备!D452)</f>
        <v>鱼雷</v>
      </c>
      <c r="E453" t="str">
        <f>IF(装备!E452="","",装备!E452)</f>
        <v>鱼雷-潜艇限定</v>
      </c>
      <c r="F453" s="370" t="str">
        <f>IF(装备!F452="","",装备!F452)</f>
        <v/>
      </c>
      <c r="G453" s="370" t="str">
        <f>IF(装备!G452="","",装备!G452)</f>
        <v/>
      </c>
      <c r="H453" s="370" t="str">
        <f>IF(装备!H452="","",装备!H452)</f>
        <v/>
      </c>
      <c r="I453" s="370">
        <f>IF(装备!I452="","",装备!I452)</f>
        <v>13</v>
      </c>
      <c r="J453" s="370" t="str">
        <f>IF(装备!J452="","",装备!J452)</f>
        <v/>
      </c>
      <c r="K453" s="370" t="str">
        <f>IF(装备!K452="","",装备!K452)</f>
        <v/>
      </c>
      <c r="L453" s="370">
        <f>IF(装备!L452="","",装备!L452)</f>
        <v>3</v>
      </c>
      <c r="M453" s="370" t="str">
        <f>IF(装备!M452="","",装备!M452)</f>
        <v>无</v>
      </c>
      <c r="N453" s="370">
        <f>IF(装备!N452="","",装备!N452)</f>
        <v>4</v>
      </c>
      <c r="O453" s="370" t="str">
        <f>IF(装备!O452="","",装备!O452)</f>
        <v/>
      </c>
      <c r="P453" s="370" t="str">
        <f>IF(装备!P452="","",装备!P452)</f>
        <v/>
      </c>
      <c r="Q453" s="370" t="str">
        <f>IF(装备!Q452="","",装备!Q452)</f>
        <v/>
      </c>
      <c r="R453" s="370" t="str">
        <f>IF(装备!R452="","",装备!R452)</f>
        <v/>
      </c>
      <c r="S453" s="370" t="str">
        <f>IF(装备!S452="","",装备!S452)</f>
        <v/>
      </c>
      <c r="T453" s="370" t="str">
        <f>IF(装备!T452="","",装备!T452)</f>
        <v/>
      </c>
      <c r="U453" s="370" t="str">
        <f>IF(装备!U452="","",装备!U452)</f>
        <v/>
      </c>
      <c r="V453" s="370" t="str">
        <f>IF(装备!V452="","",装备!V452)</f>
        <v/>
      </c>
      <c r="W453" s="370" t="str">
        <f>IF(装备!W452="","",装备!W452)</f>
        <v/>
      </c>
      <c r="X453" s="370">
        <f>IF(装备!X452="","",装备!X452)</f>
        <v>5</v>
      </c>
      <c r="Y453" s="370">
        <f>IF(装备!Y452="","",装备!Y452)</f>
        <v>10</v>
      </c>
      <c r="Z453" s="370">
        <f>IF(装备!Z452="","",装备!Z452)</f>
        <v>5</v>
      </c>
      <c r="AA453" s="370" t="str">
        <f>IF(装备!AA452="","",装备!AA452)</f>
        <v/>
      </c>
      <c r="AB453" t="str">
        <f>IF(装备!AB452="","",装备!AB452)</f>
        <v/>
      </c>
      <c r="AC453" t="str">
        <f>IF(装备!AC452="","",装备!AC452)</f>
        <v/>
      </c>
      <c r="AD453" t="str">
        <f>IF(装备!AD452="","",装备!AD452)</f>
        <v/>
      </c>
    </row>
    <row r="454" spans="1:30">
      <c r="A454">
        <f>IF(装备!A453="","",装备!A453)</f>
        <v>10045221</v>
      </c>
      <c r="B454" s="364" t="s">
        <v>4741</v>
      </c>
      <c r="C454" s="370">
        <f>IF(装备!C453="","",装备!C453)</f>
        <v>5</v>
      </c>
      <c r="D454" s="121" t="str">
        <f>IF(装备!D453="","",装备!D453)</f>
        <v>主炮</v>
      </c>
      <c r="E454" t="str">
        <f>IF(装备!E453="","",装备!E453)</f>
        <v>主炮-战列+</v>
      </c>
      <c r="F454" s="370" t="str">
        <f>IF(装备!F453="","",装备!F453)</f>
        <v/>
      </c>
      <c r="G454" s="370">
        <f>IF(装备!G453="","",装备!G453)</f>
        <v>24</v>
      </c>
      <c r="H454" s="370" t="str">
        <f>IF(装备!H453="","",装备!H453)</f>
        <v/>
      </c>
      <c r="I454" s="370" t="str">
        <f>IF(装备!I453="","",装备!I453)</f>
        <v/>
      </c>
      <c r="J454" s="370" t="str">
        <f>IF(装备!J453="","",装备!J453)</f>
        <v/>
      </c>
      <c r="K454" s="370">
        <f>IF(装备!K453="","",装备!K453)</f>
        <v>5</v>
      </c>
      <c r="L454" s="370">
        <f>IF(装备!L453="","",装备!L453)</f>
        <v>4</v>
      </c>
      <c r="M454" s="370" t="str">
        <f>IF(装备!M453="","",装备!M453)</f>
        <v>长</v>
      </c>
      <c r="N454" s="370" t="str">
        <f>IF(装备!N453="","",装备!N453)</f>
        <v/>
      </c>
      <c r="O454" s="370">
        <f>IF(装备!O453="","",装备!O453)</f>
        <v>2</v>
      </c>
      <c r="P454" s="370" t="str">
        <f>IF(装备!P453="","",装备!P453)</f>
        <v/>
      </c>
      <c r="Q454" s="370">
        <f>IF(装备!Q453="","",装备!Q453)</f>
        <v>3</v>
      </c>
      <c r="R454" s="370" t="str">
        <f>IF(装备!R453="","",装备!R453)</f>
        <v/>
      </c>
      <c r="S454" s="370">
        <f>IF(装备!S453="","",装备!S453)</f>
        <v>0.25</v>
      </c>
      <c r="T454" s="370" t="str">
        <f>IF(装备!T453="","",装备!T453)</f>
        <v/>
      </c>
      <c r="U454" s="370" t="str">
        <f>IF(装备!U453="","",装备!U453)</f>
        <v/>
      </c>
      <c r="V454" s="370" t="str">
        <f>IF(装备!V453="","",装备!V453)</f>
        <v/>
      </c>
      <c r="W454" s="370" t="str">
        <f>IF(装备!W453="","",装备!W453)</f>
        <v/>
      </c>
      <c r="X454" s="370">
        <f>IF(装备!X453="","",装备!X453)</f>
        <v>5</v>
      </c>
      <c r="Y454" s="370">
        <f>IF(装备!Y453="","",装备!Y453)</f>
        <v>15</v>
      </c>
      <c r="Z454" s="370">
        <f>IF(装备!Z453="","",装备!Z453)</f>
        <v>11</v>
      </c>
      <c r="AA454" s="370" t="str">
        <f>IF(装备!AA453="","",装备!AA453)</f>
        <v/>
      </c>
      <c r="AB454" t="str">
        <f>IF(装备!AB453="","",装备!AB453)</f>
        <v/>
      </c>
      <c r="AC454" t="str">
        <f>IF(装备!AC453="","",装备!AC453)</f>
        <v/>
      </c>
      <c r="AD454" t="str">
        <f>IF(装备!AD453="","",装备!AD453)</f>
        <v>对空补正25%</v>
      </c>
    </row>
    <row r="455" spans="1:30">
      <c r="A455">
        <f>IF(装备!A454="","",装备!A454)</f>
        <v>10045321</v>
      </c>
      <c r="B455" s="364" t="s">
        <v>4742</v>
      </c>
      <c r="C455" s="370">
        <f>IF(装备!C454="","",装备!C454)</f>
        <v>5</v>
      </c>
      <c r="D455" s="121" t="str">
        <f>IF(装备!D454="","",装备!D454)</f>
        <v>战斗机</v>
      </c>
      <c r="E455" t="str">
        <f>IF(装备!E454="","",装备!E454)</f>
        <v>战斗机-通用</v>
      </c>
      <c r="F455" s="370" t="str">
        <f>IF(装备!F454="","",装备!F454)</f>
        <v/>
      </c>
      <c r="G455" s="370" t="str">
        <f>IF(装备!G454="","",装备!G454)</f>
        <v/>
      </c>
      <c r="H455" s="370" t="str">
        <f>IF(装备!H454="","",装备!H454)</f>
        <v/>
      </c>
      <c r="I455" s="370" t="str">
        <f>IF(装备!I454="","",装备!I454)</f>
        <v/>
      </c>
      <c r="J455" s="370" t="str">
        <f>IF(装备!J454="","",装备!J454)</f>
        <v/>
      </c>
      <c r="K455" s="370">
        <f>IF(装备!K454="","",装备!K454)</f>
        <v>3</v>
      </c>
      <c r="L455" s="370" t="str">
        <f>IF(装备!L454="","",装备!L454)</f>
        <v/>
      </c>
      <c r="M455" s="370" t="str">
        <f>IF(装备!M454="","",装备!M454)</f>
        <v>无</v>
      </c>
      <c r="N455" s="370" t="str">
        <f>IF(装备!N454="","",装备!N454)</f>
        <v/>
      </c>
      <c r="O455" s="370" t="str">
        <f>IF(装备!O454="","",装备!O454)</f>
        <v/>
      </c>
      <c r="P455" s="370">
        <f>IF(装备!P454="","",装备!P454)</f>
        <v>5</v>
      </c>
      <c r="Q455" s="370">
        <f>IF(装备!Q454="","",装备!Q454)</f>
        <v>9</v>
      </c>
      <c r="R455" s="370" t="str">
        <f>IF(装备!R454="","",装备!R454)</f>
        <v/>
      </c>
      <c r="S455" s="370" t="str">
        <f>IF(装备!S454="","",装备!S454)</f>
        <v/>
      </c>
      <c r="T455" s="370" t="str">
        <f>IF(装备!T454="","",装备!T454)</f>
        <v/>
      </c>
      <c r="U455" s="370" t="str">
        <f>IF(装备!U454="","",装备!U454)</f>
        <v/>
      </c>
      <c r="V455" s="370" t="str">
        <f>IF(装备!V454="","",装备!V454)</f>
        <v/>
      </c>
      <c r="W455" s="370">
        <f>IF(装备!W454="","",装备!W454)</f>
        <v>5</v>
      </c>
      <c r="X455" s="370">
        <f>IF(装备!X454="","",装备!X454)</f>
        <v>5</v>
      </c>
      <c r="Y455" s="370">
        <f>IF(装备!Y454="","",装备!Y454)</f>
        <v>5</v>
      </c>
      <c r="Z455" s="370" t="str">
        <f>IF(装备!Z454="","",装备!Z454)</f>
        <v/>
      </c>
      <c r="AA455" s="370">
        <f>IF(装备!AA454="","",装备!AA454)</f>
        <v>10</v>
      </c>
      <c r="AB455" t="str">
        <f>IF(装备!AB454="","",装备!AB454)</f>
        <v>{'exp': 0.05}</v>
      </c>
      <c r="AC455">
        <f>IF(装备!AC454="","",装备!AC454)</f>
        <v>15</v>
      </c>
      <c r="AD455" t="str">
        <f>IF(装备!AD454="","",装备!AD454)</f>
        <v>获得经验值提升5%（装备之间不叠加）；铝耗5</v>
      </c>
    </row>
    <row r="456" spans="1:30">
      <c r="A456">
        <f>IF(装备!A455="","",装备!A455)</f>
        <v>10045421</v>
      </c>
      <c r="B456" s="364" t="s">
        <v>4743</v>
      </c>
      <c r="C456" s="370">
        <f>IF(装备!C455="","",装备!C455)</f>
        <v>5</v>
      </c>
      <c r="D456" s="121" t="str">
        <f>IF(装备!D455="","",装备!D455)</f>
        <v>鱼雷</v>
      </c>
      <c r="E456" t="str">
        <f>IF(装备!E455="","",装备!E455)</f>
        <v>鱼雷-通用</v>
      </c>
      <c r="F456" s="370" t="str">
        <f>IF(装备!F455="","",装备!F455)</f>
        <v/>
      </c>
      <c r="G456" s="370" t="str">
        <f>IF(装备!G455="","",装备!G455)</f>
        <v/>
      </c>
      <c r="H456" s="370" t="str">
        <f>IF(装备!H455="","",装备!H455)</f>
        <v/>
      </c>
      <c r="I456" s="370">
        <f>IF(装备!I455="","",装备!I455)</f>
        <v>18</v>
      </c>
      <c r="J456" s="370" t="str">
        <f>IF(装备!J455="","",装备!J455)</f>
        <v/>
      </c>
      <c r="K456" s="370" t="str">
        <f>IF(装备!K455="","",装备!K455)</f>
        <v/>
      </c>
      <c r="L456" s="370">
        <f>IF(装备!L455="","",装备!L455)</f>
        <v>-1</v>
      </c>
      <c r="M456" s="370" t="str">
        <f>IF(装备!M455="","",装备!M455)</f>
        <v>无</v>
      </c>
      <c r="N456" s="370">
        <f>IF(装备!N455="","",装备!N455)</f>
        <v>-2</v>
      </c>
      <c r="O456" s="370" t="str">
        <f>IF(装备!O455="","",装备!O455)</f>
        <v/>
      </c>
      <c r="P456" s="370" t="str">
        <f>IF(装备!P455="","",装备!P455)</f>
        <v/>
      </c>
      <c r="Q456" s="370" t="str">
        <f>IF(装备!Q455="","",装备!Q455)</f>
        <v/>
      </c>
      <c r="R456" s="370" t="str">
        <f>IF(装备!R455="","",装备!R455)</f>
        <v/>
      </c>
      <c r="S456" s="370" t="str">
        <f>IF(装备!S455="","",装备!S455)</f>
        <v/>
      </c>
      <c r="T456" s="370" t="str">
        <f>IF(装备!T455="","",装备!T455)</f>
        <v/>
      </c>
      <c r="U456" s="370" t="str">
        <f>IF(装备!U455="","",装备!U455)</f>
        <v/>
      </c>
      <c r="V456" s="370" t="str">
        <f>IF(装备!V455="","",装备!V455)</f>
        <v/>
      </c>
      <c r="W456" s="370" t="str">
        <f>IF(装备!W455="","",装备!W455)</f>
        <v/>
      </c>
      <c r="X456" s="370">
        <f>IF(装备!X455="","",装备!X455)</f>
        <v>5</v>
      </c>
      <c r="Y456" s="370">
        <f>IF(装备!Y455="","",装备!Y455)</f>
        <v>15</v>
      </c>
      <c r="Z456" s="370">
        <f>IF(装备!Z455="","",装备!Z455)</f>
        <v>5</v>
      </c>
      <c r="AA456" s="370" t="str">
        <f>IF(装备!AA455="","",装备!AA455)</f>
        <v/>
      </c>
      <c r="AB456" t="str">
        <f>IF(装备!AB455="","",装备!AB455)</f>
        <v/>
      </c>
      <c r="AC456" t="str">
        <f>IF(装备!AC455="","",装备!AC455)</f>
        <v/>
      </c>
      <c r="AD456" t="str">
        <f>IF(装备!AD455="","",装备!AD455)</f>
        <v/>
      </c>
    </row>
    <row r="457" spans="1:30">
      <c r="A457">
        <f>IF(装备!A456="","",装备!A456)</f>
        <v>10045521</v>
      </c>
      <c r="B457" s="364" t="s">
        <v>4744</v>
      </c>
      <c r="C457" s="370">
        <f>IF(装备!C456="","",装备!C456)</f>
        <v>5</v>
      </c>
      <c r="D457" s="121" t="str">
        <f>IF(装备!D456="","",装备!D456)</f>
        <v>主炮</v>
      </c>
      <c r="E457" t="str">
        <f>IF(装备!E456="","",装备!E456)</f>
        <v>主炮-通用</v>
      </c>
      <c r="F457" s="370" t="str">
        <f>IF(装备!F456="","",装备!F456)</f>
        <v/>
      </c>
      <c r="G457" s="370">
        <f>IF(装备!G456="","",装备!G456)</f>
        <v>3</v>
      </c>
      <c r="H457" s="370" t="str">
        <f>IF(装备!H456="","",装备!H456)</f>
        <v/>
      </c>
      <c r="I457" s="370" t="str">
        <f>IF(装备!I456="","",装备!I456)</f>
        <v/>
      </c>
      <c r="J457" s="370" t="str">
        <f>IF(装备!J456="","",装备!J456)</f>
        <v/>
      </c>
      <c r="K457" s="370">
        <f>IF(装备!K456="","",装备!K456)</f>
        <v>3</v>
      </c>
      <c r="L457" s="370" t="str">
        <f>IF(装备!L456="","",装备!L456)</f>
        <v/>
      </c>
      <c r="M457" s="370" t="str">
        <f>IF(装备!M456="","",装备!M456)</f>
        <v>短</v>
      </c>
      <c r="N457" s="370" t="str">
        <f>IF(装备!N456="","",装备!N456)</f>
        <v/>
      </c>
      <c r="O457" s="370" t="str">
        <f>IF(装备!O456="","",装备!O456)</f>
        <v/>
      </c>
      <c r="P457" s="370" t="str">
        <f>IF(装备!P456="","",装备!P456)</f>
        <v/>
      </c>
      <c r="Q457" s="370">
        <f>IF(装备!Q456="","",装备!Q456)</f>
        <v>8</v>
      </c>
      <c r="R457" s="370">
        <f>IF(装备!R456="","",装备!R456)</f>
        <v>2.5</v>
      </c>
      <c r="S457" s="370">
        <f>IF(装备!S456="","",装备!S456)</f>
        <v>0.5</v>
      </c>
      <c r="T457" s="370" t="str">
        <f>IF(装备!T456="","",装备!T456)</f>
        <v/>
      </c>
      <c r="U457" s="370" t="str">
        <f>IF(装备!U456="","",装备!U456)</f>
        <v/>
      </c>
      <c r="V457" s="370" t="str">
        <f>IF(装备!V456="","",装备!V456)</f>
        <v/>
      </c>
      <c r="W457" s="370" t="str">
        <f>IF(装备!W456="","",装备!W456)</f>
        <v/>
      </c>
      <c r="X457" s="370">
        <f>IF(装备!X456="","",装备!X456)</f>
        <v>5</v>
      </c>
      <c r="Y457" s="370">
        <f>IF(装备!Y456="","",装备!Y456)</f>
        <v>10</v>
      </c>
      <c r="Z457" s="370">
        <f>IF(装备!Z456="","",装备!Z456)</f>
        <v>5</v>
      </c>
      <c r="AA457" s="370" t="str">
        <f>IF(装备!AA456="","",装备!AA456)</f>
        <v/>
      </c>
      <c r="AB457" t="str">
        <f>IF(装备!AB456="","",装备!AB456)</f>
        <v/>
      </c>
      <c r="AC457" t="str">
        <f>IF(装备!AC456="","",装备!AC456)</f>
        <v/>
      </c>
      <c r="AD457" t="str">
        <f>IF(装备!AD456="","",装备!AD456)</f>
        <v>对空补正50%；对空倍率2.5</v>
      </c>
    </row>
    <row r="458" spans="1:30">
      <c r="A458">
        <f>IF(装备!A457="","",装备!A457)</f>
        <v>10045621</v>
      </c>
      <c r="B458" s="364" t="s">
        <v>4746</v>
      </c>
      <c r="C458" s="370">
        <f>IF(装备!C457="","",装备!C457)</f>
        <v>5</v>
      </c>
      <c r="D458" s="121" t="str">
        <f>IF(装备!D457="","",装备!D457)</f>
        <v>主炮</v>
      </c>
      <c r="E458" t="str">
        <f>IF(装备!E457="","",装备!E457)</f>
        <v>主炮-通用</v>
      </c>
      <c r="F458" s="370" t="str">
        <f>IF(装备!F457="","",装备!F457)</f>
        <v/>
      </c>
      <c r="G458" s="370">
        <f>IF(装备!G457="","",装备!G457)</f>
        <v>4</v>
      </c>
      <c r="H458" s="370" t="str">
        <f>IF(装备!H457="","",装备!H457)</f>
        <v/>
      </c>
      <c r="I458" s="370" t="str">
        <f>IF(装备!I457="","",装备!I457)</f>
        <v/>
      </c>
      <c r="J458" s="370" t="str">
        <f>IF(装备!J457="","",装备!J457)</f>
        <v/>
      </c>
      <c r="K458" s="370" t="str">
        <f>IF(装备!K457="","",装备!K457)</f>
        <v/>
      </c>
      <c r="L458" s="370">
        <f>IF(装备!L457="","",装备!L457)</f>
        <v>3</v>
      </c>
      <c r="M458" s="370" t="str">
        <f>IF(装备!M457="","",装备!M457)</f>
        <v>短</v>
      </c>
      <c r="N458" s="370">
        <f>IF(装备!N457="","",装备!N457)</f>
        <v>2</v>
      </c>
      <c r="O458" s="370" t="str">
        <f>IF(装备!O457="","",装备!O457)</f>
        <v/>
      </c>
      <c r="P458" s="370" t="str">
        <f>IF(装备!P457="","",装备!P457)</f>
        <v/>
      </c>
      <c r="Q458" s="370">
        <f>IF(装备!Q457="","",装备!Q457)</f>
        <v>8</v>
      </c>
      <c r="R458" s="370">
        <f>IF(装备!R457="","",装备!R457)</f>
        <v>2.6</v>
      </c>
      <c r="S458" s="370">
        <f>IF(装备!S457="","",装备!S457)</f>
        <v>0.5</v>
      </c>
      <c r="T458" s="370" t="str">
        <f>IF(装备!T457="","",装备!T457)</f>
        <v/>
      </c>
      <c r="U458" s="370" t="str">
        <f>IF(装备!U457="","",装备!U457)</f>
        <v/>
      </c>
      <c r="V458" s="370" t="str">
        <f>IF(装备!V457="","",装备!V457)</f>
        <v/>
      </c>
      <c r="W458" s="370" t="str">
        <f>IF(装备!W457="","",装备!W457)</f>
        <v/>
      </c>
      <c r="X458" s="370">
        <f>IF(装备!X457="","",装备!X457)</f>
        <v>5</v>
      </c>
      <c r="Y458" s="370">
        <f>IF(装备!Y457="","",装备!Y457)</f>
        <v>10</v>
      </c>
      <c r="Z458" s="370">
        <f>IF(装备!Z457="","",装备!Z457)</f>
        <v>6</v>
      </c>
      <c r="AA458" s="370" t="str">
        <f>IF(装备!AA457="","",装备!AA457)</f>
        <v/>
      </c>
      <c r="AB458" t="str">
        <f>IF(装备!AB457="","",装备!AB457)</f>
        <v/>
      </c>
      <c r="AC458" t="str">
        <f>IF(装备!AC457="","",装备!AC457)</f>
        <v/>
      </c>
      <c r="AD458" t="str">
        <f>IF(装备!AD457="","",装备!AD457)</f>
        <v>对空补正50%；对空倍率2.6</v>
      </c>
    </row>
    <row r="459" spans="1:30">
      <c r="A459">
        <f>IF(装备!A458="","",装备!A458)</f>
        <v>10045721</v>
      </c>
      <c r="B459" s="362" t="s">
        <v>4748</v>
      </c>
      <c r="C459" s="370">
        <f>IF(装备!C458="","",装备!C458)</f>
        <v>4</v>
      </c>
      <c r="D459" s="121" t="str">
        <f>IF(装备!D458="","",装备!D458)</f>
        <v>鱼雷</v>
      </c>
      <c r="E459" t="str">
        <f>IF(装备!E458="","",装备!E458)</f>
        <v>鱼雷-潜艇限定</v>
      </c>
      <c r="F459" s="370" t="str">
        <f>IF(装备!F458="","",装备!F458)</f>
        <v/>
      </c>
      <c r="G459" s="370" t="str">
        <f>IF(装备!G458="","",装备!G458)</f>
        <v/>
      </c>
      <c r="H459" s="370" t="str">
        <f>IF(装备!H458="","",装备!H458)</f>
        <v/>
      </c>
      <c r="I459" s="370">
        <f>IF(装备!I458="","",装备!I458)</f>
        <v>12</v>
      </c>
      <c r="J459" s="370" t="str">
        <f>IF(装备!J458="","",装备!J458)</f>
        <v/>
      </c>
      <c r="K459" s="370" t="str">
        <f>IF(装备!K458="","",装备!K458)</f>
        <v/>
      </c>
      <c r="L459" s="370">
        <f>IF(装备!L458="","",装备!L458)</f>
        <v>5</v>
      </c>
      <c r="M459" s="370" t="str">
        <f>IF(装备!M458="","",装备!M458)</f>
        <v>无</v>
      </c>
      <c r="N459" s="370">
        <f>IF(装备!N458="","",装备!N458)</f>
        <v>4</v>
      </c>
      <c r="O459" s="370" t="str">
        <f>IF(装备!O458="","",装备!O458)</f>
        <v/>
      </c>
      <c r="P459" s="370" t="str">
        <f>IF(装备!P458="","",装备!P458)</f>
        <v/>
      </c>
      <c r="Q459" s="370" t="str">
        <f>IF(装备!Q458="","",装备!Q458)</f>
        <v/>
      </c>
      <c r="R459" s="370" t="str">
        <f>IF(装备!R458="","",装备!R458)</f>
        <v/>
      </c>
      <c r="S459" s="370" t="str">
        <f>IF(装备!S458="","",装备!S458)</f>
        <v/>
      </c>
      <c r="T459" s="370" t="str">
        <f>IF(装备!T458="","",装备!T458)</f>
        <v/>
      </c>
      <c r="U459" s="370" t="str">
        <f>IF(装备!U458="","",装备!U458)</f>
        <v/>
      </c>
      <c r="V459" s="370" t="str">
        <f>IF(装备!V458="","",装备!V458)</f>
        <v/>
      </c>
      <c r="W459" s="370" t="str">
        <f>IF(装备!W458="","",装备!W458)</f>
        <v/>
      </c>
      <c r="X459" s="370">
        <f>IF(装备!X458="","",装备!X458)</f>
        <v>6</v>
      </c>
      <c r="Y459" s="370">
        <f>IF(装备!Y458="","",装备!Y458)</f>
        <v>12</v>
      </c>
      <c r="Z459" s="370">
        <f>IF(装备!Z458="","",装备!Z458)</f>
        <v>5</v>
      </c>
      <c r="AA459" s="370" t="str">
        <f>IF(装备!AA458="","",装备!AA458)</f>
        <v/>
      </c>
      <c r="AB459" t="str">
        <f>IF(装备!AB458="","",装备!AB458)</f>
        <v/>
      </c>
      <c r="AC459" t="str">
        <f>IF(装备!AC458="","",装备!AC458)</f>
        <v/>
      </c>
      <c r="AD459" t="str">
        <f>IF(装备!AD458="","",装备!AD458)</f>
        <v/>
      </c>
    </row>
    <row r="460" spans="1:30">
      <c r="A460">
        <f>IF(装备!A459="","",装备!A459)</f>
        <v>10045821</v>
      </c>
      <c r="B460" s="363" t="s">
        <v>4749</v>
      </c>
      <c r="C460" s="370">
        <f>IF(装备!C459="","",装备!C459)</f>
        <v>6</v>
      </c>
      <c r="D460" s="121" t="str">
        <f>IF(装备!D459="","",装备!D459)</f>
        <v>轰炸机</v>
      </c>
      <c r="E460" t="str">
        <f>IF(装备!E459="","",装备!E459)</f>
        <v>轰炸机-通用</v>
      </c>
      <c r="F460" s="370" t="str">
        <f>IF(装备!F459="","",装备!F459)</f>
        <v/>
      </c>
      <c r="G460" s="370" t="str">
        <f>IF(装备!G459="","",装备!G459)</f>
        <v/>
      </c>
      <c r="H460" s="370" t="str">
        <f>IF(装备!H459="","",装备!H459)</f>
        <v/>
      </c>
      <c r="I460" s="370" t="str">
        <f>IF(装备!I459="","",装备!I459)</f>
        <v/>
      </c>
      <c r="J460" s="370" t="str">
        <f>IF(装备!J459="","",装备!J459)</f>
        <v/>
      </c>
      <c r="K460" s="370" t="str">
        <f>IF(装备!K459="","",装备!K459)</f>
        <v/>
      </c>
      <c r="L460" s="370" t="str">
        <f>IF(装备!L459="","",装备!L459)</f>
        <v/>
      </c>
      <c r="M460" s="370" t="str">
        <f>IF(装备!M459="","",装备!M459)</f>
        <v>无</v>
      </c>
      <c r="N460" s="370" t="str">
        <f>IF(装备!N459="","",装备!N459)</f>
        <v/>
      </c>
      <c r="O460" s="370" t="str">
        <f>IF(装备!O459="","",装备!O459)</f>
        <v/>
      </c>
      <c r="P460" s="370">
        <f>IF(装备!P459="","",装备!P459)</f>
        <v>23</v>
      </c>
      <c r="Q460" s="370" t="str">
        <f>IF(装备!Q459="","",装备!Q459)</f>
        <v/>
      </c>
      <c r="R460" s="370" t="str">
        <f>IF(装备!R459="","",装备!R459)</f>
        <v/>
      </c>
      <c r="S460" s="370" t="str">
        <f>IF(装备!S459="","",装备!S459)</f>
        <v/>
      </c>
      <c r="T460" s="370" t="str">
        <f>IF(装备!T459="","",装备!T459)</f>
        <v/>
      </c>
      <c r="U460" s="370" t="str">
        <f>IF(装备!U459="","",装备!U459)</f>
        <v/>
      </c>
      <c r="V460" s="370" t="str">
        <f>IF(装备!V459="","",装备!V459)</f>
        <v/>
      </c>
      <c r="W460" s="370">
        <f>IF(装备!W459="","",装备!W459)</f>
        <v>15</v>
      </c>
      <c r="X460" s="370">
        <f>IF(装备!X459="","",装备!X459)</f>
        <v>10</v>
      </c>
      <c r="Y460" s="370">
        <f>IF(装备!Y459="","",装备!Y459)</f>
        <v>20</v>
      </c>
      <c r="Z460" s="370" t="str">
        <f>IF(装备!Z459="","",装备!Z459)</f>
        <v/>
      </c>
      <c r="AA460" s="370">
        <f>IF(装备!AA459="","",装备!AA459)</f>
        <v>30</v>
      </c>
      <c r="AB460" t="str">
        <f>IF(装备!AB459="","",装备!AB459)</f>
        <v/>
      </c>
      <c r="AC460" t="str">
        <f>IF(装备!AC459="","",装备!AC459)</f>
        <v/>
      </c>
      <c r="AD460" t="str">
        <f>IF(装备!AD459="","",装备!AD459)</f>
        <v>铝耗15</v>
      </c>
    </row>
    <row r="461" spans="1:30">
      <c r="A461">
        <f>IF(装备!A460="","",装备!A460)</f>
        <v>10045921</v>
      </c>
      <c r="B461" s="364" t="s">
        <v>4750</v>
      </c>
      <c r="C461" s="370">
        <f>IF(装备!C460="","",装备!C460)</f>
        <v>5</v>
      </c>
      <c r="D461" s="121" t="str">
        <f>IF(装备!D460="","",装备!D460)</f>
        <v>战斗机</v>
      </c>
      <c r="E461" t="str">
        <f>IF(装备!E460="","",装备!E460)</f>
        <v>战斗机-水上战斗机</v>
      </c>
      <c r="F461" s="370" t="str">
        <f>IF(装备!F460="","",装备!F460)</f>
        <v/>
      </c>
      <c r="G461" s="370" t="str">
        <f>IF(装备!G460="","",装备!G460)</f>
        <v/>
      </c>
      <c r="H461" s="370" t="str">
        <f>IF(装备!H460="","",装备!H460)</f>
        <v/>
      </c>
      <c r="I461" s="370" t="str">
        <f>IF(装备!I460="","",装备!I460)</f>
        <v/>
      </c>
      <c r="J461" s="370" t="str">
        <f>IF(装备!J460="","",装备!J460)</f>
        <v/>
      </c>
      <c r="K461" s="370" t="str">
        <f>IF(装备!K460="","",装备!K460)</f>
        <v/>
      </c>
      <c r="L461" s="370" t="str">
        <f>IF(装备!L460="","",装备!L460)</f>
        <v/>
      </c>
      <c r="M461" s="370" t="str">
        <f>IF(装备!M460="","",装备!M460)</f>
        <v>无</v>
      </c>
      <c r="N461" s="370" t="str">
        <f>IF(装备!N460="","",装备!N460)</f>
        <v/>
      </c>
      <c r="O461" s="370" t="str">
        <f>IF(装备!O460="","",装备!O460)</f>
        <v/>
      </c>
      <c r="P461" s="370" t="str">
        <f>IF(装备!P460="","",装备!P460)</f>
        <v/>
      </c>
      <c r="Q461" s="370">
        <f>IF(装备!Q460="","",装备!Q460)</f>
        <v>14</v>
      </c>
      <c r="R461" s="370" t="str">
        <f>IF(装备!R460="","",装备!R460)</f>
        <v/>
      </c>
      <c r="S461" s="370" t="str">
        <f>IF(装备!S460="","",装备!S460)</f>
        <v/>
      </c>
      <c r="T461" s="370" t="str">
        <f>IF(装备!T460="","",装备!T460)</f>
        <v/>
      </c>
      <c r="U461" s="370" t="str">
        <f>IF(装备!U460="","",装备!U460)</f>
        <v/>
      </c>
      <c r="V461" s="370" t="str">
        <f>IF(装备!V460="","",装备!V460)</f>
        <v/>
      </c>
      <c r="W461" s="370">
        <f>IF(装备!W460="","",装备!W460)</f>
        <v>6</v>
      </c>
      <c r="X461" s="370">
        <f>IF(装备!X460="","",装备!X460)</f>
        <v>10</v>
      </c>
      <c r="Y461" s="370">
        <f>IF(装备!Y460="","",装备!Y460)</f>
        <v>10</v>
      </c>
      <c r="Z461" s="370" t="str">
        <f>IF(装备!Z460="","",装备!Z460)</f>
        <v/>
      </c>
      <c r="AA461" s="370">
        <f>IF(装备!AA460="","",装备!AA460)</f>
        <v>20</v>
      </c>
      <c r="AB461" t="str">
        <f>IF(装备!AB460="","",装备!AB460)</f>
        <v/>
      </c>
      <c r="AC461" t="str">
        <f>IF(装备!AC460="","",装备!AC460)</f>
        <v/>
      </c>
      <c r="AD461" t="str">
        <f>IF(装备!AD460="","",装备!AD460)</f>
        <v>铝耗6</v>
      </c>
    </row>
    <row r="462" spans="1:30">
      <c r="A462">
        <f>IF(装备!A461="","",装备!A461)</f>
        <v>10046021</v>
      </c>
      <c r="B462" s="364" t="s">
        <v>4751</v>
      </c>
      <c r="C462" s="370">
        <f>IF(装备!C461="","",装备!C461)</f>
        <v>5</v>
      </c>
      <c r="D462" s="121" t="str">
        <f>IF(装备!D461="","",装备!D461)</f>
        <v>防空导弹</v>
      </c>
      <c r="E462" t="str">
        <f>IF(装备!E461="","",装备!E461)</f>
        <v>防空导弹-通用</v>
      </c>
      <c r="F462" s="370" t="str">
        <f>IF(装备!F461="","",装备!F461)</f>
        <v/>
      </c>
      <c r="G462" s="370">
        <f>IF(装备!G461="","",装备!G461)</f>
        <v>18</v>
      </c>
      <c r="H462" s="370" t="str">
        <f>IF(装备!H461="","",装备!H461)</f>
        <v/>
      </c>
      <c r="I462" s="370" t="str">
        <f>IF(装备!I461="","",装备!I461)</f>
        <v/>
      </c>
      <c r="J462" s="370" t="str">
        <f>IF(装备!J461="","",装备!J461)</f>
        <v/>
      </c>
      <c r="K462" s="370" t="str">
        <f>IF(装备!K461="","",装备!K461)</f>
        <v/>
      </c>
      <c r="L462" s="370" t="str">
        <f>IF(装备!L461="","",装备!L461)</f>
        <v/>
      </c>
      <c r="M462" s="370" t="str">
        <f>IF(装备!M461="","",装备!M461)</f>
        <v>无</v>
      </c>
      <c r="N462" s="370" t="str">
        <f>IF(装备!N461="","",装备!N461)</f>
        <v/>
      </c>
      <c r="O462" s="370" t="str">
        <f>IF(装备!O461="","",装备!O461)</f>
        <v/>
      </c>
      <c r="P462" s="370" t="str">
        <f>IF(装备!P461="","",装备!P461)</f>
        <v/>
      </c>
      <c r="Q462" s="370">
        <f>IF(装备!Q461="","",装备!Q461)</f>
        <v>17</v>
      </c>
      <c r="R462" s="370">
        <f>IF(装备!R461="","",装备!R461)</f>
        <v>3.8</v>
      </c>
      <c r="S462" s="370">
        <f>IF(装备!S461="","",装备!S461)</f>
        <v>0.75</v>
      </c>
      <c r="T462" s="370" t="str">
        <f>IF(装备!T461="","",装备!T461)</f>
        <v/>
      </c>
      <c r="U462" s="370">
        <f>IF(装备!U461="","",装备!U461)</f>
        <v>24</v>
      </c>
      <c r="V462" s="370" t="str">
        <f>IF(装备!V461="","",装备!V461)</f>
        <v/>
      </c>
      <c r="W462" s="370">
        <f>IF(装备!W461="","",装备!W461)</f>
        <v>8</v>
      </c>
      <c r="X462" s="370">
        <f>IF(装备!X461="","",装备!X461)</f>
        <v>5</v>
      </c>
      <c r="Y462" s="370">
        <f>IF(装备!Y461="","",装备!Y461)</f>
        <v>25</v>
      </c>
      <c r="Z462" s="370" t="str">
        <f>IF(装备!Z461="","",装备!Z461)</f>
        <v/>
      </c>
      <c r="AA462" s="370">
        <f>IF(装备!AA461="","",装备!AA461)</f>
        <v>25</v>
      </c>
      <c r="AB462" t="str">
        <f>IF(装备!AB461="","",装备!AB461)</f>
        <v/>
      </c>
      <c r="AC462" t="str">
        <f>IF(装备!AC461="","",装备!AC461)</f>
        <v/>
      </c>
      <c r="AD462" t="str">
        <f>IF(装备!AD461="","",装备!AD461)</f>
        <v>对空补正75%；对空倍率3.8；铝耗8</v>
      </c>
    </row>
    <row r="463" spans="1:30">
      <c r="A463">
        <f>IF(装备!A462="","",装备!A462)</f>
        <v>10046121</v>
      </c>
      <c r="B463" s="362" t="s">
        <v>4753</v>
      </c>
      <c r="C463" s="370">
        <f>IF(装备!C462="","",装备!C462)</f>
        <v>4</v>
      </c>
      <c r="D463" s="121" t="str">
        <f>IF(装备!D462="","",装备!D462)</f>
        <v>强化部件</v>
      </c>
      <c r="E463" t="str">
        <f>IF(装备!E462="","",装备!E462)</f>
        <v>强化部件-潜艇限定</v>
      </c>
      <c r="F463" s="370" t="str">
        <f>IF(装备!F462="","",装备!F462)</f>
        <v/>
      </c>
      <c r="G463" s="370" t="str">
        <f>IF(装备!G462="","",装备!G462)</f>
        <v/>
      </c>
      <c r="H463" s="370" t="str">
        <f>IF(装备!H462="","",装备!H462)</f>
        <v/>
      </c>
      <c r="I463" s="370" t="str">
        <f>IF(装备!I462="","",装备!I462)</f>
        <v/>
      </c>
      <c r="J463" s="370" t="str">
        <f>IF(装备!J462="","",装备!J462)</f>
        <v/>
      </c>
      <c r="K463" s="370">
        <f>IF(装备!K462="","",装备!K462)</f>
        <v>3</v>
      </c>
      <c r="L463" s="370" t="str">
        <f>IF(装备!L462="","",装备!L462)</f>
        <v/>
      </c>
      <c r="M463" s="370" t="str">
        <f>IF(装备!M462="","",装备!M462)</f>
        <v>无</v>
      </c>
      <c r="N463" s="370">
        <f>IF(装备!N462="","",装备!N462)</f>
        <v>7</v>
      </c>
      <c r="O463" s="370">
        <f>IF(装备!O462="","",装备!O462)</f>
        <v>2</v>
      </c>
      <c r="P463" s="370" t="str">
        <f>IF(装备!P462="","",装备!P462)</f>
        <v/>
      </c>
      <c r="Q463" s="370" t="str">
        <f>IF(装备!Q462="","",装备!Q462)</f>
        <v/>
      </c>
      <c r="R463" s="370" t="str">
        <f>IF(装备!R462="","",装备!R462)</f>
        <v/>
      </c>
      <c r="S463" s="370" t="str">
        <f>IF(装备!S462="","",装备!S462)</f>
        <v/>
      </c>
      <c r="T463" s="370" t="str">
        <f>IF(装备!T462="","",装备!T462)</f>
        <v/>
      </c>
      <c r="U463" s="370" t="str">
        <f>IF(装备!U462="","",装备!U462)</f>
        <v/>
      </c>
      <c r="V463" s="370" t="str">
        <f>IF(装备!V462="","",装备!V462)</f>
        <v/>
      </c>
      <c r="W463" s="370" t="str">
        <f>IF(装备!W462="","",装备!W462)</f>
        <v/>
      </c>
      <c r="X463" s="370">
        <f>IF(装备!X462="","",装备!X462)</f>
        <v>5</v>
      </c>
      <c r="Y463" s="370">
        <f>IF(装备!Y462="","",装备!Y462)</f>
        <v>10</v>
      </c>
      <c r="Z463" s="370">
        <f>IF(装备!Z462="","",装备!Z462)</f>
        <v>5</v>
      </c>
      <c r="AA463" s="370">
        <f>IF(装备!AA462="","",装备!AA462)</f>
        <v>5</v>
      </c>
      <c r="AB463" t="str">
        <f>IF(装备!AB462="","",装备!AB462)</f>
        <v/>
      </c>
      <c r="AC463" t="str">
        <f>IF(装备!AC462="","",装备!AC462)</f>
        <v/>
      </c>
      <c r="AD463" t="str">
        <f>IF(装备!AD462="","",装备!AD462)</f>
        <v/>
      </c>
    </row>
    <row r="464" spans="1:30">
      <c r="A464">
        <f>IF(装备!A463="","",装备!A463)</f>
        <v>10046221</v>
      </c>
      <c r="B464" s="364" t="s">
        <v>4754</v>
      </c>
      <c r="C464" s="370">
        <f>IF(装备!C463="","",装备!C463)</f>
        <v>5</v>
      </c>
      <c r="D464" s="121" t="str">
        <f>IF(装备!D463="","",装备!D463)</f>
        <v>主炮</v>
      </c>
      <c r="E464" t="str">
        <f>IF(装备!E463="","",装备!E463)</f>
        <v>主炮-通用</v>
      </c>
      <c r="F464" s="370" t="str">
        <f>IF(装备!F463="","",装备!F463)</f>
        <v/>
      </c>
      <c r="G464" s="370">
        <f>IF(装备!G463="","",装备!G463)</f>
        <v>2</v>
      </c>
      <c r="H464" s="370" t="str">
        <f>IF(装备!H463="","",装备!H463)</f>
        <v/>
      </c>
      <c r="I464" s="370" t="str">
        <f>IF(装备!I463="","",装备!I463)</f>
        <v/>
      </c>
      <c r="J464" s="370" t="str">
        <f>IF(装备!J463="","",装备!J463)</f>
        <v/>
      </c>
      <c r="K464" s="370" t="str">
        <f>IF(装备!K463="","",装备!K463)</f>
        <v/>
      </c>
      <c r="L464" s="370" t="str">
        <f>IF(装备!L463="","",装备!L463)</f>
        <v/>
      </c>
      <c r="M464" s="370" t="str">
        <f>IF(装备!M463="","",装备!M463)</f>
        <v>短</v>
      </c>
      <c r="N464" s="370" t="str">
        <f>IF(装备!N463="","",装备!N463)</f>
        <v/>
      </c>
      <c r="O464" s="370" t="str">
        <f>IF(装备!O463="","",装备!O463)</f>
        <v/>
      </c>
      <c r="P464" s="370" t="str">
        <f>IF(装备!P463="","",装备!P463)</f>
        <v/>
      </c>
      <c r="Q464" s="370">
        <f>IF(装备!Q463="","",装备!Q463)</f>
        <v>15</v>
      </c>
      <c r="R464" s="370">
        <f>IF(装备!R463="","",装备!R463)</f>
        <v>3</v>
      </c>
      <c r="S464" s="370">
        <f>IF(装备!S463="","",装备!S463)</f>
        <v>0.55000000000000004</v>
      </c>
      <c r="T464" s="370" t="str">
        <f>IF(装备!T463="","",装备!T463)</f>
        <v/>
      </c>
      <c r="U464" s="370" t="str">
        <f>IF(装备!U463="","",装备!U463)</f>
        <v/>
      </c>
      <c r="V464" s="370" t="str">
        <f>IF(装备!V463="","",装备!V463)</f>
        <v/>
      </c>
      <c r="W464" s="370" t="str">
        <f>IF(装备!W463="","",装备!W463)</f>
        <v/>
      </c>
      <c r="X464" s="370">
        <f>IF(装备!X463="","",装备!X463)</f>
        <v>5</v>
      </c>
      <c r="Y464" s="370">
        <f>IF(装备!Y463="","",装备!Y463)</f>
        <v>30</v>
      </c>
      <c r="Z464" s="370">
        <f>IF(装备!Z463="","",装备!Z463)</f>
        <v>10</v>
      </c>
      <c r="AA464" s="370" t="str">
        <f>IF(装备!AA463="","",装备!AA463)</f>
        <v/>
      </c>
      <c r="AB464" t="str">
        <f>IF(装备!AB463="","",装备!AB463)</f>
        <v/>
      </c>
      <c r="AC464" t="str">
        <f>IF(装备!AC463="","",装备!AC463)</f>
        <v/>
      </c>
      <c r="AD464" t="str">
        <f>IF(装备!AD463="","",装备!AD463)</f>
        <v>对空补正55%；对空倍率3</v>
      </c>
    </row>
    <row r="465" spans="1:30">
      <c r="A465">
        <f>IF(装备!A464="","",装备!A464)</f>
        <v>10046321</v>
      </c>
      <c r="B465" s="364" t="s">
        <v>4755</v>
      </c>
      <c r="C465" s="370">
        <f>IF(装备!C464="","",装备!C464)</f>
        <v>5</v>
      </c>
      <c r="D465" s="121" t="str">
        <f>IF(装备!D464="","",装备!D464)</f>
        <v>主炮</v>
      </c>
      <c r="E465" t="str">
        <f>IF(装备!E464="","",装备!E464)</f>
        <v>主炮-战列+</v>
      </c>
      <c r="F465" s="370" t="str">
        <f>IF(装备!F464="","",装备!F464)</f>
        <v/>
      </c>
      <c r="G465" s="370">
        <f>IF(装备!G464="","",装备!G464)</f>
        <v>28</v>
      </c>
      <c r="H465" s="370" t="str">
        <f>IF(装备!H464="","",装备!H464)</f>
        <v/>
      </c>
      <c r="I465" s="370" t="str">
        <f>IF(装备!I464="","",装备!I464)</f>
        <v/>
      </c>
      <c r="J465" s="370" t="str">
        <f>IF(装备!J464="","",装备!J464)</f>
        <v/>
      </c>
      <c r="K465" s="370" t="str">
        <f>IF(装备!K464="","",装备!K464)</f>
        <v/>
      </c>
      <c r="L465" s="370">
        <f>IF(装备!L464="","",装备!L464)</f>
        <v>2</v>
      </c>
      <c r="M465" s="370" t="str">
        <f>IF(装备!M464="","",装备!M464)</f>
        <v>长</v>
      </c>
      <c r="N465" s="370" t="str">
        <f>IF(装备!N464="","",装备!N464)</f>
        <v/>
      </c>
      <c r="O465" s="370">
        <f>IF(装备!O464="","",装备!O464)</f>
        <v>2</v>
      </c>
      <c r="P465" s="370" t="str">
        <f>IF(装备!P464="","",装备!P464)</f>
        <v/>
      </c>
      <c r="Q465" s="370" t="str">
        <f>IF(装备!Q464="","",装备!Q464)</f>
        <v/>
      </c>
      <c r="R465" s="370" t="str">
        <f>IF(装备!R464="","",装备!R464)</f>
        <v/>
      </c>
      <c r="S465" s="370" t="str">
        <f>IF(装备!S464="","",装备!S464)</f>
        <v/>
      </c>
      <c r="T465" s="370" t="str">
        <f>IF(装备!T464="","",装备!T464)</f>
        <v/>
      </c>
      <c r="U465" s="370" t="str">
        <f>IF(装备!U464="","",装备!U464)</f>
        <v/>
      </c>
      <c r="V465" s="370" t="str">
        <f>IF(装备!V464="","",装备!V464)</f>
        <v/>
      </c>
      <c r="W465" s="370" t="str">
        <f>IF(装备!W464="","",装备!W464)</f>
        <v/>
      </c>
      <c r="X465" s="370">
        <f>IF(装备!X464="","",装备!X464)</f>
        <v>5</v>
      </c>
      <c r="Y465" s="370">
        <f>IF(装备!Y464="","",装备!Y464)</f>
        <v>35</v>
      </c>
      <c r="Z465" s="370">
        <f>IF(装备!Z464="","",装备!Z464)</f>
        <v>30</v>
      </c>
      <c r="AA465" s="370" t="str">
        <f>IF(装备!AA464="","",装备!AA464)</f>
        <v/>
      </c>
      <c r="AB465" t="str">
        <f>IF(装备!AB464="","",装备!AB464)</f>
        <v/>
      </c>
      <c r="AC465" t="str">
        <f>IF(装备!AC464="","",装备!AC464)</f>
        <v/>
      </c>
      <c r="AD465" t="str">
        <f>IF(装备!AD464="","",装备!AD464)</f>
        <v/>
      </c>
    </row>
    <row r="466" spans="1:30">
      <c r="A466">
        <f>IF(装备!A465="","",装备!A465)</f>
        <v>10046421</v>
      </c>
      <c r="B466" s="364" t="s">
        <v>4756</v>
      </c>
      <c r="C466" s="370">
        <f>IF(装备!C465="","",装备!C465)</f>
        <v>5</v>
      </c>
      <c r="D466" s="121" t="str">
        <f>IF(装备!D465="","",装备!D465)</f>
        <v>轰炸机</v>
      </c>
      <c r="E466" t="str">
        <f>IF(装备!E465="","",装备!E465)</f>
        <v>轰炸机-通用</v>
      </c>
      <c r="F466" s="370" t="str">
        <f>IF(装备!F465="","",装备!F465)</f>
        <v/>
      </c>
      <c r="G466" s="370" t="str">
        <f>IF(装备!G465="","",装备!G465)</f>
        <v/>
      </c>
      <c r="H466" s="370" t="str">
        <f>IF(装备!H465="","",装备!H465)</f>
        <v/>
      </c>
      <c r="I466" s="370" t="str">
        <f>IF(装备!I465="","",装备!I465)</f>
        <v/>
      </c>
      <c r="J466" s="370">
        <f>IF(装备!J465="","",装备!J465)</f>
        <v>6</v>
      </c>
      <c r="K466" s="370">
        <f>IF(装备!K465="","",装备!K465)</f>
        <v>2</v>
      </c>
      <c r="L466" s="370" t="str">
        <f>IF(装备!L465="","",装备!L465)</f>
        <v/>
      </c>
      <c r="M466" s="370" t="str">
        <f>IF(装备!M465="","",装备!M465)</f>
        <v>无</v>
      </c>
      <c r="N466" s="370" t="str">
        <f>IF(装备!N465="","",装备!N465)</f>
        <v/>
      </c>
      <c r="O466" s="370" t="str">
        <f>IF(装备!O465="","",装备!O465)</f>
        <v/>
      </c>
      <c r="P466" s="370">
        <f>IF(装备!P465="","",装备!P465)</f>
        <v>13</v>
      </c>
      <c r="Q466" s="370" t="str">
        <f>IF(装备!Q465="","",装备!Q465)</f>
        <v/>
      </c>
      <c r="R466" s="370" t="str">
        <f>IF(装备!R465="","",装备!R465)</f>
        <v/>
      </c>
      <c r="S466" s="370" t="str">
        <f>IF(装备!S465="","",装备!S465)</f>
        <v/>
      </c>
      <c r="T466" s="370" t="str">
        <f>IF(装备!T465="","",装备!T465)</f>
        <v/>
      </c>
      <c r="U466" s="370" t="str">
        <f>IF(装备!U465="","",装备!U465)</f>
        <v/>
      </c>
      <c r="V466" s="370" t="str">
        <f>IF(装备!V465="","",装备!V465)</f>
        <v/>
      </c>
      <c r="W466" s="370">
        <f>IF(装备!W465="","",装备!W465)</f>
        <v>5</v>
      </c>
      <c r="X466" s="370">
        <f>IF(装备!X465="","",装备!X465)</f>
        <v>6</v>
      </c>
      <c r="Y466" s="370">
        <f>IF(装备!Y465="","",装备!Y465)</f>
        <v>5</v>
      </c>
      <c r="Z466" s="370" t="str">
        <f>IF(装备!Z465="","",装备!Z465)</f>
        <v/>
      </c>
      <c r="AA466" s="370">
        <f>IF(装备!AA465="","",装备!AA465)</f>
        <v>10</v>
      </c>
      <c r="AB466" t="str">
        <f>IF(装备!AB465="","",装备!AB465)</f>
        <v/>
      </c>
      <c r="AC466" t="str">
        <f>IF(装备!AC465="","",装备!AC465)</f>
        <v/>
      </c>
      <c r="AD466" t="str">
        <f>IF(装备!AD465="","",装备!AD465)</f>
        <v>铝耗5</v>
      </c>
    </row>
    <row r="467" spans="1:30">
      <c r="A467">
        <f>IF(装备!A466="","",装备!A466)</f>
        <v>10046521</v>
      </c>
      <c r="B467" s="364" t="s">
        <v>4757</v>
      </c>
      <c r="C467" s="370">
        <f>IF(装备!C466="","",装备!C466)</f>
        <v>5</v>
      </c>
      <c r="D467" s="121" t="str">
        <f>IF(装备!D466="","",装备!D466)</f>
        <v>轰炸机</v>
      </c>
      <c r="E467" t="str">
        <f>IF(装备!E466="","",装备!E466)</f>
        <v>轰炸机-水上机</v>
      </c>
      <c r="F467" s="370" t="str">
        <f>IF(装备!F466="","",装备!F466)</f>
        <v/>
      </c>
      <c r="G467" s="370" t="str">
        <f>IF(装备!G466="","",装备!G466)</f>
        <v/>
      </c>
      <c r="H467" s="370" t="str">
        <f>IF(装备!H466="","",装备!H466)</f>
        <v/>
      </c>
      <c r="I467" s="370" t="str">
        <f>IF(装备!I466="","",装备!I466)</f>
        <v/>
      </c>
      <c r="J467" s="370">
        <f>IF(装备!J466="","",装备!J466)</f>
        <v>5</v>
      </c>
      <c r="K467" s="370">
        <f>IF(装备!K466="","",装备!K466)</f>
        <v>2</v>
      </c>
      <c r="L467" s="370" t="str">
        <f>IF(装备!L466="","",装备!L466)</f>
        <v/>
      </c>
      <c r="M467" s="370" t="str">
        <f>IF(装备!M466="","",装备!M466)</f>
        <v>中</v>
      </c>
      <c r="N467" s="370" t="str">
        <f>IF(装备!N466="","",装备!N466)</f>
        <v/>
      </c>
      <c r="O467" s="370" t="str">
        <f>IF(装备!O466="","",装备!O466)</f>
        <v/>
      </c>
      <c r="P467" s="370">
        <f>IF(装备!P466="","",装备!P466)</f>
        <v>9</v>
      </c>
      <c r="Q467" s="370" t="str">
        <f>IF(装备!Q466="","",装备!Q466)</f>
        <v/>
      </c>
      <c r="R467" s="370" t="str">
        <f>IF(装备!R466="","",装备!R466)</f>
        <v/>
      </c>
      <c r="S467" s="370" t="str">
        <f>IF(装备!S466="","",装备!S466)</f>
        <v/>
      </c>
      <c r="T467" s="370" t="str">
        <f>IF(装备!T466="","",装备!T466)</f>
        <v/>
      </c>
      <c r="U467" s="370" t="str">
        <f>IF(装备!U466="","",装备!U466)</f>
        <v/>
      </c>
      <c r="V467" s="370" t="str">
        <f>IF(装备!V466="","",装备!V466)</f>
        <v/>
      </c>
      <c r="W467" s="370">
        <f>IF(装备!W466="","",装备!W466)</f>
        <v>5</v>
      </c>
      <c r="X467" s="370">
        <f>IF(装备!X466="","",装备!X466)</f>
        <v>6</v>
      </c>
      <c r="Y467" s="370">
        <f>IF(装备!Y466="","",装备!Y466)</f>
        <v>5</v>
      </c>
      <c r="Z467" s="370" t="str">
        <f>IF(装备!Z466="","",装备!Z466)</f>
        <v/>
      </c>
      <c r="AA467" s="370">
        <f>IF(装备!AA466="","",装备!AA466)</f>
        <v>12</v>
      </c>
      <c r="AB467" t="str">
        <f>IF(装备!AB466="","",装备!AB466)</f>
        <v/>
      </c>
      <c r="AC467" t="str">
        <f>IF(装备!AC466="","",装备!AC466)</f>
        <v/>
      </c>
      <c r="AD467" t="str">
        <f>IF(装备!AD466="","",装备!AD466)</f>
        <v>铝耗5</v>
      </c>
    </row>
    <row r="468" spans="1:30">
      <c r="A468">
        <f>IF(装备!A467="","",装备!A467)</f>
        <v>10046621</v>
      </c>
      <c r="B468" s="362" t="s">
        <v>4758</v>
      </c>
      <c r="C468" s="370">
        <f>IF(装备!C467="","",装备!C467)</f>
        <v>4</v>
      </c>
      <c r="D468" s="121" t="str">
        <f>IF(装备!D467="","",装备!D467)</f>
        <v>鱼雷</v>
      </c>
      <c r="E468" t="str">
        <f>IF(装备!E467="","",装备!E467)</f>
        <v>鱼雷-通用</v>
      </c>
      <c r="F468" s="370" t="str">
        <f>IF(装备!F467="","",装备!F467)</f>
        <v/>
      </c>
      <c r="G468" s="370" t="str">
        <f>IF(装备!G467="","",装备!G467)</f>
        <v/>
      </c>
      <c r="H468" s="370" t="str">
        <f>IF(装备!H467="","",装备!H467)</f>
        <v/>
      </c>
      <c r="I468" s="370">
        <f>IF(装备!I467="","",装备!I467)</f>
        <v>12</v>
      </c>
      <c r="J468" s="370" t="str">
        <f>IF(装备!J467="","",装备!J467)</f>
        <v/>
      </c>
      <c r="K468" s="370" t="str">
        <f>IF(装备!K467="","",装备!K467)</f>
        <v/>
      </c>
      <c r="L468" s="370">
        <f>IF(装备!L467="","",装备!L467)</f>
        <v>4</v>
      </c>
      <c r="M468" s="370" t="str">
        <f>IF(装备!M467="","",装备!M467)</f>
        <v>无</v>
      </c>
      <c r="N468" s="370">
        <f>IF(装备!N467="","",装备!N467)</f>
        <v>2</v>
      </c>
      <c r="O468" s="370" t="str">
        <f>IF(装备!O467="","",装备!O467)</f>
        <v/>
      </c>
      <c r="P468" s="370" t="str">
        <f>IF(装备!P467="","",装备!P467)</f>
        <v/>
      </c>
      <c r="Q468" s="370" t="str">
        <f>IF(装备!Q467="","",装备!Q467)</f>
        <v/>
      </c>
      <c r="R468" s="370" t="str">
        <f>IF(装备!R467="","",装备!R467)</f>
        <v/>
      </c>
      <c r="S468" s="370" t="str">
        <f>IF(装备!S467="","",装备!S467)</f>
        <v/>
      </c>
      <c r="T468" s="370" t="str">
        <f>IF(装备!T467="","",装备!T467)</f>
        <v/>
      </c>
      <c r="U468" s="370" t="str">
        <f>IF(装备!U467="","",装备!U467)</f>
        <v/>
      </c>
      <c r="V468" s="370" t="str">
        <f>IF(装备!V467="","",装备!V467)</f>
        <v/>
      </c>
      <c r="W468" s="370" t="str">
        <f>IF(装备!W467="","",装备!W467)</f>
        <v/>
      </c>
      <c r="X468" s="370">
        <f>IF(装备!X467="","",装备!X467)</f>
        <v>5</v>
      </c>
      <c r="Y468" s="370">
        <f>IF(装备!Y467="","",装备!Y467)</f>
        <v>10</v>
      </c>
      <c r="Z468" s="370">
        <f>IF(装备!Z467="","",装备!Z467)</f>
        <v>5</v>
      </c>
      <c r="AA468" s="370" t="str">
        <f>IF(装备!AA467="","",装备!AA467)</f>
        <v/>
      </c>
      <c r="AB468" t="str">
        <f>IF(装备!AB467="","",装备!AB467)</f>
        <v/>
      </c>
      <c r="AC468" t="str">
        <f>IF(装备!AC467="","",装备!AC467)</f>
        <v/>
      </c>
      <c r="AD468" t="str">
        <f>IF(装备!AD467="","",装备!AD467)</f>
        <v/>
      </c>
    </row>
    <row r="469" spans="1:30">
      <c r="A469">
        <f>IF(装备!A468="","",装备!A468)</f>
        <v>10046721</v>
      </c>
      <c r="B469" s="363" t="s">
        <v>4759</v>
      </c>
      <c r="C469" s="370">
        <f>IF(装备!C468="","",装备!C468)</f>
        <v>6</v>
      </c>
      <c r="D469" s="121" t="str">
        <f>IF(装备!D468="","",装备!D468)</f>
        <v>主炮</v>
      </c>
      <c r="E469" t="str">
        <f>IF(装备!E468="","",装备!E468)</f>
        <v>主炮-轻巡+</v>
      </c>
      <c r="F469" s="370" t="str">
        <f>IF(装备!F468="","",装备!F468)</f>
        <v/>
      </c>
      <c r="G469" s="370">
        <f>IF(装备!G468="","",装备!G468)</f>
        <v>13</v>
      </c>
      <c r="H469" s="370" t="str">
        <f>IF(装备!H468="","",装备!H468)</f>
        <v/>
      </c>
      <c r="I469" s="370" t="str">
        <f>IF(装备!I468="","",装备!I468)</f>
        <v/>
      </c>
      <c r="J469" s="370" t="str">
        <f>IF(装备!J468="","",装备!J468)</f>
        <v/>
      </c>
      <c r="K469" s="370" t="str">
        <f>IF(装备!K468="","",装备!K468)</f>
        <v/>
      </c>
      <c r="L469" s="370" t="str">
        <f>IF(装备!L468="","",装备!L468)</f>
        <v/>
      </c>
      <c r="M469" s="370" t="str">
        <f>IF(装备!M468="","",装备!M468)</f>
        <v>中</v>
      </c>
      <c r="N469" s="370">
        <f>IF(装备!N468="","",装备!N468)</f>
        <v>-2</v>
      </c>
      <c r="O469" s="370" t="str">
        <f>IF(装备!O468="","",装备!O468)</f>
        <v/>
      </c>
      <c r="P469" s="370" t="str">
        <f>IF(装备!P468="","",装备!P468)</f>
        <v/>
      </c>
      <c r="Q469" s="370">
        <f>IF(装备!Q468="","",装备!Q468)</f>
        <v>8</v>
      </c>
      <c r="R469" s="370">
        <f>IF(装备!R468="","",装备!R468)</f>
        <v>2.8</v>
      </c>
      <c r="S469" s="370">
        <f>IF(装备!S468="","",装备!S468)</f>
        <v>0.35</v>
      </c>
      <c r="T469" s="370" t="str">
        <f>IF(装备!T468="","",装备!T468)</f>
        <v/>
      </c>
      <c r="U469" s="370" t="str">
        <f>IF(装备!U468="","",装备!U468)</f>
        <v/>
      </c>
      <c r="V469" s="370" t="str">
        <f>IF(装备!V468="","",装备!V468)</f>
        <v/>
      </c>
      <c r="W469" s="370" t="str">
        <f>IF(装备!W468="","",装备!W468)</f>
        <v/>
      </c>
      <c r="X469" s="370">
        <f>IF(装备!X468="","",装备!X468)</f>
        <v>10</v>
      </c>
      <c r="Y469" s="370">
        <f>IF(装备!Y468="","",装备!Y468)</f>
        <v>20</v>
      </c>
      <c r="Z469" s="370">
        <f>IF(装备!Z468="","",装备!Z468)</f>
        <v>10</v>
      </c>
      <c r="AA469" s="370" t="str">
        <f>IF(装备!AA468="","",装备!AA468)</f>
        <v/>
      </c>
      <c r="AB469" t="str">
        <f>IF(装备!AB468="","",装备!AB468)</f>
        <v/>
      </c>
      <c r="AC469" t="str">
        <f>IF(装备!AC468="","",装备!AC468)</f>
        <v/>
      </c>
      <c r="AD469" t="str">
        <f>IF(装备!AD468="","",装备!AD468)</f>
        <v>对空补正35%；对空倍率2.8</v>
      </c>
    </row>
    <row r="470" spans="1:30">
      <c r="A470">
        <f>IF(装备!A469="","",装备!A469)</f>
        <v>10046821</v>
      </c>
      <c r="B470" s="363" t="s">
        <v>4760</v>
      </c>
      <c r="C470" s="370">
        <f>IF(装备!C469="","",装备!C469)</f>
        <v>6</v>
      </c>
      <c r="D470" s="121" t="str">
        <f>IF(装备!D469="","",装备!D469)</f>
        <v>主炮</v>
      </c>
      <c r="E470" t="str">
        <f>IF(装备!E469="","",装备!E469)</f>
        <v>主炮-战列+</v>
      </c>
      <c r="F470" s="370" t="str">
        <f>IF(装备!F469="","",装备!F469)</f>
        <v/>
      </c>
      <c r="G470" s="370">
        <f>IF(装备!G469="","",装备!G469)</f>
        <v>30</v>
      </c>
      <c r="H470" s="370" t="str">
        <f>IF(装备!H469="","",装备!H469)</f>
        <v/>
      </c>
      <c r="I470" s="370" t="str">
        <f>IF(装备!I469="","",装备!I469)</f>
        <v/>
      </c>
      <c r="J470" s="370" t="str">
        <f>IF(装备!J469="","",装备!J469)</f>
        <v/>
      </c>
      <c r="K470" s="370" t="str">
        <f>IF(装备!K469="","",装备!K469)</f>
        <v/>
      </c>
      <c r="L470" s="370" t="str">
        <f>IF(装备!L469="","",装备!L469)</f>
        <v/>
      </c>
      <c r="M470" s="370" t="str">
        <f>IF(装备!M469="","",装备!M469)</f>
        <v>超长</v>
      </c>
      <c r="N470" s="370">
        <f>IF(装备!N469="","",装备!N469)</f>
        <v>-2</v>
      </c>
      <c r="O470" s="370" t="str">
        <f>IF(装备!O469="","",装备!O469)</f>
        <v/>
      </c>
      <c r="P470" s="370" t="str">
        <f>IF(装备!P469="","",装备!P469)</f>
        <v/>
      </c>
      <c r="Q470" s="370">
        <f>IF(装备!Q469="","",装备!Q469)</f>
        <v>3</v>
      </c>
      <c r="R470" s="370" t="str">
        <f>IF(装备!R469="","",装备!R469)</f>
        <v/>
      </c>
      <c r="S470" s="370">
        <f>IF(装备!S469="","",装备!S469)</f>
        <v>0.25</v>
      </c>
      <c r="T470" s="370" t="str">
        <f>IF(装备!T469="","",装备!T469)</f>
        <v/>
      </c>
      <c r="U470" s="370" t="str">
        <f>IF(装备!U469="","",装备!U469)</f>
        <v/>
      </c>
      <c r="V470" s="370" t="str">
        <f>IF(装备!V469="","",装备!V469)</f>
        <v/>
      </c>
      <c r="W470" s="370" t="str">
        <f>IF(装备!W469="","",装备!W469)</f>
        <v/>
      </c>
      <c r="X470" s="370">
        <f>IF(装备!X469="","",装备!X469)</f>
        <v>40</v>
      </c>
      <c r="Y470" s="370">
        <f>IF(装备!Y469="","",装备!Y469)</f>
        <v>40</v>
      </c>
      <c r="Z470" s="370">
        <f>IF(装备!Z469="","",装备!Z469)</f>
        <v>40</v>
      </c>
      <c r="AA470" s="370" t="str">
        <f>IF(装备!AA469="","",装备!AA469)</f>
        <v/>
      </c>
      <c r="AB470" t="str">
        <f>IF(装备!AB469="","",装备!AB469)</f>
        <v/>
      </c>
      <c r="AC470" t="str">
        <f>IF(装备!AC469="","",装备!AC469)</f>
        <v/>
      </c>
      <c r="AD470" t="str">
        <f>IF(装备!AD469="","",装备!AD469)</f>
        <v>对空补正25%</v>
      </c>
    </row>
    <row r="471" spans="1:30">
      <c r="A471">
        <f>IF(装备!A470="","",装备!A470)</f>
        <v>10046921</v>
      </c>
      <c r="B471" s="364" t="s">
        <v>4761</v>
      </c>
      <c r="C471" s="370">
        <f>IF(装备!C470="","",装备!C470)</f>
        <v>5</v>
      </c>
      <c r="D471" s="121" t="str">
        <f>IF(装备!D470="","",装备!D470)</f>
        <v>战斗机</v>
      </c>
      <c r="E471" t="str">
        <f>IF(装备!E470="","",装备!E470)</f>
        <v>战斗机-通用</v>
      </c>
      <c r="F471" s="370" t="str">
        <f>IF(装备!F470="","",装备!F470)</f>
        <v/>
      </c>
      <c r="G471" s="370" t="str">
        <f>IF(装备!G470="","",装备!G470)</f>
        <v/>
      </c>
      <c r="H471" s="370" t="str">
        <f>IF(装备!H470="","",装备!H470)</f>
        <v/>
      </c>
      <c r="I471" s="370" t="str">
        <f>IF(装备!I470="","",装备!I470)</f>
        <v/>
      </c>
      <c r="J471" s="370" t="str">
        <f>IF(装备!J470="","",装备!J470)</f>
        <v/>
      </c>
      <c r="K471" s="370" t="str">
        <f>IF(装备!K470="","",装备!K470)</f>
        <v/>
      </c>
      <c r="L471" s="370" t="str">
        <f>IF(装备!L470="","",装备!L470)</f>
        <v/>
      </c>
      <c r="M471" s="370" t="str">
        <f>IF(装备!M470="","",装备!M470)</f>
        <v>无</v>
      </c>
      <c r="N471" s="370" t="str">
        <f>IF(装备!N470="","",装备!N470)</f>
        <v/>
      </c>
      <c r="O471" s="370" t="str">
        <f>IF(装备!O470="","",装备!O470)</f>
        <v/>
      </c>
      <c r="P471" s="370">
        <f>IF(装备!P470="","",装备!P470)</f>
        <v>8</v>
      </c>
      <c r="Q471" s="370">
        <f>IF(装备!Q470="","",装备!Q470)</f>
        <v>11</v>
      </c>
      <c r="R471" s="370" t="str">
        <f>IF(装备!R470="","",装备!R470)</f>
        <v/>
      </c>
      <c r="S471" s="370" t="str">
        <f>IF(装备!S470="","",装备!S470)</f>
        <v/>
      </c>
      <c r="T471" s="370" t="str">
        <f>IF(装备!T470="","",装备!T470)</f>
        <v/>
      </c>
      <c r="U471" s="370" t="str">
        <f>IF(装备!U470="","",装备!U470)</f>
        <v/>
      </c>
      <c r="V471" s="370" t="str">
        <f>IF(装备!V470="","",装备!V470)</f>
        <v/>
      </c>
      <c r="W471" s="370">
        <f>IF(装备!W470="","",装备!W470)</f>
        <v>6</v>
      </c>
      <c r="X471" s="370">
        <f>IF(装备!X470="","",装备!X470)</f>
        <v>6</v>
      </c>
      <c r="Y471" s="370">
        <f>IF(装备!Y470="","",装备!Y470)</f>
        <v>5</v>
      </c>
      <c r="Z471" s="370" t="str">
        <f>IF(装备!Z470="","",装备!Z470)</f>
        <v/>
      </c>
      <c r="AA471" s="370">
        <f>IF(装备!AA470="","",装备!AA470)</f>
        <v>15</v>
      </c>
      <c r="AB471" t="str">
        <f>IF(装备!AB470="","",装备!AB470)</f>
        <v/>
      </c>
      <c r="AC471" t="str">
        <f>IF(装备!AC470="","",装备!AC470)</f>
        <v/>
      </c>
      <c r="AD471" t="str">
        <f>IF(装备!AD470="","",装备!AD470)</f>
        <v>铝耗6</v>
      </c>
    </row>
    <row r="472" spans="1:30">
      <c r="A472">
        <f>IF(装备!A471="","",装备!A471)</f>
        <v>10047021</v>
      </c>
      <c r="B472" s="362" t="s">
        <v>4762</v>
      </c>
      <c r="C472" s="370">
        <f>IF(装备!C471="","",装备!C471)</f>
        <v>4</v>
      </c>
      <c r="D472" s="121" t="str">
        <f>IF(装备!D471="","",装备!D471)</f>
        <v>强化部件</v>
      </c>
      <c r="E472" t="str">
        <f>IF(装备!E471="","",装备!E471)</f>
        <v>强化部件-通用</v>
      </c>
      <c r="F472" s="370" t="str">
        <f>IF(装备!F471="","",装备!F471)</f>
        <v/>
      </c>
      <c r="G472" s="370" t="str">
        <f>IF(装备!G471="","",装备!G471)</f>
        <v/>
      </c>
      <c r="H472" s="370" t="str">
        <f>IF(装备!H471="","",装备!H471)</f>
        <v/>
      </c>
      <c r="I472" s="370" t="str">
        <f>IF(装备!I471="","",装备!I471)</f>
        <v/>
      </c>
      <c r="J472" s="370" t="str">
        <f>IF(装备!J471="","",装备!J471)</f>
        <v/>
      </c>
      <c r="K472" s="370" t="str">
        <f>IF(装备!K471="","",装备!K471)</f>
        <v/>
      </c>
      <c r="L472" s="370" t="str">
        <f>IF(装备!L471="","",装备!L471)</f>
        <v/>
      </c>
      <c r="M472" s="370" t="str">
        <f>IF(装备!M471="","",装备!M471)</f>
        <v>无</v>
      </c>
      <c r="N472" s="370">
        <f>IF(装备!N471="","",装备!N471)</f>
        <v>10</v>
      </c>
      <c r="O472" s="370">
        <f>IF(装备!O471="","",装备!O471)</f>
        <v>3</v>
      </c>
      <c r="P472" s="370" t="str">
        <f>IF(装备!P471="","",装备!P471)</f>
        <v/>
      </c>
      <c r="Q472" s="370" t="str">
        <f>IF(装备!Q471="","",装备!Q471)</f>
        <v/>
      </c>
      <c r="R472" s="370" t="str">
        <f>IF(装备!R471="","",装备!R471)</f>
        <v/>
      </c>
      <c r="S472" s="370" t="str">
        <f>IF(装备!S471="","",装备!S471)</f>
        <v/>
      </c>
      <c r="T472" s="370" t="str">
        <f>IF(装备!T471="","",装备!T471)</f>
        <v/>
      </c>
      <c r="U472" s="370" t="str">
        <f>IF(装备!U471="","",装备!U471)</f>
        <v/>
      </c>
      <c r="V472" s="370" t="str">
        <f>IF(装备!V471="","",装备!V471)</f>
        <v/>
      </c>
      <c r="W472" s="370" t="str">
        <f>IF(装备!W471="","",装备!W471)</f>
        <v/>
      </c>
      <c r="X472" s="370">
        <f>IF(装备!X471="","",装备!X471)</f>
        <v>5</v>
      </c>
      <c r="Y472" s="370">
        <f>IF(装备!Y471="","",装备!Y471)</f>
        <v>5</v>
      </c>
      <c r="Z472" s="370">
        <f>IF(装备!Z471="","",装备!Z471)</f>
        <v>5</v>
      </c>
      <c r="AA472" s="370">
        <f>IF(装备!AA471="","",装备!AA471)</f>
        <v>5</v>
      </c>
      <c r="AB472" t="str">
        <f>IF(装备!AB471="","",装备!AB471)</f>
        <v/>
      </c>
      <c r="AC472" t="str">
        <f>IF(装备!AC471="","",装备!AC471)</f>
        <v/>
      </c>
      <c r="AD472" t="str">
        <f>IF(装备!AD471="","",装备!AD471)</f>
        <v/>
      </c>
    </row>
    <row r="473" spans="1:30">
      <c r="A473">
        <f>IF(装备!A472="","",装备!A472)</f>
        <v>10047121</v>
      </c>
      <c r="B473" s="364" t="s">
        <v>4763</v>
      </c>
      <c r="C473" s="370">
        <f>IF(装备!C472="","",装备!C472)</f>
        <v>5</v>
      </c>
      <c r="D473" s="121" t="str">
        <f>IF(装备!D472="","",装备!D472)</f>
        <v>主炮</v>
      </c>
      <c r="E473" t="str">
        <f>IF(装备!E472="","",装备!E472)</f>
        <v>主炮-通用</v>
      </c>
      <c r="F473" s="370" t="str">
        <f>IF(装备!F472="","",装备!F472)</f>
        <v/>
      </c>
      <c r="G473" s="370">
        <f>IF(装备!G472="","",装备!G472)</f>
        <v>5</v>
      </c>
      <c r="H473" s="370" t="str">
        <f>IF(装备!H472="","",装备!H472)</f>
        <v/>
      </c>
      <c r="I473" s="370" t="str">
        <f>IF(装备!I472="","",装备!I472)</f>
        <v/>
      </c>
      <c r="J473" s="370" t="str">
        <f>IF(装备!J472="","",装备!J472)</f>
        <v/>
      </c>
      <c r="K473" s="370" t="str">
        <f>IF(装备!K472="","",装备!K472)</f>
        <v/>
      </c>
      <c r="L473" s="370" t="str">
        <f>IF(装备!L472="","",装备!L472)</f>
        <v/>
      </c>
      <c r="M473" s="370" t="str">
        <f>IF(装备!M472="","",装备!M472)</f>
        <v>长</v>
      </c>
      <c r="N473" s="370" t="str">
        <f>IF(装备!N472="","",装备!N472)</f>
        <v/>
      </c>
      <c r="O473" s="370" t="str">
        <f>IF(装备!O472="","",装备!O472)</f>
        <v/>
      </c>
      <c r="P473" s="370" t="str">
        <f>IF(装备!P472="","",装备!P472)</f>
        <v/>
      </c>
      <c r="Q473" s="370" t="str">
        <f>IF(装备!Q472="","",装备!Q472)</f>
        <v/>
      </c>
      <c r="R473" s="370" t="str">
        <f>IF(装备!R472="","",装备!R472)</f>
        <v/>
      </c>
      <c r="S473" s="370" t="str">
        <f>IF(装备!S472="","",装备!S472)</f>
        <v/>
      </c>
      <c r="T473" s="370" t="str">
        <f>IF(装备!T472="","",装备!T472)</f>
        <v/>
      </c>
      <c r="U473" s="370" t="str">
        <f>IF(装备!U472="","",装备!U472)</f>
        <v/>
      </c>
      <c r="V473" s="370" t="str">
        <f>IF(装备!V472="","",装备!V472)</f>
        <v/>
      </c>
      <c r="W473" s="370" t="str">
        <f>IF(装备!W472="","",装备!W472)</f>
        <v/>
      </c>
      <c r="X473" s="370">
        <f>IF(装备!X472="","",装备!X472)</f>
        <v>6</v>
      </c>
      <c r="Y473" s="370">
        <f>IF(装备!Y472="","",装备!Y472)</f>
        <v>6</v>
      </c>
      <c r="Z473" s="370">
        <f>IF(装备!Z472="","",装备!Z472)</f>
        <v>6</v>
      </c>
      <c r="AA473" s="370">
        <f>IF(装备!AA472="","",装备!AA472)</f>
        <v>6</v>
      </c>
      <c r="AB473" t="str">
        <f>IF(装备!AB472="","",装备!AB472)</f>
        <v/>
      </c>
      <c r="AC473" t="str">
        <f>IF(装备!AC472="","",装备!AC472)</f>
        <v/>
      </c>
      <c r="AD473" t="str">
        <f>IF(装备!AD472="","",装备!AD472)</f>
        <v/>
      </c>
    </row>
    <row r="474" spans="1:30">
      <c r="A474">
        <f>IF(装备!A473="","",装备!A473)</f>
        <v>10047221</v>
      </c>
      <c r="B474" s="364" t="s">
        <v>4764</v>
      </c>
      <c r="C474" s="370">
        <f>IF(装备!C473="","",装备!C473)</f>
        <v>5</v>
      </c>
      <c r="D474" s="121" t="str">
        <f>IF(装备!D473="","",装备!D473)</f>
        <v>强化部件</v>
      </c>
      <c r="E474" t="str">
        <f>IF(装备!E473="","",装备!E473)</f>
        <v>强化部件-通用</v>
      </c>
      <c r="F474" s="370" t="str">
        <f>IF(装备!F473="","",装备!F473)</f>
        <v/>
      </c>
      <c r="G474" s="370">
        <f>IF(装备!G473="","",装备!G473)</f>
        <v>1</v>
      </c>
      <c r="H474" s="370" t="str">
        <f>IF(装备!H473="","",装备!H473)</f>
        <v/>
      </c>
      <c r="I474" s="370" t="str">
        <f>IF(装备!I473="","",装备!I473)</f>
        <v/>
      </c>
      <c r="J474" s="370" t="str">
        <f>IF(装备!J473="","",装备!J473)</f>
        <v/>
      </c>
      <c r="K474" s="370" t="str">
        <f>IF(装备!K473="","",装备!K473)</f>
        <v/>
      </c>
      <c r="L474" s="370">
        <f>IF(装备!L473="","",装备!L473)</f>
        <v>1</v>
      </c>
      <c r="M474" s="370" t="str">
        <f>IF(装备!M473="","",装备!M473)</f>
        <v>无</v>
      </c>
      <c r="N474" s="370" t="str">
        <f>IF(装备!N473="","",装备!N473)</f>
        <v/>
      </c>
      <c r="O474" s="370">
        <f>IF(装备!O473="","",装备!O473)</f>
        <v>1</v>
      </c>
      <c r="P474" s="370" t="str">
        <f>IF(装备!P473="","",装备!P473)</f>
        <v/>
      </c>
      <c r="Q474" s="370" t="str">
        <f>IF(装备!Q473="","",装备!Q473)</f>
        <v/>
      </c>
      <c r="R474" s="370" t="str">
        <f>IF(装备!R473="","",装备!R473)</f>
        <v/>
      </c>
      <c r="S474" s="370" t="str">
        <f>IF(装备!S473="","",装备!S473)</f>
        <v/>
      </c>
      <c r="T474" s="370" t="str">
        <f>IF(装备!T473="","",装备!T473)</f>
        <v/>
      </c>
      <c r="U474" s="370" t="str">
        <f>IF(装备!U473="","",装备!U473)</f>
        <v/>
      </c>
      <c r="V474" s="370" t="str">
        <f>IF(装备!V473="","",装备!V473)</f>
        <v/>
      </c>
      <c r="W474" s="370" t="str">
        <f>IF(装备!W473="","",装备!W473)</f>
        <v/>
      </c>
      <c r="X474" s="370">
        <f>IF(装备!X473="","",装备!X473)</f>
        <v>20</v>
      </c>
      <c r="Y474" s="370">
        <f>IF(装备!Y473="","",装备!Y473)</f>
        <v>1</v>
      </c>
      <c r="Z474" s="370">
        <f>IF(装备!Z473="","",装备!Z473)</f>
        <v>1</v>
      </c>
      <c r="AA474" s="370">
        <f>IF(装备!AA473="","",装备!AA473)</f>
        <v>1</v>
      </c>
      <c r="AB474" t="str">
        <f>IF(装备!AB473="","",装备!AB473)</f>
        <v/>
      </c>
      <c r="AC474" t="str">
        <f>IF(装备!AC473="","",装备!AC473)</f>
        <v/>
      </c>
      <c r="AD474" t="str">
        <f>IF(装备!AD473="","",装备!AD473)</f>
        <v/>
      </c>
    </row>
    <row r="475" spans="1:30">
      <c r="A475">
        <f>IF(装备!A474="","",装备!A474)</f>
        <v>10047321</v>
      </c>
      <c r="B475" s="362" t="s">
        <v>4765</v>
      </c>
      <c r="C475" s="370">
        <f>IF(装备!C474="","",装备!C474)</f>
        <v>4</v>
      </c>
      <c r="D475" s="121" t="str">
        <f>IF(装备!D474="","",装备!D474)</f>
        <v>深投</v>
      </c>
      <c r="E475" t="str">
        <f>IF(装备!E474="","",装备!E474)</f>
        <v>深弹-通用</v>
      </c>
      <c r="F475" s="370" t="str">
        <f>IF(装备!F474="","",装备!F474)</f>
        <v/>
      </c>
      <c r="G475" s="370">
        <f>IF(装备!G474="","",装备!G474)</f>
        <v>4</v>
      </c>
      <c r="H475" s="370" t="str">
        <f>IF(装备!H474="","",装备!H474)</f>
        <v/>
      </c>
      <c r="I475" s="370" t="str">
        <f>IF(装备!I474="","",装备!I474)</f>
        <v/>
      </c>
      <c r="J475" s="370">
        <f>IF(装备!J474="","",装备!J474)</f>
        <v>15</v>
      </c>
      <c r="K475" s="370" t="str">
        <f>IF(装备!K474="","",装备!K474)</f>
        <v/>
      </c>
      <c r="L475" s="370" t="str">
        <f>IF(装备!L474="","",装备!L474)</f>
        <v/>
      </c>
      <c r="M475" s="370" t="str">
        <f>IF(装备!M474="","",装备!M474)</f>
        <v>无</v>
      </c>
      <c r="N475" s="370" t="str">
        <f>IF(装备!N474="","",装备!N474)</f>
        <v/>
      </c>
      <c r="O475" s="370" t="str">
        <f>IF(装备!O474="","",装备!O474)</f>
        <v/>
      </c>
      <c r="P475" s="370" t="str">
        <f>IF(装备!P474="","",装备!P474)</f>
        <v/>
      </c>
      <c r="Q475" s="370" t="str">
        <f>IF(装备!Q474="","",装备!Q474)</f>
        <v/>
      </c>
      <c r="R475" s="370" t="str">
        <f>IF(装备!R474="","",装备!R474)</f>
        <v/>
      </c>
      <c r="S475" s="370" t="str">
        <f>IF(装备!S474="","",装备!S474)</f>
        <v/>
      </c>
      <c r="T475" s="370" t="str">
        <f>IF(装备!T474="","",装备!T474)</f>
        <v/>
      </c>
      <c r="U475" s="370" t="str">
        <f>IF(装备!U474="","",装备!U474)</f>
        <v/>
      </c>
      <c r="V475" s="370" t="str">
        <f>IF(装备!V474="","",装备!V474)</f>
        <v/>
      </c>
      <c r="W475" s="370" t="str">
        <f>IF(装备!W474="","",装备!W474)</f>
        <v/>
      </c>
      <c r="X475" s="370">
        <f>IF(装备!X474="","",装备!X474)</f>
        <v>5</v>
      </c>
      <c r="Y475" s="370">
        <f>IF(装备!Y474="","",装备!Y474)</f>
        <v>10</v>
      </c>
      <c r="Z475" s="370">
        <f>IF(装备!Z474="","",装备!Z474)</f>
        <v>5</v>
      </c>
      <c r="AA475" s="370">
        <f>IF(装备!AA474="","",装备!AA474)</f>
        <v>10</v>
      </c>
      <c r="AB475" t="str">
        <f>IF(装备!AB474="","",装备!AB474)</f>
        <v/>
      </c>
      <c r="AC475" t="str">
        <f>IF(装备!AC474="","",装备!AC474)</f>
        <v/>
      </c>
      <c r="AD475" t="str">
        <f>IF(装备!AD474="","",装备!AD474)</f>
        <v/>
      </c>
    </row>
    <row r="476" spans="1:30">
      <c r="A476">
        <f>IF(装备!A475="","",装备!A475)</f>
        <v>10047421</v>
      </c>
      <c r="B476" s="362" t="s">
        <v>4766</v>
      </c>
      <c r="C476" s="370">
        <f>IF(装备!C475="","",装备!C475)</f>
        <v>4</v>
      </c>
      <c r="D476" s="121" t="str">
        <f>IF(装备!D475="","",装备!D475)</f>
        <v>轰炸机</v>
      </c>
      <c r="E476" t="str">
        <f>IF(装备!E475="","",装备!E475)</f>
        <v>轰炸机-通用</v>
      </c>
      <c r="F476" s="370" t="str">
        <f>IF(装备!F475="","",装备!F475)</f>
        <v/>
      </c>
      <c r="G476" s="370" t="str">
        <f>IF(装备!G475="","",装备!G475)</f>
        <v/>
      </c>
      <c r="H476" s="370" t="str">
        <f>IF(装备!H475="","",装备!H475)</f>
        <v/>
      </c>
      <c r="I476" s="370" t="str">
        <f>IF(装备!I475="","",装备!I475)</f>
        <v/>
      </c>
      <c r="J476" s="370" t="str">
        <f>IF(装备!J475="","",装备!J475)</f>
        <v/>
      </c>
      <c r="K476" s="370">
        <f>IF(装备!K475="","",装备!K475)</f>
        <v>3</v>
      </c>
      <c r="L476" s="370" t="str">
        <f>IF(装备!L475="","",装备!L475)</f>
        <v/>
      </c>
      <c r="M476" s="370" t="str">
        <f>IF(装备!M475="","",装备!M475)</f>
        <v>无</v>
      </c>
      <c r="N476" s="370" t="str">
        <f>IF(装备!N475="","",装备!N475)</f>
        <v/>
      </c>
      <c r="O476" s="370" t="str">
        <f>IF(装备!O475="","",装备!O475)</f>
        <v/>
      </c>
      <c r="P476" s="370">
        <f>IF(装备!P475="","",装备!P475)</f>
        <v>2</v>
      </c>
      <c r="Q476" s="370" t="str">
        <f>IF(装备!Q475="","",装备!Q475)</f>
        <v/>
      </c>
      <c r="R476" s="370" t="str">
        <f>IF(装备!R475="","",装备!R475)</f>
        <v/>
      </c>
      <c r="S476" s="370" t="str">
        <f>IF(装备!S475="","",装备!S475)</f>
        <v/>
      </c>
      <c r="T476" s="370" t="str">
        <f>IF(装备!T475="","",装备!T475)</f>
        <v/>
      </c>
      <c r="U476" s="370" t="str">
        <f>IF(装备!U475="","",装备!U475)</f>
        <v/>
      </c>
      <c r="V476" s="370" t="str">
        <f>IF(装备!V475="","",装备!V475)</f>
        <v/>
      </c>
      <c r="W476" s="370">
        <f>IF(装备!W475="","",装备!W475)</f>
        <v>4</v>
      </c>
      <c r="X476" s="370">
        <f>IF(装备!X475="","",装备!X475)</f>
        <v>5</v>
      </c>
      <c r="Y476" s="370">
        <f>IF(装备!Y475="","",装备!Y475)</f>
        <v>5</v>
      </c>
      <c r="Z476" s="370" t="str">
        <f>IF(装备!Z475="","",装备!Z475)</f>
        <v/>
      </c>
      <c r="AA476" s="370">
        <f>IF(装备!AA475="","",装备!AA475)</f>
        <v>15</v>
      </c>
      <c r="AB476" t="str">
        <f>IF(装备!AB475="","",装备!AB475)</f>
        <v>{'res': 0.05}</v>
      </c>
      <c r="AC476">
        <f>IF(装备!AC475="","",装备!AC475)</f>
        <v>14</v>
      </c>
      <c r="AD476" t="str">
        <f>IF(装备!AD475="","",装备!AD475)</f>
        <v>装备时，远征获得的资源增加5%；铝耗4</v>
      </c>
    </row>
    <row r="477" spans="1:30">
      <c r="A477">
        <f>IF(装备!A476="","",装备!A476)</f>
        <v>10047521</v>
      </c>
      <c r="B477" s="362" t="s">
        <v>4768</v>
      </c>
      <c r="C477" s="370">
        <f>IF(装备!C476="","",装备!C476)</f>
        <v>4</v>
      </c>
      <c r="D477" s="121" t="str">
        <f>IF(装备!D476="","",装备!D476)</f>
        <v>雷达</v>
      </c>
      <c r="E477" t="str">
        <f>IF(装备!E476="","",装备!E476)</f>
        <v>雷达-通用</v>
      </c>
      <c r="F477" s="370" t="str">
        <f>IF(装备!F476="","",装备!F476)</f>
        <v/>
      </c>
      <c r="G477" s="370" t="str">
        <f>IF(装备!G476="","",装备!G476)</f>
        <v/>
      </c>
      <c r="H477" s="370" t="str">
        <f>IF(装备!H476="","",装备!H476)</f>
        <v/>
      </c>
      <c r="I477" s="370">
        <f>IF(装备!I476="","",装备!I476)</f>
        <v>4</v>
      </c>
      <c r="J477" s="370" t="str">
        <f>IF(装备!J476="","",装备!J476)</f>
        <v/>
      </c>
      <c r="K477" s="370">
        <f>IF(装备!K476="","",装备!K476)</f>
        <v>6</v>
      </c>
      <c r="L477" s="370">
        <f>IF(装备!L476="","",装备!L476)</f>
        <v>1</v>
      </c>
      <c r="M477" s="370" t="str">
        <f>IF(装备!M476="","",装备!M476)</f>
        <v>无</v>
      </c>
      <c r="N477" s="370">
        <f>IF(装备!N476="","",装备!N476)</f>
        <v>2</v>
      </c>
      <c r="O477" s="370" t="str">
        <f>IF(装备!O476="","",装备!O476)</f>
        <v/>
      </c>
      <c r="P477" s="370" t="str">
        <f>IF(装备!P476="","",装备!P476)</f>
        <v/>
      </c>
      <c r="Q477" s="370" t="str">
        <f>IF(装备!Q476="","",装备!Q476)</f>
        <v/>
      </c>
      <c r="R477" s="370" t="str">
        <f>IF(装备!R476="","",装备!R476)</f>
        <v/>
      </c>
      <c r="S477" s="370" t="str">
        <f>IF(装备!S476="","",装备!S476)</f>
        <v/>
      </c>
      <c r="T477" s="370" t="str">
        <f>IF(装备!T476="","",装备!T476)</f>
        <v/>
      </c>
      <c r="U477" s="370" t="str">
        <f>IF(装备!U476="","",装备!U476)</f>
        <v/>
      </c>
      <c r="V477" s="370" t="str">
        <f>IF(装备!V476="","",装备!V476)</f>
        <v/>
      </c>
      <c r="W477" s="370" t="str">
        <f>IF(装备!W476="","",装备!W476)</f>
        <v/>
      </c>
      <c r="X477" s="370">
        <f>IF(装备!X476="","",装备!X476)</f>
        <v>5</v>
      </c>
      <c r="Y477" s="370" t="str">
        <f>IF(装备!Y476="","",装备!Y476)</f>
        <v/>
      </c>
      <c r="Z477" s="370" t="str">
        <f>IF(装备!Z476="","",装备!Z476)</f>
        <v/>
      </c>
      <c r="AA477" s="370">
        <f>IF(装备!AA476="","",装备!AA476)</f>
        <v>15</v>
      </c>
      <c r="AB477" t="str">
        <f>IF(装备!AB476="","",装备!AB476)</f>
        <v/>
      </c>
      <c r="AC477" t="str">
        <f>IF(装备!AC476="","",装备!AC476)</f>
        <v/>
      </c>
      <c r="AD477" t="str">
        <f>IF(装备!AD476="","",装备!AD476)</f>
        <v/>
      </c>
    </row>
    <row r="478" spans="1:30">
      <c r="A478">
        <f>IF(装备!A477="","",装备!A477)</f>
        <v>10047621</v>
      </c>
      <c r="B478" s="362" t="s">
        <v>4769</v>
      </c>
      <c r="C478" s="370">
        <f>IF(装备!C477="","",装备!C477)</f>
        <v>5</v>
      </c>
      <c r="D478" s="121" t="str">
        <f>IF(装备!D477="","",装备!D477)</f>
        <v>主炮</v>
      </c>
      <c r="E478" t="str">
        <f>IF(装备!E477="","",装备!E477)</f>
        <v>主炮-重巡+</v>
      </c>
      <c r="F478" s="370" t="str">
        <f>IF(装备!F477="","",装备!F477)</f>
        <v/>
      </c>
      <c r="G478" s="370">
        <f>IF(装备!G477="","",装备!G477)</f>
        <v>14</v>
      </c>
      <c r="H478" s="370" t="str">
        <f>IF(装备!H477="","",装备!H477)</f>
        <v/>
      </c>
      <c r="I478" s="370" t="str">
        <f>IF(装备!I477="","",装备!I477)</f>
        <v/>
      </c>
      <c r="J478" s="370" t="str">
        <f>IF(装备!J477="","",装备!J477)</f>
        <v/>
      </c>
      <c r="K478" s="370" t="str">
        <f>IF(装备!K477="","",装备!K477)</f>
        <v/>
      </c>
      <c r="L478" s="370" t="str">
        <f>IF(装备!L477="","",装备!L477)</f>
        <v/>
      </c>
      <c r="M478" s="370" t="str">
        <f>IF(装备!M477="","",装备!M477)</f>
        <v>长</v>
      </c>
      <c r="N478" s="370" t="str">
        <f>IF(装备!N477="","",装备!N477)</f>
        <v/>
      </c>
      <c r="O478" s="370" t="str">
        <f>IF(装备!O477="","",装备!O477)</f>
        <v/>
      </c>
      <c r="P478" s="370" t="str">
        <f>IF(装备!P477="","",装备!P477)</f>
        <v/>
      </c>
      <c r="Q478" s="370" t="str">
        <f>IF(装备!Q477="","",装备!Q477)</f>
        <v/>
      </c>
      <c r="R478" s="370" t="str">
        <f>IF(装备!R477="","",装备!R477)</f>
        <v/>
      </c>
      <c r="S478" s="370" t="str">
        <f>IF(装备!S477="","",装备!S477)</f>
        <v/>
      </c>
      <c r="T478" s="370" t="str">
        <f>IF(装备!T477="","",装备!T477)</f>
        <v/>
      </c>
      <c r="U478" s="370" t="str">
        <f>IF(装备!U477="","",装备!U477)</f>
        <v/>
      </c>
      <c r="V478" s="370" t="str">
        <f>IF(装备!V477="","",装备!V477)</f>
        <v/>
      </c>
      <c r="W478" s="370" t="str">
        <f>IF(装备!W477="","",装备!W477)</f>
        <v/>
      </c>
      <c r="X478" s="370">
        <f>IF(装备!X477="","",装备!X477)</f>
        <v>10</v>
      </c>
      <c r="Y478" s="370">
        <f>IF(装备!Y477="","",装备!Y477)</f>
        <v>10</v>
      </c>
      <c r="Z478" s="370">
        <f>IF(装备!Z477="","",装备!Z477)</f>
        <v>10</v>
      </c>
      <c r="AA478" s="370" t="str">
        <f>IF(装备!AA477="","",装备!AA477)</f>
        <v/>
      </c>
      <c r="AB478" t="str">
        <f>IF(装备!AB477="","",装备!AB477)</f>
        <v/>
      </c>
      <c r="AC478" t="str">
        <f>IF(装备!AC477="","",装备!AC477)</f>
        <v/>
      </c>
      <c r="AD478" t="str">
        <f>IF(装备!AD477="","",装备!AD477)</f>
        <v/>
      </c>
    </row>
    <row r="479" spans="1:30">
      <c r="A479">
        <f>IF(装备!A478="","",装备!A478)</f>
        <v>10047721</v>
      </c>
      <c r="B479" s="362" t="s">
        <v>4770</v>
      </c>
      <c r="C479" s="370">
        <f>IF(装备!C478="","",装备!C478)</f>
        <v>5</v>
      </c>
      <c r="D479" s="121" t="str">
        <f>IF(装备!D478="","",装备!D478)</f>
        <v>主炮</v>
      </c>
      <c r="E479" t="str">
        <f>IF(装备!E478="","",装备!E478)</f>
        <v>主炮-战列+</v>
      </c>
      <c r="F479" s="370" t="str">
        <f>IF(装备!F478="","",装备!F478)</f>
        <v/>
      </c>
      <c r="G479" s="370">
        <f>IF(装备!G478="","",装备!G478)</f>
        <v>28</v>
      </c>
      <c r="H479" s="370" t="str">
        <f>IF(装备!H478="","",装备!H478)</f>
        <v/>
      </c>
      <c r="I479" s="370" t="str">
        <f>IF(装备!I478="","",装备!I478)</f>
        <v/>
      </c>
      <c r="J479" s="370" t="str">
        <f>IF(装备!J478="","",装备!J478)</f>
        <v/>
      </c>
      <c r="K479" s="370" t="str">
        <f>IF(装备!K478="","",装备!K478)</f>
        <v/>
      </c>
      <c r="L479" s="370" t="str">
        <f>IF(装备!L478="","",装备!L478)</f>
        <v/>
      </c>
      <c r="M479" s="370" t="str">
        <f>IF(装备!M478="","",装备!M478)</f>
        <v>超长</v>
      </c>
      <c r="N479" s="370" t="str">
        <f>IF(装备!N478="","",装备!N478)</f>
        <v/>
      </c>
      <c r="O479" s="370" t="str">
        <f>IF(装备!O478="","",装备!O478)</f>
        <v/>
      </c>
      <c r="P479" s="370" t="str">
        <f>IF(装备!P478="","",装备!P478)</f>
        <v/>
      </c>
      <c r="Q479" s="370">
        <f>IF(装备!Q478="","",装备!Q478)</f>
        <v>3</v>
      </c>
      <c r="R479" s="370" t="str">
        <f>IF(装备!R478="","",装备!R478)</f>
        <v/>
      </c>
      <c r="S479" s="370">
        <f>IF(装备!S478="","",装备!S478)</f>
        <v>0.25</v>
      </c>
      <c r="T479" s="370" t="str">
        <f>IF(装备!T478="","",装备!T478)</f>
        <v/>
      </c>
      <c r="U479" s="370" t="str">
        <f>IF(装备!U478="","",装备!U478)</f>
        <v/>
      </c>
      <c r="V479" s="370" t="str">
        <f>IF(装备!V478="","",装备!V478)</f>
        <v/>
      </c>
      <c r="W479" s="370" t="str">
        <f>IF(装备!W478="","",装备!W478)</f>
        <v/>
      </c>
      <c r="X479" s="370">
        <f>IF(装备!X478="","",装备!X478)</f>
        <v>20</v>
      </c>
      <c r="Y479" s="370">
        <f>IF(装备!Y478="","",装备!Y478)</f>
        <v>50</v>
      </c>
      <c r="Z479" s="370">
        <f>IF(装备!Z478="","",装备!Z478)</f>
        <v>40</v>
      </c>
      <c r="AA479" s="370" t="str">
        <f>IF(装备!AA478="","",装备!AA478)</f>
        <v/>
      </c>
      <c r="AB479" t="str">
        <f>IF(装备!AB478="","",装备!AB478)</f>
        <v/>
      </c>
      <c r="AC479" t="str">
        <f>IF(装备!AC478="","",装备!AC478)</f>
        <v/>
      </c>
      <c r="AD479" t="str">
        <f>IF(装备!AD478="","",装备!AD478)</f>
        <v>对空补正25%</v>
      </c>
    </row>
    <row r="480" spans="1:30">
      <c r="A480">
        <f>IF(装备!A479="","",装备!A479)</f>
        <v>10047821</v>
      </c>
      <c r="B480" s="362" t="s">
        <v>4342</v>
      </c>
      <c r="C480" s="370">
        <f>IF(装备!C479="","",装备!C479)</f>
        <v>5</v>
      </c>
      <c r="D480" s="121" t="str">
        <f>IF(装备!D479="","",装备!D479)</f>
        <v>主炮</v>
      </c>
      <c r="E480" t="str">
        <f>IF(装备!E479="","",装备!E479)</f>
        <v>主炮-战列+</v>
      </c>
      <c r="F480" s="370" t="str">
        <f>IF(装备!F479="","",装备!F479)</f>
        <v/>
      </c>
      <c r="G480" s="370">
        <f>IF(装备!G479="","",装备!G479)</f>
        <v>25</v>
      </c>
      <c r="H480" s="370" t="str">
        <f>IF(装备!H479="","",装备!H479)</f>
        <v/>
      </c>
      <c r="I480" s="370" t="str">
        <f>IF(装备!I479="","",装备!I479)</f>
        <v/>
      </c>
      <c r="J480" s="370" t="str">
        <f>IF(装备!J479="","",装备!J479)</f>
        <v/>
      </c>
      <c r="K480" s="370" t="str">
        <f>IF(装备!K479="","",装备!K479)</f>
        <v/>
      </c>
      <c r="L480" s="370" t="str">
        <f>IF(装备!L479="","",装备!L479)</f>
        <v/>
      </c>
      <c r="M480" s="370" t="str">
        <f>IF(装备!M479="","",装备!M479)</f>
        <v>超长</v>
      </c>
      <c r="N480" s="370" t="str">
        <f>IF(装备!N479="","",装备!N479)</f>
        <v/>
      </c>
      <c r="O480" s="370" t="str">
        <f>IF(装备!O479="","",装备!O479)</f>
        <v/>
      </c>
      <c r="P480" s="370" t="str">
        <f>IF(装备!P479="","",装备!P479)</f>
        <v/>
      </c>
      <c r="Q480" s="370">
        <f>IF(装备!Q479="","",装备!Q479)</f>
        <v>2</v>
      </c>
      <c r="R480" s="370" t="str">
        <f>IF(装备!R479="","",装备!R479)</f>
        <v/>
      </c>
      <c r="S480" s="370">
        <f>IF(装备!S479="","",装备!S479)</f>
        <v>0.25</v>
      </c>
      <c r="T480" s="370" t="str">
        <f>IF(装备!T479="","",装备!T479)</f>
        <v/>
      </c>
      <c r="U480" s="370" t="str">
        <f>IF(装备!U479="","",装备!U479)</f>
        <v/>
      </c>
      <c r="V480" s="370" t="str">
        <f>IF(装备!V479="","",装备!V479)</f>
        <v/>
      </c>
      <c r="W480" s="370" t="str">
        <f>IF(装备!W479="","",装备!W479)</f>
        <v/>
      </c>
      <c r="X480" s="370">
        <f>IF(装备!X479="","",装备!X479)</f>
        <v>25</v>
      </c>
      <c r="Y480" s="370">
        <f>IF(装备!Y479="","",装备!Y479)</f>
        <v>40</v>
      </c>
      <c r="Z480" s="370">
        <f>IF(装备!Z479="","",装备!Z479)</f>
        <v>40</v>
      </c>
      <c r="AA480" s="370" t="str">
        <f>IF(装备!AA479="","",装备!AA479)</f>
        <v/>
      </c>
      <c r="AB480" t="str">
        <f>IF(装备!AB479="","",装备!AB479)</f>
        <v/>
      </c>
      <c r="AC480" t="str">
        <f>IF(装备!AC479="","",装备!AC479)</f>
        <v/>
      </c>
      <c r="AD480" t="str">
        <f>IF(装备!AD479="","",装备!AD479)</f>
        <v>对空补正25%</v>
      </c>
    </row>
    <row r="481" spans="1:30">
      <c r="A481">
        <f>IF(装备!A480="","",装备!A480)</f>
        <v>10047921</v>
      </c>
      <c r="B481" s="362" t="s">
        <v>5637</v>
      </c>
      <c r="C481" s="370">
        <f>IF(装备!C480="","",装备!C480)</f>
        <v>4</v>
      </c>
      <c r="D481" s="121" t="str">
        <f>IF(装备!D480="","",装备!D480)</f>
        <v>主炮</v>
      </c>
      <c r="E481" t="str">
        <f>IF(装备!E480="","",装备!E480)</f>
        <v>主炮-战列+</v>
      </c>
      <c r="F481" s="370" t="str">
        <f>IF(装备!F480="","",装备!F480)</f>
        <v/>
      </c>
      <c r="G481" s="370">
        <f>IF(装备!G480="","",装备!G480)</f>
        <v>14</v>
      </c>
      <c r="H481" s="370" t="str">
        <f>IF(装备!H480="","",装备!H480)</f>
        <v/>
      </c>
      <c r="I481" s="370" t="str">
        <f>IF(装备!I480="","",装备!I480)</f>
        <v/>
      </c>
      <c r="J481" s="370" t="str">
        <f>IF(装备!J480="","",装备!J480)</f>
        <v/>
      </c>
      <c r="K481" s="370" t="str">
        <f>IF(装备!K480="","",装备!K480)</f>
        <v/>
      </c>
      <c r="L481" s="370" t="str">
        <f>IF(装备!L480="","",装备!L480)</f>
        <v/>
      </c>
      <c r="M481" s="370" t="str">
        <f>IF(装备!M480="","",装备!M480)</f>
        <v>长</v>
      </c>
      <c r="N481" s="370" t="str">
        <f>IF(装备!N480="","",装备!N480)</f>
        <v/>
      </c>
      <c r="O481" s="370" t="str">
        <f>IF(装备!O480="","",装备!O480)</f>
        <v/>
      </c>
      <c r="P481" s="370" t="str">
        <f>IF(装备!P480="","",装备!P480)</f>
        <v/>
      </c>
      <c r="Q481" s="370" t="str">
        <f>IF(装备!Q480="","",装备!Q480)</f>
        <v/>
      </c>
      <c r="R481" s="370" t="str">
        <f>IF(装备!R480="","",装备!R480)</f>
        <v/>
      </c>
      <c r="S481" s="370" t="str">
        <f>IF(装备!S480="","",装备!S480)</f>
        <v/>
      </c>
      <c r="T481" s="370" t="str">
        <f>IF(装备!T480="","",装备!T480)</f>
        <v/>
      </c>
      <c r="U481" s="370" t="str">
        <f>IF(装备!U480="","",装备!U480)</f>
        <v/>
      </c>
      <c r="V481" s="370" t="str">
        <f>IF(装备!V480="","",装备!V480)</f>
        <v/>
      </c>
      <c r="W481" s="370" t="str">
        <f>IF(装备!W480="","",装备!W480)</f>
        <v/>
      </c>
      <c r="X481" s="370">
        <f>IF(装备!X480="","",装备!X480)</f>
        <v>25</v>
      </c>
      <c r="Y481" s="370">
        <f>IF(装备!Y480="","",装备!Y480)</f>
        <v>35</v>
      </c>
      <c r="Z481" s="370">
        <f>IF(装备!Z480="","",装备!Z480)</f>
        <v>35</v>
      </c>
      <c r="AA481" s="370" t="str">
        <f>IF(装备!AA480="","",装备!AA480)</f>
        <v/>
      </c>
      <c r="AB481" t="str">
        <f>IF(装备!AB480="","",装备!AB480)</f>
        <v>{'exp': 0.05}</v>
      </c>
      <c r="AC481">
        <f>IF(装备!AC480="","",装备!AC480)</f>
        <v>15</v>
      </c>
      <c r="AD481" t="str">
        <f>IF(装备!AD480="","",装备!AD480)</f>
        <v>获得经验值提升5%（装备之间不叠加）</v>
      </c>
    </row>
    <row r="482" spans="1:30">
      <c r="A482">
        <f>IF(装备!A481="","",装备!A481)</f>
        <v>10048021</v>
      </c>
      <c r="B482" s="362" t="s">
        <v>5638</v>
      </c>
      <c r="C482" s="370">
        <f>IF(装备!C481="","",装备!C481)</f>
        <v>5</v>
      </c>
      <c r="D482" s="121" t="str">
        <f>IF(装备!D481="","",装备!D481)</f>
        <v>强化部件</v>
      </c>
      <c r="E482" t="str">
        <f>IF(装备!E481="","",装备!E481)</f>
        <v>强化部件-通用</v>
      </c>
      <c r="F482" s="370" t="str">
        <f>IF(装备!F481="","",装备!F481)</f>
        <v/>
      </c>
      <c r="G482" s="370" t="str">
        <f>IF(装备!G481="","",装备!G481)</f>
        <v/>
      </c>
      <c r="H482" s="370" t="str">
        <f>IF(装备!H481="","",装备!H481)</f>
        <v/>
      </c>
      <c r="I482" s="370" t="str">
        <f>IF(装备!I481="","",装备!I481)</f>
        <v/>
      </c>
      <c r="J482" s="370" t="str">
        <f>IF(装备!J481="","",装备!J481)</f>
        <v/>
      </c>
      <c r="K482" s="370">
        <f>IF(装备!K481="","",装备!K481)</f>
        <v>2</v>
      </c>
      <c r="L482" s="370" t="str">
        <f>IF(装备!L481="","",装备!L481)</f>
        <v/>
      </c>
      <c r="M482" s="370" t="str">
        <f>IF(装备!M481="","",装备!M481)</f>
        <v>无</v>
      </c>
      <c r="N482" s="370" t="str">
        <f>IF(装备!N481="","",装备!N481)</f>
        <v/>
      </c>
      <c r="O482" s="370" t="str">
        <f>IF(装备!O481="","",装备!O481)</f>
        <v/>
      </c>
      <c r="P482" s="370" t="str">
        <f>IF(装备!P481="","",装备!P481)</f>
        <v/>
      </c>
      <c r="Q482" s="370">
        <f>IF(装备!Q481="","",装备!Q481)</f>
        <v>11</v>
      </c>
      <c r="R482" s="370" t="str">
        <f>IF(装备!R481="","",装备!R481)</f>
        <v/>
      </c>
      <c r="S482" s="370">
        <f>IF(装备!S481="","",装备!S481)</f>
        <v>0.7</v>
      </c>
      <c r="T482" s="370" t="str">
        <f>IF(装备!T481="","",装备!T481)</f>
        <v/>
      </c>
      <c r="U482" s="370" t="str">
        <f>IF(装备!U481="","",装备!U481)</f>
        <v/>
      </c>
      <c r="V482" s="370" t="str">
        <f>IF(装备!V481="","",装备!V481)</f>
        <v/>
      </c>
      <c r="W482" s="370" t="str">
        <f>IF(装备!W481="","",装备!W481)</f>
        <v/>
      </c>
      <c r="X482" s="370">
        <f>IF(装备!X481="","",装备!X481)</f>
        <v>20</v>
      </c>
      <c r="Y482" s="370">
        <f>IF(装备!Y481="","",装备!Y481)</f>
        <v>20</v>
      </c>
      <c r="Z482" s="370">
        <f>IF(装备!Z481="","",装备!Z481)</f>
        <v>20</v>
      </c>
      <c r="AA482" s="370">
        <f>IF(装备!AA481="","",装备!AA481)</f>
        <v>50</v>
      </c>
      <c r="AB482" t="str">
        <f>IF(装备!AB481="","",装备!AB481)</f>
        <v>{'hit': -5}</v>
      </c>
      <c r="AC482">
        <f>IF(装备!AC481="","",装备!AC481)</f>
        <v>12</v>
      </c>
      <c r="AD482" t="str">
        <f>IF(装备!AD481="","",装备!AD481)</f>
        <v>降低敌方航空战阶段5%命中率；对空补正70%；仅限托戈装备</v>
      </c>
    </row>
    <row r="483" spans="1:30">
      <c r="A483">
        <f>IF(装备!A482="","",装备!A482)</f>
        <v>10048121</v>
      </c>
      <c r="B483" s="362" t="s">
        <v>5670</v>
      </c>
      <c r="C483" s="370">
        <f>IF(装备!C482="","",装备!C482)</f>
        <v>5</v>
      </c>
      <c r="D483" s="121" t="str">
        <f>IF(装备!D482="","",装备!D482)</f>
        <v>主炮</v>
      </c>
      <c r="E483" t="str">
        <f>IF(装备!E482="","",装备!E482)</f>
        <v>主炮-轻巡+</v>
      </c>
      <c r="F483" s="370" t="str">
        <f>IF(装备!F482="","",装备!F482)</f>
        <v/>
      </c>
      <c r="G483" s="370">
        <f>IF(装备!G482="","",装备!G482)</f>
        <v>13</v>
      </c>
      <c r="H483" s="370" t="str">
        <f>IF(装备!H482="","",装备!H482)</f>
        <v/>
      </c>
      <c r="I483" s="370" t="str">
        <f>IF(装备!I482="","",装备!I482)</f>
        <v/>
      </c>
      <c r="J483" s="370" t="str">
        <f>IF(装备!J482="","",装备!J482)</f>
        <v/>
      </c>
      <c r="K483" s="370" t="str">
        <f>IF(装备!K482="","",装备!K482)</f>
        <v/>
      </c>
      <c r="L483" s="370">
        <f>IF(装备!L482="","",装备!L482)</f>
        <v>2</v>
      </c>
      <c r="M483" s="370" t="str">
        <f>IF(装备!M482="","",装备!M482)</f>
        <v>长</v>
      </c>
      <c r="N483" s="370" t="str">
        <f>IF(装备!N482="","",装备!N482)</f>
        <v/>
      </c>
      <c r="O483" s="370" t="str">
        <f>IF(装备!O482="","",装备!O482)</f>
        <v/>
      </c>
      <c r="P483" s="370" t="str">
        <f>IF(装备!P482="","",装备!P482)</f>
        <v/>
      </c>
      <c r="Q483" s="370" t="str">
        <f>IF(装备!Q482="","",装备!Q482)</f>
        <v/>
      </c>
      <c r="R483" s="370" t="str">
        <f>IF(装备!R482="","",装备!R482)</f>
        <v/>
      </c>
      <c r="S483" s="370" t="str">
        <f>IF(装备!S482="","",装备!S482)</f>
        <v/>
      </c>
      <c r="T483" s="370" t="str">
        <f>IF(装备!T482="","",装备!T482)</f>
        <v/>
      </c>
      <c r="U483" s="370" t="str">
        <f>IF(装备!U482="","",装备!U482)</f>
        <v/>
      </c>
      <c r="V483" s="370" t="str">
        <f>IF(装备!V482="","",装备!V482)</f>
        <v/>
      </c>
      <c r="W483" s="370" t="str">
        <f>IF(装备!W482="","",装备!W482)</f>
        <v/>
      </c>
      <c r="X483" s="370">
        <f>IF(装备!X482="","",装备!X482)</f>
        <v>20</v>
      </c>
      <c r="Y483" s="370">
        <f>IF(装备!Y482="","",装备!Y482)</f>
        <v>35</v>
      </c>
      <c r="Z483" s="370">
        <f>IF(装备!Z482="","",装备!Z482)</f>
        <v>30</v>
      </c>
      <c r="AA483" s="370" t="str">
        <f>IF(装备!AA482="","",装备!AA482)</f>
        <v/>
      </c>
      <c r="AB483" t="str">
        <f>IF(装备!AB482="","",装备!AB482)</f>
        <v/>
      </c>
      <c r="AC483" t="str">
        <f>IF(装备!AC482="","",装备!AC482)</f>
        <v/>
      </c>
      <c r="AD483" t="str">
        <f>IF(装备!AD482="","",装备!AD482)</f>
        <v/>
      </c>
    </row>
    <row r="484" spans="1:30">
      <c r="A484">
        <f>IF(装备!A483="","",装备!A483)</f>
        <v>10048221</v>
      </c>
      <c r="B484" s="362" t="s">
        <v>5672</v>
      </c>
      <c r="C484" s="370">
        <f>IF(装备!C483="","",装备!C483)</f>
        <v>5</v>
      </c>
      <c r="D484" s="121" t="str">
        <f>IF(装备!D483="","",装备!D483)</f>
        <v>强化部件</v>
      </c>
      <c r="E484" t="str">
        <f>IF(装备!E483="","",装备!E483)</f>
        <v>强化部件-通用</v>
      </c>
      <c r="F484" s="370" t="str">
        <f>IF(装备!F483="","",装备!F483)</f>
        <v/>
      </c>
      <c r="G484" s="370" t="str">
        <f>IF(装备!G483="","",装备!G483)</f>
        <v/>
      </c>
      <c r="H484" s="370" t="str">
        <f>IF(装备!H483="","",装备!H483)</f>
        <v/>
      </c>
      <c r="I484" s="370" t="str">
        <f>IF(装备!I483="","",装备!I483)</f>
        <v/>
      </c>
      <c r="J484" s="370" t="str">
        <f>IF(装备!J483="","",装备!J483)</f>
        <v/>
      </c>
      <c r="K484" s="370" t="str">
        <f>IF(装备!K483="","",装备!K483)</f>
        <v/>
      </c>
      <c r="L484" s="370" t="str">
        <f>IF(装备!L483="","",装备!L483)</f>
        <v/>
      </c>
      <c r="M484" s="370" t="str">
        <f>IF(装备!M483="","",装备!M483)</f>
        <v>中</v>
      </c>
      <c r="N484" s="370">
        <f>IF(装备!N483="","",装备!N483)</f>
        <v>5</v>
      </c>
      <c r="O484" s="370">
        <f>IF(装备!O483="","",装备!O483)</f>
        <v>3</v>
      </c>
      <c r="P484" s="370" t="str">
        <f>IF(装备!P483="","",装备!P483)</f>
        <v/>
      </c>
      <c r="Q484" s="370" t="str">
        <f>IF(装备!Q483="","",装备!Q483)</f>
        <v/>
      </c>
      <c r="R484" s="370" t="str">
        <f>IF(装备!R483="","",装备!R483)</f>
        <v/>
      </c>
      <c r="S484" s="370" t="str">
        <f>IF(装备!S483="","",装备!S483)</f>
        <v/>
      </c>
      <c r="T484" s="370" t="str">
        <f>IF(装备!T483="","",装备!T483)</f>
        <v/>
      </c>
      <c r="U484" s="370" t="str">
        <f>IF(装备!U483="","",装备!U483)</f>
        <v/>
      </c>
      <c r="V484" s="370" t="str">
        <f>IF(装备!V483="","",装备!V483)</f>
        <v/>
      </c>
      <c r="W484" s="370" t="str">
        <f>IF(装备!W483="","",装备!W483)</f>
        <v/>
      </c>
      <c r="X484" s="370">
        <f>IF(装备!X483="","",装备!X483)</f>
        <v>10</v>
      </c>
      <c r="Y484" s="370">
        <f>IF(装备!Y483="","",装备!Y483)</f>
        <v>10</v>
      </c>
      <c r="Z484" s="370">
        <f>IF(装备!Z483="","",装备!Z483)</f>
        <v>10</v>
      </c>
      <c r="AA484" s="370" t="str">
        <f>IF(装备!AA483="","",装备!AA483)</f>
        <v/>
      </c>
      <c r="AB484" t="str">
        <f>IF(装备!AB483="","",装备!AB483)</f>
        <v/>
      </c>
      <c r="AC484" t="str">
        <f>IF(装备!AC483="","",装备!AC483)</f>
        <v/>
      </c>
      <c r="AD484" t="str">
        <f>IF(装备!AD483="","",装备!AD483)</f>
        <v/>
      </c>
    </row>
    <row r="485" spans="1:30">
      <c r="A485">
        <f>IF(装备!A484="","",装备!A484)</f>
        <v>10048321</v>
      </c>
      <c r="B485" s="362" t="s">
        <v>5673</v>
      </c>
      <c r="C485" s="370">
        <f>IF(装备!C484="","",装备!C484)</f>
        <v>3</v>
      </c>
      <c r="D485" s="121" t="str">
        <f>IF(装备!D484="","",装备!D484)</f>
        <v>主炮</v>
      </c>
      <c r="E485" t="str">
        <f>IF(装备!E484="","",装备!E484)</f>
        <v>主炮-轻巡+</v>
      </c>
      <c r="F485" s="370" t="str">
        <f>IF(装备!F484="","",装备!F484)</f>
        <v/>
      </c>
      <c r="G485" s="370">
        <f>IF(装备!G484="","",装备!G484)</f>
        <v>5</v>
      </c>
      <c r="H485" s="370" t="str">
        <f>IF(装备!H484="","",装备!H484)</f>
        <v/>
      </c>
      <c r="I485" s="370" t="str">
        <f>IF(装备!I484="","",装备!I484)</f>
        <v/>
      </c>
      <c r="J485" s="370" t="str">
        <f>IF(装备!J484="","",装备!J484)</f>
        <v/>
      </c>
      <c r="K485" s="370" t="str">
        <f>IF(装备!K484="","",装备!K484)</f>
        <v/>
      </c>
      <c r="L485" s="370" t="str">
        <f>IF(装备!L484="","",装备!L484)</f>
        <v/>
      </c>
      <c r="M485" s="370" t="str">
        <f>IF(装备!M484="","",装备!M484)</f>
        <v>长</v>
      </c>
      <c r="N485" s="370" t="str">
        <f>IF(装备!N484="","",装备!N484)</f>
        <v/>
      </c>
      <c r="O485" s="370">
        <f>IF(装备!O484="","",装备!O484)</f>
        <v>2</v>
      </c>
      <c r="P485" s="370" t="str">
        <f>IF(装备!P484="","",装备!P484)</f>
        <v/>
      </c>
      <c r="Q485" s="370" t="str">
        <f>IF(装备!Q484="","",装备!Q484)</f>
        <v/>
      </c>
      <c r="R485" s="370" t="str">
        <f>IF(装备!R484="","",装备!R484)</f>
        <v/>
      </c>
      <c r="S485" s="370" t="str">
        <f>IF(装备!S484="","",装备!S484)</f>
        <v/>
      </c>
      <c r="T485" s="370" t="str">
        <f>IF(装备!T484="","",装备!T484)</f>
        <v/>
      </c>
      <c r="U485" s="370" t="str">
        <f>IF(装备!U484="","",装备!U484)</f>
        <v/>
      </c>
      <c r="V485" s="370" t="str">
        <f>IF(装备!V484="","",装备!V484)</f>
        <v/>
      </c>
      <c r="W485" s="370" t="str">
        <f>IF(装备!W484="","",装备!W484)</f>
        <v/>
      </c>
      <c r="X485" s="370">
        <f>IF(装备!X484="","",装备!X484)</f>
        <v>10</v>
      </c>
      <c r="Y485" s="370">
        <f>IF(装备!Y484="","",装备!Y484)</f>
        <v>20</v>
      </c>
      <c r="Z485" s="370">
        <f>IF(装备!Z484="","",装备!Z484)</f>
        <v>15</v>
      </c>
      <c r="AA485" s="370" t="str">
        <f>IF(装备!AA484="","",装备!AA484)</f>
        <v/>
      </c>
      <c r="AB485" t="str">
        <f>IF(装备!AB484="","",装备!AB484)</f>
        <v/>
      </c>
      <c r="AC485" t="str">
        <f>IF(装备!AC484="","",装备!AC484)</f>
        <v/>
      </c>
      <c r="AD485" t="str">
        <f>IF(装备!AD484="","",装备!AD484)</f>
        <v/>
      </c>
    </row>
    <row r="486" spans="1:30">
      <c r="A486">
        <f>IF(装备!A485="","",装备!A485)</f>
        <v>10048421</v>
      </c>
      <c r="B486" s="362" t="s">
        <v>5674</v>
      </c>
      <c r="C486" s="370">
        <f>IF(装备!C485="","",装备!C485)</f>
        <v>4</v>
      </c>
      <c r="D486" s="121" t="str">
        <f>IF(装备!D485="","",装备!D485)</f>
        <v>强化部件</v>
      </c>
      <c r="E486" t="str">
        <f>IF(装备!E485="","",装备!E485)</f>
        <v>强化部件-通用</v>
      </c>
      <c r="F486" s="370" t="str">
        <f>IF(装备!F485="","",装备!F485)</f>
        <v/>
      </c>
      <c r="G486" s="370">
        <f>IF(装备!G485="","",装备!G485)</f>
        <v>-2</v>
      </c>
      <c r="H486" s="370" t="str">
        <f>IF(装备!H485="","",装备!H485)</f>
        <v/>
      </c>
      <c r="I486" s="370" t="str">
        <f>IF(装备!I485="","",装备!I485)</f>
        <v/>
      </c>
      <c r="J486" s="370">
        <f>IF(装备!J485="","",装备!J485)</f>
        <v>4</v>
      </c>
      <c r="K486" s="370">
        <f>IF(装备!K485="","",装备!K485)</f>
        <v>5</v>
      </c>
      <c r="L486" s="370">
        <f>IF(装备!L485="","",装备!L485)</f>
        <v>1</v>
      </c>
      <c r="M486" s="370" t="str">
        <f>IF(装备!M485="","",装备!M485)</f>
        <v>无</v>
      </c>
      <c r="N486" s="370" t="str">
        <f>IF(装备!N485="","",装备!N485)</f>
        <v/>
      </c>
      <c r="O486" s="370" t="str">
        <f>IF(装备!O485="","",装备!O485)</f>
        <v/>
      </c>
      <c r="P486" s="370" t="str">
        <f>IF(装备!P485="","",装备!P485)</f>
        <v/>
      </c>
      <c r="Q486" s="370" t="str">
        <f>IF(装备!Q485="","",装备!Q485)</f>
        <v/>
      </c>
      <c r="R486" s="370" t="str">
        <f>IF(装备!R485="","",装备!R485)</f>
        <v/>
      </c>
      <c r="S486" s="370" t="str">
        <f>IF(装备!S485="","",装备!S485)</f>
        <v/>
      </c>
      <c r="T486" s="370" t="str">
        <f>IF(装备!T485="","",装备!T485)</f>
        <v/>
      </c>
      <c r="U486" s="370" t="str">
        <f>IF(装备!U485="","",装备!U485)</f>
        <v/>
      </c>
      <c r="V486" s="370" t="str">
        <f>IF(装备!V485="","",装备!V485)</f>
        <v/>
      </c>
      <c r="W486" s="370" t="str">
        <f>IF(装备!W485="","",装备!W485)</f>
        <v/>
      </c>
      <c r="X486" s="370" t="str">
        <f>IF(装备!X485="","",装备!X485)</f>
        <v/>
      </c>
      <c r="Y486" s="370">
        <f>IF(装备!Y485="","",装备!Y485)</f>
        <v>10</v>
      </c>
      <c r="Z486" s="370">
        <f>IF(装备!Z485="","",装备!Z485)</f>
        <v>15</v>
      </c>
      <c r="AA486" s="370">
        <f>IF(装备!AA485="","",装备!AA485)</f>
        <v>20</v>
      </c>
      <c r="AB486" t="str">
        <f>IF(装备!AB485="","",装备!AB485)</f>
        <v/>
      </c>
      <c r="AC486" t="str">
        <f>IF(装备!AC485="","",装备!AC485)</f>
        <v/>
      </c>
      <c r="AD486" t="str">
        <f>IF(装备!AD485="","",装备!AD485)</f>
        <v/>
      </c>
    </row>
    <row r="487" spans="1:30">
      <c r="A487">
        <f>IF(装备!A486="","",装备!A486)</f>
        <v>10048521</v>
      </c>
      <c r="B487" s="362" t="s">
        <v>5675</v>
      </c>
      <c r="C487" s="370">
        <f>IF(装备!C486="","",装备!C486)</f>
        <v>4</v>
      </c>
      <c r="D487" s="121" t="str">
        <f>IF(装备!D486="","",装备!D486)</f>
        <v>主炮</v>
      </c>
      <c r="E487" t="str">
        <f>IF(装备!E486="","",装备!E486)</f>
        <v>主炮-战列+</v>
      </c>
      <c r="F487" s="370" t="str">
        <f>IF(装备!F486="","",装备!F486)</f>
        <v/>
      </c>
      <c r="G487" s="370">
        <f>IF(装备!G486="","",装备!G486)</f>
        <v>17</v>
      </c>
      <c r="H487" s="370" t="str">
        <f>IF(装备!H486="","",装备!H486)</f>
        <v/>
      </c>
      <c r="I487" s="370" t="str">
        <f>IF(装备!I486="","",装备!I486)</f>
        <v/>
      </c>
      <c r="J487" s="370" t="str">
        <f>IF(装备!J486="","",装备!J486)</f>
        <v/>
      </c>
      <c r="K487" s="370" t="str">
        <f>IF(装备!K486="","",装备!K486)</f>
        <v/>
      </c>
      <c r="L487" s="370" t="str">
        <f>IF(装备!L486="","",装备!L486)</f>
        <v/>
      </c>
      <c r="M487" s="370" t="str">
        <f>IF(装备!M486="","",装备!M486)</f>
        <v>长</v>
      </c>
      <c r="N487" s="370" t="str">
        <f>IF(装备!N486="","",装备!N486)</f>
        <v/>
      </c>
      <c r="O487" s="370" t="str">
        <f>IF(装备!O486="","",装备!O486)</f>
        <v/>
      </c>
      <c r="P487" s="370" t="str">
        <f>IF(装备!P486="","",装备!P486)</f>
        <v/>
      </c>
      <c r="Q487" s="370" t="str">
        <f>IF(装备!Q486="","",装备!Q486)</f>
        <v/>
      </c>
      <c r="R487" s="370" t="str">
        <f>IF(装备!R486="","",装备!R486)</f>
        <v/>
      </c>
      <c r="S487" s="370" t="str">
        <f>IF(装备!S486="","",装备!S486)</f>
        <v/>
      </c>
      <c r="T487" s="370" t="str">
        <f>IF(装备!T486="","",装备!T486)</f>
        <v/>
      </c>
      <c r="U487" s="370" t="str">
        <f>IF(装备!U486="","",装备!U486)</f>
        <v/>
      </c>
      <c r="V487" s="370" t="str">
        <f>IF(装备!V486="","",装备!V486)</f>
        <v/>
      </c>
      <c r="W487" s="370" t="str">
        <f>IF(装备!W486="","",装备!W486)</f>
        <v/>
      </c>
      <c r="X487" s="370">
        <f>IF(装备!X486="","",装备!X486)</f>
        <v>15</v>
      </c>
      <c r="Y487" s="370">
        <f>IF(装备!Y486="","",装备!Y486)</f>
        <v>15</v>
      </c>
      <c r="Z487" s="370">
        <f>IF(装备!Z486="","",装备!Z486)</f>
        <v>15</v>
      </c>
      <c r="AA487" s="370" t="str">
        <f>IF(装备!AA486="","",装备!AA486)</f>
        <v/>
      </c>
      <c r="AB487" t="str">
        <f>IF(装备!AB486="","",装备!AB486)</f>
        <v/>
      </c>
      <c r="AC487" t="str">
        <f>IF(装备!AC486="","",装备!AC486)</f>
        <v/>
      </c>
      <c r="AD487" t="str">
        <f>IF(装备!AD486="","",装备!AD486)</f>
        <v/>
      </c>
    </row>
    <row r="488" spans="1:30">
      <c r="A488">
        <f>IF(装备!A487="","",装备!A487)</f>
        <v>10048621</v>
      </c>
      <c r="B488" s="362" t="s">
        <v>5698</v>
      </c>
      <c r="C488" s="370">
        <f>IF(装备!C487="","",装备!C487)</f>
        <v>5</v>
      </c>
      <c r="D488" s="121" t="str">
        <f>IF(装备!D487="","",装备!D487)</f>
        <v>主炮</v>
      </c>
      <c r="E488" t="str">
        <f>IF(装备!E487="","",装备!E487)</f>
        <v>主炮-通用</v>
      </c>
      <c r="F488" s="370" t="str">
        <f>IF(装备!F487="","",装备!F487)</f>
        <v/>
      </c>
      <c r="G488" s="370">
        <f>IF(装备!G487="","",装备!G487)</f>
        <v>10</v>
      </c>
      <c r="H488" s="370" t="str">
        <f>IF(装备!H487="","",装备!H487)</f>
        <v/>
      </c>
      <c r="I488" s="370" t="str">
        <f>IF(装备!I487="","",装备!I487)</f>
        <v/>
      </c>
      <c r="J488" s="370" t="str">
        <f>IF(装备!J487="","",装备!J487)</f>
        <v/>
      </c>
      <c r="K488" s="370" t="str">
        <f>IF(装备!K487="","",装备!K487)</f>
        <v/>
      </c>
      <c r="L488" s="370" t="str">
        <f>IF(装备!L487="","",装备!L487)</f>
        <v/>
      </c>
      <c r="M488" s="370" t="str">
        <f>IF(装备!M487="","",装备!M487)</f>
        <v>短</v>
      </c>
      <c r="N488" s="370" t="str">
        <f>IF(装备!N487="","",装备!N487)</f>
        <v/>
      </c>
      <c r="O488" s="370" t="str">
        <f>IF(装备!O487="","",装备!O487)</f>
        <v/>
      </c>
      <c r="P488" s="370" t="str">
        <f>IF(装备!P487="","",装备!P487)</f>
        <v/>
      </c>
      <c r="Q488" s="370" t="str">
        <f>IF(装备!Q487="","",装备!Q487)</f>
        <v/>
      </c>
      <c r="R488" s="370" t="str">
        <f>IF(装备!R487="","",装备!R487)</f>
        <v/>
      </c>
      <c r="S488" s="370" t="str">
        <f>IF(装备!S487="","",装备!S487)</f>
        <v/>
      </c>
      <c r="T488" s="370" t="str">
        <f>IF(装备!T487="","",装备!T487)</f>
        <v/>
      </c>
      <c r="U488" s="370" t="str">
        <f>IF(装备!U487="","",装备!U487)</f>
        <v/>
      </c>
      <c r="V488" s="370" t="str">
        <f>IF(装备!V487="","",装备!V487)</f>
        <v/>
      </c>
      <c r="W488" s="370" t="str">
        <f>IF(装备!W487="","",装备!W487)</f>
        <v/>
      </c>
      <c r="X488" s="370">
        <f>IF(装备!X487="","",装备!X487)</f>
        <v>5</v>
      </c>
      <c r="Y488" s="370">
        <f>IF(装备!Y487="","",装备!Y487)</f>
        <v>15</v>
      </c>
      <c r="Z488" s="370">
        <f>IF(装备!Z487="","",装备!Z487)</f>
        <v>10</v>
      </c>
      <c r="AA488" s="370">
        <f>IF(装备!AA487="","",装备!AA487)</f>
        <v>10</v>
      </c>
      <c r="AB488" t="str">
        <f>IF(装备!AB487="","",装备!AB487)</f>
        <v/>
      </c>
      <c r="AC488" t="str">
        <f>IF(装备!AC487="","",装备!AC487)</f>
        <v/>
      </c>
      <c r="AD488" t="str">
        <f>IF(装备!AD487="","",装备!AD487)</f>
        <v/>
      </c>
    </row>
    <row r="489" spans="1:30">
      <c r="A489">
        <f>IF(装备!A488="","",装备!A488)</f>
        <v>10048721</v>
      </c>
      <c r="B489" s="362" t="s">
        <v>5699</v>
      </c>
      <c r="C489" s="370">
        <f>IF(装备!C488="","",装备!C488)</f>
        <v>5</v>
      </c>
      <c r="D489" s="121" t="str">
        <f>IF(装备!D488="","",装备!D488)</f>
        <v>防空炮</v>
      </c>
      <c r="E489" t="str">
        <f>IF(装备!E488="","",装备!E488)</f>
        <v>防空炮-通用</v>
      </c>
      <c r="F489" s="370" t="str">
        <f>IF(装备!F488="","",装备!F488)</f>
        <v/>
      </c>
      <c r="G489" s="370">
        <f>IF(装备!G488="","",装备!G488)</f>
        <v>2</v>
      </c>
      <c r="H489" s="370" t="str">
        <f>IF(装备!H488="","",装备!H488)</f>
        <v/>
      </c>
      <c r="I489" s="370" t="str">
        <f>IF(装备!I488="","",装备!I488)</f>
        <v/>
      </c>
      <c r="J489" s="370" t="str">
        <f>IF(装备!J488="","",装备!J488)</f>
        <v/>
      </c>
      <c r="K489" s="370" t="str">
        <f>IF(装备!K488="","",装备!K488)</f>
        <v/>
      </c>
      <c r="L489" s="370" t="str">
        <f>IF(装备!L488="","",装备!L488)</f>
        <v/>
      </c>
      <c r="M489" s="370" t="str">
        <f>IF(装备!M488="","",装备!M488)</f>
        <v>无</v>
      </c>
      <c r="N489" s="370">
        <f>IF(装备!N488="","",装备!N488)</f>
        <v>2</v>
      </c>
      <c r="O489" s="370" t="str">
        <f>IF(装备!O488="","",装备!O488)</f>
        <v/>
      </c>
      <c r="P489" s="370" t="str">
        <f>IF(装备!P488="","",装备!P488)</f>
        <v/>
      </c>
      <c r="Q489" s="370">
        <f>IF(装备!Q488="","",装备!Q488)</f>
        <v>14</v>
      </c>
      <c r="R489" s="370">
        <f>IF(装备!R488="","",装备!R488)</f>
        <v>3.3</v>
      </c>
      <c r="S489" s="370">
        <f>IF(装备!S488="","",装备!S488)</f>
        <v>0.55000000000000004</v>
      </c>
      <c r="T489" s="370" t="str">
        <f>IF(装备!T488="","",装备!T488)</f>
        <v/>
      </c>
      <c r="U489" s="370" t="str">
        <f>IF(装备!U488="","",装备!U488)</f>
        <v/>
      </c>
      <c r="V489" s="370" t="str">
        <f>IF(装备!V488="","",装备!V488)</f>
        <v/>
      </c>
      <c r="W489" s="370" t="str">
        <f>IF(装备!W488="","",装备!W488)</f>
        <v/>
      </c>
      <c r="X489" s="370">
        <f>IF(装备!X488="","",装备!X488)</f>
        <v>5</v>
      </c>
      <c r="Y489" s="370">
        <f>IF(装备!Y488="","",装备!Y488)</f>
        <v>10</v>
      </c>
      <c r="Z489" s="370">
        <f>IF(装备!Z488="","",装备!Z488)</f>
        <v>10</v>
      </c>
      <c r="AA489" s="370">
        <f>IF(装备!AA488="","",装备!AA488)</f>
        <v>10</v>
      </c>
      <c r="AB489" t="str">
        <f>IF(装备!AB488="","",装备!AB488)</f>
        <v/>
      </c>
      <c r="AC489" t="str">
        <f>IF(装备!AC488="","",装备!AC488)</f>
        <v/>
      </c>
      <c r="AD489" t="str">
        <f>IF(装备!AD488="","",装备!AD488)</f>
        <v>对空补正55%；对空倍率3.3</v>
      </c>
    </row>
    <row r="490" spans="1:30">
      <c r="A490">
        <f>IF(装备!A489="","",装备!A489)</f>
        <v>10048821</v>
      </c>
      <c r="B490" s="362" t="s">
        <v>5701</v>
      </c>
      <c r="C490" s="370">
        <f>IF(装备!C489="","",装备!C489)</f>
        <v>4</v>
      </c>
      <c r="D490" s="121" t="str">
        <f>IF(装备!D489="","",装备!D489)</f>
        <v>防空导弹</v>
      </c>
      <c r="E490" t="str">
        <f>IF(装备!E489="","",装备!E489)</f>
        <v>防空导弹-通用</v>
      </c>
      <c r="F490" s="370" t="str">
        <f>IF(装备!F489="","",装备!F489)</f>
        <v/>
      </c>
      <c r="G490" s="370">
        <f>IF(装备!G489="","",装备!G489)</f>
        <v>14</v>
      </c>
      <c r="H490" s="370" t="str">
        <f>IF(装备!H489="","",装备!H489)</f>
        <v/>
      </c>
      <c r="I490" s="370" t="str">
        <f>IF(装备!I489="","",装备!I489)</f>
        <v/>
      </c>
      <c r="J490" s="370" t="str">
        <f>IF(装备!J489="","",装备!J489)</f>
        <v/>
      </c>
      <c r="K490" s="370" t="str">
        <f>IF(装备!K489="","",装备!K489)</f>
        <v/>
      </c>
      <c r="L490" s="370" t="str">
        <f>IF(装备!L489="","",装备!L489)</f>
        <v/>
      </c>
      <c r="M490" s="370" t="str">
        <f>IF(装备!M489="","",装备!M489)</f>
        <v>无</v>
      </c>
      <c r="N490" s="370" t="str">
        <f>IF(装备!N489="","",装备!N489)</f>
        <v/>
      </c>
      <c r="O490" s="370" t="str">
        <f>IF(装备!O489="","",装备!O489)</f>
        <v/>
      </c>
      <c r="P490" s="370" t="str">
        <f>IF(装备!P489="","",装备!P489)</f>
        <v/>
      </c>
      <c r="Q490" s="370">
        <f>IF(装备!Q489="","",装备!Q489)</f>
        <v>16</v>
      </c>
      <c r="R490" s="370">
        <f>IF(装备!R489="","",装备!R489)</f>
        <v>3.5</v>
      </c>
      <c r="S490" s="370">
        <f>IF(装备!S489="","",装备!S489)</f>
        <v>0.72</v>
      </c>
      <c r="T490" s="370" t="str">
        <f>IF(装备!T489="","",装备!T489)</f>
        <v/>
      </c>
      <c r="U490" s="370">
        <f>IF(装备!U489="","",装备!U489)</f>
        <v>25</v>
      </c>
      <c r="V490" s="370" t="str">
        <f>IF(装备!V489="","",装备!V489)</f>
        <v/>
      </c>
      <c r="W490" s="370">
        <f>IF(装备!W489="","",装备!W489)</f>
        <v>8</v>
      </c>
      <c r="X490" s="370">
        <f>IF(装备!X489="","",装备!X489)</f>
        <v>10</v>
      </c>
      <c r="Y490" s="370">
        <f>IF(装备!Y489="","",装备!Y489)</f>
        <v>10</v>
      </c>
      <c r="Z490" s="370" t="str">
        <f>IF(装备!Z489="","",装备!Z489)</f>
        <v/>
      </c>
      <c r="AA490" s="370">
        <f>IF(装备!AA489="","",装备!AA489)</f>
        <v>20</v>
      </c>
      <c r="AB490" t="str">
        <f>IF(装备!AB489="","",装备!AB489)</f>
        <v/>
      </c>
      <c r="AC490" t="str">
        <f>IF(装备!AC489="","",装备!AC489)</f>
        <v/>
      </c>
      <c r="AD490" t="str">
        <f>IF(装备!AD489="","",装备!AD489)</f>
        <v>对空补正72%；对空倍率3.5；铝耗8</v>
      </c>
    </row>
    <row r="491" spans="1:30">
      <c r="A491">
        <f>IF(装备!A490="","",装备!A490)</f>
        <v>10048921</v>
      </c>
      <c r="B491" s="362" t="s">
        <v>5703</v>
      </c>
      <c r="C491" s="370">
        <f>IF(装备!C490="","",装备!C490)</f>
        <v>3</v>
      </c>
      <c r="D491" s="121" t="str">
        <f>IF(装备!D490="","",装备!D490)</f>
        <v>主炮</v>
      </c>
      <c r="E491" t="str">
        <f>IF(装备!E490="","",装备!E490)</f>
        <v>主炮-通用</v>
      </c>
      <c r="F491" s="370" t="str">
        <f>IF(装备!F490="","",装备!F490)</f>
        <v/>
      </c>
      <c r="G491" s="370">
        <f>IF(装备!G490="","",装备!G490)</f>
        <v>8</v>
      </c>
      <c r="H491" s="370" t="str">
        <f>IF(装备!H490="","",装备!H490)</f>
        <v/>
      </c>
      <c r="I491" s="370" t="str">
        <f>IF(装备!I490="","",装备!I490)</f>
        <v/>
      </c>
      <c r="J491" s="370" t="str">
        <f>IF(装备!J490="","",装备!J490)</f>
        <v/>
      </c>
      <c r="K491" s="370" t="str">
        <f>IF(装备!K490="","",装备!K490)</f>
        <v/>
      </c>
      <c r="L491" s="370" t="str">
        <f>IF(装备!L490="","",装备!L490)</f>
        <v/>
      </c>
      <c r="M491" s="370" t="str">
        <f>IF(装备!M490="","",装备!M490)</f>
        <v>中</v>
      </c>
      <c r="N491" s="370" t="str">
        <f>IF(装备!N490="","",装备!N490)</f>
        <v/>
      </c>
      <c r="O491" s="370" t="str">
        <f>IF(装备!O490="","",装备!O490)</f>
        <v/>
      </c>
      <c r="P491" s="370" t="str">
        <f>IF(装备!P490="","",装备!P490)</f>
        <v/>
      </c>
      <c r="Q491" s="370" t="str">
        <f>IF(装备!Q490="","",装备!Q490)</f>
        <v/>
      </c>
      <c r="R491" s="370" t="str">
        <f>IF(装备!R490="","",装备!R490)</f>
        <v/>
      </c>
      <c r="S491" s="370" t="str">
        <f>IF(装备!S490="","",装备!S490)</f>
        <v/>
      </c>
      <c r="T491" s="370" t="str">
        <f>IF(装备!T490="","",装备!T490)</f>
        <v/>
      </c>
      <c r="U491" s="370" t="str">
        <f>IF(装备!U490="","",装备!U490)</f>
        <v/>
      </c>
      <c r="V491" s="370" t="str">
        <f>IF(装备!V490="","",装备!V490)</f>
        <v/>
      </c>
      <c r="W491" s="370" t="str">
        <f>IF(装备!W490="","",装备!W490)</f>
        <v/>
      </c>
      <c r="X491" s="370">
        <f>IF(装备!X490="","",装备!X490)</f>
        <v>10</v>
      </c>
      <c r="Y491" s="370">
        <f>IF(装备!Y490="","",装备!Y490)</f>
        <v>10</v>
      </c>
      <c r="Z491" s="370">
        <f>IF(装备!Z490="","",装备!Z490)</f>
        <v>20</v>
      </c>
      <c r="AA491" s="370" t="str">
        <f>IF(装备!AA490="","",装备!AA490)</f>
        <v/>
      </c>
      <c r="AB491" t="str">
        <f>IF(装备!AB490="","",装备!AB490)</f>
        <v/>
      </c>
      <c r="AC491" t="str">
        <f>IF(装备!AC490="","",装备!AC490)</f>
        <v/>
      </c>
      <c r="AD491" t="str">
        <f>IF(装备!AD490="","",装备!AD490)</f>
        <v/>
      </c>
    </row>
    <row r="492" spans="1:30">
      <c r="A492">
        <f>IF(装备!A491="","",装备!A491)</f>
        <v>10049021</v>
      </c>
      <c r="B492" s="362" t="s">
        <v>5704</v>
      </c>
      <c r="C492" s="370">
        <f>IF(装备!C491="","",装备!C491)</f>
        <v>5</v>
      </c>
      <c r="D492" s="121" t="str">
        <f>IF(装备!D491="","",装备!D491)</f>
        <v>轰炸机</v>
      </c>
      <c r="E492" t="str">
        <f>IF(装备!E491="","",装备!E491)</f>
        <v>轰炸机-通用</v>
      </c>
      <c r="F492" s="370" t="str">
        <f>IF(装备!F491="","",装备!F491)</f>
        <v/>
      </c>
      <c r="G492" s="370" t="str">
        <f>IF(装备!G491="","",装备!G491)</f>
        <v/>
      </c>
      <c r="H492" s="370" t="str">
        <f>IF(装备!H491="","",装备!H491)</f>
        <v/>
      </c>
      <c r="I492" s="370" t="str">
        <f>IF(装备!I491="","",装备!I491)</f>
        <v/>
      </c>
      <c r="J492" s="370" t="str">
        <f>IF(装备!J491="","",装备!J491)</f>
        <v/>
      </c>
      <c r="K492" s="370" t="str">
        <f>IF(装备!K491="","",装备!K491)</f>
        <v/>
      </c>
      <c r="L492" s="370" t="str">
        <f>IF(装备!L491="","",装备!L491)</f>
        <v/>
      </c>
      <c r="M492" s="370" t="str">
        <f>IF(装备!M491="","",装备!M491)</f>
        <v>无</v>
      </c>
      <c r="N492" s="370" t="str">
        <f>IF(装备!N491="","",装备!N491)</f>
        <v/>
      </c>
      <c r="O492" s="370" t="str">
        <f>IF(装备!O491="","",装备!O491)</f>
        <v/>
      </c>
      <c r="P492" s="370">
        <f>IF(装备!P491="","",装备!P491)</f>
        <v>15</v>
      </c>
      <c r="Q492" s="370" t="str">
        <f>IF(装备!Q491="","",装备!Q491)</f>
        <v/>
      </c>
      <c r="R492" s="370" t="str">
        <f>IF(装备!R491="","",装备!R491)</f>
        <v/>
      </c>
      <c r="S492" s="370" t="str">
        <f>IF(装备!S491="","",装备!S491)</f>
        <v/>
      </c>
      <c r="T492" s="370" t="str">
        <f>IF(装备!T491="","",装备!T491)</f>
        <v/>
      </c>
      <c r="U492" s="370" t="str">
        <f>IF(装备!U491="","",装备!U491)</f>
        <v/>
      </c>
      <c r="V492" s="370" t="str">
        <f>IF(装备!V491="","",装备!V491)</f>
        <v/>
      </c>
      <c r="W492" s="370">
        <f>IF(装备!W491="","",装备!W491)</f>
        <v>7</v>
      </c>
      <c r="X492" s="370">
        <f>IF(装备!X491="","",装备!X491)</f>
        <v>20</v>
      </c>
      <c r="Y492" s="370">
        <f>IF(装备!Y491="","",装备!Y491)</f>
        <v>20</v>
      </c>
      <c r="Z492" s="370">
        <f>IF(装备!Z491="","",装备!Z491)</f>
        <v>10</v>
      </c>
      <c r="AA492" s="370">
        <f>IF(装备!AA491="","",装备!AA491)</f>
        <v>20</v>
      </c>
      <c r="AB492" t="str">
        <f>IF(装备!AB491="","",装备!AB491)</f>
        <v/>
      </c>
      <c r="AC492" t="str">
        <f>IF(装备!AC491="","",装备!AC491)</f>
        <v/>
      </c>
      <c r="AD492" t="str">
        <f>IF(装备!AD491="","",装备!AD491)</f>
        <v>铝耗7</v>
      </c>
    </row>
    <row r="493" spans="1:30">
      <c r="A493">
        <f>IF(装备!A492="","",装备!A492)</f>
        <v>10049121</v>
      </c>
      <c r="B493" s="362" t="s">
        <v>5705</v>
      </c>
      <c r="C493" s="370">
        <f>IF(装备!C492="","",装备!C492)</f>
        <v>4</v>
      </c>
      <c r="D493" s="121" t="str">
        <f>IF(装备!D492="","",装备!D492)</f>
        <v>主炮</v>
      </c>
      <c r="E493" t="str">
        <f>IF(装备!E492="","",装备!E492)</f>
        <v>主炮-战列+</v>
      </c>
      <c r="F493" s="370" t="str">
        <f>IF(装备!F492="","",装备!F492)</f>
        <v/>
      </c>
      <c r="G493" s="370">
        <f>IF(装备!G492="","",装备!G492)</f>
        <v>24</v>
      </c>
      <c r="H493" s="370" t="str">
        <f>IF(装备!H492="","",装备!H492)</f>
        <v/>
      </c>
      <c r="I493" s="370" t="str">
        <f>IF(装备!I492="","",装备!I492)</f>
        <v/>
      </c>
      <c r="J493" s="370" t="str">
        <f>IF(装备!J492="","",装备!J492)</f>
        <v/>
      </c>
      <c r="K493" s="370" t="str">
        <f>IF(装备!K492="","",装备!K492)</f>
        <v/>
      </c>
      <c r="L493" s="370">
        <f>IF(装备!L492="","",装备!L492)</f>
        <v>6</v>
      </c>
      <c r="M493" s="370" t="str">
        <f>IF(装备!M492="","",装备!M492)</f>
        <v>长</v>
      </c>
      <c r="N493" s="370" t="str">
        <f>IF(装备!N492="","",装备!N492)</f>
        <v/>
      </c>
      <c r="O493" s="370">
        <f>IF(装备!O492="","",装备!O492)</f>
        <v>3</v>
      </c>
      <c r="P493" s="370" t="str">
        <f>IF(装备!P492="","",装备!P492)</f>
        <v/>
      </c>
      <c r="Q493" s="370" t="str">
        <f>IF(装备!Q492="","",装备!Q492)</f>
        <v/>
      </c>
      <c r="R493" s="370" t="str">
        <f>IF(装备!R492="","",装备!R492)</f>
        <v/>
      </c>
      <c r="S493" s="370" t="str">
        <f>IF(装备!S492="","",装备!S492)</f>
        <v/>
      </c>
      <c r="T493" s="370" t="str">
        <f>IF(装备!T492="","",装备!T492)</f>
        <v/>
      </c>
      <c r="U493" s="370" t="str">
        <f>IF(装备!U492="","",装备!U492)</f>
        <v/>
      </c>
      <c r="V493" s="370" t="str">
        <f>IF(装备!V492="","",装备!V492)</f>
        <v/>
      </c>
      <c r="W493" s="370" t="str">
        <f>IF(装备!W492="","",装备!W492)</f>
        <v/>
      </c>
      <c r="X493" s="370">
        <f>IF(装备!X492="","",装备!X492)</f>
        <v>20</v>
      </c>
      <c r="Y493" s="370">
        <f>IF(装备!Y492="","",装备!Y492)</f>
        <v>40</v>
      </c>
      <c r="Z493" s="370">
        <f>IF(装备!Z492="","",装备!Z492)</f>
        <v>40</v>
      </c>
      <c r="AA493" s="370" t="str">
        <f>IF(装备!AA492="","",装备!AA492)</f>
        <v/>
      </c>
      <c r="AB493" t="str">
        <f>IF(装备!AB492="","",装备!AB492)</f>
        <v/>
      </c>
      <c r="AC493" t="str">
        <f>IF(装备!AC492="","",装备!AC492)</f>
        <v/>
      </c>
      <c r="AD493" t="str">
        <f>IF(装备!AD492="","",装备!AD492)</f>
        <v/>
      </c>
    </row>
    <row r="494" spans="1:30">
      <c r="A494">
        <f>IF(装备!A493="","",装备!A493)</f>
        <v>10049221</v>
      </c>
      <c r="B494" s="64" t="s">
        <v>5734</v>
      </c>
      <c r="C494" s="370">
        <f>IF(装备!C493="","",装备!C493)</f>
        <v>4</v>
      </c>
      <c r="D494" s="121" t="str">
        <f>IF(装备!D493="","",装备!D493)</f>
        <v>主炮</v>
      </c>
      <c r="E494" t="str">
        <f>IF(装备!E493="","",装备!E493)</f>
        <v>主炮-通用</v>
      </c>
      <c r="F494" s="370" t="str">
        <f>IF(装备!F493="","",装备!F493)</f>
        <v/>
      </c>
      <c r="G494" s="370">
        <f>IF(装备!G493="","",装备!G493)</f>
        <v>2</v>
      </c>
      <c r="H494" s="370" t="str">
        <f>IF(装备!H493="","",装备!H493)</f>
        <v/>
      </c>
      <c r="I494" s="370" t="str">
        <f>IF(装备!I493="","",装备!I493)</f>
        <v/>
      </c>
      <c r="J494" s="370" t="str">
        <f>IF(装备!J493="","",装备!J493)</f>
        <v/>
      </c>
      <c r="K494" s="370" t="str">
        <f>IF(装备!K493="","",装备!K493)</f>
        <v/>
      </c>
      <c r="L494" s="370">
        <f>IF(装备!L493="","",装备!L493)</f>
        <v>1</v>
      </c>
      <c r="M494" s="370" t="str">
        <f>IF(装备!M493="","",装备!M493)</f>
        <v>短</v>
      </c>
      <c r="N494" s="370" t="str">
        <f>IF(装备!N493="","",装备!N493)</f>
        <v/>
      </c>
      <c r="O494" s="370" t="str">
        <f>IF(装备!O493="","",装备!O493)</f>
        <v/>
      </c>
      <c r="P494" s="370" t="str">
        <f>IF(装备!P493="","",装备!P493)</f>
        <v/>
      </c>
      <c r="Q494" s="370">
        <f>IF(装备!Q493="","",装备!Q493)</f>
        <v>12</v>
      </c>
      <c r="R494" s="370">
        <f>IF(装备!R493="","",装备!R493)</f>
        <v>2.8</v>
      </c>
      <c r="S494" s="370">
        <f>IF(装备!S493="","",装备!S493)</f>
        <v>0.3</v>
      </c>
      <c r="T494" s="370" t="str">
        <f>IF(装备!T493="","",装备!T493)</f>
        <v/>
      </c>
      <c r="U494" s="370" t="str">
        <f>IF(装备!U493="","",装备!U493)</f>
        <v/>
      </c>
      <c r="V494" s="370" t="str">
        <f>IF(装备!V493="","",装备!V493)</f>
        <v/>
      </c>
      <c r="W494" s="370" t="str">
        <f>IF(装备!W493="","",装备!W493)</f>
        <v/>
      </c>
      <c r="X494" s="370">
        <f>IF(装备!X493="","",装备!X493)</f>
        <v>10</v>
      </c>
      <c r="Y494" s="370">
        <f>IF(装备!Y493="","",装备!Y493)</f>
        <v>20</v>
      </c>
      <c r="Z494" s="370">
        <f>IF(装备!Z493="","",装备!Z493)</f>
        <v>20</v>
      </c>
      <c r="AA494" s="370" t="str">
        <f>IF(装备!AA493="","",装备!AA493)</f>
        <v/>
      </c>
      <c r="AB494" t="str">
        <f>IF(装备!AB493="","",装备!AB493)</f>
        <v/>
      </c>
      <c r="AC494" t="str">
        <f>IF(装备!AC493="","",装备!AC493)</f>
        <v/>
      </c>
      <c r="AD494" t="str">
        <f>IF(装备!AD493="","",装备!AD493)</f>
        <v>对空补正30%；对空倍率2.8</v>
      </c>
    </row>
    <row r="495" spans="1:30">
      <c r="A495">
        <f>IF(装备!A494="","",装备!A494)</f>
        <v>10049321</v>
      </c>
      <c r="B495" s="64" t="s">
        <v>5735</v>
      </c>
      <c r="C495" s="370">
        <f>IF(装备!C494="","",装备!C494)</f>
        <v>5</v>
      </c>
      <c r="D495" s="121" t="str">
        <f>IF(装备!D494="","",装备!D494)</f>
        <v>主炮</v>
      </c>
      <c r="E495" t="str">
        <f>IF(装备!E494="","",装备!E494)</f>
        <v>主炮-轻巡+</v>
      </c>
      <c r="F495" s="370" t="str">
        <f>IF(装备!F494="","",装备!F494)</f>
        <v/>
      </c>
      <c r="G495" s="370">
        <f>IF(装备!G494="","",装备!G494)</f>
        <v>7</v>
      </c>
      <c r="H495" s="370" t="str">
        <f>IF(装备!H494="","",装备!H494)</f>
        <v/>
      </c>
      <c r="I495" s="370" t="str">
        <f>IF(装备!I494="","",装备!I494)</f>
        <v/>
      </c>
      <c r="J495" s="370" t="str">
        <f>IF(装备!J494="","",装备!J494)</f>
        <v/>
      </c>
      <c r="K495" s="370" t="str">
        <f>IF(装备!K494="","",装备!K494)</f>
        <v/>
      </c>
      <c r="L495" s="370">
        <f>IF(装备!L494="","",装备!L494)</f>
        <v>2</v>
      </c>
      <c r="M495" s="370" t="str">
        <f>IF(装备!M494="","",装备!M494)</f>
        <v>中</v>
      </c>
      <c r="N495" s="370" t="str">
        <f>IF(装备!N494="","",装备!N494)</f>
        <v/>
      </c>
      <c r="O495" s="370" t="str">
        <f>IF(装备!O494="","",装备!O494)</f>
        <v/>
      </c>
      <c r="P495" s="370" t="str">
        <f>IF(装备!P494="","",装备!P494)</f>
        <v/>
      </c>
      <c r="Q495" s="370">
        <f>IF(装备!Q494="","",装备!Q494)</f>
        <v>7</v>
      </c>
      <c r="R495" s="370" t="str">
        <f>IF(装备!R494="","",装备!R494)</f>
        <v/>
      </c>
      <c r="S495" s="370">
        <f>IF(装备!S494="","",装备!S494)</f>
        <v>0.25</v>
      </c>
      <c r="T495" s="370" t="str">
        <f>IF(装备!T494="","",装备!T494)</f>
        <v/>
      </c>
      <c r="U495" s="370" t="str">
        <f>IF(装备!U494="","",装备!U494)</f>
        <v/>
      </c>
      <c r="V495" s="370" t="str">
        <f>IF(装备!V494="","",装备!V494)</f>
        <v/>
      </c>
      <c r="W495" s="370" t="str">
        <f>IF(装备!W494="","",装备!W494)</f>
        <v/>
      </c>
      <c r="X495" s="370">
        <f>IF(装备!X494="","",装备!X494)</f>
        <v>10</v>
      </c>
      <c r="Y495" s="370">
        <f>IF(装备!Y494="","",装备!Y494)</f>
        <v>20</v>
      </c>
      <c r="Z495" s="370">
        <f>IF(装备!Z494="","",装备!Z494)</f>
        <v>30</v>
      </c>
      <c r="AA495" s="370" t="str">
        <f>IF(装备!AA494="","",装备!AA494)</f>
        <v/>
      </c>
      <c r="AB495" t="str">
        <f>IF(装备!AB494="","",装备!AB494)</f>
        <v/>
      </c>
      <c r="AC495" t="str">
        <f>IF(装备!AC494="","",装备!AC494)</f>
        <v/>
      </c>
      <c r="AD495" t="str">
        <f>IF(装备!AD494="","",装备!AD494)</f>
        <v>对空补正25%</v>
      </c>
    </row>
    <row r="496" spans="1:30">
      <c r="A496">
        <f>IF(装备!A495="","",装备!A495)</f>
        <v>10049421</v>
      </c>
      <c r="B496" s="64" t="s">
        <v>5736</v>
      </c>
      <c r="C496" s="370">
        <f>IF(装备!C495="","",装备!C495)</f>
        <v>4</v>
      </c>
      <c r="D496" s="121" t="str">
        <f>IF(装备!D495="","",装备!D495)</f>
        <v>主炮</v>
      </c>
      <c r="E496" t="str">
        <f>IF(装备!E495="","",装备!E495)</f>
        <v>主炮-通用</v>
      </c>
      <c r="F496" s="370" t="str">
        <f>IF(装备!F495="","",装备!F495)</f>
        <v/>
      </c>
      <c r="G496" s="370">
        <f>IF(装备!G495="","",装备!G495)</f>
        <v>12</v>
      </c>
      <c r="H496" s="370" t="str">
        <f>IF(装备!H495="","",装备!H495)</f>
        <v/>
      </c>
      <c r="I496" s="370" t="str">
        <f>IF(装备!I495="","",装备!I495)</f>
        <v/>
      </c>
      <c r="J496" s="370" t="str">
        <f>IF(装备!J495="","",装备!J495)</f>
        <v/>
      </c>
      <c r="K496" s="370" t="str">
        <f>IF(装备!K495="","",装备!K495)</f>
        <v/>
      </c>
      <c r="L496" s="370">
        <f>IF(装备!L495="","",装备!L495)</f>
        <v>-3</v>
      </c>
      <c r="M496" s="370" t="str">
        <f>IF(装备!M495="","",装备!M495)</f>
        <v>中</v>
      </c>
      <c r="N496" s="370">
        <f>IF(装备!N495="","",装备!N495)</f>
        <v>-2</v>
      </c>
      <c r="O496" s="370" t="str">
        <f>IF(装备!O495="","",装备!O495)</f>
        <v/>
      </c>
      <c r="P496" s="370" t="str">
        <f>IF(装备!P495="","",装备!P495)</f>
        <v/>
      </c>
      <c r="Q496" s="370" t="str">
        <f>IF(装备!Q495="","",装备!Q495)</f>
        <v/>
      </c>
      <c r="R496" s="370" t="str">
        <f>IF(装备!R495="","",装备!R495)</f>
        <v/>
      </c>
      <c r="S496" s="370" t="str">
        <f>IF(装备!S495="","",装备!S495)</f>
        <v/>
      </c>
      <c r="T496" s="370" t="str">
        <f>IF(装备!T495="","",装备!T495)</f>
        <v/>
      </c>
      <c r="U496" s="370" t="str">
        <f>IF(装备!U495="","",装备!U495)</f>
        <v/>
      </c>
      <c r="V496" s="370" t="str">
        <f>IF(装备!V495="","",装备!V495)</f>
        <v/>
      </c>
      <c r="W496" s="370" t="str">
        <f>IF(装备!W495="","",装备!W495)</f>
        <v/>
      </c>
      <c r="X496" s="370">
        <f>IF(装备!X495="","",装备!X495)</f>
        <v>10</v>
      </c>
      <c r="Y496" s="370">
        <f>IF(装备!Y495="","",装备!Y495)</f>
        <v>30</v>
      </c>
      <c r="Z496" s="370">
        <f>IF(装备!Z495="","",装备!Z495)</f>
        <v>20</v>
      </c>
      <c r="AA496" s="370" t="str">
        <f>IF(装备!AA495="","",装备!AA495)</f>
        <v/>
      </c>
      <c r="AB496" t="str">
        <f>IF(装备!AB495="","",装备!AB495)</f>
        <v/>
      </c>
      <c r="AC496" t="str">
        <f>IF(装备!AC495="","",装备!AC495)</f>
        <v/>
      </c>
      <c r="AD496" t="str">
        <f>IF(装备!AD495="","",装备!AD495)</f>
        <v/>
      </c>
    </row>
    <row r="497" spans="1:30">
      <c r="A497">
        <f>IF(装备!A496="","",装备!A496)</f>
        <v>10049521</v>
      </c>
      <c r="B497" s="64" t="s">
        <v>5737</v>
      </c>
      <c r="C497" s="370">
        <f>IF(装备!C496="","",装备!C496)</f>
        <v>5</v>
      </c>
      <c r="D497" s="121" t="str">
        <f>IF(装备!D496="","",装备!D496)</f>
        <v>主炮</v>
      </c>
      <c r="E497" t="str">
        <f>IF(装备!E496="","",装备!E496)</f>
        <v>主炮-战列+</v>
      </c>
      <c r="F497" s="370" t="str">
        <f>IF(装备!F496="","",装备!F496)</f>
        <v/>
      </c>
      <c r="G497" s="370">
        <f>IF(装备!G496="","",装备!G496)</f>
        <v>29</v>
      </c>
      <c r="H497" s="370" t="str">
        <f>IF(装备!H496="","",装备!H496)</f>
        <v/>
      </c>
      <c r="I497" s="370" t="str">
        <f>IF(装备!I496="","",装备!I496)</f>
        <v/>
      </c>
      <c r="J497" s="370" t="str">
        <f>IF(装备!J496="","",装备!J496)</f>
        <v/>
      </c>
      <c r="K497" s="370" t="str">
        <f>IF(装备!K496="","",装备!K496)</f>
        <v/>
      </c>
      <c r="L497" s="370">
        <f>IF(装备!L496="","",装备!L496)</f>
        <v>3</v>
      </c>
      <c r="M497" s="370" t="str">
        <f>IF(装备!M496="","",装备!M496)</f>
        <v>超长</v>
      </c>
      <c r="N497" s="370">
        <f>IF(装备!N496="","",装备!N496)</f>
        <v>-2</v>
      </c>
      <c r="O497" s="370" t="str">
        <f>IF(装备!O496="","",装备!O496)</f>
        <v/>
      </c>
      <c r="P497" s="370" t="str">
        <f>IF(装备!P496="","",装备!P496)</f>
        <v/>
      </c>
      <c r="Q497" s="370" t="str">
        <f>IF(装备!Q496="","",装备!Q496)</f>
        <v/>
      </c>
      <c r="R497" s="370" t="str">
        <f>IF(装备!R496="","",装备!R496)</f>
        <v/>
      </c>
      <c r="S497" s="370" t="str">
        <f>IF(装备!S496="","",装备!S496)</f>
        <v/>
      </c>
      <c r="T497" s="370" t="str">
        <f>IF(装备!T496="","",装备!T496)</f>
        <v/>
      </c>
      <c r="U497" s="370" t="str">
        <f>IF(装备!U496="","",装备!U496)</f>
        <v/>
      </c>
      <c r="V497" s="370" t="str">
        <f>IF(装备!V496="","",装备!V496)</f>
        <v/>
      </c>
      <c r="W497" s="370" t="str">
        <f>IF(装备!W496="","",装备!W496)</f>
        <v/>
      </c>
      <c r="X497" s="370">
        <f>IF(装备!X496="","",装备!X496)</f>
        <v>20</v>
      </c>
      <c r="Y497" s="370">
        <f>IF(装备!Y496="","",装备!Y496)</f>
        <v>50</v>
      </c>
      <c r="Z497" s="370">
        <f>IF(装备!Z496="","",装备!Z496)</f>
        <v>45</v>
      </c>
      <c r="AA497" s="370" t="str">
        <f>IF(装备!AA496="","",装备!AA496)</f>
        <v/>
      </c>
      <c r="AB497" t="str">
        <f>IF(装备!AB496="","",装备!AB496)</f>
        <v/>
      </c>
      <c r="AC497" t="str">
        <f>IF(装备!AC496="","",装备!AC496)</f>
        <v/>
      </c>
      <c r="AD497" t="str">
        <f>IF(装备!AD496="","",装备!AD496)</f>
        <v/>
      </c>
    </row>
    <row r="498" spans="1:30">
      <c r="A498">
        <f>IF(装备!A497="","",装备!A497)</f>
        <v>10049621</v>
      </c>
      <c r="B498" s="64" t="s">
        <v>5762</v>
      </c>
      <c r="C498" s="370">
        <f>IF(装备!C497="","",装备!C497)</f>
        <v>5</v>
      </c>
      <c r="D498" s="121" t="str">
        <f>IF(装备!D497="","",装备!D497)</f>
        <v>雷达</v>
      </c>
      <c r="E498" t="str">
        <f>IF(装备!E497="","",装备!E497)</f>
        <v>雷达-通用</v>
      </c>
      <c r="F498" s="370" t="str">
        <f>IF(装备!F497="","",装备!F497)</f>
        <v/>
      </c>
      <c r="G498" s="370" t="str">
        <f>IF(装备!G497="","",装备!G497)</f>
        <v/>
      </c>
      <c r="H498" s="370" t="str">
        <f>IF(装备!H497="","",装备!H497)</f>
        <v/>
      </c>
      <c r="I498" s="370" t="str">
        <f>IF(装备!I497="","",装备!I497)</f>
        <v/>
      </c>
      <c r="J498" s="370" t="str">
        <f>IF(装备!J497="","",装备!J497)</f>
        <v/>
      </c>
      <c r="K498" s="370">
        <f>IF(装备!K497="","",装备!K497)</f>
        <v>5</v>
      </c>
      <c r="L498" s="370">
        <f>IF(装备!L497="","",装备!L497)</f>
        <v>3</v>
      </c>
      <c r="M498" s="370" t="str">
        <f>IF(装备!M497="","",装备!M497)</f>
        <v>无</v>
      </c>
      <c r="N498" s="370">
        <f>IF(装备!N497="","",装备!N497)</f>
        <v>2</v>
      </c>
      <c r="O498" s="370" t="str">
        <f>IF(装备!O497="","",装备!O497)</f>
        <v/>
      </c>
      <c r="P498" s="370" t="str">
        <f>IF(装备!P497="","",装备!P497)</f>
        <v/>
      </c>
      <c r="Q498" s="370">
        <f>IF(装备!Q497="","",装备!Q497)</f>
        <v>11</v>
      </c>
      <c r="R498" s="370">
        <f>IF(装备!R497="","",装备!R497)</f>
        <v>3.3</v>
      </c>
      <c r="S498" s="370">
        <f>IF(装备!S497="","",装备!S497)</f>
        <v>0.75</v>
      </c>
      <c r="T498" s="370" t="str">
        <f>IF(装备!T497="","",装备!T497)</f>
        <v/>
      </c>
      <c r="U498" s="370" t="str">
        <f>IF(装备!U497="","",装备!U497)</f>
        <v/>
      </c>
      <c r="V498" s="370" t="str">
        <f>IF(装备!V497="","",装备!V497)</f>
        <v/>
      </c>
      <c r="W498" s="370" t="str">
        <f>IF(装备!W497="","",装备!W497)</f>
        <v/>
      </c>
      <c r="X498" s="370">
        <f>IF(装备!X497="","",装备!X497)</f>
        <v>20</v>
      </c>
      <c r="Y498" s="370">
        <f>IF(装备!Y497="","",装备!Y497)</f>
        <v>10</v>
      </c>
      <c r="Z498" s="370">
        <f>IF(装备!Z497="","",装备!Z497)</f>
        <v>10</v>
      </c>
      <c r="AA498" s="370">
        <f>IF(装备!AA497="","",装备!AA497)</f>
        <v>20</v>
      </c>
      <c r="AB498" t="str">
        <f>IF(装备!AB497="","",装备!AB497)</f>
        <v/>
      </c>
      <c r="AC498" t="str">
        <f>IF(装备!AC497="","",装备!AC497)</f>
        <v/>
      </c>
      <c r="AD498" t="str">
        <f>IF(装备!AD497="","",装备!AD497)</f>
        <v>对空补正75%；对空倍率3.3</v>
      </c>
    </row>
    <row r="499" spans="1:30">
      <c r="A499">
        <f>IF(装备!A498="","",装备!A498)</f>
        <v>10049721</v>
      </c>
      <c r="B499" s="64" t="s">
        <v>5763</v>
      </c>
      <c r="C499" s="370">
        <f>IF(装备!C498="","",装备!C498)</f>
        <v>5</v>
      </c>
      <c r="D499" s="121" t="str">
        <f>IF(装备!D498="","",装备!D498)</f>
        <v>雷达</v>
      </c>
      <c r="E499" t="str">
        <f>IF(装备!E498="","",装备!E498)</f>
        <v>声呐</v>
      </c>
      <c r="F499" s="370" t="str">
        <f>IF(装备!F498="","",装备!F498)</f>
        <v/>
      </c>
      <c r="G499" s="370" t="str">
        <f>IF(装备!G498="","",装备!G498)</f>
        <v/>
      </c>
      <c r="H499" s="370" t="str">
        <f>IF(装备!H498="","",装备!H498)</f>
        <v/>
      </c>
      <c r="I499" s="370" t="str">
        <f>IF(装备!I498="","",装备!I498)</f>
        <v/>
      </c>
      <c r="J499" s="370">
        <f>IF(装备!J498="","",装备!J498)</f>
        <v>12</v>
      </c>
      <c r="K499" s="370" t="str">
        <f>IF(装备!K498="","",装备!K498)</f>
        <v/>
      </c>
      <c r="L499" s="370">
        <f>IF(装备!L498="","",装备!L498)</f>
        <v>2</v>
      </c>
      <c r="M499" s="370" t="str">
        <f>IF(装备!M498="","",装备!M498)</f>
        <v>无</v>
      </c>
      <c r="N499" s="370">
        <f>IF(装备!N498="","",装备!N498)</f>
        <v>2</v>
      </c>
      <c r="O499" s="370" t="str">
        <f>IF(装备!O498="","",装备!O498)</f>
        <v/>
      </c>
      <c r="P499" s="370" t="str">
        <f>IF(装备!P498="","",装备!P498)</f>
        <v/>
      </c>
      <c r="Q499" s="370" t="str">
        <f>IF(装备!Q498="","",装备!Q498)</f>
        <v/>
      </c>
      <c r="R499" s="370" t="str">
        <f>IF(装备!R498="","",装备!R498)</f>
        <v/>
      </c>
      <c r="S499" s="370" t="str">
        <f>IF(装备!S498="","",装备!S498)</f>
        <v/>
      </c>
      <c r="T499" s="370" t="str">
        <f>IF(装备!T498="","",装备!T498)</f>
        <v/>
      </c>
      <c r="U499" s="370" t="str">
        <f>IF(装备!U498="","",装备!U498)</f>
        <v/>
      </c>
      <c r="V499" s="370" t="str">
        <f>IF(装备!V498="","",装备!V498)</f>
        <v/>
      </c>
      <c r="W499" s="370" t="str">
        <f>IF(装备!W498="","",装备!W498)</f>
        <v/>
      </c>
      <c r="X499" s="370">
        <f>IF(装备!X498="","",装备!X498)</f>
        <v>20</v>
      </c>
      <c r="Y499" s="370">
        <f>IF(装备!Y498="","",装备!Y498)</f>
        <v>20</v>
      </c>
      <c r="Z499" s="370">
        <f>IF(装备!Z498="","",装备!Z498)</f>
        <v>20</v>
      </c>
      <c r="AA499" s="370">
        <f>IF(装备!AA498="","",装备!AA498)</f>
        <v>20</v>
      </c>
      <c r="AB499" t="str">
        <f>IF(装备!AB498="","",装备!AB498)</f>
        <v/>
      </c>
      <c r="AC499" t="str">
        <f>IF(装备!AC498="","",装备!AC498)</f>
        <v/>
      </c>
      <c r="AD499" t="str">
        <f>IF(装备!AD498="","",装备!AD498)</f>
        <v/>
      </c>
    </row>
    <row r="500" spans="1:30">
      <c r="A500">
        <f>IF(装备!A499="","",装备!A499)</f>
        <v>10049821</v>
      </c>
      <c r="B500" s="64" t="s">
        <v>5757</v>
      </c>
      <c r="C500" s="370">
        <f>IF(装备!C499="","",装备!C499)</f>
        <v>5</v>
      </c>
      <c r="D500" s="121" t="str">
        <f>IF(装备!D499="","",装备!D499)</f>
        <v>导弹发射器</v>
      </c>
      <c r="E500" t="str">
        <f>IF(装备!E499="","",装备!E499)</f>
        <v>导弹发射器-通用</v>
      </c>
      <c r="F500" s="370" t="str">
        <f>IF(装备!F499="","",装备!F499)</f>
        <v/>
      </c>
      <c r="G500" s="370" t="str">
        <f>IF(装备!G499="","",装备!G499)</f>
        <v/>
      </c>
      <c r="H500" s="370" t="str">
        <f>IF(装备!H499="","",装备!H499)</f>
        <v/>
      </c>
      <c r="I500" s="370" t="str">
        <f>IF(装备!I499="","",装备!I499)</f>
        <v/>
      </c>
      <c r="J500" s="370" t="str">
        <f>IF(装备!J499="","",装备!J499)</f>
        <v/>
      </c>
      <c r="K500" s="370" t="str">
        <f>IF(装备!K499="","",装备!K499)</f>
        <v/>
      </c>
      <c r="L500" s="370">
        <f>IF(装备!L499="","",装备!L499)</f>
        <v>2</v>
      </c>
      <c r="M500" s="370" t="str">
        <f>IF(装备!M499="","",装备!M499)</f>
        <v>无</v>
      </c>
      <c r="N500" s="370">
        <f>IF(装备!N499="","",装备!N499)</f>
        <v>2</v>
      </c>
      <c r="O500" s="370" t="str">
        <f>IF(装备!O499="","",装备!O499)</f>
        <v/>
      </c>
      <c r="P500" s="370" t="str">
        <f>IF(装备!P499="","",装备!P499)</f>
        <v/>
      </c>
      <c r="Q500" s="370" t="str">
        <f>IF(装备!Q499="","",装备!Q499)</f>
        <v/>
      </c>
      <c r="R500" s="370" t="str">
        <f>IF(装备!R499="","",装备!R499)</f>
        <v/>
      </c>
      <c r="S500" s="370" t="str">
        <f>IF(装备!S499="","",装备!S499)</f>
        <v/>
      </c>
      <c r="T500" s="370" t="str">
        <f>IF(装备!T499="","",装备!T499)</f>
        <v/>
      </c>
      <c r="U500" s="370" t="str">
        <f>IF(装备!U499="","",装备!U499)</f>
        <v/>
      </c>
      <c r="V500" s="370" t="str">
        <f>IF(装备!V499="","",装备!V499)</f>
        <v/>
      </c>
      <c r="W500" s="370" t="str">
        <f>IF(装备!W499="","",装备!W499)</f>
        <v/>
      </c>
      <c r="X500" s="370">
        <f>IF(装备!X499="","",装备!X499)</f>
        <v>12</v>
      </c>
      <c r="Y500" s="370">
        <f>IF(装备!Y499="","",装备!Y499)</f>
        <v>6</v>
      </c>
      <c r="Z500" s="370" t="str">
        <f>IF(装备!Z499="","",装备!Z499)</f>
        <v/>
      </c>
      <c r="AA500" s="370">
        <f>IF(装备!AA499="","",装备!AA499)</f>
        <v>16</v>
      </c>
      <c r="AB500" t="str">
        <f>IF(装备!AB499="","",装备!AB499)</f>
        <v/>
      </c>
      <c r="AC500" t="str">
        <f>IF(装备!AC499="","",装备!AC499)</f>
        <v/>
      </c>
      <c r="AD500" t="str">
        <f>IF(装备!AD499="","",装备!AD499)</f>
        <v/>
      </c>
    </row>
    <row r="501" spans="1:30">
      <c r="A501">
        <f>IF(装备!A500="","",装备!A500)</f>
        <v>10049921</v>
      </c>
      <c r="B501" s="64" t="s">
        <v>5758</v>
      </c>
      <c r="C501" s="370">
        <f>IF(装备!C500="","",装备!C500)</f>
        <v>5</v>
      </c>
      <c r="D501" s="121" t="str">
        <f>IF(装备!D500="","",装备!D500)</f>
        <v>导弹</v>
      </c>
      <c r="E501" t="str">
        <f>IF(装备!E500="","",装备!E500)</f>
        <v>导弹-通用</v>
      </c>
      <c r="F501" s="370" t="str">
        <f>IF(装备!F500="","",装备!F500)</f>
        <v/>
      </c>
      <c r="G501" s="370">
        <f>IF(装备!G500="","",装备!G500)</f>
        <v>21</v>
      </c>
      <c r="H501" s="370" t="str">
        <f>IF(装备!H500="","",装备!H500)</f>
        <v/>
      </c>
      <c r="I501" s="370" t="str">
        <f>IF(装备!I500="","",装备!I500)</f>
        <v/>
      </c>
      <c r="J501" s="370" t="str">
        <f>IF(装备!J500="","",装备!J500)</f>
        <v/>
      </c>
      <c r="K501" s="370" t="str">
        <f>IF(装备!K500="","",装备!K500)</f>
        <v/>
      </c>
      <c r="L501" s="370" t="str">
        <f>IF(装备!L500="","",装备!L500)</f>
        <v/>
      </c>
      <c r="M501" s="370" t="str">
        <f>IF(装备!M500="","",装备!M500)</f>
        <v>无</v>
      </c>
      <c r="N501" s="370" t="str">
        <f>IF(装备!N500="","",装备!N500)</f>
        <v/>
      </c>
      <c r="O501" s="370" t="str">
        <f>IF(装备!O500="","",装备!O500)</f>
        <v/>
      </c>
      <c r="P501" s="370" t="str">
        <f>IF(装备!P500="","",装备!P500)</f>
        <v/>
      </c>
      <c r="Q501" s="370" t="str">
        <f>IF(装备!Q500="","",装备!Q500)</f>
        <v/>
      </c>
      <c r="R501" s="370" t="str">
        <f>IF(装备!R500="","",装备!R500)</f>
        <v/>
      </c>
      <c r="S501" s="370" t="str">
        <f>IF(装备!S500="","",装备!S500)</f>
        <v/>
      </c>
      <c r="T501" s="370">
        <f>IF(装备!T500="","",装备!T500)</f>
        <v>24</v>
      </c>
      <c r="U501" s="370" t="str">
        <f>IF(装备!U500="","",装备!U500)</f>
        <v/>
      </c>
      <c r="V501" s="370" t="str">
        <f>IF(装备!V500="","",装备!V500)</f>
        <v/>
      </c>
      <c r="W501" s="370">
        <f>IF(装备!W500="","",装备!W500)</f>
        <v>8</v>
      </c>
      <c r="X501" s="370">
        <f>IF(装备!X500="","",装备!X500)</f>
        <v>6</v>
      </c>
      <c r="Y501" s="370">
        <f>IF(装备!Y500="","",装备!Y500)</f>
        <v>6</v>
      </c>
      <c r="Z501" s="370" t="str">
        <f>IF(装备!Z500="","",装备!Z500)</f>
        <v/>
      </c>
      <c r="AA501" s="370">
        <f>IF(装备!AA500="","",装备!AA500)</f>
        <v>18</v>
      </c>
      <c r="AB501" t="str">
        <f>IF(装备!AB500="","",装备!AB500)</f>
        <v/>
      </c>
      <c r="AC501" t="str">
        <f>IF(装备!AC500="","",装备!AC500)</f>
        <v/>
      </c>
      <c r="AD501" t="str">
        <f>IF(装备!AD500="","",装备!AD500)</f>
        <v>铝耗8</v>
      </c>
    </row>
    <row r="502" spans="1:30">
      <c r="A502">
        <f>IF(装备!A501="","",装备!A501)</f>
        <v>10050021</v>
      </c>
      <c r="B502" s="64" t="s">
        <v>5776</v>
      </c>
      <c r="C502" s="370">
        <f>IF(装备!C501="","",装备!C501)</f>
        <v>5</v>
      </c>
      <c r="D502" s="121" t="str">
        <f>IF(装备!D501="","",装备!D501)</f>
        <v>鱼雷机</v>
      </c>
      <c r="E502" t="str">
        <f>IF(装备!E501="","",装备!E501)</f>
        <v>鱼雷机-通用</v>
      </c>
      <c r="F502" s="370" t="str">
        <f>IF(装备!F501="","",装备!F501)</f>
        <v/>
      </c>
      <c r="G502" s="370" t="str">
        <f>IF(装备!G501="","",装备!G501)</f>
        <v/>
      </c>
      <c r="H502" s="370" t="str">
        <f>IF(装备!H501="","",装备!H501)</f>
        <v/>
      </c>
      <c r="I502" s="370">
        <f>IF(装备!I501="","",装备!I501)</f>
        <v>12</v>
      </c>
      <c r="J502" s="370">
        <f>IF(装备!J501="","",装备!J501)</f>
        <v>4</v>
      </c>
      <c r="K502" s="370" t="str">
        <f>IF(装备!K501="","",装备!K501)</f>
        <v/>
      </c>
      <c r="L502" s="370" t="str">
        <f>IF(装备!L501="","",装备!L501)</f>
        <v/>
      </c>
      <c r="M502" s="370" t="str">
        <f>IF(装备!M501="","",装备!M501)</f>
        <v>无</v>
      </c>
      <c r="N502" s="370" t="str">
        <f>IF(装备!N501="","",装备!N501)</f>
        <v/>
      </c>
      <c r="O502" s="370" t="str">
        <f>IF(装备!O501="","",装备!O501)</f>
        <v/>
      </c>
      <c r="P502" s="370" t="str">
        <f>IF(装备!P501="","",装备!P501)</f>
        <v/>
      </c>
      <c r="Q502" s="370" t="str">
        <f>IF(装备!Q501="","",装备!Q501)</f>
        <v/>
      </c>
      <c r="R502" s="370" t="str">
        <f>IF(装备!R501="","",装备!R501)</f>
        <v/>
      </c>
      <c r="S502" s="370" t="str">
        <f>IF(装备!S501="","",装备!S501)</f>
        <v/>
      </c>
      <c r="T502" s="370" t="str">
        <f>IF(装备!T501="","",装备!T501)</f>
        <v/>
      </c>
      <c r="U502" s="370" t="str">
        <f>IF(装备!U501="","",装备!U501)</f>
        <v/>
      </c>
      <c r="V502" s="370" t="str">
        <f>IF(装备!V501="","",装备!V501)</f>
        <v/>
      </c>
      <c r="W502" s="370">
        <f>IF(装备!W501="","",装备!W501)</f>
        <v>5</v>
      </c>
      <c r="X502" s="370">
        <f>IF(装备!X501="","",装备!X501)</f>
        <v>5</v>
      </c>
      <c r="Y502" s="370">
        <f>IF(装备!Y501="","",装备!Y501)</f>
        <v>5</v>
      </c>
      <c r="Z502" s="370" t="str">
        <f>IF(装备!Z501="","",装备!Z501)</f>
        <v/>
      </c>
      <c r="AA502" s="370">
        <f>IF(装备!AA501="","",装备!AA501)</f>
        <v>10</v>
      </c>
      <c r="AB502" t="str">
        <f>IF(装备!AB501="","",装备!AB501)</f>
        <v/>
      </c>
      <c r="AC502" t="str">
        <f>IF(装备!AC501="","",装备!AC501)</f>
        <v/>
      </c>
      <c r="AD502" t="str">
        <f>IF(装备!AD501="","",装备!AD501)</f>
        <v>铝耗5</v>
      </c>
    </row>
    <row r="503" spans="1:30">
      <c r="A503">
        <f>IF(装备!A502="","",装备!A502)</f>
        <v>10050121</v>
      </c>
      <c r="B503" s="64" t="s">
        <v>5777</v>
      </c>
      <c r="C503" s="370">
        <f>IF(装备!C502="","",装备!C502)</f>
        <v>5</v>
      </c>
      <c r="D503" s="121" t="str">
        <f>IF(装备!D502="","",装备!D502)</f>
        <v>雷达</v>
      </c>
      <c r="E503" t="str">
        <f>IF(装备!E502="","",装备!E502)</f>
        <v>雷达-通用</v>
      </c>
      <c r="F503" s="370" t="str">
        <f>IF(装备!F502="","",装备!F502)</f>
        <v/>
      </c>
      <c r="G503" s="370">
        <f>IF(装备!G502="","",装备!G502)</f>
        <v>2</v>
      </c>
      <c r="H503" s="370" t="str">
        <f>IF(装备!H502="","",装备!H502)</f>
        <v/>
      </c>
      <c r="I503" s="370" t="str">
        <f>IF(装备!I502="","",装备!I502)</f>
        <v/>
      </c>
      <c r="J503" s="370" t="str">
        <f>IF(装备!J502="","",装备!J502)</f>
        <v/>
      </c>
      <c r="K503" s="370">
        <f>IF(装备!K502="","",装备!K502)</f>
        <v>5</v>
      </c>
      <c r="L503" s="370">
        <f>IF(装备!L502="","",装备!L502)</f>
        <v>9</v>
      </c>
      <c r="M503" s="370" t="str">
        <f>IF(装备!M502="","",装备!M502)</f>
        <v>无</v>
      </c>
      <c r="N503" s="370" t="str">
        <f>IF(装备!N502="","",装备!N502)</f>
        <v/>
      </c>
      <c r="O503" s="370" t="str">
        <f>IF(装备!O502="","",装备!O502)</f>
        <v/>
      </c>
      <c r="P503" s="370" t="str">
        <f>IF(装备!P502="","",装备!P502)</f>
        <v/>
      </c>
      <c r="Q503" s="370">
        <f>IF(装备!Q502="","",装备!Q502)</f>
        <v>4</v>
      </c>
      <c r="R503" s="370">
        <f>IF(装备!R502="","",装备!R502)</f>
        <v>2.2000000000000002</v>
      </c>
      <c r="S503" s="370">
        <f>IF(装备!S502="","",装备!S502)</f>
        <v>0.35</v>
      </c>
      <c r="T503" s="370" t="str">
        <f>IF(装备!T502="","",装备!T502)</f>
        <v/>
      </c>
      <c r="U503" s="370" t="str">
        <f>IF(装备!U502="","",装备!U502)</f>
        <v/>
      </c>
      <c r="V503" s="370" t="str">
        <f>IF(装备!V502="","",装备!V502)</f>
        <v/>
      </c>
      <c r="W503" s="370" t="str">
        <f>IF(装备!W502="","",装备!W502)</f>
        <v/>
      </c>
      <c r="X503" s="370">
        <f>IF(装备!X502="","",装备!X502)</f>
        <v>10</v>
      </c>
      <c r="Y503" s="370">
        <f>IF(装备!Y502="","",装备!Y502)</f>
        <v>20</v>
      </c>
      <c r="Z503" s="370">
        <f>IF(装备!Z502="","",装备!Z502)</f>
        <v>25</v>
      </c>
      <c r="AA503" s="370">
        <f>IF(装备!AA502="","",装备!AA502)</f>
        <v>10</v>
      </c>
      <c r="AB503" t="str">
        <f>IF(装备!AB502="","",装备!AB502)</f>
        <v/>
      </c>
      <c r="AC503" t="str">
        <f>IF(装备!AC502="","",装备!AC502)</f>
        <v/>
      </c>
      <c r="AD503" t="str">
        <f>IF(装备!AD502="","",装备!AD502)</f>
        <v>对空补正35%；对空倍率2.2</v>
      </c>
    </row>
    <row r="504" spans="1:30">
      <c r="A504">
        <f>IF(装备!A503="","",装备!A503)</f>
        <v>10050221</v>
      </c>
      <c r="B504" s="64" t="s">
        <v>5798</v>
      </c>
      <c r="C504" s="370">
        <f>IF(装备!C503="","",装备!C503)</f>
        <v>5</v>
      </c>
      <c r="D504" s="121" t="str">
        <f>IF(装备!D503="","",装备!D503)</f>
        <v>深投</v>
      </c>
      <c r="E504" t="str">
        <f>IF(装备!E503="","",装备!E503)</f>
        <v>深弹-通用</v>
      </c>
      <c r="F504" s="370" t="str">
        <f>IF(装备!F503="","",装备!F503)</f>
        <v/>
      </c>
      <c r="G504" s="370" t="str">
        <f>IF(装备!G503="","",装备!G503)</f>
        <v/>
      </c>
      <c r="H504" s="370" t="str">
        <f>IF(装备!H503="","",装备!H503)</f>
        <v/>
      </c>
      <c r="I504" s="370" t="str">
        <f>IF(装备!I503="","",装备!I503)</f>
        <v/>
      </c>
      <c r="J504" s="370">
        <f>IF(装备!J503="","",装备!J503)</f>
        <v>15</v>
      </c>
      <c r="K504" s="370" t="str">
        <f>IF(装备!K503="","",装备!K503)</f>
        <v/>
      </c>
      <c r="L504" s="370">
        <f>IF(装备!L503="","",装备!L503)</f>
        <v>6</v>
      </c>
      <c r="M504" s="370" t="str">
        <f>IF(装备!M503="","",装备!M503)</f>
        <v>无</v>
      </c>
      <c r="N504" s="370" t="str">
        <f>IF(装备!N503="","",装备!N503)</f>
        <v/>
      </c>
      <c r="O504" s="370" t="str">
        <f>IF(装备!O503="","",装备!O503)</f>
        <v/>
      </c>
      <c r="P504" s="370" t="str">
        <f>IF(装备!P503="","",装备!P503)</f>
        <v/>
      </c>
      <c r="Q504" s="370" t="str">
        <f>IF(装备!Q503="","",装备!Q503)</f>
        <v/>
      </c>
      <c r="R504" s="370" t="str">
        <f>IF(装备!R503="","",装备!R503)</f>
        <v/>
      </c>
      <c r="S504" s="370" t="str">
        <f>IF(装备!S503="","",装备!S503)</f>
        <v/>
      </c>
      <c r="T504" s="370" t="str">
        <f>IF(装备!T503="","",装备!T503)</f>
        <v/>
      </c>
      <c r="U504" s="370" t="str">
        <f>IF(装备!U503="","",装备!U503)</f>
        <v/>
      </c>
      <c r="V504" s="370" t="str">
        <f>IF(装备!V503="","",装备!V503)</f>
        <v/>
      </c>
      <c r="W504" s="370" t="str">
        <f>IF(装备!W503="","",装备!W503)</f>
        <v/>
      </c>
      <c r="X504" s="370">
        <f>IF(装备!X503="","",装备!X503)</f>
        <v>25</v>
      </c>
      <c r="Y504" s="370">
        <f>IF(装备!Y503="","",装备!Y503)</f>
        <v>10</v>
      </c>
      <c r="Z504" s="370" t="str">
        <f>IF(装备!Z503="","",装备!Z503)</f>
        <v/>
      </c>
      <c r="AA504" s="370">
        <f>IF(装备!AA503="","",装备!AA503)</f>
        <v>10</v>
      </c>
      <c r="AB504" t="str">
        <f>IF(装备!AB503="","",装备!AB503)</f>
        <v/>
      </c>
      <c r="AC504" t="str">
        <f>IF(装备!AC503="","",装备!AC503)</f>
        <v/>
      </c>
      <c r="AD504" t="str">
        <f>IF(装备!AD503="","",装备!AD503)</f>
        <v/>
      </c>
    </row>
    <row r="505" spans="1:30">
      <c r="A505">
        <f>IF(装备!A504="","",装备!A504)</f>
        <v>10050321</v>
      </c>
      <c r="B505" s="64" t="s">
        <v>5799</v>
      </c>
      <c r="C505" s="370">
        <f>IF(装备!C504="","",装备!C504)</f>
        <v>5</v>
      </c>
      <c r="D505" s="121" t="str">
        <f>IF(装备!D504="","",装备!D504)</f>
        <v>防空炮</v>
      </c>
      <c r="E505" t="str">
        <f>IF(装备!E504="","",装备!E504)</f>
        <v>防空炮-通用</v>
      </c>
      <c r="F505" s="370" t="str">
        <f>IF(装备!F504="","",装备!F504)</f>
        <v/>
      </c>
      <c r="G505" s="370" t="str">
        <f>IF(装备!G504="","",装备!G504)</f>
        <v/>
      </c>
      <c r="H505" s="370" t="str">
        <f>IF(装备!H504="","",装备!H504)</f>
        <v/>
      </c>
      <c r="I505" s="370" t="str">
        <f>IF(装备!I504="","",装备!I504)</f>
        <v/>
      </c>
      <c r="J505" s="370" t="str">
        <f>IF(装备!J504="","",装备!J504)</f>
        <v/>
      </c>
      <c r="K505" s="370" t="str">
        <f>IF(装备!K504="","",装备!K504)</f>
        <v/>
      </c>
      <c r="L505" s="370" t="str">
        <f>IF(装备!L504="","",装备!L504)</f>
        <v/>
      </c>
      <c r="M505" s="370" t="str">
        <f>IF(装备!M504="","",装备!M504)</f>
        <v>短</v>
      </c>
      <c r="N505" s="370">
        <f>IF(装备!N504="","",装备!N504)</f>
        <v>1</v>
      </c>
      <c r="O505" s="370" t="str">
        <f>IF(装备!O504="","",装备!O504)</f>
        <v/>
      </c>
      <c r="P505" s="370" t="str">
        <f>IF(装备!P504="","",装备!P504)</f>
        <v/>
      </c>
      <c r="Q505" s="370">
        <f>IF(装备!Q504="","",装备!Q504)</f>
        <v>15</v>
      </c>
      <c r="R505" s="370">
        <f>IF(装备!R504="","",装备!R504)</f>
        <v>3.4</v>
      </c>
      <c r="S505" s="370">
        <f>IF(装备!S504="","",装备!S504)</f>
        <v>0.5</v>
      </c>
      <c r="T505" s="370" t="str">
        <f>IF(装备!T504="","",装备!T504)</f>
        <v/>
      </c>
      <c r="U505" s="370" t="str">
        <f>IF(装备!U504="","",装备!U504)</f>
        <v/>
      </c>
      <c r="V505" s="370" t="str">
        <f>IF(装备!V504="","",装备!V504)</f>
        <v/>
      </c>
      <c r="W505" s="370" t="str">
        <f>IF(装备!W504="","",装备!W504)</f>
        <v/>
      </c>
      <c r="X505" s="370">
        <f>IF(装备!X504="","",装备!X504)</f>
        <v>10</v>
      </c>
      <c r="Y505" s="370">
        <f>IF(装备!Y504="","",装备!Y504)</f>
        <v>20</v>
      </c>
      <c r="Z505" s="370">
        <f>IF(装备!Z504="","",装备!Z504)</f>
        <v>10</v>
      </c>
      <c r="AA505" s="370">
        <f>IF(装备!AA504="","",装备!AA504)</f>
        <v>5</v>
      </c>
      <c r="AB505" t="str">
        <f>IF(装备!AB504="","",装备!AB504)</f>
        <v/>
      </c>
      <c r="AC505" t="str">
        <f>IF(装备!AC504="","",装备!AC504)</f>
        <v/>
      </c>
      <c r="AD505" t="str">
        <f>IF(装备!AD504="","",装备!AD504)</f>
        <v>对空补正50%；对空倍率3.4</v>
      </c>
    </row>
    <row r="506" spans="1:30">
      <c r="A506">
        <f>IF(装备!A505="","",装备!A505)</f>
        <v>10050421</v>
      </c>
      <c r="B506" s="64" t="s">
        <v>5801</v>
      </c>
      <c r="C506" s="370">
        <f>IF(装备!C505="","",装备!C505)</f>
        <v>5</v>
      </c>
      <c r="D506" s="121" t="str">
        <f>IF(装备!D505="","",装备!D505)</f>
        <v>鱼雷机</v>
      </c>
      <c r="E506" t="str">
        <f>IF(装备!E505="","",装备!E505)</f>
        <v>鱼雷机-通用</v>
      </c>
      <c r="F506" s="370" t="str">
        <f>IF(装备!F505="","",装备!F505)</f>
        <v/>
      </c>
      <c r="G506" s="370" t="str">
        <f>IF(装备!G505="","",装备!G505)</f>
        <v/>
      </c>
      <c r="H506" s="370" t="str">
        <f>IF(装备!H505="","",装备!H505)</f>
        <v/>
      </c>
      <c r="I506" s="370">
        <f>IF(装备!I505="","",装备!I505)</f>
        <v>5</v>
      </c>
      <c r="J506" s="370">
        <f>IF(装备!J505="","",装备!J505)</f>
        <v>9</v>
      </c>
      <c r="K506" s="370">
        <f>IF(装备!K505="","",装备!K505)</f>
        <v>12</v>
      </c>
      <c r="L506" s="370">
        <f>IF(装备!L505="","",装备!L505)</f>
        <v>4</v>
      </c>
      <c r="M506" s="370" t="str">
        <f>IF(装备!M505="","",装备!M505)</f>
        <v>无</v>
      </c>
      <c r="N506" s="370" t="str">
        <f>IF(装备!N505="","",装备!N505)</f>
        <v/>
      </c>
      <c r="O506" s="370" t="str">
        <f>IF(装备!O505="","",装备!O505)</f>
        <v/>
      </c>
      <c r="P506" s="370" t="str">
        <f>IF(装备!P505="","",装备!P505)</f>
        <v/>
      </c>
      <c r="Q506" s="370" t="str">
        <f>IF(装备!Q505="","",装备!Q505)</f>
        <v/>
      </c>
      <c r="R506" s="370" t="str">
        <f>IF(装备!R505="","",装备!R505)</f>
        <v/>
      </c>
      <c r="S506" s="370" t="str">
        <f>IF(装备!S505="","",装备!S505)</f>
        <v/>
      </c>
      <c r="T506" s="370" t="str">
        <f>IF(装备!T505="","",装备!T505)</f>
        <v/>
      </c>
      <c r="U506" s="370" t="str">
        <f>IF(装备!U505="","",装备!U505)</f>
        <v/>
      </c>
      <c r="V506" s="370" t="str">
        <f>IF(装备!V505="","",装备!V505)</f>
        <v/>
      </c>
      <c r="W506" s="370">
        <f>IF(装备!W505="","",装备!W505)</f>
        <v>6</v>
      </c>
      <c r="X506" s="370">
        <f>IF(装备!X505="","",装备!X505)</f>
        <v>5</v>
      </c>
      <c r="Y506" s="370">
        <f>IF(装备!Y505="","",装备!Y505)</f>
        <v>5</v>
      </c>
      <c r="Z506" s="370" t="str">
        <f>IF(装备!Z505="","",装备!Z505)</f>
        <v/>
      </c>
      <c r="AA506" s="370">
        <f>IF(装备!AA505="","",装备!AA505)</f>
        <v>20</v>
      </c>
      <c r="AB506" t="str">
        <f>IF(装备!AB505="","",装备!AB505)</f>
        <v>{'hit': -15}</v>
      </c>
      <c r="AC506">
        <f>IF(装备!AC505="","",装备!AC505)</f>
        <v>12</v>
      </c>
      <c r="AD506" t="str">
        <f>IF(装备!AD505="","",装备!AD505)</f>
        <v>降低敌方航空战阶段15%命中率；铝耗6</v>
      </c>
    </row>
    <row r="507" spans="1:30">
      <c r="A507">
        <f>IF(装备!A506="","",装备!A506)</f>
        <v>10050521</v>
      </c>
      <c r="B507" s="64" t="s">
        <v>5803</v>
      </c>
      <c r="C507" s="370">
        <f>IF(装备!C506="","",装备!C506)</f>
        <v>5</v>
      </c>
      <c r="D507" s="121" t="str">
        <f>IF(装备!D506="","",装备!D506)</f>
        <v>轰炸机</v>
      </c>
      <c r="E507" t="str">
        <f>IF(装备!E506="","",装备!E506)</f>
        <v>轰炸机-通用</v>
      </c>
      <c r="F507" s="370" t="str">
        <f>IF(装备!F506="","",装备!F506)</f>
        <v/>
      </c>
      <c r="G507" s="370" t="str">
        <f>IF(装备!G506="","",装备!G506)</f>
        <v/>
      </c>
      <c r="H507" s="370" t="str">
        <f>IF(装备!H506="","",装备!H506)</f>
        <v/>
      </c>
      <c r="I507" s="370" t="str">
        <f>IF(装备!I506="","",装备!I506)</f>
        <v/>
      </c>
      <c r="J507" s="370">
        <f>IF(装备!J506="","",装备!J506)</f>
        <v>2</v>
      </c>
      <c r="K507" s="370" t="str">
        <f>IF(装备!K506="","",装备!K506)</f>
        <v/>
      </c>
      <c r="L507" s="370" t="str">
        <f>IF(装备!L506="","",装备!L506)</f>
        <v/>
      </c>
      <c r="M507" s="370" t="str">
        <f>IF(装备!M506="","",装备!M506)</f>
        <v>无</v>
      </c>
      <c r="N507" s="370" t="str">
        <f>IF(装备!N506="","",装备!N506)</f>
        <v/>
      </c>
      <c r="O507" s="370" t="str">
        <f>IF(装备!O506="","",装备!O506)</f>
        <v/>
      </c>
      <c r="P507" s="370">
        <f>IF(装备!P506="","",装备!P506)</f>
        <v>15</v>
      </c>
      <c r="Q507" s="370" t="str">
        <f>IF(装备!Q506="","",装备!Q506)</f>
        <v/>
      </c>
      <c r="R507" s="370" t="str">
        <f>IF(装备!R506="","",装备!R506)</f>
        <v/>
      </c>
      <c r="S507" s="370" t="str">
        <f>IF(装备!S506="","",装备!S506)</f>
        <v/>
      </c>
      <c r="T507" s="370" t="str">
        <f>IF(装备!T506="","",装备!T506)</f>
        <v/>
      </c>
      <c r="U507" s="370" t="str">
        <f>IF(装备!U506="","",装备!U506)</f>
        <v/>
      </c>
      <c r="V507" s="370" t="str">
        <f>IF(装备!V506="","",装备!V506)</f>
        <v/>
      </c>
      <c r="W507" s="370">
        <f>IF(装备!W506="","",装备!W506)</f>
        <v>7</v>
      </c>
      <c r="X507" s="370">
        <f>IF(装备!X506="","",装备!X506)</f>
        <v>10</v>
      </c>
      <c r="Y507" s="370">
        <f>IF(装备!Y506="","",装备!Y506)</f>
        <v>10</v>
      </c>
      <c r="Z507" s="370" t="str">
        <f>IF(装备!Z506="","",装备!Z506)</f>
        <v/>
      </c>
      <c r="AA507" s="370">
        <f>IF(装备!AA506="","",装备!AA506)</f>
        <v>20</v>
      </c>
      <c r="AB507" t="str">
        <f>IF(装备!AB506="","",装备!AB506)</f>
        <v/>
      </c>
      <c r="AC507" t="str">
        <f>IF(装备!AC506="","",装备!AC506)</f>
        <v/>
      </c>
      <c r="AD507" t="str">
        <f>IF(装备!AD506="","",装备!AD506)</f>
        <v>铝耗7</v>
      </c>
    </row>
    <row r="508" spans="1:30">
      <c r="A508">
        <f>IF(装备!A507="","",装备!A507)</f>
        <v>10050621</v>
      </c>
      <c r="B508" s="64" t="s">
        <v>5804</v>
      </c>
      <c r="C508" s="370">
        <f>IF(装备!C507="","",装备!C507)</f>
        <v>6</v>
      </c>
      <c r="D508" s="121" t="str">
        <f>IF(装备!D507="","",装备!D507)</f>
        <v>战斗机</v>
      </c>
      <c r="E508" t="str">
        <f>IF(装备!E507="","",装备!E507)</f>
        <v>战斗机-通用</v>
      </c>
      <c r="F508" s="370" t="str">
        <f>IF(装备!F507="","",装备!F507)</f>
        <v/>
      </c>
      <c r="G508" s="370" t="str">
        <f>IF(装备!G507="","",装备!G507)</f>
        <v/>
      </c>
      <c r="H508" s="370" t="str">
        <f>IF(装备!H507="","",装备!H507)</f>
        <v/>
      </c>
      <c r="I508" s="370" t="str">
        <f>IF(装备!I507="","",装备!I507)</f>
        <v/>
      </c>
      <c r="J508" s="370" t="str">
        <f>IF(装备!J507="","",装备!J507)</f>
        <v/>
      </c>
      <c r="K508" s="370" t="str">
        <f>IF(装备!K507="","",装备!K507)</f>
        <v/>
      </c>
      <c r="L508" s="370" t="str">
        <f>IF(装备!L507="","",装备!L507)</f>
        <v/>
      </c>
      <c r="M508" s="370" t="str">
        <f>IF(装备!M507="","",装备!M507)</f>
        <v>无</v>
      </c>
      <c r="N508" s="370">
        <f>IF(装备!N507="","",装备!N507)</f>
        <v>4</v>
      </c>
      <c r="O508" s="370" t="str">
        <f>IF(装备!O507="","",装备!O507)</f>
        <v/>
      </c>
      <c r="P508" s="370" t="str">
        <f>IF(装备!P507="","",装备!P507)</f>
        <v/>
      </c>
      <c r="Q508" s="370">
        <f>IF(装备!Q507="","",装备!Q507)</f>
        <v>13</v>
      </c>
      <c r="R508" s="370" t="str">
        <f>IF(装备!R507="","",装备!R507)</f>
        <v/>
      </c>
      <c r="S508" s="370" t="str">
        <f>IF(装备!S507="","",装备!S507)</f>
        <v/>
      </c>
      <c r="T508" s="370" t="str">
        <f>IF(装备!T507="","",装备!T507)</f>
        <v/>
      </c>
      <c r="U508" s="370" t="str">
        <f>IF(装备!U507="","",装备!U507)</f>
        <v/>
      </c>
      <c r="V508" s="370" t="str">
        <f>IF(装备!V507="","",装备!V507)</f>
        <v/>
      </c>
      <c r="W508" s="370">
        <f>IF(装备!W507="","",装备!W507)</f>
        <v>8</v>
      </c>
      <c r="X508" s="370">
        <f>IF(装备!X507="","",装备!X507)</f>
        <v>10</v>
      </c>
      <c r="Y508" s="370">
        <f>IF(装备!Y507="","",装备!Y507)</f>
        <v>10</v>
      </c>
      <c r="Z508" s="370" t="str">
        <f>IF(装备!Z507="","",装备!Z507)</f>
        <v/>
      </c>
      <c r="AA508" s="370">
        <f>IF(装备!AA507="","",装备!AA507)</f>
        <v>25</v>
      </c>
      <c r="AB508" t="str">
        <f>IF(装备!AB507="","",装备!AB507)</f>
        <v/>
      </c>
      <c r="AC508" t="str">
        <f>IF(装备!AC507="","",装备!AC507)</f>
        <v/>
      </c>
      <c r="AD508" t="str">
        <f>IF(装备!AD507="","",装备!AD507)</f>
        <v>铝耗8</v>
      </c>
    </row>
    <row r="509" spans="1:30">
      <c r="A509">
        <f>IF(装备!A508="","",装备!A508)</f>
        <v>10050721</v>
      </c>
      <c r="B509" s="64" t="s">
        <v>5805</v>
      </c>
      <c r="C509" s="370">
        <f>IF(装备!C508="","",装备!C508)</f>
        <v>5</v>
      </c>
      <c r="D509" s="121" t="str">
        <f>IF(装备!D508="","",装备!D508)</f>
        <v>主炮</v>
      </c>
      <c r="E509" t="str">
        <f>IF(装备!E508="","",装备!E508)</f>
        <v>主炮-战列+</v>
      </c>
      <c r="F509" s="370" t="str">
        <f>IF(装备!F508="","",装备!F508)</f>
        <v/>
      </c>
      <c r="G509" s="370">
        <f>IF(装备!G508="","",装备!G508)</f>
        <v>29</v>
      </c>
      <c r="H509" s="370" t="str">
        <f>IF(装备!H508="","",装备!H508)</f>
        <v/>
      </c>
      <c r="I509" s="370" t="str">
        <f>IF(装备!I508="","",装备!I508)</f>
        <v/>
      </c>
      <c r="J509" s="370" t="str">
        <f>IF(装备!J508="","",装备!J508)</f>
        <v/>
      </c>
      <c r="K509" s="370" t="str">
        <f>IF(装备!K508="","",装备!K508)</f>
        <v/>
      </c>
      <c r="L509" s="370">
        <f>IF(装备!L508="","",装备!L508)</f>
        <v>2</v>
      </c>
      <c r="M509" s="370" t="str">
        <f>IF(装备!M508="","",装备!M508)</f>
        <v>超长</v>
      </c>
      <c r="N509" s="370" t="str">
        <f>IF(装备!N508="","",装备!N508)</f>
        <v/>
      </c>
      <c r="O509" s="370" t="str">
        <f>IF(装备!O508="","",装备!O508)</f>
        <v/>
      </c>
      <c r="P509" s="370" t="str">
        <f>IF(装备!P508="","",装备!P508)</f>
        <v/>
      </c>
      <c r="Q509" s="370" t="str">
        <f>IF(装备!Q508="","",装备!Q508)</f>
        <v/>
      </c>
      <c r="R509" s="370" t="str">
        <f>IF(装备!R508="","",装备!R508)</f>
        <v/>
      </c>
      <c r="S509" s="370" t="str">
        <f>IF(装备!S508="","",装备!S508)</f>
        <v/>
      </c>
      <c r="T509" s="370" t="str">
        <f>IF(装备!T508="","",装备!T508)</f>
        <v/>
      </c>
      <c r="U509" s="370" t="str">
        <f>IF(装备!U508="","",装备!U508)</f>
        <v/>
      </c>
      <c r="V509" s="370" t="str">
        <f>IF(装备!V508="","",装备!V508)</f>
        <v/>
      </c>
      <c r="W509" s="370" t="str">
        <f>IF(装备!W508="","",装备!W508)</f>
        <v/>
      </c>
      <c r="X509" s="370">
        <f>IF(装备!X508="","",装备!X508)</f>
        <v>20</v>
      </c>
      <c r="Y509" s="370">
        <f>IF(装备!Y508="","",装备!Y508)</f>
        <v>50</v>
      </c>
      <c r="Z509" s="370">
        <f>IF(装备!Z508="","",装备!Z508)</f>
        <v>25</v>
      </c>
      <c r="AA509" s="370" t="str">
        <f>IF(装备!AA508="","",装备!AA508)</f>
        <v/>
      </c>
      <c r="AB509" t="str">
        <f>IF(装备!AB508="","",装备!AB508)</f>
        <v/>
      </c>
      <c r="AC509" t="str">
        <f>IF(装备!AC508="","",装备!AC508)</f>
        <v/>
      </c>
      <c r="AD509" t="str">
        <f>IF(装备!AD508="","",装备!AD508)</f>
        <v/>
      </c>
    </row>
    <row r="510" spans="1:30">
      <c r="A510">
        <f>IF(装备!A509="","",装备!A509)</f>
        <v>10050821</v>
      </c>
      <c r="B510" s="64" t="s">
        <v>5806</v>
      </c>
      <c r="C510" s="370">
        <f>IF(装备!C509="","",装备!C509)</f>
        <v>6</v>
      </c>
      <c r="D510" s="121" t="str">
        <f>IF(装备!D509="","",装备!D509)</f>
        <v>主炮</v>
      </c>
      <c r="E510" t="str">
        <f>IF(装备!E509="","",装备!E509)</f>
        <v>主炮-战列+</v>
      </c>
      <c r="F510" s="370" t="str">
        <f>IF(装备!F509="","",装备!F509)</f>
        <v/>
      </c>
      <c r="G510" s="370">
        <f>IF(装备!G509="","",装备!G509)</f>
        <v>30</v>
      </c>
      <c r="H510" s="370" t="str">
        <f>IF(装备!H509="","",装备!H509)</f>
        <v/>
      </c>
      <c r="I510" s="370" t="str">
        <f>IF(装备!I509="","",装备!I509)</f>
        <v/>
      </c>
      <c r="J510" s="370" t="str">
        <f>IF(装备!J509="","",装备!J509)</f>
        <v/>
      </c>
      <c r="K510" s="370" t="str">
        <f>IF(装备!K509="","",装备!K509)</f>
        <v/>
      </c>
      <c r="L510" s="370">
        <f>IF(装备!L509="","",装备!L509)</f>
        <v>-1</v>
      </c>
      <c r="M510" s="370" t="str">
        <f>IF(装备!M509="","",装备!M509)</f>
        <v>超长</v>
      </c>
      <c r="N510" s="370" t="str">
        <f>IF(装备!N509="","",装备!N509)</f>
        <v/>
      </c>
      <c r="O510" s="370" t="str">
        <f>IF(装备!O509="","",装备!O509)</f>
        <v/>
      </c>
      <c r="P510" s="370" t="str">
        <f>IF(装备!P509="","",装备!P509)</f>
        <v/>
      </c>
      <c r="Q510" s="370">
        <f>IF(装备!Q509="","",装备!Q509)</f>
        <v>10</v>
      </c>
      <c r="R510" s="370" t="str">
        <f>IF(装备!R509="","",装备!R509)</f>
        <v/>
      </c>
      <c r="S510" s="370">
        <f>IF(装备!S509="","",装备!S509)</f>
        <v>0.25</v>
      </c>
      <c r="T510" s="370" t="str">
        <f>IF(装备!T509="","",装备!T509)</f>
        <v/>
      </c>
      <c r="U510" s="370" t="str">
        <f>IF(装备!U509="","",装备!U509)</f>
        <v/>
      </c>
      <c r="V510" s="370" t="str">
        <f>IF(装备!V509="","",装备!V509)</f>
        <v/>
      </c>
      <c r="W510" s="370" t="str">
        <f>IF(装备!W509="","",装备!W509)</f>
        <v/>
      </c>
      <c r="X510" s="370">
        <f>IF(装备!X509="","",装备!X509)</f>
        <v>20</v>
      </c>
      <c r="Y510" s="370">
        <f>IF(装备!Y509="","",装备!Y509)</f>
        <v>50</v>
      </c>
      <c r="Z510" s="370">
        <f>IF(装备!Z509="","",装备!Z509)</f>
        <v>50</v>
      </c>
      <c r="AA510" s="370" t="str">
        <f>IF(装备!AA509="","",装备!AA509)</f>
        <v/>
      </c>
      <c r="AB510" t="str">
        <f>IF(装备!AB509="","",装备!AB509)</f>
        <v/>
      </c>
      <c r="AC510" t="str">
        <f>IF(装备!AC509="","",装备!AC509)</f>
        <v/>
      </c>
      <c r="AD510" t="str">
        <f>IF(装备!AD509="","",装备!AD509)</f>
        <v>对空补正25%</v>
      </c>
    </row>
    <row r="511" spans="1:30">
      <c r="A511">
        <f>IF(装备!A510="","",装备!A510)</f>
        <v>10050921</v>
      </c>
      <c r="B511" s="64" t="s">
        <v>5807</v>
      </c>
      <c r="C511" s="370">
        <f>IF(装备!C510="","",装备!C510)</f>
        <v>5</v>
      </c>
      <c r="D511" s="121" t="str">
        <f>IF(装备!D510="","",装备!D510)</f>
        <v>强化部件</v>
      </c>
      <c r="E511" t="str">
        <f>IF(装备!E510="","",装备!E510)</f>
        <v>强化部件-通用</v>
      </c>
      <c r="F511" s="370" t="str">
        <f>IF(装备!F510="","",装备!F510)</f>
        <v/>
      </c>
      <c r="G511" s="370">
        <f>IF(装备!G510="","",装备!G510)</f>
        <v>6</v>
      </c>
      <c r="H511" s="370" t="str">
        <f>IF(装备!H510="","",装备!H510)</f>
        <v/>
      </c>
      <c r="I511" s="370" t="str">
        <f>IF(装备!I510="","",装备!I510)</f>
        <v/>
      </c>
      <c r="J511" s="370" t="str">
        <f>IF(装备!J510="","",装备!J510)</f>
        <v/>
      </c>
      <c r="K511" s="370" t="str">
        <f>IF(装备!K510="","",装备!K510)</f>
        <v/>
      </c>
      <c r="L511" s="370">
        <f>IF(装备!L510="","",装备!L510)</f>
        <v>3</v>
      </c>
      <c r="M511" s="370" t="str">
        <f>IF(装备!M510="","",装备!M510)</f>
        <v>无</v>
      </c>
      <c r="N511" s="370" t="str">
        <f>IF(装备!N510="","",装备!N510)</f>
        <v/>
      </c>
      <c r="O511" s="370">
        <f>IF(装备!O510="","",装备!O510)</f>
        <v>3</v>
      </c>
      <c r="P511" s="370" t="str">
        <f>IF(装备!P510="","",装备!P510)</f>
        <v/>
      </c>
      <c r="Q511" s="370" t="str">
        <f>IF(装备!Q510="","",装备!Q510)</f>
        <v/>
      </c>
      <c r="R511" s="370" t="str">
        <f>IF(装备!R510="","",装备!R510)</f>
        <v/>
      </c>
      <c r="S511" s="370" t="str">
        <f>IF(装备!S510="","",装备!S510)</f>
        <v/>
      </c>
      <c r="T511" s="370" t="str">
        <f>IF(装备!T510="","",装备!T510)</f>
        <v/>
      </c>
      <c r="U511" s="370" t="str">
        <f>IF(装备!U510="","",装备!U510)</f>
        <v/>
      </c>
      <c r="V511" s="370" t="str">
        <f>IF(装备!V510="","",装备!V510)</f>
        <v/>
      </c>
      <c r="W511" s="370" t="str">
        <f>IF(装备!W510="","",装备!W510)</f>
        <v/>
      </c>
      <c r="X511" s="370">
        <f>IF(装备!X510="","",装备!X510)</f>
        <v>20</v>
      </c>
      <c r="Y511" s="370">
        <f>IF(装备!Y510="","",装备!Y510)</f>
        <v>20</v>
      </c>
      <c r="Z511" s="370">
        <f>IF(装备!Z510="","",装备!Z510)</f>
        <v>20</v>
      </c>
      <c r="AA511" s="370">
        <f>IF(装备!AA510="","",装备!AA510)</f>
        <v>20</v>
      </c>
      <c r="AB511" t="str">
        <f>IF(装备!AB510="","",装备!AB510)</f>
        <v>{'ap': 0.25}</v>
      </c>
      <c r="AC511">
        <f>IF(装备!AC510="","",装备!AC510)</f>
        <v>3</v>
      </c>
      <c r="AD511" t="str">
        <f>IF(装备!AD510="","",装备!AD510)</f>
        <v>增加25%护甲穿透（同类弹药效果只生效一个）</v>
      </c>
    </row>
    <row r="512" spans="1:30">
      <c r="A512">
        <f>IF(装备!A511="","",装备!A511)</f>
        <v>10051021</v>
      </c>
      <c r="B512" s="64" t="s">
        <v>5821</v>
      </c>
      <c r="C512" s="370">
        <f>IF(装备!C511="","",装备!C511)</f>
        <v>5</v>
      </c>
      <c r="D512" s="121" t="str">
        <f>IF(装备!D511="","",装备!D511)</f>
        <v>深投</v>
      </c>
      <c r="E512" t="str">
        <f>IF(装备!E511="","",装备!E511)</f>
        <v>深弹-通用</v>
      </c>
      <c r="F512" s="370" t="str">
        <f>IF(装备!F511="","",装备!F511)</f>
        <v/>
      </c>
      <c r="G512" s="370" t="str">
        <f>IF(装备!G511="","",装备!G511)</f>
        <v/>
      </c>
      <c r="H512" s="370" t="str">
        <f>IF(装备!H511="","",装备!H511)</f>
        <v/>
      </c>
      <c r="I512" s="370">
        <f>IF(装备!I511="","",装备!I511)</f>
        <v>4</v>
      </c>
      <c r="J512" s="370">
        <f>IF(装备!J511="","",装备!J511)</f>
        <v>13</v>
      </c>
      <c r="K512" s="370" t="str">
        <f>IF(装备!K511="","",装备!K511)</f>
        <v/>
      </c>
      <c r="L512" s="370" t="str">
        <f>IF(装备!L511="","",装备!L511)</f>
        <v/>
      </c>
      <c r="M512" s="370" t="str">
        <f>IF(装备!M511="","",装备!M511)</f>
        <v>无</v>
      </c>
      <c r="N512" s="370" t="str">
        <f>IF(装备!N511="","",装备!N511)</f>
        <v/>
      </c>
      <c r="O512" s="370" t="str">
        <f>IF(装备!O511="","",装备!O511)</f>
        <v/>
      </c>
      <c r="P512" s="370" t="str">
        <f>IF(装备!P511="","",装备!P511)</f>
        <v/>
      </c>
      <c r="Q512" s="370" t="str">
        <f>IF(装备!Q511="","",装备!Q511)</f>
        <v/>
      </c>
      <c r="R512" s="370" t="str">
        <f>IF(装备!R511="","",装备!R511)</f>
        <v/>
      </c>
      <c r="S512" s="370" t="str">
        <f>IF(装备!S511="","",装备!S511)</f>
        <v/>
      </c>
      <c r="T512" s="370" t="str">
        <f>IF(装备!T511="","",装备!T511)</f>
        <v/>
      </c>
      <c r="U512" s="370" t="str">
        <f>IF(装备!U511="","",装备!U511)</f>
        <v/>
      </c>
      <c r="V512" s="370" t="str">
        <f>IF(装备!V511="","",装备!V511)</f>
        <v/>
      </c>
      <c r="W512" s="370" t="str">
        <f>IF(装备!W511="","",装备!W511)</f>
        <v/>
      </c>
      <c r="X512" s="370">
        <f>IF(装备!X511="","",装备!X511)</f>
        <v>5</v>
      </c>
      <c r="Y512" s="370">
        <f>IF(装备!Y511="","",装备!Y511)</f>
        <v>20</v>
      </c>
      <c r="Z512" s="370" t="str">
        <f>IF(装备!Z511="","",装备!Z511)</f>
        <v/>
      </c>
      <c r="AA512" s="370">
        <f>IF(装备!AA511="","",装备!AA511)</f>
        <v>20</v>
      </c>
      <c r="AB512" t="str">
        <f>IF(装备!AB511="","",装备!AB511)</f>
        <v/>
      </c>
      <c r="AC512" t="str">
        <f>IF(装备!AC511="","",装备!AC511)</f>
        <v/>
      </c>
      <c r="AD512" t="str">
        <f>IF(装备!AD511="","",装备!AD511)</f>
        <v/>
      </c>
    </row>
    <row r="513" spans="1:30">
      <c r="A513">
        <f>IF(装备!A512="","",装备!A512)</f>
        <v>10051121</v>
      </c>
      <c r="B513" s="64" t="s">
        <v>5822</v>
      </c>
      <c r="C513" s="370">
        <f>IF(装备!C512="","",装备!C512)</f>
        <v>5</v>
      </c>
      <c r="D513" s="121" t="str">
        <f>IF(装备!D512="","",装备!D512)</f>
        <v>鱼雷</v>
      </c>
      <c r="E513" t="str">
        <f>IF(装备!E512="","",装备!E512)</f>
        <v>鱼雷-通用</v>
      </c>
      <c r="F513" s="370" t="str">
        <f>IF(装备!F512="","",装备!F512)</f>
        <v/>
      </c>
      <c r="G513" s="370" t="str">
        <f>IF(装备!G512="","",装备!G512)</f>
        <v/>
      </c>
      <c r="H513" s="370" t="str">
        <f>IF(装备!H512="","",装备!H512)</f>
        <v/>
      </c>
      <c r="I513" s="370">
        <f>IF(装备!I512="","",装备!I512)</f>
        <v>14</v>
      </c>
      <c r="J513" s="370" t="str">
        <f>IF(装备!J512="","",装备!J512)</f>
        <v/>
      </c>
      <c r="K513" s="370" t="str">
        <f>IF(装备!K512="","",装备!K512)</f>
        <v/>
      </c>
      <c r="L513" s="370">
        <f>IF(装备!L512="","",装备!L512)</f>
        <v>3</v>
      </c>
      <c r="M513" s="370" t="str">
        <f>IF(装备!M512="","",装备!M512)</f>
        <v>无</v>
      </c>
      <c r="N513" s="370" t="str">
        <f>IF(装备!N512="","",装备!N512)</f>
        <v/>
      </c>
      <c r="O513" s="370" t="str">
        <f>IF(装备!O512="","",装备!O512)</f>
        <v/>
      </c>
      <c r="P513" s="370" t="str">
        <f>IF(装备!P512="","",装备!P512)</f>
        <v/>
      </c>
      <c r="Q513" s="370" t="str">
        <f>IF(装备!Q512="","",装备!Q512)</f>
        <v/>
      </c>
      <c r="R513" s="370" t="str">
        <f>IF(装备!R512="","",装备!R512)</f>
        <v/>
      </c>
      <c r="S513" s="370" t="str">
        <f>IF(装备!S512="","",装备!S512)</f>
        <v/>
      </c>
      <c r="T513" s="370" t="str">
        <f>IF(装备!T512="","",装备!T512)</f>
        <v/>
      </c>
      <c r="U513" s="370" t="str">
        <f>IF(装备!U512="","",装备!U512)</f>
        <v/>
      </c>
      <c r="V513" s="370" t="str">
        <f>IF(装备!V512="","",装备!V512)</f>
        <v/>
      </c>
      <c r="W513" s="370" t="str">
        <f>IF(装备!W512="","",装备!W512)</f>
        <v/>
      </c>
      <c r="X513" s="370">
        <f>IF(装备!X512="","",装备!X512)</f>
        <v>10</v>
      </c>
      <c r="Y513" s="370">
        <f>IF(装备!Y512="","",装备!Y512)</f>
        <v>25</v>
      </c>
      <c r="Z513" s="370" t="str">
        <f>IF(装备!Z512="","",装备!Z512)</f>
        <v/>
      </c>
      <c r="AA513" s="370">
        <f>IF(装备!AA512="","",装备!AA512)</f>
        <v>20</v>
      </c>
      <c r="AB513" t="str">
        <f>IF(装备!AB512="","",装备!AB512)</f>
        <v/>
      </c>
      <c r="AC513" t="str">
        <f>IF(装备!AC512="","",装备!AC512)</f>
        <v/>
      </c>
      <c r="AD513" t="str">
        <f>IF(装备!AD512="","",装备!AD512)</f>
        <v/>
      </c>
    </row>
    <row r="514" spans="1:30">
      <c r="A514">
        <f>IF(装备!A513="","",装备!A513)</f>
        <v>10051221</v>
      </c>
      <c r="B514" s="64" t="s">
        <v>5823</v>
      </c>
      <c r="C514" s="370">
        <f>IF(装备!C513="","",装备!C513)</f>
        <v>5</v>
      </c>
      <c r="D514" s="121" t="str">
        <f>IF(装备!D513="","",装备!D513)</f>
        <v>战斗机</v>
      </c>
      <c r="E514" t="str">
        <f>IF(装备!E513="","",装备!E513)</f>
        <v>战斗机-通用</v>
      </c>
      <c r="F514" s="370" t="str">
        <f>IF(装备!F513="","",装备!F513)</f>
        <v/>
      </c>
      <c r="G514" s="370" t="str">
        <f>IF(装备!G513="","",装备!G513)</f>
        <v/>
      </c>
      <c r="H514" s="370" t="str">
        <f>IF(装备!H513="","",装备!H513)</f>
        <v/>
      </c>
      <c r="I514" s="370" t="str">
        <f>IF(装备!I513="","",装备!I513)</f>
        <v/>
      </c>
      <c r="J514" s="370" t="str">
        <f>IF(装备!J513="","",装备!J513)</f>
        <v/>
      </c>
      <c r="K514" s="370" t="str">
        <f>IF(装备!K513="","",装备!K513)</f>
        <v/>
      </c>
      <c r="L514" s="370" t="str">
        <f>IF(装备!L513="","",装备!L513)</f>
        <v/>
      </c>
      <c r="M514" s="370" t="str">
        <f>IF(装备!M513="","",装备!M513)</f>
        <v>无</v>
      </c>
      <c r="N514" s="370" t="str">
        <f>IF(装备!N513="","",装备!N513)</f>
        <v/>
      </c>
      <c r="O514" s="370" t="str">
        <f>IF(装备!O513="","",装备!O513)</f>
        <v/>
      </c>
      <c r="P514" s="370" t="str">
        <f>IF(装备!P513="","",装备!P513)</f>
        <v/>
      </c>
      <c r="Q514" s="370">
        <f>IF(装备!Q513="","",装备!Q513)</f>
        <v>14</v>
      </c>
      <c r="R514" s="370" t="str">
        <f>IF(装备!R513="","",装备!R513)</f>
        <v/>
      </c>
      <c r="S514" s="370" t="str">
        <f>IF(装备!S513="","",装备!S513)</f>
        <v/>
      </c>
      <c r="T514" s="370" t="str">
        <f>IF(装备!T513="","",装备!T513)</f>
        <v/>
      </c>
      <c r="U514" s="370" t="str">
        <f>IF(装备!U513="","",装备!U513)</f>
        <v/>
      </c>
      <c r="V514" s="370" t="str">
        <f>IF(装备!V513="","",装备!V513)</f>
        <v/>
      </c>
      <c r="W514" s="370">
        <f>IF(装备!W513="","",装备!W513)</f>
        <v>7</v>
      </c>
      <c r="X514" s="370">
        <f>IF(装备!X513="","",装备!X513)</f>
        <v>10</v>
      </c>
      <c r="Y514" s="370">
        <f>IF(装备!Y513="","",装备!Y513)</f>
        <v>10</v>
      </c>
      <c r="Z514" s="370" t="str">
        <f>IF(装备!Z513="","",装备!Z513)</f>
        <v/>
      </c>
      <c r="AA514" s="370">
        <f>IF(装备!AA513="","",装备!AA513)</f>
        <v>25</v>
      </c>
      <c r="AB514" t="str">
        <f>IF(装备!AB513="","",装备!AB513)</f>
        <v/>
      </c>
      <c r="AC514" t="str">
        <f>IF(装备!AC513="","",装备!AC513)</f>
        <v/>
      </c>
      <c r="AD514" t="str">
        <f>IF(装备!AD513="","",装备!AD513)</f>
        <v>铝耗7</v>
      </c>
    </row>
    <row r="515" spans="1:30">
      <c r="A515">
        <f>IF(装备!A514="","",装备!A514)</f>
        <v>10051321</v>
      </c>
      <c r="B515" s="64" t="s">
        <v>5824</v>
      </c>
      <c r="C515" s="370">
        <f>IF(装备!C514="","",装备!C514)</f>
        <v>6</v>
      </c>
      <c r="D515" s="121" t="str">
        <f>IF(装备!D514="","",装备!D514)</f>
        <v>鱼雷</v>
      </c>
      <c r="E515" t="str">
        <f>IF(装备!E514="","",装备!E514)</f>
        <v>鱼雷-潜艇限定</v>
      </c>
      <c r="F515" s="370" t="str">
        <f>IF(装备!F514="","",装备!F514)</f>
        <v/>
      </c>
      <c r="G515" s="370" t="str">
        <f>IF(装备!G514="","",装备!G514)</f>
        <v/>
      </c>
      <c r="H515" s="370" t="str">
        <f>IF(装备!H514="","",装备!H514)</f>
        <v/>
      </c>
      <c r="I515" s="370">
        <f>IF(装备!I514="","",装备!I514)</f>
        <v>13</v>
      </c>
      <c r="J515" s="370" t="str">
        <f>IF(装备!J514="","",装备!J514)</f>
        <v/>
      </c>
      <c r="K515" s="370" t="str">
        <f>IF(装备!K514="","",装备!K514)</f>
        <v/>
      </c>
      <c r="L515" s="370">
        <f>IF(装备!L514="","",装备!L514)</f>
        <v>3</v>
      </c>
      <c r="M515" s="370" t="str">
        <f>IF(装备!M514="","",装备!M514)</f>
        <v>无</v>
      </c>
      <c r="N515" s="370">
        <f>IF(装备!N514="","",装备!N514)</f>
        <v>6</v>
      </c>
      <c r="O515" s="370" t="str">
        <f>IF(装备!O514="","",装备!O514)</f>
        <v/>
      </c>
      <c r="P515" s="370" t="str">
        <f>IF(装备!P514="","",装备!P514)</f>
        <v/>
      </c>
      <c r="Q515" s="370" t="str">
        <f>IF(装备!Q514="","",装备!Q514)</f>
        <v/>
      </c>
      <c r="R515" s="370" t="str">
        <f>IF(装备!R514="","",装备!R514)</f>
        <v/>
      </c>
      <c r="S515" s="370" t="str">
        <f>IF(装备!S514="","",装备!S514)</f>
        <v/>
      </c>
      <c r="T515" s="370" t="str">
        <f>IF(装备!T514="","",装备!T514)</f>
        <v/>
      </c>
      <c r="U515" s="370" t="str">
        <f>IF(装备!U514="","",装备!U514)</f>
        <v/>
      </c>
      <c r="V515" s="370" t="str">
        <f>IF(装备!V514="","",装备!V514)</f>
        <v/>
      </c>
      <c r="W515" s="370" t="str">
        <f>IF(装备!W514="","",装备!W514)</f>
        <v/>
      </c>
      <c r="X515" s="370">
        <f>IF(装备!X514="","",装备!X514)</f>
        <v>20</v>
      </c>
      <c r="Y515" s="370">
        <f>IF(装备!Y514="","",装备!Y514)</f>
        <v>20</v>
      </c>
      <c r="Z515" s="370">
        <f>IF(装备!Z514="","",装备!Z514)</f>
        <v>5</v>
      </c>
      <c r="AA515" s="370" t="str">
        <f>IF(装备!AA514="","",装备!AA514)</f>
        <v/>
      </c>
      <c r="AB515" t="str">
        <f>IF(装备!AB514="","",装备!AB514)</f>
        <v/>
      </c>
      <c r="AC515" t="str">
        <f>IF(装备!AC514="","",装备!AC514)</f>
        <v/>
      </c>
      <c r="AD515" t="str">
        <f>IF(装备!AD514="","",装备!AD514)</f>
        <v/>
      </c>
    </row>
    <row r="516" spans="1:30">
      <c r="A516">
        <f>IF(装备!A515="","",装备!A515)</f>
        <v>10051421</v>
      </c>
      <c r="B516" s="64" t="s">
        <v>5825</v>
      </c>
      <c r="C516" s="370">
        <f>IF(装备!C515="","",装备!C515)</f>
        <v>5</v>
      </c>
      <c r="D516" s="121" t="str">
        <f>IF(装备!D515="","",装备!D515)</f>
        <v>主炮</v>
      </c>
      <c r="E516" t="str">
        <f>IF(装备!E515="","",装备!E515)</f>
        <v>主炮-通用</v>
      </c>
      <c r="F516" s="370" t="str">
        <f>IF(装备!F515="","",装备!F515)</f>
        <v/>
      </c>
      <c r="G516" s="370">
        <f>IF(装备!G515="","",装备!G515)</f>
        <v>2</v>
      </c>
      <c r="H516" s="370" t="str">
        <f>IF(装备!H515="","",装备!H515)</f>
        <v/>
      </c>
      <c r="I516" s="370" t="str">
        <f>IF(装备!I515="","",装备!I515)</f>
        <v/>
      </c>
      <c r="J516" s="370" t="str">
        <f>IF(装备!J515="","",装备!J515)</f>
        <v/>
      </c>
      <c r="K516" s="370" t="str">
        <f>IF(装备!K515="","",装备!K515)</f>
        <v/>
      </c>
      <c r="L516" s="370">
        <f>IF(装备!L515="","",装备!L515)</f>
        <v>2</v>
      </c>
      <c r="M516" s="370" t="str">
        <f>IF(装备!M515="","",装备!M515)</f>
        <v>短</v>
      </c>
      <c r="N516" s="370" t="str">
        <f>IF(装备!N515="","",装备!N515)</f>
        <v/>
      </c>
      <c r="O516" s="370" t="str">
        <f>IF(装备!O515="","",装备!O515)</f>
        <v/>
      </c>
      <c r="P516" s="370" t="str">
        <f>IF(装备!P515="","",装备!P515)</f>
        <v/>
      </c>
      <c r="Q516" s="370">
        <f>IF(装备!Q515="","",装备!Q515)</f>
        <v>14</v>
      </c>
      <c r="R516" s="370">
        <f>IF(装备!R515="","",装备!R515)</f>
        <v>3.1</v>
      </c>
      <c r="S516" s="370">
        <f>IF(装备!S515="","",装备!S515)</f>
        <v>0.35</v>
      </c>
      <c r="T516" s="370" t="str">
        <f>IF(装备!T515="","",装备!T515)</f>
        <v/>
      </c>
      <c r="U516" s="370" t="str">
        <f>IF(装备!U515="","",装备!U515)</f>
        <v/>
      </c>
      <c r="V516" s="370" t="str">
        <f>IF(装备!V515="","",装备!V515)</f>
        <v/>
      </c>
      <c r="W516" s="370" t="str">
        <f>IF(装备!W515="","",装备!W515)</f>
        <v/>
      </c>
      <c r="X516" s="370" t="str">
        <f>IF(装备!X515="","",装备!X515)</f>
        <v/>
      </c>
      <c r="Y516" s="370">
        <f>IF(装备!Y515="","",装备!Y515)</f>
        <v>15</v>
      </c>
      <c r="Z516" s="370">
        <f>IF(装备!Z515="","",装备!Z515)</f>
        <v>20</v>
      </c>
      <c r="AA516" s="370" t="str">
        <f>IF(装备!AA515="","",装备!AA515)</f>
        <v/>
      </c>
      <c r="AB516" t="str">
        <f>IF(装备!AB515="","",装备!AB515)</f>
        <v/>
      </c>
      <c r="AC516" t="str">
        <f>IF(装备!AC515="","",装备!AC515)</f>
        <v/>
      </c>
      <c r="AD516" t="str">
        <f>IF(装备!AD515="","",装备!AD515)</f>
        <v>对空补正35%；对空倍率3.1</v>
      </c>
    </row>
    <row r="517" spans="1:30">
      <c r="A517">
        <f>IF(装备!A516="","",装备!A516)</f>
        <v>10051521</v>
      </c>
      <c r="B517" s="64" t="s">
        <v>5826</v>
      </c>
      <c r="C517" s="370">
        <f>IF(装备!C516="","",装备!C516)</f>
        <v>5</v>
      </c>
      <c r="D517" s="121" t="str">
        <f>IF(装备!D516="","",装备!D516)</f>
        <v>战斗机</v>
      </c>
      <c r="E517" t="str">
        <f>IF(装备!E516="","",装备!E516)</f>
        <v>战斗机-通用</v>
      </c>
      <c r="F517" s="370" t="str">
        <f>IF(装备!F516="","",装备!F516)</f>
        <v/>
      </c>
      <c r="G517" s="370" t="str">
        <f>IF(装备!G516="","",装备!G516)</f>
        <v/>
      </c>
      <c r="H517" s="370" t="str">
        <f>IF(装备!H516="","",装备!H516)</f>
        <v/>
      </c>
      <c r="I517" s="370" t="str">
        <f>IF(装备!I516="","",装备!I516)</f>
        <v/>
      </c>
      <c r="J517" s="370" t="str">
        <f>IF(装备!J516="","",装备!J516)</f>
        <v/>
      </c>
      <c r="K517" s="370" t="str">
        <f>IF(装备!K516="","",装备!K516)</f>
        <v/>
      </c>
      <c r="L517" s="370" t="str">
        <f>IF(装备!L516="","",装备!L516)</f>
        <v/>
      </c>
      <c r="M517" s="370" t="str">
        <f>IF(装备!M516="","",装备!M516)</f>
        <v>无</v>
      </c>
      <c r="N517" s="370" t="str">
        <f>IF(装备!N516="","",装备!N516)</f>
        <v/>
      </c>
      <c r="O517" s="370" t="str">
        <f>IF(装备!O516="","",装备!O516)</f>
        <v/>
      </c>
      <c r="P517" s="370">
        <f>IF(装备!P516="","",装备!P516)</f>
        <v>3</v>
      </c>
      <c r="Q517" s="370">
        <f>IF(装备!Q516="","",装备!Q516)</f>
        <v>12</v>
      </c>
      <c r="R517" s="370" t="str">
        <f>IF(装备!R516="","",装备!R516)</f>
        <v/>
      </c>
      <c r="S517" s="370" t="str">
        <f>IF(装备!S516="","",装备!S516)</f>
        <v/>
      </c>
      <c r="T517" s="370" t="str">
        <f>IF(装备!T516="","",装备!T516)</f>
        <v/>
      </c>
      <c r="U517" s="370" t="str">
        <f>IF(装备!U516="","",装备!U516)</f>
        <v/>
      </c>
      <c r="V517" s="370" t="str">
        <f>IF(装备!V516="","",装备!V516)</f>
        <v/>
      </c>
      <c r="W517" s="370">
        <f>IF(装备!W516="","",装备!W516)</f>
        <v>5</v>
      </c>
      <c r="X517" s="370">
        <f>IF(装备!X516="","",装备!X516)</f>
        <v>10</v>
      </c>
      <c r="Y517" s="370">
        <f>IF(装备!Y516="","",装备!Y516)</f>
        <v>20</v>
      </c>
      <c r="Z517" s="370" t="str">
        <f>IF(装备!Z516="","",装备!Z516)</f>
        <v/>
      </c>
      <c r="AA517" s="370">
        <f>IF(装备!AA516="","",装备!AA516)</f>
        <v>20</v>
      </c>
      <c r="AB517" t="str">
        <f>IF(装备!AB516="","",装备!AB516)</f>
        <v/>
      </c>
      <c r="AC517" t="str">
        <f>IF(装备!AC516="","",装备!AC516)</f>
        <v/>
      </c>
      <c r="AD517" t="str">
        <f>IF(装备!AD516="","",装备!AD516)</f>
        <v>铝耗5</v>
      </c>
    </row>
    <row r="518" spans="1:30">
      <c r="A518">
        <f>IF(装备!A517="","",装备!A517)</f>
        <v>10051621</v>
      </c>
      <c r="B518" s="64" t="s">
        <v>5827</v>
      </c>
      <c r="C518" s="370">
        <f>IF(装备!C517="","",装备!C517)</f>
        <v>5</v>
      </c>
      <c r="D518" s="121" t="str">
        <f>IF(装备!D517="","",装备!D517)</f>
        <v>主炮</v>
      </c>
      <c r="E518" t="str">
        <f>IF(装备!E517="","",装备!E517)</f>
        <v>主炮-轻巡+</v>
      </c>
      <c r="F518" s="370" t="str">
        <f>IF(装备!F517="","",装备!F517)</f>
        <v/>
      </c>
      <c r="G518" s="370">
        <f>IF(装备!G517="","",装备!G517)</f>
        <v>6</v>
      </c>
      <c r="H518" s="370" t="str">
        <f>IF(装备!H517="","",装备!H517)</f>
        <v/>
      </c>
      <c r="I518" s="370" t="str">
        <f>IF(装备!I517="","",装备!I517)</f>
        <v/>
      </c>
      <c r="J518" s="370" t="str">
        <f>IF(装备!J517="","",装备!J517)</f>
        <v/>
      </c>
      <c r="K518" s="370" t="str">
        <f>IF(装备!K517="","",装备!K517)</f>
        <v/>
      </c>
      <c r="L518" s="370">
        <f>IF(装备!L517="","",装备!L517)</f>
        <v>1</v>
      </c>
      <c r="M518" s="370" t="str">
        <f>IF(装备!M517="","",装备!M517)</f>
        <v>中</v>
      </c>
      <c r="N518" s="370">
        <f>IF(装备!N517="","",装备!N517)</f>
        <v>2</v>
      </c>
      <c r="O518" s="370" t="str">
        <f>IF(装备!O517="","",装备!O517)</f>
        <v/>
      </c>
      <c r="P518" s="370" t="str">
        <f>IF(装备!P517="","",装备!P517)</f>
        <v/>
      </c>
      <c r="Q518" s="370">
        <f>IF(装备!Q517="","",装备!Q517)</f>
        <v>6</v>
      </c>
      <c r="R518" s="370" t="str">
        <f>IF(装备!R517="","",装备!R517)</f>
        <v/>
      </c>
      <c r="S518" s="370">
        <f>IF(装备!S517="","",装备!S517)</f>
        <v>0.25</v>
      </c>
      <c r="T518" s="370" t="str">
        <f>IF(装备!T517="","",装备!T517)</f>
        <v/>
      </c>
      <c r="U518" s="370" t="str">
        <f>IF(装备!U517="","",装备!U517)</f>
        <v/>
      </c>
      <c r="V518" s="370" t="str">
        <f>IF(装备!V517="","",装备!V517)</f>
        <v/>
      </c>
      <c r="W518" s="370" t="str">
        <f>IF(装备!W517="","",装备!W517)</f>
        <v/>
      </c>
      <c r="X518" s="370">
        <f>IF(装备!X517="","",装备!X517)</f>
        <v>10</v>
      </c>
      <c r="Y518" s="370">
        <f>IF(装备!Y517="","",装备!Y517)</f>
        <v>25</v>
      </c>
      <c r="Z518" s="370">
        <f>IF(装备!Z517="","",装备!Z517)</f>
        <v>25</v>
      </c>
      <c r="AA518" s="370" t="str">
        <f>IF(装备!AA517="","",装备!AA517)</f>
        <v/>
      </c>
      <c r="AB518" t="str">
        <f>IF(装备!AB517="","",装备!AB517)</f>
        <v/>
      </c>
      <c r="AC518" t="str">
        <f>IF(装备!AC517="","",装备!AC517)</f>
        <v/>
      </c>
      <c r="AD518" t="str">
        <f>IF(装备!AD517="","",装备!AD517)</f>
        <v>对空补正25%</v>
      </c>
    </row>
    <row r="519" spans="1:30">
      <c r="A519">
        <f>IF(装备!A518="","",装备!A518)</f>
        <v>10051721</v>
      </c>
      <c r="B519" s="64" t="s">
        <v>5828</v>
      </c>
      <c r="C519" s="370">
        <f>IF(装备!C518="","",装备!C518)</f>
        <v>6</v>
      </c>
      <c r="D519" s="121" t="str">
        <f>IF(装备!D518="","",装备!D518)</f>
        <v>防空炮</v>
      </c>
      <c r="E519" t="str">
        <f>IF(装备!E518="","",装备!E518)</f>
        <v>防空炮-通用</v>
      </c>
      <c r="F519" s="370" t="str">
        <f>IF(装备!F518="","",装备!F518)</f>
        <v/>
      </c>
      <c r="G519" s="370" t="str">
        <f>IF(装备!G518="","",装备!G518)</f>
        <v/>
      </c>
      <c r="H519" s="370" t="str">
        <f>IF(装备!H518="","",装备!H518)</f>
        <v/>
      </c>
      <c r="I519" s="370" t="str">
        <f>IF(装备!I518="","",装备!I518)</f>
        <v/>
      </c>
      <c r="J519" s="370" t="str">
        <f>IF(装备!J518="","",装备!J518)</f>
        <v/>
      </c>
      <c r="K519" s="370" t="str">
        <f>IF(装备!K518="","",装备!K518)</f>
        <v/>
      </c>
      <c r="L519" s="370" t="str">
        <f>IF(装备!L518="","",装备!L518)</f>
        <v/>
      </c>
      <c r="M519" s="370" t="str">
        <f>IF(装备!M518="","",装备!M518)</f>
        <v>无</v>
      </c>
      <c r="N519" s="370">
        <f>IF(装备!N518="","",装备!N518)</f>
        <v>4</v>
      </c>
      <c r="O519" s="370" t="str">
        <f>IF(装备!O518="","",装备!O518)</f>
        <v/>
      </c>
      <c r="P519" s="370" t="str">
        <f>IF(装备!P518="","",装备!P518)</f>
        <v/>
      </c>
      <c r="Q519" s="370">
        <f>IF(装备!Q518="","",装备!Q518)</f>
        <v>13</v>
      </c>
      <c r="R519" s="370">
        <f>IF(装备!R518="","",装备!R518)</f>
        <v>3.3</v>
      </c>
      <c r="S519" s="370">
        <f>IF(装备!S518="","",装备!S518)</f>
        <v>0.45</v>
      </c>
      <c r="T519" s="370" t="str">
        <f>IF(装备!T518="","",装备!T518)</f>
        <v/>
      </c>
      <c r="U519" s="370" t="str">
        <f>IF(装备!U518="","",装备!U518)</f>
        <v/>
      </c>
      <c r="V519" s="370" t="str">
        <f>IF(装备!V518="","",装备!V518)</f>
        <v/>
      </c>
      <c r="W519" s="370" t="str">
        <f>IF(装备!W518="","",装备!W518)</f>
        <v/>
      </c>
      <c r="X519" s="370">
        <f>IF(装备!X518="","",装备!X518)</f>
        <v>25</v>
      </c>
      <c r="Y519" s="370">
        <f>IF(装备!Y518="","",装备!Y518)</f>
        <v>25</v>
      </c>
      <c r="Z519" s="370" t="str">
        <f>IF(装备!Z518="","",装备!Z518)</f>
        <v/>
      </c>
      <c r="AA519" s="370">
        <f>IF(装备!AA518="","",装备!AA518)</f>
        <v>20</v>
      </c>
      <c r="AB519" t="str">
        <f>IF(装备!AB518="","",装备!AB518)</f>
        <v/>
      </c>
      <c r="AC519" t="str">
        <f>IF(装备!AC518="","",装备!AC518)</f>
        <v/>
      </c>
      <c r="AD519" t="str">
        <f>IF(装备!AD518="","",装备!AD518)</f>
        <v>对空补正45%；对空倍率3.3</v>
      </c>
    </row>
    <row r="520" spans="1:30">
      <c r="A520">
        <f>IF(装备!A519="","",装备!A519)</f>
        <v>10051821</v>
      </c>
      <c r="B520" s="64" t="s">
        <v>5830</v>
      </c>
      <c r="C520" s="370">
        <f>IF(装备!C519="","",装备!C519)</f>
        <v>5</v>
      </c>
      <c r="D520" s="121" t="str">
        <f>IF(装备!D519="","",装备!D519)</f>
        <v>雷达</v>
      </c>
      <c r="E520" t="str">
        <f>IF(装备!E519="","",装备!E519)</f>
        <v>雷达-通用</v>
      </c>
      <c r="F520" s="370" t="str">
        <f>IF(装备!F519="","",装备!F519)</f>
        <v/>
      </c>
      <c r="G520" s="370" t="str">
        <f>IF(装备!G519="","",装备!G519)</f>
        <v/>
      </c>
      <c r="H520" s="370" t="str">
        <f>IF(装备!H519="","",装备!H519)</f>
        <v/>
      </c>
      <c r="I520" s="370" t="str">
        <f>IF(装备!I519="","",装备!I519)</f>
        <v/>
      </c>
      <c r="J520" s="370" t="str">
        <f>IF(装备!J519="","",装备!J519)</f>
        <v/>
      </c>
      <c r="K520" s="370">
        <f>IF(装备!K519="","",装备!K519)</f>
        <v>12</v>
      </c>
      <c r="L520" s="370">
        <f>IF(装备!L519="","",装备!L519)</f>
        <v>2</v>
      </c>
      <c r="M520" s="370" t="str">
        <f>IF(装备!M519="","",装备!M519)</f>
        <v>无</v>
      </c>
      <c r="N520" s="370">
        <f>IF(装备!N519="","",装备!N519)</f>
        <v>3</v>
      </c>
      <c r="O520" s="370" t="str">
        <f>IF(装备!O519="","",装备!O519)</f>
        <v/>
      </c>
      <c r="P520" s="370" t="str">
        <f>IF(装备!P519="","",装备!P519)</f>
        <v/>
      </c>
      <c r="Q520" s="370">
        <f>IF(装备!Q519="","",装备!Q519)</f>
        <v>5</v>
      </c>
      <c r="R520" s="370">
        <f>IF(装备!R519="","",装备!R519)</f>
        <v>3.2</v>
      </c>
      <c r="S520" s="370">
        <f>IF(装备!S519="","",装备!S519)</f>
        <v>0.4</v>
      </c>
      <c r="T520" s="370" t="str">
        <f>IF(装备!T519="","",装备!T519)</f>
        <v/>
      </c>
      <c r="U520" s="370" t="str">
        <f>IF(装备!U519="","",装备!U519)</f>
        <v/>
      </c>
      <c r="V520" s="370" t="str">
        <f>IF(装备!V519="","",装备!V519)</f>
        <v/>
      </c>
      <c r="W520" s="370" t="str">
        <f>IF(装备!W519="","",装备!W519)</f>
        <v/>
      </c>
      <c r="X520" s="370">
        <f>IF(装备!X519="","",装备!X519)</f>
        <v>20</v>
      </c>
      <c r="Y520" s="370">
        <f>IF(装备!Y519="","",装备!Y519)</f>
        <v>20</v>
      </c>
      <c r="Z520" s="370" t="str">
        <f>IF(装备!Z519="","",装备!Z519)</f>
        <v/>
      </c>
      <c r="AA520" s="370">
        <f>IF(装备!AA519="","",装备!AA519)</f>
        <v>25</v>
      </c>
      <c r="AB520" t="str">
        <f>IF(装备!AB519="","",装备!AB519)</f>
        <v/>
      </c>
      <c r="AC520" t="str">
        <f>IF(装备!AC519="","",装备!AC519)</f>
        <v/>
      </c>
      <c r="AD520" t="str">
        <f>IF(装备!AD519="","",装备!AD519)</f>
        <v>对空补正40%；对空倍率3.2</v>
      </c>
    </row>
    <row r="521" spans="1:30">
      <c r="A521">
        <f>IF(装备!A520="","",装备!A520)</f>
        <v>10051921</v>
      </c>
      <c r="B521" s="64" t="s">
        <v>5854</v>
      </c>
      <c r="C521" s="370">
        <f>IF(装备!C520="","",装备!C520)</f>
        <v>5</v>
      </c>
      <c r="D521" s="121" t="str">
        <f>IF(装备!D520="","",装备!D520)</f>
        <v>炮弹</v>
      </c>
      <c r="E521" t="str">
        <f>IF(装备!E520="","",装备!E520)</f>
        <v>炮弹-重巡+</v>
      </c>
      <c r="F521" s="370" t="str">
        <f>IF(装备!F520="","",装备!F520)</f>
        <v/>
      </c>
      <c r="G521" s="370">
        <f>IF(装备!G520="","",装备!G520)</f>
        <v>7</v>
      </c>
      <c r="H521" s="370" t="str">
        <f>IF(装备!H520="","",装备!H520)</f>
        <v/>
      </c>
      <c r="I521" s="370" t="str">
        <f>IF(装备!I520="","",装备!I520)</f>
        <v/>
      </c>
      <c r="J521" s="370" t="str">
        <f>IF(装备!J520="","",装备!J520)</f>
        <v/>
      </c>
      <c r="K521" s="370" t="str">
        <f>IF(装备!K520="","",装备!K520)</f>
        <v/>
      </c>
      <c r="L521" s="370">
        <f>IF(装备!L520="","",装备!L520)</f>
        <v>1</v>
      </c>
      <c r="M521" s="370" t="str">
        <f>IF(装备!M520="","",装备!M520)</f>
        <v>无</v>
      </c>
      <c r="N521" s="370" t="str">
        <f>IF(装备!N520="","",装备!N520)</f>
        <v/>
      </c>
      <c r="O521" s="370" t="str">
        <f>IF(装备!O520="","",装备!O520)</f>
        <v/>
      </c>
      <c r="P521" s="370" t="str">
        <f>IF(装备!P520="","",装备!P520)</f>
        <v/>
      </c>
      <c r="Q521" s="370" t="str">
        <f>IF(装备!Q520="","",装备!Q520)</f>
        <v/>
      </c>
      <c r="R521" s="370" t="str">
        <f>IF(装备!R520="","",装备!R520)</f>
        <v/>
      </c>
      <c r="S521" s="370" t="str">
        <f>IF(装备!S520="","",装备!S520)</f>
        <v/>
      </c>
      <c r="T521" s="370" t="str">
        <f>IF(装备!T520="","",装备!T520)</f>
        <v/>
      </c>
      <c r="U521" s="370" t="str">
        <f>IF(装备!U520="","",装备!U520)</f>
        <v/>
      </c>
      <c r="V521" s="370" t="str">
        <f>IF(装备!V520="","",装备!V520)</f>
        <v/>
      </c>
      <c r="W521" s="370" t="str">
        <f>IF(装备!W520="","",装备!W520)</f>
        <v/>
      </c>
      <c r="X521" s="370">
        <f>IF(装备!X520="","",装备!X520)</f>
        <v>10</v>
      </c>
      <c r="Y521" s="370">
        <f>IF(装备!Y520="","",装备!Y520)</f>
        <v>25</v>
      </c>
      <c r="Z521" s="370">
        <f>IF(装备!Z520="","",装备!Z520)</f>
        <v>20</v>
      </c>
      <c r="AA521" s="370" t="str">
        <f>IF(装备!AA520="","",装备!AA520)</f>
        <v/>
      </c>
      <c r="AB521" t="str">
        <f>IF(装备!AB520="","",装备!AB520)</f>
        <v>{'num': 25}</v>
      </c>
      <c r="AC521">
        <f>IF(装备!AC520="","",装备!AC520)</f>
        <v>4</v>
      </c>
      <c r="AD521" t="str">
        <f>IF(装备!AD520="","",装备!AD520)</f>
        <v>炮击战阶段增加25%攻击上限（同类弹药效果只会生效一个）</v>
      </c>
    </row>
    <row r="522" spans="1:30">
      <c r="A522">
        <f>IF(装备!A521="","",装备!A521)</f>
        <v>10052021</v>
      </c>
      <c r="B522" s="64" t="s">
        <v>5855</v>
      </c>
      <c r="C522" s="370">
        <f>IF(装备!C521="","",装备!C521)</f>
        <v>5</v>
      </c>
      <c r="D522" s="121" t="str">
        <f>IF(装备!D521="","",装备!D521)</f>
        <v>雷达</v>
      </c>
      <c r="E522" t="str">
        <f>IF(装备!E521="","",装备!E521)</f>
        <v>雷达-通用</v>
      </c>
      <c r="F522" s="370" t="str">
        <f>IF(装备!F521="","",装备!F521)</f>
        <v/>
      </c>
      <c r="G522" s="370">
        <f>IF(装备!G521="","",装备!G521)</f>
        <v>2</v>
      </c>
      <c r="H522" s="370" t="str">
        <f>IF(装备!H521="","",装备!H521)</f>
        <v/>
      </c>
      <c r="I522" s="370" t="str">
        <f>IF(装备!I521="","",装备!I521)</f>
        <v/>
      </c>
      <c r="J522" s="370" t="str">
        <f>IF(装备!J521="","",装备!J521)</f>
        <v/>
      </c>
      <c r="K522" s="370" t="str">
        <f>IF(装备!K521="","",装备!K521)</f>
        <v/>
      </c>
      <c r="L522" s="370">
        <f>IF(装备!L521="","",装备!L521)</f>
        <v>7</v>
      </c>
      <c r="M522" s="370" t="str">
        <f>IF(装备!M521="","",装备!M521)</f>
        <v>无</v>
      </c>
      <c r="N522" s="370" t="str">
        <f>IF(装备!N521="","",装备!N521)</f>
        <v/>
      </c>
      <c r="O522" s="370" t="str">
        <f>IF(装备!O521="","",装备!O521)</f>
        <v/>
      </c>
      <c r="P522" s="370" t="str">
        <f>IF(装备!P521="","",装备!P521)</f>
        <v/>
      </c>
      <c r="Q522" s="370">
        <f>IF(装备!Q521="","",装备!Q521)</f>
        <v>8</v>
      </c>
      <c r="R522" s="370">
        <f>IF(装备!R521="","",装备!R521)</f>
        <v>3.4</v>
      </c>
      <c r="S522" s="370">
        <f>IF(装备!S521="","",装备!S521)</f>
        <v>0.65</v>
      </c>
      <c r="T522" s="370" t="str">
        <f>IF(装备!T521="","",装备!T521)</f>
        <v/>
      </c>
      <c r="U522" s="370" t="str">
        <f>IF(装备!U521="","",装备!U521)</f>
        <v/>
      </c>
      <c r="V522" s="370" t="str">
        <f>IF(装备!V521="","",装备!V521)</f>
        <v/>
      </c>
      <c r="W522" s="370" t="str">
        <f>IF(装备!W521="","",装备!W521)</f>
        <v/>
      </c>
      <c r="X522" s="370" t="str">
        <f>IF(装备!X521="","",装备!X521)</f>
        <v/>
      </c>
      <c r="Y522" s="370">
        <f>IF(装备!Y521="","",装备!Y521)</f>
        <v>20</v>
      </c>
      <c r="Z522" s="370">
        <f>IF(装备!Z521="","",装备!Z521)</f>
        <v>25</v>
      </c>
      <c r="AA522" s="370">
        <f>IF(装备!AA521="","",装备!AA521)</f>
        <v>10</v>
      </c>
      <c r="AB522" t="str">
        <f>IF(装备!AB521="","",装备!AB521)</f>
        <v/>
      </c>
      <c r="AC522" t="str">
        <f>IF(装备!AC521="","",装备!AC521)</f>
        <v/>
      </c>
      <c r="AD522" t="str">
        <f>IF(装备!AD521="","",装备!AD521)</f>
        <v>对空补正65%；对空倍率3.4</v>
      </c>
    </row>
    <row r="523" spans="1:30">
      <c r="A523">
        <f>IF(装备!A522="","",装备!A522)</f>
        <v>10052121</v>
      </c>
      <c r="B523" s="64" t="s">
        <v>5857</v>
      </c>
      <c r="C523" s="370">
        <f>IF(装备!C522="","",装备!C522)</f>
        <v>4</v>
      </c>
      <c r="D523" s="121" t="str">
        <f>IF(装备!D522="","",装备!D522)</f>
        <v>主炮</v>
      </c>
      <c r="E523" t="str">
        <f>IF(装备!E522="","",装备!E522)</f>
        <v>主炮-重巡+</v>
      </c>
      <c r="F523" s="370" t="str">
        <f>IF(装备!F522="","",装备!F522)</f>
        <v/>
      </c>
      <c r="G523" s="370">
        <f>IF(装备!G522="","",装备!G522)</f>
        <v>13</v>
      </c>
      <c r="H523" s="370" t="str">
        <f>IF(装备!H522="","",装备!H522)</f>
        <v/>
      </c>
      <c r="I523" s="370" t="str">
        <f>IF(装备!I522="","",装备!I522)</f>
        <v/>
      </c>
      <c r="J523" s="370" t="str">
        <f>IF(装备!J522="","",装备!J522)</f>
        <v/>
      </c>
      <c r="K523" s="370" t="str">
        <f>IF(装备!K522="","",装备!K522)</f>
        <v/>
      </c>
      <c r="L523" s="370">
        <f>IF(装备!L522="","",装备!L522)</f>
        <v>1</v>
      </c>
      <c r="M523" s="370" t="str">
        <f>IF(装备!M522="","",装备!M522)</f>
        <v>长</v>
      </c>
      <c r="N523" s="370" t="str">
        <f>IF(装备!N522="","",装备!N522)</f>
        <v/>
      </c>
      <c r="O523" s="370" t="str">
        <f>IF(装备!O522="","",装备!O522)</f>
        <v/>
      </c>
      <c r="P523" s="370" t="str">
        <f>IF(装备!P522="","",装备!P522)</f>
        <v/>
      </c>
      <c r="Q523" s="370" t="str">
        <f>IF(装备!Q522="","",装备!Q522)</f>
        <v/>
      </c>
      <c r="R523" s="370" t="str">
        <f>IF(装备!R522="","",装备!R522)</f>
        <v/>
      </c>
      <c r="S523" s="370" t="str">
        <f>IF(装备!S522="","",装备!S522)</f>
        <v/>
      </c>
      <c r="T523" s="370" t="str">
        <f>IF(装备!T522="","",装备!T522)</f>
        <v/>
      </c>
      <c r="U523" s="370" t="str">
        <f>IF(装备!U522="","",装备!U522)</f>
        <v/>
      </c>
      <c r="V523" s="370" t="str">
        <f>IF(装备!V522="","",装备!V522)</f>
        <v/>
      </c>
      <c r="W523" s="370" t="str">
        <f>IF(装备!W522="","",装备!W522)</f>
        <v/>
      </c>
      <c r="X523" s="370">
        <f>IF(装备!X522="","",装备!X522)</f>
        <v>10</v>
      </c>
      <c r="Y523" s="370">
        <f>IF(装备!Y522="","",装备!Y522)</f>
        <v>20</v>
      </c>
      <c r="Z523" s="370">
        <f>IF(装备!Z522="","",装备!Z522)</f>
        <v>20</v>
      </c>
      <c r="AA523" s="370" t="str">
        <f>IF(装备!AA522="","",装备!AA522)</f>
        <v/>
      </c>
      <c r="AB523" t="str">
        <f>IF(装备!AB522="","",装备!AB522)</f>
        <v/>
      </c>
      <c r="AC523" t="str">
        <f>IF(装备!AC522="","",装备!AC522)</f>
        <v/>
      </c>
      <c r="AD523" t="str">
        <f>IF(装备!AD522="","",装备!AD522)</f>
        <v/>
      </c>
    </row>
    <row r="524" spans="1:30">
      <c r="A524">
        <f>IF(装备!A523="","",装备!A523)</f>
        <v>10052221</v>
      </c>
      <c r="B524" s="64" t="s">
        <v>5858</v>
      </c>
      <c r="C524" s="370">
        <f>IF(装备!C523="","",装备!C523)</f>
        <v>5</v>
      </c>
      <c r="D524" s="121" t="str">
        <f>IF(装备!D523="","",装备!D523)</f>
        <v>鱼雷机</v>
      </c>
      <c r="E524" t="str">
        <f>IF(装备!E523="","",装备!E523)</f>
        <v>鱼雷机-通用</v>
      </c>
      <c r="F524" s="370" t="str">
        <f>IF(装备!F523="","",装备!F523)</f>
        <v/>
      </c>
      <c r="G524" s="370" t="str">
        <f>IF(装备!G523="","",装备!G523)</f>
        <v/>
      </c>
      <c r="H524" s="370" t="str">
        <f>IF(装备!H523="","",装备!H523)</f>
        <v/>
      </c>
      <c r="I524" s="370">
        <f>IF(装备!I523="","",装备!I523)</f>
        <v>6</v>
      </c>
      <c r="J524" s="370">
        <f>IF(装备!J523="","",装备!J523)</f>
        <v>12</v>
      </c>
      <c r="K524" s="370">
        <f>IF(装备!K523="","",装备!K523)</f>
        <v>5</v>
      </c>
      <c r="L524" s="370" t="str">
        <f>IF(装备!L523="","",装备!L523)</f>
        <v/>
      </c>
      <c r="M524" s="370" t="str">
        <f>IF(装备!M523="","",装备!M523)</f>
        <v>无</v>
      </c>
      <c r="N524" s="370" t="str">
        <f>IF(装备!N523="","",装备!N523)</f>
        <v/>
      </c>
      <c r="O524" s="370" t="str">
        <f>IF(装备!O523="","",装备!O523)</f>
        <v/>
      </c>
      <c r="P524" s="370" t="str">
        <f>IF(装备!P523="","",装备!P523)</f>
        <v/>
      </c>
      <c r="Q524" s="370" t="str">
        <f>IF(装备!Q523="","",装备!Q523)</f>
        <v/>
      </c>
      <c r="R524" s="370" t="str">
        <f>IF(装备!R523="","",装备!R523)</f>
        <v/>
      </c>
      <c r="S524" s="370" t="str">
        <f>IF(装备!S523="","",装备!S523)</f>
        <v/>
      </c>
      <c r="T524" s="370" t="str">
        <f>IF(装备!T523="","",装备!T523)</f>
        <v/>
      </c>
      <c r="U524" s="370" t="str">
        <f>IF(装备!U523="","",装备!U523)</f>
        <v/>
      </c>
      <c r="V524" s="370" t="str">
        <f>IF(装备!V523="","",装备!V523)</f>
        <v/>
      </c>
      <c r="W524" s="370">
        <f>IF(装备!W523="","",装备!W523)</f>
        <v>5</v>
      </c>
      <c r="X524" s="370">
        <f>IF(装备!X523="","",装备!X523)</f>
        <v>10</v>
      </c>
      <c r="Y524" s="370">
        <f>IF(装备!Y523="","",装备!Y523)</f>
        <v>20</v>
      </c>
      <c r="Z524" s="370" t="str">
        <f>IF(装备!Z523="","",装备!Z523)</f>
        <v/>
      </c>
      <c r="AA524" s="370">
        <f>IF(装备!AA523="","",装备!AA523)</f>
        <v>20</v>
      </c>
      <c r="AB524" t="str">
        <f>IF(装备!AB523="","",装备!AB523)</f>
        <v/>
      </c>
      <c r="AC524" t="str">
        <f>IF(装备!AC523="","",装备!AC523)</f>
        <v/>
      </c>
      <c r="AD524" t="str">
        <f>IF(装备!AD523="","",装备!AD523)</f>
        <v>铝耗5</v>
      </c>
    </row>
    <row r="525" spans="1:30">
      <c r="A525">
        <f>IF(装备!A524="","",装备!A524)</f>
        <v>10052321</v>
      </c>
      <c r="B525" s="64" t="s">
        <v>5859</v>
      </c>
      <c r="C525" s="370">
        <f>IF(装备!C524="","",装备!C524)</f>
        <v>5</v>
      </c>
      <c r="D525" s="121" t="str">
        <f>IF(装备!D524="","",装备!D524)</f>
        <v>鱼雷机</v>
      </c>
      <c r="E525" t="str">
        <f>IF(装备!E524="","",装备!E524)</f>
        <v>鱼雷机-通用</v>
      </c>
      <c r="F525" s="370" t="str">
        <f>IF(装备!F524="","",装备!F524)</f>
        <v/>
      </c>
      <c r="G525" s="370" t="str">
        <f>IF(装备!G524="","",装备!G524)</f>
        <v/>
      </c>
      <c r="H525" s="370" t="str">
        <f>IF(装备!H524="","",装备!H524)</f>
        <v/>
      </c>
      <c r="I525" s="370">
        <f>IF(装备!I524="","",装备!I524)</f>
        <v>14</v>
      </c>
      <c r="J525" s="370">
        <f>IF(装备!J524="","",装备!J524)</f>
        <v>3</v>
      </c>
      <c r="K525" s="370" t="str">
        <f>IF(装备!K524="","",装备!K524)</f>
        <v/>
      </c>
      <c r="L525" s="370">
        <f>IF(装备!L524="","",装备!L524)</f>
        <v>2</v>
      </c>
      <c r="M525" s="370" t="str">
        <f>IF(装备!M524="","",装备!M524)</f>
        <v>无</v>
      </c>
      <c r="N525" s="370" t="str">
        <f>IF(装备!N524="","",装备!N524)</f>
        <v/>
      </c>
      <c r="O525" s="370" t="str">
        <f>IF(装备!O524="","",装备!O524)</f>
        <v/>
      </c>
      <c r="P525" s="370" t="str">
        <f>IF(装备!P524="","",装备!P524)</f>
        <v/>
      </c>
      <c r="Q525" s="370" t="str">
        <f>IF(装备!Q524="","",装备!Q524)</f>
        <v/>
      </c>
      <c r="R525" s="370" t="str">
        <f>IF(装备!R524="","",装备!R524)</f>
        <v/>
      </c>
      <c r="S525" s="370" t="str">
        <f>IF(装备!S524="","",装备!S524)</f>
        <v/>
      </c>
      <c r="T525" s="370" t="str">
        <f>IF(装备!T524="","",装备!T524)</f>
        <v/>
      </c>
      <c r="U525" s="370" t="str">
        <f>IF(装备!U524="","",装备!U524)</f>
        <v/>
      </c>
      <c r="V525" s="370" t="str">
        <f>IF(装备!V524="","",装备!V524)</f>
        <v/>
      </c>
      <c r="W525" s="370">
        <f>IF(装备!W524="","",装备!W524)</f>
        <v>6</v>
      </c>
      <c r="X525" s="370">
        <f>IF(装备!X524="","",装备!X524)</f>
        <v>20</v>
      </c>
      <c r="Y525" s="370" t="str">
        <f>IF(装备!Y524="","",装备!Y524)</f>
        <v/>
      </c>
      <c r="Z525" s="370" t="str">
        <f>IF(装备!Z524="","",装备!Z524)</f>
        <v/>
      </c>
      <c r="AA525" s="370">
        <f>IF(装备!AA524="","",装备!AA524)</f>
        <v>20</v>
      </c>
      <c r="AB525" t="str">
        <f>IF(装备!AB524="","",装备!AB524)</f>
        <v/>
      </c>
      <c r="AC525" t="str">
        <f>IF(装备!AC524="","",装备!AC524)</f>
        <v/>
      </c>
      <c r="AD525" t="str">
        <f>IF(装备!AD524="","",装备!AD524)</f>
        <v>铝耗6</v>
      </c>
    </row>
    <row r="526" spans="1:30">
      <c r="A526">
        <f>IF(装备!A525="","",装备!A525)</f>
        <v>10052421</v>
      </c>
      <c r="B526" s="64" t="s">
        <v>5860</v>
      </c>
      <c r="C526" s="370">
        <f>IF(装备!C525="","",装备!C525)</f>
        <v>5</v>
      </c>
      <c r="D526" s="121" t="str">
        <f>IF(装备!D525="","",装备!D525)</f>
        <v>防空导弹发射器</v>
      </c>
      <c r="E526" t="str">
        <f>IF(装备!E525="","",装备!E525)</f>
        <v>防空导弹发射器-通用</v>
      </c>
      <c r="F526" s="370" t="str">
        <f>IF(装备!F525="","",装备!F525)</f>
        <v/>
      </c>
      <c r="G526" s="370">
        <f>IF(装备!G525="","",装备!G525)</f>
        <v>3</v>
      </c>
      <c r="H526" s="370" t="str">
        <f>IF(装备!H525="","",装备!H525)</f>
        <v/>
      </c>
      <c r="I526" s="370" t="str">
        <f>IF(装备!I525="","",装备!I525)</f>
        <v/>
      </c>
      <c r="J526" s="370" t="str">
        <f>IF(装备!J525="","",装备!J525)</f>
        <v/>
      </c>
      <c r="K526" s="370">
        <f>IF(装备!K525="","",装备!K525)</f>
        <v>5</v>
      </c>
      <c r="L526" s="370">
        <f>IF(装备!L525="","",装备!L525)</f>
        <v>5</v>
      </c>
      <c r="M526" s="370" t="str">
        <f>IF(装备!M525="","",装备!M525)</f>
        <v>无</v>
      </c>
      <c r="N526" s="370" t="str">
        <f>IF(装备!N525="","",装备!N525)</f>
        <v/>
      </c>
      <c r="O526" s="370" t="str">
        <f>IF(装备!O525="","",装备!O525)</f>
        <v/>
      </c>
      <c r="P526" s="370" t="str">
        <f>IF(装备!P525="","",装备!P525)</f>
        <v/>
      </c>
      <c r="Q526" s="370">
        <f>IF(装备!Q525="","",装备!Q525)</f>
        <v>5</v>
      </c>
      <c r="R526" s="370">
        <f>IF(装备!R525="","",装备!R525)</f>
        <v>3.5</v>
      </c>
      <c r="S526" s="370">
        <f>IF(装备!S525="","",装备!S525)</f>
        <v>0.75</v>
      </c>
      <c r="T526" s="370" t="str">
        <f>IF(装备!T525="","",装备!T525)</f>
        <v/>
      </c>
      <c r="U526" s="370" t="str">
        <f>IF(装备!U525="","",装备!U525)</f>
        <v/>
      </c>
      <c r="V526" s="370" t="str">
        <f>IF(装备!V525="","",装备!V525)</f>
        <v/>
      </c>
      <c r="W526" s="370" t="str">
        <f>IF(装备!W525="","",装备!W525)</f>
        <v/>
      </c>
      <c r="X526" s="370">
        <f>IF(装备!X525="","",装备!X525)</f>
        <v>10</v>
      </c>
      <c r="Y526" s="370">
        <f>IF(装备!Y525="","",装备!Y525)</f>
        <v>15</v>
      </c>
      <c r="Z526" s="370" t="str">
        <f>IF(装备!Z525="","",装备!Z525)</f>
        <v/>
      </c>
      <c r="AA526" s="370">
        <f>IF(装备!AA525="","",装备!AA525)</f>
        <v>25</v>
      </c>
      <c r="AB526" t="str">
        <f>IF(装备!AB525="","",装备!AB525)</f>
        <v/>
      </c>
      <c r="AC526" t="str">
        <f>IF(装备!AC525="","",装备!AC525)</f>
        <v/>
      </c>
      <c r="AD526" t="str">
        <f>IF(装备!AD525="","",装备!AD525)</f>
        <v>对空补正75%；对空倍率3.5</v>
      </c>
    </row>
    <row r="527" spans="1:30">
      <c r="A527">
        <f>IF(装备!A526="","",装备!A526)</f>
        <v>10052521</v>
      </c>
      <c r="B527" s="64" t="s">
        <v>5862</v>
      </c>
      <c r="C527" s="370">
        <f>IF(装备!C526="","",装备!C526)</f>
        <v>6</v>
      </c>
      <c r="D527" s="121" t="str">
        <f>IF(装备!D526="","",装备!D526)</f>
        <v>鱼雷</v>
      </c>
      <c r="E527" t="str">
        <f>IF(装备!E526="","",装备!E526)</f>
        <v>鱼雷-通用</v>
      </c>
      <c r="F527" s="370" t="str">
        <f>IF(装备!F526="","",装备!F526)</f>
        <v/>
      </c>
      <c r="G527" s="370">
        <f>IF(装备!G526="","",装备!G526)</f>
        <v>9</v>
      </c>
      <c r="H527" s="370" t="str">
        <f>IF(装备!H526="","",装备!H526)</f>
        <v/>
      </c>
      <c r="I527" s="370">
        <f>IF(装备!I526="","",装备!I526)</f>
        <v>5</v>
      </c>
      <c r="J527" s="370" t="str">
        <f>IF(装备!J526="","",装备!J526)</f>
        <v/>
      </c>
      <c r="K527" s="370" t="str">
        <f>IF(装备!K526="","",装备!K526)</f>
        <v/>
      </c>
      <c r="L527" s="370" t="str">
        <f>IF(装备!L526="","",装备!L526)</f>
        <v/>
      </c>
      <c r="M527" s="370" t="str">
        <f>IF(装备!M526="","",装备!M526)</f>
        <v>无</v>
      </c>
      <c r="N527" s="370" t="str">
        <f>IF(装备!N526="","",装备!N526)</f>
        <v/>
      </c>
      <c r="O527" s="370" t="str">
        <f>IF(装备!O526="","",装备!O526)</f>
        <v/>
      </c>
      <c r="P527" s="370" t="str">
        <f>IF(装备!P526="","",装备!P526)</f>
        <v/>
      </c>
      <c r="Q527" s="370" t="str">
        <f>IF(装备!Q526="","",装备!Q526)</f>
        <v/>
      </c>
      <c r="R527" s="370" t="str">
        <f>IF(装备!R526="","",装备!R526)</f>
        <v/>
      </c>
      <c r="S527" s="370" t="str">
        <f>IF(装备!S526="","",装备!S526)</f>
        <v/>
      </c>
      <c r="T527" s="370" t="str">
        <f>IF(装备!T526="","",装备!T526)</f>
        <v/>
      </c>
      <c r="U527" s="370" t="str">
        <f>IF(装备!U526="","",装备!U526)</f>
        <v/>
      </c>
      <c r="V527" s="370" t="str">
        <f>IF(装备!V526="","",装备!V526)</f>
        <v/>
      </c>
      <c r="W527" s="370" t="str">
        <f>IF(装备!W526="","",装备!W526)</f>
        <v/>
      </c>
      <c r="X527" s="370">
        <f>IF(装备!X526="","",装备!X526)</f>
        <v>10</v>
      </c>
      <c r="Y527" s="370">
        <f>IF(装备!Y526="","",装备!Y526)</f>
        <v>15</v>
      </c>
      <c r="Z527" s="370" t="str">
        <f>IF(装备!Z526="","",装备!Z526)</f>
        <v/>
      </c>
      <c r="AA527" s="370">
        <f>IF(装备!AA526="","",装备!AA526)</f>
        <v>20</v>
      </c>
      <c r="AB527" t="str">
        <f>IF(装备!AB526="","",装备!AB526)</f>
        <v/>
      </c>
      <c r="AC527" t="str">
        <f>IF(装备!AC526="","",装备!AC526)</f>
        <v/>
      </c>
      <c r="AD527" t="str">
        <f>IF(装备!AD526="","",装备!AD526)</f>
        <v/>
      </c>
    </row>
    <row r="528" spans="1:30">
      <c r="A528">
        <f>IF(装备!A527="","",装备!A527)</f>
        <v>10052621</v>
      </c>
      <c r="B528" s="64" t="s">
        <v>5863</v>
      </c>
      <c r="C528" s="370">
        <f>IF(装备!C527="","",装备!C527)</f>
        <v>5</v>
      </c>
      <c r="D528" s="121" t="str">
        <f>IF(装备!D527="","",装备!D527)</f>
        <v>主炮</v>
      </c>
      <c r="E528" t="str">
        <f>IF(装备!E527="","",装备!E527)</f>
        <v>主炮-战列+</v>
      </c>
      <c r="F528" s="370" t="str">
        <f>IF(装备!F527="","",装备!F527)</f>
        <v/>
      </c>
      <c r="G528" s="370">
        <f>IF(装备!G527="","",装备!G527)</f>
        <v>30</v>
      </c>
      <c r="H528" s="370" t="str">
        <f>IF(装备!H527="","",装备!H527)</f>
        <v/>
      </c>
      <c r="I528" s="370" t="str">
        <f>IF(装备!I527="","",装备!I527)</f>
        <v/>
      </c>
      <c r="J528" s="370" t="str">
        <f>IF(装备!J527="","",装备!J527)</f>
        <v/>
      </c>
      <c r="K528" s="370" t="str">
        <f>IF(装备!K527="","",装备!K527)</f>
        <v/>
      </c>
      <c r="L528" s="370" t="str">
        <f>IF(装备!L527="","",装备!L527)</f>
        <v/>
      </c>
      <c r="M528" s="370" t="str">
        <f>IF(装备!M527="","",装备!M527)</f>
        <v>超长</v>
      </c>
      <c r="N528" s="370" t="str">
        <f>IF(装备!N527="","",装备!N527)</f>
        <v/>
      </c>
      <c r="O528" s="370" t="str">
        <f>IF(装备!O527="","",装备!O527)</f>
        <v/>
      </c>
      <c r="P528" s="370" t="str">
        <f>IF(装备!P527="","",装备!P527)</f>
        <v/>
      </c>
      <c r="Q528" s="370">
        <f>IF(装备!Q527="","",装备!Q527)</f>
        <v>5</v>
      </c>
      <c r="R528" s="370" t="str">
        <f>IF(装备!R527="","",装备!R527)</f>
        <v/>
      </c>
      <c r="S528" s="370">
        <f>IF(装备!S527="","",装备!S527)</f>
        <v>0.25</v>
      </c>
      <c r="T528" s="370" t="str">
        <f>IF(装备!T527="","",装备!T527)</f>
        <v/>
      </c>
      <c r="U528" s="370" t="str">
        <f>IF(装备!U527="","",装备!U527)</f>
        <v/>
      </c>
      <c r="V528" s="370" t="str">
        <f>IF(装备!V527="","",装备!V527)</f>
        <v/>
      </c>
      <c r="W528" s="370" t="str">
        <f>IF(装备!W527="","",装备!W527)</f>
        <v/>
      </c>
      <c r="X528" s="370">
        <f>IF(装备!X527="","",装备!X527)</f>
        <v>10</v>
      </c>
      <c r="Y528" s="370">
        <f>IF(装备!Y527="","",装备!Y527)</f>
        <v>25</v>
      </c>
      <c r="Z528" s="370" t="str">
        <f>IF(装备!Z527="","",装备!Z527)</f>
        <v/>
      </c>
      <c r="AA528" s="370">
        <f>IF(装备!AA527="","",装备!AA527)</f>
        <v>20</v>
      </c>
      <c r="AB528" t="str">
        <f>IF(装备!AB527="","",装备!AB527)</f>
        <v/>
      </c>
      <c r="AC528" t="str">
        <f>IF(装备!AC527="","",装备!AC527)</f>
        <v/>
      </c>
      <c r="AD528" t="str">
        <f>IF(装备!AD527="","",装备!AD527)</f>
        <v>对空补正25%</v>
      </c>
    </row>
    <row r="529" spans="1:30">
      <c r="A529">
        <f>IF(装备!A528="","",装备!A528)</f>
        <v>10052721</v>
      </c>
      <c r="B529" s="64" t="s">
        <v>5864</v>
      </c>
      <c r="C529" s="370">
        <f>IF(装备!C528="","",装备!C528)</f>
        <v>5</v>
      </c>
      <c r="D529" s="121" t="str">
        <f>IF(装备!D528="","",装备!D528)</f>
        <v>雷达</v>
      </c>
      <c r="E529" t="str">
        <f>IF(装备!E528="","",装备!E528)</f>
        <v>雷达-通用</v>
      </c>
      <c r="F529" s="370" t="str">
        <f>IF(装备!F528="","",装备!F528)</f>
        <v/>
      </c>
      <c r="G529" s="370" t="str">
        <f>IF(装备!G528="","",装备!G528)</f>
        <v/>
      </c>
      <c r="H529" s="370" t="str">
        <f>IF(装备!H528="","",装备!H528)</f>
        <v/>
      </c>
      <c r="I529" s="370" t="str">
        <f>IF(装备!I528="","",装备!I528)</f>
        <v/>
      </c>
      <c r="J529" s="370" t="str">
        <f>IF(装备!J528="","",装备!J528)</f>
        <v/>
      </c>
      <c r="K529" s="370">
        <f>IF(装备!K528="","",装备!K528)</f>
        <v>6</v>
      </c>
      <c r="L529" s="370" t="str">
        <f>IF(装备!L528="","",装备!L528)</f>
        <v/>
      </c>
      <c r="M529" s="370" t="str">
        <f>IF(装备!M528="","",装备!M528)</f>
        <v>无</v>
      </c>
      <c r="N529" s="370">
        <f>IF(装备!N528="","",装备!N528)</f>
        <v>5</v>
      </c>
      <c r="O529" s="370" t="str">
        <f>IF(装备!O528="","",装备!O528)</f>
        <v/>
      </c>
      <c r="P529" s="370" t="str">
        <f>IF(装备!P528="","",装备!P528)</f>
        <v/>
      </c>
      <c r="Q529" s="370">
        <f>IF(装备!Q528="","",装备!Q528)</f>
        <v>13</v>
      </c>
      <c r="R529" s="370">
        <f>IF(装备!R528="","",装备!R528)</f>
        <v>3.7</v>
      </c>
      <c r="S529" s="370">
        <f>IF(装备!S528="","",装备!S528)</f>
        <v>0.78</v>
      </c>
      <c r="T529" s="370" t="str">
        <f>IF(装备!T528="","",装备!T528)</f>
        <v/>
      </c>
      <c r="U529" s="370" t="str">
        <f>IF(装备!U528="","",装备!U528)</f>
        <v/>
      </c>
      <c r="V529" s="370" t="str">
        <f>IF(装备!V528="","",装备!V528)</f>
        <v/>
      </c>
      <c r="W529" s="370" t="str">
        <f>IF(装备!W528="","",装备!W528)</f>
        <v/>
      </c>
      <c r="X529" s="370">
        <f>IF(装备!X528="","",装备!X528)</f>
        <v>10</v>
      </c>
      <c r="Y529" s="370">
        <f>IF(装备!Y528="","",装备!Y528)</f>
        <v>15</v>
      </c>
      <c r="Z529" s="370" t="str">
        <f>IF(装备!Z528="","",装备!Z528)</f>
        <v/>
      </c>
      <c r="AA529" s="370">
        <f>IF(装备!AA528="","",装备!AA528)</f>
        <v>30</v>
      </c>
      <c r="AB529" t="str">
        <f>IF(装备!AB528="","",装备!AB528)</f>
        <v/>
      </c>
      <c r="AC529" t="str">
        <f>IF(装备!AC528="","",装备!AC528)</f>
        <v/>
      </c>
      <c r="AD529" t="str">
        <f>IF(装备!AD528="","",装备!AD528)</f>
        <v>对空补正78%；对空倍率3.7</v>
      </c>
    </row>
    <row r="530" spans="1:30">
      <c r="A530">
        <f>IF(装备!A529="","",装备!A529)</f>
        <v>10052821</v>
      </c>
      <c r="B530" s="64" t="s">
        <v>5866</v>
      </c>
      <c r="C530" s="370">
        <f>IF(装备!C529="","",装备!C529)</f>
        <v>4</v>
      </c>
      <c r="D530" s="121" t="str">
        <f>IF(装备!D529="","",装备!D529)</f>
        <v>导弹发射器</v>
      </c>
      <c r="E530" t="str">
        <f>IF(装备!E529="","",装备!E529)</f>
        <v>导弹发射器-通用</v>
      </c>
      <c r="F530" s="370" t="str">
        <f>IF(装备!F529="","",装备!F529)</f>
        <v/>
      </c>
      <c r="G530" s="370">
        <f>IF(装备!G529="","",装备!G529)</f>
        <v>7</v>
      </c>
      <c r="H530" s="370" t="str">
        <f>IF(装备!H529="","",装备!H529)</f>
        <v/>
      </c>
      <c r="I530" s="370" t="str">
        <f>IF(装备!I529="","",装备!I529)</f>
        <v/>
      </c>
      <c r="J530" s="370" t="str">
        <f>IF(装备!J529="","",装备!J529)</f>
        <v/>
      </c>
      <c r="K530" s="370" t="str">
        <f>IF(装备!K529="","",装备!K529)</f>
        <v/>
      </c>
      <c r="L530" s="370">
        <f>IF(装备!L529="","",装备!L529)</f>
        <v>2</v>
      </c>
      <c r="M530" s="370" t="str">
        <f>IF(装备!M529="","",装备!M529)</f>
        <v>无</v>
      </c>
      <c r="N530" s="370" t="str">
        <f>IF(装备!N529="","",装备!N529)</f>
        <v/>
      </c>
      <c r="O530" s="370">
        <f>IF(装备!O529="","",装备!O529)</f>
        <v>2</v>
      </c>
      <c r="P530" s="370" t="str">
        <f>IF(装备!P529="","",装备!P529)</f>
        <v/>
      </c>
      <c r="Q530" s="370" t="str">
        <f>IF(装备!Q529="","",装备!Q529)</f>
        <v/>
      </c>
      <c r="R530" s="370" t="str">
        <f>IF(装备!R529="","",装备!R529)</f>
        <v/>
      </c>
      <c r="S530" s="370" t="str">
        <f>IF(装备!S529="","",装备!S529)</f>
        <v/>
      </c>
      <c r="T530" s="370" t="str">
        <f>IF(装备!T529="","",装备!T529)</f>
        <v/>
      </c>
      <c r="U530" s="370" t="str">
        <f>IF(装备!U529="","",装备!U529)</f>
        <v/>
      </c>
      <c r="V530" s="370" t="str">
        <f>IF(装备!V529="","",装备!V529)</f>
        <v/>
      </c>
      <c r="W530" s="370" t="str">
        <f>IF(装备!W529="","",装备!W529)</f>
        <v/>
      </c>
      <c r="X530" s="370">
        <f>IF(装备!X529="","",装备!X529)</f>
        <v>15</v>
      </c>
      <c r="Y530" s="370">
        <f>IF(装备!Y529="","",装备!Y529)</f>
        <v>15</v>
      </c>
      <c r="Z530" s="370" t="str">
        <f>IF(装备!Z529="","",装备!Z529)</f>
        <v/>
      </c>
      <c r="AA530" s="370">
        <f>IF(装备!AA529="","",装备!AA529)</f>
        <v>20</v>
      </c>
      <c r="AB530" t="str">
        <f>IF(装备!AB529="","",装备!AB529)</f>
        <v/>
      </c>
      <c r="AC530" t="str">
        <f>IF(装备!AC529="","",装备!AC529)</f>
        <v/>
      </c>
      <c r="AD530" t="str">
        <f>IF(装备!AD529="","",装备!AD529)</f>
        <v/>
      </c>
    </row>
    <row r="531" spans="1:30">
      <c r="A531">
        <f>IF(装备!A530="","",装备!A530)</f>
        <v>10052921</v>
      </c>
      <c r="B531" s="64" t="s">
        <v>5867</v>
      </c>
      <c r="C531" s="370">
        <f>IF(装备!C530="","",装备!C530)</f>
        <v>6</v>
      </c>
      <c r="D531" s="121" t="str">
        <f>IF(装备!D530="","",装备!D530)</f>
        <v>主炮</v>
      </c>
      <c r="E531" t="str">
        <f>IF(装备!E530="","",装备!E530)</f>
        <v>主炮-战列+</v>
      </c>
      <c r="F531" s="370" t="str">
        <f>IF(装备!F530="","",装备!F530)</f>
        <v/>
      </c>
      <c r="G531" s="370">
        <f>IF(装备!G530="","",装备!G530)</f>
        <v>28</v>
      </c>
      <c r="H531" s="370" t="str">
        <f>IF(装备!H530="","",装备!H530)</f>
        <v/>
      </c>
      <c r="I531" s="370" t="str">
        <f>IF(装备!I530="","",装备!I530)</f>
        <v/>
      </c>
      <c r="J531" s="370" t="str">
        <f>IF(装备!J530="","",装备!J530)</f>
        <v/>
      </c>
      <c r="K531" s="370" t="str">
        <f>IF(装备!K530="","",装备!K530)</f>
        <v/>
      </c>
      <c r="L531" s="370">
        <f>IF(装备!L530="","",装备!L530)</f>
        <v>4</v>
      </c>
      <c r="M531" s="370" t="str">
        <f>IF(装备!M530="","",装备!M530)</f>
        <v>超长</v>
      </c>
      <c r="N531" s="370" t="str">
        <f>IF(装备!N530="","",装备!N530)</f>
        <v/>
      </c>
      <c r="O531" s="370" t="str">
        <f>IF(装备!O530="","",装备!O530)</f>
        <v/>
      </c>
      <c r="P531" s="370" t="str">
        <f>IF(装备!P530="","",装备!P530)</f>
        <v/>
      </c>
      <c r="Q531" s="370" t="str">
        <f>IF(装备!Q530="","",装备!Q530)</f>
        <v/>
      </c>
      <c r="R531" s="370" t="str">
        <f>IF(装备!R530="","",装备!R530)</f>
        <v/>
      </c>
      <c r="S531" s="370" t="str">
        <f>IF(装备!S530="","",装备!S530)</f>
        <v/>
      </c>
      <c r="T531" s="370" t="str">
        <f>IF(装备!T530="","",装备!T530)</f>
        <v/>
      </c>
      <c r="U531" s="370" t="str">
        <f>IF(装备!U530="","",装备!U530)</f>
        <v/>
      </c>
      <c r="V531" s="370" t="str">
        <f>IF(装备!V530="","",装备!V530)</f>
        <v/>
      </c>
      <c r="W531" s="370" t="str">
        <f>IF(装备!W530="","",装备!W530)</f>
        <v/>
      </c>
      <c r="X531" s="370">
        <f>IF(装备!X530="","",装备!X530)</f>
        <v>15</v>
      </c>
      <c r="Y531" s="370">
        <f>IF(装备!Y530="","",装备!Y530)</f>
        <v>15</v>
      </c>
      <c r="Z531" s="370">
        <f>IF(装备!Z530="","",装备!Z530)</f>
        <v>25</v>
      </c>
      <c r="AA531" s="370">
        <f>IF(装备!AA530="","",装备!AA530)</f>
        <v>20</v>
      </c>
      <c r="AB531" t="str">
        <f>IF(装备!AB530="","",装备!AB530)</f>
        <v/>
      </c>
      <c r="AC531" t="str">
        <f>IF(装备!AC530="","",装备!AC530)</f>
        <v/>
      </c>
      <c r="AD531" t="str">
        <f>IF(装备!AD530="","",装备!AD530)</f>
        <v/>
      </c>
    </row>
    <row r="532" spans="1:30">
      <c r="A532">
        <f>IF(装备!A531="","",装备!A531)</f>
        <v>10053021</v>
      </c>
      <c r="B532" s="64" t="s">
        <v>5868</v>
      </c>
      <c r="C532" s="370">
        <f>IF(装备!C531="","",装备!C531)</f>
        <v>4</v>
      </c>
      <c r="D532" s="121" t="str">
        <f>IF(装备!D531="","",装备!D531)</f>
        <v>主炮</v>
      </c>
      <c r="E532" t="str">
        <f>IF(装备!E531="","",装备!E531)</f>
        <v>主炮-战列+</v>
      </c>
      <c r="F532" s="370" t="str">
        <f>IF(装备!F531="","",装备!F531)</f>
        <v/>
      </c>
      <c r="G532" s="370">
        <f>IF(装备!G531="","",装备!G531)</f>
        <v>23</v>
      </c>
      <c r="H532" s="370" t="str">
        <f>IF(装备!H531="","",装备!H531)</f>
        <v/>
      </c>
      <c r="I532" s="370" t="str">
        <f>IF(装备!I531="","",装备!I531)</f>
        <v/>
      </c>
      <c r="J532" s="370" t="str">
        <f>IF(装备!J531="","",装备!J531)</f>
        <v/>
      </c>
      <c r="K532" s="370" t="str">
        <f>IF(装备!K531="","",装备!K531)</f>
        <v/>
      </c>
      <c r="L532" s="370">
        <f>IF(装备!L531="","",装备!L531)</f>
        <v>1</v>
      </c>
      <c r="M532" s="370" t="str">
        <f>IF(装备!M531="","",装备!M531)</f>
        <v>长</v>
      </c>
      <c r="N532" s="370" t="str">
        <f>IF(装备!N531="","",装备!N531)</f>
        <v/>
      </c>
      <c r="O532" s="370" t="str">
        <f>IF(装备!O531="","",装备!O531)</f>
        <v/>
      </c>
      <c r="P532" s="370" t="str">
        <f>IF(装备!P531="","",装备!P531)</f>
        <v/>
      </c>
      <c r="Q532" s="370" t="str">
        <f>IF(装备!Q531="","",装备!Q531)</f>
        <v/>
      </c>
      <c r="R532" s="370" t="str">
        <f>IF(装备!R531="","",装备!R531)</f>
        <v/>
      </c>
      <c r="S532" s="370" t="str">
        <f>IF(装备!S531="","",装备!S531)</f>
        <v/>
      </c>
      <c r="T532" s="370" t="str">
        <f>IF(装备!T531="","",装备!T531)</f>
        <v/>
      </c>
      <c r="U532" s="370" t="str">
        <f>IF(装备!U531="","",装备!U531)</f>
        <v/>
      </c>
      <c r="V532" s="370" t="str">
        <f>IF(装备!V531="","",装备!V531)</f>
        <v/>
      </c>
      <c r="W532" s="370" t="str">
        <f>IF(装备!W531="","",装备!W531)</f>
        <v/>
      </c>
      <c r="X532" s="370">
        <f>IF(装备!X531="","",装备!X531)</f>
        <v>5</v>
      </c>
      <c r="Y532" s="370">
        <f>IF(装备!Y531="","",装备!Y531)</f>
        <v>30</v>
      </c>
      <c r="Z532" s="370">
        <f>IF(装备!Z531="","",装备!Z531)</f>
        <v>30</v>
      </c>
      <c r="AA532" s="370" t="str">
        <f>IF(装备!AA531="","",装备!AA531)</f>
        <v/>
      </c>
      <c r="AB532" t="str">
        <f>IF(装备!AB531="","",装备!AB531)</f>
        <v/>
      </c>
      <c r="AC532" t="str">
        <f>IF(装备!AC531="","",装备!AC531)</f>
        <v/>
      </c>
      <c r="AD532" t="str">
        <f>IF(装备!AD531="","",装备!AD531)</f>
        <v/>
      </c>
    </row>
    <row r="533" spans="1:30">
      <c r="A533">
        <f>IF(装备!A532="","",装备!A532)</f>
        <v>10053121</v>
      </c>
      <c r="B533" s="64" t="str">
        <f>IF(装备!B532="","",装备!B532)</f>
        <v>XFY-1</v>
      </c>
      <c r="C533" s="370">
        <f>IF(装备!C532="","",装备!C532)</f>
        <v>5</v>
      </c>
      <c r="D533" s="121" t="str">
        <f>IF(装备!D532="","",装备!D532)</f>
        <v>战斗机</v>
      </c>
      <c r="E533" t="str">
        <f>IF(装备!E532="","",装备!E532)</f>
        <v>战斗机-水上战斗机</v>
      </c>
      <c r="F533" s="370" t="str">
        <f>IF(装备!F532="","",装备!F532)</f>
        <v/>
      </c>
      <c r="G533" s="370" t="str">
        <f>IF(装备!G532="","",装备!G532)</f>
        <v/>
      </c>
      <c r="H533" s="370" t="str">
        <f>IF(装备!H532="","",装备!H532)</f>
        <v/>
      </c>
      <c r="I533" s="370" t="str">
        <f>IF(装备!I532="","",装备!I532)</f>
        <v/>
      </c>
      <c r="J533" s="370" t="str">
        <f>IF(装备!J532="","",装备!J532)</f>
        <v/>
      </c>
      <c r="K533" s="370" t="str">
        <f>IF(装备!K532="","",装备!K532)</f>
        <v/>
      </c>
      <c r="L533" s="370" t="str">
        <f>IF(装备!L532="","",装备!L532)</f>
        <v/>
      </c>
      <c r="M533" s="370" t="str">
        <f>IF(装备!M532="","",装备!M532)</f>
        <v>无</v>
      </c>
      <c r="N533" s="370">
        <f>IF(装备!N532="","",装备!N532)</f>
        <v>3</v>
      </c>
      <c r="O533" s="370" t="str">
        <f>IF(装备!O532="","",装备!O532)</f>
        <v/>
      </c>
      <c r="P533" s="370" t="str">
        <f>IF(装备!P532="","",装备!P532)</f>
        <v/>
      </c>
      <c r="Q533" s="370">
        <f>IF(装备!Q532="","",装备!Q532)</f>
        <v>12</v>
      </c>
      <c r="R533" s="370" t="str">
        <f>IF(装备!R532="","",装备!R532)</f>
        <v/>
      </c>
      <c r="S533" s="370" t="str">
        <f>IF(装备!S532="","",装备!S532)</f>
        <v/>
      </c>
      <c r="T533" s="370" t="str">
        <f>IF(装备!T532="","",装备!T532)</f>
        <v/>
      </c>
      <c r="U533" s="370" t="str">
        <f>IF(装备!U532="","",装备!U532)</f>
        <v/>
      </c>
      <c r="V533" s="370" t="str">
        <f>IF(装备!V532="","",装备!V532)</f>
        <v/>
      </c>
      <c r="W533" s="370">
        <f>IF(装备!W532="","",装备!W532)</f>
        <v>6</v>
      </c>
      <c r="X533" s="370">
        <f>IF(装备!X532="","",装备!X532)</f>
        <v>10</v>
      </c>
      <c r="Y533" s="370">
        <f>IF(装备!Y532="","",装备!Y532)</f>
        <v>10</v>
      </c>
      <c r="Z533" s="370" t="str">
        <f>IF(装备!Z532="","",装备!Z532)</f>
        <v/>
      </c>
      <c r="AA533" s="370">
        <f>IF(装备!AA532="","",装备!AA532)</f>
        <v>30</v>
      </c>
      <c r="AB533" t="str">
        <f>IF(装备!AB532="","",装备!AB532)</f>
        <v/>
      </c>
      <c r="AC533" t="str">
        <f>IF(装备!AC532="","",装备!AC532)</f>
        <v/>
      </c>
      <c r="AD533" t="str">
        <f>IF(装备!AD532="","",装备!AD532)</f>
        <v>铝耗6</v>
      </c>
    </row>
    <row r="534" spans="1:30">
      <c r="A534">
        <f>IF(装备!A533="","",装备!A533)</f>
        <v>10053221</v>
      </c>
      <c r="B534" s="64" t="str">
        <f>IF(装备!B533="","",装备!B533)</f>
        <v>MK-112发射器（反潜）</v>
      </c>
      <c r="C534" s="370">
        <f>IF(装备!C533="","",装备!C533)</f>
        <v>6</v>
      </c>
      <c r="D534" s="121" t="str">
        <f>IF(装备!D533="","",装备!D533)</f>
        <v>深投</v>
      </c>
      <c r="E534" t="str">
        <f>IF(装备!E533="","",装备!E533)</f>
        <v>深弹-通用</v>
      </c>
      <c r="F534" s="370" t="str">
        <f>IF(装备!F533="","",装备!F533)</f>
        <v/>
      </c>
      <c r="G534" s="370" t="str">
        <f>IF(装备!G533="","",装备!G533)</f>
        <v/>
      </c>
      <c r="H534" s="370" t="str">
        <f>IF(装备!H533="","",装备!H533)</f>
        <v/>
      </c>
      <c r="I534" s="370">
        <f>IF(装备!I533="","",装备!I533)</f>
        <v>3</v>
      </c>
      <c r="J534" s="370">
        <f>IF(装备!J533="","",装备!J533)</f>
        <v>17</v>
      </c>
      <c r="K534" s="370" t="str">
        <f>IF(装备!K533="","",装备!K533)</f>
        <v/>
      </c>
      <c r="L534" s="370" t="str">
        <f>IF(装备!L533="","",装备!L533)</f>
        <v/>
      </c>
      <c r="M534" s="370" t="str">
        <f>IF(装备!M533="","",装备!M533)</f>
        <v>无</v>
      </c>
      <c r="N534" s="370" t="str">
        <f>IF(装备!N533="","",装备!N533)</f>
        <v/>
      </c>
      <c r="O534" s="370" t="str">
        <f>IF(装备!O533="","",装备!O533)</f>
        <v/>
      </c>
      <c r="P534" s="370" t="str">
        <f>IF(装备!P533="","",装备!P533)</f>
        <v/>
      </c>
      <c r="Q534" s="370" t="str">
        <f>IF(装备!Q533="","",装备!Q533)</f>
        <v/>
      </c>
      <c r="R534" s="370" t="str">
        <f>IF(装备!R533="","",装备!R533)</f>
        <v/>
      </c>
      <c r="S534" s="370" t="str">
        <f>IF(装备!S533="","",装备!S533)</f>
        <v/>
      </c>
      <c r="T534" s="370" t="str">
        <f>IF(装备!T533="","",装备!T533)</f>
        <v/>
      </c>
      <c r="U534" s="370" t="str">
        <f>IF(装备!U533="","",装备!U533)</f>
        <v/>
      </c>
      <c r="V534" s="370" t="str">
        <f>IF(装备!V533="","",装备!V533)</f>
        <v/>
      </c>
      <c r="W534" s="370" t="str">
        <f>IF(装备!W533="","",装备!W533)</f>
        <v/>
      </c>
      <c r="X534" s="370">
        <f>IF(装备!X533="","",装备!X533)</f>
        <v>15</v>
      </c>
      <c r="Y534" s="370">
        <f>IF(装备!Y533="","",装备!Y533)</f>
        <v>15</v>
      </c>
      <c r="Z534" s="370">
        <f>IF(装备!Z533="","",装备!Z533)</f>
        <v>10</v>
      </c>
      <c r="AA534" s="370">
        <f>IF(装备!AA533="","",装备!AA533)</f>
        <v>20</v>
      </c>
      <c r="AB534" t="str">
        <f>IF(装备!AB533="","",装备!AB533)</f>
        <v/>
      </c>
      <c r="AC534" t="str">
        <f>IF(装备!AC533="","",装备!AC533)</f>
        <v/>
      </c>
      <c r="AD534" t="str">
        <f>IF(装备!AD533="","",装备!AD533)</f>
        <v/>
      </c>
    </row>
    <row r="535" spans="1:30">
      <c r="A535">
        <f>IF(装备!A534="","",装备!A534)</f>
        <v>10053321</v>
      </c>
      <c r="B535" s="64" t="str">
        <f>IF(装备!B534="","",装备!B534)</f>
        <v>T-34/85炮塔（186）</v>
      </c>
      <c r="C535" s="370">
        <f>IF(装备!C534="","",装备!C534)</f>
        <v>4</v>
      </c>
      <c r="D535" s="121" t="str">
        <f>IF(装备!D534="","",装备!D534)</f>
        <v>主炮</v>
      </c>
      <c r="E535" t="str">
        <f>IF(装备!E534="","",装备!E534)</f>
        <v>主炮-通用</v>
      </c>
      <c r="F535" s="370" t="str">
        <f>IF(装备!F534="","",装备!F534)</f>
        <v/>
      </c>
      <c r="G535" s="370">
        <f>IF(装备!G534="","",装备!G534)</f>
        <v>3</v>
      </c>
      <c r="H535" s="370">
        <f>IF(装备!H534="","",装备!H534)</f>
        <v>3</v>
      </c>
      <c r="I535" s="370" t="str">
        <f>IF(装备!I534="","",装备!I534)</f>
        <v/>
      </c>
      <c r="J535" s="370" t="str">
        <f>IF(装备!J534="","",装备!J534)</f>
        <v/>
      </c>
      <c r="K535" s="370" t="str">
        <f>IF(装备!K534="","",装备!K534)</f>
        <v/>
      </c>
      <c r="L535" s="370" t="str">
        <f>IF(装备!L534="","",装备!L534)</f>
        <v/>
      </c>
      <c r="M535" s="370" t="str">
        <f>IF(装备!M534="","",装备!M534)</f>
        <v>短</v>
      </c>
      <c r="N535" s="370">
        <f>IF(装备!N534="","",装备!N534)</f>
        <v>1</v>
      </c>
      <c r="O535" s="370" t="str">
        <f>IF(装备!O534="","",装备!O534)</f>
        <v/>
      </c>
      <c r="P535" s="370" t="str">
        <f>IF(装备!P534="","",装备!P534)</f>
        <v/>
      </c>
      <c r="Q535" s="370" t="str">
        <f>IF(装备!Q534="","",装备!Q534)</f>
        <v/>
      </c>
      <c r="R535" s="370" t="str">
        <f>IF(装备!R534="","",装备!R534)</f>
        <v/>
      </c>
      <c r="S535" s="370" t="str">
        <f>IF(装备!S534="","",装备!S534)</f>
        <v/>
      </c>
      <c r="T535" s="370" t="str">
        <f>IF(装备!T534="","",装备!T534)</f>
        <v/>
      </c>
      <c r="U535" s="370" t="str">
        <f>IF(装备!U534="","",装备!U534)</f>
        <v/>
      </c>
      <c r="V535" s="370" t="str">
        <f>IF(装备!V534="","",装备!V534)</f>
        <v/>
      </c>
      <c r="W535" s="370" t="str">
        <f>IF(装备!W534="","",装备!W534)</f>
        <v/>
      </c>
      <c r="X535" s="370">
        <f>IF(装备!X534="","",装备!X534)</f>
        <v>10</v>
      </c>
      <c r="Y535" s="370">
        <f>IF(装备!Y534="","",装备!Y534)</f>
        <v>10</v>
      </c>
      <c r="Z535" s="370">
        <f>IF(装备!Z534="","",装备!Z534)</f>
        <v>30</v>
      </c>
      <c r="AA535" s="370" t="str">
        <f>IF(装备!AA534="","",装备!AA534)</f>
        <v/>
      </c>
      <c r="AB535" t="str">
        <f>IF(装备!AB534="","",装备!AB534)</f>
        <v/>
      </c>
      <c r="AC535" t="str">
        <f>IF(装备!AC534="","",装备!AC534)</f>
        <v/>
      </c>
      <c r="AD535" t="str">
        <f>IF(装备!AD534="","",装备!AD534)</f>
        <v/>
      </c>
    </row>
    <row r="536" spans="1:30">
      <c r="A536">
        <f>IF(装备!A535="","",装备!A535)</f>
        <v>10053421</v>
      </c>
      <c r="B536" s="64" t="str">
        <f>IF(装备!B535="","",装备!B535)</f>
        <v>三联18英寸主炮（提尔曼）</v>
      </c>
      <c r="C536" s="370">
        <f>IF(装备!C535="","",装备!C535)</f>
        <v>6</v>
      </c>
      <c r="D536" s="121" t="str">
        <f>IF(装备!D535="","",装备!D535)</f>
        <v>主炮</v>
      </c>
      <c r="E536" t="str">
        <f>IF(装备!E535="","",装备!E535)</f>
        <v>主炮-战列+</v>
      </c>
      <c r="F536" s="370" t="str">
        <f>IF(装备!F535="","",装备!F535)</f>
        <v/>
      </c>
      <c r="G536" s="370">
        <f>IF(装备!G535="","",装备!G535)</f>
        <v>29</v>
      </c>
      <c r="H536" s="370">
        <f>IF(装备!H535="","",装备!H535)</f>
        <v>1</v>
      </c>
      <c r="I536" s="370" t="str">
        <f>IF(装备!I535="","",装备!I535)</f>
        <v/>
      </c>
      <c r="J536" s="370" t="str">
        <f>IF(装备!J535="","",装备!J535)</f>
        <v/>
      </c>
      <c r="K536" s="370" t="str">
        <f>IF(装备!K535="","",装备!K535)</f>
        <v/>
      </c>
      <c r="L536" s="370" t="str">
        <f>IF(装备!L535="","",装备!L535)</f>
        <v/>
      </c>
      <c r="M536" s="370" t="str">
        <f>IF(装备!M535="","",装备!M535)</f>
        <v>长</v>
      </c>
      <c r="N536" s="370" t="str">
        <f>IF(装备!N535="","",装备!N535)</f>
        <v/>
      </c>
      <c r="O536" s="370" t="str">
        <f>IF(装备!O535="","",装备!O535)</f>
        <v/>
      </c>
      <c r="P536" s="370" t="str">
        <f>IF(装备!P535="","",装备!P535)</f>
        <v/>
      </c>
      <c r="Q536" s="370" t="str">
        <f>IF(装备!Q535="","",装备!Q535)</f>
        <v/>
      </c>
      <c r="R536" s="370" t="str">
        <f>IF(装备!R535="","",装备!R535)</f>
        <v/>
      </c>
      <c r="S536" s="370" t="str">
        <f>IF(装备!S535="","",装备!S535)</f>
        <v/>
      </c>
      <c r="T536" s="370" t="str">
        <f>IF(装备!T535="","",装备!T535)</f>
        <v/>
      </c>
      <c r="U536" s="370" t="str">
        <f>IF(装备!U535="","",装备!U535)</f>
        <v/>
      </c>
      <c r="V536" s="370" t="str">
        <f>IF(装备!V535="","",装备!V535)</f>
        <v/>
      </c>
      <c r="W536" s="370" t="str">
        <f>IF(装备!W535="","",装备!W535)</f>
        <v/>
      </c>
      <c r="X536" s="370">
        <f>IF(装备!X535="","",装备!X535)</f>
        <v>20</v>
      </c>
      <c r="Y536" s="370">
        <f>IF(装备!Y535="","",装备!Y535)</f>
        <v>20</v>
      </c>
      <c r="Z536" s="370">
        <f>IF(装备!Z535="","",装备!Z535)</f>
        <v>30</v>
      </c>
      <c r="AA536" s="370">
        <f>IF(装备!AA535="","",装备!AA535)</f>
        <v>10</v>
      </c>
      <c r="AB536" t="str">
        <f>IF(装备!AB535="","",装备!AB535)</f>
        <v/>
      </c>
      <c r="AC536" t="str">
        <f>IF(装备!AC535="","",装备!AC535)</f>
        <v/>
      </c>
      <c r="AD536" t="str">
        <f>IF(装备!AD535="","",装备!AD535)</f>
        <v/>
      </c>
    </row>
    <row r="537" spans="1:30">
      <c r="A537">
        <f>IF(装备!A536="","",装备!A536)</f>
        <v>10053521</v>
      </c>
      <c r="B537" s="64" t="str">
        <f>IF(装备!B536="","",装备!B536)</f>
        <v>风帆</v>
      </c>
      <c r="C537" s="370">
        <f>IF(装备!C536="","",装备!C536)</f>
        <v>5</v>
      </c>
      <c r="D537" s="121" t="str">
        <f>IF(装备!D536="","",装备!D536)</f>
        <v>强化部件</v>
      </c>
      <c r="E537" t="str">
        <f>IF(装备!E536="","",装备!E536)</f>
        <v>强化部件-通用</v>
      </c>
      <c r="F537" s="370" t="str">
        <f>IF(装备!F536="","",装备!F536)</f>
        <v/>
      </c>
      <c r="G537" s="370" t="str">
        <f>IF(装备!G536="","",装备!G536)</f>
        <v/>
      </c>
      <c r="H537" s="370" t="str">
        <f>IF(装备!H536="","",装备!H536)</f>
        <v/>
      </c>
      <c r="I537" s="370" t="str">
        <f>IF(装备!I536="","",装备!I536)</f>
        <v/>
      </c>
      <c r="J537" s="370" t="str">
        <f>IF(装备!J536="","",装备!J536)</f>
        <v/>
      </c>
      <c r="K537" s="370" t="str">
        <f>IF(装备!K536="","",装备!K536)</f>
        <v/>
      </c>
      <c r="L537" s="370">
        <f>IF(装备!L536="","",装备!L536)</f>
        <v>1</v>
      </c>
      <c r="M537" s="370" t="str">
        <f>IF(装备!M536="","",装备!M536)</f>
        <v>无</v>
      </c>
      <c r="N537" s="370">
        <f>IF(装备!N536="","",装备!N536)</f>
        <v>1</v>
      </c>
      <c r="O537" s="370">
        <f>IF(装备!O536="","",装备!O536)</f>
        <v>5</v>
      </c>
      <c r="P537" s="370" t="str">
        <f>IF(装备!P536="","",装备!P536)</f>
        <v/>
      </c>
      <c r="Q537" s="370" t="str">
        <f>IF(装备!Q536="","",装备!Q536)</f>
        <v/>
      </c>
      <c r="R537" s="370" t="str">
        <f>IF(装备!R536="","",装备!R536)</f>
        <v/>
      </c>
      <c r="S537" s="370" t="str">
        <f>IF(装备!S536="","",装备!S536)</f>
        <v/>
      </c>
      <c r="T537" s="370" t="str">
        <f>IF(装备!T536="","",装备!T536)</f>
        <v/>
      </c>
      <c r="U537" s="370" t="str">
        <f>IF(装备!U536="","",装备!U536)</f>
        <v/>
      </c>
      <c r="V537" s="370" t="str">
        <f>IF(装备!V536="","",装备!V536)</f>
        <v/>
      </c>
      <c r="W537" s="370" t="str">
        <f>IF(装备!W536="","",装备!W536)</f>
        <v/>
      </c>
      <c r="X537" s="370">
        <f>IF(装备!X536="","",装备!X536)</f>
        <v>20</v>
      </c>
      <c r="Y537" s="370">
        <f>IF(装备!Y536="","",装备!Y536)</f>
        <v>20</v>
      </c>
      <c r="Z537" s="370">
        <f>IF(装备!Z536="","",装备!Z536)</f>
        <v>20</v>
      </c>
      <c r="AA537" s="370">
        <f>IF(装备!AA536="","",装备!AA536)</f>
        <v>20</v>
      </c>
      <c r="AB537" t="str">
        <f>IF(装备!AB536="","",装备!AB536)</f>
        <v/>
      </c>
      <c r="AC537" t="str">
        <f>IF(装备!AC536="","",装备!AC536)</f>
        <v/>
      </c>
      <c r="AD537" t="str">
        <f>IF(装备!AD536="","",装备!AD536)</f>
        <v/>
      </c>
    </row>
    <row r="538" spans="1:30">
      <c r="A538" t="str">
        <f>IF(装备!A537="","",装备!A537)</f>
        <v/>
      </c>
      <c r="B538" s="64" t="str">
        <f>IF(装备!B537="","",装备!B537)</f>
        <v/>
      </c>
      <c r="C538" s="370" t="str">
        <f>IF(装备!C537="","",装备!C537)</f>
        <v/>
      </c>
      <c r="D538" s="121" t="str">
        <f>IF(装备!D537="","",装备!D537)</f>
        <v/>
      </c>
      <c r="E538" t="str">
        <f>IF(装备!E537="","",装备!E537)</f>
        <v/>
      </c>
      <c r="F538" s="370" t="str">
        <f>IF(装备!F537="","",装备!F537)</f>
        <v/>
      </c>
      <c r="G538" s="370" t="str">
        <f>IF(装备!G537="","",装备!G537)</f>
        <v/>
      </c>
      <c r="H538" s="370" t="str">
        <f>IF(装备!H537="","",装备!H537)</f>
        <v/>
      </c>
      <c r="I538" s="370" t="str">
        <f>IF(装备!I537="","",装备!I537)</f>
        <v/>
      </c>
      <c r="J538" s="370" t="str">
        <f>IF(装备!J537="","",装备!J537)</f>
        <v/>
      </c>
      <c r="K538" s="370" t="str">
        <f>IF(装备!K537="","",装备!K537)</f>
        <v/>
      </c>
      <c r="L538" s="370" t="str">
        <f>IF(装备!L537="","",装备!L537)</f>
        <v/>
      </c>
      <c r="M538" s="370" t="str">
        <f>IF(装备!M537="","",装备!M537)</f>
        <v/>
      </c>
      <c r="N538" s="370" t="str">
        <f>IF(装备!N537="","",装备!N537)</f>
        <v/>
      </c>
      <c r="O538" s="370" t="str">
        <f>IF(装备!O537="","",装备!O537)</f>
        <v/>
      </c>
      <c r="P538" s="370" t="str">
        <f>IF(装备!P537="","",装备!P537)</f>
        <v/>
      </c>
      <c r="Q538" s="370" t="str">
        <f>IF(装备!Q537="","",装备!Q537)</f>
        <v/>
      </c>
      <c r="R538" s="370" t="str">
        <f>IF(装备!R537="","",装备!R537)</f>
        <v/>
      </c>
      <c r="S538" s="370" t="str">
        <f>IF(装备!S537="","",装备!S537)</f>
        <v/>
      </c>
      <c r="T538" s="370" t="str">
        <f>IF(装备!T537="","",装备!T537)</f>
        <v/>
      </c>
      <c r="U538" s="370" t="str">
        <f>IF(装备!U537="","",装备!U537)</f>
        <v/>
      </c>
      <c r="V538" s="370" t="str">
        <f>IF(装备!V537="","",装备!V537)</f>
        <v/>
      </c>
      <c r="W538" s="370" t="str">
        <f>IF(装备!W537="","",装备!W537)</f>
        <v/>
      </c>
      <c r="X538" s="370" t="str">
        <f>IF(装备!X537="","",装备!X537)</f>
        <v/>
      </c>
      <c r="Y538" s="370" t="str">
        <f>IF(装备!Y537="","",装备!Y537)</f>
        <v/>
      </c>
      <c r="Z538" s="370" t="str">
        <f>IF(装备!Z537="","",装备!Z537)</f>
        <v/>
      </c>
      <c r="AA538" s="370" t="str">
        <f>IF(装备!AA537="","",装备!AA537)</f>
        <v/>
      </c>
      <c r="AB538" t="str">
        <f>IF(装备!AB537="","",装备!AB537)</f>
        <v/>
      </c>
      <c r="AC538" t="str">
        <f>IF(装备!AC537="","",装备!AC537)</f>
        <v/>
      </c>
      <c r="AD538" t="str">
        <f>IF(装备!AD537="","",装备!AD537)</f>
        <v/>
      </c>
    </row>
    <row r="539" spans="1:30">
      <c r="A539" t="str">
        <f>IF(装备!A538="","",装备!A538)</f>
        <v/>
      </c>
      <c r="B539" s="64" t="str">
        <f>IF(装备!B538="","",装备!B538)</f>
        <v/>
      </c>
      <c r="C539" s="370" t="str">
        <f>IF(装备!C538="","",装备!C538)</f>
        <v/>
      </c>
      <c r="D539" s="121" t="str">
        <f>IF(装备!D538="","",装备!D538)</f>
        <v/>
      </c>
      <c r="E539" t="str">
        <f>IF(装备!E538="","",装备!E538)</f>
        <v/>
      </c>
      <c r="F539" s="370" t="str">
        <f>IF(装备!F538="","",装备!F538)</f>
        <v/>
      </c>
      <c r="G539" s="370" t="str">
        <f>IF(装备!G538="","",装备!G538)</f>
        <v/>
      </c>
      <c r="H539" s="370" t="str">
        <f>IF(装备!H538="","",装备!H538)</f>
        <v/>
      </c>
      <c r="I539" s="370" t="str">
        <f>IF(装备!I538="","",装备!I538)</f>
        <v/>
      </c>
      <c r="J539" s="370" t="str">
        <f>IF(装备!J538="","",装备!J538)</f>
        <v/>
      </c>
      <c r="K539" s="370" t="str">
        <f>IF(装备!K538="","",装备!K538)</f>
        <v/>
      </c>
      <c r="L539" s="370" t="str">
        <f>IF(装备!L538="","",装备!L538)</f>
        <v/>
      </c>
      <c r="M539" s="370" t="str">
        <f>IF(装备!M538="","",装备!M538)</f>
        <v/>
      </c>
      <c r="N539" s="370" t="str">
        <f>IF(装备!N538="","",装备!N538)</f>
        <v/>
      </c>
      <c r="O539" s="370" t="str">
        <f>IF(装备!O538="","",装备!O538)</f>
        <v/>
      </c>
      <c r="P539" s="370" t="str">
        <f>IF(装备!P538="","",装备!P538)</f>
        <v/>
      </c>
      <c r="Q539" s="370" t="str">
        <f>IF(装备!Q538="","",装备!Q538)</f>
        <v/>
      </c>
      <c r="R539" s="370" t="str">
        <f>IF(装备!R538="","",装备!R538)</f>
        <v/>
      </c>
      <c r="S539" s="370" t="str">
        <f>IF(装备!S538="","",装备!S538)</f>
        <v/>
      </c>
      <c r="T539" s="370" t="str">
        <f>IF(装备!T538="","",装备!T538)</f>
        <v/>
      </c>
      <c r="U539" s="370" t="str">
        <f>IF(装备!U538="","",装备!U538)</f>
        <v/>
      </c>
      <c r="V539" s="370" t="str">
        <f>IF(装备!V538="","",装备!V538)</f>
        <v/>
      </c>
      <c r="W539" s="370" t="str">
        <f>IF(装备!W538="","",装备!W538)</f>
        <v/>
      </c>
      <c r="X539" s="370" t="str">
        <f>IF(装备!X538="","",装备!X538)</f>
        <v/>
      </c>
      <c r="Y539" s="370" t="str">
        <f>IF(装备!Y538="","",装备!Y538)</f>
        <v/>
      </c>
      <c r="Z539" s="370" t="str">
        <f>IF(装备!Z538="","",装备!Z538)</f>
        <v/>
      </c>
      <c r="AA539" s="370" t="str">
        <f>IF(装备!AA538="","",装备!AA538)</f>
        <v/>
      </c>
      <c r="AB539" t="str">
        <f>IF(装备!AB538="","",装备!AB538)</f>
        <v/>
      </c>
      <c r="AC539" t="str">
        <f>IF(装备!AC538="","",装备!AC538)</f>
        <v/>
      </c>
      <c r="AD539" t="str">
        <f>IF(装备!AD538="","",装备!AD538)</f>
        <v/>
      </c>
    </row>
    <row r="540" spans="1:30">
      <c r="A540" t="str">
        <f>IF(装备!A539="","",装备!A539)</f>
        <v/>
      </c>
      <c r="B540" s="64" t="str">
        <f>IF(装备!B539="","",装备!B539)</f>
        <v/>
      </c>
      <c r="C540" s="370" t="str">
        <f>IF(装备!C539="","",装备!C539)</f>
        <v/>
      </c>
      <c r="D540" s="121" t="str">
        <f>IF(装备!D539="","",装备!D539)</f>
        <v/>
      </c>
      <c r="E540" t="str">
        <f>IF(装备!E539="","",装备!E539)</f>
        <v/>
      </c>
      <c r="F540" s="370" t="str">
        <f>IF(装备!F539="","",装备!F539)</f>
        <v/>
      </c>
      <c r="G540" s="370" t="str">
        <f>IF(装备!G539="","",装备!G539)</f>
        <v/>
      </c>
      <c r="H540" s="370" t="str">
        <f>IF(装备!H539="","",装备!H539)</f>
        <v/>
      </c>
      <c r="I540" s="370" t="str">
        <f>IF(装备!I539="","",装备!I539)</f>
        <v/>
      </c>
      <c r="J540" s="370" t="str">
        <f>IF(装备!J539="","",装备!J539)</f>
        <v/>
      </c>
      <c r="K540" s="370" t="str">
        <f>IF(装备!K539="","",装备!K539)</f>
        <v/>
      </c>
      <c r="L540" s="370" t="str">
        <f>IF(装备!L539="","",装备!L539)</f>
        <v/>
      </c>
      <c r="M540" s="370" t="str">
        <f>IF(装备!M539="","",装备!M539)</f>
        <v/>
      </c>
      <c r="N540" s="370" t="str">
        <f>IF(装备!N539="","",装备!N539)</f>
        <v/>
      </c>
      <c r="O540" s="370" t="str">
        <f>IF(装备!O539="","",装备!O539)</f>
        <v/>
      </c>
      <c r="P540" s="370" t="str">
        <f>IF(装备!P539="","",装备!P539)</f>
        <v/>
      </c>
      <c r="Q540" s="370" t="str">
        <f>IF(装备!Q539="","",装备!Q539)</f>
        <v/>
      </c>
      <c r="R540" s="370" t="str">
        <f>IF(装备!R539="","",装备!R539)</f>
        <v/>
      </c>
      <c r="S540" s="370" t="str">
        <f>IF(装备!S539="","",装备!S539)</f>
        <v/>
      </c>
      <c r="T540" s="370" t="str">
        <f>IF(装备!T539="","",装备!T539)</f>
        <v/>
      </c>
      <c r="U540" s="370" t="str">
        <f>IF(装备!U539="","",装备!U539)</f>
        <v/>
      </c>
      <c r="V540" s="370" t="str">
        <f>IF(装备!V539="","",装备!V539)</f>
        <v/>
      </c>
      <c r="W540" s="370" t="str">
        <f>IF(装备!W539="","",装备!W539)</f>
        <v/>
      </c>
      <c r="X540" s="370" t="str">
        <f>IF(装备!X539="","",装备!X539)</f>
        <v/>
      </c>
      <c r="Y540" s="370" t="str">
        <f>IF(装备!Y539="","",装备!Y539)</f>
        <v/>
      </c>
      <c r="Z540" s="370" t="str">
        <f>IF(装备!Z539="","",装备!Z539)</f>
        <v/>
      </c>
      <c r="AA540" s="370" t="str">
        <f>IF(装备!AA539="","",装备!AA539)</f>
        <v/>
      </c>
      <c r="AB540" t="str">
        <f>IF(装备!AB539="","",装备!AB539)</f>
        <v/>
      </c>
      <c r="AC540" t="str">
        <f>IF(装备!AC539="","",装备!AC539)</f>
        <v/>
      </c>
      <c r="AD540" t="str">
        <f>IF(装备!AD539="","",装备!AD539)</f>
        <v/>
      </c>
    </row>
    <row r="541" spans="1:30">
      <c r="A541" t="str">
        <f>IF(装备!A540="","",装备!A540)</f>
        <v/>
      </c>
      <c r="B541" s="64" t="str">
        <f>IF(装备!B540="","",装备!B540)</f>
        <v/>
      </c>
      <c r="C541" s="370" t="str">
        <f>IF(装备!C540="","",装备!C540)</f>
        <v/>
      </c>
      <c r="D541" s="121" t="str">
        <f>IF(装备!D540="","",装备!D540)</f>
        <v/>
      </c>
      <c r="E541" t="str">
        <f>IF(装备!E540="","",装备!E540)</f>
        <v/>
      </c>
      <c r="F541" s="370" t="str">
        <f>IF(装备!F540="","",装备!F540)</f>
        <v/>
      </c>
      <c r="G541" s="370" t="str">
        <f>IF(装备!G540="","",装备!G540)</f>
        <v/>
      </c>
      <c r="H541" s="370" t="str">
        <f>IF(装备!H540="","",装备!H540)</f>
        <v/>
      </c>
      <c r="I541" s="370" t="str">
        <f>IF(装备!I540="","",装备!I540)</f>
        <v/>
      </c>
      <c r="J541" s="370" t="str">
        <f>IF(装备!J540="","",装备!J540)</f>
        <v/>
      </c>
      <c r="K541" s="370" t="str">
        <f>IF(装备!K540="","",装备!K540)</f>
        <v/>
      </c>
      <c r="L541" s="370" t="str">
        <f>IF(装备!L540="","",装备!L540)</f>
        <v/>
      </c>
      <c r="M541" s="370" t="str">
        <f>IF(装备!M540="","",装备!M540)</f>
        <v/>
      </c>
      <c r="N541" s="370" t="str">
        <f>IF(装备!N540="","",装备!N540)</f>
        <v/>
      </c>
      <c r="O541" s="370" t="str">
        <f>IF(装备!O540="","",装备!O540)</f>
        <v/>
      </c>
      <c r="P541" s="370" t="str">
        <f>IF(装备!P540="","",装备!P540)</f>
        <v/>
      </c>
      <c r="Q541" s="370" t="str">
        <f>IF(装备!Q540="","",装备!Q540)</f>
        <v/>
      </c>
      <c r="R541" s="370" t="str">
        <f>IF(装备!R540="","",装备!R540)</f>
        <v/>
      </c>
      <c r="S541" s="370" t="str">
        <f>IF(装备!S540="","",装备!S540)</f>
        <v/>
      </c>
      <c r="T541" s="370" t="str">
        <f>IF(装备!T540="","",装备!T540)</f>
        <v/>
      </c>
      <c r="U541" s="370" t="str">
        <f>IF(装备!U540="","",装备!U540)</f>
        <v/>
      </c>
      <c r="V541" s="370" t="str">
        <f>IF(装备!V540="","",装备!V540)</f>
        <v/>
      </c>
      <c r="W541" s="370" t="str">
        <f>IF(装备!W540="","",装备!W540)</f>
        <v/>
      </c>
      <c r="X541" s="370" t="str">
        <f>IF(装备!X540="","",装备!X540)</f>
        <v/>
      </c>
      <c r="Y541" s="370" t="str">
        <f>IF(装备!Y540="","",装备!Y540)</f>
        <v/>
      </c>
      <c r="Z541" s="370" t="str">
        <f>IF(装备!Z540="","",装备!Z540)</f>
        <v/>
      </c>
      <c r="AA541" s="370" t="str">
        <f>IF(装备!AA540="","",装备!AA540)</f>
        <v/>
      </c>
      <c r="AB541" t="str">
        <f>IF(装备!AB540="","",装备!AB540)</f>
        <v/>
      </c>
      <c r="AC541" t="str">
        <f>IF(装备!AC540="","",装备!AC540)</f>
        <v/>
      </c>
      <c r="AD541" t="str">
        <f>IF(装备!AD540="","",装备!AD540)</f>
        <v/>
      </c>
    </row>
    <row r="542" spans="1:30">
      <c r="A542" t="str">
        <f>IF(装备!A541="","",装备!A541)</f>
        <v/>
      </c>
      <c r="B542" s="64" t="str">
        <f>IF(装备!B541="","",装备!B541)</f>
        <v/>
      </c>
      <c r="C542" s="370" t="str">
        <f>IF(装备!C541="","",装备!C541)</f>
        <v/>
      </c>
      <c r="D542" s="121" t="str">
        <f>IF(装备!D541="","",装备!D541)</f>
        <v/>
      </c>
      <c r="E542" t="str">
        <f>IF(装备!E541="","",装备!E541)</f>
        <v/>
      </c>
      <c r="F542" s="370" t="str">
        <f>IF(装备!F541="","",装备!F541)</f>
        <v/>
      </c>
      <c r="G542" s="370" t="str">
        <f>IF(装备!G541="","",装备!G541)</f>
        <v/>
      </c>
      <c r="H542" s="370" t="str">
        <f>IF(装备!H541="","",装备!H541)</f>
        <v/>
      </c>
      <c r="I542" s="370" t="str">
        <f>IF(装备!I541="","",装备!I541)</f>
        <v/>
      </c>
      <c r="J542" s="370" t="str">
        <f>IF(装备!J541="","",装备!J541)</f>
        <v/>
      </c>
      <c r="K542" s="370" t="str">
        <f>IF(装备!K541="","",装备!K541)</f>
        <v/>
      </c>
      <c r="L542" s="370" t="str">
        <f>IF(装备!L541="","",装备!L541)</f>
        <v/>
      </c>
      <c r="M542" s="370" t="str">
        <f>IF(装备!M541="","",装备!M541)</f>
        <v/>
      </c>
      <c r="N542" s="370" t="str">
        <f>IF(装备!N541="","",装备!N541)</f>
        <v/>
      </c>
      <c r="O542" s="370" t="str">
        <f>IF(装备!O541="","",装备!O541)</f>
        <v/>
      </c>
      <c r="P542" s="370" t="str">
        <f>IF(装备!P541="","",装备!P541)</f>
        <v/>
      </c>
      <c r="Q542" s="370" t="str">
        <f>IF(装备!Q541="","",装备!Q541)</f>
        <v/>
      </c>
      <c r="R542" s="370" t="str">
        <f>IF(装备!R541="","",装备!R541)</f>
        <v/>
      </c>
      <c r="S542" s="370" t="str">
        <f>IF(装备!S541="","",装备!S541)</f>
        <v/>
      </c>
      <c r="T542" s="370" t="str">
        <f>IF(装备!T541="","",装备!T541)</f>
        <v/>
      </c>
      <c r="U542" s="370" t="str">
        <f>IF(装备!U541="","",装备!U541)</f>
        <v/>
      </c>
      <c r="V542" s="370" t="str">
        <f>IF(装备!V541="","",装备!V541)</f>
        <v/>
      </c>
      <c r="W542" s="370" t="str">
        <f>IF(装备!W541="","",装备!W541)</f>
        <v/>
      </c>
      <c r="X542" s="370" t="str">
        <f>IF(装备!X541="","",装备!X541)</f>
        <v/>
      </c>
      <c r="Y542" s="370" t="str">
        <f>IF(装备!Y541="","",装备!Y541)</f>
        <v/>
      </c>
      <c r="Z542" s="370" t="str">
        <f>IF(装备!Z541="","",装备!Z541)</f>
        <v/>
      </c>
      <c r="AA542" s="370" t="str">
        <f>IF(装备!AA541="","",装备!AA541)</f>
        <v/>
      </c>
      <c r="AB542" t="str">
        <f>IF(装备!AB541="","",装备!AB541)</f>
        <v/>
      </c>
      <c r="AC542" t="str">
        <f>IF(装备!AC541="","",装备!AC541)</f>
        <v/>
      </c>
      <c r="AD542" t="str">
        <f>IF(装备!AD541="","",装备!AD541)</f>
        <v/>
      </c>
    </row>
    <row r="543" spans="1:30">
      <c r="A543" t="str">
        <f>IF(装备!A542="","",装备!A542)</f>
        <v/>
      </c>
      <c r="B543" s="64" t="str">
        <f>IF(装备!B542="","",装备!B542)</f>
        <v/>
      </c>
      <c r="C543" s="370" t="str">
        <f>IF(装备!C542="","",装备!C542)</f>
        <v/>
      </c>
      <c r="D543" s="121" t="str">
        <f>IF(装备!D542="","",装备!D542)</f>
        <v/>
      </c>
      <c r="E543" t="str">
        <f>IF(装备!E542="","",装备!E542)</f>
        <v/>
      </c>
      <c r="F543" s="370" t="str">
        <f>IF(装备!F542="","",装备!F542)</f>
        <v/>
      </c>
      <c r="G543" s="370" t="str">
        <f>IF(装备!G542="","",装备!G542)</f>
        <v/>
      </c>
      <c r="H543" s="370" t="str">
        <f>IF(装备!H542="","",装备!H542)</f>
        <v/>
      </c>
      <c r="I543" s="370" t="str">
        <f>IF(装备!I542="","",装备!I542)</f>
        <v/>
      </c>
      <c r="J543" s="370" t="str">
        <f>IF(装备!J542="","",装备!J542)</f>
        <v/>
      </c>
      <c r="K543" s="370" t="str">
        <f>IF(装备!K542="","",装备!K542)</f>
        <v/>
      </c>
      <c r="L543" s="370" t="str">
        <f>IF(装备!L542="","",装备!L542)</f>
        <v/>
      </c>
      <c r="M543" s="370" t="str">
        <f>IF(装备!M542="","",装备!M542)</f>
        <v/>
      </c>
      <c r="N543" s="370" t="str">
        <f>IF(装备!N542="","",装备!N542)</f>
        <v/>
      </c>
      <c r="O543" s="370" t="str">
        <f>IF(装备!O542="","",装备!O542)</f>
        <v/>
      </c>
      <c r="P543" s="370" t="str">
        <f>IF(装备!P542="","",装备!P542)</f>
        <v/>
      </c>
      <c r="Q543" s="370" t="str">
        <f>IF(装备!Q542="","",装备!Q542)</f>
        <v/>
      </c>
      <c r="R543" s="370" t="str">
        <f>IF(装备!R542="","",装备!R542)</f>
        <v/>
      </c>
      <c r="S543" s="370" t="str">
        <f>IF(装备!S542="","",装备!S542)</f>
        <v/>
      </c>
      <c r="T543" s="370" t="str">
        <f>IF(装备!T542="","",装备!T542)</f>
        <v/>
      </c>
      <c r="U543" s="370" t="str">
        <f>IF(装备!U542="","",装备!U542)</f>
        <v/>
      </c>
      <c r="V543" s="370" t="str">
        <f>IF(装备!V542="","",装备!V542)</f>
        <v/>
      </c>
      <c r="W543" s="370" t="str">
        <f>IF(装备!W542="","",装备!W542)</f>
        <v/>
      </c>
      <c r="X543" s="370" t="str">
        <f>IF(装备!X542="","",装备!X542)</f>
        <v/>
      </c>
      <c r="Y543" s="370" t="str">
        <f>IF(装备!Y542="","",装备!Y542)</f>
        <v/>
      </c>
      <c r="Z543" s="370" t="str">
        <f>IF(装备!Z542="","",装备!Z542)</f>
        <v/>
      </c>
      <c r="AA543" s="370" t="str">
        <f>IF(装备!AA542="","",装备!AA542)</f>
        <v/>
      </c>
      <c r="AB543" t="str">
        <f>IF(装备!AB542="","",装备!AB542)</f>
        <v/>
      </c>
      <c r="AC543" t="str">
        <f>IF(装备!AC542="","",装备!AC542)</f>
        <v/>
      </c>
      <c r="AD543" t="str">
        <f>IF(装备!AD542="","",装备!AD542)</f>
        <v/>
      </c>
    </row>
    <row r="544" spans="1:30">
      <c r="A544" t="str">
        <f>IF(装备!A543="","",装备!A543)</f>
        <v/>
      </c>
      <c r="B544" s="64" t="str">
        <f>IF(装备!B543="","",装备!B543)</f>
        <v/>
      </c>
      <c r="C544" s="370" t="str">
        <f>IF(装备!C543="","",装备!C543)</f>
        <v/>
      </c>
      <c r="D544" s="121" t="str">
        <f>IF(装备!D543="","",装备!D543)</f>
        <v/>
      </c>
      <c r="E544" t="str">
        <f>IF(装备!E543="","",装备!E543)</f>
        <v/>
      </c>
      <c r="F544" s="370" t="str">
        <f>IF(装备!F543="","",装备!F543)</f>
        <v/>
      </c>
      <c r="G544" s="370" t="str">
        <f>IF(装备!G543="","",装备!G543)</f>
        <v/>
      </c>
      <c r="H544" s="370" t="str">
        <f>IF(装备!H543="","",装备!H543)</f>
        <v/>
      </c>
      <c r="I544" s="370" t="str">
        <f>IF(装备!I543="","",装备!I543)</f>
        <v/>
      </c>
      <c r="J544" s="370" t="str">
        <f>IF(装备!J543="","",装备!J543)</f>
        <v/>
      </c>
      <c r="K544" s="370" t="str">
        <f>IF(装备!K543="","",装备!K543)</f>
        <v/>
      </c>
      <c r="L544" s="370" t="str">
        <f>IF(装备!L543="","",装备!L543)</f>
        <v/>
      </c>
      <c r="M544" s="370" t="str">
        <f>IF(装备!M543="","",装备!M543)</f>
        <v/>
      </c>
      <c r="N544" s="370" t="str">
        <f>IF(装备!N543="","",装备!N543)</f>
        <v/>
      </c>
      <c r="O544" s="370" t="str">
        <f>IF(装备!O543="","",装备!O543)</f>
        <v/>
      </c>
      <c r="P544" s="370" t="str">
        <f>IF(装备!P543="","",装备!P543)</f>
        <v/>
      </c>
      <c r="Q544" s="370" t="str">
        <f>IF(装备!Q543="","",装备!Q543)</f>
        <v/>
      </c>
      <c r="R544" s="370" t="str">
        <f>IF(装备!R543="","",装备!R543)</f>
        <v/>
      </c>
      <c r="S544" s="370" t="str">
        <f>IF(装备!S543="","",装备!S543)</f>
        <v/>
      </c>
      <c r="T544" s="370" t="str">
        <f>IF(装备!T543="","",装备!T543)</f>
        <v/>
      </c>
      <c r="U544" s="370" t="str">
        <f>IF(装备!U543="","",装备!U543)</f>
        <v/>
      </c>
      <c r="V544" s="370" t="str">
        <f>IF(装备!V543="","",装备!V543)</f>
        <v/>
      </c>
      <c r="W544" s="370" t="str">
        <f>IF(装备!W543="","",装备!W543)</f>
        <v/>
      </c>
      <c r="X544" s="370" t="str">
        <f>IF(装备!X543="","",装备!X543)</f>
        <v/>
      </c>
      <c r="Y544" s="370" t="str">
        <f>IF(装备!Y543="","",装备!Y543)</f>
        <v/>
      </c>
      <c r="Z544" s="370" t="str">
        <f>IF(装备!Z543="","",装备!Z543)</f>
        <v/>
      </c>
      <c r="AA544" s="370" t="str">
        <f>IF(装备!AA543="","",装备!AA543)</f>
        <v/>
      </c>
      <c r="AB544" t="str">
        <f>IF(装备!AB543="","",装备!AB543)</f>
        <v/>
      </c>
      <c r="AC544" t="str">
        <f>IF(装备!AC543="","",装备!AC543)</f>
        <v/>
      </c>
      <c r="AD544" t="str">
        <f>IF(装备!AD543="","",装备!AD543)</f>
        <v/>
      </c>
    </row>
    <row r="545" spans="1:30">
      <c r="A545" t="str">
        <f>IF(装备!A544="","",装备!A544)</f>
        <v/>
      </c>
      <c r="B545" s="64" t="str">
        <f>IF(装备!B544="","",装备!B544)</f>
        <v/>
      </c>
      <c r="C545" s="370" t="str">
        <f>IF(装备!C544="","",装备!C544)</f>
        <v/>
      </c>
      <c r="D545" s="121" t="str">
        <f>IF(装备!D544="","",装备!D544)</f>
        <v/>
      </c>
      <c r="E545" t="str">
        <f>IF(装备!E544="","",装备!E544)</f>
        <v/>
      </c>
      <c r="F545" s="370" t="str">
        <f>IF(装备!F544="","",装备!F544)</f>
        <v/>
      </c>
      <c r="G545" s="370" t="str">
        <f>IF(装备!G544="","",装备!G544)</f>
        <v/>
      </c>
      <c r="H545" s="370" t="str">
        <f>IF(装备!H544="","",装备!H544)</f>
        <v/>
      </c>
      <c r="I545" s="370" t="str">
        <f>IF(装备!I544="","",装备!I544)</f>
        <v/>
      </c>
      <c r="J545" s="370" t="str">
        <f>IF(装备!J544="","",装备!J544)</f>
        <v/>
      </c>
      <c r="K545" s="370" t="str">
        <f>IF(装备!K544="","",装备!K544)</f>
        <v/>
      </c>
      <c r="L545" s="370" t="str">
        <f>IF(装备!L544="","",装备!L544)</f>
        <v/>
      </c>
      <c r="M545" s="370" t="str">
        <f>IF(装备!M544="","",装备!M544)</f>
        <v/>
      </c>
      <c r="N545" s="370" t="str">
        <f>IF(装备!N544="","",装备!N544)</f>
        <v/>
      </c>
      <c r="O545" s="370" t="str">
        <f>IF(装备!O544="","",装备!O544)</f>
        <v/>
      </c>
      <c r="P545" s="370" t="str">
        <f>IF(装备!P544="","",装备!P544)</f>
        <v/>
      </c>
      <c r="Q545" s="370" t="str">
        <f>IF(装备!Q544="","",装备!Q544)</f>
        <v/>
      </c>
      <c r="R545" s="370" t="str">
        <f>IF(装备!R544="","",装备!R544)</f>
        <v/>
      </c>
      <c r="S545" s="370" t="str">
        <f>IF(装备!S544="","",装备!S544)</f>
        <v/>
      </c>
      <c r="T545" s="370" t="str">
        <f>IF(装备!T544="","",装备!T544)</f>
        <v/>
      </c>
      <c r="U545" s="370" t="str">
        <f>IF(装备!U544="","",装备!U544)</f>
        <v/>
      </c>
      <c r="V545" s="370" t="str">
        <f>IF(装备!V544="","",装备!V544)</f>
        <v/>
      </c>
      <c r="W545" s="370" t="str">
        <f>IF(装备!W544="","",装备!W544)</f>
        <v/>
      </c>
      <c r="X545" s="370" t="str">
        <f>IF(装备!X544="","",装备!X544)</f>
        <v/>
      </c>
      <c r="Y545" s="370" t="str">
        <f>IF(装备!Y544="","",装备!Y544)</f>
        <v/>
      </c>
      <c r="Z545" s="370" t="str">
        <f>IF(装备!Z544="","",装备!Z544)</f>
        <v/>
      </c>
      <c r="AA545" s="370" t="str">
        <f>IF(装备!AA544="","",装备!AA544)</f>
        <v/>
      </c>
      <c r="AB545" t="str">
        <f>IF(装备!AB544="","",装备!AB544)</f>
        <v/>
      </c>
      <c r="AC545" t="str">
        <f>IF(装备!AC544="","",装备!AC544)</f>
        <v/>
      </c>
      <c r="AD545" t="str">
        <f>IF(装备!AD544="","",装备!AD544)</f>
        <v/>
      </c>
    </row>
    <row r="546" spans="1:30">
      <c r="A546" t="str">
        <f>IF(装备!A545="","",装备!A545)</f>
        <v/>
      </c>
      <c r="B546" s="64" t="str">
        <f>IF(装备!B545="","",装备!B545)</f>
        <v/>
      </c>
      <c r="C546" s="370" t="str">
        <f>IF(装备!C545="","",装备!C545)</f>
        <v/>
      </c>
      <c r="D546" s="121" t="str">
        <f>IF(装备!D545="","",装备!D545)</f>
        <v/>
      </c>
      <c r="E546" t="str">
        <f>IF(装备!E545="","",装备!E545)</f>
        <v/>
      </c>
      <c r="F546" s="370" t="str">
        <f>IF(装备!F545="","",装备!F545)</f>
        <v/>
      </c>
      <c r="G546" s="370" t="str">
        <f>IF(装备!G545="","",装备!G545)</f>
        <v/>
      </c>
      <c r="H546" s="370" t="str">
        <f>IF(装备!H545="","",装备!H545)</f>
        <v/>
      </c>
      <c r="I546" s="370" t="str">
        <f>IF(装备!I545="","",装备!I545)</f>
        <v/>
      </c>
      <c r="J546" s="370" t="str">
        <f>IF(装备!J545="","",装备!J545)</f>
        <v/>
      </c>
      <c r="K546" s="370" t="str">
        <f>IF(装备!K545="","",装备!K545)</f>
        <v/>
      </c>
      <c r="L546" s="370" t="str">
        <f>IF(装备!L545="","",装备!L545)</f>
        <v/>
      </c>
      <c r="M546" s="370" t="str">
        <f>IF(装备!M545="","",装备!M545)</f>
        <v/>
      </c>
      <c r="N546" s="370" t="str">
        <f>IF(装备!N545="","",装备!N545)</f>
        <v/>
      </c>
      <c r="O546" s="370" t="str">
        <f>IF(装备!O545="","",装备!O545)</f>
        <v/>
      </c>
      <c r="P546" s="370" t="str">
        <f>IF(装备!P545="","",装备!P545)</f>
        <v/>
      </c>
      <c r="Q546" s="370" t="str">
        <f>IF(装备!Q545="","",装备!Q545)</f>
        <v/>
      </c>
      <c r="R546" s="370" t="str">
        <f>IF(装备!R545="","",装备!R545)</f>
        <v/>
      </c>
      <c r="S546" s="370" t="str">
        <f>IF(装备!S545="","",装备!S545)</f>
        <v/>
      </c>
      <c r="T546" s="370" t="str">
        <f>IF(装备!T545="","",装备!T545)</f>
        <v/>
      </c>
      <c r="U546" s="370" t="str">
        <f>IF(装备!U545="","",装备!U545)</f>
        <v/>
      </c>
      <c r="V546" s="370" t="str">
        <f>IF(装备!V545="","",装备!V545)</f>
        <v/>
      </c>
      <c r="W546" s="370" t="str">
        <f>IF(装备!W545="","",装备!W545)</f>
        <v/>
      </c>
      <c r="X546" s="370" t="str">
        <f>IF(装备!X545="","",装备!X545)</f>
        <v/>
      </c>
      <c r="Y546" s="370" t="str">
        <f>IF(装备!Y545="","",装备!Y545)</f>
        <v/>
      </c>
      <c r="Z546" s="370" t="str">
        <f>IF(装备!Z545="","",装备!Z545)</f>
        <v/>
      </c>
      <c r="AA546" s="370" t="str">
        <f>IF(装备!AA545="","",装备!AA545)</f>
        <v/>
      </c>
      <c r="AB546" t="str">
        <f>IF(装备!AB545="","",装备!AB545)</f>
        <v/>
      </c>
      <c r="AC546" t="str">
        <f>IF(装备!AC545="","",装备!AC545)</f>
        <v/>
      </c>
      <c r="AD546" t="str">
        <f>IF(装备!AD545="","",装备!AD545)</f>
        <v/>
      </c>
    </row>
    <row r="547" spans="1:30">
      <c r="A547" t="str">
        <f>IF(装备!A546="","",装备!A546)</f>
        <v/>
      </c>
      <c r="B547" s="64" t="str">
        <f>IF(装备!B546="","",装备!B546)</f>
        <v/>
      </c>
      <c r="C547" s="370" t="str">
        <f>IF(装备!C546="","",装备!C546)</f>
        <v/>
      </c>
      <c r="D547" s="121" t="str">
        <f>IF(装备!D546="","",装备!D546)</f>
        <v/>
      </c>
      <c r="E547" t="str">
        <f>IF(装备!E546="","",装备!E546)</f>
        <v/>
      </c>
      <c r="F547" s="370" t="str">
        <f>IF(装备!F546="","",装备!F546)</f>
        <v/>
      </c>
      <c r="G547" s="370" t="str">
        <f>IF(装备!G546="","",装备!G546)</f>
        <v/>
      </c>
      <c r="H547" s="370" t="str">
        <f>IF(装备!H546="","",装备!H546)</f>
        <v/>
      </c>
      <c r="I547" s="370" t="str">
        <f>IF(装备!I546="","",装备!I546)</f>
        <v/>
      </c>
      <c r="J547" s="370" t="str">
        <f>IF(装备!J546="","",装备!J546)</f>
        <v/>
      </c>
      <c r="K547" s="370" t="str">
        <f>IF(装备!K546="","",装备!K546)</f>
        <v/>
      </c>
      <c r="L547" s="370" t="str">
        <f>IF(装备!L546="","",装备!L546)</f>
        <v/>
      </c>
      <c r="M547" s="370" t="str">
        <f>IF(装备!M546="","",装备!M546)</f>
        <v/>
      </c>
      <c r="N547" s="370" t="str">
        <f>IF(装备!N546="","",装备!N546)</f>
        <v/>
      </c>
      <c r="O547" s="370" t="str">
        <f>IF(装备!O546="","",装备!O546)</f>
        <v/>
      </c>
      <c r="P547" s="370" t="str">
        <f>IF(装备!P546="","",装备!P546)</f>
        <v/>
      </c>
      <c r="Q547" s="370" t="str">
        <f>IF(装备!Q546="","",装备!Q546)</f>
        <v/>
      </c>
      <c r="R547" s="370" t="str">
        <f>IF(装备!R546="","",装备!R546)</f>
        <v/>
      </c>
      <c r="S547" s="370" t="str">
        <f>IF(装备!S546="","",装备!S546)</f>
        <v/>
      </c>
      <c r="T547" s="370" t="str">
        <f>IF(装备!T546="","",装备!T546)</f>
        <v/>
      </c>
      <c r="U547" s="370" t="str">
        <f>IF(装备!U546="","",装备!U546)</f>
        <v/>
      </c>
      <c r="V547" s="370" t="str">
        <f>IF(装备!V546="","",装备!V546)</f>
        <v/>
      </c>
      <c r="W547" s="370" t="str">
        <f>IF(装备!W546="","",装备!W546)</f>
        <v/>
      </c>
      <c r="X547" s="370" t="str">
        <f>IF(装备!X546="","",装备!X546)</f>
        <v/>
      </c>
      <c r="Y547" s="370" t="str">
        <f>IF(装备!Y546="","",装备!Y546)</f>
        <v/>
      </c>
      <c r="Z547" s="370" t="str">
        <f>IF(装备!Z546="","",装备!Z546)</f>
        <v/>
      </c>
      <c r="AA547" s="370" t="str">
        <f>IF(装备!AA546="","",装备!AA546)</f>
        <v/>
      </c>
      <c r="AB547" t="str">
        <f>IF(装备!AB546="","",装备!AB546)</f>
        <v/>
      </c>
      <c r="AC547" t="str">
        <f>IF(装备!AC546="","",装备!AC546)</f>
        <v/>
      </c>
      <c r="AD547" t="str">
        <f>IF(装备!AD546="","",装备!AD546)</f>
        <v/>
      </c>
    </row>
    <row r="548" spans="1:30">
      <c r="A548" t="str">
        <f>IF(装备!A547="","",装备!A547)</f>
        <v/>
      </c>
      <c r="B548" s="64" t="str">
        <f>IF(装备!B547="","",装备!B547)</f>
        <v/>
      </c>
      <c r="C548" s="370" t="str">
        <f>IF(装备!C547="","",装备!C547)</f>
        <v/>
      </c>
      <c r="D548" s="121" t="str">
        <f>IF(装备!D547="","",装备!D547)</f>
        <v/>
      </c>
      <c r="E548" t="str">
        <f>IF(装备!E547="","",装备!E547)</f>
        <v/>
      </c>
      <c r="F548" s="370" t="str">
        <f>IF(装备!F547="","",装备!F547)</f>
        <v/>
      </c>
      <c r="G548" s="370" t="str">
        <f>IF(装备!G547="","",装备!G547)</f>
        <v/>
      </c>
      <c r="H548" s="370" t="str">
        <f>IF(装备!H547="","",装备!H547)</f>
        <v/>
      </c>
      <c r="I548" s="370" t="str">
        <f>IF(装备!I547="","",装备!I547)</f>
        <v/>
      </c>
      <c r="J548" s="370" t="str">
        <f>IF(装备!J547="","",装备!J547)</f>
        <v/>
      </c>
      <c r="K548" s="370" t="str">
        <f>IF(装备!K547="","",装备!K547)</f>
        <v/>
      </c>
      <c r="L548" s="370" t="str">
        <f>IF(装备!L547="","",装备!L547)</f>
        <v/>
      </c>
      <c r="M548" s="370" t="str">
        <f>IF(装备!M547="","",装备!M547)</f>
        <v/>
      </c>
      <c r="N548" s="370" t="str">
        <f>IF(装备!N547="","",装备!N547)</f>
        <v/>
      </c>
      <c r="O548" s="370" t="str">
        <f>IF(装备!O547="","",装备!O547)</f>
        <v/>
      </c>
      <c r="P548" s="370" t="str">
        <f>IF(装备!P547="","",装备!P547)</f>
        <v/>
      </c>
      <c r="Q548" s="370" t="str">
        <f>IF(装备!Q547="","",装备!Q547)</f>
        <v/>
      </c>
      <c r="R548" s="370" t="str">
        <f>IF(装备!R547="","",装备!R547)</f>
        <v/>
      </c>
      <c r="S548" s="370" t="str">
        <f>IF(装备!S547="","",装备!S547)</f>
        <v/>
      </c>
      <c r="T548" s="370" t="str">
        <f>IF(装备!T547="","",装备!T547)</f>
        <v/>
      </c>
      <c r="U548" s="370" t="str">
        <f>IF(装备!U547="","",装备!U547)</f>
        <v/>
      </c>
      <c r="V548" s="370" t="str">
        <f>IF(装备!V547="","",装备!V547)</f>
        <v/>
      </c>
      <c r="W548" s="370" t="str">
        <f>IF(装备!W547="","",装备!W547)</f>
        <v/>
      </c>
      <c r="X548" s="370" t="str">
        <f>IF(装备!X547="","",装备!X547)</f>
        <v/>
      </c>
      <c r="Y548" s="370" t="str">
        <f>IF(装备!Y547="","",装备!Y547)</f>
        <v/>
      </c>
      <c r="Z548" s="370" t="str">
        <f>IF(装备!Z547="","",装备!Z547)</f>
        <v/>
      </c>
      <c r="AA548" s="370" t="str">
        <f>IF(装备!AA547="","",装备!AA547)</f>
        <v/>
      </c>
      <c r="AB548" t="str">
        <f>IF(装备!AB547="","",装备!AB547)</f>
        <v/>
      </c>
      <c r="AC548" t="str">
        <f>IF(装备!AC547="","",装备!AC547)</f>
        <v/>
      </c>
      <c r="AD548" t="str">
        <f>IF(装备!AD547="","",装备!AD547)</f>
        <v/>
      </c>
    </row>
    <row r="549" spans="1:30">
      <c r="A549" t="str">
        <f>IF(装备!A548="","",装备!A548)</f>
        <v/>
      </c>
      <c r="B549" s="64" t="str">
        <f>IF(装备!B548="","",装备!B548)</f>
        <v/>
      </c>
      <c r="C549" s="370" t="str">
        <f>IF(装备!C548="","",装备!C548)</f>
        <v/>
      </c>
      <c r="D549" s="121" t="str">
        <f>IF(装备!D548="","",装备!D548)</f>
        <v/>
      </c>
      <c r="E549" t="str">
        <f>IF(装备!E548="","",装备!E548)</f>
        <v/>
      </c>
      <c r="F549" s="370" t="str">
        <f>IF(装备!F548="","",装备!F548)</f>
        <v/>
      </c>
      <c r="G549" s="370" t="str">
        <f>IF(装备!G548="","",装备!G548)</f>
        <v/>
      </c>
      <c r="H549" s="370" t="str">
        <f>IF(装备!H548="","",装备!H548)</f>
        <v/>
      </c>
      <c r="I549" s="370" t="str">
        <f>IF(装备!I548="","",装备!I548)</f>
        <v/>
      </c>
      <c r="J549" s="370" t="str">
        <f>IF(装备!J548="","",装备!J548)</f>
        <v/>
      </c>
      <c r="K549" s="370" t="str">
        <f>IF(装备!K548="","",装备!K548)</f>
        <v/>
      </c>
      <c r="L549" s="370" t="str">
        <f>IF(装备!L548="","",装备!L548)</f>
        <v/>
      </c>
      <c r="M549" s="370" t="str">
        <f>IF(装备!M548="","",装备!M548)</f>
        <v/>
      </c>
      <c r="N549" s="370" t="str">
        <f>IF(装备!N548="","",装备!N548)</f>
        <v/>
      </c>
      <c r="O549" s="370" t="str">
        <f>IF(装备!O548="","",装备!O548)</f>
        <v/>
      </c>
      <c r="P549" s="370" t="str">
        <f>IF(装备!P548="","",装备!P548)</f>
        <v/>
      </c>
      <c r="Q549" s="370" t="str">
        <f>IF(装备!Q548="","",装备!Q548)</f>
        <v/>
      </c>
      <c r="R549" s="370" t="str">
        <f>IF(装备!R548="","",装备!R548)</f>
        <v/>
      </c>
      <c r="S549" s="370" t="str">
        <f>IF(装备!S548="","",装备!S548)</f>
        <v/>
      </c>
      <c r="T549" s="370" t="str">
        <f>IF(装备!T548="","",装备!T548)</f>
        <v/>
      </c>
      <c r="U549" s="370" t="str">
        <f>IF(装备!U548="","",装备!U548)</f>
        <v/>
      </c>
      <c r="V549" s="370" t="str">
        <f>IF(装备!V548="","",装备!V548)</f>
        <v/>
      </c>
      <c r="W549" s="370" t="str">
        <f>IF(装备!W548="","",装备!W548)</f>
        <v/>
      </c>
      <c r="X549" s="370" t="str">
        <f>IF(装备!X548="","",装备!X548)</f>
        <v/>
      </c>
      <c r="Y549" s="370" t="str">
        <f>IF(装备!Y548="","",装备!Y548)</f>
        <v/>
      </c>
      <c r="Z549" s="370" t="str">
        <f>IF(装备!Z548="","",装备!Z548)</f>
        <v/>
      </c>
      <c r="AA549" s="370" t="str">
        <f>IF(装备!AA548="","",装备!AA548)</f>
        <v/>
      </c>
      <c r="AB549" t="str">
        <f>IF(装备!AB548="","",装备!AB548)</f>
        <v/>
      </c>
      <c r="AC549" t="str">
        <f>IF(装备!AC548="","",装备!AC548)</f>
        <v/>
      </c>
      <c r="AD549" t="str">
        <f>IF(装备!AD548="","",装备!AD548)</f>
        <v/>
      </c>
    </row>
    <row r="550" spans="1:30">
      <c r="A550" t="str">
        <f>IF(装备!A549="","",装备!A549)</f>
        <v/>
      </c>
      <c r="B550" s="64" t="str">
        <f>IF(装备!B549="","",装备!B549)</f>
        <v/>
      </c>
      <c r="C550" s="370" t="str">
        <f>IF(装备!C549="","",装备!C549)</f>
        <v/>
      </c>
      <c r="D550" s="121" t="str">
        <f>IF(装备!D549="","",装备!D549)</f>
        <v/>
      </c>
      <c r="E550" t="str">
        <f>IF(装备!E549="","",装备!E549)</f>
        <v/>
      </c>
      <c r="F550" s="370" t="str">
        <f>IF(装备!F549="","",装备!F549)</f>
        <v/>
      </c>
      <c r="G550" s="370" t="str">
        <f>IF(装备!G549="","",装备!G549)</f>
        <v/>
      </c>
      <c r="H550" s="370" t="str">
        <f>IF(装备!H549="","",装备!H549)</f>
        <v/>
      </c>
      <c r="I550" s="370" t="str">
        <f>IF(装备!I549="","",装备!I549)</f>
        <v/>
      </c>
      <c r="J550" s="370" t="str">
        <f>IF(装备!J549="","",装备!J549)</f>
        <v/>
      </c>
      <c r="K550" s="370" t="str">
        <f>IF(装备!K549="","",装备!K549)</f>
        <v/>
      </c>
      <c r="L550" s="370" t="str">
        <f>IF(装备!L549="","",装备!L549)</f>
        <v/>
      </c>
      <c r="M550" s="370" t="str">
        <f>IF(装备!M549="","",装备!M549)</f>
        <v/>
      </c>
      <c r="N550" s="370" t="str">
        <f>IF(装备!N549="","",装备!N549)</f>
        <v/>
      </c>
      <c r="O550" s="370" t="str">
        <f>IF(装备!O549="","",装备!O549)</f>
        <v/>
      </c>
      <c r="P550" s="370" t="str">
        <f>IF(装备!P549="","",装备!P549)</f>
        <v/>
      </c>
      <c r="Q550" s="370" t="str">
        <f>IF(装备!Q549="","",装备!Q549)</f>
        <v/>
      </c>
      <c r="R550" s="370" t="str">
        <f>IF(装备!R549="","",装备!R549)</f>
        <v/>
      </c>
      <c r="S550" s="370" t="str">
        <f>IF(装备!S549="","",装备!S549)</f>
        <v/>
      </c>
      <c r="T550" s="370" t="str">
        <f>IF(装备!T549="","",装备!T549)</f>
        <v/>
      </c>
      <c r="U550" s="370" t="str">
        <f>IF(装备!U549="","",装备!U549)</f>
        <v/>
      </c>
      <c r="V550" s="370" t="str">
        <f>IF(装备!V549="","",装备!V549)</f>
        <v/>
      </c>
      <c r="W550" s="370" t="str">
        <f>IF(装备!W549="","",装备!W549)</f>
        <v/>
      </c>
      <c r="X550" s="370" t="str">
        <f>IF(装备!X549="","",装备!X549)</f>
        <v/>
      </c>
      <c r="Y550" s="370" t="str">
        <f>IF(装备!Y549="","",装备!Y549)</f>
        <v/>
      </c>
      <c r="Z550" s="370" t="str">
        <f>IF(装备!Z549="","",装备!Z549)</f>
        <v/>
      </c>
      <c r="AA550" s="370" t="str">
        <f>IF(装备!AA549="","",装备!AA549)</f>
        <v/>
      </c>
      <c r="AB550" t="str">
        <f>IF(装备!AB549="","",装备!AB549)</f>
        <v/>
      </c>
      <c r="AC550" t="str">
        <f>IF(装备!AC549="","",装备!AC549)</f>
        <v/>
      </c>
      <c r="AD550" t="str">
        <f>IF(装备!AD549="","",装备!AD549)</f>
        <v/>
      </c>
    </row>
    <row r="551" spans="1:30">
      <c r="A551" t="str">
        <f>IF(装备!A550="","",装备!A550)</f>
        <v/>
      </c>
      <c r="B551" s="64" t="str">
        <f>IF(装备!B550="","",装备!B550)</f>
        <v/>
      </c>
      <c r="C551" s="370" t="str">
        <f>IF(装备!C550="","",装备!C550)</f>
        <v/>
      </c>
      <c r="D551" s="121" t="str">
        <f>IF(装备!D550="","",装备!D550)</f>
        <v/>
      </c>
      <c r="E551" t="str">
        <f>IF(装备!E550="","",装备!E550)</f>
        <v/>
      </c>
      <c r="F551" s="370" t="str">
        <f>IF(装备!F550="","",装备!F550)</f>
        <v/>
      </c>
      <c r="G551" s="370" t="str">
        <f>IF(装备!G550="","",装备!G550)</f>
        <v/>
      </c>
      <c r="H551" s="370" t="str">
        <f>IF(装备!H550="","",装备!H550)</f>
        <v/>
      </c>
      <c r="I551" s="370" t="str">
        <f>IF(装备!I550="","",装备!I550)</f>
        <v/>
      </c>
      <c r="J551" s="370" t="str">
        <f>IF(装备!J550="","",装备!J550)</f>
        <v/>
      </c>
      <c r="K551" s="370" t="str">
        <f>IF(装备!K550="","",装备!K550)</f>
        <v/>
      </c>
      <c r="L551" s="370" t="str">
        <f>IF(装备!L550="","",装备!L550)</f>
        <v/>
      </c>
      <c r="M551" s="370" t="str">
        <f>IF(装备!M550="","",装备!M550)</f>
        <v/>
      </c>
      <c r="N551" s="370" t="str">
        <f>IF(装备!N550="","",装备!N550)</f>
        <v/>
      </c>
      <c r="O551" s="370" t="str">
        <f>IF(装备!O550="","",装备!O550)</f>
        <v/>
      </c>
      <c r="P551" s="370" t="str">
        <f>IF(装备!P550="","",装备!P550)</f>
        <v/>
      </c>
      <c r="Q551" s="370" t="str">
        <f>IF(装备!Q550="","",装备!Q550)</f>
        <v/>
      </c>
      <c r="R551" s="370" t="str">
        <f>IF(装备!R550="","",装备!R550)</f>
        <v/>
      </c>
      <c r="S551" s="370" t="str">
        <f>IF(装备!S550="","",装备!S550)</f>
        <v/>
      </c>
      <c r="T551" s="370" t="str">
        <f>IF(装备!T550="","",装备!T550)</f>
        <v/>
      </c>
      <c r="U551" s="370" t="str">
        <f>IF(装备!U550="","",装备!U550)</f>
        <v/>
      </c>
      <c r="V551" s="370" t="str">
        <f>IF(装备!V550="","",装备!V550)</f>
        <v/>
      </c>
      <c r="W551" s="370" t="str">
        <f>IF(装备!W550="","",装备!W550)</f>
        <v/>
      </c>
      <c r="X551" s="370" t="str">
        <f>IF(装备!X550="","",装备!X550)</f>
        <v/>
      </c>
      <c r="Y551" s="370" t="str">
        <f>IF(装备!Y550="","",装备!Y550)</f>
        <v/>
      </c>
      <c r="Z551" s="370" t="str">
        <f>IF(装备!Z550="","",装备!Z550)</f>
        <v/>
      </c>
      <c r="AA551" s="370" t="str">
        <f>IF(装备!AA550="","",装备!AA550)</f>
        <v/>
      </c>
      <c r="AB551" t="str">
        <f>IF(装备!AB550="","",装备!AB550)</f>
        <v/>
      </c>
      <c r="AC551" t="str">
        <f>IF(装备!AC550="","",装备!AC550)</f>
        <v/>
      </c>
      <c r="AD551" t="str">
        <f>IF(装备!AD550="","",装备!AD550)</f>
        <v/>
      </c>
    </row>
    <row r="552" spans="1:30">
      <c r="A552" t="str">
        <f>IF(装备!A551="","",装备!A551)</f>
        <v/>
      </c>
      <c r="B552" s="64" t="str">
        <f>IF(装备!B551="","",装备!B551)</f>
        <v/>
      </c>
      <c r="C552" s="370" t="str">
        <f>IF(装备!C551="","",装备!C551)</f>
        <v/>
      </c>
      <c r="D552" s="121" t="str">
        <f>IF(装备!D551="","",装备!D551)</f>
        <v/>
      </c>
      <c r="E552" t="str">
        <f>IF(装备!E551="","",装备!E551)</f>
        <v/>
      </c>
      <c r="F552" s="370" t="str">
        <f>IF(装备!F551="","",装备!F551)</f>
        <v/>
      </c>
      <c r="G552" s="370" t="str">
        <f>IF(装备!G551="","",装备!G551)</f>
        <v/>
      </c>
      <c r="H552" s="370" t="str">
        <f>IF(装备!H551="","",装备!H551)</f>
        <v/>
      </c>
      <c r="I552" s="370" t="str">
        <f>IF(装备!I551="","",装备!I551)</f>
        <v/>
      </c>
      <c r="J552" s="370" t="str">
        <f>IF(装备!J551="","",装备!J551)</f>
        <v/>
      </c>
      <c r="K552" s="370" t="str">
        <f>IF(装备!K551="","",装备!K551)</f>
        <v/>
      </c>
      <c r="L552" s="370" t="str">
        <f>IF(装备!L551="","",装备!L551)</f>
        <v/>
      </c>
      <c r="M552" s="370" t="str">
        <f>IF(装备!M551="","",装备!M551)</f>
        <v/>
      </c>
      <c r="N552" s="370" t="str">
        <f>IF(装备!N551="","",装备!N551)</f>
        <v/>
      </c>
      <c r="O552" s="370" t="str">
        <f>IF(装备!O551="","",装备!O551)</f>
        <v/>
      </c>
      <c r="P552" s="370" t="str">
        <f>IF(装备!P551="","",装备!P551)</f>
        <v/>
      </c>
      <c r="Q552" s="370" t="str">
        <f>IF(装备!Q551="","",装备!Q551)</f>
        <v/>
      </c>
      <c r="R552" s="370" t="str">
        <f>IF(装备!R551="","",装备!R551)</f>
        <v/>
      </c>
      <c r="S552" s="370" t="str">
        <f>IF(装备!S551="","",装备!S551)</f>
        <v/>
      </c>
      <c r="T552" s="370" t="str">
        <f>IF(装备!T551="","",装备!T551)</f>
        <v/>
      </c>
      <c r="U552" s="370" t="str">
        <f>IF(装备!U551="","",装备!U551)</f>
        <v/>
      </c>
      <c r="V552" s="370" t="str">
        <f>IF(装备!V551="","",装备!V551)</f>
        <v/>
      </c>
      <c r="W552" s="370" t="str">
        <f>IF(装备!W551="","",装备!W551)</f>
        <v/>
      </c>
      <c r="X552" s="370" t="str">
        <f>IF(装备!X551="","",装备!X551)</f>
        <v/>
      </c>
      <c r="Y552" s="370" t="str">
        <f>IF(装备!Y551="","",装备!Y551)</f>
        <v/>
      </c>
      <c r="Z552" s="370" t="str">
        <f>IF(装备!Z551="","",装备!Z551)</f>
        <v/>
      </c>
      <c r="AA552" s="370" t="str">
        <f>IF(装备!AA551="","",装备!AA551)</f>
        <v/>
      </c>
      <c r="AB552" t="str">
        <f>IF(装备!AB551="","",装备!AB551)</f>
        <v/>
      </c>
      <c r="AC552" t="str">
        <f>IF(装备!AC551="","",装备!AC551)</f>
        <v/>
      </c>
      <c r="AD552" t="str">
        <f>IF(装备!AD551="","",装备!AD551)</f>
        <v/>
      </c>
    </row>
    <row r="553" spans="1:30">
      <c r="A553" t="str">
        <f>IF(装备!A552="","",装备!A552)</f>
        <v/>
      </c>
      <c r="B553" s="64" t="str">
        <f>IF(装备!B552="","",装备!B552)</f>
        <v/>
      </c>
      <c r="C553" s="370" t="str">
        <f>IF(装备!C552="","",装备!C552)</f>
        <v/>
      </c>
      <c r="D553" s="121" t="str">
        <f>IF(装备!D552="","",装备!D552)</f>
        <v/>
      </c>
      <c r="E553" t="str">
        <f>IF(装备!E552="","",装备!E552)</f>
        <v/>
      </c>
      <c r="F553" s="370" t="str">
        <f>IF(装备!F552="","",装备!F552)</f>
        <v/>
      </c>
      <c r="G553" s="370" t="str">
        <f>IF(装备!G552="","",装备!G552)</f>
        <v/>
      </c>
      <c r="H553" s="370" t="str">
        <f>IF(装备!H552="","",装备!H552)</f>
        <v/>
      </c>
      <c r="I553" s="370" t="str">
        <f>IF(装备!I552="","",装备!I552)</f>
        <v/>
      </c>
      <c r="J553" s="370" t="str">
        <f>IF(装备!J552="","",装备!J552)</f>
        <v/>
      </c>
      <c r="K553" s="370" t="str">
        <f>IF(装备!K552="","",装备!K552)</f>
        <v/>
      </c>
      <c r="L553" s="370" t="str">
        <f>IF(装备!L552="","",装备!L552)</f>
        <v/>
      </c>
      <c r="M553" s="370" t="str">
        <f>IF(装备!M552="","",装备!M552)</f>
        <v/>
      </c>
      <c r="N553" s="370" t="str">
        <f>IF(装备!N552="","",装备!N552)</f>
        <v/>
      </c>
      <c r="O553" s="370" t="str">
        <f>IF(装备!O552="","",装备!O552)</f>
        <v/>
      </c>
      <c r="P553" s="370" t="str">
        <f>IF(装备!P552="","",装备!P552)</f>
        <v/>
      </c>
      <c r="Q553" s="370" t="str">
        <f>IF(装备!Q552="","",装备!Q552)</f>
        <v/>
      </c>
      <c r="R553" s="370" t="str">
        <f>IF(装备!R552="","",装备!R552)</f>
        <v/>
      </c>
      <c r="S553" s="370" t="str">
        <f>IF(装备!S552="","",装备!S552)</f>
        <v/>
      </c>
      <c r="T553" s="370" t="str">
        <f>IF(装备!T552="","",装备!T552)</f>
        <v/>
      </c>
      <c r="U553" s="370" t="str">
        <f>IF(装备!U552="","",装备!U552)</f>
        <v/>
      </c>
      <c r="V553" s="370" t="str">
        <f>IF(装备!V552="","",装备!V552)</f>
        <v/>
      </c>
      <c r="W553" s="370" t="str">
        <f>IF(装备!W552="","",装备!W552)</f>
        <v/>
      </c>
      <c r="X553" s="370" t="str">
        <f>IF(装备!X552="","",装备!X552)</f>
        <v/>
      </c>
      <c r="Y553" s="370" t="str">
        <f>IF(装备!Y552="","",装备!Y552)</f>
        <v/>
      </c>
      <c r="Z553" s="370" t="str">
        <f>IF(装备!Z552="","",装备!Z552)</f>
        <v/>
      </c>
      <c r="AA553" s="370" t="str">
        <f>IF(装备!AA552="","",装备!AA552)</f>
        <v/>
      </c>
      <c r="AB553" t="str">
        <f>IF(装备!AB552="","",装备!AB552)</f>
        <v/>
      </c>
      <c r="AC553" t="str">
        <f>IF(装备!AC552="","",装备!AC552)</f>
        <v/>
      </c>
      <c r="AD553" t="str">
        <f>IF(装备!AD552="","",装备!AD552)</f>
        <v/>
      </c>
    </row>
    <row r="554" spans="1:30">
      <c r="A554" t="str">
        <f>IF(装备!A553="","",装备!A553)</f>
        <v/>
      </c>
      <c r="B554" s="64" t="str">
        <f>IF(装备!B553="","",装备!B553)</f>
        <v/>
      </c>
      <c r="C554" s="370" t="str">
        <f>IF(装备!C553="","",装备!C553)</f>
        <v/>
      </c>
      <c r="D554" s="121" t="str">
        <f>IF(装备!D553="","",装备!D553)</f>
        <v/>
      </c>
      <c r="E554" t="str">
        <f>IF(装备!E553="","",装备!E553)</f>
        <v/>
      </c>
      <c r="F554" s="370" t="str">
        <f>IF(装备!F553="","",装备!F553)</f>
        <v/>
      </c>
      <c r="G554" s="370" t="str">
        <f>IF(装备!G553="","",装备!G553)</f>
        <v/>
      </c>
      <c r="H554" s="370" t="str">
        <f>IF(装备!H553="","",装备!H553)</f>
        <v/>
      </c>
      <c r="I554" s="370" t="str">
        <f>IF(装备!I553="","",装备!I553)</f>
        <v/>
      </c>
      <c r="J554" s="370" t="str">
        <f>IF(装备!J553="","",装备!J553)</f>
        <v/>
      </c>
      <c r="K554" s="370" t="str">
        <f>IF(装备!K553="","",装备!K553)</f>
        <v/>
      </c>
      <c r="L554" s="370" t="str">
        <f>IF(装备!L553="","",装备!L553)</f>
        <v/>
      </c>
      <c r="M554" s="370" t="str">
        <f>IF(装备!M553="","",装备!M553)</f>
        <v/>
      </c>
      <c r="N554" s="370" t="str">
        <f>IF(装备!N553="","",装备!N553)</f>
        <v/>
      </c>
      <c r="O554" s="370" t="str">
        <f>IF(装备!O553="","",装备!O553)</f>
        <v/>
      </c>
      <c r="P554" s="370" t="str">
        <f>IF(装备!P553="","",装备!P553)</f>
        <v/>
      </c>
      <c r="Q554" s="370" t="str">
        <f>IF(装备!Q553="","",装备!Q553)</f>
        <v/>
      </c>
      <c r="R554" s="370" t="str">
        <f>IF(装备!R553="","",装备!R553)</f>
        <v/>
      </c>
      <c r="S554" s="370" t="str">
        <f>IF(装备!S553="","",装备!S553)</f>
        <v/>
      </c>
      <c r="T554" s="370" t="str">
        <f>IF(装备!T553="","",装备!T553)</f>
        <v/>
      </c>
      <c r="U554" s="370" t="str">
        <f>IF(装备!U553="","",装备!U553)</f>
        <v/>
      </c>
      <c r="V554" s="370" t="str">
        <f>IF(装备!V553="","",装备!V553)</f>
        <v/>
      </c>
      <c r="W554" s="370" t="str">
        <f>IF(装备!W553="","",装备!W553)</f>
        <v/>
      </c>
      <c r="X554" s="370" t="str">
        <f>IF(装备!X553="","",装备!X553)</f>
        <v/>
      </c>
      <c r="Y554" s="370" t="str">
        <f>IF(装备!Y553="","",装备!Y553)</f>
        <v/>
      </c>
      <c r="Z554" s="370" t="str">
        <f>IF(装备!Z553="","",装备!Z553)</f>
        <v/>
      </c>
      <c r="AA554" s="370" t="str">
        <f>IF(装备!AA553="","",装备!AA553)</f>
        <v/>
      </c>
      <c r="AB554" t="str">
        <f>IF(装备!AB553="","",装备!AB553)</f>
        <v/>
      </c>
      <c r="AC554" t="str">
        <f>IF(装备!AC553="","",装备!AC553)</f>
        <v/>
      </c>
      <c r="AD554" t="str">
        <f>IF(装备!AD553="","",装备!AD553)</f>
        <v/>
      </c>
    </row>
    <row r="555" spans="1:30">
      <c r="A555" t="str">
        <f>IF(装备!A554="","",装备!A554)</f>
        <v/>
      </c>
      <c r="B555" s="64" t="str">
        <f>IF(装备!B554="","",装备!B554)</f>
        <v/>
      </c>
      <c r="C555" s="370" t="str">
        <f>IF(装备!C554="","",装备!C554)</f>
        <v/>
      </c>
      <c r="D555" s="121" t="str">
        <f>IF(装备!D554="","",装备!D554)</f>
        <v/>
      </c>
      <c r="E555" t="str">
        <f>IF(装备!E554="","",装备!E554)</f>
        <v/>
      </c>
      <c r="F555" s="370" t="str">
        <f>IF(装备!F554="","",装备!F554)</f>
        <v/>
      </c>
      <c r="G555" s="370" t="str">
        <f>IF(装备!G554="","",装备!G554)</f>
        <v/>
      </c>
      <c r="H555" s="370" t="str">
        <f>IF(装备!H554="","",装备!H554)</f>
        <v/>
      </c>
      <c r="I555" s="370" t="str">
        <f>IF(装备!I554="","",装备!I554)</f>
        <v/>
      </c>
      <c r="J555" s="370" t="str">
        <f>IF(装备!J554="","",装备!J554)</f>
        <v/>
      </c>
      <c r="K555" s="370" t="str">
        <f>IF(装备!K554="","",装备!K554)</f>
        <v/>
      </c>
      <c r="L555" s="370" t="str">
        <f>IF(装备!L554="","",装备!L554)</f>
        <v/>
      </c>
      <c r="M555" s="370" t="str">
        <f>IF(装备!M554="","",装备!M554)</f>
        <v/>
      </c>
      <c r="N555" s="370" t="str">
        <f>IF(装备!N554="","",装备!N554)</f>
        <v/>
      </c>
      <c r="O555" s="370" t="str">
        <f>IF(装备!O554="","",装备!O554)</f>
        <v/>
      </c>
      <c r="P555" s="370" t="str">
        <f>IF(装备!P554="","",装备!P554)</f>
        <v/>
      </c>
      <c r="Q555" s="370" t="str">
        <f>IF(装备!Q554="","",装备!Q554)</f>
        <v/>
      </c>
      <c r="R555" s="370" t="str">
        <f>IF(装备!R554="","",装备!R554)</f>
        <v/>
      </c>
      <c r="S555" s="370" t="str">
        <f>IF(装备!S554="","",装备!S554)</f>
        <v/>
      </c>
      <c r="T555" s="370" t="str">
        <f>IF(装备!T554="","",装备!T554)</f>
        <v/>
      </c>
      <c r="U555" s="370" t="str">
        <f>IF(装备!U554="","",装备!U554)</f>
        <v/>
      </c>
      <c r="V555" s="370" t="str">
        <f>IF(装备!V554="","",装备!V554)</f>
        <v/>
      </c>
      <c r="W555" s="370" t="str">
        <f>IF(装备!W554="","",装备!W554)</f>
        <v/>
      </c>
      <c r="X555" s="370" t="str">
        <f>IF(装备!X554="","",装备!X554)</f>
        <v/>
      </c>
      <c r="Y555" s="370" t="str">
        <f>IF(装备!Y554="","",装备!Y554)</f>
        <v/>
      </c>
      <c r="Z555" s="370" t="str">
        <f>IF(装备!Z554="","",装备!Z554)</f>
        <v/>
      </c>
      <c r="AA555" s="370" t="str">
        <f>IF(装备!AA554="","",装备!AA554)</f>
        <v/>
      </c>
      <c r="AB555" t="str">
        <f>IF(装备!AB554="","",装备!AB554)</f>
        <v/>
      </c>
      <c r="AC555" t="str">
        <f>IF(装备!AC554="","",装备!AC554)</f>
        <v/>
      </c>
      <c r="AD555" t="str">
        <f>IF(装备!AD554="","",装备!AD554)</f>
        <v/>
      </c>
    </row>
    <row r="556" spans="1:30">
      <c r="A556" t="str">
        <f>IF(装备!A555="","",装备!A555)</f>
        <v/>
      </c>
      <c r="B556" s="64" t="str">
        <f>IF(装备!B555="","",装备!B555)</f>
        <v/>
      </c>
      <c r="C556" s="370" t="str">
        <f>IF(装备!C555="","",装备!C555)</f>
        <v/>
      </c>
      <c r="D556" s="121" t="str">
        <f>IF(装备!D555="","",装备!D555)</f>
        <v/>
      </c>
      <c r="E556" t="str">
        <f>IF(装备!E555="","",装备!E555)</f>
        <v/>
      </c>
      <c r="F556" s="370" t="str">
        <f>IF(装备!F555="","",装备!F555)</f>
        <v/>
      </c>
      <c r="G556" s="370" t="str">
        <f>IF(装备!G555="","",装备!G555)</f>
        <v/>
      </c>
      <c r="H556" s="370" t="str">
        <f>IF(装备!H555="","",装备!H555)</f>
        <v/>
      </c>
      <c r="I556" s="370" t="str">
        <f>IF(装备!I555="","",装备!I555)</f>
        <v/>
      </c>
      <c r="J556" s="370" t="str">
        <f>IF(装备!J555="","",装备!J555)</f>
        <v/>
      </c>
      <c r="K556" s="370" t="str">
        <f>IF(装备!K555="","",装备!K555)</f>
        <v/>
      </c>
      <c r="L556" s="370" t="str">
        <f>IF(装备!L555="","",装备!L555)</f>
        <v/>
      </c>
      <c r="M556" s="370" t="str">
        <f>IF(装备!M555="","",装备!M555)</f>
        <v/>
      </c>
      <c r="N556" s="370" t="str">
        <f>IF(装备!N555="","",装备!N555)</f>
        <v/>
      </c>
      <c r="O556" s="370" t="str">
        <f>IF(装备!O555="","",装备!O555)</f>
        <v/>
      </c>
      <c r="P556" s="370" t="str">
        <f>IF(装备!P555="","",装备!P555)</f>
        <v/>
      </c>
      <c r="Q556" s="370" t="str">
        <f>IF(装备!Q555="","",装备!Q555)</f>
        <v/>
      </c>
      <c r="R556" s="370" t="str">
        <f>IF(装备!R555="","",装备!R555)</f>
        <v/>
      </c>
      <c r="S556" s="370" t="str">
        <f>IF(装备!S555="","",装备!S555)</f>
        <v/>
      </c>
      <c r="T556" s="370" t="str">
        <f>IF(装备!T555="","",装备!T555)</f>
        <v/>
      </c>
      <c r="U556" s="370" t="str">
        <f>IF(装备!U555="","",装备!U555)</f>
        <v/>
      </c>
      <c r="V556" s="370" t="str">
        <f>IF(装备!V555="","",装备!V555)</f>
        <v/>
      </c>
      <c r="W556" s="370" t="str">
        <f>IF(装备!W555="","",装备!W555)</f>
        <v/>
      </c>
      <c r="X556" s="370" t="str">
        <f>IF(装备!X555="","",装备!X555)</f>
        <v/>
      </c>
      <c r="Y556" s="370" t="str">
        <f>IF(装备!Y555="","",装备!Y555)</f>
        <v/>
      </c>
      <c r="Z556" s="370" t="str">
        <f>IF(装备!Z555="","",装备!Z555)</f>
        <v/>
      </c>
      <c r="AA556" s="370" t="str">
        <f>IF(装备!AA555="","",装备!AA555)</f>
        <v/>
      </c>
      <c r="AB556" t="str">
        <f>IF(装备!AB555="","",装备!AB555)</f>
        <v/>
      </c>
      <c r="AC556" t="str">
        <f>IF(装备!AC555="","",装备!AC555)</f>
        <v/>
      </c>
      <c r="AD556" t="str">
        <f>IF(装备!AD555="","",装备!AD555)</f>
        <v/>
      </c>
    </row>
    <row r="557" spans="1:30">
      <c r="A557" t="str">
        <f>IF(装备!A556="","",装备!A556)</f>
        <v/>
      </c>
      <c r="B557" s="64" t="str">
        <f>IF(装备!B556="","",装备!B556)</f>
        <v/>
      </c>
      <c r="C557" s="370" t="str">
        <f>IF(装备!C556="","",装备!C556)</f>
        <v/>
      </c>
      <c r="D557" s="121" t="str">
        <f>IF(装备!D556="","",装备!D556)</f>
        <v/>
      </c>
      <c r="E557" t="str">
        <f>IF(装备!E556="","",装备!E556)</f>
        <v/>
      </c>
      <c r="F557" s="370" t="str">
        <f>IF(装备!F556="","",装备!F556)</f>
        <v/>
      </c>
      <c r="G557" s="370" t="str">
        <f>IF(装备!G556="","",装备!G556)</f>
        <v/>
      </c>
      <c r="H557" s="370" t="str">
        <f>IF(装备!H556="","",装备!H556)</f>
        <v/>
      </c>
      <c r="I557" s="370" t="str">
        <f>IF(装备!I556="","",装备!I556)</f>
        <v/>
      </c>
      <c r="J557" s="370" t="str">
        <f>IF(装备!J556="","",装备!J556)</f>
        <v/>
      </c>
      <c r="K557" s="370" t="str">
        <f>IF(装备!K556="","",装备!K556)</f>
        <v/>
      </c>
      <c r="L557" s="370" t="str">
        <f>IF(装备!L556="","",装备!L556)</f>
        <v/>
      </c>
      <c r="M557" s="370" t="str">
        <f>IF(装备!M556="","",装备!M556)</f>
        <v/>
      </c>
      <c r="N557" s="370" t="str">
        <f>IF(装备!N556="","",装备!N556)</f>
        <v/>
      </c>
      <c r="O557" s="370" t="str">
        <f>IF(装备!O556="","",装备!O556)</f>
        <v/>
      </c>
      <c r="P557" s="370" t="str">
        <f>IF(装备!P556="","",装备!P556)</f>
        <v/>
      </c>
      <c r="Q557" s="370" t="str">
        <f>IF(装备!Q556="","",装备!Q556)</f>
        <v/>
      </c>
      <c r="R557" s="370" t="str">
        <f>IF(装备!R556="","",装备!R556)</f>
        <v/>
      </c>
      <c r="S557" s="370" t="str">
        <f>IF(装备!S556="","",装备!S556)</f>
        <v/>
      </c>
      <c r="T557" s="370" t="str">
        <f>IF(装备!T556="","",装备!T556)</f>
        <v/>
      </c>
      <c r="U557" s="370" t="str">
        <f>IF(装备!U556="","",装备!U556)</f>
        <v/>
      </c>
      <c r="V557" s="370" t="str">
        <f>IF(装备!V556="","",装备!V556)</f>
        <v/>
      </c>
      <c r="W557" s="370" t="str">
        <f>IF(装备!W556="","",装备!W556)</f>
        <v/>
      </c>
      <c r="X557" s="370" t="str">
        <f>IF(装备!X556="","",装备!X556)</f>
        <v/>
      </c>
      <c r="Y557" s="370" t="str">
        <f>IF(装备!Y556="","",装备!Y556)</f>
        <v/>
      </c>
      <c r="Z557" s="370" t="str">
        <f>IF(装备!Z556="","",装备!Z556)</f>
        <v/>
      </c>
      <c r="AA557" s="370" t="str">
        <f>IF(装备!AA556="","",装备!AA556)</f>
        <v/>
      </c>
      <c r="AB557" t="str">
        <f>IF(装备!AB556="","",装备!AB556)</f>
        <v/>
      </c>
      <c r="AC557" t="str">
        <f>IF(装备!AC556="","",装备!AC556)</f>
        <v/>
      </c>
      <c r="AD557" t="str">
        <f>IF(装备!AD556="","",装备!AD556)</f>
        <v/>
      </c>
    </row>
    <row r="558" spans="1:30">
      <c r="A558" t="str">
        <f>IF(装备!A557="","",装备!A557)</f>
        <v/>
      </c>
      <c r="B558" s="64" t="str">
        <f>IF(装备!B557="","",装备!B557)</f>
        <v/>
      </c>
      <c r="C558" s="370" t="str">
        <f>IF(装备!C557="","",装备!C557)</f>
        <v/>
      </c>
      <c r="D558" s="121" t="str">
        <f>IF(装备!D557="","",装备!D557)</f>
        <v/>
      </c>
      <c r="E558" t="str">
        <f>IF(装备!E557="","",装备!E557)</f>
        <v/>
      </c>
      <c r="F558" s="370" t="str">
        <f>IF(装备!F557="","",装备!F557)</f>
        <v/>
      </c>
      <c r="G558" s="370" t="str">
        <f>IF(装备!G557="","",装备!G557)</f>
        <v/>
      </c>
      <c r="H558" s="370" t="str">
        <f>IF(装备!H557="","",装备!H557)</f>
        <v/>
      </c>
      <c r="I558" s="370" t="str">
        <f>IF(装备!I557="","",装备!I557)</f>
        <v/>
      </c>
      <c r="J558" s="370" t="str">
        <f>IF(装备!J557="","",装备!J557)</f>
        <v/>
      </c>
      <c r="K558" s="370" t="str">
        <f>IF(装备!K557="","",装备!K557)</f>
        <v/>
      </c>
      <c r="L558" s="370" t="str">
        <f>IF(装备!L557="","",装备!L557)</f>
        <v/>
      </c>
      <c r="M558" s="370" t="str">
        <f>IF(装备!M557="","",装备!M557)</f>
        <v/>
      </c>
      <c r="N558" s="370" t="str">
        <f>IF(装备!N557="","",装备!N557)</f>
        <v/>
      </c>
      <c r="O558" s="370" t="str">
        <f>IF(装备!O557="","",装备!O557)</f>
        <v/>
      </c>
      <c r="P558" s="370" t="str">
        <f>IF(装备!P557="","",装备!P557)</f>
        <v/>
      </c>
      <c r="Q558" s="370" t="str">
        <f>IF(装备!Q557="","",装备!Q557)</f>
        <v/>
      </c>
      <c r="R558" s="370" t="str">
        <f>IF(装备!R557="","",装备!R557)</f>
        <v/>
      </c>
      <c r="S558" s="370" t="str">
        <f>IF(装备!S557="","",装备!S557)</f>
        <v/>
      </c>
      <c r="T558" s="370" t="str">
        <f>IF(装备!T557="","",装备!T557)</f>
        <v/>
      </c>
      <c r="U558" s="370" t="str">
        <f>IF(装备!U557="","",装备!U557)</f>
        <v/>
      </c>
      <c r="V558" s="370" t="str">
        <f>IF(装备!V557="","",装备!V557)</f>
        <v/>
      </c>
      <c r="W558" s="370" t="str">
        <f>IF(装备!W557="","",装备!W557)</f>
        <v/>
      </c>
      <c r="X558" s="370" t="str">
        <f>IF(装备!X557="","",装备!X557)</f>
        <v/>
      </c>
      <c r="Y558" s="370" t="str">
        <f>IF(装备!Y557="","",装备!Y557)</f>
        <v/>
      </c>
      <c r="Z558" s="370" t="str">
        <f>IF(装备!Z557="","",装备!Z557)</f>
        <v/>
      </c>
      <c r="AA558" s="370" t="str">
        <f>IF(装备!AA557="","",装备!AA557)</f>
        <v/>
      </c>
      <c r="AB558" t="str">
        <f>IF(装备!AB557="","",装备!AB557)</f>
        <v/>
      </c>
      <c r="AC558" t="str">
        <f>IF(装备!AC557="","",装备!AC557)</f>
        <v/>
      </c>
      <c r="AD558" t="str">
        <f>IF(装备!AD557="","",装备!AD557)</f>
        <v/>
      </c>
    </row>
    <row r="559" spans="1:30">
      <c r="A559" t="str">
        <f>IF(装备!A558="","",装备!A558)</f>
        <v/>
      </c>
      <c r="B559" s="64" t="str">
        <f>IF(装备!B558="","",装备!B558)</f>
        <v/>
      </c>
      <c r="C559" s="370" t="str">
        <f>IF(装备!C558="","",装备!C558)</f>
        <v/>
      </c>
      <c r="D559" s="121" t="str">
        <f>IF(装备!D558="","",装备!D558)</f>
        <v/>
      </c>
      <c r="E559" t="str">
        <f>IF(装备!E558="","",装备!E558)</f>
        <v/>
      </c>
      <c r="F559" s="370" t="str">
        <f>IF(装备!F558="","",装备!F558)</f>
        <v/>
      </c>
      <c r="G559" s="370" t="str">
        <f>IF(装备!G558="","",装备!G558)</f>
        <v/>
      </c>
      <c r="H559" s="370" t="str">
        <f>IF(装备!H558="","",装备!H558)</f>
        <v/>
      </c>
      <c r="I559" s="370" t="str">
        <f>IF(装备!I558="","",装备!I558)</f>
        <v/>
      </c>
      <c r="J559" s="370" t="str">
        <f>IF(装备!J558="","",装备!J558)</f>
        <v/>
      </c>
      <c r="K559" s="370" t="str">
        <f>IF(装备!K558="","",装备!K558)</f>
        <v/>
      </c>
      <c r="L559" s="370" t="str">
        <f>IF(装备!L558="","",装备!L558)</f>
        <v/>
      </c>
      <c r="M559" s="370" t="str">
        <f>IF(装备!M558="","",装备!M558)</f>
        <v/>
      </c>
      <c r="N559" s="370" t="str">
        <f>IF(装备!N558="","",装备!N558)</f>
        <v/>
      </c>
      <c r="O559" s="370" t="str">
        <f>IF(装备!O558="","",装备!O558)</f>
        <v/>
      </c>
      <c r="P559" s="370" t="str">
        <f>IF(装备!P558="","",装备!P558)</f>
        <v/>
      </c>
      <c r="Q559" s="370" t="str">
        <f>IF(装备!Q558="","",装备!Q558)</f>
        <v/>
      </c>
      <c r="R559" s="370" t="str">
        <f>IF(装备!R558="","",装备!R558)</f>
        <v/>
      </c>
      <c r="S559" s="370" t="str">
        <f>IF(装备!S558="","",装备!S558)</f>
        <v/>
      </c>
      <c r="T559" s="370" t="str">
        <f>IF(装备!T558="","",装备!T558)</f>
        <v/>
      </c>
      <c r="U559" s="370" t="str">
        <f>IF(装备!U558="","",装备!U558)</f>
        <v/>
      </c>
      <c r="V559" s="370" t="str">
        <f>IF(装备!V558="","",装备!V558)</f>
        <v/>
      </c>
      <c r="W559" s="370" t="str">
        <f>IF(装备!W558="","",装备!W558)</f>
        <v/>
      </c>
      <c r="X559" s="370" t="str">
        <f>IF(装备!X558="","",装备!X558)</f>
        <v/>
      </c>
      <c r="Y559" s="370" t="str">
        <f>IF(装备!Y558="","",装备!Y558)</f>
        <v/>
      </c>
      <c r="Z559" s="370" t="str">
        <f>IF(装备!Z558="","",装备!Z558)</f>
        <v/>
      </c>
      <c r="AA559" s="370" t="str">
        <f>IF(装备!AA558="","",装备!AA558)</f>
        <v/>
      </c>
      <c r="AB559" t="str">
        <f>IF(装备!AB558="","",装备!AB558)</f>
        <v/>
      </c>
      <c r="AC559" t="str">
        <f>IF(装备!AC558="","",装备!AC558)</f>
        <v/>
      </c>
      <c r="AD559" t="str">
        <f>IF(装备!AD558="","",装备!AD558)</f>
        <v/>
      </c>
    </row>
    <row r="560" spans="1:30">
      <c r="A560" t="str">
        <f>IF(装备!A559="","",装备!A559)</f>
        <v/>
      </c>
      <c r="B560" s="64" t="str">
        <f>IF(装备!B559="","",装备!B559)</f>
        <v/>
      </c>
      <c r="C560" s="370" t="str">
        <f>IF(装备!C559="","",装备!C559)</f>
        <v/>
      </c>
      <c r="D560" s="121" t="str">
        <f>IF(装备!D559="","",装备!D559)</f>
        <v/>
      </c>
      <c r="E560" t="str">
        <f>IF(装备!E559="","",装备!E559)</f>
        <v/>
      </c>
      <c r="F560" s="370" t="str">
        <f>IF(装备!F559="","",装备!F559)</f>
        <v/>
      </c>
      <c r="G560" s="370" t="str">
        <f>IF(装备!G559="","",装备!G559)</f>
        <v/>
      </c>
      <c r="H560" s="370" t="str">
        <f>IF(装备!H559="","",装备!H559)</f>
        <v/>
      </c>
      <c r="I560" s="370" t="str">
        <f>IF(装备!I559="","",装备!I559)</f>
        <v/>
      </c>
      <c r="J560" s="370" t="str">
        <f>IF(装备!J559="","",装备!J559)</f>
        <v/>
      </c>
      <c r="K560" s="370" t="str">
        <f>IF(装备!K559="","",装备!K559)</f>
        <v/>
      </c>
      <c r="L560" s="370" t="str">
        <f>IF(装备!L559="","",装备!L559)</f>
        <v/>
      </c>
      <c r="M560" s="370" t="str">
        <f>IF(装备!M559="","",装备!M559)</f>
        <v/>
      </c>
      <c r="N560" s="370" t="str">
        <f>IF(装备!N559="","",装备!N559)</f>
        <v/>
      </c>
      <c r="O560" s="370" t="str">
        <f>IF(装备!O559="","",装备!O559)</f>
        <v/>
      </c>
      <c r="P560" s="370" t="str">
        <f>IF(装备!P559="","",装备!P559)</f>
        <v/>
      </c>
      <c r="Q560" s="370" t="str">
        <f>IF(装备!Q559="","",装备!Q559)</f>
        <v/>
      </c>
      <c r="R560" s="370" t="str">
        <f>IF(装备!R559="","",装备!R559)</f>
        <v/>
      </c>
      <c r="S560" s="370" t="str">
        <f>IF(装备!S559="","",装备!S559)</f>
        <v/>
      </c>
      <c r="T560" s="370" t="str">
        <f>IF(装备!T559="","",装备!T559)</f>
        <v/>
      </c>
      <c r="U560" s="370" t="str">
        <f>IF(装备!U559="","",装备!U559)</f>
        <v/>
      </c>
      <c r="V560" s="370" t="str">
        <f>IF(装备!V559="","",装备!V559)</f>
        <v/>
      </c>
      <c r="W560" s="370" t="str">
        <f>IF(装备!W559="","",装备!W559)</f>
        <v/>
      </c>
      <c r="X560" s="370" t="str">
        <f>IF(装备!X559="","",装备!X559)</f>
        <v/>
      </c>
      <c r="Y560" s="370" t="str">
        <f>IF(装备!Y559="","",装备!Y559)</f>
        <v/>
      </c>
      <c r="Z560" s="370" t="str">
        <f>IF(装备!Z559="","",装备!Z559)</f>
        <v/>
      </c>
      <c r="AA560" s="370" t="str">
        <f>IF(装备!AA559="","",装备!AA559)</f>
        <v/>
      </c>
      <c r="AB560" t="str">
        <f>IF(装备!AB559="","",装备!AB559)</f>
        <v/>
      </c>
      <c r="AC560" t="str">
        <f>IF(装备!AC559="","",装备!AC559)</f>
        <v/>
      </c>
      <c r="AD560" t="str">
        <f>IF(装备!AD559="","",装备!AD559)</f>
        <v/>
      </c>
    </row>
    <row r="561" spans="1:30">
      <c r="A561" t="str">
        <f>IF(装备!A560="","",装备!A560)</f>
        <v/>
      </c>
      <c r="B561" s="64" t="str">
        <f>IF(装备!B560="","",装备!B560)</f>
        <v/>
      </c>
      <c r="C561" s="370" t="str">
        <f>IF(装备!C560="","",装备!C560)</f>
        <v/>
      </c>
      <c r="D561" s="121" t="str">
        <f>IF(装备!D560="","",装备!D560)</f>
        <v/>
      </c>
      <c r="E561" t="str">
        <f>IF(装备!E560="","",装备!E560)</f>
        <v/>
      </c>
      <c r="F561" s="370" t="str">
        <f>IF(装备!F560="","",装备!F560)</f>
        <v/>
      </c>
      <c r="G561" s="370" t="str">
        <f>IF(装备!G560="","",装备!G560)</f>
        <v/>
      </c>
      <c r="H561" s="370" t="str">
        <f>IF(装备!H560="","",装备!H560)</f>
        <v/>
      </c>
      <c r="I561" s="370" t="str">
        <f>IF(装备!I560="","",装备!I560)</f>
        <v/>
      </c>
      <c r="J561" s="370" t="str">
        <f>IF(装备!J560="","",装备!J560)</f>
        <v/>
      </c>
      <c r="K561" s="370" t="str">
        <f>IF(装备!K560="","",装备!K560)</f>
        <v/>
      </c>
      <c r="L561" s="370" t="str">
        <f>IF(装备!L560="","",装备!L560)</f>
        <v/>
      </c>
      <c r="M561" s="370" t="str">
        <f>IF(装备!M560="","",装备!M560)</f>
        <v/>
      </c>
      <c r="N561" s="370" t="str">
        <f>IF(装备!N560="","",装备!N560)</f>
        <v/>
      </c>
      <c r="O561" s="370" t="str">
        <f>IF(装备!O560="","",装备!O560)</f>
        <v/>
      </c>
      <c r="P561" s="370" t="str">
        <f>IF(装备!P560="","",装备!P560)</f>
        <v/>
      </c>
      <c r="Q561" s="370" t="str">
        <f>IF(装备!Q560="","",装备!Q560)</f>
        <v/>
      </c>
      <c r="R561" s="370" t="str">
        <f>IF(装备!R560="","",装备!R560)</f>
        <v/>
      </c>
      <c r="S561" s="370" t="str">
        <f>IF(装备!S560="","",装备!S560)</f>
        <v/>
      </c>
      <c r="T561" s="370" t="str">
        <f>IF(装备!T560="","",装备!T560)</f>
        <v/>
      </c>
      <c r="U561" s="370" t="str">
        <f>IF(装备!U560="","",装备!U560)</f>
        <v/>
      </c>
      <c r="V561" s="370" t="str">
        <f>IF(装备!V560="","",装备!V560)</f>
        <v/>
      </c>
      <c r="W561" s="370" t="str">
        <f>IF(装备!W560="","",装备!W560)</f>
        <v/>
      </c>
      <c r="X561" s="370" t="str">
        <f>IF(装备!X560="","",装备!X560)</f>
        <v/>
      </c>
      <c r="Y561" s="370" t="str">
        <f>IF(装备!Y560="","",装备!Y560)</f>
        <v/>
      </c>
      <c r="Z561" s="370" t="str">
        <f>IF(装备!Z560="","",装备!Z560)</f>
        <v/>
      </c>
      <c r="AA561" s="370" t="str">
        <f>IF(装备!AA560="","",装备!AA560)</f>
        <v/>
      </c>
      <c r="AB561" t="str">
        <f>IF(装备!AB560="","",装备!AB560)</f>
        <v/>
      </c>
      <c r="AC561" t="str">
        <f>IF(装备!AC560="","",装备!AC560)</f>
        <v/>
      </c>
      <c r="AD561" t="str">
        <f>IF(装备!AD560="","",装备!AD560)</f>
        <v/>
      </c>
    </row>
    <row r="562" spans="1:30">
      <c r="A562" t="str">
        <f>IF(装备!A561="","",装备!A561)</f>
        <v/>
      </c>
      <c r="B562" s="64" t="str">
        <f>IF(装备!B561="","",装备!B561)</f>
        <v/>
      </c>
      <c r="C562" s="370" t="str">
        <f>IF(装备!C561="","",装备!C561)</f>
        <v/>
      </c>
      <c r="D562" s="121" t="str">
        <f>IF(装备!D561="","",装备!D561)</f>
        <v/>
      </c>
      <c r="E562" t="str">
        <f>IF(装备!E561="","",装备!E561)</f>
        <v/>
      </c>
      <c r="F562" s="370" t="str">
        <f>IF(装备!F561="","",装备!F561)</f>
        <v/>
      </c>
      <c r="G562" s="370" t="str">
        <f>IF(装备!G561="","",装备!G561)</f>
        <v/>
      </c>
      <c r="H562" s="370" t="str">
        <f>IF(装备!H561="","",装备!H561)</f>
        <v/>
      </c>
      <c r="I562" s="370" t="str">
        <f>IF(装备!I561="","",装备!I561)</f>
        <v/>
      </c>
      <c r="J562" s="370" t="str">
        <f>IF(装备!J561="","",装备!J561)</f>
        <v/>
      </c>
      <c r="K562" s="370" t="str">
        <f>IF(装备!K561="","",装备!K561)</f>
        <v/>
      </c>
      <c r="L562" s="370" t="str">
        <f>IF(装备!L561="","",装备!L561)</f>
        <v/>
      </c>
      <c r="M562" s="370" t="str">
        <f>IF(装备!M561="","",装备!M561)</f>
        <v/>
      </c>
      <c r="N562" s="370" t="str">
        <f>IF(装备!N561="","",装备!N561)</f>
        <v/>
      </c>
      <c r="O562" s="370" t="str">
        <f>IF(装备!O561="","",装备!O561)</f>
        <v/>
      </c>
      <c r="P562" s="370" t="str">
        <f>IF(装备!P561="","",装备!P561)</f>
        <v/>
      </c>
      <c r="Q562" s="370" t="str">
        <f>IF(装备!Q561="","",装备!Q561)</f>
        <v/>
      </c>
      <c r="R562" s="370" t="str">
        <f>IF(装备!R561="","",装备!R561)</f>
        <v/>
      </c>
      <c r="S562" s="370" t="str">
        <f>IF(装备!S561="","",装备!S561)</f>
        <v/>
      </c>
      <c r="T562" s="370" t="str">
        <f>IF(装备!T561="","",装备!T561)</f>
        <v/>
      </c>
      <c r="U562" s="370" t="str">
        <f>IF(装备!U561="","",装备!U561)</f>
        <v/>
      </c>
      <c r="V562" s="370" t="str">
        <f>IF(装备!V561="","",装备!V561)</f>
        <v/>
      </c>
      <c r="W562" s="370" t="str">
        <f>IF(装备!W561="","",装备!W561)</f>
        <v/>
      </c>
      <c r="X562" s="370" t="str">
        <f>IF(装备!X561="","",装备!X561)</f>
        <v/>
      </c>
      <c r="Y562" s="370" t="str">
        <f>IF(装备!Y561="","",装备!Y561)</f>
        <v/>
      </c>
      <c r="Z562" s="370" t="str">
        <f>IF(装备!Z561="","",装备!Z561)</f>
        <v/>
      </c>
      <c r="AA562" s="370" t="str">
        <f>IF(装备!AA561="","",装备!AA561)</f>
        <v/>
      </c>
      <c r="AB562" t="str">
        <f>IF(装备!AB561="","",装备!AB561)</f>
        <v/>
      </c>
      <c r="AC562" t="str">
        <f>IF(装备!AC561="","",装备!AC561)</f>
        <v/>
      </c>
      <c r="AD562" t="str">
        <f>IF(装备!AD561="","",装备!AD561)</f>
        <v/>
      </c>
    </row>
    <row r="563" spans="1:30">
      <c r="A563" t="str">
        <f>IF(装备!A562="","",装备!A562)</f>
        <v/>
      </c>
      <c r="B563" s="64" t="str">
        <f>IF(装备!B562="","",装备!B562)</f>
        <v/>
      </c>
      <c r="C563" s="370" t="str">
        <f>IF(装备!C562="","",装备!C562)</f>
        <v/>
      </c>
      <c r="D563" s="121" t="str">
        <f>IF(装备!D562="","",装备!D562)</f>
        <v/>
      </c>
      <c r="E563" t="str">
        <f>IF(装备!E562="","",装备!E562)</f>
        <v/>
      </c>
      <c r="F563" s="370" t="str">
        <f>IF(装备!F562="","",装备!F562)</f>
        <v/>
      </c>
      <c r="G563" s="370" t="str">
        <f>IF(装备!G562="","",装备!G562)</f>
        <v/>
      </c>
      <c r="H563" s="370" t="str">
        <f>IF(装备!H562="","",装备!H562)</f>
        <v/>
      </c>
      <c r="I563" s="370" t="str">
        <f>IF(装备!I562="","",装备!I562)</f>
        <v/>
      </c>
      <c r="J563" s="370" t="str">
        <f>IF(装备!J562="","",装备!J562)</f>
        <v/>
      </c>
      <c r="K563" s="370" t="str">
        <f>IF(装备!K562="","",装备!K562)</f>
        <v/>
      </c>
      <c r="L563" s="370" t="str">
        <f>IF(装备!L562="","",装备!L562)</f>
        <v/>
      </c>
      <c r="M563" s="370" t="str">
        <f>IF(装备!M562="","",装备!M562)</f>
        <v/>
      </c>
      <c r="N563" s="370" t="str">
        <f>IF(装备!N562="","",装备!N562)</f>
        <v/>
      </c>
      <c r="O563" s="370" t="str">
        <f>IF(装备!O562="","",装备!O562)</f>
        <v/>
      </c>
      <c r="P563" s="370" t="str">
        <f>IF(装备!P562="","",装备!P562)</f>
        <v/>
      </c>
      <c r="Q563" s="370" t="str">
        <f>IF(装备!Q562="","",装备!Q562)</f>
        <v/>
      </c>
      <c r="R563" s="370" t="str">
        <f>IF(装备!R562="","",装备!R562)</f>
        <v/>
      </c>
      <c r="S563" s="370" t="str">
        <f>IF(装备!S562="","",装备!S562)</f>
        <v/>
      </c>
      <c r="T563" s="370" t="str">
        <f>IF(装备!T562="","",装备!T562)</f>
        <v/>
      </c>
      <c r="U563" s="370" t="str">
        <f>IF(装备!U562="","",装备!U562)</f>
        <v/>
      </c>
      <c r="V563" s="370" t="str">
        <f>IF(装备!V562="","",装备!V562)</f>
        <v/>
      </c>
      <c r="W563" s="370" t="str">
        <f>IF(装备!W562="","",装备!W562)</f>
        <v/>
      </c>
      <c r="X563" s="370" t="str">
        <f>IF(装备!X562="","",装备!X562)</f>
        <v/>
      </c>
      <c r="Y563" s="370" t="str">
        <f>IF(装备!Y562="","",装备!Y562)</f>
        <v/>
      </c>
      <c r="Z563" s="370" t="str">
        <f>IF(装备!Z562="","",装备!Z562)</f>
        <v/>
      </c>
      <c r="AA563" s="370" t="str">
        <f>IF(装备!AA562="","",装备!AA562)</f>
        <v/>
      </c>
      <c r="AB563" t="str">
        <f>IF(装备!AB562="","",装备!AB562)</f>
        <v/>
      </c>
      <c r="AC563" t="str">
        <f>IF(装备!AC562="","",装备!AC562)</f>
        <v/>
      </c>
      <c r="AD563" t="str">
        <f>IF(装备!AD562="","",装备!AD562)</f>
        <v/>
      </c>
    </row>
    <row r="564" spans="1:30">
      <c r="A564" t="str">
        <f>IF(装备!A563="","",装备!A563)</f>
        <v/>
      </c>
      <c r="B564" s="64" t="str">
        <f>IF(装备!B563="","",装备!B563)</f>
        <v/>
      </c>
      <c r="C564" s="370" t="str">
        <f>IF(装备!C563="","",装备!C563)</f>
        <v/>
      </c>
      <c r="D564" s="121" t="str">
        <f>IF(装备!D563="","",装备!D563)</f>
        <v/>
      </c>
      <c r="E564" t="str">
        <f>IF(装备!E563="","",装备!E563)</f>
        <v/>
      </c>
      <c r="F564" s="370" t="str">
        <f>IF(装备!F563="","",装备!F563)</f>
        <v/>
      </c>
      <c r="G564" s="370" t="str">
        <f>IF(装备!G563="","",装备!G563)</f>
        <v/>
      </c>
      <c r="H564" s="370" t="str">
        <f>IF(装备!H563="","",装备!H563)</f>
        <v/>
      </c>
      <c r="I564" s="370" t="str">
        <f>IF(装备!I563="","",装备!I563)</f>
        <v/>
      </c>
      <c r="J564" s="370" t="str">
        <f>IF(装备!J563="","",装备!J563)</f>
        <v/>
      </c>
      <c r="K564" s="370" t="str">
        <f>IF(装备!K563="","",装备!K563)</f>
        <v/>
      </c>
      <c r="L564" s="370" t="str">
        <f>IF(装备!L563="","",装备!L563)</f>
        <v/>
      </c>
      <c r="M564" s="370" t="str">
        <f>IF(装备!M563="","",装备!M563)</f>
        <v/>
      </c>
      <c r="N564" s="370" t="str">
        <f>IF(装备!N563="","",装备!N563)</f>
        <v/>
      </c>
      <c r="O564" s="370" t="str">
        <f>IF(装备!O563="","",装备!O563)</f>
        <v/>
      </c>
      <c r="P564" s="370" t="str">
        <f>IF(装备!P563="","",装备!P563)</f>
        <v/>
      </c>
      <c r="Q564" s="370" t="str">
        <f>IF(装备!Q563="","",装备!Q563)</f>
        <v/>
      </c>
      <c r="R564" s="370" t="str">
        <f>IF(装备!R563="","",装备!R563)</f>
        <v/>
      </c>
      <c r="S564" s="370" t="str">
        <f>IF(装备!S563="","",装备!S563)</f>
        <v/>
      </c>
      <c r="T564" s="370" t="str">
        <f>IF(装备!T563="","",装备!T563)</f>
        <v/>
      </c>
      <c r="U564" s="370" t="str">
        <f>IF(装备!U563="","",装备!U563)</f>
        <v/>
      </c>
      <c r="V564" s="370" t="str">
        <f>IF(装备!V563="","",装备!V563)</f>
        <v/>
      </c>
      <c r="W564" s="370" t="str">
        <f>IF(装备!W563="","",装备!W563)</f>
        <v/>
      </c>
      <c r="X564" s="370" t="str">
        <f>IF(装备!X563="","",装备!X563)</f>
        <v/>
      </c>
      <c r="Y564" s="370" t="str">
        <f>IF(装备!Y563="","",装备!Y563)</f>
        <v/>
      </c>
      <c r="Z564" s="370" t="str">
        <f>IF(装备!Z563="","",装备!Z563)</f>
        <v/>
      </c>
      <c r="AA564" s="370" t="str">
        <f>IF(装备!AA563="","",装备!AA563)</f>
        <v/>
      </c>
      <c r="AB564" t="str">
        <f>IF(装备!AB563="","",装备!AB563)</f>
        <v/>
      </c>
      <c r="AC564" t="str">
        <f>IF(装备!AC563="","",装备!AC563)</f>
        <v/>
      </c>
      <c r="AD564" t="str">
        <f>IF(装备!AD563="","",装备!AD563)</f>
        <v/>
      </c>
    </row>
    <row r="565" spans="1:30">
      <c r="A565" t="str">
        <f>IF(装备!A564="","",装备!A564)</f>
        <v/>
      </c>
      <c r="B565" s="64" t="str">
        <f>IF(装备!B564="","",装备!B564)</f>
        <v/>
      </c>
      <c r="C565" s="370" t="str">
        <f>IF(装备!C564="","",装备!C564)</f>
        <v/>
      </c>
      <c r="D565" s="121" t="str">
        <f>IF(装备!D564="","",装备!D564)</f>
        <v/>
      </c>
      <c r="E565" t="str">
        <f>IF(装备!E564="","",装备!E564)</f>
        <v/>
      </c>
      <c r="F565" s="370" t="str">
        <f>IF(装备!F564="","",装备!F564)</f>
        <v/>
      </c>
      <c r="G565" s="370" t="str">
        <f>IF(装备!G564="","",装备!G564)</f>
        <v/>
      </c>
      <c r="H565" s="370" t="str">
        <f>IF(装备!H564="","",装备!H564)</f>
        <v/>
      </c>
      <c r="I565" s="370" t="str">
        <f>IF(装备!I564="","",装备!I564)</f>
        <v/>
      </c>
      <c r="J565" s="370" t="str">
        <f>IF(装备!J564="","",装备!J564)</f>
        <v/>
      </c>
      <c r="K565" s="370" t="str">
        <f>IF(装备!K564="","",装备!K564)</f>
        <v/>
      </c>
      <c r="L565" s="370" t="str">
        <f>IF(装备!L564="","",装备!L564)</f>
        <v/>
      </c>
      <c r="M565" s="370" t="str">
        <f>IF(装备!M564="","",装备!M564)</f>
        <v/>
      </c>
      <c r="N565" s="370" t="str">
        <f>IF(装备!N564="","",装备!N564)</f>
        <v/>
      </c>
      <c r="O565" s="370" t="str">
        <f>IF(装备!O564="","",装备!O564)</f>
        <v/>
      </c>
      <c r="P565" s="370" t="str">
        <f>IF(装备!P564="","",装备!P564)</f>
        <v/>
      </c>
      <c r="Q565" s="370" t="str">
        <f>IF(装备!Q564="","",装备!Q564)</f>
        <v/>
      </c>
      <c r="R565" s="370" t="str">
        <f>IF(装备!R564="","",装备!R564)</f>
        <v/>
      </c>
      <c r="S565" s="370" t="str">
        <f>IF(装备!S564="","",装备!S564)</f>
        <v/>
      </c>
      <c r="T565" s="370" t="str">
        <f>IF(装备!T564="","",装备!T564)</f>
        <v/>
      </c>
      <c r="U565" s="370" t="str">
        <f>IF(装备!U564="","",装备!U564)</f>
        <v/>
      </c>
      <c r="V565" s="370" t="str">
        <f>IF(装备!V564="","",装备!V564)</f>
        <v/>
      </c>
      <c r="W565" s="370" t="str">
        <f>IF(装备!W564="","",装备!W564)</f>
        <v/>
      </c>
      <c r="X565" s="370" t="str">
        <f>IF(装备!X564="","",装备!X564)</f>
        <v/>
      </c>
      <c r="Y565" s="370" t="str">
        <f>IF(装备!Y564="","",装备!Y564)</f>
        <v/>
      </c>
      <c r="Z565" s="370" t="str">
        <f>IF(装备!Z564="","",装备!Z564)</f>
        <v/>
      </c>
      <c r="AA565" s="370" t="str">
        <f>IF(装备!AA564="","",装备!AA564)</f>
        <v/>
      </c>
      <c r="AB565" t="str">
        <f>IF(装备!AB564="","",装备!AB564)</f>
        <v/>
      </c>
      <c r="AC565" t="str">
        <f>IF(装备!AC564="","",装备!AC564)</f>
        <v/>
      </c>
      <c r="AD565" t="str">
        <f>IF(装备!AD564="","",装备!AD564)</f>
        <v/>
      </c>
    </row>
    <row r="566" spans="1:30">
      <c r="A566" t="str">
        <f>IF(装备!A565="","",装备!A565)</f>
        <v/>
      </c>
      <c r="B566" s="64" t="str">
        <f>IF(装备!B565="","",装备!B565)</f>
        <v/>
      </c>
      <c r="C566" s="370" t="str">
        <f>IF(装备!C565="","",装备!C565)</f>
        <v/>
      </c>
      <c r="D566" s="121" t="str">
        <f>IF(装备!D565="","",装备!D565)</f>
        <v/>
      </c>
      <c r="E566" t="str">
        <f>IF(装备!E565="","",装备!E565)</f>
        <v/>
      </c>
      <c r="F566" s="370" t="str">
        <f>IF(装备!F565="","",装备!F565)</f>
        <v/>
      </c>
      <c r="G566" s="370" t="str">
        <f>IF(装备!G565="","",装备!G565)</f>
        <v/>
      </c>
      <c r="H566" s="370" t="str">
        <f>IF(装备!H565="","",装备!H565)</f>
        <v/>
      </c>
      <c r="I566" s="370" t="str">
        <f>IF(装备!I565="","",装备!I565)</f>
        <v/>
      </c>
      <c r="J566" s="370" t="str">
        <f>IF(装备!J565="","",装备!J565)</f>
        <v/>
      </c>
      <c r="K566" s="370" t="str">
        <f>IF(装备!K565="","",装备!K565)</f>
        <v/>
      </c>
      <c r="L566" s="370" t="str">
        <f>IF(装备!L565="","",装备!L565)</f>
        <v/>
      </c>
      <c r="M566" s="370" t="str">
        <f>IF(装备!M565="","",装备!M565)</f>
        <v/>
      </c>
      <c r="N566" s="370" t="str">
        <f>IF(装备!N565="","",装备!N565)</f>
        <v/>
      </c>
      <c r="O566" s="370" t="str">
        <f>IF(装备!O565="","",装备!O565)</f>
        <v/>
      </c>
      <c r="P566" s="370" t="str">
        <f>IF(装备!P565="","",装备!P565)</f>
        <v/>
      </c>
      <c r="Q566" s="370" t="str">
        <f>IF(装备!Q565="","",装备!Q565)</f>
        <v/>
      </c>
      <c r="R566" s="370" t="str">
        <f>IF(装备!R565="","",装备!R565)</f>
        <v/>
      </c>
      <c r="S566" s="370" t="str">
        <f>IF(装备!S565="","",装备!S565)</f>
        <v/>
      </c>
      <c r="T566" s="370" t="str">
        <f>IF(装备!T565="","",装备!T565)</f>
        <v/>
      </c>
      <c r="U566" s="370" t="str">
        <f>IF(装备!U565="","",装备!U565)</f>
        <v/>
      </c>
      <c r="V566" s="370" t="str">
        <f>IF(装备!V565="","",装备!V565)</f>
        <v/>
      </c>
      <c r="W566" s="370" t="str">
        <f>IF(装备!W565="","",装备!W565)</f>
        <v/>
      </c>
      <c r="X566" s="370" t="str">
        <f>IF(装备!X565="","",装备!X565)</f>
        <v/>
      </c>
      <c r="Y566" s="370" t="str">
        <f>IF(装备!Y565="","",装备!Y565)</f>
        <v/>
      </c>
      <c r="Z566" s="370" t="str">
        <f>IF(装备!Z565="","",装备!Z565)</f>
        <v/>
      </c>
      <c r="AA566" s="370" t="str">
        <f>IF(装备!AA565="","",装备!AA565)</f>
        <v/>
      </c>
      <c r="AB566" t="str">
        <f>IF(装备!AB565="","",装备!AB565)</f>
        <v/>
      </c>
      <c r="AC566" t="str">
        <f>IF(装备!AC565="","",装备!AC565)</f>
        <v/>
      </c>
      <c r="AD566" t="str">
        <f>IF(装备!AD565="","",装备!AD565)</f>
        <v/>
      </c>
    </row>
    <row r="567" spans="1:30">
      <c r="A567" t="str">
        <f>IF(装备!A566="","",装备!A566)</f>
        <v/>
      </c>
      <c r="B567" s="64" t="str">
        <f>IF(装备!B566="","",装备!B566)</f>
        <v/>
      </c>
      <c r="C567" s="370" t="str">
        <f>IF(装备!C566="","",装备!C566)</f>
        <v/>
      </c>
      <c r="D567" s="121" t="str">
        <f>IF(装备!D566="","",装备!D566)</f>
        <v/>
      </c>
      <c r="E567" t="str">
        <f>IF(装备!E566="","",装备!E566)</f>
        <v/>
      </c>
      <c r="F567" s="370" t="str">
        <f>IF(装备!F566="","",装备!F566)</f>
        <v/>
      </c>
      <c r="G567" s="370" t="str">
        <f>IF(装备!G566="","",装备!G566)</f>
        <v/>
      </c>
      <c r="H567" s="370" t="str">
        <f>IF(装备!H566="","",装备!H566)</f>
        <v/>
      </c>
      <c r="I567" s="370" t="str">
        <f>IF(装备!I566="","",装备!I566)</f>
        <v/>
      </c>
      <c r="J567" s="370" t="str">
        <f>IF(装备!J566="","",装备!J566)</f>
        <v/>
      </c>
      <c r="K567" s="370" t="str">
        <f>IF(装备!K566="","",装备!K566)</f>
        <v/>
      </c>
      <c r="L567" s="370" t="str">
        <f>IF(装备!L566="","",装备!L566)</f>
        <v/>
      </c>
      <c r="M567" s="370" t="str">
        <f>IF(装备!M566="","",装备!M566)</f>
        <v/>
      </c>
      <c r="N567" s="370" t="str">
        <f>IF(装备!N566="","",装备!N566)</f>
        <v/>
      </c>
      <c r="O567" s="370" t="str">
        <f>IF(装备!O566="","",装备!O566)</f>
        <v/>
      </c>
      <c r="P567" s="370" t="str">
        <f>IF(装备!P566="","",装备!P566)</f>
        <v/>
      </c>
      <c r="Q567" s="370" t="str">
        <f>IF(装备!Q566="","",装备!Q566)</f>
        <v/>
      </c>
      <c r="R567" s="370" t="str">
        <f>IF(装备!R566="","",装备!R566)</f>
        <v/>
      </c>
      <c r="S567" s="370" t="str">
        <f>IF(装备!S566="","",装备!S566)</f>
        <v/>
      </c>
      <c r="T567" s="370" t="str">
        <f>IF(装备!T566="","",装备!T566)</f>
        <v/>
      </c>
      <c r="U567" s="370" t="str">
        <f>IF(装备!U566="","",装备!U566)</f>
        <v/>
      </c>
      <c r="V567" s="370" t="str">
        <f>IF(装备!V566="","",装备!V566)</f>
        <v/>
      </c>
      <c r="W567" s="370" t="str">
        <f>IF(装备!W566="","",装备!W566)</f>
        <v/>
      </c>
      <c r="X567" s="370" t="str">
        <f>IF(装备!X566="","",装备!X566)</f>
        <v/>
      </c>
      <c r="Y567" s="370" t="str">
        <f>IF(装备!Y566="","",装备!Y566)</f>
        <v/>
      </c>
      <c r="Z567" s="370" t="str">
        <f>IF(装备!Z566="","",装备!Z566)</f>
        <v/>
      </c>
      <c r="AA567" s="370" t="str">
        <f>IF(装备!AA566="","",装备!AA566)</f>
        <v/>
      </c>
      <c r="AB567" t="str">
        <f>IF(装备!AB566="","",装备!AB566)</f>
        <v/>
      </c>
      <c r="AC567" t="str">
        <f>IF(装备!AC566="","",装备!AC566)</f>
        <v/>
      </c>
      <c r="AD567" t="str">
        <f>IF(装备!AD566="","",装备!AD566)</f>
        <v/>
      </c>
    </row>
    <row r="568" spans="1:30">
      <c r="A568" t="str">
        <f>IF(装备!A567="","",装备!A567)</f>
        <v/>
      </c>
      <c r="B568" s="64" t="str">
        <f>IF(装备!B567="","",装备!B567)</f>
        <v/>
      </c>
      <c r="C568" s="370" t="str">
        <f>IF(装备!C567="","",装备!C567)</f>
        <v/>
      </c>
      <c r="D568" s="121" t="str">
        <f>IF(装备!D567="","",装备!D567)</f>
        <v/>
      </c>
      <c r="E568" t="str">
        <f>IF(装备!E567="","",装备!E567)</f>
        <v/>
      </c>
      <c r="F568" s="370" t="str">
        <f>IF(装备!F567="","",装备!F567)</f>
        <v/>
      </c>
      <c r="G568" s="370" t="str">
        <f>IF(装备!G567="","",装备!G567)</f>
        <v/>
      </c>
      <c r="H568" s="370" t="str">
        <f>IF(装备!H567="","",装备!H567)</f>
        <v/>
      </c>
      <c r="I568" s="370" t="str">
        <f>IF(装备!I567="","",装备!I567)</f>
        <v/>
      </c>
      <c r="J568" s="370" t="str">
        <f>IF(装备!J567="","",装备!J567)</f>
        <v/>
      </c>
      <c r="K568" s="370" t="str">
        <f>IF(装备!K567="","",装备!K567)</f>
        <v/>
      </c>
      <c r="L568" s="370" t="str">
        <f>IF(装备!L567="","",装备!L567)</f>
        <v/>
      </c>
      <c r="M568" s="370" t="str">
        <f>IF(装备!M567="","",装备!M567)</f>
        <v/>
      </c>
      <c r="N568" s="370" t="str">
        <f>IF(装备!N567="","",装备!N567)</f>
        <v/>
      </c>
      <c r="O568" s="370" t="str">
        <f>IF(装备!O567="","",装备!O567)</f>
        <v/>
      </c>
      <c r="P568" s="370" t="str">
        <f>IF(装备!P567="","",装备!P567)</f>
        <v/>
      </c>
      <c r="Q568" s="370" t="str">
        <f>IF(装备!Q567="","",装备!Q567)</f>
        <v/>
      </c>
      <c r="R568" s="370" t="str">
        <f>IF(装备!R567="","",装备!R567)</f>
        <v/>
      </c>
      <c r="S568" s="370" t="str">
        <f>IF(装备!S567="","",装备!S567)</f>
        <v/>
      </c>
      <c r="T568" s="370" t="str">
        <f>IF(装备!T567="","",装备!T567)</f>
        <v/>
      </c>
      <c r="U568" s="370" t="str">
        <f>IF(装备!U567="","",装备!U567)</f>
        <v/>
      </c>
      <c r="V568" s="370" t="str">
        <f>IF(装备!V567="","",装备!V567)</f>
        <v/>
      </c>
      <c r="W568" s="370" t="str">
        <f>IF(装备!W567="","",装备!W567)</f>
        <v/>
      </c>
      <c r="X568" s="370" t="str">
        <f>IF(装备!X567="","",装备!X567)</f>
        <v/>
      </c>
      <c r="Y568" s="370" t="str">
        <f>IF(装备!Y567="","",装备!Y567)</f>
        <v/>
      </c>
      <c r="Z568" s="370" t="str">
        <f>IF(装备!Z567="","",装备!Z567)</f>
        <v/>
      </c>
      <c r="AA568" s="370" t="str">
        <f>IF(装备!AA567="","",装备!AA567)</f>
        <v/>
      </c>
      <c r="AB568" t="str">
        <f>IF(装备!AB567="","",装备!AB567)</f>
        <v/>
      </c>
      <c r="AC568" t="str">
        <f>IF(装备!AC567="","",装备!AC567)</f>
        <v/>
      </c>
      <c r="AD568" t="str">
        <f>IF(装备!AD567="","",装备!AD567)</f>
        <v/>
      </c>
    </row>
    <row r="569" spans="1:30">
      <c r="A569" t="str">
        <f>IF(装备!A568="","",装备!A568)</f>
        <v/>
      </c>
      <c r="B569" s="64" t="str">
        <f>IF(装备!B568="","",装备!B568)</f>
        <v/>
      </c>
      <c r="C569" s="370" t="str">
        <f>IF(装备!C568="","",装备!C568)</f>
        <v/>
      </c>
      <c r="D569" s="121" t="str">
        <f>IF(装备!D568="","",装备!D568)</f>
        <v/>
      </c>
      <c r="E569" t="str">
        <f>IF(装备!E568="","",装备!E568)</f>
        <v/>
      </c>
      <c r="F569" s="370" t="str">
        <f>IF(装备!F568="","",装备!F568)</f>
        <v/>
      </c>
      <c r="G569" s="370" t="str">
        <f>IF(装备!G568="","",装备!G568)</f>
        <v/>
      </c>
      <c r="H569" s="370" t="str">
        <f>IF(装备!H568="","",装备!H568)</f>
        <v/>
      </c>
      <c r="I569" s="370" t="str">
        <f>IF(装备!I568="","",装备!I568)</f>
        <v/>
      </c>
      <c r="J569" s="370" t="str">
        <f>IF(装备!J568="","",装备!J568)</f>
        <v/>
      </c>
      <c r="K569" s="370" t="str">
        <f>IF(装备!K568="","",装备!K568)</f>
        <v/>
      </c>
      <c r="L569" s="370" t="str">
        <f>IF(装备!L568="","",装备!L568)</f>
        <v/>
      </c>
      <c r="M569" s="370" t="str">
        <f>IF(装备!M568="","",装备!M568)</f>
        <v/>
      </c>
      <c r="N569" s="370" t="str">
        <f>IF(装备!N568="","",装备!N568)</f>
        <v/>
      </c>
      <c r="O569" s="370" t="str">
        <f>IF(装备!O568="","",装备!O568)</f>
        <v/>
      </c>
      <c r="P569" s="370" t="str">
        <f>IF(装备!P568="","",装备!P568)</f>
        <v/>
      </c>
      <c r="Q569" s="370" t="str">
        <f>IF(装备!Q568="","",装备!Q568)</f>
        <v/>
      </c>
      <c r="R569" s="370" t="str">
        <f>IF(装备!R568="","",装备!R568)</f>
        <v/>
      </c>
      <c r="S569" s="370" t="str">
        <f>IF(装备!S568="","",装备!S568)</f>
        <v/>
      </c>
      <c r="T569" s="370" t="str">
        <f>IF(装备!T568="","",装备!T568)</f>
        <v/>
      </c>
      <c r="U569" s="370" t="str">
        <f>IF(装备!U568="","",装备!U568)</f>
        <v/>
      </c>
      <c r="V569" s="370" t="str">
        <f>IF(装备!V568="","",装备!V568)</f>
        <v/>
      </c>
      <c r="W569" s="370" t="str">
        <f>IF(装备!W568="","",装备!W568)</f>
        <v/>
      </c>
      <c r="X569" s="370" t="str">
        <f>IF(装备!X568="","",装备!X568)</f>
        <v/>
      </c>
      <c r="Y569" s="370" t="str">
        <f>IF(装备!Y568="","",装备!Y568)</f>
        <v/>
      </c>
      <c r="Z569" s="370" t="str">
        <f>IF(装备!Z568="","",装备!Z568)</f>
        <v/>
      </c>
      <c r="AA569" s="370" t="str">
        <f>IF(装备!AA568="","",装备!AA568)</f>
        <v/>
      </c>
      <c r="AB569" t="str">
        <f>IF(装备!AB568="","",装备!AB568)</f>
        <v/>
      </c>
      <c r="AC569" t="str">
        <f>IF(装备!AC568="","",装备!AC568)</f>
        <v/>
      </c>
      <c r="AD569" t="str">
        <f>IF(装备!AD568="","",装备!AD568)</f>
        <v/>
      </c>
    </row>
    <row r="570" spans="1:30">
      <c r="A570" t="str">
        <f>IF(装备!A569="","",装备!A569)</f>
        <v/>
      </c>
      <c r="B570" s="64" t="str">
        <f>IF(装备!B569="","",装备!B569)</f>
        <v/>
      </c>
      <c r="C570" s="370" t="str">
        <f>IF(装备!C569="","",装备!C569)</f>
        <v/>
      </c>
      <c r="D570" s="121" t="str">
        <f>IF(装备!D569="","",装备!D569)</f>
        <v/>
      </c>
      <c r="E570" t="str">
        <f>IF(装备!E569="","",装备!E569)</f>
        <v/>
      </c>
      <c r="F570" s="370" t="str">
        <f>IF(装备!F569="","",装备!F569)</f>
        <v/>
      </c>
      <c r="G570" s="370" t="str">
        <f>IF(装备!G569="","",装备!G569)</f>
        <v/>
      </c>
      <c r="H570" s="370" t="str">
        <f>IF(装备!H569="","",装备!H569)</f>
        <v/>
      </c>
      <c r="I570" s="370" t="str">
        <f>IF(装备!I569="","",装备!I569)</f>
        <v/>
      </c>
      <c r="J570" s="370" t="str">
        <f>IF(装备!J569="","",装备!J569)</f>
        <v/>
      </c>
      <c r="K570" s="370" t="str">
        <f>IF(装备!K569="","",装备!K569)</f>
        <v/>
      </c>
      <c r="L570" s="370" t="str">
        <f>IF(装备!L569="","",装备!L569)</f>
        <v/>
      </c>
      <c r="M570" s="370" t="str">
        <f>IF(装备!M569="","",装备!M569)</f>
        <v/>
      </c>
      <c r="N570" s="370" t="str">
        <f>IF(装备!N569="","",装备!N569)</f>
        <v/>
      </c>
      <c r="O570" s="370" t="str">
        <f>IF(装备!O569="","",装备!O569)</f>
        <v/>
      </c>
      <c r="P570" s="370" t="str">
        <f>IF(装备!P569="","",装备!P569)</f>
        <v/>
      </c>
      <c r="Q570" s="370" t="str">
        <f>IF(装备!Q569="","",装备!Q569)</f>
        <v/>
      </c>
      <c r="R570" s="370" t="str">
        <f>IF(装备!R569="","",装备!R569)</f>
        <v/>
      </c>
      <c r="S570" s="370" t="str">
        <f>IF(装备!S569="","",装备!S569)</f>
        <v/>
      </c>
      <c r="T570" s="370" t="str">
        <f>IF(装备!T569="","",装备!T569)</f>
        <v/>
      </c>
      <c r="U570" s="370" t="str">
        <f>IF(装备!U569="","",装备!U569)</f>
        <v/>
      </c>
      <c r="V570" s="370" t="str">
        <f>IF(装备!V569="","",装备!V569)</f>
        <v/>
      </c>
      <c r="W570" s="370" t="str">
        <f>IF(装备!W569="","",装备!W569)</f>
        <v/>
      </c>
      <c r="X570" s="370" t="str">
        <f>IF(装备!X569="","",装备!X569)</f>
        <v/>
      </c>
      <c r="Y570" s="370" t="str">
        <f>IF(装备!Y569="","",装备!Y569)</f>
        <v/>
      </c>
      <c r="Z570" s="370" t="str">
        <f>IF(装备!Z569="","",装备!Z569)</f>
        <v/>
      </c>
      <c r="AA570" s="370" t="str">
        <f>IF(装备!AA569="","",装备!AA569)</f>
        <v/>
      </c>
      <c r="AB570" t="str">
        <f>IF(装备!AB569="","",装备!AB569)</f>
        <v/>
      </c>
      <c r="AC570" t="str">
        <f>IF(装备!AC569="","",装备!AC569)</f>
        <v/>
      </c>
      <c r="AD570" t="str">
        <f>IF(装备!AD569="","",装备!AD569)</f>
        <v/>
      </c>
    </row>
    <row r="571" spans="1:30">
      <c r="A571" t="str">
        <f>IF(装备!A570="","",装备!A570)</f>
        <v/>
      </c>
      <c r="B571" s="64" t="str">
        <f>IF(装备!B570="","",装备!B570)</f>
        <v/>
      </c>
      <c r="C571" s="370" t="str">
        <f>IF(装备!C570="","",装备!C570)</f>
        <v/>
      </c>
      <c r="D571" s="121" t="str">
        <f>IF(装备!D570="","",装备!D570)</f>
        <v/>
      </c>
      <c r="E571" t="str">
        <f>IF(装备!E570="","",装备!E570)</f>
        <v/>
      </c>
      <c r="F571" s="370" t="str">
        <f>IF(装备!F570="","",装备!F570)</f>
        <v/>
      </c>
      <c r="G571" s="370" t="str">
        <f>IF(装备!G570="","",装备!G570)</f>
        <v/>
      </c>
      <c r="H571" s="370" t="str">
        <f>IF(装备!H570="","",装备!H570)</f>
        <v/>
      </c>
      <c r="I571" s="370" t="str">
        <f>IF(装备!I570="","",装备!I570)</f>
        <v/>
      </c>
      <c r="J571" s="370" t="str">
        <f>IF(装备!J570="","",装备!J570)</f>
        <v/>
      </c>
      <c r="K571" s="370" t="str">
        <f>IF(装备!K570="","",装备!K570)</f>
        <v/>
      </c>
      <c r="L571" s="370" t="str">
        <f>IF(装备!L570="","",装备!L570)</f>
        <v/>
      </c>
      <c r="M571" s="370" t="str">
        <f>IF(装备!M570="","",装备!M570)</f>
        <v/>
      </c>
      <c r="N571" s="370" t="str">
        <f>IF(装备!N570="","",装备!N570)</f>
        <v/>
      </c>
      <c r="O571" s="370" t="str">
        <f>IF(装备!O570="","",装备!O570)</f>
        <v/>
      </c>
      <c r="P571" s="370" t="str">
        <f>IF(装备!P570="","",装备!P570)</f>
        <v/>
      </c>
      <c r="Q571" s="370" t="str">
        <f>IF(装备!Q570="","",装备!Q570)</f>
        <v/>
      </c>
      <c r="R571" s="370" t="str">
        <f>IF(装备!R570="","",装备!R570)</f>
        <v/>
      </c>
      <c r="S571" s="370" t="str">
        <f>IF(装备!S570="","",装备!S570)</f>
        <v/>
      </c>
      <c r="T571" s="370" t="str">
        <f>IF(装备!T570="","",装备!T570)</f>
        <v/>
      </c>
      <c r="U571" s="370" t="str">
        <f>IF(装备!U570="","",装备!U570)</f>
        <v/>
      </c>
      <c r="V571" s="370" t="str">
        <f>IF(装备!V570="","",装备!V570)</f>
        <v/>
      </c>
      <c r="W571" s="370" t="str">
        <f>IF(装备!W570="","",装备!W570)</f>
        <v/>
      </c>
      <c r="X571" s="370" t="str">
        <f>IF(装备!X570="","",装备!X570)</f>
        <v/>
      </c>
      <c r="Y571" s="370" t="str">
        <f>IF(装备!Y570="","",装备!Y570)</f>
        <v/>
      </c>
      <c r="Z571" s="370" t="str">
        <f>IF(装备!Z570="","",装备!Z570)</f>
        <v/>
      </c>
      <c r="AA571" s="370" t="str">
        <f>IF(装备!AA570="","",装备!AA570)</f>
        <v/>
      </c>
      <c r="AB571" t="str">
        <f>IF(装备!AB570="","",装备!AB570)</f>
        <v/>
      </c>
      <c r="AC571" t="str">
        <f>IF(装备!AC570="","",装备!AC570)</f>
        <v/>
      </c>
      <c r="AD571" t="str">
        <f>IF(装备!AD570="","",装备!AD570)</f>
        <v/>
      </c>
    </row>
    <row r="572" spans="1:30">
      <c r="A572" t="str">
        <f>IF(装备!A571="","",装备!A571)</f>
        <v/>
      </c>
      <c r="B572" s="64" t="str">
        <f>IF(装备!B571="","",装备!B571)</f>
        <v/>
      </c>
      <c r="C572" s="370" t="str">
        <f>IF(装备!C571="","",装备!C571)</f>
        <v/>
      </c>
      <c r="D572" s="121" t="str">
        <f>IF(装备!D571="","",装备!D571)</f>
        <v/>
      </c>
      <c r="E572" t="str">
        <f>IF(装备!E571="","",装备!E571)</f>
        <v/>
      </c>
      <c r="F572" s="370" t="str">
        <f>IF(装备!F571="","",装备!F571)</f>
        <v/>
      </c>
      <c r="G572" s="370" t="str">
        <f>IF(装备!G571="","",装备!G571)</f>
        <v/>
      </c>
      <c r="H572" s="370" t="str">
        <f>IF(装备!H571="","",装备!H571)</f>
        <v/>
      </c>
      <c r="I572" s="370" t="str">
        <f>IF(装备!I571="","",装备!I571)</f>
        <v/>
      </c>
      <c r="J572" s="370" t="str">
        <f>IF(装备!J571="","",装备!J571)</f>
        <v/>
      </c>
      <c r="K572" s="370" t="str">
        <f>IF(装备!K571="","",装备!K571)</f>
        <v/>
      </c>
      <c r="L572" s="370" t="str">
        <f>IF(装备!L571="","",装备!L571)</f>
        <v/>
      </c>
      <c r="M572" s="370" t="str">
        <f>IF(装备!M571="","",装备!M571)</f>
        <v/>
      </c>
      <c r="N572" s="370" t="str">
        <f>IF(装备!N571="","",装备!N571)</f>
        <v/>
      </c>
      <c r="O572" s="370" t="str">
        <f>IF(装备!O571="","",装备!O571)</f>
        <v/>
      </c>
      <c r="P572" s="370" t="str">
        <f>IF(装备!P571="","",装备!P571)</f>
        <v/>
      </c>
      <c r="Q572" s="370" t="str">
        <f>IF(装备!Q571="","",装备!Q571)</f>
        <v/>
      </c>
      <c r="R572" s="370" t="str">
        <f>IF(装备!R571="","",装备!R571)</f>
        <v/>
      </c>
      <c r="S572" s="370" t="str">
        <f>IF(装备!S571="","",装备!S571)</f>
        <v/>
      </c>
      <c r="T572" s="370" t="str">
        <f>IF(装备!T571="","",装备!T571)</f>
        <v/>
      </c>
      <c r="U572" s="370" t="str">
        <f>IF(装备!U571="","",装备!U571)</f>
        <v/>
      </c>
      <c r="V572" s="370" t="str">
        <f>IF(装备!V571="","",装备!V571)</f>
        <v/>
      </c>
      <c r="W572" s="370" t="str">
        <f>IF(装备!W571="","",装备!W571)</f>
        <v/>
      </c>
      <c r="X572" s="370" t="str">
        <f>IF(装备!X571="","",装备!X571)</f>
        <v/>
      </c>
      <c r="Y572" s="370" t="str">
        <f>IF(装备!Y571="","",装备!Y571)</f>
        <v/>
      </c>
      <c r="Z572" s="370" t="str">
        <f>IF(装备!Z571="","",装备!Z571)</f>
        <v/>
      </c>
      <c r="AA572" s="370" t="str">
        <f>IF(装备!AA571="","",装备!AA571)</f>
        <v/>
      </c>
      <c r="AB572" t="str">
        <f>IF(装备!AB571="","",装备!AB571)</f>
        <v/>
      </c>
      <c r="AC572" t="str">
        <f>IF(装备!AC571="","",装备!AC571)</f>
        <v/>
      </c>
      <c r="AD572" t="str">
        <f>IF(装备!AD571="","",装备!AD571)</f>
        <v/>
      </c>
    </row>
    <row r="573" spans="1:30">
      <c r="A573" t="str">
        <f>IF(装备!A572="","",装备!A572)</f>
        <v/>
      </c>
      <c r="B573" s="64" t="str">
        <f>IF(装备!B572="","",装备!B572)</f>
        <v/>
      </c>
      <c r="C573" s="370" t="str">
        <f>IF(装备!C572="","",装备!C572)</f>
        <v/>
      </c>
      <c r="D573" s="121" t="str">
        <f>IF(装备!D572="","",装备!D572)</f>
        <v/>
      </c>
      <c r="E573" t="str">
        <f>IF(装备!E572="","",装备!E572)</f>
        <v/>
      </c>
      <c r="F573" s="370" t="str">
        <f>IF(装备!F572="","",装备!F572)</f>
        <v/>
      </c>
      <c r="G573" s="370" t="str">
        <f>IF(装备!G572="","",装备!G572)</f>
        <v/>
      </c>
      <c r="H573" s="370" t="str">
        <f>IF(装备!H572="","",装备!H572)</f>
        <v/>
      </c>
      <c r="I573" s="370" t="str">
        <f>IF(装备!I572="","",装备!I572)</f>
        <v/>
      </c>
      <c r="J573" s="370" t="str">
        <f>IF(装备!J572="","",装备!J572)</f>
        <v/>
      </c>
      <c r="K573" s="370" t="str">
        <f>IF(装备!K572="","",装备!K572)</f>
        <v/>
      </c>
      <c r="L573" s="370" t="str">
        <f>IF(装备!L572="","",装备!L572)</f>
        <v/>
      </c>
      <c r="M573" s="370" t="str">
        <f>IF(装备!M572="","",装备!M572)</f>
        <v/>
      </c>
      <c r="N573" s="370" t="str">
        <f>IF(装备!N572="","",装备!N572)</f>
        <v/>
      </c>
      <c r="O573" s="370" t="str">
        <f>IF(装备!O572="","",装备!O572)</f>
        <v/>
      </c>
      <c r="P573" s="370" t="str">
        <f>IF(装备!P572="","",装备!P572)</f>
        <v/>
      </c>
      <c r="Q573" s="370" t="str">
        <f>IF(装备!Q572="","",装备!Q572)</f>
        <v/>
      </c>
      <c r="R573" s="370" t="str">
        <f>IF(装备!R572="","",装备!R572)</f>
        <v/>
      </c>
      <c r="S573" s="370" t="str">
        <f>IF(装备!S572="","",装备!S572)</f>
        <v/>
      </c>
      <c r="T573" s="370" t="str">
        <f>IF(装备!T572="","",装备!T572)</f>
        <v/>
      </c>
      <c r="U573" s="370" t="str">
        <f>IF(装备!U572="","",装备!U572)</f>
        <v/>
      </c>
      <c r="V573" s="370" t="str">
        <f>IF(装备!V572="","",装备!V572)</f>
        <v/>
      </c>
      <c r="W573" s="370" t="str">
        <f>IF(装备!W572="","",装备!W572)</f>
        <v/>
      </c>
      <c r="X573" s="370" t="str">
        <f>IF(装备!X572="","",装备!X572)</f>
        <v/>
      </c>
      <c r="Y573" s="370" t="str">
        <f>IF(装备!Y572="","",装备!Y572)</f>
        <v/>
      </c>
      <c r="Z573" s="370" t="str">
        <f>IF(装备!Z572="","",装备!Z572)</f>
        <v/>
      </c>
      <c r="AA573" s="370" t="str">
        <f>IF(装备!AA572="","",装备!AA572)</f>
        <v/>
      </c>
      <c r="AB573" t="str">
        <f>IF(装备!AB572="","",装备!AB572)</f>
        <v/>
      </c>
      <c r="AC573" t="str">
        <f>IF(装备!AC572="","",装备!AC572)</f>
        <v/>
      </c>
      <c r="AD573" t="str">
        <f>IF(装备!AD572="","",装备!AD572)</f>
        <v/>
      </c>
    </row>
    <row r="574" spans="1:30">
      <c r="A574" t="str">
        <f>IF(装备!A573="","",装备!A573)</f>
        <v/>
      </c>
      <c r="B574" s="64" t="str">
        <f>IF(装备!B573="","",装备!B573)</f>
        <v/>
      </c>
      <c r="C574" s="370" t="str">
        <f>IF(装备!C573="","",装备!C573)</f>
        <v/>
      </c>
      <c r="D574" s="121" t="str">
        <f>IF(装备!D573="","",装备!D573)</f>
        <v/>
      </c>
      <c r="E574" t="str">
        <f>IF(装备!E573="","",装备!E573)</f>
        <v/>
      </c>
      <c r="F574" s="370" t="str">
        <f>IF(装备!F573="","",装备!F573)</f>
        <v/>
      </c>
      <c r="G574" s="370" t="str">
        <f>IF(装备!G573="","",装备!G573)</f>
        <v/>
      </c>
      <c r="H574" s="370" t="str">
        <f>IF(装备!H573="","",装备!H573)</f>
        <v/>
      </c>
      <c r="I574" s="370" t="str">
        <f>IF(装备!I573="","",装备!I573)</f>
        <v/>
      </c>
      <c r="J574" s="370" t="str">
        <f>IF(装备!J573="","",装备!J573)</f>
        <v/>
      </c>
      <c r="K574" s="370" t="str">
        <f>IF(装备!K573="","",装备!K573)</f>
        <v/>
      </c>
      <c r="L574" s="370" t="str">
        <f>IF(装备!L573="","",装备!L573)</f>
        <v/>
      </c>
      <c r="M574" s="370" t="str">
        <f>IF(装备!M573="","",装备!M573)</f>
        <v/>
      </c>
      <c r="N574" s="370" t="str">
        <f>IF(装备!N573="","",装备!N573)</f>
        <v/>
      </c>
      <c r="O574" s="370" t="str">
        <f>IF(装备!O573="","",装备!O573)</f>
        <v/>
      </c>
      <c r="P574" s="370" t="str">
        <f>IF(装备!P573="","",装备!P573)</f>
        <v/>
      </c>
      <c r="Q574" s="370" t="str">
        <f>IF(装备!Q573="","",装备!Q573)</f>
        <v/>
      </c>
      <c r="R574" s="370" t="str">
        <f>IF(装备!R573="","",装备!R573)</f>
        <v/>
      </c>
      <c r="S574" s="370" t="str">
        <f>IF(装备!S573="","",装备!S573)</f>
        <v/>
      </c>
      <c r="T574" s="370" t="str">
        <f>IF(装备!T573="","",装备!T573)</f>
        <v/>
      </c>
      <c r="U574" s="370" t="str">
        <f>IF(装备!U573="","",装备!U573)</f>
        <v/>
      </c>
      <c r="V574" s="370" t="str">
        <f>IF(装备!V573="","",装备!V573)</f>
        <v/>
      </c>
      <c r="W574" s="370" t="str">
        <f>IF(装备!W573="","",装备!W573)</f>
        <v/>
      </c>
      <c r="X574" s="370" t="str">
        <f>IF(装备!X573="","",装备!X573)</f>
        <v/>
      </c>
      <c r="Y574" s="370" t="str">
        <f>IF(装备!Y573="","",装备!Y573)</f>
        <v/>
      </c>
      <c r="Z574" s="370" t="str">
        <f>IF(装备!Z573="","",装备!Z573)</f>
        <v/>
      </c>
      <c r="AA574" s="370" t="str">
        <f>IF(装备!AA573="","",装备!AA573)</f>
        <v/>
      </c>
      <c r="AB574" t="str">
        <f>IF(装备!AB573="","",装备!AB573)</f>
        <v/>
      </c>
      <c r="AC574" t="str">
        <f>IF(装备!AC573="","",装备!AC573)</f>
        <v/>
      </c>
      <c r="AD574" t="str">
        <f>IF(装备!AD573="","",装备!AD573)</f>
        <v/>
      </c>
    </row>
    <row r="575" spans="1:30">
      <c r="A575" t="str">
        <f>IF(装备!A574="","",装备!A574)</f>
        <v/>
      </c>
      <c r="B575" s="64" t="str">
        <f>IF(装备!B574="","",装备!B574)</f>
        <v/>
      </c>
      <c r="C575" s="370" t="str">
        <f>IF(装备!C574="","",装备!C574)</f>
        <v/>
      </c>
      <c r="D575" s="121" t="str">
        <f>IF(装备!D574="","",装备!D574)</f>
        <v/>
      </c>
      <c r="E575" t="str">
        <f>IF(装备!E574="","",装备!E574)</f>
        <v/>
      </c>
      <c r="F575" s="370" t="str">
        <f>IF(装备!F574="","",装备!F574)</f>
        <v/>
      </c>
      <c r="G575" s="370" t="str">
        <f>IF(装备!G574="","",装备!G574)</f>
        <v/>
      </c>
      <c r="H575" s="370" t="str">
        <f>IF(装备!H574="","",装备!H574)</f>
        <v/>
      </c>
      <c r="I575" s="370" t="str">
        <f>IF(装备!I574="","",装备!I574)</f>
        <v/>
      </c>
      <c r="J575" s="370" t="str">
        <f>IF(装备!J574="","",装备!J574)</f>
        <v/>
      </c>
      <c r="K575" s="370" t="str">
        <f>IF(装备!K574="","",装备!K574)</f>
        <v/>
      </c>
      <c r="L575" s="370" t="str">
        <f>IF(装备!L574="","",装备!L574)</f>
        <v/>
      </c>
      <c r="M575" s="370" t="str">
        <f>IF(装备!M574="","",装备!M574)</f>
        <v/>
      </c>
      <c r="N575" s="370" t="str">
        <f>IF(装备!N574="","",装备!N574)</f>
        <v/>
      </c>
      <c r="O575" s="370" t="str">
        <f>IF(装备!O574="","",装备!O574)</f>
        <v/>
      </c>
      <c r="P575" s="370" t="str">
        <f>IF(装备!P574="","",装备!P574)</f>
        <v/>
      </c>
      <c r="Q575" s="370" t="str">
        <f>IF(装备!Q574="","",装备!Q574)</f>
        <v/>
      </c>
      <c r="R575" s="370" t="str">
        <f>IF(装备!R574="","",装备!R574)</f>
        <v/>
      </c>
      <c r="S575" s="370" t="str">
        <f>IF(装备!S574="","",装备!S574)</f>
        <v/>
      </c>
      <c r="T575" s="370" t="str">
        <f>IF(装备!T574="","",装备!T574)</f>
        <v/>
      </c>
      <c r="U575" s="370" t="str">
        <f>IF(装备!U574="","",装备!U574)</f>
        <v/>
      </c>
      <c r="V575" s="370" t="str">
        <f>IF(装备!V574="","",装备!V574)</f>
        <v/>
      </c>
      <c r="W575" s="370" t="str">
        <f>IF(装备!W574="","",装备!W574)</f>
        <v/>
      </c>
      <c r="X575" s="370" t="str">
        <f>IF(装备!X574="","",装备!X574)</f>
        <v/>
      </c>
      <c r="Y575" s="370" t="str">
        <f>IF(装备!Y574="","",装备!Y574)</f>
        <v/>
      </c>
      <c r="Z575" s="370" t="str">
        <f>IF(装备!Z574="","",装备!Z574)</f>
        <v/>
      </c>
      <c r="AA575" s="370" t="str">
        <f>IF(装备!AA574="","",装备!AA574)</f>
        <v/>
      </c>
      <c r="AB575" t="str">
        <f>IF(装备!AB574="","",装备!AB574)</f>
        <v/>
      </c>
      <c r="AC575" t="str">
        <f>IF(装备!AC574="","",装备!AC574)</f>
        <v/>
      </c>
      <c r="AD575" t="str">
        <f>IF(装备!AD574="","",装备!AD574)</f>
        <v/>
      </c>
    </row>
    <row r="576" spans="1:30">
      <c r="A576" t="str">
        <f>IF(装备!A575="","",装备!A575)</f>
        <v/>
      </c>
      <c r="B576" s="64" t="str">
        <f>IF(装备!B575="","",装备!B575)</f>
        <v/>
      </c>
      <c r="C576" s="370" t="str">
        <f>IF(装备!C575="","",装备!C575)</f>
        <v/>
      </c>
      <c r="D576" s="121" t="str">
        <f>IF(装备!D575="","",装备!D575)</f>
        <v/>
      </c>
      <c r="E576" t="str">
        <f>IF(装备!E575="","",装备!E575)</f>
        <v/>
      </c>
      <c r="F576" s="370" t="str">
        <f>IF(装备!F575="","",装备!F575)</f>
        <v/>
      </c>
      <c r="G576" s="370" t="str">
        <f>IF(装备!G575="","",装备!G575)</f>
        <v/>
      </c>
      <c r="H576" s="370" t="str">
        <f>IF(装备!H575="","",装备!H575)</f>
        <v/>
      </c>
      <c r="I576" s="370" t="str">
        <f>IF(装备!I575="","",装备!I575)</f>
        <v/>
      </c>
      <c r="J576" s="370" t="str">
        <f>IF(装备!J575="","",装备!J575)</f>
        <v/>
      </c>
      <c r="K576" s="370" t="str">
        <f>IF(装备!K575="","",装备!K575)</f>
        <v/>
      </c>
      <c r="L576" s="370" t="str">
        <f>IF(装备!L575="","",装备!L575)</f>
        <v/>
      </c>
      <c r="M576" s="370" t="str">
        <f>IF(装备!M575="","",装备!M575)</f>
        <v/>
      </c>
      <c r="N576" s="370" t="str">
        <f>IF(装备!N575="","",装备!N575)</f>
        <v/>
      </c>
      <c r="O576" s="370" t="str">
        <f>IF(装备!O575="","",装备!O575)</f>
        <v/>
      </c>
      <c r="P576" s="370" t="str">
        <f>IF(装备!P575="","",装备!P575)</f>
        <v/>
      </c>
      <c r="Q576" s="370" t="str">
        <f>IF(装备!Q575="","",装备!Q575)</f>
        <v/>
      </c>
      <c r="R576" s="370" t="str">
        <f>IF(装备!R575="","",装备!R575)</f>
        <v/>
      </c>
      <c r="S576" s="370" t="str">
        <f>IF(装备!S575="","",装备!S575)</f>
        <v/>
      </c>
      <c r="T576" s="370" t="str">
        <f>IF(装备!T575="","",装备!T575)</f>
        <v/>
      </c>
      <c r="U576" s="370" t="str">
        <f>IF(装备!U575="","",装备!U575)</f>
        <v/>
      </c>
      <c r="V576" s="370" t="str">
        <f>IF(装备!V575="","",装备!V575)</f>
        <v/>
      </c>
      <c r="W576" s="370" t="str">
        <f>IF(装备!W575="","",装备!W575)</f>
        <v/>
      </c>
      <c r="X576" s="370" t="str">
        <f>IF(装备!X575="","",装备!X575)</f>
        <v/>
      </c>
      <c r="Y576" s="370" t="str">
        <f>IF(装备!Y575="","",装备!Y575)</f>
        <v/>
      </c>
      <c r="Z576" s="370" t="str">
        <f>IF(装备!Z575="","",装备!Z575)</f>
        <v/>
      </c>
      <c r="AA576" s="370" t="str">
        <f>IF(装备!AA575="","",装备!AA575)</f>
        <v/>
      </c>
      <c r="AB576" t="str">
        <f>IF(装备!AB575="","",装备!AB575)</f>
        <v/>
      </c>
      <c r="AC576" t="str">
        <f>IF(装备!AC575="","",装备!AC575)</f>
        <v/>
      </c>
      <c r="AD576" t="str">
        <f>IF(装备!AD575="","",装备!AD575)</f>
        <v/>
      </c>
    </row>
    <row r="577" spans="1:30">
      <c r="A577" t="str">
        <f>IF(装备!A576="","",装备!A576)</f>
        <v/>
      </c>
      <c r="B577" s="64" t="str">
        <f>IF(装备!B576="","",装备!B576)</f>
        <v/>
      </c>
      <c r="C577" s="370" t="str">
        <f>IF(装备!C576="","",装备!C576)</f>
        <v/>
      </c>
      <c r="D577" s="121" t="str">
        <f>IF(装备!D576="","",装备!D576)</f>
        <v/>
      </c>
      <c r="E577" t="str">
        <f>IF(装备!E576="","",装备!E576)</f>
        <v/>
      </c>
      <c r="F577" s="370" t="str">
        <f>IF(装备!F576="","",装备!F576)</f>
        <v/>
      </c>
      <c r="G577" s="370" t="str">
        <f>IF(装备!G576="","",装备!G576)</f>
        <v/>
      </c>
      <c r="H577" s="370" t="str">
        <f>IF(装备!H576="","",装备!H576)</f>
        <v/>
      </c>
      <c r="I577" s="370" t="str">
        <f>IF(装备!I576="","",装备!I576)</f>
        <v/>
      </c>
      <c r="J577" s="370" t="str">
        <f>IF(装备!J576="","",装备!J576)</f>
        <v/>
      </c>
      <c r="K577" s="370" t="str">
        <f>IF(装备!K576="","",装备!K576)</f>
        <v/>
      </c>
      <c r="L577" s="370" t="str">
        <f>IF(装备!L576="","",装备!L576)</f>
        <v/>
      </c>
      <c r="M577" s="370" t="str">
        <f>IF(装备!M576="","",装备!M576)</f>
        <v/>
      </c>
      <c r="N577" s="370" t="str">
        <f>IF(装备!N576="","",装备!N576)</f>
        <v/>
      </c>
      <c r="O577" s="370" t="str">
        <f>IF(装备!O576="","",装备!O576)</f>
        <v/>
      </c>
      <c r="P577" s="370" t="str">
        <f>IF(装备!P576="","",装备!P576)</f>
        <v/>
      </c>
      <c r="Q577" s="370" t="str">
        <f>IF(装备!Q576="","",装备!Q576)</f>
        <v/>
      </c>
      <c r="R577" s="370" t="str">
        <f>IF(装备!R576="","",装备!R576)</f>
        <v/>
      </c>
      <c r="S577" s="370" t="str">
        <f>IF(装备!S576="","",装备!S576)</f>
        <v/>
      </c>
      <c r="T577" s="370" t="str">
        <f>IF(装备!T576="","",装备!T576)</f>
        <v/>
      </c>
      <c r="U577" s="370" t="str">
        <f>IF(装备!U576="","",装备!U576)</f>
        <v/>
      </c>
      <c r="V577" s="370" t="str">
        <f>IF(装备!V576="","",装备!V576)</f>
        <v/>
      </c>
      <c r="W577" s="370" t="str">
        <f>IF(装备!W576="","",装备!W576)</f>
        <v/>
      </c>
      <c r="X577" s="370" t="str">
        <f>IF(装备!X576="","",装备!X576)</f>
        <v/>
      </c>
      <c r="Y577" s="370" t="str">
        <f>IF(装备!Y576="","",装备!Y576)</f>
        <v/>
      </c>
      <c r="Z577" s="370" t="str">
        <f>IF(装备!Z576="","",装备!Z576)</f>
        <v/>
      </c>
      <c r="AA577" s="370" t="str">
        <f>IF(装备!AA576="","",装备!AA576)</f>
        <v/>
      </c>
      <c r="AB577" t="str">
        <f>IF(装备!AB576="","",装备!AB576)</f>
        <v/>
      </c>
      <c r="AC577" t="str">
        <f>IF(装备!AC576="","",装备!AC576)</f>
        <v/>
      </c>
      <c r="AD577" t="str">
        <f>IF(装备!AD576="","",装备!AD576)</f>
        <v/>
      </c>
    </row>
    <row r="578" spans="1:30">
      <c r="A578" t="str">
        <f>IF(装备!A577="","",装备!A577)</f>
        <v/>
      </c>
      <c r="B578" s="64" t="str">
        <f>IF(装备!B577="","",装备!B577)</f>
        <v/>
      </c>
      <c r="C578" s="370" t="str">
        <f>IF(装备!C577="","",装备!C577)</f>
        <v/>
      </c>
      <c r="D578" s="121" t="str">
        <f>IF(装备!D577="","",装备!D577)</f>
        <v/>
      </c>
      <c r="E578" t="str">
        <f>IF(装备!E577="","",装备!E577)</f>
        <v/>
      </c>
      <c r="F578" s="370" t="str">
        <f>IF(装备!F577="","",装备!F577)</f>
        <v/>
      </c>
      <c r="G578" s="370" t="str">
        <f>IF(装备!G577="","",装备!G577)</f>
        <v/>
      </c>
      <c r="H578" s="370" t="str">
        <f>IF(装备!H577="","",装备!H577)</f>
        <v/>
      </c>
      <c r="I578" s="370" t="str">
        <f>IF(装备!I577="","",装备!I577)</f>
        <v/>
      </c>
      <c r="J578" s="370" t="str">
        <f>IF(装备!J577="","",装备!J577)</f>
        <v/>
      </c>
      <c r="K578" s="370" t="str">
        <f>IF(装备!K577="","",装备!K577)</f>
        <v/>
      </c>
      <c r="L578" s="370" t="str">
        <f>IF(装备!L577="","",装备!L577)</f>
        <v/>
      </c>
      <c r="M578" s="370" t="str">
        <f>IF(装备!M577="","",装备!M577)</f>
        <v/>
      </c>
      <c r="N578" s="370" t="str">
        <f>IF(装备!N577="","",装备!N577)</f>
        <v/>
      </c>
      <c r="O578" s="370" t="str">
        <f>IF(装备!O577="","",装备!O577)</f>
        <v/>
      </c>
      <c r="P578" s="370" t="str">
        <f>IF(装备!P577="","",装备!P577)</f>
        <v/>
      </c>
      <c r="Q578" s="370" t="str">
        <f>IF(装备!Q577="","",装备!Q577)</f>
        <v/>
      </c>
      <c r="R578" s="370" t="str">
        <f>IF(装备!R577="","",装备!R577)</f>
        <v/>
      </c>
      <c r="S578" s="370" t="str">
        <f>IF(装备!S577="","",装备!S577)</f>
        <v/>
      </c>
      <c r="T578" s="370" t="str">
        <f>IF(装备!T577="","",装备!T577)</f>
        <v/>
      </c>
      <c r="U578" s="370" t="str">
        <f>IF(装备!U577="","",装备!U577)</f>
        <v/>
      </c>
      <c r="V578" s="370" t="str">
        <f>IF(装备!V577="","",装备!V577)</f>
        <v/>
      </c>
      <c r="W578" s="370" t="str">
        <f>IF(装备!W577="","",装备!W577)</f>
        <v/>
      </c>
      <c r="X578" s="370" t="str">
        <f>IF(装备!X577="","",装备!X577)</f>
        <v/>
      </c>
      <c r="Y578" s="370" t="str">
        <f>IF(装备!Y577="","",装备!Y577)</f>
        <v/>
      </c>
      <c r="Z578" s="370" t="str">
        <f>IF(装备!Z577="","",装备!Z577)</f>
        <v/>
      </c>
      <c r="AA578" s="370" t="str">
        <f>IF(装备!AA577="","",装备!AA577)</f>
        <v/>
      </c>
      <c r="AB578" t="str">
        <f>IF(装备!AB577="","",装备!AB577)</f>
        <v/>
      </c>
      <c r="AC578" t="str">
        <f>IF(装备!AC577="","",装备!AC577)</f>
        <v/>
      </c>
      <c r="AD578" t="str">
        <f>IF(装备!AD577="","",装备!AD577)</f>
        <v/>
      </c>
    </row>
    <row r="579" spans="1:30">
      <c r="A579" t="str">
        <f>IF(装备!A578="","",装备!A578)</f>
        <v/>
      </c>
      <c r="B579" s="64" t="str">
        <f>IF(装备!B578="","",装备!B578)</f>
        <v/>
      </c>
      <c r="C579" s="370" t="str">
        <f>IF(装备!C578="","",装备!C578)</f>
        <v/>
      </c>
      <c r="D579" s="121" t="str">
        <f>IF(装备!D578="","",装备!D578)</f>
        <v/>
      </c>
      <c r="E579" t="str">
        <f>IF(装备!E578="","",装备!E578)</f>
        <v/>
      </c>
      <c r="F579" s="370" t="str">
        <f>IF(装备!F578="","",装备!F578)</f>
        <v/>
      </c>
      <c r="G579" s="370" t="str">
        <f>IF(装备!G578="","",装备!G578)</f>
        <v/>
      </c>
      <c r="H579" s="370" t="str">
        <f>IF(装备!H578="","",装备!H578)</f>
        <v/>
      </c>
      <c r="I579" s="370" t="str">
        <f>IF(装备!I578="","",装备!I578)</f>
        <v/>
      </c>
      <c r="J579" s="370" t="str">
        <f>IF(装备!J578="","",装备!J578)</f>
        <v/>
      </c>
      <c r="K579" s="370" t="str">
        <f>IF(装备!K578="","",装备!K578)</f>
        <v/>
      </c>
      <c r="L579" s="370" t="str">
        <f>IF(装备!L578="","",装备!L578)</f>
        <v/>
      </c>
      <c r="M579" s="370" t="str">
        <f>IF(装备!M578="","",装备!M578)</f>
        <v/>
      </c>
      <c r="N579" s="370" t="str">
        <f>IF(装备!N578="","",装备!N578)</f>
        <v/>
      </c>
      <c r="O579" s="370" t="str">
        <f>IF(装备!O578="","",装备!O578)</f>
        <v/>
      </c>
      <c r="P579" s="370" t="str">
        <f>IF(装备!P578="","",装备!P578)</f>
        <v/>
      </c>
      <c r="Q579" s="370" t="str">
        <f>IF(装备!Q578="","",装备!Q578)</f>
        <v/>
      </c>
      <c r="R579" s="370" t="str">
        <f>IF(装备!R578="","",装备!R578)</f>
        <v/>
      </c>
      <c r="S579" s="370" t="str">
        <f>IF(装备!S578="","",装备!S578)</f>
        <v/>
      </c>
      <c r="T579" s="370" t="str">
        <f>IF(装备!T578="","",装备!T578)</f>
        <v/>
      </c>
      <c r="U579" s="370" t="str">
        <f>IF(装备!U578="","",装备!U578)</f>
        <v/>
      </c>
      <c r="V579" s="370" t="str">
        <f>IF(装备!V578="","",装备!V578)</f>
        <v/>
      </c>
      <c r="W579" s="370" t="str">
        <f>IF(装备!W578="","",装备!W578)</f>
        <v/>
      </c>
      <c r="X579" s="370" t="str">
        <f>IF(装备!X578="","",装备!X578)</f>
        <v/>
      </c>
      <c r="Y579" s="370" t="str">
        <f>IF(装备!Y578="","",装备!Y578)</f>
        <v/>
      </c>
      <c r="Z579" s="370" t="str">
        <f>IF(装备!Z578="","",装备!Z578)</f>
        <v/>
      </c>
      <c r="AA579" s="370" t="str">
        <f>IF(装备!AA578="","",装备!AA578)</f>
        <v/>
      </c>
      <c r="AB579" t="str">
        <f>IF(装备!AB578="","",装备!AB578)</f>
        <v/>
      </c>
      <c r="AC579" t="str">
        <f>IF(装备!AC578="","",装备!AC578)</f>
        <v/>
      </c>
      <c r="AD579" t="str">
        <f>IF(装备!AD578="","",装备!AD578)</f>
        <v/>
      </c>
    </row>
    <row r="580" spans="1:30">
      <c r="A580" t="str">
        <f>IF(装备!A579="","",装备!A579)</f>
        <v/>
      </c>
      <c r="B580" s="64" t="str">
        <f>IF(装备!B579="","",装备!B579)</f>
        <v/>
      </c>
      <c r="C580" s="370" t="str">
        <f>IF(装备!C579="","",装备!C579)</f>
        <v/>
      </c>
      <c r="D580" s="121" t="str">
        <f>IF(装备!D579="","",装备!D579)</f>
        <v/>
      </c>
      <c r="E580" t="str">
        <f>IF(装备!E579="","",装备!E579)</f>
        <v/>
      </c>
      <c r="F580" s="370" t="str">
        <f>IF(装备!F579="","",装备!F579)</f>
        <v/>
      </c>
      <c r="G580" s="370" t="str">
        <f>IF(装备!G579="","",装备!G579)</f>
        <v/>
      </c>
      <c r="H580" s="370" t="str">
        <f>IF(装备!H579="","",装备!H579)</f>
        <v/>
      </c>
      <c r="I580" s="370" t="str">
        <f>IF(装备!I579="","",装备!I579)</f>
        <v/>
      </c>
      <c r="J580" s="370" t="str">
        <f>IF(装备!J579="","",装备!J579)</f>
        <v/>
      </c>
      <c r="K580" s="370" t="str">
        <f>IF(装备!K579="","",装备!K579)</f>
        <v/>
      </c>
      <c r="L580" s="370" t="str">
        <f>IF(装备!L579="","",装备!L579)</f>
        <v/>
      </c>
      <c r="M580" s="370" t="str">
        <f>IF(装备!M579="","",装备!M579)</f>
        <v/>
      </c>
      <c r="N580" s="370" t="str">
        <f>IF(装备!N579="","",装备!N579)</f>
        <v/>
      </c>
      <c r="O580" s="370" t="str">
        <f>IF(装备!O579="","",装备!O579)</f>
        <v/>
      </c>
      <c r="P580" s="370" t="str">
        <f>IF(装备!P579="","",装备!P579)</f>
        <v/>
      </c>
      <c r="Q580" s="370" t="str">
        <f>IF(装备!Q579="","",装备!Q579)</f>
        <v/>
      </c>
      <c r="R580" s="370" t="str">
        <f>IF(装备!R579="","",装备!R579)</f>
        <v/>
      </c>
      <c r="S580" s="370" t="str">
        <f>IF(装备!S579="","",装备!S579)</f>
        <v/>
      </c>
      <c r="T580" s="370" t="str">
        <f>IF(装备!T579="","",装备!T579)</f>
        <v/>
      </c>
      <c r="U580" s="370" t="str">
        <f>IF(装备!U579="","",装备!U579)</f>
        <v/>
      </c>
      <c r="V580" s="370" t="str">
        <f>IF(装备!V579="","",装备!V579)</f>
        <v/>
      </c>
      <c r="W580" s="370" t="str">
        <f>IF(装备!W579="","",装备!W579)</f>
        <v/>
      </c>
      <c r="X580" s="370" t="str">
        <f>IF(装备!X579="","",装备!X579)</f>
        <v/>
      </c>
      <c r="Y580" s="370" t="str">
        <f>IF(装备!Y579="","",装备!Y579)</f>
        <v/>
      </c>
      <c r="Z580" s="370" t="str">
        <f>IF(装备!Z579="","",装备!Z579)</f>
        <v/>
      </c>
      <c r="AA580" s="370" t="str">
        <f>IF(装备!AA579="","",装备!AA579)</f>
        <v/>
      </c>
      <c r="AB580" t="str">
        <f>IF(装备!AB579="","",装备!AB579)</f>
        <v/>
      </c>
      <c r="AC580" t="str">
        <f>IF(装备!AC579="","",装备!AC579)</f>
        <v/>
      </c>
      <c r="AD580" t="str">
        <f>IF(装备!AD579="","",装备!AD579)</f>
        <v/>
      </c>
    </row>
    <row r="581" spans="1:30">
      <c r="A581" t="str">
        <f>IF(装备!A580="","",装备!A580)</f>
        <v/>
      </c>
      <c r="B581" s="64" t="str">
        <f>IF(装备!B580="","",装备!B580)</f>
        <v/>
      </c>
      <c r="C581" s="370" t="str">
        <f>IF(装备!C580="","",装备!C580)</f>
        <v/>
      </c>
      <c r="D581" s="121" t="str">
        <f>IF(装备!D580="","",装备!D580)</f>
        <v/>
      </c>
      <c r="E581" t="str">
        <f>IF(装备!E580="","",装备!E580)</f>
        <v/>
      </c>
      <c r="F581" s="370" t="str">
        <f>IF(装备!F580="","",装备!F580)</f>
        <v/>
      </c>
      <c r="G581" s="370" t="str">
        <f>IF(装备!G580="","",装备!G580)</f>
        <v/>
      </c>
      <c r="H581" s="370" t="str">
        <f>IF(装备!H580="","",装备!H580)</f>
        <v/>
      </c>
      <c r="I581" s="370" t="str">
        <f>IF(装备!I580="","",装备!I580)</f>
        <v/>
      </c>
      <c r="J581" s="370" t="str">
        <f>IF(装备!J580="","",装备!J580)</f>
        <v/>
      </c>
      <c r="K581" s="370" t="str">
        <f>IF(装备!K580="","",装备!K580)</f>
        <v/>
      </c>
      <c r="L581" s="370" t="str">
        <f>IF(装备!L580="","",装备!L580)</f>
        <v/>
      </c>
      <c r="M581" s="370" t="str">
        <f>IF(装备!M580="","",装备!M580)</f>
        <v/>
      </c>
      <c r="N581" s="370" t="str">
        <f>IF(装备!N580="","",装备!N580)</f>
        <v/>
      </c>
      <c r="O581" s="370" t="str">
        <f>IF(装备!O580="","",装备!O580)</f>
        <v/>
      </c>
      <c r="P581" s="370" t="str">
        <f>IF(装备!P580="","",装备!P580)</f>
        <v/>
      </c>
      <c r="Q581" s="370" t="str">
        <f>IF(装备!Q580="","",装备!Q580)</f>
        <v/>
      </c>
      <c r="R581" s="370" t="str">
        <f>IF(装备!R580="","",装备!R580)</f>
        <v/>
      </c>
      <c r="S581" s="370" t="str">
        <f>IF(装备!S580="","",装备!S580)</f>
        <v/>
      </c>
      <c r="T581" s="370" t="str">
        <f>IF(装备!T580="","",装备!T580)</f>
        <v/>
      </c>
      <c r="U581" s="370" t="str">
        <f>IF(装备!U580="","",装备!U580)</f>
        <v/>
      </c>
      <c r="V581" s="370" t="str">
        <f>IF(装备!V580="","",装备!V580)</f>
        <v/>
      </c>
      <c r="W581" s="370" t="str">
        <f>IF(装备!W580="","",装备!W580)</f>
        <v/>
      </c>
      <c r="X581" s="370" t="str">
        <f>IF(装备!X580="","",装备!X580)</f>
        <v/>
      </c>
      <c r="Y581" s="370" t="str">
        <f>IF(装备!Y580="","",装备!Y580)</f>
        <v/>
      </c>
      <c r="Z581" s="370" t="str">
        <f>IF(装备!Z580="","",装备!Z580)</f>
        <v/>
      </c>
      <c r="AA581" s="370" t="str">
        <f>IF(装备!AA580="","",装备!AA580)</f>
        <v/>
      </c>
      <c r="AB581" t="str">
        <f>IF(装备!AB580="","",装备!AB580)</f>
        <v/>
      </c>
      <c r="AC581" t="str">
        <f>IF(装备!AC580="","",装备!AC580)</f>
        <v/>
      </c>
      <c r="AD581" t="str">
        <f>IF(装备!AD580="","",装备!AD580)</f>
        <v/>
      </c>
    </row>
    <row r="582" spans="1:30">
      <c r="A582" t="str">
        <f>IF(装备!A581="","",装备!A581)</f>
        <v/>
      </c>
      <c r="B582" s="64" t="str">
        <f>IF(装备!B581="","",装备!B581)</f>
        <v/>
      </c>
      <c r="C582" s="370" t="str">
        <f>IF(装备!C581="","",装备!C581)</f>
        <v/>
      </c>
      <c r="D582" s="121" t="str">
        <f>IF(装备!D581="","",装备!D581)</f>
        <v/>
      </c>
      <c r="E582" t="str">
        <f>IF(装备!E581="","",装备!E581)</f>
        <v/>
      </c>
      <c r="F582" s="370" t="str">
        <f>IF(装备!F581="","",装备!F581)</f>
        <v/>
      </c>
      <c r="G582" s="370" t="str">
        <f>IF(装备!G581="","",装备!G581)</f>
        <v/>
      </c>
      <c r="H582" s="370" t="str">
        <f>IF(装备!H581="","",装备!H581)</f>
        <v/>
      </c>
      <c r="I582" s="370" t="str">
        <f>IF(装备!I581="","",装备!I581)</f>
        <v/>
      </c>
      <c r="J582" s="370" t="str">
        <f>IF(装备!J581="","",装备!J581)</f>
        <v/>
      </c>
      <c r="K582" s="370" t="str">
        <f>IF(装备!K581="","",装备!K581)</f>
        <v/>
      </c>
      <c r="L582" s="370" t="str">
        <f>IF(装备!L581="","",装备!L581)</f>
        <v/>
      </c>
      <c r="M582" s="370" t="str">
        <f>IF(装备!M581="","",装备!M581)</f>
        <v/>
      </c>
      <c r="N582" s="370" t="str">
        <f>IF(装备!N581="","",装备!N581)</f>
        <v/>
      </c>
      <c r="O582" s="370" t="str">
        <f>IF(装备!O581="","",装备!O581)</f>
        <v/>
      </c>
      <c r="P582" s="370" t="str">
        <f>IF(装备!P581="","",装备!P581)</f>
        <v/>
      </c>
      <c r="Q582" s="370" t="str">
        <f>IF(装备!Q581="","",装备!Q581)</f>
        <v/>
      </c>
      <c r="R582" s="370" t="str">
        <f>IF(装备!R581="","",装备!R581)</f>
        <v/>
      </c>
      <c r="S582" s="370" t="str">
        <f>IF(装备!S581="","",装备!S581)</f>
        <v/>
      </c>
      <c r="T582" s="370" t="str">
        <f>IF(装备!T581="","",装备!T581)</f>
        <v/>
      </c>
      <c r="U582" s="370" t="str">
        <f>IF(装备!U581="","",装备!U581)</f>
        <v/>
      </c>
      <c r="V582" s="370" t="str">
        <f>IF(装备!V581="","",装备!V581)</f>
        <v/>
      </c>
      <c r="W582" s="370" t="str">
        <f>IF(装备!W581="","",装备!W581)</f>
        <v/>
      </c>
      <c r="X582" s="370" t="str">
        <f>IF(装备!X581="","",装备!X581)</f>
        <v/>
      </c>
      <c r="Y582" s="370" t="str">
        <f>IF(装备!Y581="","",装备!Y581)</f>
        <v/>
      </c>
      <c r="Z582" s="370" t="str">
        <f>IF(装备!Z581="","",装备!Z581)</f>
        <v/>
      </c>
      <c r="AA582" s="370" t="str">
        <f>IF(装备!AA581="","",装备!AA581)</f>
        <v/>
      </c>
      <c r="AB582" t="str">
        <f>IF(装备!AB581="","",装备!AB581)</f>
        <v/>
      </c>
      <c r="AC582" t="str">
        <f>IF(装备!AC581="","",装备!AC581)</f>
        <v/>
      </c>
      <c r="AD582" t="str">
        <f>IF(装备!AD581="","",装备!AD581)</f>
        <v/>
      </c>
    </row>
    <row r="583" spans="1:30">
      <c r="A583" t="str">
        <f>IF(装备!A582="","",装备!A582)</f>
        <v/>
      </c>
      <c r="B583" s="64" t="str">
        <f>IF(装备!B582="","",装备!B582)</f>
        <v/>
      </c>
      <c r="C583" s="370" t="str">
        <f>IF(装备!C582="","",装备!C582)</f>
        <v/>
      </c>
      <c r="D583" s="121" t="str">
        <f>IF(装备!D582="","",装备!D582)</f>
        <v/>
      </c>
      <c r="E583" t="str">
        <f>IF(装备!E582="","",装备!E582)</f>
        <v/>
      </c>
      <c r="F583" s="370" t="str">
        <f>IF(装备!F582="","",装备!F582)</f>
        <v/>
      </c>
      <c r="G583" s="370" t="str">
        <f>IF(装备!G582="","",装备!G582)</f>
        <v/>
      </c>
      <c r="H583" s="370" t="str">
        <f>IF(装备!H582="","",装备!H582)</f>
        <v/>
      </c>
      <c r="I583" s="370" t="str">
        <f>IF(装备!I582="","",装备!I582)</f>
        <v/>
      </c>
      <c r="J583" s="370" t="str">
        <f>IF(装备!J582="","",装备!J582)</f>
        <v/>
      </c>
      <c r="K583" s="370" t="str">
        <f>IF(装备!K582="","",装备!K582)</f>
        <v/>
      </c>
      <c r="L583" s="370" t="str">
        <f>IF(装备!L582="","",装备!L582)</f>
        <v/>
      </c>
      <c r="M583" s="370" t="str">
        <f>IF(装备!M582="","",装备!M582)</f>
        <v/>
      </c>
      <c r="N583" s="370" t="str">
        <f>IF(装备!N582="","",装备!N582)</f>
        <v/>
      </c>
      <c r="O583" s="370" t="str">
        <f>IF(装备!O582="","",装备!O582)</f>
        <v/>
      </c>
      <c r="P583" s="370" t="str">
        <f>IF(装备!P582="","",装备!P582)</f>
        <v/>
      </c>
      <c r="Q583" s="370" t="str">
        <f>IF(装备!Q582="","",装备!Q582)</f>
        <v/>
      </c>
      <c r="R583" s="370" t="str">
        <f>IF(装备!R582="","",装备!R582)</f>
        <v/>
      </c>
      <c r="S583" s="370" t="str">
        <f>IF(装备!S582="","",装备!S582)</f>
        <v/>
      </c>
      <c r="T583" s="370" t="str">
        <f>IF(装备!T582="","",装备!T582)</f>
        <v/>
      </c>
      <c r="U583" s="370" t="str">
        <f>IF(装备!U582="","",装备!U582)</f>
        <v/>
      </c>
      <c r="V583" s="370" t="str">
        <f>IF(装备!V582="","",装备!V582)</f>
        <v/>
      </c>
      <c r="W583" s="370" t="str">
        <f>IF(装备!W582="","",装备!W582)</f>
        <v/>
      </c>
      <c r="X583" s="370" t="str">
        <f>IF(装备!X582="","",装备!X582)</f>
        <v/>
      </c>
      <c r="Y583" s="370" t="str">
        <f>IF(装备!Y582="","",装备!Y582)</f>
        <v/>
      </c>
      <c r="Z583" s="370" t="str">
        <f>IF(装备!Z582="","",装备!Z582)</f>
        <v/>
      </c>
      <c r="AA583" s="370" t="str">
        <f>IF(装备!AA582="","",装备!AA582)</f>
        <v/>
      </c>
      <c r="AB583" t="str">
        <f>IF(装备!AB582="","",装备!AB582)</f>
        <v/>
      </c>
      <c r="AC583" t="str">
        <f>IF(装备!AC582="","",装备!AC582)</f>
        <v/>
      </c>
      <c r="AD583" t="str">
        <f>IF(装备!AD582="","",装备!AD582)</f>
        <v/>
      </c>
    </row>
    <row r="584" spans="1:30">
      <c r="A584" t="str">
        <f>IF(装备!A583="","",装备!A583)</f>
        <v/>
      </c>
      <c r="B584" s="64" t="str">
        <f>IF(装备!B583="","",装备!B583)</f>
        <v/>
      </c>
      <c r="C584" s="370" t="str">
        <f>IF(装备!C583="","",装备!C583)</f>
        <v/>
      </c>
      <c r="D584" s="121" t="str">
        <f>IF(装备!D583="","",装备!D583)</f>
        <v/>
      </c>
      <c r="E584" t="str">
        <f>IF(装备!E583="","",装备!E583)</f>
        <v/>
      </c>
      <c r="F584" s="370" t="str">
        <f>IF(装备!F583="","",装备!F583)</f>
        <v/>
      </c>
      <c r="G584" s="370" t="str">
        <f>IF(装备!G583="","",装备!G583)</f>
        <v/>
      </c>
      <c r="H584" s="370" t="str">
        <f>IF(装备!H583="","",装备!H583)</f>
        <v/>
      </c>
      <c r="I584" s="370" t="str">
        <f>IF(装备!I583="","",装备!I583)</f>
        <v/>
      </c>
      <c r="J584" s="370" t="str">
        <f>IF(装备!J583="","",装备!J583)</f>
        <v/>
      </c>
      <c r="K584" s="370" t="str">
        <f>IF(装备!K583="","",装备!K583)</f>
        <v/>
      </c>
      <c r="L584" s="370" t="str">
        <f>IF(装备!L583="","",装备!L583)</f>
        <v/>
      </c>
      <c r="M584" s="370" t="str">
        <f>IF(装备!M583="","",装备!M583)</f>
        <v/>
      </c>
      <c r="N584" s="370" t="str">
        <f>IF(装备!N583="","",装备!N583)</f>
        <v/>
      </c>
      <c r="O584" s="370" t="str">
        <f>IF(装备!O583="","",装备!O583)</f>
        <v/>
      </c>
      <c r="P584" s="370" t="str">
        <f>IF(装备!P583="","",装备!P583)</f>
        <v/>
      </c>
      <c r="Q584" s="370" t="str">
        <f>IF(装备!Q583="","",装备!Q583)</f>
        <v/>
      </c>
      <c r="R584" s="370" t="str">
        <f>IF(装备!R583="","",装备!R583)</f>
        <v/>
      </c>
      <c r="S584" s="370" t="str">
        <f>IF(装备!S583="","",装备!S583)</f>
        <v/>
      </c>
      <c r="T584" s="370" t="str">
        <f>IF(装备!T583="","",装备!T583)</f>
        <v/>
      </c>
      <c r="U584" s="370" t="str">
        <f>IF(装备!U583="","",装备!U583)</f>
        <v/>
      </c>
      <c r="V584" s="370" t="str">
        <f>IF(装备!V583="","",装备!V583)</f>
        <v/>
      </c>
      <c r="W584" s="370" t="str">
        <f>IF(装备!W583="","",装备!W583)</f>
        <v/>
      </c>
      <c r="X584" s="370" t="str">
        <f>IF(装备!X583="","",装备!X583)</f>
        <v/>
      </c>
      <c r="Y584" s="370" t="str">
        <f>IF(装备!Y583="","",装备!Y583)</f>
        <v/>
      </c>
      <c r="Z584" s="370" t="str">
        <f>IF(装备!Z583="","",装备!Z583)</f>
        <v/>
      </c>
      <c r="AA584" s="370" t="str">
        <f>IF(装备!AA583="","",装备!AA583)</f>
        <v/>
      </c>
      <c r="AB584" t="str">
        <f>IF(装备!AB583="","",装备!AB583)</f>
        <v/>
      </c>
      <c r="AC584" t="str">
        <f>IF(装备!AC583="","",装备!AC583)</f>
        <v/>
      </c>
      <c r="AD584" t="str">
        <f>IF(装备!AD583="","",装备!AD583)</f>
        <v/>
      </c>
    </row>
    <row r="585" spans="1:30">
      <c r="A585" t="str">
        <f>IF(装备!A584="","",装备!A584)</f>
        <v/>
      </c>
      <c r="B585" s="64" t="str">
        <f>IF(装备!B584="","",装备!B584)</f>
        <v/>
      </c>
      <c r="C585" s="370" t="str">
        <f>IF(装备!C584="","",装备!C584)</f>
        <v/>
      </c>
      <c r="D585" s="121" t="str">
        <f>IF(装备!D584="","",装备!D584)</f>
        <v/>
      </c>
      <c r="E585" t="str">
        <f>IF(装备!E584="","",装备!E584)</f>
        <v/>
      </c>
      <c r="F585" s="370" t="str">
        <f>IF(装备!F584="","",装备!F584)</f>
        <v/>
      </c>
      <c r="G585" s="370" t="str">
        <f>IF(装备!G584="","",装备!G584)</f>
        <v/>
      </c>
      <c r="H585" s="370" t="str">
        <f>IF(装备!H584="","",装备!H584)</f>
        <v/>
      </c>
      <c r="I585" s="370" t="str">
        <f>IF(装备!I584="","",装备!I584)</f>
        <v/>
      </c>
      <c r="J585" s="370" t="str">
        <f>IF(装备!J584="","",装备!J584)</f>
        <v/>
      </c>
      <c r="K585" s="370" t="str">
        <f>IF(装备!K584="","",装备!K584)</f>
        <v/>
      </c>
      <c r="L585" s="370" t="str">
        <f>IF(装备!L584="","",装备!L584)</f>
        <v/>
      </c>
      <c r="M585" s="370" t="str">
        <f>IF(装备!M584="","",装备!M584)</f>
        <v/>
      </c>
      <c r="N585" s="370" t="str">
        <f>IF(装备!N584="","",装备!N584)</f>
        <v/>
      </c>
      <c r="O585" s="370" t="str">
        <f>IF(装备!O584="","",装备!O584)</f>
        <v/>
      </c>
      <c r="P585" s="370" t="str">
        <f>IF(装备!P584="","",装备!P584)</f>
        <v/>
      </c>
      <c r="Q585" s="370" t="str">
        <f>IF(装备!Q584="","",装备!Q584)</f>
        <v/>
      </c>
      <c r="R585" s="370" t="str">
        <f>IF(装备!R584="","",装备!R584)</f>
        <v/>
      </c>
      <c r="S585" s="370" t="str">
        <f>IF(装备!S584="","",装备!S584)</f>
        <v/>
      </c>
      <c r="T585" s="370" t="str">
        <f>IF(装备!T584="","",装备!T584)</f>
        <v/>
      </c>
      <c r="U585" s="370" t="str">
        <f>IF(装备!U584="","",装备!U584)</f>
        <v/>
      </c>
      <c r="V585" s="370" t="str">
        <f>IF(装备!V584="","",装备!V584)</f>
        <v/>
      </c>
      <c r="W585" s="370" t="str">
        <f>IF(装备!W584="","",装备!W584)</f>
        <v/>
      </c>
      <c r="X585" s="370" t="str">
        <f>IF(装备!X584="","",装备!X584)</f>
        <v/>
      </c>
      <c r="Y585" s="370" t="str">
        <f>IF(装备!Y584="","",装备!Y584)</f>
        <v/>
      </c>
      <c r="Z585" s="370" t="str">
        <f>IF(装备!Z584="","",装备!Z584)</f>
        <v/>
      </c>
      <c r="AA585" s="370" t="str">
        <f>IF(装备!AA584="","",装备!AA584)</f>
        <v/>
      </c>
      <c r="AB585" t="str">
        <f>IF(装备!AB584="","",装备!AB584)</f>
        <v/>
      </c>
      <c r="AC585" t="str">
        <f>IF(装备!AC584="","",装备!AC584)</f>
        <v/>
      </c>
      <c r="AD585" t="str">
        <f>IF(装备!AD584="","",装备!AD584)</f>
        <v/>
      </c>
    </row>
    <row r="586" spans="1:30">
      <c r="A586" t="str">
        <f>IF(装备!A585="","",装备!A585)</f>
        <v/>
      </c>
      <c r="B586" s="64" t="str">
        <f>IF(装备!B585="","",装备!B585)</f>
        <v/>
      </c>
      <c r="C586" s="370" t="str">
        <f>IF(装备!C585="","",装备!C585)</f>
        <v/>
      </c>
      <c r="D586" s="121" t="str">
        <f>IF(装备!D585="","",装备!D585)</f>
        <v/>
      </c>
      <c r="E586" t="str">
        <f>IF(装备!E585="","",装备!E585)</f>
        <v/>
      </c>
      <c r="F586" s="370" t="str">
        <f>IF(装备!F585="","",装备!F585)</f>
        <v/>
      </c>
      <c r="G586" s="370" t="str">
        <f>IF(装备!G585="","",装备!G585)</f>
        <v/>
      </c>
      <c r="H586" s="370" t="str">
        <f>IF(装备!H585="","",装备!H585)</f>
        <v/>
      </c>
      <c r="I586" s="370" t="str">
        <f>IF(装备!I585="","",装备!I585)</f>
        <v/>
      </c>
      <c r="J586" s="370" t="str">
        <f>IF(装备!J585="","",装备!J585)</f>
        <v/>
      </c>
      <c r="K586" s="370" t="str">
        <f>IF(装备!K585="","",装备!K585)</f>
        <v/>
      </c>
      <c r="L586" s="370" t="str">
        <f>IF(装备!L585="","",装备!L585)</f>
        <v/>
      </c>
      <c r="M586" s="370" t="str">
        <f>IF(装备!M585="","",装备!M585)</f>
        <v/>
      </c>
      <c r="N586" s="370" t="str">
        <f>IF(装备!N585="","",装备!N585)</f>
        <v/>
      </c>
      <c r="O586" s="370" t="str">
        <f>IF(装备!O585="","",装备!O585)</f>
        <v/>
      </c>
      <c r="P586" s="370" t="str">
        <f>IF(装备!P585="","",装备!P585)</f>
        <v/>
      </c>
      <c r="Q586" s="370" t="str">
        <f>IF(装备!Q585="","",装备!Q585)</f>
        <v/>
      </c>
      <c r="R586" s="370" t="str">
        <f>IF(装备!R585="","",装备!R585)</f>
        <v/>
      </c>
      <c r="S586" s="370" t="str">
        <f>IF(装备!S585="","",装备!S585)</f>
        <v/>
      </c>
      <c r="T586" s="370" t="str">
        <f>IF(装备!T585="","",装备!T585)</f>
        <v/>
      </c>
      <c r="U586" s="370" t="str">
        <f>IF(装备!U585="","",装备!U585)</f>
        <v/>
      </c>
      <c r="V586" s="370" t="str">
        <f>IF(装备!V585="","",装备!V585)</f>
        <v/>
      </c>
      <c r="W586" s="370" t="str">
        <f>IF(装备!W585="","",装备!W585)</f>
        <v/>
      </c>
      <c r="X586" s="370" t="str">
        <f>IF(装备!X585="","",装备!X585)</f>
        <v/>
      </c>
      <c r="Y586" s="370" t="str">
        <f>IF(装备!Y585="","",装备!Y585)</f>
        <v/>
      </c>
      <c r="Z586" s="370" t="str">
        <f>IF(装备!Z585="","",装备!Z585)</f>
        <v/>
      </c>
      <c r="AA586" s="370" t="str">
        <f>IF(装备!AA585="","",装备!AA585)</f>
        <v/>
      </c>
      <c r="AB586" t="str">
        <f>IF(装备!AB585="","",装备!AB585)</f>
        <v/>
      </c>
      <c r="AC586" t="str">
        <f>IF(装备!AC585="","",装备!AC585)</f>
        <v/>
      </c>
      <c r="AD586" t="str">
        <f>IF(装备!AD585="","",装备!AD585)</f>
        <v/>
      </c>
    </row>
    <row r="587" spans="1:30">
      <c r="A587" t="str">
        <f>IF(装备!A586="","",装备!A586)</f>
        <v/>
      </c>
      <c r="B587" s="64" t="str">
        <f>IF(装备!B586="","",装备!B586)</f>
        <v/>
      </c>
      <c r="C587" s="370" t="str">
        <f>IF(装备!C586="","",装备!C586)</f>
        <v/>
      </c>
      <c r="D587" s="121" t="str">
        <f>IF(装备!D586="","",装备!D586)</f>
        <v/>
      </c>
      <c r="E587" t="str">
        <f>IF(装备!E586="","",装备!E586)</f>
        <v/>
      </c>
      <c r="F587" s="370" t="str">
        <f>IF(装备!F586="","",装备!F586)</f>
        <v/>
      </c>
      <c r="G587" s="370" t="str">
        <f>IF(装备!G586="","",装备!G586)</f>
        <v/>
      </c>
      <c r="H587" s="370" t="str">
        <f>IF(装备!H586="","",装备!H586)</f>
        <v/>
      </c>
      <c r="I587" s="370" t="str">
        <f>IF(装备!I586="","",装备!I586)</f>
        <v/>
      </c>
      <c r="J587" s="370" t="str">
        <f>IF(装备!J586="","",装备!J586)</f>
        <v/>
      </c>
      <c r="K587" s="370" t="str">
        <f>IF(装备!K586="","",装备!K586)</f>
        <v/>
      </c>
      <c r="L587" s="370" t="str">
        <f>IF(装备!L586="","",装备!L586)</f>
        <v/>
      </c>
      <c r="M587" s="370" t="str">
        <f>IF(装备!M586="","",装备!M586)</f>
        <v/>
      </c>
      <c r="N587" s="370" t="str">
        <f>IF(装备!N586="","",装备!N586)</f>
        <v/>
      </c>
      <c r="O587" s="370" t="str">
        <f>IF(装备!O586="","",装备!O586)</f>
        <v/>
      </c>
      <c r="P587" s="370" t="str">
        <f>IF(装备!P586="","",装备!P586)</f>
        <v/>
      </c>
      <c r="Q587" s="370" t="str">
        <f>IF(装备!Q586="","",装备!Q586)</f>
        <v/>
      </c>
      <c r="R587" s="370" t="str">
        <f>IF(装备!R586="","",装备!R586)</f>
        <v/>
      </c>
      <c r="S587" s="370" t="str">
        <f>IF(装备!S586="","",装备!S586)</f>
        <v/>
      </c>
      <c r="T587" s="370" t="str">
        <f>IF(装备!T586="","",装备!T586)</f>
        <v/>
      </c>
      <c r="U587" s="370" t="str">
        <f>IF(装备!U586="","",装备!U586)</f>
        <v/>
      </c>
      <c r="V587" s="370" t="str">
        <f>IF(装备!V586="","",装备!V586)</f>
        <v/>
      </c>
      <c r="W587" s="370" t="str">
        <f>IF(装备!W586="","",装备!W586)</f>
        <v/>
      </c>
      <c r="X587" s="370" t="str">
        <f>IF(装备!X586="","",装备!X586)</f>
        <v/>
      </c>
      <c r="Y587" s="370" t="str">
        <f>IF(装备!Y586="","",装备!Y586)</f>
        <v/>
      </c>
      <c r="Z587" s="370" t="str">
        <f>IF(装备!Z586="","",装备!Z586)</f>
        <v/>
      </c>
      <c r="AA587" s="370" t="str">
        <f>IF(装备!AA586="","",装备!AA586)</f>
        <v/>
      </c>
      <c r="AB587" t="str">
        <f>IF(装备!AB586="","",装备!AB586)</f>
        <v/>
      </c>
      <c r="AC587" t="str">
        <f>IF(装备!AC586="","",装备!AC586)</f>
        <v/>
      </c>
      <c r="AD587" t="str">
        <f>IF(装备!AD586="","",装备!AD586)</f>
        <v/>
      </c>
    </row>
    <row r="588" spans="1:30">
      <c r="A588" t="str">
        <f>IF(装备!A587="","",装备!A587)</f>
        <v/>
      </c>
      <c r="B588" s="64" t="str">
        <f>IF(装备!B587="","",装备!B587)</f>
        <v/>
      </c>
      <c r="C588" s="370" t="str">
        <f>IF(装备!C587="","",装备!C587)</f>
        <v/>
      </c>
      <c r="D588" s="121" t="str">
        <f>IF(装备!D587="","",装备!D587)</f>
        <v/>
      </c>
      <c r="E588" t="str">
        <f>IF(装备!E587="","",装备!E587)</f>
        <v/>
      </c>
      <c r="F588" s="370" t="str">
        <f>IF(装备!F587="","",装备!F587)</f>
        <v/>
      </c>
      <c r="G588" s="370" t="str">
        <f>IF(装备!G587="","",装备!G587)</f>
        <v/>
      </c>
      <c r="H588" s="370" t="str">
        <f>IF(装备!H587="","",装备!H587)</f>
        <v/>
      </c>
      <c r="I588" s="370" t="str">
        <f>IF(装备!I587="","",装备!I587)</f>
        <v/>
      </c>
      <c r="J588" s="370" t="str">
        <f>IF(装备!J587="","",装备!J587)</f>
        <v/>
      </c>
      <c r="K588" s="370" t="str">
        <f>IF(装备!K587="","",装备!K587)</f>
        <v/>
      </c>
      <c r="L588" s="370" t="str">
        <f>IF(装备!L587="","",装备!L587)</f>
        <v/>
      </c>
      <c r="M588" s="370" t="str">
        <f>IF(装备!M587="","",装备!M587)</f>
        <v/>
      </c>
      <c r="N588" s="370" t="str">
        <f>IF(装备!N587="","",装备!N587)</f>
        <v/>
      </c>
      <c r="O588" s="370" t="str">
        <f>IF(装备!O587="","",装备!O587)</f>
        <v/>
      </c>
      <c r="P588" s="370" t="str">
        <f>IF(装备!P587="","",装备!P587)</f>
        <v/>
      </c>
      <c r="Q588" s="370" t="str">
        <f>IF(装备!Q587="","",装备!Q587)</f>
        <v/>
      </c>
      <c r="R588" s="370" t="str">
        <f>IF(装备!R587="","",装备!R587)</f>
        <v/>
      </c>
      <c r="S588" s="370" t="str">
        <f>IF(装备!S587="","",装备!S587)</f>
        <v/>
      </c>
      <c r="T588" s="370" t="str">
        <f>IF(装备!T587="","",装备!T587)</f>
        <v/>
      </c>
      <c r="U588" s="370" t="str">
        <f>IF(装备!U587="","",装备!U587)</f>
        <v/>
      </c>
      <c r="V588" s="370" t="str">
        <f>IF(装备!V587="","",装备!V587)</f>
        <v/>
      </c>
      <c r="W588" s="370" t="str">
        <f>IF(装备!W587="","",装备!W587)</f>
        <v/>
      </c>
      <c r="X588" s="370" t="str">
        <f>IF(装备!X587="","",装备!X587)</f>
        <v/>
      </c>
      <c r="Y588" s="370" t="str">
        <f>IF(装备!Y587="","",装备!Y587)</f>
        <v/>
      </c>
      <c r="Z588" s="370" t="str">
        <f>IF(装备!Z587="","",装备!Z587)</f>
        <v/>
      </c>
      <c r="AA588" s="370" t="str">
        <f>IF(装备!AA587="","",装备!AA587)</f>
        <v/>
      </c>
      <c r="AB588" t="str">
        <f>IF(装备!AB587="","",装备!AB587)</f>
        <v/>
      </c>
      <c r="AC588" t="str">
        <f>IF(装备!AC587="","",装备!AC587)</f>
        <v/>
      </c>
      <c r="AD588" t="str">
        <f>IF(装备!AD587="","",装备!AD587)</f>
        <v/>
      </c>
    </row>
    <row r="589" spans="1:30">
      <c r="A589" t="str">
        <f>IF(装备!A588="","",装备!A588)</f>
        <v/>
      </c>
      <c r="B589" s="64" t="str">
        <f>IF(装备!B588="","",装备!B588)</f>
        <v/>
      </c>
      <c r="C589" s="370" t="str">
        <f>IF(装备!C588="","",装备!C588)</f>
        <v/>
      </c>
      <c r="D589" s="121" t="str">
        <f>IF(装备!D588="","",装备!D588)</f>
        <v/>
      </c>
      <c r="E589" t="str">
        <f>IF(装备!E588="","",装备!E588)</f>
        <v/>
      </c>
      <c r="F589" s="370" t="str">
        <f>IF(装备!F588="","",装备!F588)</f>
        <v/>
      </c>
      <c r="G589" s="370" t="str">
        <f>IF(装备!G588="","",装备!G588)</f>
        <v/>
      </c>
      <c r="H589" s="370" t="str">
        <f>IF(装备!H588="","",装备!H588)</f>
        <v/>
      </c>
      <c r="I589" s="370" t="str">
        <f>IF(装备!I588="","",装备!I588)</f>
        <v/>
      </c>
      <c r="J589" s="370" t="str">
        <f>IF(装备!J588="","",装备!J588)</f>
        <v/>
      </c>
      <c r="K589" s="370" t="str">
        <f>IF(装备!K588="","",装备!K588)</f>
        <v/>
      </c>
      <c r="L589" s="370" t="str">
        <f>IF(装备!L588="","",装备!L588)</f>
        <v/>
      </c>
      <c r="M589" s="370" t="str">
        <f>IF(装备!M588="","",装备!M588)</f>
        <v/>
      </c>
      <c r="N589" s="370" t="str">
        <f>IF(装备!N588="","",装备!N588)</f>
        <v/>
      </c>
      <c r="O589" s="370" t="str">
        <f>IF(装备!O588="","",装备!O588)</f>
        <v/>
      </c>
      <c r="P589" s="370" t="str">
        <f>IF(装备!P588="","",装备!P588)</f>
        <v/>
      </c>
      <c r="Q589" s="370" t="str">
        <f>IF(装备!Q588="","",装备!Q588)</f>
        <v/>
      </c>
      <c r="R589" s="370" t="str">
        <f>IF(装备!R588="","",装备!R588)</f>
        <v/>
      </c>
      <c r="S589" s="370" t="str">
        <f>IF(装备!S588="","",装备!S588)</f>
        <v/>
      </c>
      <c r="T589" s="370" t="str">
        <f>IF(装备!T588="","",装备!T588)</f>
        <v/>
      </c>
      <c r="U589" s="370" t="str">
        <f>IF(装备!U588="","",装备!U588)</f>
        <v/>
      </c>
      <c r="V589" s="370" t="str">
        <f>IF(装备!V588="","",装备!V588)</f>
        <v/>
      </c>
      <c r="W589" s="370" t="str">
        <f>IF(装备!W588="","",装备!W588)</f>
        <v/>
      </c>
      <c r="X589" s="370" t="str">
        <f>IF(装备!X588="","",装备!X588)</f>
        <v/>
      </c>
      <c r="Y589" s="370" t="str">
        <f>IF(装备!Y588="","",装备!Y588)</f>
        <v/>
      </c>
      <c r="Z589" s="370" t="str">
        <f>IF(装备!Z588="","",装备!Z588)</f>
        <v/>
      </c>
      <c r="AA589" s="370" t="str">
        <f>IF(装备!AA588="","",装备!AA588)</f>
        <v/>
      </c>
      <c r="AB589" t="str">
        <f>IF(装备!AB588="","",装备!AB588)</f>
        <v/>
      </c>
      <c r="AC589" t="str">
        <f>IF(装备!AC588="","",装备!AC588)</f>
        <v/>
      </c>
      <c r="AD589" t="str">
        <f>IF(装备!AD588="","",装备!AD588)</f>
        <v/>
      </c>
    </row>
    <row r="590" spans="1:30">
      <c r="A590" t="str">
        <f>IF(装备!A589="","",装备!A589)</f>
        <v/>
      </c>
      <c r="B590" s="64" t="str">
        <f>IF(装备!B589="","",装备!B589)</f>
        <v/>
      </c>
      <c r="C590" s="370" t="str">
        <f>IF(装备!C589="","",装备!C589)</f>
        <v/>
      </c>
      <c r="D590" s="121" t="str">
        <f>IF(装备!D589="","",装备!D589)</f>
        <v/>
      </c>
      <c r="E590" t="str">
        <f>IF(装备!E589="","",装备!E589)</f>
        <v/>
      </c>
      <c r="F590" s="370" t="str">
        <f>IF(装备!F589="","",装备!F589)</f>
        <v/>
      </c>
      <c r="G590" s="370" t="str">
        <f>IF(装备!G589="","",装备!G589)</f>
        <v/>
      </c>
      <c r="H590" s="370" t="str">
        <f>IF(装备!H589="","",装备!H589)</f>
        <v/>
      </c>
      <c r="I590" s="370" t="str">
        <f>IF(装备!I589="","",装备!I589)</f>
        <v/>
      </c>
      <c r="J590" s="370" t="str">
        <f>IF(装备!J589="","",装备!J589)</f>
        <v/>
      </c>
      <c r="K590" s="370" t="str">
        <f>IF(装备!K589="","",装备!K589)</f>
        <v/>
      </c>
      <c r="L590" s="370" t="str">
        <f>IF(装备!L589="","",装备!L589)</f>
        <v/>
      </c>
      <c r="M590" s="370" t="str">
        <f>IF(装备!M589="","",装备!M589)</f>
        <v/>
      </c>
      <c r="N590" s="370" t="str">
        <f>IF(装备!N589="","",装备!N589)</f>
        <v/>
      </c>
      <c r="O590" s="370" t="str">
        <f>IF(装备!O589="","",装备!O589)</f>
        <v/>
      </c>
      <c r="P590" s="370" t="str">
        <f>IF(装备!P589="","",装备!P589)</f>
        <v/>
      </c>
      <c r="Q590" s="370" t="str">
        <f>IF(装备!Q589="","",装备!Q589)</f>
        <v/>
      </c>
      <c r="R590" s="370" t="str">
        <f>IF(装备!R589="","",装备!R589)</f>
        <v/>
      </c>
      <c r="S590" s="370" t="str">
        <f>IF(装备!S589="","",装备!S589)</f>
        <v/>
      </c>
      <c r="T590" s="370" t="str">
        <f>IF(装备!T589="","",装备!T589)</f>
        <v/>
      </c>
      <c r="U590" s="370" t="str">
        <f>IF(装备!U589="","",装备!U589)</f>
        <v/>
      </c>
      <c r="V590" s="370" t="str">
        <f>IF(装备!V589="","",装备!V589)</f>
        <v/>
      </c>
      <c r="W590" s="370" t="str">
        <f>IF(装备!W589="","",装备!W589)</f>
        <v/>
      </c>
      <c r="X590" s="370" t="str">
        <f>IF(装备!X589="","",装备!X589)</f>
        <v/>
      </c>
      <c r="Y590" s="370" t="str">
        <f>IF(装备!Y589="","",装备!Y589)</f>
        <v/>
      </c>
      <c r="Z590" s="370" t="str">
        <f>IF(装备!Z589="","",装备!Z589)</f>
        <v/>
      </c>
      <c r="AA590" s="370" t="str">
        <f>IF(装备!AA589="","",装备!AA589)</f>
        <v/>
      </c>
      <c r="AB590" t="str">
        <f>IF(装备!AB589="","",装备!AB589)</f>
        <v/>
      </c>
      <c r="AC590" t="str">
        <f>IF(装备!AC589="","",装备!AC589)</f>
        <v/>
      </c>
      <c r="AD590" t="str">
        <f>IF(装备!AD589="","",装备!AD589)</f>
        <v/>
      </c>
    </row>
    <row r="591" spans="1:30">
      <c r="A591" t="str">
        <f>IF(装备!A590="","",装备!A590)</f>
        <v/>
      </c>
      <c r="B591" s="64" t="str">
        <f>IF(装备!B590="","",装备!B590)</f>
        <v/>
      </c>
      <c r="C591" s="370" t="str">
        <f>IF(装备!C590="","",装备!C590)</f>
        <v/>
      </c>
      <c r="D591" s="121" t="str">
        <f>IF(装备!D590="","",装备!D590)</f>
        <v/>
      </c>
      <c r="E591" t="str">
        <f>IF(装备!E590="","",装备!E590)</f>
        <v/>
      </c>
      <c r="F591" s="370" t="str">
        <f>IF(装备!F590="","",装备!F590)</f>
        <v/>
      </c>
      <c r="G591" s="370" t="str">
        <f>IF(装备!G590="","",装备!G590)</f>
        <v/>
      </c>
      <c r="H591" s="370" t="str">
        <f>IF(装备!H590="","",装备!H590)</f>
        <v/>
      </c>
      <c r="I591" s="370" t="str">
        <f>IF(装备!I590="","",装备!I590)</f>
        <v/>
      </c>
      <c r="J591" s="370" t="str">
        <f>IF(装备!J590="","",装备!J590)</f>
        <v/>
      </c>
      <c r="K591" s="370" t="str">
        <f>IF(装备!K590="","",装备!K590)</f>
        <v/>
      </c>
      <c r="L591" s="370" t="str">
        <f>IF(装备!L590="","",装备!L590)</f>
        <v/>
      </c>
      <c r="M591" s="370" t="str">
        <f>IF(装备!M590="","",装备!M590)</f>
        <v/>
      </c>
      <c r="N591" s="370" t="str">
        <f>IF(装备!N590="","",装备!N590)</f>
        <v/>
      </c>
      <c r="O591" s="370" t="str">
        <f>IF(装备!O590="","",装备!O590)</f>
        <v/>
      </c>
      <c r="P591" s="370" t="str">
        <f>IF(装备!P590="","",装备!P590)</f>
        <v/>
      </c>
      <c r="Q591" s="370" t="str">
        <f>IF(装备!Q590="","",装备!Q590)</f>
        <v/>
      </c>
      <c r="R591" s="370" t="str">
        <f>IF(装备!R590="","",装备!R590)</f>
        <v/>
      </c>
      <c r="S591" s="370" t="str">
        <f>IF(装备!S590="","",装备!S590)</f>
        <v/>
      </c>
      <c r="T591" s="370" t="str">
        <f>IF(装备!T590="","",装备!T590)</f>
        <v/>
      </c>
      <c r="U591" s="370" t="str">
        <f>IF(装备!U590="","",装备!U590)</f>
        <v/>
      </c>
      <c r="V591" s="370" t="str">
        <f>IF(装备!V590="","",装备!V590)</f>
        <v/>
      </c>
      <c r="W591" s="370" t="str">
        <f>IF(装备!W590="","",装备!W590)</f>
        <v/>
      </c>
      <c r="X591" s="370" t="str">
        <f>IF(装备!X590="","",装备!X590)</f>
        <v/>
      </c>
      <c r="Y591" s="370" t="str">
        <f>IF(装备!Y590="","",装备!Y590)</f>
        <v/>
      </c>
      <c r="Z591" s="370" t="str">
        <f>IF(装备!Z590="","",装备!Z590)</f>
        <v/>
      </c>
      <c r="AA591" s="370" t="str">
        <f>IF(装备!AA590="","",装备!AA590)</f>
        <v/>
      </c>
      <c r="AB591" t="str">
        <f>IF(装备!AB590="","",装备!AB590)</f>
        <v/>
      </c>
      <c r="AC591" t="str">
        <f>IF(装备!AC590="","",装备!AC590)</f>
        <v/>
      </c>
      <c r="AD591" t="str">
        <f>IF(装备!AD590="","",装备!AD590)</f>
        <v/>
      </c>
    </row>
    <row r="592" spans="1:30">
      <c r="A592" t="str">
        <f>IF(装备!A591="","",装备!A591)</f>
        <v/>
      </c>
      <c r="B592" s="64" t="str">
        <f>IF(装备!B591="","",装备!B591)</f>
        <v/>
      </c>
      <c r="C592" s="370" t="str">
        <f>IF(装备!C591="","",装备!C591)</f>
        <v/>
      </c>
      <c r="D592" s="121" t="str">
        <f>IF(装备!D591="","",装备!D591)</f>
        <v/>
      </c>
      <c r="E592" t="str">
        <f>IF(装备!E591="","",装备!E591)</f>
        <v/>
      </c>
      <c r="F592" s="370" t="str">
        <f>IF(装备!F591="","",装备!F591)</f>
        <v/>
      </c>
      <c r="G592" s="370" t="str">
        <f>IF(装备!G591="","",装备!G591)</f>
        <v/>
      </c>
      <c r="H592" s="370" t="str">
        <f>IF(装备!H591="","",装备!H591)</f>
        <v/>
      </c>
      <c r="I592" s="370" t="str">
        <f>IF(装备!I591="","",装备!I591)</f>
        <v/>
      </c>
      <c r="J592" s="370" t="str">
        <f>IF(装备!J591="","",装备!J591)</f>
        <v/>
      </c>
      <c r="K592" s="370" t="str">
        <f>IF(装备!K591="","",装备!K591)</f>
        <v/>
      </c>
      <c r="L592" s="370" t="str">
        <f>IF(装备!L591="","",装备!L591)</f>
        <v/>
      </c>
      <c r="M592" s="370" t="str">
        <f>IF(装备!M591="","",装备!M591)</f>
        <v/>
      </c>
      <c r="N592" s="370" t="str">
        <f>IF(装备!N591="","",装备!N591)</f>
        <v/>
      </c>
      <c r="O592" s="370" t="str">
        <f>IF(装备!O591="","",装备!O591)</f>
        <v/>
      </c>
      <c r="P592" s="370" t="str">
        <f>IF(装备!P591="","",装备!P591)</f>
        <v/>
      </c>
      <c r="Q592" s="370" t="str">
        <f>IF(装备!Q591="","",装备!Q591)</f>
        <v/>
      </c>
      <c r="R592" s="370" t="str">
        <f>IF(装备!R591="","",装备!R591)</f>
        <v/>
      </c>
      <c r="S592" s="370" t="str">
        <f>IF(装备!S591="","",装备!S591)</f>
        <v/>
      </c>
      <c r="T592" s="370" t="str">
        <f>IF(装备!T591="","",装备!T591)</f>
        <v/>
      </c>
      <c r="U592" s="370" t="str">
        <f>IF(装备!U591="","",装备!U591)</f>
        <v/>
      </c>
      <c r="V592" s="370" t="str">
        <f>IF(装备!V591="","",装备!V591)</f>
        <v/>
      </c>
      <c r="W592" s="370" t="str">
        <f>IF(装备!W591="","",装备!W591)</f>
        <v/>
      </c>
      <c r="X592" s="370" t="str">
        <f>IF(装备!X591="","",装备!X591)</f>
        <v/>
      </c>
      <c r="Y592" s="370" t="str">
        <f>IF(装备!Y591="","",装备!Y591)</f>
        <v/>
      </c>
      <c r="Z592" s="370" t="str">
        <f>IF(装备!Z591="","",装备!Z591)</f>
        <v/>
      </c>
      <c r="AA592" s="370" t="str">
        <f>IF(装备!AA591="","",装备!AA591)</f>
        <v/>
      </c>
      <c r="AB592" t="str">
        <f>IF(装备!AB591="","",装备!AB591)</f>
        <v/>
      </c>
      <c r="AC592" t="str">
        <f>IF(装备!AC591="","",装备!AC591)</f>
        <v/>
      </c>
      <c r="AD592" t="str">
        <f>IF(装备!AD591="","",装备!AD591)</f>
        <v/>
      </c>
    </row>
    <row r="593" spans="1:30">
      <c r="A593" t="str">
        <f>IF(装备!A592="","",装备!A592)</f>
        <v/>
      </c>
      <c r="B593" s="64" t="str">
        <f>IF(装备!B592="","",装备!B592)</f>
        <v/>
      </c>
      <c r="C593" s="370" t="str">
        <f>IF(装备!C592="","",装备!C592)</f>
        <v/>
      </c>
      <c r="D593" s="121" t="str">
        <f>IF(装备!D592="","",装备!D592)</f>
        <v/>
      </c>
      <c r="E593" t="str">
        <f>IF(装备!E592="","",装备!E592)</f>
        <v/>
      </c>
      <c r="F593" s="370" t="str">
        <f>IF(装备!F592="","",装备!F592)</f>
        <v/>
      </c>
      <c r="G593" s="370" t="str">
        <f>IF(装备!G592="","",装备!G592)</f>
        <v/>
      </c>
      <c r="H593" s="370" t="str">
        <f>IF(装备!H592="","",装备!H592)</f>
        <v/>
      </c>
      <c r="I593" s="370" t="str">
        <f>IF(装备!I592="","",装备!I592)</f>
        <v/>
      </c>
      <c r="J593" s="370" t="str">
        <f>IF(装备!J592="","",装备!J592)</f>
        <v/>
      </c>
      <c r="K593" s="370" t="str">
        <f>IF(装备!K592="","",装备!K592)</f>
        <v/>
      </c>
      <c r="L593" s="370" t="str">
        <f>IF(装备!L592="","",装备!L592)</f>
        <v/>
      </c>
      <c r="M593" s="370" t="str">
        <f>IF(装备!M592="","",装备!M592)</f>
        <v/>
      </c>
      <c r="N593" s="370" t="str">
        <f>IF(装备!N592="","",装备!N592)</f>
        <v/>
      </c>
      <c r="O593" s="370" t="str">
        <f>IF(装备!O592="","",装备!O592)</f>
        <v/>
      </c>
      <c r="P593" s="370" t="str">
        <f>IF(装备!P592="","",装备!P592)</f>
        <v/>
      </c>
      <c r="Q593" s="370" t="str">
        <f>IF(装备!Q592="","",装备!Q592)</f>
        <v/>
      </c>
      <c r="R593" s="370" t="str">
        <f>IF(装备!R592="","",装备!R592)</f>
        <v/>
      </c>
      <c r="S593" s="370" t="str">
        <f>IF(装备!S592="","",装备!S592)</f>
        <v/>
      </c>
      <c r="T593" s="370" t="str">
        <f>IF(装备!T592="","",装备!T592)</f>
        <v/>
      </c>
      <c r="U593" s="370" t="str">
        <f>IF(装备!U592="","",装备!U592)</f>
        <v/>
      </c>
      <c r="V593" s="370" t="str">
        <f>IF(装备!V592="","",装备!V592)</f>
        <v/>
      </c>
      <c r="W593" s="370" t="str">
        <f>IF(装备!W592="","",装备!W592)</f>
        <v/>
      </c>
      <c r="X593" s="370" t="str">
        <f>IF(装备!X592="","",装备!X592)</f>
        <v/>
      </c>
      <c r="Y593" s="370" t="str">
        <f>IF(装备!Y592="","",装备!Y592)</f>
        <v/>
      </c>
      <c r="Z593" s="370" t="str">
        <f>IF(装备!Z592="","",装备!Z592)</f>
        <v/>
      </c>
      <c r="AA593" s="370" t="str">
        <f>IF(装备!AA592="","",装备!AA592)</f>
        <v/>
      </c>
      <c r="AB593" t="str">
        <f>IF(装备!AB592="","",装备!AB592)</f>
        <v/>
      </c>
      <c r="AC593" t="str">
        <f>IF(装备!AC592="","",装备!AC592)</f>
        <v/>
      </c>
      <c r="AD593" t="str">
        <f>IF(装备!AD592="","",装备!AD592)</f>
        <v/>
      </c>
    </row>
    <row r="594" spans="1:30">
      <c r="A594" t="str">
        <f>IF(装备!A593="","",装备!A593)</f>
        <v/>
      </c>
      <c r="B594" s="64" t="str">
        <f>IF(装备!B593="","",装备!B593)</f>
        <v/>
      </c>
      <c r="C594" s="370" t="str">
        <f>IF(装备!C593="","",装备!C593)</f>
        <v/>
      </c>
      <c r="D594" s="121" t="str">
        <f>IF(装备!D593="","",装备!D593)</f>
        <v/>
      </c>
      <c r="E594" t="str">
        <f>IF(装备!E593="","",装备!E593)</f>
        <v/>
      </c>
      <c r="F594" s="370" t="str">
        <f>IF(装备!F593="","",装备!F593)</f>
        <v/>
      </c>
      <c r="G594" s="370" t="str">
        <f>IF(装备!G593="","",装备!G593)</f>
        <v/>
      </c>
      <c r="H594" s="370" t="str">
        <f>IF(装备!H593="","",装备!H593)</f>
        <v/>
      </c>
      <c r="I594" s="370" t="str">
        <f>IF(装备!I593="","",装备!I593)</f>
        <v/>
      </c>
      <c r="J594" s="370" t="str">
        <f>IF(装备!J593="","",装备!J593)</f>
        <v/>
      </c>
      <c r="K594" s="370" t="str">
        <f>IF(装备!K593="","",装备!K593)</f>
        <v/>
      </c>
      <c r="L594" s="370" t="str">
        <f>IF(装备!L593="","",装备!L593)</f>
        <v/>
      </c>
      <c r="M594" s="370" t="str">
        <f>IF(装备!M593="","",装备!M593)</f>
        <v/>
      </c>
      <c r="N594" s="370" t="str">
        <f>IF(装备!N593="","",装备!N593)</f>
        <v/>
      </c>
      <c r="O594" s="370" t="str">
        <f>IF(装备!O593="","",装备!O593)</f>
        <v/>
      </c>
      <c r="P594" s="370" t="str">
        <f>IF(装备!P593="","",装备!P593)</f>
        <v/>
      </c>
      <c r="Q594" s="370" t="str">
        <f>IF(装备!Q593="","",装备!Q593)</f>
        <v/>
      </c>
      <c r="R594" s="370" t="str">
        <f>IF(装备!R593="","",装备!R593)</f>
        <v/>
      </c>
      <c r="S594" s="370" t="str">
        <f>IF(装备!S593="","",装备!S593)</f>
        <v/>
      </c>
      <c r="T594" s="370" t="str">
        <f>IF(装备!T593="","",装备!T593)</f>
        <v/>
      </c>
      <c r="U594" s="370" t="str">
        <f>IF(装备!U593="","",装备!U593)</f>
        <v/>
      </c>
      <c r="V594" s="370" t="str">
        <f>IF(装备!V593="","",装备!V593)</f>
        <v/>
      </c>
      <c r="W594" s="370" t="str">
        <f>IF(装备!W593="","",装备!W593)</f>
        <v/>
      </c>
      <c r="X594" s="370" t="str">
        <f>IF(装备!X593="","",装备!X593)</f>
        <v/>
      </c>
      <c r="Y594" s="370" t="str">
        <f>IF(装备!Y593="","",装备!Y593)</f>
        <v/>
      </c>
      <c r="Z594" s="370" t="str">
        <f>IF(装备!Z593="","",装备!Z593)</f>
        <v/>
      </c>
      <c r="AA594" s="370" t="str">
        <f>IF(装备!AA593="","",装备!AA593)</f>
        <v/>
      </c>
      <c r="AB594" t="str">
        <f>IF(装备!AB593="","",装备!AB593)</f>
        <v/>
      </c>
      <c r="AC594" t="str">
        <f>IF(装备!AC593="","",装备!AC593)</f>
        <v/>
      </c>
      <c r="AD594" t="str">
        <f>IF(装备!AD593="","",装备!AD593)</f>
        <v/>
      </c>
    </row>
    <row r="595" spans="1:30">
      <c r="A595" t="str">
        <f>IF(装备!A594="","",装备!A594)</f>
        <v/>
      </c>
      <c r="B595" s="64" t="str">
        <f>IF(装备!B594="","",装备!B594)</f>
        <v/>
      </c>
      <c r="C595" s="370" t="str">
        <f>IF(装备!C594="","",装备!C594)</f>
        <v/>
      </c>
      <c r="D595" s="121" t="str">
        <f>IF(装备!D594="","",装备!D594)</f>
        <v/>
      </c>
      <c r="E595" t="str">
        <f>IF(装备!E594="","",装备!E594)</f>
        <v/>
      </c>
      <c r="F595" s="370" t="str">
        <f>IF(装备!F594="","",装备!F594)</f>
        <v/>
      </c>
      <c r="G595" s="370" t="str">
        <f>IF(装备!G594="","",装备!G594)</f>
        <v/>
      </c>
      <c r="H595" s="370" t="str">
        <f>IF(装备!H594="","",装备!H594)</f>
        <v/>
      </c>
      <c r="I595" s="370" t="str">
        <f>IF(装备!I594="","",装备!I594)</f>
        <v/>
      </c>
      <c r="J595" s="370" t="str">
        <f>IF(装备!J594="","",装备!J594)</f>
        <v/>
      </c>
      <c r="K595" s="370" t="str">
        <f>IF(装备!K594="","",装备!K594)</f>
        <v/>
      </c>
      <c r="L595" s="370" t="str">
        <f>IF(装备!L594="","",装备!L594)</f>
        <v/>
      </c>
      <c r="M595" s="370" t="str">
        <f>IF(装备!M594="","",装备!M594)</f>
        <v/>
      </c>
      <c r="N595" s="370" t="str">
        <f>IF(装备!N594="","",装备!N594)</f>
        <v/>
      </c>
      <c r="O595" s="370" t="str">
        <f>IF(装备!O594="","",装备!O594)</f>
        <v/>
      </c>
      <c r="P595" s="370" t="str">
        <f>IF(装备!P594="","",装备!P594)</f>
        <v/>
      </c>
      <c r="Q595" s="370" t="str">
        <f>IF(装备!Q594="","",装备!Q594)</f>
        <v/>
      </c>
      <c r="R595" s="370" t="str">
        <f>IF(装备!R594="","",装备!R594)</f>
        <v/>
      </c>
      <c r="S595" s="370" t="str">
        <f>IF(装备!S594="","",装备!S594)</f>
        <v/>
      </c>
      <c r="T595" s="370" t="str">
        <f>IF(装备!T594="","",装备!T594)</f>
        <v/>
      </c>
      <c r="U595" s="370" t="str">
        <f>IF(装备!U594="","",装备!U594)</f>
        <v/>
      </c>
      <c r="V595" s="370" t="str">
        <f>IF(装备!V594="","",装备!V594)</f>
        <v/>
      </c>
      <c r="W595" s="370" t="str">
        <f>IF(装备!W594="","",装备!W594)</f>
        <v/>
      </c>
      <c r="X595" s="370" t="str">
        <f>IF(装备!X594="","",装备!X594)</f>
        <v/>
      </c>
      <c r="Y595" s="370" t="str">
        <f>IF(装备!Y594="","",装备!Y594)</f>
        <v/>
      </c>
      <c r="Z595" s="370" t="str">
        <f>IF(装备!Z594="","",装备!Z594)</f>
        <v/>
      </c>
      <c r="AA595" s="370" t="str">
        <f>IF(装备!AA594="","",装备!AA594)</f>
        <v/>
      </c>
      <c r="AB595" t="str">
        <f>IF(装备!AB594="","",装备!AB594)</f>
        <v/>
      </c>
      <c r="AC595" t="str">
        <f>IF(装备!AC594="","",装备!AC594)</f>
        <v/>
      </c>
      <c r="AD595" t="str">
        <f>IF(装备!AD594="","",装备!AD594)</f>
        <v/>
      </c>
    </row>
    <row r="596" spans="1:30">
      <c r="A596" t="str">
        <f>IF(装备!A595="","",装备!A595)</f>
        <v/>
      </c>
      <c r="B596" s="64" t="str">
        <f>IF(装备!B595="","",装备!B595)</f>
        <v/>
      </c>
      <c r="C596" s="370" t="str">
        <f>IF(装备!C595="","",装备!C595)</f>
        <v/>
      </c>
      <c r="D596" s="121" t="str">
        <f>IF(装备!D595="","",装备!D595)</f>
        <v/>
      </c>
      <c r="E596" t="str">
        <f>IF(装备!E595="","",装备!E595)</f>
        <v/>
      </c>
      <c r="F596" s="370" t="str">
        <f>IF(装备!F595="","",装备!F595)</f>
        <v/>
      </c>
      <c r="G596" s="370" t="str">
        <f>IF(装备!G595="","",装备!G595)</f>
        <v/>
      </c>
      <c r="H596" s="370" t="str">
        <f>IF(装备!H595="","",装备!H595)</f>
        <v/>
      </c>
      <c r="I596" s="370" t="str">
        <f>IF(装备!I595="","",装备!I595)</f>
        <v/>
      </c>
      <c r="J596" s="370" t="str">
        <f>IF(装备!J595="","",装备!J595)</f>
        <v/>
      </c>
      <c r="K596" s="370" t="str">
        <f>IF(装备!K595="","",装备!K595)</f>
        <v/>
      </c>
      <c r="L596" s="370" t="str">
        <f>IF(装备!L595="","",装备!L595)</f>
        <v/>
      </c>
      <c r="M596" s="370" t="str">
        <f>IF(装备!M595="","",装备!M595)</f>
        <v/>
      </c>
      <c r="N596" s="370" t="str">
        <f>IF(装备!N595="","",装备!N595)</f>
        <v/>
      </c>
      <c r="O596" s="370" t="str">
        <f>IF(装备!O595="","",装备!O595)</f>
        <v/>
      </c>
      <c r="P596" s="370" t="str">
        <f>IF(装备!P595="","",装备!P595)</f>
        <v/>
      </c>
      <c r="Q596" s="370" t="str">
        <f>IF(装备!Q595="","",装备!Q595)</f>
        <v/>
      </c>
      <c r="R596" s="370" t="str">
        <f>IF(装备!R595="","",装备!R595)</f>
        <v/>
      </c>
      <c r="S596" s="370" t="str">
        <f>IF(装备!S595="","",装备!S595)</f>
        <v/>
      </c>
      <c r="T596" s="370" t="str">
        <f>IF(装备!T595="","",装备!T595)</f>
        <v/>
      </c>
      <c r="U596" s="370" t="str">
        <f>IF(装备!U595="","",装备!U595)</f>
        <v/>
      </c>
      <c r="V596" s="370" t="str">
        <f>IF(装备!V595="","",装备!V595)</f>
        <v/>
      </c>
      <c r="W596" s="370" t="str">
        <f>IF(装备!W595="","",装备!W595)</f>
        <v/>
      </c>
      <c r="X596" s="370" t="str">
        <f>IF(装备!X595="","",装备!X595)</f>
        <v/>
      </c>
      <c r="Y596" s="370" t="str">
        <f>IF(装备!Y595="","",装备!Y595)</f>
        <v/>
      </c>
      <c r="Z596" s="370" t="str">
        <f>IF(装备!Z595="","",装备!Z595)</f>
        <v/>
      </c>
      <c r="AA596" s="370" t="str">
        <f>IF(装备!AA595="","",装备!AA595)</f>
        <v/>
      </c>
      <c r="AB596" t="str">
        <f>IF(装备!AB595="","",装备!AB595)</f>
        <v/>
      </c>
      <c r="AC596" t="str">
        <f>IF(装备!AC595="","",装备!AC595)</f>
        <v/>
      </c>
      <c r="AD596" t="str">
        <f>IF(装备!AD595="","",装备!AD595)</f>
        <v/>
      </c>
    </row>
    <row r="597" spans="1:30">
      <c r="A597" t="str">
        <f>IF(装备!A596="","",装备!A596)</f>
        <v/>
      </c>
      <c r="B597" s="64" t="str">
        <f>IF(装备!B596="","",装备!B596)</f>
        <v/>
      </c>
      <c r="C597" s="370" t="str">
        <f>IF(装备!C596="","",装备!C596)</f>
        <v/>
      </c>
      <c r="D597" s="121" t="str">
        <f>IF(装备!D596="","",装备!D596)</f>
        <v/>
      </c>
      <c r="E597" t="str">
        <f>IF(装备!E596="","",装备!E596)</f>
        <v/>
      </c>
      <c r="F597" s="370" t="str">
        <f>IF(装备!F596="","",装备!F596)</f>
        <v/>
      </c>
      <c r="G597" s="370" t="str">
        <f>IF(装备!G596="","",装备!G596)</f>
        <v/>
      </c>
      <c r="H597" s="370" t="str">
        <f>IF(装备!H596="","",装备!H596)</f>
        <v/>
      </c>
      <c r="I597" s="370" t="str">
        <f>IF(装备!I596="","",装备!I596)</f>
        <v/>
      </c>
      <c r="J597" s="370" t="str">
        <f>IF(装备!J596="","",装备!J596)</f>
        <v/>
      </c>
      <c r="K597" s="370" t="str">
        <f>IF(装备!K596="","",装备!K596)</f>
        <v/>
      </c>
      <c r="L597" s="370" t="str">
        <f>IF(装备!L596="","",装备!L596)</f>
        <v/>
      </c>
      <c r="M597" s="370" t="str">
        <f>IF(装备!M596="","",装备!M596)</f>
        <v/>
      </c>
      <c r="N597" s="370" t="str">
        <f>IF(装备!N596="","",装备!N596)</f>
        <v/>
      </c>
      <c r="O597" s="370" t="str">
        <f>IF(装备!O596="","",装备!O596)</f>
        <v/>
      </c>
      <c r="P597" s="370" t="str">
        <f>IF(装备!P596="","",装备!P596)</f>
        <v/>
      </c>
      <c r="Q597" s="370" t="str">
        <f>IF(装备!Q596="","",装备!Q596)</f>
        <v/>
      </c>
      <c r="R597" s="370" t="str">
        <f>IF(装备!R596="","",装备!R596)</f>
        <v/>
      </c>
      <c r="S597" s="370" t="str">
        <f>IF(装备!S596="","",装备!S596)</f>
        <v/>
      </c>
      <c r="T597" s="370" t="str">
        <f>IF(装备!T596="","",装备!T596)</f>
        <v/>
      </c>
      <c r="U597" s="370" t="str">
        <f>IF(装备!U596="","",装备!U596)</f>
        <v/>
      </c>
      <c r="V597" s="370" t="str">
        <f>IF(装备!V596="","",装备!V596)</f>
        <v/>
      </c>
      <c r="W597" s="370" t="str">
        <f>IF(装备!W596="","",装备!W596)</f>
        <v/>
      </c>
      <c r="X597" s="370" t="str">
        <f>IF(装备!X596="","",装备!X596)</f>
        <v/>
      </c>
      <c r="Y597" s="370" t="str">
        <f>IF(装备!Y596="","",装备!Y596)</f>
        <v/>
      </c>
      <c r="Z597" s="370" t="str">
        <f>IF(装备!Z596="","",装备!Z596)</f>
        <v/>
      </c>
      <c r="AA597" s="370" t="str">
        <f>IF(装备!AA596="","",装备!AA596)</f>
        <v/>
      </c>
      <c r="AB597" t="str">
        <f>IF(装备!AB596="","",装备!AB596)</f>
        <v/>
      </c>
      <c r="AC597" t="str">
        <f>IF(装备!AC596="","",装备!AC596)</f>
        <v/>
      </c>
      <c r="AD597" t="str">
        <f>IF(装备!AD596="","",装备!AD596)</f>
        <v/>
      </c>
    </row>
    <row r="598" spans="1:30">
      <c r="A598" t="str">
        <f>IF(装备!A597="","",装备!A597)</f>
        <v/>
      </c>
      <c r="B598" s="64" t="str">
        <f>IF(装备!B597="","",装备!B597)</f>
        <v/>
      </c>
      <c r="C598" s="370" t="str">
        <f>IF(装备!C597="","",装备!C597)</f>
        <v/>
      </c>
      <c r="D598" s="121" t="str">
        <f>IF(装备!D597="","",装备!D597)</f>
        <v/>
      </c>
      <c r="E598" t="str">
        <f>IF(装备!E597="","",装备!E597)</f>
        <v/>
      </c>
      <c r="F598" s="370" t="str">
        <f>IF(装备!F597="","",装备!F597)</f>
        <v/>
      </c>
      <c r="G598" s="370" t="str">
        <f>IF(装备!G597="","",装备!G597)</f>
        <v/>
      </c>
      <c r="H598" s="370" t="str">
        <f>IF(装备!H597="","",装备!H597)</f>
        <v/>
      </c>
      <c r="I598" s="370" t="str">
        <f>IF(装备!I597="","",装备!I597)</f>
        <v/>
      </c>
      <c r="J598" s="370" t="str">
        <f>IF(装备!J597="","",装备!J597)</f>
        <v/>
      </c>
      <c r="K598" s="370" t="str">
        <f>IF(装备!K597="","",装备!K597)</f>
        <v/>
      </c>
      <c r="L598" s="370" t="str">
        <f>IF(装备!L597="","",装备!L597)</f>
        <v/>
      </c>
      <c r="M598" s="370" t="str">
        <f>IF(装备!M597="","",装备!M597)</f>
        <v/>
      </c>
      <c r="N598" s="370" t="str">
        <f>IF(装备!N597="","",装备!N597)</f>
        <v/>
      </c>
      <c r="O598" s="370" t="str">
        <f>IF(装备!O597="","",装备!O597)</f>
        <v/>
      </c>
      <c r="P598" s="370" t="str">
        <f>IF(装备!P597="","",装备!P597)</f>
        <v/>
      </c>
      <c r="Q598" s="370" t="str">
        <f>IF(装备!Q597="","",装备!Q597)</f>
        <v/>
      </c>
      <c r="R598" s="370" t="str">
        <f>IF(装备!R597="","",装备!R597)</f>
        <v/>
      </c>
      <c r="S598" s="370" t="str">
        <f>IF(装备!S597="","",装备!S597)</f>
        <v/>
      </c>
      <c r="T598" s="370" t="str">
        <f>IF(装备!T597="","",装备!T597)</f>
        <v/>
      </c>
      <c r="U598" s="370" t="str">
        <f>IF(装备!U597="","",装备!U597)</f>
        <v/>
      </c>
      <c r="V598" s="370" t="str">
        <f>IF(装备!V597="","",装备!V597)</f>
        <v/>
      </c>
      <c r="W598" s="370" t="str">
        <f>IF(装备!W597="","",装备!W597)</f>
        <v/>
      </c>
      <c r="X598" s="370" t="str">
        <f>IF(装备!X597="","",装备!X597)</f>
        <v/>
      </c>
      <c r="Y598" s="370" t="str">
        <f>IF(装备!Y597="","",装备!Y597)</f>
        <v/>
      </c>
      <c r="Z598" s="370" t="str">
        <f>IF(装备!Z597="","",装备!Z597)</f>
        <v/>
      </c>
      <c r="AA598" s="370" t="str">
        <f>IF(装备!AA597="","",装备!AA597)</f>
        <v/>
      </c>
      <c r="AB598" t="str">
        <f>IF(装备!AB597="","",装备!AB597)</f>
        <v/>
      </c>
      <c r="AC598" t="str">
        <f>IF(装备!AC597="","",装备!AC597)</f>
        <v/>
      </c>
      <c r="AD598" t="str">
        <f>IF(装备!AD597="","",装备!AD597)</f>
        <v/>
      </c>
    </row>
    <row r="599" spans="1:30">
      <c r="A599" t="str">
        <f>IF(装备!A598="","",装备!A598)</f>
        <v/>
      </c>
      <c r="B599" s="64" t="str">
        <f>IF(装备!B598="","",装备!B598)</f>
        <v/>
      </c>
      <c r="C599" s="370" t="str">
        <f>IF(装备!C598="","",装备!C598)</f>
        <v/>
      </c>
      <c r="D599" s="121" t="str">
        <f>IF(装备!D598="","",装备!D598)</f>
        <v/>
      </c>
      <c r="E599" t="str">
        <f>IF(装备!E598="","",装备!E598)</f>
        <v/>
      </c>
      <c r="F599" s="370" t="str">
        <f>IF(装备!F598="","",装备!F598)</f>
        <v/>
      </c>
      <c r="G599" s="370" t="str">
        <f>IF(装备!G598="","",装备!G598)</f>
        <v/>
      </c>
      <c r="H599" s="370" t="str">
        <f>IF(装备!H598="","",装备!H598)</f>
        <v/>
      </c>
      <c r="I599" s="370" t="str">
        <f>IF(装备!I598="","",装备!I598)</f>
        <v/>
      </c>
      <c r="J599" s="370" t="str">
        <f>IF(装备!J598="","",装备!J598)</f>
        <v/>
      </c>
      <c r="K599" s="370" t="str">
        <f>IF(装备!K598="","",装备!K598)</f>
        <v/>
      </c>
      <c r="L599" s="370" t="str">
        <f>IF(装备!L598="","",装备!L598)</f>
        <v/>
      </c>
      <c r="M599" s="370" t="str">
        <f>IF(装备!M598="","",装备!M598)</f>
        <v/>
      </c>
      <c r="N599" s="370" t="str">
        <f>IF(装备!N598="","",装备!N598)</f>
        <v/>
      </c>
      <c r="O599" s="370" t="str">
        <f>IF(装备!O598="","",装备!O598)</f>
        <v/>
      </c>
      <c r="P599" s="370" t="str">
        <f>IF(装备!P598="","",装备!P598)</f>
        <v/>
      </c>
      <c r="Q599" s="370" t="str">
        <f>IF(装备!Q598="","",装备!Q598)</f>
        <v/>
      </c>
      <c r="R599" s="370" t="str">
        <f>IF(装备!R598="","",装备!R598)</f>
        <v/>
      </c>
      <c r="S599" s="370" t="str">
        <f>IF(装备!S598="","",装备!S598)</f>
        <v/>
      </c>
      <c r="T599" s="370" t="str">
        <f>IF(装备!T598="","",装备!T598)</f>
        <v/>
      </c>
      <c r="U599" s="370" t="str">
        <f>IF(装备!U598="","",装备!U598)</f>
        <v/>
      </c>
      <c r="V599" s="370" t="str">
        <f>IF(装备!V598="","",装备!V598)</f>
        <v/>
      </c>
      <c r="W599" s="370" t="str">
        <f>IF(装备!W598="","",装备!W598)</f>
        <v/>
      </c>
      <c r="X599" s="370" t="str">
        <f>IF(装备!X598="","",装备!X598)</f>
        <v/>
      </c>
      <c r="Y599" s="370" t="str">
        <f>IF(装备!Y598="","",装备!Y598)</f>
        <v/>
      </c>
      <c r="Z599" s="370" t="str">
        <f>IF(装备!Z598="","",装备!Z598)</f>
        <v/>
      </c>
      <c r="AA599" s="370" t="str">
        <f>IF(装备!AA598="","",装备!AA598)</f>
        <v/>
      </c>
      <c r="AB599" t="str">
        <f>IF(装备!AB598="","",装备!AB598)</f>
        <v/>
      </c>
      <c r="AC599" t="str">
        <f>IF(装备!AC598="","",装备!AC598)</f>
        <v/>
      </c>
      <c r="AD599" t="str">
        <f>IF(装备!AD598="","",装备!AD598)</f>
        <v/>
      </c>
    </row>
    <row r="600" spans="1:30">
      <c r="A600" t="str">
        <f>IF(装备!A599="","",装备!A599)</f>
        <v/>
      </c>
      <c r="B600" s="64" t="str">
        <f>IF(装备!B599="","",装备!B599)</f>
        <v/>
      </c>
      <c r="C600" s="370" t="str">
        <f>IF(装备!C599="","",装备!C599)</f>
        <v/>
      </c>
      <c r="D600" s="121" t="str">
        <f>IF(装备!D599="","",装备!D599)</f>
        <v/>
      </c>
      <c r="E600" t="str">
        <f>IF(装备!E599="","",装备!E599)</f>
        <v/>
      </c>
      <c r="F600" s="370" t="str">
        <f>IF(装备!F599="","",装备!F599)</f>
        <v/>
      </c>
      <c r="G600" s="370" t="str">
        <f>IF(装备!G599="","",装备!G599)</f>
        <v/>
      </c>
      <c r="H600" s="370" t="str">
        <f>IF(装备!H599="","",装备!H599)</f>
        <v/>
      </c>
      <c r="I600" s="370" t="str">
        <f>IF(装备!I599="","",装备!I599)</f>
        <v/>
      </c>
      <c r="J600" s="370" t="str">
        <f>IF(装备!J599="","",装备!J599)</f>
        <v/>
      </c>
      <c r="K600" s="370" t="str">
        <f>IF(装备!K599="","",装备!K599)</f>
        <v/>
      </c>
      <c r="L600" s="370" t="str">
        <f>IF(装备!L599="","",装备!L599)</f>
        <v/>
      </c>
      <c r="M600" s="370" t="str">
        <f>IF(装备!M599="","",装备!M599)</f>
        <v/>
      </c>
      <c r="N600" s="370" t="str">
        <f>IF(装备!N599="","",装备!N599)</f>
        <v/>
      </c>
      <c r="O600" s="370" t="str">
        <f>IF(装备!O599="","",装备!O599)</f>
        <v/>
      </c>
      <c r="P600" s="370" t="str">
        <f>IF(装备!P599="","",装备!P599)</f>
        <v/>
      </c>
      <c r="Q600" s="370" t="str">
        <f>IF(装备!Q599="","",装备!Q599)</f>
        <v/>
      </c>
      <c r="R600" s="370" t="str">
        <f>IF(装备!R599="","",装备!R599)</f>
        <v/>
      </c>
      <c r="S600" s="370" t="str">
        <f>IF(装备!S599="","",装备!S599)</f>
        <v/>
      </c>
      <c r="T600" s="370" t="str">
        <f>IF(装备!T599="","",装备!T599)</f>
        <v/>
      </c>
      <c r="U600" s="370" t="str">
        <f>IF(装备!U599="","",装备!U599)</f>
        <v/>
      </c>
      <c r="V600" s="370" t="str">
        <f>IF(装备!V599="","",装备!V599)</f>
        <v/>
      </c>
      <c r="W600" s="370" t="str">
        <f>IF(装备!W599="","",装备!W599)</f>
        <v/>
      </c>
      <c r="X600" s="370" t="str">
        <f>IF(装备!X599="","",装备!X599)</f>
        <v/>
      </c>
      <c r="Y600" s="370" t="str">
        <f>IF(装备!Y599="","",装备!Y599)</f>
        <v/>
      </c>
      <c r="Z600" s="370" t="str">
        <f>IF(装备!Z599="","",装备!Z599)</f>
        <v/>
      </c>
      <c r="AA600" s="370" t="str">
        <f>IF(装备!AA599="","",装备!AA599)</f>
        <v/>
      </c>
      <c r="AB600" t="str">
        <f>IF(装备!AB599="","",装备!AB599)</f>
        <v/>
      </c>
      <c r="AC600" t="str">
        <f>IF(装备!AC599="","",装备!AC599)</f>
        <v/>
      </c>
      <c r="AD600" t="str">
        <f>IF(装备!AD599="","",装备!AD599)</f>
        <v/>
      </c>
    </row>
    <row r="601" spans="1:30">
      <c r="A601" t="str">
        <f>IF(装备!A600="","",装备!A600)</f>
        <v/>
      </c>
      <c r="B601" s="64" t="str">
        <f>IF(装备!B600="","",装备!B600)</f>
        <v/>
      </c>
      <c r="C601" s="370" t="str">
        <f>IF(装备!C600="","",装备!C600)</f>
        <v/>
      </c>
      <c r="D601" s="121" t="str">
        <f>IF(装备!D600="","",装备!D600)</f>
        <v/>
      </c>
      <c r="E601" t="str">
        <f>IF(装备!E600="","",装备!E600)</f>
        <v/>
      </c>
      <c r="F601" s="370" t="str">
        <f>IF(装备!F600="","",装备!F600)</f>
        <v/>
      </c>
      <c r="G601" s="370" t="str">
        <f>IF(装备!G600="","",装备!G600)</f>
        <v/>
      </c>
      <c r="H601" s="370" t="str">
        <f>IF(装备!H600="","",装备!H600)</f>
        <v/>
      </c>
      <c r="I601" s="370" t="str">
        <f>IF(装备!I600="","",装备!I600)</f>
        <v/>
      </c>
      <c r="J601" s="370" t="str">
        <f>IF(装备!J600="","",装备!J600)</f>
        <v/>
      </c>
      <c r="K601" s="370" t="str">
        <f>IF(装备!K600="","",装备!K600)</f>
        <v/>
      </c>
      <c r="L601" s="370" t="str">
        <f>IF(装备!L600="","",装备!L600)</f>
        <v/>
      </c>
      <c r="M601" s="370" t="str">
        <f>IF(装备!M600="","",装备!M600)</f>
        <v/>
      </c>
      <c r="N601" s="370" t="str">
        <f>IF(装备!N600="","",装备!N600)</f>
        <v/>
      </c>
      <c r="O601" s="370" t="str">
        <f>IF(装备!O600="","",装备!O600)</f>
        <v/>
      </c>
      <c r="P601" s="370" t="str">
        <f>IF(装备!P600="","",装备!P600)</f>
        <v/>
      </c>
      <c r="Q601" s="370" t="str">
        <f>IF(装备!Q600="","",装备!Q600)</f>
        <v/>
      </c>
      <c r="R601" s="370" t="str">
        <f>IF(装备!R600="","",装备!R600)</f>
        <v/>
      </c>
      <c r="S601" s="370" t="str">
        <f>IF(装备!S600="","",装备!S600)</f>
        <v/>
      </c>
      <c r="T601" s="370" t="str">
        <f>IF(装备!T600="","",装备!T600)</f>
        <v/>
      </c>
      <c r="U601" s="370" t="str">
        <f>IF(装备!U600="","",装备!U600)</f>
        <v/>
      </c>
      <c r="V601" s="370" t="str">
        <f>IF(装备!V600="","",装备!V600)</f>
        <v/>
      </c>
      <c r="W601" s="370" t="str">
        <f>IF(装备!W600="","",装备!W600)</f>
        <v/>
      </c>
      <c r="X601" s="370" t="str">
        <f>IF(装备!X600="","",装备!X600)</f>
        <v/>
      </c>
      <c r="Y601" s="370" t="str">
        <f>IF(装备!Y600="","",装备!Y600)</f>
        <v/>
      </c>
      <c r="Z601" s="370" t="str">
        <f>IF(装备!Z600="","",装备!Z600)</f>
        <v/>
      </c>
      <c r="AA601" s="370" t="str">
        <f>IF(装备!AA600="","",装备!AA600)</f>
        <v/>
      </c>
      <c r="AB601" t="str">
        <f>IF(装备!AB600="","",装备!AB600)</f>
        <v/>
      </c>
      <c r="AC601" t="str">
        <f>IF(装备!AC600="","",装备!AC600)</f>
        <v/>
      </c>
      <c r="AD601" t="str">
        <f>IF(装备!AD600="","",装备!AD600)</f>
        <v/>
      </c>
    </row>
    <row r="602" spans="1:30">
      <c r="A602" t="str">
        <f>IF(装备!A601="","",装备!A601)</f>
        <v/>
      </c>
      <c r="B602" s="64" t="str">
        <f>IF(装备!B601="","",装备!B601)</f>
        <v/>
      </c>
      <c r="C602" s="370" t="str">
        <f>IF(装备!C601="","",装备!C601)</f>
        <v/>
      </c>
      <c r="D602" s="121" t="str">
        <f>IF(装备!D601="","",装备!D601)</f>
        <v/>
      </c>
      <c r="E602" t="str">
        <f>IF(装备!E601="","",装备!E601)</f>
        <v/>
      </c>
      <c r="F602" s="370" t="str">
        <f>IF(装备!F601="","",装备!F601)</f>
        <v/>
      </c>
      <c r="G602" s="370" t="str">
        <f>IF(装备!G601="","",装备!G601)</f>
        <v/>
      </c>
      <c r="H602" s="370" t="str">
        <f>IF(装备!H601="","",装备!H601)</f>
        <v/>
      </c>
      <c r="I602" s="370" t="str">
        <f>IF(装备!I601="","",装备!I601)</f>
        <v/>
      </c>
      <c r="J602" s="370" t="str">
        <f>IF(装备!J601="","",装备!J601)</f>
        <v/>
      </c>
      <c r="K602" s="370" t="str">
        <f>IF(装备!K601="","",装备!K601)</f>
        <v/>
      </c>
      <c r="L602" s="370" t="str">
        <f>IF(装备!L601="","",装备!L601)</f>
        <v/>
      </c>
      <c r="M602" s="370" t="str">
        <f>IF(装备!M601="","",装备!M601)</f>
        <v/>
      </c>
      <c r="N602" s="370" t="str">
        <f>IF(装备!N601="","",装备!N601)</f>
        <v/>
      </c>
      <c r="O602" s="370" t="str">
        <f>IF(装备!O601="","",装备!O601)</f>
        <v/>
      </c>
      <c r="P602" s="370" t="str">
        <f>IF(装备!P601="","",装备!P601)</f>
        <v/>
      </c>
      <c r="Q602" s="370" t="str">
        <f>IF(装备!Q601="","",装备!Q601)</f>
        <v/>
      </c>
      <c r="R602" s="370" t="str">
        <f>IF(装备!R601="","",装备!R601)</f>
        <v/>
      </c>
      <c r="S602" s="370" t="str">
        <f>IF(装备!S601="","",装备!S601)</f>
        <v/>
      </c>
      <c r="T602" s="370" t="str">
        <f>IF(装备!T601="","",装备!T601)</f>
        <v/>
      </c>
      <c r="U602" s="370" t="str">
        <f>IF(装备!U601="","",装备!U601)</f>
        <v/>
      </c>
      <c r="V602" s="370" t="str">
        <f>IF(装备!V601="","",装备!V601)</f>
        <v/>
      </c>
      <c r="W602" s="370" t="str">
        <f>IF(装备!W601="","",装备!W601)</f>
        <v/>
      </c>
      <c r="X602" s="370" t="str">
        <f>IF(装备!X601="","",装备!X601)</f>
        <v/>
      </c>
      <c r="Y602" s="370" t="str">
        <f>IF(装备!Y601="","",装备!Y601)</f>
        <v/>
      </c>
      <c r="Z602" s="370" t="str">
        <f>IF(装备!Z601="","",装备!Z601)</f>
        <v/>
      </c>
      <c r="AA602" s="370" t="str">
        <f>IF(装备!AA601="","",装备!AA601)</f>
        <v/>
      </c>
      <c r="AB602" t="str">
        <f>IF(装备!AB601="","",装备!AB601)</f>
        <v/>
      </c>
      <c r="AC602" t="str">
        <f>IF(装备!AC601="","",装备!AC601)</f>
        <v/>
      </c>
      <c r="AD602" t="str">
        <f>IF(装备!AD601="","",装备!AD601)</f>
        <v/>
      </c>
    </row>
    <row r="603" spans="1:30">
      <c r="A603" t="str">
        <f>IF(装备!A602="","",装备!A602)</f>
        <v/>
      </c>
      <c r="B603" s="64" t="str">
        <f>IF(装备!B602="","",装备!B602)</f>
        <v/>
      </c>
      <c r="C603" s="370" t="str">
        <f>IF(装备!C602="","",装备!C602)</f>
        <v/>
      </c>
      <c r="D603" s="121" t="str">
        <f>IF(装备!D602="","",装备!D602)</f>
        <v/>
      </c>
      <c r="E603" t="str">
        <f>IF(装备!E602="","",装备!E602)</f>
        <v/>
      </c>
      <c r="F603" s="370" t="str">
        <f>IF(装备!F602="","",装备!F602)</f>
        <v/>
      </c>
      <c r="G603" s="370" t="str">
        <f>IF(装备!G602="","",装备!G602)</f>
        <v/>
      </c>
      <c r="H603" s="370" t="str">
        <f>IF(装备!H602="","",装备!H602)</f>
        <v/>
      </c>
      <c r="I603" s="370" t="str">
        <f>IF(装备!I602="","",装备!I602)</f>
        <v/>
      </c>
      <c r="J603" s="370" t="str">
        <f>IF(装备!J602="","",装备!J602)</f>
        <v/>
      </c>
      <c r="K603" s="370" t="str">
        <f>IF(装备!K602="","",装备!K602)</f>
        <v/>
      </c>
      <c r="L603" s="370" t="str">
        <f>IF(装备!L602="","",装备!L602)</f>
        <v/>
      </c>
      <c r="M603" s="370" t="str">
        <f>IF(装备!M602="","",装备!M602)</f>
        <v/>
      </c>
      <c r="N603" s="370" t="str">
        <f>IF(装备!N602="","",装备!N602)</f>
        <v/>
      </c>
      <c r="O603" s="370" t="str">
        <f>IF(装备!O602="","",装备!O602)</f>
        <v/>
      </c>
      <c r="P603" s="370" t="str">
        <f>IF(装备!P602="","",装备!P602)</f>
        <v/>
      </c>
      <c r="Q603" s="370" t="str">
        <f>IF(装备!Q602="","",装备!Q602)</f>
        <v/>
      </c>
      <c r="R603" s="370" t="str">
        <f>IF(装备!R602="","",装备!R602)</f>
        <v/>
      </c>
      <c r="S603" s="370" t="str">
        <f>IF(装备!S602="","",装备!S602)</f>
        <v/>
      </c>
      <c r="T603" s="370" t="str">
        <f>IF(装备!T602="","",装备!T602)</f>
        <v/>
      </c>
      <c r="U603" s="370" t="str">
        <f>IF(装备!U602="","",装备!U602)</f>
        <v/>
      </c>
      <c r="V603" s="370" t="str">
        <f>IF(装备!V602="","",装备!V602)</f>
        <v/>
      </c>
      <c r="W603" s="370" t="str">
        <f>IF(装备!W602="","",装备!W602)</f>
        <v/>
      </c>
      <c r="X603" s="370" t="str">
        <f>IF(装备!X602="","",装备!X602)</f>
        <v/>
      </c>
      <c r="Y603" s="370" t="str">
        <f>IF(装备!Y602="","",装备!Y602)</f>
        <v/>
      </c>
      <c r="Z603" s="370" t="str">
        <f>IF(装备!Z602="","",装备!Z602)</f>
        <v/>
      </c>
      <c r="AA603" s="370" t="str">
        <f>IF(装备!AA602="","",装备!AA602)</f>
        <v/>
      </c>
      <c r="AB603" t="str">
        <f>IF(装备!AB602="","",装备!AB602)</f>
        <v/>
      </c>
      <c r="AC603" t="str">
        <f>IF(装备!AC602="","",装备!AC602)</f>
        <v/>
      </c>
      <c r="AD603" t="str">
        <f>IF(装备!AD602="","",装备!AD602)</f>
        <v/>
      </c>
    </row>
    <row r="604" spans="1:30">
      <c r="A604" t="str">
        <f>IF(装备!A603="","",装备!A603)</f>
        <v/>
      </c>
      <c r="B604" s="64" t="str">
        <f>IF(装备!B603="","",装备!B603)</f>
        <v/>
      </c>
      <c r="C604" s="370" t="str">
        <f>IF(装备!C603="","",装备!C603)</f>
        <v/>
      </c>
      <c r="D604" s="121" t="str">
        <f>IF(装备!D603="","",装备!D603)</f>
        <v/>
      </c>
      <c r="E604" t="str">
        <f>IF(装备!E603="","",装备!E603)</f>
        <v/>
      </c>
      <c r="F604" s="370" t="str">
        <f>IF(装备!F603="","",装备!F603)</f>
        <v/>
      </c>
      <c r="G604" s="370" t="str">
        <f>IF(装备!G603="","",装备!G603)</f>
        <v/>
      </c>
      <c r="H604" s="370" t="str">
        <f>IF(装备!H603="","",装备!H603)</f>
        <v/>
      </c>
      <c r="I604" s="370" t="str">
        <f>IF(装备!I603="","",装备!I603)</f>
        <v/>
      </c>
      <c r="J604" s="370" t="str">
        <f>IF(装备!J603="","",装备!J603)</f>
        <v/>
      </c>
      <c r="K604" s="370" t="str">
        <f>IF(装备!K603="","",装备!K603)</f>
        <v/>
      </c>
      <c r="L604" s="370" t="str">
        <f>IF(装备!L603="","",装备!L603)</f>
        <v/>
      </c>
      <c r="M604" s="370" t="str">
        <f>IF(装备!M603="","",装备!M603)</f>
        <v/>
      </c>
      <c r="N604" s="370" t="str">
        <f>IF(装备!N603="","",装备!N603)</f>
        <v/>
      </c>
      <c r="O604" s="370" t="str">
        <f>IF(装备!O603="","",装备!O603)</f>
        <v/>
      </c>
      <c r="P604" s="370" t="str">
        <f>IF(装备!P603="","",装备!P603)</f>
        <v/>
      </c>
      <c r="Q604" s="370" t="str">
        <f>IF(装备!Q603="","",装备!Q603)</f>
        <v/>
      </c>
      <c r="R604" s="370" t="str">
        <f>IF(装备!R603="","",装备!R603)</f>
        <v/>
      </c>
      <c r="S604" s="370" t="str">
        <f>IF(装备!S603="","",装备!S603)</f>
        <v/>
      </c>
      <c r="T604" s="370" t="str">
        <f>IF(装备!T603="","",装备!T603)</f>
        <v/>
      </c>
      <c r="U604" s="370" t="str">
        <f>IF(装备!U603="","",装备!U603)</f>
        <v/>
      </c>
      <c r="V604" s="370" t="str">
        <f>IF(装备!V603="","",装备!V603)</f>
        <v/>
      </c>
      <c r="W604" s="370" t="str">
        <f>IF(装备!W603="","",装备!W603)</f>
        <v/>
      </c>
      <c r="X604" s="370" t="str">
        <f>IF(装备!X603="","",装备!X603)</f>
        <v/>
      </c>
      <c r="Y604" s="370" t="str">
        <f>IF(装备!Y603="","",装备!Y603)</f>
        <v/>
      </c>
      <c r="Z604" s="370" t="str">
        <f>IF(装备!Z603="","",装备!Z603)</f>
        <v/>
      </c>
      <c r="AA604" s="370" t="str">
        <f>IF(装备!AA603="","",装备!AA603)</f>
        <v/>
      </c>
      <c r="AB604" t="str">
        <f>IF(装备!AB603="","",装备!AB603)</f>
        <v/>
      </c>
      <c r="AC604" t="str">
        <f>IF(装备!AC603="","",装备!AC603)</f>
        <v/>
      </c>
      <c r="AD604" t="str">
        <f>IF(装备!AD603="","",装备!AD603)</f>
        <v/>
      </c>
    </row>
    <row r="605" spans="1:30">
      <c r="A605" t="str">
        <f>IF(装备!A604="","",装备!A604)</f>
        <v/>
      </c>
      <c r="B605" s="64" t="str">
        <f>IF(装备!B604="","",装备!B604)</f>
        <v/>
      </c>
      <c r="C605" s="370" t="str">
        <f>IF(装备!C604="","",装备!C604)</f>
        <v/>
      </c>
      <c r="D605" s="121" t="str">
        <f>IF(装备!D604="","",装备!D604)</f>
        <v/>
      </c>
      <c r="E605" t="str">
        <f>IF(装备!E604="","",装备!E604)</f>
        <v/>
      </c>
      <c r="F605" s="370" t="str">
        <f>IF(装备!F604="","",装备!F604)</f>
        <v/>
      </c>
      <c r="G605" s="370" t="str">
        <f>IF(装备!G604="","",装备!G604)</f>
        <v/>
      </c>
      <c r="H605" s="370" t="str">
        <f>IF(装备!H604="","",装备!H604)</f>
        <v/>
      </c>
      <c r="I605" s="370" t="str">
        <f>IF(装备!I604="","",装备!I604)</f>
        <v/>
      </c>
      <c r="J605" s="370" t="str">
        <f>IF(装备!J604="","",装备!J604)</f>
        <v/>
      </c>
      <c r="K605" s="370" t="str">
        <f>IF(装备!K604="","",装备!K604)</f>
        <v/>
      </c>
      <c r="L605" s="370" t="str">
        <f>IF(装备!L604="","",装备!L604)</f>
        <v/>
      </c>
      <c r="M605" s="370" t="str">
        <f>IF(装备!M604="","",装备!M604)</f>
        <v/>
      </c>
      <c r="N605" s="370" t="str">
        <f>IF(装备!N604="","",装备!N604)</f>
        <v/>
      </c>
      <c r="O605" s="370" t="str">
        <f>IF(装备!O604="","",装备!O604)</f>
        <v/>
      </c>
      <c r="P605" s="370" t="str">
        <f>IF(装备!P604="","",装备!P604)</f>
        <v/>
      </c>
      <c r="Q605" s="370" t="str">
        <f>IF(装备!Q604="","",装备!Q604)</f>
        <v/>
      </c>
      <c r="R605" s="370" t="str">
        <f>IF(装备!R604="","",装备!R604)</f>
        <v/>
      </c>
      <c r="S605" s="370" t="str">
        <f>IF(装备!S604="","",装备!S604)</f>
        <v/>
      </c>
      <c r="T605" s="370" t="str">
        <f>IF(装备!T604="","",装备!T604)</f>
        <v/>
      </c>
      <c r="U605" s="370" t="str">
        <f>IF(装备!U604="","",装备!U604)</f>
        <v/>
      </c>
      <c r="V605" s="370" t="str">
        <f>IF(装备!V604="","",装备!V604)</f>
        <v/>
      </c>
      <c r="W605" s="370" t="str">
        <f>IF(装备!W604="","",装备!W604)</f>
        <v/>
      </c>
      <c r="X605" s="370" t="str">
        <f>IF(装备!X604="","",装备!X604)</f>
        <v/>
      </c>
      <c r="Y605" s="370" t="str">
        <f>IF(装备!Y604="","",装备!Y604)</f>
        <v/>
      </c>
      <c r="Z605" s="370" t="str">
        <f>IF(装备!Z604="","",装备!Z604)</f>
        <v/>
      </c>
      <c r="AA605" s="370" t="str">
        <f>IF(装备!AA604="","",装备!AA604)</f>
        <v/>
      </c>
      <c r="AB605" t="str">
        <f>IF(装备!AB604="","",装备!AB604)</f>
        <v/>
      </c>
      <c r="AC605" t="str">
        <f>IF(装备!AC604="","",装备!AC604)</f>
        <v/>
      </c>
      <c r="AD605" t="str">
        <f>IF(装备!AD604="","",装备!AD604)</f>
        <v/>
      </c>
    </row>
    <row r="606" spans="1:30">
      <c r="A606" t="str">
        <f>IF(装备!A605="","",装备!A605)</f>
        <v/>
      </c>
      <c r="B606" s="64" t="str">
        <f>IF(装备!B605="","",装备!B605)</f>
        <v/>
      </c>
      <c r="C606" s="370" t="str">
        <f>IF(装备!C605="","",装备!C605)</f>
        <v/>
      </c>
      <c r="D606" s="121" t="str">
        <f>IF(装备!D605="","",装备!D605)</f>
        <v/>
      </c>
      <c r="E606" t="str">
        <f>IF(装备!E605="","",装备!E605)</f>
        <v/>
      </c>
      <c r="F606" s="370" t="str">
        <f>IF(装备!F605="","",装备!F605)</f>
        <v/>
      </c>
      <c r="G606" s="370" t="str">
        <f>IF(装备!G605="","",装备!G605)</f>
        <v/>
      </c>
      <c r="H606" s="370" t="str">
        <f>IF(装备!H605="","",装备!H605)</f>
        <v/>
      </c>
      <c r="I606" s="370" t="str">
        <f>IF(装备!I605="","",装备!I605)</f>
        <v/>
      </c>
      <c r="J606" s="370" t="str">
        <f>IF(装备!J605="","",装备!J605)</f>
        <v/>
      </c>
      <c r="K606" s="370" t="str">
        <f>IF(装备!K605="","",装备!K605)</f>
        <v/>
      </c>
      <c r="L606" s="370" t="str">
        <f>IF(装备!L605="","",装备!L605)</f>
        <v/>
      </c>
      <c r="M606" s="370" t="str">
        <f>IF(装备!M605="","",装备!M605)</f>
        <v/>
      </c>
      <c r="N606" s="370" t="str">
        <f>IF(装备!N605="","",装备!N605)</f>
        <v/>
      </c>
      <c r="O606" s="370" t="str">
        <f>IF(装备!O605="","",装备!O605)</f>
        <v/>
      </c>
      <c r="P606" s="370" t="str">
        <f>IF(装备!P605="","",装备!P605)</f>
        <v/>
      </c>
      <c r="Q606" s="370" t="str">
        <f>IF(装备!Q605="","",装备!Q605)</f>
        <v/>
      </c>
      <c r="R606" s="370" t="str">
        <f>IF(装备!R605="","",装备!R605)</f>
        <v/>
      </c>
      <c r="S606" s="370" t="str">
        <f>IF(装备!S605="","",装备!S605)</f>
        <v/>
      </c>
      <c r="T606" s="370" t="str">
        <f>IF(装备!T605="","",装备!T605)</f>
        <v/>
      </c>
      <c r="U606" s="370" t="str">
        <f>IF(装备!U605="","",装备!U605)</f>
        <v/>
      </c>
      <c r="V606" s="370" t="str">
        <f>IF(装备!V605="","",装备!V605)</f>
        <v/>
      </c>
      <c r="W606" s="370" t="str">
        <f>IF(装备!W605="","",装备!W605)</f>
        <v/>
      </c>
      <c r="X606" s="370" t="str">
        <f>IF(装备!X605="","",装备!X605)</f>
        <v/>
      </c>
      <c r="Y606" s="370" t="str">
        <f>IF(装备!Y605="","",装备!Y605)</f>
        <v/>
      </c>
      <c r="Z606" s="370" t="str">
        <f>IF(装备!Z605="","",装备!Z605)</f>
        <v/>
      </c>
      <c r="AA606" s="370" t="str">
        <f>IF(装备!AA605="","",装备!AA605)</f>
        <v/>
      </c>
      <c r="AB606" t="str">
        <f>IF(装备!AB605="","",装备!AB605)</f>
        <v/>
      </c>
      <c r="AC606" t="str">
        <f>IF(装备!AC605="","",装备!AC605)</f>
        <v/>
      </c>
      <c r="AD606" t="str">
        <f>IF(装备!AD605="","",装备!AD605)</f>
        <v/>
      </c>
    </row>
    <row r="607" spans="1:30">
      <c r="A607" t="str">
        <f>IF(装备!A606="","",装备!A606)</f>
        <v/>
      </c>
      <c r="B607" s="64" t="str">
        <f>IF(装备!B606="","",装备!B606)</f>
        <v/>
      </c>
      <c r="C607" s="370" t="str">
        <f>IF(装备!C606="","",装备!C606)</f>
        <v/>
      </c>
      <c r="D607" s="121" t="str">
        <f>IF(装备!D606="","",装备!D606)</f>
        <v/>
      </c>
      <c r="E607" t="str">
        <f>IF(装备!E606="","",装备!E606)</f>
        <v/>
      </c>
      <c r="F607" s="370" t="str">
        <f>IF(装备!F606="","",装备!F606)</f>
        <v/>
      </c>
      <c r="G607" s="370" t="str">
        <f>IF(装备!G606="","",装备!G606)</f>
        <v/>
      </c>
      <c r="H607" s="370" t="str">
        <f>IF(装备!H606="","",装备!H606)</f>
        <v/>
      </c>
      <c r="I607" s="370" t="str">
        <f>IF(装备!I606="","",装备!I606)</f>
        <v/>
      </c>
      <c r="J607" s="370" t="str">
        <f>IF(装备!J606="","",装备!J606)</f>
        <v/>
      </c>
      <c r="K607" s="370" t="str">
        <f>IF(装备!K606="","",装备!K606)</f>
        <v/>
      </c>
      <c r="L607" s="370" t="str">
        <f>IF(装备!L606="","",装备!L606)</f>
        <v/>
      </c>
      <c r="M607" s="370" t="str">
        <f>IF(装备!M606="","",装备!M606)</f>
        <v/>
      </c>
      <c r="N607" s="370" t="str">
        <f>IF(装备!N606="","",装备!N606)</f>
        <v/>
      </c>
      <c r="O607" s="370" t="str">
        <f>IF(装备!O606="","",装备!O606)</f>
        <v/>
      </c>
      <c r="P607" s="370" t="str">
        <f>IF(装备!P606="","",装备!P606)</f>
        <v/>
      </c>
      <c r="Q607" s="370" t="str">
        <f>IF(装备!Q606="","",装备!Q606)</f>
        <v/>
      </c>
      <c r="R607" s="370" t="str">
        <f>IF(装备!R606="","",装备!R606)</f>
        <v/>
      </c>
      <c r="S607" s="370" t="str">
        <f>IF(装备!S606="","",装备!S606)</f>
        <v/>
      </c>
      <c r="T607" s="370" t="str">
        <f>IF(装备!T606="","",装备!T606)</f>
        <v/>
      </c>
      <c r="U607" s="370" t="str">
        <f>IF(装备!U606="","",装备!U606)</f>
        <v/>
      </c>
      <c r="V607" s="370" t="str">
        <f>IF(装备!V606="","",装备!V606)</f>
        <v/>
      </c>
      <c r="W607" s="370" t="str">
        <f>IF(装备!W606="","",装备!W606)</f>
        <v/>
      </c>
      <c r="X607" s="370" t="str">
        <f>IF(装备!X606="","",装备!X606)</f>
        <v/>
      </c>
      <c r="Y607" s="370" t="str">
        <f>IF(装备!Y606="","",装备!Y606)</f>
        <v/>
      </c>
      <c r="Z607" s="370" t="str">
        <f>IF(装备!Z606="","",装备!Z606)</f>
        <v/>
      </c>
      <c r="AA607" s="370" t="str">
        <f>IF(装备!AA606="","",装备!AA606)</f>
        <v/>
      </c>
      <c r="AB607" t="str">
        <f>IF(装备!AB606="","",装备!AB606)</f>
        <v/>
      </c>
      <c r="AC607" t="str">
        <f>IF(装备!AC606="","",装备!AC606)</f>
        <v/>
      </c>
      <c r="AD607" t="str">
        <f>IF(装备!AD606="","",装备!AD606)</f>
        <v/>
      </c>
    </row>
    <row r="608" spans="1:30">
      <c r="A608" t="str">
        <f>IF(装备!A607="","",装备!A607)</f>
        <v/>
      </c>
      <c r="B608" s="64" t="str">
        <f>IF(装备!B607="","",装备!B607)</f>
        <v/>
      </c>
      <c r="C608" s="370" t="str">
        <f>IF(装备!C607="","",装备!C607)</f>
        <v/>
      </c>
      <c r="D608" s="121" t="str">
        <f>IF(装备!D607="","",装备!D607)</f>
        <v/>
      </c>
      <c r="E608" t="str">
        <f>IF(装备!E607="","",装备!E607)</f>
        <v/>
      </c>
      <c r="F608" s="370" t="str">
        <f>IF(装备!F607="","",装备!F607)</f>
        <v/>
      </c>
      <c r="G608" s="370" t="str">
        <f>IF(装备!G607="","",装备!G607)</f>
        <v/>
      </c>
      <c r="H608" s="370" t="str">
        <f>IF(装备!H607="","",装备!H607)</f>
        <v/>
      </c>
      <c r="I608" s="370" t="str">
        <f>IF(装备!I607="","",装备!I607)</f>
        <v/>
      </c>
      <c r="J608" s="370" t="str">
        <f>IF(装备!J607="","",装备!J607)</f>
        <v/>
      </c>
      <c r="K608" s="370" t="str">
        <f>IF(装备!K607="","",装备!K607)</f>
        <v/>
      </c>
      <c r="L608" s="370" t="str">
        <f>IF(装备!L607="","",装备!L607)</f>
        <v/>
      </c>
      <c r="M608" s="370" t="str">
        <f>IF(装备!M607="","",装备!M607)</f>
        <v/>
      </c>
      <c r="N608" s="370" t="str">
        <f>IF(装备!N607="","",装备!N607)</f>
        <v/>
      </c>
      <c r="O608" s="370" t="str">
        <f>IF(装备!O607="","",装备!O607)</f>
        <v/>
      </c>
      <c r="P608" s="370" t="str">
        <f>IF(装备!P607="","",装备!P607)</f>
        <v/>
      </c>
      <c r="Q608" s="370" t="str">
        <f>IF(装备!Q607="","",装备!Q607)</f>
        <v/>
      </c>
      <c r="R608" s="370" t="str">
        <f>IF(装备!R607="","",装备!R607)</f>
        <v/>
      </c>
      <c r="S608" s="370" t="str">
        <f>IF(装备!S607="","",装备!S607)</f>
        <v/>
      </c>
      <c r="T608" s="370" t="str">
        <f>IF(装备!T607="","",装备!T607)</f>
        <v/>
      </c>
      <c r="U608" s="370" t="str">
        <f>IF(装备!U607="","",装备!U607)</f>
        <v/>
      </c>
      <c r="V608" s="370" t="str">
        <f>IF(装备!V607="","",装备!V607)</f>
        <v/>
      </c>
      <c r="W608" s="370" t="str">
        <f>IF(装备!W607="","",装备!W607)</f>
        <v/>
      </c>
      <c r="X608" s="370" t="str">
        <f>IF(装备!X607="","",装备!X607)</f>
        <v/>
      </c>
      <c r="Y608" s="370" t="str">
        <f>IF(装备!Y607="","",装备!Y607)</f>
        <v/>
      </c>
      <c r="Z608" s="370" t="str">
        <f>IF(装备!Z607="","",装备!Z607)</f>
        <v/>
      </c>
      <c r="AA608" s="370" t="str">
        <f>IF(装备!AA607="","",装备!AA607)</f>
        <v/>
      </c>
      <c r="AB608" t="str">
        <f>IF(装备!AB607="","",装备!AB607)</f>
        <v/>
      </c>
      <c r="AC608" t="str">
        <f>IF(装备!AC607="","",装备!AC607)</f>
        <v/>
      </c>
      <c r="AD608" t="str">
        <f>IF(装备!AD607="","",装备!AD607)</f>
        <v/>
      </c>
    </row>
    <row r="609" spans="1:30">
      <c r="A609" t="str">
        <f>IF(装备!A608="","",装备!A608)</f>
        <v/>
      </c>
      <c r="B609" s="64" t="str">
        <f>IF(装备!B608="","",装备!B608)</f>
        <v/>
      </c>
      <c r="C609" s="370" t="str">
        <f>IF(装备!C608="","",装备!C608)</f>
        <v/>
      </c>
      <c r="D609" s="121" t="str">
        <f>IF(装备!D608="","",装备!D608)</f>
        <v/>
      </c>
      <c r="E609" t="str">
        <f>IF(装备!E608="","",装备!E608)</f>
        <v/>
      </c>
      <c r="F609" s="370" t="str">
        <f>IF(装备!F608="","",装备!F608)</f>
        <v/>
      </c>
      <c r="G609" s="370" t="str">
        <f>IF(装备!G608="","",装备!G608)</f>
        <v/>
      </c>
      <c r="H609" s="370" t="str">
        <f>IF(装备!H608="","",装备!H608)</f>
        <v/>
      </c>
      <c r="I609" s="370" t="str">
        <f>IF(装备!I608="","",装备!I608)</f>
        <v/>
      </c>
      <c r="J609" s="370" t="str">
        <f>IF(装备!J608="","",装备!J608)</f>
        <v/>
      </c>
      <c r="K609" s="370" t="str">
        <f>IF(装备!K608="","",装备!K608)</f>
        <v/>
      </c>
      <c r="L609" s="370" t="str">
        <f>IF(装备!L608="","",装备!L608)</f>
        <v/>
      </c>
      <c r="M609" s="370" t="str">
        <f>IF(装备!M608="","",装备!M608)</f>
        <v/>
      </c>
      <c r="N609" s="370" t="str">
        <f>IF(装备!N608="","",装备!N608)</f>
        <v/>
      </c>
      <c r="O609" s="370" t="str">
        <f>IF(装备!O608="","",装备!O608)</f>
        <v/>
      </c>
      <c r="P609" s="370" t="str">
        <f>IF(装备!P608="","",装备!P608)</f>
        <v/>
      </c>
      <c r="Q609" s="370" t="str">
        <f>IF(装备!Q608="","",装备!Q608)</f>
        <v/>
      </c>
      <c r="R609" s="370" t="str">
        <f>IF(装备!R608="","",装备!R608)</f>
        <v/>
      </c>
      <c r="S609" s="370" t="str">
        <f>IF(装备!S608="","",装备!S608)</f>
        <v/>
      </c>
      <c r="T609" s="370" t="str">
        <f>IF(装备!T608="","",装备!T608)</f>
        <v/>
      </c>
      <c r="U609" s="370" t="str">
        <f>IF(装备!U608="","",装备!U608)</f>
        <v/>
      </c>
      <c r="V609" s="370" t="str">
        <f>IF(装备!V608="","",装备!V608)</f>
        <v/>
      </c>
      <c r="W609" s="370" t="str">
        <f>IF(装备!W608="","",装备!W608)</f>
        <v/>
      </c>
      <c r="X609" s="370" t="str">
        <f>IF(装备!X608="","",装备!X608)</f>
        <v/>
      </c>
      <c r="Y609" s="370" t="str">
        <f>IF(装备!Y608="","",装备!Y608)</f>
        <v/>
      </c>
      <c r="Z609" s="370" t="str">
        <f>IF(装备!Z608="","",装备!Z608)</f>
        <v/>
      </c>
      <c r="AA609" s="370" t="str">
        <f>IF(装备!AA608="","",装备!AA608)</f>
        <v/>
      </c>
      <c r="AB609" t="str">
        <f>IF(装备!AB608="","",装备!AB608)</f>
        <v/>
      </c>
      <c r="AC609" t="str">
        <f>IF(装备!AC608="","",装备!AC608)</f>
        <v/>
      </c>
      <c r="AD609" t="str">
        <f>IF(装备!AD608="","",装备!AD608)</f>
        <v/>
      </c>
    </row>
    <row r="610" spans="1:30">
      <c r="A610" t="str">
        <f>IF(装备!A609="","",装备!A609)</f>
        <v/>
      </c>
      <c r="B610" s="64" t="str">
        <f>IF(装备!B609="","",装备!B609)</f>
        <v/>
      </c>
      <c r="C610" s="370" t="str">
        <f>IF(装备!C609="","",装备!C609)</f>
        <v/>
      </c>
      <c r="D610" s="121" t="str">
        <f>IF(装备!D609="","",装备!D609)</f>
        <v/>
      </c>
      <c r="E610" t="str">
        <f>IF(装备!E609="","",装备!E609)</f>
        <v/>
      </c>
      <c r="F610" s="370" t="str">
        <f>IF(装备!F609="","",装备!F609)</f>
        <v/>
      </c>
      <c r="G610" s="370" t="str">
        <f>IF(装备!G609="","",装备!G609)</f>
        <v/>
      </c>
      <c r="H610" s="370" t="str">
        <f>IF(装备!H609="","",装备!H609)</f>
        <v/>
      </c>
      <c r="I610" s="370" t="str">
        <f>IF(装备!I609="","",装备!I609)</f>
        <v/>
      </c>
      <c r="J610" s="370" t="str">
        <f>IF(装备!J609="","",装备!J609)</f>
        <v/>
      </c>
      <c r="K610" s="370" t="str">
        <f>IF(装备!K609="","",装备!K609)</f>
        <v/>
      </c>
      <c r="L610" s="370" t="str">
        <f>IF(装备!L609="","",装备!L609)</f>
        <v/>
      </c>
      <c r="M610" s="370" t="str">
        <f>IF(装备!M609="","",装备!M609)</f>
        <v/>
      </c>
      <c r="N610" s="370" t="str">
        <f>IF(装备!N609="","",装备!N609)</f>
        <v/>
      </c>
      <c r="O610" s="370" t="str">
        <f>IF(装备!O609="","",装备!O609)</f>
        <v/>
      </c>
      <c r="P610" s="370" t="str">
        <f>IF(装备!P609="","",装备!P609)</f>
        <v/>
      </c>
      <c r="Q610" s="370" t="str">
        <f>IF(装备!Q609="","",装备!Q609)</f>
        <v/>
      </c>
      <c r="R610" s="370" t="str">
        <f>IF(装备!R609="","",装备!R609)</f>
        <v/>
      </c>
      <c r="S610" s="370" t="str">
        <f>IF(装备!S609="","",装备!S609)</f>
        <v/>
      </c>
      <c r="T610" s="370" t="str">
        <f>IF(装备!T609="","",装备!T609)</f>
        <v/>
      </c>
      <c r="U610" s="370" t="str">
        <f>IF(装备!U609="","",装备!U609)</f>
        <v/>
      </c>
      <c r="V610" s="370" t="str">
        <f>IF(装备!V609="","",装备!V609)</f>
        <v/>
      </c>
      <c r="W610" s="370" t="str">
        <f>IF(装备!W609="","",装备!W609)</f>
        <v/>
      </c>
      <c r="X610" s="370" t="str">
        <f>IF(装备!X609="","",装备!X609)</f>
        <v/>
      </c>
      <c r="Y610" s="370" t="str">
        <f>IF(装备!Y609="","",装备!Y609)</f>
        <v/>
      </c>
      <c r="Z610" s="370" t="str">
        <f>IF(装备!Z609="","",装备!Z609)</f>
        <v/>
      </c>
      <c r="AA610" s="370" t="str">
        <f>IF(装备!AA609="","",装备!AA609)</f>
        <v/>
      </c>
      <c r="AB610" t="str">
        <f>IF(装备!AB609="","",装备!AB609)</f>
        <v/>
      </c>
      <c r="AC610" t="str">
        <f>IF(装备!AC609="","",装备!AC609)</f>
        <v/>
      </c>
      <c r="AD610" t="str">
        <f>IF(装备!AD609="","",装备!AD609)</f>
        <v/>
      </c>
    </row>
    <row r="611" spans="1:30">
      <c r="A611" t="str">
        <f>IF(装备!A610="","",装备!A610)</f>
        <v/>
      </c>
      <c r="B611" s="64" t="str">
        <f>IF(装备!B610="","",装备!B610)</f>
        <v/>
      </c>
      <c r="C611" s="370" t="str">
        <f>IF(装备!C610="","",装备!C610)</f>
        <v/>
      </c>
      <c r="D611" s="121" t="str">
        <f>IF(装备!D610="","",装备!D610)</f>
        <v/>
      </c>
      <c r="E611" t="str">
        <f>IF(装备!E610="","",装备!E610)</f>
        <v/>
      </c>
      <c r="F611" s="370" t="str">
        <f>IF(装备!F610="","",装备!F610)</f>
        <v/>
      </c>
      <c r="G611" s="370" t="str">
        <f>IF(装备!G610="","",装备!G610)</f>
        <v/>
      </c>
      <c r="H611" s="370" t="str">
        <f>IF(装备!H610="","",装备!H610)</f>
        <v/>
      </c>
      <c r="I611" s="370" t="str">
        <f>IF(装备!I610="","",装备!I610)</f>
        <v/>
      </c>
      <c r="J611" s="370" t="str">
        <f>IF(装备!J610="","",装备!J610)</f>
        <v/>
      </c>
      <c r="K611" s="370" t="str">
        <f>IF(装备!K610="","",装备!K610)</f>
        <v/>
      </c>
      <c r="L611" s="370" t="str">
        <f>IF(装备!L610="","",装备!L610)</f>
        <v/>
      </c>
      <c r="M611" s="370" t="str">
        <f>IF(装备!M610="","",装备!M610)</f>
        <v/>
      </c>
      <c r="N611" s="370" t="str">
        <f>IF(装备!N610="","",装备!N610)</f>
        <v/>
      </c>
      <c r="O611" s="370" t="str">
        <f>IF(装备!O610="","",装备!O610)</f>
        <v/>
      </c>
      <c r="P611" s="370" t="str">
        <f>IF(装备!P610="","",装备!P610)</f>
        <v/>
      </c>
      <c r="Q611" s="370" t="str">
        <f>IF(装备!Q610="","",装备!Q610)</f>
        <v/>
      </c>
      <c r="R611" s="370" t="str">
        <f>IF(装备!R610="","",装备!R610)</f>
        <v/>
      </c>
      <c r="S611" s="370" t="str">
        <f>IF(装备!S610="","",装备!S610)</f>
        <v/>
      </c>
      <c r="T611" s="370" t="str">
        <f>IF(装备!T610="","",装备!T610)</f>
        <v/>
      </c>
      <c r="U611" s="370" t="str">
        <f>IF(装备!U610="","",装备!U610)</f>
        <v/>
      </c>
      <c r="V611" s="370" t="str">
        <f>IF(装备!V610="","",装备!V610)</f>
        <v/>
      </c>
      <c r="W611" s="370" t="str">
        <f>IF(装备!W610="","",装备!W610)</f>
        <v/>
      </c>
      <c r="X611" s="370" t="str">
        <f>IF(装备!X610="","",装备!X610)</f>
        <v/>
      </c>
      <c r="Y611" s="370" t="str">
        <f>IF(装备!Y610="","",装备!Y610)</f>
        <v/>
      </c>
      <c r="Z611" s="370" t="str">
        <f>IF(装备!Z610="","",装备!Z610)</f>
        <v/>
      </c>
      <c r="AA611" s="370" t="str">
        <f>IF(装备!AA610="","",装备!AA610)</f>
        <v/>
      </c>
      <c r="AB611" t="str">
        <f>IF(装备!AB610="","",装备!AB610)</f>
        <v/>
      </c>
      <c r="AC611" t="str">
        <f>IF(装备!AC610="","",装备!AC610)</f>
        <v/>
      </c>
      <c r="AD611" t="str">
        <f>IF(装备!AD610="","",装备!AD610)</f>
        <v/>
      </c>
    </row>
    <row r="612" spans="1:30">
      <c r="A612" t="str">
        <f>IF(装备!A611="","",装备!A611)</f>
        <v/>
      </c>
      <c r="B612" s="64" t="str">
        <f>IF(装备!B611="","",装备!B611)</f>
        <v/>
      </c>
      <c r="C612" s="370" t="str">
        <f>IF(装备!C611="","",装备!C611)</f>
        <v/>
      </c>
      <c r="D612" s="121" t="str">
        <f>IF(装备!D611="","",装备!D611)</f>
        <v/>
      </c>
      <c r="E612" t="str">
        <f>IF(装备!E611="","",装备!E611)</f>
        <v/>
      </c>
      <c r="F612" s="370" t="str">
        <f>IF(装备!F611="","",装备!F611)</f>
        <v/>
      </c>
      <c r="G612" s="370" t="str">
        <f>IF(装备!G611="","",装备!G611)</f>
        <v/>
      </c>
      <c r="H612" s="370" t="str">
        <f>IF(装备!H611="","",装备!H611)</f>
        <v/>
      </c>
      <c r="I612" s="370" t="str">
        <f>IF(装备!I611="","",装备!I611)</f>
        <v/>
      </c>
      <c r="J612" s="370" t="str">
        <f>IF(装备!J611="","",装备!J611)</f>
        <v/>
      </c>
      <c r="K612" s="370" t="str">
        <f>IF(装备!K611="","",装备!K611)</f>
        <v/>
      </c>
      <c r="L612" s="370" t="str">
        <f>IF(装备!L611="","",装备!L611)</f>
        <v/>
      </c>
      <c r="M612" s="370" t="str">
        <f>IF(装备!M611="","",装备!M611)</f>
        <v/>
      </c>
      <c r="N612" s="370" t="str">
        <f>IF(装备!N611="","",装备!N611)</f>
        <v/>
      </c>
      <c r="O612" s="370" t="str">
        <f>IF(装备!O611="","",装备!O611)</f>
        <v/>
      </c>
      <c r="P612" s="370" t="str">
        <f>IF(装备!P611="","",装备!P611)</f>
        <v/>
      </c>
      <c r="Q612" s="370" t="str">
        <f>IF(装备!Q611="","",装备!Q611)</f>
        <v/>
      </c>
      <c r="R612" s="370" t="str">
        <f>IF(装备!R611="","",装备!R611)</f>
        <v/>
      </c>
      <c r="S612" s="370" t="str">
        <f>IF(装备!S611="","",装备!S611)</f>
        <v/>
      </c>
      <c r="T612" s="370" t="str">
        <f>IF(装备!T611="","",装备!T611)</f>
        <v/>
      </c>
      <c r="U612" s="370" t="str">
        <f>IF(装备!U611="","",装备!U611)</f>
        <v/>
      </c>
      <c r="V612" s="370" t="str">
        <f>IF(装备!V611="","",装备!V611)</f>
        <v/>
      </c>
      <c r="W612" s="370" t="str">
        <f>IF(装备!W611="","",装备!W611)</f>
        <v/>
      </c>
      <c r="X612" s="370" t="str">
        <f>IF(装备!X611="","",装备!X611)</f>
        <v/>
      </c>
      <c r="Y612" s="370" t="str">
        <f>IF(装备!Y611="","",装备!Y611)</f>
        <v/>
      </c>
      <c r="Z612" s="370" t="str">
        <f>IF(装备!Z611="","",装备!Z611)</f>
        <v/>
      </c>
      <c r="AA612" s="370" t="str">
        <f>IF(装备!AA611="","",装备!AA611)</f>
        <v/>
      </c>
      <c r="AB612" t="str">
        <f>IF(装备!AB611="","",装备!AB611)</f>
        <v/>
      </c>
      <c r="AC612" t="str">
        <f>IF(装备!AC611="","",装备!AC611)</f>
        <v/>
      </c>
      <c r="AD612" t="str">
        <f>IF(装备!AD611="","",装备!AD611)</f>
        <v/>
      </c>
    </row>
    <row r="613" spans="1:30">
      <c r="A613" t="str">
        <f>IF(装备!A612="","",装备!A612)</f>
        <v/>
      </c>
      <c r="B613" s="64" t="str">
        <f>IF(装备!B612="","",装备!B612)</f>
        <v/>
      </c>
      <c r="C613" s="370" t="str">
        <f>IF(装备!C612="","",装备!C612)</f>
        <v/>
      </c>
      <c r="D613" s="121" t="str">
        <f>IF(装备!D612="","",装备!D612)</f>
        <v/>
      </c>
      <c r="E613" t="str">
        <f>IF(装备!E612="","",装备!E612)</f>
        <v/>
      </c>
      <c r="F613" s="370" t="str">
        <f>IF(装备!F612="","",装备!F612)</f>
        <v/>
      </c>
      <c r="G613" s="370" t="str">
        <f>IF(装备!G612="","",装备!G612)</f>
        <v/>
      </c>
      <c r="H613" s="370" t="str">
        <f>IF(装备!H612="","",装备!H612)</f>
        <v/>
      </c>
      <c r="I613" s="370" t="str">
        <f>IF(装备!I612="","",装备!I612)</f>
        <v/>
      </c>
      <c r="J613" s="370" t="str">
        <f>IF(装备!J612="","",装备!J612)</f>
        <v/>
      </c>
      <c r="K613" s="370" t="str">
        <f>IF(装备!K612="","",装备!K612)</f>
        <v/>
      </c>
      <c r="L613" s="370" t="str">
        <f>IF(装备!L612="","",装备!L612)</f>
        <v/>
      </c>
      <c r="M613" s="370" t="str">
        <f>IF(装备!M612="","",装备!M612)</f>
        <v/>
      </c>
      <c r="N613" s="370" t="str">
        <f>IF(装备!N612="","",装备!N612)</f>
        <v/>
      </c>
      <c r="O613" s="370" t="str">
        <f>IF(装备!O612="","",装备!O612)</f>
        <v/>
      </c>
      <c r="P613" s="370" t="str">
        <f>IF(装备!P612="","",装备!P612)</f>
        <v/>
      </c>
      <c r="Q613" s="370" t="str">
        <f>IF(装备!Q612="","",装备!Q612)</f>
        <v/>
      </c>
      <c r="R613" s="370" t="str">
        <f>IF(装备!R612="","",装备!R612)</f>
        <v/>
      </c>
      <c r="S613" s="370" t="str">
        <f>IF(装备!S612="","",装备!S612)</f>
        <v/>
      </c>
      <c r="T613" s="370" t="str">
        <f>IF(装备!T612="","",装备!T612)</f>
        <v/>
      </c>
      <c r="U613" s="370" t="str">
        <f>IF(装备!U612="","",装备!U612)</f>
        <v/>
      </c>
      <c r="V613" s="370" t="str">
        <f>IF(装备!V612="","",装备!V612)</f>
        <v/>
      </c>
      <c r="W613" s="370" t="str">
        <f>IF(装备!W612="","",装备!W612)</f>
        <v/>
      </c>
      <c r="X613" s="370" t="str">
        <f>IF(装备!X612="","",装备!X612)</f>
        <v/>
      </c>
      <c r="Y613" s="370" t="str">
        <f>IF(装备!Y612="","",装备!Y612)</f>
        <v/>
      </c>
      <c r="Z613" s="370" t="str">
        <f>IF(装备!Z612="","",装备!Z612)</f>
        <v/>
      </c>
      <c r="AA613" s="370" t="str">
        <f>IF(装备!AA612="","",装备!AA612)</f>
        <v/>
      </c>
      <c r="AB613" t="str">
        <f>IF(装备!AB612="","",装备!AB612)</f>
        <v/>
      </c>
      <c r="AC613" t="str">
        <f>IF(装备!AC612="","",装备!AC612)</f>
        <v/>
      </c>
      <c r="AD613" t="str">
        <f>IF(装备!AD612="","",装备!AD612)</f>
        <v/>
      </c>
    </row>
    <row r="614" spans="1:30">
      <c r="A614" t="str">
        <f>IF(装备!A613="","",装备!A613)</f>
        <v/>
      </c>
      <c r="B614" s="64" t="str">
        <f>IF(装备!B613="","",装备!B613)</f>
        <v/>
      </c>
      <c r="C614" s="370" t="str">
        <f>IF(装备!C613="","",装备!C613)</f>
        <v/>
      </c>
      <c r="D614" s="121" t="str">
        <f>IF(装备!D613="","",装备!D613)</f>
        <v/>
      </c>
      <c r="E614" t="str">
        <f>IF(装备!E613="","",装备!E613)</f>
        <v/>
      </c>
      <c r="F614" s="370" t="str">
        <f>IF(装备!F613="","",装备!F613)</f>
        <v/>
      </c>
      <c r="G614" s="370" t="str">
        <f>IF(装备!G613="","",装备!G613)</f>
        <v/>
      </c>
      <c r="H614" s="370" t="str">
        <f>IF(装备!H613="","",装备!H613)</f>
        <v/>
      </c>
      <c r="I614" s="370" t="str">
        <f>IF(装备!I613="","",装备!I613)</f>
        <v/>
      </c>
      <c r="J614" s="370" t="str">
        <f>IF(装备!J613="","",装备!J613)</f>
        <v/>
      </c>
      <c r="K614" s="370" t="str">
        <f>IF(装备!K613="","",装备!K613)</f>
        <v/>
      </c>
      <c r="L614" s="370" t="str">
        <f>IF(装备!L613="","",装备!L613)</f>
        <v/>
      </c>
      <c r="M614" s="370" t="str">
        <f>IF(装备!M613="","",装备!M613)</f>
        <v/>
      </c>
      <c r="N614" s="370" t="str">
        <f>IF(装备!N613="","",装备!N613)</f>
        <v/>
      </c>
      <c r="O614" s="370" t="str">
        <f>IF(装备!O613="","",装备!O613)</f>
        <v/>
      </c>
      <c r="P614" s="370" t="str">
        <f>IF(装备!P613="","",装备!P613)</f>
        <v/>
      </c>
      <c r="Q614" s="370" t="str">
        <f>IF(装备!Q613="","",装备!Q613)</f>
        <v/>
      </c>
      <c r="R614" s="370" t="str">
        <f>IF(装备!R613="","",装备!R613)</f>
        <v/>
      </c>
      <c r="S614" s="370" t="str">
        <f>IF(装备!S613="","",装备!S613)</f>
        <v/>
      </c>
      <c r="T614" s="370" t="str">
        <f>IF(装备!T613="","",装备!T613)</f>
        <v/>
      </c>
      <c r="U614" s="370" t="str">
        <f>IF(装备!U613="","",装备!U613)</f>
        <v/>
      </c>
      <c r="V614" s="370" t="str">
        <f>IF(装备!V613="","",装备!V613)</f>
        <v/>
      </c>
      <c r="W614" s="370" t="str">
        <f>IF(装备!W613="","",装备!W613)</f>
        <v/>
      </c>
      <c r="X614" s="370" t="str">
        <f>IF(装备!X613="","",装备!X613)</f>
        <v/>
      </c>
      <c r="Y614" s="370" t="str">
        <f>IF(装备!Y613="","",装备!Y613)</f>
        <v/>
      </c>
      <c r="Z614" s="370" t="str">
        <f>IF(装备!Z613="","",装备!Z613)</f>
        <v/>
      </c>
      <c r="AA614" s="370" t="str">
        <f>IF(装备!AA613="","",装备!AA613)</f>
        <v/>
      </c>
      <c r="AB614" t="str">
        <f>IF(装备!AB613="","",装备!AB613)</f>
        <v/>
      </c>
      <c r="AC614" t="str">
        <f>IF(装备!AC613="","",装备!AC613)</f>
        <v/>
      </c>
      <c r="AD614" t="str">
        <f>IF(装备!AD613="","",装备!AD613)</f>
        <v/>
      </c>
    </row>
    <row r="615" spans="1:30">
      <c r="A615" t="str">
        <f>IF(装备!A614="","",装备!A614)</f>
        <v/>
      </c>
      <c r="B615" s="64" t="str">
        <f>IF(装备!B614="","",装备!B614)</f>
        <v/>
      </c>
      <c r="C615" s="370" t="str">
        <f>IF(装备!C614="","",装备!C614)</f>
        <v/>
      </c>
      <c r="D615" s="121" t="str">
        <f>IF(装备!D614="","",装备!D614)</f>
        <v/>
      </c>
      <c r="E615" t="str">
        <f>IF(装备!E614="","",装备!E614)</f>
        <v/>
      </c>
      <c r="F615" s="370" t="str">
        <f>IF(装备!F614="","",装备!F614)</f>
        <v/>
      </c>
      <c r="G615" s="370" t="str">
        <f>IF(装备!G614="","",装备!G614)</f>
        <v/>
      </c>
      <c r="H615" s="370" t="str">
        <f>IF(装备!H614="","",装备!H614)</f>
        <v/>
      </c>
      <c r="I615" s="370" t="str">
        <f>IF(装备!I614="","",装备!I614)</f>
        <v/>
      </c>
      <c r="J615" s="370" t="str">
        <f>IF(装备!J614="","",装备!J614)</f>
        <v/>
      </c>
      <c r="K615" s="370" t="str">
        <f>IF(装备!K614="","",装备!K614)</f>
        <v/>
      </c>
      <c r="L615" s="370" t="str">
        <f>IF(装备!L614="","",装备!L614)</f>
        <v/>
      </c>
      <c r="M615" s="370" t="str">
        <f>IF(装备!M614="","",装备!M614)</f>
        <v/>
      </c>
      <c r="N615" s="370" t="str">
        <f>IF(装备!N614="","",装备!N614)</f>
        <v/>
      </c>
      <c r="O615" s="370" t="str">
        <f>IF(装备!O614="","",装备!O614)</f>
        <v/>
      </c>
      <c r="P615" s="370" t="str">
        <f>IF(装备!P614="","",装备!P614)</f>
        <v/>
      </c>
      <c r="Q615" s="370" t="str">
        <f>IF(装备!Q614="","",装备!Q614)</f>
        <v/>
      </c>
      <c r="R615" s="370" t="str">
        <f>IF(装备!R614="","",装备!R614)</f>
        <v/>
      </c>
      <c r="S615" s="370" t="str">
        <f>IF(装备!S614="","",装备!S614)</f>
        <v/>
      </c>
      <c r="T615" s="370" t="str">
        <f>IF(装备!T614="","",装备!T614)</f>
        <v/>
      </c>
      <c r="U615" s="370" t="str">
        <f>IF(装备!U614="","",装备!U614)</f>
        <v/>
      </c>
      <c r="V615" s="370" t="str">
        <f>IF(装备!V614="","",装备!V614)</f>
        <v/>
      </c>
      <c r="W615" s="370" t="str">
        <f>IF(装备!W614="","",装备!W614)</f>
        <v/>
      </c>
      <c r="X615" s="370" t="str">
        <f>IF(装备!X614="","",装备!X614)</f>
        <v/>
      </c>
      <c r="Y615" s="370" t="str">
        <f>IF(装备!Y614="","",装备!Y614)</f>
        <v/>
      </c>
      <c r="Z615" s="370" t="str">
        <f>IF(装备!Z614="","",装备!Z614)</f>
        <v/>
      </c>
      <c r="AA615" s="370" t="str">
        <f>IF(装备!AA614="","",装备!AA614)</f>
        <v/>
      </c>
      <c r="AB615" t="str">
        <f>IF(装备!AB614="","",装备!AB614)</f>
        <v/>
      </c>
      <c r="AC615" t="str">
        <f>IF(装备!AC614="","",装备!AC614)</f>
        <v/>
      </c>
      <c r="AD615" t="str">
        <f>IF(装备!AD614="","",装备!AD614)</f>
        <v/>
      </c>
    </row>
    <row r="616" spans="1:30">
      <c r="A616" t="str">
        <f>IF(装备!A615="","",装备!A615)</f>
        <v/>
      </c>
      <c r="B616" s="64" t="str">
        <f>IF(装备!B615="","",装备!B615)</f>
        <v/>
      </c>
      <c r="C616" s="370" t="str">
        <f>IF(装备!C615="","",装备!C615)</f>
        <v/>
      </c>
      <c r="D616" s="121" t="str">
        <f>IF(装备!D615="","",装备!D615)</f>
        <v/>
      </c>
      <c r="E616" t="str">
        <f>IF(装备!E615="","",装备!E615)</f>
        <v/>
      </c>
      <c r="F616" s="370" t="str">
        <f>IF(装备!F615="","",装备!F615)</f>
        <v/>
      </c>
      <c r="G616" s="370" t="str">
        <f>IF(装备!G615="","",装备!G615)</f>
        <v/>
      </c>
      <c r="H616" s="370" t="str">
        <f>IF(装备!H615="","",装备!H615)</f>
        <v/>
      </c>
      <c r="I616" s="370" t="str">
        <f>IF(装备!I615="","",装备!I615)</f>
        <v/>
      </c>
      <c r="J616" s="370" t="str">
        <f>IF(装备!J615="","",装备!J615)</f>
        <v/>
      </c>
      <c r="K616" s="370" t="str">
        <f>IF(装备!K615="","",装备!K615)</f>
        <v/>
      </c>
      <c r="L616" s="370" t="str">
        <f>IF(装备!L615="","",装备!L615)</f>
        <v/>
      </c>
      <c r="M616" s="370" t="str">
        <f>IF(装备!M615="","",装备!M615)</f>
        <v/>
      </c>
      <c r="N616" s="370" t="str">
        <f>IF(装备!N615="","",装备!N615)</f>
        <v/>
      </c>
      <c r="O616" s="370" t="str">
        <f>IF(装备!O615="","",装备!O615)</f>
        <v/>
      </c>
      <c r="P616" s="370" t="str">
        <f>IF(装备!P615="","",装备!P615)</f>
        <v/>
      </c>
      <c r="Q616" s="370" t="str">
        <f>IF(装备!Q615="","",装备!Q615)</f>
        <v/>
      </c>
      <c r="R616" s="370" t="str">
        <f>IF(装备!R615="","",装备!R615)</f>
        <v/>
      </c>
      <c r="S616" s="370" t="str">
        <f>IF(装备!S615="","",装备!S615)</f>
        <v/>
      </c>
      <c r="T616" s="370" t="str">
        <f>IF(装备!T615="","",装备!T615)</f>
        <v/>
      </c>
      <c r="U616" s="370" t="str">
        <f>IF(装备!U615="","",装备!U615)</f>
        <v/>
      </c>
      <c r="V616" s="370" t="str">
        <f>IF(装备!V615="","",装备!V615)</f>
        <v/>
      </c>
      <c r="W616" s="370" t="str">
        <f>IF(装备!W615="","",装备!W615)</f>
        <v/>
      </c>
      <c r="X616" s="370" t="str">
        <f>IF(装备!X615="","",装备!X615)</f>
        <v/>
      </c>
      <c r="Y616" s="370" t="str">
        <f>IF(装备!Y615="","",装备!Y615)</f>
        <v/>
      </c>
      <c r="Z616" s="370" t="str">
        <f>IF(装备!Z615="","",装备!Z615)</f>
        <v/>
      </c>
      <c r="AA616" s="370" t="str">
        <f>IF(装备!AA615="","",装备!AA615)</f>
        <v/>
      </c>
      <c r="AB616" t="str">
        <f>IF(装备!AB615="","",装备!AB615)</f>
        <v/>
      </c>
      <c r="AC616" t="str">
        <f>IF(装备!AC615="","",装备!AC615)</f>
        <v/>
      </c>
      <c r="AD616" t="str">
        <f>IF(装备!AD615="","",装备!AD615)</f>
        <v/>
      </c>
    </row>
    <row r="617" spans="1:30">
      <c r="A617" t="str">
        <f>IF(装备!A616="","",装备!A616)</f>
        <v/>
      </c>
      <c r="B617" s="64" t="str">
        <f>IF(装备!B616="","",装备!B616)</f>
        <v/>
      </c>
      <c r="C617" s="370" t="str">
        <f>IF(装备!C616="","",装备!C616)</f>
        <v/>
      </c>
      <c r="D617" s="121" t="str">
        <f>IF(装备!D616="","",装备!D616)</f>
        <v/>
      </c>
      <c r="E617" t="str">
        <f>IF(装备!E616="","",装备!E616)</f>
        <v/>
      </c>
      <c r="F617" s="370" t="str">
        <f>IF(装备!F616="","",装备!F616)</f>
        <v/>
      </c>
      <c r="G617" s="370" t="str">
        <f>IF(装备!G616="","",装备!G616)</f>
        <v/>
      </c>
      <c r="H617" s="370" t="str">
        <f>IF(装备!H616="","",装备!H616)</f>
        <v/>
      </c>
      <c r="I617" s="370" t="str">
        <f>IF(装备!I616="","",装备!I616)</f>
        <v/>
      </c>
      <c r="J617" s="370" t="str">
        <f>IF(装备!J616="","",装备!J616)</f>
        <v/>
      </c>
      <c r="K617" s="370" t="str">
        <f>IF(装备!K616="","",装备!K616)</f>
        <v/>
      </c>
      <c r="L617" s="370" t="str">
        <f>IF(装备!L616="","",装备!L616)</f>
        <v/>
      </c>
      <c r="M617" s="370" t="str">
        <f>IF(装备!M616="","",装备!M616)</f>
        <v/>
      </c>
      <c r="N617" s="370" t="str">
        <f>IF(装备!N616="","",装备!N616)</f>
        <v/>
      </c>
      <c r="O617" s="370" t="str">
        <f>IF(装备!O616="","",装备!O616)</f>
        <v/>
      </c>
      <c r="P617" s="370" t="str">
        <f>IF(装备!P616="","",装备!P616)</f>
        <v/>
      </c>
      <c r="Q617" s="370" t="str">
        <f>IF(装备!Q616="","",装备!Q616)</f>
        <v/>
      </c>
      <c r="R617" s="370" t="str">
        <f>IF(装备!R616="","",装备!R616)</f>
        <v/>
      </c>
      <c r="S617" s="370" t="str">
        <f>IF(装备!S616="","",装备!S616)</f>
        <v/>
      </c>
      <c r="T617" s="370" t="str">
        <f>IF(装备!T616="","",装备!T616)</f>
        <v/>
      </c>
      <c r="U617" s="370" t="str">
        <f>IF(装备!U616="","",装备!U616)</f>
        <v/>
      </c>
      <c r="V617" s="370" t="str">
        <f>IF(装备!V616="","",装备!V616)</f>
        <v/>
      </c>
      <c r="W617" s="370" t="str">
        <f>IF(装备!W616="","",装备!W616)</f>
        <v/>
      </c>
      <c r="X617" s="370" t="str">
        <f>IF(装备!X616="","",装备!X616)</f>
        <v/>
      </c>
      <c r="Y617" s="370" t="str">
        <f>IF(装备!Y616="","",装备!Y616)</f>
        <v/>
      </c>
      <c r="Z617" s="370" t="str">
        <f>IF(装备!Z616="","",装备!Z616)</f>
        <v/>
      </c>
      <c r="AA617" s="370" t="str">
        <f>IF(装备!AA616="","",装备!AA616)</f>
        <v/>
      </c>
      <c r="AB617" t="str">
        <f>IF(装备!AB616="","",装备!AB616)</f>
        <v/>
      </c>
      <c r="AC617" t="str">
        <f>IF(装备!AC616="","",装备!AC616)</f>
        <v/>
      </c>
      <c r="AD617" t="str">
        <f>IF(装备!AD616="","",装备!AD616)</f>
        <v/>
      </c>
    </row>
    <row r="618" spans="1:30">
      <c r="A618" t="str">
        <f>IF(装备!A617="","",装备!A617)</f>
        <v/>
      </c>
      <c r="B618" s="64" t="str">
        <f>IF(装备!B617="","",装备!B617)</f>
        <v/>
      </c>
      <c r="C618" s="370" t="str">
        <f>IF(装备!C617="","",装备!C617)</f>
        <v/>
      </c>
      <c r="D618" s="121" t="str">
        <f>IF(装备!D617="","",装备!D617)</f>
        <v/>
      </c>
      <c r="E618" t="str">
        <f>IF(装备!E617="","",装备!E617)</f>
        <v/>
      </c>
      <c r="F618" s="370" t="str">
        <f>IF(装备!F617="","",装备!F617)</f>
        <v/>
      </c>
      <c r="G618" s="370" t="str">
        <f>IF(装备!G617="","",装备!G617)</f>
        <v/>
      </c>
      <c r="H618" s="370" t="str">
        <f>IF(装备!H617="","",装备!H617)</f>
        <v/>
      </c>
      <c r="I618" s="370" t="str">
        <f>IF(装备!I617="","",装备!I617)</f>
        <v/>
      </c>
      <c r="J618" s="370" t="str">
        <f>IF(装备!J617="","",装备!J617)</f>
        <v/>
      </c>
      <c r="K618" s="370" t="str">
        <f>IF(装备!K617="","",装备!K617)</f>
        <v/>
      </c>
      <c r="L618" s="370" t="str">
        <f>IF(装备!L617="","",装备!L617)</f>
        <v/>
      </c>
      <c r="M618" s="370" t="str">
        <f>IF(装备!M617="","",装备!M617)</f>
        <v/>
      </c>
      <c r="N618" s="370" t="str">
        <f>IF(装备!N617="","",装备!N617)</f>
        <v/>
      </c>
      <c r="O618" s="370" t="str">
        <f>IF(装备!O617="","",装备!O617)</f>
        <v/>
      </c>
      <c r="P618" s="370" t="str">
        <f>IF(装备!P617="","",装备!P617)</f>
        <v/>
      </c>
      <c r="Q618" s="370" t="str">
        <f>IF(装备!Q617="","",装备!Q617)</f>
        <v/>
      </c>
      <c r="R618" s="370" t="str">
        <f>IF(装备!R617="","",装备!R617)</f>
        <v/>
      </c>
      <c r="S618" s="370" t="str">
        <f>IF(装备!S617="","",装备!S617)</f>
        <v/>
      </c>
      <c r="T618" s="370" t="str">
        <f>IF(装备!T617="","",装备!T617)</f>
        <v/>
      </c>
      <c r="U618" s="370" t="str">
        <f>IF(装备!U617="","",装备!U617)</f>
        <v/>
      </c>
      <c r="V618" s="370" t="str">
        <f>IF(装备!V617="","",装备!V617)</f>
        <v/>
      </c>
      <c r="W618" s="370" t="str">
        <f>IF(装备!W617="","",装备!W617)</f>
        <v/>
      </c>
      <c r="X618" s="370" t="str">
        <f>IF(装备!X617="","",装备!X617)</f>
        <v/>
      </c>
      <c r="Y618" s="370" t="str">
        <f>IF(装备!Y617="","",装备!Y617)</f>
        <v/>
      </c>
      <c r="Z618" s="370" t="str">
        <f>IF(装备!Z617="","",装备!Z617)</f>
        <v/>
      </c>
      <c r="AA618" s="370" t="str">
        <f>IF(装备!AA617="","",装备!AA617)</f>
        <v/>
      </c>
      <c r="AB618" t="str">
        <f>IF(装备!AB617="","",装备!AB617)</f>
        <v/>
      </c>
      <c r="AC618" t="str">
        <f>IF(装备!AC617="","",装备!AC617)</f>
        <v/>
      </c>
      <c r="AD618" t="str">
        <f>IF(装备!AD617="","",装备!AD617)</f>
        <v/>
      </c>
    </row>
    <row r="619" spans="1:30">
      <c r="A619" t="str">
        <f>IF(装备!A618="","",装备!A618)</f>
        <v/>
      </c>
      <c r="B619" s="64" t="str">
        <f>IF(装备!B618="","",装备!B618)</f>
        <v/>
      </c>
      <c r="C619" s="370" t="str">
        <f>IF(装备!C618="","",装备!C618)</f>
        <v/>
      </c>
      <c r="D619" s="121" t="str">
        <f>IF(装备!D618="","",装备!D618)</f>
        <v/>
      </c>
      <c r="E619" t="str">
        <f>IF(装备!E618="","",装备!E618)</f>
        <v/>
      </c>
      <c r="F619" s="370" t="str">
        <f>IF(装备!F618="","",装备!F618)</f>
        <v/>
      </c>
      <c r="G619" s="370" t="str">
        <f>IF(装备!G618="","",装备!G618)</f>
        <v/>
      </c>
      <c r="H619" s="370" t="str">
        <f>IF(装备!H618="","",装备!H618)</f>
        <v/>
      </c>
      <c r="I619" s="370" t="str">
        <f>IF(装备!I618="","",装备!I618)</f>
        <v/>
      </c>
      <c r="J619" s="370" t="str">
        <f>IF(装备!J618="","",装备!J618)</f>
        <v/>
      </c>
      <c r="K619" s="370" t="str">
        <f>IF(装备!K618="","",装备!K618)</f>
        <v/>
      </c>
      <c r="L619" s="370" t="str">
        <f>IF(装备!L618="","",装备!L618)</f>
        <v/>
      </c>
      <c r="M619" s="370" t="str">
        <f>IF(装备!M618="","",装备!M618)</f>
        <v/>
      </c>
      <c r="N619" s="370" t="str">
        <f>IF(装备!N618="","",装备!N618)</f>
        <v/>
      </c>
      <c r="O619" s="370" t="str">
        <f>IF(装备!O618="","",装备!O618)</f>
        <v/>
      </c>
      <c r="P619" s="370" t="str">
        <f>IF(装备!P618="","",装备!P618)</f>
        <v/>
      </c>
      <c r="Q619" s="370" t="str">
        <f>IF(装备!Q618="","",装备!Q618)</f>
        <v/>
      </c>
      <c r="R619" s="370" t="str">
        <f>IF(装备!R618="","",装备!R618)</f>
        <v/>
      </c>
      <c r="S619" s="370" t="str">
        <f>IF(装备!S618="","",装备!S618)</f>
        <v/>
      </c>
      <c r="T619" s="370" t="str">
        <f>IF(装备!T618="","",装备!T618)</f>
        <v/>
      </c>
      <c r="U619" s="370" t="str">
        <f>IF(装备!U618="","",装备!U618)</f>
        <v/>
      </c>
      <c r="V619" s="370" t="str">
        <f>IF(装备!V618="","",装备!V618)</f>
        <v/>
      </c>
      <c r="W619" s="370" t="str">
        <f>IF(装备!W618="","",装备!W618)</f>
        <v/>
      </c>
      <c r="X619" s="370" t="str">
        <f>IF(装备!X618="","",装备!X618)</f>
        <v/>
      </c>
      <c r="Y619" s="370" t="str">
        <f>IF(装备!Y618="","",装备!Y618)</f>
        <v/>
      </c>
      <c r="Z619" s="370" t="str">
        <f>IF(装备!Z618="","",装备!Z618)</f>
        <v/>
      </c>
      <c r="AA619" s="370" t="str">
        <f>IF(装备!AA618="","",装备!AA618)</f>
        <v/>
      </c>
      <c r="AB619" t="str">
        <f>IF(装备!AB618="","",装备!AB618)</f>
        <v/>
      </c>
      <c r="AC619" t="str">
        <f>IF(装备!AC618="","",装备!AC618)</f>
        <v/>
      </c>
      <c r="AD619" t="str">
        <f>IF(装备!AD618="","",装备!AD618)</f>
        <v/>
      </c>
    </row>
    <row r="620" spans="1:30">
      <c r="A620" t="str">
        <f>IF(装备!A619="","",装备!A619)</f>
        <v/>
      </c>
      <c r="B620" s="64" t="str">
        <f>IF(装备!B619="","",装备!B619)</f>
        <v/>
      </c>
      <c r="C620" s="370" t="str">
        <f>IF(装备!C619="","",装备!C619)</f>
        <v/>
      </c>
      <c r="D620" s="121" t="str">
        <f>IF(装备!D619="","",装备!D619)</f>
        <v/>
      </c>
      <c r="E620" t="str">
        <f>IF(装备!E619="","",装备!E619)</f>
        <v/>
      </c>
      <c r="F620" s="370" t="str">
        <f>IF(装备!F619="","",装备!F619)</f>
        <v/>
      </c>
      <c r="G620" s="370" t="str">
        <f>IF(装备!G619="","",装备!G619)</f>
        <v/>
      </c>
      <c r="H620" s="370" t="str">
        <f>IF(装备!H619="","",装备!H619)</f>
        <v/>
      </c>
      <c r="I620" s="370" t="str">
        <f>IF(装备!I619="","",装备!I619)</f>
        <v/>
      </c>
      <c r="J620" s="370" t="str">
        <f>IF(装备!J619="","",装备!J619)</f>
        <v/>
      </c>
      <c r="K620" s="370" t="str">
        <f>IF(装备!K619="","",装备!K619)</f>
        <v/>
      </c>
      <c r="L620" s="370" t="str">
        <f>IF(装备!L619="","",装备!L619)</f>
        <v/>
      </c>
      <c r="M620" s="370" t="str">
        <f>IF(装备!M619="","",装备!M619)</f>
        <v/>
      </c>
      <c r="N620" s="370" t="str">
        <f>IF(装备!N619="","",装备!N619)</f>
        <v/>
      </c>
      <c r="O620" s="370" t="str">
        <f>IF(装备!O619="","",装备!O619)</f>
        <v/>
      </c>
      <c r="P620" s="370" t="str">
        <f>IF(装备!P619="","",装备!P619)</f>
        <v/>
      </c>
      <c r="Q620" s="370" t="str">
        <f>IF(装备!Q619="","",装备!Q619)</f>
        <v/>
      </c>
      <c r="R620" s="370" t="str">
        <f>IF(装备!R619="","",装备!R619)</f>
        <v/>
      </c>
      <c r="S620" s="370" t="str">
        <f>IF(装备!S619="","",装备!S619)</f>
        <v/>
      </c>
      <c r="T620" s="370" t="str">
        <f>IF(装备!T619="","",装备!T619)</f>
        <v/>
      </c>
      <c r="U620" s="370" t="str">
        <f>IF(装备!U619="","",装备!U619)</f>
        <v/>
      </c>
      <c r="V620" s="370" t="str">
        <f>IF(装备!V619="","",装备!V619)</f>
        <v/>
      </c>
      <c r="W620" s="370" t="str">
        <f>IF(装备!W619="","",装备!W619)</f>
        <v/>
      </c>
      <c r="X620" s="370" t="str">
        <f>IF(装备!X619="","",装备!X619)</f>
        <v/>
      </c>
      <c r="Y620" s="370" t="str">
        <f>IF(装备!Y619="","",装备!Y619)</f>
        <v/>
      </c>
      <c r="Z620" s="370" t="str">
        <f>IF(装备!Z619="","",装备!Z619)</f>
        <v/>
      </c>
      <c r="AA620" s="370" t="str">
        <f>IF(装备!AA619="","",装备!AA619)</f>
        <v/>
      </c>
      <c r="AB620" t="str">
        <f>IF(装备!AB619="","",装备!AB619)</f>
        <v/>
      </c>
      <c r="AC620" t="str">
        <f>IF(装备!AC619="","",装备!AC619)</f>
        <v/>
      </c>
      <c r="AD620" t="str">
        <f>IF(装备!AD619="","",装备!AD619)</f>
        <v/>
      </c>
    </row>
    <row r="621" spans="1:30">
      <c r="A621" t="str">
        <f>IF(装备!A620="","",装备!A620)</f>
        <v/>
      </c>
      <c r="B621" s="64" t="str">
        <f>IF(装备!B620="","",装备!B620)</f>
        <v/>
      </c>
      <c r="C621" s="370" t="str">
        <f>IF(装备!C620="","",装备!C620)</f>
        <v/>
      </c>
      <c r="D621" s="121" t="str">
        <f>IF(装备!D620="","",装备!D620)</f>
        <v/>
      </c>
      <c r="E621" t="str">
        <f>IF(装备!E620="","",装备!E620)</f>
        <v/>
      </c>
      <c r="F621" s="370" t="str">
        <f>IF(装备!F620="","",装备!F620)</f>
        <v/>
      </c>
      <c r="G621" s="370" t="str">
        <f>IF(装备!G620="","",装备!G620)</f>
        <v/>
      </c>
      <c r="H621" s="370" t="str">
        <f>IF(装备!H620="","",装备!H620)</f>
        <v/>
      </c>
      <c r="I621" s="370" t="str">
        <f>IF(装备!I620="","",装备!I620)</f>
        <v/>
      </c>
      <c r="J621" s="370" t="str">
        <f>IF(装备!J620="","",装备!J620)</f>
        <v/>
      </c>
      <c r="K621" s="370" t="str">
        <f>IF(装备!K620="","",装备!K620)</f>
        <v/>
      </c>
      <c r="L621" s="370" t="str">
        <f>IF(装备!L620="","",装备!L620)</f>
        <v/>
      </c>
      <c r="M621" s="370" t="str">
        <f>IF(装备!M620="","",装备!M620)</f>
        <v/>
      </c>
      <c r="N621" s="370" t="str">
        <f>IF(装备!N620="","",装备!N620)</f>
        <v/>
      </c>
      <c r="O621" s="370" t="str">
        <f>IF(装备!O620="","",装备!O620)</f>
        <v/>
      </c>
      <c r="P621" s="370" t="str">
        <f>IF(装备!P620="","",装备!P620)</f>
        <v/>
      </c>
      <c r="Q621" s="370" t="str">
        <f>IF(装备!Q620="","",装备!Q620)</f>
        <v/>
      </c>
      <c r="R621" s="370" t="str">
        <f>IF(装备!R620="","",装备!R620)</f>
        <v/>
      </c>
      <c r="S621" s="370" t="str">
        <f>IF(装备!S620="","",装备!S620)</f>
        <v/>
      </c>
      <c r="T621" s="370" t="str">
        <f>IF(装备!T620="","",装备!T620)</f>
        <v/>
      </c>
      <c r="U621" s="370" t="str">
        <f>IF(装备!U620="","",装备!U620)</f>
        <v/>
      </c>
      <c r="V621" s="370" t="str">
        <f>IF(装备!V620="","",装备!V620)</f>
        <v/>
      </c>
      <c r="W621" s="370" t="str">
        <f>IF(装备!W620="","",装备!W620)</f>
        <v/>
      </c>
      <c r="X621" s="370" t="str">
        <f>IF(装备!X620="","",装备!X620)</f>
        <v/>
      </c>
      <c r="Y621" s="370" t="str">
        <f>IF(装备!Y620="","",装备!Y620)</f>
        <v/>
      </c>
      <c r="Z621" s="370" t="str">
        <f>IF(装备!Z620="","",装备!Z620)</f>
        <v/>
      </c>
      <c r="AA621" s="370" t="str">
        <f>IF(装备!AA620="","",装备!AA620)</f>
        <v/>
      </c>
      <c r="AB621" t="str">
        <f>IF(装备!AB620="","",装备!AB620)</f>
        <v/>
      </c>
      <c r="AC621" t="str">
        <f>IF(装备!AC620="","",装备!AC620)</f>
        <v/>
      </c>
      <c r="AD621" t="str">
        <f>IF(装备!AD620="","",装备!AD620)</f>
        <v/>
      </c>
    </row>
    <row r="622" spans="1:30">
      <c r="A622" t="str">
        <f>IF(装备!A621="","",装备!A621)</f>
        <v/>
      </c>
      <c r="B622" s="64" t="str">
        <f>IF(装备!B621="","",装备!B621)</f>
        <v/>
      </c>
      <c r="C622" s="370" t="str">
        <f>IF(装备!C621="","",装备!C621)</f>
        <v/>
      </c>
      <c r="D622" s="121" t="str">
        <f>IF(装备!D621="","",装备!D621)</f>
        <v/>
      </c>
      <c r="E622" t="str">
        <f>IF(装备!E621="","",装备!E621)</f>
        <v/>
      </c>
      <c r="F622" s="370" t="str">
        <f>IF(装备!F621="","",装备!F621)</f>
        <v/>
      </c>
      <c r="G622" s="370" t="str">
        <f>IF(装备!G621="","",装备!G621)</f>
        <v/>
      </c>
      <c r="H622" s="370" t="str">
        <f>IF(装备!H621="","",装备!H621)</f>
        <v/>
      </c>
      <c r="I622" s="370" t="str">
        <f>IF(装备!I621="","",装备!I621)</f>
        <v/>
      </c>
      <c r="J622" s="370" t="str">
        <f>IF(装备!J621="","",装备!J621)</f>
        <v/>
      </c>
      <c r="K622" s="370" t="str">
        <f>IF(装备!K621="","",装备!K621)</f>
        <v/>
      </c>
      <c r="L622" s="370" t="str">
        <f>IF(装备!L621="","",装备!L621)</f>
        <v/>
      </c>
      <c r="M622" s="370" t="str">
        <f>IF(装备!M621="","",装备!M621)</f>
        <v/>
      </c>
      <c r="N622" s="370" t="str">
        <f>IF(装备!N621="","",装备!N621)</f>
        <v/>
      </c>
      <c r="O622" s="370" t="str">
        <f>IF(装备!O621="","",装备!O621)</f>
        <v/>
      </c>
      <c r="P622" s="370" t="str">
        <f>IF(装备!P621="","",装备!P621)</f>
        <v/>
      </c>
      <c r="Q622" s="370" t="str">
        <f>IF(装备!Q621="","",装备!Q621)</f>
        <v/>
      </c>
      <c r="R622" s="370" t="str">
        <f>IF(装备!R621="","",装备!R621)</f>
        <v/>
      </c>
      <c r="S622" s="370" t="str">
        <f>IF(装备!S621="","",装备!S621)</f>
        <v/>
      </c>
      <c r="T622" s="370" t="str">
        <f>IF(装备!T621="","",装备!T621)</f>
        <v/>
      </c>
      <c r="U622" s="370" t="str">
        <f>IF(装备!U621="","",装备!U621)</f>
        <v/>
      </c>
      <c r="V622" s="370" t="str">
        <f>IF(装备!V621="","",装备!V621)</f>
        <v/>
      </c>
      <c r="W622" s="370" t="str">
        <f>IF(装备!W621="","",装备!W621)</f>
        <v/>
      </c>
      <c r="X622" s="370" t="str">
        <f>IF(装备!X621="","",装备!X621)</f>
        <v/>
      </c>
      <c r="Y622" s="370" t="str">
        <f>IF(装备!Y621="","",装备!Y621)</f>
        <v/>
      </c>
      <c r="Z622" s="370" t="str">
        <f>IF(装备!Z621="","",装备!Z621)</f>
        <v/>
      </c>
      <c r="AA622" s="370" t="str">
        <f>IF(装备!AA621="","",装备!AA621)</f>
        <v/>
      </c>
      <c r="AB622" t="str">
        <f>IF(装备!AB621="","",装备!AB621)</f>
        <v/>
      </c>
      <c r="AC622" t="str">
        <f>IF(装备!AC621="","",装备!AC621)</f>
        <v/>
      </c>
      <c r="AD622" t="str">
        <f>IF(装备!AD621="","",装备!AD621)</f>
        <v/>
      </c>
    </row>
    <row r="623" spans="1:30">
      <c r="A623" t="str">
        <f>IF(装备!A622="","",装备!A622)</f>
        <v/>
      </c>
      <c r="B623" s="64" t="str">
        <f>IF(装备!B622="","",装备!B622)</f>
        <v/>
      </c>
      <c r="C623" s="370" t="str">
        <f>IF(装备!C622="","",装备!C622)</f>
        <v/>
      </c>
      <c r="D623" s="121" t="str">
        <f>IF(装备!D622="","",装备!D622)</f>
        <v/>
      </c>
      <c r="E623" t="str">
        <f>IF(装备!E622="","",装备!E622)</f>
        <v/>
      </c>
      <c r="F623" s="370" t="str">
        <f>IF(装备!F622="","",装备!F622)</f>
        <v/>
      </c>
      <c r="G623" s="370" t="str">
        <f>IF(装备!G622="","",装备!G622)</f>
        <v/>
      </c>
      <c r="H623" s="370" t="str">
        <f>IF(装备!H622="","",装备!H622)</f>
        <v/>
      </c>
      <c r="I623" s="370" t="str">
        <f>IF(装备!I622="","",装备!I622)</f>
        <v/>
      </c>
      <c r="J623" s="370" t="str">
        <f>IF(装备!J622="","",装备!J622)</f>
        <v/>
      </c>
      <c r="K623" s="370" t="str">
        <f>IF(装备!K622="","",装备!K622)</f>
        <v/>
      </c>
      <c r="L623" s="370" t="str">
        <f>IF(装备!L622="","",装备!L622)</f>
        <v/>
      </c>
      <c r="M623" s="370" t="str">
        <f>IF(装备!M622="","",装备!M622)</f>
        <v/>
      </c>
      <c r="N623" s="370" t="str">
        <f>IF(装备!N622="","",装备!N622)</f>
        <v/>
      </c>
      <c r="O623" s="370" t="str">
        <f>IF(装备!O622="","",装备!O622)</f>
        <v/>
      </c>
      <c r="P623" s="370" t="str">
        <f>IF(装备!P622="","",装备!P622)</f>
        <v/>
      </c>
      <c r="Q623" s="370" t="str">
        <f>IF(装备!Q622="","",装备!Q622)</f>
        <v/>
      </c>
      <c r="R623" s="370" t="str">
        <f>IF(装备!R622="","",装备!R622)</f>
        <v/>
      </c>
      <c r="S623" s="370" t="str">
        <f>IF(装备!S622="","",装备!S622)</f>
        <v/>
      </c>
      <c r="T623" s="370" t="str">
        <f>IF(装备!T622="","",装备!T622)</f>
        <v/>
      </c>
      <c r="U623" s="370" t="str">
        <f>IF(装备!U622="","",装备!U622)</f>
        <v/>
      </c>
      <c r="V623" s="370" t="str">
        <f>IF(装备!V622="","",装备!V622)</f>
        <v/>
      </c>
      <c r="W623" s="370" t="str">
        <f>IF(装备!W622="","",装备!W622)</f>
        <v/>
      </c>
      <c r="X623" s="370" t="str">
        <f>IF(装备!X622="","",装备!X622)</f>
        <v/>
      </c>
      <c r="Y623" s="370" t="str">
        <f>IF(装备!Y622="","",装备!Y622)</f>
        <v/>
      </c>
      <c r="Z623" s="370" t="str">
        <f>IF(装备!Z622="","",装备!Z622)</f>
        <v/>
      </c>
      <c r="AA623" s="370" t="str">
        <f>IF(装备!AA622="","",装备!AA622)</f>
        <v/>
      </c>
      <c r="AB623" t="str">
        <f>IF(装备!AB622="","",装备!AB622)</f>
        <v/>
      </c>
      <c r="AC623" t="str">
        <f>IF(装备!AC622="","",装备!AC622)</f>
        <v/>
      </c>
      <c r="AD623" t="str">
        <f>IF(装备!AD622="","",装备!AD622)</f>
        <v/>
      </c>
    </row>
    <row r="624" spans="1:30">
      <c r="A624" t="str">
        <f>IF(装备!A623="","",装备!A623)</f>
        <v/>
      </c>
      <c r="B624" s="64" t="str">
        <f>IF(装备!B623="","",装备!B623)</f>
        <v/>
      </c>
      <c r="C624" s="370" t="str">
        <f>IF(装备!C623="","",装备!C623)</f>
        <v/>
      </c>
      <c r="D624" s="121" t="str">
        <f>IF(装备!D623="","",装备!D623)</f>
        <v/>
      </c>
      <c r="E624" t="str">
        <f>IF(装备!E623="","",装备!E623)</f>
        <v/>
      </c>
      <c r="F624" s="370" t="str">
        <f>IF(装备!F623="","",装备!F623)</f>
        <v/>
      </c>
      <c r="G624" s="370" t="str">
        <f>IF(装备!G623="","",装备!G623)</f>
        <v/>
      </c>
      <c r="H624" s="370" t="str">
        <f>IF(装备!H623="","",装备!H623)</f>
        <v/>
      </c>
      <c r="I624" s="370" t="str">
        <f>IF(装备!I623="","",装备!I623)</f>
        <v/>
      </c>
      <c r="J624" s="370" t="str">
        <f>IF(装备!J623="","",装备!J623)</f>
        <v/>
      </c>
      <c r="K624" s="370" t="str">
        <f>IF(装备!K623="","",装备!K623)</f>
        <v/>
      </c>
      <c r="L624" s="370" t="str">
        <f>IF(装备!L623="","",装备!L623)</f>
        <v/>
      </c>
      <c r="M624" s="370" t="str">
        <f>IF(装备!M623="","",装备!M623)</f>
        <v/>
      </c>
      <c r="N624" s="370" t="str">
        <f>IF(装备!N623="","",装备!N623)</f>
        <v/>
      </c>
      <c r="O624" s="370" t="str">
        <f>IF(装备!O623="","",装备!O623)</f>
        <v/>
      </c>
      <c r="P624" s="370" t="str">
        <f>IF(装备!P623="","",装备!P623)</f>
        <v/>
      </c>
      <c r="Q624" s="370" t="str">
        <f>IF(装备!Q623="","",装备!Q623)</f>
        <v/>
      </c>
      <c r="R624" s="370" t="str">
        <f>IF(装备!R623="","",装备!R623)</f>
        <v/>
      </c>
      <c r="S624" s="370" t="str">
        <f>IF(装备!S623="","",装备!S623)</f>
        <v/>
      </c>
      <c r="T624" s="370" t="str">
        <f>IF(装备!T623="","",装备!T623)</f>
        <v/>
      </c>
      <c r="U624" s="370" t="str">
        <f>IF(装备!U623="","",装备!U623)</f>
        <v/>
      </c>
      <c r="V624" s="370" t="str">
        <f>IF(装备!V623="","",装备!V623)</f>
        <v/>
      </c>
      <c r="W624" s="370" t="str">
        <f>IF(装备!W623="","",装备!W623)</f>
        <v/>
      </c>
      <c r="X624" s="370" t="str">
        <f>IF(装备!X623="","",装备!X623)</f>
        <v/>
      </c>
      <c r="Y624" s="370" t="str">
        <f>IF(装备!Y623="","",装备!Y623)</f>
        <v/>
      </c>
      <c r="Z624" s="370" t="str">
        <f>IF(装备!Z623="","",装备!Z623)</f>
        <v/>
      </c>
      <c r="AA624" s="370" t="str">
        <f>IF(装备!AA623="","",装备!AA623)</f>
        <v/>
      </c>
      <c r="AB624" t="str">
        <f>IF(装备!AB623="","",装备!AB623)</f>
        <v/>
      </c>
      <c r="AC624" t="str">
        <f>IF(装备!AC623="","",装备!AC623)</f>
        <v/>
      </c>
      <c r="AD624" t="str">
        <f>IF(装备!AD623="","",装备!AD623)</f>
        <v/>
      </c>
    </row>
    <row r="625" spans="1:30">
      <c r="A625" t="str">
        <f>IF(装备!A624="","",装备!A624)</f>
        <v/>
      </c>
      <c r="B625" s="64" t="str">
        <f>IF(装备!B624="","",装备!B624)</f>
        <v/>
      </c>
      <c r="C625" s="370" t="str">
        <f>IF(装备!C624="","",装备!C624)</f>
        <v/>
      </c>
      <c r="D625" s="121" t="str">
        <f>IF(装备!D624="","",装备!D624)</f>
        <v/>
      </c>
      <c r="E625" t="str">
        <f>IF(装备!E624="","",装备!E624)</f>
        <v/>
      </c>
      <c r="F625" s="370" t="str">
        <f>IF(装备!F624="","",装备!F624)</f>
        <v/>
      </c>
      <c r="G625" s="370" t="str">
        <f>IF(装备!G624="","",装备!G624)</f>
        <v/>
      </c>
      <c r="H625" s="370" t="str">
        <f>IF(装备!H624="","",装备!H624)</f>
        <v/>
      </c>
      <c r="I625" s="370" t="str">
        <f>IF(装备!I624="","",装备!I624)</f>
        <v/>
      </c>
      <c r="J625" s="370" t="str">
        <f>IF(装备!J624="","",装备!J624)</f>
        <v/>
      </c>
      <c r="K625" s="370" t="str">
        <f>IF(装备!K624="","",装备!K624)</f>
        <v/>
      </c>
      <c r="L625" s="370" t="str">
        <f>IF(装备!L624="","",装备!L624)</f>
        <v/>
      </c>
      <c r="M625" s="370" t="str">
        <f>IF(装备!M624="","",装备!M624)</f>
        <v/>
      </c>
      <c r="N625" s="370" t="str">
        <f>IF(装备!N624="","",装备!N624)</f>
        <v/>
      </c>
      <c r="O625" s="370" t="str">
        <f>IF(装备!O624="","",装备!O624)</f>
        <v/>
      </c>
      <c r="P625" s="370" t="str">
        <f>IF(装备!P624="","",装备!P624)</f>
        <v/>
      </c>
      <c r="Q625" s="370" t="str">
        <f>IF(装备!Q624="","",装备!Q624)</f>
        <v/>
      </c>
      <c r="R625" s="370" t="str">
        <f>IF(装备!R624="","",装备!R624)</f>
        <v/>
      </c>
      <c r="S625" s="370" t="str">
        <f>IF(装备!S624="","",装备!S624)</f>
        <v/>
      </c>
      <c r="T625" s="370" t="str">
        <f>IF(装备!T624="","",装备!T624)</f>
        <v/>
      </c>
      <c r="U625" s="370" t="str">
        <f>IF(装备!U624="","",装备!U624)</f>
        <v/>
      </c>
      <c r="V625" s="370" t="str">
        <f>IF(装备!V624="","",装备!V624)</f>
        <v/>
      </c>
      <c r="W625" s="370" t="str">
        <f>IF(装备!W624="","",装备!W624)</f>
        <v/>
      </c>
      <c r="X625" s="370" t="str">
        <f>IF(装备!X624="","",装备!X624)</f>
        <v/>
      </c>
      <c r="Y625" s="370" t="str">
        <f>IF(装备!Y624="","",装备!Y624)</f>
        <v/>
      </c>
      <c r="Z625" s="370" t="str">
        <f>IF(装备!Z624="","",装备!Z624)</f>
        <v/>
      </c>
      <c r="AA625" s="370" t="str">
        <f>IF(装备!AA624="","",装备!AA624)</f>
        <v/>
      </c>
      <c r="AB625" t="str">
        <f>IF(装备!AB624="","",装备!AB624)</f>
        <v/>
      </c>
      <c r="AC625" t="str">
        <f>IF(装备!AC624="","",装备!AC624)</f>
        <v/>
      </c>
      <c r="AD625" t="str">
        <f>IF(装备!AD624="","",装备!AD624)</f>
        <v/>
      </c>
    </row>
    <row r="626" spans="1:30">
      <c r="A626" t="str">
        <f>IF(装备!A625="","",装备!A625)</f>
        <v/>
      </c>
      <c r="B626" s="64" t="str">
        <f>IF(装备!B625="","",装备!B625)</f>
        <v/>
      </c>
      <c r="C626" s="370" t="str">
        <f>IF(装备!C625="","",装备!C625)</f>
        <v/>
      </c>
      <c r="D626" s="121" t="str">
        <f>IF(装备!D625="","",装备!D625)</f>
        <v/>
      </c>
      <c r="E626" t="str">
        <f>IF(装备!E625="","",装备!E625)</f>
        <v/>
      </c>
      <c r="F626" s="370" t="str">
        <f>IF(装备!F625="","",装备!F625)</f>
        <v/>
      </c>
      <c r="G626" s="370" t="str">
        <f>IF(装备!G625="","",装备!G625)</f>
        <v/>
      </c>
      <c r="H626" s="370" t="str">
        <f>IF(装备!H625="","",装备!H625)</f>
        <v/>
      </c>
      <c r="I626" s="370" t="str">
        <f>IF(装备!I625="","",装备!I625)</f>
        <v/>
      </c>
      <c r="J626" s="370" t="str">
        <f>IF(装备!J625="","",装备!J625)</f>
        <v/>
      </c>
      <c r="K626" s="370" t="str">
        <f>IF(装备!K625="","",装备!K625)</f>
        <v/>
      </c>
      <c r="L626" s="370" t="str">
        <f>IF(装备!L625="","",装备!L625)</f>
        <v/>
      </c>
      <c r="M626" s="370" t="str">
        <f>IF(装备!M625="","",装备!M625)</f>
        <v/>
      </c>
      <c r="N626" s="370" t="str">
        <f>IF(装备!N625="","",装备!N625)</f>
        <v/>
      </c>
      <c r="O626" s="370" t="str">
        <f>IF(装备!O625="","",装备!O625)</f>
        <v/>
      </c>
      <c r="P626" s="370" t="str">
        <f>IF(装备!P625="","",装备!P625)</f>
        <v/>
      </c>
      <c r="Q626" s="370" t="str">
        <f>IF(装备!Q625="","",装备!Q625)</f>
        <v/>
      </c>
      <c r="R626" s="370" t="str">
        <f>IF(装备!R625="","",装备!R625)</f>
        <v/>
      </c>
      <c r="S626" s="370" t="str">
        <f>IF(装备!S625="","",装备!S625)</f>
        <v/>
      </c>
      <c r="T626" s="370" t="str">
        <f>IF(装备!T625="","",装备!T625)</f>
        <v/>
      </c>
      <c r="U626" s="370" t="str">
        <f>IF(装备!U625="","",装备!U625)</f>
        <v/>
      </c>
      <c r="V626" s="370" t="str">
        <f>IF(装备!V625="","",装备!V625)</f>
        <v/>
      </c>
      <c r="W626" s="370" t="str">
        <f>IF(装备!W625="","",装备!W625)</f>
        <v/>
      </c>
      <c r="X626" s="370" t="str">
        <f>IF(装备!X625="","",装备!X625)</f>
        <v/>
      </c>
      <c r="Y626" s="370" t="str">
        <f>IF(装备!Y625="","",装备!Y625)</f>
        <v/>
      </c>
      <c r="Z626" s="370" t="str">
        <f>IF(装备!Z625="","",装备!Z625)</f>
        <v/>
      </c>
      <c r="AA626" s="370" t="str">
        <f>IF(装备!AA625="","",装备!AA625)</f>
        <v/>
      </c>
      <c r="AB626" t="str">
        <f>IF(装备!AB625="","",装备!AB625)</f>
        <v/>
      </c>
      <c r="AC626" t="str">
        <f>IF(装备!AC625="","",装备!AC625)</f>
        <v/>
      </c>
      <c r="AD626" t="str">
        <f>IF(装备!AD625="","",装备!AD625)</f>
        <v/>
      </c>
    </row>
    <row r="627" spans="1:30">
      <c r="A627" t="str">
        <f>IF(装备!A626="","",装备!A626)</f>
        <v/>
      </c>
      <c r="B627" s="64" t="str">
        <f>IF(装备!B626="","",装备!B626)</f>
        <v/>
      </c>
      <c r="C627" s="370" t="str">
        <f>IF(装备!C626="","",装备!C626)</f>
        <v/>
      </c>
      <c r="D627" s="121" t="str">
        <f>IF(装备!D626="","",装备!D626)</f>
        <v/>
      </c>
      <c r="E627" t="str">
        <f>IF(装备!E626="","",装备!E626)</f>
        <v/>
      </c>
      <c r="F627" s="370" t="str">
        <f>IF(装备!F626="","",装备!F626)</f>
        <v/>
      </c>
      <c r="G627" s="370" t="str">
        <f>IF(装备!G626="","",装备!G626)</f>
        <v/>
      </c>
      <c r="H627" s="370" t="str">
        <f>IF(装备!H626="","",装备!H626)</f>
        <v/>
      </c>
      <c r="I627" s="370" t="str">
        <f>IF(装备!I626="","",装备!I626)</f>
        <v/>
      </c>
      <c r="J627" s="370" t="str">
        <f>IF(装备!J626="","",装备!J626)</f>
        <v/>
      </c>
      <c r="K627" s="370" t="str">
        <f>IF(装备!K626="","",装备!K626)</f>
        <v/>
      </c>
      <c r="L627" s="370" t="str">
        <f>IF(装备!L626="","",装备!L626)</f>
        <v/>
      </c>
      <c r="M627" s="370" t="str">
        <f>IF(装备!M626="","",装备!M626)</f>
        <v/>
      </c>
      <c r="N627" s="370" t="str">
        <f>IF(装备!N626="","",装备!N626)</f>
        <v/>
      </c>
      <c r="O627" s="370" t="str">
        <f>IF(装备!O626="","",装备!O626)</f>
        <v/>
      </c>
      <c r="P627" s="370" t="str">
        <f>IF(装备!P626="","",装备!P626)</f>
        <v/>
      </c>
      <c r="Q627" s="370" t="str">
        <f>IF(装备!Q626="","",装备!Q626)</f>
        <v/>
      </c>
      <c r="R627" s="370" t="str">
        <f>IF(装备!R626="","",装备!R626)</f>
        <v/>
      </c>
      <c r="S627" s="370" t="str">
        <f>IF(装备!S626="","",装备!S626)</f>
        <v/>
      </c>
      <c r="T627" s="370" t="str">
        <f>IF(装备!T626="","",装备!T626)</f>
        <v/>
      </c>
      <c r="U627" s="370" t="str">
        <f>IF(装备!U626="","",装备!U626)</f>
        <v/>
      </c>
      <c r="V627" s="370" t="str">
        <f>IF(装备!V626="","",装备!V626)</f>
        <v/>
      </c>
      <c r="W627" s="370" t="str">
        <f>IF(装备!W626="","",装备!W626)</f>
        <v/>
      </c>
      <c r="X627" s="370" t="str">
        <f>IF(装备!X626="","",装备!X626)</f>
        <v/>
      </c>
      <c r="Y627" s="370" t="str">
        <f>IF(装备!Y626="","",装备!Y626)</f>
        <v/>
      </c>
      <c r="Z627" s="370" t="str">
        <f>IF(装备!Z626="","",装备!Z626)</f>
        <v/>
      </c>
      <c r="AA627" s="370" t="str">
        <f>IF(装备!AA626="","",装备!AA626)</f>
        <v/>
      </c>
      <c r="AB627" t="str">
        <f>IF(装备!AB626="","",装备!AB626)</f>
        <v/>
      </c>
      <c r="AC627" t="str">
        <f>IF(装备!AC626="","",装备!AC626)</f>
        <v/>
      </c>
      <c r="AD627" t="str">
        <f>IF(装备!AD626="","",装备!AD626)</f>
        <v/>
      </c>
    </row>
    <row r="628" spans="1:30">
      <c r="A628" t="str">
        <f>IF(装备!A627="","",装备!A627)</f>
        <v/>
      </c>
      <c r="B628" s="64" t="str">
        <f>IF(装备!B627="","",装备!B627)</f>
        <v/>
      </c>
      <c r="C628" s="370" t="str">
        <f>IF(装备!C627="","",装备!C627)</f>
        <v/>
      </c>
      <c r="D628" s="121" t="str">
        <f>IF(装备!D627="","",装备!D627)</f>
        <v/>
      </c>
      <c r="E628" t="str">
        <f>IF(装备!E627="","",装备!E627)</f>
        <v/>
      </c>
      <c r="F628" s="370" t="str">
        <f>IF(装备!F627="","",装备!F627)</f>
        <v/>
      </c>
      <c r="G628" s="370" t="str">
        <f>IF(装备!G627="","",装备!G627)</f>
        <v/>
      </c>
      <c r="H628" s="370" t="str">
        <f>IF(装备!H627="","",装备!H627)</f>
        <v/>
      </c>
      <c r="I628" s="370" t="str">
        <f>IF(装备!I627="","",装备!I627)</f>
        <v/>
      </c>
      <c r="J628" s="370" t="str">
        <f>IF(装备!J627="","",装备!J627)</f>
        <v/>
      </c>
      <c r="K628" s="370" t="str">
        <f>IF(装备!K627="","",装备!K627)</f>
        <v/>
      </c>
      <c r="L628" s="370" t="str">
        <f>IF(装备!L627="","",装备!L627)</f>
        <v/>
      </c>
      <c r="M628" s="370" t="str">
        <f>IF(装备!M627="","",装备!M627)</f>
        <v/>
      </c>
      <c r="N628" s="370" t="str">
        <f>IF(装备!N627="","",装备!N627)</f>
        <v/>
      </c>
      <c r="O628" s="370" t="str">
        <f>IF(装备!O627="","",装备!O627)</f>
        <v/>
      </c>
      <c r="P628" s="370" t="str">
        <f>IF(装备!P627="","",装备!P627)</f>
        <v/>
      </c>
      <c r="Q628" s="370" t="str">
        <f>IF(装备!Q627="","",装备!Q627)</f>
        <v/>
      </c>
      <c r="R628" s="370" t="str">
        <f>IF(装备!R627="","",装备!R627)</f>
        <v/>
      </c>
      <c r="S628" s="370" t="str">
        <f>IF(装备!S627="","",装备!S627)</f>
        <v/>
      </c>
      <c r="T628" s="370" t="str">
        <f>IF(装备!T627="","",装备!T627)</f>
        <v/>
      </c>
      <c r="U628" s="370" t="str">
        <f>IF(装备!U627="","",装备!U627)</f>
        <v/>
      </c>
      <c r="V628" s="370" t="str">
        <f>IF(装备!V627="","",装备!V627)</f>
        <v/>
      </c>
      <c r="W628" s="370" t="str">
        <f>IF(装备!W627="","",装备!W627)</f>
        <v/>
      </c>
      <c r="X628" s="370" t="str">
        <f>IF(装备!X627="","",装备!X627)</f>
        <v/>
      </c>
      <c r="Y628" s="370" t="str">
        <f>IF(装备!Y627="","",装备!Y627)</f>
        <v/>
      </c>
      <c r="Z628" s="370" t="str">
        <f>IF(装备!Z627="","",装备!Z627)</f>
        <v/>
      </c>
      <c r="AA628" s="370" t="str">
        <f>IF(装备!AA627="","",装备!AA627)</f>
        <v/>
      </c>
      <c r="AB628" t="str">
        <f>IF(装备!AB627="","",装备!AB627)</f>
        <v/>
      </c>
      <c r="AC628" t="str">
        <f>IF(装备!AC627="","",装备!AC627)</f>
        <v/>
      </c>
      <c r="AD628" t="str">
        <f>IF(装备!AD627="","",装备!AD627)</f>
        <v/>
      </c>
    </row>
    <row r="629" spans="1:30">
      <c r="A629" t="str">
        <f>IF(装备!A628="","",装备!A628)</f>
        <v/>
      </c>
      <c r="B629" s="64" t="str">
        <f>IF(装备!B628="","",装备!B628)</f>
        <v/>
      </c>
      <c r="C629" s="370" t="str">
        <f>IF(装备!C628="","",装备!C628)</f>
        <v/>
      </c>
      <c r="D629" s="121" t="str">
        <f>IF(装备!D628="","",装备!D628)</f>
        <v/>
      </c>
      <c r="E629" t="str">
        <f>IF(装备!E628="","",装备!E628)</f>
        <v/>
      </c>
      <c r="F629" s="370" t="str">
        <f>IF(装备!F628="","",装备!F628)</f>
        <v/>
      </c>
      <c r="G629" s="370" t="str">
        <f>IF(装备!G628="","",装备!G628)</f>
        <v/>
      </c>
      <c r="H629" s="370" t="str">
        <f>IF(装备!H628="","",装备!H628)</f>
        <v/>
      </c>
      <c r="I629" s="370" t="str">
        <f>IF(装备!I628="","",装备!I628)</f>
        <v/>
      </c>
      <c r="J629" s="370" t="str">
        <f>IF(装备!J628="","",装备!J628)</f>
        <v/>
      </c>
      <c r="K629" s="370" t="str">
        <f>IF(装备!K628="","",装备!K628)</f>
        <v/>
      </c>
      <c r="L629" s="370" t="str">
        <f>IF(装备!L628="","",装备!L628)</f>
        <v/>
      </c>
      <c r="M629" s="370" t="str">
        <f>IF(装备!M628="","",装备!M628)</f>
        <v/>
      </c>
      <c r="N629" s="370" t="str">
        <f>IF(装备!N628="","",装备!N628)</f>
        <v/>
      </c>
      <c r="O629" s="370" t="str">
        <f>IF(装备!O628="","",装备!O628)</f>
        <v/>
      </c>
      <c r="P629" s="370" t="str">
        <f>IF(装备!P628="","",装备!P628)</f>
        <v/>
      </c>
      <c r="Q629" s="370" t="str">
        <f>IF(装备!Q628="","",装备!Q628)</f>
        <v/>
      </c>
      <c r="R629" s="370" t="str">
        <f>IF(装备!R628="","",装备!R628)</f>
        <v/>
      </c>
      <c r="S629" s="370" t="str">
        <f>IF(装备!S628="","",装备!S628)</f>
        <v/>
      </c>
      <c r="T629" s="370" t="str">
        <f>IF(装备!T628="","",装备!T628)</f>
        <v/>
      </c>
      <c r="U629" s="370" t="str">
        <f>IF(装备!U628="","",装备!U628)</f>
        <v/>
      </c>
      <c r="V629" s="370" t="str">
        <f>IF(装备!V628="","",装备!V628)</f>
        <v/>
      </c>
      <c r="W629" s="370" t="str">
        <f>IF(装备!W628="","",装备!W628)</f>
        <v/>
      </c>
      <c r="X629" s="370" t="str">
        <f>IF(装备!X628="","",装备!X628)</f>
        <v/>
      </c>
      <c r="Y629" s="370" t="str">
        <f>IF(装备!Y628="","",装备!Y628)</f>
        <v/>
      </c>
      <c r="Z629" s="370" t="str">
        <f>IF(装备!Z628="","",装备!Z628)</f>
        <v/>
      </c>
      <c r="AA629" s="370" t="str">
        <f>IF(装备!AA628="","",装备!AA628)</f>
        <v/>
      </c>
      <c r="AB629" t="str">
        <f>IF(装备!AB628="","",装备!AB628)</f>
        <v/>
      </c>
      <c r="AC629" t="str">
        <f>IF(装备!AC628="","",装备!AC628)</f>
        <v/>
      </c>
      <c r="AD629" t="str">
        <f>IF(装备!AD628="","",装备!AD628)</f>
        <v/>
      </c>
    </row>
    <row r="630" spans="1:30">
      <c r="A630" t="str">
        <f>IF(装备!A629="","",装备!A629)</f>
        <v/>
      </c>
      <c r="B630" s="64" t="str">
        <f>IF(装备!B629="","",装备!B629)</f>
        <v/>
      </c>
      <c r="C630" s="370" t="str">
        <f>IF(装备!C629="","",装备!C629)</f>
        <v/>
      </c>
      <c r="D630" s="121" t="str">
        <f>IF(装备!D629="","",装备!D629)</f>
        <v/>
      </c>
      <c r="E630" t="str">
        <f>IF(装备!E629="","",装备!E629)</f>
        <v/>
      </c>
      <c r="F630" s="370" t="str">
        <f>IF(装备!F629="","",装备!F629)</f>
        <v/>
      </c>
      <c r="G630" s="370" t="str">
        <f>IF(装备!G629="","",装备!G629)</f>
        <v/>
      </c>
      <c r="H630" s="370" t="str">
        <f>IF(装备!H629="","",装备!H629)</f>
        <v/>
      </c>
      <c r="I630" s="370" t="str">
        <f>IF(装备!I629="","",装备!I629)</f>
        <v/>
      </c>
      <c r="J630" s="370" t="str">
        <f>IF(装备!J629="","",装备!J629)</f>
        <v/>
      </c>
      <c r="K630" s="370" t="str">
        <f>IF(装备!K629="","",装备!K629)</f>
        <v/>
      </c>
      <c r="L630" s="370" t="str">
        <f>IF(装备!L629="","",装备!L629)</f>
        <v/>
      </c>
      <c r="M630" s="370" t="str">
        <f>IF(装备!M629="","",装备!M629)</f>
        <v/>
      </c>
      <c r="N630" s="370" t="str">
        <f>IF(装备!N629="","",装备!N629)</f>
        <v/>
      </c>
      <c r="O630" s="370" t="str">
        <f>IF(装备!O629="","",装备!O629)</f>
        <v/>
      </c>
      <c r="P630" s="370" t="str">
        <f>IF(装备!P629="","",装备!P629)</f>
        <v/>
      </c>
      <c r="Q630" s="370" t="str">
        <f>IF(装备!Q629="","",装备!Q629)</f>
        <v/>
      </c>
      <c r="R630" s="370" t="str">
        <f>IF(装备!R629="","",装备!R629)</f>
        <v/>
      </c>
      <c r="S630" s="370" t="str">
        <f>IF(装备!S629="","",装备!S629)</f>
        <v/>
      </c>
      <c r="T630" s="370" t="str">
        <f>IF(装备!T629="","",装备!T629)</f>
        <v/>
      </c>
      <c r="U630" s="370" t="str">
        <f>IF(装备!U629="","",装备!U629)</f>
        <v/>
      </c>
      <c r="V630" s="370" t="str">
        <f>IF(装备!V629="","",装备!V629)</f>
        <v/>
      </c>
      <c r="W630" s="370" t="str">
        <f>IF(装备!W629="","",装备!W629)</f>
        <v/>
      </c>
      <c r="X630" s="370" t="str">
        <f>IF(装备!X629="","",装备!X629)</f>
        <v/>
      </c>
      <c r="Y630" s="370" t="str">
        <f>IF(装备!Y629="","",装备!Y629)</f>
        <v/>
      </c>
      <c r="Z630" s="370" t="str">
        <f>IF(装备!Z629="","",装备!Z629)</f>
        <v/>
      </c>
      <c r="AA630" s="370" t="str">
        <f>IF(装备!AA629="","",装备!AA629)</f>
        <v/>
      </c>
      <c r="AB630" t="str">
        <f>IF(装备!AB629="","",装备!AB629)</f>
        <v/>
      </c>
      <c r="AC630" t="str">
        <f>IF(装备!AC629="","",装备!AC629)</f>
        <v/>
      </c>
      <c r="AD630" t="str">
        <f>IF(装备!AD629="","",装备!AD629)</f>
        <v/>
      </c>
    </row>
    <row r="631" spans="1:30">
      <c r="A631" t="str">
        <f>IF(装备!A630="","",装备!A630)</f>
        <v/>
      </c>
      <c r="B631" s="64" t="str">
        <f>IF(装备!B630="","",装备!B630)</f>
        <v/>
      </c>
      <c r="C631" s="370" t="str">
        <f>IF(装备!C630="","",装备!C630)</f>
        <v/>
      </c>
      <c r="D631" s="121" t="str">
        <f>IF(装备!D630="","",装备!D630)</f>
        <v/>
      </c>
      <c r="E631" t="str">
        <f>IF(装备!E630="","",装备!E630)</f>
        <v/>
      </c>
      <c r="F631" s="370" t="str">
        <f>IF(装备!F630="","",装备!F630)</f>
        <v/>
      </c>
      <c r="G631" s="370" t="str">
        <f>IF(装备!G630="","",装备!G630)</f>
        <v/>
      </c>
      <c r="H631" s="370" t="str">
        <f>IF(装备!H630="","",装备!H630)</f>
        <v/>
      </c>
      <c r="I631" s="370" t="str">
        <f>IF(装备!I630="","",装备!I630)</f>
        <v/>
      </c>
      <c r="J631" s="370" t="str">
        <f>IF(装备!J630="","",装备!J630)</f>
        <v/>
      </c>
      <c r="K631" s="370" t="str">
        <f>IF(装备!K630="","",装备!K630)</f>
        <v/>
      </c>
      <c r="L631" s="370" t="str">
        <f>IF(装备!L630="","",装备!L630)</f>
        <v/>
      </c>
      <c r="M631" s="370" t="str">
        <f>IF(装备!M630="","",装备!M630)</f>
        <v/>
      </c>
      <c r="N631" s="370" t="str">
        <f>IF(装备!N630="","",装备!N630)</f>
        <v/>
      </c>
      <c r="O631" s="370" t="str">
        <f>IF(装备!O630="","",装备!O630)</f>
        <v/>
      </c>
      <c r="P631" s="370" t="str">
        <f>IF(装备!P630="","",装备!P630)</f>
        <v/>
      </c>
      <c r="Q631" s="370" t="str">
        <f>IF(装备!Q630="","",装备!Q630)</f>
        <v/>
      </c>
      <c r="R631" s="370" t="str">
        <f>IF(装备!R630="","",装备!R630)</f>
        <v/>
      </c>
      <c r="S631" s="370" t="str">
        <f>IF(装备!S630="","",装备!S630)</f>
        <v/>
      </c>
      <c r="T631" s="370" t="str">
        <f>IF(装备!T630="","",装备!T630)</f>
        <v/>
      </c>
      <c r="U631" s="370" t="str">
        <f>IF(装备!U630="","",装备!U630)</f>
        <v/>
      </c>
      <c r="V631" s="370" t="str">
        <f>IF(装备!V630="","",装备!V630)</f>
        <v/>
      </c>
      <c r="W631" s="370" t="str">
        <f>IF(装备!W630="","",装备!W630)</f>
        <v/>
      </c>
      <c r="X631" s="370" t="str">
        <f>IF(装备!X630="","",装备!X630)</f>
        <v/>
      </c>
      <c r="Y631" s="370" t="str">
        <f>IF(装备!Y630="","",装备!Y630)</f>
        <v/>
      </c>
      <c r="Z631" s="370" t="str">
        <f>IF(装备!Z630="","",装备!Z630)</f>
        <v/>
      </c>
      <c r="AA631" s="370" t="str">
        <f>IF(装备!AA630="","",装备!AA630)</f>
        <v/>
      </c>
      <c r="AB631" t="str">
        <f>IF(装备!AB630="","",装备!AB630)</f>
        <v/>
      </c>
      <c r="AC631" t="str">
        <f>IF(装备!AC630="","",装备!AC630)</f>
        <v/>
      </c>
      <c r="AD631" t="str">
        <f>IF(装备!AD630="","",装备!AD630)</f>
        <v/>
      </c>
    </row>
    <row r="632" spans="1:30">
      <c r="A632" t="str">
        <f>IF(装备!A631="","",装备!A631)</f>
        <v/>
      </c>
      <c r="B632" s="64" t="str">
        <f>IF(装备!B631="","",装备!B631)</f>
        <v/>
      </c>
      <c r="C632" s="370" t="str">
        <f>IF(装备!C631="","",装备!C631)</f>
        <v/>
      </c>
      <c r="D632" s="121" t="str">
        <f>IF(装备!D631="","",装备!D631)</f>
        <v/>
      </c>
      <c r="E632" t="str">
        <f>IF(装备!E631="","",装备!E631)</f>
        <v/>
      </c>
      <c r="F632" s="370" t="str">
        <f>IF(装备!F631="","",装备!F631)</f>
        <v/>
      </c>
      <c r="G632" s="370" t="str">
        <f>IF(装备!G631="","",装备!G631)</f>
        <v/>
      </c>
      <c r="H632" s="370" t="str">
        <f>IF(装备!H631="","",装备!H631)</f>
        <v/>
      </c>
      <c r="I632" s="370" t="str">
        <f>IF(装备!I631="","",装备!I631)</f>
        <v/>
      </c>
      <c r="J632" s="370" t="str">
        <f>IF(装备!J631="","",装备!J631)</f>
        <v/>
      </c>
      <c r="K632" s="370" t="str">
        <f>IF(装备!K631="","",装备!K631)</f>
        <v/>
      </c>
      <c r="L632" s="370" t="str">
        <f>IF(装备!L631="","",装备!L631)</f>
        <v/>
      </c>
      <c r="M632" s="370" t="str">
        <f>IF(装备!M631="","",装备!M631)</f>
        <v/>
      </c>
      <c r="N632" s="370" t="str">
        <f>IF(装备!N631="","",装备!N631)</f>
        <v/>
      </c>
      <c r="O632" s="370" t="str">
        <f>IF(装备!O631="","",装备!O631)</f>
        <v/>
      </c>
      <c r="P632" s="370" t="str">
        <f>IF(装备!P631="","",装备!P631)</f>
        <v/>
      </c>
      <c r="Q632" s="370" t="str">
        <f>IF(装备!Q631="","",装备!Q631)</f>
        <v/>
      </c>
      <c r="R632" s="370" t="str">
        <f>IF(装备!R631="","",装备!R631)</f>
        <v/>
      </c>
      <c r="S632" s="370" t="str">
        <f>IF(装备!S631="","",装备!S631)</f>
        <v/>
      </c>
      <c r="T632" s="370" t="str">
        <f>IF(装备!T631="","",装备!T631)</f>
        <v/>
      </c>
      <c r="U632" s="370" t="str">
        <f>IF(装备!U631="","",装备!U631)</f>
        <v/>
      </c>
      <c r="V632" s="370" t="str">
        <f>IF(装备!V631="","",装备!V631)</f>
        <v/>
      </c>
      <c r="W632" s="370" t="str">
        <f>IF(装备!W631="","",装备!W631)</f>
        <v/>
      </c>
      <c r="X632" s="370" t="str">
        <f>IF(装备!X631="","",装备!X631)</f>
        <v/>
      </c>
      <c r="Y632" s="370" t="str">
        <f>IF(装备!Y631="","",装备!Y631)</f>
        <v/>
      </c>
      <c r="Z632" s="370" t="str">
        <f>IF(装备!Z631="","",装备!Z631)</f>
        <v/>
      </c>
      <c r="AA632" s="370" t="str">
        <f>IF(装备!AA631="","",装备!AA631)</f>
        <v/>
      </c>
      <c r="AB632" t="str">
        <f>IF(装备!AB631="","",装备!AB631)</f>
        <v/>
      </c>
      <c r="AC632" t="str">
        <f>IF(装备!AC631="","",装备!AC631)</f>
        <v/>
      </c>
      <c r="AD632" t="str">
        <f>IF(装备!AD631="","",装备!AD631)</f>
        <v/>
      </c>
    </row>
    <row r="633" spans="1:30">
      <c r="A633" t="str">
        <f>IF(装备!A632="","",装备!A632)</f>
        <v/>
      </c>
      <c r="B633" s="64" t="str">
        <f>IF(装备!B632="","",装备!B632)</f>
        <v/>
      </c>
      <c r="C633" s="370" t="str">
        <f>IF(装备!C632="","",装备!C632)</f>
        <v/>
      </c>
      <c r="D633" s="121" t="str">
        <f>IF(装备!D632="","",装备!D632)</f>
        <v/>
      </c>
      <c r="E633" t="str">
        <f>IF(装备!E632="","",装备!E632)</f>
        <v/>
      </c>
      <c r="F633" s="370" t="str">
        <f>IF(装备!F632="","",装备!F632)</f>
        <v/>
      </c>
      <c r="G633" s="370" t="str">
        <f>IF(装备!G632="","",装备!G632)</f>
        <v/>
      </c>
      <c r="H633" s="370" t="str">
        <f>IF(装备!H632="","",装备!H632)</f>
        <v/>
      </c>
      <c r="I633" s="370" t="str">
        <f>IF(装备!I632="","",装备!I632)</f>
        <v/>
      </c>
      <c r="J633" s="370" t="str">
        <f>IF(装备!J632="","",装备!J632)</f>
        <v/>
      </c>
      <c r="K633" s="370" t="str">
        <f>IF(装备!K632="","",装备!K632)</f>
        <v/>
      </c>
      <c r="L633" s="370" t="str">
        <f>IF(装备!L632="","",装备!L632)</f>
        <v/>
      </c>
      <c r="M633" s="370" t="str">
        <f>IF(装备!M632="","",装备!M632)</f>
        <v/>
      </c>
      <c r="N633" s="370" t="str">
        <f>IF(装备!N632="","",装备!N632)</f>
        <v/>
      </c>
      <c r="O633" s="370" t="str">
        <f>IF(装备!O632="","",装备!O632)</f>
        <v/>
      </c>
      <c r="P633" s="370" t="str">
        <f>IF(装备!P632="","",装备!P632)</f>
        <v/>
      </c>
      <c r="Q633" s="370" t="str">
        <f>IF(装备!Q632="","",装备!Q632)</f>
        <v/>
      </c>
      <c r="R633" s="370" t="str">
        <f>IF(装备!R632="","",装备!R632)</f>
        <v/>
      </c>
      <c r="S633" s="370" t="str">
        <f>IF(装备!S632="","",装备!S632)</f>
        <v/>
      </c>
      <c r="T633" s="370" t="str">
        <f>IF(装备!T632="","",装备!T632)</f>
        <v/>
      </c>
      <c r="U633" s="370" t="str">
        <f>IF(装备!U632="","",装备!U632)</f>
        <v/>
      </c>
      <c r="V633" s="370" t="str">
        <f>IF(装备!V632="","",装备!V632)</f>
        <v/>
      </c>
      <c r="W633" s="370" t="str">
        <f>IF(装备!W632="","",装备!W632)</f>
        <v/>
      </c>
      <c r="X633" s="370" t="str">
        <f>IF(装备!X632="","",装备!X632)</f>
        <v/>
      </c>
      <c r="Y633" s="370" t="str">
        <f>IF(装备!Y632="","",装备!Y632)</f>
        <v/>
      </c>
      <c r="Z633" s="370" t="str">
        <f>IF(装备!Z632="","",装备!Z632)</f>
        <v/>
      </c>
      <c r="AA633" s="370" t="str">
        <f>IF(装备!AA632="","",装备!AA632)</f>
        <v/>
      </c>
      <c r="AB633" t="str">
        <f>IF(装备!AB632="","",装备!AB632)</f>
        <v/>
      </c>
      <c r="AC633" t="str">
        <f>IF(装备!AC632="","",装备!AC632)</f>
        <v/>
      </c>
      <c r="AD633" t="str">
        <f>IF(装备!AD632="","",装备!AD632)</f>
        <v/>
      </c>
    </row>
    <row r="634" spans="1:30">
      <c r="A634" t="str">
        <f>IF(装备!A633="","",装备!A633)</f>
        <v/>
      </c>
      <c r="B634" s="64" t="str">
        <f>IF(装备!B633="","",装备!B633)</f>
        <v/>
      </c>
      <c r="C634" s="370" t="str">
        <f>IF(装备!C633="","",装备!C633)</f>
        <v/>
      </c>
      <c r="D634" s="121" t="str">
        <f>IF(装备!D633="","",装备!D633)</f>
        <v/>
      </c>
      <c r="E634" t="str">
        <f>IF(装备!E633="","",装备!E633)</f>
        <v/>
      </c>
      <c r="F634" s="370" t="str">
        <f>IF(装备!F633="","",装备!F633)</f>
        <v/>
      </c>
      <c r="G634" s="370" t="str">
        <f>IF(装备!G633="","",装备!G633)</f>
        <v/>
      </c>
      <c r="H634" s="370" t="str">
        <f>IF(装备!H633="","",装备!H633)</f>
        <v/>
      </c>
      <c r="I634" s="370" t="str">
        <f>IF(装备!I633="","",装备!I633)</f>
        <v/>
      </c>
      <c r="J634" s="370" t="str">
        <f>IF(装备!J633="","",装备!J633)</f>
        <v/>
      </c>
      <c r="K634" s="370" t="str">
        <f>IF(装备!K633="","",装备!K633)</f>
        <v/>
      </c>
      <c r="L634" s="370" t="str">
        <f>IF(装备!L633="","",装备!L633)</f>
        <v/>
      </c>
      <c r="M634" s="370" t="str">
        <f>IF(装备!M633="","",装备!M633)</f>
        <v/>
      </c>
      <c r="N634" s="370" t="str">
        <f>IF(装备!N633="","",装备!N633)</f>
        <v/>
      </c>
      <c r="O634" s="370" t="str">
        <f>IF(装备!O633="","",装备!O633)</f>
        <v/>
      </c>
      <c r="P634" s="370" t="str">
        <f>IF(装备!P633="","",装备!P633)</f>
        <v/>
      </c>
      <c r="Q634" s="370" t="str">
        <f>IF(装备!Q633="","",装备!Q633)</f>
        <v/>
      </c>
      <c r="R634" s="370" t="str">
        <f>IF(装备!R633="","",装备!R633)</f>
        <v/>
      </c>
      <c r="S634" s="370" t="str">
        <f>IF(装备!S633="","",装备!S633)</f>
        <v/>
      </c>
      <c r="T634" s="370" t="str">
        <f>IF(装备!T633="","",装备!T633)</f>
        <v/>
      </c>
      <c r="U634" s="370" t="str">
        <f>IF(装备!U633="","",装备!U633)</f>
        <v/>
      </c>
      <c r="V634" s="370" t="str">
        <f>IF(装备!V633="","",装备!V633)</f>
        <v/>
      </c>
      <c r="W634" s="370" t="str">
        <f>IF(装备!W633="","",装备!W633)</f>
        <v/>
      </c>
      <c r="X634" s="370" t="str">
        <f>IF(装备!X633="","",装备!X633)</f>
        <v/>
      </c>
      <c r="Y634" s="370" t="str">
        <f>IF(装备!Y633="","",装备!Y633)</f>
        <v/>
      </c>
      <c r="Z634" s="370" t="str">
        <f>IF(装备!Z633="","",装备!Z633)</f>
        <v/>
      </c>
      <c r="AA634" s="370" t="str">
        <f>IF(装备!AA633="","",装备!AA633)</f>
        <v/>
      </c>
      <c r="AB634" t="str">
        <f>IF(装备!AB633="","",装备!AB633)</f>
        <v/>
      </c>
      <c r="AC634" t="str">
        <f>IF(装备!AC633="","",装备!AC633)</f>
        <v/>
      </c>
      <c r="AD634" t="str">
        <f>IF(装备!AD633="","",装备!AD633)</f>
        <v/>
      </c>
    </row>
    <row r="635" spans="1:30">
      <c r="A635" t="str">
        <f>IF(装备!A634="","",装备!A634)</f>
        <v/>
      </c>
      <c r="B635" s="64" t="str">
        <f>IF(装备!B634="","",装备!B634)</f>
        <v/>
      </c>
      <c r="C635" s="370" t="str">
        <f>IF(装备!C634="","",装备!C634)</f>
        <v/>
      </c>
      <c r="D635" s="121" t="str">
        <f>IF(装备!D634="","",装备!D634)</f>
        <v/>
      </c>
      <c r="E635" t="str">
        <f>IF(装备!E634="","",装备!E634)</f>
        <v/>
      </c>
      <c r="F635" s="370" t="str">
        <f>IF(装备!F634="","",装备!F634)</f>
        <v/>
      </c>
      <c r="G635" s="370" t="str">
        <f>IF(装备!G634="","",装备!G634)</f>
        <v/>
      </c>
      <c r="H635" s="370" t="str">
        <f>IF(装备!H634="","",装备!H634)</f>
        <v/>
      </c>
      <c r="I635" s="370" t="str">
        <f>IF(装备!I634="","",装备!I634)</f>
        <v/>
      </c>
      <c r="J635" s="370" t="str">
        <f>IF(装备!J634="","",装备!J634)</f>
        <v/>
      </c>
      <c r="K635" s="370" t="str">
        <f>IF(装备!K634="","",装备!K634)</f>
        <v/>
      </c>
      <c r="L635" s="370" t="str">
        <f>IF(装备!L634="","",装备!L634)</f>
        <v/>
      </c>
      <c r="M635" s="370" t="str">
        <f>IF(装备!M634="","",装备!M634)</f>
        <v/>
      </c>
      <c r="N635" s="370" t="str">
        <f>IF(装备!N634="","",装备!N634)</f>
        <v/>
      </c>
      <c r="O635" s="370" t="str">
        <f>IF(装备!O634="","",装备!O634)</f>
        <v/>
      </c>
      <c r="P635" s="370" t="str">
        <f>IF(装备!P634="","",装备!P634)</f>
        <v/>
      </c>
      <c r="Q635" s="370" t="str">
        <f>IF(装备!Q634="","",装备!Q634)</f>
        <v/>
      </c>
      <c r="R635" s="370" t="str">
        <f>IF(装备!R634="","",装备!R634)</f>
        <v/>
      </c>
      <c r="S635" s="370" t="str">
        <f>IF(装备!S634="","",装备!S634)</f>
        <v/>
      </c>
      <c r="T635" s="370" t="str">
        <f>IF(装备!T634="","",装备!T634)</f>
        <v/>
      </c>
      <c r="U635" s="370" t="str">
        <f>IF(装备!U634="","",装备!U634)</f>
        <v/>
      </c>
      <c r="V635" s="370" t="str">
        <f>IF(装备!V634="","",装备!V634)</f>
        <v/>
      </c>
      <c r="W635" s="370" t="str">
        <f>IF(装备!W634="","",装备!W634)</f>
        <v/>
      </c>
      <c r="X635" s="370" t="str">
        <f>IF(装备!X634="","",装备!X634)</f>
        <v/>
      </c>
      <c r="Y635" s="370" t="str">
        <f>IF(装备!Y634="","",装备!Y634)</f>
        <v/>
      </c>
      <c r="Z635" s="370" t="str">
        <f>IF(装备!Z634="","",装备!Z634)</f>
        <v/>
      </c>
      <c r="AA635" s="370" t="str">
        <f>IF(装备!AA634="","",装备!AA634)</f>
        <v/>
      </c>
      <c r="AB635" t="str">
        <f>IF(装备!AB634="","",装备!AB634)</f>
        <v/>
      </c>
      <c r="AC635" t="str">
        <f>IF(装备!AC634="","",装备!AC634)</f>
        <v/>
      </c>
      <c r="AD635" t="str">
        <f>IF(装备!AD634="","",装备!AD634)</f>
        <v/>
      </c>
    </row>
    <row r="636" spans="1:30">
      <c r="A636" t="str">
        <f>IF(装备!A635="","",装备!A635)</f>
        <v/>
      </c>
      <c r="B636" s="64" t="str">
        <f>IF(装备!B635="","",装备!B635)</f>
        <v/>
      </c>
      <c r="C636" s="370" t="str">
        <f>IF(装备!C635="","",装备!C635)</f>
        <v/>
      </c>
      <c r="D636" s="121" t="str">
        <f>IF(装备!D635="","",装备!D635)</f>
        <v/>
      </c>
      <c r="E636" t="str">
        <f>IF(装备!E635="","",装备!E635)</f>
        <v/>
      </c>
      <c r="F636" s="370" t="str">
        <f>IF(装备!F635="","",装备!F635)</f>
        <v/>
      </c>
      <c r="G636" s="370" t="str">
        <f>IF(装备!G635="","",装备!G635)</f>
        <v/>
      </c>
      <c r="H636" s="370" t="str">
        <f>IF(装备!H635="","",装备!H635)</f>
        <v/>
      </c>
      <c r="I636" s="370" t="str">
        <f>IF(装备!I635="","",装备!I635)</f>
        <v/>
      </c>
      <c r="J636" s="370" t="str">
        <f>IF(装备!J635="","",装备!J635)</f>
        <v/>
      </c>
      <c r="K636" s="370" t="str">
        <f>IF(装备!K635="","",装备!K635)</f>
        <v/>
      </c>
      <c r="L636" s="370" t="str">
        <f>IF(装备!L635="","",装备!L635)</f>
        <v/>
      </c>
      <c r="M636" s="370" t="str">
        <f>IF(装备!M635="","",装备!M635)</f>
        <v/>
      </c>
      <c r="N636" s="370" t="str">
        <f>IF(装备!N635="","",装备!N635)</f>
        <v/>
      </c>
      <c r="O636" s="370" t="str">
        <f>IF(装备!O635="","",装备!O635)</f>
        <v/>
      </c>
      <c r="P636" s="370" t="str">
        <f>IF(装备!P635="","",装备!P635)</f>
        <v/>
      </c>
      <c r="Q636" s="370" t="str">
        <f>IF(装备!Q635="","",装备!Q635)</f>
        <v/>
      </c>
      <c r="R636" s="370" t="str">
        <f>IF(装备!R635="","",装备!R635)</f>
        <v/>
      </c>
      <c r="S636" s="370" t="str">
        <f>IF(装备!S635="","",装备!S635)</f>
        <v/>
      </c>
      <c r="T636" s="370" t="str">
        <f>IF(装备!T635="","",装备!T635)</f>
        <v/>
      </c>
      <c r="U636" s="370" t="str">
        <f>IF(装备!U635="","",装备!U635)</f>
        <v/>
      </c>
      <c r="V636" s="370" t="str">
        <f>IF(装备!V635="","",装备!V635)</f>
        <v/>
      </c>
      <c r="W636" s="370" t="str">
        <f>IF(装备!W635="","",装备!W635)</f>
        <v/>
      </c>
      <c r="X636" s="370" t="str">
        <f>IF(装备!X635="","",装备!X635)</f>
        <v/>
      </c>
      <c r="Y636" s="370" t="str">
        <f>IF(装备!Y635="","",装备!Y635)</f>
        <v/>
      </c>
      <c r="Z636" s="370" t="str">
        <f>IF(装备!Z635="","",装备!Z635)</f>
        <v/>
      </c>
      <c r="AA636" s="370" t="str">
        <f>IF(装备!AA635="","",装备!AA635)</f>
        <v/>
      </c>
      <c r="AB636" t="str">
        <f>IF(装备!AB635="","",装备!AB635)</f>
        <v/>
      </c>
      <c r="AC636" t="str">
        <f>IF(装备!AC635="","",装备!AC635)</f>
        <v/>
      </c>
      <c r="AD636" t="str">
        <f>IF(装备!AD635="","",装备!AD635)</f>
        <v/>
      </c>
    </row>
    <row r="637" spans="1:30">
      <c r="A637" t="str">
        <f>IF(装备!A636="","",装备!A636)</f>
        <v/>
      </c>
      <c r="B637" s="64" t="str">
        <f>IF(装备!B636="","",装备!B636)</f>
        <v/>
      </c>
      <c r="C637" s="370" t="str">
        <f>IF(装备!C636="","",装备!C636)</f>
        <v/>
      </c>
      <c r="D637" s="121" t="str">
        <f>IF(装备!D636="","",装备!D636)</f>
        <v/>
      </c>
      <c r="E637" t="str">
        <f>IF(装备!E636="","",装备!E636)</f>
        <v/>
      </c>
      <c r="F637" s="370" t="str">
        <f>IF(装备!F636="","",装备!F636)</f>
        <v/>
      </c>
      <c r="G637" s="370" t="str">
        <f>IF(装备!G636="","",装备!G636)</f>
        <v/>
      </c>
      <c r="H637" s="370" t="str">
        <f>IF(装备!H636="","",装备!H636)</f>
        <v/>
      </c>
      <c r="I637" s="370" t="str">
        <f>IF(装备!I636="","",装备!I636)</f>
        <v/>
      </c>
      <c r="J637" s="370" t="str">
        <f>IF(装备!J636="","",装备!J636)</f>
        <v/>
      </c>
      <c r="K637" s="370" t="str">
        <f>IF(装备!K636="","",装备!K636)</f>
        <v/>
      </c>
      <c r="L637" s="370" t="str">
        <f>IF(装备!L636="","",装备!L636)</f>
        <v/>
      </c>
      <c r="M637" s="370" t="str">
        <f>IF(装备!M636="","",装备!M636)</f>
        <v/>
      </c>
      <c r="N637" s="370" t="str">
        <f>IF(装备!N636="","",装备!N636)</f>
        <v/>
      </c>
      <c r="O637" s="370" t="str">
        <f>IF(装备!O636="","",装备!O636)</f>
        <v/>
      </c>
      <c r="P637" s="370" t="str">
        <f>IF(装备!P636="","",装备!P636)</f>
        <v/>
      </c>
      <c r="Q637" s="370" t="str">
        <f>IF(装备!Q636="","",装备!Q636)</f>
        <v/>
      </c>
      <c r="R637" s="370" t="str">
        <f>IF(装备!R636="","",装备!R636)</f>
        <v/>
      </c>
      <c r="S637" s="370" t="str">
        <f>IF(装备!S636="","",装备!S636)</f>
        <v/>
      </c>
      <c r="T637" s="370" t="str">
        <f>IF(装备!T636="","",装备!T636)</f>
        <v/>
      </c>
      <c r="U637" s="370" t="str">
        <f>IF(装备!U636="","",装备!U636)</f>
        <v/>
      </c>
      <c r="V637" s="370" t="str">
        <f>IF(装备!V636="","",装备!V636)</f>
        <v/>
      </c>
      <c r="W637" s="370" t="str">
        <f>IF(装备!W636="","",装备!W636)</f>
        <v/>
      </c>
      <c r="X637" s="370" t="str">
        <f>IF(装备!X636="","",装备!X636)</f>
        <v/>
      </c>
      <c r="Y637" s="370" t="str">
        <f>IF(装备!Y636="","",装备!Y636)</f>
        <v/>
      </c>
      <c r="Z637" s="370" t="str">
        <f>IF(装备!Z636="","",装备!Z636)</f>
        <v/>
      </c>
      <c r="AA637" s="370" t="str">
        <f>IF(装备!AA636="","",装备!AA636)</f>
        <v/>
      </c>
      <c r="AB637" t="str">
        <f>IF(装备!AB636="","",装备!AB636)</f>
        <v/>
      </c>
      <c r="AC637" t="str">
        <f>IF(装备!AC636="","",装备!AC636)</f>
        <v/>
      </c>
      <c r="AD637" t="str">
        <f>IF(装备!AD636="","",装备!AD636)</f>
        <v/>
      </c>
    </row>
    <row r="638" spans="1:30">
      <c r="A638" t="str">
        <f>IF(装备!A637="","",装备!A637)</f>
        <v/>
      </c>
      <c r="B638" s="64" t="str">
        <f>IF(装备!B637="","",装备!B637)</f>
        <v/>
      </c>
      <c r="C638" s="370" t="str">
        <f>IF(装备!C637="","",装备!C637)</f>
        <v/>
      </c>
      <c r="D638" s="121" t="str">
        <f>IF(装备!D637="","",装备!D637)</f>
        <v/>
      </c>
      <c r="E638" t="str">
        <f>IF(装备!E637="","",装备!E637)</f>
        <v/>
      </c>
      <c r="F638" s="370" t="str">
        <f>IF(装备!F637="","",装备!F637)</f>
        <v/>
      </c>
      <c r="G638" s="370" t="str">
        <f>IF(装备!G637="","",装备!G637)</f>
        <v/>
      </c>
      <c r="H638" s="370" t="str">
        <f>IF(装备!H637="","",装备!H637)</f>
        <v/>
      </c>
      <c r="I638" s="370" t="str">
        <f>IF(装备!I637="","",装备!I637)</f>
        <v/>
      </c>
      <c r="J638" s="370" t="str">
        <f>IF(装备!J637="","",装备!J637)</f>
        <v/>
      </c>
      <c r="K638" s="370" t="str">
        <f>IF(装备!K637="","",装备!K637)</f>
        <v/>
      </c>
      <c r="L638" s="370" t="str">
        <f>IF(装备!L637="","",装备!L637)</f>
        <v/>
      </c>
      <c r="M638" s="370" t="str">
        <f>IF(装备!M637="","",装备!M637)</f>
        <v/>
      </c>
      <c r="N638" s="370" t="str">
        <f>IF(装备!N637="","",装备!N637)</f>
        <v/>
      </c>
      <c r="O638" s="370" t="str">
        <f>IF(装备!O637="","",装备!O637)</f>
        <v/>
      </c>
      <c r="P638" s="370" t="str">
        <f>IF(装备!P637="","",装备!P637)</f>
        <v/>
      </c>
      <c r="Q638" s="370" t="str">
        <f>IF(装备!Q637="","",装备!Q637)</f>
        <v/>
      </c>
      <c r="R638" s="370" t="str">
        <f>IF(装备!R637="","",装备!R637)</f>
        <v/>
      </c>
      <c r="S638" s="370" t="str">
        <f>IF(装备!S637="","",装备!S637)</f>
        <v/>
      </c>
      <c r="T638" s="370" t="str">
        <f>IF(装备!T637="","",装备!T637)</f>
        <v/>
      </c>
      <c r="U638" s="370" t="str">
        <f>IF(装备!U637="","",装备!U637)</f>
        <v/>
      </c>
      <c r="V638" s="370" t="str">
        <f>IF(装备!V637="","",装备!V637)</f>
        <v/>
      </c>
      <c r="W638" s="370" t="str">
        <f>IF(装备!W637="","",装备!W637)</f>
        <v/>
      </c>
      <c r="X638" s="370" t="str">
        <f>IF(装备!X637="","",装备!X637)</f>
        <v/>
      </c>
      <c r="Y638" s="370" t="str">
        <f>IF(装备!Y637="","",装备!Y637)</f>
        <v/>
      </c>
      <c r="Z638" s="370" t="str">
        <f>IF(装备!Z637="","",装备!Z637)</f>
        <v/>
      </c>
      <c r="AA638" s="370" t="str">
        <f>IF(装备!AA637="","",装备!AA637)</f>
        <v/>
      </c>
      <c r="AB638" t="str">
        <f>IF(装备!AB637="","",装备!AB637)</f>
        <v/>
      </c>
      <c r="AC638" t="str">
        <f>IF(装备!AC637="","",装备!AC637)</f>
        <v/>
      </c>
      <c r="AD638" t="str">
        <f>IF(装备!AD637="","",装备!AD637)</f>
        <v/>
      </c>
    </row>
    <row r="639" spans="1:30">
      <c r="A639" t="str">
        <f>IF(装备!A638="","",装备!A638)</f>
        <v/>
      </c>
      <c r="B639" s="64" t="str">
        <f>IF(装备!B638="","",装备!B638)</f>
        <v/>
      </c>
      <c r="C639" s="370" t="str">
        <f>IF(装备!C638="","",装备!C638)</f>
        <v/>
      </c>
      <c r="D639" s="121" t="str">
        <f>IF(装备!D638="","",装备!D638)</f>
        <v/>
      </c>
      <c r="E639" t="str">
        <f>IF(装备!E638="","",装备!E638)</f>
        <v/>
      </c>
      <c r="F639" s="370" t="str">
        <f>IF(装备!F638="","",装备!F638)</f>
        <v/>
      </c>
      <c r="G639" s="370" t="str">
        <f>IF(装备!G638="","",装备!G638)</f>
        <v/>
      </c>
      <c r="H639" s="370" t="str">
        <f>IF(装备!H638="","",装备!H638)</f>
        <v/>
      </c>
      <c r="I639" s="370" t="str">
        <f>IF(装备!I638="","",装备!I638)</f>
        <v/>
      </c>
      <c r="J639" s="370" t="str">
        <f>IF(装备!J638="","",装备!J638)</f>
        <v/>
      </c>
      <c r="K639" s="370" t="str">
        <f>IF(装备!K638="","",装备!K638)</f>
        <v/>
      </c>
      <c r="L639" s="370" t="str">
        <f>IF(装备!L638="","",装备!L638)</f>
        <v/>
      </c>
      <c r="M639" s="370" t="str">
        <f>IF(装备!M638="","",装备!M638)</f>
        <v/>
      </c>
      <c r="N639" s="370" t="str">
        <f>IF(装备!N638="","",装备!N638)</f>
        <v/>
      </c>
      <c r="O639" s="370" t="str">
        <f>IF(装备!O638="","",装备!O638)</f>
        <v/>
      </c>
      <c r="P639" s="370" t="str">
        <f>IF(装备!P638="","",装备!P638)</f>
        <v/>
      </c>
      <c r="Q639" s="370" t="str">
        <f>IF(装备!Q638="","",装备!Q638)</f>
        <v/>
      </c>
      <c r="R639" s="370" t="str">
        <f>IF(装备!R638="","",装备!R638)</f>
        <v/>
      </c>
      <c r="S639" s="370" t="str">
        <f>IF(装备!S638="","",装备!S638)</f>
        <v/>
      </c>
      <c r="T639" s="370" t="str">
        <f>IF(装备!T638="","",装备!T638)</f>
        <v/>
      </c>
      <c r="U639" s="370" t="str">
        <f>IF(装备!U638="","",装备!U638)</f>
        <v/>
      </c>
      <c r="V639" s="370" t="str">
        <f>IF(装备!V638="","",装备!V638)</f>
        <v/>
      </c>
      <c r="W639" s="370" t="str">
        <f>IF(装备!W638="","",装备!W638)</f>
        <v/>
      </c>
      <c r="X639" s="370" t="str">
        <f>IF(装备!X638="","",装备!X638)</f>
        <v/>
      </c>
      <c r="Y639" s="370" t="str">
        <f>IF(装备!Y638="","",装备!Y638)</f>
        <v/>
      </c>
      <c r="Z639" s="370" t="str">
        <f>IF(装备!Z638="","",装备!Z638)</f>
        <v/>
      </c>
      <c r="AA639" s="370" t="str">
        <f>IF(装备!AA638="","",装备!AA638)</f>
        <v/>
      </c>
      <c r="AB639" t="str">
        <f>IF(装备!AB638="","",装备!AB638)</f>
        <v/>
      </c>
      <c r="AC639" t="str">
        <f>IF(装备!AC638="","",装备!AC638)</f>
        <v/>
      </c>
      <c r="AD639" t="str">
        <f>IF(装备!AD638="","",装备!AD638)</f>
        <v/>
      </c>
    </row>
    <row r="640" spans="1:30">
      <c r="A640" t="str">
        <f>IF(装备!A639="","",装备!A639)</f>
        <v/>
      </c>
      <c r="B640" s="64" t="str">
        <f>IF(装备!B639="","",装备!B639)</f>
        <v/>
      </c>
      <c r="C640" s="370" t="str">
        <f>IF(装备!C639="","",装备!C639)</f>
        <v/>
      </c>
      <c r="D640" s="121" t="str">
        <f>IF(装备!D639="","",装备!D639)</f>
        <v/>
      </c>
      <c r="E640" t="str">
        <f>IF(装备!E639="","",装备!E639)</f>
        <v/>
      </c>
      <c r="F640" s="370" t="str">
        <f>IF(装备!F639="","",装备!F639)</f>
        <v/>
      </c>
      <c r="G640" s="370" t="str">
        <f>IF(装备!G639="","",装备!G639)</f>
        <v/>
      </c>
      <c r="H640" s="370" t="str">
        <f>IF(装备!H639="","",装备!H639)</f>
        <v/>
      </c>
      <c r="I640" s="370" t="str">
        <f>IF(装备!I639="","",装备!I639)</f>
        <v/>
      </c>
      <c r="J640" s="370" t="str">
        <f>IF(装备!J639="","",装备!J639)</f>
        <v/>
      </c>
      <c r="K640" s="370" t="str">
        <f>IF(装备!K639="","",装备!K639)</f>
        <v/>
      </c>
      <c r="L640" s="370" t="str">
        <f>IF(装备!L639="","",装备!L639)</f>
        <v/>
      </c>
      <c r="M640" s="370" t="str">
        <f>IF(装备!M639="","",装备!M639)</f>
        <v/>
      </c>
      <c r="N640" s="370" t="str">
        <f>IF(装备!N639="","",装备!N639)</f>
        <v/>
      </c>
      <c r="O640" s="370" t="str">
        <f>IF(装备!O639="","",装备!O639)</f>
        <v/>
      </c>
      <c r="P640" s="370" t="str">
        <f>IF(装备!P639="","",装备!P639)</f>
        <v/>
      </c>
      <c r="Q640" s="370" t="str">
        <f>IF(装备!Q639="","",装备!Q639)</f>
        <v/>
      </c>
      <c r="R640" s="370" t="str">
        <f>IF(装备!R639="","",装备!R639)</f>
        <v/>
      </c>
      <c r="S640" s="370" t="str">
        <f>IF(装备!S639="","",装备!S639)</f>
        <v/>
      </c>
      <c r="T640" s="370" t="str">
        <f>IF(装备!T639="","",装备!T639)</f>
        <v/>
      </c>
      <c r="U640" s="370" t="str">
        <f>IF(装备!U639="","",装备!U639)</f>
        <v/>
      </c>
      <c r="V640" s="370" t="str">
        <f>IF(装备!V639="","",装备!V639)</f>
        <v/>
      </c>
      <c r="W640" s="370" t="str">
        <f>IF(装备!W639="","",装备!W639)</f>
        <v/>
      </c>
      <c r="X640" s="370" t="str">
        <f>IF(装备!X639="","",装备!X639)</f>
        <v/>
      </c>
      <c r="Y640" s="370" t="str">
        <f>IF(装备!Y639="","",装备!Y639)</f>
        <v/>
      </c>
      <c r="Z640" s="370" t="str">
        <f>IF(装备!Z639="","",装备!Z639)</f>
        <v/>
      </c>
      <c r="AA640" s="370" t="str">
        <f>IF(装备!AA639="","",装备!AA639)</f>
        <v/>
      </c>
      <c r="AB640" t="str">
        <f>IF(装备!AB639="","",装备!AB639)</f>
        <v/>
      </c>
      <c r="AC640" t="str">
        <f>IF(装备!AC639="","",装备!AC639)</f>
        <v/>
      </c>
      <c r="AD640" t="str">
        <f>IF(装备!AD639="","",装备!AD639)</f>
        <v/>
      </c>
    </row>
    <row r="641" spans="1:30">
      <c r="A641" t="str">
        <f>IF(装备!A640="","",装备!A640)</f>
        <v/>
      </c>
      <c r="B641" s="64" t="str">
        <f>IF(装备!B640="","",装备!B640)</f>
        <v/>
      </c>
      <c r="C641" s="370" t="str">
        <f>IF(装备!C640="","",装备!C640)</f>
        <v/>
      </c>
      <c r="D641" s="121" t="str">
        <f>IF(装备!D640="","",装备!D640)</f>
        <v/>
      </c>
      <c r="E641" t="str">
        <f>IF(装备!E640="","",装备!E640)</f>
        <v/>
      </c>
      <c r="F641" s="370" t="str">
        <f>IF(装备!F640="","",装备!F640)</f>
        <v/>
      </c>
      <c r="G641" s="370" t="str">
        <f>IF(装备!G640="","",装备!G640)</f>
        <v/>
      </c>
      <c r="H641" s="370" t="str">
        <f>IF(装备!H640="","",装备!H640)</f>
        <v/>
      </c>
      <c r="I641" s="370" t="str">
        <f>IF(装备!I640="","",装备!I640)</f>
        <v/>
      </c>
      <c r="J641" s="370" t="str">
        <f>IF(装备!J640="","",装备!J640)</f>
        <v/>
      </c>
      <c r="K641" s="370" t="str">
        <f>IF(装备!K640="","",装备!K640)</f>
        <v/>
      </c>
      <c r="L641" s="370" t="str">
        <f>IF(装备!L640="","",装备!L640)</f>
        <v/>
      </c>
      <c r="M641" s="370" t="str">
        <f>IF(装备!M640="","",装备!M640)</f>
        <v/>
      </c>
      <c r="N641" s="370" t="str">
        <f>IF(装备!N640="","",装备!N640)</f>
        <v/>
      </c>
      <c r="O641" s="370" t="str">
        <f>IF(装备!O640="","",装备!O640)</f>
        <v/>
      </c>
      <c r="P641" s="370" t="str">
        <f>IF(装备!P640="","",装备!P640)</f>
        <v/>
      </c>
      <c r="Q641" s="370" t="str">
        <f>IF(装备!Q640="","",装备!Q640)</f>
        <v/>
      </c>
      <c r="R641" s="370" t="str">
        <f>IF(装备!R640="","",装备!R640)</f>
        <v/>
      </c>
      <c r="S641" s="370" t="str">
        <f>IF(装备!S640="","",装备!S640)</f>
        <v/>
      </c>
      <c r="T641" s="370" t="str">
        <f>IF(装备!T640="","",装备!T640)</f>
        <v/>
      </c>
      <c r="U641" s="370" t="str">
        <f>IF(装备!U640="","",装备!U640)</f>
        <v/>
      </c>
      <c r="V641" s="370" t="str">
        <f>IF(装备!V640="","",装备!V640)</f>
        <v/>
      </c>
      <c r="W641" s="370" t="str">
        <f>IF(装备!W640="","",装备!W640)</f>
        <v/>
      </c>
      <c r="X641" s="370" t="str">
        <f>IF(装备!X640="","",装备!X640)</f>
        <v/>
      </c>
      <c r="Y641" s="370" t="str">
        <f>IF(装备!Y640="","",装备!Y640)</f>
        <v/>
      </c>
      <c r="Z641" s="370" t="str">
        <f>IF(装备!Z640="","",装备!Z640)</f>
        <v/>
      </c>
      <c r="AA641" s="370" t="str">
        <f>IF(装备!AA640="","",装备!AA640)</f>
        <v/>
      </c>
      <c r="AB641" t="str">
        <f>IF(装备!AB640="","",装备!AB640)</f>
        <v/>
      </c>
      <c r="AC641" t="str">
        <f>IF(装备!AC640="","",装备!AC640)</f>
        <v/>
      </c>
      <c r="AD641" t="str">
        <f>IF(装备!AD640="","",装备!AD640)</f>
        <v/>
      </c>
    </row>
    <row r="642" spans="1:30">
      <c r="A642" t="str">
        <f>IF(装备!A641="","",装备!A641)</f>
        <v/>
      </c>
      <c r="B642" s="64" t="str">
        <f>IF(装备!B641="","",装备!B641)</f>
        <v/>
      </c>
      <c r="C642" s="370" t="str">
        <f>IF(装备!C641="","",装备!C641)</f>
        <v/>
      </c>
      <c r="D642" s="121" t="str">
        <f>IF(装备!D641="","",装备!D641)</f>
        <v/>
      </c>
      <c r="E642" t="str">
        <f>IF(装备!E641="","",装备!E641)</f>
        <v/>
      </c>
      <c r="F642" s="370" t="str">
        <f>IF(装备!F641="","",装备!F641)</f>
        <v/>
      </c>
      <c r="G642" s="370" t="str">
        <f>IF(装备!G641="","",装备!G641)</f>
        <v/>
      </c>
      <c r="H642" s="370" t="str">
        <f>IF(装备!H641="","",装备!H641)</f>
        <v/>
      </c>
      <c r="I642" s="370" t="str">
        <f>IF(装备!I641="","",装备!I641)</f>
        <v/>
      </c>
      <c r="J642" s="370" t="str">
        <f>IF(装备!J641="","",装备!J641)</f>
        <v/>
      </c>
      <c r="K642" s="370" t="str">
        <f>IF(装备!K641="","",装备!K641)</f>
        <v/>
      </c>
      <c r="L642" s="370" t="str">
        <f>IF(装备!L641="","",装备!L641)</f>
        <v/>
      </c>
      <c r="M642" s="370" t="str">
        <f>IF(装备!M641="","",装备!M641)</f>
        <v/>
      </c>
      <c r="N642" s="370" t="str">
        <f>IF(装备!N641="","",装备!N641)</f>
        <v/>
      </c>
      <c r="O642" s="370" t="str">
        <f>IF(装备!O641="","",装备!O641)</f>
        <v/>
      </c>
      <c r="P642" s="370" t="str">
        <f>IF(装备!P641="","",装备!P641)</f>
        <v/>
      </c>
      <c r="Q642" s="370" t="str">
        <f>IF(装备!Q641="","",装备!Q641)</f>
        <v/>
      </c>
      <c r="R642" s="370" t="str">
        <f>IF(装备!R641="","",装备!R641)</f>
        <v/>
      </c>
      <c r="S642" s="370" t="str">
        <f>IF(装备!S641="","",装备!S641)</f>
        <v/>
      </c>
      <c r="T642" s="370" t="str">
        <f>IF(装备!T641="","",装备!T641)</f>
        <v/>
      </c>
      <c r="U642" s="370" t="str">
        <f>IF(装备!U641="","",装备!U641)</f>
        <v/>
      </c>
      <c r="V642" s="370" t="str">
        <f>IF(装备!V641="","",装备!V641)</f>
        <v/>
      </c>
      <c r="W642" s="370" t="str">
        <f>IF(装备!W641="","",装备!W641)</f>
        <v/>
      </c>
      <c r="X642" s="370" t="str">
        <f>IF(装备!X641="","",装备!X641)</f>
        <v/>
      </c>
      <c r="Y642" s="370" t="str">
        <f>IF(装备!Y641="","",装备!Y641)</f>
        <v/>
      </c>
      <c r="Z642" s="370" t="str">
        <f>IF(装备!Z641="","",装备!Z641)</f>
        <v/>
      </c>
      <c r="AA642" s="370" t="str">
        <f>IF(装备!AA641="","",装备!AA641)</f>
        <v/>
      </c>
      <c r="AB642" t="str">
        <f>IF(装备!AB641="","",装备!AB641)</f>
        <v/>
      </c>
      <c r="AC642" t="str">
        <f>IF(装备!AC641="","",装备!AC641)</f>
        <v/>
      </c>
      <c r="AD642" t="str">
        <f>IF(装备!AD641="","",装备!AD641)</f>
        <v/>
      </c>
    </row>
  </sheetData>
  <autoFilter ref="A2:AI642" xr:uid="{00000000-0009-0000-0000-00000D000000}">
    <sortState xmlns:xlrd2="http://schemas.microsoft.com/office/spreadsheetml/2017/richdata2" ref="A3:AI642">
      <sortCondition ref="A2:A642"/>
    </sortState>
  </autoFilter>
  <customSheetViews>
    <customSheetView guid="{35D06118-2AA7-4F0A-8D8F-9C671AEEE044}" showAutoFilter="1">
      <pane xSplit="3" ySplit="2" topLeftCell="D462" activePane="bottomRight" state="frozen"/>
      <selection pane="bottomRight" activeCell="K27" sqref="K27"/>
      <pageMargins left="0.7" right="0.7" top="0.75" bottom="0.75" header="0.3" footer="0.3"/>
      <autoFilter ref="A2:AI642" xr:uid="{62A9F508-E112-4F0E-9397-D0B86E191507}"/>
    </customSheetView>
  </customSheetViews>
  <phoneticPr fontId="34" type="noConversion"/>
  <conditionalFormatting sqref="B1:B1048576">
    <cfRule type="expression" dxfId="129" priority="1">
      <formula>C1=6</formula>
    </cfRule>
    <cfRule type="expression" dxfId="128" priority="2">
      <formula>C1=5</formula>
    </cfRule>
    <cfRule type="expression" dxfId="127" priority="3">
      <formula>C1=4</formula>
    </cfRule>
    <cfRule type="expression" dxfId="126" priority="4">
      <formula>C1=3</formula>
    </cfRule>
    <cfRule type="expression" dxfId="125" priority="5">
      <formula>C1=2</formula>
    </cfRule>
    <cfRule type="expression" dxfId="124" priority="6">
      <formula>C1=1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642"/>
  <sheetViews>
    <sheetView workbookViewId="0">
      <pane xSplit="3" ySplit="2" topLeftCell="D6" activePane="bottomRight" state="frozen"/>
      <selection pane="topRight" activeCell="D1" sqref="D1"/>
      <selection pane="bottomLeft" activeCell="A3" sqref="A3"/>
      <selection pane="bottomRight" activeCell="L9" sqref="L9"/>
    </sheetView>
  </sheetViews>
  <sheetFormatPr defaultRowHeight="13.5"/>
  <cols>
    <col min="1" max="1" width="9.5" bestFit="1" customWidth="1"/>
    <col min="2" max="2" width="19.375" style="67" bestFit="1" customWidth="1"/>
    <col min="3" max="3" width="7.25" bestFit="1" customWidth="1"/>
    <col min="4" max="4" width="9.125" bestFit="1" customWidth="1"/>
    <col min="5" max="16" width="5.375" style="370" bestFit="1" customWidth="1"/>
    <col min="17" max="17" width="10.125" style="370" bestFit="1" customWidth="1"/>
    <col min="18" max="22" width="9.125" style="370" bestFit="1" customWidth="1"/>
    <col min="23" max="23" width="5.375" style="370" bestFit="1" customWidth="1"/>
    <col min="24" max="27" width="3.5" style="370" bestFit="1" customWidth="1"/>
    <col min="28" max="28" width="7.5" bestFit="1" customWidth="1"/>
    <col min="29" max="29" width="16.125" bestFit="1" customWidth="1"/>
    <col min="30" max="30" width="5.375" bestFit="1" customWidth="1"/>
  </cols>
  <sheetData>
    <row r="1" spans="1:35">
      <c r="A1" t="str">
        <f>IF(深海装备!A1="","",深海装备!A1)</f>
        <v>cid</v>
      </c>
      <c r="B1" s="67" t="str">
        <f>IF(深海装备!B1="","",深海装备!B1)</f>
        <v>装备名称</v>
      </c>
      <c r="C1" t="str">
        <f>IF(深海装备!C1="","",深海装备!C1)</f>
        <v>稀有度</v>
      </c>
      <c r="D1" t="str">
        <f>IF(深海装备!D1="","",深海装备!D1)</f>
        <v>大类</v>
      </c>
      <c r="E1" s="370" t="str">
        <f>IF(深海装备!E1="","",深海装备!E1)</f>
        <v>小类</v>
      </c>
      <c r="F1" s="370" t="str">
        <f>IF(深海装备!F1="","",深海装备!F1)</f>
        <v>耐久</v>
      </c>
      <c r="G1" s="370" t="str">
        <f>IF(深海装备!G1="","",深海装备!G1)</f>
        <v>火力</v>
      </c>
      <c r="H1" s="370" t="str">
        <f>IF(深海装备!H1="","",深海装备!H1)</f>
        <v>装甲</v>
      </c>
      <c r="I1" s="370" t="str">
        <f>IF(深海装备!I1="","",深海装备!I1)</f>
        <v>鱼雷</v>
      </c>
      <c r="J1" s="370" t="str">
        <f>IF(深海装备!J1="","",深海装备!J1)</f>
        <v>对潜</v>
      </c>
      <c r="K1" s="370" t="str">
        <f>IF(深海装备!K1="","",深海装备!K1)</f>
        <v>索敌</v>
      </c>
      <c r="L1" s="370" t="str">
        <f>IF(深海装备!L1="","",深海装备!L1)</f>
        <v>命中</v>
      </c>
      <c r="M1" s="370" t="str">
        <f>IF(深海装备!M1="","",深海装备!M1)</f>
        <v>射程</v>
      </c>
      <c r="N1" s="370" t="str">
        <f>IF(深海装备!N1="","",深海装备!N1)</f>
        <v>闪避</v>
      </c>
      <c r="O1" s="370" t="str">
        <f>IF(深海装备!O1="","",深海装备!O1)</f>
        <v>幸运</v>
      </c>
      <c r="P1" s="370" t="str">
        <f>IF(深海装备!P1="","",深海装备!P1)</f>
        <v>轰炸</v>
      </c>
      <c r="Q1" s="370" t="str">
        <f>IF(深海装备!Q1="","",深海装备!Q1)</f>
        <v>对空/防空</v>
      </c>
      <c r="R1" s="370" t="str">
        <f>IF(深海装备!R1="","",深海装备!R1)</f>
        <v>对空倍率</v>
      </c>
      <c r="S1" s="370" t="str">
        <f>IF(深海装备!S1="","",深海装备!S1)</f>
        <v>对空补正</v>
      </c>
      <c r="T1" s="370" t="str">
        <f>IF(深海装备!T1="","",深海装备!T1)</f>
        <v>导弹突防</v>
      </c>
      <c r="U1" s="370" t="str">
        <f>IF(深海装备!U1="","",深海装备!U1)</f>
        <v>导弹拦截</v>
      </c>
      <c r="V1" s="370" t="str">
        <f>IF(深海装备!V1="","",深海装备!V1)</f>
        <v>导弹防护</v>
      </c>
      <c r="W1" s="370" t="str">
        <f>IF(深海装备!W1="","",深海装备!W1)</f>
        <v>铝耗</v>
      </c>
      <c r="X1" s="370" t="str">
        <f>IF(深海装备!X1="","",深海装备!X1)</f>
        <v>油</v>
      </c>
      <c r="Y1" s="370" t="str">
        <f>IF(深海装备!Y1="","",深海装备!Y1)</f>
        <v>弹</v>
      </c>
      <c r="Z1" s="370" t="str">
        <f>IF(深海装备!Z1="","",深海装备!Z1)</f>
        <v>钢</v>
      </c>
      <c r="AA1" s="370" t="str">
        <f>IF(深海装备!AA1="","",深海装备!AA1)</f>
        <v>铝</v>
      </c>
      <c r="AB1" t="str">
        <f>IF(深海装备!AB1="","",深海装备!AB1)</f>
        <v>effect</v>
      </c>
      <c r="AC1" t="str">
        <f>IF(深海装备!AC1="","",深海装备!AC1)</f>
        <v>special_effect</v>
      </c>
      <c r="AD1" t="str">
        <f>IF(深海装备!AD1="","",深海装备!AD1)</f>
        <v>描述</v>
      </c>
      <c r="AE1" t="str">
        <f>IF(深海装备!AE1="","",深海装备!AE1)</f>
        <v/>
      </c>
      <c r="AF1" t="str">
        <f>IF(深海装备!AF1="","",深海装备!AF1)</f>
        <v/>
      </c>
      <c r="AG1" t="str">
        <f>IF(深海装备!AG1="","",深海装备!AG1)</f>
        <v/>
      </c>
      <c r="AH1" t="str">
        <f>IF(深海装备!AH1="","",深海装备!AH1)</f>
        <v/>
      </c>
      <c r="AI1" t="str">
        <f>IF(深海装备!AI1="","",深海装备!AI1)</f>
        <v/>
      </c>
    </row>
    <row r="2" spans="1:35">
      <c r="A2" t="str">
        <f>IF(深海装备!A1="","",深海装备!A1)</f>
        <v>cid</v>
      </c>
      <c r="B2" s="67" t="str">
        <f>IF(深海装备!B1="","",深海装备!B1)</f>
        <v>装备名称</v>
      </c>
      <c r="C2" t="str">
        <f>IF(深海装备!C1="","",深海装备!C1)</f>
        <v>稀有度</v>
      </c>
      <c r="D2" t="str">
        <f>IF(深海装备!D1="","",深海装备!D1)</f>
        <v>大类</v>
      </c>
      <c r="E2" s="370" t="str">
        <f>IF(深海装备!E1="","",深海装备!E1)</f>
        <v>小类</v>
      </c>
      <c r="F2" s="370" t="str">
        <f>IF(深海装备!F1="","",深海装备!F1)</f>
        <v>耐久</v>
      </c>
      <c r="G2" s="370" t="str">
        <f>IF(深海装备!G1="","",深海装备!G1)</f>
        <v>火力</v>
      </c>
      <c r="H2" s="370" t="str">
        <f>IF(深海装备!H1="","",深海装备!H1)</f>
        <v>装甲</v>
      </c>
      <c r="I2" s="370" t="str">
        <f>IF(深海装备!I1="","",深海装备!I1)</f>
        <v>鱼雷</v>
      </c>
      <c r="J2" s="370" t="str">
        <f>IF(深海装备!J1="","",深海装备!J1)</f>
        <v>对潜</v>
      </c>
      <c r="K2" s="370" t="str">
        <f>IF(深海装备!K1="","",深海装备!K1)</f>
        <v>索敌</v>
      </c>
      <c r="L2" s="370" t="str">
        <f>IF(深海装备!L1="","",深海装备!L1)</f>
        <v>命中</v>
      </c>
      <c r="M2" s="370" t="str">
        <f>IF(深海装备!M1="","",深海装备!M1)</f>
        <v>射程</v>
      </c>
      <c r="N2" s="370" t="str">
        <f>IF(深海装备!N1="","",深海装备!N1)</f>
        <v>闪避</v>
      </c>
      <c r="O2" s="370" t="str">
        <f>IF(深海装备!O1="","",深海装备!O1)</f>
        <v>幸运</v>
      </c>
      <c r="P2" s="370" t="str">
        <f>IF(深海装备!P1="","",深海装备!P1)</f>
        <v>轰炸</v>
      </c>
      <c r="Q2" s="370" t="str">
        <f>IF(深海装备!Q1="","",深海装备!Q1)</f>
        <v>对空/防空</v>
      </c>
      <c r="R2" s="370" t="str">
        <f>IF(深海装备!R1="","",深海装备!R1)</f>
        <v>对空倍率</v>
      </c>
      <c r="S2" s="370" t="str">
        <f>IF(深海装备!S1="","",深海装备!S1)</f>
        <v>对空补正</v>
      </c>
      <c r="T2" s="370" t="str">
        <f>IF(深海装备!T1="","",深海装备!T1)</f>
        <v>导弹突防</v>
      </c>
      <c r="U2" s="370" t="str">
        <f>IF(深海装备!U1="","",深海装备!U1)</f>
        <v>导弹拦截</v>
      </c>
      <c r="V2" s="370" t="str">
        <f>IF(深海装备!V1="","",深海装备!V1)</f>
        <v>导弹防护</v>
      </c>
      <c r="W2" s="370" t="str">
        <f>IF(深海装备!W1="","",深海装备!W1)</f>
        <v>铝耗</v>
      </c>
      <c r="X2" s="370" t="str">
        <f>IF(深海装备!X1="","",深海装备!X1)</f>
        <v>油</v>
      </c>
      <c r="Y2" s="370" t="str">
        <f>IF(深海装备!Y1="","",深海装备!Y1)</f>
        <v>弹</v>
      </c>
      <c r="Z2" s="370" t="str">
        <f>IF(深海装备!Z1="","",深海装备!Z1)</f>
        <v>钢</v>
      </c>
      <c r="AA2" s="370" t="str">
        <f>IF(深海装备!AA1="","",深海装备!AA1)</f>
        <v>铝</v>
      </c>
      <c r="AB2" t="str">
        <f>IF(深海装备!AB1="","",深海装备!AB1)</f>
        <v>effect</v>
      </c>
      <c r="AC2" t="str">
        <f>IF(深海装备!AC1="","",深海装备!AC1)</f>
        <v>special_effect</v>
      </c>
      <c r="AD2" t="str">
        <f>IF(深海装备!AD1="","",深海装备!AD1)</f>
        <v>描述</v>
      </c>
      <c r="AE2" t="str">
        <f>IF(深海装备!AE1="","",深海装备!AE1)</f>
        <v/>
      </c>
      <c r="AF2" t="str">
        <f>IF(深海装备!AF1="","",深海装备!AF1)</f>
        <v/>
      </c>
      <c r="AG2" t="str">
        <f>IF(深海装备!AG1="","",深海装备!AG1)</f>
        <v/>
      </c>
      <c r="AH2" t="str">
        <f>IF(深海装备!AH1="","",深海装备!AH1)</f>
        <v/>
      </c>
      <c r="AI2" t="str">
        <f>IF(深海装备!AI1="","",深海装备!AI1)</f>
        <v/>
      </c>
    </row>
    <row r="3" spans="1:35">
      <c r="A3">
        <f>IF(深海装备!A2="","",深海装备!A2)</f>
        <v>20050121</v>
      </c>
      <c r="B3" s="365" t="s">
        <v>2021</v>
      </c>
      <c r="C3">
        <f>IF(深海装备!C2="","",深海装备!C2)</f>
        <v>1</v>
      </c>
      <c r="D3" t="str">
        <f>IF(深海装备!D2="","",深海装备!D2)</f>
        <v>主炮</v>
      </c>
      <c r="E3" s="370" t="str">
        <f>IF(深海装备!E2="","",深海装备!E2)</f>
        <v>深海</v>
      </c>
      <c r="F3" s="370" t="str">
        <f>IF(深海装备!F2="","",深海装备!F2)</f>
        <v/>
      </c>
      <c r="G3" s="370">
        <f>IF(深海装备!G2="","",深海装备!G2)</f>
        <v>1</v>
      </c>
      <c r="H3" s="370" t="str">
        <f>IF(深海装备!H2="","",深海装备!H2)</f>
        <v/>
      </c>
      <c r="I3" s="370" t="str">
        <f>IF(深海装备!I2="","",深海装备!I2)</f>
        <v/>
      </c>
      <c r="J3" s="370" t="str">
        <f>IF(深海装备!J2="","",深海装备!J2)</f>
        <v/>
      </c>
      <c r="K3" s="370" t="str">
        <f>IF(深海装备!K2="","",深海装备!K2)</f>
        <v/>
      </c>
      <c r="L3" s="370" t="str">
        <f>IF(深海装备!L2="","",深海装备!L2)</f>
        <v/>
      </c>
      <c r="M3" s="370" t="str">
        <f>IF(深海装备!M2="","",深海装备!M2)</f>
        <v>短</v>
      </c>
      <c r="N3" s="370" t="str">
        <f>IF(深海装备!N2="","",深海装备!N2)</f>
        <v/>
      </c>
      <c r="O3" s="370" t="str">
        <f>IF(深海装备!O2="","",深海装备!O2)</f>
        <v/>
      </c>
      <c r="P3" s="370" t="str">
        <f>IF(深海装备!P2="","",深海装备!P2)</f>
        <v/>
      </c>
      <c r="Q3" s="370" t="str">
        <f>IF(深海装备!Q2="","",深海装备!Q2)</f>
        <v/>
      </c>
      <c r="R3" s="370">
        <f>IF(深海装备!R2="","",深海装备!R2)</f>
        <v>2</v>
      </c>
      <c r="S3" s="370" t="str">
        <f>IF(深海装备!S2="","",深海装备!S2)</f>
        <v/>
      </c>
      <c r="T3" s="370" t="str">
        <f>IF(深海装备!T2="","",深海装备!T2)</f>
        <v/>
      </c>
      <c r="U3" s="370" t="str">
        <f>IF(深海装备!U2="","",深海装备!U2)</f>
        <v/>
      </c>
      <c r="V3" s="370" t="str">
        <f>IF(深海装备!V2="","",深海装备!V2)</f>
        <v/>
      </c>
      <c r="W3" s="370" t="str">
        <f>IF(深海装备!W2="","",深海装备!W2)</f>
        <v/>
      </c>
      <c r="X3" s="370" t="str">
        <f>IF(深海装备!X2="","",深海装备!X2)</f>
        <v/>
      </c>
      <c r="Y3" s="370">
        <f>IF(深海装备!Y2="","",深海装备!Y2)</f>
        <v>5</v>
      </c>
      <c r="Z3" s="370">
        <f>IF(深海装备!Z2="","",深海装备!Z2)</f>
        <v>5</v>
      </c>
      <c r="AA3" s="370" t="str">
        <f>IF(深海装备!AA2="","",深海装备!AA2)</f>
        <v/>
      </c>
      <c r="AB3" t="str">
        <f>IF(深海装备!AB2="","",深海装备!AB2)</f>
        <v/>
      </c>
      <c r="AC3" t="str">
        <f>IF(深海装备!AC2="","",深海装备!AC2)</f>
        <v/>
      </c>
      <c r="AD3" t="str">
        <f>IF(深海装备!AD2="","",深海装备!AD2)</f>
        <v/>
      </c>
    </row>
    <row r="4" spans="1:35">
      <c r="A4">
        <f>IF(深海装备!A3="","",深海装备!A3)</f>
        <v>20050221</v>
      </c>
      <c r="B4" s="365" t="s">
        <v>2022</v>
      </c>
      <c r="C4">
        <f>IF(深海装备!C3="","",深海装备!C3)</f>
        <v>1</v>
      </c>
      <c r="D4" t="str">
        <f>IF(深海装备!D3="","",深海装备!D3)</f>
        <v>主炮</v>
      </c>
      <c r="E4" s="370" t="str">
        <f>IF(深海装备!E3="","",深海装备!E3)</f>
        <v>深海</v>
      </c>
      <c r="F4" s="370" t="str">
        <f>IF(深海装备!F3="","",深海装备!F3)</f>
        <v/>
      </c>
      <c r="G4" s="370">
        <f>IF(深海装备!G3="","",深海装备!G3)</f>
        <v>2</v>
      </c>
      <c r="H4" s="370" t="str">
        <f>IF(深海装备!H3="","",深海装备!H3)</f>
        <v/>
      </c>
      <c r="I4" s="370" t="str">
        <f>IF(深海装备!I3="","",深海装备!I3)</f>
        <v/>
      </c>
      <c r="J4" s="370" t="str">
        <f>IF(深海装备!J3="","",深海装备!J3)</f>
        <v/>
      </c>
      <c r="K4" s="370" t="str">
        <f>IF(深海装备!K3="","",深海装备!K3)</f>
        <v/>
      </c>
      <c r="L4" s="370" t="str">
        <f>IF(深海装备!L3="","",深海装备!L3)</f>
        <v/>
      </c>
      <c r="M4" s="370" t="str">
        <f>IF(深海装备!M3="","",深海装备!M3)</f>
        <v>短</v>
      </c>
      <c r="N4" s="370" t="str">
        <f>IF(深海装备!N3="","",深海装备!N3)</f>
        <v/>
      </c>
      <c r="O4" s="370" t="str">
        <f>IF(深海装备!O3="","",深海装备!O3)</f>
        <v/>
      </c>
      <c r="P4" s="370" t="str">
        <f>IF(深海装备!P3="","",深海装备!P3)</f>
        <v/>
      </c>
      <c r="Q4" s="370" t="str">
        <f>IF(深海装备!Q3="","",深海装备!Q3)</f>
        <v/>
      </c>
      <c r="R4" s="370">
        <f>IF(深海装备!R3="","",深海装备!R3)</f>
        <v>2</v>
      </c>
      <c r="S4" s="370" t="str">
        <f>IF(深海装备!S3="","",深海装备!S3)</f>
        <v/>
      </c>
      <c r="T4" s="370" t="str">
        <f>IF(深海装备!T3="","",深海装备!T3)</f>
        <v/>
      </c>
      <c r="U4" s="370" t="str">
        <f>IF(深海装备!U3="","",深海装备!U3)</f>
        <v/>
      </c>
      <c r="V4" s="370" t="str">
        <f>IF(深海装备!V3="","",深海装备!V3)</f>
        <v/>
      </c>
      <c r="W4" s="370" t="str">
        <f>IF(深海装备!W3="","",深海装备!W3)</f>
        <v/>
      </c>
      <c r="X4" s="370" t="str">
        <f>IF(深海装备!X3="","",深海装备!X3)</f>
        <v/>
      </c>
      <c r="Y4" s="370">
        <f>IF(深海装备!Y3="","",深海装备!Y3)</f>
        <v>5</v>
      </c>
      <c r="Z4" s="370">
        <f>IF(深海装备!Z3="","",深海装备!Z3)</f>
        <v>5</v>
      </c>
      <c r="AA4" s="370" t="str">
        <f>IF(深海装备!AA3="","",深海装备!AA3)</f>
        <v/>
      </c>
      <c r="AB4" t="str">
        <f>IF(深海装备!AB3="","",深海装备!AB3)</f>
        <v/>
      </c>
      <c r="AC4" t="str">
        <f>IF(深海装备!AC3="","",深海装备!AC3)</f>
        <v/>
      </c>
      <c r="AD4" t="str">
        <f>IF(深海装备!AD3="","",深海装备!AD3)</f>
        <v/>
      </c>
    </row>
    <row r="5" spans="1:35">
      <c r="A5">
        <f>IF(深海装备!A4="","",深海装备!A4)</f>
        <v>20050321</v>
      </c>
      <c r="B5" s="365" t="s">
        <v>2020</v>
      </c>
      <c r="C5">
        <f>IF(深海装备!C4="","",深海装备!C4)</f>
        <v>1</v>
      </c>
      <c r="D5" t="str">
        <f>IF(深海装备!D4="","",深海装备!D4)</f>
        <v>主炮</v>
      </c>
      <c r="E5" s="370" t="str">
        <f>IF(深海装备!E4="","",深海装备!E4)</f>
        <v>深海</v>
      </c>
      <c r="F5" s="370" t="str">
        <f>IF(深海装备!F4="","",深海装备!F4)</f>
        <v/>
      </c>
      <c r="G5" s="370">
        <f>IF(深海装备!G4="","",深海装备!G4)</f>
        <v>1</v>
      </c>
      <c r="H5" s="370" t="str">
        <f>IF(深海装备!H4="","",深海装备!H4)</f>
        <v/>
      </c>
      <c r="I5" s="370" t="str">
        <f>IF(深海装备!I4="","",深海装备!I4)</f>
        <v/>
      </c>
      <c r="J5" s="370" t="str">
        <f>IF(深海装备!J4="","",深海装备!J4)</f>
        <v/>
      </c>
      <c r="K5" s="370" t="str">
        <f>IF(深海装备!K4="","",深海装备!K4)</f>
        <v/>
      </c>
      <c r="L5" s="370" t="str">
        <f>IF(深海装备!L4="","",深海装备!L4)</f>
        <v/>
      </c>
      <c r="M5" s="370" t="str">
        <f>IF(深海装备!M4="","",深海装备!M4)</f>
        <v>短</v>
      </c>
      <c r="N5" s="370" t="str">
        <f>IF(深海装备!N4="","",深海装备!N4)</f>
        <v/>
      </c>
      <c r="O5" s="370" t="str">
        <f>IF(深海装备!O4="","",深海装备!O4)</f>
        <v/>
      </c>
      <c r="P5" s="370" t="str">
        <f>IF(深海装备!P4="","",深海装备!P4)</f>
        <v/>
      </c>
      <c r="Q5" s="370">
        <f>IF(深海装备!Q4="","",深海装备!Q4)</f>
        <v>1</v>
      </c>
      <c r="R5" s="370">
        <f>IF(深海装备!R4="","",深海装备!R4)</f>
        <v>2</v>
      </c>
      <c r="S5" s="370" t="str">
        <f>IF(深海装备!S4="","",深海装备!S4)</f>
        <v/>
      </c>
      <c r="T5" s="370" t="str">
        <f>IF(深海装备!T4="","",深海装备!T4)</f>
        <v/>
      </c>
      <c r="U5" s="370" t="str">
        <f>IF(深海装备!U4="","",深海装备!U4)</f>
        <v/>
      </c>
      <c r="V5" s="370" t="str">
        <f>IF(深海装备!V4="","",深海装备!V4)</f>
        <v/>
      </c>
      <c r="W5" s="370" t="str">
        <f>IF(深海装备!W4="","",深海装备!W4)</f>
        <v/>
      </c>
      <c r="X5" s="370" t="str">
        <f>IF(深海装备!X4="","",深海装备!X4)</f>
        <v/>
      </c>
      <c r="Y5" s="370">
        <f>IF(深海装备!Y4="","",深海装备!Y4)</f>
        <v>5</v>
      </c>
      <c r="Z5" s="370">
        <f>IF(深海装备!Z4="","",深海装备!Z4)</f>
        <v>5</v>
      </c>
      <c r="AA5" s="370" t="str">
        <f>IF(深海装备!AA4="","",深海装备!AA4)</f>
        <v/>
      </c>
      <c r="AB5" t="str">
        <f>IF(深海装备!AB4="","",深海装备!AB4)</f>
        <v/>
      </c>
      <c r="AC5" t="str">
        <f>IF(深海装备!AC4="","",深海装备!AC4)</f>
        <v/>
      </c>
      <c r="AD5" t="str">
        <f>IF(深海装备!AD4="","",深海装备!AD4)</f>
        <v/>
      </c>
    </row>
    <row r="6" spans="1:35">
      <c r="A6">
        <f>IF(深海装备!A5="","",深海装备!A5)</f>
        <v>20050421</v>
      </c>
      <c r="B6" s="365" t="s">
        <v>4777</v>
      </c>
      <c r="C6">
        <f>IF(深海装备!C5="","",深海装备!C5)</f>
        <v>1</v>
      </c>
      <c r="D6" t="str">
        <f>IF(深海装备!D5="","",深海装备!D5)</f>
        <v>主炮</v>
      </c>
      <c r="E6" s="370" t="str">
        <f>IF(深海装备!E5="","",深海装备!E5)</f>
        <v>深海</v>
      </c>
      <c r="F6" s="370" t="str">
        <f>IF(深海装备!F5="","",深海装备!F5)</f>
        <v/>
      </c>
      <c r="G6" s="370">
        <f>IF(深海装备!G5="","",深海装备!G5)</f>
        <v>2</v>
      </c>
      <c r="H6" s="370" t="str">
        <f>IF(深海装备!H5="","",深海装备!H5)</f>
        <v/>
      </c>
      <c r="I6" s="370" t="str">
        <f>IF(深海装备!I5="","",深海装备!I5)</f>
        <v/>
      </c>
      <c r="J6" s="370" t="str">
        <f>IF(深海装备!J5="","",深海装备!J5)</f>
        <v/>
      </c>
      <c r="K6" s="370" t="str">
        <f>IF(深海装备!K5="","",深海装备!K5)</f>
        <v/>
      </c>
      <c r="L6" s="370" t="str">
        <f>IF(深海装备!L5="","",深海装备!L5)</f>
        <v/>
      </c>
      <c r="M6" s="370" t="str">
        <f>IF(深海装备!M5="","",深海装备!M5)</f>
        <v>中</v>
      </c>
      <c r="N6" s="370" t="str">
        <f>IF(深海装备!N5="","",深海装备!N5)</f>
        <v/>
      </c>
      <c r="O6" s="370" t="str">
        <f>IF(深海装备!O5="","",深海装备!O5)</f>
        <v/>
      </c>
      <c r="P6" s="370" t="str">
        <f>IF(深海装备!P5="","",深海装备!P5)</f>
        <v/>
      </c>
      <c r="Q6" s="370">
        <f>IF(深海装备!Q5="","",深海装备!Q5)</f>
        <v>2</v>
      </c>
      <c r="R6" s="370">
        <f>IF(深海装备!R5="","",深海装备!R5)</f>
        <v>2</v>
      </c>
      <c r="S6" s="370" t="str">
        <f>IF(深海装备!S5="","",深海装备!S5)</f>
        <v/>
      </c>
      <c r="T6" s="370" t="str">
        <f>IF(深海装备!T5="","",深海装备!T5)</f>
        <v/>
      </c>
      <c r="U6" s="370" t="str">
        <f>IF(深海装备!U5="","",深海装备!U5)</f>
        <v/>
      </c>
      <c r="V6" s="370" t="str">
        <f>IF(深海装备!V5="","",深海装备!V5)</f>
        <v/>
      </c>
      <c r="W6" s="370" t="str">
        <f>IF(深海装备!W5="","",深海装备!W5)</f>
        <v/>
      </c>
      <c r="X6" s="370" t="str">
        <f>IF(深海装备!X5="","",深海装备!X5)</f>
        <v/>
      </c>
      <c r="Y6" s="370">
        <f>IF(深海装备!Y5="","",深海装备!Y5)</f>
        <v>5</v>
      </c>
      <c r="Z6" s="370">
        <f>IF(深海装备!Z5="","",深海装备!Z5)</f>
        <v>5</v>
      </c>
      <c r="AA6" s="370" t="str">
        <f>IF(深海装备!AA5="","",深海装备!AA5)</f>
        <v/>
      </c>
      <c r="AB6" t="str">
        <f>IF(深海装备!AB5="","",深海装备!AB5)</f>
        <v/>
      </c>
      <c r="AC6" t="str">
        <f>IF(深海装备!AC5="","",深海装备!AC5)</f>
        <v/>
      </c>
      <c r="AD6" t="str">
        <f>IF(深海装备!AD5="","",深海装备!AD5)</f>
        <v/>
      </c>
    </row>
    <row r="7" spans="1:35">
      <c r="A7">
        <f>IF(深海装备!A6="","",深海装备!A6)</f>
        <v>20050521</v>
      </c>
      <c r="B7" s="365" t="s">
        <v>2024</v>
      </c>
      <c r="C7">
        <f>IF(深海装备!C6="","",深海装备!C6)</f>
        <v>1</v>
      </c>
      <c r="D7" t="str">
        <f>IF(深海装备!D6="","",深海装备!D6)</f>
        <v>主炮</v>
      </c>
      <c r="E7" s="370" t="str">
        <f>IF(深海装备!E6="","",深海装备!E6)</f>
        <v>深海</v>
      </c>
      <c r="F7" s="370" t="str">
        <f>IF(深海装备!F6="","",深海装备!F6)</f>
        <v/>
      </c>
      <c r="G7" s="370">
        <f>IF(深海装备!G6="","",深海装备!G6)</f>
        <v>8</v>
      </c>
      <c r="H7" s="370" t="str">
        <f>IF(深海装备!H6="","",深海装备!H6)</f>
        <v/>
      </c>
      <c r="I7" s="370" t="str">
        <f>IF(深海装备!I6="","",深海装备!I6)</f>
        <v/>
      </c>
      <c r="J7" s="370" t="str">
        <f>IF(深海装备!J6="","",深海装备!J6)</f>
        <v/>
      </c>
      <c r="K7" s="370" t="str">
        <f>IF(深海装备!K6="","",深海装备!K6)</f>
        <v/>
      </c>
      <c r="L7" s="370" t="str">
        <f>IF(深海装备!L6="","",深海装备!L6)</f>
        <v/>
      </c>
      <c r="M7" s="370" t="str">
        <f>IF(深海装备!M6="","",深海装备!M6)</f>
        <v>中</v>
      </c>
      <c r="N7" s="370" t="str">
        <f>IF(深海装备!N6="","",深海装备!N6)</f>
        <v/>
      </c>
      <c r="O7" s="370" t="str">
        <f>IF(深海装备!O6="","",深海装备!O6)</f>
        <v/>
      </c>
      <c r="P7" s="370" t="str">
        <f>IF(深海装备!P6="","",深海装备!P6)</f>
        <v/>
      </c>
      <c r="Q7" s="370">
        <f>IF(深海装备!Q6="","",深海装备!Q6)</f>
        <v>2</v>
      </c>
      <c r="R7" s="370">
        <f>IF(深海装备!R6="","",深海装备!R6)</f>
        <v>2</v>
      </c>
      <c r="S7" s="370" t="str">
        <f>IF(深海装备!S6="","",深海装备!S6)</f>
        <v/>
      </c>
      <c r="T7" s="370" t="str">
        <f>IF(深海装备!T6="","",深海装备!T6)</f>
        <v/>
      </c>
      <c r="U7" s="370" t="str">
        <f>IF(深海装备!U6="","",深海装备!U6)</f>
        <v/>
      </c>
      <c r="V7" s="370" t="str">
        <f>IF(深海装备!V6="","",深海装备!V6)</f>
        <v/>
      </c>
      <c r="W7" s="370" t="str">
        <f>IF(深海装备!W6="","",深海装备!W6)</f>
        <v/>
      </c>
      <c r="X7" s="370" t="str">
        <f>IF(深海装备!X6="","",深海装备!X6)</f>
        <v/>
      </c>
      <c r="Y7" s="370">
        <f>IF(深海装备!Y6="","",深海装备!Y6)</f>
        <v>5</v>
      </c>
      <c r="Z7" s="370">
        <f>IF(深海装备!Z6="","",深海装备!Z6)</f>
        <v>5</v>
      </c>
      <c r="AA7" s="370" t="str">
        <f>IF(深海装备!AA6="","",深海装备!AA6)</f>
        <v/>
      </c>
      <c r="AB7" t="str">
        <f>IF(深海装备!AB6="","",深海装备!AB6)</f>
        <v/>
      </c>
      <c r="AC7" t="str">
        <f>IF(深海装备!AC6="","",深海装备!AC6)</f>
        <v/>
      </c>
      <c r="AD7" t="str">
        <f>IF(深海装备!AD6="","",深海装备!AD6)</f>
        <v/>
      </c>
    </row>
    <row r="8" spans="1:35">
      <c r="A8">
        <f>IF(深海装备!A7="","",深海装备!A7)</f>
        <v>20050621</v>
      </c>
      <c r="B8" s="365" t="s">
        <v>2023</v>
      </c>
      <c r="C8">
        <f>IF(深海装备!C7="","",深海装备!C7)</f>
        <v>1</v>
      </c>
      <c r="D8" t="str">
        <f>IF(深海装备!D7="","",深海装备!D7)</f>
        <v>主炮</v>
      </c>
      <c r="E8" s="370" t="str">
        <f>IF(深海装备!E7="","",深海装备!E7)</f>
        <v>深海</v>
      </c>
      <c r="F8" s="370" t="str">
        <f>IF(深海装备!F7="","",深海装备!F7)</f>
        <v/>
      </c>
      <c r="G8" s="370">
        <f>IF(深海装备!G7="","",深海装备!G7)</f>
        <v>3</v>
      </c>
      <c r="H8" s="370" t="str">
        <f>IF(深海装备!H7="","",深海装备!H7)</f>
        <v/>
      </c>
      <c r="I8" s="370" t="str">
        <f>IF(深海装备!I7="","",深海装备!I7)</f>
        <v/>
      </c>
      <c r="J8" s="370" t="str">
        <f>IF(深海装备!J7="","",深海装备!J7)</f>
        <v/>
      </c>
      <c r="K8" s="370" t="str">
        <f>IF(深海装备!K7="","",深海装备!K7)</f>
        <v/>
      </c>
      <c r="L8" s="370" t="str">
        <f>IF(深海装备!L7="","",深海装备!L7)</f>
        <v/>
      </c>
      <c r="M8" s="370" t="str">
        <f>IF(深海装备!M7="","",深海装备!M7)</f>
        <v>中</v>
      </c>
      <c r="N8" s="370" t="str">
        <f>IF(深海装备!N7="","",深海装备!N7)</f>
        <v/>
      </c>
      <c r="O8" s="370" t="str">
        <f>IF(深海装备!O7="","",深海装备!O7)</f>
        <v/>
      </c>
      <c r="P8" s="370" t="str">
        <f>IF(深海装备!P7="","",深海装备!P7)</f>
        <v/>
      </c>
      <c r="Q8" s="370">
        <f>IF(深海装备!Q7="","",深海装备!Q7)</f>
        <v>3</v>
      </c>
      <c r="R8" s="370">
        <f>IF(深海装备!R7="","",深海装备!R7)</f>
        <v>2</v>
      </c>
      <c r="S8" s="370" t="str">
        <f>IF(深海装备!S7="","",深海装备!S7)</f>
        <v/>
      </c>
      <c r="T8" s="370" t="str">
        <f>IF(深海装备!T7="","",深海装备!T7)</f>
        <v/>
      </c>
      <c r="U8" s="370" t="str">
        <f>IF(深海装备!U7="","",深海装备!U7)</f>
        <v/>
      </c>
      <c r="V8" s="370" t="str">
        <f>IF(深海装备!V7="","",深海装备!V7)</f>
        <v/>
      </c>
      <c r="W8" s="370" t="str">
        <f>IF(深海装备!W7="","",深海装备!W7)</f>
        <v/>
      </c>
      <c r="X8" s="370" t="str">
        <f>IF(深海装备!X7="","",深海装备!X7)</f>
        <v/>
      </c>
      <c r="Y8" s="370">
        <f>IF(深海装备!Y7="","",深海装备!Y7)</f>
        <v>5</v>
      </c>
      <c r="Z8" s="370">
        <f>IF(深海装备!Z7="","",深海装备!Z7)</f>
        <v>5</v>
      </c>
      <c r="AA8" s="370" t="str">
        <f>IF(深海装备!AA7="","",深海装备!AA7)</f>
        <v/>
      </c>
      <c r="AB8" t="str">
        <f>IF(深海装备!AB7="","",深海装备!AB7)</f>
        <v/>
      </c>
      <c r="AC8" t="str">
        <f>IF(深海装备!AC7="","",深海装备!AC7)</f>
        <v/>
      </c>
      <c r="AD8" t="str">
        <f>IF(深海装备!AD7="","",深海装备!AD7)</f>
        <v/>
      </c>
    </row>
    <row r="9" spans="1:35">
      <c r="A9">
        <f>IF(深海装备!A8="","",深海装备!A8)</f>
        <v>20050721</v>
      </c>
      <c r="B9" s="365" t="s">
        <v>2025</v>
      </c>
      <c r="C9">
        <f>IF(深海装备!C8="","",深海装备!C8)</f>
        <v>1</v>
      </c>
      <c r="D9" t="str">
        <f>IF(深海装备!D8="","",深海装备!D8)</f>
        <v>主炮</v>
      </c>
      <c r="E9" s="370" t="str">
        <f>IF(深海装备!E8="","",深海装备!E8)</f>
        <v>深海</v>
      </c>
      <c r="F9" s="370" t="str">
        <f>IF(深海装备!F8="","",深海装备!F8)</f>
        <v/>
      </c>
      <c r="G9" s="370">
        <f>IF(深海装备!G8="","",深海装备!G8)</f>
        <v>10</v>
      </c>
      <c r="H9" s="370" t="str">
        <f>IF(深海装备!H8="","",深海装备!H8)</f>
        <v/>
      </c>
      <c r="I9" s="370" t="str">
        <f>IF(深海装备!I8="","",深海装备!I8)</f>
        <v/>
      </c>
      <c r="J9" s="370" t="str">
        <f>IF(深海装备!J8="","",深海装备!J8)</f>
        <v/>
      </c>
      <c r="K9" s="370" t="str">
        <f>IF(深海装备!K8="","",深海装备!K8)</f>
        <v/>
      </c>
      <c r="L9" s="370" t="str">
        <f>IF(深海装备!L8="","",深海装备!L8)</f>
        <v/>
      </c>
      <c r="M9" s="370" t="str">
        <f>IF(深海装备!M8="","",深海装备!M8)</f>
        <v>长</v>
      </c>
      <c r="N9" s="370" t="str">
        <f>IF(深海装备!N8="","",深海装备!N8)</f>
        <v/>
      </c>
      <c r="O9" s="370" t="str">
        <f>IF(深海装备!O8="","",深海装备!O8)</f>
        <v/>
      </c>
      <c r="P9" s="370" t="str">
        <f>IF(深海装备!P8="","",深海装备!P8)</f>
        <v/>
      </c>
      <c r="Q9" s="370">
        <f>IF(深海装备!Q8="","",深海装备!Q8)</f>
        <v>4</v>
      </c>
      <c r="R9" s="370">
        <f>IF(深海装备!R8="","",深海装备!R8)</f>
        <v>2</v>
      </c>
      <c r="S9" s="370">
        <f>IF(深海装备!S8="","",深海装备!S8)</f>
        <v>0.2</v>
      </c>
      <c r="T9" s="370" t="str">
        <f>IF(深海装备!T8="","",深海装备!T8)</f>
        <v/>
      </c>
      <c r="U9" s="370" t="str">
        <f>IF(深海装备!U8="","",深海装备!U8)</f>
        <v/>
      </c>
      <c r="V9" s="370" t="str">
        <f>IF(深海装备!V8="","",深海装备!V8)</f>
        <v/>
      </c>
      <c r="W9" s="370" t="str">
        <f>IF(深海装备!W8="","",深海装备!W8)</f>
        <v/>
      </c>
      <c r="X9" s="370" t="str">
        <f>IF(深海装备!X8="","",深海装备!X8)</f>
        <v/>
      </c>
      <c r="Y9" s="370">
        <f>IF(深海装备!Y8="","",深海装备!Y8)</f>
        <v>5</v>
      </c>
      <c r="Z9" s="370">
        <f>IF(深海装备!Z8="","",深海装备!Z8)</f>
        <v>5</v>
      </c>
      <c r="AA9" s="370" t="str">
        <f>IF(深海装备!AA8="","",深海装备!AA8)</f>
        <v/>
      </c>
      <c r="AB9" t="str">
        <f>IF(深海装备!AB8="","",深海装备!AB8)</f>
        <v/>
      </c>
      <c r="AC9" t="str">
        <f>IF(深海装备!AC8="","",深海装备!AC8)</f>
        <v/>
      </c>
      <c r="AD9" t="str">
        <f>IF(深海装备!AD8="","",深海装备!AD8)</f>
        <v/>
      </c>
    </row>
    <row r="10" spans="1:35">
      <c r="A10">
        <f>IF(深海装备!A9="","",深海装备!A9)</f>
        <v>20050821</v>
      </c>
      <c r="B10" s="365" t="s">
        <v>2026</v>
      </c>
      <c r="C10">
        <f>IF(深海装备!C9="","",深海装备!C9)</f>
        <v>1</v>
      </c>
      <c r="D10" t="str">
        <f>IF(深海装备!D9="","",深海装备!D9)</f>
        <v>主炮</v>
      </c>
      <c r="E10" s="370" t="str">
        <f>IF(深海装备!E9="","",深海装备!E9)</f>
        <v>深海</v>
      </c>
      <c r="F10" s="370" t="str">
        <f>IF(深海装备!F9="","",深海装备!F9)</f>
        <v/>
      </c>
      <c r="G10" s="370">
        <f>IF(深海装备!G9="","",深海装备!G9)</f>
        <v>15</v>
      </c>
      <c r="H10" s="370" t="str">
        <f>IF(深海装备!H9="","",深海装备!H9)</f>
        <v/>
      </c>
      <c r="I10" s="370" t="str">
        <f>IF(深海装备!I9="","",深海装备!I9)</f>
        <v/>
      </c>
      <c r="J10" s="370" t="str">
        <f>IF(深海装备!J9="","",深海装备!J9)</f>
        <v/>
      </c>
      <c r="K10" s="370" t="str">
        <f>IF(深海装备!K9="","",深海装备!K9)</f>
        <v/>
      </c>
      <c r="L10" s="370" t="str">
        <f>IF(深海装备!L9="","",深海装备!L9)</f>
        <v/>
      </c>
      <c r="M10" s="370" t="str">
        <f>IF(深海装备!M9="","",深海装备!M9)</f>
        <v>长</v>
      </c>
      <c r="N10" s="370" t="str">
        <f>IF(深海装备!N9="","",深海装备!N9)</f>
        <v/>
      </c>
      <c r="O10" s="370" t="str">
        <f>IF(深海装备!O9="","",深海装备!O9)</f>
        <v/>
      </c>
      <c r="P10" s="370" t="str">
        <f>IF(深海装备!P9="","",深海装备!P9)</f>
        <v/>
      </c>
      <c r="Q10" s="370">
        <f>IF(深海装备!Q9="","",深海装备!Q9)</f>
        <v>4</v>
      </c>
      <c r="R10" s="370">
        <f>IF(深海装备!R9="","",深海装备!R9)</f>
        <v>2</v>
      </c>
      <c r="S10" s="370">
        <f>IF(深海装备!S9="","",深海装备!S9)</f>
        <v>0.2</v>
      </c>
      <c r="T10" s="370" t="str">
        <f>IF(深海装备!T9="","",深海装备!T9)</f>
        <v/>
      </c>
      <c r="U10" s="370" t="str">
        <f>IF(深海装备!U9="","",深海装备!U9)</f>
        <v/>
      </c>
      <c r="V10" s="370" t="str">
        <f>IF(深海装备!V9="","",深海装备!V9)</f>
        <v/>
      </c>
      <c r="W10" s="370" t="str">
        <f>IF(深海装备!W9="","",深海装备!W9)</f>
        <v/>
      </c>
      <c r="X10" s="370" t="str">
        <f>IF(深海装备!X9="","",深海装备!X9)</f>
        <v/>
      </c>
      <c r="Y10" s="370">
        <f>IF(深海装备!Y9="","",深海装备!Y9)</f>
        <v>5</v>
      </c>
      <c r="Z10" s="370">
        <f>IF(深海装备!Z9="","",深海装备!Z9)</f>
        <v>5</v>
      </c>
      <c r="AA10" s="370" t="str">
        <f>IF(深海装备!AA9="","",深海装备!AA9)</f>
        <v/>
      </c>
      <c r="AB10" t="str">
        <f>IF(深海装备!AB9="","",深海装备!AB9)</f>
        <v/>
      </c>
      <c r="AC10" t="str">
        <f>IF(深海装备!AC9="","",深海装备!AC9)</f>
        <v/>
      </c>
      <c r="AD10" t="str">
        <f>IF(深海装备!AD9="","",深海装备!AD9)</f>
        <v/>
      </c>
    </row>
    <row r="11" spans="1:35">
      <c r="A11">
        <f>IF(深海装备!A10="","",深海装备!A10)</f>
        <v>20050921</v>
      </c>
      <c r="B11" s="365" t="s">
        <v>4776</v>
      </c>
      <c r="C11">
        <f>IF(深海装备!C10="","",深海装备!C10)</f>
        <v>1</v>
      </c>
      <c r="D11" t="str">
        <f>IF(深海装备!D10="","",深海装备!D10)</f>
        <v>主炮</v>
      </c>
      <c r="E11" s="370" t="str">
        <f>IF(深海装备!E10="","",深海装备!E10)</f>
        <v>深海</v>
      </c>
      <c r="F11" s="370" t="str">
        <f>IF(深海装备!F10="","",深海装备!F10)</f>
        <v/>
      </c>
      <c r="G11" s="370">
        <f>IF(深海装备!G10="","",深海装备!G10)</f>
        <v>20</v>
      </c>
      <c r="H11" s="370" t="str">
        <f>IF(深海装备!H10="","",深海装备!H10)</f>
        <v/>
      </c>
      <c r="I11" s="370" t="str">
        <f>IF(深海装备!I10="","",深海装备!I10)</f>
        <v/>
      </c>
      <c r="J11" s="370" t="str">
        <f>IF(深海装备!J10="","",深海装备!J10)</f>
        <v/>
      </c>
      <c r="K11" s="370" t="str">
        <f>IF(深海装备!K10="","",深海装备!K10)</f>
        <v/>
      </c>
      <c r="L11" s="370" t="str">
        <f>IF(深海装备!L10="","",深海装备!L10)</f>
        <v/>
      </c>
      <c r="M11" s="370" t="str">
        <f>IF(深海装备!M10="","",深海装备!M10)</f>
        <v>长</v>
      </c>
      <c r="N11" s="370" t="str">
        <f>IF(深海装备!N10="","",深海装备!N10)</f>
        <v/>
      </c>
      <c r="O11" s="370" t="str">
        <f>IF(深海装备!O10="","",深海装备!O10)</f>
        <v/>
      </c>
      <c r="P11" s="370" t="str">
        <f>IF(深海装备!P10="","",深海装备!P10)</f>
        <v/>
      </c>
      <c r="Q11" s="370">
        <f>IF(深海装备!Q10="","",深海装备!Q10)</f>
        <v>5</v>
      </c>
      <c r="R11" s="370">
        <f>IF(深海装备!R10="","",深海装备!R10)</f>
        <v>2</v>
      </c>
      <c r="S11" s="370">
        <f>IF(深海装备!S10="","",深海装备!S10)</f>
        <v>0.2</v>
      </c>
      <c r="T11" s="370" t="str">
        <f>IF(深海装备!T10="","",深海装备!T10)</f>
        <v/>
      </c>
      <c r="U11" s="370" t="str">
        <f>IF(深海装备!U10="","",深海装备!U10)</f>
        <v/>
      </c>
      <c r="V11" s="370" t="str">
        <f>IF(深海装备!V10="","",深海装备!V10)</f>
        <v/>
      </c>
      <c r="W11" s="370" t="str">
        <f>IF(深海装备!W10="","",深海装备!W10)</f>
        <v/>
      </c>
      <c r="X11" s="370" t="str">
        <f>IF(深海装备!X10="","",深海装备!X10)</f>
        <v/>
      </c>
      <c r="Y11" s="370">
        <f>IF(深海装备!Y10="","",深海装备!Y10)</f>
        <v>5</v>
      </c>
      <c r="Z11" s="370">
        <f>IF(深海装备!Z10="","",深海装备!Z10)</f>
        <v>5</v>
      </c>
      <c r="AA11" s="370" t="str">
        <f>IF(深海装备!AA10="","",深海装备!AA10)</f>
        <v/>
      </c>
      <c r="AB11" t="str">
        <f>IF(深海装备!AB10="","",深海装备!AB10)</f>
        <v/>
      </c>
      <c r="AC11" t="str">
        <f>IF(深海装备!AC10="","",深海装备!AC10)</f>
        <v/>
      </c>
      <c r="AD11" t="str">
        <f>IF(深海装备!AD10="","",深海装备!AD10)</f>
        <v/>
      </c>
    </row>
    <row r="12" spans="1:35">
      <c r="A12">
        <f>IF(深海装备!A11="","",深海装备!A11)</f>
        <v>20051021</v>
      </c>
      <c r="B12" s="365" t="s">
        <v>2018</v>
      </c>
      <c r="C12">
        <f>IF(深海装备!C11="","",深海装备!C11)</f>
        <v>1</v>
      </c>
      <c r="D12" t="str">
        <f>IF(深海装备!D11="","",深海装备!D11)</f>
        <v>副炮</v>
      </c>
      <c r="E12" s="370" t="str">
        <f>IF(深海装备!E11="","",深海装备!E11)</f>
        <v>深海</v>
      </c>
      <c r="F12" s="370" t="str">
        <f>IF(深海装备!F11="","",深海装备!F11)</f>
        <v/>
      </c>
      <c r="G12" s="370">
        <f>IF(深海装备!G11="","",深海装备!G11)</f>
        <v>1</v>
      </c>
      <c r="H12" s="370" t="str">
        <f>IF(深海装备!H11="","",深海装备!H11)</f>
        <v/>
      </c>
      <c r="I12" s="370" t="str">
        <f>IF(深海装备!I11="","",深海装备!I11)</f>
        <v/>
      </c>
      <c r="J12" s="370" t="str">
        <f>IF(深海装备!J11="","",深海装备!J11)</f>
        <v/>
      </c>
      <c r="K12" s="370" t="str">
        <f>IF(深海装备!K11="","",深海装备!K11)</f>
        <v/>
      </c>
      <c r="L12" s="370" t="str">
        <f>IF(深海装备!L11="","",深海装备!L11)</f>
        <v/>
      </c>
      <c r="M12" s="370" t="str">
        <f>IF(深海装备!M11="","",深海装备!M11)</f>
        <v>短</v>
      </c>
      <c r="N12" s="370" t="str">
        <f>IF(深海装备!N11="","",深海装备!N11)</f>
        <v/>
      </c>
      <c r="O12" s="370" t="str">
        <f>IF(深海装备!O11="","",深海装备!O11)</f>
        <v/>
      </c>
      <c r="P12" s="370" t="str">
        <f>IF(深海装备!P11="","",深海装备!P11)</f>
        <v/>
      </c>
      <c r="Q12" s="370">
        <f>IF(深海装备!Q11="","",深海装备!Q11)</f>
        <v>2</v>
      </c>
      <c r="R12" s="370">
        <f>IF(深海装备!R11="","",深海装备!R11)</f>
        <v>2</v>
      </c>
      <c r="S12" s="370" t="str">
        <f>IF(深海装备!S11="","",深海装备!S11)</f>
        <v/>
      </c>
      <c r="T12" s="370" t="str">
        <f>IF(深海装备!T11="","",深海装备!T11)</f>
        <v/>
      </c>
      <c r="U12" s="370" t="str">
        <f>IF(深海装备!U11="","",深海装备!U11)</f>
        <v/>
      </c>
      <c r="V12" s="370" t="str">
        <f>IF(深海装备!V11="","",深海装备!V11)</f>
        <v/>
      </c>
      <c r="W12" s="370" t="str">
        <f>IF(深海装备!W11="","",深海装备!W11)</f>
        <v/>
      </c>
      <c r="X12" s="370" t="str">
        <f>IF(深海装备!X11="","",深海装备!X11)</f>
        <v/>
      </c>
      <c r="Y12" s="370">
        <f>IF(深海装备!Y11="","",深海装备!Y11)</f>
        <v>3</v>
      </c>
      <c r="Z12" s="370">
        <f>IF(深海装备!Z11="","",深海装备!Z11)</f>
        <v>3</v>
      </c>
      <c r="AA12" s="370" t="str">
        <f>IF(深海装备!AA11="","",深海装备!AA11)</f>
        <v/>
      </c>
      <c r="AB12" t="str">
        <f>IF(深海装备!AB11="","",深海装备!AB11)</f>
        <v/>
      </c>
      <c r="AC12" t="str">
        <f>IF(深海装备!AC11="","",深海装备!AC11)</f>
        <v/>
      </c>
      <c r="AD12" t="str">
        <f>IF(深海装备!AD11="","",深海装备!AD11)</f>
        <v/>
      </c>
    </row>
    <row r="13" spans="1:35">
      <c r="A13">
        <f>IF(深海装备!A12="","",深海装备!A12)</f>
        <v>20051121</v>
      </c>
      <c r="B13" s="365" t="s">
        <v>2017</v>
      </c>
      <c r="C13">
        <f>IF(深海装备!C12="","",深海装备!C12)</f>
        <v>1</v>
      </c>
      <c r="D13" t="str">
        <f>IF(深海装备!D12="","",深海装备!D12)</f>
        <v>副炮</v>
      </c>
      <c r="E13" s="370" t="str">
        <f>IF(深海装备!E12="","",深海装备!E12)</f>
        <v>深海</v>
      </c>
      <c r="F13" s="370" t="str">
        <f>IF(深海装备!F12="","",深海装备!F12)</f>
        <v/>
      </c>
      <c r="G13" s="370">
        <f>IF(深海装备!G12="","",深海装备!G12)</f>
        <v>1</v>
      </c>
      <c r="H13" s="370" t="str">
        <f>IF(深海装备!H12="","",深海装备!H12)</f>
        <v/>
      </c>
      <c r="I13" s="370" t="str">
        <f>IF(深海装备!I12="","",深海装备!I12)</f>
        <v/>
      </c>
      <c r="J13" s="370" t="str">
        <f>IF(深海装备!J12="","",深海装备!J12)</f>
        <v/>
      </c>
      <c r="K13" s="370" t="str">
        <f>IF(深海装备!K12="","",深海装备!K12)</f>
        <v/>
      </c>
      <c r="L13" s="370" t="str">
        <f>IF(深海装备!L12="","",深海装备!L12)</f>
        <v/>
      </c>
      <c r="M13" s="370" t="str">
        <f>IF(深海装备!M12="","",深海装备!M12)</f>
        <v>中</v>
      </c>
      <c r="N13" s="370" t="str">
        <f>IF(深海装备!N12="","",深海装备!N12)</f>
        <v/>
      </c>
      <c r="O13" s="370" t="str">
        <f>IF(深海装备!O12="","",深海装备!O12)</f>
        <v/>
      </c>
      <c r="P13" s="370" t="str">
        <f>IF(深海装备!P12="","",深海装备!P12)</f>
        <v/>
      </c>
      <c r="Q13" s="370" t="str">
        <f>IF(深海装备!Q12="","",深海装备!Q12)</f>
        <v/>
      </c>
      <c r="R13" s="370">
        <f>IF(深海装备!R12="","",深海装备!R12)</f>
        <v>2</v>
      </c>
      <c r="S13" s="370" t="str">
        <f>IF(深海装备!S12="","",深海装备!S12)</f>
        <v/>
      </c>
      <c r="T13" s="370" t="str">
        <f>IF(深海装备!T12="","",深海装备!T12)</f>
        <v/>
      </c>
      <c r="U13" s="370" t="str">
        <f>IF(深海装备!U12="","",深海装备!U12)</f>
        <v/>
      </c>
      <c r="V13" s="370" t="str">
        <f>IF(深海装备!V12="","",深海装备!V12)</f>
        <v/>
      </c>
      <c r="W13" s="370" t="str">
        <f>IF(深海装备!W12="","",深海装备!W12)</f>
        <v/>
      </c>
      <c r="X13" s="370" t="str">
        <f>IF(深海装备!X12="","",深海装备!X12)</f>
        <v/>
      </c>
      <c r="Y13" s="370">
        <f>IF(深海装备!Y12="","",深海装备!Y12)</f>
        <v>3</v>
      </c>
      <c r="Z13" s="370">
        <f>IF(深海装备!Z12="","",深海装备!Z12)</f>
        <v>3</v>
      </c>
      <c r="AA13" s="370" t="str">
        <f>IF(深海装备!AA12="","",深海装备!AA12)</f>
        <v/>
      </c>
      <c r="AB13" t="str">
        <f>IF(深海装备!AB12="","",深海装备!AB12)</f>
        <v/>
      </c>
      <c r="AC13" t="str">
        <f>IF(深海装备!AC12="","",深海装备!AC12)</f>
        <v/>
      </c>
      <c r="AD13" t="str">
        <f>IF(深海装备!AD12="","",深海装备!AD12)</f>
        <v/>
      </c>
    </row>
    <row r="14" spans="1:35">
      <c r="A14">
        <f>IF(深海装备!A13="","",深海装备!A13)</f>
        <v>20051221</v>
      </c>
      <c r="B14" s="365" t="s">
        <v>2019</v>
      </c>
      <c r="C14">
        <f>IF(深海装备!C13="","",深海装备!C13)</f>
        <v>1</v>
      </c>
      <c r="D14" t="str">
        <f>IF(深海装备!D13="","",深海装备!D13)</f>
        <v>副炮</v>
      </c>
      <c r="E14" s="370" t="str">
        <f>IF(深海装备!E13="","",深海装备!E13)</f>
        <v>深海</v>
      </c>
      <c r="F14" s="370" t="str">
        <f>IF(深海装备!F13="","",深海装备!F13)</f>
        <v/>
      </c>
      <c r="G14" s="370">
        <f>IF(深海装备!G13="","",深海装备!G13)</f>
        <v>7</v>
      </c>
      <c r="H14" s="370" t="str">
        <f>IF(深海装备!H13="","",深海装备!H13)</f>
        <v/>
      </c>
      <c r="I14" s="370" t="str">
        <f>IF(深海装备!I13="","",深海装备!I13)</f>
        <v/>
      </c>
      <c r="J14" s="370" t="str">
        <f>IF(深海装备!J13="","",深海装备!J13)</f>
        <v/>
      </c>
      <c r="K14" s="370" t="str">
        <f>IF(深海装备!K13="","",深海装备!K13)</f>
        <v/>
      </c>
      <c r="L14" s="370" t="str">
        <f>IF(深海装备!L13="","",深海装备!L13)</f>
        <v/>
      </c>
      <c r="M14" s="370" t="str">
        <f>IF(深海装备!M13="","",深海装备!M13)</f>
        <v>中</v>
      </c>
      <c r="N14" s="370" t="str">
        <f>IF(深海装备!N13="","",深海装备!N13)</f>
        <v/>
      </c>
      <c r="O14" s="370" t="str">
        <f>IF(深海装备!O13="","",深海装备!O13)</f>
        <v/>
      </c>
      <c r="P14" s="370" t="str">
        <f>IF(深海装备!P13="","",深海装备!P13)</f>
        <v/>
      </c>
      <c r="Q14" s="370">
        <f>IF(深海装备!Q13="","",深海装备!Q13)</f>
        <v>3</v>
      </c>
      <c r="R14" s="370">
        <f>IF(深海装备!R13="","",深海装备!R13)</f>
        <v>2</v>
      </c>
      <c r="S14" s="370" t="str">
        <f>IF(深海装备!S13="","",深海装备!S13)</f>
        <v/>
      </c>
      <c r="T14" s="370" t="str">
        <f>IF(深海装备!T13="","",深海装备!T13)</f>
        <v/>
      </c>
      <c r="U14" s="370" t="str">
        <f>IF(深海装备!U13="","",深海装备!U13)</f>
        <v/>
      </c>
      <c r="V14" s="370" t="str">
        <f>IF(深海装备!V13="","",深海装备!V13)</f>
        <v/>
      </c>
      <c r="W14" s="370" t="str">
        <f>IF(深海装备!W13="","",深海装备!W13)</f>
        <v/>
      </c>
      <c r="X14" s="370" t="str">
        <f>IF(深海装备!X13="","",深海装备!X13)</f>
        <v/>
      </c>
      <c r="Y14" s="370">
        <f>IF(深海装备!Y13="","",深海装备!Y13)</f>
        <v>3</v>
      </c>
      <c r="Z14" s="370">
        <f>IF(深海装备!Z13="","",深海装备!Z13)</f>
        <v>3</v>
      </c>
      <c r="AA14" s="370" t="str">
        <f>IF(深海装备!AA13="","",深海装备!AA13)</f>
        <v/>
      </c>
      <c r="AB14" t="str">
        <f>IF(深海装备!AB13="","",深海装备!AB13)</f>
        <v/>
      </c>
      <c r="AC14" t="str">
        <f>IF(深海装备!AC13="","",深海装备!AC13)</f>
        <v/>
      </c>
      <c r="AD14" t="str">
        <f>IF(深海装备!AD13="","",深海装备!AD13)</f>
        <v/>
      </c>
    </row>
    <row r="15" spans="1:35">
      <c r="A15">
        <f>IF(深海装备!A14="","",深海装备!A14)</f>
        <v>20051321</v>
      </c>
      <c r="B15" s="365" t="s">
        <v>2012</v>
      </c>
      <c r="C15">
        <f>IF(深海装备!C14="","",深海装备!C14)</f>
        <v>1</v>
      </c>
      <c r="D15" t="str">
        <f>IF(深海装备!D14="","",深海装备!D14)</f>
        <v>鱼雷</v>
      </c>
      <c r="E15" s="370" t="str">
        <f>IF(深海装备!E14="","",深海装备!E14)</f>
        <v>深海</v>
      </c>
      <c r="F15" s="370" t="str">
        <f>IF(深海装备!F14="","",深海装备!F14)</f>
        <v/>
      </c>
      <c r="G15" s="370" t="str">
        <f>IF(深海装备!G14="","",深海装备!G14)</f>
        <v/>
      </c>
      <c r="H15" s="370" t="str">
        <f>IF(深海装备!H14="","",深海装备!H14)</f>
        <v/>
      </c>
      <c r="I15" s="370">
        <f>IF(深海装备!I14="","",深海装备!I14)</f>
        <v>2</v>
      </c>
      <c r="J15" s="370" t="str">
        <f>IF(深海装备!J14="","",深海装备!J14)</f>
        <v/>
      </c>
      <c r="K15" s="370" t="str">
        <f>IF(深海装备!K14="","",深海装备!K14)</f>
        <v/>
      </c>
      <c r="L15" s="370" t="str">
        <f>IF(深海装备!L14="","",深海装备!L14)</f>
        <v/>
      </c>
      <c r="M15" s="370" t="str">
        <f>IF(深海装备!M14="","",深海装备!M14)</f>
        <v>短</v>
      </c>
      <c r="N15" s="370" t="str">
        <f>IF(深海装备!N14="","",深海装备!N14)</f>
        <v/>
      </c>
      <c r="O15" s="370" t="str">
        <f>IF(深海装备!O14="","",深海装备!O14)</f>
        <v/>
      </c>
      <c r="P15" s="370" t="str">
        <f>IF(深海装备!P14="","",深海装备!P14)</f>
        <v/>
      </c>
      <c r="Q15" s="370" t="str">
        <f>IF(深海装备!Q14="","",深海装备!Q14)</f>
        <v/>
      </c>
      <c r="R15" s="370">
        <f>IF(深海装备!R14="","",深海装备!R14)</f>
        <v>2</v>
      </c>
      <c r="S15" s="370" t="str">
        <f>IF(深海装备!S14="","",深海装备!S14)</f>
        <v/>
      </c>
      <c r="T15" s="370" t="str">
        <f>IF(深海装备!T14="","",深海装备!T14)</f>
        <v/>
      </c>
      <c r="U15" s="370" t="str">
        <f>IF(深海装备!U14="","",深海装备!U14)</f>
        <v/>
      </c>
      <c r="V15" s="370" t="str">
        <f>IF(深海装备!V14="","",深海装备!V14)</f>
        <v/>
      </c>
      <c r="W15" s="370" t="str">
        <f>IF(深海装备!W14="","",深海装备!W14)</f>
        <v/>
      </c>
      <c r="X15" s="370">
        <f>IF(深海装备!X14="","",深海装备!X14)</f>
        <v>3</v>
      </c>
      <c r="Y15" s="370">
        <f>IF(深海装备!Y14="","",深海装备!Y14)</f>
        <v>3</v>
      </c>
      <c r="Z15" s="370" t="str">
        <f>IF(深海装备!Z14="","",深海装备!Z14)</f>
        <v/>
      </c>
      <c r="AA15" s="370" t="str">
        <f>IF(深海装备!AA14="","",深海装备!AA14)</f>
        <v/>
      </c>
      <c r="AB15" t="str">
        <f>IF(深海装备!AB14="","",深海装备!AB14)</f>
        <v/>
      </c>
      <c r="AC15" t="str">
        <f>IF(深海装备!AC14="","",深海装备!AC14)</f>
        <v/>
      </c>
      <c r="AD15" t="str">
        <f>IF(深海装备!AD14="","",深海装备!AD14)</f>
        <v/>
      </c>
    </row>
    <row r="16" spans="1:35">
      <c r="A16">
        <f>IF(深海装备!A15="","",深海装备!A15)</f>
        <v>20051421</v>
      </c>
      <c r="B16" s="365" t="s">
        <v>2013</v>
      </c>
      <c r="C16">
        <f>IF(深海装备!C15="","",深海装备!C15)</f>
        <v>1</v>
      </c>
      <c r="D16" t="str">
        <f>IF(深海装备!D15="","",深海装备!D15)</f>
        <v>鱼雷</v>
      </c>
      <c r="E16" s="370" t="str">
        <f>IF(深海装备!E15="","",深海装备!E15)</f>
        <v>深海</v>
      </c>
      <c r="F16" s="370" t="str">
        <f>IF(深海装备!F15="","",深海装备!F15)</f>
        <v/>
      </c>
      <c r="G16" s="370" t="str">
        <f>IF(深海装备!G15="","",深海装备!G15)</f>
        <v/>
      </c>
      <c r="H16" s="370" t="str">
        <f>IF(深海装备!H15="","",深海装备!H15)</f>
        <v/>
      </c>
      <c r="I16" s="370">
        <f>IF(深海装备!I15="","",深海装备!I15)</f>
        <v>5</v>
      </c>
      <c r="J16" s="370" t="str">
        <f>IF(深海装备!J15="","",深海装备!J15)</f>
        <v/>
      </c>
      <c r="K16" s="370" t="str">
        <f>IF(深海装备!K15="","",深海装备!K15)</f>
        <v/>
      </c>
      <c r="L16" s="370" t="str">
        <f>IF(深海装备!L15="","",深海装备!L15)</f>
        <v/>
      </c>
      <c r="M16" s="370" t="str">
        <f>IF(深海装备!M15="","",深海装备!M15)</f>
        <v>短</v>
      </c>
      <c r="N16" s="370" t="str">
        <f>IF(深海装备!N15="","",深海装备!N15)</f>
        <v/>
      </c>
      <c r="O16" s="370" t="str">
        <f>IF(深海装备!O15="","",深海装备!O15)</f>
        <v/>
      </c>
      <c r="P16" s="370" t="str">
        <f>IF(深海装备!P15="","",深海装备!P15)</f>
        <v/>
      </c>
      <c r="Q16" s="370" t="str">
        <f>IF(深海装备!Q15="","",深海装备!Q15)</f>
        <v/>
      </c>
      <c r="R16" s="370">
        <f>IF(深海装备!R15="","",深海装备!R15)</f>
        <v>2</v>
      </c>
      <c r="S16" s="370" t="str">
        <f>IF(深海装备!S15="","",深海装备!S15)</f>
        <v/>
      </c>
      <c r="T16" s="370" t="str">
        <f>IF(深海装备!T15="","",深海装备!T15)</f>
        <v/>
      </c>
      <c r="U16" s="370" t="str">
        <f>IF(深海装备!U15="","",深海装备!U15)</f>
        <v/>
      </c>
      <c r="V16" s="370" t="str">
        <f>IF(深海装备!V15="","",深海装备!V15)</f>
        <v/>
      </c>
      <c r="W16" s="370" t="str">
        <f>IF(深海装备!W15="","",深海装备!W15)</f>
        <v/>
      </c>
      <c r="X16" s="370">
        <f>IF(深海装备!X15="","",深海装备!X15)</f>
        <v>3</v>
      </c>
      <c r="Y16" s="370">
        <f>IF(深海装备!Y15="","",深海装备!Y15)</f>
        <v>3</v>
      </c>
      <c r="Z16" s="370" t="str">
        <f>IF(深海装备!Z15="","",深海装备!Z15)</f>
        <v/>
      </c>
      <c r="AA16" s="370" t="str">
        <f>IF(深海装备!AA15="","",深海装备!AA15)</f>
        <v/>
      </c>
      <c r="AB16" t="str">
        <f>IF(深海装备!AB15="","",深海装备!AB15)</f>
        <v/>
      </c>
      <c r="AC16" t="str">
        <f>IF(深海装备!AC15="","",深海装备!AC15)</f>
        <v/>
      </c>
      <c r="AD16" t="str">
        <f>IF(深海装备!AD15="","",深海装备!AD15)</f>
        <v/>
      </c>
    </row>
    <row r="17" spans="1:30">
      <c r="A17">
        <f>IF(深海装备!A16="","",深海装备!A16)</f>
        <v>20051521</v>
      </c>
      <c r="B17" s="365" t="s">
        <v>2014</v>
      </c>
      <c r="C17">
        <f>IF(深海装备!C16="","",深海装备!C16)</f>
        <v>1</v>
      </c>
      <c r="D17" t="str">
        <f>IF(深海装备!D16="","",深海装备!D16)</f>
        <v>鱼雷</v>
      </c>
      <c r="E17" s="370" t="str">
        <f>IF(深海装备!E16="","",深海装备!E16)</f>
        <v>深海</v>
      </c>
      <c r="F17" s="370" t="str">
        <f>IF(深海装备!F16="","",深海装备!F16)</f>
        <v/>
      </c>
      <c r="G17" s="370" t="str">
        <f>IF(深海装备!G16="","",深海装备!G16)</f>
        <v/>
      </c>
      <c r="H17" s="370" t="str">
        <f>IF(深海装备!H16="","",深海装备!H16)</f>
        <v/>
      </c>
      <c r="I17" s="370">
        <f>IF(深海装备!I16="","",深海装备!I16)</f>
        <v>10</v>
      </c>
      <c r="J17" s="370" t="str">
        <f>IF(深海装备!J16="","",深海装备!J16)</f>
        <v/>
      </c>
      <c r="K17" s="370" t="str">
        <f>IF(深海装备!K16="","",深海装备!K16)</f>
        <v/>
      </c>
      <c r="L17" s="370" t="str">
        <f>IF(深海装备!L16="","",深海装备!L16)</f>
        <v/>
      </c>
      <c r="M17" s="370" t="str">
        <f>IF(深海装备!M16="","",深海装备!M16)</f>
        <v>短</v>
      </c>
      <c r="N17" s="370" t="str">
        <f>IF(深海装备!N16="","",深海装备!N16)</f>
        <v/>
      </c>
      <c r="O17" s="370" t="str">
        <f>IF(深海装备!O16="","",深海装备!O16)</f>
        <v/>
      </c>
      <c r="P17" s="370" t="str">
        <f>IF(深海装备!P16="","",深海装备!P16)</f>
        <v/>
      </c>
      <c r="Q17" s="370" t="str">
        <f>IF(深海装备!Q16="","",深海装备!Q16)</f>
        <v/>
      </c>
      <c r="R17" s="370">
        <f>IF(深海装备!R16="","",深海装备!R16)</f>
        <v>2</v>
      </c>
      <c r="S17" s="370" t="str">
        <f>IF(深海装备!S16="","",深海装备!S16)</f>
        <v/>
      </c>
      <c r="T17" s="370" t="str">
        <f>IF(深海装备!T16="","",深海装备!T16)</f>
        <v/>
      </c>
      <c r="U17" s="370" t="str">
        <f>IF(深海装备!U16="","",深海装备!U16)</f>
        <v/>
      </c>
      <c r="V17" s="370" t="str">
        <f>IF(深海装备!V16="","",深海装备!V16)</f>
        <v/>
      </c>
      <c r="W17" s="370" t="str">
        <f>IF(深海装备!W16="","",深海装备!W16)</f>
        <v/>
      </c>
      <c r="X17" s="370">
        <f>IF(深海装备!X16="","",深海装备!X16)</f>
        <v>3</v>
      </c>
      <c r="Y17" s="370">
        <f>IF(深海装备!Y16="","",深海装备!Y16)</f>
        <v>3</v>
      </c>
      <c r="Z17" s="370" t="str">
        <f>IF(深海装备!Z16="","",深海装备!Z16)</f>
        <v/>
      </c>
      <c r="AA17" s="370" t="str">
        <f>IF(深海装备!AA16="","",深海装备!AA16)</f>
        <v/>
      </c>
      <c r="AB17" t="str">
        <f>IF(深海装备!AB16="","",深海装备!AB16)</f>
        <v/>
      </c>
      <c r="AC17" t="str">
        <f>IF(深海装备!AC16="","",深海装备!AC16)</f>
        <v/>
      </c>
      <c r="AD17" t="str">
        <f>IF(深海装备!AD16="","",深海装备!AD16)</f>
        <v/>
      </c>
    </row>
    <row r="18" spans="1:30">
      <c r="A18">
        <f>IF(深海装备!A17="","",深海装备!A17)</f>
        <v>20051621</v>
      </c>
      <c r="B18" s="365" t="s">
        <v>2009</v>
      </c>
      <c r="C18">
        <f>IF(深海装备!C17="","",深海装备!C17)</f>
        <v>1</v>
      </c>
      <c r="D18" t="str">
        <f>IF(深海装备!D17="","",深海装备!D17)</f>
        <v>鱼雷机</v>
      </c>
      <c r="E18" s="370" t="str">
        <f>IF(深海装备!E17="","",深海装备!E17)</f>
        <v>深海</v>
      </c>
      <c r="F18" s="370" t="str">
        <f>IF(深海装备!F17="","",深海装备!F17)</f>
        <v/>
      </c>
      <c r="G18" s="370" t="str">
        <f>IF(深海装备!G17="","",深海装备!G17)</f>
        <v/>
      </c>
      <c r="H18" s="370" t="str">
        <f>IF(深海装备!H17="","",深海装备!H17)</f>
        <v/>
      </c>
      <c r="I18" s="370">
        <f>IF(深海装备!I17="","",深海装备!I17)</f>
        <v>4</v>
      </c>
      <c r="J18" s="370">
        <f>IF(深海装备!J17="","",深海装备!J17)</f>
        <v>2</v>
      </c>
      <c r="K18" s="370">
        <f>IF(深海装备!K17="","",深海装备!K17)</f>
        <v>5</v>
      </c>
      <c r="L18" s="370" t="str">
        <f>IF(深海装备!L17="","",深海装备!L17)</f>
        <v/>
      </c>
      <c r="M18" s="370" t="str">
        <f>IF(深海装备!M17="","",深海装备!M17)</f>
        <v>无</v>
      </c>
      <c r="N18" s="370" t="str">
        <f>IF(深海装备!N17="","",深海装备!N17)</f>
        <v/>
      </c>
      <c r="O18" s="370" t="str">
        <f>IF(深海装备!O17="","",深海装备!O17)</f>
        <v/>
      </c>
      <c r="P18" s="370" t="str">
        <f>IF(深海装备!P17="","",深海装备!P17)</f>
        <v/>
      </c>
      <c r="Q18" s="370" t="str">
        <f>IF(深海装备!Q17="","",深海装备!Q17)</f>
        <v/>
      </c>
      <c r="R18" s="370">
        <f>IF(深海装备!R17="","",深海装备!R17)</f>
        <v>2</v>
      </c>
      <c r="S18" s="370" t="str">
        <f>IF(深海装备!S17="","",深海装备!S17)</f>
        <v/>
      </c>
      <c r="T18" s="370" t="str">
        <f>IF(深海装备!T17="","",深海装备!T17)</f>
        <v/>
      </c>
      <c r="U18" s="370" t="str">
        <f>IF(深海装备!U17="","",深海装备!U17)</f>
        <v/>
      </c>
      <c r="V18" s="370" t="str">
        <f>IF(深海装备!V17="","",深海装备!V17)</f>
        <v/>
      </c>
      <c r="W18" s="370" t="str">
        <f>IF(深海装备!W17="","",深海装备!W17)</f>
        <v/>
      </c>
      <c r="X18" s="370" t="str">
        <f>IF(深海装备!X17="","",深海装备!X17)</f>
        <v/>
      </c>
      <c r="Y18" s="370" t="str">
        <f>IF(深海装备!Y17="","",深海装备!Y17)</f>
        <v/>
      </c>
      <c r="Z18" s="370">
        <f>IF(深海装备!Z17="","",深海装备!Z17)</f>
        <v>3</v>
      </c>
      <c r="AA18" s="370">
        <f>IF(深海装备!AA17="","",深海装备!AA17)</f>
        <v>2</v>
      </c>
      <c r="AB18" t="str">
        <f>IF(深海装备!AB17="","",深海装备!AB17)</f>
        <v/>
      </c>
      <c r="AC18" t="str">
        <f>IF(深海装备!AC17="","",深海装备!AC17)</f>
        <v/>
      </c>
      <c r="AD18" t="str">
        <f>IF(深海装备!AD17="","",深海装备!AD17)</f>
        <v/>
      </c>
    </row>
    <row r="19" spans="1:30">
      <c r="A19">
        <f>IF(深海装备!A18="","",深海装备!A18)</f>
        <v>20051721</v>
      </c>
      <c r="B19" s="365" t="s">
        <v>2010</v>
      </c>
      <c r="C19">
        <f>IF(深海装备!C18="","",深海装备!C18)</f>
        <v>1</v>
      </c>
      <c r="D19" t="str">
        <f>IF(深海装备!D18="","",深海装备!D18)</f>
        <v>鱼雷机</v>
      </c>
      <c r="E19" s="370" t="str">
        <f>IF(深海装备!E18="","",深海装备!E18)</f>
        <v>深海</v>
      </c>
      <c r="F19" s="370" t="str">
        <f>IF(深海装备!F18="","",深海装备!F18)</f>
        <v/>
      </c>
      <c r="G19" s="370" t="str">
        <f>IF(深海装备!G18="","",深海装备!G18)</f>
        <v/>
      </c>
      <c r="H19" s="370" t="str">
        <f>IF(深海装备!H18="","",深海装备!H18)</f>
        <v/>
      </c>
      <c r="I19" s="370">
        <f>IF(深海装备!I18="","",深海装备!I18)</f>
        <v>6</v>
      </c>
      <c r="J19" s="370">
        <f>IF(深海装备!J18="","",深海装备!J18)</f>
        <v>4</v>
      </c>
      <c r="K19" s="370">
        <f>IF(深海装备!K18="","",深海装备!K18)</f>
        <v>5</v>
      </c>
      <c r="L19" s="370" t="str">
        <f>IF(深海装备!L18="","",深海装备!L18)</f>
        <v/>
      </c>
      <c r="M19" s="370" t="str">
        <f>IF(深海装备!M18="","",深海装备!M18)</f>
        <v>无</v>
      </c>
      <c r="N19" s="370" t="str">
        <f>IF(深海装备!N18="","",深海装备!N18)</f>
        <v/>
      </c>
      <c r="O19" s="370" t="str">
        <f>IF(深海装备!O18="","",深海装备!O18)</f>
        <v/>
      </c>
      <c r="P19" s="370" t="str">
        <f>IF(深海装备!P18="","",深海装备!P18)</f>
        <v/>
      </c>
      <c r="Q19" s="370" t="str">
        <f>IF(深海装备!Q18="","",深海装备!Q18)</f>
        <v/>
      </c>
      <c r="R19" s="370">
        <f>IF(深海装备!R18="","",深海装备!R18)</f>
        <v>2</v>
      </c>
      <c r="S19" s="370" t="str">
        <f>IF(深海装备!S18="","",深海装备!S18)</f>
        <v/>
      </c>
      <c r="T19" s="370" t="str">
        <f>IF(深海装备!T18="","",深海装备!T18)</f>
        <v/>
      </c>
      <c r="U19" s="370" t="str">
        <f>IF(深海装备!U18="","",深海装备!U18)</f>
        <v/>
      </c>
      <c r="V19" s="370" t="str">
        <f>IF(深海装备!V18="","",深海装备!V18)</f>
        <v/>
      </c>
      <c r="W19" s="370" t="str">
        <f>IF(深海装备!W18="","",深海装备!W18)</f>
        <v/>
      </c>
      <c r="X19" s="370" t="str">
        <f>IF(深海装备!X18="","",深海装备!X18)</f>
        <v/>
      </c>
      <c r="Y19" s="370" t="str">
        <f>IF(深海装备!Y18="","",深海装备!Y18)</f>
        <v/>
      </c>
      <c r="Z19" s="370">
        <f>IF(深海装备!Z18="","",深海装备!Z18)</f>
        <v>3</v>
      </c>
      <c r="AA19" s="370">
        <f>IF(深海装备!AA18="","",深海装备!AA18)</f>
        <v>2</v>
      </c>
      <c r="AB19" t="str">
        <f>IF(深海装备!AB18="","",深海装备!AB18)</f>
        <v/>
      </c>
      <c r="AC19" t="str">
        <f>IF(深海装备!AC18="","",深海装备!AC18)</f>
        <v/>
      </c>
      <c r="AD19" t="str">
        <f>IF(深海装备!AD18="","",深海装备!AD18)</f>
        <v/>
      </c>
    </row>
    <row r="20" spans="1:30">
      <c r="A20">
        <f>IF(深海装备!A19="","",深海装备!A19)</f>
        <v>20051821</v>
      </c>
      <c r="B20" s="365" t="s">
        <v>2011</v>
      </c>
      <c r="C20">
        <f>IF(深海装备!C19="","",深海装备!C19)</f>
        <v>1</v>
      </c>
      <c r="D20" t="str">
        <f>IF(深海装备!D19="","",深海装备!D19)</f>
        <v>鱼雷机</v>
      </c>
      <c r="E20" s="370" t="str">
        <f>IF(深海装备!E19="","",深海装备!E19)</f>
        <v>深海</v>
      </c>
      <c r="F20" s="370" t="str">
        <f>IF(深海装备!F19="","",深海装备!F19)</f>
        <v/>
      </c>
      <c r="G20" s="370" t="str">
        <f>IF(深海装备!G19="","",深海装备!G19)</f>
        <v/>
      </c>
      <c r="H20" s="370" t="str">
        <f>IF(深海装备!H19="","",深海装备!H19)</f>
        <v/>
      </c>
      <c r="I20" s="370">
        <f>IF(深海装备!I19="","",深海装备!I19)</f>
        <v>11</v>
      </c>
      <c r="J20" s="370">
        <f>IF(深海装备!J19="","",深海装备!J19)</f>
        <v>7</v>
      </c>
      <c r="K20" s="370">
        <f>IF(深海装备!K19="","",深海装备!K19)</f>
        <v>5</v>
      </c>
      <c r="L20" s="370" t="str">
        <f>IF(深海装备!L19="","",深海装备!L19)</f>
        <v/>
      </c>
      <c r="M20" s="370" t="str">
        <f>IF(深海装备!M19="","",深海装备!M19)</f>
        <v>无</v>
      </c>
      <c r="N20" s="370" t="str">
        <f>IF(深海装备!N19="","",深海装备!N19)</f>
        <v/>
      </c>
      <c r="O20" s="370" t="str">
        <f>IF(深海装备!O19="","",深海装备!O19)</f>
        <v/>
      </c>
      <c r="P20" s="370" t="str">
        <f>IF(深海装备!P19="","",深海装备!P19)</f>
        <v/>
      </c>
      <c r="Q20" s="370">
        <f>IF(深海装备!Q19="","",深海装备!Q19)</f>
        <v>4</v>
      </c>
      <c r="R20" s="370">
        <f>IF(深海装备!R19="","",深海装备!R19)</f>
        <v>2</v>
      </c>
      <c r="S20" s="370" t="str">
        <f>IF(深海装备!S19="","",深海装备!S19)</f>
        <v/>
      </c>
      <c r="T20" s="370" t="str">
        <f>IF(深海装备!T19="","",深海装备!T19)</f>
        <v/>
      </c>
      <c r="U20" s="370" t="str">
        <f>IF(深海装备!U19="","",深海装备!U19)</f>
        <v/>
      </c>
      <c r="V20" s="370" t="str">
        <f>IF(深海装备!V19="","",深海装备!V19)</f>
        <v/>
      </c>
      <c r="W20" s="370" t="str">
        <f>IF(深海装备!W19="","",深海装备!W19)</f>
        <v/>
      </c>
      <c r="X20" s="370" t="str">
        <f>IF(深海装备!X19="","",深海装备!X19)</f>
        <v/>
      </c>
      <c r="Y20" s="370" t="str">
        <f>IF(深海装备!Y19="","",深海装备!Y19)</f>
        <v/>
      </c>
      <c r="Z20" s="370">
        <f>IF(深海装备!Z19="","",深海装备!Z19)</f>
        <v>3</v>
      </c>
      <c r="AA20" s="370">
        <f>IF(深海装备!AA19="","",深海装备!AA19)</f>
        <v>2</v>
      </c>
      <c r="AB20" t="str">
        <f>IF(深海装备!AB19="","",深海装备!AB19)</f>
        <v/>
      </c>
      <c r="AC20" t="str">
        <f>IF(深海装备!AC19="","",深海装备!AC19)</f>
        <v/>
      </c>
      <c r="AD20" t="str">
        <f>IF(深海装备!AD19="","",深海装备!AD19)</f>
        <v/>
      </c>
    </row>
    <row r="21" spans="1:30">
      <c r="A21">
        <f>IF(深海装备!A20="","",深海装备!A20)</f>
        <v>20051921</v>
      </c>
      <c r="B21" s="365" t="s">
        <v>2004</v>
      </c>
      <c r="C21">
        <f>IF(深海装备!C20="","",深海装备!C20)</f>
        <v>1</v>
      </c>
      <c r="D21" t="str">
        <f>IF(深海装备!D20="","",深海装备!D20)</f>
        <v>战斗机</v>
      </c>
      <c r="E21" s="370" t="str">
        <f>IF(深海装备!E20="","",深海装备!E20)</f>
        <v>深海</v>
      </c>
      <c r="F21" s="370" t="str">
        <f>IF(深海装备!F20="","",深海装备!F20)</f>
        <v/>
      </c>
      <c r="G21" s="370" t="str">
        <f>IF(深海装备!G20="","",深海装备!G20)</f>
        <v/>
      </c>
      <c r="H21" s="370" t="str">
        <f>IF(深海装备!H20="","",深海装备!H20)</f>
        <v/>
      </c>
      <c r="I21" s="370" t="str">
        <f>IF(深海装备!I20="","",深海装备!I20)</f>
        <v/>
      </c>
      <c r="J21" s="370" t="str">
        <f>IF(深海装备!J20="","",深海装备!J20)</f>
        <v/>
      </c>
      <c r="K21" s="370" t="str">
        <f>IF(深海装备!K20="","",深海装备!K20)</f>
        <v/>
      </c>
      <c r="L21" s="370" t="str">
        <f>IF(深海装备!L20="","",深海装备!L20)</f>
        <v/>
      </c>
      <c r="M21" s="370" t="str">
        <f>IF(深海装备!M20="","",深海装备!M20)</f>
        <v>无</v>
      </c>
      <c r="N21" s="370" t="str">
        <f>IF(深海装备!N20="","",深海装备!N20)</f>
        <v/>
      </c>
      <c r="O21" s="370" t="str">
        <f>IF(深海装备!O20="","",深海装备!O20)</f>
        <v/>
      </c>
      <c r="P21" s="370" t="str">
        <f>IF(深海装备!P20="","",深海装备!P20)</f>
        <v/>
      </c>
      <c r="Q21" s="370">
        <f>IF(深海装备!Q20="","",深海装备!Q20)</f>
        <v>2</v>
      </c>
      <c r="R21" s="370">
        <f>IF(深海装备!R20="","",深海装备!R20)</f>
        <v>2</v>
      </c>
      <c r="S21" s="370" t="str">
        <f>IF(深海装备!S20="","",深海装备!S20)</f>
        <v/>
      </c>
      <c r="T21" s="370" t="str">
        <f>IF(深海装备!T20="","",深海装备!T20)</f>
        <v/>
      </c>
      <c r="U21" s="370" t="str">
        <f>IF(深海装备!U20="","",深海装备!U20)</f>
        <v/>
      </c>
      <c r="V21" s="370" t="str">
        <f>IF(深海装备!V20="","",深海装备!V20)</f>
        <v/>
      </c>
      <c r="W21" s="370" t="str">
        <f>IF(深海装备!W20="","",深海装备!W20)</f>
        <v/>
      </c>
      <c r="X21" s="370" t="str">
        <f>IF(深海装备!X20="","",深海装备!X20)</f>
        <v/>
      </c>
      <c r="Y21" s="370" t="str">
        <f>IF(深海装备!Y20="","",深海装备!Y20)</f>
        <v/>
      </c>
      <c r="Z21" s="370">
        <f>IF(深海装备!Z20="","",深海装备!Z20)</f>
        <v>3</v>
      </c>
      <c r="AA21" s="370">
        <f>IF(深海装备!AA20="","",深海装备!AA20)</f>
        <v>2</v>
      </c>
      <c r="AB21" t="str">
        <f>IF(深海装备!AB20="","",深海装备!AB20)</f>
        <v/>
      </c>
      <c r="AC21" t="str">
        <f>IF(深海装备!AC20="","",深海装备!AC20)</f>
        <v/>
      </c>
      <c r="AD21" t="str">
        <f>IF(深海装备!AD20="","",深海装备!AD20)</f>
        <v/>
      </c>
    </row>
    <row r="22" spans="1:30">
      <c r="A22">
        <f>IF(深海装备!A21="","",深海装备!A21)</f>
        <v>20052021</v>
      </c>
      <c r="B22" s="365" t="s">
        <v>2005</v>
      </c>
      <c r="C22">
        <f>IF(深海装备!C21="","",深海装备!C21)</f>
        <v>1</v>
      </c>
      <c r="D22" t="str">
        <f>IF(深海装备!D21="","",深海装备!D21)</f>
        <v>战斗机</v>
      </c>
      <c r="E22" s="370" t="str">
        <f>IF(深海装备!E21="","",深海装备!E21)</f>
        <v>深海</v>
      </c>
      <c r="F22" s="370" t="str">
        <f>IF(深海装备!F21="","",深海装备!F21)</f>
        <v/>
      </c>
      <c r="G22" s="370" t="str">
        <f>IF(深海装备!G21="","",深海装备!G21)</f>
        <v/>
      </c>
      <c r="H22" s="370" t="str">
        <f>IF(深海装备!H21="","",深海装备!H21)</f>
        <v/>
      </c>
      <c r="I22" s="370" t="str">
        <f>IF(深海装备!I21="","",深海装备!I21)</f>
        <v/>
      </c>
      <c r="J22" s="370" t="str">
        <f>IF(深海装备!J21="","",深海装备!J21)</f>
        <v/>
      </c>
      <c r="K22" s="370" t="str">
        <f>IF(深海装备!K21="","",深海装备!K21)</f>
        <v/>
      </c>
      <c r="L22" s="370" t="str">
        <f>IF(深海装备!L21="","",深海装备!L21)</f>
        <v/>
      </c>
      <c r="M22" s="370" t="str">
        <f>IF(深海装备!M21="","",深海装备!M21)</f>
        <v>无</v>
      </c>
      <c r="N22" s="370" t="str">
        <f>IF(深海装备!N21="","",深海装备!N21)</f>
        <v/>
      </c>
      <c r="O22" s="370" t="str">
        <f>IF(深海装备!O21="","",深海装备!O21)</f>
        <v/>
      </c>
      <c r="P22" s="370" t="str">
        <f>IF(深海装备!P21="","",深海装备!P21)</f>
        <v/>
      </c>
      <c r="Q22" s="370">
        <f>IF(深海装备!Q21="","",深海装备!Q21)</f>
        <v>5</v>
      </c>
      <c r="R22" s="370">
        <f>IF(深海装备!R21="","",深海装备!R21)</f>
        <v>2</v>
      </c>
      <c r="S22" s="370" t="str">
        <f>IF(深海装备!S21="","",深海装备!S21)</f>
        <v/>
      </c>
      <c r="T22" s="370" t="str">
        <f>IF(深海装备!T21="","",深海装备!T21)</f>
        <v/>
      </c>
      <c r="U22" s="370" t="str">
        <f>IF(深海装备!U21="","",深海装备!U21)</f>
        <v/>
      </c>
      <c r="V22" s="370" t="str">
        <f>IF(深海装备!V21="","",深海装备!V21)</f>
        <v/>
      </c>
      <c r="W22" s="370" t="str">
        <f>IF(深海装备!W21="","",深海装备!W21)</f>
        <v/>
      </c>
      <c r="X22" s="370" t="str">
        <f>IF(深海装备!X21="","",深海装备!X21)</f>
        <v/>
      </c>
      <c r="Y22" s="370" t="str">
        <f>IF(深海装备!Y21="","",深海装备!Y21)</f>
        <v/>
      </c>
      <c r="Z22" s="370">
        <f>IF(深海装备!Z21="","",深海装备!Z21)</f>
        <v>3</v>
      </c>
      <c r="AA22" s="370">
        <f>IF(深海装备!AA21="","",深海装备!AA21)</f>
        <v>2</v>
      </c>
      <c r="AB22" t="str">
        <f>IF(深海装备!AB21="","",深海装备!AB21)</f>
        <v/>
      </c>
      <c r="AC22" t="str">
        <f>IF(深海装备!AC21="","",深海装备!AC21)</f>
        <v/>
      </c>
      <c r="AD22" t="str">
        <f>IF(深海装备!AD21="","",深海装备!AD21)</f>
        <v/>
      </c>
    </row>
    <row r="23" spans="1:30">
      <c r="A23">
        <f>IF(深海装备!A22="","",深海装备!A22)</f>
        <v>20052121</v>
      </c>
      <c r="B23" s="365" t="s">
        <v>2006</v>
      </c>
      <c r="C23">
        <f>IF(深海装备!C22="","",深海装备!C22)</f>
        <v>1</v>
      </c>
      <c r="D23" t="str">
        <f>IF(深海装备!D22="","",深海装备!D22)</f>
        <v>战斗机</v>
      </c>
      <c r="E23" s="370" t="str">
        <f>IF(深海装备!E22="","",深海装备!E22)</f>
        <v>深海</v>
      </c>
      <c r="F23" s="370" t="str">
        <f>IF(深海装备!F22="","",深海装备!F22)</f>
        <v/>
      </c>
      <c r="G23" s="370" t="str">
        <f>IF(深海装备!G22="","",深海装备!G22)</f>
        <v/>
      </c>
      <c r="H23" s="370" t="str">
        <f>IF(深海装备!H22="","",深海装备!H22)</f>
        <v/>
      </c>
      <c r="I23" s="370" t="str">
        <f>IF(深海装备!I22="","",深海装备!I22)</f>
        <v/>
      </c>
      <c r="J23" s="370" t="str">
        <f>IF(深海装备!J22="","",深海装备!J22)</f>
        <v/>
      </c>
      <c r="K23" s="370" t="str">
        <f>IF(深海装备!K22="","",深海装备!K22)</f>
        <v/>
      </c>
      <c r="L23" s="370" t="str">
        <f>IF(深海装备!L22="","",深海装备!L22)</f>
        <v/>
      </c>
      <c r="M23" s="370" t="str">
        <f>IF(深海装备!M22="","",深海装备!M22)</f>
        <v>无</v>
      </c>
      <c r="N23" s="370" t="str">
        <f>IF(深海装备!N22="","",深海装备!N22)</f>
        <v/>
      </c>
      <c r="O23" s="370" t="str">
        <f>IF(深海装备!O22="","",深海装备!O22)</f>
        <v/>
      </c>
      <c r="P23" s="370" t="str">
        <f>IF(深海装备!P22="","",深海装备!P22)</f>
        <v/>
      </c>
      <c r="Q23" s="370">
        <f>IF(深海装备!Q22="","",深海装备!Q22)</f>
        <v>9</v>
      </c>
      <c r="R23" s="370">
        <f>IF(深海装备!R22="","",深海装备!R22)</f>
        <v>2</v>
      </c>
      <c r="S23" s="370" t="str">
        <f>IF(深海装备!S22="","",深海装备!S22)</f>
        <v/>
      </c>
      <c r="T23" s="370" t="str">
        <f>IF(深海装备!T22="","",深海装备!T22)</f>
        <v/>
      </c>
      <c r="U23" s="370" t="str">
        <f>IF(深海装备!U22="","",深海装备!U22)</f>
        <v/>
      </c>
      <c r="V23" s="370" t="str">
        <f>IF(深海装备!V22="","",深海装备!V22)</f>
        <v/>
      </c>
      <c r="W23" s="370" t="str">
        <f>IF(深海装备!W22="","",深海装备!W22)</f>
        <v/>
      </c>
      <c r="X23" s="370" t="str">
        <f>IF(深海装备!X22="","",深海装备!X22)</f>
        <v/>
      </c>
      <c r="Y23" s="370" t="str">
        <f>IF(深海装备!Y22="","",深海装备!Y22)</f>
        <v/>
      </c>
      <c r="Z23" s="370">
        <f>IF(深海装备!Z22="","",深海装备!Z22)</f>
        <v>3</v>
      </c>
      <c r="AA23" s="370">
        <f>IF(深海装备!AA22="","",深海装备!AA22)</f>
        <v>2</v>
      </c>
      <c r="AB23" t="str">
        <f>IF(深海装备!AB22="","",深海装备!AB22)</f>
        <v/>
      </c>
      <c r="AC23" t="str">
        <f>IF(深海装备!AC22="","",深海装备!AC22)</f>
        <v/>
      </c>
      <c r="AD23" t="str">
        <f>IF(深海装备!AD22="","",深海装备!AD22)</f>
        <v/>
      </c>
    </row>
    <row r="24" spans="1:30">
      <c r="A24">
        <f>IF(深海装备!A23="","",深海装备!A23)</f>
        <v>20052221</v>
      </c>
      <c r="B24" s="365" t="s">
        <v>2007</v>
      </c>
      <c r="C24">
        <f>IF(深海装备!C23="","",深海装备!C23)</f>
        <v>1</v>
      </c>
      <c r="D24" t="str">
        <f>IF(深海装备!D23="","",深海装备!D23)</f>
        <v>战斗机</v>
      </c>
      <c r="E24" s="370" t="str">
        <f>IF(深海装备!E23="","",深海装备!E23)</f>
        <v>深海</v>
      </c>
      <c r="F24" s="370" t="str">
        <f>IF(深海装备!F23="","",深海装备!F23)</f>
        <v/>
      </c>
      <c r="G24" s="370" t="str">
        <f>IF(深海装备!G23="","",深海装备!G23)</f>
        <v/>
      </c>
      <c r="H24" s="370" t="str">
        <f>IF(深海装备!H23="","",深海装备!H23)</f>
        <v/>
      </c>
      <c r="I24" s="370" t="str">
        <f>IF(深海装备!I23="","",深海装备!I23)</f>
        <v/>
      </c>
      <c r="J24" s="370" t="str">
        <f>IF(深海装备!J23="","",深海装备!J23)</f>
        <v/>
      </c>
      <c r="K24" s="370" t="str">
        <f>IF(深海装备!K23="","",深海装备!K23)</f>
        <v/>
      </c>
      <c r="L24" s="370" t="str">
        <f>IF(深海装备!L23="","",深海装备!L23)</f>
        <v/>
      </c>
      <c r="M24" s="370" t="str">
        <f>IF(深海装备!M23="","",深海装备!M23)</f>
        <v>无</v>
      </c>
      <c r="N24" s="370" t="str">
        <f>IF(深海装备!N23="","",深海装备!N23)</f>
        <v/>
      </c>
      <c r="O24" s="370" t="str">
        <f>IF(深海装备!O23="","",深海装备!O23)</f>
        <v/>
      </c>
      <c r="P24" s="370" t="str">
        <f>IF(深海装备!P23="","",深海装备!P23)</f>
        <v/>
      </c>
      <c r="Q24" s="370">
        <f>IF(深海装备!Q23="","",深海装备!Q23)</f>
        <v>13</v>
      </c>
      <c r="R24" s="370">
        <f>IF(深海装备!R23="","",深海装备!R23)</f>
        <v>2</v>
      </c>
      <c r="S24" s="370" t="str">
        <f>IF(深海装备!S23="","",深海装备!S23)</f>
        <v/>
      </c>
      <c r="T24" s="370" t="str">
        <f>IF(深海装备!T23="","",深海装备!T23)</f>
        <v/>
      </c>
      <c r="U24" s="370" t="str">
        <f>IF(深海装备!U23="","",深海装备!U23)</f>
        <v/>
      </c>
      <c r="V24" s="370" t="str">
        <f>IF(深海装备!V23="","",深海装备!V23)</f>
        <v/>
      </c>
      <c r="W24" s="370" t="str">
        <f>IF(深海装备!W23="","",深海装备!W23)</f>
        <v/>
      </c>
      <c r="X24" s="370" t="str">
        <f>IF(深海装备!X23="","",深海装备!X23)</f>
        <v/>
      </c>
      <c r="Y24" s="370" t="str">
        <f>IF(深海装备!Y23="","",深海装备!Y23)</f>
        <v/>
      </c>
      <c r="Z24" s="370">
        <f>IF(深海装备!Z23="","",深海装备!Z23)</f>
        <v>3</v>
      </c>
      <c r="AA24" s="370">
        <f>IF(深海装备!AA23="","",深海装备!AA23)</f>
        <v>2</v>
      </c>
      <c r="AB24" t="str">
        <f>IF(深海装备!AB23="","",深海装备!AB23)</f>
        <v/>
      </c>
      <c r="AC24" t="str">
        <f>IF(深海装备!AC23="","",深海装备!AC23)</f>
        <v/>
      </c>
      <c r="AD24" t="str">
        <f>IF(深海装备!AD23="","",深海装备!AD23)</f>
        <v/>
      </c>
    </row>
    <row r="25" spans="1:30">
      <c r="A25">
        <f>IF(深海装备!A24="","",深海装备!A24)</f>
        <v>20052321</v>
      </c>
      <c r="B25" s="365" t="s">
        <v>2001</v>
      </c>
      <c r="C25">
        <f>IF(深海装备!C24="","",深海装备!C24)</f>
        <v>1</v>
      </c>
      <c r="D25" t="str">
        <f>IF(深海装备!D24="","",深海装备!D24)</f>
        <v>轰炸机</v>
      </c>
      <c r="E25" s="370" t="str">
        <f>IF(深海装备!E24="","",深海装备!E24)</f>
        <v>深海</v>
      </c>
      <c r="F25" s="370" t="str">
        <f>IF(深海装备!F24="","",深海装备!F24)</f>
        <v/>
      </c>
      <c r="G25" s="370" t="str">
        <f>IF(深海装备!G24="","",深海装备!G24)</f>
        <v/>
      </c>
      <c r="H25" s="370" t="str">
        <f>IF(深海装备!H24="","",深海装备!H24)</f>
        <v/>
      </c>
      <c r="I25" s="370" t="str">
        <f>IF(深海装备!I24="","",深海装备!I24)</f>
        <v/>
      </c>
      <c r="J25" s="370">
        <f>IF(深海装备!J24="","",深海装备!J24)</f>
        <v>1</v>
      </c>
      <c r="K25" s="370" t="str">
        <f>IF(深海装备!K24="","",深海装备!K24)</f>
        <v/>
      </c>
      <c r="L25" s="370" t="str">
        <f>IF(深海装备!L24="","",深海装备!L24)</f>
        <v/>
      </c>
      <c r="M25" s="370" t="str">
        <f>IF(深海装备!M24="","",深海装备!M24)</f>
        <v>无</v>
      </c>
      <c r="N25" s="370" t="str">
        <f>IF(深海装备!N24="","",深海装备!N24)</f>
        <v/>
      </c>
      <c r="O25" s="370" t="str">
        <f>IF(深海装备!O24="","",深海装备!O24)</f>
        <v/>
      </c>
      <c r="P25" s="370">
        <f>IF(深海装备!P24="","",深海装备!P24)</f>
        <v>3</v>
      </c>
      <c r="Q25" s="370" t="str">
        <f>IF(深海装备!Q24="","",深海装备!Q24)</f>
        <v/>
      </c>
      <c r="R25" s="370">
        <f>IF(深海装备!R24="","",深海装备!R24)</f>
        <v>2</v>
      </c>
      <c r="S25" s="370" t="str">
        <f>IF(深海装备!S24="","",深海装备!S24)</f>
        <v/>
      </c>
      <c r="T25" s="370" t="str">
        <f>IF(深海装备!T24="","",深海装备!T24)</f>
        <v/>
      </c>
      <c r="U25" s="370" t="str">
        <f>IF(深海装备!U24="","",深海装备!U24)</f>
        <v/>
      </c>
      <c r="V25" s="370" t="str">
        <f>IF(深海装备!V24="","",深海装备!V24)</f>
        <v/>
      </c>
      <c r="W25" s="370" t="str">
        <f>IF(深海装备!W24="","",深海装备!W24)</f>
        <v/>
      </c>
      <c r="X25" s="370" t="str">
        <f>IF(深海装备!X24="","",深海装备!X24)</f>
        <v/>
      </c>
      <c r="Y25" s="370" t="str">
        <f>IF(深海装备!Y24="","",深海装备!Y24)</f>
        <v/>
      </c>
      <c r="Z25" s="370">
        <f>IF(深海装备!Z24="","",深海装备!Z24)</f>
        <v>3</v>
      </c>
      <c r="AA25" s="370">
        <f>IF(深海装备!AA24="","",深海装备!AA24)</f>
        <v>2</v>
      </c>
      <c r="AB25" t="str">
        <f>IF(深海装备!AB24="","",深海装备!AB24)</f>
        <v/>
      </c>
      <c r="AC25" t="str">
        <f>IF(深海装备!AC24="","",深海装备!AC24)</f>
        <v/>
      </c>
      <c r="AD25" t="str">
        <f>IF(深海装备!AD24="","",深海装备!AD24)</f>
        <v/>
      </c>
    </row>
    <row r="26" spans="1:30">
      <c r="A26">
        <f>IF(深海装备!A25="","",深海装备!A25)</f>
        <v>20052421</v>
      </c>
      <c r="B26" s="365" t="s">
        <v>2002</v>
      </c>
      <c r="C26">
        <f>IF(深海装备!C25="","",深海装备!C25)</f>
        <v>1</v>
      </c>
      <c r="D26" t="str">
        <f>IF(深海装备!D25="","",深海装备!D25)</f>
        <v>轰炸机</v>
      </c>
      <c r="E26" s="370" t="str">
        <f>IF(深海装备!E25="","",深海装备!E25)</f>
        <v>深海</v>
      </c>
      <c r="F26" s="370" t="str">
        <f>IF(深海装备!F25="","",深海装备!F25)</f>
        <v/>
      </c>
      <c r="G26" s="370" t="str">
        <f>IF(深海装备!G25="","",深海装备!G25)</f>
        <v/>
      </c>
      <c r="H26" s="370" t="str">
        <f>IF(深海装备!H25="","",深海装备!H25)</f>
        <v/>
      </c>
      <c r="I26" s="370" t="str">
        <f>IF(深海装备!I25="","",深海装备!I25)</f>
        <v/>
      </c>
      <c r="J26" s="370">
        <f>IF(深海装备!J25="","",深海装备!J25)</f>
        <v>2</v>
      </c>
      <c r="K26" s="370" t="str">
        <f>IF(深海装备!K25="","",深海装备!K25)</f>
        <v/>
      </c>
      <c r="L26" s="370" t="str">
        <f>IF(深海装备!L25="","",深海装备!L25)</f>
        <v/>
      </c>
      <c r="M26" s="370" t="str">
        <f>IF(深海装备!M25="","",深海装备!M25)</f>
        <v>无</v>
      </c>
      <c r="N26" s="370" t="str">
        <f>IF(深海装备!N25="","",深海装备!N25)</f>
        <v/>
      </c>
      <c r="O26" s="370" t="str">
        <f>IF(深海装备!O25="","",深海装备!O25)</f>
        <v/>
      </c>
      <c r="P26" s="370">
        <f>IF(深海装备!P25="","",深海装备!P25)</f>
        <v>6</v>
      </c>
      <c r="Q26" s="370" t="str">
        <f>IF(深海装备!Q25="","",深海装备!Q25)</f>
        <v/>
      </c>
      <c r="R26" s="370">
        <f>IF(深海装备!R25="","",深海装备!R25)</f>
        <v>2</v>
      </c>
      <c r="S26" s="370" t="str">
        <f>IF(深海装备!S25="","",深海装备!S25)</f>
        <v/>
      </c>
      <c r="T26" s="370" t="str">
        <f>IF(深海装备!T25="","",深海装备!T25)</f>
        <v/>
      </c>
      <c r="U26" s="370" t="str">
        <f>IF(深海装备!U25="","",深海装备!U25)</f>
        <v/>
      </c>
      <c r="V26" s="370" t="str">
        <f>IF(深海装备!V25="","",深海装备!V25)</f>
        <v/>
      </c>
      <c r="W26" s="370" t="str">
        <f>IF(深海装备!W25="","",深海装备!W25)</f>
        <v/>
      </c>
      <c r="X26" s="370" t="str">
        <f>IF(深海装备!X25="","",深海装备!X25)</f>
        <v/>
      </c>
      <c r="Y26" s="370" t="str">
        <f>IF(深海装备!Y25="","",深海装备!Y25)</f>
        <v/>
      </c>
      <c r="Z26" s="370">
        <f>IF(深海装备!Z25="","",深海装备!Z25)</f>
        <v>3</v>
      </c>
      <c r="AA26" s="370">
        <f>IF(深海装备!AA25="","",深海装备!AA25)</f>
        <v>2</v>
      </c>
      <c r="AB26" t="str">
        <f>IF(深海装备!AB25="","",深海装备!AB25)</f>
        <v/>
      </c>
      <c r="AC26" t="str">
        <f>IF(深海装备!AC25="","",深海装备!AC25)</f>
        <v/>
      </c>
      <c r="AD26" t="str">
        <f>IF(深海装备!AD25="","",深海装备!AD25)</f>
        <v/>
      </c>
    </row>
    <row r="27" spans="1:30">
      <c r="A27">
        <f>IF(深海装备!A26="","",深海装备!A26)</f>
        <v>20052521</v>
      </c>
      <c r="B27" s="365" t="s">
        <v>1998</v>
      </c>
      <c r="C27">
        <f>IF(深海装备!C26="","",深海装备!C26)</f>
        <v>1</v>
      </c>
      <c r="D27" t="str">
        <f>IF(深海装备!D26="","",深海装备!D26)</f>
        <v>侦察机</v>
      </c>
      <c r="E27" s="370" t="str">
        <f>IF(深海装备!E26="","",深海装备!E26)</f>
        <v>深海</v>
      </c>
      <c r="F27" s="370" t="str">
        <f>IF(深海装备!F26="","",深海装备!F26)</f>
        <v/>
      </c>
      <c r="G27" s="370" t="str">
        <f>IF(深海装备!G26="","",深海装备!G26)</f>
        <v/>
      </c>
      <c r="H27" s="370" t="str">
        <f>IF(深海装备!H26="","",深海装备!H26)</f>
        <v/>
      </c>
      <c r="I27" s="370" t="str">
        <f>IF(深海装备!I26="","",深海装备!I26)</f>
        <v/>
      </c>
      <c r="J27" s="370">
        <f>IF(深海装备!J26="","",深海装备!J26)</f>
        <v>1</v>
      </c>
      <c r="K27" s="370">
        <f>IF(深海装备!K26="","",深海装备!K26)</f>
        <v>5</v>
      </c>
      <c r="L27" s="370" t="str">
        <f>IF(深海装备!L26="","",深海装备!L26)</f>
        <v/>
      </c>
      <c r="M27" s="370" t="str">
        <f>IF(深海装备!M26="","",深海装备!M26)</f>
        <v>无</v>
      </c>
      <c r="N27" s="370" t="str">
        <f>IF(深海装备!N26="","",深海装备!N26)</f>
        <v/>
      </c>
      <c r="O27" s="370" t="str">
        <f>IF(深海装备!O26="","",深海装备!O26)</f>
        <v/>
      </c>
      <c r="P27" s="370">
        <f>IF(深海装备!P26="","",深海装备!P26)</f>
        <v>1</v>
      </c>
      <c r="Q27" s="370">
        <f>IF(深海装备!Q26="","",深海装备!Q26)</f>
        <v>1</v>
      </c>
      <c r="R27" s="370">
        <f>IF(深海装备!R26="","",深海装备!R26)</f>
        <v>2</v>
      </c>
      <c r="S27" s="370" t="str">
        <f>IF(深海装备!S26="","",深海装备!S26)</f>
        <v/>
      </c>
      <c r="T27" s="370" t="str">
        <f>IF(深海装备!T26="","",深海装备!T26)</f>
        <v/>
      </c>
      <c r="U27" s="370" t="str">
        <f>IF(深海装备!U26="","",深海装备!U26)</f>
        <v/>
      </c>
      <c r="V27" s="370" t="str">
        <f>IF(深海装备!V26="","",深海装备!V26)</f>
        <v/>
      </c>
      <c r="W27" s="370" t="str">
        <f>IF(深海装备!W26="","",深海装备!W26)</f>
        <v/>
      </c>
      <c r="X27" s="370" t="str">
        <f>IF(深海装备!X26="","",深海装备!X26)</f>
        <v/>
      </c>
      <c r="Y27" s="370" t="str">
        <f>IF(深海装备!Y26="","",深海装备!Y26)</f>
        <v/>
      </c>
      <c r="Z27" s="370">
        <f>IF(深海装备!Z26="","",深海装备!Z26)</f>
        <v>3</v>
      </c>
      <c r="AA27" s="370">
        <f>IF(深海装备!AA26="","",深海装备!AA26)</f>
        <v>2</v>
      </c>
      <c r="AB27" t="str">
        <f>IF(深海装备!AB26="","",深海装备!AB26)</f>
        <v/>
      </c>
      <c r="AC27" t="str">
        <f>IF(深海装备!AC26="","",深海装备!AC26)</f>
        <v/>
      </c>
      <c r="AD27" t="str">
        <f>IF(深海装备!AD26="","",深海装备!AD26)</f>
        <v/>
      </c>
    </row>
    <row r="28" spans="1:30">
      <c r="A28">
        <f>IF(深海装备!A27="","",深海装备!A27)</f>
        <v>20052621</v>
      </c>
      <c r="B28" s="365" t="s">
        <v>1999</v>
      </c>
      <c r="C28">
        <f>IF(深海装备!C27="","",深海装备!C27)</f>
        <v>1</v>
      </c>
      <c r="D28" t="str">
        <f>IF(深海装备!D27="","",深海装备!D27)</f>
        <v>侦察机</v>
      </c>
      <c r="E28" s="370" t="str">
        <f>IF(深海装备!E27="","",深海装备!E27)</f>
        <v>深海</v>
      </c>
      <c r="F28" s="370" t="str">
        <f>IF(深海装备!F27="","",深海装备!F27)</f>
        <v/>
      </c>
      <c r="G28" s="370" t="str">
        <f>IF(深海装备!G27="","",深海装备!G27)</f>
        <v/>
      </c>
      <c r="H28" s="370" t="str">
        <f>IF(深海装备!H27="","",深海装备!H27)</f>
        <v/>
      </c>
      <c r="I28" s="370" t="str">
        <f>IF(深海装备!I27="","",深海装备!I27)</f>
        <v/>
      </c>
      <c r="J28" s="370">
        <f>IF(深海装备!J27="","",深海装备!J27)</f>
        <v>2</v>
      </c>
      <c r="K28" s="370">
        <f>IF(深海装备!K27="","",深海装备!K27)</f>
        <v>10</v>
      </c>
      <c r="L28" s="370" t="str">
        <f>IF(深海装备!L27="","",深海装备!L27)</f>
        <v/>
      </c>
      <c r="M28" s="370" t="str">
        <f>IF(深海装备!M27="","",深海装备!M27)</f>
        <v>无</v>
      </c>
      <c r="N28" s="370" t="str">
        <f>IF(深海装备!N27="","",深海装备!N27)</f>
        <v/>
      </c>
      <c r="O28" s="370" t="str">
        <f>IF(深海装备!O27="","",深海装备!O27)</f>
        <v/>
      </c>
      <c r="P28" s="370">
        <f>IF(深海装备!P27="","",深海装备!P27)</f>
        <v>4</v>
      </c>
      <c r="Q28" s="370">
        <f>IF(深海装备!Q27="","",深海装备!Q27)</f>
        <v>2</v>
      </c>
      <c r="R28" s="370">
        <f>IF(深海装备!R27="","",深海装备!R27)</f>
        <v>2</v>
      </c>
      <c r="S28" s="370" t="str">
        <f>IF(深海装备!S27="","",深海装备!S27)</f>
        <v/>
      </c>
      <c r="T28" s="370" t="str">
        <f>IF(深海装备!T27="","",深海装备!T27)</f>
        <v/>
      </c>
      <c r="U28" s="370" t="str">
        <f>IF(深海装备!U27="","",深海装备!U27)</f>
        <v/>
      </c>
      <c r="V28" s="370" t="str">
        <f>IF(深海装备!V27="","",深海装备!V27)</f>
        <v/>
      </c>
      <c r="W28" s="370" t="str">
        <f>IF(深海装备!W27="","",深海装备!W27)</f>
        <v/>
      </c>
      <c r="X28" s="370" t="str">
        <f>IF(深海装备!X27="","",深海装备!X27)</f>
        <v/>
      </c>
      <c r="Y28" s="370" t="str">
        <f>IF(深海装备!Y27="","",深海装备!Y27)</f>
        <v/>
      </c>
      <c r="Z28" s="370">
        <f>IF(深海装备!Z27="","",深海装备!Z27)</f>
        <v>3</v>
      </c>
      <c r="AA28" s="370">
        <f>IF(深海装备!AA27="","",深海装备!AA27)</f>
        <v>2</v>
      </c>
      <c r="AB28" t="str">
        <f>IF(深海装备!AB27="","",深海装备!AB27)</f>
        <v/>
      </c>
      <c r="AC28" t="str">
        <f>IF(深海装备!AC27="","",深海装备!AC27)</f>
        <v/>
      </c>
      <c r="AD28" t="str">
        <f>IF(深海装备!AD27="","",深海装备!AD27)</f>
        <v/>
      </c>
    </row>
    <row r="29" spans="1:30">
      <c r="A29">
        <f>IF(深海装备!A28="","",深海装备!A28)</f>
        <v>20052721</v>
      </c>
      <c r="B29" s="365" t="s">
        <v>1993</v>
      </c>
      <c r="C29">
        <f>IF(深海装备!C28="","",深海装备!C28)</f>
        <v>1</v>
      </c>
      <c r="D29" t="str">
        <f>IF(深海装备!D28="","",深海装备!D28)</f>
        <v>雷达</v>
      </c>
      <c r="E29" s="370" t="str">
        <f>IF(深海装备!E28="","",深海装备!E28)</f>
        <v>深海</v>
      </c>
      <c r="F29" s="370" t="str">
        <f>IF(深海装备!F28="","",深海装备!F28)</f>
        <v/>
      </c>
      <c r="G29" s="370" t="str">
        <f>IF(深海装备!G28="","",深海装备!G28)</f>
        <v/>
      </c>
      <c r="H29" s="370" t="str">
        <f>IF(深海装备!H28="","",深海装备!H28)</f>
        <v/>
      </c>
      <c r="I29" s="370" t="str">
        <f>IF(深海装备!I28="","",深海装备!I28)</f>
        <v/>
      </c>
      <c r="J29" s="370" t="str">
        <f>IF(深海装备!J28="","",深海装备!J28)</f>
        <v/>
      </c>
      <c r="K29" s="370">
        <f>IF(深海装备!K28="","",深海装备!K28)</f>
        <v>5</v>
      </c>
      <c r="L29" s="370">
        <f>IF(深海装备!L28="","",深海装备!L28)</f>
        <v>5</v>
      </c>
      <c r="M29" s="370" t="str">
        <f>IF(深海装备!M28="","",深海装备!M28)</f>
        <v>无</v>
      </c>
      <c r="N29" s="370" t="str">
        <f>IF(深海装备!N28="","",深海装备!N28)</f>
        <v/>
      </c>
      <c r="O29" s="370" t="str">
        <f>IF(深海装备!O28="","",深海装备!O28)</f>
        <v/>
      </c>
      <c r="P29" s="370" t="str">
        <f>IF(深海装备!P28="","",深海装备!P28)</f>
        <v/>
      </c>
      <c r="Q29" s="370">
        <f>IF(深海装备!Q28="","",深海装备!Q28)</f>
        <v>5</v>
      </c>
      <c r="R29" s="370">
        <f>IF(深海装备!R28="","",深海装备!R28)</f>
        <v>2</v>
      </c>
      <c r="S29" s="370">
        <f>IF(深海装备!S28="","",深海装备!S28)</f>
        <v>0.5</v>
      </c>
      <c r="T29" s="370" t="str">
        <f>IF(深海装备!T28="","",深海装备!T28)</f>
        <v/>
      </c>
      <c r="U29" s="370" t="str">
        <f>IF(深海装备!U28="","",深海装备!U28)</f>
        <v/>
      </c>
      <c r="V29" s="370" t="str">
        <f>IF(深海装备!V28="","",深海装备!V28)</f>
        <v/>
      </c>
      <c r="W29" s="370" t="str">
        <f>IF(深海装备!W28="","",深海装备!W28)</f>
        <v/>
      </c>
      <c r="X29" s="370" t="str">
        <f>IF(深海装备!X28="","",深海装备!X28)</f>
        <v/>
      </c>
      <c r="Y29" s="370" t="str">
        <f>IF(深海装备!Y28="","",深海装备!Y28)</f>
        <v/>
      </c>
      <c r="Z29" s="370">
        <f>IF(深海装备!Z28="","",深海装备!Z28)</f>
        <v>10</v>
      </c>
      <c r="AA29" s="370">
        <f>IF(深海装备!AA28="","",深海装备!AA28)</f>
        <v>10</v>
      </c>
      <c r="AB29" t="str">
        <f>IF(深海装备!AB28="","",深海装备!AB28)</f>
        <v/>
      </c>
      <c r="AC29" t="str">
        <f>IF(深海装备!AC28="","",深海装备!AC28)</f>
        <v/>
      </c>
      <c r="AD29" t="str">
        <f>IF(深海装备!AD28="","",深海装备!AD28)</f>
        <v/>
      </c>
    </row>
    <row r="30" spans="1:30">
      <c r="A30">
        <f>IF(深海装备!A29="","",深海装备!A29)</f>
        <v>20052821</v>
      </c>
      <c r="B30" s="365" t="s">
        <v>1992</v>
      </c>
      <c r="C30">
        <f>IF(深海装备!C29="","",深海装备!C29)</f>
        <v>1</v>
      </c>
      <c r="D30" t="str">
        <f>IF(深海装备!D29="","",深海装备!D29)</f>
        <v>雷达</v>
      </c>
      <c r="E30" s="370" t="str">
        <f>IF(深海装备!E29="","",深海装备!E29)</f>
        <v>深海</v>
      </c>
      <c r="F30" s="370" t="str">
        <f>IF(深海装备!F29="","",深海装备!F29)</f>
        <v/>
      </c>
      <c r="G30" s="370" t="str">
        <f>IF(深海装备!G29="","",深海装备!G29)</f>
        <v/>
      </c>
      <c r="H30" s="370" t="str">
        <f>IF(深海装备!H29="","",深海装备!H29)</f>
        <v/>
      </c>
      <c r="I30" s="370" t="str">
        <f>IF(深海装备!I29="","",深海装备!I29)</f>
        <v/>
      </c>
      <c r="J30" s="370" t="str">
        <f>IF(深海装备!J29="","",深海装备!J29)</f>
        <v/>
      </c>
      <c r="K30" s="370">
        <f>IF(深海装备!K29="","",深海装备!K29)</f>
        <v>5</v>
      </c>
      <c r="L30" s="370">
        <f>IF(深海装备!L29="","",深海装备!L29)</f>
        <v>10</v>
      </c>
      <c r="M30" s="370" t="str">
        <f>IF(深海装备!M29="","",深海装备!M29)</f>
        <v>无</v>
      </c>
      <c r="N30" s="370" t="str">
        <f>IF(深海装备!N29="","",深海装备!N29)</f>
        <v/>
      </c>
      <c r="O30" s="370" t="str">
        <f>IF(深海装备!O29="","",深海装备!O29)</f>
        <v/>
      </c>
      <c r="P30" s="370" t="str">
        <f>IF(深海装备!P29="","",深海装备!P29)</f>
        <v/>
      </c>
      <c r="Q30" s="370" t="str">
        <f>IF(深海装备!Q29="","",深海装备!Q29)</f>
        <v/>
      </c>
      <c r="R30" s="370">
        <f>IF(深海装备!R29="","",深海装备!R29)</f>
        <v>2</v>
      </c>
      <c r="S30" s="370">
        <f>IF(深海装备!S29="","",深海装备!S29)</f>
        <v>0.2</v>
      </c>
      <c r="T30" s="370" t="str">
        <f>IF(深海装备!T29="","",深海装备!T29)</f>
        <v/>
      </c>
      <c r="U30" s="370" t="str">
        <f>IF(深海装备!U29="","",深海装备!U29)</f>
        <v/>
      </c>
      <c r="V30" s="370" t="str">
        <f>IF(深海装备!V29="","",深海装备!V29)</f>
        <v/>
      </c>
      <c r="W30" s="370" t="str">
        <f>IF(深海装备!W29="","",深海装备!W29)</f>
        <v/>
      </c>
      <c r="X30" s="370" t="str">
        <f>IF(深海装备!X29="","",深海装备!X29)</f>
        <v/>
      </c>
      <c r="Y30" s="370" t="str">
        <f>IF(深海装备!Y29="","",深海装备!Y29)</f>
        <v/>
      </c>
      <c r="Z30" s="370">
        <f>IF(深海装备!Z29="","",深海装备!Z29)</f>
        <v>10</v>
      </c>
      <c r="AA30" s="370">
        <f>IF(深海装备!AA29="","",深海装备!AA29)</f>
        <v>10</v>
      </c>
      <c r="AB30" t="str">
        <f>IF(深海装备!AB29="","",深海装备!AB29)</f>
        <v/>
      </c>
      <c r="AC30" t="str">
        <f>IF(深海装备!AC29="","",深海装备!AC29)</f>
        <v/>
      </c>
      <c r="AD30" t="str">
        <f>IF(深海装备!AD29="","",深海装备!AD29)</f>
        <v/>
      </c>
    </row>
    <row r="31" spans="1:30">
      <c r="A31">
        <f>IF(深海装备!A30="","",深海装备!A30)</f>
        <v>20052921</v>
      </c>
      <c r="B31" s="365" t="s">
        <v>1995</v>
      </c>
      <c r="C31">
        <f>IF(深海装备!C30="","",深海装备!C30)</f>
        <v>1</v>
      </c>
      <c r="D31" t="str">
        <f>IF(深海装备!D30="","",深海装备!D30)</f>
        <v>雷达</v>
      </c>
      <c r="E31" s="370" t="str">
        <f>IF(深海装备!E30="","",深海装备!E30)</f>
        <v>深海</v>
      </c>
      <c r="F31" s="370" t="str">
        <f>IF(深海装备!F30="","",深海装备!F30)</f>
        <v/>
      </c>
      <c r="G31" s="370" t="str">
        <f>IF(深海装备!G30="","",深海装备!G30)</f>
        <v/>
      </c>
      <c r="H31" s="370" t="str">
        <f>IF(深海装备!H30="","",深海装备!H30)</f>
        <v/>
      </c>
      <c r="I31" s="370" t="str">
        <f>IF(深海装备!I30="","",深海装备!I30)</f>
        <v/>
      </c>
      <c r="J31" s="370" t="str">
        <f>IF(深海装备!J30="","",深海装备!J30)</f>
        <v/>
      </c>
      <c r="K31" s="370">
        <f>IF(深海装备!K30="","",深海装备!K30)</f>
        <v>10</v>
      </c>
      <c r="L31" s="370">
        <f>IF(深海装备!L30="","",深海装备!L30)</f>
        <v>15</v>
      </c>
      <c r="M31" s="370" t="str">
        <f>IF(深海装备!M30="","",深海装备!M30)</f>
        <v>无</v>
      </c>
      <c r="N31" s="370" t="str">
        <f>IF(深海装备!N30="","",深海装备!N30)</f>
        <v/>
      </c>
      <c r="O31" s="370" t="str">
        <f>IF(深海装备!O30="","",深海装备!O30)</f>
        <v/>
      </c>
      <c r="P31" s="370" t="str">
        <f>IF(深海装备!P30="","",深海装备!P30)</f>
        <v/>
      </c>
      <c r="Q31" s="370" t="str">
        <f>IF(深海装备!Q30="","",深海装备!Q30)</f>
        <v/>
      </c>
      <c r="R31" s="370">
        <f>IF(深海装备!R30="","",深海装备!R30)</f>
        <v>2</v>
      </c>
      <c r="S31" s="370">
        <f>IF(深海装备!S30="","",深海装备!S30)</f>
        <v>0.5</v>
      </c>
      <c r="T31" s="370" t="str">
        <f>IF(深海装备!T30="","",深海装备!T30)</f>
        <v/>
      </c>
      <c r="U31" s="370" t="str">
        <f>IF(深海装备!U30="","",深海装备!U30)</f>
        <v/>
      </c>
      <c r="V31" s="370" t="str">
        <f>IF(深海装备!V30="","",深海装备!V30)</f>
        <v/>
      </c>
      <c r="W31" s="370" t="str">
        <f>IF(深海装备!W30="","",深海装备!W30)</f>
        <v/>
      </c>
      <c r="X31" s="370" t="str">
        <f>IF(深海装备!X30="","",深海装备!X30)</f>
        <v/>
      </c>
      <c r="Y31" s="370" t="str">
        <f>IF(深海装备!Y30="","",深海装备!Y30)</f>
        <v/>
      </c>
      <c r="Z31" s="370">
        <f>IF(深海装备!Z30="","",深海装备!Z30)</f>
        <v>10</v>
      </c>
      <c r="AA31" s="370">
        <f>IF(深海装备!AA30="","",深海装备!AA30)</f>
        <v>10</v>
      </c>
      <c r="AB31" t="str">
        <f>IF(深海装备!AB30="","",深海装备!AB30)</f>
        <v/>
      </c>
      <c r="AC31" t="str">
        <f>IF(深海装备!AC30="","",深海装备!AC30)</f>
        <v/>
      </c>
      <c r="AD31" t="str">
        <f>IF(深海装备!AD30="","",深海装备!AD30)</f>
        <v/>
      </c>
    </row>
    <row r="32" spans="1:30">
      <c r="A32">
        <f>IF(深海装备!A31="","",深海装备!A31)</f>
        <v>20053021</v>
      </c>
      <c r="B32" s="365" t="s">
        <v>1994</v>
      </c>
      <c r="C32">
        <f>IF(深海装备!C31="","",深海装备!C31)</f>
        <v>1</v>
      </c>
      <c r="D32" t="str">
        <f>IF(深海装备!D31="","",深海装备!D31)</f>
        <v>雷达</v>
      </c>
      <c r="E32" s="370" t="str">
        <f>IF(深海装备!E31="","",深海装备!E31)</f>
        <v>深海</v>
      </c>
      <c r="F32" s="370" t="str">
        <f>IF(深海装备!F31="","",深海装备!F31)</f>
        <v/>
      </c>
      <c r="G32" s="370" t="str">
        <f>IF(深海装备!G31="","",深海装备!G31)</f>
        <v/>
      </c>
      <c r="H32" s="370" t="str">
        <f>IF(深海装备!H31="","",深海装备!H31)</f>
        <v/>
      </c>
      <c r="I32" s="370" t="str">
        <f>IF(深海装备!I31="","",深海装备!I31)</f>
        <v/>
      </c>
      <c r="J32" s="370" t="str">
        <f>IF(深海装备!J31="","",深海装备!J31)</f>
        <v/>
      </c>
      <c r="K32" s="370">
        <f>IF(深海装备!K31="","",深海装备!K31)</f>
        <v>10</v>
      </c>
      <c r="L32" s="370">
        <f>IF(深海装备!L31="","",深海装备!L31)</f>
        <v>5</v>
      </c>
      <c r="M32" s="370" t="str">
        <f>IF(深海装备!M31="","",深海装备!M31)</f>
        <v>无</v>
      </c>
      <c r="N32" s="370" t="str">
        <f>IF(深海装备!N31="","",深海装备!N31)</f>
        <v/>
      </c>
      <c r="O32" s="370" t="str">
        <f>IF(深海装备!O31="","",深海装备!O31)</f>
        <v/>
      </c>
      <c r="P32" s="370" t="str">
        <f>IF(深海装备!P31="","",深海装备!P31)</f>
        <v/>
      </c>
      <c r="Q32" s="370">
        <f>IF(深海装备!Q31="","",深海装备!Q31)</f>
        <v>10</v>
      </c>
      <c r="R32" s="370">
        <f>IF(深海装备!R31="","",深海装备!R31)</f>
        <v>2</v>
      </c>
      <c r="S32" s="370">
        <f>IF(深海装备!S31="","",深海装备!S31)</f>
        <v>0.2</v>
      </c>
      <c r="T32" s="370" t="str">
        <f>IF(深海装备!T31="","",深海装备!T31)</f>
        <v/>
      </c>
      <c r="U32" s="370" t="str">
        <f>IF(深海装备!U31="","",深海装备!U31)</f>
        <v/>
      </c>
      <c r="V32" s="370" t="str">
        <f>IF(深海装备!V31="","",深海装备!V31)</f>
        <v/>
      </c>
      <c r="W32" s="370" t="str">
        <f>IF(深海装备!W31="","",深海装备!W31)</f>
        <v/>
      </c>
      <c r="X32" s="370" t="str">
        <f>IF(深海装备!X31="","",深海装备!X31)</f>
        <v/>
      </c>
      <c r="Y32" s="370" t="str">
        <f>IF(深海装备!Y31="","",深海装备!Y31)</f>
        <v/>
      </c>
      <c r="Z32" s="370">
        <f>IF(深海装备!Z31="","",深海装备!Z31)</f>
        <v>10</v>
      </c>
      <c r="AA32" s="370">
        <f>IF(深海装备!AA31="","",深海装备!AA31)</f>
        <v>10</v>
      </c>
      <c r="AB32" t="str">
        <f>IF(深海装备!AB31="","",深海装备!AB31)</f>
        <v/>
      </c>
      <c r="AC32" t="str">
        <f>IF(深海装备!AC31="","",深海装备!AC31)</f>
        <v/>
      </c>
      <c r="AD32" t="str">
        <f>IF(深海装备!AD31="","",深海装备!AD31)</f>
        <v/>
      </c>
    </row>
    <row r="33" spans="1:30">
      <c r="A33">
        <f>IF(深海装备!A32="","",深海装备!A32)</f>
        <v>20053121</v>
      </c>
      <c r="B33" s="365" t="s">
        <v>1997</v>
      </c>
      <c r="C33">
        <f>IF(深海装备!C32="","",深海装备!C32)</f>
        <v>1</v>
      </c>
      <c r="D33" t="str">
        <f>IF(深海装备!D32="","",深海装备!D32)</f>
        <v>雷达</v>
      </c>
      <c r="E33" s="370" t="str">
        <f>IF(深海装备!E32="","",深海装备!E32)</f>
        <v>深海</v>
      </c>
      <c r="F33" s="370" t="str">
        <f>IF(深海装备!F32="","",深海装备!F32)</f>
        <v/>
      </c>
      <c r="G33" s="370" t="str">
        <f>IF(深海装备!G32="","",深海装备!G32)</f>
        <v/>
      </c>
      <c r="H33" s="370" t="str">
        <f>IF(深海装备!H32="","",深海装备!H32)</f>
        <v/>
      </c>
      <c r="I33" s="370" t="str">
        <f>IF(深海装备!I32="","",深海装备!I32)</f>
        <v/>
      </c>
      <c r="J33" s="370">
        <f>IF(深海装备!J32="","",深海装备!J32)</f>
        <v>5</v>
      </c>
      <c r="K33" s="370">
        <f>IF(深海装备!K32="","",深海装备!K32)</f>
        <v>16</v>
      </c>
      <c r="L33" s="370">
        <f>IF(深海装备!L32="","",深海装备!L32)</f>
        <v>24</v>
      </c>
      <c r="M33" s="370" t="str">
        <f>IF(深海装备!M32="","",深海装备!M32)</f>
        <v>无</v>
      </c>
      <c r="N33" s="370">
        <f>IF(深海装备!N32="","",深海装备!N32)</f>
        <v>3</v>
      </c>
      <c r="O33" s="370" t="str">
        <f>IF(深海装备!O32="","",深海装备!O32)</f>
        <v/>
      </c>
      <c r="P33" s="370" t="str">
        <f>IF(深海装备!P32="","",深海装备!P32)</f>
        <v/>
      </c>
      <c r="Q33" s="370">
        <f>IF(深海装备!Q32="","",深海装备!Q32)</f>
        <v>5</v>
      </c>
      <c r="R33" s="370">
        <f>IF(深海装备!R32="","",深海装备!R32)</f>
        <v>2</v>
      </c>
      <c r="S33" s="370">
        <f>IF(深海装备!S32="","",深海装备!S32)</f>
        <v>0.5</v>
      </c>
      <c r="T33" s="370" t="str">
        <f>IF(深海装备!T32="","",深海装备!T32)</f>
        <v/>
      </c>
      <c r="U33" s="370" t="str">
        <f>IF(深海装备!U32="","",深海装备!U32)</f>
        <v/>
      </c>
      <c r="V33" s="370" t="str">
        <f>IF(深海装备!V32="","",深海装备!V32)</f>
        <v/>
      </c>
      <c r="W33" s="370" t="str">
        <f>IF(深海装备!W32="","",深海装备!W32)</f>
        <v/>
      </c>
      <c r="X33" s="370" t="str">
        <f>IF(深海装备!X32="","",深海装备!X32)</f>
        <v/>
      </c>
      <c r="Y33" s="370" t="str">
        <f>IF(深海装备!Y32="","",深海装备!Y32)</f>
        <v/>
      </c>
      <c r="Z33" s="370">
        <f>IF(深海装备!Z32="","",深海装备!Z32)</f>
        <v>10</v>
      </c>
      <c r="AA33" s="370">
        <f>IF(深海装备!AA32="","",深海装备!AA32)</f>
        <v>10</v>
      </c>
      <c r="AB33" t="str">
        <f>IF(深海装备!AB32="","",深海装备!AB32)</f>
        <v/>
      </c>
      <c r="AC33" t="str">
        <f>IF(深海装备!AC32="","",深海装备!AC32)</f>
        <v/>
      </c>
      <c r="AD33" t="str">
        <f>IF(深海装备!AD32="","",深海装备!AD32)</f>
        <v/>
      </c>
    </row>
    <row r="34" spans="1:30">
      <c r="A34">
        <f>IF(深海装备!A33="","",深海装备!A33)</f>
        <v>20053221</v>
      </c>
      <c r="B34" s="365" t="s">
        <v>1996</v>
      </c>
      <c r="C34">
        <f>IF(深海装备!C33="","",深海装备!C33)</f>
        <v>1</v>
      </c>
      <c r="D34" t="str">
        <f>IF(深海装备!D33="","",深海装备!D33)</f>
        <v>雷达</v>
      </c>
      <c r="E34" s="370" t="str">
        <f>IF(深海装备!E33="","",深海装备!E33)</f>
        <v>深海</v>
      </c>
      <c r="F34" s="370" t="str">
        <f>IF(深海装备!F33="","",深海装备!F33)</f>
        <v/>
      </c>
      <c r="G34" s="370" t="str">
        <f>IF(深海装备!G33="","",深海装备!G33)</f>
        <v/>
      </c>
      <c r="H34" s="370" t="str">
        <f>IF(深海装备!H33="","",深海装备!H33)</f>
        <v/>
      </c>
      <c r="I34" s="370" t="str">
        <f>IF(深海装备!I33="","",深海装备!I33)</f>
        <v/>
      </c>
      <c r="J34" s="370">
        <f>IF(深海装备!J33="","",深海装备!J33)</f>
        <v>5</v>
      </c>
      <c r="K34" s="370">
        <f>IF(深海装备!K33="","",深海装备!K33)</f>
        <v>12</v>
      </c>
      <c r="L34" s="370">
        <f>IF(深海装备!L33="","",深海装备!L33)</f>
        <v>16</v>
      </c>
      <c r="M34" s="370" t="str">
        <f>IF(深海装备!M33="","",深海装备!M33)</f>
        <v>无</v>
      </c>
      <c r="N34" s="370">
        <f>IF(深海装备!N33="","",深海装备!N33)</f>
        <v>2</v>
      </c>
      <c r="O34" s="370" t="str">
        <f>IF(深海装备!O33="","",深海装备!O33)</f>
        <v/>
      </c>
      <c r="P34" s="370" t="str">
        <f>IF(深海装备!P33="","",深海装备!P33)</f>
        <v/>
      </c>
      <c r="Q34" s="370">
        <f>IF(深海装备!Q33="","",深海装备!Q33)</f>
        <v>18</v>
      </c>
      <c r="R34" s="370">
        <f>IF(深海装备!R33="","",深海装备!R33)</f>
        <v>2</v>
      </c>
      <c r="S34" s="370">
        <f>IF(深海装备!S33="","",深海装备!S33)</f>
        <v>0.2</v>
      </c>
      <c r="T34" s="370" t="str">
        <f>IF(深海装备!T33="","",深海装备!T33)</f>
        <v/>
      </c>
      <c r="U34" s="370" t="str">
        <f>IF(深海装备!U33="","",深海装备!U33)</f>
        <v/>
      </c>
      <c r="V34" s="370" t="str">
        <f>IF(深海装备!V33="","",深海装备!V33)</f>
        <v/>
      </c>
      <c r="W34" s="370" t="str">
        <f>IF(深海装备!W33="","",深海装备!W33)</f>
        <v/>
      </c>
      <c r="X34" s="370" t="str">
        <f>IF(深海装备!X33="","",深海装备!X33)</f>
        <v/>
      </c>
      <c r="Y34" s="370" t="str">
        <f>IF(深海装备!Y33="","",深海装备!Y33)</f>
        <v/>
      </c>
      <c r="Z34" s="370">
        <f>IF(深海装备!Z33="","",深海装备!Z33)</f>
        <v>10</v>
      </c>
      <c r="AA34" s="370">
        <f>IF(深海装备!AA33="","",深海装备!AA33)</f>
        <v>10</v>
      </c>
      <c r="AB34" t="str">
        <f>IF(深海装备!AB33="","",深海装备!AB33)</f>
        <v/>
      </c>
      <c r="AC34" t="str">
        <f>IF(深海装备!AC33="","",深海装备!AC33)</f>
        <v/>
      </c>
      <c r="AD34" t="str">
        <f>IF(深海装备!AD33="","",深海装备!AD33)</f>
        <v/>
      </c>
    </row>
    <row r="35" spans="1:30">
      <c r="A35">
        <f>IF(深海装备!A34="","",深海装备!A34)</f>
        <v>20053321</v>
      </c>
      <c r="B35" s="365" t="s">
        <v>1983</v>
      </c>
      <c r="C35">
        <f>IF(深海装备!C34="","",深海装备!C34)</f>
        <v>1</v>
      </c>
      <c r="D35" t="str">
        <f>IF(深海装备!D34="","",深海装备!D34)</f>
        <v>强化部件</v>
      </c>
      <c r="E35" s="370" t="str">
        <f>IF(深海装备!E34="","",深海装备!E34)</f>
        <v>深海</v>
      </c>
      <c r="F35" s="370" t="str">
        <f>IF(深海装备!F34="","",深海装备!F34)</f>
        <v/>
      </c>
      <c r="G35" s="370" t="str">
        <f>IF(深海装备!G34="","",深海装备!G34)</f>
        <v/>
      </c>
      <c r="H35" s="370" t="str">
        <f>IF(深海装备!H34="","",深海装备!H34)</f>
        <v/>
      </c>
      <c r="I35" s="370" t="str">
        <f>IF(深海装备!I34="","",深海装备!I34)</f>
        <v/>
      </c>
      <c r="J35" s="370" t="str">
        <f>IF(深海装备!J34="","",深海装备!J34)</f>
        <v/>
      </c>
      <c r="K35" s="370" t="str">
        <f>IF(深海装备!K34="","",深海装备!K34)</f>
        <v/>
      </c>
      <c r="L35" s="370" t="str">
        <f>IF(深海装备!L34="","",深海装备!L34)</f>
        <v/>
      </c>
      <c r="M35" s="370" t="str">
        <f>IF(深海装备!M34="","",深海装备!M34)</f>
        <v>无</v>
      </c>
      <c r="N35" s="370">
        <f>IF(深海装备!N34="","",深海装备!N34)</f>
        <v>10</v>
      </c>
      <c r="O35" s="370" t="str">
        <f>IF(深海装备!O34="","",深海装备!O34)</f>
        <v/>
      </c>
      <c r="P35" s="370" t="str">
        <f>IF(深海装备!P34="","",深海装备!P34)</f>
        <v/>
      </c>
      <c r="Q35" s="370" t="str">
        <f>IF(深海装备!Q34="","",深海装备!Q34)</f>
        <v/>
      </c>
      <c r="R35" s="370">
        <f>IF(深海装备!R34="","",深海装备!R34)</f>
        <v>2</v>
      </c>
      <c r="S35" s="370" t="str">
        <f>IF(深海装备!S34="","",深海装备!S34)</f>
        <v/>
      </c>
      <c r="T35" s="370" t="str">
        <f>IF(深海装备!T34="","",深海装备!T34)</f>
        <v/>
      </c>
      <c r="U35" s="370" t="str">
        <f>IF(深海装备!U34="","",深海装备!U34)</f>
        <v/>
      </c>
      <c r="V35" s="370" t="str">
        <f>IF(深海装备!V34="","",深海装备!V34)</f>
        <v/>
      </c>
      <c r="W35" s="370" t="str">
        <f>IF(深海装备!W34="","",深海装备!W34)</f>
        <v/>
      </c>
      <c r="X35" s="370">
        <f>IF(深海装备!X34="","",深海装备!X34)</f>
        <v>5</v>
      </c>
      <c r="Y35" s="370" t="str">
        <f>IF(深海装备!Y34="","",深海装备!Y34)</f>
        <v/>
      </c>
      <c r="Z35" s="370">
        <f>IF(深海装备!Z34="","",深海装备!Z34)</f>
        <v>5</v>
      </c>
      <c r="AA35" s="370" t="str">
        <f>IF(深海装备!AA34="","",深海装备!AA34)</f>
        <v/>
      </c>
      <c r="AB35" t="str">
        <f>IF(深海装备!AB34="","",深海装备!AB34)</f>
        <v/>
      </c>
      <c r="AC35" t="str">
        <f>IF(深海装备!AC34="","",深海装备!AC34)</f>
        <v/>
      </c>
      <c r="AD35" t="str">
        <f>IF(深海装备!AD34="","",深海装备!AD34)</f>
        <v/>
      </c>
    </row>
    <row r="36" spans="1:30">
      <c r="A36">
        <f>IF(深海装备!A35="","",深海装备!A35)</f>
        <v>20053421</v>
      </c>
      <c r="B36" s="365" t="s">
        <v>1982</v>
      </c>
      <c r="C36">
        <f>IF(深海装备!C35="","",深海装备!C35)</f>
        <v>1</v>
      </c>
      <c r="D36" t="str">
        <f>IF(深海装备!D35="","",深海装备!D35)</f>
        <v>强化部件</v>
      </c>
      <c r="E36" s="370" t="str">
        <f>IF(深海装备!E35="","",深海装备!E35)</f>
        <v>深海</v>
      </c>
      <c r="F36" s="370" t="str">
        <f>IF(深海装备!F35="","",深海装备!F35)</f>
        <v/>
      </c>
      <c r="G36" s="370" t="str">
        <f>IF(深海装备!G35="","",深海装备!G35)</f>
        <v/>
      </c>
      <c r="H36" s="370" t="str">
        <f>IF(深海装备!H35="","",深海装备!H35)</f>
        <v/>
      </c>
      <c r="I36" s="370" t="str">
        <f>IF(深海装备!I35="","",深海装备!I35)</f>
        <v/>
      </c>
      <c r="J36" s="370" t="str">
        <f>IF(深海装备!J35="","",深海装备!J35)</f>
        <v/>
      </c>
      <c r="K36" s="370" t="str">
        <f>IF(深海装备!K35="","",深海装备!K35)</f>
        <v/>
      </c>
      <c r="L36" s="370" t="str">
        <f>IF(深海装备!L35="","",深海装备!L35)</f>
        <v/>
      </c>
      <c r="M36" s="370" t="str">
        <f>IF(深海装备!M35="","",深海装备!M35)</f>
        <v>无</v>
      </c>
      <c r="N36" s="370">
        <f>IF(深海装备!N35="","",深海装备!N35)</f>
        <v>15</v>
      </c>
      <c r="O36" s="370" t="str">
        <f>IF(深海装备!O35="","",深海装备!O35)</f>
        <v/>
      </c>
      <c r="P36" s="370" t="str">
        <f>IF(深海装备!P35="","",深海装备!P35)</f>
        <v/>
      </c>
      <c r="Q36" s="370" t="str">
        <f>IF(深海装备!Q35="","",深海装备!Q35)</f>
        <v/>
      </c>
      <c r="R36" s="370">
        <f>IF(深海装备!R35="","",深海装备!R35)</f>
        <v>2</v>
      </c>
      <c r="S36" s="370" t="str">
        <f>IF(深海装备!S35="","",深海装备!S35)</f>
        <v/>
      </c>
      <c r="T36" s="370" t="str">
        <f>IF(深海装备!T35="","",深海装备!T35)</f>
        <v/>
      </c>
      <c r="U36" s="370" t="str">
        <f>IF(深海装备!U35="","",深海装备!U35)</f>
        <v/>
      </c>
      <c r="V36" s="370" t="str">
        <f>IF(深海装备!V35="","",深海装备!V35)</f>
        <v/>
      </c>
      <c r="W36" s="370" t="str">
        <f>IF(深海装备!W35="","",深海装备!W35)</f>
        <v/>
      </c>
      <c r="X36" s="370">
        <f>IF(深海装备!X35="","",深海装备!X35)</f>
        <v>5</v>
      </c>
      <c r="Y36" s="370" t="str">
        <f>IF(深海装备!Y35="","",深海装备!Y35)</f>
        <v/>
      </c>
      <c r="Z36" s="370">
        <f>IF(深海装备!Z35="","",深海装备!Z35)</f>
        <v>5</v>
      </c>
      <c r="AA36" s="370" t="str">
        <f>IF(深海装备!AA35="","",深海装备!AA35)</f>
        <v/>
      </c>
      <c r="AB36" t="str">
        <f>IF(深海装备!AB35="","",深海装备!AB35)</f>
        <v/>
      </c>
      <c r="AC36" t="str">
        <f>IF(深海装备!AC35="","",深海装备!AC35)</f>
        <v/>
      </c>
      <c r="AD36" t="str">
        <f>IF(深海装备!AD35="","",深海装备!AD35)</f>
        <v/>
      </c>
    </row>
    <row r="37" spans="1:30">
      <c r="A37">
        <f>IF(深海装备!A36="","",深海装备!A36)</f>
        <v>20053521</v>
      </c>
      <c r="B37" s="365" t="s">
        <v>4775</v>
      </c>
      <c r="C37">
        <f>IF(深海装备!C36="","",深海装备!C36)</f>
        <v>1</v>
      </c>
      <c r="D37" t="str">
        <f>IF(深海装备!D36="","",深海装备!D36)</f>
        <v>炮弹</v>
      </c>
      <c r="E37" s="370" t="str">
        <f>IF(深海装备!E36="","",深海装备!E36)</f>
        <v>深海</v>
      </c>
      <c r="F37" s="370" t="str">
        <f>IF(深海装备!F36="","",深海装备!F36)</f>
        <v/>
      </c>
      <c r="G37" s="370" t="str">
        <f>IF(深海装备!G36="","",深海装备!G36)</f>
        <v/>
      </c>
      <c r="H37" s="370" t="str">
        <f>IF(深海装备!H36="","",深海装备!H36)</f>
        <v/>
      </c>
      <c r="I37" s="370" t="str">
        <f>IF(深海装备!I36="","",深海装备!I36)</f>
        <v/>
      </c>
      <c r="J37" s="370" t="str">
        <f>IF(深海装备!J36="","",深海装备!J36)</f>
        <v/>
      </c>
      <c r="K37" s="370" t="str">
        <f>IF(深海装备!K36="","",深海装备!K36)</f>
        <v/>
      </c>
      <c r="L37" s="370" t="str">
        <f>IF(深海装备!L36="","",深海装备!L36)</f>
        <v/>
      </c>
      <c r="M37" s="370" t="str">
        <f>IF(深海装备!M36="","",深海装备!M36)</f>
        <v>无</v>
      </c>
      <c r="N37" s="370" t="str">
        <f>IF(深海装备!N36="","",深海装备!N36)</f>
        <v/>
      </c>
      <c r="O37" s="370" t="str">
        <f>IF(深海装备!O36="","",深海装备!O36)</f>
        <v/>
      </c>
      <c r="P37" s="370" t="str">
        <f>IF(深海装备!P36="","",深海装备!P36)</f>
        <v/>
      </c>
      <c r="Q37" s="370">
        <f>IF(深海装备!Q36="","",深海装备!Q36)</f>
        <v>10</v>
      </c>
      <c r="R37" s="370">
        <f>IF(深海装备!R36="","",深海装备!R36)</f>
        <v>2</v>
      </c>
      <c r="S37" s="370" t="str">
        <f>IF(深海装备!S36="","",深海装备!S36)</f>
        <v/>
      </c>
      <c r="T37" s="370" t="str">
        <f>IF(深海装备!T36="","",深海装备!T36)</f>
        <v/>
      </c>
      <c r="U37" s="370" t="str">
        <f>IF(深海装备!U36="","",深海装备!U36)</f>
        <v/>
      </c>
      <c r="V37" s="370" t="str">
        <f>IF(深海装备!V36="","",深海装备!V36)</f>
        <v/>
      </c>
      <c r="W37" s="370" t="str">
        <f>IF(深海装备!W36="","",深海装备!W36)</f>
        <v/>
      </c>
      <c r="X37" s="370">
        <f>IF(深海装备!X36="","",深海装备!X36)</f>
        <v>5</v>
      </c>
      <c r="Y37" s="370">
        <f>IF(深海装备!Y36="","",深海装备!Y36)</f>
        <v>5</v>
      </c>
      <c r="Z37" s="370" t="str">
        <f>IF(深海装备!Z36="","",深海装备!Z36)</f>
        <v/>
      </c>
      <c r="AA37" s="370" t="str">
        <f>IF(深海装备!AA36="","",深海装备!AA36)</f>
        <v/>
      </c>
      <c r="AB37" t="str">
        <f>IF(深海装备!AB36="","",深海装备!AB36)</f>
        <v/>
      </c>
      <c r="AC37" t="str">
        <f>IF(深海装备!AC36="","",深海装备!AC36)</f>
        <v/>
      </c>
      <c r="AD37" t="str">
        <f>IF(深海装备!AD36="","",深海装备!AD36)</f>
        <v/>
      </c>
    </row>
    <row r="38" spans="1:30">
      <c r="A38">
        <f>IF(深海装备!A37="","",深海装备!A37)</f>
        <v>20053621</v>
      </c>
      <c r="B38" s="365" t="s">
        <v>1978</v>
      </c>
      <c r="C38">
        <f>IF(深海装备!C37="","",深海装备!C37)</f>
        <v>1</v>
      </c>
      <c r="D38" t="str">
        <f>IF(深海装备!D37="","",深海装备!D37)</f>
        <v>炮弹</v>
      </c>
      <c r="E38" s="370" t="str">
        <f>IF(深海装备!E37="","",深海装备!E37)</f>
        <v>深海</v>
      </c>
      <c r="F38" s="370" t="str">
        <f>IF(深海装备!F37="","",深海装备!F37)</f>
        <v/>
      </c>
      <c r="G38" s="370">
        <f>IF(深海装备!G37="","",深海装备!G37)</f>
        <v>15</v>
      </c>
      <c r="H38" s="370" t="str">
        <f>IF(深海装备!H37="","",深海装备!H37)</f>
        <v/>
      </c>
      <c r="I38" s="370" t="str">
        <f>IF(深海装备!I37="","",深海装备!I37)</f>
        <v/>
      </c>
      <c r="J38" s="370" t="str">
        <f>IF(深海装备!J37="","",深海装备!J37)</f>
        <v/>
      </c>
      <c r="K38" s="370" t="str">
        <f>IF(深海装备!K37="","",深海装备!K37)</f>
        <v/>
      </c>
      <c r="L38" s="370">
        <f>IF(深海装备!L37="","",深海装备!L37)</f>
        <v>5</v>
      </c>
      <c r="M38" s="370" t="str">
        <f>IF(深海装备!M37="","",深海装备!M37)</f>
        <v>无</v>
      </c>
      <c r="N38" s="370" t="str">
        <f>IF(深海装备!N37="","",深海装备!N37)</f>
        <v/>
      </c>
      <c r="O38" s="370" t="str">
        <f>IF(深海装备!O37="","",深海装备!O37)</f>
        <v/>
      </c>
      <c r="P38" s="370" t="str">
        <f>IF(深海装备!P37="","",深海装备!P37)</f>
        <v/>
      </c>
      <c r="Q38" s="370" t="str">
        <f>IF(深海装备!Q37="","",深海装备!Q37)</f>
        <v/>
      </c>
      <c r="R38" s="370">
        <f>IF(深海装备!R37="","",深海装备!R37)</f>
        <v>2</v>
      </c>
      <c r="S38" s="370" t="str">
        <f>IF(深海装备!S37="","",深海装备!S37)</f>
        <v/>
      </c>
      <c r="T38" s="370" t="str">
        <f>IF(深海装备!T37="","",深海装备!T37)</f>
        <v/>
      </c>
      <c r="U38" s="370" t="str">
        <f>IF(深海装备!U37="","",深海装备!U37)</f>
        <v/>
      </c>
      <c r="V38" s="370" t="str">
        <f>IF(深海装备!V37="","",深海装备!V37)</f>
        <v/>
      </c>
      <c r="W38" s="370" t="str">
        <f>IF(深海装备!W37="","",深海装备!W37)</f>
        <v/>
      </c>
      <c r="X38" s="370">
        <f>IF(深海装备!X37="","",深海装备!X37)</f>
        <v>5</v>
      </c>
      <c r="Y38" s="370">
        <f>IF(深海装备!Y37="","",深海装备!Y37)</f>
        <v>5</v>
      </c>
      <c r="Z38" s="370" t="str">
        <f>IF(深海装备!Z37="","",深海装备!Z37)</f>
        <v/>
      </c>
      <c r="AA38" s="370" t="str">
        <f>IF(深海装备!AA37="","",深海装备!AA37)</f>
        <v/>
      </c>
      <c r="AB38" t="str">
        <f>IF(深海装备!AB37="","",深海装备!AB37)</f>
        <v/>
      </c>
      <c r="AC38" t="str">
        <f>IF(深海装备!AC37="","",深海装备!AC37)</f>
        <v/>
      </c>
      <c r="AD38" t="str">
        <f>IF(深海装备!AD37="","",深海装备!AD37)</f>
        <v/>
      </c>
    </row>
    <row r="39" spans="1:30">
      <c r="A39">
        <f>IF(深海装备!A38="","",深海装备!A38)</f>
        <v>20053721</v>
      </c>
      <c r="B39" s="365" t="s">
        <v>1975</v>
      </c>
      <c r="C39">
        <f>IF(深海装备!C38="","",深海装备!C38)</f>
        <v>1</v>
      </c>
      <c r="D39" t="str">
        <f>IF(深海装备!D38="","",深海装备!D38)</f>
        <v>防空炮</v>
      </c>
      <c r="E39" s="370" t="str">
        <f>IF(深海装备!E38="","",深海装备!E38)</f>
        <v>深海</v>
      </c>
      <c r="F39" s="370" t="str">
        <f>IF(深海装备!F38="","",深海装备!F38)</f>
        <v/>
      </c>
      <c r="G39" s="370" t="str">
        <f>IF(深海装备!G38="","",深海装备!G38)</f>
        <v/>
      </c>
      <c r="H39" s="370" t="str">
        <f>IF(深海装备!H38="","",深海装备!H38)</f>
        <v/>
      </c>
      <c r="I39" s="370" t="str">
        <f>IF(深海装备!I38="","",深海装备!I38)</f>
        <v/>
      </c>
      <c r="J39" s="370" t="str">
        <f>IF(深海装备!J38="","",深海装备!J38)</f>
        <v/>
      </c>
      <c r="K39" s="370" t="str">
        <f>IF(深海装备!K38="","",深海装备!K38)</f>
        <v/>
      </c>
      <c r="L39" s="370" t="str">
        <f>IF(深海装备!L38="","",深海装备!L38)</f>
        <v/>
      </c>
      <c r="M39" s="370" t="str">
        <f>IF(深海装备!M38="","",深海装备!M38)</f>
        <v>无</v>
      </c>
      <c r="N39" s="370" t="str">
        <f>IF(深海装备!N38="","",深海装备!N38)</f>
        <v/>
      </c>
      <c r="O39" s="370" t="str">
        <f>IF(深海装备!O38="","",深海装备!O38)</f>
        <v/>
      </c>
      <c r="P39" s="370" t="str">
        <f>IF(深海装备!P38="","",深海装备!P38)</f>
        <v/>
      </c>
      <c r="Q39" s="370">
        <f>IF(深海装备!Q38="","",深海装备!Q38)</f>
        <v>2</v>
      </c>
      <c r="R39" s="370">
        <f>IF(深海装备!R38="","",深海装备!R38)</f>
        <v>2</v>
      </c>
      <c r="S39" s="370">
        <f>IF(深海装备!S38="","",深海装备!S38)</f>
        <v>0.4</v>
      </c>
      <c r="T39" s="370" t="str">
        <f>IF(深海装备!T38="","",深海装备!T38)</f>
        <v/>
      </c>
      <c r="U39" s="370" t="str">
        <f>IF(深海装备!U38="","",深海装备!U38)</f>
        <v/>
      </c>
      <c r="V39" s="370" t="str">
        <f>IF(深海装备!V38="","",深海装备!V38)</f>
        <v/>
      </c>
      <c r="W39" s="370" t="str">
        <f>IF(深海装备!W38="","",深海装备!W38)</f>
        <v/>
      </c>
      <c r="X39" s="370" t="str">
        <f>IF(深海装备!X38="","",深海装备!X38)</f>
        <v/>
      </c>
      <c r="Y39" s="370">
        <f>IF(深海装备!Y38="","",深海装备!Y38)</f>
        <v>2</v>
      </c>
      <c r="Z39" s="370">
        <f>IF(深海装备!Z38="","",深海装备!Z38)</f>
        <v>5</v>
      </c>
      <c r="AA39" s="370" t="str">
        <f>IF(深海装备!AA38="","",深海装备!AA38)</f>
        <v/>
      </c>
      <c r="AB39" t="str">
        <f>IF(深海装备!AB38="","",深海装备!AB38)</f>
        <v/>
      </c>
      <c r="AC39" t="str">
        <f>IF(深海装备!AC38="","",深海装备!AC38)</f>
        <v/>
      </c>
      <c r="AD39" t="str">
        <f>IF(深海装备!AD38="","",深海装备!AD38)</f>
        <v/>
      </c>
    </row>
    <row r="40" spans="1:30">
      <c r="A40">
        <f>IF(深海装备!A39="","",深海装备!A39)</f>
        <v>20053821</v>
      </c>
      <c r="B40" s="365" t="s">
        <v>1976</v>
      </c>
      <c r="C40">
        <f>IF(深海装备!C39="","",深海装备!C39)</f>
        <v>1</v>
      </c>
      <c r="D40" t="str">
        <f>IF(深海装备!D39="","",深海装备!D39)</f>
        <v>防空炮</v>
      </c>
      <c r="E40" s="370" t="str">
        <f>IF(深海装备!E39="","",深海装备!E39)</f>
        <v>深海</v>
      </c>
      <c r="F40" s="370" t="str">
        <f>IF(深海装备!F39="","",深海装备!F39)</f>
        <v/>
      </c>
      <c r="G40" s="370" t="str">
        <f>IF(深海装备!G39="","",深海装备!G39)</f>
        <v/>
      </c>
      <c r="H40" s="370" t="str">
        <f>IF(深海装备!H39="","",深海装备!H39)</f>
        <v/>
      </c>
      <c r="I40" s="370" t="str">
        <f>IF(深海装备!I39="","",深海装备!I39)</f>
        <v/>
      </c>
      <c r="J40" s="370" t="str">
        <f>IF(深海装备!J39="","",深海装备!J39)</f>
        <v/>
      </c>
      <c r="K40" s="370" t="str">
        <f>IF(深海装备!K39="","",深海装备!K39)</f>
        <v/>
      </c>
      <c r="L40" s="370" t="str">
        <f>IF(深海装备!L39="","",深海装备!L39)</f>
        <v/>
      </c>
      <c r="M40" s="370" t="str">
        <f>IF(深海装备!M39="","",深海装备!M39)</f>
        <v>无</v>
      </c>
      <c r="N40" s="370" t="str">
        <f>IF(深海装备!N39="","",深海装备!N39)</f>
        <v/>
      </c>
      <c r="O40" s="370" t="str">
        <f>IF(深海装备!O39="","",深海装备!O39)</f>
        <v/>
      </c>
      <c r="P40" s="370" t="str">
        <f>IF(深海装备!P39="","",深海装备!P39)</f>
        <v/>
      </c>
      <c r="Q40" s="370">
        <f>IF(深海装备!Q39="","",深海装备!Q39)</f>
        <v>4</v>
      </c>
      <c r="R40" s="370">
        <f>IF(深海装备!R39="","",深海装备!R39)</f>
        <v>2</v>
      </c>
      <c r="S40" s="370">
        <f>IF(深海装备!S39="","",深海装备!S39)</f>
        <v>0.4</v>
      </c>
      <c r="T40" s="370" t="str">
        <f>IF(深海装备!T39="","",深海装备!T39)</f>
        <v/>
      </c>
      <c r="U40" s="370" t="str">
        <f>IF(深海装备!U39="","",深海装备!U39)</f>
        <v/>
      </c>
      <c r="V40" s="370" t="str">
        <f>IF(深海装备!V39="","",深海装备!V39)</f>
        <v/>
      </c>
      <c r="W40" s="370" t="str">
        <f>IF(深海装备!W39="","",深海装备!W39)</f>
        <v/>
      </c>
      <c r="X40" s="370" t="str">
        <f>IF(深海装备!X39="","",深海装备!X39)</f>
        <v/>
      </c>
      <c r="Y40" s="370">
        <f>IF(深海装备!Y39="","",深海装备!Y39)</f>
        <v>2</v>
      </c>
      <c r="Z40" s="370">
        <f>IF(深海装备!Z39="","",深海装备!Z39)</f>
        <v>5</v>
      </c>
      <c r="AA40" s="370" t="str">
        <f>IF(深海装备!AA39="","",深海装备!AA39)</f>
        <v/>
      </c>
      <c r="AB40" t="str">
        <f>IF(深海装备!AB39="","",深海装备!AB39)</f>
        <v/>
      </c>
      <c r="AC40" t="str">
        <f>IF(深海装备!AC39="","",深海装备!AC39)</f>
        <v/>
      </c>
      <c r="AD40" t="str">
        <f>IF(深海装备!AD39="","",深海装备!AD39)</f>
        <v/>
      </c>
    </row>
    <row r="41" spans="1:30">
      <c r="A41">
        <f>IF(深海装备!A40="","",深海装备!A40)</f>
        <v>20053921</v>
      </c>
      <c r="B41" s="365" t="s">
        <v>1977</v>
      </c>
      <c r="C41">
        <f>IF(深海装备!C40="","",深海装备!C40)</f>
        <v>1</v>
      </c>
      <c r="D41" t="str">
        <f>IF(深海装备!D40="","",深海装备!D40)</f>
        <v>防空炮</v>
      </c>
      <c r="E41" s="370" t="str">
        <f>IF(深海装备!E40="","",深海装备!E40)</f>
        <v>深海</v>
      </c>
      <c r="F41" s="370" t="str">
        <f>IF(深海装备!F40="","",深海装备!F40)</f>
        <v/>
      </c>
      <c r="G41" s="370" t="str">
        <f>IF(深海装备!G40="","",深海装备!G40)</f>
        <v/>
      </c>
      <c r="H41" s="370" t="str">
        <f>IF(深海装备!H40="","",深海装备!H40)</f>
        <v/>
      </c>
      <c r="I41" s="370" t="str">
        <f>IF(深海装备!I40="","",深海装备!I40)</f>
        <v/>
      </c>
      <c r="J41" s="370" t="str">
        <f>IF(深海装备!J40="","",深海装备!J40)</f>
        <v/>
      </c>
      <c r="K41" s="370" t="str">
        <f>IF(深海装备!K40="","",深海装备!K40)</f>
        <v/>
      </c>
      <c r="L41" s="370" t="str">
        <f>IF(深海装备!L40="","",深海装备!L40)</f>
        <v/>
      </c>
      <c r="M41" s="370" t="str">
        <f>IF(深海装备!M40="","",深海装备!M40)</f>
        <v>无</v>
      </c>
      <c r="N41" s="370" t="str">
        <f>IF(深海装备!N40="","",深海装备!N40)</f>
        <v/>
      </c>
      <c r="O41" s="370" t="str">
        <f>IF(深海装备!O40="","",深海装备!O40)</f>
        <v/>
      </c>
      <c r="P41" s="370" t="str">
        <f>IF(深海装备!P40="","",深海装备!P40)</f>
        <v/>
      </c>
      <c r="Q41" s="370">
        <f>IF(深海装备!Q40="","",深海装备!Q40)</f>
        <v>8</v>
      </c>
      <c r="R41" s="370">
        <f>IF(深海装备!R40="","",深海装备!R40)</f>
        <v>2</v>
      </c>
      <c r="S41" s="370">
        <f>IF(深海装备!S40="","",深海装备!S40)</f>
        <v>0.4</v>
      </c>
      <c r="T41" s="370" t="str">
        <f>IF(深海装备!T40="","",深海装备!T40)</f>
        <v/>
      </c>
      <c r="U41" s="370" t="str">
        <f>IF(深海装备!U40="","",深海装备!U40)</f>
        <v/>
      </c>
      <c r="V41" s="370" t="str">
        <f>IF(深海装备!V40="","",深海装备!V40)</f>
        <v/>
      </c>
      <c r="W41" s="370" t="str">
        <f>IF(深海装备!W40="","",深海装备!W40)</f>
        <v/>
      </c>
      <c r="X41" s="370" t="str">
        <f>IF(深海装备!X40="","",深海装备!X40)</f>
        <v/>
      </c>
      <c r="Y41" s="370">
        <f>IF(深海装备!Y40="","",深海装备!Y40)</f>
        <v>2</v>
      </c>
      <c r="Z41" s="370">
        <f>IF(深海装备!Z40="","",深海装备!Z40)</f>
        <v>5</v>
      </c>
      <c r="AA41" s="370" t="str">
        <f>IF(深海装备!AA40="","",深海装备!AA40)</f>
        <v/>
      </c>
      <c r="AB41" t="str">
        <f>IF(深海装备!AB40="","",深海装备!AB40)</f>
        <v/>
      </c>
      <c r="AC41" t="str">
        <f>IF(深海装备!AC40="","",深海装备!AC40)</f>
        <v/>
      </c>
      <c r="AD41" t="str">
        <f>IF(深海装备!AD40="","",深海装备!AD40)</f>
        <v/>
      </c>
    </row>
    <row r="42" spans="1:30">
      <c r="A42">
        <f>IF(深海装备!A41="","",深海装备!A41)</f>
        <v>20054021</v>
      </c>
      <c r="B42" s="365" t="s">
        <v>4774</v>
      </c>
      <c r="C42">
        <f>IF(深海装备!C41="","",深海装备!C41)</f>
        <v>1</v>
      </c>
      <c r="D42" t="str">
        <f>IF(深海装备!D41="","",深海装备!D41)</f>
        <v>防空炮</v>
      </c>
      <c r="E42" s="370" t="str">
        <f>IF(深海装备!E41="","",深海装备!E41)</f>
        <v>深海</v>
      </c>
      <c r="F42" s="370" t="str">
        <f>IF(深海装备!F41="","",深海装备!F41)</f>
        <v/>
      </c>
      <c r="G42" s="370" t="str">
        <f>IF(深海装备!G41="","",深海装备!G41)</f>
        <v/>
      </c>
      <c r="H42" s="370" t="str">
        <f>IF(深海装备!H41="","",深海装备!H41)</f>
        <v/>
      </c>
      <c r="I42" s="370" t="str">
        <f>IF(深海装备!I41="","",深海装备!I41)</f>
        <v/>
      </c>
      <c r="J42" s="370" t="str">
        <f>IF(深海装备!J41="","",深海装备!J41)</f>
        <v/>
      </c>
      <c r="K42" s="370" t="str">
        <f>IF(深海装备!K41="","",深海装备!K41)</f>
        <v/>
      </c>
      <c r="L42" s="370" t="str">
        <f>IF(深海装备!L41="","",深海装备!L41)</f>
        <v/>
      </c>
      <c r="M42" s="370" t="str">
        <f>IF(深海装备!M41="","",深海装备!M41)</f>
        <v>无</v>
      </c>
      <c r="N42" s="370" t="str">
        <f>IF(深海装备!N41="","",深海装备!N41)</f>
        <v/>
      </c>
      <c r="O42" s="370" t="str">
        <f>IF(深海装备!O41="","",深海装备!O41)</f>
        <v/>
      </c>
      <c r="P42" s="370" t="str">
        <f>IF(深海装备!P41="","",深海装备!P41)</f>
        <v/>
      </c>
      <c r="Q42" s="370">
        <f>IF(深海装备!Q41="","",深海装备!Q41)</f>
        <v>12</v>
      </c>
      <c r="R42" s="370">
        <f>IF(深海装备!R41="","",深海装备!R41)</f>
        <v>2</v>
      </c>
      <c r="S42" s="370">
        <f>IF(深海装备!S41="","",深海装备!S41)</f>
        <v>0.4</v>
      </c>
      <c r="T42" s="370" t="str">
        <f>IF(深海装备!T41="","",深海装备!T41)</f>
        <v/>
      </c>
      <c r="U42" s="370" t="str">
        <f>IF(深海装备!U41="","",深海装备!U41)</f>
        <v/>
      </c>
      <c r="V42" s="370" t="str">
        <f>IF(深海装备!V41="","",深海装备!V41)</f>
        <v/>
      </c>
      <c r="W42" s="370" t="str">
        <f>IF(深海装备!W41="","",深海装备!W41)</f>
        <v/>
      </c>
      <c r="X42" s="370" t="str">
        <f>IF(深海装备!X41="","",深海装备!X41)</f>
        <v/>
      </c>
      <c r="Y42" s="370">
        <f>IF(深海装备!Y41="","",深海装备!Y41)</f>
        <v>2</v>
      </c>
      <c r="Z42" s="370">
        <f>IF(深海装备!Z41="","",深海装备!Z41)</f>
        <v>5</v>
      </c>
      <c r="AA42" s="370" t="str">
        <f>IF(深海装备!AA41="","",深海装备!AA41)</f>
        <v/>
      </c>
      <c r="AB42" t="str">
        <f>IF(深海装备!AB41="","",深海装备!AB41)</f>
        <v/>
      </c>
      <c r="AC42" t="str">
        <f>IF(深海装备!AC41="","",深海装备!AC41)</f>
        <v/>
      </c>
      <c r="AD42" t="str">
        <f>IF(深海装备!AD41="","",深海装备!AD41)</f>
        <v/>
      </c>
    </row>
    <row r="43" spans="1:30">
      <c r="A43">
        <f>IF(深海装备!A42="","",深海装备!A42)</f>
        <v>20054121</v>
      </c>
      <c r="B43" s="365" t="s">
        <v>2015</v>
      </c>
      <c r="C43">
        <f>IF(深海装备!C42="","",深海装备!C42)</f>
        <v>1</v>
      </c>
      <c r="D43" t="str">
        <f>IF(深海装备!D42="","",深海装备!D42)</f>
        <v>鱼雷</v>
      </c>
      <c r="E43" s="370" t="str">
        <f>IF(深海装备!E42="","",深海装备!E42)</f>
        <v>深海</v>
      </c>
      <c r="F43" s="370" t="str">
        <f>IF(深海装备!F42="","",深海装备!F42)</f>
        <v/>
      </c>
      <c r="G43" s="370" t="str">
        <f>IF(深海装备!G42="","",深海装备!G42)</f>
        <v/>
      </c>
      <c r="H43" s="370" t="str">
        <f>IF(深海装备!H42="","",深海装备!H42)</f>
        <v/>
      </c>
      <c r="I43" s="370">
        <f>IF(深海装备!I42="","",深海装备!I42)</f>
        <v>18</v>
      </c>
      <c r="J43" s="370" t="str">
        <f>IF(深海装备!J42="","",深海装备!J42)</f>
        <v/>
      </c>
      <c r="K43" s="370" t="str">
        <f>IF(深海装备!K42="","",深海装备!K42)</f>
        <v/>
      </c>
      <c r="L43" s="370">
        <f>IF(深海装备!L42="","",深海装备!L42)</f>
        <v>5</v>
      </c>
      <c r="M43" s="370" t="str">
        <f>IF(深海装备!M42="","",深海装备!M42)</f>
        <v>无</v>
      </c>
      <c r="N43" s="370" t="str">
        <f>IF(深海装备!N42="","",深海装备!N42)</f>
        <v/>
      </c>
      <c r="O43" s="370" t="str">
        <f>IF(深海装备!O42="","",深海装备!O42)</f>
        <v/>
      </c>
      <c r="P43" s="370" t="str">
        <f>IF(深海装备!P42="","",深海装备!P42)</f>
        <v/>
      </c>
      <c r="Q43" s="370" t="str">
        <f>IF(深海装备!Q42="","",深海装备!Q42)</f>
        <v/>
      </c>
      <c r="R43" s="370">
        <f>IF(深海装备!R42="","",深海装备!R42)</f>
        <v>2</v>
      </c>
      <c r="S43" s="370" t="str">
        <f>IF(深海装备!S42="","",深海装备!S42)</f>
        <v/>
      </c>
      <c r="T43" s="370" t="str">
        <f>IF(深海装备!T42="","",深海装备!T42)</f>
        <v/>
      </c>
      <c r="U43" s="370" t="str">
        <f>IF(深海装备!U42="","",深海装备!U42)</f>
        <v/>
      </c>
      <c r="V43" s="370" t="str">
        <f>IF(深海装备!V42="","",深海装备!V42)</f>
        <v/>
      </c>
      <c r="W43" s="370" t="str">
        <f>IF(深海装备!W42="","",深海装备!W42)</f>
        <v/>
      </c>
      <c r="X43" s="370">
        <f>IF(深海装备!X42="","",深海装备!X42)</f>
        <v>3</v>
      </c>
      <c r="Y43" s="370">
        <f>IF(深海装备!Y42="","",深海装备!Y42)</f>
        <v>3</v>
      </c>
      <c r="Z43" s="370" t="str">
        <f>IF(深海装备!Z42="","",深海装备!Z42)</f>
        <v/>
      </c>
      <c r="AA43" s="370" t="str">
        <f>IF(深海装备!AA42="","",深海装备!AA42)</f>
        <v/>
      </c>
      <c r="AB43" t="str">
        <f>IF(深海装备!AB42="","",深海装备!AB42)</f>
        <v/>
      </c>
      <c r="AC43" t="str">
        <f>IF(深海装备!AC42="","",深海装备!AC42)</f>
        <v/>
      </c>
      <c r="AD43" t="str">
        <f>IF(深海装备!AD42="","",深海装备!AD42)</f>
        <v/>
      </c>
    </row>
    <row r="44" spans="1:30">
      <c r="A44">
        <f>IF(深海装备!A43="","",深海装备!A43)</f>
        <v>20054221</v>
      </c>
      <c r="B44" s="365" t="s">
        <v>1971</v>
      </c>
      <c r="C44">
        <f>IF(深海装备!C43="","",深海装备!C43)</f>
        <v>1</v>
      </c>
      <c r="D44" t="str">
        <f>IF(深海装备!D43="","",深海装备!D43)</f>
        <v>深投</v>
      </c>
      <c r="E44" s="370" t="str">
        <f>IF(深海装备!E43="","",深海装备!E43)</f>
        <v>深海</v>
      </c>
      <c r="F44" s="370" t="str">
        <f>IF(深海装备!F43="","",深海装备!F43)</f>
        <v/>
      </c>
      <c r="G44" s="370" t="str">
        <f>IF(深海装备!G43="","",深海装备!G43)</f>
        <v/>
      </c>
      <c r="H44" s="370" t="str">
        <f>IF(深海装备!H43="","",深海装备!H43)</f>
        <v/>
      </c>
      <c r="I44" s="370" t="str">
        <f>IF(深海装备!I43="","",深海装备!I43)</f>
        <v/>
      </c>
      <c r="J44" s="370">
        <f>IF(深海装备!J43="","",深海装备!J43)</f>
        <v>7</v>
      </c>
      <c r="K44" s="370" t="str">
        <f>IF(深海装备!K43="","",深海装备!K43)</f>
        <v/>
      </c>
      <c r="L44" s="370" t="str">
        <f>IF(深海装备!L43="","",深海装备!L43)</f>
        <v/>
      </c>
      <c r="M44" s="370" t="str">
        <f>IF(深海装备!M43="","",深海装备!M43)</f>
        <v>无</v>
      </c>
      <c r="N44" s="370" t="str">
        <f>IF(深海装备!N43="","",深海装备!N43)</f>
        <v/>
      </c>
      <c r="O44" s="370" t="str">
        <f>IF(深海装备!O43="","",深海装备!O43)</f>
        <v/>
      </c>
      <c r="P44" s="370" t="str">
        <f>IF(深海装备!P43="","",深海装备!P43)</f>
        <v/>
      </c>
      <c r="Q44" s="370" t="str">
        <f>IF(深海装备!Q43="","",深海装备!Q43)</f>
        <v/>
      </c>
      <c r="R44" s="370">
        <f>IF(深海装备!R43="","",深海装备!R43)</f>
        <v>2</v>
      </c>
      <c r="S44" s="370" t="str">
        <f>IF(深海装备!S43="","",深海装备!S43)</f>
        <v/>
      </c>
      <c r="T44" s="370" t="str">
        <f>IF(深海装备!T43="","",深海装备!T43)</f>
        <v/>
      </c>
      <c r="U44" s="370" t="str">
        <f>IF(深海装备!U43="","",深海装备!U43)</f>
        <v/>
      </c>
      <c r="V44" s="370" t="str">
        <f>IF(深海装备!V43="","",深海装备!V43)</f>
        <v/>
      </c>
      <c r="W44" s="370" t="str">
        <f>IF(深海装备!W43="","",深海装备!W43)</f>
        <v/>
      </c>
      <c r="X44" s="370">
        <f>IF(深海装备!X43="","",深海装备!X43)</f>
        <v>3</v>
      </c>
      <c r="Y44" s="370" t="str">
        <f>IF(深海装备!Y43="","",深海装备!Y43)</f>
        <v/>
      </c>
      <c r="Z44" s="370" t="str">
        <f>IF(深海装备!Z43="","",深海装备!Z43)</f>
        <v/>
      </c>
      <c r="AA44" s="370">
        <f>IF(深海装备!AA43="","",深海装备!AA43)</f>
        <v>2</v>
      </c>
      <c r="AB44" t="str">
        <f>IF(深海装备!AB43="","",深海装备!AB43)</f>
        <v/>
      </c>
      <c r="AC44" t="str">
        <f>IF(深海装备!AC43="","",深海装备!AC43)</f>
        <v/>
      </c>
      <c r="AD44" t="str">
        <f>IF(深海装备!AD43="","",深海装备!AD43)</f>
        <v/>
      </c>
    </row>
    <row r="45" spans="1:30">
      <c r="A45">
        <f>IF(深海装备!A44="","",深海装备!A44)</f>
        <v>20054321</v>
      </c>
      <c r="B45" s="365" t="s">
        <v>1972</v>
      </c>
      <c r="C45">
        <f>IF(深海装备!C44="","",深海装备!C44)</f>
        <v>1</v>
      </c>
      <c r="D45" t="str">
        <f>IF(深海装备!D44="","",深海装备!D44)</f>
        <v>深投</v>
      </c>
      <c r="E45" s="370" t="str">
        <f>IF(深海装备!E44="","",深海装备!E44)</f>
        <v>深海</v>
      </c>
      <c r="F45" s="370" t="str">
        <f>IF(深海装备!F44="","",深海装备!F44)</f>
        <v/>
      </c>
      <c r="G45" s="370" t="str">
        <f>IF(深海装备!G44="","",深海装备!G44)</f>
        <v/>
      </c>
      <c r="H45" s="370" t="str">
        <f>IF(深海装备!H44="","",深海装备!H44)</f>
        <v/>
      </c>
      <c r="I45" s="370" t="str">
        <f>IF(深海装备!I44="","",深海装备!I44)</f>
        <v/>
      </c>
      <c r="J45" s="370">
        <f>IF(深海装备!J44="","",深海装备!J44)</f>
        <v>9</v>
      </c>
      <c r="K45" s="370" t="str">
        <f>IF(深海装备!K44="","",深海装备!K44)</f>
        <v/>
      </c>
      <c r="L45" s="370" t="str">
        <f>IF(深海装备!L44="","",深海装备!L44)</f>
        <v/>
      </c>
      <c r="M45" s="370" t="str">
        <f>IF(深海装备!M44="","",深海装备!M44)</f>
        <v>无</v>
      </c>
      <c r="N45" s="370" t="str">
        <f>IF(深海装备!N44="","",深海装备!N44)</f>
        <v/>
      </c>
      <c r="O45" s="370" t="str">
        <f>IF(深海装备!O44="","",深海装备!O44)</f>
        <v/>
      </c>
      <c r="P45" s="370" t="str">
        <f>IF(深海装备!P44="","",深海装备!P44)</f>
        <v/>
      </c>
      <c r="Q45" s="370" t="str">
        <f>IF(深海装备!Q44="","",深海装备!Q44)</f>
        <v/>
      </c>
      <c r="R45" s="370">
        <f>IF(深海装备!R44="","",深海装备!R44)</f>
        <v>2</v>
      </c>
      <c r="S45" s="370" t="str">
        <f>IF(深海装备!S44="","",深海装备!S44)</f>
        <v/>
      </c>
      <c r="T45" s="370" t="str">
        <f>IF(深海装备!T44="","",深海装备!T44)</f>
        <v/>
      </c>
      <c r="U45" s="370" t="str">
        <f>IF(深海装备!U44="","",深海装备!U44)</f>
        <v/>
      </c>
      <c r="V45" s="370" t="str">
        <f>IF(深海装备!V44="","",深海装备!V44)</f>
        <v/>
      </c>
      <c r="W45" s="370" t="str">
        <f>IF(深海装备!W44="","",深海装备!W44)</f>
        <v/>
      </c>
      <c r="X45" s="370">
        <f>IF(深海装备!X44="","",深海装备!X44)</f>
        <v>3</v>
      </c>
      <c r="Y45" s="370" t="str">
        <f>IF(深海装备!Y44="","",深海装备!Y44)</f>
        <v/>
      </c>
      <c r="Z45" s="370" t="str">
        <f>IF(深海装备!Z44="","",深海装备!Z44)</f>
        <v/>
      </c>
      <c r="AA45" s="370">
        <f>IF(深海装备!AA44="","",深海装备!AA44)</f>
        <v>2</v>
      </c>
      <c r="AB45" t="str">
        <f>IF(深海装备!AB44="","",深海装备!AB44)</f>
        <v/>
      </c>
      <c r="AC45" t="str">
        <f>IF(深海装备!AC44="","",深海装备!AC44)</f>
        <v/>
      </c>
      <c r="AD45" t="str">
        <f>IF(深海装备!AD44="","",深海装备!AD44)</f>
        <v/>
      </c>
    </row>
    <row r="46" spans="1:30">
      <c r="A46">
        <f>IF(深海装备!A45="","",深海装备!A45)</f>
        <v>20054421</v>
      </c>
      <c r="B46" s="365" t="s">
        <v>1973</v>
      </c>
      <c r="C46">
        <f>IF(深海装备!C45="","",深海装备!C45)</f>
        <v>1</v>
      </c>
      <c r="D46" t="str">
        <f>IF(深海装备!D45="","",深海装备!D45)</f>
        <v>深投</v>
      </c>
      <c r="E46" s="370" t="str">
        <f>IF(深海装备!E45="","",深海装备!E45)</f>
        <v>深海</v>
      </c>
      <c r="F46" s="370" t="str">
        <f>IF(深海装备!F45="","",深海装备!F45)</f>
        <v/>
      </c>
      <c r="G46" s="370" t="str">
        <f>IF(深海装备!G45="","",深海装备!G45)</f>
        <v/>
      </c>
      <c r="H46" s="370" t="str">
        <f>IF(深海装备!H45="","",深海装备!H45)</f>
        <v/>
      </c>
      <c r="I46" s="370" t="str">
        <f>IF(深海装备!I45="","",深海装备!I45)</f>
        <v/>
      </c>
      <c r="J46" s="370">
        <f>IF(深海装备!J45="","",深海装备!J45)</f>
        <v>13</v>
      </c>
      <c r="K46" s="370" t="str">
        <f>IF(深海装备!K45="","",深海装备!K45)</f>
        <v/>
      </c>
      <c r="L46" s="370" t="str">
        <f>IF(深海装备!L45="","",深海装备!L45)</f>
        <v/>
      </c>
      <c r="M46" s="370" t="str">
        <f>IF(深海装备!M45="","",深海装备!M45)</f>
        <v>无</v>
      </c>
      <c r="N46" s="370" t="str">
        <f>IF(深海装备!N45="","",深海装备!N45)</f>
        <v/>
      </c>
      <c r="O46" s="370" t="str">
        <f>IF(深海装备!O45="","",深海装备!O45)</f>
        <v/>
      </c>
      <c r="P46" s="370" t="str">
        <f>IF(深海装备!P45="","",深海装备!P45)</f>
        <v/>
      </c>
      <c r="Q46" s="370" t="str">
        <f>IF(深海装备!Q45="","",深海装备!Q45)</f>
        <v/>
      </c>
      <c r="R46" s="370">
        <f>IF(深海装备!R45="","",深海装备!R45)</f>
        <v>2</v>
      </c>
      <c r="S46" s="370" t="str">
        <f>IF(深海装备!S45="","",深海装备!S45)</f>
        <v/>
      </c>
      <c r="T46" s="370" t="str">
        <f>IF(深海装备!T45="","",深海装备!T45)</f>
        <v/>
      </c>
      <c r="U46" s="370" t="str">
        <f>IF(深海装备!U45="","",深海装备!U45)</f>
        <v/>
      </c>
      <c r="V46" s="370" t="str">
        <f>IF(深海装备!V45="","",深海装备!V45)</f>
        <v/>
      </c>
      <c r="W46" s="370" t="str">
        <f>IF(深海装备!W45="","",深海装备!W45)</f>
        <v/>
      </c>
      <c r="X46" s="370">
        <f>IF(深海装备!X45="","",深海装备!X45)</f>
        <v>3</v>
      </c>
      <c r="Y46" s="370" t="str">
        <f>IF(深海装备!Y45="","",深海装备!Y45)</f>
        <v/>
      </c>
      <c r="Z46" s="370" t="str">
        <f>IF(深海装备!Z45="","",深海装备!Z45)</f>
        <v/>
      </c>
      <c r="AA46" s="370">
        <f>IF(深海装备!AA45="","",深海装备!AA45)</f>
        <v>2</v>
      </c>
      <c r="AB46" t="str">
        <f>IF(深海装备!AB45="","",深海装备!AB45)</f>
        <v/>
      </c>
      <c r="AC46" t="str">
        <f>IF(深海装备!AC45="","",深海装备!AC45)</f>
        <v/>
      </c>
      <c r="AD46" t="str">
        <f>IF(深海装备!AD45="","",深海装备!AD45)</f>
        <v/>
      </c>
    </row>
    <row r="47" spans="1:30">
      <c r="A47">
        <f>IF(深海装备!A46="","",深海装备!A46)</f>
        <v>20054521</v>
      </c>
      <c r="B47" s="365" t="s">
        <v>1974</v>
      </c>
      <c r="C47">
        <f>IF(深海装备!C46="","",深海装备!C46)</f>
        <v>1</v>
      </c>
      <c r="D47" t="str">
        <f>IF(深海装备!D46="","",深海装备!D46)</f>
        <v>深投</v>
      </c>
      <c r="E47" s="370" t="str">
        <f>IF(深海装备!E46="","",深海装备!E46)</f>
        <v>深海</v>
      </c>
      <c r="F47" s="370" t="str">
        <f>IF(深海装备!F46="","",深海装备!F46)</f>
        <v/>
      </c>
      <c r="G47" s="370" t="str">
        <f>IF(深海装备!G46="","",深海装备!G46)</f>
        <v/>
      </c>
      <c r="H47" s="370" t="str">
        <f>IF(深海装备!H46="","",深海装备!H46)</f>
        <v/>
      </c>
      <c r="I47" s="370" t="str">
        <f>IF(深海装备!I46="","",深海装备!I46)</f>
        <v/>
      </c>
      <c r="J47" s="370">
        <f>IF(深海装备!J46="","",深海装备!J46)</f>
        <v>16</v>
      </c>
      <c r="K47" s="370" t="str">
        <f>IF(深海装备!K46="","",深海装备!K46)</f>
        <v/>
      </c>
      <c r="L47" s="370" t="str">
        <f>IF(深海装备!L46="","",深海装备!L46)</f>
        <v/>
      </c>
      <c r="M47" s="370" t="str">
        <f>IF(深海装备!M46="","",深海装备!M46)</f>
        <v>无</v>
      </c>
      <c r="N47" s="370" t="str">
        <f>IF(深海装备!N46="","",深海装备!N46)</f>
        <v/>
      </c>
      <c r="O47" s="370" t="str">
        <f>IF(深海装备!O46="","",深海装备!O46)</f>
        <v/>
      </c>
      <c r="P47" s="370" t="str">
        <f>IF(深海装备!P46="","",深海装备!P46)</f>
        <v/>
      </c>
      <c r="Q47" s="370" t="str">
        <f>IF(深海装备!Q46="","",深海装备!Q46)</f>
        <v/>
      </c>
      <c r="R47" s="370">
        <f>IF(深海装备!R46="","",深海装备!R46)</f>
        <v>2</v>
      </c>
      <c r="S47" s="370" t="str">
        <f>IF(深海装备!S46="","",深海装备!S46)</f>
        <v/>
      </c>
      <c r="T47" s="370" t="str">
        <f>IF(深海装备!T46="","",深海装备!T46)</f>
        <v/>
      </c>
      <c r="U47" s="370" t="str">
        <f>IF(深海装备!U46="","",深海装备!U46)</f>
        <v/>
      </c>
      <c r="V47" s="370" t="str">
        <f>IF(深海装备!V46="","",深海装备!V46)</f>
        <v/>
      </c>
      <c r="W47" s="370" t="str">
        <f>IF(深海装备!W46="","",深海装备!W46)</f>
        <v/>
      </c>
      <c r="X47" s="370">
        <f>IF(深海装备!X46="","",深海装备!X46)</f>
        <v>3</v>
      </c>
      <c r="Y47" s="370" t="str">
        <f>IF(深海装备!Y46="","",深海装备!Y46)</f>
        <v/>
      </c>
      <c r="Z47" s="370" t="str">
        <f>IF(深海装备!Z46="","",深海装备!Z46)</f>
        <v/>
      </c>
      <c r="AA47" s="370">
        <f>IF(深海装备!AA46="","",深海装备!AA46)</f>
        <v>2</v>
      </c>
      <c r="AB47" t="str">
        <f>IF(深海装备!AB46="","",深海装备!AB46)</f>
        <v/>
      </c>
      <c r="AC47" t="str">
        <f>IF(深海装备!AC46="","",深海装备!AC46)</f>
        <v/>
      </c>
      <c r="AD47" t="str">
        <f>IF(深海装备!AD46="","",深海装备!AD46)</f>
        <v/>
      </c>
    </row>
    <row r="48" spans="1:30">
      <c r="A48">
        <f>IF(深海装备!A47="","",深海装备!A47)</f>
        <v>20054621</v>
      </c>
      <c r="B48" s="365" t="s">
        <v>2003</v>
      </c>
      <c r="C48">
        <f>IF(深海装备!C47="","",深海装备!C47)</f>
        <v>1</v>
      </c>
      <c r="D48" t="str">
        <f>IF(深海装备!D47="","",深海装备!D47)</f>
        <v>轰炸机</v>
      </c>
      <c r="E48" s="370" t="str">
        <f>IF(深海装备!E47="","",深海装备!E47)</f>
        <v>深海</v>
      </c>
      <c r="F48" s="370" t="str">
        <f>IF(深海装备!F47="","",深海装备!F47)</f>
        <v/>
      </c>
      <c r="G48" s="370" t="str">
        <f>IF(深海装备!G47="","",深海装备!G47)</f>
        <v/>
      </c>
      <c r="H48" s="370" t="str">
        <f>IF(深海装备!H47="","",深海装备!H47)</f>
        <v/>
      </c>
      <c r="I48" s="370" t="str">
        <f>IF(深海装备!I47="","",深海装备!I47)</f>
        <v/>
      </c>
      <c r="J48" s="370">
        <f>IF(深海装备!J47="","",深海装备!J47)</f>
        <v>7</v>
      </c>
      <c r="K48" s="370" t="str">
        <f>IF(深海装备!K47="","",深海装备!K47)</f>
        <v/>
      </c>
      <c r="L48" s="370" t="str">
        <f>IF(深海装备!L47="","",深海装备!L47)</f>
        <v/>
      </c>
      <c r="M48" s="370" t="str">
        <f>IF(深海装备!M47="","",深海装备!M47)</f>
        <v>无</v>
      </c>
      <c r="N48" s="370" t="str">
        <f>IF(深海装备!N47="","",深海装备!N47)</f>
        <v/>
      </c>
      <c r="O48" s="370" t="str">
        <f>IF(深海装备!O47="","",深海装备!O47)</f>
        <v/>
      </c>
      <c r="P48" s="370">
        <f>IF(深海装备!P47="","",深海装备!P47)</f>
        <v>10</v>
      </c>
      <c r="Q48" s="370">
        <f>IF(深海装备!Q47="","",深海装备!Q47)</f>
        <v>8</v>
      </c>
      <c r="R48" s="370">
        <f>IF(深海装备!R47="","",深海装备!R47)</f>
        <v>2</v>
      </c>
      <c r="S48" s="370" t="str">
        <f>IF(深海装备!S47="","",深海装备!S47)</f>
        <v/>
      </c>
      <c r="T48" s="370" t="str">
        <f>IF(深海装备!T47="","",深海装备!T47)</f>
        <v/>
      </c>
      <c r="U48" s="370" t="str">
        <f>IF(深海装备!U47="","",深海装备!U47)</f>
        <v/>
      </c>
      <c r="V48" s="370" t="str">
        <f>IF(深海装备!V47="","",深海装备!V47)</f>
        <v/>
      </c>
      <c r="W48" s="370" t="str">
        <f>IF(深海装备!W47="","",深海装备!W47)</f>
        <v/>
      </c>
      <c r="X48" s="370" t="str">
        <f>IF(深海装备!X47="","",深海装备!X47)</f>
        <v/>
      </c>
      <c r="Y48" s="370" t="str">
        <f>IF(深海装备!Y47="","",深海装备!Y47)</f>
        <v/>
      </c>
      <c r="Z48" s="370">
        <f>IF(深海装备!Z47="","",深海装备!Z47)</f>
        <v>3</v>
      </c>
      <c r="AA48" s="370">
        <f>IF(深海装备!AA47="","",深海装备!AA47)</f>
        <v>2</v>
      </c>
      <c r="AB48" t="str">
        <f>IF(深海装备!AB47="","",深海装备!AB47)</f>
        <v/>
      </c>
      <c r="AC48" t="str">
        <f>IF(深海装备!AC47="","",深海装备!AC47)</f>
        <v/>
      </c>
      <c r="AD48" t="str">
        <f>IF(深海装备!AD47="","",深海装备!AD47)</f>
        <v/>
      </c>
    </row>
    <row r="49" spans="1:30">
      <c r="A49">
        <f>IF(深海装备!A48="","",深海装备!A48)</f>
        <v>20054721</v>
      </c>
      <c r="B49" s="366" t="s">
        <v>4773</v>
      </c>
      <c r="C49">
        <f>IF(深海装备!C48="","",深海装备!C48)</f>
        <v>6</v>
      </c>
      <c r="D49" t="str">
        <f>IF(深海装备!D48="","",深海装备!D48)</f>
        <v>强化部件</v>
      </c>
      <c r="E49" s="370" t="str">
        <f>IF(深海装备!E48="","",深海装备!E48)</f>
        <v>深海</v>
      </c>
      <c r="F49" s="370" t="str">
        <f>IF(深海装备!F48="","",深海装备!F48)</f>
        <v/>
      </c>
      <c r="G49" s="370">
        <f>IF(深海装备!G48="","",深海装备!G48)</f>
        <v>1</v>
      </c>
      <c r="H49" s="370" t="str">
        <f>IF(深海装备!H48="","",深海装备!H48)</f>
        <v/>
      </c>
      <c r="I49" s="370">
        <f>IF(深海装备!I48="","",深海装备!I48)</f>
        <v>1</v>
      </c>
      <c r="J49" s="370">
        <f>IF(深海装备!J48="","",深海装备!J48)</f>
        <v>1</v>
      </c>
      <c r="K49" s="370">
        <f>IF(深海装备!K48="","",深海装备!K48)</f>
        <v>1</v>
      </c>
      <c r="L49" s="370">
        <f>IF(深海装备!L48="","",深海装备!L48)</f>
        <v>1</v>
      </c>
      <c r="M49" s="370" t="str">
        <f>IF(深海装备!M48="","",深海装备!M48)</f>
        <v>无</v>
      </c>
      <c r="N49" s="370">
        <f>IF(深海装备!N48="","",深海装备!N48)</f>
        <v>1</v>
      </c>
      <c r="O49" s="370" t="str">
        <f>IF(深海装备!O48="","",深海装备!O48)</f>
        <v/>
      </c>
      <c r="P49" s="370">
        <f>IF(深海装备!P48="","",深海装备!P48)</f>
        <v>1</v>
      </c>
      <c r="Q49" s="370">
        <f>IF(深海装备!Q48="","",深海装备!Q48)</f>
        <v>1</v>
      </c>
      <c r="R49" s="370">
        <f>IF(深海装备!R48="","",深海装备!R48)</f>
        <v>2</v>
      </c>
      <c r="S49" s="370" t="str">
        <f>IF(深海装备!S48="","",深海装备!S48)</f>
        <v/>
      </c>
      <c r="T49" s="370" t="str">
        <f>IF(深海装备!T48="","",深海装备!T48)</f>
        <v/>
      </c>
      <c r="U49" s="370" t="str">
        <f>IF(深海装备!U48="","",深海装备!U48)</f>
        <v/>
      </c>
      <c r="V49" s="370" t="str">
        <f>IF(深海装备!V48="","",深海装备!V48)</f>
        <v/>
      </c>
      <c r="W49" s="370" t="str">
        <f>IF(深海装备!W48="","",深海装备!W48)</f>
        <v/>
      </c>
      <c r="X49" s="370">
        <f>IF(深海装备!X48="","",深海装备!X48)</f>
        <v>5</v>
      </c>
      <c r="Y49" s="370" t="str">
        <f>IF(深海装备!Y48="","",深海装备!Y48)</f>
        <v/>
      </c>
      <c r="Z49" s="370">
        <f>IF(深海装备!Z48="","",深海装备!Z48)</f>
        <v>5</v>
      </c>
      <c r="AA49" s="370" t="str">
        <f>IF(深海装备!AA48="","",深海装备!AA48)</f>
        <v/>
      </c>
      <c r="AB49" t="str">
        <f>IF(深海装备!AB48="","",深海装备!AB48)</f>
        <v/>
      </c>
      <c r="AC49" t="str">
        <f>IF(深海装备!AC48="","",深海装备!AC48)</f>
        <v/>
      </c>
      <c r="AD49" t="str">
        <f>IF(深海装备!AD48="","",深海装备!AD48)</f>
        <v/>
      </c>
    </row>
    <row r="50" spans="1:30">
      <c r="A50">
        <f>IF(深海装备!A49="","",深海装备!A49)</f>
        <v>20054821</v>
      </c>
      <c r="B50" s="366" t="s">
        <v>4772</v>
      </c>
      <c r="C50">
        <f>IF(深海装备!C49="","",深海装备!C49)</f>
        <v>6</v>
      </c>
      <c r="D50" t="str">
        <f>IF(深海装备!D49="","",深海装备!D49)</f>
        <v>强化部件</v>
      </c>
      <c r="E50" s="370" t="str">
        <f>IF(深海装备!E49="","",深海装备!E49)</f>
        <v>深海</v>
      </c>
      <c r="F50" s="370" t="str">
        <f>IF(深海装备!F49="","",深海装备!F49)</f>
        <v/>
      </c>
      <c r="G50" s="370">
        <f>IF(深海装备!G49="","",深海装备!G49)</f>
        <v>2</v>
      </c>
      <c r="H50" s="370" t="str">
        <f>IF(深海装备!H49="","",深海装备!H49)</f>
        <v/>
      </c>
      <c r="I50" s="370">
        <f>IF(深海装备!I49="","",深海装备!I49)</f>
        <v>2</v>
      </c>
      <c r="J50" s="370">
        <f>IF(深海装备!J49="","",深海装备!J49)</f>
        <v>2</v>
      </c>
      <c r="K50" s="370">
        <f>IF(深海装备!K49="","",深海装备!K49)</f>
        <v>2</v>
      </c>
      <c r="L50" s="370">
        <f>IF(深海装备!L49="","",深海装备!L49)</f>
        <v>2</v>
      </c>
      <c r="M50" s="370" t="str">
        <f>IF(深海装备!M49="","",深海装备!M49)</f>
        <v>无</v>
      </c>
      <c r="N50" s="370">
        <f>IF(深海装备!N49="","",深海装备!N49)</f>
        <v>2</v>
      </c>
      <c r="O50" s="370" t="str">
        <f>IF(深海装备!O49="","",深海装备!O49)</f>
        <v/>
      </c>
      <c r="P50" s="370">
        <f>IF(深海装备!P49="","",深海装备!P49)</f>
        <v>2</v>
      </c>
      <c r="Q50" s="370">
        <f>IF(深海装备!Q49="","",深海装备!Q49)</f>
        <v>2</v>
      </c>
      <c r="R50" s="370">
        <f>IF(深海装备!R49="","",深海装备!R49)</f>
        <v>2</v>
      </c>
      <c r="S50" s="370" t="str">
        <f>IF(深海装备!S49="","",深海装备!S49)</f>
        <v/>
      </c>
      <c r="T50" s="370" t="str">
        <f>IF(深海装备!T49="","",深海装备!T49)</f>
        <v/>
      </c>
      <c r="U50" s="370" t="str">
        <f>IF(深海装备!U49="","",深海装备!U49)</f>
        <v/>
      </c>
      <c r="V50" s="370" t="str">
        <f>IF(深海装备!V49="","",深海装备!V49)</f>
        <v/>
      </c>
      <c r="W50" s="370" t="str">
        <f>IF(深海装备!W49="","",深海装备!W49)</f>
        <v/>
      </c>
      <c r="X50" s="370">
        <f>IF(深海装备!X49="","",深海装备!X49)</f>
        <v>5</v>
      </c>
      <c r="Y50" s="370" t="str">
        <f>IF(深海装备!Y49="","",深海装备!Y49)</f>
        <v/>
      </c>
      <c r="Z50" s="370">
        <f>IF(深海装备!Z49="","",深海装备!Z49)</f>
        <v>5</v>
      </c>
      <c r="AA50" s="370" t="str">
        <f>IF(深海装备!AA49="","",深海装备!AA49)</f>
        <v/>
      </c>
      <c r="AB50" t="str">
        <f>IF(深海装备!AB49="","",深海装备!AB49)</f>
        <v/>
      </c>
      <c r="AC50" t="str">
        <f>IF(深海装备!AC49="","",深海装备!AC49)</f>
        <v/>
      </c>
      <c r="AD50" t="str">
        <f>IF(深海装备!AD49="","",深海装备!AD49)</f>
        <v/>
      </c>
    </row>
    <row r="51" spans="1:30">
      <c r="A51">
        <f>IF(深海装备!A50="","",深海装备!A50)</f>
        <v>20054921</v>
      </c>
      <c r="B51" s="67" t="str">
        <f>IF(深海装备!B50="","",深海装备!B50)</f>
        <v>烟花（红）</v>
      </c>
      <c r="C51">
        <f>IF(深海装备!C50="","",深海装备!C50)</f>
        <v>6</v>
      </c>
      <c r="D51" t="str">
        <f>IF(深海装备!D50="","",深海装备!D50)</f>
        <v>导弹</v>
      </c>
      <c r="E51" s="370" t="str">
        <f>IF(深海装备!E50="","",深海装备!E50)</f>
        <v>深海</v>
      </c>
      <c r="F51" s="370" t="str">
        <f>IF(深海装备!F50="","",深海装备!F50)</f>
        <v/>
      </c>
      <c r="G51" s="370">
        <f>IF(深海装备!G50="","",深海装备!G50)</f>
        <v>1</v>
      </c>
      <c r="H51" s="370" t="str">
        <f>IF(深海装备!H50="","",深海装备!H50)</f>
        <v/>
      </c>
      <c r="I51" s="370" t="str">
        <f>IF(深海装备!I50="","",深海装备!I50)</f>
        <v/>
      </c>
      <c r="J51" s="370" t="str">
        <f>IF(深海装备!J50="","",深海装备!J50)</f>
        <v/>
      </c>
      <c r="K51" s="370" t="str">
        <f>IF(深海装备!K50="","",深海装备!K50)</f>
        <v/>
      </c>
      <c r="L51" s="370" t="str">
        <f>IF(深海装备!L50="","",深海装备!L50)</f>
        <v/>
      </c>
      <c r="M51" s="370" t="str">
        <f>IF(深海装备!M50="","",深海装备!M50)</f>
        <v>无</v>
      </c>
      <c r="N51" s="370" t="str">
        <f>IF(深海装备!N50="","",深海装备!N50)</f>
        <v/>
      </c>
      <c r="O51" s="370" t="str">
        <f>IF(深海装备!O50="","",深海装备!O50)</f>
        <v/>
      </c>
      <c r="P51" s="370" t="str">
        <f>IF(深海装备!P50="","",深海装备!P50)</f>
        <v/>
      </c>
      <c r="Q51" s="370" t="str">
        <f>IF(深海装备!Q50="","",深海装备!Q50)</f>
        <v/>
      </c>
      <c r="R51" s="370">
        <f>IF(深海装备!R50="","",深海装备!R50)</f>
        <v>2</v>
      </c>
      <c r="S51" s="370" t="str">
        <f>IF(深海装备!S50="","",深海装备!S50)</f>
        <v/>
      </c>
      <c r="T51" s="370" t="str">
        <f>IF(深海装备!T50="","",深海装备!T50)</f>
        <v/>
      </c>
      <c r="U51" s="370" t="str">
        <f>IF(深海装备!U50="","",深海装备!U50)</f>
        <v/>
      </c>
      <c r="V51" s="370" t="str">
        <f>IF(深海装备!V50="","",深海装备!V50)</f>
        <v/>
      </c>
      <c r="W51" s="370" t="str">
        <f>IF(深海装备!W50="","",深海装备!W50)</f>
        <v/>
      </c>
      <c r="X51" s="370">
        <f>IF(深海装备!X50="","",深海装备!X50)</f>
        <v>5</v>
      </c>
      <c r="Y51" s="370" t="str">
        <f>IF(深海装备!Y50="","",深海装备!Y50)</f>
        <v/>
      </c>
      <c r="Z51" s="370">
        <f>IF(深海装备!Z50="","",深海装备!Z50)</f>
        <v>5</v>
      </c>
      <c r="AA51" s="370" t="str">
        <f>IF(深海装备!AA50="","",深海装备!AA50)</f>
        <v/>
      </c>
      <c r="AB51" t="str">
        <f>IF(深海装备!AB50="","",深海装备!AB50)</f>
        <v/>
      </c>
      <c r="AC51" t="str">
        <f>IF(深海装备!AC50="","",深海装备!AC50)</f>
        <v/>
      </c>
      <c r="AD51" t="str">
        <f>IF(深海装备!AD50="","",深海装备!AD50)</f>
        <v/>
      </c>
    </row>
    <row r="52" spans="1:30">
      <c r="A52">
        <f>IF(深海装备!A51="","",深海装备!A51)</f>
        <v>20055021</v>
      </c>
      <c r="B52" s="67" t="str">
        <f>IF(深海装备!B51="","",深海装备!B51)</f>
        <v>烟花（蓝）</v>
      </c>
      <c r="C52">
        <f>IF(深海装备!C51="","",深海装备!C51)</f>
        <v>6</v>
      </c>
      <c r="D52" t="str">
        <f>IF(深海装备!D51="","",深海装备!D51)</f>
        <v>防空导弹</v>
      </c>
      <c r="E52" s="370" t="str">
        <f>IF(深海装备!E51="","",深海装备!E51)</f>
        <v>深海</v>
      </c>
      <c r="F52" s="370" t="str">
        <f>IF(深海装备!F51="","",深海装备!F51)</f>
        <v/>
      </c>
      <c r="G52" s="370">
        <f>IF(深海装备!G51="","",深海装备!G51)</f>
        <v>1</v>
      </c>
      <c r="H52" s="370" t="str">
        <f>IF(深海装备!H51="","",深海装备!H51)</f>
        <v/>
      </c>
      <c r="I52" s="370" t="str">
        <f>IF(深海装备!I51="","",深海装备!I51)</f>
        <v/>
      </c>
      <c r="J52" s="370" t="str">
        <f>IF(深海装备!J51="","",深海装备!J51)</f>
        <v/>
      </c>
      <c r="K52" s="370" t="str">
        <f>IF(深海装备!K51="","",深海装备!K51)</f>
        <v/>
      </c>
      <c r="L52" s="370" t="str">
        <f>IF(深海装备!L51="","",深海装备!L51)</f>
        <v/>
      </c>
      <c r="M52" s="370" t="str">
        <f>IF(深海装备!M51="","",深海装备!M51)</f>
        <v>无</v>
      </c>
      <c r="N52" s="370" t="str">
        <f>IF(深海装备!N51="","",深海装备!N51)</f>
        <v/>
      </c>
      <c r="O52" s="370" t="str">
        <f>IF(深海装备!O51="","",深海装备!O51)</f>
        <v/>
      </c>
      <c r="P52" s="370" t="str">
        <f>IF(深海装备!P51="","",深海装备!P51)</f>
        <v/>
      </c>
      <c r="Q52" s="370" t="str">
        <f>IF(深海装备!Q51="","",深海装备!Q51)</f>
        <v/>
      </c>
      <c r="R52" s="370">
        <f>IF(深海装备!R51="","",深海装备!R51)</f>
        <v>2</v>
      </c>
      <c r="S52" s="370" t="str">
        <f>IF(深海装备!S51="","",深海装备!S51)</f>
        <v/>
      </c>
      <c r="T52" s="370" t="str">
        <f>IF(深海装备!T51="","",深海装备!T51)</f>
        <v/>
      </c>
      <c r="U52" s="370">
        <f>IF(深海装备!U51="","",深海装备!U51)</f>
        <v>1</v>
      </c>
      <c r="V52" s="370" t="str">
        <f>IF(深海装备!V51="","",深海装备!V51)</f>
        <v/>
      </c>
      <c r="W52" s="370" t="str">
        <f>IF(深海装备!W51="","",深海装备!W51)</f>
        <v/>
      </c>
      <c r="X52" s="370">
        <f>IF(深海装备!X51="","",深海装备!X51)</f>
        <v>5</v>
      </c>
      <c r="Y52" s="370" t="str">
        <f>IF(深海装备!Y51="","",深海装备!Y51)</f>
        <v/>
      </c>
      <c r="Z52" s="370">
        <f>IF(深海装备!Z51="","",深海装备!Z51)</f>
        <v>5</v>
      </c>
      <c r="AA52" s="370" t="str">
        <f>IF(深海装备!AA51="","",深海装备!AA51)</f>
        <v/>
      </c>
      <c r="AB52" t="str">
        <f>IF(深海装备!AB51="","",深海装备!AB51)</f>
        <v/>
      </c>
      <c r="AC52" t="str">
        <f>IF(深海装备!AC51="","",深海装备!AC51)</f>
        <v/>
      </c>
      <c r="AD52" t="str">
        <f>IF(深海装备!AD51="","",深海装备!AD51)</f>
        <v/>
      </c>
    </row>
    <row r="53" spans="1:30">
      <c r="A53" t="str">
        <f>IF(深海装备!A52="","",深海装备!A52)</f>
        <v/>
      </c>
      <c r="B53" s="67" t="str">
        <f>IF(深海装备!B52="","",深海装备!B52)</f>
        <v/>
      </c>
      <c r="C53" t="str">
        <f>IF(深海装备!C52="","",深海装备!C52)</f>
        <v/>
      </c>
      <c r="D53" t="str">
        <f>IF(深海装备!D52="","",深海装备!D52)</f>
        <v/>
      </c>
      <c r="E53" s="370" t="str">
        <f>IF(深海装备!E52="","",深海装备!E52)</f>
        <v/>
      </c>
      <c r="F53" s="370" t="str">
        <f>IF(深海装备!F52="","",深海装备!F52)</f>
        <v/>
      </c>
      <c r="G53" s="370" t="str">
        <f>IF(深海装备!G52="","",深海装备!G52)</f>
        <v/>
      </c>
      <c r="H53" s="370" t="str">
        <f>IF(深海装备!H52="","",深海装备!H52)</f>
        <v/>
      </c>
      <c r="I53" s="370" t="str">
        <f>IF(深海装备!I52="","",深海装备!I52)</f>
        <v/>
      </c>
      <c r="J53" s="370" t="str">
        <f>IF(深海装备!J52="","",深海装备!J52)</f>
        <v/>
      </c>
      <c r="K53" s="370" t="str">
        <f>IF(深海装备!K52="","",深海装备!K52)</f>
        <v/>
      </c>
      <c r="L53" s="370" t="str">
        <f>IF(深海装备!L52="","",深海装备!L52)</f>
        <v/>
      </c>
      <c r="M53" s="370" t="str">
        <f>IF(深海装备!M52="","",深海装备!M52)</f>
        <v/>
      </c>
      <c r="N53" s="370" t="str">
        <f>IF(深海装备!N52="","",深海装备!N52)</f>
        <v/>
      </c>
      <c r="O53" s="370" t="str">
        <f>IF(深海装备!O52="","",深海装备!O52)</f>
        <v/>
      </c>
      <c r="P53" s="370" t="str">
        <f>IF(深海装备!P52="","",深海装备!P52)</f>
        <v/>
      </c>
      <c r="Q53" s="370" t="str">
        <f>IF(深海装备!Q52="","",深海装备!Q52)</f>
        <v/>
      </c>
      <c r="R53" s="370" t="str">
        <f>IF(深海装备!R52="","",深海装备!R52)</f>
        <v/>
      </c>
      <c r="S53" s="370" t="str">
        <f>IF(深海装备!S52="","",深海装备!S52)</f>
        <v/>
      </c>
      <c r="T53" s="370" t="str">
        <f>IF(深海装备!T52="","",深海装备!T52)</f>
        <v/>
      </c>
      <c r="U53" s="370" t="str">
        <f>IF(深海装备!U52="","",深海装备!U52)</f>
        <v/>
      </c>
      <c r="V53" s="370" t="str">
        <f>IF(深海装备!V52="","",深海装备!V52)</f>
        <v/>
      </c>
      <c r="W53" s="370" t="str">
        <f>IF(深海装备!W52="","",深海装备!W52)</f>
        <v/>
      </c>
      <c r="X53" s="370" t="str">
        <f>IF(深海装备!X52="","",深海装备!X52)</f>
        <v/>
      </c>
      <c r="Y53" s="370" t="str">
        <f>IF(深海装备!Y52="","",深海装备!Y52)</f>
        <v/>
      </c>
      <c r="Z53" s="370" t="str">
        <f>IF(深海装备!Z52="","",深海装备!Z52)</f>
        <v/>
      </c>
      <c r="AA53" s="370" t="str">
        <f>IF(深海装备!AA52="","",深海装备!AA52)</f>
        <v/>
      </c>
      <c r="AB53" t="str">
        <f>IF(深海装备!AB52="","",深海装备!AB52)</f>
        <v/>
      </c>
      <c r="AC53" t="str">
        <f>IF(深海装备!AC52="","",深海装备!AC52)</f>
        <v/>
      </c>
      <c r="AD53" t="str">
        <f>IF(深海装备!AD52="","",深海装备!AD52)</f>
        <v/>
      </c>
    </row>
    <row r="54" spans="1:30">
      <c r="A54" t="str">
        <f>IF(深海装备!A53="","",深海装备!A53)</f>
        <v/>
      </c>
      <c r="B54" s="67" t="str">
        <f>IF(深海装备!B53="","",深海装备!B53)</f>
        <v/>
      </c>
      <c r="C54" t="str">
        <f>IF(深海装备!C53="","",深海装备!C53)</f>
        <v/>
      </c>
      <c r="D54" t="str">
        <f>IF(深海装备!D53="","",深海装备!D53)</f>
        <v/>
      </c>
      <c r="E54" s="370" t="str">
        <f>IF(深海装备!E53="","",深海装备!E53)</f>
        <v/>
      </c>
      <c r="F54" s="370" t="str">
        <f>IF(深海装备!F53="","",深海装备!F53)</f>
        <v/>
      </c>
      <c r="G54" s="370" t="str">
        <f>IF(深海装备!G53="","",深海装备!G53)</f>
        <v/>
      </c>
      <c r="H54" s="370" t="str">
        <f>IF(深海装备!H53="","",深海装备!H53)</f>
        <v/>
      </c>
      <c r="I54" s="370" t="str">
        <f>IF(深海装备!I53="","",深海装备!I53)</f>
        <v/>
      </c>
      <c r="J54" s="370" t="str">
        <f>IF(深海装备!J53="","",深海装备!J53)</f>
        <v/>
      </c>
      <c r="K54" s="370" t="str">
        <f>IF(深海装备!K53="","",深海装备!K53)</f>
        <v/>
      </c>
      <c r="L54" s="370" t="str">
        <f>IF(深海装备!L53="","",深海装备!L53)</f>
        <v/>
      </c>
      <c r="M54" s="370" t="str">
        <f>IF(深海装备!M53="","",深海装备!M53)</f>
        <v/>
      </c>
      <c r="N54" s="370" t="str">
        <f>IF(深海装备!N53="","",深海装备!N53)</f>
        <v/>
      </c>
      <c r="O54" s="370" t="str">
        <f>IF(深海装备!O53="","",深海装备!O53)</f>
        <v/>
      </c>
      <c r="P54" s="370" t="str">
        <f>IF(深海装备!P53="","",深海装备!P53)</f>
        <v/>
      </c>
      <c r="Q54" s="370" t="str">
        <f>IF(深海装备!Q53="","",深海装备!Q53)</f>
        <v/>
      </c>
      <c r="R54" s="370" t="str">
        <f>IF(深海装备!R53="","",深海装备!R53)</f>
        <v/>
      </c>
      <c r="S54" s="370" t="str">
        <f>IF(深海装备!S53="","",深海装备!S53)</f>
        <v/>
      </c>
      <c r="T54" s="370" t="str">
        <f>IF(深海装备!T53="","",深海装备!T53)</f>
        <v/>
      </c>
      <c r="U54" s="370" t="str">
        <f>IF(深海装备!U53="","",深海装备!U53)</f>
        <v/>
      </c>
      <c r="V54" s="370" t="str">
        <f>IF(深海装备!V53="","",深海装备!V53)</f>
        <v/>
      </c>
      <c r="W54" s="370" t="str">
        <f>IF(深海装备!W53="","",深海装备!W53)</f>
        <v/>
      </c>
      <c r="X54" s="370" t="str">
        <f>IF(深海装备!X53="","",深海装备!X53)</f>
        <v/>
      </c>
      <c r="Y54" s="370" t="str">
        <f>IF(深海装备!Y53="","",深海装备!Y53)</f>
        <v/>
      </c>
      <c r="Z54" s="370" t="str">
        <f>IF(深海装备!Z53="","",深海装备!Z53)</f>
        <v/>
      </c>
      <c r="AA54" s="370" t="str">
        <f>IF(深海装备!AA53="","",深海装备!AA53)</f>
        <v/>
      </c>
      <c r="AB54" t="str">
        <f>IF(深海装备!AB53="","",深海装备!AB53)</f>
        <v/>
      </c>
      <c r="AC54" t="str">
        <f>IF(深海装备!AC53="","",深海装备!AC53)</f>
        <v/>
      </c>
      <c r="AD54" t="str">
        <f>IF(深海装备!AD53="","",深海装备!AD53)</f>
        <v/>
      </c>
    </row>
    <row r="55" spans="1:30">
      <c r="A55" t="str">
        <f>IF(深海装备!A54="","",深海装备!A54)</f>
        <v/>
      </c>
      <c r="B55" s="67" t="str">
        <f>IF(深海装备!B54="","",深海装备!B54)</f>
        <v/>
      </c>
      <c r="C55" t="str">
        <f>IF(深海装备!C54="","",深海装备!C54)</f>
        <v/>
      </c>
      <c r="D55" t="str">
        <f>IF(深海装备!D54="","",深海装备!D54)</f>
        <v/>
      </c>
      <c r="E55" s="370" t="str">
        <f>IF(深海装备!E54="","",深海装备!E54)</f>
        <v/>
      </c>
      <c r="F55" s="370" t="str">
        <f>IF(深海装备!F54="","",深海装备!F54)</f>
        <v/>
      </c>
      <c r="G55" s="370" t="str">
        <f>IF(深海装备!G54="","",深海装备!G54)</f>
        <v/>
      </c>
      <c r="H55" s="370" t="str">
        <f>IF(深海装备!H54="","",深海装备!H54)</f>
        <v/>
      </c>
      <c r="I55" s="370" t="str">
        <f>IF(深海装备!I54="","",深海装备!I54)</f>
        <v/>
      </c>
      <c r="J55" s="370" t="str">
        <f>IF(深海装备!J54="","",深海装备!J54)</f>
        <v/>
      </c>
      <c r="K55" s="370" t="str">
        <f>IF(深海装备!K54="","",深海装备!K54)</f>
        <v/>
      </c>
      <c r="L55" s="370" t="str">
        <f>IF(深海装备!L54="","",深海装备!L54)</f>
        <v/>
      </c>
      <c r="M55" s="370" t="str">
        <f>IF(深海装备!M54="","",深海装备!M54)</f>
        <v/>
      </c>
      <c r="N55" s="370" t="str">
        <f>IF(深海装备!N54="","",深海装备!N54)</f>
        <v/>
      </c>
      <c r="O55" s="370" t="str">
        <f>IF(深海装备!O54="","",深海装备!O54)</f>
        <v/>
      </c>
      <c r="P55" s="370" t="str">
        <f>IF(深海装备!P54="","",深海装备!P54)</f>
        <v/>
      </c>
      <c r="Q55" s="370" t="str">
        <f>IF(深海装备!Q54="","",深海装备!Q54)</f>
        <v/>
      </c>
      <c r="R55" s="370" t="str">
        <f>IF(深海装备!R54="","",深海装备!R54)</f>
        <v/>
      </c>
      <c r="S55" s="370" t="str">
        <f>IF(深海装备!S54="","",深海装备!S54)</f>
        <v/>
      </c>
      <c r="T55" s="370" t="str">
        <f>IF(深海装备!T54="","",深海装备!T54)</f>
        <v/>
      </c>
      <c r="U55" s="370" t="str">
        <f>IF(深海装备!U54="","",深海装备!U54)</f>
        <v/>
      </c>
      <c r="V55" s="370" t="str">
        <f>IF(深海装备!V54="","",深海装备!V54)</f>
        <v/>
      </c>
      <c r="W55" s="370" t="str">
        <f>IF(深海装备!W54="","",深海装备!W54)</f>
        <v/>
      </c>
      <c r="X55" s="370" t="str">
        <f>IF(深海装备!X54="","",深海装备!X54)</f>
        <v/>
      </c>
      <c r="Y55" s="370" t="str">
        <f>IF(深海装备!Y54="","",深海装备!Y54)</f>
        <v/>
      </c>
      <c r="Z55" s="370" t="str">
        <f>IF(深海装备!Z54="","",深海装备!Z54)</f>
        <v/>
      </c>
      <c r="AA55" s="370" t="str">
        <f>IF(深海装备!AA54="","",深海装备!AA54)</f>
        <v/>
      </c>
      <c r="AB55" t="str">
        <f>IF(深海装备!AB54="","",深海装备!AB54)</f>
        <v/>
      </c>
      <c r="AC55" t="str">
        <f>IF(深海装备!AC54="","",深海装备!AC54)</f>
        <v/>
      </c>
      <c r="AD55" t="str">
        <f>IF(深海装备!AD54="","",深海装备!AD54)</f>
        <v/>
      </c>
    </row>
    <row r="56" spans="1:30">
      <c r="A56" t="str">
        <f>IF(深海装备!A55="","",深海装备!A55)</f>
        <v/>
      </c>
      <c r="B56" s="67" t="str">
        <f>IF(深海装备!B55="","",深海装备!B55)</f>
        <v/>
      </c>
      <c r="C56" t="str">
        <f>IF(深海装备!C55="","",深海装备!C55)</f>
        <v/>
      </c>
      <c r="D56" t="str">
        <f>IF(深海装备!D55="","",深海装备!D55)</f>
        <v/>
      </c>
      <c r="E56" s="370" t="str">
        <f>IF(深海装备!E55="","",深海装备!E55)</f>
        <v/>
      </c>
      <c r="F56" s="370" t="str">
        <f>IF(深海装备!F55="","",深海装备!F55)</f>
        <v/>
      </c>
      <c r="G56" s="370" t="str">
        <f>IF(深海装备!G55="","",深海装备!G55)</f>
        <v/>
      </c>
      <c r="H56" s="370" t="str">
        <f>IF(深海装备!H55="","",深海装备!H55)</f>
        <v/>
      </c>
      <c r="I56" s="370" t="str">
        <f>IF(深海装备!I55="","",深海装备!I55)</f>
        <v/>
      </c>
      <c r="J56" s="370" t="str">
        <f>IF(深海装备!J55="","",深海装备!J55)</f>
        <v/>
      </c>
      <c r="K56" s="370" t="str">
        <f>IF(深海装备!K55="","",深海装备!K55)</f>
        <v/>
      </c>
      <c r="L56" s="370" t="str">
        <f>IF(深海装备!L55="","",深海装备!L55)</f>
        <v/>
      </c>
      <c r="M56" s="370" t="str">
        <f>IF(深海装备!M55="","",深海装备!M55)</f>
        <v/>
      </c>
      <c r="N56" s="370" t="str">
        <f>IF(深海装备!N55="","",深海装备!N55)</f>
        <v/>
      </c>
      <c r="O56" s="370" t="str">
        <f>IF(深海装备!O55="","",深海装备!O55)</f>
        <v/>
      </c>
      <c r="P56" s="370" t="str">
        <f>IF(深海装备!P55="","",深海装备!P55)</f>
        <v/>
      </c>
      <c r="Q56" s="370" t="str">
        <f>IF(深海装备!Q55="","",深海装备!Q55)</f>
        <v/>
      </c>
      <c r="R56" s="370" t="str">
        <f>IF(深海装备!R55="","",深海装备!R55)</f>
        <v/>
      </c>
      <c r="S56" s="370" t="str">
        <f>IF(深海装备!S55="","",深海装备!S55)</f>
        <v/>
      </c>
      <c r="T56" s="370" t="str">
        <f>IF(深海装备!T55="","",深海装备!T55)</f>
        <v/>
      </c>
      <c r="U56" s="370" t="str">
        <f>IF(深海装备!U55="","",深海装备!U55)</f>
        <v/>
      </c>
      <c r="V56" s="370" t="str">
        <f>IF(深海装备!V55="","",深海装备!V55)</f>
        <v/>
      </c>
      <c r="W56" s="370" t="str">
        <f>IF(深海装备!W55="","",深海装备!W55)</f>
        <v/>
      </c>
      <c r="X56" s="370" t="str">
        <f>IF(深海装备!X55="","",深海装备!X55)</f>
        <v/>
      </c>
      <c r="Y56" s="370" t="str">
        <f>IF(深海装备!Y55="","",深海装备!Y55)</f>
        <v/>
      </c>
      <c r="Z56" s="370" t="str">
        <f>IF(深海装备!Z55="","",深海装备!Z55)</f>
        <v/>
      </c>
      <c r="AA56" s="370" t="str">
        <f>IF(深海装备!AA55="","",深海装备!AA55)</f>
        <v/>
      </c>
      <c r="AB56" t="str">
        <f>IF(深海装备!AB55="","",深海装备!AB55)</f>
        <v/>
      </c>
      <c r="AC56" t="str">
        <f>IF(深海装备!AC55="","",深海装备!AC55)</f>
        <v/>
      </c>
      <c r="AD56" t="str">
        <f>IF(深海装备!AD55="","",深海装备!AD55)</f>
        <v/>
      </c>
    </row>
    <row r="57" spans="1:30">
      <c r="A57" t="str">
        <f>IF(深海装备!A56="","",深海装备!A56)</f>
        <v/>
      </c>
      <c r="B57" s="67" t="str">
        <f>IF(深海装备!B56="","",深海装备!B56)</f>
        <v/>
      </c>
      <c r="C57" t="str">
        <f>IF(深海装备!C56="","",深海装备!C56)</f>
        <v/>
      </c>
      <c r="D57" t="str">
        <f>IF(深海装备!D56="","",深海装备!D56)</f>
        <v/>
      </c>
      <c r="E57" s="370" t="str">
        <f>IF(深海装备!E56="","",深海装备!E56)</f>
        <v/>
      </c>
      <c r="F57" s="370" t="str">
        <f>IF(深海装备!F56="","",深海装备!F56)</f>
        <v/>
      </c>
      <c r="G57" s="370" t="str">
        <f>IF(深海装备!G56="","",深海装备!G56)</f>
        <v/>
      </c>
      <c r="H57" s="370" t="str">
        <f>IF(深海装备!H56="","",深海装备!H56)</f>
        <v/>
      </c>
      <c r="I57" s="370" t="str">
        <f>IF(深海装备!I56="","",深海装备!I56)</f>
        <v/>
      </c>
      <c r="J57" s="370" t="str">
        <f>IF(深海装备!J56="","",深海装备!J56)</f>
        <v/>
      </c>
      <c r="K57" s="370" t="str">
        <f>IF(深海装备!K56="","",深海装备!K56)</f>
        <v/>
      </c>
      <c r="L57" s="370" t="str">
        <f>IF(深海装备!L56="","",深海装备!L56)</f>
        <v/>
      </c>
      <c r="M57" s="370" t="str">
        <f>IF(深海装备!M56="","",深海装备!M56)</f>
        <v/>
      </c>
      <c r="N57" s="370" t="str">
        <f>IF(深海装备!N56="","",深海装备!N56)</f>
        <v/>
      </c>
      <c r="O57" s="370" t="str">
        <f>IF(深海装备!O56="","",深海装备!O56)</f>
        <v/>
      </c>
      <c r="P57" s="370" t="str">
        <f>IF(深海装备!P56="","",深海装备!P56)</f>
        <v/>
      </c>
      <c r="Q57" s="370" t="str">
        <f>IF(深海装备!Q56="","",深海装备!Q56)</f>
        <v/>
      </c>
      <c r="R57" s="370" t="str">
        <f>IF(深海装备!R56="","",深海装备!R56)</f>
        <v/>
      </c>
      <c r="S57" s="370" t="str">
        <f>IF(深海装备!S56="","",深海装备!S56)</f>
        <v/>
      </c>
      <c r="T57" s="370" t="str">
        <f>IF(深海装备!T56="","",深海装备!T56)</f>
        <v/>
      </c>
      <c r="U57" s="370" t="str">
        <f>IF(深海装备!U56="","",深海装备!U56)</f>
        <v/>
      </c>
      <c r="V57" s="370" t="str">
        <f>IF(深海装备!V56="","",深海装备!V56)</f>
        <v/>
      </c>
      <c r="W57" s="370" t="str">
        <f>IF(深海装备!W56="","",深海装备!W56)</f>
        <v/>
      </c>
      <c r="X57" s="370" t="str">
        <f>IF(深海装备!X56="","",深海装备!X56)</f>
        <v/>
      </c>
      <c r="Y57" s="370" t="str">
        <f>IF(深海装备!Y56="","",深海装备!Y56)</f>
        <v/>
      </c>
      <c r="Z57" s="370" t="str">
        <f>IF(深海装备!Z56="","",深海装备!Z56)</f>
        <v/>
      </c>
      <c r="AA57" s="370" t="str">
        <f>IF(深海装备!AA56="","",深海装备!AA56)</f>
        <v/>
      </c>
      <c r="AB57" t="str">
        <f>IF(深海装备!AB56="","",深海装备!AB56)</f>
        <v/>
      </c>
      <c r="AC57" t="str">
        <f>IF(深海装备!AC56="","",深海装备!AC56)</f>
        <v/>
      </c>
      <c r="AD57" t="str">
        <f>IF(深海装备!AD56="","",深海装备!AD56)</f>
        <v/>
      </c>
    </row>
    <row r="58" spans="1:30">
      <c r="A58" t="str">
        <f>IF(深海装备!A57="","",深海装备!A57)</f>
        <v/>
      </c>
      <c r="B58" s="67" t="str">
        <f>IF(深海装备!B57="","",深海装备!B57)</f>
        <v/>
      </c>
      <c r="C58" t="str">
        <f>IF(深海装备!C57="","",深海装备!C57)</f>
        <v/>
      </c>
      <c r="D58" t="str">
        <f>IF(深海装备!D57="","",深海装备!D57)</f>
        <v/>
      </c>
      <c r="E58" s="370" t="str">
        <f>IF(深海装备!E57="","",深海装备!E57)</f>
        <v/>
      </c>
      <c r="F58" s="370" t="str">
        <f>IF(深海装备!F57="","",深海装备!F57)</f>
        <v/>
      </c>
      <c r="G58" s="370" t="str">
        <f>IF(深海装备!G57="","",深海装备!G57)</f>
        <v/>
      </c>
      <c r="H58" s="370" t="str">
        <f>IF(深海装备!H57="","",深海装备!H57)</f>
        <v/>
      </c>
      <c r="I58" s="370" t="str">
        <f>IF(深海装备!I57="","",深海装备!I57)</f>
        <v/>
      </c>
      <c r="J58" s="370" t="str">
        <f>IF(深海装备!J57="","",深海装备!J57)</f>
        <v/>
      </c>
      <c r="K58" s="370" t="str">
        <f>IF(深海装备!K57="","",深海装备!K57)</f>
        <v/>
      </c>
      <c r="L58" s="370" t="str">
        <f>IF(深海装备!L57="","",深海装备!L57)</f>
        <v/>
      </c>
      <c r="M58" s="370" t="str">
        <f>IF(深海装备!M57="","",深海装备!M57)</f>
        <v/>
      </c>
      <c r="N58" s="370" t="str">
        <f>IF(深海装备!N57="","",深海装备!N57)</f>
        <v/>
      </c>
      <c r="O58" s="370" t="str">
        <f>IF(深海装备!O57="","",深海装备!O57)</f>
        <v/>
      </c>
      <c r="P58" s="370" t="str">
        <f>IF(深海装备!P57="","",深海装备!P57)</f>
        <v/>
      </c>
      <c r="Q58" s="370" t="str">
        <f>IF(深海装备!Q57="","",深海装备!Q57)</f>
        <v/>
      </c>
      <c r="R58" s="370" t="str">
        <f>IF(深海装备!R57="","",深海装备!R57)</f>
        <v/>
      </c>
      <c r="S58" s="370" t="str">
        <f>IF(深海装备!S57="","",深海装备!S57)</f>
        <v/>
      </c>
      <c r="T58" s="370" t="str">
        <f>IF(深海装备!T57="","",深海装备!T57)</f>
        <v/>
      </c>
      <c r="U58" s="370" t="str">
        <f>IF(深海装备!U57="","",深海装备!U57)</f>
        <v/>
      </c>
      <c r="V58" s="370" t="str">
        <f>IF(深海装备!V57="","",深海装备!V57)</f>
        <v/>
      </c>
      <c r="W58" s="370" t="str">
        <f>IF(深海装备!W57="","",深海装备!W57)</f>
        <v/>
      </c>
      <c r="X58" s="370" t="str">
        <f>IF(深海装备!X57="","",深海装备!X57)</f>
        <v/>
      </c>
      <c r="Y58" s="370" t="str">
        <f>IF(深海装备!Y57="","",深海装备!Y57)</f>
        <v/>
      </c>
      <c r="Z58" s="370" t="str">
        <f>IF(深海装备!Z57="","",深海装备!Z57)</f>
        <v/>
      </c>
      <c r="AA58" s="370" t="str">
        <f>IF(深海装备!AA57="","",深海装备!AA57)</f>
        <v/>
      </c>
      <c r="AB58" t="str">
        <f>IF(深海装备!AB57="","",深海装备!AB57)</f>
        <v/>
      </c>
      <c r="AC58" t="str">
        <f>IF(深海装备!AC57="","",深海装备!AC57)</f>
        <v/>
      </c>
      <c r="AD58" t="str">
        <f>IF(深海装备!AD57="","",深海装备!AD57)</f>
        <v/>
      </c>
    </row>
    <row r="59" spans="1:30">
      <c r="A59" t="str">
        <f>IF(深海装备!A58="","",深海装备!A58)</f>
        <v/>
      </c>
      <c r="B59" s="67" t="str">
        <f>IF(深海装备!B58="","",深海装备!B58)</f>
        <v/>
      </c>
      <c r="C59" t="str">
        <f>IF(深海装备!C58="","",深海装备!C58)</f>
        <v/>
      </c>
      <c r="D59" t="str">
        <f>IF(深海装备!D58="","",深海装备!D58)</f>
        <v/>
      </c>
      <c r="E59" s="370" t="str">
        <f>IF(深海装备!E58="","",深海装备!E58)</f>
        <v/>
      </c>
      <c r="F59" s="370" t="str">
        <f>IF(深海装备!F58="","",深海装备!F58)</f>
        <v/>
      </c>
      <c r="G59" s="370" t="str">
        <f>IF(深海装备!G58="","",深海装备!G58)</f>
        <v/>
      </c>
      <c r="H59" s="370" t="str">
        <f>IF(深海装备!H58="","",深海装备!H58)</f>
        <v/>
      </c>
      <c r="I59" s="370" t="str">
        <f>IF(深海装备!I58="","",深海装备!I58)</f>
        <v/>
      </c>
      <c r="J59" s="370" t="str">
        <f>IF(深海装备!J58="","",深海装备!J58)</f>
        <v/>
      </c>
      <c r="K59" s="370" t="str">
        <f>IF(深海装备!K58="","",深海装备!K58)</f>
        <v/>
      </c>
      <c r="L59" s="370" t="str">
        <f>IF(深海装备!L58="","",深海装备!L58)</f>
        <v/>
      </c>
      <c r="M59" s="370" t="str">
        <f>IF(深海装备!M58="","",深海装备!M58)</f>
        <v/>
      </c>
      <c r="N59" s="370" t="str">
        <f>IF(深海装备!N58="","",深海装备!N58)</f>
        <v/>
      </c>
      <c r="O59" s="370" t="str">
        <f>IF(深海装备!O58="","",深海装备!O58)</f>
        <v/>
      </c>
      <c r="P59" s="370" t="str">
        <f>IF(深海装备!P58="","",深海装备!P58)</f>
        <v/>
      </c>
      <c r="Q59" s="370" t="str">
        <f>IF(深海装备!Q58="","",深海装备!Q58)</f>
        <v/>
      </c>
      <c r="R59" s="370" t="str">
        <f>IF(深海装备!R58="","",深海装备!R58)</f>
        <v/>
      </c>
      <c r="S59" s="370" t="str">
        <f>IF(深海装备!S58="","",深海装备!S58)</f>
        <v/>
      </c>
      <c r="T59" s="370" t="str">
        <f>IF(深海装备!T58="","",深海装备!T58)</f>
        <v/>
      </c>
      <c r="U59" s="370" t="str">
        <f>IF(深海装备!U58="","",深海装备!U58)</f>
        <v/>
      </c>
      <c r="V59" s="370" t="str">
        <f>IF(深海装备!V58="","",深海装备!V58)</f>
        <v/>
      </c>
      <c r="W59" s="370" t="str">
        <f>IF(深海装备!W58="","",深海装备!W58)</f>
        <v/>
      </c>
      <c r="X59" s="370" t="str">
        <f>IF(深海装备!X58="","",深海装备!X58)</f>
        <v/>
      </c>
      <c r="Y59" s="370" t="str">
        <f>IF(深海装备!Y58="","",深海装备!Y58)</f>
        <v/>
      </c>
      <c r="Z59" s="370" t="str">
        <f>IF(深海装备!Z58="","",深海装备!Z58)</f>
        <v/>
      </c>
      <c r="AA59" s="370" t="str">
        <f>IF(深海装备!AA58="","",深海装备!AA58)</f>
        <v/>
      </c>
      <c r="AB59" t="str">
        <f>IF(深海装备!AB58="","",深海装备!AB58)</f>
        <v/>
      </c>
      <c r="AC59" t="str">
        <f>IF(深海装备!AC58="","",深海装备!AC58)</f>
        <v/>
      </c>
      <c r="AD59" t="str">
        <f>IF(深海装备!AD58="","",深海装备!AD58)</f>
        <v/>
      </c>
    </row>
    <row r="60" spans="1:30">
      <c r="A60" t="str">
        <f>IF(深海装备!A59="","",深海装备!A59)</f>
        <v/>
      </c>
      <c r="B60" s="67" t="str">
        <f>IF(深海装备!B59="","",深海装备!B59)</f>
        <v/>
      </c>
      <c r="C60" t="str">
        <f>IF(深海装备!C59="","",深海装备!C59)</f>
        <v/>
      </c>
      <c r="D60" t="str">
        <f>IF(深海装备!D59="","",深海装备!D59)</f>
        <v/>
      </c>
      <c r="E60" s="370" t="str">
        <f>IF(深海装备!E59="","",深海装备!E59)</f>
        <v/>
      </c>
      <c r="F60" s="370" t="str">
        <f>IF(深海装备!F59="","",深海装备!F59)</f>
        <v/>
      </c>
      <c r="G60" s="370" t="str">
        <f>IF(深海装备!G59="","",深海装备!G59)</f>
        <v/>
      </c>
      <c r="H60" s="370" t="str">
        <f>IF(深海装备!H59="","",深海装备!H59)</f>
        <v/>
      </c>
      <c r="I60" s="370" t="str">
        <f>IF(深海装备!I59="","",深海装备!I59)</f>
        <v/>
      </c>
      <c r="J60" s="370" t="str">
        <f>IF(深海装备!J59="","",深海装备!J59)</f>
        <v/>
      </c>
      <c r="K60" s="370" t="str">
        <f>IF(深海装备!K59="","",深海装备!K59)</f>
        <v/>
      </c>
      <c r="L60" s="370" t="str">
        <f>IF(深海装备!L59="","",深海装备!L59)</f>
        <v/>
      </c>
      <c r="M60" s="370" t="str">
        <f>IF(深海装备!M59="","",深海装备!M59)</f>
        <v/>
      </c>
      <c r="N60" s="370" t="str">
        <f>IF(深海装备!N59="","",深海装备!N59)</f>
        <v/>
      </c>
      <c r="O60" s="370" t="str">
        <f>IF(深海装备!O59="","",深海装备!O59)</f>
        <v/>
      </c>
      <c r="P60" s="370" t="str">
        <f>IF(深海装备!P59="","",深海装备!P59)</f>
        <v/>
      </c>
      <c r="Q60" s="370" t="str">
        <f>IF(深海装备!Q59="","",深海装备!Q59)</f>
        <v/>
      </c>
      <c r="R60" s="370" t="str">
        <f>IF(深海装备!R59="","",深海装备!R59)</f>
        <v/>
      </c>
      <c r="S60" s="370" t="str">
        <f>IF(深海装备!S59="","",深海装备!S59)</f>
        <v/>
      </c>
      <c r="T60" s="370" t="str">
        <f>IF(深海装备!T59="","",深海装备!T59)</f>
        <v/>
      </c>
      <c r="U60" s="370" t="str">
        <f>IF(深海装备!U59="","",深海装备!U59)</f>
        <v/>
      </c>
      <c r="V60" s="370" t="str">
        <f>IF(深海装备!V59="","",深海装备!V59)</f>
        <v/>
      </c>
      <c r="W60" s="370" t="str">
        <f>IF(深海装备!W59="","",深海装备!W59)</f>
        <v/>
      </c>
      <c r="X60" s="370" t="str">
        <f>IF(深海装备!X59="","",深海装备!X59)</f>
        <v/>
      </c>
      <c r="Y60" s="370" t="str">
        <f>IF(深海装备!Y59="","",深海装备!Y59)</f>
        <v/>
      </c>
      <c r="Z60" s="370" t="str">
        <f>IF(深海装备!Z59="","",深海装备!Z59)</f>
        <v/>
      </c>
      <c r="AA60" s="370" t="str">
        <f>IF(深海装备!AA59="","",深海装备!AA59)</f>
        <v/>
      </c>
      <c r="AB60" t="str">
        <f>IF(深海装备!AB59="","",深海装备!AB59)</f>
        <v/>
      </c>
      <c r="AC60" t="str">
        <f>IF(深海装备!AC59="","",深海装备!AC59)</f>
        <v/>
      </c>
      <c r="AD60" t="str">
        <f>IF(深海装备!AD59="","",深海装备!AD59)</f>
        <v/>
      </c>
    </row>
    <row r="61" spans="1:30">
      <c r="A61" t="str">
        <f>IF(深海装备!A60="","",深海装备!A60)</f>
        <v/>
      </c>
      <c r="B61" s="67" t="str">
        <f>IF(深海装备!B60="","",深海装备!B60)</f>
        <v/>
      </c>
      <c r="C61" t="str">
        <f>IF(深海装备!C60="","",深海装备!C60)</f>
        <v/>
      </c>
      <c r="D61" t="str">
        <f>IF(深海装备!D60="","",深海装备!D60)</f>
        <v/>
      </c>
      <c r="E61" s="370" t="str">
        <f>IF(深海装备!E60="","",深海装备!E60)</f>
        <v/>
      </c>
      <c r="F61" s="370" t="str">
        <f>IF(深海装备!F60="","",深海装备!F60)</f>
        <v/>
      </c>
      <c r="G61" s="370" t="str">
        <f>IF(深海装备!G60="","",深海装备!G60)</f>
        <v/>
      </c>
      <c r="H61" s="370" t="str">
        <f>IF(深海装备!H60="","",深海装备!H60)</f>
        <v/>
      </c>
      <c r="I61" s="370" t="str">
        <f>IF(深海装备!I60="","",深海装备!I60)</f>
        <v/>
      </c>
      <c r="J61" s="370" t="str">
        <f>IF(深海装备!J60="","",深海装备!J60)</f>
        <v/>
      </c>
      <c r="K61" s="370" t="str">
        <f>IF(深海装备!K60="","",深海装备!K60)</f>
        <v/>
      </c>
      <c r="L61" s="370" t="str">
        <f>IF(深海装备!L60="","",深海装备!L60)</f>
        <v/>
      </c>
      <c r="M61" s="370" t="str">
        <f>IF(深海装备!M60="","",深海装备!M60)</f>
        <v/>
      </c>
      <c r="N61" s="370" t="str">
        <f>IF(深海装备!N60="","",深海装备!N60)</f>
        <v/>
      </c>
      <c r="O61" s="370" t="str">
        <f>IF(深海装备!O60="","",深海装备!O60)</f>
        <v/>
      </c>
      <c r="P61" s="370" t="str">
        <f>IF(深海装备!P60="","",深海装备!P60)</f>
        <v/>
      </c>
      <c r="Q61" s="370" t="str">
        <f>IF(深海装备!Q60="","",深海装备!Q60)</f>
        <v/>
      </c>
      <c r="R61" s="370" t="str">
        <f>IF(深海装备!R60="","",深海装备!R60)</f>
        <v/>
      </c>
      <c r="S61" s="370" t="str">
        <f>IF(深海装备!S60="","",深海装备!S60)</f>
        <v/>
      </c>
      <c r="T61" s="370" t="str">
        <f>IF(深海装备!T60="","",深海装备!T60)</f>
        <v/>
      </c>
      <c r="U61" s="370" t="str">
        <f>IF(深海装备!U60="","",深海装备!U60)</f>
        <v/>
      </c>
      <c r="V61" s="370" t="str">
        <f>IF(深海装备!V60="","",深海装备!V60)</f>
        <v/>
      </c>
      <c r="W61" s="370" t="str">
        <f>IF(深海装备!W60="","",深海装备!W60)</f>
        <v/>
      </c>
      <c r="X61" s="370" t="str">
        <f>IF(深海装备!X60="","",深海装备!X60)</f>
        <v/>
      </c>
      <c r="Y61" s="370" t="str">
        <f>IF(深海装备!Y60="","",深海装备!Y60)</f>
        <v/>
      </c>
      <c r="Z61" s="370" t="str">
        <f>IF(深海装备!Z60="","",深海装备!Z60)</f>
        <v/>
      </c>
      <c r="AA61" s="370" t="str">
        <f>IF(深海装备!AA60="","",深海装备!AA60)</f>
        <v/>
      </c>
      <c r="AB61" t="str">
        <f>IF(深海装备!AB60="","",深海装备!AB60)</f>
        <v/>
      </c>
      <c r="AC61" t="str">
        <f>IF(深海装备!AC60="","",深海装备!AC60)</f>
        <v/>
      </c>
      <c r="AD61" t="str">
        <f>IF(深海装备!AD60="","",深海装备!AD60)</f>
        <v/>
      </c>
    </row>
    <row r="62" spans="1:30">
      <c r="A62" t="str">
        <f>IF(深海装备!A61="","",深海装备!A61)</f>
        <v/>
      </c>
      <c r="B62" s="67" t="str">
        <f>IF(深海装备!B61="","",深海装备!B61)</f>
        <v/>
      </c>
      <c r="C62" t="str">
        <f>IF(深海装备!C61="","",深海装备!C61)</f>
        <v/>
      </c>
      <c r="D62" t="str">
        <f>IF(深海装备!D61="","",深海装备!D61)</f>
        <v/>
      </c>
      <c r="E62" s="370" t="str">
        <f>IF(深海装备!E61="","",深海装备!E61)</f>
        <v/>
      </c>
      <c r="F62" s="370" t="str">
        <f>IF(深海装备!F61="","",深海装备!F61)</f>
        <v/>
      </c>
      <c r="G62" s="370" t="str">
        <f>IF(深海装备!G61="","",深海装备!G61)</f>
        <v/>
      </c>
      <c r="H62" s="370" t="str">
        <f>IF(深海装备!H61="","",深海装备!H61)</f>
        <v/>
      </c>
      <c r="I62" s="370" t="str">
        <f>IF(深海装备!I61="","",深海装备!I61)</f>
        <v/>
      </c>
      <c r="J62" s="370" t="str">
        <f>IF(深海装备!J61="","",深海装备!J61)</f>
        <v/>
      </c>
      <c r="K62" s="370" t="str">
        <f>IF(深海装备!K61="","",深海装备!K61)</f>
        <v/>
      </c>
      <c r="L62" s="370" t="str">
        <f>IF(深海装备!L61="","",深海装备!L61)</f>
        <v/>
      </c>
      <c r="M62" s="370" t="str">
        <f>IF(深海装备!M61="","",深海装备!M61)</f>
        <v/>
      </c>
      <c r="N62" s="370" t="str">
        <f>IF(深海装备!N61="","",深海装备!N61)</f>
        <v/>
      </c>
      <c r="O62" s="370" t="str">
        <f>IF(深海装备!O61="","",深海装备!O61)</f>
        <v/>
      </c>
      <c r="P62" s="370" t="str">
        <f>IF(深海装备!P61="","",深海装备!P61)</f>
        <v/>
      </c>
      <c r="Q62" s="370" t="str">
        <f>IF(深海装备!Q61="","",深海装备!Q61)</f>
        <v/>
      </c>
      <c r="R62" s="370" t="str">
        <f>IF(深海装备!R61="","",深海装备!R61)</f>
        <v/>
      </c>
      <c r="S62" s="370" t="str">
        <f>IF(深海装备!S61="","",深海装备!S61)</f>
        <v/>
      </c>
      <c r="T62" s="370" t="str">
        <f>IF(深海装备!T61="","",深海装备!T61)</f>
        <v/>
      </c>
      <c r="U62" s="370" t="str">
        <f>IF(深海装备!U61="","",深海装备!U61)</f>
        <v/>
      </c>
      <c r="V62" s="370" t="str">
        <f>IF(深海装备!V61="","",深海装备!V61)</f>
        <v/>
      </c>
      <c r="W62" s="370" t="str">
        <f>IF(深海装备!W61="","",深海装备!W61)</f>
        <v/>
      </c>
      <c r="X62" s="370" t="str">
        <f>IF(深海装备!X61="","",深海装备!X61)</f>
        <v/>
      </c>
      <c r="Y62" s="370" t="str">
        <f>IF(深海装备!Y61="","",深海装备!Y61)</f>
        <v/>
      </c>
      <c r="Z62" s="370" t="str">
        <f>IF(深海装备!Z61="","",深海装备!Z61)</f>
        <v/>
      </c>
      <c r="AA62" s="370" t="str">
        <f>IF(深海装备!AA61="","",深海装备!AA61)</f>
        <v/>
      </c>
      <c r="AB62" t="str">
        <f>IF(深海装备!AB61="","",深海装备!AB61)</f>
        <v/>
      </c>
      <c r="AC62" t="str">
        <f>IF(深海装备!AC61="","",深海装备!AC61)</f>
        <v/>
      </c>
      <c r="AD62" t="str">
        <f>IF(深海装备!AD61="","",深海装备!AD61)</f>
        <v/>
      </c>
    </row>
    <row r="63" spans="1:30">
      <c r="A63" t="str">
        <f>IF(深海装备!A62="","",深海装备!A62)</f>
        <v/>
      </c>
      <c r="B63" s="67" t="str">
        <f>IF(深海装备!B62="","",深海装备!B62)</f>
        <v/>
      </c>
      <c r="C63" t="str">
        <f>IF(深海装备!C62="","",深海装备!C62)</f>
        <v/>
      </c>
      <c r="D63" t="str">
        <f>IF(深海装备!D62="","",深海装备!D62)</f>
        <v/>
      </c>
      <c r="E63" s="370" t="str">
        <f>IF(深海装备!E62="","",深海装备!E62)</f>
        <v/>
      </c>
      <c r="F63" s="370" t="str">
        <f>IF(深海装备!F62="","",深海装备!F62)</f>
        <v/>
      </c>
      <c r="G63" s="370" t="str">
        <f>IF(深海装备!G62="","",深海装备!G62)</f>
        <v/>
      </c>
      <c r="H63" s="370" t="str">
        <f>IF(深海装备!H62="","",深海装备!H62)</f>
        <v/>
      </c>
      <c r="I63" s="370" t="str">
        <f>IF(深海装备!I62="","",深海装备!I62)</f>
        <v/>
      </c>
      <c r="J63" s="370" t="str">
        <f>IF(深海装备!J62="","",深海装备!J62)</f>
        <v/>
      </c>
      <c r="K63" s="370" t="str">
        <f>IF(深海装备!K62="","",深海装备!K62)</f>
        <v/>
      </c>
      <c r="L63" s="370" t="str">
        <f>IF(深海装备!L62="","",深海装备!L62)</f>
        <v/>
      </c>
      <c r="M63" s="370" t="str">
        <f>IF(深海装备!M62="","",深海装备!M62)</f>
        <v/>
      </c>
      <c r="N63" s="370" t="str">
        <f>IF(深海装备!N62="","",深海装备!N62)</f>
        <v/>
      </c>
      <c r="O63" s="370" t="str">
        <f>IF(深海装备!O62="","",深海装备!O62)</f>
        <v/>
      </c>
      <c r="P63" s="370" t="str">
        <f>IF(深海装备!P62="","",深海装备!P62)</f>
        <v/>
      </c>
      <c r="Q63" s="370" t="str">
        <f>IF(深海装备!Q62="","",深海装备!Q62)</f>
        <v/>
      </c>
      <c r="R63" s="370" t="str">
        <f>IF(深海装备!R62="","",深海装备!R62)</f>
        <v/>
      </c>
      <c r="S63" s="370" t="str">
        <f>IF(深海装备!S62="","",深海装备!S62)</f>
        <v/>
      </c>
      <c r="T63" s="370" t="str">
        <f>IF(深海装备!T62="","",深海装备!T62)</f>
        <v/>
      </c>
      <c r="U63" s="370" t="str">
        <f>IF(深海装备!U62="","",深海装备!U62)</f>
        <v/>
      </c>
      <c r="V63" s="370" t="str">
        <f>IF(深海装备!V62="","",深海装备!V62)</f>
        <v/>
      </c>
      <c r="W63" s="370" t="str">
        <f>IF(深海装备!W62="","",深海装备!W62)</f>
        <v/>
      </c>
      <c r="X63" s="370" t="str">
        <f>IF(深海装备!X62="","",深海装备!X62)</f>
        <v/>
      </c>
      <c r="Y63" s="370" t="str">
        <f>IF(深海装备!Y62="","",深海装备!Y62)</f>
        <v/>
      </c>
      <c r="Z63" s="370" t="str">
        <f>IF(深海装备!Z62="","",深海装备!Z62)</f>
        <v/>
      </c>
      <c r="AA63" s="370" t="str">
        <f>IF(深海装备!AA62="","",深海装备!AA62)</f>
        <v/>
      </c>
      <c r="AB63" t="str">
        <f>IF(深海装备!AB62="","",深海装备!AB62)</f>
        <v/>
      </c>
      <c r="AC63" t="str">
        <f>IF(深海装备!AC62="","",深海装备!AC62)</f>
        <v/>
      </c>
      <c r="AD63" t="str">
        <f>IF(深海装备!AD62="","",深海装备!AD62)</f>
        <v/>
      </c>
    </row>
    <row r="64" spans="1:30">
      <c r="A64" t="str">
        <f>IF(深海装备!A63="","",深海装备!A63)</f>
        <v/>
      </c>
      <c r="B64" s="67" t="str">
        <f>IF(深海装备!B63="","",深海装备!B63)</f>
        <v/>
      </c>
      <c r="C64" t="str">
        <f>IF(深海装备!C63="","",深海装备!C63)</f>
        <v/>
      </c>
      <c r="D64" t="str">
        <f>IF(深海装备!D63="","",深海装备!D63)</f>
        <v/>
      </c>
      <c r="E64" s="370" t="str">
        <f>IF(深海装备!E63="","",深海装备!E63)</f>
        <v/>
      </c>
      <c r="F64" s="370" t="str">
        <f>IF(深海装备!F63="","",深海装备!F63)</f>
        <v/>
      </c>
      <c r="G64" s="370" t="str">
        <f>IF(深海装备!G63="","",深海装备!G63)</f>
        <v/>
      </c>
      <c r="H64" s="370" t="str">
        <f>IF(深海装备!H63="","",深海装备!H63)</f>
        <v/>
      </c>
      <c r="I64" s="370" t="str">
        <f>IF(深海装备!I63="","",深海装备!I63)</f>
        <v/>
      </c>
      <c r="J64" s="370" t="str">
        <f>IF(深海装备!J63="","",深海装备!J63)</f>
        <v/>
      </c>
      <c r="K64" s="370" t="str">
        <f>IF(深海装备!K63="","",深海装备!K63)</f>
        <v/>
      </c>
      <c r="L64" s="370" t="str">
        <f>IF(深海装备!L63="","",深海装备!L63)</f>
        <v/>
      </c>
      <c r="M64" s="370" t="str">
        <f>IF(深海装备!M63="","",深海装备!M63)</f>
        <v/>
      </c>
      <c r="N64" s="370" t="str">
        <f>IF(深海装备!N63="","",深海装备!N63)</f>
        <v/>
      </c>
      <c r="O64" s="370" t="str">
        <f>IF(深海装备!O63="","",深海装备!O63)</f>
        <v/>
      </c>
      <c r="P64" s="370" t="str">
        <f>IF(深海装备!P63="","",深海装备!P63)</f>
        <v/>
      </c>
      <c r="Q64" s="370" t="str">
        <f>IF(深海装备!Q63="","",深海装备!Q63)</f>
        <v/>
      </c>
      <c r="R64" s="370" t="str">
        <f>IF(深海装备!R63="","",深海装备!R63)</f>
        <v/>
      </c>
      <c r="S64" s="370" t="str">
        <f>IF(深海装备!S63="","",深海装备!S63)</f>
        <v/>
      </c>
      <c r="T64" s="370" t="str">
        <f>IF(深海装备!T63="","",深海装备!T63)</f>
        <v/>
      </c>
      <c r="U64" s="370" t="str">
        <f>IF(深海装备!U63="","",深海装备!U63)</f>
        <v/>
      </c>
      <c r="V64" s="370" t="str">
        <f>IF(深海装备!V63="","",深海装备!V63)</f>
        <v/>
      </c>
      <c r="W64" s="370" t="str">
        <f>IF(深海装备!W63="","",深海装备!W63)</f>
        <v/>
      </c>
      <c r="X64" s="370" t="str">
        <f>IF(深海装备!X63="","",深海装备!X63)</f>
        <v/>
      </c>
      <c r="Y64" s="370" t="str">
        <f>IF(深海装备!Y63="","",深海装备!Y63)</f>
        <v/>
      </c>
      <c r="Z64" s="370" t="str">
        <f>IF(深海装备!Z63="","",深海装备!Z63)</f>
        <v/>
      </c>
      <c r="AA64" s="370" t="str">
        <f>IF(深海装备!AA63="","",深海装备!AA63)</f>
        <v/>
      </c>
      <c r="AB64" t="str">
        <f>IF(深海装备!AB63="","",深海装备!AB63)</f>
        <v/>
      </c>
      <c r="AC64" t="str">
        <f>IF(深海装备!AC63="","",深海装备!AC63)</f>
        <v/>
      </c>
      <c r="AD64" t="str">
        <f>IF(深海装备!AD63="","",深海装备!AD63)</f>
        <v/>
      </c>
    </row>
    <row r="65" spans="1:30">
      <c r="A65" t="str">
        <f>IF(深海装备!A64="","",深海装备!A64)</f>
        <v/>
      </c>
      <c r="B65" s="67" t="str">
        <f>IF(深海装备!B64="","",深海装备!B64)</f>
        <v/>
      </c>
      <c r="C65" t="str">
        <f>IF(深海装备!C64="","",深海装备!C64)</f>
        <v/>
      </c>
      <c r="D65" t="str">
        <f>IF(深海装备!D64="","",深海装备!D64)</f>
        <v/>
      </c>
      <c r="E65" s="370" t="str">
        <f>IF(深海装备!E64="","",深海装备!E64)</f>
        <v/>
      </c>
      <c r="F65" s="370" t="str">
        <f>IF(深海装备!F64="","",深海装备!F64)</f>
        <v/>
      </c>
      <c r="G65" s="370" t="str">
        <f>IF(深海装备!G64="","",深海装备!G64)</f>
        <v/>
      </c>
      <c r="H65" s="370" t="str">
        <f>IF(深海装备!H64="","",深海装备!H64)</f>
        <v/>
      </c>
      <c r="I65" s="370" t="str">
        <f>IF(深海装备!I64="","",深海装备!I64)</f>
        <v/>
      </c>
      <c r="J65" s="370" t="str">
        <f>IF(深海装备!J64="","",深海装备!J64)</f>
        <v/>
      </c>
      <c r="K65" s="370" t="str">
        <f>IF(深海装备!K64="","",深海装备!K64)</f>
        <v/>
      </c>
      <c r="L65" s="370" t="str">
        <f>IF(深海装备!L64="","",深海装备!L64)</f>
        <v/>
      </c>
      <c r="M65" s="370" t="str">
        <f>IF(深海装备!M64="","",深海装备!M64)</f>
        <v/>
      </c>
      <c r="N65" s="370" t="str">
        <f>IF(深海装备!N64="","",深海装备!N64)</f>
        <v/>
      </c>
      <c r="O65" s="370" t="str">
        <f>IF(深海装备!O64="","",深海装备!O64)</f>
        <v/>
      </c>
      <c r="P65" s="370" t="str">
        <f>IF(深海装备!P64="","",深海装备!P64)</f>
        <v/>
      </c>
      <c r="Q65" s="370" t="str">
        <f>IF(深海装备!Q64="","",深海装备!Q64)</f>
        <v/>
      </c>
      <c r="R65" s="370" t="str">
        <f>IF(深海装备!R64="","",深海装备!R64)</f>
        <v/>
      </c>
      <c r="S65" s="370" t="str">
        <f>IF(深海装备!S64="","",深海装备!S64)</f>
        <v/>
      </c>
      <c r="T65" s="370" t="str">
        <f>IF(深海装备!T64="","",深海装备!T64)</f>
        <v/>
      </c>
      <c r="U65" s="370" t="str">
        <f>IF(深海装备!U64="","",深海装备!U64)</f>
        <v/>
      </c>
      <c r="V65" s="370" t="str">
        <f>IF(深海装备!V64="","",深海装备!V64)</f>
        <v/>
      </c>
      <c r="W65" s="370" t="str">
        <f>IF(深海装备!W64="","",深海装备!W64)</f>
        <v/>
      </c>
      <c r="X65" s="370" t="str">
        <f>IF(深海装备!X64="","",深海装备!X64)</f>
        <v/>
      </c>
      <c r="Y65" s="370" t="str">
        <f>IF(深海装备!Y64="","",深海装备!Y64)</f>
        <v/>
      </c>
      <c r="Z65" s="370" t="str">
        <f>IF(深海装备!Z64="","",深海装备!Z64)</f>
        <v/>
      </c>
      <c r="AA65" s="370" t="str">
        <f>IF(深海装备!AA64="","",深海装备!AA64)</f>
        <v/>
      </c>
      <c r="AB65" t="str">
        <f>IF(深海装备!AB64="","",深海装备!AB64)</f>
        <v/>
      </c>
      <c r="AC65" t="str">
        <f>IF(深海装备!AC64="","",深海装备!AC64)</f>
        <v/>
      </c>
      <c r="AD65" t="str">
        <f>IF(深海装备!AD64="","",深海装备!AD64)</f>
        <v/>
      </c>
    </row>
    <row r="66" spans="1:30">
      <c r="A66" t="str">
        <f>IF(深海装备!A65="","",深海装备!A65)</f>
        <v/>
      </c>
      <c r="B66" s="67" t="str">
        <f>IF(深海装备!B65="","",深海装备!B65)</f>
        <v/>
      </c>
      <c r="C66" t="str">
        <f>IF(深海装备!C65="","",深海装备!C65)</f>
        <v/>
      </c>
      <c r="D66" t="str">
        <f>IF(深海装备!D65="","",深海装备!D65)</f>
        <v/>
      </c>
      <c r="E66" s="370" t="str">
        <f>IF(深海装备!E65="","",深海装备!E65)</f>
        <v/>
      </c>
      <c r="F66" s="370" t="str">
        <f>IF(深海装备!F65="","",深海装备!F65)</f>
        <v/>
      </c>
      <c r="G66" s="370" t="str">
        <f>IF(深海装备!G65="","",深海装备!G65)</f>
        <v/>
      </c>
      <c r="H66" s="370" t="str">
        <f>IF(深海装备!H65="","",深海装备!H65)</f>
        <v/>
      </c>
      <c r="I66" s="370" t="str">
        <f>IF(深海装备!I65="","",深海装备!I65)</f>
        <v/>
      </c>
      <c r="J66" s="370" t="str">
        <f>IF(深海装备!J65="","",深海装备!J65)</f>
        <v/>
      </c>
      <c r="K66" s="370" t="str">
        <f>IF(深海装备!K65="","",深海装备!K65)</f>
        <v/>
      </c>
      <c r="L66" s="370" t="str">
        <f>IF(深海装备!L65="","",深海装备!L65)</f>
        <v/>
      </c>
      <c r="M66" s="370" t="str">
        <f>IF(深海装备!M65="","",深海装备!M65)</f>
        <v/>
      </c>
      <c r="N66" s="370" t="str">
        <f>IF(深海装备!N65="","",深海装备!N65)</f>
        <v/>
      </c>
      <c r="O66" s="370" t="str">
        <f>IF(深海装备!O65="","",深海装备!O65)</f>
        <v/>
      </c>
      <c r="P66" s="370" t="str">
        <f>IF(深海装备!P65="","",深海装备!P65)</f>
        <v/>
      </c>
      <c r="Q66" s="370" t="str">
        <f>IF(深海装备!Q65="","",深海装备!Q65)</f>
        <v/>
      </c>
      <c r="R66" s="370" t="str">
        <f>IF(深海装备!R65="","",深海装备!R65)</f>
        <v/>
      </c>
      <c r="S66" s="370" t="str">
        <f>IF(深海装备!S65="","",深海装备!S65)</f>
        <v/>
      </c>
      <c r="T66" s="370" t="str">
        <f>IF(深海装备!T65="","",深海装备!T65)</f>
        <v/>
      </c>
      <c r="U66" s="370" t="str">
        <f>IF(深海装备!U65="","",深海装备!U65)</f>
        <v/>
      </c>
      <c r="V66" s="370" t="str">
        <f>IF(深海装备!V65="","",深海装备!V65)</f>
        <v/>
      </c>
      <c r="W66" s="370" t="str">
        <f>IF(深海装备!W65="","",深海装备!W65)</f>
        <v/>
      </c>
      <c r="X66" s="370" t="str">
        <f>IF(深海装备!X65="","",深海装备!X65)</f>
        <v/>
      </c>
      <c r="Y66" s="370" t="str">
        <f>IF(深海装备!Y65="","",深海装备!Y65)</f>
        <v/>
      </c>
      <c r="Z66" s="370" t="str">
        <f>IF(深海装备!Z65="","",深海装备!Z65)</f>
        <v/>
      </c>
      <c r="AA66" s="370" t="str">
        <f>IF(深海装备!AA65="","",深海装备!AA65)</f>
        <v/>
      </c>
      <c r="AB66" t="str">
        <f>IF(深海装备!AB65="","",深海装备!AB65)</f>
        <v/>
      </c>
      <c r="AC66" t="str">
        <f>IF(深海装备!AC65="","",深海装备!AC65)</f>
        <v/>
      </c>
      <c r="AD66" t="str">
        <f>IF(深海装备!AD65="","",深海装备!AD65)</f>
        <v/>
      </c>
    </row>
    <row r="67" spans="1:30">
      <c r="A67" t="str">
        <f>IF(深海装备!A66="","",深海装备!A66)</f>
        <v/>
      </c>
      <c r="B67" s="67" t="str">
        <f>IF(深海装备!B66="","",深海装备!B66)</f>
        <v/>
      </c>
      <c r="C67" t="str">
        <f>IF(深海装备!C66="","",深海装备!C66)</f>
        <v/>
      </c>
      <c r="D67" t="str">
        <f>IF(深海装备!D66="","",深海装备!D66)</f>
        <v/>
      </c>
      <c r="E67" s="370" t="str">
        <f>IF(深海装备!E66="","",深海装备!E66)</f>
        <v/>
      </c>
      <c r="F67" s="370" t="str">
        <f>IF(深海装备!F66="","",深海装备!F66)</f>
        <v/>
      </c>
      <c r="G67" s="370" t="str">
        <f>IF(深海装备!G66="","",深海装备!G66)</f>
        <v/>
      </c>
      <c r="H67" s="370" t="str">
        <f>IF(深海装备!H66="","",深海装备!H66)</f>
        <v/>
      </c>
      <c r="I67" s="370" t="str">
        <f>IF(深海装备!I66="","",深海装备!I66)</f>
        <v/>
      </c>
      <c r="J67" s="370" t="str">
        <f>IF(深海装备!J66="","",深海装备!J66)</f>
        <v/>
      </c>
      <c r="K67" s="370" t="str">
        <f>IF(深海装备!K66="","",深海装备!K66)</f>
        <v/>
      </c>
      <c r="L67" s="370" t="str">
        <f>IF(深海装备!L66="","",深海装备!L66)</f>
        <v/>
      </c>
      <c r="M67" s="370" t="str">
        <f>IF(深海装备!M66="","",深海装备!M66)</f>
        <v/>
      </c>
      <c r="N67" s="370" t="str">
        <f>IF(深海装备!N66="","",深海装备!N66)</f>
        <v/>
      </c>
      <c r="O67" s="370" t="str">
        <f>IF(深海装备!O66="","",深海装备!O66)</f>
        <v/>
      </c>
      <c r="P67" s="370" t="str">
        <f>IF(深海装备!P66="","",深海装备!P66)</f>
        <v/>
      </c>
      <c r="Q67" s="370" t="str">
        <f>IF(深海装备!Q66="","",深海装备!Q66)</f>
        <v/>
      </c>
      <c r="R67" s="370" t="str">
        <f>IF(深海装备!R66="","",深海装备!R66)</f>
        <v/>
      </c>
      <c r="S67" s="370" t="str">
        <f>IF(深海装备!S66="","",深海装备!S66)</f>
        <v/>
      </c>
      <c r="T67" s="370" t="str">
        <f>IF(深海装备!T66="","",深海装备!T66)</f>
        <v/>
      </c>
      <c r="U67" s="370" t="str">
        <f>IF(深海装备!U66="","",深海装备!U66)</f>
        <v/>
      </c>
      <c r="V67" s="370" t="str">
        <f>IF(深海装备!V66="","",深海装备!V66)</f>
        <v/>
      </c>
      <c r="W67" s="370" t="str">
        <f>IF(深海装备!W66="","",深海装备!W66)</f>
        <v/>
      </c>
      <c r="X67" s="370" t="str">
        <f>IF(深海装备!X66="","",深海装备!X66)</f>
        <v/>
      </c>
      <c r="Y67" s="370" t="str">
        <f>IF(深海装备!Y66="","",深海装备!Y66)</f>
        <v/>
      </c>
      <c r="Z67" s="370" t="str">
        <f>IF(深海装备!Z66="","",深海装备!Z66)</f>
        <v/>
      </c>
      <c r="AA67" s="370" t="str">
        <f>IF(深海装备!AA66="","",深海装备!AA66)</f>
        <v/>
      </c>
      <c r="AB67" t="str">
        <f>IF(深海装备!AB66="","",深海装备!AB66)</f>
        <v/>
      </c>
      <c r="AC67" t="str">
        <f>IF(深海装备!AC66="","",深海装备!AC66)</f>
        <v/>
      </c>
      <c r="AD67" t="str">
        <f>IF(深海装备!AD66="","",深海装备!AD66)</f>
        <v/>
      </c>
    </row>
    <row r="68" spans="1:30">
      <c r="A68" t="str">
        <f>IF(深海装备!A67="","",深海装备!A67)</f>
        <v/>
      </c>
      <c r="B68" s="67" t="str">
        <f>IF(深海装备!B67="","",深海装备!B67)</f>
        <v/>
      </c>
      <c r="C68" t="str">
        <f>IF(深海装备!C67="","",深海装备!C67)</f>
        <v/>
      </c>
      <c r="D68" t="str">
        <f>IF(深海装备!D67="","",深海装备!D67)</f>
        <v/>
      </c>
      <c r="E68" s="370" t="str">
        <f>IF(深海装备!E67="","",深海装备!E67)</f>
        <v/>
      </c>
      <c r="F68" s="370" t="str">
        <f>IF(深海装备!F67="","",深海装备!F67)</f>
        <v/>
      </c>
      <c r="G68" s="370" t="str">
        <f>IF(深海装备!G67="","",深海装备!G67)</f>
        <v/>
      </c>
      <c r="H68" s="370" t="str">
        <f>IF(深海装备!H67="","",深海装备!H67)</f>
        <v/>
      </c>
      <c r="I68" s="370" t="str">
        <f>IF(深海装备!I67="","",深海装备!I67)</f>
        <v/>
      </c>
      <c r="J68" s="370" t="str">
        <f>IF(深海装备!J67="","",深海装备!J67)</f>
        <v/>
      </c>
      <c r="K68" s="370" t="str">
        <f>IF(深海装备!K67="","",深海装备!K67)</f>
        <v/>
      </c>
      <c r="L68" s="370" t="str">
        <f>IF(深海装备!L67="","",深海装备!L67)</f>
        <v/>
      </c>
      <c r="M68" s="370" t="str">
        <f>IF(深海装备!M67="","",深海装备!M67)</f>
        <v/>
      </c>
      <c r="N68" s="370" t="str">
        <f>IF(深海装备!N67="","",深海装备!N67)</f>
        <v/>
      </c>
      <c r="O68" s="370" t="str">
        <f>IF(深海装备!O67="","",深海装备!O67)</f>
        <v/>
      </c>
      <c r="P68" s="370" t="str">
        <f>IF(深海装备!P67="","",深海装备!P67)</f>
        <v/>
      </c>
      <c r="Q68" s="370" t="str">
        <f>IF(深海装备!Q67="","",深海装备!Q67)</f>
        <v/>
      </c>
      <c r="R68" s="370" t="str">
        <f>IF(深海装备!R67="","",深海装备!R67)</f>
        <v/>
      </c>
      <c r="S68" s="370" t="str">
        <f>IF(深海装备!S67="","",深海装备!S67)</f>
        <v/>
      </c>
      <c r="T68" s="370" t="str">
        <f>IF(深海装备!T67="","",深海装备!T67)</f>
        <v/>
      </c>
      <c r="U68" s="370" t="str">
        <f>IF(深海装备!U67="","",深海装备!U67)</f>
        <v/>
      </c>
      <c r="V68" s="370" t="str">
        <f>IF(深海装备!V67="","",深海装备!V67)</f>
        <v/>
      </c>
      <c r="W68" s="370" t="str">
        <f>IF(深海装备!W67="","",深海装备!W67)</f>
        <v/>
      </c>
      <c r="X68" s="370" t="str">
        <f>IF(深海装备!X67="","",深海装备!X67)</f>
        <v/>
      </c>
      <c r="Y68" s="370" t="str">
        <f>IF(深海装备!Y67="","",深海装备!Y67)</f>
        <v/>
      </c>
      <c r="Z68" s="370" t="str">
        <f>IF(深海装备!Z67="","",深海装备!Z67)</f>
        <v/>
      </c>
      <c r="AA68" s="370" t="str">
        <f>IF(深海装备!AA67="","",深海装备!AA67)</f>
        <v/>
      </c>
      <c r="AB68" t="str">
        <f>IF(深海装备!AB67="","",深海装备!AB67)</f>
        <v/>
      </c>
      <c r="AC68" t="str">
        <f>IF(深海装备!AC67="","",深海装备!AC67)</f>
        <v/>
      </c>
      <c r="AD68" t="str">
        <f>IF(深海装备!AD67="","",深海装备!AD67)</f>
        <v/>
      </c>
    </row>
    <row r="69" spans="1:30">
      <c r="A69" t="str">
        <f>IF(深海装备!A68="","",深海装备!A68)</f>
        <v/>
      </c>
      <c r="B69" s="67" t="str">
        <f>IF(深海装备!B68="","",深海装备!B68)</f>
        <v/>
      </c>
      <c r="C69" t="str">
        <f>IF(深海装备!C68="","",深海装备!C68)</f>
        <v/>
      </c>
      <c r="D69" t="str">
        <f>IF(深海装备!D68="","",深海装备!D68)</f>
        <v/>
      </c>
      <c r="E69" s="370" t="str">
        <f>IF(深海装备!E68="","",深海装备!E68)</f>
        <v/>
      </c>
      <c r="F69" s="370" t="str">
        <f>IF(深海装备!F68="","",深海装备!F68)</f>
        <v/>
      </c>
      <c r="G69" s="370" t="str">
        <f>IF(深海装备!G68="","",深海装备!G68)</f>
        <v/>
      </c>
      <c r="H69" s="370" t="str">
        <f>IF(深海装备!H68="","",深海装备!H68)</f>
        <v/>
      </c>
      <c r="I69" s="370" t="str">
        <f>IF(深海装备!I68="","",深海装备!I68)</f>
        <v/>
      </c>
      <c r="J69" s="370" t="str">
        <f>IF(深海装备!J68="","",深海装备!J68)</f>
        <v/>
      </c>
      <c r="K69" s="370" t="str">
        <f>IF(深海装备!K68="","",深海装备!K68)</f>
        <v/>
      </c>
      <c r="L69" s="370" t="str">
        <f>IF(深海装备!L68="","",深海装备!L68)</f>
        <v/>
      </c>
      <c r="M69" s="370" t="str">
        <f>IF(深海装备!M68="","",深海装备!M68)</f>
        <v/>
      </c>
      <c r="N69" s="370" t="str">
        <f>IF(深海装备!N68="","",深海装备!N68)</f>
        <v/>
      </c>
      <c r="O69" s="370" t="str">
        <f>IF(深海装备!O68="","",深海装备!O68)</f>
        <v/>
      </c>
      <c r="P69" s="370" t="str">
        <f>IF(深海装备!P68="","",深海装备!P68)</f>
        <v/>
      </c>
      <c r="Q69" s="370" t="str">
        <f>IF(深海装备!Q68="","",深海装备!Q68)</f>
        <v/>
      </c>
      <c r="R69" s="370" t="str">
        <f>IF(深海装备!R68="","",深海装备!R68)</f>
        <v/>
      </c>
      <c r="S69" s="370" t="str">
        <f>IF(深海装备!S68="","",深海装备!S68)</f>
        <v/>
      </c>
      <c r="T69" s="370" t="str">
        <f>IF(深海装备!T68="","",深海装备!T68)</f>
        <v/>
      </c>
      <c r="U69" s="370" t="str">
        <f>IF(深海装备!U68="","",深海装备!U68)</f>
        <v/>
      </c>
      <c r="V69" s="370" t="str">
        <f>IF(深海装备!V68="","",深海装备!V68)</f>
        <v/>
      </c>
      <c r="W69" s="370" t="str">
        <f>IF(深海装备!W68="","",深海装备!W68)</f>
        <v/>
      </c>
      <c r="X69" s="370" t="str">
        <f>IF(深海装备!X68="","",深海装备!X68)</f>
        <v/>
      </c>
      <c r="Y69" s="370" t="str">
        <f>IF(深海装备!Y68="","",深海装备!Y68)</f>
        <v/>
      </c>
      <c r="Z69" s="370" t="str">
        <f>IF(深海装备!Z68="","",深海装备!Z68)</f>
        <v/>
      </c>
      <c r="AA69" s="370" t="str">
        <f>IF(深海装备!AA68="","",深海装备!AA68)</f>
        <v/>
      </c>
      <c r="AB69" t="str">
        <f>IF(深海装备!AB68="","",深海装备!AB68)</f>
        <v/>
      </c>
      <c r="AC69" t="str">
        <f>IF(深海装备!AC68="","",深海装备!AC68)</f>
        <v/>
      </c>
      <c r="AD69" t="str">
        <f>IF(深海装备!AD68="","",深海装备!AD68)</f>
        <v/>
      </c>
    </row>
    <row r="70" spans="1:30">
      <c r="A70" t="str">
        <f>IF(深海装备!A69="","",深海装备!A69)</f>
        <v/>
      </c>
      <c r="B70" s="67" t="str">
        <f>IF(深海装备!B69="","",深海装备!B69)</f>
        <v/>
      </c>
      <c r="C70" t="str">
        <f>IF(深海装备!C69="","",深海装备!C69)</f>
        <v/>
      </c>
      <c r="D70" t="str">
        <f>IF(深海装备!D69="","",深海装备!D69)</f>
        <v/>
      </c>
      <c r="E70" s="370" t="str">
        <f>IF(深海装备!E69="","",深海装备!E69)</f>
        <v/>
      </c>
      <c r="F70" s="370" t="str">
        <f>IF(深海装备!F69="","",深海装备!F69)</f>
        <v/>
      </c>
      <c r="G70" s="370" t="str">
        <f>IF(深海装备!G69="","",深海装备!G69)</f>
        <v/>
      </c>
      <c r="H70" s="370" t="str">
        <f>IF(深海装备!H69="","",深海装备!H69)</f>
        <v/>
      </c>
      <c r="I70" s="370" t="str">
        <f>IF(深海装备!I69="","",深海装备!I69)</f>
        <v/>
      </c>
      <c r="J70" s="370" t="str">
        <f>IF(深海装备!J69="","",深海装备!J69)</f>
        <v/>
      </c>
      <c r="K70" s="370" t="str">
        <f>IF(深海装备!K69="","",深海装备!K69)</f>
        <v/>
      </c>
      <c r="L70" s="370" t="str">
        <f>IF(深海装备!L69="","",深海装备!L69)</f>
        <v/>
      </c>
      <c r="M70" s="370" t="str">
        <f>IF(深海装备!M69="","",深海装备!M69)</f>
        <v/>
      </c>
      <c r="N70" s="370" t="str">
        <f>IF(深海装备!N69="","",深海装备!N69)</f>
        <v/>
      </c>
      <c r="O70" s="370" t="str">
        <f>IF(深海装备!O69="","",深海装备!O69)</f>
        <v/>
      </c>
      <c r="P70" s="370" t="str">
        <f>IF(深海装备!P69="","",深海装备!P69)</f>
        <v/>
      </c>
      <c r="Q70" s="370" t="str">
        <f>IF(深海装备!Q69="","",深海装备!Q69)</f>
        <v/>
      </c>
      <c r="R70" s="370" t="str">
        <f>IF(深海装备!R69="","",深海装备!R69)</f>
        <v/>
      </c>
      <c r="S70" s="370" t="str">
        <f>IF(深海装备!S69="","",深海装备!S69)</f>
        <v/>
      </c>
      <c r="T70" s="370" t="str">
        <f>IF(深海装备!T69="","",深海装备!T69)</f>
        <v/>
      </c>
      <c r="U70" s="370" t="str">
        <f>IF(深海装备!U69="","",深海装备!U69)</f>
        <v/>
      </c>
      <c r="V70" s="370" t="str">
        <f>IF(深海装备!V69="","",深海装备!V69)</f>
        <v/>
      </c>
      <c r="W70" s="370" t="str">
        <f>IF(深海装备!W69="","",深海装备!W69)</f>
        <v/>
      </c>
      <c r="X70" s="370" t="str">
        <f>IF(深海装备!X69="","",深海装备!X69)</f>
        <v/>
      </c>
      <c r="Y70" s="370" t="str">
        <f>IF(深海装备!Y69="","",深海装备!Y69)</f>
        <v/>
      </c>
      <c r="Z70" s="370" t="str">
        <f>IF(深海装备!Z69="","",深海装备!Z69)</f>
        <v/>
      </c>
      <c r="AA70" s="370" t="str">
        <f>IF(深海装备!AA69="","",深海装备!AA69)</f>
        <v/>
      </c>
      <c r="AB70" t="str">
        <f>IF(深海装备!AB69="","",深海装备!AB69)</f>
        <v/>
      </c>
      <c r="AC70" t="str">
        <f>IF(深海装备!AC69="","",深海装备!AC69)</f>
        <v/>
      </c>
      <c r="AD70" t="str">
        <f>IF(深海装备!AD69="","",深海装备!AD69)</f>
        <v/>
      </c>
    </row>
    <row r="71" spans="1:30">
      <c r="A71" t="str">
        <f>IF(深海装备!A70="","",深海装备!A70)</f>
        <v/>
      </c>
      <c r="B71" s="67" t="str">
        <f>IF(深海装备!B70="","",深海装备!B70)</f>
        <v/>
      </c>
      <c r="C71" t="str">
        <f>IF(深海装备!C70="","",深海装备!C70)</f>
        <v/>
      </c>
      <c r="D71" t="str">
        <f>IF(深海装备!D70="","",深海装备!D70)</f>
        <v/>
      </c>
      <c r="E71" s="370" t="str">
        <f>IF(深海装备!E70="","",深海装备!E70)</f>
        <v/>
      </c>
      <c r="F71" s="370" t="str">
        <f>IF(深海装备!F70="","",深海装备!F70)</f>
        <v/>
      </c>
      <c r="G71" s="370" t="str">
        <f>IF(深海装备!G70="","",深海装备!G70)</f>
        <v/>
      </c>
      <c r="H71" s="370" t="str">
        <f>IF(深海装备!H70="","",深海装备!H70)</f>
        <v/>
      </c>
      <c r="I71" s="370" t="str">
        <f>IF(深海装备!I70="","",深海装备!I70)</f>
        <v/>
      </c>
      <c r="J71" s="370" t="str">
        <f>IF(深海装备!J70="","",深海装备!J70)</f>
        <v/>
      </c>
      <c r="K71" s="370" t="str">
        <f>IF(深海装备!K70="","",深海装备!K70)</f>
        <v/>
      </c>
      <c r="L71" s="370" t="str">
        <f>IF(深海装备!L70="","",深海装备!L70)</f>
        <v/>
      </c>
      <c r="M71" s="370" t="str">
        <f>IF(深海装备!M70="","",深海装备!M70)</f>
        <v/>
      </c>
      <c r="N71" s="370" t="str">
        <f>IF(深海装备!N70="","",深海装备!N70)</f>
        <v/>
      </c>
      <c r="O71" s="370" t="str">
        <f>IF(深海装备!O70="","",深海装备!O70)</f>
        <v/>
      </c>
      <c r="P71" s="370" t="str">
        <f>IF(深海装备!P70="","",深海装备!P70)</f>
        <v/>
      </c>
      <c r="Q71" s="370" t="str">
        <f>IF(深海装备!Q70="","",深海装备!Q70)</f>
        <v/>
      </c>
      <c r="R71" s="370" t="str">
        <f>IF(深海装备!R70="","",深海装备!R70)</f>
        <v/>
      </c>
      <c r="S71" s="370" t="str">
        <f>IF(深海装备!S70="","",深海装备!S70)</f>
        <v/>
      </c>
      <c r="T71" s="370" t="str">
        <f>IF(深海装备!T70="","",深海装备!T70)</f>
        <v/>
      </c>
      <c r="U71" s="370" t="str">
        <f>IF(深海装备!U70="","",深海装备!U70)</f>
        <v/>
      </c>
      <c r="V71" s="370" t="str">
        <f>IF(深海装备!V70="","",深海装备!V70)</f>
        <v/>
      </c>
      <c r="W71" s="370" t="str">
        <f>IF(深海装备!W70="","",深海装备!W70)</f>
        <v/>
      </c>
      <c r="X71" s="370" t="str">
        <f>IF(深海装备!X70="","",深海装备!X70)</f>
        <v/>
      </c>
      <c r="Y71" s="370" t="str">
        <f>IF(深海装备!Y70="","",深海装备!Y70)</f>
        <v/>
      </c>
      <c r="Z71" s="370" t="str">
        <f>IF(深海装备!Z70="","",深海装备!Z70)</f>
        <v/>
      </c>
      <c r="AA71" s="370" t="str">
        <f>IF(深海装备!AA70="","",深海装备!AA70)</f>
        <v/>
      </c>
      <c r="AB71" t="str">
        <f>IF(深海装备!AB70="","",深海装备!AB70)</f>
        <v/>
      </c>
      <c r="AC71" t="str">
        <f>IF(深海装备!AC70="","",深海装备!AC70)</f>
        <v/>
      </c>
      <c r="AD71" t="str">
        <f>IF(深海装备!AD70="","",深海装备!AD70)</f>
        <v/>
      </c>
    </row>
    <row r="72" spans="1:30">
      <c r="A72" t="str">
        <f>IF(深海装备!A71="","",深海装备!A71)</f>
        <v/>
      </c>
      <c r="B72" s="67" t="str">
        <f>IF(深海装备!B71="","",深海装备!B71)</f>
        <v/>
      </c>
      <c r="C72" t="str">
        <f>IF(深海装备!C71="","",深海装备!C71)</f>
        <v/>
      </c>
      <c r="D72" t="str">
        <f>IF(深海装备!D71="","",深海装备!D71)</f>
        <v/>
      </c>
      <c r="E72" s="370" t="str">
        <f>IF(深海装备!E71="","",深海装备!E71)</f>
        <v/>
      </c>
      <c r="F72" s="370" t="str">
        <f>IF(深海装备!F71="","",深海装备!F71)</f>
        <v/>
      </c>
      <c r="G72" s="370" t="str">
        <f>IF(深海装备!G71="","",深海装备!G71)</f>
        <v/>
      </c>
      <c r="H72" s="370" t="str">
        <f>IF(深海装备!H71="","",深海装备!H71)</f>
        <v/>
      </c>
      <c r="I72" s="370" t="str">
        <f>IF(深海装备!I71="","",深海装备!I71)</f>
        <v/>
      </c>
      <c r="J72" s="370" t="str">
        <f>IF(深海装备!J71="","",深海装备!J71)</f>
        <v/>
      </c>
      <c r="K72" s="370" t="str">
        <f>IF(深海装备!K71="","",深海装备!K71)</f>
        <v/>
      </c>
      <c r="L72" s="370" t="str">
        <f>IF(深海装备!L71="","",深海装备!L71)</f>
        <v/>
      </c>
      <c r="M72" s="370" t="str">
        <f>IF(深海装备!M71="","",深海装备!M71)</f>
        <v/>
      </c>
      <c r="N72" s="370" t="str">
        <f>IF(深海装备!N71="","",深海装备!N71)</f>
        <v/>
      </c>
      <c r="O72" s="370" t="str">
        <f>IF(深海装备!O71="","",深海装备!O71)</f>
        <v/>
      </c>
      <c r="P72" s="370" t="str">
        <f>IF(深海装备!P71="","",深海装备!P71)</f>
        <v/>
      </c>
      <c r="Q72" s="370" t="str">
        <f>IF(深海装备!Q71="","",深海装备!Q71)</f>
        <v/>
      </c>
      <c r="R72" s="370" t="str">
        <f>IF(深海装备!R71="","",深海装备!R71)</f>
        <v/>
      </c>
      <c r="S72" s="370" t="str">
        <f>IF(深海装备!S71="","",深海装备!S71)</f>
        <v/>
      </c>
      <c r="T72" s="370" t="str">
        <f>IF(深海装备!T71="","",深海装备!T71)</f>
        <v/>
      </c>
      <c r="U72" s="370" t="str">
        <f>IF(深海装备!U71="","",深海装备!U71)</f>
        <v/>
      </c>
      <c r="V72" s="370" t="str">
        <f>IF(深海装备!V71="","",深海装备!V71)</f>
        <v/>
      </c>
      <c r="W72" s="370" t="str">
        <f>IF(深海装备!W71="","",深海装备!W71)</f>
        <v/>
      </c>
      <c r="X72" s="370" t="str">
        <f>IF(深海装备!X71="","",深海装备!X71)</f>
        <v/>
      </c>
      <c r="Y72" s="370" t="str">
        <f>IF(深海装备!Y71="","",深海装备!Y71)</f>
        <v/>
      </c>
      <c r="Z72" s="370" t="str">
        <f>IF(深海装备!Z71="","",深海装备!Z71)</f>
        <v/>
      </c>
      <c r="AA72" s="370" t="str">
        <f>IF(深海装备!AA71="","",深海装备!AA71)</f>
        <v/>
      </c>
      <c r="AB72" t="str">
        <f>IF(深海装备!AB71="","",深海装备!AB71)</f>
        <v/>
      </c>
      <c r="AC72" t="str">
        <f>IF(深海装备!AC71="","",深海装备!AC71)</f>
        <v/>
      </c>
      <c r="AD72" t="str">
        <f>IF(深海装备!AD71="","",深海装备!AD71)</f>
        <v/>
      </c>
    </row>
    <row r="73" spans="1:30">
      <c r="A73" t="str">
        <f>IF(深海装备!A72="","",深海装备!A72)</f>
        <v/>
      </c>
      <c r="B73" s="67" t="str">
        <f>IF(深海装备!B72="","",深海装备!B72)</f>
        <v/>
      </c>
      <c r="C73" t="str">
        <f>IF(深海装备!C72="","",深海装备!C72)</f>
        <v/>
      </c>
      <c r="D73" t="str">
        <f>IF(深海装备!D72="","",深海装备!D72)</f>
        <v/>
      </c>
      <c r="E73" s="370" t="str">
        <f>IF(深海装备!E72="","",深海装备!E72)</f>
        <v/>
      </c>
      <c r="F73" s="370" t="str">
        <f>IF(深海装备!F72="","",深海装备!F72)</f>
        <v/>
      </c>
      <c r="G73" s="370" t="str">
        <f>IF(深海装备!G72="","",深海装备!G72)</f>
        <v/>
      </c>
      <c r="H73" s="370" t="str">
        <f>IF(深海装备!H72="","",深海装备!H72)</f>
        <v/>
      </c>
      <c r="I73" s="370" t="str">
        <f>IF(深海装备!I72="","",深海装备!I72)</f>
        <v/>
      </c>
      <c r="J73" s="370" t="str">
        <f>IF(深海装备!J72="","",深海装备!J72)</f>
        <v/>
      </c>
      <c r="K73" s="370" t="str">
        <f>IF(深海装备!K72="","",深海装备!K72)</f>
        <v/>
      </c>
      <c r="L73" s="370" t="str">
        <f>IF(深海装备!L72="","",深海装备!L72)</f>
        <v/>
      </c>
      <c r="M73" s="370" t="str">
        <f>IF(深海装备!M72="","",深海装备!M72)</f>
        <v/>
      </c>
      <c r="N73" s="370" t="str">
        <f>IF(深海装备!N72="","",深海装备!N72)</f>
        <v/>
      </c>
      <c r="O73" s="370" t="str">
        <f>IF(深海装备!O72="","",深海装备!O72)</f>
        <v/>
      </c>
      <c r="P73" s="370" t="str">
        <f>IF(深海装备!P72="","",深海装备!P72)</f>
        <v/>
      </c>
      <c r="Q73" s="370" t="str">
        <f>IF(深海装备!Q72="","",深海装备!Q72)</f>
        <v/>
      </c>
      <c r="R73" s="370" t="str">
        <f>IF(深海装备!R72="","",深海装备!R72)</f>
        <v/>
      </c>
      <c r="S73" s="370" t="str">
        <f>IF(深海装备!S72="","",深海装备!S72)</f>
        <v/>
      </c>
      <c r="T73" s="370" t="str">
        <f>IF(深海装备!T72="","",深海装备!T72)</f>
        <v/>
      </c>
      <c r="U73" s="370" t="str">
        <f>IF(深海装备!U72="","",深海装备!U72)</f>
        <v/>
      </c>
      <c r="V73" s="370" t="str">
        <f>IF(深海装备!V72="","",深海装备!V72)</f>
        <v/>
      </c>
      <c r="W73" s="370" t="str">
        <f>IF(深海装备!W72="","",深海装备!W72)</f>
        <v/>
      </c>
      <c r="X73" s="370" t="str">
        <f>IF(深海装备!X72="","",深海装备!X72)</f>
        <v/>
      </c>
      <c r="Y73" s="370" t="str">
        <f>IF(深海装备!Y72="","",深海装备!Y72)</f>
        <v/>
      </c>
      <c r="Z73" s="370" t="str">
        <f>IF(深海装备!Z72="","",深海装备!Z72)</f>
        <v/>
      </c>
      <c r="AA73" s="370" t="str">
        <f>IF(深海装备!AA72="","",深海装备!AA72)</f>
        <v/>
      </c>
      <c r="AB73" t="str">
        <f>IF(深海装备!AB72="","",深海装备!AB72)</f>
        <v/>
      </c>
      <c r="AC73" t="str">
        <f>IF(深海装备!AC72="","",深海装备!AC72)</f>
        <v/>
      </c>
      <c r="AD73" t="str">
        <f>IF(深海装备!AD72="","",深海装备!AD72)</f>
        <v/>
      </c>
    </row>
    <row r="74" spans="1:30">
      <c r="A74" t="str">
        <f>IF(深海装备!A73="","",深海装备!A73)</f>
        <v/>
      </c>
      <c r="B74" s="67" t="str">
        <f>IF(深海装备!B73="","",深海装备!B73)</f>
        <v/>
      </c>
      <c r="C74" t="str">
        <f>IF(深海装备!C73="","",深海装备!C73)</f>
        <v/>
      </c>
      <c r="D74" t="str">
        <f>IF(深海装备!D73="","",深海装备!D73)</f>
        <v/>
      </c>
      <c r="E74" s="370" t="str">
        <f>IF(深海装备!E73="","",深海装备!E73)</f>
        <v/>
      </c>
      <c r="F74" s="370" t="str">
        <f>IF(深海装备!F73="","",深海装备!F73)</f>
        <v/>
      </c>
      <c r="G74" s="370" t="str">
        <f>IF(深海装备!G73="","",深海装备!G73)</f>
        <v/>
      </c>
      <c r="H74" s="370" t="str">
        <f>IF(深海装备!H73="","",深海装备!H73)</f>
        <v/>
      </c>
      <c r="I74" s="370" t="str">
        <f>IF(深海装备!I73="","",深海装备!I73)</f>
        <v/>
      </c>
      <c r="J74" s="370" t="str">
        <f>IF(深海装备!J73="","",深海装备!J73)</f>
        <v/>
      </c>
      <c r="K74" s="370" t="str">
        <f>IF(深海装备!K73="","",深海装备!K73)</f>
        <v/>
      </c>
      <c r="L74" s="370" t="str">
        <f>IF(深海装备!L73="","",深海装备!L73)</f>
        <v/>
      </c>
      <c r="M74" s="370" t="str">
        <f>IF(深海装备!M73="","",深海装备!M73)</f>
        <v/>
      </c>
      <c r="N74" s="370" t="str">
        <f>IF(深海装备!N73="","",深海装备!N73)</f>
        <v/>
      </c>
      <c r="O74" s="370" t="str">
        <f>IF(深海装备!O73="","",深海装备!O73)</f>
        <v/>
      </c>
      <c r="P74" s="370" t="str">
        <f>IF(深海装备!P73="","",深海装备!P73)</f>
        <v/>
      </c>
      <c r="Q74" s="370" t="str">
        <f>IF(深海装备!Q73="","",深海装备!Q73)</f>
        <v/>
      </c>
      <c r="R74" s="370" t="str">
        <f>IF(深海装备!R73="","",深海装备!R73)</f>
        <v/>
      </c>
      <c r="S74" s="370" t="str">
        <f>IF(深海装备!S73="","",深海装备!S73)</f>
        <v/>
      </c>
      <c r="T74" s="370" t="str">
        <f>IF(深海装备!T73="","",深海装备!T73)</f>
        <v/>
      </c>
      <c r="U74" s="370" t="str">
        <f>IF(深海装备!U73="","",深海装备!U73)</f>
        <v/>
      </c>
      <c r="V74" s="370" t="str">
        <f>IF(深海装备!V73="","",深海装备!V73)</f>
        <v/>
      </c>
      <c r="W74" s="370" t="str">
        <f>IF(深海装备!W73="","",深海装备!W73)</f>
        <v/>
      </c>
      <c r="X74" s="370" t="str">
        <f>IF(深海装备!X73="","",深海装备!X73)</f>
        <v/>
      </c>
      <c r="Y74" s="370" t="str">
        <f>IF(深海装备!Y73="","",深海装备!Y73)</f>
        <v/>
      </c>
      <c r="Z74" s="370" t="str">
        <f>IF(深海装备!Z73="","",深海装备!Z73)</f>
        <v/>
      </c>
      <c r="AA74" s="370" t="str">
        <f>IF(深海装备!AA73="","",深海装备!AA73)</f>
        <v/>
      </c>
      <c r="AB74" t="str">
        <f>IF(深海装备!AB73="","",深海装备!AB73)</f>
        <v/>
      </c>
      <c r="AC74" t="str">
        <f>IF(深海装备!AC73="","",深海装备!AC73)</f>
        <v/>
      </c>
      <c r="AD74" t="str">
        <f>IF(深海装备!AD73="","",深海装备!AD73)</f>
        <v/>
      </c>
    </row>
    <row r="75" spans="1:30">
      <c r="A75" t="str">
        <f>IF(深海装备!A74="","",深海装备!A74)</f>
        <v/>
      </c>
      <c r="B75" s="67" t="str">
        <f>IF(深海装备!B74="","",深海装备!B74)</f>
        <v/>
      </c>
      <c r="C75" t="str">
        <f>IF(深海装备!C74="","",深海装备!C74)</f>
        <v/>
      </c>
      <c r="D75" t="str">
        <f>IF(深海装备!D74="","",深海装备!D74)</f>
        <v/>
      </c>
      <c r="E75" s="370" t="str">
        <f>IF(深海装备!E74="","",深海装备!E74)</f>
        <v/>
      </c>
      <c r="F75" s="370" t="str">
        <f>IF(深海装备!F74="","",深海装备!F74)</f>
        <v/>
      </c>
      <c r="G75" s="370" t="str">
        <f>IF(深海装备!G74="","",深海装备!G74)</f>
        <v/>
      </c>
      <c r="H75" s="370" t="str">
        <f>IF(深海装备!H74="","",深海装备!H74)</f>
        <v/>
      </c>
      <c r="I75" s="370" t="str">
        <f>IF(深海装备!I74="","",深海装备!I74)</f>
        <v/>
      </c>
      <c r="J75" s="370" t="str">
        <f>IF(深海装备!J74="","",深海装备!J74)</f>
        <v/>
      </c>
      <c r="K75" s="370" t="str">
        <f>IF(深海装备!K74="","",深海装备!K74)</f>
        <v/>
      </c>
      <c r="L75" s="370" t="str">
        <f>IF(深海装备!L74="","",深海装备!L74)</f>
        <v/>
      </c>
      <c r="M75" s="370" t="str">
        <f>IF(深海装备!M74="","",深海装备!M74)</f>
        <v/>
      </c>
      <c r="N75" s="370" t="str">
        <f>IF(深海装备!N74="","",深海装备!N74)</f>
        <v/>
      </c>
      <c r="O75" s="370" t="str">
        <f>IF(深海装备!O74="","",深海装备!O74)</f>
        <v/>
      </c>
      <c r="P75" s="370" t="str">
        <f>IF(深海装备!P74="","",深海装备!P74)</f>
        <v/>
      </c>
      <c r="Q75" s="370" t="str">
        <f>IF(深海装备!Q74="","",深海装备!Q74)</f>
        <v/>
      </c>
      <c r="R75" s="370" t="str">
        <f>IF(深海装备!R74="","",深海装备!R74)</f>
        <v/>
      </c>
      <c r="S75" s="370" t="str">
        <f>IF(深海装备!S74="","",深海装备!S74)</f>
        <v/>
      </c>
      <c r="T75" s="370" t="str">
        <f>IF(深海装备!T74="","",深海装备!T74)</f>
        <v/>
      </c>
      <c r="U75" s="370" t="str">
        <f>IF(深海装备!U74="","",深海装备!U74)</f>
        <v/>
      </c>
      <c r="V75" s="370" t="str">
        <f>IF(深海装备!V74="","",深海装备!V74)</f>
        <v/>
      </c>
      <c r="W75" s="370" t="str">
        <f>IF(深海装备!W74="","",深海装备!W74)</f>
        <v/>
      </c>
      <c r="X75" s="370" t="str">
        <f>IF(深海装备!X74="","",深海装备!X74)</f>
        <v/>
      </c>
      <c r="Y75" s="370" t="str">
        <f>IF(深海装备!Y74="","",深海装备!Y74)</f>
        <v/>
      </c>
      <c r="Z75" s="370" t="str">
        <f>IF(深海装备!Z74="","",深海装备!Z74)</f>
        <v/>
      </c>
      <c r="AA75" s="370" t="str">
        <f>IF(深海装备!AA74="","",深海装备!AA74)</f>
        <v/>
      </c>
      <c r="AB75" t="str">
        <f>IF(深海装备!AB74="","",深海装备!AB74)</f>
        <v/>
      </c>
      <c r="AC75" t="str">
        <f>IF(深海装备!AC74="","",深海装备!AC74)</f>
        <v/>
      </c>
      <c r="AD75" t="str">
        <f>IF(深海装备!AD74="","",深海装备!AD74)</f>
        <v/>
      </c>
    </row>
    <row r="76" spans="1:30">
      <c r="A76" t="str">
        <f>IF(深海装备!A75="","",深海装备!A75)</f>
        <v/>
      </c>
      <c r="B76" s="67" t="str">
        <f>IF(深海装备!B75="","",深海装备!B75)</f>
        <v/>
      </c>
      <c r="C76" t="str">
        <f>IF(深海装备!C75="","",深海装备!C75)</f>
        <v/>
      </c>
      <c r="D76" t="str">
        <f>IF(深海装备!D75="","",深海装备!D75)</f>
        <v/>
      </c>
      <c r="E76" s="370" t="str">
        <f>IF(深海装备!E75="","",深海装备!E75)</f>
        <v/>
      </c>
      <c r="F76" s="370" t="str">
        <f>IF(深海装备!F75="","",深海装备!F75)</f>
        <v/>
      </c>
      <c r="G76" s="370" t="str">
        <f>IF(深海装备!G75="","",深海装备!G75)</f>
        <v/>
      </c>
      <c r="H76" s="370" t="str">
        <f>IF(深海装备!H75="","",深海装备!H75)</f>
        <v/>
      </c>
      <c r="I76" s="370" t="str">
        <f>IF(深海装备!I75="","",深海装备!I75)</f>
        <v/>
      </c>
      <c r="J76" s="370" t="str">
        <f>IF(深海装备!J75="","",深海装备!J75)</f>
        <v/>
      </c>
      <c r="K76" s="370" t="str">
        <f>IF(深海装备!K75="","",深海装备!K75)</f>
        <v/>
      </c>
      <c r="L76" s="370" t="str">
        <f>IF(深海装备!L75="","",深海装备!L75)</f>
        <v/>
      </c>
      <c r="M76" s="370" t="str">
        <f>IF(深海装备!M75="","",深海装备!M75)</f>
        <v/>
      </c>
      <c r="N76" s="370" t="str">
        <f>IF(深海装备!N75="","",深海装备!N75)</f>
        <v/>
      </c>
      <c r="O76" s="370" t="str">
        <f>IF(深海装备!O75="","",深海装备!O75)</f>
        <v/>
      </c>
      <c r="P76" s="370" t="str">
        <f>IF(深海装备!P75="","",深海装备!P75)</f>
        <v/>
      </c>
      <c r="Q76" s="370" t="str">
        <f>IF(深海装备!Q75="","",深海装备!Q75)</f>
        <v/>
      </c>
      <c r="R76" s="370" t="str">
        <f>IF(深海装备!R75="","",深海装备!R75)</f>
        <v/>
      </c>
      <c r="S76" s="370" t="str">
        <f>IF(深海装备!S75="","",深海装备!S75)</f>
        <v/>
      </c>
      <c r="T76" s="370" t="str">
        <f>IF(深海装备!T75="","",深海装备!T75)</f>
        <v/>
      </c>
      <c r="U76" s="370" t="str">
        <f>IF(深海装备!U75="","",深海装备!U75)</f>
        <v/>
      </c>
      <c r="V76" s="370" t="str">
        <f>IF(深海装备!V75="","",深海装备!V75)</f>
        <v/>
      </c>
      <c r="W76" s="370" t="str">
        <f>IF(深海装备!W75="","",深海装备!W75)</f>
        <v/>
      </c>
      <c r="X76" s="370" t="str">
        <f>IF(深海装备!X75="","",深海装备!X75)</f>
        <v/>
      </c>
      <c r="Y76" s="370" t="str">
        <f>IF(深海装备!Y75="","",深海装备!Y75)</f>
        <v/>
      </c>
      <c r="Z76" s="370" t="str">
        <f>IF(深海装备!Z75="","",深海装备!Z75)</f>
        <v/>
      </c>
      <c r="AA76" s="370" t="str">
        <f>IF(深海装备!AA75="","",深海装备!AA75)</f>
        <v/>
      </c>
      <c r="AB76" t="str">
        <f>IF(深海装备!AB75="","",深海装备!AB75)</f>
        <v/>
      </c>
      <c r="AC76" t="str">
        <f>IF(深海装备!AC75="","",深海装备!AC75)</f>
        <v/>
      </c>
      <c r="AD76" t="str">
        <f>IF(深海装备!AD75="","",深海装备!AD75)</f>
        <v/>
      </c>
    </row>
    <row r="77" spans="1:30">
      <c r="A77" t="str">
        <f>IF(深海装备!A76="","",深海装备!A76)</f>
        <v/>
      </c>
      <c r="B77" s="67" t="str">
        <f>IF(深海装备!B76="","",深海装备!B76)</f>
        <v/>
      </c>
      <c r="C77" t="str">
        <f>IF(深海装备!C76="","",深海装备!C76)</f>
        <v/>
      </c>
      <c r="D77" t="str">
        <f>IF(深海装备!D76="","",深海装备!D76)</f>
        <v/>
      </c>
      <c r="E77" s="370" t="str">
        <f>IF(深海装备!E76="","",深海装备!E76)</f>
        <v/>
      </c>
      <c r="F77" s="370" t="str">
        <f>IF(深海装备!F76="","",深海装备!F76)</f>
        <v/>
      </c>
      <c r="G77" s="370" t="str">
        <f>IF(深海装备!G76="","",深海装备!G76)</f>
        <v/>
      </c>
      <c r="H77" s="370" t="str">
        <f>IF(深海装备!H76="","",深海装备!H76)</f>
        <v/>
      </c>
      <c r="I77" s="370" t="str">
        <f>IF(深海装备!I76="","",深海装备!I76)</f>
        <v/>
      </c>
      <c r="J77" s="370" t="str">
        <f>IF(深海装备!J76="","",深海装备!J76)</f>
        <v/>
      </c>
      <c r="K77" s="370" t="str">
        <f>IF(深海装备!K76="","",深海装备!K76)</f>
        <v/>
      </c>
      <c r="L77" s="370" t="str">
        <f>IF(深海装备!L76="","",深海装备!L76)</f>
        <v/>
      </c>
      <c r="M77" s="370" t="str">
        <f>IF(深海装备!M76="","",深海装备!M76)</f>
        <v/>
      </c>
      <c r="N77" s="370" t="str">
        <f>IF(深海装备!N76="","",深海装备!N76)</f>
        <v/>
      </c>
      <c r="O77" s="370" t="str">
        <f>IF(深海装备!O76="","",深海装备!O76)</f>
        <v/>
      </c>
      <c r="P77" s="370" t="str">
        <f>IF(深海装备!P76="","",深海装备!P76)</f>
        <v/>
      </c>
      <c r="Q77" s="370" t="str">
        <f>IF(深海装备!Q76="","",深海装备!Q76)</f>
        <v/>
      </c>
      <c r="R77" s="370" t="str">
        <f>IF(深海装备!R76="","",深海装备!R76)</f>
        <v/>
      </c>
      <c r="S77" s="370" t="str">
        <f>IF(深海装备!S76="","",深海装备!S76)</f>
        <v/>
      </c>
      <c r="T77" s="370" t="str">
        <f>IF(深海装备!T76="","",深海装备!T76)</f>
        <v/>
      </c>
      <c r="U77" s="370" t="str">
        <f>IF(深海装备!U76="","",深海装备!U76)</f>
        <v/>
      </c>
      <c r="V77" s="370" t="str">
        <f>IF(深海装备!V76="","",深海装备!V76)</f>
        <v/>
      </c>
      <c r="W77" s="370" t="str">
        <f>IF(深海装备!W76="","",深海装备!W76)</f>
        <v/>
      </c>
      <c r="X77" s="370" t="str">
        <f>IF(深海装备!X76="","",深海装备!X76)</f>
        <v/>
      </c>
      <c r="Y77" s="370" t="str">
        <f>IF(深海装备!Y76="","",深海装备!Y76)</f>
        <v/>
      </c>
      <c r="Z77" s="370" t="str">
        <f>IF(深海装备!Z76="","",深海装备!Z76)</f>
        <v/>
      </c>
      <c r="AA77" s="370" t="str">
        <f>IF(深海装备!AA76="","",深海装备!AA76)</f>
        <v/>
      </c>
      <c r="AB77" t="str">
        <f>IF(深海装备!AB76="","",深海装备!AB76)</f>
        <v/>
      </c>
      <c r="AC77" t="str">
        <f>IF(深海装备!AC76="","",深海装备!AC76)</f>
        <v/>
      </c>
      <c r="AD77" t="str">
        <f>IF(深海装备!AD76="","",深海装备!AD76)</f>
        <v/>
      </c>
    </row>
    <row r="78" spans="1:30">
      <c r="A78" t="str">
        <f>IF(深海装备!A77="","",深海装备!A77)</f>
        <v/>
      </c>
      <c r="B78" s="67" t="str">
        <f>IF(深海装备!B77="","",深海装备!B77)</f>
        <v/>
      </c>
      <c r="C78" t="str">
        <f>IF(深海装备!C77="","",深海装备!C77)</f>
        <v/>
      </c>
      <c r="D78" t="str">
        <f>IF(深海装备!D77="","",深海装备!D77)</f>
        <v/>
      </c>
      <c r="E78" s="370" t="str">
        <f>IF(深海装备!E77="","",深海装备!E77)</f>
        <v/>
      </c>
      <c r="F78" s="370" t="str">
        <f>IF(深海装备!F77="","",深海装备!F77)</f>
        <v/>
      </c>
      <c r="G78" s="370" t="str">
        <f>IF(深海装备!G77="","",深海装备!G77)</f>
        <v/>
      </c>
      <c r="H78" s="370" t="str">
        <f>IF(深海装备!H77="","",深海装备!H77)</f>
        <v/>
      </c>
      <c r="I78" s="370" t="str">
        <f>IF(深海装备!I77="","",深海装备!I77)</f>
        <v/>
      </c>
      <c r="J78" s="370" t="str">
        <f>IF(深海装备!J77="","",深海装备!J77)</f>
        <v/>
      </c>
      <c r="K78" s="370" t="str">
        <f>IF(深海装备!K77="","",深海装备!K77)</f>
        <v/>
      </c>
      <c r="L78" s="370" t="str">
        <f>IF(深海装备!L77="","",深海装备!L77)</f>
        <v/>
      </c>
      <c r="M78" s="370" t="str">
        <f>IF(深海装备!M77="","",深海装备!M77)</f>
        <v/>
      </c>
      <c r="N78" s="370" t="str">
        <f>IF(深海装备!N77="","",深海装备!N77)</f>
        <v/>
      </c>
      <c r="O78" s="370" t="str">
        <f>IF(深海装备!O77="","",深海装备!O77)</f>
        <v/>
      </c>
      <c r="P78" s="370" t="str">
        <f>IF(深海装备!P77="","",深海装备!P77)</f>
        <v/>
      </c>
      <c r="Q78" s="370" t="str">
        <f>IF(深海装备!Q77="","",深海装备!Q77)</f>
        <v/>
      </c>
      <c r="R78" s="370" t="str">
        <f>IF(深海装备!R77="","",深海装备!R77)</f>
        <v/>
      </c>
      <c r="S78" s="370" t="str">
        <f>IF(深海装备!S77="","",深海装备!S77)</f>
        <v/>
      </c>
      <c r="T78" s="370" t="str">
        <f>IF(深海装备!T77="","",深海装备!T77)</f>
        <v/>
      </c>
      <c r="U78" s="370" t="str">
        <f>IF(深海装备!U77="","",深海装备!U77)</f>
        <v/>
      </c>
      <c r="V78" s="370" t="str">
        <f>IF(深海装备!V77="","",深海装备!V77)</f>
        <v/>
      </c>
      <c r="W78" s="370" t="str">
        <f>IF(深海装备!W77="","",深海装备!W77)</f>
        <v/>
      </c>
      <c r="X78" s="370" t="str">
        <f>IF(深海装备!X77="","",深海装备!X77)</f>
        <v/>
      </c>
      <c r="Y78" s="370" t="str">
        <f>IF(深海装备!Y77="","",深海装备!Y77)</f>
        <v/>
      </c>
      <c r="Z78" s="370" t="str">
        <f>IF(深海装备!Z77="","",深海装备!Z77)</f>
        <v/>
      </c>
      <c r="AA78" s="370" t="str">
        <f>IF(深海装备!AA77="","",深海装备!AA77)</f>
        <v/>
      </c>
      <c r="AB78" t="str">
        <f>IF(深海装备!AB77="","",深海装备!AB77)</f>
        <v/>
      </c>
      <c r="AC78" t="str">
        <f>IF(深海装备!AC77="","",深海装备!AC77)</f>
        <v/>
      </c>
      <c r="AD78" t="str">
        <f>IF(深海装备!AD77="","",深海装备!AD77)</f>
        <v/>
      </c>
    </row>
    <row r="79" spans="1:30">
      <c r="A79" t="str">
        <f>IF(深海装备!A78="","",深海装备!A78)</f>
        <v/>
      </c>
      <c r="B79" s="67" t="str">
        <f>IF(深海装备!B78="","",深海装备!B78)</f>
        <v/>
      </c>
      <c r="C79" t="str">
        <f>IF(深海装备!C78="","",深海装备!C78)</f>
        <v/>
      </c>
      <c r="D79" t="str">
        <f>IF(深海装备!D78="","",深海装备!D78)</f>
        <v/>
      </c>
      <c r="E79" s="370" t="str">
        <f>IF(深海装备!E78="","",深海装备!E78)</f>
        <v/>
      </c>
      <c r="F79" s="370" t="str">
        <f>IF(深海装备!F78="","",深海装备!F78)</f>
        <v/>
      </c>
      <c r="G79" s="370" t="str">
        <f>IF(深海装备!G78="","",深海装备!G78)</f>
        <v/>
      </c>
      <c r="H79" s="370" t="str">
        <f>IF(深海装备!H78="","",深海装备!H78)</f>
        <v/>
      </c>
      <c r="I79" s="370" t="str">
        <f>IF(深海装备!I78="","",深海装备!I78)</f>
        <v/>
      </c>
      <c r="J79" s="370" t="str">
        <f>IF(深海装备!J78="","",深海装备!J78)</f>
        <v/>
      </c>
      <c r="K79" s="370" t="str">
        <f>IF(深海装备!K78="","",深海装备!K78)</f>
        <v/>
      </c>
      <c r="L79" s="370" t="str">
        <f>IF(深海装备!L78="","",深海装备!L78)</f>
        <v/>
      </c>
      <c r="M79" s="370" t="str">
        <f>IF(深海装备!M78="","",深海装备!M78)</f>
        <v/>
      </c>
      <c r="N79" s="370" t="str">
        <f>IF(深海装备!N78="","",深海装备!N78)</f>
        <v/>
      </c>
      <c r="O79" s="370" t="str">
        <f>IF(深海装备!O78="","",深海装备!O78)</f>
        <v/>
      </c>
      <c r="P79" s="370" t="str">
        <f>IF(深海装备!P78="","",深海装备!P78)</f>
        <v/>
      </c>
      <c r="Q79" s="370" t="str">
        <f>IF(深海装备!Q78="","",深海装备!Q78)</f>
        <v/>
      </c>
      <c r="R79" s="370" t="str">
        <f>IF(深海装备!R78="","",深海装备!R78)</f>
        <v/>
      </c>
      <c r="S79" s="370" t="str">
        <f>IF(深海装备!S78="","",深海装备!S78)</f>
        <v/>
      </c>
      <c r="T79" s="370" t="str">
        <f>IF(深海装备!T78="","",深海装备!T78)</f>
        <v/>
      </c>
      <c r="U79" s="370" t="str">
        <f>IF(深海装备!U78="","",深海装备!U78)</f>
        <v/>
      </c>
      <c r="V79" s="370" t="str">
        <f>IF(深海装备!V78="","",深海装备!V78)</f>
        <v/>
      </c>
      <c r="W79" s="370" t="str">
        <f>IF(深海装备!W78="","",深海装备!W78)</f>
        <v/>
      </c>
      <c r="X79" s="370" t="str">
        <f>IF(深海装备!X78="","",深海装备!X78)</f>
        <v/>
      </c>
      <c r="Y79" s="370" t="str">
        <f>IF(深海装备!Y78="","",深海装备!Y78)</f>
        <v/>
      </c>
      <c r="Z79" s="370" t="str">
        <f>IF(深海装备!Z78="","",深海装备!Z78)</f>
        <v/>
      </c>
      <c r="AA79" s="370" t="str">
        <f>IF(深海装备!AA78="","",深海装备!AA78)</f>
        <v/>
      </c>
      <c r="AB79" t="str">
        <f>IF(深海装备!AB78="","",深海装备!AB78)</f>
        <v/>
      </c>
      <c r="AC79" t="str">
        <f>IF(深海装备!AC78="","",深海装备!AC78)</f>
        <v/>
      </c>
      <c r="AD79" t="str">
        <f>IF(深海装备!AD78="","",深海装备!AD78)</f>
        <v/>
      </c>
    </row>
    <row r="80" spans="1:30">
      <c r="A80" t="str">
        <f>IF(深海装备!A79="","",深海装备!A79)</f>
        <v/>
      </c>
      <c r="B80" s="67" t="str">
        <f>IF(深海装备!B79="","",深海装备!B79)</f>
        <v/>
      </c>
      <c r="C80" t="str">
        <f>IF(深海装备!C79="","",深海装备!C79)</f>
        <v/>
      </c>
      <c r="D80" t="str">
        <f>IF(深海装备!D79="","",深海装备!D79)</f>
        <v/>
      </c>
      <c r="E80" s="370" t="str">
        <f>IF(深海装备!E79="","",深海装备!E79)</f>
        <v/>
      </c>
      <c r="F80" s="370" t="str">
        <f>IF(深海装备!F79="","",深海装备!F79)</f>
        <v/>
      </c>
      <c r="G80" s="370" t="str">
        <f>IF(深海装备!G79="","",深海装备!G79)</f>
        <v/>
      </c>
      <c r="H80" s="370" t="str">
        <f>IF(深海装备!H79="","",深海装备!H79)</f>
        <v/>
      </c>
      <c r="I80" s="370" t="str">
        <f>IF(深海装备!I79="","",深海装备!I79)</f>
        <v/>
      </c>
      <c r="J80" s="370" t="str">
        <f>IF(深海装备!J79="","",深海装备!J79)</f>
        <v/>
      </c>
      <c r="K80" s="370" t="str">
        <f>IF(深海装备!K79="","",深海装备!K79)</f>
        <v/>
      </c>
      <c r="L80" s="370" t="str">
        <f>IF(深海装备!L79="","",深海装备!L79)</f>
        <v/>
      </c>
      <c r="M80" s="370" t="str">
        <f>IF(深海装备!M79="","",深海装备!M79)</f>
        <v/>
      </c>
      <c r="N80" s="370" t="str">
        <f>IF(深海装备!N79="","",深海装备!N79)</f>
        <v/>
      </c>
      <c r="O80" s="370" t="str">
        <f>IF(深海装备!O79="","",深海装备!O79)</f>
        <v/>
      </c>
      <c r="P80" s="370" t="str">
        <f>IF(深海装备!P79="","",深海装备!P79)</f>
        <v/>
      </c>
      <c r="Q80" s="370" t="str">
        <f>IF(深海装备!Q79="","",深海装备!Q79)</f>
        <v/>
      </c>
      <c r="R80" s="370" t="str">
        <f>IF(深海装备!R79="","",深海装备!R79)</f>
        <v/>
      </c>
      <c r="S80" s="370" t="str">
        <f>IF(深海装备!S79="","",深海装备!S79)</f>
        <v/>
      </c>
      <c r="T80" s="370" t="str">
        <f>IF(深海装备!T79="","",深海装备!T79)</f>
        <v/>
      </c>
      <c r="U80" s="370" t="str">
        <f>IF(深海装备!U79="","",深海装备!U79)</f>
        <v/>
      </c>
      <c r="V80" s="370" t="str">
        <f>IF(深海装备!V79="","",深海装备!V79)</f>
        <v/>
      </c>
      <c r="W80" s="370" t="str">
        <f>IF(深海装备!W79="","",深海装备!W79)</f>
        <v/>
      </c>
      <c r="X80" s="370" t="str">
        <f>IF(深海装备!X79="","",深海装备!X79)</f>
        <v/>
      </c>
      <c r="Y80" s="370" t="str">
        <f>IF(深海装备!Y79="","",深海装备!Y79)</f>
        <v/>
      </c>
      <c r="Z80" s="370" t="str">
        <f>IF(深海装备!Z79="","",深海装备!Z79)</f>
        <v/>
      </c>
      <c r="AA80" s="370" t="str">
        <f>IF(深海装备!AA79="","",深海装备!AA79)</f>
        <v/>
      </c>
      <c r="AB80" t="str">
        <f>IF(深海装备!AB79="","",深海装备!AB79)</f>
        <v/>
      </c>
      <c r="AC80" t="str">
        <f>IF(深海装备!AC79="","",深海装备!AC79)</f>
        <v/>
      </c>
      <c r="AD80" t="str">
        <f>IF(深海装备!AD79="","",深海装备!AD79)</f>
        <v/>
      </c>
    </row>
    <row r="81" spans="1:30">
      <c r="A81" t="str">
        <f>IF(深海装备!A80="","",深海装备!A80)</f>
        <v/>
      </c>
      <c r="B81" s="67" t="str">
        <f>IF(深海装备!B80="","",深海装备!B80)</f>
        <v/>
      </c>
      <c r="C81" t="str">
        <f>IF(深海装备!C80="","",深海装备!C80)</f>
        <v/>
      </c>
      <c r="D81" t="str">
        <f>IF(深海装备!D80="","",深海装备!D80)</f>
        <v/>
      </c>
      <c r="E81" s="370" t="str">
        <f>IF(深海装备!E80="","",深海装备!E80)</f>
        <v/>
      </c>
      <c r="F81" s="370" t="str">
        <f>IF(深海装备!F80="","",深海装备!F80)</f>
        <v/>
      </c>
      <c r="G81" s="370" t="str">
        <f>IF(深海装备!G80="","",深海装备!G80)</f>
        <v/>
      </c>
      <c r="H81" s="370" t="str">
        <f>IF(深海装备!H80="","",深海装备!H80)</f>
        <v/>
      </c>
      <c r="I81" s="370" t="str">
        <f>IF(深海装备!I80="","",深海装备!I80)</f>
        <v/>
      </c>
      <c r="J81" s="370" t="str">
        <f>IF(深海装备!J80="","",深海装备!J80)</f>
        <v/>
      </c>
      <c r="K81" s="370" t="str">
        <f>IF(深海装备!K80="","",深海装备!K80)</f>
        <v/>
      </c>
      <c r="L81" s="370" t="str">
        <f>IF(深海装备!L80="","",深海装备!L80)</f>
        <v/>
      </c>
      <c r="M81" s="370" t="str">
        <f>IF(深海装备!M80="","",深海装备!M80)</f>
        <v/>
      </c>
      <c r="N81" s="370" t="str">
        <f>IF(深海装备!N80="","",深海装备!N80)</f>
        <v/>
      </c>
      <c r="O81" s="370" t="str">
        <f>IF(深海装备!O80="","",深海装备!O80)</f>
        <v/>
      </c>
      <c r="P81" s="370" t="str">
        <f>IF(深海装备!P80="","",深海装备!P80)</f>
        <v/>
      </c>
      <c r="Q81" s="370" t="str">
        <f>IF(深海装备!Q80="","",深海装备!Q80)</f>
        <v/>
      </c>
      <c r="R81" s="370" t="str">
        <f>IF(深海装备!R80="","",深海装备!R80)</f>
        <v/>
      </c>
      <c r="S81" s="370" t="str">
        <f>IF(深海装备!S80="","",深海装备!S80)</f>
        <v/>
      </c>
      <c r="T81" s="370" t="str">
        <f>IF(深海装备!T80="","",深海装备!T80)</f>
        <v/>
      </c>
      <c r="U81" s="370" t="str">
        <f>IF(深海装备!U80="","",深海装备!U80)</f>
        <v/>
      </c>
      <c r="V81" s="370" t="str">
        <f>IF(深海装备!V80="","",深海装备!V80)</f>
        <v/>
      </c>
      <c r="W81" s="370" t="str">
        <f>IF(深海装备!W80="","",深海装备!W80)</f>
        <v/>
      </c>
      <c r="X81" s="370" t="str">
        <f>IF(深海装备!X80="","",深海装备!X80)</f>
        <v/>
      </c>
      <c r="Y81" s="370" t="str">
        <f>IF(深海装备!Y80="","",深海装备!Y80)</f>
        <v/>
      </c>
      <c r="Z81" s="370" t="str">
        <f>IF(深海装备!Z80="","",深海装备!Z80)</f>
        <v/>
      </c>
      <c r="AA81" s="370" t="str">
        <f>IF(深海装备!AA80="","",深海装备!AA80)</f>
        <v/>
      </c>
      <c r="AB81" t="str">
        <f>IF(深海装备!AB80="","",深海装备!AB80)</f>
        <v/>
      </c>
      <c r="AC81" t="str">
        <f>IF(深海装备!AC80="","",深海装备!AC80)</f>
        <v/>
      </c>
      <c r="AD81" t="str">
        <f>IF(深海装备!AD80="","",深海装备!AD80)</f>
        <v/>
      </c>
    </row>
    <row r="82" spans="1:30">
      <c r="A82" t="str">
        <f>IF(深海装备!A81="","",深海装备!A81)</f>
        <v/>
      </c>
      <c r="B82" s="67" t="str">
        <f>IF(深海装备!B81="","",深海装备!B81)</f>
        <v/>
      </c>
      <c r="C82" t="str">
        <f>IF(深海装备!C81="","",深海装备!C81)</f>
        <v/>
      </c>
      <c r="D82" t="str">
        <f>IF(深海装备!D81="","",深海装备!D81)</f>
        <v/>
      </c>
      <c r="E82" s="370" t="str">
        <f>IF(深海装备!E81="","",深海装备!E81)</f>
        <v/>
      </c>
      <c r="F82" s="370" t="str">
        <f>IF(深海装备!F81="","",深海装备!F81)</f>
        <v/>
      </c>
      <c r="G82" s="370" t="str">
        <f>IF(深海装备!G81="","",深海装备!G81)</f>
        <v/>
      </c>
      <c r="H82" s="370" t="str">
        <f>IF(深海装备!H81="","",深海装备!H81)</f>
        <v/>
      </c>
      <c r="I82" s="370" t="str">
        <f>IF(深海装备!I81="","",深海装备!I81)</f>
        <v/>
      </c>
      <c r="J82" s="370" t="str">
        <f>IF(深海装备!J81="","",深海装备!J81)</f>
        <v/>
      </c>
      <c r="K82" s="370" t="str">
        <f>IF(深海装备!K81="","",深海装备!K81)</f>
        <v/>
      </c>
      <c r="L82" s="370" t="str">
        <f>IF(深海装备!L81="","",深海装备!L81)</f>
        <v/>
      </c>
      <c r="M82" s="370" t="str">
        <f>IF(深海装备!M81="","",深海装备!M81)</f>
        <v/>
      </c>
      <c r="N82" s="370" t="str">
        <f>IF(深海装备!N81="","",深海装备!N81)</f>
        <v/>
      </c>
      <c r="O82" s="370" t="str">
        <f>IF(深海装备!O81="","",深海装备!O81)</f>
        <v/>
      </c>
      <c r="P82" s="370" t="str">
        <f>IF(深海装备!P81="","",深海装备!P81)</f>
        <v/>
      </c>
      <c r="Q82" s="370" t="str">
        <f>IF(深海装备!Q81="","",深海装备!Q81)</f>
        <v/>
      </c>
      <c r="R82" s="370" t="str">
        <f>IF(深海装备!R81="","",深海装备!R81)</f>
        <v/>
      </c>
      <c r="S82" s="370" t="str">
        <f>IF(深海装备!S81="","",深海装备!S81)</f>
        <v/>
      </c>
      <c r="T82" s="370" t="str">
        <f>IF(深海装备!T81="","",深海装备!T81)</f>
        <v/>
      </c>
      <c r="U82" s="370" t="str">
        <f>IF(深海装备!U81="","",深海装备!U81)</f>
        <v/>
      </c>
      <c r="V82" s="370" t="str">
        <f>IF(深海装备!V81="","",深海装备!V81)</f>
        <v/>
      </c>
      <c r="W82" s="370" t="str">
        <f>IF(深海装备!W81="","",深海装备!W81)</f>
        <v/>
      </c>
      <c r="X82" s="370" t="str">
        <f>IF(深海装备!X81="","",深海装备!X81)</f>
        <v/>
      </c>
      <c r="Y82" s="370" t="str">
        <f>IF(深海装备!Y81="","",深海装备!Y81)</f>
        <v/>
      </c>
      <c r="Z82" s="370" t="str">
        <f>IF(深海装备!Z81="","",深海装备!Z81)</f>
        <v/>
      </c>
      <c r="AA82" s="370" t="str">
        <f>IF(深海装备!AA81="","",深海装备!AA81)</f>
        <v/>
      </c>
      <c r="AB82" t="str">
        <f>IF(深海装备!AB81="","",深海装备!AB81)</f>
        <v/>
      </c>
      <c r="AC82" t="str">
        <f>IF(深海装备!AC81="","",深海装备!AC81)</f>
        <v/>
      </c>
      <c r="AD82" t="str">
        <f>IF(深海装备!AD81="","",深海装备!AD81)</f>
        <v/>
      </c>
    </row>
    <row r="83" spans="1:30">
      <c r="A83" t="str">
        <f>IF(深海装备!A82="","",深海装备!A82)</f>
        <v/>
      </c>
      <c r="B83" s="67" t="str">
        <f>IF(深海装备!B82="","",深海装备!B82)</f>
        <v/>
      </c>
      <c r="C83" t="str">
        <f>IF(深海装备!C82="","",深海装备!C82)</f>
        <v/>
      </c>
      <c r="D83" t="str">
        <f>IF(深海装备!D82="","",深海装备!D82)</f>
        <v/>
      </c>
      <c r="E83" s="370" t="str">
        <f>IF(深海装备!E82="","",深海装备!E82)</f>
        <v/>
      </c>
      <c r="F83" s="370" t="str">
        <f>IF(深海装备!F82="","",深海装备!F82)</f>
        <v/>
      </c>
      <c r="G83" s="370" t="str">
        <f>IF(深海装备!G82="","",深海装备!G82)</f>
        <v/>
      </c>
      <c r="H83" s="370" t="str">
        <f>IF(深海装备!H82="","",深海装备!H82)</f>
        <v/>
      </c>
      <c r="I83" s="370" t="str">
        <f>IF(深海装备!I82="","",深海装备!I82)</f>
        <v/>
      </c>
      <c r="J83" s="370" t="str">
        <f>IF(深海装备!J82="","",深海装备!J82)</f>
        <v/>
      </c>
      <c r="K83" s="370" t="str">
        <f>IF(深海装备!K82="","",深海装备!K82)</f>
        <v/>
      </c>
      <c r="L83" s="370" t="str">
        <f>IF(深海装备!L82="","",深海装备!L82)</f>
        <v/>
      </c>
      <c r="M83" s="370" t="str">
        <f>IF(深海装备!M82="","",深海装备!M82)</f>
        <v/>
      </c>
      <c r="N83" s="370" t="str">
        <f>IF(深海装备!N82="","",深海装备!N82)</f>
        <v/>
      </c>
      <c r="O83" s="370" t="str">
        <f>IF(深海装备!O82="","",深海装备!O82)</f>
        <v/>
      </c>
      <c r="P83" s="370" t="str">
        <f>IF(深海装备!P82="","",深海装备!P82)</f>
        <v/>
      </c>
      <c r="Q83" s="370" t="str">
        <f>IF(深海装备!Q82="","",深海装备!Q82)</f>
        <v/>
      </c>
      <c r="R83" s="370" t="str">
        <f>IF(深海装备!R82="","",深海装备!R82)</f>
        <v/>
      </c>
      <c r="S83" s="370" t="str">
        <f>IF(深海装备!S82="","",深海装备!S82)</f>
        <v/>
      </c>
      <c r="T83" s="370" t="str">
        <f>IF(深海装备!T82="","",深海装备!T82)</f>
        <v/>
      </c>
      <c r="U83" s="370" t="str">
        <f>IF(深海装备!U82="","",深海装备!U82)</f>
        <v/>
      </c>
      <c r="V83" s="370" t="str">
        <f>IF(深海装备!V82="","",深海装备!V82)</f>
        <v/>
      </c>
      <c r="W83" s="370" t="str">
        <f>IF(深海装备!W82="","",深海装备!W82)</f>
        <v/>
      </c>
      <c r="X83" s="370" t="str">
        <f>IF(深海装备!X82="","",深海装备!X82)</f>
        <v/>
      </c>
      <c r="Y83" s="370" t="str">
        <f>IF(深海装备!Y82="","",深海装备!Y82)</f>
        <v/>
      </c>
      <c r="Z83" s="370" t="str">
        <f>IF(深海装备!Z82="","",深海装备!Z82)</f>
        <v/>
      </c>
      <c r="AA83" s="370" t="str">
        <f>IF(深海装备!AA82="","",深海装备!AA82)</f>
        <v/>
      </c>
      <c r="AB83" t="str">
        <f>IF(深海装备!AB82="","",深海装备!AB82)</f>
        <v/>
      </c>
      <c r="AC83" t="str">
        <f>IF(深海装备!AC82="","",深海装备!AC82)</f>
        <v/>
      </c>
      <c r="AD83" t="str">
        <f>IF(深海装备!AD82="","",深海装备!AD82)</f>
        <v/>
      </c>
    </row>
    <row r="84" spans="1:30">
      <c r="A84" t="str">
        <f>IF(深海装备!A83="","",深海装备!A83)</f>
        <v/>
      </c>
      <c r="B84" s="67" t="str">
        <f>IF(深海装备!B83="","",深海装备!B83)</f>
        <v/>
      </c>
      <c r="C84" t="str">
        <f>IF(深海装备!C83="","",深海装备!C83)</f>
        <v/>
      </c>
      <c r="D84" t="str">
        <f>IF(深海装备!D83="","",深海装备!D83)</f>
        <v/>
      </c>
      <c r="E84" s="370" t="str">
        <f>IF(深海装备!E83="","",深海装备!E83)</f>
        <v/>
      </c>
      <c r="F84" s="370" t="str">
        <f>IF(深海装备!F83="","",深海装备!F83)</f>
        <v/>
      </c>
      <c r="G84" s="370" t="str">
        <f>IF(深海装备!G83="","",深海装备!G83)</f>
        <v/>
      </c>
      <c r="H84" s="370" t="str">
        <f>IF(深海装备!H83="","",深海装备!H83)</f>
        <v/>
      </c>
      <c r="I84" s="370" t="str">
        <f>IF(深海装备!I83="","",深海装备!I83)</f>
        <v/>
      </c>
      <c r="J84" s="370" t="str">
        <f>IF(深海装备!J83="","",深海装备!J83)</f>
        <v/>
      </c>
      <c r="K84" s="370" t="str">
        <f>IF(深海装备!K83="","",深海装备!K83)</f>
        <v/>
      </c>
      <c r="L84" s="370" t="str">
        <f>IF(深海装备!L83="","",深海装备!L83)</f>
        <v/>
      </c>
      <c r="M84" s="370" t="str">
        <f>IF(深海装备!M83="","",深海装备!M83)</f>
        <v/>
      </c>
      <c r="N84" s="370" t="str">
        <f>IF(深海装备!N83="","",深海装备!N83)</f>
        <v/>
      </c>
      <c r="O84" s="370" t="str">
        <f>IF(深海装备!O83="","",深海装备!O83)</f>
        <v/>
      </c>
      <c r="P84" s="370" t="str">
        <f>IF(深海装备!P83="","",深海装备!P83)</f>
        <v/>
      </c>
      <c r="Q84" s="370" t="str">
        <f>IF(深海装备!Q83="","",深海装备!Q83)</f>
        <v/>
      </c>
      <c r="R84" s="370" t="str">
        <f>IF(深海装备!R83="","",深海装备!R83)</f>
        <v/>
      </c>
      <c r="S84" s="370" t="str">
        <f>IF(深海装备!S83="","",深海装备!S83)</f>
        <v/>
      </c>
      <c r="T84" s="370" t="str">
        <f>IF(深海装备!T83="","",深海装备!T83)</f>
        <v/>
      </c>
      <c r="U84" s="370" t="str">
        <f>IF(深海装备!U83="","",深海装备!U83)</f>
        <v/>
      </c>
      <c r="V84" s="370" t="str">
        <f>IF(深海装备!V83="","",深海装备!V83)</f>
        <v/>
      </c>
      <c r="W84" s="370" t="str">
        <f>IF(深海装备!W83="","",深海装备!W83)</f>
        <v/>
      </c>
      <c r="X84" s="370" t="str">
        <f>IF(深海装备!X83="","",深海装备!X83)</f>
        <v/>
      </c>
      <c r="Y84" s="370" t="str">
        <f>IF(深海装备!Y83="","",深海装备!Y83)</f>
        <v/>
      </c>
      <c r="Z84" s="370" t="str">
        <f>IF(深海装备!Z83="","",深海装备!Z83)</f>
        <v/>
      </c>
      <c r="AA84" s="370" t="str">
        <f>IF(深海装备!AA83="","",深海装备!AA83)</f>
        <v/>
      </c>
      <c r="AB84" t="str">
        <f>IF(深海装备!AB83="","",深海装备!AB83)</f>
        <v/>
      </c>
      <c r="AC84" t="str">
        <f>IF(深海装备!AC83="","",深海装备!AC83)</f>
        <v/>
      </c>
      <c r="AD84" t="str">
        <f>IF(深海装备!AD83="","",深海装备!AD83)</f>
        <v/>
      </c>
    </row>
    <row r="85" spans="1:30">
      <c r="A85" t="str">
        <f>IF(深海装备!A84="","",深海装备!A84)</f>
        <v/>
      </c>
      <c r="B85" s="67" t="str">
        <f>IF(深海装备!B84="","",深海装备!B84)</f>
        <v/>
      </c>
      <c r="C85" t="str">
        <f>IF(深海装备!C84="","",深海装备!C84)</f>
        <v/>
      </c>
      <c r="D85" t="str">
        <f>IF(深海装备!D84="","",深海装备!D84)</f>
        <v/>
      </c>
      <c r="E85" s="370" t="str">
        <f>IF(深海装备!E84="","",深海装备!E84)</f>
        <v/>
      </c>
      <c r="F85" s="370" t="str">
        <f>IF(深海装备!F84="","",深海装备!F84)</f>
        <v/>
      </c>
      <c r="G85" s="370" t="str">
        <f>IF(深海装备!G84="","",深海装备!G84)</f>
        <v/>
      </c>
      <c r="H85" s="370" t="str">
        <f>IF(深海装备!H84="","",深海装备!H84)</f>
        <v/>
      </c>
      <c r="I85" s="370" t="str">
        <f>IF(深海装备!I84="","",深海装备!I84)</f>
        <v/>
      </c>
      <c r="J85" s="370" t="str">
        <f>IF(深海装备!J84="","",深海装备!J84)</f>
        <v/>
      </c>
      <c r="K85" s="370" t="str">
        <f>IF(深海装备!K84="","",深海装备!K84)</f>
        <v/>
      </c>
      <c r="L85" s="370" t="str">
        <f>IF(深海装备!L84="","",深海装备!L84)</f>
        <v/>
      </c>
      <c r="M85" s="370" t="str">
        <f>IF(深海装备!M84="","",深海装备!M84)</f>
        <v/>
      </c>
      <c r="N85" s="370" t="str">
        <f>IF(深海装备!N84="","",深海装备!N84)</f>
        <v/>
      </c>
      <c r="O85" s="370" t="str">
        <f>IF(深海装备!O84="","",深海装备!O84)</f>
        <v/>
      </c>
      <c r="P85" s="370" t="str">
        <f>IF(深海装备!P84="","",深海装备!P84)</f>
        <v/>
      </c>
      <c r="Q85" s="370" t="str">
        <f>IF(深海装备!Q84="","",深海装备!Q84)</f>
        <v/>
      </c>
      <c r="R85" s="370" t="str">
        <f>IF(深海装备!R84="","",深海装备!R84)</f>
        <v/>
      </c>
      <c r="S85" s="370" t="str">
        <f>IF(深海装备!S84="","",深海装备!S84)</f>
        <v/>
      </c>
      <c r="T85" s="370" t="str">
        <f>IF(深海装备!T84="","",深海装备!T84)</f>
        <v/>
      </c>
      <c r="U85" s="370" t="str">
        <f>IF(深海装备!U84="","",深海装备!U84)</f>
        <v/>
      </c>
      <c r="V85" s="370" t="str">
        <f>IF(深海装备!V84="","",深海装备!V84)</f>
        <v/>
      </c>
      <c r="W85" s="370" t="str">
        <f>IF(深海装备!W84="","",深海装备!W84)</f>
        <v/>
      </c>
      <c r="X85" s="370" t="str">
        <f>IF(深海装备!X84="","",深海装备!X84)</f>
        <v/>
      </c>
      <c r="Y85" s="370" t="str">
        <f>IF(深海装备!Y84="","",深海装备!Y84)</f>
        <v/>
      </c>
      <c r="Z85" s="370" t="str">
        <f>IF(深海装备!Z84="","",深海装备!Z84)</f>
        <v/>
      </c>
      <c r="AA85" s="370" t="str">
        <f>IF(深海装备!AA84="","",深海装备!AA84)</f>
        <v/>
      </c>
      <c r="AB85" t="str">
        <f>IF(深海装备!AB84="","",深海装备!AB84)</f>
        <v/>
      </c>
      <c r="AC85" t="str">
        <f>IF(深海装备!AC84="","",深海装备!AC84)</f>
        <v/>
      </c>
      <c r="AD85" t="str">
        <f>IF(深海装备!AD84="","",深海装备!AD84)</f>
        <v/>
      </c>
    </row>
    <row r="86" spans="1:30">
      <c r="A86" t="str">
        <f>IF(深海装备!A85="","",深海装备!A85)</f>
        <v/>
      </c>
      <c r="B86" s="67" t="str">
        <f>IF(深海装备!B85="","",深海装备!B85)</f>
        <v/>
      </c>
      <c r="C86" t="str">
        <f>IF(深海装备!C85="","",深海装备!C85)</f>
        <v/>
      </c>
      <c r="D86" t="str">
        <f>IF(深海装备!D85="","",深海装备!D85)</f>
        <v/>
      </c>
      <c r="E86" s="370" t="str">
        <f>IF(深海装备!E85="","",深海装备!E85)</f>
        <v/>
      </c>
      <c r="F86" s="370" t="str">
        <f>IF(深海装备!F85="","",深海装备!F85)</f>
        <v/>
      </c>
      <c r="G86" s="370" t="str">
        <f>IF(深海装备!G85="","",深海装备!G85)</f>
        <v/>
      </c>
      <c r="H86" s="370" t="str">
        <f>IF(深海装备!H85="","",深海装备!H85)</f>
        <v/>
      </c>
      <c r="I86" s="370" t="str">
        <f>IF(深海装备!I85="","",深海装备!I85)</f>
        <v/>
      </c>
      <c r="J86" s="370" t="str">
        <f>IF(深海装备!J85="","",深海装备!J85)</f>
        <v/>
      </c>
      <c r="K86" s="370" t="str">
        <f>IF(深海装备!K85="","",深海装备!K85)</f>
        <v/>
      </c>
      <c r="L86" s="370" t="str">
        <f>IF(深海装备!L85="","",深海装备!L85)</f>
        <v/>
      </c>
      <c r="M86" s="370" t="str">
        <f>IF(深海装备!M85="","",深海装备!M85)</f>
        <v/>
      </c>
      <c r="N86" s="370" t="str">
        <f>IF(深海装备!N85="","",深海装备!N85)</f>
        <v/>
      </c>
      <c r="O86" s="370" t="str">
        <f>IF(深海装备!O85="","",深海装备!O85)</f>
        <v/>
      </c>
      <c r="P86" s="370" t="str">
        <f>IF(深海装备!P85="","",深海装备!P85)</f>
        <v/>
      </c>
      <c r="Q86" s="370" t="str">
        <f>IF(深海装备!Q85="","",深海装备!Q85)</f>
        <v/>
      </c>
      <c r="R86" s="370" t="str">
        <f>IF(深海装备!R85="","",深海装备!R85)</f>
        <v/>
      </c>
      <c r="S86" s="370" t="str">
        <f>IF(深海装备!S85="","",深海装备!S85)</f>
        <v/>
      </c>
      <c r="T86" s="370" t="str">
        <f>IF(深海装备!T85="","",深海装备!T85)</f>
        <v/>
      </c>
      <c r="U86" s="370" t="str">
        <f>IF(深海装备!U85="","",深海装备!U85)</f>
        <v/>
      </c>
      <c r="V86" s="370" t="str">
        <f>IF(深海装备!V85="","",深海装备!V85)</f>
        <v/>
      </c>
      <c r="W86" s="370" t="str">
        <f>IF(深海装备!W85="","",深海装备!W85)</f>
        <v/>
      </c>
      <c r="X86" s="370" t="str">
        <f>IF(深海装备!X85="","",深海装备!X85)</f>
        <v/>
      </c>
      <c r="Y86" s="370" t="str">
        <f>IF(深海装备!Y85="","",深海装备!Y85)</f>
        <v/>
      </c>
      <c r="Z86" s="370" t="str">
        <f>IF(深海装备!Z85="","",深海装备!Z85)</f>
        <v/>
      </c>
      <c r="AA86" s="370" t="str">
        <f>IF(深海装备!AA85="","",深海装备!AA85)</f>
        <v/>
      </c>
      <c r="AB86" t="str">
        <f>IF(深海装备!AB85="","",深海装备!AB85)</f>
        <v/>
      </c>
      <c r="AC86" t="str">
        <f>IF(深海装备!AC85="","",深海装备!AC85)</f>
        <v/>
      </c>
      <c r="AD86" t="str">
        <f>IF(深海装备!AD85="","",深海装备!AD85)</f>
        <v/>
      </c>
    </row>
    <row r="87" spans="1:30">
      <c r="A87" t="str">
        <f>IF(深海装备!A86="","",深海装备!A86)</f>
        <v/>
      </c>
      <c r="B87" s="67" t="str">
        <f>IF(深海装备!B86="","",深海装备!B86)</f>
        <v/>
      </c>
      <c r="C87" t="str">
        <f>IF(深海装备!C86="","",深海装备!C86)</f>
        <v/>
      </c>
      <c r="D87" t="str">
        <f>IF(深海装备!D86="","",深海装备!D86)</f>
        <v/>
      </c>
      <c r="E87" s="370" t="str">
        <f>IF(深海装备!E86="","",深海装备!E86)</f>
        <v/>
      </c>
      <c r="F87" s="370" t="str">
        <f>IF(深海装备!F86="","",深海装备!F86)</f>
        <v/>
      </c>
      <c r="G87" s="370" t="str">
        <f>IF(深海装备!G86="","",深海装备!G86)</f>
        <v/>
      </c>
      <c r="H87" s="370" t="str">
        <f>IF(深海装备!H86="","",深海装备!H86)</f>
        <v/>
      </c>
      <c r="I87" s="370" t="str">
        <f>IF(深海装备!I86="","",深海装备!I86)</f>
        <v/>
      </c>
      <c r="J87" s="370" t="str">
        <f>IF(深海装备!J86="","",深海装备!J86)</f>
        <v/>
      </c>
      <c r="K87" s="370" t="str">
        <f>IF(深海装备!K86="","",深海装备!K86)</f>
        <v/>
      </c>
      <c r="L87" s="370" t="str">
        <f>IF(深海装备!L86="","",深海装备!L86)</f>
        <v/>
      </c>
      <c r="M87" s="370" t="str">
        <f>IF(深海装备!M86="","",深海装备!M86)</f>
        <v/>
      </c>
      <c r="N87" s="370" t="str">
        <f>IF(深海装备!N86="","",深海装备!N86)</f>
        <v/>
      </c>
      <c r="O87" s="370" t="str">
        <f>IF(深海装备!O86="","",深海装备!O86)</f>
        <v/>
      </c>
      <c r="P87" s="370" t="str">
        <f>IF(深海装备!P86="","",深海装备!P86)</f>
        <v/>
      </c>
      <c r="Q87" s="370" t="str">
        <f>IF(深海装备!Q86="","",深海装备!Q86)</f>
        <v/>
      </c>
      <c r="R87" s="370" t="str">
        <f>IF(深海装备!R86="","",深海装备!R86)</f>
        <v/>
      </c>
      <c r="S87" s="370" t="str">
        <f>IF(深海装备!S86="","",深海装备!S86)</f>
        <v/>
      </c>
      <c r="T87" s="370" t="str">
        <f>IF(深海装备!T86="","",深海装备!T86)</f>
        <v/>
      </c>
      <c r="U87" s="370" t="str">
        <f>IF(深海装备!U86="","",深海装备!U86)</f>
        <v/>
      </c>
      <c r="V87" s="370" t="str">
        <f>IF(深海装备!V86="","",深海装备!V86)</f>
        <v/>
      </c>
      <c r="W87" s="370" t="str">
        <f>IF(深海装备!W86="","",深海装备!W86)</f>
        <v/>
      </c>
      <c r="X87" s="370" t="str">
        <f>IF(深海装备!X86="","",深海装备!X86)</f>
        <v/>
      </c>
      <c r="Y87" s="370" t="str">
        <f>IF(深海装备!Y86="","",深海装备!Y86)</f>
        <v/>
      </c>
      <c r="Z87" s="370" t="str">
        <f>IF(深海装备!Z86="","",深海装备!Z86)</f>
        <v/>
      </c>
      <c r="AA87" s="370" t="str">
        <f>IF(深海装备!AA86="","",深海装备!AA86)</f>
        <v/>
      </c>
      <c r="AB87" t="str">
        <f>IF(深海装备!AB86="","",深海装备!AB86)</f>
        <v/>
      </c>
      <c r="AC87" t="str">
        <f>IF(深海装备!AC86="","",深海装备!AC86)</f>
        <v/>
      </c>
      <c r="AD87" t="str">
        <f>IF(深海装备!AD86="","",深海装备!AD86)</f>
        <v/>
      </c>
    </row>
    <row r="88" spans="1:30">
      <c r="A88" t="str">
        <f>IF(深海装备!A87="","",深海装备!A87)</f>
        <v/>
      </c>
      <c r="B88" s="67" t="str">
        <f>IF(深海装备!B87="","",深海装备!B87)</f>
        <v/>
      </c>
      <c r="C88" t="str">
        <f>IF(深海装备!C87="","",深海装备!C87)</f>
        <v/>
      </c>
      <c r="D88" t="str">
        <f>IF(深海装备!D87="","",深海装备!D87)</f>
        <v/>
      </c>
      <c r="E88" s="370" t="str">
        <f>IF(深海装备!E87="","",深海装备!E87)</f>
        <v/>
      </c>
      <c r="F88" s="370" t="str">
        <f>IF(深海装备!F87="","",深海装备!F87)</f>
        <v/>
      </c>
      <c r="G88" s="370" t="str">
        <f>IF(深海装备!G87="","",深海装备!G87)</f>
        <v/>
      </c>
      <c r="H88" s="370" t="str">
        <f>IF(深海装备!H87="","",深海装备!H87)</f>
        <v/>
      </c>
      <c r="I88" s="370" t="str">
        <f>IF(深海装备!I87="","",深海装备!I87)</f>
        <v/>
      </c>
      <c r="J88" s="370" t="str">
        <f>IF(深海装备!J87="","",深海装备!J87)</f>
        <v/>
      </c>
      <c r="K88" s="370" t="str">
        <f>IF(深海装备!K87="","",深海装备!K87)</f>
        <v/>
      </c>
      <c r="L88" s="370" t="str">
        <f>IF(深海装备!L87="","",深海装备!L87)</f>
        <v/>
      </c>
      <c r="M88" s="370" t="str">
        <f>IF(深海装备!M87="","",深海装备!M87)</f>
        <v/>
      </c>
      <c r="N88" s="370" t="str">
        <f>IF(深海装备!N87="","",深海装备!N87)</f>
        <v/>
      </c>
      <c r="O88" s="370" t="str">
        <f>IF(深海装备!O87="","",深海装备!O87)</f>
        <v/>
      </c>
      <c r="P88" s="370" t="str">
        <f>IF(深海装备!P87="","",深海装备!P87)</f>
        <v/>
      </c>
      <c r="Q88" s="370" t="str">
        <f>IF(深海装备!Q87="","",深海装备!Q87)</f>
        <v/>
      </c>
      <c r="R88" s="370" t="str">
        <f>IF(深海装备!R87="","",深海装备!R87)</f>
        <v/>
      </c>
      <c r="S88" s="370" t="str">
        <f>IF(深海装备!S87="","",深海装备!S87)</f>
        <v/>
      </c>
      <c r="T88" s="370" t="str">
        <f>IF(深海装备!T87="","",深海装备!T87)</f>
        <v/>
      </c>
      <c r="U88" s="370" t="str">
        <f>IF(深海装备!U87="","",深海装备!U87)</f>
        <v/>
      </c>
      <c r="V88" s="370" t="str">
        <f>IF(深海装备!V87="","",深海装备!V87)</f>
        <v/>
      </c>
      <c r="W88" s="370" t="str">
        <f>IF(深海装备!W87="","",深海装备!W87)</f>
        <v/>
      </c>
      <c r="X88" s="370" t="str">
        <f>IF(深海装备!X87="","",深海装备!X87)</f>
        <v/>
      </c>
      <c r="Y88" s="370" t="str">
        <f>IF(深海装备!Y87="","",深海装备!Y87)</f>
        <v/>
      </c>
      <c r="Z88" s="370" t="str">
        <f>IF(深海装备!Z87="","",深海装备!Z87)</f>
        <v/>
      </c>
      <c r="AA88" s="370" t="str">
        <f>IF(深海装备!AA87="","",深海装备!AA87)</f>
        <v/>
      </c>
      <c r="AB88" t="str">
        <f>IF(深海装备!AB87="","",深海装备!AB87)</f>
        <v/>
      </c>
      <c r="AC88" t="str">
        <f>IF(深海装备!AC87="","",深海装备!AC87)</f>
        <v/>
      </c>
      <c r="AD88" t="str">
        <f>IF(深海装备!AD87="","",深海装备!AD87)</f>
        <v/>
      </c>
    </row>
    <row r="89" spans="1:30">
      <c r="A89" t="str">
        <f>IF(深海装备!A88="","",深海装备!A88)</f>
        <v/>
      </c>
      <c r="B89" s="67" t="str">
        <f>IF(深海装备!B88="","",深海装备!B88)</f>
        <v/>
      </c>
      <c r="C89" t="str">
        <f>IF(深海装备!C88="","",深海装备!C88)</f>
        <v/>
      </c>
      <c r="D89" t="str">
        <f>IF(深海装备!D88="","",深海装备!D88)</f>
        <v/>
      </c>
      <c r="E89" s="370" t="str">
        <f>IF(深海装备!E88="","",深海装备!E88)</f>
        <v/>
      </c>
      <c r="F89" s="370" t="str">
        <f>IF(深海装备!F88="","",深海装备!F88)</f>
        <v/>
      </c>
      <c r="G89" s="370" t="str">
        <f>IF(深海装备!G88="","",深海装备!G88)</f>
        <v/>
      </c>
      <c r="H89" s="370" t="str">
        <f>IF(深海装备!H88="","",深海装备!H88)</f>
        <v/>
      </c>
      <c r="I89" s="370" t="str">
        <f>IF(深海装备!I88="","",深海装备!I88)</f>
        <v/>
      </c>
      <c r="J89" s="370" t="str">
        <f>IF(深海装备!J88="","",深海装备!J88)</f>
        <v/>
      </c>
      <c r="K89" s="370" t="str">
        <f>IF(深海装备!K88="","",深海装备!K88)</f>
        <v/>
      </c>
      <c r="L89" s="370" t="str">
        <f>IF(深海装备!L88="","",深海装备!L88)</f>
        <v/>
      </c>
      <c r="M89" s="370" t="str">
        <f>IF(深海装备!M88="","",深海装备!M88)</f>
        <v/>
      </c>
      <c r="N89" s="370" t="str">
        <f>IF(深海装备!N88="","",深海装备!N88)</f>
        <v/>
      </c>
      <c r="O89" s="370" t="str">
        <f>IF(深海装备!O88="","",深海装备!O88)</f>
        <v/>
      </c>
      <c r="P89" s="370" t="str">
        <f>IF(深海装备!P88="","",深海装备!P88)</f>
        <v/>
      </c>
      <c r="Q89" s="370" t="str">
        <f>IF(深海装备!Q88="","",深海装备!Q88)</f>
        <v/>
      </c>
      <c r="R89" s="370" t="str">
        <f>IF(深海装备!R88="","",深海装备!R88)</f>
        <v/>
      </c>
      <c r="S89" s="370" t="str">
        <f>IF(深海装备!S88="","",深海装备!S88)</f>
        <v/>
      </c>
      <c r="T89" s="370" t="str">
        <f>IF(深海装备!T88="","",深海装备!T88)</f>
        <v/>
      </c>
      <c r="U89" s="370" t="str">
        <f>IF(深海装备!U88="","",深海装备!U88)</f>
        <v/>
      </c>
      <c r="V89" s="370" t="str">
        <f>IF(深海装备!V88="","",深海装备!V88)</f>
        <v/>
      </c>
      <c r="W89" s="370" t="str">
        <f>IF(深海装备!W88="","",深海装备!W88)</f>
        <v/>
      </c>
      <c r="X89" s="370" t="str">
        <f>IF(深海装备!X88="","",深海装备!X88)</f>
        <v/>
      </c>
      <c r="Y89" s="370" t="str">
        <f>IF(深海装备!Y88="","",深海装备!Y88)</f>
        <v/>
      </c>
      <c r="Z89" s="370" t="str">
        <f>IF(深海装备!Z88="","",深海装备!Z88)</f>
        <v/>
      </c>
      <c r="AA89" s="370" t="str">
        <f>IF(深海装备!AA88="","",深海装备!AA88)</f>
        <v/>
      </c>
      <c r="AB89" t="str">
        <f>IF(深海装备!AB88="","",深海装备!AB88)</f>
        <v/>
      </c>
      <c r="AC89" t="str">
        <f>IF(深海装备!AC88="","",深海装备!AC88)</f>
        <v/>
      </c>
      <c r="AD89" t="str">
        <f>IF(深海装备!AD88="","",深海装备!AD88)</f>
        <v/>
      </c>
    </row>
    <row r="90" spans="1:30">
      <c r="A90" t="str">
        <f>IF(深海装备!A89="","",深海装备!A89)</f>
        <v/>
      </c>
      <c r="B90" s="67" t="str">
        <f>IF(深海装备!B89="","",深海装备!B89)</f>
        <v/>
      </c>
      <c r="C90" t="str">
        <f>IF(深海装备!C89="","",深海装备!C89)</f>
        <v/>
      </c>
      <c r="D90" t="str">
        <f>IF(深海装备!D89="","",深海装备!D89)</f>
        <v/>
      </c>
      <c r="E90" s="370" t="str">
        <f>IF(深海装备!E89="","",深海装备!E89)</f>
        <v/>
      </c>
      <c r="F90" s="370" t="str">
        <f>IF(深海装备!F89="","",深海装备!F89)</f>
        <v/>
      </c>
      <c r="G90" s="370" t="str">
        <f>IF(深海装备!G89="","",深海装备!G89)</f>
        <v/>
      </c>
      <c r="H90" s="370" t="str">
        <f>IF(深海装备!H89="","",深海装备!H89)</f>
        <v/>
      </c>
      <c r="I90" s="370" t="str">
        <f>IF(深海装备!I89="","",深海装备!I89)</f>
        <v/>
      </c>
      <c r="J90" s="370" t="str">
        <f>IF(深海装备!J89="","",深海装备!J89)</f>
        <v/>
      </c>
      <c r="K90" s="370" t="str">
        <f>IF(深海装备!K89="","",深海装备!K89)</f>
        <v/>
      </c>
      <c r="L90" s="370" t="str">
        <f>IF(深海装备!L89="","",深海装备!L89)</f>
        <v/>
      </c>
      <c r="M90" s="370" t="str">
        <f>IF(深海装备!M89="","",深海装备!M89)</f>
        <v/>
      </c>
      <c r="N90" s="370" t="str">
        <f>IF(深海装备!N89="","",深海装备!N89)</f>
        <v/>
      </c>
      <c r="O90" s="370" t="str">
        <f>IF(深海装备!O89="","",深海装备!O89)</f>
        <v/>
      </c>
      <c r="P90" s="370" t="str">
        <f>IF(深海装备!P89="","",深海装备!P89)</f>
        <v/>
      </c>
      <c r="Q90" s="370" t="str">
        <f>IF(深海装备!Q89="","",深海装备!Q89)</f>
        <v/>
      </c>
      <c r="R90" s="370" t="str">
        <f>IF(深海装备!R89="","",深海装备!R89)</f>
        <v/>
      </c>
      <c r="S90" s="370" t="str">
        <f>IF(深海装备!S89="","",深海装备!S89)</f>
        <v/>
      </c>
      <c r="T90" s="370" t="str">
        <f>IF(深海装备!T89="","",深海装备!T89)</f>
        <v/>
      </c>
      <c r="U90" s="370" t="str">
        <f>IF(深海装备!U89="","",深海装备!U89)</f>
        <v/>
      </c>
      <c r="V90" s="370" t="str">
        <f>IF(深海装备!V89="","",深海装备!V89)</f>
        <v/>
      </c>
      <c r="W90" s="370" t="str">
        <f>IF(深海装备!W89="","",深海装备!W89)</f>
        <v/>
      </c>
      <c r="X90" s="370" t="str">
        <f>IF(深海装备!X89="","",深海装备!X89)</f>
        <v/>
      </c>
      <c r="Y90" s="370" t="str">
        <f>IF(深海装备!Y89="","",深海装备!Y89)</f>
        <v/>
      </c>
      <c r="Z90" s="370" t="str">
        <f>IF(深海装备!Z89="","",深海装备!Z89)</f>
        <v/>
      </c>
      <c r="AA90" s="370" t="str">
        <f>IF(深海装备!AA89="","",深海装备!AA89)</f>
        <v/>
      </c>
      <c r="AB90" t="str">
        <f>IF(深海装备!AB89="","",深海装备!AB89)</f>
        <v/>
      </c>
      <c r="AC90" t="str">
        <f>IF(深海装备!AC89="","",深海装备!AC89)</f>
        <v/>
      </c>
      <c r="AD90" t="str">
        <f>IF(深海装备!AD89="","",深海装备!AD89)</f>
        <v/>
      </c>
    </row>
    <row r="91" spans="1:30">
      <c r="A91" t="str">
        <f>IF(深海装备!A90="","",深海装备!A90)</f>
        <v/>
      </c>
      <c r="B91" s="67" t="str">
        <f>IF(深海装备!B90="","",深海装备!B90)</f>
        <v/>
      </c>
      <c r="C91" t="str">
        <f>IF(深海装备!C90="","",深海装备!C90)</f>
        <v/>
      </c>
      <c r="D91" t="str">
        <f>IF(深海装备!D90="","",深海装备!D90)</f>
        <v/>
      </c>
      <c r="E91" s="370" t="str">
        <f>IF(深海装备!E90="","",深海装备!E90)</f>
        <v/>
      </c>
      <c r="F91" s="370" t="str">
        <f>IF(深海装备!F90="","",深海装备!F90)</f>
        <v/>
      </c>
      <c r="G91" s="370" t="str">
        <f>IF(深海装备!G90="","",深海装备!G90)</f>
        <v/>
      </c>
      <c r="H91" s="370" t="str">
        <f>IF(深海装备!H90="","",深海装备!H90)</f>
        <v/>
      </c>
      <c r="I91" s="370" t="str">
        <f>IF(深海装备!I90="","",深海装备!I90)</f>
        <v/>
      </c>
      <c r="J91" s="370" t="str">
        <f>IF(深海装备!J90="","",深海装备!J90)</f>
        <v/>
      </c>
      <c r="K91" s="370" t="str">
        <f>IF(深海装备!K90="","",深海装备!K90)</f>
        <v/>
      </c>
      <c r="L91" s="370" t="str">
        <f>IF(深海装备!L90="","",深海装备!L90)</f>
        <v/>
      </c>
      <c r="M91" s="370" t="str">
        <f>IF(深海装备!M90="","",深海装备!M90)</f>
        <v/>
      </c>
      <c r="N91" s="370" t="str">
        <f>IF(深海装备!N90="","",深海装备!N90)</f>
        <v/>
      </c>
      <c r="O91" s="370" t="str">
        <f>IF(深海装备!O90="","",深海装备!O90)</f>
        <v/>
      </c>
      <c r="P91" s="370" t="str">
        <f>IF(深海装备!P90="","",深海装备!P90)</f>
        <v/>
      </c>
      <c r="Q91" s="370" t="str">
        <f>IF(深海装备!Q90="","",深海装备!Q90)</f>
        <v/>
      </c>
      <c r="R91" s="370" t="str">
        <f>IF(深海装备!R90="","",深海装备!R90)</f>
        <v/>
      </c>
      <c r="S91" s="370" t="str">
        <f>IF(深海装备!S90="","",深海装备!S90)</f>
        <v/>
      </c>
      <c r="T91" s="370" t="str">
        <f>IF(深海装备!T90="","",深海装备!T90)</f>
        <v/>
      </c>
      <c r="U91" s="370" t="str">
        <f>IF(深海装备!U90="","",深海装备!U90)</f>
        <v/>
      </c>
      <c r="V91" s="370" t="str">
        <f>IF(深海装备!V90="","",深海装备!V90)</f>
        <v/>
      </c>
      <c r="W91" s="370" t="str">
        <f>IF(深海装备!W90="","",深海装备!W90)</f>
        <v/>
      </c>
      <c r="X91" s="370" t="str">
        <f>IF(深海装备!X90="","",深海装备!X90)</f>
        <v/>
      </c>
      <c r="Y91" s="370" t="str">
        <f>IF(深海装备!Y90="","",深海装备!Y90)</f>
        <v/>
      </c>
      <c r="Z91" s="370" t="str">
        <f>IF(深海装备!Z90="","",深海装备!Z90)</f>
        <v/>
      </c>
      <c r="AA91" s="370" t="str">
        <f>IF(深海装备!AA90="","",深海装备!AA90)</f>
        <v/>
      </c>
      <c r="AB91" t="str">
        <f>IF(深海装备!AB90="","",深海装备!AB90)</f>
        <v/>
      </c>
      <c r="AC91" t="str">
        <f>IF(深海装备!AC90="","",深海装备!AC90)</f>
        <v/>
      </c>
      <c r="AD91" t="str">
        <f>IF(深海装备!AD90="","",深海装备!AD90)</f>
        <v/>
      </c>
    </row>
    <row r="92" spans="1:30">
      <c r="A92" t="str">
        <f>IF(深海装备!A91="","",深海装备!A91)</f>
        <v/>
      </c>
      <c r="B92" s="67" t="str">
        <f>IF(深海装备!B91="","",深海装备!B91)</f>
        <v/>
      </c>
      <c r="C92" t="str">
        <f>IF(深海装备!C91="","",深海装备!C91)</f>
        <v/>
      </c>
      <c r="D92" t="str">
        <f>IF(深海装备!D91="","",深海装备!D91)</f>
        <v/>
      </c>
      <c r="E92" s="370" t="str">
        <f>IF(深海装备!E91="","",深海装备!E91)</f>
        <v/>
      </c>
      <c r="F92" s="370" t="str">
        <f>IF(深海装备!F91="","",深海装备!F91)</f>
        <v/>
      </c>
      <c r="G92" s="370" t="str">
        <f>IF(深海装备!G91="","",深海装备!G91)</f>
        <v/>
      </c>
      <c r="H92" s="370" t="str">
        <f>IF(深海装备!H91="","",深海装备!H91)</f>
        <v/>
      </c>
      <c r="I92" s="370" t="str">
        <f>IF(深海装备!I91="","",深海装备!I91)</f>
        <v/>
      </c>
      <c r="J92" s="370" t="str">
        <f>IF(深海装备!J91="","",深海装备!J91)</f>
        <v/>
      </c>
      <c r="K92" s="370" t="str">
        <f>IF(深海装备!K91="","",深海装备!K91)</f>
        <v/>
      </c>
      <c r="L92" s="370" t="str">
        <f>IF(深海装备!L91="","",深海装备!L91)</f>
        <v/>
      </c>
      <c r="M92" s="370" t="str">
        <f>IF(深海装备!M91="","",深海装备!M91)</f>
        <v/>
      </c>
      <c r="N92" s="370" t="str">
        <f>IF(深海装备!N91="","",深海装备!N91)</f>
        <v/>
      </c>
      <c r="O92" s="370" t="str">
        <f>IF(深海装备!O91="","",深海装备!O91)</f>
        <v/>
      </c>
      <c r="P92" s="370" t="str">
        <f>IF(深海装备!P91="","",深海装备!P91)</f>
        <v/>
      </c>
      <c r="Q92" s="370" t="str">
        <f>IF(深海装备!Q91="","",深海装备!Q91)</f>
        <v/>
      </c>
      <c r="R92" s="370" t="str">
        <f>IF(深海装备!R91="","",深海装备!R91)</f>
        <v/>
      </c>
      <c r="S92" s="370" t="str">
        <f>IF(深海装备!S91="","",深海装备!S91)</f>
        <v/>
      </c>
      <c r="T92" s="370" t="str">
        <f>IF(深海装备!T91="","",深海装备!T91)</f>
        <v/>
      </c>
      <c r="U92" s="370" t="str">
        <f>IF(深海装备!U91="","",深海装备!U91)</f>
        <v/>
      </c>
      <c r="V92" s="370" t="str">
        <f>IF(深海装备!V91="","",深海装备!V91)</f>
        <v/>
      </c>
      <c r="W92" s="370" t="str">
        <f>IF(深海装备!W91="","",深海装备!W91)</f>
        <v/>
      </c>
      <c r="X92" s="370" t="str">
        <f>IF(深海装备!X91="","",深海装备!X91)</f>
        <v/>
      </c>
      <c r="Y92" s="370" t="str">
        <f>IF(深海装备!Y91="","",深海装备!Y91)</f>
        <v/>
      </c>
      <c r="Z92" s="370" t="str">
        <f>IF(深海装备!Z91="","",深海装备!Z91)</f>
        <v/>
      </c>
      <c r="AA92" s="370" t="str">
        <f>IF(深海装备!AA91="","",深海装备!AA91)</f>
        <v/>
      </c>
      <c r="AB92" t="str">
        <f>IF(深海装备!AB91="","",深海装备!AB91)</f>
        <v/>
      </c>
      <c r="AC92" t="str">
        <f>IF(深海装备!AC91="","",深海装备!AC91)</f>
        <v/>
      </c>
      <c r="AD92" t="str">
        <f>IF(深海装备!AD91="","",深海装备!AD91)</f>
        <v/>
      </c>
    </row>
    <row r="93" spans="1:30">
      <c r="A93" t="str">
        <f>IF(深海装备!A92="","",深海装备!A92)</f>
        <v/>
      </c>
      <c r="B93" s="67" t="str">
        <f>IF(深海装备!B92="","",深海装备!B92)</f>
        <v/>
      </c>
      <c r="C93" t="str">
        <f>IF(深海装备!C92="","",深海装备!C92)</f>
        <v/>
      </c>
      <c r="D93" t="str">
        <f>IF(深海装备!D92="","",深海装备!D92)</f>
        <v/>
      </c>
      <c r="E93" s="370" t="str">
        <f>IF(深海装备!E92="","",深海装备!E92)</f>
        <v/>
      </c>
      <c r="F93" s="370" t="str">
        <f>IF(深海装备!F92="","",深海装备!F92)</f>
        <v/>
      </c>
      <c r="G93" s="370" t="str">
        <f>IF(深海装备!G92="","",深海装备!G92)</f>
        <v/>
      </c>
      <c r="H93" s="370" t="str">
        <f>IF(深海装备!H92="","",深海装备!H92)</f>
        <v/>
      </c>
      <c r="I93" s="370" t="str">
        <f>IF(深海装备!I92="","",深海装备!I92)</f>
        <v/>
      </c>
      <c r="J93" s="370" t="str">
        <f>IF(深海装备!J92="","",深海装备!J92)</f>
        <v/>
      </c>
      <c r="K93" s="370" t="str">
        <f>IF(深海装备!K92="","",深海装备!K92)</f>
        <v/>
      </c>
      <c r="L93" s="370" t="str">
        <f>IF(深海装备!L92="","",深海装备!L92)</f>
        <v/>
      </c>
      <c r="M93" s="370" t="str">
        <f>IF(深海装备!M92="","",深海装备!M92)</f>
        <v/>
      </c>
      <c r="N93" s="370" t="str">
        <f>IF(深海装备!N92="","",深海装备!N92)</f>
        <v/>
      </c>
      <c r="O93" s="370" t="str">
        <f>IF(深海装备!O92="","",深海装备!O92)</f>
        <v/>
      </c>
      <c r="P93" s="370" t="str">
        <f>IF(深海装备!P92="","",深海装备!P92)</f>
        <v/>
      </c>
      <c r="Q93" s="370" t="str">
        <f>IF(深海装备!Q92="","",深海装备!Q92)</f>
        <v/>
      </c>
      <c r="R93" s="370" t="str">
        <f>IF(深海装备!R92="","",深海装备!R92)</f>
        <v/>
      </c>
      <c r="S93" s="370" t="str">
        <f>IF(深海装备!S92="","",深海装备!S92)</f>
        <v/>
      </c>
      <c r="T93" s="370" t="str">
        <f>IF(深海装备!T92="","",深海装备!T92)</f>
        <v/>
      </c>
      <c r="U93" s="370" t="str">
        <f>IF(深海装备!U92="","",深海装备!U92)</f>
        <v/>
      </c>
      <c r="V93" s="370" t="str">
        <f>IF(深海装备!V92="","",深海装备!V92)</f>
        <v/>
      </c>
      <c r="W93" s="370" t="str">
        <f>IF(深海装备!W92="","",深海装备!W92)</f>
        <v/>
      </c>
      <c r="X93" s="370" t="str">
        <f>IF(深海装备!X92="","",深海装备!X92)</f>
        <v/>
      </c>
      <c r="Y93" s="370" t="str">
        <f>IF(深海装备!Y92="","",深海装备!Y92)</f>
        <v/>
      </c>
      <c r="Z93" s="370" t="str">
        <f>IF(深海装备!Z92="","",深海装备!Z92)</f>
        <v/>
      </c>
      <c r="AA93" s="370" t="str">
        <f>IF(深海装备!AA92="","",深海装备!AA92)</f>
        <v/>
      </c>
      <c r="AB93" t="str">
        <f>IF(深海装备!AB92="","",深海装备!AB92)</f>
        <v/>
      </c>
      <c r="AC93" t="str">
        <f>IF(深海装备!AC92="","",深海装备!AC92)</f>
        <v/>
      </c>
      <c r="AD93" t="str">
        <f>IF(深海装备!AD92="","",深海装备!AD92)</f>
        <v/>
      </c>
    </row>
    <row r="94" spans="1:30">
      <c r="A94" t="str">
        <f>IF(深海装备!A93="","",深海装备!A93)</f>
        <v/>
      </c>
      <c r="B94" s="67" t="str">
        <f>IF(深海装备!B93="","",深海装备!B93)</f>
        <v/>
      </c>
      <c r="C94" t="str">
        <f>IF(深海装备!C93="","",深海装备!C93)</f>
        <v/>
      </c>
      <c r="D94" t="str">
        <f>IF(深海装备!D93="","",深海装备!D93)</f>
        <v/>
      </c>
      <c r="E94" s="370" t="str">
        <f>IF(深海装备!E93="","",深海装备!E93)</f>
        <v/>
      </c>
      <c r="F94" s="370" t="str">
        <f>IF(深海装备!F93="","",深海装备!F93)</f>
        <v/>
      </c>
      <c r="G94" s="370" t="str">
        <f>IF(深海装备!G93="","",深海装备!G93)</f>
        <v/>
      </c>
      <c r="H94" s="370" t="str">
        <f>IF(深海装备!H93="","",深海装备!H93)</f>
        <v/>
      </c>
      <c r="I94" s="370" t="str">
        <f>IF(深海装备!I93="","",深海装备!I93)</f>
        <v/>
      </c>
      <c r="J94" s="370" t="str">
        <f>IF(深海装备!J93="","",深海装备!J93)</f>
        <v/>
      </c>
      <c r="K94" s="370" t="str">
        <f>IF(深海装备!K93="","",深海装备!K93)</f>
        <v/>
      </c>
      <c r="L94" s="370" t="str">
        <f>IF(深海装备!L93="","",深海装备!L93)</f>
        <v/>
      </c>
      <c r="M94" s="370" t="str">
        <f>IF(深海装备!M93="","",深海装备!M93)</f>
        <v/>
      </c>
      <c r="N94" s="370" t="str">
        <f>IF(深海装备!N93="","",深海装备!N93)</f>
        <v/>
      </c>
      <c r="O94" s="370" t="str">
        <f>IF(深海装备!O93="","",深海装备!O93)</f>
        <v/>
      </c>
      <c r="P94" s="370" t="str">
        <f>IF(深海装备!P93="","",深海装备!P93)</f>
        <v/>
      </c>
      <c r="Q94" s="370" t="str">
        <f>IF(深海装备!Q93="","",深海装备!Q93)</f>
        <v/>
      </c>
      <c r="R94" s="370" t="str">
        <f>IF(深海装备!R93="","",深海装备!R93)</f>
        <v/>
      </c>
      <c r="S94" s="370" t="str">
        <f>IF(深海装备!S93="","",深海装备!S93)</f>
        <v/>
      </c>
      <c r="T94" s="370" t="str">
        <f>IF(深海装备!T93="","",深海装备!T93)</f>
        <v/>
      </c>
      <c r="U94" s="370" t="str">
        <f>IF(深海装备!U93="","",深海装备!U93)</f>
        <v/>
      </c>
      <c r="V94" s="370" t="str">
        <f>IF(深海装备!V93="","",深海装备!V93)</f>
        <v/>
      </c>
      <c r="W94" s="370" t="str">
        <f>IF(深海装备!W93="","",深海装备!W93)</f>
        <v/>
      </c>
      <c r="X94" s="370" t="str">
        <f>IF(深海装备!X93="","",深海装备!X93)</f>
        <v/>
      </c>
      <c r="Y94" s="370" t="str">
        <f>IF(深海装备!Y93="","",深海装备!Y93)</f>
        <v/>
      </c>
      <c r="Z94" s="370" t="str">
        <f>IF(深海装备!Z93="","",深海装备!Z93)</f>
        <v/>
      </c>
      <c r="AA94" s="370" t="str">
        <f>IF(深海装备!AA93="","",深海装备!AA93)</f>
        <v/>
      </c>
      <c r="AB94" t="str">
        <f>IF(深海装备!AB93="","",深海装备!AB93)</f>
        <v/>
      </c>
      <c r="AC94" t="str">
        <f>IF(深海装备!AC93="","",深海装备!AC93)</f>
        <v/>
      </c>
      <c r="AD94" t="str">
        <f>IF(深海装备!AD93="","",深海装备!AD93)</f>
        <v/>
      </c>
    </row>
    <row r="95" spans="1:30">
      <c r="A95" t="str">
        <f>IF(深海装备!A94="","",深海装备!A94)</f>
        <v/>
      </c>
      <c r="B95" s="67" t="str">
        <f>IF(深海装备!B94="","",深海装备!B94)</f>
        <v/>
      </c>
      <c r="C95" t="str">
        <f>IF(深海装备!C94="","",深海装备!C94)</f>
        <v/>
      </c>
      <c r="D95" t="str">
        <f>IF(深海装备!D94="","",深海装备!D94)</f>
        <v/>
      </c>
      <c r="E95" s="370" t="str">
        <f>IF(深海装备!E94="","",深海装备!E94)</f>
        <v/>
      </c>
      <c r="F95" s="370" t="str">
        <f>IF(深海装备!F94="","",深海装备!F94)</f>
        <v/>
      </c>
      <c r="G95" s="370" t="str">
        <f>IF(深海装备!G94="","",深海装备!G94)</f>
        <v/>
      </c>
      <c r="H95" s="370" t="str">
        <f>IF(深海装备!H94="","",深海装备!H94)</f>
        <v/>
      </c>
      <c r="I95" s="370" t="str">
        <f>IF(深海装备!I94="","",深海装备!I94)</f>
        <v/>
      </c>
      <c r="J95" s="370" t="str">
        <f>IF(深海装备!J94="","",深海装备!J94)</f>
        <v/>
      </c>
      <c r="K95" s="370" t="str">
        <f>IF(深海装备!K94="","",深海装备!K94)</f>
        <v/>
      </c>
      <c r="L95" s="370" t="str">
        <f>IF(深海装备!L94="","",深海装备!L94)</f>
        <v/>
      </c>
      <c r="M95" s="370" t="str">
        <f>IF(深海装备!M94="","",深海装备!M94)</f>
        <v/>
      </c>
      <c r="N95" s="370" t="str">
        <f>IF(深海装备!N94="","",深海装备!N94)</f>
        <v/>
      </c>
      <c r="O95" s="370" t="str">
        <f>IF(深海装备!O94="","",深海装备!O94)</f>
        <v/>
      </c>
      <c r="P95" s="370" t="str">
        <f>IF(深海装备!P94="","",深海装备!P94)</f>
        <v/>
      </c>
      <c r="Q95" s="370" t="str">
        <f>IF(深海装备!Q94="","",深海装备!Q94)</f>
        <v/>
      </c>
      <c r="R95" s="370" t="str">
        <f>IF(深海装备!R94="","",深海装备!R94)</f>
        <v/>
      </c>
      <c r="S95" s="370" t="str">
        <f>IF(深海装备!S94="","",深海装备!S94)</f>
        <v/>
      </c>
      <c r="T95" s="370" t="str">
        <f>IF(深海装备!T94="","",深海装备!T94)</f>
        <v/>
      </c>
      <c r="U95" s="370" t="str">
        <f>IF(深海装备!U94="","",深海装备!U94)</f>
        <v/>
      </c>
      <c r="V95" s="370" t="str">
        <f>IF(深海装备!V94="","",深海装备!V94)</f>
        <v/>
      </c>
      <c r="W95" s="370" t="str">
        <f>IF(深海装备!W94="","",深海装备!W94)</f>
        <v/>
      </c>
      <c r="X95" s="370" t="str">
        <f>IF(深海装备!X94="","",深海装备!X94)</f>
        <v/>
      </c>
      <c r="Y95" s="370" t="str">
        <f>IF(深海装备!Y94="","",深海装备!Y94)</f>
        <v/>
      </c>
      <c r="Z95" s="370" t="str">
        <f>IF(深海装备!Z94="","",深海装备!Z94)</f>
        <v/>
      </c>
      <c r="AA95" s="370" t="str">
        <f>IF(深海装备!AA94="","",深海装备!AA94)</f>
        <v/>
      </c>
      <c r="AB95" t="str">
        <f>IF(深海装备!AB94="","",深海装备!AB94)</f>
        <v/>
      </c>
      <c r="AC95" t="str">
        <f>IF(深海装备!AC94="","",深海装备!AC94)</f>
        <v/>
      </c>
      <c r="AD95" t="str">
        <f>IF(深海装备!AD94="","",深海装备!AD94)</f>
        <v/>
      </c>
    </row>
    <row r="96" spans="1:30">
      <c r="A96" t="str">
        <f>IF(深海装备!A95="","",深海装备!A95)</f>
        <v/>
      </c>
      <c r="B96" s="67" t="str">
        <f>IF(深海装备!B95="","",深海装备!B95)</f>
        <v/>
      </c>
      <c r="C96" t="str">
        <f>IF(深海装备!C95="","",深海装备!C95)</f>
        <v/>
      </c>
      <c r="D96" t="str">
        <f>IF(深海装备!D95="","",深海装备!D95)</f>
        <v/>
      </c>
      <c r="E96" s="370" t="str">
        <f>IF(深海装备!E95="","",深海装备!E95)</f>
        <v/>
      </c>
      <c r="F96" s="370" t="str">
        <f>IF(深海装备!F95="","",深海装备!F95)</f>
        <v/>
      </c>
      <c r="G96" s="370" t="str">
        <f>IF(深海装备!G95="","",深海装备!G95)</f>
        <v/>
      </c>
      <c r="H96" s="370" t="str">
        <f>IF(深海装备!H95="","",深海装备!H95)</f>
        <v/>
      </c>
      <c r="I96" s="370" t="str">
        <f>IF(深海装备!I95="","",深海装备!I95)</f>
        <v/>
      </c>
      <c r="J96" s="370" t="str">
        <f>IF(深海装备!J95="","",深海装备!J95)</f>
        <v/>
      </c>
      <c r="K96" s="370" t="str">
        <f>IF(深海装备!K95="","",深海装备!K95)</f>
        <v/>
      </c>
      <c r="L96" s="370" t="str">
        <f>IF(深海装备!L95="","",深海装备!L95)</f>
        <v/>
      </c>
      <c r="M96" s="370" t="str">
        <f>IF(深海装备!M95="","",深海装备!M95)</f>
        <v/>
      </c>
      <c r="N96" s="370" t="str">
        <f>IF(深海装备!N95="","",深海装备!N95)</f>
        <v/>
      </c>
      <c r="O96" s="370" t="str">
        <f>IF(深海装备!O95="","",深海装备!O95)</f>
        <v/>
      </c>
      <c r="P96" s="370" t="str">
        <f>IF(深海装备!P95="","",深海装备!P95)</f>
        <v/>
      </c>
      <c r="Q96" s="370" t="str">
        <f>IF(深海装备!Q95="","",深海装备!Q95)</f>
        <v/>
      </c>
      <c r="R96" s="370" t="str">
        <f>IF(深海装备!R95="","",深海装备!R95)</f>
        <v/>
      </c>
      <c r="S96" s="370" t="str">
        <f>IF(深海装备!S95="","",深海装备!S95)</f>
        <v/>
      </c>
      <c r="T96" s="370" t="str">
        <f>IF(深海装备!T95="","",深海装备!T95)</f>
        <v/>
      </c>
      <c r="U96" s="370" t="str">
        <f>IF(深海装备!U95="","",深海装备!U95)</f>
        <v/>
      </c>
      <c r="V96" s="370" t="str">
        <f>IF(深海装备!V95="","",深海装备!V95)</f>
        <v/>
      </c>
      <c r="W96" s="370" t="str">
        <f>IF(深海装备!W95="","",深海装备!W95)</f>
        <v/>
      </c>
      <c r="X96" s="370" t="str">
        <f>IF(深海装备!X95="","",深海装备!X95)</f>
        <v/>
      </c>
      <c r="Y96" s="370" t="str">
        <f>IF(深海装备!Y95="","",深海装备!Y95)</f>
        <v/>
      </c>
      <c r="Z96" s="370" t="str">
        <f>IF(深海装备!Z95="","",深海装备!Z95)</f>
        <v/>
      </c>
      <c r="AA96" s="370" t="str">
        <f>IF(深海装备!AA95="","",深海装备!AA95)</f>
        <v/>
      </c>
      <c r="AB96" t="str">
        <f>IF(深海装备!AB95="","",深海装备!AB95)</f>
        <v/>
      </c>
      <c r="AC96" t="str">
        <f>IF(深海装备!AC95="","",深海装备!AC95)</f>
        <v/>
      </c>
      <c r="AD96" t="str">
        <f>IF(深海装备!AD95="","",深海装备!AD95)</f>
        <v/>
      </c>
    </row>
    <row r="97" spans="1:30">
      <c r="A97" t="str">
        <f>IF(深海装备!A96="","",深海装备!A96)</f>
        <v/>
      </c>
      <c r="B97" s="67" t="str">
        <f>IF(深海装备!B96="","",深海装备!B96)</f>
        <v/>
      </c>
      <c r="C97" t="str">
        <f>IF(深海装备!C96="","",深海装备!C96)</f>
        <v/>
      </c>
      <c r="D97" t="str">
        <f>IF(深海装备!D96="","",深海装备!D96)</f>
        <v/>
      </c>
      <c r="E97" s="370" t="str">
        <f>IF(深海装备!E96="","",深海装备!E96)</f>
        <v/>
      </c>
      <c r="F97" s="370" t="str">
        <f>IF(深海装备!F96="","",深海装备!F96)</f>
        <v/>
      </c>
      <c r="G97" s="370" t="str">
        <f>IF(深海装备!G96="","",深海装备!G96)</f>
        <v/>
      </c>
      <c r="H97" s="370" t="str">
        <f>IF(深海装备!H96="","",深海装备!H96)</f>
        <v/>
      </c>
      <c r="I97" s="370" t="str">
        <f>IF(深海装备!I96="","",深海装备!I96)</f>
        <v/>
      </c>
      <c r="J97" s="370" t="str">
        <f>IF(深海装备!J96="","",深海装备!J96)</f>
        <v/>
      </c>
      <c r="K97" s="370" t="str">
        <f>IF(深海装备!K96="","",深海装备!K96)</f>
        <v/>
      </c>
      <c r="L97" s="370" t="str">
        <f>IF(深海装备!L96="","",深海装备!L96)</f>
        <v/>
      </c>
      <c r="M97" s="370" t="str">
        <f>IF(深海装备!M96="","",深海装备!M96)</f>
        <v/>
      </c>
      <c r="N97" s="370" t="str">
        <f>IF(深海装备!N96="","",深海装备!N96)</f>
        <v/>
      </c>
      <c r="O97" s="370" t="str">
        <f>IF(深海装备!O96="","",深海装备!O96)</f>
        <v/>
      </c>
      <c r="P97" s="370" t="str">
        <f>IF(深海装备!P96="","",深海装备!P96)</f>
        <v/>
      </c>
      <c r="Q97" s="370" t="str">
        <f>IF(深海装备!Q96="","",深海装备!Q96)</f>
        <v/>
      </c>
      <c r="R97" s="370" t="str">
        <f>IF(深海装备!R96="","",深海装备!R96)</f>
        <v/>
      </c>
      <c r="S97" s="370" t="str">
        <f>IF(深海装备!S96="","",深海装备!S96)</f>
        <v/>
      </c>
      <c r="T97" s="370" t="str">
        <f>IF(深海装备!T96="","",深海装备!T96)</f>
        <v/>
      </c>
      <c r="U97" s="370" t="str">
        <f>IF(深海装备!U96="","",深海装备!U96)</f>
        <v/>
      </c>
      <c r="V97" s="370" t="str">
        <f>IF(深海装备!V96="","",深海装备!V96)</f>
        <v/>
      </c>
      <c r="W97" s="370" t="str">
        <f>IF(深海装备!W96="","",深海装备!W96)</f>
        <v/>
      </c>
      <c r="X97" s="370" t="str">
        <f>IF(深海装备!X96="","",深海装备!X96)</f>
        <v/>
      </c>
      <c r="Y97" s="370" t="str">
        <f>IF(深海装备!Y96="","",深海装备!Y96)</f>
        <v/>
      </c>
      <c r="Z97" s="370" t="str">
        <f>IF(深海装备!Z96="","",深海装备!Z96)</f>
        <v/>
      </c>
      <c r="AA97" s="370" t="str">
        <f>IF(深海装备!AA96="","",深海装备!AA96)</f>
        <v/>
      </c>
      <c r="AB97" t="str">
        <f>IF(深海装备!AB96="","",深海装备!AB96)</f>
        <v/>
      </c>
      <c r="AC97" t="str">
        <f>IF(深海装备!AC96="","",深海装备!AC96)</f>
        <v/>
      </c>
      <c r="AD97" t="str">
        <f>IF(深海装备!AD96="","",深海装备!AD96)</f>
        <v/>
      </c>
    </row>
    <row r="98" spans="1:30">
      <c r="A98" t="str">
        <f>IF(深海装备!A97="","",深海装备!A97)</f>
        <v/>
      </c>
      <c r="B98" s="67" t="str">
        <f>IF(深海装备!B97="","",深海装备!B97)</f>
        <v/>
      </c>
      <c r="C98" t="str">
        <f>IF(深海装备!C97="","",深海装备!C97)</f>
        <v/>
      </c>
      <c r="D98" t="str">
        <f>IF(深海装备!D97="","",深海装备!D97)</f>
        <v/>
      </c>
      <c r="E98" s="370" t="str">
        <f>IF(深海装备!E97="","",深海装备!E97)</f>
        <v/>
      </c>
      <c r="F98" s="370" t="str">
        <f>IF(深海装备!F97="","",深海装备!F97)</f>
        <v/>
      </c>
      <c r="G98" s="370" t="str">
        <f>IF(深海装备!G97="","",深海装备!G97)</f>
        <v/>
      </c>
      <c r="H98" s="370" t="str">
        <f>IF(深海装备!H97="","",深海装备!H97)</f>
        <v/>
      </c>
      <c r="I98" s="370" t="str">
        <f>IF(深海装备!I97="","",深海装备!I97)</f>
        <v/>
      </c>
      <c r="J98" s="370" t="str">
        <f>IF(深海装备!J97="","",深海装备!J97)</f>
        <v/>
      </c>
      <c r="K98" s="370" t="str">
        <f>IF(深海装备!K97="","",深海装备!K97)</f>
        <v/>
      </c>
      <c r="L98" s="370" t="str">
        <f>IF(深海装备!L97="","",深海装备!L97)</f>
        <v/>
      </c>
      <c r="M98" s="370" t="str">
        <f>IF(深海装备!M97="","",深海装备!M97)</f>
        <v/>
      </c>
      <c r="N98" s="370" t="str">
        <f>IF(深海装备!N97="","",深海装备!N97)</f>
        <v/>
      </c>
      <c r="O98" s="370" t="str">
        <f>IF(深海装备!O97="","",深海装备!O97)</f>
        <v/>
      </c>
      <c r="P98" s="370" t="str">
        <f>IF(深海装备!P97="","",深海装备!P97)</f>
        <v/>
      </c>
      <c r="Q98" s="370" t="str">
        <f>IF(深海装备!Q97="","",深海装备!Q97)</f>
        <v/>
      </c>
      <c r="R98" s="370" t="str">
        <f>IF(深海装备!R97="","",深海装备!R97)</f>
        <v/>
      </c>
      <c r="S98" s="370" t="str">
        <f>IF(深海装备!S97="","",深海装备!S97)</f>
        <v/>
      </c>
      <c r="T98" s="370" t="str">
        <f>IF(深海装备!T97="","",深海装备!T97)</f>
        <v/>
      </c>
      <c r="U98" s="370" t="str">
        <f>IF(深海装备!U97="","",深海装备!U97)</f>
        <v/>
      </c>
      <c r="V98" s="370" t="str">
        <f>IF(深海装备!V97="","",深海装备!V97)</f>
        <v/>
      </c>
      <c r="W98" s="370" t="str">
        <f>IF(深海装备!W97="","",深海装备!W97)</f>
        <v/>
      </c>
      <c r="X98" s="370" t="str">
        <f>IF(深海装备!X97="","",深海装备!X97)</f>
        <v/>
      </c>
      <c r="Y98" s="370" t="str">
        <f>IF(深海装备!Y97="","",深海装备!Y97)</f>
        <v/>
      </c>
      <c r="Z98" s="370" t="str">
        <f>IF(深海装备!Z97="","",深海装备!Z97)</f>
        <v/>
      </c>
      <c r="AA98" s="370" t="str">
        <f>IF(深海装备!AA97="","",深海装备!AA97)</f>
        <v/>
      </c>
      <c r="AB98" t="str">
        <f>IF(深海装备!AB97="","",深海装备!AB97)</f>
        <v/>
      </c>
      <c r="AC98" t="str">
        <f>IF(深海装备!AC97="","",深海装备!AC97)</f>
        <v/>
      </c>
      <c r="AD98" t="str">
        <f>IF(深海装备!AD97="","",深海装备!AD97)</f>
        <v/>
      </c>
    </row>
    <row r="99" spans="1:30">
      <c r="A99" t="str">
        <f>IF(深海装备!A98="","",深海装备!A98)</f>
        <v/>
      </c>
      <c r="B99" s="67" t="str">
        <f>IF(深海装备!B98="","",深海装备!B98)</f>
        <v/>
      </c>
      <c r="C99" t="str">
        <f>IF(深海装备!C98="","",深海装备!C98)</f>
        <v/>
      </c>
      <c r="D99" t="str">
        <f>IF(深海装备!D98="","",深海装备!D98)</f>
        <v/>
      </c>
      <c r="E99" s="370" t="str">
        <f>IF(深海装备!E98="","",深海装备!E98)</f>
        <v/>
      </c>
      <c r="F99" s="370" t="str">
        <f>IF(深海装备!F98="","",深海装备!F98)</f>
        <v/>
      </c>
      <c r="G99" s="370" t="str">
        <f>IF(深海装备!G98="","",深海装备!G98)</f>
        <v/>
      </c>
      <c r="H99" s="370" t="str">
        <f>IF(深海装备!H98="","",深海装备!H98)</f>
        <v/>
      </c>
      <c r="I99" s="370" t="str">
        <f>IF(深海装备!I98="","",深海装备!I98)</f>
        <v/>
      </c>
      <c r="J99" s="370" t="str">
        <f>IF(深海装备!J98="","",深海装备!J98)</f>
        <v/>
      </c>
      <c r="K99" s="370" t="str">
        <f>IF(深海装备!K98="","",深海装备!K98)</f>
        <v/>
      </c>
      <c r="L99" s="370" t="str">
        <f>IF(深海装备!L98="","",深海装备!L98)</f>
        <v/>
      </c>
      <c r="M99" s="370" t="str">
        <f>IF(深海装备!M98="","",深海装备!M98)</f>
        <v/>
      </c>
      <c r="N99" s="370" t="str">
        <f>IF(深海装备!N98="","",深海装备!N98)</f>
        <v/>
      </c>
      <c r="O99" s="370" t="str">
        <f>IF(深海装备!O98="","",深海装备!O98)</f>
        <v/>
      </c>
      <c r="P99" s="370" t="str">
        <f>IF(深海装备!P98="","",深海装备!P98)</f>
        <v/>
      </c>
      <c r="Q99" s="370" t="str">
        <f>IF(深海装备!Q98="","",深海装备!Q98)</f>
        <v/>
      </c>
      <c r="R99" s="370" t="str">
        <f>IF(深海装备!R98="","",深海装备!R98)</f>
        <v/>
      </c>
      <c r="S99" s="370" t="str">
        <f>IF(深海装备!S98="","",深海装备!S98)</f>
        <v/>
      </c>
      <c r="T99" s="370" t="str">
        <f>IF(深海装备!T98="","",深海装备!T98)</f>
        <v/>
      </c>
      <c r="U99" s="370" t="str">
        <f>IF(深海装备!U98="","",深海装备!U98)</f>
        <v/>
      </c>
      <c r="V99" s="370" t="str">
        <f>IF(深海装备!V98="","",深海装备!V98)</f>
        <v/>
      </c>
      <c r="W99" s="370" t="str">
        <f>IF(深海装备!W98="","",深海装备!W98)</f>
        <v/>
      </c>
      <c r="X99" s="370" t="str">
        <f>IF(深海装备!X98="","",深海装备!X98)</f>
        <v/>
      </c>
      <c r="Y99" s="370" t="str">
        <f>IF(深海装备!Y98="","",深海装备!Y98)</f>
        <v/>
      </c>
      <c r="Z99" s="370" t="str">
        <f>IF(深海装备!Z98="","",深海装备!Z98)</f>
        <v/>
      </c>
      <c r="AA99" s="370" t="str">
        <f>IF(深海装备!AA98="","",深海装备!AA98)</f>
        <v/>
      </c>
      <c r="AB99" t="str">
        <f>IF(深海装备!AB98="","",深海装备!AB98)</f>
        <v/>
      </c>
      <c r="AC99" t="str">
        <f>IF(深海装备!AC98="","",深海装备!AC98)</f>
        <v/>
      </c>
      <c r="AD99" t="str">
        <f>IF(深海装备!AD98="","",深海装备!AD98)</f>
        <v/>
      </c>
    </row>
    <row r="100" spans="1:30">
      <c r="A100" t="str">
        <f>IF(深海装备!A99="","",深海装备!A99)</f>
        <v/>
      </c>
      <c r="B100" s="67" t="str">
        <f>IF(深海装备!B99="","",深海装备!B99)</f>
        <v/>
      </c>
      <c r="C100" t="str">
        <f>IF(深海装备!C99="","",深海装备!C99)</f>
        <v/>
      </c>
      <c r="D100" t="str">
        <f>IF(深海装备!D99="","",深海装备!D99)</f>
        <v/>
      </c>
      <c r="E100" s="370" t="str">
        <f>IF(深海装备!E99="","",深海装备!E99)</f>
        <v/>
      </c>
      <c r="F100" s="370" t="str">
        <f>IF(深海装备!F99="","",深海装备!F99)</f>
        <v/>
      </c>
      <c r="G100" s="370" t="str">
        <f>IF(深海装备!G99="","",深海装备!G99)</f>
        <v/>
      </c>
      <c r="H100" s="370" t="str">
        <f>IF(深海装备!H99="","",深海装备!H99)</f>
        <v/>
      </c>
      <c r="I100" s="370" t="str">
        <f>IF(深海装备!I99="","",深海装备!I99)</f>
        <v/>
      </c>
      <c r="J100" s="370" t="str">
        <f>IF(深海装备!J99="","",深海装备!J99)</f>
        <v/>
      </c>
      <c r="K100" s="370" t="str">
        <f>IF(深海装备!K99="","",深海装备!K99)</f>
        <v/>
      </c>
      <c r="L100" s="370" t="str">
        <f>IF(深海装备!L99="","",深海装备!L99)</f>
        <v/>
      </c>
      <c r="M100" s="370" t="str">
        <f>IF(深海装备!M99="","",深海装备!M99)</f>
        <v/>
      </c>
      <c r="N100" s="370" t="str">
        <f>IF(深海装备!N99="","",深海装备!N99)</f>
        <v/>
      </c>
      <c r="O100" s="370" t="str">
        <f>IF(深海装备!O99="","",深海装备!O99)</f>
        <v/>
      </c>
      <c r="P100" s="370" t="str">
        <f>IF(深海装备!P99="","",深海装备!P99)</f>
        <v/>
      </c>
      <c r="Q100" s="370" t="str">
        <f>IF(深海装备!Q99="","",深海装备!Q99)</f>
        <v/>
      </c>
      <c r="R100" s="370" t="str">
        <f>IF(深海装备!R99="","",深海装备!R99)</f>
        <v/>
      </c>
      <c r="S100" s="370" t="str">
        <f>IF(深海装备!S99="","",深海装备!S99)</f>
        <v/>
      </c>
      <c r="T100" s="370" t="str">
        <f>IF(深海装备!T99="","",深海装备!T99)</f>
        <v/>
      </c>
      <c r="U100" s="370" t="str">
        <f>IF(深海装备!U99="","",深海装备!U99)</f>
        <v/>
      </c>
      <c r="V100" s="370" t="str">
        <f>IF(深海装备!V99="","",深海装备!V99)</f>
        <v/>
      </c>
      <c r="W100" s="370" t="str">
        <f>IF(深海装备!W99="","",深海装备!W99)</f>
        <v/>
      </c>
      <c r="X100" s="370" t="str">
        <f>IF(深海装备!X99="","",深海装备!X99)</f>
        <v/>
      </c>
      <c r="Y100" s="370" t="str">
        <f>IF(深海装备!Y99="","",深海装备!Y99)</f>
        <v/>
      </c>
      <c r="Z100" s="370" t="str">
        <f>IF(深海装备!Z99="","",深海装备!Z99)</f>
        <v/>
      </c>
      <c r="AA100" s="370" t="str">
        <f>IF(深海装备!AA99="","",深海装备!AA99)</f>
        <v/>
      </c>
      <c r="AB100" t="str">
        <f>IF(深海装备!AB99="","",深海装备!AB99)</f>
        <v/>
      </c>
      <c r="AC100" t="str">
        <f>IF(深海装备!AC99="","",深海装备!AC99)</f>
        <v/>
      </c>
      <c r="AD100" t="str">
        <f>IF(深海装备!AD99="","",深海装备!AD99)</f>
        <v/>
      </c>
    </row>
    <row r="101" spans="1:30">
      <c r="A101" t="str">
        <f>IF(深海装备!A100="","",深海装备!A100)</f>
        <v/>
      </c>
      <c r="B101" s="67" t="str">
        <f>IF(深海装备!B100="","",深海装备!B100)</f>
        <v/>
      </c>
      <c r="C101" t="str">
        <f>IF(深海装备!C100="","",深海装备!C100)</f>
        <v/>
      </c>
      <c r="D101" t="str">
        <f>IF(深海装备!D100="","",深海装备!D100)</f>
        <v/>
      </c>
      <c r="E101" s="370" t="str">
        <f>IF(深海装备!E100="","",深海装备!E100)</f>
        <v/>
      </c>
      <c r="F101" s="370" t="str">
        <f>IF(深海装备!F100="","",深海装备!F100)</f>
        <v/>
      </c>
      <c r="G101" s="370" t="str">
        <f>IF(深海装备!G100="","",深海装备!G100)</f>
        <v/>
      </c>
      <c r="H101" s="370" t="str">
        <f>IF(深海装备!H100="","",深海装备!H100)</f>
        <v/>
      </c>
      <c r="I101" s="370" t="str">
        <f>IF(深海装备!I100="","",深海装备!I100)</f>
        <v/>
      </c>
      <c r="J101" s="370" t="str">
        <f>IF(深海装备!J100="","",深海装备!J100)</f>
        <v/>
      </c>
      <c r="K101" s="370" t="str">
        <f>IF(深海装备!K100="","",深海装备!K100)</f>
        <v/>
      </c>
      <c r="L101" s="370" t="str">
        <f>IF(深海装备!L100="","",深海装备!L100)</f>
        <v/>
      </c>
      <c r="M101" s="370" t="str">
        <f>IF(深海装备!M100="","",深海装备!M100)</f>
        <v/>
      </c>
      <c r="N101" s="370" t="str">
        <f>IF(深海装备!N100="","",深海装备!N100)</f>
        <v/>
      </c>
      <c r="O101" s="370" t="str">
        <f>IF(深海装备!O100="","",深海装备!O100)</f>
        <v/>
      </c>
      <c r="P101" s="370" t="str">
        <f>IF(深海装备!P100="","",深海装备!P100)</f>
        <v/>
      </c>
      <c r="Q101" s="370" t="str">
        <f>IF(深海装备!Q100="","",深海装备!Q100)</f>
        <v/>
      </c>
      <c r="R101" s="370" t="str">
        <f>IF(深海装备!R100="","",深海装备!R100)</f>
        <v/>
      </c>
      <c r="S101" s="370" t="str">
        <f>IF(深海装备!S100="","",深海装备!S100)</f>
        <v/>
      </c>
      <c r="T101" s="370" t="str">
        <f>IF(深海装备!T100="","",深海装备!T100)</f>
        <v/>
      </c>
      <c r="U101" s="370" t="str">
        <f>IF(深海装备!U100="","",深海装备!U100)</f>
        <v/>
      </c>
      <c r="V101" s="370" t="str">
        <f>IF(深海装备!V100="","",深海装备!V100)</f>
        <v/>
      </c>
      <c r="W101" s="370" t="str">
        <f>IF(深海装备!W100="","",深海装备!W100)</f>
        <v/>
      </c>
      <c r="X101" s="370" t="str">
        <f>IF(深海装备!X100="","",深海装备!X100)</f>
        <v/>
      </c>
      <c r="Y101" s="370" t="str">
        <f>IF(深海装备!Y100="","",深海装备!Y100)</f>
        <v/>
      </c>
      <c r="Z101" s="370" t="str">
        <f>IF(深海装备!Z100="","",深海装备!Z100)</f>
        <v/>
      </c>
      <c r="AA101" s="370" t="str">
        <f>IF(深海装备!AA100="","",深海装备!AA100)</f>
        <v/>
      </c>
      <c r="AB101" t="str">
        <f>IF(深海装备!AB100="","",深海装备!AB100)</f>
        <v/>
      </c>
      <c r="AC101" t="str">
        <f>IF(深海装备!AC100="","",深海装备!AC100)</f>
        <v/>
      </c>
      <c r="AD101" t="str">
        <f>IF(深海装备!AD100="","",深海装备!AD100)</f>
        <v/>
      </c>
    </row>
    <row r="102" spans="1:30">
      <c r="A102" t="str">
        <f>IF(深海装备!A101="","",深海装备!A101)</f>
        <v/>
      </c>
      <c r="B102" s="67" t="str">
        <f>IF(深海装备!B101="","",深海装备!B101)</f>
        <v/>
      </c>
      <c r="C102" t="str">
        <f>IF(深海装备!C101="","",深海装备!C101)</f>
        <v/>
      </c>
      <c r="D102" t="str">
        <f>IF(深海装备!D101="","",深海装备!D101)</f>
        <v/>
      </c>
      <c r="E102" s="370" t="str">
        <f>IF(深海装备!E101="","",深海装备!E101)</f>
        <v/>
      </c>
      <c r="F102" s="370" t="str">
        <f>IF(深海装备!F101="","",深海装备!F101)</f>
        <v/>
      </c>
      <c r="G102" s="370" t="str">
        <f>IF(深海装备!G101="","",深海装备!G101)</f>
        <v/>
      </c>
      <c r="H102" s="370" t="str">
        <f>IF(深海装备!H101="","",深海装备!H101)</f>
        <v/>
      </c>
      <c r="I102" s="370" t="str">
        <f>IF(深海装备!I101="","",深海装备!I101)</f>
        <v/>
      </c>
      <c r="J102" s="370" t="str">
        <f>IF(深海装备!J101="","",深海装备!J101)</f>
        <v/>
      </c>
      <c r="K102" s="370" t="str">
        <f>IF(深海装备!K101="","",深海装备!K101)</f>
        <v/>
      </c>
      <c r="L102" s="370" t="str">
        <f>IF(深海装备!L101="","",深海装备!L101)</f>
        <v/>
      </c>
      <c r="M102" s="370" t="str">
        <f>IF(深海装备!M101="","",深海装备!M101)</f>
        <v/>
      </c>
      <c r="N102" s="370" t="str">
        <f>IF(深海装备!N101="","",深海装备!N101)</f>
        <v/>
      </c>
      <c r="O102" s="370" t="str">
        <f>IF(深海装备!O101="","",深海装备!O101)</f>
        <v/>
      </c>
      <c r="P102" s="370" t="str">
        <f>IF(深海装备!P101="","",深海装备!P101)</f>
        <v/>
      </c>
      <c r="Q102" s="370" t="str">
        <f>IF(深海装备!Q101="","",深海装备!Q101)</f>
        <v/>
      </c>
      <c r="R102" s="370" t="str">
        <f>IF(深海装备!R101="","",深海装备!R101)</f>
        <v/>
      </c>
      <c r="S102" s="370" t="str">
        <f>IF(深海装备!S101="","",深海装备!S101)</f>
        <v/>
      </c>
      <c r="T102" s="370" t="str">
        <f>IF(深海装备!T101="","",深海装备!T101)</f>
        <v/>
      </c>
      <c r="U102" s="370" t="str">
        <f>IF(深海装备!U101="","",深海装备!U101)</f>
        <v/>
      </c>
      <c r="V102" s="370" t="str">
        <f>IF(深海装备!V101="","",深海装备!V101)</f>
        <v/>
      </c>
      <c r="W102" s="370" t="str">
        <f>IF(深海装备!W101="","",深海装备!W101)</f>
        <v/>
      </c>
      <c r="X102" s="370" t="str">
        <f>IF(深海装备!X101="","",深海装备!X101)</f>
        <v/>
      </c>
      <c r="Y102" s="370" t="str">
        <f>IF(深海装备!Y101="","",深海装备!Y101)</f>
        <v/>
      </c>
      <c r="Z102" s="370" t="str">
        <f>IF(深海装备!Z101="","",深海装备!Z101)</f>
        <v/>
      </c>
      <c r="AA102" s="370" t="str">
        <f>IF(深海装备!AA101="","",深海装备!AA101)</f>
        <v/>
      </c>
      <c r="AB102" t="str">
        <f>IF(深海装备!AB101="","",深海装备!AB101)</f>
        <v/>
      </c>
      <c r="AC102" t="str">
        <f>IF(深海装备!AC101="","",深海装备!AC101)</f>
        <v/>
      </c>
      <c r="AD102" t="str">
        <f>IF(深海装备!AD101="","",深海装备!AD101)</f>
        <v/>
      </c>
    </row>
    <row r="103" spans="1:30">
      <c r="A103" t="str">
        <f>IF(深海装备!A102="","",深海装备!A102)</f>
        <v/>
      </c>
      <c r="B103" s="67" t="str">
        <f>IF(深海装备!B102="","",深海装备!B102)</f>
        <v/>
      </c>
      <c r="C103" t="str">
        <f>IF(深海装备!C102="","",深海装备!C102)</f>
        <v/>
      </c>
      <c r="D103" t="str">
        <f>IF(深海装备!D102="","",深海装备!D102)</f>
        <v/>
      </c>
      <c r="E103" s="370" t="str">
        <f>IF(深海装备!E102="","",深海装备!E102)</f>
        <v/>
      </c>
      <c r="F103" s="370" t="str">
        <f>IF(深海装备!F102="","",深海装备!F102)</f>
        <v/>
      </c>
      <c r="G103" s="370" t="str">
        <f>IF(深海装备!G102="","",深海装备!G102)</f>
        <v/>
      </c>
      <c r="H103" s="370" t="str">
        <f>IF(深海装备!H102="","",深海装备!H102)</f>
        <v/>
      </c>
      <c r="I103" s="370" t="str">
        <f>IF(深海装备!I102="","",深海装备!I102)</f>
        <v/>
      </c>
      <c r="J103" s="370" t="str">
        <f>IF(深海装备!J102="","",深海装备!J102)</f>
        <v/>
      </c>
      <c r="K103" s="370" t="str">
        <f>IF(深海装备!K102="","",深海装备!K102)</f>
        <v/>
      </c>
      <c r="L103" s="370" t="str">
        <f>IF(深海装备!L102="","",深海装备!L102)</f>
        <v/>
      </c>
      <c r="M103" s="370" t="str">
        <f>IF(深海装备!M102="","",深海装备!M102)</f>
        <v/>
      </c>
      <c r="N103" s="370" t="str">
        <f>IF(深海装备!N102="","",深海装备!N102)</f>
        <v/>
      </c>
      <c r="O103" s="370" t="str">
        <f>IF(深海装备!O102="","",深海装备!O102)</f>
        <v/>
      </c>
      <c r="P103" s="370" t="str">
        <f>IF(深海装备!P102="","",深海装备!P102)</f>
        <v/>
      </c>
      <c r="Q103" s="370" t="str">
        <f>IF(深海装备!Q102="","",深海装备!Q102)</f>
        <v/>
      </c>
      <c r="R103" s="370" t="str">
        <f>IF(深海装备!R102="","",深海装备!R102)</f>
        <v/>
      </c>
      <c r="S103" s="370" t="str">
        <f>IF(深海装备!S102="","",深海装备!S102)</f>
        <v/>
      </c>
      <c r="T103" s="370" t="str">
        <f>IF(深海装备!T102="","",深海装备!T102)</f>
        <v/>
      </c>
      <c r="U103" s="370" t="str">
        <f>IF(深海装备!U102="","",深海装备!U102)</f>
        <v/>
      </c>
      <c r="V103" s="370" t="str">
        <f>IF(深海装备!V102="","",深海装备!V102)</f>
        <v/>
      </c>
      <c r="W103" s="370" t="str">
        <f>IF(深海装备!W102="","",深海装备!W102)</f>
        <v/>
      </c>
      <c r="X103" s="370" t="str">
        <f>IF(深海装备!X102="","",深海装备!X102)</f>
        <v/>
      </c>
      <c r="Y103" s="370" t="str">
        <f>IF(深海装备!Y102="","",深海装备!Y102)</f>
        <v/>
      </c>
      <c r="Z103" s="370" t="str">
        <f>IF(深海装备!Z102="","",深海装备!Z102)</f>
        <v/>
      </c>
      <c r="AA103" s="370" t="str">
        <f>IF(深海装备!AA102="","",深海装备!AA102)</f>
        <v/>
      </c>
      <c r="AB103" t="str">
        <f>IF(深海装备!AB102="","",深海装备!AB102)</f>
        <v/>
      </c>
      <c r="AC103" t="str">
        <f>IF(深海装备!AC102="","",深海装备!AC102)</f>
        <v/>
      </c>
      <c r="AD103" t="str">
        <f>IF(深海装备!AD102="","",深海装备!AD102)</f>
        <v/>
      </c>
    </row>
    <row r="104" spans="1:30">
      <c r="A104" t="str">
        <f>IF(深海装备!A103="","",深海装备!A103)</f>
        <v/>
      </c>
      <c r="B104" s="67" t="str">
        <f>IF(深海装备!B103="","",深海装备!B103)</f>
        <v/>
      </c>
      <c r="C104" t="str">
        <f>IF(深海装备!C103="","",深海装备!C103)</f>
        <v/>
      </c>
      <c r="D104" t="str">
        <f>IF(深海装备!D103="","",深海装备!D103)</f>
        <v/>
      </c>
      <c r="E104" s="370" t="str">
        <f>IF(深海装备!E103="","",深海装备!E103)</f>
        <v/>
      </c>
      <c r="F104" s="370" t="str">
        <f>IF(深海装备!F103="","",深海装备!F103)</f>
        <v/>
      </c>
      <c r="G104" s="370" t="str">
        <f>IF(深海装备!G103="","",深海装备!G103)</f>
        <v/>
      </c>
      <c r="H104" s="370" t="str">
        <f>IF(深海装备!H103="","",深海装备!H103)</f>
        <v/>
      </c>
      <c r="I104" s="370" t="str">
        <f>IF(深海装备!I103="","",深海装备!I103)</f>
        <v/>
      </c>
      <c r="J104" s="370" t="str">
        <f>IF(深海装备!J103="","",深海装备!J103)</f>
        <v/>
      </c>
      <c r="K104" s="370" t="str">
        <f>IF(深海装备!K103="","",深海装备!K103)</f>
        <v/>
      </c>
      <c r="L104" s="370" t="str">
        <f>IF(深海装备!L103="","",深海装备!L103)</f>
        <v/>
      </c>
      <c r="M104" s="370" t="str">
        <f>IF(深海装备!M103="","",深海装备!M103)</f>
        <v/>
      </c>
      <c r="N104" s="370" t="str">
        <f>IF(深海装备!N103="","",深海装备!N103)</f>
        <v/>
      </c>
      <c r="O104" s="370" t="str">
        <f>IF(深海装备!O103="","",深海装备!O103)</f>
        <v/>
      </c>
      <c r="P104" s="370" t="str">
        <f>IF(深海装备!P103="","",深海装备!P103)</f>
        <v/>
      </c>
      <c r="Q104" s="370" t="str">
        <f>IF(深海装备!Q103="","",深海装备!Q103)</f>
        <v/>
      </c>
      <c r="R104" s="370" t="str">
        <f>IF(深海装备!R103="","",深海装备!R103)</f>
        <v/>
      </c>
      <c r="S104" s="370" t="str">
        <f>IF(深海装备!S103="","",深海装备!S103)</f>
        <v/>
      </c>
      <c r="T104" s="370" t="str">
        <f>IF(深海装备!T103="","",深海装备!T103)</f>
        <v/>
      </c>
      <c r="U104" s="370" t="str">
        <f>IF(深海装备!U103="","",深海装备!U103)</f>
        <v/>
      </c>
      <c r="V104" s="370" t="str">
        <f>IF(深海装备!V103="","",深海装备!V103)</f>
        <v/>
      </c>
      <c r="W104" s="370" t="str">
        <f>IF(深海装备!W103="","",深海装备!W103)</f>
        <v/>
      </c>
      <c r="X104" s="370" t="str">
        <f>IF(深海装备!X103="","",深海装备!X103)</f>
        <v/>
      </c>
      <c r="Y104" s="370" t="str">
        <f>IF(深海装备!Y103="","",深海装备!Y103)</f>
        <v/>
      </c>
      <c r="Z104" s="370" t="str">
        <f>IF(深海装备!Z103="","",深海装备!Z103)</f>
        <v/>
      </c>
      <c r="AA104" s="370" t="str">
        <f>IF(深海装备!AA103="","",深海装备!AA103)</f>
        <v/>
      </c>
      <c r="AB104" t="str">
        <f>IF(深海装备!AB103="","",深海装备!AB103)</f>
        <v/>
      </c>
      <c r="AC104" t="str">
        <f>IF(深海装备!AC103="","",深海装备!AC103)</f>
        <v/>
      </c>
      <c r="AD104" t="str">
        <f>IF(深海装备!AD103="","",深海装备!AD103)</f>
        <v/>
      </c>
    </row>
    <row r="105" spans="1:30">
      <c r="A105" t="str">
        <f>IF(深海装备!A104="","",深海装备!A104)</f>
        <v/>
      </c>
      <c r="B105" s="67" t="str">
        <f>IF(深海装备!B104="","",深海装备!B104)</f>
        <v/>
      </c>
      <c r="C105" t="str">
        <f>IF(深海装备!C104="","",深海装备!C104)</f>
        <v/>
      </c>
      <c r="D105" t="str">
        <f>IF(深海装备!D104="","",深海装备!D104)</f>
        <v/>
      </c>
      <c r="E105" s="370" t="str">
        <f>IF(深海装备!E104="","",深海装备!E104)</f>
        <v/>
      </c>
      <c r="F105" s="370" t="str">
        <f>IF(深海装备!F104="","",深海装备!F104)</f>
        <v/>
      </c>
      <c r="G105" s="370" t="str">
        <f>IF(深海装备!G104="","",深海装备!G104)</f>
        <v/>
      </c>
      <c r="H105" s="370" t="str">
        <f>IF(深海装备!H104="","",深海装备!H104)</f>
        <v/>
      </c>
      <c r="I105" s="370" t="str">
        <f>IF(深海装备!I104="","",深海装备!I104)</f>
        <v/>
      </c>
      <c r="J105" s="370" t="str">
        <f>IF(深海装备!J104="","",深海装备!J104)</f>
        <v/>
      </c>
      <c r="K105" s="370" t="str">
        <f>IF(深海装备!K104="","",深海装备!K104)</f>
        <v/>
      </c>
      <c r="L105" s="370" t="str">
        <f>IF(深海装备!L104="","",深海装备!L104)</f>
        <v/>
      </c>
      <c r="M105" s="370" t="str">
        <f>IF(深海装备!M104="","",深海装备!M104)</f>
        <v/>
      </c>
      <c r="N105" s="370" t="str">
        <f>IF(深海装备!N104="","",深海装备!N104)</f>
        <v/>
      </c>
      <c r="O105" s="370" t="str">
        <f>IF(深海装备!O104="","",深海装备!O104)</f>
        <v/>
      </c>
      <c r="P105" s="370" t="str">
        <f>IF(深海装备!P104="","",深海装备!P104)</f>
        <v/>
      </c>
      <c r="Q105" s="370" t="str">
        <f>IF(深海装备!Q104="","",深海装备!Q104)</f>
        <v/>
      </c>
      <c r="R105" s="370" t="str">
        <f>IF(深海装备!R104="","",深海装备!R104)</f>
        <v/>
      </c>
      <c r="S105" s="370" t="str">
        <f>IF(深海装备!S104="","",深海装备!S104)</f>
        <v/>
      </c>
      <c r="T105" s="370" t="str">
        <f>IF(深海装备!T104="","",深海装备!T104)</f>
        <v/>
      </c>
      <c r="U105" s="370" t="str">
        <f>IF(深海装备!U104="","",深海装备!U104)</f>
        <v/>
      </c>
      <c r="V105" s="370" t="str">
        <f>IF(深海装备!V104="","",深海装备!V104)</f>
        <v/>
      </c>
      <c r="W105" s="370" t="str">
        <f>IF(深海装备!W104="","",深海装备!W104)</f>
        <v/>
      </c>
      <c r="X105" s="370" t="str">
        <f>IF(深海装备!X104="","",深海装备!X104)</f>
        <v/>
      </c>
      <c r="Y105" s="370" t="str">
        <f>IF(深海装备!Y104="","",深海装备!Y104)</f>
        <v/>
      </c>
      <c r="Z105" s="370" t="str">
        <f>IF(深海装备!Z104="","",深海装备!Z104)</f>
        <v/>
      </c>
      <c r="AA105" s="370" t="str">
        <f>IF(深海装备!AA104="","",深海装备!AA104)</f>
        <v/>
      </c>
      <c r="AB105" t="str">
        <f>IF(深海装备!AB104="","",深海装备!AB104)</f>
        <v/>
      </c>
      <c r="AC105" t="str">
        <f>IF(深海装备!AC104="","",深海装备!AC104)</f>
        <v/>
      </c>
      <c r="AD105" t="str">
        <f>IF(深海装备!AD104="","",深海装备!AD104)</f>
        <v/>
      </c>
    </row>
    <row r="106" spans="1:30">
      <c r="A106" t="str">
        <f>IF(深海装备!A105="","",深海装备!A105)</f>
        <v/>
      </c>
      <c r="B106" s="67" t="str">
        <f>IF(深海装备!B105="","",深海装备!B105)</f>
        <v/>
      </c>
      <c r="C106" t="str">
        <f>IF(深海装备!C105="","",深海装备!C105)</f>
        <v/>
      </c>
      <c r="D106" t="str">
        <f>IF(深海装备!D105="","",深海装备!D105)</f>
        <v/>
      </c>
      <c r="E106" s="370" t="str">
        <f>IF(深海装备!E105="","",深海装备!E105)</f>
        <v/>
      </c>
      <c r="F106" s="370" t="str">
        <f>IF(深海装备!F105="","",深海装备!F105)</f>
        <v/>
      </c>
      <c r="G106" s="370" t="str">
        <f>IF(深海装备!G105="","",深海装备!G105)</f>
        <v/>
      </c>
      <c r="H106" s="370" t="str">
        <f>IF(深海装备!H105="","",深海装备!H105)</f>
        <v/>
      </c>
      <c r="I106" s="370" t="str">
        <f>IF(深海装备!I105="","",深海装备!I105)</f>
        <v/>
      </c>
      <c r="J106" s="370" t="str">
        <f>IF(深海装备!J105="","",深海装备!J105)</f>
        <v/>
      </c>
      <c r="K106" s="370" t="str">
        <f>IF(深海装备!K105="","",深海装备!K105)</f>
        <v/>
      </c>
      <c r="L106" s="370" t="str">
        <f>IF(深海装备!L105="","",深海装备!L105)</f>
        <v/>
      </c>
      <c r="M106" s="370" t="str">
        <f>IF(深海装备!M105="","",深海装备!M105)</f>
        <v/>
      </c>
      <c r="N106" s="370" t="str">
        <f>IF(深海装备!N105="","",深海装备!N105)</f>
        <v/>
      </c>
      <c r="O106" s="370" t="str">
        <f>IF(深海装备!O105="","",深海装备!O105)</f>
        <v/>
      </c>
      <c r="P106" s="370" t="str">
        <f>IF(深海装备!P105="","",深海装备!P105)</f>
        <v/>
      </c>
      <c r="Q106" s="370" t="str">
        <f>IF(深海装备!Q105="","",深海装备!Q105)</f>
        <v/>
      </c>
      <c r="R106" s="370" t="str">
        <f>IF(深海装备!R105="","",深海装备!R105)</f>
        <v/>
      </c>
      <c r="S106" s="370" t="str">
        <f>IF(深海装备!S105="","",深海装备!S105)</f>
        <v/>
      </c>
      <c r="T106" s="370" t="str">
        <f>IF(深海装备!T105="","",深海装备!T105)</f>
        <v/>
      </c>
      <c r="U106" s="370" t="str">
        <f>IF(深海装备!U105="","",深海装备!U105)</f>
        <v/>
      </c>
      <c r="V106" s="370" t="str">
        <f>IF(深海装备!V105="","",深海装备!V105)</f>
        <v/>
      </c>
      <c r="W106" s="370" t="str">
        <f>IF(深海装备!W105="","",深海装备!W105)</f>
        <v/>
      </c>
      <c r="X106" s="370" t="str">
        <f>IF(深海装备!X105="","",深海装备!X105)</f>
        <v/>
      </c>
      <c r="Y106" s="370" t="str">
        <f>IF(深海装备!Y105="","",深海装备!Y105)</f>
        <v/>
      </c>
      <c r="Z106" s="370" t="str">
        <f>IF(深海装备!Z105="","",深海装备!Z105)</f>
        <v/>
      </c>
      <c r="AA106" s="370" t="str">
        <f>IF(深海装备!AA105="","",深海装备!AA105)</f>
        <v/>
      </c>
      <c r="AB106" t="str">
        <f>IF(深海装备!AB105="","",深海装备!AB105)</f>
        <v/>
      </c>
      <c r="AC106" t="str">
        <f>IF(深海装备!AC105="","",深海装备!AC105)</f>
        <v/>
      </c>
      <c r="AD106" t="str">
        <f>IF(深海装备!AD105="","",深海装备!AD105)</f>
        <v/>
      </c>
    </row>
    <row r="107" spans="1:30">
      <c r="A107" t="str">
        <f>IF(深海装备!A106="","",深海装备!A106)</f>
        <v/>
      </c>
      <c r="B107" s="67" t="str">
        <f>IF(深海装备!B106="","",深海装备!B106)</f>
        <v/>
      </c>
      <c r="C107" t="str">
        <f>IF(深海装备!C106="","",深海装备!C106)</f>
        <v/>
      </c>
      <c r="D107" t="str">
        <f>IF(深海装备!D106="","",深海装备!D106)</f>
        <v/>
      </c>
      <c r="E107" s="370" t="str">
        <f>IF(深海装备!E106="","",深海装备!E106)</f>
        <v/>
      </c>
      <c r="F107" s="370" t="str">
        <f>IF(深海装备!F106="","",深海装备!F106)</f>
        <v/>
      </c>
      <c r="G107" s="370" t="str">
        <f>IF(深海装备!G106="","",深海装备!G106)</f>
        <v/>
      </c>
      <c r="H107" s="370" t="str">
        <f>IF(深海装备!H106="","",深海装备!H106)</f>
        <v/>
      </c>
      <c r="I107" s="370" t="str">
        <f>IF(深海装备!I106="","",深海装备!I106)</f>
        <v/>
      </c>
      <c r="J107" s="370" t="str">
        <f>IF(深海装备!J106="","",深海装备!J106)</f>
        <v/>
      </c>
      <c r="K107" s="370" t="str">
        <f>IF(深海装备!K106="","",深海装备!K106)</f>
        <v/>
      </c>
      <c r="L107" s="370" t="str">
        <f>IF(深海装备!L106="","",深海装备!L106)</f>
        <v/>
      </c>
      <c r="M107" s="370" t="str">
        <f>IF(深海装备!M106="","",深海装备!M106)</f>
        <v/>
      </c>
      <c r="N107" s="370" t="str">
        <f>IF(深海装备!N106="","",深海装备!N106)</f>
        <v/>
      </c>
      <c r="O107" s="370" t="str">
        <f>IF(深海装备!O106="","",深海装备!O106)</f>
        <v/>
      </c>
      <c r="P107" s="370" t="str">
        <f>IF(深海装备!P106="","",深海装备!P106)</f>
        <v/>
      </c>
      <c r="Q107" s="370" t="str">
        <f>IF(深海装备!Q106="","",深海装备!Q106)</f>
        <v/>
      </c>
      <c r="R107" s="370" t="str">
        <f>IF(深海装备!R106="","",深海装备!R106)</f>
        <v/>
      </c>
      <c r="S107" s="370" t="str">
        <f>IF(深海装备!S106="","",深海装备!S106)</f>
        <v/>
      </c>
      <c r="T107" s="370" t="str">
        <f>IF(深海装备!T106="","",深海装备!T106)</f>
        <v/>
      </c>
      <c r="U107" s="370" t="str">
        <f>IF(深海装备!U106="","",深海装备!U106)</f>
        <v/>
      </c>
      <c r="V107" s="370" t="str">
        <f>IF(深海装备!V106="","",深海装备!V106)</f>
        <v/>
      </c>
      <c r="W107" s="370" t="str">
        <f>IF(深海装备!W106="","",深海装备!W106)</f>
        <v/>
      </c>
      <c r="X107" s="370" t="str">
        <f>IF(深海装备!X106="","",深海装备!X106)</f>
        <v/>
      </c>
      <c r="Y107" s="370" t="str">
        <f>IF(深海装备!Y106="","",深海装备!Y106)</f>
        <v/>
      </c>
      <c r="Z107" s="370" t="str">
        <f>IF(深海装备!Z106="","",深海装备!Z106)</f>
        <v/>
      </c>
      <c r="AA107" s="370" t="str">
        <f>IF(深海装备!AA106="","",深海装备!AA106)</f>
        <v/>
      </c>
      <c r="AB107" t="str">
        <f>IF(深海装备!AB106="","",深海装备!AB106)</f>
        <v/>
      </c>
      <c r="AC107" t="str">
        <f>IF(深海装备!AC106="","",深海装备!AC106)</f>
        <v/>
      </c>
      <c r="AD107" t="str">
        <f>IF(深海装备!AD106="","",深海装备!AD106)</f>
        <v/>
      </c>
    </row>
    <row r="108" spans="1:30">
      <c r="A108" t="str">
        <f>IF(深海装备!A107="","",深海装备!A107)</f>
        <v/>
      </c>
      <c r="B108" s="67" t="str">
        <f>IF(深海装备!B107="","",深海装备!B107)</f>
        <v/>
      </c>
      <c r="C108" t="str">
        <f>IF(深海装备!C107="","",深海装备!C107)</f>
        <v/>
      </c>
      <c r="D108" t="str">
        <f>IF(深海装备!D107="","",深海装备!D107)</f>
        <v/>
      </c>
      <c r="E108" s="370" t="str">
        <f>IF(深海装备!E107="","",深海装备!E107)</f>
        <v/>
      </c>
      <c r="F108" s="370" t="str">
        <f>IF(深海装备!F107="","",深海装备!F107)</f>
        <v/>
      </c>
      <c r="G108" s="370" t="str">
        <f>IF(深海装备!G107="","",深海装备!G107)</f>
        <v/>
      </c>
      <c r="H108" s="370" t="str">
        <f>IF(深海装备!H107="","",深海装备!H107)</f>
        <v/>
      </c>
      <c r="I108" s="370" t="str">
        <f>IF(深海装备!I107="","",深海装备!I107)</f>
        <v/>
      </c>
      <c r="J108" s="370" t="str">
        <f>IF(深海装备!J107="","",深海装备!J107)</f>
        <v/>
      </c>
      <c r="K108" s="370" t="str">
        <f>IF(深海装备!K107="","",深海装备!K107)</f>
        <v/>
      </c>
      <c r="L108" s="370" t="str">
        <f>IF(深海装备!L107="","",深海装备!L107)</f>
        <v/>
      </c>
      <c r="M108" s="370" t="str">
        <f>IF(深海装备!M107="","",深海装备!M107)</f>
        <v/>
      </c>
      <c r="N108" s="370" t="str">
        <f>IF(深海装备!N107="","",深海装备!N107)</f>
        <v/>
      </c>
      <c r="O108" s="370" t="str">
        <f>IF(深海装备!O107="","",深海装备!O107)</f>
        <v/>
      </c>
      <c r="P108" s="370" t="str">
        <f>IF(深海装备!P107="","",深海装备!P107)</f>
        <v/>
      </c>
      <c r="Q108" s="370" t="str">
        <f>IF(深海装备!Q107="","",深海装备!Q107)</f>
        <v/>
      </c>
      <c r="R108" s="370" t="str">
        <f>IF(深海装备!R107="","",深海装备!R107)</f>
        <v/>
      </c>
      <c r="S108" s="370" t="str">
        <f>IF(深海装备!S107="","",深海装备!S107)</f>
        <v/>
      </c>
      <c r="T108" s="370" t="str">
        <f>IF(深海装备!T107="","",深海装备!T107)</f>
        <v/>
      </c>
      <c r="U108" s="370" t="str">
        <f>IF(深海装备!U107="","",深海装备!U107)</f>
        <v/>
      </c>
      <c r="V108" s="370" t="str">
        <f>IF(深海装备!V107="","",深海装备!V107)</f>
        <v/>
      </c>
      <c r="W108" s="370" t="str">
        <f>IF(深海装备!W107="","",深海装备!W107)</f>
        <v/>
      </c>
      <c r="X108" s="370" t="str">
        <f>IF(深海装备!X107="","",深海装备!X107)</f>
        <v/>
      </c>
      <c r="Y108" s="370" t="str">
        <f>IF(深海装备!Y107="","",深海装备!Y107)</f>
        <v/>
      </c>
      <c r="Z108" s="370" t="str">
        <f>IF(深海装备!Z107="","",深海装备!Z107)</f>
        <v/>
      </c>
      <c r="AA108" s="370" t="str">
        <f>IF(深海装备!AA107="","",深海装备!AA107)</f>
        <v/>
      </c>
      <c r="AB108" t="str">
        <f>IF(深海装备!AB107="","",深海装备!AB107)</f>
        <v/>
      </c>
      <c r="AC108" t="str">
        <f>IF(深海装备!AC107="","",深海装备!AC107)</f>
        <v/>
      </c>
      <c r="AD108" t="str">
        <f>IF(深海装备!AD107="","",深海装备!AD107)</f>
        <v/>
      </c>
    </row>
    <row r="109" spans="1:30">
      <c r="A109" t="str">
        <f>IF(深海装备!A108="","",深海装备!A108)</f>
        <v/>
      </c>
      <c r="B109" s="67" t="str">
        <f>IF(深海装备!B108="","",深海装备!B108)</f>
        <v/>
      </c>
      <c r="C109" t="str">
        <f>IF(深海装备!C108="","",深海装备!C108)</f>
        <v/>
      </c>
      <c r="D109" t="str">
        <f>IF(深海装备!D108="","",深海装备!D108)</f>
        <v/>
      </c>
      <c r="E109" s="370" t="str">
        <f>IF(深海装备!E108="","",深海装备!E108)</f>
        <v/>
      </c>
      <c r="F109" s="370" t="str">
        <f>IF(深海装备!F108="","",深海装备!F108)</f>
        <v/>
      </c>
      <c r="G109" s="370" t="str">
        <f>IF(深海装备!G108="","",深海装备!G108)</f>
        <v/>
      </c>
      <c r="H109" s="370" t="str">
        <f>IF(深海装备!H108="","",深海装备!H108)</f>
        <v/>
      </c>
      <c r="I109" s="370" t="str">
        <f>IF(深海装备!I108="","",深海装备!I108)</f>
        <v/>
      </c>
      <c r="J109" s="370" t="str">
        <f>IF(深海装备!J108="","",深海装备!J108)</f>
        <v/>
      </c>
      <c r="K109" s="370" t="str">
        <f>IF(深海装备!K108="","",深海装备!K108)</f>
        <v/>
      </c>
      <c r="L109" s="370" t="str">
        <f>IF(深海装备!L108="","",深海装备!L108)</f>
        <v/>
      </c>
      <c r="M109" s="370" t="str">
        <f>IF(深海装备!M108="","",深海装备!M108)</f>
        <v/>
      </c>
      <c r="N109" s="370" t="str">
        <f>IF(深海装备!N108="","",深海装备!N108)</f>
        <v/>
      </c>
      <c r="O109" s="370" t="str">
        <f>IF(深海装备!O108="","",深海装备!O108)</f>
        <v/>
      </c>
      <c r="P109" s="370" t="str">
        <f>IF(深海装备!P108="","",深海装备!P108)</f>
        <v/>
      </c>
      <c r="Q109" s="370" t="str">
        <f>IF(深海装备!Q108="","",深海装备!Q108)</f>
        <v/>
      </c>
      <c r="R109" s="370" t="str">
        <f>IF(深海装备!R108="","",深海装备!R108)</f>
        <v/>
      </c>
      <c r="S109" s="370" t="str">
        <f>IF(深海装备!S108="","",深海装备!S108)</f>
        <v/>
      </c>
      <c r="T109" s="370" t="str">
        <f>IF(深海装备!T108="","",深海装备!T108)</f>
        <v/>
      </c>
      <c r="U109" s="370" t="str">
        <f>IF(深海装备!U108="","",深海装备!U108)</f>
        <v/>
      </c>
      <c r="V109" s="370" t="str">
        <f>IF(深海装备!V108="","",深海装备!V108)</f>
        <v/>
      </c>
      <c r="W109" s="370" t="str">
        <f>IF(深海装备!W108="","",深海装备!W108)</f>
        <v/>
      </c>
      <c r="X109" s="370" t="str">
        <f>IF(深海装备!X108="","",深海装备!X108)</f>
        <v/>
      </c>
      <c r="Y109" s="370" t="str">
        <f>IF(深海装备!Y108="","",深海装备!Y108)</f>
        <v/>
      </c>
      <c r="Z109" s="370" t="str">
        <f>IF(深海装备!Z108="","",深海装备!Z108)</f>
        <v/>
      </c>
      <c r="AA109" s="370" t="str">
        <f>IF(深海装备!AA108="","",深海装备!AA108)</f>
        <v/>
      </c>
      <c r="AB109" t="str">
        <f>IF(深海装备!AB108="","",深海装备!AB108)</f>
        <v/>
      </c>
      <c r="AC109" t="str">
        <f>IF(深海装备!AC108="","",深海装备!AC108)</f>
        <v/>
      </c>
      <c r="AD109" t="str">
        <f>IF(深海装备!AD108="","",深海装备!AD108)</f>
        <v/>
      </c>
    </row>
    <row r="110" spans="1:30">
      <c r="A110" t="str">
        <f>IF(深海装备!A109="","",深海装备!A109)</f>
        <v/>
      </c>
      <c r="B110" s="67" t="str">
        <f>IF(深海装备!B109="","",深海装备!B109)</f>
        <v/>
      </c>
      <c r="C110" t="str">
        <f>IF(深海装备!C109="","",深海装备!C109)</f>
        <v/>
      </c>
      <c r="D110" t="str">
        <f>IF(深海装备!D109="","",深海装备!D109)</f>
        <v/>
      </c>
      <c r="E110" s="370" t="str">
        <f>IF(深海装备!E109="","",深海装备!E109)</f>
        <v/>
      </c>
      <c r="F110" s="370" t="str">
        <f>IF(深海装备!F109="","",深海装备!F109)</f>
        <v/>
      </c>
      <c r="G110" s="370" t="str">
        <f>IF(深海装备!G109="","",深海装备!G109)</f>
        <v/>
      </c>
      <c r="H110" s="370" t="str">
        <f>IF(深海装备!H109="","",深海装备!H109)</f>
        <v/>
      </c>
      <c r="I110" s="370" t="str">
        <f>IF(深海装备!I109="","",深海装备!I109)</f>
        <v/>
      </c>
      <c r="J110" s="370" t="str">
        <f>IF(深海装备!J109="","",深海装备!J109)</f>
        <v/>
      </c>
      <c r="K110" s="370" t="str">
        <f>IF(深海装备!K109="","",深海装备!K109)</f>
        <v/>
      </c>
      <c r="L110" s="370" t="str">
        <f>IF(深海装备!L109="","",深海装备!L109)</f>
        <v/>
      </c>
      <c r="M110" s="370" t="str">
        <f>IF(深海装备!M109="","",深海装备!M109)</f>
        <v/>
      </c>
      <c r="N110" s="370" t="str">
        <f>IF(深海装备!N109="","",深海装备!N109)</f>
        <v/>
      </c>
      <c r="O110" s="370" t="str">
        <f>IF(深海装备!O109="","",深海装备!O109)</f>
        <v/>
      </c>
      <c r="P110" s="370" t="str">
        <f>IF(深海装备!P109="","",深海装备!P109)</f>
        <v/>
      </c>
      <c r="Q110" s="370" t="str">
        <f>IF(深海装备!Q109="","",深海装备!Q109)</f>
        <v/>
      </c>
      <c r="R110" s="370" t="str">
        <f>IF(深海装备!R109="","",深海装备!R109)</f>
        <v/>
      </c>
      <c r="S110" s="370" t="str">
        <f>IF(深海装备!S109="","",深海装备!S109)</f>
        <v/>
      </c>
      <c r="T110" s="370" t="str">
        <f>IF(深海装备!T109="","",深海装备!T109)</f>
        <v/>
      </c>
      <c r="U110" s="370" t="str">
        <f>IF(深海装备!U109="","",深海装备!U109)</f>
        <v/>
      </c>
      <c r="V110" s="370" t="str">
        <f>IF(深海装备!V109="","",深海装备!V109)</f>
        <v/>
      </c>
      <c r="W110" s="370" t="str">
        <f>IF(深海装备!W109="","",深海装备!W109)</f>
        <v/>
      </c>
      <c r="X110" s="370" t="str">
        <f>IF(深海装备!X109="","",深海装备!X109)</f>
        <v/>
      </c>
      <c r="Y110" s="370" t="str">
        <f>IF(深海装备!Y109="","",深海装备!Y109)</f>
        <v/>
      </c>
      <c r="Z110" s="370" t="str">
        <f>IF(深海装备!Z109="","",深海装备!Z109)</f>
        <v/>
      </c>
      <c r="AA110" s="370" t="str">
        <f>IF(深海装备!AA109="","",深海装备!AA109)</f>
        <v/>
      </c>
      <c r="AB110" t="str">
        <f>IF(深海装备!AB109="","",深海装备!AB109)</f>
        <v/>
      </c>
      <c r="AC110" t="str">
        <f>IF(深海装备!AC109="","",深海装备!AC109)</f>
        <v/>
      </c>
      <c r="AD110" t="str">
        <f>IF(深海装备!AD109="","",深海装备!AD109)</f>
        <v/>
      </c>
    </row>
    <row r="111" spans="1:30">
      <c r="A111" t="str">
        <f>IF(深海装备!A110="","",深海装备!A110)</f>
        <v/>
      </c>
      <c r="B111" s="67" t="str">
        <f>IF(深海装备!B110="","",深海装备!B110)</f>
        <v/>
      </c>
      <c r="C111" t="str">
        <f>IF(深海装备!C110="","",深海装备!C110)</f>
        <v/>
      </c>
      <c r="D111" t="str">
        <f>IF(深海装备!D110="","",深海装备!D110)</f>
        <v/>
      </c>
      <c r="E111" s="370" t="str">
        <f>IF(深海装备!E110="","",深海装备!E110)</f>
        <v/>
      </c>
      <c r="F111" s="370" t="str">
        <f>IF(深海装备!F110="","",深海装备!F110)</f>
        <v/>
      </c>
      <c r="G111" s="370" t="str">
        <f>IF(深海装备!G110="","",深海装备!G110)</f>
        <v/>
      </c>
      <c r="H111" s="370" t="str">
        <f>IF(深海装备!H110="","",深海装备!H110)</f>
        <v/>
      </c>
      <c r="I111" s="370" t="str">
        <f>IF(深海装备!I110="","",深海装备!I110)</f>
        <v/>
      </c>
      <c r="J111" s="370" t="str">
        <f>IF(深海装备!J110="","",深海装备!J110)</f>
        <v/>
      </c>
      <c r="K111" s="370" t="str">
        <f>IF(深海装备!K110="","",深海装备!K110)</f>
        <v/>
      </c>
      <c r="L111" s="370" t="str">
        <f>IF(深海装备!L110="","",深海装备!L110)</f>
        <v/>
      </c>
      <c r="M111" s="370" t="str">
        <f>IF(深海装备!M110="","",深海装备!M110)</f>
        <v/>
      </c>
      <c r="N111" s="370" t="str">
        <f>IF(深海装备!N110="","",深海装备!N110)</f>
        <v/>
      </c>
      <c r="O111" s="370" t="str">
        <f>IF(深海装备!O110="","",深海装备!O110)</f>
        <v/>
      </c>
      <c r="P111" s="370" t="str">
        <f>IF(深海装备!P110="","",深海装备!P110)</f>
        <v/>
      </c>
      <c r="Q111" s="370" t="str">
        <f>IF(深海装备!Q110="","",深海装备!Q110)</f>
        <v/>
      </c>
      <c r="R111" s="370" t="str">
        <f>IF(深海装备!R110="","",深海装备!R110)</f>
        <v/>
      </c>
      <c r="S111" s="370" t="str">
        <f>IF(深海装备!S110="","",深海装备!S110)</f>
        <v/>
      </c>
      <c r="T111" s="370" t="str">
        <f>IF(深海装备!T110="","",深海装备!T110)</f>
        <v/>
      </c>
      <c r="U111" s="370" t="str">
        <f>IF(深海装备!U110="","",深海装备!U110)</f>
        <v/>
      </c>
      <c r="V111" s="370" t="str">
        <f>IF(深海装备!V110="","",深海装备!V110)</f>
        <v/>
      </c>
      <c r="W111" s="370" t="str">
        <f>IF(深海装备!W110="","",深海装备!W110)</f>
        <v/>
      </c>
      <c r="X111" s="370" t="str">
        <f>IF(深海装备!X110="","",深海装备!X110)</f>
        <v/>
      </c>
      <c r="Y111" s="370" t="str">
        <f>IF(深海装备!Y110="","",深海装备!Y110)</f>
        <v/>
      </c>
      <c r="Z111" s="370" t="str">
        <f>IF(深海装备!Z110="","",深海装备!Z110)</f>
        <v/>
      </c>
      <c r="AA111" s="370" t="str">
        <f>IF(深海装备!AA110="","",深海装备!AA110)</f>
        <v/>
      </c>
      <c r="AB111" t="str">
        <f>IF(深海装备!AB110="","",深海装备!AB110)</f>
        <v/>
      </c>
      <c r="AC111" t="str">
        <f>IF(深海装备!AC110="","",深海装备!AC110)</f>
        <v/>
      </c>
      <c r="AD111" t="str">
        <f>IF(深海装备!AD110="","",深海装备!AD110)</f>
        <v/>
      </c>
    </row>
    <row r="112" spans="1:30">
      <c r="A112" t="str">
        <f>IF(深海装备!A111="","",深海装备!A111)</f>
        <v/>
      </c>
      <c r="B112" s="67" t="str">
        <f>IF(深海装备!B111="","",深海装备!B111)</f>
        <v/>
      </c>
      <c r="C112" t="str">
        <f>IF(深海装备!C111="","",深海装备!C111)</f>
        <v/>
      </c>
      <c r="D112" t="str">
        <f>IF(深海装备!D111="","",深海装备!D111)</f>
        <v/>
      </c>
      <c r="E112" s="370" t="str">
        <f>IF(深海装备!E111="","",深海装备!E111)</f>
        <v/>
      </c>
      <c r="F112" s="370" t="str">
        <f>IF(深海装备!F111="","",深海装备!F111)</f>
        <v/>
      </c>
      <c r="G112" s="370" t="str">
        <f>IF(深海装备!G111="","",深海装备!G111)</f>
        <v/>
      </c>
      <c r="H112" s="370" t="str">
        <f>IF(深海装备!H111="","",深海装备!H111)</f>
        <v/>
      </c>
      <c r="I112" s="370" t="str">
        <f>IF(深海装备!I111="","",深海装备!I111)</f>
        <v/>
      </c>
      <c r="J112" s="370" t="str">
        <f>IF(深海装备!J111="","",深海装备!J111)</f>
        <v/>
      </c>
      <c r="K112" s="370" t="str">
        <f>IF(深海装备!K111="","",深海装备!K111)</f>
        <v/>
      </c>
      <c r="L112" s="370" t="str">
        <f>IF(深海装备!L111="","",深海装备!L111)</f>
        <v/>
      </c>
      <c r="M112" s="370" t="str">
        <f>IF(深海装备!M111="","",深海装备!M111)</f>
        <v/>
      </c>
      <c r="N112" s="370" t="str">
        <f>IF(深海装备!N111="","",深海装备!N111)</f>
        <v/>
      </c>
      <c r="O112" s="370" t="str">
        <f>IF(深海装备!O111="","",深海装备!O111)</f>
        <v/>
      </c>
      <c r="P112" s="370" t="str">
        <f>IF(深海装备!P111="","",深海装备!P111)</f>
        <v/>
      </c>
      <c r="Q112" s="370" t="str">
        <f>IF(深海装备!Q111="","",深海装备!Q111)</f>
        <v/>
      </c>
      <c r="R112" s="370" t="str">
        <f>IF(深海装备!R111="","",深海装备!R111)</f>
        <v/>
      </c>
      <c r="S112" s="370" t="str">
        <f>IF(深海装备!S111="","",深海装备!S111)</f>
        <v/>
      </c>
      <c r="T112" s="370" t="str">
        <f>IF(深海装备!T111="","",深海装备!T111)</f>
        <v/>
      </c>
      <c r="U112" s="370" t="str">
        <f>IF(深海装备!U111="","",深海装备!U111)</f>
        <v/>
      </c>
      <c r="V112" s="370" t="str">
        <f>IF(深海装备!V111="","",深海装备!V111)</f>
        <v/>
      </c>
      <c r="W112" s="370" t="str">
        <f>IF(深海装备!W111="","",深海装备!W111)</f>
        <v/>
      </c>
      <c r="X112" s="370" t="str">
        <f>IF(深海装备!X111="","",深海装备!X111)</f>
        <v/>
      </c>
      <c r="Y112" s="370" t="str">
        <f>IF(深海装备!Y111="","",深海装备!Y111)</f>
        <v/>
      </c>
      <c r="Z112" s="370" t="str">
        <f>IF(深海装备!Z111="","",深海装备!Z111)</f>
        <v/>
      </c>
      <c r="AA112" s="370" t="str">
        <f>IF(深海装备!AA111="","",深海装备!AA111)</f>
        <v/>
      </c>
      <c r="AB112" t="str">
        <f>IF(深海装备!AB111="","",深海装备!AB111)</f>
        <v/>
      </c>
      <c r="AC112" t="str">
        <f>IF(深海装备!AC111="","",深海装备!AC111)</f>
        <v/>
      </c>
      <c r="AD112" t="str">
        <f>IF(深海装备!AD111="","",深海装备!AD111)</f>
        <v/>
      </c>
    </row>
    <row r="113" spans="1:30">
      <c r="A113" t="str">
        <f>IF(深海装备!A112="","",深海装备!A112)</f>
        <v/>
      </c>
      <c r="B113" s="67" t="str">
        <f>IF(深海装备!B112="","",深海装备!B112)</f>
        <v/>
      </c>
      <c r="C113" t="str">
        <f>IF(深海装备!C112="","",深海装备!C112)</f>
        <v/>
      </c>
      <c r="D113" t="str">
        <f>IF(深海装备!D112="","",深海装备!D112)</f>
        <v/>
      </c>
      <c r="E113" s="370" t="str">
        <f>IF(深海装备!E112="","",深海装备!E112)</f>
        <v/>
      </c>
      <c r="F113" s="370" t="str">
        <f>IF(深海装备!F112="","",深海装备!F112)</f>
        <v/>
      </c>
      <c r="G113" s="370" t="str">
        <f>IF(深海装备!G112="","",深海装备!G112)</f>
        <v/>
      </c>
      <c r="H113" s="370" t="str">
        <f>IF(深海装备!H112="","",深海装备!H112)</f>
        <v/>
      </c>
      <c r="I113" s="370" t="str">
        <f>IF(深海装备!I112="","",深海装备!I112)</f>
        <v/>
      </c>
      <c r="J113" s="370" t="str">
        <f>IF(深海装备!J112="","",深海装备!J112)</f>
        <v/>
      </c>
      <c r="K113" s="370" t="str">
        <f>IF(深海装备!K112="","",深海装备!K112)</f>
        <v/>
      </c>
      <c r="L113" s="370" t="str">
        <f>IF(深海装备!L112="","",深海装备!L112)</f>
        <v/>
      </c>
      <c r="M113" s="370" t="str">
        <f>IF(深海装备!M112="","",深海装备!M112)</f>
        <v/>
      </c>
      <c r="N113" s="370" t="str">
        <f>IF(深海装备!N112="","",深海装备!N112)</f>
        <v/>
      </c>
      <c r="O113" s="370" t="str">
        <f>IF(深海装备!O112="","",深海装备!O112)</f>
        <v/>
      </c>
      <c r="P113" s="370" t="str">
        <f>IF(深海装备!P112="","",深海装备!P112)</f>
        <v/>
      </c>
      <c r="Q113" s="370" t="str">
        <f>IF(深海装备!Q112="","",深海装备!Q112)</f>
        <v/>
      </c>
      <c r="R113" s="370" t="str">
        <f>IF(深海装备!R112="","",深海装备!R112)</f>
        <v/>
      </c>
      <c r="S113" s="370" t="str">
        <f>IF(深海装备!S112="","",深海装备!S112)</f>
        <v/>
      </c>
      <c r="T113" s="370" t="str">
        <f>IF(深海装备!T112="","",深海装备!T112)</f>
        <v/>
      </c>
      <c r="U113" s="370" t="str">
        <f>IF(深海装备!U112="","",深海装备!U112)</f>
        <v/>
      </c>
      <c r="V113" s="370" t="str">
        <f>IF(深海装备!V112="","",深海装备!V112)</f>
        <v/>
      </c>
      <c r="W113" s="370" t="str">
        <f>IF(深海装备!W112="","",深海装备!W112)</f>
        <v/>
      </c>
      <c r="X113" s="370" t="str">
        <f>IF(深海装备!X112="","",深海装备!X112)</f>
        <v/>
      </c>
      <c r="Y113" s="370" t="str">
        <f>IF(深海装备!Y112="","",深海装备!Y112)</f>
        <v/>
      </c>
      <c r="Z113" s="370" t="str">
        <f>IF(深海装备!Z112="","",深海装备!Z112)</f>
        <v/>
      </c>
      <c r="AA113" s="370" t="str">
        <f>IF(深海装备!AA112="","",深海装备!AA112)</f>
        <v/>
      </c>
      <c r="AB113" t="str">
        <f>IF(深海装备!AB112="","",深海装备!AB112)</f>
        <v/>
      </c>
      <c r="AC113" t="str">
        <f>IF(深海装备!AC112="","",深海装备!AC112)</f>
        <v/>
      </c>
      <c r="AD113" t="str">
        <f>IF(深海装备!AD112="","",深海装备!AD112)</f>
        <v/>
      </c>
    </row>
    <row r="114" spans="1:30">
      <c r="A114" t="str">
        <f>IF(深海装备!A113="","",深海装备!A113)</f>
        <v/>
      </c>
      <c r="B114" s="67" t="str">
        <f>IF(深海装备!B113="","",深海装备!B113)</f>
        <v/>
      </c>
      <c r="C114" t="str">
        <f>IF(深海装备!C113="","",深海装备!C113)</f>
        <v/>
      </c>
      <c r="D114" t="str">
        <f>IF(深海装备!D113="","",深海装备!D113)</f>
        <v/>
      </c>
      <c r="E114" s="370" t="str">
        <f>IF(深海装备!E113="","",深海装备!E113)</f>
        <v/>
      </c>
      <c r="F114" s="370" t="str">
        <f>IF(深海装备!F113="","",深海装备!F113)</f>
        <v/>
      </c>
      <c r="G114" s="370" t="str">
        <f>IF(深海装备!G113="","",深海装备!G113)</f>
        <v/>
      </c>
      <c r="H114" s="370" t="str">
        <f>IF(深海装备!H113="","",深海装备!H113)</f>
        <v/>
      </c>
      <c r="I114" s="370" t="str">
        <f>IF(深海装备!I113="","",深海装备!I113)</f>
        <v/>
      </c>
      <c r="J114" s="370" t="str">
        <f>IF(深海装备!J113="","",深海装备!J113)</f>
        <v/>
      </c>
      <c r="K114" s="370" t="str">
        <f>IF(深海装备!K113="","",深海装备!K113)</f>
        <v/>
      </c>
      <c r="L114" s="370" t="str">
        <f>IF(深海装备!L113="","",深海装备!L113)</f>
        <v/>
      </c>
      <c r="M114" s="370" t="str">
        <f>IF(深海装备!M113="","",深海装备!M113)</f>
        <v/>
      </c>
      <c r="N114" s="370" t="str">
        <f>IF(深海装备!N113="","",深海装备!N113)</f>
        <v/>
      </c>
      <c r="O114" s="370" t="str">
        <f>IF(深海装备!O113="","",深海装备!O113)</f>
        <v/>
      </c>
      <c r="P114" s="370" t="str">
        <f>IF(深海装备!P113="","",深海装备!P113)</f>
        <v/>
      </c>
      <c r="Q114" s="370" t="str">
        <f>IF(深海装备!Q113="","",深海装备!Q113)</f>
        <v/>
      </c>
      <c r="R114" s="370" t="str">
        <f>IF(深海装备!R113="","",深海装备!R113)</f>
        <v/>
      </c>
      <c r="S114" s="370" t="str">
        <f>IF(深海装备!S113="","",深海装备!S113)</f>
        <v/>
      </c>
      <c r="T114" s="370" t="str">
        <f>IF(深海装备!T113="","",深海装备!T113)</f>
        <v/>
      </c>
      <c r="U114" s="370" t="str">
        <f>IF(深海装备!U113="","",深海装备!U113)</f>
        <v/>
      </c>
      <c r="V114" s="370" t="str">
        <f>IF(深海装备!V113="","",深海装备!V113)</f>
        <v/>
      </c>
      <c r="W114" s="370" t="str">
        <f>IF(深海装备!W113="","",深海装备!W113)</f>
        <v/>
      </c>
      <c r="X114" s="370" t="str">
        <f>IF(深海装备!X113="","",深海装备!X113)</f>
        <v/>
      </c>
      <c r="Y114" s="370" t="str">
        <f>IF(深海装备!Y113="","",深海装备!Y113)</f>
        <v/>
      </c>
      <c r="Z114" s="370" t="str">
        <f>IF(深海装备!Z113="","",深海装备!Z113)</f>
        <v/>
      </c>
      <c r="AA114" s="370" t="str">
        <f>IF(深海装备!AA113="","",深海装备!AA113)</f>
        <v/>
      </c>
      <c r="AB114" t="str">
        <f>IF(深海装备!AB113="","",深海装备!AB113)</f>
        <v/>
      </c>
      <c r="AC114" t="str">
        <f>IF(深海装备!AC113="","",深海装备!AC113)</f>
        <v/>
      </c>
      <c r="AD114" t="str">
        <f>IF(深海装备!AD113="","",深海装备!AD113)</f>
        <v/>
      </c>
    </row>
    <row r="115" spans="1:30">
      <c r="A115" t="str">
        <f>IF(深海装备!A114="","",深海装备!A114)</f>
        <v/>
      </c>
      <c r="B115" s="67" t="str">
        <f>IF(深海装备!B114="","",深海装备!B114)</f>
        <v/>
      </c>
      <c r="C115" t="str">
        <f>IF(深海装备!C114="","",深海装备!C114)</f>
        <v/>
      </c>
      <c r="D115" t="str">
        <f>IF(深海装备!D114="","",深海装备!D114)</f>
        <v/>
      </c>
      <c r="E115" s="370" t="str">
        <f>IF(深海装备!E114="","",深海装备!E114)</f>
        <v/>
      </c>
      <c r="F115" s="370" t="str">
        <f>IF(深海装备!F114="","",深海装备!F114)</f>
        <v/>
      </c>
      <c r="G115" s="370" t="str">
        <f>IF(深海装备!G114="","",深海装备!G114)</f>
        <v/>
      </c>
      <c r="H115" s="370" t="str">
        <f>IF(深海装备!H114="","",深海装备!H114)</f>
        <v/>
      </c>
      <c r="I115" s="370" t="str">
        <f>IF(深海装备!I114="","",深海装备!I114)</f>
        <v/>
      </c>
      <c r="J115" s="370" t="str">
        <f>IF(深海装备!J114="","",深海装备!J114)</f>
        <v/>
      </c>
      <c r="K115" s="370" t="str">
        <f>IF(深海装备!K114="","",深海装备!K114)</f>
        <v/>
      </c>
      <c r="L115" s="370" t="str">
        <f>IF(深海装备!L114="","",深海装备!L114)</f>
        <v/>
      </c>
      <c r="M115" s="370" t="str">
        <f>IF(深海装备!M114="","",深海装备!M114)</f>
        <v/>
      </c>
      <c r="N115" s="370" t="str">
        <f>IF(深海装备!N114="","",深海装备!N114)</f>
        <v/>
      </c>
      <c r="O115" s="370" t="str">
        <f>IF(深海装备!O114="","",深海装备!O114)</f>
        <v/>
      </c>
      <c r="P115" s="370" t="str">
        <f>IF(深海装备!P114="","",深海装备!P114)</f>
        <v/>
      </c>
      <c r="Q115" s="370" t="str">
        <f>IF(深海装备!Q114="","",深海装备!Q114)</f>
        <v/>
      </c>
      <c r="R115" s="370" t="str">
        <f>IF(深海装备!R114="","",深海装备!R114)</f>
        <v/>
      </c>
      <c r="S115" s="370" t="str">
        <f>IF(深海装备!S114="","",深海装备!S114)</f>
        <v/>
      </c>
      <c r="T115" s="370" t="str">
        <f>IF(深海装备!T114="","",深海装备!T114)</f>
        <v/>
      </c>
      <c r="U115" s="370" t="str">
        <f>IF(深海装备!U114="","",深海装备!U114)</f>
        <v/>
      </c>
      <c r="V115" s="370" t="str">
        <f>IF(深海装备!V114="","",深海装备!V114)</f>
        <v/>
      </c>
      <c r="W115" s="370" t="str">
        <f>IF(深海装备!W114="","",深海装备!W114)</f>
        <v/>
      </c>
      <c r="X115" s="370" t="str">
        <f>IF(深海装备!X114="","",深海装备!X114)</f>
        <v/>
      </c>
      <c r="Y115" s="370" t="str">
        <f>IF(深海装备!Y114="","",深海装备!Y114)</f>
        <v/>
      </c>
      <c r="Z115" s="370" t="str">
        <f>IF(深海装备!Z114="","",深海装备!Z114)</f>
        <v/>
      </c>
      <c r="AA115" s="370" t="str">
        <f>IF(深海装备!AA114="","",深海装备!AA114)</f>
        <v/>
      </c>
      <c r="AB115" t="str">
        <f>IF(深海装备!AB114="","",深海装备!AB114)</f>
        <v/>
      </c>
      <c r="AC115" t="str">
        <f>IF(深海装备!AC114="","",深海装备!AC114)</f>
        <v/>
      </c>
      <c r="AD115" t="str">
        <f>IF(深海装备!AD114="","",深海装备!AD114)</f>
        <v/>
      </c>
    </row>
    <row r="116" spans="1:30">
      <c r="A116" t="str">
        <f>IF(深海装备!A115="","",深海装备!A115)</f>
        <v/>
      </c>
      <c r="B116" s="67" t="str">
        <f>IF(深海装备!B115="","",深海装备!B115)</f>
        <v/>
      </c>
      <c r="C116" t="str">
        <f>IF(深海装备!C115="","",深海装备!C115)</f>
        <v/>
      </c>
      <c r="D116" t="str">
        <f>IF(深海装备!D115="","",深海装备!D115)</f>
        <v/>
      </c>
      <c r="E116" s="370" t="str">
        <f>IF(深海装备!E115="","",深海装备!E115)</f>
        <v/>
      </c>
      <c r="F116" s="370" t="str">
        <f>IF(深海装备!F115="","",深海装备!F115)</f>
        <v/>
      </c>
      <c r="G116" s="370" t="str">
        <f>IF(深海装备!G115="","",深海装备!G115)</f>
        <v/>
      </c>
      <c r="H116" s="370" t="str">
        <f>IF(深海装备!H115="","",深海装备!H115)</f>
        <v/>
      </c>
      <c r="I116" s="370" t="str">
        <f>IF(深海装备!I115="","",深海装备!I115)</f>
        <v/>
      </c>
      <c r="J116" s="370" t="str">
        <f>IF(深海装备!J115="","",深海装备!J115)</f>
        <v/>
      </c>
      <c r="K116" s="370" t="str">
        <f>IF(深海装备!K115="","",深海装备!K115)</f>
        <v/>
      </c>
      <c r="L116" s="370" t="str">
        <f>IF(深海装备!L115="","",深海装备!L115)</f>
        <v/>
      </c>
      <c r="M116" s="370" t="str">
        <f>IF(深海装备!M115="","",深海装备!M115)</f>
        <v/>
      </c>
      <c r="N116" s="370" t="str">
        <f>IF(深海装备!N115="","",深海装备!N115)</f>
        <v/>
      </c>
      <c r="O116" s="370" t="str">
        <f>IF(深海装备!O115="","",深海装备!O115)</f>
        <v/>
      </c>
      <c r="P116" s="370" t="str">
        <f>IF(深海装备!P115="","",深海装备!P115)</f>
        <v/>
      </c>
      <c r="Q116" s="370" t="str">
        <f>IF(深海装备!Q115="","",深海装备!Q115)</f>
        <v/>
      </c>
      <c r="R116" s="370" t="str">
        <f>IF(深海装备!R115="","",深海装备!R115)</f>
        <v/>
      </c>
      <c r="S116" s="370" t="str">
        <f>IF(深海装备!S115="","",深海装备!S115)</f>
        <v/>
      </c>
      <c r="T116" s="370" t="str">
        <f>IF(深海装备!T115="","",深海装备!T115)</f>
        <v/>
      </c>
      <c r="U116" s="370" t="str">
        <f>IF(深海装备!U115="","",深海装备!U115)</f>
        <v/>
      </c>
      <c r="V116" s="370" t="str">
        <f>IF(深海装备!V115="","",深海装备!V115)</f>
        <v/>
      </c>
      <c r="W116" s="370" t="str">
        <f>IF(深海装备!W115="","",深海装备!W115)</f>
        <v/>
      </c>
      <c r="X116" s="370" t="str">
        <f>IF(深海装备!X115="","",深海装备!X115)</f>
        <v/>
      </c>
      <c r="Y116" s="370" t="str">
        <f>IF(深海装备!Y115="","",深海装备!Y115)</f>
        <v/>
      </c>
      <c r="Z116" s="370" t="str">
        <f>IF(深海装备!Z115="","",深海装备!Z115)</f>
        <v/>
      </c>
      <c r="AA116" s="370" t="str">
        <f>IF(深海装备!AA115="","",深海装备!AA115)</f>
        <v/>
      </c>
      <c r="AB116" t="str">
        <f>IF(深海装备!AB115="","",深海装备!AB115)</f>
        <v/>
      </c>
      <c r="AC116" t="str">
        <f>IF(深海装备!AC115="","",深海装备!AC115)</f>
        <v/>
      </c>
      <c r="AD116" t="str">
        <f>IF(深海装备!AD115="","",深海装备!AD115)</f>
        <v/>
      </c>
    </row>
    <row r="117" spans="1:30">
      <c r="A117" t="str">
        <f>IF(深海装备!A116="","",深海装备!A116)</f>
        <v/>
      </c>
      <c r="B117" s="67" t="str">
        <f>IF(深海装备!B116="","",深海装备!B116)</f>
        <v/>
      </c>
      <c r="C117" t="str">
        <f>IF(深海装备!C116="","",深海装备!C116)</f>
        <v/>
      </c>
      <c r="D117" t="str">
        <f>IF(深海装备!D116="","",深海装备!D116)</f>
        <v/>
      </c>
      <c r="E117" s="370" t="str">
        <f>IF(深海装备!E116="","",深海装备!E116)</f>
        <v/>
      </c>
      <c r="F117" s="370" t="str">
        <f>IF(深海装备!F116="","",深海装备!F116)</f>
        <v/>
      </c>
      <c r="G117" s="370" t="str">
        <f>IF(深海装备!G116="","",深海装备!G116)</f>
        <v/>
      </c>
      <c r="H117" s="370" t="str">
        <f>IF(深海装备!H116="","",深海装备!H116)</f>
        <v/>
      </c>
      <c r="I117" s="370" t="str">
        <f>IF(深海装备!I116="","",深海装备!I116)</f>
        <v/>
      </c>
      <c r="J117" s="370" t="str">
        <f>IF(深海装备!J116="","",深海装备!J116)</f>
        <v/>
      </c>
      <c r="K117" s="370" t="str">
        <f>IF(深海装备!K116="","",深海装备!K116)</f>
        <v/>
      </c>
      <c r="L117" s="370" t="str">
        <f>IF(深海装备!L116="","",深海装备!L116)</f>
        <v/>
      </c>
      <c r="M117" s="370" t="str">
        <f>IF(深海装备!M116="","",深海装备!M116)</f>
        <v/>
      </c>
      <c r="N117" s="370" t="str">
        <f>IF(深海装备!N116="","",深海装备!N116)</f>
        <v/>
      </c>
      <c r="O117" s="370" t="str">
        <f>IF(深海装备!O116="","",深海装备!O116)</f>
        <v/>
      </c>
      <c r="P117" s="370" t="str">
        <f>IF(深海装备!P116="","",深海装备!P116)</f>
        <v/>
      </c>
      <c r="Q117" s="370" t="str">
        <f>IF(深海装备!Q116="","",深海装备!Q116)</f>
        <v/>
      </c>
      <c r="R117" s="370" t="str">
        <f>IF(深海装备!R116="","",深海装备!R116)</f>
        <v/>
      </c>
      <c r="S117" s="370" t="str">
        <f>IF(深海装备!S116="","",深海装备!S116)</f>
        <v/>
      </c>
      <c r="T117" s="370" t="str">
        <f>IF(深海装备!T116="","",深海装备!T116)</f>
        <v/>
      </c>
      <c r="U117" s="370" t="str">
        <f>IF(深海装备!U116="","",深海装备!U116)</f>
        <v/>
      </c>
      <c r="V117" s="370" t="str">
        <f>IF(深海装备!V116="","",深海装备!V116)</f>
        <v/>
      </c>
      <c r="W117" s="370" t="str">
        <f>IF(深海装备!W116="","",深海装备!W116)</f>
        <v/>
      </c>
      <c r="X117" s="370" t="str">
        <f>IF(深海装备!X116="","",深海装备!X116)</f>
        <v/>
      </c>
      <c r="Y117" s="370" t="str">
        <f>IF(深海装备!Y116="","",深海装备!Y116)</f>
        <v/>
      </c>
      <c r="Z117" s="370" t="str">
        <f>IF(深海装备!Z116="","",深海装备!Z116)</f>
        <v/>
      </c>
      <c r="AA117" s="370" t="str">
        <f>IF(深海装备!AA116="","",深海装备!AA116)</f>
        <v/>
      </c>
      <c r="AB117" t="str">
        <f>IF(深海装备!AB116="","",深海装备!AB116)</f>
        <v/>
      </c>
      <c r="AC117" t="str">
        <f>IF(深海装备!AC116="","",深海装备!AC116)</f>
        <v/>
      </c>
      <c r="AD117" t="str">
        <f>IF(深海装备!AD116="","",深海装备!AD116)</f>
        <v/>
      </c>
    </row>
    <row r="118" spans="1:30">
      <c r="A118" t="str">
        <f>IF(深海装备!A117="","",深海装备!A117)</f>
        <v/>
      </c>
      <c r="B118" s="67" t="str">
        <f>IF(深海装备!B117="","",深海装备!B117)</f>
        <v/>
      </c>
      <c r="C118" t="str">
        <f>IF(深海装备!C117="","",深海装备!C117)</f>
        <v/>
      </c>
      <c r="D118" t="str">
        <f>IF(深海装备!D117="","",深海装备!D117)</f>
        <v/>
      </c>
      <c r="E118" s="370" t="str">
        <f>IF(深海装备!E117="","",深海装备!E117)</f>
        <v/>
      </c>
      <c r="F118" s="370" t="str">
        <f>IF(深海装备!F117="","",深海装备!F117)</f>
        <v/>
      </c>
      <c r="G118" s="370" t="str">
        <f>IF(深海装备!G117="","",深海装备!G117)</f>
        <v/>
      </c>
      <c r="H118" s="370" t="str">
        <f>IF(深海装备!H117="","",深海装备!H117)</f>
        <v/>
      </c>
      <c r="I118" s="370" t="str">
        <f>IF(深海装备!I117="","",深海装备!I117)</f>
        <v/>
      </c>
      <c r="J118" s="370" t="str">
        <f>IF(深海装备!J117="","",深海装备!J117)</f>
        <v/>
      </c>
      <c r="K118" s="370" t="str">
        <f>IF(深海装备!K117="","",深海装备!K117)</f>
        <v/>
      </c>
      <c r="L118" s="370" t="str">
        <f>IF(深海装备!L117="","",深海装备!L117)</f>
        <v/>
      </c>
      <c r="M118" s="370" t="str">
        <f>IF(深海装备!M117="","",深海装备!M117)</f>
        <v/>
      </c>
      <c r="N118" s="370" t="str">
        <f>IF(深海装备!N117="","",深海装备!N117)</f>
        <v/>
      </c>
      <c r="O118" s="370" t="str">
        <f>IF(深海装备!O117="","",深海装备!O117)</f>
        <v/>
      </c>
      <c r="P118" s="370" t="str">
        <f>IF(深海装备!P117="","",深海装备!P117)</f>
        <v/>
      </c>
      <c r="Q118" s="370" t="str">
        <f>IF(深海装备!Q117="","",深海装备!Q117)</f>
        <v/>
      </c>
      <c r="R118" s="370" t="str">
        <f>IF(深海装备!R117="","",深海装备!R117)</f>
        <v/>
      </c>
      <c r="S118" s="370" t="str">
        <f>IF(深海装备!S117="","",深海装备!S117)</f>
        <v/>
      </c>
      <c r="T118" s="370" t="str">
        <f>IF(深海装备!T117="","",深海装备!T117)</f>
        <v/>
      </c>
      <c r="U118" s="370" t="str">
        <f>IF(深海装备!U117="","",深海装备!U117)</f>
        <v/>
      </c>
      <c r="V118" s="370" t="str">
        <f>IF(深海装备!V117="","",深海装备!V117)</f>
        <v/>
      </c>
      <c r="W118" s="370" t="str">
        <f>IF(深海装备!W117="","",深海装备!W117)</f>
        <v/>
      </c>
      <c r="X118" s="370" t="str">
        <f>IF(深海装备!X117="","",深海装备!X117)</f>
        <v/>
      </c>
      <c r="Y118" s="370" t="str">
        <f>IF(深海装备!Y117="","",深海装备!Y117)</f>
        <v/>
      </c>
      <c r="Z118" s="370" t="str">
        <f>IF(深海装备!Z117="","",深海装备!Z117)</f>
        <v/>
      </c>
      <c r="AA118" s="370" t="str">
        <f>IF(深海装备!AA117="","",深海装备!AA117)</f>
        <v/>
      </c>
      <c r="AB118" t="str">
        <f>IF(深海装备!AB117="","",深海装备!AB117)</f>
        <v/>
      </c>
      <c r="AC118" t="str">
        <f>IF(深海装备!AC117="","",深海装备!AC117)</f>
        <v/>
      </c>
      <c r="AD118" t="str">
        <f>IF(深海装备!AD117="","",深海装备!AD117)</f>
        <v/>
      </c>
    </row>
    <row r="119" spans="1:30">
      <c r="A119" t="str">
        <f>IF(深海装备!A118="","",深海装备!A118)</f>
        <v/>
      </c>
      <c r="B119" s="67" t="str">
        <f>IF(深海装备!B118="","",深海装备!B118)</f>
        <v/>
      </c>
      <c r="C119" t="str">
        <f>IF(深海装备!C118="","",深海装备!C118)</f>
        <v/>
      </c>
      <c r="D119" t="str">
        <f>IF(深海装备!D118="","",深海装备!D118)</f>
        <v/>
      </c>
      <c r="E119" s="370" t="str">
        <f>IF(深海装备!E118="","",深海装备!E118)</f>
        <v/>
      </c>
      <c r="F119" s="370" t="str">
        <f>IF(深海装备!F118="","",深海装备!F118)</f>
        <v/>
      </c>
      <c r="G119" s="370" t="str">
        <f>IF(深海装备!G118="","",深海装备!G118)</f>
        <v/>
      </c>
      <c r="H119" s="370" t="str">
        <f>IF(深海装备!H118="","",深海装备!H118)</f>
        <v/>
      </c>
      <c r="I119" s="370" t="str">
        <f>IF(深海装备!I118="","",深海装备!I118)</f>
        <v/>
      </c>
      <c r="J119" s="370" t="str">
        <f>IF(深海装备!J118="","",深海装备!J118)</f>
        <v/>
      </c>
      <c r="K119" s="370" t="str">
        <f>IF(深海装备!K118="","",深海装备!K118)</f>
        <v/>
      </c>
      <c r="L119" s="370" t="str">
        <f>IF(深海装备!L118="","",深海装备!L118)</f>
        <v/>
      </c>
      <c r="M119" s="370" t="str">
        <f>IF(深海装备!M118="","",深海装备!M118)</f>
        <v/>
      </c>
      <c r="N119" s="370" t="str">
        <f>IF(深海装备!N118="","",深海装备!N118)</f>
        <v/>
      </c>
      <c r="O119" s="370" t="str">
        <f>IF(深海装备!O118="","",深海装备!O118)</f>
        <v/>
      </c>
      <c r="P119" s="370" t="str">
        <f>IF(深海装备!P118="","",深海装备!P118)</f>
        <v/>
      </c>
      <c r="Q119" s="370" t="str">
        <f>IF(深海装备!Q118="","",深海装备!Q118)</f>
        <v/>
      </c>
      <c r="R119" s="370" t="str">
        <f>IF(深海装备!R118="","",深海装备!R118)</f>
        <v/>
      </c>
      <c r="S119" s="370" t="str">
        <f>IF(深海装备!S118="","",深海装备!S118)</f>
        <v/>
      </c>
      <c r="T119" s="370" t="str">
        <f>IF(深海装备!T118="","",深海装备!T118)</f>
        <v/>
      </c>
      <c r="U119" s="370" t="str">
        <f>IF(深海装备!U118="","",深海装备!U118)</f>
        <v/>
      </c>
      <c r="V119" s="370" t="str">
        <f>IF(深海装备!V118="","",深海装备!V118)</f>
        <v/>
      </c>
      <c r="W119" s="370" t="str">
        <f>IF(深海装备!W118="","",深海装备!W118)</f>
        <v/>
      </c>
      <c r="X119" s="370" t="str">
        <f>IF(深海装备!X118="","",深海装备!X118)</f>
        <v/>
      </c>
      <c r="Y119" s="370" t="str">
        <f>IF(深海装备!Y118="","",深海装备!Y118)</f>
        <v/>
      </c>
      <c r="Z119" s="370" t="str">
        <f>IF(深海装备!Z118="","",深海装备!Z118)</f>
        <v/>
      </c>
      <c r="AA119" s="370" t="str">
        <f>IF(深海装备!AA118="","",深海装备!AA118)</f>
        <v/>
      </c>
      <c r="AB119" t="str">
        <f>IF(深海装备!AB118="","",深海装备!AB118)</f>
        <v/>
      </c>
      <c r="AC119" t="str">
        <f>IF(深海装备!AC118="","",深海装备!AC118)</f>
        <v/>
      </c>
      <c r="AD119" t="str">
        <f>IF(深海装备!AD118="","",深海装备!AD118)</f>
        <v/>
      </c>
    </row>
    <row r="120" spans="1:30">
      <c r="A120" t="str">
        <f>IF(深海装备!A119="","",深海装备!A119)</f>
        <v/>
      </c>
      <c r="B120" s="67" t="str">
        <f>IF(深海装备!B119="","",深海装备!B119)</f>
        <v/>
      </c>
      <c r="C120" t="str">
        <f>IF(深海装备!C119="","",深海装备!C119)</f>
        <v/>
      </c>
      <c r="D120" t="str">
        <f>IF(深海装备!D119="","",深海装备!D119)</f>
        <v/>
      </c>
      <c r="E120" s="370" t="str">
        <f>IF(深海装备!E119="","",深海装备!E119)</f>
        <v/>
      </c>
      <c r="F120" s="370" t="str">
        <f>IF(深海装备!F119="","",深海装备!F119)</f>
        <v/>
      </c>
      <c r="G120" s="370" t="str">
        <f>IF(深海装备!G119="","",深海装备!G119)</f>
        <v/>
      </c>
      <c r="H120" s="370" t="str">
        <f>IF(深海装备!H119="","",深海装备!H119)</f>
        <v/>
      </c>
      <c r="I120" s="370" t="str">
        <f>IF(深海装备!I119="","",深海装备!I119)</f>
        <v/>
      </c>
      <c r="J120" s="370" t="str">
        <f>IF(深海装备!J119="","",深海装备!J119)</f>
        <v/>
      </c>
      <c r="K120" s="370" t="str">
        <f>IF(深海装备!K119="","",深海装备!K119)</f>
        <v/>
      </c>
      <c r="L120" s="370" t="str">
        <f>IF(深海装备!L119="","",深海装备!L119)</f>
        <v/>
      </c>
      <c r="M120" s="370" t="str">
        <f>IF(深海装备!M119="","",深海装备!M119)</f>
        <v/>
      </c>
      <c r="N120" s="370" t="str">
        <f>IF(深海装备!N119="","",深海装备!N119)</f>
        <v/>
      </c>
      <c r="O120" s="370" t="str">
        <f>IF(深海装备!O119="","",深海装备!O119)</f>
        <v/>
      </c>
      <c r="P120" s="370" t="str">
        <f>IF(深海装备!P119="","",深海装备!P119)</f>
        <v/>
      </c>
      <c r="Q120" s="370" t="str">
        <f>IF(深海装备!Q119="","",深海装备!Q119)</f>
        <v/>
      </c>
      <c r="R120" s="370" t="str">
        <f>IF(深海装备!R119="","",深海装备!R119)</f>
        <v/>
      </c>
      <c r="S120" s="370" t="str">
        <f>IF(深海装备!S119="","",深海装备!S119)</f>
        <v/>
      </c>
      <c r="T120" s="370" t="str">
        <f>IF(深海装备!T119="","",深海装备!T119)</f>
        <v/>
      </c>
      <c r="U120" s="370" t="str">
        <f>IF(深海装备!U119="","",深海装备!U119)</f>
        <v/>
      </c>
      <c r="V120" s="370" t="str">
        <f>IF(深海装备!V119="","",深海装备!V119)</f>
        <v/>
      </c>
      <c r="W120" s="370" t="str">
        <f>IF(深海装备!W119="","",深海装备!W119)</f>
        <v/>
      </c>
      <c r="X120" s="370" t="str">
        <f>IF(深海装备!X119="","",深海装备!X119)</f>
        <v/>
      </c>
      <c r="Y120" s="370" t="str">
        <f>IF(深海装备!Y119="","",深海装备!Y119)</f>
        <v/>
      </c>
      <c r="Z120" s="370" t="str">
        <f>IF(深海装备!Z119="","",深海装备!Z119)</f>
        <v/>
      </c>
      <c r="AA120" s="370" t="str">
        <f>IF(深海装备!AA119="","",深海装备!AA119)</f>
        <v/>
      </c>
      <c r="AB120" t="str">
        <f>IF(深海装备!AB119="","",深海装备!AB119)</f>
        <v/>
      </c>
      <c r="AC120" t="str">
        <f>IF(深海装备!AC119="","",深海装备!AC119)</f>
        <v/>
      </c>
      <c r="AD120" t="str">
        <f>IF(深海装备!AD119="","",深海装备!AD119)</f>
        <v/>
      </c>
    </row>
    <row r="121" spans="1:30">
      <c r="A121" t="str">
        <f>IF(深海装备!A120="","",深海装备!A120)</f>
        <v/>
      </c>
      <c r="B121" s="67" t="str">
        <f>IF(深海装备!B120="","",深海装备!B120)</f>
        <v/>
      </c>
      <c r="C121" t="str">
        <f>IF(深海装备!C120="","",深海装备!C120)</f>
        <v/>
      </c>
      <c r="D121" t="str">
        <f>IF(深海装备!D120="","",深海装备!D120)</f>
        <v/>
      </c>
      <c r="E121" s="370" t="str">
        <f>IF(深海装备!E120="","",深海装备!E120)</f>
        <v/>
      </c>
      <c r="F121" s="370" t="str">
        <f>IF(深海装备!F120="","",深海装备!F120)</f>
        <v/>
      </c>
      <c r="G121" s="370" t="str">
        <f>IF(深海装备!G120="","",深海装备!G120)</f>
        <v/>
      </c>
      <c r="H121" s="370" t="str">
        <f>IF(深海装备!H120="","",深海装备!H120)</f>
        <v/>
      </c>
      <c r="I121" s="370" t="str">
        <f>IF(深海装备!I120="","",深海装备!I120)</f>
        <v/>
      </c>
      <c r="J121" s="370" t="str">
        <f>IF(深海装备!J120="","",深海装备!J120)</f>
        <v/>
      </c>
      <c r="K121" s="370" t="str">
        <f>IF(深海装备!K120="","",深海装备!K120)</f>
        <v/>
      </c>
      <c r="L121" s="370" t="str">
        <f>IF(深海装备!L120="","",深海装备!L120)</f>
        <v/>
      </c>
      <c r="M121" s="370" t="str">
        <f>IF(深海装备!M120="","",深海装备!M120)</f>
        <v/>
      </c>
      <c r="N121" s="370" t="str">
        <f>IF(深海装备!N120="","",深海装备!N120)</f>
        <v/>
      </c>
      <c r="O121" s="370" t="str">
        <f>IF(深海装备!O120="","",深海装备!O120)</f>
        <v/>
      </c>
      <c r="P121" s="370" t="str">
        <f>IF(深海装备!P120="","",深海装备!P120)</f>
        <v/>
      </c>
      <c r="Q121" s="370" t="str">
        <f>IF(深海装备!Q120="","",深海装备!Q120)</f>
        <v/>
      </c>
      <c r="R121" s="370" t="str">
        <f>IF(深海装备!R120="","",深海装备!R120)</f>
        <v/>
      </c>
      <c r="S121" s="370" t="str">
        <f>IF(深海装备!S120="","",深海装备!S120)</f>
        <v/>
      </c>
      <c r="T121" s="370" t="str">
        <f>IF(深海装备!T120="","",深海装备!T120)</f>
        <v/>
      </c>
      <c r="U121" s="370" t="str">
        <f>IF(深海装备!U120="","",深海装备!U120)</f>
        <v/>
      </c>
      <c r="V121" s="370" t="str">
        <f>IF(深海装备!V120="","",深海装备!V120)</f>
        <v/>
      </c>
      <c r="W121" s="370" t="str">
        <f>IF(深海装备!W120="","",深海装备!W120)</f>
        <v/>
      </c>
      <c r="X121" s="370" t="str">
        <f>IF(深海装备!X120="","",深海装备!X120)</f>
        <v/>
      </c>
      <c r="Y121" s="370" t="str">
        <f>IF(深海装备!Y120="","",深海装备!Y120)</f>
        <v/>
      </c>
      <c r="Z121" s="370" t="str">
        <f>IF(深海装备!Z120="","",深海装备!Z120)</f>
        <v/>
      </c>
      <c r="AA121" s="370" t="str">
        <f>IF(深海装备!AA120="","",深海装备!AA120)</f>
        <v/>
      </c>
      <c r="AB121" t="str">
        <f>IF(深海装备!AB120="","",深海装备!AB120)</f>
        <v/>
      </c>
      <c r="AC121" t="str">
        <f>IF(深海装备!AC120="","",深海装备!AC120)</f>
        <v/>
      </c>
      <c r="AD121" t="str">
        <f>IF(深海装备!AD120="","",深海装备!AD120)</f>
        <v/>
      </c>
    </row>
    <row r="122" spans="1:30">
      <c r="A122" t="str">
        <f>IF(深海装备!A121="","",深海装备!A121)</f>
        <v/>
      </c>
      <c r="B122" s="67" t="str">
        <f>IF(深海装备!B121="","",深海装备!B121)</f>
        <v/>
      </c>
      <c r="C122" t="str">
        <f>IF(深海装备!C121="","",深海装备!C121)</f>
        <v/>
      </c>
      <c r="D122" t="str">
        <f>IF(深海装备!D121="","",深海装备!D121)</f>
        <v/>
      </c>
      <c r="E122" s="370" t="str">
        <f>IF(深海装备!E121="","",深海装备!E121)</f>
        <v/>
      </c>
      <c r="F122" s="370" t="str">
        <f>IF(深海装备!F121="","",深海装备!F121)</f>
        <v/>
      </c>
      <c r="G122" s="370" t="str">
        <f>IF(深海装备!G121="","",深海装备!G121)</f>
        <v/>
      </c>
      <c r="H122" s="370" t="str">
        <f>IF(深海装备!H121="","",深海装备!H121)</f>
        <v/>
      </c>
      <c r="I122" s="370" t="str">
        <f>IF(深海装备!I121="","",深海装备!I121)</f>
        <v/>
      </c>
      <c r="J122" s="370" t="str">
        <f>IF(深海装备!J121="","",深海装备!J121)</f>
        <v/>
      </c>
      <c r="K122" s="370" t="str">
        <f>IF(深海装备!K121="","",深海装备!K121)</f>
        <v/>
      </c>
      <c r="L122" s="370" t="str">
        <f>IF(深海装备!L121="","",深海装备!L121)</f>
        <v/>
      </c>
      <c r="M122" s="370" t="str">
        <f>IF(深海装备!M121="","",深海装备!M121)</f>
        <v/>
      </c>
      <c r="N122" s="370" t="str">
        <f>IF(深海装备!N121="","",深海装备!N121)</f>
        <v/>
      </c>
      <c r="O122" s="370" t="str">
        <f>IF(深海装备!O121="","",深海装备!O121)</f>
        <v/>
      </c>
      <c r="P122" s="370" t="str">
        <f>IF(深海装备!P121="","",深海装备!P121)</f>
        <v/>
      </c>
      <c r="Q122" s="370" t="str">
        <f>IF(深海装备!Q121="","",深海装备!Q121)</f>
        <v/>
      </c>
      <c r="R122" s="370" t="str">
        <f>IF(深海装备!R121="","",深海装备!R121)</f>
        <v/>
      </c>
      <c r="S122" s="370" t="str">
        <f>IF(深海装备!S121="","",深海装备!S121)</f>
        <v/>
      </c>
      <c r="T122" s="370" t="str">
        <f>IF(深海装备!T121="","",深海装备!T121)</f>
        <v/>
      </c>
      <c r="U122" s="370" t="str">
        <f>IF(深海装备!U121="","",深海装备!U121)</f>
        <v/>
      </c>
      <c r="V122" s="370" t="str">
        <f>IF(深海装备!V121="","",深海装备!V121)</f>
        <v/>
      </c>
      <c r="W122" s="370" t="str">
        <f>IF(深海装备!W121="","",深海装备!W121)</f>
        <v/>
      </c>
      <c r="X122" s="370" t="str">
        <f>IF(深海装备!X121="","",深海装备!X121)</f>
        <v/>
      </c>
      <c r="Y122" s="370" t="str">
        <f>IF(深海装备!Y121="","",深海装备!Y121)</f>
        <v/>
      </c>
      <c r="Z122" s="370" t="str">
        <f>IF(深海装备!Z121="","",深海装备!Z121)</f>
        <v/>
      </c>
      <c r="AA122" s="370" t="str">
        <f>IF(深海装备!AA121="","",深海装备!AA121)</f>
        <v/>
      </c>
      <c r="AB122" t="str">
        <f>IF(深海装备!AB121="","",深海装备!AB121)</f>
        <v/>
      </c>
      <c r="AC122" t="str">
        <f>IF(深海装备!AC121="","",深海装备!AC121)</f>
        <v/>
      </c>
      <c r="AD122" t="str">
        <f>IF(深海装备!AD121="","",深海装备!AD121)</f>
        <v/>
      </c>
    </row>
    <row r="123" spans="1:30">
      <c r="A123" t="str">
        <f>IF(深海装备!A122="","",深海装备!A122)</f>
        <v/>
      </c>
      <c r="B123" s="67" t="str">
        <f>IF(深海装备!B122="","",深海装备!B122)</f>
        <v/>
      </c>
      <c r="C123" t="str">
        <f>IF(深海装备!C122="","",深海装备!C122)</f>
        <v/>
      </c>
      <c r="D123" t="str">
        <f>IF(深海装备!D122="","",深海装备!D122)</f>
        <v/>
      </c>
      <c r="E123" s="370" t="str">
        <f>IF(深海装备!E122="","",深海装备!E122)</f>
        <v/>
      </c>
      <c r="F123" s="370" t="str">
        <f>IF(深海装备!F122="","",深海装备!F122)</f>
        <v/>
      </c>
      <c r="G123" s="370" t="str">
        <f>IF(深海装备!G122="","",深海装备!G122)</f>
        <v/>
      </c>
      <c r="H123" s="370" t="str">
        <f>IF(深海装备!H122="","",深海装备!H122)</f>
        <v/>
      </c>
      <c r="I123" s="370" t="str">
        <f>IF(深海装备!I122="","",深海装备!I122)</f>
        <v/>
      </c>
      <c r="J123" s="370" t="str">
        <f>IF(深海装备!J122="","",深海装备!J122)</f>
        <v/>
      </c>
      <c r="K123" s="370" t="str">
        <f>IF(深海装备!K122="","",深海装备!K122)</f>
        <v/>
      </c>
      <c r="L123" s="370" t="str">
        <f>IF(深海装备!L122="","",深海装备!L122)</f>
        <v/>
      </c>
      <c r="M123" s="370" t="str">
        <f>IF(深海装备!M122="","",深海装备!M122)</f>
        <v/>
      </c>
      <c r="N123" s="370" t="str">
        <f>IF(深海装备!N122="","",深海装备!N122)</f>
        <v/>
      </c>
      <c r="O123" s="370" t="str">
        <f>IF(深海装备!O122="","",深海装备!O122)</f>
        <v/>
      </c>
      <c r="P123" s="370" t="str">
        <f>IF(深海装备!P122="","",深海装备!P122)</f>
        <v/>
      </c>
      <c r="Q123" s="370" t="str">
        <f>IF(深海装备!Q122="","",深海装备!Q122)</f>
        <v/>
      </c>
      <c r="R123" s="370" t="str">
        <f>IF(深海装备!R122="","",深海装备!R122)</f>
        <v/>
      </c>
      <c r="S123" s="370" t="str">
        <f>IF(深海装备!S122="","",深海装备!S122)</f>
        <v/>
      </c>
      <c r="T123" s="370" t="str">
        <f>IF(深海装备!T122="","",深海装备!T122)</f>
        <v/>
      </c>
      <c r="U123" s="370" t="str">
        <f>IF(深海装备!U122="","",深海装备!U122)</f>
        <v/>
      </c>
      <c r="V123" s="370" t="str">
        <f>IF(深海装备!V122="","",深海装备!V122)</f>
        <v/>
      </c>
      <c r="W123" s="370" t="str">
        <f>IF(深海装备!W122="","",深海装备!W122)</f>
        <v/>
      </c>
      <c r="X123" s="370" t="str">
        <f>IF(深海装备!X122="","",深海装备!X122)</f>
        <v/>
      </c>
      <c r="Y123" s="370" t="str">
        <f>IF(深海装备!Y122="","",深海装备!Y122)</f>
        <v/>
      </c>
      <c r="Z123" s="370" t="str">
        <f>IF(深海装备!Z122="","",深海装备!Z122)</f>
        <v/>
      </c>
      <c r="AA123" s="370" t="str">
        <f>IF(深海装备!AA122="","",深海装备!AA122)</f>
        <v/>
      </c>
      <c r="AB123" t="str">
        <f>IF(深海装备!AB122="","",深海装备!AB122)</f>
        <v/>
      </c>
      <c r="AC123" t="str">
        <f>IF(深海装备!AC122="","",深海装备!AC122)</f>
        <v/>
      </c>
      <c r="AD123" t="str">
        <f>IF(深海装备!AD122="","",深海装备!AD122)</f>
        <v/>
      </c>
    </row>
    <row r="124" spans="1:30">
      <c r="A124" t="str">
        <f>IF(深海装备!A123="","",深海装备!A123)</f>
        <v/>
      </c>
      <c r="B124" s="67" t="str">
        <f>IF(深海装备!B123="","",深海装备!B123)</f>
        <v/>
      </c>
      <c r="C124" t="str">
        <f>IF(深海装备!C123="","",深海装备!C123)</f>
        <v/>
      </c>
      <c r="D124" t="str">
        <f>IF(深海装备!D123="","",深海装备!D123)</f>
        <v/>
      </c>
      <c r="E124" s="370" t="str">
        <f>IF(深海装备!E123="","",深海装备!E123)</f>
        <v/>
      </c>
      <c r="F124" s="370" t="str">
        <f>IF(深海装备!F123="","",深海装备!F123)</f>
        <v/>
      </c>
      <c r="G124" s="370" t="str">
        <f>IF(深海装备!G123="","",深海装备!G123)</f>
        <v/>
      </c>
      <c r="H124" s="370" t="str">
        <f>IF(深海装备!H123="","",深海装备!H123)</f>
        <v/>
      </c>
      <c r="I124" s="370" t="str">
        <f>IF(深海装备!I123="","",深海装备!I123)</f>
        <v/>
      </c>
      <c r="J124" s="370" t="str">
        <f>IF(深海装备!J123="","",深海装备!J123)</f>
        <v/>
      </c>
      <c r="K124" s="370" t="str">
        <f>IF(深海装备!K123="","",深海装备!K123)</f>
        <v/>
      </c>
      <c r="L124" s="370" t="str">
        <f>IF(深海装备!L123="","",深海装备!L123)</f>
        <v/>
      </c>
      <c r="M124" s="370" t="str">
        <f>IF(深海装备!M123="","",深海装备!M123)</f>
        <v/>
      </c>
      <c r="N124" s="370" t="str">
        <f>IF(深海装备!N123="","",深海装备!N123)</f>
        <v/>
      </c>
      <c r="O124" s="370" t="str">
        <f>IF(深海装备!O123="","",深海装备!O123)</f>
        <v/>
      </c>
      <c r="P124" s="370" t="str">
        <f>IF(深海装备!P123="","",深海装备!P123)</f>
        <v/>
      </c>
      <c r="Q124" s="370" t="str">
        <f>IF(深海装备!Q123="","",深海装备!Q123)</f>
        <v/>
      </c>
      <c r="R124" s="370" t="str">
        <f>IF(深海装备!R123="","",深海装备!R123)</f>
        <v/>
      </c>
      <c r="S124" s="370" t="str">
        <f>IF(深海装备!S123="","",深海装备!S123)</f>
        <v/>
      </c>
      <c r="T124" s="370" t="str">
        <f>IF(深海装备!T123="","",深海装备!T123)</f>
        <v/>
      </c>
      <c r="U124" s="370" t="str">
        <f>IF(深海装备!U123="","",深海装备!U123)</f>
        <v/>
      </c>
      <c r="V124" s="370" t="str">
        <f>IF(深海装备!V123="","",深海装备!V123)</f>
        <v/>
      </c>
      <c r="W124" s="370" t="str">
        <f>IF(深海装备!W123="","",深海装备!W123)</f>
        <v/>
      </c>
      <c r="X124" s="370" t="str">
        <f>IF(深海装备!X123="","",深海装备!X123)</f>
        <v/>
      </c>
      <c r="Y124" s="370" t="str">
        <f>IF(深海装备!Y123="","",深海装备!Y123)</f>
        <v/>
      </c>
      <c r="Z124" s="370" t="str">
        <f>IF(深海装备!Z123="","",深海装备!Z123)</f>
        <v/>
      </c>
      <c r="AA124" s="370" t="str">
        <f>IF(深海装备!AA123="","",深海装备!AA123)</f>
        <v/>
      </c>
      <c r="AB124" t="str">
        <f>IF(深海装备!AB123="","",深海装备!AB123)</f>
        <v/>
      </c>
      <c r="AC124" t="str">
        <f>IF(深海装备!AC123="","",深海装备!AC123)</f>
        <v/>
      </c>
      <c r="AD124" t="str">
        <f>IF(深海装备!AD123="","",深海装备!AD123)</f>
        <v/>
      </c>
    </row>
    <row r="125" spans="1:30">
      <c r="A125" t="str">
        <f>IF(深海装备!A124="","",深海装备!A124)</f>
        <v/>
      </c>
      <c r="B125" s="67" t="str">
        <f>IF(深海装备!B124="","",深海装备!B124)</f>
        <v/>
      </c>
      <c r="C125" t="str">
        <f>IF(深海装备!C124="","",深海装备!C124)</f>
        <v/>
      </c>
      <c r="D125" t="str">
        <f>IF(深海装备!D124="","",深海装备!D124)</f>
        <v/>
      </c>
      <c r="E125" s="370" t="str">
        <f>IF(深海装备!E124="","",深海装备!E124)</f>
        <v/>
      </c>
      <c r="F125" s="370" t="str">
        <f>IF(深海装备!F124="","",深海装备!F124)</f>
        <v/>
      </c>
      <c r="G125" s="370" t="str">
        <f>IF(深海装备!G124="","",深海装备!G124)</f>
        <v/>
      </c>
      <c r="H125" s="370" t="str">
        <f>IF(深海装备!H124="","",深海装备!H124)</f>
        <v/>
      </c>
      <c r="I125" s="370" t="str">
        <f>IF(深海装备!I124="","",深海装备!I124)</f>
        <v/>
      </c>
      <c r="J125" s="370" t="str">
        <f>IF(深海装备!J124="","",深海装备!J124)</f>
        <v/>
      </c>
      <c r="K125" s="370" t="str">
        <f>IF(深海装备!K124="","",深海装备!K124)</f>
        <v/>
      </c>
      <c r="L125" s="370" t="str">
        <f>IF(深海装备!L124="","",深海装备!L124)</f>
        <v/>
      </c>
      <c r="M125" s="370" t="str">
        <f>IF(深海装备!M124="","",深海装备!M124)</f>
        <v/>
      </c>
      <c r="N125" s="370" t="str">
        <f>IF(深海装备!N124="","",深海装备!N124)</f>
        <v/>
      </c>
      <c r="O125" s="370" t="str">
        <f>IF(深海装备!O124="","",深海装备!O124)</f>
        <v/>
      </c>
      <c r="P125" s="370" t="str">
        <f>IF(深海装备!P124="","",深海装备!P124)</f>
        <v/>
      </c>
      <c r="Q125" s="370" t="str">
        <f>IF(深海装备!Q124="","",深海装备!Q124)</f>
        <v/>
      </c>
      <c r="R125" s="370" t="str">
        <f>IF(深海装备!R124="","",深海装备!R124)</f>
        <v/>
      </c>
      <c r="S125" s="370" t="str">
        <f>IF(深海装备!S124="","",深海装备!S124)</f>
        <v/>
      </c>
      <c r="T125" s="370" t="str">
        <f>IF(深海装备!T124="","",深海装备!T124)</f>
        <v/>
      </c>
      <c r="U125" s="370" t="str">
        <f>IF(深海装备!U124="","",深海装备!U124)</f>
        <v/>
      </c>
      <c r="V125" s="370" t="str">
        <f>IF(深海装备!V124="","",深海装备!V124)</f>
        <v/>
      </c>
      <c r="W125" s="370" t="str">
        <f>IF(深海装备!W124="","",深海装备!W124)</f>
        <v/>
      </c>
      <c r="X125" s="370" t="str">
        <f>IF(深海装备!X124="","",深海装备!X124)</f>
        <v/>
      </c>
      <c r="Y125" s="370" t="str">
        <f>IF(深海装备!Y124="","",深海装备!Y124)</f>
        <v/>
      </c>
      <c r="Z125" s="370" t="str">
        <f>IF(深海装备!Z124="","",深海装备!Z124)</f>
        <v/>
      </c>
      <c r="AA125" s="370" t="str">
        <f>IF(深海装备!AA124="","",深海装备!AA124)</f>
        <v/>
      </c>
      <c r="AB125" t="str">
        <f>IF(深海装备!AB124="","",深海装备!AB124)</f>
        <v/>
      </c>
      <c r="AC125" t="str">
        <f>IF(深海装备!AC124="","",深海装备!AC124)</f>
        <v/>
      </c>
      <c r="AD125" t="str">
        <f>IF(深海装备!AD124="","",深海装备!AD124)</f>
        <v/>
      </c>
    </row>
    <row r="126" spans="1:30">
      <c r="A126" t="str">
        <f>IF(深海装备!A125="","",深海装备!A125)</f>
        <v/>
      </c>
      <c r="B126" s="67" t="str">
        <f>IF(深海装备!B125="","",深海装备!B125)</f>
        <v/>
      </c>
      <c r="C126" t="str">
        <f>IF(深海装备!C125="","",深海装备!C125)</f>
        <v/>
      </c>
      <c r="D126" t="str">
        <f>IF(深海装备!D125="","",深海装备!D125)</f>
        <v/>
      </c>
      <c r="E126" s="370" t="str">
        <f>IF(深海装备!E125="","",深海装备!E125)</f>
        <v/>
      </c>
      <c r="F126" s="370" t="str">
        <f>IF(深海装备!F125="","",深海装备!F125)</f>
        <v/>
      </c>
      <c r="G126" s="370" t="str">
        <f>IF(深海装备!G125="","",深海装备!G125)</f>
        <v/>
      </c>
      <c r="H126" s="370" t="str">
        <f>IF(深海装备!H125="","",深海装备!H125)</f>
        <v/>
      </c>
      <c r="I126" s="370" t="str">
        <f>IF(深海装备!I125="","",深海装备!I125)</f>
        <v/>
      </c>
      <c r="J126" s="370" t="str">
        <f>IF(深海装备!J125="","",深海装备!J125)</f>
        <v/>
      </c>
      <c r="K126" s="370" t="str">
        <f>IF(深海装备!K125="","",深海装备!K125)</f>
        <v/>
      </c>
      <c r="L126" s="370" t="str">
        <f>IF(深海装备!L125="","",深海装备!L125)</f>
        <v/>
      </c>
      <c r="M126" s="370" t="str">
        <f>IF(深海装备!M125="","",深海装备!M125)</f>
        <v/>
      </c>
      <c r="N126" s="370" t="str">
        <f>IF(深海装备!N125="","",深海装备!N125)</f>
        <v/>
      </c>
      <c r="O126" s="370" t="str">
        <f>IF(深海装备!O125="","",深海装备!O125)</f>
        <v/>
      </c>
      <c r="P126" s="370" t="str">
        <f>IF(深海装备!P125="","",深海装备!P125)</f>
        <v/>
      </c>
      <c r="Q126" s="370" t="str">
        <f>IF(深海装备!Q125="","",深海装备!Q125)</f>
        <v/>
      </c>
      <c r="R126" s="370" t="str">
        <f>IF(深海装备!R125="","",深海装备!R125)</f>
        <v/>
      </c>
      <c r="S126" s="370" t="str">
        <f>IF(深海装备!S125="","",深海装备!S125)</f>
        <v/>
      </c>
      <c r="T126" s="370" t="str">
        <f>IF(深海装备!T125="","",深海装备!T125)</f>
        <v/>
      </c>
      <c r="U126" s="370" t="str">
        <f>IF(深海装备!U125="","",深海装备!U125)</f>
        <v/>
      </c>
      <c r="V126" s="370" t="str">
        <f>IF(深海装备!V125="","",深海装备!V125)</f>
        <v/>
      </c>
      <c r="W126" s="370" t="str">
        <f>IF(深海装备!W125="","",深海装备!W125)</f>
        <v/>
      </c>
      <c r="X126" s="370" t="str">
        <f>IF(深海装备!X125="","",深海装备!X125)</f>
        <v/>
      </c>
      <c r="Y126" s="370" t="str">
        <f>IF(深海装备!Y125="","",深海装备!Y125)</f>
        <v/>
      </c>
      <c r="Z126" s="370" t="str">
        <f>IF(深海装备!Z125="","",深海装备!Z125)</f>
        <v/>
      </c>
      <c r="AA126" s="370" t="str">
        <f>IF(深海装备!AA125="","",深海装备!AA125)</f>
        <v/>
      </c>
      <c r="AB126" t="str">
        <f>IF(深海装备!AB125="","",深海装备!AB125)</f>
        <v/>
      </c>
      <c r="AC126" t="str">
        <f>IF(深海装备!AC125="","",深海装备!AC125)</f>
        <v/>
      </c>
      <c r="AD126" t="str">
        <f>IF(深海装备!AD125="","",深海装备!AD125)</f>
        <v/>
      </c>
    </row>
    <row r="127" spans="1:30">
      <c r="A127" t="str">
        <f>IF(深海装备!A126="","",深海装备!A126)</f>
        <v/>
      </c>
      <c r="B127" s="67" t="str">
        <f>IF(深海装备!B126="","",深海装备!B126)</f>
        <v/>
      </c>
      <c r="C127" t="str">
        <f>IF(深海装备!C126="","",深海装备!C126)</f>
        <v/>
      </c>
      <c r="D127" t="str">
        <f>IF(深海装备!D126="","",深海装备!D126)</f>
        <v/>
      </c>
      <c r="E127" s="370" t="str">
        <f>IF(深海装备!E126="","",深海装备!E126)</f>
        <v/>
      </c>
      <c r="F127" s="370" t="str">
        <f>IF(深海装备!F126="","",深海装备!F126)</f>
        <v/>
      </c>
      <c r="G127" s="370" t="str">
        <f>IF(深海装备!G126="","",深海装备!G126)</f>
        <v/>
      </c>
      <c r="H127" s="370" t="str">
        <f>IF(深海装备!H126="","",深海装备!H126)</f>
        <v/>
      </c>
      <c r="I127" s="370" t="str">
        <f>IF(深海装备!I126="","",深海装备!I126)</f>
        <v/>
      </c>
      <c r="J127" s="370" t="str">
        <f>IF(深海装备!J126="","",深海装备!J126)</f>
        <v/>
      </c>
      <c r="K127" s="370" t="str">
        <f>IF(深海装备!K126="","",深海装备!K126)</f>
        <v/>
      </c>
      <c r="L127" s="370" t="str">
        <f>IF(深海装备!L126="","",深海装备!L126)</f>
        <v/>
      </c>
      <c r="M127" s="370" t="str">
        <f>IF(深海装备!M126="","",深海装备!M126)</f>
        <v/>
      </c>
      <c r="N127" s="370" t="str">
        <f>IF(深海装备!N126="","",深海装备!N126)</f>
        <v/>
      </c>
      <c r="O127" s="370" t="str">
        <f>IF(深海装备!O126="","",深海装备!O126)</f>
        <v/>
      </c>
      <c r="P127" s="370" t="str">
        <f>IF(深海装备!P126="","",深海装备!P126)</f>
        <v/>
      </c>
      <c r="Q127" s="370" t="str">
        <f>IF(深海装备!Q126="","",深海装备!Q126)</f>
        <v/>
      </c>
      <c r="R127" s="370" t="str">
        <f>IF(深海装备!R126="","",深海装备!R126)</f>
        <v/>
      </c>
      <c r="S127" s="370" t="str">
        <f>IF(深海装备!S126="","",深海装备!S126)</f>
        <v/>
      </c>
      <c r="T127" s="370" t="str">
        <f>IF(深海装备!T126="","",深海装备!T126)</f>
        <v/>
      </c>
      <c r="U127" s="370" t="str">
        <f>IF(深海装备!U126="","",深海装备!U126)</f>
        <v/>
      </c>
      <c r="V127" s="370" t="str">
        <f>IF(深海装备!V126="","",深海装备!V126)</f>
        <v/>
      </c>
      <c r="W127" s="370" t="str">
        <f>IF(深海装备!W126="","",深海装备!W126)</f>
        <v/>
      </c>
      <c r="X127" s="370" t="str">
        <f>IF(深海装备!X126="","",深海装备!X126)</f>
        <v/>
      </c>
      <c r="Y127" s="370" t="str">
        <f>IF(深海装备!Y126="","",深海装备!Y126)</f>
        <v/>
      </c>
      <c r="Z127" s="370" t="str">
        <f>IF(深海装备!Z126="","",深海装备!Z126)</f>
        <v/>
      </c>
      <c r="AA127" s="370" t="str">
        <f>IF(深海装备!AA126="","",深海装备!AA126)</f>
        <v/>
      </c>
      <c r="AB127" t="str">
        <f>IF(深海装备!AB126="","",深海装备!AB126)</f>
        <v/>
      </c>
      <c r="AC127" t="str">
        <f>IF(深海装备!AC126="","",深海装备!AC126)</f>
        <v/>
      </c>
      <c r="AD127" t="str">
        <f>IF(深海装备!AD126="","",深海装备!AD126)</f>
        <v/>
      </c>
    </row>
    <row r="128" spans="1:30">
      <c r="A128" t="str">
        <f>IF(深海装备!A127="","",深海装备!A127)</f>
        <v/>
      </c>
      <c r="B128" s="67" t="str">
        <f>IF(深海装备!B127="","",深海装备!B127)</f>
        <v/>
      </c>
      <c r="C128" t="str">
        <f>IF(深海装备!C127="","",深海装备!C127)</f>
        <v/>
      </c>
      <c r="D128" t="str">
        <f>IF(深海装备!D127="","",深海装备!D127)</f>
        <v/>
      </c>
      <c r="E128" s="370" t="str">
        <f>IF(深海装备!E127="","",深海装备!E127)</f>
        <v/>
      </c>
      <c r="F128" s="370" t="str">
        <f>IF(深海装备!F127="","",深海装备!F127)</f>
        <v/>
      </c>
      <c r="G128" s="370" t="str">
        <f>IF(深海装备!G127="","",深海装备!G127)</f>
        <v/>
      </c>
      <c r="H128" s="370" t="str">
        <f>IF(深海装备!H127="","",深海装备!H127)</f>
        <v/>
      </c>
      <c r="I128" s="370" t="str">
        <f>IF(深海装备!I127="","",深海装备!I127)</f>
        <v/>
      </c>
      <c r="J128" s="370" t="str">
        <f>IF(深海装备!J127="","",深海装备!J127)</f>
        <v/>
      </c>
      <c r="K128" s="370" t="str">
        <f>IF(深海装备!K127="","",深海装备!K127)</f>
        <v/>
      </c>
      <c r="L128" s="370" t="str">
        <f>IF(深海装备!L127="","",深海装备!L127)</f>
        <v/>
      </c>
      <c r="M128" s="370" t="str">
        <f>IF(深海装备!M127="","",深海装备!M127)</f>
        <v/>
      </c>
      <c r="N128" s="370" t="str">
        <f>IF(深海装备!N127="","",深海装备!N127)</f>
        <v/>
      </c>
      <c r="O128" s="370" t="str">
        <f>IF(深海装备!O127="","",深海装备!O127)</f>
        <v/>
      </c>
      <c r="P128" s="370" t="str">
        <f>IF(深海装备!P127="","",深海装备!P127)</f>
        <v/>
      </c>
      <c r="Q128" s="370" t="str">
        <f>IF(深海装备!Q127="","",深海装备!Q127)</f>
        <v/>
      </c>
      <c r="R128" s="370" t="str">
        <f>IF(深海装备!R127="","",深海装备!R127)</f>
        <v/>
      </c>
      <c r="S128" s="370" t="str">
        <f>IF(深海装备!S127="","",深海装备!S127)</f>
        <v/>
      </c>
      <c r="T128" s="370" t="str">
        <f>IF(深海装备!T127="","",深海装备!T127)</f>
        <v/>
      </c>
      <c r="U128" s="370" t="str">
        <f>IF(深海装备!U127="","",深海装备!U127)</f>
        <v/>
      </c>
      <c r="V128" s="370" t="str">
        <f>IF(深海装备!V127="","",深海装备!V127)</f>
        <v/>
      </c>
      <c r="W128" s="370" t="str">
        <f>IF(深海装备!W127="","",深海装备!W127)</f>
        <v/>
      </c>
      <c r="X128" s="370" t="str">
        <f>IF(深海装备!X127="","",深海装备!X127)</f>
        <v/>
      </c>
      <c r="Y128" s="370" t="str">
        <f>IF(深海装备!Y127="","",深海装备!Y127)</f>
        <v/>
      </c>
      <c r="Z128" s="370" t="str">
        <f>IF(深海装备!Z127="","",深海装备!Z127)</f>
        <v/>
      </c>
      <c r="AA128" s="370" t="str">
        <f>IF(深海装备!AA127="","",深海装备!AA127)</f>
        <v/>
      </c>
      <c r="AB128" t="str">
        <f>IF(深海装备!AB127="","",深海装备!AB127)</f>
        <v/>
      </c>
      <c r="AC128" t="str">
        <f>IF(深海装备!AC127="","",深海装备!AC127)</f>
        <v/>
      </c>
      <c r="AD128" t="str">
        <f>IF(深海装备!AD127="","",深海装备!AD127)</f>
        <v/>
      </c>
    </row>
    <row r="129" spans="1:30">
      <c r="A129" t="str">
        <f>IF(深海装备!A128="","",深海装备!A128)</f>
        <v/>
      </c>
      <c r="B129" s="67" t="str">
        <f>IF(深海装备!B128="","",深海装备!B128)</f>
        <v/>
      </c>
      <c r="C129" t="str">
        <f>IF(深海装备!C128="","",深海装备!C128)</f>
        <v/>
      </c>
      <c r="D129" t="str">
        <f>IF(深海装备!D128="","",深海装备!D128)</f>
        <v/>
      </c>
      <c r="E129" s="370" t="str">
        <f>IF(深海装备!E128="","",深海装备!E128)</f>
        <v/>
      </c>
      <c r="F129" s="370" t="str">
        <f>IF(深海装备!F128="","",深海装备!F128)</f>
        <v/>
      </c>
      <c r="G129" s="370" t="str">
        <f>IF(深海装备!G128="","",深海装备!G128)</f>
        <v/>
      </c>
      <c r="H129" s="370" t="str">
        <f>IF(深海装备!H128="","",深海装备!H128)</f>
        <v/>
      </c>
      <c r="I129" s="370" t="str">
        <f>IF(深海装备!I128="","",深海装备!I128)</f>
        <v/>
      </c>
      <c r="J129" s="370" t="str">
        <f>IF(深海装备!J128="","",深海装备!J128)</f>
        <v/>
      </c>
      <c r="K129" s="370" t="str">
        <f>IF(深海装备!K128="","",深海装备!K128)</f>
        <v/>
      </c>
      <c r="L129" s="370" t="str">
        <f>IF(深海装备!L128="","",深海装备!L128)</f>
        <v/>
      </c>
      <c r="M129" s="370" t="str">
        <f>IF(深海装备!M128="","",深海装备!M128)</f>
        <v/>
      </c>
      <c r="N129" s="370" t="str">
        <f>IF(深海装备!N128="","",深海装备!N128)</f>
        <v/>
      </c>
      <c r="O129" s="370" t="str">
        <f>IF(深海装备!O128="","",深海装备!O128)</f>
        <v/>
      </c>
      <c r="P129" s="370" t="str">
        <f>IF(深海装备!P128="","",深海装备!P128)</f>
        <v/>
      </c>
      <c r="Q129" s="370" t="str">
        <f>IF(深海装备!Q128="","",深海装备!Q128)</f>
        <v/>
      </c>
      <c r="R129" s="370" t="str">
        <f>IF(深海装备!R128="","",深海装备!R128)</f>
        <v/>
      </c>
      <c r="S129" s="370" t="str">
        <f>IF(深海装备!S128="","",深海装备!S128)</f>
        <v/>
      </c>
      <c r="T129" s="370" t="str">
        <f>IF(深海装备!T128="","",深海装备!T128)</f>
        <v/>
      </c>
      <c r="U129" s="370" t="str">
        <f>IF(深海装备!U128="","",深海装备!U128)</f>
        <v/>
      </c>
      <c r="V129" s="370" t="str">
        <f>IF(深海装备!V128="","",深海装备!V128)</f>
        <v/>
      </c>
      <c r="W129" s="370" t="str">
        <f>IF(深海装备!W128="","",深海装备!W128)</f>
        <v/>
      </c>
      <c r="X129" s="370" t="str">
        <f>IF(深海装备!X128="","",深海装备!X128)</f>
        <v/>
      </c>
      <c r="Y129" s="370" t="str">
        <f>IF(深海装备!Y128="","",深海装备!Y128)</f>
        <v/>
      </c>
      <c r="Z129" s="370" t="str">
        <f>IF(深海装备!Z128="","",深海装备!Z128)</f>
        <v/>
      </c>
      <c r="AA129" s="370" t="str">
        <f>IF(深海装备!AA128="","",深海装备!AA128)</f>
        <v/>
      </c>
      <c r="AB129" t="str">
        <f>IF(深海装备!AB128="","",深海装备!AB128)</f>
        <v/>
      </c>
      <c r="AC129" t="str">
        <f>IF(深海装备!AC128="","",深海装备!AC128)</f>
        <v/>
      </c>
      <c r="AD129" t="str">
        <f>IF(深海装备!AD128="","",深海装备!AD128)</f>
        <v/>
      </c>
    </row>
    <row r="130" spans="1:30">
      <c r="A130" t="str">
        <f>IF(深海装备!A129="","",深海装备!A129)</f>
        <v/>
      </c>
      <c r="B130" s="67" t="str">
        <f>IF(深海装备!B129="","",深海装备!B129)</f>
        <v/>
      </c>
      <c r="C130" t="str">
        <f>IF(深海装备!C129="","",深海装备!C129)</f>
        <v/>
      </c>
      <c r="D130" t="str">
        <f>IF(深海装备!D129="","",深海装备!D129)</f>
        <v/>
      </c>
      <c r="E130" s="370" t="str">
        <f>IF(深海装备!E129="","",深海装备!E129)</f>
        <v/>
      </c>
      <c r="F130" s="370" t="str">
        <f>IF(深海装备!F129="","",深海装备!F129)</f>
        <v/>
      </c>
      <c r="G130" s="370" t="str">
        <f>IF(深海装备!G129="","",深海装备!G129)</f>
        <v/>
      </c>
      <c r="H130" s="370" t="str">
        <f>IF(深海装备!H129="","",深海装备!H129)</f>
        <v/>
      </c>
      <c r="I130" s="370" t="str">
        <f>IF(深海装备!I129="","",深海装备!I129)</f>
        <v/>
      </c>
      <c r="J130" s="370" t="str">
        <f>IF(深海装备!J129="","",深海装备!J129)</f>
        <v/>
      </c>
      <c r="K130" s="370" t="str">
        <f>IF(深海装备!K129="","",深海装备!K129)</f>
        <v/>
      </c>
      <c r="L130" s="370" t="str">
        <f>IF(深海装备!L129="","",深海装备!L129)</f>
        <v/>
      </c>
      <c r="M130" s="370" t="str">
        <f>IF(深海装备!M129="","",深海装备!M129)</f>
        <v/>
      </c>
      <c r="N130" s="370" t="str">
        <f>IF(深海装备!N129="","",深海装备!N129)</f>
        <v/>
      </c>
      <c r="O130" s="370" t="str">
        <f>IF(深海装备!O129="","",深海装备!O129)</f>
        <v/>
      </c>
      <c r="P130" s="370" t="str">
        <f>IF(深海装备!P129="","",深海装备!P129)</f>
        <v/>
      </c>
      <c r="Q130" s="370" t="str">
        <f>IF(深海装备!Q129="","",深海装备!Q129)</f>
        <v/>
      </c>
      <c r="R130" s="370" t="str">
        <f>IF(深海装备!R129="","",深海装备!R129)</f>
        <v/>
      </c>
      <c r="S130" s="370" t="str">
        <f>IF(深海装备!S129="","",深海装备!S129)</f>
        <v/>
      </c>
      <c r="T130" s="370" t="str">
        <f>IF(深海装备!T129="","",深海装备!T129)</f>
        <v/>
      </c>
      <c r="U130" s="370" t="str">
        <f>IF(深海装备!U129="","",深海装备!U129)</f>
        <v/>
      </c>
      <c r="V130" s="370" t="str">
        <f>IF(深海装备!V129="","",深海装备!V129)</f>
        <v/>
      </c>
      <c r="W130" s="370" t="str">
        <f>IF(深海装备!W129="","",深海装备!W129)</f>
        <v/>
      </c>
      <c r="X130" s="370" t="str">
        <f>IF(深海装备!X129="","",深海装备!X129)</f>
        <v/>
      </c>
      <c r="Y130" s="370" t="str">
        <f>IF(深海装备!Y129="","",深海装备!Y129)</f>
        <v/>
      </c>
      <c r="Z130" s="370" t="str">
        <f>IF(深海装备!Z129="","",深海装备!Z129)</f>
        <v/>
      </c>
      <c r="AA130" s="370" t="str">
        <f>IF(深海装备!AA129="","",深海装备!AA129)</f>
        <v/>
      </c>
      <c r="AB130" t="str">
        <f>IF(深海装备!AB129="","",深海装备!AB129)</f>
        <v/>
      </c>
      <c r="AC130" t="str">
        <f>IF(深海装备!AC129="","",深海装备!AC129)</f>
        <v/>
      </c>
      <c r="AD130" t="str">
        <f>IF(深海装备!AD129="","",深海装备!AD129)</f>
        <v/>
      </c>
    </row>
    <row r="131" spans="1:30">
      <c r="A131" t="str">
        <f>IF(深海装备!A130="","",深海装备!A130)</f>
        <v/>
      </c>
      <c r="B131" s="67" t="str">
        <f>IF(深海装备!B130="","",深海装备!B130)</f>
        <v/>
      </c>
      <c r="C131" t="str">
        <f>IF(深海装备!C130="","",深海装备!C130)</f>
        <v/>
      </c>
      <c r="D131" t="str">
        <f>IF(深海装备!D130="","",深海装备!D130)</f>
        <v/>
      </c>
      <c r="E131" s="370" t="str">
        <f>IF(深海装备!E130="","",深海装备!E130)</f>
        <v/>
      </c>
      <c r="F131" s="370" t="str">
        <f>IF(深海装备!F130="","",深海装备!F130)</f>
        <v/>
      </c>
      <c r="G131" s="370" t="str">
        <f>IF(深海装备!G130="","",深海装备!G130)</f>
        <v/>
      </c>
      <c r="H131" s="370" t="str">
        <f>IF(深海装备!H130="","",深海装备!H130)</f>
        <v/>
      </c>
      <c r="I131" s="370" t="str">
        <f>IF(深海装备!I130="","",深海装备!I130)</f>
        <v/>
      </c>
      <c r="J131" s="370" t="str">
        <f>IF(深海装备!J130="","",深海装备!J130)</f>
        <v/>
      </c>
      <c r="K131" s="370" t="str">
        <f>IF(深海装备!K130="","",深海装备!K130)</f>
        <v/>
      </c>
      <c r="L131" s="370" t="str">
        <f>IF(深海装备!L130="","",深海装备!L130)</f>
        <v/>
      </c>
      <c r="M131" s="370" t="str">
        <f>IF(深海装备!M130="","",深海装备!M130)</f>
        <v/>
      </c>
      <c r="N131" s="370" t="str">
        <f>IF(深海装备!N130="","",深海装备!N130)</f>
        <v/>
      </c>
      <c r="O131" s="370" t="str">
        <f>IF(深海装备!O130="","",深海装备!O130)</f>
        <v/>
      </c>
      <c r="P131" s="370" t="str">
        <f>IF(深海装备!P130="","",深海装备!P130)</f>
        <v/>
      </c>
      <c r="Q131" s="370" t="str">
        <f>IF(深海装备!Q130="","",深海装备!Q130)</f>
        <v/>
      </c>
      <c r="R131" s="370" t="str">
        <f>IF(深海装备!R130="","",深海装备!R130)</f>
        <v/>
      </c>
      <c r="S131" s="370" t="str">
        <f>IF(深海装备!S130="","",深海装备!S130)</f>
        <v/>
      </c>
      <c r="T131" s="370" t="str">
        <f>IF(深海装备!T130="","",深海装备!T130)</f>
        <v/>
      </c>
      <c r="U131" s="370" t="str">
        <f>IF(深海装备!U130="","",深海装备!U130)</f>
        <v/>
      </c>
      <c r="V131" s="370" t="str">
        <f>IF(深海装备!V130="","",深海装备!V130)</f>
        <v/>
      </c>
      <c r="W131" s="370" t="str">
        <f>IF(深海装备!W130="","",深海装备!W130)</f>
        <v/>
      </c>
      <c r="X131" s="370" t="str">
        <f>IF(深海装备!X130="","",深海装备!X130)</f>
        <v/>
      </c>
      <c r="Y131" s="370" t="str">
        <f>IF(深海装备!Y130="","",深海装备!Y130)</f>
        <v/>
      </c>
      <c r="Z131" s="370" t="str">
        <f>IF(深海装备!Z130="","",深海装备!Z130)</f>
        <v/>
      </c>
      <c r="AA131" s="370" t="str">
        <f>IF(深海装备!AA130="","",深海装备!AA130)</f>
        <v/>
      </c>
      <c r="AB131" t="str">
        <f>IF(深海装备!AB130="","",深海装备!AB130)</f>
        <v/>
      </c>
      <c r="AC131" t="str">
        <f>IF(深海装备!AC130="","",深海装备!AC130)</f>
        <v/>
      </c>
      <c r="AD131" t="str">
        <f>IF(深海装备!AD130="","",深海装备!AD130)</f>
        <v/>
      </c>
    </row>
    <row r="132" spans="1:30">
      <c r="A132" t="str">
        <f>IF(深海装备!A131="","",深海装备!A131)</f>
        <v/>
      </c>
      <c r="B132" s="67" t="str">
        <f>IF(深海装备!B131="","",深海装备!B131)</f>
        <v/>
      </c>
      <c r="C132" t="str">
        <f>IF(深海装备!C131="","",深海装备!C131)</f>
        <v/>
      </c>
      <c r="D132" t="str">
        <f>IF(深海装备!D131="","",深海装备!D131)</f>
        <v/>
      </c>
      <c r="E132" s="370" t="str">
        <f>IF(深海装备!E131="","",深海装备!E131)</f>
        <v/>
      </c>
      <c r="F132" s="370" t="str">
        <f>IF(深海装备!F131="","",深海装备!F131)</f>
        <v/>
      </c>
      <c r="G132" s="370" t="str">
        <f>IF(深海装备!G131="","",深海装备!G131)</f>
        <v/>
      </c>
      <c r="H132" s="370" t="str">
        <f>IF(深海装备!H131="","",深海装备!H131)</f>
        <v/>
      </c>
      <c r="I132" s="370" t="str">
        <f>IF(深海装备!I131="","",深海装备!I131)</f>
        <v/>
      </c>
      <c r="J132" s="370" t="str">
        <f>IF(深海装备!J131="","",深海装备!J131)</f>
        <v/>
      </c>
      <c r="K132" s="370" t="str">
        <f>IF(深海装备!K131="","",深海装备!K131)</f>
        <v/>
      </c>
      <c r="L132" s="370" t="str">
        <f>IF(深海装备!L131="","",深海装备!L131)</f>
        <v/>
      </c>
      <c r="M132" s="370" t="str">
        <f>IF(深海装备!M131="","",深海装备!M131)</f>
        <v/>
      </c>
      <c r="N132" s="370" t="str">
        <f>IF(深海装备!N131="","",深海装备!N131)</f>
        <v/>
      </c>
      <c r="O132" s="370" t="str">
        <f>IF(深海装备!O131="","",深海装备!O131)</f>
        <v/>
      </c>
      <c r="P132" s="370" t="str">
        <f>IF(深海装备!P131="","",深海装备!P131)</f>
        <v/>
      </c>
      <c r="Q132" s="370" t="str">
        <f>IF(深海装备!Q131="","",深海装备!Q131)</f>
        <v/>
      </c>
      <c r="R132" s="370" t="str">
        <f>IF(深海装备!R131="","",深海装备!R131)</f>
        <v/>
      </c>
      <c r="S132" s="370" t="str">
        <f>IF(深海装备!S131="","",深海装备!S131)</f>
        <v/>
      </c>
      <c r="T132" s="370" t="str">
        <f>IF(深海装备!T131="","",深海装备!T131)</f>
        <v/>
      </c>
      <c r="U132" s="370" t="str">
        <f>IF(深海装备!U131="","",深海装备!U131)</f>
        <v/>
      </c>
      <c r="V132" s="370" t="str">
        <f>IF(深海装备!V131="","",深海装备!V131)</f>
        <v/>
      </c>
      <c r="W132" s="370" t="str">
        <f>IF(深海装备!W131="","",深海装备!W131)</f>
        <v/>
      </c>
      <c r="X132" s="370" t="str">
        <f>IF(深海装备!X131="","",深海装备!X131)</f>
        <v/>
      </c>
      <c r="Y132" s="370" t="str">
        <f>IF(深海装备!Y131="","",深海装备!Y131)</f>
        <v/>
      </c>
      <c r="Z132" s="370" t="str">
        <f>IF(深海装备!Z131="","",深海装备!Z131)</f>
        <v/>
      </c>
      <c r="AA132" s="370" t="str">
        <f>IF(深海装备!AA131="","",深海装备!AA131)</f>
        <v/>
      </c>
      <c r="AB132" t="str">
        <f>IF(深海装备!AB131="","",深海装备!AB131)</f>
        <v/>
      </c>
      <c r="AC132" t="str">
        <f>IF(深海装备!AC131="","",深海装备!AC131)</f>
        <v/>
      </c>
      <c r="AD132" t="str">
        <f>IF(深海装备!AD131="","",深海装备!AD131)</f>
        <v/>
      </c>
    </row>
    <row r="133" spans="1:30">
      <c r="A133" t="str">
        <f>IF(深海装备!A132="","",深海装备!A132)</f>
        <v/>
      </c>
      <c r="B133" s="67" t="str">
        <f>IF(深海装备!B132="","",深海装备!B132)</f>
        <v/>
      </c>
      <c r="C133" t="str">
        <f>IF(深海装备!C132="","",深海装备!C132)</f>
        <v/>
      </c>
      <c r="D133" t="str">
        <f>IF(深海装备!D132="","",深海装备!D132)</f>
        <v/>
      </c>
      <c r="E133" s="370" t="str">
        <f>IF(深海装备!E132="","",深海装备!E132)</f>
        <v/>
      </c>
      <c r="F133" s="370" t="str">
        <f>IF(深海装备!F132="","",深海装备!F132)</f>
        <v/>
      </c>
      <c r="G133" s="370" t="str">
        <f>IF(深海装备!G132="","",深海装备!G132)</f>
        <v/>
      </c>
      <c r="H133" s="370" t="str">
        <f>IF(深海装备!H132="","",深海装备!H132)</f>
        <v/>
      </c>
      <c r="I133" s="370" t="str">
        <f>IF(深海装备!I132="","",深海装备!I132)</f>
        <v/>
      </c>
      <c r="J133" s="370" t="str">
        <f>IF(深海装备!J132="","",深海装备!J132)</f>
        <v/>
      </c>
      <c r="K133" s="370" t="str">
        <f>IF(深海装备!K132="","",深海装备!K132)</f>
        <v/>
      </c>
      <c r="L133" s="370" t="str">
        <f>IF(深海装备!L132="","",深海装备!L132)</f>
        <v/>
      </c>
      <c r="M133" s="370" t="str">
        <f>IF(深海装备!M132="","",深海装备!M132)</f>
        <v/>
      </c>
      <c r="N133" s="370" t="str">
        <f>IF(深海装备!N132="","",深海装备!N132)</f>
        <v/>
      </c>
      <c r="O133" s="370" t="str">
        <f>IF(深海装备!O132="","",深海装备!O132)</f>
        <v/>
      </c>
      <c r="P133" s="370" t="str">
        <f>IF(深海装备!P132="","",深海装备!P132)</f>
        <v/>
      </c>
      <c r="Q133" s="370" t="str">
        <f>IF(深海装备!Q132="","",深海装备!Q132)</f>
        <v/>
      </c>
      <c r="R133" s="370" t="str">
        <f>IF(深海装备!R132="","",深海装备!R132)</f>
        <v/>
      </c>
      <c r="S133" s="370" t="str">
        <f>IF(深海装备!S132="","",深海装备!S132)</f>
        <v/>
      </c>
      <c r="T133" s="370" t="str">
        <f>IF(深海装备!T132="","",深海装备!T132)</f>
        <v/>
      </c>
      <c r="U133" s="370" t="str">
        <f>IF(深海装备!U132="","",深海装备!U132)</f>
        <v/>
      </c>
      <c r="V133" s="370" t="str">
        <f>IF(深海装备!V132="","",深海装备!V132)</f>
        <v/>
      </c>
      <c r="W133" s="370" t="str">
        <f>IF(深海装备!W132="","",深海装备!W132)</f>
        <v/>
      </c>
      <c r="X133" s="370" t="str">
        <f>IF(深海装备!X132="","",深海装备!X132)</f>
        <v/>
      </c>
      <c r="Y133" s="370" t="str">
        <f>IF(深海装备!Y132="","",深海装备!Y132)</f>
        <v/>
      </c>
      <c r="Z133" s="370" t="str">
        <f>IF(深海装备!Z132="","",深海装备!Z132)</f>
        <v/>
      </c>
      <c r="AA133" s="370" t="str">
        <f>IF(深海装备!AA132="","",深海装备!AA132)</f>
        <v/>
      </c>
      <c r="AB133" t="str">
        <f>IF(深海装备!AB132="","",深海装备!AB132)</f>
        <v/>
      </c>
      <c r="AC133" t="str">
        <f>IF(深海装备!AC132="","",深海装备!AC132)</f>
        <v/>
      </c>
      <c r="AD133" t="str">
        <f>IF(深海装备!AD132="","",深海装备!AD132)</f>
        <v/>
      </c>
    </row>
    <row r="134" spans="1:30">
      <c r="A134" t="str">
        <f>IF(深海装备!A133="","",深海装备!A133)</f>
        <v/>
      </c>
      <c r="B134" s="67" t="str">
        <f>IF(深海装备!B133="","",深海装备!B133)</f>
        <v/>
      </c>
      <c r="C134" t="str">
        <f>IF(深海装备!C133="","",深海装备!C133)</f>
        <v/>
      </c>
      <c r="D134" t="str">
        <f>IF(深海装备!D133="","",深海装备!D133)</f>
        <v/>
      </c>
      <c r="E134" s="370" t="str">
        <f>IF(深海装备!E133="","",深海装备!E133)</f>
        <v/>
      </c>
      <c r="F134" s="370" t="str">
        <f>IF(深海装备!F133="","",深海装备!F133)</f>
        <v/>
      </c>
      <c r="G134" s="370" t="str">
        <f>IF(深海装备!G133="","",深海装备!G133)</f>
        <v/>
      </c>
      <c r="H134" s="370" t="str">
        <f>IF(深海装备!H133="","",深海装备!H133)</f>
        <v/>
      </c>
      <c r="I134" s="370" t="str">
        <f>IF(深海装备!I133="","",深海装备!I133)</f>
        <v/>
      </c>
      <c r="J134" s="370" t="str">
        <f>IF(深海装备!J133="","",深海装备!J133)</f>
        <v/>
      </c>
      <c r="K134" s="370" t="str">
        <f>IF(深海装备!K133="","",深海装备!K133)</f>
        <v/>
      </c>
      <c r="L134" s="370" t="str">
        <f>IF(深海装备!L133="","",深海装备!L133)</f>
        <v/>
      </c>
      <c r="M134" s="370" t="str">
        <f>IF(深海装备!M133="","",深海装备!M133)</f>
        <v/>
      </c>
      <c r="N134" s="370" t="str">
        <f>IF(深海装备!N133="","",深海装备!N133)</f>
        <v/>
      </c>
      <c r="O134" s="370" t="str">
        <f>IF(深海装备!O133="","",深海装备!O133)</f>
        <v/>
      </c>
      <c r="P134" s="370" t="str">
        <f>IF(深海装备!P133="","",深海装备!P133)</f>
        <v/>
      </c>
      <c r="Q134" s="370" t="str">
        <f>IF(深海装备!Q133="","",深海装备!Q133)</f>
        <v/>
      </c>
      <c r="R134" s="370" t="str">
        <f>IF(深海装备!R133="","",深海装备!R133)</f>
        <v/>
      </c>
      <c r="S134" s="370" t="str">
        <f>IF(深海装备!S133="","",深海装备!S133)</f>
        <v/>
      </c>
      <c r="T134" s="370" t="str">
        <f>IF(深海装备!T133="","",深海装备!T133)</f>
        <v/>
      </c>
      <c r="U134" s="370" t="str">
        <f>IF(深海装备!U133="","",深海装备!U133)</f>
        <v/>
      </c>
      <c r="V134" s="370" t="str">
        <f>IF(深海装备!V133="","",深海装备!V133)</f>
        <v/>
      </c>
      <c r="W134" s="370" t="str">
        <f>IF(深海装备!W133="","",深海装备!W133)</f>
        <v/>
      </c>
      <c r="X134" s="370" t="str">
        <f>IF(深海装备!X133="","",深海装备!X133)</f>
        <v/>
      </c>
      <c r="Y134" s="370" t="str">
        <f>IF(深海装备!Y133="","",深海装备!Y133)</f>
        <v/>
      </c>
      <c r="Z134" s="370" t="str">
        <f>IF(深海装备!Z133="","",深海装备!Z133)</f>
        <v/>
      </c>
      <c r="AA134" s="370" t="str">
        <f>IF(深海装备!AA133="","",深海装备!AA133)</f>
        <v/>
      </c>
      <c r="AB134" t="str">
        <f>IF(深海装备!AB133="","",深海装备!AB133)</f>
        <v/>
      </c>
      <c r="AC134" t="str">
        <f>IF(深海装备!AC133="","",深海装备!AC133)</f>
        <v/>
      </c>
      <c r="AD134" t="str">
        <f>IF(深海装备!AD133="","",深海装备!AD133)</f>
        <v/>
      </c>
    </row>
    <row r="135" spans="1:30">
      <c r="A135" t="str">
        <f>IF(深海装备!A134="","",深海装备!A134)</f>
        <v/>
      </c>
      <c r="B135" s="67" t="str">
        <f>IF(深海装备!B134="","",深海装备!B134)</f>
        <v/>
      </c>
      <c r="C135" t="str">
        <f>IF(深海装备!C134="","",深海装备!C134)</f>
        <v/>
      </c>
      <c r="D135" t="str">
        <f>IF(深海装备!D134="","",深海装备!D134)</f>
        <v/>
      </c>
      <c r="E135" s="370" t="str">
        <f>IF(深海装备!E134="","",深海装备!E134)</f>
        <v/>
      </c>
      <c r="F135" s="370" t="str">
        <f>IF(深海装备!F134="","",深海装备!F134)</f>
        <v/>
      </c>
      <c r="G135" s="370" t="str">
        <f>IF(深海装备!G134="","",深海装备!G134)</f>
        <v/>
      </c>
      <c r="H135" s="370" t="str">
        <f>IF(深海装备!H134="","",深海装备!H134)</f>
        <v/>
      </c>
      <c r="I135" s="370" t="str">
        <f>IF(深海装备!I134="","",深海装备!I134)</f>
        <v/>
      </c>
      <c r="J135" s="370" t="str">
        <f>IF(深海装备!J134="","",深海装备!J134)</f>
        <v/>
      </c>
      <c r="K135" s="370" t="str">
        <f>IF(深海装备!K134="","",深海装备!K134)</f>
        <v/>
      </c>
      <c r="L135" s="370" t="str">
        <f>IF(深海装备!L134="","",深海装备!L134)</f>
        <v/>
      </c>
      <c r="M135" s="370" t="str">
        <f>IF(深海装备!M134="","",深海装备!M134)</f>
        <v/>
      </c>
      <c r="N135" s="370" t="str">
        <f>IF(深海装备!N134="","",深海装备!N134)</f>
        <v/>
      </c>
      <c r="O135" s="370" t="str">
        <f>IF(深海装备!O134="","",深海装备!O134)</f>
        <v/>
      </c>
      <c r="P135" s="370" t="str">
        <f>IF(深海装备!P134="","",深海装备!P134)</f>
        <v/>
      </c>
      <c r="Q135" s="370" t="str">
        <f>IF(深海装备!Q134="","",深海装备!Q134)</f>
        <v/>
      </c>
      <c r="R135" s="370" t="str">
        <f>IF(深海装备!R134="","",深海装备!R134)</f>
        <v/>
      </c>
      <c r="S135" s="370" t="str">
        <f>IF(深海装备!S134="","",深海装备!S134)</f>
        <v/>
      </c>
      <c r="T135" s="370" t="str">
        <f>IF(深海装备!T134="","",深海装备!T134)</f>
        <v/>
      </c>
      <c r="U135" s="370" t="str">
        <f>IF(深海装备!U134="","",深海装备!U134)</f>
        <v/>
      </c>
      <c r="V135" s="370" t="str">
        <f>IF(深海装备!V134="","",深海装备!V134)</f>
        <v/>
      </c>
      <c r="W135" s="370" t="str">
        <f>IF(深海装备!W134="","",深海装备!W134)</f>
        <v/>
      </c>
      <c r="X135" s="370" t="str">
        <f>IF(深海装备!X134="","",深海装备!X134)</f>
        <v/>
      </c>
      <c r="Y135" s="370" t="str">
        <f>IF(深海装备!Y134="","",深海装备!Y134)</f>
        <v/>
      </c>
      <c r="Z135" s="370" t="str">
        <f>IF(深海装备!Z134="","",深海装备!Z134)</f>
        <v/>
      </c>
      <c r="AA135" s="370" t="str">
        <f>IF(深海装备!AA134="","",深海装备!AA134)</f>
        <v/>
      </c>
      <c r="AB135" t="str">
        <f>IF(深海装备!AB134="","",深海装备!AB134)</f>
        <v/>
      </c>
      <c r="AC135" t="str">
        <f>IF(深海装备!AC134="","",深海装备!AC134)</f>
        <v/>
      </c>
      <c r="AD135" t="str">
        <f>IF(深海装备!AD134="","",深海装备!AD134)</f>
        <v/>
      </c>
    </row>
    <row r="136" spans="1:30">
      <c r="A136" t="str">
        <f>IF(深海装备!A135="","",深海装备!A135)</f>
        <v/>
      </c>
      <c r="B136" s="67" t="str">
        <f>IF(深海装备!B135="","",深海装备!B135)</f>
        <v/>
      </c>
      <c r="C136" t="str">
        <f>IF(深海装备!C135="","",深海装备!C135)</f>
        <v/>
      </c>
      <c r="D136" t="str">
        <f>IF(深海装备!D135="","",深海装备!D135)</f>
        <v/>
      </c>
      <c r="E136" s="370" t="str">
        <f>IF(深海装备!E135="","",深海装备!E135)</f>
        <v/>
      </c>
      <c r="F136" s="370" t="str">
        <f>IF(深海装备!F135="","",深海装备!F135)</f>
        <v/>
      </c>
      <c r="G136" s="370" t="str">
        <f>IF(深海装备!G135="","",深海装备!G135)</f>
        <v/>
      </c>
      <c r="H136" s="370" t="str">
        <f>IF(深海装备!H135="","",深海装备!H135)</f>
        <v/>
      </c>
      <c r="I136" s="370" t="str">
        <f>IF(深海装备!I135="","",深海装备!I135)</f>
        <v/>
      </c>
      <c r="J136" s="370" t="str">
        <f>IF(深海装备!J135="","",深海装备!J135)</f>
        <v/>
      </c>
      <c r="K136" s="370" t="str">
        <f>IF(深海装备!K135="","",深海装备!K135)</f>
        <v/>
      </c>
      <c r="L136" s="370" t="str">
        <f>IF(深海装备!L135="","",深海装备!L135)</f>
        <v/>
      </c>
      <c r="M136" s="370" t="str">
        <f>IF(深海装备!M135="","",深海装备!M135)</f>
        <v/>
      </c>
      <c r="N136" s="370" t="str">
        <f>IF(深海装备!N135="","",深海装备!N135)</f>
        <v/>
      </c>
      <c r="O136" s="370" t="str">
        <f>IF(深海装备!O135="","",深海装备!O135)</f>
        <v/>
      </c>
      <c r="P136" s="370" t="str">
        <f>IF(深海装备!P135="","",深海装备!P135)</f>
        <v/>
      </c>
      <c r="Q136" s="370" t="str">
        <f>IF(深海装备!Q135="","",深海装备!Q135)</f>
        <v/>
      </c>
      <c r="R136" s="370" t="str">
        <f>IF(深海装备!R135="","",深海装备!R135)</f>
        <v/>
      </c>
      <c r="S136" s="370" t="str">
        <f>IF(深海装备!S135="","",深海装备!S135)</f>
        <v/>
      </c>
      <c r="T136" s="370" t="str">
        <f>IF(深海装备!T135="","",深海装备!T135)</f>
        <v/>
      </c>
      <c r="U136" s="370" t="str">
        <f>IF(深海装备!U135="","",深海装备!U135)</f>
        <v/>
      </c>
      <c r="V136" s="370" t="str">
        <f>IF(深海装备!V135="","",深海装备!V135)</f>
        <v/>
      </c>
      <c r="W136" s="370" t="str">
        <f>IF(深海装备!W135="","",深海装备!W135)</f>
        <v/>
      </c>
      <c r="X136" s="370" t="str">
        <f>IF(深海装备!X135="","",深海装备!X135)</f>
        <v/>
      </c>
      <c r="Y136" s="370" t="str">
        <f>IF(深海装备!Y135="","",深海装备!Y135)</f>
        <v/>
      </c>
      <c r="Z136" s="370" t="str">
        <f>IF(深海装备!Z135="","",深海装备!Z135)</f>
        <v/>
      </c>
      <c r="AA136" s="370" t="str">
        <f>IF(深海装备!AA135="","",深海装备!AA135)</f>
        <v/>
      </c>
      <c r="AB136" t="str">
        <f>IF(深海装备!AB135="","",深海装备!AB135)</f>
        <v/>
      </c>
      <c r="AC136" t="str">
        <f>IF(深海装备!AC135="","",深海装备!AC135)</f>
        <v/>
      </c>
      <c r="AD136" t="str">
        <f>IF(深海装备!AD135="","",深海装备!AD135)</f>
        <v/>
      </c>
    </row>
    <row r="137" spans="1:30">
      <c r="A137" t="str">
        <f>IF(深海装备!A136="","",深海装备!A136)</f>
        <v/>
      </c>
      <c r="B137" s="67" t="str">
        <f>IF(深海装备!B136="","",深海装备!B136)</f>
        <v/>
      </c>
      <c r="C137" t="str">
        <f>IF(深海装备!C136="","",深海装备!C136)</f>
        <v/>
      </c>
      <c r="D137" t="str">
        <f>IF(深海装备!D136="","",深海装备!D136)</f>
        <v/>
      </c>
      <c r="E137" s="370" t="str">
        <f>IF(深海装备!E136="","",深海装备!E136)</f>
        <v/>
      </c>
      <c r="F137" s="370" t="str">
        <f>IF(深海装备!F136="","",深海装备!F136)</f>
        <v/>
      </c>
      <c r="G137" s="370" t="str">
        <f>IF(深海装备!G136="","",深海装备!G136)</f>
        <v/>
      </c>
      <c r="H137" s="370" t="str">
        <f>IF(深海装备!H136="","",深海装备!H136)</f>
        <v/>
      </c>
      <c r="I137" s="370" t="str">
        <f>IF(深海装备!I136="","",深海装备!I136)</f>
        <v/>
      </c>
      <c r="J137" s="370" t="str">
        <f>IF(深海装备!J136="","",深海装备!J136)</f>
        <v/>
      </c>
      <c r="K137" s="370" t="str">
        <f>IF(深海装备!K136="","",深海装备!K136)</f>
        <v/>
      </c>
      <c r="L137" s="370" t="str">
        <f>IF(深海装备!L136="","",深海装备!L136)</f>
        <v/>
      </c>
      <c r="M137" s="370" t="str">
        <f>IF(深海装备!M136="","",深海装备!M136)</f>
        <v/>
      </c>
      <c r="N137" s="370" t="str">
        <f>IF(深海装备!N136="","",深海装备!N136)</f>
        <v/>
      </c>
      <c r="O137" s="370" t="str">
        <f>IF(深海装备!O136="","",深海装备!O136)</f>
        <v/>
      </c>
      <c r="P137" s="370" t="str">
        <f>IF(深海装备!P136="","",深海装备!P136)</f>
        <v/>
      </c>
      <c r="Q137" s="370" t="str">
        <f>IF(深海装备!Q136="","",深海装备!Q136)</f>
        <v/>
      </c>
      <c r="R137" s="370" t="str">
        <f>IF(深海装备!R136="","",深海装备!R136)</f>
        <v/>
      </c>
      <c r="S137" s="370" t="str">
        <f>IF(深海装备!S136="","",深海装备!S136)</f>
        <v/>
      </c>
      <c r="T137" s="370" t="str">
        <f>IF(深海装备!T136="","",深海装备!T136)</f>
        <v/>
      </c>
      <c r="U137" s="370" t="str">
        <f>IF(深海装备!U136="","",深海装备!U136)</f>
        <v/>
      </c>
      <c r="V137" s="370" t="str">
        <f>IF(深海装备!V136="","",深海装备!V136)</f>
        <v/>
      </c>
      <c r="W137" s="370" t="str">
        <f>IF(深海装备!W136="","",深海装备!W136)</f>
        <v/>
      </c>
      <c r="X137" s="370" t="str">
        <f>IF(深海装备!X136="","",深海装备!X136)</f>
        <v/>
      </c>
      <c r="Y137" s="370" t="str">
        <f>IF(深海装备!Y136="","",深海装备!Y136)</f>
        <v/>
      </c>
      <c r="Z137" s="370" t="str">
        <f>IF(深海装备!Z136="","",深海装备!Z136)</f>
        <v/>
      </c>
      <c r="AA137" s="370" t="str">
        <f>IF(深海装备!AA136="","",深海装备!AA136)</f>
        <v/>
      </c>
      <c r="AB137" t="str">
        <f>IF(深海装备!AB136="","",深海装备!AB136)</f>
        <v/>
      </c>
      <c r="AC137" t="str">
        <f>IF(深海装备!AC136="","",深海装备!AC136)</f>
        <v/>
      </c>
      <c r="AD137" t="str">
        <f>IF(深海装备!AD136="","",深海装备!AD136)</f>
        <v/>
      </c>
    </row>
    <row r="138" spans="1:30">
      <c r="A138" t="str">
        <f>IF(深海装备!A137="","",深海装备!A137)</f>
        <v/>
      </c>
      <c r="B138" s="67" t="str">
        <f>IF(深海装备!B137="","",深海装备!B137)</f>
        <v/>
      </c>
      <c r="C138" t="str">
        <f>IF(深海装备!C137="","",深海装备!C137)</f>
        <v/>
      </c>
      <c r="D138" t="str">
        <f>IF(深海装备!D137="","",深海装备!D137)</f>
        <v/>
      </c>
      <c r="E138" s="370" t="str">
        <f>IF(深海装备!E137="","",深海装备!E137)</f>
        <v/>
      </c>
      <c r="F138" s="370" t="str">
        <f>IF(深海装备!F137="","",深海装备!F137)</f>
        <v/>
      </c>
      <c r="G138" s="370" t="str">
        <f>IF(深海装备!G137="","",深海装备!G137)</f>
        <v/>
      </c>
      <c r="H138" s="370" t="str">
        <f>IF(深海装备!H137="","",深海装备!H137)</f>
        <v/>
      </c>
      <c r="I138" s="370" t="str">
        <f>IF(深海装备!I137="","",深海装备!I137)</f>
        <v/>
      </c>
      <c r="J138" s="370" t="str">
        <f>IF(深海装备!J137="","",深海装备!J137)</f>
        <v/>
      </c>
      <c r="K138" s="370" t="str">
        <f>IF(深海装备!K137="","",深海装备!K137)</f>
        <v/>
      </c>
      <c r="L138" s="370" t="str">
        <f>IF(深海装备!L137="","",深海装备!L137)</f>
        <v/>
      </c>
      <c r="M138" s="370" t="str">
        <f>IF(深海装备!M137="","",深海装备!M137)</f>
        <v/>
      </c>
      <c r="N138" s="370" t="str">
        <f>IF(深海装备!N137="","",深海装备!N137)</f>
        <v/>
      </c>
      <c r="O138" s="370" t="str">
        <f>IF(深海装备!O137="","",深海装备!O137)</f>
        <v/>
      </c>
      <c r="P138" s="370" t="str">
        <f>IF(深海装备!P137="","",深海装备!P137)</f>
        <v/>
      </c>
      <c r="Q138" s="370" t="str">
        <f>IF(深海装备!Q137="","",深海装备!Q137)</f>
        <v/>
      </c>
      <c r="R138" s="370" t="str">
        <f>IF(深海装备!R137="","",深海装备!R137)</f>
        <v/>
      </c>
      <c r="S138" s="370" t="str">
        <f>IF(深海装备!S137="","",深海装备!S137)</f>
        <v/>
      </c>
      <c r="T138" s="370" t="str">
        <f>IF(深海装备!T137="","",深海装备!T137)</f>
        <v/>
      </c>
      <c r="U138" s="370" t="str">
        <f>IF(深海装备!U137="","",深海装备!U137)</f>
        <v/>
      </c>
      <c r="V138" s="370" t="str">
        <f>IF(深海装备!V137="","",深海装备!V137)</f>
        <v/>
      </c>
      <c r="W138" s="370" t="str">
        <f>IF(深海装备!W137="","",深海装备!W137)</f>
        <v/>
      </c>
      <c r="X138" s="370" t="str">
        <f>IF(深海装备!X137="","",深海装备!X137)</f>
        <v/>
      </c>
      <c r="Y138" s="370" t="str">
        <f>IF(深海装备!Y137="","",深海装备!Y137)</f>
        <v/>
      </c>
      <c r="Z138" s="370" t="str">
        <f>IF(深海装备!Z137="","",深海装备!Z137)</f>
        <v/>
      </c>
      <c r="AA138" s="370" t="str">
        <f>IF(深海装备!AA137="","",深海装备!AA137)</f>
        <v/>
      </c>
      <c r="AB138" t="str">
        <f>IF(深海装备!AB137="","",深海装备!AB137)</f>
        <v/>
      </c>
      <c r="AC138" t="str">
        <f>IF(深海装备!AC137="","",深海装备!AC137)</f>
        <v/>
      </c>
      <c r="AD138" t="str">
        <f>IF(深海装备!AD137="","",深海装备!AD137)</f>
        <v/>
      </c>
    </row>
    <row r="139" spans="1:30">
      <c r="A139" t="str">
        <f>IF(深海装备!A138="","",深海装备!A138)</f>
        <v/>
      </c>
      <c r="B139" s="67" t="str">
        <f>IF(深海装备!B138="","",深海装备!B138)</f>
        <v/>
      </c>
      <c r="C139" t="str">
        <f>IF(深海装备!C138="","",深海装备!C138)</f>
        <v/>
      </c>
      <c r="D139" t="str">
        <f>IF(深海装备!D138="","",深海装备!D138)</f>
        <v/>
      </c>
      <c r="E139" s="370" t="str">
        <f>IF(深海装备!E138="","",深海装备!E138)</f>
        <v/>
      </c>
      <c r="F139" s="370" t="str">
        <f>IF(深海装备!F138="","",深海装备!F138)</f>
        <v/>
      </c>
      <c r="G139" s="370" t="str">
        <f>IF(深海装备!G138="","",深海装备!G138)</f>
        <v/>
      </c>
      <c r="H139" s="370" t="str">
        <f>IF(深海装备!H138="","",深海装备!H138)</f>
        <v/>
      </c>
      <c r="I139" s="370" t="str">
        <f>IF(深海装备!I138="","",深海装备!I138)</f>
        <v/>
      </c>
      <c r="J139" s="370" t="str">
        <f>IF(深海装备!J138="","",深海装备!J138)</f>
        <v/>
      </c>
      <c r="K139" s="370" t="str">
        <f>IF(深海装备!K138="","",深海装备!K138)</f>
        <v/>
      </c>
      <c r="L139" s="370" t="str">
        <f>IF(深海装备!L138="","",深海装备!L138)</f>
        <v/>
      </c>
      <c r="M139" s="370" t="str">
        <f>IF(深海装备!M138="","",深海装备!M138)</f>
        <v/>
      </c>
      <c r="N139" s="370" t="str">
        <f>IF(深海装备!N138="","",深海装备!N138)</f>
        <v/>
      </c>
      <c r="O139" s="370" t="str">
        <f>IF(深海装备!O138="","",深海装备!O138)</f>
        <v/>
      </c>
      <c r="P139" s="370" t="str">
        <f>IF(深海装备!P138="","",深海装备!P138)</f>
        <v/>
      </c>
      <c r="Q139" s="370" t="str">
        <f>IF(深海装备!Q138="","",深海装备!Q138)</f>
        <v/>
      </c>
      <c r="R139" s="370" t="str">
        <f>IF(深海装备!R138="","",深海装备!R138)</f>
        <v/>
      </c>
      <c r="S139" s="370" t="str">
        <f>IF(深海装备!S138="","",深海装备!S138)</f>
        <v/>
      </c>
      <c r="T139" s="370" t="str">
        <f>IF(深海装备!T138="","",深海装备!T138)</f>
        <v/>
      </c>
      <c r="U139" s="370" t="str">
        <f>IF(深海装备!U138="","",深海装备!U138)</f>
        <v/>
      </c>
      <c r="V139" s="370" t="str">
        <f>IF(深海装备!V138="","",深海装备!V138)</f>
        <v/>
      </c>
      <c r="W139" s="370" t="str">
        <f>IF(深海装备!W138="","",深海装备!W138)</f>
        <v/>
      </c>
      <c r="X139" s="370" t="str">
        <f>IF(深海装备!X138="","",深海装备!X138)</f>
        <v/>
      </c>
      <c r="Y139" s="370" t="str">
        <f>IF(深海装备!Y138="","",深海装备!Y138)</f>
        <v/>
      </c>
      <c r="Z139" s="370" t="str">
        <f>IF(深海装备!Z138="","",深海装备!Z138)</f>
        <v/>
      </c>
      <c r="AA139" s="370" t="str">
        <f>IF(深海装备!AA138="","",深海装备!AA138)</f>
        <v/>
      </c>
      <c r="AB139" t="str">
        <f>IF(深海装备!AB138="","",深海装备!AB138)</f>
        <v/>
      </c>
      <c r="AC139" t="str">
        <f>IF(深海装备!AC138="","",深海装备!AC138)</f>
        <v/>
      </c>
      <c r="AD139" t="str">
        <f>IF(深海装备!AD138="","",深海装备!AD138)</f>
        <v/>
      </c>
    </row>
    <row r="140" spans="1:30">
      <c r="A140" t="str">
        <f>IF(深海装备!A139="","",深海装备!A139)</f>
        <v/>
      </c>
      <c r="B140" s="67" t="str">
        <f>IF(深海装备!B139="","",深海装备!B139)</f>
        <v/>
      </c>
      <c r="C140" t="str">
        <f>IF(深海装备!C139="","",深海装备!C139)</f>
        <v/>
      </c>
      <c r="D140" t="str">
        <f>IF(深海装备!D139="","",深海装备!D139)</f>
        <v/>
      </c>
      <c r="E140" s="370" t="str">
        <f>IF(深海装备!E139="","",深海装备!E139)</f>
        <v/>
      </c>
      <c r="F140" s="370" t="str">
        <f>IF(深海装备!F139="","",深海装备!F139)</f>
        <v/>
      </c>
      <c r="G140" s="370" t="str">
        <f>IF(深海装备!G139="","",深海装备!G139)</f>
        <v/>
      </c>
      <c r="H140" s="370" t="str">
        <f>IF(深海装备!H139="","",深海装备!H139)</f>
        <v/>
      </c>
      <c r="I140" s="370" t="str">
        <f>IF(深海装备!I139="","",深海装备!I139)</f>
        <v/>
      </c>
      <c r="J140" s="370" t="str">
        <f>IF(深海装备!J139="","",深海装备!J139)</f>
        <v/>
      </c>
      <c r="K140" s="370" t="str">
        <f>IF(深海装备!K139="","",深海装备!K139)</f>
        <v/>
      </c>
      <c r="L140" s="370" t="str">
        <f>IF(深海装备!L139="","",深海装备!L139)</f>
        <v/>
      </c>
      <c r="M140" s="370" t="str">
        <f>IF(深海装备!M139="","",深海装备!M139)</f>
        <v/>
      </c>
      <c r="N140" s="370" t="str">
        <f>IF(深海装备!N139="","",深海装备!N139)</f>
        <v/>
      </c>
      <c r="O140" s="370" t="str">
        <f>IF(深海装备!O139="","",深海装备!O139)</f>
        <v/>
      </c>
      <c r="P140" s="370" t="str">
        <f>IF(深海装备!P139="","",深海装备!P139)</f>
        <v/>
      </c>
      <c r="Q140" s="370" t="str">
        <f>IF(深海装备!Q139="","",深海装备!Q139)</f>
        <v/>
      </c>
      <c r="R140" s="370" t="str">
        <f>IF(深海装备!R139="","",深海装备!R139)</f>
        <v/>
      </c>
      <c r="S140" s="370" t="str">
        <f>IF(深海装备!S139="","",深海装备!S139)</f>
        <v/>
      </c>
      <c r="T140" s="370" t="str">
        <f>IF(深海装备!T139="","",深海装备!T139)</f>
        <v/>
      </c>
      <c r="U140" s="370" t="str">
        <f>IF(深海装备!U139="","",深海装备!U139)</f>
        <v/>
      </c>
      <c r="V140" s="370" t="str">
        <f>IF(深海装备!V139="","",深海装备!V139)</f>
        <v/>
      </c>
      <c r="W140" s="370" t="str">
        <f>IF(深海装备!W139="","",深海装备!W139)</f>
        <v/>
      </c>
      <c r="X140" s="370" t="str">
        <f>IF(深海装备!X139="","",深海装备!X139)</f>
        <v/>
      </c>
      <c r="Y140" s="370" t="str">
        <f>IF(深海装备!Y139="","",深海装备!Y139)</f>
        <v/>
      </c>
      <c r="Z140" s="370" t="str">
        <f>IF(深海装备!Z139="","",深海装备!Z139)</f>
        <v/>
      </c>
      <c r="AA140" s="370" t="str">
        <f>IF(深海装备!AA139="","",深海装备!AA139)</f>
        <v/>
      </c>
      <c r="AB140" t="str">
        <f>IF(深海装备!AB139="","",深海装备!AB139)</f>
        <v/>
      </c>
      <c r="AC140" t="str">
        <f>IF(深海装备!AC139="","",深海装备!AC139)</f>
        <v/>
      </c>
      <c r="AD140" t="str">
        <f>IF(深海装备!AD139="","",深海装备!AD139)</f>
        <v/>
      </c>
    </row>
    <row r="141" spans="1:30">
      <c r="A141" t="str">
        <f>IF(深海装备!A140="","",深海装备!A140)</f>
        <v/>
      </c>
      <c r="B141" s="67" t="str">
        <f>IF(深海装备!B140="","",深海装备!B140)</f>
        <v/>
      </c>
      <c r="C141" t="str">
        <f>IF(深海装备!C140="","",深海装备!C140)</f>
        <v/>
      </c>
      <c r="D141" t="str">
        <f>IF(深海装备!D140="","",深海装备!D140)</f>
        <v/>
      </c>
      <c r="E141" s="370" t="str">
        <f>IF(深海装备!E140="","",深海装备!E140)</f>
        <v/>
      </c>
      <c r="F141" s="370" t="str">
        <f>IF(深海装备!F140="","",深海装备!F140)</f>
        <v/>
      </c>
      <c r="G141" s="370" t="str">
        <f>IF(深海装备!G140="","",深海装备!G140)</f>
        <v/>
      </c>
      <c r="H141" s="370" t="str">
        <f>IF(深海装备!H140="","",深海装备!H140)</f>
        <v/>
      </c>
      <c r="I141" s="370" t="str">
        <f>IF(深海装备!I140="","",深海装备!I140)</f>
        <v/>
      </c>
      <c r="J141" s="370" t="str">
        <f>IF(深海装备!J140="","",深海装备!J140)</f>
        <v/>
      </c>
      <c r="K141" s="370" t="str">
        <f>IF(深海装备!K140="","",深海装备!K140)</f>
        <v/>
      </c>
      <c r="L141" s="370" t="str">
        <f>IF(深海装备!L140="","",深海装备!L140)</f>
        <v/>
      </c>
      <c r="M141" s="370" t="str">
        <f>IF(深海装备!M140="","",深海装备!M140)</f>
        <v/>
      </c>
      <c r="N141" s="370" t="str">
        <f>IF(深海装备!N140="","",深海装备!N140)</f>
        <v/>
      </c>
      <c r="O141" s="370" t="str">
        <f>IF(深海装备!O140="","",深海装备!O140)</f>
        <v/>
      </c>
      <c r="P141" s="370" t="str">
        <f>IF(深海装备!P140="","",深海装备!P140)</f>
        <v/>
      </c>
      <c r="Q141" s="370" t="str">
        <f>IF(深海装备!Q140="","",深海装备!Q140)</f>
        <v/>
      </c>
      <c r="R141" s="370" t="str">
        <f>IF(深海装备!R140="","",深海装备!R140)</f>
        <v/>
      </c>
      <c r="S141" s="370" t="str">
        <f>IF(深海装备!S140="","",深海装备!S140)</f>
        <v/>
      </c>
      <c r="T141" s="370" t="str">
        <f>IF(深海装备!T140="","",深海装备!T140)</f>
        <v/>
      </c>
      <c r="U141" s="370" t="str">
        <f>IF(深海装备!U140="","",深海装备!U140)</f>
        <v/>
      </c>
      <c r="V141" s="370" t="str">
        <f>IF(深海装备!V140="","",深海装备!V140)</f>
        <v/>
      </c>
      <c r="W141" s="370" t="str">
        <f>IF(深海装备!W140="","",深海装备!W140)</f>
        <v/>
      </c>
      <c r="X141" s="370" t="str">
        <f>IF(深海装备!X140="","",深海装备!X140)</f>
        <v/>
      </c>
      <c r="Y141" s="370" t="str">
        <f>IF(深海装备!Y140="","",深海装备!Y140)</f>
        <v/>
      </c>
      <c r="Z141" s="370" t="str">
        <f>IF(深海装备!Z140="","",深海装备!Z140)</f>
        <v/>
      </c>
      <c r="AA141" s="370" t="str">
        <f>IF(深海装备!AA140="","",深海装备!AA140)</f>
        <v/>
      </c>
      <c r="AB141" t="str">
        <f>IF(深海装备!AB140="","",深海装备!AB140)</f>
        <v/>
      </c>
      <c r="AC141" t="str">
        <f>IF(深海装备!AC140="","",深海装备!AC140)</f>
        <v/>
      </c>
      <c r="AD141" t="str">
        <f>IF(深海装备!AD140="","",深海装备!AD140)</f>
        <v/>
      </c>
    </row>
    <row r="142" spans="1:30">
      <c r="A142" t="str">
        <f>IF(深海装备!A141="","",深海装备!A141)</f>
        <v/>
      </c>
      <c r="B142" s="67" t="str">
        <f>IF(深海装备!B141="","",深海装备!B141)</f>
        <v/>
      </c>
      <c r="C142" t="str">
        <f>IF(深海装备!C141="","",深海装备!C141)</f>
        <v/>
      </c>
      <c r="D142" t="str">
        <f>IF(深海装备!D141="","",深海装备!D141)</f>
        <v/>
      </c>
      <c r="E142" s="370" t="str">
        <f>IF(深海装备!E141="","",深海装备!E141)</f>
        <v/>
      </c>
      <c r="F142" s="370" t="str">
        <f>IF(深海装备!F141="","",深海装备!F141)</f>
        <v/>
      </c>
      <c r="G142" s="370" t="str">
        <f>IF(深海装备!G141="","",深海装备!G141)</f>
        <v/>
      </c>
      <c r="H142" s="370" t="str">
        <f>IF(深海装备!H141="","",深海装备!H141)</f>
        <v/>
      </c>
      <c r="I142" s="370" t="str">
        <f>IF(深海装备!I141="","",深海装备!I141)</f>
        <v/>
      </c>
      <c r="J142" s="370" t="str">
        <f>IF(深海装备!J141="","",深海装备!J141)</f>
        <v/>
      </c>
      <c r="K142" s="370" t="str">
        <f>IF(深海装备!K141="","",深海装备!K141)</f>
        <v/>
      </c>
      <c r="L142" s="370" t="str">
        <f>IF(深海装备!L141="","",深海装备!L141)</f>
        <v/>
      </c>
      <c r="M142" s="370" t="str">
        <f>IF(深海装备!M141="","",深海装备!M141)</f>
        <v/>
      </c>
      <c r="N142" s="370" t="str">
        <f>IF(深海装备!N141="","",深海装备!N141)</f>
        <v/>
      </c>
      <c r="O142" s="370" t="str">
        <f>IF(深海装备!O141="","",深海装备!O141)</f>
        <v/>
      </c>
      <c r="P142" s="370" t="str">
        <f>IF(深海装备!P141="","",深海装备!P141)</f>
        <v/>
      </c>
      <c r="Q142" s="370" t="str">
        <f>IF(深海装备!Q141="","",深海装备!Q141)</f>
        <v/>
      </c>
      <c r="R142" s="370" t="str">
        <f>IF(深海装备!R141="","",深海装备!R141)</f>
        <v/>
      </c>
      <c r="S142" s="370" t="str">
        <f>IF(深海装备!S141="","",深海装备!S141)</f>
        <v/>
      </c>
      <c r="T142" s="370" t="str">
        <f>IF(深海装备!T141="","",深海装备!T141)</f>
        <v/>
      </c>
      <c r="U142" s="370" t="str">
        <f>IF(深海装备!U141="","",深海装备!U141)</f>
        <v/>
      </c>
      <c r="V142" s="370" t="str">
        <f>IF(深海装备!V141="","",深海装备!V141)</f>
        <v/>
      </c>
      <c r="W142" s="370" t="str">
        <f>IF(深海装备!W141="","",深海装备!W141)</f>
        <v/>
      </c>
      <c r="X142" s="370" t="str">
        <f>IF(深海装备!X141="","",深海装备!X141)</f>
        <v/>
      </c>
      <c r="Y142" s="370" t="str">
        <f>IF(深海装备!Y141="","",深海装备!Y141)</f>
        <v/>
      </c>
      <c r="Z142" s="370" t="str">
        <f>IF(深海装备!Z141="","",深海装备!Z141)</f>
        <v/>
      </c>
      <c r="AA142" s="370" t="str">
        <f>IF(深海装备!AA141="","",深海装备!AA141)</f>
        <v/>
      </c>
      <c r="AB142" t="str">
        <f>IF(深海装备!AB141="","",深海装备!AB141)</f>
        <v/>
      </c>
      <c r="AC142" t="str">
        <f>IF(深海装备!AC141="","",深海装备!AC141)</f>
        <v/>
      </c>
      <c r="AD142" t="str">
        <f>IF(深海装备!AD141="","",深海装备!AD141)</f>
        <v/>
      </c>
    </row>
    <row r="143" spans="1:30">
      <c r="A143" t="str">
        <f>IF(深海装备!A142="","",深海装备!A142)</f>
        <v/>
      </c>
      <c r="B143" s="67" t="str">
        <f>IF(深海装备!B142="","",深海装备!B142)</f>
        <v/>
      </c>
      <c r="C143" t="str">
        <f>IF(深海装备!C142="","",深海装备!C142)</f>
        <v/>
      </c>
      <c r="D143" t="str">
        <f>IF(深海装备!D142="","",深海装备!D142)</f>
        <v/>
      </c>
      <c r="E143" s="370" t="str">
        <f>IF(深海装备!E142="","",深海装备!E142)</f>
        <v/>
      </c>
      <c r="F143" s="370" t="str">
        <f>IF(深海装备!F142="","",深海装备!F142)</f>
        <v/>
      </c>
      <c r="G143" s="370" t="str">
        <f>IF(深海装备!G142="","",深海装备!G142)</f>
        <v/>
      </c>
      <c r="H143" s="370" t="str">
        <f>IF(深海装备!H142="","",深海装备!H142)</f>
        <v/>
      </c>
      <c r="I143" s="370" t="str">
        <f>IF(深海装备!I142="","",深海装备!I142)</f>
        <v/>
      </c>
      <c r="J143" s="370" t="str">
        <f>IF(深海装备!J142="","",深海装备!J142)</f>
        <v/>
      </c>
      <c r="K143" s="370" t="str">
        <f>IF(深海装备!K142="","",深海装备!K142)</f>
        <v/>
      </c>
      <c r="L143" s="370" t="str">
        <f>IF(深海装备!L142="","",深海装备!L142)</f>
        <v/>
      </c>
      <c r="M143" s="370" t="str">
        <f>IF(深海装备!M142="","",深海装备!M142)</f>
        <v/>
      </c>
      <c r="N143" s="370" t="str">
        <f>IF(深海装备!N142="","",深海装备!N142)</f>
        <v/>
      </c>
      <c r="O143" s="370" t="str">
        <f>IF(深海装备!O142="","",深海装备!O142)</f>
        <v/>
      </c>
      <c r="P143" s="370" t="str">
        <f>IF(深海装备!P142="","",深海装备!P142)</f>
        <v/>
      </c>
      <c r="Q143" s="370" t="str">
        <f>IF(深海装备!Q142="","",深海装备!Q142)</f>
        <v/>
      </c>
      <c r="R143" s="370" t="str">
        <f>IF(深海装备!R142="","",深海装备!R142)</f>
        <v/>
      </c>
      <c r="S143" s="370" t="str">
        <f>IF(深海装备!S142="","",深海装备!S142)</f>
        <v/>
      </c>
      <c r="T143" s="370" t="str">
        <f>IF(深海装备!T142="","",深海装备!T142)</f>
        <v/>
      </c>
      <c r="U143" s="370" t="str">
        <f>IF(深海装备!U142="","",深海装备!U142)</f>
        <v/>
      </c>
      <c r="V143" s="370" t="str">
        <f>IF(深海装备!V142="","",深海装备!V142)</f>
        <v/>
      </c>
      <c r="W143" s="370" t="str">
        <f>IF(深海装备!W142="","",深海装备!W142)</f>
        <v/>
      </c>
      <c r="X143" s="370" t="str">
        <f>IF(深海装备!X142="","",深海装备!X142)</f>
        <v/>
      </c>
      <c r="Y143" s="370" t="str">
        <f>IF(深海装备!Y142="","",深海装备!Y142)</f>
        <v/>
      </c>
      <c r="Z143" s="370" t="str">
        <f>IF(深海装备!Z142="","",深海装备!Z142)</f>
        <v/>
      </c>
      <c r="AA143" s="370" t="str">
        <f>IF(深海装备!AA142="","",深海装备!AA142)</f>
        <v/>
      </c>
      <c r="AB143" t="str">
        <f>IF(深海装备!AB142="","",深海装备!AB142)</f>
        <v/>
      </c>
      <c r="AC143" t="str">
        <f>IF(深海装备!AC142="","",深海装备!AC142)</f>
        <v/>
      </c>
      <c r="AD143" t="str">
        <f>IF(深海装备!AD142="","",深海装备!AD142)</f>
        <v/>
      </c>
    </row>
    <row r="144" spans="1:30">
      <c r="A144" t="str">
        <f>IF(深海装备!A143="","",深海装备!A143)</f>
        <v/>
      </c>
      <c r="B144" s="67" t="str">
        <f>IF(深海装备!B143="","",深海装备!B143)</f>
        <v/>
      </c>
      <c r="C144" t="str">
        <f>IF(深海装备!C143="","",深海装备!C143)</f>
        <v/>
      </c>
      <c r="D144" t="str">
        <f>IF(深海装备!D143="","",深海装备!D143)</f>
        <v/>
      </c>
      <c r="E144" s="370" t="str">
        <f>IF(深海装备!E143="","",深海装备!E143)</f>
        <v/>
      </c>
      <c r="F144" s="370" t="str">
        <f>IF(深海装备!F143="","",深海装备!F143)</f>
        <v/>
      </c>
      <c r="G144" s="370" t="str">
        <f>IF(深海装备!G143="","",深海装备!G143)</f>
        <v/>
      </c>
      <c r="H144" s="370" t="str">
        <f>IF(深海装备!H143="","",深海装备!H143)</f>
        <v/>
      </c>
      <c r="I144" s="370" t="str">
        <f>IF(深海装备!I143="","",深海装备!I143)</f>
        <v/>
      </c>
      <c r="J144" s="370" t="str">
        <f>IF(深海装备!J143="","",深海装备!J143)</f>
        <v/>
      </c>
      <c r="K144" s="370" t="str">
        <f>IF(深海装备!K143="","",深海装备!K143)</f>
        <v/>
      </c>
      <c r="L144" s="370" t="str">
        <f>IF(深海装备!L143="","",深海装备!L143)</f>
        <v/>
      </c>
      <c r="M144" s="370" t="str">
        <f>IF(深海装备!M143="","",深海装备!M143)</f>
        <v/>
      </c>
      <c r="N144" s="370" t="str">
        <f>IF(深海装备!N143="","",深海装备!N143)</f>
        <v/>
      </c>
      <c r="O144" s="370" t="str">
        <f>IF(深海装备!O143="","",深海装备!O143)</f>
        <v/>
      </c>
      <c r="P144" s="370" t="str">
        <f>IF(深海装备!P143="","",深海装备!P143)</f>
        <v/>
      </c>
      <c r="Q144" s="370" t="str">
        <f>IF(深海装备!Q143="","",深海装备!Q143)</f>
        <v/>
      </c>
      <c r="R144" s="370" t="str">
        <f>IF(深海装备!R143="","",深海装备!R143)</f>
        <v/>
      </c>
      <c r="S144" s="370" t="str">
        <f>IF(深海装备!S143="","",深海装备!S143)</f>
        <v/>
      </c>
      <c r="T144" s="370" t="str">
        <f>IF(深海装备!T143="","",深海装备!T143)</f>
        <v/>
      </c>
      <c r="U144" s="370" t="str">
        <f>IF(深海装备!U143="","",深海装备!U143)</f>
        <v/>
      </c>
      <c r="V144" s="370" t="str">
        <f>IF(深海装备!V143="","",深海装备!V143)</f>
        <v/>
      </c>
      <c r="W144" s="370" t="str">
        <f>IF(深海装备!W143="","",深海装备!W143)</f>
        <v/>
      </c>
      <c r="X144" s="370" t="str">
        <f>IF(深海装备!X143="","",深海装备!X143)</f>
        <v/>
      </c>
      <c r="Y144" s="370" t="str">
        <f>IF(深海装备!Y143="","",深海装备!Y143)</f>
        <v/>
      </c>
      <c r="Z144" s="370" t="str">
        <f>IF(深海装备!Z143="","",深海装备!Z143)</f>
        <v/>
      </c>
      <c r="AA144" s="370" t="str">
        <f>IF(深海装备!AA143="","",深海装备!AA143)</f>
        <v/>
      </c>
      <c r="AB144" t="str">
        <f>IF(深海装备!AB143="","",深海装备!AB143)</f>
        <v/>
      </c>
      <c r="AC144" t="str">
        <f>IF(深海装备!AC143="","",深海装备!AC143)</f>
        <v/>
      </c>
      <c r="AD144" t="str">
        <f>IF(深海装备!AD143="","",深海装备!AD143)</f>
        <v/>
      </c>
    </row>
    <row r="145" spans="1:30">
      <c r="A145" t="str">
        <f>IF(深海装备!A144="","",深海装备!A144)</f>
        <v/>
      </c>
      <c r="B145" s="67" t="str">
        <f>IF(深海装备!B144="","",深海装备!B144)</f>
        <v/>
      </c>
      <c r="C145" t="str">
        <f>IF(深海装备!C144="","",深海装备!C144)</f>
        <v/>
      </c>
      <c r="D145" t="str">
        <f>IF(深海装备!D144="","",深海装备!D144)</f>
        <v/>
      </c>
      <c r="E145" s="370" t="str">
        <f>IF(深海装备!E144="","",深海装备!E144)</f>
        <v/>
      </c>
      <c r="F145" s="370" t="str">
        <f>IF(深海装备!F144="","",深海装备!F144)</f>
        <v/>
      </c>
      <c r="G145" s="370" t="str">
        <f>IF(深海装备!G144="","",深海装备!G144)</f>
        <v/>
      </c>
      <c r="H145" s="370" t="str">
        <f>IF(深海装备!H144="","",深海装备!H144)</f>
        <v/>
      </c>
      <c r="I145" s="370" t="str">
        <f>IF(深海装备!I144="","",深海装备!I144)</f>
        <v/>
      </c>
      <c r="J145" s="370" t="str">
        <f>IF(深海装备!J144="","",深海装备!J144)</f>
        <v/>
      </c>
      <c r="K145" s="370" t="str">
        <f>IF(深海装备!K144="","",深海装备!K144)</f>
        <v/>
      </c>
      <c r="L145" s="370" t="str">
        <f>IF(深海装备!L144="","",深海装备!L144)</f>
        <v/>
      </c>
      <c r="M145" s="370" t="str">
        <f>IF(深海装备!M144="","",深海装备!M144)</f>
        <v/>
      </c>
      <c r="N145" s="370" t="str">
        <f>IF(深海装备!N144="","",深海装备!N144)</f>
        <v/>
      </c>
      <c r="O145" s="370" t="str">
        <f>IF(深海装备!O144="","",深海装备!O144)</f>
        <v/>
      </c>
      <c r="P145" s="370" t="str">
        <f>IF(深海装备!P144="","",深海装备!P144)</f>
        <v/>
      </c>
      <c r="Q145" s="370" t="str">
        <f>IF(深海装备!Q144="","",深海装备!Q144)</f>
        <v/>
      </c>
      <c r="R145" s="370" t="str">
        <f>IF(深海装备!R144="","",深海装备!R144)</f>
        <v/>
      </c>
      <c r="S145" s="370" t="str">
        <f>IF(深海装备!S144="","",深海装备!S144)</f>
        <v/>
      </c>
      <c r="T145" s="370" t="str">
        <f>IF(深海装备!T144="","",深海装备!T144)</f>
        <v/>
      </c>
      <c r="U145" s="370" t="str">
        <f>IF(深海装备!U144="","",深海装备!U144)</f>
        <v/>
      </c>
      <c r="V145" s="370" t="str">
        <f>IF(深海装备!V144="","",深海装备!V144)</f>
        <v/>
      </c>
      <c r="W145" s="370" t="str">
        <f>IF(深海装备!W144="","",深海装备!W144)</f>
        <v/>
      </c>
      <c r="X145" s="370" t="str">
        <f>IF(深海装备!X144="","",深海装备!X144)</f>
        <v/>
      </c>
      <c r="Y145" s="370" t="str">
        <f>IF(深海装备!Y144="","",深海装备!Y144)</f>
        <v/>
      </c>
      <c r="Z145" s="370" t="str">
        <f>IF(深海装备!Z144="","",深海装备!Z144)</f>
        <v/>
      </c>
      <c r="AA145" s="370" t="str">
        <f>IF(深海装备!AA144="","",深海装备!AA144)</f>
        <v/>
      </c>
      <c r="AB145" t="str">
        <f>IF(深海装备!AB144="","",深海装备!AB144)</f>
        <v/>
      </c>
      <c r="AC145" t="str">
        <f>IF(深海装备!AC144="","",深海装备!AC144)</f>
        <v/>
      </c>
      <c r="AD145" t="str">
        <f>IF(深海装备!AD144="","",深海装备!AD144)</f>
        <v/>
      </c>
    </row>
    <row r="146" spans="1:30">
      <c r="A146" t="str">
        <f>IF(深海装备!A145="","",深海装备!A145)</f>
        <v/>
      </c>
      <c r="B146" s="67" t="str">
        <f>IF(深海装备!B145="","",深海装备!B145)</f>
        <v/>
      </c>
      <c r="C146" t="str">
        <f>IF(深海装备!C145="","",深海装备!C145)</f>
        <v/>
      </c>
      <c r="D146" t="str">
        <f>IF(深海装备!D145="","",深海装备!D145)</f>
        <v/>
      </c>
      <c r="E146" s="370" t="str">
        <f>IF(深海装备!E145="","",深海装备!E145)</f>
        <v/>
      </c>
      <c r="F146" s="370" t="str">
        <f>IF(深海装备!F145="","",深海装备!F145)</f>
        <v/>
      </c>
      <c r="G146" s="370" t="str">
        <f>IF(深海装备!G145="","",深海装备!G145)</f>
        <v/>
      </c>
      <c r="H146" s="370" t="str">
        <f>IF(深海装备!H145="","",深海装备!H145)</f>
        <v/>
      </c>
      <c r="I146" s="370" t="str">
        <f>IF(深海装备!I145="","",深海装备!I145)</f>
        <v/>
      </c>
      <c r="J146" s="370" t="str">
        <f>IF(深海装备!J145="","",深海装备!J145)</f>
        <v/>
      </c>
      <c r="K146" s="370" t="str">
        <f>IF(深海装备!K145="","",深海装备!K145)</f>
        <v/>
      </c>
      <c r="L146" s="370" t="str">
        <f>IF(深海装备!L145="","",深海装备!L145)</f>
        <v/>
      </c>
      <c r="M146" s="370" t="str">
        <f>IF(深海装备!M145="","",深海装备!M145)</f>
        <v/>
      </c>
      <c r="N146" s="370" t="str">
        <f>IF(深海装备!N145="","",深海装备!N145)</f>
        <v/>
      </c>
      <c r="O146" s="370" t="str">
        <f>IF(深海装备!O145="","",深海装备!O145)</f>
        <v/>
      </c>
      <c r="P146" s="370" t="str">
        <f>IF(深海装备!P145="","",深海装备!P145)</f>
        <v/>
      </c>
      <c r="Q146" s="370" t="str">
        <f>IF(深海装备!Q145="","",深海装备!Q145)</f>
        <v/>
      </c>
      <c r="R146" s="370" t="str">
        <f>IF(深海装备!R145="","",深海装备!R145)</f>
        <v/>
      </c>
      <c r="S146" s="370" t="str">
        <f>IF(深海装备!S145="","",深海装备!S145)</f>
        <v/>
      </c>
      <c r="T146" s="370" t="str">
        <f>IF(深海装备!T145="","",深海装备!T145)</f>
        <v/>
      </c>
      <c r="U146" s="370" t="str">
        <f>IF(深海装备!U145="","",深海装备!U145)</f>
        <v/>
      </c>
      <c r="V146" s="370" t="str">
        <f>IF(深海装备!V145="","",深海装备!V145)</f>
        <v/>
      </c>
      <c r="W146" s="370" t="str">
        <f>IF(深海装备!W145="","",深海装备!W145)</f>
        <v/>
      </c>
      <c r="X146" s="370" t="str">
        <f>IF(深海装备!X145="","",深海装备!X145)</f>
        <v/>
      </c>
      <c r="Y146" s="370" t="str">
        <f>IF(深海装备!Y145="","",深海装备!Y145)</f>
        <v/>
      </c>
      <c r="Z146" s="370" t="str">
        <f>IF(深海装备!Z145="","",深海装备!Z145)</f>
        <v/>
      </c>
      <c r="AA146" s="370" t="str">
        <f>IF(深海装备!AA145="","",深海装备!AA145)</f>
        <v/>
      </c>
      <c r="AB146" t="str">
        <f>IF(深海装备!AB145="","",深海装备!AB145)</f>
        <v/>
      </c>
      <c r="AC146" t="str">
        <f>IF(深海装备!AC145="","",深海装备!AC145)</f>
        <v/>
      </c>
      <c r="AD146" t="str">
        <f>IF(深海装备!AD145="","",深海装备!AD145)</f>
        <v/>
      </c>
    </row>
    <row r="147" spans="1:30">
      <c r="A147" t="str">
        <f>IF(深海装备!A146="","",深海装备!A146)</f>
        <v/>
      </c>
      <c r="B147" s="67" t="str">
        <f>IF(深海装备!B146="","",深海装备!B146)</f>
        <v/>
      </c>
      <c r="C147" t="str">
        <f>IF(深海装备!C146="","",深海装备!C146)</f>
        <v/>
      </c>
      <c r="D147" t="str">
        <f>IF(深海装备!D146="","",深海装备!D146)</f>
        <v/>
      </c>
      <c r="E147" s="370" t="str">
        <f>IF(深海装备!E146="","",深海装备!E146)</f>
        <v/>
      </c>
      <c r="F147" s="370" t="str">
        <f>IF(深海装备!F146="","",深海装备!F146)</f>
        <v/>
      </c>
      <c r="G147" s="370" t="str">
        <f>IF(深海装备!G146="","",深海装备!G146)</f>
        <v/>
      </c>
      <c r="H147" s="370" t="str">
        <f>IF(深海装备!H146="","",深海装备!H146)</f>
        <v/>
      </c>
      <c r="I147" s="370" t="str">
        <f>IF(深海装备!I146="","",深海装备!I146)</f>
        <v/>
      </c>
      <c r="J147" s="370" t="str">
        <f>IF(深海装备!J146="","",深海装备!J146)</f>
        <v/>
      </c>
      <c r="K147" s="370" t="str">
        <f>IF(深海装备!K146="","",深海装备!K146)</f>
        <v/>
      </c>
      <c r="L147" s="370" t="str">
        <f>IF(深海装备!L146="","",深海装备!L146)</f>
        <v/>
      </c>
      <c r="M147" s="370" t="str">
        <f>IF(深海装备!M146="","",深海装备!M146)</f>
        <v/>
      </c>
      <c r="N147" s="370" t="str">
        <f>IF(深海装备!N146="","",深海装备!N146)</f>
        <v/>
      </c>
      <c r="O147" s="370" t="str">
        <f>IF(深海装备!O146="","",深海装备!O146)</f>
        <v/>
      </c>
      <c r="P147" s="370" t="str">
        <f>IF(深海装备!P146="","",深海装备!P146)</f>
        <v/>
      </c>
      <c r="Q147" s="370" t="str">
        <f>IF(深海装备!Q146="","",深海装备!Q146)</f>
        <v/>
      </c>
      <c r="R147" s="370" t="str">
        <f>IF(深海装备!R146="","",深海装备!R146)</f>
        <v/>
      </c>
      <c r="S147" s="370" t="str">
        <f>IF(深海装备!S146="","",深海装备!S146)</f>
        <v/>
      </c>
      <c r="T147" s="370" t="str">
        <f>IF(深海装备!T146="","",深海装备!T146)</f>
        <v/>
      </c>
      <c r="U147" s="370" t="str">
        <f>IF(深海装备!U146="","",深海装备!U146)</f>
        <v/>
      </c>
      <c r="V147" s="370" t="str">
        <f>IF(深海装备!V146="","",深海装备!V146)</f>
        <v/>
      </c>
      <c r="W147" s="370" t="str">
        <f>IF(深海装备!W146="","",深海装备!W146)</f>
        <v/>
      </c>
      <c r="X147" s="370" t="str">
        <f>IF(深海装备!X146="","",深海装备!X146)</f>
        <v/>
      </c>
      <c r="Y147" s="370" t="str">
        <f>IF(深海装备!Y146="","",深海装备!Y146)</f>
        <v/>
      </c>
      <c r="Z147" s="370" t="str">
        <f>IF(深海装备!Z146="","",深海装备!Z146)</f>
        <v/>
      </c>
      <c r="AA147" s="370" t="str">
        <f>IF(深海装备!AA146="","",深海装备!AA146)</f>
        <v/>
      </c>
      <c r="AB147" t="str">
        <f>IF(深海装备!AB146="","",深海装备!AB146)</f>
        <v/>
      </c>
      <c r="AC147" t="str">
        <f>IF(深海装备!AC146="","",深海装备!AC146)</f>
        <v/>
      </c>
      <c r="AD147" t="str">
        <f>IF(深海装备!AD146="","",深海装备!AD146)</f>
        <v/>
      </c>
    </row>
    <row r="148" spans="1:30">
      <c r="A148" t="str">
        <f>IF(深海装备!A147="","",深海装备!A147)</f>
        <v/>
      </c>
      <c r="B148" s="67" t="str">
        <f>IF(深海装备!B147="","",深海装备!B147)</f>
        <v/>
      </c>
      <c r="C148" t="str">
        <f>IF(深海装备!C147="","",深海装备!C147)</f>
        <v/>
      </c>
      <c r="D148" t="str">
        <f>IF(深海装备!D147="","",深海装备!D147)</f>
        <v/>
      </c>
      <c r="E148" s="370" t="str">
        <f>IF(深海装备!E147="","",深海装备!E147)</f>
        <v/>
      </c>
      <c r="F148" s="370" t="str">
        <f>IF(深海装备!F147="","",深海装备!F147)</f>
        <v/>
      </c>
      <c r="G148" s="370" t="str">
        <f>IF(深海装备!G147="","",深海装备!G147)</f>
        <v/>
      </c>
      <c r="H148" s="370" t="str">
        <f>IF(深海装备!H147="","",深海装备!H147)</f>
        <v/>
      </c>
      <c r="I148" s="370" t="str">
        <f>IF(深海装备!I147="","",深海装备!I147)</f>
        <v/>
      </c>
      <c r="J148" s="370" t="str">
        <f>IF(深海装备!J147="","",深海装备!J147)</f>
        <v/>
      </c>
      <c r="K148" s="370" t="str">
        <f>IF(深海装备!K147="","",深海装备!K147)</f>
        <v/>
      </c>
      <c r="L148" s="370" t="str">
        <f>IF(深海装备!L147="","",深海装备!L147)</f>
        <v/>
      </c>
      <c r="M148" s="370" t="str">
        <f>IF(深海装备!M147="","",深海装备!M147)</f>
        <v/>
      </c>
      <c r="N148" s="370" t="str">
        <f>IF(深海装备!N147="","",深海装备!N147)</f>
        <v/>
      </c>
      <c r="O148" s="370" t="str">
        <f>IF(深海装备!O147="","",深海装备!O147)</f>
        <v/>
      </c>
      <c r="P148" s="370" t="str">
        <f>IF(深海装备!P147="","",深海装备!P147)</f>
        <v/>
      </c>
      <c r="Q148" s="370" t="str">
        <f>IF(深海装备!Q147="","",深海装备!Q147)</f>
        <v/>
      </c>
      <c r="R148" s="370" t="str">
        <f>IF(深海装备!R147="","",深海装备!R147)</f>
        <v/>
      </c>
      <c r="S148" s="370" t="str">
        <f>IF(深海装备!S147="","",深海装备!S147)</f>
        <v/>
      </c>
      <c r="T148" s="370" t="str">
        <f>IF(深海装备!T147="","",深海装备!T147)</f>
        <v/>
      </c>
      <c r="U148" s="370" t="str">
        <f>IF(深海装备!U147="","",深海装备!U147)</f>
        <v/>
      </c>
      <c r="V148" s="370" t="str">
        <f>IF(深海装备!V147="","",深海装备!V147)</f>
        <v/>
      </c>
      <c r="W148" s="370" t="str">
        <f>IF(深海装备!W147="","",深海装备!W147)</f>
        <v/>
      </c>
      <c r="X148" s="370" t="str">
        <f>IF(深海装备!X147="","",深海装备!X147)</f>
        <v/>
      </c>
      <c r="Y148" s="370" t="str">
        <f>IF(深海装备!Y147="","",深海装备!Y147)</f>
        <v/>
      </c>
      <c r="Z148" s="370" t="str">
        <f>IF(深海装备!Z147="","",深海装备!Z147)</f>
        <v/>
      </c>
      <c r="AA148" s="370" t="str">
        <f>IF(深海装备!AA147="","",深海装备!AA147)</f>
        <v/>
      </c>
      <c r="AB148" t="str">
        <f>IF(深海装备!AB147="","",深海装备!AB147)</f>
        <v/>
      </c>
      <c r="AC148" t="str">
        <f>IF(深海装备!AC147="","",深海装备!AC147)</f>
        <v/>
      </c>
      <c r="AD148" t="str">
        <f>IF(深海装备!AD147="","",深海装备!AD147)</f>
        <v/>
      </c>
    </row>
    <row r="149" spans="1:30">
      <c r="A149" t="str">
        <f>IF(深海装备!A148="","",深海装备!A148)</f>
        <v/>
      </c>
      <c r="B149" s="67" t="str">
        <f>IF(深海装备!B148="","",深海装备!B148)</f>
        <v/>
      </c>
      <c r="C149" t="str">
        <f>IF(深海装备!C148="","",深海装备!C148)</f>
        <v/>
      </c>
      <c r="D149" t="str">
        <f>IF(深海装备!D148="","",深海装备!D148)</f>
        <v/>
      </c>
      <c r="E149" s="370" t="str">
        <f>IF(深海装备!E148="","",深海装备!E148)</f>
        <v/>
      </c>
      <c r="F149" s="370" t="str">
        <f>IF(深海装备!F148="","",深海装备!F148)</f>
        <v/>
      </c>
      <c r="G149" s="370" t="str">
        <f>IF(深海装备!G148="","",深海装备!G148)</f>
        <v/>
      </c>
      <c r="H149" s="370" t="str">
        <f>IF(深海装备!H148="","",深海装备!H148)</f>
        <v/>
      </c>
      <c r="I149" s="370" t="str">
        <f>IF(深海装备!I148="","",深海装备!I148)</f>
        <v/>
      </c>
      <c r="J149" s="370" t="str">
        <f>IF(深海装备!J148="","",深海装备!J148)</f>
        <v/>
      </c>
      <c r="K149" s="370" t="str">
        <f>IF(深海装备!K148="","",深海装备!K148)</f>
        <v/>
      </c>
      <c r="L149" s="370" t="str">
        <f>IF(深海装备!L148="","",深海装备!L148)</f>
        <v/>
      </c>
      <c r="M149" s="370" t="str">
        <f>IF(深海装备!M148="","",深海装备!M148)</f>
        <v/>
      </c>
      <c r="N149" s="370" t="str">
        <f>IF(深海装备!N148="","",深海装备!N148)</f>
        <v/>
      </c>
      <c r="O149" s="370" t="str">
        <f>IF(深海装备!O148="","",深海装备!O148)</f>
        <v/>
      </c>
      <c r="P149" s="370" t="str">
        <f>IF(深海装备!P148="","",深海装备!P148)</f>
        <v/>
      </c>
      <c r="Q149" s="370" t="str">
        <f>IF(深海装备!Q148="","",深海装备!Q148)</f>
        <v/>
      </c>
      <c r="R149" s="370" t="str">
        <f>IF(深海装备!R148="","",深海装备!R148)</f>
        <v/>
      </c>
      <c r="S149" s="370" t="str">
        <f>IF(深海装备!S148="","",深海装备!S148)</f>
        <v/>
      </c>
      <c r="T149" s="370" t="str">
        <f>IF(深海装备!T148="","",深海装备!T148)</f>
        <v/>
      </c>
      <c r="U149" s="370" t="str">
        <f>IF(深海装备!U148="","",深海装备!U148)</f>
        <v/>
      </c>
      <c r="V149" s="370" t="str">
        <f>IF(深海装备!V148="","",深海装备!V148)</f>
        <v/>
      </c>
      <c r="W149" s="370" t="str">
        <f>IF(深海装备!W148="","",深海装备!W148)</f>
        <v/>
      </c>
      <c r="X149" s="370" t="str">
        <f>IF(深海装备!X148="","",深海装备!X148)</f>
        <v/>
      </c>
      <c r="Y149" s="370" t="str">
        <f>IF(深海装备!Y148="","",深海装备!Y148)</f>
        <v/>
      </c>
      <c r="Z149" s="370" t="str">
        <f>IF(深海装备!Z148="","",深海装备!Z148)</f>
        <v/>
      </c>
      <c r="AA149" s="370" t="str">
        <f>IF(深海装备!AA148="","",深海装备!AA148)</f>
        <v/>
      </c>
      <c r="AB149" t="str">
        <f>IF(深海装备!AB148="","",深海装备!AB148)</f>
        <v/>
      </c>
      <c r="AC149" t="str">
        <f>IF(深海装备!AC148="","",深海装备!AC148)</f>
        <v/>
      </c>
      <c r="AD149" t="str">
        <f>IF(深海装备!AD148="","",深海装备!AD148)</f>
        <v/>
      </c>
    </row>
    <row r="150" spans="1:30">
      <c r="A150" t="str">
        <f>IF(深海装备!A149="","",深海装备!A149)</f>
        <v/>
      </c>
      <c r="B150" s="67" t="str">
        <f>IF(深海装备!B149="","",深海装备!B149)</f>
        <v/>
      </c>
      <c r="C150" t="str">
        <f>IF(深海装备!C149="","",深海装备!C149)</f>
        <v/>
      </c>
      <c r="D150" t="str">
        <f>IF(深海装备!D149="","",深海装备!D149)</f>
        <v/>
      </c>
      <c r="E150" s="370" t="str">
        <f>IF(深海装备!E149="","",深海装备!E149)</f>
        <v/>
      </c>
      <c r="F150" s="370" t="str">
        <f>IF(深海装备!F149="","",深海装备!F149)</f>
        <v/>
      </c>
      <c r="G150" s="370" t="str">
        <f>IF(深海装备!G149="","",深海装备!G149)</f>
        <v/>
      </c>
      <c r="H150" s="370" t="str">
        <f>IF(深海装备!H149="","",深海装备!H149)</f>
        <v/>
      </c>
      <c r="I150" s="370" t="str">
        <f>IF(深海装备!I149="","",深海装备!I149)</f>
        <v/>
      </c>
      <c r="J150" s="370" t="str">
        <f>IF(深海装备!J149="","",深海装备!J149)</f>
        <v/>
      </c>
      <c r="K150" s="370" t="str">
        <f>IF(深海装备!K149="","",深海装备!K149)</f>
        <v/>
      </c>
      <c r="L150" s="370" t="str">
        <f>IF(深海装备!L149="","",深海装备!L149)</f>
        <v/>
      </c>
      <c r="M150" s="370" t="str">
        <f>IF(深海装备!M149="","",深海装备!M149)</f>
        <v/>
      </c>
      <c r="N150" s="370" t="str">
        <f>IF(深海装备!N149="","",深海装备!N149)</f>
        <v/>
      </c>
      <c r="O150" s="370" t="str">
        <f>IF(深海装备!O149="","",深海装备!O149)</f>
        <v/>
      </c>
      <c r="P150" s="370" t="str">
        <f>IF(深海装备!P149="","",深海装备!P149)</f>
        <v/>
      </c>
      <c r="Q150" s="370" t="str">
        <f>IF(深海装备!Q149="","",深海装备!Q149)</f>
        <v/>
      </c>
      <c r="R150" s="370" t="str">
        <f>IF(深海装备!R149="","",深海装备!R149)</f>
        <v/>
      </c>
      <c r="S150" s="370" t="str">
        <f>IF(深海装备!S149="","",深海装备!S149)</f>
        <v/>
      </c>
      <c r="T150" s="370" t="str">
        <f>IF(深海装备!T149="","",深海装备!T149)</f>
        <v/>
      </c>
      <c r="U150" s="370" t="str">
        <f>IF(深海装备!U149="","",深海装备!U149)</f>
        <v/>
      </c>
      <c r="V150" s="370" t="str">
        <f>IF(深海装备!V149="","",深海装备!V149)</f>
        <v/>
      </c>
      <c r="W150" s="370" t="str">
        <f>IF(深海装备!W149="","",深海装备!W149)</f>
        <v/>
      </c>
      <c r="X150" s="370" t="str">
        <f>IF(深海装备!X149="","",深海装备!X149)</f>
        <v/>
      </c>
      <c r="Y150" s="370" t="str">
        <f>IF(深海装备!Y149="","",深海装备!Y149)</f>
        <v/>
      </c>
      <c r="Z150" s="370" t="str">
        <f>IF(深海装备!Z149="","",深海装备!Z149)</f>
        <v/>
      </c>
      <c r="AA150" s="370" t="str">
        <f>IF(深海装备!AA149="","",深海装备!AA149)</f>
        <v/>
      </c>
      <c r="AB150" t="str">
        <f>IF(深海装备!AB149="","",深海装备!AB149)</f>
        <v/>
      </c>
      <c r="AC150" t="str">
        <f>IF(深海装备!AC149="","",深海装备!AC149)</f>
        <v/>
      </c>
      <c r="AD150" t="str">
        <f>IF(深海装备!AD149="","",深海装备!AD149)</f>
        <v/>
      </c>
    </row>
    <row r="151" spans="1:30">
      <c r="A151" t="str">
        <f>IF(深海装备!A150="","",深海装备!A150)</f>
        <v/>
      </c>
      <c r="B151" s="67" t="str">
        <f>IF(深海装备!B150="","",深海装备!B150)</f>
        <v/>
      </c>
      <c r="C151" t="str">
        <f>IF(深海装备!C150="","",深海装备!C150)</f>
        <v/>
      </c>
      <c r="D151" t="str">
        <f>IF(深海装备!D150="","",深海装备!D150)</f>
        <v/>
      </c>
      <c r="E151" s="370" t="str">
        <f>IF(深海装备!E150="","",深海装备!E150)</f>
        <v/>
      </c>
      <c r="F151" s="370" t="str">
        <f>IF(深海装备!F150="","",深海装备!F150)</f>
        <v/>
      </c>
      <c r="G151" s="370" t="str">
        <f>IF(深海装备!G150="","",深海装备!G150)</f>
        <v/>
      </c>
      <c r="H151" s="370" t="str">
        <f>IF(深海装备!H150="","",深海装备!H150)</f>
        <v/>
      </c>
      <c r="I151" s="370" t="str">
        <f>IF(深海装备!I150="","",深海装备!I150)</f>
        <v/>
      </c>
      <c r="J151" s="370" t="str">
        <f>IF(深海装备!J150="","",深海装备!J150)</f>
        <v/>
      </c>
      <c r="K151" s="370" t="str">
        <f>IF(深海装备!K150="","",深海装备!K150)</f>
        <v/>
      </c>
      <c r="L151" s="370" t="str">
        <f>IF(深海装备!L150="","",深海装备!L150)</f>
        <v/>
      </c>
      <c r="M151" s="370" t="str">
        <f>IF(深海装备!M150="","",深海装备!M150)</f>
        <v/>
      </c>
      <c r="N151" s="370" t="str">
        <f>IF(深海装备!N150="","",深海装备!N150)</f>
        <v/>
      </c>
      <c r="O151" s="370" t="str">
        <f>IF(深海装备!O150="","",深海装备!O150)</f>
        <v/>
      </c>
      <c r="P151" s="370" t="str">
        <f>IF(深海装备!P150="","",深海装备!P150)</f>
        <v/>
      </c>
      <c r="Q151" s="370" t="str">
        <f>IF(深海装备!Q150="","",深海装备!Q150)</f>
        <v/>
      </c>
      <c r="R151" s="370" t="str">
        <f>IF(深海装备!R150="","",深海装备!R150)</f>
        <v/>
      </c>
      <c r="S151" s="370" t="str">
        <f>IF(深海装备!S150="","",深海装备!S150)</f>
        <v/>
      </c>
      <c r="T151" s="370" t="str">
        <f>IF(深海装备!T150="","",深海装备!T150)</f>
        <v/>
      </c>
      <c r="U151" s="370" t="str">
        <f>IF(深海装备!U150="","",深海装备!U150)</f>
        <v/>
      </c>
      <c r="V151" s="370" t="str">
        <f>IF(深海装备!V150="","",深海装备!V150)</f>
        <v/>
      </c>
      <c r="W151" s="370" t="str">
        <f>IF(深海装备!W150="","",深海装备!W150)</f>
        <v/>
      </c>
      <c r="X151" s="370" t="str">
        <f>IF(深海装备!X150="","",深海装备!X150)</f>
        <v/>
      </c>
      <c r="Y151" s="370" t="str">
        <f>IF(深海装备!Y150="","",深海装备!Y150)</f>
        <v/>
      </c>
      <c r="Z151" s="370" t="str">
        <f>IF(深海装备!Z150="","",深海装备!Z150)</f>
        <v/>
      </c>
      <c r="AA151" s="370" t="str">
        <f>IF(深海装备!AA150="","",深海装备!AA150)</f>
        <v/>
      </c>
      <c r="AB151" t="str">
        <f>IF(深海装备!AB150="","",深海装备!AB150)</f>
        <v/>
      </c>
      <c r="AC151" t="str">
        <f>IF(深海装备!AC150="","",深海装备!AC150)</f>
        <v/>
      </c>
      <c r="AD151" t="str">
        <f>IF(深海装备!AD150="","",深海装备!AD150)</f>
        <v/>
      </c>
    </row>
    <row r="152" spans="1:30">
      <c r="A152" t="str">
        <f>IF(深海装备!A151="","",深海装备!A151)</f>
        <v/>
      </c>
      <c r="B152" s="67" t="str">
        <f>IF(深海装备!B151="","",深海装备!B151)</f>
        <v/>
      </c>
      <c r="C152" t="str">
        <f>IF(深海装备!C151="","",深海装备!C151)</f>
        <v/>
      </c>
      <c r="D152" t="str">
        <f>IF(深海装备!D151="","",深海装备!D151)</f>
        <v/>
      </c>
      <c r="E152" s="370" t="str">
        <f>IF(深海装备!E151="","",深海装备!E151)</f>
        <v/>
      </c>
      <c r="F152" s="370" t="str">
        <f>IF(深海装备!F151="","",深海装备!F151)</f>
        <v/>
      </c>
      <c r="G152" s="370" t="str">
        <f>IF(深海装备!G151="","",深海装备!G151)</f>
        <v/>
      </c>
      <c r="H152" s="370" t="str">
        <f>IF(深海装备!H151="","",深海装备!H151)</f>
        <v/>
      </c>
      <c r="I152" s="370" t="str">
        <f>IF(深海装备!I151="","",深海装备!I151)</f>
        <v/>
      </c>
      <c r="J152" s="370" t="str">
        <f>IF(深海装备!J151="","",深海装备!J151)</f>
        <v/>
      </c>
      <c r="K152" s="370" t="str">
        <f>IF(深海装备!K151="","",深海装备!K151)</f>
        <v/>
      </c>
      <c r="L152" s="370" t="str">
        <f>IF(深海装备!L151="","",深海装备!L151)</f>
        <v/>
      </c>
      <c r="M152" s="370" t="str">
        <f>IF(深海装备!M151="","",深海装备!M151)</f>
        <v/>
      </c>
      <c r="N152" s="370" t="str">
        <f>IF(深海装备!N151="","",深海装备!N151)</f>
        <v/>
      </c>
      <c r="O152" s="370" t="str">
        <f>IF(深海装备!O151="","",深海装备!O151)</f>
        <v/>
      </c>
      <c r="P152" s="370" t="str">
        <f>IF(深海装备!P151="","",深海装备!P151)</f>
        <v/>
      </c>
      <c r="Q152" s="370" t="str">
        <f>IF(深海装备!Q151="","",深海装备!Q151)</f>
        <v/>
      </c>
      <c r="R152" s="370" t="str">
        <f>IF(深海装备!R151="","",深海装备!R151)</f>
        <v/>
      </c>
      <c r="S152" s="370" t="str">
        <f>IF(深海装备!S151="","",深海装备!S151)</f>
        <v/>
      </c>
      <c r="T152" s="370" t="str">
        <f>IF(深海装备!T151="","",深海装备!T151)</f>
        <v/>
      </c>
      <c r="U152" s="370" t="str">
        <f>IF(深海装备!U151="","",深海装备!U151)</f>
        <v/>
      </c>
      <c r="V152" s="370" t="str">
        <f>IF(深海装备!V151="","",深海装备!V151)</f>
        <v/>
      </c>
      <c r="W152" s="370" t="str">
        <f>IF(深海装备!W151="","",深海装备!W151)</f>
        <v/>
      </c>
      <c r="X152" s="370" t="str">
        <f>IF(深海装备!X151="","",深海装备!X151)</f>
        <v/>
      </c>
      <c r="Y152" s="370" t="str">
        <f>IF(深海装备!Y151="","",深海装备!Y151)</f>
        <v/>
      </c>
      <c r="Z152" s="370" t="str">
        <f>IF(深海装备!Z151="","",深海装备!Z151)</f>
        <v/>
      </c>
      <c r="AA152" s="370" t="str">
        <f>IF(深海装备!AA151="","",深海装备!AA151)</f>
        <v/>
      </c>
      <c r="AB152" t="str">
        <f>IF(深海装备!AB151="","",深海装备!AB151)</f>
        <v/>
      </c>
      <c r="AC152" t="str">
        <f>IF(深海装备!AC151="","",深海装备!AC151)</f>
        <v/>
      </c>
      <c r="AD152" t="str">
        <f>IF(深海装备!AD151="","",深海装备!AD151)</f>
        <v/>
      </c>
    </row>
    <row r="153" spans="1:30">
      <c r="A153" t="str">
        <f>IF(深海装备!A152="","",深海装备!A152)</f>
        <v/>
      </c>
      <c r="B153" s="67" t="str">
        <f>IF(深海装备!B152="","",深海装备!B152)</f>
        <v/>
      </c>
      <c r="C153" t="str">
        <f>IF(深海装备!C152="","",深海装备!C152)</f>
        <v/>
      </c>
      <c r="D153" t="str">
        <f>IF(深海装备!D152="","",深海装备!D152)</f>
        <v/>
      </c>
      <c r="E153" s="370" t="str">
        <f>IF(深海装备!E152="","",深海装备!E152)</f>
        <v/>
      </c>
      <c r="F153" s="370" t="str">
        <f>IF(深海装备!F152="","",深海装备!F152)</f>
        <v/>
      </c>
      <c r="G153" s="370" t="str">
        <f>IF(深海装备!G152="","",深海装备!G152)</f>
        <v/>
      </c>
      <c r="H153" s="370" t="str">
        <f>IF(深海装备!H152="","",深海装备!H152)</f>
        <v/>
      </c>
      <c r="I153" s="370" t="str">
        <f>IF(深海装备!I152="","",深海装备!I152)</f>
        <v/>
      </c>
      <c r="J153" s="370" t="str">
        <f>IF(深海装备!J152="","",深海装备!J152)</f>
        <v/>
      </c>
      <c r="K153" s="370" t="str">
        <f>IF(深海装备!K152="","",深海装备!K152)</f>
        <v/>
      </c>
      <c r="L153" s="370" t="str">
        <f>IF(深海装备!L152="","",深海装备!L152)</f>
        <v/>
      </c>
      <c r="M153" s="370" t="str">
        <f>IF(深海装备!M152="","",深海装备!M152)</f>
        <v/>
      </c>
      <c r="N153" s="370" t="str">
        <f>IF(深海装备!N152="","",深海装备!N152)</f>
        <v/>
      </c>
      <c r="O153" s="370" t="str">
        <f>IF(深海装备!O152="","",深海装备!O152)</f>
        <v/>
      </c>
      <c r="P153" s="370" t="str">
        <f>IF(深海装备!P152="","",深海装备!P152)</f>
        <v/>
      </c>
      <c r="Q153" s="370" t="str">
        <f>IF(深海装备!Q152="","",深海装备!Q152)</f>
        <v/>
      </c>
      <c r="R153" s="370" t="str">
        <f>IF(深海装备!R152="","",深海装备!R152)</f>
        <v/>
      </c>
      <c r="S153" s="370" t="str">
        <f>IF(深海装备!S152="","",深海装备!S152)</f>
        <v/>
      </c>
      <c r="T153" s="370" t="str">
        <f>IF(深海装备!T152="","",深海装备!T152)</f>
        <v/>
      </c>
      <c r="U153" s="370" t="str">
        <f>IF(深海装备!U152="","",深海装备!U152)</f>
        <v/>
      </c>
      <c r="V153" s="370" t="str">
        <f>IF(深海装备!V152="","",深海装备!V152)</f>
        <v/>
      </c>
      <c r="W153" s="370" t="str">
        <f>IF(深海装备!W152="","",深海装备!W152)</f>
        <v/>
      </c>
      <c r="X153" s="370" t="str">
        <f>IF(深海装备!X152="","",深海装备!X152)</f>
        <v/>
      </c>
      <c r="Y153" s="370" t="str">
        <f>IF(深海装备!Y152="","",深海装备!Y152)</f>
        <v/>
      </c>
      <c r="Z153" s="370" t="str">
        <f>IF(深海装备!Z152="","",深海装备!Z152)</f>
        <v/>
      </c>
      <c r="AA153" s="370" t="str">
        <f>IF(深海装备!AA152="","",深海装备!AA152)</f>
        <v/>
      </c>
      <c r="AB153" t="str">
        <f>IF(深海装备!AB152="","",深海装备!AB152)</f>
        <v/>
      </c>
      <c r="AC153" t="str">
        <f>IF(深海装备!AC152="","",深海装备!AC152)</f>
        <v/>
      </c>
      <c r="AD153" t="str">
        <f>IF(深海装备!AD152="","",深海装备!AD152)</f>
        <v/>
      </c>
    </row>
    <row r="154" spans="1:30">
      <c r="A154" t="str">
        <f>IF(深海装备!A153="","",深海装备!A153)</f>
        <v/>
      </c>
      <c r="B154" s="67" t="str">
        <f>IF(深海装备!B153="","",深海装备!B153)</f>
        <v/>
      </c>
      <c r="C154" t="str">
        <f>IF(深海装备!C153="","",深海装备!C153)</f>
        <v/>
      </c>
      <c r="D154" t="str">
        <f>IF(深海装备!D153="","",深海装备!D153)</f>
        <v/>
      </c>
      <c r="E154" s="370" t="str">
        <f>IF(深海装备!E153="","",深海装备!E153)</f>
        <v/>
      </c>
      <c r="F154" s="370" t="str">
        <f>IF(深海装备!F153="","",深海装备!F153)</f>
        <v/>
      </c>
      <c r="G154" s="370" t="str">
        <f>IF(深海装备!G153="","",深海装备!G153)</f>
        <v/>
      </c>
      <c r="H154" s="370" t="str">
        <f>IF(深海装备!H153="","",深海装备!H153)</f>
        <v/>
      </c>
      <c r="I154" s="370" t="str">
        <f>IF(深海装备!I153="","",深海装备!I153)</f>
        <v/>
      </c>
      <c r="J154" s="370" t="str">
        <f>IF(深海装备!J153="","",深海装备!J153)</f>
        <v/>
      </c>
      <c r="K154" s="370" t="str">
        <f>IF(深海装备!K153="","",深海装备!K153)</f>
        <v/>
      </c>
      <c r="L154" s="370" t="str">
        <f>IF(深海装备!L153="","",深海装备!L153)</f>
        <v/>
      </c>
      <c r="M154" s="370" t="str">
        <f>IF(深海装备!M153="","",深海装备!M153)</f>
        <v/>
      </c>
      <c r="N154" s="370" t="str">
        <f>IF(深海装备!N153="","",深海装备!N153)</f>
        <v/>
      </c>
      <c r="O154" s="370" t="str">
        <f>IF(深海装备!O153="","",深海装备!O153)</f>
        <v/>
      </c>
      <c r="P154" s="370" t="str">
        <f>IF(深海装备!P153="","",深海装备!P153)</f>
        <v/>
      </c>
      <c r="Q154" s="370" t="str">
        <f>IF(深海装备!Q153="","",深海装备!Q153)</f>
        <v/>
      </c>
      <c r="R154" s="370" t="str">
        <f>IF(深海装备!R153="","",深海装备!R153)</f>
        <v/>
      </c>
      <c r="S154" s="370" t="str">
        <f>IF(深海装备!S153="","",深海装备!S153)</f>
        <v/>
      </c>
      <c r="T154" s="370" t="str">
        <f>IF(深海装备!T153="","",深海装备!T153)</f>
        <v/>
      </c>
      <c r="U154" s="370" t="str">
        <f>IF(深海装备!U153="","",深海装备!U153)</f>
        <v/>
      </c>
      <c r="V154" s="370" t="str">
        <f>IF(深海装备!V153="","",深海装备!V153)</f>
        <v/>
      </c>
      <c r="W154" s="370" t="str">
        <f>IF(深海装备!W153="","",深海装备!W153)</f>
        <v/>
      </c>
      <c r="X154" s="370" t="str">
        <f>IF(深海装备!X153="","",深海装备!X153)</f>
        <v/>
      </c>
      <c r="Y154" s="370" t="str">
        <f>IF(深海装备!Y153="","",深海装备!Y153)</f>
        <v/>
      </c>
      <c r="Z154" s="370" t="str">
        <f>IF(深海装备!Z153="","",深海装备!Z153)</f>
        <v/>
      </c>
      <c r="AA154" s="370" t="str">
        <f>IF(深海装备!AA153="","",深海装备!AA153)</f>
        <v/>
      </c>
      <c r="AB154" t="str">
        <f>IF(深海装备!AB153="","",深海装备!AB153)</f>
        <v/>
      </c>
      <c r="AC154" t="str">
        <f>IF(深海装备!AC153="","",深海装备!AC153)</f>
        <v/>
      </c>
      <c r="AD154" t="str">
        <f>IF(深海装备!AD153="","",深海装备!AD153)</f>
        <v/>
      </c>
    </row>
    <row r="155" spans="1:30">
      <c r="A155" t="str">
        <f>IF(深海装备!A154="","",深海装备!A154)</f>
        <v/>
      </c>
      <c r="B155" s="67" t="str">
        <f>IF(深海装备!B154="","",深海装备!B154)</f>
        <v/>
      </c>
      <c r="C155" t="str">
        <f>IF(深海装备!C154="","",深海装备!C154)</f>
        <v/>
      </c>
      <c r="D155" t="str">
        <f>IF(深海装备!D154="","",深海装备!D154)</f>
        <v/>
      </c>
      <c r="E155" s="370" t="str">
        <f>IF(深海装备!E154="","",深海装备!E154)</f>
        <v/>
      </c>
      <c r="F155" s="370" t="str">
        <f>IF(深海装备!F154="","",深海装备!F154)</f>
        <v/>
      </c>
      <c r="G155" s="370" t="str">
        <f>IF(深海装备!G154="","",深海装备!G154)</f>
        <v/>
      </c>
      <c r="H155" s="370" t="str">
        <f>IF(深海装备!H154="","",深海装备!H154)</f>
        <v/>
      </c>
      <c r="I155" s="370" t="str">
        <f>IF(深海装备!I154="","",深海装备!I154)</f>
        <v/>
      </c>
      <c r="J155" s="370" t="str">
        <f>IF(深海装备!J154="","",深海装备!J154)</f>
        <v/>
      </c>
      <c r="K155" s="370" t="str">
        <f>IF(深海装备!K154="","",深海装备!K154)</f>
        <v/>
      </c>
      <c r="L155" s="370" t="str">
        <f>IF(深海装备!L154="","",深海装备!L154)</f>
        <v/>
      </c>
      <c r="M155" s="370" t="str">
        <f>IF(深海装备!M154="","",深海装备!M154)</f>
        <v/>
      </c>
      <c r="N155" s="370" t="str">
        <f>IF(深海装备!N154="","",深海装备!N154)</f>
        <v/>
      </c>
      <c r="O155" s="370" t="str">
        <f>IF(深海装备!O154="","",深海装备!O154)</f>
        <v/>
      </c>
      <c r="P155" s="370" t="str">
        <f>IF(深海装备!P154="","",深海装备!P154)</f>
        <v/>
      </c>
      <c r="Q155" s="370" t="str">
        <f>IF(深海装备!Q154="","",深海装备!Q154)</f>
        <v/>
      </c>
      <c r="R155" s="370" t="str">
        <f>IF(深海装备!R154="","",深海装备!R154)</f>
        <v/>
      </c>
      <c r="S155" s="370" t="str">
        <f>IF(深海装备!S154="","",深海装备!S154)</f>
        <v/>
      </c>
      <c r="T155" s="370" t="str">
        <f>IF(深海装备!T154="","",深海装备!T154)</f>
        <v/>
      </c>
      <c r="U155" s="370" t="str">
        <f>IF(深海装备!U154="","",深海装备!U154)</f>
        <v/>
      </c>
      <c r="V155" s="370" t="str">
        <f>IF(深海装备!V154="","",深海装备!V154)</f>
        <v/>
      </c>
      <c r="W155" s="370" t="str">
        <f>IF(深海装备!W154="","",深海装备!W154)</f>
        <v/>
      </c>
      <c r="X155" s="370" t="str">
        <f>IF(深海装备!X154="","",深海装备!X154)</f>
        <v/>
      </c>
      <c r="Y155" s="370" t="str">
        <f>IF(深海装备!Y154="","",深海装备!Y154)</f>
        <v/>
      </c>
      <c r="Z155" s="370" t="str">
        <f>IF(深海装备!Z154="","",深海装备!Z154)</f>
        <v/>
      </c>
      <c r="AA155" s="370" t="str">
        <f>IF(深海装备!AA154="","",深海装备!AA154)</f>
        <v/>
      </c>
      <c r="AB155" t="str">
        <f>IF(深海装备!AB154="","",深海装备!AB154)</f>
        <v/>
      </c>
      <c r="AC155" t="str">
        <f>IF(深海装备!AC154="","",深海装备!AC154)</f>
        <v/>
      </c>
      <c r="AD155" t="str">
        <f>IF(深海装备!AD154="","",深海装备!AD154)</f>
        <v/>
      </c>
    </row>
    <row r="156" spans="1:30">
      <c r="A156" t="str">
        <f>IF(深海装备!A155="","",深海装备!A155)</f>
        <v/>
      </c>
      <c r="B156" s="67" t="str">
        <f>IF(深海装备!B155="","",深海装备!B155)</f>
        <v/>
      </c>
      <c r="C156" t="str">
        <f>IF(深海装备!C155="","",深海装备!C155)</f>
        <v/>
      </c>
      <c r="D156" t="str">
        <f>IF(深海装备!D155="","",深海装备!D155)</f>
        <v/>
      </c>
      <c r="E156" s="370" t="str">
        <f>IF(深海装备!E155="","",深海装备!E155)</f>
        <v/>
      </c>
      <c r="F156" s="370" t="str">
        <f>IF(深海装备!F155="","",深海装备!F155)</f>
        <v/>
      </c>
      <c r="G156" s="370" t="str">
        <f>IF(深海装备!G155="","",深海装备!G155)</f>
        <v/>
      </c>
      <c r="H156" s="370" t="str">
        <f>IF(深海装备!H155="","",深海装备!H155)</f>
        <v/>
      </c>
      <c r="I156" s="370" t="str">
        <f>IF(深海装备!I155="","",深海装备!I155)</f>
        <v/>
      </c>
      <c r="J156" s="370" t="str">
        <f>IF(深海装备!J155="","",深海装备!J155)</f>
        <v/>
      </c>
      <c r="K156" s="370" t="str">
        <f>IF(深海装备!K155="","",深海装备!K155)</f>
        <v/>
      </c>
      <c r="L156" s="370" t="str">
        <f>IF(深海装备!L155="","",深海装备!L155)</f>
        <v/>
      </c>
      <c r="M156" s="370" t="str">
        <f>IF(深海装备!M155="","",深海装备!M155)</f>
        <v/>
      </c>
      <c r="N156" s="370" t="str">
        <f>IF(深海装备!N155="","",深海装备!N155)</f>
        <v/>
      </c>
      <c r="O156" s="370" t="str">
        <f>IF(深海装备!O155="","",深海装备!O155)</f>
        <v/>
      </c>
      <c r="P156" s="370" t="str">
        <f>IF(深海装备!P155="","",深海装备!P155)</f>
        <v/>
      </c>
      <c r="Q156" s="370" t="str">
        <f>IF(深海装备!Q155="","",深海装备!Q155)</f>
        <v/>
      </c>
      <c r="R156" s="370" t="str">
        <f>IF(深海装备!R155="","",深海装备!R155)</f>
        <v/>
      </c>
      <c r="S156" s="370" t="str">
        <f>IF(深海装备!S155="","",深海装备!S155)</f>
        <v/>
      </c>
      <c r="T156" s="370" t="str">
        <f>IF(深海装备!T155="","",深海装备!T155)</f>
        <v/>
      </c>
      <c r="U156" s="370" t="str">
        <f>IF(深海装备!U155="","",深海装备!U155)</f>
        <v/>
      </c>
      <c r="V156" s="370" t="str">
        <f>IF(深海装备!V155="","",深海装备!V155)</f>
        <v/>
      </c>
      <c r="W156" s="370" t="str">
        <f>IF(深海装备!W155="","",深海装备!W155)</f>
        <v/>
      </c>
      <c r="X156" s="370" t="str">
        <f>IF(深海装备!X155="","",深海装备!X155)</f>
        <v/>
      </c>
      <c r="Y156" s="370" t="str">
        <f>IF(深海装备!Y155="","",深海装备!Y155)</f>
        <v/>
      </c>
      <c r="Z156" s="370" t="str">
        <f>IF(深海装备!Z155="","",深海装备!Z155)</f>
        <v/>
      </c>
      <c r="AA156" s="370" t="str">
        <f>IF(深海装备!AA155="","",深海装备!AA155)</f>
        <v/>
      </c>
      <c r="AB156" t="str">
        <f>IF(深海装备!AB155="","",深海装备!AB155)</f>
        <v/>
      </c>
      <c r="AC156" t="str">
        <f>IF(深海装备!AC155="","",深海装备!AC155)</f>
        <v/>
      </c>
      <c r="AD156" t="str">
        <f>IF(深海装备!AD155="","",深海装备!AD155)</f>
        <v/>
      </c>
    </row>
    <row r="157" spans="1:30">
      <c r="A157" t="str">
        <f>IF(深海装备!A156="","",深海装备!A156)</f>
        <v/>
      </c>
      <c r="B157" s="67" t="str">
        <f>IF(深海装备!B156="","",深海装备!B156)</f>
        <v/>
      </c>
      <c r="C157" t="str">
        <f>IF(深海装备!C156="","",深海装备!C156)</f>
        <v/>
      </c>
      <c r="D157" t="str">
        <f>IF(深海装备!D156="","",深海装备!D156)</f>
        <v/>
      </c>
      <c r="E157" s="370" t="str">
        <f>IF(深海装备!E156="","",深海装备!E156)</f>
        <v/>
      </c>
      <c r="F157" s="370" t="str">
        <f>IF(深海装备!F156="","",深海装备!F156)</f>
        <v/>
      </c>
      <c r="G157" s="370" t="str">
        <f>IF(深海装备!G156="","",深海装备!G156)</f>
        <v/>
      </c>
      <c r="H157" s="370" t="str">
        <f>IF(深海装备!H156="","",深海装备!H156)</f>
        <v/>
      </c>
      <c r="I157" s="370" t="str">
        <f>IF(深海装备!I156="","",深海装备!I156)</f>
        <v/>
      </c>
      <c r="J157" s="370" t="str">
        <f>IF(深海装备!J156="","",深海装备!J156)</f>
        <v/>
      </c>
      <c r="K157" s="370" t="str">
        <f>IF(深海装备!K156="","",深海装备!K156)</f>
        <v/>
      </c>
      <c r="L157" s="370" t="str">
        <f>IF(深海装备!L156="","",深海装备!L156)</f>
        <v/>
      </c>
      <c r="M157" s="370" t="str">
        <f>IF(深海装备!M156="","",深海装备!M156)</f>
        <v/>
      </c>
      <c r="N157" s="370" t="str">
        <f>IF(深海装备!N156="","",深海装备!N156)</f>
        <v/>
      </c>
      <c r="O157" s="370" t="str">
        <f>IF(深海装备!O156="","",深海装备!O156)</f>
        <v/>
      </c>
      <c r="P157" s="370" t="str">
        <f>IF(深海装备!P156="","",深海装备!P156)</f>
        <v/>
      </c>
      <c r="Q157" s="370" t="str">
        <f>IF(深海装备!Q156="","",深海装备!Q156)</f>
        <v/>
      </c>
      <c r="R157" s="370" t="str">
        <f>IF(深海装备!R156="","",深海装备!R156)</f>
        <v/>
      </c>
      <c r="S157" s="370" t="str">
        <f>IF(深海装备!S156="","",深海装备!S156)</f>
        <v/>
      </c>
      <c r="T157" s="370" t="str">
        <f>IF(深海装备!T156="","",深海装备!T156)</f>
        <v/>
      </c>
      <c r="U157" s="370" t="str">
        <f>IF(深海装备!U156="","",深海装备!U156)</f>
        <v/>
      </c>
      <c r="V157" s="370" t="str">
        <f>IF(深海装备!V156="","",深海装备!V156)</f>
        <v/>
      </c>
      <c r="W157" s="370" t="str">
        <f>IF(深海装备!W156="","",深海装备!W156)</f>
        <v/>
      </c>
      <c r="X157" s="370" t="str">
        <f>IF(深海装备!X156="","",深海装备!X156)</f>
        <v/>
      </c>
      <c r="Y157" s="370" t="str">
        <f>IF(深海装备!Y156="","",深海装备!Y156)</f>
        <v/>
      </c>
      <c r="Z157" s="370" t="str">
        <f>IF(深海装备!Z156="","",深海装备!Z156)</f>
        <v/>
      </c>
      <c r="AA157" s="370" t="str">
        <f>IF(深海装备!AA156="","",深海装备!AA156)</f>
        <v/>
      </c>
      <c r="AB157" t="str">
        <f>IF(深海装备!AB156="","",深海装备!AB156)</f>
        <v/>
      </c>
      <c r="AC157" t="str">
        <f>IF(深海装备!AC156="","",深海装备!AC156)</f>
        <v/>
      </c>
      <c r="AD157" t="str">
        <f>IF(深海装备!AD156="","",深海装备!AD156)</f>
        <v/>
      </c>
    </row>
    <row r="158" spans="1:30">
      <c r="A158" t="str">
        <f>IF(深海装备!A157="","",深海装备!A157)</f>
        <v/>
      </c>
      <c r="B158" s="67" t="str">
        <f>IF(深海装备!B157="","",深海装备!B157)</f>
        <v/>
      </c>
      <c r="C158" t="str">
        <f>IF(深海装备!C157="","",深海装备!C157)</f>
        <v/>
      </c>
      <c r="D158" t="str">
        <f>IF(深海装备!D157="","",深海装备!D157)</f>
        <v/>
      </c>
      <c r="E158" s="370" t="str">
        <f>IF(深海装备!E157="","",深海装备!E157)</f>
        <v/>
      </c>
      <c r="F158" s="370" t="str">
        <f>IF(深海装备!F157="","",深海装备!F157)</f>
        <v/>
      </c>
      <c r="G158" s="370" t="str">
        <f>IF(深海装备!G157="","",深海装备!G157)</f>
        <v/>
      </c>
      <c r="H158" s="370" t="str">
        <f>IF(深海装备!H157="","",深海装备!H157)</f>
        <v/>
      </c>
      <c r="I158" s="370" t="str">
        <f>IF(深海装备!I157="","",深海装备!I157)</f>
        <v/>
      </c>
      <c r="J158" s="370" t="str">
        <f>IF(深海装备!J157="","",深海装备!J157)</f>
        <v/>
      </c>
      <c r="K158" s="370" t="str">
        <f>IF(深海装备!K157="","",深海装备!K157)</f>
        <v/>
      </c>
      <c r="L158" s="370" t="str">
        <f>IF(深海装备!L157="","",深海装备!L157)</f>
        <v/>
      </c>
      <c r="M158" s="370" t="str">
        <f>IF(深海装备!M157="","",深海装备!M157)</f>
        <v/>
      </c>
      <c r="N158" s="370" t="str">
        <f>IF(深海装备!N157="","",深海装备!N157)</f>
        <v/>
      </c>
      <c r="O158" s="370" t="str">
        <f>IF(深海装备!O157="","",深海装备!O157)</f>
        <v/>
      </c>
      <c r="P158" s="370" t="str">
        <f>IF(深海装备!P157="","",深海装备!P157)</f>
        <v/>
      </c>
      <c r="Q158" s="370" t="str">
        <f>IF(深海装备!Q157="","",深海装备!Q157)</f>
        <v/>
      </c>
      <c r="R158" s="370" t="str">
        <f>IF(深海装备!R157="","",深海装备!R157)</f>
        <v/>
      </c>
      <c r="S158" s="370" t="str">
        <f>IF(深海装备!S157="","",深海装备!S157)</f>
        <v/>
      </c>
      <c r="T158" s="370" t="str">
        <f>IF(深海装备!T157="","",深海装备!T157)</f>
        <v/>
      </c>
      <c r="U158" s="370" t="str">
        <f>IF(深海装备!U157="","",深海装备!U157)</f>
        <v/>
      </c>
      <c r="V158" s="370" t="str">
        <f>IF(深海装备!V157="","",深海装备!V157)</f>
        <v/>
      </c>
      <c r="W158" s="370" t="str">
        <f>IF(深海装备!W157="","",深海装备!W157)</f>
        <v/>
      </c>
      <c r="X158" s="370" t="str">
        <f>IF(深海装备!X157="","",深海装备!X157)</f>
        <v/>
      </c>
      <c r="Y158" s="370" t="str">
        <f>IF(深海装备!Y157="","",深海装备!Y157)</f>
        <v/>
      </c>
      <c r="Z158" s="370" t="str">
        <f>IF(深海装备!Z157="","",深海装备!Z157)</f>
        <v/>
      </c>
      <c r="AA158" s="370" t="str">
        <f>IF(深海装备!AA157="","",深海装备!AA157)</f>
        <v/>
      </c>
      <c r="AB158" t="str">
        <f>IF(深海装备!AB157="","",深海装备!AB157)</f>
        <v/>
      </c>
      <c r="AC158" t="str">
        <f>IF(深海装备!AC157="","",深海装备!AC157)</f>
        <v/>
      </c>
      <c r="AD158" t="str">
        <f>IF(深海装备!AD157="","",深海装备!AD157)</f>
        <v/>
      </c>
    </row>
    <row r="159" spans="1:30">
      <c r="A159" t="str">
        <f>IF(深海装备!A158="","",深海装备!A158)</f>
        <v/>
      </c>
      <c r="B159" s="67" t="str">
        <f>IF(深海装备!B158="","",深海装备!B158)</f>
        <v/>
      </c>
      <c r="C159" t="str">
        <f>IF(深海装备!C158="","",深海装备!C158)</f>
        <v/>
      </c>
      <c r="D159" t="str">
        <f>IF(深海装备!D158="","",深海装备!D158)</f>
        <v/>
      </c>
      <c r="E159" s="370" t="str">
        <f>IF(深海装备!E158="","",深海装备!E158)</f>
        <v/>
      </c>
      <c r="F159" s="370" t="str">
        <f>IF(深海装备!F158="","",深海装备!F158)</f>
        <v/>
      </c>
      <c r="G159" s="370" t="str">
        <f>IF(深海装备!G158="","",深海装备!G158)</f>
        <v/>
      </c>
      <c r="H159" s="370" t="str">
        <f>IF(深海装备!H158="","",深海装备!H158)</f>
        <v/>
      </c>
      <c r="I159" s="370" t="str">
        <f>IF(深海装备!I158="","",深海装备!I158)</f>
        <v/>
      </c>
      <c r="J159" s="370" t="str">
        <f>IF(深海装备!J158="","",深海装备!J158)</f>
        <v/>
      </c>
      <c r="K159" s="370" t="str">
        <f>IF(深海装备!K158="","",深海装备!K158)</f>
        <v/>
      </c>
      <c r="L159" s="370" t="str">
        <f>IF(深海装备!L158="","",深海装备!L158)</f>
        <v/>
      </c>
      <c r="M159" s="370" t="str">
        <f>IF(深海装备!M158="","",深海装备!M158)</f>
        <v/>
      </c>
      <c r="N159" s="370" t="str">
        <f>IF(深海装备!N158="","",深海装备!N158)</f>
        <v/>
      </c>
      <c r="O159" s="370" t="str">
        <f>IF(深海装备!O158="","",深海装备!O158)</f>
        <v/>
      </c>
      <c r="P159" s="370" t="str">
        <f>IF(深海装备!P158="","",深海装备!P158)</f>
        <v/>
      </c>
      <c r="Q159" s="370" t="str">
        <f>IF(深海装备!Q158="","",深海装备!Q158)</f>
        <v/>
      </c>
      <c r="R159" s="370" t="str">
        <f>IF(深海装备!R158="","",深海装备!R158)</f>
        <v/>
      </c>
      <c r="S159" s="370" t="str">
        <f>IF(深海装备!S158="","",深海装备!S158)</f>
        <v/>
      </c>
      <c r="T159" s="370" t="str">
        <f>IF(深海装备!T158="","",深海装备!T158)</f>
        <v/>
      </c>
      <c r="U159" s="370" t="str">
        <f>IF(深海装备!U158="","",深海装备!U158)</f>
        <v/>
      </c>
      <c r="V159" s="370" t="str">
        <f>IF(深海装备!V158="","",深海装备!V158)</f>
        <v/>
      </c>
      <c r="W159" s="370" t="str">
        <f>IF(深海装备!W158="","",深海装备!W158)</f>
        <v/>
      </c>
      <c r="X159" s="370" t="str">
        <f>IF(深海装备!X158="","",深海装备!X158)</f>
        <v/>
      </c>
      <c r="Y159" s="370" t="str">
        <f>IF(深海装备!Y158="","",深海装备!Y158)</f>
        <v/>
      </c>
      <c r="Z159" s="370" t="str">
        <f>IF(深海装备!Z158="","",深海装备!Z158)</f>
        <v/>
      </c>
      <c r="AA159" s="370" t="str">
        <f>IF(深海装备!AA158="","",深海装备!AA158)</f>
        <v/>
      </c>
      <c r="AB159" t="str">
        <f>IF(深海装备!AB158="","",深海装备!AB158)</f>
        <v/>
      </c>
      <c r="AC159" t="str">
        <f>IF(深海装备!AC158="","",深海装备!AC158)</f>
        <v/>
      </c>
      <c r="AD159" t="str">
        <f>IF(深海装备!AD158="","",深海装备!AD158)</f>
        <v/>
      </c>
    </row>
    <row r="160" spans="1:30">
      <c r="A160" t="str">
        <f>IF(深海装备!A159="","",深海装备!A159)</f>
        <v/>
      </c>
      <c r="B160" s="67" t="str">
        <f>IF(深海装备!B159="","",深海装备!B159)</f>
        <v/>
      </c>
      <c r="C160" t="str">
        <f>IF(深海装备!C159="","",深海装备!C159)</f>
        <v/>
      </c>
      <c r="D160" t="str">
        <f>IF(深海装备!D159="","",深海装备!D159)</f>
        <v/>
      </c>
      <c r="E160" s="370" t="str">
        <f>IF(深海装备!E159="","",深海装备!E159)</f>
        <v/>
      </c>
      <c r="F160" s="370" t="str">
        <f>IF(深海装备!F159="","",深海装备!F159)</f>
        <v/>
      </c>
      <c r="G160" s="370" t="str">
        <f>IF(深海装备!G159="","",深海装备!G159)</f>
        <v/>
      </c>
      <c r="H160" s="370" t="str">
        <f>IF(深海装备!H159="","",深海装备!H159)</f>
        <v/>
      </c>
      <c r="I160" s="370" t="str">
        <f>IF(深海装备!I159="","",深海装备!I159)</f>
        <v/>
      </c>
      <c r="J160" s="370" t="str">
        <f>IF(深海装备!J159="","",深海装备!J159)</f>
        <v/>
      </c>
      <c r="K160" s="370" t="str">
        <f>IF(深海装备!K159="","",深海装备!K159)</f>
        <v/>
      </c>
      <c r="L160" s="370" t="str">
        <f>IF(深海装备!L159="","",深海装备!L159)</f>
        <v/>
      </c>
      <c r="M160" s="370" t="str">
        <f>IF(深海装备!M159="","",深海装备!M159)</f>
        <v/>
      </c>
      <c r="N160" s="370" t="str">
        <f>IF(深海装备!N159="","",深海装备!N159)</f>
        <v/>
      </c>
      <c r="O160" s="370" t="str">
        <f>IF(深海装备!O159="","",深海装备!O159)</f>
        <v/>
      </c>
      <c r="P160" s="370" t="str">
        <f>IF(深海装备!P159="","",深海装备!P159)</f>
        <v/>
      </c>
      <c r="Q160" s="370" t="str">
        <f>IF(深海装备!Q159="","",深海装备!Q159)</f>
        <v/>
      </c>
      <c r="R160" s="370" t="str">
        <f>IF(深海装备!R159="","",深海装备!R159)</f>
        <v/>
      </c>
      <c r="S160" s="370" t="str">
        <f>IF(深海装备!S159="","",深海装备!S159)</f>
        <v/>
      </c>
      <c r="T160" s="370" t="str">
        <f>IF(深海装备!T159="","",深海装备!T159)</f>
        <v/>
      </c>
      <c r="U160" s="370" t="str">
        <f>IF(深海装备!U159="","",深海装备!U159)</f>
        <v/>
      </c>
      <c r="V160" s="370" t="str">
        <f>IF(深海装备!V159="","",深海装备!V159)</f>
        <v/>
      </c>
      <c r="W160" s="370" t="str">
        <f>IF(深海装备!W159="","",深海装备!W159)</f>
        <v/>
      </c>
      <c r="X160" s="370" t="str">
        <f>IF(深海装备!X159="","",深海装备!X159)</f>
        <v/>
      </c>
      <c r="Y160" s="370" t="str">
        <f>IF(深海装备!Y159="","",深海装备!Y159)</f>
        <v/>
      </c>
      <c r="Z160" s="370" t="str">
        <f>IF(深海装备!Z159="","",深海装备!Z159)</f>
        <v/>
      </c>
      <c r="AA160" s="370" t="str">
        <f>IF(深海装备!AA159="","",深海装备!AA159)</f>
        <v/>
      </c>
      <c r="AB160" t="str">
        <f>IF(深海装备!AB159="","",深海装备!AB159)</f>
        <v/>
      </c>
      <c r="AC160" t="str">
        <f>IF(深海装备!AC159="","",深海装备!AC159)</f>
        <v/>
      </c>
      <c r="AD160" t="str">
        <f>IF(深海装备!AD159="","",深海装备!AD159)</f>
        <v/>
      </c>
    </row>
    <row r="161" spans="1:30">
      <c r="A161" t="str">
        <f>IF(深海装备!A160="","",深海装备!A160)</f>
        <v/>
      </c>
      <c r="B161" s="67" t="str">
        <f>IF(深海装备!B160="","",深海装备!B160)</f>
        <v/>
      </c>
      <c r="C161" t="str">
        <f>IF(深海装备!C160="","",深海装备!C160)</f>
        <v/>
      </c>
      <c r="D161" t="str">
        <f>IF(深海装备!D160="","",深海装备!D160)</f>
        <v/>
      </c>
      <c r="E161" s="370" t="str">
        <f>IF(深海装备!E160="","",深海装备!E160)</f>
        <v/>
      </c>
      <c r="F161" s="370" t="str">
        <f>IF(深海装备!F160="","",深海装备!F160)</f>
        <v/>
      </c>
      <c r="G161" s="370" t="str">
        <f>IF(深海装备!G160="","",深海装备!G160)</f>
        <v/>
      </c>
      <c r="H161" s="370" t="str">
        <f>IF(深海装备!H160="","",深海装备!H160)</f>
        <v/>
      </c>
      <c r="I161" s="370" t="str">
        <f>IF(深海装备!I160="","",深海装备!I160)</f>
        <v/>
      </c>
      <c r="J161" s="370" t="str">
        <f>IF(深海装备!J160="","",深海装备!J160)</f>
        <v/>
      </c>
      <c r="K161" s="370" t="str">
        <f>IF(深海装备!K160="","",深海装备!K160)</f>
        <v/>
      </c>
      <c r="L161" s="370" t="str">
        <f>IF(深海装备!L160="","",深海装备!L160)</f>
        <v/>
      </c>
      <c r="M161" s="370" t="str">
        <f>IF(深海装备!M160="","",深海装备!M160)</f>
        <v/>
      </c>
      <c r="N161" s="370" t="str">
        <f>IF(深海装备!N160="","",深海装备!N160)</f>
        <v/>
      </c>
      <c r="O161" s="370" t="str">
        <f>IF(深海装备!O160="","",深海装备!O160)</f>
        <v/>
      </c>
      <c r="P161" s="370" t="str">
        <f>IF(深海装备!P160="","",深海装备!P160)</f>
        <v/>
      </c>
      <c r="Q161" s="370" t="str">
        <f>IF(深海装备!Q160="","",深海装备!Q160)</f>
        <v/>
      </c>
      <c r="R161" s="370" t="str">
        <f>IF(深海装备!R160="","",深海装备!R160)</f>
        <v/>
      </c>
      <c r="S161" s="370" t="str">
        <f>IF(深海装备!S160="","",深海装备!S160)</f>
        <v/>
      </c>
      <c r="T161" s="370" t="str">
        <f>IF(深海装备!T160="","",深海装备!T160)</f>
        <v/>
      </c>
      <c r="U161" s="370" t="str">
        <f>IF(深海装备!U160="","",深海装备!U160)</f>
        <v/>
      </c>
      <c r="V161" s="370" t="str">
        <f>IF(深海装备!V160="","",深海装备!V160)</f>
        <v/>
      </c>
      <c r="W161" s="370" t="str">
        <f>IF(深海装备!W160="","",深海装备!W160)</f>
        <v/>
      </c>
      <c r="X161" s="370" t="str">
        <f>IF(深海装备!X160="","",深海装备!X160)</f>
        <v/>
      </c>
      <c r="Y161" s="370" t="str">
        <f>IF(深海装备!Y160="","",深海装备!Y160)</f>
        <v/>
      </c>
      <c r="Z161" s="370" t="str">
        <f>IF(深海装备!Z160="","",深海装备!Z160)</f>
        <v/>
      </c>
      <c r="AA161" s="370" t="str">
        <f>IF(深海装备!AA160="","",深海装备!AA160)</f>
        <v/>
      </c>
      <c r="AB161" t="str">
        <f>IF(深海装备!AB160="","",深海装备!AB160)</f>
        <v/>
      </c>
      <c r="AC161" t="str">
        <f>IF(深海装备!AC160="","",深海装备!AC160)</f>
        <v/>
      </c>
      <c r="AD161" t="str">
        <f>IF(深海装备!AD160="","",深海装备!AD160)</f>
        <v/>
      </c>
    </row>
    <row r="162" spans="1:30">
      <c r="A162" t="str">
        <f>IF(深海装备!A161="","",深海装备!A161)</f>
        <v/>
      </c>
      <c r="B162" s="67" t="str">
        <f>IF(深海装备!B161="","",深海装备!B161)</f>
        <v/>
      </c>
      <c r="C162" t="str">
        <f>IF(深海装备!C161="","",深海装备!C161)</f>
        <v/>
      </c>
      <c r="D162" t="str">
        <f>IF(深海装备!D161="","",深海装备!D161)</f>
        <v/>
      </c>
      <c r="E162" s="370" t="str">
        <f>IF(深海装备!E161="","",深海装备!E161)</f>
        <v/>
      </c>
      <c r="F162" s="370" t="str">
        <f>IF(深海装备!F161="","",深海装备!F161)</f>
        <v/>
      </c>
      <c r="G162" s="370" t="str">
        <f>IF(深海装备!G161="","",深海装备!G161)</f>
        <v/>
      </c>
      <c r="H162" s="370" t="str">
        <f>IF(深海装备!H161="","",深海装备!H161)</f>
        <v/>
      </c>
      <c r="I162" s="370" t="str">
        <f>IF(深海装备!I161="","",深海装备!I161)</f>
        <v/>
      </c>
      <c r="J162" s="370" t="str">
        <f>IF(深海装备!J161="","",深海装备!J161)</f>
        <v/>
      </c>
      <c r="K162" s="370" t="str">
        <f>IF(深海装备!K161="","",深海装备!K161)</f>
        <v/>
      </c>
      <c r="L162" s="370" t="str">
        <f>IF(深海装备!L161="","",深海装备!L161)</f>
        <v/>
      </c>
      <c r="M162" s="370" t="str">
        <f>IF(深海装备!M161="","",深海装备!M161)</f>
        <v/>
      </c>
      <c r="N162" s="370" t="str">
        <f>IF(深海装备!N161="","",深海装备!N161)</f>
        <v/>
      </c>
      <c r="O162" s="370" t="str">
        <f>IF(深海装备!O161="","",深海装备!O161)</f>
        <v/>
      </c>
      <c r="P162" s="370" t="str">
        <f>IF(深海装备!P161="","",深海装备!P161)</f>
        <v/>
      </c>
      <c r="Q162" s="370" t="str">
        <f>IF(深海装备!Q161="","",深海装备!Q161)</f>
        <v/>
      </c>
      <c r="R162" s="370" t="str">
        <f>IF(深海装备!R161="","",深海装备!R161)</f>
        <v/>
      </c>
      <c r="S162" s="370" t="str">
        <f>IF(深海装备!S161="","",深海装备!S161)</f>
        <v/>
      </c>
      <c r="T162" s="370" t="str">
        <f>IF(深海装备!T161="","",深海装备!T161)</f>
        <v/>
      </c>
      <c r="U162" s="370" t="str">
        <f>IF(深海装备!U161="","",深海装备!U161)</f>
        <v/>
      </c>
      <c r="V162" s="370" t="str">
        <f>IF(深海装备!V161="","",深海装备!V161)</f>
        <v/>
      </c>
      <c r="W162" s="370" t="str">
        <f>IF(深海装备!W161="","",深海装备!W161)</f>
        <v/>
      </c>
      <c r="X162" s="370" t="str">
        <f>IF(深海装备!X161="","",深海装备!X161)</f>
        <v/>
      </c>
      <c r="Y162" s="370" t="str">
        <f>IF(深海装备!Y161="","",深海装备!Y161)</f>
        <v/>
      </c>
      <c r="Z162" s="370" t="str">
        <f>IF(深海装备!Z161="","",深海装备!Z161)</f>
        <v/>
      </c>
      <c r="AA162" s="370" t="str">
        <f>IF(深海装备!AA161="","",深海装备!AA161)</f>
        <v/>
      </c>
      <c r="AB162" t="str">
        <f>IF(深海装备!AB161="","",深海装备!AB161)</f>
        <v/>
      </c>
      <c r="AC162" t="str">
        <f>IF(深海装备!AC161="","",深海装备!AC161)</f>
        <v/>
      </c>
      <c r="AD162" t="str">
        <f>IF(深海装备!AD161="","",深海装备!AD161)</f>
        <v/>
      </c>
    </row>
    <row r="163" spans="1:30">
      <c r="A163" t="str">
        <f>IF(深海装备!A162="","",深海装备!A162)</f>
        <v/>
      </c>
      <c r="B163" s="67" t="str">
        <f>IF(深海装备!B162="","",深海装备!B162)</f>
        <v/>
      </c>
      <c r="C163" t="str">
        <f>IF(深海装备!C162="","",深海装备!C162)</f>
        <v/>
      </c>
      <c r="D163" t="str">
        <f>IF(深海装备!D162="","",深海装备!D162)</f>
        <v/>
      </c>
      <c r="E163" s="370" t="str">
        <f>IF(深海装备!E162="","",深海装备!E162)</f>
        <v/>
      </c>
      <c r="F163" s="370" t="str">
        <f>IF(深海装备!F162="","",深海装备!F162)</f>
        <v/>
      </c>
      <c r="G163" s="370" t="str">
        <f>IF(深海装备!G162="","",深海装备!G162)</f>
        <v/>
      </c>
      <c r="H163" s="370" t="str">
        <f>IF(深海装备!H162="","",深海装备!H162)</f>
        <v/>
      </c>
      <c r="I163" s="370" t="str">
        <f>IF(深海装备!I162="","",深海装备!I162)</f>
        <v/>
      </c>
      <c r="J163" s="370" t="str">
        <f>IF(深海装备!J162="","",深海装备!J162)</f>
        <v/>
      </c>
      <c r="K163" s="370" t="str">
        <f>IF(深海装备!K162="","",深海装备!K162)</f>
        <v/>
      </c>
      <c r="L163" s="370" t="str">
        <f>IF(深海装备!L162="","",深海装备!L162)</f>
        <v/>
      </c>
      <c r="M163" s="370" t="str">
        <f>IF(深海装备!M162="","",深海装备!M162)</f>
        <v/>
      </c>
      <c r="N163" s="370" t="str">
        <f>IF(深海装备!N162="","",深海装备!N162)</f>
        <v/>
      </c>
      <c r="O163" s="370" t="str">
        <f>IF(深海装备!O162="","",深海装备!O162)</f>
        <v/>
      </c>
      <c r="P163" s="370" t="str">
        <f>IF(深海装备!P162="","",深海装备!P162)</f>
        <v/>
      </c>
      <c r="Q163" s="370" t="str">
        <f>IF(深海装备!Q162="","",深海装备!Q162)</f>
        <v/>
      </c>
      <c r="R163" s="370" t="str">
        <f>IF(深海装备!R162="","",深海装备!R162)</f>
        <v/>
      </c>
      <c r="S163" s="370" t="str">
        <f>IF(深海装备!S162="","",深海装备!S162)</f>
        <v/>
      </c>
      <c r="T163" s="370" t="str">
        <f>IF(深海装备!T162="","",深海装备!T162)</f>
        <v/>
      </c>
      <c r="U163" s="370" t="str">
        <f>IF(深海装备!U162="","",深海装备!U162)</f>
        <v/>
      </c>
      <c r="V163" s="370" t="str">
        <f>IF(深海装备!V162="","",深海装备!V162)</f>
        <v/>
      </c>
      <c r="W163" s="370" t="str">
        <f>IF(深海装备!W162="","",深海装备!W162)</f>
        <v/>
      </c>
      <c r="X163" s="370" t="str">
        <f>IF(深海装备!X162="","",深海装备!X162)</f>
        <v/>
      </c>
      <c r="Y163" s="370" t="str">
        <f>IF(深海装备!Y162="","",深海装备!Y162)</f>
        <v/>
      </c>
      <c r="Z163" s="370" t="str">
        <f>IF(深海装备!Z162="","",深海装备!Z162)</f>
        <v/>
      </c>
      <c r="AA163" s="370" t="str">
        <f>IF(深海装备!AA162="","",深海装备!AA162)</f>
        <v/>
      </c>
      <c r="AB163" t="str">
        <f>IF(深海装备!AB162="","",深海装备!AB162)</f>
        <v/>
      </c>
      <c r="AC163" t="str">
        <f>IF(深海装备!AC162="","",深海装备!AC162)</f>
        <v/>
      </c>
      <c r="AD163" t="str">
        <f>IF(深海装备!AD162="","",深海装备!AD162)</f>
        <v/>
      </c>
    </row>
    <row r="164" spans="1:30">
      <c r="A164" t="str">
        <f>IF(深海装备!A163="","",深海装备!A163)</f>
        <v/>
      </c>
      <c r="B164" s="67" t="str">
        <f>IF(深海装备!B163="","",深海装备!B163)</f>
        <v/>
      </c>
      <c r="C164" t="str">
        <f>IF(深海装备!C163="","",深海装备!C163)</f>
        <v/>
      </c>
      <c r="D164" t="str">
        <f>IF(深海装备!D163="","",深海装备!D163)</f>
        <v/>
      </c>
      <c r="E164" s="370" t="str">
        <f>IF(深海装备!E163="","",深海装备!E163)</f>
        <v/>
      </c>
      <c r="F164" s="370" t="str">
        <f>IF(深海装备!F163="","",深海装备!F163)</f>
        <v/>
      </c>
      <c r="G164" s="370" t="str">
        <f>IF(深海装备!G163="","",深海装备!G163)</f>
        <v/>
      </c>
      <c r="H164" s="370" t="str">
        <f>IF(深海装备!H163="","",深海装备!H163)</f>
        <v/>
      </c>
      <c r="I164" s="370" t="str">
        <f>IF(深海装备!I163="","",深海装备!I163)</f>
        <v/>
      </c>
      <c r="J164" s="370" t="str">
        <f>IF(深海装备!J163="","",深海装备!J163)</f>
        <v/>
      </c>
      <c r="K164" s="370" t="str">
        <f>IF(深海装备!K163="","",深海装备!K163)</f>
        <v/>
      </c>
      <c r="L164" s="370" t="str">
        <f>IF(深海装备!L163="","",深海装备!L163)</f>
        <v/>
      </c>
      <c r="M164" s="370" t="str">
        <f>IF(深海装备!M163="","",深海装备!M163)</f>
        <v/>
      </c>
      <c r="N164" s="370" t="str">
        <f>IF(深海装备!N163="","",深海装备!N163)</f>
        <v/>
      </c>
      <c r="O164" s="370" t="str">
        <f>IF(深海装备!O163="","",深海装备!O163)</f>
        <v/>
      </c>
      <c r="P164" s="370" t="str">
        <f>IF(深海装备!P163="","",深海装备!P163)</f>
        <v/>
      </c>
      <c r="Q164" s="370" t="str">
        <f>IF(深海装备!Q163="","",深海装备!Q163)</f>
        <v/>
      </c>
      <c r="R164" s="370" t="str">
        <f>IF(深海装备!R163="","",深海装备!R163)</f>
        <v/>
      </c>
      <c r="S164" s="370" t="str">
        <f>IF(深海装备!S163="","",深海装备!S163)</f>
        <v/>
      </c>
      <c r="T164" s="370" t="str">
        <f>IF(深海装备!T163="","",深海装备!T163)</f>
        <v/>
      </c>
      <c r="U164" s="370" t="str">
        <f>IF(深海装备!U163="","",深海装备!U163)</f>
        <v/>
      </c>
      <c r="V164" s="370" t="str">
        <f>IF(深海装备!V163="","",深海装备!V163)</f>
        <v/>
      </c>
      <c r="W164" s="370" t="str">
        <f>IF(深海装备!W163="","",深海装备!W163)</f>
        <v/>
      </c>
      <c r="X164" s="370" t="str">
        <f>IF(深海装备!X163="","",深海装备!X163)</f>
        <v/>
      </c>
      <c r="Y164" s="370" t="str">
        <f>IF(深海装备!Y163="","",深海装备!Y163)</f>
        <v/>
      </c>
      <c r="Z164" s="370" t="str">
        <f>IF(深海装备!Z163="","",深海装备!Z163)</f>
        <v/>
      </c>
      <c r="AA164" s="370" t="str">
        <f>IF(深海装备!AA163="","",深海装备!AA163)</f>
        <v/>
      </c>
      <c r="AB164" t="str">
        <f>IF(深海装备!AB163="","",深海装备!AB163)</f>
        <v/>
      </c>
      <c r="AC164" t="str">
        <f>IF(深海装备!AC163="","",深海装备!AC163)</f>
        <v/>
      </c>
      <c r="AD164" t="str">
        <f>IF(深海装备!AD163="","",深海装备!AD163)</f>
        <v/>
      </c>
    </row>
    <row r="165" spans="1:30">
      <c r="A165" t="str">
        <f>IF(深海装备!A164="","",深海装备!A164)</f>
        <v/>
      </c>
      <c r="B165" s="67" t="str">
        <f>IF(深海装备!B164="","",深海装备!B164)</f>
        <v/>
      </c>
      <c r="C165" t="str">
        <f>IF(深海装备!C164="","",深海装备!C164)</f>
        <v/>
      </c>
      <c r="D165" t="str">
        <f>IF(深海装备!D164="","",深海装备!D164)</f>
        <v/>
      </c>
      <c r="E165" s="370" t="str">
        <f>IF(深海装备!E164="","",深海装备!E164)</f>
        <v/>
      </c>
      <c r="F165" s="370" t="str">
        <f>IF(深海装备!F164="","",深海装备!F164)</f>
        <v/>
      </c>
      <c r="G165" s="370" t="str">
        <f>IF(深海装备!G164="","",深海装备!G164)</f>
        <v/>
      </c>
      <c r="H165" s="370" t="str">
        <f>IF(深海装备!H164="","",深海装备!H164)</f>
        <v/>
      </c>
      <c r="I165" s="370" t="str">
        <f>IF(深海装备!I164="","",深海装备!I164)</f>
        <v/>
      </c>
      <c r="J165" s="370" t="str">
        <f>IF(深海装备!J164="","",深海装备!J164)</f>
        <v/>
      </c>
      <c r="K165" s="370" t="str">
        <f>IF(深海装备!K164="","",深海装备!K164)</f>
        <v/>
      </c>
      <c r="L165" s="370" t="str">
        <f>IF(深海装备!L164="","",深海装备!L164)</f>
        <v/>
      </c>
      <c r="M165" s="370" t="str">
        <f>IF(深海装备!M164="","",深海装备!M164)</f>
        <v/>
      </c>
      <c r="N165" s="370" t="str">
        <f>IF(深海装备!N164="","",深海装备!N164)</f>
        <v/>
      </c>
      <c r="O165" s="370" t="str">
        <f>IF(深海装备!O164="","",深海装备!O164)</f>
        <v/>
      </c>
      <c r="P165" s="370" t="str">
        <f>IF(深海装备!P164="","",深海装备!P164)</f>
        <v/>
      </c>
      <c r="Q165" s="370" t="str">
        <f>IF(深海装备!Q164="","",深海装备!Q164)</f>
        <v/>
      </c>
      <c r="R165" s="370" t="str">
        <f>IF(深海装备!R164="","",深海装备!R164)</f>
        <v/>
      </c>
      <c r="S165" s="370" t="str">
        <f>IF(深海装备!S164="","",深海装备!S164)</f>
        <v/>
      </c>
      <c r="T165" s="370" t="str">
        <f>IF(深海装备!T164="","",深海装备!T164)</f>
        <v/>
      </c>
      <c r="U165" s="370" t="str">
        <f>IF(深海装备!U164="","",深海装备!U164)</f>
        <v/>
      </c>
      <c r="V165" s="370" t="str">
        <f>IF(深海装备!V164="","",深海装备!V164)</f>
        <v/>
      </c>
      <c r="W165" s="370" t="str">
        <f>IF(深海装备!W164="","",深海装备!W164)</f>
        <v/>
      </c>
      <c r="X165" s="370" t="str">
        <f>IF(深海装备!X164="","",深海装备!X164)</f>
        <v/>
      </c>
      <c r="Y165" s="370" t="str">
        <f>IF(深海装备!Y164="","",深海装备!Y164)</f>
        <v/>
      </c>
      <c r="Z165" s="370" t="str">
        <f>IF(深海装备!Z164="","",深海装备!Z164)</f>
        <v/>
      </c>
      <c r="AA165" s="370" t="str">
        <f>IF(深海装备!AA164="","",深海装备!AA164)</f>
        <v/>
      </c>
      <c r="AB165" t="str">
        <f>IF(深海装备!AB164="","",深海装备!AB164)</f>
        <v/>
      </c>
      <c r="AC165" t="str">
        <f>IF(深海装备!AC164="","",深海装备!AC164)</f>
        <v/>
      </c>
      <c r="AD165" t="str">
        <f>IF(深海装备!AD164="","",深海装备!AD164)</f>
        <v/>
      </c>
    </row>
    <row r="166" spans="1:30">
      <c r="A166" t="str">
        <f>IF(深海装备!A165="","",深海装备!A165)</f>
        <v/>
      </c>
      <c r="B166" s="67" t="str">
        <f>IF(深海装备!B165="","",深海装备!B165)</f>
        <v/>
      </c>
      <c r="C166" t="str">
        <f>IF(深海装备!C165="","",深海装备!C165)</f>
        <v/>
      </c>
      <c r="D166" t="str">
        <f>IF(深海装备!D165="","",深海装备!D165)</f>
        <v/>
      </c>
      <c r="E166" s="370" t="str">
        <f>IF(深海装备!E165="","",深海装备!E165)</f>
        <v/>
      </c>
      <c r="F166" s="370" t="str">
        <f>IF(深海装备!F165="","",深海装备!F165)</f>
        <v/>
      </c>
      <c r="G166" s="370" t="str">
        <f>IF(深海装备!G165="","",深海装备!G165)</f>
        <v/>
      </c>
      <c r="H166" s="370" t="str">
        <f>IF(深海装备!H165="","",深海装备!H165)</f>
        <v/>
      </c>
      <c r="I166" s="370" t="str">
        <f>IF(深海装备!I165="","",深海装备!I165)</f>
        <v/>
      </c>
      <c r="J166" s="370" t="str">
        <f>IF(深海装备!J165="","",深海装备!J165)</f>
        <v/>
      </c>
      <c r="K166" s="370" t="str">
        <f>IF(深海装备!K165="","",深海装备!K165)</f>
        <v/>
      </c>
      <c r="L166" s="370" t="str">
        <f>IF(深海装备!L165="","",深海装备!L165)</f>
        <v/>
      </c>
      <c r="M166" s="370" t="str">
        <f>IF(深海装备!M165="","",深海装备!M165)</f>
        <v/>
      </c>
      <c r="N166" s="370" t="str">
        <f>IF(深海装备!N165="","",深海装备!N165)</f>
        <v/>
      </c>
      <c r="O166" s="370" t="str">
        <f>IF(深海装备!O165="","",深海装备!O165)</f>
        <v/>
      </c>
      <c r="P166" s="370" t="str">
        <f>IF(深海装备!P165="","",深海装备!P165)</f>
        <v/>
      </c>
      <c r="Q166" s="370" t="str">
        <f>IF(深海装备!Q165="","",深海装备!Q165)</f>
        <v/>
      </c>
      <c r="R166" s="370" t="str">
        <f>IF(深海装备!R165="","",深海装备!R165)</f>
        <v/>
      </c>
      <c r="S166" s="370" t="str">
        <f>IF(深海装备!S165="","",深海装备!S165)</f>
        <v/>
      </c>
      <c r="T166" s="370" t="str">
        <f>IF(深海装备!T165="","",深海装备!T165)</f>
        <v/>
      </c>
      <c r="U166" s="370" t="str">
        <f>IF(深海装备!U165="","",深海装备!U165)</f>
        <v/>
      </c>
      <c r="V166" s="370" t="str">
        <f>IF(深海装备!V165="","",深海装备!V165)</f>
        <v/>
      </c>
      <c r="W166" s="370" t="str">
        <f>IF(深海装备!W165="","",深海装备!W165)</f>
        <v/>
      </c>
      <c r="X166" s="370" t="str">
        <f>IF(深海装备!X165="","",深海装备!X165)</f>
        <v/>
      </c>
      <c r="Y166" s="370" t="str">
        <f>IF(深海装备!Y165="","",深海装备!Y165)</f>
        <v/>
      </c>
      <c r="Z166" s="370" t="str">
        <f>IF(深海装备!Z165="","",深海装备!Z165)</f>
        <v/>
      </c>
      <c r="AA166" s="370" t="str">
        <f>IF(深海装备!AA165="","",深海装备!AA165)</f>
        <v/>
      </c>
      <c r="AB166" t="str">
        <f>IF(深海装备!AB165="","",深海装备!AB165)</f>
        <v/>
      </c>
      <c r="AC166" t="str">
        <f>IF(深海装备!AC165="","",深海装备!AC165)</f>
        <v/>
      </c>
      <c r="AD166" t="str">
        <f>IF(深海装备!AD165="","",深海装备!AD165)</f>
        <v/>
      </c>
    </row>
    <row r="167" spans="1:30">
      <c r="A167" t="str">
        <f>IF(深海装备!A166="","",深海装备!A166)</f>
        <v/>
      </c>
      <c r="B167" s="67" t="str">
        <f>IF(深海装备!B166="","",深海装备!B166)</f>
        <v/>
      </c>
      <c r="C167" t="str">
        <f>IF(深海装备!C166="","",深海装备!C166)</f>
        <v/>
      </c>
      <c r="D167" t="str">
        <f>IF(深海装备!D166="","",深海装备!D166)</f>
        <v/>
      </c>
      <c r="E167" s="370" t="str">
        <f>IF(深海装备!E166="","",深海装备!E166)</f>
        <v/>
      </c>
      <c r="F167" s="370" t="str">
        <f>IF(深海装备!F166="","",深海装备!F166)</f>
        <v/>
      </c>
      <c r="G167" s="370" t="str">
        <f>IF(深海装备!G166="","",深海装备!G166)</f>
        <v/>
      </c>
      <c r="H167" s="370" t="str">
        <f>IF(深海装备!H166="","",深海装备!H166)</f>
        <v/>
      </c>
      <c r="I167" s="370" t="str">
        <f>IF(深海装备!I166="","",深海装备!I166)</f>
        <v/>
      </c>
      <c r="J167" s="370" t="str">
        <f>IF(深海装备!J166="","",深海装备!J166)</f>
        <v/>
      </c>
      <c r="K167" s="370" t="str">
        <f>IF(深海装备!K166="","",深海装备!K166)</f>
        <v/>
      </c>
      <c r="L167" s="370" t="str">
        <f>IF(深海装备!L166="","",深海装备!L166)</f>
        <v/>
      </c>
      <c r="M167" s="370" t="str">
        <f>IF(深海装备!M166="","",深海装备!M166)</f>
        <v/>
      </c>
      <c r="N167" s="370" t="str">
        <f>IF(深海装备!N166="","",深海装备!N166)</f>
        <v/>
      </c>
      <c r="O167" s="370" t="str">
        <f>IF(深海装备!O166="","",深海装备!O166)</f>
        <v/>
      </c>
      <c r="P167" s="370" t="str">
        <f>IF(深海装备!P166="","",深海装备!P166)</f>
        <v/>
      </c>
      <c r="Q167" s="370" t="str">
        <f>IF(深海装备!Q166="","",深海装备!Q166)</f>
        <v/>
      </c>
      <c r="R167" s="370" t="str">
        <f>IF(深海装备!R166="","",深海装备!R166)</f>
        <v/>
      </c>
      <c r="S167" s="370" t="str">
        <f>IF(深海装备!S166="","",深海装备!S166)</f>
        <v/>
      </c>
      <c r="T167" s="370" t="str">
        <f>IF(深海装备!T166="","",深海装备!T166)</f>
        <v/>
      </c>
      <c r="U167" s="370" t="str">
        <f>IF(深海装备!U166="","",深海装备!U166)</f>
        <v/>
      </c>
      <c r="V167" s="370" t="str">
        <f>IF(深海装备!V166="","",深海装备!V166)</f>
        <v/>
      </c>
      <c r="W167" s="370" t="str">
        <f>IF(深海装备!W166="","",深海装备!W166)</f>
        <v/>
      </c>
      <c r="X167" s="370" t="str">
        <f>IF(深海装备!X166="","",深海装备!X166)</f>
        <v/>
      </c>
      <c r="Y167" s="370" t="str">
        <f>IF(深海装备!Y166="","",深海装备!Y166)</f>
        <v/>
      </c>
      <c r="Z167" s="370" t="str">
        <f>IF(深海装备!Z166="","",深海装备!Z166)</f>
        <v/>
      </c>
      <c r="AA167" s="370" t="str">
        <f>IF(深海装备!AA166="","",深海装备!AA166)</f>
        <v/>
      </c>
      <c r="AB167" t="str">
        <f>IF(深海装备!AB166="","",深海装备!AB166)</f>
        <v/>
      </c>
      <c r="AC167" t="str">
        <f>IF(深海装备!AC166="","",深海装备!AC166)</f>
        <v/>
      </c>
      <c r="AD167" t="str">
        <f>IF(深海装备!AD166="","",深海装备!AD166)</f>
        <v/>
      </c>
    </row>
    <row r="168" spans="1:30">
      <c r="A168" t="str">
        <f>IF(深海装备!A167="","",深海装备!A167)</f>
        <v/>
      </c>
      <c r="B168" s="67" t="str">
        <f>IF(深海装备!B167="","",深海装备!B167)</f>
        <v/>
      </c>
      <c r="C168" t="str">
        <f>IF(深海装备!C167="","",深海装备!C167)</f>
        <v/>
      </c>
      <c r="D168" t="str">
        <f>IF(深海装备!D167="","",深海装备!D167)</f>
        <v/>
      </c>
      <c r="E168" s="370" t="str">
        <f>IF(深海装备!E167="","",深海装备!E167)</f>
        <v/>
      </c>
      <c r="F168" s="370" t="str">
        <f>IF(深海装备!F167="","",深海装备!F167)</f>
        <v/>
      </c>
      <c r="G168" s="370" t="str">
        <f>IF(深海装备!G167="","",深海装备!G167)</f>
        <v/>
      </c>
      <c r="H168" s="370" t="str">
        <f>IF(深海装备!H167="","",深海装备!H167)</f>
        <v/>
      </c>
      <c r="I168" s="370" t="str">
        <f>IF(深海装备!I167="","",深海装备!I167)</f>
        <v/>
      </c>
      <c r="J168" s="370" t="str">
        <f>IF(深海装备!J167="","",深海装备!J167)</f>
        <v/>
      </c>
      <c r="K168" s="370" t="str">
        <f>IF(深海装备!K167="","",深海装备!K167)</f>
        <v/>
      </c>
      <c r="L168" s="370" t="str">
        <f>IF(深海装备!L167="","",深海装备!L167)</f>
        <v/>
      </c>
      <c r="M168" s="370" t="str">
        <f>IF(深海装备!M167="","",深海装备!M167)</f>
        <v/>
      </c>
      <c r="N168" s="370" t="str">
        <f>IF(深海装备!N167="","",深海装备!N167)</f>
        <v/>
      </c>
      <c r="O168" s="370" t="str">
        <f>IF(深海装备!O167="","",深海装备!O167)</f>
        <v/>
      </c>
      <c r="P168" s="370" t="str">
        <f>IF(深海装备!P167="","",深海装备!P167)</f>
        <v/>
      </c>
      <c r="Q168" s="370" t="str">
        <f>IF(深海装备!Q167="","",深海装备!Q167)</f>
        <v/>
      </c>
      <c r="R168" s="370" t="str">
        <f>IF(深海装备!R167="","",深海装备!R167)</f>
        <v/>
      </c>
      <c r="S168" s="370" t="str">
        <f>IF(深海装备!S167="","",深海装备!S167)</f>
        <v/>
      </c>
      <c r="T168" s="370" t="str">
        <f>IF(深海装备!T167="","",深海装备!T167)</f>
        <v/>
      </c>
      <c r="U168" s="370" t="str">
        <f>IF(深海装备!U167="","",深海装备!U167)</f>
        <v/>
      </c>
      <c r="V168" s="370" t="str">
        <f>IF(深海装备!V167="","",深海装备!V167)</f>
        <v/>
      </c>
      <c r="W168" s="370" t="str">
        <f>IF(深海装备!W167="","",深海装备!W167)</f>
        <v/>
      </c>
      <c r="X168" s="370" t="str">
        <f>IF(深海装备!X167="","",深海装备!X167)</f>
        <v/>
      </c>
      <c r="Y168" s="370" t="str">
        <f>IF(深海装备!Y167="","",深海装备!Y167)</f>
        <v/>
      </c>
      <c r="Z168" s="370" t="str">
        <f>IF(深海装备!Z167="","",深海装备!Z167)</f>
        <v/>
      </c>
      <c r="AA168" s="370" t="str">
        <f>IF(深海装备!AA167="","",深海装备!AA167)</f>
        <v/>
      </c>
      <c r="AB168" t="str">
        <f>IF(深海装备!AB167="","",深海装备!AB167)</f>
        <v/>
      </c>
      <c r="AC168" t="str">
        <f>IF(深海装备!AC167="","",深海装备!AC167)</f>
        <v/>
      </c>
      <c r="AD168" t="str">
        <f>IF(深海装备!AD167="","",深海装备!AD167)</f>
        <v/>
      </c>
    </row>
    <row r="169" spans="1:30">
      <c r="A169" t="str">
        <f>IF(深海装备!A168="","",深海装备!A168)</f>
        <v/>
      </c>
      <c r="B169" s="67" t="str">
        <f>IF(深海装备!B168="","",深海装备!B168)</f>
        <v/>
      </c>
      <c r="C169" t="str">
        <f>IF(深海装备!C168="","",深海装备!C168)</f>
        <v/>
      </c>
      <c r="D169" t="str">
        <f>IF(深海装备!D168="","",深海装备!D168)</f>
        <v/>
      </c>
      <c r="E169" s="370" t="str">
        <f>IF(深海装备!E168="","",深海装备!E168)</f>
        <v/>
      </c>
      <c r="F169" s="370" t="str">
        <f>IF(深海装备!F168="","",深海装备!F168)</f>
        <v/>
      </c>
      <c r="G169" s="370" t="str">
        <f>IF(深海装备!G168="","",深海装备!G168)</f>
        <v/>
      </c>
      <c r="H169" s="370" t="str">
        <f>IF(深海装备!H168="","",深海装备!H168)</f>
        <v/>
      </c>
      <c r="I169" s="370" t="str">
        <f>IF(深海装备!I168="","",深海装备!I168)</f>
        <v/>
      </c>
      <c r="J169" s="370" t="str">
        <f>IF(深海装备!J168="","",深海装备!J168)</f>
        <v/>
      </c>
      <c r="K169" s="370" t="str">
        <f>IF(深海装备!K168="","",深海装备!K168)</f>
        <v/>
      </c>
      <c r="L169" s="370" t="str">
        <f>IF(深海装备!L168="","",深海装备!L168)</f>
        <v/>
      </c>
      <c r="M169" s="370" t="str">
        <f>IF(深海装备!M168="","",深海装备!M168)</f>
        <v/>
      </c>
      <c r="N169" s="370" t="str">
        <f>IF(深海装备!N168="","",深海装备!N168)</f>
        <v/>
      </c>
      <c r="O169" s="370" t="str">
        <f>IF(深海装备!O168="","",深海装备!O168)</f>
        <v/>
      </c>
      <c r="P169" s="370" t="str">
        <f>IF(深海装备!P168="","",深海装备!P168)</f>
        <v/>
      </c>
      <c r="Q169" s="370" t="str">
        <f>IF(深海装备!Q168="","",深海装备!Q168)</f>
        <v/>
      </c>
      <c r="R169" s="370" t="str">
        <f>IF(深海装备!R168="","",深海装备!R168)</f>
        <v/>
      </c>
      <c r="S169" s="370" t="str">
        <f>IF(深海装备!S168="","",深海装备!S168)</f>
        <v/>
      </c>
      <c r="T169" s="370" t="str">
        <f>IF(深海装备!T168="","",深海装备!T168)</f>
        <v/>
      </c>
      <c r="U169" s="370" t="str">
        <f>IF(深海装备!U168="","",深海装备!U168)</f>
        <v/>
      </c>
      <c r="V169" s="370" t="str">
        <f>IF(深海装备!V168="","",深海装备!V168)</f>
        <v/>
      </c>
      <c r="W169" s="370" t="str">
        <f>IF(深海装备!W168="","",深海装备!W168)</f>
        <v/>
      </c>
      <c r="X169" s="370" t="str">
        <f>IF(深海装备!X168="","",深海装备!X168)</f>
        <v/>
      </c>
      <c r="Y169" s="370" t="str">
        <f>IF(深海装备!Y168="","",深海装备!Y168)</f>
        <v/>
      </c>
      <c r="Z169" s="370" t="str">
        <f>IF(深海装备!Z168="","",深海装备!Z168)</f>
        <v/>
      </c>
      <c r="AA169" s="370" t="str">
        <f>IF(深海装备!AA168="","",深海装备!AA168)</f>
        <v/>
      </c>
      <c r="AB169" t="str">
        <f>IF(深海装备!AB168="","",深海装备!AB168)</f>
        <v/>
      </c>
      <c r="AC169" t="str">
        <f>IF(深海装备!AC168="","",深海装备!AC168)</f>
        <v/>
      </c>
      <c r="AD169" t="str">
        <f>IF(深海装备!AD168="","",深海装备!AD168)</f>
        <v/>
      </c>
    </row>
    <row r="170" spans="1:30">
      <c r="A170" t="str">
        <f>IF(深海装备!A169="","",深海装备!A169)</f>
        <v/>
      </c>
      <c r="B170" s="67" t="str">
        <f>IF(深海装备!B169="","",深海装备!B169)</f>
        <v/>
      </c>
      <c r="C170" t="str">
        <f>IF(深海装备!C169="","",深海装备!C169)</f>
        <v/>
      </c>
      <c r="D170" t="str">
        <f>IF(深海装备!D169="","",深海装备!D169)</f>
        <v/>
      </c>
      <c r="E170" s="370" t="str">
        <f>IF(深海装备!E169="","",深海装备!E169)</f>
        <v/>
      </c>
      <c r="F170" s="370" t="str">
        <f>IF(深海装备!F169="","",深海装备!F169)</f>
        <v/>
      </c>
      <c r="G170" s="370" t="str">
        <f>IF(深海装备!G169="","",深海装备!G169)</f>
        <v/>
      </c>
      <c r="H170" s="370" t="str">
        <f>IF(深海装备!H169="","",深海装备!H169)</f>
        <v/>
      </c>
      <c r="I170" s="370" t="str">
        <f>IF(深海装备!I169="","",深海装备!I169)</f>
        <v/>
      </c>
      <c r="J170" s="370" t="str">
        <f>IF(深海装备!J169="","",深海装备!J169)</f>
        <v/>
      </c>
      <c r="K170" s="370" t="str">
        <f>IF(深海装备!K169="","",深海装备!K169)</f>
        <v/>
      </c>
      <c r="L170" s="370" t="str">
        <f>IF(深海装备!L169="","",深海装备!L169)</f>
        <v/>
      </c>
      <c r="M170" s="370" t="str">
        <f>IF(深海装备!M169="","",深海装备!M169)</f>
        <v/>
      </c>
      <c r="N170" s="370" t="str">
        <f>IF(深海装备!N169="","",深海装备!N169)</f>
        <v/>
      </c>
      <c r="O170" s="370" t="str">
        <f>IF(深海装备!O169="","",深海装备!O169)</f>
        <v/>
      </c>
      <c r="P170" s="370" t="str">
        <f>IF(深海装备!P169="","",深海装备!P169)</f>
        <v/>
      </c>
      <c r="Q170" s="370" t="str">
        <f>IF(深海装备!Q169="","",深海装备!Q169)</f>
        <v/>
      </c>
      <c r="R170" s="370" t="str">
        <f>IF(深海装备!R169="","",深海装备!R169)</f>
        <v/>
      </c>
      <c r="S170" s="370" t="str">
        <f>IF(深海装备!S169="","",深海装备!S169)</f>
        <v/>
      </c>
      <c r="T170" s="370" t="str">
        <f>IF(深海装备!T169="","",深海装备!T169)</f>
        <v/>
      </c>
      <c r="U170" s="370" t="str">
        <f>IF(深海装备!U169="","",深海装备!U169)</f>
        <v/>
      </c>
      <c r="V170" s="370" t="str">
        <f>IF(深海装备!V169="","",深海装备!V169)</f>
        <v/>
      </c>
      <c r="W170" s="370" t="str">
        <f>IF(深海装备!W169="","",深海装备!W169)</f>
        <v/>
      </c>
      <c r="X170" s="370" t="str">
        <f>IF(深海装备!X169="","",深海装备!X169)</f>
        <v/>
      </c>
      <c r="Y170" s="370" t="str">
        <f>IF(深海装备!Y169="","",深海装备!Y169)</f>
        <v/>
      </c>
      <c r="Z170" s="370" t="str">
        <f>IF(深海装备!Z169="","",深海装备!Z169)</f>
        <v/>
      </c>
      <c r="AA170" s="370" t="str">
        <f>IF(深海装备!AA169="","",深海装备!AA169)</f>
        <v/>
      </c>
      <c r="AB170" t="str">
        <f>IF(深海装备!AB169="","",深海装备!AB169)</f>
        <v/>
      </c>
      <c r="AC170" t="str">
        <f>IF(深海装备!AC169="","",深海装备!AC169)</f>
        <v/>
      </c>
      <c r="AD170" t="str">
        <f>IF(深海装备!AD169="","",深海装备!AD169)</f>
        <v/>
      </c>
    </row>
    <row r="171" spans="1:30">
      <c r="A171" t="str">
        <f>IF(深海装备!A170="","",深海装备!A170)</f>
        <v/>
      </c>
      <c r="B171" s="67" t="str">
        <f>IF(深海装备!B170="","",深海装备!B170)</f>
        <v/>
      </c>
      <c r="C171" t="str">
        <f>IF(深海装备!C170="","",深海装备!C170)</f>
        <v/>
      </c>
      <c r="D171" t="str">
        <f>IF(深海装备!D170="","",深海装备!D170)</f>
        <v/>
      </c>
      <c r="E171" s="370" t="str">
        <f>IF(深海装备!E170="","",深海装备!E170)</f>
        <v/>
      </c>
      <c r="F171" s="370" t="str">
        <f>IF(深海装备!F170="","",深海装备!F170)</f>
        <v/>
      </c>
      <c r="G171" s="370" t="str">
        <f>IF(深海装备!G170="","",深海装备!G170)</f>
        <v/>
      </c>
      <c r="H171" s="370" t="str">
        <f>IF(深海装备!H170="","",深海装备!H170)</f>
        <v/>
      </c>
      <c r="I171" s="370" t="str">
        <f>IF(深海装备!I170="","",深海装备!I170)</f>
        <v/>
      </c>
      <c r="J171" s="370" t="str">
        <f>IF(深海装备!J170="","",深海装备!J170)</f>
        <v/>
      </c>
      <c r="K171" s="370" t="str">
        <f>IF(深海装备!K170="","",深海装备!K170)</f>
        <v/>
      </c>
      <c r="L171" s="370" t="str">
        <f>IF(深海装备!L170="","",深海装备!L170)</f>
        <v/>
      </c>
      <c r="M171" s="370" t="str">
        <f>IF(深海装备!M170="","",深海装备!M170)</f>
        <v/>
      </c>
      <c r="N171" s="370" t="str">
        <f>IF(深海装备!N170="","",深海装备!N170)</f>
        <v/>
      </c>
      <c r="O171" s="370" t="str">
        <f>IF(深海装备!O170="","",深海装备!O170)</f>
        <v/>
      </c>
      <c r="P171" s="370" t="str">
        <f>IF(深海装备!P170="","",深海装备!P170)</f>
        <v/>
      </c>
      <c r="Q171" s="370" t="str">
        <f>IF(深海装备!Q170="","",深海装备!Q170)</f>
        <v/>
      </c>
      <c r="R171" s="370" t="str">
        <f>IF(深海装备!R170="","",深海装备!R170)</f>
        <v/>
      </c>
      <c r="S171" s="370" t="str">
        <f>IF(深海装备!S170="","",深海装备!S170)</f>
        <v/>
      </c>
      <c r="T171" s="370" t="str">
        <f>IF(深海装备!T170="","",深海装备!T170)</f>
        <v/>
      </c>
      <c r="U171" s="370" t="str">
        <f>IF(深海装备!U170="","",深海装备!U170)</f>
        <v/>
      </c>
      <c r="V171" s="370" t="str">
        <f>IF(深海装备!V170="","",深海装备!V170)</f>
        <v/>
      </c>
      <c r="W171" s="370" t="str">
        <f>IF(深海装备!W170="","",深海装备!W170)</f>
        <v/>
      </c>
      <c r="X171" s="370" t="str">
        <f>IF(深海装备!X170="","",深海装备!X170)</f>
        <v/>
      </c>
      <c r="Y171" s="370" t="str">
        <f>IF(深海装备!Y170="","",深海装备!Y170)</f>
        <v/>
      </c>
      <c r="Z171" s="370" t="str">
        <f>IF(深海装备!Z170="","",深海装备!Z170)</f>
        <v/>
      </c>
      <c r="AA171" s="370" t="str">
        <f>IF(深海装备!AA170="","",深海装备!AA170)</f>
        <v/>
      </c>
      <c r="AB171" t="str">
        <f>IF(深海装备!AB170="","",深海装备!AB170)</f>
        <v/>
      </c>
      <c r="AC171" t="str">
        <f>IF(深海装备!AC170="","",深海装备!AC170)</f>
        <v/>
      </c>
      <c r="AD171" t="str">
        <f>IF(深海装备!AD170="","",深海装备!AD170)</f>
        <v/>
      </c>
    </row>
    <row r="172" spans="1:30">
      <c r="A172" t="str">
        <f>IF(深海装备!A171="","",深海装备!A171)</f>
        <v/>
      </c>
      <c r="B172" s="67" t="str">
        <f>IF(深海装备!B171="","",深海装备!B171)</f>
        <v/>
      </c>
      <c r="C172" t="str">
        <f>IF(深海装备!C171="","",深海装备!C171)</f>
        <v/>
      </c>
      <c r="D172" t="str">
        <f>IF(深海装备!D171="","",深海装备!D171)</f>
        <v/>
      </c>
      <c r="E172" s="370" t="str">
        <f>IF(深海装备!E171="","",深海装备!E171)</f>
        <v/>
      </c>
      <c r="F172" s="370" t="str">
        <f>IF(深海装备!F171="","",深海装备!F171)</f>
        <v/>
      </c>
      <c r="G172" s="370" t="str">
        <f>IF(深海装备!G171="","",深海装备!G171)</f>
        <v/>
      </c>
      <c r="H172" s="370" t="str">
        <f>IF(深海装备!H171="","",深海装备!H171)</f>
        <v/>
      </c>
      <c r="I172" s="370" t="str">
        <f>IF(深海装备!I171="","",深海装备!I171)</f>
        <v/>
      </c>
      <c r="J172" s="370" t="str">
        <f>IF(深海装备!J171="","",深海装备!J171)</f>
        <v/>
      </c>
      <c r="K172" s="370" t="str">
        <f>IF(深海装备!K171="","",深海装备!K171)</f>
        <v/>
      </c>
      <c r="L172" s="370" t="str">
        <f>IF(深海装备!L171="","",深海装备!L171)</f>
        <v/>
      </c>
      <c r="M172" s="370" t="str">
        <f>IF(深海装备!M171="","",深海装备!M171)</f>
        <v/>
      </c>
      <c r="N172" s="370" t="str">
        <f>IF(深海装备!N171="","",深海装备!N171)</f>
        <v/>
      </c>
      <c r="O172" s="370" t="str">
        <f>IF(深海装备!O171="","",深海装备!O171)</f>
        <v/>
      </c>
      <c r="P172" s="370" t="str">
        <f>IF(深海装备!P171="","",深海装备!P171)</f>
        <v/>
      </c>
      <c r="Q172" s="370" t="str">
        <f>IF(深海装备!Q171="","",深海装备!Q171)</f>
        <v/>
      </c>
      <c r="R172" s="370" t="str">
        <f>IF(深海装备!R171="","",深海装备!R171)</f>
        <v/>
      </c>
      <c r="S172" s="370" t="str">
        <f>IF(深海装备!S171="","",深海装备!S171)</f>
        <v/>
      </c>
      <c r="T172" s="370" t="str">
        <f>IF(深海装备!T171="","",深海装备!T171)</f>
        <v/>
      </c>
      <c r="U172" s="370" t="str">
        <f>IF(深海装备!U171="","",深海装备!U171)</f>
        <v/>
      </c>
      <c r="V172" s="370" t="str">
        <f>IF(深海装备!V171="","",深海装备!V171)</f>
        <v/>
      </c>
      <c r="W172" s="370" t="str">
        <f>IF(深海装备!W171="","",深海装备!W171)</f>
        <v/>
      </c>
      <c r="X172" s="370" t="str">
        <f>IF(深海装备!X171="","",深海装备!X171)</f>
        <v/>
      </c>
      <c r="Y172" s="370" t="str">
        <f>IF(深海装备!Y171="","",深海装备!Y171)</f>
        <v/>
      </c>
      <c r="Z172" s="370" t="str">
        <f>IF(深海装备!Z171="","",深海装备!Z171)</f>
        <v/>
      </c>
      <c r="AA172" s="370" t="str">
        <f>IF(深海装备!AA171="","",深海装备!AA171)</f>
        <v/>
      </c>
      <c r="AB172" t="str">
        <f>IF(深海装备!AB171="","",深海装备!AB171)</f>
        <v/>
      </c>
      <c r="AC172" t="str">
        <f>IF(深海装备!AC171="","",深海装备!AC171)</f>
        <v/>
      </c>
      <c r="AD172" t="str">
        <f>IF(深海装备!AD171="","",深海装备!AD171)</f>
        <v/>
      </c>
    </row>
    <row r="173" spans="1:30">
      <c r="A173" t="str">
        <f>IF(深海装备!A172="","",深海装备!A172)</f>
        <v/>
      </c>
      <c r="B173" s="67" t="str">
        <f>IF(深海装备!B172="","",深海装备!B172)</f>
        <v/>
      </c>
      <c r="C173" t="str">
        <f>IF(深海装备!C172="","",深海装备!C172)</f>
        <v/>
      </c>
      <c r="D173" t="str">
        <f>IF(深海装备!D172="","",深海装备!D172)</f>
        <v/>
      </c>
      <c r="E173" s="370" t="str">
        <f>IF(深海装备!E172="","",深海装备!E172)</f>
        <v/>
      </c>
      <c r="F173" s="370" t="str">
        <f>IF(深海装备!F172="","",深海装备!F172)</f>
        <v/>
      </c>
      <c r="G173" s="370" t="str">
        <f>IF(深海装备!G172="","",深海装备!G172)</f>
        <v/>
      </c>
      <c r="H173" s="370" t="str">
        <f>IF(深海装备!H172="","",深海装备!H172)</f>
        <v/>
      </c>
      <c r="I173" s="370" t="str">
        <f>IF(深海装备!I172="","",深海装备!I172)</f>
        <v/>
      </c>
      <c r="J173" s="370" t="str">
        <f>IF(深海装备!J172="","",深海装备!J172)</f>
        <v/>
      </c>
      <c r="K173" s="370" t="str">
        <f>IF(深海装备!K172="","",深海装备!K172)</f>
        <v/>
      </c>
      <c r="L173" s="370" t="str">
        <f>IF(深海装备!L172="","",深海装备!L172)</f>
        <v/>
      </c>
      <c r="M173" s="370" t="str">
        <f>IF(深海装备!M172="","",深海装备!M172)</f>
        <v/>
      </c>
      <c r="N173" s="370" t="str">
        <f>IF(深海装备!N172="","",深海装备!N172)</f>
        <v/>
      </c>
      <c r="O173" s="370" t="str">
        <f>IF(深海装备!O172="","",深海装备!O172)</f>
        <v/>
      </c>
      <c r="P173" s="370" t="str">
        <f>IF(深海装备!P172="","",深海装备!P172)</f>
        <v/>
      </c>
      <c r="Q173" s="370" t="str">
        <f>IF(深海装备!Q172="","",深海装备!Q172)</f>
        <v/>
      </c>
      <c r="R173" s="370" t="str">
        <f>IF(深海装备!R172="","",深海装备!R172)</f>
        <v/>
      </c>
      <c r="S173" s="370" t="str">
        <f>IF(深海装备!S172="","",深海装备!S172)</f>
        <v/>
      </c>
      <c r="T173" s="370" t="str">
        <f>IF(深海装备!T172="","",深海装备!T172)</f>
        <v/>
      </c>
      <c r="U173" s="370" t="str">
        <f>IF(深海装备!U172="","",深海装备!U172)</f>
        <v/>
      </c>
      <c r="V173" s="370" t="str">
        <f>IF(深海装备!V172="","",深海装备!V172)</f>
        <v/>
      </c>
      <c r="W173" s="370" t="str">
        <f>IF(深海装备!W172="","",深海装备!W172)</f>
        <v/>
      </c>
      <c r="X173" s="370" t="str">
        <f>IF(深海装备!X172="","",深海装备!X172)</f>
        <v/>
      </c>
      <c r="Y173" s="370" t="str">
        <f>IF(深海装备!Y172="","",深海装备!Y172)</f>
        <v/>
      </c>
      <c r="Z173" s="370" t="str">
        <f>IF(深海装备!Z172="","",深海装备!Z172)</f>
        <v/>
      </c>
      <c r="AA173" s="370" t="str">
        <f>IF(深海装备!AA172="","",深海装备!AA172)</f>
        <v/>
      </c>
      <c r="AB173" t="str">
        <f>IF(深海装备!AB172="","",深海装备!AB172)</f>
        <v/>
      </c>
      <c r="AC173" t="str">
        <f>IF(深海装备!AC172="","",深海装备!AC172)</f>
        <v/>
      </c>
      <c r="AD173" t="str">
        <f>IF(深海装备!AD172="","",深海装备!AD172)</f>
        <v/>
      </c>
    </row>
    <row r="174" spans="1:30">
      <c r="A174" t="str">
        <f>IF(深海装备!A173="","",深海装备!A173)</f>
        <v/>
      </c>
      <c r="B174" s="67" t="str">
        <f>IF(深海装备!B173="","",深海装备!B173)</f>
        <v/>
      </c>
      <c r="C174" t="str">
        <f>IF(深海装备!C173="","",深海装备!C173)</f>
        <v/>
      </c>
      <c r="D174" t="str">
        <f>IF(深海装备!D173="","",深海装备!D173)</f>
        <v/>
      </c>
      <c r="E174" s="370" t="str">
        <f>IF(深海装备!E173="","",深海装备!E173)</f>
        <v/>
      </c>
      <c r="F174" s="370" t="str">
        <f>IF(深海装备!F173="","",深海装备!F173)</f>
        <v/>
      </c>
      <c r="G174" s="370" t="str">
        <f>IF(深海装备!G173="","",深海装备!G173)</f>
        <v/>
      </c>
      <c r="H174" s="370" t="str">
        <f>IF(深海装备!H173="","",深海装备!H173)</f>
        <v/>
      </c>
      <c r="I174" s="370" t="str">
        <f>IF(深海装备!I173="","",深海装备!I173)</f>
        <v/>
      </c>
      <c r="J174" s="370" t="str">
        <f>IF(深海装备!J173="","",深海装备!J173)</f>
        <v/>
      </c>
      <c r="K174" s="370" t="str">
        <f>IF(深海装备!K173="","",深海装备!K173)</f>
        <v/>
      </c>
      <c r="L174" s="370" t="str">
        <f>IF(深海装备!L173="","",深海装备!L173)</f>
        <v/>
      </c>
      <c r="M174" s="370" t="str">
        <f>IF(深海装备!M173="","",深海装备!M173)</f>
        <v/>
      </c>
      <c r="N174" s="370" t="str">
        <f>IF(深海装备!N173="","",深海装备!N173)</f>
        <v/>
      </c>
      <c r="O174" s="370" t="str">
        <f>IF(深海装备!O173="","",深海装备!O173)</f>
        <v/>
      </c>
      <c r="P174" s="370" t="str">
        <f>IF(深海装备!P173="","",深海装备!P173)</f>
        <v/>
      </c>
      <c r="Q174" s="370" t="str">
        <f>IF(深海装备!Q173="","",深海装备!Q173)</f>
        <v/>
      </c>
      <c r="R174" s="370" t="str">
        <f>IF(深海装备!R173="","",深海装备!R173)</f>
        <v/>
      </c>
      <c r="S174" s="370" t="str">
        <f>IF(深海装备!S173="","",深海装备!S173)</f>
        <v/>
      </c>
      <c r="T174" s="370" t="str">
        <f>IF(深海装备!T173="","",深海装备!T173)</f>
        <v/>
      </c>
      <c r="U174" s="370" t="str">
        <f>IF(深海装备!U173="","",深海装备!U173)</f>
        <v/>
      </c>
      <c r="V174" s="370" t="str">
        <f>IF(深海装备!V173="","",深海装备!V173)</f>
        <v/>
      </c>
      <c r="W174" s="370" t="str">
        <f>IF(深海装备!W173="","",深海装备!W173)</f>
        <v/>
      </c>
      <c r="X174" s="370" t="str">
        <f>IF(深海装备!X173="","",深海装备!X173)</f>
        <v/>
      </c>
      <c r="Y174" s="370" t="str">
        <f>IF(深海装备!Y173="","",深海装备!Y173)</f>
        <v/>
      </c>
      <c r="Z174" s="370" t="str">
        <f>IF(深海装备!Z173="","",深海装备!Z173)</f>
        <v/>
      </c>
      <c r="AA174" s="370" t="str">
        <f>IF(深海装备!AA173="","",深海装备!AA173)</f>
        <v/>
      </c>
      <c r="AB174" t="str">
        <f>IF(深海装备!AB173="","",深海装备!AB173)</f>
        <v/>
      </c>
      <c r="AC174" t="str">
        <f>IF(深海装备!AC173="","",深海装备!AC173)</f>
        <v/>
      </c>
      <c r="AD174" t="str">
        <f>IF(深海装备!AD173="","",深海装备!AD173)</f>
        <v/>
      </c>
    </row>
    <row r="175" spans="1:30">
      <c r="A175" t="str">
        <f>IF(深海装备!A174="","",深海装备!A174)</f>
        <v/>
      </c>
      <c r="B175" s="67" t="str">
        <f>IF(深海装备!B174="","",深海装备!B174)</f>
        <v/>
      </c>
      <c r="C175" t="str">
        <f>IF(深海装备!C174="","",深海装备!C174)</f>
        <v/>
      </c>
      <c r="D175" t="str">
        <f>IF(深海装备!D174="","",深海装备!D174)</f>
        <v/>
      </c>
      <c r="E175" s="370" t="str">
        <f>IF(深海装备!E174="","",深海装备!E174)</f>
        <v/>
      </c>
      <c r="F175" s="370" t="str">
        <f>IF(深海装备!F174="","",深海装备!F174)</f>
        <v/>
      </c>
      <c r="G175" s="370" t="str">
        <f>IF(深海装备!G174="","",深海装备!G174)</f>
        <v/>
      </c>
      <c r="H175" s="370" t="str">
        <f>IF(深海装备!H174="","",深海装备!H174)</f>
        <v/>
      </c>
      <c r="I175" s="370" t="str">
        <f>IF(深海装备!I174="","",深海装备!I174)</f>
        <v/>
      </c>
      <c r="J175" s="370" t="str">
        <f>IF(深海装备!J174="","",深海装备!J174)</f>
        <v/>
      </c>
      <c r="K175" s="370" t="str">
        <f>IF(深海装备!K174="","",深海装备!K174)</f>
        <v/>
      </c>
      <c r="L175" s="370" t="str">
        <f>IF(深海装备!L174="","",深海装备!L174)</f>
        <v/>
      </c>
      <c r="M175" s="370" t="str">
        <f>IF(深海装备!M174="","",深海装备!M174)</f>
        <v/>
      </c>
      <c r="N175" s="370" t="str">
        <f>IF(深海装备!N174="","",深海装备!N174)</f>
        <v/>
      </c>
      <c r="O175" s="370" t="str">
        <f>IF(深海装备!O174="","",深海装备!O174)</f>
        <v/>
      </c>
      <c r="P175" s="370" t="str">
        <f>IF(深海装备!P174="","",深海装备!P174)</f>
        <v/>
      </c>
      <c r="Q175" s="370" t="str">
        <f>IF(深海装备!Q174="","",深海装备!Q174)</f>
        <v/>
      </c>
      <c r="R175" s="370" t="str">
        <f>IF(深海装备!R174="","",深海装备!R174)</f>
        <v/>
      </c>
      <c r="S175" s="370" t="str">
        <f>IF(深海装备!S174="","",深海装备!S174)</f>
        <v/>
      </c>
      <c r="T175" s="370" t="str">
        <f>IF(深海装备!T174="","",深海装备!T174)</f>
        <v/>
      </c>
      <c r="U175" s="370" t="str">
        <f>IF(深海装备!U174="","",深海装备!U174)</f>
        <v/>
      </c>
      <c r="V175" s="370" t="str">
        <f>IF(深海装备!V174="","",深海装备!V174)</f>
        <v/>
      </c>
      <c r="W175" s="370" t="str">
        <f>IF(深海装备!W174="","",深海装备!W174)</f>
        <v/>
      </c>
      <c r="X175" s="370" t="str">
        <f>IF(深海装备!X174="","",深海装备!X174)</f>
        <v/>
      </c>
      <c r="Y175" s="370" t="str">
        <f>IF(深海装备!Y174="","",深海装备!Y174)</f>
        <v/>
      </c>
      <c r="Z175" s="370" t="str">
        <f>IF(深海装备!Z174="","",深海装备!Z174)</f>
        <v/>
      </c>
      <c r="AA175" s="370" t="str">
        <f>IF(深海装备!AA174="","",深海装备!AA174)</f>
        <v/>
      </c>
      <c r="AB175" t="str">
        <f>IF(深海装备!AB174="","",深海装备!AB174)</f>
        <v/>
      </c>
      <c r="AC175" t="str">
        <f>IF(深海装备!AC174="","",深海装备!AC174)</f>
        <v/>
      </c>
      <c r="AD175" t="str">
        <f>IF(深海装备!AD174="","",深海装备!AD174)</f>
        <v/>
      </c>
    </row>
    <row r="176" spans="1:30">
      <c r="A176" t="str">
        <f>IF(深海装备!A175="","",深海装备!A175)</f>
        <v/>
      </c>
      <c r="B176" s="67" t="str">
        <f>IF(深海装备!B175="","",深海装备!B175)</f>
        <v/>
      </c>
      <c r="C176" t="str">
        <f>IF(深海装备!C175="","",深海装备!C175)</f>
        <v/>
      </c>
      <c r="D176" t="str">
        <f>IF(深海装备!D175="","",深海装备!D175)</f>
        <v/>
      </c>
      <c r="E176" s="370" t="str">
        <f>IF(深海装备!E175="","",深海装备!E175)</f>
        <v/>
      </c>
      <c r="F176" s="370" t="str">
        <f>IF(深海装备!F175="","",深海装备!F175)</f>
        <v/>
      </c>
      <c r="G176" s="370" t="str">
        <f>IF(深海装备!G175="","",深海装备!G175)</f>
        <v/>
      </c>
      <c r="H176" s="370" t="str">
        <f>IF(深海装备!H175="","",深海装备!H175)</f>
        <v/>
      </c>
      <c r="I176" s="370" t="str">
        <f>IF(深海装备!I175="","",深海装备!I175)</f>
        <v/>
      </c>
      <c r="J176" s="370" t="str">
        <f>IF(深海装备!J175="","",深海装备!J175)</f>
        <v/>
      </c>
      <c r="K176" s="370" t="str">
        <f>IF(深海装备!K175="","",深海装备!K175)</f>
        <v/>
      </c>
      <c r="L176" s="370" t="str">
        <f>IF(深海装备!L175="","",深海装备!L175)</f>
        <v/>
      </c>
      <c r="M176" s="370" t="str">
        <f>IF(深海装备!M175="","",深海装备!M175)</f>
        <v/>
      </c>
      <c r="N176" s="370" t="str">
        <f>IF(深海装备!N175="","",深海装备!N175)</f>
        <v/>
      </c>
      <c r="O176" s="370" t="str">
        <f>IF(深海装备!O175="","",深海装备!O175)</f>
        <v/>
      </c>
      <c r="P176" s="370" t="str">
        <f>IF(深海装备!P175="","",深海装备!P175)</f>
        <v/>
      </c>
      <c r="Q176" s="370" t="str">
        <f>IF(深海装备!Q175="","",深海装备!Q175)</f>
        <v/>
      </c>
      <c r="R176" s="370" t="str">
        <f>IF(深海装备!R175="","",深海装备!R175)</f>
        <v/>
      </c>
      <c r="S176" s="370" t="str">
        <f>IF(深海装备!S175="","",深海装备!S175)</f>
        <v/>
      </c>
      <c r="T176" s="370" t="str">
        <f>IF(深海装备!T175="","",深海装备!T175)</f>
        <v/>
      </c>
      <c r="U176" s="370" t="str">
        <f>IF(深海装备!U175="","",深海装备!U175)</f>
        <v/>
      </c>
      <c r="V176" s="370" t="str">
        <f>IF(深海装备!V175="","",深海装备!V175)</f>
        <v/>
      </c>
      <c r="W176" s="370" t="str">
        <f>IF(深海装备!W175="","",深海装备!W175)</f>
        <v/>
      </c>
      <c r="X176" s="370" t="str">
        <f>IF(深海装备!X175="","",深海装备!X175)</f>
        <v/>
      </c>
      <c r="Y176" s="370" t="str">
        <f>IF(深海装备!Y175="","",深海装备!Y175)</f>
        <v/>
      </c>
      <c r="Z176" s="370" t="str">
        <f>IF(深海装备!Z175="","",深海装备!Z175)</f>
        <v/>
      </c>
      <c r="AA176" s="370" t="str">
        <f>IF(深海装备!AA175="","",深海装备!AA175)</f>
        <v/>
      </c>
      <c r="AB176" t="str">
        <f>IF(深海装备!AB175="","",深海装备!AB175)</f>
        <v/>
      </c>
      <c r="AC176" t="str">
        <f>IF(深海装备!AC175="","",深海装备!AC175)</f>
        <v/>
      </c>
      <c r="AD176" t="str">
        <f>IF(深海装备!AD175="","",深海装备!AD175)</f>
        <v/>
      </c>
    </row>
    <row r="177" spans="1:30">
      <c r="A177" t="str">
        <f>IF(深海装备!A176="","",深海装备!A176)</f>
        <v/>
      </c>
      <c r="B177" s="67" t="str">
        <f>IF(深海装备!B176="","",深海装备!B176)</f>
        <v/>
      </c>
      <c r="C177" t="str">
        <f>IF(深海装备!C176="","",深海装备!C176)</f>
        <v/>
      </c>
      <c r="D177" t="str">
        <f>IF(深海装备!D176="","",深海装备!D176)</f>
        <v/>
      </c>
      <c r="E177" s="370" t="str">
        <f>IF(深海装备!E176="","",深海装备!E176)</f>
        <v/>
      </c>
      <c r="F177" s="370" t="str">
        <f>IF(深海装备!F176="","",深海装备!F176)</f>
        <v/>
      </c>
      <c r="G177" s="370" t="str">
        <f>IF(深海装备!G176="","",深海装备!G176)</f>
        <v/>
      </c>
      <c r="H177" s="370" t="str">
        <f>IF(深海装备!H176="","",深海装备!H176)</f>
        <v/>
      </c>
      <c r="I177" s="370" t="str">
        <f>IF(深海装备!I176="","",深海装备!I176)</f>
        <v/>
      </c>
      <c r="J177" s="370" t="str">
        <f>IF(深海装备!J176="","",深海装备!J176)</f>
        <v/>
      </c>
      <c r="K177" s="370" t="str">
        <f>IF(深海装备!K176="","",深海装备!K176)</f>
        <v/>
      </c>
      <c r="L177" s="370" t="str">
        <f>IF(深海装备!L176="","",深海装备!L176)</f>
        <v/>
      </c>
      <c r="M177" s="370" t="str">
        <f>IF(深海装备!M176="","",深海装备!M176)</f>
        <v/>
      </c>
      <c r="N177" s="370" t="str">
        <f>IF(深海装备!N176="","",深海装备!N176)</f>
        <v/>
      </c>
      <c r="O177" s="370" t="str">
        <f>IF(深海装备!O176="","",深海装备!O176)</f>
        <v/>
      </c>
      <c r="P177" s="370" t="str">
        <f>IF(深海装备!P176="","",深海装备!P176)</f>
        <v/>
      </c>
      <c r="Q177" s="370" t="str">
        <f>IF(深海装备!Q176="","",深海装备!Q176)</f>
        <v/>
      </c>
      <c r="R177" s="370" t="str">
        <f>IF(深海装备!R176="","",深海装备!R176)</f>
        <v/>
      </c>
      <c r="S177" s="370" t="str">
        <f>IF(深海装备!S176="","",深海装备!S176)</f>
        <v/>
      </c>
      <c r="T177" s="370" t="str">
        <f>IF(深海装备!T176="","",深海装备!T176)</f>
        <v/>
      </c>
      <c r="U177" s="370" t="str">
        <f>IF(深海装备!U176="","",深海装备!U176)</f>
        <v/>
      </c>
      <c r="V177" s="370" t="str">
        <f>IF(深海装备!V176="","",深海装备!V176)</f>
        <v/>
      </c>
      <c r="W177" s="370" t="str">
        <f>IF(深海装备!W176="","",深海装备!W176)</f>
        <v/>
      </c>
      <c r="X177" s="370" t="str">
        <f>IF(深海装备!X176="","",深海装备!X176)</f>
        <v/>
      </c>
      <c r="Y177" s="370" t="str">
        <f>IF(深海装备!Y176="","",深海装备!Y176)</f>
        <v/>
      </c>
      <c r="Z177" s="370" t="str">
        <f>IF(深海装备!Z176="","",深海装备!Z176)</f>
        <v/>
      </c>
      <c r="AA177" s="370" t="str">
        <f>IF(深海装备!AA176="","",深海装备!AA176)</f>
        <v/>
      </c>
      <c r="AB177" t="str">
        <f>IF(深海装备!AB176="","",深海装备!AB176)</f>
        <v/>
      </c>
      <c r="AC177" t="str">
        <f>IF(深海装备!AC176="","",深海装备!AC176)</f>
        <v/>
      </c>
      <c r="AD177" t="str">
        <f>IF(深海装备!AD176="","",深海装备!AD176)</f>
        <v/>
      </c>
    </row>
    <row r="178" spans="1:30">
      <c r="A178" t="str">
        <f>IF(深海装备!A177="","",深海装备!A177)</f>
        <v/>
      </c>
      <c r="B178" s="67" t="str">
        <f>IF(深海装备!B177="","",深海装备!B177)</f>
        <v/>
      </c>
      <c r="C178" t="str">
        <f>IF(深海装备!C177="","",深海装备!C177)</f>
        <v/>
      </c>
      <c r="D178" t="str">
        <f>IF(深海装备!D177="","",深海装备!D177)</f>
        <v/>
      </c>
      <c r="E178" s="370" t="str">
        <f>IF(深海装备!E177="","",深海装备!E177)</f>
        <v/>
      </c>
      <c r="F178" s="370" t="str">
        <f>IF(深海装备!F177="","",深海装备!F177)</f>
        <v/>
      </c>
      <c r="G178" s="370" t="str">
        <f>IF(深海装备!G177="","",深海装备!G177)</f>
        <v/>
      </c>
      <c r="H178" s="370" t="str">
        <f>IF(深海装备!H177="","",深海装备!H177)</f>
        <v/>
      </c>
      <c r="I178" s="370" t="str">
        <f>IF(深海装备!I177="","",深海装备!I177)</f>
        <v/>
      </c>
      <c r="J178" s="370" t="str">
        <f>IF(深海装备!J177="","",深海装备!J177)</f>
        <v/>
      </c>
      <c r="K178" s="370" t="str">
        <f>IF(深海装备!K177="","",深海装备!K177)</f>
        <v/>
      </c>
      <c r="L178" s="370" t="str">
        <f>IF(深海装备!L177="","",深海装备!L177)</f>
        <v/>
      </c>
      <c r="M178" s="370" t="str">
        <f>IF(深海装备!M177="","",深海装备!M177)</f>
        <v/>
      </c>
      <c r="N178" s="370" t="str">
        <f>IF(深海装备!N177="","",深海装备!N177)</f>
        <v/>
      </c>
      <c r="O178" s="370" t="str">
        <f>IF(深海装备!O177="","",深海装备!O177)</f>
        <v/>
      </c>
      <c r="P178" s="370" t="str">
        <f>IF(深海装备!P177="","",深海装备!P177)</f>
        <v/>
      </c>
      <c r="Q178" s="370" t="str">
        <f>IF(深海装备!Q177="","",深海装备!Q177)</f>
        <v/>
      </c>
      <c r="R178" s="370" t="str">
        <f>IF(深海装备!R177="","",深海装备!R177)</f>
        <v/>
      </c>
      <c r="S178" s="370" t="str">
        <f>IF(深海装备!S177="","",深海装备!S177)</f>
        <v/>
      </c>
      <c r="T178" s="370" t="str">
        <f>IF(深海装备!T177="","",深海装备!T177)</f>
        <v/>
      </c>
      <c r="U178" s="370" t="str">
        <f>IF(深海装备!U177="","",深海装备!U177)</f>
        <v/>
      </c>
      <c r="V178" s="370" t="str">
        <f>IF(深海装备!V177="","",深海装备!V177)</f>
        <v/>
      </c>
      <c r="W178" s="370" t="str">
        <f>IF(深海装备!W177="","",深海装备!W177)</f>
        <v/>
      </c>
      <c r="X178" s="370" t="str">
        <f>IF(深海装备!X177="","",深海装备!X177)</f>
        <v/>
      </c>
      <c r="Y178" s="370" t="str">
        <f>IF(深海装备!Y177="","",深海装备!Y177)</f>
        <v/>
      </c>
      <c r="Z178" s="370" t="str">
        <f>IF(深海装备!Z177="","",深海装备!Z177)</f>
        <v/>
      </c>
      <c r="AA178" s="370" t="str">
        <f>IF(深海装备!AA177="","",深海装备!AA177)</f>
        <v/>
      </c>
      <c r="AB178" t="str">
        <f>IF(深海装备!AB177="","",深海装备!AB177)</f>
        <v/>
      </c>
      <c r="AC178" t="str">
        <f>IF(深海装备!AC177="","",深海装备!AC177)</f>
        <v/>
      </c>
      <c r="AD178" t="str">
        <f>IF(深海装备!AD177="","",深海装备!AD177)</f>
        <v/>
      </c>
    </row>
    <row r="179" spans="1:30">
      <c r="A179" t="str">
        <f>IF(深海装备!A178="","",深海装备!A178)</f>
        <v/>
      </c>
      <c r="B179" s="67" t="str">
        <f>IF(深海装备!B178="","",深海装备!B178)</f>
        <v/>
      </c>
      <c r="C179" t="str">
        <f>IF(深海装备!C178="","",深海装备!C178)</f>
        <v/>
      </c>
      <c r="D179" t="str">
        <f>IF(深海装备!D178="","",深海装备!D178)</f>
        <v/>
      </c>
      <c r="E179" s="370" t="str">
        <f>IF(深海装备!E178="","",深海装备!E178)</f>
        <v/>
      </c>
      <c r="F179" s="370" t="str">
        <f>IF(深海装备!F178="","",深海装备!F178)</f>
        <v/>
      </c>
      <c r="G179" s="370" t="str">
        <f>IF(深海装备!G178="","",深海装备!G178)</f>
        <v/>
      </c>
      <c r="H179" s="370" t="str">
        <f>IF(深海装备!H178="","",深海装备!H178)</f>
        <v/>
      </c>
      <c r="I179" s="370" t="str">
        <f>IF(深海装备!I178="","",深海装备!I178)</f>
        <v/>
      </c>
      <c r="J179" s="370" t="str">
        <f>IF(深海装备!J178="","",深海装备!J178)</f>
        <v/>
      </c>
      <c r="K179" s="370" t="str">
        <f>IF(深海装备!K178="","",深海装备!K178)</f>
        <v/>
      </c>
      <c r="L179" s="370" t="str">
        <f>IF(深海装备!L178="","",深海装备!L178)</f>
        <v/>
      </c>
      <c r="M179" s="370" t="str">
        <f>IF(深海装备!M178="","",深海装备!M178)</f>
        <v/>
      </c>
      <c r="N179" s="370" t="str">
        <f>IF(深海装备!N178="","",深海装备!N178)</f>
        <v/>
      </c>
      <c r="O179" s="370" t="str">
        <f>IF(深海装备!O178="","",深海装备!O178)</f>
        <v/>
      </c>
      <c r="P179" s="370" t="str">
        <f>IF(深海装备!P178="","",深海装备!P178)</f>
        <v/>
      </c>
      <c r="Q179" s="370" t="str">
        <f>IF(深海装备!Q178="","",深海装备!Q178)</f>
        <v/>
      </c>
      <c r="R179" s="370" t="str">
        <f>IF(深海装备!R178="","",深海装备!R178)</f>
        <v/>
      </c>
      <c r="S179" s="370" t="str">
        <f>IF(深海装备!S178="","",深海装备!S178)</f>
        <v/>
      </c>
      <c r="T179" s="370" t="str">
        <f>IF(深海装备!T178="","",深海装备!T178)</f>
        <v/>
      </c>
      <c r="U179" s="370" t="str">
        <f>IF(深海装备!U178="","",深海装备!U178)</f>
        <v/>
      </c>
      <c r="V179" s="370" t="str">
        <f>IF(深海装备!V178="","",深海装备!V178)</f>
        <v/>
      </c>
      <c r="W179" s="370" t="str">
        <f>IF(深海装备!W178="","",深海装备!W178)</f>
        <v/>
      </c>
      <c r="X179" s="370" t="str">
        <f>IF(深海装备!X178="","",深海装备!X178)</f>
        <v/>
      </c>
      <c r="Y179" s="370" t="str">
        <f>IF(深海装备!Y178="","",深海装备!Y178)</f>
        <v/>
      </c>
      <c r="Z179" s="370" t="str">
        <f>IF(深海装备!Z178="","",深海装备!Z178)</f>
        <v/>
      </c>
      <c r="AA179" s="370" t="str">
        <f>IF(深海装备!AA178="","",深海装备!AA178)</f>
        <v/>
      </c>
      <c r="AB179" t="str">
        <f>IF(深海装备!AB178="","",深海装备!AB178)</f>
        <v/>
      </c>
      <c r="AC179" t="str">
        <f>IF(深海装备!AC178="","",深海装备!AC178)</f>
        <v/>
      </c>
      <c r="AD179" t="str">
        <f>IF(深海装备!AD178="","",深海装备!AD178)</f>
        <v/>
      </c>
    </row>
    <row r="180" spans="1:30">
      <c r="A180" t="str">
        <f>IF(深海装备!A179="","",深海装备!A179)</f>
        <v/>
      </c>
      <c r="B180" s="67" t="str">
        <f>IF(深海装备!B179="","",深海装备!B179)</f>
        <v/>
      </c>
      <c r="C180" t="str">
        <f>IF(深海装备!C179="","",深海装备!C179)</f>
        <v/>
      </c>
      <c r="D180" t="str">
        <f>IF(深海装备!D179="","",深海装备!D179)</f>
        <v/>
      </c>
      <c r="E180" s="370" t="str">
        <f>IF(深海装备!E179="","",深海装备!E179)</f>
        <v/>
      </c>
      <c r="F180" s="370" t="str">
        <f>IF(深海装备!F179="","",深海装备!F179)</f>
        <v/>
      </c>
      <c r="G180" s="370" t="str">
        <f>IF(深海装备!G179="","",深海装备!G179)</f>
        <v/>
      </c>
      <c r="H180" s="370" t="str">
        <f>IF(深海装备!H179="","",深海装备!H179)</f>
        <v/>
      </c>
      <c r="I180" s="370" t="str">
        <f>IF(深海装备!I179="","",深海装备!I179)</f>
        <v/>
      </c>
      <c r="J180" s="370" t="str">
        <f>IF(深海装备!J179="","",深海装备!J179)</f>
        <v/>
      </c>
      <c r="K180" s="370" t="str">
        <f>IF(深海装备!K179="","",深海装备!K179)</f>
        <v/>
      </c>
      <c r="L180" s="370" t="str">
        <f>IF(深海装备!L179="","",深海装备!L179)</f>
        <v/>
      </c>
      <c r="M180" s="370" t="str">
        <f>IF(深海装备!M179="","",深海装备!M179)</f>
        <v/>
      </c>
      <c r="N180" s="370" t="str">
        <f>IF(深海装备!N179="","",深海装备!N179)</f>
        <v/>
      </c>
      <c r="O180" s="370" t="str">
        <f>IF(深海装备!O179="","",深海装备!O179)</f>
        <v/>
      </c>
      <c r="P180" s="370" t="str">
        <f>IF(深海装备!P179="","",深海装备!P179)</f>
        <v/>
      </c>
      <c r="Q180" s="370" t="str">
        <f>IF(深海装备!Q179="","",深海装备!Q179)</f>
        <v/>
      </c>
      <c r="R180" s="370" t="str">
        <f>IF(深海装备!R179="","",深海装备!R179)</f>
        <v/>
      </c>
      <c r="S180" s="370" t="str">
        <f>IF(深海装备!S179="","",深海装备!S179)</f>
        <v/>
      </c>
      <c r="T180" s="370" t="str">
        <f>IF(深海装备!T179="","",深海装备!T179)</f>
        <v/>
      </c>
      <c r="U180" s="370" t="str">
        <f>IF(深海装备!U179="","",深海装备!U179)</f>
        <v/>
      </c>
      <c r="V180" s="370" t="str">
        <f>IF(深海装备!V179="","",深海装备!V179)</f>
        <v/>
      </c>
      <c r="W180" s="370" t="str">
        <f>IF(深海装备!W179="","",深海装备!W179)</f>
        <v/>
      </c>
      <c r="X180" s="370" t="str">
        <f>IF(深海装备!X179="","",深海装备!X179)</f>
        <v/>
      </c>
      <c r="Y180" s="370" t="str">
        <f>IF(深海装备!Y179="","",深海装备!Y179)</f>
        <v/>
      </c>
      <c r="Z180" s="370" t="str">
        <f>IF(深海装备!Z179="","",深海装备!Z179)</f>
        <v/>
      </c>
      <c r="AA180" s="370" t="str">
        <f>IF(深海装备!AA179="","",深海装备!AA179)</f>
        <v/>
      </c>
      <c r="AB180" t="str">
        <f>IF(深海装备!AB179="","",深海装备!AB179)</f>
        <v/>
      </c>
      <c r="AC180" t="str">
        <f>IF(深海装备!AC179="","",深海装备!AC179)</f>
        <v/>
      </c>
      <c r="AD180" t="str">
        <f>IF(深海装备!AD179="","",深海装备!AD179)</f>
        <v/>
      </c>
    </row>
    <row r="181" spans="1:30">
      <c r="A181" t="str">
        <f>IF(深海装备!A180="","",深海装备!A180)</f>
        <v/>
      </c>
      <c r="B181" s="67" t="str">
        <f>IF(深海装备!B180="","",深海装备!B180)</f>
        <v/>
      </c>
      <c r="C181" t="str">
        <f>IF(深海装备!C180="","",深海装备!C180)</f>
        <v/>
      </c>
      <c r="D181" t="str">
        <f>IF(深海装备!D180="","",深海装备!D180)</f>
        <v/>
      </c>
      <c r="E181" s="370" t="str">
        <f>IF(深海装备!E180="","",深海装备!E180)</f>
        <v/>
      </c>
      <c r="F181" s="370" t="str">
        <f>IF(深海装备!F180="","",深海装备!F180)</f>
        <v/>
      </c>
      <c r="G181" s="370" t="str">
        <f>IF(深海装备!G180="","",深海装备!G180)</f>
        <v/>
      </c>
      <c r="H181" s="370" t="str">
        <f>IF(深海装备!H180="","",深海装备!H180)</f>
        <v/>
      </c>
      <c r="I181" s="370" t="str">
        <f>IF(深海装备!I180="","",深海装备!I180)</f>
        <v/>
      </c>
      <c r="J181" s="370" t="str">
        <f>IF(深海装备!J180="","",深海装备!J180)</f>
        <v/>
      </c>
      <c r="K181" s="370" t="str">
        <f>IF(深海装备!K180="","",深海装备!K180)</f>
        <v/>
      </c>
      <c r="L181" s="370" t="str">
        <f>IF(深海装备!L180="","",深海装备!L180)</f>
        <v/>
      </c>
      <c r="M181" s="370" t="str">
        <f>IF(深海装备!M180="","",深海装备!M180)</f>
        <v/>
      </c>
      <c r="N181" s="370" t="str">
        <f>IF(深海装备!N180="","",深海装备!N180)</f>
        <v/>
      </c>
      <c r="O181" s="370" t="str">
        <f>IF(深海装备!O180="","",深海装备!O180)</f>
        <v/>
      </c>
      <c r="P181" s="370" t="str">
        <f>IF(深海装备!P180="","",深海装备!P180)</f>
        <v/>
      </c>
      <c r="Q181" s="370" t="str">
        <f>IF(深海装备!Q180="","",深海装备!Q180)</f>
        <v/>
      </c>
      <c r="R181" s="370" t="str">
        <f>IF(深海装备!R180="","",深海装备!R180)</f>
        <v/>
      </c>
      <c r="S181" s="370" t="str">
        <f>IF(深海装备!S180="","",深海装备!S180)</f>
        <v/>
      </c>
      <c r="T181" s="370" t="str">
        <f>IF(深海装备!T180="","",深海装备!T180)</f>
        <v/>
      </c>
      <c r="U181" s="370" t="str">
        <f>IF(深海装备!U180="","",深海装备!U180)</f>
        <v/>
      </c>
      <c r="V181" s="370" t="str">
        <f>IF(深海装备!V180="","",深海装备!V180)</f>
        <v/>
      </c>
      <c r="W181" s="370" t="str">
        <f>IF(深海装备!W180="","",深海装备!W180)</f>
        <v/>
      </c>
      <c r="X181" s="370" t="str">
        <f>IF(深海装备!X180="","",深海装备!X180)</f>
        <v/>
      </c>
      <c r="Y181" s="370" t="str">
        <f>IF(深海装备!Y180="","",深海装备!Y180)</f>
        <v/>
      </c>
      <c r="Z181" s="370" t="str">
        <f>IF(深海装备!Z180="","",深海装备!Z180)</f>
        <v/>
      </c>
      <c r="AA181" s="370" t="str">
        <f>IF(深海装备!AA180="","",深海装备!AA180)</f>
        <v/>
      </c>
      <c r="AB181" t="str">
        <f>IF(深海装备!AB180="","",深海装备!AB180)</f>
        <v/>
      </c>
      <c r="AC181" t="str">
        <f>IF(深海装备!AC180="","",深海装备!AC180)</f>
        <v/>
      </c>
      <c r="AD181" t="str">
        <f>IF(深海装备!AD180="","",深海装备!AD180)</f>
        <v/>
      </c>
    </row>
    <row r="182" spans="1:30">
      <c r="A182" t="str">
        <f>IF(深海装备!A181="","",深海装备!A181)</f>
        <v/>
      </c>
      <c r="B182" s="67" t="str">
        <f>IF(深海装备!B181="","",深海装备!B181)</f>
        <v/>
      </c>
      <c r="C182" t="str">
        <f>IF(深海装备!C181="","",深海装备!C181)</f>
        <v/>
      </c>
      <c r="D182" t="str">
        <f>IF(深海装备!D181="","",深海装备!D181)</f>
        <v/>
      </c>
      <c r="E182" s="370" t="str">
        <f>IF(深海装备!E181="","",深海装备!E181)</f>
        <v/>
      </c>
      <c r="F182" s="370" t="str">
        <f>IF(深海装备!F181="","",深海装备!F181)</f>
        <v/>
      </c>
      <c r="G182" s="370" t="str">
        <f>IF(深海装备!G181="","",深海装备!G181)</f>
        <v/>
      </c>
      <c r="H182" s="370" t="str">
        <f>IF(深海装备!H181="","",深海装备!H181)</f>
        <v/>
      </c>
      <c r="I182" s="370" t="str">
        <f>IF(深海装备!I181="","",深海装备!I181)</f>
        <v/>
      </c>
      <c r="J182" s="370" t="str">
        <f>IF(深海装备!J181="","",深海装备!J181)</f>
        <v/>
      </c>
      <c r="K182" s="370" t="str">
        <f>IF(深海装备!K181="","",深海装备!K181)</f>
        <v/>
      </c>
      <c r="L182" s="370" t="str">
        <f>IF(深海装备!L181="","",深海装备!L181)</f>
        <v/>
      </c>
      <c r="M182" s="370" t="str">
        <f>IF(深海装备!M181="","",深海装备!M181)</f>
        <v/>
      </c>
      <c r="N182" s="370" t="str">
        <f>IF(深海装备!N181="","",深海装备!N181)</f>
        <v/>
      </c>
      <c r="O182" s="370" t="str">
        <f>IF(深海装备!O181="","",深海装备!O181)</f>
        <v/>
      </c>
      <c r="P182" s="370" t="str">
        <f>IF(深海装备!P181="","",深海装备!P181)</f>
        <v/>
      </c>
      <c r="Q182" s="370" t="str">
        <f>IF(深海装备!Q181="","",深海装备!Q181)</f>
        <v/>
      </c>
      <c r="R182" s="370" t="str">
        <f>IF(深海装备!R181="","",深海装备!R181)</f>
        <v/>
      </c>
      <c r="S182" s="370" t="str">
        <f>IF(深海装备!S181="","",深海装备!S181)</f>
        <v/>
      </c>
      <c r="T182" s="370" t="str">
        <f>IF(深海装备!T181="","",深海装备!T181)</f>
        <v/>
      </c>
      <c r="U182" s="370" t="str">
        <f>IF(深海装备!U181="","",深海装备!U181)</f>
        <v/>
      </c>
      <c r="V182" s="370" t="str">
        <f>IF(深海装备!V181="","",深海装备!V181)</f>
        <v/>
      </c>
      <c r="W182" s="370" t="str">
        <f>IF(深海装备!W181="","",深海装备!W181)</f>
        <v/>
      </c>
      <c r="X182" s="370" t="str">
        <f>IF(深海装备!X181="","",深海装备!X181)</f>
        <v/>
      </c>
      <c r="Y182" s="370" t="str">
        <f>IF(深海装备!Y181="","",深海装备!Y181)</f>
        <v/>
      </c>
      <c r="Z182" s="370" t="str">
        <f>IF(深海装备!Z181="","",深海装备!Z181)</f>
        <v/>
      </c>
      <c r="AA182" s="370" t="str">
        <f>IF(深海装备!AA181="","",深海装备!AA181)</f>
        <v/>
      </c>
      <c r="AB182" t="str">
        <f>IF(深海装备!AB181="","",深海装备!AB181)</f>
        <v/>
      </c>
      <c r="AC182" t="str">
        <f>IF(深海装备!AC181="","",深海装备!AC181)</f>
        <v/>
      </c>
      <c r="AD182" t="str">
        <f>IF(深海装备!AD181="","",深海装备!AD181)</f>
        <v/>
      </c>
    </row>
    <row r="183" spans="1:30">
      <c r="A183" t="str">
        <f>IF(深海装备!A182="","",深海装备!A182)</f>
        <v/>
      </c>
      <c r="B183" s="67" t="str">
        <f>IF(深海装备!B182="","",深海装备!B182)</f>
        <v/>
      </c>
      <c r="C183" t="str">
        <f>IF(深海装备!C182="","",深海装备!C182)</f>
        <v/>
      </c>
      <c r="D183" t="str">
        <f>IF(深海装备!D182="","",深海装备!D182)</f>
        <v/>
      </c>
      <c r="E183" s="370" t="str">
        <f>IF(深海装备!E182="","",深海装备!E182)</f>
        <v/>
      </c>
      <c r="F183" s="370" t="str">
        <f>IF(深海装备!F182="","",深海装备!F182)</f>
        <v/>
      </c>
      <c r="G183" s="370" t="str">
        <f>IF(深海装备!G182="","",深海装备!G182)</f>
        <v/>
      </c>
      <c r="H183" s="370" t="str">
        <f>IF(深海装备!H182="","",深海装备!H182)</f>
        <v/>
      </c>
      <c r="I183" s="370" t="str">
        <f>IF(深海装备!I182="","",深海装备!I182)</f>
        <v/>
      </c>
      <c r="J183" s="370" t="str">
        <f>IF(深海装备!J182="","",深海装备!J182)</f>
        <v/>
      </c>
      <c r="K183" s="370" t="str">
        <f>IF(深海装备!K182="","",深海装备!K182)</f>
        <v/>
      </c>
      <c r="L183" s="370" t="str">
        <f>IF(深海装备!L182="","",深海装备!L182)</f>
        <v/>
      </c>
      <c r="M183" s="370" t="str">
        <f>IF(深海装备!M182="","",深海装备!M182)</f>
        <v/>
      </c>
      <c r="N183" s="370" t="str">
        <f>IF(深海装备!N182="","",深海装备!N182)</f>
        <v/>
      </c>
      <c r="O183" s="370" t="str">
        <f>IF(深海装备!O182="","",深海装备!O182)</f>
        <v/>
      </c>
      <c r="P183" s="370" t="str">
        <f>IF(深海装备!P182="","",深海装备!P182)</f>
        <v/>
      </c>
      <c r="Q183" s="370" t="str">
        <f>IF(深海装备!Q182="","",深海装备!Q182)</f>
        <v/>
      </c>
      <c r="R183" s="370" t="str">
        <f>IF(深海装备!R182="","",深海装备!R182)</f>
        <v/>
      </c>
      <c r="S183" s="370" t="str">
        <f>IF(深海装备!S182="","",深海装备!S182)</f>
        <v/>
      </c>
      <c r="T183" s="370" t="str">
        <f>IF(深海装备!T182="","",深海装备!T182)</f>
        <v/>
      </c>
      <c r="U183" s="370" t="str">
        <f>IF(深海装备!U182="","",深海装备!U182)</f>
        <v/>
      </c>
      <c r="V183" s="370" t="str">
        <f>IF(深海装备!V182="","",深海装备!V182)</f>
        <v/>
      </c>
      <c r="W183" s="370" t="str">
        <f>IF(深海装备!W182="","",深海装备!W182)</f>
        <v/>
      </c>
      <c r="X183" s="370" t="str">
        <f>IF(深海装备!X182="","",深海装备!X182)</f>
        <v/>
      </c>
      <c r="Y183" s="370" t="str">
        <f>IF(深海装备!Y182="","",深海装备!Y182)</f>
        <v/>
      </c>
      <c r="Z183" s="370" t="str">
        <f>IF(深海装备!Z182="","",深海装备!Z182)</f>
        <v/>
      </c>
      <c r="AA183" s="370" t="str">
        <f>IF(深海装备!AA182="","",深海装备!AA182)</f>
        <v/>
      </c>
      <c r="AB183" t="str">
        <f>IF(深海装备!AB182="","",深海装备!AB182)</f>
        <v/>
      </c>
      <c r="AC183" t="str">
        <f>IF(深海装备!AC182="","",深海装备!AC182)</f>
        <v/>
      </c>
      <c r="AD183" t="str">
        <f>IF(深海装备!AD182="","",深海装备!AD182)</f>
        <v/>
      </c>
    </row>
    <row r="184" spans="1:30">
      <c r="A184" t="str">
        <f>IF(深海装备!A183="","",深海装备!A183)</f>
        <v/>
      </c>
      <c r="B184" s="67" t="str">
        <f>IF(深海装备!B183="","",深海装备!B183)</f>
        <v/>
      </c>
      <c r="C184" t="str">
        <f>IF(深海装备!C183="","",深海装备!C183)</f>
        <v/>
      </c>
      <c r="D184" t="str">
        <f>IF(深海装备!D183="","",深海装备!D183)</f>
        <v/>
      </c>
      <c r="E184" s="370" t="str">
        <f>IF(深海装备!E183="","",深海装备!E183)</f>
        <v/>
      </c>
      <c r="F184" s="370" t="str">
        <f>IF(深海装备!F183="","",深海装备!F183)</f>
        <v/>
      </c>
      <c r="G184" s="370" t="str">
        <f>IF(深海装备!G183="","",深海装备!G183)</f>
        <v/>
      </c>
      <c r="H184" s="370" t="str">
        <f>IF(深海装备!H183="","",深海装备!H183)</f>
        <v/>
      </c>
      <c r="I184" s="370" t="str">
        <f>IF(深海装备!I183="","",深海装备!I183)</f>
        <v/>
      </c>
      <c r="J184" s="370" t="str">
        <f>IF(深海装备!J183="","",深海装备!J183)</f>
        <v/>
      </c>
      <c r="K184" s="370" t="str">
        <f>IF(深海装备!K183="","",深海装备!K183)</f>
        <v/>
      </c>
      <c r="L184" s="370" t="str">
        <f>IF(深海装备!L183="","",深海装备!L183)</f>
        <v/>
      </c>
      <c r="M184" s="370" t="str">
        <f>IF(深海装备!M183="","",深海装备!M183)</f>
        <v/>
      </c>
      <c r="N184" s="370" t="str">
        <f>IF(深海装备!N183="","",深海装备!N183)</f>
        <v/>
      </c>
      <c r="O184" s="370" t="str">
        <f>IF(深海装备!O183="","",深海装备!O183)</f>
        <v/>
      </c>
      <c r="P184" s="370" t="str">
        <f>IF(深海装备!P183="","",深海装备!P183)</f>
        <v/>
      </c>
      <c r="Q184" s="370" t="str">
        <f>IF(深海装备!Q183="","",深海装备!Q183)</f>
        <v/>
      </c>
      <c r="R184" s="370" t="str">
        <f>IF(深海装备!R183="","",深海装备!R183)</f>
        <v/>
      </c>
      <c r="S184" s="370" t="str">
        <f>IF(深海装备!S183="","",深海装备!S183)</f>
        <v/>
      </c>
      <c r="T184" s="370" t="str">
        <f>IF(深海装备!T183="","",深海装备!T183)</f>
        <v/>
      </c>
      <c r="U184" s="370" t="str">
        <f>IF(深海装备!U183="","",深海装备!U183)</f>
        <v/>
      </c>
      <c r="V184" s="370" t="str">
        <f>IF(深海装备!V183="","",深海装备!V183)</f>
        <v/>
      </c>
      <c r="W184" s="370" t="str">
        <f>IF(深海装备!W183="","",深海装备!W183)</f>
        <v/>
      </c>
      <c r="X184" s="370" t="str">
        <f>IF(深海装备!X183="","",深海装备!X183)</f>
        <v/>
      </c>
      <c r="Y184" s="370" t="str">
        <f>IF(深海装备!Y183="","",深海装备!Y183)</f>
        <v/>
      </c>
      <c r="Z184" s="370" t="str">
        <f>IF(深海装备!Z183="","",深海装备!Z183)</f>
        <v/>
      </c>
      <c r="AA184" s="370" t="str">
        <f>IF(深海装备!AA183="","",深海装备!AA183)</f>
        <v/>
      </c>
      <c r="AB184" t="str">
        <f>IF(深海装备!AB183="","",深海装备!AB183)</f>
        <v/>
      </c>
      <c r="AC184" t="str">
        <f>IF(深海装备!AC183="","",深海装备!AC183)</f>
        <v/>
      </c>
      <c r="AD184" t="str">
        <f>IF(深海装备!AD183="","",深海装备!AD183)</f>
        <v/>
      </c>
    </row>
    <row r="185" spans="1:30">
      <c r="A185" t="str">
        <f>IF(深海装备!A184="","",深海装备!A184)</f>
        <v/>
      </c>
      <c r="B185" s="67" t="str">
        <f>IF(深海装备!B184="","",深海装备!B184)</f>
        <v/>
      </c>
      <c r="C185" t="str">
        <f>IF(深海装备!C184="","",深海装备!C184)</f>
        <v/>
      </c>
      <c r="D185" t="str">
        <f>IF(深海装备!D184="","",深海装备!D184)</f>
        <v/>
      </c>
      <c r="E185" s="370" t="str">
        <f>IF(深海装备!E184="","",深海装备!E184)</f>
        <v/>
      </c>
      <c r="F185" s="370" t="str">
        <f>IF(深海装备!F184="","",深海装备!F184)</f>
        <v/>
      </c>
      <c r="G185" s="370" t="str">
        <f>IF(深海装备!G184="","",深海装备!G184)</f>
        <v/>
      </c>
      <c r="H185" s="370" t="str">
        <f>IF(深海装备!H184="","",深海装备!H184)</f>
        <v/>
      </c>
      <c r="I185" s="370" t="str">
        <f>IF(深海装备!I184="","",深海装备!I184)</f>
        <v/>
      </c>
      <c r="J185" s="370" t="str">
        <f>IF(深海装备!J184="","",深海装备!J184)</f>
        <v/>
      </c>
      <c r="K185" s="370" t="str">
        <f>IF(深海装备!K184="","",深海装备!K184)</f>
        <v/>
      </c>
      <c r="L185" s="370" t="str">
        <f>IF(深海装备!L184="","",深海装备!L184)</f>
        <v/>
      </c>
      <c r="M185" s="370" t="str">
        <f>IF(深海装备!M184="","",深海装备!M184)</f>
        <v/>
      </c>
      <c r="N185" s="370" t="str">
        <f>IF(深海装备!N184="","",深海装备!N184)</f>
        <v/>
      </c>
      <c r="O185" s="370" t="str">
        <f>IF(深海装备!O184="","",深海装备!O184)</f>
        <v/>
      </c>
      <c r="P185" s="370" t="str">
        <f>IF(深海装备!P184="","",深海装备!P184)</f>
        <v/>
      </c>
      <c r="Q185" s="370" t="str">
        <f>IF(深海装备!Q184="","",深海装备!Q184)</f>
        <v/>
      </c>
      <c r="R185" s="370" t="str">
        <f>IF(深海装备!R184="","",深海装备!R184)</f>
        <v/>
      </c>
      <c r="S185" s="370" t="str">
        <f>IF(深海装备!S184="","",深海装备!S184)</f>
        <v/>
      </c>
      <c r="T185" s="370" t="str">
        <f>IF(深海装备!T184="","",深海装备!T184)</f>
        <v/>
      </c>
      <c r="U185" s="370" t="str">
        <f>IF(深海装备!U184="","",深海装备!U184)</f>
        <v/>
      </c>
      <c r="V185" s="370" t="str">
        <f>IF(深海装备!V184="","",深海装备!V184)</f>
        <v/>
      </c>
      <c r="W185" s="370" t="str">
        <f>IF(深海装备!W184="","",深海装备!W184)</f>
        <v/>
      </c>
      <c r="X185" s="370" t="str">
        <f>IF(深海装备!X184="","",深海装备!X184)</f>
        <v/>
      </c>
      <c r="Y185" s="370" t="str">
        <f>IF(深海装备!Y184="","",深海装备!Y184)</f>
        <v/>
      </c>
      <c r="Z185" s="370" t="str">
        <f>IF(深海装备!Z184="","",深海装备!Z184)</f>
        <v/>
      </c>
      <c r="AA185" s="370" t="str">
        <f>IF(深海装备!AA184="","",深海装备!AA184)</f>
        <v/>
      </c>
      <c r="AB185" t="str">
        <f>IF(深海装备!AB184="","",深海装备!AB184)</f>
        <v/>
      </c>
      <c r="AC185" t="str">
        <f>IF(深海装备!AC184="","",深海装备!AC184)</f>
        <v/>
      </c>
      <c r="AD185" t="str">
        <f>IF(深海装备!AD184="","",深海装备!AD184)</f>
        <v/>
      </c>
    </row>
    <row r="186" spans="1:30">
      <c r="A186" t="str">
        <f>IF(深海装备!A185="","",深海装备!A185)</f>
        <v/>
      </c>
      <c r="B186" s="67" t="str">
        <f>IF(深海装备!B185="","",深海装备!B185)</f>
        <v/>
      </c>
      <c r="C186" t="str">
        <f>IF(深海装备!C185="","",深海装备!C185)</f>
        <v/>
      </c>
      <c r="D186" t="str">
        <f>IF(深海装备!D185="","",深海装备!D185)</f>
        <v/>
      </c>
      <c r="E186" s="370" t="str">
        <f>IF(深海装备!E185="","",深海装备!E185)</f>
        <v/>
      </c>
      <c r="F186" s="370" t="str">
        <f>IF(深海装备!F185="","",深海装备!F185)</f>
        <v/>
      </c>
      <c r="G186" s="370" t="str">
        <f>IF(深海装备!G185="","",深海装备!G185)</f>
        <v/>
      </c>
      <c r="H186" s="370" t="str">
        <f>IF(深海装备!H185="","",深海装备!H185)</f>
        <v/>
      </c>
      <c r="I186" s="370" t="str">
        <f>IF(深海装备!I185="","",深海装备!I185)</f>
        <v/>
      </c>
      <c r="J186" s="370" t="str">
        <f>IF(深海装备!J185="","",深海装备!J185)</f>
        <v/>
      </c>
      <c r="K186" s="370" t="str">
        <f>IF(深海装备!K185="","",深海装备!K185)</f>
        <v/>
      </c>
      <c r="L186" s="370" t="str">
        <f>IF(深海装备!L185="","",深海装备!L185)</f>
        <v/>
      </c>
      <c r="M186" s="370" t="str">
        <f>IF(深海装备!M185="","",深海装备!M185)</f>
        <v/>
      </c>
      <c r="N186" s="370" t="str">
        <f>IF(深海装备!N185="","",深海装备!N185)</f>
        <v/>
      </c>
      <c r="O186" s="370" t="str">
        <f>IF(深海装备!O185="","",深海装备!O185)</f>
        <v/>
      </c>
      <c r="P186" s="370" t="str">
        <f>IF(深海装备!P185="","",深海装备!P185)</f>
        <v/>
      </c>
      <c r="Q186" s="370" t="str">
        <f>IF(深海装备!Q185="","",深海装备!Q185)</f>
        <v/>
      </c>
      <c r="R186" s="370" t="str">
        <f>IF(深海装备!R185="","",深海装备!R185)</f>
        <v/>
      </c>
      <c r="S186" s="370" t="str">
        <f>IF(深海装备!S185="","",深海装备!S185)</f>
        <v/>
      </c>
      <c r="T186" s="370" t="str">
        <f>IF(深海装备!T185="","",深海装备!T185)</f>
        <v/>
      </c>
      <c r="U186" s="370" t="str">
        <f>IF(深海装备!U185="","",深海装备!U185)</f>
        <v/>
      </c>
      <c r="V186" s="370" t="str">
        <f>IF(深海装备!V185="","",深海装备!V185)</f>
        <v/>
      </c>
      <c r="W186" s="370" t="str">
        <f>IF(深海装备!W185="","",深海装备!W185)</f>
        <v/>
      </c>
      <c r="X186" s="370" t="str">
        <f>IF(深海装备!X185="","",深海装备!X185)</f>
        <v/>
      </c>
      <c r="Y186" s="370" t="str">
        <f>IF(深海装备!Y185="","",深海装备!Y185)</f>
        <v/>
      </c>
      <c r="Z186" s="370" t="str">
        <f>IF(深海装备!Z185="","",深海装备!Z185)</f>
        <v/>
      </c>
      <c r="AA186" s="370" t="str">
        <f>IF(深海装备!AA185="","",深海装备!AA185)</f>
        <v/>
      </c>
      <c r="AB186" t="str">
        <f>IF(深海装备!AB185="","",深海装备!AB185)</f>
        <v/>
      </c>
      <c r="AC186" t="str">
        <f>IF(深海装备!AC185="","",深海装备!AC185)</f>
        <v/>
      </c>
      <c r="AD186" t="str">
        <f>IF(深海装备!AD185="","",深海装备!AD185)</f>
        <v/>
      </c>
    </row>
    <row r="187" spans="1:30">
      <c r="A187" t="str">
        <f>IF(深海装备!A186="","",深海装备!A186)</f>
        <v/>
      </c>
      <c r="B187" s="67" t="str">
        <f>IF(深海装备!B186="","",深海装备!B186)</f>
        <v/>
      </c>
      <c r="C187" t="str">
        <f>IF(深海装备!C186="","",深海装备!C186)</f>
        <v/>
      </c>
      <c r="D187" t="str">
        <f>IF(深海装备!D186="","",深海装备!D186)</f>
        <v/>
      </c>
      <c r="E187" s="370" t="str">
        <f>IF(深海装备!E186="","",深海装备!E186)</f>
        <v/>
      </c>
      <c r="F187" s="370" t="str">
        <f>IF(深海装备!F186="","",深海装备!F186)</f>
        <v/>
      </c>
      <c r="G187" s="370" t="str">
        <f>IF(深海装备!G186="","",深海装备!G186)</f>
        <v/>
      </c>
      <c r="H187" s="370" t="str">
        <f>IF(深海装备!H186="","",深海装备!H186)</f>
        <v/>
      </c>
      <c r="I187" s="370" t="str">
        <f>IF(深海装备!I186="","",深海装备!I186)</f>
        <v/>
      </c>
      <c r="J187" s="370" t="str">
        <f>IF(深海装备!J186="","",深海装备!J186)</f>
        <v/>
      </c>
      <c r="K187" s="370" t="str">
        <f>IF(深海装备!K186="","",深海装备!K186)</f>
        <v/>
      </c>
      <c r="L187" s="370" t="str">
        <f>IF(深海装备!L186="","",深海装备!L186)</f>
        <v/>
      </c>
      <c r="M187" s="370" t="str">
        <f>IF(深海装备!M186="","",深海装备!M186)</f>
        <v/>
      </c>
      <c r="N187" s="370" t="str">
        <f>IF(深海装备!N186="","",深海装备!N186)</f>
        <v/>
      </c>
      <c r="O187" s="370" t="str">
        <f>IF(深海装备!O186="","",深海装备!O186)</f>
        <v/>
      </c>
      <c r="P187" s="370" t="str">
        <f>IF(深海装备!P186="","",深海装备!P186)</f>
        <v/>
      </c>
      <c r="Q187" s="370" t="str">
        <f>IF(深海装备!Q186="","",深海装备!Q186)</f>
        <v/>
      </c>
      <c r="R187" s="370" t="str">
        <f>IF(深海装备!R186="","",深海装备!R186)</f>
        <v/>
      </c>
      <c r="S187" s="370" t="str">
        <f>IF(深海装备!S186="","",深海装备!S186)</f>
        <v/>
      </c>
      <c r="T187" s="370" t="str">
        <f>IF(深海装备!T186="","",深海装备!T186)</f>
        <v/>
      </c>
      <c r="U187" s="370" t="str">
        <f>IF(深海装备!U186="","",深海装备!U186)</f>
        <v/>
      </c>
      <c r="V187" s="370" t="str">
        <f>IF(深海装备!V186="","",深海装备!V186)</f>
        <v/>
      </c>
      <c r="W187" s="370" t="str">
        <f>IF(深海装备!W186="","",深海装备!W186)</f>
        <v/>
      </c>
      <c r="X187" s="370" t="str">
        <f>IF(深海装备!X186="","",深海装备!X186)</f>
        <v/>
      </c>
      <c r="Y187" s="370" t="str">
        <f>IF(深海装备!Y186="","",深海装备!Y186)</f>
        <v/>
      </c>
      <c r="Z187" s="370" t="str">
        <f>IF(深海装备!Z186="","",深海装备!Z186)</f>
        <v/>
      </c>
      <c r="AA187" s="370" t="str">
        <f>IF(深海装备!AA186="","",深海装备!AA186)</f>
        <v/>
      </c>
      <c r="AB187" t="str">
        <f>IF(深海装备!AB186="","",深海装备!AB186)</f>
        <v/>
      </c>
      <c r="AC187" t="str">
        <f>IF(深海装备!AC186="","",深海装备!AC186)</f>
        <v/>
      </c>
      <c r="AD187" t="str">
        <f>IF(深海装备!AD186="","",深海装备!AD186)</f>
        <v/>
      </c>
    </row>
    <row r="188" spans="1:30">
      <c r="A188" t="str">
        <f>IF(深海装备!A187="","",深海装备!A187)</f>
        <v/>
      </c>
      <c r="B188" s="67" t="str">
        <f>IF(深海装备!B187="","",深海装备!B187)</f>
        <v/>
      </c>
      <c r="C188" t="str">
        <f>IF(深海装备!C187="","",深海装备!C187)</f>
        <v/>
      </c>
      <c r="D188" t="str">
        <f>IF(深海装备!D187="","",深海装备!D187)</f>
        <v/>
      </c>
      <c r="E188" s="370" t="str">
        <f>IF(深海装备!E187="","",深海装备!E187)</f>
        <v/>
      </c>
      <c r="F188" s="370" t="str">
        <f>IF(深海装备!F187="","",深海装备!F187)</f>
        <v/>
      </c>
      <c r="G188" s="370" t="str">
        <f>IF(深海装备!G187="","",深海装备!G187)</f>
        <v/>
      </c>
      <c r="H188" s="370" t="str">
        <f>IF(深海装备!H187="","",深海装备!H187)</f>
        <v/>
      </c>
      <c r="I188" s="370" t="str">
        <f>IF(深海装备!I187="","",深海装备!I187)</f>
        <v/>
      </c>
      <c r="J188" s="370" t="str">
        <f>IF(深海装备!J187="","",深海装备!J187)</f>
        <v/>
      </c>
      <c r="K188" s="370" t="str">
        <f>IF(深海装备!K187="","",深海装备!K187)</f>
        <v/>
      </c>
      <c r="L188" s="370" t="str">
        <f>IF(深海装备!L187="","",深海装备!L187)</f>
        <v/>
      </c>
      <c r="M188" s="370" t="str">
        <f>IF(深海装备!M187="","",深海装备!M187)</f>
        <v/>
      </c>
      <c r="N188" s="370" t="str">
        <f>IF(深海装备!N187="","",深海装备!N187)</f>
        <v/>
      </c>
      <c r="O188" s="370" t="str">
        <f>IF(深海装备!O187="","",深海装备!O187)</f>
        <v/>
      </c>
      <c r="P188" s="370" t="str">
        <f>IF(深海装备!P187="","",深海装备!P187)</f>
        <v/>
      </c>
      <c r="Q188" s="370" t="str">
        <f>IF(深海装备!Q187="","",深海装备!Q187)</f>
        <v/>
      </c>
      <c r="R188" s="370" t="str">
        <f>IF(深海装备!R187="","",深海装备!R187)</f>
        <v/>
      </c>
      <c r="S188" s="370" t="str">
        <f>IF(深海装备!S187="","",深海装备!S187)</f>
        <v/>
      </c>
      <c r="T188" s="370" t="str">
        <f>IF(深海装备!T187="","",深海装备!T187)</f>
        <v/>
      </c>
      <c r="U188" s="370" t="str">
        <f>IF(深海装备!U187="","",深海装备!U187)</f>
        <v/>
      </c>
      <c r="V188" s="370" t="str">
        <f>IF(深海装备!V187="","",深海装备!V187)</f>
        <v/>
      </c>
      <c r="W188" s="370" t="str">
        <f>IF(深海装备!W187="","",深海装备!W187)</f>
        <v/>
      </c>
      <c r="X188" s="370" t="str">
        <f>IF(深海装备!X187="","",深海装备!X187)</f>
        <v/>
      </c>
      <c r="Y188" s="370" t="str">
        <f>IF(深海装备!Y187="","",深海装备!Y187)</f>
        <v/>
      </c>
      <c r="Z188" s="370" t="str">
        <f>IF(深海装备!Z187="","",深海装备!Z187)</f>
        <v/>
      </c>
      <c r="AA188" s="370" t="str">
        <f>IF(深海装备!AA187="","",深海装备!AA187)</f>
        <v/>
      </c>
      <c r="AB188" t="str">
        <f>IF(深海装备!AB187="","",深海装备!AB187)</f>
        <v/>
      </c>
      <c r="AC188" t="str">
        <f>IF(深海装备!AC187="","",深海装备!AC187)</f>
        <v/>
      </c>
      <c r="AD188" t="str">
        <f>IF(深海装备!AD187="","",深海装备!AD187)</f>
        <v/>
      </c>
    </row>
    <row r="189" spans="1:30">
      <c r="A189" t="str">
        <f>IF(深海装备!A188="","",深海装备!A188)</f>
        <v/>
      </c>
      <c r="B189" s="67" t="str">
        <f>IF(深海装备!B188="","",深海装备!B188)</f>
        <v/>
      </c>
      <c r="C189" t="str">
        <f>IF(深海装备!C188="","",深海装备!C188)</f>
        <v/>
      </c>
      <c r="D189" t="str">
        <f>IF(深海装备!D188="","",深海装备!D188)</f>
        <v/>
      </c>
      <c r="E189" s="370" t="str">
        <f>IF(深海装备!E188="","",深海装备!E188)</f>
        <v/>
      </c>
      <c r="F189" s="370" t="str">
        <f>IF(深海装备!F188="","",深海装备!F188)</f>
        <v/>
      </c>
      <c r="G189" s="370" t="str">
        <f>IF(深海装备!G188="","",深海装备!G188)</f>
        <v/>
      </c>
      <c r="H189" s="370" t="str">
        <f>IF(深海装备!H188="","",深海装备!H188)</f>
        <v/>
      </c>
      <c r="I189" s="370" t="str">
        <f>IF(深海装备!I188="","",深海装备!I188)</f>
        <v/>
      </c>
      <c r="J189" s="370" t="str">
        <f>IF(深海装备!J188="","",深海装备!J188)</f>
        <v/>
      </c>
      <c r="K189" s="370" t="str">
        <f>IF(深海装备!K188="","",深海装备!K188)</f>
        <v/>
      </c>
      <c r="L189" s="370" t="str">
        <f>IF(深海装备!L188="","",深海装备!L188)</f>
        <v/>
      </c>
      <c r="M189" s="370" t="str">
        <f>IF(深海装备!M188="","",深海装备!M188)</f>
        <v/>
      </c>
      <c r="N189" s="370" t="str">
        <f>IF(深海装备!N188="","",深海装备!N188)</f>
        <v/>
      </c>
      <c r="O189" s="370" t="str">
        <f>IF(深海装备!O188="","",深海装备!O188)</f>
        <v/>
      </c>
      <c r="P189" s="370" t="str">
        <f>IF(深海装备!P188="","",深海装备!P188)</f>
        <v/>
      </c>
      <c r="Q189" s="370" t="str">
        <f>IF(深海装备!Q188="","",深海装备!Q188)</f>
        <v/>
      </c>
      <c r="R189" s="370" t="str">
        <f>IF(深海装备!R188="","",深海装备!R188)</f>
        <v/>
      </c>
      <c r="S189" s="370" t="str">
        <f>IF(深海装备!S188="","",深海装备!S188)</f>
        <v/>
      </c>
      <c r="T189" s="370" t="str">
        <f>IF(深海装备!T188="","",深海装备!T188)</f>
        <v/>
      </c>
      <c r="U189" s="370" t="str">
        <f>IF(深海装备!U188="","",深海装备!U188)</f>
        <v/>
      </c>
      <c r="V189" s="370" t="str">
        <f>IF(深海装备!V188="","",深海装备!V188)</f>
        <v/>
      </c>
      <c r="W189" s="370" t="str">
        <f>IF(深海装备!W188="","",深海装备!W188)</f>
        <v/>
      </c>
      <c r="X189" s="370" t="str">
        <f>IF(深海装备!X188="","",深海装备!X188)</f>
        <v/>
      </c>
      <c r="Y189" s="370" t="str">
        <f>IF(深海装备!Y188="","",深海装备!Y188)</f>
        <v/>
      </c>
      <c r="Z189" s="370" t="str">
        <f>IF(深海装备!Z188="","",深海装备!Z188)</f>
        <v/>
      </c>
      <c r="AA189" s="370" t="str">
        <f>IF(深海装备!AA188="","",深海装备!AA188)</f>
        <v/>
      </c>
      <c r="AB189" t="str">
        <f>IF(深海装备!AB188="","",深海装备!AB188)</f>
        <v/>
      </c>
      <c r="AC189" t="str">
        <f>IF(深海装备!AC188="","",深海装备!AC188)</f>
        <v/>
      </c>
      <c r="AD189" t="str">
        <f>IF(深海装备!AD188="","",深海装备!AD188)</f>
        <v/>
      </c>
    </row>
    <row r="190" spans="1:30">
      <c r="A190" t="str">
        <f>IF(深海装备!A189="","",深海装备!A189)</f>
        <v/>
      </c>
      <c r="B190" s="67" t="str">
        <f>IF(深海装备!B189="","",深海装备!B189)</f>
        <v/>
      </c>
      <c r="C190" t="str">
        <f>IF(深海装备!C189="","",深海装备!C189)</f>
        <v/>
      </c>
      <c r="D190" t="str">
        <f>IF(深海装备!D189="","",深海装备!D189)</f>
        <v/>
      </c>
      <c r="E190" s="370" t="str">
        <f>IF(深海装备!E189="","",深海装备!E189)</f>
        <v/>
      </c>
      <c r="F190" s="370" t="str">
        <f>IF(深海装备!F189="","",深海装备!F189)</f>
        <v/>
      </c>
      <c r="G190" s="370" t="str">
        <f>IF(深海装备!G189="","",深海装备!G189)</f>
        <v/>
      </c>
      <c r="H190" s="370" t="str">
        <f>IF(深海装备!H189="","",深海装备!H189)</f>
        <v/>
      </c>
      <c r="I190" s="370" t="str">
        <f>IF(深海装备!I189="","",深海装备!I189)</f>
        <v/>
      </c>
      <c r="J190" s="370" t="str">
        <f>IF(深海装备!J189="","",深海装备!J189)</f>
        <v/>
      </c>
      <c r="K190" s="370" t="str">
        <f>IF(深海装备!K189="","",深海装备!K189)</f>
        <v/>
      </c>
      <c r="L190" s="370" t="str">
        <f>IF(深海装备!L189="","",深海装备!L189)</f>
        <v/>
      </c>
      <c r="M190" s="370" t="str">
        <f>IF(深海装备!M189="","",深海装备!M189)</f>
        <v/>
      </c>
      <c r="N190" s="370" t="str">
        <f>IF(深海装备!N189="","",深海装备!N189)</f>
        <v/>
      </c>
      <c r="O190" s="370" t="str">
        <f>IF(深海装备!O189="","",深海装备!O189)</f>
        <v/>
      </c>
      <c r="P190" s="370" t="str">
        <f>IF(深海装备!P189="","",深海装备!P189)</f>
        <v/>
      </c>
      <c r="Q190" s="370" t="str">
        <f>IF(深海装备!Q189="","",深海装备!Q189)</f>
        <v/>
      </c>
      <c r="R190" s="370" t="str">
        <f>IF(深海装备!R189="","",深海装备!R189)</f>
        <v/>
      </c>
      <c r="S190" s="370" t="str">
        <f>IF(深海装备!S189="","",深海装备!S189)</f>
        <v/>
      </c>
      <c r="T190" s="370" t="str">
        <f>IF(深海装备!T189="","",深海装备!T189)</f>
        <v/>
      </c>
      <c r="U190" s="370" t="str">
        <f>IF(深海装备!U189="","",深海装备!U189)</f>
        <v/>
      </c>
      <c r="V190" s="370" t="str">
        <f>IF(深海装备!V189="","",深海装备!V189)</f>
        <v/>
      </c>
      <c r="W190" s="370" t="str">
        <f>IF(深海装备!W189="","",深海装备!W189)</f>
        <v/>
      </c>
      <c r="X190" s="370" t="str">
        <f>IF(深海装备!X189="","",深海装备!X189)</f>
        <v/>
      </c>
      <c r="Y190" s="370" t="str">
        <f>IF(深海装备!Y189="","",深海装备!Y189)</f>
        <v/>
      </c>
      <c r="Z190" s="370" t="str">
        <f>IF(深海装备!Z189="","",深海装备!Z189)</f>
        <v/>
      </c>
      <c r="AA190" s="370" t="str">
        <f>IF(深海装备!AA189="","",深海装备!AA189)</f>
        <v/>
      </c>
      <c r="AB190" t="str">
        <f>IF(深海装备!AB189="","",深海装备!AB189)</f>
        <v/>
      </c>
      <c r="AC190" t="str">
        <f>IF(深海装备!AC189="","",深海装备!AC189)</f>
        <v/>
      </c>
      <c r="AD190" t="str">
        <f>IF(深海装备!AD189="","",深海装备!AD189)</f>
        <v/>
      </c>
    </row>
    <row r="191" spans="1:30">
      <c r="A191" t="str">
        <f>IF(深海装备!A190="","",深海装备!A190)</f>
        <v/>
      </c>
      <c r="B191" s="67" t="str">
        <f>IF(深海装备!B190="","",深海装备!B190)</f>
        <v/>
      </c>
      <c r="C191" t="str">
        <f>IF(深海装备!C190="","",深海装备!C190)</f>
        <v/>
      </c>
      <c r="D191" t="str">
        <f>IF(深海装备!D190="","",深海装备!D190)</f>
        <v/>
      </c>
      <c r="E191" s="370" t="str">
        <f>IF(深海装备!E190="","",深海装备!E190)</f>
        <v/>
      </c>
      <c r="F191" s="370" t="str">
        <f>IF(深海装备!F190="","",深海装备!F190)</f>
        <v/>
      </c>
      <c r="G191" s="370" t="str">
        <f>IF(深海装备!G190="","",深海装备!G190)</f>
        <v/>
      </c>
      <c r="H191" s="370" t="str">
        <f>IF(深海装备!H190="","",深海装备!H190)</f>
        <v/>
      </c>
      <c r="I191" s="370" t="str">
        <f>IF(深海装备!I190="","",深海装备!I190)</f>
        <v/>
      </c>
      <c r="J191" s="370" t="str">
        <f>IF(深海装备!J190="","",深海装备!J190)</f>
        <v/>
      </c>
      <c r="K191" s="370" t="str">
        <f>IF(深海装备!K190="","",深海装备!K190)</f>
        <v/>
      </c>
      <c r="L191" s="370" t="str">
        <f>IF(深海装备!L190="","",深海装备!L190)</f>
        <v/>
      </c>
      <c r="M191" s="370" t="str">
        <f>IF(深海装备!M190="","",深海装备!M190)</f>
        <v/>
      </c>
      <c r="N191" s="370" t="str">
        <f>IF(深海装备!N190="","",深海装备!N190)</f>
        <v/>
      </c>
      <c r="O191" s="370" t="str">
        <f>IF(深海装备!O190="","",深海装备!O190)</f>
        <v/>
      </c>
      <c r="P191" s="370" t="str">
        <f>IF(深海装备!P190="","",深海装备!P190)</f>
        <v/>
      </c>
      <c r="Q191" s="370" t="str">
        <f>IF(深海装备!Q190="","",深海装备!Q190)</f>
        <v/>
      </c>
      <c r="R191" s="370" t="str">
        <f>IF(深海装备!R190="","",深海装备!R190)</f>
        <v/>
      </c>
      <c r="S191" s="370" t="str">
        <f>IF(深海装备!S190="","",深海装备!S190)</f>
        <v/>
      </c>
      <c r="T191" s="370" t="str">
        <f>IF(深海装备!T190="","",深海装备!T190)</f>
        <v/>
      </c>
      <c r="U191" s="370" t="str">
        <f>IF(深海装备!U190="","",深海装备!U190)</f>
        <v/>
      </c>
      <c r="V191" s="370" t="str">
        <f>IF(深海装备!V190="","",深海装备!V190)</f>
        <v/>
      </c>
      <c r="W191" s="370" t="str">
        <f>IF(深海装备!W190="","",深海装备!W190)</f>
        <v/>
      </c>
      <c r="X191" s="370" t="str">
        <f>IF(深海装备!X190="","",深海装备!X190)</f>
        <v/>
      </c>
      <c r="Y191" s="370" t="str">
        <f>IF(深海装备!Y190="","",深海装备!Y190)</f>
        <v/>
      </c>
      <c r="Z191" s="370" t="str">
        <f>IF(深海装备!Z190="","",深海装备!Z190)</f>
        <v/>
      </c>
      <c r="AA191" s="370" t="str">
        <f>IF(深海装备!AA190="","",深海装备!AA190)</f>
        <v/>
      </c>
      <c r="AB191" t="str">
        <f>IF(深海装备!AB190="","",深海装备!AB190)</f>
        <v/>
      </c>
      <c r="AC191" t="str">
        <f>IF(深海装备!AC190="","",深海装备!AC190)</f>
        <v/>
      </c>
      <c r="AD191" t="str">
        <f>IF(深海装备!AD190="","",深海装备!AD190)</f>
        <v/>
      </c>
    </row>
    <row r="192" spans="1:30">
      <c r="A192" t="str">
        <f>IF(深海装备!A191="","",深海装备!A191)</f>
        <v/>
      </c>
      <c r="B192" s="67" t="str">
        <f>IF(深海装备!B191="","",深海装备!B191)</f>
        <v/>
      </c>
      <c r="C192" t="str">
        <f>IF(深海装备!C191="","",深海装备!C191)</f>
        <v/>
      </c>
      <c r="D192" t="str">
        <f>IF(深海装备!D191="","",深海装备!D191)</f>
        <v/>
      </c>
      <c r="E192" s="370" t="str">
        <f>IF(深海装备!E191="","",深海装备!E191)</f>
        <v/>
      </c>
      <c r="F192" s="370" t="str">
        <f>IF(深海装备!F191="","",深海装备!F191)</f>
        <v/>
      </c>
      <c r="G192" s="370" t="str">
        <f>IF(深海装备!G191="","",深海装备!G191)</f>
        <v/>
      </c>
      <c r="H192" s="370" t="str">
        <f>IF(深海装备!H191="","",深海装备!H191)</f>
        <v/>
      </c>
      <c r="I192" s="370" t="str">
        <f>IF(深海装备!I191="","",深海装备!I191)</f>
        <v/>
      </c>
      <c r="J192" s="370" t="str">
        <f>IF(深海装备!J191="","",深海装备!J191)</f>
        <v/>
      </c>
      <c r="K192" s="370" t="str">
        <f>IF(深海装备!K191="","",深海装备!K191)</f>
        <v/>
      </c>
      <c r="L192" s="370" t="str">
        <f>IF(深海装备!L191="","",深海装备!L191)</f>
        <v/>
      </c>
      <c r="M192" s="370" t="str">
        <f>IF(深海装备!M191="","",深海装备!M191)</f>
        <v/>
      </c>
      <c r="N192" s="370" t="str">
        <f>IF(深海装备!N191="","",深海装备!N191)</f>
        <v/>
      </c>
      <c r="O192" s="370" t="str">
        <f>IF(深海装备!O191="","",深海装备!O191)</f>
        <v/>
      </c>
      <c r="P192" s="370" t="str">
        <f>IF(深海装备!P191="","",深海装备!P191)</f>
        <v/>
      </c>
      <c r="Q192" s="370" t="str">
        <f>IF(深海装备!Q191="","",深海装备!Q191)</f>
        <v/>
      </c>
      <c r="R192" s="370" t="str">
        <f>IF(深海装备!R191="","",深海装备!R191)</f>
        <v/>
      </c>
      <c r="S192" s="370" t="str">
        <f>IF(深海装备!S191="","",深海装备!S191)</f>
        <v/>
      </c>
      <c r="T192" s="370" t="str">
        <f>IF(深海装备!T191="","",深海装备!T191)</f>
        <v/>
      </c>
      <c r="U192" s="370" t="str">
        <f>IF(深海装备!U191="","",深海装备!U191)</f>
        <v/>
      </c>
      <c r="V192" s="370" t="str">
        <f>IF(深海装备!V191="","",深海装备!V191)</f>
        <v/>
      </c>
      <c r="W192" s="370" t="str">
        <f>IF(深海装备!W191="","",深海装备!W191)</f>
        <v/>
      </c>
      <c r="X192" s="370" t="str">
        <f>IF(深海装备!X191="","",深海装备!X191)</f>
        <v/>
      </c>
      <c r="Y192" s="370" t="str">
        <f>IF(深海装备!Y191="","",深海装备!Y191)</f>
        <v/>
      </c>
      <c r="Z192" s="370" t="str">
        <f>IF(深海装备!Z191="","",深海装备!Z191)</f>
        <v/>
      </c>
      <c r="AA192" s="370" t="str">
        <f>IF(深海装备!AA191="","",深海装备!AA191)</f>
        <v/>
      </c>
      <c r="AB192" t="str">
        <f>IF(深海装备!AB191="","",深海装备!AB191)</f>
        <v/>
      </c>
      <c r="AC192" t="str">
        <f>IF(深海装备!AC191="","",深海装备!AC191)</f>
        <v/>
      </c>
      <c r="AD192" t="str">
        <f>IF(深海装备!AD191="","",深海装备!AD191)</f>
        <v/>
      </c>
    </row>
    <row r="193" spans="1:30">
      <c r="A193" t="str">
        <f>IF(深海装备!A192="","",深海装备!A192)</f>
        <v/>
      </c>
      <c r="B193" s="67" t="str">
        <f>IF(深海装备!B192="","",深海装备!B192)</f>
        <v/>
      </c>
      <c r="C193" t="str">
        <f>IF(深海装备!C192="","",深海装备!C192)</f>
        <v/>
      </c>
      <c r="D193" t="str">
        <f>IF(深海装备!D192="","",深海装备!D192)</f>
        <v/>
      </c>
      <c r="E193" s="370" t="str">
        <f>IF(深海装备!E192="","",深海装备!E192)</f>
        <v/>
      </c>
      <c r="F193" s="370" t="str">
        <f>IF(深海装备!F192="","",深海装备!F192)</f>
        <v/>
      </c>
      <c r="G193" s="370" t="str">
        <f>IF(深海装备!G192="","",深海装备!G192)</f>
        <v/>
      </c>
      <c r="H193" s="370" t="str">
        <f>IF(深海装备!H192="","",深海装备!H192)</f>
        <v/>
      </c>
      <c r="I193" s="370" t="str">
        <f>IF(深海装备!I192="","",深海装备!I192)</f>
        <v/>
      </c>
      <c r="J193" s="370" t="str">
        <f>IF(深海装备!J192="","",深海装备!J192)</f>
        <v/>
      </c>
      <c r="K193" s="370" t="str">
        <f>IF(深海装备!K192="","",深海装备!K192)</f>
        <v/>
      </c>
      <c r="L193" s="370" t="str">
        <f>IF(深海装备!L192="","",深海装备!L192)</f>
        <v/>
      </c>
      <c r="M193" s="370" t="str">
        <f>IF(深海装备!M192="","",深海装备!M192)</f>
        <v/>
      </c>
      <c r="N193" s="370" t="str">
        <f>IF(深海装备!N192="","",深海装备!N192)</f>
        <v/>
      </c>
      <c r="O193" s="370" t="str">
        <f>IF(深海装备!O192="","",深海装备!O192)</f>
        <v/>
      </c>
      <c r="P193" s="370" t="str">
        <f>IF(深海装备!P192="","",深海装备!P192)</f>
        <v/>
      </c>
      <c r="Q193" s="370" t="str">
        <f>IF(深海装备!Q192="","",深海装备!Q192)</f>
        <v/>
      </c>
      <c r="R193" s="370" t="str">
        <f>IF(深海装备!R192="","",深海装备!R192)</f>
        <v/>
      </c>
      <c r="S193" s="370" t="str">
        <f>IF(深海装备!S192="","",深海装备!S192)</f>
        <v/>
      </c>
      <c r="T193" s="370" t="str">
        <f>IF(深海装备!T192="","",深海装备!T192)</f>
        <v/>
      </c>
      <c r="U193" s="370" t="str">
        <f>IF(深海装备!U192="","",深海装备!U192)</f>
        <v/>
      </c>
      <c r="V193" s="370" t="str">
        <f>IF(深海装备!V192="","",深海装备!V192)</f>
        <v/>
      </c>
      <c r="W193" s="370" t="str">
        <f>IF(深海装备!W192="","",深海装备!W192)</f>
        <v/>
      </c>
      <c r="X193" s="370" t="str">
        <f>IF(深海装备!X192="","",深海装备!X192)</f>
        <v/>
      </c>
      <c r="Y193" s="370" t="str">
        <f>IF(深海装备!Y192="","",深海装备!Y192)</f>
        <v/>
      </c>
      <c r="Z193" s="370" t="str">
        <f>IF(深海装备!Z192="","",深海装备!Z192)</f>
        <v/>
      </c>
      <c r="AA193" s="370" t="str">
        <f>IF(深海装备!AA192="","",深海装备!AA192)</f>
        <v/>
      </c>
      <c r="AB193" t="str">
        <f>IF(深海装备!AB192="","",深海装备!AB192)</f>
        <v/>
      </c>
      <c r="AC193" t="str">
        <f>IF(深海装备!AC192="","",深海装备!AC192)</f>
        <v/>
      </c>
      <c r="AD193" t="str">
        <f>IF(深海装备!AD192="","",深海装备!AD192)</f>
        <v/>
      </c>
    </row>
    <row r="194" spans="1:30">
      <c r="A194" t="str">
        <f>IF(深海装备!A193="","",深海装备!A193)</f>
        <v/>
      </c>
      <c r="B194" s="67" t="str">
        <f>IF(深海装备!B193="","",深海装备!B193)</f>
        <v/>
      </c>
      <c r="C194" t="str">
        <f>IF(深海装备!C193="","",深海装备!C193)</f>
        <v/>
      </c>
      <c r="D194" t="str">
        <f>IF(深海装备!D193="","",深海装备!D193)</f>
        <v/>
      </c>
      <c r="E194" s="370" t="str">
        <f>IF(深海装备!E193="","",深海装备!E193)</f>
        <v/>
      </c>
      <c r="F194" s="370" t="str">
        <f>IF(深海装备!F193="","",深海装备!F193)</f>
        <v/>
      </c>
      <c r="G194" s="370" t="str">
        <f>IF(深海装备!G193="","",深海装备!G193)</f>
        <v/>
      </c>
      <c r="H194" s="370" t="str">
        <f>IF(深海装备!H193="","",深海装备!H193)</f>
        <v/>
      </c>
      <c r="I194" s="370" t="str">
        <f>IF(深海装备!I193="","",深海装备!I193)</f>
        <v/>
      </c>
      <c r="J194" s="370" t="str">
        <f>IF(深海装备!J193="","",深海装备!J193)</f>
        <v/>
      </c>
      <c r="K194" s="370" t="str">
        <f>IF(深海装备!K193="","",深海装备!K193)</f>
        <v/>
      </c>
      <c r="L194" s="370" t="str">
        <f>IF(深海装备!L193="","",深海装备!L193)</f>
        <v/>
      </c>
      <c r="M194" s="370" t="str">
        <f>IF(深海装备!M193="","",深海装备!M193)</f>
        <v/>
      </c>
      <c r="N194" s="370" t="str">
        <f>IF(深海装备!N193="","",深海装备!N193)</f>
        <v/>
      </c>
      <c r="O194" s="370" t="str">
        <f>IF(深海装备!O193="","",深海装备!O193)</f>
        <v/>
      </c>
      <c r="P194" s="370" t="str">
        <f>IF(深海装备!P193="","",深海装备!P193)</f>
        <v/>
      </c>
      <c r="Q194" s="370" t="str">
        <f>IF(深海装备!Q193="","",深海装备!Q193)</f>
        <v/>
      </c>
      <c r="R194" s="370" t="str">
        <f>IF(深海装备!R193="","",深海装备!R193)</f>
        <v/>
      </c>
      <c r="S194" s="370" t="str">
        <f>IF(深海装备!S193="","",深海装备!S193)</f>
        <v/>
      </c>
      <c r="T194" s="370" t="str">
        <f>IF(深海装备!T193="","",深海装备!T193)</f>
        <v/>
      </c>
      <c r="U194" s="370" t="str">
        <f>IF(深海装备!U193="","",深海装备!U193)</f>
        <v/>
      </c>
      <c r="V194" s="370" t="str">
        <f>IF(深海装备!V193="","",深海装备!V193)</f>
        <v/>
      </c>
      <c r="W194" s="370" t="str">
        <f>IF(深海装备!W193="","",深海装备!W193)</f>
        <v/>
      </c>
      <c r="X194" s="370" t="str">
        <f>IF(深海装备!X193="","",深海装备!X193)</f>
        <v/>
      </c>
      <c r="Y194" s="370" t="str">
        <f>IF(深海装备!Y193="","",深海装备!Y193)</f>
        <v/>
      </c>
      <c r="Z194" s="370" t="str">
        <f>IF(深海装备!Z193="","",深海装备!Z193)</f>
        <v/>
      </c>
      <c r="AA194" s="370" t="str">
        <f>IF(深海装备!AA193="","",深海装备!AA193)</f>
        <v/>
      </c>
      <c r="AB194" t="str">
        <f>IF(深海装备!AB193="","",深海装备!AB193)</f>
        <v/>
      </c>
      <c r="AC194" t="str">
        <f>IF(深海装备!AC193="","",深海装备!AC193)</f>
        <v/>
      </c>
      <c r="AD194" t="str">
        <f>IF(深海装备!AD193="","",深海装备!AD193)</f>
        <v/>
      </c>
    </row>
    <row r="195" spans="1:30">
      <c r="A195" t="str">
        <f>IF(深海装备!A194="","",深海装备!A194)</f>
        <v/>
      </c>
      <c r="B195" s="67" t="str">
        <f>IF(深海装备!B194="","",深海装备!B194)</f>
        <v/>
      </c>
      <c r="C195" t="str">
        <f>IF(深海装备!C194="","",深海装备!C194)</f>
        <v/>
      </c>
      <c r="D195" t="str">
        <f>IF(深海装备!D194="","",深海装备!D194)</f>
        <v/>
      </c>
      <c r="E195" s="370" t="str">
        <f>IF(深海装备!E194="","",深海装备!E194)</f>
        <v/>
      </c>
      <c r="F195" s="370" t="str">
        <f>IF(深海装备!F194="","",深海装备!F194)</f>
        <v/>
      </c>
      <c r="G195" s="370" t="str">
        <f>IF(深海装备!G194="","",深海装备!G194)</f>
        <v/>
      </c>
      <c r="H195" s="370" t="str">
        <f>IF(深海装备!H194="","",深海装备!H194)</f>
        <v/>
      </c>
      <c r="I195" s="370" t="str">
        <f>IF(深海装备!I194="","",深海装备!I194)</f>
        <v/>
      </c>
      <c r="J195" s="370" t="str">
        <f>IF(深海装备!J194="","",深海装备!J194)</f>
        <v/>
      </c>
      <c r="K195" s="370" t="str">
        <f>IF(深海装备!K194="","",深海装备!K194)</f>
        <v/>
      </c>
      <c r="L195" s="370" t="str">
        <f>IF(深海装备!L194="","",深海装备!L194)</f>
        <v/>
      </c>
      <c r="M195" s="370" t="str">
        <f>IF(深海装备!M194="","",深海装备!M194)</f>
        <v/>
      </c>
      <c r="N195" s="370" t="str">
        <f>IF(深海装备!N194="","",深海装备!N194)</f>
        <v/>
      </c>
      <c r="O195" s="370" t="str">
        <f>IF(深海装备!O194="","",深海装备!O194)</f>
        <v/>
      </c>
      <c r="P195" s="370" t="str">
        <f>IF(深海装备!P194="","",深海装备!P194)</f>
        <v/>
      </c>
      <c r="Q195" s="370" t="str">
        <f>IF(深海装备!Q194="","",深海装备!Q194)</f>
        <v/>
      </c>
      <c r="R195" s="370" t="str">
        <f>IF(深海装备!R194="","",深海装备!R194)</f>
        <v/>
      </c>
      <c r="S195" s="370" t="str">
        <f>IF(深海装备!S194="","",深海装备!S194)</f>
        <v/>
      </c>
      <c r="T195" s="370" t="str">
        <f>IF(深海装备!T194="","",深海装备!T194)</f>
        <v/>
      </c>
      <c r="U195" s="370" t="str">
        <f>IF(深海装备!U194="","",深海装备!U194)</f>
        <v/>
      </c>
      <c r="V195" s="370" t="str">
        <f>IF(深海装备!V194="","",深海装备!V194)</f>
        <v/>
      </c>
      <c r="W195" s="370" t="str">
        <f>IF(深海装备!W194="","",深海装备!W194)</f>
        <v/>
      </c>
      <c r="X195" s="370" t="str">
        <f>IF(深海装备!X194="","",深海装备!X194)</f>
        <v/>
      </c>
      <c r="Y195" s="370" t="str">
        <f>IF(深海装备!Y194="","",深海装备!Y194)</f>
        <v/>
      </c>
      <c r="Z195" s="370" t="str">
        <f>IF(深海装备!Z194="","",深海装备!Z194)</f>
        <v/>
      </c>
      <c r="AA195" s="370" t="str">
        <f>IF(深海装备!AA194="","",深海装备!AA194)</f>
        <v/>
      </c>
      <c r="AB195" t="str">
        <f>IF(深海装备!AB194="","",深海装备!AB194)</f>
        <v/>
      </c>
      <c r="AC195" t="str">
        <f>IF(深海装备!AC194="","",深海装备!AC194)</f>
        <v/>
      </c>
      <c r="AD195" t="str">
        <f>IF(深海装备!AD194="","",深海装备!AD194)</f>
        <v/>
      </c>
    </row>
    <row r="196" spans="1:30">
      <c r="A196" t="str">
        <f>IF(深海装备!A195="","",深海装备!A195)</f>
        <v/>
      </c>
      <c r="B196" s="67" t="str">
        <f>IF(深海装备!B195="","",深海装备!B195)</f>
        <v/>
      </c>
      <c r="C196" t="str">
        <f>IF(深海装备!C195="","",深海装备!C195)</f>
        <v/>
      </c>
      <c r="D196" t="str">
        <f>IF(深海装备!D195="","",深海装备!D195)</f>
        <v/>
      </c>
      <c r="E196" s="370" t="str">
        <f>IF(深海装备!E195="","",深海装备!E195)</f>
        <v/>
      </c>
      <c r="F196" s="370" t="str">
        <f>IF(深海装备!F195="","",深海装备!F195)</f>
        <v/>
      </c>
      <c r="G196" s="370" t="str">
        <f>IF(深海装备!G195="","",深海装备!G195)</f>
        <v/>
      </c>
      <c r="H196" s="370" t="str">
        <f>IF(深海装备!H195="","",深海装备!H195)</f>
        <v/>
      </c>
      <c r="I196" s="370" t="str">
        <f>IF(深海装备!I195="","",深海装备!I195)</f>
        <v/>
      </c>
      <c r="J196" s="370" t="str">
        <f>IF(深海装备!J195="","",深海装备!J195)</f>
        <v/>
      </c>
      <c r="K196" s="370" t="str">
        <f>IF(深海装备!K195="","",深海装备!K195)</f>
        <v/>
      </c>
      <c r="L196" s="370" t="str">
        <f>IF(深海装备!L195="","",深海装备!L195)</f>
        <v/>
      </c>
      <c r="M196" s="370" t="str">
        <f>IF(深海装备!M195="","",深海装备!M195)</f>
        <v/>
      </c>
      <c r="N196" s="370" t="str">
        <f>IF(深海装备!N195="","",深海装备!N195)</f>
        <v/>
      </c>
      <c r="O196" s="370" t="str">
        <f>IF(深海装备!O195="","",深海装备!O195)</f>
        <v/>
      </c>
      <c r="P196" s="370" t="str">
        <f>IF(深海装备!P195="","",深海装备!P195)</f>
        <v/>
      </c>
      <c r="Q196" s="370" t="str">
        <f>IF(深海装备!Q195="","",深海装备!Q195)</f>
        <v/>
      </c>
      <c r="R196" s="370" t="str">
        <f>IF(深海装备!R195="","",深海装备!R195)</f>
        <v/>
      </c>
      <c r="S196" s="370" t="str">
        <f>IF(深海装备!S195="","",深海装备!S195)</f>
        <v/>
      </c>
      <c r="T196" s="370" t="str">
        <f>IF(深海装备!T195="","",深海装备!T195)</f>
        <v/>
      </c>
      <c r="U196" s="370" t="str">
        <f>IF(深海装备!U195="","",深海装备!U195)</f>
        <v/>
      </c>
      <c r="V196" s="370" t="str">
        <f>IF(深海装备!V195="","",深海装备!V195)</f>
        <v/>
      </c>
      <c r="W196" s="370" t="str">
        <f>IF(深海装备!W195="","",深海装备!W195)</f>
        <v/>
      </c>
      <c r="X196" s="370" t="str">
        <f>IF(深海装备!X195="","",深海装备!X195)</f>
        <v/>
      </c>
      <c r="Y196" s="370" t="str">
        <f>IF(深海装备!Y195="","",深海装备!Y195)</f>
        <v/>
      </c>
      <c r="Z196" s="370" t="str">
        <f>IF(深海装备!Z195="","",深海装备!Z195)</f>
        <v/>
      </c>
      <c r="AA196" s="370" t="str">
        <f>IF(深海装备!AA195="","",深海装备!AA195)</f>
        <v/>
      </c>
      <c r="AB196" t="str">
        <f>IF(深海装备!AB195="","",深海装备!AB195)</f>
        <v/>
      </c>
      <c r="AC196" t="str">
        <f>IF(深海装备!AC195="","",深海装备!AC195)</f>
        <v/>
      </c>
      <c r="AD196" t="str">
        <f>IF(深海装备!AD195="","",深海装备!AD195)</f>
        <v/>
      </c>
    </row>
    <row r="197" spans="1:30">
      <c r="A197" t="str">
        <f>IF(深海装备!A196="","",深海装备!A196)</f>
        <v/>
      </c>
      <c r="B197" s="67" t="str">
        <f>IF(深海装备!B196="","",深海装备!B196)</f>
        <v/>
      </c>
      <c r="C197" t="str">
        <f>IF(深海装备!C196="","",深海装备!C196)</f>
        <v/>
      </c>
      <c r="D197" t="str">
        <f>IF(深海装备!D196="","",深海装备!D196)</f>
        <v/>
      </c>
      <c r="E197" s="370" t="str">
        <f>IF(深海装备!E196="","",深海装备!E196)</f>
        <v/>
      </c>
      <c r="F197" s="370" t="str">
        <f>IF(深海装备!F196="","",深海装备!F196)</f>
        <v/>
      </c>
      <c r="G197" s="370" t="str">
        <f>IF(深海装备!G196="","",深海装备!G196)</f>
        <v/>
      </c>
      <c r="H197" s="370" t="str">
        <f>IF(深海装备!H196="","",深海装备!H196)</f>
        <v/>
      </c>
      <c r="I197" s="370" t="str">
        <f>IF(深海装备!I196="","",深海装备!I196)</f>
        <v/>
      </c>
      <c r="J197" s="370" t="str">
        <f>IF(深海装备!J196="","",深海装备!J196)</f>
        <v/>
      </c>
      <c r="K197" s="370" t="str">
        <f>IF(深海装备!K196="","",深海装备!K196)</f>
        <v/>
      </c>
      <c r="L197" s="370" t="str">
        <f>IF(深海装备!L196="","",深海装备!L196)</f>
        <v/>
      </c>
      <c r="M197" s="370" t="str">
        <f>IF(深海装备!M196="","",深海装备!M196)</f>
        <v/>
      </c>
      <c r="N197" s="370" t="str">
        <f>IF(深海装备!N196="","",深海装备!N196)</f>
        <v/>
      </c>
      <c r="O197" s="370" t="str">
        <f>IF(深海装备!O196="","",深海装备!O196)</f>
        <v/>
      </c>
      <c r="P197" s="370" t="str">
        <f>IF(深海装备!P196="","",深海装备!P196)</f>
        <v/>
      </c>
      <c r="Q197" s="370" t="str">
        <f>IF(深海装备!Q196="","",深海装备!Q196)</f>
        <v/>
      </c>
      <c r="R197" s="370" t="str">
        <f>IF(深海装备!R196="","",深海装备!R196)</f>
        <v/>
      </c>
      <c r="S197" s="370" t="str">
        <f>IF(深海装备!S196="","",深海装备!S196)</f>
        <v/>
      </c>
      <c r="T197" s="370" t="str">
        <f>IF(深海装备!T196="","",深海装备!T196)</f>
        <v/>
      </c>
      <c r="U197" s="370" t="str">
        <f>IF(深海装备!U196="","",深海装备!U196)</f>
        <v/>
      </c>
      <c r="V197" s="370" t="str">
        <f>IF(深海装备!V196="","",深海装备!V196)</f>
        <v/>
      </c>
      <c r="W197" s="370" t="str">
        <f>IF(深海装备!W196="","",深海装备!W196)</f>
        <v/>
      </c>
      <c r="X197" s="370" t="str">
        <f>IF(深海装备!X196="","",深海装备!X196)</f>
        <v/>
      </c>
      <c r="Y197" s="370" t="str">
        <f>IF(深海装备!Y196="","",深海装备!Y196)</f>
        <v/>
      </c>
      <c r="Z197" s="370" t="str">
        <f>IF(深海装备!Z196="","",深海装备!Z196)</f>
        <v/>
      </c>
      <c r="AA197" s="370" t="str">
        <f>IF(深海装备!AA196="","",深海装备!AA196)</f>
        <v/>
      </c>
      <c r="AB197" t="str">
        <f>IF(深海装备!AB196="","",深海装备!AB196)</f>
        <v/>
      </c>
      <c r="AC197" t="str">
        <f>IF(深海装备!AC196="","",深海装备!AC196)</f>
        <v/>
      </c>
      <c r="AD197" t="str">
        <f>IF(深海装备!AD196="","",深海装备!AD196)</f>
        <v/>
      </c>
    </row>
    <row r="198" spans="1:30">
      <c r="A198" t="str">
        <f>IF(深海装备!A197="","",深海装备!A197)</f>
        <v/>
      </c>
      <c r="B198" s="67" t="str">
        <f>IF(深海装备!B197="","",深海装备!B197)</f>
        <v/>
      </c>
      <c r="C198" t="str">
        <f>IF(深海装备!C197="","",深海装备!C197)</f>
        <v/>
      </c>
      <c r="D198" t="str">
        <f>IF(深海装备!D197="","",深海装备!D197)</f>
        <v/>
      </c>
      <c r="E198" s="370" t="str">
        <f>IF(深海装备!E197="","",深海装备!E197)</f>
        <v/>
      </c>
      <c r="F198" s="370" t="str">
        <f>IF(深海装备!F197="","",深海装备!F197)</f>
        <v/>
      </c>
      <c r="G198" s="370" t="str">
        <f>IF(深海装备!G197="","",深海装备!G197)</f>
        <v/>
      </c>
      <c r="H198" s="370" t="str">
        <f>IF(深海装备!H197="","",深海装备!H197)</f>
        <v/>
      </c>
      <c r="I198" s="370" t="str">
        <f>IF(深海装备!I197="","",深海装备!I197)</f>
        <v/>
      </c>
      <c r="J198" s="370" t="str">
        <f>IF(深海装备!J197="","",深海装备!J197)</f>
        <v/>
      </c>
      <c r="K198" s="370" t="str">
        <f>IF(深海装备!K197="","",深海装备!K197)</f>
        <v/>
      </c>
      <c r="L198" s="370" t="str">
        <f>IF(深海装备!L197="","",深海装备!L197)</f>
        <v/>
      </c>
      <c r="M198" s="370" t="str">
        <f>IF(深海装备!M197="","",深海装备!M197)</f>
        <v/>
      </c>
      <c r="N198" s="370" t="str">
        <f>IF(深海装备!N197="","",深海装备!N197)</f>
        <v/>
      </c>
      <c r="O198" s="370" t="str">
        <f>IF(深海装备!O197="","",深海装备!O197)</f>
        <v/>
      </c>
      <c r="P198" s="370" t="str">
        <f>IF(深海装备!P197="","",深海装备!P197)</f>
        <v/>
      </c>
      <c r="Q198" s="370" t="str">
        <f>IF(深海装备!Q197="","",深海装备!Q197)</f>
        <v/>
      </c>
      <c r="R198" s="370" t="str">
        <f>IF(深海装备!R197="","",深海装备!R197)</f>
        <v/>
      </c>
      <c r="S198" s="370" t="str">
        <f>IF(深海装备!S197="","",深海装备!S197)</f>
        <v/>
      </c>
      <c r="T198" s="370" t="str">
        <f>IF(深海装备!T197="","",深海装备!T197)</f>
        <v/>
      </c>
      <c r="U198" s="370" t="str">
        <f>IF(深海装备!U197="","",深海装备!U197)</f>
        <v/>
      </c>
      <c r="V198" s="370" t="str">
        <f>IF(深海装备!V197="","",深海装备!V197)</f>
        <v/>
      </c>
      <c r="W198" s="370" t="str">
        <f>IF(深海装备!W197="","",深海装备!W197)</f>
        <v/>
      </c>
      <c r="X198" s="370" t="str">
        <f>IF(深海装备!X197="","",深海装备!X197)</f>
        <v/>
      </c>
      <c r="Y198" s="370" t="str">
        <f>IF(深海装备!Y197="","",深海装备!Y197)</f>
        <v/>
      </c>
      <c r="Z198" s="370" t="str">
        <f>IF(深海装备!Z197="","",深海装备!Z197)</f>
        <v/>
      </c>
      <c r="AA198" s="370" t="str">
        <f>IF(深海装备!AA197="","",深海装备!AA197)</f>
        <v/>
      </c>
      <c r="AB198" t="str">
        <f>IF(深海装备!AB197="","",深海装备!AB197)</f>
        <v/>
      </c>
      <c r="AC198" t="str">
        <f>IF(深海装备!AC197="","",深海装备!AC197)</f>
        <v/>
      </c>
      <c r="AD198" t="str">
        <f>IF(深海装备!AD197="","",深海装备!AD197)</f>
        <v/>
      </c>
    </row>
    <row r="199" spans="1:30">
      <c r="A199" t="str">
        <f>IF(深海装备!A198="","",深海装备!A198)</f>
        <v/>
      </c>
      <c r="B199" s="67" t="str">
        <f>IF(深海装备!B198="","",深海装备!B198)</f>
        <v/>
      </c>
      <c r="C199" t="str">
        <f>IF(深海装备!C198="","",深海装备!C198)</f>
        <v/>
      </c>
      <c r="D199" t="str">
        <f>IF(深海装备!D198="","",深海装备!D198)</f>
        <v/>
      </c>
      <c r="E199" s="370" t="str">
        <f>IF(深海装备!E198="","",深海装备!E198)</f>
        <v/>
      </c>
      <c r="F199" s="370" t="str">
        <f>IF(深海装备!F198="","",深海装备!F198)</f>
        <v/>
      </c>
      <c r="G199" s="370" t="str">
        <f>IF(深海装备!G198="","",深海装备!G198)</f>
        <v/>
      </c>
      <c r="H199" s="370" t="str">
        <f>IF(深海装备!H198="","",深海装备!H198)</f>
        <v/>
      </c>
      <c r="I199" s="370" t="str">
        <f>IF(深海装备!I198="","",深海装备!I198)</f>
        <v/>
      </c>
      <c r="J199" s="370" t="str">
        <f>IF(深海装备!J198="","",深海装备!J198)</f>
        <v/>
      </c>
      <c r="K199" s="370" t="str">
        <f>IF(深海装备!K198="","",深海装备!K198)</f>
        <v/>
      </c>
      <c r="L199" s="370" t="str">
        <f>IF(深海装备!L198="","",深海装备!L198)</f>
        <v/>
      </c>
      <c r="M199" s="370" t="str">
        <f>IF(深海装备!M198="","",深海装备!M198)</f>
        <v/>
      </c>
      <c r="N199" s="370" t="str">
        <f>IF(深海装备!N198="","",深海装备!N198)</f>
        <v/>
      </c>
      <c r="O199" s="370" t="str">
        <f>IF(深海装备!O198="","",深海装备!O198)</f>
        <v/>
      </c>
      <c r="P199" s="370" t="str">
        <f>IF(深海装备!P198="","",深海装备!P198)</f>
        <v/>
      </c>
      <c r="Q199" s="370" t="str">
        <f>IF(深海装备!Q198="","",深海装备!Q198)</f>
        <v/>
      </c>
      <c r="R199" s="370" t="str">
        <f>IF(深海装备!R198="","",深海装备!R198)</f>
        <v/>
      </c>
      <c r="S199" s="370" t="str">
        <f>IF(深海装备!S198="","",深海装备!S198)</f>
        <v/>
      </c>
      <c r="T199" s="370" t="str">
        <f>IF(深海装备!T198="","",深海装备!T198)</f>
        <v/>
      </c>
      <c r="U199" s="370" t="str">
        <f>IF(深海装备!U198="","",深海装备!U198)</f>
        <v/>
      </c>
      <c r="V199" s="370" t="str">
        <f>IF(深海装备!V198="","",深海装备!V198)</f>
        <v/>
      </c>
      <c r="W199" s="370" t="str">
        <f>IF(深海装备!W198="","",深海装备!W198)</f>
        <v/>
      </c>
      <c r="X199" s="370" t="str">
        <f>IF(深海装备!X198="","",深海装备!X198)</f>
        <v/>
      </c>
      <c r="Y199" s="370" t="str">
        <f>IF(深海装备!Y198="","",深海装备!Y198)</f>
        <v/>
      </c>
      <c r="Z199" s="370" t="str">
        <f>IF(深海装备!Z198="","",深海装备!Z198)</f>
        <v/>
      </c>
      <c r="AA199" s="370" t="str">
        <f>IF(深海装备!AA198="","",深海装备!AA198)</f>
        <v/>
      </c>
      <c r="AB199" t="str">
        <f>IF(深海装备!AB198="","",深海装备!AB198)</f>
        <v/>
      </c>
      <c r="AC199" t="str">
        <f>IF(深海装备!AC198="","",深海装备!AC198)</f>
        <v/>
      </c>
      <c r="AD199" t="str">
        <f>IF(深海装备!AD198="","",深海装备!AD198)</f>
        <v/>
      </c>
    </row>
    <row r="200" spans="1:30">
      <c r="A200" t="str">
        <f>IF(深海装备!A199="","",深海装备!A199)</f>
        <v/>
      </c>
      <c r="B200" s="67" t="str">
        <f>IF(深海装备!B199="","",深海装备!B199)</f>
        <v/>
      </c>
      <c r="C200" t="str">
        <f>IF(深海装备!C199="","",深海装备!C199)</f>
        <v/>
      </c>
      <c r="D200" t="str">
        <f>IF(深海装备!D199="","",深海装备!D199)</f>
        <v/>
      </c>
      <c r="E200" s="370" t="str">
        <f>IF(深海装备!E199="","",深海装备!E199)</f>
        <v/>
      </c>
      <c r="F200" s="370" t="str">
        <f>IF(深海装备!F199="","",深海装备!F199)</f>
        <v/>
      </c>
      <c r="G200" s="370" t="str">
        <f>IF(深海装备!G199="","",深海装备!G199)</f>
        <v/>
      </c>
      <c r="H200" s="370" t="str">
        <f>IF(深海装备!H199="","",深海装备!H199)</f>
        <v/>
      </c>
      <c r="I200" s="370" t="str">
        <f>IF(深海装备!I199="","",深海装备!I199)</f>
        <v/>
      </c>
      <c r="J200" s="370" t="str">
        <f>IF(深海装备!J199="","",深海装备!J199)</f>
        <v/>
      </c>
      <c r="K200" s="370" t="str">
        <f>IF(深海装备!K199="","",深海装备!K199)</f>
        <v/>
      </c>
      <c r="L200" s="370" t="str">
        <f>IF(深海装备!L199="","",深海装备!L199)</f>
        <v/>
      </c>
      <c r="M200" s="370" t="str">
        <f>IF(深海装备!M199="","",深海装备!M199)</f>
        <v/>
      </c>
      <c r="N200" s="370" t="str">
        <f>IF(深海装备!N199="","",深海装备!N199)</f>
        <v/>
      </c>
      <c r="O200" s="370" t="str">
        <f>IF(深海装备!O199="","",深海装备!O199)</f>
        <v/>
      </c>
      <c r="P200" s="370" t="str">
        <f>IF(深海装备!P199="","",深海装备!P199)</f>
        <v/>
      </c>
      <c r="Q200" s="370" t="str">
        <f>IF(深海装备!Q199="","",深海装备!Q199)</f>
        <v/>
      </c>
      <c r="R200" s="370" t="str">
        <f>IF(深海装备!R199="","",深海装备!R199)</f>
        <v/>
      </c>
      <c r="S200" s="370" t="str">
        <f>IF(深海装备!S199="","",深海装备!S199)</f>
        <v/>
      </c>
      <c r="T200" s="370" t="str">
        <f>IF(深海装备!T199="","",深海装备!T199)</f>
        <v/>
      </c>
      <c r="U200" s="370" t="str">
        <f>IF(深海装备!U199="","",深海装备!U199)</f>
        <v/>
      </c>
      <c r="V200" s="370" t="str">
        <f>IF(深海装备!V199="","",深海装备!V199)</f>
        <v/>
      </c>
      <c r="W200" s="370" t="str">
        <f>IF(深海装备!W199="","",深海装备!W199)</f>
        <v/>
      </c>
      <c r="X200" s="370" t="str">
        <f>IF(深海装备!X199="","",深海装备!X199)</f>
        <v/>
      </c>
      <c r="Y200" s="370" t="str">
        <f>IF(深海装备!Y199="","",深海装备!Y199)</f>
        <v/>
      </c>
      <c r="Z200" s="370" t="str">
        <f>IF(深海装备!Z199="","",深海装备!Z199)</f>
        <v/>
      </c>
      <c r="AA200" s="370" t="str">
        <f>IF(深海装备!AA199="","",深海装备!AA199)</f>
        <v/>
      </c>
      <c r="AB200" t="str">
        <f>IF(深海装备!AB199="","",深海装备!AB199)</f>
        <v/>
      </c>
      <c r="AC200" t="str">
        <f>IF(深海装备!AC199="","",深海装备!AC199)</f>
        <v/>
      </c>
      <c r="AD200" t="str">
        <f>IF(深海装备!AD199="","",深海装备!AD199)</f>
        <v/>
      </c>
    </row>
    <row r="201" spans="1:30">
      <c r="A201" t="str">
        <f>IF(深海装备!A200="","",深海装备!A200)</f>
        <v/>
      </c>
      <c r="B201" s="67" t="str">
        <f>IF(深海装备!B200="","",深海装备!B200)</f>
        <v/>
      </c>
      <c r="C201" t="str">
        <f>IF(深海装备!C200="","",深海装备!C200)</f>
        <v/>
      </c>
      <c r="D201" t="str">
        <f>IF(深海装备!D200="","",深海装备!D200)</f>
        <v/>
      </c>
      <c r="E201" s="370" t="str">
        <f>IF(深海装备!E200="","",深海装备!E200)</f>
        <v/>
      </c>
      <c r="F201" s="370" t="str">
        <f>IF(深海装备!F200="","",深海装备!F200)</f>
        <v/>
      </c>
      <c r="G201" s="370" t="str">
        <f>IF(深海装备!G200="","",深海装备!G200)</f>
        <v/>
      </c>
      <c r="H201" s="370" t="str">
        <f>IF(深海装备!H200="","",深海装备!H200)</f>
        <v/>
      </c>
      <c r="I201" s="370" t="str">
        <f>IF(深海装备!I200="","",深海装备!I200)</f>
        <v/>
      </c>
      <c r="J201" s="370" t="str">
        <f>IF(深海装备!J200="","",深海装备!J200)</f>
        <v/>
      </c>
      <c r="K201" s="370" t="str">
        <f>IF(深海装备!K200="","",深海装备!K200)</f>
        <v/>
      </c>
      <c r="L201" s="370" t="str">
        <f>IF(深海装备!L200="","",深海装备!L200)</f>
        <v/>
      </c>
      <c r="M201" s="370" t="str">
        <f>IF(深海装备!M200="","",深海装备!M200)</f>
        <v/>
      </c>
      <c r="N201" s="370" t="str">
        <f>IF(深海装备!N200="","",深海装备!N200)</f>
        <v/>
      </c>
      <c r="O201" s="370" t="str">
        <f>IF(深海装备!O200="","",深海装备!O200)</f>
        <v/>
      </c>
      <c r="P201" s="370" t="str">
        <f>IF(深海装备!P200="","",深海装备!P200)</f>
        <v/>
      </c>
      <c r="Q201" s="370" t="str">
        <f>IF(深海装备!Q200="","",深海装备!Q200)</f>
        <v/>
      </c>
      <c r="R201" s="370" t="str">
        <f>IF(深海装备!R200="","",深海装备!R200)</f>
        <v/>
      </c>
      <c r="S201" s="370" t="str">
        <f>IF(深海装备!S200="","",深海装备!S200)</f>
        <v/>
      </c>
      <c r="T201" s="370" t="str">
        <f>IF(深海装备!T200="","",深海装备!T200)</f>
        <v/>
      </c>
      <c r="U201" s="370" t="str">
        <f>IF(深海装备!U200="","",深海装备!U200)</f>
        <v/>
      </c>
      <c r="V201" s="370" t="str">
        <f>IF(深海装备!V200="","",深海装备!V200)</f>
        <v/>
      </c>
      <c r="W201" s="370" t="str">
        <f>IF(深海装备!W200="","",深海装备!W200)</f>
        <v/>
      </c>
      <c r="X201" s="370" t="str">
        <f>IF(深海装备!X200="","",深海装备!X200)</f>
        <v/>
      </c>
      <c r="Y201" s="370" t="str">
        <f>IF(深海装备!Y200="","",深海装备!Y200)</f>
        <v/>
      </c>
      <c r="Z201" s="370" t="str">
        <f>IF(深海装备!Z200="","",深海装备!Z200)</f>
        <v/>
      </c>
      <c r="AA201" s="370" t="str">
        <f>IF(深海装备!AA200="","",深海装备!AA200)</f>
        <v/>
      </c>
      <c r="AB201" t="str">
        <f>IF(深海装备!AB200="","",深海装备!AB200)</f>
        <v/>
      </c>
      <c r="AC201" t="str">
        <f>IF(深海装备!AC200="","",深海装备!AC200)</f>
        <v/>
      </c>
      <c r="AD201" t="str">
        <f>IF(深海装备!AD200="","",深海装备!AD200)</f>
        <v/>
      </c>
    </row>
    <row r="202" spans="1:30">
      <c r="A202" t="str">
        <f>IF(深海装备!A201="","",深海装备!A201)</f>
        <v/>
      </c>
      <c r="B202" s="67" t="str">
        <f>IF(深海装备!B201="","",深海装备!B201)</f>
        <v/>
      </c>
      <c r="C202" t="str">
        <f>IF(深海装备!C201="","",深海装备!C201)</f>
        <v/>
      </c>
      <c r="D202" t="str">
        <f>IF(深海装备!D201="","",深海装备!D201)</f>
        <v/>
      </c>
      <c r="E202" s="370" t="str">
        <f>IF(深海装备!E201="","",深海装备!E201)</f>
        <v/>
      </c>
      <c r="F202" s="370" t="str">
        <f>IF(深海装备!F201="","",深海装备!F201)</f>
        <v/>
      </c>
      <c r="G202" s="370" t="str">
        <f>IF(深海装备!G201="","",深海装备!G201)</f>
        <v/>
      </c>
      <c r="H202" s="370" t="str">
        <f>IF(深海装备!H201="","",深海装备!H201)</f>
        <v/>
      </c>
      <c r="I202" s="370" t="str">
        <f>IF(深海装备!I201="","",深海装备!I201)</f>
        <v/>
      </c>
      <c r="J202" s="370" t="str">
        <f>IF(深海装备!J201="","",深海装备!J201)</f>
        <v/>
      </c>
      <c r="K202" s="370" t="str">
        <f>IF(深海装备!K201="","",深海装备!K201)</f>
        <v/>
      </c>
      <c r="L202" s="370" t="str">
        <f>IF(深海装备!L201="","",深海装备!L201)</f>
        <v/>
      </c>
      <c r="M202" s="370" t="str">
        <f>IF(深海装备!M201="","",深海装备!M201)</f>
        <v/>
      </c>
      <c r="N202" s="370" t="str">
        <f>IF(深海装备!N201="","",深海装备!N201)</f>
        <v/>
      </c>
      <c r="O202" s="370" t="str">
        <f>IF(深海装备!O201="","",深海装备!O201)</f>
        <v/>
      </c>
      <c r="P202" s="370" t="str">
        <f>IF(深海装备!P201="","",深海装备!P201)</f>
        <v/>
      </c>
      <c r="Q202" s="370" t="str">
        <f>IF(深海装备!Q201="","",深海装备!Q201)</f>
        <v/>
      </c>
      <c r="R202" s="370" t="str">
        <f>IF(深海装备!R201="","",深海装备!R201)</f>
        <v/>
      </c>
      <c r="S202" s="370" t="str">
        <f>IF(深海装备!S201="","",深海装备!S201)</f>
        <v/>
      </c>
      <c r="T202" s="370" t="str">
        <f>IF(深海装备!T201="","",深海装备!T201)</f>
        <v/>
      </c>
      <c r="U202" s="370" t="str">
        <f>IF(深海装备!U201="","",深海装备!U201)</f>
        <v/>
      </c>
      <c r="V202" s="370" t="str">
        <f>IF(深海装备!V201="","",深海装备!V201)</f>
        <v/>
      </c>
      <c r="W202" s="370" t="str">
        <f>IF(深海装备!W201="","",深海装备!W201)</f>
        <v/>
      </c>
      <c r="X202" s="370" t="str">
        <f>IF(深海装备!X201="","",深海装备!X201)</f>
        <v/>
      </c>
      <c r="Y202" s="370" t="str">
        <f>IF(深海装备!Y201="","",深海装备!Y201)</f>
        <v/>
      </c>
      <c r="Z202" s="370" t="str">
        <f>IF(深海装备!Z201="","",深海装备!Z201)</f>
        <v/>
      </c>
      <c r="AA202" s="370" t="str">
        <f>IF(深海装备!AA201="","",深海装备!AA201)</f>
        <v/>
      </c>
      <c r="AB202" t="str">
        <f>IF(深海装备!AB201="","",深海装备!AB201)</f>
        <v/>
      </c>
      <c r="AC202" t="str">
        <f>IF(深海装备!AC201="","",深海装备!AC201)</f>
        <v/>
      </c>
      <c r="AD202" t="str">
        <f>IF(深海装备!AD201="","",深海装备!AD201)</f>
        <v/>
      </c>
    </row>
    <row r="203" spans="1:30">
      <c r="A203" t="str">
        <f>IF(深海装备!A202="","",深海装备!A202)</f>
        <v/>
      </c>
      <c r="B203" s="67" t="str">
        <f>IF(深海装备!B202="","",深海装备!B202)</f>
        <v/>
      </c>
      <c r="C203" t="str">
        <f>IF(深海装备!C202="","",深海装备!C202)</f>
        <v/>
      </c>
      <c r="D203" t="str">
        <f>IF(深海装备!D202="","",深海装备!D202)</f>
        <v/>
      </c>
      <c r="E203" s="370" t="str">
        <f>IF(深海装备!E202="","",深海装备!E202)</f>
        <v/>
      </c>
      <c r="F203" s="370" t="str">
        <f>IF(深海装备!F202="","",深海装备!F202)</f>
        <v/>
      </c>
      <c r="G203" s="370" t="str">
        <f>IF(深海装备!G202="","",深海装备!G202)</f>
        <v/>
      </c>
      <c r="H203" s="370" t="str">
        <f>IF(深海装备!H202="","",深海装备!H202)</f>
        <v/>
      </c>
      <c r="I203" s="370" t="str">
        <f>IF(深海装备!I202="","",深海装备!I202)</f>
        <v/>
      </c>
      <c r="J203" s="370" t="str">
        <f>IF(深海装备!J202="","",深海装备!J202)</f>
        <v/>
      </c>
      <c r="K203" s="370" t="str">
        <f>IF(深海装备!K202="","",深海装备!K202)</f>
        <v/>
      </c>
      <c r="L203" s="370" t="str">
        <f>IF(深海装备!L202="","",深海装备!L202)</f>
        <v/>
      </c>
      <c r="M203" s="370" t="str">
        <f>IF(深海装备!M202="","",深海装备!M202)</f>
        <v/>
      </c>
      <c r="N203" s="370" t="str">
        <f>IF(深海装备!N202="","",深海装备!N202)</f>
        <v/>
      </c>
      <c r="O203" s="370" t="str">
        <f>IF(深海装备!O202="","",深海装备!O202)</f>
        <v/>
      </c>
      <c r="P203" s="370" t="str">
        <f>IF(深海装备!P202="","",深海装备!P202)</f>
        <v/>
      </c>
      <c r="Q203" s="370" t="str">
        <f>IF(深海装备!Q202="","",深海装备!Q202)</f>
        <v/>
      </c>
      <c r="R203" s="370" t="str">
        <f>IF(深海装备!R202="","",深海装备!R202)</f>
        <v/>
      </c>
      <c r="S203" s="370" t="str">
        <f>IF(深海装备!S202="","",深海装备!S202)</f>
        <v/>
      </c>
      <c r="T203" s="370" t="str">
        <f>IF(深海装备!T202="","",深海装备!T202)</f>
        <v/>
      </c>
      <c r="U203" s="370" t="str">
        <f>IF(深海装备!U202="","",深海装备!U202)</f>
        <v/>
      </c>
      <c r="V203" s="370" t="str">
        <f>IF(深海装备!V202="","",深海装备!V202)</f>
        <v/>
      </c>
      <c r="W203" s="370" t="str">
        <f>IF(深海装备!W202="","",深海装备!W202)</f>
        <v/>
      </c>
      <c r="X203" s="370" t="str">
        <f>IF(深海装备!X202="","",深海装备!X202)</f>
        <v/>
      </c>
      <c r="Y203" s="370" t="str">
        <f>IF(深海装备!Y202="","",深海装备!Y202)</f>
        <v/>
      </c>
      <c r="Z203" s="370" t="str">
        <f>IF(深海装备!Z202="","",深海装备!Z202)</f>
        <v/>
      </c>
      <c r="AA203" s="370" t="str">
        <f>IF(深海装备!AA202="","",深海装备!AA202)</f>
        <v/>
      </c>
      <c r="AB203" t="str">
        <f>IF(深海装备!AB202="","",深海装备!AB202)</f>
        <v/>
      </c>
      <c r="AC203" t="str">
        <f>IF(深海装备!AC202="","",深海装备!AC202)</f>
        <v/>
      </c>
      <c r="AD203" t="str">
        <f>IF(深海装备!AD202="","",深海装备!AD202)</f>
        <v/>
      </c>
    </row>
    <row r="204" spans="1:30">
      <c r="A204" t="str">
        <f>IF(深海装备!A203="","",深海装备!A203)</f>
        <v/>
      </c>
      <c r="B204" s="67" t="str">
        <f>IF(深海装备!B203="","",深海装备!B203)</f>
        <v/>
      </c>
      <c r="C204" t="str">
        <f>IF(深海装备!C203="","",深海装备!C203)</f>
        <v/>
      </c>
      <c r="D204" t="str">
        <f>IF(深海装备!D203="","",深海装备!D203)</f>
        <v/>
      </c>
      <c r="E204" s="370" t="str">
        <f>IF(深海装备!E203="","",深海装备!E203)</f>
        <v/>
      </c>
      <c r="F204" s="370" t="str">
        <f>IF(深海装备!F203="","",深海装备!F203)</f>
        <v/>
      </c>
      <c r="G204" s="370" t="str">
        <f>IF(深海装备!G203="","",深海装备!G203)</f>
        <v/>
      </c>
      <c r="H204" s="370" t="str">
        <f>IF(深海装备!H203="","",深海装备!H203)</f>
        <v/>
      </c>
      <c r="I204" s="370" t="str">
        <f>IF(深海装备!I203="","",深海装备!I203)</f>
        <v/>
      </c>
      <c r="J204" s="370" t="str">
        <f>IF(深海装备!J203="","",深海装备!J203)</f>
        <v/>
      </c>
      <c r="K204" s="370" t="str">
        <f>IF(深海装备!K203="","",深海装备!K203)</f>
        <v/>
      </c>
      <c r="L204" s="370" t="str">
        <f>IF(深海装备!L203="","",深海装备!L203)</f>
        <v/>
      </c>
      <c r="M204" s="370" t="str">
        <f>IF(深海装备!M203="","",深海装备!M203)</f>
        <v/>
      </c>
      <c r="N204" s="370" t="str">
        <f>IF(深海装备!N203="","",深海装备!N203)</f>
        <v/>
      </c>
      <c r="O204" s="370" t="str">
        <f>IF(深海装备!O203="","",深海装备!O203)</f>
        <v/>
      </c>
      <c r="P204" s="370" t="str">
        <f>IF(深海装备!P203="","",深海装备!P203)</f>
        <v/>
      </c>
      <c r="Q204" s="370" t="str">
        <f>IF(深海装备!Q203="","",深海装备!Q203)</f>
        <v/>
      </c>
      <c r="R204" s="370" t="str">
        <f>IF(深海装备!R203="","",深海装备!R203)</f>
        <v/>
      </c>
      <c r="S204" s="370" t="str">
        <f>IF(深海装备!S203="","",深海装备!S203)</f>
        <v/>
      </c>
      <c r="T204" s="370" t="str">
        <f>IF(深海装备!T203="","",深海装备!T203)</f>
        <v/>
      </c>
      <c r="U204" s="370" t="str">
        <f>IF(深海装备!U203="","",深海装备!U203)</f>
        <v/>
      </c>
      <c r="V204" s="370" t="str">
        <f>IF(深海装备!V203="","",深海装备!V203)</f>
        <v/>
      </c>
      <c r="W204" s="370" t="str">
        <f>IF(深海装备!W203="","",深海装备!W203)</f>
        <v/>
      </c>
      <c r="X204" s="370" t="str">
        <f>IF(深海装备!X203="","",深海装备!X203)</f>
        <v/>
      </c>
      <c r="Y204" s="370" t="str">
        <f>IF(深海装备!Y203="","",深海装备!Y203)</f>
        <v/>
      </c>
      <c r="Z204" s="370" t="str">
        <f>IF(深海装备!Z203="","",深海装备!Z203)</f>
        <v/>
      </c>
      <c r="AA204" s="370" t="str">
        <f>IF(深海装备!AA203="","",深海装备!AA203)</f>
        <v/>
      </c>
      <c r="AB204" t="str">
        <f>IF(深海装备!AB203="","",深海装备!AB203)</f>
        <v/>
      </c>
      <c r="AC204" t="str">
        <f>IF(深海装备!AC203="","",深海装备!AC203)</f>
        <v/>
      </c>
      <c r="AD204" t="str">
        <f>IF(深海装备!AD203="","",深海装备!AD203)</f>
        <v/>
      </c>
    </row>
    <row r="205" spans="1:30">
      <c r="A205" t="str">
        <f>IF(深海装备!A204="","",深海装备!A204)</f>
        <v/>
      </c>
      <c r="B205" s="67" t="str">
        <f>IF(深海装备!B204="","",深海装备!B204)</f>
        <v/>
      </c>
      <c r="C205" t="str">
        <f>IF(深海装备!C204="","",深海装备!C204)</f>
        <v/>
      </c>
      <c r="D205" t="str">
        <f>IF(深海装备!D204="","",深海装备!D204)</f>
        <v/>
      </c>
      <c r="E205" s="370" t="str">
        <f>IF(深海装备!E204="","",深海装备!E204)</f>
        <v/>
      </c>
      <c r="F205" s="370" t="str">
        <f>IF(深海装备!F204="","",深海装备!F204)</f>
        <v/>
      </c>
      <c r="G205" s="370" t="str">
        <f>IF(深海装备!G204="","",深海装备!G204)</f>
        <v/>
      </c>
      <c r="H205" s="370" t="str">
        <f>IF(深海装备!H204="","",深海装备!H204)</f>
        <v/>
      </c>
      <c r="I205" s="370" t="str">
        <f>IF(深海装备!I204="","",深海装备!I204)</f>
        <v/>
      </c>
      <c r="J205" s="370" t="str">
        <f>IF(深海装备!J204="","",深海装备!J204)</f>
        <v/>
      </c>
      <c r="K205" s="370" t="str">
        <f>IF(深海装备!K204="","",深海装备!K204)</f>
        <v/>
      </c>
      <c r="L205" s="370" t="str">
        <f>IF(深海装备!L204="","",深海装备!L204)</f>
        <v/>
      </c>
      <c r="M205" s="370" t="str">
        <f>IF(深海装备!M204="","",深海装备!M204)</f>
        <v/>
      </c>
      <c r="N205" s="370" t="str">
        <f>IF(深海装备!N204="","",深海装备!N204)</f>
        <v/>
      </c>
      <c r="O205" s="370" t="str">
        <f>IF(深海装备!O204="","",深海装备!O204)</f>
        <v/>
      </c>
      <c r="P205" s="370" t="str">
        <f>IF(深海装备!P204="","",深海装备!P204)</f>
        <v/>
      </c>
      <c r="Q205" s="370" t="str">
        <f>IF(深海装备!Q204="","",深海装备!Q204)</f>
        <v/>
      </c>
      <c r="R205" s="370" t="str">
        <f>IF(深海装备!R204="","",深海装备!R204)</f>
        <v/>
      </c>
      <c r="S205" s="370" t="str">
        <f>IF(深海装备!S204="","",深海装备!S204)</f>
        <v/>
      </c>
      <c r="T205" s="370" t="str">
        <f>IF(深海装备!T204="","",深海装备!T204)</f>
        <v/>
      </c>
      <c r="U205" s="370" t="str">
        <f>IF(深海装备!U204="","",深海装备!U204)</f>
        <v/>
      </c>
      <c r="V205" s="370" t="str">
        <f>IF(深海装备!V204="","",深海装备!V204)</f>
        <v/>
      </c>
      <c r="W205" s="370" t="str">
        <f>IF(深海装备!W204="","",深海装备!W204)</f>
        <v/>
      </c>
      <c r="X205" s="370" t="str">
        <f>IF(深海装备!X204="","",深海装备!X204)</f>
        <v/>
      </c>
      <c r="Y205" s="370" t="str">
        <f>IF(深海装备!Y204="","",深海装备!Y204)</f>
        <v/>
      </c>
      <c r="Z205" s="370" t="str">
        <f>IF(深海装备!Z204="","",深海装备!Z204)</f>
        <v/>
      </c>
      <c r="AA205" s="370" t="str">
        <f>IF(深海装备!AA204="","",深海装备!AA204)</f>
        <v/>
      </c>
      <c r="AB205" t="str">
        <f>IF(深海装备!AB204="","",深海装备!AB204)</f>
        <v/>
      </c>
      <c r="AC205" t="str">
        <f>IF(深海装备!AC204="","",深海装备!AC204)</f>
        <v/>
      </c>
      <c r="AD205" t="str">
        <f>IF(深海装备!AD204="","",深海装备!AD204)</f>
        <v/>
      </c>
    </row>
    <row r="206" spans="1:30">
      <c r="A206" t="str">
        <f>IF(深海装备!A205="","",深海装备!A205)</f>
        <v/>
      </c>
      <c r="B206" s="67" t="str">
        <f>IF(深海装备!B205="","",深海装备!B205)</f>
        <v/>
      </c>
      <c r="C206" t="str">
        <f>IF(深海装备!C205="","",深海装备!C205)</f>
        <v/>
      </c>
      <c r="D206" t="str">
        <f>IF(深海装备!D205="","",深海装备!D205)</f>
        <v/>
      </c>
      <c r="E206" s="370" t="str">
        <f>IF(深海装备!E205="","",深海装备!E205)</f>
        <v/>
      </c>
      <c r="F206" s="370" t="str">
        <f>IF(深海装备!F205="","",深海装备!F205)</f>
        <v/>
      </c>
      <c r="G206" s="370" t="str">
        <f>IF(深海装备!G205="","",深海装备!G205)</f>
        <v/>
      </c>
      <c r="H206" s="370" t="str">
        <f>IF(深海装备!H205="","",深海装备!H205)</f>
        <v/>
      </c>
      <c r="I206" s="370" t="str">
        <f>IF(深海装备!I205="","",深海装备!I205)</f>
        <v/>
      </c>
      <c r="J206" s="370" t="str">
        <f>IF(深海装备!J205="","",深海装备!J205)</f>
        <v/>
      </c>
      <c r="K206" s="370" t="str">
        <f>IF(深海装备!K205="","",深海装备!K205)</f>
        <v/>
      </c>
      <c r="L206" s="370" t="str">
        <f>IF(深海装备!L205="","",深海装备!L205)</f>
        <v/>
      </c>
      <c r="M206" s="370" t="str">
        <f>IF(深海装备!M205="","",深海装备!M205)</f>
        <v/>
      </c>
      <c r="N206" s="370" t="str">
        <f>IF(深海装备!N205="","",深海装备!N205)</f>
        <v/>
      </c>
      <c r="O206" s="370" t="str">
        <f>IF(深海装备!O205="","",深海装备!O205)</f>
        <v/>
      </c>
      <c r="P206" s="370" t="str">
        <f>IF(深海装备!P205="","",深海装备!P205)</f>
        <v/>
      </c>
      <c r="Q206" s="370" t="str">
        <f>IF(深海装备!Q205="","",深海装备!Q205)</f>
        <v/>
      </c>
      <c r="R206" s="370" t="str">
        <f>IF(深海装备!R205="","",深海装备!R205)</f>
        <v/>
      </c>
      <c r="S206" s="370" t="str">
        <f>IF(深海装备!S205="","",深海装备!S205)</f>
        <v/>
      </c>
      <c r="T206" s="370" t="str">
        <f>IF(深海装备!T205="","",深海装备!T205)</f>
        <v/>
      </c>
      <c r="U206" s="370" t="str">
        <f>IF(深海装备!U205="","",深海装备!U205)</f>
        <v/>
      </c>
      <c r="V206" s="370" t="str">
        <f>IF(深海装备!V205="","",深海装备!V205)</f>
        <v/>
      </c>
      <c r="W206" s="370" t="str">
        <f>IF(深海装备!W205="","",深海装备!W205)</f>
        <v/>
      </c>
      <c r="X206" s="370" t="str">
        <f>IF(深海装备!X205="","",深海装备!X205)</f>
        <v/>
      </c>
      <c r="Y206" s="370" t="str">
        <f>IF(深海装备!Y205="","",深海装备!Y205)</f>
        <v/>
      </c>
      <c r="Z206" s="370" t="str">
        <f>IF(深海装备!Z205="","",深海装备!Z205)</f>
        <v/>
      </c>
      <c r="AA206" s="370" t="str">
        <f>IF(深海装备!AA205="","",深海装备!AA205)</f>
        <v/>
      </c>
      <c r="AB206" t="str">
        <f>IF(深海装备!AB205="","",深海装备!AB205)</f>
        <v/>
      </c>
      <c r="AC206" t="str">
        <f>IF(深海装备!AC205="","",深海装备!AC205)</f>
        <v/>
      </c>
      <c r="AD206" t="str">
        <f>IF(深海装备!AD205="","",深海装备!AD205)</f>
        <v/>
      </c>
    </row>
    <row r="207" spans="1:30">
      <c r="A207" t="str">
        <f>IF(深海装备!A206="","",深海装备!A206)</f>
        <v/>
      </c>
      <c r="B207" s="67" t="str">
        <f>IF(深海装备!B206="","",深海装备!B206)</f>
        <v/>
      </c>
      <c r="C207" t="str">
        <f>IF(深海装备!C206="","",深海装备!C206)</f>
        <v/>
      </c>
      <c r="D207" t="str">
        <f>IF(深海装备!D206="","",深海装备!D206)</f>
        <v/>
      </c>
      <c r="E207" s="370" t="str">
        <f>IF(深海装备!E206="","",深海装备!E206)</f>
        <v/>
      </c>
      <c r="F207" s="370" t="str">
        <f>IF(深海装备!F206="","",深海装备!F206)</f>
        <v/>
      </c>
      <c r="G207" s="370" t="str">
        <f>IF(深海装备!G206="","",深海装备!G206)</f>
        <v/>
      </c>
      <c r="H207" s="370" t="str">
        <f>IF(深海装备!H206="","",深海装备!H206)</f>
        <v/>
      </c>
      <c r="I207" s="370" t="str">
        <f>IF(深海装备!I206="","",深海装备!I206)</f>
        <v/>
      </c>
      <c r="J207" s="370" t="str">
        <f>IF(深海装备!J206="","",深海装备!J206)</f>
        <v/>
      </c>
      <c r="K207" s="370" t="str">
        <f>IF(深海装备!K206="","",深海装备!K206)</f>
        <v/>
      </c>
      <c r="L207" s="370" t="str">
        <f>IF(深海装备!L206="","",深海装备!L206)</f>
        <v/>
      </c>
      <c r="M207" s="370" t="str">
        <f>IF(深海装备!M206="","",深海装备!M206)</f>
        <v/>
      </c>
      <c r="N207" s="370" t="str">
        <f>IF(深海装备!N206="","",深海装备!N206)</f>
        <v/>
      </c>
      <c r="O207" s="370" t="str">
        <f>IF(深海装备!O206="","",深海装备!O206)</f>
        <v/>
      </c>
      <c r="P207" s="370" t="str">
        <f>IF(深海装备!P206="","",深海装备!P206)</f>
        <v/>
      </c>
      <c r="Q207" s="370" t="str">
        <f>IF(深海装备!Q206="","",深海装备!Q206)</f>
        <v/>
      </c>
      <c r="R207" s="370" t="str">
        <f>IF(深海装备!R206="","",深海装备!R206)</f>
        <v/>
      </c>
      <c r="S207" s="370" t="str">
        <f>IF(深海装备!S206="","",深海装备!S206)</f>
        <v/>
      </c>
      <c r="T207" s="370" t="str">
        <f>IF(深海装备!T206="","",深海装备!T206)</f>
        <v/>
      </c>
      <c r="U207" s="370" t="str">
        <f>IF(深海装备!U206="","",深海装备!U206)</f>
        <v/>
      </c>
      <c r="V207" s="370" t="str">
        <f>IF(深海装备!V206="","",深海装备!V206)</f>
        <v/>
      </c>
      <c r="W207" s="370" t="str">
        <f>IF(深海装备!W206="","",深海装备!W206)</f>
        <v/>
      </c>
      <c r="X207" s="370" t="str">
        <f>IF(深海装备!X206="","",深海装备!X206)</f>
        <v/>
      </c>
      <c r="Y207" s="370" t="str">
        <f>IF(深海装备!Y206="","",深海装备!Y206)</f>
        <v/>
      </c>
      <c r="Z207" s="370" t="str">
        <f>IF(深海装备!Z206="","",深海装备!Z206)</f>
        <v/>
      </c>
      <c r="AA207" s="370" t="str">
        <f>IF(深海装备!AA206="","",深海装备!AA206)</f>
        <v/>
      </c>
      <c r="AB207" t="str">
        <f>IF(深海装备!AB206="","",深海装备!AB206)</f>
        <v/>
      </c>
      <c r="AC207" t="str">
        <f>IF(深海装备!AC206="","",深海装备!AC206)</f>
        <v/>
      </c>
      <c r="AD207" t="str">
        <f>IF(深海装备!AD206="","",深海装备!AD206)</f>
        <v/>
      </c>
    </row>
    <row r="208" spans="1:30">
      <c r="A208" t="str">
        <f>IF(深海装备!A207="","",深海装备!A207)</f>
        <v/>
      </c>
      <c r="B208" s="67" t="str">
        <f>IF(深海装备!B207="","",深海装备!B207)</f>
        <v/>
      </c>
      <c r="C208" t="str">
        <f>IF(深海装备!C207="","",深海装备!C207)</f>
        <v/>
      </c>
      <c r="D208" t="str">
        <f>IF(深海装备!D207="","",深海装备!D207)</f>
        <v/>
      </c>
      <c r="E208" s="370" t="str">
        <f>IF(深海装备!E207="","",深海装备!E207)</f>
        <v/>
      </c>
      <c r="F208" s="370" t="str">
        <f>IF(深海装备!F207="","",深海装备!F207)</f>
        <v/>
      </c>
      <c r="G208" s="370" t="str">
        <f>IF(深海装备!G207="","",深海装备!G207)</f>
        <v/>
      </c>
      <c r="H208" s="370" t="str">
        <f>IF(深海装备!H207="","",深海装备!H207)</f>
        <v/>
      </c>
      <c r="I208" s="370" t="str">
        <f>IF(深海装备!I207="","",深海装备!I207)</f>
        <v/>
      </c>
      <c r="J208" s="370" t="str">
        <f>IF(深海装备!J207="","",深海装备!J207)</f>
        <v/>
      </c>
      <c r="K208" s="370" t="str">
        <f>IF(深海装备!K207="","",深海装备!K207)</f>
        <v/>
      </c>
      <c r="L208" s="370" t="str">
        <f>IF(深海装备!L207="","",深海装备!L207)</f>
        <v/>
      </c>
      <c r="M208" s="370" t="str">
        <f>IF(深海装备!M207="","",深海装备!M207)</f>
        <v/>
      </c>
      <c r="N208" s="370" t="str">
        <f>IF(深海装备!N207="","",深海装备!N207)</f>
        <v/>
      </c>
      <c r="O208" s="370" t="str">
        <f>IF(深海装备!O207="","",深海装备!O207)</f>
        <v/>
      </c>
      <c r="P208" s="370" t="str">
        <f>IF(深海装备!P207="","",深海装备!P207)</f>
        <v/>
      </c>
      <c r="Q208" s="370" t="str">
        <f>IF(深海装备!Q207="","",深海装备!Q207)</f>
        <v/>
      </c>
      <c r="R208" s="370" t="str">
        <f>IF(深海装备!R207="","",深海装备!R207)</f>
        <v/>
      </c>
      <c r="S208" s="370" t="str">
        <f>IF(深海装备!S207="","",深海装备!S207)</f>
        <v/>
      </c>
      <c r="T208" s="370" t="str">
        <f>IF(深海装备!T207="","",深海装备!T207)</f>
        <v/>
      </c>
      <c r="U208" s="370" t="str">
        <f>IF(深海装备!U207="","",深海装备!U207)</f>
        <v/>
      </c>
      <c r="V208" s="370" t="str">
        <f>IF(深海装备!V207="","",深海装备!V207)</f>
        <v/>
      </c>
      <c r="W208" s="370" t="str">
        <f>IF(深海装备!W207="","",深海装备!W207)</f>
        <v/>
      </c>
      <c r="X208" s="370" t="str">
        <f>IF(深海装备!X207="","",深海装备!X207)</f>
        <v/>
      </c>
      <c r="Y208" s="370" t="str">
        <f>IF(深海装备!Y207="","",深海装备!Y207)</f>
        <v/>
      </c>
      <c r="Z208" s="370" t="str">
        <f>IF(深海装备!Z207="","",深海装备!Z207)</f>
        <v/>
      </c>
      <c r="AA208" s="370" t="str">
        <f>IF(深海装备!AA207="","",深海装备!AA207)</f>
        <v/>
      </c>
      <c r="AB208" t="str">
        <f>IF(深海装备!AB207="","",深海装备!AB207)</f>
        <v/>
      </c>
      <c r="AC208" t="str">
        <f>IF(深海装备!AC207="","",深海装备!AC207)</f>
        <v/>
      </c>
      <c r="AD208" t="str">
        <f>IF(深海装备!AD207="","",深海装备!AD207)</f>
        <v/>
      </c>
    </row>
    <row r="209" spans="1:30">
      <c r="A209" t="str">
        <f>IF(深海装备!A208="","",深海装备!A208)</f>
        <v/>
      </c>
      <c r="B209" s="67" t="str">
        <f>IF(深海装备!B208="","",深海装备!B208)</f>
        <v/>
      </c>
      <c r="C209" t="str">
        <f>IF(深海装备!C208="","",深海装备!C208)</f>
        <v/>
      </c>
      <c r="D209" t="str">
        <f>IF(深海装备!D208="","",深海装备!D208)</f>
        <v/>
      </c>
      <c r="E209" s="370" t="str">
        <f>IF(深海装备!E208="","",深海装备!E208)</f>
        <v/>
      </c>
      <c r="F209" s="370" t="str">
        <f>IF(深海装备!F208="","",深海装备!F208)</f>
        <v/>
      </c>
      <c r="G209" s="370" t="str">
        <f>IF(深海装备!G208="","",深海装备!G208)</f>
        <v/>
      </c>
      <c r="H209" s="370" t="str">
        <f>IF(深海装备!H208="","",深海装备!H208)</f>
        <v/>
      </c>
      <c r="I209" s="370" t="str">
        <f>IF(深海装备!I208="","",深海装备!I208)</f>
        <v/>
      </c>
      <c r="J209" s="370" t="str">
        <f>IF(深海装备!J208="","",深海装备!J208)</f>
        <v/>
      </c>
      <c r="K209" s="370" t="str">
        <f>IF(深海装备!K208="","",深海装备!K208)</f>
        <v/>
      </c>
      <c r="L209" s="370" t="str">
        <f>IF(深海装备!L208="","",深海装备!L208)</f>
        <v/>
      </c>
      <c r="M209" s="370" t="str">
        <f>IF(深海装备!M208="","",深海装备!M208)</f>
        <v/>
      </c>
      <c r="N209" s="370" t="str">
        <f>IF(深海装备!N208="","",深海装备!N208)</f>
        <v/>
      </c>
      <c r="O209" s="370" t="str">
        <f>IF(深海装备!O208="","",深海装备!O208)</f>
        <v/>
      </c>
      <c r="P209" s="370" t="str">
        <f>IF(深海装备!P208="","",深海装备!P208)</f>
        <v/>
      </c>
      <c r="Q209" s="370" t="str">
        <f>IF(深海装备!Q208="","",深海装备!Q208)</f>
        <v/>
      </c>
      <c r="R209" s="370" t="str">
        <f>IF(深海装备!R208="","",深海装备!R208)</f>
        <v/>
      </c>
      <c r="S209" s="370" t="str">
        <f>IF(深海装备!S208="","",深海装备!S208)</f>
        <v/>
      </c>
      <c r="T209" s="370" t="str">
        <f>IF(深海装备!T208="","",深海装备!T208)</f>
        <v/>
      </c>
      <c r="U209" s="370" t="str">
        <f>IF(深海装备!U208="","",深海装备!U208)</f>
        <v/>
      </c>
      <c r="V209" s="370" t="str">
        <f>IF(深海装备!V208="","",深海装备!V208)</f>
        <v/>
      </c>
      <c r="W209" s="370" t="str">
        <f>IF(深海装备!W208="","",深海装备!W208)</f>
        <v/>
      </c>
      <c r="X209" s="370" t="str">
        <f>IF(深海装备!X208="","",深海装备!X208)</f>
        <v/>
      </c>
      <c r="Y209" s="370" t="str">
        <f>IF(深海装备!Y208="","",深海装备!Y208)</f>
        <v/>
      </c>
      <c r="Z209" s="370" t="str">
        <f>IF(深海装备!Z208="","",深海装备!Z208)</f>
        <v/>
      </c>
      <c r="AA209" s="370" t="str">
        <f>IF(深海装备!AA208="","",深海装备!AA208)</f>
        <v/>
      </c>
      <c r="AB209" t="str">
        <f>IF(深海装备!AB208="","",深海装备!AB208)</f>
        <v/>
      </c>
      <c r="AC209" t="str">
        <f>IF(深海装备!AC208="","",深海装备!AC208)</f>
        <v/>
      </c>
      <c r="AD209" t="str">
        <f>IF(深海装备!AD208="","",深海装备!AD208)</f>
        <v/>
      </c>
    </row>
    <row r="210" spans="1:30">
      <c r="A210" t="str">
        <f>IF(深海装备!A209="","",深海装备!A209)</f>
        <v/>
      </c>
      <c r="B210" s="67" t="str">
        <f>IF(深海装备!B209="","",深海装备!B209)</f>
        <v/>
      </c>
      <c r="C210" t="str">
        <f>IF(深海装备!C209="","",深海装备!C209)</f>
        <v/>
      </c>
      <c r="D210" t="str">
        <f>IF(深海装备!D209="","",深海装备!D209)</f>
        <v/>
      </c>
      <c r="E210" s="370" t="str">
        <f>IF(深海装备!E209="","",深海装备!E209)</f>
        <v/>
      </c>
      <c r="F210" s="370" t="str">
        <f>IF(深海装备!F209="","",深海装备!F209)</f>
        <v/>
      </c>
      <c r="G210" s="370" t="str">
        <f>IF(深海装备!G209="","",深海装备!G209)</f>
        <v/>
      </c>
      <c r="H210" s="370" t="str">
        <f>IF(深海装备!H209="","",深海装备!H209)</f>
        <v/>
      </c>
      <c r="I210" s="370" t="str">
        <f>IF(深海装备!I209="","",深海装备!I209)</f>
        <v/>
      </c>
      <c r="J210" s="370" t="str">
        <f>IF(深海装备!J209="","",深海装备!J209)</f>
        <v/>
      </c>
      <c r="K210" s="370" t="str">
        <f>IF(深海装备!K209="","",深海装备!K209)</f>
        <v/>
      </c>
      <c r="L210" s="370" t="str">
        <f>IF(深海装备!L209="","",深海装备!L209)</f>
        <v/>
      </c>
      <c r="M210" s="370" t="str">
        <f>IF(深海装备!M209="","",深海装备!M209)</f>
        <v/>
      </c>
      <c r="N210" s="370" t="str">
        <f>IF(深海装备!N209="","",深海装备!N209)</f>
        <v/>
      </c>
      <c r="O210" s="370" t="str">
        <f>IF(深海装备!O209="","",深海装备!O209)</f>
        <v/>
      </c>
      <c r="P210" s="370" t="str">
        <f>IF(深海装备!P209="","",深海装备!P209)</f>
        <v/>
      </c>
      <c r="Q210" s="370" t="str">
        <f>IF(深海装备!Q209="","",深海装备!Q209)</f>
        <v/>
      </c>
      <c r="R210" s="370" t="str">
        <f>IF(深海装备!R209="","",深海装备!R209)</f>
        <v/>
      </c>
      <c r="S210" s="370" t="str">
        <f>IF(深海装备!S209="","",深海装备!S209)</f>
        <v/>
      </c>
      <c r="T210" s="370" t="str">
        <f>IF(深海装备!T209="","",深海装备!T209)</f>
        <v/>
      </c>
      <c r="U210" s="370" t="str">
        <f>IF(深海装备!U209="","",深海装备!U209)</f>
        <v/>
      </c>
      <c r="V210" s="370" t="str">
        <f>IF(深海装备!V209="","",深海装备!V209)</f>
        <v/>
      </c>
      <c r="W210" s="370" t="str">
        <f>IF(深海装备!W209="","",深海装备!W209)</f>
        <v/>
      </c>
      <c r="X210" s="370" t="str">
        <f>IF(深海装备!X209="","",深海装备!X209)</f>
        <v/>
      </c>
      <c r="Y210" s="370" t="str">
        <f>IF(深海装备!Y209="","",深海装备!Y209)</f>
        <v/>
      </c>
      <c r="Z210" s="370" t="str">
        <f>IF(深海装备!Z209="","",深海装备!Z209)</f>
        <v/>
      </c>
      <c r="AA210" s="370" t="str">
        <f>IF(深海装备!AA209="","",深海装备!AA209)</f>
        <v/>
      </c>
      <c r="AB210" t="str">
        <f>IF(深海装备!AB209="","",深海装备!AB209)</f>
        <v/>
      </c>
      <c r="AC210" t="str">
        <f>IF(深海装备!AC209="","",深海装备!AC209)</f>
        <v/>
      </c>
      <c r="AD210" t="str">
        <f>IF(深海装备!AD209="","",深海装备!AD209)</f>
        <v/>
      </c>
    </row>
    <row r="211" spans="1:30">
      <c r="A211" t="str">
        <f>IF(深海装备!A210="","",深海装备!A210)</f>
        <v/>
      </c>
      <c r="B211" s="67" t="str">
        <f>IF(深海装备!B210="","",深海装备!B210)</f>
        <v/>
      </c>
      <c r="C211" t="str">
        <f>IF(深海装备!C210="","",深海装备!C210)</f>
        <v/>
      </c>
      <c r="D211" t="str">
        <f>IF(深海装备!D210="","",深海装备!D210)</f>
        <v/>
      </c>
      <c r="E211" s="370" t="str">
        <f>IF(深海装备!E210="","",深海装备!E210)</f>
        <v/>
      </c>
      <c r="F211" s="370" t="str">
        <f>IF(深海装备!F210="","",深海装备!F210)</f>
        <v/>
      </c>
      <c r="G211" s="370" t="str">
        <f>IF(深海装备!G210="","",深海装备!G210)</f>
        <v/>
      </c>
      <c r="H211" s="370" t="str">
        <f>IF(深海装备!H210="","",深海装备!H210)</f>
        <v/>
      </c>
      <c r="I211" s="370" t="str">
        <f>IF(深海装备!I210="","",深海装备!I210)</f>
        <v/>
      </c>
      <c r="J211" s="370" t="str">
        <f>IF(深海装备!J210="","",深海装备!J210)</f>
        <v/>
      </c>
      <c r="K211" s="370" t="str">
        <f>IF(深海装备!K210="","",深海装备!K210)</f>
        <v/>
      </c>
      <c r="L211" s="370" t="str">
        <f>IF(深海装备!L210="","",深海装备!L210)</f>
        <v/>
      </c>
      <c r="M211" s="370" t="str">
        <f>IF(深海装备!M210="","",深海装备!M210)</f>
        <v/>
      </c>
      <c r="N211" s="370" t="str">
        <f>IF(深海装备!N210="","",深海装备!N210)</f>
        <v/>
      </c>
      <c r="O211" s="370" t="str">
        <f>IF(深海装备!O210="","",深海装备!O210)</f>
        <v/>
      </c>
      <c r="P211" s="370" t="str">
        <f>IF(深海装备!P210="","",深海装备!P210)</f>
        <v/>
      </c>
      <c r="Q211" s="370" t="str">
        <f>IF(深海装备!Q210="","",深海装备!Q210)</f>
        <v/>
      </c>
      <c r="R211" s="370" t="str">
        <f>IF(深海装备!R210="","",深海装备!R210)</f>
        <v/>
      </c>
      <c r="S211" s="370" t="str">
        <f>IF(深海装备!S210="","",深海装备!S210)</f>
        <v/>
      </c>
      <c r="T211" s="370" t="str">
        <f>IF(深海装备!T210="","",深海装备!T210)</f>
        <v/>
      </c>
      <c r="U211" s="370" t="str">
        <f>IF(深海装备!U210="","",深海装备!U210)</f>
        <v/>
      </c>
      <c r="V211" s="370" t="str">
        <f>IF(深海装备!V210="","",深海装备!V210)</f>
        <v/>
      </c>
      <c r="W211" s="370" t="str">
        <f>IF(深海装备!W210="","",深海装备!W210)</f>
        <v/>
      </c>
      <c r="X211" s="370" t="str">
        <f>IF(深海装备!X210="","",深海装备!X210)</f>
        <v/>
      </c>
      <c r="Y211" s="370" t="str">
        <f>IF(深海装备!Y210="","",深海装备!Y210)</f>
        <v/>
      </c>
      <c r="Z211" s="370" t="str">
        <f>IF(深海装备!Z210="","",深海装备!Z210)</f>
        <v/>
      </c>
      <c r="AA211" s="370" t="str">
        <f>IF(深海装备!AA210="","",深海装备!AA210)</f>
        <v/>
      </c>
      <c r="AB211" t="str">
        <f>IF(深海装备!AB210="","",深海装备!AB210)</f>
        <v/>
      </c>
      <c r="AC211" t="str">
        <f>IF(深海装备!AC210="","",深海装备!AC210)</f>
        <v/>
      </c>
      <c r="AD211" t="str">
        <f>IF(深海装备!AD210="","",深海装备!AD210)</f>
        <v/>
      </c>
    </row>
    <row r="212" spans="1:30">
      <c r="A212" t="str">
        <f>IF(深海装备!A211="","",深海装备!A211)</f>
        <v/>
      </c>
      <c r="B212" s="67" t="str">
        <f>IF(深海装备!B211="","",深海装备!B211)</f>
        <v/>
      </c>
      <c r="C212" t="str">
        <f>IF(深海装备!C211="","",深海装备!C211)</f>
        <v/>
      </c>
      <c r="D212" t="str">
        <f>IF(深海装备!D211="","",深海装备!D211)</f>
        <v/>
      </c>
      <c r="E212" s="370" t="str">
        <f>IF(深海装备!E211="","",深海装备!E211)</f>
        <v/>
      </c>
      <c r="F212" s="370" t="str">
        <f>IF(深海装备!F211="","",深海装备!F211)</f>
        <v/>
      </c>
      <c r="G212" s="370" t="str">
        <f>IF(深海装备!G211="","",深海装备!G211)</f>
        <v/>
      </c>
      <c r="H212" s="370" t="str">
        <f>IF(深海装备!H211="","",深海装备!H211)</f>
        <v/>
      </c>
      <c r="I212" s="370" t="str">
        <f>IF(深海装备!I211="","",深海装备!I211)</f>
        <v/>
      </c>
      <c r="J212" s="370" t="str">
        <f>IF(深海装备!J211="","",深海装备!J211)</f>
        <v/>
      </c>
      <c r="K212" s="370" t="str">
        <f>IF(深海装备!K211="","",深海装备!K211)</f>
        <v/>
      </c>
      <c r="L212" s="370" t="str">
        <f>IF(深海装备!L211="","",深海装备!L211)</f>
        <v/>
      </c>
      <c r="M212" s="370" t="str">
        <f>IF(深海装备!M211="","",深海装备!M211)</f>
        <v/>
      </c>
      <c r="N212" s="370" t="str">
        <f>IF(深海装备!N211="","",深海装备!N211)</f>
        <v/>
      </c>
      <c r="O212" s="370" t="str">
        <f>IF(深海装备!O211="","",深海装备!O211)</f>
        <v/>
      </c>
      <c r="P212" s="370" t="str">
        <f>IF(深海装备!P211="","",深海装备!P211)</f>
        <v/>
      </c>
      <c r="Q212" s="370" t="str">
        <f>IF(深海装备!Q211="","",深海装备!Q211)</f>
        <v/>
      </c>
      <c r="R212" s="370" t="str">
        <f>IF(深海装备!R211="","",深海装备!R211)</f>
        <v/>
      </c>
      <c r="S212" s="370" t="str">
        <f>IF(深海装备!S211="","",深海装备!S211)</f>
        <v/>
      </c>
      <c r="T212" s="370" t="str">
        <f>IF(深海装备!T211="","",深海装备!T211)</f>
        <v/>
      </c>
      <c r="U212" s="370" t="str">
        <f>IF(深海装备!U211="","",深海装备!U211)</f>
        <v/>
      </c>
      <c r="V212" s="370" t="str">
        <f>IF(深海装备!V211="","",深海装备!V211)</f>
        <v/>
      </c>
      <c r="W212" s="370" t="str">
        <f>IF(深海装备!W211="","",深海装备!W211)</f>
        <v/>
      </c>
      <c r="X212" s="370" t="str">
        <f>IF(深海装备!X211="","",深海装备!X211)</f>
        <v/>
      </c>
      <c r="Y212" s="370" t="str">
        <f>IF(深海装备!Y211="","",深海装备!Y211)</f>
        <v/>
      </c>
      <c r="Z212" s="370" t="str">
        <f>IF(深海装备!Z211="","",深海装备!Z211)</f>
        <v/>
      </c>
      <c r="AA212" s="370" t="str">
        <f>IF(深海装备!AA211="","",深海装备!AA211)</f>
        <v/>
      </c>
      <c r="AB212" t="str">
        <f>IF(深海装备!AB211="","",深海装备!AB211)</f>
        <v/>
      </c>
      <c r="AC212" t="str">
        <f>IF(深海装备!AC211="","",深海装备!AC211)</f>
        <v/>
      </c>
      <c r="AD212" t="str">
        <f>IF(深海装备!AD211="","",深海装备!AD211)</f>
        <v/>
      </c>
    </row>
    <row r="213" spans="1:30">
      <c r="A213" t="str">
        <f>IF(深海装备!A212="","",深海装备!A212)</f>
        <v/>
      </c>
      <c r="B213" s="67" t="str">
        <f>IF(深海装备!B212="","",深海装备!B212)</f>
        <v/>
      </c>
      <c r="C213" t="str">
        <f>IF(深海装备!C212="","",深海装备!C212)</f>
        <v/>
      </c>
      <c r="D213" t="str">
        <f>IF(深海装备!D212="","",深海装备!D212)</f>
        <v/>
      </c>
      <c r="E213" s="370" t="str">
        <f>IF(深海装备!E212="","",深海装备!E212)</f>
        <v/>
      </c>
      <c r="F213" s="370" t="str">
        <f>IF(深海装备!F212="","",深海装备!F212)</f>
        <v/>
      </c>
      <c r="G213" s="370" t="str">
        <f>IF(深海装备!G212="","",深海装备!G212)</f>
        <v/>
      </c>
      <c r="H213" s="370" t="str">
        <f>IF(深海装备!H212="","",深海装备!H212)</f>
        <v/>
      </c>
      <c r="I213" s="370" t="str">
        <f>IF(深海装备!I212="","",深海装备!I212)</f>
        <v/>
      </c>
      <c r="J213" s="370" t="str">
        <f>IF(深海装备!J212="","",深海装备!J212)</f>
        <v/>
      </c>
      <c r="K213" s="370" t="str">
        <f>IF(深海装备!K212="","",深海装备!K212)</f>
        <v/>
      </c>
      <c r="L213" s="370" t="str">
        <f>IF(深海装备!L212="","",深海装备!L212)</f>
        <v/>
      </c>
      <c r="M213" s="370" t="str">
        <f>IF(深海装备!M212="","",深海装备!M212)</f>
        <v/>
      </c>
      <c r="N213" s="370" t="str">
        <f>IF(深海装备!N212="","",深海装备!N212)</f>
        <v/>
      </c>
      <c r="O213" s="370" t="str">
        <f>IF(深海装备!O212="","",深海装备!O212)</f>
        <v/>
      </c>
      <c r="P213" s="370" t="str">
        <f>IF(深海装备!P212="","",深海装备!P212)</f>
        <v/>
      </c>
      <c r="Q213" s="370" t="str">
        <f>IF(深海装备!Q212="","",深海装备!Q212)</f>
        <v/>
      </c>
      <c r="R213" s="370" t="str">
        <f>IF(深海装备!R212="","",深海装备!R212)</f>
        <v/>
      </c>
      <c r="S213" s="370" t="str">
        <f>IF(深海装备!S212="","",深海装备!S212)</f>
        <v/>
      </c>
      <c r="T213" s="370" t="str">
        <f>IF(深海装备!T212="","",深海装备!T212)</f>
        <v/>
      </c>
      <c r="U213" s="370" t="str">
        <f>IF(深海装备!U212="","",深海装备!U212)</f>
        <v/>
      </c>
      <c r="V213" s="370" t="str">
        <f>IF(深海装备!V212="","",深海装备!V212)</f>
        <v/>
      </c>
      <c r="W213" s="370" t="str">
        <f>IF(深海装备!W212="","",深海装备!W212)</f>
        <v/>
      </c>
      <c r="X213" s="370" t="str">
        <f>IF(深海装备!X212="","",深海装备!X212)</f>
        <v/>
      </c>
      <c r="Y213" s="370" t="str">
        <f>IF(深海装备!Y212="","",深海装备!Y212)</f>
        <v/>
      </c>
      <c r="Z213" s="370" t="str">
        <f>IF(深海装备!Z212="","",深海装备!Z212)</f>
        <v/>
      </c>
      <c r="AA213" s="370" t="str">
        <f>IF(深海装备!AA212="","",深海装备!AA212)</f>
        <v/>
      </c>
      <c r="AB213" t="str">
        <f>IF(深海装备!AB212="","",深海装备!AB212)</f>
        <v/>
      </c>
      <c r="AC213" t="str">
        <f>IF(深海装备!AC212="","",深海装备!AC212)</f>
        <v/>
      </c>
      <c r="AD213" t="str">
        <f>IF(深海装备!AD212="","",深海装备!AD212)</f>
        <v/>
      </c>
    </row>
    <row r="214" spans="1:30">
      <c r="A214" t="str">
        <f>IF(深海装备!A213="","",深海装备!A213)</f>
        <v/>
      </c>
      <c r="B214" s="67" t="str">
        <f>IF(深海装备!B213="","",深海装备!B213)</f>
        <v/>
      </c>
      <c r="C214" t="str">
        <f>IF(深海装备!C213="","",深海装备!C213)</f>
        <v/>
      </c>
      <c r="D214" t="str">
        <f>IF(深海装备!D213="","",深海装备!D213)</f>
        <v/>
      </c>
      <c r="E214" s="370" t="str">
        <f>IF(深海装备!E213="","",深海装备!E213)</f>
        <v/>
      </c>
      <c r="F214" s="370" t="str">
        <f>IF(深海装备!F213="","",深海装备!F213)</f>
        <v/>
      </c>
      <c r="G214" s="370" t="str">
        <f>IF(深海装备!G213="","",深海装备!G213)</f>
        <v/>
      </c>
      <c r="H214" s="370" t="str">
        <f>IF(深海装备!H213="","",深海装备!H213)</f>
        <v/>
      </c>
      <c r="I214" s="370" t="str">
        <f>IF(深海装备!I213="","",深海装备!I213)</f>
        <v/>
      </c>
      <c r="J214" s="370" t="str">
        <f>IF(深海装备!J213="","",深海装备!J213)</f>
        <v/>
      </c>
      <c r="K214" s="370" t="str">
        <f>IF(深海装备!K213="","",深海装备!K213)</f>
        <v/>
      </c>
      <c r="L214" s="370" t="str">
        <f>IF(深海装备!L213="","",深海装备!L213)</f>
        <v/>
      </c>
      <c r="M214" s="370" t="str">
        <f>IF(深海装备!M213="","",深海装备!M213)</f>
        <v/>
      </c>
      <c r="N214" s="370" t="str">
        <f>IF(深海装备!N213="","",深海装备!N213)</f>
        <v/>
      </c>
      <c r="O214" s="370" t="str">
        <f>IF(深海装备!O213="","",深海装备!O213)</f>
        <v/>
      </c>
      <c r="P214" s="370" t="str">
        <f>IF(深海装备!P213="","",深海装备!P213)</f>
        <v/>
      </c>
      <c r="Q214" s="370" t="str">
        <f>IF(深海装备!Q213="","",深海装备!Q213)</f>
        <v/>
      </c>
      <c r="R214" s="370" t="str">
        <f>IF(深海装备!R213="","",深海装备!R213)</f>
        <v/>
      </c>
      <c r="S214" s="370" t="str">
        <f>IF(深海装备!S213="","",深海装备!S213)</f>
        <v/>
      </c>
      <c r="T214" s="370" t="str">
        <f>IF(深海装备!T213="","",深海装备!T213)</f>
        <v/>
      </c>
      <c r="U214" s="370" t="str">
        <f>IF(深海装备!U213="","",深海装备!U213)</f>
        <v/>
      </c>
      <c r="V214" s="370" t="str">
        <f>IF(深海装备!V213="","",深海装备!V213)</f>
        <v/>
      </c>
      <c r="W214" s="370" t="str">
        <f>IF(深海装备!W213="","",深海装备!W213)</f>
        <v/>
      </c>
      <c r="X214" s="370" t="str">
        <f>IF(深海装备!X213="","",深海装备!X213)</f>
        <v/>
      </c>
      <c r="Y214" s="370" t="str">
        <f>IF(深海装备!Y213="","",深海装备!Y213)</f>
        <v/>
      </c>
      <c r="Z214" s="370" t="str">
        <f>IF(深海装备!Z213="","",深海装备!Z213)</f>
        <v/>
      </c>
      <c r="AA214" s="370" t="str">
        <f>IF(深海装备!AA213="","",深海装备!AA213)</f>
        <v/>
      </c>
      <c r="AB214" t="str">
        <f>IF(深海装备!AB213="","",深海装备!AB213)</f>
        <v/>
      </c>
      <c r="AC214" t="str">
        <f>IF(深海装备!AC213="","",深海装备!AC213)</f>
        <v/>
      </c>
      <c r="AD214" t="str">
        <f>IF(深海装备!AD213="","",深海装备!AD213)</f>
        <v/>
      </c>
    </row>
    <row r="215" spans="1:30">
      <c r="A215" t="str">
        <f>IF(深海装备!A214="","",深海装备!A214)</f>
        <v/>
      </c>
      <c r="B215" s="67" t="str">
        <f>IF(深海装备!B214="","",深海装备!B214)</f>
        <v/>
      </c>
      <c r="C215" t="str">
        <f>IF(深海装备!C214="","",深海装备!C214)</f>
        <v/>
      </c>
      <c r="D215" t="str">
        <f>IF(深海装备!D214="","",深海装备!D214)</f>
        <v/>
      </c>
      <c r="E215" s="370" t="str">
        <f>IF(深海装备!E214="","",深海装备!E214)</f>
        <v/>
      </c>
      <c r="F215" s="370" t="str">
        <f>IF(深海装备!F214="","",深海装备!F214)</f>
        <v/>
      </c>
      <c r="G215" s="370" t="str">
        <f>IF(深海装备!G214="","",深海装备!G214)</f>
        <v/>
      </c>
      <c r="H215" s="370" t="str">
        <f>IF(深海装备!H214="","",深海装备!H214)</f>
        <v/>
      </c>
      <c r="I215" s="370" t="str">
        <f>IF(深海装备!I214="","",深海装备!I214)</f>
        <v/>
      </c>
      <c r="J215" s="370" t="str">
        <f>IF(深海装备!J214="","",深海装备!J214)</f>
        <v/>
      </c>
      <c r="K215" s="370" t="str">
        <f>IF(深海装备!K214="","",深海装备!K214)</f>
        <v/>
      </c>
      <c r="L215" s="370" t="str">
        <f>IF(深海装备!L214="","",深海装备!L214)</f>
        <v/>
      </c>
      <c r="M215" s="370" t="str">
        <f>IF(深海装备!M214="","",深海装备!M214)</f>
        <v/>
      </c>
      <c r="N215" s="370" t="str">
        <f>IF(深海装备!N214="","",深海装备!N214)</f>
        <v/>
      </c>
      <c r="O215" s="370" t="str">
        <f>IF(深海装备!O214="","",深海装备!O214)</f>
        <v/>
      </c>
      <c r="P215" s="370" t="str">
        <f>IF(深海装备!P214="","",深海装备!P214)</f>
        <v/>
      </c>
      <c r="Q215" s="370" t="str">
        <f>IF(深海装备!Q214="","",深海装备!Q214)</f>
        <v/>
      </c>
      <c r="R215" s="370" t="str">
        <f>IF(深海装备!R214="","",深海装备!R214)</f>
        <v/>
      </c>
      <c r="S215" s="370" t="str">
        <f>IF(深海装备!S214="","",深海装备!S214)</f>
        <v/>
      </c>
      <c r="T215" s="370" t="str">
        <f>IF(深海装备!T214="","",深海装备!T214)</f>
        <v/>
      </c>
      <c r="U215" s="370" t="str">
        <f>IF(深海装备!U214="","",深海装备!U214)</f>
        <v/>
      </c>
      <c r="V215" s="370" t="str">
        <f>IF(深海装备!V214="","",深海装备!V214)</f>
        <v/>
      </c>
      <c r="W215" s="370" t="str">
        <f>IF(深海装备!W214="","",深海装备!W214)</f>
        <v/>
      </c>
      <c r="X215" s="370" t="str">
        <f>IF(深海装备!X214="","",深海装备!X214)</f>
        <v/>
      </c>
      <c r="Y215" s="370" t="str">
        <f>IF(深海装备!Y214="","",深海装备!Y214)</f>
        <v/>
      </c>
      <c r="Z215" s="370" t="str">
        <f>IF(深海装备!Z214="","",深海装备!Z214)</f>
        <v/>
      </c>
      <c r="AA215" s="370" t="str">
        <f>IF(深海装备!AA214="","",深海装备!AA214)</f>
        <v/>
      </c>
      <c r="AB215" t="str">
        <f>IF(深海装备!AB214="","",深海装备!AB214)</f>
        <v/>
      </c>
      <c r="AC215" t="str">
        <f>IF(深海装备!AC214="","",深海装备!AC214)</f>
        <v/>
      </c>
      <c r="AD215" t="str">
        <f>IF(深海装备!AD214="","",深海装备!AD214)</f>
        <v/>
      </c>
    </row>
    <row r="216" spans="1:30">
      <c r="A216" t="str">
        <f>IF(深海装备!A215="","",深海装备!A215)</f>
        <v/>
      </c>
      <c r="B216" s="67" t="str">
        <f>IF(深海装备!B215="","",深海装备!B215)</f>
        <v/>
      </c>
      <c r="C216" t="str">
        <f>IF(深海装备!C215="","",深海装备!C215)</f>
        <v/>
      </c>
      <c r="D216" t="str">
        <f>IF(深海装备!D215="","",深海装备!D215)</f>
        <v/>
      </c>
      <c r="E216" s="370" t="str">
        <f>IF(深海装备!E215="","",深海装备!E215)</f>
        <v/>
      </c>
      <c r="F216" s="370" t="str">
        <f>IF(深海装备!F215="","",深海装备!F215)</f>
        <v/>
      </c>
      <c r="G216" s="370" t="str">
        <f>IF(深海装备!G215="","",深海装备!G215)</f>
        <v/>
      </c>
      <c r="H216" s="370" t="str">
        <f>IF(深海装备!H215="","",深海装备!H215)</f>
        <v/>
      </c>
      <c r="I216" s="370" t="str">
        <f>IF(深海装备!I215="","",深海装备!I215)</f>
        <v/>
      </c>
      <c r="J216" s="370" t="str">
        <f>IF(深海装备!J215="","",深海装备!J215)</f>
        <v/>
      </c>
      <c r="K216" s="370" t="str">
        <f>IF(深海装备!K215="","",深海装备!K215)</f>
        <v/>
      </c>
      <c r="L216" s="370" t="str">
        <f>IF(深海装备!L215="","",深海装备!L215)</f>
        <v/>
      </c>
      <c r="M216" s="370" t="str">
        <f>IF(深海装备!M215="","",深海装备!M215)</f>
        <v/>
      </c>
      <c r="N216" s="370" t="str">
        <f>IF(深海装备!N215="","",深海装备!N215)</f>
        <v/>
      </c>
      <c r="O216" s="370" t="str">
        <f>IF(深海装备!O215="","",深海装备!O215)</f>
        <v/>
      </c>
      <c r="P216" s="370" t="str">
        <f>IF(深海装备!P215="","",深海装备!P215)</f>
        <v/>
      </c>
      <c r="Q216" s="370" t="str">
        <f>IF(深海装备!Q215="","",深海装备!Q215)</f>
        <v/>
      </c>
      <c r="R216" s="370" t="str">
        <f>IF(深海装备!R215="","",深海装备!R215)</f>
        <v/>
      </c>
      <c r="S216" s="370" t="str">
        <f>IF(深海装备!S215="","",深海装备!S215)</f>
        <v/>
      </c>
      <c r="T216" s="370" t="str">
        <f>IF(深海装备!T215="","",深海装备!T215)</f>
        <v/>
      </c>
      <c r="U216" s="370" t="str">
        <f>IF(深海装备!U215="","",深海装备!U215)</f>
        <v/>
      </c>
      <c r="V216" s="370" t="str">
        <f>IF(深海装备!V215="","",深海装备!V215)</f>
        <v/>
      </c>
      <c r="W216" s="370" t="str">
        <f>IF(深海装备!W215="","",深海装备!W215)</f>
        <v/>
      </c>
      <c r="X216" s="370" t="str">
        <f>IF(深海装备!X215="","",深海装备!X215)</f>
        <v/>
      </c>
      <c r="Y216" s="370" t="str">
        <f>IF(深海装备!Y215="","",深海装备!Y215)</f>
        <v/>
      </c>
      <c r="Z216" s="370" t="str">
        <f>IF(深海装备!Z215="","",深海装备!Z215)</f>
        <v/>
      </c>
      <c r="AA216" s="370" t="str">
        <f>IF(深海装备!AA215="","",深海装备!AA215)</f>
        <v/>
      </c>
      <c r="AB216" t="str">
        <f>IF(深海装备!AB215="","",深海装备!AB215)</f>
        <v/>
      </c>
      <c r="AC216" t="str">
        <f>IF(深海装备!AC215="","",深海装备!AC215)</f>
        <v/>
      </c>
      <c r="AD216" t="str">
        <f>IF(深海装备!AD215="","",深海装备!AD215)</f>
        <v/>
      </c>
    </row>
    <row r="217" spans="1:30">
      <c r="A217" t="str">
        <f>IF(深海装备!A216="","",深海装备!A216)</f>
        <v/>
      </c>
      <c r="B217" s="67" t="str">
        <f>IF(深海装备!B216="","",深海装备!B216)</f>
        <v/>
      </c>
      <c r="C217" t="str">
        <f>IF(深海装备!C216="","",深海装备!C216)</f>
        <v/>
      </c>
      <c r="D217" t="str">
        <f>IF(深海装备!D216="","",深海装备!D216)</f>
        <v/>
      </c>
      <c r="E217" s="370" t="str">
        <f>IF(深海装备!E216="","",深海装备!E216)</f>
        <v/>
      </c>
      <c r="F217" s="370" t="str">
        <f>IF(深海装备!F216="","",深海装备!F216)</f>
        <v/>
      </c>
      <c r="G217" s="370" t="str">
        <f>IF(深海装备!G216="","",深海装备!G216)</f>
        <v/>
      </c>
      <c r="H217" s="370" t="str">
        <f>IF(深海装备!H216="","",深海装备!H216)</f>
        <v/>
      </c>
      <c r="I217" s="370" t="str">
        <f>IF(深海装备!I216="","",深海装备!I216)</f>
        <v/>
      </c>
      <c r="J217" s="370" t="str">
        <f>IF(深海装备!J216="","",深海装备!J216)</f>
        <v/>
      </c>
      <c r="K217" s="370" t="str">
        <f>IF(深海装备!K216="","",深海装备!K216)</f>
        <v/>
      </c>
      <c r="L217" s="370" t="str">
        <f>IF(深海装备!L216="","",深海装备!L216)</f>
        <v/>
      </c>
      <c r="M217" s="370" t="str">
        <f>IF(深海装备!M216="","",深海装备!M216)</f>
        <v/>
      </c>
      <c r="N217" s="370" t="str">
        <f>IF(深海装备!N216="","",深海装备!N216)</f>
        <v/>
      </c>
      <c r="O217" s="370" t="str">
        <f>IF(深海装备!O216="","",深海装备!O216)</f>
        <v/>
      </c>
      <c r="P217" s="370" t="str">
        <f>IF(深海装备!P216="","",深海装备!P216)</f>
        <v/>
      </c>
      <c r="Q217" s="370" t="str">
        <f>IF(深海装备!Q216="","",深海装备!Q216)</f>
        <v/>
      </c>
      <c r="R217" s="370" t="str">
        <f>IF(深海装备!R216="","",深海装备!R216)</f>
        <v/>
      </c>
      <c r="S217" s="370" t="str">
        <f>IF(深海装备!S216="","",深海装备!S216)</f>
        <v/>
      </c>
      <c r="T217" s="370" t="str">
        <f>IF(深海装备!T216="","",深海装备!T216)</f>
        <v/>
      </c>
      <c r="U217" s="370" t="str">
        <f>IF(深海装备!U216="","",深海装备!U216)</f>
        <v/>
      </c>
      <c r="V217" s="370" t="str">
        <f>IF(深海装备!V216="","",深海装备!V216)</f>
        <v/>
      </c>
      <c r="W217" s="370" t="str">
        <f>IF(深海装备!W216="","",深海装备!W216)</f>
        <v/>
      </c>
      <c r="X217" s="370" t="str">
        <f>IF(深海装备!X216="","",深海装备!X216)</f>
        <v/>
      </c>
      <c r="Y217" s="370" t="str">
        <f>IF(深海装备!Y216="","",深海装备!Y216)</f>
        <v/>
      </c>
      <c r="Z217" s="370" t="str">
        <f>IF(深海装备!Z216="","",深海装备!Z216)</f>
        <v/>
      </c>
      <c r="AA217" s="370" t="str">
        <f>IF(深海装备!AA216="","",深海装备!AA216)</f>
        <v/>
      </c>
      <c r="AB217" t="str">
        <f>IF(深海装备!AB216="","",深海装备!AB216)</f>
        <v/>
      </c>
      <c r="AC217" t="str">
        <f>IF(深海装备!AC216="","",深海装备!AC216)</f>
        <v/>
      </c>
      <c r="AD217" t="str">
        <f>IF(深海装备!AD216="","",深海装备!AD216)</f>
        <v/>
      </c>
    </row>
    <row r="218" spans="1:30">
      <c r="A218" t="str">
        <f>IF(深海装备!A217="","",深海装备!A217)</f>
        <v/>
      </c>
      <c r="B218" s="67" t="str">
        <f>IF(深海装备!B217="","",深海装备!B217)</f>
        <v/>
      </c>
      <c r="C218" t="str">
        <f>IF(深海装备!C217="","",深海装备!C217)</f>
        <v/>
      </c>
      <c r="D218" t="str">
        <f>IF(深海装备!D217="","",深海装备!D217)</f>
        <v/>
      </c>
      <c r="E218" s="370" t="str">
        <f>IF(深海装备!E217="","",深海装备!E217)</f>
        <v/>
      </c>
      <c r="F218" s="370" t="str">
        <f>IF(深海装备!F217="","",深海装备!F217)</f>
        <v/>
      </c>
      <c r="G218" s="370" t="str">
        <f>IF(深海装备!G217="","",深海装备!G217)</f>
        <v/>
      </c>
      <c r="H218" s="370" t="str">
        <f>IF(深海装备!H217="","",深海装备!H217)</f>
        <v/>
      </c>
      <c r="I218" s="370" t="str">
        <f>IF(深海装备!I217="","",深海装备!I217)</f>
        <v/>
      </c>
      <c r="J218" s="370" t="str">
        <f>IF(深海装备!J217="","",深海装备!J217)</f>
        <v/>
      </c>
      <c r="K218" s="370" t="str">
        <f>IF(深海装备!K217="","",深海装备!K217)</f>
        <v/>
      </c>
      <c r="L218" s="370" t="str">
        <f>IF(深海装备!L217="","",深海装备!L217)</f>
        <v/>
      </c>
      <c r="M218" s="370" t="str">
        <f>IF(深海装备!M217="","",深海装备!M217)</f>
        <v/>
      </c>
      <c r="N218" s="370" t="str">
        <f>IF(深海装备!N217="","",深海装备!N217)</f>
        <v/>
      </c>
      <c r="O218" s="370" t="str">
        <f>IF(深海装备!O217="","",深海装备!O217)</f>
        <v/>
      </c>
      <c r="P218" s="370" t="str">
        <f>IF(深海装备!P217="","",深海装备!P217)</f>
        <v/>
      </c>
      <c r="Q218" s="370" t="str">
        <f>IF(深海装备!Q217="","",深海装备!Q217)</f>
        <v/>
      </c>
      <c r="R218" s="370" t="str">
        <f>IF(深海装备!R217="","",深海装备!R217)</f>
        <v/>
      </c>
      <c r="S218" s="370" t="str">
        <f>IF(深海装备!S217="","",深海装备!S217)</f>
        <v/>
      </c>
      <c r="T218" s="370" t="str">
        <f>IF(深海装备!T217="","",深海装备!T217)</f>
        <v/>
      </c>
      <c r="U218" s="370" t="str">
        <f>IF(深海装备!U217="","",深海装备!U217)</f>
        <v/>
      </c>
      <c r="V218" s="370" t="str">
        <f>IF(深海装备!V217="","",深海装备!V217)</f>
        <v/>
      </c>
      <c r="W218" s="370" t="str">
        <f>IF(深海装备!W217="","",深海装备!W217)</f>
        <v/>
      </c>
      <c r="X218" s="370" t="str">
        <f>IF(深海装备!X217="","",深海装备!X217)</f>
        <v/>
      </c>
      <c r="Y218" s="370" t="str">
        <f>IF(深海装备!Y217="","",深海装备!Y217)</f>
        <v/>
      </c>
      <c r="Z218" s="370" t="str">
        <f>IF(深海装备!Z217="","",深海装备!Z217)</f>
        <v/>
      </c>
      <c r="AA218" s="370" t="str">
        <f>IF(深海装备!AA217="","",深海装备!AA217)</f>
        <v/>
      </c>
      <c r="AB218" t="str">
        <f>IF(深海装备!AB217="","",深海装备!AB217)</f>
        <v/>
      </c>
      <c r="AC218" t="str">
        <f>IF(深海装备!AC217="","",深海装备!AC217)</f>
        <v/>
      </c>
      <c r="AD218" t="str">
        <f>IF(深海装备!AD217="","",深海装备!AD217)</f>
        <v/>
      </c>
    </row>
    <row r="219" spans="1:30">
      <c r="A219" t="str">
        <f>IF(深海装备!A218="","",深海装备!A218)</f>
        <v/>
      </c>
      <c r="B219" s="67" t="str">
        <f>IF(深海装备!B218="","",深海装备!B218)</f>
        <v/>
      </c>
      <c r="C219" t="str">
        <f>IF(深海装备!C218="","",深海装备!C218)</f>
        <v/>
      </c>
      <c r="D219" t="str">
        <f>IF(深海装备!D218="","",深海装备!D218)</f>
        <v/>
      </c>
      <c r="E219" s="370" t="str">
        <f>IF(深海装备!E218="","",深海装备!E218)</f>
        <v/>
      </c>
      <c r="F219" s="370" t="str">
        <f>IF(深海装备!F218="","",深海装备!F218)</f>
        <v/>
      </c>
      <c r="G219" s="370" t="str">
        <f>IF(深海装备!G218="","",深海装备!G218)</f>
        <v/>
      </c>
      <c r="H219" s="370" t="str">
        <f>IF(深海装备!H218="","",深海装备!H218)</f>
        <v/>
      </c>
      <c r="I219" s="370" t="str">
        <f>IF(深海装备!I218="","",深海装备!I218)</f>
        <v/>
      </c>
      <c r="J219" s="370" t="str">
        <f>IF(深海装备!J218="","",深海装备!J218)</f>
        <v/>
      </c>
      <c r="K219" s="370" t="str">
        <f>IF(深海装备!K218="","",深海装备!K218)</f>
        <v/>
      </c>
      <c r="L219" s="370" t="str">
        <f>IF(深海装备!L218="","",深海装备!L218)</f>
        <v/>
      </c>
      <c r="M219" s="370" t="str">
        <f>IF(深海装备!M218="","",深海装备!M218)</f>
        <v/>
      </c>
      <c r="N219" s="370" t="str">
        <f>IF(深海装备!N218="","",深海装备!N218)</f>
        <v/>
      </c>
      <c r="O219" s="370" t="str">
        <f>IF(深海装备!O218="","",深海装备!O218)</f>
        <v/>
      </c>
      <c r="P219" s="370" t="str">
        <f>IF(深海装备!P218="","",深海装备!P218)</f>
        <v/>
      </c>
      <c r="Q219" s="370" t="str">
        <f>IF(深海装备!Q218="","",深海装备!Q218)</f>
        <v/>
      </c>
      <c r="R219" s="370" t="str">
        <f>IF(深海装备!R218="","",深海装备!R218)</f>
        <v/>
      </c>
      <c r="S219" s="370" t="str">
        <f>IF(深海装备!S218="","",深海装备!S218)</f>
        <v/>
      </c>
      <c r="T219" s="370" t="str">
        <f>IF(深海装备!T218="","",深海装备!T218)</f>
        <v/>
      </c>
      <c r="U219" s="370" t="str">
        <f>IF(深海装备!U218="","",深海装备!U218)</f>
        <v/>
      </c>
      <c r="V219" s="370" t="str">
        <f>IF(深海装备!V218="","",深海装备!V218)</f>
        <v/>
      </c>
      <c r="W219" s="370" t="str">
        <f>IF(深海装备!W218="","",深海装备!W218)</f>
        <v/>
      </c>
      <c r="X219" s="370" t="str">
        <f>IF(深海装备!X218="","",深海装备!X218)</f>
        <v/>
      </c>
      <c r="Y219" s="370" t="str">
        <f>IF(深海装备!Y218="","",深海装备!Y218)</f>
        <v/>
      </c>
      <c r="Z219" s="370" t="str">
        <f>IF(深海装备!Z218="","",深海装备!Z218)</f>
        <v/>
      </c>
      <c r="AA219" s="370" t="str">
        <f>IF(深海装备!AA218="","",深海装备!AA218)</f>
        <v/>
      </c>
      <c r="AB219" t="str">
        <f>IF(深海装备!AB218="","",深海装备!AB218)</f>
        <v/>
      </c>
      <c r="AC219" t="str">
        <f>IF(深海装备!AC218="","",深海装备!AC218)</f>
        <v/>
      </c>
      <c r="AD219" t="str">
        <f>IF(深海装备!AD218="","",深海装备!AD218)</f>
        <v/>
      </c>
    </row>
    <row r="220" spans="1:30">
      <c r="A220" t="str">
        <f>IF(深海装备!A219="","",深海装备!A219)</f>
        <v/>
      </c>
      <c r="B220" s="67" t="str">
        <f>IF(深海装备!B219="","",深海装备!B219)</f>
        <v/>
      </c>
      <c r="C220" t="str">
        <f>IF(深海装备!C219="","",深海装备!C219)</f>
        <v/>
      </c>
      <c r="D220" t="str">
        <f>IF(深海装备!D219="","",深海装备!D219)</f>
        <v/>
      </c>
      <c r="E220" s="370" t="str">
        <f>IF(深海装备!E219="","",深海装备!E219)</f>
        <v/>
      </c>
      <c r="F220" s="370" t="str">
        <f>IF(深海装备!F219="","",深海装备!F219)</f>
        <v/>
      </c>
      <c r="G220" s="370" t="str">
        <f>IF(深海装备!G219="","",深海装备!G219)</f>
        <v/>
      </c>
      <c r="H220" s="370" t="str">
        <f>IF(深海装备!H219="","",深海装备!H219)</f>
        <v/>
      </c>
      <c r="I220" s="370" t="str">
        <f>IF(深海装备!I219="","",深海装备!I219)</f>
        <v/>
      </c>
      <c r="J220" s="370" t="str">
        <f>IF(深海装备!J219="","",深海装备!J219)</f>
        <v/>
      </c>
      <c r="K220" s="370" t="str">
        <f>IF(深海装备!K219="","",深海装备!K219)</f>
        <v/>
      </c>
      <c r="L220" s="370" t="str">
        <f>IF(深海装备!L219="","",深海装备!L219)</f>
        <v/>
      </c>
      <c r="M220" s="370" t="str">
        <f>IF(深海装备!M219="","",深海装备!M219)</f>
        <v/>
      </c>
      <c r="N220" s="370" t="str">
        <f>IF(深海装备!N219="","",深海装备!N219)</f>
        <v/>
      </c>
      <c r="O220" s="370" t="str">
        <f>IF(深海装备!O219="","",深海装备!O219)</f>
        <v/>
      </c>
      <c r="P220" s="370" t="str">
        <f>IF(深海装备!P219="","",深海装备!P219)</f>
        <v/>
      </c>
      <c r="Q220" s="370" t="str">
        <f>IF(深海装备!Q219="","",深海装备!Q219)</f>
        <v/>
      </c>
      <c r="R220" s="370" t="str">
        <f>IF(深海装备!R219="","",深海装备!R219)</f>
        <v/>
      </c>
      <c r="S220" s="370" t="str">
        <f>IF(深海装备!S219="","",深海装备!S219)</f>
        <v/>
      </c>
      <c r="T220" s="370" t="str">
        <f>IF(深海装备!T219="","",深海装备!T219)</f>
        <v/>
      </c>
      <c r="U220" s="370" t="str">
        <f>IF(深海装备!U219="","",深海装备!U219)</f>
        <v/>
      </c>
      <c r="V220" s="370" t="str">
        <f>IF(深海装备!V219="","",深海装备!V219)</f>
        <v/>
      </c>
      <c r="W220" s="370" t="str">
        <f>IF(深海装备!W219="","",深海装备!W219)</f>
        <v/>
      </c>
      <c r="X220" s="370" t="str">
        <f>IF(深海装备!X219="","",深海装备!X219)</f>
        <v/>
      </c>
      <c r="Y220" s="370" t="str">
        <f>IF(深海装备!Y219="","",深海装备!Y219)</f>
        <v/>
      </c>
      <c r="Z220" s="370" t="str">
        <f>IF(深海装备!Z219="","",深海装备!Z219)</f>
        <v/>
      </c>
      <c r="AA220" s="370" t="str">
        <f>IF(深海装备!AA219="","",深海装备!AA219)</f>
        <v/>
      </c>
      <c r="AB220" t="str">
        <f>IF(深海装备!AB219="","",深海装备!AB219)</f>
        <v/>
      </c>
      <c r="AC220" t="str">
        <f>IF(深海装备!AC219="","",深海装备!AC219)</f>
        <v/>
      </c>
      <c r="AD220" t="str">
        <f>IF(深海装备!AD219="","",深海装备!AD219)</f>
        <v/>
      </c>
    </row>
    <row r="221" spans="1:30">
      <c r="A221" t="str">
        <f>IF(深海装备!A220="","",深海装备!A220)</f>
        <v/>
      </c>
      <c r="B221" s="67" t="str">
        <f>IF(深海装备!B220="","",深海装备!B220)</f>
        <v/>
      </c>
      <c r="C221" t="str">
        <f>IF(深海装备!C220="","",深海装备!C220)</f>
        <v/>
      </c>
      <c r="D221" t="str">
        <f>IF(深海装备!D220="","",深海装备!D220)</f>
        <v/>
      </c>
      <c r="E221" s="370" t="str">
        <f>IF(深海装备!E220="","",深海装备!E220)</f>
        <v/>
      </c>
      <c r="F221" s="370" t="str">
        <f>IF(深海装备!F220="","",深海装备!F220)</f>
        <v/>
      </c>
      <c r="G221" s="370" t="str">
        <f>IF(深海装备!G220="","",深海装备!G220)</f>
        <v/>
      </c>
      <c r="H221" s="370" t="str">
        <f>IF(深海装备!H220="","",深海装备!H220)</f>
        <v/>
      </c>
      <c r="I221" s="370" t="str">
        <f>IF(深海装备!I220="","",深海装备!I220)</f>
        <v/>
      </c>
      <c r="J221" s="370" t="str">
        <f>IF(深海装备!J220="","",深海装备!J220)</f>
        <v/>
      </c>
      <c r="K221" s="370" t="str">
        <f>IF(深海装备!K220="","",深海装备!K220)</f>
        <v/>
      </c>
      <c r="L221" s="370" t="str">
        <f>IF(深海装备!L220="","",深海装备!L220)</f>
        <v/>
      </c>
      <c r="M221" s="370" t="str">
        <f>IF(深海装备!M220="","",深海装备!M220)</f>
        <v/>
      </c>
      <c r="N221" s="370" t="str">
        <f>IF(深海装备!N220="","",深海装备!N220)</f>
        <v/>
      </c>
      <c r="O221" s="370" t="str">
        <f>IF(深海装备!O220="","",深海装备!O220)</f>
        <v/>
      </c>
      <c r="P221" s="370" t="str">
        <f>IF(深海装备!P220="","",深海装备!P220)</f>
        <v/>
      </c>
      <c r="Q221" s="370" t="str">
        <f>IF(深海装备!Q220="","",深海装备!Q220)</f>
        <v/>
      </c>
      <c r="R221" s="370" t="str">
        <f>IF(深海装备!R220="","",深海装备!R220)</f>
        <v/>
      </c>
      <c r="S221" s="370" t="str">
        <f>IF(深海装备!S220="","",深海装备!S220)</f>
        <v/>
      </c>
      <c r="T221" s="370" t="str">
        <f>IF(深海装备!T220="","",深海装备!T220)</f>
        <v/>
      </c>
      <c r="U221" s="370" t="str">
        <f>IF(深海装备!U220="","",深海装备!U220)</f>
        <v/>
      </c>
      <c r="V221" s="370" t="str">
        <f>IF(深海装备!V220="","",深海装备!V220)</f>
        <v/>
      </c>
      <c r="W221" s="370" t="str">
        <f>IF(深海装备!W220="","",深海装备!W220)</f>
        <v/>
      </c>
      <c r="X221" s="370" t="str">
        <f>IF(深海装备!X220="","",深海装备!X220)</f>
        <v/>
      </c>
      <c r="Y221" s="370" t="str">
        <f>IF(深海装备!Y220="","",深海装备!Y220)</f>
        <v/>
      </c>
      <c r="Z221" s="370" t="str">
        <f>IF(深海装备!Z220="","",深海装备!Z220)</f>
        <v/>
      </c>
      <c r="AA221" s="370" t="str">
        <f>IF(深海装备!AA220="","",深海装备!AA220)</f>
        <v/>
      </c>
      <c r="AB221" t="str">
        <f>IF(深海装备!AB220="","",深海装备!AB220)</f>
        <v/>
      </c>
      <c r="AC221" t="str">
        <f>IF(深海装备!AC220="","",深海装备!AC220)</f>
        <v/>
      </c>
      <c r="AD221" t="str">
        <f>IF(深海装备!AD220="","",深海装备!AD220)</f>
        <v/>
      </c>
    </row>
    <row r="222" spans="1:30">
      <c r="A222" t="str">
        <f>IF(深海装备!A221="","",深海装备!A221)</f>
        <v/>
      </c>
      <c r="B222" s="67" t="str">
        <f>IF(深海装备!B221="","",深海装备!B221)</f>
        <v/>
      </c>
      <c r="C222" t="str">
        <f>IF(深海装备!C221="","",深海装备!C221)</f>
        <v/>
      </c>
      <c r="D222" t="str">
        <f>IF(深海装备!D221="","",深海装备!D221)</f>
        <v/>
      </c>
      <c r="E222" s="370" t="str">
        <f>IF(深海装备!E221="","",深海装备!E221)</f>
        <v/>
      </c>
      <c r="F222" s="370" t="str">
        <f>IF(深海装备!F221="","",深海装备!F221)</f>
        <v/>
      </c>
      <c r="G222" s="370" t="str">
        <f>IF(深海装备!G221="","",深海装备!G221)</f>
        <v/>
      </c>
      <c r="H222" s="370" t="str">
        <f>IF(深海装备!H221="","",深海装备!H221)</f>
        <v/>
      </c>
      <c r="I222" s="370" t="str">
        <f>IF(深海装备!I221="","",深海装备!I221)</f>
        <v/>
      </c>
      <c r="J222" s="370" t="str">
        <f>IF(深海装备!J221="","",深海装备!J221)</f>
        <v/>
      </c>
      <c r="K222" s="370" t="str">
        <f>IF(深海装备!K221="","",深海装备!K221)</f>
        <v/>
      </c>
      <c r="L222" s="370" t="str">
        <f>IF(深海装备!L221="","",深海装备!L221)</f>
        <v/>
      </c>
      <c r="M222" s="370" t="str">
        <f>IF(深海装备!M221="","",深海装备!M221)</f>
        <v/>
      </c>
      <c r="N222" s="370" t="str">
        <f>IF(深海装备!N221="","",深海装备!N221)</f>
        <v/>
      </c>
      <c r="O222" s="370" t="str">
        <f>IF(深海装备!O221="","",深海装备!O221)</f>
        <v/>
      </c>
      <c r="P222" s="370" t="str">
        <f>IF(深海装备!P221="","",深海装备!P221)</f>
        <v/>
      </c>
      <c r="Q222" s="370" t="str">
        <f>IF(深海装备!Q221="","",深海装备!Q221)</f>
        <v/>
      </c>
      <c r="R222" s="370" t="str">
        <f>IF(深海装备!R221="","",深海装备!R221)</f>
        <v/>
      </c>
      <c r="S222" s="370" t="str">
        <f>IF(深海装备!S221="","",深海装备!S221)</f>
        <v/>
      </c>
      <c r="T222" s="370" t="str">
        <f>IF(深海装备!T221="","",深海装备!T221)</f>
        <v/>
      </c>
      <c r="U222" s="370" t="str">
        <f>IF(深海装备!U221="","",深海装备!U221)</f>
        <v/>
      </c>
      <c r="V222" s="370" t="str">
        <f>IF(深海装备!V221="","",深海装备!V221)</f>
        <v/>
      </c>
      <c r="W222" s="370" t="str">
        <f>IF(深海装备!W221="","",深海装备!W221)</f>
        <v/>
      </c>
      <c r="X222" s="370" t="str">
        <f>IF(深海装备!X221="","",深海装备!X221)</f>
        <v/>
      </c>
      <c r="Y222" s="370" t="str">
        <f>IF(深海装备!Y221="","",深海装备!Y221)</f>
        <v/>
      </c>
      <c r="Z222" s="370" t="str">
        <f>IF(深海装备!Z221="","",深海装备!Z221)</f>
        <v/>
      </c>
      <c r="AA222" s="370" t="str">
        <f>IF(深海装备!AA221="","",深海装备!AA221)</f>
        <v/>
      </c>
      <c r="AB222" t="str">
        <f>IF(深海装备!AB221="","",深海装备!AB221)</f>
        <v/>
      </c>
      <c r="AC222" t="str">
        <f>IF(深海装备!AC221="","",深海装备!AC221)</f>
        <v/>
      </c>
      <c r="AD222" t="str">
        <f>IF(深海装备!AD221="","",深海装备!AD221)</f>
        <v/>
      </c>
    </row>
    <row r="223" spans="1:30">
      <c r="A223" t="str">
        <f>IF(深海装备!A222="","",深海装备!A222)</f>
        <v/>
      </c>
      <c r="B223" s="67" t="str">
        <f>IF(深海装备!B222="","",深海装备!B222)</f>
        <v/>
      </c>
      <c r="C223" t="str">
        <f>IF(深海装备!C222="","",深海装备!C222)</f>
        <v/>
      </c>
      <c r="D223" t="str">
        <f>IF(深海装备!D222="","",深海装备!D222)</f>
        <v/>
      </c>
      <c r="E223" s="370" t="str">
        <f>IF(深海装备!E222="","",深海装备!E222)</f>
        <v/>
      </c>
      <c r="F223" s="370" t="str">
        <f>IF(深海装备!F222="","",深海装备!F222)</f>
        <v/>
      </c>
      <c r="G223" s="370" t="str">
        <f>IF(深海装备!G222="","",深海装备!G222)</f>
        <v/>
      </c>
      <c r="H223" s="370" t="str">
        <f>IF(深海装备!H222="","",深海装备!H222)</f>
        <v/>
      </c>
      <c r="I223" s="370" t="str">
        <f>IF(深海装备!I222="","",深海装备!I222)</f>
        <v/>
      </c>
      <c r="J223" s="370" t="str">
        <f>IF(深海装备!J222="","",深海装备!J222)</f>
        <v/>
      </c>
      <c r="K223" s="370" t="str">
        <f>IF(深海装备!K222="","",深海装备!K222)</f>
        <v/>
      </c>
      <c r="L223" s="370" t="str">
        <f>IF(深海装备!L222="","",深海装备!L222)</f>
        <v/>
      </c>
      <c r="M223" s="370" t="str">
        <f>IF(深海装备!M222="","",深海装备!M222)</f>
        <v/>
      </c>
      <c r="N223" s="370" t="str">
        <f>IF(深海装备!N222="","",深海装备!N222)</f>
        <v/>
      </c>
      <c r="O223" s="370" t="str">
        <f>IF(深海装备!O222="","",深海装备!O222)</f>
        <v/>
      </c>
      <c r="P223" s="370" t="str">
        <f>IF(深海装备!P222="","",深海装备!P222)</f>
        <v/>
      </c>
      <c r="Q223" s="370" t="str">
        <f>IF(深海装备!Q222="","",深海装备!Q222)</f>
        <v/>
      </c>
      <c r="R223" s="370" t="str">
        <f>IF(深海装备!R222="","",深海装备!R222)</f>
        <v/>
      </c>
      <c r="S223" s="370" t="str">
        <f>IF(深海装备!S222="","",深海装备!S222)</f>
        <v/>
      </c>
      <c r="T223" s="370" t="str">
        <f>IF(深海装备!T222="","",深海装备!T222)</f>
        <v/>
      </c>
      <c r="U223" s="370" t="str">
        <f>IF(深海装备!U222="","",深海装备!U222)</f>
        <v/>
      </c>
      <c r="V223" s="370" t="str">
        <f>IF(深海装备!V222="","",深海装备!V222)</f>
        <v/>
      </c>
      <c r="W223" s="370" t="str">
        <f>IF(深海装备!W222="","",深海装备!W222)</f>
        <v/>
      </c>
      <c r="X223" s="370" t="str">
        <f>IF(深海装备!X222="","",深海装备!X222)</f>
        <v/>
      </c>
      <c r="Y223" s="370" t="str">
        <f>IF(深海装备!Y222="","",深海装备!Y222)</f>
        <v/>
      </c>
      <c r="Z223" s="370" t="str">
        <f>IF(深海装备!Z222="","",深海装备!Z222)</f>
        <v/>
      </c>
      <c r="AA223" s="370" t="str">
        <f>IF(深海装备!AA222="","",深海装备!AA222)</f>
        <v/>
      </c>
      <c r="AB223" t="str">
        <f>IF(深海装备!AB222="","",深海装备!AB222)</f>
        <v/>
      </c>
      <c r="AC223" t="str">
        <f>IF(深海装备!AC222="","",深海装备!AC222)</f>
        <v/>
      </c>
      <c r="AD223" t="str">
        <f>IF(深海装备!AD222="","",深海装备!AD222)</f>
        <v/>
      </c>
    </row>
    <row r="224" spans="1:30">
      <c r="A224" t="str">
        <f>IF(深海装备!A223="","",深海装备!A223)</f>
        <v/>
      </c>
      <c r="B224" s="67" t="str">
        <f>IF(深海装备!B223="","",深海装备!B223)</f>
        <v/>
      </c>
      <c r="C224" t="str">
        <f>IF(深海装备!C223="","",深海装备!C223)</f>
        <v/>
      </c>
      <c r="D224" t="str">
        <f>IF(深海装备!D223="","",深海装备!D223)</f>
        <v/>
      </c>
      <c r="E224" s="370" t="str">
        <f>IF(深海装备!E223="","",深海装备!E223)</f>
        <v/>
      </c>
      <c r="F224" s="370" t="str">
        <f>IF(深海装备!F223="","",深海装备!F223)</f>
        <v/>
      </c>
      <c r="G224" s="370" t="str">
        <f>IF(深海装备!G223="","",深海装备!G223)</f>
        <v/>
      </c>
      <c r="H224" s="370" t="str">
        <f>IF(深海装备!H223="","",深海装备!H223)</f>
        <v/>
      </c>
      <c r="I224" s="370" t="str">
        <f>IF(深海装备!I223="","",深海装备!I223)</f>
        <v/>
      </c>
      <c r="J224" s="370" t="str">
        <f>IF(深海装备!J223="","",深海装备!J223)</f>
        <v/>
      </c>
      <c r="K224" s="370" t="str">
        <f>IF(深海装备!K223="","",深海装备!K223)</f>
        <v/>
      </c>
      <c r="L224" s="370" t="str">
        <f>IF(深海装备!L223="","",深海装备!L223)</f>
        <v/>
      </c>
      <c r="M224" s="370" t="str">
        <f>IF(深海装备!M223="","",深海装备!M223)</f>
        <v/>
      </c>
      <c r="N224" s="370" t="str">
        <f>IF(深海装备!N223="","",深海装备!N223)</f>
        <v/>
      </c>
      <c r="O224" s="370" t="str">
        <f>IF(深海装备!O223="","",深海装备!O223)</f>
        <v/>
      </c>
      <c r="P224" s="370" t="str">
        <f>IF(深海装备!P223="","",深海装备!P223)</f>
        <v/>
      </c>
      <c r="Q224" s="370" t="str">
        <f>IF(深海装备!Q223="","",深海装备!Q223)</f>
        <v/>
      </c>
      <c r="R224" s="370" t="str">
        <f>IF(深海装备!R223="","",深海装备!R223)</f>
        <v/>
      </c>
      <c r="S224" s="370" t="str">
        <f>IF(深海装备!S223="","",深海装备!S223)</f>
        <v/>
      </c>
      <c r="T224" s="370" t="str">
        <f>IF(深海装备!T223="","",深海装备!T223)</f>
        <v/>
      </c>
      <c r="U224" s="370" t="str">
        <f>IF(深海装备!U223="","",深海装备!U223)</f>
        <v/>
      </c>
      <c r="V224" s="370" t="str">
        <f>IF(深海装备!V223="","",深海装备!V223)</f>
        <v/>
      </c>
      <c r="W224" s="370" t="str">
        <f>IF(深海装备!W223="","",深海装备!W223)</f>
        <v/>
      </c>
      <c r="X224" s="370" t="str">
        <f>IF(深海装备!X223="","",深海装备!X223)</f>
        <v/>
      </c>
      <c r="Y224" s="370" t="str">
        <f>IF(深海装备!Y223="","",深海装备!Y223)</f>
        <v/>
      </c>
      <c r="Z224" s="370" t="str">
        <f>IF(深海装备!Z223="","",深海装备!Z223)</f>
        <v/>
      </c>
      <c r="AA224" s="370" t="str">
        <f>IF(深海装备!AA223="","",深海装备!AA223)</f>
        <v/>
      </c>
      <c r="AB224" t="str">
        <f>IF(深海装备!AB223="","",深海装备!AB223)</f>
        <v/>
      </c>
      <c r="AC224" t="str">
        <f>IF(深海装备!AC223="","",深海装备!AC223)</f>
        <v/>
      </c>
      <c r="AD224" t="str">
        <f>IF(深海装备!AD223="","",深海装备!AD223)</f>
        <v/>
      </c>
    </row>
    <row r="225" spans="1:30">
      <c r="A225" t="str">
        <f>IF(深海装备!A224="","",深海装备!A224)</f>
        <v/>
      </c>
      <c r="B225" s="67" t="str">
        <f>IF(深海装备!B224="","",深海装备!B224)</f>
        <v/>
      </c>
      <c r="C225" t="str">
        <f>IF(深海装备!C224="","",深海装备!C224)</f>
        <v/>
      </c>
      <c r="D225" t="str">
        <f>IF(深海装备!D224="","",深海装备!D224)</f>
        <v/>
      </c>
      <c r="E225" s="370" t="str">
        <f>IF(深海装备!E224="","",深海装备!E224)</f>
        <v/>
      </c>
      <c r="F225" s="370" t="str">
        <f>IF(深海装备!F224="","",深海装备!F224)</f>
        <v/>
      </c>
      <c r="G225" s="370" t="str">
        <f>IF(深海装备!G224="","",深海装备!G224)</f>
        <v/>
      </c>
      <c r="H225" s="370" t="str">
        <f>IF(深海装备!H224="","",深海装备!H224)</f>
        <v/>
      </c>
      <c r="I225" s="370" t="str">
        <f>IF(深海装备!I224="","",深海装备!I224)</f>
        <v/>
      </c>
      <c r="J225" s="370" t="str">
        <f>IF(深海装备!J224="","",深海装备!J224)</f>
        <v/>
      </c>
      <c r="K225" s="370" t="str">
        <f>IF(深海装备!K224="","",深海装备!K224)</f>
        <v/>
      </c>
      <c r="L225" s="370" t="str">
        <f>IF(深海装备!L224="","",深海装备!L224)</f>
        <v/>
      </c>
      <c r="M225" s="370" t="str">
        <f>IF(深海装备!M224="","",深海装备!M224)</f>
        <v/>
      </c>
      <c r="N225" s="370" t="str">
        <f>IF(深海装备!N224="","",深海装备!N224)</f>
        <v/>
      </c>
      <c r="O225" s="370" t="str">
        <f>IF(深海装备!O224="","",深海装备!O224)</f>
        <v/>
      </c>
      <c r="P225" s="370" t="str">
        <f>IF(深海装备!P224="","",深海装备!P224)</f>
        <v/>
      </c>
      <c r="Q225" s="370" t="str">
        <f>IF(深海装备!Q224="","",深海装备!Q224)</f>
        <v/>
      </c>
      <c r="R225" s="370" t="str">
        <f>IF(深海装备!R224="","",深海装备!R224)</f>
        <v/>
      </c>
      <c r="S225" s="370" t="str">
        <f>IF(深海装备!S224="","",深海装备!S224)</f>
        <v/>
      </c>
      <c r="T225" s="370" t="str">
        <f>IF(深海装备!T224="","",深海装备!T224)</f>
        <v/>
      </c>
      <c r="U225" s="370" t="str">
        <f>IF(深海装备!U224="","",深海装备!U224)</f>
        <v/>
      </c>
      <c r="V225" s="370" t="str">
        <f>IF(深海装备!V224="","",深海装备!V224)</f>
        <v/>
      </c>
      <c r="W225" s="370" t="str">
        <f>IF(深海装备!W224="","",深海装备!W224)</f>
        <v/>
      </c>
      <c r="X225" s="370" t="str">
        <f>IF(深海装备!X224="","",深海装备!X224)</f>
        <v/>
      </c>
      <c r="Y225" s="370" t="str">
        <f>IF(深海装备!Y224="","",深海装备!Y224)</f>
        <v/>
      </c>
      <c r="Z225" s="370" t="str">
        <f>IF(深海装备!Z224="","",深海装备!Z224)</f>
        <v/>
      </c>
      <c r="AA225" s="370" t="str">
        <f>IF(深海装备!AA224="","",深海装备!AA224)</f>
        <v/>
      </c>
      <c r="AB225" t="str">
        <f>IF(深海装备!AB224="","",深海装备!AB224)</f>
        <v/>
      </c>
      <c r="AC225" t="str">
        <f>IF(深海装备!AC224="","",深海装备!AC224)</f>
        <v/>
      </c>
      <c r="AD225" t="str">
        <f>IF(深海装备!AD224="","",深海装备!AD224)</f>
        <v/>
      </c>
    </row>
    <row r="226" spans="1:30">
      <c r="A226" t="str">
        <f>IF(深海装备!A225="","",深海装备!A225)</f>
        <v/>
      </c>
      <c r="B226" s="67" t="str">
        <f>IF(深海装备!B225="","",深海装备!B225)</f>
        <v/>
      </c>
      <c r="C226" t="str">
        <f>IF(深海装备!C225="","",深海装备!C225)</f>
        <v/>
      </c>
      <c r="D226" t="str">
        <f>IF(深海装备!D225="","",深海装备!D225)</f>
        <v/>
      </c>
      <c r="E226" s="370" t="str">
        <f>IF(深海装备!E225="","",深海装备!E225)</f>
        <v/>
      </c>
      <c r="F226" s="370" t="str">
        <f>IF(深海装备!F225="","",深海装备!F225)</f>
        <v/>
      </c>
      <c r="G226" s="370" t="str">
        <f>IF(深海装备!G225="","",深海装备!G225)</f>
        <v/>
      </c>
      <c r="H226" s="370" t="str">
        <f>IF(深海装备!H225="","",深海装备!H225)</f>
        <v/>
      </c>
      <c r="I226" s="370" t="str">
        <f>IF(深海装备!I225="","",深海装备!I225)</f>
        <v/>
      </c>
      <c r="J226" s="370" t="str">
        <f>IF(深海装备!J225="","",深海装备!J225)</f>
        <v/>
      </c>
      <c r="K226" s="370" t="str">
        <f>IF(深海装备!K225="","",深海装备!K225)</f>
        <v/>
      </c>
      <c r="L226" s="370" t="str">
        <f>IF(深海装备!L225="","",深海装备!L225)</f>
        <v/>
      </c>
      <c r="M226" s="370" t="str">
        <f>IF(深海装备!M225="","",深海装备!M225)</f>
        <v/>
      </c>
      <c r="N226" s="370" t="str">
        <f>IF(深海装备!N225="","",深海装备!N225)</f>
        <v/>
      </c>
      <c r="O226" s="370" t="str">
        <f>IF(深海装备!O225="","",深海装备!O225)</f>
        <v/>
      </c>
      <c r="P226" s="370" t="str">
        <f>IF(深海装备!P225="","",深海装备!P225)</f>
        <v/>
      </c>
      <c r="Q226" s="370" t="str">
        <f>IF(深海装备!Q225="","",深海装备!Q225)</f>
        <v/>
      </c>
      <c r="R226" s="370" t="str">
        <f>IF(深海装备!R225="","",深海装备!R225)</f>
        <v/>
      </c>
      <c r="S226" s="370" t="str">
        <f>IF(深海装备!S225="","",深海装备!S225)</f>
        <v/>
      </c>
      <c r="T226" s="370" t="str">
        <f>IF(深海装备!T225="","",深海装备!T225)</f>
        <v/>
      </c>
      <c r="U226" s="370" t="str">
        <f>IF(深海装备!U225="","",深海装备!U225)</f>
        <v/>
      </c>
      <c r="V226" s="370" t="str">
        <f>IF(深海装备!V225="","",深海装备!V225)</f>
        <v/>
      </c>
      <c r="W226" s="370" t="str">
        <f>IF(深海装备!W225="","",深海装备!W225)</f>
        <v/>
      </c>
      <c r="X226" s="370" t="str">
        <f>IF(深海装备!X225="","",深海装备!X225)</f>
        <v/>
      </c>
      <c r="Y226" s="370" t="str">
        <f>IF(深海装备!Y225="","",深海装备!Y225)</f>
        <v/>
      </c>
      <c r="Z226" s="370" t="str">
        <f>IF(深海装备!Z225="","",深海装备!Z225)</f>
        <v/>
      </c>
      <c r="AA226" s="370" t="str">
        <f>IF(深海装备!AA225="","",深海装备!AA225)</f>
        <v/>
      </c>
      <c r="AB226" t="str">
        <f>IF(深海装备!AB225="","",深海装备!AB225)</f>
        <v/>
      </c>
      <c r="AC226" t="str">
        <f>IF(深海装备!AC225="","",深海装备!AC225)</f>
        <v/>
      </c>
      <c r="AD226" t="str">
        <f>IF(深海装备!AD225="","",深海装备!AD225)</f>
        <v/>
      </c>
    </row>
    <row r="227" spans="1:30">
      <c r="A227" t="str">
        <f>IF(深海装备!A226="","",深海装备!A226)</f>
        <v/>
      </c>
      <c r="B227" s="67" t="str">
        <f>IF(深海装备!B226="","",深海装备!B226)</f>
        <v/>
      </c>
      <c r="C227" t="str">
        <f>IF(深海装备!C226="","",深海装备!C226)</f>
        <v/>
      </c>
      <c r="D227" t="str">
        <f>IF(深海装备!D226="","",深海装备!D226)</f>
        <v/>
      </c>
      <c r="E227" s="370" t="str">
        <f>IF(深海装备!E226="","",深海装备!E226)</f>
        <v/>
      </c>
      <c r="F227" s="370" t="str">
        <f>IF(深海装备!F226="","",深海装备!F226)</f>
        <v/>
      </c>
      <c r="G227" s="370" t="str">
        <f>IF(深海装备!G226="","",深海装备!G226)</f>
        <v/>
      </c>
      <c r="H227" s="370" t="str">
        <f>IF(深海装备!H226="","",深海装备!H226)</f>
        <v/>
      </c>
      <c r="I227" s="370" t="str">
        <f>IF(深海装备!I226="","",深海装备!I226)</f>
        <v/>
      </c>
      <c r="J227" s="370" t="str">
        <f>IF(深海装备!J226="","",深海装备!J226)</f>
        <v/>
      </c>
      <c r="K227" s="370" t="str">
        <f>IF(深海装备!K226="","",深海装备!K226)</f>
        <v/>
      </c>
      <c r="L227" s="370" t="str">
        <f>IF(深海装备!L226="","",深海装备!L226)</f>
        <v/>
      </c>
      <c r="M227" s="370" t="str">
        <f>IF(深海装备!M226="","",深海装备!M226)</f>
        <v/>
      </c>
      <c r="N227" s="370" t="str">
        <f>IF(深海装备!N226="","",深海装备!N226)</f>
        <v/>
      </c>
      <c r="O227" s="370" t="str">
        <f>IF(深海装备!O226="","",深海装备!O226)</f>
        <v/>
      </c>
      <c r="P227" s="370" t="str">
        <f>IF(深海装备!P226="","",深海装备!P226)</f>
        <v/>
      </c>
      <c r="Q227" s="370" t="str">
        <f>IF(深海装备!Q226="","",深海装备!Q226)</f>
        <v/>
      </c>
      <c r="R227" s="370" t="str">
        <f>IF(深海装备!R226="","",深海装备!R226)</f>
        <v/>
      </c>
      <c r="S227" s="370" t="str">
        <f>IF(深海装备!S226="","",深海装备!S226)</f>
        <v/>
      </c>
      <c r="T227" s="370" t="str">
        <f>IF(深海装备!T226="","",深海装备!T226)</f>
        <v/>
      </c>
      <c r="U227" s="370" t="str">
        <f>IF(深海装备!U226="","",深海装备!U226)</f>
        <v/>
      </c>
      <c r="V227" s="370" t="str">
        <f>IF(深海装备!V226="","",深海装备!V226)</f>
        <v/>
      </c>
      <c r="W227" s="370" t="str">
        <f>IF(深海装备!W226="","",深海装备!W226)</f>
        <v/>
      </c>
      <c r="X227" s="370" t="str">
        <f>IF(深海装备!X226="","",深海装备!X226)</f>
        <v/>
      </c>
      <c r="Y227" s="370" t="str">
        <f>IF(深海装备!Y226="","",深海装备!Y226)</f>
        <v/>
      </c>
      <c r="Z227" s="370" t="str">
        <f>IF(深海装备!Z226="","",深海装备!Z226)</f>
        <v/>
      </c>
      <c r="AA227" s="370" t="str">
        <f>IF(深海装备!AA226="","",深海装备!AA226)</f>
        <v/>
      </c>
      <c r="AB227" t="str">
        <f>IF(深海装备!AB226="","",深海装备!AB226)</f>
        <v/>
      </c>
      <c r="AC227" t="str">
        <f>IF(深海装备!AC226="","",深海装备!AC226)</f>
        <v/>
      </c>
      <c r="AD227" t="str">
        <f>IF(深海装备!AD226="","",深海装备!AD226)</f>
        <v/>
      </c>
    </row>
    <row r="228" spans="1:30">
      <c r="A228" t="str">
        <f>IF(深海装备!A227="","",深海装备!A227)</f>
        <v/>
      </c>
      <c r="B228" s="67" t="str">
        <f>IF(深海装备!B227="","",深海装备!B227)</f>
        <v/>
      </c>
      <c r="C228" t="str">
        <f>IF(深海装备!C227="","",深海装备!C227)</f>
        <v/>
      </c>
      <c r="D228" t="str">
        <f>IF(深海装备!D227="","",深海装备!D227)</f>
        <v/>
      </c>
      <c r="E228" s="370" t="str">
        <f>IF(深海装备!E227="","",深海装备!E227)</f>
        <v/>
      </c>
      <c r="F228" s="370" t="str">
        <f>IF(深海装备!F227="","",深海装备!F227)</f>
        <v/>
      </c>
      <c r="G228" s="370" t="str">
        <f>IF(深海装备!G227="","",深海装备!G227)</f>
        <v/>
      </c>
      <c r="H228" s="370" t="str">
        <f>IF(深海装备!H227="","",深海装备!H227)</f>
        <v/>
      </c>
      <c r="I228" s="370" t="str">
        <f>IF(深海装备!I227="","",深海装备!I227)</f>
        <v/>
      </c>
      <c r="J228" s="370" t="str">
        <f>IF(深海装备!J227="","",深海装备!J227)</f>
        <v/>
      </c>
      <c r="K228" s="370" t="str">
        <f>IF(深海装备!K227="","",深海装备!K227)</f>
        <v/>
      </c>
      <c r="L228" s="370" t="str">
        <f>IF(深海装备!L227="","",深海装备!L227)</f>
        <v/>
      </c>
      <c r="M228" s="370" t="str">
        <f>IF(深海装备!M227="","",深海装备!M227)</f>
        <v/>
      </c>
      <c r="N228" s="370" t="str">
        <f>IF(深海装备!N227="","",深海装备!N227)</f>
        <v/>
      </c>
      <c r="O228" s="370" t="str">
        <f>IF(深海装备!O227="","",深海装备!O227)</f>
        <v/>
      </c>
      <c r="P228" s="370" t="str">
        <f>IF(深海装备!P227="","",深海装备!P227)</f>
        <v/>
      </c>
      <c r="Q228" s="370" t="str">
        <f>IF(深海装备!Q227="","",深海装备!Q227)</f>
        <v/>
      </c>
      <c r="R228" s="370" t="str">
        <f>IF(深海装备!R227="","",深海装备!R227)</f>
        <v/>
      </c>
      <c r="S228" s="370" t="str">
        <f>IF(深海装备!S227="","",深海装备!S227)</f>
        <v/>
      </c>
      <c r="T228" s="370" t="str">
        <f>IF(深海装备!T227="","",深海装备!T227)</f>
        <v/>
      </c>
      <c r="U228" s="370" t="str">
        <f>IF(深海装备!U227="","",深海装备!U227)</f>
        <v/>
      </c>
      <c r="V228" s="370" t="str">
        <f>IF(深海装备!V227="","",深海装备!V227)</f>
        <v/>
      </c>
      <c r="W228" s="370" t="str">
        <f>IF(深海装备!W227="","",深海装备!W227)</f>
        <v/>
      </c>
      <c r="X228" s="370" t="str">
        <f>IF(深海装备!X227="","",深海装备!X227)</f>
        <v/>
      </c>
      <c r="Y228" s="370" t="str">
        <f>IF(深海装备!Y227="","",深海装备!Y227)</f>
        <v/>
      </c>
      <c r="Z228" s="370" t="str">
        <f>IF(深海装备!Z227="","",深海装备!Z227)</f>
        <v/>
      </c>
      <c r="AA228" s="370" t="str">
        <f>IF(深海装备!AA227="","",深海装备!AA227)</f>
        <v/>
      </c>
      <c r="AB228" t="str">
        <f>IF(深海装备!AB227="","",深海装备!AB227)</f>
        <v/>
      </c>
      <c r="AC228" t="str">
        <f>IF(深海装备!AC227="","",深海装备!AC227)</f>
        <v/>
      </c>
      <c r="AD228" t="str">
        <f>IF(深海装备!AD227="","",深海装备!AD227)</f>
        <v/>
      </c>
    </row>
    <row r="229" spans="1:30">
      <c r="A229" t="str">
        <f>IF(深海装备!A228="","",深海装备!A228)</f>
        <v/>
      </c>
      <c r="B229" s="67" t="str">
        <f>IF(深海装备!B228="","",深海装备!B228)</f>
        <v/>
      </c>
      <c r="C229" t="str">
        <f>IF(深海装备!C228="","",深海装备!C228)</f>
        <v/>
      </c>
      <c r="D229" t="str">
        <f>IF(深海装备!D228="","",深海装备!D228)</f>
        <v/>
      </c>
      <c r="E229" s="370" t="str">
        <f>IF(深海装备!E228="","",深海装备!E228)</f>
        <v/>
      </c>
      <c r="F229" s="370" t="str">
        <f>IF(深海装备!F228="","",深海装备!F228)</f>
        <v/>
      </c>
      <c r="G229" s="370" t="str">
        <f>IF(深海装备!G228="","",深海装备!G228)</f>
        <v/>
      </c>
      <c r="H229" s="370" t="str">
        <f>IF(深海装备!H228="","",深海装备!H228)</f>
        <v/>
      </c>
      <c r="I229" s="370" t="str">
        <f>IF(深海装备!I228="","",深海装备!I228)</f>
        <v/>
      </c>
      <c r="J229" s="370" t="str">
        <f>IF(深海装备!J228="","",深海装备!J228)</f>
        <v/>
      </c>
      <c r="K229" s="370" t="str">
        <f>IF(深海装备!K228="","",深海装备!K228)</f>
        <v/>
      </c>
      <c r="L229" s="370" t="str">
        <f>IF(深海装备!L228="","",深海装备!L228)</f>
        <v/>
      </c>
      <c r="M229" s="370" t="str">
        <f>IF(深海装备!M228="","",深海装备!M228)</f>
        <v/>
      </c>
      <c r="N229" s="370" t="str">
        <f>IF(深海装备!N228="","",深海装备!N228)</f>
        <v/>
      </c>
      <c r="O229" s="370" t="str">
        <f>IF(深海装备!O228="","",深海装备!O228)</f>
        <v/>
      </c>
      <c r="P229" s="370" t="str">
        <f>IF(深海装备!P228="","",深海装备!P228)</f>
        <v/>
      </c>
      <c r="Q229" s="370" t="str">
        <f>IF(深海装备!Q228="","",深海装备!Q228)</f>
        <v/>
      </c>
      <c r="R229" s="370" t="str">
        <f>IF(深海装备!R228="","",深海装备!R228)</f>
        <v/>
      </c>
      <c r="S229" s="370" t="str">
        <f>IF(深海装备!S228="","",深海装备!S228)</f>
        <v/>
      </c>
      <c r="T229" s="370" t="str">
        <f>IF(深海装备!T228="","",深海装备!T228)</f>
        <v/>
      </c>
      <c r="U229" s="370" t="str">
        <f>IF(深海装备!U228="","",深海装备!U228)</f>
        <v/>
      </c>
      <c r="V229" s="370" t="str">
        <f>IF(深海装备!V228="","",深海装备!V228)</f>
        <v/>
      </c>
      <c r="W229" s="370" t="str">
        <f>IF(深海装备!W228="","",深海装备!W228)</f>
        <v/>
      </c>
      <c r="X229" s="370" t="str">
        <f>IF(深海装备!X228="","",深海装备!X228)</f>
        <v/>
      </c>
      <c r="Y229" s="370" t="str">
        <f>IF(深海装备!Y228="","",深海装备!Y228)</f>
        <v/>
      </c>
      <c r="Z229" s="370" t="str">
        <f>IF(深海装备!Z228="","",深海装备!Z228)</f>
        <v/>
      </c>
      <c r="AA229" s="370" t="str">
        <f>IF(深海装备!AA228="","",深海装备!AA228)</f>
        <v/>
      </c>
      <c r="AB229" t="str">
        <f>IF(深海装备!AB228="","",深海装备!AB228)</f>
        <v/>
      </c>
      <c r="AC229" t="str">
        <f>IF(深海装备!AC228="","",深海装备!AC228)</f>
        <v/>
      </c>
      <c r="AD229" t="str">
        <f>IF(深海装备!AD228="","",深海装备!AD228)</f>
        <v/>
      </c>
    </row>
    <row r="230" spans="1:30">
      <c r="A230" t="str">
        <f>IF(深海装备!A229="","",深海装备!A229)</f>
        <v/>
      </c>
      <c r="B230" s="67" t="str">
        <f>IF(深海装备!B229="","",深海装备!B229)</f>
        <v/>
      </c>
      <c r="C230" t="str">
        <f>IF(深海装备!C229="","",深海装备!C229)</f>
        <v/>
      </c>
      <c r="D230" t="str">
        <f>IF(深海装备!D229="","",深海装备!D229)</f>
        <v/>
      </c>
      <c r="E230" s="370" t="str">
        <f>IF(深海装备!E229="","",深海装备!E229)</f>
        <v/>
      </c>
      <c r="F230" s="370" t="str">
        <f>IF(深海装备!F229="","",深海装备!F229)</f>
        <v/>
      </c>
      <c r="G230" s="370" t="str">
        <f>IF(深海装备!G229="","",深海装备!G229)</f>
        <v/>
      </c>
      <c r="H230" s="370" t="str">
        <f>IF(深海装备!H229="","",深海装备!H229)</f>
        <v/>
      </c>
      <c r="I230" s="370" t="str">
        <f>IF(深海装备!I229="","",深海装备!I229)</f>
        <v/>
      </c>
      <c r="J230" s="370" t="str">
        <f>IF(深海装备!J229="","",深海装备!J229)</f>
        <v/>
      </c>
      <c r="K230" s="370" t="str">
        <f>IF(深海装备!K229="","",深海装备!K229)</f>
        <v/>
      </c>
      <c r="L230" s="370" t="str">
        <f>IF(深海装备!L229="","",深海装备!L229)</f>
        <v/>
      </c>
      <c r="M230" s="370" t="str">
        <f>IF(深海装备!M229="","",深海装备!M229)</f>
        <v/>
      </c>
      <c r="N230" s="370" t="str">
        <f>IF(深海装备!N229="","",深海装备!N229)</f>
        <v/>
      </c>
      <c r="O230" s="370" t="str">
        <f>IF(深海装备!O229="","",深海装备!O229)</f>
        <v/>
      </c>
      <c r="P230" s="370" t="str">
        <f>IF(深海装备!P229="","",深海装备!P229)</f>
        <v/>
      </c>
      <c r="Q230" s="370" t="str">
        <f>IF(深海装备!Q229="","",深海装备!Q229)</f>
        <v/>
      </c>
      <c r="R230" s="370" t="str">
        <f>IF(深海装备!R229="","",深海装备!R229)</f>
        <v/>
      </c>
      <c r="S230" s="370" t="str">
        <f>IF(深海装备!S229="","",深海装备!S229)</f>
        <v/>
      </c>
      <c r="T230" s="370" t="str">
        <f>IF(深海装备!T229="","",深海装备!T229)</f>
        <v/>
      </c>
      <c r="U230" s="370" t="str">
        <f>IF(深海装备!U229="","",深海装备!U229)</f>
        <v/>
      </c>
      <c r="V230" s="370" t="str">
        <f>IF(深海装备!V229="","",深海装备!V229)</f>
        <v/>
      </c>
      <c r="W230" s="370" t="str">
        <f>IF(深海装备!W229="","",深海装备!W229)</f>
        <v/>
      </c>
      <c r="X230" s="370" t="str">
        <f>IF(深海装备!X229="","",深海装备!X229)</f>
        <v/>
      </c>
      <c r="Y230" s="370" t="str">
        <f>IF(深海装备!Y229="","",深海装备!Y229)</f>
        <v/>
      </c>
      <c r="Z230" s="370" t="str">
        <f>IF(深海装备!Z229="","",深海装备!Z229)</f>
        <v/>
      </c>
      <c r="AA230" s="370" t="str">
        <f>IF(深海装备!AA229="","",深海装备!AA229)</f>
        <v/>
      </c>
      <c r="AB230" t="str">
        <f>IF(深海装备!AB229="","",深海装备!AB229)</f>
        <v/>
      </c>
      <c r="AC230" t="str">
        <f>IF(深海装备!AC229="","",深海装备!AC229)</f>
        <v/>
      </c>
      <c r="AD230" t="str">
        <f>IF(深海装备!AD229="","",深海装备!AD229)</f>
        <v/>
      </c>
    </row>
    <row r="231" spans="1:30">
      <c r="A231" t="str">
        <f>IF(深海装备!A230="","",深海装备!A230)</f>
        <v/>
      </c>
      <c r="B231" s="67" t="str">
        <f>IF(深海装备!B230="","",深海装备!B230)</f>
        <v/>
      </c>
      <c r="C231" t="str">
        <f>IF(深海装备!C230="","",深海装备!C230)</f>
        <v/>
      </c>
      <c r="D231" t="str">
        <f>IF(深海装备!D230="","",深海装备!D230)</f>
        <v/>
      </c>
      <c r="E231" s="370" t="str">
        <f>IF(深海装备!E230="","",深海装备!E230)</f>
        <v/>
      </c>
      <c r="F231" s="370" t="str">
        <f>IF(深海装备!F230="","",深海装备!F230)</f>
        <v/>
      </c>
      <c r="G231" s="370" t="str">
        <f>IF(深海装备!G230="","",深海装备!G230)</f>
        <v/>
      </c>
      <c r="H231" s="370" t="str">
        <f>IF(深海装备!H230="","",深海装备!H230)</f>
        <v/>
      </c>
      <c r="I231" s="370" t="str">
        <f>IF(深海装备!I230="","",深海装备!I230)</f>
        <v/>
      </c>
      <c r="J231" s="370" t="str">
        <f>IF(深海装备!J230="","",深海装备!J230)</f>
        <v/>
      </c>
      <c r="K231" s="370" t="str">
        <f>IF(深海装备!K230="","",深海装备!K230)</f>
        <v/>
      </c>
      <c r="L231" s="370" t="str">
        <f>IF(深海装备!L230="","",深海装备!L230)</f>
        <v/>
      </c>
      <c r="M231" s="370" t="str">
        <f>IF(深海装备!M230="","",深海装备!M230)</f>
        <v/>
      </c>
      <c r="N231" s="370" t="str">
        <f>IF(深海装备!N230="","",深海装备!N230)</f>
        <v/>
      </c>
      <c r="O231" s="370" t="str">
        <f>IF(深海装备!O230="","",深海装备!O230)</f>
        <v/>
      </c>
      <c r="P231" s="370" t="str">
        <f>IF(深海装备!P230="","",深海装备!P230)</f>
        <v/>
      </c>
      <c r="Q231" s="370" t="str">
        <f>IF(深海装备!Q230="","",深海装备!Q230)</f>
        <v/>
      </c>
      <c r="R231" s="370" t="str">
        <f>IF(深海装备!R230="","",深海装备!R230)</f>
        <v/>
      </c>
      <c r="S231" s="370" t="str">
        <f>IF(深海装备!S230="","",深海装备!S230)</f>
        <v/>
      </c>
      <c r="T231" s="370" t="str">
        <f>IF(深海装备!T230="","",深海装备!T230)</f>
        <v/>
      </c>
      <c r="U231" s="370" t="str">
        <f>IF(深海装备!U230="","",深海装备!U230)</f>
        <v/>
      </c>
      <c r="V231" s="370" t="str">
        <f>IF(深海装备!V230="","",深海装备!V230)</f>
        <v/>
      </c>
      <c r="W231" s="370" t="str">
        <f>IF(深海装备!W230="","",深海装备!W230)</f>
        <v/>
      </c>
      <c r="X231" s="370" t="str">
        <f>IF(深海装备!X230="","",深海装备!X230)</f>
        <v/>
      </c>
      <c r="Y231" s="370" t="str">
        <f>IF(深海装备!Y230="","",深海装备!Y230)</f>
        <v/>
      </c>
      <c r="Z231" s="370" t="str">
        <f>IF(深海装备!Z230="","",深海装备!Z230)</f>
        <v/>
      </c>
      <c r="AA231" s="370" t="str">
        <f>IF(深海装备!AA230="","",深海装备!AA230)</f>
        <v/>
      </c>
      <c r="AB231" t="str">
        <f>IF(深海装备!AB230="","",深海装备!AB230)</f>
        <v/>
      </c>
      <c r="AC231" t="str">
        <f>IF(深海装备!AC230="","",深海装备!AC230)</f>
        <v/>
      </c>
      <c r="AD231" t="str">
        <f>IF(深海装备!AD230="","",深海装备!AD230)</f>
        <v/>
      </c>
    </row>
    <row r="232" spans="1:30">
      <c r="A232" t="str">
        <f>IF(深海装备!A231="","",深海装备!A231)</f>
        <v/>
      </c>
      <c r="B232" s="67" t="str">
        <f>IF(深海装备!B231="","",深海装备!B231)</f>
        <v/>
      </c>
      <c r="C232" t="str">
        <f>IF(深海装备!C231="","",深海装备!C231)</f>
        <v/>
      </c>
      <c r="D232" t="str">
        <f>IF(深海装备!D231="","",深海装备!D231)</f>
        <v/>
      </c>
      <c r="E232" s="370" t="str">
        <f>IF(深海装备!E231="","",深海装备!E231)</f>
        <v/>
      </c>
      <c r="F232" s="370" t="str">
        <f>IF(深海装备!F231="","",深海装备!F231)</f>
        <v/>
      </c>
      <c r="G232" s="370" t="str">
        <f>IF(深海装备!G231="","",深海装备!G231)</f>
        <v/>
      </c>
      <c r="H232" s="370" t="str">
        <f>IF(深海装备!H231="","",深海装备!H231)</f>
        <v/>
      </c>
      <c r="I232" s="370" t="str">
        <f>IF(深海装备!I231="","",深海装备!I231)</f>
        <v/>
      </c>
      <c r="J232" s="370" t="str">
        <f>IF(深海装备!J231="","",深海装备!J231)</f>
        <v/>
      </c>
      <c r="K232" s="370" t="str">
        <f>IF(深海装备!K231="","",深海装备!K231)</f>
        <v/>
      </c>
      <c r="L232" s="370" t="str">
        <f>IF(深海装备!L231="","",深海装备!L231)</f>
        <v/>
      </c>
      <c r="M232" s="370" t="str">
        <f>IF(深海装备!M231="","",深海装备!M231)</f>
        <v/>
      </c>
      <c r="N232" s="370" t="str">
        <f>IF(深海装备!N231="","",深海装备!N231)</f>
        <v/>
      </c>
      <c r="O232" s="370" t="str">
        <f>IF(深海装备!O231="","",深海装备!O231)</f>
        <v/>
      </c>
      <c r="P232" s="370" t="str">
        <f>IF(深海装备!P231="","",深海装备!P231)</f>
        <v/>
      </c>
      <c r="Q232" s="370" t="str">
        <f>IF(深海装备!Q231="","",深海装备!Q231)</f>
        <v/>
      </c>
      <c r="R232" s="370" t="str">
        <f>IF(深海装备!R231="","",深海装备!R231)</f>
        <v/>
      </c>
      <c r="S232" s="370" t="str">
        <f>IF(深海装备!S231="","",深海装备!S231)</f>
        <v/>
      </c>
      <c r="T232" s="370" t="str">
        <f>IF(深海装备!T231="","",深海装备!T231)</f>
        <v/>
      </c>
      <c r="U232" s="370" t="str">
        <f>IF(深海装备!U231="","",深海装备!U231)</f>
        <v/>
      </c>
      <c r="V232" s="370" t="str">
        <f>IF(深海装备!V231="","",深海装备!V231)</f>
        <v/>
      </c>
      <c r="W232" s="370" t="str">
        <f>IF(深海装备!W231="","",深海装备!W231)</f>
        <v/>
      </c>
      <c r="X232" s="370" t="str">
        <f>IF(深海装备!X231="","",深海装备!X231)</f>
        <v/>
      </c>
      <c r="Y232" s="370" t="str">
        <f>IF(深海装备!Y231="","",深海装备!Y231)</f>
        <v/>
      </c>
      <c r="Z232" s="370" t="str">
        <f>IF(深海装备!Z231="","",深海装备!Z231)</f>
        <v/>
      </c>
      <c r="AA232" s="370" t="str">
        <f>IF(深海装备!AA231="","",深海装备!AA231)</f>
        <v/>
      </c>
      <c r="AB232" t="str">
        <f>IF(深海装备!AB231="","",深海装备!AB231)</f>
        <v/>
      </c>
      <c r="AC232" t="str">
        <f>IF(深海装备!AC231="","",深海装备!AC231)</f>
        <v/>
      </c>
      <c r="AD232" t="str">
        <f>IF(深海装备!AD231="","",深海装备!AD231)</f>
        <v/>
      </c>
    </row>
    <row r="233" spans="1:30">
      <c r="A233" t="str">
        <f>IF(深海装备!A232="","",深海装备!A232)</f>
        <v/>
      </c>
      <c r="B233" s="67" t="str">
        <f>IF(深海装备!B232="","",深海装备!B232)</f>
        <v/>
      </c>
      <c r="C233" t="str">
        <f>IF(深海装备!C232="","",深海装备!C232)</f>
        <v/>
      </c>
      <c r="D233" t="str">
        <f>IF(深海装备!D232="","",深海装备!D232)</f>
        <v/>
      </c>
      <c r="E233" s="370" t="str">
        <f>IF(深海装备!E232="","",深海装备!E232)</f>
        <v/>
      </c>
      <c r="F233" s="370" t="str">
        <f>IF(深海装备!F232="","",深海装备!F232)</f>
        <v/>
      </c>
      <c r="G233" s="370" t="str">
        <f>IF(深海装备!G232="","",深海装备!G232)</f>
        <v/>
      </c>
      <c r="H233" s="370" t="str">
        <f>IF(深海装备!H232="","",深海装备!H232)</f>
        <v/>
      </c>
      <c r="I233" s="370" t="str">
        <f>IF(深海装备!I232="","",深海装备!I232)</f>
        <v/>
      </c>
      <c r="J233" s="370" t="str">
        <f>IF(深海装备!J232="","",深海装备!J232)</f>
        <v/>
      </c>
      <c r="K233" s="370" t="str">
        <f>IF(深海装备!K232="","",深海装备!K232)</f>
        <v/>
      </c>
      <c r="L233" s="370" t="str">
        <f>IF(深海装备!L232="","",深海装备!L232)</f>
        <v/>
      </c>
      <c r="M233" s="370" t="str">
        <f>IF(深海装备!M232="","",深海装备!M232)</f>
        <v/>
      </c>
      <c r="N233" s="370" t="str">
        <f>IF(深海装备!N232="","",深海装备!N232)</f>
        <v/>
      </c>
      <c r="O233" s="370" t="str">
        <f>IF(深海装备!O232="","",深海装备!O232)</f>
        <v/>
      </c>
      <c r="P233" s="370" t="str">
        <f>IF(深海装备!P232="","",深海装备!P232)</f>
        <v/>
      </c>
      <c r="Q233" s="370" t="str">
        <f>IF(深海装备!Q232="","",深海装备!Q232)</f>
        <v/>
      </c>
      <c r="R233" s="370" t="str">
        <f>IF(深海装备!R232="","",深海装备!R232)</f>
        <v/>
      </c>
      <c r="S233" s="370" t="str">
        <f>IF(深海装备!S232="","",深海装备!S232)</f>
        <v/>
      </c>
      <c r="T233" s="370" t="str">
        <f>IF(深海装备!T232="","",深海装备!T232)</f>
        <v/>
      </c>
      <c r="U233" s="370" t="str">
        <f>IF(深海装备!U232="","",深海装备!U232)</f>
        <v/>
      </c>
      <c r="V233" s="370" t="str">
        <f>IF(深海装备!V232="","",深海装备!V232)</f>
        <v/>
      </c>
      <c r="W233" s="370" t="str">
        <f>IF(深海装备!W232="","",深海装备!W232)</f>
        <v/>
      </c>
      <c r="X233" s="370" t="str">
        <f>IF(深海装备!X232="","",深海装备!X232)</f>
        <v/>
      </c>
      <c r="Y233" s="370" t="str">
        <f>IF(深海装备!Y232="","",深海装备!Y232)</f>
        <v/>
      </c>
      <c r="Z233" s="370" t="str">
        <f>IF(深海装备!Z232="","",深海装备!Z232)</f>
        <v/>
      </c>
      <c r="AA233" s="370" t="str">
        <f>IF(深海装备!AA232="","",深海装备!AA232)</f>
        <v/>
      </c>
      <c r="AB233" t="str">
        <f>IF(深海装备!AB232="","",深海装备!AB232)</f>
        <v/>
      </c>
      <c r="AC233" t="str">
        <f>IF(深海装备!AC232="","",深海装备!AC232)</f>
        <v/>
      </c>
      <c r="AD233" t="str">
        <f>IF(深海装备!AD232="","",深海装备!AD232)</f>
        <v/>
      </c>
    </row>
    <row r="234" spans="1:30">
      <c r="A234" t="str">
        <f>IF(深海装备!A233="","",深海装备!A233)</f>
        <v/>
      </c>
      <c r="B234" s="67" t="str">
        <f>IF(深海装备!B233="","",深海装备!B233)</f>
        <v/>
      </c>
      <c r="C234" t="str">
        <f>IF(深海装备!C233="","",深海装备!C233)</f>
        <v/>
      </c>
      <c r="D234" t="str">
        <f>IF(深海装备!D233="","",深海装备!D233)</f>
        <v/>
      </c>
      <c r="E234" s="370" t="str">
        <f>IF(深海装备!E233="","",深海装备!E233)</f>
        <v/>
      </c>
      <c r="F234" s="370" t="str">
        <f>IF(深海装备!F233="","",深海装备!F233)</f>
        <v/>
      </c>
      <c r="G234" s="370" t="str">
        <f>IF(深海装备!G233="","",深海装备!G233)</f>
        <v/>
      </c>
      <c r="H234" s="370" t="str">
        <f>IF(深海装备!H233="","",深海装备!H233)</f>
        <v/>
      </c>
      <c r="I234" s="370" t="str">
        <f>IF(深海装备!I233="","",深海装备!I233)</f>
        <v/>
      </c>
      <c r="J234" s="370" t="str">
        <f>IF(深海装备!J233="","",深海装备!J233)</f>
        <v/>
      </c>
      <c r="K234" s="370" t="str">
        <f>IF(深海装备!K233="","",深海装备!K233)</f>
        <v/>
      </c>
      <c r="L234" s="370" t="str">
        <f>IF(深海装备!L233="","",深海装备!L233)</f>
        <v/>
      </c>
      <c r="M234" s="370" t="str">
        <f>IF(深海装备!M233="","",深海装备!M233)</f>
        <v/>
      </c>
      <c r="N234" s="370" t="str">
        <f>IF(深海装备!N233="","",深海装备!N233)</f>
        <v/>
      </c>
      <c r="O234" s="370" t="str">
        <f>IF(深海装备!O233="","",深海装备!O233)</f>
        <v/>
      </c>
      <c r="P234" s="370" t="str">
        <f>IF(深海装备!P233="","",深海装备!P233)</f>
        <v/>
      </c>
      <c r="Q234" s="370" t="str">
        <f>IF(深海装备!Q233="","",深海装备!Q233)</f>
        <v/>
      </c>
      <c r="R234" s="370" t="str">
        <f>IF(深海装备!R233="","",深海装备!R233)</f>
        <v/>
      </c>
      <c r="S234" s="370" t="str">
        <f>IF(深海装备!S233="","",深海装备!S233)</f>
        <v/>
      </c>
      <c r="T234" s="370" t="str">
        <f>IF(深海装备!T233="","",深海装备!T233)</f>
        <v/>
      </c>
      <c r="U234" s="370" t="str">
        <f>IF(深海装备!U233="","",深海装备!U233)</f>
        <v/>
      </c>
      <c r="V234" s="370" t="str">
        <f>IF(深海装备!V233="","",深海装备!V233)</f>
        <v/>
      </c>
      <c r="W234" s="370" t="str">
        <f>IF(深海装备!W233="","",深海装备!W233)</f>
        <v/>
      </c>
      <c r="X234" s="370" t="str">
        <f>IF(深海装备!X233="","",深海装备!X233)</f>
        <v/>
      </c>
      <c r="Y234" s="370" t="str">
        <f>IF(深海装备!Y233="","",深海装备!Y233)</f>
        <v/>
      </c>
      <c r="Z234" s="370" t="str">
        <f>IF(深海装备!Z233="","",深海装备!Z233)</f>
        <v/>
      </c>
      <c r="AA234" s="370" t="str">
        <f>IF(深海装备!AA233="","",深海装备!AA233)</f>
        <v/>
      </c>
      <c r="AB234" t="str">
        <f>IF(深海装备!AB233="","",深海装备!AB233)</f>
        <v/>
      </c>
      <c r="AC234" t="str">
        <f>IF(深海装备!AC233="","",深海装备!AC233)</f>
        <v/>
      </c>
      <c r="AD234" t="str">
        <f>IF(深海装备!AD233="","",深海装备!AD233)</f>
        <v/>
      </c>
    </row>
    <row r="235" spans="1:30">
      <c r="A235" t="str">
        <f>IF(深海装备!A234="","",深海装备!A234)</f>
        <v/>
      </c>
      <c r="B235" s="67" t="str">
        <f>IF(深海装备!B234="","",深海装备!B234)</f>
        <v/>
      </c>
      <c r="C235" t="str">
        <f>IF(深海装备!C234="","",深海装备!C234)</f>
        <v/>
      </c>
      <c r="D235" t="str">
        <f>IF(深海装备!D234="","",深海装备!D234)</f>
        <v/>
      </c>
      <c r="E235" s="370" t="str">
        <f>IF(深海装备!E234="","",深海装备!E234)</f>
        <v/>
      </c>
      <c r="F235" s="370" t="str">
        <f>IF(深海装备!F234="","",深海装备!F234)</f>
        <v/>
      </c>
      <c r="G235" s="370" t="str">
        <f>IF(深海装备!G234="","",深海装备!G234)</f>
        <v/>
      </c>
      <c r="H235" s="370" t="str">
        <f>IF(深海装备!H234="","",深海装备!H234)</f>
        <v/>
      </c>
      <c r="I235" s="370" t="str">
        <f>IF(深海装备!I234="","",深海装备!I234)</f>
        <v/>
      </c>
      <c r="J235" s="370" t="str">
        <f>IF(深海装备!J234="","",深海装备!J234)</f>
        <v/>
      </c>
      <c r="K235" s="370" t="str">
        <f>IF(深海装备!K234="","",深海装备!K234)</f>
        <v/>
      </c>
      <c r="L235" s="370" t="str">
        <f>IF(深海装备!L234="","",深海装备!L234)</f>
        <v/>
      </c>
      <c r="M235" s="370" t="str">
        <f>IF(深海装备!M234="","",深海装备!M234)</f>
        <v/>
      </c>
      <c r="N235" s="370" t="str">
        <f>IF(深海装备!N234="","",深海装备!N234)</f>
        <v/>
      </c>
      <c r="O235" s="370" t="str">
        <f>IF(深海装备!O234="","",深海装备!O234)</f>
        <v/>
      </c>
      <c r="P235" s="370" t="str">
        <f>IF(深海装备!P234="","",深海装备!P234)</f>
        <v/>
      </c>
      <c r="Q235" s="370" t="str">
        <f>IF(深海装备!Q234="","",深海装备!Q234)</f>
        <v/>
      </c>
      <c r="R235" s="370" t="str">
        <f>IF(深海装备!R234="","",深海装备!R234)</f>
        <v/>
      </c>
      <c r="S235" s="370" t="str">
        <f>IF(深海装备!S234="","",深海装备!S234)</f>
        <v/>
      </c>
      <c r="T235" s="370" t="str">
        <f>IF(深海装备!T234="","",深海装备!T234)</f>
        <v/>
      </c>
      <c r="U235" s="370" t="str">
        <f>IF(深海装备!U234="","",深海装备!U234)</f>
        <v/>
      </c>
      <c r="V235" s="370" t="str">
        <f>IF(深海装备!V234="","",深海装备!V234)</f>
        <v/>
      </c>
      <c r="W235" s="370" t="str">
        <f>IF(深海装备!W234="","",深海装备!W234)</f>
        <v/>
      </c>
      <c r="X235" s="370" t="str">
        <f>IF(深海装备!X234="","",深海装备!X234)</f>
        <v/>
      </c>
      <c r="Y235" s="370" t="str">
        <f>IF(深海装备!Y234="","",深海装备!Y234)</f>
        <v/>
      </c>
      <c r="Z235" s="370" t="str">
        <f>IF(深海装备!Z234="","",深海装备!Z234)</f>
        <v/>
      </c>
      <c r="AA235" s="370" t="str">
        <f>IF(深海装备!AA234="","",深海装备!AA234)</f>
        <v/>
      </c>
      <c r="AB235" t="str">
        <f>IF(深海装备!AB234="","",深海装备!AB234)</f>
        <v/>
      </c>
      <c r="AC235" t="str">
        <f>IF(深海装备!AC234="","",深海装备!AC234)</f>
        <v/>
      </c>
      <c r="AD235" t="str">
        <f>IF(深海装备!AD234="","",深海装备!AD234)</f>
        <v/>
      </c>
    </row>
    <row r="236" spans="1:30">
      <c r="A236" t="str">
        <f>IF(深海装备!A235="","",深海装备!A235)</f>
        <v/>
      </c>
      <c r="B236" s="67" t="str">
        <f>IF(深海装备!B235="","",深海装备!B235)</f>
        <v/>
      </c>
      <c r="C236" t="str">
        <f>IF(深海装备!C235="","",深海装备!C235)</f>
        <v/>
      </c>
      <c r="D236" t="str">
        <f>IF(深海装备!D235="","",深海装备!D235)</f>
        <v/>
      </c>
      <c r="E236" s="370" t="str">
        <f>IF(深海装备!E235="","",深海装备!E235)</f>
        <v/>
      </c>
      <c r="F236" s="370" t="str">
        <f>IF(深海装备!F235="","",深海装备!F235)</f>
        <v/>
      </c>
      <c r="G236" s="370" t="str">
        <f>IF(深海装备!G235="","",深海装备!G235)</f>
        <v/>
      </c>
      <c r="H236" s="370" t="str">
        <f>IF(深海装备!H235="","",深海装备!H235)</f>
        <v/>
      </c>
      <c r="I236" s="370" t="str">
        <f>IF(深海装备!I235="","",深海装备!I235)</f>
        <v/>
      </c>
      <c r="J236" s="370" t="str">
        <f>IF(深海装备!J235="","",深海装备!J235)</f>
        <v/>
      </c>
      <c r="K236" s="370" t="str">
        <f>IF(深海装备!K235="","",深海装备!K235)</f>
        <v/>
      </c>
      <c r="L236" s="370" t="str">
        <f>IF(深海装备!L235="","",深海装备!L235)</f>
        <v/>
      </c>
      <c r="M236" s="370" t="str">
        <f>IF(深海装备!M235="","",深海装备!M235)</f>
        <v/>
      </c>
      <c r="N236" s="370" t="str">
        <f>IF(深海装备!N235="","",深海装备!N235)</f>
        <v/>
      </c>
      <c r="O236" s="370" t="str">
        <f>IF(深海装备!O235="","",深海装备!O235)</f>
        <v/>
      </c>
      <c r="P236" s="370" t="str">
        <f>IF(深海装备!P235="","",深海装备!P235)</f>
        <v/>
      </c>
      <c r="Q236" s="370" t="str">
        <f>IF(深海装备!Q235="","",深海装备!Q235)</f>
        <v/>
      </c>
      <c r="R236" s="370" t="str">
        <f>IF(深海装备!R235="","",深海装备!R235)</f>
        <v/>
      </c>
      <c r="S236" s="370" t="str">
        <f>IF(深海装备!S235="","",深海装备!S235)</f>
        <v/>
      </c>
      <c r="T236" s="370" t="str">
        <f>IF(深海装备!T235="","",深海装备!T235)</f>
        <v/>
      </c>
      <c r="U236" s="370" t="str">
        <f>IF(深海装备!U235="","",深海装备!U235)</f>
        <v/>
      </c>
      <c r="V236" s="370" t="str">
        <f>IF(深海装备!V235="","",深海装备!V235)</f>
        <v/>
      </c>
      <c r="W236" s="370" t="str">
        <f>IF(深海装备!W235="","",深海装备!W235)</f>
        <v/>
      </c>
      <c r="X236" s="370" t="str">
        <f>IF(深海装备!X235="","",深海装备!X235)</f>
        <v/>
      </c>
      <c r="Y236" s="370" t="str">
        <f>IF(深海装备!Y235="","",深海装备!Y235)</f>
        <v/>
      </c>
      <c r="Z236" s="370" t="str">
        <f>IF(深海装备!Z235="","",深海装备!Z235)</f>
        <v/>
      </c>
      <c r="AA236" s="370" t="str">
        <f>IF(深海装备!AA235="","",深海装备!AA235)</f>
        <v/>
      </c>
      <c r="AB236" t="str">
        <f>IF(深海装备!AB235="","",深海装备!AB235)</f>
        <v/>
      </c>
      <c r="AC236" t="str">
        <f>IF(深海装备!AC235="","",深海装备!AC235)</f>
        <v/>
      </c>
      <c r="AD236" t="str">
        <f>IF(深海装备!AD235="","",深海装备!AD235)</f>
        <v/>
      </c>
    </row>
    <row r="237" spans="1:30">
      <c r="A237" t="str">
        <f>IF(深海装备!A236="","",深海装备!A236)</f>
        <v/>
      </c>
      <c r="B237" s="67" t="str">
        <f>IF(深海装备!B236="","",深海装备!B236)</f>
        <v/>
      </c>
      <c r="C237" t="str">
        <f>IF(深海装备!C236="","",深海装备!C236)</f>
        <v/>
      </c>
      <c r="D237" t="str">
        <f>IF(深海装备!D236="","",深海装备!D236)</f>
        <v/>
      </c>
      <c r="E237" s="370" t="str">
        <f>IF(深海装备!E236="","",深海装备!E236)</f>
        <v/>
      </c>
      <c r="F237" s="370" t="str">
        <f>IF(深海装备!F236="","",深海装备!F236)</f>
        <v/>
      </c>
      <c r="G237" s="370" t="str">
        <f>IF(深海装备!G236="","",深海装备!G236)</f>
        <v/>
      </c>
      <c r="H237" s="370" t="str">
        <f>IF(深海装备!H236="","",深海装备!H236)</f>
        <v/>
      </c>
      <c r="I237" s="370" t="str">
        <f>IF(深海装备!I236="","",深海装备!I236)</f>
        <v/>
      </c>
      <c r="J237" s="370" t="str">
        <f>IF(深海装备!J236="","",深海装备!J236)</f>
        <v/>
      </c>
      <c r="K237" s="370" t="str">
        <f>IF(深海装备!K236="","",深海装备!K236)</f>
        <v/>
      </c>
      <c r="L237" s="370" t="str">
        <f>IF(深海装备!L236="","",深海装备!L236)</f>
        <v/>
      </c>
      <c r="M237" s="370" t="str">
        <f>IF(深海装备!M236="","",深海装备!M236)</f>
        <v/>
      </c>
      <c r="N237" s="370" t="str">
        <f>IF(深海装备!N236="","",深海装备!N236)</f>
        <v/>
      </c>
      <c r="O237" s="370" t="str">
        <f>IF(深海装备!O236="","",深海装备!O236)</f>
        <v/>
      </c>
      <c r="P237" s="370" t="str">
        <f>IF(深海装备!P236="","",深海装备!P236)</f>
        <v/>
      </c>
      <c r="Q237" s="370" t="str">
        <f>IF(深海装备!Q236="","",深海装备!Q236)</f>
        <v/>
      </c>
      <c r="R237" s="370" t="str">
        <f>IF(深海装备!R236="","",深海装备!R236)</f>
        <v/>
      </c>
      <c r="S237" s="370" t="str">
        <f>IF(深海装备!S236="","",深海装备!S236)</f>
        <v/>
      </c>
      <c r="T237" s="370" t="str">
        <f>IF(深海装备!T236="","",深海装备!T236)</f>
        <v/>
      </c>
      <c r="U237" s="370" t="str">
        <f>IF(深海装备!U236="","",深海装备!U236)</f>
        <v/>
      </c>
      <c r="V237" s="370" t="str">
        <f>IF(深海装备!V236="","",深海装备!V236)</f>
        <v/>
      </c>
      <c r="W237" s="370" t="str">
        <f>IF(深海装备!W236="","",深海装备!W236)</f>
        <v/>
      </c>
      <c r="X237" s="370" t="str">
        <f>IF(深海装备!X236="","",深海装备!X236)</f>
        <v/>
      </c>
      <c r="Y237" s="370" t="str">
        <f>IF(深海装备!Y236="","",深海装备!Y236)</f>
        <v/>
      </c>
      <c r="Z237" s="370" t="str">
        <f>IF(深海装备!Z236="","",深海装备!Z236)</f>
        <v/>
      </c>
      <c r="AA237" s="370" t="str">
        <f>IF(深海装备!AA236="","",深海装备!AA236)</f>
        <v/>
      </c>
      <c r="AB237" t="str">
        <f>IF(深海装备!AB236="","",深海装备!AB236)</f>
        <v/>
      </c>
      <c r="AC237" t="str">
        <f>IF(深海装备!AC236="","",深海装备!AC236)</f>
        <v/>
      </c>
      <c r="AD237" t="str">
        <f>IF(深海装备!AD236="","",深海装备!AD236)</f>
        <v/>
      </c>
    </row>
    <row r="238" spans="1:30">
      <c r="A238" t="str">
        <f>IF(深海装备!A237="","",深海装备!A237)</f>
        <v/>
      </c>
      <c r="B238" s="67" t="str">
        <f>IF(深海装备!B237="","",深海装备!B237)</f>
        <v/>
      </c>
      <c r="C238" t="str">
        <f>IF(深海装备!C237="","",深海装备!C237)</f>
        <v/>
      </c>
      <c r="D238" t="str">
        <f>IF(深海装备!D237="","",深海装备!D237)</f>
        <v/>
      </c>
      <c r="E238" s="370" t="str">
        <f>IF(深海装备!E237="","",深海装备!E237)</f>
        <v/>
      </c>
      <c r="F238" s="370" t="str">
        <f>IF(深海装备!F237="","",深海装备!F237)</f>
        <v/>
      </c>
      <c r="G238" s="370" t="str">
        <f>IF(深海装备!G237="","",深海装备!G237)</f>
        <v/>
      </c>
      <c r="H238" s="370" t="str">
        <f>IF(深海装备!H237="","",深海装备!H237)</f>
        <v/>
      </c>
      <c r="I238" s="370" t="str">
        <f>IF(深海装备!I237="","",深海装备!I237)</f>
        <v/>
      </c>
      <c r="J238" s="370" t="str">
        <f>IF(深海装备!J237="","",深海装备!J237)</f>
        <v/>
      </c>
      <c r="K238" s="370" t="str">
        <f>IF(深海装备!K237="","",深海装备!K237)</f>
        <v/>
      </c>
      <c r="L238" s="370" t="str">
        <f>IF(深海装备!L237="","",深海装备!L237)</f>
        <v/>
      </c>
      <c r="M238" s="370" t="str">
        <f>IF(深海装备!M237="","",深海装备!M237)</f>
        <v/>
      </c>
      <c r="N238" s="370" t="str">
        <f>IF(深海装备!N237="","",深海装备!N237)</f>
        <v/>
      </c>
      <c r="O238" s="370" t="str">
        <f>IF(深海装备!O237="","",深海装备!O237)</f>
        <v/>
      </c>
      <c r="P238" s="370" t="str">
        <f>IF(深海装备!P237="","",深海装备!P237)</f>
        <v/>
      </c>
      <c r="Q238" s="370" t="str">
        <f>IF(深海装备!Q237="","",深海装备!Q237)</f>
        <v/>
      </c>
      <c r="R238" s="370" t="str">
        <f>IF(深海装备!R237="","",深海装备!R237)</f>
        <v/>
      </c>
      <c r="S238" s="370" t="str">
        <f>IF(深海装备!S237="","",深海装备!S237)</f>
        <v/>
      </c>
      <c r="T238" s="370" t="str">
        <f>IF(深海装备!T237="","",深海装备!T237)</f>
        <v/>
      </c>
      <c r="U238" s="370" t="str">
        <f>IF(深海装备!U237="","",深海装备!U237)</f>
        <v/>
      </c>
      <c r="V238" s="370" t="str">
        <f>IF(深海装备!V237="","",深海装备!V237)</f>
        <v/>
      </c>
      <c r="W238" s="370" t="str">
        <f>IF(深海装备!W237="","",深海装备!W237)</f>
        <v/>
      </c>
      <c r="X238" s="370" t="str">
        <f>IF(深海装备!X237="","",深海装备!X237)</f>
        <v/>
      </c>
      <c r="Y238" s="370" t="str">
        <f>IF(深海装备!Y237="","",深海装备!Y237)</f>
        <v/>
      </c>
      <c r="Z238" s="370" t="str">
        <f>IF(深海装备!Z237="","",深海装备!Z237)</f>
        <v/>
      </c>
      <c r="AA238" s="370" t="str">
        <f>IF(深海装备!AA237="","",深海装备!AA237)</f>
        <v/>
      </c>
      <c r="AB238" t="str">
        <f>IF(深海装备!AB237="","",深海装备!AB237)</f>
        <v/>
      </c>
      <c r="AC238" t="str">
        <f>IF(深海装备!AC237="","",深海装备!AC237)</f>
        <v/>
      </c>
      <c r="AD238" t="str">
        <f>IF(深海装备!AD237="","",深海装备!AD237)</f>
        <v/>
      </c>
    </row>
    <row r="239" spans="1:30">
      <c r="A239" t="str">
        <f>IF(深海装备!A238="","",深海装备!A238)</f>
        <v/>
      </c>
      <c r="B239" s="67" t="str">
        <f>IF(深海装备!B238="","",深海装备!B238)</f>
        <v/>
      </c>
      <c r="C239" t="str">
        <f>IF(深海装备!C238="","",深海装备!C238)</f>
        <v/>
      </c>
      <c r="D239" t="str">
        <f>IF(深海装备!D238="","",深海装备!D238)</f>
        <v/>
      </c>
      <c r="E239" s="370" t="str">
        <f>IF(深海装备!E238="","",深海装备!E238)</f>
        <v/>
      </c>
      <c r="F239" s="370" t="str">
        <f>IF(深海装备!F238="","",深海装备!F238)</f>
        <v/>
      </c>
      <c r="G239" s="370" t="str">
        <f>IF(深海装备!G238="","",深海装备!G238)</f>
        <v/>
      </c>
      <c r="H239" s="370" t="str">
        <f>IF(深海装备!H238="","",深海装备!H238)</f>
        <v/>
      </c>
      <c r="I239" s="370" t="str">
        <f>IF(深海装备!I238="","",深海装备!I238)</f>
        <v/>
      </c>
      <c r="J239" s="370" t="str">
        <f>IF(深海装备!J238="","",深海装备!J238)</f>
        <v/>
      </c>
      <c r="K239" s="370" t="str">
        <f>IF(深海装备!K238="","",深海装备!K238)</f>
        <v/>
      </c>
      <c r="L239" s="370" t="str">
        <f>IF(深海装备!L238="","",深海装备!L238)</f>
        <v/>
      </c>
      <c r="M239" s="370" t="str">
        <f>IF(深海装备!M238="","",深海装备!M238)</f>
        <v/>
      </c>
      <c r="N239" s="370" t="str">
        <f>IF(深海装备!N238="","",深海装备!N238)</f>
        <v/>
      </c>
      <c r="O239" s="370" t="str">
        <f>IF(深海装备!O238="","",深海装备!O238)</f>
        <v/>
      </c>
      <c r="P239" s="370" t="str">
        <f>IF(深海装备!P238="","",深海装备!P238)</f>
        <v/>
      </c>
      <c r="Q239" s="370" t="str">
        <f>IF(深海装备!Q238="","",深海装备!Q238)</f>
        <v/>
      </c>
      <c r="R239" s="370" t="str">
        <f>IF(深海装备!R238="","",深海装备!R238)</f>
        <v/>
      </c>
      <c r="S239" s="370" t="str">
        <f>IF(深海装备!S238="","",深海装备!S238)</f>
        <v/>
      </c>
      <c r="T239" s="370" t="str">
        <f>IF(深海装备!T238="","",深海装备!T238)</f>
        <v/>
      </c>
      <c r="U239" s="370" t="str">
        <f>IF(深海装备!U238="","",深海装备!U238)</f>
        <v/>
      </c>
      <c r="V239" s="370" t="str">
        <f>IF(深海装备!V238="","",深海装备!V238)</f>
        <v/>
      </c>
      <c r="W239" s="370" t="str">
        <f>IF(深海装备!W238="","",深海装备!W238)</f>
        <v/>
      </c>
      <c r="X239" s="370" t="str">
        <f>IF(深海装备!X238="","",深海装备!X238)</f>
        <v/>
      </c>
      <c r="Y239" s="370" t="str">
        <f>IF(深海装备!Y238="","",深海装备!Y238)</f>
        <v/>
      </c>
      <c r="Z239" s="370" t="str">
        <f>IF(深海装备!Z238="","",深海装备!Z238)</f>
        <v/>
      </c>
      <c r="AA239" s="370" t="str">
        <f>IF(深海装备!AA238="","",深海装备!AA238)</f>
        <v/>
      </c>
      <c r="AB239" t="str">
        <f>IF(深海装备!AB238="","",深海装备!AB238)</f>
        <v/>
      </c>
      <c r="AC239" t="str">
        <f>IF(深海装备!AC238="","",深海装备!AC238)</f>
        <v/>
      </c>
      <c r="AD239" t="str">
        <f>IF(深海装备!AD238="","",深海装备!AD238)</f>
        <v/>
      </c>
    </row>
    <row r="240" spans="1:30">
      <c r="A240" t="str">
        <f>IF(深海装备!A239="","",深海装备!A239)</f>
        <v/>
      </c>
      <c r="B240" s="67" t="str">
        <f>IF(深海装备!B239="","",深海装备!B239)</f>
        <v/>
      </c>
      <c r="C240" t="str">
        <f>IF(深海装备!C239="","",深海装备!C239)</f>
        <v/>
      </c>
      <c r="D240" t="str">
        <f>IF(深海装备!D239="","",深海装备!D239)</f>
        <v/>
      </c>
      <c r="E240" s="370" t="str">
        <f>IF(深海装备!E239="","",深海装备!E239)</f>
        <v/>
      </c>
      <c r="F240" s="370" t="str">
        <f>IF(深海装备!F239="","",深海装备!F239)</f>
        <v/>
      </c>
      <c r="G240" s="370" t="str">
        <f>IF(深海装备!G239="","",深海装备!G239)</f>
        <v/>
      </c>
      <c r="H240" s="370" t="str">
        <f>IF(深海装备!H239="","",深海装备!H239)</f>
        <v/>
      </c>
      <c r="I240" s="370" t="str">
        <f>IF(深海装备!I239="","",深海装备!I239)</f>
        <v/>
      </c>
      <c r="J240" s="370" t="str">
        <f>IF(深海装备!J239="","",深海装备!J239)</f>
        <v/>
      </c>
      <c r="K240" s="370" t="str">
        <f>IF(深海装备!K239="","",深海装备!K239)</f>
        <v/>
      </c>
      <c r="L240" s="370" t="str">
        <f>IF(深海装备!L239="","",深海装备!L239)</f>
        <v/>
      </c>
      <c r="M240" s="370" t="str">
        <f>IF(深海装备!M239="","",深海装备!M239)</f>
        <v/>
      </c>
      <c r="N240" s="370" t="str">
        <f>IF(深海装备!N239="","",深海装备!N239)</f>
        <v/>
      </c>
      <c r="O240" s="370" t="str">
        <f>IF(深海装备!O239="","",深海装备!O239)</f>
        <v/>
      </c>
      <c r="P240" s="370" t="str">
        <f>IF(深海装备!P239="","",深海装备!P239)</f>
        <v/>
      </c>
      <c r="Q240" s="370" t="str">
        <f>IF(深海装备!Q239="","",深海装备!Q239)</f>
        <v/>
      </c>
      <c r="R240" s="370" t="str">
        <f>IF(深海装备!R239="","",深海装备!R239)</f>
        <v/>
      </c>
      <c r="S240" s="370" t="str">
        <f>IF(深海装备!S239="","",深海装备!S239)</f>
        <v/>
      </c>
      <c r="T240" s="370" t="str">
        <f>IF(深海装备!T239="","",深海装备!T239)</f>
        <v/>
      </c>
      <c r="U240" s="370" t="str">
        <f>IF(深海装备!U239="","",深海装备!U239)</f>
        <v/>
      </c>
      <c r="V240" s="370" t="str">
        <f>IF(深海装备!V239="","",深海装备!V239)</f>
        <v/>
      </c>
      <c r="W240" s="370" t="str">
        <f>IF(深海装备!W239="","",深海装备!W239)</f>
        <v/>
      </c>
      <c r="X240" s="370" t="str">
        <f>IF(深海装备!X239="","",深海装备!X239)</f>
        <v/>
      </c>
      <c r="Y240" s="370" t="str">
        <f>IF(深海装备!Y239="","",深海装备!Y239)</f>
        <v/>
      </c>
      <c r="Z240" s="370" t="str">
        <f>IF(深海装备!Z239="","",深海装备!Z239)</f>
        <v/>
      </c>
      <c r="AA240" s="370" t="str">
        <f>IF(深海装备!AA239="","",深海装备!AA239)</f>
        <v/>
      </c>
      <c r="AB240" t="str">
        <f>IF(深海装备!AB239="","",深海装备!AB239)</f>
        <v/>
      </c>
      <c r="AC240" t="str">
        <f>IF(深海装备!AC239="","",深海装备!AC239)</f>
        <v/>
      </c>
      <c r="AD240" t="str">
        <f>IF(深海装备!AD239="","",深海装备!AD239)</f>
        <v/>
      </c>
    </row>
    <row r="241" spans="1:30">
      <c r="A241" t="str">
        <f>IF(深海装备!A240="","",深海装备!A240)</f>
        <v/>
      </c>
      <c r="B241" s="67" t="str">
        <f>IF(深海装备!B240="","",深海装备!B240)</f>
        <v/>
      </c>
      <c r="C241" t="str">
        <f>IF(深海装备!C240="","",深海装备!C240)</f>
        <v/>
      </c>
      <c r="D241" t="str">
        <f>IF(深海装备!D240="","",深海装备!D240)</f>
        <v/>
      </c>
      <c r="E241" s="370" t="str">
        <f>IF(深海装备!E240="","",深海装备!E240)</f>
        <v/>
      </c>
      <c r="F241" s="370" t="str">
        <f>IF(深海装备!F240="","",深海装备!F240)</f>
        <v/>
      </c>
      <c r="G241" s="370" t="str">
        <f>IF(深海装备!G240="","",深海装备!G240)</f>
        <v/>
      </c>
      <c r="H241" s="370" t="str">
        <f>IF(深海装备!H240="","",深海装备!H240)</f>
        <v/>
      </c>
      <c r="I241" s="370" t="str">
        <f>IF(深海装备!I240="","",深海装备!I240)</f>
        <v/>
      </c>
      <c r="J241" s="370" t="str">
        <f>IF(深海装备!J240="","",深海装备!J240)</f>
        <v/>
      </c>
      <c r="K241" s="370" t="str">
        <f>IF(深海装备!K240="","",深海装备!K240)</f>
        <v/>
      </c>
      <c r="L241" s="370" t="str">
        <f>IF(深海装备!L240="","",深海装备!L240)</f>
        <v/>
      </c>
      <c r="M241" s="370" t="str">
        <f>IF(深海装备!M240="","",深海装备!M240)</f>
        <v/>
      </c>
      <c r="N241" s="370" t="str">
        <f>IF(深海装备!N240="","",深海装备!N240)</f>
        <v/>
      </c>
      <c r="O241" s="370" t="str">
        <f>IF(深海装备!O240="","",深海装备!O240)</f>
        <v/>
      </c>
      <c r="P241" s="370" t="str">
        <f>IF(深海装备!P240="","",深海装备!P240)</f>
        <v/>
      </c>
      <c r="Q241" s="370" t="str">
        <f>IF(深海装备!Q240="","",深海装备!Q240)</f>
        <v/>
      </c>
      <c r="R241" s="370" t="str">
        <f>IF(深海装备!R240="","",深海装备!R240)</f>
        <v/>
      </c>
      <c r="S241" s="370" t="str">
        <f>IF(深海装备!S240="","",深海装备!S240)</f>
        <v/>
      </c>
      <c r="T241" s="370" t="str">
        <f>IF(深海装备!T240="","",深海装备!T240)</f>
        <v/>
      </c>
      <c r="U241" s="370" t="str">
        <f>IF(深海装备!U240="","",深海装备!U240)</f>
        <v/>
      </c>
      <c r="V241" s="370" t="str">
        <f>IF(深海装备!V240="","",深海装备!V240)</f>
        <v/>
      </c>
      <c r="W241" s="370" t="str">
        <f>IF(深海装备!W240="","",深海装备!W240)</f>
        <v/>
      </c>
      <c r="X241" s="370" t="str">
        <f>IF(深海装备!X240="","",深海装备!X240)</f>
        <v/>
      </c>
      <c r="Y241" s="370" t="str">
        <f>IF(深海装备!Y240="","",深海装备!Y240)</f>
        <v/>
      </c>
      <c r="Z241" s="370" t="str">
        <f>IF(深海装备!Z240="","",深海装备!Z240)</f>
        <v/>
      </c>
      <c r="AA241" s="370" t="str">
        <f>IF(深海装备!AA240="","",深海装备!AA240)</f>
        <v/>
      </c>
      <c r="AB241" t="str">
        <f>IF(深海装备!AB240="","",深海装备!AB240)</f>
        <v/>
      </c>
      <c r="AC241" t="str">
        <f>IF(深海装备!AC240="","",深海装备!AC240)</f>
        <v/>
      </c>
      <c r="AD241" t="str">
        <f>IF(深海装备!AD240="","",深海装备!AD240)</f>
        <v/>
      </c>
    </row>
    <row r="242" spans="1:30">
      <c r="A242" t="str">
        <f>IF(深海装备!A241="","",深海装备!A241)</f>
        <v/>
      </c>
      <c r="B242" s="67" t="str">
        <f>IF(深海装备!B241="","",深海装备!B241)</f>
        <v/>
      </c>
      <c r="C242" t="str">
        <f>IF(深海装备!C241="","",深海装备!C241)</f>
        <v/>
      </c>
      <c r="D242" t="str">
        <f>IF(深海装备!D241="","",深海装备!D241)</f>
        <v/>
      </c>
      <c r="E242" s="370" t="str">
        <f>IF(深海装备!E241="","",深海装备!E241)</f>
        <v/>
      </c>
      <c r="F242" s="370" t="str">
        <f>IF(深海装备!F241="","",深海装备!F241)</f>
        <v/>
      </c>
      <c r="G242" s="370" t="str">
        <f>IF(深海装备!G241="","",深海装备!G241)</f>
        <v/>
      </c>
      <c r="H242" s="370" t="str">
        <f>IF(深海装备!H241="","",深海装备!H241)</f>
        <v/>
      </c>
      <c r="I242" s="370" t="str">
        <f>IF(深海装备!I241="","",深海装备!I241)</f>
        <v/>
      </c>
      <c r="J242" s="370" t="str">
        <f>IF(深海装备!J241="","",深海装备!J241)</f>
        <v/>
      </c>
      <c r="K242" s="370" t="str">
        <f>IF(深海装备!K241="","",深海装备!K241)</f>
        <v/>
      </c>
      <c r="L242" s="370" t="str">
        <f>IF(深海装备!L241="","",深海装备!L241)</f>
        <v/>
      </c>
      <c r="M242" s="370" t="str">
        <f>IF(深海装备!M241="","",深海装备!M241)</f>
        <v/>
      </c>
      <c r="N242" s="370" t="str">
        <f>IF(深海装备!N241="","",深海装备!N241)</f>
        <v/>
      </c>
      <c r="O242" s="370" t="str">
        <f>IF(深海装备!O241="","",深海装备!O241)</f>
        <v/>
      </c>
      <c r="P242" s="370" t="str">
        <f>IF(深海装备!P241="","",深海装备!P241)</f>
        <v/>
      </c>
      <c r="Q242" s="370" t="str">
        <f>IF(深海装备!Q241="","",深海装备!Q241)</f>
        <v/>
      </c>
      <c r="R242" s="370" t="str">
        <f>IF(深海装备!R241="","",深海装备!R241)</f>
        <v/>
      </c>
      <c r="S242" s="370" t="str">
        <f>IF(深海装备!S241="","",深海装备!S241)</f>
        <v/>
      </c>
      <c r="T242" s="370" t="str">
        <f>IF(深海装备!T241="","",深海装备!T241)</f>
        <v/>
      </c>
      <c r="U242" s="370" t="str">
        <f>IF(深海装备!U241="","",深海装备!U241)</f>
        <v/>
      </c>
      <c r="V242" s="370" t="str">
        <f>IF(深海装备!V241="","",深海装备!V241)</f>
        <v/>
      </c>
      <c r="W242" s="370" t="str">
        <f>IF(深海装备!W241="","",深海装备!W241)</f>
        <v/>
      </c>
      <c r="X242" s="370" t="str">
        <f>IF(深海装备!X241="","",深海装备!X241)</f>
        <v/>
      </c>
      <c r="Y242" s="370" t="str">
        <f>IF(深海装备!Y241="","",深海装备!Y241)</f>
        <v/>
      </c>
      <c r="Z242" s="370" t="str">
        <f>IF(深海装备!Z241="","",深海装备!Z241)</f>
        <v/>
      </c>
      <c r="AA242" s="370" t="str">
        <f>IF(深海装备!AA241="","",深海装备!AA241)</f>
        <v/>
      </c>
      <c r="AB242" t="str">
        <f>IF(深海装备!AB241="","",深海装备!AB241)</f>
        <v/>
      </c>
      <c r="AC242" t="str">
        <f>IF(深海装备!AC241="","",深海装备!AC241)</f>
        <v/>
      </c>
      <c r="AD242" t="str">
        <f>IF(深海装备!AD241="","",深海装备!AD241)</f>
        <v/>
      </c>
    </row>
    <row r="243" spans="1:30">
      <c r="A243" t="str">
        <f>IF(深海装备!A242="","",深海装备!A242)</f>
        <v/>
      </c>
      <c r="B243" s="67" t="str">
        <f>IF(深海装备!B242="","",深海装备!B242)</f>
        <v/>
      </c>
      <c r="C243" t="str">
        <f>IF(深海装备!C242="","",深海装备!C242)</f>
        <v/>
      </c>
      <c r="D243" t="str">
        <f>IF(深海装备!D242="","",深海装备!D242)</f>
        <v/>
      </c>
      <c r="E243" s="370" t="str">
        <f>IF(深海装备!E242="","",深海装备!E242)</f>
        <v/>
      </c>
      <c r="F243" s="370" t="str">
        <f>IF(深海装备!F242="","",深海装备!F242)</f>
        <v/>
      </c>
      <c r="G243" s="370" t="str">
        <f>IF(深海装备!G242="","",深海装备!G242)</f>
        <v/>
      </c>
      <c r="H243" s="370" t="str">
        <f>IF(深海装备!H242="","",深海装备!H242)</f>
        <v/>
      </c>
      <c r="I243" s="370" t="str">
        <f>IF(深海装备!I242="","",深海装备!I242)</f>
        <v/>
      </c>
      <c r="J243" s="370" t="str">
        <f>IF(深海装备!J242="","",深海装备!J242)</f>
        <v/>
      </c>
      <c r="K243" s="370" t="str">
        <f>IF(深海装备!K242="","",深海装备!K242)</f>
        <v/>
      </c>
      <c r="L243" s="370" t="str">
        <f>IF(深海装备!L242="","",深海装备!L242)</f>
        <v/>
      </c>
      <c r="M243" s="370" t="str">
        <f>IF(深海装备!M242="","",深海装备!M242)</f>
        <v/>
      </c>
      <c r="N243" s="370" t="str">
        <f>IF(深海装备!N242="","",深海装备!N242)</f>
        <v/>
      </c>
      <c r="O243" s="370" t="str">
        <f>IF(深海装备!O242="","",深海装备!O242)</f>
        <v/>
      </c>
      <c r="P243" s="370" t="str">
        <f>IF(深海装备!P242="","",深海装备!P242)</f>
        <v/>
      </c>
      <c r="Q243" s="370" t="str">
        <f>IF(深海装备!Q242="","",深海装备!Q242)</f>
        <v/>
      </c>
      <c r="R243" s="370" t="str">
        <f>IF(深海装备!R242="","",深海装备!R242)</f>
        <v/>
      </c>
      <c r="S243" s="370" t="str">
        <f>IF(深海装备!S242="","",深海装备!S242)</f>
        <v/>
      </c>
      <c r="T243" s="370" t="str">
        <f>IF(深海装备!T242="","",深海装备!T242)</f>
        <v/>
      </c>
      <c r="U243" s="370" t="str">
        <f>IF(深海装备!U242="","",深海装备!U242)</f>
        <v/>
      </c>
      <c r="V243" s="370" t="str">
        <f>IF(深海装备!V242="","",深海装备!V242)</f>
        <v/>
      </c>
      <c r="W243" s="370" t="str">
        <f>IF(深海装备!W242="","",深海装备!W242)</f>
        <v/>
      </c>
      <c r="X243" s="370" t="str">
        <f>IF(深海装备!X242="","",深海装备!X242)</f>
        <v/>
      </c>
      <c r="Y243" s="370" t="str">
        <f>IF(深海装备!Y242="","",深海装备!Y242)</f>
        <v/>
      </c>
      <c r="Z243" s="370" t="str">
        <f>IF(深海装备!Z242="","",深海装备!Z242)</f>
        <v/>
      </c>
      <c r="AA243" s="370" t="str">
        <f>IF(深海装备!AA242="","",深海装备!AA242)</f>
        <v/>
      </c>
      <c r="AB243" t="str">
        <f>IF(深海装备!AB242="","",深海装备!AB242)</f>
        <v/>
      </c>
      <c r="AC243" t="str">
        <f>IF(深海装备!AC242="","",深海装备!AC242)</f>
        <v/>
      </c>
      <c r="AD243" t="str">
        <f>IF(深海装备!AD242="","",深海装备!AD242)</f>
        <v/>
      </c>
    </row>
    <row r="244" spans="1:30">
      <c r="A244" t="str">
        <f>IF(深海装备!A243="","",深海装备!A243)</f>
        <v/>
      </c>
      <c r="B244" s="67" t="str">
        <f>IF(深海装备!B243="","",深海装备!B243)</f>
        <v/>
      </c>
      <c r="C244" t="str">
        <f>IF(深海装备!C243="","",深海装备!C243)</f>
        <v/>
      </c>
      <c r="D244" t="str">
        <f>IF(深海装备!D243="","",深海装备!D243)</f>
        <v/>
      </c>
      <c r="E244" s="370" t="str">
        <f>IF(深海装备!E243="","",深海装备!E243)</f>
        <v/>
      </c>
      <c r="F244" s="370" t="str">
        <f>IF(深海装备!F243="","",深海装备!F243)</f>
        <v/>
      </c>
      <c r="G244" s="370" t="str">
        <f>IF(深海装备!G243="","",深海装备!G243)</f>
        <v/>
      </c>
      <c r="H244" s="370" t="str">
        <f>IF(深海装备!H243="","",深海装备!H243)</f>
        <v/>
      </c>
      <c r="I244" s="370" t="str">
        <f>IF(深海装备!I243="","",深海装备!I243)</f>
        <v/>
      </c>
      <c r="J244" s="370" t="str">
        <f>IF(深海装备!J243="","",深海装备!J243)</f>
        <v/>
      </c>
      <c r="K244" s="370" t="str">
        <f>IF(深海装备!K243="","",深海装备!K243)</f>
        <v/>
      </c>
      <c r="L244" s="370" t="str">
        <f>IF(深海装备!L243="","",深海装备!L243)</f>
        <v/>
      </c>
      <c r="M244" s="370" t="str">
        <f>IF(深海装备!M243="","",深海装备!M243)</f>
        <v/>
      </c>
      <c r="N244" s="370" t="str">
        <f>IF(深海装备!N243="","",深海装备!N243)</f>
        <v/>
      </c>
      <c r="O244" s="370" t="str">
        <f>IF(深海装备!O243="","",深海装备!O243)</f>
        <v/>
      </c>
      <c r="P244" s="370" t="str">
        <f>IF(深海装备!P243="","",深海装备!P243)</f>
        <v/>
      </c>
      <c r="Q244" s="370" t="str">
        <f>IF(深海装备!Q243="","",深海装备!Q243)</f>
        <v/>
      </c>
      <c r="R244" s="370" t="str">
        <f>IF(深海装备!R243="","",深海装备!R243)</f>
        <v/>
      </c>
      <c r="S244" s="370" t="str">
        <f>IF(深海装备!S243="","",深海装备!S243)</f>
        <v/>
      </c>
      <c r="T244" s="370" t="str">
        <f>IF(深海装备!T243="","",深海装备!T243)</f>
        <v/>
      </c>
      <c r="U244" s="370" t="str">
        <f>IF(深海装备!U243="","",深海装备!U243)</f>
        <v/>
      </c>
      <c r="V244" s="370" t="str">
        <f>IF(深海装备!V243="","",深海装备!V243)</f>
        <v/>
      </c>
      <c r="W244" s="370" t="str">
        <f>IF(深海装备!W243="","",深海装备!W243)</f>
        <v/>
      </c>
      <c r="X244" s="370" t="str">
        <f>IF(深海装备!X243="","",深海装备!X243)</f>
        <v/>
      </c>
      <c r="Y244" s="370" t="str">
        <f>IF(深海装备!Y243="","",深海装备!Y243)</f>
        <v/>
      </c>
      <c r="Z244" s="370" t="str">
        <f>IF(深海装备!Z243="","",深海装备!Z243)</f>
        <v/>
      </c>
      <c r="AA244" s="370" t="str">
        <f>IF(深海装备!AA243="","",深海装备!AA243)</f>
        <v/>
      </c>
      <c r="AB244" t="str">
        <f>IF(深海装备!AB243="","",深海装备!AB243)</f>
        <v/>
      </c>
      <c r="AC244" t="str">
        <f>IF(深海装备!AC243="","",深海装备!AC243)</f>
        <v/>
      </c>
      <c r="AD244" t="str">
        <f>IF(深海装备!AD243="","",深海装备!AD243)</f>
        <v/>
      </c>
    </row>
    <row r="245" spans="1:30">
      <c r="A245" t="str">
        <f>IF(深海装备!A244="","",深海装备!A244)</f>
        <v/>
      </c>
      <c r="B245" s="67" t="str">
        <f>IF(深海装备!B244="","",深海装备!B244)</f>
        <v/>
      </c>
      <c r="C245" t="str">
        <f>IF(深海装备!C244="","",深海装备!C244)</f>
        <v/>
      </c>
      <c r="D245" t="str">
        <f>IF(深海装备!D244="","",深海装备!D244)</f>
        <v/>
      </c>
      <c r="E245" s="370" t="str">
        <f>IF(深海装备!E244="","",深海装备!E244)</f>
        <v/>
      </c>
      <c r="F245" s="370" t="str">
        <f>IF(深海装备!F244="","",深海装备!F244)</f>
        <v/>
      </c>
      <c r="G245" s="370" t="str">
        <f>IF(深海装备!G244="","",深海装备!G244)</f>
        <v/>
      </c>
      <c r="H245" s="370" t="str">
        <f>IF(深海装备!H244="","",深海装备!H244)</f>
        <v/>
      </c>
      <c r="I245" s="370" t="str">
        <f>IF(深海装备!I244="","",深海装备!I244)</f>
        <v/>
      </c>
      <c r="J245" s="370" t="str">
        <f>IF(深海装备!J244="","",深海装备!J244)</f>
        <v/>
      </c>
      <c r="K245" s="370" t="str">
        <f>IF(深海装备!K244="","",深海装备!K244)</f>
        <v/>
      </c>
      <c r="L245" s="370" t="str">
        <f>IF(深海装备!L244="","",深海装备!L244)</f>
        <v/>
      </c>
      <c r="M245" s="370" t="str">
        <f>IF(深海装备!M244="","",深海装备!M244)</f>
        <v/>
      </c>
      <c r="N245" s="370" t="str">
        <f>IF(深海装备!N244="","",深海装备!N244)</f>
        <v/>
      </c>
      <c r="O245" s="370" t="str">
        <f>IF(深海装备!O244="","",深海装备!O244)</f>
        <v/>
      </c>
      <c r="P245" s="370" t="str">
        <f>IF(深海装备!P244="","",深海装备!P244)</f>
        <v/>
      </c>
      <c r="Q245" s="370" t="str">
        <f>IF(深海装备!Q244="","",深海装备!Q244)</f>
        <v/>
      </c>
      <c r="R245" s="370" t="str">
        <f>IF(深海装备!R244="","",深海装备!R244)</f>
        <v/>
      </c>
      <c r="S245" s="370" t="str">
        <f>IF(深海装备!S244="","",深海装备!S244)</f>
        <v/>
      </c>
      <c r="T245" s="370" t="str">
        <f>IF(深海装备!T244="","",深海装备!T244)</f>
        <v/>
      </c>
      <c r="U245" s="370" t="str">
        <f>IF(深海装备!U244="","",深海装备!U244)</f>
        <v/>
      </c>
      <c r="V245" s="370" t="str">
        <f>IF(深海装备!V244="","",深海装备!V244)</f>
        <v/>
      </c>
      <c r="W245" s="370" t="str">
        <f>IF(深海装备!W244="","",深海装备!W244)</f>
        <v/>
      </c>
      <c r="X245" s="370" t="str">
        <f>IF(深海装备!X244="","",深海装备!X244)</f>
        <v/>
      </c>
      <c r="Y245" s="370" t="str">
        <f>IF(深海装备!Y244="","",深海装备!Y244)</f>
        <v/>
      </c>
      <c r="Z245" s="370" t="str">
        <f>IF(深海装备!Z244="","",深海装备!Z244)</f>
        <v/>
      </c>
      <c r="AA245" s="370" t="str">
        <f>IF(深海装备!AA244="","",深海装备!AA244)</f>
        <v/>
      </c>
      <c r="AB245" t="str">
        <f>IF(深海装备!AB244="","",深海装备!AB244)</f>
        <v/>
      </c>
      <c r="AC245" t="str">
        <f>IF(深海装备!AC244="","",深海装备!AC244)</f>
        <v/>
      </c>
      <c r="AD245" t="str">
        <f>IF(深海装备!AD244="","",深海装备!AD244)</f>
        <v/>
      </c>
    </row>
    <row r="246" spans="1:30">
      <c r="A246" t="str">
        <f>IF(深海装备!A245="","",深海装备!A245)</f>
        <v/>
      </c>
      <c r="B246" s="67" t="str">
        <f>IF(深海装备!B245="","",深海装备!B245)</f>
        <v/>
      </c>
      <c r="C246" t="str">
        <f>IF(深海装备!C245="","",深海装备!C245)</f>
        <v/>
      </c>
      <c r="D246" t="str">
        <f>IF(深海装备!D245="","",深海装备!D245)</f>
        <v/>
      </c>
      <c r="E246" s="370" t="str">
        <f>IF(深海装备!E245="","",深海装备!E245)</f>
        <v/>
      </c>
      <c r="F246" s="370" t="str">
        <f>IF(深海装备!F245="","",深海装备!F245)</f>
        <v/>
      </c>
      <c r="G246" s="370" t="str">
        <f>IF(深海装备!G245="","",深海装备!G245)</f>
        <v/>
      </c>
      <c r="H246" s="370" t="str">
        <f>IF(深海装备!H245="","",深海装备!H245)</f>
        <v/>
      </c>
      <c r="I246" s="370" t="str">
        <f>IF(深海装备!I245="","",深海装备!I245)</f>
        <v/>
      </c>
      <c r="J246" s="370" t="str">
        <f>IF(深海装备!J245="","",深海装备!J245)</f>
        <v/>
      </c>
      <c r="K246" s="370" t="str">
        <f>IF(深海装备!K245="","",深海装备!K245)</f>
        <v/>
      </c>
      <c r="L246" s="370" t="str">
        <f>IF(深海装备!L245="","",深海装备!L245)</f>
        <v/>
      </c>
      <c r="M246" s="370" t="str">
        <f>IF(深海装备!M245="","",深海装备!M245)</f>
        <v/>
      </c>
      <c r="N246" s="370" t="str">
        <f>IF(深海装备!N245="","",深海装备!N245)</f>
        <v/>
      </c>
      <c r="O246" s="370" t="str">
        <f>IF(深海装备!O245="","",深海装备!O245)</f>
        <v/>
      </c>
      <c r="P246" s="370" t="str">
        <f>IF(深海装备!P245="","",深海装备!P245)</f>
        <v/>
      </c>
      <c r="Q246" s="370" t="str">
        <f>IF(深海装备!Q245="","",深海装备!Q245)</f>
        <v/>
      </c>
      <c r="R246" s="370" t="str">
        <f>IF(深海装备!R245="","",深海装备!R245)</f>
        <v/>
      </c>
      <c r="S246" s="370" t="str">
        <f>IF(深海装备!S245="","",深海装备!S245)</f>
        <v/>
      </c>
      <c r="T246" s="370" t="str">
        <f>IF(深海装备!T245="","",深海装备!T245)</f>
        <v/>
      </c>
      <c r="U246" s="370" t="str">
        <f>IF(深海装备!U245="","",深海装备!U245)</f>
        <v/>
      </c>
      <c r="V246" s="370" t="str">
        <f>IF(深海装备!V245="","",深海装备!V245)</f>
        <v/>
      </c>
      <c r="W246" s="370" t="str">
        <f>IF(深海装备!W245="","",深海装备!W245)</f>
        <v/>
      </c>
      <c r="X246" s="370" t="str">
        <f>IF(深海装备!X245="","",深海装备!X245)</f>
        <v/>
      </c>
      <c r="Y246" s="370" t="str">
        <f>IF(深海装备!Y245="","",深海装备!Y245)</f>
        <v/>
      </c>
      <c r="Z246" s="370" t="str">
        <f>IF(深海装备!Z245="","",深海装备!Z245)</f>
        <v/>
      </c>
      <c r="AA246" s="370" t="str">
        <f>IF(深海装备!AA245="","",深海装备!AA245)</f>
        <v/>
      </c>
      <c r="AB246" t="str">
        <f>IF(深海装备!AB245="","",深海装备!AB245)</f>
        <v/>
      </c>
      <c r="AC246" t="str">
        <f>IF(深海装备!AC245="","",深海装备!AC245)</f>
        <v/>
      </c>
      <c r="AD246" t="str">
        <f>IF(深海装备!AD245="","",深海装备!AD245)</f>
        <v/>
      </c>
    </row>
    <row r="247" spans="1:30">
      <c r="A247" t="str">
        <f>IF(深海装备!A246="","",深海装备!A246)</f>
        <v/>
      </c>
      <c r="B247" s="67" t="str">
        <f>IF(深海装备!B246="","",深海装备!B246)</f>
        <v/>
      </c>
      <c r="C247" t="str">
        <f>IF(深海装备!C246="","",深海装备!C246)</f>
        <v/>
      </c>
      <c r="D247" t="str">
        <f>IF(深海装备!D246="","",深海装备!D246)</f>
        <v/>
      </c>
      <c r="E247" s="370" t="str">
        <f>IF(深海装备!E246="","",深海装备!E246)</f>
        <v/>
      </c>
      <c r="F247" s="370" t="str">
        <f>IF(深海装备!F246="","",深海装备!F246)</f>
        <v/>
      </c>
      <c r="G247" s="370" t="str">
        <f>IF(深海装备!G246="","",深海装备!G246)</f>
        <v/>
      </c>
      <c r="H247" s="370" t="str">
        <f>IF(深海装备!H246="","",深海装备!H246)</f>
        <v/>
      </c>
      <c r="I247" s="370" t="str">
        <f>IF(深海装备!I246="","",深海装备!I246)</f>
        <v/>
      </c>
      <c r="J247" s="370" t="str">
        <f>IF(深海装备!J246="","",深海装备!J246)</f>
        <v/>
      </c>
      <c r="K247" s="370" t="str">
        <f>IF(深海装备!K246="","",深海装备!K246)</f>
        <v/>
      </c>
      <c r="L247" s="370" t="str">
        <f>IF(深海装备!L246="","",深海装备!L246)</f>
        <v/>
      </c>
      <c r="M247" s="370" t="str">
        <f>IF(深海装备!M246="","",深海装备!M246)</f>
        <v/>
      </c>
      <c r="N247" s="370" t="str">
        <f>IF(深海装备!N246="","",深海装备!N246)</f>
        <v/>
      </c>
      <c r="O247" s="370" t="str">
        <f>IF(深海装备!O246="","",深海装备!O246)</f>
        <v/>
      </c>
      <c r="P247" s="370" t="str">
        <f>IF(深海装备!P246="","",深海装备!P246)</f>
        <v/>
      </c>
      <c r="Q247" s="370" t="str">
        <f>IF(深海装备!Q246="","",深海装备!Q246)</f>
        <v/>
      </c>
      <c r="R247" s="370" t="str">
        <f>IF(深海装备!R246="","",深海装备!R246)</f>
        <v/>
      </c>
      <c r="S247" s="370" t="str">
        <f>IF(深海装备!S246="","",深海装备!S246)</f>
        <v/>
      </c>
      <c r="T247" s="370" t="str">
        <f>IF(深海装备!T246="","",深海装备!T246)</f>
        <v/>
      </c>
      <c r="U247" s="370" t="str">
        <f>IF(深海装备!U246="","",深海装备!U246)</f>
        <v/>
      </c>
      <c r="V247" s="370" t="str">
        <f>IF(深海装备!V246="","",深海装备!V246)</f>
        <v/>
      </c>
      <c r="W247" s="370" t="str">
        <f>IF(深海装备!W246="","",深海装备!W246)</f>
        <v/>
      </c>
      <c r="X247" s="370" t="str">
        <f>IF(深海装备!X246="","",深海装备!X246)</f>
        <v/>
      </c>
      <c r="Y247" s="370" t="str">
        <f>IF(深海装备!Y246="","",深海装备!Y246)</f>
        <v/>
      </c>
      <c r="Z247" s="370" t="str">
        <f>IF(深海装备!Z246="","",深海装备!Z246)</f>
        <v/>
      </c>
      <c r="AA247" s="370" t="str">
        <f>IF(深海装备!AA246="","",深海装备!AA246)</f>
        <v/>
      </c>
      <c r="AB247" t="str">
        <f>IF(深海装备!AB246="","",深海装备!AB246)</f>
        <v/>
      </c>
      <c r="AC247" t="str">
        <f>IF(深海装备!AC246="","",深海装备!AC246)</f>
        <v/>
      </c>
      <c r="AD247" t="str">
        <f>IF(深海装备!AD246="","",深海装备!AD246)</f>
        <v/>
      </c>
    </row>
    <row r="248" spans="1:30">
      <c r="A248" t="str">
        <f>IF(深海装备!A247="","",深海装备!A247)</f>
        <v/>
      </c>
      <c r="B248" s="67" t="str">
        <f>IF(深海装备!B247="","",深海装备!B247)</f>
        <v/>
      </c>
      <c r="C248" t="str">
        <f>IF(深海装备!C247="","",深海装备!C247)</f>
        <v/>
      </c>
      <c r="D248" t="str">
        <f>IF(深海装备!D247="","",深海装备!D247)</f>
        <v/>
      </c>
      <c r="E248" s="370" t="str">
        <f>IF(深海装备!E247="","",深海装备!E247)</f>
        <v/>
      </c>
      <c r="F248" s="370" t="str">
        <f>IF(深海装备!F247="","",深海装备!F247)</f>
        <v/>
      </c>
      <c r="G248" s="370" t="str">
        <f>IF(深海装备!G247="","",深海装备!G247)</f>
        <v/>
      </c>
      <c r="H248" s="370" t="str">
        <f>IF(深海装备!H247="","",深海装备!H247)</f>
        <v/>
      </c>
      <c r="I248" s="370" t="str">
        <f>IF(深海装备!I247="","",深海装备!I247)</f>
        <v/>
      </c>
      <c r="J248" s="370" t="str">
        <f>IF(深海装备!J247="","",深海装备!J247)</f>
        <v/>
      </c>
      <c r="K248" s="370" t="str">
        <f>IF(深海装备!K247="","",深海装备!K247)</f>
        <v/>
      </c>
      <c r="L248" s="370" t="str">
        <f>IF(深海装备!L247="","",深海装备!L247)</f>
        <v/>
      </c>
      <c r="M248" s="370" t="str">
        <f>IF(深海装备!M247="","",深海装备!M247)</f>
        <v/>
      </c>
      <c r="N248" s="370" t="str">
        <f>IF(深海装备!N247="","",深海装备!N247)</f>
        <v/>
      </c>
      <c r="O248" s="370" t="str">
        <f>IF(深海装备!O247="","",深海装备!O247)</f>
        <v/>
      </c>
      <c r="P248" s="370" t="str">
        <f>IF(深海装备!P247="","",深海装备!P247)</f>
        <v/>
      </c>
      <c r="Q248" s="370" t="str">
        <f>IF(深海装备!Q247="","",深海装备!Q247)</f>
        <v/>
      </c>
      <c r="R248" s="370" t="str">
        <f>IF(深海装备!R247="","",深海装备!R247)</f>
        <v/>
      </c>
      <c r="S248" s="370" t="str">
        <f>IF(深海装备!S247="","",深海装备!S247)</f>
        <v/>
      </c>
      <c r="T248" s="370" t="str">
        <f>IF(深海装备!T247="","",深海装备!T247)</f>
        <v/>
      </c>
      <c r="U248" s="370" t="str">
        <f>IF(深海装备!U247="","",深海装备!U247)</f>
        <v/>
      </c>
      <c r="V248" s="370" t="str">
        <f>IF(深海装备!V247="","",深海装备!V247)</f>
        <v/>
      </c>
      <c r="W248" s="370" t="str">
        <f>IF(深海装备!W247="","",深海装备!W247)</f>
        <v/>
      </c>
      <c r="X248" s="370" t="str">
        <f>IF(深海装备!X247="","",深海装备!X247)</f>
        <v/>
      </c>
      <c r="Y248" s="370" t="str">
        <f>IF(深海装备!Y247="","",深海装备!Y247)</f>
        <v/>
      </c>
      <c r="Z248" s="370" t="str">
        <f>IF(深海装备!Z247="","",深海装备!Z247)</f>
        <v/>
      </c>
      <c r="AA248" s="370" t="str">
        <f>IF(深海装备!AA247="","",深海装备!AA247)</f>
        <v/>
      </c>
      <c r="AB248" t="str">
        <f>IF(深海装备!AB247="","",深海装备!AB247)</f>
        <v/>
      </c>
      <c r="AC248" t="str">
        <f>IF(深海装备!AC247="","",深海装备!AC247)</f>
        <v/>
      </c>
      <c r="AD248" t="str">
        <f>IF(深海装备!AD247="","",深海装备!AD247)</f>
        <v/>
      </c>
    </row>
    <row r="249" spans="1:30">
      <c r="A249" t="str">
        <f>IF(深海装备!A248="","",深海装备!A248)</f>
        <v/>
      </c>
      <c r="B249" s="67" t="str">
        <f>IF(深海装备!B248="","",深海装备!B248)</f>
        <v/>
      </c>
      <c r="C249" t="str">
        <f>IF(深海装备!C248="","",深海装备!C248)</f>
        <v/>
      </c>
      <c r="D249" t="str">
        <f>IF(深海装备!D248="","",深海装备!D248)</f>
        <v/>
      </c>
      <c r="E249" s="370" t="str">
        <f>IF(深海装备!E248="","",深海装备!E248)</f>
        <v/>
      </c>
      <c r="F249" s="370" t="str">
        <f>IF(深海装备!F248="","",深海装备!F248)</f>
        <v/>
      </c>
      <c r="G249" s="370" t="str">
        <f>IF(深海装备!G248="","",深海装备!G248)</f>
        <v/>
      </c>
      <c r="H249" s="370" t="str">
        <f>IF(深海装备!H248="","",深海装备!H248)</f>
        <v/>
      </c>
      <c r="I249" s="370" t="str">
        <f>IF(深海装备!I248="","",深海装备!I248)</f>
        <v/>
      </c>
      <c r="J249" s="370" t="str">
        <f>IF(深海装备!J248="","",深海装备!J248)</f>
        <v/>
      </c>
      <c r="K249" s="370" t="str">
        <f>IF(深海装备!K248="","",深海装备!K248)</f>
        <v/>
      </c>
      <c r="L249" s="370" t="str">
        <f>IF(深海装备!L248="","",深海装备!L248)</f>
        <v/>
      </c>
      <c r="M249" s="370" t="str">
        <f>IF(深海装备!M248="","",深海装备!M248)</f>
        <v/>
      </c>
      <c r="N249" s="370" t="str">
        <f>IF(深海装备!N248="","",深海装备!N248)</f>
        <v/>
      </c>
      <c r="O249" s="370" t="str">
        <f>IF(深海装备!O248="","",深海装备!O248)</f>
        <v/>
      </c>
      <c r="P249" s="370" t="str">
        <f>IF(深海装备!P248="","",深海装备!P248)</f>
        <v/>
      </c>
      <c r="Q249" s="370" t="str">
        <f>IF(深海装备!Q248="","",深海装备!Q248)</f>
        <v/>
      </c>
      <c r="R249" s="370" t="str">
        <f>IF(深海装备!R248="","",深海装备!R248)</f>
        <v/>
      </c>
      <c r="S249" s="370" t="str">
        <f>IF(深海装备!S248="","",深海装备!S248)</f>
        <v/>
      </c>
      <c r="T249" s="370" t="str">
        <f>IF(深海装备!T248="","",深海装备!T248)</f>
        <v/>
      </c>
      <c r="U249" s="370" t="str">
        <f>IF(深海装备!U248="","",深海装备!U248)</f>
        <v/>
      </c>
      <c r="V249" s="370" t="str">
        <f>IF(深海装备!V248="","",深海装备!V248)</f>
        <v/>
      </c>
      <c r="W249" s="370" t="str">
        <f>IF(深海装备!W248="","",深海装备!W248)</f>
        <v/>
      </c>
      <c r="X249" s="370" t="str">
        <f>IF(深海装备!X248="","",深海装备!X248)</f>
        <v/>
      </c>
      <c r="Y249" s="370" t="str">
        <f>IF(深海装备!Y248="","",深海装备!Y248)</f>
        <v/>
      </c>
      <c r="Z249" s="370" t="str">
        <f>IF(深海装备!Z248="","",深海装备!Z248)</f>
        <v/>
      </c>
      <c r="AA249" s="370" t="str">
        <f>IF(深海装备!AA248="","",深海装备!AA248)</f>
        <v/>
      </c>
      <c r="AB249" t="str">
        <f>IF(深海装备!AB248="","",深海装备!AB248)</f>
        <v/>
      </c>
      <c r="AC249" t="str">
        <f>IF(深海装备!AC248="","",深海装备!AC248)</f>
        <v/>
      </c>
      <c r="AD249" t="str">
        <f>IF(深海装备!AD248="","",深海装备!AD248)</f>
        <v/>
      </c>
    </row>
    <row r="250" spans="1:30">
      <c r="A250" t="str">
        <f>IF(深海装备!A249="","",深海装备!A249)</f>
        <v/>
      </c>
      <c r="B250" s="67" t="str">
        <f>IF(深海装备!B249="","",深海装备!B249)</f>
        <v/>
      </c>
      <c r="C250" t="str">
        <f>IF(深海装备!C249="","",深海装备!C249)</f>
        <v/>
      </c>
      <c r="D250" t="str">
        <f>IF(深海装备!D249="","",深海装备!D249)</f>
        <v/>
      </c>
      <c r="E250" s="370" t="str">
        <f>IF(深海装备!E249="","",深海装备!E249)</f>
        <v/>
      </c>
      <c r="F250" s="370" t="str">
        <f>IF(深海装备!F249="","",深海装备!F249)</f>
        <v/>
      </c>
      <c r="G250" s="370" t="str">
        <f>IF(深海装备!G249="","",深海装备!G249)</f>
        <v/>
      </c>
      <c r="H250" s="370" t="str">
        <f>IF(深海装备!H249="","",深海装备!H249)</f>
        <v/>
      </c>
      <c r="I250" s="370" t="str">
        <f>IF(深海装备!I249="","",深海装备!I249)</f>
        <v/>
      </c>
      <c r="J250" s="370" t="str">
        <f>IF(深海装备!J249="","",深海装备!J249)</f>
        <v/>
      </c>
      <c r="K250" s="370" t="str">
        <f>IF(深海装备!K249="","",深海装备!K249)</f>
        <v/>
      </c>
      <c r="L250" s="370" t="str">
        <f>IF(深海装备!L249="","",深海装备!L249)</f>
        <v/>
      </c>
      <c r="M250" s="370" t="str">
        <f>IF(深海装备!M249="","",深海装备!M249)</f>
        <v/>
      </c>
      <c r="N250" s="370" t="str">
        <f>IF(深海装备!N249="","",深海装备!N249)</f>
        <v/>
      </c>
      <c r="O250" s="370" t="str">
        <f>IF(深海装备!O249="","",深海装备!O249)</f>
        <v/>
      </c>
      <c r="P250" s="370" t="str">
        <f>IF(深海装备!P249="","",深海装备!P249)</f>
        <v/>
      </c>
      <c r="Q250" s="370" t="str">
        <f>IF(深海装备!Q249="","",深海装备!Q249)</f>
        <v/>
      </c>
      <c r="R250" s="370" t="str">
        <f>IF(深海装备!R249="","",深海装备!R249)</f>
        <v/>
      </c>
      <c r="S250" s="370" t="str">
        <f>IF(深海装备!S249="","",深海装备!S249)</f>
        <v/>
      </c>
      <c r="T250" s="370" t="str">
        <f>IF(深海装备!T249="","",深海装备!T249)</f>
        <v/>
      </c>
      <c r="U250" s="370" t="str">
        <f>IF(深海装备!U249="","",深海装备!U249)</f>
        <v/>
      </c>
      <c r="V250" s="370" t="str">
        <f>IF(深海装备!V249="","",深海装备!V249)</f>
        <v/>
      </c>
      <c r="W250" s="370" t="str">
        <f>IF(深海装备!W249="","",深海装备!W249)</f>
        <v/>
      </c>
      <c r="X250" s="370" t="str">
        <f>IF(深海装备!X249="","",深海装备!X249)</f>
        <v/>
      </c>
      <c r="Y250" s="370" t="str">
        <f>IF(深海装备!Y249="","",深海装备!Y249)</f>
        <v/>
      </c>
      <c r="Z250" s="370" t="str">
        <f>IF(深海装备!Z249="","",深海装备!Z249)</f>
        <v/>
      </c>
      <c r="AA250" s="370" t="str">
        <f>IF(深海装备!AA249="","",深海装备!AA249)</f>
        <v/>
      </c>
      <c r="AB250" t="str">
        <f>IF(深海装备!AB249="","",深海装备!AB249)</f>
        <v/>
      </c>
      <c r="AC250" t="str">
        <f>IF(深海装备!AC249="","",深海装备!AC249)</f>
        <v/>
      </c>
      <c r="AD250" t="str">
        <f>IF(深海装备!AD249="","",深海装备!AD249)</f>
        <v/>
      </c>
    </row>
    <row r="251" spans="1:30">
      <c r="A251" t="str">
        <f>IF(深海装备!A250="","",深海装备!A250)</f>
        <v/>
      </c>
      <c r="B251" s="67" t="str">
        <f>IF(深海装备!B250="","",深海装备!B250)</f>
        <v/>
      </c>
      <c r="C251" t="str">
        <f>IF(深海装备!C250="","",深海装备!C250)</f>
        <v/>
      </c>
      <c r="D251" t="str">
        <f>IF(深海装备!D250="","",深海装备!D250)</f>
        <v/>
      </c>
      <c r="E251" s="370" t="str">
        <f>IF(深海装备!E250="","",深海装备!E250)</f>
        <v/>
      </c>
      <c r="F251" s="370" t="str">
        <f>IF(深海装备!F250="","",深海装备!F250)</f>
        <v/>
      </c>
      <c r="G251" s="370" t="str">
        <f>IF(深海装备!G250="","",深海装备!G250)</f>
        <v/>
      </c>
      <c r="H251" s="370" t="str">
        <f>IF(深海装备!H250="","",深海装备!H250)</f>
        <v/>
      </c>
      <c r="I251" s="370" t="str">
        <f>IF(深海装备!I250="","",深海装备!I250)</f>
        <v/>
      </c>
      <c r="J251" s="370" t="str">
        <f>IF(深海装备!J250="","",深海装备!J250)</f>
        <v/>
      </c>
      <c r="K251" s="370" t="str">
        <f>IF(深海装备!K250="","",深海装备!K250)</f>
        <v/>
      </c>
      <c r="L251" s="370" t="str">
        <f>IF(深海装备!L250="","",深海装备!L250)</f>
        <v/>
      </c>
      <c r="M251" s="370" t="str">
        <f>IF(深海装备!M250="","",深海装备!M250)</f>
        <v/>
      </c>
      <c r="N251" s="370" t="str">
        <f>IF(深海装备!N250="","",深海装备!N250)</f>
        <v/>
      </c>
      <c r="O251" s="370" t="str">
        <f>IF(深海装备!O250="","",深海装备!O250)</f>
        <v/>
      </c>
      <c r="P251" s="370" t="str">
        <f>IF(深海装备!P250="","",深海装备!P250)</f>
        <v/>
      </c>
      <c r="Q251" s="370" t="str">
        <f>IF(深海装备!Q250="","",深海装备!Q250)</f>
        <v/>
      </c>
      <c r="R251" s="370" t="str">
        <f>IF(深海装备!R250="","",深海装备!R250)</f>
        <v/>
      </c>
      <c r="S251" s="370" t="str">
        <f>IF(深海装备!S250="","",深海装备!S250)</f>
        <v/>
      </c>
      <c r="T251" s="370" t="str">
        <f>IF(深海装备!T250="","",深海装备!T250)</f>
        <v/>
      </c>
      <c r="U251" s="370" t="str">
        <f>IF(深海装备!U250="","",深海装备!U250)</f>
        <v/>
      </c>
      <c r="V251" s="370" t="str">
        <f>IF(深海装备!V250="","",深海装备!V250)</f>
        <v/>
      </c>
      <c r="W251" s="370" t="str">
        <f>IF(深海装备!W250="","",深海装备!W250)</f>
        <v/>
      </c>
      <c r="X251" s="370" t="str">
        <f>IF(深海装备!X250="","",深海装备!X250)</f>
        <v/>
      </c>
      <c r="Y251" s="370" t="str">
        <f>IF(深海装备!Y250="","",深海装备!Y250)</f>
        <v/>
      </c>
      <c r="Z251" s="370" t="str">
        <f>IF(深海装备!Z250="","",深海装备!Z250)</f>
        <v/>
      </c>
      <c r="AA251" s="370" t="str">
        <f>IF(深海装备!AA250="","",深海装备!AA250)</f>
        <v/>
      </c>
      <c r="AB251" t="str">
        <f>IF(深海装备!AB250="","",深海装备!AB250)</f>
        <v/>
      </c>
      <c r="AC251" t="str">
        <f>IF(深海装备!AC250="","",深海装备!AC250)</f>
        <v/>
      </c>
      <c r="AD251" t="str">
        <f>IF(深海装备!AD250="","",深海装备!AD250)</f>
        <v/>
      </c>
    </row>
    <row r="252" spans="1:30">
      <c r="A252" t="str">
        <f>IF(深海装备!A251="","",深海装备!A251)</f>
        <v/>
      </c>
      <c r="B252" s="67" t="str">
        <f>IF(深海装备!B251="","",深海装备!B251)</f>
        <v/>
      </c>
      <c r="C252" t="str">
        <f>IF(深海装备!C251="","",深海装备!C251)</f>
        <v/>
      </c>
      <c r="D252" t="str">
        <f>IF(深海装备!D251="","",深海装备!D251)</f>
        <v/>
      </c>
      <c r="E252" s="370" t="str">
        <f>IF(深海装备!E251="","",深海装备!E251)</f>
        <v/>
      </c>
      <c r="F252" s="370" t="str">
        <f>IF(深海装备!F251="","",深海装备!F251)</f>
        <v/>
      </c>
      <c r="G252" s="370" t="str">
        <f>IF(深海装备!G251="","",深海装备!G251)</f>
        <v/>
      </c>
      <c r="H252" s="370" t="str">
        <f>IF(深海装备!H251="","",深海装备!H251)</f>
        <v/>
      </c>
      <c r="I252" s="370" t="str">
        <f>IF(深海装备!I251="","",深海装备!I251)</f>
        <v/>
      </c>
      <c r="J252" s="370" t="str">
        <f>IF(深海装备!J251="","",深海装备!J251)</f>
        <v/>
      </c>
      <c r="K252" s="370" t="str">
        <f>IF(深海装备!K251="","",深海装备!K251)</f>
        <v/>
      </c>
      <c r="L252" s="370" t="str">
        <f>IF(深海装备!L251="","",深海装备!L251)</f>
        <v/>
      </c>
      <c r="M252" s="370" t="str">
        <f>IF(深海装备!M251="","",深海装备!M251)</f>
        <v/>
      </c>
      <c r="N252" s="370" t="str">
        <f>IF(深海装备!N251="","",深海装备!N251)</f>
        <v/>
      </c>
      <c r="O252" s="370" t="str">
        <f>IF(深海装备!O251="","",深海装备!O251)</f>
        <v/>
      </c>
      <c r="P252" s="370" t="str">
        <f>IF(深海装备!P251="","",深海装备!P251)</f>
        <v/>
      </c>
      <c r="Q252" s="370" t="str">
        <f>IF(深海装备!Q251="","",深海装备!Q251)</f>
        <v/>
      </c>
      <c r="R252" s="370" t="str">
        <f>IF(深海装备!R251="","",深海装备!R251)</f>
        <v/>
      </c>
      <c r="S252" s="370" t="str">
        <f>IF(深海装备!S251="","",深海装备!S251)</f>
        <v/>
      </c>
      <c r="T252" s="370" t="str">
        <f>IF(深海装备!T251="","",深海装备!T251)</f>
        <v/>
      </c>
      <c r="U252" s="370" t="str">
        <f>IF(深海装备!U251="","",深海装备!U251)</f>
        <v/>
      </c>
      <c r="V252" s="370" t="str">
        <f>IF(深海装备!V251="","",深海装备!V251)</f>
        <v/>
      </c>
      <c r="W252" s="370" t="str">
        <f>IF(深海装备!W251="","",深海装备!W251)</f>
        <v/>
      </c>
      <c r="X252" s="370" t="str">
        <f>IF(深海装备!X251="","",深海装备!X251)</f>
        <v/>
      </c>
      <c r="Y252" s="370" t="str">
        <f>IF(深海装备!Y251="","",深海装备!Y251)</f>
        <v/>
      </c>
      <c r="Z252" s="370" t="str">
        <f>IF(深海装备!Z251="","",深海装备!Z251)</f>
        <v/>
      </c>
      <c r="AA252" s="370" t="str">
        <f>IF(深海装备!AA251="","",深海装备!AA251)</f>
        <v/>
      </c>
      <c r="AB252" t="str">
        <f>IF(深海装备!AB251="","",深海装备!AB251)</f>
        <v/>
      </c>
      <c r="AC252" t="str">
        <f>IF(深海装备!AC251="","",深海装备!AC251)</f>
        <v/>
      </c>
      <c r="AD252" t="str">
        <f>IF(深海装备!AD251="","",深海装备!AD251)</f>
        <v/>
      </c>
    </row>
    <row r="253" spans="1:30">
      <c r="A253" t="str">
        <f>IF(深海装备!A252="","",深海装备!A252)</f>
        <v/>
      </c>
      <c r="B253" s="67" t="str">
        <f>IF(深海装备!B252="","",深海装备!B252)</f>
        <v/>
      </c>
      <c r="C253" t="str">
        <f>IF(深海装备!C252="","",深海装备!C252)</f>
        <v/>
      </c>
      <c r="D253" t="str">
        <f>IF(深海装备!D252="","",深海装备!D252)</f>
        <v/>
      </c>
      <c r="E253" s="370" t="str">
        <f>IF(深海装备!E252="","",深海装备!E252)</f>
        <v/>
      </c>
      <c r="F253" s="370" t="str">
        <f>IF(深海装备!F252="","",深海装备!F252)</f>
        <v/>
      </c>
      <c r="G253" s="370" t="str">
        <f>IF(深海装备!G252="","",深海装备!G252)</f>
        <v/>
      </c>
      <c r="H253" s="370" t="str">
        <f>IF(深海装备!H252="","",深海装备!H252)</f>
        <v/>
      </c>
      <c r="I253" s="370" t="str">
        <f>IF(深海装备!I252="","",深海装备!I252)</f>
        <v/>
      </c>
      <c r="J253" s="370" t="str">
        <f>IF(深海装备!J252="","",深海装备!J252)</f>
        <v/>
      </c>
      <c r="K253" s="370" t="str">
        <f>IF(深海装备!K252="","",深海装备!K252)</f>
        <v/>
      </c>
      <c r="L253" s="370" t="str">
        <f>IF(深海装备!L252="","",深海装备!L252)</f>
        <v/>
      </c>
      <c r="M253" s="370" t="str">
        <f>IF(深海装备!M252="","",深海装备!M252)</f>
        <v/>
      </c>
      <c r="N253" s="370" t="str">
        <f>IF(深海装备!N252="","",深海装备!N252)</f>
        <v/>
      </c>
      <c r="O253" s="370" t="str">
        <f>IF(深海装备!O252="","",深海装备!O252)</f>
        <v/>
      </c>
      <c r="P253" s="370" t="str">
        <f>IF(深海装备!P252="","",深海装备!P252)</f>
        <v/>
      </c>
      <c r="Q253" s="370" t="str">
        <f>IF(深海装备!Q252="","",深海装备!Q252)</f>
        <v/>
      </c>
      <c r="R253" s="370" t="str">
        <f>IF(深海装备!R252="","",深海装备!R252)</f>
        <v/>
      </c>
      <c r="S253" s="370" t="str">
        <f>IF(深海装备!S252="","",深海装备!S252)</f>
        <v/>
      </c>
      <c r="T253" s="370" t="str">
        <f>IF(深海装备!T252="","",深海装备!T252)</f>
        <v/>
      </c>
      <c r="U253" s="370" t="str">
        <f>IF(深海装备!U252="","",深海装备!U252)</f>
        <v/>
      </c>
      <c r="V253" s="370" t="str">
        <f>IF(深海装备!V252="","",深海装备!V252)</f>
        <v/>
      </c>
      <c r="W253" s="370" t="str">
        <f>IF(深海装备!W252="","",深海装备!W252)</f>
        <v/>
      </c>
      <c r="X253" s="370" t="str">
        <f>IF(深海装备!X252="","",深海装备!X252)</f>
        <v/>
      </c>
      <c r="Y253" s="370" t="str">
        <f>IF(深海装备!Y252="","",深海装备!Y252)</f>
        <v/>
      </c>
      <c r="Z253" s="370" t="str">
        <f>IF(深海装备!Z252="","",深海装备!Z252)</f>
        <v/>
      </c>
      <c r="AA253" s="370" t="str">
        <f>IF(深海装备!AA252="","",深海装备!AA252)</f>
        <v/>
      </c>
      <c r="AB253" t="str">
        <f>IF(深海装备!AB252="","",深海装备!AB252)</f>
        <v/>
      </c>
      <c r="AC253" t="str">
        <f>IF(深海装备!AC252="","",深海装备!AC252)</f>
        <v/>
      </c>
      <c r="AD253" t="str">
        <f>IF(深海装备!AD252="","",深海装备!AD252)</f>
        <v/>
      </c>
    </row>
    <row r="254" spans="1:30">
      <c r="A254" t="str">
        <f>IF(深海装备!A253="","",深海装备!A253)</f>
        <v/>
      </c>
      <c r="B254" s="67" t="str">
        <f>IF(深海装备!B253="","",深海装备!B253)</f>
        <v/>
      </c>
      <c r="C254" t="str">
        <f>IF(深海装备!C253="","",深海装备!C253)</f>
        <v/>
      </c>
      <c r="D254" t="str">
        <f>IF(深海装备!D253="","",深海装备!D253)</f>
        <v/>
      </c>
      <c r="E254" s="370" t="str">
        <f>IF(深海装备!E253="","",深海装备!E253)</f>
        <v/>
      </c>
      <c r="F254" s="370" t="str">
        <f>IF(深海装备!F253="","",深海装备!F253)</f>
        <v/>
      </c>
      <c r="G254" s="370" t="str">
        <f>IF(深海装备!G253="","",深海装备!G253)</f>
        <v/>
      </c>
      <c r="H254" s="370" t="str">
        <f>IF(深海装备!H253="","",深海装备!H253)</f>
        <v/>
      </c>
      <c r="I254" s="370" t="str">
        <f>IF(深海装备!I253="","",深海装备!I253)</f>
        <v/>
      </c>
      <c r="J254" s="370" t="str">
        <f>IF(深海装备!J253="","",深海装备!J253)</f>
        <v/>
      </c>
      <c r="K254" s="370" t="str">
        <f>IF(深海装备!K253="","",深海装备!K253)</f>
        <v/>
      </c>
      <c r="L254" s="370" t="str">
        <f>IF(深海装备!L253="","",深海装备!L253)</f>
        <v/>
      </c>
      <c r="M254" s="370" t="str">
        <f>IF(深海装备!M253="","",深海装备!M253)</f>
        <v/>
      </c>
      <c r="N254" s="370" t="str">
        <f>IF(深海装备!N253="","",深海装备!N253)</f>
        <v/>
      </c>
      <c r="O254" s="370" t="str">
        <f>IF(深海装备!O253="","",深海装备!O253)</f>
        <v/>
      </c>
      <c r="P254" s="370" t="str">
        <f>IF(深海装备!P253="","",深海装备!P253)</f>
        <v/>
      </c>
      <c r="Q254" s="370" t="str">
        <f>IF(深海装备!Q253="","",深海装备!Q253)</f>
        <v/>
      </c>
      <c r="R254" s="370" t="str">
        <f>IF(深海装备!R253="","",深海装备!R253)</f>
        <v/>
      </c>
      <c r="S254" s="370" t="str">
        <f>IF(深海装备!S253="","",深海装备!S253)</f>
        <v/>
      </c>
      <c r="T254" s="370" t="str">
        <f>IF(深海装备!T253="","",深海装备!T253)</f>
        <v/>
      </c>
      <c r="U254" s="370" t="str">
        <f>IF(深海装备!U253="","",深海装备!U253)</f>
        <v/>
      </c>
      <c r="V254" s="370" t="str">
        <f>IF(深海装备!V253="","",深海装备!V253)</f>
        <v/>
      </c>
      <c r="W254" s="370" t="str">
        <f>IF(深海装备!W253="","",深海装备!W253)</f>
        <v/>
      </c>
      <c r="X254" s="370" t="str">
        <f>IF(深海装备!X253="","",深海装备!X253)</f>
        <v/>
      </c>
      <c r="Y254" s="370" t="str">
        <f>IF(深海装备!Y253="","",深海装备!Y253)</f>
        <v/>
      </c>
      <c r="Z254" s="370" t="str">
        <f>IF(深海装备!Z253="","",深海装备!Z253)</f>
        <v/>
      </c>
      <c r="AA254" s="370" t="str">
        <f>IF(深海装备!AA253="","",深海装备!AA253)</f>
        <v/>
      </c>
      <c r="AB254" t="str">
        <f>IF(深海装备!AB253="","",深海装备!AB253)</f>
        <v/>
      </c>
      <c r="AC254" t="str">
        <f>IF(深海装备!AC253="","",深海装备!AC253)</f>
        <v/>
      </c>
      <c r="AD254" t="str">
        <f>IF(深海装备!AD253="","",深海装备!AD253)</f>
        <v/>
      </c>
    </row>
    <row r="255" spans="1:30">
      <c r="A255" t="str">
        <f>IF(深海装备!A254="","",深海装备!A254)</f>
        <v/>
      </c>
      <c r="B255" s="67" t="str">
        <f>IF(深海装备!B254="","",深海装备!B254)</f>
        <v/>
      </c>
      <c r="C255" t="str">
        <f>IF(深海装备!C254="","",深海装备!C254)</f>
        <v/>
      </c>
      <c r="D255" t="str">
        <f>IF(深海装备!D254="","",深海装备!D254)</f>
        <v/>
      </c>
      <c r="E255" s="370" t="str">
        <f>IF(深海装备!E254="","",深海装备!E254)</f>
        <v/>
      </c>
      <c r="F255" s="370" t="str">
        <f>IF(深海装备!F254="","",深海装备!F254)</f>
        <v/>
      </c>
      <c r="G255" s="370" t="str">
        <f>IF(深海装备!G254="","",深海装备!G254)</f>
        <v/>
      </c>
      <c r="H255" s="370" t="str">
        <f>IF(深海装备!H254="","",深海装备!H254)</f>
        <v/>
      </c>
      <c r="I255" s="370" t="str">
        <f>IF(深海装备!I254="","",深海装备!I254)</f>
        <v/>
      </c>
      <c r="J255" s="370" t="str">
        <f>IF(深海装备!J254="","",深海装备!J254)</f>
        <v/>
      </c>
      <c r="K255" s="370" t="str">
        <f>IF(深海装备!K254="","",深海装备!K254)</f>
        <v/>
      </c>
      <c r="L255" s="370" t="str">
        <f>IF(深海装备!L254="","",深海装备!L254)</f>
        <v/>
      </c>
      <c r="M255" s="370" t="str">
        <f>IF(深海装备!M254="","",深海装备!M254)</f>
        <v/>
      </c>
      <c r="N255" s="370" t="str">
        <f>IF(深海装备!N254="","",深海装备!N254)</f>
        <v/>
      </c>
      <c r="O255" s="370" t="str">
        <f>IF(深海装备!O254="","",深海装备!O254)</f>
        <v/>
      </c>
      <c r="P255" s="370" t="str">
        <f>IF(深海装备!P254="","",深海装备!P254)</f>
        <v/>
      </c>
      <c r="Q255" s="370" t="str">
        <f>IF(深海装备!Q254="","",深海装备!Q254)</f>
        <v/>
      </c>
      <c r="R255" s="370" t="str">
        <f>IF(深海装备!R254="","",深海装备!R254)</f>
        <v/>
      </c>
      <c r="S255" s="370" t="str">
        <f>IF(深海装备!S254="","",深海装备!S254)</f>
        <v/>
      </c>
      <c r="T255" s="370" t="str">
        <f>IF(深海装备!T254="","",深海装备!T254)</f>
        <v/>
      </c>
      <c r="U255" s="370" t="str">
        <f>IF(深海装备!U254="","",深海装备!U254)</f>
        <v/>
      </c>
      <c r="V255" s="370" t="str">
        <f>IF(深海装备!V254="","",深海装备!V254)</f>
        <v/>
      </c>
      <c r="W255" s="370" t="str">
        <f>IF(深海装备!W254="","",深海装备!W254)</f>
        <v/>
      </c>
      <c r="X255" s="370" t="str">
        <f>IF(深海装备!X254="","",深海装备!X254)</f>
        <v/>
      </c>
      <c r="Y255" s="370" t="str">
        <f>IF(深海装备!Y254="","",深海装备!Y254)</f>
        <v/>
      </c>
      <c r="Z255" s="370" t="str">
        <f>IF(深海装备!Z254="","",深海装备!Z254)</f>
        <v/>
      </c>
      <c r="AA255" s="370" t="str">
        <f>IF(深海装备!AA254="","",深海装备!AA254)</f>
        <v/>
      </c>
      <c r="AB255" t="str">
        <f>IF(深海装备!AB254="","",深海装备!AB254)</f>
        <v/>
      </c>
      <c r="AC255" t="str">
        <f>IF(深海装备!AC254="","",深海装备!AC254)</f>
        <v/>
      </c>
      <c r="AD255" t="str">
        <f>IF(深海装备!AD254="","",深海装备!AD254)</f>
        <v/>
      </c>
    </row>
    <row r="256" spans="1:30">
      <c r="A256" t="str">
        <f>IF(深海装备!A255="","",深海装备!A255)</f>
        <v/>
      </c>
      <c r="B256" s="67" t="str">
        <f>IF(深海装备!B255="","",深海装备!B255)</f>
        <v/>
      </c>
      <c r="C256" t="str">
        <f>IF(深海装备!C255="","",深海装备!C255)</f>
        <v/>
      </c>
      <c r="D256" t="str">
        <f>IF(深海装备!D255="","",深海装备!D255)</f>
        <v/>
      </c>
      <c r="E256" s="370" t="str">
        <f>IF(深海装备!E255="","",深海装备!E255)</f>
        <v/>
      </c>
      <c r="F256" s="370" t="str">
        <f>IF(深海装备!F255="","",深海装备!F255)</f>
        <v/>
      </c>
      <c r="G256" s="370" t="str">
        <f>IF(深海装备!G255="","",深海装备!G255)</f>
        <v/>
      </c>
      <c r="H256" s="370" t="str">
        <f>IF(深海装备!H255="","",深海装备!H255)</f>
        <v/>
      </c>
      <c r="I256" s="370" t="str">
        <f>IF(深海装备!I255="","",深海装备!I255)</f>
        <v/>
      </c>
      <c r="J256" s="370" t="str">
        <f>IF(深海装备!J255="","",深海装备!J255)</f>
        <v/>
      </c>
      <c r="K256" s="370" t="str">
        <f>IF(深海装备!K255="","",深海装备!K255)</f>
        <v/>
      </c>
      <c r="L256" s="370" t="str">
        <f>IF(深海装备!L255="","",深海装备!L255)</f>
        <v/>
      </c>
      <c r="M256" s="370" t="str">
        <f>IF(深海装备!M255="","",深海装备!M255)</f>
        <v/>
      </c>
      <c r="N256" s="370" t="str">
        <f>IF(深海装备!N255="","",深海装备!N255)</f>
        <v/>
      </c>
      <c r="O256" s="370" t="str">
        <f>IF(深海装备!O255="","",深海装备!O255)</f>
        <v/>
      </c>
      <c r="P256" s="370" t="str">
        <f>IF(深海装备!P255="","",深海装备!P255)</f>
        <v/>
      </c>
      <c r="Q256" s="370" t="str">
        <f>IF(深海装备!Q255="","",深海装备!Q255)</f>
        <v/>
      </c>
      <c r="R256" s="370" t="str">
        <f>IF(深海装备!R255="","",深海装备!R255)</f>
        <v/>
      </c>
      <c r="S256" s="370" t="str">
        <f>IF(深海装备!S255="","",深海装备!S255)</f>
        <v/>
      </c>
      <c r="T256" s="370" t="str">
        <f>IF(深海装备!T255="","",深海装备!T255)</f>
        <v/>
      </c>
      <c r="U256" s="370" t="str">
        <f>IF(深海装备!U255="","",深海装备!U255)</f>
        <v/>
      </c>
      <c r="V256" s="370" t="str">
        <f>IF(深海装备!V255="","",深海装备!V255)</f>
        <v/>
      </c>
      <c r="W256" s="370" t="str">
        <f>IF(深海装备!W255="","",深海装备!W255)</f>
        <v/>
      </c>
      <c r="X256" s="370" t="str">
        <f>IF(深海装备!X255="","",深海装备!X255)</f>
        <v/>
      </c>
      <c r="Y256" s="370" t="str">
        <f>IF(深海装备!Y255="","",深海装备!Y255)</f>
        <v/>
      </c>
      <c r="Z256" s="370" t="str">
        <f>IF(深海装备!Z255="","",深海装备!Z255)</f>
        <v/>
      </c>
      <c r="AA256" s="370" t="str">
        <f>IF(深海装备!AA255="","",深海装备!AA255)</f>
        <v/>
      </c>
      <c r="AB256" t="str">
        <f>IF(深海装备!AB255="","",深海装备!AB255)</f>
        <v/>
      </c>
      <c r="AC256" t="str">
        <f>IF(深海装备!AC255="","",深海装备!AC255)</f>
        <v/>
      </c>
      <c r="AD256" t="str">
        <f>IF(深海装备!AD255="","",深海装备!AD255)</f>
        <v/>
      </c>
    </row>
    <row r="257" spans="1:30">
      <c r="A257" t="str">
        <f>IF(深海装备!A256="","",深海装备!A256)</f>
        <v/>
      </c>
      <c r="B257" s="67" t="str">
        <f>IF(深海装备!B256="","",深海装备!B256)</f>
        <v/>
      </c>
      <c r="C257" t="str">
        <f>IF(深海装备!C256="","",深海装备!C256)</f>
        <v/>
      </c>
      <c r="D257" t="str">
        <f>IF(深海装备!D256="","",深海装备!D256)</f>
        <v/>
      </c>
      <c r="E257" s="370" t="str">
        <f>IF(深海装备!E256="","",深海装备!E256)</f>
        <v/>
      </c>
      <c r="F257" s="370" t="str">
        <f>IF(深海装备!F256="","",深海装备!F256)</f>
        <v/>
      </c>
      <c r="G257" s="370" t="str">
        <f>IF(深海装备!G256="","",深海装备!G256)</f>
        <v/>
      </c>
      <c r="H257" s="370" t="str">
        <f>IF(深海装备!H256="","",深海装备!H256)</f>
        <v/>
      </c>
      <c r="I257" s="370" t="str">
        <f>IF(深海装备!I256="","",深海装备!I256)</f>
        <v/>
      </c>
      <c r="J257" s="370" t="str">
        <f>IF(深海装备!J256="","",深海装备!J256)</f>
        <v/>
      </c>
      <c r="K257" s="370" t="str">
        <f>IF(深海装备!K256="","",深海装备!K256)</f>
        <v/>
      </c>
      <c r="L257" s="370" t="str">
        <f>IF(深海装备!L256="","",深海装备!L256)</f>
        <v/>
      </c>
      <c r="M257" s="370" t="str">
        <f>IF(深海装备!M256="","",深海装备!M256)</f>
        <v/>
      </c>
      <c r="N257" s="370" t="str">
        <f>IF(深海装备!N256="","",深海装备!N256)</f>
        <v/>
      </c>
      <c r="O257" s="370" t="str">
        <f>IF(深海装备!O256="","",深海装备!O256)</f>
        <v/>
      </c>
      <c r="P257" s="370" t="str">
        <f>IF(深海装备!P256="","",深海装备!P256)</f>
        <v/>
      </c>
      <c r="Q257" s="370" t="str">
        <f>IF(深海装备!Q256="","",深海装备!Q256)</f>
        <v/>
      </c>
      <c r="R257" s="370" t="str">
        <f>IF(深海装备!R256="","",深海装备!R256)</f>
        <v/>
      </c>
      <c r="S257" s="370" t="str">
        <f>IF(深海装备!S256="","",深海装备!S256)</f>
        <v/>
      </c>
      <c r="T257" s="370" t="str">
        <f>IF(深海装备!T256="","",深海装备!T256)</f>
        <v/>
      </c>
      <c r="U257" s="370" t="str">
        <f>IF(深海装备!U256="","",深海装备!U256)</f>
        <v/>
      </c>
      <c r="V257" s="370" t="str">
        <f>IF(深海装备!V256="","",深海装备!V256)</f>
        <v/>
      </c>
      <c r="W257" s="370" t="str">
        <f>IF(深海装备!W256="","",深海装备!W256)</f>
        <v/>
      </c>
      <c r="X257" s="370" t="str">
        <f>IF(深海装备!X256="","",深海装备!X256)</f>
        <v/>
      </c>
      <c r="Y257" s="370" t="str">
        <f>IF(深海装备!Y256="","",深海装备!Y256)</f>
        <v/>
      </c>
      <c r="Z257" s="370" t="str">
        <f>IF(深海装备!Z256="","",深海装备!Z256)</f>
        <v/>
      </c>
      <c r="AA257" s="370" t="str">
        <f>IF(深海装备!AA256="","",深海装备!AA256)</f>
        <v/>
      </c>
      <c r="AB257" t="str">
        <f>IF(深海装备!AB256="","",深海装备!AB256)</f>
        <v/>
      </c>
      <c r="AC257" t="str">
        <f>IF(深海装备!AC256="","",深海装备!AC256)</f>
        <v/>
      </c>
      <c r="AD257" t="str">
        <f>IF(深海装备!AD256="","",深海装备!AD256)</f>
        <v/>
      </c>
    </row>
    <row r="258" spans="1:30">
      <c r="A258" t="str">
        <f>IF(深海装备!A257="","",深海装备!A257)</f>
        <v/>
      </c>
      <c r="B258" s="67" t="str">
        <f>IF(深海装备!B257="","",深海装备!B257)</f>
        <v/>
      </c>
      <c r="C258" t="str">
        <f>IF(深海装备!C257="","",深海装备!C257)</f>
        <v/>
      </c>
      <c r="D258" t="str">
        <f>IF(深海装备!D257="","",深海装备!D257)</f>
        <v/>
      </c>
      <c r="E258" s="370" t="str">
        <f>IF(深海装备!E257="","",深海装备!E257)</f>
        <v/>
      </c>
      <c r="F258" s="370" t="str">
        <f>IF(深海装备!F257="","",深海装备!F257)</f>
        <v/>
      </c>
      <c r="G258" s="370" t="str">
        <f>IF(深海装备!G257="","",深海装备!G257)</f>
        <v/>
      </c>
      <c r="H258" s="370" t="str">
        <f>IF(深海装备!H257="","",深海装备!H257)</f>
        <v/>
      </c>
      <c r="I258" s="370" t="str">
        <f>IF(深海装备!I257="","",深海装备!I257)</f>
        <v/>
      </c>
      <c r="J258" s="370" t="str">
        <f>IF(深海装备!J257="","",深海装备!J257)</f>
        <v/>
      </c>
      <c r="K258" s="370" t="str">
        <f>IF(深海装备!K257="","",深海装备!K257)</f>
        <v/>
      </c>
      <c r="L258" s="370" t="str">
        <f>IF(深海装备!L257="","",深海装备!L257)</f>
        <v/>
      </c>
      <c r="M258" s="370" t="str">
        <f>IF(深海装备!M257="","",深海装备!M257)</f>
        <v/>
      </c>
      <c r="N258" s="370" t="str">
        <f>IF(深海装备!N257="","",深海装备!N257)</f>
        <v/>
      </c>
      <c r="O258" s="370" t="str">
        <f>IF(深海装备!O257="","",深海装备!O257)</f>
        <v/>
      </c>
      <c r="P258" s="370" t="str">
        <f>IF(深海装备!P257="","",深海装备!P257)</f>
        <v/>
      </c>
      <c r="Q258" s="370" t="str">
        <f>IF(深海装备!Q257="","",深海装备!Q257)</f>
        <v/>
      </c>
      <c r="R258" s="370" t="str">
        <f>IF(深海装备!R257="","",深海装备!R257)</f>
        <v/>
      </c>
      <c r="S258" s="370" t="str">
        <f>IF(深海装备!S257="","",深海装备!S257)</f>
        <v/>
      </c>
      <c r="T258" s="370" t="str">
        <f>IF(深海装备!T257="","",深海装备!T257)</f>
        <v/>
      </c>
      <c r="U258" s="370" t="str">
        <f>IF(深海装备!U257="","",深海装备!U257)</f>
        <v/>
      </c>
      <c r="V258" s="370" t="str">
        <f>IF(深海装备!V257="","",深海装备!V257)</f>
        <v/>
      </c>
      <c r="W258" s="370" t="str">
        <f>IF(深海装备!W257="","",深海装备!W257)</f>
        <v/>
      </c>
      <c r="X258" s="370" t="str">
        <f>IF(深海装备!X257="","",深海装备!X257)</f>
        <v/>
      </c>
      <c r="Y258" s="370" t="str">
        <f>IF(深海装备!Y257="","",深海装备!Y257)</f>
        <v/>
      </c>
      <c r="Z258" s="370" t="str">
        <f>IF(深海装备!Z257="","",深海装备!Z257)</f>
        <v/>
      </c>
      <c r="AA258" s="370" t="str">
        <f>IF(深海装备!AA257="","",深海装备!AA257)</f>
        <v/>
      </c>
      <c r="AB258" t="str">
        <f>IF(深海装备!AB257="","",深海装备!AB257)</f>
        <v/>
      </c>
      <c r="AC258" t="str">
        <f>IF(深海装备!AC257="","",深海装备!AC257)</f>
        <v/>
      </c>
      <c r="AD258" t="str">
        <f>IF(深海装备!AD257="","",深海装备!AD257)</f>
        <v/>
      </c>
    </row>
    <row r="259" spans="1:30">
      <c r="A259" t="str">
        <f>IF(深海装备!A258="","",深海装备!A258)</f>
        <v/>
      </c>
      <c r="B259" s="67" t="str">
        <f>IF(深海装备!B258="","",深海装备!B258)</f>
        <v/>
      </c>
      <c r="C259" t="str">
        <f>IF(深海装备!C258="","",深海装备!C258)</f>
        <v/>
      </c>
      <c r="D259" t="str">
        <f>IF(深海装备!D258="","",深海装备!D258)</f>
        <v/>
      </c>
      <c r="E259" s="370" t="str">
        <f>IF(深海装备!E258="","",深海装备!E258)</f>
        <v/>
      </c>
      <c r="F259" s="370" t="str">
        <f>IF(深海装备!F258="","",深海装备!F258)</f>
        <v/>
      </c>
      <c r="G259" s="370" t="str">
        <f>IF(深海装备!G258="","",深海装备!G258)</f>
        <v/>
      </c>
      <c r="H259" s="370" t="str">
        <f>IF(深海装备!H258="","",深海装备!H258)</f>
        <v/>
      </c>
      <c r="I259" s="370" t="str">
        <f>IF(深海装备!I258="","",深海装备!I258)</f>
        <v/>
      </c>
      <c r="J259" s="370" t="str">
        <f>IF(深海装备!J258="","",深海装备!J258)</f>
        <v/>
      </c>
      <c r="K259" s="370" t="str">
        <f>IF(深海装备!K258="","",深海装备!K258)</f>
        <v/>
      </c>
      <c r="L259" s="370" t="str">
        <f>IF(深海装备!L258="","",深海装备!L258)</f>
        <v/>
      </c>
      <c r="M259" s="370" t="str">
        <f>IF(深海装备!M258="","",深海装备!M258)</f>
        <v/>
      </c>
      <c r="N259" s="370" t="str">
        <f>IF(深海装备!N258="","",深海装备!N258)</f>
        <v/>
      </c>
      <c r="O259" s="370" t="str">
        <f>IF(深海装备!O258="","",深海装备!O258)</f>
        <v/>
      </c>
      <c r="P259" s="370" t="str">
        <f>IF(深海装备!P258="","",深海装备!P258)</f>
        <v/>
      </c>
      <c r="Q259" s="370" t="str">
        <f>IF(深海装备!Q258="","",深海装备!Q258)</f>
        <v/>
      </c>
      <c r="R259" s="370" t="str">
        <f>IF(深海装备!R258="","",深海装备!R258)</f>
        <v/>
      </c>
      <c r="S259" s="370" t="str">
        <f>IF(深海装备!S258="","",深海装备!S258)</f>
        <v/>
      </c>
      <c r="T259" s="370" t="str">
        <f>IF(深海装备!T258="","",深海装备!T258)</f>
        <v/>
      </c>
      <c r="U259" s="370" t="str">
        <f>IF(深海装备!U258="","",深海装备!U258)</f>
        <v/>
      </c>
      <c r="V259" s="370" t="str">
        <f>IF(深海装备!V258="","",深海装备!V258)</f>
        <v/>
      </c>
      <c r="W259" s="370" t="str">
        <f>IF(深海装备!W258="","",深海装备!W258)</f>
        <v/>
      </c>
      <c r="X259" s="370" t="str">
        <f>IF(深海装备!X258="","",深海装备!X258)</f>
        <v/>
      </c>
      <c r="Y259" s="370" t="str">
        <f>IF(深海装备!Y258="","",深海装备!Y258)</f>
        <v/>
      </c>
      <c r="Z259" s="370" t="str">
        <f>IF(深海装备!Z258="","",深海装备!Z258)</f>
        <v/>
      </c>
      <c r="AA259" s="370" t="str">
        <f>IF(深海装备!AA258="","",深海装备!AA258)</f>
        <v/>
      </c>
      <c r="AB259" t="str">
        <f>IF(深海装备!AB258="","",深海装备!AB258)</f>
        <v/>
      </c>
      <c r="AC259" t="str">
        <f>IF(深海装备!AC258="","",深海装备!AC258)</f>
        <v/>
      </c>
      <c r="AD259" t="str">
        <f>IF(深海装备!AD258="","",深海装备!AD258)</f>
        <v/>
      </c>
    </row>
    <row r="260" spans="1:30">
      <c r="A260" t="str">
        <f>IF(深海装备!A259="","",深海装备!A259)</f>
        <v/>
      </c>
      <c r="B260" s="67" t="str">
        <f>IF(深海装备!B259="","",深海装备!B259)</f>
        <v/>
      </c>
      <c r="C260" t="str">
        <f>IF(深海装备!C259="","",深海装备!C259)</f>
        <v/>
      </c>
      <c r="D260" t="str">
        <f>IF(深海装备!D259="","",深海装备!D259)</f>
        <v/>
      </c>
      <c r="E260" s="370" t="str">
        <f>IF(深海装备!E259="","",深海装备!E259)</f>
        <v/>
      </c>
      <c r="F260" s="370" t="str">
        <f>IF(深海装备!F259="","",深海装备!F259)</f>
        <v/>
      </c>
      <c r="G260" s="370" t="str">
        <f>IF(深海装备!G259="","",深海装备!G259)</f>
        <v/>
      </c>
      <c r="H260" s="370" t="str">
        <f>IF(深海装备!H259="","",深海装备!H259)</f>
        <v/>
      </c>
      <c r="I260" s="370" t="str">
        <f>IF(深海装备!I259="","",深海装备!I259)</f>
        <v/>
      </c>
      <c r="J260" s="370" t="str">
        <f>IF(深海装备!J259="","",深海装备!J259)</f>
        <v/>
      </c>
      <c r="K260" s="370" t="str">
        <f>IF(深海装备!K259="","",深海装备!K259)</f>
        <v/>
      </c>
      <c r="L260" s="370" t="str">
        <f>IF(深海装备!L259="","",深海装备!L259)</f>
        <v/>
      </c>
      <c r="M260" s="370" t="str">
        <f>IF(深海装备!M259="","",深海装备!M259)</f>
        <v/>
      </c>
      <c r="N260" s="370" t="str">
        <f>IF(深海装备!N259="","",深海装备!N259)</f>
        <v/>
      </c>
      <c r="O260" s="370" t="str">
        <f>IF(深海装备!O259="","",深海装备!O259)</f>
        <v/>
      </c>
      <c r="P260" s="370" t="str">
        <f>IF(深海装备!P259="","",深海装备!P259)</f>
        <v/>
      </c>
      <c r="Q260" s="370" t="str">
        <f>IF(深海装备!Q259="","",深海装备!Q259)</f>
        <v/>
      </c>
      <c r="R260" s="370" t="str">
        <f>IF(深海装备!R259="","",深海装备!R259)</f>
        <v/>
      </c>
      <c r="S260" s="370" t="str">
        <f>IF(深海装备!S259="","",深海装备!S259)</f>
        <v/>
      </c>
      <c r="T260" s="370" t="str">
        <f>IF(深海装备!T259="","",深海装备!T259)</f>
        <v/>
      </c>
      <c r="U260" s="370" t="str">
        <f>IF(深海装备!U259="","",深海装备!U259)</f>
        <v/>
      </c>
      <c r="V260" s="370" t="str">
        <f>IF(深海装备!V259="","",深海装备!V259)</f>
        <v/>
      </c>
      <c r="W260" s="370" t="str">
        <f>IF(深海装备!W259="","",深海装备!W259)</f>
        <v/>
      </c>
      <c r="X260" s="370" t="str">
        <f>IF(深海装备!X259="","",深海装备!X259)</f>
        <v/>
      </c>
      <c r="Y260" s="370" t="str">
        <f>IF(深海装备!Y259="","",深海装备!Y259)</f>
        <v/>
      </c>
      <c r="Z260" s="370" t="str">
        <f>IF(深海装备!Z259="","",深海装备!Z259)</f>
        <v/>
      </c>
      <c r="AA260" s="370" t="str">
        <f>IF(深海装备!AA259="","",深海装备!AA259)</f>
        <v/>
      </c>
      <c r="AB260" t="str">
        <f>IF(深海装备!AB259="","",深海装备!AB259)</f>
        <v/>
      </c>
      <c r="AC260" t="str">
        <f>IF(深海装备!AC259="","",深海装备!AC259)</f>
        <v/>
      </c>
      <c r="AD260" t="str">
        <f>IF(深海装备!AD259="","",深海装备!AD259)</f>
        <v/>
      </c>
    </row>
    <row r="261" spans="1:30">
      <c r="A261" t="str">
        <f>IF(深海装备!A260="","",深海装备!A260)</f>
        <v/>
      </c>
      <c r="B261" s="67" t="str">
        <f>IF(深海装备!B260="","",深海装备!B260)</f>
        <v/>
      </c>
      <c r="C261" t="str">
        <f>IF(深海装备!C260="","",深海装备!C260)</f>
        <v/>
      </c>
      <c r="D261" t="str">
        <f>IF(深海装备!D260="","",深海装备!D260)</f>
        <v/>
      </c>
      <c r="E261" s="370" t="str">
        <f>IF(深海装备!E260="","",深海装备!E260)</f>
        <v/>
      </c>
      <c r="F261" s="370" t="str">
        <f>IF(深海装备!F260="","",深海装备!F260)</f>
        <v/>
      </c>
      <c r="G261" s="370" t="str">
        <f>IF(深海装备!G260="","",深海装备!G260)</f>
        <v/>
      </c>
      <c r="H261" s="370" t="str">
        <f>IF(深海装备!H260="","",深海装备!H260)</f>
        <v/>
      </c>
      <c r="I261" s="370" t="str">
        <f>IF(深海装备!I260="","",深海装备!I260)</f>
        <v/>
      </c>
      <c r="J261" s="370" t="str">
        <f>IF(深海装备!J260="","",深海装备!J260)</f>
        <v/>
      </c>
      <c r="K261" s="370" t="str">
        <f>IF(深海装备!K260="","",深海装备!K260)</f>
        <v/>
      </c>
      <c r="L261" s="370" t="str">
        <f>IF(深海装备!L260="","",深海装备!L260)</f>
        <v/>
      </c>
      <c r="M261" s="370" t="str">
        <f>IF(深海装备!M260="","",深海装备!M260)</f>
        <v/>
      </c>
      <c r="N261" s="370" t="str">
        <f>IF(深海装备!N260="","",深海装备!N260)</f>
        <v/>
      </c>
      <c r="O261" s="370" t="str">
        <f>IF(深海装备!O260="","",深海装备!O260)</f>
        <v/>
      </c>
      <c r="P261" s="370" t="str">
        <f>IF(深海装备!P260="","",深海装备!P260)</f>
        <v/>
      </c>
      <c r="Q261" s="370" t="str">
        <f>IF(深海装备!Q260="","",深海装备!Q260)</f>
        <v/>
      </c>
      <c r="R261" s="370" t="str">
        <f>IF(深海装备!R260="","",深海装备!R260)</f>
        <v/>
      </c>
      <c r="S261" s="370" t="str">
        <f>IF(深海装备!S260="","",深海装备!S260)</f>
        <v/>
      </c>
      <c r="T261" s="370" t="str">
        <f>IF(深海装备!T260="","",深海装备!T260)</f>
        <v/>
      </c>
      <c r="U261" s="370" t="str">
        <f>IF(深海装备!U260="","",深海装备!U260)</f>
        <v/>
      </c>
      <c r="V261" s="370" t="str">
        <f>IF(深海装备!V260="","",深海装备!V260)</f>
        <v/>
      </c>
      <c r="W261" s="370" t="str">
        <f>IF(深海装备!W260="","",深海装备!W260)</f>
        <v/>
      </c>
      <c r="X261" s="370" t="str">
        <f>IF(深海装备!X260="","",深海装备!X260)</f>
        <v/>
      </c>
      <c r="Y261" s="370" t="str">
        <f>IF(深海装备!Y260="","",深海装备!Y260)</f>
        <v/>
      </c>
      <c r="Z261" s="370" t="str">
        <f>IF(深海装备!Z260="","",深海装备!Z260)</f>
        <v/>
      </c>
      <c r="AA261" s="370" t="str">
        <f>IF(深海装备!AA260="","",深海装备!AA260)</f>
        <v/>
      </c>
      <c r="AB261" t="str">
        <f>IF(深海装备!AB260="","",深海装备!AB260)</f>
        <v/>
      </c>
      <c r="AC261" t="str">
        <f>IF(深海装备!AC260="","",深海装备!AC260)</f>
        <v/>
      </c>
      <c r="AD261" t="str">
        <f>IF(深海装备!AD260="","",深海装备!AD260)</f>
        <v/>
      </c>
    </row>
    <row r="262" spans="1:30">
      <c r="A262" t="str">
        <f>IF(深海装备!A261="","",深海装备!A261)</f>
        <v/>
      </c>
      <c r="B262" s="67" t="str">
        <f>IF(深海装备!B261="","",深海装备!B261)</f>
        <v/>
      </c>
      <c r="C262" t="str">
        <f>IF(深海装备!C261="","",深海装备!C261)</f>
        <v/>
      </c>
      <c r="D262" t="str">
        <f>IF(深海装备!D261="","",深海装备!D261)</f>
        <v/>
      </c>
      <c r="E262" s="370" t="str">
        <f>IF(深海装备!E261="","",深海装备!E261)</f>
        <v/>
      </c>
      <c r="F262" s="370" t="str">
        <f>IF(深海装备!F261="","",深海装备!F261)</f>
        <v/>
      </c>
      <c r="G262" s="370" t="str">
        <f>IF(深海装备!G261="","",深海装备!G261)</f>
        <v/>
      </c>
      <c r="H262" s="370" t="str">
        <f>IF(深海装备!H261="","",深海装备!H261)</f>
        <v/>
      </c>
      <c r="I262" s="370" t="str">
        <f>IF(深海装备!I261="","",深海装备!I261)</f>
        <v/>
      </c>
      <c r="J262" s="370" t="str">
        <f>IF(深海装备!J261="","",深海装备!J261)</f>
        <v/>
      </c>
      <c r="K262" s="370" t="str">
        <f>IF(深海装备!K261="","",深海装备!K261)</f>
        <v/>
      </c>
      <c r="L262" s="370" t="str">
        <f>IF(深海装备!L261="","",深海装备!L261)</f>
        <v/>
      </c>
      <c r="M262" s="370" t="str">
        <f>IF(深海装备!M261="","",深海装备!M261)</f>
        <v/>
      </c>
      <c r="N262" s="370" t="str">
        <f>IF(深海装备!N261="","",深海装备!N261)</f>
        <v/>
      </c>
      <c r="O262" s="370" t="str">
        <f>IF(深海装备!O261="","",深海装备!O261)</f>
        <v/>
      </c>
      <c r="P262" s="370" t="str">
        <f>IF(深海装备!P261="","",深海装备!P261)</f>
        <v/>
      </c>
      <c r="Q262" s="370" t="str">
        <f>IF(深海装备!Q261="","",深海装备!Q261)</f>
        <v/>
      </c>
      <c r="R262" s="370" t="str">
        <f>IF(深海装备!R261="","",深海装备!R261)</f>
        <v/>
      </c>
      <c r="S262" s="370" t="str">
        <f>IF(深海装备!S261="","",深海装备!S261)</f>
        <v/>
      </c>
      <c r="T262" s="370" t="str">
        <f>IF(深海装备!T261="","",深海装备!T261)</f>
        <v/>
      </c>
      <c r="U262" s="370" t="str">
        <f>IF(深海装备!U261="","",深海装备!U261)</f>
        <v/>
      </c>
      <c r="V262" s="370" t="str">
        <f>IF(深海装备!V261="","",深海装备!V261)</f>
        <v/>
      </c>
      <c r="W262" s="370" t="str">
        <f>IF(深海装备!W261="","",深海装备!W261)</f>
        <v/>
      </c>
      <c r="X262" s="370" t="str">
        <f>IF(深海装备!X261="","",深海装备!X261)</f>
        <v/>
      </c>
      <c r="Y262" s="370" t="str">
        <f>IF(深海装备!Y261="","",深海装备!Y261)</f>
        <v/>
      </c>
      <c r="Z262" s="370" t="str">
        <f>IF(深海装备!Z261="","",深海装备!Z261)</f>
        <v/>
      </c>
      <c r="AA262" s="370" t="str">
        <f>IF(深海装备!AA261="","",深海装备!AA261)</f>
        <v/>
      </c>
      <c r="AB262" t="str">
        <f>IF(深海装备!AB261="","",深海装备!AB261)</f>
        <v/>
      </c>
      <c r="AC262" t="str">
        <f>IF(深海装备!AC261="","",深海装备!AC261)</f>
        <v/>
      </c>
      <c r="AD262" t="str">
        <f>IF(深海装备!AD261="","",深海装备!AD261)</f>
        <v/>
      </c>
    </row>
    <row r="263" spans="1:30">
      <c r="A263" t="str">
        <f>IF(深海装备!A262="","",深海装备!A262)</f>
        <v/>
      </c>
      <c r="B263" s="67" t="str">
        <f>IF(深海装备!B262="","",深海装备!B262)</f>
        <v/>
      </c>
      <c r="C263" t="str">
        <f>IF(深海装备!C262="","",深海装备!C262)</f>
        <v/>
      </c>
      <c r="D263" t="str">
        <f>IF(深海装备!D262="","",深海装备!D262)</f>
        <v/>
      </c>
      <c r="E263" s="370" t="str">
        <f>IF(深海装备!E262="","",深海装备!E262)</f>
        <v/>
      </c>
      <c r="F263" s="370" t="str">
        <f>IF(深海装备!F262="","",深海装备!F262)</f>
        <v/>
      </c>
      <c r="G263" s="370" t="str">
        <f>IF(深海装备!G262="","",深海装备!G262)</f>
        <v/>
      </c>
      <c r="H263" s="370" t="str">
        <f>IF(深海装备!H262="","",深海装备!H262)</f>
        <v/>
      </c>
      <c r="I263" s="370" t="str">
        <f>IF(深海装备!I262="","",深海装备!I262)</f>
        <v/>
      </c>
      <c r="J263" s="370" t="str">
        <f>IF(深海装备!J262="","",深海装备!J262)</f>
        <v/>
      </c>
      <c r="K263" s="370" t="str">
        <f>IF(深海装备!K262="","",深海装备!K262)</f>
        <v/>
      </c>
      <c r="L263" s="370" t="str">
        <f>IF(深海装备!L262="","",深海装备!L262)</f>
        <v/>
      </c>
      <c r="M263" s="370" t="str">
        <f>IF(深海装备!M262="","",深海装备!M262)</f>
        <v/>
      </c>
      <c r="N263" s="370" t="str">
        <f>IF(深海装备!N262="","",深海装备!N262)</f>
        <v/>
      </c>
      <c r="O263" s="370" t="str">
        <f>IF(深海装备!O262="","",深海装备!O262)</f>
        <v/>
      </c>
      <c r="P263" s="370" t="str">
        <f>IF(深海装备!P262="","",深海装备!P262)</f>
        <v/>
      </c>
      <c r="Q263" s="370" t="str">
        <f>IF(深海装备!Q262="","",深海装备!Q262)</f>
        <v/>
      </c>
      <c r="R263" s="370" t="str">
        <f>IF(深海装备!R262="","",深海装备!R262)</f>
        <v/>
      </c>
      <c r="S263" s="370" t="str">
        <f>IF(深海装备!S262="","",深海装备!S262)</f>
        <v/>
      </c>
      <c r="T263" s="370" t="str">
        <f>IF(深海装备!T262="","",深海装备!T262)</f>
        <v/>
      </c>
      <c r="U263" s="370" t="str">
        <f>IF(深海装备!U262="","",深海装备!U262)</f>
        <v/>
      </c>
      <c r="V263" s="370" t="str">
        <f>IF(深海装备!V262="","",深海装备!V262)</f>
        <v/>
      </c>
      <c r="W263" s="370" t="str">
        <f>IF(深海装备!W262="","",深海装备!W262)</f>
        <v/>
      </c>
      <c r="X263" s="370" t="str">
        <f>IF(深海装备!X262="","",深海装备!X262)</f>
        <v/>
      </c>
      <c r="Y263" s="370" t="str">
        <f>IF(深海装备!Y262="","",深海装备!Y262)</f>
        <v/>
      </c>
      <c r="Z263" s="370" t="str">
        <f>IF(深海装备!Z262="","",深海装备!Z262)</f>
        <v/>
      </c>
      <c r="AA263" s="370" t="str">
        <f>IF(深海装备!AA262="","",深海装备!AA262)</f>
        <v/>
      </c>
      <c r="AB263" t="str">
        <f>IF(深海装备!AB262="","",深海装备!AB262)</f>
        <v/>
      </c>
      <c r="AC263" t="str">
        <f>IF(深海装备!AC262="","",深海装备!AC262)</f>
        <v/>
      </c>
      <c r="AD263" t="str">
        <f>IF(深海装备!AD262="","",深海装备!AD262)</f>
        <v/>
      </c>
    </row>
    <row r="264" spans="1:30">
      <c r="A264" t="str">
        <f>IF(深海装备!A263="","",深海装备!A263)</f>
        <v/>
      </c>
      <c r="B264" s="67" t="str">
        <f>IF(深海装备!B263="","",深海装备!B263)</f>
        <v/>
      </c>
      <c r="C264" t="str">
        <f>IF(深海装备!C263="","",深海装备!C263)</f>
        <v/>
      </c>
      <c r="D264" t="str">
        <f>IF(深海装备!D263="","",深海装备!D263)</f>
        <v/>
      </c>
      <c r="E264" s="370" t="str">
        <f>IF(深海装备!E263="","",深海装备!E263)</f>
        <v/>
      </c>
      <c r="F264" s="370" t="str">
        <f>IF(深海装备!F263="","",深海装备!F263)</f>
        <v/>
      </c>
      <c r="G264" s="370" t="str">
        <f>IF(深海装备!G263="","",深海装备!G263)</f>
        <v/>
      </c>
      <c r="H264" s="370" t="str">
        <f>IF(深海装备!H263="","",深海装备!H263)</f>
        <v/>
      </c>
      <c r="I264" s="370" t="str">
        <f>IF(深海装备!I263="","",深海装备!I263)</f>
        <v/>
      </c>
      <c r="J264" s="370" t="str">
        <f>IF(深海装备!J263="","",深海装备!J263)</f>
        <v/>
      </c>
      <c r="K264" s="370" t="str">
        <f>IF(深海装备!K263="","",深海装备!K263)</f>
        <v/>
      </c>
      <c r="L264" s="370" t="str">
        <f>IF(深海装备!L263="","",深海装备!L263)</f>
        <v/>
      </c>
      <c r="M264" s="370" t="str">
        <f>IF(深海装备!M263="","",深海装备!M263)</f>
        <v/>
      </c>
      <c r="N264" s="370" t="str">
        <f>IF(深海装备!N263="","",深海装备!N263)</f>
        <v/>
      </c>
      <c r="O264" s="370" t="str">
        <f>IF(深海装备!O263="","",深海装备!O263)</f>
        <v/>
      </c>
      <c r="P264" s="370" t="str">
        <f>IF(深海装备!P263="","",深海装备!P263)</f>
        <v/>
      </c>
      <c r="Q264" s="370" t="str">
        <f>IF(深海装备!Q263="","",深海装备!Q263)</f>
        <v/>
      </c>
      <c r="R264" s="370" t="str">
        <f>IF(深海装备!R263="","",深海装备!R263)</f>
        <v/>
      </c>
      <c r="S264" s="370" t="str">
        <f>IF(深海装备!S263="","",深海装备!S263)</f>
        <v/>
      </c>
      <c r="T264" s="370" t="str">
        <f>IF(深海装备!T263="","",深海装备!T263)</f>
        <v/>
      </c>
      <c r="U264" s="370" t="str">
        <f>IF(深海装备!U263="","",深海装备!U263)</f>
        <v/>
      </c>
      <c r="V264" s="370" t="str">
        <f>IF(深海装备!V263="","",深海装备!V263)</f>
        <v/>
      </c>
      <c r="W264" s="370" t="str">
        <f>IF(深海装备!W263="","",深海装备!W263)</f>
        <v/>
      </c>
      <c r="X264" s="370" t="str">
        <f>IF(深海装备!X263="","",深海装备!X263)</f>
        <v/>
      </c>
      <c r="Y264" s="370" t="str">
        <f>IF(深海装备!Y263="","",深海装备!Y263)</f>
        <v/>
      </c>
      <c r="Z264" s="370" t="str">
        <f>IF(深海装备!Z263="","",深海装备!Z263)</f>
        <v/>
      </c>
      <c r="AA264" s="370" t="str">
        <f>IF(深海装备!AA263="","",深海装备!AA263)</f>
        <v/>
      </c>
      <c r="AB264" t="str">
        <f>IF(深海装备!AB263="","",深海装备!AB263)</f>
        <v/>
      </c>
      <c r="AC264" t="str">
        <f>IF(深海装备!AC263="","",深海装备!AC263)</f>
        <v/>
      </c>
      <c r="AD264" t="str">
        <f>IF(深海装备!AD263="","",深海装备!AD263)</f>
        <v/>
      </c>
    </row>
    <row r="265" spans="1:30">
      <c r="A265" t="str">
        <f>IF(深海装备!A264="","",深海装备!A264)</f>
        <v/>
      </c>
      <c r="B265" s="67" t="str">
        <f>IF(深海装备!B264="","",深海装备!B264)</f>
        <v/>
      </c>
      <c r="C265" t="str">
        <f>IF(深海装备!C264="","",深海装备!C264)</f>
        <v/>
      </c>
      <c r="D265" t="str">
        <f>IF(深海装备!D264="","",深海装备!D264)</f>
        <v/>
      </c>
      <c r="E265" s="370" t="str">
        <f>IF(深海装备!E264="","",深海装备!E264)</f>
        <v/>
      </c>
      <c r="F265" s="370" t="str">
        <f>IF(深海装备!F264="","",深海装备!F264)</f>
        <v/>
      </c>
      <c r="G265" s="370" t="str">
        <f>IF(深海装备!G264="","",深海装备!G264)</f>
        <v/>
      </c>
      <c r="H265" s="370" t="str">
        <f>IF(深海装备!H264="","",深海装备!H264)</f>
        <v/>
      </c>
      <c r="I265" s="370" t="str">
        <f>IF(深海装备!I264="","",深海装备!I264)</f>
        <v/>
      </c>
      <c r="J265" s="370" t="str">
        <f>IF(深海装备!J264="","",深海装备!J264)</f>
        <v/>
      </c>
      <c r="K265" s="370" t="str">
        <f>IF(深海装备!K264="","",深海装备!K264)</f>
        <v/>
      </c>
      <c r="L265" s="370" t="str">
        <f>IF(深海装备!L264="","",深海装备!L264)</f>
        <v/>
      </c>
      <c r="M265" s="370" t="str">
        <f>IF(深海装备!M264="","",深海装备!M264)</f>
        <v/>
      </c>
      <c r="N265" s="370" t="str">
        <f>IF(深海装备!N264="","",深海装备!N264)</f>
        <v/>
      </c>
      <c r="O265" s="370" t="str">
        <f>IF(深海装备!O264="","",深海装备!O264)</f>
        <v/>
      </c>
      <c r="P265" s="370" t="str">
        <f>IF(深海装备!P264="","",深海装备!P264)</f>
        <v/>
      </c>
      <c r="Q265" s="370" t="str">
        <f>IF(深海装备!Q264="","",深海装备!Q264)</f>
        <v/>
      </c>
      <c r="R265" s="370" t="str">
        <f>IF(深海装备!R264="","",深海装备!R264)</f>
        <v/>
      </c>
      <c r="S265" s="370" t="str">
        <f>IF(深海装备!S264="","",深海装备!S264)</f>
        <v/>
      </c>
      <c r="T265" s="370" t="str">
        <f>IF(深海装备!T264="","",深海装备!T264)</f>
        <v/>
      </c>
      <c r="U265" s="370" t="str">
        <f>IF(深海装备!U264="","",深海装备!U264)</f>
        <v/>
      </c>
      <c r="V265" s="370" t="str">
        <f>IF(深海装备!V264="","",深海装备!V264)</f>
        <v/>
      </c>
      <c r="W265" s="370" t="str">
        <f>IF(深海装备!W264="","",深海装备!W264)</f>
        <v/>
      </c>
      <c r="X265" s="370" t="str">
        <f>IF(深海装备!X264="","",深海装备!X264)</f>
        <v/>
      </c>
      <c r="Y265" s="370" t="str">
        <f>IF(深海装备!Y264="","",深海装备!Y264)</f>
        <v/>
      </c>
      <c r="Z265" s="370" t="str">
        <f>IF(深海装备!Z264="","",深海装备!Z264)</f>
        <v/>
      </c>
      <c r="AA265" s="370" t="str">
        <f>IF(深海装备!AA264="","",深海装备!AA264)</f>
        <v/>
      </c>
      <c r="AB265" t="str">
        <f>IF(深海装备!AB264="","",深海装备!AB264)</f>
        <v/>
      </c>
      <c r="AC265" t="str">
        <f>IF(深海装备!AC264="","",深海装备!AC264)</f>
        <v/>
      </c>
      <c r="AD265" t="str">
        <f>IF(深海装备!AD264="","",深海装备!AD264)</f>
        <v/>
      </c>
    </row>
    <row r="266" spans="1:30">
      <c r="A266" t="str">
        <f>IF(深海装备!A265="","",深海装备!A265)</f>
        <v/>
      </c>
      <c r="B266" s="67" t="str">
        <f>IF(深海装备!B265="","",深海装备!B265)</f>
        <v/>
      </c>
      <c r="C266" t="str">
        <f>IF(深海装备!C265="","",深海装备!C265)</f>
        <v/>
      </c>
      <c r="D266" t="str">
        <f>IF(深海装备!D265="","",深海装备!D265)</f>
        <v/>
      </c>
      <c r="E266" s="370" t="str">
        <f>IF(深海装备!E265="","",深海装备!E265)</f>
        <v/>
      </c>
      <c r="F266" s="370" t="str">
        <f>IF(深海装备!F265="","",深海装备!F265)</f>
        <v/>
      </c>
      <c r="G266" s="370" t="str">
        <f>IF(深海装备!G265="","",深海装备!G265)</f>
        <v/>
      </c>
      <c r="H266" s="370" t="str">
        <f>IF(深海装备!H265="","",深海装备!H265)</f>
        <v/>
      </c>
      <c r="I266" s="370" t="str">
        <f>IF(深海装备!I265="","",深海装备!I265)</f>
        <v/>
      </c>
      <c r="J266" s="370" t="str">
        <f>IF(深海装备!J265="","",深海装备!J265)</f>
        <v/>
      </c>
      <c r="K266" s="370" t="str">
        <f>IF(深海装备!K265="","",深海装备!K265)</f>
        <v/>
      </c>
      <c r="L266" s="370" t="str">
        <f>IF(深海装备!L265="","",深海装备!L265)</f>
        <v/>
      </c>
      <c r="M266" s="370" t="str">
        <f>IF(深海装备!M265="","",深海装备!M265)</f>
        <v/>
      </c>
      <c r="N266" s="370" t="str">
        <f>IF(深海装备!N265="","",深海装备!N265)</f>
        <v/>
      </c>
      <c r="O266" s="370" t="str">
        <f>IF(深海装备!O265="","",深海装备!O265)</f>
        <v/>
      </c>
      <c r="P266" s="370" t="str">
        <f>IF(深海装备!P265="","",深海装备!P265)</f>
        <v/>
      </c>
      <c r="Q266" s="370" t="str">
        <f>IF(深海装备!Q265="","",深海装备!Q265)</f>
        <v/>
      </c>
      <c r="R266" s="370" t="str">
        <f>IF(深海装备!R265="","",深海装备!R265)</f>
        <v/>
      </c>
      <c r="S266" s="370" t="str">
        <f>IF(深海装备!S265="","",深海装备!S265)</f>
        <v/>
      </c>
      <c r="T266" s="370" t="str">
        <f>IF(深海装备!T265="","",深海装备!T265)</f>
        <v/>
      </c>
      <c r="U266" s="370" t="str">
        <f>IF(深海装备!U265="","",深海装备!U265)</f>
        <v/>
      </c>
      <c r="V266" s="370" t="str">
        <f>IF(深海装备!V265="","",深海装备!V265)</f>
        <v/>
      </c>
      <c r="W266" s="370" t="str">
        <f>IF(深海装备!W265="","",深海装备!W265)</f>
        <v/>
      </c>
      <c r="X266" s="370" t="str">
        <f>IF(深海装备!X265="","",深海装备!X265)</f>
        <v/>
      </c>
      <c r="Y266" s="370" t="str">
        <f>IF(深海装备!Y265="","",深海装备!Y265)</f>
        <v/>
      </c>
      <c r="Z266" s="370" t="str">
        <f>IF(深海装备!Z265="","",深海装备!Z265)</f>
        <v/>
      </c>
      <c r="AA266" s="370" t="str">
        <f>IF(深海装备!AA265="","",深海装备!AA265)</f>
        <v/>
      </c>
      <c r="AB266" t="str">
        <f>IF(深海装备!AB265="","",深海装备!AB265)</f>
        <v/>
      </c>
      <c r="AC266" t="str">
        <f>IF(深海装备!AC265="","",深海装备!AC265)</f>
        <v/>
      </c>
      <c r="AD266" t="str">
        <f>IF(深海装备!AD265="","",深海装备!AD265)</f>
        <v/>
      </c>
    </row>
    <row r="267" spans="1:30">
      <c r="A267" t="str">
        <f>IF(深海装备!A266="","",深海装备!A266)</f>
        <v/>
      </c>
      <c r="B267" s="67" t="str">
        <f>IF(深海装备!B266="","",深海装备!B266)</f>
        <v/>
      </c>
      <c r="C267" t="str">
        <f>IF(深海装备!C266="","",深海装备!C266)</f>
        <v/>
      </c>
      <c r="D267" t="str">
        <f>IF(深海装备!D266="","",深海装备!D266)</f>
        <v/>
      </c>
      <c r="E267" s="370" t="str">
        <f>IF(深海装备!E266="","",深海装备!E266)</f>
        <v/>
      </c>
      <c r="F267" s="370" t="str">
        <f>IF(深海装备!F266="","",深海装备!F266)</f>
        <v/>
      </c>
      <c r="G267" s="370" t="str">
        <f>IF(深海装备!G266="","",深海装备!G266)</f>
        <v/>
      </c>
      <c r="H267" s="370" t="str">
        <f>IF(深海装备!H266="","",深海装备!H266)</f>
        <v/>
      </c>
      <c r="I267" s="370" t="str">
        <f>IF(深海装备!I266="","",深海装备!I266)</f>
        <v/>
      </c>
      <c r="J267" s="370" t="str">
        <f>IF(深海装备!J266="","",深海装备!J266)</f>
        <v/>
      </c>
      <c r="K267" s="370" t="str">
        <f>IF(深海装备!K266="","",深海装备!K266)</f>
        <v/>
      </c>
      <c r="L267" s="370" t="str">
        <f>IF(深海装备!L266="","",深海装备!L266)</f>
        <v/>
      </c>
      <c r="M267" s="370" t="str">
        <f>IF(深海装备!M266="","",深海装备!M266)</f>
        <v/>
      </c>
      <c r="N267" s="370" t="str">
        <f>IF(深海装备!N266="","",深海装备!N266)</f>
        <v/>
      </c>
      <c r="O267" s="370" t="str">
        <f>IF(深海装备!O266="","",深海装备!O266)</f>
        <v/>
      </c>
      <c r="P267" s="370" t="str">
        <f>IF(深海装备!P266="","",深海装备!P266)</f>
        <v/>
      </c>
      <c r="Q267" s="370" t="str">
        <f>IF(深海装备!Q266="","",深海装备!Q266)</f>
        <v/>
      </c>
      <c r="R267" s="370" t="str">
        <f>IF(深海装备!R266="","",深海装备!R266)</f>
        <v/>
      </c>
      <c r="S267" s="370" t="str">
        <f>IF(深海装备!S266="","",深海装备!S266)</f>
        <v/>
      </c>
      <c r="T267" s="370" t="str">
        <f>IF(深海装备!T266="","",深海装备!T266)</f>
        <v/>
      </c>
      <c r="U267" s="370" t="str">
        <f>IF(深海装备!U266="","",深海装备!U266)</f>
        <v/>
      </c>
      <c r="V267" s="370" t="str">
        <f>IF(深海装备!V266="","",深海装备!V266)</f>
        <v/>
      </c>
      <c r="W267" s="370" t="str">
        <f>IF(深海装备!W266="","",深海装备!W266)</f>
        <v/>
      </c>
      <c r="X267" s="370" t="str">
        <f>IF(深海装备!X266="","",深海装备!X266)</f>
        <v/>
      </c>
      <c r="Y267" s="370" t="str">
        <f>IF(深海装备!Y266="","",深海装备!Y266)</f>
        <v/>
      </c>
      <c r="Z267" s="370" t="str">
        <f>IF(深海装备!Z266="","",深海装备!Z266)</f>
        <v/>
      </c>
      <c r="AA267" s="370" t="str">
        <f>IF(深海装备!AA266="","",深海装备!AA266)</f>
        <v/>
      </c>
      <c r="AB267" t="str">
        <f>IF(深海装备!AB266="","",深海装备!AB266)</f>
        <v/>
      </c>
      <c r="AC267" t="str">
        <f>IF(深海装备!AC266="","",深海装备!AC266)</f>
        <v/>
      </c>
      <c r="AD267" t="str">
        <f>IF(深海装备!AD266="","",深海装备!AD266)</f>
        <v/>
      </c>
    </row>
    <row r="268" spans="1:30">
      <c r="A268" t="str">
        <f>IF(深海装备!A267="","",深海装备!A267)</f>
        <v/>
      </c>
      <c r="B268" s="67" t="str">
        <f>IF(深海装备!B267="","",深海装备!B267)</f>
        <v/>
      </c>
      <c r="C268" t="str">
        <f>IF(深海装备!C267="","",深海装备!C267)</f>
        <v/>
      </c>
      <c r="D268" t="str">
        <f>IF(深海装备!D267="","",深海装备!D267)</f>
        <v/>
      </c>
      <c r="E268" s="370" t="str">
        <f>IF(深海装备!E267="","",深海装备!E267)</f>
        <v/>
      </c>
      <c r="F268" s="370" t="str">
        <f>IF(深海装备!F267="","",深海装备!F267)</f>
        <v/>
      </c>
      <c r="G268" s="370" t="str">
        <f>IF(深海装备!G267="","",深海装备!G267)</f>
        <v/>
      </c>
      <c r="H268" s="370" t="str">
        <f>IF(深海装备!H267="","",深海装备!H267)</f>
        <v/>
      </c>
      <c r="I268" s="370" t="str">
        <f>IF(深海装备!I267="","",深海装备!I267)</f>
        <v/>
      </c>
      <c r="J268" s="370" t="str">
        <f>IF(深海装备!J267="","",深海装备!J267)</f>
        <v/>
      </c>
      <c r="K268" s="370" t="str">
        <f>IF(深海装备!K267="","",深海装备!K267)</f>
        <v/>
      </c>
      <c r="L268" s="370" t="str">
        <f>IF(深海装备!L267="","",深海装备!L267)</f>
        <v/>
      </c>
      <c r="M268" s="370" t="str">
        <f>IF(深海装备!M267="","",深海装备!M267)</f>
        <v/>
      </c>
      <c r="N268" s="370" t="str">
        <f>IF(深海装备!N267="","",深海装备!N267)</f>
        <v/>
      </c>
      <c r="O268" s="370" t="str">
        <f>IF(深海装备!O267="","",深海装备!O267)</f>
        <v/>
      </c>
      <c r="P268" s="370" t="str">
        <f>IF(深海装备!P267="","",深海装备!P267)</f>
        <v/>
      </c>
      <c r="Q268" s="370" t="str">
        <f>IF(深海装备!Q267="","",深海装备!Q267)</f>
        <v/>
      </c>
      <c r="R268" s="370" t="str">
        <f>IF(深海装备!R267="","",深海装备!R267)</f>
        <v/>
      </c>
      <c r="S268" s="370" t="str">
        <f>IF(深海装备!S267="","",深海装备!S267)</f>
        <v/>
      </c>
      <c r="T268" s="370" t="str">
        <f>IF(深海装备!T267="","",深海装备!T267)</f>
        <v/>
      </c>
      <c r="U268" s="370" t="str">
        <f>IF(深海装备!U267="","",深海装备!U267)</f>
        <v/>
      </c>
      <c r="V268" s="370" t="str">
        <f>IF(深海装备!V267="","",深海装备!V267)</f>
        <v/>
      </c>
      <c r="W268" s="370" t="str">
        <f>IF(深海装备!W267="","",深海装备!W267)</f>
        <v/>
      </c>
      <c r="X268" s="370" t="str">
        <f>IF(深海装备!X267="","",深海装备!X267)</f>
        <v/>
      </c>
      <c r="Y268" s="370" t="str">
        <f>IF(深海装备!Y267="","",深海装备!Y267)</f>
        <v/>
      </c>
      <c r="Z268" s="370" t="str">
        <f>IF(深海装备!Z267="","",深海装备!Z267)</f>
        <v/>
      </c>
      <c r="AA268" s="370" t="str">
        <f>IF(深海装备!AA267="","",深海装备!AA267)</f>
        <v/>
      </c>
      <c r="AB268" t="str">
        <f>IF(深海装备!AB267="","",深海装备!AB267)</f>
        <v/>
      </c>
      <c r="AC268" t="str">
        <f>IF(深海装备!AC267="","",深海装备!AC267)</f>
        <v/>
      </c>
      <c r="AD268" t="str">
        <f>IF(深海装备!AD267="","",深海装备!AD267)</f>
        <v/>
      </c>
    </row>
    <row r="269" spans="1:30">
      <c r="A269" t="str">
        <f>IF(深海装备!A268="","",深海装备!A268)</f>
        <v/>
      </c>
      <c r="B269" s="67" t="str">
        <f>IF(深海装备!B268="","",深海装备!B268)</f>
        <v/>
      </c>
      <c r="C269" t="str">
        <f>IF(深海装备!C268="","",深海装备!C268)</f>
        <v/>
      </c>
      <c r="D269" t="str">
        <f>IF(深海装备!D268="","",深海装备!D268)</f>
        <v/>
      </c>
      <c r="E269" s="370" t="str">
        <f>IF(深海装备!E268="","",深海装备!E268)</f>
        <v/>
      </c>
      <c r="F269" s="370" t="str">
        <f>IF(深海装备!F268="","",深海装备!F268)</f>
        <v/>
      </c>
      <c r="G269" s="370" t="str">
        <f>IF(深海装备!G268="","",深海装备!G268)</f>
        <v/>
      </c>
      <c r="H269" s="370" t="str">
        <f>IF(深海装备!H268="","",深海装备!H268)</f>
        <v/>
      </c>
      <c r="I269" s="370" t="str">
        <f>IF(深海装备!I268="","",深海装备!I268)</f>
        <v/>
      </c>
      <c r="J269" s="370" t="str">
        <f>IF(深海装备!J268="","",深海装备!J268)</f>
        <v/>
      </c>
      <c r="K269" s="370" t="str">
        <f>IF(深海装备!K268="","",深海装备!K268)</f>
        <v/>
      </c>
      <c r="L269" s="370" t="str">
        <f>IF(深海装备!L268="","",深海装备!L268)</f>
        <v/>
      </c>
      <c r="M269" s="370" t="str">
        <f>IF(深海装备!M268="","",深海装备!M268)</f>
        <v/>
      </c>
      <c r="N269" s="370" t="str">
        <f>IF(深海装备!N268="","",深海装备!N268)</f>
        <v/>
      </c>
      <c r="O269" s="370" t="str">
        <f>IF(深海装备!O268="","",深海装备!O268)</f>
        <v/>
      </c>
      <c r="P269" s="370" t="str">
        <f>IF(深海装备!P268="","",深海装备!P268)</f>
        <v/>
      </c>
      <c r="Q269" s="370" t="str">
        <f>IF(深海装备!Q268="","",深海装备!Q268)</f>
        <v/>
      </c>
      <c r="R269" s="370" t="str">
        <f>IF(深海装备!R268="","",深海装备!R268)</f>
        <v/>
      </c>
      <c r="S269" s="370" t="str">
        <f>IF(深海装备!S268="","",深海装备!S268)</f>
        <v/>
      </c>
      <c r="T269" s="370" t="str">
        <f>IF(深海装备!T268="","",深海装备!T268)</f>
        <v/>
      </c>
      <c r="U269" s="370" t="str">
        <f>IF(深海装备!U268="","",深海装备!U268)</f>
        <v/>
      </c>
      <c r="V269" s="370" t="str">
        <f>IF(深海装备!V268="","",深海装备!V268)</f>
        <v/>
      </c>
      <c r="W269" s="370" t="str">
        <f>IF(深海装备!W268="","",深海装备!W268)</f>
        <v/>
      </c>
      <c r="X269" s="370" t="str">
        <f>IF(深海装备!X268="","",深海装备!X268)</f>
        <v/>
      </c>
      <c r="Y269" s="370" t="str">
        <f>IF(深海装备!Y268="","",深海装备!Y268)</f>
        <v/>
      </c>
      <c r="Z269" s="370" t="str">
        <f>IF(深海装备!Z268="","",深海装备!Z268)</f>
        <v/>
      </c>
      <c r="AA269" s="370" t="str">
        <f>IF(深海装备!AA268="","",深海装备!AA268)</f>
        <v/>
      </c>
      <c r="AB269" t="str">
        <f>IF(深海装备!AB268="","",深海装备!AB268)</f>
        <v/>
      </c>
      <c r="AC269" t="str">
        <f>IF(深海装备!AC268="","",深海装备!AC268)</f>
        <v/>
      </c>
      <c r="AD269" t="str">
        <f>IF(深海装备!AD268="","",深海装备!AD268)</f>
        <v/>
      </c>
    </row>
    <row r="270" spans="1:30">
      <c r="A270" t="str">
        <f>IF(深海装备!A269="","",深海装备!A269)</f>
        <v/>
      </c>
      <c r="B270" s="67" t="str">
        <f>IF(深海装备!B269="","",深海装备!B269)</f>
        <v/>
      </c>
      <c r="C270" t="str">
        <f>IF(深海装备!C269="","",深海装备!C269)</f>
        <v/>
      </c>
      <c r="D270" t="str">
        <f>IF(深海装备!D269="","",深海装备!D269)</f>
        <v/>
      </c>
      <c r="E270" s="370" t="str">
        <f>IF(深海装备!E269="","",深海装备!E269)</f>
        <v/>
      </c>
      <c r="F270" s="370" t="str">
        <f>IF(深海装备!F269="","",深海装备!F269)</f>
        <v/>
      </c>
      <c r="G270" s="370" t="str">
        <f>IF(深海装备!G269="","",深海装备!G269)</f>
        <v/>
      </c>
      <c r="H270" s="370" t="str">
        <f>IF(深海装备!H269="","",深海装备!H269)</f>
        <v/>
      </c>
      <c r="I270" s="370" t="str">
        <f>IF(深海装备!I269="","",深海装备!I269)</f>
        <v/>
      </c>
      <c r="J270" s="370" t="str">
        <f>IF(深海装备!J269="","",深海装备!J269)</f>
        <v/>
      </c>
      <c r="K270" s="370" t="str">
        <f>IF(深海装备!K269="","",深海装备!K269)</f>
        <v/>
      </c>
      <c r="L270" s="370" t="str">
        <f>IF(深海装备!L269="","",深海装备!L269)</f>
        <v/>
      </c>
      <c r="M270" s="370" t="str">
        <f>IF(深海装备!M269="","",深海装备!M269)</f>
        <v/>
      </c>
      <c r="N270" s="370" t="str">
        <f>IF(深海装备!N269="","",深海装备!N269)</f>
        <v/>
      </c>
      <c r="O270" s="370" t="str">
        <f>IF(深海装备!O269="","",深海装备!O269)</f>
        <v/>
      </c>
      <c r="P270" s="370" t="str">
        <f>IF(深海装备!P269="","",深海装备!P269)</f>
        <v/>
      </c>
      <c r="Q270" s="370" t="str">
        <f>IF(深海装备!Q269="","",深海装备!Q269)</f>
        <v/>
      </c>
      <c r="R270" s="370" t="str">
        <f>IF(深海装备!R269="","",深海装备!R269)</f>
        <v/>
      </c>
      <c r="S270" s="370" t="str">
        <f>IF(深海装备!S269="","",深海装备!S269)</f>
        <v/>
      </c>
      <c r="T270" s="370" t="str">
        <f>IF(深海装备!T269="","",深海装备!T269)</f>
        <v/>
      </c>
      <c r="U270" s="370" t="str">
        <f>IF(深海装备!U269="","",深海装备!U269)</f>
        <v/>
      </c>
      <c r="V270" s="370" t="str">
        <f>IF(深海装备!V269="","",深海装备!V269)</f>
        <v/>
      </c>
      <c r="W270" s="370" t="str">
        <f>IF(深海装备!W269="","",深海装备!W269)</f>
        <v/>
      </c>
      <c r="X270" s="370" t="str">
        <f>IF(深海装备!X269="","",深海装备!X269)</f>
        <v/>
      </c>
      <c r="Y270" s="370" t="str">
        <f>IF(深海装备!Y269="","",深海装备!Y269)</f>
        <v/>
      </c>
      <c r="Z270" s="370" t="str">
        <f>IF(深海装备!Z269="","",深海装备!Z269)</f>
        <v/>
      </c>
      <c r="AA270" s="370" t="str">
        <f>IF(深海装备!AA269="","",深海装备!AA269)</f>
        <v/>
      </c>
      <c r="AB270" t="str">
        <f>IF(深海装备!AB269="","",深海装备!AB269)</f>
        <v/>
      </c>
      <c r="AC270" t="str">
        <f>IF(深海装备!AC269="","",深海装备!AC269)</f>
        <v/>
      </c>
      <c r="AD270" t="str">
        <f>IF(深海装备!AD269="","",深海装备!AD269)</f>
        <v/>
      </c>
    </row>
    <row r="271" spans="1:30">
      <c r="A271" t="str">
        <f>IF(深海装备!A270="","",深海装备!A270)</f>
        <v/>
      </c>
      <c r="B271" s="67" t="str">
        <f>IF(深海装备!B270="","",深海装备!B270)</f>
        <v/>
      </c>
      <c r="C271" t="str">
        <f>IF(深海装备!C270="","",深海装备!C270)</f>
        <v/>
      </c>
      <c r="D271" t="str">
        <f>IF(深海装备!D270="","",深海装备!D270)</f>
        <v/>
      </c>
      <c r="E271" s="370" t="str">
        <f>IF(深海装备!E270="","",深海装备!E270)</f>
        <v/>
      </c>
      <c r="F271" s="370" t="str">
        <f>IF(深海装备!F270="","",深海装备!F270)</f>
        <v/>
      </c>
      <c r="G271" s="370" t="str">
        <f>IF(深海装备!G270="","",深海装备!G270)</f>
        <v/>
      </c>
      <c r="H271" s="370" t="str">
        <f>IF(深海装备!H270="","",深海装备!H270)</f>
        <v/>
      </c>
      <c r="I271" s="370" t="str">
        <f>IF(深海装备!I270="","",深海装备!I270)</f>
        <v/>
      </c>
      <c r="J271" s="370" t="str">
        <f>IF(深海装备!J270="","",深海装备!J270)</f>
        <v/>
      </c>
      <c r="K271" s="370" t="str">
        <f>IF(深海装备!K270="","",深海装备!K270)</f>
        <v/>
      </c>
      <c r="L271" s="370" t="str">
        <f>IF(深海装备!L270="","",深海装备!L270)</f>
        <v/>
      </c>
      <c r="M271" s="370" t="str">
        <f>IF(深海装备!M270="","",深海装备!M270)</f>
        <v/>
      </c>
      <c r="N271" s="370" t="str">
        <f>IF(深海装备!N270="","",深海装备!N270)</f>
        <v/>
      </c>
      <c r="O271" s="370" t="str">
        <f>IF(深海装备!O270="","",深海装备!O270)</f>
        <v/>
      </c>
      <c r="P271" s="370" t="str">
        <f>IF(深海装备!P270="","",深海装备!P270)</f>
        <v/>
      </c>
      <c r="Q271" s="370" t="str">
        <f>IF(深海装备!Q270="","",深海装备!Q270)</f>
        <v/>
      </c>
      <c r="R271" s="370" t="str">
        <f>IF(深海装备!R270="","",深海装备!R270)</f>
        <v/>
      </c>
      <c r="S271" s="370" t="str">
        <f>IF(深海装备!S270="","",深海装备!S270)</f>
        <v/>
      </c>
      <c r="T271" s="370" t="str">
        <f>IF(深海装备!T270="","",深海装备!T270)</f>
        <v/>
      </c>
      <c r="U271" s="370" t="str">
        <f>IF(深海装备!U270="","",深海装备!U270)</f>
        <v/>
      </c>
      <c r="V271" s="370" t="str">
        <f>IF(深海装备!V270="","",深海装备!V270)</f>
        <v/>
      </c>
      <c r="W271" s="370" t="str">
        <f>IF(深海装备!W270="","",深海装备!W270)</f>
        <v/>
      </c>
      <c r="X271" s="370" t="str">
        <f>IF(深海装备!X270="","",深海装备!X270)</f>
        <v/>
      </c>
      <c r="Y271" s="370" t="str">
        <f>IF(深海装备!Y270="","",深海装备!Y270)</f>
        <v/>
      </c>
      <c r="Z271" s="370" t="str">
        <f>IF(深海装备!Z270="","",深海装备!Z270)</f>
        <v/>
      </c>
      <c r="AA271" s="370" t="str">
        <f>IF(深海装备!AA270="","",深海装备!AA270)</f>
        <v/>
      </c>
      <c r="AB271" t="str">
        <f>IF(深海装备!AB270="","",深海装备!AB270)</f>
        <v/>
      </c>
      <c r="AC271" t="str">
        <f>IF(深海装备!AC270="","",深海装备!AC270)</f>
        <v/>
      </c>
      <c r="AD271" t="str">
        <f>IF(深海装备!AD270="","",深海装备!AD270)</f>
        <v/>
      </c>
    </row>
    <row r="272" spans="1:30">
      <c r="A272" t="str">
        <f>IF(深海装备!A271="","",深海装备!A271)</f>
        <v/>
      </c>
      <c r="B272" s="67" t="str">
        <f>IF(深海装备!B271="","",深海装备!B271)</f>
        <v/>
      </c>
      <c r="C272" t="str">
        <f>IF(深海装备!C271="","",深海装备!C271)</f>
        <v/>
      </c>
      <c r="D272" t="str">
        <f>IF(深海装备!D271="","",深海装备!D271)</f>
        <v/>
      </c>
      <c r="E272" s="370" t="str">
        <f>IF(深海装备!E271="","",深海装备!E271)</f>
        <v/>
      </c>
      <c r="F272" s="370" t="str">
        <f>IF(深海装备!F271="","",深海装备!F271)</f>
        <v/>
      </c>
      <c r="G272" s="370" t="str">
        <f>IF(深海装备!G271="","",深海装备!G271)</f>
        <v/>
      </c>
      <c r="H272" s="370" t="str">
        <f>IF(深海装备!H271="","",深海装备!H271)</f>
        <v/>
      </c>
      <c r="I272" s="370" t="str">
        <f>IF(深海装备!I271="","",深海装备!I271)</f>
        <v/>
      </c>
      <c r="J272" s="370" t="str">
        <f>IF(深海装备!J271="","",深海装备!J271)</f>
        <v/>
      </c>
      <c r="K272" s="370" t="str">
        <f>IF(深海装备!K271="","",深海装备!K271)</f>
        <v/>
      </c>
      <c r="L272" s="370" t="str">
        <f>IF(深海装备!L271="","",深海装备!L271)</f>
        <v/>
      </c>
      <c r="M272" s="370" t="str">
        <f>IF(深海装备!M271="","",深海装备!M271)</f>
        <v/>
      </c>
      <c r="N272" s="370" t="str">
        <f>IF(深海装备!N271="","",深海装备!N271)</f>
        <v/>
      </c>
      <c r="O272" s="370" t="str">
        <f>IF(深海装备!O271="","",深海装备!O271)</f>
        <v/>
      </c>
      <c r="P272" s="370" t="str">
        <f>IF(深海装备!P271="","",深海装备!P271)</f>
        <v/>
      </c>
      <c r="Q272" s="370" t="str">
        <f>IF(深海装备!Q271="","",深海装备!Q271)</f>
        <v/>
      </c>
      <c r="R272" s="370" t="str">
        <f>IF(深海装备!R271="","",深海装备!R271)</f>
        <v/>
      </c>
      <c r="S272" s="370" t="str">
        <f>IF(深海装备!S271="","",深海装备!S271)</f>
        <v/>
      </c>
      <c r="T272" s="370" t="str">
        <f>IF(深海装备!T271="","",深海装备!T271)</f>
        <v/>
      </c>
      <c r="U272" s="370" t="str">
        <f>IF(深海装备!U271="","",深海装备!U271)</f>
        <v/>
      </c>
      <c r="V272" s="370" t="str">
        <f>IF(深海装备!V271="","",深海装备!V271)</f>
        <v/>
      </c>
      <c r="W272" s="370" t="str">
        <f>IF(深海装备!W271="","",深海装备!W271)</f>
        <v/>
      </c>
      <c r="X272" s="370" t="str">
        <f>IF(深海装备!X271="","",深海装备!X271)</f>
        <v/>
      </c>
      <c r="Y272" s="370" t="str">
        <f>IF(深海装备!Y271="","",深海装备!Y271)</f>
        <v/>
      </c>
      <c r="Z272" s="370" t="str">
        <f>IF(深海装备!Z271="","",深海装备!Z271)</f>
        <v/>
      </c>
      <c r="AA272" s="370" t="str">
        <f>IF(深海装备!AA271="","",深海装备!AA271)</f>
        <v/>
      </c>
      <c r="AB272" t="str">
        <f>IF(深海装备!AB271="","",深海装备!AB271)</f>
        <v/>
      </c>
      <c r="AC272" t="str">
        <f>IF(深海装备!AC271="","",深海装备!AC271)</f>
        <v/>
      </c>
      <c r="AD272" t="str">
        <f>IF(深海装备!AD271="","",深海装备!AD271)</f>
        <v/>
      </c>
    </row>
    <row r="273" spans="1:30">
      <c r="A273" t="str">
        <f>IF(深海装备!A272="","",深海装备!A272)</f>
        <v/>
      </c>
      <c r="B273" s="67" t="str">
        <f>IF(深海装备!B272="","",深海装备!B272)</f>
        <v/>
      </c>
      <c r="C273" t="str">
        <f>IF(深海装备!C272="","",深海装备!C272)</f>
        <v/>
      </c>
      <c r="D273" t="str">
        <f>IF(深海装备!D272="","",深海装备!D272)</f>
        <v/>
      </c>
      <c r="E273" s="370" t="str">
        <f>IF(深海装备!E272="","",深海装备!E272)</f>
        <v/>
      </c>
      <c r="F273" s="370" t="str">
        <f>IF(深海装备!F272="","",深海装备!F272)</f>
        <v/>
      </c>
      <c r="G273" s="370" t="str">
        <f>IF(深海装备!G272="","",深海装备!G272)</f>
        <v/>
      </c>
      <c r="H273" s="370" t="str">
        <f>IF(深海装备!H272="","",深海装备!H272)</f>
        <v/>
      </c>
      <c r="I273" s="370" t="str">
        <f>IF(深海装备!I272="","",深海装备!I272)</f>
        <v/>
      </c>
      <c r="J273" s="370" t="str">
        <f>IF(深海装备!J272="","",深海装备!J272)</f>
        <v/>
      </c>
      <c r="K273" s="370" t="str">
        <f>IF(深海装备!K272="","",深海装备!K272)</f>
        <v/>
      </c>
      <c r="L273" s="370" t="str">
        <f>IF(深海装备!L272="","",深海装备!L272)</f>
        <v/>
      </c>
      <c r="M273" s="370" t="str">
        <f>IF(深海装备!M272="","",深海装备!M272)</f>
        <v/>
      </c>
      <c r="N273" s="370" t="str">
        <f>IF(深海装备!N272="","",深海装备!N272)</f>
        <v/>
      </c>
      <c r="O273" s="370" t="str">
        <f>IF(深海装备!O272="","",深海装备!O272)</f>
        <v/>
      </c>
      <c r="P273" s="370" t="str">
        <f>IF(深海装备!P272="","",深海装备!P272)</f>
        <v/>
      </c>
      <c r="Q273" s="370" t="str">
        <f>IF(深海装备!Q272="","",深海装备!Q272)</f>
        <v/>
      </c>
      <c r="R273" s="370" t="str">
        <f>IF(深海装备!R272="","",深海装备!R272)</f>
        <v/>
      </c>
      <c r="S273" s="370" t="str">
        <f>IF(深海装备!S272="","",深海装备!S272)</f>
        <v/>
      </c>
      <c r="T273" s="370" t="str">
        <f>IF(深海装备!T272="","",深海装备!T272)</f>
        <v/>
      </c>
      <c r="U273" s="370" t="str">
        <f>IF(深海装备!U272="","",深海装备!U272)</f>
        <v/>
      </c>
      <c r="V273" s="370" t="str">
        <f>IF(深海装备!V272="","",深海装备!V272)</f>
        <v/>
      </c>
      <c r="W273" s="370" t="str">
        <f>IF(深海装备!W272="","",深海装备!W272)</f>
        <v/>
      </c>
      <c r="X273" s="370" t="str">
        <f>IF(深海装备!X272="","",深海装备!X272)</f>
        <v/>
      </c>
      <c r="Y273" s="370" t="str">
        <f>IF(深海装备!Y272="","",深海装备!Y272)</f>
        <v/>
      </c>
      <c r="Z273" s="370" t="str">
        <f>IF(深海装备!Z272="","",深海装备!Z272)</f>
        <v/>
      </c>
      <c r="AA273" s="370" t="str">
        <f>IF(深海装备!AA272="","",深海装备!AA272)</f>
        <v/>
      </c>
      <c r="AB273" t="str">
        <f>IF(深海装备!AB272="","",深海装备!AB272)</f>
        <v/>
      </c>
      <c r="AC273" t="str">
        <f>IF(深海装备!AC272="","",深海装备!AC272)</f>
        <v/>
      </c>
      <c r="AD273" t="str">
        <f>IF(深海装备!AD272="","",深海装备!AD272)</f>
        <v/>
      </c>
    </row>
    <row r="274" spans="1:30">
      <c r="A274" t="str">
        <f>IF(深海装备!A273="","",深海装备!A273)</f>
        <v/>
      </c>
      <c r="B274" s="67" t="str">
        <f>IF(深海装备!B273="","",深海装备!B273)</f>
        <v/>
      </c>
      <c r="C274" t="str">
        <f>IF(深海装备!C273="","",深海装备!C273)</f>
        <v/>
      </c>
      <c r="D274" t="str">
        <f>IF(深海装备!D273="","",深海装备!D273)</f>
        <v/>
      </c>
      <c r="E274" s="370" t="str">
        <f>IF(深海装备!E273="","",深海装备!E273)</f>
        <v/>
      </c>
      <c r="F274" s="370" t="str">
        <f>IF(深海装备!F273="","",深海装备!F273)</f>
        <v/>
      </c>
      <c r="G274" s="370" t="str">
        <f>IF(深海装备!G273="","",深海装备!G273)</f>
        <v/>
      </c>
      <c r="H274" s="370" t="str">
        <f>IF(深海装备!H273="","",深海装备!H273)</f>
        <v/>
      </c>
      <c r="I274" s="370" t="str">
        <f>IF(深海装备!I273="","",深海装备!I273)</f>
        <v/>
      </c>
      <c r="J274" s="370" t="str">
        <f>IF(深海装备!J273="","",深海装备!J273)</f>
        <v/>
      </c>
      <c r="K274" s="370" t="str">
        <f>IF(深海装备!K273="","",深海装备!K273)</f>
        <v/>
      </c>
      <c r="L274" s="370" t="str">
        <f>IF(深海装备!L273="","",深海装备!L273)</f>
        <v/>
      </c>
      <c r="M274" s="370" t="str">
        <f>IF(深海装备!M273="","",深海装备!M273)</f>
        <v/>
      </c>
      <c r="N274" s="370" t="str">
        <f>IF(深海装备!N273="","",深海装备!N273)</f>
        <v/>
      </c>
      <c r="O274" s="370" t="str">
        <f>IF(深海装备!O273="","",深海装备!O273)</f>
        <v/>
      </c>
      <c r="P274" s="370" t="str">
        <f>IF(深海装备!P273="","",深海装备!P273)</f>
        <v/>
      </c>
      <c r="Q274" s="370" t="str">
        <f>IF(深海装备!Q273="","",深海装备!Q273)</f>
        <v/>
      </c>
      <c r="R274" s="370" t="str">
        <f>IF(深海装备!R273="","",深海装备!R273)</f>
        <v/>
      </c>
      <c r="S274" s="370" t="str">
        <f>IF(深海装备!S273="","",深海装备!S273)</f>
        <v/>
      </c>
      <c r="T274" s="370" t="str">
        <f>IF(深海装备!T273="","",深海装备!T273)</f>
        <v/>
      </c>
      <c r="U274" s="370" t="str">
        <f>IF(深海装备!U273="","",深海装备!U273)</f>
        <v/>
      </c>
      <c r="V274" s="370" t="str">
        <f>IF(深海装备!V273="","",深海装备!V273)</f>
        <v/>
      </c>
      <c r="W274" s="370" t="str">
        <f>IF(深海装备!W273="","",深海装备!W273)</f>
        <v/>
      </c>
      <c r="X274" s="370" t="str">
        <f>IF(深海装备!X273="","",深海装备!X273)</f>
        <v/>
      </c>
      <c r="Y274" s="370" t="str">
        <f>IF(深海装备!Y273="","",深海装备!Y273)</f>
        <v/>
      </c>
      <c r="Z274" s="370" t="str">
        <f>IF(深海装备!Z273="","",深海装备!Z273)</f>
        <v/>
      </c>
      <c r="AA274" s="370" t="str">
        <f>IF(深海装备!AA273="","",深海装备!AA273)</f>
        <v/>
      </c>
      <c r="AB274" t="str">
        <f>IF(深海装备!AB273="","",深海装备!AB273)</f>
        <v/>
      </c>
      <c r="AC274" t="str">
        <f>IF(深海装备!AC273="","",深海装备!AC273)</f>
        <v/>
      </c>
      <c r="AD274" t="str">
        <f>IF(深海装备!AD273="","",深海装备!AD273)</f>
        <v/>
      </c>
    </row>
    <row r="275" spans="1:30">
      <c r="A275" t="str">
        <f>IF(深海装备!A274="","",深海装备!A274)</f>
        <v/>
      </c>
      <c r="B275" s="67" t="str">
        <f>IF(深海装备!B274="","",深海装备!B274)</f>
        <v/>
      </c>
      <c r="C275" t="str">
        <f>IF(深海装备!C274="","",深海装备!C274)</f>
        <v/>
      </c>
      <c r="D275" t="str">
        <f>IF(深海装备!D274="","",深海装备!D274)</f>
        <v/>
      </c>
      <c r="E275" s="370" t="str">
        <f>IF(深海装备!E274="","",深海装备!E274)</f>
        <v/>
      </c>
      <c r="F275" s="370" t="str">
        <f>IF(深海装备!F274="","",深海装备!F274)</f>
        <v/>
      </c>
      <c r="G275" s="370" t="str">
        <f>IF(深海装备!G274="","",深海装备!G274)</f>
        <v/>
      </c>
      <c r="H275" s="370" t="str">
        <f>IF(深海装备!H274="","",深海装备!H274)</f>
        <v/>
      </c>
      <c r="I275" s="370" t="str">
        <f>IF(深海装备!I274="","",深海装备!I274)</f>
        <v/>
      </c>
      <c r="J275" s="370" t="str">
        <f>IF(深海装备!J274="","",深海装备!J274)</f>
        <v/>
      </c>
      <c r="K275" s="370" t="str">
        <f>IF(深海装备!K274="","",深海装备!K274)</f>
        <v/>
      </c>
      <c r="L275" s="370" t="str">
        <f>IF(深海装备!L274="","",深海装备!L274)</f>
        <v/>
      </c>
      <c r="M275" s="370" t="str">
        <f>IF(深海装备!M274="","",深海装备!M274)</f>
        <v/>
      </c>
      <c r="N275" s="370" t="str">
        <f>IF(深海装备!N274="","",深海装备!N274)</f>
        <v/>
      </c>
      <c r="O275" s="370" t="str">
        <f>IF(深海装备!O274="","",深海装备!O274)</f>
        <v/>
      </c>
      <c r="P275" s="370" t="str">
        <f>IF(深海装备!P274="","",深海装备!P274)</f>
        <v/>
      </c>
      <c r="Q275" s="370" t="str">
        <f>IF(深海装备!Q274="","",深海装备!Q274)</f>
        <v/>
      </c>
      <c r="R275" s="370" t="str">
        <f>IF(深海装备!R274="","",深海装备!R274)</f>
        <v/>
      </c>
      <c r="S275" s="370" t="str">
        <f>IF(深海装备!S274="","",深海装备!S274)</f>
        <v/>
      </c>
      <c r="T275" s="370" t="str">
        <f>IF(深海装备!T274="","",深海装备!T274)</f>
        <v/>
      </c>
      <c r="U275" s="370" t="str">
        <f>IF(深海装备!U274="","",深海装备!U274)</f>
        <v/>
      </c>
      <c r="V275" s="370" t="str">
        <f>IF(深海装备!V274="","",深海装备!V274)</f>
        <v/>
      </c>
      <c r="W275" s="370" t="str">
        <f>IF(深海装备!W274="","",深海装备!W274)</f>
        <v/>
      </c>
      <c r="X275" s="370" t="str">
        <f>IF(深海装备!X274="","",深海装备!X274)</f>
        <v/>
      </c>
      <c r="Y275" s="370" t="str">
        <f>IF(深海装备!Y274="","",深海装备!Y274)</f>
        <v/>
      </c>
      <c r="Z275" s="370" t="str">
        <f>IF(深海装备!Z274="","",深海装备!Z274)</f>
        <v/>
      </c>
      <c r="AA275" s="370" t="str">
        <f>IF(深海装备!AA274="","",深海装备!AA274)</f>
        <v/>
      </c>
      <c r="AB275" t="str">
        <f>IF(深海装备!AB274="","",深海装备!AB274)</f>
        <v/>
      </c>
      <c r="AC275" t="str">
        <f>IF(深海装备!AC274="","",深海装备!AC274)</f>
        <v/>
      </c>
      <c r="AD275" t="str">
        <f>IF(深海装备!AD274="","",深海装备!AD274)</f>
        <v/>
      </c>
    </row>
    <row r="276" spans="1:30">
      <c r="A276" t="str">
        <f>IF(深海装备!A275="","",深海装备!A275)</f>
        <v/>
      </c>
      <c r="B276" s="67" t="str">
        <f>IF(深海装备!B275="","",深海装备!B275)</f>
        <v/>
      </c>
      <c r="C276" t="str">
        <f>IF(深海装备!C275="","",深海装备!C275)</f>
        <v/>
      </c>
      <c r="D276" t="str">
        <f>IF(深海装备!D275="","",深海装备!D275)</f>
        <v/>
      </c>
      <c r="E276" s="370" t="str">
        <f>IF(深海装备!E275="","",深海装备!E275)</f>
        <v/>
      </c>
      <c r="F276" s="370" t="str">
        <f>IF(深海装备!F275="","",深海装备!F275)</f>
        <v/>
      </c>
      <c r="G276" s="370" t="str">
        <f>IF(深海装备!G275="","",深海装备!G275)</f>
        <v/>
      </c>
      <c r="H276" s="370" t="str">
        <f>IF(深海装备!H275="","",深海装备!H275)</f>
        <v/>
      </c>
      <c r="I276" s="370" t="str">
        <f>IF(深海装备!I275="","",深海装备!I275)</f>
        <v/>
      </c>
      <c r="J276" s="370" t="str">
        <f>IF(深海装备!J275="","",深海装备!J275)</f>
        <v/>
      </c>
      <c r="K276" s="370" t="str">
        <f>IF(深海装备!K275="","",深海装备!K275)</f>
        <v/>
      </c>
      <c r="L276" s="370" t="str">
        <f>IF(深海装备!L275="","",深海装备!L275)</f>
        <v/>
      </c>
      <c r="M276" s="370" t="str">
        <f>IF(深海装备!M275="","",深海装备!M275)</f>
        <v/>
      </c>
      <c r="N276" s="370" t="str">
        <f>IF(深海装备!N275="","",深海装备!N275)</f>
        <v/>
      </c>
      <c r="O276" s="370" t="str">
        <f>IF(深海装备!O275="","",深海装备!O275)</f>
        <v/>
      </c>
      <c r="P276" s="370" t="str">
        <f>IF(深海装备!P275="","",深海装备!P275)</f>
        <v/>
      </c>
      <c r="Q276" s="370" t="str">
        <f>IF(深海装备!Q275="","",深海装备!Q275)</f>
        <v/>
      </c>
      <c r="R276" s="370" t="str">
        <f>IF(深海装备!R275="","",深海装备!R275)</f>
        <v/>
      </c>
      <c r="S276" s="370" t="str">
        <f>IF(深海装备!S275="","",深海装备!S275)</f>
        <v/>
      </c>
      <c r="T276" s="370" t="str">
        <f>IF(深海装备!T275="","",深海装备!T275)</f>
        <v/>
      </c>
      <c r="U276" s="370" t="str">
        <f>IF(深海装备!U275="","",深海装备!U275)</f>
        <v/>
      </c>
      <c r="V276" s="370" t="str">
        <f>IF(深海装备!V275="","",深海装备!V275)</f>
        <v/>
      </c>
      <c r="W276" s="370" t="str">
        <f>IF(深海装备!W275="","",深海装备!W275)</f>
        <v/>
      </c>
      <c r="X276" s="370" t="str">
        <f>IF(深海装备!X275="","",深海装备!X275)</f>
        <v/>
      </c>
      <c r="Y276" s="370" t="str">
        <f>IF(深海装备!Y275="","",深海装备!Y275)</f>
        <v/>
      </c>
      <c r="Z276" s="370" t="str">
        <f>IF(深海装备!Z275="","",深海装备!Z275)</f>
        <v/>
      </c>
      <c r="AA276" s="370" t="str">
        <f>IF(深海装备!AA275="","",深海装备!AA275)</f>
        <v/>
      </c>
      <c r="AB276" t="str">
        <f>IF(深海装备!AB275="","",深海装备!AB275)</f>
        <v/>
      </c>
      <c r="AC276" t="str">
        <f>IF(深海装备!AC275="","",深海装备!AC275)</f>
        <v/>
      </c>
      <c r="AD276" t="str">
        <f>IF(深海装备!AD275="","",深海装备!AD275)</f>
        <v/>
      </c>
    </row>
    <row r="277" spans="1:30">
      <c r="A277" t="str">
        <f>IF(深海装备!A276="","",深海装备!A276)</f>
        <v/>
      </c>
      <c r="B277" s="67" t="str">
        <f>IF(深海装备!B276="","",深海装备!B276)</f>
        <v/>
      </c>
      <c r="C277" t="str">
        <f>IF(深海装备!C276="","",深海装备!C276)</f>
        <v/>
      </c>
      <c r="D277" t="str">
        <f>IF(深海装备!D276="","",深海装备!D276)</f>
        <v/>
      </c>
      <c r="E277" s="370" t="str">
        <f>IF(深海装备!E276="","",深海装备!E276)</f>
        <v/>
      </c>
      <c r="F277" s="370" t="str">
        <f>IF(深海装备!F276="","",深海装备!F276)</f>
        <v/>
      </c>
      <c r="G277" s="370" t="str">
        <f>IF(深海装备!G276="","",深海装备!G276)</f>
        <v/>
      </c>
      <c r="H277" s="370" t="str">
        <f>IF(深海装备!H276="","",深海装备!H276)</f>
        <v/>
      </c>
      <c r="I277" s="370" t="str">
        <f>IF(深海装备!I276="","",深海装备!I276)</f>
        <v/>
      </c>
      <c r="J277" s="370" t="str">
        <f>IF(深海装备!J276="","",深海装备!J276)</f>
        <v/>
      </c>
      <c r="K277" s="370" t="str">
        <f>IF(深海装备!K276="","",深海装备!K276)</f>
        <v/>
      </c>
      <c r="L277" s="370" t="str">
        <f>IF(深海装备!L276="","",深海装备!L276)</f>
        <v/>
      </c>
      <c r="M277" s="370" t="str">
        <f>IF(深海装备!M276="","",深海装备!M276)</f>
        <v/>
      </c>
      <c r="N277" s="370" t="str">
        <f>IF(深海装备!N276="","",深海装备!N276)</f>
        <v/>
      </c>
      <c r="O277" s="370" t="str">
        <f>IF(深海装备!O276="","",深海装备!O276)</f>
        <v/>
      </c>
      <c r="P277" s="370" t="str">
        <f>IF(深海装备!P276="","",深海装备!P276)</f>
        <v/>
      </c>
      <c r="Q277" s="370" t="str">
        <f>IF(深海装备!Q276="","",深海装备!Q276)</f>
        <v/>
      </c>
      <c r="R277" s="370" t="str">
        <f>IF(深海装备!R276="","",深海装备!R276)</f>
        <v/>
      </c>
      <c r="S277" s="370" t="str">
        <f>IF(深海装备!S276="","",深海装备!S276)</f>
        <v/>
      </c>
      <c r="T277" s="370" t="str">
        <f>IF(深海装备!T276="","",深海装备!T276)</f>
        <v/>
      </c>
      <c r="U277" s="370" t="str">
        <f>IF(深海装备!U276="","",深海装备!U276)</f>
        <v/>
      </c>
      <c r="V277" s="370" t="str">
        <f>IF(深海装备!V276="","",深海装备!V276)</f>
        <v/>
      </c>
      <c r="W277" s="370" t="str">
        <f>IF(深海装备!W276="","",深海装备!W276)</f>
        <v/>
      </c>
      <c r="X277" s="370" t="str">
        <f>IF(深海装备!X276="","",深海装备!X276)</f>
        <v/>
      </c>
      <c r="Y277" s="370" t="str">
        <f>IF(深海装备!Y276="","",深海装备!Y276)</f>
        <v/>
      </c>
      <c r="Z277" s="370" t="str">
        <f>IF(深海装备!Z276="","",深海装备!Z276)</f>
        <v/>
      </c>
      <c r="AA277" s="370" t="str">
        <f>IF(深海装备!AA276="","",深海装备!AA276)</f>
        <v/>
      </c>
      <c r="AB277" t="str">
        <f>IF(深海装备!AB276="","",深海装备!AB276)</f>
        <v/>
      </c>
      <c r="AC277" t="str">
        <f>IF(深海装备!AC276="","",深海装备!AC276)</f>
        <v/>
      </c>
      <c r="AD277" t="str">
        <f>IF(深海装备!AD276="","",深海装备!AD276)</f>
        <v/>
      </c>
    </row>
    <row r="278" spans="1:30">
      <c r="A278" t="str">
        <f>IF(深海装备!A277="","",深海装备!A277)</f>
        <v/>
      </c>
      <c r="B278" s="67" t="str">
        <f>IF(深海装备!B277="","",深海装备!B277)</f>
        <v/>
      </c>
      <c r="C278" t="str">
        <f>IF(深海装备!C277="","",深海装备!C277)</f>
        <v/>
      </c>
      <c r="D278" t="str">
        <f>IF(深海装备!D277="","",深海装备!D277)</f>
        <v/>
      </c>
      <c r="E278" s="370" t="str">
        <f>IF(深海装备!E277="","",深海装备!E277)</f>
        <v/>
      </c>
      <c r="F278" s="370" t="str">
        <f>IF(深海装备!F277="","",深海装备!F277)</f>
        <v/>
      </c>
      <c r="G278" s="370" t="str">
        <f>IF(深海装备!G277="","",深海装备!G277)</f>
        <v/>
      </c>
      <c r="H278" s="370" t="str">
        <f>IF(深海装备!H277="","",深海装备!H277)</f>
        <v/>
      </c>
      <c r="I278" s="370" t="str">
        <f>IF(深海装备!I277="","",深海装备!I277)</f>
        <v/>
      </c>
      <c r="J278" s="370" t="str">
        <f>IF(深海装备!J277="","",深海装备!J277)</f>
        <v/>
      </c>
      <c r="K278" s="370" t="str">
        <f>IF(深海装备!K277="","",深海装备!K277)</f>
        <v/>
      </c>
      <c r="L278" s="370" t="str">
        <f>IF(深海装备!L277="","",深海装备!L277)</f>
        <v/>
      </c>
      <c r="M278" s="370" t="str">
        <f>IF(深海装备!M277="","",深海装备!M277)</f>
        <v/>
      </c>
      <c r="N278" s="370" t="str">
        <f>IF(深海装备!N277="","",深海装备!N277)</f>
        <v/>
      </c>
      <c r="O278" s="370" t="str">
        <f>IF(深海装备!O277="","",深海装备!O277)</f>
        <v/>
      </c>
      <c r="P278" s="370" t="str">
        <f>IF(深海装备!P277="","",深海装备!P277)</f>
        <v/>
      </c>
      <c r="Q278" s="370" t="str">
        <f>IF(深海装备!Q277="","",深海装备!Q277)</f>
        <v/>
      </c>
      <c r="R278" s="370" t="str">
        <f>IF(深海装备!R277="","",深海装备!R277)</f>
        <v/>
      </c>
      <c r="S278" s="370" t="str">
        <f>IF(深海装备!S277="","",深海装备!S277)</f>
        <v/>
      </c>
      <c r="T278" s="370" t="str">
        <f>IF(深海装备!T277="","",深海装备!T277)</f>
        <v/>
      </c>
      <c r="U278" s="370" t="str">
        <f>IF(深海装备!U277="","",深海装备!U277)</f>
        <v/>
      </c>
      <c r="V278" s="370" t="str">
        <f>IF(深海装备!V277="","",深海装备!V277)</f>
        <v/>
      </c>
      <c r="W278" s="370" t="str">
        <f>IF(深海装备!W277="","",深海装备!W277)</f>
        <v/>
      </c>
      <c r="X278" s="370" t="str">
        <f>IF(深海装备!X277="","",深海装备!X277)</f>
        <v/>
      </c>
      <c r="Y278" s="370" t="str">
        <f>IF(深海装备!Y277="","",深海装备!Y277)</f>
        <v/>
      </c>
      <c r="Z278" s="370" t="str">
        <f>IF(深海装备!Z277="","",深海装备!Z277)</f>
        <v/>
      </c>
      <c r="AA278" s="370" t="str">
        <f>IF(深海装备!AA277="","",深海装备!AA277)</f>
        <v/>
      </c>
      <c r="AB278" t="str">
        <f>IF(深海装备!AB277="","",深海装备!AB277)</f>
        <v/>
      </c>
      <c r="AC278" t="str">
        <f>IF(深海装备!AC277="","",深海装备!AC277)</f>
        <v/>
      </c>
      <c r="AD278" t="str">
        <f>IF(深海装备!AD277="","",深海装备!AD277)</f>
        <v/>
      </c>
    </row>
    <row r="279" spans="1:30">
      <c r="A279" t="str">
        <f>IF(深海装备!A278="","",深海装备!A278)</f>
        <v/>
      </c>
      <c r="B279" s="67" t="str">
        <f>IF(深海装备!B278="","",深海装备!B278)</f>
        <v/>
      </c>
      <c r="C279" t="str">
        <f>IF(深海装备!C278="","",深海装备!C278)</f>
        <v/>
      </c>
      <c r="D279" t="str">
        <f>IF(深海装备!D278="","",深海装备!D278)</f>
        <v/>
      </c>
      <c r="E279" s="370" t="str">
        <f>IF(深海装备!E278="","",深海装备!E278)</f>
        <v/>
      </c>
      <c r="F279" s="370" t="str">
        <f>IF(深海装备!F278="","",深海装备!F278)</f>
        <v/>
      </c>
      <c r="G279" s="370" t="str">
        <f>IF(深海装备!G278="","",深海装备!G278)</f>
        <v/>
      </c>
      <c r="H279" s="370" t="str">
        <f>IF(深海装备!H278="","",深海装备!H278)</f>
        <v/>
      </c>
      <c r="I279" s="370" t="str">
        <f>IF(深海装备!I278="","",深海装备!I278)</f>
        <v/>
      </c>
      <c r="J279" s="370" t="str">
        <f>IF(深海装备!J278="","",深海装备!J278)</f>
        <v/>
      </c>
      <c r="K279" s="370" t="str">
        <f>IF(深海装备!K278="","",深海装备!K278)</f>
        <v/>
      </c>
      <c r="L279" s="370" t="str">
        <f>IF(深海装备!L278="","",深海装备!L278)</f>
        <v/>
      </c>
      <c r="M279" s="370" t="str">
        <f>IF(深海装备!M278="","",深海装备!M278)</f>
        <v/>
      </c>
      <c r="N279" s="370" t="str">
        <f>IF(深海装备!N278="","",深海装备!N278)</f>
        <v/>
      </c>
      <c r="O279" s="370" t="str">
        <f>IF(深海装备!O278="","",深海装备!O278)</f>
        <v/>
      </c>
      <c r="P279" s="370" t="str">
        <f>IF(深海装备!P278="","",深海装备!P278)</f>
        <v/>
      </c>
      <c r="Q279" s="370" t="str">
        <f>IF(深海装备!Q278="","",深海装备!Q278)</f>
        <v/>
      </c>
      <c r="R279" s="370" t="str">
        <f>IF(深海装备!R278="","",深海装备!R278)</f>
        <v/>
      </c>
      <c r="S279" s="370" t="str">
        <f>IF(深海装备!S278="","",深海装备!S278)</f>
        <v/>
      </c>
      <c r="T279" s="370" t="str">
        <f>IF(深海装备!T278="","",深海装备!T278)</f>
        <v/>
      </c>
      <c r="U279" s="370" t="str">
        <f>IF(深海装备!U278="","",深海装备!U278)</f>
        <v/>
      </c>
      <c r="V279" s="370" t="str">
        <f>IF(深海装备!V278="","",深海装备!V278)</f>
        <v/>
      </c>
      <c r="W279" s="370" t="str">
        <f>IF(深海装备!W278="","",深海装备!W278)</f>
        <v/>
      </c>
      <c r="X279" s="370" t="str">
        <f>IF(深海装备!X278="","",深海装备!X278)</f>
        <v/>
      </c>
      <c r="Y279" s="370" t="str">
        <f>IF(深海装备!Y278="","",深海装备!Y278)</f>
        <v/>
      </c>
      <c r="Z279" s="370" t="str">
        <f>IF(深海装备!Z278="","",深海装备!Z278)</f>
        <v/>
      </c>
      <c r="AA279" s="370" t="str">
        <f>IF(深海装备!AA278="","",深海装备!AA278)</f>
        <v/>
      </c>
      <c r="AB279" t="str">
        <f>IF(深海装备!AB278="","",深海装备!AB278)</f>
        <v/>
      </c>
      <c r="AC279" t="str">
        <f>IF(深海装备!AC278="","",深海装备!AC278)</f>
        <v/>
      </c>
      <c r="AD279" t="str">
        <f>IF(深海装备!AD278="","",深海装备!AD278)</f>
        <v/>
      </c>
    </row>
    <row r="280" spans="1:30">
      <c r="A280" t="str">
        <f>IF(深海装备!A279="","",深海装备!A279)</f>
        <v/>
      </c>
      <c r="B280" s="67" t="str">
        <f>IF(深海装备!B279="","",深海装备!B279)</f>
        <v/>
      </c>
      <c r="C280" t="str">
        <f>IF(深海装备!C279="","",深海装备!C279)</f>
        <v/>
      </c>
      <c r="D280" t="str">
        <f>IF(深海装备!D279="","",深海装备!D279)</f>
        <v/>
      </c>
      <c r="E280" s="370" t="str">
        <f>IF(深海装备!E279="","",深海装备!E279)</f>
        <v/>
      </c>
      <c r="F280" s="370" t="str">
        <f>IF(深海装备!F279="","",深海装备!F279)</f>
        <v/>
      </c>
      <c r="G280" s="370" t="str">
        <f>IF(深海装备!G279="","",深海装备!G279)</f>
        <v/>
      </c>
      <c r="H280" s="370" t="str">
        <f>IF(深海装备!H279="","",深海装备!H279)</f>
        <v/>
      </c>
      <c r="I280" s="370" t="str">
        <f>IF(深海装备!I279="","",深海装备!I279)</f>
        <v/>
      </c>
      <c r="J280" s="370" t="str">
        <f>IF(深海装备!J279="","",深海装备!J279)</f>
        <v/>
      </c>
      <c r="K280" s="370" t="str">
        <f>IF(深海装备!K279="","",深海装备!K279)</f>
        <v/>
      </c>
      <c r="L280" s="370" t="str">
        <f>IF(深海装备!L279="","",深海装备!L279)</f>
        <v/>
      </c>
      <c r="M280" s="370" t="str">
        <f>IF(深海装备!M279="","",深海装备!M279)</f>
        <v/>
      </c>
      <c r="N280" s="370" t="str">
        <f>IF(深海装备!N279="","",深海装备!N279)</f>
        <v/>
      </c>
      <c r="O280" s="370" t="str">
        <f>IF(深海装备!O279="","",深海装备!O279)</f>
        <v/>
      </c>
      <c r="P280" s="370" t="str">
        <f>IF(深海装备!P279="","",深海装备!P279)</f>
        <v/>
      </c>
      <c r="Q280" s="370" t="str">
        <f>IF(深海装备!Q279="","",深海装备!Q279)</f>
        <v/>
      </c>
      <c r="R280" s="370" t="str">
        <f>IF(深海装备!R279="","",深海装备!R279)</f>
        <v/>
      </c>
      <c r="S280" s="370" t="str">
        <f>IF(深海装备!S279="","",深海装备!S279)</f>
        <v/>
      </c>
      <c r="T280" s="370" t="str">
        <f>IF(深海装备!T279="","",深海装备!T279)</f>
        <v/>
      </c>
      <c r="U280" s="370" t="str">
        <f>IF(深海装备!U279="","",深海装备!U279)</f>
        <v/>
      </c>
      <c r="V280" s="370" t="str">
        <f>IF(深海装备!V279="","",深海装备!V279)</f>
        <v/>
      </c>
      <c r="W280" s="370" t="str">
        <f>IF(深海装备!W279="","",深海装备!W279)</f>
        <v/>
      </c>
      <c r="X280" s="370" t="str">
        <f>IF(深海装备!X279="","",深海装备!X279)</f>
        <v/>
      </c>
      <c r="Y280" s="370" t="str">
        <f>IF(深海装备!Y279="","",深海装备!Y279)</f>
        <v/>
      </c>
      <c r="Z280" s="370" t="str">
        <f>IF(深海装备!Z279="","",深海装备!Z279)</f>
        <v/>
      </c>
      <c r="AA280" s="370" t="str">
        <f>IF(深海装备!AA279="","",深海装备!AA279)</f>
        <v/>
      </c>
      <c r="AB280" t="str">
        <f>IF(深海装备!AB279="","",深海装备!AB279)</f>
        <v/>
      </c>
      <c r="AC280" t="str">
        <f>IF(深海装备!AC279="","",深海装备!AC279)</f>
        <v/>
      </c>
      <c r="AD280" t="str">
        <f>IF(深海装备!AD279="","",深海装备!AD279)</f>
        <v/>
      </c>
    </row>
    <row r="281" spans="1:30">
      <c r="A281" t="str">
        <f>IF(深海装备!A280="","",深海装备!A280)</f>
        <v/>
      </c>
      <c r="B281" s="67" t="str">
        <f>IF(深海装备!B280="","",深海装备!B280)</f>
        <v/>
      </c>
      <c r="C281" t="str">
        <f>IF(深海装备!C280="","",深海装备!C280)</f>
        <v/>
      </c>
      <c r="D281" t="str">
        <f>IF(深海装备!D280="","",深海装备!D280)</f>
        <v/>
      </c>
      <c r="E281" s="370" t="str">
        <f>IF(深海装备!E280="","",深海装备!E280)</f>
        <v/>
      </c>
      <c r="F281" s="370" t="str">
        <f>IF(深海装备!F280="","",深海装备!F280)</f>
        <v/>
      </c>
      <c r="G281" s="370" t="str">
        <f>IF(深海装备!G280="","",深海装备!G280)</f>
        <v/>
      </c>
      <c r="H281" s="370" t="str">
        <f>IF(深海装备!H280="","",深海装备!H280)</f>
        <v/>
      </c>
      <c r="I281" s="370" t="str">
        <f>IF(深海装备!I280="","",深海装备!I280)</f>
        <v/>
      </c>
      <c r="J281" s="370" t="str">
        <f>IF(深海装备!J280="","",深海装备!J280)</f>
        <v/>
      </c>
      <c r="K281" s="370" t="str">
        <f>IF(深海装备!K280="","",深海装备!K280)</f>
        <v/>
      </c>
      <c r="L281" s="370" t="str">
        <f>IF(深海装备!L280="","",深海装备!L280)</f>
        <v/>
      </c>
      <c r="M281" s="370" t="str">
        <f>IF(深海装备!M280="","",深海装备!M280)</f>
        <v/>
      </c>
      <c r="N281" s="370" t="str">
        <f>IF(深海装备!N280="","",深海装备!N280)</f>
        <v/>
      </c>
      <c r="O281" s="370" t="str">
        <f>IF(深海装备!O280="","",深海装备!O280)</f>
        <v/>
      </c>
      <c r="P281" s="370" t="str">
        <f>IF(深海装备!P280="","",深海装备!P280)</f>
        <v/>
      </c>
      <c r="Q281" s="370" t="str">
        <f>IF(深海装备!Q280="","",深海装备!Q280)</f>
        <v/>
      </c>
      <c r="R281" s="370" t="str">
        <f>IF(深海装备!R280="","",深海装备!R280)</f>
        <v/>
      </c>
      <c r="S281" s="370" t="str">
        <f>IF(深海装备!S280="","",深海装备!S280)</f>
        <v/>
      </c>
      <c r="T281" s="370" t="str">
        <f>IF(深海装备!T280="","",深海装备!T280)</f>
        <v/>
      </c>
      <c r="U281" s="370" t="str">
        <f>IF(深海装备!U280="","",深海装备!U280)</f>
        <v/>
      </c>
      <c r="V281" s="370" t="str">
        <f>IF(深海装备!V280="","",深海装备!V280)</f>
        <v/>
      </c>
      <c r="W281" s="370" t="str">
        <f>IF(深海装备!W280="","",深海装备!W280)</f>
        <v/>
      </c>
      <c r="X281" s="370" t="str">
        <f>IF(深海装备!X280="","",深海装备!X280)</f>
        <v/>
      </c>
      <c r="Y281" s="370" t="str">
        <f>IF(深海装备!Y280="","",深海装备!Y280)</f>
        <v/>
      </c>
      <c r="Z281" s="370" t="str">
        <f>IF(深海装备!Z280="","",深海装备!Z280)</f>
        <v/>
      </c>
      <c r="AA281" s="370" t="str">
        <f>IF(深海装备!AA280="","",深海装备!AA280)</f>
        <v/>
      </c>
      <c r="AB281" t="str">
        <f>IF(深海装备!AB280="","",深海装备!AB280)</f>
        <v/>
      </c>
      <c r="AC281" t="str">
        <f>IF(深海装备!AC280="","",深海装备!AC280)</f>
        <v/>
      </c>
      <c r="AD281" t="str">
        <f>IF(深海装备!AD280="","",深海装备!AD280)</f>
        <v/>
      </c>
    </row>
    <row r="282" spans="1:30">
      <c r="A282" t="str">
        <f>IF(深海装备!A281="","",深海装备!A281)</f>
        <v/>
      </c>
      <c r="B282" s="67" t="str">
        <f>IF(深海装备!B281="","",深海装备!B281)</f>
        <v/>
      </c>
      <c r="C282" t="str">
        <f>IF(深海装备!C281="","",深海装备!C281)</f>
        <v/>
      </c>
      <c r="D282" t="str">
        <f>IF(深海装备!D281="","",深海装备!D281)</f>
        <v/>
      </c>
      <c r="E282" s="370" t="str">
        <f>IF(深海装备!E281="","",深海装备!E281)</f>
        <v/>
      </c>
      <c r="F282" s="370" t="str">
        <f>IF(深海装备!F281="","",深海装备!F281)</f>
        <v/>
      </c>
      <c r="G282" s="370" t="str">
        <f>IF(深海装备!G281="","",深海装备!G281)</f>
        <v/>
      </c>
      <c r="H282" s="370" t="str">
        <f>IF(深海装备!H281="","",深海装备!H281)</f>
        <v/>
      </c>
      <c r="I282" s="370" t="str">
        <f>IF(深海装备!I281="","",深海装备!I281)</f>
        <v/>
      </c>
      <c r="J282" s="370" t="str">
        <f>IF(深海装备!J281="","",深海装备!J281)</f>
        <v/>
      </c>
      <c r="K282" s="370" t="str">
        <f>IF(深海装备!K281="","",深海装备!K281)</f>
        <v/>
      </c>
      <c r="L282" s="370" t="str">
        <f>IF(深海装备!L281="","",深海装备!L281)</f>
        <v/>
      </c>
      <c r="M282" s="370" t="str">
        <f>IF(深海装备!M281="","",深海装备!M281)</f>
        <v/>
      </c>
      <c r="N282" s="370" t="str">
        <f>IF(深海装备!N281="","",深海装备!N281)</f>
        <v/>
      </c>
      <c r="O282" s="370" t="str">
        <f>IF(深海装备!O281="","",深海装备!O281)</f>
        <v/>
      </c>
      <c r="P282" s="370" t="str">
        <f>IF(深海装备!P281="","",深海装备!P281)</f>
        <v/>
      </c>
      <c r="Q282" s="370" t="str">
        <f>IF(深海装备!Q281="","",深海装备!Q281)</f>
        <v/>
      </c>
      <c r="R282" s="370" t="str">
        <f>IF(深海装备!R281="","",深海装备!R281)</f>
        <v/>
      </c>
      <c r="S282" s="370" t="str">
        <f>IF(深海装备!S281="","",深海装备!S281)</f>
        <v/>
      </c>
      <c r="T282" s="370" t="str">
        <f>IF(深海装备!T281="","",深海装备!T281)</f>
        <v/>
      </c>
      <c r="U282" s="370" t="str">
        <f>IF(深海装备!U281="","",深海装备!U281)</f>
        <v/>
      </c>
      <c r="V282" s="370" t="str">
        <f>IF(深海装备!V281="","",深海装备!V281)</f>
        <v/>
      </c>
      <c r="W282" s="370" t="str">
        <f>IF(深海装备!W281="","",深海装备!W281)</f>
        <v/>
      </c>
      <c r="X282" s="370" t="str">
        <f>IF(深海装备!X281="","",深海装备!X281)</f>
        <v/>
      </c>
      <c r="Y282" s="370" t="str">
        <f>IF(深海装备!Y281="","",深海装备!Y281)</f>
        <v/>
      </c>
      <c r="Z282" s="370" t="str">
        <f>IF(深海装备!Z281="","",深海装备!Z281)</f>
        <v/>
      </c>
      <c r="AA282" s="370" t="str">
        <f>IF(深海装备!AA281="","",深海装备!AA281)</f>
        <v/>
      </c>
      <c r="AB282" t="str">
        <f>IF(深海装备!AB281="","",深海装备!AB281)</f>
        <v/>
      </c>
      <c r="AC282" t="str">
        <f>IF(深海装备!AC281="","",深海装备!AC281)</f>
        <v/>
      </c>
      <c r="AD282" t="str">
        <f>IF(深海装备!AD281="","",深海装备!AD281)</f>
        <v/>
      </c>
    </row>
    <row r="283" spans="1:30">
      <c r="A283" t="str">
        <f>IF(深海装备!A282="","",深海装备!A282)</f>
        <v/>
      </c>
      <c r="B283" s="67" t="str">
        <f>IF(深海装备!B282="","",深海装备!B282)</f>
        <v/>
      </c>
      <c r="C283" t="str">
        <f>IF(深海装备!C282="","",深海装备!C282)</f>
        <v/>
      </c>
      <c r="D283" t="str">
        <f>IF(深海装备!D282="","",深海装备!D282)</f>
        <v/>
      </c>
      <c r="E283" s="370" t="str">
        <f>IF(深海装备!E282="","",深海装备!E282)</f>
        <v/>
      </c>
      <c r="F283" s="370" t="str">
        <f>IF(深海装备!F282="","",深海装备!F282)</f>
        <v/>
      </c>
      <c r="G283" s="370" t="str">
        <f>IF(深海装备!G282="","",深海装备!G282)</f>
        <v/>
      </c>
      <c r="H283" s="370" t="str">
        <f>IF(深海装备!H282="","",深海装备!H282)</f>
        <v/>
      </c>
      <c r="I283" s="370" t="str">
        <f>IF(深海装备!I282="","",深海装备!I282)</f>
        <v/>
      </c>
      <c r="J283" s="370" t="str">
        <f>IF(深海装备!J282="","",深海装备!J282)</f>
        <v/>
      </c>
      <c r="K283" s="370" t="str">
        <f>IF(深海装备!K282="","",深海装备!K282)</f>
        <v/>
      </c>
      <c r="L283" s="370" t="str">
        <f>IF(深海装备!L282="","",深海装备!L282)</f>
        <v/>
      </c>
      <c r="M283" s="370" t="str">
        <f>IF(深海装备!M282="","",深海装备!M282)</f>
        <v/>
      </c>
      <c r="N283" s="370" t="str">
        <f>IF(深海装备!N282="","",深海装备!N282)</f>
        <v/>
      </c>
      <c r="O283" s="370" t="str">
        <f>IF(深海装备!O282="","",深海装备!O282)</f>
        <v/>
      </c>
      <c r="P283" s="370" t="str">
        <f>IF(深海装备!P282="","",深海装备!P282)</f>
        <v/>
      </c>
      <c r="Q283" s="370" t="str">
        <f>IF(深海装备!Q282="","",深海装备!Q282)</f>
        <v/>
      </c>
      <c r="R283" s="370" t="str">
        <f>IF(深海装备!R282="","",深海装备!R282)</f>
        <v/>
      </c>
      <c r="S283" s="370" t="str">
        <f>IF(深海装备!S282="","",深海装备!S282)</f>
        <v/>
      </c>
      <c r="T283" s="370" t="str">
        <f>IF(深海装备!T282="","",深海装备!T282)</f>
        <v/>
      </c>
      <c r="U283" s="370" t="str">
        <f>IF(深海装备!U282="","",深海装备!U282)</f>
        <v/>
      </c>
      <c r="V283" s="370" t="str">
        <f>IF(深海装备!V282="","",深海装备!V282)</f>
        <v/>
      </c>
      <c r="W283" s="370" t="str">
        <f>IF(深海装备!W282="","",深海装备!W282)</f>
        <v/>
      </c>
      <c r="X283" s="370" t="str">
        <f>IF(深海装备!X282="","",深海装备!X282)</f>
        <v/>
      </c>
      <c r="Y283" s="370" t="str">
        <f>IF(深海装备!Y282="","",深海装备!Y282)</f>
        <v/>
      </c>
      <c r="Z283" s="370" t="str">
        <f>IF(深海装备!Z282="","",深海装备!Z282)</f>
        <v/>
      </c>
      <c r="AA283" s="370" t="str">
        <f>IF(深海装备!AA282="","",深海装备!AA282)</f>
        <v/>
      </c>
      <c r="AB283" t="str">
        <f>IF(深海装备!AB282="","",深海装备!AB282)</f>
        <v/>
      </c>
      <c r="AC283" t="str">
        <f>IF(深海装备!AC282="","",深海装备!AC282)</f>
        <v/>
      </c>
      <c r="AD283" t="str">
        <f>IF(深海装备!AD282="","",深海装备!AD282)</f>
        <v/>
      </c>
    </row>
    <row r="284" spans="1:30">
      <c r="A284" t="str">
        <f>IF(深海装备!A283="","",深海装备!A283)</f>
        <v/>
      </c>
      <c r="B284" s="67" t="str">
        <f>IF(深海装备!B283="","",深海装备!B283)</f>
        <v/>
      </c>
      <c r="C284" t="str">
        <f>IF(深海装备!C283="","",深海装备!C283)</f>
        <v/>
      </c>
      <c r="D284" t="str">
        <f>IF(深海装备!D283="","",深海装备!D283)</f>
        <v/>
      </c>
      <c r="E284" s="370" t="str">
        <f>IF(深海装备!E283="","",深海装备!E283)</f>
        <v/>
      </c>
      <c r="F284" s="370" t="str">
        <f>IF(深海装备!F283="","",深海装备!F283)</f>
        <v/>
      </c>
      <c r="G284" s="370" t="str">
        <f>IF(深海装备!G283="","",深海装备!G283)</f>
        <v/>
      </c>
      <c r="H284" s="370" t="str">
        <f>IF(深海装备!H283="","",深海装备!H283)</f>
        <v/>
      </c>
      <c r="I284" s="370" t="str">
        <f>IF(深海装备!I283="","",深海装备!I283)</f>
        <v/>
      </c>
      <c r="J284" s="370" t="str">
        <f>IF(深海装备!J283="","",深海装备!J283)</f>
        <v/>
      </c>
      <c r="K284" s="370" t="str">
        <f>IF(深海装备!K283="","",深海装备!K283)</f>
        <v/>
      </c>
      <c r="L284" s="370" t="str">
        <f>IF(深海装备!L283="","",深海装备!L283)</f>
        <v/>
      </c>
      <c r="M284" s="370" t="str">
        <f>IF(深海装备!M283="","",深海装备!M283)</f>
        <v/>
      </c>
      <c r="N284" s="370" t="str">
        <f>IF(深海装备!N283="","",深海装备!N283)</f>
        <v/>
      </c>
      <c r="O284" s="370" t="str">
        <f>IF(深海装备!O283="","",深海装备!O283)</f>
        <v/>
      </c>
      <c r="P284" s="370" t="str">
        <f>IF(深海装备!P283="","",深海装备!P283)</f>
        <v/>
      </c>
      <c r="Q284" s="370" t="str">
        <f>IF(深海装备!Q283="","",深海装备!Q283)</f>
        <v/>
      </c>
      <c r="R284" s="370" t="str">
        <f>IF(深海装备!R283="","",深海装备!R283)</f>
        <v/>
      </c>
      <c r="S284" s="370" t="str">
        <f>IF(深海装备!S283="","",深海装备!S283)</f>
        <v/>
      </c>
      <c r="T284" s="370" t="str">
        <f>IF(深海装备!T283="","",深海装备!T283)</f>
        <v/>
      </c>
      <c r="U284" s="370" t="str">
        <f>IF(深海装备!U283="","",深海装备!U283)</f>
        <v/>
      </c>
      <c r="V284" s="370" t="str">
        <f>IF(深海装备!V283="","",深海装备!V283)</f>
        <v/>
      </c>
      <c r="W284" s="370" t="str">
        <f>IF(深海装备!W283="","",深海装备!W283)</f>
        <v/>
      </c>
      <c r="X284" s="370" t="str">
        <f>IF(深海装备!X283="","",深海装备!X283)</f>
        <v/>
      </c>
      <c r="Y284" s="370" t="str">
        <f>IF(深海装备!Y283="","",深海装备!Y283)</f>
        <v/>
      </c>
      <c r="Z284" s="370" t="str">
        <f>IF(深海装备!Z283="","",深海装备!Z283)</f>
        <v/>
      </c>
      <c r="AA284" s="370" t="str">
        <f>IF(深海装备!AA283="","",深海装备!AA283)</f>
        <v/>
      </c>
      <c r="AB284" t="str">
        <f>IF(深海装备!AB283="","",深海装备!AB283)</f>
        <v/>
      </c>
      <c r="AC284" t="str">
        <f>IF(深海装备!AC283="","",深海装备!AC283)</f>
        <v/>
      </c>
      <c r="AD284" t="str">
        <f>IF(深海装备!AD283="","",深海装备!AD283)</f>
        <v/>
      </c>
    </row>
    <row r="285" spans="1:30">
      <c r="A285" t="str">
        <f>IF(深海装备!A284="","",深海装备!A284)</f>
        <v/>
      </c>
      <c r="B285" s="67" t="str">
        <f>IF(深海装备!B284="","",深海装备!B284)</f>
        <v/>
      </c>
      <c r="C285" t="str">
        <f>IF(深海装备!C284="","",深海装备!C284)</f>
        <v/>
      </c>
      <c r="D285" t="str">
        <f>IF(深海装备!D284="","",深海装备!D284)</f>
        <v/>
      </c>
      <c r="E285" s="370" t="str">
        <f>IF(深海装备!E284="","",深海装备!E284)</f>
        <v/>
      </c>
      <c r="F285" s="370" t="str">
        <f>IF(深海装备!F284="","",深海装备!F284)</f>
        <v/>
      </c>
      <c r="G285" s="370" t="str">
        <f>IF(深海装备!G284="","",深海装备!G284)</f>
        <v/>
      </c>
      <c r="H285" s="370" t="str">
        <f>IF(深海装备!H284="","",深海装备!H284)</f>
        <v/>
      </c>
      <c r="I285" s="370" t="str">
        <f>IF(深海装备!I284="","",深海装备!I284)</f>
        <v/>
      </c>
      <c r="J285" s="370" t="str">
        <f>IF(深海装备!J284="","",深海装备!J284)</f>
        <v/>
      </c>
      <c r="K285" s="370" t="str">
        <f>IF(深海装备!K284="","",深海装备!K284)</f>
        <v/>
      </c>
      <c r="L285" s="370" t="str">
        <f>IF(深海装备!L284="","",深海装备!L284)</f>
        <v/>
      </c>
      <c r="M285" s="370" t="str">
        <f>IF(深海装备!M284="","",深海装备!M284)</f>
        <v/>
      </c>
      <c r="N285" s="370" t="str">
        <f>IF(深海装备!N284="","",深海装备!N284)</f>
        <v/>
      </c>
      <c r="O285" s="370" t="str">
        <f>IF(深海装备!O284="","",深海装备!O284)</f>
        <v/>
      </c>
      <c r="P285" s="370" t="str">
        <f>IF(深海装备!P284="","",深海装备!P284)</f>
        <v/>
      </c>
      <c r="Q285" s="370" t="str">
        <f>IF(深海装备!Q284="","",深海装备!Q284)</f>
        <v/>
      </c>
      <c r="R285" s="370" t="str">
        <f>IF(深海装备!R284="","",深海装备!R284)</f>
        <v/>
      </c>
      <c r="S285" s="370" t="str">
        <f>IF(深海装备!S284="","",深海装备!S284)</f>
        <v/>
      </c>
      <c r="T285" s="370" t="str">
        <f>IF(深海装备!T284="","",深海装备!T284)</f>
        <v/>
      </c>
      <c r="U285" s="370" t="str">
        <f>IF(深海装备!U284="","",深海装备!U284)</f>
        <v/>
      </c>
      <c r="V285" s="370" t="str">
        <f>IF(深海装备!V284="","",深海装备!V284)</f>
        <v/>
      </c>
      <c r="W285" s="370" t="str">
        <f>IF(深海装备!W284="","",深海装备!W284)</f>
        <v/>
      </c>
      <c r="X285" s="370" t="str">
        <f>IF(深海装备!X284="","",深海装备!X284)</f>
        <v/>
      </c>
      <c r="Y285" s="370" t="str">
        <f>IF(深海装备!Y284="","",深海装备!Y284)</f>
        <v/>
      </c>
      <c r="Z285" s="370" t="str">
        <f>IF(深海装备!Z284="","",深海装备!Z284)</f>
        <v/>
      </c>
      <c r="AA285" s="370" t="str">
        <f>IF(深海装备!AA284="","",深海装备!AA284)</f>
        <v/>
      </c>
      <c r="AB285" t="str">
        <f>IF(深海装备!AB284="","",深海装备!AB284)</f>
        <v/>
      </c>
      <c r="AC285" t="str">
        <f>IF(深海装备!AC284="","",深海装备!AC284)</f>
        <v/>
      </c>
      <c r="AD285" t="str">
        <f>IF(深海装备!AD284="","",深海装备!AD284)</f>
        <v/>
      </c>
    </row>
    <row r="286" spans="1:30">
      <c r="A286" t="str">
        <f>IF(深海装备!A285="","",深海装备!A285)</f>
        <v/>
      </c>
      <c r="B286" s="67" t="str">
        <f>IF(深海装备!B285="","",深海装备!B285)</f>
        <v/>
      </c>
      <c r="C286" t="str">
        <f>IF(深海装备!C285="","",深海装备!C285)</f>
        <v/>
      </c>
      <c r="D286" t="str">
        <f>IF(深海装备!D285="","",深海装备!D285)</f>
        <v/>
      </c>
      <c r="E286" s="370" t="str">
        <f>IF(深海装备!E285="","",深海装备!E285)</f>
        <v/>
      </c>
      <c r="F286" s="370" t="str">
        <f>IF(深海装备!F285="","",深海装备!F285)</f>
        <v/>
      </c>
      <c r="G286" s="370" t="str">
        <f>IF(深海装备!G285="","",深海装备!G285)</f>
        <v/>
      </c>
      <c r="H286" s="370" t="str">
        <f>IF(深海装备!H285="","",深海装备!H285)</f>
        <v/>
      </c>
      <c r="I286" s="370" t="str">
        <f>IF(深海装备!I285="","",深海装备!I285)</f>
        <v/>
      </c>
      <c r="J286" s="370" t="str">
        <f>IF(深海装备!J285="","",深海装备!J285)</f>
        <v/>
      </c>
      <c r="K286" s="370" t="str">
        <f>IF(深海装备!K285="","",深海装备!K285)</f>
        <v/>
      </c>
      <c r="L286" s="370" t="str">
        <f>IF(深海装备!L285="","",深海装备!L285)</f>
        <v/>
      </c>
      <c r="M286" s="370" t="str">
        <f>IF(深海装备!M285="","",深海装备!M285)</f>
        <v/>
      </c>
      <c r="N286" s="370" t="str">
        <f>IF(深海装备!N285="","",深海装备!N285)</f>
        <v/>
      </c>
      <c r="O286" s="370" t="str">
        <f>IF(深海装备!O285="","",深海装备!O285)</f>
        <v/>
      </c>
      <c r="P286" s="370" t="str">
        <f>IF(深海装备!P285="","",深海装备!P285)</f>
        <v/>
      </c>
      <c r="Q286" s="370" t="str">
        <f>IF(深海装备!Q285="","",深海装备!Q285)</f>
        <v/>
      </c>
      <c r="R286" s="370" t="str">
        <f>IF(深海装备!R285="","",深海装备!R285)</f>
        <v/>
      </c>
      <c r="S286" s="370" t="str">
        <f>IF(深海装备!S285="","",深海装备!S285)</f>
        <v/>
      </c>
      <c r="T286" s="370" t="str">
        <f>IF(深海装备!T285="","",深海装备!T285)</f>
        <v/>
      </c>
      <c r="U286" s="370" t="str">
        <f>IF(深海装备!U285="","",深海装备!U285)</f>
        <v/>
      </c>
      <c r="V286" s="370" t="str">
        <f>IF(深海装备!V285="","",深海装备!V285)</f>
        <v/>
      </c>
      <c r="W286" s="370" t="str">
        <f>IF(深海装备!W285="","",深海装备!W285)</f>
        <v/>
      </c>
      <c r="X286" s="370" t="str">
        <f>IF(深海装备!X285="","",深海装备!X285)</f>
        <v/>
      </c>
      <c r="Y286" s="370" t="str">
        <f>IF(深海装备!Y285="","",深海装备!Y285)</f>
        <v/>
      </c>
      <c r="Z286" s="370" t="str">
        <f>IF(深海装备!Z285="","",深海装备!Z285)</f>
        <v/>
      </c>
      <c r="AA286" s="370" t="str">
        <f>IF(深海装备!AA285="","",深海装备!AA285)</f>
        <v/>
      </c>
      <c r="AB286" t="str">
        <f>IF(深海装备!AB285="","",深海装备!AB285)</f>
        <v/>
      </c>
      <c r="AC286" t="str">
        <f>IF(深海装备!AC285="","",深海装备!AC285)</f>
        <v/>
      </c>
      <c r="AD286" t="str">
        <f>IF(深海装备!AD285="","",深海装备!AD285)</f>
        <v/>
      </c>
    </row>
    <row r="287" spans="1:30">
      <c r="A287" t="str">
        <f>IF(深海装备!A286="","",深海装备!A286)</f>
        <v/>
      </c>
      <c r="B287" s="67" t="str">
        <f>IF(深海装备!B286="","",深海装备!B286)</f>
        <v/>
      </c>
      <c r="C287" t="str">
        <f>IF(深海装备!C286="","",深海装备!C286)</f>
        <v/>
      </c>
      <c r="D287" t="str">
        <f>IF(深海装备!D286="","",深海装备!D286)</f>
        <v/>
      </c>
      <c r="E287" s="370" t="str">
        <f>IF(深海装备!E286="","",深海装备!E286)</f>
        <v/>
      </c>
      <c r="F287" s="370" t="str">
        <f>IF(深海装备!F286="","",深海装备!F286)</f>
        <v/>
      </c>
      <c r="G287" s="370" t="str">
        <f>IF(深海装备!G286="","",深海装备!G286)</f>
        <v/>
      </c>
      <c r="H287" s="370" t="str">
        <f>IF(深海装备!H286="","",深海装备!H286)</f>
        <v/>
      </c>
      <c r="I287" s="370" t="str">
        <f>IF(深海装备!I286="","",深海装备!I286)</f>
        <v/>
      </c>
      <c r="J287" s="370" t="str">
        <f>IF(深海装备!J286="","",深海装备!J286)</f>
        <v/>
      </c>
      <c r="K287" s="370" t="str">
        <f>IF(深海装备!K286="","",深海装备!K286)</f>
        <v/>
      </c>
      <c r="L287" s="370" t="str">
        <f>IF(深海装备!L286="","",深海装备!L286)</f>
        <v/>
      </c>
      <c r="M287" s="370" t="str">
        <f>IF(深海装备!M286="","",深海装备!M286)</f>
        <v/>
      </c>
      <c r="N287" s="370" t="str">
        <f>IF(深海装备!N286="","",深海装备!N286)</f>
        <v/>
      </c>
      <c r="O287" s="370" t="str">
        <f>IF(深海装备!O286="","",深海装备!O286)</f>
        <v/>
      </c>
      <c r="P287" s="370" t="str">
        <f>IF(深海装备!P286="","",深海装备!P286)</f>
        <v/>
      </c>
      <c r="Q287" s="370" t="str">
        <f>IF(深海装备!Q286="","",深海装备!Q286)</f>
        <v/>
      </c>
      <c r="R287" s="370" t="str">
        <f>IF(深海装备!R286="","",深海装备!R286)</f>
        <v/>
      </c>
      <c r="S287" s="370" t="str">
        <f>IF(深海装备!S286="","",深海装备!S286)</f>
        <v/>
      </c>
      <c r="T287" s="370" t="str">
        <f>IF(深海装备!T286="","",深海装备!T286)</f>
        <v/>
      </c>
      <c r="U287" s="370" t="str">
        <f>IF(深海装备!U286="","",深海装备!U286)</f>
        <v/>
      </c>
      <c r="V287" s="370" t="str">
        <f>IF(深海装备!V286="","",深海装备!V286)</f>
        <v/>
      </c>
      <c r="W287" s="370" t="str">
        <f>IF(深海装备!W286="","",深海装备!W286)</f>
        <v/>
      </c>
      <c r="X287" s="370" t="str">
        <f>IF(深海装备!X286="","",深海装备!X286)</f>
        <v/>
      </c>
      <c r="Y287" s="370" t="str">
        <f>IF(深海装备!Y286="","",深海装备!Y286)</f>
        <v/>
      </c>
      <c r="Z287" s="370" t="str">
        <f>IF(深海装备!Z286="","",深海装备!Z286)</f>
        <v/>
      </c>
      <c r="AA287" s="370" t="str">
        <f>IF(深海装备!AA286="","",深海装备!AA286)</f>
        <v/>
      </c>
      <c r="AB287" t="str">
        <f>IF(深海装备!AB286="","",深海装备!AB286)</f>
        <v/>
      </c>
      <c r="AC287" t="str">
        <f>IF(深海装备!AC286="","",深海装备!AC286)</f>
        <v/>
      </c>
      <c r="AD287" t="str">
        <f>IF(深海装备!AD286="","",深海装备!AD286)</f>
        <v/>
      </c>
    </row>
    <row r="288" spans="1:30">
      <c r="A288" t="str">
        <f>IF(深海装备!A287="","",深海装备!A287)</f>
        <v/>
      </c>
      <c r="B288" s="67" t="str">
        <f>IF(深海装备!B287="","",深海装备!B287)</f>
        <v/>
      </c>
      <c r="C288" t="str">
        <f>IF(深海装备!C287="","",深海装备!C287)</f>
        <v/>
      </c>
      <c r="D288" t="str">
        <f>IF(深海装备!D287="","",深海装备!D287)</f>
        <v/>
      </c>
      <c r="E288" s="370" t="str">
        <f>IF(深海装备!E287="","",深海装备!E287)</f>
        <v/>
      </c>
      <c r="F288" s="370" t="str">
        <f>IF(深海装备!F287="","",深海装备!F287)</f>
        <v/>
      </c>
      <c r="G288" s="370" t="str">
        <f>IF(深海装备!G287="","",深海装备!G287)</f>
        <v/>
      </c>
      <c r="H288" s="370" t="str">
        <f>IF(深海装备!H287="","",深海装备!H287)</f>
        <v/>
      </c>
      <c r="I288" s="370" t="str">
        <f>IF(深海装备!I287="","",深海装备!I287)</f>
        <v/>
      </c>
      <c r="J288" s="370" t="str">
        <f>IF(深海装备!J287="","",深海装备!J287)</f>
        <v/>
      </c>
      <c r="K288" s="370" t="str">
        <f>IF(深海装备!K287="","",深海装备!K287)</f>
        <v/>
      </c>
      <c r="L288" s="370" t="str">
        <f>IF(深海装备!L287="","",深海装备!L287)</f>
        <v/>
      </c>
      <c r="M288" s="370" t="str">
        <f>IF(深海装备!M287="","",深海装备!M287)</f>
        <v/>
      </c>
      <c r="N288" s="370" t="str">
        <f>IF(深海装备!N287="","",深海装备!N287)</f>
        <v/>
      </c>
      <c r="O288" s="370" t="str">
        <f>IF(深海装备!O287="","",深海装备!O287)</f>
        <v/>
      </c>
      <c r="P288" s="370" t="str">
        <f>IF(深海装备!P287="","",深海装备!P287)</f>
        <v/>
      </c>
      <c r="Q288" s="370" t="str">
        <f>IF(深海装备!Q287="","",深海装备!Q287)</f>
        <v/>
      </c>
      <c r="R288" s="370" t="str">
        <f>IF(深海装备!R287="","",深海装备!R287)</f>
        <v/>
      </c>
      <c r="S288" s="370" t="str">
        <f>IF(深海装备!S287="","",深海装备!S287)</f>
        <v/>
      </c>
      <c r="T288" s="370" t="str">
        <f>IF(深海装备!T287="","",深海装备!T287)</f>
        <v/>
      </c>
      <c r="U288" s="370" t="str">
        <f>IF(深海装备!U287="","",深海装备!U287)</f>
        <v/>
      </c>
      <c r="V288" s="370" t="str">
        <f>IF(深海装备!V287="","",深海装备!V287)</f>
        <v/>
      </c>
      <c r="W288" s="370" t="str">
        <f>IF(深海装备!W287="","",深海装备!W287)</f>
        <v/>
      </c>
      <c r="X288" s="370" t="str">
        <f>IF(深海装备!X287="","",深海装备!X287)</f>
        <v/>
      </c>
      <c r="Y288" s="370" t="str">
        <f>IF(深海装备!Y287="","",深海装备!Y287)</f>
        <v/>
      </c>
      <c r="Z288" s="370" t="str">
        <f>IF(深海装备!Z287="","",深海装备!Z287)</f>
        <v/>
      </c>
      <c r="AA288" s="370" t="str">
        <f>IF(深海装备!AA287="","",深海装备!AA287)</f>
        <v/>
      </c>
      <c r="AB288" t="str">
        <f>IF(深海装备!AB287="","",深海装备!AB287)</f>
        <v/>
      </c>
      <c r="AC288" t="str">
        <f>IF(深海装备!AC287="","",深海装备!AC287)</f>
        <v/>
      </c>
      <c r="AD288" t="str">
        <f>IF(深海装备!AD287="","",深海装备!AD287)</f>
        <v/>
      </c>
    </row>
    <row r="289" spans="1:30">
      <c r="A289" t="str">
        <f>IF(深海装备!A288="","",深海装备!A288)</f>
        <v/>
      </c>
      <c r="B289" s="67" t="str">
        <f>IF(深海装备!B288="","",深海装备!B288)</f>
        <v/>
      </c>
      <c r="C289" t="str">
        <f>IF(深海装备!C288="","",深海装备!C288)</f>
        <v/>
      </c>
      <c r="D289" t="str">
        <f>IF(深海装备!D288="","",深海装备!D288)</f>
        <v/>
      </c>
      <c r="E289" s="370" t="str">
        <f>IF(深海装备!E288="","",深海装备!E288)</f>
        <v/>
      </c>
      <c r="F289" s="370" t="str">
        <f>IF(深海装备!F288="","",深海装备!F288)</f>
        <v/>
      </c>
      <c r="G289" s="370" t="str">
        <f>IF(深海装备!G288="","",深海装备!G288)</f>
        <v/>
      </c>
      <c r="H289" s="370" t="str">
        <f>IF(深海装备!H288="","",深海装备!H288)</f>
        <v/>
      </c>
      <c r="I289" s="370" t="str">
        <f>IF(深海装备!I288="","",深海装备!I288)</f>
        <v/>
      </c>
      <c r="J289" s="370" t="str">
        <f>IF(深海装备!J288="","",深海装备!J288)</f>
        <v/>
      </c>
      <c r="K289" s="370" t="str">
        <f>IF(深海装备!K288="","",深海装备!K288)</f>
        <v/>
      </c>
      <c r="L289" s="370" t="str">
        <f>IF(深海装备!L288="","",深海装备!L288)</f>
        <v/>
      </c>
      <c r="M289" s="370" t="str">
        <f>IF(深海装备!M288="","",深海装备!M288)</f>
        <v/>
      </c>
      <c r="N289" s="370" t="str">
        <f>IF(深海装备!N288="","",深海装备!N288)</f>
        <v/>
      </c>
      <c r="O289" s="370" t="str">
        <f>IF(深海装备!O288="","",深海装备!O288)</f>
        <v/>
      </c>
      <c r="P289" s="370" t="str">
        <f>IF(深海装备!P288="","",深海装备!P288)</f>
        <v/>
      </c>
      <c r="Q289" s="370" t="str">
        <f>IF(深海装备!Q288="","",深海装备!Q288)</f>
        <v/>
      </c>
      <c r="R289" s="370" t="str">
        <f>IF(深海装备!R288="","",深海装备!R288)</f>
        <v/>
      </c>
      <c r="S289" s="370" t="str">
        <f>IF(深海装备!S288="","",深海装备!S288)</f>
        <v/>
      </c>
      <c r="T289" s="370" t="str">
        <f>IF(深海装备!T288="","",深海装备!T288)</f>
        <v/>
      </c>
      <c r="U289" s="370" t="str">
        <f>IF(深海装备!U288="","",深海装备!U288)</f>
        <v/>
      </c>
      <c r="V289" s="370" t="str">
        <f>IF(深海装备!V288="","",深海装备!V288)</f>
        <v/>
      </c>
      <c r="W289" s="370" t="str">
        <f>IF(深海装备!W288="","",深海装备!W288)</f>
        <v/>
      </c>
      <c r="X289" s="370" t="str">
        <f>IF(深海装备!X288="","",深海装备!X288)</f>
        <v/>
      </c>
      <c r="Y289" s="370" t="str">
        <f>IF(深海装备!Y288="","",深海装备!Y288)</f>
        <v/>
      </c>
      <c r="Z289" s="370" t="str">
        <f>IF(深海装备!Z288="","",深海装备!Z288)</f>
        <v/>
      </c>
      <c r="AA289" s="370" t="str">
        <f>IF(深海装备!AA288="","",深海装备!AA288)</f>
        <v/>
      </c>
      <c r="AB289" t="str">
        <f>IF(深海装备!AB288="","",深海装备!AB288)</f>
        <v/>
      </c>
      <c r="AC289" t="str">
        <f>IF(深海装备!AC288="","",深海装备!AC288)</f>
        <v/>
      </c>
      <c r="AD289" t="str">
        <f>IF(深海装备!AD288="","",深海装备!AD288)</f>
        <v/>
      </c>
    </row>
    <row r="290" spans="1:30">
      <c r="A290" t="str">
        <f>IF(深海装备!A289="","",深海装备!A289)</f>
        <v/>
      </c>
      <c r="B290" s="67" t="str">
        <f>IF(深海装备!B289="","",深海装备!B289)</f>
        <v/>
      </c>
      <c r="C290" t="str">
        <f>IF(深海装备!C289="","",深海装备!C289)</f>
        <v/>
      </c>
      <c r="D290" t="str">
        <f>IF(深海装备!D289="","",深海装备!D289)</f>
        <v/>
      </c>
      <c r="E290" s="370" t="str">
        <f>IF(深海装备!E289="","",深海装备!E289)</f>
        <v/>
      </c>
      <c r="F290" s="370" t="str">
        <f>IF(深海装备!F289="","",深海装备!F289)</f>
        <v/>
      </c>
      <c r="G290" s="370" t="str">
        <f>IF(深海装备!G289="","",深海装备!G289)</f>
        <v/>
      </c>
      <c r="H290" s="370" t="str">
        <f>IF(深海装备!H289="","",深海装备!H289)</f>
        <v/>
      </c>
      <c r="I290" s="370" t="str">
        <f>IF(深海装备!I289="","",深海装备!I289)</f>
        <v/>
      </c>
      <c r="J290" s="370" t="str">
        <f>IF(深海装备!J289="","",深海装备!J289)</f>
        <v/>
      </c>
      <c r="K290" s="370" t="str">
        <f>IF(深海装备!K289="","",深海装备!K289)</f>
        <v/>
      </c>
      <c r="L290" s="370" t="str">
        <f>IF(深海装备!L289="","",深海装备!L289)</f>
        <v/>
      </c>
      <c r="M290" s="370" t="str">
        <f>IF(深海装备!M289="","",深海装备!M289)</f>
        <v/>
      </c>
      <c r="N290" s="370" t="str">
        <f>IF(深海装备!N289="","",深海装备!N289)</f>
        <v/>
      </c>
      <c r="O290" s="370" t="str">
        <f>IF(深海装备!O289="","",深海装备!O289)</f>
        <v/>
      </c>
      <c r="P290" s="370" t="str">
        <f>IF(深海装备!P289="","",深海装备!P289)</f>
        <v/>
      </c>
      <c r="Q290" s="370" t="str">
        <f>IF(深海装备!Q289="","",深海装备!Q289)</f>
        <v/>
      </c>
      <c r="R290" s="370" t="str">
        <f>IF(深海装备!R289="","",深海装备!R289)</f>
        <v/>
      </c>
      <c r="S290" s="370" t="str">
        <f>IF(深海装备!S289="","",深海装备!S289)</f>
        <v/>
      </c>
      <c r="T290" s="370" t="str">
        <f>IF(深海装备!T289="","",深海装备!T289)</f>
        <v/>
      </c>
      <c r="U290" s="370" t="str">
        <f>IF(深海装备!U289="","",深海装备!U289)</f>
        <v/>
      </c>
      <c r="V290" s="370" t="str">
        <f>IF(深海装备!V289="","",深海装备!V289)</f>
        <v/>
      </c>
      <c r="W290" s="370" t="str">
        <f>IF(深海装备!W289="","",深海装备!W289)</f>
        <v/>
      </c>
      <c r="X290" s="370" t="str">
        <f>IF(深海装备!X289="","",深海装备!X289)</f>
        <v/>
      </c>
      <c r="Y290" s="370" t="str">
        <f>IF(深海装备!Y289="","",深海装备!Y289)</f>
        <v/>
      </c>
      <c r="Z290" s="370" t="str">
        <f>IF(深海装备!Z289="","",深海装备!Z289)</f>
        <v/>
      </c>
      <c r="AA290" s="370" t="str">
        <f>IF(深海装备!AA289="","",深海装备!AA289)</f>
        <v/>
      </c>
      <c r="AB290" t="str">
        <f>IF(深海装备!AB289="","",深海装备!AB289)</f>
        <v/>
      </c>
      <c r="AC290" t="str">
        <f>IF(深海装备!AC289="","",深海装备!AC289)</f>
        <v/>
      </c>
      <c r="AD290" t="str">
        <f>IF(深海装备!AD289="","",深海装备!AD289)</f>
        <v/>
      </c>
    </row>
    <row r="291" spans="1:30">
      <c r="A291" t="str">
        <f>IF(深海装备!A290="","",深海装备!A290)</f>
        <v/>
      </c>
      <c r="B291" s="67" t="str">
        <f>IF(深海装备!B290="","",深海装备!B290)</f>
        <v/>
      </c>
      <c r="C291" t="str">
        <f>IF(深海装备!C290="","",深海装备!C290)</f>
        <v/>
      </c>
      <c r="D291" t="str">
        <f>IF(深海装备!D290="","",深海装备!D290)</f>
        <v/>
      </c>
      <c r="E291" s="370" t="str">
        <f>IF(深海装备!E290="","",深海装备!E290)</f>
        <v/>
      </c>
      <c r="F291" s="370" t="str">
        <f>IF(深海装备!F290="","",深海装备!F290)</f>
        <v/>
      </c>
      <c r="G291" s="370" t="str">
        <f>IF(深海装备!G290="","",深海装备!G290)</f>
        <v/>
      </c>
      <c r="H291" s="370" t="str">
        <f>IF(深海装备!H290="","",深海装备!H290)</f>
        <v/>
      </c>
      <c r="I291" s="370" t="str">
        <f>IF(深海装备!I290="","",深海装备!I290)</f>
        <v/>
      </c>
      <c r="J291" s="370" t="str">
        <f>IF(深海装备!J290="","",深海装备!J290)</f>
        <v/>
      </c>
      <c r="K291" s="370" t="str">
        <f>IF(深海装备!K290="","",深海装备!K290)</f>
        <v/>
      </c>
      <c r="L291" s="370" t="str">
        <f>IF(深海装备!L290="","",深海装备!L290)</f>
        <v/>
      </c>
      <c r="M291" s="370" t="str">
        <f>IF(深海装备!M290="","",深海装备!M290)</f>
        <v/>
      </c>
      <c r="N291" s="370" t="str">
        <f>IF(深海装备!N290="","",深海装备!N290)</f>
        <v/>
      </c>
      <c r="O291" s="370" t="str">
        <f>IF(深海装备!O290="","",深海装备!O290)</f>
        <v/>
      </c>
      <c r="P291" s="370" t="str">
        <f>IF(深海装备!P290="","",深海装备!P290)</f>
        <v/>
      </c>
      <c r="Q291" s="370" t="str">
        <f>IF(深海装备!Q290="","",深海装备!Q290)</f>
        <v/>
      </c>
      <c r="R291" s="370" t="str">
        <f>IF(深海装备!R290="","",深海装备!R290)</f>
        <v/>
      </c>
      <c r="S291" s="370" t="str">
        <f>IF(深海装备!S290="","",深海装备!S290)</f>
        <v/>
      </c>
      <c r="T291" s="370" t="str">
        <f>IF(深海装备!T290="","",深海装备!T290)</f>
        <v/>
      </c>
      <c r="U291" s="370" t="str">
        <f>IF(深海装备!U290="","",深海装备!U290)</f>
        <v/>
      </c>
      <c r="V291" s="370" t="str">
        <f>IF(深海装备!V290="","",深海装备!V290)</f>
        <v/>
      </c>
      <c r="W291" s="370" t="str">
        <f>IF(深海装备!W290="","",深海装备!W290)</f>
        <v/>
      </c>
      <c r="X291" s="370" t="str">
        <f>IF(深海装备!X290="","",深海装备!X290)</f>
        <v/>
      </c>
      <c r="Y291" s="370" t="str">
        <f>IF(深海装备!Y290="","",深海装备!Y290)</f>
        <v/>
      </c>
      <c r="Z291" s="370" t="str">
        <f>IF(深海装备!Z290="","",深海装备!Z290)</f>
        <v/>
      </c>
      <c r="AA291" s="370" t="str">
        <f>IF(深海装备!AA290="","",深海装备!AA290)</f>
        <v/>
      </c>
      <c r="AB291" t="str">
        <f>IF(深海装备!AB290="","",深海装备!AB290)</f>
        <v/>
      </c>
      <c r="AC291" t="str">
        <f>IF(深海装备!AC290="","",深海装备!AC290)</f>
        <v/>
      </c>
      <c r="AD291" t="str">
        <f>IF(深海装备!AD290="","",深海装备!AD290)</f>
        <v/>
      </c>
    </row>
    <row r="292" spans="1:30">
      <c r="A292" t="str">
        <f>IF(深海装备!A291="","",深海装备!A291)</f>
        <v/>
      </c>
      <c r="B292" s="67" t="str">
        <f>IF(深海装备!B291="","",深海装备!B291)</f>
        <v/>
      </c>
      <c r="C292" t="str">
        <f>IF(深海装备!C291="","",深海装备!C291)</f>
        <v/>
      </c>
      <c r="D292" t="str">
        <f>IF(深海装备!D291="","",深海装备!D291)</f>
        <v/>
      </c>
      <c r="E292" s="370" t="str">
        <f>IF(深海装备!E291="","",深海装备!E291)</f>
        <v/>
      </c>
      <c r="F292" s="370" t="str">
        <f>IF(深海装备!F291="","",深海装备!F291)</f>
        <v/>
      </c>
      <c r="G292" s="370" t="str">
        <f>IF(深海装备!G291="","",深海装备!G291)</f>
        <v/>
      </c>
      <c r="H292" s="370" t="str">
        <f>IF(深海装备!H291="","",深海装备!H291)</f>
        <v/>
      </c>
      <c r="I292" s="370" t="str">
        <f>IF(深海装备!I291="","",深海装备!I291)</f>
        <v/>
      </c>
      <c r="J292" s="370" t="str">
        <f>IF(深海装备!J291="","",深海装备!J291)</f>
        <v/>
      </c>
      <c r="K292" s="370" t="str">
        <f>IF(深海装备!K291="","",深海装备!K291)</f>
        <v/>
      </c>
      <c r="L292" s="370" t="str">
        <f>IF(深海装备!L291="","",深海装备!L291)</f>
        <v/>
      </c>
      <c r="M292" s="370" t="str">
        <f>IF(深海装备!M291="","",深海装备!M291)</f>
        <v/>
      </c>
      <c r="N292" s="370" t="str">
        <f>IF(深海装备!N291="","",深海装备!N291)</f>
        <v/>
      </c>
      <c r="O292" s="370" t="str">
        <f>IF(深海装备!O291="","",深海装备!O291)</f>
        <v/>
      </c>
      <c r="P292" s="370" t="str">
        <f>IF(深海装备!P291="","",深海装备!P291)</f>
        <v/>
      </c>
      <c r="Q292" s="370" t="str">
        <f>IF(深海装备!Q291="","",深海装备!Q291)</f>
        <v/>
      </c>
      <c r="R292" s="370" t="str">
        <f>IF(深海装备!R291="","",深海装备!R291)</f>
        <v/>
      </c>
      <c r="S292" s="370" t="str">
        <f>IF(深海装备!S291="","",深海装备!S291)</f>
        <v/>
      </c>
      <c r="T292" s="370" t="str">
        <f>IF(深海装备!T291="","",深海装备!T291)</f>
        <v/>
      </c>
      <c r="U292" s="370" t="str">
        <f>IF(深海装备!U291="","",深海装备!U291)</f>
        <v/>
      </c>
      <c r="V292" s="370" t="str">
        <f>IF(深海装备!V291="","",深海装备!V291)</f>
        <v/>
      </c>
      <c r="W292" s="370" t="str">
        <f>IF(深海装备!W291="","",深海装备!W291)</f>
        <v/>
      </c>
      <c r="X292" s="370" t="str">
        <f>IF(深海装备!X291="","",深海装备!X291)</f>
        <v/>
      </c>
      <c r="Y292" s="370" t="str">
        <f>IF(深海装备!Y291="","",深海装备!Y291)</f>
        <v/>
      </c>
      <c r="Z292" s="370" t="str">
        <f>IF(深海装备!Z291="","",深海装备!Z291)</f>
        <v/>
      </c>
      <c r="AA292" s="370" t="str">
        <f>IF(深海装备!AA291="","",深海装备!AA291)</f>
        <v/>
      </c>
      <c r="AB292" t="str">
        <f>IF(深海装备!AB291="","",深海装备!AB291)</f>
        <v/>
      </c>
      <c r="AC292" t="str">
        <f>IF(深海装备!AC291="","",深海装备!AC291)</f>
        <v/>
      </c>
      <c r="AD292" t="str">
        <f>IF(深海装备!AD291="","",深海装备!AD291)</f>
        <v/>
      </c>
    </row>
    <row r="293" spans="1:30">
      <c r="A293" t="str">
        <f>IF(深海装备!A292="","",深海装备!A292)</f>
        <v/>
      </c>
      <c r="B293" s="67" t="str">
        <f>IF(深海装备!B292="","",深海装备!B292)</f>
        <v/>
      </c>
      <c r="C293" t="str">
        <f>IF(深海装备!C292="","",深海装备!C292)</f>
        <v/>
      </c>
      <c r="D293" t="str">
        <f>IF(深海装备!D292="","",深海装备!D292)</f>
        <v/>
      </c>
      <c r="E293" s="370" t="str">
        <f>IF(深海装备!E292="","",深海装备!E292)</f>
        <v/>
      </c>
      <c r="F293" s="370" t="str">
        <f>IF(深海装备!F292="","",深海装备!F292)</f>
        <v/>
      </c>
      <c r="G293" s="370" t="str">
        <f>IF(深海装备!G292="","",深海装备!G292)</f>
        <v/>
      </c>
      <c r="H293" s="370" t="str">
        <f>IF(深海装备!H292="","",深海装备!H292)</f>
        <v/>
      </c>
      <c r="I293" s="370" t="str">
        <f>IF(深海装备!I292="","",深海装备!I292)</f>
        <v/>
      </c>
      <c r="J293" s="370" t="str">
        <f>IF(深海装备!J292="","",深海装备!J292)</f>
        <v/>
      </c>
      <c r="K293" s="370" t="str">
        <f>IF(深海装备!K292="","",深海装备!K292)</f>
        <v/>
      </c>
      <c r="L293" s="370" t="str">
        <f>IF(深海装备!L292="","",深海装备!L292)</f>
        <v/>
      </c>
      <c r="M293" s="370" t="str">
        <f>IF(深海装备!M292="","",深海装备!M292)</f>
        <v/>
      </c>
      <c r="N293" s="370" t="str">
        <f>IF(深海装备!N292="","",深海装备!N292)</f>
        <v/>
      </c>
      <c r="O293" s="370" t="str">
        <f>IF(深海装备!O292="","",深海装备!O292)</f>
        <v/>
      </c>
      <c r="P293" s="370" t="str">
        <f>IF(深海装备!P292="","",深海装备!P292)</f>
        <v/>
      </c>
      <c r="Q293" s="370" t="str">
        <f>IF(深海装备!Q292="","",深海装备!Q292)</f>
        <v/>
      </c>
      <c r="R293" s="370" t="str">
        <f>IF(深海装备!R292="","",深海装备!R292)</f>
        <v/>
      </c>
      <c r="S293" s="370" t="str">
        <f>IF(深海装备!S292="","",深海装备!S292)</f>
        <v/>
      </c>
      <c r="T293" s="370" t="str">
        <f>IF(深海装备!T292="","",深海装备!T292)</f>
        <v/>
      </c>
      <c r="U293" s="370" t="str">
        <f>IF(深海装备!U292="","",深海装备!U292)</f>
        <v/>
      </c>
      <c r="V293" s="370" t="str">
        <f>IF(深海装备!V292="","",深海装备!V292)</f>
        <v/>
      </c>
      <c r="W293" s="370" t="str">
        <f>IF(深海装备!W292="","",深海装备!W292)</f>
        <v/>
      </c>
      <c r="X293" s="370" t="str">
        <f>IF(深海装备!X292="","",深海装备!X292)</f>
        <v/>
      </c>
      <c r="Y293" s="370" t="str">
        <f>IF(深海装备!Y292="","",深海装备!Y292)</f>
        <v/>
      </c>
      <c r="Z293" s="370" t="str">
        <f>IF(深海装备!Z292="","",深海装备!Z292)</f>
        <v/>
      </c>
      <c r="AA293" s="370" t="str">
        <f>IF(深海装备!AA292="","",深海装备!AA292)</f>
        <v/>
      </c>
      <c r="AB293" t="str">
        <f>IF(深海装备!AB292="","",深海装备!AB292)</f>
        <v/>
      </c>
      <c r="AC293" t="str">
        <f>IF(深海装备!AC292="","",深海装备!AC292)</f>
        <v/>
      </c>
      <c r="AD293" t="str">
        <f>IF(深海装备!AD292="","",深海装备!AD292)</f>
        <v/>
      </c>
    </row>
    <row r="294" spans="1:30">
      <c r="A294" t="str">
        <f>IF(深海装备!A293="","",深海装备!A293)</f>
        <v/>
      </c>
      <c r="B294" s="67" t="str">
        <f>IF(深海装备!B293="","",深海装备!B293)</f>
        <v/>
      </c>
      <c r="C294" t="str">
        <f>IF(深海装备!C293="","",深海装备!C293)</f>
        <v/>
      </c>
      <c r="D294" t="str">
        <f>IF(深海装备!D293="","",深海装备!D293)</f>
        <v/>
      </c>
      <c r="E294" s="370" t="str">
        <f>IF(深海装备!E293="","",深海装备!E293)</f>
        <v/>
      </c>
      <c r="F294" s="370" t="str">
        <f>IF(深海装备!F293="","",深海装备!F293)</f>
        <v/>
      </c>
      <c r="G294" s="370" t="str">
        <f>IF(深海装备!G293="","",深海装备!G293)</f>
        <v/>
      </c>
      <c r="H294" s="370" t="str">
        <f>IF(深海装备!H293="","",深海装备!H293)</f>
        <v/>
      </c>
      <c r="I294" s="370" t="str">
        <f>IF(深海装备!I293="","",深海装备!I293)</f>
        <v/>
      </c>
      <c r="J294" s="370" t="str">
        <f>IF(深海装备!J293="","",深海装备!J293)</f>
        <v/>
      </c>
      <c r="K294" s="370" t="str">
        <f>IF(深海装备!K293="","",深海装备!K293)</f>
        <v/>
      </c>
      <c r="L294" s="370" t="str">
        <f>IF(深海装备!L293="","",深海装备!L293)</f>
        <v/>
      </c>
      <c r="M294" s="370" t="str">
        <f>IF(深海装备!M293="","",深海装备!M293)</f>
        <v/>
      </c>
      <c r="N294" s="370" t="str">
        <f>IF(深海装备!N293="","",深海装备!N293)</f>
        <v/>
      </c>
      <c r="O294" s="370" t="str">
        <f>IF(深海装备!O293="","",深海装备!O293)</f>
        <v/>
      </c>
      <c r="P294" s="370" t="str">
        <f>IF(深海装备!P293="","",深海装备!P293)</f>
        <v/>
      </c>
      <c r="Q294" s="370" t="str">
        <f>IF(深海装备!Q293="","",深海装备!Q293)</f>
        <v/>
      </c>
      <c r="R294" s="370" t="str">
        <f>IF(深海装备!R293="","",深海装备!R293)</f>
        <v/>
      </c>
      <c r="S294" s="370" t="str">
        <f>IF(深海装备!S293="","",深海装备!S293)</f>
        <v/>
      </c>
      <c r="T294" s="370" t="str">
        <f>IF(深海装备!T293="","",深海装备!T293)</f>
        <v/>
      </c>
      <c r="U294" s="370" t="str">
        <f>IF(深海装备!U293="","",深海装备!U293)</f>
        <v/>
      </c>
      <c r="V294" s="370" t="str">
        <f>IF(深海装备!V293="","",深海装备!V293)</f>
        <v/>
      </c>
      <c r="W294" s="370" t="str">
        <f>IF(深海装备!W293="","",深海装备!W293)</f>
        <v/>
      </c>
      <c r="X294" s="370" t="str">
        <f>IF(深海装备!X293="","",深海装备!X293)</f>
        <v/>
      </c>
      <c r="Y294" s="370" t="str">
        <f>IF(深海装备!Y293="","",深海装备!Y293)</f>
        <v/>
      </c>
      <c r="Z294" s="370" t="str">
        <f>IF(深海装备!Z293="","",深海装备!Z293)</f>
        <v/>
      </c>
      <c r="AA294" s="370" t="str">
        <f>IF(深海装备!AA293="","",深海装备!AA293)</f>
        <v/>
      </c>
      <c r="AB294" t="str">
        <f>IF(深海装备!AB293="","",深海装备!AB293)</f>
        <v/>
      </c>
      <c r="AC294" t="str">
        <f>IF(深海装备!AC293="","",深海装备!AC293)</f>
        <v/>
      </c>
      <c r="AD294" t="str">
        <f>IF(深海装备!AD293="","",深海装备!AD293)</f>
        <v/>
      </c>
    </row>
    <row r="295" spans="1:30">
      <c r="A295" t="str">
        <f>IF(深海装备!A294="","",深海装备!A294)</f>
        <v/>
      </c>
      <c r="B295" s="67" t="str">
        <f>IF(深海装备!B294="","",深海装备!B294)</f>
        <v/>
      </c>
      <c r="C295" t="str">
        <f>IF(深海装备!C294="","",深海装备!C294)</f>
        <v/>
      </c>
      <c r="D295" t="str">
        <f>IF(深海装备!D294="","",深海装备!D294)</f>
        <v/>
      </c>
      <c r="E295" s="370" t="str">
        <f>IF(深海装备!E294="","",深海装备!E294)</f>
        <v/>
      </c>
      <c r="F295" s="370" t="str">
        <f>IF(深海装备!F294="","",深海装备!F294)</f>
        <v/>
      </c>
      <c r="G295" s="370" t="str">
        <f>IF(深海装备!G294="","",深海装备!G294)</f>
        <v/>
      </c>
      <c r="H295" s="370" t="str">
        <f>IF(深海装备!H294="","",深海装备!H294)</f>
        <v/>
      </c>
      <c r="I295" s="370" t="str">
        <f>IF(深海装备!I294="","",深海装备!I294)</f>
        <v/>
      </c>
      <c r="J295" s="370" t="str">
        <f>IF(深海装备!J294="","",深海装备!J294)</f>
        <v/>
      </c>
      <c r="K295" s="370" t="str">
        <f>IF(深海装备!K294="","",深海装备!K294)</f>
        <v/>
      </c>
      <c r="L295" s="370" t="str">
        <f>IF(深海装备!L294="","",深海装备!L294)</f>
        <v/>
      </c>
      <c r="M295" s="370" t="str">
        <f>IF(深海装备!M294="","",深海装备!M294)</f>
        <v/>
      </c>
      <c r="N295" s="370" t="str">
        <f>IF(深海装备!N294="","",深海装备!N294)</f>
        <v/>
      </c>
      <c r="O295" s="370" t="str">
        <f>IF(深海装备!O294="","",深海装备!O294)</f>
        <v/>
      </c>
      <c r="P295" s="370" t="str">
        <f>IF(深海装备!P294="","",深海装备!P294)</f>
        <v/>
      </c>
      <c r="Q295" s="370" t="str">
        <f>IF(深海装备!Q294="","",深海装备!Q294)</f>
        <v/>
      </c>
      <c r="R295" s="370" t="str">
        <f>IF(深海装备!R294="","",深海装备!R294)</f>
        <v/>
      </c>
      <c r="S295" s="370" t="str">
        <f>IF(深海装备!S294="","",深海装备!S294)</f>
        <v/>
      </c>
      <c r="T295" s="370" t="str">
        <f>IF(深海装备!T294="","",深海装备!T294)</f>
        <v/>
      </c>
      <c r="U295" s="370" t="str">
        <f>IF(深海装备!U294="","",深海装备!U294)</f>
        <v/>
      </c>
      <c r="V295" s="370" t="str">
        <f>IF(深海装备!V294="","",深海装备!V294)</f>
        <v/>
      </c>
      <c r="W295" s="370" t="str">
        <f>IF(深海装备!W294="","",深海装备!W294)</f>
        <v/>
      </c>
      <c r="X295" s="370" t="str">
        <f>IF(深海装备!X294="","",深海装备!X294)</f>
        <v/>
      </c>
      <c r="Y295" s="370" t="str">
        <f>IF(深海装备!Y294="","",深海装备!Y294)</f>
        <v/>
      </c>
      <c r="Z295" s="370" t="str">
        <f>IF(深海装备!Z294="","",深海装备!Z294)</f>
        <v/>
      </c>
      <c r="AA295" s="370" t="str">
        <f>IF(深海装备!AA294="","",深海装备!AA294)</f>
        <v/>
      </c>
      <c r="AB295" t="str">
        <f>IF(深海装备!AB294="","",深海装备!AB294)</f>
        <v/>
      </c>
      <c r="AC295" t="str">
        <f>IF(深海装备!AC294="","",深海装备!AC294)</f>
        <v/>
      </c>
      <c r="AD295" t="str">
        <f>IF(深海装备!AD294="","",深海装备!AD294)</f>
        <v/>
      </c>
    </row>
    <row r="296" spans="1:30">
      <c r="A296" t="str">
        <f>IF(深海装备!A295="","",深海装备!A295)</f>
        <v/>
      </c>
      <c r="B296" s="67" t="str">
        <f>IF(深海装备!B295="","",深海装备!B295)</f>
        <v/>
      </c>
      <c r="C296" t="str">
        <f>IF(深海装备!C295="","",深海装备!C295)</f>
        <v/>
      </c>
      <c r="D296" t="str">
        <f>IF(深海装备!D295="","",深海装备!D295)</f>
        <v/>
      </c>
      <c r="E296" s="370" t="str">
        <f>IF(深海装备!E295="","",深海装备!E295)</f>
        <v/>
      </c>
      <c r="F296" s="370" t="str">
        <f>IF(深海装备!F295="","",深海装备!F295)</f>
        <v/>
      </c>
      <c r="G296" s="370" t="str">
        <f>IF(深海装备!G295="","",深海装备!G295)</f>
        <v/>
      </c>
      <c r="H296" s="370" t="str">
        <f>IF(深海装备!H295="","",深海装备!H295)</f>
        <v/>
      </c>
      <c r="I296" s="370" t="str">
        <f>IF(深海装备!I295="","",深海装备!I295)</f>
        <v/>
      </c>
      <c r="J296" s="370" t="str">
        <f>IF(深海装备!J295="","",深海装备!J295)</f>
        <v/>
      </c>
      <c r="K296" s="370" t="str">
        <f>IF(深海装备!K295="","",深海装备!K295)</f>
        <v/>
      </c>
      <c r="L296" s="370" t="str">
        <f>IF(深海装备!L295="","",深海装备!L295)</f>
        <v/>
      </c>
      <c r="M296" s="370" t="str">
        <f>IF(深海装备!M295="","",深海装备!M295)</f>
        <v/>
      </c>
      <c r="N296" s="370" t="str">
        <f>IF(深海装备!N295="","",深海装备!N295)</f>
        <v/>
      </c>
      <c r="O296" s="370" t="str">
        <f>IF(深海装备!O295="","",深海装备!O295)</f>
        <v/>
      </c>
      <c r="P296" s="370" t="str">
        <f>IF(深海装备!P295="","",深海装备!P295)</f>
        <v/>
      </c>
      <c r="Q296" s="370" t="str">
        <f>IF(深海装备!Q295="","",深海装备!Q295)</f>
        <v/>
      </c>
      <c r="R296" s="370" t="str">
        <f>IF(深海装备!R295="","",深海装备!R295)</f>
        <v/>
      </c>
      <c r="S296" s="370" t="str">
        <f>IF(深海装备!S295="","",深海装备!S295)</f>
        <v/>
      </c>
      <c r="T296" s="370" t="str">
        <f>IF(深海装备!T295="","",深海装备!T295)</f>
        <v/>
      </c>
      <c r="U296" s="370" t="str">
        <f>IF(深海装备!U295="","",深海装备!U295)</f>
        <v/>
      </c>
      <c r="V296" s="370" t="str">
        <f>IF(深海装备!V295="","",深海装备!V295)</f>
        <v/>
      </c>
      <c r="W296" s="370" t="str">
        <f>IF(深海装备!W295="","",深海装备!W295)</f>
        <v/>
      </c>
      <c r="X296" s="370" t="str">
        <f>IF(深海装备!X295="","",深海装备!X295)</f>
        <v/>
      </c>
      <c r="Y296" s="370" t="str">
        <f>IF(深海装备!Y295="","",深海装备!Y295)</f>
        <v/>
      </c>
      <c r="Z296" s="370" t="str">
        <f>IF(深海装备!Z295="","",深海装备!Z295)</f>
        <v/>
      </c>
      <c r="AA296" s="370" t="str">
        <f>IF(深海装备!AA295="","",深海装备!AA295)</f>
        <v/>
      </c>
      <c r="AB296" t="str">
        <f>IF(深海装备!AB295="","",深海装备!AB295)</f>
        <v/>
      </c>
      <c r="AC296" t="str">
        <f>IF(深海装备!AC295="","",深海装备!AC295)</f>
        <v/>
      </c>
      <c r="AD296" t="str">
        <f>IF(深海装备!AD295="","",深海装备!AD295)</f>
        <v/>
      </c>
    </row>
    <row r="297" spans="1:30">
      <c r="A297" t="str">
        <f>IF(深海装备!A296="","",深海装备!A296)</f>
        <v/>
      </c>
      <c r="B297" s="67" t="str">
        <f>IF(深海装备!B296="","",深海装备!B296)</f>
        <v/>
      </c>
      <c r="C297" t="str">
        <f>IF(深海装备!C296="","",深海装备!C296)</f>
        <v/>
      </c>
      <c r="D297" t="str">
        <f>IF(深海装备!D296="","",深海装备!D296)</f>
        <v/>
      </c>
      <c r="E297" s="370" t="str">
        <f>IF(深海装备!E296="","",深海装备!E296)</f>
        <v/>
      </c>
      <c r="F297" s="370" t="str">
        <f>IF(深海装备!F296="","",深海装备!F296)</f>
        <v/>
      </c>
      <c r="G297" s="370" t="str">
        <f>IF(深海装备!G296="","",深海装备!G296)</f>
        <v/>
      </c>
      <c r="H297" s="370" t="str">
        <f>IF(深海装备!H296="","",深海装备!H296)</f>
        <v/>
      </c>
      <c r="I297" s="370" t="str">
        <f>IF(深海装备!I296="","",深海装备!I296)</f>
        <v/>
      </c>
      <c r="J297" s="370" t="str">
        <f>IF(深海装备!J296="","",深海装备!J296)</f>
        <v/>
      </c>
      <c r="K297" s="370" t="str">
        <f>IF(深海装备!K296="","",深海装备!K296)</f>
        <v/>
      </c>
      <c r="L297" s="370" t="str">
        <f>IF(深海装备!L296="","",深海装备!L296)</f>
        <v/>
      </c>
      <c r="M297" s="370" t="str">
        <f>IF(深海装备!M296="","",深海装备!M296)</f>
        <v/>
      </c>
      <c r="N297" s="370" t="str">
        <f>IF(深海装备!N296="","",深海装备!N296)</f>
        <v/>
      </c>
      <c r="O297" s="370" t="str">
        <f>IF(深海装备!O296="","",深海装备!O296)</f>
        <v/>
      </c>
      <c r="P297" s="370" t="str">
        <f>IF(深海装备!P296="","",深海装备!P296)</f>
        <v/>
      </c>
      <c r="Q297" s="370" t="str">
        <f>IF(深海装备!Q296="","",深海装备!Q296)</f>
        <v/>
      </c>
      <c r="R297" s="370" t="str">
        <f>IF(深海装备!R296="","",深海装备!R296)</f>
        <v/>
      </c>
      <c r="S297" s="370" t="str">
        <f>IF(深海装备!S296="","",深海装备!S296)</f>
        <v/>
      </c>
      <c r="T297" s="370" t="str">
        <f>IF(深海装备!T296="","",深海装备!T296)</f>
        <v/>
      </c>
      <c r="U297" s="370" t="str">
        <f>IF(深海装备!U296="","",深海装备!U296)</f>
        <v/>
      </c>
      <c r="V297" s="370" t="str">
        <f>IF(深海装备!V296="","",深海装备!V296)</f>
        <v/>
      </c>
      <c r="W297" s="370" t="str">
        <f>IF(深海装备!W296="","",深海装备!W296)</f>
        <v/>
      </c>
      <c r="X297" s="370" t="str">
        <f>IF(深海装备!X296="","",深海装备!X296)</f>
        <v/>
      </c>
      <c r="Y297" s="370" t="str">
        <f>IF(深海装备!Y296="","",深海装备!Y296)</f>
        <v/>
      </c>
      <c r="Z297" s="370" t="str">
        <f>IF(深海装备!Z296="","",深海装备!Z296)</f>
        <v/>
      </c>
      <c r="AA297" s="370" t="str">
        <f>IF(深海装备!AA296="","",深海装备!AA296)</f>
        <v/>
      </c>
      <c r="AB297" t="str">
        <f>IF(深海装备!AB296="","",深海装备!AB296)</f>
        <v/>
      </c>
      <c r="AC297" t="str">
        <f>IF(深海装备!AC296="","",深海装备!AC296)</f>
        <v/>
      </c>
      <c r="AD297" t="str">
        <f>IF(深海装备!AD296="","",深海装备!AD296)</f>
        <v/>
      </c>
    </row>
    <row r="298" spans="1:30">
      <c r="A298" t="str">
        <f>IF(深海装备!A297="","",深海装备!A297)</f>
        <v/>
      </c>
      <c r="B298" s="67" t="str">
        <f>IF(深海装备!B297="","",深海装备!B297)</f>
        <v/>
      </c>
      <c r="C298" t="str">
        <f>IF(深海装备!C297="","",深海装备!C297)</f>
        <v/>
      </c>
      <c r="D298" t="str">
        <f>IF(深海装备!D297="","",深海装备!D297)</f>
        <v/>
      </c>
      <c r="E298" s="370" t="str">
        <f>IF(深海装备!E297="","",深海装备!E297)</f>
        <v/>
      </c>
      <c r="F298" s="370" t="str">
        <f>IF(深海装备!F297="","",深海装备!F297)</f>
        <v/>
      </c>
      <c r="G298" s="370" t="str">
        <f>IF(深海装备!G297="","",深海装备!G297)</f>
        <v/>
      </c>
      <c r="H298" s="370" t="str">
        <f>IF(深海装备!H297="","",深海装备!H297)</f>
        <v/>
      </c>
      <c r="I298" s="370" t="str">
        <f>IF(深海装备!I297="","",深海装备!I297)</f>
        <v/>
      </c>
      <c r="J298" s="370" t="str">
        <f>IF(深海装备!J297="","",深海装备!J297)</f>
        <v/>
      </c>
      <c r="K298" s="370" t="str">
        <f>IF(深海装备!K297="","",深海装备!K297)</f>
        <v/>
      </c>
      <c r="L298" s="370" t="str">
        <f>IF(深海装备!L297="","",深海装备!L297)</f>
        <v/>
      </c>
      <c r="M298" s="370" t="str">
        <f>IF(深海装备!M297="","",深海装备!M297)</f>
        <v/>
      </c>
      <c r="N298" s="370" t="str">
        <f>IF(深海装备!N297="","",深海装备!N297)</f>
        <v/>
      </c>
      <c r="O298" s="370" t="str">
        <f>IF(深海装备!O297="","",深海装备!O297)</f>
        <v/>
      </c>
      <c r="P298" s="370" t="str">
        <f>IF(深海装备!P297="","",深海装备!P297)</f>
        <v/>
      </c>
      <c r="Q298" s="370" t="str">
        <f>IF(深海装备!Q297="","",深海装备!Q297)</f>
        <v/>
      </c>
      <c r="R298" s="370" t="str">
        <f>IF(深海装备!R297="","",深海装备!R297)</f>
        <v/>
      </c>
      <c r="S298" s="370" t="str">
        <f>IF(深海装备!S297="","",深海装备!S297)</f>
        <v/>
      </c>
      <c r="T298" s="370" t="str">
        <f>IF(深海装备!T297="","",深海装备!T297)</f>
        <v/>
      </c>
      <c r="U298" s="370" t="str">
        <f>IF(深海装备!U297="","",深海装备!U297)</f>
        <v/>
      </c>
      <c r="V298" s="370" t="str">
        <f>IF(深海装备!V297="","",深海装备!V297)</f>
        <v/>
      </c>
      <c r="W298" s="370" t="str">
        <f>IF(深海装备!W297="","",深海装备!W297)</f>
        <v/>
      </c>
      <c r="X298" s="370" t="str">
        <f>IF(深海装备!X297="","",深海装备!X297)</f>
        <v/>
      </c>
      <c r="Y298" s="370" t="str">
        <f>IF(深海装备!Y297="","",深海装备!Y297)</f>
        <v/>
      </c>
      <c r="Z298" s="370" t="str">
        <f>IF(深海装备!Z297="","",深海装备!Z297)</f>
        <v/>
      </c>
      <c r="AA298" s="370" t="str">
        <f>IF(深海装备!AA297="","",深海装备!AA297)</f>
        <v/>
      </c>
      <c r="AB298" t="str">
        <f>IF(深海装备!AB297="","",深海装备!AB297)</f>
        <v/>
      </c>
      <c r="AC298" t="str">
        <f>IF(深海装备!AC297="","",深海装备!AC297)</f>
        <v/>
      </c>
      <c r="AD298" t="str">
        <f>IF(深海装备!AD297="","",深海装备!AD297)</f>
        <v/>
      </c>
    </row>
    <row r="299" spans="1:30">
      <c r="A299" t="str">
        <f>IF(深海装备!A298="","",深海装备!A298)</f>
        <v/>
      </c>
      <c r="B299" s="67" t="str">
        <f>IF(深海装备!B298="","",深海装备!B298)</f>
        <v/>
      </c>
      <c r="C299" t="str">
        <f>IF(深海装备!C298="","",深海装备!C298)</f>
        <v/>
      </c>
      <c r="D299" t="str">
        <f>IF(深海装备!D298="","",深海装备!D298)</f>
        <v/>
      </c>
      <c r="E299" s="370" t="str">
        <f>IF(深海装备!E298="","",深海装备!E298)</f>
        <v/>
      </c>
      <c r="F299" s="370" t="str">
        <f>IF(深海装备!F298="","",深海装备!F298)</f>
        <v/>
      </c>
      <c r="G299" s="370" t="str">
        <f>IF(深海装备!G298="","",深海装备!G298)</f>
        <v/>
      </c>
      <c r="H299" s="370" t="str">
        <f>IF(深海装备!H298="","",深海装备!H298)</f>
        <v/>
      </c>
      <c r="I299" s="370" t="str">
        <f>IF(深海装备!I298="","",深海装备!I298)</f>
        <v/>
      </c>
      <c r="J299" s="370" t="str">
        <f>IF(深海装备!J298="","",深海装备!J298)</f>
        <v/>
      </c>
      <c r="K299" s="370" t="str">
        <f>IF(深海装备!K298="","",深海装备!K298)</f>
        <v/>
      </c>
      <c r="L299" s="370" t="str">
        <f>IF(深海装备!L298="","",深海装备!L298)</f>
        <v/>
      </c>
      <c r="M299" s="370" t="str">
        <f>IF(深海装备!M298="","",深海装备!M298)</f>
        <v/>
      </c>
      <c r="N299" s="370" t="str">
        <f>IF(深海装备!N298="","",深海装备!N298)</f>
        <v/>
      </c>
      <c r="O299" s="370" t="str">
        <f>IF(深海装备!O298="","",深海装备!O298)</f>
        <v/>
      </c>
      <c r="P299" s="370" t="str">
        <f>IF(深海装备!P298="","",深海装备!P298)</f>
        <v/>
      </c>
      <c r="Q299" s="370" t="str">
        <f>IF(深海装备!Q298="","",深海装备!Q298)</f>
        <v/>
      </c>
      <c r="R299" s="370" t="str">
        <f>IF(深海装备!R298="","",深海装备!R298)</f>
        <v/>
      </c>
      <c r="S299" s="370" t="str">
        <f>IF(深海装备!S298="","",深海装备!S298)</f>
        <v/>
      </c>
      <c r="T299" s="370" t="str">
        <f>IF(深海装备!T298="","",深海装备!T298)</f>
        <v/>
      </c>
      <c r="U299" s="370" t="str">
        <f>IF(深海装备!U298="","",深海装备!U298)</f>
        <v/>
      </c>
      <c r="V299" s="370" t="str">
        <f>IF(深海装备!V298="","",深海装备!V298)</f>
        <v/>
      </c>
      <c r="W299" s="370" t="str">
        <f>IF(深海装备!W298="","",深海装备!W298)</f>
        <v/>
      </c>
      <c r="X299" s="370" t="str">
        <f>IF(深海装备!X298="","",深海装备!X298)</f>
        <v/>
      </c>
      <c r="Y299" s="370" t="str">
        <f>IF(深海装备!Y298="","",深海装备!Y298)</f>
        <v/>
      </c>
      <c r="Z299" s="370" t="str">
        <f>IF(深海装备!Z298="","",深海装备!Z298)</f>
        <v/>
      </c>
      <c r="AA299" s="370" t="str">
        <f>IF(深海装备!AA298="","",深海装备!AA298)</f>
        <v/>
      </c>
      <c r="AB299" t="str">
        <f>IF(深海装备!AB298="","",深海装备!AB298)</f>
        <v/>
      </c>
      <c r="AC299" t="str">
        <f>IF(深海装备!AC298="","",深海装备!AC298)</f>
        <v/>
      </c>
      <c r="AD299" t="str">
        <f>IF(深海装备!AD298="","",深海装备!AD298)</f>
        <v/>
      </c>
    </row>
    <row r="300" spans="1:30">
      <c r="A300" t="str">
        <f>IF(深海装备!A299="","",深海装备!A299)</f>
        <v/>
      </c>
      <c r="B300" s="67" t="str">
        <f>IF(深海装备!B299="","",深海装备!B299)</f>
        <v/>
      </c>
      <c r="C300" t="str">
        <f>IF(深海装备!C299="","",深海装备!C299)</f>
        <v/>
      </c>
      <c r="D300" t="str">
        <f>IF(深海装备!D299="","",深海装备!D299)</f>
        <v/>
      </c>
      <c r="E300" s="370" t="str">
        <f>IF(深海装备!E299="","",深海装备!E299)</f>
        <v/>
      </c>
      <c r="F300" s="370" t="str">
        <f>IF(深海装备!F299="","",深海装备!F299)</f>
        <v/>
      </c>
      <c r="G300" s="370" t="str">
        <f>IF(深海装备!G299="","",深海装备!G299)</f>
        <v/>
      </c>
      <c r="H300" s="370" t="str">
        <f>IF(深海装备!H299="","",深海装备!H299)</f>
        <v/>
      </c>
      <c r="I300" s="370" t="str">
        <f>IF(深海装备!I299="","",深海装备!I299)</f>
        <v/>
      </c>
      <c r="J300" s="370" t="str">
        <f>IF(深海装备!J299="","",深海装备!J299)</f>
        <v/>
      </c>
      <c r="K300" s="370" t="str">
        <f>IF(深海装备!K299="","",深海装备!K299)</f>
        <v/>
      </c>
      <c r="L300" s="370" t="str">
        <f>IF(深海装备!L299="","",深海装备!L299)</f>
        <v/>
      </c>
      <c r="M300" s="370" t="str">
        <f>IF(深海装备!M299="","",深海装备!M299)</f>
        <v/>
      </c>
      <c r="N300" s="370" t="str">
        <f>IF(深海装备!N299="","",深海装备!N299)</f>
        <v/>
      </c>
      <c r="O300" s="370" t="str">
        <f>IF(深海装备!O299="","",深海装备!O299)</f>
        <v/>
      </c>
      <c r="P300" s="370" t="str">
        <f>IF(深海装备!P299="","",深海装备!P299)</f>
        <v/>
      </c>
      <c r="Q300" s="370" t="str">
        <f>IF(深海装备!Q299="","",深海装备!Q299)</f>
        <v/>
      </c>
      <c r="R300" s="370" t="str">
        <f>IF(深海装备!R299="","",深海装备!R299)</f>
        <v/>
      </c>
      <c r="S300" s="370" t="str">
        <f>IF(深海装备!S299="","",深海装备!S299)</f>
        <v/>
      </c>
      <c r="T300" s="370" t="str">
        <f>IF(深海装备!T299="","",深海装备!T299)</f>
        <v/>
      </c>
      <c r="U300" s="370" t="str">
        <f>IF(深海装备!U299="","",深海装备!U299)</f>
        <v/>
      </c>
      <c r="V300" s="370" t="str">
        <f>IF(深海装备!V299="","",深海装备!V299)</f>
        <v/>
      </c>
      <c r="W300" s="370" t="str">
        <f>IF(深海装备!W299="","",深海装备!W299)</f>
        <v/>
      </c>
      <c r="X300" s="370" t="str">
        <f>IF(深海装备!X299="","",深海装备!X299)</f>
        <v/>
      </c>
      <c r="Y300" s="370" t="str">
        <f>IF(深海装备!Y299="","",深海装备!Y299)</f>
        <v/>
      </c>
      <c r="Z300" s="370" t="str">
        <f>IF(深海装备!Z299="","",深海装备!Z299)</f>
        <v/>
      </c>
      <c r="AA300" s="370" t="str">
        <f>IF(深海装备!AA299="","",深海装备!AA299)</f>
        <v/>
      </c>
      <c r="AB300" t="str">
        <f>IF(深海装备!AB299="","",深海装备!AB299)</f>
        <v/>
      </c>
      <c r="AC300" t="str">
        <f>IF(深海装备!AC299="","",深海装备!AC299)</f>
        <v/>
      </c>
      <c r="AD300" t="str">
        <f>IF(深海装备!AD299="","",深海装备!AD299)</f>
        <v/>
      </c>
    </row>
    <row r="301" spans="1:30">
      <c r="A301" t="str">
        <f>IF(深海装备!A300="","",深海装备!A300)</f>
        <v/>
      </c>
      <c r="B301" s="67" t="str">
        <f>IF(深海装备!B300="","",深海装备!B300)</f>
        <v/>
      </c>
      <c r="C301" t="str">
        <f>IF(深海装备!C300="","",深海装备!C300)</f>
        <v/>
      </c>
      <c r="D301" t="str">
        <f>IF(深海装备!D300="","",深海装备!D300)</f>
        <v/>
      </c>
      <c r="E301" s="370" t="str">
        <f>IF(深海装备!E300="","",深海装备!E300)</f>
        <v/>
      </c>
      <c r="F301" s="370" t="str">
        <f>IF(深海装备!F300="","",深海装备!F300)</f>
        <v/>
      </c>
      <c r="G301" s="370" t="str">
        <f>IF(深海装备!G300="","",深海装备!G300)</f>
        <v/>
      </c>
      <c r="H301" s="370" t="str">
        <f>IF(深海装备!H300="","",深海装备!H300)</f>
        <v/>
      </c>
      <c r="I301" s="370" t="str">
        <f>IF(深海装备!I300="","",深海装备!I300)</f>
        <v/>
      </c>
      <c r="J301" s="370" t="str">
        <f>IF(深海装备!J300="","",深海装备!J300)</f>
        <v/>
      </c>
      <c r="K301" s="370" t="str">
        <f>IF(深海装备!K300="","",深海装备!K300)</f>
        <v/>
      </c>
      <c r="L301" s="370" t="str">
        <f>IF(深海装备!L300="","",深海装备!L300)</f>
        <v/>
      </c>
      <c r="M301" s="370" t="str">
        <f>IF(深海装备!M300="","",深海装备!M300)</f>
        <v/>
      </c>
      <c r="N301" s="370" t="str">
        <f>IF(深海装备!N300="","",深海装备!N300)</f>
        <v/>
      </c>
      <c r="O301" s="370" t="str">
        <f>IF(深海装备!O300="","",深海装备!O300)</f>
        <v/>
      </c>
      <c r="P301" s="370" t="str">
        <f>IF(深海装备!P300="","",深海装备!P300)</f>
        <v/>
      </c>
      <c r="Q301" s="370" t="str">
        <f>IF(深海装备!Q300="","",深海装备!Q300)</f>
        <v/>
      </c>
      <c r="R301" s="370" t="str">
        <f>IF(深海装备!R300="","",深海装备!R300)</f>
        <v/>
      </c>
      <c r="S301" s="370" t="str">
        <f>IF(深海装备!S300="","",深海装备!S300)</f>
        <v/>
      </c>
      <c r="T301" s="370" t="str">
        <f>IF(深海装备!T300="","",深海装备!T300)</f>
        <v/>
      </c>
      <c r="U301" s="370" t="str">
        <f>IF(深海装备!U300="","",深海装备!U300)</f>
        <v/>
      </c>
      <c r="V301" s="370" t="str">
        <f>IF(深海装备!V300="","",深海装备!V300)</f>
        <v/>
      </c>
      <c r="W301" s="370" t="str">
        <f>IF(深海装备!W300="","",深海装备!W300)</f>
        <v/>
      </c>
      <c r="X301" s="370" t="str">
        <f>IF(深海装备!X300="","",深海装备!X300)</f>
        <v/>
      </c>
      <c r="Y301" s="370" t="str">
        <f>IF(深海装备!Y300="","",深海装备!Y300)</f>
        <v/>
      </c>
      <c r="Z301" s="370" t="str">
        <f>IF(深海装备!Z300="","",深海装备!Z300)</f>
        <v/>
      </c>
      <c r="AA301" s="370" t="str">
        <f>IF(深海装备!AA300="","",深海装备!AA300)</f>
        <v/>
      </c>
      <c r="AB301" t="str">
        <f>IF(深海装备!AB300="","",深海装备!AB300)</f>
        <v/>
      </c>
      <c r="AC301" t="str">
        <f>IF(深海装备!AC300="","",深海装备!AC300)</f>
        <v/>
      </c>
      <c r="AD301" t="str">
        <f>IF(深海装备!AD300="","",深海装备!AD300)</f>
        <v/>
      </c>
    </row>
    <row r="302" spans="1:30">
      <c r="A302" t="str">
        <f>IF(深海装备!A301="","",深海装备!A301)</f>
        <v/>
      </c>
      <c r="B302" s="67" t="str">
        <f>IF(深海装备!B301="","",深海装备!B301)</f>
        <v/>
      </c>
      <c r="C302" t="str">
        <f>IF(深海装备!C301="","",深海装备!C301)</f>
        <v/>
      </c>
      <c r="D302" t="str">
        <f>IF(深海装备!D301="","",深海装备!D301)</f>
        <v/>
      </c>
      <c r="E302" s="370" t="str">
        <f>IF(深海装备!E301="","",深海装备!E301)</f>
        <v/>
      </c>
      <c r="F302" s="370" t="str">
        <f>IF(深海装备!F301="","",深海装备!F301)</f>
        <v/>
      </c>
      <c r="G302" s="370" t="str">
        <f>IF(深海装备!G301="","",深海装备!G301)</f>
        <v/>
      </c>
      <c r="H302" s="370" t="str">
        <f>IF(深海装备!H301="","",深海装备!H301)</f>
        <v/>
      </c>
      <c r="I302" s="370" t="str">
        <f>IF(深海装备!I301="","",深海装备!I301)</f>
        <v/>
      </c>
      <c r="J302" s="370" t="str">
        <f>IF(深海装备!J301="","",深海装备!J301)</f>
        <v/>
      </c>
      <c r="K302" s="370" t="str">
        <f>IF(深海装备!K301="","",深海装备!K301)</f>
        <v/>
      </c>
      <c r="L302" s="370" t="str">
        <f>IF(深海装备!L301="","",深海装备!L301)</f>
        <v/>
      </c>
      <c r="M302" s="370" t="str">
        <f>IF(深海装备!M301="","",深海装备!M301)</f>
        <v/>
      </c>
      <c r="N302" s="370" t="str">
        <f>IF(深海装备!N301="","",深海装备!N301)</f>
        <v/>
      </c>
      <c r="O302" s="370" t="str">
        <f>IF(深海装备!O301="","",深海装备!O301)</f>
        <v/>
      </c>
      <c r="P302" s="370" t="str">
        <f>IF(深海装备!P301="","",深海装备!P301)</f>
        <v/>
      </c>
      <c r="Q302" s="370" t="str">
        <f>IF(深海装备!Q301="","",深海装备!Q301)</f>
        <v/>
      </c>
      <c r="R302" s="370" t="str">
        <f>IF(深海装备!R301="","",深海装备!R301)</f>
        <v/>
      </c>
      <c r="S302" s="370" t="str">
        <f>IF(深海装备!S301="","",深海装备!S301)</f>
        <v/>
      </c>
      <c r="T302" s="370" t="str">
        <f>IF(深海装备!T301="","",深海装备!T301)</f>
        <v/>
      </c>
      <c r="U302" s="370" t="str">
        <f>IF(深海装备!U301="","",深海装备!U301)</f>
        <v/>
      </c>
      <c r="V302" s="370" t="str">
        <f>IF(深海装备!V301="","",深海装备!V301)</f>
        <v/>
      </c>
      <c r="W302" s="370" t="str">
        <f>IF(深海装备!W301="","",深海装备!W301)</f>
        <v/>
      </c>
      <c r="X302" s="370" t="str">
        <f>IF(深海装备!X301="","",深海装备!X301)</f>
        <v/>
      </c>
      <c r="Y302" s="370" t="str">
        <f>IF(深海装备!Y301="","",深海装备!Y301)</f>
        <v/>
      </c>
      <c r="Z302" s="370" t="str">
        <f>IF(深海装备!Z301="","",深海装备!Z301)</f>
        <v/>
      </c>
      <c r="AA302" s="370" t="str">
        <f>IF(深海装备!AA301="","",深海装备!AA301)</f>
        <v/>
      </c>
      <c r="AB302" t="str">
        <f>IF(深海装备!AB301="","",深海装备!AB301)</f>
        <v/>
      </c>
      <c r="AC302" t="str">
        <f>IF(深海装备!AC301="","",深海装备!AC301)</f>
        <v/>
      </c>
      <c r="AD302" t="str">
        <f>IF(深海装备!AD301="","",深海装备!AD301)</f>
        <v/>
      </c>
    </row>
    <row r="303" spans="1:30">
      <c r="A303" t="str">
        <f>IF(深海装备!A302="","",深海装备!A302)</f>
        <v/>
      </c>
      <c r="B303" s="67" t="str">
        <f>IF(深海装备!B302="","",深海装备!B302)</f>
        <v/>
      </c>
      <c r="C303" t="str">
        <f>IF(深海装备!C302="","",深海装备!C302)</f>
        <v/>
      </c>
      <c r="D303" t="str">
        <f>IF(深海装备!D302="","",深海装备!D302)</f>
        <v/>
      </c>
      <c r="E303" s="370" t="str">
        <f>IF(深海装备!E302="","",深海装备!E302)</f>
        <v/>
      </c>
      <c r="F303" s="370" t="str">
        <f>IF(深海装备!F302="","",深海装备!F302)</f>
        <v/>
      </c>
      <c r="G303" s="370" t="str">
        <f>IF(深海装备!G302="","",深海装备!G302)</f>
        <v/>
      </c>
      <c r="H303" s="370" t="str">
        <f>IF(深海装备!H302="","",深海装备!H302)</f>
        <v/>
      </c>
      <c r="I303" s="370" t="str">
        <f>IF(深海装备!I302="","",深海装备!I302)</f>
        <v/>
      </c>
      <c r="J303" s="370" t="str">
        <f>IF(深海装备!J302="","",深海装备!J302)</f>
        <v/>
      </c>
      <c r="K303" s="370" t="str">
        <f>IF(深海装备!K302="","",深海装备!K302)</f>
        <v/>
      </c>
      <c r="L303" s="370" t="str">
        <f>IF(深海装备!L302="","",深海装备!L302)</f>
        <v/>
      </c>
      <c r="M303" s="370" t="str">
        <f>IF(深海装备!M302="","",深海装备!M302)</f>
        <v/>
      </c>
      <c r="N303" s="370" t="str">
        <f>IF(深海装备!N302="","",深海装备!N302)</f>
        <v/>
      </c>
      <c r="O303" s="370" t="str">
        <f>IF(深海装备!O302="","",深海装备!O302)</f>
        <v/>
      </c>
      <c r="P303" s="370" t="str">
        <f>IF(深海装备!P302="","",深海装备!P302)</f>
        <v/>
      </c>
      <c r="Q303" s="370" t="str">
        <f>IF(深海装备!Q302="","",深海装备!Q302)</f>
        <v/>
      </c>
      <c r="R303" s="370" t="str">
        <f>IF(深海装备!R302="","",深海装备!R302)</f>
        <v/>
      </c>
      <c r="S303" s="370" t="str">
        <f>IF(深海装备!S302="","",深海装备!S302)</f>
        <v/>
      </c>
      <c r="T303" s="370" t="str">
        <f>IF(深海装备!T302="","",深海装备!T302)</f>
        <v/>
      </c>
      <c r="U303" s="370" t="str">
        <f>IF(深海装备!U302="","",深海装备!U302)</f>
        <v/>
      </c>
      <c r="V303" s="370" t="str">
        <f>IF(深海装备!V302="","",深海装备!V302)</f>
        <v/>
      </c>
      <c r="W303" s="370" t="str">
        <f>IF(深海装备!W302="","",深海装备!W302)</f>
        <v/>
      </c>
      <c r="X303" s="370" t="str">
        <f>IF(深海装备!X302="","",深海装备!X302)</f>
        <v/>
      </c>
      <c r="Y303" s="370" t="str">
        <f>IF(深海装备!Y302="","",深海装备!Y302)</f>
        <v/>
      </c>
      <c r="Z303" s="370" t="str">
        <f>IF(深海装备!Z302="","",深海装备!Z302)</f>
        <v/>
      </c>
      <c r="AA303" s="370" t="str">
        <f>IF(深海装备!AA302="","",深海装备!AA302)</f>
        <v/>
      </c>
      <c r="AB303" t="str">
        <f>IF(深海装备!AB302="","",深海装备!AB302)</f>
        <v/>
      </c>
      <c r="AC303" t="str">
        <f>IF(深海装备!AC302="","",深海装备!AC302)</f>
        <v/>
      </c>
      <c r="AD303" t="str">
        <f>IF(深海装备!AD302="","",深海装备!AD302)</f>
        <v/>
      </c>
    </row>
    <row r="304" spans="1:30">
      <c r="A304" t="str">
        <f>IF(深海装备!A303="","",深海装备!A303)</f>
        <v/>
      </c>
      <c r="B304" s="67" t="str">
        <f>IF(深海装备!B303="","",深海装备!B303)</f>
        <v/>
      </c>
      <c r="C304" t="str">
        <f>IF(深海装备!C303="","",深海装备!C303)</f>
        <v/>
      </c>
      <c r="D304" t="str">
        <f>IF(深海装备!D303="","",深海装备!D303)</f>
        <v/>
      </c>
      <c r="E304" s="370" t="str">
        <f>IF(深海装备!E303="","",深海装备!E303)</f>
        <v/>
      </c>
      <c r="F304" s="370" t="str">
        <f>IF(深海装备!F303="","",深海装备!F303)</f>
        <v/>
      </c>
      <c r="G304" s="370" t="str">
        <f>IF(深海装备!G303="","",深海装备!G303)</f>
        <v/>
      </c>
      <c r="H304" s="370" t="str">
        <f>IF(深海装备!H303="","",深海装备!H303)</f>
        <v/>
      </c>
      <c r="I304" s="370" t="str">
        <f>IF(深海装备!I303="","",深海装备!I303)</f>
        <v/>
      </c>
      <c r="J304" s="370" t="str">
        <f>IF(深海装备!J303="","",深海装备!J303)</f>
        <v/>
      </c>
      <c r="K304" s="370" t="str">
        <f>IF(深海装备!K303="","",深海装备!K303)</f>
        <v/>
      </c>
      <c r="L304" s="370" t="str">
        <f>IF(深海装备!L303="","",深海装备!L303)</f>
        <v/>
      </c>
      <c r="M304" s="370" t="str">
        <f>IF(深海装备!M303="","",深海装备!M303)</f>
        <v/>
      </c>
      <c r="N304" s="370" t="str">
        <f>IF(深海装备!N303="","",深海装备!N303)</f>
        <v/>
      </c>
      <c r="O304" s="370" t="str">
        <f>IF(深海装备!O303="","",深海装备!O303)</f>
        <v/>
      </c>
      <c r="P304" s="370" t="str">
        <f>IF(深海装备!P303="","",深海装备!P303)</f>
        <v/>
      </c>
      <c r="Q304" s="370" t="str">
        <f>IF(深海装备!Q303="","",深海装备!Q303)</f>
        <v/>
      </c>
      <c r="R304" s="370" t="str">
        <f>IF(深海装备!R303="","",深海装备!R303)</f>
        <v/>
      </c>
      <c r="S304" s="370" t="str">
        <f>IF(深海装备!S303="","",深海装备!S303)</f>
        <v/>
      </c>
      <c r="T304" s="370" t="str">
        <f>IF(深海装备!T303="","",深海装备!T303)</f>
        <v/>
      </c>
      <c r="U304" s="370" t="str">
        <f>IF(深海装备!U303="","",深海装备!U303)</f>
        <v/>
      </c>
      <c r="V304" s="370" t="str">
        <f>IF(深海装备!V303="","",深海装备!V303)</f>
        <v/>
      </c>
      <c r="W304" s="370" t="str">
        <f>IF(深海装备!W303="","",深海装备!W303)</f>
        <v/>
      </c>
      <c r="X304" s="370" t="str">
        <f>IF(深海装备!X303="","",深海装备!X303)</f>
        <v/>
      </c>
      <c r="Y304" s="370" t="str">
        <f>IF(深海装备!Y303="","",深海装备!Y303)</f>
        <v/>
      </c>
      <c r="Z304" s="370" t="str">
        <f>IF(深海装备!Z303="","",深海装备!Z303)</f>
        <v/>
      </c>
      <c r="AA304" s="370" t="str">
        <f>IF(深海装备!AA303="","",深海装备!AA303)</f>
        <v/>
      </c>
      <c r="AB304" t="str">
        <f>IF(深海装备!AB303="","",深海装备!AB303)</f>
        <v/>
      </c>
      <c r="AC304" t="str">
        <f>IF(深海装备!AC303="","",深海装备!AC303)</f>
        <v/>
      </c>
      <c r="AD304" t="str">
        <f>IF(深海装备!AD303="","",深海装备!AD303)</f>
        <v/>
      </c>
    </row>
    <row r="305" spans="1:30">
      <c r="A305" t="str">
        <f>IF(深海装备!A304="","",深海装备!A304)</f>
        <v/>
      </c>
      <c r="B305" s="67" t="str">
        <f>IF(深海装备!B304="","",深海装备!B304)</f>
        <v/>
      </c>
      <c r="C305" t="str">
        <f>IF(深海装备!C304="","",深海装备!C304)</f>
        <v/>
      </c>
      <c r="D305" t="str">
        <f>IF(深海装备!D304="","",深海装备!D304)</f>
        <v/>
      </c>
      <c r="E305" s="370" t="str">
        <f>IF(深海装备!E304="","",深海装备!E304)</f>
        <v/>
      </c>
      <c r="F305" s="370" t="str">
        <f>IF(深海装备!F304="","",深海装备!F304)</f>
        <v/>
      </c>
      <c r="G305" s="370" t="str">
        <f>IF(深海装备!G304="","",深海装备!G304)</f>
        <v/>
      </c>
      <c r="H305" s="370" t="str">
        <f>IF(深海装备!H304="","",深海装备!H304)</f>
        <v/>
      </c>
      <c r="I305" s="370" t="str">
        <f>IF(深海装备!I304="","",深海装备!I304)</f>
        <v/>
      </c>
      <c r="J305" s="370" t="str">
        <f>IF(深海装备!J304="","",深海装备!J304)</f>
        <v/>
      </c>
      <c r="K305" s="370" t="str">
        <f>IF(深海装备!K304="","",深海装备!K304)</f>
        <v/>
      </c>
      <c r="L305" s="370" t="str">
        <f>IF(深海装备!L304="","",深海装备!L304)</f>
        <v/>
      </c>
      <c r="M305" s="370" t="str">
        <f>IF(深海装备!M304="","",深海装备!M304)</f>
        <v/>
      </c>
      <c r="N305" s="370" t="str">
        <f>IF(深海装备!N304="","",深海装备!N304)</f>
        <v/>
      </c>
      <c r="O305" s="370" t="str">
        <f>IF(深海装备!O304="","",深海装备!O304)</f>
        <v/>
      </c>
      <c r="P305" s="370" t="str">
        <f>IF(深海装备!P304="","",深海装备!P304)</f>
        <v/>
      </c>
      <c r="Q305" s="370" t="str">
        <f>IF(深海装备!Q304="","",深海装备!Q304)</f>
        <v/>
      </c>
      <c r="R305" s="370" t="str">
        <f>IF(深海装备!R304="","",深海装备!R304)</f>
        <v/>
      </c>
      <c r="S305" s="370" t="str">
        <f>IF(深海装备!S304="","",深海装备!S304)</f>
        <v/>
      </c>
      <c r="T305" s="370" t="str">
        <f>IF(深海装备!T304="","",深海装备!T304)</f>
        <v/>
      </c>
      <c r="U305" s="370" t="str">
        <f>IF(深海装备!U304="","",深海装备!U304)</f>
        <v/>
      </c>
      <c r="V305" s="370" t="str">
        <f>IF(深海装备!V304="","",深海装备!V304)</f>
        <v/>
      </c>
      <c r="W305" s="370" t="str">
        <f>IF(深海装备!W304="","",深海装备!W304)</f>
        <v/>
      </c>
      <c r="X305" s="370" t="str">
        <f>IF(深海装备!X304="","",深海装备!X304)</f>
        <v/>
      </c>
      <c r="Y305" s="370" t="str">
        <f>IF(深海装备!Y304="","",深海装备!Y304)</f>
        <v/>
      </c>
      <c r="Z305" s="370" t="str">
        <f>IF(深海装备!Z304="","",深海装备!Z304)</f>
        <v/>
      </c>
      <c r="AA305" s="370" t="str">
        <f>IF(深海装备!AA304="","",深海装备!AA304)</f>
        <v/>
      </c>
      <c r="AB305" t="str">
        <f>IF(深海装备!AB304="","",深海装备!AB304)</f>
        <v/>
      </c>
      <c r="AC305" t="str">
        <f>IF(深海装备!AC304="","",深海装备!AC304)</f>
        <v/>
      </c>
      <c r="AD305" t="str">
        <f>IF(深海装备!AD304="","",深海装备!AD304)</f>
        <v/>
      </c>
    </row>
    <row r="306" spans="1:30">
      <c r="A306" t="str">
        <f>IF(深海装备!A305="","",深海装备!A305)</f>
        <v/>
      </c>
      <c r="B306" s="67" t="str">
        <f>IF(深海装备!B305="","",深海装备!B305)</f>
        <v/>
      </c>
      <c r="C306" t="str">
        <f>IF(深海装备!C305="","",深海装备!C305)</f>
        <v/>
      </c>
      <c r="D306" t="str">
        <f>IF(深海装备!D305="","",深海装备!D305)</f>
        <v/>
      </c>
      <c r="E306" s="370" t="str">
        <f>IF(深海装备!E305="","",深海装备!E305)</f>
        <v/>
      </c>
      <c r="F306" s="370" t="str">
        <f>IF(深海装备!F305="","",深海装备!F305)</f>
        <v/>
      </c>
      <c r="G306" s="370" t="str">
        <f>IF(深海装备!G305="","",深海装备!G305)</f>
        <v/>
      </c>
      <c r="H306" s="370" t="str">
        <f>IF(深海装备!H305="","",深海装备!H305)</f>
        <v/>
      </c>
      <c r="I306" s="370" t="str">
        <f>IF(深海装备!I305="","",深海装备!I305)</f>
        <v/>
      </c>
      <c r="J306" s="370" t="str">
        <f>IF(深海装备!J305="","",深海装备!J305)</f>
        <v/>
      </c>
      <c r="K306" s="370" t="str">
        <f>IF(深海装备!K305="","",深海装备!K305)</f>
        <v/>
      </c>
      <c r="L306" s="370" t="str">
        <f>IF(深海装备!L305="","",深海装备!L305)</f>
        <v/>
      </c>
      <c r="M306" s="370" t="str">
        <f>IF(深海装备!M305="","",深海装备!M305)</f>
        <v/>
      </c>
      <c r="N306" s="370" t="str">
        <f>IF(深海装备!N305="","",深海装备!N305)</f>
        <v/>
      </c>
      <c r="O306" s="370" t="str">
        <f>IF(深海装备!O305="","",深海装备!O305)</f>
        <v/>
      </c>
      <c r="P306" s="370" t="str">
        <f>IF(深海装备!P305="","",深海装备!P305)</f>
        <v/>
      </c>
      <c r="Q306" s="370" t="str">
        <f>IF(深海装备!Q305="","",深海装备!Q305)</f>
        <v/>
      </c>
      <c r="R306" s="370" t="str">
        <f>IF(深海装备!R305="","",深海装备!R305)</f>
        <v/>
      </c>
      <c r="S306" s="370" t="str">
        <f>IF(深海装备!S305="","",深海装备!S305)</f>
        <v/>
      </c>
      <c r="T306" s="370" t="str">
        <f>IF(深海装备!T305="","",深海装备!T305)</f>
        <v/>
      </c>
      <c r="U306" s="370" t="str">
        <f>IF(深海装备!U305="","",深海装备!U305)</f>
        <v/>
      </c>
      <c r="V306" s="370" t="str">
        <f>IF(深海装备!V305="","",深海装备!V305)</f>
        <v/>
      </c>
      <c r="W306" s="370" t="str">
        <f>IF(深海装备!W305="","",深海装备!W305)</f>
        <v/>
      </c>
      <c r="X306" s="370" t="str">
        <f>IF(深海装备!X305="","",深海装备!X305)</f>
        <v/>
      </c>
      <c r="Y306" s="370" t="str">
        <f>IF(深海装备!Y305="","",深海装备!Y305)</f>
        <v/>
      </c>
      <c r="Z306" s="370" t="str">
        <f>IF(深海装备!Z305="","",深海装备!Z305)</f>
        <v/>
      </c>
      <c r="AA306" s="370" t="str">
        <f>IF(深海装备!AA305="","",深海装备!AA305)</f>
        <v/>
      </c>
      <c r="AB306" t="str">
        <f>IF(深海装备!AB305="","",深海装备!AB305)</f>
        <v/>
      </c>
      <c r="AC306" t="str">
        <f>IF(深海装备!AC305="","",深海装备!AC305)</f>
        <v/>
      </c>
      <c r="AD306" t="str">
        <f>IF(深海装备!AD305="","",深海装备!AD305)</f>
        <v/>
      </c>
    </row>
    <row r="307" spans="1:30">
      <c r="A307" t="str">
        <f>IF(深海装备!A306="","",深海装备!A306)</f>
        <v/>
      </c>
      <c r="B307" s="67" t="str">
        <f>IF(深海装备!B306="","",深海装备!B306)</f>
        <v/>
      </c>
      <c r="C307" t="str">
        <f>IF(深海装备!C306="","",深海装备!C306)</f>
        <v/>
      </c>
      <c r="D307" t="str">
        <f>IF(深海装备!D306="","",深海装备!D306)</f>
        <v/>
      </c>
      <c r="E307" s="370" t="str">
        <f>IF(深海装备!E306="","",深海装备!E306)</f>
        <v/>
      </c>
      <c r="F307" s="370" t="str">
        <f>IF(深海装备!F306="","",深海装备!F306)</f>
        <v/>
      </c>
      <c r="G307" s="370" t="str">
        <f>IF(深海装备!G306="","",深海装备!G306)</f>
        <v/>
      </c>
      <c r="H307" s="370" t="str">
        <f>IF(深海装备!H306="","",深海装备!H306)</f>
        <v/>
      </c>
      <c r="I307" s="370" t="str">
        <f>IF(深海装备!I306="","",深海装备!I306)</f>
        <v/>
      </c>
      <c r="J307" s="370" t="str">
        <f>IF(深海装备!J306="","",深海装备!J306)</f>
        <v/>
      </c>
      <c r="K307" s="370" t="str">
        <f>IF(深海装备!K306="","",深海装备!K306)</f>
        <v/>
      </c>
      <c r="L307" s="370" t="str">
        <f>IF(深海装备!L306="","",深海装备!L306)</f>
        <v/>
      </c>
      <c r="M307" s="370" t="str">
        <f>IF(深海装备!M306="","",深海装备!M306)</f>
        <v/>
      </c>
      <c r="N307" s="370" t="str">
        <f>IF(深海装备!N306="","",深海装备!N306)</f>
        <v/>
      </c>
      <c r="O307" s="370" t="str">
        <f>IF(深海装备!O306="","",深海装备!O306)</f>
        <v/>
      </c>
      <c r="P307" s="370" t="str">
        <f>IF(深海装备!P306="","",深海装备!P306)</f>
        <v/>
      </c>
      <c r="Q307" s="370" t="str">
        <f>IF(深海装备!Q306="","",深海装备!Q306)</f>
        <v/>
      </c>
      <c r="R307" s="370" t="str">
        <f>IF(深海装备!R306="","",深海装备!R306)</f>
        <v/>
      </c>
      <c r="S307" s="370" t="str">
        <f>IF(深海装备!S306="","",深海装备!S306)</f>
        <v/>
      </c>
      <c r="T307" s="370" t="str">
        <f>IF(深海装备!T306="","",深海装备!T306)</f>
        <v/>
      </c>
      <c r="U307" s="370" t="str">
        <f>IF(深海装备!U306="","",深海装备!U306)</f>
        <v/>
      </c>
      <c r="V307" s="370" t="str">
        <f>IF(深海装备!V306="","",深海装备!V306)</f>
        <v/>
      </c>
      <c r="W307" s="370" t="str">
        <f>IF(深海装备!W306="","",深海装备!W306)</f>
        <v/>
      </c>
      <c r="X307" s="370" t="str">
        <f>IF(深海装备!X306="","",深海装备!X306)</f>
        <v/>
      </c>
      <c r="Y307" s="370" t="str">
        <f>IF(深海装备!Y306="","",深海装备!Y306)</f>
        <v/>
      </c>
      <c r="Z307" s="370" t="str">
        <f>IF(深海装备!Z306="","",深海装备!Z306)</f>
        <v/>
      </c>
      <c r="AA307" s="370" t="str">
        <f>IF(深海装备!AA306="","",深海装备!AA306)</f>
        <v/>
      </c>
      <c r="AB307" t="str">
        <f>IF(深海装备!AB306="","",深海装备!AB306)</f>
        <v/>
      </c>
      <c r="AC307" t="str">
        <f>IF(深海装备!AC306="","",深海装备!AC306)</f>
        <v/>
      </c>
      <c r="AD307" t="str">
        <f>IF(深海装备!AD306="","",深海装备!AD306)</f>
        <v/>
      </c>
    </row>
    <row r="308" spans="1:30">
      <c r="A308" t="str">
        <f>IF(深海装备!A307="","",深海装备!A307)</f>
        <v/>
      </c>
      <c r="B308" s="67" t="str">
        <f>IF(深海装备!B307="","",深海装备!B307)</f>
        <v/>
      </c>
      <c r="C308" t="str">
        <f>IF(深海装备!C307="","",深海装备!C307)</f>
        <v/>
      </c>
      <c r="D308" t="str">
        <f>IF(深海装备!D307="","",深海装备!D307)</f>
        <v/>
      </c>
      <c r="E308" s="370" t="str">
        <f>IF(深海装备!E307="","",深海装备!E307)</f>
        <v/>
      </c>
      <c r="F308" s="370" t="str">
        <f>IF(深海装备!F307="","",深海装备!F307)</f>
        <v/>
      </c>
      <c r="G308" s="370" t="str">
        <f>IF(深海装备!G307="","",深海装备!G307)</f>
        <v/>
      </c>
      <c r="H308" s="370" t="str">
        <f>IF(深海装备!H307="","",深海装备!H307)</f>
        <v/>
      </c>
      <c r="I308" s="370" t="str">
        <f>IF(深海装备!I307="","",深海装备!I307)</f>
        <v/>
      </c>
      <c r="J308" s="370" t="str">
        <f>IF(深海装备!J307="","",深海装备!J307)</f>
        <v/>
      </c>
      <c r="K308" s="370" t="str">
        <f>IF(深海装备!K307="","",深海装备!K307)</f>
        <v/>
      </c>
      <c r="L308" s="370" t="str">
        <f>IF(深海装备!L307="","",深海装备!L307)</f>
        <v/>
      </c>
      <c r="M308" s="370" t="str">
        <f>IF(深海装备!M307="","",深海装备!M307)</f>
        <v/>
      </c>
      <c r="N308" s="370" t="str">
        <f>IF(深海装备!N307="","",深海装备!N307)</f>
        <v/>
      </c>
      <c r="O308" s="370" t="str">
        <f>IF(深海装备!O307="","",深海装备!O307)</f>
        <v/>
      </c>
      <c r="P308" s="370" t="str">
        <f>IF(深海装备!P307="","",深海装备!P307)</f>
        <v/>
      </c>
      <c r="Q308" s="370" t="str">
        <f>IF(深海装备!Q307="","",深海装备!Q307)</f>
        <v/>
      </c>
      <c r="R308" s="370" t="str">
        <f>IF(深海装备!R307="","",深海装备!R307)</f>
        <v/>
      </c>
      <c r="S308" s="370" t="str">
        <f>IF(深海装备!S307="","",深海装备!S307)</f>
        <v/>
      </c>
      <c r="T308" s="370" t="str">
        <f>IF(深海装备!T307="","",深海装备!T307)</f>
        <v/>
      </c>
      <c r="U308" s="370" t="str">
        <f>IF(深海装备!U307="","",深海装备!U307)</f>
        <v/>
      </c>
      <c r="V308" s="370" t="str">
        <f>IF(深海装备!V307="","",深海装备!V307)</f>
        <v/>
      </c>
      <c r="W308" s="370" t="str">
        <f>IF(深海装备!W307="","",深海装备!W307)</f>
        <v/>
      </c>
      <c r="X308" s="370" t="str">
        <f>IF(深海装备!X307="","",深海装备!X307)</f>
        <v/>
      </c>
      <c r="Y308" s="370" t="str">
        <f>IF(深海装备!Y307="","",深海装备!Y307)</f>
        <v/>
      </c>
      <c r="Z308" s="370" t="str">
        <f>IF(深海装备!Z307="","",深海装备!Z307)</f>
        <v/>
      </c>
      <c r="AA308" s="370" t="str">
        <f>IF(深海装备!AA307="","",深海装备!AA307)</f>
        <v/>
      </c>
      <c r="AB308" t="str">
        <f>IF(深海装备!AB307="","",深海装备!AB307)</f>
        <v/>
      </c>
      <c r="AC308" t="str">
        <f>IF(深海装备!AC307="","",深海装备!AC307)</f>
        <v/>
      </c>
      <c r="AD308" t="str">
        <f>IF(深海装备!AD307="","",深海装备!AD307)</f>
        <v/>
      </c>
    </row>
    <row r="309" spans="1:30">
      <c r="A309" t="str">
        <f>IF(深海装备!A308="","",深海装备!A308)</f>
        <v/>
      </c>
      <c r="B309" s="67" t="str">
        <f>IF(深海装备!B308="","",深海装备!B308)</f>
        <v/>
      </c>
      <c r="C309" t="str">
        <f>IF(深海装备!C308="","",深海装备!C308)</f>
        <v/>
      </c>
      <c r="D309" t="str">
        <f>IF(深海装备!D308="","",深海装备!D308)</f>
        <v/>
      </c>
      <c r="E309" s="370" t="str">
        <f>IF(深海装备!E308="","",深海装备!E308)</f>
        <v/>
      </c>
      <c r="F309" s="370" t="str">
        <f>IF(深海装备!F308="","",深海装备!F308)</f>
        <v/>
      </c>
      <c r="G309" s="370" t="str">
        <f>IF(深海装备!G308="","",深海装备!G308)</f>
        <v/>
      </c>
      <c r="H309" s="370" t="str">
        <f>IF(深海装备!H308="","",深海装备!H308)</f>
        <v/>
      </c>
      <c r="I309" s="370" t="str">
        <f>IF(深海装备!I308="","",深海装备!I308)</f>
        <v/>
      </c>
      <c r="J309" s="370" t="str">
        <f>IF(深海装备!J308="","",深海装备!J308)</f>
        <v/>
      </c>
      <c r="K309" s="370" t="str">
        <f>IF(深海装备!K308="","",深海装备!K308)</f>
        <v/>
      </c>
      <c r="L309" s="370" t="str">
        <f>IF(深海装备!L308="","",深海装备!L308)</f>
        <v/>
      </c>
      <c r="M309" s="370" t="str">
        <f>IF(深海装备!M308="","",深海装备!M308)</f>
        <v/>
      </c>
      <c r="N309" s="370" t="str">
        <f>IF(深海装备!N308="","",深海装备!N308)</f>
        <v/>
      </c>
      <c r="O309" s="370" t="str">
        <f>IF(深海装备!O308="","",深海装备!O308)</f>
        <v/>
      </c>
      <c r="P309" s="370" t="str">
        <f>IF(深海装备!P308="","",深海装备!P308)</f>
        <v/>
      </c>
      <c r="Q309" s="370" t="str">
        <f>IF(深海装备!Q308="","",深海装备!Q308)</f>
        <v/>
      </c>
      <c r="R309" s="370" t="str">
        <f>IF(深海装备!R308="","",深海装备!R308)</f>
        <v/>
      </c>
      <c r="S309" s="370" t="str">
        <f>IF(深海装备!S308="","",深海装备!S308)</f>
        <v/>
      </c>
      <c r="T309" s="370" t="str">
        <f>IF(深海装备!T308="","",深海装备!T308)</f>
        <v/>
      </c>
      <c r="U309" s="370" t="str">
        <f>IF(深海装备!U308="","",深海装备!U308)</f>
        <v/>
      </c>
      <c r="V309" s="370" t="str">
        <f>IF(深海装备!V308="","",深海装备!V308)</f>
        <v/>
      </c>
      <c r="W309" s="370" t="str">
        <f>IF(深海装备!W308="","",深海装备!W308)</f>
        <v/>
      </c>
      <c r="X309" s="370" t="str">
        <f>IF(深海装备!X308="","",深海装备!X308)</f>
        <v/>
      </c>
      <c r="Y309" s="370" t="str">
        <f>IF(深海装备!Y308="","",深海装备!Y308)</f>
        <v/>
      </c>
      <c r="Z309" s="370" t="str">
        <f>IF(深海装备!Z308="","",深海装备!Z308)</f>
        <v/>
      </c>
      <c r="AA309" s="370" t="str">
        <f>IF(深海装备!AA308="","",深海装备!AA308)</f>
        <v/>
      </c>
      <c r="AB309" t="str">
        <f>IF(深海装备!AB308="","",深海装备!AB308)</f>
        <v/>
      </c>
      <c r="AC309" t="str">
        <f>IF(深海装备!AC308="","",深海装备!AC308)</f>
        <v/>
      </c>
      <c r="AD309" t="str">
        <f>IF(深海装备!AD308="","",深海装备!AD308)</f>
        <v/>
      </c>
    </row>
    <row r="310" spans="1:30">
      <c r="A310" t="str">
        <f>IF(深海装备!A309="","",深海装备!A309)</f>
        <v/>
      </c>
      <c r="B310" s="67" t="str">
        <f>IF(深海装备!B309="","",深海装备!B309)</f>
        <v/>
      </c>
      <c r="C310" t="str">
        <f>IF(深海装备!C309="","",深海装备!C309)</f>
        <v/>
      </c>
      <c r="D310" t="str">
        <f>IF(深海装备!D309="","",深海装备!D309)</f>
        <v/>
      </c>
      <c r="E310" s="370" t="str">
        <f>IF(深海装备!E309="","",深海装备!E309)</f>
        <v/>
      </c>
      <c r="F310" s="370" t="str">
        <f>IF(深海装备!F309="","",深海装备!F309)</f>
        <v/>
      </c>
      <c r="G310" s="370" t="str">
        <f>IF(深海装备!G309="","",深海装备!G309)</f>
        <v/>
      </c>
      <c r="H310" s="370" t="str">
        <f>IF(深海装备!H309="","",深海装备!H309)</f>
        <v/>
      </c>
      <c r="I310" s="370" t="str">
        <f>IF(深海装备!I309="","",深海装备!I309)</f>
        <v/>
      </c>
      <c r="J310" s="370" t="str">
        <f>IF(深海装备!J309="","",深海装备!J309)</f>
        <v/>
      </c>
      <c r="K310" s="370" t="str">
        <f>IF(深海装备!K309="","",深海装备!K309)</f>
        <v/>
      </c>
      <c r="L310" s="370" t="str">
        <f>IF(深海装备!L309="","",深海装备!L309)</f>
        <v/>
      </c>
      <c r="M310" s="370" t="str">
        <f>IF(深海装备!M309="","",深海装备!M309)</f>
        <v/>
      </c>
      <c r="N310" s="370" t="str">
        <f>IF(深海装备!N309="","",深海装备!N309)</f>
        <v/>
      </c>
      <c r="O310" s="370" t="str">
        <f>IF(深海装备!O309="","",深海装备!O309)</f>
        <v/>
      </c>
      <c r="P310" s="370" t="str">
        <f>IF(深海装备!P309="","",深海装备!P309)</f>
        <v/>
      </c>
      <c r="Q310" s="370" t="str">
        <f>IF(深海装备!Q309="","",深海装备!Q309)</f>
        <v/>
      </c>
      <c r="R310" s="370" t="str">
        <f>IF(深海装备!R309="","",深海装备!R309)</f>
        <v/>
      </c>
      <c r="S310" s="370" t="str">
        <f>IF(深海装备!S309="","",深海装备!S309)</f>
        <v/>
      </c>
      <c r="T310" s="370" t="str">
        <f>IF(深海装备!T309="","",深海装备!T309)</f>
        <v/>
      </c>
      <c r="U310" s="370" t="str">
        <f>IF(深海装备!U309="","",深海装备!U309)</f>
        <v/>
      </c>
      <c r="V310" s="370" t="str">
        <f>IF(深海装备!V309="","",深海装备!V309)</f>
        <v/>
      </c>
      <c r="W310" s="370" t="str">
        <f>IF(深海装备!W309="","",深海装备!W309)</f>
        <v/>
      </c>
      <c r="X310" s="370" t="str">
        <f>IF(深海装备!X309="","",深海装备!X309)</f>
        <v/>
      </c>
      <c r="Y310" s="370" t="str">
        <f>IF(深海装备!Y309="","",深海装备!Y309)</f>
        <v/>
      </c>
      <c r="Z310" s="370" t="str">
        <f>IF(深海装备!Z309="","",深海装备!Z309)</f>
        <v/>
      </c>
      <c r="AA310" s="370" t="str">
        <f>IF(深海装备!AA309="","",深海装备!AA309)</f>
        <v/>
      </c>
      <c r="AB310" t="str">
        <f>IF(深海装备!AB309="","",深海装备!AB309)</f>
        <v/>
      </c>
      <c r="AC310" t="str">
        <f>IF(深海装备!AC309="","",深海装备!AC309)</f>
        <v/>
      </c>
      <c r="AD310" t="str">
        <f>IF(深海装备!AD309="","",深海装备!AD309)</f>
        <v/>
      </c>
    </row>
    <row r="311" spans="1:30">
      <c r="A311" t="str">
        <f>IF(深海装备!A310="","",深海装备!A310)</f>
        <v/>
      </c>
      <c r="B311" s="67" t="str">
        <f>IF(深海装备!B310="","",深海装备!B310)</f>
        <v/>
      </c>
      <c r="C311" t="str">
        <f>IF(深海装备!C310="","",深海装备!C310)</f>
        <v/>
      </c>
      <c r="D311" t="str">
        <f>IF(深海装备!D310="","",深海装备!D310)</f>
        <v/>
      </c>
      <c r="E311" s="370" t="str">
        <f>IF(深海装备!E310="","",深海装备!E310)</f>
        <v/>
      </c>
      <c r="F311" s="370" t="str">
        <f>IF(深海装备!F310="","",深海装备!F310)</f>
        <v/>
      </c>
      <c r="G311" s="370" t="str">
        <f>IF(深海装备!G310="","",深海装备!G310)</f>
        <v/>
      </c>
      <c r="H311" s="370" t="str">
        <f>IF(深海装备!H310="","",深海装备!H310)</f>
        <v/>
      </c>
      <c r="I311" s="370" t="str">
        <f>IF(深海装备!I310="","",深海装备!I310)</f>
        <v/>
      </c>
      <c r="J311" s="370" t="str">
        <f>IF(深海装备!J310="","",深海装备!J310)</f>
        <v/>
      </c>
      <c r="K311" s="370" t="str">
        <f>IF(深海装备!K310="","",深海装备!K310)</f>
        <v/>
      </c>
      <c r="L311" s="370" t="str">
        <f>IF(深海装备!L310="","",深海装备!L310)</f>
        <v/>
      </c>
      <c r="M311" s="370" t="str">
        <f>IF(深海装备!M310="","",深海装备!M310)</f>
        <v/>
      </c>
      <c r="N311" s="370" t="str">
        <f>IF(深海装备!N310="","",深海装备!N310)</f>
        <v/>
      </c>
      <c r="O311" s="370" t="str">
        <f>IF(深海装备!O310="","",深海装备!O310)</f>
        <v/>
      </c>
      <c r="P311" s="370" t="str">
        <f>IF(深海装备!P310="","",深海装备!P310)</f>
        <v/>
      </c>
      <c r="Q311" s="370" t="str">
        <f>IF(深海装备!Q310="","",深海装备!Q310)</f>
        <v/>
      </c>
      <c r="R311" s="370" t="str">
        <f>IF(深海装备!R310="","",深海装备!R310)</f>
        <v/>
      </c>
      <c r="S311" s="370" t="str">
        <f>IF(深海装备!S310="","",深海装备!S310)</f>
        <v/>
      </c>
      <c r="T311" s="370" t="str">
        <f>IF(深海装备!T310="","",深海装备!T310)</f>
        <v/>
      </c>
      <c r="U311" s="370" t="str">
        <f>IF(深海装备!U310="","",深海装备!U310)</f>
        <v/>
      </c>
      <c r="V311" s="370" t="str">
        <f>IF(深海装备!V310="","",深海装备!V310)</f>
        <v/>
      </c>
      <c r="W311" s="370" t="str">
        <f>IF(深海装备!W310="","",深海装备!W310)</f>
        <v/>
      </c>
      <c r="X311" s="370" t="str">
        <f>IF(深海装备!X310="","",深海装备!X310)</f>
        <v/>
      </c>
      <c r="Y311" s="370" t="str">
        <f>IF(深海装备!Y310="","",深海装备!Y310)</f>
        <v/>
      </c>
      <c r="Z311" s="370" t="str">
        <f>IF(深海装备!Z310="","",深海装备!Z310)</f>
        <v/>
      </c>
      <c r="AA311" s="370" t="str">
        <f>IF(深海装备!AA310="","",深海装备!AA310)</f>
        <v/>
      </c>
      <c r="AB311" t="str">
        <f>IF(深海装备!AB310="","",深海装备!AB310)</f>
        <v/>
      </c>
      <c r="AC311" t="str">
        <f>IF(深海装备!AC310="","",深海装备!AC310)</f>
        <v/>
      </c>
      <c r="AD311" t="str">
        <f>IF(深海装备!AD310="","",深海装备!AD310)</f>
        <v/>
      </c>
    </row>
    <row r="312" spans="1:30">
      <c r="A312" t="str">
        <f>IF(深海装备!A311="","",深海装备!A311)</f>
        <v/>
      </c>
      <c r="B312" s="67" t="str">
        <f>IF(深海装备!B311="","",深海装备!B311)</f>
        <v/>
      </c>
      <c r="C312" t="str">
        <f>IF(深海装备!C311="","",深海装备!C311)</f>
        <v/>
      </c>
      <c r="D312" t="str">
        <f>IF(深海装备!D311="","",深海装备!D311)</f>
        <v/>
      </c>
      <c r="E312" s="370" t="str">
        <f>IF(深海装备!E311="","",深海装备!E311)</f>
        <v/>
      </c>
      <c r="F312" s="370" t="str">
        <f>IF(深海装备!F311="","",深海装备!F311)</f>
        <v/>
      </c>
      <c r="G312" s="370" t="str">
        <f>IF(深海装备!G311="","",深海装备!G311)</f>
        <v/>
      </c>
      <c r="H312" s="370" t="str">
        <f>IF(深海装备!H311="","",深海装备!H311)</f>
        <v/>
      </c>
      <c r="I312" s="370" t="str">
        <f>IF(深海装备!I311="","",深海装备!I311)</f>
        <v/>
      </c>
      <c r="J312" s="370" t="str">
        <f>IF(深海装备!J311="","",深海装备!J311)</f>
        <v/>
      </c>
      <c r="K312" s="370" t="str">
        <f>IF(深海装备!K311="","",深海装备!K311)</f>
        <v/>
      </c>
      <c r="L312" s="370" t="str">
        <f>IF(深海装备!L311="","",深海装备!L311)</f>
        <v/>
      </c>
      <c r="M312" s="370" t="str">
        <f>IF(深海装备!M311="","",深海装备!M311)</f>
        <v/>
      </c>
      <c r="N312" s="370" t="str">
        <f>IF(深海装备!N311="","",深海装备!N311)</f>
        <v/>
      </c>
      <c r="O312" s="370" t="str">
        <f>IF(深海装备!O311="","",深海装备!O311)</f>
        <v/>
      </c>
      <c r="P312" s="370" t="str">
        <f>IF(深海装备!P311="","",深海装备!P311)</f>
        <v/>
      </c>
      <c r="Q312" s="370" t="str">
        <f>IF(深海装备!Q311="","",深海装备!Q311)</f>
        <v/>
      </c>
      <c r="R312" s="370" t="str">
        <f>IF(深海装备!R311="","",深海装备!R311)</f>
        <v/>
      </c>
      <c r="S312" s="370" t="str">
        <f>IF(深海装备!S311="","",深海装备!S311)</f>
        <v/>
      </c>
      <c r="T312" s="370" t="str">
        <f>IF(深海装备!T311="","",深海装备!T311)</f>
        <v/>
      </c>
      <c r="U312" s="370" t="str">
        <f>IF(深海装备!U311="","",深海装备!U311)</f>
        <v/>
      </c>
      <c r="V312" s="370" t="str">
        <f>IF(深海装备!V311="","",深海装备!V311)</f>
        <v/>
      </c>
      <c r="W312" s="370" t="str">
        <f>IF(深海装备!W311="","",深海装备!W311)</f>
        <v/>
      </c>
      <c r="X312" s="370" t="str">
        <f>IF(深海装备!X311="","",深海装备!X311)</f>
        <v/>
      </c>
      <c r="Y312" s="370" t="str">
        <f>IF(深海装备!Y311="","",深海装备!Y311)</f>
        <v/>
      </c>
      <c r="Z312" s="370" t="str">
        <f>IF(深海装备!Z311="","",深海装备!Z311)</f>
        <v/>
      </c>
      <c r="AA312" s="370" t="str">
        <f>IF(深海装备!AA311="","",深海装备!AA311)</f>
        <v/>
      </c>
      <c r="AB312" t="str">
        <f>IF(深海装备!AB311="","",深海装备!AB311)</f>
        <v/>
      </c>
      <c r="AC312" t="str">
        <f>IF(深海装备!AC311="","",深海装备!AC311)</f>
        <v/>
      </c>
      <c r="AD312" t="str">
        <f>IF(深海装备!AD311="","",深海装备!AD311)</f>
        <v/>
      </c>
    </row>
    <row r="313" spans="1:30">
      <c r="A313" t="str">
        <f>IF(深海装备!A312="","",深海装备!A312)</f>
        <v/>
      </c>
      <c r="B313" s="67" t="str">
        <f>IF(深海装备!B312="","",深海装备!B312)</f>
        <v/>
      </c>
      <c r="C313" t="str">
        <f>IF(深海装备!C312="","",深海装备!C312)</f>
        <v/>
      </c>
      <c r="D313" t="str">
        <f>IF(深海装备!D312="","",深海装备!D312)</f>
        <v/>
      </c>
      <c r="E313" s="370" t="str">
        <f>IF(深海装备!E312="","",深海装备!E312)</f>
        <v/>
      </c>
      <c r="F313" s="370" t="str">
        <f>IF(深海装备!F312="","",深海装备!F312)</f>
        <v/>
      </c>
      <c r="G313" s="370" t="str">
        <f>IF(深海装备!G312="","",深海装备!G312)</f>
        <v/>
      </c>
      <c r="H313" s="370" t="str">
        <f>IF(深海装备!H312="","",深海装备!H312)</f>
        <v/>
      </c>
      <c r="I313" s="370" t="str">
        <f>IF(深海装备!I312="","",深海装备!I312)</f>
        <v/>
      </c>
      <c r="J313" s="370" t="str">
        <f>IF(深海装备!J312="","",深海装备!J312)</f>
        <v/>
      </c>
      <c r="K313" s="370" t="str">
        <f>IF(深海装备!K312="","",深海装备!K312)</f>
        <v/>
      </c>
      <c r="L313" s="370" t="str">
        <f>IF(深海装备!L312="","",深海装备!L312)</f>
        <v/>
      </c>
      <c r="M313" s="370" t="str">
        <f>IF(深海装备!M312="","",深海装备!M312)</f>
        <v/>
      </c>
      <c r="N313" s="370" t="str">
        <f>IF(深海装备!N312="","",深海装备!N312)</f>
        <v/>
      </c>
      <c r="O313" s="370" t="str">
        <f>IF(深海装备!O312="","",深海装备!O312)</f>
        <v/>
      </c>
      <c r="P313" s="370" t="str">
        <f>IF(深海装备!P312="","",深海装备!P312)</f>
        <v/>
      </c>
      <c r="Q313" s="370" t="str">
        <f>IF(深海装备!Q312="","",深海装备!Q312)</f>
        <v/>
      </c>
      <c r="R313" s="370" t="str">
        <f>IF(深海装备!R312="","",深海装备!R312)</f>
        <v/>
      </c>
      <c r="S313" s="370" t="str">
        <f>IF(深海装备!S312="","",深海装备!S312)</f>
        <v/>
      </c>
      <c r="T313" s="370" t="str">
        <f>IF(深海装备!T312="","",深海装备!T312)</f>
        <v/>
      </c>
      <c r="U313" s="370" t="str">
        <f>IF(深海装备!U312="","",深海装备!U312)</f>
        <v/>
      </c>
      <c r="V313" s="370" t="str">
        <f>IF(深海装备!V312="","",深海装备!V312)</f>
        <v/>
      </c>
      <c r="W313" s="370" t="str">
        <f>IF(深海装备!W312="","",深海装备!W312)</f>
        <v/>
      </c>
      <c r="X313" s="370" t="str">
        <f>IF(深海装备!X312="","",深海装备!X312)</f>
        <v/>
      </c>
      <c r="Y313" s="370" t="str">
        <f>IF(深海装备!Y312="","",深海装备!Y312)</f>
        <v/>
      </c>
      <c r="Z313" s="370" t="str">
        <f>IF(深海装备!Z312="","",深海装备!Z312)</f>
        <v/>
      </c>
      <c r="AA313" s="370" t="str">
        <f>IF(深海装备!AA312="","",深海装备!AA312)</f>
        <v/>
      </c>
      <c r="AB313" t="str">
        <f>IF(深海装备!AB312="","",深海装备!AB312)</f>
        <v/>
      </c>
      <c r="AC313" t="str">
        <f>IF(深海装备!AC312="","",深海装备!AC312)</f>
        <v/>
      </c>
      <c r="AD313" t="str">
        <f>IF(深海装备!AD312="","",深海装备!AD312)</f>
        <v/>
      </c>
    </row>
    <row r="314" spans="1:30">
      <c r="A314" t="str">
        <f>IF(深海装备!A313="","",深海装备!A313)</f>
        <v/>
      </c>
      <c r="B314" s="67" t="str">
        <f>IF(深海装备!B313="","",深海装备!B313)</f>
        <v/>
      </c>
      <c r="C314" t="str">
        <f>IF(深海装备!C313="","",深海装备!C313)</f>
        <v/>
      </c>
      <c r="D314" t="str">
        <f>IF(深海装备!D313="","",深海装备!D313)</f>
        <v/>
      </c>
      <c r="E314" s="370" t="str">
        <f>IF(深海装备!E313="","",深海装备!E313)</f>
        <v/>
      </c>
      <c r="F314" s="370" t="str">
        <f>IF(深海装备!F313="","",深海装备!F313)</f>
        <v/>
      </c>
      <c r="G314" s="370" t="str">
        <f>IF(深海装备!G313="","",深海装备!G313)</f>
        <v/>
      </c>
      <c r="H314" s="370" t="str">
        <f>IF(深海装备!H313="","",深海装备!H313)</f>
        <v/>
      </c>
      <c r="I314" s="370" t="str">
        <f>IF(深海装备!I313="","",深海装备!I313)</f>
        <v/>
      </c>
      <c r="J314" s="370" t="str">
        <f>IF(深海装备!J313="","",深海装备!J313)</f>
        <v/>
      </c>
      <c r="K314" s="370" t="str">
        <f>IF(深海装备!K313="","",深海装备!K313)</f>
        <v/>
      </c>
      <c r="L314" s="370" t="str">
        <f>IF(深海装备!L313="","",深海装备!L313)</f>
        <v/>
      </c>
      <c r="M314" s="370" t="str">
        <f>IF(深海装备!M313="","",深海装备!M313)</f>
        <v/>
      </c>
      <c r="N314" s="370" t="str">
        <f>IF(深海装备!N313="","",深海装备!N313)</f>
        <v/>
      </c>
      <c r="O314" s="370" t="str">
        <f>IF(深海装备!O313="","",深海装备!O313)</f>
        <v/>
      </c>
      <c r="P314" s="370" t="str">
        <f>IF(深海装备!P313="","",深海装备!P313)</f>
        <v/>
      </c>
      <c r="Q314" s="370" t="str">
        <f>IF(深海装备!Q313="","",深海装备!Q313)</f>
        <v/>
      </c>
      <c r="R314" s="370" t="str">
        <f>IF(深海装备!R313="","",深海装备!R313)</f>
        <v/>
      </c>
      <c r="S314" s="370" t="str">
        <f>IF(深海装备!S313="","",深海装备!S313)</f>
        <v/>
      </c>
      <c r="T314" s="370" t="str">
        <f>IF(深海装备!T313="","",深海装备!T313)</f>
        <v/>
      </c>
      <c r="U314" s="370" t="str">
        <f>IF(深海装备!U313="","",深海装备!U313)</f>
        <v/>
      </c>
      <c r="V314" s="370" t="str">
        <f>IF(深海装备!V313="","",深海装备!V313)</f>
        <v/>
      </c>
      <c r="W314" s="370" t="str">
        <f>IF(深海装备!W313="","",深海装备!W313)</f>
        <v/>
      </c>
      <c r="X314" s="370" t="str">
        <f>IF(深海装备!X313="","",深海装备!X313)</f>
        <v/>
      </c>
      <c r="Y314" s="370" t="str">
        <f>IF(深海装备!Y313="","",深海装备!Y313)</f>
        <v/>
      </c>
      <c r="Z314" s="370" t="str">
        <f>IF(深海装备!Z313="","",深海装备!Z313)</f>
        <v/>
      </c>
      <c r="AA314" s="370" t="str">
        <f>IF(深海装备!AA313="","",深海装备!AA313)</f>
        <v/>
      </c>
      <c r="AB314" t="str">
        <f>IF(深海装备!AB313="","",深海装备!AB313)</f>
        <v/>
      </c>
      <c r="AC314" t="str">
        <f>IF(深海装备!AC313="","",深海装备!AC313)</f>
        <v/>
      </c>
      <c r="AD314" t="str">
        <f>IF(深海装备!AD313="","",深海装备!AD313)</f>
        <v/>
      </c>
    </row>
    <row r="315" spans="1:30">
      <c r="A315" t="str">
        <f>IF(深海装备!A314="","",深海装备!A314)</f>
        <v/>
      </c>
      <c r="B315" s="67" t="str">
        <f>IF(深海装备!B314="","",深海装备!B314)</f>
        <v/>
      </c>
      <c r="C315" t="str">
        <f>IF(深海装备!C314="","",深海装备!C314)</f>
        <v/>
      </c>
      <c r="D315" t="str">
        <f>IF(深海装备!D314="","",深海装备!D314)</f>
        <v/>
      </c>
      <c r="E315" s="370" t="str">
        <f>IF(深海装备!E314="","",深海装备!E314)</f>
        <v/>
      </c>
      <c r="F315" s="370" t="str">
        <f>IF(深海装备!F314="","",深海装备!F314)</f>
        <v/>
      </c>
      <c r="G315" s="370" t="str">
        <f>IF(深海装备!G314="","",深海装备!G314)</f>
        <v/>
      </c>
      <c r="H315" s="370" t="str">
        <f>IF(深海装备!H314="","",深海装备!H314)</f>
        <v/>
      </c>
      <c r="I315" s="370" t="str">
        <f>IF(深海装备!I314="","",深海装备!I314)</f>
        <v/>
      </c>
      <c r="J315" s="370" t="str">
        <f>IF(深海装备!J314="","",深海装备!J314)</f>
        <v/>
      </c>
      <c r="K315" s="370" t="str">
        <f>IF(深海装备!K314="","",深海装备!K314)</f>
        <v/>
      </c>
      <c r="L315" s="370" t="str">
        <f>IF(深海装备!L314="","",深海装备!L314)</f>
        <v/>
      </c>
      <c r="M315" s="370" t="str">
        <f>IF(深海装备!M314="","",深海装备!M314)</f>
        <v/>
      </c>
      <c r="N315" s="370" t="str">
        <f>IF(深海装备!N314="","",深海装备!N314)</f>
        <v/>
      </c>
      <c r="O315" s="370" t="str">
        <f>IF(深海装备!O314="","",深海装备!O314)</f>
        <v/>
      </c>
      <c r="P315" s="370" t="str">
        <f>IF(深海装备!P314="","",深海装备!P314)</f>
        <v/>
      </c>
      <c r="Q315" s="370" t="str">
        <f>IF(深海装备!Q314="","",深海装备!Q314)</f>
        <v/>
      </c>
      <c r="R315" s="370" t="str">
        <f>IF(深海装备!R314="","",深海装备!R314)</f>
        <v/>
      </c>
      <c r="S315" s="370" t="str">
        <f>IF(深海装备!S314="","",深海装备!S314)</f>
        <v/>
      </c>
      <c r="T315" s="370" t="str">
        <f>IF(深海装备!T314="","",深海装备!T314)</f>
        <v/>
      </c>
      <c r="U315" s="370" t="str">
        <f>IF(深海装备!U314="","",深海装备!U314)</f>
        <v/>
      </c>
      <c r="V315" s="370" t="str">
        <f>IF(深海装备!V314="","",深海装备!V314)</f>
        <v/>
      </c>
      <c r="W315" s="370" t="str">
        <f>IF(深海装备!W314="","",深海装备!W314)</f>
        <v/>
      </c>
      <c r="X315" s="370" t="str">
        <f>IF(深海装备!X314="","",深海装备!X314)</f>
        <v/>
      </c>
      <c r="Y315" s="370" t="str">
        <f>IF(深海装备!Y314="","",深海装备!Y314)</f>
        <v/>
      </c>
      <c r="Z315" s="370" t="str">
        <f>IF(深海装备!Z314="","",深海装备!Z314)</f>
        <v/>
      </c>
      <c r="AA315" s="370" t="str">
        <f>IF(深海装备!AA314="","",深海装备!AA314)</f>
        <v/>
      </c>
      <c r="AB315" t="str">
        <f>IF(深海装备!AB314="","",深海装备!AB314)</f>
        <v/>
      </c>
      <c r="AC315" t="str">
        <f>IF(深海装备!AC314="","",深海装备!AC314)</f>
        <v/>
      </c>
      <c r="AD315" t="str">
        <f>IF(深海装备!AD314="","",深海装备!AD314)</f>
        <v/>
      </c>
    </row>
    <row r="316" spans="1:30">
      <c r="A316" t="str">
        <f>IF(深海装备!A315="","",深海装备!A315)</f>
        <v/>
      </c>
      <c r="B316" s="67" t="str">
        <f>IF(深海装备!B315="","",深海装备!B315)</f>
        <v/>
      </c>
      <c r="C316" t="str">
        <f>IF(深海装备!C315="","",深海装备!C315)</f>
        <v/>
      </c>
      <c r="D316" t="str">
        <f>IF(深海装备!D315="","",深海装备!D315)</f>
        <v/>
      </c>
      <c r="E316" s="370" t="str">
        <f>IF(深海装备!E315="","",深海装备!E315)</f>
        <v/>
      </c>
      <c r="F316" s="370" t="str">
        <f>IF(深海装备!F315="","",深海装备!F315)</f>
        <v/>
      </c>
      <c r="G316" s="370" t="str">
        <f>IF(深海装备!G315="","",深海装备!G315)</f>
        <v/>
      </c>
      <c r="H316" s="370" t="str">
        <f>IF(深海装备!H315="","",深海装备!H315)</f>
        <v/>
      </c>
      <c r="I316" s="370" t="str">
        <f>IF(深海装备!I315="","",深海装备!I315)</f>
        <v/>
      </c>
      <c r="J316" s="370" t="str">
        <f>IF(深海装备!J315="","",深海装备!J315)</f>
        <v/>
      </c>
      <c r="K316" s="370" t="str">
        <f>IF(深海装备!K315="","",深海装备!K315)</f>
        <v/>
      </c>
      <c r="L316" s="370" t="str">
        <f>IF(深海装备!L315="","",深海装备!L315)</f>
        <v/>
      </c>
      <c r="M316" s="370" t="str">
        <f>IF(深海装备!M315="","",深海装备!M315)</f>
        <v/>
      </c>
      <c r="N316" s="370" t="str">
        <f>IF(深海装备!N315="","",深海装备!N315)</f>
        <v/>
      </c>
      <c r="O316" s="370" t="str">
        <f>IF(深海装备!O315="","",深海装备!O315)</f>
        <v/>
      </c>
      <c r="P316" s="370" t="str">
        <f>IF(深海装备!P315="","",深海装备!P315)</f>
        <v/>
      </c>
      <c r="Q316" s="370" t="str">
        <f>IF(深海装备!Q315="","",深海装备!Q315)</f>
        <v/>
      </c>
      <c r="R316" s="370" t="str">
        <f>IF(深海装备!R315="","",深海装备!R315)</f>
        <v/>
      </c>
      <c r="S316" s="370" t="str">
        <f>IF(深海装备!S315="","",深海装备!S315)</f>
        <v/>
      </c>
      <c r="T316" s="370" t="str">
        <f>IF(深海装备!T315="","",深海装备!T315)</f>
        <v/>
      </c>
      <c r="U316" s="370" t="str">
        <f>IF(深海装备!U315="","",深海装备!U315)</f>
        <v/>
      </c>
      <c r="V316" s="370" t="str">
        <f>IF(深海装备!V315="","",深海装备!V315)</f>
        <v/>
      </c>
      <c r="W316" s="370" t="str">
        <f>IF(深海装备!W315="","",深海装备!W315)</f>
        <v/>
      </c>
      <c r="X316" s="370" t="str">
        <f>IF(深海装备!X315="","",深海装备!X315)</f>
        <v/>
      </c>
      <c r="Y316" s="370" t="str">
        <f>IF(深海装备!Y315="","",深海装备!Y315)</f>
        <v/>
      </c>
      <c r="Z316" s="370" t="str">
        <f>IF(深海装备!Z315="","",深海装备!Z315)</f>
        <v/>
      </c>
      <c r="AA316" s="370" t="str">
        <f>IF(深海装备!AA315="","",深海装备!AA315)</f>
        <v/>
      </c>
      <c r="AB316" t="str">
        <f>IF(深海装备!AB315="","",深海装备!AB315)</f>
        <v/>
      </c>
      <c r="AC316" t="str">
        <f>IF(深海装备!AC315="","",深海装备!AC315)</f>
        <v/>
      </c>
      <c r="AD316" t="str">
        <f>IF(深海装备!AD315="","",深海装备!AD315)</f>
        <v/>
      </c>
    </row>
    <row r="317" spans="1:30">
      <c r="A317" t="str">
        <f>IF(深海装备!A316="","",深海装备!A316)</f>
        <v/>
      </c>
      <c r="B317" s="67" t="str">
        <f>IF(深海装备!B316="","",深海装备!B316)</f>
        <v/>
      </c>
      <c r="C317" t="str">
        <f>IF(深海装备!C316="","",深海装备!C316)</f>
        <v/>
      </c>
      <c r="D317" t="str">
        <f>IF(深海装备!D316="","",深海装备!D316)</f>
        <v/>
      </c>
      <c r="E317" s="370" t="str">
        <f>IF(深海装备!E316="","",深海装备!E316)</f>
        <v/>
      </c>
      <c r="F317" s="370" t="str">
        <f>IF(深海装备!F316="","",深海装备!F316)</f>
        <v/>
      </c>
      <c r="G317" s="370" t="str">
        <f>IF(深海装备!G316="","",深海装备!G316)</f>
        <v/>
      </c>
      <c r="H317" s="370" t="str">
        <f>IF(深海装备!H316="","",深海装备!H316)</f>
        <v/>
      </c>
      <c r="I317" s="370" t="str">
        <f>IF(深海装备!I316="","",深海装备!I316)</f>
        <v/>
      </c>
      <c r="J317" s="370" t="str">
        <f>IF(深海装备!J316="","",深海装备!J316)</f>
        <v/>
      </c>
      <c r="K317" s="370" t="str">
        <f>IF(深海装备!K316="","",深海装备!K316)</f>
        <v/>
      </c>
      <c r="L317" s="370" t="str">
        <f>IF(深海装备!L316="","",深海装备!L316)</f>
        <v/>
      </c>
      <c r="M317" s="370" t="str">
        <f>IF(深海装备!M316="","",深海装备!M316)</f>
        <v/>
      </c>
      <c r="N317" s="370" t="str">
        <f>IF(深海装备!N316="","",深海装备!N316)</f>
        <v/>
      </c>
      <c r="O317" s="370" t="str">
        <f>IF(深海装备!O316="","",深海装备!O316)</f>
        <v/>
      </c>
      <c r="P317" s="370" t="str">
        <f>IF(深海装备!P316="","",深海装备!P316)</f>
        <v/>
      </c>
      <c r="Q317" s="370" t="str">
        <f>IF(深海装备!Q316="","",深海装备!Q316)</f>
        <v/>
      </c>
      <c r="R317" s="370" t="str">
        <f>IF(深海装备!R316="","",深海装备!R316)</f>
        <v/>
      </c>
      <c r="S317" s="370" t="str">
        <f>IF(深海装备!S316="","",深海装备!S316)</f>
        <v/>
      </c>
      <c r="T317" s="370" t="str">
        <f>IF(深海装备!T316="","",深海装备!T316)</f>
        <v/>
      </c>
      <c r="U317" s="370" t="str">
        <f>IF(深海装备!U316="","",深海装备!U316)</f>
        <v/>
      </c>
      <c r="V317" s="370" t="str">
        <f>IF(深海装备!V316="","",深海装备!V316)</f>
        <v/>
      </c>
      <c r="W317" s="370" t="str">
        <f>IF(深海装备!W316="","",深海装备!W316)</f>
        <v/>
      </c>
      <c r="X317" s="370" t="str">
        <f>IF(深海装备!X316="","",深海装备!X316)</f>
        <v/>
      </c>
      <c r="Y317" s="370" t="str">
        <f>IF(深海装备!Y316="","",深海装备!Y316)</f>
        <v/>
      </c>
      <c r="Z317" s="370" t="str">
        <f>IF(深海装备!Z316="","",深海装备!Z316)</f>
        <v/>
      </c>
      <c r="AA317" s="370" t="str">
        <f>IF(深海装备!AA316="","",深海装备!AA316)</f>
        <v/>
      </c>
      <c r="AB317" t="str">
        <f>IF(深海装备!AB316="","",深海装备!AB316)</f>
        <v/>
      </c>
      <c r="AC317" t="str">
        <f>IF(深海装备!AC316="","",深海装备!AC316)</f>
        <v/>
      </c>
      <c r="AD317" t="str">
        <f>IF(深海装备!AD316="","",深海装备!AD316)</f>
        <v/>
      </c>
    </row>
    <row r="318" spans="1:30">
      <c r="A318" t="str">
        <f>IF(深海装备!A317="","",深海装备!A317)</f>
        <v/>
      </c>
      <c r="B318" s="67" t="str">
        <f>IF(深海装备!B317="","",深海装备!B317)</f>
        <v/>
      </c>
      <c r="C318" t="str">
        <f>IF(深海装备!C317="","",深海装备!C317)</f>
        <v/>
      </c>
      <c r="D318" t="str">
        <f>IF(深海装备!D317="","",深海装备!D317)</f>
        <v/>
      </c>
      <c r="E318" s="370" t="str">
        <f>IF(深海装备!E317="","",深海装备!E317)</f>
        <v/>
      </c>
      <c r="F318" s="370" t="str">
        <f>IF(深海装备!F317="","",深海装备!F317)</f>
        <v/>
      </c>
      <c r="G318" s="370" t="str">
        <f>IF(深海装备!G317="","",深海装备!G317)</f>
        <v/>
      </c>
      <c r="H318" s="370" t="str">
        <f>IF(深海装备!H317="","",深海装备!H317)</f>
        <v/>
      </c>
      <c r="I318" s="370" t="str">
        <f>IF(深海装备!I317="","",深海装备!I317)</f>
        <v/>
      </c>
      <c r="J318" s="370" t="str">
        <f>IF(深海装备!J317="","",深海装备!J317)</f>
        <v/>
      </c>
      <c r="K318" s="370" t="str">
        <f>IF(深海装备!K317="","",深海装备!K317)</f>
        <v/>
      </c>
      <c r="L318" s="370" t="str">
        <f>IF(深海装备!L317="","",深海装备!L317)</f>
        <v/>
      </c>
      <c r="M318" s="370" t="str">
        <f>IF(深海装备!M317="","",深海装备!M317)</f>
        <v/>
      </c>
      <c r="N318" s="370" t="str">
        <f>IF(深海装备!N317="","",深海装备!N317)</f>
        <v/>
      </c>
      <c r="O318" s="370" t="str">
        <f>IF(深海装备!O317="","",深海装备!O317)</f>
        <v/>
      </c>
      <c r="P318" s="370" t="str">
        <f>IF(深海装备!P317="","",深海装备!P317)</f>
        <v/>
      </c>
      <c r="Q318" s="370" t="str">
        <f>IF(深海装备!Q317="","",深海装备!Q317)</f>
        <v/>
      </c>
      <c r="R318" s="370" t="str">
        <f>IF(深海装备!R317="","",深海装备!R317)</f>
        <v/>
      </c>
      <c r="S318" s="370" t="str">
        <f>IF(深海装备!S317="","",深海装备!S317)</f>
        <v/>
      </c>
      <c r="T318" s="370" t="str">
        <f>IF(深海装备!T317="","",深海装备!T317)</f>
        <v/>
      </c>
      <c r="U318" s="370" t="str">
        <f>IF(深海装备!U317="","",深海装备!U317)</f>
        <v/>
      </c>
      <c r="V318" s="370" t="str">
        <f>IF(深海装备!V317="","",深海装备!V317)</f>
        <v/>
      </c>
      <c r="W318" s="370" t="str">
        <f>IF(深海装备!W317="","",深海装备!W317)</f>
        <v/>
      </c>
      <c r="X318" s="370" t="str">
        <f>IF(深海装备!X317="","",深海装备!X317)</f>
        <v/>
      </c>
      <c r="Y318" s="370" t="str">
        <f>IF(深海装备!Y317="","",深海装备!Y317)</f>
        <v/>
      </c>
      <c r="Z318" s="370" t="str">
        <f>IF(深海装备!Z317="","",深海装备!Z317)</f>
        <v/>
      </c>
      <c r="AA318" s="370" t="str">
        <f>IF(深海装备!AA317="","",深海装备!AA317)</f>
        <v/>
      </c>
      <c r="AB318" t="str">
        <f>IF(深海装备!AB317="","",深海装备!AB317)</f>
        <v/>
      </c>
      <c r="AC318" t="str">
        <f>IF(深海装备!AC317="","",深海装备!AC317)</f>
        <v/>
      </c>
      <c r="AD318" t="str">
        <f>IF(深海装备!AD317="","",深海装备!AD317)</f>
        <v/>
      </c>
    </row>
    <row r="319" spans="1:30">
      <c r="A319" t="str">
        <f>IF(深海装备!A318="","",深海装备!A318)</f>
        <v/>
      </c>
      <c r="B319" s="67" t="str">
        <f>IF(深海装备!B318="","",深海装备!B318)</f>
        <v/>
      </c>
      <c r="C319" t="str">
        <f>IF(深海装备!C318="","",深海装备!C318)</f>
        <v/>
      </c>
      <c r="D319" t="str">
        <f>IF(深海装备!D318="","",深海装备!D318)</f>
        <v/>
      </c>
      <c r="E319" s="370" t="str">
        <f>IF(深海装备!E318="","",深海装备!E318)</f>
        <v/>
      </c>
      <c r="F319" s="370" t="str">
        <f>IF(深海装备!F318="","",深海装备!F318)</f>
        <v/>
      </c>
      <c r="G319" s="370" t="str">
        <f>IF(深海装备!G318="","",深海装备!G318)</f>
        <v/>
      </c>
      <c r="H319" s="370" t="str">
        <f>IF(深海装备!H318="","",深海装备!H318)</f>
        <v/>
      </c>
      <c r="I319" s="370" t="str">
        <f>IF(深海装备!I318="","",深海装备!I318)</f>
        <v/>
      </c>
      <c r="J319" s="370" t="str">
        <f>IF(深海装备!J318="","",深海装备!J318)</f>
        <v/>
      </c>
      <c r="K319" s="370" t="str">
        <f>IF(深海装备!K318="","",深海装备!K318)</f>
        <v/>
      </c>
      <c r="L319" s="370" t="str">
        <f>IF(深海装备!L318="","",深海装备!L318)</f>
        <v/>
      </c>
      <c r="M319" s="370" t="str">
        <f>IF(深海装备!M318="","",深海装备!M318)</f>
        <v/>
      </c>
      <c r="N319" s="370" t="str">
        <f>IF(深海装备!N318="","",深海装备!N318)</f>
        <v/>
      </c>
      <c r="O319" s="370" t="str">
        <f>IF(深海装备!O318="","",深海装备!O318)</f>
        <v/>
      </c>
      <c r="P319" s="370" t="str">
        <f>IF(深海装备!P318="","",深海装备!P318)</f>
        <v/>
      </c>
      <c r="Q319" s="370" t="str">
        <f>IF(深海装备!Q318="","",深海装备!Q318)</f>
        <v/>
      </c>
      <c r="R319" s="370" t="str">
        <f>IF(深海装备!R318="","",深海装备!R318)</f>
        <v/>
      </c>
      <c r="S319" s="370" t="str">
        <f>IF(深海装备!S318="","",深海装备!S318)</f>
        <v/>
      </c>
      <c r="T319" s="370" t="str">
        <f>IF(深海装备!T318="","",深海装备!T318)</f>
        <v/>
      </c>
      <c r="U319" s="370" t="str">
        <f>IF(深海装备!U318="","",深海装备!U318)</f>
        <v/>
      </c>
      <c r="V319" s="370" t="str">
        <f>IF(深海装备!V318="","",深海装备!V318)</f>
        <v/>
      </c>
      <c r="W319" s="370" t="str">
        <f>IF(深海装备!W318="","",深海装备!W318)</f>
        <v/>
      </c>
      <c r="X319" s="370" t="str">
        <f>IF(深海装备!X318="","",深海装备!X318)</f>
        <v/>
      </c>
      <c r="Y319" s="370" t="str">
        <f>IF(深海装备!Y318="","",深海装备!Y318)</f>
        <v/>
      </c>
      <c r="Z319" s="370" t="str">
        <f>IF(深海装备!Z318="","",深海装备!Z318)</f>
        <v/>
      </c>
      <c r="AA319" s="370" t="str">
        <f>IF(深海装备!AA318="","",深海装备!AA318)</f>
        <v/>
      </c>
      <c r="AB319" t="str">
        <f>IF(深海装备!AB318="","",深海装备!AB318)</f>
        <v/>
      </c>
      <c r="AC319" t="str">
        <f>IF(深海装备!AC318="","",深海装备!AC318)</f>
        <v/>
      </c>
      <c r="AD319" t="str">
        <f>IF(深海装备!AD318="","",深海装备!AD318)</f>
        <v/>
      </c>
    </row>
    <row r="320" spans="1:30">
      <c r="A320" t="str">
        <f>IF(深海装备!A319="","",深海装备!A319)</f>
        <v/>
      </c>
      <c r="B320" s="67" t="str">
        <f>IF(深海装备!B319="","",深海装备!B319)</f>
        <v/>
      </c>
      <c r="C320" t="str">
        <f>IF(深海装备!C319="","",深海装备!C319)</f>
        <v/>
      </c>
      <c r="D320" t="str">
        <f>IF(深海装备!D319="","",深海装备!D319)</f>
        <v/>
      </c>
      <c r="E320" s="370" t="str">
        <f>IF(深海装备!E319="","",深海装备!E319)</f>
        <v/>
      </c>
      <c r="F320" s="370" t="str">
        <f>IF(深海装备!F319="","",深海装备!F319)</f>
        <v/>
      </c>
      <c r="G320" s="370" t="str">
        <f>IF(深海装备!G319="","",深海装备!G319)</f>
        <v/>
      </c>
      <c r="H320" s="370" t="str">
        <f>IF(深海装备!H319="","",深海装备!H319)</f>
        <v/>
      </c>
      <c r="I320" s="370" t="str">
        <f>IF(深海装备!I319="","",深海装备!I319)</f>
        <v/>
      </c>
      <c r="J320" s="370" t="str">
        <f>IF(深海装备!J319="","",深海装备!J319)</f>
        <v/>
      </c>
      <c r="K320" s="370" t="str">
        <f>IF(深海装备!K319="","",深海装备!K319)</f>
        <v/>
      </c>
      <c r="L320" s="370" t="str">
        <f>IF(深海装备!L319="","",深海装备!L319)</f>
        <v/>
      </c>
      <c r="M320" s="370" t="str">
        <f>IF(深海装备!M319="","",深海装备!M319)</f>
        <v/>
      </c>
      <c r="N320" s="370" t="str">
        <f>IF(深海装备!N319="","",深海装备!N319)</f>
        <v/>
      </c>
      <c r="O320" s="370" t="str">
        <f>IF(深海装备!O319="","",深海装备!O319)</f>
        <v/>
      </c>
      <c r="P320" s="370" t="str">
        <f>IF(深海装备!P319="","",深海装备!P319)</f>
        <v/>
      </c>
      <c r="Q320" s="370" t="str">
        <f>IF(深海装备!Q319="","",深海装备!Q319)</f>
        <v/>
      </c>
      <c r="R320" s="370" t="str">
        <f>IF(深海装备!R319="","",深海装备!R319)</f>
        <v/>
      </c>
      <c r="S320" s="370" t="str">
        <f>IF(深海装备!S319="","",深海装备!S319)</f>
        <v/>
      </c>
      <c r="T320" s="370" t="str">
        <f>IF(深海装备!T319="","",深海装备!T319)</f>
        <v/>
      </c>
      <c r="U320" s="370" t="str">
        <f>IF(深海装备!U319="","",深海装备!U319)</f>
        <v/>
      </c>
      <c r="V320" s="370" t="str">
        <f>IF(深海装备!V319="","",深海装备!V319)</f>
        <v/>
      </c>
      <c r="W320" s="370" t="str">
        <f>IF(深海装备!W319="","",深海装备!W319)</f>
        <v/>
      </c>
      <c r="X320" s="370" t="str">
        <f>IF(深海装备!X319="","",深海装备!X319)</f>
        <v/>
      </c>
      <c r="Y320" s="370" t="str">
        <f>IF(深海装备!Y319="","",深海装备!Y319)</f>
        <v/>
      </c>
      <c r="Z320" s="370" t="str">
        <f>IF(深海装备!Z319="","",深海装备!Z319)</f>
        <v/>
      </c>
      <c r="AA320" s="370" t="str">
        <f>IF(深海装备!AA319="","",深海装备!AA319)</f>
        <v/>
      </c>
      <c r="AB320" t="str">
        <f>IF(深海装备!AB319="","",深海装备!AB319)</f>
        <v/>
      </c>
      <c r="AC320" t="str">
        <f>IF(深海装备!AC319="","",深海装备!AC319)</f>
        <v/>
      </c>
      <c r="AD320" t="str">
        <f>IF(深海装备!AD319="","",深海装备!AD319)</f>
        <v/>
      </c>
    </row>
    <row r="321" spans="1:30">
      <c r="A321" t="str">
        <f>IF(深海装备!A320="","",深海装备!A320)</f>
        <v/>
      </c>
      <c r="B321" s="67" t="str">
        <f>IF(深海装备!B320="","",深海装备!B320)</f>
        <v/>
      </c>
      <c r="C321" t="str">
        <f>IF(深海装备!C320="","",深海装备!C320)</f>
        <v/>
      </c>
      <c r="D321" t="str">
        <f>IF(深海装备!D320="","",深海装备!D320)</f>
        <v/>
      </c>
      <c r="E321" s="370" t="str">
        <f>IF(深海装备!E320="","",深海装备!E320)</f>
        <v/>
      </c>
      <c r="F321" s="370" t="str">
        <f>IF(深海装备!F320="","",深海装备!F320)</f>
        <v/>
      </c>
      <c r="G321" s="370" t="str">
        <f>IF(深海装备!G320="","",深海装备!G320)</f>
        <v/>
      </c>
      <c r="H321" s="370" t="str">
        <f>IF(深海装备!H320="","",深海装备!H320)</f>
        <v/>
      </c>
      <c r="I321" s="370" t="str">
        <f>IF(深海装备!I320="","",深海装备!I320)</f>
        <v/>
      </c>
      <c r="J321" s="370" t="str">
        <f>IF(深海装备!J320="","",深海装备!J320)</f>
        <v/>
      </c>
      <c r="K321" s="370" t="str">
        <f>IF(深海装备!K320="","",深海装备!K320)</f>
        <v/>
      </c>
      <c r="L321" s="370" t="str">
        <f>IF(深海装备!L320="","",深海装备!L320)</f>
        <v/>
      </c>
      <c r="M321" s="370" t="str">
        <f>IF(深海装备!M320="","",深海装备!M320)</f>
        <v/>
      </c>
      <c r="N321" s="370" t="str">
        <f>IF(深海装备!N320="","",深海装备!N320)</f>
        <v/>
      </c>
      <c r="O321" s="370" t="str">
        <f>IF(深海装备!O320="","",深海装备!O320)</f>
        <v/>
      </c>
      <c r="P321" s="370" t="str">
        <f>IF(深海装备!P320="","",深海装备!P320)</f>
        <v/>
      </c>
      <c r="Q321" s="370" t="str">
        <f>IF(深海装备!Q320="","",深海装备!Q320)</f>
        <v/>
      </c>
      <c r="R321" s="370" t="str">
        <f>IF(深海装备!R320="","",深海装备!R320)</f>
        <v/>
      </c>
      <c r="S321" s="370" t="str">
        <f>IF(深海装备!S320="","",深海装备!S320)</f>
        <v/>
      </c>
      <c r="T321" s="370" t="str">
        <f>IF(深海装备!T320="","",深海装备!T320)</f>
        <v/>
      </c>
      <c r="U321" s="370" t="str">
        <f>IF(深海装备!U320="","",深海装备!U320)</f>
        <v/>
      </c>
      <c r="V321" s="370" t="str">
        <f>IF(深海装备!V320="","",深海装备!V320)</f>
        <v/>
      </c>
      <c r="W321" s="370" t="str">
        <f>IF(深海装备!W320="","",深海装备!W320)</f>
        <v/>
      </c>
      <c r="X321" s="370" t="str">
        <f>IF(深海装备!X320="","",深海装备!X320)</f>
        <v/>
      </c>
      <c r="Y321" s="370" t="str">
        <f>IF(深海装备!Y320="","",深海装备!Y320)</f>
        <v/>
      </c>
      <c r="Z321" s="370" t="str">
        <f>IF(深海装备!Z320="","",深海装备!Z320)</f>
        <v/>
      </c>
      <c r="AA321" s="370" t="str">
        <f>IF(深海装备!AA320="","",深海装备!AA320)</f>
        <v/>
      </c>
      <c r="AB321" t="str">
        <f>IF(深海装备!AB320="","",深海装备!AB320)</f>
        <v/>
      </c>
      <c r="AC321" t="str">
        <f>IF(深海装备!AC320="","",深海装备!AC320)</f>
        <v/>
      </c>
      <c r="AD321" t="str">
        <f>IF(深海装备!AD320="","",深海装备!AD320)</f>
        <v/>
      </c>
    </row>
    <row r="322" spans="1:30">
      <c r="A322" t="str">
        <f>IF(深海装备!A321="","",深海装备!A321)</f>
        <v/>
      </c>
      <c r="B322" s="67" t="str">
        <f>IF(深海装备!B321="","",深海装备!B321)</f>
        <v/>
      </c>
      <c r="C322" t="str">
        <f>IF(深海装备!C321="","",深海装备!C321)</f>
        <v/>
      </c>
      <c r="D322" t="str">
        <f>IF(深海装备!D321="","",深海装备!D321)</f>
        <v/>
      </c>
      <c r="E322" s="370" t="str">
        <f>IF(深海装备!E321="","",深海装备!E321)</f>
        <v/>
      </c>
      <c r="F322" s="370" t="str">
        <f>IF(深海装备!F321="","",深海装备!F321)</f>
        <v/>
      </c>
      <c r="G322" s="370" t="str">
        <f>IF(深海装备!G321="","",深海装备!G321)</f>
        <v/>
      </c>
      <c r="H322" s="370" t="str">
        <f>IF(深海装备!H321="","",深海装备!H321)</f>
        <v/>
      </c>
      <c r="I322" s="370" t="str">
        <f>IF(深海装备!I321="","",深海装备!I321)</f>
        <v/>
      </c>
      <c r="J322" s="370" t="str">
        <f>IF(深海装备!J321="","",深海装备!J321)</f>
        <v/>
      </c>
      <c r="K322" s="370" t="str">
        <f>IF(深海装备!K321="","",深海装备!K321)</f>
        <v/>
      </c>
      <c r="L322" s="370" t="str">
        <f>IF(深海装备!L321="","",深海装备!L321)</f>
        <v/>
      </c>
      <c r="M322" s="370" t="str">
        <f>IF(深海装备!M321="","",深海装备!M321)</f>
        <v/>
      </c>
      <c r="N322" s="370" t="str">
        <f>IF(深海装备!N321="","",深海装备!N321)</f>
        <v/>
      </c>
      <c r="O322" s="370" t="str">
        <f>IF(深海装备!O321="","",深海装备!O321)</f>
        <v/>
      </c>
      <c r="P322" s="370" t="str">
        <f>IF(深海装备!P321="","",深海装备!P321)</f>
        <v/>
      </c>
      <c r="Q322" s="370" t="str">
        <f>IF(深海装备!Q321="","",深海装备!Q321)</f>
        <v/>
      </c>
      <c r="R322" s="370" t="str">
        <f>IF(深海装备!R321="","",深海装备!R321)</f>
        <v/>
      </c>
      <c r="S322" s="370" t="str">
        <f>IF(深海装备!S321="","",深海装备!S321)</f>
        <v/>
      </c>
      <c r="T322" s="370" t="str">
        <f>IF(深海装备!T321="","",深海装备!T321)</f>
        <v/>
      </c>
      <c r="U322" s="370" t="str">
        <f>IF(深海装备!U321="","",深海装备!U321)</f>
        <v/>
      </c>
      <c r="V322" s="370" t="str">
        <f>IF(深海装备!V321="","",深海装备!V321)</f>
        <v/>
      </c>
      <c r="W322" s="370" t="str">
        <f>IF(深海装备!W321="","",深海装备!W321)</f>
        <v/>
      </c>
      <c r="X322" s="370" t="str">
        <f>IF(深海装备!X321="","",深海装备!X321)</f>
        <v/>
      </c>
      <c r="Y322" s="370" t="str">
        <f>IF(深海装备!Y321="","",深海装备!Y321)</f>
        <v/>
      </c>
      <c r="Z322" s="370" t="str">
        <f>IF(深海装备!Z321="","",深海装备!Z321)</f>
        <v/>
      </c>
      <c r="AA322" s="370" t="str">
        <f>IF(深海装备!AA321="","",深海装备!AA321)</f>
        <v/>
      </c>
      <c r="AB322" t="str">
        <f>IF(深海装备!AB321="","",深海装备!AB321)</f>
        <v/>
      </c>
      <c r="AC322" t="str">
        <f>IF(深海装备!AC321="","",深海装备!AC321)</f>
        <v/>
      </c>
      <c r="AD322" t="str">
        <f>IF(深海装备!AD321="","",深海装备!AD321)</f>
        <v/>
      </c>
    </row>
    <row r="323" spans="1:30">
      <c r="A323" t="str">
        <f>IF(深海装备!A322="","",深海装备!A322)</f>
        <v/>
      </c>
      <c r="B323" s="67" t="str">
        <f>IF(深海装备!B322="","",深海装备!B322)</f>
        <v/>
      </c>
      <c r="C323" t="str">
        <f>IF(深海装备!C322="","",深海装备!C322)</f>
        <v/>
      </c>
      <c r="D323" t="str">
        <f>IF(深海装备!D322="","",深海装备!D322)</f>
        <v/>
      </c>
      <c r="E323" s="370" t="str">
        <f>IF(深海装备!E322="","",深海装备!E322)</f>
        <v/>
      </c>
      <c r="F323" s="370" t="str">
        <f>IF(深海装备!F322="","",深海装备!F322)</f>
        <v/>
      </c>
      <c r="G323" s="370" t="str">
        <f>IF(深海装备!G322="","",深海装备!G322)</f>
        <v/>
      </c>
      <c r="H323" s="370" t="str">
        <f>IF(深海装备!H322="","",深海装备!H322)</f>
        <v/>
      </c>
      <c r="I323" s="370" t="str">
        <f>IF(深海装备!I322="","",深海装备!I322)</f>
        <v/>
      </c>
      <c r="J323" s="370" t="str">
        <f>IF(深海装备!J322="","",深海装备!J322)</f>
        <v/>
      </c>
      <c r="K323" s="370" t="str">
        <f>IF(深海装备!K322="","",深海装备!K322)</f>
        <v/>
      </c>
      <c r="L323" s="370" t="str">
        <f>IF(深海装备!L322="","",深海装备!L322)</f>
        <v/>
      </c>
      <c r="M323" s="370" t="str">
        <f>IF(深海装备!M322="","",深海装备!M322)</f>
        <v/>
      </c>
      <c r="N323" s="370" t="str">
        <f>IF(深海装备!N322="","",深海装备!N322)</f>
        <v/>
      </c>
      <c r="O323" s="370" t="str">
        <f>IF(深海装备!O322="","",深海装备!O322)</f>
        <v/>
      </c>
      <c r="P323" s="370" t="str">
        <f>IF(深海装备!P322="","",深海装备!P322)</f>
        <v/>
      </c>
      <c r="Q323" s="370" t="str">
        <f>IF(深海装备!Q322="","",深海装备!Q322)</f>
        <v/>
      </c>
      <c r="R323" s="370" t="str">
        <f>IF(深海装备!R322="","",深海装备!R322)</f>
        <v/>
      </c>
      <c r="S323" s="370" t="str">
        <f>IF(深海装备!S322="","",深海装备!S322)</f>
        <v/>
      </c>
      <c r="T323" s="370" t="str">
        <f>IF(深海装备!T322="","",深海装备!T322)</f>
        <v/>
      </c>
      <c r="U323" s="370" t="str">
        <f>IF(深海装备!U322="","",深海装备!U322)</f>
        <v/>
      </c>
      <c r="V323" s="370" t="str">
        <f>IF(深海装备!V322="","",深海装备!V322)</f>
        <v/>
      </c>
      <c r="W323" s="370" t="str">
        <f>IF(深海装备!W322="","",深海装备!W322)</f>
        <v/>
      </c>
      <c r="X323" s="370" t="str">
        <f>IF(深海装备!X322="","",深海装备!X322)</f>
        <v/>
      </c>
      <c r="Y323" s="370" t="str">
        <f>IF(深海装备!Y322="","",深海装备!Y322)</f>
        <v/>
      </c>
      <c r="Z323" s="370" t="str">
        <f>IF(深海装备!Z322="","",深海装备!Z322)</f>
        <v/>
      </c>
      <c r="AA323" s="370" t="str">
        <f>IF(深海装备!AA322="","",深海装备!AA322)</f>
        <v/>
      </c>
      <c r="AB323" t="str">
        <f>IF(深海装备!AB322="","",深海装备!AB322)</f>
        <v/>
      </c>
      <c r="AC323" t="str">
        <f>IF(深海装备!AC322="","",深海装备!AC322)</f>
        <v/>
      </c>
      <c r="AD323" t="str">
        <f>IF(深海装备!AD322="","",深海装备!AD322)</f>
        <v/>
      </c>
    </row>
    <row r="324" spans="1:30">
      <c r="A324" t="str">
        <f>IF(深海装备!A323="","",深海装备!A323)</f>
        <v/>
      </c>
      <c r="B324" s="67" t="str">
        <f>IF(深海装备!B323="","",深海装备!B323)</f>
        <v/>
      </c>
      <c r="C324" t="str">
        <f>IF(深海装备!C323="","",深海装备!C323)</f>
        <v/>
      </c>
      <c r="D324" t="str">
        <f>IF(深海装备!D323="","",深海装备!D323)</f>
        <v/>
      </c>
      <c r="E324" s="370" t="str">
        <f>IF(深海装备!E323="","",深海装备!E323)</f>
        <v/>
      </c>
      <c r="F324" s="370" t="str">
        <f>IF(深海装备!F323="","",深海装备!F323)</f>
        <v/>
      </c>
      <c r="G324" s="370" t="str">
        <f>IF(深海装备!G323="","",深海装备!G323)</f>
        <v/>
      </c>
      <c r="H324" s="370" t="str">
        <f>IF(深海装备!H323="","",深海装备!H323)</f>
        <v/>
      </c>
      <c r="I324" s="370" t="str">
        <f>IF(深海装备!I323="","",深海装备!I323)</f>
        <v/>
      </c>
      <c r="J324" s="370" t="str">
        <f>IF(深海装备!J323="","",深海装备!J323)</f>
        <v/>
      </c>
      <c r="K324" s="370" t="str">
        <f>IF(深海装备!K323="","",深海装备!K323)</f>
        <v/>
      </c>
      <c r="L324" s="370" t="str">
        <f>IF(深海装备!L323="","",深海装备!L323)</f>
        <v/>
      </c>
      <c r="M324" s="370" t="str">
        <f>IF(深海装备!M323="","",深海装备!M323)</f>
        <v/>
      </c>
      <c r="N324" s="370" t="str">
        <f>IF(深海装备!N323="","",深海装备!N323)</f>
        <v/>
      </c>
      <c r="O324" s="370" t="str">
        <f>IF(深海装备!O323="","",深海装备!O323)</f>
        <v/>
      </c>
      <c r="P324" s="370" t="str">
        <f>IF(深海装备!P323="","",深海装备!P323)</f>
        <v/>
      </c>
      <c r="Q324" s="370" t="str">
        <f>IF(深海装备!Q323="","",深海装备!Q323)</f>
        <v/>
      </c>
      <c r="R324" s="370" t="str">
        <f>IF(深海装备!R323="","",深海装备!R323)</f>
        <v/>
      </c>
      <c r="S324" s="370" t="str">
        <f>IF(深海装备!S323="","",深海装备!S323)</f>
        <v/>
      </c>
      <c r="T324" s="370" t="str">
        <f>IF(深海装备!T323="","",深海装备!T323)</f>
        <v/>
      </c>
      <c r="U324" s="370" t="str">
        <f>IF(深海装备!U323="","",深海装备!U323)</f>
        <v/>
      </c>
      <c r="V324" s="370" t="str">
        <f>IF(深海装备!V323="","",深海装备!V323)</f>
        <v/>
      </c>
      <c r="W324" s="370" t="str">
        <f>IF(深海装备!W323="","",深海装备!W323)</f>
        <v/>
      </c>
      <c r="X324" s="370" t="str">
        <f>IF(深海装备!X323="","",深海装备!X323)</f>
        <v/>
      </c>
      <c r="Y324" s="370" t="str">
        <f>IF(深海装备!Y323="","",深海装备!Y323)</f>
        <v/>
      </c>
      <c r="Z324" s="370" t="str">
        <f>IF(深海装备!Z323="","",深海装备!Z323)</f>
        <v/>
      </c>
      <c r="AA324" s="370" t="str">
        <f>IF(深海装备!AA323="","",深海装备!AA323)</f>
        <v/>
      </c>
      <c r="AB324" t="str">
        <f>IF(深海装备!AB323="","",深海装备!AB323)</f>
        <v/>
      </c>
      <c r="AC324" t="str">
        <f>IF(深海装备!AC323="","",深海装备!AC323)</f>
        <v/>
      </c>
      <c r="AD324" t="str">
        <f>IF(深海装备!AD323="","",深海装备!AD323)</f>
        <v/>
      </c>
    </row>
    <row r="325" spans="1:30">
      <c r="A325" t="str">
        <f>IF(深海装备!A324="","",深海装备!A324)</f>
        <v/>
      </c>
      <c r="B325" s="67" t="str">
        <f>IF(深海装备!B324="","",深海装备!B324)</f>
        <v/>
      </c>
      <c r="C325" t="str">
        <f>IF(深海装备!C324="","",深海装备!C324)</f>
        <v/>
      </c>
      <c r="D325" t="str">
        <f>IF(深海装备!D324="","",深海装备!D324)</f>
        <v/>
      </c>
      <c r="E325" s="370" t="str">
        <f>IF(深海装备!E324="","",深海装备!E324)</f>
        <v/>
      </c>
      <c r="F325" s="370" t="str">
        <f>IF(深海装备!F324="","",深海装备!F324)</f>
        <v/>
      </c>
      <c r="G325" s="370" t="str">
        <f>IF(深海装备!G324="","",深海装备!G324)</f>
        <v/>
      </c>
      <c r="H325" s="370" t="str">
        <f>IF(深海装备!H324="","",深海装备!H324)</f>
        <v/>
      </c>
      <c r="I325" s="370" t="str">
        <f>IF(深海装备!I324="","",深海装备!I324)</f>
        <v/>
      </c>
      <c r="J325" s="370" t="str">
        <f>IF(深海装备!J324="","",深海装备!J324)</f>
        <v/>
      </c>
      <c r="K325" s="370" t="str">
        <f>IF(深海装备!K324="","",深海装备!K324)</f>
        <v/>
      </c>
      <c r="L325" s="370" t="str">
        <f>IF(深海装备!L324="","",深海装备!L324)</f>
        <v/>
      </c>
      <c r="M325" s="370" t="str">
        <f>IF(深海装备!M324="","",深海装备!M324)</f>
        <v/>
      </c>
      <c r="N325" s="370" t="str">
        <f>IF(深海装备!N324="","",深海装备!N324)</f>
        <v/>
      </c>
      <c r="O325" s="370" t="str">
        <f>IF(深海装备!O324="","",深海装备!O324)</f>
        <v/>
      </c>
      <c r="P325" s="370" t="str">
        <f>IF(深海装备!P324="","",深海装备!P324)</f>
        <v/>
      </c>
      <c r="Q325" s="370" t="str">
        <f>IF(深海装备!Q324="","",深海装备!Q324)</f>
        <v/>
      </c>
      <c r="R325" s="370" t="str">
        <f>IF(深海装备!R324="","",深海装备!R324)</f>
        <v/>
      </c>
      <c r="S325" s="370" t="str">
        <f>IF(深海装备!S324="","",深海装备!S324)</f>
        <v/>
      </c>
      <c r="T325" s="370" t="str">
        <f>IF(深海装备!T324="","",深海装备!T324)</f>
        <v/>
      </c>
      <c r="U325" s="370" t="str">
        <f>IF(深海装备!U324="","",深海装备!U324)</f>
        <v/>
      </c>
      <c r="V325" s="370" t="str">
        <f>IF(深海装备!V324="","",深海装备!V324)</f>
        <v/>
      </c>
      <c r="W325" s="370" t="str">
        <f>IF(深海装备!W324="","",深海装备!W324)</f>
        <v/>
      </c>
      <c r="X325" s="370" t="str">
        <f>IF(深海装备!X324="","",深海装备!X324)</f>
        <v/>
      </c>
      <c r="Y325" s="370" t="str">
        <f>IF(深海装备!Y324="","",深海装备!Y324)</f>
        <v/>
      </c>
      <c r="Z325" s="370" t="str">
        <f>IF(深海装备!Z324="","",深海装备!Z324)</f>
        <v/>
      </c>
      <c r="AA325" s="370" t="str">
        <f>IF(深海装备!AA324="","",深海装备!AA324)</f>
        <v/>
      </c>
      <c r="AB325" t="str">
        <f>IF(深海装备!AB324="","",深海装备!AB324)</f>
        <v/>
      </c>
      <c r="AC325" t="str">
        <f>IF(深海装备!AC324="","",深海装备!AC324)</f>
        <v/>
      </c>
      <c r="AD325" t="str">
        <f>IF(深海装备!AD324="","",深海装备!AD324)</f>
        <v/>
      </c>
    </row>
    <row r="326" spans="1:30">
      <c r="A326" t="str">
        <f>IF(深海装备!A325="","",深海装备!A325)</f>
        <v/>
      </c>
      <c r="B326" s="67" t="str">
        <f>IF(深海装备!B325="","",深海装备!B325)</f>
        <v/>
      </c>
      <c r="C326" t="str">
        <f>IF(深海装备!C325="","",深海装备!C325)</f>
        <v/>
      </c>
      <c r="D326" t="str">
        <f>IF(深海装备!D325="","",深海装备!D325)</f>
        <v/>
      </c>
      <c r="E326" s="370" t="str">
        <f>IF(深海装备!E325="","",深海装备!E325)</f>
        <v/>
      </c>
      <c r="F326" s="370" t="str">
        <f>IF(深海装备!F325="","",深海装备!F325)</f>
        <v/>
      </c>
      <c r="G326" s="370" t="str">
        <f>IF(深海装备!G325="","",深海装备!G325)</f>
        <v/>
      </c>
      <c r="H326" s="370" t="str">
        <f>IF(深海装备!H325="","",深海装备!H325)</f>
        <v/>
      </c>
      <c r="I326" s="370" t="str">
        <f>IF(深海装备!I325="","",深海装备!I325)</f>
        <v/>
      </c>
      <c r="J326" s="370" t="str">
        <f>IF(深海装备!J325="","",深海装备!J325)</f>
        <v/>
      </c>
      <c r="K326" s="370" t="str">
        <f>IF(深海装备!K325="","",深海装备!K325)</f>
        <v/>
      </c>
      <c r="L326" s="370" t="str">
        <f>IF(深海装备!L325="","",深海装备!L325)</f>
        <v/>
      </c>
      <c r="M326" s="370" t="str">
        <f>IF(深海装备!M325="","",深海装备!M325)</f>
        <v/>
      </c>
      <c r="N326" s="370" t="str">
        <f>IF(深海装备!N325="","",深海装备!N325)</f>
        <v/>
      </c>
      <c r="O326" s="370" t="str">
        <f>IF(深海装备!O325="","",深海装备!O325)</f>
        <v/>
      </c>
      <c r="P326" s="370" t="str">
        <f>IF(深海装备!P325="","",深海装备!P325)</f>
        <v/>
      </c>
      <c r="Q326" s="370" t="str">
        <f>IF(深海装备!Q325="","",深海装备!Q325)</f>
        <v/>
      </c>
      <c r="R326" s="370" t="str">
        <f>IF(深海装备!R325="","",深海装备!R325)</f>
        <v/>
      </c>
      <c r="S326" s="370" t="str">
        <f>IF(深海装备!S325="","",深海装备!S325)</f>
        <v/>
      </c>
      <c r="T326" s="370" t="str">
        <f>IF(深海装备!T325="","",深海装备!T325)</f>
        <v/>
      </c>
      <c r="U326" s="370" t="str">
        <f>IF(深海装备!U325="","",深海装备!U325)</f>
        <v/>
      </c>
      <c r="V326" s="370" t="str">
        <f>IF(深海装备!V325="","",深海装备!V325)</f>
        <v/>
      </c>
      <c r="W326" s="370" t="str">
        <f>IF(深海装备!W325="","",深海装备!W325)</f>
        <v/>
      </c>
      <c r="X326" s="370" t="str">
        <f>IF(深海装备!X325="","",深海装备!X325)</f>
        <v/>
      </c>
      <c r="Y326" s="370" t="str">
        <f>IF(深海装备!Y325="","",深海装备!Y325)</f>
        <v/>
      </c>
      <c r="Z326" s="370" t="str">
        <f>IF(深海装备!Z325="","",深海装备!Z325)</f>
        <v/>
      </c>
      <c r="AA326" s="370" t="str">
        <f>IF(深海装备!AA325="","",深海装备!AA325)</f>
        <v/>
      </c>
      <c r="AB326" t="str">
        <f>IF(深海装备!AB325="","",深海装备!AB325)</f>
        <v/>
      </c>
      <c r="AC326" t="str">
        <f>IF(深海装备!AC325="","",深海装备!AC325)</f>
        <v/>
      </c>
      <c r="AD326" t="str">
        <f>IF(深海装备!AD325="","",深海装备!AD325)</f>
        <v/>
      </c>
    </row>
    <row r="327" spans="1:30">
      <c r="A327" t="str">
        <f>IF(深海装备!A326="","",深海装备!A326)</f>
        <v/>
      </c>
      <c r="B327" s="67" t="str">
        <f>IF(深海装备!B326="","",深海装备!B326)</f>
        <v/>
      </c>
      <c r="C327" t="str">
        <f>IF(深海装备!C326="","",深海装备!C326)</f>
        <v/>
      </c>
      <c r="D327" t="str">
        <f>IF(深海装备!D326="","",深海装备!D326)</f>
        <v/>
      </c>
      <c r="E327" s="370" t="str">
        <f>IF(深海装备!E326="","",深海装备!E326)</f>
        <v/>
      </c>
      <c r="F327" s="370" t="str">
        <f>IF(深海装备!F326="","",深海装备!F326)</f>
        <v/>
      </c>
      <c r="G327" s="370" t="str">
        <f>IF(深海装备!G326="","",深海装备!G326)</f>
        <v/>
      </c>
      <c r="H327" s="370" t="str">
        <f>IF(深海装备!H326="","",深海装备!H326)</f>
        <v/>
      </c>
      <c r="I327" s="370" t="str">
        <f>IF(深海装备!I326="","",深海装备!I326)</f>
        <v/>
      </c>
      <c r="J327" s="370" t="str">
        <f>IF(深海装备!J326="","",深海装备!J326)</f>
        <v/>
      </c>
      <c r="K327" s="370" t="str">
        <f>IF(深海装备!K326="","",深海装备!K326)</f>
        <v/>
      </c>
      <c r="L327" s="370" t="str">
        <f>IF(深海装备!L326="","",深海装备!L326)</f>
        <v/>
      </c>
      <c r="M327" s="370" t="str">
        <f>IF(深海装备!M326="","",深海装备!M326)</f>
        <v/>
      </c>
      <c r="N327" s="370" t="str">
        <f>IF(深海装备!N326="","",深海装备!N326)</f>
        <v/>
      </c>
      <c r="O327" s="370" t="str">
        <f>IF(深海装备!O326="","",深海装备!O326)</f>
        <v/>
      </c>
      <c r="P327" s="370" t="str">
        <f>IF(深海装备!P326="","",深海装备!P326)</f>
        <v/>
      </c>
      <c r="Q327" s="370" t="str">
        <f>IF(深海装备!Q326="","",深海装备!Q326)</f>
        <v/>
      </c>
      <c r="R327" s="370" t="str">
        <f>IF(深海装备!R326="","",深海装备!R326)</f>
        <v/>
      </c>
      <c r="S327" s="370" t="str">
        <f>IF(深海装备!S326="","",深海装备!S326)</f>
        <v/>
      </c>
      <c r="T327" s="370" t="str">
        <f>IF(深海装备!T326="","",深海装备!T326)</f>
        <v/>
      </c>
      <c r="U327" s="370" t="str">
        <f>IF(深海装备!U326="","",深海装备!U326)</f>
        <v/>
      </c>
      <c r="V327" s="370" t="str">
        <f>IF(深海装备!V326="","",深海装备!V326)</f>
        <v/>
      </c>
      <c r="W327" s="370" t="str">
        <f>IF(深海装备!W326="","",深海装备!W326)</f>
        <v/>
      </c>
      <c r="X327" s="370" t="str">
        <f>IF(深海装备!X326="","",深海装备!X326)</f>
        <v/>
      </c>
      <c r="Y327" s="370" t="str">
        <f>IF(深海装备!Y326="","",深海装备!Y326)</f>
        <v/>
      </c>
      <c r="Z327" s="370" t="str">
        <f>IF(深海装备!Z326="","",深海装备!Z326)</f>
        <v/>
      </c>
      <c r="AA327" s="370" t="str">
        <f>IF(深海装备!AA326="","",深海装备!AA326)</f>
        <v/>
      </c>
      <c r="AB327" t="str">
        <f>IF(深海装备!AB326="","",深海装备!AB326)</f>
        <v/>
      </c>
      <c r="AC327" t="str">
        <f>IF(深海装备!AC326="","",深海装备!AC326)</f>
        <v/>
      </c>
      <c r="AD327" t="str">
        <f>IF(深海装备!AD326="","",深海装备!AD326)</f>
        <v/>
      </c>
    </row>
    <row r="328" spans="1:30">
      <c r="A328" t="str">
        <f>IF(深海装备!A327="","",深海装备!A327)</f>
        <v/>
      </c>
      <c r="B328" s="67" t="str">
        <f>IF(深海装备!B327="","",深海装备!B327)</f>
        <v/>
      </c>
      <c r="C328" t="str">
        <f>IF(深海装备!C327="","",深海装备!C327)</f>
        <v/>
      </c>
      <c r="D328" t="str">
        <f>IF(深海装备!D327="","",深海装备!D327)</f>
        <v/>
      </c>
      <c r="E328" s="370" t="str">
        <f>IF(深海装备!E327="","",深海装备!E327)</f>
        <v/>
      </c>
      <c r="F328" s="370" t="str">
        <f>IF(深海装备!F327="","",深海装备!F327)</f>
        <v/>
      </c>
      <c r="G328" s="370" t="str">
        <f>IF(深海装备!G327="","",深海装备!G327)</f>
        <v/>
      </c>
      <c r="H328" s="370" t="str">
        <f>IF(深海装备!H327="","",深海装备!H327)</f>
        <v/>
      </c>
      <c r="I328" s="370" t="str">
        <f>IF(深海装备!I327="","",深海装备!I327)</f>
        <v/>
      </c>
      <c r="J328" s="370" t="str">
        <f>IF(深海装备!J327="","",深海装备!J327)</f>
        <v/>
      </c>
      <c r="K328" s="370" t="str">
        <f>IF(深海装备!K327="","",深海装备!K327)</f>
        <v/>
      </c>
      <c r="L328" s="370" t="str">
        <f>IF(深海装备!L327="","",深海装备!L327)</f>
        <v/>
      </c>
      <c r="M328" s="370" t="str">
        <f>IF(深海装备!M327="","",深海装备!M327)</f>
        <v/>
      </c>
      <c r="N328" s="370" t="str">
        <f>IF(深海装备!N327="","",深海装备!N327)</f>
        <v/>
      </c>
      <c r="O328" s="370" t="str">
        <f>IF(深海装备!O327="","",深海装备!O327)</f>
        <v/>
      </c>
      <c r="P328" s="370" t="str">
        <f>IF(深海装备!P327="","",深海装备!P327)</f>
        <v/>
      </c>
      <c r="Q328" s="370" t="str">
        <f>IF(深海装备!Q327="","",深海装备!Q327)</f>
        <v/>
      </c>
      <c r="R328" s="370" t="str">
        <f>IF(深海装备!R327="","",深海装备!R327)</f>
        <v/>
      </c>
      <c r="S328" s="370" t="str">
        <f>IF(深海装备!S327="","",深海装备!S327)</f>
        <v/>
      </c>
      <c r="T328" s="370" t="str">
        <f>IF(深海装备!T327="","",深海装备!T327)</f>
        <v/>
      </c>
      <c r="U328" s="370" t="str">
        <f>IF(深海装备!U327="","",深海装备!U327)</f>
        <v/>
      </c>
      <c r="V328" s="370" t="str">
        <f>IF(深海装备!V327="","",深海装备!V327)</f>
        <v/>
      </c>
      <c r="W328" s="370" t="str">
        <f>IF(深海装备!W327="","",深海装备!W327)</f>
        <v/>
      </c>
      <c r="X328" s="370" t="str">
        <f>IF(深海装备!X327="","",深海装备!X327)</f>
        <v/>
      </c>
      <c r="Y328" s="370" t="str">
        <f>IF(深海装备!Y327="","",深海装备!Y327)</f>
        <v/>
      </c>
      <c r="Z328" s="370" t="str">
        <f>IF(深海装备!Z327="","",深海装备!Z327)</f>
        <v/>
      </c>
      <c r="AA328" s="370" t="str">
        <f>IF(深海装备!AA327="","",深海装备!AA327)</f>
        <v/>
      </c>
      <c r="AB328" t="str">
        <f>IF(深海装备!AB327="","",深海装备!AB327)</f>
        <v/>
      </c>
      <c r="AC328" t="str">
        <f>IF(深海装备!AC327="","",深海装备!AC327)</f>
        <v/>
      </c>
      <c r="AD328" t="str">
        <f>IF(深海装备!AD327="","",深海装备!AD327)</f>
        <v/>
      </c>
    </row>
    <row r="329" spans="1:30">
      <c r="A329" t="str">
        <f>IF(深海装备!A328="","",深海装备!A328)</f>
        <v/>
      </c>
      <c r="B329" s="67" t="str">
        <f>IF(深海装备!B328="","",深海装备!B328)</f>
        <v/>
      </c>
      <c r="C329" t="str">
        <f>IF(深海装备!C328="","",深海装备!C328)</f>
        <v/>
      </c>
      <c r="D329" t="str">
        <f>IF(深海装备!D328="","",深海装备!D328)</f>
        <v/>
      </c>
      <c r="E329" s="370" t="str">
        <f>IF(深海装备!E328="","",深海装备!E328)</f>
        <v/>
      </c>
      <c r="F329" s="370" t="str">
        <f>IF(深海装备!F328="","",深海装备!F328)</f>
        <v/>
      </c>
      <c r="G329" s="370" t="str">
        <f>IF(深海装备!G328="","",深海装备!G328)</f>
        <v/>
      </c>
      <c r="H329" s="370" t="str">
        <f>IF(深海装备!H328="","",深海装备!H328)</f>
        <v/>
      </c>
      <c r="I329" s="370" t="str">
        <f>IF(深海装备!I328="","",深海装备!I328)</f>
        <v/>
      </c>
      <c r="J329" s="370" t="str">
        <f>IF(深海装备!J328="","",深海装备!J328)</f>
        <v/>
      </c>
      <c r="K329" s="370" t="str">
        <f>IF(深海装备!K328="","",深海装备!K328)</f>
        <v/>
      </c>
      <c r="L329" s="370" t="str">
        <f>IF(深海装备!L328="","",深海装备!L328)</f>
        <v/>
      </c>
      <c r="M329" s="370" t="str">
        <f>IF(深海装备!M328="","",深海装备!M328)</f>
        <v/>
      </c>
      <c r="N329" s="370" t="str">
        <f>IF(深海装备!N328="","",深海装备!N328)</f>
        <v/>
      </c>
      <c r="O329" s="370" t="str">
        <f>IF(深海装备!O328="","",深海装备!O328)</f>
        <v/>
      </c>
      <c r="P329" s="370" t="str">
        <f>IF(深海装备!P328="","",深海装备!P328)</f>
        <v/>
      </c>
      <c r="Q329" s="370" t="str">
        <f>IF(深海装备!Q328="","",深海装备!Q328)</f>
        <v/>
      </c>
      <c r="R329" s="370" t="str">
        <f>IF(深海装备!R328="","",深海装备!R328)</f>
        <v/>
      </c>
      <c r="S329" s="370" t="str">
        <f>IF(深海装备!S328="","",深海装备!S328)</f>
        <v/>
      </c>
      <c r="T329" s="370" t="str">
        <f>IF(深海装备!T328="","",深海装备!T328)</f>
        <v/>
      </c>
      <c r="U329" s="370" t="str">
        <f>IF(深海装备!U328="","",深海装备!U328)</f>
        <v/>
      </c>
      <c r="V329" s="370" t="str">
        <f>IF(深海装备!V328="","",深海装备!V328)</f>
        <v/>
      </c>
      <c r="W329" s="370" t="str">
        <f>IF(深海装备!W328="","",深海装备!W328)</f>
        <v/>
      </c>
      <c r="X329" s="370" t="str">
        <f>IF(深海装备!X328="","",深海装备!X328)</f>
        <v/>
      </c>
      <c r="Y329" s="370" t="str">
        <f>IF(深海装备!Y328="","",深海装备!Y328)</f>
        <v/>
      </c>
      <c r="Z329" s="370" t="str">
        <f>IF(深海装备!Z328="","",深海装备!Z328)</f>
        <v/>
      </c>
      <c r="AA329" s="370" t="str">
        <f>IF(深海装备!AA328="","",深海装备!AA328)</f>
        <v/>
      </c>
      <c r="AB329" t="str">
        <f>IF(深海装备!AB328="","",深海装备!AB328)</f>
        <v/>
      </c>
      <c r="AC329" t="str">
        <f>IF(深海装备!AC328="","",深海装备!AC328)</f>
        <v/>
      </c>
      <c r="AD329" t="str">
        <f>IF(深海装备!AD328="","",深海装备!AD328)</f>
        <v/>
      </c>
    </row>
    <row r="330" spans="1:30">
      <c r="A330" t="str">
        <f>IF(深海装备!A329="","",深海装备!A329)</f>
        <v/>
      </c>
      <c r="B330" s="67" t="str">
        <f>IF(深海装备!B329="","",深海装备!B329)</f>
        <v/>
      </c>
      <c r="C330" t="str">
        <f>IF(深海装备!C329="","",深海装备!C329)</f>
        <v/>
      </c>
      <c r="D330" t="str">
        <f>IF(深海装备!D329="","",深海装备!D329)</f>
        <v/>
      </c>
      <c r="E330" s="370" t="str">
        <f>IF(深海装备!E329="","",深海装备!E329)</f>
        <v/>
      </c>
      <c r="F330" s="370" t="str">
        <f>IF(深海装备!F329="","",深海装备!F329)</f>
        <v/>
      </c>
      <c r="G330" s="370" t="str">
        <f>IF(深海装备!G329="","",深海装备!G329)</f>
        <v/>
      </c>
      <c r="H330" s="370" t="str">
        <f>IF(深海装备!H329="","",深海装备!H329)</f>
        <v/>
      </c>
      <c r="I330" s="370" t="str">
        <f>IF(深海装备!I329="","",深海装备!I329)</f>
        <v/>
      </c>
      <c r="J330" s="370" t="str">
        <f>IF(深海装备!J329="","",深海装备!J329)</f>
        <v/>
      </c>
      <c r="K330" s="370" t="str">
        <f>IF(深海装备!K329="","",深海装备!K329)</f>
        <v/>
      </c>
      <c r="L330" s="370" t="str">
        <f>IF(深海装备!L329="","",深海装备!L329)</f>
        <v/>
      </c>
      <c r="M330" s="370" t="str">
        <f>IF(深海装备!M329="","",深海装备!M329)</f>
        <v/>
      </c>
      <c r="N330" s="370" t="str">
        <f>IF(深海装备!N329="","",深海装备!N329)</f>
        <v/>
      </c>
      <c r="O330" s="370" t="str">
        <f>IF(深海装备!O329="","",深海装备!O329)</f>
        <v/>
      </c>
      <c r="P330" s="370" t="str">
        <f>IF(深海装备!P329="","",深海装备!P329)</f>
        <v/>
      </c>
      <c r="Q330" s="370" t="str">
        <f>IF(深海装备!Q329="","",深海装备!Q329)</f>
        <v/>
      </c>
      <c r="R330" s="370" t="str">
        <f>IF(深海装备!R329="","",深海装备!R329)</f>
        <v/>
      </c>
      <c r="S330" s="370" t="str">
        <f>IF(深海装备!S329="","",深海装备!S329)</f>
        <v/>
      </c>
      <c r="T330" s="370" t="str">
        <f>IF(深海装备!T329="","",深海装备!T329)</f>
        <v/>
      </c>
      <c r="U330" s="370" t="str">
        <f>IF(深海装备!U329="","",深海装备!U329)</f>
        <v/>
      </c>
      <c r="V330" s="370" t="str">
        <f>IF(深海装备!V329="","",深海装备!V329)</f>
        <v/>
      </c>
      <c r="W330" s="370" t="str">
        <f>IF(深海装备!W329="","",深海装备!W329)</f>
        <v/>
      </c>
      <c r="X330" s="370" t="str">
        <f>IF(深海装备!X329="","",深海装备!X329)</f>
        <v/>
      </c>
      <c r="Y330" s="370" t="str">
        <f>IF(深海装备!Y329="","",深海装备!Y329)</f>
        <v/>
      </c>
      <c r="Z330" s="370" t="str">
        <f>IF(深海装备!Z329="","",深海装备!Z329)</f>
        <v/>
      </c>
      <c r="AA330" s="370" t="str">
        <f>IF(深海装备!AA329="","",深海装备!AA329)</f>
        <v/>
      </c>
      <c r="AB330" t="str">
        <f>IF(深海装备!AB329="","",深海装备!AB329)</f>
        <v/>
      </c>
      <c r="AC330" t="str">
        <f>IF(深海装备!AC329="","",深海装备!AC329)</f>
        <v/>
      </c>
      <c r="AD330" t="str">
        <f>IF(深海装备!AD329="","",深海装备!AD329)</f>
        <v/>
      </c>
    </row>
    <row r="331" spans="1:30">
      <c r="A331" t="str">
        <f>IF(深海装备!A330="","",深海装备!A330)</f>
        <v/>
      </c>
      <c r="B331" s="67" t="str">
        <f>IF(深海装备!B330="","",深海装备!B330)</f>
        <v/>
      </c>
      <c r="C331" t="str">
        <f>IF(深海装备!C330="","",深海装备!C330)</f>
        <v/>
      </c>
      <c r="D331" t="str">
        <f>IF(深海装备!D330="","",深海装备!D330)</f>
        <v/>
      </c>
      <c r="E331" s="370" t="str">
        <f>IF(深海装备!E330="","",深海装备!E330)</f>
        <v/>
      </c>
      <c r="F331" s="370" t="str">
        <f>IF(深海装备!F330="","",深海装备!F330)</f>
        <v/>
      </c>
      <c r="G331" s="370" t="str">
        <f>IF(深海装备!G330="","",深海装备!G330)</f>
        <v/>
      </c>
      <c r="H331" s="370" t="str">
        <f>IF(深海装备!H330="","",深海装备!H330)</f>
        <v/>
      </c>
      <c r="I331" s="370" t="str">
        <f>IF(深海装备!I330="","",深海装备!I330)</f>
        <v/>
      </c>
      <c r="J331" s="370" t="str">
        <f>IF(深海装备!J330="","",深海装备!J330)</f>
        <v/>
      </c>
      <c r="K331" s="370" t="str">
        <f>IF(深海装备!K330="","",深海装备!K330)</f>
        <v/>
      </c>
      <c r="L331" s="370" t="str">
        <f>IF(深海装备!L330="","",深海装备!L330)</f>
        <v/>
      </c>
      <c r="M331" s="370" t="str">
        <f>IF(深海装备!M330="","",深海装备!M330)</f>
        <v/>
      </c>
      <c r="N331" s="370" t="str">
        <f>IF(深海装备!N330="","",深海装备!N330)</f>
        <v/>
      </c>
      <c r="O331" s="370" t="str">
        <f>IF(深海装备!O330="","",深海装备!O330)</f>
        <v/>
      </c>
      <c r="P331" s="370" t="str">
        <f>IF(深海装备!P330="","",深海装备!P330)</f>
        <v/>
      </c>
      <c r="Q331" s="370" t="str">
        <f>IF(深海装备!Q330="","",深海装备!Q330)</f>
        <v/>
      </c>
      <c r="R331" s="370" t="str">
        <f>IF(深海装备!R330="","",深海装备!R330)</f>
        <v/>
      </c>
      <c r="S331" s="370" t="str">
        <f>IF(深海装备!S330="","",深海装备!S330)</f>
        <v/>
      </c>
      <c r="T331" s="370" t="str">
        <f>IF(深海装备!T330="","",深海装备!T330)</f>
        <v/>
      </c>
      <c r="U331" s="370" t="str">
        <f>IF(深海装备!U330="","",深海装备!U330)</f>
        <v/>
      </c>
      <c r="V331" s="370" t="str">
        <f>IF(深海装备!V330="","",深海装备!V330)</f>
        <v/>
      </c>
      <c r="W331" s="370" t="str">
        <f>IF(深海装备!W330="","",深海装备!W330)</f>
        <v/>
      </c>
      <c r="X331" s="370" t="str">
        <f>IF(深海装备!X330="","",深海装备!X330)</f>
        <v/>
      </c>
      <c r="Y331" s="370" t="str">
        <f>IF(深海装备!Y330="","",深海装备!Y330)</f>
        <v/>
      </c>
      <c r="Z331" s="370" t="str">
        <f>IF(深海装备!Z330="","",深海装备!Z330)</f>
        <v/>
      </c>
      <c r="AA331" s="370" t="str">
        <f>IF(深海装备!AA330="","",深海装备!AA330)</f>
        <v/>
      </c>
      <c r="AB331" t="str">
        <f>IF(深海装备!AB330="","",深海装备!AB330)</f>
        <v/>
      </c>
      <c r="AC331" t="str">
        <f>IF(深海装备!AC330="","",深海装备!AC330)</f>
        <v/>
      </c>
      <c r="AD331" t="str">
        <f>IF(深海装备!AD330="","",深海装备!AD330)</f>
        <v/>
      </c>
    </row>
    <row r="332" spans="1:30">
      <c r="A332" t="str">
        <f>IF(深海装备!A331="","",深海装备!A331)</f>
        <v/>
      </c>
      <c r="B332" s="67" t="str">
        <f>IF(深海装备!B331="","",深海装备!B331)</f>
        <v/>
      </c>
      <c r="C332" t="str">
        <f>IF(深海装备!C331="","",深海装备!C331)</f>
        <v/>
      </c>
      <c r="D332" t="str">
        <f>IF(深海装备!D331="","",深海装备!D331)</f>
        <v/>
      </c>
      <c r="E332" s="370" t="str">
        <f>IF(深海装备!E331="","",深海装备!E331)</f>
        <v/>
      </c>
      <c r="F332" s="370" t="str">
        <f>IF(深海装备!F331="","",深海装备!F331)</f>
        <v/>
      </c>
      <c r="G332" s="370" t="str">
        <f>IF(深海装备!G331="","",深海装备!G331)</f>
        <v/>
      </c>
      <c r="H332" s="370" t="str">
        <f>IF(深海装备!H331="","",深海装备!H331)</f>
        <v/>
      </c>
      <c r="I332" s="370" t="str">
        <f>IF(深海装备!I331="","",深海装备!I331)</f>
        <v/>
      </c>
      <c r="J332" s="370" t="str">
        <f>IF(深海装备!J331="","",深海装备!J331)</f>
        <v/>
      </c>
      <c r="K332" s="370" t="str">
        <f>IF(深海装备!K331="","",深海装备!K331)</f>
        <v/>
      </c>
      <c r="L332" s="370" t="str">
        <f>IF(深海装备!L331="","",深海装备!L331)</f>
        <v/>
      </c>
      <c r="M332" s="370" t="str">
        <f>IF(深海装备!M331="","",深海装备!M331)</f>
        <v/>
      </c>
      <c r="N332" s="370" t="str">
        <f>IF(深海装备!N331="","",深海装备!N331)</f>
        <v/>
      </c>
      <c r="O332" s="370" t="str">
        <f>IF(深海装备!O331="","",深海装备!O331)</f>
        <v/>
      </c>
      <c r="P332" s="370" t="str">
        <f>IF(深海装备!P331="","",深海装备!P331)</f>
        <v/>
      </c>
      <c r="Q332" s="370" t="str">
        <f>IF(深海装备!Q331="","",深海装备!Q331)</f>
        <v/>
      </c>
      <c r="R332" s="370" t="str">
        <f>IF(深海装备!R331="","",深海装备!R331)</f>
        <v/>
      </c>
      <c r="S332" s="370" t="str">
        <f>IF(深海装备!S331="","",深海装备!S331)</f>
        <v/>
      </c>
      <c r="T332" s="370" t="str">
        <f>IF(深海装备!T331="","",深海装备!T331)</f>
        <v/>
      </c>
      <c r="U332" s="370" t="str">
        <f>IF(深海装备!U331="","",深海装备!U331)</f>
        <v/>
      </c>
      <c r="V332" s="370" t="str">
        <f>IF(深海装备!V331="","",深海装备!V331)</f>
        <v/>
      </c>
      <c r="W332" s="370" t="str">
        <f>IF(深海装备!W331="","",深海装备!W331)</f>
        <v/>
      </c>
      <c r="X332" s="370" t="str">
        <f>IF(深海装备!X331="","",深海装备!X331)</f>
        <v/>
      </c>
      <c r="Y332" s="370" t="str">
        <f>IF(深海装备!Y331="","",深海装备!Y331)</f>
        <v/>
      </c>
      <c r="Z332" s="370" t="str">
        <f>IF(深海装备!Z331="","",深海装备!Z331)</f>
        <v/>
      </c>
      <c r="AA332" s="370" t="str">
        <f>IF(深海装备!AA331="","",深海装备!AA331)</f>
        <v/>
      </c>
      <c r="AB332" t="str">
        <f>IF(深海装备!AB331="","",深海装备!AB331)</f>
        <v/>
      </c>
      <c r="AC332" t="str">
        <f>IF(深海装备!AC331="","",深海装备!AC331)</f>
        <v/>
      </c>
      <c r="AD332" t="str">
        <f>IF(深海装备!AD331="","",深海装备!AD331)</f>
        <v/>
      </c>
    </row>
    <row r="333" spans="1:30">
      <c r="A333" t="str">
        <f>IF(深海装备!A332="","",深海装备!A332)</f>
        <v/>
      </c>
      <c r="B333" s="67" t="str">
        <f>IF(深海装备!B332="","",深海装备!B332)</f>
        <v/>
      </c>
      <c r="C333" t="str">
        <f>IF(深海装备!C332="","",深海装备!C332)</f>
        <v/>
      </c>
      <c r="D333" t="str">
        <f>IF(深海装备!D332="","",深海装备!D332)</f>
        <v/>
      </c>
      <c r="E333" s="370" t="str">
        <f>IF(深海装备!E332="","",深海装备!E332)</f>
        <v/>
      </c>
      <c r="F333" s="370" t="str">
        <f>IF(深海装备!F332="","",深海装备!F332)</f>
        <v/>
      </c>
      <c r="G333" s="370" t="str">
        <f>IF(深海装备!G332="","",深海装备!G332)</f>
        <v/>
      </c>
      <c r="H333" s="370" t="str">
        <f>IF(深海装备!H332="","",深海装备!H332)</f>
        <v/>
      </c>
      <c r="I333" s="370" t="str">
        <f>IF(深海装备!I332="","",深海装备!I332)</f>
        <v/>
      </c>
      <c r="J333" s="370" t="str">
        <f>IF(深海装备!J332="","",深海装备!J332)</f>
        <v/>
      </c>
      <c r="K333" s="370" t="str">
        <f>IF(深海装备!K332="","",深海装备!K332)</f>
        <v/>
      </c>
      <c r="L333" s="370" t="str">
        <f>IF(深海装备!L332="","",深海装备!L332)</f>
        <v/>
      </c>
      <c r="M333" s="370" t="str">
        <f>IF(深海装备!M332="","",深海装备!M332)</f>
        <v/>
      </c>
      <c r="N333" s="370" t="str">
        <f>IF(深海装备!N332="","",深海装备!N332)</f>
        <v/>
      </c>
      <c r="O333" s="370" t="str">
        <f>IF(深海装备!O332="","",深海装备!O332)</f>
        <v/>
      </c>
      <c r="P333" s="370" t="str">
        <f>IF(深海装备!P332="","",深海装备!P332)</f>
        <v/>
      </c>
      <c r="Q333" s="370" t="str">
        <f>IF(深海装备!Q332="","",深海装备!Q332)</f>
        <v/>
      </c>
      <c r="R333" s="370" t="str">
        <f>IF(深海装备!R332="","",深海装备!R332)</f>
        <v/>
      </c>
      <c r="S333" s="370" t="str">
        <f>IF(深海装备!S332="","",深海装备!S332)</f>
        <v/>
      </c>
      <c r="T333" s="370" t="str">
        <f>IF(深海装备!T332="","",深海装备!T332)</f>
        <v/>
      </c>
      <c r="U333" s="370" t="str">
        <f>IF(深海装备!U332="","",深海装备!U332)</f>
        <v/>
      </c>
      <c r="V333" s="370" t="str">
        <f>IF(深海装备!V332="","",深海装备!V332)</f>
        <v/>
      </c>
      <c r="W333" s="370" t="str">
        <f>IF(深海装备!W332="","",深海装备!W332)</f>
        <v/>
      </c>
      <c r="X333" s="370" t="str">
        <f>IF(深海装备!X332="","",深海装备!X332)</f>
        <v/>
      </c>
      <c r="Y333" s="370" t="str">
        <f>IF(深海装备!Y332="","",深海装备!Y332)</f>
        <v/>
      </c>
      <c r="Z333" s="370" t="str">
        <f>IF(深海装备!Z332="","",深海装备!Z332)</f>
        <v/>
      </c>
      <c r="AA333" s="370" t="str">
        <f>IF(深海装备!AA332="","",深海装备!AA332)</f>
        <v/>
      </c>
      <c r="AB333" t="str">
        <f>IF(深海装备!AB332="","",深海装备!AB332)</f>
        <v/>
      </c>
      <c r="AC333" t="str">
        <f>IF(深海装备!AC332="","",深海装备!AC332)</f>
        <v/>
      </c>
      <c r="AD333" t="str">
        <f>IF(深海装备!AD332="","",深海装备!AD332)</f>
        <v/>
      </c>
    </row>
    <row r="334" spans="1:30">
      <c r="A334" t="str">
        <f>IF(深海装备!A333="","",深海装备!A333)</f>
        <v/>
      </c>
      <c r="B334" s="67" t="str">
        <f>IF(深海装备!B333="","",深海装备!B333)</f>
        <v/>
      </c>
      <c r="C334" t="str">
        <f>IF(深海装备!C333="","",深海装备!C333)</f>
        <v/>
      </c>
      <c r="D334" t="str">
        <f>IF(深海装备!D333="","",深海装备!D333)</f>
        <v/>
      </c>
      <c r="E334" s="370" t="str">
        <f>IF(深海装备!E333="","",深海装备!E333)</f>
        <v/>
      </c>
      <c r="F334" s="370" t="str">
        <f>IF(深海装备!F333="","",深海装备!F333)</f>
        <v/>
      </c>
      <c r="G334" s="370" t="str">
        <f>IF(深海装备!G333="","",深海装备!G333)</f>
        <v/>
      </c>
      <c r="H334" s="370" t="str">
        <f>IF(深海装备!H333="","",深海装备!H333)</f>
        <v/>
      </c>
      <c r="I334" s="370" t="str">
        <f>IF(深海装备!I333="","",深海装备!I333)</f>
        <v/>
      </c>
      <c r="J334" s="370" t="str">
        <f>IF(深海装备!J333="","",深海装备!J333)</f>
        <v/>
      </c>
      <c r="K334" s="370" t="str">
        <f>IF(深海装备!K333="","",深海装备!K333)</f>
        <v/>
      </c>
      <c r="L334" s="370" t="str">
        <f>IF(深海装备!L333="","",深海装备!L333)</f>
        <v/>
      </c>
      <c r="M334" s="370" t="str">
        <f>IF(深海装备!M333="","",深海装备!M333)</f>
        <v/>
      </c>
      <c r="N334" s="370" t="str">
        <f>IF(深海装备!N333="","",深海装备!N333)</f>
        <v/>
      </c>
      <c r="O334" s="370" t="str">
        <f>IF(深海装备!O333="","",深海装备!O333)</f>
        <v/>
      </c>
      <c r="P334" s="370" t="str">
        <f>IF(深海装备!P333="","",深海装备!P333)</f>
        <v/>
      </c>
      <c r="Q334" s="370" t="str">
        <f>IF(深海装备!Q333="","",深海装备!Q333)</f>
        <v/>
      </c>
      <c r="R334" s="370" t="str">
        <f>IF(深海装备!R333="","",深海装备!R333)</f>
        <v/>
      </c>
      <c r="S334" s="370" t="str">
        <f>IF(深海装备!S333="","",深海装备!S333)</f>
        <v/>
      </c>
      <c r="T334" s="370" t="str">
        <f>IF(深海装备!T333="","",深海装备!T333)</f>
        <v/>
      </c>
      <c r="U334" s="370" t="str">
        <f>IF(深海装备!U333="","",深海装备!U333)</f>
        <v/>
      </c>
      <c r="V334" s="370" t="str">
        <f>IF(深海装备!V333="","",深海装备!V333)</f>
        <v/>
      </c>
      <c r="W334" s="370" t="str">
        <f>IF(深海装备!W333="","",深海装备!W333)</f>
        <v/>
      </c>
      <c r="X334" s="370" t="str">
        <f>IF(深海装备!X333="","",深海装备!X333)</f>
        <v/>
      </c>
      <c r="Y334" s="370" t="str">
        <f>IF(深海装备!Y333="","",深海装备!Y333)</f>
        <v/>
      </c>
      <c r="Z334" s="370" t="str">
        <f>IF(深海装备!Z333="","",深海装备!Z333)</f>
        <v/>
      </c>
      <c r="AA334" s="370" t="str">
        <f>IF(深海装备!AA333="","",深海装备!AA333)</f>
        <v/>
      </c>
      <c r="AB334" t="str">
        <f>IF(深海装备!AB333="","",深海装备!AB333)</f>
        <v/>
      </c>
      <c r="AC334" t="str">
        <f>IF(深海装备!AC333="","",深海装备!AC333)</f>
        <v/>
      </c>
      <c r="AD334" t="str">
        <f>IF(深海装备!AD333="","",深海装备!AD333)</f>
        <v/>
      </c>
    </row>
    <row r="335" spans="1:30">
      <c r="A335" t="str">
        <f>IF(深海装备!A334="","",深海装备!A334)</f>
        <v/>
      </c>
      <c r="B335" s="67" t="str">
        <f>IF(深海装备!B334="","",深海装备!B334)</f>
        <v/>
      </c>
      <c r="C335" t="str">
        <f>IF(深海装备!C334="","",深海装备!C334)</f>
        <v/>
      </c>
      <c r="D335" t="str">
        <f>IF(深海装备!D334="","",深海装备!D334)</f>
        <v/>
      </c>
      <c r="E335" s="370" t="str">
        <f>IF(深海装备!E334="","",深海装备!E334)</f>
        <v/>
      </c>
      <c r="F335" s="370" t="str">
        <f>IF(深海装备!F334="","",深海装备!F334)</f>
        <v/>
      </c>
      <c r="G335" s="370" t="str">
        <f>IF(深海装备!G334="","",深海装备!G334)</f>
        <v/>
      </c>
      <c r="H335" s="370" t="str">
        <f>IF(深海装备!H334="","",深海装备!H334)</f>
        <v/>
      </c>
      <c r="I335" s="370" t="str">
        <f>IF(深海装备!I334="","",深海装备!I334)</f>
        <v/>
      </c>
      <c r="J335" s="370" t="str">
        <f>IF(深海装备!J334="","",深海装备!J334)</f>
        <v/>
      </c>
      <c r="K335" s="370" t="str">
        <f>IF(深海装备!K334="","",深海装备!K334)</f>
        <v/>
      </c>
      <c r="L335" s="370" t="str">
        <f>IF(深海装备!L334="","",深海装备!L334)</f>
        <v/>
      </c>
      <c r="M335" s="370" t="str">
        <f>IF(深海装备!M334="","",深海装备!M334)</f>
        <v/>
      </c>
      <c r="N335" s="370" t="str">
        <f>IF(深海装备!N334="","",深海装备!N334)</f>
        <v/>
      </c>
      <c r="O335" s="370" t="str">
        <f>IF(深海装备!O334="","",深海装备!O334)</f>
        <v/>
      </c>
      <c r="P335" s="370" t="str">
        <f>IF(深海装备!P334="","",深海装备!P334)</f>
        <v/>
      </c>
      <c r="Q335" s="370" t="str">
        <f>IF(深海装备!Q334="","",深海装备!Q334)</f>
        <v/>
      </c>
      <c r="R335" s="370" t="str">
        <f>IF(深海装备!R334="","",深海装备!R334)</f>
        <v/>
      </c>
      <c r="S335" s="370" t="str">
        <f>IF(深海装备!S334="","",深海装备!S334)</f>
        <v/>
      </c>
      <c r="T335" s="370" t="str">
        <f>IF(深海装备!T334="","",深海装备!T334)</f>
        <v/>
      </c>
      <c r="U335" s="370" t="str">
        <f>IF(深海装备!U334="","",深海装备!U334)</f>
        <v/>
      </c>
      <c r="V335" s="370" t="str">
        <f>IF(深海装备!V334="","",深海装备!V334)</f>
        <v/>
      </c>
      <c r="W335" s="370" t="str">
        <f>IF(深海装备!W334="","",深海装备!W334)</f>
        <v/>
      </c>
      <c r="X335" s="370" t="str">
        <f>IF(深海装备!X334="","",深海装备!X334)</f>
        <v/>
      </c>
      <c r="Y335" s="370" t="str">
        <f>IF(深海装备!Y334="","",深海装备!Y334)</f>
        <v/>
      </c>
      <c r="Z335" s="370" t="str">
        <f>IF(深海装备!Z334="","",深海装备!Z334)</f>
        <v/>
      </c>
      <c r="AA335" s="370" t="str">
        <f>IF(深海装备!AA334="","",深海装备!AA334)</f>
        <v/>
      </c>
      <c r="AB335" t="str">
        <f>IF(深海装备!AB334="","",深海装备!AB334)</f>
        <v/>
      </c>
      <c r="AC335" t="str">
        <f>IF(深海装备!AC334="","",深海装备!AC334)</f>
        <v/>
      </c>
      <c r="AD335" t="str">
        <f>IF(深海装备!AD334="","",深海装备!AD334)</f>
        <v/>
      </c>
    </row>
    <row r="336" spans="1:30">
      <c r="A336" t="str">
        <f>IF(深海装备!A335="","",深海装备!A335)</f>
        <v/>
      </c>
      <c r="B336" s="67" t="str">
        <f>IF(深海装备!B335="","",深海装备!B335)</f>
        <v/>
      </c>
      <c r="C336" t="str">
        <f>IF(深海装备!C335="","",深海装备!C335)</f>
        <v/>
      </c>
      <c r="D336" t="str">
        <f>IF(深海装备!D335="","",深海装备!D335)</f>
        <v/>
      </c>
      <c r="E336" s="370" t="str">
        <f>IF(深海装备!E335="","",深海装备!E335)</f>
        <v/>
      </c>
      <c r="F336" s="370" t="str">
        <f>IF(深海装备!F335="","",深海装备!F335)</f>
        <v/>
      </c>
      <c r="G336" s="370" t="str">
        <f>IF(深海装备!G335="","",深海装备!G335)</f>
        <v/>
      </c>
      <c r="H336" s="370" t="str">
        <f>IF(深海装备!H335="","",深海装备!H335)</f>
        <v/>
      </c>
      <c r="I336" s="370" t="str">
        <f>IF(深海装备!I335="","",深海装备!I335)</f>
        <v/>
      </c>
      <c r="J336" s="370" t="str">
        <f>IF(深海装备!J335="","",深海装备!J335)</f>
        <v/>
      </c>
      <c r="K336" s="370" t="str">
        <f>IF(深海装备!K335="","",深海装备!K335)</f>
        <v/>
      </c>
      <c r="L336" s="370" t="str">
        <f>IF(深海装备!L335="","",深海装备!L335)</f>
        <v/>
      </c>
      <c r="M336" s="370" t="str">
        <f>IF(深海装备!M335="","",深海装备!M335)</f>
        <v/>
      </c>
      <c r="N336" s="370" t="str">
        <f>IF(深海装备!N335="","",深海装备!N335)</f>
        <v/>
      </c>
      <c r="O336" s="370" t="str">
        <f>IF(深海装备!O335="","",深海装备!O335)</f>
        <v/>
      </c>
      <c r="P336" s="370" t="str">
        <f>IF(深海装备!P335="","",深海装备!P335)</f>
        <v/>
      </c>
      <c r="Q336" s="370" t="str">
        <f>IF(深海装备!Q335="","",深海装备!Q335)</f>
        <v/>
      </c>
      <c r="R336" s="370" t="str">
        <f>IF(深海装备!R335="","",深海装备!R335)</f>
        <v/>
      </c>
      <c r="S336" s="370" t="str">
        <f>IF(深海装备!S335="","",深海装备!S335)</f>
        <v/>
      </c>
      <c r="T336" s="370" t="str">
        <f>IF(深海装备!T335="","",深海装备!T335)</f>
        <v/>
      </c>
      <c r="U336" s="370" t="str">
        <f>IF(深海装备!U335="","",深海装备!U335)</f>
        <v/>
      </c>
      <c r="V336" s="370" t="str">
        <f>IF(深海装备!V335="","",深海装备!V335)</f>
        <v/>
      </c>
      <c r="W336" s="370" t="str">
        <f>IF(深海装备!W335="","",深海装备!W335)</f>
        <v/>
      </c>
      <c r="X336" s="370" t="str">
        <f>IF(深海装备!X335="","",深海装备!X335)</f>
        <v/>
      </c>
      <c r="Y336" s="370" t="str">
        <f>IF(深海装备!Y335="","",深海装备!Y335)</f>
        <v/>
      </c>
      <c r="Z336" s="370" t="str">
        <f>IF(深海装备!Z335="","",深海装备!Z335)</f>
        <v/>
      </c>
      <c r="AA336" s="370" t="str">
        <f>IF(深海装备!AA335="","",深海装备!AA335)</f>
        <v/>
      </c>
      <c r="AB336" t="str">
        <f>IF(深海装备!AB335="","",深海装备!AB335)</f>
        <v/>
      </c>
      <c r="AC336" t="str">
        <f>IF(深海装备!AC335="","",深海装备!AC335)</f>
        <v/>
      </c>
      <c r="AD336" t="str">
        <f>IF(深海装备!AD335="","",深海装备!AD335)</f>
        <v/>
      </c>
    </row>
    <row r="337" spans="1:30">
      <c r="A337" t="str">
        <f>IF(深海装备!A336="","",深海装备!A336)</f>
        <v/>
      </c>
      <c r="B337" s="67" t="str">
        <f>IF(深海装备!B336="","",深海装备!B336)</f>
        <v/>
      </c>
      <c r="C337" t="str">
        <f>IF(深海装备!C336="","",深海装备!C336)</f>
        <v/>
      </c>
      <c r="D337" t="str">
        <f>IF(深海装备!D336="","",深海装备!D336)</f>
        <v/>
      </c>
      <c r="E337" s="370" t="str">
        <f>IF(深海装备!E336="","",深海装备!E336)</f>
        <v/>
      </c>
      <c r="F337" s="370" t="str">
        <f>IF(深海装备!F336="","",深海装备!F336)</f>
        <v/>
      </c>
      <c r="G337" s="370" t="str">
        <f>IF(深海装备!G336="","",深海装备!G336)</f>
        <v/>
      </c>
      <c r="H337" s="370" t="str">
        <f>IF(深海装备!H336="","",深海装备!H336)</f>
        <v/>
      </c>
      <c r="I337" s="370" t="str">
        <f>IF(深海装备!I336="","",深海装备!I336)</f>
        <v/>
      </c>
      <c r="J337" s="370" t="str">
        <f>IF(深海装备!J336="","",深海装备!J336)</f>
        <v/>
      </c>
      <c r="K337" s="370" t="str">
        <f>IF(深海装备!K336="","",深海装备!K336)</f>
        <v/>
      </c>
      <c r="L337" s="370" t="str">
        <f>IF(深海装备!L336="","",深海装备!L336)</f>
        <v/>
      </c>
      <c r="M337" s="370" t="str">
        <f>IF(深海装备!M336="","",深海装备!M336)</f>
        <v/>
      </c>
      <c r="N337" s="370" t="str">
        <f>IF(深海装备!N336="","",深海装备!N336)</f>
        <v/>
      </c>
      <c r="O337" s="370" t="str">
        <f>IF(深海装备!O336="","",深海装备!O336)</f>
        <v/>
      </c>
      <c r="P337" s="370" t="str">
        <f>IF(深海装备!P336="","",深海装备!P336)</f>
        <v/>
      </c>
      <c r="Q337" s="370" t="str">
        <f>IF(深海装备!Q336="","",深海装备!Q336)</f>
        <v/>
      </c>
      <c r="R337" s="370" t="str">
        <f>IF(深海装备!R336="","",深海装备!R336)</f>
        <v/>
      </c>
      <c r="S337" s="370" t="str">
        <f>IF(深海装备!S336="","",深海装备!S336)</f>
        <v/>
      </c>
      <c r="T337" s="370" t="str">
        <f>IF(深海装备!T336="","",深海装备!T336)</f>
        <v/>
      </c>
      <c r="U337" s="370" t="str">
        <f>IF(深海装备!U336="","",深海装备!U336)</f>
        <v/>
      </c>
      <c r="V337" s="370" t="str">
        <f>IF(深海装备!V336="","",深海装备!V336)</f>
        <v/>
      </c>
      <c r="W337" s="370" t="str">
        <f>IF(深海装备!W336="","",深海装备!W336)</f>
        <v/>
      </c>
      <c r="X337" s="370" t="str">
        <f>IF(深海装备!X336="","",深海装备!X336)</f>
        <v/>
      </c>
      <c r="Y337" s="370" t="str">
        <f>IF(深海装备!Y336="","",深海装备!Y336)</f>
        <v/>
      </c>
      <c r="Z337" s="370" t="str">
        <f>IF(深海装备!Z336="","",深海装备!Z336)</f>
        <v/>
      </c>
      <c r="AA337" s="370" t="str">
        <f>IF(深海装备!AA336="","",深海装备!AA336)</f>
        <v/>
      </c>
      <c r="AB337" t="str">
        <f>IF(深海装备!AB336="","",深海装备!AB336)</f>
        <v/>
      </c>
      <c r="AC337" t="str">
        <f>IF(深海装备!AC336="","",深海装备!AC336)</f>
        <v/>
      </c>
      <c r="AD337" t="str">
        <f>IF(深海装备!AD336="","",深海装备!AD336)</f>
        <v/>
      </c>
    </row>
    <row r="338" spans="1:30">
      <c r="A338" t="str">
        <f>IF(深海装备!A337="","",深海装备!A337)</f>
        <v/>
      </c>
      <c r="B338" s="67" t="str">
        <f>IF(深海装备!B337="","",深海装备!B337)</f>
        <v/>
      </c>
      <c r="C338" t="str">
        <f>IF(深海装备!C337="","",深海装备!C337)</f>
        <v/>
      </c>
      <c r="D338" t="str">
        <f>IF(深海装备!D337="","",深海装备!D337)</f>
        <v/>
      </c>
      <c r="E338" s="370" t="str">
        <f>IF(深海装备!E337="","",深海装备!E337)</f>
        <v/>
      </c>
      <c r="F338" s="370" t="str">
        <f>IF(深海装备!F337="","",深海装备!F337)</f>
        <v/>
      </c>
      <c r="G338" s="370" t="str">
        <f>IF(深海装备!G337="","",深海装备!G337)</f>
        <v/>
      </c>
      <c r="H338" s="370" t="str">
        <f>IF(深海装备!H337="","",深海装备!H337)</f>
        <v/>
      </c>
      <c r="I338" s="370" t="str">
        <f>IF(深海装备!I337="","",深海装备!I337)</f>
        <v/>
      </c>
      <c r="J338" s="370" t="str">
        <f>IF(深海装备!J337="","",深海装备!J337)</f>
        <v/>
      </c>
      <c r="K338" s="370" t="str">
        <f>IF(深海装备!K337="","",深海装备!K337)</f>
        <v/>
      </c>
      <c r="L338" s="370" t="str">
        <f>IF(深海装备!L337="","",深海装备!L337)</f>
        <v/>
      </c>
      <c r="M338" s="370" t="str">
        <f>IF(深海装备!M337="","",深海装备!M337)</f>
        <v/>
      </c>
      <c r="N338" s="370" t="str">
        <f>IF(深海装备!N337="","",深海装备!N337)</f>
        <v/>
      </c>
      <c r="O338" s="370" t="str">
        <f>IF(深海装备!O337="","",深海装备!O337)</f>
        <v/>
      </c>
      <c r="P338" s="370" t="str">
        <f>IF(深海装备!P337="","",深海装备!P337)</f>
        <v/>
      </c>
      <c r="Q338" s="370" t="str">
        <f>IF(深海装备!Q337="","",深海装备!Q337)</f>
        <v/>
      </c>
      <c r="R338" s="370" t="str">
        <f>IF(深海装备!R337="","",深海装备!R337)</f>
        <v/>
      </c>
      <c r="S338" s="370" t="str">
        <f>IF(深海装备!S337="","",深海装备!S337)</f>
        <v/>
      </c>
      <c r="T338" s="370" t="str">
        <f>IF(深海装备!T337="","",深海装备!T337)</f>
        <v/>
      </c>
      <c r="U338" s="370" t="str">
        <f>IF(深海装备!U337="","",深海装备!U337)</f>
        <v/>
      </c>
      <c r="V338" s="370" t="str">
        <f>IF(深海装备!V337="","",深海装备!V337)</f>
        <v/>
      </c>
      <c r="W338" s="370" t="str">
        <f>IF(深海装备!W337="","",深海装备!W337)</f>
        <v/>
      </c>
      <c r="X338" s="370" t="str">
        <f>IF(深海装备!X337="","",深海装备!X337)</f>
        <v/>
      </c>
      <c r="Y338" s="370" t="str">
        <f>IF(深海装备!Y337="","",深海装备!Y337)</f>
        <v/>
      </c>
      <c r="Z338" s="370" t="str">
        <f>IF(深海装备!Z337="","",深海装备!Z337)</f>
        <v/>
      </c>
      <c r="AA338" s="370" t="str">
        <f>IF(深海装备!AA337="","",深海装备!AA337)</f>
        <v/>
      </c>
      <c r="AB338" t="str">
        <f>IF(深海装备!AB337="","",深海装备!AB337)</f>
        <v/>
      </c>
      <c r="AC338" t="str">
        <f>IF(深海装备!AC337="","",深海装备!AC337)</f>
        <v/>
      </c>
      <c r="AD338" t="str">
        <f>IF(深海装备!AD337="","",深海装备!AD337)</f>
        <v/>
      </c>
    </row>
    <row r="339" spans="1:30">
      <c r="A339" t="str">
        <f>IF(深海装备!A338="","",深海装备!A338)</f>
        <v/>
      </c>
      <c r="B339" s="67" t="str">
        <f>IF(深海装备!B338="","",深海装备!B338)</f>
        <v/>
      </c>
      <c r="C339" t="str">
        <f>IF(深海装备!C338="","",深海装备!C338)</f>
        <v/>
      </c>
      <c r="D339" t="str">
        <f>IF(深海装备!D338="","",深海装备!D338)</f>
        <v/>
      </c>
      <c r="E339" s="370" t="str">
        <f>IF(深海装备!E338="","",深海装备!E338)</f>
        <v/>
      </c>
      <c r="F339" s="370" t="str">
        <f>IF(深海装备!F338="","",深海装备!F338)</f>
        <v/>
      </c>
      <c r="G339" s="370" t="str">
        <f>IF(深海装备!G338="","",深海装备!G338)</f>
        <v/>
      </c>
      <c r="H339" s="370" t="str">
        <f>IF(深海装备!H338="","",深海装备!H338)</f>
        <v/>
      </c>
      <c r="I339" s="370" t="str">
        <f>IF(深海装备!I338="","",深海装备!I338)</f>
        <v/>
      </c>
      <c r="J339" s="370" t="str">
        <f>IF(深海装备!J338="","",深海装备!J338)</f>
        <v/>
      </c>
      <c r="K339" s="370" t="str">
        <f>IF(深海装备!K338="","",深海装备!K338)</f>
        <v/>
      </c>
      <c r="L339" s="370" t="str">
        <f>IF(深海装备!L338="","",深海装备!L338)</f>
        <v/>
      </c>
      <c r="M339" s="370" t="str">
        <f>IF(深海装备!M338="","",深海装备!M338)</f>
        <v/>
      </c>
      <c r="N339" s="370" t="str">
        <f>IF(深海装备!N338="","",深海装备!N338)</f>
        <v/>
      </c>
      <c r="O339" s="370" t="str">
        <f>IF(深海装备!O338="","",深海装备!O338)</f>
        <v/>
      </c>
      <c r="P339" s="370" t="str">
        <f>IF(深海装备!P338="","",深海装备!P338)</f>
        <v/>
      </c>
      <c r="Q339" s="370" t="str">
        <f>IF(深海装备!Q338="","",深海装备!Q338)</f>
        <v/>
      </c>
      <c r="R339" s="370" t="str">
        <f>IF(深海装备!R338="","",深海装备!R338)</f>
        <v/>
      </c>
      <c r="S339" s="370" t="str">
        <f>IF(深海装备!S338="","",深海装备!S338)</f>
        <v/>
      </c>
      <c r="T339" s="370" t="str">
        <f>IF(深海装备!T338="","",深海装备!T338)</f>
        <v/>
      </c>
      <c r="U339" s="370" t="str">
        <f>IF(深海装备!U338="","",深海装备!U338)</f>
        <v/>
      </c>
      <c r="V339" s="370" t="str">
        <f>IF(深海装备!V338="","",深海装备!V338)</f>
        <v/>
      </c>
      <c r="W339" s="370" t="str">
        <f>IF(深海装备!W338="","",深海装备!W338)</f>
        <v/>
      </c>
      <c r="X339" s="370" t="str">
        <f>IF(深海装备!X338="","",深海装备!X338)</f>
        <v/>
      </c>
      <c r="Y339" s="370" t="str">
        <f>IF(深海装备!Y338="","",深海装备!Y338)</f>
        <v/>
      </c>
      <c r="Z339" s="370" t="str">
        <f>IF(深海装备!Z338="","",深海装备!Z338)</f>
        <v/>
      </c>
      <c r="AA339" s="370" t="str">
        <f>IF(深海装备!AA338="","",深海装备!AA338)</f>
        <v/>
      </c>
      <c r="AB339" t="str">
        <f>IF(深海装备!AB338="","",深海装备!AB338)</f>
        <v/>
      </c>
      <c r="AC339" t="str">
        <f>IF(深海装备!AC338="","",深海装备!AC338)</f>
        <v/>
      </c>
      <c r="AD339" t="str">
        <f>IF(深海装备!AD338="","",深海装备!AD338)</f>
        <v/>
      </c>
    </row>
    <row r="340" spans="1:30">
      <c r="A340" t="str">
        <f>IF(深海装备!A339="","",深海装备!A339)</f>
        <v/>
      </c>
      <c r="B340" s="67" t="str">
        <f>IF(深海装备!B339="","",深海装备!B339)</f>
        <v/>
      </c>
      <c r="C340" t="str">
        <f>IF(深海装备!C339="","",深海装备!C339)</f>
        <v/>
      </c>
      <c r="D340" t="str">
        <f>IF(深海装备!D339="","",深海装备!D339)</f>
        <v/>
      </c>
      <c r="E340" s="370" t="str">
        <f>IF(深海装备!E339="","",深海装备!E339)</f>
        <v/>
      </c>
      <c r="F340" s="370" t="str">
        <f>IF(深海装备!F339="","",深海装备!F339)</f>
        <v/>
      </c>
      <c r="G340" s="370" t="str">
        <f>IF(深海装备!G339="","",深海装备!G339)</f>
        <v/>
      </c>
      <c r="H340" s="370" t="str">
        <f>IF(深海装备!H339="","",深海装备!H339)</f>
        <v/>
      </c>
      <c r="I340" s="370" t="str">
        <f>IF(深海装备!I339="","",深海装备!I339)</f>
        <v/>
      </c>
      <c r="J340" s="370" t="str">
        <f>IF(深海装备!J339="","",深海装备!J339)</f>
        <v/>
      </c>
      <c r="K340" s="370" t="str">
        <f>IF(深海装备!K339="","",深海装备!K339)</f>
        <v/>
      </c>
      <c r="L340" s="370" t="str">
        <f>IF(深海装备!L339="","",深海装备!L339)</f>
        <v/>
      </c>
      <c r="M340" s="370" t="str">
        <f>IF(深海装备!M339="","",深海装备!M339)</f>
        <v/>
      </c>
      <c r="N340" s="370" t="str">
        <f>IF(深海装备!N339="","",深海装备!N339)</f>
        <v/>
      </c>
      <c r="O340" s="370" t="str">
        <f>IF(深海装备!O339="","",深海装备!O339)</f>
        <v/>
      </c>
      <c r="P340" s="370" t="str">
        <f>IF(深海装备!P339="","",深海装备!P339)</f>
        <v/>
      </c>
      <c r="Q340" s="370" t="str">
        <f>IF(深海装备!Q339="","",深海装备!Q339)</f>
        <v/>
      </c>
      <c r="R340" s="370" t="str">
        <f>IF(深海装备!R339="","",深海装备!R339)</f>
        <v/>
      </c>
      <c r="S340" s="370" t="str">
        <f>IF(深海装备!S339="","",深海装备!S339)</f>
        <v/>
      </c>
      <c r="T340" s="370" t="str">
        <f>IF(深海装备!T339="","",深海装备!T339)</f>
        <v/>
      </c>
      <c r="U340" s="370" t="str">
        <f>IF(深海装备!U339="","",深海装备!U339)</f>
        <v/>
      </c>
      <c r="V340" s="370" t="str">
        <f>IF(深海装备!V339="","",深海装备!V339)</f>
        <v/>
      </c>
      <c r="W340" s="370" t="str">
        <f>IF(深海装备!W339="","",深海装备!W339)</f>
        <v/>
      </c>
      <c r="X340" s="370" t="str">
        <f>IF(深海装备!X339="","",深海装备!X339)</f>
        <v/>
      </c>
      <c r="Y340" s="370" t="str">
        <f>IF(深海装备!Y339="","",深海装备!Y339)</f>
        <v/>
      </c>
      <c r="Z340" s="370" t="str">
        <f>IF(深海装备!Z339="","",深海装备!Z339)</f>
        <v/>
      </c>
      <c r="AA340" s="370" t="str">
        <f>IF(深海装备!AA339="","",深海装备!AA339)</f>
        <v/>
      </c>
      <c r="AB340" t="str">
        <f>IF(深海装备!AB339="","",深海装备!AB339)</f>
        <v/>
      </c>
      <c r="AC340" t="str">
        <f>IF(深海装备!AC339="","",深海装备!AC339)</f>
        <v/>
      </c>
      <c r="AD340" t="str">
        <f>IF(深海装备!AD339="","",深海装备!AD339)</f>
        <v/>
      </c>
    </row>
    <row r="341" spans="1:30">
      <c r="A341" t="str">
        <f>IF(深海装备!A340="","",深海装备!A340)</f>
        <v/>
      </c>
      <c r="B341" s="67" t="str">
        <f>IF(深海装备!B340="","",深海装备!B340)</f>
        <v/>
      </c>
      <c r="C341" t="str">
        <f>IF(深海装备!C340="","",深海装备!C340)</f>
        <v/>
      </c>
      <c r="D341" t="str">
        <f>IF(深海装备!D340="","",深海装备!D340)</f>
        <v/>
      </c>
      <c r="E341" s="370" t="str">
        <f>IF(深海装备!E340="","",深海装备!E340)</f>
        <v/>
      </c>
      <c r="F341" s="370" t="str">
        <f>IF(深海装备!F340="","",深海装备!F340)</f>
        <v/>
      </c>
      <c r="G341" s="370" t="str">
        <f>IF(深海装备!G340="","",深海装备!G340)</f>
        <v/>
      </c>
      <c r="H341" s="370" t="str">
        <f>IF(深海装备!H340="","",深海装备!H340)</f>
        <v/>
      </c>
      <c r="I341" s="370" t="str">
        <f>IF(深海装备!I340="","",深海装备!I340)</f>
        <v/>
      </c>
      <c r="J341" s="370" t="str">
        <f>IF(深海装备!J340="","",深海装备!J340)</f>
        <v/>
      </c>
      <c r="K341" s="370" t="str">
        <f>IF(深海装备!K340="","",深海装备!K340)</f>
        <v/>
      </c>
      <c r="L341" s="370" t="str">
        <f>IF(深海装备!L340="","",深海装备!L340)</f>
        <v/>
      </c>
      <c r="M341" s="370" t="str">
        <f>IF(深海装备!M340="","",深海装备!M340)</f>
        <v/>
      </c>
      <c r="N341" s="370" t="str">
        <f>IF(深海装备!N340="","",深海装备!N340)</f>
        <v/>
      </c>
      <c r="O341" s="370" t="str">
        <f>IF(深海装备!O340="","",深海装备!O340)</f>
        <v/>
      </c>
      <c r="P341" s="370" t="str">
        <f>IF(深海装备!P340="","",深海装备!P340)</f>
        <v/>
      </c>
      <c r="Q341" s="370" t="str">
        <f>IF(深海装备!Q340="","",深海装备!Q340)</f>
        <v/>
      </c>
      <c r="R341" s="370" t="str">
        <f>IF(深海装备!R340="","",深海装备!R340)</f>
        <v/>
      </c>
      <c r="S341" s="370" t="str">
        <f>IF(深海装备!S340="","",深海装备!S340)</f>
        <v/>
      </c>
      <c r="T341" s="370" t="str">
        <f>IF(深海装备!T340="","",深海装备!T340)</f>
        <v/>
      </c>
      <c r="U341" s="370" t="str">
        <f>IF(深海装备!U340="","",深海装备!U340)</f>
        <v/>
      </c>
      <c r="V341" s="370" t="str">
        <f>IF(深海装备!V340="","",深海装备!V340)</f>
        <v/>
      </c>
      <c r="W341" s="370" t="str">
        <f>IF(深海装备!W340="","",深海装备!W340)</f>
        <v/>
      </c>
      <c r="X341" s="370" t="str">
        <f>IF(深海装备!X340="","",深海装备!X340)</f>
        <v/>
      </c>
      <c r="Y341" s="370" t="str">
        <f>IF(深海装备!Y340="","",深海装备!Y340)</f>
        <v/>
      </c>
      <c r="Z341" s="370" t="str">
        <f>IF(深海装备!Z340="","",深海装备!Z340)</f>
        <v/>
      </c>
      <c r="AA341" s="370" t="str">
        <f>IF(深海装备!AA340="","",深海装备!AA340)</f>
        <v/>
      </c>
      <c r="AB341" t="str">
        <f>IF(深海装备!AB340="","",深海装备!AB340)</f>
        <v/>
      </c>
      <c r="AC341" t="str">
        <f>IF(深海装备!AC340="","",深海装备!AC340)</f>
        <v/>
      </c>
      <c r="AD341" t="str">
        <f>IF(深海装备!AD340="","",深海装备!AD340)</f>
        <v/>
      </c>
    </row>
    <row r="342" spans="1:30">
      <c r="A342" t="str">
        <f>IF(深海装备!A341="","",深海装备!A341)</f>
        <v/>
      </c>
      <c r="B342" s="67" t="str">
        <f>IF(深海装备!B341="","",深海装备!B341)</f>
        <v/>
      </c>
      <c r="C342" t="str">
        <f>IF(深海装备!C341="","",深海装备!C341)</f>
        <v/>
      </c>
      <c r="D342" t="str">
        <f>IF(深海装备!D341="","",深海装备!D341)</f>
        <v/>
      </c>
      <c r="E342" s="370" t="str">
        <f>IF(深海装备!E341="","",深海装备!E341)</f>
        <v/>
      </c>
      <c r="F342" s="370" t="str">
        <f>IF(深海装备!F341="","",深海装备!F341)</f>
        <v/>
      </c>
      <c r="G342" s="370" t="str">
        <f>IF(深海装备!G341="","",深海装备!G341)</f>
        <v/>
      </c>
      <c r="H342" s="370" t="str">
        <f>IF(深海装备!H341="","",深海装备!H341)</f>
        <v/>
      </c>
      <c r="I342" s="370" t="str">
        <f>IF(深海装备!I341="","",深海装备!I341)</f>
        <v/>
      </c>
      <c r="J342" s="370" t="str">
        <f>IF(深海装备!J341="","",深海装备!J341)</f>
        <v/>
      </c>
      <c r="K342" s="370" t="str">
        <f>IF(深海装备!K341="","",深海装备!K341)</f>
        <v/>
      </c>
      <c r="L342" s="370" t="str">
        <f>IF(深海装备!L341="","",深海装备!L341)</f>
        <v/>
      </c>
      <c r="M342" s="370" t="str">
        <f>IF(深海装备!M341="","",深海装备!M341)</f>
        <v/>
      </c>
      <c r="N342" s="370" t="str">
        <f>IF(深海装备!N341="","",深海装备!N341)</f>
        <v/>
      </c>
      <c r="O342" s="370" t="str">
        <f>IF(深海装备!O341="","",深海装备!O341)</f>
        <v/>
      </c>
      <c r="P342" s="370" t="str">
        <f>IF(深海装备!P341="","",深海装备!P341)</f>
        <v/>
      </c>
      <c r="Q342" s="370" t="str">
        <f>IF(深海装备!Q341="","",深海装备!Q341)</f>
        <v/>
      </c>
      <c r="R342" s="370" t="str">
        <f>IF(深海装备!R341="","",深海装备!R341)</f>
        <v/>
      </c>
      <c r="S342" s="370" t="str">
        <f>IF(深海装备!S341="","",深海装备!S341)</f>
        <v/>
      </c>
      <c r="T342" s="370" t="str">
        <f>IF(深海装备!T341="","",深海装备!T341)</f>
        <v/>
      </c>
      <c r="U342" s="370" t="str">
        <f>IF(深海装备!U341="","",深海装备!U341)</f>
        <v/>
      </c>
      <c r="V342" s="370" t="str">
        <f>IF(深海装备!V341="","",深海装备!V341)</f>
        <v/>
      </c>
      <c r="W342" s="370" t="str">
        <f>IF(深海装备!W341="","",深海装备!W341)</f>
        <v/>
      </c>
      <c r="X342" s="370" t="str">
        <f>IF(深海装备!X341="","",深海装备!X341)</f>
        <v/>
      </c>
      <c r="Y342" s="370" t="str">
        <f>IF(深海装备!Y341="","",深海装备!Y341)</f>
        <v/>
      </c>
      <c r="Z342" s="370" t="str">
        <f>IF(深海装备!Z341="","",深海装备!Z341)</f>
        <v/>
      </c>
      <c r="AA342" s="370" t="str">
        <f>IF(深海装备!AA341="","",深海装备!AA341)</f>
        <v/>
      </c>
      <c r="AB342" t="str">
        <f>IF(深海装备!AB341="","",深海装备!AB341)</f>
        <v/>
      </c>
      <c r="AC342" t="str">
        <f>IF(深海装备!AC341="","",深海装备!AC341)</f>
        <v/>
      </c>
      <c r="AD342" t="str">
        <f>IF(深海装备!AD341="","",深海装备!AD341)</f>
        <v/>
      </c>
    </row>
    <row r="343" spans="1:30">
      <c r="A343" t="str">
        <f>IF(深海装备!A342="","",深海装备!A342)</f>
        <v/>
      </c>
      <c r="B343" s="67" t="str">
        <f>IF(深海装备!B342="","",深海装备!B342)</f>
        <v/>
      </c>
      <c r="C343" t="str">
        <f>IF(深海装备!C342="","",深海装备!C342)</f>
        <v/>
      </c>
      <c r="D343" t="str">
        <f>IF(深海装备!D342="","",深海装备!D342)</f>
        <v/>
      </c>
      <c r="E343" s="370" t="str">
        <f>IF(深海装备!E342="","",深海装备!E342)</f>
        <v/>
      </c>
      <c r="F343" s="370" t="str">
        <f>IF(深海装备!F342="","",深海装备!F342)</f>
        <v/>
      </c>
      <c r="G343" s="370" t="str">
        <f>IF(深海装备!G342="","",深海装备!G342)</f>
        <v/>
      </c>
      <c r="H343" s="370" t="str">
        <f>IF(深海装备!H342="","",深海装备!H342)</f>
        <v/>
      </c>
      <c r="I343" s="370" t="str">
        <f>IF(深海装备!I342="","",深海装备!I342)</f>
        <v/>
      </c>
      <c r="J343" s="370" t="str">
        <f>IF(深海装备!J342="","",深海装备!J342)</f>
        <v/>
      </c>
      <c r="K343" s="370" t="str">
        <f>IF(深海装备!K342="","",深海装备!K342)</f>
        <v/>
      </c>
      <c r="L343" s="370" t="str">
        <f>IF(深海装备!L342="","",深海装备!L342)</f>
        <v/>
      </c>
      <c r="M343" s="370" t="str">
        <f>IF(深海装备!M342="","",深海装备!M342)</f>
        <v/>
      </c>
      <c r="N343" s="370" t="str">
        <f>IF(深海装备!N342="","",深海装备!N342)</f>
        <v/>
      </c>
      <c r="O343" s="370" t="str">
        <f>IF(深海装备!O342="","",深海装备!O342)</f>
        <v/>
      </c>
      <c r="P343" s="370" t="str">
        <f>IF(深海装备!P342="","",深海装备!P342)</f>
        <v/>
      </c>
      <c r="Q343" s="370" t="str">
        <f>IF(深海装备!Q342="","",深海装备!Q342)</f>
        <v/>
      </c>
      <c r="R343" s="370" t="str">
        <f>IF(深海装备!R342="","",深海装备!R342)</f>
        <v/>
      </c>
      <c r="S343" s="370" t="str">
        <f>IF(深海装备!S342="","",深海装备!S342)</f>
        <v/>
      </c>
      <c r="T343" s="370" t="str">
        <f>IF(深海装备!T342="","",深海装备!T342)</f>
        <v/>
      </c>
      <c r="U343" s="370" t="str">
        <f>IF(深海装备!U342="","",深海装备!U342)</f>
        <v/>
      </c>
      <c r="V343" s="370" t="str">
        <f>IF(深海装备!V342="","",深海装备!V342)</f>
        <v/>
      </c>
      <c r="W343" s="370" t="str">
        <f>IF(深海装备!W342="","",深海装备!W342)</f>
        <v/>
      </c>
      <c r="X343" s="370" t="str">
        <f>IF(深海装备!X342="","",深海装备!X342)</f>
        <v/>
      </c>
      <c r="Y343" s="370" t="str">
        <f>IF(深海装备!Y342="","",深海装备!Y342)</f>
        <v/>
      </c>
      <c r="Z343" s="370" t="str">
        <f>IF(深海装备!Z342="","",深海装备!Z342)</f>
        <v/>
      </c>
      <c r="AA343" s="370" t="str">
        <f>IF(深海装备!AA342="","",深海装备!AA342)</f>
        <v/>
      </c>
      <c r="AB343" t="str">
        <f>IF(深海装备!AB342="","",深海装备!AB342)</f>
        <v/>
      </c>
      <c r="AC343" t="str">
        <f>IF(深海装备!AC342="","",深海装备!AC342)</f>
        <v/>
      </c>
      <c r="AD343" t="str">
        <f>IF(深海装备!AD342="","",深海装备!AD342)</f>
        <v/>
      </c>
    </row>
    <row r="344" spans="1:30">
      <c r="A344" t="str">
        <f>IF(深海装备!A343="","",深海装备!A343)</f>
        <v/>
      </c>
      <c r="B344" s="67" t="str">
        <f>IF(深海装备!B343="","",深海装备!B343)</f>
        <v/>
      </c>
      <c r="C344" t="str">
        <f>IF(深海装备!C343="","",深海装备!C343)</f>
        <v/>
      </c>
      <c r="D344" t="str">
        <f>IF(深海装备!D343="","",深海装备!D343)</f>
        <v/>
      </c>
      <c r="E344" s="370" t="str">
        <f>IF(深海装备!E343="","",深海装备!E343)</f>
        <v/>
      </c>
      <c r="F344" s="370" t="str">
        <f>IF(深海装备!F343="","",深海装备!F343)</f>
        <v/>
      </c>
      <c r="G344" s="370" t="str">
        <f>IF(深海装备!G343="","",深海装备!G343)</f>
        <v/>
      </c>
      <c r="H344" s="370" t="str">
        <f>IF(深海装备!H343="","",深海装备!H343)</f>
        <v/>
      </c>
      <c r="I344" s="370" t="str">
        <f>IF(深海装备!I343="","",深海装备!I343)</f>
        <v/>
      </c>
      <c r="J344" s="370" t="str">
        <f>IF(深海装备!J343="","",深海装备!J343)</f>
        <v/>
      </c>
      <c r="K344" s="370" t="str">
        <f>IF(深海装备!K343="","",深海装备!K343)</f>
        <v/>
      </c>
      <c r="L344" s="370" t="str">
        <f>IF(深海装备!L343="","",深海装备!L343)</f>
        <v/>
      </c>
      <c r="M344" s="370" t="str">
        <f>IF(深海装备!M343="","",深海装备!M343)</f>
        <v/>
      </c>
      <c r="N344" s="370" t="str">
        <f>IF(深海装备!N343="","",深海装备!N343)</f>
        <v/>
      </c>
      <c r="O344" s="370" t="str">
        <f>IF(深海装备!O343="","",深海装备!O343)</f>
        <v/>
      </c>
      <c r="P344" s="370" t="str">
        <f>IF(深海装备!P343="","",深海装备!P343)</f>
        <v/>
      </c>
      <c r="Q344" s="370" t="str">
        <f>IF(深海装备!Q343="","",深海装备!Q343)</f>
        <v/>
      </c>
      <c r="R344" s="370" t="str">
        <f>IF(深海装备!R343="","",深海装备!R343)</f>
        <v/>
      </c>
      <c r="S344" s="370" t="str">
        <f>IF(深海装备!S343="","",深海装备!S343)</f>
        <v/>
      </c>
      <c r="T344" s="370" t="str">
        <f>IF(深海装备!T343="","",深海装备!T343)</f>
        <v/>
      </c>
      <c r="U344" s="370" t="str">
        <f>IF(深海装备!U343="","",深海装备!U343)</f>
        <v/>
      </c>
      <c r="V344" s="370" t="str">
        <f>IF(深海装备!V343="","",深海装备!V343)</f>
        <v/>
      </c>
      <c r="W344" s="370" t="str">
        <f>IF(深海装备!W343="","",深海装备!W343)</f>
        <v/>
      </c>
      <c r="X344" s="370" t="str">
        <f>IF(深海装备!X343="","",深海装备!X343)</f>
        <v/>
      </c>
      <c r="Y344" s="370" t="str">
        <f>IF(深海装备!Y343="","",深海装备!Y343)</f>
        <v/>
      </c>
      <c r="Z344" s="370" t="str">
        <f>IF(深海装备!Z343="","",深海装备!Z343)</f>
        <v/>
      </c>
      <c r="AA344" s="370" t="str">
        <f>IF(深海装备!AA343="","",深海装备!AA343)</f>
        <v/>
      </c>
      <c r="AB344" t="str">
        <f>IF(深海装备!AB343="","",深海装备!AB343)</f>
        <v/>
      </c>
      <c r="AC344" t="str">
        <f>IF(深海装备!AC343="","",深海装备!AC343)</f>
        <v/>
      </c>
      <c r="AD344" t="str">
        <f>IF(深海装备!AD343="","",深海装备!AD343)</f>
        <v/>
      </c>
    </row>
    <row r="345" spans="1:30">
      <c r="A345" t="str">
        <f>IF(深海装备!A344="","",深海装备!A344)</f>
        <v/>
      </c>
      <c r="B345" s="67" t="str">
        <f>IF(深海装备!B344="","",深海装备!B344)</f>
        <v/>
      </c>
      <c r="C345" t="str">
        <f>IF(深海装备!C344="","",深海装备!C344)</f>
        <v/>
      </c>
      <c r="D345" t="str">
        <f>IF(深海装备!D344="","",深海装备!D344)</f>
        <v/>
      </c>
      <c r="E345" s="370" t="str">
        <f>IF(深海装备!E344="","",深海装备!E344)</f>
        <v/>
      </c>
      <c r="F345" s="370" t="str">
        <f>IF(深海装备!F344="","",深海装备!F344)</f>
        <v/>
      </c>
      <c r="G345" s="370" t="str">
        <f>IF(深海装备!G344="","",深海装备!G344)</f>
        <v/>
      </c>
      <c r="H345" s="370" t="str">
        <f>IF(深海装备!H344="","",深海装备!H344)</f>
        <v/>
      </c>
      <c r="I345" s="370" t="str">
        <f>IF(深海装备!I344="","",深海装备!I344)</f>
        <v/>
      </c>
      <c r="J345" s="370" t="str">
        <f>IF(深海装备!J344="","",深海装备!J344)</f>
        <v/>
      </c>
      <c r="K345" s="370" t="str">
        <f>IF(深海装备!K344="","",深海装备!K344)</f>
        <v/>
      </c>
      <c r="L345" s="370" t="str">
        <f>IF(深海装备!L344="","",深海装备!L344)</f>
        <v/>
      </c>
      <c r="M345" s="370" t="str">
        <f>IF(深海装备!M344="","",深海装备!M344)</f>
        <v/>
      </c>
      <c r="N345" s="370" t="str">
        <f>IF(深海装备!N344="","",深海装备!N344)</f>
        <v/>
      </c>
      <c r="O345" s="370" t="str">
        <f>IF(深海装备!O344="","",深海装备!O344)</f>
        <v/>
      </c>
      <c r="P345" s="370" t="str">
        <f>IF(深海装备!P344="","",深海装备!P344)</f>
        <v/>
      </c>
      <c r="Q345" s="370" t="str">
        <f>IF(深海装备!Q344="","",深海装备!Q344)</f>
        <v/>
      </c>
      <c r="R345" s="370" t="str">
        <f>IF(深海装备!R344="","",深海装备!R344)</f>
        <v/>
      </c>
      <c r="S345" s="370" t="str">
        <f>IF(深海装备!S344="","",深海装备!S344)</f>
        <v/>
      </c>
      <c r="T345" s="370" t="str">
        <f>IF(深海装备!T344="","",深海装备!T344)</f>
        <v/>
      </c>
      <c r="U345" s="370" t="str">
        <f>IF(深海装备!U344="","",深海装备!U344)</f>
        <v/>
      </c>
      <c r="V345" s="370" t="str">
        <f>IF(深海装备!V344="","",深海装备!V344)</f>
        <v/>
      </c>
      <c r="W345" s="370" t="str">
        <f>IF(深海装备!W344="","",深海装备!W344)</f>
        <v/>
      </c>
      <c r="X345" s="370" t="str">
        <f>IF(深海装备!X344="","",深海装备!X344)</f>
        <v/>
      </c>
      <c r="Y345" s="370" t="str">
        <f>IF(深海装备!Y344="","",深海装备!Y344)</f>
        <v/>
      </c>
      <c r="Z345" s="370" t="str">
        <f>IF(深海装备!Z344="","",深海装备!Z344)</f>
        <v/>
      </c>
      <c r="AA345" s="370" t="str">
        <f>IF(深海装备!AA344="","",深海装备!AA344)</f>
        <v/>
      </c>
      <c r="AB345" t="str">
        <f>IF(深海装备!AB344="","",深海装备!AB344)</f>
        <v/>
      </c>
      <c r="AC345" t="str">
        <f>IF(深海装备!AC344="","",深海装备!AC344)</f>
        <v/>
      </c>
      <c r="AD345" t="str">
        <f>IF(深海装备!AD344="","",深海装备!AD344)</f>
        <v/>
      </c>
    </row>
    <row r="346" spans="1:30">
      <c r="A346" t="str">
        <f>IF(深海装备!A345="","",深海装备!A345)</f>
        <v/>
      </c>
      <c r="B346" s="67" t="str">
        <f>IF(深海装备!B345="","",深海装备!B345)</f>
        <v/>
      </c>
      <c r="C346" t="str">
        <f>IF(深海装备!C345="","",深海装备!C345)</f>
        <v/>
      </c>
      <c r="D346" t="str">
        <f>IF(深海装备!D345="","",深海装备!D345)</f>
        <v/>
      </c>
      <c r="E346" s="370" t="str">
        <f>IF(深海装备!E345="","",深海装备!E345)</f>
        <v/>
      </c>
      <c r="F346" s="370" t="str">
        <f>IF(深海装备!F345="","",深海装备!F345)</f>
        <v/>
      </c>
      <c r="G346" s="370" t="str">
        <f>IF(深海装备!G345="","",深海装备!G345)</f>
        <v/>
      </c>
      <c r="H346" s="370" t="str">
        <f>IF(深海装备!H345="","",深海装备!H345)</f>
        <v/>
      </c>
      <c r="I346" s="370" t="str">
        <f>IF(深海装备!I345="","",深海装备!I345)</f>
        <v/>
      </c>
      <c r="J346" s="370" t="str">
        <f>IF(深海装备!J345="","",深海装备!J345)</f>
        <v/>
      </c>
      <c r="K346" s="370" t="str">
        <f>IF(深海装备!K345="","",深海装备!K345)</f>
        <v/>
      </c>
      <c r="L346" s="370" t="str">
        <f>IF(深海装备!L345="","",深海装备!L345)</f>
        <v/>
      </c>
      <c r="M346" s="370" t="str">
        <f>IF(深海装备!M345="","",深海装备!M345)</f>
        <v/>
      </c>
      <c r="N346" s="370" t="str">
        <f>IF(深海装备!N345="","",深海装备!N345)</f>
        <v/>
      </c>
      <c r="O346" s="370" t="str">
        <f>IF(深海装备!O345="","",深海装备!O345)</f>
        <v/>
      </c>
      <c r="P346" s="370" t="str">
        <f>IF(深海装备!P345="","",深海装备!P345)</f>
        <v/>
      </c>
      <c r="Q346" s="370" t="str">
        <f>IF(深海装备!Q345="","",深海装备!Q345)</f>
        <v/>
      </c>
      <c r="R346" s="370" t="str">
        <f>IF(深海装备!R345="","",深海装备!R345)</f>
        <v/>
      </c>
      <c r="S346" s="370" t="str">
        <f>IF(深海装备!S345="","",深海装备!S345)</f>
        <v/>
      </c>
      <c r="T346" s="370" t="str">
        <f>IF(深海装备!T345="","",深海装备!T345)</f>
        <v/>
      </c>
      <c r="U346" s="370" t="str">
        <f>IF(深海装备!U345="","",深海装备!U345)</f>
        <v/>
      </c>
      <c r="V346" s="370" t="str">
        <f>IF(深海装备!V345="","",深海装备!V345)</f>
        <v/>
      </c>
      <c r="W346" s="370" t="str">
        <f>IF(深海装备!W345="","",深海装备!W345)</f>
        <v/>
      </c>
      <c r="X346" s="370" t="str">
        <f>IF(深海装备!X345="","",深海装备!X345)</f>
        <v/>
      </c>
      <c r="Y346" s="370" t="str">
        <f>IF(深海装备!Y345="","",深海装备!Y345)</f>
        <v/>
      </c>
      <c r="Z346" s="370" t="str">
        <f>IF(深海装备!Z345="","",深海装备!Z345)</f>
        <v/>
      </c>
      <c r="AA346" s="370" t="str">
        <f>IF(深海装备!AA345="","",深海装备!AA345)</f>
        <v/>
      </c>
      <c r="AB346" t="str">
        <f>IF(深海装备!AB345="","",深海装备!AB345)</f>
        <v/>
      </c>
      <c r="AC346" t="str">
        <f>IF(深海装备!AC345="","",深海装备!AC345)</f>
        <v/>
      </c>
      <c r="AD346" t="str">
        <f>IF(深海装备!AD345="","",深海装备!AD345)</f>
        <v/>
      </c>
    </row>
    <row r="347" spans="1:30">
      <c r="A347" t="str">
        <f>IF(深海装备!A346="","",深海装备!A346)</f>
        <v/>
      </c>
      <c r="B347" s="67" t="str">
        <f>IF(深海装备!B346="","",深海装备!B346)</f>
        <v/>
      </c>
      <c r="C347" t="str">
        <f>IF(深海装备!C346="","",深海装备!C346)</f>
        <v/>
      </c>
      <c r="D347" t="str">
        <f>IF(深海装备!D346="","",深海装备!D346)</f>
        <v/>
      </c>
      <c r="E347" s="370" t="str">
        <f>IF(深海装备!E346="","",深海装备!E346)</f>
        <v/>
      </c>
      <c r="F347" s="370" t="str">
        <f>IF(深海装备!F346="","",深海装备!F346)</f>
        <v/>
      </c>
      <c r="G347" s="370" t="str">
        <f>IF(深海装备!G346="","",深海装备!G346)</f>
        <v/>
      </c>
      <c r="H347" s="370" t="str">
        <f>IF(深海装备!H346="","",深海装备!H346)</f>
        <v/>
      </c>
      <c r="I347" s="370" t="str">
        <f>IF(深海装备!I346="","",深海装备!I346)</f>
        <v/>
      </c>
      <c r="J347" s="370" t="str">
        <f>IF(深海装备!J346="","",深海装备!J346)</f>
        <v/>
      </c>
      <c r="K347" s="370" t="str">
        <f>IF(深海装备!K346="","",深海装备!K346)</f>
        <v/>
      </c>
      <c r="L347" s="370" t="str">
        <f>IF(深海装备!L346="","",深海装备!L346)</f>
        <v/>
      </c>
      <c r="M347" s="370" t="str">
        <f>IF(深海装备!M346="","",深海装备!M346)</f>
        <v/>
      </c>
      <c r="N347" s="370" t="str">
        <f>IF(深海装备!N346="","",深海装备!N346)</f>
        <v/>
      </c>
      <c r="O347" s="370" t="str">
        <f>IF(深海装备!O346="","",深海装备!O346)</f>
        <v/>
      </c>
      <c r="P347" s="370" t="str">
        <f>IF(深海装备!P346="","",深海装备!P346)</f>
        <v/>
      </c>
      <c r="Q347" s="370" t="str">
        <f>IF(深海装备!Q346="","",深海装备!Q346)</f>
        <v/>
      </c>
      <c r="R347" s="370" t="str">
        <f>IF(深海装备!R346="","",深海装备!R346)</f>
        <v/>
      </c>
      <c r="S347" s="370" t="str">
        <f>IF(深海装备!S346="","",深海装备!S346)</f>
        <v/>
      </c>
      <c r="T347" s="370" t="str">
        <f>IF(深海装备!T346="","",深海装备!T346)</f>
        <v/>
      </c>
      <c r="U347" s="370" t="str">
        <f>IF(深海装备!U346="","",深海装备!U346)</f>
        <v/>
      </c>
      <c r="V347" s="370" t="str">
        <f>IF(深海装备!V346="","",深海装备!V346)</f>
        <v/>
      </c>
      <c r="W347" s="370" t="str">
        <f>IF(深海装备!W346="","",深海装备!W346)</f>
        <v/>
      </c>
      <c r="X347" s="370" t="str">
        <f>IF(深海装备!X346="","",深海装备!X346)</f>
        <v/>
      </c>
      <c r="Y347" s="370" t="str">
        <f>IF(深海装备!Y346="","",深海装备!Y346)</f>
        <v/>
      </c>
      <c r="Z347" s="370" t="str">
        <f>IF(深海装备!Z346="","",深海装备!Z346)</f>
        <v/>
      </c>
      <c r="AA347" s="370" t="str">
        <f>IF(深海装备!AA346="","",深海装备!AA346)</f>
        <v/>
      </c>
      <c r="AB347" t="str">
        <f>IF(深海装备!AB346="","",深海装备!AB346)</f>
        <v/>
      </c>
      <c r="AC347" t="str">
        <f>IF(深海装备!AC346="","",深海装备!AC346)</f>
        <v/>
      </c>
      <c r="AD347" t="str">
        <f>IF(深海装备!AD346="","",深海装备!AD346)</f>
        <v/>
      </c>
    </row>
    <row r="348" spans="1:30">
      <c r="A348" t="str">
        <f>IF(深海装备!A347="","",深海装备!A347)</f>
        <v/>
      </c>
      <c r="B348" s="67" t="str">
        <f>IF(深海装备!B347="","",深海装备!B347)</f>
        <v/>
      </c>
      <c r="C348" t="str">
        <f>IF(深海装备!C347="","",深海装备!C347)</f>
        <v/>
      </c>
      <c r="D348" t="str">
        <f>IF(深海装备!D347="","",深海装备!D347)</f>
        <v/>
      </c>
      <c r="E348" s="370" t="str">
        <f>IF(深海装备!E347="","",深海装备!E347)</f>
        <v/>
      </c>
      <c r="F348" s="370" t="str">
        <f>IF(深海装备!F347="","",深海装备!F347)</f>
        <v/>
      </c>
      <c r="G348" s="370" t="str">
        <f>IF(深海装备!G347="","",深海装备!G347)</f>
        <v/>
      </c>
      <c r="H348" s="370" t="str">
        <f>IF(深海装备!H347="","",深海装备!H347)</f>
        <v/>
      </c>
      <c r="I348" s="370" t="str">
        <f>IF(深海装备!I347="","",深海装备!I347)</f>
        <v/>
      </c>
      <c r="J348" s="370" t="str">
        <f>IF(深海装备!J347="","",深海装备!J347)</f>
        <v/>
      </c>
      <c r="K348" s="370" t="str">
        <f>IF(深海装备!K347="","",深海装备!K347)</f>
        <v/>
      </c>
      <c r="L348" s="370" t="str">
        <f>IF(深海装备!L347="","",深海装备!L347)</f>
        <v/>
      </c>
      <c r="M348" s="370" t="str">
        <f>IF(深海装备!M347="","",深海装备!M347)</f>
        <v/>
      </c>
      <c r="N348" s="370" t="str">
        <f>IF(深海装备!N347="","",深海装备!N347)</f>
        <v/>
      </c>
      <c r="O348" s="370" t="str">
        <f>IF(深海装备!O347="","",深海装备!O347)</f>
        <v/>
      </c>
      <c r="P348" s="370" t="str">
        <f>IF(深海装备!P347="","",深海装备!P347)</f>
        <v/>
      </c>
      <c r="Q348" s="370" t="str">
        <f>IF(深海装备!Q347="","",深海装备!Q347)</f>
        <v/>
      </c>
      <c r="R348" s="370" t="str">
        <f>IF(深海装备!R347="","",深海装备!R347)</f>
        <v/>
      </c>
      <c r="S348" s="370" t="str">
        <f>IF(深海装备!S347="","",深海装备!S347)</f>
        <v/>
      </c>
      <c r="T348" s="370" t="str">
        <f>IF(深海装备!T347="","",深海装备!T347)</f>
        <v/>
      </c>
      <c r="U348" s="370" t="str">
        <f>IF(深海装备!U347="","",深海装备!U347)</f>
        <v/>
      </c>
      <c r="V348" s="370" t="str">
        <f>IF(深海装备!V347="","",深海装备!V347)</f>
        <v/>
      </c>
      <c r="W348" s="370" t="str">
        <f>IF(深海装备!W347="","",深海装备!W347)</f>
        <v/>
      </c>
      <c r="X348" s="370" t="str">
        <f>IF(深海装备!X347="","",深海装备!X347)</f>
        <v/>
      </c>
      <c r="Y348" s="370" t="str">
        <f>IF(深海装备!Y347="","",深海装备!Y347)</f>
        <v/>
      </c>
      <c r="Z348" s="370" t="str">
        <f>IF(深海装备!Z347="","",深海装备!Z347)</f>
        <v/>
      </c>
      <c r="AA348" s="370" t="str">
        <f>IF(深海装备!AA347="","",深海装备!AA347)</f>
        <v/>
      </c>
      <c r="AB348" t="str">
        <f>IF(深海装备!AB347="","",深海装备!AB347)</f>
        <v/>
      </c>
      <c r="AC348" t="str">
        <f>IF(深海装备!AC347="","",深海装备!AC347)</f>
        <v/>
      </c>
      <c r="AD348" t="str">
        <f>IF(深海装备!AD347="","",深海装备!AD347)</f>
        <v/>
      </c>
    </row>
    <row r="349" spans="1:30">
      <c r="A349" t="str">
        <f>IF(深海装备!A348="","",深海装备!A348)</f>
        <v/>
      </c>
      <c r="B349" s="67" t="str">
        <f>IF(深海装备!B348="","",深海装备!B348)</f>
        <v/>
      </c>
      <c r="C349" t="str">
        <f>IF(深海装备!C348="","",深海装备!C348)</f>
        <v/>
      </c>
      <c r="D349" t="str">
        <f>IF(深海装备!D348="","",深海装备!D348)</f>
        <v/>
      </c>
      <c r="E349" s="370" t="str">
        <f>IF(深海装备!E348="","",深海装备!E348)</f>
        <v/>
      </c>
      <c r="F349" s="370" t="str">
        <f>IF(深海装备!F348="","",深海装备!F348)</f>
        <v/>
      </c>
      <c r="G349" s="370" t="str">
        <f>IF(深海装备!G348="","",深海装备!G348)</f>
        <v/>
      </c>
      <c r="H349" s="370" t="str">
        <f>IF(深海装备!H348="","",深海装备!H348)</f>
        <v/>
      </c>
      <c r="I349" s="370" t="str">
        <f>IF(深海装备!I348="","",深海装备!I348)</f>
        <v/>
      </c>
      <c r="J349" s="370" t="str">
        <f>IF(深海装备!J348="","",深海装备!J348)</f>
        <v/>
      </c>
      <c r="K349" s="370" t="str">
        <f>IF(深海装备!K348="","",深海装备!K348)</f>
        <v/>
      </c>
      <c r="L349" s="370" t="str">
        <f>IF(深海装备!L348="","",深海装备!L348)</f>
        <v/>
      </c>
      <c r="M349" s="370" t="str">
        <f>IF(深海装备!M348="","",深海装备!M348)</f>
        <v/>
      </c>
      <c r="N349" s="370" t="str">
        <f>IF(深海装备!N348="","",深海装备!N348)</f>
        <v/>
      </c>
      <c r="O349" s="370" t="str">
        <f>IF(深海装备!O348="","",深海装备!O348)</f>
        <v/>
      </c>
      <c r="P349" s="370" t="str">
        <f>IF(深海装备!P348="","",深海装备!P348)</f>
        <v/>
      </c>
      <c r="Q349" s="370" t="str">
        <f>IF(深海装备!Q348="","",深海装备!Q348)</f>
        <v/>
      </c>
      <c r="R349" s="370" t="str">
        <f>IF(深海装备!R348="","",深海装备!R348)</f>
        <v/>
      </c>
      <c r="S349" s="370" t="str">
        <f>IF(深海装备!S348="","",深海装备!S348)</f>
        <v/>
      </c>
      <c r="T349" s="370" t="str">
        <f>IF(深海装备!T348="","",深海装备!T348)</f>
        <v/>
      </c>
      <c r="U349" s="370" t="str">
        <f>IF(深海装备!U348="","",深海装备!U348)</f>
        <v/>
      </c>
      <c r="V349" s="370" t="str">
        <f>IF(深海装备!V348="","",深海装备!V348)</f>
        <v/>
      </c>
      <c r="W349" s="370" t="str">
        <f>IF(深海装备!W348="","",深海装备!W348)</f>
        <v/>
      </c>
      <c r="X349" s="370" t="str">
        <f>IF(深海装备!X348="","",深海装备!X348)</f>
        <v/>
      </c>
      <c r="Y349" s="370" t="str">
        <f>IF(深海装备!Y348="","",深海装备!Y348)</f>
        <v/>
      </c>
      <c r="Z349" s="370" t="str">
        <f>IF(深海装备!Z348="","",深海装备!Z348)</f>
        <v/>
      </c>
      <c r="AA349" s="370" t="str">
        <f>IF(深海装备!AA348="","",深海装备!AA348)</f>
        <v/>
      </c>
      <c r="AB349" t="str">
        <f>IF(深海装备!AB348="","",深海装备!AB348)</f>
        <v/>
      </c>
      <c r="AC349" t="str">
        <f>IF(深海装备!AC348="","",深海装备!AC348)</f>
        <v/>
      </c>
      <c r="AD349" t="str">
        <f>IF(深海装备!AD348="","",深海装备!AD348)</f>
        <v/>
      </c>
    </row>
    <row r="350" spans="1:30">
      <c r="A350" t="str">
        <f>IF(深海装备!A349="","",深海装备!A349)</f>
        <v/>
      </c>
      <c r="B350" s="67" t="str">
        <f>IF(深海装备!B349="","",深海装备!B349)</f>
        <v/>
      </c>
      <c r="C350" t="str">
        <f>IF(深海装备!C349="","",深海装备!C349)</f>
        <v/>
      </c>
      <c r="D350" t="str">
        <f>IF(深海装备!D349="","",深海装备!D349)</f>
        <v/>
      </c>
      <c r="E350" s="370" t="str">
        <f>IF(深海装备!E349="","",深海装备!E349)</f>
        <v/>
      </c>
      <c r="F350" s="370" t="str">
        <f>IF(深海装备!F349="","",深海装备!F349)</f>
        <v/>
      </c>
      <c r="G350" s="370" t="str">
        <f>IF(深海装备!G349="","",深海装备!G349)</f>
        <v/>
      </c>
      <c r="H350" s="370" t="str">
        <f>IF(深海装备!H349="","",深海装备!H349)</f>
        <v/>
      </c>
      <c r="I350" s="370" t="str">
        <f>IF(深海装备!I349="","",深海装备!I349)</f>
        <v/>
      </c>
      <c r="J350" s="370" t="str">
        <f>IF(深海装备!J349="","",深海装备!J349)</f>
        <v/>
      </c>
      <c r="K350" s="370" t="str">
        <f>IF(深海装备!K349="","",深海装备!K349)</f>
        <v/>
      </c>
      <c r="L350" s="370" t="str">
        <f>IF(深海装备!L349="","",深海装备!L349)</f>
        <v/>
      </c>
      <c r="M350" s="370" t="str">
        <f>IF(深海装备!M349="","",深海装备!M349)</f>
        <v/>
      </c>
      <c r="N350" s="370" t="str">
        <f>IF(深海装备!N349="","",深海装备!N349)</f>
        <v/>
      </c>
      <c r="O350" s="370" t="str">
        <f>IF(深海装备!O349="","",深海装备!O349)</f>
        <v/>
      </c>
      <c r="P350" s="370" t="str">
        <f>IF(深海装备!P349="","",深海装备!P349)</f>
        <v/>
      </c>
      <c r="Q350" s="370" t="str">
        <f>IF(深海装备!Q349="","",深海装备!Q349)</f>
        <v/>
      </c>
      <c r="R350" s="370" t="str">
        <f>IF(深海装备!R349="","",深海装备!R349)</f>
        <v/>
      </c>
      <c r="S350" s="370" t="str">
        <f>IF(深海装备!S349="","",深海装备!S349)</f>
        <v/>
      </c>
      <c r="T350" s="370" t="str">
        <f>IF(深海装备!T349="","",深海装备!T349)</f>
        <v/>
      </c>
      <c r="U350" s="370" t="str">
        <f>IF(深海装备!U349="","",深海装备!U349)</f>
        <v/>
      </c>
      <c r="V350" s="370" t="str">
        <f>IF(深海装备!V349="","",深海装备!V349)</f>
        <v/>
      </c>
      <c r="W350" s="370" t="str">
        <f>IF(深海装备!W349="","",深海装备!W349)</f>
        <v/>
      </c>
      <c r="X350" s="370" t="str">
        <f>IF(深海装备!X349="","",深海装备!X349)</f>
        <v/>
      </c>
      <c r="Y350" s="370" t="str">
        <f>IF(深海装备!Y349="","",深海装备!Y349)</f>
        <v/>
      </c>
      <c r="Z350" s="370" t="str">
        <f>IF(深海装备!Z349="","",深海装备!Z349)</f>
        <v/>
      </c>
      <c r="AA350" s="370" t="str">
        <f>IF(深海装备!AA349="","",深海装备!AA349)</f>
        <v/>
      </c>
      <c r="AB350" t="str">
        <f>IF(深海装备!AB349="","",深海装备!AB349)</f>
        <v/>
      </c>
      <c r="AC350" t="str">
        <f>IF(深海装备!AC349="","",深海装备!AC349)</f>
        <v/>
      </c>
      <c r="AD350" t="str">
        <f>IF(深海装备!AD349="","",深海装备!AD349)</f>
        <v/>
      </c>
    </row>
    <row r="351" spans="1:30">
      <c r="A351" t="str">
        <f>IF(深海装备!A350="","",深海装备!A350)</f>
        <v/>
      </c>
      <c r="B351" s="67" t="str">
        <f>IF(深海装备!B350="","",深海装备!B350)</f>
        <v/>
      </c>
      <c r="C351" t="str">
        <f>IF(深海装备!C350="","",深海装备!C350)</f>
        <v/>
      </c>
      <c r="D351" t="str">
        <f>IF(深海装备!D350="","",深海装备!D350)</f>
        <v/>
      </c>
      <c r="E351" s="370" t="str">
        <f>IF(深海装备!E350="","",深海装备!E350)</f>
        <v/>
      </c>
      <c r="F351" s="370" t="str">
        <f>IF(深海装备!F350="","",深海装备!F350)</f>
        <v/>
      </c>
      <c r="G351" s="370" t="str">
        <f>IF(深海装备!G350="","",深海装备!G350)</f>
        <v/>
      </c>
      <c r="H351" s="370" t="str">
        <f>IF(深海装备!H350="","",深海装备!H350)</f>
        <v/>
      </c>
      <c r="I351" s="370" t="str">
        <f>IF(深海装备!I350="","",深海装备!I350)</f>
        <v/>
      </c>
      <c r="J351" s="370" t="str">
        <f>IF(深海装备!J350="","",深海装备!J350)</f>
        <v/>
      </c>
      <c r="K351" s="370" t="str">
        <f>IF(深海装备!K350="","",深海装备!K350)</f>
        <v/>
      </c>
      <c r="L351" s="370" t="str">
        <f>IF(深海装备!L350="","",深海装备!L350)</f>
        <v/>
      </c>
      <c r="M351" s="370" t="str">
        <f>IF(深海装备!M350="","",深海装备!M350)</f>
        <v/>
      </c>
      <c r="N351" s="370" t="str">
        <f>IF(深海装备!N350="","",深海装备!N350)</f>
        <v/>
      </c>
      <c r="O351" s="370" t="str">
        <f>IF(深海装备!O350="","",深海装备!O350)</f>
        <v/>
      </c>
      <c r="P351" s="370" t="str">
        <f>IF(深海装备!P350="","",深海装备!P350)</f>
        <v/>
      </c>
      <c r="Q351" s="370" t="str">
        <f>IF(深海装备!Q350="","",深海装备!Q350)</f>
        <v/>
      </c>
      <c r="R351" s="370" t="str">
        <f>IF(深海装备!R350="","",深海装备!R350)</f>
        <v/>
      </c>
      <c r="S351" s="370" t="str">
        <f>IF(深海装备!S350="","",深海装备!S350)</f>
        <v/>
      </c>
      <c r="T351" s="370" t="str">
        <f>IF(深海装备!T350="","",深海装备!T350)</f>
        <v/>
      </c>
      <c r="U351" s="370" t="str">
        <f>IF(深海装备!U350="","",深海装备!U350)</f>
        <v/>
      </c>
      <c r="V351" s="370" t="str">
        <f>IF(深海装备!V350="","",深海装备!V350)</f>
        <v/>
      </c>
      <c r="W351" s="370" t="str">
        <f>IF(深海装备!W350="","",深海装备!W350)</f>
        <v/>
      </c>
      <c r="X351" s="370" t="str">
        <f>IF(深海装备!X350="","",深海装备!X350)</f>
        <v/>
      </c>
      <c r="Y351" s="370" t="str">
        <f>IF(深海装备!Y350="","",深海装备!Y350)</f>
        <v/>
      </c>
      <c r="Z351" s="370" t="str">
        <f>IF(深海装备!Z350="","",深海装备!Z350)</f>
        <v/>
      </c>
      <c r="AA351" s="370" t="str">
        <f>IF(深海装备!AA350="","",深海装备!AA350)</f>
        <v/>
      </c>
      <c r="AB351" t="str">
        <f>IF(深海装备!AB350="","",深海装备!AB350)</f>
        <v/>
      </c>
      <c r="AC351" t="str">
        <f>IF(深海装备!AC350="","",深海装备!AC350)</f>
        <v/>
      </c>
      <c r="AD351" t="str">
        <f>IF(深海装备!AD350="","",深海装备!AD350)</f>
        <v/>
      </c>
    </row>
    <row r="352" spans="1:30">
      <c r="A352" t="str">
        <f>IF(深海装备!A351="","",深海装备!A351)</f>
        <v/>
      </c>
      <c r="B352" s="67" t="str">
        <f>IF(深海装备!B351="","",深海装备!B351)</f>
        <v/>
      </c>
      <c r="C352" t="str">
        <f>IF(深海装备!C351="","",深海装备!C351)</f>
        <v/>
      </c>
      <c r="D352" t="str">
        <f>IF(深海装备!D351="","",深海装备!D351)</f>
        <v/>
      </c>
      <c r="E352" s="370" t="str">
        <f>IF(深海装备!E351="","",深海装备!E351)</f>
        <v/>
      </c>
      <c r="F352" s="370" t="str">
        <f>IF(深海装备!F351="","",深海装备!F351)</f>
        <v/>
      </c>
      <c r="G352" s="370" t="str">
        <f>IF(深海装备!G351="","",深海装备!G351)</f>
        <v/>
      </c>
      <c r="H352" s="370" t="str">
        <f>IF(深海装备!H351="","",深海装备!H351)</f>
        <v/>
      </c>
      <c r="I352" s="370" t="str">
        <f>IF(深海装备!I351="","",深海装备!I351)</f>
        <v/>
      </c>
      <c r="J352" s="370" t="str">
        <f>IF(深海装备!J351="","",深海装备!J351)</f>
        <v/>
      </c>
      <c r="K352" s="370" t="str">
        <f>IF(深海装备!K351="","",深海装备!K351)</f>
        <v/>
      </c>
      <c r="L352" s="370" t="str">
        <f>IF(深海装备!L351="","",深海装备!L351)</f>
        <v/>
      </c>
      <c r="M352" s="370" t="str">
        <f>IF(深海装备!M351="","",深海装备!M351)</f>
        <v/>
      </c>
      <c r="N352" s="370" t="str">
        <f>IF(深海装备!N351="","",深海装备!N351)</f>
        <v/>
      </c>
      <c r="O352" s="370" t="str">
        <f>IF(深海装备!O351="","",深海装备!O351)</f>
        <v/>
      </c>
      <c r="P352" s="370" t="str">
        <f>IF(深海装备!P351="","",深海装备!P351)</f>
        <v/>
      </c>
      <c r="Q352" s="370" t="str">
        <f>IF(深海装备!Q351="","",深海装备!Q351)</f>
        <v/>
      </c>
      <c r="R352" s="370" t="str">
        <f>IF(深海装备!R351="","",深海装备!R351)</f>
        <v/>
      </c>
      <c r="S352" s="370" t="str">
        <f>IF(深海装备!S351="","",深海装备!S351)</f>
        <v/>
      </c>
      <c r="T352" s="370" t="str">
        <f>IF(深海装备!T351="","",深海装备!T351)</f>
        <v/>
      </c>
      <c r="U352" s="370" t="str">
        <f>IF(深海装备!U351="","",深海装备!U351)</f>
        <v/>
      </c>
      <c r="V352" s="370" t="str">
        <f>IF(深海装备!V351="","",深海装备!V351)</f>
        <v/>
      </c>
      <c r="W352" s="370" t="str">
        <f>IF(深海装备!W351="","",深海装备!W351)</f>
        <v/>
      </c>
      <c r="X352" s="370" t="str">
        <f>IF(深海装备!X351="","",深海装备!X351)</f>
        <v/>
      </c>
      <c r="Y352" s="370" t="str">
        <f>IF(深海装备!Y351="","",深海装备!Y351)</f>
        <v/>
      </c>
      <c r="Z352" s="370" t="str">
        <f>IF(深海装备!Z351="","",深海装备!Z351)</f>
        <v/>
      </c>
      <c r="AA352" s="370" t="str">
        <f>IF(深海装备!AA351="","",深海装备!AA351)</f>
        <v/>
      </c>
      <c r="AB352" t="str">
        <f>IF(深海装备!AB351="","",深海装备!AB351)</f>
        <v/>
      </c>
      <c r="AC352" t="str">
        <f>IF(深海装备!AC351="","",深海装备!AC351)</f>
        <v/>
      </c>
      <c r="AD352" t="str">
        <f>IF(深海装备!AD351="","",深海装备!AD351)</f>
        <v/>
      </c>
    </row>
    <row r="353" spans="1:30">
      <c r="A353" t="str">
        <f>IF(深海装备!A352="","",深海装备!A352)</f>
        <v/>
      </c>
      <c r="B353" s="67" t="str">
        <f>IF(深海装备!B352="","",深海装备!B352)</f>
        <v/>
      </c>
      <c r="C353" t="str">
        <f>IF(深海装备!C352="","",深海装备!C352)</f>
        <v/>
      </c>
      <c r="D353" t="str">
        <f>IF(深海装备!D352="","",深海装备!D352)</f>
        <v/>
      </c>
      <c r="E353" s="370" t="str">
        <f>IF(深海装备!E352="","",深海装备!E352)</f>
        <v/>
      </c>
      <c r="F353" s="370" t="str">
        <f>IF(深海装备!F352="","",深海装备!F352)</f>
        <v/>
      </c>
      <c r="G353" s="370" t="str">
        <f>IF(深海装备!G352="","",深海装备!G352)</f>
        <v/>
      </c>
      <c r="H353" s="370" t="str">
        <f>IF(深海装备!H352="","",深海装备!H352)</f>
        <v/>
      </c>
      <c r="I353" s="370" t="str">
        <f>IF(深海装备!I352="","",深海装备!I352)</f>
        <v/>
      </c>
      <c r="J353" s="370" t="str">
        <f>IF(深海装备!J352="","",深海装备!J352)</f>
        <v/>
      </c>
      <c r="K353" s="370" t="str">
        <f>IF(深海装备!K352="","",深海装备!K352)</f>
        <v/>
      </c>
      <c r="L353" s="370" t="str">
        <f>IF(深海装备!L352="","",深海装备!L352)</f>
        <v/>
      </c>
      <c r="M353" s="370" t="str">
        <f>IF(深海装备!M352="","",深海装备!M352)</f>
        <v/>
      </c>
      <c r="N353" s="370" t="str">
        <f>IF(深海装备!N352="","",深海装备!N352)</f>
        <v/>
      </c>
      <c r="O353" s="370" t="str">
        <f>IF(深海装备!O352="","",深海装备!O352)</f>
        <v/>
      </c>
      <c r="P353" s="370" t="str">
        <f>IF(深海装备!P352="","",深海装备!P352)</f>
        <v/>
      </c>
      <c r="Q353" s="370" t="str">
        <f>IF(深海装备!Q352="","",深海装备!Q352)</f>
        <v/>
      </c>
      <c r="R353" s="370" t="str">
        <f>IF(深海装备!R352="","",深海装备!R352)</f>
        <v/>
      </c>
      <c r="S353" s="370" t="str">
        <f>IF(深海装备!S352="","",深海装备!S352)</f>
        <v/>
      </c>
      <c r="T353" s="370" t="str">
        <f>IF(深海装备!T352="","",深海装备!T352)</f>
        <v/>
      </c>
      <c r="U353" s="370" t="str">
        <f>IF(深海装备!U352="","",深海装备!U352)</f>
        <v/>
      </c>
      <c r="V353" s="370" t="str">
        <f>IF(深海装备!V352="","",深海装备!V352)</f>
        <v/>
      </c>
      <c r="W353" s="370" t="str">
        <f>IF(深海装备!W352="","",深海装备!W352)</f>
        <v/>
      </c>
      <c r="X353" s="370" t="str">
        <f>IF(深海装备!X352="","",深海装备!X352)</f>
        <v/>
      </c>
      <c r="Y353" s="370" t="str">
        <f>IF(深海装备!Y352="","",深海装备!Y352)</f>
        <v/>
      </c>
      <c r="Z353" s="370" t="str">
        <f>IF(深海装备!Z352="","",深海装备!Z352)</f>
        <v/>
      </c>
      <c r="AA353" s="370" t="str">
        <f>IF(深海装备!AA352="","",深海装备!AA352)</f>
        <v/>
      </c>
      <c r="AB353" t="str">
        <f>IF(深海装备!AB352="","",深海装备!AB352)</f>
        <v/>
      </c>
      <c r="AC353" t="str">
        <f>IF(深海装备!AC352="","",深海装备!AC352)</f>
        <v/>
      </c>
      <c r="AD353" t="str">
        <f>IF(深海装备!AD352="","",深海装备!AD352)</f>
        <v/>
      </c>
    </row>
    <row r="354" spans="1:30">
      <c r="A354" t="str">
        <f>IF(深海装备!A353="","",深海装备!A353)</f>
        <v/>
      </c>
      <c r="B354" s="67" t="str">
        <f>IF(深海装备!B353="","",深海装备!B353)</f>
        <v/>
      </c>
      <c r="C354" t="str">
        <f>IF(深海装备!C353="","",深海装备!C353)</f>
        <v/>
      </c>
      <c r="D354" t="str">
        <f>IF(深海装备!D353="","",深海装备!D353)</f>
        <v/>
      </c>
      <c r="E354" s="370" t="str">
        <f>IF(深海装备!E353="","",深海装备!E353)</f>
        <v/>
      </c>
      <c r="F354" s="370" t="str">
        <f>IF(深海装备!F353="","",深海装备!F353)</f>
        <v/>
      </c>
      <c r="G354" s="370" t="str">
        <f>IF(深海装备!G353="","",深海装备!G353)</f>
        <v/>
      </c>
      <c r="H354" s="370" t="str">
        <f>IF(深海装备!H353="","",深海装备!H353)</f>
        <v/>
      </c>
      <c r="I354" s="370" t="str">
        <f>IF(深海装备!I353="","",深海装备!I353)</f>
        <v/>
      </c>
      <c r="J354" s="370" t="str">
        <f>IF(深海装备!J353="","",深海装备!J353)</f>
        <v/>
      </c>
      <c r="K354" s="370" t="str">
        <f>IF(深海装备!K353="","",深海装备!K353)</f>
        <v/>
      </c>
      <c r="L354" s="370" t="str">
        <f>IF(深海装备!L353="","",深海装备!L353)</f>
        <v/>
      </c>
      <c r="M354" s="370" t="str">
        <f>IF(深海装备!M353="","",深海装备!M353)</f>
        <v/>
      </c>
      <c r="N354" s="370" t="str">
        <f>IF(深海装备!N353="","",深海装备!N353)</f>
        <v/>
      </c>
      <c r="O354" s="370" t="str">
        <f>IF(深海装备!O353="","",深海装备!O353)</f>
        <v/>
      </c>
      <c r="P354" s="370" t="str">
        <f>IF(深海装备!P353="","",深海装备!P353)</f>
        <v/>
      </c>
      <c r="Q354" s="370" t="str">
        <f>IF(深海装备!Q353="","",深海装备!Q353)</f>
        <v/>
      </c>
      <c r="R354" s="370" t="str">
        <f>IF(深海装备!R353="","",深海装备!R353)</f>
        <v/>
      </c>
      <c r="S354" s="370" t="str">
        <f>IF(深海装备!S353="","",深海装备!S353)</f>
        <v/>
      </c>
      <c r="T354" s="370" t="str">
        <f>IF(深海装备!T353="","",深海装备!T353)</f>
        <v/>
      </c>
      <c r="U354" s="370" t="str">
        <f>IF(深海装备!U353="","",深海装备!U353)</f>
        <v/>
      </c>
      <c r="V354" s="370" t="str">
        <f>IF(深海装备!V353="","",深海装备!V353)</f>
        <v/>
      </c>
      <c r="W354" s="370" t="str">
        <f>IF(深海装备!W353="","",深海装备!W353)</f>
        <v/>
      </c>
      <c r="X354" s="370" t="str">
        <f>IF(深海装备!X353="","",深海装备!X353)</f>
        <v/>
      </c>
      <c r="Y354" s="370" t="str">
        <f>IF(深海装备!Y353="","",深海装备!Y353)</f>
        <v/>
      </c>
      <c r="Z354" s="370" t="str">
        <f>IF(深海装备!Z353="","",深海装备!Z353)</f>
        <v/>
      </c>
      <c r="AA354" s="370" t="str">
        <f>IF(深海装备!AA353="","",深海装备!AA353)</f>
        <v/>
      </c>
      <c r="AB354" t="str">
        <f>IF(深海装备!AB353="","",深海装备!AB353)</f>
        <v/>
      </c>
      <c r="AC354" t="str">
        <f>IF(深海装备!AC353="","",深海装备!AC353)</f>
        <v/>
      </c>
      <c r="AD354" t="str">
        <f>IF(深海装备!AD353="","",深海装备!AD353)</f>
        <v/>
      </c>
    </row>
    <row r="355" spans="1:30">
      <c r="A355" t="str">
        <f>IF(深海装备!A354="","",深海装备!A354)</f>
        <v/>
      </c>
      <c r="B355" s="67" t="str">
        <f>IF(深海装备!B354="","",深海装备!B354)</f>
        <v/>
      </c>
      <c r="C355" t="str">
        <f>IF(深海装备!C354="","",深海装备!C354)</f>
        <v/>
      </c>
      <c r="D355" t="str">
        <f>IF(深海装备!D354="","",深海装备!D354)</f>
        <v/>
      </c>
      <c r="E355" s="370" t="str">
        <f>IF(深海装备!E354="","",深海装备!E354)</f>
        <v/>
      </c>
      <c r="F355" s="370" t="str">
        <f>IF(深海装备!F354="","",深海装备!F354)</f>
        <v/>
      </c>
      <c r="G355" s="370" t="str">
        <f>IF(深海装备!G354="","",深海装备!G354)</f>
        <v/>
      </c>
      <c r="H355" s="370" t="str">
        <f>IF(深海装备!H354="","",深海装备!H354)</f>
        <v/>
      </c>
      <c r="I355" s="370" t="str">
        <f>IF(深海装备!I354="","",深海装备!I354)</f>
        <v/>
      </c>
      <c r="J355" s="370" t="str">
        <f>IF(深海装备!J354="","",深海装备!J354)</f>
        <v/>
      </c>
      <c r="K355" s="370" t="str">
        <f>IF(深海装备!K354="","",深海装备!K354)</f>
        <v/>
      </c>
      <c r="L355" s="370" t="str">
        <f>IF(深海装备!L354="","",深海装备!L354)</f>
        <v/>
      </c>
      <c r="M355" s="370" t="str">
        <f>IF(深海装备!M354="","",深海装备!M354)</f>
        <v/>
      </c>
      <c r="N355" s="370" t="str">
        <f>IF(深海装备!N354="","",深海装备!N354)</f>
        <v/>
      </c>
      <c r="O355" s="370" t="str">
        <f>IF(深海装备!O354="","",深海装备!O354)</f>
        <v/>
      </c>
      <c r="P355" s="370" t="str">
        <f>IF(深海装备!P354="","",深海装备!P354)</f>
        <v/>
      </c>
      <c r="Q355" s="370" t="str">
        <f>IF(深海装备!Q354="","",深海装备!Q354)</f>
        <v/>
      </c>
      <c r="R355" s="370" t="str">
        <f>IF(深海装备!R354="","",深海装备!R354)</f>
        <v/>
      </c>
      <c r="S355" s="370" t="str">
        <f>IF(深海装备!S354="","",深海装备!S354)</f>
        <v/>
      </c>
      <c r="T355" s="370" t="str">
        <f>IF(深海装备!T354="","",深海装备!T354)</f>
        <v/>
      </c>
      <c r="U355" s="370" t="str">
        <f>IF(深海装备!U354="","",深海装备!U354)</f>
        <v/>
      </c>
      <c r="V355" s="370" t="str">
        <f>IF(深海装备!V354="","",深海装备!V354)</f>
        <v/>
      </c>
      <c r="W355" s="370" t="str">
        <f>IF(深海装备!W354="","",深海装备!W354)</f>
        <v/>
      </c>
      <c r="X355" s="370" t="str">
        <f>IF(深海装备!X354="","",深海装备!X354)</f>
        <v/>
      </c>
      <c r="Y355" s="370" t="str">
        <f>IF(深海装备!Y354="","",深海装备!Y354)</f>
        <v/>
      </c>
      <c r="Z355" s="370" t="str">
        <f>IF(深海装备!Z354="","",深海装备!Z354)</f>
        <v/>
      </c>
      <c r="AA355" s="370" t="str">
        <f>IF(深海装备!AA354="","",深海装备!AA354)</f>
        <v/>
      </c>
      <c r="AB355" t="str">
        <f>IF(深海装备!AB354="","",深海装备!AB354)</f>
        <v/>
      </c>
      <c r="AC355" t="str">
        <f>IF(深海装备!AC354="","",深海装备!AC354)</f>
        <v/>
      </c>
      <c r="AD355" t="str">
        <f>IF(深海装备!AD354="","",深海装备!AD354)</f>
        <v/>
      </c>
    </row>
    <row r="356" spans="1:30">
      <c r="A356" t="str">
        <f>IF(深海装备!A355="","",深海装备!A355)</f>
        <v/>
      </c>
      <c r="B356" s="67" t="str">
        <f>IF(深海装备!B355="","",深海装备!B355)</f>
        <v/>
      </c>
      <c r="C356" t="str">
        <f>IF(深海装备!C355="","",深海装备!C355)</f>
        <v/>
      </c>
      <c r="D356" t="str">
        <f>IF(深海装备!D355="","",深海装备!D355)</f>
        <v/>
      </c>
      <c r="E356" s="370" t="str">
        <f>IF(深海装备!E355="","",深海装备!E355)</f>
        <v/>
      </c>
      <c r="F356" s="370" t="str">
        <f>IF(深海装备!F355="","",深海装备!F355)</f>
        <v/>
      </c>
      <c r="G356" s="370" t="str">
        <f>IF(深海装备!G355="","",深海装备!G355)</f>
        <v/>
      </c>
      <c r="H356" s="370" t="str">
        <f>IF(深海装备!H355="","",深海装备!H355)</f>
        <v/>
      </c>
      <c r="I356" s="370" t="str">
        <f>IF(深海装备!I355="","",深海装备!I355)</f>
        <v/>
      </c>
      <c r="J356" s="370" t="str">
        <f>IF(深海装备!J355="","",深海装备!J355)</f>
        <v/>
      </c>
      <c r="K356" s="370" t="str">
        <f>IF(深海装备!K355="","",深海装备!K355)</f>
        <v/>
      </c>
      <c r="L356" s="370" t="str">
        <f>IF(深海装备!L355="","",深海装备!L355)</f>
        <v/>
      </c>
      <c r="M356" s="370" t="str">
        <f>IF(深海装备!M355="","",深海装备!M355)</f>
        <v/>
      </c>
      <c r="N356" s="370" t="str">
        <f>IF(深海装备!N355="","",深海装备!N355)</f>
        <v/>
      </c>
      <c r="O356" s="370" t="str">
        <f>IF(深海装备!O355="","",深海装备!O355)</f>
        <v/>
      </c>
      <c r="P356" s="370" t="str">
        <f>IF(深海装备!P355="","",深海装备!P355)</f>
        <v/>
      </c>
      <c r="Q356" s="370" t="str">
        <f>IF(深海装备!Q355="","",深海装备!Q355)</f>
        <v/>
      </c>
      <c r="R356" s="370" t="str">
        <f>IF(深海装备!R355="","",深海装备!R355)</f>
        <v/>
      </c>
      <c r="S356" s="370" t="str">
        <f>IF(深海装备!S355="","",深海装备!S355)</f>
        <v/>
      </c>
      <c r="T356" s="370" t="str">
        <f>IF(深海装备!T355="","",深海装备!T355)</f>
        <v/>
      </c>
      <c r="U356" s="370" t="str">
        <f>IF(深海装备!U355="","",深海装备!U355)</f>
        <v/>
      </c>
      <c r="V356" s="370" t="str">
        <f>IF(深海装备!V355="","",深海装备!V355)</f>
        <v/>
      </c>
      <c r="W356" s="370" t="str">
        <f>IF(深海装备!W355="","",深海装备!W355)</f>
        <v/>
      </c>
      <c r="X356" s="370" t="str">
        <f>IF(深海装备!X355="","",深海装备!X355)</f>
        <v/>
      </c>
      <c r="Y356" s="370" t="str">
        <f>IF(深海装备!Y355="","",深海装备!Y355)</f>
        <v/>
      </c>
      <c r="Z356" s="370" t="str">
        <f>IF(深海装备!Z355="","",深海装备!Z355)</f>
        <v/>
      </c>
      <c r="AA356" s="370" t="str">
        <f>IF(深海装备!AA355="","",深海装备!AA355)</f>
        <v/>
      </c>
      <c r="AB356" t="str">
        <f>IF(深海装备!AB355="","",深海装备!AB355)</f>
        <v/>
      </c>
      <c r="AC356" t="str">
        <f>IF(深海装备!AC355="","",深海装备!AC355)</f>
        <v/>
      </c>
      <c r="AD356" t="str">
        <f>IF(深海装备!AD355="","",深海装备!AD355)</f>
        <v/>
      </c>
    </row>
    <row r="357" spans="1:30">
      <c r="A357" t="str">
        <f>IF(深海装备!A356="","",深海装备!A356)</f>
        <v/>
      </c>
      <c r="B357" s="67" t="str">
        <f>IF(深海装备!B356="","",深海装备!B356)</f>
        <v/>
      </c>
      <c r="C357" t="str">
        <f>IF(深海装备!C356="","",深海装备!C356)</f>
        <v/>
      </c>
      <c r="D357" t="str">
        <f>IF(深海装备!D356="","",深海装备!D356)</f>
        <v/>
      </c>
      <c r="E357" s="370" t="str">
        <f>IF(深海装备!E356="","",深海装备!E356)</f>
        <v/>
      </c>
      <c r="F357" s="370" t="str">
        <f>IF(深海装备!F356="","",深海装备!F356)</f>
        <v/>
      </c>
      <c r="G357" s="370" t="str">
        <f>IF(深海装备!G356="","",深海装备!G356)</f>
        <v/>
      </c>
      <c r="H357" s="370" t="str">
        <f>IF(深海装备!H356="","",深海装备!H356)</f>
        <v/>
      </c>
      <c r="I357" s="370" t="str">
        <f>IF(深海装备!I356="","",深海装备!I356)</f>
        <v/>
      </c>
      <c r="J357" s="370" t="str">
        <f>IF(深海装备!J356="","",深海装备!J356)</f>
        <v/>
      </c>
      <c r="K357" s="370" t="str">
        <f>IF(深海装备!K356="","",深海装备!K356)</f>
        <v/>
      </c>
      <c r="L357" s="370" t="str">
        <f>IF(深海装备!L356="","",深海装备!L356)</f>
        <v/>
      </c>
      <c r="M357" s="370" t="str">
        <f>IF(深海装备!M356="","",深海装备!M356)</f>
        <v/>
      </c>
      <c r="N357" s="370" t="str">
        <f>IF(深海装备!N356="","",深海装备!N356)</f>
        <v/>
      </c>
      <c r="O357" s="370" t="str">
        <f>IF(深海装备!O356="","",深海装备!O356)</f>
        <v/>
      </c>
      <c r="P357" s="370" t="str">
        <f>IF(深海装备!P356="","",深海装备!P356)</f>
        <v/>
      </c>
      <c r="Q357" s="370" t="str">
        <f>IF(深海装备!Q356="","",深海装备!Q356)</f>
        <v/>
      </c>
      <c r="R357" s="370" t="str">
        <f>IF(深海装备!R356="","",深海装备!R356)</f>
        <v/>
      </c>
      <c r="S357" s="370" t="str">
        <f>IF(深海装备!S356="","",深海装备!S356)</f>
        <v/>
      </c>
      <c r="T357" s="370" t="str">
        <f>IF(深海装备!T356="","",深海装备!T356)</f>
        <v/>
      </c>
      <c r="U357" s="370" t="str">
        <f>IF(深海装备!U356="","",深海装备!U356)</f>
        <v/>
      </c>
      <c r="V357" s="370" t="str">
        <f>IF(深海装备!V356="","",深海装备!V356)</f>
        <v/>
      </c>
      <c r="W357" s="370" t="str">
        <f>IF(深海装备!W356="","",深海装备!W356)</f>
        <v/>
      </c>
      <c r="X357" s="370" t="str">
        <f>IF(深海装备!X356="","",深海装备!X356)</f>
        <v/>
      </c>
      <c r="Y357" s="370" t="str">
        <f>IF(深海装备!Y356="","",深海装备!Y356)</f>
        <v/>
      </c>
      <c r="Z357" s="370" t="str">
        <f>IF(深海装备!Z356="","",深海装备!Z356)</f>
        <v/>
      </c>
      <c r="AA357" s="370" t="str">
        <f>IF(深海装备!AA356="","",深海装备!AA356)</f>
        <v/>
      </c>
      <c r="AB357" t="str">
        <f>IF(深海装备!AB356="","",深海装备!AB356)</f>
        <v/>
      </c>
      <c r="AC357" t="str">
        <f>IF(深海装备!AC356="","",深海装备!AC356)</f>
        <v/>
      </c>
      <c r="AD357" t="str">
        <f>IF(深海装备!AD356="","",深海装备!AD356)</f>
        <v/>
      </c>
    </row>
    <row r="358" spans="1:30">
      <c r="A358" t="str">
        <f>IF(深海装备!A357="","",深海装备!A357)</f>
        <v/>
      </c>
      <c r="B358" s="67" t="str">
        <f>IF(深海装备!B357="","",深海装备!B357)</f>
        <v/>
      </c>
      <c r="C358" t="str">
        <f>IF(深海装备!C357="","",深海装备!C357)</f>
        <v/>
      </c>
      <c r="D358" t="str">
        <f>IF(深海装备!D357="","",深海装备!D357)</f>
        <v/>
      </c>
      <c r="E358" s="370" t="str">
        <f>IF(深海装备!E357="","",深海装备!E357)</f>
        <v/>
      </c>
      <c r="F358" s="370" t="str">
        <f>IF(深海装备!F357="","",深海装备!F357)</f>
        <v/>
      </c>
      <c r="G358" s="370" t="str">
        <f>IF(深海装备!G357="","",深海装备!G357)</f>
        <v/>
      </c>
      <c r="H358" s="370" t="str">
        <f>IF(深海装备!H357="","",深海装备!H357)</f>
        <v/>
      </c>
      <c r="I358" s="370" t="str">
        <f>IF(深海装备!I357="","",深海装备!I357)</f>
        <v/>
      </c>
      <c r="J358" s="370" t="str">
        <f>IF(深海装备!J357="","",深海装备!J357)</f>
        <v/>
      </c>
      <c r="K358" s="370" t="str">
        <f>IF(深海装备!K357="","",深海装备!K357)</f>
        <v/>
      </c>
      <c r="L358" s="370" t="str">
        <f>IF(深海装备!L357="","",深海装备!L357)</f>
        <v/>
      </c>
      <c r="M358" s="370" t="str">
        <f>IF(深海装备!M357="","",深海装备!M357)</f>
        <v/>
      </c>
      <c r="N358" s="370" t="str">
        <f>IF(深海装备!N357="","",深海装备!N357)</f>
        <v/>
      </c>
      <c r="O358" s="370" t="str">
        <f>IF(深海装备!O357="","",深海装备!O357)</f>
        <v/>
      </c>
      <c r="P358" s="370" t="str">
        <f>IF(深海装备!P357="","",深海装备!P357)</f>
        <v/>
      </c>
      <c r="Q358" s="370" t="str">
        <f>IF(深海装备!Q357="","",深海装备!Q357)</f>
        <v/>
      </c>
      <c r="R358" s="370" t="str">
        <f>IF(深海装备!R357="","",深海装备!R357)</f>
        <v/>
      </c>
      <c r="S358" s="370" t="str">
        <f>IF(深海装备!S357="","",深海装备!S357)</f>
        <v/>
      </c>
      <c r="T358" s="370" t="str">
        <f>IF(深海装备!T357="","",深海装备!T357)</f>
        <v/>
      </c>
      <c r="U358" s="370" t="str">
        <f>IF(深海装备!U357="","",深海装备!U357)</f>
        <v/>
      </c>
      <c r="V358" s="370" t="str">
        <f>IF(深海装备!V357="","",深海装备!V357)</f>
        <v/>
      </c>
      <c r="W358" s="370" t="str">
        <f>IF(深海装备!W357="","",深海装备!W357)</f>
        <v/>
      </c>
      <c r="X358" s="370" t="str">
        <f>IF(深海装备!X357="","",深海装备!X357)</f>
        <v/>
      </c>
      <c r="Y358" s="370" t="str">
        <f>IF(深海装备!Y357="","",深海装备!Y357)</f>
        <v/>
      </c>
      <c r="Z358" s="370" t="str">
        <f>IF(深海装备!Z357="","",深海装备!Z357)</f>
        <v/>
      </c>
      <c r="AA358" s="370" t="str">
        <f>IF(深海装备!AA357="","",深海装备!AA357)</f>
        <v/>
      </c>
      <c r="AB358" t="str">
        <f>IF(深海装备!AB357="","",深海装备!AB357)</f>
        <v/>
      </c>
      <c r="AC358" t="str">
        <f>IF(深海装备!AC357="","",深海装备!AC357)</f>
        <v/>
      </c>
      <c r="AD358" t="str">
        <f>IF(深海装备!AD357="","",深海装备!AD357)</f>
        <v/>
      </c>
    </row>
    <row r="359" spans="1:30">
      <c r="A359" t="str">
        <f>IF(深海装备!A358="","",深海装备!A358)</f>
        <v/>
      </c>
      <c r="B359" s="67" t="str">
        <f>IF(深海装备!B358="","",深海装备!B358)</f>
        <v/>
      </c>
      <c r="C359" t="str">
        <f>IF(深海装备!C358="","",深海装备!C358)</f>
        <v/>
      </c>
      <c r="D359" t="str">
        <f>IF(深海装备!D358="","",深海装备!D358)</f>
        <v/>
      </c>
      <c r="E359" s="370" t="str">
        <f>IF(深海装备!E358="","",深海装备!E358)</f>
        <v/>
      </c>
      <c r="F359" s="370" t="str">
        <f>IF(深海装备!F358="","",深海装备!F358)</f>
        <v/>
      </c>
      <c r="G359" s="370" t="str">
        <f>IF(深海装备!G358="","",深海装备!G358)</f>
        <v/>
      </c>
      <c r="H359" s="370" t="str">
        <f>IF(深海装备!H358="","",深海装备!H358)</f>
        <v/>
      </c>
      <c r="I359" s="370" t="str">
        <f>IF(深海装备!I358="","",深海装备!I358)</f>
        <v/>
      </c>
      <c r="J359" s="370" t="str">
        <f>IF(深海装备!J358="","",深海装备!J358)</f>
        <v/>
      </c>
      <c r="K359" s="370" t="str">
        <f>IF(深海装备!K358="","",深海装备!K358)</f>
        <v/>
      </c>
      <c r="L359" s="370" t="str">
        <f>IF(深海装备!L358="","",深海装备!L358)</f>
        <v/>
      </c>
      <c r="M359" s="370" t="str">
        <f>IF(深海装备!M358="","",深海装备!M358)</f>
        <v/>
      </c>
      <c r="N359" s="370" t="str">
        <f>IF(深海装备!N358="","",深海装备!N358)</f>
        <v/>
      </c>
      <c r="O359" s="370" t="str">
        <f>IF(深海装备!O358="","",深海装备!O358)</f>
        <v/>
      </c>
      <c r="P359" s="370" t="str">
        <f>IF(深海装备!P358="","",深海装备!P358)</f>
        <v/>
      </c>
      <c r="Q359" s="370" t="str">
        <f>IF(深海装备!Q358="","",深海装备!Q358)</f>
        <v/>
      </c>
      <c r="R359" s="370" t="str">
        <f>IF(深海装备!R358="","",深海装备!R358)</f>
        <v/>
      </c>
      <c r="S359" s="370" t="str">
        <f>IF(深海装备!S358="","",深海装备!S358)</f>
        <v/>
      </c>
      <c r="T359" s="370" t="str">
        <f>IF(深海装备!T358="","",深海装备!T358)</f>
        <v/>
      </c>
      <c r="U359" s="370" t="str">
        <f>IF(深海装备!U358="","",深海装备!U358)</f>
        <v/>
      </c>
      <c r="V359" s="370" t="str">
        <f>IF(深海装备!V358="","",深海装备!V358)</f>
        <v/>
      </c>
      <c r="W359" s="370" t="str">
        <f>IF(深海装备!W358="","",深海装备!W358)</f>
        <v/>
      </c>
      <c r="X359" s="370" t="str">
        <f>IF(深海装备!X358="","",深海装备!X358)</f>
        <v/>
      </c>
      <c r="Y359" s="370" t="str">
        <f>IF(深海装备!Y358="","",深海装备!Y358)</f>
        <v/>
      </c>
      <c r="Z359" s="370" t="str">
        <f>IF(深海装备!Z358="","",深海装备!Z358)</f>
        <v/>
      </c>
      <c r="AA359" s="370" t="str">
        <f>IF(深海装备!AA358="","",深海装备!AA358)</f>
        <v/>
      </c>
      <c r="AB359" t="str">
        <f>IF(深海装备!AB358="","",深海装备!AB358)</f>
        <v/>
      </c>
      <c r="AC359" t="str">
        <f>IF(深海装备!AC358="","",深海装备!AC358)</f>
        <v/>
      </c>
      <c r="AD359" t="str">
        <f>IF(深海装备!AD358="","",深海装备!AD358)</f>
        <v/>
      </c>
    </row>
    <row r="360" spans="1:30">
      <c r="A360" t="str">
        <f>IF(深海装备!A359="","",深海装备!A359)</f>
        <v/>
      </c>
      <c r="B360" s="67" t="str">
        <f>IF(深海装备!B359="","",深海装备!B359)</f>
        <v/>
      </c>
      <c r="C360" t="str">
        <f>IF(深海装备!C359="","",深海装备!C359)</f>
        <v/>
      </c>
      <c r="D360" t="str">
        <f>IF(深海装备!D359="","",深海装备!D359)</f>
        <v/>
      </c>
      <c r="E360" s="370" t="str">
        <f>IF(深海装备!E359="","",深海装备!E359)</f>
        <v/>
      </c>
      <c r="F360" s="370" t="str">
        <f>IF(深海装备!F359="","",深海装备!F359)</f>
        <v/>
      </c>
      <c r="G360" s="370" t="str">
        <f>IF(深海装备!G359="","",深海装备!G359)</f>
        <v/>
      </c>
      <c r="H360" s="370" t="str">
        <f>IF(深海装备!H359="","",深海装备!H359)</f>
        <v/>
      </c>
      <c r="I360" s="370" t="str">
        <f>IF(深海装备!I359="","",深海装备!I359)</f>
        <v/>
      </c>
      <c r="J360" s="370" t="str">
        <f>IF(深海装备!J359="","",深海装备!J359)</f>
        <v/>
      </c>
      <c r="K360" s="370" t="str">
        <f>IF(深海装备!K359="","",深海装备!K359)</f>
        <v/>
      </c>
      <c r="L360" s="370" t="str">
        <f>IF(深海装备!L359="","",深海装备!L359)</f>
        <v/>
      </c>
      <c r="M360" s="370" t="str">
        <f>IF(深海装备!M359="","",深海装备!M359)</f>
        <v/>
      </c>
      <c r="N360" s="370" t="str">
        <f>IF(深海装备!N359="","",深海装备!N359)</f>
        <v/>
      </c>
      <c r="O360" s="370" t="str">
        <f>IF(深海装备!O359="","",深海装备!O359)</f>
        <v/>
      </c>
      <c r="P360" s="370" t="str">
        <f>IF(深海装备!P359="","",深海装备!P359)</f>
        <v/>
      </c>
      <c r="Q360" s="370" t="str">
        <f>IF(深海装备!Q359="","",深海装备!Q359)</f>
        <v/>
      </c>
      <c r="R360" s="370" t="str">
        <f>IF(深海装备!R359="","",深海装备!R359)</f>
        <v/>
      </c>
      <c r="S360" s="370" t="str">
        <f>IF(深海装备!S359="","",深海装备!S359)</f>
        <v/>
      </c>
      <c r="T360" s="370" t="str">
        <f>IF(深海装备!T359="","",深海装备!T359)</f>
        <v/>
      </c>
      <c r="U360" s="370" t="str">
        <f>IF(深海装备!U359="","",深海装备!U359)</f>
        <v/>
      </c>
      <c r="V360" s="370" t="str">
        <f>IF(深海装备!V359="","",深海装备!V359)</f>
        <v/>
      </c>
      <c r="W360" s="370" t="str">
        <f>IF(深海装备!W359="","",深海装备!W359)</f>
        <v/>
      </c>
      <c r="X360" s="370" t="str">
        <f>IF(深海装备!X359="","",深海装备!X359)</f>
        <v/>
      </c>
      <c r="Y360" s="370" t="str">
        <f>IF(深海装备!Y359="","",深海装备!Y359)</f>
        <v/>
      </c>
      <c r="Z360" s="370" t="str">
        <f>IF(深海装备!Z359="","",深海装备!Z359)</f>
        <v/>
      </c>
      <c r="AA360" s="370" t="str">
        <f>IF(深海装备!AA359="","",深海装备!AA359)</f>
        <v/>
      </c>
      <c r="AB360" t="str">
        <f>IF(深海装备!AB359="","",深海装备!AB359)</f>
        <v/>
      </c>
      <c r="AC360" t="str">
        <f>IF(深海装备!AC359="","",深海装备!AC359)</f>
        <v/>
      </c>
      <c r="AD360" t="str">
        <f>IF(深海装备!AD359="","",深海装备!AD359)</f>
        <v/>
      </c>
    </row>
    <row r="361" spans="1:30">
      <c r="A361" t="str">
        <f>IF(深海装备!A360="","",深海装备!A360)</f>
        <v/>
      </c>
      <c r="B361" s="67" t="str">
        <f>IF(深海装备!B360="","",深海装备!B360)</f>
        <v/>
      </c>
      <c r="C361" t="str">
        <f>IF(深海装备!C360="","",深海装备!C360)</f>
        <v/>
      </c>
      <c r="D361" t="str">
        <f>IF(深海装备!D360="","",深海装备!D360)</f>
        <v/>
      </c>
      <c r="E361" s="370" t="str">
        <f>IF(深海装备!E360="","",深海装备!E360)</f>
        <v/>
      </c>
      <c r="F361" s="370" t="str">
        <f>IF(深海装备!F360="","",深海装备!F360)</f>
        <v/>
      </c>
      <c r="G361" s="370" t="str">
        <f>IF(深海装备!G360="","",深海装备!G360)</f>
        <v/>
      </c>
      <c r="H361" s="370" t="str">
        <f>IF(深海装备!H360="","",深海装备!H360)</f>
        <v/>
      </c>
      <c r="I361" s="370" t="str">
        <f>IF(深海装备!I360="","",深海装备!I360)</f>
        <v/>
      </c>
      <c r="J361" s="370" t="str">
        <f>IF(深海装备!J360="","",深海装备!J360)</f>
        <v/>
      </c>
      <c r="K361" s="370" t="str">
        <f>IF(深海装备!K360="","",深海装备!K360)</f>
        <v/>
      </c>
      <c r="L361" s="370" t="str">
        <f>IF(深海装备!L360="","",深海装备!L360)</f>
        <v/>
      </c>
      <c r="M361" s="370" t="str">
        <f>IF(深海装备!M360="","",深海装备!M360)</f>
        <v/>
      </c>
      <c r="N361" s="370" t="str">
        <f>IF(深海装备!N360="","",深海装备!N360)</f>
        <v/>
      </c>
      <c r="O361" s="370" t="str">
        <f>IF(深海装备!O360="","",深海装备!O360)</f>
        <v/>
      </c>
      <c r="P361" s="370" t="str">
        <f>IF(深海装备!P360="","",深海装备!P360)</f>
        <v/>
      </c>
      <c r="Q361" s="370" t="str">
        <f>IF(深海装备!Q360="","",深海装备!Q360)</f>
        <v/>
      </c>
      <c r="R361" s="370" t="str">
        <f>IF(深海装备!R360="","",深海装备!R360)</f>
        <v/>
      </c>
      <c r="S361" s="370" t="str">
        <f>IF(深海装备!S360="","",深海装备!S360)</f>
        <v/>
      </c>
      <c r="T361" s="370" t="str">
        <f>IF(深海装备!T360="","",深海装备!T360)</f>
        <v/>
      </c>
      <c r="U361" s="370" t="str">
        <f>IF(深海装备!U360="","",深海装备!U360)</f>
        <v/>
      </c>
      <c r="V361" s="370" t="str">
        <f>IF(深海装备!V360="","",深海装备!V360)</f>
        <v/>
      </c>
      <c r="W361" s="370" t="str">
        <f>IF(深海装备!W360="","",深海装备!W360)</f>
        <v/>
      </c>
      <c r="X361" s="370" t="str">
        <f>IF(深海装备!X360="","",深海装备!X360)</f>
        <v/>
      </c>
      <c r="Y361" s="370" t="str">
        <f>IF(深海装备!Y360="","",深海装备!Y360)</f>
        <v/>
      </c>
      <c r="Z361" s="370" t="str">
        <f>IF(深海装备!Z360="","",深海装备!Z360)</f>
        <v/>
      </c>
      <c r="AA361" s="370" t="str">
        <f>IF(深海装备!AA360="","",深海装备!AA360)</f>
        <v/>
      </c>
      <c r="AB361" t="str">
        <f>IF(深海装备!AB360="","",深海装备!AB360)</f>
        <v/>
      </c>
      <c r="AC361" t="str">
        <f>IF(深海装备!AC360="","",深海装备!AC360)</f>
        <v/>
      </c>
      <c r="AD361" t="str">
        <f>IF(深海装备!AD360="","",深海装备!AD360)</f>
        <v/>
      </c>
    </row>
    <row r="362" spans="1:30">
      <c r="A362" t="str">
        <f>IF(深海装备!A361="","",深海装备!A361)</f>
        <v/>
      </c>
      <c r="B362" s="67" t="str">
        <f>IF(深海装备!B361="","",深海装备!B361)</f>
        <v/>
      </c>
      <c r="C362" t="str">
        <f>IF(深海装备!C361="","",深海装备!C361)</f>
        <v/>
      </c>
      <c r="D362" t="str">
        <f>IF(深海装备!D361="","",深海装备!D361)</f>
        <v/>
      </c>
      <c r="E362" s="370" t="str">
        <f>IF(深海装备!E361="","",深海装备!E361)</f>
        <v/>
      </c>
      <c r="F362" s="370" t="str">
        <f>IF(深海装备!F361="","",深海装备!F361)</f>
        <v/>
      </c>
      <c r="G362" s="370" t="str">
        <f>IF(深海装备!G361="","",深海装备!G361)</f>
        <v/>
      </c>
      <c r="H362" s="370" t="str">
        <f>IF(深海装备!H361="","",深海装备!H361)</f>
        <v/>
      </c>
      <c r="I362" s="370" t="str">
        <f>IF(深海装备!I361="","",深海装备!I361)</f>
        <v/>
      </c>
      <c r="J362" s="370" t="str">
        <f>IF(深海装备!J361="","",深海装备!J361)</f>
        <v/>
      </c>
      <c r="K362" s="370" t="str">
        <f>IF(深海装备!K361="","",深海装备!K361)</f>
        <v/>
      </c>
      <c r="L362" s="370" t="str">
        <f>IF(深海装备!L361="","",深海装备!L361)</f>
        <v/>
      </c>
      <c r="M362" s="370" t="str">
        <f>IF(深海装备!M361="","",深海装备!M361)</f>
        <v/>
      </c>
      <c r="N362" s="370" t="str">
        <f>IF(深海装备!N361="","",深海装备!N361)</f>
        <v/>
      </c>
      <c r="O362" s="370" t="str">
        <f>IF(深海装备!O361="","",深海装备!O361)</f>
        <v/>
      </c>
      <c r="P362" s="370" t="str">
        <f>IF(深海装备!P361="","",深海装备!P361)</f>
        <v/>
      </c>
      <c r="Q362" s="370" t="str">
        <f>IF(深海装备!Q361="","",深海装备!Q361)</f>
        <v/>
      </c>
      <c r="R362" s="370" t="str">
        <f>IF(深海装备!R361="","",深海装备!R361)</f>
        <v/>
      </c>
      <c r="S362" s="370" t="str">
        <f>IF(深海装备!S361="","",深海装备!S361)</f>
        <v/>
      </c>
      <c r="T362" s="370" t="str">
        <f>IF(深海装备!T361="","",深海装备!T361)</f>
        <v/>
      </c>
      <c r="U362" s="370" t="str">
        <f>IF(深海装备!U361="","",深海装备!U361)</f>
        <v/>
      </c>
      <c r="V362" s="370" t="str">
        <f>IF(深海装备!V361="","",深海装备!V361)</f>
        <v/>
      </c>
      <c r="W362" s="370" t="str">
        <f>IF(深海装备!W361="","",深海装备!W361)</f>
        <v/>
      </c>
      <c r="X362" s="370" t="str">
        <f>IF(深海装备!X361="","",深海装备!X361)</f>
        <v/>
      </c>
      <c r="Y362" s="370" t="str">
        <f>IF(深海装备!Y361="","",深海装备!Y361)</f>
        <v/>
      </c>
      <c r="Z362" s="370" t="str">
        <f>IF(深海装备!Z361="","",深海装备!Z361)</f>
        <v/>
      </c>
      <c r="AA362" s="370" t="str">
        <f>IF(深海装备!AA361="","",深海装备!AA361)</f>
        <v/>
      </c>
      <c r="AB362" t="str">
        <f>IF(深海装备!AB361="","",深海装备!AB361)</f>
        <v/>
      </c>
      <c r="AC362" t="str">
        <f>IF(深海装备!AC361="","",深海装备!AC361)</f>
        <v/>
      </c>
      <c r="AD362" t="str">
        <f>IF(深海装备!AD361="","",深海装备!AD361)</f>
        <v/>
      </c>
    </row>
    <row r="363" spans="1:30">
      <c r="A363" t="str">
        <f>IF(深海装备!A362="","",深海装备!A362)</f>
        <v/>
      </c>
      <c r="B363" s="67" t="str">
        <f>IF(深海装备!B362="","",深海装备!B362)</f>
        <v/>
      </c>
      <c r="C363" t="str">
        <f>IF(深海装备!C362="","",深海装备!C362)</f>
        <v/>
      </c>
      <c r="D363" t="str">
        <f>IF(深海装备!D362="","",深海装备!D362)</f>
        <v/>
      </c>
      <c r="E363" s="370" t="str">
        <f>IF(深海装备!E362="","",深海装备!E362)</f>
        <v/>
      </c>
      <c r="F363" s="370" t="str">
        <f>IF(深海装备!F362="","",深海装备!F362)</f>
        <v/>
      </c>
      <c r="G363" s="370" t="str">
        <f>IF(深海装备!G362="","",深海装备!G362)</f>
        <v/>
      </c>
      <c r="H363" s="370" t="str">
        <f>IF(深海装备!H362="","",深海装备!H362)</f>
        <v/>
      </c>
      <c r="I363" s="370" t="str">
        <f>IF(深海装备!I362="","",深海装备!I362)</f>
        <v/>
      </c>
      <c r="J363" s="370" t="str">
        <f>IF(深海装备!J362="","",深海装备!J362)</f>
        <v/>
      </c>
      <c r="K363" s="370" t="str">
        <f>IF(深海装备!K362="","",深海装备!K362)</f>
        <v/>
      </c>
      <c r="L363" s="370" t="str">
        <f>IF(深海装备!L362="","",深海装备!L362)</f>
        <v/>
      </c>
      <c r="M363" s="370" t="str">
        <f>IF(深海装备!M362="","",深海装备!M362)</f>
        <v/>
      </c>
      <c r="N363" s="370" t="str">
        <f>IF(深海装备!N362="","",深海装备!N362)</f>
        <v/>
      </c>
      <c r="O363" s="370" t="str">
        <f>IF(深海装备!O362="","",深海装备!O362)</f>
        <v/>
      </c>
      <c r="P363" s="370" t="str">
        <f>IF(深海装备!P362="","",深海装备!P362)</f>
        <v/>
      </c>
      <c r="Q363" s="370" t="str">
        <f>IF(深海装备!Q362="","",深海装备!Q362)</f>
        <v/>
      </c>
      <c r="R363" s="370" t="str">
        <f>IF(深海装备!R362="","",深海装备!R362)</f>
        <v/>
      </c>
      <c r="S363" s="370" t="str">
        <f>IF(深海装备!S362="","",深海装备!S362)</f>
        <v/>
      </c>
      <c r="T363" s="370" t="str">
        <f>IF(深海装备!T362="","",深海装备!T362)</f>
        <v/>
      </c>
      <c r="U363" s="370" t="str">
        <f>IF(深海装备!U362="","",深海装备!U362)</f>
        <v/>
      </c>
      <c r="V363" s="370" t="str">
        <f>IF(深海装备!V362="","",深海装备!V362)</f>
        <v/>
      </c>
      <c r="W363" s="370" t="str">
        <f>IF(深海装备!W362="","",深海装备!W362)</f>
        <v/>
      </c>
      <c r="X363" s="370" t="str">
        <f>IF(深海装备!X362="","",深海装备!X362)</f>
        <v/>
      </c>
      <c r="Y363" s="370" t="str">
        <f>IF(深海装备!Y362="","",深海装备!Y362)</f>
        <v/>
      </c>
      <c r="Z363" s="370" t="str">
        <f>IF(深海装备!Z362="","",深海装备!Z362)</f>
        <v/>
      </c>
      <c r="AA363" s="370" t="str">
        <f>IF(深海装备!AA362="","",深海装备!AA362)</f>
        <v/>
      </c>
      <c r="AB363" t="str">
        <f>IF(深海装备!AB362="","",深海装备!AB362)</f>
        <v/>
      </c>
      <c r="AC363" t="str">
        <f>IF(深海装备!AC362="","",深海装备!AC362)</f>
        <v/>
      </c>
      <c r="AD363" t="str">
        <f>IF(深海装备!AD362="","",深海装备!AD362)</f>
        <v/>
      </c>
    </row>
    <row r="364" spans="1:30">
      <c r="A364" t="str">
        <f>IF(深海装备!A363="","",深海装备!A363)</f>
        <v/>
      </c>
      <c r="B364" s="67" t="str">
        <f>IF(深海装备!B363="","",深海装备!B363)</f>
        <v/>
      </c>
      <c r="C364" t="str">
        <f>IF(深海装备!C363="","",深海装备!C363)</f>
        <v/>
      </c>
      <c r="D364" t="str">
        <f>IF(深海装备!D363="","",深海装备!D363)</f>
        <v/>
      </c>
      <c r="E364" s="370" t="str">
        <f>IF(深海装备!E363="","",深海装备!E363)</f>
        <v/>
      </c>
      <c r="F364" s="370" t="str">
        <f>IF(深海装备!F363="","",深海装备!F363)</f>
        <v/>
      </c>
      <c r="G364" s="370" t="str">
        <f>IF(深海装备!G363="","",深海装备!G363)</f>
        <v/>
      </c>
      <c r="H364" s="370" t="str">
        <f>IF(深海装备!H363="","",深海装备!H363)</f>
        <v/>
      </c>
      <c r="I364" s="370" t="str">
        <f>IF(深海装备!I363="","",深海装备!I363)</f>
        <v/>
      </c>
      <c r="J364" s="370" t="str">
        <f>IF(深海装备!J363="","",深海装备!J363)</f>
        <v/>
      </c>
      <c r="K364" s="370" t="str">
        <f>IF(深海装备!K363="","",深海装备!K363)</f>
        <v/>
      </c>
      <c r="L364" s="370" t="str">
        <f>IF(深海装备!L363="","",深海装备!L363)</f>
        <v/>
      </c>
      <c r="M364" s="370" t="str">
        <f>IF(深海装备!M363="","",深海装备!M363)</f>
        <v/>
      </c>
      <c r="N364" s="370" t="str">
        <f>IF(深海装备!N363="","",深海装备!N363)</f>
        <v/>
      </c>
      <c r="O364" s="370" t="str">
        <f>IF(深海装备!O363="","",深海装备!O363)</f>
        <v/>
      </c>
      <c r="P364" s="370" t="str">
        <f>IF(深海装备!P363="","",深海装备!P363)</f>
        <v/>
      </c>
      <c r="Q364" s="370" t="str">
        <f>IF(深海装备!Q363="","",深海装备!Q363)</f>
        <v/>
      </c>
      <c r="R364" s="370" t="str">
        <f>IF(深海装备!R363="","",深海装备!R363)</f>
        <v/>
      </c>
      <c r="S364" s="370" t="str">
        <f>IF(深海装备!S363="","",深海装备!S363)</f>
        <v/>
      </c>
      <c r="T364" s="370" t="str">
        <f>IF(深海装备!T363="","",深海装备!T363)</f>
        <v/>
      </c>
      <c r="U364" s="370" t="str">
        <f>IF(深海装备!U363="","",深海装备!U363)</f>
        <v/>
      </c>
      <c r="V364" s="370" t="str">
        <f>IF(深海装备!V363="","",深海装备!V363)</f>
        <v/>
      </c>
      <c r="W364" s="370" t="str">
        <f>IF(深海装备!W363="","",深海装备!W363)</f>
        <v/>
      </c>
      <c r="X364" s="370" t="str">
        <f>IF(深海装备!X363="","",深海装备!X363)</f>
        <v/>
      </c>
      <c r="Y364" s="370" t="str">
        <f>IF(深海装备!Y363="","",深海装备!Y363)</f>
        <v/>
      </c>
      <c r="Z364" s="370" t="str">
        <f>IF(深海装备!Z363="","",深海装备!Z363)</f>
        <v/>
      </c>
      <c r="AA364" s="370" t="str">
        <f>IF(深海装备!AA363="","",深海装备!AA363)</f>
        <v/>
      </c>
      <c r="AB364" t="str">
        <f>IF(深海装备!AB363="","",深海装备!AB363)</f>
        <v/>
      </c>
      <c r="AC364" t="str">
        <f>IF(深海装备!AC363="","",深海装备!AC363)</f>
        <v/>
      </c>
      <c r="AD364" t="str">
        <f>IF(深海装备!AD363="","",深海装备!AD363)</f>
        <v/>
      </c>
    </row>
    <row r="365" spans="1:30">
      <c r="A365" t="str">
        <f>IF(深海装备!A364="","",深海装备!A364)</f>
        <v/>
      </c>
      <c r="B365" s="67" t="str">
        <f>IF(深海装备!B364="","",深海装备!B364)</f>
        <v/>
      </c>
      <c r="C365" t="str">
        <f>IF(深海装备!C364="","",深海装备!C364)</f>
        <v/>
      </c>
      <c r="D365" t="str">
        <f>IF(深海装备!D364="","",深海装备!D364)</f>
        <v/>
      </c>
      <c r="E365" s="370" t="str">
        <f>IF(深海装备!E364="","",深海装备!E364)</f>
        <v/>
      </c>
      <c r="F365" s="370" t="str">
        <f>IF(深海装备!F364="","",深海装备!F364)</f>
        <v/>
      </c>
      <c r="G365" s="370" t="str">
        <f>IF(深海装备!G364="","",深海装备!G364)</f>
        <v/>
      </c>
      <c r="H365" s="370" t="str">
        <f>IF(深海装备!H364="","",深海装备!H364)</f>
        <v/>
      </c>
      <c r="I365" s="370" t="str">
        <f>IF(深海装备!I364="","",深海装备!I364)</f>
        <v/>
      </c>
      <c r="J365" s="370" t="str">
        <f>IF(深海装备!J364="","",深海装备!J364)</f>
        <v/>
      </c>
      <c r="K365" s="370" t="str">
        <f>IF(深海装备!K364="","",深海装备!K364)</f>
        <v/>
      </c>
      <c r="L365" s="370" t="str">
        <f>IF(深海装备!L364="","",深海装备!L364)</f>
        <v/>
      </c>
      <c r="M365" s="370" t="str">
        <f>IF(深海装备!M364="","",深海装备!M364)</f>
        <v/>
      </c>
      <c r="N365" s="370" t="str">
        <f>IF(深海装备!N364="","",深海装备!N364)</f>
        <v/>
      </c>
      <c r="O365" s="370" t="str">
        <f>IF(深海装备!O364="","",深海装备!O364)</f>
        <v/>
      </c>
      <c r="P365" s="370" t="str">
        <f>IF(深海装备!P364="","",深海装备!P364)</f>
        <v/>
      </c>
      <c r="Q365" s="370" t="str">
        <f>IF(深海装备!Q364="","",深海装备!Q364)</f>
        <v/>
      </c>
      <c r="R365" s="370" t="str">
        <f>IF(深海装备!R364="","",深海装备!R364)</f>
        <v/>
      </c>
      <c r="S365" s="370" t="str">
        <f>IF(深海装备!S364="","",深海装备!S364)</f>
        <v/>
      </c>
      <c r="T365" s="370" t="str">
        <f>IF(深海装备!T364="","",深海装备!T364)</f>
        <v/>
      </c>
      <c r="U365" s="370" t="str">
        <f>IF(深海装备!U364="","",深海装备!U364)</f>
        <v/>
      </c>
      <c r="V365" s="370" t="str">
        <f>IF(深海装备!V364="","",深海装备!V364)</f>
        <v/>
      </c>
      <c r="W365" s="370" t="str">
        <f>IF(深海装备!W364="","",深海装备!W364)</f>
        <v/>
      </c>
      <c r="X365" s="370" t="str">
        <f>IF(深海装备!X364="","",深海装备!X364)</f>
        <v/>
      </c>
      <c r="Y365" s="370" t="str">
        <f>IF(深海装备!Y364="","",深海装备!Y364)</f>
        <v/>
      </c>
      <c r="Z365" s="370" t="str">
        <f>IF(深海装备!Z364="","",深海装备!Z364)</f>
        <v/>
      </c>
      <c r="AA365" s="370" t="str">
        <f>IF(深海装备!AA364="","",深海装备!AA364)</f>
        <v/>
      </c>
      <c r="AB365" t="str">
        <f>IF(深海装备!AB364="","",深海装备!AB364)</f>
        <v/>
      </c>
      <c r="AC365" t="str">
        <f>IF(深海装备!AC364="","",深海装备!AC364)</f>
        <v/>
      </c>
      <c r="AD365" t="str">
        <f>IF(深海装备!AD364="","",深海装备!AD364)</f>
        <v/>
      </c>
    </row>
    <row r="366" spans="1:30">
      <c r="A366" t="str">
        <f>IF(深海装备!A365="","",深海装备!A365)</f>
        <v/>
      </c>
      <c r="B366" s="67" t="str">
        <f>IF(深海装备!B365="","",深海装备!B365)</f>
        <v/>
      </c>
      <c r="C366" t="str">
        <f>IF(深海装备!C365="","",深海装备!C365)</f>
        <v/>
      </c>
      <c r="D366" t="str">
        <f>IF(深海装备!D365="","",深海装备!D365)</f>
        <v/>
      </c>
      <c r="E366" s="370" t="str">
        <f>IF(深海装备!E365="","",深海装备!E365)</f>
        <v/>
      </c>
      <c r="F366" s="370" t="str">
        <f>IF(深海装备!F365="","",深海装备!F365)</f>
        <v/>
      </c>
      <c r="G366" s="370" t="str">
        <f>IF(深海装备!G365="","",深海装备!G365)</f>
        <v/>
      </c>
      <c r="H366" s="370" t="str">
        <f>IF(深海装备!H365="","",深海装备!H365)</f>
        <v/>
      </c>
      <c r="I366" s="370" t="str">
        <f>IF(深海装备!I365="","",深海装备!I365)</f>
        <v/>
      </c>
      <c r="J366" s="370" t="str">
        <f>IF(深海装备!J365="","",深海装备!J365)</f>
        <v/>
      </c>
      <c r="K366" s="370" t="str">
        <f>IF(深海装备!K365="","",深海装备!K365)</f>
        <v/>
      </c>
      <c r="L366" s="370" t="str">
        <f>IF(深海装备!L365="","",深海装备!L365)</f>
        <v/>
      </c>
      <c r="M366" s="370" t="str">
        <f>IF(深海装备!M365="","",深海装备!M365)</f>
        <v/>
      </c>
      <c r="N366" s="370" t="str">
        <f>IF(深海装备!N365="","",深海装备!N365)</f>
        <v/>
      </c>
      <c r="O366" s="370" t="str">
        <f>IF(深海装备!O365="","",深海装备!O365)</f>
        <v/>
      </c>
      <c r="P366" s="370" t="str">
        <f>IF(深海装备!P365="","",深海装备!P365)</f>
        <v/>
      </c>
      <c r="Q366" s="370" t="str">
        <f>IF(深海装备!Q365="","",深海装备!Q365)</f>
        <v/>
      </c>
      <c r="R366" s="370" t="str">
        <f>IF(深海装备!R365="","",深海装备!R365)</f>
        <v/>
      </c>
      <c r="S366" s="370" t="str">
        <f>IF(深海装备!S365="","",深海装备!S365)</f>
        <v/>
      </c>
      <c r="T366" s="370" t="str">
        <f>IF(深海装备!T365="","",深海装备!T365)</f>
        <v/>
      </c>
      <c r="U366" s="370" t="str">
        <f>IF(深海装备!U365="","",深海装备!U365)</f>
        <v/>
      </c>
      <c r="V366" s="370" t="str">
        <f>IF(深海装备!V365="","",深海装备!V365)</f>
        <v/>
      </c>
      <c r="W366" s="370" t="str">
        <f>IF(深海装备!W365="","",深海装备!W365)</f>
        <v/>
      </c>
      <c r="X366" s="370" t="str">
        <f>IF(深海装备!X365="","",深海装备!X365)</f>
        <v/>
      </c>
      <c r="Y366" s="370" t="str">
        <f>IF(深海装备!Y365="","",深海装备!Y365)</f>
        <v/>
      </c>
      <c r="Z366" s="370" t="str">
        <f>IF(深海装备!Z365="","",深海装备!Z365)</f>
        <v/>
      </c>
      <c r="AA366" s="370" t="str">
        <f>IF(深海装备!AA365="","",深海装备!AA365)</f>
        <v/>
      </c>
      <c r="AB366" t="str">
        <f>IF(深海装备!AB365="","",深海装备!AB365)</f>
        <v/>
      </c>
      <c r="AC366" t="str">
        <f>IF(深海装备!AC365="","",深海装备!AC365)</f>
        <v/>
      </c>
      <c r="AD366" t="str">
        <f>IF(深海装备!AD365="","",深海装备!AD365)</f>
        <v/>
      </c>
    </row>
    <row r="367" spans="1:30">
      <c r="A367" t="str">
        <f>IF(深海装备!A366="","",深海装备!A366)</f>
        <v/>
      </c>
      <c r="B367" s="67" t="str">
        <f>IF(深海装备!B366="","",深海装备!B366)</f>
        <v/>
      </c>
      <c r="C367" t="str">
        <f>IF(深海装备!C366="","",深海装备!C366)</f>
        <v/>
      </c>
      <c r="D367" t="str">
        <f>IF(深海装备!D366="","",深海装备!D366)</f>
        <v/>
      </c>
      <c r="E367" s="370" t="str">
        <f>IF(深海装备!E366="","",深海装备!E366)</f>
        <v/>
      </c>
      <c r="F367" s="370" t="str">
        <f>IF(深海装备!F366="","",深海装备!F366)</f>
        <v/>
      </c>
      <c r="G367" s="370" t="str">
        <f>IF(深海装备!G366="","",深海装备!G366)</f>
        <v/>
      </c>
      <c r="H367" s="370" t="str">
        <f>IF(深海装备!H366="","",深海装备!H366)</f>
        <v/>
      </c>
      <c r="I367" s="370" t="str">
        <f>IF(深海装备!I366="","",深海装备!I366)</f>
        <v/>
      </c>
      <c r="J367" s="370" t="str">
        <f>IF(深海装备!J366="","",深海装备!J366)</f>
        <v/>
      </c>
      <c r="K367" s="370" t="str">
        <f>IF(深海装备!K366="","",深海装备!K366)</f>
        <v/>
      </c>
      <c r="L367" s="370" t="str">
        <f>IF(深海装备!L366="","",深海装备!L366)</f>
        <v/>
      </c>
      <c r="M367" s="370" t="str">
        <f>IF(深海装备!M366="","",深海装备!M366)</f>
        <v/>
      </c>
      <c r="N367" s="370" t="str">
        <f>IF(深海装备!N366="","",深海装备!N366)</f>
        <v/>
      </c>
      <c r="O367" s="370" t="str">
        <f>IF(深海装备!O366="","",深海装备!O366)</f>
        <v/>
      </c>
      <c r="P367" s="370" t="str">
        <f>IF(深海装备!P366="","",深海装备!P366)</f>
        <v/>
      </c>
      <c r="Q367" s="370" t="str">
        <f>IF(深海装备!Q366="","",深海装备!Q366)</f>
        <v/>
      </c>
      <c r="R367" s="370" t="str">
        <f>IF(深海装备!R366="","",深海装备!R366)</f>
        <v/>
      </c>
      <c r="S367" s="370" t="str">
        <f>IF(深海装备!S366="","",深海装备!S366)</f>
        <v/>
      </c>
      <c r="T367" s="370" t="str">
        <f>IF(深海装备!T366="","",深海装备!T366)</f>
        <v/>
      </c>
      <c r="U367" s="370" t="str">
        <f>IF(深海装备!U366="","",深海装备!U366)</f>
        <v/>
      </c>
      <c r="V367" s="370" t="str">
        <f>IF(深海装备!V366="","",深海装备!V366)</f>
        <v/>
      </c>
      <c r="W367" s="370" t="str">
        <f>IF(深海装备!W366="","",深海装备!W366)</f>
        <v/>
      </c>
      <c r="X367" s="370" t="str">
        <f>IF(深海装备!X366="","",深海装备!X366)</f>
        <v/>
      </c>
      <c r="Y367" s="370" t="str">
        <f>IF(深海装备!Y366="","",深海装备!Y366)</f>
        <v/>
      </c>
      <c r="Z367" s="370" t="str">
        <f>IF(深海装备!Z366="","",深海装备!Z366)</f>
        <v/>
      </c>
      <c r="AA367" s="370" t="str">
        <f>IF(深海装备!AA366="","",深海装备!AA366)</f>
        <v/>
      </c>
      <c r="AB367" t="str">
        <f>IF(深海装备!AB366="","",深海装备!AB366)</f>
        <v/>
      </c>
      <c r="AC367" t="str">
        <f>IF(深海装备!AC366="","",深海装备!AC366)</f>
        <v/>
      </c>
      <c r="AD367" t="str">
        <f>IF(深海装备!AD366="","",深海装备!AD366)</f>
        <v/>
      </c>
    </row>
    <row r="368" spans="1:30">
      <c r="A368" t="str">
        <f>IF(深海装备!A367="","",深海装备!A367)</f>
        <v/>
      </c>
      <c r="B368" s="67" t="str">
        <f>IF(深海装备!B367="","",深海装备!B367)</f>
        <v/>
      </c>
      <c r="C368" t="str">
        <f>IF(深海装备!C367="","",深海装备!C367)</f>
        <v/>
      </c>
      <c r="D368" t="str">
        <f>IF(深海装备!D367="","",深海装备!D367)</f>
        <v/>
      </c>
      <c r="E368" s="370" t="str">
        <f>IF(深海装备!E367="","",深海装备!E367)</f>
        <v/>
      </c>
      <c r="F368" s="370" t="str">
        <f>IF(深海装备!F367="","",深海装备!F367)</f>
        <v/>
      </c>
      <c r="G368" s="370" t="str">
        <f>IF(深海装备!G367="","",深海装备!G367)</f>
        <v/>
      </c>
      <c r="H368" s="370" t="str">
        <f>IF(深海装备!H367="","",深海装备!H367)</f>
        <v/>
      </c>
      <c r="I368" s="370" t="str">
        <f>IF(深海装备!I367="","",深海装备!I367)</f>
        <v/>
      </c>
      <c r="J368" s="370" t="str">
        <f>IF(深海装备!J367="","",深海装备!J367)</f>
        <v/>
      </c>
      <c r="K368" s="370" t="str">
        <f>IF(深海装备!K367="","",深海装备!K367)</f>
        <v/>
      </c>
      <c r="L368" s="370" t="str">
        <f>IF(深海装备!L367="","",深海装备!L367)</f>
        <v/>
      </c>
      <c r="M368" s="370" t="str">
        <f>IF(深海装备!M367="","",深海装备!M367)</f>
        <v/>
      </c>
      <c r="N368" s="370" t="str">
        <f>IF(深海装备!N367="","",深海装备!N367)</f>
        <v/>
      </c>
      <c r="O368" s="370" t="str">
        <f>IF(深海装备!O367="","",深海装备!O367)</f>
        <v/>
      </c>
      <c r="P368" s="370" t="str">
        <f>IF(深海装备!P367="","",深海装备!P367)</f>
        <v/>
      </c>
      <c r="Q368" s="370" t="str">
        <f>IF(深海装备!Q367="","",深海装备!Q367)</f>
        <v/>
      </c>
      <c r="R368" s="370" t="str">
        <f>IF(深海装备!R367="","",深海装备!R367)</f>
        <v/>
      </c>
      <c r="S368" s="370" t="str">
        <f>IF(深海装备!S367="","",深海装备!S367)</f>
        <v/>
      </c>
      <c r="T368" s="370" t="str">
        <f>IF(深海装备!T367="","",深海装备!T367)</f>
        <v/>
      </c>
      <c r="U368" s="370" t="str">
        <f>IF(深海装备!U367="","",深海装备!U367)</f>
        <v/>
      </c>
      <c r="V368" s="370" t="str">
        <f>IF(深海装备!V367="","",深海装备!V367)</f>
        <v/>
      </c>
      <c r="W368" s="370" t="str">
        <f>IF(深海装备!W367="","",深海装备!W367)</f>
        <v/>
      </c>
      <c r="X368" s="370" t="str">
        <f>IF(深海装备!X367="","",深海装备!X367)</f>
        <v/>
      </c>
      <c r="Y368" s="370" t="str">
        <f>IF(深海装备!Y367="","",深海装备!Y367)</f>
        <v/>
      </c>
      <c r="Z368" s="370" t="str">
        <f>IF(深海装备!Z367="","",深海装备!Z367)</f>
        <v/>
      </c>
      <c r="AA368" s="370" t="str">
        <f>IF(深海装备!AA367="","",深海装备!AA367)</f>
        <v/>
      </c>
      <c r="AB368" t="str">
        <f>IF(深海装备!AB367="","",深海装备!AB367)</f>
        <v/>
      </c>
      <c r="AC368" t="str">
        <f>IF(深海装备!AC367="","",深海装备!AC367)</f>
        <v/>
      </c>
      <c r="AD368" t="str">
        <f>IF(深海装备!AD367="","",深海装备!AD367)</f>
        <v/>
      </c>
    </row>
    <row r="369" spans="1:30">
      <c r="A369" t="str">
        <f>IF(深海装备!A368="","",深海装备!A368)</f>
        <v/>
      </c>
      <c r="B369" s="67" t="str">
        <f>IF(深海装备!B368="","",深海装备!B368)</f>
        <v/>
      </c>
      <c r="C369" t="str">
        <f>IF(深海装备!C368="","",深海装备!C368)</f>
        <v/>
      </c>
      <c r="D369" t="str">
        <f>IF(深海装备!D368="","",深海装备!D368)</f>
        <v/>
      </c>
      <c r="E369" s="370" t="str">
        <f>IF(深海装备!E368="","",深海装备!E368)</f>
        <v/>
      </c>
      <c r="F369" s="370" t="str">
        <f>IF(深海装备!F368="","",深海装备!F368)</f>
        <v/>
      </c>
      <c r="G369" s="370" t="str">
        <f>IF(深海装备!G368="","",深海装备!G368)</f>
        <v/>
      </c>
      <c r="H369" s="370" t="str">
        <f>IF(深海装备!H368="","",深海装备!H368)</f>
        <v/>
      </c>
      <c r="I369" s="370" t="str">
        <f>IF(深海装备!I368="","",深海装备!I368)</f>
        <v/>
      </c>
      <c r="J369" s="370" t="str">
        <f>IF(深海装备!J368="","",深海装备!J368)</f>
        <v/>
      </c>
      <c r="K369" s="370" t="str">
        <f>IF(深海装备!K368="","",深海装备!K368)</f>
        <v/>
      </c>
      <c r="L369" s="370" t="str">
        <f>IF(深海装备!L368="","",深海装备!L368)</f>
        <v/>
      </c>
      <c r="M369" s="370" t="str">
        <f>IF(深海装备!M368="","",深海装备!M368)</f>
        <v/>
      </c>
      <c r="N369" s="370" t="str">
        <f>IF(深海装备!N368="","",深海装备!N368)</f>
        <v/>
      </c>
      <c r="O369" s="370" t="str">
        <f>IF(深海装备!O368="","",深海装备!O368)</f>
        <v/>
      </c>
      <c r="P369" s="370" t="str">
        <f>IF(深海装备!P368="","",深海装备!P368)</f>
        <v/>
      </c>
      <c r="Q369" s="370" t="str">
        <f>IF(深海装备!Q368="","",深海装备!Q368)</f>
        <v/>
      </c>
      <c r="R369" s="370" t="str">
        <f>IF(深海装备!R368="","",深海装备!R368)</f>
        <v/>
      </c>
      <c r="S369" s="370" t="str">
        <f>IF(深海装备!S368="","",深海装备!S368)</f>
        <v/>
      </c>
      <c r="T369" s="370" t="str">
        <f>IF(深海装备!T368="","",深海装备!T368)</f>
        <v/>
      </c>
      <c r="U369" s="370" t="str">
        <f>IF(深海装备!U368="","",深海装备!U368)</f>
        <v/>
      </c>
      <c r="V369" s="370" t="str">
        <f>IF(深海装备!V368="","",深海装备!V368)</f>
        <v/>
      </c>
      <c r="W369" s="370" t="str">
        <f>IF(深海装备!W368="","",深海装备!W368)</f>
        <v/>
      </c>
      <c r="X369" s="370" t="str">
        <f>IF(深海装备!X368="","",深海装备!X368)</f>
        <v/>
      </c>
      <c r="Y369" s="370" t="str">
        <f>IF(深海装备!Y368="","",深海装备!Y368)</f>
        <v/>
      </c>
      <c r="Z369" s="370" t="str">
        <f>IF(深海装备!Z368="","",深海装备!Z368)</f>
        <v/>
      </c>
      <c r="AA369" s="370" t="str">
        <f>IF(深海装备!AA368="","",深海装备!AA368)</f>
        <v/>
      </c>
      <c r="AB369" t="str">
        <f>IF(深海装备!AB368="","",深海装备!AB368)</f>
        <v/>
      </c>
      <c r="AC369" t="str">
        <f>IF(深海装备!AC368="","",深海装备!AC368)</f>
        <v/>
      </c>
      <c r="AD369" t="str">
        <f>IF(深海装备!AD368="","",深海装备!AD368)</f>
        <v/>
      </c>
    </row>
    <row r="370" spans="1:30">
      <c r="A370" t="str">
        <f>IF(深海装备!A369="","",深海装备!A369)</f>
        <v/>
      </c>
      <c r="B370" s="67" t="str">
        <f>IF(深海装备!B369="","",深海装备!B369)</f>
        <v/>
      </c>
      <c r="C370" t="str">
        <f>IF(深海装备!C369="","",深海装备!C369)</f>
        <v/>
      </c>
      <c r="D370" t="str">
        <f>IF(深海装备!D369="","",深海装备!D369)</f>
        <v/>
      </c>
      <c r="E370" s="370" t="str">
        <f>IF(深海装备!E369="","",深海装备!E369)</f>
        <v/>
      </c>
      <c r="F370" s="370" t="str">
        <f>IF(深海装备!F369="","",深海装备!F369)</f>
        <v/>
      </c>
      <c r="G370" s="370" t="str">
        <f>IF(深海装备!G369="","",深海装备!G369)</f>
        <v/>
      </c>
      <c r="H370" s="370" t="str">
        <f>IF(深海装备!H369="","",深海装备!H369)</f>
        <v/>
      </c>
      <c r="I370" s="370" t="str">
        <f>IF(深海装备!I369="","",深海装备!I369)</f>
        <v/>
      </c>
      <c r="J370" s="370" t="str">
        <f>IF(深海装备!J369="","",深海装备!J369)</f>
        <v/>
      </c>
      <c r="K370" s="370" t="str">
        <f>IF(深海装备!K369="","",深海装备!K369)</f>
        <v/>
      </c>
      <c r="L370" s="370" t="str">
        <f>IF(深海装备!L369="","",深海装备!L369)</f>
        <v/>
      </c>
      <c r="M370" s="370" t="str">
        <f>IF(深海装备!M369="","",深海装备!M369)</f>
        <v/>
      </c>
      <c r="N370" s="370" t="str">
        <f>IF(深海装备!N369="","",深海装备!N369)</f>
        <v/>
      </c>
      <c r="O370" s="370" t="str">
        <f>IF(深海装备!O369="","",深海装备!O369)</f>
        <v/>
      </c>
      <c r="P370" s="370" t="str">
        <f>IF(深海装备!P369="","",深海装备!P369)</f>
        <v/>
      </c>
      <c r="Q370" s="370" t="str">
        <f>IF(深海装备!Q369="","",深海装备!Q369)</f>
        <v/>
      </c>
      <c r="R370" s="370" t="str">
        <f>IF(深海装备!R369="","",深海装备!R369)</f>
        <v/>
      </c>
      <c r="S370" s="370" t="str">
        <f>IF(深海装备!S369="","",深海装备!S369)</f>
        <v/>
      </c>
      <c r="T370" s="370" t="str">
        <f>IF(深海装备!T369="","",深海装备!T369)</f>
        <v/>
      </c>
      <c r="U370" s="370" t="str">
        <f>IF(深海装备!U369="","",深海装备!U369)</f>
        <v/>
      </c>
      <c r="V370" s="370" t="str">
        <f>IF(深海装备!V369="","",深海装备!V369)</f>
        <v/>
      </c>
      <c r="W370" s="370" t="str">
        <f>IF(深海装备!W369="","",深海装备!W369)</f>
        <v/>
      </c>
      <c r="X370" s="370" t="str">
        <f>IF(深海装备!X369="","",深海装备!X369)</f>
        <v/>
      </c>
      <c r="Y370" s="370" t="str">
        <f>IF(深海装备!Y369="","",深海装备!Y369)</f>
        <v/>
      </c>
      <c r="Z370" s="370" t="str">
        <f>IF(深海装备!Z369="","",深海装备!Z369)</f>
        <v/>
      </c>
      <c r="AA370" s="370" t="str">
        <f>IF(深海装备!AA369="","",深海装备!AA369)</f>
        <v/>
      </c>
      <c r="AB370" t="str">
        <f>IF(深海装备!AB369="","",深海装备!AB369)</f>
        <v/>
      </c>
      <c r="AC370" t="str">
        <f>IF(深海装备!AC369="","",深海装备!AC369)</f>
        <v/>
      </c>
      <c r="AD370" t="str">
        <f>IF(深海装备!AD369="","",深海装备!AD369)</f>
        <v/>
      </c>
    </row>
    <row r="371" spans="1:30">
      <c r="A371" t="str">
        <f>IF(深海装备!A370="","",深海装备!A370)</f>
        <v/>
      </c>
      <c r="B371" s="67" t="str">
        <f>IF(深海装备!B370="","",深海装备!B370)</f>
        <v/>
      </c>
      <c r="C371" t="str">
        <f>IF(深海装备!C370="","",深海装备!C370)</f>
        <v/>
      </c>
      <c r="D371" t="str">
        <f>IF(深海装备!D370="","",深海装备!D370)</f>
        <v/>
      </c>
      <c r="E371" s="370" t="str">
        <f>IF(深海装备!E370="","",深海装备!E370)</f>
        <v/>
      </c>
      <c r="F371" s="370" t="str">
        <f>IF(深海装备!F370="","",深海装备!F370)</f>
        <v/>
      </c>
      <c r="G371" s="370" t="str">
        <f>IF(深海装备!G370="","",深海装备!G370)</f>
        <v/>
      </c>
      <c r="H371" s="370" t="str">
        <f>IF(深海装备!H370="","",深海装备!H370)</f>
        <v/>
      </c>
      <c r="I371" s="370" t="str">
        <f>IF(深海装备!I370="","",深海装备!I370)</f>
        <v/>
      </c>
      <c r="J371" s="370" t="str">
        <f>IF(深海装备!J370="","",深海装备!J370)</f>
        <v/>
      </c>
      <c r="K371" s="370" t="str">
        <f>IF(深海装备!K370="","",深海装备!K370)</f>
        <v/>
      </c>
      <c r="L371" s="370" t="str">
        <f>IF(深海装备!L370="","",深海装备!L370)</f>
        <v/>
      </c>
      <c r="M371" s="370" t="str">
        <f>IF(深海装备!M370="","",深海装备!M370)</f>
        <v/>
      </c>
      <c r="N371" s="370" t="str">
        <f>IF(深海装备!N370="","",深海装备!N370)</f>
        <v/>
      </c>
      <c r="O371" s="370" t="str">
        <f>IF(深海装备!O370="","",深海装备!O370)</f>
        <v/>
      </c>
      <c r="P371" s="370" t="str">
        <f>IF(深海装备!P370="","",深海装备!P370)</f>
        <v/>
      </c>
      <c r="Q371" s="370" t="str">
        <f>IF(深海装备!Q370="","",深海装备!Q370)</f>
        <v/>
      </c>
      <c r="R371" s="370" t="str">
        <f>IF(深海装备!R370="","",深海装备!R370)</f>
        <v/>
      </c>
      <c r="S371" s="370" t="str">
        <f>IF(深海装备!S370="","",深海装备!S370)</f>
        <v/>
      </c>
      <c r="T371" s="370" t="str">
        <f>IF(深海装备!T370="","",深海装备!T370)</f>
        <v/>
      </c>
      <c r="U371" s="370" t="str">
        <f>IF(深海装备!U370="","",深海装备!U370)</f>
        <v/>
      </c>
      <c r="V371" s="370" t="str">
        <f>IF(深海装备!V370="","",深海装备!V370)</f>
        <v/>
      </c>
      <c r="W371" s="370" t="str">
        <f>IF(深海装备!W370="","",深海装备!W370)</f>
        <v/>
      </c>
      <c r="X371" s="370" t="str">
        <f>IF(深海装备!X370="","",深海装备!X370)</f>
        <v/>
      </c>
      <c r="Y371" s="370" t="str">
        <f>IF(深海装备!Y370="","",深海装备!Y370)</f>
        <v/>
      </c>
      <c r="Z371" s="370" t="str">
        <f>IF(深海装备!Z370="","",深海装备!Z370)</f>
        <v/>
      </c>
      <c r="AA371" s="370" t="str">
        <f>IF(深海装备!AA370="","",深海装备!AA370)</f>
        <v/>
      </c>
      <c r="AB371" t="str">
        <f>IF(深海装备!AB370="","",深海装备!AB370)</f>
        <v/>
      </c>
      <c r="AC371" t="str">
        <f>IF(深海装备!AC370="","",深海装备!AC370)</f>
        <v/>
      </c>
      <c r="AD371" t="str">
        <f>IF(深海装备!AD370="","",深海装备!AD370)</f>
        <v/>
      </c>
    </row>
    <row r="372" spans="1:30">
      <c r="A372" t="str">
        <f>IF(深海装备!A371="","",深海装备!A371)</f>
        <v/>
      </c>
      <c r="B372" s="67" t="str">
        <f>IF(深海装备!B371="","",深海装备!B371)</f>
        <v/>
      </c>
      <c r="C372" t="str">
        <f>IF(深海装备!C371="","",深海装备!C371)</f>
        <v/>
      </c>
      <c r="D372" t="str">
        <f>IF(深海装备!D371="","",深海装备!D371)</f>
        <v/>
      </c>
      <c r="E372" s="370" t="str">
        <f>IF(深海装备!E371="","",深海装备!E371)</f>
        <v/>
      </c>
      <c r="F372" s="370" t="str">
        <f>IF(深海装备!F371="","",深海装备!F371)</f>
        <v/>
      </c>
      <c r="G372" s="370" t="str">
        <f>IF(深海装备!G371="","",深海装备!G371)</f>
        <v/>
      </c>
      <c r="H372" s="370" t="str">
        <f>IF(深海装备!H371="","",深海装备!H371)</f>
        <v/>
      </c>
      <c r="I372" s="370" t="str">
        <f>IF(深海装备!I371="","",深海装备!I371)</f>
        <v/>
      </c>
      <c r="J372" s="370" t="str">
        <f>IF(深海装备!J371="","",深海装备!J371)</f>
        <v/>
      </c>
      <c r="K372" s="370" t="str">
        <f>IF(深海装备!K371="","",深海装备!K371)</f>
        <v/>
      </c>
      <c r="L372" s="370" t="str">
        <f>IF(深海装备!L371="","",深海装备!L371)</f>
        <v/>
      </c>
      <c r="M372" s="370" t="str">
        <f>IF(深海装备!M371="","",深海装备!M371)</f>
        <v/>
      </c>
      <c r="N372" s="370" t="str">
        <f>IF(深海装备!N371="","",深海装备!N371)</f>
        <v/>
      </c>
      <c r="O372" s="370" t="str">
        <f>IF(深海装备!O371="","",深海装备!O371)</f>
        <v/>
      </c>
      <c r="P372" s="370" t="str">
        <f>IF(深海装备!P371="","",深海装备!P371)</f>
        <v/>
      </c>
      <c r="Q372" s="370" t="str">
        <f>IF(深海装备!Q371="","",深海装备!Q371)</f>
        <v/>
      </c>
      <c r="R372" s="370" t="str">
        <f>IF(深海装备!R371="","",深海装备!R371)</f>
        <v/>
      </c>
      <c r="S372" s="370" t="str">
        <f>IF(深海装备!S371="","",深海装备!S371)</f>
        <v/>
      </c>
      <c r="T372" s="370" t="str">
        <f>IF(深海装备!T371="","",深海装备!T371)</f>
        <v/>
      </c>
      <c r="U372" s="370" t="str">
        <f>IF(深海装备!U371="","",深海装备!U371)</f>
        <v/>
      </c>
      <c r="V372" s="370" t="str">
        <f>IF(深海装备!V371="","",深海装备!V371)</f>
        <v/>
      </c>
      <c r="W372" s="370" t="str">
        <f>IF(深海装备!W371="","",深海装备!W371)</f>
        <v/>
      </c>
      <c r="X372" s="370" t="str">
        <f>IF(深海装备!X371="","",深海装备!X371)</f>
        <v/>
      </c>
      <c r="Y372" s="370" t="str">
        <f>IF(深海装备!Y371="","",深海装备!Y371)</f>
        <v/>
      </c>
      <c r="Z372" s="370" t="str">
        <f>IF(深海装备!Z371="","",深海装备!Z371)</f>
        <v/>
      </c>
      <c r="AA372" s="370" t="str">
        <f>IF(深海装备!AA371="","",深海装备!AA371)</f>
        <v/>
      </c>
      <c r="AB372" t="str">
        <f>IF(深海装备!AB371="","",深海装备!AB371)</f>
        <v/>
      </c>
      <c r="AC372" t="str">
        <f>IF(深海装备!AC371="","",深海装备!AC371)</f>
        <v/>
      </c>
      <c r="AD372" t="str">
        <f>IF(深海装备!AD371="","",深海装备!AD371)</f>
        <v/>
      </c>
    </row>
    <row r="373" spans="1:30">
      <c r="A373" t="str">
        <f>IF(深海装备!A372="","",深海装备!A372)</f>
        <v/>
      </c>
      <c r="B373" s="67" t="str">
        <f>IF(深海装备!B372="","",深海装备!B372)</f>
        <v/>
      </c>
      <c r="C373" t="str">
        <f>IF(深海装备!C372="","",深海装备!C372)</f>
        <v/>
      </c>
      <c r="D373" t="str">
        <f>IF(深海装备!D372="","",深海装备!D372)</f>
        <v/>
      </c>
      <c r="E373" s="370" t="str">
        <f>IF(深海装备!E372="","",深海装备!E372)</f>
        <v/>
      </c>
      <c r="F373" s="370" t="str">
        <f>IF(深海装备!F372="","",深海装备!F372)</f>
        <v/>
      </c>
      <c r="G373" s="370" t="str">
        <f>IF(深海装备!G372="","",深海装备!G372)</f>
        <v/>
      </c>
      <c r="H373" s="370" t="str">
        <f>IF(深海装备!H372="","",深海装备!H372)</f>
        <v/>
      </c>
      <c r="I373" s="370" t="str">
        <f>IF(深海装备!I372="","",深海装备!I372)</f>
        <v/>
      </c>
      <c r="J373" s="370" t="str">
        <f>IF(深海装备!J372="","",深海装备!J372)</f>
        <v/>
      </c>
      <c r="K373" s="370" t="str">
        <f>IF(深海装备!K372="","",深海装备!K372)</f>
        <v/>
      </c>
      <c r="L373" s="370" t="str">
        <f>IF(深海装备!L372="","",深海装备!L372)</f>
        <v/>
      </c>
      <c r="M373" s="370" t="str">
        <f>IF(深海装备!M372="","",深海装备!M372)</f>
        <v/>
      </c>
      <c r="N373" s="370" t="str">
        <f>IF(深海装备!N372="","",深海装备!N372)</f>
        <v/>
      </c>
      <c r="O373" s="370" t="str">
        <f>IF(深海装备!O372="","",深海装备!O372)</f>
        <v/>
      </c>
      <c r="P373" s="370" t="str">
        <f>IF(深海装备!P372="","",深海装备!P372)</f>
        <v/>
      </c>
      <c r="Q373" s="370" t="str">
        <f>IF(深海装备!Q372="","",深海装备!Q372)</f>
        <v/>
      </c>
      <c r="R373" s="370" t="str">
        <f>IF(深海装备!R372="","",深海装备!R372)</f>
        <v/>
      </c>
      <c r="S373" s="370" t="str">
        <f>IF(深海装备!S372="","",深海装备!S372)</f>
        <v/>
      </c>
      <c r="T373" s="370" t="str">
        <f>IF(深海装备!T372="","",深海装备!T372)</f>
        <v/>
      </c>
      <c r="U373" s="370" t="str">
        <f>IF(深海装备!U372="","",深海装备!U372)</f>
        <v/>
      </c>
      <c r="V373" s="370" t="str">
        <f>IF(深海装备!V372="","",深海装备!V372)</f>
        <v/>
      </c>
      <c r="W373" s="370" t="str">
        <f>IF(深海装备!W372="","",深海装备!W372)</f>
        <v/>
      </c>
      <c r="X373" s="370" t="str">
        <f>IF(深海装备!X372="","",深海装备!X372)</f>
        <v/>
      </c>
      <c r="Y373" s="370" t="str">
        <f>IF(深海装备!Y372="","",深海装备!Y372)</f>
        <v/>
      </c>
      <c r="Z373" s="370" t="str">
        <f>IF(深海装备!Z372="","",深海装备!Z372)</f>
        <v/>
      </c>
      <c r="AA373" s="370" t="str">
        <f>IF(深海装备!AA372="","",深海装备!AA372)</f>
        <v/>
      </c>
      <c r="AB373" t="str">
        <f>IF(深海装备!AB372="","",深海装备!AB372)</f>
        <v/>
      </c>
      <c r="AC373" t="str">
        <f>IF(深海装备!AC372="","",深海装备!AC372)</f>
        <v/>
      </c>
      <c r="AD373" t="str">
        <f>IF(深海装备!AD372="","",深海装备!AD372)</f>
        <v/>
      </c>
    </row>
    <row r="374" spans="1:30">
      <c r="A374" t="str">
        <f>IF(深海装备!A373="","",深海装备!A373)</f>
        <v/>
      </c>
      <c r="B374" s="67" t="str">
        <f>IF(深海装备!B373="","",深海装备!B373)</f>
        <v/>
      </c>
      <c r="C374" t="str">
        <f>IF(深海装备!C373="","",深海装备!C373)</f>
        <v/>
      </c>
      <c r="D374" t="str">
        <f>IF(深海装备!D373="","",深海装备!D373)</f>
        <v/>
      </c>
      <c r="E374" s="370" t="str">
        <f>IF(深海装备!E373="","",深海装备!E373)</f>
        <v/>
      </c>
      <c r="F374" s="370" t="str">
        <f>IF(深海装备!F373="","",深海装备!F373)</f>
        <v/>
      </c>
      <c r="G374" s="370" t="str">
        <f>IF(深海装备!G373="","",深海装备!G373)</f>
        <v/>
      </c>
      <c r="H374" s="370" t="str">
        <f>IF(深海装备!H373="","",深海装备!H373)</f>
        <v/>
      </c>
      <c r="I374" s="370" t="str">
        <f>IF(深海装备!I373="","",深海装备!I373)</f>
        <v/>
      </c>
      <c r="J374" s="370" t="str">
        <f>IF(深海装备!J373="","",深海装备!J373)</f>
        <v/>
      </c>
      <c r="K374" s="370" t="str">
        <f>IF(深海装备!K373="","",深海装备!K373)</f>
        <v/>
      </c>
      <c r="L374" s="370" t="str">
        <f>IF(深海装备!L373="","",深海装备!L373)</f>
        <v/>
      </c>
      <c r="M374" s="370" t="str">
        <f>IF(深海装备!M373="","",深海装备!M373)</f>
        <v/>
      </c>
      <c r="N374" s="370" t="str">
        <f>IF(深海装备!N373="","",深海装备!N373)</f>
        <v/>
      </c>
      <c r="O374" s="370" t="str">
        <f>IF(深海装备!O373="","",深海装备!O373)</f>
        <v/>
      </c>
      <c r="P374" s="370" t="str">
        <f>IF(深海装备!P373="","",深海装备!P373)</f>
        <v/>
      </c>
      <c r="Q374" s="370" t="str">
        <f>IF(深海装备!Q373="","",深海装备!Q373)</f>
        <v/>
      </c>
      <c r="R374" s="370" t="str">
        <f>IF(深海装备!R373="","",深海装备!R373)</f>
        <v/>
      </c>
      <c r="S374" s="370" t="str">
        <f>IF(深海装备!S373="","",深海装备!S373)</f>
        <v/>
      </c>
      <c r="T374" s="370" t="str">
        <f>IF(深海装备!T373="","",深海装备!T373)</f>
        <v/>
      </c>
      <c r="U374" s="370" t="str">
        <f>IF(深海装备!U373="","",深海装备!U373)</f>
        <v/>
      </c>
      <c r="V374" s="370" t="str">
        <f>IF(深海装备!V373="","",深海装备!V373)</f>
        <v/>
      </c>
      <c r="W374" s="370" t="str">
        <f>IF(深海装备!W373="","",深海装备!W373)</f>
        <v/>
      </c>
      <c r="X374" s="370" t="str">
        <f>IF(深海装备!X373="","",深海装备!X373)</f>
        <v/>
      </c>
      <c r="Y374" s="370" t="str">
        <f>IF(深海装备!Y373="","",深海装备!Y373)</f>
        <v/>
      </c>
      <c r="Z374" s="370" t="str">
        <f>IF(深海装备!Z373="","",深海装备!Z373)</f>
        <v/>
      </c>
      <c r="AA374" s="370" t="str">
        <f>IF(深海装备!AA373="","",深海装备!AA373)</f>
        <v/>
      </c>
      <c r="AB374" t="str">
        <f>IF(深海装备!AB373="","",深海装备!AB373)</f>
        <v/>
      </c>
      <c r="AC374" t="str">
        <f>IF(深海装备!AC373="","",深海装备!AC373)</f>
        <v/>
      </c>
      <c r="AD374" t="str">
        <f>IF(深海装备!AD373="","",深海装备!AD373)</f>
        <v/>
      </c>
    </row>
    <row r="375" spans="1:30">
      <c r="A375" t="str">
        <f>IF(深海装备!A374="","",深海装备!A374)</f>
        <v/>
      </c>
      <c r="B375" s="67" t="str">
        <f>IF(深海装备!B374="","",深海装备!B374)</f>
        <v/>
      </c>
      <c r="C375" t="str">
        <f>IF(深海装备!C374="","",深海装备!C374)</f>
        <v/>
      </c>
      <c r="D375" t="str">
        <f>IF(深海装备!D374="","",深海装备!D374)</f>
        <v/>
      </c>
      <c r="E375" s="370" t="str">
        <f>IF(深海装备!E374="","",深海装备!E374)</f>
        <v/>
      </c>
      <c r="F375" s="370" t="str">
        <f>IF(深海装备!F374="","",深海装备!F374)</f>
        <v/>
      </c>
      <c r="G375" s="370" t="str">
        <f>IF(深海装备!G374="","",深海装备!G374)</f>
        <v/>
      </c>
      <c r="H375" s="370" t="str">
        <f>IF(深海装备!H374="","",深海装备!H374)</f>
        <v/>
      </c>
      <c r="I375" s="370" t="str">
        <f>IF(深海装备!I374="","",深海装备!I374)</f>
        <v/>
      </c>
      <c r="J375" s="370" t="str">
        <f>IF(深海装备!J374="","",深海装备!J374)</f>
        <v/>
      </c>
      <c r="K375" s="370" t="str">
        <f>IF(深海装备!K374="","",深海装备!K374)</f>
        <v/>
      </c>
      <c r="L375" s="370" t="str">
        <f>IF(深海装备!L374="","",深海装备!L374)</f>
        <v/>
      </c>
      <c r="M375" s="370" t="str">
        <f>IF(深海装备!M374="","",深海装备!M374)</f>
        <v/>
      </c>
      <c r="N375" s="370" t="str">
        <f>IF(深海装备!N374="","",深海装备!N374)</f>
        <v/>
      </c>
      <c r="O375" s="370" t="str">
        <f>IF(深海装备!O374="","",深海装备!O374)</f>
        <v/>
      </c>
      <c r="P375" s="370" t="str">
        <f>IF(深海装备!P374="","",深海装备!P374)</f>
        <v/>
      </c>
      <c r="Q375" s="370" t="str">
        <f>IF(深海装备!Q374="","",深海装备!Q374)</f>
        <v/>
      </c>
      <c r="R375" s="370" t="str">
        <f>IF(深海装备!R374="","",深海装备!R374)</f>
        <v/>
      </c>
      <c r="S375" s="370" t="str">
        <f>IF(深海装备!S374="","",深海装备!S374)</f>
        <v/>
      </c>
      <c r="T375" s="370" t="str">
        <f>IF(深海装备!T374="","",深海装备!T374)</f>
        <v/>
      </c>
      <c r="U375" s="370" t="str">
        <f>IF(深海装备!U374="","",深海装备!U374)</f>
        <v/>
      </c>
      <c r="V375" s="370" t="str">
        <f>IF(深海装备!V374="","",深海装备!V374)</f>
        <v/>
      </c>
      <c r="W375" s="370" t="str">
        <f>IF(深海装备!W374="","",深海装备!W374)</f>
        <v/>
      </c>
      <c r="X375" s="370" t="str">
        <f>IF(深海装备!X374="","",深海装备!X374)</f>
        <v/>
      </c>
      <c r="Y375" s="370" t="str">
        <f>IF(深海装备!Y374="","",深海装备!Y374)</f>
        <v/>
      </c>
      <c r="Z375" s="370" t="str">
        <f>IF(深海装备!Z374="","",深海装备!Z374)</f>
        <v/>
      </c>
      <c r="AA375" s="370" t="str">
        <f>IF(深海装备!AA374="","",深海装备!AA374)</f>
        <v/>
      </c>
      <c r="AB375" t="str">
        <f>IF(深海装备!AB374="","",深海装备!AB374)</f>
        <v/>
      </c>
      <c r="AC375" t="str">
        <f>IF(深海装备!AC374="","",深海装备!AC374)</f>
        <v/>
      </c>
      <c r="AD375" t="str">
        <f>IF(深海装备!AD374="","",深海装备!AD374)</f>
        <v/>
      </c>
    </row>
    <row r="376" spans="1:30">
      <c r="A376" t="str">
        <f>IF(深海装备!A375="","",深海装备!A375)</f>
        <v/>
      </c>
      <c r="B376" s="67" t="str">
        <f>IF(深海装备!B375="","",深海装备!B375)</f>
        <v/>
      </c>
      <c r="C376" t="str">
        <f>IF(深海装备!C375="","",深海装备!C375)</f>
        <v/>
      </c>
      <c r="D376" t="str">
        <f>IF(深海装备!D375="","",深海装备!D375)</f>
        <v/>
      </c>
      <c r="E376" s="370" t="str">
        <f>IF(深海装备!E375="","",深海装备!E375)</f>
        <v/>
      </c>
      <c r="F376" s="370" t="str">
        <f>IF(深海装备!F375="","",深海装备!F375)</f>
        <v/>
      </c>
      <c r="G376" s="370" t="str">
        <f>IF(深海装备!G375="","",深海装备!G375)</f>
        <v/>
      </c>
      <c r="H376" s="370" t="str">
        <f>IF(深海装备!H375="","",深海装备!H375)</f>
        <v/>
      </c>
      <c r="I376" s="370" t="str">
        <f>IF(深海装备!I375="","",深海装备!I375)</f>
        <v/>
      </c>
      <c r="J376" s="370" t="str">
        <f>IF(深海装备!J375="","",深海装备!J375)</f>
        <v/>
      </c>
      <c r="K376" s="370" t="str">
        <f>IF(深海装备!K375="","",深海装备!K375)</f>
        <v/>
      </c>
      <c r="L376" s="370" t="str">
        <f>IF(深海装备!L375="","",深海装备!L375)</f>
        <v/>
      </c>
      <c r="M376" s="370" t="str">
        <f>IF(深海装备!M375="","",深海装备!M375)</f>
        <v/>
      </c>
      <c r="N376" s="370" t="str">
        <f>IF(深海装备!N375="","",深海装备!N375)</f>
        <v/>
      </c>
      <c r="O376" s="370" t="str">
        <f>IF(深海装备!O375="","",深海装备!O375)</f>
        <v/>
      </c>
      <c r="P376" s="370" t="str">
        <f>IF(深海装备!P375="","",深海装备!P375)</f>
        <v/>
      </c>
      <c r="Q376" s="370" t="str">
        <f>IF(深海装备!Q375="","",深海装备!Q375)</f>
        <v/>
      </c>
      <c r="R376" s="370" t="str">
        <f>IF(深海装备!R375="","",深海装备!R375)</f>
        <v/>
      </c>
      <c r="S376" s="370" t="str">
        <f>IF(深海装备!S375="","",深海装备!S375)</f>
        <v/>
      </c>
      <c r="T376" s="370" t="str">
        <f>IF(深海装备!T375="","",深海装备!T375)</f>
        <v/>
      </c>
      <c r="U376" s="370" t="str">
        <f>IF(深海装备!U375="","",深海装备!U375)</f>
        <v/>
      </c>
      <c r="V376" s="370" t="str">
        <f>IF(深海装备!V375="","",深海装备!V375)</f>
        <v/>
      </c>
      <c r="W376" s="370" t="str">
        <f>IF(深海装备!W375="","",深海装备!W375)</f>
        <v/>
      </c>
      <c r="X376" s="370" t="str">
        <f>IF(深海装备!X375="","",深海装备!X375)</f>
        <v/>
      </c>
      <c r="Y376" s="370" t="str">
        <f>IF(深海装备!Y375="","",深海装备!Y375)</f>
        <v/>
      </c>
      <c r="Z376" s="370" t="str">
        <f>IF(深海装备!Z375="","",深海装备!Z375)</f>
        <v/>
      </c>
      <c r="AA376" s="370" t="str">
        <f>IF(深海装备!AA375="","",深海装备!AA375)</f>
        <v/>
      </c>
      <c r="AB376" t="str">
        <f>IF(深海装备!AB375="","",深海装备!AB375)</f>
        <v/>
      </c>
      <c r="AC376" t="str">
        <f>IF(深海装备!AC375="","",深海装备!AC375)</f>
        <v/>
      </c>
      <c r="AD376" t="str">
        <f>IF(深海装备!AD375="","",深海装备!AD375)</f>
        <v/>
      </c>
    </row>
    <row r="377" spans="1:30">
      <c r="A377" t="str">
        <f>IF(深海装备!A376="","",深海装备!A376)</f>
        <v/>
      </c>
      <c r="B377" s="67" t="str">
        <f>IF(深海装备!B376="","",深海装备!B376)</f>
        <v/>
      </c>
      <c r="C377" t="str">
        <f>IF(深海装备!C376="","",深海装备!C376)</f>
        <v/>
      </c>
      <c r="D377" t="str">
        <f>IF(深海装备!D376="","",深海装备!D376)</f>
        <v/>
      </c>
      <c r="E377" s="370" t="str">
        <f>IF(深海装备!E376="","",深海装备!E376)</f>
        <v/>
      </c>
      <c r="F377" s="370" t="str">
        <f>IF(深海装备!F376="","",深海装备!F376)</f>
        <v/>
      </c>
      <c r="G377" s="370" t="str">
        <f>IF(深海装备!G376="","",深海装备!G376)</f>
        <v/>
      </c>
      <c r="H377" s="370" t="str">
        <f>IF(深海装备!H376="","",深海装备!H376)</f>
        <v/>
      </c>
      <c r="I377" s="370" t="str">
        <f>IF(深海装备!I376="","",深海装备!I376)</f>
        <v/>
      </c>
      <c r="J377" s="370" t="str">
        <f>IF(深海装备!J376="","",深海装备!J376)</f>
        <v/>
      </c>
      <c r="K377" s="370" t="str">
        <f>IF(深海装备!K376="","",深海装备!K376)</f>
        <v/>
      </c>
      <c r="L377" s="370" t="str">
        <f>IF(深海装备!L376="","",深海装备!L376)</f>
        <v/>
      </c>
      <c r="M377" s="370" t="str">
        <f>IF(深海装备!M376="","",深海装备!M376)</f>
        <v/>
      </c>
      <c r="N377" s="370" t="str">
        <f>IF(深海装备!N376="","",深海装备!N376)</f>
        <v/>
      </c>
      <c r="O377" s="370" t="str">
        <f>IF(深海装备!O376="","",深海装备!O376)</f>
        <v/>
      </c>
      <c r="P377" s="370" t="str">
        <f>IF(深海装备!P376="","",深海装备!P376)</f>
        <v/>
      </c>
      <c r="Q377" s="370" t="str">
        <f>IF(深海装备!Q376="","",深海装备!Q376)</f>
        <v/>
      </c>
      <c r="R377" s="370" t="str">
        <f>IF(深海装备!R376="","",深海装备!R376)</f>
        <v/>
      </c>
      <c r="S377" s="370" t="str">
        <f>IF(深海装备!S376="","",深海装备!S376)</f>
        <v/>
      </c>
      <c r="T377" s="370" t="str">
        <f>IF(深海装备!T376="","",深海装备!T376)</f>
        <v/>
      </c>
      <c r="U377" s="370" t="str">
        <f>IF(深海装备!U376="","",深海装备!U376)</f>
        <v/>
      </c>
      <c r="V377" s="370" t="str">
        <f>IF(深海装备!V376="","",深海装备!V376)</f>
        <v/>
      </c>
      <c r="W377" s="370" t="str">
        <f>IF(深海装备!W376="","",深海装备!W376)</f>
        <v/>
      </c>
      <c r="X377" s="370" t="str">
        <f>IF(深海装备!X376="","",深海装备!X376)</f>
        <v/>
      </c>
      <c r="Y377" s="370" t="str">
        <f>IF(深海装备!Y376="","",深海装备!Y376)</f>
        <v/>
      </c>
      <c r="Z377" s="370" t="str">
        <f>IF(深海装备!Z376="","",深海装备!Z376)</f>
        <v/>
      </c>
      <c r="AA377" s="370" t="str">
        <f>IF(深海装备!AA376="","",深海装备!AA376)</f>
        <v/>
      </c>
      <c r="AB377" t="str">
        <f>IF(深海装备!AB376="","",深海装备!AB376)</f>
        <v/>
      </c>
      <c r="AC377" t="str">
        <f>IF(深海装备!AC376="","",深海装备!AC376)</f>
        <v/>
      </c>
      <c r="AD377" t="str">
        <f>IF(深海装备!AD376="","",深海装备!AD376)</f>
        <v/>
      </c>
    </row>
    <row r="378" spans="1:30">
      <c r="A378" t="str">
        <f>IF(深海装备!A377="","",深海装备!A377)</f>
        <v/>
      </c>
      <c r="B378" s="67" t="str">
        <f>IF(深海装备!B377="","",深海装备!B377)</f>
        <v/>
      </c>
      <c r="C378" t="str">
        <f>IF(深海装备!C377="","",深海装备!C377)</f>
        <v/>
      </c>
      <c r="D378" t="str">
        <f>IF(深海装备!D377="","",深海装备!D377)</f>
        <v/>
      </c>
      <c r="E378" s="370" t="str">
        <f>IF(深海装备!E377="","",深海装备!E377)</f>
        <v/>
      </c>
      <c r="F378" s="370" t="str">
        <f>IF(深海装备!F377="","",深海装备!F377)</f>
        <v/>
      </c>
      <c r="G378" s="370" t="str">
        <f>IF(深海装备!G377="","",深海装备!G377)</f>
        <v/>
      </c>
      <c r="H378" s="370" t="str">
        <f>IF(深海装备!H377="","",深海装备!H377)</f>
        <v/>
      </c>
      <c r="I378" s="370" t="str">
        <f>IF(深海装备!I377="","",深海装备!I377)</f>
        <v/>
      </c>
      <c r="J378" s="370" t="str">
        <f>IF(深海装备!J377="","",深海装备!J377)</f>
        <v/>
      </c>
      <c r="K378" s="370" t="str">
        <f>IF(深海装备!K377="","",深海装备!K377)</f>
        <v/>
      </c>
      <c r="L378" s="370" t="str">
        <f>IF(深海装备!L377="","",深海装备!L377)</f>
        <v/>
      </c>
      <c r="M378" s="370" t="str">
        <f>IF(深海装备!M377="","",深海装备!M377)</f>
        <v/>
      </c>
      <c r="N378" s="370" t="str">
        <f>IF(深海装备!N377="","",深海装备!N377)</f>
        <v/>
      </c>
      <c r="O378" s="370" t="str">
        <f>IF(深海装备!O377="","",深海装备!O377)</f>
        <v/>
      </c>
      <c r="P378" s="370" t="str">
        <f>IF(深海装备!P377="","",深海装备!P377)</f>
        <v/>
      </c>
      <c r="Q378" s="370" t="str">
        <f>IF(深海装备!Q377="","",深海装备!Q377)</f>
        <v/>
      </c>
      <c r="R378" s="370" t="str">
        <f>IF(深海装备!R377="","",深海装备!R377)</f>
        <v/>
      </c>
      <c r="S378" s="370" t="str">
        <f>IF(深海装备!S377="","",深海装备!S377)</f>
        <v/>
      </c>
      <c r="T378" s="370" t="str">
        <f>IF(深海装备!T377="","",深海装备!T377)</f>
        <v/>
      </c>
      <c r="U378" s="370" t="str">
        <f>IF(深海装备!U377="","",深海装备!U377)</f>
        <v/>
      </c>
      <c r="V378" s="370" t="str">
        <f>IF(深海装备!V377="","",深海装备!V377)</f>
        <v/>
      </c>
      <c r="W378" s="370" t="str">
        <f>IF(深海装备!W377="","",深海装备!W377)</f>
        <v/>
      </c>
      <c r="X378" s="370" t="str">
        <f>IF(深海装备!X377="","",深海装备!X377)</f>
        <v/>
      </c>
      <c r="Y378" s="370" t="str">
        <f>IF(深海装备!Y377="","",深海装备!Y377)</f>
        <v/>
      </c>
      <c r="Z378" s="370" t="str">
        <f>IF(深海装备!Z377="","",深海装备!Z377)</f>
        <v/>
      </c>
      <c r="AA378" s="370" t="str">
        <f>IF(深海装备!AA377="","",深海装备!AA377)</f>
        <v/>
      </c>
      <c r="AB378" t="str">
        <f>IF(深海装备!AB377="","",深海装备!AB377)</f>
        <v/>
      </c>
      <c r="AC378" t="str">
        <f>IF(深海装备!AC377="","",深海装备!AC377)</f>
        <v/>
      </c>
      <c r="AD378" t="str">
        <f>IF(深海装备!AD377="","",深海装备!AD377)</f>
        <v/>
      </c>
    </row>
    <row r="379" spans="1:30">
      <c r="A379" t="str">
        <f>IF(深海装备!A378="","",深海装备!A378)</f>
        <v/>
      </c>
      <c r="B379" s="67" t="str">
        <f>IF(深海装备!B378="","",深海装备!B378)</f>
        <v/>
      </c>
      <c r="C379" t="str">
        <f>IF(深海装备!C378="","",深海装备!C378)</f>
        <v/>
      </c>
      <c r="D379" t="str">
        <f>IF(深海装备!D378="","",深海装备!D378)</f>
        <v/>
      </c>
      <c r="E379" s="370" t="str">
        <f>IF(深海装备!E378="","",深海装备!E378)</f>
        <v/>
      </c>
      <c r="F379" s="370" t="str">
        <f>IF(深海装备!F378="","",深海装备!F378)</f>
        <v/>
      </c>
      <c r="G379" s="370" t="str">
        <f>IF(深海装备!G378="","",深海装备!G378)</f>
        <v/>
      </c>
      <c r="H379" s="370" t="str">
        <f>IF(深海装备!H378="","",深海装备!H378)</f>
        <v/>
      </c>
      <c r="I379" s="370" t="str">
        <f>IF(深海装备!I378="","",深海装备!I378)</f>
        <v/>
      </c>
      <c r="J379" s="370" t="str">
        <f>IF(深海装备!J378="","",深海装备!J378)</f>
        <v/>
      </c>
      <c r="K379" s="370" t="str">
        <f>IF(深海装备!K378="","",深海装备!K378)</f>
        <v/>
      </c>
      <c r="L379" s="370" t="str">
        <f>IF(深海装备!L378="","",深海装备!L378)</f>
        <v/>
      </c>
      <c r="M379" s="370" t="str">
        <f>IF(深海装备!M378="","",深海装备!M378)</f>
        <v/>
      </c>
      <c r="N379" s="370" t="str">
        <f>IF(深海装备!N378="","",深海装备!N378)</f>
        <v/>
      </c>
      <c r="O379" s="370" t="str">
        <f>IF(深海装备!O378="","",深海装备!O378)</f>
        <v/>
      </c>
      <c r="P379" s="370" t="str">
        <f>IF(深海装备!P378="","",深海装备!P378)</f>
        <v/>
      </c>
      <c r="Q379" s="370" t="str">
        <f>IF(深海装备!Q378="","",深海装备!Q378)</f>
        <v/>
      </c>
      <c r="R379" s="370" t="str">
        <f>IF(深海装备!R378="","",深海装备!R378)</f>
        <v/>
      </c>
      <c r="S379" s="370" t="str">
        <f>IF(深海装备!S378="","",深海装备!S378)</f>
        <v/>
      </c>
      <c r="T379" s="370" t="str">
        <f>IF(深海装备!T378="","",深海装备!T378)</f>
        <v/>
      </c>
      <c r="U379" s="370" t="str">
        <f>IF(深海装备!U378="","",深海装备!U378)</f>
        <v/>
      </c>
      <c r="V379" s="370" t="str">
        <f>IF(深海装备!V378="","",深海装备!V378)</f>
        <v/>
      </c>
      <c r="W379" s="370" t="str">
        <f>IF(深海装备!W378="","",深海装备!W378)</f>
        <v/>
      </c>
      <c r="X379" s="370" t="str">
        <f>IF(深海装备!X378="","",深海装备!X378)</f>
        <v/>
      </c>
      <c r="Y379" s="370" t="str">
        <f>IF(深海装备!Y378="","",深海装备!Y378)</f>
        <v/>
      </c>
      <c r="Z379" s="370" t="str">
        <f>IF(深海装备!Z378="","",深海装备!Z378)</f>
        <v/>
      </c>
      <c r="AA379" s="370" t="str">
        <f>IF(深海装备!AA378="","",深海装备!AA378)</f>
        <v/>
      </c>
      <c r="AB379" t="str">
        <f>IF(深海装备!AB378="","",深海装备!AB378)</f>
        <v/>
      </c>
      <c r="AC379" t="str">
        <f>IF(深海装备!AC378="","",深海装备!AC378)</f>
        <v/>
      </c>
      <c r="AD379" t="str">
        <f>IF(深海装备!AD378="","",深海装备!AD378)</f>
        <v/>
      </c>
    </row>
    <row r="380" spans="1:30">
      <c r="A380" t="str">
        <f>IF(深海装备!A379="","",深海装备!A379)</f>
        <v/>
      </c>
      <c r="B380" s="67" t="str">
        <f>IF(深海装备!B379="","",深海装备!B379)</f>
        <v/>
      </c>
      <c r="C380" t="str">
        <f>IF(深海装备!C379="","",深海装备!C379)</f>
        <v/>
      </c>
      <c r="D380" t="str">
        <f>IF(深海装备!D379="","",深海装备!D379)</f>
        <v/>
      </c>
      <c r="E380" s="370" t="str">
        <f>IF(深海装备!E379="","",深海装备!E379)</f>
        <v/>
      </c>
      <c r="F380" s="370" t="str">
        <f>IF(深海装备!F379="","",深海装备!F379)</f>
        <v/>
      </c>
      <c r="G380" s="370" t="str">
        <f>IF(深海装备!G379="","",深海装备!G379)</f>
        <v/>
      </c>
      <c r="H380" s="370" t="str">
        <f>IF(深海装备!H379="","",深海装备!H379)</f>
        <v/>
      </c>
      <c r="I380" s="370" t="str">
        <f>IF(深海装备!I379="","",深海装备!I379)</f>
        <v/>
      </c>
      <c r="J380" s="370" t="str">
        <f>IF(深海装备!J379="","",深海装备!J379)</f>
        <v/>
      </c>
      <c r="K380" s="370" t="str">
        <f>IF(深海装备!K379="","",深海装备!K379)</f>
        <v/>
      </c>
      <c r="L380" s="370" t="str">
        <f>IF(深海装备!L379="","",深海装备!L379)</f>
        <v/>
      </c>
      <c r="M380" s="370" t="str">
        <f>IF(深海装备!M379="","",深海装备!M379)</f>
        <v/>
      </c>
      <c r="N380" s="370" t="str">
        <f>IF(深海装备!N379="","",深海装备!N379)</f>
        <v/>
      </c>
      <c r="O380" s="370" t="str">
        <f>IF(深海装备!O379="","",深海装备!O379)</f>
        <v/>
      </c>
      <c r="P380" s="370" t="str">
        <f>IF(深海装备!P379="","",深海装备!P379)</f>
        <v/>
      </c>
      <c r="Q380" s="370" t="str">
        <f>IF(深海装备!Q379="","",深海装备!Q379)</f>
        <v/>
      </c>
      <c r="R380" s="370" t="str">
        <f>IF(深海装备!R379="","",深海装备!R379)</f>
        <v/>
      </c>
      <c r="S380" s="370" t="str">
        <f>IF(深海装备!S379="","",深海装备!S379)</f>
        <v/>
      </c>
      <c r="T380" s="370" t="str">
        <f>IF(深海装备!T379="","",深海装备!T379)</f>
        <v/>
      </c>
      <c r="U380" s="370" t="str">
        <f>IF(深海装备!U379="","",深海装备!U379)</f>
        <v/>
      </c>
      <c r="V380" s="370" t="str">
        <f>IF(深海装备!V379="","",深海装备!V379)</f>
        <v/>
      </c>
      <c r="W380" s="370" t="str">
        <f>IF(深海装备!W379="","",深海装备!W379)</f>
        <v/>
      </c>
      <c r="X380" s="370" t="str">
        <f>IF(深海装备!X379="","",深海装备!X379)</f>
        <v/>
      </c>
      <c r="Y380" s="370" t="str">
        <f>IF(深海装备!Y379="","",深海装备!Y379)</f>
        <v/>
      </c>
      <c r="Z380" s="370" t="str">
        <f>IF(深海装备!Z379="","",深海装备!Z379)</f>
        <v/>
      </c>
      <c r="AA380" s="370" t="str">
        <f>IF(深海装备!AA379="","",深海装备!AA379)</f>
        <v/>
      </c>
      <c r="AB380" t="str">
        <f>IF(深海装备!AB379="","",深海装备!AB379)</f>
        <v/>
      </c>
      <c r="AC380" t="str">
        <f>IF(深海装备!AC379="","",深海装备!AC379)</f>
        <v/>
      </c>
      <c r="AD380" t="str">
        <f>IF(深海装备!AD379="","",深海装备!AD379)</f>
        <v/>
      </c>
    </row>
    <row r="381" spans="1:30">
      <c r="A381" t="str">
        <f>IF(深海装备!A380="","",深海装备!A380)</f>
        <v/>
      </c>
      <c r="B381" s="67" t="str">
        <f>IF(深海装备!B380="","",深海装备!B380)</f>
        <v/>
      </c>
      <c r="C381" t="str">
        <f>IF(深海装备!C380="","",深海装备!C380)</f>
        <v/>
      </c>
      <c r="D381" t="str">
        <f>IF(深海装备!D380="","",深海装备!D380)</f>
        <v/>
      </c>
      <c r="E381" s="370" t="str">
        <f>IF(深海装备!E380="","",深海装备!E380)</f>
        <v/>
      </c>
      <c r="F381" s="370" t="str">
        <f>IF(深海装备!F380="","",深海装备!F380)</f>
        <v/>
      </c>
      <c r="G381" s="370" t="str">
        <f>IF(深海装备!G380="","",深海装备!G380)</f>
        <v/>
      </c>
      <c r="H381" s="370" t="str">
        <f>IF(深海装备!H380="","",深海装备!H380)</f>
        <v/>
      </c>
      <c r="I381" s="370" t="str">
        <f>IF(深海装备!I380="","",深海装备!I380)</f>
        <v/>
      </c>
      <c r="J381" s="370" t="str">
        <f>IF(深海装备!J380="","",深海装备!J380)</f>
        <v/>
      </c>
      <c r="K381" s="370" t="str">
        <f>IF(深海装备!K380="","",深海装备!K380)</f>
        <v/>
      </c>
      <c r="L381" s="370" t="str">
        <f>IF(深海装备!L380="","",深海装备!L380)</f>
        <v/>
      </c>
      <c r="M381" s="370" t="str">
        <f>IF(深海装备!M380="","",深海装备!M380)</f>
        <v/>
      </c>
      <c r="N381" s="370" t="str">
        <f>IF(深海装备!N380="","",深海装备!N380)</f>
        <v/>
      </c>
      <c r="O381" s="370" t="str">
        <f>IF(深海装备!O380="","",深海装备!O380)</f>
        <v/>
      </c>
      <c r="P381" s="370" t="str">
        <f>IF(深海装备!P380="","",深海装备!P380)</f>
        <v/>
      </c>
      <c r="Q381" s="370" t="str">
        <f>IF(深海装备!Q380="","",深海装备!Q380)</f>
        <v/>
      </c>
      <c r="R381" s="370" t="str">
        <f>IF(深海装备!R380="","",深海装备!R380)</f>
        <v/>
      </c>
      <c r="S381" s="370" t="str">
        <f>IF(深海装备!S380="","",深海装备!S380)</f>
        <v/>
      </c>
      <c r="T381" s="370" t="str">
        <f>IF(深海装备!T380="","",深海装备!T380)</f>
        <v/>
      </c>
      <c r="U381" s="370" t="str">
        <f>IF(深海装备!U380="","",深海装备!U380)</f>
        <v/>
      </c>
      <c r="V381" s="370" t="str">
        <f>IF(深海装备!V380="","",深海装备!V380)</f>
        <v/>
      </c>
      <c r="W381" s="370" t="str">
        <f>IF(深海装备!W380="","",深海装备!W380)</f>
        <v/>
      </c>
      <c r="X381" s="370" t="str">
        <f>IF(深海装备!X380="","",深海装备!X380)</f>
        <v/>
      </c>
      <c r="Y381" s="370" t="str">
        <f>IF(深海装备!Y380="","",深海装备!Y380)</f>
        <v/>
      </c>
      <c r="Z381" s="370" t="str">
        <f>IF(深海装备!Z380="","",深海装备!Z380)</f>
        <v/>
      </c>
      <c r="AA381" s="370" t="str">
        <f>IF(深海装备!AA380="","",深海装备!AA380)</f>
        <v/>
      </c>
      <c r="AB381" t="str">
        <f>IF(深海装备!AB380="","",深海装备!AB380)</f>
        <v/>
      </c>
      <c r="AC381" t="str">
        <f>IF(深海装备!AC380="","",深海装备!AC380)</f>
        <v/>
      </c>
      <c r="AD381" t="str">
        <f>IF(深海装备!AD380="","",深海装备!AD380)</f>
        <v/>
      </c>
    </row>
    <row r="382" spans="1:30">
      <c r="A382" t="str">
        <f>IF(深海装备!A381="","",深海装备!A381)</f>
        <v/>
      </c>
      <c r="B382" s="67" t="str">
        <f>IF(深海装备!B381="","",深海装备!B381)</f>
        <v/>
      </c>
      <c r="C382" t="str">
        <f>IF(深海装备!C381="","",深海装备!C381)</f>
        <v/>
      </c>
      <c r="D382" t="str">
        <f>IF(深海装备!D381="","",深海装备!D381)</f>
        <v/>
      </c>
      <c r="E382" s="370" t="str">
        <f>IF(深海装备!E381="","",深海装备!E381)</f>
        <v/>
      </c>
      <c r="F382" s="370" t="str">
        <f>IF(深海装备!F381="","",深海装备!F381)</f>
        <v/>
      </c>
      <c r="G382" s="370" t="str">
        <f>IF(深海装备!G381="","",深海装备!G381)</f>
        <v/>
      </c>
      <c r="H382" s="370" t="str">
        <f>IF(深海装备!H381="","",深海装备!H381)</f>
        <v/>
      </c>
      <c r="I382" s="370" t="str">
        <f>IF(深海装备!I381="","",深海装备!I381)</f>
        <v/>
      </c>
      <c r="J382" s="370" t="str">
        <f>IF(深海装备!J381="","",深海装备!J381)</f>
        <v/>
      </c>
      <c r="K382" s="370" t="str">
        <f>IF(深海装备!K381="","",深海装备!K381)</f>
        <v/>
      </c>
      <c r="L382" s="370" t="str">
        <f>IF(深海装备!L381="","",深海装备!L381)</f>
        <v/>
      </c>
      <c r="M382" s="370" t="str">
        <f>IF(深海装备!M381="","",深海装备!M381)</f>
        <v/>
      </c>
      <c r="N382" s="370" t="str">
        <f>IF(深海装备!N381="","",深海装备!N381)</f>
        <v/>
      </c>
      <c r="O382" s="370" t="str">
        <f>IF(深海装备!O381="","",深海装备!O381)</f>
        <v/>
      </c>
      <c r="P382" s="370" t="str">
        <f>IF(深海装备!P381="","",深海装备!P381)</f>
        <v/>
      </c>
      <c r="Q382" s="370" t="str">
        <f>IF(深海装备!Q381="","",深海装备!Q381)</f>
        <v/>
      </c>
      <c r="R382" s="370" t="str">
        <f>IF(深海装备!R381="","",深海装备!R381)</f>
        <v/>
      </c>
      <c r="S382" s="370" t="str">
        <f>IF(深海装备!S381="","",深海装备!S381)</f>
        <v/>
      </c>
      <c r="T382" s="370" t="str">
        <f>IF(深海装备!T381="","",深海装备!T381)</f>
        <v/>
      </c>
      <c r="U382" s="370" t="str">
        <f>IF(深海装备!U381="","",深海装备!U381)</f>
        <v/>
      </c>
      <c r="V382" s="370" t="str">
        <f>IF(深海装备!V381="","",深海装备!V381)</f>
        <v/>
      </c>
      <c r="W382" s="370" t="str">
        <f>IF(深海装备!W381="","",深海装备!W381)</f>
        <v/>
      </c>
      <c r="X382" s="370" t="str">
        <f>IF(深海装备!X381="","",深海装备!X381)</f>
        <v/>
      </c>
      <c r="Y382" s="370" t="str">
        <f>IF(深海装备!Y381="","",深海装备!Y381)</f>
        <v/>
      </c>
      <c r="Z382" s="370" t="str">
        <f>IF(深海装备!Z381="","",深海装备!Z381)</f>
        <v/>
      </c>
      <c r="AA382" s="370" t="str">
        <f>IF(深海装备!AA381="","",深海装备!AA381)</f>
        <v/>
      </c>
      <c r="AB382" t="str">
        <f>IF(深海装备!AB381="","",深海装备!AB381)</f>
        <v/>
      </c>
      <c r="AC382" t="str">
        <f>IF(深海装备!AC381="","",深海装备!AC381)</f>
        <v/>
      </c>
      <c r="AD382" t="str">
        <f>IF(深海装备!AD381="","",深海装备!AD381)</f>
        <v/>
      </c>
    </row>
    <row r="383" spans="1:30">
      <c r="A383" t="str">
        <f>IF(深海装备!A382="","",深海装备!A382)</f>
        <v/>
      </c>
      <c r="B383" s="67" t="str">
        <f>IF(深海装备!B382="","",深海装备!B382)</f>
        <v/>
      </c>
      <c r="C383" t="str">
        <f>IF(深海装备!C382="","",深海装备!C382)</f>
        <v/>
      </c>
      <c r="D383" t="str">
        <f>IF(深海装备!D382="","",深海装备!D382)</f>
        <v/>
      </c>
      <c r="E383" s="370" t="str">
        <f>IF(深海装备!E382="","",深海装备!E382)</f>
        <v/>
      </c>
      <c r="F383" s="370" t="str">
        <f>IF(深海装备!F382="","",深海装备!F382)</f>
        <v/>
      </c>
      <c r="G383" s="370" t="str">
        <f>IF(深海装备!G382="","",深海装备!G382)</f>
        <v/>
      </c>
      <c r="H383" s="370" t="str">
        <f>IF(深海装备!H382="","",深海装备!H382)</f>
        <v/>
      </c>
      <c r="I383" s="370" t="str">
        <f>IF(深海装备!I382="","",深海装备!I382)</f>
        <v/>
      </c>
      <c r="J383" s="370" t="str">
        <f>IF(深海装备!J382="","",深海装备!J382)</f>
        <v/>
      </c>
      <c r="K383" s="370" t="str">
        <f>IF(深海装备!K382="","",深海装备!K382)</f>
        <v/>
      </c>
      <c r="L383" s="370" t="str">
        <f>IF(深海装备!L382="","",深海装备!L382)</f>
        <v/>
      </c>
      <c r="M383" s="370" t="str">
        <f>IF(深海装备!M382="","",深海装备!M382)</f>
        <v/>
      </c>
      <c r="N383" s="370" t="str">
        <f>IF(深海装备!N382="","",深海装备!N382)</f>
        <v/>
      </c>
      <c r="O383" s="370" t="str">
        <f>IF(深海装备!O382="","",深海装备!O382)</f>
        <v/>
      </c>
      <c r="P383" s="370" t="str">
        <f>IF(深海装备!P382="","",深海装备!P382)</f>
        <v/>
      </c>
      <c r="Q383" s="370" t="str">
        <f>IF(深海装备!Q382="","",深海装备!Q382)</f>
        <v/>
      </c>
      <c r="R383" s="370" t="str">
        <f>IF(深海装备!R382="","",深海装备!R382)</f>
        <v/>
      </c>
      <c r="S383" s="370" t="str">
        <f>IF(深海装备!S382="","",深海装备!S382)</f>
        <v/>
      </c>
      <c r="T383" s="370" t="str">
        <f>IF(深海装备!T382="","",深海装备!T382)</f>
        <v/>
      </c>
      <c r="U383" s="370" t="str">
        <f>IF(深海装备!U382="","",深海装备!U382)</f>
        <v/>
      </c>
      <c r="V383" s="370" t="str">
        <f>IF(深海装备!V382="","",深海装备!V382)</f>
        <v/>
      </c>
      <c r="W383" s="370" t="str">
        <f>IF(深海装备!W382="","",深海装备!W382)</f>
        <v/>
      </c>
      <c r="X383" s="370" t="str">
        <f>IF(深海装备!X382="","",深海装备!X382)</f>
        <v/>
      </c>
      <c r="Y383" s="370" t="str">
        <f>IF(深海装备!Y382="","",深海装备!Y382)</f>
        <v/>
      </c>
      <c r="Z383" s="370" t="str">
        <f>IF(深海装备!Z382="","",深海装备!Z382)</f>
        <v/>
      </c>
      <c r="AA383" s="370" t="str">
        <f>IF(深海装备!AA382="","",深海装备!AA382)</f>
        <v/>
      </c>
      <c r="AB383" t="str">
        <f>IF(深海装备!AB382="","",深海装备!AB382)</f>
        <v/>
      </c>
      <c r="AC383" t="str">
        <f>IF(深海装备!AC382="","",深海装备!AC382)</f>
        <v/>
      </c>
      <c r="AD383" t="str">
        <f>IF(深海装备!AD382="","",深海装备!AD382)</f>
        <v/>
      </c>
    </row>
    <row r="384" spans="1:30">
      <c r="A384" t="str">
        <f>IF(深海装备!A383="","",深海装备!A383)</f>
        <v/>
      </c>
      <c r="B384" s="67" t="str">
        <f>IF(深海装备!B383="","",深海装备!B383)</f>
        <v/>
      </c>
      <c r="C384" t="str">
        <f>IF(深海装备!C383="","",深海装备!C383)</f>
        <v/>
      </c>
      <c r="D384" t="str">
        <f>IF(深海装备!D383="","",深海装备!D383)</f>
        <v/>
      </c>
      <c r="E384" s="370" t="str">
        <f>IF(深海装备!E383="","",深海装备!E383)</f>
        <v/>
      </c>
      <c r="F384" s="370" t="str">
        <f>IF(深海装备!F383="","",深海装备!F383)</f>
        <v/>
      </c>
      <c r="G384" s="370" t="str">
        <f>IF(深海装备!G383="","",深海装备!G383)</f>
        <v/>
      </c>
      <c r="H384" s="370" t="str">
        <f>IF(深海装备!H383="","",深海装备!H383)</f>
        <v/>
      </c>
      <c r="I384" s="370" t="str">
        <f>IF(深海装备!I383="","",深海装备!I383)</f>
        <v/>
      </c>
      <c r="J384" s="370" t="str">
        <f>IF(深海装备!J383="","",深海装备!J383)</f>
        <v/>
      </c>
      <c r="K384" s="370" t="str">
        <f>IF(深海装备!K383="","",深海装备!K383)</f>
        <v/>
      </c>
      <c r="L384" s="370" t="str">
        <f>IF(深海装备!L383="","",深海装备!L383)</f>
        <v/>
      </c>
      <c r="M384" s="370" t="str">
        <f>IF(深海装备!M383="","",深海装备!M383)</f>
        <v/>
      </c>
      <c r="N384" s="370" t="str">
        <f>IF(深海装备!N383="","",深海装备!N383)</f>
        <v/>
      </c>
      <c r="O384" s="370" t="str">
        <f>IF(深海装备!O383="","",深海装备!O383)</f>
        <v/>
      </c>
      <c r="P384" s="370" t="str">
        <f>IF(深海装备!P383="","",深海装备!P383)</f>
        <v/>
      </c>
      <c r="Q384" s="370" t="str">
        <f>IF(深海装备!Q383="","",深海装备!Q383)</f>
        <v/>
      </c>
      <c r="R384" s="370" t="str">
        <f>IF(深海装备!R383="","",深海装备!R383)</f>
        <v/>
      </c>
      <c r="S384" s="370" t="str">
        <f>IF(深海装备!S383="","",深海装备!S383)</f>
        <v/>
      </c>
      <c r="T384" s="370" t="str">
        <f>IF(深海装备!T383="","",深海装备!T383)</f>
        <v/>
      </c>
      <c r="U384" s="370" t="str">
        <f>IF(深海装备!U383="","",深海装备!U383)</f>
        <v/>
      </c>
      <c r="V384" s="370" t="str">
        <f>IF(深海装备!V383="","",深海装备!V383)</f>
        <v/>
      </c>
      <c r="W384" s="370" t="str">
        <f>IF(深海装备!W383="","",深海装备!W383)</f>
        <v/>
      </c>
      <c r="X384" s="370" t="str">
        <f>IF(深海装备!X383="","",深海装备!X383)</f>
        <v/>
      </c>
      <c r="Y384" s="370" t="str">
        <f>IF(深海装备!Y383="","",深海装备!Y383)</f>
        <v/>
      </c>
      <c r="Z384" s="370" t="str">
        <f>IF(深海装备!Z383="","",深海装备!Z383)</f>
        <v/>
      </c>
      <c r="AA384" s="370" t="str">
        <f>IF(深海装备!AA383="","",深海装备!AA383)</f>
        <v/>
      </c>
      <c r="AB384" t="str">
        <f>IF(深海装备!AB383="","",深海装备!AB383)</f>
        <v/>
      </c>
      <c r="AC384" t="str">
        <f>IF(深海装备!AC383="","",深海装备!AC383)</f>
        <v/>
      </c>
      <c r="AD384" t="str">
        <f>IF(深海装备!AD383="","",深海装备!AD383)</f>
        <v/>
      </c>
    </row>
    <row r="385" spans="1:30">
      <c r="A385" t="str">
        <f>IF(深海装备!A384="","",深海装备!A384)</f>
        <v/>
      </c>
      <c r="B385" s="67" t="str">
        <f>IF(深海装备!B384="","",深海装备!B384)</f>
        <v/>
      </c>
      <c r="C385" t="str">
        <f>IF(深海装备!C384="","",深海装备!C384)</f>
        <v/>
      </c>
      <c r="D385" t="str">
        <f>IF(深海装备!D384="","",深海装备!D384)</f>
        <v/>
      </c>
      <c r="E385" s="370" t="str">
        <f>IF(深海装备!E384="","",深海装备!E384)</f>
        <v/>
      </c>
      <c r="F385" s="370" t="str">
        <f>IF(深海装备!F384="","",深海装备!F384)</f>
        <v/>
      </c>
      <c r="G385" s="370" t="str">
        <f>IF(深海装备!G384="","",深海装备!G384)</f>
        <v/>
      </c>
      <c r="H385" s="370" t="str">
        <f>IF(深海装备!H384="","",深海装备!H384)</f>
        <v/>
      </c>
      <c r="I385" s="370" t="str">
        <f>IF(深海装备!I384="","",深海装备!I384)</f>
        <v/>
      </c>
      <c r="J385" s="370" t="str">
        <f>IF(深海装备!J384="","",深海装备!J384)</f>
        <v/>
      </c>
      <c r="K385" s="370" t="str">
        <f>IF(深海装备!K384="","",深海装备!K384)</f>
        <v/>
      </c>
      <c r="L385" s="370" t="str">
        <f>IF(深海装备!L384="","",深海装备!L384)</f>
        <v/>
      </c>
      <c r="M385" s="370" t="str">
        <f>IF(深海装备!M384="","",深海装备!M384)</f>
        <v/>
      </c>
      <c r="N385" s="370" t="str">
        <f>IF(深海装备!N384="","",深海装备!N384)</f>
        <v/>
      </c>
      <c r="O385" s="370" t="str">
        <f>IF(深海装备!O384="","",深海装备!O384)</f>
        <v/>
      </c>
      <c r="P385" s="370" t="str">
        <f>IF(深海装备!P384="","",深海装备!P384)</f>
        <v/>
      </c>
      <c r="Q385" s="370" t="str">
        <f>IF(深海装备!Q384="","",深海装备!Q384)</f>
        <v/>
      </c>
      <c r="R385" s="370" t="str">
        <f>IF(深海装备!R384="","",深海装备!R384)</f>
        <v/>
      </c>
      <c r="S385" s="370" t="str">
        <f>IF(深海装备!S384="","",深海装备!S384)</f>
        <v/>
      </c>
      <c r="T385" s="370" t="str">
        <f>IF(深海装备!T384="","",深海装备!T384)</f>
        <v/>
      </c>
      <c r="U385" s="370" t="str">
        <f>IF(深海装备!U384="","",深海装备!U384)</f>
        <v/>
      </c>
      <c r="V385" s="370" t="str">
        <f>IF(深海装备!V384="","",深海装备!V384)</f>
        <v/>
      </c>
      <c r="W385" s="370" t="str">
        <f>IF(深海装备!W384="","",深海装备!W384)</f>
        <v/>
      </c>
      <c r="X385" s="370" t="str">
        <f>IF(深海装备!X384="","",深海装备!X384)</f>
        <v/>
      </c>
      <c r="Y385" s="370" t="str">
        <f>IF(深海装备!Y384="","",深海装备!Y384)</f>
        <v/>
      </c>
      <c r="Z385" s="370" t="str">
        <f>IF(深海装备!Z384="","",深海装备!Z384)</f>
        <v/>
      </c>
      <c r="AA385" s="370" t="str">
        <f>IF(深海装备!AA384="","",深海装备!AA384)</f>
        <v/>
      </c>
      <c r="AB385" t="str">
        <f>IF(深海装备!AB384="","",深海装备!AB384)</f>
        <v/>
      </c>
      <c r="AC385" t="str">
        <f>IF(深海装备!AC384="","",深海装备!AC384)</f>
        <v/>
      </c>
      <c r="AD385" t="str">
        <f>IF(深海装备!AD384="","",深海装备!AD384)</f>
        <v/>
      </c>
    </row>
    <row r="386" spans="1:30">
      <c r="A386" t="str">
        <f>IF(深海装备!A385="","",深海装备!A385)</f>
        <v/>
      </c>
      <c r="B386" s="67" t="str">
        <f>IF(深海装备!B385="","",深海装备!B385)</f>
        <v/>
      </c>
      <c r="C386" t="str">
        <f>IF(深海装备!C385="","",深海装备!C385)</f>
        <v/>
      </c>
      <c r="D386" t="str">
        <f>IF(深海装备!D385="","",深海装备!D385)</f>
        <v/>
      </c>
      <c r="E386" s="370" t="str">
        <f>IF(深海装备!E385="","",深海装备!E385)</f>
        <v/>
      </c>
      <c r="F386" s="370" t="str">
        <f>IF(深海装备!F385="","",深海装备!F385)</f>
        <v/>
      </c>
      <c r="G386" s="370" t="str">
        <f>IF(深海装备!G385="","",深海装备!G385)</f>
        <v/>
      </c>
      <c r="H386" s="370" t="str">
        <f>IF(深海装备!H385="","",深海装备!H385)</f>
        <v/>
      </c>
      <c r="I386" s="370" t="str">
        <f>IF(深海装备!I385="","",深海装备!I385)</f>
        <v/>
      </c>
      <c r="J386" s="370" t="str">
        <f>IF(深海装备!J385="","",深海装备!J385)</f>
        <v/>
      </c>
      <c r="K386" s="370" t="str">
        <f>IF(深海装备!K385="","",深海装备!K385)</f>
        <v/>
      </c>
      <c r="L386" s="370" t="str">
        <f>IF(深海装备!L385="","",深海装备!L385)</f>
        <v/>
      </c>
      <c r="M386" s="370" t="str">
        <f>IF(深海装备!M385="","",深海装备!M385)</f>
        <v/>
      </c>
      <c r="N386" s="370" t="str">
        <f>IF(深海装备!N385="","",深海装备!N385)</f>
        <v/>
      </c>
      <c r="O386" s="370" t="str">
        <f>IF(深海装备!O385="","",深海装备!O385)</f>
        <v/>
      </c>
      <c r="P386" s="370" t="str">
        <f>IF(深海装备!P385="","",深海装备!P385)</f>
        <v/>
      </c>
      <c r="Q386" s="370" t="str">
        <f>IF(深海装备!Q385="","",深海装备!Q385)</f>
        <v/>
      </c>
      <c r="R386" s="370" t="str">
        <f>IF(深海装备!R385="","",深海装备!R385)</f>
        <v/>
      </c>
      <c r="S386" s="370" t="str">
        <f>IF(深海装备!S385="","",深海装备!S385)</f>
        <v/>
      </c>
      <c r="T386" s="370" t="str">
        <f>IF(深海装备!T385="","",深海装备!T385)</f>
        <v/>
      </c>
      <c r="U386" s="370" t="str">
        <f>IF(深海装备!U385="","",深海装备!U385)</f>
        <v/>
      </c>
      <c r="V386" s="370" t="str">
        <f>IF(深海装备!V385="","",深海装备!V385)</f>
        <v/>
      </c>
      <c r="W386" s="370" t="str">
        <f>IF(深海装备!W385="","",深海装备!W385)</f>
        <v/>
      </c>
      <c r="X386" s="370" t="str">
        <f>IF(深海装备!X385="","",深海装备!X385)</f>
        <v/>
      </c>
      <c r="Y386" s="370" t="str">
        <f>IF(深海装备!Y385="","",深海装备!Y385)</f>
        <v/>
      </c>
      <c r="Z386" s="370" t="str">
        <f>IF(深海装备!Z385="","",深海装备!Z385)</f>
        <v/>
      </c>
      <c r="AA386" s="370" t="str">
        <f>IF(深海装备!AA385="","",深海装备!AA385)</f>
        <v/>
      </c>
      <c r="AB386" t="str">
        <f>IF(深海装备!AB385="","",深海装备!AB385)</f>
        <v/>
      </c>
      <c r="AC386" t="str">
        <f>IF(深海装备!AC385="","",深海装备!AC385)</f>
        <v/>
      </c>
      <c r="AD386" t="str">
        <f>IF(深海装备!AD385="","",深海装备!AD385)</f>
        <v/>
      </c>
    </row>
    <row r="387" spans="1:30">
      <c r="A387" t="str">
        <f>IF(深海装备!A386="","",深海装备!A386)</f>
        <v/>
      </c>
      <c r="B387" s="67" t="str">
        <f>IF(深海装备!B386="","",深海装备!B386)</f>
        <v/>
      </c>
      <c r="C387" t="str">
        <f>IF(深海装备!C386="","",深海装备!C386)</f>
        <v/>
      </c>
      <c r="D387" t="str">
        <f>IF(深海装备!D386="","",深海装备!D386)</f>
        <v/>
      </c>
      <c r="E387" s="370" t="str">
        <f>IF(深海装备!E386="","",深海装备!E386)</f>
        <v/>
      </c>
      <c r="F387" s="370" t="str">
        <f>IF(深海装备!F386="","",深海装备!F386)</f>
        <v/>
      </c>
      <c r="G387" s="370" t="str">
        <f>IF(深海装备!G386="","",深海装备!G386)</f>
        <v/>
      </c>
      <c r="H387" s="370" t="str">
        <f>IF(深海装备!H386="","",深海装备!H386)</f>
        <v/>
      </c>
      <c r="I387" s="370" t="str">
        <f>IF(深海装备!I386="","",深海装备!I386)</f>
        <v/>
      </c>
      <c r="J387" s="370" t="str">
        <f>IF(深海装备!J386="","",深海装备!J386)</f>
        <v/>
      </c>
      <c r="K387" s="370" t="str">
        <f>IF(深海装备!K386="","",深海装备!K386)</f>
        <v/>
      </c>
      <c r="L387" s="370" t="str">
        <f>IF(深海装备!L386="","",深海装备!L386)</f>
        <v/>
      </c>
      <c r="M387" s="370" t="str">
        <f>IF(深海装备!M386="","",深海装备!M386)</f>
        <v/>
      </c>
      <c r="N387" s="370" t="str">
        <f>IF(深海装备!N386="","",深海装备!N386)</f>
        <v/>
      </c>
      <c r="O387" s="370" t="str">
        <f>IF(深海装备!O386="","",深海装备!O386)</f>
        <v/>
      </c>
      <c r="P387" s="370" t="str">
        <f>IF(深海装备!P386="","",深海装备!P386)</f>
        <v/>
      </c>
      <c r="Q387" s="370" t="str">
        <f>IF(深海装备!Q386="","",深海装备!Q386)</f>
        <v/>
      </c>
      <c r="R387" s="370" t="str">
        <f>IF(深海装备!R386="","",深海装备!R386)</f>
        <v/>
      </c>
      <c r="S387" s="370" t="str">
        <f>IF(深海装备!S386="","",深海装备!S386)</f>
        <v/>
      </c>
      <c r="T387" s="370" t="str">
        <f>IF(深海装备!T386="","",深海装备!T386)</f>
        <v/>
      </c>
      <c r="U387" s="370" t="str">
        <f>IF(深海装备!U386="","",深海装备!U386)</f>
        <v/>
      </c>
      <c r="V387" s="370" t="str">
        <f>IF(深海装备!V386="","",深海装备!V386)</f>
        <v/>
      </c>
      <c r="W387" s="370" t="str">
        <f>IF(深海装备!W386="","",深海装备!W386)</f>
        <v/>
      </c>
      <c r="X387" s="370" t="str">
        <f>IF(深海装备!X386="","",深海装备!X386)</f>
        <v/>
      </c>
      <c r="Y387" s="370" t="str">
        <f>IF(深海装备!Y386="","",深海装备!Y386)</f>
        <v/>
      </c>
      <c r="Z387" s="370" t="str">
        <f>IF(深海装备!Z386="","",深海装备!Z386)</f>
        <v/>
      </c>
      <c r="AA387" s="370" t="str">
        <f>IF(深海装备!AA386="","",深海装备!AA386)</f>
        <v/>
      </c>
      <c r="AB387" t="str">
        <f>IF(深海装备!AB386="","",深海装备!AB386)</f>
        <v/>
      </c>
      <c r="AC387" t="str">
        <f>IF(深海装备!AC386="","",深海装备!AC386)</f>
        <v/>
      </c>
      <c r="AD387" t="str">
        <f>IF(深海装备!AD386="","",深海装备!AD386)</f>
        <v/>
      </c>
    </row>
    <row r="388" spans="1:30">
      <c r="A388" t="str">
        <f>IF(深海装备!A387="","",深海装备!A387)</f>
        <v/>
      </c>
      <c r="B388" s="67" t="str">
        <f>IF(深海装备!B387="","",深海装备!B387)</f>
        <v/>
      </c>
      <c r="C388" t="str">
        <f>IF(深海装备!C387="","",深海装备!C387)</f>
        <v/>
      </c>
      <c r="D388" t="str">
        <f>IF(深海装备!D387="","",深海装备!D387)</f>
        <v/>
      </c>
      <c r="E388" s="370" t="str">
        <f>IF(深海装备!E387="","",深海装备!E387)</f>
        <v/>
      </c>
      <c r="F388" s="370" t="str">
        <f>IF(深海装备!F387="","",深海装备!F387)</f>
        <v/>
      </c>
      <c r="G388" s="370" t="str">
        <f>IF(深海装备!G387="","",深海装备!G387)</f>
        <v/>
      </c>
      <c r="H388" s="370" t="str">
        <f>IF(深海装备!H387="","",深海装备!H387)</f>
        <v/>
      </c>
      <c r="I388" s="370" t="str">
        <f>IF(深海装备!I387="","",深海装备!I387)</f>
        <v/>
      </c>
      <c r="J388" s="370" t="str">
        <f>IF(深海装备!J387="","",深海装备!J387)</f>
        <v/>
      </c>
      <c r="K388" s="370" t="str">
        <f>IF(深海装备!K387="","",深海装备!K387)</f>
        <v/>
      </c>
      <c r="L388" s="370" t="str">
        <f>IF(深海装备!L387="","",深海装备!L387)</f>
        <v/>
      </c>
      <c r="M388" s="370" t="str">
        <f>IF(深海装备!M387="","",深海装备!M387)</f>
        <v/>
      </c>
      <c r="N388" s="370" t="str">
        <f>IF(深海装备!N387="","",深海装备!N387)</f>
        <v/>
      </c>
      <c r="O388" s="370" t="str">
        <f>IF(深海装备!O387="","",深海装备!O387)</f>
        <v/>
      </c>
      <c r="P388" s="370" t="str">
        <f>IF(深海装备!P387="","",深海装备!P387)</f>
        <v/>
      </c>
      <c r="Q388" s="370" t="str">
        <f>IF(深海装备!Q387="","",深海装备!Q387)</f>
        <v/>
      </c>
      <c r="R388" s="370" t="str">
        <f>IF(深海装备!R387="","",深海装备!R387)</f>
        <v/>
      </c>
      <c r="S388" s="370" t="str">
        <f>IF(深海装备!S387="","",深海装备!S387)</f>
        <v/>
      </c>
      <c r="T388" s="370" t="str">
        <f>IF(深海装备!T387="","",深海装备!T387)</f>
        <v/>
      </c>
      <c r="U388" s="370" t="str">
        <f>IF(深海装备!U387="","",深海装备!U387)</f>
        <v/>
      </c>
      <c r="V388" s="370" t="str">
        <f>IF(深海装备!V387="","",深海装备!V387)</f>
        <v/>
      </c>
      <c r="W388" s="370" t="str">
        <f>IF(深海装备!W387="","",深海装备!W387)</f>
        <v/>
      </c>
      <c r="X388" s="370" t="str">
        <f>IF(深海装备!X387="","",深海装备!X387)</f>
        <v/>
      </c>
      <c r="Y388" s="370" t="str">
        <f>IF(深海装备!Y387="","",深海装备!Y387)</f>
        <v/>
      </c>
      <c r="Z388" s="370" t="str">
        <f>IF(深海装备!Z387="","",深海装备!Z387)</f>
        <v/>
      </c>
      <c r="AA388" s="370" t="str">
        <f>IF(深海装备!AA387="","",深海装备!AA387)</f>
        <v/>
      </c>
      <c r="AB388" t="str">
        <f>IF(深海装备!AB387="","",深海装备!AB387)</f>
        <v/>
      </c>
      <c r="AC388" t="str">
        <f>IF(深海装备!AC387="","",深海装备!AC387)</f>
        <v/>
      </c>
      <c r="AD388" t="str">
        <f>IF(深海装备!AD387="","",深海装备!AD387)</f>
        <v/>
      </c>
    </row>
    <row r="389" spans="1:30">
      <c r="A389" t="str">
        <f>IF(深海装备!A388="","",深海装备!A388)</f>
        <v/>
      </c>
      <c r="B389" s="67" t="str">
        <f>IF(深海装备!B388="","",深海装备!B388)</f>
        <v/>
      </c>
      <c r="C389" t="str">
        <f>IF(深海装备!C388="","",深海装备!C388)</f>
        <v/>
      </c>
      <c r="D389" t="str">
        <f>IF(深海装备!D388="","",深海装备!D388)</f>
        <v/>
      </c>
      <c r="E389" s="370" t="str">
        <f>IF(深海装备!E388="","",深海装备!E388)</f>
        <v/>
      </c>
      <c r="F389" s="370" t="str">
        <f>IF(深海装备!F388="","",深海装备!F388)</f>
        <v/>
      </c>
      <c r="G389" s="370" t="str">
        <f>IF(深海装备!G388="","",深海装备!G388)</f>
        <v/>
      </c>
      <c r="H389" s="370" t="str">
        <f>IF(深海装备!H388="","",深海装备!H388)</f>
        <v/>
      </c>
      <c r="I389" s="370" t="str">
        <f>IF(深海装备!I388="","",深海装备!I388)</f>
        <v/>
      </c>
      <c r="J389" s="370" t="str">
        <f>IF(深海装备!J388="","",深海装备!J388)</f>
        <v/>
      </c>
      <c r="K389" s="370" t="str">
        <f>IF(深海装备!K388="","",深海装备!K388)</f>
        <v/>
      </c>
      <c r="L389" s="370" t="str">
        <f>IF(深海装备!L388="","",深海装备!L388)</f>
        <v/>
      </c>
      <c r="M389" s="370" t="str">
        <f>IF(深海装备!M388="","",深海装备!M388)</f>
        <v/>
      </c>
      <c r="N389" s="370" t="str">
        <f>IF(深海装备!N388="","",深海装备!N388)</f>
        <v/>
      </c>
      <c r="O389" s="370" t="str">
        <f>IF(深海装备!O388="","",深海装备!O388)</f>
        <v/>
      </c>
      <c r="P389" s="370" t="str">
        <f>IF(深海装备!P388="","",深海装备!P388)</f>
        <v/>
      </c>
      <c r="Q389" s="370" t="str">
        <f>IF(深海装备!Q388="","",深海装备!Q388)</f>
        <v/>
      </c>
      <c r="R389" s="370" t="str">
        <f>IF(深海装备!R388="","",深海装备!R388)</f>
        <v/>
      </c>
      <c r="S389" s="370" t="str">
        <f>IF(深海装备!S388="","",深海装备!S388)</f>
        <v/>
      </c>
      <c r="T389" s="370" t="str">
        <f>IF(深海装备!T388="","",深海装备!T388)</f>
        <v/>
      </c>
      <c r="U389" s="370" t="str">
        <f>IF(深海装备!U388="","",深海装备!U388)</f>
        <v/>
      </c>
      <c r="V389" s="370" t="str">
        <f>IF(深海装备!V388="","",深海装备!V388)</f>
        <v/>
      </c>
      <c r="W389" s="370" t="str">
        <f>IF(深海装备!W388="","",深海装备!W388)</f>
        <v/>
      </c>
      <c r="X389" s="370" t="str">
        <f>IF(深海装备!X388="","",深海装备!X388)</f>
        <v/>
      </c>
      <c r="Y389" s="370" t="str">
        <f>IF(深海装备!Y388="","",深海装备!Y388)</f>
        <v/>
      </c>
      <c r="Z389" s="370" t="str">
        <f>IF(深海装备!Z388="","",深海装备!Z388)</f>
        <v/>
      </c>
      <c r="AA389" s="370" t="str">
        <f>IF(深海装备!AA388="","",深海装备!AA388)</f>
        <v/>
      </c>
      <c r="AB389" t="str">
        <f>IF(深海装备!AB388="","",深海装备!AB388)</f>
        <v/>
      </c>
      <c r="AC389" t="str">
        <f>IF(深海装备!AC388="","",深海装备!AC388)</f>
        <v/>
      </c>
      <c r="AD389" t="str">
        <f>IF(深海装备!AD388="","",深海装备!AD388)</f>
        <v/>
      </c>
    </row>
    <row r="390" spans="1:30">
      <c r="A390" t="str">
        <f>IF(深海装备!A389="","",深海装备!A389)</f>
        <v/>
      </c>
      <c r="B390" s="67" t="str">
        <f>IF(深海装备!B389="","",深海装备!B389)</f>
        <v/>
      </c>
      <c r="C390" t="str">
        <f>IF(深海装备!C389="","",深海装备!C389)</f>
        <v/>
      </c>
      <c r="D390" t="str">
        <f>IF(深海装备!D389="","",深海装备!D389)</f>
        <v/>
      </c>
      <c r="E390" s="370" t="str">
        <f>IF(深海装备!E389="","",深海装备!E389)</f>
        <v/>
      </c>
      <c r="F390" s="370" t="str">
        <f>IF(深海装备!F389="","",深海装备!F389)</f>
        <v/>
      </c>
      <c r="G390" s="370" t="str">
        <f>IF(深海装备!G389="","",深海装备!G389)</f>
        <v/>
      </c>
      <c r="H390" s="370" t="str">
        <f>IF(深海装备!H389="","",深海装备!H389)</f>
        <v/>
      </c>
      <c r="I390" s="370" t="str">
        <f>IF(深海装备!I389="","",深海装备!I389)</f>
        <v/>
      </c>
      <c r="J390" s="370" t="str">
        <f>IF(深海装备!J389="","",深海装备!J389)</f>
        <v/>
      </c>
      <c r="K390" s="370" t="str">
        <f>IF(深海装备!K389="","",深海装备!K389)</f>
        <v/>
      </c>
      <c r="L390" s="370" t="str">
        <f>IF(深海装备!L389="","",深海装备!L389)</f>
        <v/>
      </c>
      <c r="M390" s="370" t="str">
        <f>IF(深海装备!M389="","",深海装备!M389)</f>
        <v/>
      </c>
      <c r="N390" s="370" t="str">
        <f>IF(深海装备!N389="","",深海装备!N389)</f>
        <v/>
      </c>
      <c r="O390" s="370" t="str">
        <f>IF(深海装备!O389="","",深海装备!O389)</f>
        <v/>
      </c>
      <c r="P390" s="370" t="str">
        <f>IF(深海装备!P389="","",深海装备!P389)</f>
        <v/>
      </c>
      <c r="Q390" s="370" t="str">
        <f>IF(深海装备!Q389="","",深海装备!Q389)</f>
        <v/>
      </c>
      <c r="R390" s="370" t="str">
        <f>IF(深海装备!R389="","",深海装备!R389)</f>
        <v/>
      </c>
      <c r="S390" s="370" t="str">
        <f>IF(深海装备!S389="","",深海装备!S389)</f>
        <v/>
      </c>
      <c r="T390" s="370" t="str">
        <f>IF(深海装备!T389="","",深海装备!T389)</f>
        <v/>
      </c>
      <c r="U390" s="370" t="str">
        <f>IF(深海装备!U389="","",深海装备!U389)</f>
        <v/>
      </c>
      <c r="V390" s="370" t="str">
        <f>IF(深海装备!V389="","",深海装备!V389)</f>
        <v/>
      </c>
      <c r="W390" s="370" t="str">
        <f>IF(深海装备!W389="","",深海装备!W389)</f>
        <v/>
      </c>
      <c r="X390" s="370" t="str">
        <f>IF(深海装备!X389="","",深海装备!X389)</f>
        <v/>
      </c>
      <c r="Y390" s="370" t="str">
        <f>IF(深海装备!Y389="","",深海装备!Y389)</f>
        <v/>
      </c>
      <c r="Z390" s="370" t="str">
        <f>IF(深海装备!Z389="","",深海装备!Z389)</f>
        <v/>
      </c>
      <c r="AA390" s="370" t="str">
        <f>IF(深海装备!AA389="","",深海装备!AA389)</f>
        <v/>
      </c>
      <c r="AB390" t="str">
        <f>IF(深海装备!AB389="","",深海装备!AB389)</f>
        <v/>
      </c>
      <c r="AC390" t="str">
        <f>IF(深海装备!AC389="","",深海装备!AC389)</f>
        <v/>
      </c>
      <c r="AD390" t="str">
        <f>IF(深海装备!AD389="","",深海装备!AD389)</f>
        <v/>
      </c>
    </row>
    <row r="391" spans="1:30">
      <c r="A391" t="str">
        <f>IF(深海装备!A390="","",深海装备!A390)</f>
        <v/>
      </c>
      <c r="B391" s="67" t="str">
        <f>IF(深海装备!B390="","",深海装备!B390)</f>
        <v/>
      </c>
      <c r="C391" t="str">
        <f>IF(深海装备!C390="","",深海装备!C390)</f>
        <v/>
      </c>
      <c r="D391" t="str">
        <f>IF(深海装备!D390="","",深海装备!D390)</f>
        <v/>
      </c>
      <c r="E391" s="370" t="str">
        <f>IF(深海装备!E390="","",深海装备!E390)</f>
        <v/>
      </c>
      <c r="F391" s="370" t="str">
        <f>IF(深海装备!F390="","",深海装备!F390)</f>
        <v/>
      </c>
      <c r="G391" s="370" t="str">
        <f>IF(深海装备!G390="","",深海装备!G390)</f>
        <v/>
      </c>
      <c r="H391" s="370" t="str">
        <f>IF(深海装备!H390="","",深海装备!H390)</f>
        <v/>
      </c>
      <c r="I391" s="370" t="str">
        <f>IF(深海装备!I390="","",深海装备!I390)</f>
        <v/>
      </c>
      <c r="J391" s="370" t="str">
        <f>IF(深海装备!J390="","",深海装备!J390)</f>
        <v/>
      </c>
      <c r="K391" s="370" t="str">
        <f>IF(深海装备!K390="","",深海装备!K390)</f>
        <v/>
      </c>
      <c r="L391" s="370" t="str">
        <f>IF(深海装备!L390="","",深海装备!L390)</f>
        <v/>
      </c>
      <c r="M391" s="370" t="str">
        <f>IF(深海装备!M390="","",深海装备!M390)</f>
        <v/>
      </c>
      <c r="N391" s="370" t="str">
        <f>IF(深海装备!N390="","",深海装备!N390)</f>
        <v/>
      </c>
      <c r="O391" s="370" t="str">
        <f>IF(深海装备!O390="","",深海装备!O390)</f>
        <v/>
      </c>
      <c r="P391" s="370" t="str">
        <f>IF(深海装备!P390="","",深海装备!P390)</f>
        <v/>
      </c>
      <c r="Q391" s="370" t="str">
        <f>IF(深海装备!Q390="","",深海装备!Q390)</f>
        <v/>
      </c>
      <c r="R391" s="370" t="str">
        <f>IF(深海装备!R390="","",深海装备!R390)</f>
        <v/>
      </c>
      <c r="S391" s="370" t="str">
        <f>IF(深海装备!S390="","",深海装备!S390)</f>
        <v/>
      </c>
      <c r="T391" s="370" t="str">
        <f>IF(深海装备!T390="","",深海装备!T390)</f>
        <v/>
      </c>
      <c r="U391" s="370" t="str">
        <f>IF(深海装备!U390="","",深海装备!U390)</f>
        <v/>
      </c>
      <c r="V391" s="370" t="str">
        <f>IF(深海装备!V390="","",深海装备!V390)</f>
        <v/>
      </c>
      <c r="W391" s="370" t="str">
        <f>IF(深海装备!W390="","",深海装备!W390)</f>
        <v/>
      </c>
      <c r="X391" s="370" t="str">
        <f>IF(深海装备!X390="","",深海装备!X390)</f>
        <v/>
      </c>
      <c r="Y391" s="370" t="str">
        <f>IF(深海装备!Y390="","",深海装备!Y390)</f>
        <v/>
      </c>
      <c r="Z391" s="370" t="str">
        <f>IF(深海装备!Z390="","",深海装备!Z390)</f>
        <v/>
      </c>
      <c r="AA391" s="370" t="str">
        <f>IF(深海装备!AA390="","",深海装备!AA390)</f>
        <v/>
      </c>
      <c r="AB391" t="str">
        <f>IF(深海装备!AB390="","",深海装备!AB390)</f>
        <v/>
      </c>
      <c r="AC391" t="str">
        <f>IF(深海装备!AC390="","",深海装备!AC390)</f>
        <v/>
      </c>
      <c r="AD391" t="str">
        <f>IF(深海装备!AD390="","",深海装备!AD390)</f>
        <v/>
      </c>
    </row>
    <row r="392" spans="1:30">
      <c r="A392" t="str">
        <f>IF(深海装备!A391="","",深海装备!A391)</f>
        <v/>
      </c>
      <c r="B392" s="67" t="str">
        <f>IF(深海装备!B391="","",深海装备!B391)</f>
        <v/>
      </c>
      <c r="C392" t="str">
        <f>IF(深海装备!C391="","",深海装备!C391)</f>
        <v/>
      </c>
      <c r="D392" t="str">
        <f>IF(深海装备!D391="","",深海装备!D391)</f>
        <v/>
      </c>
      <c r="E392" s="370" t="str">
        <f>IF(深海装备!E391="","",深海装备!E391)</f>
        <v/>
      </c>
      <c r="F392" s="370" t="str">
        <f>IF(深海装备!F391="","",深海装备!F391)</f>
        <v/>
      </c>
      <c r="G392" s="370" t="str">
        <f>IF(深海装备!G391="","",深海装备!G391)</f>
        <v/>
      </c>
      <c r="H392" s="370" t="str">
        <f>IF(深海装备!H391="","",深海装备!H391)</f>
        <v/>
      </c>
      <c r="I392" s="370" t="str">
        <f>IF(深海装备!I391="","",深海装备!I391)</f>
        <v/>
      </c>
      <c r="J392" s="370" t="str">
        <f>IF(深海装备!J391="","",深海装备!J391)</f>
        <v/>
      </c>
      <c r="K392" s="370" t="str">
        <f>IF(深海装备!K391="","",深海装备!K391)</f>
        <v/>
      </c>
      <c r="L392" s="370" t="str">
        <f>IF(深海装备!L391="","",深海装备!L391)</f>
        <v/>
      </c>
      <c r="M392" s="370" t="str">
        <f>IF(深海装备!M391="","",深海装备!M391)</f>
        <v/>
      </c>
      <c r="N392" s="370" t="str">
        <f>IF(深海装备!N391="","",深海装备!N391)</f>
        <v/>
      </c>
      <c r="O392" s="370" t="str">
        <f>IF(深海装备!O391="","",深海装备!O391)</f>
        <v/>
      </c>
      <c r="P392" s="370" t="str">
        <f>IF(深海装备!P391="","",深海装备!P391)</f>
        <v/>
      </c>
      <c r="Q392" s="370" t="str">
        <f>IF(深海装备!Q391="","",深海装备!Q391)</f>
        <v/>
      </c>
      <c r="R392" s="370" t="str">
        <f>IF(深海装备!R391="","",深海装备!R391)</f>
        <v/>
      </c>
      <c r="S392" s="370" t="str">
        <f>IF(深海装备!S391="","",深海装备!S391)</f>
        <v/>
      </c>
      <c r="T392" s="370" t="str">
        <f>IF(深海装备!T391="","",深海装备!T391)</f>
        <v/>
      </c>
      <c r="U392" s="370" t="str">
        <f>IF(深海装备!U391="","",深海装备!U391)</f>
        <v/>
      </c>
      <c r="V392" s="370" t="str">
        <f>IF(深海装备!V391="","",深海装备!V391)</f>
        <v/>
      </c>
      <c r="W392" s="370" t="str">
        <f>IF(深海装备!W391="","",深海装备!W391)</f>
        <v/>
      </c>
      <c r="X392" s="370" t="str">
        <f>IF(深海装备!X391="","",深海装备!X391)</f>
        <v/>
      </c>
      <c r="Y392" s="370" t="str">
        <f>IF(深海装备!Y391="","",深海装备!Y391)</f>
        <v/>
      </c>
      <c r="Z392" s="370" t="str">
        <f>IF(深海装备!Z391="","",深海装备!Z391)</f>
        <v/>
      </c>
      <c r="AA392" s="370" t="str">
        <f>IF(深海装备!AA391="","",深海装备!AA391)</f>
        <v/>
      </c>
      <c r="AB392" t="str">
        <f>IF(深海装备!AB391="","",深海装备!AB391)</f>
        <v/>
      </c>
      <c r="AC392" t="str">
        <f>IF(深海装备!AC391="","",深海装备!AC391)</f>
        <v/>
      </c>
      <c r="AD392" t="str">
        <f>IF(深海装备!AD391="","",深海装备!AD391)</f>
        <v/>
      </c>
    </row>
    <row r="393" spans="1:30">
      <c r="A393" t="str">
        <f>IF(深海装备!A392="","",深海装备!A392)</f>
        <v/>
      </c>
      <c r="B393" s="67" t="str">
        <f>IF(深海装备!B392="","",深海装备!B392)</f>
        <v/>
      </c>
      <c r="C393" t="str">
        <f>IF(深海装备!C392="","",深海装备!C392)</f>
        <v/>
      </c>
      <c r="D393" t="str">
        <f>IF(深海装备!D392="","",深海装备!D392)</f>
        <v/>
      </c>
      <c r="E393" s="370" t="str">
        <f>IF(深海装备!E392="","",深海装备!E392)</f>
        <v/>
      </c>
      <c r="F393" s="370" t="str">
        <f>IF(深海装备!F392="","",深海装备!F392)</f>
        <v/>
      </c>
      <c r="G393" s="370" t="str">
        <f>IF(深海装备!G392="","",深海装备!G392)</f>
        <v/>
      </c>
      <c r="H393" s="370" t="str">
        <f>IF(深海装备!H392="","",深海装备!H392)</f>
        <v/>
      </c>
      <c r="I393" s="370" t="str">
        <f>IF(深海装备!I392="","",深海装备!I392)</f>
        <v/>
      </c>
      <c r="J393" s="370" t="str">
        <f>IF(深海装备!J392="","",深海装备!J392)</f>
        <v/>
      </c>
      <c r="K393" s="370" t="str">
        <f>IF(深海装备!K392="","",深海装备!K392)</f>
        <v/>
      </c>
      <c r="L393" s="370" t="str">
        <f>IF(深海装备!L392="","",深海装备!L392)</f>
        <v/>
      </c>
      <c r="M393" s="370" t="str">
        <f>IF(深海装备!M392="","",深海装备!M392)</f>
        <v/>
      </c>
      <c r="N393" s="370" t="str">
        <f>IF(深海装备!N392="","",深海装备!N392)</f>
        <v/>
      </c>
      <c r="O393" s="370" t="str">
        <f>IF(深海装备!O392="","",深海装备!O392)</f>
        <v/>
      </c>
      <c r="P393" s="370" t="str">
        <f>IF(深海装备!P392="","",深海装备!P392)</f>
        <v/>
      </c>
      <c r="Q393" s="370" t="str">
        <f>IF(深海装备!Q392="","",深海装备!Q392)</f>
        <v/>
      </c>
      <c r="R393" s="370" t="str">
        <f>IF(深海装备!R392="","",深海装备!R392)</f>
        <v/>
      </c>
      <c r="S393" s="370" t="str">
        <f>IF(深海装备!S392="","",深海装备!S392)</f>
        <v/>
      </c>
      <c r="T393" s="370" t="str">
        <f>IF(深海装备!T392="","",深海装备!T392)</f>
        <v/>
      </c>
      <c r="U393" s="370" t="str">
        <f>IF(深海装备!U392="","",深海装备!U392)</f>
        <v/>
      </c>
      <c r="V393" s="370" t="str">
        <f>IF(深海装备!V392="","",深海装备!V392)</f>
        <v/>
      </c>
      <c r="W393" s="370" t="str">
        <f>IF(深海装备!W392="","",深海装备!W392)</f>
        <v/>
      </c>
      <c r="X393" s="370" t="str">
        <f>IF(深海装备!X392="","",深海装备!X392)</f>
        <v/>
      </c>
      <c r="Y393" s="370" t="str">
        <f>IF(深海装备!Y392="","",深海装备!Y392)</f>
        <v/>
      </c>
      <c r="Z393" s="370" t="str">
        <f>IF(深海装备!Z392="","",深海装备!Z392)</f>
        <v/>
      </c>
      <c r="AA393" s="370" t="str">
        <f>IF(深海装备!AA392="","",深海装备!AA392)</f>
        <v/>
      </c>
      <c r="AB393" t="str">
        <f>IF(深海装备!AB392="","",深海装备!AB392)</f>
        <v/>
      </c>
      <c r="AC393" t="str">
        <f>IF(深海装备!AC392="","",深海装备!AC392)</f>
        <v/>
      </c>
      <c r="AD393" t="str">
        <f>IF(深海装备!AD392="","",深海装备!AD392)</f>
        <v/>
      </c>
    </row>
    <row r="394" spans="1:30">
      <c r="A394" t="str">
        <f>IF(深海装备!A393="","",深海装备!A393)</f>
        <v/>
      </c>
      <c r="B394" s="67" t="str">
        <f>IF(深海装备!B393="","",深海装备!B393)</f>
        <v/>
      </c>
      <c r="C394" t="str">
        <f>IF(深海装备!C393="","",深海装备!C393)</f>
        <v/>
      </c>
      <c r="D394" t="str">
        <f>IF(深海装备!D393="","",深海装备!D393)</f>
        <v/>
      </c>
      <c r="E394" s="370" t="str">
        <f>IF(深海装备!E393="","",深海装备!E393)</f>
        <v/>
      </c>
      <c r="F394" s="370" t="str">
        <f>IF(深海装备!F393="","",深海装备!F393)</f>
        <v/>
      </c>
      <c r="G394" s="370" t="str">
        <f>IF(深海装备!G393="","",深海装备!G393)</f>
        <v/>
      </c>
      <c r="H394" s="370" t="str">
        <f>IF(深海装备!H393="","",深海装备!H393)</f>
        <v/>
      </c>
      <c r="I394" s="370" t="str">
        <f>IF(深海装备!I393="","",深海装备!I393)</f>
        <v/>
      </c>
      <c r="J394" s="370" t="str">
        <f>IF(深海装备!J393="","",深海装备!J393)</f>
        <v/>
      </c>
      <c r="K394" s="370" t="str">
        <f>IF(深海装备!K393="","",深海装备!K393)</f>
        <v/>
      </c>
      <c r="L394" s="370" t="str">
        <f>IF(深海装备!L393="","",深海装备!L393)</f>
        <v/>
      </c>
      <c r="M394" s="370" t="str">
        <f>IF(深海装备!M393="","",深海装备!M393)</f>
        <v/>
      </c>
      <c r="N394" s="370" t="str">
        <f>IF(深海装备!N393="","",深海装备!N393)</f>
        <v/>
      </c>
      <c r="O394" s="370" t="str">
        <f>IF(深海装备!O393="","",深海装备!O393)</f>
        <v/>
      </c>
      <c r="P394" s="370" t="str">
        <f>IF(深海装备!P393="","",深海装备!P393)</f>
        <v/>
      </c>
      <c r="Q394" s="370" t="str">
        <f>IF(深海装备!Q393="","",深海装备!Q393)</f>
        <v/>
      </c>
      <c r="R394" s="370" t="str">
        <f>IF(深海装备!R393="","",深海装备!R393)</f>
        <v/>
      </c>
      <c r="S394" s="370" t="str">
        <f>IF(深海装备!S393="","",深海装备!S393)</f>
        <v/>
      </c>
      <c r="T394" s="370" t="str">
        <f>IF(深海装备!T393="","",深海装备!T393)</f>
        <v/>
      </c>
      <c r="U394" s="370" t="str">
        <f>IF(深海装备!U393="","",深海装备!U393)</f>
        <v/>
      </c>
      <c r="V394" s="370" t="str">
        <f>IF(深海装备!V393="","",深海装备!V393)</f>
        <v/>
      </c>
      <c r="W394" s="370" t="str">
        <f>IF(深海装备!W393="","",深海装备!W393)</f>
        <v/>
      </c>
      <c r="X394" s="370" t="str">
        <f>IF(深海装备!X393="","",深海装备!X393)</f>
        <v/>
      </c>
      <c r="Y394" s="370" t="str">
        <f>IF(深海装备!Y393="","",深海装备!Y393)</f>
        <v/>
      </c>
      <c r="Z394" s="370" t="str">
        <f>IF(深海装备!Z393="","",深海装备!Z393)</f>
        <v/>
      </c>
      <c r="AA394" s="370" t="str">
        <f>IF(深海装备!AA393="","",深海装备!AA393)</f>
        <v/>
      </c>
      <c r="AB394" t="str">
        <f>IF(深海装备!AB393="","",深海装备!AB393)</f>
        <v/>
      </c>
      <c r="AC394" t="str">
        <f>IF(深海装备!AC393="","",深海装备!AC393)</f>
        <v/>
      </c>
      <c r="AD394" t="str">
        <f>IF(深海装备!AD393="","",深海装备!AD393)</f>
        <v/>
      </c>
    </row>
    <row r="395" spans="1:30">
      <c r="A395" t="str">
        <f>IF(深海装备!A394="","",深海装备!A394)</f>
        <v/>
      </c>
      <c r="B395" s="67" t="str">
        <f>IF(深海装备!B394="","",深海装备!B394)</f>
        <v/>
      </c>
      <c r="C395" t="str">
        <f>IF(深海装备!C394="","",深海装备!C394)</f>
        <v/>
      </c>
      <c r="D395" t="str">
        <f>IF(深海装备!D394="","",深海装备!D394)</f>
        <v/>
      </c>
      <c r="E395" s="370" t="str">
        <f>IF(深海装备!E394="","",深海装备!E394)</f>
        <v/>
      </c>
      <c r="F395" s="370" t="str">
        <f>IF(深海装备!F394="","",深海装备!F394)</f>
        <v/>
      </c>
      <c r="G395" s="370" t="str">
        <f>IF(深海装备!G394="","",深海装备!G394)</f>
        <v/>
      </c>
      <c r="H395" s="370" t="str">
        <f>IF(深海装备!H394="","",深海装备!H394)</f>
        <v/>
      </c>
      <c r="I395" s="370" t="str">
        <f>IF(深海装备!I394="","",深海装备!I394)</f>
        <v/>
      </c>
      <c r="J395" s="370" t="str">
        <f>IF(深海装备!J394="","",深海装备!J394)</f>
        <v/>
      </c>
      <c r="K395" s="370" t="str">
        <f>IF(深海装备!K394="","",深海装备!K394)</f>
        <v/>
      </c>
      <c r="L395" s="370" t="str">
        <f>IF(深海装备!L394="","",深海装备!L394)</f>
        <v/>
      </c>
      <c r="M395" s="370" t="str">
        <f>IF(深海装备!M394="","",深海装备!M394)</f>
        <v/>
      </c>
      <c r="N395" s="370" t="str">
        <f>IF(深海装备!N394="","",深海装备!N394)</f>
        <v/>
      </c>
      <c r="O395" s="370" t="str">
        <f>IF(深海装备!O394="","",深海装备!O394)</f>
        <v/>
      </c>
      <c r="P395" s="370" t="str">
        <f>IF(深海装备!P394="","",深海装备!P394)</f>
        <v/>
      </c>
      <c r="Q395" s="370" t="str">
        <f>IF(深海装备!Q394="","",深海装备!Q394)</f>
        <v/>
      </c>
      <c r="R395" s="370" t="str">
        <f>IF(深海装备!R394="","",深海装备!R394)</f>
        <v/>
      </c>
      <c r="S395" s="370" t="str">
        <f>IF(深海装备!S394="","",深海装备!S394)</f>
        <v/>
      </c>
      <c r="T395" s="370" t="str">
        <f>IF(深海装备!T394="","",深海装备!T394)</f>
        <v/>
      </c>
      <c r="U395" s="370" t="str">
        <f>IF(深海装备!U394="","",深海装备!U394)</f>
        <v/>
      </c>
      <c r="V395" s="370" t="str">
        <f>IF(深海装备!V394="","",深海装备!V394)</f>
        <v/>
      </c>
      <c r="W395" s="370" t="str">
        <f>IF(深海装备!W394="","",深海装备!W394)</f>
        <v/>
      </c>
      <c r="X395" s="370" t="str">
        <f>IF(深海装备!X394="","",深海装备!X394)</f>
        <v/>
      </c>
      <c r="Y395" s="370" t="str">
        <f>IF(深海装备!Y394="","",深海装备!Y394)</f>
        <v/>
      </c>
      <c r="Z395" s="370" t="str">
        <f>IF(深海装备!Z394="","",深海装备!Z394)</f>
        <v/>
      </c>
      <c r="AA395" s="370" t="str">
        <f>IF(深海装备!AA394="","",深海装备!AA394)</f>
        <v/>
      </c>
      <c r="AB395" t="str">
        <f>IF(深海装备!AB394="","",深海装备!AB394)</f>
        <v/>
      </c>
      <c r="AC395" t="str">
        <f>IF(深海装备!AC394="","",深海装备!AC394)</f>
        <v/>
      </c>
      <c r="AD395" t="str">
        <f>IF(深海装备!AD394="","",深海装备!AD394)</f>
        <v/>
      </c>
    </row>
    <row r="396" spans="1:30">
      <c r="A396" t="str">
        <f>IF(深海装备!A395="","",深海装备!A395)</f>
        <v/>
      </c>
      <c r="B396" s="67" t="str">
        <f>IF(深海装备!B395="","",深海装备!B395)</f>
        <v/>
      </c>
      <c r="C396" t="str">
        <f>IF(深海装备!C395="","",深海装备!C395)</f>
        <v/>
      </c>
      <c r="D396" t="str">
        <f>IF(深海装备!D395="","",深海装备!D395)</f>
        <v/>
      </c>
      <c r="E396" s="370" t="str">
        <f>IF(深海装备!E395="","",深海装备!E395)</f>
        <v/>
      </c>
      <c r="F396" s="370" t="str">
        <f>IF(深海装备!F395="","",深海装备!F395)</f>
        <v/>
      </c>
      <c r="G396" s="370" t="str">
        <f>IF(深海装备!G395="","",深海装备!G395)</f>
        <v/>
      </c>
      <c r="H396" s="370" t="str">
        <f>IF(深海装备!H395="","",深海装备!H395)</f>
        <v/>
      </c>
      <c r="I396" s="370" t="str">
        <f>IF(深海装备!I395="","",深海装备!I395)</f>
        <v/>
      </c>
      <c r="J396" s="370" t="str">
        <f>IF(深海装备!J395="","",深海装备!J395)</f>
        <v/>
      </c>
      <c r="K396" s="370" t="str">
        <f>IF(深海装备!K395="","",深海装备!K395)</f>
        <v/>
      </c>
      <c r="L396" s="370" t="str">
        <f>IF(深海装备!L395="","",深海装备!L395)</f>
        <v/>
      </c>
      <c r="M396" s="370" t="str">
        <f>IF(深海装备!M395="","",深海装备!M395)</f>
        <v/>
      </c>
      <c r="N396" s="370" t="str">
        <f>IF(深海装备!N395="","",深海装备!N395)</f>
        <v/>
      </c>
      <c r="O396" s="370" t="str">
        <f>IF(深海装备!O395="","",深海装备!O395)</f>
        <v/>
      </c>
      <c r="P396" s="370" t="str">
        <f>IF(深海装备!P395="","",深海装备!P395)</f>
        <v/>
      </c>
      <c r="Q396" s="370" t="str">
        <f>IF(深海装备!Q395="","",深海装备!Q395)</f>
        <v/>
      </c>
      <c r="R396" s="370" t="str">
        <f>IF(深海装备!R395="","",深海装备!R395)</f>
        <v/>
      </c>
      <c r="S396" s="370" t="str">
        <f>IF(深海装备!S395="","",深海装备!S395)</f>
        <v/>
      </c>
      <c r="T396" s="370" t="str">
        <f>IF(深海装备!T395="","",深海装备!T395)</f>
        <v/>
      </c>
      <c r="U396" s="370" t="str">
        <f>IF(深海装备!U395="","",深海装备!U395)</f>
        <v/>
      </c>
      <c r="V396" s="370" t="str">
        <f>IF(深海装备!V395="","",深海装备!V395)</f>
        <v/>
      </c>
      <c r="W396" s="370" t="str">
        <f>IF(深海装备!W395="","",深海装备!W395)</f>
        <v/>
      </c>
      <c r="X396" s="370" t="str">
        <f>IF(深海装备!X395="","",深海装备!X395)</f>
        <v/>
      </c>
      <c r="Y396" s="370" t="str">
        <f>IF(深海装备!Y395="","",深海装备!Y395)</f>
        <v/>
      </c>
      <c r="Z396" s="370" t="str">
        <f>IF(深海装备!Z395="","",深海装备!Z395)</f>
        <v/>
      </c>
      <c r="AA396" s="370" t="str">
        <f>IF(深海装备!AA395="","",深海装备!AA395)</f>
        <v/>
      </c>
      <c r="AB396" t="str">
        <f>IF(深海装备!AB395="","",深海装备!AB395)</f>
        <v/>
      </c>
      <c r="AC396" t="str">
        <f>IF(深海装备!AC395="","",深海装备!AC395)</f>
        <v/>
      </c>
      <c r="AD396" t="str">
        <f>IF(深海装备!AD395="","",深海装备!AD395)</f>
        <v/>
      </c>
    </row>
    <row r="397" spans="1:30">
      <c r="A397" t="str">
        <f>IF(深海装备!A396="","",深海装备!A396)</f>
        <v/>
      </c>
      <c r="B397" s="67" t="str">
        <f>IF(深海装备!B396="","",深海装备!B396)</f>
        <v/>
      </c>
      <c r="C397" t="str">
        <f>IF(深海装备!C396="","",深海装备!C396)</f>
        <v/>
      </c>
      <c r="D397" t="str">
        <f>IF(深海装备!D396="","",深海装备!D396)</f>
        <v/>
      </c>
      <c r="E397" s="370" t="str">
        <f>IF(深海装备!E396="","",深海装备!E396)</f>
        <v/>
      </c>
      <c r="F397" s="370" t="str">
        <f>IF(深海装备!F396="","",深海装备!F396)</f>
        <v/>
      </c>
      <c r="G397" s="370" t="str">
        <f>IF(深海装备!G396="","",深海装备!G396)</f>
        <v/>
      </c>
      <c r="H397" s="370" t="str">
        <f>IF(深海装备!H396="","",深海装备!H396)</f>
        <v/>
      </c>
      <c r="I397" s="370" t="str">
        <f>IF(深海装备!I396="","",深海装备!I396)</f>
        <v/>
      </c>
      <c r="J397" s="370" t="str">
        <f>IF(深海装备!J396="","",深海装备!J396)</f>
        <v/>
      </c>
      <c r="K397" s="370" t="str">
        <f>IF(深海装备!K396="","",深海装备!K396)</f>
        <v/>
      </c>
      <c r="L397" s="370" t="str">
        <f>IF(深海装备!L396="","",深海装备!L396)</f>
        <v/>
      </c>
      <c r="M397" s="370" t="str">
        <f>IF(深海装备!M396="","",深海装备!M396)</f>
        <v/>
      </c>
      <c r="N397" s="370" t="str">
        <f>IF(深海装备!N396="","",深海装备!N396)</f>
        <v/>
      </c>
      <c r="O397" s="370" t="str">
        <f>IF(深海装备!O396="","",深海装备!O396)</f>
        <v/>
      </c>
      <c r="P397" s="370" t="str">
        <f>IF(深海装备!P396="","",深海装备!P396)</f>
        <v/>
      </c>
      <c r="Q397" s="370" t="str">
        <f>IF(深海装备!Q396="","",深海装备!Q396)</f>
        <v/>
      </c>
      <c r="R397" s="370" t="str">
        <f>IF(深海装备!R396="","",深海装备!R396)</f>
        <v/>
      </c>
      <c r="S397" s="370" t="str">
        <f>IF(深海装备!S396="","",深海装备!S396)</f>
        <v/>
      </c>
      <c r="T397" s="370" t="str">
        <f>IF(深海装备!T396="","",深海装备!T396)</f>
        <v/>
      </c>
      <c r="U397" s="370" t="str">
        <f>IF(深海装备!U396="","",深海装备!U396)</f>
        <v/>
      </c>
      <c r="V397" s="370" t="str">
        <f>IF(深海装备!V396="","",深海装备!V396)</f>
        <v/>
      </c>
      <c r="W397" s="370" t="str">
        <f>IF(深海装备!W396="","",深海装备!W396)</f>
        <v/>
      </c>
      <c r="X397" s="370" t="str">
        <f>IF(深海装备!X396="","",深海装备!X396)</f>
        <v/>
      </c>
      <c r="Y397" s="370" t="str">
        <f>IF(深海装备!Y396="","",深海装备!Y396)</f>
        <v/>
      </c>
      <c r="Z397" s="370" t="str">
        <f>IF(深海装备!Z396="","",深海装备!Z396)</f>
        <v/>
      </c>
      <c r="AA397" s="370" t="str">
        <f>IF(深海装备!AA396="","",深海装备!AA396)</f>
        <v/>
      </c>
      <c r="AB397" t="str">
        <f>IF(深海装备!AB396="","",深海装备!AB396)</f>
        <v/>
      </c>
      <c r="AC397" t="str">
        <f>IF(深海装备!AC396="","",深海装备!AC396)</f>
        <v/>
      </c>
      <c r="AD397" t="str">
        <f>IF(深海装备!AD396="","",深海装备!AD396)</f>
        <v/>
      </c>
    </row>
    <row r="398" spans="1:30">
      <c r="A398" t="str">
        <f>IF(深海装备!A397="","",深海装备!A397)</f>
        <v/>
      </c>
      <c r="B398" s="67" t="str">
        <f>IF(深海装备!B397="","",深海装备!B397)</f>
        <v/>
      </c>
      <c r="C398" t="str">
        <f>IF(深海装备!C397="","",深海装备!C397)</f>
        <v/>
      </c>
      <c r="D398" t="str">
        <f>IF(深海装备!D397="","",深海装备!D397)</f>
        <v/>
      </c>
      <c r="E398" s="370" t="str">
        <f>IF(深海装备!E397="","",深海装备!E397)</f>
        <v/>
      </c>
      <c r="F398" s="370" t="str">
        <f>IF(深海装备!F397="","",深海装备!F397)</f>
        <v/>
      </c>
      <c r="G398" s="370" t="str">
        <f>IF(深海装备!G397="","",深海装备!G397)</f>
        <v/>
      </c>
      <c r="H398" s="370" t="str">
        <f>IF(深海装备!H397="","",深海装备!H397)</f>
        <v/>
      </c>
      <c r="I398" s="370" t="str">
        <f>IF(深海装备!I397="","",深海装备!I397)</f>
        <v/>
      </c>
      <c r="J398" s="370" t="str">
        <f>IF(深海装备!J397="","",深海装备!J397)</f>
        <v/>
      </c>
      <c r="K398" s="370" t="str">
        <f>IF(深海装备!K397="","",深海装备!K397)</f>
        <v/>
      </c>
      <c r="L398" s="370" t="str">
        <f>IF(深海装备!L397="","",深海装备!L397)</f>
        <v/>
      </c>
      <c r="M398" s="370" t="str">
        <f>IF(深海装备!M397="","",深海装备!M397)</f>
        <v/>
      </c>
      <c r="N398" s="370" t="str">
        <f>IF(深海装备!N397="","",深海装备!N397)</f>
        <v/>
      </c>
      <c r="O398" s="370" t="str">
        <f>IF(深海装备!O397="","",深海装备!O397)</f>
        <v/>
      </c>
      <c r="P398" s="370" t="str">
        <f>IF(深海装备!P397="","",深海装备!P397)</f>
        <v/>
      </c>
      <c r="Q398" s="370" t="str">
        <f>IF(深海装备!Q397="","",深海装备!Q397)</f>
        <v/>
      </c>
      <c r="R398" s="370" t="str">
        <f>IF(深海装备!R397="","",深海装备!R397)</f>
        <v/>
      </c>
      <c r="S398" s="370" t="str">
        <f>IF(深海装备!S397="","",深海装备!S397)</f>
        <v/>
      </c>
      <c r="T398" s="370" t="str">
        <f>IF(深海装备!T397="","",深海装备!T397)</f>
        <v/>
      </c>
      <c r="U398" s="370" t="str">
        <f>IF(深海装备!U397="","",深海装备!U397)</f>
        <v/>
      </c>
      <c r="V398" s="370" t="str">
        <f>IF(深海装备!V397="","",深海装备!V397)</f>
        <v/>
      </c>
      <c r="W398" s="370" t="str">
        <f>IF(深海装备!W397="","",深海装备!W397)</f>
        <v/>
      </c>
      <c r="X398" s="370" t="str">
        <f>IF(深海装备!X397="","",深海装备!X397)</f>
        <v/>
      </c>
      <c r="Y398" s="370" t="str">
        <f>IF(深海装备!Y397="","",深海装备!Y397)</f>
        <v/>
      </c>
      <c r="Z398" s="370" t="str">
        <f>IF(深海装备!Z397="","",深海装备!Z397)</f>
        <v/>
      </c>
      <c r="AA398" s="370" t="str">
        <f>IF(深海装备!AA397="","",深海装备!AA397)</f>
        <v/>
      </c>
      <c r="AB398" t="str">
        <f>IF(深海装备!AB397="","",深海装备!AB397)</f>
        <v/>
      </c>
      <c r="AC398" t="str">
        <f>IF(深海装备!AC397="","",深海装备!AC397)</f>
        <v/>
      </c>
      <c r="AD398" t="str">
        <f>IF(深海装备!AD397="","",深海装备!AD397)</f>
        <v/>
      </c>
    </row>
    <row r="399" spans="1:30">
      <c r="A399" t="str">
        <f>IF(深海装备!A398="","",深海装备!A398)</f>
        <v/>
      </c>
      <c r="B399" s="67" t="str">
        <f>IF(深海装备!B398="","",深海装备!B398)</f>
        <v/>
      </c>
      <c r="C399" t="str">
        <f>IF(深海装备!C398="","",深海装备!C398)</f>
        <v/>
      </c>
      <c r="D399" t="str">
        <f>IF(深海装备!D398="","",深海装备!D398)</f>
        <v/>
      </c>
      <c r="E399" s="370" t="str">
        <f>IF(深海装备!E398="","",深海装备!E398)</f>
        <v/>
      </c>
      <c r="F399" s="370" t="str">
        <f>IF(深海装备!F398="","",深海装备!F398)</f>
        <v/>
      </c>
      <c r="G399" s="370" t="str">
        <f>IF(深海装备!G398="","",深海装备!G398)</f>
        <v/>
      </c>
      <c r="H399" s="370" t="str">
        <f>IF(深海装备!H398="","",深海装备!H398)</f>
        <v/>
      </c>
      <c r="I399" s="370" t="str">
        <f>IF(深海装备!I398="","",深海装备!I398)</f>
        <v/>
      </c>
      <c r="J399" s="370" t="str">
        <f>IF(深海装备!J398="","",深海装备!J398)</f>
        <v/>
      </c>
      <c r="K399" s="370" t="str">
        <f>IF(深海装备!K398="","",深海装备!K398)</f>
        <v/>
      </c>
      <c r="L399" s="370" t="str">
        <f>IF(深海装备!L398="","",深海装备!L398)</f>
        <v/>
      </c>
      <c r="M399" s="370" t="str">
        <f>IF(深海装备!M398="","",深海装备!M398)</f>
        <v/>
      </c>
      <c r="N399" s="370" t="str">
        <f>IF(深海装备!N398="","",深海装备!N398)</f>
        <v/>
      </c>
      <c r="O399" s="370" t="str">
        <f>IF(深海装备!O398="","",深海装备!O398)</f>
        <v/>
      </c>
      <c r="P399" s="370" t="str">
        <f>IF(深海装备!P398="","",深海装备!P398)</f>
        <v/>
      </c>
      <c r="Q399" s="370" t="str">
        <f>IF(深海装备!Q398="","",深海装备!Q398)</f>
        <v/>
      </c>
      <c r="R399" s="370" t="str">
        <f>IF(深海装备!R398="","",深海装备!R398)</f>
        <v/>
      </c>
      <c r="S399" s="370" t="str">
        <f>IF(深海装备!S398="","",深海装备!S398)</f>
        <v/>
      </c>
      <c r="T399" s="370" t="str">
        <f>IF(深海装备!T398="","",深海装备!T398)</f>
        <v/>
      </c>
      <c r="U399" s="370" t="str">
        <f>IF(深海装备!U398="","",深海装备!U398)</f>
        <v/>
      </c>
      <c r="V399" s="370" t="str">
        <f>IF(深海装备!V398="","",深海装备!V398)</f>
        <v/>
      </c>
      <c r="W399" s="370" t="str">
        <f>IF(深海装备!W398="","",深海装备!W398)</f>
        <v/>
      </c>
      <c r="X399" s="370" t="str">
        <f>IF(深海装备!X398="","",深海装备!X398)</f>
        <v/>
      </c>
      <c r="Y399" s="370" t="str">
        <f>IF(深海装备!Y398="","",深海装备!Y398)</f>
        <v/>
      </c>
      <c r="Z399" s="370" t="str">
        <f>IF(深海装备!Z398="","",深海装备!Z398)</f>
        <v/>
      </c>
      <c r="AA399" s="370" t="str">
        <f>IF(深海装备!AA398="","",深海装备!AA398)</f>
        <v/>
      </c>
      <c r="AB399" t="str">
        <f>IF(深海装备!AB398="","",深海装备!AB398)</f>
        <v/>
      </c>
      <c r="AC399" t="str">
        <f>IF(深海装备!AC398="","",深海装备!AC398)</f>
        <v/>
      </c>
      <c r="AD399" t="str">
        <f>IF(深海装备!AD398="","",深海装备!AD398)</f>
        <v/>
      </c>
    </row>
    <row r="400" spans="1:30">
      <c r="A400" t="str">
        <f>IF(深海装备!A399="","",深海装备!A399)</f>
        <v/>
      </c>
      <c r="B400" s="67" t="str">
        <f>IF(深海装备!B399="","",深海装备!B399)</f>
        <v/>
      </c>
      <c r="C400" t="str">
        <f>IF(深海装备!C399="","",深海装备!C399)</f>
        <v/>
      </c>
      <c r="D400" t="str">
        <f>IF(深海装备!D399="","",深海装备!D399)</f>
        <v/>
      </c>
      <c r="E400" s="370" t="str">
        <f>IF(深海装备!E399="","",深海装备!E399)</f>
        <v/>
      </c>
      <c r="F400" s="370" t="str">
        <f>IF(深海装备!F399="","",深海装备!F399)</f>
        <v/>
      </c>
      <c r="G400" s="370" t="str">
        <f>IF(深海装备!G399="","",深海装备!G399)</f>
        <v/>
      </c>
      <c r="H400" s="370" t="str">
        <f>IF(深海装备!H399="","",深海装备!H399)</f>
        <v/>
      </c>
      <c r="I400" s="370" t="str">
        <f>IF(深海装备!I399="","",深海装备!I399)</f>
        <v/>
      </c>
      <c r="J400" s="370" t="str">
        <f>IF(深海装备!J399="","",深海装备!J399)</f>
        <v/>
      </c>
      <c r="K400" s="370" t="str">
        <f>IF(深海装备!K399="","",深海装备!K399)</f>
        <v/>
      </c>
      <c r="L400" s="370" t="str">
        <f>IF(深海装备!L399="","",深海装备!L399)</f>
        <v/>
      </c>
      <c r="M400" s="370" t="str">
        <f>IF(深海装备!M399="","",深海装备!M399)</f>
        <v/>
      </c>
      <c r="N400" s="370" t="str">
        <f>IF(深海装备!N399="","",深海装备!N399)</f>
        <v/>
      </c>
      <c r="O400" s="370" t="str">
        <f>IF(深海装备!O399="","",深海装备!O399)</f>
        <v/>
      </c>
      <c r="P400" s="370" t="str">
        <f>IF(深海装备!P399="","",深海装备!P399)</f>
        <v/>
      </c>
      <c r="Q400" s="370" t="str">
        <f>IF(深海装备!Q399="","",深海装备!Q399)</f>
        <v/>
      </c>
      <c r="R400" s="370" t="str">
        <f>IF(深海装备!R399="","",深海装备!R399)</f>
        <v/>
      </c>
      <c r="S400" s="370" t="str">
        <f>IF(深海装备!S399="","",深海装备!S399)</f>
        <v/>
      </c>
      <c r="T400" s="370" t="str">
        <f>IF(深海装备!T399="","",深海装备!T399)</f>
        <v/>
      </c>
      <c r="U400" s="370" t="str">
        <f>IF(深海装备!U399="","",深海装备!U399)</f>
        <v/>
      </c>
      <c r="V400" s="370" t="str">
        <f>IF(深海装备!V399="","",深海装备!V399)</f>
        <v/>
      </c>
      <c r="W400" s="370" t="str">
        <f>IF(深海装备!W399="","",深海装备!W399)</f>
        <v/>
      </c>
      <c r="X400" s="370" t="str">
        <f>IF(深海装备!X399="","",深海装备!X399)</f>
        <v/>
      </c>
      <c r="Y400" s="370" t="str">
        <f>IF(深海装备!Y399="","",深海装备!Y399)</f>
        <v/>
      </c>
      <c r="Z400" s="370" t="str">
        <f>IF(深海装备!Z399="","",深海装备!Z399)</f>
        <v/>
      </c>
      <c r="AA400" s="370" t="str">
        <f>IF(深海装备!AA399="","",深海装备!AA399)</f>
        <v/>
      </c>
      <c r="AB400" t="str">
        <f>IF(深海装备!AB399="","",深海装备!AB399)</f>
        <v/>
      </c>
      <c r="AC400" t="str">
        <f>IF(深海装备!AC399="","",深海装备!AC399)</f>
        <v/>
      </c>
      <c r="AD400" t="str">
        <f>IF(深海装备!AD399="","",深海装备!AD399)</f>
        <v/>
      </c>
    </row>
    <row r="401" spans="1:30">
      <c r="A401" t="str">
        <f>IF(深海装备!A400="","",深海装备!A400)</f>
        <v/>
      </c>
      <c r="B401" s="67" t="str">
        <f>IF(深海装备!B400="","",深海装备!B400)</f>
        <v/>
      </c>
      <c r="C401" t="str">
        <f>IF(深海装备!C400="","",深海装备!C400)</f>
        <v/>
      </c>
      <c r="D401" t="str">
        <f>IF(深海装备!D400="","",深海装备!D400)</f>
        <v/>
      </c>
      <c r="E401" s="370" t="str">
        <f>IF(深海装备!E400="","",深海装备!E400)</f>
        <v/>
      </c>
      <c r="F401" s="370" t="str">
        <f>IF(深海装备!F400="","",深海装备!F400)</f>
        <v/>
      </c>
      <c r="G401" s="370" t="str">
        <f>IF(深海装备!G400="","",深海装备!G400)</f>
        <v/>
      </c>
      <c r="H401" s="370" t="str">
        <f>IF(深海装备!H400="","",深海装备!H400)</f>
        <v/>
      </c>
      <c r="I401" s="370" t="str">
        <f>IF(深海装备!I400="","",深海装备!I400)</f>
        <v/>
      </c>
      <c r="J401" s="370" t="str">
        <f>IF(深海装备!J400="","",深海装备!J400)</f>
        <v/>
      </c>
      <c r="K401" s="370" t="str">
        <f>IF(深海装备!K400="","",深海装备!K400)</f>
        <v/>
      </c>
      <c r="L401" s="370" t="str">
        <f>IF(深海装备!L400="","",深海装备!L400)</f>
        <v/>
      </c>
      <c r="M401" s="370" t="str">
        <f>IF(深海装备!M400="","",深海装备!M400)</f>
        <v/>
      </c>
      <c r="N401" s="370" t="str">
        <f>IF(深海装备!N400="","",深海装备!N400)</f>
        <v/>
      </c>
      <c r="O401" s="370" t="str">
        <f>IF(深海装备!O400="","",深海装备!O400)</f>
        <v/>
      </c>
      <c r="P401" s="370" t="str">
        <f>IF(深海装备!P400="","",深海装备!P400)</f>
        <v/>
      </c>
      <c r="Q401" s="370" t="str">
        <f>IF(深海装备!Q400="","",深海装备!Q400)</f>
        <v/>
      </c>
      <c r="R401" s="370" t="str">
        <f>IF(深海装备!R400="","",深海装备!R400)</f>
        <v/>
      </c>
      <c r="S401" s="370" t="str">
        <f>IF(深海装备!S400="","",深海装备!S400)</f>
        <v/>
      </c>
      <c r="T401" s="370" t="str">
        <f>IF(深海装备!T400="","",深海装备!T400)</f>
        <v/>
      </c>
      <c r="U401" s="370" t="str">
        <f>IF(深海装备!U400="","",深海装备!U400)</f>
        <v/>
      </c>
      <c r="V401" s="370" t="str">
        <f>IF(深海装备!V400="","",深海装备!V400)</f>
        <v/>
      </c>
      <c r="W401" s="370" t="str">
        <f>IF(深海装备!W400="","",深海装备!W400)</f>
        <v/>
      </c>
      <c r="X401" s="370" t="str">
        <f>IF(深海装备!X400="","",深海装备!X400)</f>
        <v/>
      </c>
      <c r="Y401" s="370" t="str">
        <f>IF(深海装备!Y400="","",深海装备!Y400)</f>
        <v/>
      </c>
      <c r="Z401" s="370" t="str">
        <f>IF(深海装备!Z400="","",深海装备!Z400)</f>
        <v/>
      </c>
      <c r="AA401" s="370" t="str">
        <f>IF(深海装备!AA400="","",深海装备!AA400)</f>
        <v/>
      </c>
      <c r="AB401" t="str">
        <f>IF(深海装备!AB400="","",深海装备!AB400)</f>
        <v/>
      </c>
      <c r="AC401" t="str">
        <f>IF(深海装备!AC400="","",深海装备!AC400)</f>
        <v/>
      </c>
      <c r="AD401" t="str">
        <f>IF(深海装备!AD400="","",深海装备!AD400)</f>
        <v/>
      </c>
    </row>
    <row r="402" spans="1:30">
      <c r="A402" t="str">
        <f>IF(深海装备!A401="","",深海装备!A401)</f>
        <v/>
      </c>
      <c r="B402" s="67" t="str">
        <f>IF(深海装备!B401="","",深海装备!B401)</f>
        <v/>
      </c>
      <c r="C402" t="str">
        <f>IF(深海装备!C401="","",深海装备!C401)</f>
        <v/>
      </c>
      <c r="D402" t="str">
        <f>IF(深海装备!D401="","",深海装备!D401)</f>
        <v/>
      </c>
      <c r="E402" s="370" t="str">
        <f>IF(深海装备!E401="","",深海装备!E401)</f>
        <v/>
      </c>
      <c r="F402" s="370" t="str">
        <f>IF(深海装备!F401="","",深海装备!F401)</f>
        <v/>
      </c>
      <c r="G402" s="370" t="str">
        <f>IF(深海装备!G401="","",深海装备!G401)</f>
        <v/>
      </c>
      <c r="H402" s="370" t="str">
        <f>IF(深海装备!H401="","",深海装备!H401)</f>
        <v/>
      </c>
      <c r="I402" s="370" t="str">
        <f>IF(深海装备!I401="","",深海装备!I401)</f>
        <v/>
      </c>
      <c r="J402" s="370" t="str">
        <f>IF(深海装备!J401="","",深海装备!J401)</f>
        <v/>
      </c>
      <c r="K402" s="370" t="str">
        <f>IF(深海装备!K401="","",深海装备!K401)</f>
        <v/>
      </c>
      <c r="L402" s="370" t="str">
        <f>IF(深海装备!L401="","",深海装备!L401)</f>
        <v/>
      </c>
      <c r="M402" s="370" t="str">
        <f>IF(深海装备!M401="","",深海装备!M401)</f>
        <v/>
      </c>
      <c r="N402" s="370" t="str">
        <f>IF(深海装备!N401="","",深海装备!N401)</f>
        <v/>
      </c>
      <c r="O402" s="370" t="str">
        <f>IF(深海装备!O401="","",深海装备!O401)</f>
        <v/>
      </c>
      <c r="P402" s="370" t="str">
        <f>IF(深海装备!P401="","",深海装备!P401)</f>
        <v/>
      </c>
      <c r="Q402" s="370" t="str">
        <f>IF(深海装备!Q401="","",深海装备!Q401)</f>
        <v/>
      </c>
      <c r="R402" s="370" t="str">
        <f>IF(深海装备!R401="","",深海装备!R401)</f>
        <v/>
      </c>
      <c r="S402" s="370" t="str">
        <f>IF(深海装备!S401="","",深海装备!S401)</f>
        <v/>
      </c>
      <c r="T402" s="370" t="str">
        <f>IF(深海装备!T401="","",深海装备!T401)</f>
        <v/>
      </c>
      <c r="U402" s="370" t="str">
        <f>IF(深海装备!U401="","",深海装备!U401)</f>
        <v/>
      </c>
      <c r="V402" s="370" t="str">
        <f>IF(深海装备!V401="","",深海装备!V401)</f>
        <v/>
      </c>
      <c r="W402" s="370" t="str">
        <f>IF(深海装备!W401="","",深海装备!W401)</f>
        <v/>
      </c>
      <c r="X402" s="370" t="str">
        <f>IF(深海装备!X401="","",深海装备!X401)</f>
        <v/>
      </c>
      <c r="Y402" s="370" t="str">
        <f>IF(深海装备!Y401="","",深海装备!Y401)</f>
        <v/>
      </c>
      <c r="Z402" s="370" t="str">
        <f>IF(深海装备!Z401="","",深海装备!Z401)</f>
        <v/>
      </c>
      <c r="AA402" s="370" t="str">
        <f>IF(深海装备!AA401="","",深海装备!AA401)</f>
        <v/>
      </c>
      <c r="AB402" t="str">
        <f>IF(深海装备!AB401="","",深海装备!AB401)</f>
        <v/>
      </c>
      <c r="AC402" t="str">
        <f>IF(深海装备!AC401="","",深海装备!AC401)</f>
        <v/>
      </c>
      <c r="AD402" t="str">
        <f>IF(深海装备!AD401="","",深海装备!AD401)</f>
        <v/>
      </c>
    </row>
    <row r="403" spans="1:30">
      <c r="A403" t="str">
        <f>IF(深海装备!A402="","",深海装备!A402)</f>
        <v/>
      </c>
      <c r="B403" s="67" t="str">
        <f>IF(深海装备!B402="","",深海装备!B402)</f>
        <v/>
      </c>
      <c r="C403" t="str">
        <f>IF(深海装备!C402="","",深海装备!C402)</f>
        <v/>
      </c>
      <c r="D403" t="str">
        <f>IF(深海装备!D402="","",深海装备!D402)</f>
        <v/>
      </c>
      <c r="E403" s="370" t="str">
        <f>IF(深海装备!E402="","",深海装备!E402)</f>
        <v/>
      </c>
      <c r="F403" s="370" t="str">
        <f>IF(深海装备!F402="","",深海装备!F402)</f>
        <v/>
      </c>
      <c r="G403" s="370" t="str">
        <f>IF(深海装备!G402="","",深海装备!G402)</f>
        <v/>
      </c>
      <c r="H403" s="370" t="str">
        <f>IF(深海装备!H402="","",深海装备!H402)</f>
        <v/>
      </c>
      <c r="I403" s="370" t="str">
        <f>IF(深海装备!I402="","",深海装备!I402)</f>
        <v/>
      </c>
      <c r="J403" s="370" t="str">
        <f>IF(深海装备!J402="","",深海装备!J402)</f>
        <v/>
      </c>
      <c r="K403" s="370" t="str">
        <f>IF(深海装备!K402="","",深海装备!K402)</f>
        <v/>
      </c>
      <c r="L403" s="370" t="str">
        <f>IF(深海装备!L402="","",深海装备!L402)</f>
        <v/>
      </c>
      <c r="M403" s="370" t="str">
        <f>IF(深海装备!M402="","",深海装备!M402)</f>
        <v/>
      </c>
      <c r="N403" s="370" t="str">
        <f>IF(深海装备!N402="","",深海装备!N402)</f>
        <v/>
      </c>
      <c r="O403" s="370" t="str">
        <f>IF(深海装备!O402="","",深海装备!O402)</f>
        <v/>
      </c>
      <c r="P403" s="370" t="str">
        <f>IF(深海装备!P402="","",深海装备!P402)</f>
        <v/>
      </c>
      <c r="Q403" s="370" t="str">
        <f>IF(深海装备!Q402="","",深海装备!Q402)</f>
        <v/>
      </c>
      <c r="R403" s="370" t="str">
        <f>IF(深海装备!R402="","",深海装备!R402)</f>
        <v/>
      </c>
      <c r="S403" s="370" t="str">
        <f>IF(深海装备!S402="","",深海装备!S402)</f>
        <v/>
      </c>
      <c r="T403" s="370" t="str">
        <f>IF(深海装备!T402="","",深海装备!T402)</f>
        <v/>
      </c>
      <c r="U403" s="370" t="str">
        <f>IF(深海装备!U402="","",深海装备!U402)</f>
        <v/>
      </c>
      <c r="V403" s="370" t="str">
        <f>IF(深海装备!V402="","",深海装备!V402)</f>
        <v/>
      </c>
      <c r="W403" s="370" t="str">
        <f>IF(深海装备!W402="","",深海装备!W402)</f>
        <v/>
      </c>
      <c r="X403" s="370" t="str">
        <f>IF(深海装备!X402="","",深海装备!X402)</f>
        <v/>
      </c>
      <c r="Y403" s="370" t="str">
        <f>IF(深海装备!Y402="","",深海装备!Y402)</f>
        <v/>
      </c>
      <c r="Z403" s="370" t="str">
        <f>IF(深海装备!Z402="","",深海装备!Z402)</f>
        <v/>
      </c>
      <c r="AA403" s="370" t="str">
        <f>IF(深海装备!AA402="","",深海装备!AA402)</f>
        <v/>
      </c>
      <c r="AB403" t="str">
        <f>IF(深海装备!AB402="","",深海装备!AB402)</f>
        <v/>
      </c>
      <c r="AC403" t="str">
        <f>IF(深海装备!AC402="","",深海装备!AC402)</f>
        <v/>
      </c>
      <c r="AD403" t="str">
        <f>IF(深海装备!AD402="","",深海装备!AD402)</f>
        <v/>
      </c>
    </row>
    <row r="404" spans="1:30">
      <c r="A404" t="str">
        <f>IF(深海装备!A403="","",深海装备!A403)</f>
        <v/>
      </c>
      <c r="B404" s="67" t="str">
        <f>IF(深海装备!B403="","",深海装备!B403)</f>
        <v/>
      </c>
      <c r="C404" t="str">
        <f>IF(深海装备!C403="","",深海装备!C403)</f>
        <v/>
      </c>
      <c r="D404" t="str">
        <f>IF(深海装备!D403="","",深海装备!D403)</f>
        <v/>
      </c>
      <c r="E404" s="370" t="str">
        <f>IF(深海装备!E403="","",深海装备!E403)</f>
        <v/>
      </c>
      <c r="F404" s="370" t="str">
        <f>IF(深海装备!F403="","",深海装备!F403)</f>
        <v/>
      </c>
      <c r="G404" s="370" t="str">
        <f>IF(深海装备!G403="","",深海装备!G403)</f>
        <v/>
      </c>
      <c r="H404" s="370" t="str">
        <f>IF(深海装备!H403="","",深海装备!H403)</f>
        <v/>
      </c>
      <c r="I404" s="370" t="str">
        <f>IF(深海装备!I403="","",深海装备!I403)</f>
        <v/>
      </c>
      <c r="J404" s="370" t="str">
        <f>IF(深海装备!J403="","",深海装备!J403)</f>
        <v/>
      </c>
      <c r="K404" s="370" t="str">
        <f>IF(深海装备!K403="","",深海装备!K403)</f>
        <v/>
      </c>
      <c r="L404" s="370" t="str">
        <f>IF(深海装备!L403="","",深海装备!L403)</f>
        <v/>
      </c>
      <c r="M404" s="370" t="str">
        <f>IF(深海装备!M403="","",深海装备!M403)</f>
        <v/>
      </c>
      <c r="N404" s="370" t="str">
        <f>IF(深海装备!N403="","",深海装备!N403)</f>
        <v/>
      </c>
      <c r="O404" s="370" t="str">
        <f>IF(深海装备!O403="","",深海装备!O403)</f>
        <v/>
      </c>
      <c r="P404" s="370" t="str">
        <f>IF(深海装备!P403="","",深海装备!P403)</f>
        <v/>
      </c>
      <c r="Q404" s="370" t="str">
        <f>IF(深海装备!Q403="","",深海装备!Q403)</f>
        <v/>
      </c>
      <c r="R404" s="370" t="str">
        <f>IF(深海装备!R403="","",深海装备!R403)</f>
        <v/>
      </c>
      <c r="S404" s="370" t="str">
        <f>IF(深海装备!S403="","",深海装备!S403)</f>
        <v/>
      </c>
      <c r="T404" s="370" t="str">
        <f>IF(深海装备!T403="","",深海装备!T403)</f>
        <v/>
      </c>
      <c r="U404" s="370" t="str">
        <f>IF(深海装备!U403="","",深海装备!U403)</f>
        <v/>
      </c>
      <c r="V404" s="370" t="str">
        <f>IF(深海装备!V403="","",深海装备!V403)</f>
        <v/>
      </c>
      <c r="W404" s="370" t="str">
        <f>IF(深海装备!W403="","",深海装备!W403)</f>
        <v/>
      </c>
      <c r="X404" s="370" t="str">
        <f>IF(深海装备!X403="","",深海装备!X403)</f>
        <v/>
      </c>
      <c r="Y404" s="370" t="str">
        <f>IF(深海装备!Y403="","",深海装备!Y403)</f>
        <v/>
      </c>
      <c r="Z404" s="370" t="str">
        <f>IF(深海装备!Z403="","",深海装备!Z403)</f>
        <v/>
      </c>
      <c r="AA404" s="370" t="str">
        <f>IF(深海装备!AA403="","",深海装备!AA403)</f>
        <v/>
      </c>
      <c r="AB404" t="str">
        <f>IF(深海装备!AB403="","",深海装备!AB403)</f>
        <v/>
      </c>
      <c r="AC404" t="str">
        <f>IF(深海装备!AC403="","",深海装备!AC403)</f>
        <v/>
      </c>
      <c r="AD404" t="str">
        <f>IF(深海装备!AD403="","",深海装备!AD403)</f>
        <v/>
      </c>
    </row>
    <row r="405" spans="1:30">
      <c r="A405" t="str">
        <f>IF(深海装备!A404="","",深海装备!A404)</f>
        <v/>
      </c>
      <c r="B405" s="67" t="str">
        <f>IF(深海装备!B404="","",深海装备!B404)</f>
        <v/>
      </c>
      <c r="C405" t="str">
        <f>IF(深海装备!C404="","",深海装备!C404)</f>
        <v/>
      </c>
      <c r="D405" t="str">
        <f>IF(深海装备!D404="","",深海装备!D404)</f>
        <v/>
      </c>
      <c r="E405" s="370" t="str">
        <f>IF(深海装备!E404="","",深海装备!E404)</f>
        <v/>
      </c>
      <c r="F405" s="370" t="str">
        <f>IF(深海装备!F404="","",深海装备!F404)</f>
        <v/>
      </c>
      <c r="G405" s="370" t="str">
        <f>IF(深海装备!G404="","",深海装备!G404)</f>
        <v/>
      </c>
      <c r="H405" s="370" t="str">
        <f>IF(深海装备!H404="","",深海装备!H404)</f>
        <v/>
      </c>
      <c r="I405" s="370" t="str">
        <f>IF(深海装备!I404="","",深海装备!I404)</f>
        <v/>
      </c>
      <c r="J405" s="370" t="str">
        <f>IF(深海装备!J404="","",深海装备!J404)</f>
        <v/>
      </c>
      <c r="K405" s="370" t="str">
        <f>IF(深海装备!K404="","",深海装备!K404)</f>
        <v/>
      </c>
      <c r="L405" s="370" t="str">
        <f>IF(深海装备!L404="","",深海装备!L404)</f>
        <v/>
      </c>
      <c r="M405" s="370" t="str">
        <f>IF(深海装备!M404="","",深海装备!M404)</f>
        <v/>
      </c>
      <c r="N405" s="370" t="str">
        <f>IF(深海装备!N404="","",深海装备!N404)</f>
        <v/>
      </c>
      <c r="O405" s="370" t="str">
        <f>IF(深海装备!O404="","",深海装备!O404)</f>
        <v/>
      </c>
      <c r="P405" s="370" t="str">
        <f>IF(深海装备!P404="","",深海装备!P404)</f>
        <v/>
      </c>
      <c r="Q405" s="370" t="str">
        <f>IF(深海装备!Q404="","",深海装备!Q404)</f>
        <v/>
      </c>
      <c r="R405" s="370" t="str">
        <f>IF(深海装备!R404="","",深海装备!R404)</f>
        <v/>
      </c>
      <c r="S405" s="370" t="str">
        <f>IF(深海装备!S404="","",深海装备!S404)</f>
        <v/>
      </c>
      <c r="T405" s="370" t="str">
        <f>IF(深海装备!T404="","",深海装备!T404)</f>
        <v/>
      </c>
      <c r="U405" s="370" t="str">
        <f>IF(深海装备!U404="","",深海装备!U404)</f>
        <v/>
      </c>
      <c r="V405" s="370" t="str">
        <f>IF(深海装备!V404="","",深海装备!V404)</f>
        <v/>
      </c>
      <c r="W405" s="370" t="str">
        <f>IF(深海装备!W404="","",深海装备!W404)</f>
        <v/>
      </c>
      <c r="X405" s="370" t="str">
        <f>IF(深海装备!X404="","",深海装备!X404)</f>
        <v/>
      </c>
      <c r="Y405" s="370" t="str">
        <f>IF(深海装备!Y404="","",深海装备!Y404)</f>
        <v/>
      </c>
      <c r="Z405" s="370" t="str">
        <f>IF(深海装备!Z404="","",深海装备!Z404)</f>
        <v/>
      </c>
      <c r="AA405" s="370" t="str">
        <f>IF(深海装备!AA404="","",深海装备!AA404)</f>
        <v/>
      </c>
      <c r="AB405" t="str">
        <f>IF(深海装备!AB404="","",深海装备!AB404)</f>
        <v/>
      </c>
      <c r="AC405" t="str">
        <f>IF(深海装备!AC404="","",深海装备!AC404)</f>
        <v/>
      </c>
      <c r="AD405" t="str">
        <f>IF(深海装备!AD404="","",深海装备!AD404)</f>
        <v/>
      </c>
    </row>
    <row r="406" spans="1:30">
      <c r="A406" t="str">
        <f>IF(深海装备!A405="","",深海装备!A405)</f>
        <v/>
      </c>
      <c r="B406" s="67" t="str">
        <f>IF(深海装备!B405="","",深海装备!B405)</f>
        <v/>
      </c>
      <c r="C406" t="str">
        <f>IF(深海装备!C405="","",深海装备!C405)</f>
        <v/>
      </c>
      <c r="D406" t="str">
        <f>IF(深海装备!D405="","",深海装备!D405)</f>
        <v/>
      </c>
      <c r="E406" s="370" t="str">
        <f>IF(深海装备!E405="","",深海装备!E405)</f>
        <v/>
      </c>
      <c r="F406" s="370" t="str">
        <f>IF(深海装备!F405="","",深海装备!F405)</f>
        <v/>
      </c>
      <c r="G406" s="370" t="str">
        <f>IF(深海装备!G405="","",深海装备!G405)</f>
        <v/>
      </c>
      <c r="H406" s="370" t="str">
        <f>IF(深海装备!H405="","",深海装备!H405)</f>
        <v/>
      </c>
      <c r="I406" s="370" t="str">
        <f>IF(深海装备!I405="","",深海装备!I405)</f>
        <v/>
      </c>
      <c r="J406" s="370" t="str">
        <f>IF(深海装备!J405="","",深海装备!J405)</f>
        <v/>
      </c>
      <c r="K406" s="370" t="str">
        <f>IF(深海装备!K405="","",深海装备!K405)</f>
        <v/>
      </c>
      <c r="L406" s="370" t="str">
        <f>IF(深海装备!L405="","",深海装备!L405)</f>
        <v/>
      </c>
      <c r="M406" s="370" t="str">
        <f>IF(深海装备!M405="","",深海装备!M405)</f>
        <v/>
      </c>
      <c r="N406" s="370" t="str">
        <f>IF(深海装备!N405="","",深海装备!N405)</f>
        <v/>
      </c>
      <c r="O406" s="370" t="str">
        <f>IF(深海装备!O405="","",深海装备!O405)</f>
        <v/>
      </c>
      <c r="P406" s="370" t="str">
        <f>IF(深海装备!P405="","",深海装备!P405)</f>
        <v/>
      </c>
      <c r="Q406" s="370" t="str">
        <f>IF(深海装备!Q405="","",深海装备!Q405)</f>
        <v/>
      </c>
      <c r="R406" s="370" t="str">
        <f>IF(深海装备!R405="","",深海装备!R405)</f>
        <v/>
      </c>
      <c r="S406" s="370" t="str">
        <f>IF(深海装备!S405="","",深海装备!S405)</f>
        <v/>
      </c>
      <c r="T406" s="370" t="str">
        <f>IF(深海装备!T405="","",深海装备!T405)</f>
        <v/>
      </c>
      <c r="U406" s="370" t="str">
        <f>IF(深海装备!U405="","",深海装备!U405)</f>
        <v/>
      </c>
      <c r="V406" s="370" t="str">
        <f>IF(深海装备!V405="","",深海装备!V405)</f>
        <v/>
      </c>
      <c r="W406" s="370" t="str">
        <f>IF(深海装备!W405="","",深海装备!W405)</f>
        <v/>
      </c>
      <c r="X406" s="370" t="str">
        <f>IF(深海装备!X405="","",深海装备!X405)</f>
        <v/>
      </c>
      <c r="Y406" s="370" t="str">
        <f>IF(深海装备!Y405="","",深海装备!Y405)</f>
        <v/>
      </c>
      <c r="Z406" s="370" t="str">
        <f>IF(深海装备!Z405="","",深海装备!Z405)</f>
        <v/>
      </c>
      <c r="AA406" s="370" t="str">
        <f>IF(深海装备!AA405="","",深海装备!AA405)</f>
        <v/>
      </c>
      <c r="AB406" t="str">
        <f>IF(深海装备!AB405="","",深海装备!AB405)</f>
        <v/>
      </c>
      <c r="AC406" t="str">
        <f>IF(深海装备!AC405="","",深海装备!AC405)</f>
        <v/>
      </c>
      <c r="AD406" t="str">
        <f>IF(深海装备!AD405="","",深海装备!AD405)</f>
        <v/>
      </c>
    </row>
    <row r="407" spans="1:30">
      <c r="A407" t="str">
        <f>IF(深海装备!A406="","",深海装备!A406)</f>
        <v/>
      </c>
      <c r="B407" s="67" t="str">
        <f>IF(深海装备!B406="","",深海装备!B406)</f>
        <v/>
      </c>
      <c r="C407" t="str">
        <f>IF(深海装备!C406="","",深海装备!C406)</f>
        <v/>
      </c>
      <c r="D407" t="str">
        <f>IF(深海装备!D406="","",深海装备!D406)</f>
        <v/>
      </c>
      <c r="E407" s="370" t="str">
        <f>IF(深海装备!E406="","",深海装备!E406)</f>
        <v/>
      </c>
      <c r="F407" s="370" t="str">
        <f>IF(深海装备!F406="","",深海装备!F406)</f>
        <v/>
      </c>
      <c r="G407" s="370" t="str">
        <f>IF(深海装备!G406="","",深海装备!G406)</f>
        <v/>
      </c>
      <c r="H407" s="370" t="str">
        <f>IF(深海装备!H406="","",深海装备!H406)</f>
        <v/>
      </c>
      <c r="I407" s="370" t="str">
        <f>IF(深海装备!I406="","",深海装备!I406)</f>
        <v/>
      </c>
      <c r="J407" s="370" t="str">
        <f>IF(深海装备!J406="","",深海装备!J406)</f>
        <v/>
      </c>
      <c r="K407" s="370" t="str">
        <f>IF(深海装备!K406="","",深海装备!K406)</f>
        <v/>
      </c>
      <c r="L407" s="370" t="str">
        <f>IF(深海装备!L406="","",深海装备!L406)</f>
        <v/>
      </c>
      <c r="M407" s="370" t="str">
        <f>IF(深海装备!M406="","",深海装备!M406)</f>
        <v/>
      </c>
      <c r="N407" s="370" t="str">
        <f>IF(深海装备!N406="","",深海装备!N406)</f>
        <v/>
      </c>
      <c r="O407" s="370" t="str">
        <f>IF(深海装备!O406="","",深海装备!O406)</f>
        <v/>
      </c>
      <c r="P407" s="370" t="str">
        <f>IF(深海装备!P406="","",深海装备!P406)</f>
        <v/>
      </c>
      <c r="Q407" s="370" t="str">
        <f>IF(深海装备!Q406="","",深海装备!Q406)</f>
        <v/>
      </c>
      <c r="R407" s="370" t="str">
        <f>IF(深海装备!R406="","",深海装备!R406)</f>
        <v/>
      </c>
      <c r="S407" s="370" t="str">
        <f>IF(深海装备!S406="","",深海装备!S406)</f>
        <v/>
      </c>
      <c r="T407" s="370" t="str">
        <f>IF(深海装备!T406="","",深海装备!T406)</f>
        <v/>
      </c>
      <c r="U407" s="370" t="str">
        <f>IF(深海装备!U406="","",深海装备!U406)</f>
        <v/>
      </c>
      <c r="V407" s="370" t="str">
        <f>IF(深海装备!V406="","",深海装备!V406)</f>
        <v/>
      </c>
      <c r="W407" s="370" t="str">
        <f>IF(深海装备!W406="","",深海装备!W406)</f>
        <v/>
      </c>
      <c r="X407" s="370" t="str">
        <f>IF(深海装备!X406="","",深海装备!X406)</f>
        <v/>
      </c>
      <c r="Y407" s="370" t="str">
        <f>IF(深海装备!Y406="","",深海装备!Y406)</f>
        <v/>
      </c>
      <c r="Z407" s="370" t="str">
        <f>IF(深海装备!Z406="","",深海装备!Z406)</f>
        <v/>
      </c>
      <c r="AA407" s="370" t="str">
        <f>IF(深海装备!AA406="","",深海装备!AA406)</f>
        <v/>
      </c>
      <c r="AB407" t="str">
        <f>IF(深海装备!AB406="","",深海装备!AB406)</f>
        <v/>
      </c>
      <c r="AC407" t="str">
        <f>IF(深海装备!AC406="","",深海装备!AC406)</f>
        <v/>
      </c>
      <c r="AD407" t="str">
        <f>IF(深海装备!AD406="","",深海装备!AD406)</f>
        <v/>
      </c>
    </row>
    <row r="408" spans="1:30">
      <c r="A408" t="str">
        <f>IF(深海装备!A407="","",深海装备!A407)</f>
        <v/>
      </c>
      <c r="B408" s="67" t="str">
        <f>IF(深海装备!B407="","",深海装备!B407)</f>
        <v/>
      </c>
      <c r="C408" t="str">
        <f>IF(深海装备!C407="","",深海装备!C407)</f>
        <v/>
      </c>
      <c r="D408" t="str">
        <f>IF(深海装备!D407="","",深海装备!D407)</f>
        <v/>
      </c>
      <c r="E408" s="370" t="str">
        <f>IF(深海装备!E407="","",深海装备!E407)</f>
        <v/>
      </c>
      <c r="F408" s="370" t="str">
        <f>IF(深海装备!F407="","",深海装备!F407)</f>
        <v/>
      </c>
      <c r="G408" s="370" t="str">
        <f>IF(深海装备!G407="","",深海装备!G407)</f>
        <v/>
      </c>
      <c r="H408" s="370" t="str">
        <f>IF(深海装备!H407="","",深海装备!H407)</f>
        <v/>
      </c>
      <c r="I408" s="370" t="str">
        <f>IF(深海装备!I407="","",深海装备!I407)</f>
        <v/>
      </c>
      <c r="J408" s="370" t="str">
        <f>IF(深海装备!J407="","",深海装备!J407)</f>
        <v/>
      </c>
      <c r="K408" s="370" t="str">
        <f>IF(深海装备!K407="","",深海装备!K407)</f>
        <v/>
      </c>
      <c r="L408" s="370" t="str">
        <f>IF(深海装备!L407="","",深海装备!L407)</f>
        <v/>
      </c>
      <c r="M408" s="370" t="str">
        <f>IF(深海装备!M407="","",深海装备!M407)</f>
        <v/>
      </c>
      <c r="N408" s="370" t="str">
        <f>IF(深海装备!N407="","",深海装备!N407)</f>
        <v/>
      </c>
      <c r="O408" s="370" t="str">
        <f>IF(深海装备!O407="","",深海装备!O407)</f>
        <v/>
      </c>
      <c r="P408" s="370" t="str">
        <f>IF(深海装备!P407="","",深海装备!P407)</f>
        <v/>
      </c>
      <c r="Q408" s="370" t="str">
        <f>IF(深海装备!Q407="","",深海装备!Q407)</f>
        <v/>
      </c>
      <c r="R408" s="370" t="str">
        <f>IF(深海装备!R407="","",深海装备!R407)</f>
        <v/>
      </c>
      <c r="S408" s="370" t="str">
        <f>IF(深海装备!S407="","",深海装备!S407)</f>
        <v/>
      </c>
      <c r="T408" s="370" t="str">
        <f>IF(深海装备!T407="","",深海装备!T407)</f>
        <v/>
      </c>
      <c r="U408" s="370" t="str">
        <f>IF(深海装备!U407="","",深海装备!U407)</f>
        <v/>
      </c>
      <c r="V408" s="370" t="str">
        <f>IF(深海装备!V407="","",深海装备!V407)</f>
        <v/>
      </c>
      <c r="W408" s="370" t="str">
        <f>IF(深海装备!W407="","",深海装备!W407)</f>
        <v/>
      </c>
      <c r="X408" s="370" t="str">
        <f>IF(深海装备!X407="","",深海装备!X407)</f>
        <v/>
      </c>
      <c r="Y408" s="370" t="str">
        <f>IF(深海装备!Y407="","",深海装备!Y407)</f>
        <v/>
      </c>
      <c r="Z408" s="370" t="str">
        <f>IF(深海装备!Z407="","",深海装备!Z407)</f>
        <v/>
      </c>
      <c r="AA408" s="370" t="str">
        <f>IF(深海装备!AA407="","",深海装备!AA407)</f>
        <v/>
      </c>
      <c r="AB408" t="str">
        <f>IF(深海装备!AB407="","",深海装备!AB407)</f>
        <v/>
      </c>
      <c r="AC408" t="str">
        <f>IF(深海装备!AC407="","",深海装备!AC407)</f>
        <v/>
      </c>
      <c r="AD408" t="str">
        <f>IF(深海装备!AD407="","",深海装备!AD407)</f>
        <v/>
      </c>
    </row>
    <row r="409" spans="1:30">
      <c r="A409" t="str">
        <f>IF(深海装备!A408="","",深海装备!A408)</f>
        <v/>
      </c>
      <c r="B409" s="67" t="str">
        <f>IF(深海装备!B408="","",深海装备!B408)</f>
        <v/>
      </c>
      <c r="C409" t="str">
        <f>IF(深海装备!C408="","",深海装备!C408)</f>
        <v/>
      </c>
      <c r="D409" t="str">
        <f>IF(深海装备!D408="","",深海装备!D408)</f>
        <v/>
      </c>
      <c r="E409" s="370" t="str">
        <f>IF(深海装备!E408="","",深海装备!E408)</f>
        <v/>
      </c>
      <c r="F409" s="370" t="str">
        <f>IF(深海装备!F408="","",深海装备!F408)</f>
        <v/>
      </c>
      <c r="G409" s="370" t="str">
        <f>IF(深海装备!G408="","",深海装备!G408)</f>
        <v/>
      </c>
      <c r="H409" s="370" t="str">
        <f>IF(深海装备!H408="","",深海装备!H408)</f>
        <v/>
      </c>
      <c r="I409" s="370" t="str">
        <f>IF(深海装备!I408="","",深海装备!I408)</f>
        <v/>
      </c>
      <c r="J409" s="370" t="str">
        <f>IF(深海装备!J408="","",深海装备!J408)</f>
        <v/>
      </c>
      <c r="K409" s="370" t="str">
        <f>IF(深海装备!K408="","",深海装备!K408)</f>
        <v/>
      </c>
      <c r="L409" s="370" t="str">
        <f>IF(深海装备!L408="","",深海装备!L408)</f>
        <v/>
      </c>
      <c r="M409" s="370" t="str">
        <f>IF(深海装备!M408="","",深海装备!M408)</f>
        <v/>
      </c>
      <c r="N409" s="370" t="str">
        <f>IF(深海装备!N408="","",深海装备!N408)</f>
        <v/>
      </c>
      <c r="O409" s="370" t="str">
        <f>IF(深海装备!O408="","",深海装备!O408)</f>
        <v/>
      </c>
      <c r="P409" s="370" t="str">
        <f>IF(深海装备!P408="","",深海装备!P408)</f>
        <v/>
      </c>
      <c r="Q409" s="370" t="str">
        <f>IF(深海装备!Q408="","",深海装备!Q408)</f>
        <v/>
      </c>
      <c r="R409" s="370" t="str">
        <f>IF(深海装备!R408="","",深海装备!R408)</f>
        <v/>
      </c>
      <c r="S409" s="370" t="str">
        <f>IF(深海装备!S408="","",深海装备!S408)</f>
        <v/>
      </c>
      <c r="T409" s="370" t="str">
        <f>IF(深海装备!T408="","",深海装备!T408)</f>
        <v/>
      </c>
      <c r="U409" s="370" t="str">
        <f>IF(深海装备!U408="","",深海装备!U408)</f>
        <v/>
      </c>
      <c r="V409" s="370" t="str">
        <f>IF(深海装备!V408="","",深海装备!V408)</f>
        <v/>
      </c>
      <c r="W409" s="370" t="str">
        <f>IF(深海装备!W408="","",深海装备!W408)</f>
        <v/>
      </c>
      <c r="X409" s="370" t="str">
        <f>IF(深海装备!X408="","",深海装备!X408)</f>
        <v/>
      </c>
      <c r="Y409" s="370" t="str">
        <f>IF(深海装备!Y408="","",深海装备!Y408)</f>
        <v/>
      </c>
      <c r="Z409" s="370" t="str">
        <f>IF(深海装备!Z408="","",深海装备!Z408)</f>
        <v/>
      </c>
      <c r="AA409" s="370" t="str">
        <f>IF(深海装备!AA408="","",深海装备!AA408)</f>
        <v/>
      </c>
      <c r="AB409" t="str">
        <f>IF(深海装备!AB408="","",深海装备!AB408)</f>
        <v/>
      </c>
      <c r="AC409" t="str">
        <f>IF(深海装备!AC408="","",深海装备!AC408)</f>
        <v/>
      </c>
      <c r="AD409" t="str">
        <f>IF(深海装备!AD408="","",深海装备!AD408)</f>
        <v/>
      </c>
    </row>
    <row r="410" spans="1:30">
      <c r="A410" t="str">
        <f>IF(深海装备!A409="","",深海装备!A409)</f>
        <v/>
      </c>
      <c r="B410" s="67" t="str">
        <f>IF(深海装备!B409="","",深海装备!B409)</f>
        <v/>
      </c>
      <c r="C410" t="str">
        <f>IF(深海装备!C409="","",深海装备!C409)</f>
        <v/>
      </c>
      <c r="D410" t="str">
        <f>IF(深海装备!D409="","",深海装备!D409)</f>
        <v/>
      </c>
      <c r="E410" s="370" t="str">
        <f>IF(深海装备!E409="","",深海装备!E409)</f>
        <v/>
      </c>
      <c r="F410" s="370" t="str">
        <f>IF(深海装备!F409="","",深海装备!F409)</f>
        <v/>
      </c>
      <c r="G410" s="370" t="str">
        <f>IF(深海装备!G409="","",深海装备!G409)</f>
        <v/>
      </c>
      <c r="H410" s="370" t="str">
        <f>IF(深海装备!H409="","",深海装备!H409)</f>
        <v/>
      </c>
      <c r="I410" s="370" t="str">
        <f>IF(深海装备!I409="","",深海装备!I409)</f>
        <v/>
      </c>
      <c r="J410" s="370" t="str">
        <f>IF(深海装备!J409="","",深海装备!J409)</f>
        <v/>
      </c>
      <c r="K410" s="370" t="str">
        <f>IF(深海装备!K409="","",深海装备!K409)</f>
        <v/>
      </c>
      <c r="L410" s="370" t="str">
        <f>IF(深海装备!L409="","",深海装备!L409)</f>
        <v/>
      </c>
      <c r="M410" s="370" t="str">
        <f>IF(深海装备!M409="","",深海装备!M409)</f>
        <v/>
      </c>
      <c r="N410" s="370" t="str">
        <f>IF(深海装备!N409="","",深海装备!N409)</f>
        <v/>
      </c>
      <c r="O410" s="370" t="str">
        <f>IF(深海装备!O409="","",深海装备!O409)</f>
        <v/>
      </c>
      <c r="P410" s="370" t="str">
        <f>IF(深海装备!P409="","",深海装备!P409)</f>
        <v/>
      </c>
      <c r="Q410" s="370" t="str">
        <f>IF(深海装备!Q409="","",深海装备!Q409)</f>
        <v/>
      </c>
      <c r="R410" s="370" t="str">
        <f>IF(深海装备!R409="","",深海装备!R409)</f>
        <v/>
      </c>
      <c r="S410" s="370" t="str">
        <f>IF(深海装备!S409="","",深海装备!S409)</f>
        <v/>
      </c>
      <c r="T410" s="370" t="str">
        <f>IF(深海装备!T409="","",深海装备!T409)</f>
        <v/>
      </c>
      <c r="U410" s="370" t="str">
        <f>IF(深海装备!U409="","",深海装备!U409)</f>
        <v/>
      </c>
      <c r="V410" s="370" t="str">
        <f>IF(深海装备!V409="","",深海装备!V409)</f>
        <v/>
      </c>
      <c r="W410" s="370" t="str">
        <f>IF(深海装备!W409="","",深海装备!W409)</f>
        <v/>
      </c>
      <c r="X410" s="370" t="str">
        <f>IF(深海装备!X409="","",深海装备!X409)</f>
        <v/>
      </c>
      <c r="Y410" s="370" t="str">
        <f>IF(深海装备!Y409="","",深海装备!Y409)</f>
        <v/>
      </c>
      <c r="Z410" s="370" t="str">
        <f>IF(深海装备!Z409="","",深海装备!Z409)</f>
        <v/>
      </c>
      <c r="AA410" s="370" t="str">
        <f>IF(深海装备!AA409="","",深海装备!AA409)</f>
        <v/>
      </c>
      <c r="AB410" t="str">
        <f>IF(深海装备!AB409="","",深海装备!AB409)</f>
        <v/>
      </c>
      <c r="AC410" t="str">
        <f>IF(深海装备!AC409="","",深海装备!AC409)</f>
        <v/>
      </c>
      <c r="AD410" t="str">
        <f>IF(深海装备!AD409="","",深海装备!AD409)</f>
        <v/>
      </c>
    </row>
    <row r="411" spans="1:30">
      <c r="A411" t="str">
        <f>IF(深海装备!A410="","",深海装备!A410)</f>
        <v/>
      </c>
      <c r="B411" s="67" t="str">
        <f>IF(深海装备!B410="","",深海装备!B410)</f>
        <v/>
      </c>
      <c r="C411" t="str">
        <f>IF(深海装备!C410="","",深海装备!C410)</f>
        <v/>
      </c>
      <c r="D411" t="str">
        <f>IF(深海装备!D410="","",深海装备!D410)</f>
        <v/>
      </c>
      <c r="E411" s="370" t="str">
        <f>IF(深海装备!E410="","",深海装备!E410)</f>
        <v/>
      </c>
      <c r="F411" s="370" t="str">
        <f>IF(深海装备!F410="","",深海装备!F410)</f>
        <v/>
      </c>
      <c r="G411" s="370" t="str">
        <f>IF(深海装备!G410="","",深海装备!G410)</f>
        <v/>
      </c>
      <c r="H411" s="370" t="str">
        <f>IF(深海装备!H410="","",深海装备!H410)</f>
        <v/>
      </c>
      <c r="I411" s="370" t="str">
        <f>IF(深海装备!I410="","",深海装备!I410)</f>
        <v/>
      </c>
      <c r="J411" s="370" t="str">
        <f>IF(深海装备!J410="","",深海装备!J410)</f>
        <v/>
      </c>
      <c r="K411" s="370" t="str">
        <f>IF(深海装备!K410="","",深海装备!K410)</f>
        <v/>
      </c>
      <c r="L411" s="370" t="str">
        <f>IF(深海装备!L410="","",深海装备!L410)</f>
        <v/>
      </c>
      <c r="M411" s="370" t="str">
        <f>IF(深海装备!M410="","",深海装备!M410)</f>
        <v/>
      </c>
      <c r="N411" s="370" t="str">
        <f>IF(深海装备!N410="","",深海装备!N410)</f>
        <v/>
      </c>
      <c r="O411" s="370" t="str">
        <f>IF(深海装备!O410="","",深海装备!O410)</f>
        <v/>
      </c>
      <c r="P411" s="370" t="str">
        <f>IF(深海装备!P410="","",深海装备!P410)</f>
        <v/>
      </c>
      <c r="Q411" s="370" t="str">
        <f>IF(深海装备!Q410="","",深海装备!Q410)</f>
        <v/>
      </c>
      <c r="R411" s="370" t="str">
        <f>IF(深海装备!R410="","",深海装备!R410)</f>
        <v/>
      </c>
      <c r="S411" s="370" t="str">
        <f>IF(深海装备!S410="","",深海装备!S410)</f>
        <v/>
      </c>
      <c r="T411" s="370" t="str">
        <f>IF(深海装备!T410="","",深海装备!T410)</f>
        <v/>
      </c>
      <c r="U411" s="370" t="str">
        <f>IF(深海装备!U410="","",深海装备!U410)</f>
        <v/>
      </c>
      <c r="V411" s="370" t="str">
        <f>IF(深海装备!V410="","",深海装备!V410)</f>
        <v/>
      </c>
      <c r="W411" s="370" t="str">
        <f>IF(深海装备!W410="","",深海装备!W410)</f>
        <v/>
      </c>
      <c r="X411" s="370" t="str">
        <f>IF(深海装备!X410="","",深海装备!X410)</f>
        <v/>
      </c>
      <c r="Y411" s="370" t="str">
        <f>IF(深海装备!Y410="","",深海装备!Y410)</f>
        <v/>
      </c>
      <c r="Z411" s="370" t="str">
        <f>IF(深海装备!Z410="","",深海装备!Z410)</f>
        <v/>
      </c>
      <c r="AA411" s="370" t="str">
        <f>IF(深海装备!AA410="","",深海装备!AA410)</f>
        <v/>
      </c>
      <c r="AB411" t="str">
        <f>IF(深海装备!AB410="","",深海装备!AB410)</f>
        <v/>
      </c>
      <c r="AC411" t="str">
        <f>IF(深海装备!AC410="","",深海装备!AC410)</f>
        <v/>
      </c>
      <c r="AD411" t="str">
        <f>IF(深海装备!AD410="","",深海装备!AD410)</f>
        <v/>
      </c>
    </row>
    <row r="412" spans="1:30">
      <c r="A412" t="str">
        <f>IF(深海装备!A411="","",深海装备!A411)</f>
        <v/>
      </c>
      <c r="B412" s="67" t="str">
        <f>IF(深海装备!B411="","",深海装备!B411)</f>
        <v/>
      </c>
      <c r="C412" t="str">
        <f>IF(深海装备!C411="","",深海装备!C411)</f>
        <v/>
      </c>
      <c r="D412" t="str">
        <f>IF(深海装备!D411="","",深海装备!D411)</f>
        <v/>
      </c>
      <c r="E412" s="370" t="str">
        <f>IF(深海装备!E411="","",深海装备!E411)</f>
        <v/>
      </c>
      <c r="F412" s="370" t="str">
        <f>IF(深海装备!F411="","",深海装备!F411)</f>
        <v/>
      </c>
      <c r="G412" s="370" t="str">
        <f>IF(深海装备!G411="","",深海装备!G411)</f>
        <v/>
      </c>
      <c r="H412" s="370" t="str">
        <f>IF(深海装备!H411="","",深海装备!H411)</f>
        <v/>
      </c>
      <c r="I412" s="370" t="str">
        <f>IF(深海装备!I411="","",深海装备!I411)</f>
        <v/>
      </c>
      <c r="J412" s="370" t="str">
        <f>IF(深海装备!J411="","",深海装备!J411)</f>
        <v/>
      </c>
      <c r="K412" s="370" t="str">
        <f>IF(深海装备!K411="","",深海装备!K411)</f>
        <v/>
      </c>
      <c r="L412" s="370" t="str">
        <f>IF(深海装备!L411="","",深海装备!L411)</f>
        <v/>
      </c>
      <c r="M412" s="370" t="str">
        <f>IF(深海装备!M411="","",深海装备!M411)</f>
        <v/>
      </c>
      <c r="N412" s="370" t="str">
        <f>IF(深海装备!N411="","",深海装备!N411)</f>
        <v/>
      </c>
      <c r="O412" s="370" t="str">
        <f>IF(深海装备!O411="","",深海装备!O411)</f>
        <v/>
      </c>
      <c r="P412" s="370" t="str">
        <f>IF(深海装备!P411="","",深海装备!P411)</f>
        <v/>
      </c>
      <c r="Q412" s="370" t="str">
        <f>IF(深海装备!Q411="","",深海装备!Q411)</f>
        <v/>
      </c>
      <c r="R412" s="370" t="str">
        <f>IF(深海装备!R411="","",深海装备!R411)</f>
        <v/>
      </c>
      <c r="S412" s="370" t="str">
        <f>IF(深海装备!S411="","",深海装备!S411)</f>
        <v/>
      </c>
      <c r="T412" s="370" t="str">
        <f>IF(深海装备!T411="","",深海装备!T411)</f>
        <v/>
      </c>
      <c r="U412" s="370" t="str">
        <f>IF(深海装备!U411="","",深海装备!U411)</f>
        <v/>
      </c>
      <c r="V412" s="370" t="str">
        <f>IF(深海装备!V411="","",深海装备!V411)</f>
        <v/>
      </c>
      <c r="W412" s="370" t="str">
        <f>IF(深海装备!W411="","",深海装备!W411)</f>
        <v/>
      </c>
      <c r="X412" s="370" t="str">
        <f>IF(深海装备!X411="","",深海装备!X411)</f>
        <v/>
      </c>
      <c r="Y412" s="370" t="str">
        <f>IF(深海装备!Y411="","",深海装备!Y411)</f>
        <v/>
      </c>
      <c r="Z412" s="370" t="str">
        <f>IF(深海装备!Z411="","",深海装备!Z411)</f>
        <v/>
      </c>
      <c r="AA412" s="370" t="str">
        <f>IF(深海装备!AA411="","",深海装备!AA411)</f>
        <v/>
      </c>
      <c r="AB412" t="str">
        <f>IF(深海装备!AB411="","",深海装备!AB411)</f>
        <v/>
      </c>
      <c r="AC412" t="str">
        <f>IF(深海装备!AC411="","",深海装备!AC411)</f>
        <v/>
      </c>
      <c r="AD412" t="str">
        <f>IF(深海装备!AD411="","",深海装备!AD411)</f>
        <v/>
      </c>
    </row>
    <row r="413" spans="1:30">
      <c r="A413" t="str">
        <f>IF(深海装备!A412="","",深海装备!A412)</f>
        <v/>
      </c>
      <c r="B413" s="67" t="str">
        <f>IF(深海装备!B412="","",深海装备!B412)</f>
        <v/>
      </c>
      <c r="C413" t="str">
        <f>IF(深海装备!C412="","",深海装备!C412)</f>
        <v/>
      </c>
      <c r="D413" t="str">
        <f>IF(深海装备!D412="","",深海装备!D412)</f>
        <v/>
      </c>
      <c r="E413" s="370" t="str">
        <f>IF(深海装备!E412="","",深海装备!E412)</f>
        <v/>
      </c>
      <c r="F413" s="370" t="str">
        <f>IF(深海装备!F412="","",深海装备!F412)</f>
        <v/>
      </c>
      <c r="G413" s="370" t="str">
        <f>IF(深海装备!G412="","",深海装备!G412)</f>
        <v/>
      </c>
      <c r="H413" s="370" t="str">
        <f>IF(深海装备!H412="","",深海装备!H412)</f>
        <v/>
      </c>
      <c r="I413" s="370" t="str">
        <f>IF(深海装备!I412="","",深海装备!I412)</f>
        <v/>
      </c>
      <c r="J413" s="370" t="str">
        <f>IF(深海装备!J412="","",深海装备!J412)</f>
        <v/>
      </c>
      <c r="K413" s="370" t="str">
        <f>IF(深海装备!K412="","",深海装备!K412)</f>
        <v/>
      </c>
      <c r="L413" s="370" t="str">
        <f>IF(深海装备!L412="","",深海装备!L412)</f>
        <v/>
      </c>
      <c r="M413" s="370" t="str">
        <f>IF(深海装备!M412="","",深海装备!M412)</f>
        <v/>
      </c>
      <c r="N413" s="370" t="str">
        <f>IF(深海装备!N412="","",深海装备!N412)</f>
        <v/>
      </c>
      <c r="O413" s="370" t="str">
        <f>IF(深海装备!O412="","",深海装备!O412)</f>
        <v/>
      </c>
      <c r="P413" s="370" t="str">
        <f>IF(深海装备!P412="","",深海装备!P412)</f>
        <v/>
      </c>
      <c r="Q413" s="370" t="str">
        <f>IF(深海装备!Q412="","",深海装备!Q412)</f>
        <v/>
      </c>
      <c r="R413" s="370" t="str">
        <f>IF(深海装备!R412="","",深海装备!R412)</f>
        <v/>
      </c>
      <c r="S413" s="370" t="str">
        <f>IF(深海装备!S412="","",深海装备!S412)</f>
        <v/>
      </c>
      <c r="T413" s="370" t="str">
        <f>IF(深海装备!T412="","",深海装备!T412)</f>
        <v/>
      </c>
      <c r="U413" s="370" t="str">
        <f>IF(深海装备!U412="","",深海装备!U412)</f>
        <v/>
      </c>
      <c r="V413" s="370" t="str">
        <f>IF(深海装备!V412="","",深海装备!V412)</f>
        <v/>
      </c>
      <c r="W413" s="370" t="str">
        <f>IF(深海装备!W412="","",深海装备!W412)</f>
        <v/>
      </c>
      <c r="X413" s="370" t="str">
        <f>IF(深海装备!X412="","",深海装备!X412)</f>
        <v/>
      </c>
      <c r="Y413" s="370" t="str">
        <f>IF(深海装备!Y412="","",深海装备!Y412)</f>
        <v/>
      </c>
      <c r="Z413" s="370" t="str">
        <f>IF(深海装备!Z412="","",深海装备!Z412)</f>
        <v/>
      </c>
      <c r="AA413" s="370" t="str">
        <f>IF(深海装备!AA412="","",深海装备!AA412)</f>
        <v/>
      </c>
      <c r="AB413" t="str">
        <f>IF(深海装备!AB412="","",深海装备!AB412)</f>
        <v/>
      </c>
      <c r="AC413" t="str">
        <f>IF(深海装备!AC412="","",深海装备!AC412)</f>
        <v/>
      </c>
      <c r="AD413" t="str">
        <f>IF(深海装备!AD412="","",深海装备!AD412)</f>
        <v/>
      </c>
    </row>
    <row r="414" spans="1:30">
      <c r="A414" t="str">
        <f>IF(深海装备!A413="","",深海装备!A413)</f>
        <v/>
      </c>
      <c r="B414" s="67" t="str">
        <f>IF(深海装备!B413="","",深海装备!B413)</f>
        <v/>
      </c>
      <c r="C414" t="str">
        <f>IF(深海装备!C413="","",深海装备!C413)</f>
        <v/>
      </c>
      <c r="D414" t="str">
        <f>IF(深海装备!D413="","",深海装备!D413)</f>
        <v/>
      </c>
      <c r="E414" s="370" t="str">
        <f>IF(深海装备!E413="","",深海装备!E413)</f>
        <v/>
      </c>
      <c r="F414" s="370" t="str">
        <f>IF(深海装备!F413="","",深海装备!F413)</f>
        <v/>
      </c>
      <c r="G414" s="370" t="str">
        <f>IF(深海装备!G413="","",深海装备!G413)</f>
        <v/>
      </c>
      <c r="H414" s="370" t="str">
        <f>IF(深海装备!H413="","",深海装备!H413)</f>
        <v/>
      </c>
      <c r="I414" s="370" t="str">
        <f>IF(深海装备!I413="","",深海装备!I413)</f>
        <v/>
      </c>
      <c r="J414" s="370" t="str">
        <f>IF(深海装备!J413="","",深海装备!J413)</f>
        <v/>
      </c>
      <c r="K414" s="370" t="str">
        <f>IF(深海装备!K413="","",深海装备!K413)</f>
        <v/>
      </c>
      <c r="L414" s="370" t="str">
        <f>IF(深海装备!L413="","",深海装备!L413)</f>
        <v/>
      </c>
      <c r="M414" s="370" t="str">
        <f>IF(深海装备!M413="","",深海装备!M413)</f>
        <v/>
      </c>
      <c r="N414" s="370" t="str">
        <f>IF(深海装备!N413="","",深海装备!N413)</f>
        <v/>
      </c>
      <c r="O414" s="370" t="str">
        <f>IF(深海装备!O413="","",深海装备!O413)</f>
        <v/>
      </c>
      <c r="P414" s="370" t="str">
        <f>IF(深海装备!P413="","",深海装备!P413)</f>
        <v/>
      </c>
      <c r="Q414" s="370" t="str">
        <f>IF(深海装备!Q413="","",深海装备!Q413)</f>
        <v/>
      </c>
      <c r="R414" s="370" t="str">
        <f>IF(深海装备!R413="","",深海装备!R413)</f>
        <v/>
      </c>
      <c r="S414" s="370" t="str">
        <f>IF(深海装备!S413="","",深海装备!S413)</f>
        <v/>
      </c>
      <c r="T414" s="370" t="str">
        <f>IF(深海装备!T413="","",深海装备!T413)</f>
        <v/>
      </c>
      <c r="U414" s="370" t="str">
        <f>IF(深海装备!U413="","",深海装备!U413)</f>
        <v/>
      </c>
      <c r="V414" s="370" t="str">
        <f>IF(深海装备!V413="","",深海装备!V413)</f>
        <v/>
      </c>
      <c r="W414" s="370" t="str">
        <f>IF(深海装备!W413="","",深海装备!W413)</f>
        <v/>
      </c>
      <c r="X414" s="370" t="str">
        <f>IF(深海装备!X413="","",深海装备!X413)</f>
        <v/>
      </c>
      <c r="Y414" s="370" t="str">
        <f>IF(深海装备!Y413="","",深海装备!Y413)</f>
        <v/>
      </c>
      <c r="Z414" s="370" t="str">
        <f>IF(深海装备!Z413="","",深海装备!Z413)</f>
        <v/>
      </c>
      <c r="AA414" s="370" t="str">
        <f>IF(深海装备!AA413="","",深海装备!AA413)</f>
        <v/>
      </c>
      <c r="AB414" t="str">
        <f>IF(深海装备!AB413="","",深海装备!AB413)</f>
        <v/>
      </c>
      <c r="AC414" t="str">
        <f>IF(深海装备!AC413="","",深海装备!AC413)</f>
        <v/>
      </c>
      <c r="AD414" t="str">
        <f>IF(深海装备!AD413="","",深海装备!AD413)</f>
        <v/>
      </c>
    </row>
    <row r="415" spans="1:30">
      <c r="A415" t="str">
        <f>IF(深海装备!A414="","",深海装备!A414)</f>
        <v/>
      </c>
      <c r="B415" s="67" t="str">
        <f>IF(深海装备!B414="","",深海装备!B414)</f>
        <v/>
      </c>
      <c r="C415" t="str">
        <f>IF(深海装备!C414="","",深海装备!C414)</f>
        <v/>
      </c>
      <c r="D415" t="str">
        <f>IF(深海装备!D414="","",深海装备!D414)</f>
        <v/>
      </c>
      <c r="E415" s="370" t="str">
        <f>IF(深海装备!E414="","",深海装备!E414)</f>
        <v/>
      </c>
      <c r="F415" s="370" t="str">
        <f>IF(深海装备!F414="","",深海装备!F414)</f>
        <v/>
      </c>
      <c r="G415" s="370" t="str">
        <f>IF(深海装备!G414="","",深海装备!G414)</f>
        <v/>
      </c>
      <c r="H415" s="370" t="str">
        <f>IF(深海装备!H414="","",深海装备!H414)</f>
        <v/>
      </c>
      <c r="I415" s="370" t="str">
        <f>IF(深海装备!I414="","",深海装备!I414)</f>
        <v/>
      </c>
      <c r="J415" s="370" t="str">
        <f>IF(深海装备!J414="","",深海装备!J414)</f>
        <v/>
      </c>
      <c r="K415" s="370" t="str">
        <f>IF(深海装备!K414="","",深海装备!K414)</f>
        <v/>
      </c>
      <c r="L415" s="370" t="str">
        <f>IF(深海装备!L414="","",深海装备!L414)</f>
        <v/>
      </c>
      <c r="M415" s="370" t="str">
        <f>IF(深海装备!M414="","",深海装备!M414)</f>
        <v/>
      </c>
      <c r="N415" s="370" t="str">
        <f>IF(深海装备!N414="","",深海装备!N414)</f>
        <v/>
      </c>
      <c r="O415" s="370" t="str">
        <f>IF(深海装备!O414="","",深海装备!O414)</f>
        <v/>
      </c>
      <c r="P415" s="370" t="str">
        <f>IF(深海装备!P414="","",深海装备!P414)</f>
        <v/>
      </c>
      <c r="Q415" s="370" t="str">
        <f>IF(深海装备!Q414="","",深海装备!Q414)</f>
        <v/>
      </c>
      <c r="R415" s="370" t="str">
        <f>IF(深海装备!R414="","",深海装备!R414)</f>
        <v/>
      </c>
      <c r="S415" s="370" t="str">
        <f>IF(深海装备!S414="","",深海装备!S414)</f>
        <v/>
      </c>
      <c r="T415" s="370" t="str">
        <f>IF(深海装备!T414="","",深海装备!T414)</f>
        <v/>
      </c>
      <c r="U415" s="370" t="str">
        <f>IF(深海装备!U414="","",深海装备!U414)</f>
        <v/>
      </c>
      <c r="V415" s="370" t="str">
        <f>IF(深海装备!V414="","",深海装备!V414)</f>
        <v/>
      </c>
      <c r="W415" s="370" t="str">
        <f>IF(深海装备!W414="","",深海装备!W414)</f>
        <v/>
      </c>
      <c r="X415" s="370" t="str">
        <f>IF(深海装备!X414="","",深海装备!X414)</f>
        <v/>
      </c>
      <c r="Y415" s="370" t="str">
        <f>IF(深海装备!Y414="","",深海装备!Y414)</f>
        <v/>
      </c>
      <c r="Z415" s="370" t="str">
        <f>IF(深海装备!Z414="","",深海装备!Z414)</f>
        <v/>
      </c>
      <c r="AA415" s="370" t="str">
        <f>IF(深海装备!AA414="","",深海装备!AA414)</f>
        <v/>
      </c>
      <c r="AB415" t="str">
        <f>IF(深海装备!AB414="","",深海装备!AB414)</f>
        <v/>
      </c>
      <c r="AC415" t="str">
        <f>IF(深海装备!AC414="","",深海装备!AC414)</f>
        <v/>
      </c>
      <c r="AD415" t="str">
        <f>IF(深海装备!AD414="","",深海装备!AD414)</f>
        <v/>
      </c>
    </row>
    <row r="416" spans="1:30">
      <c r="A416" t="str">
        <f>IF(深海装备!A415="","",深海装备!A415)</f>
        <v/>
      </c>
      <c r="B416" s="67" t="str">
        <f>IF(深海装备!B415="","",深海装备!B415)</f>
        <v/>
      </c>
      <c r="C416" t="str">
        <f>IF(深海装备!C415="","",深海装备!C415)</f>
        <v/>
      </c>
      <c r="D416" t="str">
        <f>IF(深海装备!D415="","",深海装备!D415)</f>
        <v/>
      </c>
      <c r="E416" s="370" t="str">
        <f>IF(深海装备!E415="","",深海装备!E415)</f>
        <v/>
      </c>
      <c r="F416" s="370" t="str">
        <f>IF(深海装备!F415="","",深海装备!F415)</f>
        <v/>
      </c>
      <c r="G416" s="370" t="str">
        <f>IF(深海装备!G415="","",深海装备!G415)</f>
        <v/>
      </c>
      <c r="H416" s="370" t="str">
        <f>IF(深海装备!H415="","",深海装备!H415)</f>
        <v/>
      </c>
      <c r="I416" s="370" t="str">
        <f>IF(深海装备!I415="","",深海装备!I415)</f>
        <v/>
      </c>
      <c r="J416" s="370" t="str">
        <f>IF(深海装备!J415="","",深海装备!J415)</f>
        <v/>
      </c>
      <c r="K416" s="370" t="str">
        <f>IF(深海装备!K415="","",深海装备!K415)</f>
        <v/>
      </c>
      <c r="L416" s="370" t="str">
        <f>IF(深海装备!L415="","",深海装备!L415)</f>
        <v/>
      </c>
      <c r="M416" s="370" t="str">
        <f>IF(深海装备!M415="","",深海装备!M415)</f>
        <v/>
      </c>
      <c r="N416" s="370" t="str">
        <f>IF(深海装备!N415="","",深海装备!N415)</f>
        <v/>
      </c>
      <c r="O416" s="370" t="str">
        <f>IF(深海装备!O415="","",深海装备!O415)</f>
        <v/>
      </c>
      <c r="P416" s="370" t="str">
        <f>IF(深海装备!P415="","",深海装备!P415)</f>
        <v/>
      </c>
      <c r="Q416" s="370" t="str">
        <f>IF(深海装备!Q415="","",深海装备!Q415)</f>
        <v/>
      </c>
      <c r="R416" s="370" t="str">
        <f>IF(深海装备!R415="","",深海装备!R415)</f>
        <v/>
      </c>
      <c r="S416" s="370" t="str">
        <f>IF(深海装备!S415="","",深海装备!S415)</f>
        <v/>
      </c>
      <c r="T416" s="370" t="str">
        <f>IF(深海装备!T415="","",深海装备!T415)</f>
        <v/>
      </c>
      <c r="U416" s="370" t="str">
        <f>IF(深海装备!U415="","",深海装备!U415)</f>
        <v/>
      </c>
      <c r="V416" s="370" t="str">
        <f>IF(深海装备!V415="","",深海装备!V415)</f>
        <v/>
      </c>
      <c r="W416" s="370" t="str">
        <f>IF(深海装备!W415="","",深海装备!W415)</f>
        <v/>
      </c>
      <c r="X416" s="370" t="str">
        <f>IF(深海装备!X415="","",深海装备!X415)</f>
        <v/>
      </c>
      <c r="Y416" s="370" t="str">
        <f>IF(深海装备!Y415="","",深海装备!Y415)</f>
        <v/>
      </c>
      <c r="Z416" s="370" t="str">
        <f>IF(深海装备!Z415="","",深海装备!Z415)</f>
        <v/>
      </c>
      <c r="AA416" s="370" t="str">
        <f>IF(深海装备!AA415="","",深海装备!AA415)</f>
        <v/>
      </c>
      <c r="AB416" t="str">
        <f>IF(深海装备!AB415="","",深海装备!AB415)</f>
        <v/>
      </c>
      <c r="AC416" t="str">
        <f>IF(深海装备!AC415="","",深海装备!AC415)</f>
        <v/>
      </c>
      <c r="AD416" t="str">
        <f>IF(深海装备!AD415="","",深海装备!AD415)</f>
        <v/>
      </c>
    </row>
    <row r="417" spans="1:30">
      <c r="A417" t="str">
        <f>IF(深海装备!A416="","",深海装备!A416)</f>
        <v/>
      </c>
      <c r="B417" s="67" t="str">
        <f>IF(深海装备!B416="","",深海装备!B416)</f>
        <v/>
      </c>
      <c r="C417" t="str">
        <f>IF(深海装备!C416="","",深海装备!C416)</f>
        <v/>
      </c>
      <c r="D417" t="str">
        <f>IF(深海装备!D416="","",深海装备!D416)</f>
        <v/>
      </c>
      <c r="E417" s="370" t="str">
        <f>IF(深海装备!E416="","",深海装备!E416)</f>
        <v/>
      </c>
      <c r="F417" s="370" t="str">
        <f>IF(深海装备!F416="","",深海装备!F416)</f>
        <v/>
      </c>
      <c r="G417" s="370" t="str">
        <f>IF(深海装备!G416="","",深海装备!G416)</f>
        <v/>
      </c>
      <c r="H417" s="370" t="str">
        <f>IF(深海装备!H416="","",深海装备!H416)</f>
        <v/>
      </c>
      <c r="I417" s="370" t="str">
        <f>IF(深海装备!I416="","",深海装备!I416)</f>
        <v/>
      </c>
      <c r="J417" s="370" t="str">
        <f>IF(深海装备!J416="","",深海装备!J416)</f>
        <v/>
      </c>
      <c r="K417" s="370" t="str">
        <f>IF(深海装备!K416="","",深海装备!K416)</f>
        <v/>
      </c>
      <c r="L417" s="370" t="str">
        <f>IF(深海装备!L416="","",深海装备!L416)</f>
        <v/>
      </c>
      <c r="M417" s="370" t="str">
        <f>IF(深海装备!M416="","",深海装备!M416)</f>
        <v/>
      </c>
      <c r="N417" s="370" t="str">
        <f>IF(深海装备!N416="","",深海装备!N416)</f>
        <v/>
      </c>
      <c r="O417" s="370" t="str">
        <f>IF(深海装备!O416="","",深海装备!O416)</f>
        <v/>
      </c>
      <c r="P417" s="370" t="str">
        <f>IF(深海装备!P416="","",深海装备!P416)</f>
        <v/>
      </c>
      <c r="Q417" s="370" t="str">
        <f>IF(深海装备!Q416="","",深海装备!Q416)</f>
        <v/>
      </c>
      <c r="R417" s="370" t="str">
        <f>IF(深海装备!R416="","",深海装备!R416)</f>
        <v/>
      </c>
      <c r="S417" s="370" t="str">
        <f>IF(深海装备!S416="","",深海装备!S416)</f>
        <v/>
      </c>
      <c r="T417" s="370" t="str">
        <f>IF(深海装备!T416="","",深海装备!T416)</f>
        <v/>
      </c>
      <c r="U417" s="370" t="str">
        <f>IF(深海装备!U416="","",深海装备!U416)</f>
        <v/>
      </c>
      <c r="V417" s="370" t="str">
        <f>IF(深海装备!V416="","",深海装备!V416)</f>
        <v/>
      </c>
      <c r="W417" s="370" t="str">
        <f>IF(深海装备!W416="","",深海装备!W416)</f>
        <v/>
      </c>
      <c r="X417" s="370" t="str">
        <f>IF(深海装备!X416="","",深海装备!X416)</f>
        <v/>
      </c>
      <c r="Y417" s="370" t="str">
        <f>IF(深海装备!Y416="","",深海装备!Y416)</f>
        <v/>
      </c>
      <c r="Z417" s="370" t="str">
        <f>IF(深海装备!Z416="","",深海装备!Z416)</f>
        <v/>
      </c>
      <c r="AA417" s="370" t="str">
        <f>IF(深海装备!AA416="","",深海装备!AA416)</f>
        <v/>
      </c>
      <c r="AB417" t="str">
        <f>IF(深海装备!AB416="","",深海装备!AB416)</f>
        <v/>
      </c>
      <c r="AC417" t="str">
        <f>IF(深海装备!AC416="","",深海装备!AC416)</f>
        <v/>
      </c>
      <c r="AD417" t="str">
        <f>IF(深海装备!AD416="","",深海装备!AD416)</f>
        <v/>
      </c>
    </row>
    <row r="418" spans="1:30">
      <c r="A418" t="str">
        <f>IF(深海装备!A417="","",深海装备!A417)</f>
        <v/>
      </c>
      <c r="B418" s="67" t="str">
        <f>IF(深海装备!B417="","",深海装备!B417)</f>
        <v/>
      </c>
      <c r="C418" t="str">
        <f>IF(深海装备!C417="","",深海装备!C417)</f>
        <v/>
      </c>
      <c r="D418" t="str">
        <f>IF(深海装备!D417="","",深海装备!D417)</f>
        <v/>
      </c>
      <c r="E418" s="370" t="str">
        <f>IF(深海装备!E417="","",深海装备!E417)</f>
        <v/>
      </c>
      <c r="F418" s="370" t="str">
        <f>IF(深海装备!F417="","",深海装备!F417)</f>
        <v/>
      </c>
      <c r="G418" s="370" t="str">
        <f>IF(深海装备!G417="","",深海装备!G417)</f>
        <v/>
      </c>
      <c r="H418" s="370" t="str">
        <f>IF(深海装备!H417="","",深海装备!H417)</f>
        <v/>
      </c>
      <c r="I418" s="370" t="str">
        <f>IF(深海装备!I417="","",深海装备!I417)</f>
        <v/>
      </c>
      <c r="J418" s="370" t="str">
        <f>IF(深海装备!J417="","",深海装备!J417)</f>
        <v/>
      </c>
      <c r="K418" s="370" t="str">
        <f>IF(深海装备!K417="","",深海装备!K417)</f>
        <v/>
      </c>
      <c r="L418" s="370" t="str">
        <f>IF(深海装备!L417="","",深海装备!L417)</f>
        <v/>
      </c>
      <c r="M418" s="370" t="str">
        <f>IF(深海装备!M417="","",深海装备!M417)</f>
        <v/>
      </c>
      <c r="N418" s="370" t="str">
        <f>IF(深海装备!N417="","",深海装备!N417)</f>
        <v/>
      </c>
      <c r="O418" s="370" t="str">
        <f>IF(深海装备!O417="","",深海装备!O417)</f>
        <v/>
      </c>
      <c r="P418" s="370" t="str">
        <f>IF(深海装备!P417="","",深海装备!P417)</f>
        <v/>
      </c>
      <c r="Q418" s="370" t="str">
        <f>IF(深海装备!Q417="","",深海装备!Q417)</f>
        <v/>
      </c>
      <c r="R418" s="370" t="str">
        <f>IF(深海装备!R417="","",深海装备!R417)</f>
        <v/>
      </c>
      <c r="S418" s="370" t="str">
        <f>IF(深海装备!S417="","",深海装备!S417)</f>
        <v/>
      </c>
      <c r="T418" s="370" t="str">
        <f>IF(深海装备!T417="","",深海装备!T417)</f>
        <v/>
      </c>
      <c r="U418" s="370" t="str">
        <f>IF(深海装备!U417="","",深海装备!U417)</f>
        <v/>
      </c>
      <c r="V418" s="370" t="str">
        <f>IF(深海装备!V417="","",深海装备!V417)</f>
        <v/>
      </c>
      <c r="W418" s="370" t="str">
        <f>IF(深海装备!W417="","",深海装备!W417)</f>
        <v/>
      </c>
      <c r="X418" s="370" t="str">
        <f>IF(深海装备!X417="","",深海装备!X417)</f>
        <v/>
      </c>
      <c r="Y418" s="370" t="str">
        <f>IF(深海装备!Y417="","",深海装备!Y417)</f>
        <v/>
      </c>
      <c r="Z418" s="370" t="str">
        <f>IF(深海装备!Z417="","",深海装备!Z417)</f>
        <v/>
      </c>
      <c r="AA418" s="370" t="str">
        <f>IF(深海装备!AA417="","",深海装备!AA417)</f>
        <v/>
      </c>
      <c r="AB418" t="str">
        <f>IF(深海装备!AB417="","",深海装备!AB417)</f>
        <v/>
      </c>
      <c r="AC418" t="str">
        <f>IF(深海装备!AC417="","",深海装备!AC417)</f>
        <v/>
      </c>
      <c r="AD418" t="str">
        <f>IF(深海装备!AD417="","",深海装备!AD417)</f>
        <v/>
      </c>
    </row>
    <row r="419" spans="1:30">
      <c r="A419" t="str">
        <f>IF(深海装备!A418="","",深海装备!A418)</f>
        <v/>
      </c>
      <c r="B419" s="67" t="str">
        <f>IF(深海装备!B418="","",深海装备!B418)</f>
        <v/>
      </c>
      <c r="C419" t="str">
        <f>IF(深海装备!C418="","",深海装备!C418)</f>
        <v/>
      </c>
      <c r="D419" t="str">
        <f>IF(深海装备!D418="","",深海装备!D418)</f>
        <v/>
      </c>
      <c r="E419" s="370" t="str">
        <f>IF(深海装备!E418="","",深海装备!E418)</f>
        <v/>
      </c>
      <c r="F419" s="370" t="str">
        <f>IF(深海装备!F418="","",深海装备!F418)</f>
        <v/>
      </c>
      <c r="G419" s="370" t="str">
        <f>IF(深海装备!G418="","",深海装备!G418)</f>
        <v/>
      </c>
      <c r="H419" s="370" t="str">
        <f>IF(深海装备!H418="","",深海装备!H418)</f>
        <v/>
      </c>
      <c r="I419" s="370" t="str">
        <f>IF(深海装备!I418="","",深海装备!I418)</f>
        <v/>
      </c>
      <c r="J419" s="370" t="str">
        <f>IF(深海装备!J418="","",深海装备!J418)</f>
        <v/>
      </c>
      <c r="K419" s="370" t="str">
        <f>IF(深海装备!K418="","",深海装备!K418)</f>
        <v/>
      </c>
      <c r="L419" s="370" t="str">
        <f>IF(深海装备!L418="","",深海装备!L418)</f>
        <v/>
      </c>
      <c r="M419" s="370" t="str">
        <f>IF(深海装备!M418="","",深海装备!M418)</f>
        <v/>
      </c>
      <c r="N419" s="370" t="str">
        <f>IF(深海装备!N418="","",深海装备!N418)</f>
        <v/>
      </c>
      <c r="O419" s="370" t="str">
        <f>IF(深海装备!O418="","",深海装备!O418)</f>
        <v/>
      </c>
      <c r="P419" s="370" t="str">
        <f>IF(深海装备!P418="","",深海装备!P418)</f>
        <v/>
      </c>
      <c r="Q419" s="370" t="str">
        <f>IF(深海装备!Q418="","",深海装备!Q418)</f>
        <v/>
      </c>
      <c r="R419" s="370" t="str">
        <f>IF(深海装备!R418="","",深海装备!R418)</f>
        <v/>
      </c>
      <c r="S419" s="370" t="str">
        <f>IF(深海装备!S418="","",深海装备!S418)</f>
        <v/>
      </c>
      <c r="T419" s="370" t="str">
        <f>IF(深海装备!T418="","",深海装备!T418)</f>
        <v/>
      </c>
      <c r="U419" s="370" t="str">
        <f>IF(深海装备!U418="","",深海装备!U418)</f>
        <v/>
      </c>
      <c r="V419" s="370" t="str">
        <f>IF(深海装备!V418="","",深海装备!V418)</f>
        <v/>
      </c>
      <c r="W419" s="370" t="str">
        <f>IF(深海装备!W418="","",深海装备!W418)</f>
        <v/>
      </c>
      <c r="X419" s="370" t="str">
        <f>IF(深海装备!X418="","",深海装备!X418)</f>
        <v/>
      </c>
      <c r="Y419" s="370" t="str">
        <f>IF(深海装备!Y418="","",深海装备!Y418)</f>
        <v/>
      </c>
      <c r="Z419" s="370" t="str">
        <f>IF(深海装备!Z418="","",深海装备!Z418)</f>
        <v/>
      </c>
      <c r="AA419" s="370" t="str">
        <f>IF(深海装备!AA418="","",深海装备!AA418)</f>
        <v/>
      </c>
      <c r="AB419" t="str">
        <f>IF(深海装备!AB418="","",深海装备!AB418)</f>
        <v/>
      </c>
      <c r="AC419" t="str">
        <f>IF(深海装备!AC418="","",深海装备!AC418)</f>
        <v/>
      </c>
      <c r="AD419" t="str">
        <f>IF(深海装备!AD418="","",深海装备!AD418)</f>
        <v/>
      </c>
    </row>
    <row r="420" spans="1:30">
      <c r="A420" t="str">
        <f>IF(深海装备!A419="","",深海装备!A419)</f>
        <v/>
      </c>
      <c r="B420" s="67" t="str">
        <f>IF(深海装备!B419="","",深海装备!B419)</f>
        <v/>
      </c>
      <c r="C420" t="str">
        <f>IF(深海装备!C419="","",深海装备!C419)</f>
        <v/>
      </c>
      <c r="D420" t="str">
        <f>IF(深海装备!D419="","",深海装备!D419)</f>
        <v/>
      </c>
      <c r="E420" s="370" t="str">
        <f>IF(深海装备!E419="","",深海装备!E419)</f>
        <v/>
      </c>
      <c r="F420" s="370" t="str">
        <f>IF(深海装备!F419="","",深海装备!F419)</f>
        <v/>
      </c>
      <c r="G420" s="370" t="str">
        <f>IF(深海装备!G419="","",深海装备!G419)</f>
        <v/>
      </c>
      <c r="H420" s="370" t="str">
        <f>IF(深海装备!H419="","",深海装备!H419)</f>
        <v/>
      </c>
      <c r="I420" s="370" t="str">
        <f>IF(深海装备!I419="","",深海装备!I419)</f>
        <v/>
      </c>
      <c r="J420" s="370" t="str">
        <f>IF(深海装备!J419="","",深海装备!J419)</f>
        <v/>
      </c>
      <c r="K420" s="370" t="str">
        <f>IF(深海装备!K419="","",深海装备!K419)</f>
        <v/>
      </c>
      <c r="L420" s="370" t="str">
        <f>IF(深海装备!L419="","",深海装备!L419)</f>
        <v/>
      </c>
      <c r="M420" s="370" t="str">
        <f>IF(深海装备!M419="","",深海装备!M419)</f>
        <v/>
      </c>
      <c r="N420" s="370" t="str">
        <f>IF(深海装备!N419="","",深海装备!N419)</f>
        <v/>
      </c>
      <c r="O420" s="370" t="str">
        <f>IF(深海装备!O419="","",深海装备!O419)</f>
        <v/>
      </c>
      <c r="P420" s="370" t="str">
        <f>IF(深海装备!P419="","",深海装备!P419)</f>
        <v/>
      </c>
      <c r="Q420" s="370" t="str">
        <f>IF(深海装备!Q419="","",深海装备!Q419)</f>
        <v/>
      </c>
      <c r="R420" s="370" t="str">
        <f>IF(深海装备!R419="","",深海装备!R419)</f>
        <v/>
      </c>
      <c r="S420" s="370" t="str">
        <f>IF(深海装备!S419="","",深海装备!S419)</f>
        <v/>
      </c>
      <c r="T420" s="370" t="str">
        <f>IF(深海装备!T419="","",深海装备!T419)</f>
        <v/>
      </c>
      <c r="U420" s="370" t="str">
        <f>IF(深海装备!U419="","",深海装备!U419)</f>
        <v/>
      </c>
      <c r="V420" s="370" t="str">
        <f>IF(深海装备!V419="","",深海装备!V419)</f>
        <v/>
      </c>
      <c r="W420" s="370" t="str">
        <f>IF(深海装备!W419="","",深海装备!W419)</f>
        <v/>
      </c>
      <c r="X420" s="370" t="str">
        <f>IF(深海装备!X419="","",深海装备!X419)</f>
        <v/>
      </c>
      <c r="Y420" s="370" t="str">
        <f>IF(深海装备!Y419="","",深海装备!Y419)</f>
        <v/>
      </c>
      <c r="Z420" s="370" t="str">
        <f>IF(深海装备!Z419="","",深海装备!Z419)</f>
        <v/>
      </c>
      <c r="AA420" s="370" t="str">
        <f>IF(深海装备!AA419="","",深海装备!AA419)</f>
        <v/>
      </c>
      <c r="AB420" t="str">
        <f>IF(深海装备!AB419="","",深海装备!AB419)</f>
        <v/>
      </c>
      <c r="AC420" t="str">
        <f>IF(深海装备!AC419="","",深海装备!AC419)</f>
        <v/>
      </c>
      <c r="AD420" t="str">
        <f>IF(深海装备!AD419="","",深海装备!AD419)</f>
        <v/>
      </c>
    </row>
    <row r="421" spans="1:30">
      <c r="A421" t="str">
        <f>IF(深海装备!A420="","",深海装备!A420)</f>
        <v/>
      </c>
      <c r="B421" s="67" t="str">
        <f>IF(深海装备!B420="","",深海装备!B420)</f>
        <v/>
      </c>
      <c r="C421" t="str">
        <f>IF(深海装备!C420="","",深海装备!C420)</f>
        <v/>
      </c>
      <c r="D421" t="str">
        <f>IF(深海装备!D420="","",深海装备!D420)</f>
        <v/>
      </c>
      <c r="E421" s="370" t="str">
        <f>IF(深海装备!E420="","",深海装备!E420)</f>
        <v/>
      </c>
      <c r="F421" s="370" t="str">
        <f>IF(深海装备!F420="","",深海装备!F420)</f>
        <v/>
      </c>
      <c r="G421" s="370" t="str">
        <f>IF(深海装备!G420="","",深海装备!G420)</f>
        <v/>
      </c>
      <c r="H421" s="370" t="str">
        <f>IF(深海装备!H420="","",深海装备!H420)</f>
        <v/>
      </c>
      <c r="I421" s="370" t="str">
        <f>IF(深海装备!I420="","",深海装备!I420)</f>
        <v/>
      </c>
      <c r="J421" s="370" t="str">
        <f>IF(深海装备!J420="","",深海装备!J420)</f>
        <v/>
      </c>
      <c r="K421" s="370" t="str">
        <f>IF(深海装备!K420="","",深海装备!K420)</f>
        <v/>
      </c>
      <c r="L421" s="370" t="str">
        <f>IF(深海装备!L420="","",深海装备!L420)</f>
        <v/>
      </c>
      <c r="M421" s="370" t="str">
        <f>IF(深海装备!M420="","",深海装备!M420)</f>
        <v/>
      </c>
      <c r="N421" s="370" t="str">
        <f>IF(深海装备!N420="","",深海装备!N420)</f>
        <v/>
      </c>
      <c r="O421" s="370" t="str">
        <f>IF(深海装备!O420="","",深海装备!O420)</f>
        <v/>
      </c>
      <c r="P421" s="370" t="str">
        <f>IF(深海装备!P420="","",深海装备!P420)</f>
        <v/>
      </c>
      <c r="Q421" s="370" t="str">
        <f>IF(深海装备!Q420="","",深海装备!Q420)</f>
        <v/>
      </c>
      <c r="R421" s="370" t="str">
        <f>IF(深海装备!R420="","",深海装备!R420)</f>
        <v/>
      </c>
      <c r="S421" s="370" t="str">
        <f>IF(深海装备!S420="","",深海装备!S420)</f>
        <v/>
      </c>
      <c r="T421" s="370" t="str">
        <f>IF(深海装备!T420="","",深海装备!T420)</f>
        <v/>
      </c>
      <c r="U421" s="370" t="str">
        <f>IF(深海装备!U420="","",深海装备!U420)</f>
        <v/>
      </c>
      <c r="V421" s="370" t="str">
        <f>IF(深海装备!V420="","",深海装备!V420)</f>
        <v/>
      </c>
      <c r="W421" s="370" t="str">
        <f>IF(深海装备!W420="","",深海装备!W420)</f>
        <v/>
      </c>
      <c r="X421" s="370" t="str">
        <f>IF(深海装备!X420="","",深海装备!X420)</f>
        <v/>
      </c>
      <c r="Y421" s="370" t="str">
        <f>IF(深海装备!Y420="","",深海装备!Y420)</f>
        <v/>
      </c>
      <c r="Z421" s="370" t="str">
        <f>IF(深海装备!Z420="","",深海装备!Z420)</f>
        <v/>
      </c>
      <c r="AA421" s="370" t="str">
        <f>IF(深海装备!AA420="","",深海装备!AA420)</f>
        <v/>
      </c>
      <c r="AB421" t="str">
        <f>IF(深海装备!AB420="","",深海装备!AB420)</f>
        <v/>
      </c>
      <c r="AC421" t="str">
        <f>IF(深海装备!AC420="","",深海装备!AC420)</f>
        <v/>
      </c>
      <c r="AD421" t="str">
        <f>IF(深海装备!AD420="","",深海装备!AD420)</f>
        <v/>
      </c>
    </row>
    <row r="422" spans="1:30">
      <c r="A422" t="str">
        <f>IF(深海装备!A421="","",深海装备!A421)</f>
        <v/>
      </c>
      <c r="B422" s="67" t="str">
        <f>IF(深海装备!B421="","",深海装备!B421)</f>
        <v/>
      </c>
      <c r="C422" t="str">
        <f>IF(深海装备!C421="","",深海装备!C421)</f>
        <v/>
      </c>
      <c r="D422" t="str">
        <f>IF(深海装备!D421="","",深海装备!D421)</f>
        <v/>
      </c>
      <c r="E422" s="370" t="str">
        <f>IF(深海装备!E421="","",深海装备!E421)</f>
        <v/>
      </c>
      <c r="F422" s="370" t="str">
        <f>IF(深海装备!F421="","",深海装备!F421)</f>
        <v/>
      </c>
      <c r="G422" s="370" t="str">
        <f>IF(深海装备!G421="","",深海装备!G421)</f>
        <v/>
      </c>
      <c r="H422" s="370" t="str">
        <f>IF(深海装备!H421="","",深海装备!H421)</f>
        <v/>
      </c>
      <c r="I422" s="370" t="str">
        <f>IF(深海装备!I421="","",深海装备!I421)</f>
        <v/>
      </c>
      <c r="J422" s="370" t="str">
        <f>IF(深海装备!J421="","",深海装备!J421)</f>
        <v/>
      </c>
      <c r="K422" s="370" t="str">
        <f>IF(深海装备!K421="","",深海装备!K421)</f>
        <v/>
      </c>
      <c r="L422" s="370" t="str">
        <f>IF(深海装备!L421="","",深海装备!L421)</f>
        <v/>
      </c>
      <c r="M422" s="370" t="str">
        <f>IF(深海装备!M421="","",深海装备!M421)</f>
        <v/>
      </c>
      <c r="N422" s="370" t="str">
        <f>IF(深海装备!N421="","",深海装备!N421)</f>
        <v/>
      </c>
      <c r="O422" s="370" t="str">
        <f>IF(深海装备!O421="","",深海装备!O421)</f>
        <v/>
      </c>
      <c r="P422" s="370" t="str">
        <f>IF(深海装备!P421="","",深海装备!P421)</f>
        <v/>
      </c>
      <c r="Q422" s="370" t="str">
        <f>IF(深海装备!Q421="","",深海装备!Q421)</f>
        <v/>
      </c>
      <c r="R422" s="370" t="str">
        <f>IF(深海装备!R421="","",深海装备!R421)</f>
        <v/>
      </c>
      <c r="S422" s="370" t="str">
        <f>IF(深海装备!S421="","",深海装备!S421)</f>
        <v/>
      </c>
      <c r="T422" s="370" t="str">
        <f>IF(深海装备!T421="","",深海装备!T421)</f>
        <v/>
      </c>
      <c r="U422" s="370" t="str">
        <f>IF(深海装备!U421="","",深海装备!U421)</f>
        <v/>
      </c>
      <c r="V422" s="370" t="str">
        <f>IF(深海装备!V421="","",深海装备!V421)</f>
        <v/>
      </c>
      <c r="W422" s="370" t="str">
        <f>IF(深海装备!W421="","",深海装备!W421)</f>
        <v/>
      </c>
      <c r="X422" s="370" t="str">
        <f>IF(深海装备!X421="","",深海装备!X421)</f>
        <v/>
      </c>
      <c r="Y422" s="370" t="str">
        <f>IF(深海装备!Y421="","",深海装备!Y421)</f>
        <v/>
      </c>
      <c r="Z422" s="370" t="str">
        <f>IF(深海装备!Z421="","",深海装备!Z421)</f>
        <v/>
      </c>
      <c r="AA422" s="370" t="str">
        <f>IF(深海装备!AA421="","",深海装备!AA421)</f>
        <v/>
      </c>
      <c r="AB422" t="str">
        <f>IF(深海装备!AB421="","",深海装备!AB421)</f>
        <v/>
      </c>
      <c r="AC422" t="str">
        <f>IF(深海装备!AC421="","",深海装备!AC421)</f>
        <v/>
      </c>
      <c r="AD422" t="str">
        <f>IF(深海装备!AD421="","",深海装备!AD421)</f>
        <v/>
      </c>
    </row>
    <row r="423" spans="1:30">
      <c r="A423" t="str">
        <f>IF(深海装备!A422="","",深海装备!A422)</f>
        <v/>
      </c>
      <c r="B423" s="67" t="str">
        <f>IF(深海装备!B422="","",深海装备!B422)</f>
        <v/>
      </c>
      <c r="C423" t="str">
        <f>IF(深海装备!C422="","",深海装备!C422)</f>
        <v/>
      </c>
      <c r="D423" t="str">
        <f>IF(深海装备!D422="","",深海装备!D422)</f>
        <v/>
      </c>
      <c r="E423" s="370" t="str">
        <f>IF(深海装备!E422="","",深海装备!E422)</f>
        <v/>
      </c>
      <c r="F423" s="370" t="str">
        <f>IF(深海装备!F422="","",深海装备!F422)</f>
        <v/>
      </c>
      <c r="G423" s="370" t="str">
        <f>IF(深海装备!G422="","",深海装备!G422)</f>
        <v/>
      </c>
      <c r="H423" s="370" t="str">
        <f>IF(深海装备!H422="","",深海装备!H422)</f>
        <v/>
      </c>
      <c r="I423" s="370" t="str">
        <f>IF(深海装备!I422="","",深海装备!I422)</f>
        <v/>
      </c>
      <c r="J423" s="370" t="str">
        <f>IF(深海装备!J422="","",深海装备!J422)</f>
        <v/>
      </c>
      <c r="K423" s="370" t="str">
        <f>IF(深海装备!K422="","",深海装备!K422)</f>
        <v/>
      </c>
      <c r="L423" s="370" t="str">
        <f>IF(深海装备!L422="","",深海装备!L422)</f>
        <v/>
      </c>
      <c r="M423" s="370" t="str">
        <f>IF(深海装备!M422="","",深海装备!M422)</f>
        <v/>
      </c>
      <c r="N423" s="370" t="str">
        <f>IF(深海装备!N422="","",深海装备!N422)</f>
        <v/>
      </c>
      <c r="O423" s="370" t="str">
        <f>IF(深海装备!O422="","",深海装备!O422)</f>
        <v/>
      </c>
      <c r="P423" s="370" t="str">
        <f>IF(深海装备!P422="","",深海装备!P422)</f>
        <v/>
      </c>
      <c r="Q423" s="370" t="str">
        <f>IF(深海装备!Q422="","",深海装备!Q422)</f>
        <v/>
      </c>
      <c r="R423" s="370" t="str">
        <f>IF(深海装备!R422="","",深海装备!R422)</f>
        <v/>
      </c>
      <c r="S423" s="370" t="str">
        <f>IF(深海装备!S422="","",深海装备!S422)</f>
        <v/>
      </c>
      <c r="T423" s="370" t="str">
        <f>IF(深海装备!T422="","",深海装备!T422)</f>
        <v/>
      </c>
      <c r="U423" s="370" t="str">
        <f>IF(深海装备!U422="","",深海装备!U422)</f>
        <v/>
      </c>
      <c r="V423" s="370" t="str">
        <f>IF(深海装备!V422="","",深海装备!V422)</f>
        <v/>
      </c>
      <c r="W423" s="370" t="str">
        <f>IF(深海装备!W422="","",深海装备!W422)</f>
        <v/>
      </c>
      <c r="X423" s="370" t="str">
        <f>IF(深海装备!X422="","",深海装备!X422)</f>
        <v/>
      </c>
      <c r="Y423" s="370" t="str">
        <f>IF(深海装备!Y422="","",深海装备!Y422)</f>
        <v/>
      </c>
      <c r="Z423" s="370" t="str">
        <f>IF(深海装备!Z422="","",深海装备!Z422)</f>
        <v/>
      </c>
      <c r="AA423" s="370" t="str">
        <f>IF(深海装备!AA422="","",深海装备!AA422)</f>
        <v/>
      </c>
      <c r="AB423" t="str">
        <f>IF(深海装备!AB422="","",深海装备!AB422)</f>
        <v/>
      </c>
      <c r="AC423" t="str">
        <f>IF(深海装备!AC422="","",深海装备!AC422)</f>
        <v/>
      </c>
      <c r="AD423" t="str">
        <f>IF(深海装备!AD422="","",深海装备!AD422)</f>
        <v/>
      </c>
    </row>
    <row r="424" spans="1:30">
      <c r="A424" t="str">
        <f>IF(深海装备!A423="","",深海装备!A423)</f>
        <v/>
      </c>
      <c r="B424" s="67" t="str">
        <f>IF(深海装备!B423="","",深海装备!B423)</f>
        <v/>
      </c>
      <c r="C424" t="str">
        <f>IF(深海装备!C423="","",深海装备!C423)</f>
        <v/>
      </c>
      <c r="D424" t="str">
        <f>IF(深海装备!D423="","",深海装备!D423)</f>
        <v/>
      </c>
      <c r="E424" s="370" t="str">
        <f>IF(深海装备!E423="","",深海装备!E423)</f>
        <v/>
      </c>
      <c r="F424" s="370" t="str">
        <f>IF(深海装备!F423="","",深海装备!F423)</f>
        <v/>
      </c>
      <c r="G424" s="370" t="str">
        <f>IF(深海装备!G423="","",深海装备!G423)</f>
        <v/>
      </c>
      <c r="H424" s="370" t="str">
        <f>IF(深海装备!H423="","",深海装备!H423)</f>
        <v/>
      </c>
      <c r="I424" s="370" t="str">
        <f>IF(深海装备!I423="","",深海装备!I423)</f>
        <v/>
      </c>
      <c r="J424" s="370" t="str">
        <f>IF(深海装备!J423="","",深海装备!J423)</f>
        <v/>
      </c>
      <c r="K424" s="370" t="str">
        <f>IF(深海装备!K423="","",深海装备!K423)</f>
        <v/>
      </c>
      <c r="L424" s="370" t="str">
        <f>IF(深海装备!L423="","",深海装备!L423)</f>
        <v/>
      </c>
      <c r="M424" s="370" t="str">
        <f>IF(深海装备!M423="","",深海装备!M423)</f>
        <v/>
      </c>
      <c r="N424" s="370" t="str">
        <f>IF(深海装备!N423="","",深海装备!N423)</f>
        <v/>
      </c>
      <c r="O424" s="370" t="str">
        <f>IF(深海装备!O423="","",深海装备!O423)</f>
        <v/>
      </c>
      <c r="P424" s="370" t="str">
        <f>IF(深海装备!P423="","",深海装备!P423)</f>
        <v/>
      </c>
      <c r="Q424" s="370" t="str">
        <f>IF(深海装备!Q423="","",深海装备!Q423)</f>
        <v/>
      </c>
      <c r="R424" s="370" t="str">
        <f>IF(深海装备!R423="","",深海装备!R423)</f>
        <v/>
      </c>
      <c r="S424" s="370" t="str">
        <f>IF(深海装备!S423="","",深海装备!S423)</f>
        <v/>
      </c>
      <c r="T424" s="370" t="str">
        <f>IF(深海装备!T423="","",深海装备!T423)</f>
        <v/>
      </c>
      <c r="U424" s="370" t="str">
        <f>IF(深海装备!U423="","",深海装备!U423)</f>
        <v/>
      </c>
      <c r="V424" s="370" t="str">
        <f>IF(深海装备!V423="","",深海装备!V423)</f>
        <v/>
      </c>
      <c r="W424" s="370" t="str">
        <f>IF(深海装备!W423="","",深海装备!W423)</f>
        <v/>
      </c>
      <c r="X424" s="370" t="str">
        <f>IF(深海装备!X423="","",深海装备!X423)</f>
        <v/>
      </c>
      <c r="Y424" s="370" t="str">
        <f>IF(深海装备!Y423="","",深海装备!Y423)</f>
        <v/>
      </c>
      <c r="Z424" s="370" t="str">
        <f>IF(深海装备!Z423="","",深海装备!Z423)</f>
        <v/>
      </c>
      <c r="AA424" s="370" t="str">
        <f>IF(深海装备!AA423="","",深海装备!AA423)</f>
        <v/>
      </c>
      <c r="AB424" t="str">
        <f>IF(深海装备!AB423="","",深海装备!AB423)</f>
        <v/>
      </c>
      <c r="AC424" t="str">
        <f>IF(深海装备!AC423="","",深海装备!AC423)</f>
        <v/>
      </c>
      <c r="AD424" t="str">
        <f>IF(深海装备!AD423="","",深海装备!AD423)</f>
        <v/>
      </c>
    </row>
    <row r="425" spans="1:30">
      <c r="A425" t="str">
        <f>IF(深海装备!A424="","",深海装备!A424)</f>
        <v/>
      </c>
      <c r="B425" s="67" t="str">
        <f>IF(深海装备!B424="","",深海装备!B424)</f>
        <v/>
      </c>
      <c r="C425" t="str">
        <f>IF(深海装备!C424="","",深海装备!C424)</f>
        <v/>
      </c>
      <c r="D425" t="str">
        <f>IF(深海装备!D424="","",深海装备!D424)</f>
        <v/>
      </c>
      <c r="E425" s="370" t="str">
        <f>IF(深海装备!E424="","",深海装备!E424)</f>
        <v/>
      </c>
      <c r="F425" s="370" t="str">
        <f>IF(深海装备!F424="","",深海装备!F424)</f>
        <v/>
      </c>
      <c r="G425" s="370" t="str">
        <f>IF(深海装备!G424="","",深海装备!G424)</f>
        <v/>
      </c>
      <c r="H425" s="370" t="str">
        <f>IF(深海装备!H424="","",深海装备!H424)</f>
        <v/>
      </c>
      <c r="I425" s="370" t="str">
        <f>IF(深海装备!I424="","",深海装备!I424)</f>
        <v/>
      </c>
      <c r="J425" s="370" t="str">
        <f>IF(深海装备!J424="","",深海装备!J424)</f>
        <v/>
      </c>
      <c r="K425" s="370" t="str">
        <f>IF(深海装备!K424="","",深海装备!K424)</f>
        <v/>
      </c>
      <c r="L425" s="370" t="str">
        <f>IF(深海装备!L424="","",深海装备!L424)</f>
        <v/>
      </c>
      <c r="M425" s="370" t="str">
        <f>IF(深海装备!M424="","",深海装备!M424)</f>
        <v/>
      </c>
      <c r="N425" s="370" t="str">
        <f>IF(深海装备!N424="","",深海装备!N424)</f>
        <v/>
      </c>
      <c r="O425" s="370" t="str">
        <f>IF(深海装备!O424="","",深海装备!O424)</f>
        <v/>
      </c>
      <c r="P425" s="370" t="str">
        <f>IF(深海装备!P424="","",深海装备!P424)</f>
        <v/>
      </c>
      <c r="Q425" s="370" t="str">
        <f>IF(深海装备!Q424="","",深海装备!Q424)</f>
        <v/>
      </c>
      <c r="R425" s="370" t="str">
        <f>IF(深海装备!R424="","",深海装备!R424)</f>
        <v/>
      </c>
      <c r="S425" s="370" t="str">
        <f>IF(深海装备!S424="","",深海装备!S424)</f>
        <v/>
      </c>
      <c r="T425" s="370" t="str">
        <f>IF(深海装备!T424="","",深海装备!T424)</f>
        <v/>
      </c>
      <c r="U425" s="370" t="str">
        <f>IF(深海装备!U424="","",深海装备!U424)</f>
        <v/>
      </c>
      <c r="V425" s="370" t="str">
        <f>IF(深海装备!V424="","",深海装备!V424)</f>
        <v/>
      </c>
      <c r="W425" s="370" t="str">
        <f>IF(深海装备!W424="","",深海装备!W424)</f>
        <v/>
      </c>
      <c r="X425" s="370" t="str">
        <f>IF(深海装备!X424="","",深海装备!X424)</f>
        <v/>
      </c>
      <c r="Y425" s="370" t="str">
        <f>IF(深海装备!Y424="","",深海装备!Y424)</f>
        <v/>
      </c>
      <c r="Z425" s="370" t="str">
        <f>IF(深海装备!Z424="","",深海装备!Z424)</f>
        <v/>
      </c>
      <c r="AA425" s="370" t="str">
        <f>IF(深海装备!AA424="","",深海装备!AA424)</f>
        <v/>
      </c>
      <c r="AB425" t="str">
        <f>IF(深海装备!AB424="","",深海装备!AB424)</f>
        <v/>
      </c>
      <c r="AC425" t="str">
        <f>IF(深海装备!AC424="","",深海装备!AC424)</f>
        <v/>
      </c>
      <c r="AD425" t="str">
        <f>IF(深海装备!AD424="","",深海装备!AD424)</f>
        <v/>
      </c>
    </row>
    <row r="426" spans="1:30">
      <c r="A426" t="str">
        <f>IF(深海装备!A425="","",深海装备!A425)</f>
        <v/>
      </c>
      <c r="B426" s="67" t="str">
        <f>IF(深海装备!B425="","",深海装备!B425)</f>
        <v/>
      </c>
      <c r="C426" t="str">
        <f>IF(深海装备!C425="","",深海装备!C425)</f>
        <v/>
      </c>
      <c r="D426" t="str">
        <f>IF(深海装备!D425="","",深海装备!D425)</f>
        <v/>
      </c>
      <c r="E426" s="370" t="str">
        <f>IF(深海装备!E425="","",深海装备!E425)</f>
        <v/>
      </c>
      <c r="F426" s="370" t="str">
        <f>IF(深海装备!F425="","",深海装备!F425)</f>
        <v/>
      </c>
      <c r="G426" s="370" t="str">
        <f>IF(深海装备!G425="","",深海装备!G425)</f>
        <v/>
      </c>
      <c r="H426" s="370" t="str">
        <f>IF(深海装备!H425="","",深海装备!H425)</f>
        <v/>
      </c>
      <c r="I426" s="370" t="str">
        <f>IF(深海装备!I425="","",深海装备!I425)</f>
        <v/>
      </c>
      <c r="J426" s="370" t="str">
        <f>IF(深海装备!J425="","",深海装备!J425)</f>
        <v/>
      </c>
      <c r="K426" s="370" t="str">
        <f>IF(深海装备!K425="","",深海装备!K425)</f>
        <v/>
      </c>
      <c r="L426" s="370" t="str">
        <f>IF(深海装备!L425="","",深海装备!L425)</f>
        <v/>
      </c>
      <c r="M426" s="370" t="str">
        <f>IF(深海装备!M425="","",深海装备!M425)</f>
        <v/>
      </c>
      <c r="N426" s="370" t="str">
        <f>IF(深海装备!N425="","",深海装备!N425)</f>
        <v/>
      </c>
      <c r="O426" s="370" t="str">
        <f>IF(深海装备!O425="","",深海装备!O425)</f>
        <v/>
      </c>
      <c r="P426" s="370" t="str">
        <f>IF(深海装备!P425="","",深海装备!P425)</f>
        <v/>
      </c>
      <c r="Q426" s="370" t="str">
        <f>IF(深海装备!Q425="","",深海装备!Q425)</f>
        <v/>
      </c>
      <c r="R426" s="370" t="str">
        <f>IF(深海装备!R425="","",深海装备!R425)</f>
        <v/>
      </c>
      <c r="S426" s="370" t="str">
        <f>IF(深海装备!S425="","",深海装备!S425)</f>
        <v/>
      </c>
      <c r="T426" s="370" t="str">
        <f>IF(深海装备!T425="","",深海装备!T425)</f>
        <v/>
      </c>
      <c r="U426" s="370" t="str">
        <f>IF(深海装备!U425="","",深海装备!U425)</f>
        <v/>
      </c>
      <c r="V426" s="370" t="str">
        <f>IF(深海装备!V425="","",深海装备!V425)</f>
        <v/>
      </c>
      <c r="W426" s="370" t="str">
        <f>IF(深海装备!W425="","",深海装备!W425)</f>
        <v/>
      </c>
      <c r="X426" s="370" t="str">
        <f>IF(深海装备!X425="","",深海装备!X425)</f>
        <v/>
      </c>
      <c r="Y426" s="370" t="str">
        <f>IF(深海装备!Y425="","",深海装备!Y425)</f>
        <v/>
      </c>
      <c r="Z426" s="370" t="str">
        <f>IF(深海装备!Z425="","",深海装备!Z425)</f>
        <v/>
      </c>
      <c r="AA426" s="370" t="str">
        <f>IF(深海装备!AA425="","",深海装备!AA425)</f>
        <v/>
      </c>
      <c r="AB426" t="str">
        <f>IF(深海装备!AB425="","",深海装备!AB425)</f>
        <v/>
      </c>
      <c r="AC426" t="str">
        <f>IF(深海装备!AC425="","",深海装备!AC425)</f>
        <v/>
      </c>
      <c r="AD426" t="str">
        <f>IF(深海装备!AD425="","",深海装备!AD425)</f>
        <v/>
      </c>
    </row>
    <row r="427" spans="1:30">
      <c r="A427" t="str">
        <f>IF(深海装备!A426="","",深海装备!A426)</f>
        <v/>
      </c>
      <c r="B427" s="67" t="str">
        <f>IF(深海装备!B426="","",深海装备!B426)</f>
        <v/>
      </c>
      <c r="C427" t="str">
        <f>IF(深海装备!C426="","",深海装备!C426)</f>
        <v/>
      </c>
      <c r="D427" t="str">
        <f>IF(深海装备!D426="","",深海装备!D426)</f>
        <v/>
      </c>
      <c r="E427" s="370" t="str">
        <f>IF(深海装备!E426="","",深海装备!E426)</f>
        <v/>
      </c>
      <c r="F427" s="370" t="str">
        <f>IF(深海装备!F426="","",深海装备!F426)</f>
        <v/>
      </c>
      <c r="G427" s="370" t="str">
        <f>IF(深海装备!G426="","",深海装备!G426)</f>
        <v/>
      </c>
      <c r="H427" s="370" t="str">
        <f>IF(深海装备!H426="","",深海装备!H426)</f>
        <v/>
      </c>
      <c r="I427" s="370" t="str">
        <f>IF(深海装备!I426="","",深海装备!I426)</f>
        <v/>
      </c>
      <c r="J427" s="370" t="str">
        <f>IF(深海装备!J426="","",深海装备!J426)</f>
        <v/>
      </c>
      <c r="K427" s="370" t="str">
        <f>IF(深海装备!K426="","",深海装备!K426)</f>
        <v/>
      </c>
      <c r="L427" s="370" t="str">
        <f>IF(深海装备!L426="","",深海装备!L426)</f>
        <v/>
      </c>
      <c r="M427" s="370" t="str">
        <f>IF(深海装备!M426="","",深海装备!M426)</f>
        <v/>
      </c>
      <c r="N427" s="370" t="str">
        <f>IF(深海装备!N426="","",深海装备!N426)</f>
        <v/>
      </c>
      <c r="O427" s="370" t="str">
        <f>IF(深海装备!O426="","",深海装备!O426)</f>
        <v/>
      </c>
      <c r="P427" s="370" t="str">
        <f>IF(深海装备!P426="","",深海装备!P426)</f>
        <v/>
      </c>
      <c r="Q427" s="370" t="str">
        <f>IF(深海装备!Q426="","",深海装备!Q426)</f>
        <v/>
      </c>
      <c r="R427" s="370" t="str">
        <f>IF(深海装备!R426="","",深海装备!R426)</f>
        <v/>
      </c>
      <c r="S427" s="370" t="str">
        <f>IF(深海装备!S426="","",深海装备!S426)</f>
        <v/>
      </c>
      <c r="T427" s="370" t="str">
        <f>IF(深海装备!T426="","",深海装备!T426)</f>
        <v/>
      </c>
      <c r="U427" s="370" t="str">
        <f>IF(深海装备!U426="","",深海装备!U426)</f>
        <v/>
      </c>
      <c r="V427" s="370" t="str">
        <f>IF(深海装备!V426="","",深海装备!V426)</f>
        <v/>
      </c>
      <c r="W427" s="370" t="str">
        <f>IF(深海装备!W426="","",深海装备!W426)</f>
        <v/>
      </c>
      <c r="X427" s="370" t="str">
        <f>IF(深海装备!X426="","",深海装备!X426)</f>
        <v/>
      </c>
      <c r="Y427" s="370" t="str">
        <f>IF(深海装备!Y426="","",深海装备!Y426)</f>
        <v/>
      </c>
      <c r="Z427" s="370" t="str">
        <f>IF(深海装备!Z426="","",深海装备!Z426)</f>
        <v/>
      </c>
      <c r="AA427" s="370" t="str">
        <f>IF(深海装备!AA426="","",深海装备!AA426)</f>
        <v/>
      </c>
      <c r="AB427" t="str">
        <f>IF(深海装备!AB426="","",深海装备!AB426)</f>
        <v/>
      </c>
      <c r="AC427" t="str">
        <f>IF(深海装备!AC426="","",深海装备!AC426)</f>
        <v/>
      </c>
      <c r="AD427" t="str">
        <f>IF(深海装备!AD426="","",深海装备!AD426)</f>
        <v/>
      </c>
    </row>
    <row r="428" spans="1:30">
      <c r="A428" t="str">
        <f>IF(深海装备!A427="","",深海装备!A427)</f>
        <v/>
      </c>
      <c r="B428" s="67" t="str">
        <f>IF(深海装备!B427="","",深海装备!B427)</f>
        <v/>
      </c>
      <c r="C428" t="str">
        <f>IF(深海装备!C427="","",深海装备!C427)</f>
        <v/>
      </c>
      <c r="D428" t="str">
        <f>IF(深海装备!D427="","",深海装备!D427)</f>
        <v/>
      </c>
      <c r="E428" s="370" t="str">
        <f>IF(深海装备!E427="","",深海装备!E427)</f>
        <v/>
      </c>
      <c r="F428" s="370" t="str">
        <f>IF(深海装备!F427="","",深海装备!F427)</f>
        <v/>
      </c>
      <c r="G428" s="370" t="str">
        <f>IF(深海装备!G427="","",深海装备!G427)</f>
        <v/>
      </c>
      <c r="H428" s="370" t="str">
        <f>IF(深海装备!H427="","",深海装备!H427)</f>
        <v/>
      </c>
      <c r="I428" s="370" t="str">
        <f>IF(深海装备!I427="","",深海装备!I427)</f>
        <v/>
      </c>
      <c r="J428" s="370" t="str">
        <f>IF(深海装备!J427="","",深海装备!J427)</f>
        <v/>
      </c>
      <c r="K428" s="370" t="str">
        <f>IF(深海装备!K427="","",深海装备!K427)</f>
        <v/>
      </c>
      <c r="L428" s="370" t="str">
        <f>IF(深海装备!L427="","",深海装备!L427)</f>
        <v/>
      </c>
      <c r="M428" s="370" t="str">
        <f>IF(深海装备!M427="","",深海装备!M427)</f>
        <v/>
      </c>
      <c r="N428" s="370" t="str">
        <f>IF(深海装备!N427="","",深海装备!N427)</f>
        <v/>
      </c>
      <c r="O428" s="370" t="str">
        <f>IF(深海装备!O427="","",深海装备!O427)</f>
        <v/>
      </c>
      <c r="P428" s="370" t="str">
        <f>IF(深海装备!P427="","",深海装备!P427)</f>
        <v/>
      </c>
      <c r="Q428" s="370" t="str">
        <f>IF(深海装备!Q427="","",深海装备!Q427)</f>
        <v/>
      </c>
      <c r="R428" s="370" t="str">
        <f>IF(深海装备!R427="","",深海装备!R427)</f>
        <v/>
      </c>
      <c r="S428" s="370" t="str">
        <f>IF(深海装备!S427="","",深海装备!S427)</f>
        <v/>
      </c>
      <c r="T428" s="370" t="str">
        <f>IF(深海装备!T427="","",深海装备!T427)</f>
        <v/>
      </c>
      <c r="U428" s="370" t="str">
        <f>IF(深海装备!U427="","",深海装备!U427)</f>
        <v/>
      </c>
      <c r="V428" s="370" t="str">
        <f>IF(深海装备!V427="","",深海装备!V427)</f>
        <v/>
      </c>
      <c r="W428" s="370" t="str">
        <f>IF(深海装备!W427="","",深海装备!W427)</f>
        <v/>
      </c>
      <c r="X428" s="370" t="str">
        <f>IF(深海装备!X427="","",深海装备!X427)</f>
        <v/>
      </c>
      <c r="Y428" s="370" t="str">
        <f>IF(深海装备!Y427="","",深海装备!Y427)</f>
        <v/>
      </c>
      <c r="Z428" s="370" t="str">
        <f>IF(深海装备!Z427="","",深海装备!Z427)</f>
        <v/>
      </c>
      <c r="AA428" s="370" t="str">
        <f>IF(深海装备!AA427="","",深海装备!AA427)</f>
        <v/>
      </c>
      <c r="AB428" t="str">
        <f>IF(深海装备!AB427="","",深海装备!AB427)</f>
        <v/>
      </c>
      <c r="AC428" t="str">
        <f>IF(深海装备!AC427="","",深海装备!AC427)</f>
        <v/>
      </c>
      <c r="AD428" t="str">
        <f>IF(深海装备!AD427="","",深海装备!AD427)</f>
        <v/>
      </c>
    </row>
    <row r="429" spans="1:30">
      <c r="A429" t="str">
        <f>IF(深海装备!A428="","",深海装备!A428)</f>
        <v/>
      </c>
      <c r="B429" s="67" t="str">
        <f>IF(深海装备!B428="","",深海装备!B428)</f>
        <v/>
      </c>
      <c r="C429" t="str">
        <f>IF(深海装备!C428="","",深海装备!C428)</f>
        <v/>
      </c>
      <c r="D429" t="str">
        <f>IF(深海装备!D428="","",深海装备!D428)</f>
        <v/>
      </c>
      <c r="E429" s="370" t="str">
        <f>IF(深海装备!E428="","",深海装备!E428)</f>
        <v/>
      </c>
      <c r="F429" s="370" t="str">
        <f>IF(深海装备!F428="","",深海装备!F428)</f>
        <v/>
      </c>
      <c r="G429" s="370" t="str">
        <f>IF(深海装备!G428="","",深海装备!G428)</f>
        <v/>
      </c>
      <c r="H429" s="370" t="str">
        <f>IF(深海装备!H428="","",深海装备!H428)</f>
        <v/>
      </c>
      <c r="I429" s="370" t="str">
        <f>IF(深海装备!I428="","",深海装备!I428)</f>
        <v/>
      </c>
      <c r="J429" s="370" t="str">
        <f>IF(深海装备!J428="","",深海装备!J428)</f>
        <v/>
      </c>
      <c r="K429" s="370" t="str">
        <f>IF(深海装备!K428="","",深海装备!K428)</f>
        <v/>
      </c>
      <c r="L429" s="370" t="str">
        <f>IF(深海装备!L428="","",深海装备!L428)</f>
        <v/>
      </c>
      <c r="M429" s="370" t="str">
        <f>IF(深海装备!M428="","",深海装备!M428)</f>
        <v/>
      </c>
      <c r="N429" s="370" t="str">
        <f>IF(深海装备!N428="","",深海装备!N428)</f>
        <v/>
      </c>
      <c r="O429" s="370" t="str">
        <f>IF(深海装备!O428="","",深海装备!O428)</f>
        <v/>
      </c>
      <c r="P429" s="370" t="str">
        <f>IF(深海装备!P428="","",深海装备!P428)</f>
        <v/>
      </c>
      <c r="Q429" s="370" t="str">
        <f>IF(深海装备!Q428="","",深海装备!Q428)</f>
        <v/>
      </c>
      <c r="R429" s="370" t="str">
        <f>IF(深海装备!R428="","",深海装备!R428)</f>
        <v/>
      </c>
      <c r="S429" s="370" t="str">
        <f>IF(深海装备!S428="","",深海装备!S428)</f>
        <v/>
      </c>
      <c r="T429" s="370" t="str">
        <f>IF(深海装备!T428="","",深海装备!T428)</f>
        <v/>
      </c>
      <c r="U429" s="370" t="str">
        <f>IF(深海装备!U428="","",深海装备!U428)</f>
        <v/>
      </c>
      <c r="V429" s="370" t="str">
        <f>IF(深海装备!V428="","",深海装备!V428)</f>
        <v/>
      </c>
      <c r="W429" s="370" t="str">
        <f>IF(深海装备!W428="","",深海装备!W428)</f>
        <v/>
      </c>
      <c r="X429" s="370" t="str">
        <f>IF(深海装备!X428="","",深海装备!X428)</f>
        <v/>
      </c>
      <c r="Y429" s="370" t="str">
        <f>IF(深海装备!Y428="","",深海装备!Y428)</f>
        <v/>
      </c>
      <c r="Z429" s="370" t="str">
        <f>IF(深海装备!Z428="","",深海装备!Z428)</f>
        <v/>
      </c>
      <c r="AA429" s="370" t="str">
        <f>IF(深海装备!AA428="","",深海装备!AA428)</f>
        <v/>
      </c>
      <c r="AB429" t="str">
        <f>IF(深海装备!AB428="","",深海装备!AB428)</f>
        <v/>
      </c>
      <c r="AC429" t="str">
        <f>IF(深海装备!AC428="","",深海装备!AC428)</f>
        <v/>
      </c>
      <c r="AD429" t="str">
        <f>IF(深海装备!AD428="","",深海装备!AD428)</f>
        <v/>
      </c>
    </row>
    <row r="430" spans="1:30">
      <c r="A430" t="str">
        <f>IF(深海装备!A429="","",深海装备!A429)</f>
        <v/>
      </c>
      <c r="B430" s="67" t="str">
        <f>IF(深海装备!B429="","",深海装备!B429)</f>
        <v/>
      </c>
      <c r="C430" t="str">
        <f>IF(深海装备!C429="","",深海装备!C429)</f>
        <v/>
      </c>
      <c r="D430" t="str">
        <f>IF(深海装备!D429="","",深海装备!D429)</f>
        <v/>
      </c>
      <c r="E430" s="370" t="str">
        <f>IF(深海装备!E429="","",深海装备!E429)</f>
        <v/>
      </c>
      <c r="F430" s="370" t="str">
        <f>IF(深海装备!F429="","",深海装备!F429)</f>
        <v/>
      </c>
      <c r="G430" s="370" t="str">
        <f>IF(深海装备!G429="","",深海装备!G429)</f>
        <v/>
      </c>
      <c r="H430" s="370" t="str">
        <f>IF(深海装备!H429="","",深海装备!H429)</f>
        <v/>
      </c>
      <c r="I430" s="370" t="str">
        <f>IF(深海装备!I429="","",深海装备!I429)</f>
        <v/>
      </c>
      <c r="J430" s="370" t="str">
        <f>IF(深海装备!J429="","",深海装备!J429)</f>
        <v/>
      </c>
      <c r="K430" s="370" t="str">
        <f>IF(深海装备!K429="","",深海装备!K429)</f>
        <v/>
      </c>
      <c r="L430" s="370" t="str">
        <f>IF(深海装备!L429="","",深海装备!L429)</f>
        <v/>
      </c>
      <c r="M430" s="370" t="str">
        <f>IF(深海装备!M429="","",深海装备!M429)</f>
        <v/>
      </c>
      <c r="N430" s="370" t="str">
        <f>IF(深海装备!N429="","",深海装备!N429)</f>
        <v/>
      </c>
      <c r="O430" s="370" t="str">
        <f>IF(深海装备!O429="","",深海装备!O429)</f>
        <v/>
      </c>
      <c r="P430" s="370" t="str">
        <f>IF(深海装备!P429="","",深海装备!P429)</f>
        <v/>
      </c>
      <c r="Q430" s="370" t="str">
        <f>IF(深海装备!Q429="","",深海装备!Q429)</f>
        <v/>
      </c>
      <c r="R430" s="370" t="str">
        <f>IF(深海装备!R429="","",深海装备!R429)</f>
        <v/>
      </c>
      <c r="S430" s="370" t="str">
        <f>IF(深海装备!S429="","",深海装备!S429)</f>
        <v/>
      </c>
      <c r="T430" s="370" t="str">
        <f>IF(深海装备!T429="","",深海装备!T429)</f>
        <v/>
      </c>
      <c r="U430" s="370" t="str">
        <f>IF(深海装备!U429="","",深海装备!U429)</f>
        <v/>
      </c>
      <c r="V430" s="370" t="str">
        <f>IF(深海装备!V429="","",深海装备!V429)</f>
        <v/>
      </c>
      <c r="W430" s="370" t="str">
        <f>IF(深海装备!W429="","",深海装备!W429)</f>
        <v/>
      </c>
      <c r="X430" s="370" t="str">
        <f>IF(深海装备!X429="","",深海装备!X429)</f>
        <v/>
      </c>
      <c r="Y430" s="370" t="str">
        <f>IF(深海装备!Y429="","",深海装备!Y429)</f>
        <v/>
      </c>
      <c r="Z430" s="370" t="str">
        <f>IF(深海装备!Z429="","",深海装备!Z429)</f>
        <v/>
      </c>
      <c r="AA430" s="370" t="str">
        <f>IF(深海装备!AA429="","",深海装备!AA429)</f>
        <v/>
      </c>
      <c r="AB430" t="str">
        <f>IF(深海装备!AB429="","",深海装备!AB429)</f>
        <v/>
      </c>
      <c r="AC430" t="str">
        <f>IF(深海装备!AC429="","",深海装备!AC429)</f>
        <v/>
      </c>
      <c r="AD430" t="str">
        <f>IF(深海装备!AD429="","",深海装备!AD429)</f>
        <v/>
      </c>
    </row>
    <row r="431" spans="1:30">
      <c r="A431" t="str">
        <f>IF(深海装备!A430="","",深海装备!A430)</f>
        <v/>
      </c>
      <c r="B431" s="67" t="str">
        <f>IF(深海装备!B430="","",深海装备!B430)</f>
        <v/>
      </c>
      <c r="C431" t="str">
        <f>IF(深海装备!C430="","",深海装备!C430)</f>
        <v/>
      </c>
      <c r="D431" t="str">
        <f>IF(深海装备!D430="","",深海装备!D430)</f>
        <v/>
      </c>
      <c r="E431" s="370" t="str">
        <f>IF(深海装备!E430="","",深海装备!E430)</f>
        <v/>
      </c>
      <c r="F431" s="370" t="str">
        <f>IF(深海装备!F430="","",深海装备!F430)</f>
        <v/>
      </c>
      <c r="G431" s="370" t="str">
        <f>IF(深海装备!G430="","",深海装备!G430)</f>
        <v/>
      </c>
      <c r="H431" s="370" t="str">
        <f>IF(深海装备!H430="","",深海装备!H430)</f>
        <v/>
      </c>
      <c r="I431" s="370" t="str">
        <f>IF(深海装备!I430="","",深海装备!I430)</f>
        <v/>
      </c>
      <c r="J431" s="370" t="str">
        <f>IF(深海装备!J430="","",深海装备!J430)</f>
        <v/>
      </c>
      <c r="K431" s="370" t="str">
        <f>IF(深海装备!K430="","",深海装备!K430)</f>
        <v/>
      </c>
      <c r="L431" s="370" t="str">
        <f>IF(深海装备!L430="","",深海装备!L430)</f>
        <v/>
      </c>
      <c r="M431" s="370" t="str">
        <f>IF(深海装备!M430="","",深海装备!M430)</f>
        <v/>
      </c>
      <c r="N431" s="370" t="str">
        <f>IF(深海装备!N430="","",深海装备!N430)</f>
        <v/>
      </c>
      <c r="O431" s="370" t="str">
        <f>IF(深海装备!O430="","",深海装备!O430)</f>
        <v/>
      </c>
      <c r="P431" s="370" t="str">
        <f>IF(深海装备!P430="","",深海装备!P430)</f>
        <v/>
      </c>
      <c r="Q431" s="370" t="str">
        <f>IF(深海装备!Q430="","",深海装备!Q430)</f>
        <v/>
      </c>
      <c r="R431" s="370" t="str">
        <f>IF(深海装备!R430="","",深海装备!R430)</f>
        <v/>
      </c>
      <c r="S431" s="370" t="str">
        <f>IF(深海装备!S430="","",深海装备!S430)</f>
        <v/>
      </c>
      <c r="T431" s="370" t="str">
        <f>IF(深海装备!T430="","",深海装备!T430)</f>
        <v/>
      </c>
      <c r="U431" s="370" t="str">
        <f>IF(深海装备!U430="","",深海装备!U430)</f>
        <v/>
      </c>
      <c r="V431" s="370" t="str">
        <f>IF(深海装备!V430="","",深海装备!V430)</f>
        <v/>
      </c>
      <c r="W431" s="370" t="str">
        <f>IF(深海装备!W430="","",深海装备!W430)</f>
        <v/>
      </c>
      <c r="X431" s="370" t="str">
        <f>IF(深海装备!X430="","",深海装备!X430)</f>
        <v/>
      </c>
      <c r="Y431" s="370" t="str">
        <f>IF(深海装备!Y430="","",深海装备!Y430)</f>
        <v/>
      </c>
      <c r="Z431" s="370" t="str">
        <f>IF(深海装备!Z430="","",深海装备!Z430)</f>
        <v/>
      </c>
      <c r="AA431" s="370" t="str">
        <f>IF(深海装备!AA430="","",深海装备!AA430)</f>
        <v/>
      </c>
      <c r="AB431" t="str">
        <f>IF(深海装备!AB430="","",深海装备!AB430)</f>
        <v/>
      </c>
      <c r="AC431" t="str">
        <f>IF(深海装备!AC430="","",深海装备!AC430)</f>
        <v/>
      </c>
      <c r="AD431" t="str">
        <f>IF(深海装备!AD430="","",深海装备!AD430)</f>
        <v/>
      </c>
    </row>
    <row r="432" spans="1:30">
      <c r="A432" t="str">
        <f>IF(深海装备!A431="","",深海装备!A431)</f>
        <v/>
      </c>
      <c r="B432" s="67" t="str">
        <f>IF(深海装备!B431="","",深海装备!B431)</f>
        <v/>
      </c>
      <c r="C432" t="str">
        <f>IF(深海装备!C431="","",深海装备!C431)</f>
        <v/>
      </c>
      <c r="D432" t="str">
        <f>IF(深海装备!D431="","",深海装备!D431)</f>
        <v/>
      </c>
      <c r="E432" s="370" t="str">
        <f>IF(深海装备!E431="","",深海装备!E431)</f>
        <v/>
      </c>
      <c r="F432" s="370" t="str">
        <f>IF(深海装备!F431="","",深海装备!F431)</f>
        <v/>
      </c>
      <c r="G432" s="370" t="str">
        <f>IF(深海装备!G431="","",深海装备!G431)</f>
        <v/>
      </c>
      <c r="H432" s="370" t="str">
        <f>IF(深海装备!H431="","",深海装备!H431)</f>
        <v/>
      </c>
      <c r="I432" s="370" t="str">
        <f>IF(深海装备!I431="","",深海装备!I431)</f>
        <v/>
      </c>
      <c r="J432" s="370" t="str">
        <f>IF(深海装备!J431="","",深海装备!J431)</f>
        <v/>
      </c>
      <c r="K432" s="370" t="str">
        <f>IF(深海装备!K431="","",深海装备!K431)</f>
        <v/>
      </c>
      <c r="L432" s="370" t="str">
        <f>IF(深海装备!L431="","",深海装备!L431)</f>
        <v/>
      </c>
      <c r="M432" s="370" t="str">
        <f>IF(深海装备!M431="","",深海装备!M431)</f>
        <v/>
      </c>
      <c r="N432" s="370" t="str">
        <f>IF(深海装备!N431="","",深海装备!N431)</f>
        <v/>
      </c>
      <c r="O432" s="370" t="str">
        <f>IF(深海装备!O431="","",深海装备!O431)</f>
        <v/>
      </c>
      <c r="P432" s="370" t="str">
        <f>IF(深海装备!P431="","",深海装备!P431)</f>
        <v/>
      </c>
      <c r="Q432" s="370" t="str">
        <f>IF(深海装备!Q431="","",深海装备!Q431)</f>
        <v/>
      </c>
      <c r="R432" s="370" t="str">
        <f>IF(深海装备!R431="","",深海装备!R431)</f>
        <v/>
      </c>
      <c r="S432" s="370" t="str">
        <f>IF(深海装备!S431="","",深海装备!S431)</f>
        <v/>
      </c>
      <c r="T432" s="370" t="str">
        <f>IF(深海装备!T431="","",深海装备!T431)</f>
        <v/>
      </c>
      <c r="U432" s="370" t="str">
        <f>IF(深海装备!U431="","",深海装备!U431)</f>
        <v/>
      </c>
      <c r="V432" s="370" t="str">
        <f>IF(深海装备!V431="","",深海装备!V431)</f>
        <v/>
      </c>
      <c r="W432" s="370" t="str">
        <f>IF(深海装备!W431="","",深海装备!W431)</f>
        <v/>
      </c>
      <c r="X432" s="370" t="str">
        <f>IF(深海装备!X431="","",深海装备!X431)</f>
        <v/>
      </c>
      <c r="Y432" s="370" t="str">
        <f>IF(深海装备!Y431="","",深海装备!Y431)</f>
        <v/>
      </c>
      <c r="Z432" s="370" t="str">
        <f>IF(深海装备!Z431="","",深海装备!Z431)</f>
        <v/>
      </c>
      <c r="AA432" s="370" t="str">
        <f>IF(深海装备!AA431="","",深海装备!AA431)</f>
        <v/>
      </c>
      <c r="AB432" t="str">
        <f>IF(深海装备!AB431="","",深海装备!AB431)</f>
        <v/>
      </c>
      <c r="AC432" t="str">
        <f>IF(深海装备!AC431="","",深海装备!AC431)</f>
        <v/>
      </c>
      <c r="AD432" t="str">
        <f>IF(深海装备!AD431="","",深海装备!AD431)</f>
        <v/>
      </c>
    </row>
    <row r="433" spans="1:30">
      <c r="A433" t="str">
        <f>IF(深海装备!A432="","",深海装备!A432)</f>
        <v/>
      </c>
      <c r="B433" s="67" t="str">
        <f>IF(深海装备!B432="","",深海装备!B432)</f>
        <v/>
      </c>
      <c r="C433" t="str">
        <f>IF(深海装备!C432="","",深海装备!C432)</f>
        <v/>
      </c>
      <c r="D433" t="str">
        <f>IF(深海装备!D432="","",深海装备!D432)</f>
        <v/>
      </c>
      <c r="E433" s="370" t="str">
        <f>IF(深海装备!E432="","",深海装备!E432)</f>
        <v/>
      </c>
      <c r="F433" s="370" t="str">
        <f>IF(深海装备!F432="","",深海装备!F432)</f>
        <v/>
      </c>
      <c r="G433" s="370" t="str">
        <f>IF(深海装备!G432="","",深海装备!G432)</f>
        <v/>
      </c>
      <c r="H433" s="370" t="str">
        <f>IF(深海装备!H432="","",深海装备!H432)</f>
        <v/>
      </c>
      <c r="I433" s="370" t="str">
        <f>IF(深海装备!I432="","",深海装备!I432)</f>
        <v/>
      </c>
      <c r="J433" s="370" t="str">
        <f>IF(深海装备!J432="","",深海装备!J432)</f>
        <v/>
      </c>
      <c r="K433" s="370" t="str">
        <f>IF(深海装备!K432="","",深海装备!K432)</f>
        <v/>
      </c>
      <c r="L433" s="370" t="str">
        <f>IF(深海装备!L432="","",深海装备!L432)</f>
        <v/>
      </c>
      <c r="M433" s="370" t="str">
        <f>IF(深海装备!M432="","",深海装备!M432)</f>
        <v/>
      </c>
      <c r="N433" s="370" t="str">
        <f>IF(深海装备!N432="","",深海装备!N432)</f>
        <v/>
      </c>
      <c r="O433" s="370" t="str">
        <f>IF(深海装备!O432="","",深海装备!O432)</f>
        <v/>
      </c>
      <c r="P433" s="370" t="str">
        <f>IF(深海装备!P432="","",深海装备!P432)</f>
        <v/>
      </c>
      <c r="Q433" s="370" t="str">
        <f>IF(深海装备!Q432="","",深海装备!Q432)</f>
        <v/>
      </c>
      <c r="R433" s="370" t="str">
        <f>IF(深海装备!R432="","",深海装备!R432)</f>
        <v/>
      </c>
      <c r="S433" s="370" t="str">
        <f>IF(深海装备!S432="","",深海装备!S432)</f>
        <v/>
      </c>
      <c r="T433" s="370" t="str">
        <f>IF(深海装备!T432="","",深海装备!T432)</f>
        <v/>
      </c>
      <c r="U433" s="370" t="str">
        <f>IF(深海装备!U432="","",深海装备!U432)</f>
        <v/>
      </c>
      <c r="V433" s="370" t="str">
        <f>IF(深海装备!V432="","",深海装备!V432)</f>
        <v/>
      </c>
      <c r="W433" s="370" t="str">
        <f>IF(深海装备!W432="","",深海装备!W432)</f>
        <v/>
      </c>
      <c r="X433" s="370" t="str">
        <f>IF(深海装备!X432="","",深海装备!X432)</f>
        <v/>
      </c>
      <c r="Y433" s="370" t="str">
        <f>IF(深海装备!Y432="","",深海装备!Y432)</f>
        <v/>
      </c>
      <c r="Z433" s="370" t="str">
        <f>IF(深海装备!Z432="","",深海装备!Z432)</f>
        <v/>
      </c>
      <c r="AA433" s="370" t="str">
        <f>IF(深海装备!AA432="","",深海装备!AA432)</f>
        <v/>
      </c>
      <c r="AB433" t="str">
        <f>IF(深海装备!AB432="","",深海装备!AB432)</f>
        <v/>
      </c>
      <c r="AC433" t="str">
        <f>IF(深海装备!AC432="","",深海装备!AC432)</f>
        <v/>
      </c>
      <c r="AD433" t="str">
        <f>IF(深海装备!AD432="","",深海装备!AD432)</f>
        <v/>
      </c>
    </row>
    <row r="434" spans="1:30">
      <c r="A434" t="str">
        <f>IF(深海装备!A433="","",深海装备!A433)</f>
        <v/>
      </c>
      <c r="B434" s="67" t="str">
        <f>IF(深海装备!B433="","",深海装备!B433)</f>
        <v/>
      </c>
      <c r="C434" t="str">
        <f>IF(深海装备!C433="","",深海装备!C433)</f>
        <v/>
      </c>
      <c r="D434" t="str">
        <f>IF(深海装备!D433="","",深海装备!D433)</f>
        <v/>
      </c>
      <c r="E434" s="370" t="str">
        <f>IF(深海装备!E433="","",深海装备!E433)</f>
        <v/>
      </c>
      <c r="F434" s="370" t="str">
        <f>IF(深海装备!F433="","",深海装备!F433)</f>
        <v/>
      </c>
      <c r="G434" s="370" t="str">
        <f>IF(深海装备!G433="","",深海装备!G433)</f>
        <v/>
      </c>
      <c r="H434" s="370" t="str">
        <f>IF(深海装备!H433="","",深海装备!H433)</f>
        <v/>
      </c>
      <c r="I434" s="370" t="str">
        <f>IF(深海装备!I433="","",深海装备!I433)</f>
        <v/>
      </c>
      <c r="J434" s="370" t="str">
        <f>IF(深海装备!J433="","",深海装备!J433)</f>
        <v/>
      </c>
      <c r="K434" s="370" t="str">
        <f>IF(深海装备!K433="","",深海装备!K433)</f>
        <v/>
      </c>
      <c r="L434" s="370" t="str">
        <f>IF(深海装备!L433="","",深海装备!L433)</f>
        <v/>
      </c>
      <c r="M434" s="370" t="str">
        <f>IF(深海装备!M433="","",深海装备!M433)</f>
        <v/>
      </c>
      <c r="N434" s="370" t="str">
        <f>IF(深海装备!N433="","",深海装备!N433)</f>
        <v/>
      </c>
      <c r="O434" s="370" t="str">
        <f>IF(深海装备!O433="","",深海装备!O433)</f>
        <v/>
      </c>
      <c r="P434" s="370" t="str">
        <f>IF(深海装备!P433="","",深海装备!P433)</f>
        <v/>
      </c>
      <c r="Q434" s="370" t="str">
        <f>IF(深海装备!Q433="","",深海装备!Q433)</f>
        <v/>
      </c>
      <c r="R434" s="370" t="str">
        <f>IF(深海装备!R433="","",深海装备!R433)</f>
        <v/>
      </c>
      <c r="S434" s="370" t="str">
        <f>IF(深海装备!S433="","",深海装备!S433)</f>
        <v/>
      </c>
      <c r="T434" s="370" t="str">
        <f>IF(深海装备!T433="","",深海装备!T433)</f>
        <v/>
      </c>
      <c r="U434" s="370" t="str">
        <f>IF(深海装备!U433="","",深海装备!U433)</f>
        <v/>
      </c>
      <c r="V434" s="370" t="str">
        <f>IF(深海装备!V433="","",深海装备!V433)</f>
        <v/>
      </c>
      <c r="W434" s="370" t="str">
        <f>IF(深海装备!W433="","",深海装备!W433)</f>
        <v/>
      </c>
      <c r="X434" s="370" t="str">
        <f>IF(深海装备!X433="","",深海装备!X433)</f>
        <v/>
      </c>
      <c r="Y434" s="370" t="str">
        <f>IF(深海装备!Y433="","",深海装备!Y433)</f>
        <v/>
      </c>
      <c r="Z434" s="370" t="str">
        <f>IF(深海装备!Z433="","",深海装备!Z433)</f>
        <v/>
      </c>
      <c r="AA434" s="370" t="str">
        <f>IF(深海装备!AA433="","",深海装备!AA433)</f>
        <v/>
      </c>
      <c r="AB434" t="str">
        <f>IF(深海装备!AB433="","",深海装备!AB433)</f>
        <v/>
      </c>
      <c r="AC434" t="str">
        <f>IF(深海装备!AC433="","",深海装备!AC433)</f>
        <v/>
      </c>
      <c r="AD434" t="str">
        <f>IF(深海装备!AD433="","",深海装备!AD433)</f>
        <v/>
      </c>
    </row>
    <row r="435" spans="1:30">
      <c r="A435" t="str">
        <f>IF(深海装备!A434="","",深海装备!A434)</f>
        <v/>
      </c>
      <c r="B435" s="67" t="str">
        <f>IF(深海装备!B434="","",深海装备!B434)</f>
        <v/>
      </c>
      <c r="C435" t="str">
        <f>IF(深海装备!C434="","",深海装备!C434)</f>
        <v/>
      </c>
      <c r="D435" t="str">
        <f>IF(深海装备!D434="","",深海装备!D434)</f>
        <v/>
      </c>
      <c r="E435" s="370" t="str">
        <f>IF(深海装备!E434="","",深海装备!E434)</f>
        <v/>
      </c>
      <c r="F435" s="370" t="str">
        <f>IF(深海装备!F434="","",深海装备!F434)</f>
        <v/>
      </c>
      <c r="G435" s="370" t="str">
        <f>IF(深海装备!G434="","",深海装备!G434)</f>
        <v/>
      </c>
      <c r="H435" s="370" t="str">
        <f>IF(深海装备!H434="","",深海装备!H434)</f>
        <v/>
      </c>
      <c r="I435" s="370" t="str">
        <f>IF(深海装备!I434="","",深海装备!I434)</f>
        <v/>
      </c>
      <c r="J435" s="370" t="str">
        <f>IF(深海装备!J434="","",深海装备!J434)</f>
        <v/>
      </c>
      <c r="K435" s="370" t="str">
        <f>IF(深海装备!K434="","",深海装备!K434)</f>
        <v/>
      </c>
      <c r="L435" s="370" t="str">
        <f>IF(深海装备!L434="","",深海装备!L434)</f>
        <v/>
      </c>
      <c r="M435" s="370" t="str">
        <f>IF(深海装备!M434="","",深海装备!M434)</f>
        <v/>
      </c>
      <c r="N435" s="370" t="str">
        <f>IF(深海装备!N434="","",深海装备!N434)</f>
        <v/>
      </c>
      <c r="O435" s="370" t="str">
        <f>IF(深海装备!O434="","",深海装备!O434)</f>
        <v/>
      </c>
      <c r="P435" s="370" t="str">
        <f>IF(深海装备!P434="","",深海装备!P434)</f>
        <v/>
      </c>
      <c r="Q435" s="370" t="str">
        <f>IF(深海装备!Q434="","",深海装备!Q434)</f>
        <v/>
      </c>
      <c r="R435" s="370" t="str">
        <f>IF(深海装备!R434="","",深海装备!R434)</f>
        <v/>
      </c>
      <c r="S435" s="370" t="str">
        <f>IF(深海装备!S434="","",深海装备!S434)</f>
        <v/>
      </c>
      <c r="T435" s="370" t="str">
        <f>IF(深海装备!T434="","",深海装备!T434)</f>
        <v/>
      </c>
      <c r="U435" s="370" t="str">
        <f>IF(深海装备!U434="","",深海装备!U434)</f>
        <v/>
      </c>
      <c r="V435" s="370" t="str">
        <f>IF(深海装备!V434="","",深海装备!V434)</f>
        <v/>
      </c>
      <c r="W435" s="370" t="str">
        <f>IF(深海装备!W434="","",深海装备!W434)</f>
        <v/>
      </c>
      <c r="X435" s="370" t="str">
        <f>IF(深海装备!X434="","",深海装备!X434)</f>
        <v/>
      </c>
      <c r="Y435" s="370" t="str">
        <f>IF(深海装备!Y434="","",深海装备!Y434)</f>
        <v/>
      </c>
      <c r="Z435" s="370" t="str">
        <f>IF(深海装备!Z434="","",深海装备!Z434)</f>
        <v/>
      </c>
      <c r="AA435" s="370" t="str">
        <f>IF(深海装备!AA434="","",深海装备!AA434)</f>
        <v/>
      </c>
      <c r="AB435" t="str">
        <f>IF(深海装备!AB434="","",深海装备!AB434)</f>
        <v/>
      </c>
      <c r="AC435" t="str">
        <f>IF(深海装备!AC434="","",深海装备!AC434)</f>
        <v/>
      </c>
      <c r="AD435" t="str">
        <f>IF(深海装备!AD434="","",深海装备!AD434)</f>
        <v/>
      </c>
    </row>
    <row r="436" spans="1:30">
      <c r="A436" t="str">
        <f>IF(深海装备!A435="","",深海装备!A435)</f>
        <v/>
      </c>
      <c r="B436" s="67" t="str">
        <f>IF(深海装备!B435="","",深海装备!B435)</f>
        <v/>
      </c>
      <c r="C436" t="str">
        <f>IF(深海装备!C435="","",深海装备!C435)</f>
        <v/>
      </c>
      <c r="D436" t="str">
        <f>IF(深海装备!D435="","",深海装备!D435)</f>
        <v/>
      </c>
      <c r="E436" s="370" t="str">
        <f>IF(深海装备!E435="","",深海装备!E435)</f>
        <v/>
      </c>
      <c r="F436" s="370" t="str">
        <f>IF(深海装备!F435="","",深海装备!F435)</f>
        <v/>
      </c>
      <c r="G436" s="370" t="str">
        <f>IF(深海装备!G435="","",深海装备!G435)</f>
        <v/>
      </c>
      <c r="H436" s="370" t="str">
        <f>IF(深海装备!H435="","",深海装备!H435)</f>
        <v/>
      </c>
      <c r="I436" s="370" t="str">
        <f>IF(深海装备!I435="","",深海装备!I435)</f>
        <v/>
      </c>
      <c r="J436" s="370" t="str">
        <f>IF(深海装备!J435="","",深海装备!J435)</f>
        <v/>
      </c>
      <c r="K436" s="370" t="str">
        <f>IF(深海装备!K435="","",深海装备!K435)</f>
        <v/>
      </c>
      <c r="L436" s="370" t="str">
        <f>IF(深海装备!L435="","",深海装备!L435)</f>
        <v/>
      </c>
      <c r="M436" s="370" t="str">
        <f>IF(深海装备!M435="","",深海装备!M435)</f>
        <v/>
      </c>
      <c r="N436" s="370" t="str">
        <f>IF(深海装备!N435="","",深海装备!N435)</f>
        <v/>
      </c>
      <c r="O436" s="370" t="str">
        <f>IF(深海装备!O435="","",深海装备!O435)</f>
        <v/>
      </c>
      <c r="P436" s="370" t="str">
        <f>IF(深海装备!P435="","",深海装备!P435)</f>
        <v/>
      </c>
      <c r="Q436" s="370" t="str">
        <f>IF(深海装备!Q435="","",深海装备!Q435)</f>
        <v/>
      </c>
      <c r="R436" s="370" t="str">
        <f>IF(深海装备!R435="","",深海装备!R435)</f>
        <v/>
      </c>
      <c r="S436" s="370" t="str">
        <f>IF(深海装备!S435="","",深海装备!S435)</f>
        <v/>
      </c>
      <c r="T436" s="370" t="str">
        <f>IF(深海装备!T435="","",深海装备!T435)</f>
        <v/>
      </c>
      <c r="U436" s="370" t="str">
        <f>IF(深海装备!U435="","",深海装备!U435)</f>
        <v/>
      </c>
      <c r="V436" s="370" t="str">
        <f>IF(深海装备!V435="","",深海装备!V435)</f>
        <v/>
      </c>
      <c r="W436" s="370" t="str">
        <f>IF(深海装备!W435="","",深海装备!W435)</f>
        <v/>
      </c>
      <c r="X436" s="370" t="str">
        <f>IF(深海装备!X435="","",深海装备!X435)</f>
        <v/>
      </c>
      <c r="Y436" s="370" t="str">
        <f>IF(深海装备!Y435="","",深海装备!Y435)</f>
        <v/>
      </c>
      <c r="Z436" s="370" t="str">
        <f>IF(深海装备!Z435="","",深海装备!Z435)</f>
        <v/>
      </c>
      <c r="AA436" s="370" t="str">
        <f>IF(深海装备!AA435="","",深海装备!AA435)</f>
        <v/>
      </c>
      <c r="AB436" t="str">
        <f>IF(深海装备!AB435="","",深海装备!AB435)</f>
        <v/>
      </c>
      <c r="AC436" t="str">
        <f>IF(深海装备!AC435="","",深海装备!AC435)</f>
        <v/>
      </c>
      <c r="AD436" t="str">
        <f>IF(深海装备!AD435="","",深海装备!AD435)</f>
        <v/>
      </c>
    </row>
    <row r="437" spans="1:30">
      <c r="A437" t="str">
        <f>IF(深海装备!A436="","",深海装备!A436)</f>
        <v/>
      </c>
      <c r="B437" s="67" t="str">
        <f>IF(深海装备!B436="","",深海装备!B436)</f>
        <v/>
      </c>
      <c r="C437" t="str">
        <f>IF(深海装备!C436="","",深海装备!C436)</f>
        <v/>
      </c>
      <c r="D437" t="str">
        <f>IF(深海装备!D436="","",深海装备!D436)</f>
        <v/>
      </c>
      <c r="E437" s="370" t="str">
        <f>IF(深海装备!E436="","",深海装备!E436)</f>
        <v/>
      </c>
      <c r="F437" s="370" t="str">
        <f>IF(深海装备!F436="","",深海装备!F436)</f>
        <v/>
      </c>
      <c r="G437" s="370" t="str">
        <f>IF(深海装备!G436="","",深海装备!G436)</f>
        <v/>
      </c>
      <c r="H437" s="370" t="str">
        <f>IF(深海装备!H436="","",深海装备!H436)</f>
        <v/>
      </c>
      <c r="I437" s="370" t="str">
        <f>IF(深海装备!I436="","",深海装备!I436)</f>
        <v/>
      </c>
      <c r="J437" s="370" t="str">
        <f>IF(深海装备!J436="","",深海装备!J436)</f>
        <v/>
      </c>
      <c r="K437" s="370" t="str">
        <f>IF(深海装备!K436="","",深海装备!K436)</f>
        <v/>
      </c>
      <c r="L437" s="370" t="str">
        <f>IF(深海装备!L436="","",深海装备!L436)</f>
        <v/>
      </c>
      <c r="M437" s="370" t="str">
        <f>IF(深海装备!M436="","",深海装备!M436)</f>
        <v/>
      </c>
      <c r="N437" s="370" t="str">
        <f>IF(深海装备!N436="","",深海装备!N436)</f>
        <v/>
      </c>
      <c r="O437" s="370" t="str">
        <f>IF(深海装备!O436="","",深海装备!O436)</f>
        <v/>
      </c>
      <c r="P437" s="370" t="str">
        <f>IF(深海装备!P436="","",深海装备!P436)</f>
        <v/>
      </c>
      <c r="Q437" s="370" t="str">
        <f>IF(深海装备!Q436="","",深海装备!Q436)</f>
        <v/>
      </c>
      <c r="R437" s="370" t="str">
        <f>IF(深海装备!R436="","",深海装备!R436)</f>
        <v/>
      </c>
      <c r="S437" s="370" t="str">
        <f>IF(深海装备!S436="","",深海装备!S436)</f>
        <v/>
      </c>
      <c r="T437" s="370" t="str">
        <f>IF(深海装备!T436="","",深海装备!T436)</f>
        <v/>
      </c>
      <c r="U437" s="370" t="str">
        <f>IF(深海装备!U436="","",深海装备!U436)</f>
        <v/>
      </c>
      <c r="V437" s="370" t="str">
        <f>IF(深海装备!V436="","",深海装备!V436)</f>
        <v/>
      </c>
      <c r="W437" s="370" t="str">
        <f>IF(深海装备!W436="","",深海装备!W436)</f>
        <v/>
      </c>
      <c r="X437" s="370" t="str">
        <f>IF(深海装备!X436="","",深海装备!X436)</f>
        <v/>
      </c>
      <c r="Y437" s="370" t="str">
        <f>IF(深海装备!Y436="","",深海装备!Y436)</f>
        <v/>
      </c>
      <c r="Z437" s="370" t="str">
        <f>IF(深海装备!Z436="","",深海装备!Z436)</f>
        <v/>
      </c>
      <c r="AA437" s="370" t="str">
        <f>IF(深海装备!AA436="","",深海装备!AA436)</f>
        <v/>
      </c>
      <c r="AB437" t="str">
        <f>IF(深海装备!AB436="","",深海装备!AB436)</f>
        <v/>
      </c>
      <c r="AC437" t="str">
        <f>IF(深海装备!AC436="","",深海装备!AC436)</f>
        <v/>
      </c>
      <c r="AD437" t="str">
        <f>IF(深海装备!AD436="","",深海装备!AD436)</f>
        <v/>
      </c>
    </row>
    <row r="438" spans="1:30">
      <c r="A438" t="str">
        <f>IF(深海装备!A437="","",深海装备!A437)</f>
        <v/>
      </c>
      <c r="B438" s="67" t="str">
        <f>IF(深海装备!B437="","",深海装备!B437)</f>
        <v/>
      </c>
      <c r="C438" t="str">
        <f>IF(深海装备!C437="","",深海装备!C437)</f>
        <v/>
      </c>
      <c r="D438" t="str">
        <f>IF(深海装备!D437="","",深海装备!D437)</f>
        <v/>
      </c>
      <c r="E438" s="370" t="str">
        <f>IF(深海装备!E437="","",深海装备!E437)</f>
        <v/>
      </c>
      <c r="F438" s="370" t="str">
        <f>IF(深海装备!F437="","",深海装备!F437)</f>
        <v/>
      </c>
      <c r="G438" s="370" t="str">
        <f>IF(深海装备!G437="","",深海装备!G437)</f>
        <v/>
      </c>
      <c r="H438" s="370" t="str">
        <f>IF(深海装备!H437="","",深海装备!H437)</f>
        <v/>
      </c>
      <c r="I438" s="370" t="str">
        <f>IF(深海装备!I437="","",深海装备!I437)</f>
        <v/>
      </c>
      <c r="J438" s="370" t="str">
        <f>IF(深海装备!J437="","",深海装备!J437)</f>
        <v/>
      </c>
      <c r="K438" s="370" t="str">
        <f>IF(深海装备!K437="","",深海装备!K437)</f>
        <v/>
      </c>
      <c r="L438" s="370" t="str">
        <f>IF(深海装备!L437="","",深海装备!L437)</f>
        <v/>
      </c>
      <c r="M438" s="370" t="str">
        <f>IF(深海装备!M437="","",深海装备!M437)</f>
        <v/>
      </c>
      <c r="N438" s="370" t="str">
        <f>IF(深海装备!N437="","",深海装备!N437)</f>
        <v/>
      </c>
      <c r="O438" s="370" t="str">
        <f>IF(深海装备!O437="","",深海装备!O437)</f>
        <v/>
      </c>
      <c r="P438" s="370" t="str">
        <f>IF(深海装备!P437="","",深海装备!P437)</f>
        <v/>
      </c>
      <c r="Q438" s="370" t="str">
        <f>IF(深海装备!Q437="","",深海装备!Q437)</f>
        <v/>
      </c>
      <c r="R438" s="370" t="str">
        <f>IF(深海装备!R437="","",深海装备!R437)</f>
        <v/>
      </c>
      <c r="S438" s="370" t="str">
        <f>IF(深海装备!S437="","",深海装备!S437)</f>
        <v/>
      </c>
      <c r="T438" s="370" t="str">
        <f>IF(深海装备!T437="","",深海装备!T437)</f>
        <v/>
      </c>
      <c r="U438" s="370" t="str">
        <f>IF(深海装备!U437="","",深海装备!U437)</f>
        <v/>
      </c>
      <c r="V438" s="370" t="str">
        <f>IF(深海装备!V437="","",深海装备!V437)</f>
        <v/>
      </c>
      <c r="W438" s="370" t="str">
        <f>IF(深海装备!W437="","",深海装备!W437)</f>
        <v/>
      </c>
      <c r="X438" s="370" t="str">
        <f>IF(深海装备!X437="","",深海装备!X437)</f>
        <v/>
      </c>
      <c r="Y438" s="370" t="str">
        <f>IF(深海装备!Y437="","",深海装备!Y437)</f>
        <v/>
      </c>
      <c r="Z438" s="370" t="str">
        <f>IF(深海装备!Z437="","",深海装备!Z437)</f>
        <v/>
      </c>
      <c r="AA438" s="370" t="str">
        <f>IF(深海装备!AA437="","",深海装备!AA437)</f>
        <v/>
      </c>
      <c r="AB438" t="str">
        <f>IF(深海装备!AB437="","",深海装备!AB437)</f>
        <v/>
      </c>
      <c r="AC438" t="str">
        <f>IF(深海装备!AC437="","",深海装备!AC437)</f>
        <v/>
      </c>
      <c r="AD438" t="str">
        <f>IF(深海装备!AD437="","",深海装备!AD437)</f>
        <v/>
      </c>
    </row>
    <row r="439" spans="1:30">
      <c r="A439" t="str">
        <f>IF(深海装备!A438="","",深海装备!A438)</f>
        <v/>
      </c>
      <c r="B439" s="67" t="str">
        <f>IF(深海装备!B438="","",深海装备!B438)</f>
        <v/>
      </c>
      <c r="C439" t="str">
        <f>IF(深海装备!C438="","",深海装备!C438)</f>
        <v/>
      </c>
      <c r="D439" t="str">
        <f>IF(深海装备!D438="","",深海装备!D438)</f>
        <v/>
      </c>
      <c r="E439" s="370" t="str">
        <f>IF(深海装备!E438="","",深海装备!E438)</f>
        <v/>
      </c>
      <c r="F439" s="370" t="str">
        <f>IF(深海装备!F438="","",深海装备!F438)</f>
        <v/>
      </c>
      <c r="G439" s="370" t="str">
        <f>IF(深海装备!G438="","",深海装备!G438)</f>
        <v/>
      </c>
      <c r="H439" s="370" t="str">
        <f>IF(深海装备!H438="","",深海装备!H438)</f>
        <v/>
      </c>
      <c r="I439" s="370" t="str">
        <f>IF(深海装备!I438="","",深海装备!I438)</f>
        <v/>
      </c>
      <c r="J439" s="370" t="str">
        <f>IF(深海装备!J438="","",深海装备!J438)</f>
        <v/>
      </c>
      <c r="K439" s="370" t="str">
        <f>IF(深海装备!K438="","",深海装备!K438)</f>
        <v/>
      </c>
      <c r="L439" s="370" t="str">
        <f>IF(深海装备!L438="","",深海装备!L438)</f>
        <v/>
      </c>
      <c r="M439" s="370" t="str">
        <f>IF(深海装备!M438="","",深海装备!M438)</f>
        <v/>
      </c>
      <c r="N439" s="370" t="str">
        <f>IF(深海装备!N438="","",深海装备!N438)</f>
        <v/>
      </c>
      <c r="O439" s="370" t="str">
        <f>IF(深海装备!O438="","",深海装备!O438)</f>
        <v/>
      </c>
      <c r="P439" s="370" t="str">
        <f>IF(深海装备!P438="","",深海装备!P438)</f>
        <v/>
      </c>
      <c r="Q439" s="370" t="str">
        <f>IF(深海装备!Q438="","",深海装备!Q438)</f>
        <v/>
      </c>
      <c r="R439" s="370" t="str">
        <f>IF(深海装备!R438="","",深海装备!R438)</f>
        <v/>
      </c>
      <c r="S439" s="370" t="str">
        <f>IF(深海装备!S438="","",深海装备!S438)</f>
        <v/>
      </c>
      <c r="T439" s="370" t="str">
        <f>IF(深海装备!T438="","",深海装备!T438)</f>
        <v/>
      </c>
      <c r="U439" s="370" t="str">
        <f>IF(深海装备!U438="","",深海装备!U438)</f>
        <v/>
      </c>
      <c r="V439" s="370" t="str">
        <f>IF(深海装备!V438="","",深海装备!V438)</f>
        <v/>
      </c>
      <c r="W439" s="370" t="str">
        <f>IF(深海装备!W438="","",深海装备!W438)</f>
        <v/>
      </c>
      <c r="X439" s="370" t="str">
        <f>IF(深海装备!X438="","",深海装备!X438)</f>
        <v/>
      </c>
      <c r="Y439" s="370" t="str">
        <f>IF(深海装备!Y438="","",深海装备!Y438)</f>
        <v/>
      </c>
      <c r="Z439" s="370" t="str">
        <f>IF(深海装备!Z438="","",深海装备!Z438)</f>
        <v/>
      </c>
      <c r="AA439" s="370" t="str">
        <f>IF(深海装备!AA438="","",深海装备!AA438)</f>
        <v/>
      </c>
      <c r="AB439" t="str">
        <f>IF(深海装备!AB438="","",深海装备!AB438)</f>
        <v/>
      </c>
      <c r="AC439" t="str">
        <f>IF(深海装备!AC438="","",深海装备!AC438)</f>
        <v/>
      </c>
      <c r="AD439" t="str">
        <f>IF(深海装备!AD438="","",深海装备!AD438)</f>
        <v/>
      </c>
    </row>
    <row r="440" spans="1:30">
      <c r="A440" t="str">
        <f>IF(深海装备!A439="","",深海装备!A439)</f>
        <v/>
      </c>
      <c r="B440" s="67" t="str">
        <f>IF(深海装备!B439="","",深海装备!B439)</f>
        <v/>
      </c>
      <c r="C440" t="str">
        <f>IF(深海装备!C439="","",深海装备!C439)</f>
        <v/>
      </c>
      <c r="D440" t="str">
        <f>IF(深海装备!D439="","",深海装备!D439)</f>
        <v/>
      </c>
      <c r="E440" s="370" t="str">
        <f>IF(深海装备!E439="","",深海装备!E439)</f>
        <v/>
      </c>
      <c r="F440" s="370" t="str">
        <f>IF(深海装备!F439="","",深海装备!F439)</f>
        <v/>
      </c>
      <c r="G440" s="370" t="str">
        <f>IF(深海装备!G439="","",深海装备!G439)</f>
        <v/>
      </c>
      <c r="H440" s="370" t="str">
        <f>IF(深海装备!H439="","",深海装备!H439)</f>
        <v/>
      </c>
      <c r="I440" s="370" t="str">
        <f>IF(深海装备!I439="","",深海装备!I439)</f>
        <v/>
      </c>
      <c r="J440" s="370" t="str">
        <f>IF(深海装备!J439="","",深海装备!J439)</f>
        <v/>
      </c>
      <c r="K440" s="370" t="str">
        <f>IF(深海装备!K439="","",深海装备!K439)</f>
        <v/>
      </c>
      <c r="L440" s="370" t="str">
        <f>IF(深海装备!L439="","",深海装备!L439)</f>
        <v/>
      </c>
      <c r="M440" s="370" t="str">
        <f>IF(深海装备!M439="","",深海装备!M439)</f>
        <v/>
      </c>
      <c r="N440" s="370" t="str">
        <f>IF(深海装备!N439="","",深海装备!N439)</f>
        <v/>
      </c>
      <c r="O440" s="370" t="str">
        <f>IF(深海装备!O439="","",深海装备!O439)</f>
        <v/>
      </c>
      <c r="P440" s="370" t="str">
        <f>IF(深海装备!P439="","",深海装备!P439)</f>
        <v/>
      </c>
      <c r="Q440" s="370" t="str">
        <f>IF(深海装备!Q439="","",深海装备!Q439)</f>
        <v/>
      </c>
      <c r="R440" s="370" t="str">
        <f>IF(深海装备!R439="","",深海装备!R439)</f>
        <v/>
      </c>
      <c r="S440" s="370" t="str">
        <f>IF(深海装备!S439="","",深海装备!S439)</f>
        <v/>
      </c>
      <c r="T440" s="370" t="str">
        <f>IF(深海装备!T439="","",深海装备!T439)</f>
        <v/>
      </c>
      <c r="U440" s="370" t="str">
        <f>IF(深海装备!U439="","",深海装备!U439)</f>
        <v/>
      </c>
      <c r="V440" s="370" t="str">
        <f>IF(深海装备!V439="","",深海装备!V439)</f>
        <v/>
      </c>
      <c r="W440" s="370" t="str">
        <f>IF(深海装备!W439="","",深海装备!W439)</f>
        <v/>
      </c>
      <c r="X440" s="370" t="str">
        <f>IF(深海装备!X439="","",深海装备!X439)</f>
        <v/>
      </c>
      <c r="Y440" s="370" t="str">
        <f>IF(深海装备!Y439="","",深海装备!Y439)</f>
        <v/>
      </c>
      <c r="Z440" s="370" t="str">
        <f>IF(深海装备!Z439="","",深海装备!Z439)</f>
        <v/>
      </c>
      <c r="AA440" s="370" t="str">
        <f>IF(深海装备!AA439="","",深海装备!AA439)</f>
        <v/>
      </c>
      <c r="AB440" t="str">
        <f>IF(深海装备!AB439="","",深海装备!AB439)</f>
        <v/>
      </c>
      <c r="AC440" t="str">
        <f>IF(深海装备!AC439="","",深海装备!AC439)</f>
        <v/>
      </c>
      <c r="AD440" t="str">
        <f>IF(深海装备!AD439="","",深海装备!AD439)</f>
        <v/>
      </c>
    </row>
    <row r="441" spans="1:30">
      <c r="A441" t="str">
        <f>IF(深海装备!A440="","",深海装备!A440)</f>
        <v/>
      </c>
      <c r="B441" s="67" t="str">
        <f>IF(深海装备!B440="","",深海装备!B440)</f>
        <v/>
      </c>
      <c r="C441" t="str">
        <f>IF(深海装备!C440="","",深海装备!C440)</f>
        <v/>
      </c>
      <c r="D441" t="str">
        <f>IF(深海装备!D440="","",深海装备!D440)</f>
        <v/>
      </c>
      <c r="E441" s="370" t="str">
        <f>IF(深海装备!E440="","",深海装备!E440)</f>
        <v/>
      </c>
      <c r="F441" s="370" t="str">
        <f>IF(深海装备!F440="","",深海装备!F440)</f>
        <v/>
      </c>
      <c r="G441" s="370" t="str">
        <f>IF(深海装备!G440="","",深海装备!G440)</f>
        <v/>
      </c>
      <c r="H441" s="370" t="str">
        <f>IF(深海装备!H440="","",深海装备!H440)</f>
        <v/>
      </c>
      <c r="I441" s="370" t="str">
        <f>IF(深海装备!I440="","",深海装备!I440)</f>
        <v/>
      </c>
      <c r="J441" s="370" t="str">
        <f>IF(深海装备!J440="","",深海装备!J440)</f>
        <v/>
      </c>
      <c r="K441" s="370" t="str">
        <f>IF(深海装备!K440="","",深海装备!K440)</f>
        <v/>
      </c>
      <c r="L441" s="370" t="str">
        <f>IF(深海装备!L440="","",深海装备!L440)</f>
        <v/>
      </c>
      <c r="M441" s="370" t="str">
        <f>IF(深海装备!M440="","",深海装备!M440)</f>
        <v/>
      </c>
      <c r="N441" s="370" t="str">
        <f>IF(深海装备!N440="","",深海装备!N440)</f>
        <v/>
      </c>
      <c r="O441" s="370" t="str">
        <f>IF(深海装备!O440="","",深海装备!O440)</f>
        <v/>
      </c>
      <c r="P441" s="370" t="str">
        <f>IF(深海装备!P440="","",深海装备!P440)</f>
        <v/>
      </c>
      <c r="Q441" s="370" t="str">
        <f>IF(深海装备!Q440="","",深海装备!Q440)</f>
        <v/>
      </c>
      <c r="R441" s="370" t="str">
        <f>IF(深海装备!R440="","",深海装备!R440)</f>
        <v/>
      </c>
      <c r="S441" s="370" t="str">
        <f>IF(深海装备!S440="","",深海装备!S440)</f>
        <v/>
      </c>
      <c r="T441" s="370" t="str">
        <f>IF(深海装备!T440="","",深海装备!T440)</f>
        <v/>
      </c>
      <c r="U441" s="370" t="str">
        <f>IF(深海装备!U440="","",深海装备!U440)</f>
        <v/>
      </c>
      <c r="V441" s="370" t="str">
        <f>IF(深海装备!V440="","",深海装备!V440)</f>
        <v/>
      </c>
      <c r="W441" s="370" t="str">
        <f>IF(深海装备!W440="","",深海装备!W440)</f>
        <v/>
      </c>
      <c r="X441" s="370" t="str">
        <f>IF(深海装备!X440="","",深海装备!X440)</f>
        <v/>
      </c>
      <c r="Y441" s="370" t="str">
        <f>IF(深海装备!Y440="","",深海装备!Y440)</f>
        <v/>
      </c>
      <c r="Z441" s="370" t="str">
        <f>IF(深海装备!Z440="","",深海装备!Z440)</f>
        <v/>
      </c>
      <c r="AA441" s="370" t="str">
        <f>IF(深海装备!AA440="","",深海装备!AA440)</f>
        <v/>
      </c>
      <c r="AB441" t="str">
        <f>IF(深海装备!AB440="","",深海装备!AB440)</f>
        <v/>
      </c>
      <c r="AC441" t="str">
        <f>IF(深海装备!AC440="","",深海装备!AC440)</f>
        <v/>
      </c>
      <c r="AD441" t="str">
        <f>IF(深海装备!AD440="","",深海装备!AD440)</f>
        <v/>
      </c>
    </row>
    <row r="442" spans="1:30">
      <c r="A442" t="str">
        <f>IF(深海装备!A441="","",深海装备!A441)</f>
        <v/>
      </c>
      <c r="B442" s="67" t="str">
        <f>IF(深海装备!B441="","",深海装备!B441)</f>
        <v/>
      </c>
      <c r="C442" t="str">
        <f>IF(深海装备!C441="","",深海装备!C441)</f>
        <v/>
      </c>
      <c r="D442" t="str">
        <f>IF(深海装备!D441="","",深海装备!D441)</f>
        <v/>
      </c>
      <c r="E442" s="370" t="str">
        <f>IF(深海装备!E441="","",深海装备!E441)</f>
        <v/>
      </c>
      <c r="F442" s="370" t="str">
        <f>IF(深海装备!F441="","",深海装备!F441)</f>
        <v/>
      </c>
      <c r="G442" s="370" t="str">
        <f>IF(深海装备!G441="","",深海装备!G441)</f>
        <v/>
      </c>
      <c r="H442" s="370" t="str">
        <f>IF(深海装备!H441="","",深海装备!H441)</f>
        <v/>
      </c>
      <c r="I442" s="370" t="str">
        <f>IF(深海装备!I441="","",深海装备!I441)</f>
        <v/>
      </c>
      <c r="J442" s="370" t="str">
        <f>IF(深海装备!J441="","",深海装备!J441)</f>
        <v/>
      </c>
      <c r="K442" s="370" t="str">
        <f>IF(深海装备!K441="","",深海装备!K441)</f>
        <v/>
      </c>
      <c r="L442" s="370" t="str">
        <f>IF(深海装备!L441="","",深海装备!L441)</f>
        <v/>
      </c>
      <c r="M442" s="370" t="str">
        <f>IF(深海装备!M441="","",深海装备!M441)</f>
        <v/>
      </c>
      <c r="N442" s="370" t="str">
        <f>IF(深海装备!N441="","",深海装备!N441)</f>
        <v/>
      </c>
      <c r="O442" s="370" t="str">
        <f>IF(深海装备!O441="","",深海装备!O441)</f>
        <v/>
      </c>
      <c r="P442" s="370" t="str">
        <f>IF(深海装备!P441="","",深海装备!P441)</f>
        <v/>
      </c>
      <c r="Q442" s="370" t="str">
        <f>IF(深海装备!Q441="","",深海装备!Q441)</f>
        <v/>
      </c>
      <c r="R442" s="370" t="str">
        <f>IF(深海装备!R441="","",深海装备!R441)</f>
        <v/>
      </c>
      <c r="S442" s="370" t="str">
        <f>IF(深海装备!S441="","",深海装备!S441)</f>
        <v/>
      </c>
      <c r="T442" s="370" t="str">
        <f>IF(深海装备!T441="","",深海装备!T441)</f>
        <v/>
      </c>
      <c r="U442" s="370" t="str">
        <f>IF(深海装备!U441="","",深海装备!U441)</f>
        <v/>
      </c>
      <c r="V442" s="370" t="str">
        <f>IF(深海装备!V441="","",深海装备!V441)</f>
        <v/>
      </c>
      <c r="W442" s="370" t="str">
        <f>IF(深海装备!W441="","",深海装备!W441)</f>
        <v/>
      </c>
      <c r="X442" s="370" t="str">
        <f>IF(深海装备!X441="","",深海装备!X441)</f>
        <v/>
      </c>
      <c r="Y442" s="370" t="str">
        <f>IF(深海装备!Y441="","",深海装备!Y441)</f>
        <v/>
      </c>
      <c r="Z442" s="370" t="str">
        <f>IF(深海装备!Z441="","",深海装备!Z441)</f>
        <v/>
      </c>
      <c r="AA442" s="370" t="str">
        <f>IF(深海装备!AA441="","",深海装备!AA441)</f>
        <v/>
      </c>
      <c r="AB442" t="str">
        <f>IF(深海装备!AB441="","",深海装备!AB441)</f>
        <v/>
      </c>
      <c r="AC442" t="str">
        <f>IF(深海装备!AC441="","",深海装备!AC441)</f>
        <v/>
      </c>
      <c r="AD442" t="str">
        <f>IF(深海装备!AD441="","",深海装备!AD441)</f>
        <v/>
      </c>
    </row>
    <row r="443" spans="1:30">
      <c r="A443" t="str">
        <f>IF(深海装备!A442="","",深海装备!A442)</f>
        <v/>
      </c>
      <c r="B443" s="67" t="str">
        <f>IF(深海装备!B442="","",深海装备!B442)</f>
        <v/>
      </c>
      <c r="C443" t="str">
        <f>IF(深海装备!C442="","",深海装备!C442)</f>
        <v/>
      </c>
      <c r="D443" t="str">
        <f>IF(深海装备!D442="","",深海装备!D442)</f>
        <v/>
      </c>
      <c r="E443" s="370" t="str">
        <f>IF(深海装备!E442="","",深海装备!E442)</f>
        <v/>
      </c>
      <c r="F443" s="370" t="str">
        <f>IF(深海装备!F442="","",深海装备!F442)</f>
        <v/>
      </c>
      <c r="G443" s="370" t="str">
        <f>IF(深海装备!G442="","",深海装备!G442)</f>
        <v/>
      </c>
      <c r="H443" s="370" t="str">
        <f>IF(深海装备!H442="","",深海装备!H442)</f>
        <v/>
      </c>
      <c r="I443" s="370" t="str">
        <f>IF(深海装备!I442="","",深海装备!I442)</f>
        <v/>
      </c>
      <c r="J443" s="370" t="str">
        <f>IF(深海装备!J442="","",深海装备!J442)</f>
        <v/>
      </c>
      <c r="K443" s="370" t="str">
        <f>IF(深海装备!K442="","",深海装备!K442)</f>
        <v/>
      </c>
      <c r="L443" s="370" t="str">
        <f>IF(深海装备!L442="","",深海装备!L442)</f>
        <v/>
      </c>
      <c r="M443" s="370" t="str">
        <f>IF(深海装备!M442="","",深海装备!M442)</f>
        <v/>
      </c>
      <c r="N443" s="370" t="str">
        <f>IF(深海装备!N442="","",深海装备!N442)</f>
        <v/>
      </c>
      <c r="O443" s="370" t="str">
        <f>IF(深海装备!O442="","",深海装备!O442)</f>
        <v/>
      </c>
      <c r="P443" s="370" t="str">
        <f>IF(深海装备!P442="","",深海装备!P442)</f>
        <v/>
      </c>
      <c r="Q443" s="370" t="str">
        <f>IF(深海装备!Q442="","",深海装备!Q442)</f>
        <v/>
      </c>
      <c r="R443" s="370" t="str">
        <f>IF(深海装备!R442="","",深海装备!R442)</f>
        <v/>
      </c>
      <c r="S443" s="370" t="str">
        <f>IF(深海装备!S442="","",深海装备!S442)</f>
        <v/>
      </c>
      <c r="T443" s="370" t="str">
        <f>IF(深海装备!T442="","",深海装备!T442)</f>
        <v/>
      </c>
      <c r="U443" s="370" t="str">
        <f>IF(深海装备!U442="","",深海装备!U442)</f>
        <v/>
      </c>
      <c r="V443" s="370" t="str">
        <f>IF(深海装备!V442="","",深海装备!V442)</f>
        <v/>
      </c>
      <c r="W443" s="370" t="str">
        <f>IF(深海装备!W442="","",深海装备!W442)</f>
        <v/>
      </c>
      <c r="X443" s="370" t="str">
        <f>IF(深海装备!X442="","",深海装备!X442)</f>
        <v/>
      </c>
      <c r="Y443" s="370" t="str">
        <f>IF(深海装备!Y442="","",深海装备!Y442)</f>
        <v/>
      </c>
      <c r="Z443" s="370" t="str">
        <f>IF(深海装备!Z442="","",深海装备!Z442)</f>
        <v/>
      </c>
      <c r="AA443" s="370" t="str">
        <f>IF(深海装备!AA442="","",深海装备!AA442)</f>
        <v/>
      </c>
      <c r="AB443" t="str">
        <f>IF(深海装备!AB442="","",深海装备!AB442)</f>
        <v/>
      </c>
      <c r="AC443" t="str">
        <f>IF(深海装备!AC442="","",深海装备!AC442)</f>
        <v/>
      </c>
      <c r="AD443" t="str">
        <f>IF(深海装备!AD442="","",深海装备!AD442)</f>
        <v/>
      </c>
    </row>
    <row r="444" spans="1:30">
      <c r="A444" t="str">
        <f>IF(深海装备!A443="","",深海装备!A443)</f>
        <v/>
      </c>
      <c r="B444" s="67" t="str">
        <f>IF(深海装备!B443="","",深海装备!B443)</f>
        <v/>
      </c>
      <c r="C444" t="str">
        <f>IF(深海装备!C443="","",深海装备!C443)</f>
        <v/>
      </c>
      <c r="D444" t="str">
        <f>IF(深海装备!D443="","",深海装备!D443)</f>
        <v/>
      </c>
      <c r="E444" s="370" t="str">
        <f>IF(深海装备!E443="","",深海装备!E443)</f>
        <v/>
      </c>
      <c r="F444" s="370" t="str">
        <f>IF(深海装备!F443="","",深海装备!F443)</f>
        <v/>
      </c>
      <c r="G444" s="370" t="str">
        <f>IF(深海装备!G443="","",深海装备!G443)</f>
        <v/>
      </c>
      <c r="H444" s="370" t="str">
        <f>IF(深海装备!H443="","",深海装备!H443)</f>
        <v/>
      </c>
      <c r="I444" s="370" t="str">
        <f>IF(深海装备!I443="","",深海装备!I443)</f>
        <v/>
      </c>
      <c r="J444" s="370" t="str">
        <f>IF(深海装备!J443="","",深海装备!J443)</f>
        <v/>
      </c>
      <c r="K444" s="370" t="str">
        <f>IF(深海装备!K443="","",深海装备!K443)</f>
        <v/>
      </c>
      <c r="L444" s="370" t="str">
        <f>IF(深海装备!L443="","",深海装备!L443)</f>
        <v/>
      </c>
      <c r="M444" s="370" t="str">
        <f>IF(深海装备!M443="","",深海装备!M443)</f>
        <v/>
      </c>
      <c r="N444" s="370" t="str">
        <f>IF(深海装备!N443="","",深海装备!N443)</f>
        <v/>
      </c>
      <c r="O444" s="370" t="str">
        <f>IF(深海装备!O443="","",深海装备!O443)</f>
        <v/>
      </c>
      <c r="P444" s="370" t="str">
        <f>IF(深海装备!P443="","",深海装备!P443)</f>
        <v/>
      </c>
      <c r="Q444" s="370" t="str">
        <f>IF(深海装备!Q443="","",深海装备!Q443)</f>
        <v/>
      </c>
      <c r="R444" s="370" t="str">
        <f>IF(深海装备!R443="","",深海装备!R443)</f>
        <v/>
      </c>
      <c r="S444" s="370" t="str">
        <f>IF(深海装备!S443="","",深海装备!S443)</f>
        <v/>
      </c>
      <c r="T444" s="370" t="str">
        <f>IF(深海装备!T443="","",深海装备!T443)</f>
        <v/>
      </c>
      <c r="U444" s="370" t="str">
        <f>IF(深海装备!U443="","",深海装备!U443)</f>
        <v/>
      </c>
      <c r="V444" s="370" t="str">
        <f>IF(深海装备!V443="","",深海装备!V443)</f>
        <v/>
      </c>
      <c r="W444" s="370" t="str">
        <f>IF(深海装备!W443="","",深海装备!W443)</f>
        <v/>
      </c>
      <c r="X444" s="370" t="str">
        <f>IF(深海装备!X443="","",深海装备!X443)</f>
        <v/>
      </c>
      <c r="Y444" s="370" t="str">
        <f>IF(深海装备!Y443="","",深海装备!Y443)</f>
        <v/>
      </c>
      <c r="Z444" s="370" t="str">
        <f>IF(深海装备!Z443="","",深海装备!Z443)</f>
        <v/>
      </c>
      <c r="AA444" s="370" t="str">
        <f>IF(深海装备!AA443="","",深海装备!AA443)</f>
        <v/>
      </c>
      <c r="AB444" t="str">
        <f>IF(深海装备!AB443="","",深海装备!AB443)</f>
        <v/>
      </c>
      <c r="AC444" t="str">
        <f>IF(深海装备!AC443="","",深海装备!AC443)</f>
        <v/>
      </c>
      <c r="AD444" t="str">
        <f>IF(深海装备!AD443="","",深海装备!AD443)</f>
        <v/>
      </c>
    </row>
    <row r="445" spans="1:30">
      <c r="A445" t="str">
        <f>IF(深海装备!A444="","",深海装备!A444)</f>
        <v/>
      </c>
      <c r="B445" s="67" t="str">
        <f>IF(深海装备!B444="","",深海装备!B444)</f>
        <v/>
      </c>
      <c r="C445" t="str">
        <f>IF(深海装备!C444="","",深海装备!C444)</f>
        <v/>
      </c>
      <c r="D445" t="str">
        <f>IF(深海装备!D444="","",深海装备!D444)</f>
        <v/>
      </c>
      <c r="E445" s="370" t="str">
        <f>IF(深海装备!E444="","",深海装备!E444)</f>
        <v/>
      </c>
      <c r="F445" s="370" t="str">
        <f>IF(深海装备!F444="","",深海装备!F444)</f>
        <v/>
      </c>
      <c r="G445" s="370" t="str">
        <f>IF(深海装备!G444="","",深海装备!G444)</f>
        <v/>
      </c>
      <c r="H445" s="370" t="str">
        <f>IF(深海装备!H444="","",深海装备!H444)</f>
        <v/>
      </c>
      <c r="I445" s="370" t="str">
        <f>IF(深海装备!I444="","",深海装备!I444)</f>
        <v/>
      </c>
      <c r="J445" s="370" t="str">
        <f>IF(深海装备!J444="","",深海装备!J444)</f>
        <v/>
      </c>
      <c r="K445" s="370" t="str">
        <f>IF(深海装备!K444="","",深海装备!K444)</f>
        <v/>
      </c>
      <c r="L445" s="370" t="str">
        <f>IF(深海装备!L444="","",深海装备!L444)</f>
        <v/>
      </c>
      <c r="M445" s="370" t="str">
        <f>IF(深海装备!M444="","",深海装备!M444)</f>
        <v/>
      </c>
      <c r="N445" s="370" t="str">
        <f>IF(深海装备!N444="","",深海装备!N444)</f>
        <v/>
      </c>
      <c r="O445" s="370" t="str">
        <f>IF(深海装备!O444="","",深海装备!O444)</f>
        <v/>
      </c>
      <c r="P445" s="370" t="str">
        <f>IF(深海装备!P444="","",深海装备!P444)</f>
        <v/>
      </c>
      <c r="Q445" s="370" t="str">
        <f>IF(深海装备!Q444="","",深海装备!Q444)</f>
        <v/>
      </c>
      <c r="R445" s="370" t="str">
        <f>IF(深海装备!R444="","",深海装备!R444)</f>
        <v/>
      </c>
      <c r="S445" s="370" t="str">
        <f>IF(深海装备!S444="","",深海装备!S444)</f>
        <v/>
      </c>
      <c r="T445" s="370" t="str">
        <f>IF(深海装备!T444="","",深海装备!T444)</f>
        <v/>
      </c>
      <c r="U445" s="370" t="str">
        <f>IF(深海装备!U444="","",深海装备!U444)</f>
        <v/>
      </c>
      <c r="V445" s="370" t="str">
        <f>IF(深海装备!V444="","",深海装备!V444)</f>
        <v/>
      </c>
      <c r="W445" s="370" t="str">
        <f>IF(深海装备!W444="","",深海装备!W444)</f>
        <v/>
      </c>
      <c r="X445" s="370" t="str">
        <f>IF(深海装备!X444="","",深海装备!X444)</f>
        <v/>
      </c>
      <c r="Y445" s="370" t="str">
        <f>IF(深海装备!Y444="","",深海装备!Y444)</f>
        <v/>
      </c>
      <c r="Z445" s="370" t="str">
        <f>IF(深海装备!Z444="","",深海装备!Z444)</f>
        <v/>
      </c>
      <c r="AA445" s="370" t="str">
        <f>IF(深海装备!AA444="","",深海装备!AA444)</f>
        <v/>
      </c>
      <c r="AB445" t="str">
        <f>IF(深海装备!AB444="","",深海装备!AB444)</f>
        <v/>
      </c>
      <c r="AC445" t="str">
        <f>IF(深海装备!AC444="","",深海装备!AC444)</f>
        <v/>
      </c>
      <c r="AD445" t="str">
        <f>IF(深海装备!AD444="","",深海装备!AD444)</f>
        <v/>
      </c>
    </row>
    <row r="446" spans="1:30">
      <c r="A446" t="str">
        <f>IF(深海装备!A445="","",深海装备!A445)</f>
        <v/>
      </c>
      <c r="B446" s="67" t="str">
        <f>IF(深海装备!B445="","",深海装备!B445)</f>
        <v/>
      </c>
      <c r="C446" t="str">
        <f>IF(深海装备!C445="","",深海装备!C445)</f>
        <v/>
      </c>
      <c r="D446" t="str">
        <f>IF(深海装备!D445="","",深海装备!D445)</f>
        <v/>
      </c>
      <c r="E446" s="370" t="str">
        <f>IF(深海装备!E445="","",深海装备!E445)</f>
        <v/>
      </c>
      <c r="F446" s="370" t="str">
        <f>IF(深海装备!F445="","",深海装备!F445)</f>
        <v/>
      </c>
      <c r="G446" s="370" t="str">
        <f>IF(深海装备!G445="","",深海装备!G445)</f>
        <v/>
      </c>
      <c r="H446" s="370" t="str">
        <f>IF(深海装备!H445="","",深海装备!H445)</f>
        <v/>
      </c>
      <c r="I446" s="370" t="str">
        <f>IF(深海装备!I445="","",深海装备!I445)</f>
        <v/>
      </c>
      <c r="J446" s="370" t="str">
        <f>IF(深海装备!J445="","",深海装备!J445)</f>
        <v/>
      </c>
      <c r="K446" s="370" t="str">
        <f>IF(深海装备!K445="","",深海装备!K445)</f>
        <v/>
      </c>
      <c r="L446" s="370" t="str">
        <f>IF(深海装备!L445="","",深海装备!L445)</f>
        <v/>
      </c>
      <c r="M446" s="370" t="str">
        <f>IF(深海装备!M445="","",深海装备!M445)</f>
        <v/>
      </c>
      <c r="N446" s="370" t="str">
        <f>IF(深海装备!N445="","",深海装备!N445)</f>
        <v/>
      </c>
      <c r="O446" s="370" t="str">
        <f>IF(深海装备!O445="","",深海装备!O445)</f>
        <v/>
      </c>
      <c r="P446" s="370" t="str">
        <f>IF(深海装备!P445="","",深海装备!P445)</f>
        <v/>
      </c>
      <c r="Q446" s="370" t="str">
        <f>IF(深海装备!Q445="","",深海装备!Q445)</f>
        <v/>
      </c>
      <c r="R446" s="370" t="str">
        <f>IF(深海装备!R445="","",深海装备!R445)</f>
        <v/>
      </c>
      <c r="S446" s="370" t="str">
        <f>IF(深海装备!S445="","",深海装备!S445)</f>
        <v/>
      </c>
      <c r="T446" s="370" t="str">
        <f>IF(深海装备!T445="","",深海装备!T445)</f>
        <v/>
      </c>
      <c r="U446" s="370" t="str">
        <f>IF(深海装备!U445="","",深海装备!U445)</f>
        <v/>
      </c>
      <c r="V446" s="370" t="str">
        <f>IF(深海装备!V445="","",深海装备!V445)</f>
        <v/>
      </c>
      <c r="W446" s="370" t="str">
        <f>IF(深海装备!W445="","",深海装备!W445)</f>
        <v/>
      </c>
      <c r="X446" s="370" t="str">
        <f>IF(深海装备!X445="","",深海装备!X445)</f>
        <v/>
      </c>
      <c r="Y446" s="370" t="str">
        <f>IF(深海装备!Y445="","",深海装备!Y445)</f>
        <v/>
      </c>
      <c r="Z446" s="370" t="str">
        <f>IF(深海装备!Z445="","",深海装备!Z445)</f>
        <v/>
      </c>
      <c r="AA446" s="370" t="str">
        <f>IF(深海装备!AA445="","",深海装备!AA445)</f>
        <v/>
      </c>
      <c r="AB446" t="str">
        <f>IF(深海装备!AB445="","",深海装备!AB445)</f>
        <v/>
      </c>
      <c r="AC446" t="str">
        <f>IF(深海装备!AC445="","",深海装备!AC445)</f>
        <v/>
      </c>
      <c r="AD446" t="str">
        <f>IF(深海装备!AD445="","",深海装备!AD445)</f>
        <v/>
      </c>
    </row>
    <row r="447" spans="1:30">
      <c r="A447" t="str">
        <f>IF(深海装备!A446="","",深海装备!A446)</f>
        <v/>
      </c>
      <c r="B447" s="67" t="str">
        <f>IF(深海装备!B446="","",深海装备!B446)</f>
        <v/>
      </c>
      <c r="C447" t="str">
        <f>IF(深海装备!C446="","",深海装备!C446)</f>
        <v/>
      </c>
      <c r="D447" t="str">
        <f>IF(深海装备!D446="","",深海装备!D446)</f>
        <v/>
      </c>
      <c r="E447" s="370" t="str">
        <f>IF(深海装备!E446="","",深海装备!E446)</f>
        <v/>
      </c>
      <c r="F447" s="370" t="str">
        <f>IF(深海装备!F446="","",深海装备!F446)</f>
        <v/>
      </c>
      <c r="G447" s="370" t="str">
        <f>IF(深海装备!G446="","",深海装备!G446)</f>
        <v/>
      </c>
      <c r="H447" s="370" t="str">
        <f>IF(深海装备!H446="","",深海装备!H446)</f>
        <v/>
      </c>
      <c r="I447" s="370" t="str">
        <f>IF(深海装备!I446="","",深海装备!I446)</f>
        <v/>
      </c>
      <c r="J447" s="370" t="str">
        <f>IF(深海装备!J446="","",深海装备!J446)</f>
        <v/>
      </c>
      <c r="K447" s="370" t="str">
        <f>IF(深海装备!K446="","",深海装备!K446)</f>
        <v/>
      </c>
      <c r="L447" s="370" t="str">
        <f>IF(深海装备!L446="","",深海装备!L446)</f>
        <v/>
      </c>
      <c r="M447" s="370" t="str">
        <f>IF(深海装备!M446="","",深海装备!M446)</f>
        <v/>
      </c>
      <c r="N447" s="370" t="str">
        <f>IF(深海装备!N446="","",深海装备!N446)</f>
        <v/>
      </c>
      <c r="O447" s="370" t="str">
        <f>IF(深海装备!O446="","",深海装备!O446)</f>
        <v/>
      </c>
      <c r="P447" s="370" t="str">
        <f>IF(深海装备!P446="","",深海装备!P446)</f>
        <v/>
      </c>
      <c r="Q447" s="370" t="str">
        <f>IF(深海装备!Q446="","",深海装备!Q446)</f>
        <v/>
      </c>
      <c r="R447" s="370" t="str">
        <f>IF(深海装备!R446="","",深海装备!R446)</f>
        <v/>
      </c>
      <c r="S447" s="370" t="str">
        <f>IF(深海装备!S446="","",深海装备!S446)</f>
        <v/>
      </c>
      <c r="T447" s="370" t="str">
        <f>IF(深海装备!T446="","",深海装备!T446)</f>
        <v/>
      </c>
      <c r="U447" s="370" t="str">
        <f>IF(深海装备!U446="","",深海装备!U446)</f>
        <v/>
      </c>
      <c r="V447" s="370" t="str">
        <f>IF(深海装备!V446="","",深海装备!V446)</f>
        <v/>
      </c>
      <c r="W447" s="370" t="str">
        <f>IF(深海装备!W446="","",深海装备!W446)</f>
        <v/>
      </c>
      <c r="X447" s="370" t="str">
        <f>IF(深海装备!X446="","",深海装备!X446)</f>
        <v/>
      </c>
      <c r="Y447" s="370" t="str">
        <f>IF(深海装备!Y446="","",深海装备!Y446)</f>
        <v/>
      </c>
      <c r="Z447" s="370" t="str">
        <f>IF(深海装备!Z446="","",深海装备!Z446)</f>
        <v/>
      </c>
      <c r="AA447" s="370" t="str">
        <f>IF(深海装备!AA446="","",深海装备!AA446)</f>
        <v/>
      </c>
      <c r="AB447" t="str">
        <f>IF(深海装备!AB446="","",深海装备!AB446)</f>
        <v/>
      </c>
      <c r="AC447" t="str">
        <f>IF(深海装备!AC446="","",深海装备!AC446)</f>
        <v/>
      </c>
      <c r="AD447" t="str">
        <f>IF(深海装备!AD446="","",深海装备!AD446)</f>
        <v/>
      </c>
    </row>
    <row r="448" spans="1:30">
      <c r="A448" t="str">
        <f>IF(深海装备!A447="","",深海装备!A447)</f>
        <v/>
      </c>
      <c r="B448" s="67" t="str">
        <f>IF(深海装备!B447="","",深海装备!B447)</f>
        <v/>
      </c>
      <c r="C448" t="str">
        <f>IF(深海装备!C447="","",深海装备!C447)</f>
        <v/>
      </c>
      <c r="D448" t="str">
        <f>IF(深海装备!D447="","",深海装备!D447)</f>
        <v/>
      </c>
      <c r="E448" s="370" t="str">
        <f>IF(深海装备!E447="","",深海装备!E447)</f>
        <v/>
      </c>
      <c r="F448" s="370" t="str">
        <f>IF(深海装备!F447="","",深海装备!F447)</f>
        <v/>
      </c>
      <c r="G448" s="370" t="str">
        <f>IF(深海装备!G447="","",深海装备!G447)</f>
        <v/>
      </c>
      <c r="H448" s="370" t="str">
        <f>IF(深海装备!H447="","",深海装备!H447)</f>
        <v/>
      </c>
      <c r="I448" s="370" t="str">
        <f>IF(深海装备!I447="","",深海装备!I447)</f>
        <v/>
      </c>
      <c r="J448" s="370" t="str">
        <f>IF(深海装备!J447="","",深海装备!J447)</f>
        <v/>
      </c>
      <c r="K448" s="370" t="str">
        <f>IF(深海装备!K447="","",深海装备!K447)</f>
        <v/>
      </c>
      <c r="L448" s="370" t="str">
        <f>IF(深海装备!L447="","",深海装备!L447)</f>
        <v/>
      </c>
      <c r="M448" s="370" t="str">
        <f>IF(深海装备!M447="","",深海装备!M447)</f>
        <v/>
      </c>
      <c r="N448" s="370" t="str">
        <f>IF(深海装备!N447="","",深海装备!N447)</f>
        <v/>
      </c>
      <c r="O448" s="370" t="str">
        <f>IF(深海装备!O447="","",深海装备!O447)</f>
        <v/>
      </c>
      <c r="P448" s="370" t="str">
        <f>IF(深海装备!P447="","",深海装备!P447)</f>
        <v/>
      </c>
      <c r="Q448" s="370" t="str">
        <f>IF(深海装备!Q447="","",深海装备!Q447)</f>
        <v/>
      </c>
      <c r="R448" s="370" t="str">
        <f>IF(深海装备!R447="","",深海装备!R447)</f>
        <v/>
      </c>
      <c r="S448" s="370" t="str">
        <f>IF(深海装备!S447="","",深海装备!S447)</f>
        <v/>
      </c>
      <c r="T448" s="370" t="str">
        <f>IF(深海装备!T447="","",深海装备!T447)</f>
        <v/>
      </c>
      <c r="U448" s="370" t="str">
        <f>IF(深海装备!U447="","",深海装备!U447)</f>
        <v/>
      </c>
      <c r="V448" s="370" t="str">
        <f>IF(深海装备!V447="","",深海装备!V447)</f>
        <v/>
      </c>
      <c r="W448" s="370" t="str">
        <f>IF(深海装备!W447="","",深海装备!W447)</f>
        <v/>
      </c>
      <c r="X448" s="370" t="str">
        <f>IF(深海装备!X447="","",深海装备!X447)</f>
        <v/>
      </c>
      <c r="Y448" s="370" t="str">
        <f>IF(深海装备!Y447="","",深海装备!Y447)</f>
        <v/>
      </c>
      <c r="Z448" s="370" t="str">
        <f>IF(深海装备!Z447="","",深海装备!Z447)</f>
        <v/>
      </c>
      <c r="AA448" s="370" t="str">
        <f>IF(深海装备!AA447="","",深海装备!AA447)</f>
        <v/>
      </c>
      <c r="AB448" t="str">
        <f>IF(深海装备!AB447="","",深海装备!AB447)</f>
        <v/>
      </c>
      <c r="AC448" t="str">
        <f>IF(深海装备!AC447="","",深海装备!AC447)</f>
        <v/>
      </c>
      <c r="AD448" t="str">
        <f>IF(深海装备!AD447="","",深海装备!AD447)</f>
        <v/>
      </c>
    </row>
    <row r="449" spans="1:30">
      <c r="A449" t="str">
        <f>IF(深海装备!A448="","",深海装备!A448)</f>
        <v/>
      </c>
      <c r="B449" s="67" t="str">
        <f>IF(深海装备!B448="","",深海装备!B448)</f>
        <v/>
      </c>
      <c r="C449" t="str">
        <f>IF(深海装备!C448="","",深海装备!C448)</f>
        <v/>
      </c>
      <c r="D449" t="str">
        <f>IF(深海装备!D448="","",深海装备!D448)</f>
        <v/>
      </c>
      <c r="E449" s="370" t="str">
        <f>IF(深海装备!E448="","",深海装备!E448)</f>
        <v/>
      </c>
      <c r="F449" s="370" t="str">
        <f>IF(深海装备!F448="","",深海装备!F448)</f>
        <v/>
      </c>
      <c r="G449" s="370" t="str">
        <f>IF(深海装备!G448="","",深海装备!G448)</f>
        <v/>
      </c>
      <c r="H449" s="370" t="str">
        <f>IF(深海装备!H448="","",深海装备!H448)</f>
        <v/>
      </c>
      <c r="I449" s="370" t="str">
        <f>IF(深海装备!I448="","",深海装备!I448)</f>
        <v/>
      </c>
      <c r="J449" s="370" t="str">
        <f>IF(深海装备!J448="","",深海装备!J448)</f>
        <v/>
      </c>
      <c r="K449" s="370" t="str">
        <f>IF(深海装备!K448="","",深海装备!K448)</f>
        <v/>
      </c>
      <c r="L449" s="370" t="str">
        <f>IF(深海装备!L448="","",深海装备!L448)</f>
        <v/>
      </c>
      <c r="M449" s="370" t="str">
        <f>IF(深海装备!M448="","",深海装备!M448)</f>
        <v/>
      </c>
      <c r="N449" s="370" t="str">
        <f>IF(深海装备!N448="","",深海装备!N448)</f>
        <v/>
      </c>
      <c r="O449" s="370" t="str">
        <f>IF(深海装备!O448="","",深海装备!O448)</f>
        <v/>
      </c>
      <c r="P449" s="370" t="str">
        <f>IF(深海装备!P448="","",深海装备!P448)</f>
        <v/>
      </c>
      <c r="Q449" s="370" t="str">
        <f>IF(深海装备!Q448="","",深海装备!Q448)</f>
        <v/>
      </c>
      <c r="R449" s="370" t="str">
        <f>IF(深海装备!R448="","",深海装备!R448)</f>
        <v/>
      </c>
      <c r="S449" s="370" t="str">
        <f>IF(深海装备!S448="","",深海装备!S448)</f>
        <v/>
      </c>
      <c r="T449" s="370" t="str">
        <f>IF(深海装备!T448="","",深海装备!T448)</f>
        <v/>
      </c>
      <c r="U449" s="370" t="str">
        <f>IF(深海装备!U448="","",深海装备!U448)</f>
        <v/>
      </c>
      <c r="V449" s="370" t="str">
        <f>IF(深海装备!V448="","",深海装备!V448)</f>
        <v/>
      </c>
      <c r="W449" s="370" t="str">
        <f>IF(深海装备!W448="","",深海装备!W448)</f>
        <v/>
      </c>
      <c r="X449" s="370" t="str">
        <f>IF(深海装备!X448="","",深海装备!X448)</f>
        <v/>
      </c>
      <c r="Y449" s="370" t="str">
        <f>IF(深海装备!Y448="","",深海装备!Y448)</f>
        <v/>
      </c>
      <c r="Z449" s="370" t="str">
        <f>IF(深海装备!Z448="","",深海装备!Z448)</f>
        <v/>
      </c>
      <c r="AA449" s="370" t="str">
        <f>IF(深海装备!AA448="","",深海装备!AA448)</f>
        <v/>
      </c>
      <c r="AB449" t="str">
        <f>IF(深海装备!AB448="","",深海装备!AB448)</f>
        <v/>
      </c>
      <c r="AC449" t="str">
        <f>IF(深海装备!AC448="","",深海装备!AC448)</f>
        <v/>
      </c>
      <c r="AD449" t="str">
        <f>IF(深海装备!AD448="","",深海装备!AD448)</f>
        <v/>
      </c>
    </row>
    <row r="450" spans="1:30">
      <c r="A450" t="str">
        <f>IF(深海装备!A449="","",深海装备!A449)</f>
        <v/>
      </c>
      <c r="B450" s="67" t="str">
        <f>IF(深海装备!B449="","",深海装备!B449)</f>
        <v/>
      </c>
      <c r="C450" t="str">
        <f>IF(深海装备!C449="","",深海装备!C449)</f>
        <v/>
      </c>
      <c r="D450" t="str">
        <f>IF(深海装备!D449="","",深海装备!D449)</f>
        <v/>
      </c>
      <c r="E450" s="370" t="str">
        <f>IF(深海装备!E449="","",深海装备!E449)</f>
        <v/>
      </c>
      <c r="F450" s="370" t="str">
        <f>IF(深海装备!F449="","",深海装备!F449)</f>
        <v/>
      </c>
      <c r="G450" s="370" t="str">
        <f>IF(深海装备!G449="","",深海装备!G449)</f>
        <v/>
      </c>
      <c r="H450" s="370" t="str">
        <f>IF(深海装备!H449="","",深海装备!H449)</f>
        <v/>
      </c>
      <c r="I450" s="370" t="str">
        <f>IF(深海装备!I449="","",深海装备!I449)</f>
        <v/>
      </c>
      <c r="J450" s="370" t="str">
        <f>IF(深海装备!J449="","",深海装备!J449)</f>
        <v/>
      </c>
      <c r="K450" s="370" t="str">
        <f>IF(深海装备!K449="","",深海装备!K449)</f>
        <v/>
      </c>
      <c r="L450" s="370" t="str">
        <f>IF(深海装备!L449="","",深海装备!L449)</f>
        <v/>
      </c>
      <c r="M450" s="370" t="str">
        <f>IF(深海装备!M449="","",深海装备!M449)</f>
        <v/>
      </c>
      <c r="N450" s="370" t="str">
        <f>IF(深海装备!N449="","",深海装备!N449)</f>
        <v/>
      </c>
      <c r="O450" s="370" t="str">
        <f>IF(深海装备!O449="","",深海装备!O449)</f>
        <v/>
      </c>
      <c r="P450" s="370" t="str">
        <f>IF(深海装备!P449="","",深海装备!P449)</f>
        <v/>
      </c>
      <c r="Q450" s="370" t="str">
        <f>IF(深海装备!Q449="","",深海装备!Q449)</f>
        <v/>
      </c>
      <c r="R450" s="370" t="str">
        <f>IF(深海装备!R449="","",深海装备!R449)</f>
        <v/>
      </c>
      <c r="S450" s="370" t="str">
        <f>IF(深海装备!S449="","",深海装备!S449)</f>
        <v/>
      </c>
      <c r="T450" s="370" t="str">
        <f>IF(深海装备!T449="","",深海装备!T449)</f>
        <v/>
      </c>
      <c r="U450" s="370" t="str">
        <f>IF(深海装备!U449="","",深海装备!U449)</f>
        <v/>
      </c>
      <c r="V450" s="370" t="str">
        <f>IF(深海装备!V449="","",深海装备!V449)</f>
        <v/>
      </c>
      <c r="W450" s="370" t="str">
        <f>IF(深海装备!W449="","",深海装备!W449)</f>
        <v/>
      </c>
      <c r="X450" s="370" t="str">
        <f>IF(深海装备!X449="","",深海装备!X449)</f>
        <v/>
      </c>
      <c r="Y450" s="370" t="str">
        <f>IF(深海装备!Y449="","",深海装备!Y449)</f>
        <v/>
      </c>
      <c r="Z450" s="370" t="str">
        <f>IF(深海装备!Z449="","",深海装备!Z449)</f>
        <v/>
      </c>
      <c r="AA450" s="370" t="str">
        <f>IF(深海装备!AA449="","",深海装备!AA449)</f>
        <v/>
      </c>
      <c r="AB450" t="str">
        <f>IF(深海装备!AB449="","",深海装备!AB449)</f>
        <v/>
      </c>
      <c r="AC450" t="str">
        <f>IF(深海装备!AC449="","",深海装备!AC449)</f>
        <v/>
      </c>
      <c r="AD450" t="str">
        <f>IF(深海装备!AD449="","",深海装备!AD449)</f>
        <v/>
      </c>
    </row>
    <row r="451" spans="1:30">
      <c r="A451" t="str">
        <f>IF(深海装备!A450="","",深海装备!A450)</f>
        <v/>
      </c>
      <c r="B451" s="67" t="str">
        <f>IF(深海装备!B450="","",深海装备!B450)</f>
        <v/>
      </c>
      <c r="C451" t="str">
        <f>IF(深海装备!C450="","",深海装备!C450)</f>
        <v/>
      </c>
      <c r="D451" t="str">
        <f>IF(深海装备!D450="","",深海装备!D450)</f>
        <v/>
      </c>
      <c r="E451" s="370" t="str">
        <f>IF(深海装备!E450="","",深海装备!E450)</f>
        <v/>
      </c>
      <c r="F451" s="370" t="str">
        <f>IF(深海装备!F450="","",深海装备!F450)</f>
        <v/>
      </c>
      <c r="G451" s="370" t="str">
        <f>IF(深海装备!G450="","",深海装备!G450)</f>
        <v/>
      </c>
      <c r="H451" s="370" t="str">
        <f>IF(深海装备!H450="","",深海装备!H450)</f>
        <v/>
      </c>
      <c r="I451" s="370" t="str">
        <f>IF(深海装备!I450="","",深海装备!I450)</f>
        <v/>
      </c>
      <c r="J451" s="370" t="str">
        <f>IF(深海装备!J450="","",深海装备!J450)</f>
        <v/>
      </c>
      <c r="K451" s="370" t="str">
        <f>IF(深海装备!K450="","",深海装备!K450)</f>
        <v/>
      </c>
      <c r="L451" s="370" t="str">
        <f>IF(深海装备!L450="","",深海装备!L450)</f>
        <v/>
      </c>
      <c r="M451" s="370" t="str">
        <f>IF(深海装备!M450="","",深海装备!M450)</f>
        <v/>
      </c>
      <c r="N451" s="370" t="str">
        <f>IF(深海装备!N450="","",深海装备!N450)</f>
        <v/>
      </c>
      <c r="O451" s="370" t="str">
        <f>IF(深海装备!O450="","",深海装备!O450)</f>
        <v/>
      </c>
      <c r="P451" s="370" t="str">
        <f>IF(深海装备!P450="","",深海装备!P450)</f>
        <v/>
      </c>
      <c r="Q451" s="370" t="str">
        <f>IF(深海装备!Q450="","",深海装备!Q450)</f>
        <v/>
      </c>
      <c r="R451" s="370" t="str">
        <f>IF(深海装备!R450="","",深海装备!R450)</f>
        <v/>
      </c>
      <c r="S451" s="370" t="str">
        <f>IF(深海装备!S450="","",深海装备!S450)</f>
        <v/>
      </c>
      <c r="T451" s="370" t="str">
        <f>IF(深海装备!T450="","",深海装备!T450)</f>
        <v/>
      </c>
      <c r="U451" s="370" t="str">
        <f>IF(深海装备!U450="","",深海装备!U450)</f>
        <v/>
      </c>
      <c r="V451" s="370" t="str">
        <f>IF(深海装备!V450="","",深海装备!V450)</f>
        <v/>
      </c>
      <c r="W451" s="370" t="str">
        <f>IF(深海装备!W450="","",深海装备!W450)</f>
        <v/>
      </c>
      <c r="X451" s="370" t="str">
        <f>IF(深海装备!X450="","",深海装备!X450)</f>
        <v/>
      </c>
      <c r="Y451" s="370" t="str">
        <f>IF(深海装备!Y450="","",深海装备!Y450)</f>
        <v/>
      </c>
      <c r="Z451" s="370" t="str">
        <f>IF(深海装备!Z450="","",深海装备!Z450)</f>
        <v/>
      </c>
      <c r="AA451" s="370" t="str">
        <f>IF(深海装备!AA450="","",深海装备!AA450)</f>
        <v/>
      </c>
      <c r="AB451" t="str">
        <f>IF(深海装备!AB450="","",深海装备!AB450)</f>
        <v/>
      </c>
      <c r="AC451" t="str">
        <f>IF(深海装备!AC450="","",深海装备!AC450)</f>
        <v/>
      </c>
      <c r="AD451" t="str">
        <f>IF(深海装备!AD450="","",深海装备!AD450)</f>
        <v/>
      </c>
    </row>
    <row r="452" spans="1:30">
      <c r="A452" t="str">
        <f>IF(深海装备!A451="","",深海装备!A451)</f>
        <v/>
      </c>
      <c r="B452" s="67" t="str">
        <f>IF(深海装备!B451="","",深海装备!B451)</f>
        <v/>
      </c>
      <c r="C452" t="str">
        <f>IF(深海装备!C451="","",深海装备!C451)</f>
        <v/>
      </c>
      <c r="D452" t="str">
        <f>IF(深海装备!D451="","",深海装备!D451)</f>
        <v/>
      </c>
      <c r="E452" s="370" t="str">
        <f>IF(深海装备!E451="","",深海装备!E451)</f>
        <v/>
      </c>
      <c r="F452" s="370" t="str">
        <f>IF(深海装备!F451="","",深海装备!F451)</f>
        <v/>
      </c>
      <c r="G452" s="370" t="str">
        <f>IF(深海装备!G451="","",深海装备!G451)</f>
        <v/>
      </c>
      <c r="H452" s="370" t="str">
        <f>IF(深海装备!H451="","",深海装备!H451)</f>
        <v/>
      </c>
      <c r="I452" s="370" t="str">
        <f>IF(深海装备!I451="","",深海装备!I451)</f>
        <v/>
      </c>
      <c r="J452" s="370" t="str">
        <f>IF(深海装备!J451="","",深海装备!J451)</f>
        <v/>
      </c>
      <c r="K452" s="370" t="str">
        <f>IF(深海装备!K451="","",深海装备!K451)</f>
        <v/>
      </c>
      <c r="L452" s="370" t="str">
        <f>IF(深海装备!L451="","",深海装备!L451)</f>
        <v/>
      </c>
      <c r="M452" s="370" t="str">
        <f>IF(深海装备!M451="","",深海装备!M451)</f>
        <v/>
      </c>
      <c r="N452" s="370" t="str">
        <f>IF(深海装备!N451="","",深海装备!N451)</f>
        <v/>
      </c>
      <c r="O452" s="370" t="str">
        <f>IF(深海装备!O451="","",深海装备!O451)</f>
        <v/>
      </c>
      <c r="P452" s="370" t="str">
        <f>IF(深海装备!P451="","",深海装备!P451)</f>
        <v/>
      </c>
      <c r="Q452" s="370" t="str">
        <f>IF(深海装备!Q451="","",深海装备!Q451)</f>
        <v/>
      </c>
      <c r="R452" s="370" t="str">
        <f>IF(深海装备!R451="","",深海装备!R451)</f>
        <v/>
      </c>
      <c r="S452" s="370" t="str">
        <f>IF(深海装备!S451="","",深海装备!S451)</f>
        <v/>
      </c>
      <c r="T452" s="370" t="str">
        <f>IF(深海装备!T451="","",深海装备!T451)</f>
        <v/>
      </c>
      <c r="U452" s="370" t="str">
        <f>IF(深海装备!U451="","",深海装备!U451)</f>
        <v/>
      </c>
      <c r="V452" s="370" t="str">
        <f>IF(深海装备!V451="","",深海装备!V451)</f>
        <v/>
      </c>
      <c r="W452" s="370" t="str">
        <f>IF(深海装备!W451="","",深海装备!W451)</f>
        <v/>
      </c>
      <c r="X452" s="370" t="str">
        <f>IF(深海装备!X451="","",深海装备!X451)</f>
        <v/>
      </c>
      <c r="Y452" s="370" t="str">
        <f>IF(深海装备!Y451="","",深海装备!Y451)</f>
        <v/>
      </c>
      <c r="Z452" s="370" t="str">
        <f>IF(深海装备!Z451="","",深海装备!Z451)</f>
        <v/>
      </c>
      <c r="AA452" s="370" t="str">
        <f>IF(深海装备!AA451="","",深海装备!AA451)</f>
        <v/>
      </c>
      <c r="AB452" t="str">
        <f>IF(深海装备!AB451="","",深海装备!AB451)</f>
        <v/>
      </c>
      <c r="AC452" t="str">
        <f>IF(深海装备!AC451="","",深海装备!AC451)</f>
        <v/>
      </c>
      <c r="AD452" t="str">
        <f>IF(深海装备!AD451="","",深海装备!AD451)</f>
        <v/>
      </c>
    </row>
    <row r="453" spans="1:30">
      <c r="A453" t="str">
        <f>IF(深海装备!A452="","",深海装备!A452)</f>
        <v/>
      </c>
      <c r="B453" s="67" t="str">
        <f>IF(深海装备!B452="","",深海装备!B452)</f>
        <v/>
      </c>
      <c r="C453" t="str">
        <f>IF(深海装备!C452="","",深海装备!C452)</f>
        <v/>
      </c>
      <c r="D453" t="str">
        <f>IF(深海装备!D452="","",深海装备!D452)</f>
        <v/>
      </c>
      <c r="E453" s="370" t="str">
        <f>IF(深海装备!E452="","",深海装备!E452)</f>
        <v/>
      </c>
      <c r="F453" s="370" t="str">
        <f>IF(深海装备!F452="","",深海装备!F452)</f>
        <v/>
      </c>
      <c r="G453" s="370" t="str">
        <f>IF(深海装备!G452="","",深海装备!G452)</f>
        <v/>
      </c>
      <c r="H453" s="370" t="str">
        <f>IF(深海装备!H452="","",深海装备!H452)</f>
        <v/>
      </c>
      <c r="I453" s="370" t="str">
        <f>IF(深海装备!I452="","",深海装备!I452)</f>
        <v/>
      </c>
      <c r="J453" s="370" t="str">
        <f>IF(深海装备!J452="","",深海装备!J452)</f>
        <v/>
      </c>
      <c r="K453" s="370" t="str">
        <f>IF(深海装备!K452="","",深海装备!K452)</f>
        <v/>
      </c>
      <c r="L453" s="370" t="str">
        <f>IF(深海装备!L452="","",深海装备!L452)</f>
        <v/>
      </c>
      <c r="M453" s="370" t="str">
        <f>IF(深海装备!M452="","",深海装备!M452)</f>
        <v/>
      </c>
      <c r="N453" s="370" t="str">
        <f>IF(深海装备!N452="","",深海装备!N452)</f>
        <v/>
      </c>
      <c r="O453" s="370" t="str">
        <f>IF(深海装备!O452="","",深海装备!O452)</f>
        <v/>
      </c>
      <c r="P453" s="370" t="str">
        <f>IF(深海装备!P452="","",深海装备!P452)</f>
        <v/>
      </c>
      <c r="Q453" s="370" t="str">
        <f>IF(深海装备!Q452="","",深海装备!Q452)</f>
        <v/>
      </c>
      <c r="R453" s="370" t="str">
        <f>IF(深海装备!R452="","",深海装备!R452)</f>
        <v/>
      </c>
      <c r="S453" s="370" t="str">
        <f>IF(深海装备!S452="","",深海装备!S452)</f>
        <v/>
      </c>
      <c r="T453" s="370" t="str">
        <f>IF(深海装备!T452="","",深海装备!T452)</f>
        <v/>
      </c>
      <c r="U453" s="370" t="str">
        <f>IF(深海装备!U452="","",深海装备!U452)</f>
        <v/>
      </c>
      <c r="V453" s="370" t="str">
        <f>IF(深海装备!V452="","",深海装备!V452)</f>
        <v/>
      </c>
      <c r="W453" s="370" t="str">
        <f>IF(深海装备!W452="","",深海装备!W452)</f>
        <v/>
      </c>
      <c r="X453" s="370" t="str">
        <f>IF(深海装备!X452="","",深海装备!X452)</f>
        <v/>
      </c>
      <c r="Y453" s="370" t="str">
        <f>IF(深海装备!Y452="","",深海装备!Y452)</f>
        <v/>
      </c>
      <c r="Z453" s="370" t="str">
        <f>IF(深海装备!Z452="","",深海装备!Z452)</f>
        <v/>
      </c>
      <c r="AA453" s="370" t="str">
        <f>IF(深海装备!AA452="","",深海装备!AA452)</f>
        <v/>
      </c>
      <c r="AB453" t="str">
        <f>IF(深海装备!AB452="","",深海装备!AB452)</f>
        <v/>
      </c>
      <c r="AC453" t="str">
        <f>IF(深海装备!AC452="","",深海装备!AC452)</f>
        <v/>
      </c>
      <c r="AD453" t="str">
        <f>IF(深海装备!AD452="","",深海装备!AD452)</f>
        <v/>
      </c>
    </row>
    <row r="454" spans="1:30">
      <c r="A454" t="str">
        <f>IF(深海装备!A453="","",深海装备!A453)</f>
        <v/>
      </c>
      <c r="B454" s="67" t="str">
        <f>IF(深海装备!B453="","",深海装备!B453)</f>
        <v/>
      </c>
      <c r="C454" t="str">
        <f>IF(深海装备!C453="","",深海装备!C453)</f>
        <v/>
      </c>
      <c r="D454" t="str">
        <f>IF(深海装备!D453="","",深海装备!D453)</f>
        <v/>
      </c>
      <c r="E454" s="370" t="str">
        <f>IF(深海装备!E453="","",深海装备!E453)</f>
        <v/>
      </c>
      <c r="F454" s="370" t="str">
        <f>IF(深海装备!F453="","",深海装备!F453)</f>
        <v/>
      </c>
      <c r="G454" s="370" t="str">
        <f>IF(深海装备!G453="","",深海装备!G453)</f>
        <v/>
      </c>
      <c r="H454" s="370" t="str">
        <f>IF(深海装备!H453="","",深海装备!H453)</f>
        <v/>
      </c>
      <c r="I454" s="370" t="str">
        <f>IF(深海装备!I453="","",深海装备!I453)</f>
        <v/>
      </c>
      <c r="J454" s="370" t="str">
        <f>IF(深海装备!J453="","",深海装备!J453)</f>
        <v/>
      </c>
      <c r="K454" s="370" t="str">
        <f>IF(深海装备!K453="","",深海装备!K453)</f>
        <v/>
      </c>
      <c r="L454" s="370" t="str">
        <f>IF(深海装备!L453="","",深海装备!L453)</f>
        <v/>
      </c>
      <c r="M454" s="370" t="str">
        <f>IF(深海装备!M453="","",深海装备!M453)</f>
        <v/>
      </c>
      <c r="N454" s="370" t="str">
        <f>IF(深海装备!N453="","",深海装备!N453)</f>
        <v/>
      </c>
      <c r="O454" s="370" t="str">
        <f>IF(深海装备!O453="","",深海装备!O453)</f>
        <v/>
      </c>
      <c r="P454" s="370" t="str">
        <f>IF(深海装备!P453="","",深海装备!P453)</f>
        <v/>
      </c>
      <c r="Q454" s="370" t="str">
        <f>IF(深海装备!Q453="","",深海装备!Q453)</f>
        <v/>
      </c>
      <c r="R454" s="370" t="str">
        <f>IF(深海装备!R453="","",深海装备!R453)</f>
        <v/>
      </c>
      <c r="S454" s="370" t="str">
        <f>IF(深海装备!S453="","",深海装备!S453)</f>
        <v/>
      </c>
      <c r="T454" s="370" t="str">
        <f>IF(深海装备!T453="","",深海装备!T453)</f>
        <v/>
      </c>
      <c r="U454" s="370" t="str">
        <f>IF(深海装备!U453="","",深海装备!U453)</f>
        <v/>
      </c>
      <c r="V454" s="370" t="str">
        <f>IF(深海装备!V453="","",深海装备!V453)</f>
        <v/>
      </c>
      <c r="W454" s="370" t="str">
        <f>IF(深海装备!W453="","",深海装备!W453)</f>
        <v/>
      </c>
      <c r="X454" s="370" t="str">
        <f>IF(深海装备!X453="","",深海装备!X453)</f>
        <v/>
      </c>
      <c r="Y454" s="370" t="str">
        <f>IF(深海装备!Y453="","",深海装备!Y453)</f>
        <v/>
      </c>
      <c r="Z454" s="370" t="str">
        <f>IF(深海装备!Z453="","",深海装备!Z453)</f>
        <v/>
      </c>
      <c r="AA454" s="370" t="str">
        <f>IF(深海装备!AA453="","",深海装备!AA453)</f>
        <v/>
      </c>
      <c r="AB454" t="str">
        <f>IF(深海装备!AB453="","",深海装备!AB453)</f>
        <v/>
      </c>
      <c r="AC454" t="str">
        <f>IF(深海装备!AC453="","",深海装备!AC453)</f>
        <v/>
      </c>
      <c r="AD454" t="str">
        <f>IF(深海装备!AD453="","",深海装备!AD453)</f>
        <v/>
      </c>
    </row>
    <row r="455" spans="1:30">
      <c r="A455" t="str">
        <f>IF(深海装备!A454="","",深海装备!A454)</f>
        <v/>
      </c>
      <c r="B455" s="67" t="str">
        <f>IF(深海装备!B454="","",深海装备!B454)</f>
        <v/>
      </c>
      <c r="C455" t="str">
        <f>IF(深海装备!C454="","",深海装备!C454)</f>
        <v/>
      </c>
      <c r="D455" t="str">
        <f>IF(深海装备!D454="","",深海装备!D454)</f>
        <v/>
      </c>
      <c r="E455" s="370" t="str">
        <f>IF(深海装备!E454="","",深海装备!E454)</f>
        <v/>
      </c>
      <c r="F455" s="370" t="str">
        <f>IF(深海装备!F454="","",深海装备!F454)</f>
        <v/>
      </c>
      <c r="G455" s="370" t="str">
        <f>IF(深海装备!G454="","",深海装备!G454)</f>
        <v/>
      </c>
      <c r="H455" s="370" t="str">
        <f>IF(深海装备!H454="","",深海装备!H454)</f>
        <v/>
      </c>
      <c r="I455" s="370" t="str">
        <f>IF(深海装备!I454="","",深海装备!I454)</f>
        <v/>
      </c>
      <c r="J455" s="370" t="str">
        <f>IF(深海装备!J454="","",深海装备!J454)</f>
        <v/>
      </c>
      <c r="K455" s="370" t="str">
        <f>IF(深海装备!K454="","",深海装备!K454)</f>
        <v/>
      </c>
      <c r="L455" s="370" t="str">
        <f>IF(深海装备!L454="","",深海装备!L454)</f>
        <v/>
      </c>
      <c r="M455" s="370" t="str">
        <f>IF(深海装备!M454="","",深海装备!M454)</f>
        <v/>
      </c>
      <c r="N455" s="370" t="str">
        <f>IF(深海装备!N454="","",深海装备!N454)</f>
        <v/>
      </c>
      <c r="O455" s="370" t="str">
        <f>IF(深海装备!O454="","",深海装备!O454)</f>
        <v/>
      </c>
      <c r="P455" s="370" t="str">
        <f>IF(深海装备!P454="","",深海装备!P454)</f>
        <v/>
      </c>
      <c r="Q455" s="370" t="str">
        <f>IF(深海装备!Q454="","",深海装备!Q454)</f>
        <v/>
      </c>
      <c r="R455" s="370" t="str">
        <f>IF(深海装备!R454="","",深海装备!R454)</f>
        <v/>
      </c>
      <c r="S455" s="370" t="str">
        <f>IF(深海装备!S454="","",深海装备!S454)</f>
        <v/>
      </c>
      <c r="T455" s="370" t="str">
        <f>IF(深海装备!T454="","",深海装备!T454)</f>
        <v/>
      </c>
      <c r="U455" s="370" t="str">
        <f>IF(深海装备!U454="","",深海装备!U454)</f>
        <v/>
      </c>
      <c r="V455" s="370" t="str">
        <f>IF(深海装备!V454="","",深海装备!V454)</f>
        <v/>
      </c>
      <c r="W455" s="370" t="str">
        <f>IF(深海装备!W454="","",深海装备!W454)</f>
        <v/>
      </c>
      <c r="X455" s="370" t="str">
        <f>IF(深海装备!X454="","",深海装备!X454)</f>
        <v/>
      </c>
      <c r="Y455" s="370" t="str">
        <f>IF(深海装备!Y454="","",深海装备!Y454)</f>
        <v/>
      </c>
      <c r="Z455" s="370" t="str">
        <f>IF(深海装备!Z454="","",深海装备!Z454)</f>
        <v/>
      </c>
      <c r="AA455" s="370" t="str">
        <f>IF(深海装备!AA454="","",深海装备!AA454)</f>
        <v/>
      </c>
      <c r="AB455" t="str">
        <f>IF(深海装备!AB454="","",深海装备!AB454)</f>
        <v/>
      </c>
      <c r="AC455" t="str">
        <f>IF(深海装备!AC454="","",深海装备!AC454)</f>
        <v/>
      </c>
      <c r="AD455" t="str">
        <f>IF(深海装备!AD454="","",深海装备!AD454)</f>
        <v/>
      </c>
    </row>
    <row r="456" spans="1:30">
      <c r="A456" t="str">
        <f>IF(深海装备!A455="","",深海装备!A455)</f>
        <v/>
      </c>
      <c r="B456" s="67" t="str">
        <f>IF(深海装备!B455="","",深海装备!B455)</f>
        <v/>
      </c>
      <c r="C456" t="str">
        <f>IF(深海装备!C455="","",深海装备!C455)</f>
        <v/>
      </c>
      <c r="D456" t="str">
        <f>IF(深海装备!D455="","",深海装备!D455)</f>
        <v/>
      </c>
      <c r="E456" s="370" t="str">
        <f>IF(深海装备!E455="","",深海装备!E455)</f>
        <v/>
      </c>
      <c r="F456" s="370" t="str">
        <f>IF(深海装备!F455="","",深海装备!F455)</f>
        <v/>
      </c>
      <c r="G456" s="370" t="str">
        <f>IF(深海装备!G455="","",深海装备!G455)</f>
        <v/>
      </c>
      <c r="H456" s="370" t="str">
        <f>IF(深海装备!H455="","",深海装备!H455)</f>
        <v/>
      </c>
      <c r="I456" s="370" t="str">
        <f>IF(深海装备!I455="","",深海装备!I455)</f>
        <v/>
      </c>
      <c r="J456" s="370" t="str">
        <f>IF(深海装备!J455="","",深海装备!J455)</f>
        <v/>
      </c>
      <c r="K456" s="370" t="str">
        <f>IF(深海装备!K455="","",深海装备!K455)</f>
        <v/>
      </c>
      <c r="L456" s="370" t="str">
        <f>IF(深海装备!L455="","",深海装备!L455)</f>
        <v/>
      </c>
      <c r="M456" s="370" t="str">
        <f>IF(深海装备!M455="","",深海装备!M455)</f>
        <v/>
      </c>
      <c r="N456" s="370" t="str">
        <f>IF(深海装备!N455="","",深海装备!N455)</f>
        <v/>
      </c>
      <c r="O456" s="370" t="str">
        <f>IF(深海装备!O455="","",深海装备!O455)</f>
        <v/>
      </c>
      <c r="P456" s="370" t="str">
        <f>IF(深海装备!P455="","",深海装备!P455)</f>
        <v/>
      </c>
      <c r="Q456" s="370" t="str">
        <f>IF(深海装备!Q455="","",深海装备!Q455)</f>
        <v/>
      </c>
      <c r="R456" s="370" t="str">
        <f>IF(深海装备!R455="","",深海装备!R455)</f>
        <v/>
      </c>
      <c r="S456" s="370" t="str">
        <f>IF(深海装备!S455="","",深海装备!S455)</f>
        <v/>
      </c>
      <c r="T456" s="370" t="str">
        <f>IF(深海装备!T455="","",深海装备!T455)</f>
        <v/>
      </c>
      <c r="U456" s="370" t="str">
        <f>IF(深海装备!U455="","",深海装备!U455)</f>
        <v/>
      </c>
      <c r="V456" s="370" t="str">
        <f>IF(深海装备!V455="","",深海装备!V455)</f>
        <v/>
      </c>
      <c r="W456" s="370" t="str">
        <f>IF(深海装备!W455="","",深海装备!W455)</f>
        <v/>
      </c>
      <c r="X456" s="370" t="str">
        <f>IF(深海装备!X455="","",深海装备!X455)</f>
        <v/>
      </c>
      <c r="Y456" s="370" t="str">
        <f>IF(深海装备!Y455="","",深海装备!Y455)</f>
        <v/>
      </c>
      <c r="Z456" s="370" t="str">
        <f>IF(深海装备!Z455="","",深海装备!Z455)</f>
        <v/>
      </c>
      <c r="AA456" s="370" t="str">
        <f>IF(深海装备!AA455="","",深海装备!AA455)</f>
        <v/>
      </c>
      <c r="AB456" t="str">
        <f>IF(深海装备!AB455="","",深海装备!AB455)</f>
        <v/>
      </c>
      <c r="AC456" t="str">
        <f>IF(深海装备!AC455="","",深海装备!AC455)</f>
        <v/>
      </c>
      <c r="AD456" t="str">
        <f>IF(深海装备!AD455="","",深海装备!AD455)</f>
        <v/>
      </c>
    </row>
    <row r="457" spans="1:30">
      <c r="A457" t="str">
        <f>IF(深海装备!A456="","",深海装备!A456)</f>
        <v/>
      </c>
      <c r="B457" s="67" t="str">
        <f>IF(深海装备!B456="","",深海装备!B456)</f>
        <v/>
      </c>
      <c r="C457" t="str">
        <f>IF(深海装备!C456="","",深海装备!C456)</f>
        <v/>
      </c>
      <c r="D457" t="str">
        <f>IF(深海装备!D456="","",深海装备!D456)</f>
        <v/>
      </c>
      <c r="E457" s="370" t="str">
        <f>IF(深海装备!E456="","",深海装备!E456)</f>
        <v/>
      </c>
      <c r="F457" s="370" t="str">
        <f>IF(深海装备!F456="","",深海装备!F456)</f>
        <v/>
      </c>
      <c r="G457" s="370" t="str">
        <f>IF(深海装备!G456="","",深海装备!G456)</f>
        <v/>
      </c>
      <c r="H457" s="370" t="str">
        <f>IF(深海装备!H456="","",深海装备!H456)</f>
        <v/>
      </c>
      <c r="I457" s="370" t="str">
        <f>IF(深海装备!I456="","",深海装备!I456)</f>
        <v/>
      </c>
      <c r="J457" s="370" t="str">
        <f>IF(深海装备!J456="","",深海装备!J456)</f>
        <v/>
      </c>
      <c r="K457" s="370" t="str">
        <f>IF(深海装备!K456="","",深海装备!K456)</f>
        <v/>
      </c>
      <c r="L457" s="370" t="str">
        <f>IF(深海装备!L456="","",深海装备!L456)</f>
        <v/>
      </c>
      <c r="M457" s="370" t="str">
        <f>IF(深海装备!M456="","",深海装备!M456)</f>
        <v/>
      </c>
      <c r="N457" s="370" t="str">
        <f>IF(深海装备!N456="","",深海装备!N456)</f>
        <v/>
      </c>
      <c r="O457" s="370" t="str">
        <f>IF(深海装备!O456="","",深海装备!O456)</f>
        <v/>
      </c>
      <c r="P457" s="370" t="str">
        <f>IF(深海装备!P456="","",深海装备!P456)</f>
        <v/>
      </c>
      <c r="Q457" s="370" t="str">
        <f>IF(深海装备!Q456="","",深海装备!Q456)</f>
        <v/>
      </c>
      <c r="R457" s="370" t="str">
        <f>IF(深海装备!R456="","",深海装备!R456)</f>
        <v/>
      </c>
      <c r="S457" s="370" t="str">
        <f>IF(深海装备!S456="","",深海装备!S456)</f>
        <v/>
      </c>
      <c r="T457" s="370" t="str">
        <f>IF(深海装备!T456="","",深海装备!T456)</f>
        <v/>
      </c>
      <c r="U457" s="370" t="str">
        <f>IF(深海装备!U456="","",深海装备!U456)</f>
        <v/>
      </c>
      <c r="V457" s="370" t="str">
        <f>IF(深海装备!V456="","",深海装备!V456)</f>
        <v/>
      </c>
      <c r="W457" s="370" t="str">
        <f>IF(深海装备!W456="","",深海装备!W456)</f>
        <v/>
      </c>
      <c r="X457" s="370" t="str">
        <f>IF(深海装备!X456="","",深海装备!X456)</f>
        <v/>
      </c>
      <c r="Y457" s="370" t="str">
        <f>IF(深海装备!Y456="","",深海装备!Y456)</f>
        <v/>
      </c>
      <c r="Z457" s="370" t="str">
        <f>IF(深海装备!Z456="","",深海装备!Z456)</f>
        <v/>
      </c>
      <c r="AA457" s="370" t="str">
        <f>IF(深海装备!AA456="","",深海装备!AA456)</f>
        <v/>
      </c>
      <c r="AB457" t="str">
        <f>IF(深海装备!AB456="","",深海装备!AB456)</f>
        <v/>
      </c>
      <c r="AC457" t="str">
        <f>IF(深海装备!AC456="","",深海装备!AC456)</f>
        <v/>
      </c>
      <c r="AD457" t="str">
        <f>IF(深海装备!AD456="","",深海装备!AD456)</f>
        <v/>
      </c>
    </row>
    <row r="458" spans="1:30">
      <c r="A458" t="str">
        <f>IF(深海装备!A457="","",深海装备!A457)</f>
        <v/>
      </c>
      <c r="B458" s="67" t="str">
        <f>IF(深海装备!B457="","",深海装备!B457)</f>
        <v/>
      </c>
      <c r="C458" t="str">
        <f>IF(深海装备!C457="","",深海装备!C457)</f>
        <v/>
      </c>
      <c r="D458" t="str">
        <f>IF(深海装备!D457="","",深海装备!D457)</f>
        <v/>
      </c>
      <c r="E458" s="370" t="str">
        <f>IF(深海装备!E457="","",深海装备!E457)</f>
        <v/>
      </c>
      <c r="F458" s="370" t="str">
        <f>IF(深海装备!F457="","",深海装备!F457)</f>
        <v/>
      </c>
      <c r="G458" s="370" t="str">
        <f>IF(深海装备!G457="","",深海装备!G457)</f>
        <v/>
      </c>
      <c r="H458" s="370" t="str">
        <f>IF(深海装备!H457="","",深海装备!H457)</f>
        <v/>
      </c>
      <c r="I458" s="370" t="str">
        <f>IF(深海装备!I457="","",深海装备!I457)</f>
        <v/>
      </c>
      <c r="J458" s="370" t="str">
        <f>IF(深海装备!J457="","",深海装备!J457)</f>
        <v/>
      </c>
      <c r="K458" s="370" t="str">
        <f>IF(深海装备!K457="","",深海装备!K457)</f>
        <v/>
      </c>
      <c r="L458" s="370" t="str">
        <f>IF(深海装备!L457="","",深海装备!L457)</f>
        <v/>
      </c>
      <c r="M458" s="370" t="str">
        <f>IF(深海装备!M457="","",深海装备!M457)</f>
        <v/>
      </c>
      <c r="N458" s="370" t="str">
        <f>IF(深海装备!N457="","",深海装备!N457)</f>
        <v/>
      </c>
      <c r="O458" s="370" t="str">
        <f>IF(深海装备!O457="","",深海装备!O457)</f>
        <v/>
      </c>
      <c r="P458" s="370" t="str">
        <f>IF(深海装备!P457="","",深海装备!P457)</f>
        <v/>
      </c>
      <c r="Q458" s="370" t="str">
        <f>IF(深海装备!Q457="","",深海装备!Q457)</f>
        <v/>
      </c>
      <c r="R458" s="370" t="str">
        <f>IF(深海装备!R457="","",深海装备!R457)</f>
        <v/>
      </c>
      <c r="S458" s="370" t="str">
        <f>IF(深海装备!S457="","",深海装备!S457)</f>
        <v/>
      </c>
      <c r="T458" s="370" t="str">
        <f>IF(深海装备!T457="","",深海装备!T457)</f>
        <v/>
      </c>
      <c r="U458" s="370" t="str">
        <f>IF(深海装备!U457="","",深海装备!U457)</f>
        <v/>
      </c>
      <c r="V458" s="370" t="str">
        <f>IF(深海装备!V457="","",深海装备!V457)</f>
        <v/>
      </c>
      <c r="W458" s="370" t="str">
        <f>IF(深海装备!W457="","",深海装备!W457)</f>
        <v/>
      </c>
      <c r="X458" s="370" t="str">
        <f>IF(深海装备!X457="","",深海装备!X457)</f>
        <v/>
      </c>
      <c r="Y458" s="370" t="str">
        <f>IF(深海装备!Y457="","",深海装备!Y457)</f>
        <v/>
      </c>
      <c r="Z458" s="370" t="str">
        <f>IF(深海装备!Z457="","",深海装备!Z457)</f>
        <v/>
      </c>
      <c r="AA458" s="370" t="str">
        <f>IF(深海装备!AA457="","",深海装备!AA457)</f>
        <v/>
      </c>
      <c r="AB458" t="str">
        <f>IF(深海装备!AB457="","",深海装备!AB457)</f>
        <v/>
      </c>
      <c r="AC458" t="str">
        <f>IF(深海装备!AC457="","",深海装备!AC457)</f>
        <v/>
      </c>
      <c r="AD458" t="str">
        <f>IF(深海装备!AD457="","",深海装备!AD457)</f>
        <v/>
      </c>
    </row>
    <row r="459" spans="1:30">
      <c r="A459" t="str">
        <f>IF(深海装备!A458="","",深海装备!A458)</f>
        <v/>
      </c>
      <c r="B459" s="67" t="str">
        <f>IF(深海装备!B458="","",深海装备!B458)</f>
        <v/>
      </c>
      <c r="C459" t="str">
        <f>IF(深海装备!C458="","",深海装备!C458)</f>
        <v/>
      </c>
      <c r="D459" t="str">
        <f>IF(深海装备!D458="","",深海装备!D458)</f>
        <v/>
      </c>
      <c r="E459" s="370" t="str">
        <f>IF(深海装备!E458="","",深海装备!E458)</f>
        <v/>
      </c>
      <c r="F459" s="370" t="str">
        <f>IF(深海装备!F458="","",深海装备!F458)</f>
        <v/>
      </c>
      <c r="G459" s="370" t="str">
        <f>IF(深海装备!G458="","",深海装备!G458)</f>
        <v/>
      </c>
      <c r="H459" s="370" t="str">
        <f>IF(深海装备!H458="","",深海装备!H458)</f>
        <v/>
      </c>
      <c r="I459" s="370" t="str">
        <f>IF(深海装备!I458="","",深海装备!I458)</f>
        <v/>
      </c>
      <c r="J459" s="370" t="str">
        <f>IF(深海装备!J458="","",深海装备!J458)</f>
        <v/>
      </c>
      <c r="K459" s="370" t="str">
        <f>IF(深海装备!K458="","",深海装备!K458)</f>
        <v/>
      </c>
      <c r="L459" s="370" t="str">
        <f>IF(深海装备!L458="","",深海装备!L458)</f>
        <v/>
      </c>
      <c r="M459" s="370" t="str">
        <f>IF(深海装备!M458="","",深海装备!M458)</f>
        <v/>
      </c>
      <c r="N459" s="370" t="str">
        <f>IF(深海装备!N458="","",深海装备!N458)</f>
        <v/>
      </c>
      <c r="O459" s="370" t="str">
        <f>IF(深海装备!O458="","",深海装备!O458)</f>
        <v/>
      </c>
      <c r="P459" s="370" t="str">
        <f>IF(深海装备!P458="","",深海装备!P458)</f>
        <v/>
      </c>
      <c r="Q459" s="370" t="str">
        <f>IF(深海装备!Q458="","",深海装备!Q458)</f>
        <v/>
      </c>
      <c r="R459" s="370" t="str">
        <f>IF(深海装备!R458="","",深海装备!R458)</f>
        <v/>
      </c>
      <c r="S459" s="370" t="str">
        <f>IF(深海装备!S458="","",深海装备!S458)</f>
        <v/>
      </c>
      <c r="T459" s="370" t="str">
        <f>IF(深海装备!T458="","",深海装备!T458)</f>
        <v/>
      </c>
      <c r="U459" s="370" t="str">
        <f>IF(深海装备!U458="","",深海装备!U458)</f>
        <v/>
      </c>
      <c r="V459" s="370" t="str">
        <f>IF(深海装备!V458="","",深海装备!V458)</f>
        <v/>
      </c>
      <c r="W459" s="370" t="str">
        <f>IF(深海装备!W458="","",深海装备!W458)</f>
        <v/>
      </c>
      <c r="X459" s="370" t="str">
        <f>IF(深海装备!X458="","",深海装备!X458)</f>
        <v/>
      </c>
      <c r="Y459" s="370" t="str">
        <f>IF(深海装备!Y458="","",深海装备!Y458)</f>
        <v/>
      </c>
      <c r="Z459" s="370" t="str">
        <f>IF(深海装备!Z458="","",深海装备!Z458)</f>
        <v/>
      </c>
      <c r="AA459" s="370" t="str">
        <f>IF(深海装备!AA458="","",深海装备!AA458)</f>
        <v/>
      </c>
      <c r="AB459" t="str">
        <f>IF(深海装备!AB458="","",深海装备!AB458)</f>
        <v/>
      </c>
      <c r="AC459" t="str">
        <f>IF(深海装备!AC458="","",深海装备!AC458)</f>
        <v/>
      </c>
      <c r="AD459" t="str">
        <f>IF(深海装备!AD458="","",深海装备!AD458)</f>
        <v/>
      </c>
    </row>
    <row r="460" spans="1:30">
      <c r="A460" t="str">
        <f>IF(深海装备!A459="","",深海装备!A459)</f>
        <v/>
      </c>
      <c r="B460" s="67" t="str">
        <f>IF(深海装备!B459="","",深海装备!B459)</f>
        <v/>
      </c>
      <c r="C460" t="str">
        <f>IF(深海装备!C459="","",深海装备!C459)</f>
        <v/>
      </c>
      <c r="D460" t="str">
        <f>IF(深海装备!D459="","",深海装备!D459)</f>
        <v/>
      </c>
      <c r="E460" s="370" t="str">
        <f>IF(深海装备!E459="","",深海装备!E459)</f>
        <v/>
      </c>
      <c r="F460" s="370" t="str">
        <f>IF(深海装备!F459="","",深海装备!F459)</f>
        <v/>
      </c>
      <c r="G460" s="370" t="str">
        <f>IF(深海装备!G459="","",深海装备!G459)</f>
        <v/>
      </c>
      <c r="H460" s="370" t="str">
        <f>IF(深海装备!H459="","",深海装备!H459)</f>
        <v/>
      </c>
      <c r="I460" s="370" t="str">
        <f>IF(深海装备!I459="","",深海装备!I459)</f>
        <v/>
      </c>
      <c r="J460" s="370" t="str">
        <f>IF(深海装备!J459="","",深海装备!J459)</f>
        <v/>
      </c>
      <c r="K460" s="370" t="str">
        <f>IF(深海装备!K459="","",深海装备!K459)</f>
        <v/>
      </c>
      <c r="L460" s="370" t="str">
        <f>IF(深海装备!L459="","",深海装备!L459)</f>
        <v/>
      </c>
      <c r="M460" s="370" t="str">
        <f>IF(深海装备!M459="","",深海装备!M459)</f>
        <v/>
      </c>
      <c r="N460" s="370" t="str">
        <f>IF(深海装备!N459="","",深海装备!N459)</f>
        <v/>
      </c>
      <c r="O460" s="370" t="str">
        <f>IF(深海装备!O459="","",深海装备!O459)</f>
        <v/>
      </c>
      <c r="P460" s="370" t="str">
        <f>IF(深海装备!P459="","",深海装备!P459)</f>
        <v/>
      </c>
      <c r="Q460" s="370" t="str">
        <f>IF(深海装备!Q459="","",深海装备!Q459)</f>
        <v/>
      </c>
      <c r="R460" s="370" t="str">
        <f>IF(深海装备!R459="","",深海装备!R459)</f>
        <v/>
      </c>
      <c r="S460" s="370" t="str">
        <f>IF(深海装备!S459="","",深海装备!S459)</f>
        <v/>
      </c>
      <c r="T460" s="370" t="str">
        <f>IF(深海装备!T459="","",深海装备!T459)</f>
        <v/>
      </c>
      <c r="U460" s="370" t="str">
        <f>IF(深海装备!U459="","",深海装备!U459)</f>
        <v/>
      </c>
      <c r="V460" s="370" t="str">
        <f>IF(深海装备!V459="","",深海装备!V459)</f>
        <v/>
      </c>
      <c r="W460" s="370" t="str">
        <f>IF(深海装备!W459="","",深海装备!W459)</f>
        <v/>
      </c>
      <c r="X460" s="370" t="str">
        <f>IF(深海装备!X459="","",深海装备!X459)</f>
        <v/>
      </c>
      <c r="Y460" s="370" t="str">
        <f>IF(深海装备!Y459="","",深海装备!Y459)</f>
        <v/>
      </c>
      <c r="Z460" s="370" t="str">
        <f>IF(深海装备!Z459="","",深海装备!Z459)</f>
        <v/>
      </c>
      <c r="AA460" s="370" t="str">
        <f>IF(深海装备!AA459="","",深海装备!AA459)</f>
        <v/>
      </c>
      <c r="AB460" t="str">
        <f>IF(深海装备!AB459="","",深海装备!AB459)</f>
        <v/>
      </c>
      <c r="AC460" t="str">
        <f>IF(深海装备!AC459="","",深海装备!AC459)</f>
        <v/>
      </c>
      <c r="AD460" t="str">
        <f>IF(深海装备!AD459="","",深海装备!AD459)</f>
        <v/>
      </c>
    </row>
    <row r="461" spans="1:30">
      <c r="A461" t="str">
        <f>IF(深海装备!A460="","",深海装备!A460)</f>
        <v/>
      </c>
      <c r="B461" s="67" t="str">
        <f>IF(深海装备!B460="","",深海装备!B460)</f>
        <v/>
      </c>
      <c r="C461" t="str">
        <f>IF(深海装备!C460="","",深海装备!C460)</f>
        <v/>
      </c>
      <c r="D461" t="str">
        <f>IF(深海装备!D460="","",深海装备!D460)</f>
        <v/>
      </c>
      <c r="E461" s="370" t="str">
        <f>IF(深海装备!E460="","",深海装备!E460)</f>
        <v/>
      </c>
      <c r="F461" s="370" t="str">
        <f>IF(深海装备!F460="","",深海装备!F460)</f>
        <v/>
      </c>
      <c r="G461" s="370" t="str">
        <f>IF(深海装备!G460="","",深海装备!G460)</f>
        <v/>
      </c>
      <c r="H461" s="370" t="str">
        <f>IF(深海装备!H460="","",深海装备!H460)</f>
        <v/>
      </c>
      <c r="I461" s="370" t="str">
        <f>IF(深海装备!I460="","",深海装备!I460)</f>
        <v/>
      </c>
      <c r="J461" s="370" t="str">
        <f>IF(深海装备!J460="","",深海装备!J460)</f>
        <v/>
      </c>
      <c r="K461" s="370" t="str">
        <f>IF(深海装备!K460="","",深海装备!K460)</f>
        <v/>
      </c>
      <c r="L461" s="370" t="str">
        <f>IF(深海装备!L460="","",深海装备!L460)</f>
        <v/>
      </c>
      <c r="M461" s="370" t="str">
        <f>IF(深海装备!M460="","",深海装备!M460)</f>
        <v/>
      </c>
      <c r="N461" s="370" t="str">
        <f>IF(深海装备!N460="","",深海装备!N460)</f>
        <v/>
      </c>
      <c r="O461" s="370" t="str">
        <f>IF(深海装备!O460="","",深海装备!O460)</f>
        <v/>
      </c>
      <c r="P461" s="370" t="str">
        <f>IF(深海装备!P460="","",深海装备!P460)</f>
        <v/>
      </c>
      <c r="Q461" s="370" t="str">
        <f>IF(深海装备!Q460="","",深海装备!Q460)</f>
        <v/>
      </c>
      <c r="R461" s="370" t="str">
        <f>IF(深海装备!R460="","",深海装备!R460)</f>
        <v/>
      </c>
      <c r="S461" s="370" t="str">
        <f>IF(深海装备!S460="","",深海装备!S460)</f>
        <v/>
      </c>
      <c r="T461" s="370" t="str">
        <f>IF(深海装备!T460="","",深海装备!T460)</f>
        <v/>
      </c>
      <c r="U461" s="370" t="str">
        <f>IF(深海装备!U460="","",深海装备!U460)</f>
        <v/>
      </c>
      <c r="V461" s="370" t="str">
        <f>IF(深海装备!V460="","",深海装备!V460)</f>
        <v/>
      </c>
      <c r="W461" s="370" t="str">
        <f>IF(深海装备!W460="","",深海装备!W460)</f>
        <v/>
      </c>
      <c r="X461" s="370" t="str">
        <f>IF(深海装备!X460="","",深海装备!X460)</f>
        <v/>
      </c>
      <c r="Y461" s="370" t="str">
        <f>IF(深海装备!Y460="","",深海装备!Y460)</f>
        <v/>
      </c>
      <c r="Z461" s="370" t="str">
        <f>IF(深海装备!Z460="","",深海装备!Z460)</f>
        <v/>
      </c>
      <c r="AA461" s="370" t="str">
        <f>IF(深海装备!AA460="","",深海装备!AA460)</f>
        <v/>
      </c>
      <c r="AB461" t="str">
        <f>IF(深海装备!AB460="","",深海装备!AB460)</f>
        <v/>
      </c>
      <c r="AC461" t="str">
        <f>IF(深海装备!AC460="","",深海装备!AC460)</f>
        <v/>
      </c>
      <c r="AD461" t="str">
        <f>IF(深海装备!AD460="","",深海装备!AD460)</f>
        <v/>
      </c>
    </row>
    <row r="462" spans="1:30">
      <c r="A462" t="str">
        <f>IF(深海装备!A461="","",深海装备!A461)</f>
        <v/>
      </c>
      <c r="B462" s="67" t="str">
        <f>IF(深海装备!B461="","",深海装备!B461)</f>
        <v/>
      </c>
      <c r="C462" t="str">
        <f>IF(深海装备!C461="","",深海装备!C461)</f>
        <v/>
      </c>
      <c r="D462" t="str">
        <f>IF(深海装备!D461="","",深海装备!D461)</f>
        <v/>
      </c>
      <c r="E462" s="370" t="str">
        <f>IF(深海装备!E461="","",深海装备!E461)</f>
        <v/>
      </c>
      <c r="F462" s="370" t="str">
        <f>IF(深海装备!F461="","",深海装备!F461)</f>
        <v/>
      </c>
      <c r="G462" s="370" t="str">
        <f>IF(深海装备!G461="","",深海装备!G461)</f>
        <v/>
      </c>
      <c r="H462" s="370" t="str">
        <f>IF(深海装备!H461="","",深海装备!H461)</f>
        <v/>
      </c>
      <c r="I462" s="370" t="str">
        <f>IF(深海装备!I461="","",深海装备!I461)</f>
        <v/>
      </c>
      <c r="J462" s="370" t="str">
        <f>IF(深海装备!J461="","",深海装备!J461)</f>
        <v/>
      </c>
      <c r="K462" s="370" t="str">
        <f>IF(深海装备!K461="","",深海装备!K461)</f>
        <v/>
      </c>
      <c r="L462" s="370" t="str">
        <f>IF(深海装备!L461="","",深海装备!L461)</f>
        <v/>
      </c>
      <c r="M462" s="370" t="str">
        <f>IF(深海装备!M461="","",深海装备!M461)</f>
        <v/>
      </c>
      <c r="N462" s="370" t="str">
        <f>IF(深海装备!N461="","",深海装备!N461)</f>
        <v/>
      </c>
      <c r="O462" s="370" t="str">
        <f>IF(深海装备!O461="","",深海装备!O461)</f>
        <v/>
      </c>
      <c r="P462" s="370" t="str">
        <f>IF(深海装备!P461="","",深海装备!P461)</f>
        <v/>
      </c>
      <c r="Q462" s="370" t="str">
        <f>IF(深海装备!Q461="","",深海装备!Q461)</f>
        <v/>
      </c>
      <c r="R462" s="370" t="str">
        <f>IF(深海装备!R461="","",深海装备!R461)</f>
        <v/>
      </c>
      <c r="S462" s="370" t="str">
        <f>IF(深海装备!S461="","",深海装备!S461)</f>
        <v/>
      </c>
      <c r="T462" s="370" t="str">
        <f>IF(深海装备!T461="","",深海装备!T461)</f>
        <v/>
      </c>
      <c r="U462" s="370" t="str">
        <f>IF(深海装备!U461="","",深海装备!U461)</f>
        <v/>
      </c>
      <c r="V462" s="370" t="str">
        <f>IF(深海装备!V461="","",深海装备!V461)</f>
        <v/>
      </c>
      <c r="W462" s="370" t="str">
        <f>IF(深海装备!W461="","",深海装备!W461)</f>
        <v/>
      </c>
      <c r="X462" s="370" t="str">
        <f>IF(深海装备!X461="","",深海装备!X461)</f>
        <v/>
      </c>
      <c r="Y462" s="370" t="str">
        <f>IF(深海装备!Y461="","",深海装备!Y461)</f>
        <v/>
      </c>
      <c r="Z462" s="370" t="str">
        <f>IF(深海装备!Z461="","",深海装备!Z461)</f>
        <v/>
      </c>
      <c r="AA462" s="370" t="str">
        <f>IF(深海装备!AA461="","",深海装备!AA461)</f>
        <v/>
      </c>
      <c r="AB462" t="str">
        <f>IF(深海装备!AB461="","",深海装备!AB461)</f>
        <v/>
      </c>
      <c r="AC462" t="str">
        <f>IF(深海装备!AC461="","",深海装备!AC461)</f>
        <v/>
      </c>
      <c r="AD462" t="str">
        <f>IF(深海装备!AD461="","",深海装备!AD461)</f>
        <v/>
      </c>
    </row>
    <row r="463" spans="1:30">
      <c r="A463" t="str">
        <f>IF(深海装备!A462="","",深海装备!A462)</f>
        <v/>
      </c>
      <c r="B463" s="67" t="str">
        <f>IF(深海装备!B462="","",深海装备!B462)</f>
        <v/>
      </c>
      <c r="C463" t="str">
        <f>IF(深海装备!C462="","",深海装备!C462)</f>
        <v/>
      </c>
      <c r="D463" t="str">
        <f>IF(深海装备!D462="","",深海装备!D462)</f>
        <v/>
      </c>
      <c r="E463" s="370" t="str">
        <f>IF(深海装备!E462="","",深海装备!E462)</f>
        <v/>
      </c>
      <c r="F463" s="370" t="str">
        <f>IF(深海装备!F462="","",深海装备!F462)</f>
        <v/>
      </c>
      <c r="G463" s="370" t="str">
        <f>IF(深海装备!G462="","",深海装备!G462)</f>
        <v/>
      </c>
      <c r="H463" s="370" t="str">
        <f>IF(深海装备!H462="","",深海装备!H462)</f>
        <v/>
      </c>
      <c r="I463" s="370" t="str">
        <f>IF(深海装备!I462="","",深海装备!I462)</f>
        <v/>
      </c>
      <c r="J463" s="370" t="str">
        <f>IF(深海装备!J462="","",深海装备!J462)</f>
        <v/>
      </c>
      <c r="K463" s="370" t="str">
        <f>IF(深海装备!K462="","",深海装备!K462)</f>
        <v/>
      </c>
      <c r="L463" s="370" t="str">
        <f>IF(深海装备!L462="","",深海装备!L462)</f>
        <v/>
      </c>
      <c r="M463" s="370" t="str">
        <f>IF(深海装备!M462="","",深海装备!M462)</f>
        <v/>
      </c>
      <c r="N463" s="370" t="str">
        <f>IF(深海装备!N462="","",深海装备!N462)</f>
        <v/>
      </c>
      <c r="O463" s="370" t="str">
        <f>IF(深海装备!O462="","",深海装备!O462)</f>
        <v/>
      </c>
      <c r="P463" s="370" t="str">
        <f>IF(深海装备!P462="","",深海装备!P462)</f>
        <v/>
      </c>
      <c r="Q463" s="370" t="str">
        <f>IF(深海装备!Q462="","",深海装备!Q462)</f>
        <v/>
      </c>
      <c r="R463" s="370" t="str">
        <f>IF(深海装备!R462="","",深海装备!R462)</f>
        <v/>
      </c>
      <c r="S463" s="370" t="str">
        <f>IF(深海装备!S462="","",深海装备!S462)</f>
        <v/>
      </c>
      <c r="T463" s="370" t="str">
        <f>IF(深海装备!T462="","",深海装备!T462)</f>
        <v/>
      </c>
      <c r="U463" s="370" t="str">
        <f>IF(深海装备!U462="","",深海装备!U462)</f>
        <v/>
      </c>
      <c r="V463" s="370" t="str">
        <f>IF(深海装备!V462="","",深海装备!V462)</f>
        <v/>
      </c>
      <c r="W463" s="370" t="str">
        <f>IF(深海装备!W462="","",深海装备!W462)</f>
        <v/>
      </c>
      <c r="X463" s="370" t="str">
        <f>IF(深海装备!X462="","",深海装备!X462)</f>
        <v/>
      </c>
      <c r="Y463" s="370" t="str">
        <f>IF(深海装备!Y462="","",深海装备!Y462)</f>
        <v/>
      </c>
      <c r="Z463" s="370" t="str">
        <f>IF(深海装备!Z462="","",深海装备!Z462)</f>
        <v/>
      </c>
      <c r="AA463" s="370" t="str">
        <f>IF(深海装备!AA462="","",深海装备!AA462)</f>
        <v/>
      </c>
      <c r="AB463" t="str">
        <f>IF(深海装备!AB462="","",深海装备!AB462)</f>
        <v/>
      </c>
      <c r="AC463" t="str">
        <f>IF(深海装备!AC462="","",深海装备!AC462)</f>
        <v/>
      </c>
      <c r="AD463" t="str">
        <f>IF(深海装备!AD462="","",深海装备!AD462)</f>
        <v/>
      </c>
    </row>
    <row r="464" spans="1:30">
      <c r="A464" t="str">
        <f>IF(深海装备!A463="","",深海装备!A463)</f>
        <v/>
      </c>
      <c r="B464" s="67" t="str">
        <f>IF(深海装备!B463="","",深海装备!B463)</f>
        <v/>
      </c>
      <c r="C464" t="str">
        <f>IF(深海装备!C463="","",深海装备!C463)</f>
        <v/>
      </c>
      <c r="D464" t="str">
        <f>IF(深海装备!D463="","",深海装备!D463)</f>
        <v/>
      </c>
      <c r="E464" s="370" t="str">
        <f>IF(深海装备!E463="","",深海装备!E463)</f>
        <v/>
      </c>
      <c r="F464" s="370" t="str">
        <f>IF(深海装备!F463="","",深海装备!F463)</f>
        <v/>
      </c>
      <c r="G464" s="370" t="str">
        <f>IF(深海装备!G463="","",深海装备!G463)</f>
        <v/>
      </c>
      <c r="H464" s="370" t="str">
        <f>IF(深海装备!H463="","",深海装备!H463)</f>
        <v/>
      </c>
      <c r="I464" s="370" t="str">
        <f>IF(深海装备!I463="","",深海装备!I463)</f>
        <v/>
      </c>
      <c r="J464" s="370" t="str">
        <f>IF(深海装备!J463="","",深海装备!J463)</f>
        <v/>
      </c>
      <c r="K464" s="370" t="str">
        <f>IF(深海装备!K463="","",深海装备!K463)</f>
        <v/>
      </c>
      <c r="L464" s="370" t="str">
        <f>IF(深海装备!L463="","",深海装备!L463)</f>
        <v/>
      </c>
      <c r="M464" s="370" t="str">
        <f>IF(深海装备!M463="","",深海装备!M463)</f>
        <v/>
      </c>
      <c r="N464" s="370" t="str">
        <f>IF(深海装备!N463="","",深海装备!N463)</f>
        <v/>
      </c>
      <c r="O464" s="370" t="str">
        <f>IF(深海装备!O463="","",深海装备!O463)</f>
        <v/>
      </c>
      <c r="P464" s="370" t="str">
        <f>IF(深海装备!P463="","",深海装备!P463)</f>
        <v/>
      </c>
      <c r="Q464" s="370" t="str">
        <f>IF(深海装备!Q463="","",深海装备!Q463)</f>
        <v/>
      </c>
      <c r="R464" s="370" t="str">
        <f>IF(深海装备!R463="","",深海装备!R463)</f>
        <v/>
      </c>
      <c r="S464" s="370" t="str">
        <f>IF(深海装备!S463="","",深海装备!S463)</f>
        <v/>
      </c>
      <c r="T464" s="370" t="str">
        <f>IF(深海装备!T463="","",深海装备!T463)</f>
        <v/>
      </c>
      <c r="U464" s="370" t="str">
        <f>IF(深海装备!U463="","",深海装备!U463)</f>
        <v/>
      </c>
      <c r="V464" s="370" t="str">
        <f>IF(深海装备!V463="","",深海装备!V463)</f>
        <v/>
      </c>
      <c r="W464" s="370" t="str">
        <f>IF(深海装备!W463="","",深海装备!W463)</f>
        <v/>
      </c>
      <c r="X464" s="370" t="str">
        <f>IF(深海装备!X463="","",深海装备!X463)</f>
        <v/>
      </c>
      <c r="Y464" s="370" t="str">
        <f>IF(深海装备!Y463="","",深海装备!Y463)</f>
        <v/>
      </c>
      <c r="Z464" s="370" t="str">
        <f>IF(深海装备!Z463="","",深海装备!Z463)</f>
        <v/>
      </c>
      <c r="AA464" s="370" t="str">
        <f>IF(深海装备!AA463="","",深海装备!AA463)</f>
        <v/>
      </c>
      <c r="AB464" t="str">
        <f>IF(深海装备!AB463="","",深海装备!AB463)</f>
        <v/>
      </c>
      <c r="AC464" t="str">
        <f>IF(深海装备!AC463="","",深海装备!AC463)</f>
        <v/>
      </c>
      <c r="AD464" t="str">
        <f>IF(深海装备!AD463="","",深海装备!AD463)</f>
        <v/>
      </c>
    </row>
    <row r="465" spans="1:30">
      <c r="A465" t="str">
        <f>IF(深海装备!A464="","",深海装备!A464)</f>
        <v/>
      </c>
      <c r="B465" s="67" t="str">
        <f>IF(深海装备!B464="","",深海装备!B464)</f>
        <v/>
      </c>
      <c r="C465" t="str">
        <f>IF(深海装备!C464="","",深海装备!C464)</f>
        <v/>
      </c>
      <c r="D465" t="str">
        <f>IF(深海装备!D464="","",深海装备!D464)</f>
        <v/>
      </c>
      <c r="E465" s="370" t="str">
        <f>IF(深海装备!E464="","",深海装备!E464)</f>
        <v/>
      </c>
      <c r="F465" s="370" t="str">
        <f>IF(深海装备!F464="","",深海装备!F464)</f>
        <v/>
      </c>
      <c r="G465" s="370" t="str">
        <f>IF(深海装备!G464="","",深海装备!G464)</f>
        <v/>
      </c>
      <c r="H465" s="370" t="str">
        <f>IF(深海装备!H464="","",深海装备!H464)</f>
        <v/>
      </c>
      <c r="I465" s="370" t="str">
        <f>IF(深海装备!I464="","",深海装备!I464)</f>
        <v/>
      </c>
      <c r="J465" s="370" t="str">
        <f>IF(深海装备!J464="","",深海装备!J464)</f>
        <v/>
      </c>
      <c r="K465" s="370" t="str">
        <f>IF(深海装备!K464="","",深海装备!K464)</f>
        <v/>
      </c>
      <c r="L465" s="370" t="str">
        <f>IF(深海装备!L464="","",深海装备!L464)</f>
        <v/>
      </c>
      <c r="M465" s="370" t="str">
        <f>IF(深海装备!M464="","",深海装备!M464)</f>
        <v/>
      </c>
      <c r="N465" s="370" t="str">
        <f>IF(深海装备!N464="","",深海装备!N464)</f>
        <v/>
      </c>
      <c r="O465" s="370" t="str">
        <f>IF(深海装备!O464="","",深海装备!O464)</f>
        <v/>
      </c>
      <c r="P465" s="370" t="str">
        <f>IF(深海装备!P464="","",深海装备!P464)</f>
        <v/>
      </c>
      <c r="Q465" s="370" t="str">
        <f>IF(深海装备!Q464="","",深海装备!Q464)</f>
        <v/>
      </c>
      <c r="R465" s="370" t="str">
        <f>IF(深海装备!R464="","",深海装备!R464)</f>
        <v/>
      </c>
      <c r="S465" s="370" t="str">
        <f>IF(深海装备!S464="","",深海装备!S464)</f>
        <v/>
      </c>
      <c r="T465" s="370" t="str">
        <f>IF(深海装备!T464="","",深海装备!T464)</f>
        <v/>
      </c>
      <c r="U465" s="370" t="str">
        <f>IF(深海装备!U464="","",深海装备!U464)</f>
        <v/>
      </c>
      <c r="V465" s="370" t="str">
        <f>IF(深海装备!V464="","",深海装备!V464)</f>
        <v/>
      </c>
      <c r="W465" s="370" t="str">
        <f>IF(深海装备!W464="","",深海装备!W464)</f>
        <v/>
      </c>
      <c r="X465" s="370" t="str">
        <f>IF(深海装备!X464="","",深海装备!X464)</f>
        <v/>
      </c>
      <c r="Y465" s="370" t="str">
        <f>IF(深海装备!Y464="","",深海装备!Y464)</f>
        <v/>
      </c>
      <c r="Z465" s="370" t="str">
        <f>IF(深海装备!Z464="","",深海装备!Z464)</f>
        <v/>
      </c>
      <c r="AA465" s="370" t="str">
        <f>IF(深海装备!AA464="","",深海装备!AA464)</f>
        <v/>
      </c>
      <c r="AB465" t="str">
        <f>IF(深海装备!AB464="","",深海装备!AB464)</f>
        <v/>
      </c>
      <c r="AC465" t="str">
        <f>IF(深海装备!AC464="","",深海装备!AC464)</f>
        <v/>
      </c>
      <c r="AD465" t="str">
        <f>IF(深海装备!AD464="","",深海装备!AD464)</f>
        <v/>
      </c>
    </row>
    <row r="466" spans="1:30">
      <c r="A466" t="str">
        <f>IF(深海装备!A465="","",深海装备!A465)</f>
        <v/>
      </c>
      <c r="B466" s="67" t="str">
        <f>IF(深海装备!B465="","",深海装备!B465)</f>
        <v/>
      </c>
      <c r="C466" t="str">
        <f>IF(深海装备!C465="","",深海装备!C465)</f>
        <v/>
      </c>
      <c r="D466" t="str">
        <f>IF(深海装备!D465="","",深海装备!D465)</f>
        <v/>
      </c>
      <c r="E466" s="370" t="str">
        <f>IF(深海装备!E465="","",深海装备!E465)</f>
        <v/>
      </c>
      <c r="F466" s="370" t="str">
        <f>IF(深海装备!F465="","",深海装备!F465)</f>
        <v/>
      </c>
      <c r="G466" s="370" t="str">
        <f>IF(深海装备!G465="","",深海装备!G465)</f>
        <v/>
      </c>
      <c r="H466" s="370" t="str">
        <f>IF(深海装备!H465="","",深海装备!H465)</f>
        <v/>
      </c>
      <c r="I466" s="370" t="str">
        <f>IF(深海装备!I465="","",深海装备!I465)</f>
        <v/>
      </c>
      <c r="J466" s="370" t="str">
        <f>IF(深海装备!J465="","",深海装备!J465)</f>
        <v/>
      </c>
      <c r="K466" s="370" t="str">
        <f>IF(深海装备!K465="","",深海装备!K465)</f>
        <v/>
      </c>
      <c r="L466" s="370" t="str">
        <f>IF(深海装备!L465="","",深海装备!L465)</f>
        <v/>
      </c>
      <c r="M466" s="370" t="str">
        <f>IF(深海装备!M465="","",深海装备!M465)</f>
        <v/>
      </c>
      <c r="N466" s="370" t="str">
        <f>IF(深海装备!N465="","",深海装备!N465)</f>
        <v/>
      </c>
      <c r="O466" s="370" t="str">
        <f>IF(深海装备!O465="","",深海装备!O465)</f>
        <v/>
      </c>
      <c r="P466" s="370" t="str">
        <f>IF(深海装备!P465="","",深海装备!P465)</f>
        <v/>
      </c>
      <c r="Q466" s="370" t="str">
        <f>IF(深海装备!Q465="","",深海装备!Q465)</f>
        <v/>
      </c>
      <c r="R466" s="370" t="str">
        <f>IF(深海装备!R465="","",深海装备!R465)</f>
        <v/>
      </c>
      <c r="S466" s="370" t="str">
        <f>IF(深海装备!S465="","",深海装备!S465)</f>
        <v/>
      </c>
      <c r="T466" s="370" t="str">
        <f>IF(深海装备!T465="","",深海装备!T465)</f>
        <v/>
      </c>
      <c r="U466" s="370" t="str">
        <f>IF(深海装备!U465="","",深海装备!U465)</f>
        <v/>
      </c>
      <c r="V466" s="370" t="str">
        <f>IF(深海装备!V465="","",深海装备!V465)</f>
        <v/>
      </c>
      <c r="W466" s="370" t="str">
        <f>IF(深海装备!W465="","",深海装备!W465)</f>
        <v/>
      </c>
      <c r="X466" s="370" t="str">
        <f>IF(深海装备!X465="","",深海装备!X465)</f>
        <v/>
      </c>
      <c r="Y466" s="370" t="str">
        <f>IF(深海装备!Y465="","",深海装备!Y465)</f>
        <v/>
      </c>
      <c r="Z466" s="370" t="str">
        <f>IF(深海装备!Z465="","",深海装备!Z465)</f>
        <v/>
      </c>
      <c r="AA466" s="370" t="str">
        <f>IF(深海装备!AA465="","",深海装备!AA465)</f>
        <v/>
      </c>
      <c r="AB466" t="str">
        <f>IF(深海装备!AB465="","",深海装备!AB465)</f>
        <v/>
      </c>
      <c r="AC466" t="str">
        <f>IF(深海装备!AC465="","",深海装备!AC465)</f>
        <v/>
      </c>
      <c r="AD466" t="str">
        <f>IF(深海装备!AD465="","",深海装备!AD465)</f>
        <v/>
      </c>
    </row>
    <row r="467" spans="1:30">
      <c r="A467" t="str">
        <f>IF(深海装备!A466="","",深海装备!A466)</f>
        <v/>
      </c>
      <c r="B467" s="67" t="str">
        <f>IF(深海装备!B466="","",深海装备!B466)</f>
        <v/>
      </c>
      <c r="C467" t="str">
        <f>IF(深海装备!C466="","",深海装备!C466)</f>
        <v/>
      </c>
      <c r="D467" t="str">
        <f>IF(深海装备!D466="","",深海装备!D466)</f>
        <v/>
      </c>
      <c r="E467" s="370" t="str">
        <f>IF(深海装备!E466="","",深海装备!E466)</f>
        <v/>
      </c>
      <c r="F467" s="370" t="str">
        <f>IF(深海装备!F466="","",深海装备!F466)</f>
        <v/>
      </c>
      <c r="G467" s="370" t="str">
        <f>IF(深海装备!G466="","",深海装备!G466)</f>
        <v/>
      </c>
      <c r="H467" s="370" t="str">
        <f>IF(深海装备!H466="","",深海装备!H466)</f>
        <v/>
      </c>
      <c r="I467" s="370" t="str">
        <f>IF(深海装备!I466="","",深海装备!I466)</f>
        <v/>
      </c>
      <c r="J467" s="370" t="str">
        <f>IF(深海装备!J466="","",深海装备!J466)</f>
        <v/>
      </c>
      <c r="K467" s="370" t="str">
        <f>IF(深海装备!K466="","",深海装备!K466)</f>
        <v/>
      </c>
      <c r="L467" s="370" t="str">
        <f>IF(深海装备!L466="","",深海装备!L466)</f>
        <v/>
      </c>
      <c r="M467" s="370" t="str">
        <f>IF(深海装备!M466="","",深海装备!M466)</f>
        <v/>
      </c>
      <c r="N467" s="370" t="str">
        <f>IF(深海装备!N466="","",深海装备!N466)</f>
        <v/>
      </c>
      <c r="O467" s="370" t="str">
        <f>IF(深海装备!O466="","",深海装备!O466)</f>
        <v/>
      </c>
      <c r="P467" s="370" t="str">
        <f>IF(深海装备!P466="","",深海装备!P466)</f>
        <v/>
      </c>
      <c r="Q467" s="370" t="str">
        <f>IF(深海装备!Q466="","",深海装备!Q466)</f>
        <v/>
      </c>
      <c r="R467" s="370" t="str">
        <f>IF(深海装备!R466="","",深海装备!R466)</f>
        <v/>
      </c>
      <c r="S467" s="370" t="str">
        <f>IF(深海装备!S466="","",深海装备!S466)</f>
        <v/>
      </c>
      <c r="T467" s="370" t="str">
        <f>IF(深海装备!T466="","",深海装备!T466)</f>
        <v/>
      </c>
      <c r="U467" s="370" t="str">
        <f>IF(深海装备!U466="","",深海装备!U466)</f>
        <v/>
      </c>
      <c r="V467" s="370" t="str">
        <f>IF(深海装备!V466="","",深海装备!V466)</f>
        <v/>
      </c>
      <c r="W467" s="370" t="str">
        <f>IF(深海装备!W466="","",深海装备!W466)</f>
        <v/>
      </c>
      <c r="X467" s="370" t="str">
        <f>IF(深海装备!X466="","",深海装备!X466)</f>
        <v/>
      </c>
      <c r="Y467" s="370" t="str">
        <f>IF(深海装备!Y466="","",深海装备!Y466)</f>
        <v/>
      </c>
      <c r="Z467" s="370" t="str">
        <f>IF(深海装备!Z466="","",深海装备!Z466)</f>
        <v/>
      </c>
      <c r="AA467" s="370" t="str">
        <f>IF(深海装备!AA466="","",深海装备!AA466)</f>
        <v/>
      </c>
      <c r="AB467" t="str">
        <f>IF(深海装备!AB466="","",深海装备!AB466)</f>
        <v/>
      </c>
      <c r="AC467" t="str">
        <f>IF(深海装备!AC466="","",深海装备!AC466)</f>
        <v/>
      </c>
      <c r="AD467" t="str">
        <f>IF(深海装备!AD466="","",深海装备!AD466)</f>
        <v/>
      </c>
    </row>
    <row r="468" spans="1:30">
      <c r="A468" t="str">
        <f>IF(深海装备!A467="","",深海装备!A467)</f>
        <v/>
      </c>
      <c r="B468" s="67" t="str">
        <f>IF(深海装备!B467="","",深海装备!B467)</f>
        <v/>
      </c>
      <c r="C468" t="str">
        <f>IF(深海装备!C467="","",深海装备!C467)</f>
        <v/>
      </c>
      <c r="D468" t="str">
        <f>IF(深海装备!D467="","",深海装备!D467)</f>
        <v/>
      </c>
      <c r="E468" s="370" t="str">
        <f>IF(深海装备!E467="","",深海装备!E467)</f>
        <v/>
      </c>
      <c r="F468" s="370" t="str">
        <f>IF(深海装备!F467="","",深海装备!F467)</f>
        <v/>
      </c>
      <c r="G468" s="370" t="str">
        <f>IF(深海装备!G467="","",深海装备!G467)</f>
        <v/>
      </c>
      <c r="H468" s="370" t="str">
        <f>IF(深海装备!H467="","",深海装备!H467)</f>
        <v/>
      </c>
      <c r="I468" s="370" t="str">
        <f>IF(深海装备!I467="","",深海装备!I467)</f>
        <v/>
      </c>
      <c r="J468" s="370" t="str">
        <f>IF(深海装备!J467="","",深海装备!J467)</f>
        <v/>
      </c>
      <c r="K468" s="370" t="str">
        <f>IF(深海装备!K467="","",深海装备!K467)</f>
        <v/>
      </c>
      <c r="L468" s="370" t="str">
        <f>IF(深海装备!L467="","",深海装备!L467)</f>
        <v/>
      </c>
      <c r="M468" s="370" t="str">
        <f>IF(深海装备!M467="","",深海装备!M467)</f>
        <v/>
      </c>
      <c r="N468" s="370" t="str">
        <f>IF(深海装备!N467="","",深海装备!N467)</f>
        <v/>
      </c>
      <c r="O468" s="370" t="str">
        <f>IF(深海装备!O467="","",深海装备!O467)</f>
        <v/>
      </c>
      <c r="P468" s="370" t="str">
        <f>IF(深海装备!P467="","",深海装备!P467)</f>
        <v/>
      </c>
      <c r="Q468" s="370" t="str">
        <f>IF(深海装备!Q467="","",深海装备!Q467)</f>
        <v/>
      </c>
      <c r="R468" s="370" t="str">
        <f>IF(深海装备!R467="","",深海装备!R467)</f>
        <v/>
      </c>
      <c r="S468" s="370" t="str">
        <f>IF(深海装备!S467="","",深海装备!S467)</f>
        <v/>
      </c>
      <c r="T468" s="370" t="str">
        <f>IF(深海装备!T467="","",深海装备!T467)</f>
        <v/>
      </c>
      <c r="U468" s="370" t="str">
        <f>IF(深海装备!U467="","",深海装备!U467)</f>
        <v/>
      </c>
      <c r="V468" s="370" t="str">
        <f>IF(深海装备!V467="","",深海装备!V467)</f>
        <v/>
      </c>
      <c r="W468" s="370" t="str">
        <f>IF(深海装备!W467="","",深海装备!W467)</f>
        <v/>
      </c>
      <c r="X468" s="370" t="str">
        <f>IF(深海装备!X467="","",深海装备!X467)</f>
        <v/>
      </c>
      <c r="Y468" s="370" t="str">
        <f>IF(深海装备!Y467="","",深海装备!Y467)</f>
        <v/>
      </c>
      <c r="Z468" s="370" t="str">
        <f>IF(深海装备!Z467="","",深海装备!Z467)</f>
        <v/>
      </c>
      <c r="AA468" s="370" t="str">
        <f>IF(深海装备!AA467="","",深海装备!AA467)</f>
        <v/>
      </c>
      <c r="AB468" t="str">
        <f>IF(深海装备!AB467="","",深海装备!AB467)</f>
        <v/>
      </c>
      <c r="AC468" t="str">
        <f>IF(深海装备!AC467="","",深海装备!AC467)</f>
        <v/>
      </c>
      <c r="AD468" t="str">
        <f>IF(深海装备!AD467="","",深海装备!AD467)</f>
        <v/>
      </c>
    </row>
    <row r="469" spans="1:30">
      <c r="A469" t="str">
        <f>IF(深海装备!A468="","",深海装备!A468)</f>
        <v/>
      </c>
      <c r="B469" s="67" t="str">
        <f>IF(深海装备!B468="","",深海装备!B468)</f>
        <v/>
      </c>
      <c r="C469" t="str">
        <f>IF(深海装备!C468="","",深海装备!C468)</f>
        <v/>
      </c>
      <c r="D469" t="str">
        <f>IF(深海装备!D468="","",深海装备!D468)</f>
        <v/>
      </c>
      <c r="E469" s="370" t="str">
        <f>IF(深海装备!E468="","",深海装备!E468)</f>
        <v/>
      </c>
      <c r="F469" s="370" t="str">
        <f>IF(深海装备!F468="","",深海装备!F468)</f>
        <v/>
      </c>
      <c r="G469" s="370" t="str">
        <f>IF(深海装备!G468="","",深海装备!G468)</f>
        <v/>
      </c>
      <c r="H469" s="370" t="str">
        <f>IF(深海装备!H468="","",深海装备!H468)</f>
        <v/>
      </c>
      <c r="I469" s="370" t="str">
        <f>IF(深海装备!I468="","",深海装备!I468)</f>
        <v/>
      </c>
      <c r="J469" s="370" t="str">
        <f>IF(深海装备!J468="","",深海装备!J468)</f>
        <v/>
      </c>
      <c r="K469" s="370" t="str">
        <f>IF(深海装备!K468="","",深海装备!K468)</f>
        <v/>
      </c>
      <c r="L469" s="370" t="str">
        <f>IF(深海装备!L468="","",深海装备!L468)</f>
        <v/>
      </c>
      <c r="M469" s="370" t="str">
        <f>IF(深海装备!M468="","",深海装备!M468)</f>
        <v/>
      </c>
      <c r="N469" s="370" t="str">
        <f>IF(深海装备!N468="","",深海装备!N468)</f>
        <v/>
      </c>
      <c r="O469" s="370" t="str">
        <f>IF(深海装备!O468="","",深海装备!O468)</f>
        <v/>
      </c>
      <c r="P469" s="370" t="str">
        <f>IF(深海装备!P468="","",深海装备!P468)</f>
        <v/>
      </c>
      <c r="Q469" s="370" t="str">
        <f>IF(深海装备!Q468="","",深海装备!Q468)</f>
        <v/>
      </c>
      <c r="R469" s="370" t="str">
        <f>IF(深海装备!R468="","",深海装备!R468)</f>
        <v/>
      </c>
      <c r="S469" s="370" t="str">
        <f>IF(深海装备!S468="","",深海装备!S468)</f>
        <v/>
      </c>
      <c r="T469" s="370" t="str">
        <f>IF(深海装备!T468="","",深海装备!T468)</f>
        <v/>
      </c>
      <c r="U469" s="370" t="str">
        <f>IF(深海装备!U468="","",深海装备!U468)</f>
        <v/>
      </c>
      <c r="V469" s="370" t="str">
        <f>IF(深海装备!V468="","",深海装备!V468)</f>
        <v/>
      </c>
      <c r="W469" s="370" t="str">
        <f>IF(深海装备!W468="","",深海装备!W468)</f>
        <v/>
      </c>
      <c r="X469" s="370" t="str">
        <f>IF(深海装备!X468="","",深海装备!X468)</f>
        <v/>
      </c>
      <c r="Y469" s="370" t="str">
        <f>IF(深海装备!Y468="","",深海装备!Y468)</f>
        <v/>
      </c>
      <c r="Z469" s="370" t="str">
        <f>IF(深海装备!Z468="","",深海装备!Z468)</f>
        <v/>
      </c>
      <c r="AA469" s="370" t="str">
        <f>IF(深海装备!AA468="","",深海装备!AA468)</f>
        <v/>
      </c>
      <c r="AB469" t="str">
        <f>IF(深海装备!AB468="","",深海装备!AB468)</f>
        <v/>
      </c>
      <c r="AC469" t="str">
        <f>IF(深海装备!AC468="","",深海装备!AC468)</f>
        <v/>
      </c>
      <c r="AD469" t="str">
        <f>IF(深海装备!AD468="","",深海装备!AD468)</f>
        <v/>
      </c>
    </row>
    <row r="470" spans="1:30">
      <c r="A470" t="str">
        <f>IF(深海装备!A469="","",深海装备!A469)</f>
        <v/>
      </c>
      <c r="B470" s="67" t="str">
        <f>IF(深海装备!B469="","",深海装备!B469)</f>
        <v/>
      </c>
      <c r="C470" t="str">
        <f>IF(深海装备!C469="","",深海装备!C469)</f>
        <v/>
      </c>
      <c r="D470" t="str">
        <f>IF(深海装备!D469="","",深海装备!D469)</f>
        <v/>
      </c>
      <c r="E470" s="370" t="str">
        <f>IF(深海装备!E469="","",深海装备!E469)</f>
        <v/>
      </c>
      <c r="F470" s="370" t="str">
        <f>IF(深海装备!F469="","",深海装备!F469)</f>
        <v/>
      </c>
      <c r="G470" s="370" t="str">
        <f>IF(深海装备!G469="","",深海装备!G469)</f>
        <v/>
      </c>
      <c r="H470" s="370" t="str">
        <f>IF(深海装备!H469="","",深海装备!H469)</f>
        <v/>
      </c>
      <c r="I470" s="370" t="str">
        <f>IF(深海装备!I469="","",深海装备!I469)</f>
        <v/>
      </c>
      <c r="J470" s="370" t="str">
        <f>IF(深海装备!J469="","",深海装备!J469)</f>
        <v/>
      </c>
      <c r="K470" s="370" t="str">
        <f>IF(深海装备!K469="","",深海装备!K469)</f>
        <v/>
      </c>
      <c r="L470" s="370" t="str">
        <f>IF(深海装备!L469="","",深海装备!L469)</f>
        <v/>
      </c>
      <c r="M470" s="370" t="str">
        <f>IF(深海装备!M469="","",深海装备!M469)</f>
        <v/>
      </c>
      <c r="N470" s="370" t="str">
        <f>IF(深海装备!N469="","",深海装备!N469)</f>
        <v/>
      </c>
      <c r="O470" s="370" t="str">
        <f>IF(深海装备!O469="","",深海装备!O469)</f>
        <v/>
      </c>
      <c r="P470" s="370" t="str">
        <f>IF(深海装备!P469="","",深海装备!P469)</f>
        <v/>
      </c>
      <c r="Q470" s="370" t="str">
        <f>IF(深海装备!Q469="","",深海装备!Q469)</f>
        <v/>
      </c>
      <c r="R470" s="370" t="str">
        <f>IF(深海装备!R469="","",深海装备!R469)</f>
        <v/>
      </c>
      <c r="S470" s="370" t="str">
        <f>IF(深海装备!S469="","",深海装备!S469)</f>
        <v/>
      </c>
      <c r="T470" s="370" t="str">
        <f>IF(深海装备!T469="","",深海装备!T469)</f>
        <v/>
      </c>
      <c r="U470" s="370" t="str">
        <f>IF(深海装备!U469="","",深海装备!U469)</f>
        <v/>
      </c>
      <c r="V470" s="370" t="str">
        <f>IF(深海装备!V469="","",深海装备!V469)</f>
        <v/>
      </c>
      <c r="W470" s="370" t="str">
        <f>IF(深海装备!W469="","",深海装备!W469)</f>
        <v/>
      </c>
      <c r="X470" s="370" t="str">
        <f>IF(深海装备!X469="","",深海装备!X469)</f>
        <v/>
      </c>
      <c r="Y470" s="370" t="str">
        <f>IF(深海装备!Y469="","",深海装备!Y469)</f>
        <v/>
      </c>
      <c r="Z470" s="370" t="str">
        <f>IF(深海装备!Z469="","",深海装备!Z469)</f>
        <v/>
      </c>
      <c r="AA470" s="370" t="str">
        <f>IF(深海装备!AA469="","",深海装备!AA469)</f>
        <v/>
      </c>
      <c r="AB470" t="str">
        <f>IF(深海装备!AB469="","",深海装备!AB469)</f>
        <v/>
      </c>
      <c r="AC470" t="str">
        <f>IF(深海装备!AC469="","",深海装备!AC469)</f>
        <v/>
      </c>
      <c r="AD470" t="str">
        <f>IF(深海装备!AD469="","",深海装备!AD469)</f>
        <v/>
      </c>
    </row>
    <row r="471" spans="1:30">
      <c r="A471" t="str">
        <f>IF(深海装备!A470="","",深海装备!A470)</f>
        <v/>
      </c>
      <c r="B471" s="67" t="str">
        <f>IF(深海装备!B470="","",深海装备!B470)</f>
        <v/>
      </c>
      <c r="C471" t="str">
        <f>IF(深海装备!C470="","",深海装备!C470)</f>
        <v/>
      </c>
      <c r="D471" t="str">
        <f>IF(深海装备!D470="","",深海装备!D470)</f>
        <v/>
      </c>
      <c r="E471" s="370" t="str">
        <f>IF(深海装备!E470="","",深海装备!E470)</f>
        <v/>
      </c>
      <c r="F471" s="370" t="str">
        <f>IF(深海装备!F470="","",深海装备!F470)</f>
        <v/>
      </c>
      <c r="G471" s="370" t="str">
        <f>IF(深海装备!G470="","",深海装备!G470)</f>
        <v/>
      </c>
      <c r="H471" s="370" t="str">
        <f>IF(深海装备!H470="","",深海装备!H470)</f>
        <v/>
      </c>
      <c r="I471" s="370" t="str">
        <f>IF(深海装备!I470="","",深海装备!I470)</f>
        <v/>
      </c>
      <c r="J471" s="370" t="str">
        <f>IF(深海装备!J470="","",深海装备!J470)</f>
        <v/>
      </c>
      <c r="K471" s="370" t="str">
        <f>IF(深海装备!K470="","",深海装备!K470)</f>
        <v/>
      </c>
      <c r="L471" s="370" t="str">
        <f>IF(深海装备!L470="","",深海装备!L470)</f>
        <v/>
      </c>
      <c r="M471" s="370" t="str">
        <f>IF(深海装备!M470="","",深海装备!M470)</f>
        <v/>
      </c>
      <c r="N471" s="370" t="str">
        <f>IF(深海装备!N470="","",深海装备!N470)</f>
        <v/>
      </c>
      <c r="O471" s="370" t="str">
        <f>IF(深海装备!O470="","",深海装备!O470)</f>
        <v/>
      </c>
      <c r="P471" s="370" t="str">
        <f>IF(深海装备!P470="","",深海装备!P470)</f>
        <v/>
      </c>
      <c r="Q471" s="370" t="str">
        <f>IF(深海装备!Q470="","",深海装备!Q470)</f>
        <v/>
      </c>
      <c r="R471" s="370" t="str">
        <f>IF(深海装备!R470="","",深海装备!R470)</f>
        <v/>
      </c>
      <c r="S471" s="370" t="str">
        <f>IF(深海装备!S470="","",深海装备!S470)</f>
        <v/>
      </c>
      <c r="T471" s="370" t="str">
        <f>IF(深海装备!T470="","",深海装备!T470)</f>
        <v/>
      </c>
      <c r="U471" s="370" t="str">
        <f>IF(深海装备!U470="","",深海装备!U470)</f>
        <v/>
      </c>
      <c r="V471" s="370" t="str">
        <f>IF(深海装备!V470="","",深海装备!V470)</f>
        <v/>
      </c>
      <c r="W471" s="370" t="str">
        <f>IF(深海装备!W470="","",深海装备!W470)</f>
        <v/>
      </c>
      <c r="X471" s="370" t="str">
        <f>IF(深海装备!X470="","",深海装备!X470)</f>
        <v/>
      </c>
      <c r="Y471" s="370" t="str">
        <f>IF(深海装备!Y470="","",深海装备!Y470)</f>
        <v/>
      </c>
      <c r="Z471" s="370" t="str">
        <f>IF(深海装备!Z470="","",深海装备!Z470)</f>
        <v/>
      </c>
      <c r="AA471" s="370" t="str">
        <f>IF(深海装备!AA470="","",深海装备!AA470)</f>
        <v/>
      </c>
      <c r="AB471" t="str">
        <f>IF(深海装备!AB470="","",深海装备!AB470)</f>
        <v/>
      </c>
      <c r="AC471" t="str">
        <f>IF(深海装备!AC470="","",深海装备!AC470)</f>
        <v/>
      </c>
      <c r="AD471" t="str">
        <f>IF(深海装备!AD470="","",深海装备!AD470)</f>
        <v/>
      </c>
    </row>
    <row r="472" spans="1:30">
      <c r="A472" t="str">
        <f>IF(深海装备!A471="","",深海装备!A471)</f>
        <v/>
      </c>
      <c r="B472" s="67" t="str">
        <f>IF(深海装备!B471="","",深海装备!B471)</f>
        <v/>
      </c>
      <c r="C472" t="str">
        <f>IF(深海装备!C471="","",深海装备!C471)</f>
        <v/>
      </c>
      <c r="D472" t="str">
        <f>IF(深海装备!D471="","",深海装备!D471)</f>
        <v/>
      </c>
      <c r="E472" s="370" t="str">
        <f>IF(深海装备!E471="","",深海装备!E471)</f>
        <v/>
      </c>
      <c r="F472" s="370" t="str">
        <f>IF(深海装备!F471="","",深海装备!F471)</f>
        <v/>
      </c>
      <c r="G472" s="370" t="str">
        <f>IF(深海装备!G471="","",深海装备!G471)</f>
        <v/>
      </c>
      <c r="H472" s="370" t="str">
        <f>IF(深海装备!H471="","",深海装备!H471)</f>
        <v/>
      </c>
      <c r="I472" s="370" t="str">
        <f>IF(深海装备!I471="","",深海装备!I471)</f>
        <v/>
      </c>
      <c r="J472" s="370" t="str">
        <f>IF(深海装备!J471="","",深海装备!J471)</f>
        <v/>
      </c>
      <c r="K472" s="370" t="str">
        <f>IF(深海装备!K471="","",深海装备!K471)</f>
        <v/>
      </c>
      <c r="L472" s="370" t="str">
        <f>IF(深海装备!L471="","",深海装备!L471)</f>
        <v/>
      </c>
      <c r="M472" s="370" t="str">
        <f>IF(深海装备!M471="","",深海装备!M471)</f>
        <v/>
      </c>
      <c r="N472" s="370" t="str">
        <f>IF(深海装备!N471="","",深海装备!N471)</f>
        <v/>
      </c>
      <c r="O472" s="370" t="str">
        <f>IF(深海装备!O471="","",深海装备!O471)</f>
        <v/>
      </c>
      <c r="P472" s="370" t="str">
        <f>IF(深海装备!P471="","",深海装备!P471)</f>
        <v/>
      </c>
      <c r="Q472" s="370" t="str">
        <f>IF(深海装备!Q471="","",深海装备!Q471)</f>
        <v/>
      </c>
      <c r="R472" s="370" t="str">
        <f>IF(深海装备!R471="","",深海装备!R471)</f>
        <v/>
      </c>
      <c r="S472" s="370" t="str">
        <f>IF(深海装备!S471="","",深海装备!S471)</f>
        <v/>
      </c>
      <c r="T472" s="370" t="str">
        <f>IF(深海装备!T471="","",深海装备!T471)</f>
        <v/>
      </c>
      <c r="U472" s="370" t="str">
        <f>IF(深海装备!U471="","",深海装备!U471)</f>
        <v/>
      </c>
      <c r="V472" s="370" t="str">
        <f>IF(深海装备!V471="","",深海装备!V471)</f>
        <v/>
      </c>
      <c r="W472" s="370" t="str">
        <f>IF(深海装备!W471="","",深海装备!W471)</f>
        <v/>
      </c>
      <c r="X472" s="370" t="str">
        <f>IF(深海装备!X471="","",深海装备!X471)</f>
        <v/>
      </c>
      <c r="Y472" s="370" t="str">
        <f>IF(深海装备!Y471="","",深海装备!Y471)</f>
        <v/>
      </c>
      <c r="Z472" s="370" t="str">
        <f>IF(深海装备!Z471="","",深海装备!Z471)</f>
        <v/>
      </c>
      <c r="AA472" s="370" t="str">
        <f>IF(深海装备!AA471="","",深海装备!AA471)</f>
        <v/>
      </c>
      <c r="AB472" t="str">
        <f>IF(深海装备!AB471="","",深海装备!AB471)</f>
        <v/>
      </c>
      <c r="AC472" t="str">
        <f>IF(深海装备!AC471="","",深海装备!AC471)</f>
        <v/>
      </c>
      <c r="AD472" t="str">
        <f>IF(深海装备!AD471="","",深海装备!AD471)</f>
        <v/>
      </c>
    </row>
    <row r="473" spans="1:30">
      <c r="A473" t="str">
        <f>IF(深海装备!A472="","",深海装备!A472)</f>
        <v/>
      </c>
      <c r="B473" s="67" t="str">
        <f>IF(深海装备!B472="","",深海装备!B472)</f>
        <v/>
      </c>
      <c r="C473" t="str">
        <f>IF(深海装备!C472="","",深海装备!C472)</f>
        <v/>
      </c>
      <c r="D473" t="str">
        <f>IF(深海装备!D472="","",深海装备!D472)</f>
        <v/>
      </c>
      <c r="E473" s="370" t="str">
        <f>IF(深海装备!E472="","",深海装备!E472)</f>
        <v/>
      </c>
      <c r="F473" s="370" t="str">
        <f>IF(深海装备!F472="","",深海装备!F472)</f>
        <v/>
      </c>
      <c r="G473" s="370" t="str">
        <f>IF(深海装备!G472="","",深海装备!G472)</f>
        <v/>
      </c>
      <c r="H473" s="370" t="str">
        <f>IF(深海装备!H472="","",深海装备!H472)</f>
        <v/>
      </c>
      <c r="I473" s="370" t="str">
        <f>IF(深海装备!I472="","",深海装备!I472)</f>
        <v/>
      </c>
      <c r="J473" s="370" t="str">
        <f>IF(深海装备!J472="","",深海装备!J472)</f>
        <v/>
      </c>
      <c r="K473" s="370" t="str">
        <f>IF(深海装备!K472="","",深海装备!K472)</f>
        <v/>
      </c>
      <c r="L473" s="370" t="str">
        <f>IF(深海装备!L472="","",深海装备!L472)</f>
        <v/>
      </c>
      <c r="M473" s="370" t="str">
        <f>IF(深海装备!M472="","",深海装备!M472)</f>
        <v/>
      </c>
      <c r="N473" s="370" t="str">
        <f>IF(深海装备!N472="","",深海装备!N472)</f>
        <v/>
      </c>
      <c r="O473" s="370" t="str">
        <f>IF(深海装备!O472="","",深海装备!O472)</f>
        <v/>
      </c>
      <c r="P473" s="370" t="str">
        <f>IF(深海装备!P472="","",深海装备!P472)</f>
        <v/>
      </c>
      <c r="Q473" s="370" t="str">
        <f>IF(深海装备!Q472="","",深海装备!Q472)</f>
        <v/>
      </c>
      <c r="R473" s="370" t="str">
        <f>IF(深海装备!R472="","",深海装备!R472)</f>
        <v/>
      </c>
      <c r="S473" s="370" t="str">
        <f>IF(深海装备!S472="","",深海装备!S472)</f>
        <v/>
      </c>
      <c r="T473" s="370" t="str">
        <f>IF(深海装备!T472="","",深海装备!T472)</f>
        <v/>
      </c>
      <c r="U473" s="370" t="str">
        <f>IF(深海装备!U472="","",深海装备!U472)</f>
        <v/>
      </c>
      <c r="V473" s="370" t="str">
        <f>IF(深海装备!V472="","",深海装备!V472)</f>
        <v/>
      </c>
      <c r="W473" s="370" t="str">
        <f>IF(深海装备!W472="","",深海装备!W472)</f>
        <v/>
      </c>
      <c r="X473" s="370" t="str">
        <f>IF(深海装备!X472="","",深海装备!X472)</f>
        <v/>
      </c>
      <c r="Y473" s="370" t="str">
        <f>IF(深海装备!Y472="","",深海装备!Y472)</f>
        <v/>
      </c>
      <c r="Z473" s="370" t="str">
        <f>IF(深海装备!Z472="","",深海装备!Z472)</f>
        <v/>
      </c>
      <c r="AA473" s="370" t="str">
        <f>IF(深海装备!AA472="","",深海装备!AA472)</f>
        <v/>
      </c>
      <c r="AB473" t="str">
        <f>IF(深海装备!AB472="","",深海装备!AB472)</f>
        <v/>
      </c>
      <c r="AC473" t="str">
        <f>IF(深海装备!AC472="","",深海装备!AC472)</f>
        <v/>
      </c>
      <c r="AD473" t="str">
        <f>IF(深海装备!AD472="","",深海装备!AD472)</f>
        <v/>
      </c>
    </row>
    <row r="474" spans="1:30">
      <c r="A474" t="str">
        <f>IF(深海装备!A473="","",深海装备!A473)</f>
        <v/>
      </c>
      <c r="B474" s="67" t="str">
        <f>IF(深海装备!B473="","",深海装备!B473)</f>
        <v/>
      </c>
      <c r="C474" t="str">
        <f>IF(深海装备!C473="","",深海装备!C473)</f>
        <v/>
      </c>
      <c r="D474" t="str">
        <f>IF(深海装备!D473="","",深海装备!D473)</f>
        <v/>
      </c>
      <c r="E474" s="370" t="str">
        <f>IF(深海装备!E473="","",深海装备!E473)</f>
        <v/>
      </c>
      <c r="F474" s="370" t="str">
        <f>IF(深海装备!F473="","",深海装备!F473)</f>
        <v/>
      </c>
      <c r="G474" s="370" t="str">
        <f>IF(深海装备!G473="","",深海装备!G473)</f>
        <v/>
      </c>
      <c r="H474" s="370" t="str">
        <f>IF(深海装备!H473="","",深海装备!H473)</f>
        <v/>
      </c>
      <c r="I474" s="370" t="str">
        <f>IF(深海装备!I473="","",深海装备!I473)</f>
        <v/>
      </c>
      <c r="J474" s="370" t="str">
        <f>IF(深海装备!J473="","",深海装备!J473)</f>
        <v/>
      </c>
      <c r="K474" s="370" t="str">
        <f>IF(深海装备!K473="","",深海装备!K473)</f>
        <v/>
      </c>
      <c r="L474" s="370" t="str">
        <f>IF(深海装备!L473="","",深海装备!L473)</f>
        <v/>
      </c>
      <c r="M474" s="370" t="str">
        <f>IF(深海装备!M473="","",深海装备!M473)</f>
        <v/>
      </c>
      <c r="N474" s="370" t="str">
        <f>IF(深海装备!N473="","",深海装备!N473)</f>
        <v/>
      </c>
      <c r="O474" s="370" t="str">
        <f>IF(深海装备!O473="","",深海装备!O473)</f>
        <v/>
      </c>
      <c r="P474" s="370" t="str">
        <f>IF(深海装备!P473="","",深海装备!P473)</f>
        <v/>
      </c>
      <c r="Q474" s="370" t="str">
        <f>IF(深海装备!Q473="","",深海装备!Q473)</f>
        <v/>
      </c>
      <c r="R474" s="370" t="str">
        <f>IF(深海装备!R473="","",深海装备!R473)</f>
        <v/>
      </c>
      <c r="S474" s="370" t="str">
        <f>IF(深海装备!S473="","",深海装备!S473)</f>
        <v/>
      </c>
      <c r="T474" s="370" t="str">
        <f>IF(深海装备!T473="","",深海装备!T473)</f>
        <v/>
      </c>
      <c r="U474" s="370" t="str">
        <f>IF(深海装备!U473="","",深海装备!U473)</f>
        <v/>
      </c>
      <c r="V474" s="370" t="str">
        <f>IF(深海装备!V473="","",深海装备!V473)</f>
        <v/>
      </c>
      <c r="W474" s="370" t="str">
        <f>IF(深海装备!W473="","",深海装备!W473)</f>
        <v/>
      </c>
      <c r="X474" s="370" t="str">
        <f>IF(深海装备!X473="","",深海装备!X473)</f>
        <v/>
      </c>
      <c r="Y474" s="370" t="str">
        <f>IF(深海装备!Y473="","",深海装备!Y473)</f>
        <v/>
      </c>
      <c r="Z474" s="370" t="str">
        <f>IF(深海装备!Z473="","",深海装备!Z473)</f>
        <v/>
      </c>
      <c r="AA474" s="370" t="str">
        <f>IF(深海装备!AA473="","",深海装备!AA473)</f>
        <v/>
      </c>
      <c r="AB474" t="str">
        <f>IF(深海装备!AB473="","",深海装备!AB473)</f>
        <v/>
      </c>
      <c r="AC474" t="str">
        <f>IF(深海装备!AC473="","",深海装备!AC473)</f>
        <v/>
      </c>
      <c r="AD474" t="str">
        <f>IF(深海装备!AD473="","",深海装备!AD473)</f>
        <v/>
      </c>
    </row>
    <row r="475" spans="1:30">
      <c r="A475" t="str">
        <f>IF(深海装备!A474="","",深海装备!A474)</f>
        <v/>
      </c>
      <c r="B475" s="67" t="str">
        <f>IF(深海装备!B474="","",深海装备!B474)</f>
        <v/>
      </c>
      <c r="C475" t="str">
        <f>IF(深海装备!C474="","",深海装备!C474)</f>
        <v/>
      </c>
      <c r="D475" t="str">
        <f>IF(深海装备!D474="","",深海装备!D474)</f>
        <v/>
      </c>
      <c r="E475" s="370" t="str">
        <f>IF(深海装备!E474="","",深海装备!E474)</f>
        <v/>
      </c>
      <c r="F475" s="370" t="str">
        <f>IF(深海装备!F474="","",深海装备!F474)</f>
        <v/>
      </c>
      <c r="G475" s="370" t="str">
        <f>IF(深海装备!G474="","",深海装备!G474)</f>
        <v/>
      </c>
      <c r="H475" s="370" t="str">
        <f>IF(深海装备!H474="","",深海装备!H474)</f>
        <v/>
      </c>
      <c r="I475" s="370" t="str">
        <f>IF(深海装备!I474="","",深海装备!I474)</f>
        <v/>
      </c>
      <c r="J475" s="370" t="str">
        <f>IF(深海装备!J474="","",深海装备!J474)</f>
        <v/>
      </c>
      <c r="K475" s="370" t="str">
        <f>IF(深海装备!K474="","",深海装备!K474)</f>
        <v/>
      </c>
      <c r="L475" s="370" t="str">
        <f>IF(深海装备!L474="","",深海装备!L474)</f>
        <v/>
      </c>
      <c r="M475" s="370" t="str">
        <f>IF(深海装备!M474="","",深海装备!M474)</f>
        <v/>
      </c>
      <c r="N475" s="370" t="str">
        <f>IF(深海装备!N474="","",深海装备!N474)</f>
        <v/>
      </c>
      <c r="O475" s="370" t="str">
        <f>IF(深海装备!O474="","",深海装备!O474)</f>
        <v/>
      </c>
      <c r="P475" s="370" t="str">
        <f>IF(深海装备!P474="","",深海装备!P474)</f>
        <v/>
      </c>
      <c r="Q475" s="370" t="str">
        <f>IF(深海装备!Q474="","",深海装备!Q474)</f>
        <v/>
      </c>
      <c r="R475" s="370" t="str">
        <f>IF(深海装备!R474="","",深海装备!R474)</f>
        <v/>
      </c>
      <c r="S475" s="370" t="str">
        <f>IF(深海装备!S474="","",深海装备!S474)</f>
        <v/>
      </c>
      <c r="T475" s="370" t="str">
        <f>IF(深海装备!T474="","",深海装备!T474)</f>
        <v/>
      </c>
      <c r="U475" s="370" t="str">
        <f>IF(深海装备!U474="","",深海装备!U474)</f>
        <v/>
      </c>
      <c r="V475" s="370" t="str">
        <f>IF(深海装备!V474="","",深海装备!V474)</f>
        <v/>
      </c>
      <c r="W475" s="370" t="str">
        <f>IF(深海装备!W474="","",深海装备!W474)</f>
        <v/>
      </c>
      <c r="X475" s="370" t="str">
        <f>IF(深海装备!X474="","",深海装备!X474)</f>
        <v/>
      </c>
      <c r="Y475" s="370" t="str">
        <f>IF(深海装备!Y474="","",深海装备!Y474)</f>
        <v/>
      </c>
      <c r="Z475" s="370" t="str">
        <f>IF(深海装备!Z474="","",深海装备!Z474)</f>
        <v/>
      </c>
      <c r="AA475" s="370" t="str">
        <f>IF(深海装备!AA474="","",深海装备!AA474)</f>
        <v/>
      </c>
      <c r="AB475" t="str">
        <f>IF(深海装备!AB474="","",深海装备!AB474)</f>
        <v/>
      </c>
      <c r="AC475" t="str">
        <f>IF(深海装备!AC474="","",深海装备!AC474)</f>
        <v/>
      </c>
      <c r="AD475" t="str">
        <f>IF(深海装备!AD474="","",深海装备!AD474)</f>
        <v/>
      </c>
    </row>
    <row r="476" spans="1:30">
      <c r="A476" t="str">
        <f>IF(深海装备!A475="","",深海装备!A475)</f>
        <v/>
      </c>
      <c r="B476" s="67" t="str">
        <f>IF(深海装备!B475="","",深海装备!B475)</f>
        <v/>
      </c>
      <c r="C476" t="str">
        <f>IF(深海装备!C475="","",深海装备!C475)</f>
        <v/>
      </c>
      <c r="D476" t="str">
        <f>IF(深海装备!D475="","",深海装备!D475)</f>
        <v/>
      </c>
      <c r="E476" s="370" t="str">
        <f>IF(深海装备!E475="","",深海装备!E475)</f>
        <v/>
      </c>
      <c r="F476" s="370" t="str">
        <f>IF(深海装备!F475="","",深海装备!F475)</f>
        <v/>
      </c>
      <c r="G476" s="370" t="str">
        <f>IF(深海装备!G475="","",深海装备!G475)</f>
        <v/>
      </c>
      <c r="H476" s="370" t="str">
        <f>IF(深海装备!H475="","",深海装备!H475)</f>
        <v/>
      </c>
      <c r="I476" s="370" t="str">
        <f>IF(深海装备!I475="","",深海装备!I475)</f>
        <v/>
      </c>
      <c r="J476" s="370" t="str">
        <f>IF(深海装备!J475="","",深海装备!J475)</f>
        <v/>
      </c>
      <c r="K476" s="370" t="str">
        <f>IF(深海装备!K475="","",深海装备!K475)</f>
        <v/>
      </c>
      <c r="L476" s="370" t="str">
        <f>IF(深海装备!L475="","",深海装备!L475)</f>
        <v/>
      </c>
      <c r="M476" s="370" t="str">
        <f>IF(深海装备!M475="","",深海装备!M475)</f>
        <v/>
      </c>
      <c r="N476" s="370" t="str">
        <f>IF(深海装备!N475="","",深海装备!N475)</f>
        <v/>
      </c>
      <c r="O476" s="370" t="str">
        <f>IF(深海装备!O475="","",深海装备!O475)</f>
        <v/>
      </c>
      <c r="P476" s="370" t="str">
        <f>IF(深海装备!P475="","",深海装备!P475)</f>
        <v/>
      </c>
      <c r="Q476" s="370" t="str">
        <f>IF(深海装备!Q475="","",深海装备!Q475)</f>
        <v/>
      </c>
      <c r="R476" s="370" t="str">
        <f>IF(深海装备!R475="","",深海装备!R475)</f>
        <v/>
      </c>
      <c r="S476" s="370" t="str">
        <f>IF(深海装备!S475="","",深海装备!S475)</f>
        <v/>
      </c>
      <c r="T476" s="370" t="str">
        <f>IF(深海装备!T475="","",深海装备!T475)</f>
        <v/>
      </c>
      <c r="U476" s="370" t="str">
        <f>IF(深海装备!U475="","",深海装备!U475)</f>
        <v/>
      </c>
      <c r="V476" s="370" t="str">
        <f>IF(深海装备!V475="","",深海装备!V475)</f>
        <v/>
      </c>
      <c r="W476" s="370" t="str">
        <f>IF(深海装备!W475="","",深海装备!W475)</f>
        <v/>
      </c>
      <c r="X476" s="370" t="str">
        <f>IF(深海装备!X475="","",深海装备!X475)</f>
        <v/>
      </c>
      <c r="Y476" s="370" t="str">
        <f>IF(深海装备!Y475="","",深海装备!Y475)</f>
        <v/>
      </c>
      <c r="Z476" s="370" t="str">
        <f>IF(深海装备!Z475="","",深海装备!Z475)</f>
        <v/>
      </c>
      <c r="AA476" s="370" t="str">
        <f>IF(深海装备!AA475="","",深海装备!AA475)</f>
        <v/>
      </c>
      <c r="AB476" t="str">
        <f>IF(深海装备!AB475="","",深海装备!AB475)</f>
        <v/>
      </c>
      <c r="AC476" t="str">
        <f>IF(深海装备!AC475="","",深海装备!AC475)</f>
        <v/>
      </c>
      <c r="AD476" t="str">
        <f>IF(深海装备!AD475="","",深海装备!AD475)</f>
        <v/>
      </c>
    </row>
    <row r="477" spans="1:30">
      <c r="A477" t="str">
        <f>IF(深海装备!A476="","",深海装备!A476)</f>
        <v/>
      </c>
      <c r="B477" s="67" t="str">
        <f>IF(深海装备!B476="","",深海装备!B476)</f>
        <v/>
      </c>
      <c r="C477" t="str">
        <f>IF(深海装备!C476="","",深海装备!C476)</f>
        <v/>
      </c>
      <c r="D477" t="str">
        <f>IF(深海装备!D476="","",深海装备!D476)</f>
        <v/>
      </c>
      <c r="E477" s="370" t="str">
        <f>IF(深海装备!E476="","",深海装备!E476)</f>
        <v/>
      </c>
      <c r="F477" s="370" t="str">
        <f>IF(深海装备!F476="","",深海装备!F476)</f>
        <v/>
      </c>
      <c r="G477" s="370" t="str">
        <f>IF(深海装备!G476="","",深海装备!G476)</f>
        <v/>
      </c>
      <c r="H477" s="370" t="str">
        <f>IF(深海装备!H476="","",深海装备!H476)</f>
        <v/>
      </c>
      <c r="I477" s="370" t="str">
        <f>IF(深海装备!I476="","",深海装备!I476)</f>
        <v/>
      </c>
      <c r="J477" s="370" t="str">
        <f>IF(深海装备!J476="","",深海装备!J476)</f>
        <v/>
      </c>
      <c r="K477" s="370" t="str">
        <f>IF(深海装备!K476="","",深海装备!K476)</f>
        <v/>
      </c>
      <c r="L477" s="370" t="str">
        <f>IF(深海装备!L476="","",深海装备!L476)</f>
        <v/>
      </c>
      <c r="M477" s="370" t="str">
        <f>IF(深海装备!M476="","",深海装备!M476)</f>
        <v/>
      </c>
      <c r="N477" s="370" t="str">
        <f>IF(深海装备!N476="","",深海装备!N476)</f>
        <v/>
      </c>
      <c r="O477" s="370" t="str">
        <f>IF(深海装备!O476="","",深海装备!O476)</f>
        <v/>
      </c>
      <c r="P477" s="370" t="str">
        <f>IF(深海装备!P476="","",深海装备!P476)</f>
        <v/>
      </c>
      <c r="Q477" s="370" t="str">
        <f>IF(深海装备!Q476="","",深海装备!Q476)</f>
        <v/>
      </c>
      <c r="R477" s="370" t="str">
        <f>IF(深海装备!R476="","",深海装备!R476)</f>
        <v/>
      </c>
      <c r="S477" s="370" t="str">
        <f>IF(深海装备!S476="","",深海装备!S476)</f>
        <v/>
      </c>
      <c r="T477" s="370" t="str">
        <f>IF(深海装备!T476="","",深海装备!T476)</f>
        <v/>
      </c>
      <c r="U477" s="370" t="str">
        <f>IF(深海装备!U476="","",深海装备!U476)</f>
        <v/>
      </c>
      <c r="V477" s="370" t="str">
        <f>IF(深海装备!V476="","",深海装备!V476)</f>
        <v/>
      </c>
      <c r="W477" s="370" t="str">
        <f>IF(深海装备!W476="","",深海装备!W476)</f>
        <v/>
      </c>
      <c r="X477" s="370" t="str">
        <f>IF(深海装备!X476="","",深海装备!X476)</f>
        <v/>
      </c>
      <c r="Y477" s="370" t="str">
        <f>IF(深海装备!Y476="","",深海装备!Y476)</f>
        <v/>
      </c>
      <c r="Z477" s="370" t="str">
        <f>IF(深海装备!Z476="","",深海装备!Z476)</f>
        <v/>
      </c>
      <c r="AA477" s="370" t="str">
        <f>IF(深海装备!AA476="","",深海装备!AA476)</f>
        <v/>
      </c>
      <c r="AB477" t="str">
        <f>IF(深海装备!AB476="","",深海装备!AB476)</f>
        <v/>
      </c>
      <c r="AC477" t="str">
        <f>IF(深海装备!AC476="","",深海装备!AC476)</f>
        <v/>
      </c>
      <c r="AD477" t="str">
        <f>IF(深海装备!AD476="","",深海装备!AD476)</f>
        <v/>
      </c>
    </row>
    <row r="478" spans="1:30">
      <c r="A478" t="str">
        <f>IF(深海装备!A477="","",深海装备!A477)</f>
        <v/>
      </c>
      <c r="B478" s="67" t="str">
        <f>IF(深海装备!B477="","",深海装备!B477)</f>
        <v/>
      </c>
      <c r="C478" t="str">
        <f>IF(深海装备!C477="","",深海装备!C477)</f>
        <v/>
      </c>
      <c r="D478" t="str">
        <f>IF(深海装备!D477="","",深海装备!D477)</f>
        <v/>
      </c>
      <c r="E478" s="370" t="str">
        <f>IF(深海装备!E477="","",深海装备!E477)</f>
        <v/>
      </c>
      <c r="F478" s="370" t="str">
        <f>IF(深海装备!F477="","",深海装备!F477)</f>
        <v/>
      </c>
      <c r="G478" s="370" t="str">
        <f>IF(深海装备!G477="","",深海装备!G477)</f>
        <v/>
      </c>
      <c r="H478" s="370" t="str">
        <f>IF(深海装备!H477="","",深海装备!H477)</f>
        <v/>
      </c>
      <c r="I478" s="370" t="str">
        <f>IF(深海装备!I477="","",深海装备!I477)</f>
        <v/>
      </c>
      <c r="J478" s="370" t="str">
        <f>IF(深海装备!J477="","",深海装备!J477)</f>
        <v/>
      </c>
      <c r="K478" s="370" t="str">
        <f>IF(深海装备!K477="","",深海装备!K477)</f>
        <v/>
      </c>
      <c r="L478" s="370" t="str">
        <f>IF(深海装备!L477="","",深海装备!L477)</f>
        <v/>
      </c>
      <c r="M478" s="370" t="str">
        <f>IF(深海装备!M477="","",深海装备!M477)</f>
        <v/>
      </c>
      <c r="N478" s="370" t="str">
        <f>IF(深海装备!N477="","",深海装备!N477)</f>
        <v/>
      </c>
      <c r="O478" s="370" t="str">
        <f>IF(深海装备!O477="","",深海装备!O477)</f>
        <v/>
      </c>
      <c r="P478" s="370" t="str">
        <f>IF(深海装备!P477="","",深海装备!P477)</f>
        <v/>
      </c>
      <c r="Q478" s="370" t="str">
        <f>IF(深海装备!Q477="","",深海装备!Q477)</f>
        <v/>
      </c>
      <c r="R478" s="370" t="str">
        <f>IF(深海装备!R477="","",深海装备!R477)</f>
        <v/>
      </c>
      <c r="S478" s="370" t="str">
        <f>IF(深海装备!S477="","",深海装备!S477)</f>
        <v/>
      </c>
      <c r="T478" s="370" t="str">
        <f>IF(深海装备!T477="","",深海装备!T477)</f>
        <v/>
      </c>
      <c r="U478" s="370" t="str">
        <f>IF(深海装备!U477="","",深海装备!U477)</f>
        <v/>
      </c>
      <c r="V478" s="370" t="str">
        <f>IF(深海装备!V477="","",深海装备!V477)</f>
        <v/>
      </c>
      <c r="W478" s="370" t="str">
        <f>IF(深海装备!W477="","",深海装备!W477)</f>
        <v/>
      </c>
      <c r="X478" s="370" t="str">
        <f>IF(深海装备!X477="","",深海装备!X477)</f>
        <v/>
      </c>
      <c r="Y478" s="370" t="str">
        <f>IF(深海装备!Y477="","",深海装备!Y477)</f>
        <v/>
      </c>
      <c r="Z478" s="370" t="str">
        <f>IF(深海装备!Z477="","",深海装备!Z477)</f>
        <v/>
      </c>
      <c r="AA478" s="370" t="str">
        <f>IF(深海装备!AA477="","",深海装备!AA477)</f>
        <v/>
      </c>
      <c r="AB478" t="str">
        <f>IF(深海装备!AB477="","",深海装备!AB477)</f>
        <v/>
      </c>
      <c r="AC478" t="str">
        <f>IF(深海装备!AC477="","",深海装备!AC477)</f>
        <v/>
      </c>
      <c r="AD478" t="str">
        <f>IF(深海装备!AD477="","",深海装备!AD477)</f>
        <v/>
      </c>
    </row>
    <row r="479" spans="1:30">
      <c r="A479" t="str">
        <f>IF(深海装备!A478="","",深海装备!A478)</f>
        <v/>
      </c>
      <c r="B479" s="67" t="str">
        <f>IF(深海装备!B478="","",深海装备!B478)</f>
        <v/>
      </c>
      <c r="C479" t="str">
        <f>IF(深海装备!C478="","",深海装备!C478)</f>
        <v/>
      </c>
      <c r="D479" t="str">
        <f>IF(深海装备!D478="","",深海装备!D478)</f>
        <v/>
      </c>
      <c r="E479" s="370" t="str">
        <f>IF(深海装备!E478="","",深海装备!E478)</f>
        <v/>
      </c>
      <c r="F479" s="370" t="str">
        <f>IF(深海装备!F478="","",深海装备!F478)</f>
        <v/>
      </c>
      <c r="G479" s="370" t="str">
        <f>IF(深海装备!G478="","",深海装备!G478)</f>
        <v/>
      </c>
      <c r="H479" s="370" t="str">
        <f>IF(深海装备!H478="","",深海装备!H478)</f>
        <v/>
      </c>
      <c r="I479" s="370" t="str">
        <f>IF(深海装备!I478="","",深海装备!I478)</f>
        <v/>
      </c>
      <c r="J479" s="370" t="str">
        <f>IF(深海装备!J478="","",深海装备!J478)</f>
        <v/>
      </c>
      <c r="K479" s="370" t="str">
        <f>IF(深海装备!K478="","",深海装备!K478)</f>
        <v/>
      </c>
      <c r="L479" s="370" t="str">
        <f>IF(深海装备!L478="","",深海装备!L478)</f>
        <v/>
      </c>
      <c r="M479" s="370" t="str">
        <f>IF(深海装备!M478="","",深海装备!M478)</f>
        <v/>
      </c>
      <c r="N479" s="370" t="str">
        <f>IF(深海装备!N478="","",深海装备!N478)</f>
        <v/>
      </c>
      <c r="O479" s="370" t="str">
        <f>IF(深海装备!O478="","",深海装备!O478)</f>
        <v/>
      </c>
      <c r="P479" s="370" t="str">
        <f>IF(深海装备!P478="","",深海装备!P478)</f>
        <v/>
      </c>
      <c r="Q479" s="370" t="str">
        <f>IF(深海装备!Q478="","",深海装备!Q478)</f>
        <v/>
      </c>
      <c r="R479" s="370" t="str">
        <f>IF(深海装备!R478="","",深海装备!R478)</f>
        <v/>
      </c>
      <c r="S479" s="370" t="str">
        <f>IF(深海装备!S478="","",深海装备!S478)</f>
        <v/>
      </c>
      <c r="T479" s="370" t="str">
        <f>IF(深海装备!T478="","",深海装备!T478)</f>
        <v/>
      </c>
      <c r="U479" s="370" t="str">
        <f>IF(深海装备!U478="","",深海装备!U478)</f>
        <v/>
      </c>
      <c r="V479" s="370" t="str">
        <f>IF(深海装备!V478="","",深海装备!V478)</f>
        <v/>
      </c>
      <c r="W479" s="370" t="str">
        <f>IF(深海装备!W478="","",深海装备!W478)</f>
        <v/>
      </c>
      <c r="X479" s="370" t="str">
        <f>IF(深海装备!X478="","",深海装备!X478)</f>
        <v/>
      </c>
      <c r="Y479" s="370" t="str">
        <f>IF(深海装备!Y478="","",深海装备!Y478)</f>
        <v/>
      </c>
      <c r="Z479" s="370" t="str">
        <f>IF(深海装备!Z478="","",深海装备!Z478)</f>
        <v/>
      </c>
      <c r="AA479" s="370" t="str">
        <f>IF(深海装备!AA478="","",深海装备!AA478)</f>
        <v/>
      </c>
      <c r="AB479" t="str">
        <f>IF(深海装备!AB478="","",深海装备!AB478)</f>
        <v/>
      </c>
      <c r="AC479" t="str">
        <f>IF(深海装备!AC478="","",深海装备!AC478)</f>
        <v/>
      </c>
      <c r="AD479" t="str">
        <f>IF(深海装备!AD478="","",深海装备!AD478)</f>
        <v/>
      </c>
    </row>
    <row r="480" spans="1:30">
      <c r="A480" t="str">
        <f>IF(深海装备!A479="","",深海装备!A479)</f>
        <v/>
      </c>
      <c r="B480" s="67" t="str">
        <f>IF(深海装备!B479="","",深海装备!B479)</f>
        <v/>
      </c>
      <c r="C480" t="str">
        <f>IF(深海装备!C479="","",深海装备!C479)</f>
        <v/>
      </c>
      <c r="D480" t="str">
        <f>IF(深海装备!D479="","",深海装备!D479)</f>
        <v/>
      </c>
      <c r="E480" s="370" t="str">
        <f>IF(深海装备!E479="","",深海装备!E479)</f>
        <v/>
      </c>
      <c r="F480" s="370" t="str">
        <f>IF(深海装备!F479="","",深海装备!F479)</f>
        <v/>
      </c>
      <c r="G480" s="370" t="str">
        <f>IF(深海装备!G479="","",深海装备!G479)</f>
        <v/>
      </c>
      <c r="H480" s="370" t="str">
        <f>IF(深海装备!H479="","",深海装备!H479)</f>
        <v/>
      </c>
      <c r="I480" s="370" t="str">
        <f>IF(深海装备!I479="","",深海装备!I479)</f>
        <v/>
      </c>
      <c r="J480" s="370" t="str">
        <f>IF(深海装备!J479="","",深海装备!J479)</f>
        <v/>
      </c>
      <c r="K480" s="370" t="str">
        <f>IF(深海装备!K479="","",深海装备!K479)</f>
        <v/>
      </c>
      <c r="L480" s="370" t="str">
        <f>IF(深海装备!L479="","",深海装备!L479)</f>
        <v/>
      </c>
      <c r="M480" s="370" t="str">
        <f>IF(深海装备!M479="","",深海装备!M479)</f>
        <v/>
      </c>
      <c r="N480" s="370" t="str">
        <f>IF(深海装备!N479="","",深海装备!N479)</f>
        <v/>
      </c>
      <c r="O480" s="370" t="str">
        <f>IF(深海装备!O479="","",深海装备!O479)</f>
        <v/>
      </c>
      <c r="P480" s="370" t="str">
        <f>IF(深海装备!P479="","",深海装备!P479)</f>
        <v/>
      </c>
      <c r="Q480" s="370" t="str">
        <f>IF(深海装备!Q479="","",深海装备!Q479)</f>
        <v/>
      </c>
      <c r="R480" s="370" t="str">
        <f>IF(深海装备!R479="","",深海装备!R479)</f>
        <v/>
      </c>
      <c r="S480" s="370" t="str">
        <f>IF(深海装备!S479="","",深海装备!S479)</f>
        <v/>
      </c>
      <c r="T480" s="370" t="str">
        <f>IF(深海装备!T479="","",深海装备!T479)</f>
        <v/>
      </c>
      <c r="U480" s="370" t="str">
        <f>IF(深海装备!U479="","",深海装备!U479)</f>
        <v/>
      </c>
      <c r="V480" s="370" t="str">
        <f>IF(深海装备!V479="","",深海装备!V479)</f>
        <v/>
      </c>
      <c r="W480" s="370" t="str">
        <f>IF(深海装备!W479="","",深海装备!W479)</f>
        <v/>
      </c>
      <c r="X480" s="370" t="str">
        <f>IF(深海装备!X479="","",深海装备!X479)</f>
        <v/>
      </c>
      <c r="Y480" s="370" t="str">
        <f>IF(深海装备!Y479="","",深海装备!Y479)</f>
        <v/>
      </c>
      <c r="Z480" s="370" t="str">
        <f>IF(深海装备!Z479="","",深海装备!Z479)</f>
        <v/>
      </c>
      <c r="AA480" s="370" t="str">
        <f>IF(深海装备!AA479="","",深海装备!AA479)</f>
        <v/>
      </c>
      <c r="AB480" t="str">
        <f>IF(深海装备!AB479="","",深海装备!AB479)</f>
        <v/>
      </c>
      <c r="AC480" t="str">
        <f>IF(深海装备!AC479="","",深海装备!AC479)</f>
        <v/>
      </c>
      <c r="AD480" t="str">
        <f>IF(深海装备!AD479="","",深海装备!AD479)</f>
        <v/>
      </c>
    </row>
    <row r="481" spans="1:30">
      <c r="A481" t="str">
        <f>IF(深海装备!A480="","",深海装备!A480)</f>
        <v/>
      </c>
      <c r="B481" s="67" t="str">
        <f>IF(深海装备!B480="","",深海装备!B480)</f>
        <v/>
      </c>
      <c r="C481" t="str">
        <f>IF(深海装备!C480="","",深海装备!C480)</f>
        <v/>
      </c>
      <c r="D481" t="str">
        <f>IF(深海装备!D480="","",深海装备!D480)</f>
        <v/>
      </c>
      <c r="E481" s="370" t="str">
        <f>IF(深海装备!E480="","",深海装备!E480)</f>
        <v/>
      </c>
      <c r="F481" s="370" t="str">
        <f>IF(深海装备!F480="","",深海装备!F480)</f>
        <v/>
      </c>
      <c r="G481" s="370" t="str">
        <f>IF(深海装备!G480="","",深海装备!G480)</f>
        <v/>
      </c>
      <c r="H481" s="370" t="str">
        <f>IF(深海装备!H480="","",深海装备!H480)</f>
        <v/>
      </c>
      <c r="I481" s="370" t="str">
        <f>IF(深海装备!I480="","",深海装备!I480)</f>
        <v/>
      </c>
      <c r="J481" s="370" t="str">
        <f>IF(深海装备!J480="","",深海装备!J480)</f>
        <v/>
      </c>
      <c r="K481" s="370" t="str">
        <f>IF(深海装备!K480="","",深海装备!K480)</f>
        <v/>
      </c>
      <c r="L481" s="370" t="str">
        <f>IF(深海装备!L480="","",深海装备!L480)</f>
        <v/>
      </c>
      <c r="M481" s="370" t="str">
        <f>IF(深海装备!M480="","",深海装备!M480)</f>
        <v/>
      </c>
      <c r="N481" s="370" t="str">
        <f>IF(深海装备!N480="","",深海装备!N480)</f>
        <v/>
      </c>
      <c r="O481" s="370" t="str">
        <f>IF(深海装备!O480="","",深海装备!O480)</f>
        <v/>
      </c>
      <c r="P481" s="370" t="str">
        <f>IF(深海装备!P480="","",深海装备!P480)</f>
        <v/>
      </c>
      <c r="Q481" s="370" t="str">
        <f>IF(深海装备!Q480="","",深海装备!Q480)</f>
        <v/>
      </c>
      <c r="R481" s="370" t="str">
        <f>IF(深海装备!R480="","",深海装备!R480)</f>
        <v/>
      </c>
      <c r="S481" s="370" t="str">
        <f>IF(深海装备!S480="","",深海装备!S480)</f>
        <v/>
      </c>
      <c r="T481" s="370" t="str">
        <f>IF(深海装备!T480="","",深海装备!T480)</f>
        <v/>
      </c>
      <c r="U481" s="370" t="str">
        <f>IF(深海装备!U480="","",深海装备!U480)</f>
        <v/>
      </c>
      <c r="V481" s="370" t="str">
        <f>IF(深海装备!V480="","",深海装备!V480)</f>
        <v/>
      </c>
      <c r="W481" s="370" t="str">
        <f>IF(深海装备!W480="","",深海装备!W480)</f>
        <v/>
      </c>
      <c r="X481" s="370" t="str">
        <f>IF(深海装备!X480="","",深海装备!X480)</f>
        <v/>
      </c>
      <c r="Y481" s="370" t="str">
        <f>IF(深海装备!Y480="","",深海装备!Y480)</f>
        <v/>
      </c>
      <c r="Z481" s="370" t="str">
        <f>IF(深海装备!Z480="","",深海装备!Z480)</f>
        <v/>
      </c>
      <c r="AA481" s="370" t="str">
        <f>IF(深海装备!AA480="","",深海装备!AA480)</f>
        <v/>
      </c>
      <c r="AB481" t="str">
        <f>IF(深海装备!AB480="","",深海装备!AB480)</f>
        <v/>
      </c>
      <c r="AC481" t="str">
        <f>IF(深海装备!AC480="","",深海装备!AC480)</f>
        <v/>
      </c>
      <c r="AD481" t="str">
        <f>IF(深海装备!AD480="","",深海装备!AD480)</f>
        <v/>
      </c>
    </row>
    <row r="482" spans="1:30">
      <c r="A482" t="str">
        <f>IF(深海装备!A481="","",深海装备!A481)</f>
        <v/>
      </c>
      <c r="B482" s="67" t="str">
        <f>IF(深海装备!B481="","",深海装备!B481)</f>
        <v/>
      </c>
      <c r="C482" t="str">
        <f>IF(深海装备!C481="","",深海装备!C481)</f>
        <v/>
      </c>
      <c r="D482" t="str">
        <f>IF(深海装备!D481="","",深海装备!D481)</f>
        <v/>
      </c>
      <c r="E482" s="370" t="str">
        <f>IF(深海装备!E481="","",深海装备!E481)</f>
        <v/>
      </c>
      <c r="F482" s="370" t="str">
        <f>IF(深海装备!F481="","",深海装备!F481)</f>
        <v/>
      </c>
      <c r="G482" s="370" t="str">
        <f>IF(深海装备!G481="","",深海装备!G481)</f>
        <v/>
      </c>
      <c r="H482" s="370" t="str">
        <f>IF(深海装备!H481="","",深海装备!H481)</f>
        <v/>
      </c>
      <c r="I482" s="370" t="str">
        <f>IF(深海装备!I481="","",深海装备!I481)</f>
        <v/>
      </c>
      <c r="J482" s="370" t="str">
        <f>IF(深海装备!J481="","",深海装备!J481)</f>
        <v/>
      </c>
      <c r="K482" s="370" t="str">
        <f>IF(深海装备!K481="","",深海装备!K481)</f>
        <v/>
      </c>
      <c r="L482" s="370" t="str">
        <f>IF(深海装备!L481="","",深海装备!L481)</f>
        <v/>
      </c>
      <c r="M482" s="370" t="str">
        <f>IF(深海装备!M481="","",深海装备!M481)</f>
        <v/>
      </c>
      <c r="N482" s="370" t="str">
        <f>IF(深海装备!N481="","",深海装备!N481)</f>
        <v/>
      </c>
      <c r="O482" s="370" t="str">
        <f>IF(深海装备!O481="","",深海装备!O481)</f>
        <v/>
      </c>
      <c r="P482" s="370" t="str">
        <f>IF(深海装备!P481="","",深海装备!P481)</f>
        <v/>
      </c>
      <c r="Q482" s="370" t="str">
        <f>IF(深海装备!Q481="","",深海装备!Q481)</f>
        <v/>
      </c>
      <c r="R482" s="370" t="str">
        <f>IF(深海装备!R481="","",深海装备!R481)</f>
        <v/>
      </c>
      <c r="S482" s="370" t="str">
        <f>IF(深海装备!S481="","",深海装备!S481)</f>
        <v/>
      </c>
      <c r="T482" s="370" t="str">
        <f>IF(深海装备!T481="","",深海装备!T481)</f>
        <v/>
      </c>
      <c r="U482" s="370" t="str">
        <f>IF(深海装备!U481="","",深海装备!U481)</f>
        <v/>
      </c>
      <c r="V482" s="370" t="str">
        <f>IF(深海装备!V481="","",深海装备!V481)</f>
        <v/>
      </c>
      <c r="W482" s="370" t="str">
        <f>IF(深海装备!W481="","",深海装备!W481)</f>
        <v/>
      </c>
      <c r="X482" s="370" t="str">
        <f>IF(深海装备!X481="","",深海装备!X481)</f>
        <v/>
      </c>
      <c r="Y482" s="370" t="str">
        <f>IF(深海装备!Y481="","",深海装备!Y481)</f>
        <v/>
      </c>
      <c r="Z482" s="370" t="str">
        <f>IF(深海装备!Z481="","",深海装备!Z481)</f>
        <v/>
      </c>
      <c r="AA482" s="370" t="str">
        <f>IF(深海装备!AA481="","",深海装备!AA481)</f>
        <v/>
      </c>
      <c r="AB482" t="str">
        <f>IF(深海装备!AB481="","",深海装备!AB481)</f>
        <v/>
      </c>
      <c r="AC482" t="str">
        <f>IF(深海装备!AC481="","",深海装备!AC481)</f>
        <v/>
      </c>
      <c r="AD482" t="str">
        <f>IF(深海装备!AD481="","",深海装备!AD481)</f>
        <v/>
      </c>
    </row>
    <row r="483" spans="1:30">
      <c r="A483" t="str">
        <f>IF(深海装备!A482="","",深海装备!A482)</f>
        <v/>
      </c>
      <c r="B483" s="67" t="str">
        <f>IF(深海装备!B482="","",深海装备!B482)</f>
        <v/>
      </c>
      <c r="C483" t="str">
        <f>IF(深海装备!C482="","",深海装备!C482)</f>
        <v/>
      </c>
      <c r="D483" t="str">
        <f>IF(深海装备!D482="","",深海装备!D482)</f>
        <v/>
      </c>
      <c r="E483" s="370" t="str">
        <f>IF(深海装备!E482="","",深海装备!E482)</f>
        <v/>
      </c>
      <c r="F483" s="370" t="str">
        <f>IF(深海装备!F482="","",深海装备!F482)</f>
        <v/>
      </c>
      <c r="G483" s="370" t="str">
        <f>IF(深海装备!G482="","",深海装备!G482)</f>
        <v/>
      </c>
      <c r="H483" s="370" t="str">
        <f>IF(深海装备!H482="","",深海装备!H482)</f>
        <v/>
      </c>
      <c r="I483" s="370" t="str">
        <f>IF(深海装备!I482="","",深海装备!I482)</f>
        <v/>
      </c>
      <c r="J483" s="370" t="str">
        <f>IF(深海装备!J482="","",深海装备!J482)</f>
        <v/>
      </c>
      <c r="K483" s="370" t="str">
        <f>IF(深海装备!K482="","",深海装备!K482)</f>
        <v/>
      </c>
      <c r="L483" s="370" t="str">
        <f>IF(深海装备!L482="","",深海装备!L482)</f>
        <v/>
      </c>
      <c r="M483" s="370" t="str">
        <f>IF(深海装备!M482="","",深海装备!M482)</f>
        <v/>
      </c>
      <c r="N483" s="370" t="str">
        <f>IF(深海装备!N482="","",深海装备!N482)</f>
        <v/>
      </c>
      <c r="O483" s="370" t="str">
        <f>IF(深海装备!O482="","",深海装备!O482)</f>
        <v/>
      </c>
      <c r="P483" s="370" t="str">
        <f>IF(深海装备!P482="","",深海装备!P482)</f>
        <v/>
      </c>
      <c r="Q483" s="370" t="str">
        <f>IF(深海装备!Q482="","",深海装备!Q482)</f>
        <v/>
      </c>
      <c r="R483" s="370" t="str">
        <f>IF(深海装备!R482="","",深海装备!R482)</f>
        <v/>
      </c>
      <c r="S483" s="370" t="str">
        <f>IF(深海装备!S482="","",深海装备!S482)</f>
        <v/>
      </c>
      <c r="T483" s="370" t="str">
        <f>IF(深海装备!T482="","",深海装备!T482)</f>
        <v/>
      </c>
      <c r="U483" s="370" t="str">
        <f>IF(深海装备!U482="","",深海装备!U482)</f>
        <v/>
      </c>
      <c r="V483" s="370" t="str">
        <f>IF(深海装备!V482="","",深海装备!V482)</f>
        <v/>
      </c>
      <c r="W483" s="370" t="str">
        <f>IF(深海装备!W482="","",深海装备!W482)</f>
        <v/>
      </c>
      <c r="X483" s="370" t="str">
        <f>IF(深海装备!X482="","",深海装备!X482)</f>
        <v/>
      </c>
      <c r="Y483" s="370" t="str">
        <f>IF(深海装备!Y482="","",深海装备!Y482)</f>
        <v/>
      </c>
      <c r="Z483" s="370" t="str">
        <f>IF(深海装备!Z482="","",深海装备!Z482)</f>
        <v/>
      </c>
      <c r="AA483" s="370" t="str">
        <f>IF(深海装备!AA482="","",深海装备!AA482)</f>
        <v/>
      </c>
      <c r="AB483" t="str">
        <f>IF(深海装备!AB482="","",深海装备!AB482)</f>
        <v/>
      </c>
      <c r="AC483" t="str">
        <f>IF(深海装备!AC482="","",深海装备!AC482)</f>
        <v/>
      </c>
      <c r="AD483" t="str">
        <f>IF(深海装备!AD482="","",深海装备!AD482)</f>
        <v/>
      </c>
    </row>
    <row r="484" spans="1:30">
      <c r="A484" t="str">
        <f>IF(深海装备!A483="","",深海装备!A483)</f>
        <v/>
      </c>
      <c r="B484" s="67" t="str">
        <f>IF(深海装备!B483="","",深海装备!B483)</f>
        <v/>
      </c>
      <c r="C484" t="str">
        <f>IF(深海装备!C483="","",深海装备!C483)</f>
        <v/>
      </c>
      <c r="D484" t="str">
        <f>IF(深海装备!D483="","",深海装备!D483)</f>
        <v/>
      </c>
      <c r="E484" s="370" t="str">
        <f>IF(深海装备!E483="","",深海装备!E483)</f>
        <v/>
      </c>
      <c r="F484" s="370" t="str">
        <f>IF(深海装备!F483="","",深海装备!F483)</f>
        <v/>
      </c>
      <c r="G484" s="370" t="str">
        <f>IF(深海装备!G483="","",深海装备!G483)</f>
        <v/>
      </c>
      <c r="H484" s="370" t="str">
        <f>IF(深海装备!H483="","",深海装备!H483)</f>
        <v/>
      </c>
      <c r="I484" s="370" t="str">
        <f>IF(深海装备!I483="","",深海装备!I483)</f>
        <v/>
      </c>
      <c r="J484" s="370" t="str">
        <f>IF(深海装备!J483="","",深海装备!J483)</f>
        <v/>
      </c>
      <c r="K484" s="370" t="str">
        <f>IF(深海装备!K483="","",深海装备!K483)</f>
        <v/>
      </c>
      <c r="L484" s="370" t="str">
        <f>IF(深海装备!L483="","",深海装备!L483)</f>
        <v/>
      </c>
      <c r="M484" s="370" t="str">
        <f>IF(深海装备!M483="","",深海装备!M483)</f>
        <v/>
      </c>
      <c r="N484" s="370" t="str">
        <f>IF(深海装备!N483="","",深海装备!N483)</f>
        <v/>
      </c>
      <c r="O484" s="370" t="str">
        <f>IF(深海装备!O483="","",深海装备!O483)</f>
        <v/>
      </c>
      <c r="P484" s="370" t="str">
        <f>IF(深海装备!P483="","",深海装备!P483)</f>
        <v/>
      </c>
      <c r="Q484" s="370" t="str">
        <f>IF(深海装备!Q483="","",深海装备!Q483)</f>
        <v/>
      </c>
      <c r="R484" s="370" t="str">
        <f>IF(深海装备!R483="","",深海装备!R483)</f>
        <v/>
      </c>
      <c r="S484" s="370" t="str">
        <f>IF(深海装备!S483="","",深海装备!S483)</f>
        <v/>
      </c>
      <c r="T484" s="370" t="str">
        <f>IF(深海装备!T483="","",深海装备!T483)</f>
        <v/>
      </c>
      <c r="U484" s="370" t="str">
        <f>IF(深海装备!U483="","",深海装备!U483)</f>
        <v/>
      </c>
      <c r="V484" s="370" t="str">
        <f>IF(深海装备!V483="","",深海装备!V483)</f>
        <v/>
      </c>
      <c r="W484" s="370" t="str">
        <f>IF(深海装备!W483="","",深海装备!W483)</f>
        <v/>
      </c>
      <c r="X484" s="370" t="str">
        <f>IF(深海装备!X483="","",深海装备!X483)</f>
        <v/>
      </c>
      <c r="Y484" s="370" t="str">
        <f>IF(深海装备!Y483="","",深海装备!Y483)</f>
        <v/>
      </c>
      <c r="Z484" s="370" t="str">
        <f>IF(深海装备!Z483="","",深海装备!Z483)</f>
        <v/>
      </c>
      <c r="AA484" s="370" t="str">
        <f>IF(深海装备!AA483="","",深海装备!AA483)</f>
        <v/>
      </c>
      <c r="AB484" t="str">
        <f>IF(深海装备!AB483="","",深海装备!AB483)</f>
        <v/>
      </c>
      <c r="AC484" t="str">
        <f>IF(深海装备!AC483="","",深海装备!AC483)</f>
        <v/>
      </c>
      <c r="AD484" t="str">
        <f>IF(深海装备!AD483="","",深海装备!AD483)</f>
        <v/>
      </c>
    </row>
    <row r="485" spans="1:30">
      <c r="A485" t="str">
        <f>IF(深海装备!A484="","",深海装备!A484)</f>
        <v/>
      </c>
      <c r="B485" s="67" t="str">
        <f>IF(深海装备!B484="","",深海装备!B484)</f>
        <v/>
      </c>
      <c r="C485" t="str">
        <f>IF(深海装备!C484="","",深海装备!C484)</f>
        <v/>
      </c>
      <c r="D485" t="str">
        <f>IF(深海装备!D484="","",深海装备!D484)</f>
        <v/>
      </c>
      <c r="E485" s="370" t="str">
        <f>IF(深海装备!E484="","",深海装备!E484)</f>
        <v/>
      </c>
      <c r="F485" s="370" t="str">
        <f>IF(深海装备!F484="","",深海装备!F484)</f>
        <v/>
      </c>
      <c r="G485" s="370" t="str">
        <f>IF(深海装备!G484="","",深海装备!G484)</f>
        <v/>
      </c>
      <c r="H485" s="370" t="str">
        <f>IF(深海装备!H484="","",深海装备!H484)</f>
        <v/>
      </c>
      <c r="I485" s="370" t="str">
        <f>IF(深海装备!I484="","",深海装备!I484)</f>
        <v/>
      </c>
      <c r="J485" s="370" t="str">
        <f>IF(深海装备!J484="","",深海装备!J484)</f>
        <v/>
      </c>
      <c r="K485" s="370" t="str">
        <f>IF(深海装备!K484="","",深海装备!K484)</f>
        <v/>
      </c>
      <c r="L485" s="370" t="str">
        <f>IF(深海装备!L484="","",深海装备!L484)</f>
        <v/>
      </c>
      <c r="M485" s="370" t="str">
        <f>IF(深海装备!M484="","",深海装备!M484)</f>
        <v/>
      </c>
      <c r="N485" s="370" t="str">
        <f>IF(深海装备!N484="","",深海装备!N484)</f>
        <v/>
      </c>
      <c r="O485" s="370" t="str">
        <f>IF(深海装备!O484="","",深海装备!O484)</f>
        <v/>
      </c>
      <c r="P485" s="370" t="str">
        <f>IF(深海装备!P484="","",深海装备!P484)</f>
        <v/>
      </c>
      <c r="Q485" s="370" t="str">
        <f>IF(深海装备!Q484="","",深海装备!Q484)</f>
        <v/>
      </c>
      <c r="R485" s="370" t="str">
        <f>IF(深海装备!R484="","",深海装备!R484)</f>
        <v/>
      </c>
      <c r="S485" s="370" t="str">
        <f>IF(深海装备!S484="","",深海装备!S484)</f>
        <v/>
      </c>
      <c r="T485" s="370" t="str">
        <f>IF(深海装备!T484="","",深海装备!T484)</f>
        <v/>
      </c>
      <c r="U485" s="370" t="str">
        <f>IF(深海装备!U484="","",深海装备!U484)</f>
        <v/>
      </c>
      <c r="V485" s="370" t="str">
        <f>IF(深海装备!V484="","",深海装备!V484)</f>
        <v/>
      </c>
      <c r="W485" s="370" t="str">
        <f>IF(深海装备!W484="","",深海装备!W484)</f>
        <v/>
      </c>
      <c r="X485" s="370" t="str">
        <f>IF(深海装备!X484="","",深海装备!X484)</f>
        <v/>
      </c>
      <c r="Y485" s="370" t="str">
        <f>IF(深海装备!Y484="","",深海装备!Y484)</f>
        <v/>
      </c>
      <c r="Z485" s="370" t="str">
        <f>IF(深海装备!Z484="","",深海装备!Z484)</f>
        <v/>
      </c>
      <c r="AA485" s="370" t="str">
        <f>IF(深海装备!AA484="","",深海装备!AA484)</f>
        <v/>
      </c>
      <c r="AB485" t="str">
        <f>IF(深海装备!AB484="","",深海装备!AB484)</f>
        <v/>
      </c>
      <c r="AC485" t="str">
        <f>IF(深海装备!AC484="","",深海装备!AC484)</f>
        <v/>
      </c>
      <c r="AD485" t="str">
        <f>IF(深海装备!AD484="","",深海装备!AD484)</f>
        <v/>
      </c>
    </row>
    <row r="486" spans="1:30">
      <c r="A486" t="str">
        <f>IF(深海装备!A485="","",深海装备!A485)</f>
        <v/>
      </c>
      <c r="B486" s="67" t="str">
        <f>IF(深海装备!B485="","",深海装备!B485)</f>
        <v/>
      </c>
      <c r="C486" t="str">
        <f>IF(深海装备!C485="","",深海装备!C485)</f>
        <v/>
      </c>
      <c r="D486" t="str">
        <f>IF(深海装备!D485="","",深海装备!D485)</f>
        <v/>
      </c>
      <c r="E486" s="370" t="str">
        <f>IF(深海装备!E485="","",深海装备!E485)</f>
        <v/>
      </c>
      <c r="F486" s="370" t="str">
        <f>IF(深海装备!F485="","",深海装备!F485)</f>
        <v/>
      </c>
      <c r="G486" s="370" t="str">
        <f>IF(深海装备!G485="","",深海装备!G485)</f>
        <v/>
      </c>
      <c r="H486" s="370" t="str">
        <f>IF(深海装备!H485="","",深海装备!H485)</f>
        <v/>
      </c>
      <c r="I486" s="370" t="str">
        <f>IF(深海装备!I485="","",深海装备!I485)</f>
        <v/>
      </c>
      <c r="J486" s="370" t="str">
        <f>IF(深海装备!J485="","",深海装备!J485)</f>
        <v/>
      </c>
      <c r="K486" s="370" t="str">
        <f>IF(深海装备!K485="","",深海装备!K485)</f>
        <v/>
      </c>
      <c r="L486" s="370" t="str">
        <f>IF(深海装备!L485="","",深海装备!L485)</f>
        <v/>
      </c>
      <c r="M486" s="370" t="str">
        <f>IF(深海装备!M485="","",深海装备!M485)</f>
        <v/>
      </c>
      <c r="N486" s="370" t="str">
        <f>IF(深海装备!N485="","",深海装备!N485)</f>
        <v/>
      </c>
      <c r="O486" s="370" t="str">
        <f>IF(深海装备!O485="","",深海装备!O485)</f>
        <v/>
      </c>
      <c r="P486" s="370" t="str">
        <f>IF(深海装备!P485="","",深海装备!P485)</f>
        <v/>
      </c>
      <c r="Q486" s="370" t="str">
        <f>IF(深海装备!Q485="","",深海装备!Q485)</f>
        <v/>
      </c>
      <c r="R486" s="370" t="str">
        <f>IF(深海装备!R485="","",深海装备!R485)</f>
        <v/>
      </c>
      <c r="S486" s="370" t="str">
        <f>IF(深海装备!S485="","",深海装备!S485)</f>
        <v/>
      </c>
      <c r="T486" s="370" t="str">
        <f>IF(深海装备!T485="","",深海装备!T485)</f>
        <v/>
      </c>
      <c r="U486" s="370" t="str">
        <f>IF(深海装备!U485="","",深海装备!U485)</f>
        <v/>
      </c>
      <c r="V486" s="370" t="str">
        <f>IF(深海装备!V485="","",深海装备!V485)</f>
        <v/>
      </c>
      <c r="W486" s="370" t="str">
        <f>IF(深海装备!W485="","",深海装备!W485)</f>
        <v/>
      </c>
      <c r="X486" s="370" t="str">
        <f>IF(深海装备!X485="","",深海装备!X485)</f>
        <v/>
      </c>
      <c r="Y486" s="370" t="str">
        <f>IF(深海装备!Y485="","",深海装备!Y485)</f>
        <v/>
      </c>
      <c r="Z486" s="370" t="str">
        <f>IF(深海装备!Z485="","",深海装备!Z485)</f>
        <v/>
      </c>
      <c r="AA486" s="370" t="str">
        <f>IF(深海装备!AA485="","",深海装备!AA485)</f>
        <v/>
      </c>
      <c r="AB486" t="str">
        <f>IF(深海装备!AB485="","",深海装备!AB485)</f>
        <v/>
      </c>
      <c r="AC486" t="str">
        <f>IF(深海装备!AC485="","",深海装备!AC485)</f>
        <v/>
      </c>
      <c r="AD486" t="str">
        <f>IF(深海装备!AD485="","",深海装备!AD485)</f>
        <v/>
      </c>
    </row>
    <row r="487" spans="1:30">
      <c r="A487" t="str">
        <f>IF(深海装备!A486="","",深海装备!A486)</f>
        <v/>
      </c>
      <c r="B487" s="67" t="str">
        <f>IF(深海装备!B486="","",深海装备!B486)</f>
        <v/>
      </c>
      <c r="C487" t="str">
        <f>IF(深海装备!C486="","",深海装备!C486)</f>
        <v/>
      </c>
      <c r="D487" t="str">
        <f>IF(深海装备!D486="","",深海装备!D486)</f>
        <v/>
      </c>
      <c r="E487" s="370" t="str">
        <f>IF(深海装备!E486="","",深海装备!E486)</f>
        <v/>
      </c>
      <c r="F487" s="370" t="str">
        <f>IF(深海装备!F486="","",深海装备!F486)</f>
        <v/>
      </c>
      <c r="G487" s="370" t="str">
        <f>IF(深海装备!G486="","",深海装备!G486)</f>
        <v/>
      </c>
      <c r="H487" s="370" t="str">
        <f>IF(深海装备!H486="","",深海装备!H486)</f>
        <v/>
      </c>
      <c r="I487" s="370" t="str">
        <f>IF(深海装备!I486="","",深海装备!I486)</f>
        <v/>
      </c>
      <c r="J487" s="370" t="str">
        <f>IF(深海装备!J486="","",深海装备!J486)</f>
        <v/>
      </c>
      <c r="K487" s="370" t="str">
        <f>IF(深海装备!K486="","",深海装备!K486)</f>
        <v/>
      </c>
      <c r="L487" s="370" t="str">
        <f>IF(深海装备!L486="","",深海装备!L486)</f>
        <v/>
      </c>
      <c r="M487" s="370" t="str">
        <f>IF(深海装备!M486="","",深海装备!M486)</f>
        <v/>
      </c>
      <c r="N487" s="370" t="str">
        <f>IF(深海装备!N486="","",深海装备!N486)</f>
        <v/>
      </c>
      <c r="O487" s="370" t="str">
        <f>IF(深海装备!O486="","",深海装备!O486)</f>
        <v/>
      </c>
      <c r="P487" s="370" t="str">
        <f>IF(深海装备!P486="","",深海装备!P486)</f>
        <v/>
      </c>
      <c r="Q487" s="370" t="str">
        <f>IF(深海装备!Q486="","",深海装备!Q486)</f>
        <v/>
      </c>
      <c r="R487" s="370" t="str">
        <f>IF(深海装备!R486="","",深海装备!R486)</f>
        <v/>
      </c>
      <c r="S487" s="370" t="str">
        <f>IF(深海装备!S486="","",深海装备!S486)</f>
        <v/>
      </c>
      <c r="T487" s="370" t="str">
        <f>IF(深海装备!T486="","",深海装备!T486)</f>
        <v/>
      </c>
      <c r="U487" s="370" t="str">
        <f>IF(深海装备!U486="","",深海装备!U486)</f>
        <v/>
      </c>
      <c r="V487" s="370" t="str">
        <f>IF(深海装备!V486="","",深海装备!V486)</f>
        <v/>
      </c>
      <c r="W487" s="370" t="str">
        <f>IF(深海装备!W486="","",深海装备!W486)</f>
        <v/>
      </c>
      <c r="X487" s="370" t="str">
        <f>IF(深海装备!X486="","",深海装备!X486)</f>
        <v/>
      </c>
      <c r="Y487" s="370" t="str">
        <f>IF(深海装备!Y486="","",深海装备!Y486)</f>
        <v/>
      </c>
      <c r="Z487" s="370" t="str">
        <f>IF(深海装备!Z486="","",深海装备!Z486)</f>
        <v/>
      </c>
      <c r="AA487" s="370" t="str">
        <f>IF(深海装备!AA486="","",深海装备!AA486)</f>
        <v/>
      </c>
      <c r="AB487" t="str">
        <f>IF(深海装备!AB486="","",深海装备!AB486)</f>
        <v/>
      </c>
      <c r="AC487" t="str">
        <f>IF(深海装备!AC486="","",深海装备!AC486)</f>
        <v/>
      </c>
      <c r="AD487" t="str">
        <f>IF(深海装备!AD486="","",深海装备!AD486)</f>
        <v/>
      </c>
    </row>
    <row r="488" spans="1:30">
      <c r="A488" t="str">
        <f>IF(深海装备!A487="","",深海装备!A487)</f>
        <v/>
      </c>
      <c r="B488" s="67" t="str">
        <f>IF(深海装备!B487="","",深海装备!B487)</f>
        <v/>
      </c>
      <c r="C488" t="str">
        <f>IF(深海装备!C487="","",深海装备!C487)</f>
        <v/>
      </c>
      <c r="D488" t="str">
        <f>IF(深海装备!D487="","",深海装备!D487)</f>
        <v/>
      </c>
      <c r="E488" s="370" t="str">
        <f>IF(深海装备!E487="","",深海装备!E487)</f>
        <v/>
      </c>
      <c r="F488" s="370" t="str">
        <f>IF(深海装备!F487="","",深海装备!F487)</f>
        <v/>
      </c>
      <c r="G488" s="370" t="str">
        <f>IF(深海装备!G487="","",深海装备!G487)</f>
        <v/>
      </c>
      <c r="H488" s="370" t="str">
        <f>IF(深海装备!H487="","",深海装备!H487)</f>
        <v/>
      </c>
      <c r="I488" s="370" t="str">
        <f>IF(深海装备!I487="","",深海装备!I487)</f>
        <v/>
      </c>
      <c r="J488" s="370" t="str">
        <f>IF(深海装备!J487="","",深海装备!J487)</f>
        <v/>
      </c>
      <c r="K488" s="370" t="str">
        <f>IF(深海装备!K487="","",深海装备!K487)</f>
        <v/>
      </c>
      <c r="L488" s="370" t="str">
        <f>IF(深海装备!L487="","",深海装备!L487)</f>
        <v/>
      </c>
      <c r="M488" s="370" t="str">
        <f>IF(深海装备!M487="","",深海装备!M487)</f>
        <v/>
      </c>
      <c r="N488" s="370" t="str">
        <f>IF(深海装备!N487="","",深海装备!N487)</f>
        <v/>
      </c>
      <c r="O488" s="370" t="str">
        <f>IF(深海装备!O487="","",深海装备!O487)</f>
        <v/>
      </c>
      <c r="P488" s="370" t="str">
        <f>IF(深海装备!P487="","",深海装备!P487)</f>
        <v/>
      </c>
      <c r="Q488" s="370" t="str">
        <f>IF(深海装备!Q487="","",深海装备!Q487)</f>
        <v/>
      </c>
      <c r="R488" s="370" t="str">
        <f>IF(深海装备!R487="","",深海装备!R487)</f>
        <v/>
      </c>
      <c r="S488" s="370" t="str">
        <f>IF(深海装备!S487="","",深海装备!S487)</f>
        <v/>
      </c>
      <c r="T488" s="370" t="str">
        <f>IF(深海装备!T487="","",深海装备!T487)</f>
        <v/>
      </c>
      <c r="U488" s="370" t="str">
        <f>IF(深海装备!U487="","",深海装备!U487)</f>
        <v/>
      </c>
      <c r="V488" s="370" t="str">
        <f>IF(深海装备!V487="","",深海装备!V487)</f>
        <v/>
      </c>
      <c r="W488" s="370" t="str">
        <f>IF(深海装备!W487="","",深海装备!W487)</f>
        <v/>
      </c>
      <c r="X488" s="370" t="str">
        <f>IF(深海装备!X487="","",深海装备!X487)</f>
        <v/>
      </c>
      <c r="Y488" s="370" t="str">
        <f>IF(深海装备!Y487="","",深海装备!Y487)</f>
        <v/>
      </c>
      <c r="Z488" s="370" t="str">
        <f>IF(深海装备!Z487="","",深海装备!Z487)</f>
        <v/>
      </c>
      <c r="AA488" s="370" t="str">
        <f>IF(深海装备!AA487="","",深海装备!AA487)</f>
        <v/>
      </c>
      <c r="AB488" t="str">
        <f>IF(深海装备!AB487="","",深海装备!AB487)</f>
        <v/>
      </c>
      <c r="AC488" t="str">
        <f>IF(深海装备!AC487="","",深海装备!AC487)</f>
        <v/>
      </c>
      <c r="AD488" t="str">
        <f>IF(深海装备!AD487="","",深海装备!AD487)</f>
        <v/>
      </c>
    </row>
    <row r="489" spans="1:30">
      <c r="A489" t="str">
        <f>IF(深海装备!A488="","",深海装备!A488)</f>
        <v/>
      </c>
      <c r="B489" s="67" t="str">
        <f>IF(深海装备!B488="","",深海装备!B488)</f>
        <v/>
      </c>
      <c r="C489" t="str">
        <f>IF(深海装备!C488="","",深海装备!C488)</f>
        <v/>
      </c>
      <c r="D489" t="str">
        <f>IF(深海装备!D488="","",深海装备!D488)</f>
        <v/>
      </c>
      <c r="E489" s="370" t="str">
        <f>IF(深海装备!E488="","",深海装备!E488)</f>
        <v/>
      </c>
      <c r="F489" s="370" t="str">
        <f>IF(深海装备!F488="","",深海装备!F488)</f>
        <v/>
      </c>
      <c r="G489" s="370" t="str">
        <f>IF(深海装备!G488="","",深海装备!G488)</f>
        <v/>
      </c>
      <c r="H489" s="370" t="str">
        <f>IF(深海装备!H488="","",深海装备!H488)</f>
        <v/>
      </c>
      <c r="I489" s="370" t="str">
        <f>IF(深海装备!I488="","",深海装备!I488)</f>
        <v/>
      </c>
      <c r="J489" s="370" t="str">
        <f>IF(深海装备!J488="","",深海装备!J488)</f>
        <v/>
      </c>
      <c r="K489" s="370" t="str">
        <f>IF(深海装备!K488="","",深海装备!K488)</f>
        <v/>
      </c>
      <c r="L489" s="370" t="str">
        <f>IF(深海装备!L488="","",深海装备!L488)</f>
        <v/>
      </c>
      <c r="M489" s="370" t="str">
        <f>IF(深海装备!M488="","",深海装备!M488)</f>
        <v/>
      </c>
      <c r="N489" s="370" t="str">
        <f>IF(深海装备!N488="","",深海装备!N488)</f>
        <v/>
      </c>
      <c r="O489" s="370" t="str">
        <f>IF(深海装备!O488="","",深海装备!O488)</f>
        <v/>
      </c>
      <c r="P489" s="370" t="str">
        <f>IF(深海装备!P488="","",深海装备!P488)</f>
        <v/>
      </c>
      <c r="Q489" s="370" t="str">
        <f>IF(深海装备!Q488="","",深海装备!Q488)</f>
        <v/>
      </c>
      <c r="R489" s="370" t="str">
        <f>IF(深海装备!R488="","",深海装备!R488)</f>
        <v/>
      </c>
      <c r="S489" s="370" t="str">
        <f>IF(深海装备!S488="","",深海装备!S488)</f>
        <v/>
      </c>
      <c r="T489" s="370" t="str">
        <f>IF(深海装备!T488="","",深海装备!T488)</f>
        <v/>
      </c>
      <c r="U489" s="370" t="str">
        <f>IF(深海装备!U488="","",深海装备!U488)</f>
        <v/>
      </c>
      <c r="V489" s="370" t="str">
        <f>IF(深海装备!V488="","",深海装备!V488)</f>
        <v/>
      </c>
      <c r="W489" s="370" t="str">
        <f>IF(深海装备!W488="","",深海装备!W488)</f>
        <v/>
      </c>
      <c r="X489" s="370" t="str">
        <f>IF(深海装备!X488="","",深海装备!X488)</f>
        <v/>
      </c>
      <c r="Y489" s="370" t="str">
        <f>IF(深海装备!Y488="","",深海装备!Y488)</f>
        <v/>
      </c>
      <c r="Z489" s="370" t="str">
        <f>IF(深海装备!Z488="","",深海装备!Z488)</f>
        <v/>
      </c>
      <c r="AA489" s="370" t="str">
        <f>IF(深海装备!AA488="","",深海装备!AA488)</f>
        <v/>
      </c>
      <c r="AB489" t="str">
        <f>IF(深海装备!AB488="","",深海装备!AB488)</f>
        <v/>
      </c>
      <c r="AC489" t="str">
        <f>IF(深海装备!AC488="","",深海装备!AC488)</f>
        <v/>
      </c>
      <c r="AD489" t="str">
        <f>IF(深海装备!AD488="","",深海装备!AD488)</f>
        <v/>
      </c>
    </row>
    <row r="490" spans="1:30">
      <c r="A490" t="str">
        <f>IF(深海装备!A489="","",深海装备!A489)</f>
        <v/>
      </c>
      <c r="B490" s="67" t="str">
        <f>IF(深海装备!B489="","",深海装备!B489)</f>
        <v/>
      </c>
      <c r="C490" t="str">
        <f>IF(深海装备!C489="","",深海装备!C489)</f>
        <v/>
      </c>
      <c r="D490" t="str">
        <f>IF(深海装备!D489="","",深海装备!D489)</f>
        <v/>
      </c>
      <c r="E490" s="370" t="str">
        <f>IF(深海装备!E489="","",深海装备!E489)</f>
        <v/>
      </c>
      <c r="F490" s="370" t="str">
        <f>IF(深海装备!F489="","",深海装备!F489)</f>
        <v/>
      </c>
      <c r="G490" s="370" t="str">
        <f>IF(深海装备!G489="","",深海装备!G489)</f>
        <v/>
      </c>
      <c r="H490" s="370" t="str">
        <f>IF(深海装备!H489="","",深海装备!H489)</f>
        <v/>
      </c>
      <c r="I490" s="370" t="str">
        <f>IF(深海装备!I489="","",深海装备!I489)</f>
        <v/>
      </c>
      <c r="J490" s="370" t="str">
        <f>IF(深海装备!J489="","",深海装备!J489)</f>
        <v/>
      </c>
      <c r="K490" s="370" t="str">
        <f>IF(深海装备!K489="","",深海装备!K489)</f>
        <v/>
      </c>
      <c r="L490" s="370" t="str">
        <f>IF(深海装备!L489="","",深海装备!L489)</f>
        <v/>
      </c>
      <c r="M490" s="370" t="str">
        <f>IF(深海装备!M489="","",深海装备!M489)</f>
        <v/>
      </c>
      <c r="N490" s="370" t="str">
        <f>IF(深海装备!N489="","",深海装备!N489)</f>
        <v/>
      </c>
      <c r="O490" s="370" t="str">
        <f>IF(深海装备!O489="","",深海装备!O489)</f>
        <v/>
      </c>
      <c r="P490" s="370" t="str">
        <f>IF(深海装备!P489="","",深海装备!P489)</f>
        <v/>
      </c>
      <c r="Q490" s="370" t="str">
        <f>IF(深海装备!Q489="","",深海装备!Q489)</f>
        <v/>
      </c>
      <c r="R490" s="370" t="str">
        <f>IF(深海装备!R489="","",深海装备!R489)</f>
        <v/>
      </c>
      <c r="S490" s="370" t="str">
        <f>IF(深海装备!S489="","",深海装备!S489)</f>
        <v/>
      </c>
      <c r="T490" s="370" t="str">
        <f>IF(深海装备!T489="","",深海装备!T489)</f>
        <v/>
      </c>
      <c r="U490" s="370" t="str">
        <f>IF(深海装备!U489="","",深海装备!U489)</f>
        <v/>
      </c>
      <c r="V490" s="370" t="str">
        <f>IF(深海装备!V489="","",深海装备!V489)</f>
        <v/>
      </c>
      <c r="W490" s="370" t="str">
        <f>IF(深海装备!W489="","",深海装备!W489)</f>
        <v/>
      </c>
      <c r="X490" s="370" t="str">
        <f>IF(深海装备!X489="","",深海装备!X489)</f>
        <v/>
      </c>
      <c r="Y490" s="370" t="str">
        <f>IF(深海装备!Y489="","",深海装备!Y489)</f>
        <v/>
      </c>
      <c r="Z490" s="370" t="str">
        <f>IF(深海装备!Z489="","",深海装备!Z489)</f>
        <v/>
      </c>
      <c r="AA490" s="370" t="str">
        <f>IF(深海装备!AA489="","",深海装备!AA489)</f>
        <v/>
      </c>
      <c r="AB490" t="str">
        <f>IF(深海装备!AB489="","",深海装备!AB489)</f>
        <v/>
      </c>
      <c r="AC490" t="str">
        <f>IF(深海装备!AC489="","",深海装备!AC489)</f>
        <v/>
      </c>
      <c r="AD490" t="str">
        <f>IF(深海装备!AD489="","",深海装备!AD489)</f>
        <v/>
      </c>
    </row>
    <row r="491" spans="1:30">
      <c r="A491" t="str">
        <f>IF(深海装备!A490="","",深海装备!A490)</f>
        <v/>
      </c>
      <c r="B491" s="67" t="str">
        <f>IF(深海装备!B490="","",深海装备!B490)</f>
        <v/>
      </c>
      <c r="C491" t="str">
        <f>IF(深海装备!C490="","",深海装备!C490)</f>
        <v/>
      </c>
      <c r="D491" t="str">
        <f>IF(深海装备!D490="","",深海装备!D490)</f>
        <v/>
      </c>
      <c r="E491" s="370" t="str">
        <f>IF(深海装备!E490="","",深海装备!E490)</f>
        <v/>
      </c>
      <c r="F491" s="370" t="str">
        <f>IF(深海装备!F490="","",深海装备!F490)</f>
        <v/>
      </c>
      <c r="G491" s="370" t="str">
        <f>IF(深海装备!G490="","",深海装备!G490)</f>
        <v/>
      </c>
      <c r="H491" s="370" t="str">
        <f>IF(深海装备!H490="","",深海装备!H490)</f>
        <v/>
      </c>
      <c r="I491" s="370" t="str">
        <f>IF(深海装备!I490="","",深海装备!I490)</f>
        <v/>
      </c>
      <c r="J491" s="370" t="str">
        <f>IF(深海装备!J490="","",深海装备!J490)</f>
        <v/>
      </c>
      <c r="K491" s="370" t="str">
        <f>IF(深海装备!K490="","",深海装备!K490)</f>
        <v/>
      </c>
      <c r="L491" s="370" t="str">
        <f>IF(深海装备!L490="","",深海装备!L490)</f>
        <v/>
      </c>
      <c r="M491" s="370" t="str">
        <f>IF(深海装备!M490="","",深海装备!M490)</f>
        <v/>
      </c>
      <c r="N491" s="370" t="str">
        <f>IF(深海装备!N490="","",深海装备!N490)</f>
        <v/>
      </c>
      <c r="O491" s="370" t="str">
        <f>IF(深海装备!O490="","",深海装备!O490)</f>
        <v/>
      </c>
      <c r="P491" s="370" t="str">
        <f>IF(深海装备!P490="","",深海装备!P490)</f>
        <v/>
      </c>
      <c r="Q491" s="370" t="str">
        <f>IF(深海装备!Q490="","",深海装备!Q490)</f>
        <v/>
      </c>
      <c r="R491" s="370" t="str">
        <f>IF(深海装备!R490="","",深海装备!R490)</f>
        <v/>
      </c>
      <c r="S491" s="370" t="str">
        <f>IF(深海装备!S490="","",深海装备!S490)</f>
        <v/>
      </c>
      <c r="T491" s="370" t="str">
        <f>IF(深海装备!T490="","",深海装备!T490)</f>
        <v/>
      </c>
      <c r="U491" s="370" t="str">
        <f>IF(深海装备!U490="","",深海装备!U490)</f>
        <v/>
      </c>
      <c r="V491" s="370" t="str">
        <f>IF(深海装备!V490="","",深海装备!V490)</f>
        <v/>
      </c>
      <c r="W491" s="370" t="str">
        <f>IF(深海装备!W490="","",深海装备!W490)</f>
        <v/>
      </c>
      <c r="X491" s="370" t="str">
        <f>IF(深海装备!X490="","",深海装备!X490)</f>
        <v/>
      </c>
      <c r="Y491" s="370" t="str">
        <f>IF(深海装备!Y490="","",深海装备!Y490)</f>
        <v/>
      </c>
      <c r="Z491" s="370" t="str">
        <f>IF(深海装备!Z490="","",深海装备!Z490)</f>
        <v/>
      </c>
      <c r="AA491" s="370" t="str">
        <f>IF(深海装备!AA490="","",深海装备!AA490)</f>
        <v/>
      </c>
      <c r="AB491" t="str">
        <f>IF(深海装备!AB490="","",深海装备!AB490)</f>
        <v/>
      </c>
      <c r="AC491" t="str">
        <f>IF(深海装备!AC490="","",深海装备!AC490)</f>
        <v/>
      </c>
      <c r="AD491" t="str">
        <f>IF(深海装备!AD490="","",深海装备!AD490)</f>
        <v/>
      </c>
    </row>
    <row r="492" spans="1:30">
      <c r="A492" t="str">
        <f>IF(深海装备!A491="","",深海装备!A491)</f>
        <v/>
      </c>
      <c r="B492" s="67" t="str">
        <f>IF(深海装备!B491="","",深海装备!B491)</f>
        <v/>
      </c>
      <c r="C492" t="str">
        <f>IF(深海装备!C491="","",深海装备!C491)</f>
        <v/>
      </c>
      <c r="D492" t="str">
        <f>IF(深海装备!D491="","",深海装备!D491)</f>
        <v/>
      </c>
      <c r="E492" s="370" t="str">
        <f>IF(深海装备!E491="","",深海装备!E491)</f>
        <v/>
      </c>
      <c r="F492" s="370" t="str">
        <f>IF(深海装备!F491="","",深海装备!F491)</f>
        <v/>
      </c>
      <c r="G492" s="370" t="str">
        <f>IF(深海装备!G491="","",深海装备!G491)</f>
        <v/>
      </c>
      <c r="H492" s="370" t="str">
        <f>IF(深海装备!H491="","",深海装备!H491)</f>
        <v/>
      </c>
      <c r="I492" s="370" t="str">
        <f>IF(深海装备!I491="","",深海装备!I491)</f>
        <v/>
      </c>
      <c r="J492" s="370" t="str">
        <f>IF(深海装备!J491="","",深海装备!J491)</f>
        <v/>
      </c>
      <c r="K492" s="370" t="str">
        <f>IF(深海装备!K491="","",深海装备!K491)</f>
        <v/>
      </c>
      <c r="L492" s="370" t="str">
        <f>IF(深海装备!L491="","",深海装备!L491)</f>
        <v/>
      </c>
      <c r="M492" s="370" t="str">
        <f>IF(深海装备!M491="","",深海装备!M491)</f>
        <v/>
      </c>
      <c r="N492" s="370" t="str">
        <f>IF(深海装备!N491="","",深海装备!N491)</f>
        <v/>
      </c>
      <c r="O492" s="370" t="str">
        <f>IF(深海装备!O491="","",深海装备!O491)</f>
        <v/>
      </c>
      <c r="P492" s="370" t="str">
        <f>IF(深海装备!P491="","",深海装备!P491)</f>
        <v/>
      </c>
      <c r="Q492" s="370" t="str">
        <f>IF(深海装备!Q491="","",深海装备!Q491)</f>
        <v/>
      </c>
      <c r="R492" s="370" t="str">
        <f>IF(深海装备!R491="","",深海装备!R491)</f>
        <v/>
      </c>
      <c r="S492" s="370" t="str">
        <f>IF(深海装备!S491="","",深海装备!S491)</f>
        <v/>
      </c>
      <c r="T492" s="370" t="str">
        <f>IF(深海装备!T491="","",深海装备!T491)</f>
        <v/>
      </c>
      <c r="U492" s="370" t="str">
        <f>IF(深海装备!U491="","",深海装备!U491)</f>
        <v/>
      </c>
      <c r="V492" s="370" t="str">
        <f>IF(深海装备!V491="","",深海装备!V491)</f>
        <v/>
      </c>
      <c r="W492" s="370" t="str">
        <f>IF(深海装备!W491="","",深海装备!W491)</f>
        <v/>
      </c>
      <c r="X492" s="370" t="str">
        <f>IF(深海装备!X491="","",深海装备!X491)</f>
        <v/>
      </c>
      <c r="Y492" s="370" t="str">
        <f>IF(深海装备!Y491="","",深海装备!Y491)</f>
        <v/>
      </c>
      <c r="Z492" s="370" t="str">
        <f>IF(深海装备!Z491="","",深海装备!Z491)</f>
        <v/>
      </c>
      <c r="AA492" s="370" t="str">
        <f>IF(深海装备!AA491="","",深海装备!AA491)</f>
        <v/>
      </c>
      <c r="AB492" t="str">
        <f>IF(深海装备!AB491="","",深海装备!AB491)</f>
        <v/>
      </c>
      <c r="AC492" t="str">
        <f>IF(深海装备!AC491="","",深海装备!AC491)</f>
        <v/>
      </c>
      <c r="AD492" t="str">
        <f>IF(深海装备!AD491="","",深海装备!AD491)</f>
        <v/>
      </c>
    </row>
    <row r="493" spans="1:30">
      <c r="A493" t="str">
        <f>IF(深海装备!A492="","",深海装备!A492)</f>
        <v/>
      </c>
      <c r="B493" s="67" t="str">
        <f>IF(深海装备!B492="","",深海装备!B492)</f>
        <v/>
      </c>
      <c r="C493" t="str">
        <f>IF(深海装备!C492="","",深海装备!C492)</f>
        <v/>
      </c>
      <c r="D493" t="str">
        <f>IF(深海装备!D492="","",深海装备!D492)</f>
        <v/>
      </c>
      <c r="E493" s="370" t="str">
        <f>IF(深海装备!E492="","",深海装备!E492)</f>
        <v/>
      </c>
      <c r="F493" s="370" t="str">
        <f>IF(深海装备!F492="","",深海装备!F492)</f>
        <v/>
      </c>
      <c r="G493" s="370" t="str">
        <f>IF(深海装备!G492="","",深海装备!G492)</f>
        <v/>
      </c>
      <c r="H493" s="370" t="str">
        <f>IF(深海装备!H492="","",深海装备!H492)</f>
        <v/>
      </c>
      <c r="I493" s="370" t="str">
        <f>IF(深海装备!I492="","",深海装备!I492)</f>
        <v/>
      </c>
      <c r="J493" s="370" t="str">
        <f>IF(深海装备!J492="","",深海装备!J492)</f>
        <v/>
      </c>
      <c r="K493" s="370" t="str">
        <f>IF(深海装备!K492="","",深海装备!K492)</f>
        <v/>
      </c>
      <c r="L493" s="370" t="str">
        <f>IF(深海装备!L492="","",深海装备!L492)</f>
        <v/>
      </c>
      <c r="M493" s="370" t="str">
        <f>IF(深海装备!M492="","",深海装备!M492)</f>
        <v/>
      </c>
      <c r="N493" s="370" t="str">
        <f>IF(深海装备!N492="","",深海装备!N492)</f>
        <v/>
      </c>
      <c r="O493" s="370" t="str">
        <f>IF(深海装备!O492="","",深海装备!O492)</f>
        <v/>
      </c>
      <c r="P493" s="370" t="str">
        <f>IF(深海装备!P492="","",深海装备!P492)</f>
        <v/>
      </c>
      <c r="Q493" s="370" t="str">
        <f>IF(深海装备!Q492="","",深海装备!Q492)</f>
        <v/>
      </c>
      <c r="R493" s="370" t="str">
        <f>IF(深海装备!R492="","",深海装备!R492)</f>
        <v/>
      </c>
      <c r="S493" s="370" t="str">
        <f>IF(深海装备!S492="","",深海装备!S492)</f>
        <v/>
      </c>
      <c r="T493" s="370" t="str">
        <f>IF(深海装备!T492="","",深海装备!T492)</f>
        <v/>
      </c>
      <c r="U493" s="370" t="str">
        <f>IF(深海装备!U492="","",深海装备!U492)</f>
        <v/>
      </c>
      <c r="V493" s="370" t="str">
        <f>IF(深海装备!V492="","",深海装备!V492)</f>
        <v/>
      </c>
      <c r="W493" s="370" t="str">
        <f>IF(深海装备!W492="","",深海装备!W492)</f>
        <v/>
      </c>
      <c r="X493" s="370" t="str">
        <f>IF(深海装备!X492="","",深海装备!X492)</f>
        <v/>
      </c>
      <c r="Y493" s="370" t="str">
        <f>IF(深海装备!Y492="","",深海装备!Y492)</f>
        <v/>
      </c>
      <c r="Z493" s="370" t="str">
        <f>IF(深海装备!Z492="","",深海装备!Z492)</f>
        <v/>
      </c>
      <c r="AA493" s="370" t="str">
        <f>IF(深海装备!AA492="","",深海装备!AA492)</f>
        <v/>
      </c>
      <c r="AB493" t="str">
        <f>IF(深海装备!AB492="","",深海装备!AB492)</f>
        <v/>
      </c>
      <c r="AC493" t="str">
        <f>IF(深海装备!AC492="","",深海装备!AC492)</f>
        <v/>
      </c>
      <c r="AD493" t="str">
        <f>IF(深海装备!AD492="","",深海装备!AD492)</f>
        <v/>
      </c>
    </row>
    <row r="494" spans="1:30">
      <c r="A494" t="str">
        <f>IF(深海装备!A493="","",深海装备!A493)</f>
        <v/>
      </c>
      <c r="B494" s="67" t="str">
        <f>IF(深海装备!B493="","",深海装备!B493)</f>
        <v/>
      </c>
      <c r="C494" t="str">
        <f>IF(深海装备!C493="","",深海装备!C493)</f>
        <v/>
      </c>
      <c r="D494" t="str">
        <f>IF(深海装备!D493="","",深海装备!D493)</f>
        <v/>
      </c>
      <c r="E494" s="370" t="str">
        <f>IF(深海装备!E493="","",深海装备!E493)</f>
        <v/>
      </c>
      <c r="F494" s="370" t="str">
        <f>IF(深海装备!F493="","",深海装备!F493)</f>
        <v/>
      </c>
      <c r="G494" s="370" t="str">
        <f>IF(深海装备!G493="","",深海装备!G493)</f>
        <v/>
      </c>
      <c r="H494" s="370" t="str">
        <f>IF(深海装备!H493="","",深海装备!H493)</f>
        <v/>
      </c>
      <c r="I494" s="370" t="str">
        <f>IF(深海装备!I493="","",深海装备!I493)</f>
        <v/>
      </c>
      <c r="J494" s="370" t="str">
        <f>IF(深海装备!J493="","",深海装备!J493)</f>
        <v/>
      </c>
      <c r="K494" s="370" t="str">
        <f>IF(深海装备!K493="","",深海装备!K493)</f>
        <v/>
      </c>
      <c r="L494" s="370" t="str">
        <f>IF(深海装备!L493="","",深海装备!L493)</f>
        <v/>
      </c>
      <c r="M494" s="370" t="str">
        <f>IF(深海装备!M493="","",深海装备!M493)</f>
        <v/>
      </c>
      <c r="N494" s="370" t="str">
        <f>IF(深海装备!N493="","",深海装备!N493)</f>
        <v/>
      </c>
      <c r="O494" s="370" t="str">
        <f>IF(深海装备!O493="","",深海装备!O493)</f>
        <v/>
      </c>
      <c r="P494" s="370" t="str">
        <f>IF(深海装备!P493="","",深海装备!P493)</f>
        <v/>
      </c>
      <c r="Q494" s="370" t="str">
        <f>IF(深海装备!Q493="","",深海装备!Q493)</f>
        <v/>
      </c>
      <c r="R494" s="370" t="str">
        <f>IF(深海装备!R493="","",深海装备!R493)</f>
        <v/>
      </c>
      <c r="S494" s="370" t="str">
        <f>IF(深海装备!S493="","",深海装备!S493)</f>
        <v/>
      </c>
      <c r="T494" s="370" t="str">
        <f>IF(深海装备!T493="","",深海装备!T493)</f>
        <v/>
      </c>
      <c r="U494" s="370" t="str">
        <f>IF(深海装备!U493="","",深海装备!U493)</f>
        <v/>
      </c>
      <c r="V494" s="370" t="str">
        <f>IF(深海装备!V493="","",深海装备!V493)</f>
        <v/>
      </c>
      <c r="W494" s="370" t="str">
        <f>IF(深海装备!W493="","",深海装备!W493)</f>
        <v/>
      </c>
      <c r="X494" s="370" t="str">
        <f>IF(深海装备!X493="","",深海装备!X493)</f>
        <v/>
      </c>
      <c r="Y494" s="370" t="str">
        <f>IF(深海装备!Y493="","",深海装备!Y493)</f>
        <v/>
      </c>
      <c r="Z494" s="370" t="str">
        <f>IF(深海装备!Z493="","",深海装备!Z493)</f>
        <v/>
      </c>
      <c r="AA494" s="370" t="str">
        <f>IF(深海装备!AA493="","",深海装备!AA493)</f>
        <v/>
      </c>
      <c r="AB494" t="str">
        <f>IF(深海装备!AB493="","",深海装备!AB493)</f>
        <v/>
      </c>
      <c r="AC494" t="str">
        <f>IF(深海装备!AC493="","",深海装备!AC493)</f>
        <v/>
      </c>
      <c r="AD494" t="str">
        <f>IF(深海装备!AD493="","",深海装备!AD493)</f>
        <v/>
      </c>
    </row>
    <row r="495" spans="1:30">
      <c r="A495" t="str">
        <f>IF(深海装备!A494="","",深海装备!A494)</f>
        <v/>
      </c>
      <c r="B495" s="67" t="str">
        <f>IF(深海装备!B494="","",深海装备!B494)</f>
        <v/>
      </c>
      <c r="C495" t="str">
        <f>IF(深海装备!C494="","",深海装备!C494)</f>
        <v/>
      </c>
      <c r="D495" t="str">
        <f>IF(深海装备!D494="","",深海装备!D494)</f>
        <v/>
      </c>
      <c r="E495" s="370" t="str">
        <f>IF(深海装备!E494="","",深海装备!E494)</f>
        <v/>
      </c>
      <c r="F495" s="370" t="str">
        <f>IF(深海装备!F494="","",深海装备!F494)</f>
        <v/>
      </c>
      <c r="G495" s="370" t="str">
        <f>IF(深海装备!G494="","",深海装备!G494)</f>
        <v/>
      </c>
      <c r="H495" s="370" t="str">
        <f>IF(深海装备!H494="","",深海装备!H494)</f>
        <v/>
      </c>
      <c r="I495" s="370" t="str">
        <f>IF(深海装备!I494="","",深海装备!I494)</f>
        <v/>
      </c>
      <c r="J495" s="370" t="str">
        <f>IF(深海装备!J494="","",深海装备!J494)</f>
        <v/>
      </c>
      <c r="K495" s="370" t="str">
        <f>IF(深海装备!K494="","",深海装备!K494)</f>
        <v/>
      </c>
      <c r="L495" s="370" t="str">
        <f>IF(深海装备!L494="","",深海装备!L494)</f>
        <v/>
      </c>
      <c r="M495" s="370" t="str">
        <f>IF(深海装备!M494="","",深海装备!M494)</f>
        <v/>
      </c>
      <c r="N495" s="370" t="str">
        <f>IF(深海装备!N494="","",深海装备!N494)</f>
        <v/>
      </c>
      <c r="O495" s="370" t="str">
        <f>IF(深海装备!O494="","",深海装备!O494)</f>
        <v/>
      </c>
      <c r="P495" s="370" t="str">
        <f>IF(深海装备!P494="","",深海装备!P494)</f>
        <v/>
      </c>
      <c r="Q495" s="370" t="str">
        <f>IF(深海装备!Q494="","",深海装备!Q494)</f>
        <v/>
      </c>
      <c r="R495" s="370" t="str">
        <f>IF(深海装备!R494="","",深海装备!R494)</f>
        <v/>
      </c>
      <c r="S495" s="370" t="str">
        <f>IF(深海装备!S494="","",深海装备!S494)</f>
        <v/>
      </c>
      <c r="T495" s="370" t="str">
        <f>IF(深海装备!T494="","",深海装备!T494)</f>
        <v/>
      </c>
      <c r="U495" s="370" t="str">
        <f>IF(深海装备!U494="","",深海装备!U494)</f>
        <v/>
      </c>
      <c r="V495" s="370" t="str">
        <f>IF(深海装备!V494="","",深海装备!V494)</f>
        <v/>
      </c>
      <c r="W495" s="370" t="str">
        <f>IF(深海装备!W494="","",深海装备!W494)</f>
        <v/>
      </c>
      <c r="X495" s="370" t="str">
        <f>IF(深海装备!X494="","",深海装备!X494)</f>
        <v/>
      </c>
      <c r="Y495" s="370" t="str">
        <f>IF(深海装备!Y494="","",深海装备!Y494)</f>
        <v/>
      </c>
      <c r="Z495" s="370" t="str">
        <f>IF(深海装备!Z494="","",深海装备!Z494)</f>
        <v/>
      </c>
      <c r="AA495" s="370" t="str">
        <f>IF(深海装备!AA494="","",深海装备!AA494)</f>
        <v/>
      </c>
      <c r="AB495" t="str">
        <f>IF(深海装备!AB494="","",深海装备!AB494)</f>
        <v/>
      </c>
      <c r="AC495" t="str">
        <f>IF(深海装备!AC494="","",深海装备!AC494)</f>
        <v/>
      </c>
      <c r="AD495" t="str">
        <f>IF(深海装备!AD494="","",深海装备!AD494)</f>
        <v/>
      </c>
    </row>
    <row r="496" spans="1:30">
      <c r="A496" t="str">
        <f>IF(深海装备!A495="","",深海装备!A495)</f>
        <v/>
      </c>
      <c r="B496" s="67" t="str">
        <f>IF(深海装备!B495="","",深海装备!B495)</f>
        <v/>
      </c>
      <c r="C496" t="str">
        <f>IF(深海装备!C495="","",深海装备!C495)</f>
        <v/>
      </c>
      <c r="D496" t="str">
        <f>IF(深海装备!D495="","",深海装备!D495)</f>
        <v/>
      </c>
      <c r="E496" s="370" t="str">
        <f>IF(深海装备!E495="","",深海装备!E495)</f>
        <v/>
      </c>
      <c r="F496" s="370" t="str">
        <f>IF(深海装备!F495="","",深海装备!F495)</f>
        <v/>
      </c>
      <c r="G496" s="370" t="str">
        <f>IF(深海装备!G495="","",深海装备!G495)</f>
        <v/>
      </c>
      <c r="H496" s="370" t="str">
        <f>IF(深海装备!H495="","",深海装备!H495)</f>
        <v/>
      </c>
      <c r="I496" s="370" t="str">
        <f>IF(深海装备!I495="","",深海装备!I495)</f>
        <v/>
      </c>
      <c r="J496" s="370" t="str">
        <f>IF(深海装备!J495="","",深海装备!J495)</f>
        <v/>
      </c>
      <c r="K496" s="370" t="str">
        <f>IF(深海装备!K495="","",深海装备!K495)</f>
        <v/>
      </c>
      <c r="L496" s="370" t="str">
        <f>IF(深海装备!L495="","",深海装备!L495)</f>
        <v/>
      </c>
      <c r="M496" s="370" t="str">
        <f>IF(深海装备!M495="","",深海装备!M495)</f>
        <v/>
      </c>
      <c r="N496" s="370" t="str">
        <f>IF(深海装备!N495="","",深海装备!N495)</f>
        <v/>
      </c>
      <c r="O496" s="370" t="str">
        <f>IF(深海装备!O495="","",深海装备!O495)</f>
        <v/>
      </c>
      <c r="P496" s="370" t="str">
        <f>IF(深海装备!P495="","",深海装备!P495)</f>
        <v/>
      </c>
      <c r="Q496" s="370" t="str">
        <f>IF(深海装备!Q495="","",深海装备!Q495)</f>
        <v/>
      </c>
      <c r="R496" s="370" t="str">
        <f>IF(深海装备!R495="","",深海装备!R495)</f>
        <v/>
      </c>
      <c r="S496" s="370" t="str">
        <f>IF(深海装备!S495="","",深海装备!S495)</f>
        <v/>
      </c>
      <c r="T496" s="370" t="str">
        <f>IF(深海装备!T495="","",深海装备!T495)</f>
        <v/>
      </c>
      <c r="U496" s="370" t="str">
        <f>IF(深海装备!U495="","",深海装备!U495)</f>
        <v/>
      </c>
      <c r="V496" s="370" t="str">
        <f>IF(深海装备!V495="","",深海装备!V495)</f>
        <v/>
      </c>
      <c r="W496" s="370" t="str">
        <f>IF(深海装备!W495="","",深海装备!W495)</f>
        <v/>
      </c>
      <c r="X496" s="370" t="str">
        <f>IF(深海装备!X495="","",深海装备!X495)</f>
        <v/>
      </c>
      <c r="Y496" s="370" t="str">
        <f>IF(深海装备!Y495="","",深海装备!Y495)</f>
        <v/>
      </c>
      <c r="Z496" s="370" t="str">
        <f>IF(深海装备!Z495="","",深海装备!Z495)</f>
        <v/>
      </c>
      <c r="AA496" s="370" t="str">
        <f>IF(深海装备!AA495="","",深海装备!AA495)</f>
        <v/>
      </c>
      <c r="AB496" t="str">
        <f>IF(深海装备!AB495="","",深海装备!AB495)</f>
        <v/>
      </c>
      <c r="AC496" t="str">
        <f>IF(深海装备!AC495="","",深海装备!AC495)</f>
        <v/>
      </c>
      <c r="AD496" t="str">
        <f>IF(深海装备!AD495="","",深海装备!AD495)</f>
        <v/>
      </c>
    </row>
    <row r="497" spans="1:30">
      <c r="A497" t="str">
        <f>IF(深海装备!A496="","",深海装备!A496)</f>
        <v/>
      </c>
      <c r="B497" s="67" t="str">
        <f>IF(深海装备!B496="","",深海装备!B496)</f>
        <v/>
      </c>
      <c r="C497" t="str">
        <f>IF(深海装备!C496="","",深海装备!C496)</f>
        <v/>
      </c>
      <c r="D497" t="str">
        <f>IF(深海装备!D496="","",深海装备!D496)</f>
        <v/>
      </c>
      <c r="E497" s="370" t="str">
        <f>IF(深海装备!E496="","",深海装备!E496)</f>
        <v/>
      </c>
      <c r="F497" s="370" t="str">
        <f>IF(深海装备!F496="","",深海装备!F496)</f>
        <v/>
      </c>
      <c r="G497" s="370" t="str">
        <f>IF(深海装备!G496="","",深海装备!G496)</f>
        <v/>
      </c>
      <c r="H497" s="370" t="str">
        <f>IF(深海装备!H496="","",深海装备!H496)</f>
        <v/>
      </c>
      <c r="I497" s="370" t="str">
        <f>IF(深海装备!I496="","",深海装备!I496)</f>
        <v/>
      </c>
      <c r="J497" s="370" t="str">
        <f>IF(深海装备!J496="","",深海装备!J496)</f>
        <v/>
      </c>
      <c r="K497" s="370" t="str">
        <f>IF(深海装备!K496="","",深海装备!K496)</f>
        <v/>
      </c>
      <c r="L497" s="370" t="str">
        <f>IF(深海装备!L496="","",深海装备!L496)</f>
        <v/>
      </c>
      <c r="M497" s="370" t="str">
        <f>IF(深海装备!M496="","",深海装备!M496)</f>
        <v/>
      </c>
      <c r="N497" s="370" t="str">
        <f>IF(深海装备!N496="","",深海装备!N496)</f>
        <v/>
      </c>
      <c r="O497" s="370" t="str">
        <f>IF(深海装备!O496="","",深海装备!O496)</f>
        <v/>
      </c>
      <c r="P497" s="370" t="str">
        <f>IF(深海装备!P496="","",深海装备!P496)</f>
        <v/>
      </c>
      <c r="Q497" s="370" t="str">
        <f>IF(深海装备!Q496="","",深海装备!Q496)</f>
        <v/>
      </c>
      <c r="R497" s="370" t="str">
        <f>IF(深海装备!R496="","",深海装备!R496)</f>
        <v/>
      </c>
      <c r="S497" s="370" t="str">
        <f>IF(深海装备!S496="","",深海装备!S496)</f>
        <v/>
      </c>
      <c r="T497" s="370" t="str">
        <f>IF(深海装备!T496="","",深海装备!T496)</f>
        <v/>
      </c>
      <c r="U497" s="370" t="str">
        <f>IF(深海装备!U496="","",深海装备!U496)</f>
        <v/>
      </c>
      <c r="V497" s="370" t="str">
        <f>IF(深海装备!V496="","",深海装备!V496)</f>
        <v/>
      </c>
      <c r="W497" s="370" t="str">
        <f>IF(深海装备!W496="","",深海装备!W496)</f>
        <v/>
      </c>
      <c r="X497" s="370" t="str">
        <f>IF(深海装备!X496="","",深海装备!X496)</f>
        <v/>
      </c>
      <c r="Y497" s="370" t="str">
        <f>IF(深海装备!Y496="","",深海装备!Y496)</f>
        <v/>
      </c>
      <c r="Z497" s="370" t="str">
        <f>IF(深海装备!Z496="","",深海装备!Z496)</f>
        <v/>
      </c>
      <c r="AA497" s="370" t="str">
        <f>IF(深海装备!AA496="","",深海装备!AA496)</f>
        <v/>
      </c>
      <c r="AB497" t="str">
        <f>IF(深海装备!AB496="","",深海装备!AB496)</f>
        <v/>
      </c>
      <c r="AC497" t="str">
        <f>IF(深海装备!AC496="","",深海装备!AC496)</f>
        <v/>
      </c>
      <c r="AD497" t="str">
        <f>IF(深海装备!AD496="","",深海装备!AD496)</f>
        <v/>
      </c>
    </row>
    <row r="498" spans="1:30">
      <c r="A498" t="str">
        <f>IF(深海装备!A497="","",深海装备!A497)</f>
        <v/>
      </c>
      <c r="B498" s="67" t="str">
        <f>IF(深海装备!B497="","",深海装备!B497)</f>
        <v/>
      </c>
      <c r="C498" t="str">
        <f>IF(深海装备!C497="","",深海装备!C497)</f>
        <v/>
      </c>
      <c r="D498" t="str">
        <f>IF(深海装备!D497="","",深海装备!D497)</f>
        <v/>
      </c>
      <c r="E498" s="370" t="str">
        <f>IF(深海装备!E497="","",深海装备!E497)</f>
        <v/>
      </c>
      <c r="F498" s="370" t="str">
        <f>IF(深海装备!F497="","",深海装备!F497)</f>
        <v/>
      </c>
      <c r="G498" s="370" t="str">
        <f>IF(深海装备!G497="","",深海装备!G497)</f>
        <v/>
      </c>
      <c r="H498" s="370" t="str">
        <f>IF(深海装备!H497="","",深海装备!H497)</f>
        <v/>
      </c>
      <c r="I498" s="370" t="str">
        <f>IF(深海装备!I497="","",深海装备!I497)</f>
        <v/>
      </c>
      <c r="J498" s="370" t="str">
        <f>IF(深海装备!J497="","",深海装备!J497)</f>
        <v/>
      </c>
      <c r="K498" s="370" t="str">
        <f>IF(深海装备!K497="","",深海装备!K497)</f>
        <v/>
      </c>
      <c r="L498" s="370" t="str">
        <f>IF(深海装备!L497="","",深海装备!L497)</f>
        <v/>
      </c>
      <c r="M498" s="370" t="str">
        <f>IF(深海装备!M497="","",深海装备!M497)</f>
        <v/>
      </c>
      <c r="N498" s="370" t="str">
        <f>IF(深海装备!N497="","",深海装备!N497)</f>
        <v/>
      </c>
      <c r="O498" s="370" t="str">
        <f>IF(深海装备!O497="","",深海装备!O497)</f>
        <v/>
      </c>
      <c r="P498" s="370" t="str">
        <f>IF(深海装备!P497="","",深海装备!P497)</f>
        <v/>
      </c>
      <c r="Q498" s="370" t="str">
        <f>IF(深海装备!Q497="","",深海装备!Q497)</f>
        <v/>
      </c>
      <c r="R498" s="370" t="str">
        <f>IF(深海装备!R497="","",深海装备!R497)</f>
        <v/>
      </c>
      <c r="S498" s="370" t="str">
        <f>IF(深海装备!S497="","",深海装备!S497)</f>
        <v/>
      </c>
      <c r="T498" s="370" t="str">
        <f>IF(深海装备!T497="","",深海装备!T497)</f>
        <v/>
      </c>
      <c r="U498" s="370" t="str">
        <f>IF(深海装备!U497="","",深海装备!U497)</f>
        <v/>
      </c>
      <c r="V498" s="370" t="str">
        <f>IF(深海装备!V497="","",深海装备!V497)</f>
        <v/>
      </c>
      <c r="W498" s="370" t="str">
        <f>IF(深海装备!W497="","",深海装备!W497)</f>
        <v/>
      </c>
      <c r="X498" s="370" t="str">
        <f>IF(深海装备!X497="","",深海装备!X497)</f>
        <v/>
      </c>
      <c r="Y498" s="370" t="str">
        <f>IF(深海装备!Y497="","",深海装备!Y497)</f>
        <v/>
      </c>
      <c r="Z498" s="370" t="str">
        <f>IF(深海装备!Z497="","",深海装备!Z497)</f>
        <v/>
      </c>
      <c r="AA498" s="370" t="str">
        <f>IF(深海装备!AA497="","",深海装备!AA497)</f>
        <v/>
      </c>
      <c r="AB498" t="str">
        <f>IF(深海装备!AB497="","",深海装备!AB497)</f>
        <v/>
      </c>
      <c r="AC498" t="str">
        <f>IF(深海装备!AC497="","",深海装备!AC497)</f>
        <v/>
      </c>
      <c r="AD498" t="str">
        <f>IF(深海装备!AD497="","",深海装备!AD497)</f>
        <v/>
      </c>
    </row>
    <row r="499" spans="1:30">
      <c r="A499" t="str">
        <f>IF(深海装备!A498="","",深海装备!A498)</f>
        <v/>
      </c>
      <c r="B499" s="67" t="str">
        <f>IF(深海装备!B498="","",深海装备!B498)</f>
        <v/>
      </c>
      <c r="C499" t="str">
        <f>IF(深海装备!C498="","",深海装备!C498)</f>
        <v/>
      </c>
      <c r="D499" t="str">
        <f>IF(深海装备!D498="","",深海装备!D498)</f>
        <v/>
      </c>
      <c r="E499" s="370" t="str">
        <f>IF(深海装备!E498="","",深海装备!E498)</f>
        <v/>
      </c>
      <c r="F499" s="370" t="str">
        <f>IF(深海装备!F498="","",深海装备!F498)</f>
        <v/>
      </c>
      <c r="G499" s="370" t="str">
        <f>IF(深海装备!G498="","",深海装备!G498)</f>
        <v/>
      </c>
      <c r="H499" s="370" t="str">
        <f>IF(深海装备!H498="","",深海装备!H498)</f>
        <v/>
      </c>
      <c r="I499" s="370" t="str">
        <f>IF(深海装备!I498="","",深海装备!I498)</f>
        <v/>
      </c>
      <c r="J499" s="370" t="str">
        <f>IF(深海装备!J498="","",深海装备!J498)</f>
        <v/>
      </c>
      <c r="K499" s="370" t="str">
        <f>IF(深海装备!K498="","",深海装备!K498)</f>
        <v/>
      </c>
      <c r="L499" s="370" t="str">
        <f>IF(深海装备!L498="","",深海装备!L498)</f>
        <v/>
      </c>
      <c r="M499" s="370" t="str">
        <f>IF(深海装备!M498="","",深海装备!M498)</f>
        <v/>
      </c>
      <c r="N499" s="370" t="str">
        <f>IF(深海装备!N498="","",深海装备!N498)</f>
        <v/>
      </c>
      <c r="O499" s="370" t="str">
        <f>IF(深海装备!O498="","",深海装备!O498)</f>
        <v/>
      </c>
      <c r="P499" s="370" t="str">
        <f>IF(深海装备!P498="","",深海装备!P498)</f>
        <v/>
      </c>
      <c r="Q499" s="370" t="str">
        <f>IF(深海装备!Q498="","",深海装备!Q498)</f>
        <v/>
      </c>
      <c r="R499" s="370" t="str">
        <f>IF(深海装备!R498="","",深海装备!R498)</f>
        <v/>
      </c>
      <c r="S499" s="370" t="str">
        <f>IF(深海装备!S498="","",深海装备!S498)</f>
        <v/>
      </c>
      <c r="T499" s="370" t="str">
        <f>IF(深海装备!T498="","",深海装备!T498)</f>
        <v/>
      </c>
      <c r="U499" s="370" t="str">
        <f>IF(深海装备!U498="","",深海装备!U498)</f>
        <v/>
      </c>
      <c r="V499" s="370" t="str">
        <f>IF(深海装备!V498="","",深海装备!V498)</f>
        <v/>
      </c>
      <c r="W499" s="370" t="str">
        <f>IF(深海装备!W498="","",深海装备!W498)</f>
        <v/>
      </c>
      <c r="X499" s="370" t="str">
        <f>IF(深海装备!X498="","",深海装备!X498)</f>
        <v/>
      </c>
      <c r="Y499" s="370" t="str">
        <f>IF(深海装备!Y498="","",深海装备!Y498)</f>
        <v/>
      </c>
      <c r="Z499" s="370" t="str">
        <f>IF(深海装备!Z498="","",深海装备!Z498)</f>
        <v/>
      </c>
      <c r="AA499" s="370" t="str">
        <f>IF(深海装备!AA498="","",深海装备!AA498)</f>
        <v/>
      </c>
      <c r="AB499" t="str">
        <f>IF(深海装备!AB498="","",深海装备!AB498)</f>
        <v/>
      </c>
      <c r="AC499" t="str">
        <f>IF(深海装备!AC498="","",深海装备!AC498)</f>
        <v/>
      </c>
      <c r="AD499" t="str">
        <f>IF(深海装备!AD498="","",深海装备!AD498)</f>
        <v/>
      </c>
    </row>
    <row r="500" spans="1:30">
      <c r="A500" t="str">
        <f>IF(深海装备!A499="","",深海装备!A499)</f>
        <v/>
      </c>
      <c r="B500" s="67" t="str">
        <f>IF(深海装备!B499="","",深海装备!B499)</f>
        <v/>
      </c>
      <c r="C500" t="str">
        <f>IF(深海装备!C499="","",深海装备!C499)</f>
        <v/>
      </c>
      <c r="D500" t="str">
        <f>IF(深海装备!D499="","",深海装备!D499)</f>
        <v/>
      </c>
      <c r="E500" s="370" t="str">
        <f>IF(深海装备!E499="","",深海装备!E499)</f>
        <v/>
      </c>
      <c r="F500" s="370" t="str">
        <f>IF(深海装备!F499="","",深海装备!F499)</f>
        <v/>
      </c>
      <c r="G500" s="370" t="str">
        <f>IF(深海装备!G499="","",深海装备!G499)</f>
        <v/>
      </c>
      <c r="H500" s="370" t="str">
        <f>IF(深海装备!H499="","",深海装备!H499)</f>
        <v/>
      </c>
      <c r="I500" s="370" t="str">
        <f>IF(深海装备!I499="","",深海装备!I499)</f>
        <v/>
      </c>
      <c r="J500" s="370" t="str">
        <f>IF(深海装备!J499="","",深海装备!J499)</f>
        <v/>
      </c>
      <c r="K500" s="370" t="str">
        <f>IF(深海装备!K499="","",深海装备!K499)</f>
        <v/>
      </c>
      <c r="L500" s="370" t="str">
        <f>IF(深海装备!L499="","",深海装备!L499)</f>
        <v/>
      </c>
      <c r="M500" s="370" t="str">
        <f>IF(深海装备!M499="","",深海装备!M499)</f>
        <v/>
      </c>
      <c r="N500" s="370" t="str">
        <f>IF(深海装备!N499="","",深海装备!N499)</f>
        <v/>
      </c>
      <c r="O500" s="370" t="str">
        <f>IF(深海装备!O499="","",深海装备!O499)</f>
        <v/>
      </c>
      <c r="P500" s="370" t="str">
        <f>IF(深海装备!P499="","",深海装备!P499)</f>
        <v/>
      </c>
      <c r="Q500" s="370" t="str">
        <f>IF(深海装备!Q499="","",深海装备!Q499)</f>
        <v/>
      </c>
      <c r="R500" s="370" t="str">
        <f>IF(深海装备!R499="","",深海装备!R499)</f>
        <v/>
      </c>
      <c r="S500" s="370" t="str">
        <f>IF(深海装备!S499="","",深海装备!S499)</f>
        <v/>
      </c>
      <c r="T500" s="370" t="str">
        <f>IF(深海装备!T499="","",深海装备!T499)</f>
        <v/>
      </c>
      <c r="U500" s="370" t="str">
        <f>IF(深海装备!U499="","",深海装备!U499)</f>
        <v/>
      </c>
      <c r="V500" s="370" t="str">
        <f>IF(深海装备!V499="","",深海装备!V499)</f>
        <v/>
      </c>
      <c r="W500" s="370" t="str">
        <f>IF(深海装备!W499="","",深海装备!W499)</f>
        <v/>
      </c>
      <c r="X500" s="370" t="str">
        <f>IF(深海装备!X499="","",深海装备!X499)</f>
        <v/>
      </c>
      <c r="Y500" s="370" t="str">
        <f>IF(深海装备!Y499="","",深海装备!Y499)</f>
        <v/>
      </c>
      <c r="Z500" s="370" t="str">
        <f>IF(深海装备!Z499="","",深海装备!Z499)</f>
        <v/>
      </c>
      <c r="AA500" s="370" t="str">
        <f>IF(深海装备!AA499="","",深海装备!AA499)</f>
        <v/>
      </c>
      <c r="AB500" t="str">
        <f>IF(深海装备!AB499="","",深海装备!AB499)</f>
        <v/>
      </c>
      <c r="AC500" t="str">
        <f>IF(深海装备!AC499="","",深海装备!AC499)</f>
        <v/>
      </c>
      <c r="AD500" t="str">
        <f>IF(深海装备!AD499="","",深海装备!AD499)</f>
        <v/>
      </c>
    </row>
    <row r="501" spans="1:30">
      <c r="A501" t="str">
        <f>IF(深海装备!A500="","",深海装备!A500)</f>
        <v/>
      </c>
      <c r="B501" s="67" t="str">
        <f>IF(深海装备!B500="","",深海装备!B500)</f>
        <v/>
      </c>
      <c r="C501" t="str">
        <f>IF(深海装备!C500="","",深海装备!C500)</f>
        <v/>
      </c>
      <c r="D501" t="str">
        <f>IF(深海装备!D500="","",深海装备!D500)</f>
        <v/>
      </c>
      <c r="E501" s="370" t="str">
        <f>IF(深海装备!E500="","",深海装备!E500)</f>
        <v/>
      </c>
      <c r="F501" s="370" t="str">
        <f>IF(深海装备!F500="","",深海装备!F500)</f>
        <v/>
      </c>
      <c r="G501" s="370" t="str">
        <f>IF(深海装备!G500="","",深海装备!G500)</f>
        <v/>
      </c>
      <c r="H501" s="370" t="str">
        <f>IF(深海装备!H500="","",深海装备!H500)</f>
        <v/>
      </c>
      <c r="I501" s="370" t="str">
        <f>IF(深海装备!I500="","",深海装备!I500)</f>
        <v/>
      </c>
      <c r="J501" s="370" t="str">
        <f>IF(深海装备!J500="","",深海装备!J500)</f>
        <v/>
      </c>
      <c r="K501" s="370" t="str">
        <f>IF(深海装备!K500="","",深海装备!K500)</f>
        <v/>
      </c>
      <c r="L501" s="370" t="str">
        <f>IF(深海装备!L500="","",深海装备!L500)</f>
        <v/>
      </c>
      <c r="M501" s="370" t="str">
        <f>IF(深海装备!M500="","",深海装备!M500)</f>
        <v/>
      </c>
      <c r="N501" s="370" t="str">
        <f>IF(深海装备!N500="","",深海装备!N500)</f>
        <v/>
      </c>
      <c r="O501" s="370" t="str">
        <f>IF(深海装备!O500="","",深海装备!O500)</f>
        <v/>
      </c>
      <c r="P501" s="370" t="str">
        <f>IF(深海装备!P500="","",深海装备!P500)</f>
        <v/>
      </c>
      <c r="Q501" s="370" t="str">
        <f>IF(深海装备!Q500="","",深海装备!Q500)</f>
        <v/>
      </c>
      <c r="R501" s="370" t="str">
        <f>IF(深海装备!R500="","",深海装备!R500)</f>
        <v/>
      </c>
      <c r="S501" s="370" t="str">
        <f>IF(深海装备!S500="","",深海装备!S500)</f>
        <v/>
      </c>
      <c r="T501" s="370" t="str">
        <f>IF(深海装备!T500="","",深海装备!T500)</f>
        <v/>
      </c>
      <c r="U501" s="370" t="str">
        <f>IF(深海装备!U500="","",深海装备!U500)</f>
        <v/>
      </c>
      <c r="V501" s="370" t="str">
        <f>IF(深海装备!V500="","",深海装备!V500)</f>
        <v/>
      </c>
      <c r="W501" s="370" t="str">
        <f>IF(深海装备!W500="","",深海装备!W500)</f>
        <v/>
      </c>
      <c r="X501" s="370" t="str">
        <f>IF(深海装备!X500="","",深海装备!X500)</f>
        <v/>
      </c>
      <c r="Y501" s="370" t="str">
        <f>IF(深海装备!Y500="","",深海装备!Y500)</f>
        <v/>
      </c>
      <c r="Z501" s="370" t="str">
        <f>IF(深海装备!Z500="","",深海装备!Z500)</f>
        <v/>
      </c>
      <c r="AA501" s="370" t="str">
        <f>IF(深海装备!AA500="","",深海装备!AA500)</f>
        <v/>
      </c>
      <c r="AB501" t="str">
        <f>IF(深海装备!AB500="","",深海装备!AB500)</f>
        <v/>
      </c>
      <c r="AC501" t="str">
        <f>IF(深海装备!AC500="","",深海装备!AC500)</f>
        <v/>
      </c>
      <c r="AD501" t="str">
        <f>IF(深海装备!AD500="","",深海装备!AD500)</f>
        <v/>
      </c>
    </row>
    <row r="502" spans="1:30">
      <c r="A502" t="str">
        <f>IF(深海装备!A501="","",深海装备!A501)</f>
        <v/>
      </c>
      <c r="B502" s="67" t="str">
        <f>IF(深海装备!B501="","",深海装备!B501)</f>
        <v/>
      </c>
      <c r="C502" t="str">
        <f>IF(深海装备!C501="","",深海装备!C501)</f>
        <v/>
      </c>
      <c r="D502" t="str">
        <f>IF(深海装备!D501="","",深海装备!D501)</f>
        <v/>
      </c>
      <c r="E502" s="370" t="str">
        <f>IF(深海装备!E501="","",深海装备!E501)</f>
        <v/>
      </c>
      <c r="F502" s="370" t="str">
        <f>IF(深海装备!F501="","",深海装备!F501)</f>
        <v/>
      </c>
      <c r="G502" s="370" t="str">
        <f>IF(深海装备!G501="","",深海装备!G501)</f>
        <v/>
      </c>
      <c r="H502" s="370" t="str">
        <f>IF(深海装备!H501="","",深海装备!H501)</f>
        <v/>
      </c>
      <c r="I502" s="370" t="str">
        <f>IF(深海装备!I501="","",深海装备!I501)</f>
        <v/>
      </c>
      <c r="J502" s="370" t="str">
        <f>IF(深海装备!J501="","",深海装备!J501)</f>
        <v/>
      </c>
      <c r="K502" s="370" t="str">
        <f>IF(深海装备!K501="","",深海装备!K501)</f>
        <v/>
      </c>
      <c r="L502" s="370" t="str">
        <f>IF(深海装备!L501="","",深海装备!L501)</f>
        <v/>
      </c>
      <c r="M502" s="370" t="str">
        <f>IF(深海装备!M501="","",深海装备!M501)</f>
        <v/>
      </c>
      <c r="N502" s="370" t="str">
        <f>IF(深海装备!N501="","",深海装备!N501)</f>
        <v/>
      </c>
      <c r="O502" s="370" t="str">
        <f>IF(深海装备!O501="","",深海装备!O501)</f>
        <v/>
      </c>
      <c r="P502" s="370" t="str">
        <f>IF(深海装备!P501="","",深海装备!P501)</f>
        <v/>
      </c>
      <c r="Q502" s="370" t="str">
        <f>IF(深海装备!Q501="","",深海装备!Q501)</f>
        <v/>
      </c>
      <c r="R502" s="370" t="str">
        <f>IF(深海装备!R501="","",深海装备!R501)</f>
        <v/>
      </c>
      <c r="S502" s="370" t="str">
        <f>IF(深海装备!S501="","",深海装备!S501)</f>
        <v/>
      </c>
      <c r="T502" s="370" t="str">
        <f>IF(深海装备!T501="","",深海装备!T501)</f>
        <v/>
      </c>
      <c r="U502" s="370" t="str">
        <f>IF(深海装备!U501="","",深海装备!U501)</f>
        <v/>
      </c>
      <c r="V502" s="370" t="str">
        <f>IF(深海装备!V501="","",深海装备!V501)</f>
        <v/>
      </c>
      <c r="W502" s="370" t="str">
        <f>IF(深海装备!W501="","",深海装备!W501)</f>
        <v/>
      </c>
      <c r="X502" s="370" t="str">
        <f>IF(深海装备!X501="","",深海装备!X501)</f>
        <v/>
      </c>
      <c r="Y502" s="370" t="str">
        <f>IF(深海装备!Y501="","",深海装备!Y501)</f>
        <v/>
      </c>
      <c r="Z502" s="370" t="str">
        <f>IF(深海装备!Z501="","",深海装备!Z501)</f>
        <v/>
      </c>
      <c r="AA502" s="370" t="str">
        <f>IF(深海装备!AA501="","",深海装备!AA501)</f>
        <v/>
      </c>
      <c r="AB502" t="str">
        <f>IF(深海装备!AB501="","",深海装备!AB501)</f>
        <v/>
      </c>
      <c r="AC502" t="str">
        <f>IF(深海装备!AC501="","",深海装备!AC501)</f>
        <v/>
      </c>
      <c r="AD502" t="str">
        <f>IF(深海装备!AD501="","",深海装备!AD501)</f>
        <v/>
      </c>
    </row>
    <row r="503" spans="1:30">
      <c r="A503" t="str">
        <f>IF(深海装备!A502="","",深海装备!A502)</f>
        <v/>
      </c>
      <c r="B503" s="67" t="str">
        <f>IF(深海装备!B502="","",深海装备!B502)</f>
        <v/>
      </c>
      <c r="C503" t="str">
        <f>IF(深海装备!C502="","",深海装备!C502)</f>
        <v/>
      </c>
      <c r="D503" t="str">
        <f>IF(深海装备!D502="","",深海装备!D502)</f>
        <v/>
      </c>
      <c r="E503" s="370" t="str">
        <f>IF(深海装备!E502="","",深海装备!E502)</f>
        <v/>
      </c>
      <c r="F503" s="370" t="str">
        <f>IF(深海装备!F502="","",深海装备!F502)</f>
        <v/>
      </c>
      <c r="G503" s="370" t="str">
        <f>IF(深海装备!G502="","",深海装备!G502)</f>
        <v/>
      </c>
      <c r="H503" s="370" t="str">
        <f>IF(深海装备!H502="","",深海装备!H502)</f>
        <v/>
      </c>
      <c r="I503" s="370" t="str">
        <f>IF(深海装备!I502="","",深海装备!I502)</f>
        <v/>
      </c>
      <c r="J503" s="370" t="str">
        <f>IF(深海装备!J502="","",深海装备!J502)</f>
        <v/>
      </c>
      <c r="K503" s="370" t="str">
        <f>IF(深海装备!K502="","",深海装备!K502)</f>
        <v/>
      </c>
      <c r="L503" s="370" t="str">
        <f>IF(深海装备!L502="","",深海装备!L502)</f>
        <v/>
      </c>
      <c r="M503" s="370" t="str">
        <f>IF(深海装备!M502="","",深海装备!M502)</f>
        <v/>
      </c>
      <c r="N503" s="370" t="str">
        <f>IF(深海装备!N502="","",深海装备!N502)</f>
        <v/>
      </c>
      <c r="O503" s="370" t="str">
        <f>IF(深海装备!O502="","",深海装备!O502)</f>
        <v/>
      </c>
      <c r="P503" s="370" t="str">
        <f>IF(深海装备!P502="","",深海装备!P502)</f>
        <v/>
      </c>
      <c r="Q503" s="370" t="str">
        <f>IF(深海装备!Q502="","",深海装备!Q502)</f>
        <v/>
      </c>
      <c r="R503" s="370" t="str">
        <f>IF(深海装备!R502="","",深海装备!R502)</f>
        <v/>
      </c>
      <c r="S503" s="370" t="str">
        <f>IF(深海装备!S502="","",深海装备!S502)</f>
        <v/>
      </c>
      <c r="T503" s="370" t="str">
        <f>IF(深海装备!T502="","",深海装备!T502)</f>
        <v/>
      </c>
      <c r="U503" s="370" t="str">
        <f>IF(深海装备!U502="","",深海装备!U502)</f>
        <v/>
      </c>
      <c r="V503" s="370" t="str">
        <f>IF(深海装备!V502="","",深海装备!V502)</f>
        <v/>
      </c>
      <c r="W503" s="370" t="str">
        <f>IF(深海装备!W502="","",深海装备!W502)</f>
        <v/>
      </c>
      <c r="X503" s="370" t="str">
        <f>IF(深海装备!X502="","",深海装备!X502)</f>
        <v/>
      </c>
      <c r="Y503" s="370" t="str">
        <f>IF(深海装备!Y502="","",深海装备!Y502)</f>
        <v/>
      </c>
      <c r="Z503" s="370" t="str">
        <f>IF(深海装备!Z502="","",深海装备!Z502)</f>
        <v/>
      </c>
      <c r="AA503" s="370" t="str">
        <f>IF(深海装备!AA502="","",深海装备!AA502)</f>
        <v/>
      </c>
      <c r="AB503" t="str">
        <f>IF(深海装备!AB502="","",深海装备!AB502)</f>
        <v/>
      </c>
      <c r="AC503" t="str">
        <f>IF(深海装备!AC502="","",深海装备!AC502)</f>
        <v/>
      </c>
      <c r="AD503" t="str">
        <f>IF(深海装备!AD502="","",深海装备!AD502)</f>
        <v/>
      </c>
    </row>
    <row r="504" spans="1:30">
      <c r="A504" t="str">
        <f>IF(深海装备!A503="","",深海装备!A503)</f>
        <v/>
      </c>
      <c r="B504" s="67" t="str">
        <f>IF(深海装备!B503="","",深海装备!B503)</f>
        <v/>
      </c>
      <c r="C504" t="str">
        <f>IF(深海装备!C503="","",深海装备!C503)</f>
        <v/>
      </c>
      <c r="D504" t="str">
        <f>IF(深海装备!D503="","",深海装备!D503)</f>
        <v/>
      </c>
      <c r="E504" s="370" t="str">
        <f>IF(深海装备!E503="","",深海装备!E503)</f>
        <v/>
      </c>
      <c r="F504" s="370" t="str">
        <f>IF(深海装备!F503="","",深海装备!F503)</f>
        <v/>
      </c>
      <c r="G504" s="370" t="str">
        <f>IF(深海装备!G503="","",深海装备!G503)</f>
        <v/>
      </c>
      <c r="H504" s="370" t="str">
        <f>IF(深海装备!H503="","",深海装备!H503)</f>
        <v/>
      </c>
      <c r="I504" s="370" t="str">
        <f>IF(深海装备!I503="","",深海装备!I503)</f>
        <v/>
      </c>
      <c r="J504" s="370" t="str">
        <f>IF(深海装备!J503="","",深海装备!J503)</f>
        <v/>
      </c>
      <c r="K504" s="370" t="str">
        <f>IF(深海装备!K503="","",深海装备!K503)</f>
        <v/>
      </c>
      <c r="L504" s="370" t="str">
        <f>IF(深海装备!L503="","",深海装备!L503)</f>
        <v/>
      </c>
      <c r="M504" s="370" t="str">
        <f>IF(深海装备!M503="","",深海装备!M503)</f>
        <v/>
      </c>
      <c r="N504" s="370" t="str">
        <f>IF(深海装备!N503="","",深海装备!N503)</f>
        <v/>
      </c>
      <c r="O504" s="370" t="str">
        <f>IF(深海装备!O503="","",深海装备!O503)</f>
        <v/>
      </c>
      <c r="P504" s="370" t="str">
        <f>IF(深海装备!P503="","",深海装备!P503)</f>
        <v/>
      </c>
      <c r="Q504" s="370" t="str">
        <f>IF(深海装备!Q503="","",深海装备!Q503)</f>
        <v/>
      </c>
      <c r="R504" s="370" t="str">
        <f>IF(深海装备!R503="","",深海装备!R503)</f>
        <v/>
      </c>
      <c r="S504" s="370" t="str">
        <f>IF(深海装备!S503="","",深海装备!S503)</f>
        <v/>
      </c>
      <c r="T504" s="370" t="str">
        <f>IF(深海装备!T503="","",深海装备!T503)</f>
        <v/>
      </c>
      <c r="U504" s="370" t="str">
        <f>IF(深海装备!U503="","",深海装备!U503)</f>
        <v/>
      </c>
      <c r="V504" s="370" t="str">
        <f>IF(深海装备!V503="","",深海装备!V503)</f>
        <v/>
      </c>
      <c r="W504" s="370" t="str">
        <f>IF(深海装备!W503="","",深海装备!W503)</f>
        <v/>
      </c>
      <c r="X504" s="370" t="str">
        <f>IF(深海装备!X503="","",深海装备!X503)</f>
        <v/>
      </c>
      <c r="Y504" s="370" t="str">
        <f>IF(深海装备!Y503="","",深海装备!Y503)</f>
        <v/>
      </c>
      <c r="Z504" s="370" t="str">
        <f>IF(深海装备!Z503="","",深海装备!Z503)</f>
        <v/>
      </c>
      <c r="AA504" s="370" t="str">
        <f>IF(深海装备!AA503="","",深海装备!AA503)</f>
        <v/>
      </c>
      <c r="AB504" t="str">
        <f>IF(深海装备!AB503="","",深海装备!AB503)</f>
        <v/>
      </c>
      <c r="AC504" t="str">
        <f>IF(深海装备!AC503="","",深海装备!AC503)</f>
        <v/>
      </c>
      <c r="AD504" t="str">
        <f>IF(深海装备!AD503="","",深海装备!AD503)</f>
        <v/>
      </c>
    </row>
    <row r="505" spans="1:30">
      <c r="A505" t="str">
        <f>IF(深海装备!A504="","",深海装备!A504)</f>
        <v/>
      </c>
      <c r="B505" s="67" t="str">
        <f>IF(深海装备!B504="","",深海装备!B504)</f>
        <v/>
      </c>
      <c r="C505" t="str">
        <f>IF(深海装备!C504="","",深海装备!C504)</f>
        <v/>
      </c>
      <c r="D505" t="str">
        <f>IF(深海装备!D504="","",深海装备!D504)</f>
        <v/>
      </c>
      <c r="E505" s="370" t="str">
        <f>IF(深海装备!E504="","",深海装备!E504)</f>
        <v/>
      </c>
      <c r="F505" s="370" t="str">
        <f>IF(深海装备!F504="","",深海装备!F504)</f>
        <v/>
      </c>
      <c r="G505" s="370" t="str">
        <f>IF(深海装备!G504="","",深海装备!G504)</f>
        <v/>
      </c>
      <c r="H505" s="370" t="str">
        <f>IF(深海装备!H504="","",深海装备!H504)</f>
        <v/>
      </c>
      <c r="I505" s="370" t="str">
        <f>IF(深海装备!I504="","",深海装备!I504)</f>
        <v/>
      </c>
      <c r="J505" s="370" t="str">
        <f>IF(深海装备!J504="","",深海装备!J504)</f>
        <v/>
      </c>
      <c r="K505" s="370" t="str">
        <f>IF(深海装备!K504="","",深海装备!K504)</f>
        <v/>
      </c>
      <c r="L505" s="370" t="str">
        <f>IF(深海装备!L504="","",深海装备!L504)</f>
        <v/>
      </c>
      <c r="M505" s="370" t="str">
        <f>IF(深海装备!M504="","",深海装备!M504)</f>
        <v/>
      </c>
      <c r="N505" s="370" t="str">
        <f>IF(深海装备!N504="","",深海装备!N504)</f>
        <v/>
      </c>
      <c r="O505" s="370" t="str">
        <f>IF(深海装备!O504="","",深海装备!O504)</f>
        <v/>
      </c>
      <c r="P505" s="370" t="str">
        <f>IF(深海装备!P504="","",深海装备!P504)</f>
        <v/>
      </c>
      <c r="Q505" s="370" t="str">
        <f>IF(深海装备!Q504="","",深海装备!Q504)</f>
        <v/>
      </c>
      <c r="R505" s="370" t="str">
        <f>IF(深海装备!R504="","",深海装备!R504)</f>
        <v/>
      </c>
      <c r="S505" s="370" t="str">
        <f>IF(深海装备!S504="","",深海装备!S504)</f>
        <v/>
      </c>
      <c r="T505" s="370" t="str">
        <f>IF(深海装备!T504="","",深海装备!T504)</f>
        <v/>
      </c>
      <c r="U505" s="370" t="str">
        <f>IF(深海装备!U504="","",深海装备!U504)</f>
        <v/>
      </c>
      <c r="V505" s="370" t="str">
        <f>IF(深海装备!V504="","",深海装备!V504)</f>
        <v/>
      </c>
      <c r="W505" s="370" t="str">
        <f>IF(深海装备!W504="","",深海装备!W504)</f>
        <v/>
      </c>
      <c r="X505" s="370" t="str">
        <f>IF(深海装备!X504="","",深海装备!X504)</f>
        <v/>
      </c>
      <c r="Y505" s="370" t="str">
        <f>IF(深海装备!Y504="","",深海装备!Y504)</f>
        <v/>
      </c>
      <c r="Z505" s="370" t="str">
        <f>IF(深海装备!Z504="","",深海装备!Z504)</f>
        <v/>
      </c>
      <c r="AA505" s="370" t="str">
        <f>IF(深海装备!AA504="","",深海装备!AA504)</f>
        <v/>
      </c>
      <c r="AB505" t="str">
        <f>IF(深海装备!AB504="","",深海装备!AB504)</f>
        <v/>
      </c>
      <c r="AC505" t="str">
        <f>IF(深海装备!AC504="","",深海装备!AC504)</f>
        <v/>
      </c>
      <c r="AD505" t="str">
        <f>IF(深海装备!AD504="","",深海装备!AD504)</f>
        <v/>
      </c>
    </row>
    <row r="506" spans="1:30">
      <c r="A506" t="str">
        <f>IF(深海装备!A505="","",深海装备!A505)</f>
        <v/>
      </c>
      <c r="B506" s="67" t="str">
        <f>IF(深海装备!B505="","",深海装备!B505)</f>
        <v/>
      </c>
      <c r="C506" t="str">
        <f>IF(深海装备!C505="","",深海装备!C505)</f>
        <v/>
      </c>
      <c r="D506" t="str">
        <f>IF(深海装备!D505="","",深海装备!D505)</f>
        <v/>
      </c>
      <c r="E506" s="370" t="str">
        <f>IF(深海装备!E505="","",深海装备!E505)</f>
        <v/>
      </c>
      <c r="F506" s="370" t="str">
        <f>IF(深海装备!F505="","",深海装备!F505)</f>
        <v/>
      </c>
      <c r="G506" s="370" t="str">
        <f>IF(深海装备!G505="","",深海装备!G505)</f>
        <v/>
      </c>
      <c r="H506" s="370" t="str">
        <f>IF(深海装备!H505="","",深海装备!H505)</f>
        <v/>
      </c>
      <c r="I506" s="370" t="str">
        <f>IF(深海装备!I505="","",深海装备!I505)</f>
        <v/>
      </c>
      <c r="J506" s="370" t="str">
        <f>IF(深海装备!J505="","",深海装备!J505)</f>
        <v/>
      </c>
      <c r="K506" s="370" t="str">
        <f>IF(深海装备!K505="","",深海装备!K505)</f>
        <v/>
      </c>
      <c r="L506" s="370" t="str">
        <f>IF(深海装备!L505="","",深海装备!L505)</f>
        <v/>
      </c>
      <c r="M506" s="370" t="str">
        <f>IF(深海装备!M505="","",深海装备!M505)</f>
        <v/>
      </c>
      <c r="N506" s="370" t="str">
        <f>IF(深海装备!N505="","",深海装备!N505)</f>
        <v/>
      </c>
      <c r="O506" s="370" t="str">
        <f>IF(深海装备!O505="","",深海装备!O505)</f>
        <v/>
      </c>
      <c r="P506" s="370" t="str">
        <f>IF(深海装备!P505="","",深海装备!P505)</f>
        <v/>
      </c>
      <c r="Q506" s="370" t="str">
        <f>IF(深海装备!Q505="","",深海装备!Q505)</f>
        <v/>
      </c>
      <c r="R506" s="370" t="str">
        <f>IF(深海装备!R505="","",深海装备!R505)</f>
        <v/>
      </c>
      <c r="S506" s="370" t="str">
        <f>IF(深海装备!S505="","",深海装备!S505)</f>
        <v/>
      </c>
      <c r="T506" s="370" t="str">
        <f>IF(深海装备!T505="","",深海装备!T505)</f>
        <v/>
      </c>
      <c r="U506" s="370" t="str">
        <f>IF(深海装备!U505="","",深海装备!U505)</f>
        <v/>
      </c>
      <c r="V506" s="370" t="str">
        <f>IF(深海装备!V505="","",深海装备!V505)</f>
        <v/>
      </c>
      <c r="W506" s="370" t="str">
        <f>IF(深海装备!W505="","",深海装备!W505)</f>
        <v/>
      </c>
      <c r="X506" s="370" t="str">
        <f>IF(深海装备!X505="","",深海装备!X505)</f>
        <v/>
      </c>
      <c r="Y506" s="370" t="str">
        <f>IF(深海装备!Y505="","",深海装备!Y505)</f>
        <v/>
      </c>
      <c r="Z506" s="370" t="str">
        <f>IF(深海装备!Z505="","",深海装备!Z505)</f>
        <v/>
      </c>
      <c r="AA506" s="370" t="str">
        <f>IF(深海装备!AA505="","",深海装备!AA505)</f>
        <v/>
      </c>
      <c r="AB506" t="str">
        <f>IF(深海装备!AB505="","",深海装备!AB505)</f>
        <v/>
      </c>
      <c r="AC506" t="str">
        <f>IF(深海装备!AC505="","",深海装备!AC505)</f>
        <v/>
      </c>
      <c r="AD506" t="str">
        <f>IF(深海装备!AD505="","",深海装备!AD505)</f>
        <v/>
      </c>
    </row>
    <row r="507" spans="1:30">
      <c r="A507" t="str">
        <f>IF(深海装备!A506="","",深海装备!A506)</f>
        <v/>
      </c>
      <c r="B507" s="67" t="str">
        <f>IF(深海装备!B506="","",深海装备!B506)</f>
        <v/>
      </c>
      <c r="C507" t="str">
        <f>IF(深海装备!C506="","",深海装备!C506)</f>
        <v/>
      </c>
      <c r="D507" t="str">
        <f>IF(深海装备!D506="","",深海装备!D506)</f>
        <v/>
      </c>
      <c r="E507" s="370" t="str">
        <f>IF(深海装备!E506="","",深海装备!E506)</f>
        <v/>
      </c>
      <c r="F507" s="370" t="str">
        <f>IF(深海装备!F506="","",深海装备!F506)</f>
        <v/>
      </c>
      <c r="G507" s="370" t="str">
        <f>IF(深海装备!G506="","",深海装备!G506)</f>
        <v/>
      </c>
      <c r="H507" s="370" t="str">
        <f>IF(深海装备!H506="","",深海装备!H506)</f>
        <v/>
      </c>
      <c r="I507" s="370" t="str">
        <f>IF(深海装备!I506="","",深海装备!I506)</f>
        <v/>
      </c>
      <c r="J507" s="370" t="str">
        <f>IF(深海装备!J506="","",深海装备!J506)</f>
        <v/>
      </c>
      <c r="K507" s="370" t="str">
        <f>IF(深海装备!K506="","",深海装备!K506)</f>
        <v/>
      </c>
      <c r="L507" s="370" t="str">
        <f>IF(深海装备!L506="","",深海装备!L506)</f>
        <v/>
      </c>
      <c r="M507" s="370" t="str">
        <f>IF(深海装备!M506="","",深海装备!M506)</f>
        <v/>
      </c>
      <c r="N507" s="370" t="str">
        <f>IF(深海装备!N506="","",深海装备!N506)</f>
        <v/>
      </c>
      <c r="O507" s="370" t="str">
        <f>IF(深海装备!O506="","",深海装备!O506)</f>
        <v/>
      </c>
      <c r="P507" s="370" t="str">
        <f>IF(深海装备!P506="","",深海装备!P506)</f>
        <v/>
      </c>
      <c r="Q507" s="370" t="str">
        <f>IF(深海装备!Q506="","",深海装备!Q506)</f>
        <v/>
      </c>
      <c r="R507" s="370" t="str">
        <f>IF(深海装备!R506="","",深海装备!R506)</f>
        <v/>
      </c>
      <c r="S507" s="370" t="str">
        <f>IF(深海装备!S506="","",深海装备!S506)</f>
        <v/>
      </c>
      <c r="T507" s="370" t="str">
        <f>IF(深海装备!T506="","",深海装备!T506)</f>
        <v/>
      </c>
      <c r="U507" s="370" t="str">
        <f>IF(深海装备!U506="","",深海装备!U506)</f>
        <v/>
      </c>
      <c r="V507" s="370" t="str">
        <f>IF(深海装备!V506="","",深海装备!V506)</f>
        <v/>
      </c>
      <c r="W507" s="370" t="str">
        <f>IF(深海装备!W506="","",深海装备!W506)</f>
        <v/>
      </c>
      <c r="X507" s="370" t="str">
        <f>IF(深海装备!X506="","",深海装备!X506)</f>
        <v/>
      </c>
      <c r="Y507" s="370" t="str">
        <f>IF(深海装备!Y506="","",深海装备!Y506)</f>
        <v/>
      </c>
      <c r="Z507" s="370" t="str">
        <f>IF(深海装备!Z506="","",深海装备!Z506)</f>
        <v/>
      </c>
      <c r="AA507" s="370" t="str">
        <f>IF(深海装备!AA506="","",深海装备!AA506)</f>
        <v/>
      </c>
      <c r="AB507" t="str">
        <f>IF(深海装备!AB506="","",深海装备!AB506)</f>
        <v/>
      </c>
      <c r="AC507" t="str">
        <f>IF(深海装备!AC506="","",深海装备!AC506)</f>
        <v/>
      </c>
      <c r="AD507" t="str">
        <f>IF(深海装备!AD506="","",深海装备!AD506)</f>
        <v/>
      </c>
    </row>
    <row r="508" spans="1:30">
      <c r="A508" t="str">
        <f>IF(深海装备!A507="","",深海装备!A507)</f>
        <v/>
      </c>
      <c r="B508" s="67" t="str">
        <f>IF(深海装备!B507="","",深海装备!B507)</f>
        <v/>
      </c>
      <c r="C508" t="str">
        <f>IF(深海装备!C507="","",深海装备!C507)</f>
        <v/>
      </c>
      <c r="D508" t="str">
        <f>IF(深海装备!D507="","",深海装备!D507)</f>
        <v/>
      </c>
      <c r="E508" s="370" t="str">
        <f>IF(深海装备!E507="","",深海装备!E507)</f>
        <v/>
      </c>
      <c r="F508" s="370" t="str">
        <f>IF(深海装备!F507="","",深海装备!F507)</f>
        <v/>
      </c>
      <c r="G508" s="370" t="str">
        <f>IF(深海装备!G507="","",深海装备!G507)</f>
        <v/>
      </c>
      <c r="H508" s="370" t="str">
        <f>IF(深海装备!H507="","",深海装备!H507)</f>
        <v/>
      </c>
      <c r="I508" s="370" t="str">
        <f>IF(深海装备!I507="","",深海装备!I507)</f>
        <v/>
      </c>
      <c r="J508" s="370" t="str">
        <f>IF(深海装备!J507="","",深海装备!J507)</f>
        <v/>
      </c>
      <c r="K508" s="370" t="str">
        <f>IF(深海装备!K507="","",深海装备!K507)</f>
        <v/>
      </c>
      <c r="L508" s="370" t="str">
        <f>IF(深海装备!L507="","",深海装备!L507)</f>
        <v/>
      </c>
      <c r="M508" s="370" t="str">
        <f>IF(深海装备!M507="","",深海装备!M507)</f>
        <v/>
      </c>
      <c r="N508" s="370" t="str">
        <f>IF(深海装备!N507="","",深海装备!N507)</f>
        <v/>
      </c>
      <c r="O508" s="370" t="str">
        <f>IF(深海装备!O507="","",深海装备!O507)</f>
        <v/>
      </c>
      <c r="P508" s="370" t="str">
        <f>IF(深海装备!P507="","",深海装备!P507)</f>
        <v/>
      </c>
      <c r="Q508" s="370" t="str">
        <f>IF(深海装备!Q507="","",深海装备!Q507)</f>
        <v/>
      </c>
      <c r="R508" s="370" t="str">
        <f>IF(深海装备!R507="","",深海装备!R507)</f>
        <v/>
      </c>
      <c r="S508" s="370" t="str">
        <f>IF(深海装备!S507="","",深海装备!S507)</f>
        <v/>
      </c>
      <c r="T508" s="370" t="str">
        <f>IF(深海装备!T507="","",深海装备!T507)</f>
        <v/>
      </c>
      <c r="U508" s="370" t="str">
        <f>IF(深海装备!U507="","",深海装备!U507)</f>
        <v/>
      </c>
      <c r="V508" s="370" t="str">
        <f>IF(深海装备!V507="","",深海装备!V507)</f>
        <v/>
      </c>
      <c r="W508" s="370" t="str">
        <f>IF(深海装备!W507="","",深海装备!W507)</f>
        <v/>
      </c>
      <c r="X508" s="370" t="str">
        <f>IF(深海装备!X507="","",深海装备!X507)</f>
        <v/>
      </c>
      <c r="Y508" s="370" t="str">
        <f>IF(深海装备!Y507="","",深海装备!Y507)</f>
        <v/>
      </c>
      <c r="Z508" s="370" t="str">
        <f>IF(深海装备!Z507="","",深海装备!Z507)</f>
        <v/>
      </c>
      <c r="AA508" s="370" t="str">
        <f>IF(深海装备!AA507="","",深海装备!AA507)</f>
        <v/>
      </c>
      <c r="AB508" t="str">
        <f>IF(深海装备!AB507="","",深海装备!AB507)</f>
        <v/>
      </c>
      <c r="AC508" t="str">
        <f>IF(深海装备!AC507="","",深海装备!AC507)</f>
        <v/>
      </c>
      <c r="AD508" t="str">
        <f>IF(深海装备!AD507="","",深海装备!AD507)</f>
        <v/>
      </c>
    </row>
    <row r="509" spans="1:30">
      <c r="A509" t="str">
        <f>IF(深海装备!A508="","",深海装备!A508)</f>
        <v/>
      </c>
      <c r="B509" s="67" t="str">
        <f>IF(深海装备!B508="","",深海装备!B508)</f>
        <v/>
      </c>
      <c r="C509" t="str">
        <f>IF(深海装备!C508="","",深海装备!C508)</f>
        <v/>
      </c>
      <c r="D509" t="str">
        <f>IF(深海装备!D508="","",深海装备!D508)</f>
        <v/>
      </c>
      <c r="E509" s="370" t="str">
        <f>IF(深海装备!E508="","",深海装备!E508)</f>
        <v/>
      </c>
      <c r="F509" s="370" t="str">
        <f>IF(深海装备!F508="","",深海装备!F508)</f>
        <v/>
      </c>
      <c r="G509" s="370" t="str">
        <f>IF(深海装备!G508="","",深海装备!G508)</f>
        <v/>
      </c>
      <c r="H509" s="370" t="str">
        <f>IF(深海装备!H508="","",深海装备!H508)</f>
        <v/>
      </c>
      <c r="I509" s="370" t="str">
        <f>IF(深海装备!I508="","",深海装备!I508)</f>
        <v/>
      </c>
      <c r="J509" s="370" t="str">
        <f>IF(深海装备!J508="","",深海装备!J508)</f>
        <v/>
      </c>
      <c r="K509" s="370" t="str">
        <f>IF(深海装备!K508="","",深海装备!K508)</f>
        <v/>
      </c>
      <c r="L509" s="370" t="str">
        <f>IF(深海装备!L508="","",深海装备!L508)</f>
        <v/>
      </c>
      <c r="M509" s="370" t="str">
        <f>IF(深海装备!M508="","",深海装备!M508)</f>
        <v/>
      </c>
      <c r="N509" s="370" t="str">
        <f>IF(深海装备!N508="","",深海装备!N508)</f>
        <v/>
      </c>
      <c r="O509" s="370" t="str">
        <f>IF(深海装备!O508="","",深海装备!O508)</f>
        <v/>
      </c>
      <c r="P509" s="370" t="str">
        <f>IF(深海装备!P508="","",深海装备!P508)</f>
        <v/>
      </c>
      <c r="Q509" s="370" t="str">
        <f>IF(深海装备!Q508="","",深海装备!Q508)</f>
        <v/>
      </c>
      <c r="R509" s="370" t="str">
        <f>IF(深海装备!R508="","",深海装备!R508)</f>
        <v/>
      </c>
      <c r="S509" s="370" t="str">
        <f>IF(深海装备!S508="","",深海装备!S508)</f>
        <v/>
      </c>
      <c r="T509" s="370" t="str">
        <f>IF(深海装备!T508="","",深海装备!T508)</f>
        <v/>
      </c>
      <c r="U509" s="370" t="str">
        <f>IF(深海装备!U508="","",深海装备!U508)</f>
        <v/>
      </c>
      <c r="V509" s="370" t="str">
        <f>IF(深海装备!V508="","",深海装备!V508)</f>
        <v/>
      </c>
      <c r="W509" s="370" t="str">
        <f>IF(深海装备!W508="","",深海装备!W508)</f>
        <v/>
      </c>
      <c r="X509" s="370" t="str">
        <f>IF(深海装备!X508="","",深海装备!X508)</f>
        <v/>
      </c>
      <c r="Y509" s="370" t="str">
        <f>IF(深海装备!Y508="","",深海装备!Y508)</f>
        <v/>
      </c>
      <c r="Z509" s="370" t="str">
        <f>IF(深海装备!Z508="","",深海装备!Z508)</f>
        <v/>
      </c>
      <c r="AA509" s="370" t="str">
        <f>IF(深海装备!AA508="","",深海装备!AA508)</f>
        <v/>
      </c>
      <c r="AB509" t="str">
        <f>IF(深海装备!AB508="","",深海装备!AB508)</f>
        <v/>
      </c>
      <c r="AC509" t="str">
        <f>IF(深海装备!AC508="","",深海装备!AC508)</f>
        <v/>
      </c>
      <c r="AD509" t="str">
        <f>IF(深海装备!AD508="","",深海装备!AD508)</f>
        <v/>
      </c>
    </row>
    <row r="510" spans="1:30">
      <c r="A510" t="str">
        <f>IF(深海装备!A509="","",深海装备!A509)</f>
        <v/>
      </c>
      <c r="B510" s="67" t="str">
        <f>IF(深海装备!B509="","",深海装备!B509)</f>
        <v/>
      </c>
      <c r="C510" t="str">
        <f>IF(深海装备!C509="","",深海装备!C509)</f>
        <v/>
      </c>
      <c r="D510" t="str">
        <f>IF(深海装备!D509="","",深海装备!D509)</f>
        <v/>
      </c>
      <c r="E510" s="370" t="str">
        <f>IF(深海装备!E509="","",深海装备!E509)</f>
        <v/>
      </c>
      <c r="F510" s="370" t="str">
        <f>IF(深海装备!F509="","",深海装备!F509)</f>
        <v/>
      </c>
      <c r="G510" s="370" t="str">
        <f>IF(深海装备!G509="","",深海装备!G509)</f>
        <v/>
      </c>
      <c r="H510" s="370" t="str">
        <f>IF(深海装备!H509="","",深海装备!H509)</f>
        <v/>
      </c>
      <c r="I510" s="370" t="str">
        <f>IF(深海装备!I509="","",深海装备!I509)</f>
        <v/>
      </c>
      <c r="J510" s="370" t="str">
        <f>IF(深海装备!J509="","",深海装备!J509)</f>
        <v/>
      </c>
      <c r="K510" s="370" t="str">
        <f>IF(深海装备!K509="","",深海装备!K509)</f>
        <v/>
      </c>
      <c r="L510" s="370" t="str">
        <f>IF(深海装备!L509="","",深海装备!L509)</f>
        <v/>
      </c>
      <c r="M510" s="370" t="str">
        <f>IF(深海装备!M509="","",深海装备!M509)</f>
        <v/>
      </c>
      <c r="N510" s="370" t="str">
        <f>IF(深海装备!N509="","",深海装备!N509)</f>
        <v/>
      </c>
      <c r="O510" s="370" t="str">
        <f>IF(深海装备!O509="","",深海装备!O509)</f>
        <v/>
      </c>
      <c r="P510" s="370" t="str">
        <f>IF(深海装备!P509="","",深海装备!P509)</f>
        <v/>
      </c>
      <c r="Q510" s="370" t="str">
        <f>IF(深海装备!Q509="","",深海装备!Q509)</f>
        <v/>
      </c>
      <c r="R510" s="370" t="str">
        <f>IF(深海装备!R509="","",深海装备!R509)</f>
        <v/>
      </c>
      <c r="S510" s="370" t="str">
        <f>IF(深海装备!S509="","",深海装备!S509)</f>
        <v/>
      </c>
      <c r="T510" s="370" t="str">
        <f>IF(深海装备!T509="","",深海装备!T509)</f>
        <v/>
      </c>
      <c r="U510" s="370" t="str">
        <f>IF(深海装备!U509="","",深海装备!U509)</f>
        <v/>
      </c>
      <c r="V510" s="370" t="str">
        <f>IF(深海装备!V509="","",深海装备!V509)</f>
        <v/>
      </c>
      <c r="W510" s="370" t="str">
        <f>IF(深海装备!W509="","",深海装备!W509)</f>
        <v/>
      </c>
      <c r="X510" s="370" t="str">
        <f>IF(深海装备!X509="","",深海装备!X509)</f>
        <v/>
      </c>
      <c r="Y510" s="370" t="str">
        <f>IF(深海装备!Y509="","",深海装备!Y509)</f>
        <v/>
      </c>
      <c r="Z510" s="370" t="str">
        <f>IF(深海装备!Z509="","",深海装备!Z509)</f>
        <v/>
      </c>
      <c r="AA510" s="370" t="str">
        <f>IF(深海装备!AA509="","",深海装备!AA509)</f>
        <v/>
      </c>
      <c r="AB510" t="str">
        <f>IF(深海装备!AB509="","",深海装备!AB509)</f>
        <v/>
      </c>
      <c r="AC510" t="str">
        <f>IF(深海装备!AC509="","",深海装备!AC509)</f>
        <v/>
      </c>
      <c r="AD510" t="str">
        <f>IF(深海装备!AD509="","",深海装备!AD509)</f>
        <v/>
      </c>
    </row>
    <row r="511" spans="1:30">
      <c r="A511" t="str">
        <f>IF(深海装备!A510="","",深海装备!A510)</f>
        <v/>
      </c>
      <c r="B511" s="67" t="str">
        <f>IF(深海装备!B510="","",深海装备!B510)</f>
        <v/>
      </c>
      <c r="C511" t="str">
        <f>IF(深海装备!C510="","",深海装备!C510)</f>
        <v/>
      </c>
      <c r="D511" t="str">
        <f>IF(深海装备!D510="","",深海装备!D510)</f>
        <v/>
      </c>
      <c r="E511" s="370" t="str">
        <f>IF(深海装备!E510="","",深海装备!E510)</f>
        <v/>
      </c>
      <c r="F511" s="370" t="str">
        <f>IF(深海装备!F510="","",深海装备!F510)</f>
        <v/>
      </c>
      <c r="G511" s="370" t="str">
        <f>IF(深海装备!G510="","",深海装备!G510)</f>
        <v/>
      </c>
      <c r="H511" s="370" t="str">
        <f>IF(深海装备!H510="","",深海装备!H510)</f>
        <v/>
      </c>
      <c r="I511" s="370" t="str">
        <f>IF(深海装备!I510="","",深海装备!I510)</f>
        <v/>
      </c>
      <c r="J511" s="370" t="str">
        <f>IF(深海装备!J510="","",深海装备!J510)</f>
        <v/>
      </c>
      <c r="K511" s="370" t="str">
        <f>IF(深海装备!K510="","",深海装备!K510)</f>
        <v/>
      </c>
      <c r="L511" s="370" t="str">
        <f>IF(深海装备!L510="","",深海装备!L510)</f>
        <v/>
      </c>
      <c r="M511" s="370" t="str">
        <f>IF(深海装备!M510="","",深海装备!M510)</f>
        <v/>
      </c>
      <c r="N511" s="370" t="str">
        <f>IF(深海装备!N510="","",深海装备!N510)</f>
        <v/>
      </c>
      <c r="O511" s="370" t="str">
        <f>IF(深海装备!O510="","",深海装备!O510)</f>
        <v/>
      </c>
      <c r="P511" s="370" t="str">
        <f>IF(深海装备!P510="","",深海装备!P510)</f>
        <v/>
      </c>
      <c r="Q511" s="370" t="str">
        <f>IF(深海装备!Q510="","",深海装备!Q510)</f>
        <v/>
      </c>
      <c r="R511" s="370" t="str">
        <f>IF(深海装备!R510="","",深海装备!R510)</f>
        <v/>
      </c>
      <c r="S511" s="370" t="str">
        <f>IF(深海装备!S510="","",深海装备!S510)</f>
        <v/>
      </c>
      <c r="T511" s="370" t="str">
        <f>IF(深海装备!T510="","",深海装备!T510)</f>
        <v/>
      </c>
      <c r="U511" s="370" t="str">
        <f>IF(深海装备!U510="","",深海装备!U510)</f>
        <v/>
      </c>
      <c r="V511" s="370" t="str">
        <f>IF(深海装备!V510="","",深海装备!V510)</f>
        <v/>
      </c>
      <c r="W511" s="370" t="str">
        <f>IF(深海装备!W510="","",深海装备!W510)</f>
        <v/>
      </c>
      <c r="X511" s="370" t="str">
        <f>IF(深海装备!X510="","",深海装备!X510)</f>
        <v/>
      </c>
      <c r="Y511" s="370" t="str">
        <f>IF(深海装备!Y510="","",深海装备!Y510)</f>
        <v/>
      </c>
      <c r="Z511" s="370" t="str">
        <f>IF(深海装备!Z510="","",深海装备!Z510)</f>
        <v/>
      </c>
      <c r="AA511" s="370" t="str">
        <f>IF(深海装备!AA510="","",深海装备!AA510)</f>
        <v/>
      </c>
      <c r="AB511" t="str">
        <f>IF(深海装备!AB510="","",深海装备!AB510)</f>
        <v/>
      </c>
      <c r="AC511" t="str">
        <f>IF(深海装备!AC510="","",深海装备!AC510)</f>
        <v/>
      </c>
      <c r="AD511" t="str">
        <f>IF(深海装备!AD510="","",深海装备!AD510)</f>
        <v/>
      </c>
    </row>
    <row r="512" spans="1:30">
      <c r="A512" t="str">
        <f>IF(深海装备!A511="","",深海装备!A511)</f>
        <v/>
      </c>
      <c r="B512" s="67" t="str">
        <f>IF(深海装备!B511="","",深海装备!B511)</f>
        <v/>
      </c>
      <c r="C512" t="str">
        <f>IF(深海装备!C511="","",深海装备!C511)</f>
        <v/>
      </c>
      <c r="D512" t="str">
        <f>IF(深海装备!D511="","",深海装备!D511)</f>
        <v/>
      </c>
      <c r="E512" s="370" t="str">
        <f>IF(深海装备!E511="","",深海装备!E511)</f>
        <v/>
      </c>
      <c r="F512" s="370" t="str">
        <f>IF(深海装备!F511="","",深海装备!F511)</f>
        <v/>
      </c>
      <c r="G512" s="370" t="str">
        <f>IF(深海装备!G511="","",深海装备!G511)</f>
        <v/>
      </c>
      <c r="H512" s="370" t="str">
        <f>IF(深海装备!H511="","",深海装备!H511)</f>
        <v/>
      </c>
      <c r="I512" s="370" t="str">
        <f>IF(深海装备!I511="","",深海装备!I511)</f>
        <v/>
      </c>
      <c r="J512" s="370" t="str">
        <f>IF(深海装备!J511="","",深海装备!J511)</f>
        <v/>
      </c>
      <c r="K512" s="370" t="str">
        <f>IF(深海装备!K511="","",深海装备!K511)</f>
        <v/>
      </c>
      <c r="L512" s="370" t="str">
        <f>IF(深海装备!L511="","",深海装备!L511)</f>
        <v/>
      </c>
      <c r="M512" s="370" t="str">
        <f>IF(深海装备!M511="","",深海装备!M511)</f>
        <v/>
      </c>
      <c r="N512" s="370" t="str">
        <f>IF(深海装备!N511="","",深海装备!N511)</f>
        <v/>
      </c>
      <c r="O512" s="370" t="str">
        <f>IF(深海装备!O511="","",深海装备!O511)</f>
        <v/>
      </c>
      <c r="P512" s="370" t="str">
        <f>IF(深海装备!P511="","",深海装备!P511)</f>
        <v/>
      </c>
      <c r="Q512" s="370" t="str">
        <f>IF(深海装备!Q511="","",深海装备!Q511)</f>
        <v/>
      </c>
      <c r="R512" s="370" t="str">
        <f>IF(深海装备!R511="","",深海装备!R511)</f>
        <v/>
      </c>
      <c r="S512" s="370" t="str">
        <f>IF(深海装备!S511="","",深海装备!S511)</f>
        <v/>
      </c>
      <c r="T512" s="370" t="str">
        <f>IF(深海装备!T511="","",深海装备!T511)</f>
        <v/>
      </c>
      <c r="U512" s="370" t="str">
        <f>IF(深海装备!U511="","",深海装备!U511)</f>
        <v/>
      </c>
      <c r="V512" s="370" t="str">
        <f>IF(深海装备!V511="","",深海装备!V511)</f>
        <v/>
      </c>
      <c r="W512" s="370" t="str">
        <f>IF(深海装备!W511="","",深海装备!W511)</f>
        <v/>
      </c>
      <c r="X512" s="370" t="str">
        <f>IF(深海装备!X511="","",深海装备!X511)</f>
        <v/>
      </c>
      <c r="Y512" s="370" t="str">
        <f>IF(深海装备!Y511="","",深海装备!Y511)</f>
        <v/>
      </c>
      <c r="Z512" s="370" t="str">
        <f>IF(深海装备!Z511="","",深海装备!Z511)</f>
        <v/>
      </c>
      <c r="AA512" s="370" t="str">
        <f>IF(深海装备!AA511="","",深海装备!AA511)</f>
        <v/>
      </c>
      <c r="AB512" t="str">
        <f>IF(深海装备!AB511="","",深海装备!AB511)</f>
        <v/>
      </c>
      <c r="AC512" t="str">
        <f>IF(深海装备!AC511="","",深海装备!AC511)</f>
        <v/>
      </c>
      <c r="AD512" t="str">
        <f>IF(深海装备!AD511="","",深海装备!AD511)</f>
        <v/>
      </c>
    </row>
    <row r="513" spans="1:30">
      <c r="A513" t="str">
        <f>IF(深海装备!A512="","",深海装备!A512)</f>
        <v/>
      </c>
      <c r="B513" s="67" t="str">
        <f>IF(深海装备!B512="","",深海装备!B512)</f>
        <v/>
      </c>
      <c r="C513" t="str">
        <f>IF(深海装备!C512="","",深海装备!C512)</f>
        <v/>
      </c>
      <c r="D513" t="str">
        <f>IF(深海装备!D512="","",深海装备!D512)</f>
        <v/>
      </c>
      <c r="E513" s="370" t="str">
        <f>IF(深海装备!E512="","",深海装备!E512)</f>
        <v/>
      </c>
      <c r="F513" s="370" t="str">
        <f>IF(深海装备!F512="","",深海装备!F512)</f>
        <v/>
      </c>
      <c r="G513" s="370" t="str">
        <f>IF(深海装备!G512="","",深海装备!G512)</f>
        <v/>
      </c>
      <c r="H513" s="370" t="str">
        <f>IF(深海装备!H512="","",深海装备!H512)</f>
        <v/>
      </c>
      <c r="I513" s="370" t="str">
        <f>IF(深海装备!I512="","",深海装备!I512)</f>
        <v/>
      </c>
      <c r="J513" s="370" t="str">
        <f>IF(深海装备!J512="","",深海装备!J512)</f>
        <v/>
      </c>
      <c r="K513" s="370" t="str">
        <f>IF(深海装备!K512="","",深海装备!K512)</f>
        <v/>
      </c>
      <c r="L513" s="370" t="str">
        <f>IF(深海装备!L512="","",深海装备!L512)</f>
        <v/>
      </c>
      <c r="M513" s="370" t="str">
        <f>IF(深海装备!M512="","",深海装备!M512)</f>
        <v/>
      </c>
      <c r="N513" s="370" t="str">
        <f>IF(深海装备!N512="","",深海装备!N512)</f>
        <v/>
      </c>
      <c r="O513" s="370" t="str">
        <f>IF(深海装备!O512="","",深海装备!O512)</f>
        <v/>
      </c>
      <c r="P513" s="370" t="str">
        <f>IF(深海装备!P512="","",深海装备!P512)</f>
        <v/>
      </c>
      <c r="Q513" s="370" t="str">
        <f>IF(深海装备!Q512="","",深海装备!Q512)</f>
        <v/>
      </c>
      <c r="R513" s="370" t="str">
        <f>IF(深海装备!R512="","",深海装备!R512)</f>
        <v/>
      </c>
      <c r="S513" s="370" t="str">
        <f>IF(深海装备!S512="","",深海装备!S512)</f>
        <v/>
      </c>
      <c r="T513" s="370" t="str">
        <f>IF(深海装备!T512="","",深海装备!T512)</f>
        <v/>
      </c>
      <c r="U513" s="370" t="str">
        <f>IF(深海装备!U512="","",深海装备!U512)</f>
        <v/>
      </c>
      <c r="V513" s="370" t="str">
        <f>IF(深海装备!V512="","",深海装备!V512)</f>
        <v/>
      </c>
      <c r="W513" s="370" t="str">
        <f>IF(深海装备!W512="","",深海装备!W512)</f>
        <v/>
      </c>
      <c r="X513" s="370" t="str">
        <f>IF(深海装备!X512="","",深海装备!X512)</f>
        <v/>
      </c>
      <c r="Y513" s="370" t="str">
        <f>IF(深海装备!Y512="","",深海装备!Y512)</f>
        <v/>
      </c>
      <c r="Z513" s="370" t="str">
        <f>IF(深海装备!Z512="","",深海装备!Z512)</f>
        <v/>
      </c>
      <c r="AA513" s="370" t="str">
        <f>IF(深海装备!AA512="","",深海装备!AA512)</f>
        <v/>
      </c>
      <c r="AB513" t="str">
        <f>IF(深海装备!AB512="","",深海装备!AB512)</f>
        <v/>
      </c>
      <c r="AC513" t="str">
        <f>IF(深海装备!AC512="","",深海装备!AC512)</f>
        <v/>
      </c>
      <c r="AD513" t="str">
        <f>IF(深海装备!AD512="","",深海装备!AD512)</f>
        <v/>
      </c>
    </row>
    <row r="514" spans="1:30">
      <c r="A514" t="str">
        <f>IF(深海装备!A513="","",深海装备!A513)</f>
        <v/>
      </c>
      <c r="B514" s="67" t="str">
        <f>IF(深海装备!B513="","",深海装备!B513)</f>
        <v/>
      </c>
      <c r="C514" t="str">
        <f>IF(深海装备!C513="","",深海装备!C513)</f>
        <v/>
      </c>
      <c r="D514" t="str">
        <f>IF(深海装备!D513="","",深海装备!D513)</f>
        <v/>
      </c>
      <c r="E514" s="370" t="str">
        <f>IF(深海装备!E513="","",深海装备!E513)</f>
        <v/>
      </c>
      <c r="F514" s="370" t="str">
        <f>IF(深海装备!F513="","",深海装备!F513)</f>
        <v/>
      </c>
      <c r="G514" s="370" t="str">
        <f>IF(深海装备!G513="","",深海装备!G513)</f>
        <v/>
      </c>
      <c r="H514" s="370" t="str">
        <f>IF(深海装备!H513="","",深海装备!H513)</f>
        <v/>
      </c>
      <c r="I514" s="370" t="str">
        <f>IF(深海装备!I513="","",深海装备!I513)</f>
        <v/>
      </c>
      <c r="J514" s="370" t="str">
        <f>IF(深海装备!J513="","",深海装备!J513)</f>
        <v/>
      </c>
      <c r="K514" s="370" t="str">
        <f>IF(深海装备!K513="","",深海装备!K513)</f>
        <v/>
      </c>
      <c r="L514" s="370" t="str">
        <f>IF(深海装备!L513="","",深海装备!L513)</f>
        <v/>
      </c>
      <c r="M514" s="370" t="str">
        <f>IF(深海装备!M513="","",深海装备!M513)</f>
        <v/>
      </c>
      <c r="N514" s="370" t="str">
        <f>IF(深海装备!N513="","",深海装备!N513)</f>
        <v/>
      </c>
      <c r="O514" s="370" t="str">
        <f>IF(深海装备!O513="","",深海装备!O513)</f>
        <v/>
      </c>
      <c r="P514" s="370" t="str">
        <f>IF(深海装备!P513="","",深海装备!P513)</f>
        <v/>
      </c>
      <c r="Q514" s="370" t="str">
        <f>IF(深海装备!Q513="","",深海装备!Q513)</f>
        <v/>
      </c>
      <c r="R514" s="370" t="str">
        <f>IF(深海装备!R513="","",深海装备!R513)</f>
        <v/>
      </c>
      <c r="S514" s="370" t="str">
        <f>IF(深海装备!S513="","",深海装备!S513)</f>
        <v/>
      </c>
      <c r="T514" s="370" t="str">
        <f>IF(深海装备!T513="","",深海装备!T513)</f>
        <v/>
      </c>
      <c r="U514" s="370" t="str">
        <f>IF(深海装备!U513="","",深海装备!U513)</f>
        <v/>
      </c>
      <c r="V514" s="370" t="str">
        <f>IF(深海装备!V513="","",深海装备!V513)</f>
        <v/>
      </c>
      <c r="W514" s="370" t="str">
        <f>IF(深海装备!W513="","",深海装备!W513)</f>
        <v/>
      </c>
      <c r="X514" s="370" t="str">
        <f>IF(深海装备!X513="","",深海装备!X513)</f>
        <v/>
      </c>
      <c r="Y514" s="370" t="str">
        <f>IF(深海装备!Y513="","",深海装备!Y513)</f>
        <v/>
      </c>
      <c r="Z514" s="370" t="str">
        <f>IF(深海装备!Z513="","",深海装备!Z513)</f>
        <v/>
      </c>
      <c r="AA514" s="370" t="str">
        <f>IF(深海装备!AA513="","",深海装备!AA513)</f>
        <v/>
      </c>
      <c r="AB514" t="str">
        <f>IF(深海装备!AB513="","",深海装备!AB513)</f>
        <v/>
      </c>
      <c r="AC514" t="str">
        <f>IF(深海装备!AC513="","",深海装备!AC513)</f>
        <v/>
      </c>
      <c r="AD514" t="str">
        <f>IF(深海装备!AD513="","",深海装备!AD513)</f>
        <v/>
      </c>
    </row>
    <row r="515" spans="1:30">
      <c r="A515" t="str">
        <f>IF(深海装备!A514="","",深海装备!A514)</f>
        <v/>
      </c>
      <c r="B515" s="67" t="str">
        <f>IF(深海装备!B514="","",深海装备!B514)</f>
        <v/>
      </c>
      <c r="C515" t="str">
        <f>IF(深海装备!C514="","",深海装备!C514)</f>
        <v/>
      </c>
      <c r="D515" t="str">
        <f>IF(深海装备!D514="","",深海装备!D514)</f>
        <v/>
      </c>
      <c r="E515" s="370" t="str">
        <f>IF(深海装备!E514="","",深海装备!E514)</f>
        <v/>
      </c>
      <c r="F515" s="370" t="str">
        <f>IF(深海装备!F514="","",深海装备!F514)</f>
        <v/>
      </c>
      <c r="G515" s="370" t="str">
        <f>IF(深海装备!G514="","",深海装备!G514)</f>
        <v/>
      </c>
      <c r="H515" s="370" t="str">
        <f>IF(深海装备!H514="","",深海装备!H514)</f>
        <v/>
      </c>
      <c r="I515" s="370" t="str">
        <f>IF(深海装备!I514="","",深海装备!I514)</f>
        <v/>
      </c>
      <c r="J515" s="370" t="str">
        <f>IF(深海装备!J514="","",深海装备!J514)</f>
        <v/>
      </c>
      <c r="K515" s="370" t="str">
        <f>IF(深海装备!K514="","",深海装备!K514)</f>
        <v/>
      </c>
      <c r="L515" s="370" t="str">
        <f>IF(深海装备!L514="","",深海装备!L514)</f>
        <v/>
      </c>
      <c r="M515" s="370" t="str">
        <f>IF(深海装备!M514="","",深海装备!M514)</f>
        <v/>
      </c>
      <c r="N515" s="370" t="str">
        <f>IF(深海装备!N514="","",深海装备!N514)</f>
        <v/>
      </c>
      <c r="O515" s="370" t="str">
        <f>IF(深海装备!O514="","",深海装备!O514)</f>
        <v/>
      </c>
      <c r="P515" s="370" t="str">
        <f>IF(深海装备!P514="","",深海装备!P514)</f>
        <v/>
      </c>
      <c r="Q515" s="370" t="str">
        <f>IF(深海装备!Q514="","",深海装备!Q514)</f>
        <v/>
      </c>
      <c r="R515" s="370" t="str">
        <f>IF(深海装备!R514="","",深海装备!R514)</f>
        <v/>
      </c>
      <c r="S515" s="370" t="str">
        <f>IF(深海装备!S514="","",深海装备!S514)</f>
        <v/>
      </c>
      <c r="T515" s="370" t="str">
        <f>IF(深海装备!T514="","",深海装备!T514)</f>
        <v/>
      </c>
      <c r="U515" s="370" t="str">
        <f>IF(深海装备!U514="","",深海装备!U514)</f>
        <v/>
      </c>
      <c r="V515" s="370" t="str">
        <f>IF(深海装备!V514="","",深海装备!V514)</f>
        <v/>
      </c>
      <c r="W515" s="370" t="str">
        <f>IF(深海装备!W514="","",深海装备!W514)</f>
        <v/>
      </c>
      <c r="X515" s="370" t="str">
        <f>IF(深海装备!X514="","",深海装备!X514)</f>
        <v/>
      </c>
      <c r="Y515" s="370" t="str">
        <f>IF(深海装备!Y514="","",深海装备!Y514)</f>
        <v/>
      </c>
      <c r="Z515" s="370" t="str">
        <f>IF(深海装备!Z514="","",深海装备!Z514)</f>
        <v/>
      </c>
      <c r="AA515" s="370" t="str">
        <f>IF(深海装备!AA514="","",深海装备!AA514)</f>
        <v/>
      </c>
      <c r="AB515" t="str">
        <f>IF(深海装备!AB514="","",深海装备!AB514)</f>
        <v/>
      </c>
      <c r="AC515" t="str">
        <f>IF(深海装备!AC514="","",深海装备!AC514)</f>
        <v/>
      </c>
      <c r="AD515" t="str">
        <f>IF(深海装备!AD514="","",深海装备!AD514)</f>
        <v/>
      </c>
    </row>
    <row r="516" spans="1:30">
      <c r="A516" t="str">
        <f>IF(深海装备!A515="","",深海装备!A515)</f>
        <v/>
      </c>
      <c r="B516" s="67" t="str">
        <f>IF(深海装备!B515="","",深海装备!B515)</f>
        <v/>
      </c>
      <c r="C516" t="str">
        <f>IF(深海装备!C515="","",深海装备!C515)</f>
        <v/>
      </c>
      <c r="D516" t="str">
        <f>IF(深海装备!D515="","",深海装备!D515)</f>
        <v/>
      </c>
      <c r="E516" s="370" t="str">
        <f>IF(深海装备!E515="","",深海装备!E515)</f>
        <v/>
      </c>
      <c r="F516" s="370" t="str">
        <f>IF(深海装备!F515="","",深海装备!F515)</f>
        <v/>
      </c>
      <c r="G516" s="370" t="str">
        <f>IF(深海装备!G515="","",深海装备!G515)</f>
        <v/>
      </c>
      <c r="H516" s="370" t="str">
        <f>IF(深海装备!H515="","",深海装备!H515)</f>
        <v/>
      </c>
      <c r="I516" s="370" t="str">
        <f>IF(深海装备!I515="","",深海装备!I515)</f>
        <v/>
      </c>
      <c r="J516" s="370" t="str">
        <f>IF(深海装备!J515="","",深海装备!J515)</f>
        <v/>
      </c>
      <c r="K516" s="370" t="str">
        <f>IF(深海装备!K515="","",深海装备!K515)</f>
        <v/>
      </c>
      <c r="L516" s="370" t="str">
        <f>IF(深海装备!L515="","",深海装备!L515)</f>
        <v/>
      </c>
      <c r="M516" s="370" t="str">
        <f>IF(深海装备!M515="","",深海装备!M515)</f>
        <v/>
      </c>
      <c r="N516" s="370" t="str">
        <f>IF(深海装备!N515="","",深海装备!N515)</f>
        <v/>
      </c>
      <c r="O516" s="370" t="str">
        <f>IF(深海装备!O515="","",深海装备!O515)</f>
        <v/>
      </c>
      <c r="P516" s="370" t="str">
        <f>IF(深海装备!P515="","",深海装备!P515)</f>
        <v/>
      </c>
      <c r="Q516" s="370" t="str">
        <f>IF(深海装备!Q515="","",深海装备!Q515)</f>
        <v/>
      </c>
      <c r="R516" s="370" t="str">
        <f>IF(深海装备!R515="","",深海装备!R515)</f>
        <v/>
      </c>
      <c r="S516" s="370" t="str">
        <f>IF(深海装备!S515="","",深海装备!S515)</f>
        <v/>
      </c>
      <c r="T516" s="370" t="str">
        <f>IF(深海装备!T515="","",深海装备!T515)</f>
        <v/>
      </c>
      <c r="U516" s="370" t="str">
        <f>IF(深海装备!U515="","",深海装备!U515)</f>
        <v/>
      </c>
      <c r="V516" s="370" t="str">
        <f>IF(深海装备!V515="","",深海装备!V515)</f>
        <v/>
      </c>
      <c r="W516" s="370" t="str">
        <f>IF(深海装备!W515="","",深海装备!W515)</f>
        <v/>
      </c>
      <c r="X516" s="370" t="str">
        <f>IF(深海装备!X515="","",深海装备!X515)</f>
        <v/>
      </c>
      <c r="Y516" s="370" t="str">
        <f>IF(深海装备!Y515="","",深海装备!Y515)</f>
        <v/>
      </c>
      <c r="Z516" s="370" t="str">
        <f>IF(深海装备!Z515="","",深海装备!Z515)</f>
        <v/>
      </c>
      <c r="AA516" s="370" t="str">
        <f>IF(深海装备!AA515="","",深海装备!AA515)</f>
        <v/>
      </c>
      <c r="AB516" t="str">
        <f>IF(深海装备!AB515="","",深海装备!AB515)</f>
        <v/>
      </c>
      <c r="AC516" t="str">
        <f>IF(深海装备!AC515="","",深海装备!AC515)</f>
        <v/>
      </c>
      <c r="AD516" t="str">
        <f>IF(深海装备!AD515="","",深海装备!AD515)</f>
        <v/>
      </c>
    </row>
    <row r="517" spans="1:30">
      <c r="A517" t="str">
        <f>IF(深海装备!A516="","",深海装备!A516)</f>
        <v/>
      </c>
      <c r="B517" s="67" t="str">
        <f>IF(深海装备!B516="","",深海装备!B516)</f>
        <v/>
      </c>
      <c r="C517" t="str">
        <f>IF(深海装备!C516="","",深海装备!C516)</f>
        <v/>
      </c>
      <c r="D517" t="str">
        <f>IF(深海装备!D516="","",深海装备!D516)</f>
        <v/>
      </c>
      <c r="E517" s="370" t="str">
        <f>IF(深海装备!E516="","",深海装备!E516)</f>
        <v/>
      </c>
      <c r="F517" s="370" t="str">
        <f>IF(深海装备!F516="","",深海装备!F516)</f>
        <v/>
      </c>
      <c r="G517" s="370" t="str">
        <f>IF(深海装备!G516="","",深海装备!G516)</f>
        <v/>
      </c>
      <c r="H517" s="370" t="str">
        <f>IF(深海装备!H516="","",深海装备!H516)</f>
        <v/>
      </c>
      <c r="I517" s="370" t="str">
        <f>IF(深海装备!I516="","",深海装备!I516)</f>
        <v/>
      </c>
      <c r="J517" s="370" t="str">
        <f>IF(深海装备!J516="","",深海装备!J516)</f>
        <v/>
      </c>
      <c r="K517" s="370" t="str">
        <f>IF(深海装备!K516="","",深海装备!K516)</f>
        <v/>
      </c>
      <c r="L517" s="370" t="str">
        <f>IF(深海装备!L516="","",深海装备!L516)</f>
        <v/>
      </c>
      <c r="M517" s="370" t="str">
        <f>IF(深海装备!M516="","",深海装备!M516)</f>
        <v/>
      </c>
      <c r="N517" s="370" t="str">
        <f>IF(深海装备!N516="","",深海装备!N516)</f>
        <v/>
      </c>
      <c r="O517" s="370" t="str">
        <f>IF(深海装备!O516="","",深海装备!O516)</f>
        <v/>
      </c>
      <c r="P517" s="370" t="str">
        <f>IF(深海装备!P516="","",深海装备!P516)</f>
        <v/>
      </c>
      <c r="Q517" s="370" t="str">
        <f>IF(深海装备!Q516="","",深海装备!Q516)</f>
        <v/>
      </c>
      <c r="R517" s="370" t="str">
        <f>IF(深海装备!R516="","",深海装备!R516)</f>
        <v/>
      </c>
      <c r="S517" s="370" t="str">
        <f>IF(深海装备!S516="","",深海装备!S516)</f>
        <v/>
      </c>
      <c r="T517" s="370" t="str">
        <f>IF(深海装备!T516="","",深海装备!T516)</f>
        <v/>
      </c>
      <c r="U517" s="370" t="str">
        <f>IF(深海装备!U516="","",深海装备!U516)</f>
        <v/>
      </c>
      <c r="V517" s="370" t="str">
        <f>IF(深海装备!V516="","",深海装备!V516)</f>
        <v/>
      </c>
      <c r="W517" s="370" t="str">
        <f>IF(深海装备!W516="","",深海装备!W516)</f>
        <v/>
      </c>
      <c r="X517" s="370" t="str">
        <f>IF(深海装备!X516="","",深海装备!X516)</f>
        <v/>
      </c>
      <c r="Y517" s="370" t="str">
        <f>IF(深海装备!Y516="","",深海装备!Y516)</f>
        <v/>
      </c>
      <c r="Z517" s="370" t="str">
        <f>IF(深海装备!Z516="","",深海装备!Z516)</f>
        <v/>
      </c>
      <c r="AA517" s="370" t="str">
        <f>IF(深海装备!AA516="","",深海装备!AA516)</f>
        <v/>
      </c>
      <c r="AB517" t="str">
        <f>IF(深海装备!AB516="","",深海装备!AB516)</f>
        <v/>
      </c>
      <c r="AC517" t="str">
        <f>IF(深海装备!AC516="","",深海装备!AC516)</f>
        <v/>
      </c>
      <c r="AD517" t="str">
        <f>IF(深海装备!AD516="","",深海装备!AD516)</f>
        <v/>
      </c>
    </row>
    <row r="518" spans="1:30">
      <c r="A518" t="str">
        <f>IF(深海装备!A517="","",深海装备!A517)</f>
        <v/>
      </c>
      <c r="B518" s="67" t="str">
        <f>IF(深海装备!B517="","",深海装备!B517)</f>
        <v/>
      </c>
      <c r="C518" t="str">
        <f>IF(深海装备!C517="","",深海装备!C517)</f>
        <v/>
      </c>
      <c r="D518" t="str">
        <f>IF(深海装备!D517="","",深海装备!D517)</f>
        <v/>
      </c>
      <c r="E518" s="370" t="str">
        <f>IF(深海装备!E517="","",深海装备!E517)</f>
        <v/>
      </c>
      <c r="F518" s="370" t="str">
        <f>IF(深海装备!F517="","",深海装备!F517)</f>
        <v/>
      </c>
      <c r="G518" s="370" t="str">
        <f>IF(深海装备!G517="","",深海装备!G517)</f>
        <v/>
      </c>
      <c r="H518" s="370" t="str">
        <f>IF(深海装备!H517="","",深海装备!H517)</f>
        <v/>
      </c>
      <c r="I518" s="370" t="str">
        <f>IF(深海装备!I517="","",深海装备!I517)</f>
        <v/>
      </c>
      <c r="J518" s="370" t="str">
        <f>IF(深海装备!J517="","",深海装备!J517)</f>
        <v/>
      </c>
      <c r="K518" s="370" t="str">
        <f>IF(深海装备!K517="","",深海装备!K517)</f>
        <v/>
      </c>
      <c r="L518" s="370" t="str">
        <f>IF(深海装备!L517="","",深海装备!L517)</f>
        <v/>
      </c>
      <c r="M518" s="370" t="str">
        <f>IF(深海装备!M517="","",深海装备!M517)</f>
        <v/>
      </c>
      <c r="N518" s="370" t="str">
        <f>IF(深海装备!N517="","",深海装备!N517)</f>
        <v/>
      </c>
      <c r="O518" s="370" t="str">
        <f>IF(深海装备!O517="","",深海装备!O517)</f>
        <v/>
      </c>
      <c r="P518" s="370" t="str">
        <f>IF(深海装备!P517="","",深海装备!P517)</f>
        <v/>
      </c>
      <c r="Q518" s="370" t="str">
        <f>IF(深海装备!Q517="","",深海装备!Q517)</f>
        <v/>
      </c>
      <c r="R518" s="370" t="str">
        <f>IF(深海装备!R517="","",深海装备!R517)</f>
        <v/>
      </c>
      <c r="S518" s="370" t="str">
        <f>IF(深海装备!S517="","",深海装备!S517)</f>
        <v/>
      </c>
      <c r="T518" s="370" t="str">
        <f>IF(深海装备!T517="","",深海装备!T517)</f>
        <v/>
      </c>
      <c r="U518" s="370" t="str">
        <f>IF(深海装备!U517="","",深海装备!U517)</f>
        <v/>
      </c>
      <c r="V518" s="370" t="str">
        <f>IF(深海装备!V517="","",深海装备!V517)</f>
        <v/>
      </c>
      <c r="W518" s="370" t="str">
        <f>IF(深海装备!W517="","",深海装备!W517)</f>
        <v/>
      </c>
      <c r="X518" s="370" t="str">
        <f>IF(深海装备!X517="","",深海装备!X517)</f>
        <v/>
      </c>
      <c r="Y518" s="370" t="str">
        <f>IF(深海装备!Y517="","",深海装备!Y517)</f>
        <v/>
      </c>
      <c r="Z518" s="370" t="str">
        <f>IF(深海装备!Z517="","",深海装备!Z517)</f>
        <v/>
      </c>
      <c r="AA518" s="370" t="str">
        <f>IF(深海装备!AA517="","",深海装备!AA517)</f>
        <v/>
      </c>
      <c r="AB518" t="str">
        <f>IF(深海装备!AB517="","",深海装备!AB517)</f>
        <v/>
      </c>
      <c r="AC518" t="str">
        <f>IF(深海装备!AC517="","",深海装备!AC517)</f>
        <v/>
      </c>
      <c r="AD518" t="str">
        <f>IF(深海装备!AD517="","",深海装备!AD517)</f>
        <v/>
      </c>
    </row>
    <row r="519" spans="1:30">
      <c r="A519" t="str">
        <f>IF(深海装备!A518="","",深海装备!A518)</f>
        <v/>
      </c>
      <c r="B519" s="67" t="str">
        <f>IF(深海装备!B518="","",深海装备!B518)</f>
        <v/>
      </c>
      <c r="C519" t="str">
        <f>IF(深海装备!C518="","",深海装备!C518)</f>
        <v/>
      </c>
      <c r="D519" t="str">
        <f>IF(深海装备!D518="","",深海装备!D518)</f>
        <v/>
      </c>
      <c r="E519" s="370" t="str">
        <f>IF(深海装备!E518="","",深海装备!E518)</f>
        <v/>
      </c>
      <c r="F519" s="370" t="str">
        <f>IF(深海装备!F518="","",深海装备!F518)</f>
        <v/>
      </c>
      <c r="G519" s="370" t="str">
        <f>IF(深海装备!G518="","",深海装备!G518)</f>
        <v/>
      </c>
      <c r="H519" s="370" t="str">
        <f>IF(深海装备!H518="","",深海装备!H518)</f>
        <v/>
      </c>
      <c r="I519" s="370" t="str">
        <f>IF(深海装备!I518="","",深海装备!I518)</f>
        <v/>
      </c>
      <c r="J519" s="370" t="str">
        <f>IF(深海装备!J518="","",深海装备!J518)</f>
        <v/>
      </c>
      <c r="K519" s="370" t="str">
        <f>IF(深海装备!K518="","",深海装备!K518)</f>
        <v/>
      </c>
      <c r="L519" s="370" t="str">
        <f>IF(深海装备!L518="","",深海装备!L518)</f>
        <v/>
      </c>
      <c r="M519" s="370" t="str">
        <f>IF(深海装备!M518="","",深海装备!M518)</f>
        <v/>
      </c>
      <c r="N519" s="370" t="str">
        <f>IF(深海装备!N518="","",深海装备!N518)</f>
        <v/>
      </c>
      <c r="O519" s="370" t="str">
        <f>IF(深海装备!O518="","",深海装备!O518)</f>
        <v/>
      </c>
      <c r="P519" s="370" t="str">
        <f>IF(深海装备!P518="","",深海装备!P518)</f>
        <v/>
      </c>
      <c r="Q519" s="370" t="str">
        <f>IF(深海装备!Q518="","",深海装备!Q518)</f>
        <v/>
      </c>
      <c r="R519" s="370" t="str">
        <f>IF(深海装备!R518="","",深海装备!R518)</f>
        <v/>
      </c>
      <c r="S519" s="370" t="str">
        <f>IF(深海装备!S518="","",深海装备!S518)</f>
        <v/>
      </c>
      <c r="T519" s="370" t="str">
        <f>IF(深海装备!T518="","",深海装备!T518)</f>
        <v/>
      </c>
      <c r="U519" s="370" t="str">
        <f>IF(深海装备!U518="","",深海装备!U518)</f>
        <v/>
      </c>
      <c r="V519" s="370" t="str">
        <f>IF(深海装备!V518="","",深海装备!V518)</f>
        <v/>
      </c>
      <c r="W519" s="370" t="str">
        <f>IF(深海装备!W518="","",深海装备!W518)</f>
        <v/>
      </c>
      <c r="X519" s="370" t="str">
        <f>IF(深海装备!X518="","",深海装备!X518)</f>
        <v/>
      </c>
      <c r="Y519" s="370" t="str">
        <f>IF(深海装备!Y518="","",深海装备!Y518)</f>
        <v/>
      </c>
      <c r="Z519" s="370" t="str">
        <f>IF(深海装备!Z518="","",深海装备!Z518)</f>
        <v/>
      </c>
      <c r="AA519" s="370" t="str">
        <f>IF(深海装备!AA518="","",深海装备!AA518)</f>
        <v/>
      </c>
      <c r="AB519" t="str">
        <f>IF(深海装备!AB518="","",深海装备!AB518)</f>
        <v/>
      </c>
      <c r="AC519" t="str">
        <f>IF(深海装备!AC518="","",深海装备!AC518)</f>
        <v/>
      </c>
      <c r="AD519" t="str">
        <f>IF(深海装备!AD518="","",深海装备!AD518)</f>
        <v/>
      </c>
    </row>
    <row r="520" spans="1:30">
      <c r="A520" t="str">
        <f>IF(深海装备!A519="","",深海装备!A519)</f>
        <v/>
      </c>
      <c r="B520" s="67" t="str">
        <f>IF(深海装备!B519="","",深海装备!B519)</f>
        <v/>
      </c>
      <c r="C520" t="str">
        <f>IF(深海装备!C519="","",深海装备!C519)</f>
        <v/>
      </c>
      <c r="D520" t="str">
        <f>IF(深海装备!D519="","",深海装备!D519)</f>
        <v/>
      </c>
      <c r="E520" s="370" t="str">
        <f>IF(深海装备!E519="","",深海装备!E519)</f>
        <v/>
      </c>
      <c r="F520" s="370" t="str">
        <f>IF(深海装备!F519="","",深海装备!F519)</f>
        <v/>
      </c>
      <c r="G520" s="370" t="str">
        <f>IF(深海装备!G519="","",深海装备!G519)</f>
        <v/>
      </c>
      <c r="H520" s="370" t="str">
        <f>IF(深海装备!H519="","",深海装备!H519)</f>
        <v/>
      </c>
      <c r="I520" s="370" t="str">
        <f>IF(深海装备!I519="","",深海装备!I519)</f>
        <v/>
      </c>
      <c r="J520" s="370" t="str">
        <f>IF(深海装备!J519="","",深海装备!J519)</f>
        <v/>
      </c>
      <c r="K520" s="370" t="str">
        <f>IF(深海装备!K519="","",深海装备!K519)</f>
        <v/>
      </c>
      <c r="L520" s="370" t="str">
        <f>IF(深海装备!L519="","",深海装备!L519)</f>
        <v/>
      </c>
      <c r="M520" s="370" t="str">
        <f>IF(深海装备!M519="","",深海装备!M519)</f>
        <v/>
      </c>
      <c r="N520" s="370" t="str">
        <f>IF(深海装备!N519="","",深海装备!N519)</f>
        <v/>
      </c>
      <c r="O520" s="370" t="str">
        <f>IF(深海装备!O519="","",深海装备!O519)</f>
        <v/>
      </c>
      <c r="P520" s="370" t="str">
        <f>IF(深海装备!P519="","",深海装备!P519)</f>
        <v/>
      </c>
      <c r="Q520" s="370" t="str">
        <f>IF(深海装备!Q519="","",深海装备!Q519)</f>
        <v/>
      </c>
      <c r="R520" s="370" t="str">
        <f>IF(深海装备!R519="","",深海装备!R519)</f>
        <v/>
      </c>
      <c r="S520" s="370" t="str">
        <f>IF(深海装备!S519="","",深海装备!S519)</f>
        <v/>
      </c>
      <c r="T520" s="370" t="str">
        <f>IF(深海装备!T519="","",深海装备!T519)</f>
        <v/>
      </c>
      <c r="U520" s="370" t="str">
        <f>IF(深海装备!U519="","",深海装备!U519)</f>
        <v/>
      </c>
      <c r="V520" s="370" t="str">
        <f>IF(深海装备!V519="","",深海装备!V519)</f>
        <v/>
      </c>
      <c r="W520" s="370" t="str">
        <f>IF(深海装备!W519="","",深海装备!W519)</f>
        <v/>
      </c>
      <c r="X520" s="370" t="str">
        <f>IF(深海装备!X519="","",深海装备!X519)</f>
        <v/>
      </c>
      <c r="Y520" s="370" t="str">
        <f>IF(深海装备!Y519="","",深海装备!Y519)</f>
        <v/>
      </c>
      <c r="Z520" s="370" t="str">
        <f>IF(深海装备!Z519="","",深海装备!Z519)</f>
        <v/>
      </c>
      <c r="AA520" s="370" t="str">
        <f>IF(深海装备!AA519="","",深海装备!AA519)</f>
        <v/>
      </c>
      <c r="AB520" t="str">
        <f>IF(深海装备!AB519="","",深海装备!AB519)</f>
        <v/>
      </c>
      <c r="AC520" t="str">
        <f>IF(深海装备!AC519="","",深海装备!AC519)</f>
        <v/>
      </c>
      <c r="AD520" t="str">
        <f>IF(深海装备!AD519="","",深海装备!AD519)</f>
        <v/>
      </c>
    </row>
    <row r="521" spans="1:30">
      <c r="A521" t="str">
        <f>IF(深海装备!A520="","",深海装备!A520)</f>
        <v/>
      </c>
      <c r="B521" s="67" t="str">
        <f>IF(深海装备!B520="","",深海装备!B520)</f>
        <v/>
      </c>
      <c r="C521" t="str">
        <f>IF(深海装备!C520="","",深海装备!C520)</f>
        <v/>
      </c>
      <c r="D521" t="str">
        <f>IF(深海装备!D520="","",深海装备!D520)</f>
        <v/>
      </c>
      <c r="E521" s="370" t="str">
        <f>IF(深海装备!E520="","",深海装备!E520)</f>
        <v/>
      </c>
      <c r="F521" s="370" t="str">
        <f>IF(深海装备!F520="","",深海装备!F520)</f>
        <v/>
      </c>
      <c r="G521" s="370" t="str">
        <f>IF(深海装备!G520="","",深海装备!G520)</f>
        <v/>
      </c>
      <c r="H521" s="370" t="str">
        <f>IF(深海装备!H520="","",深海装备!H520)</f>
        <v/>
      </c>
      <c r="I521" s="370" t="str">
        <f>IF(深海装备!I520="","",深海装备!I520)</f>
        <v/>
      </c>
      <c r="J521" s="370" t="str">
        <f>IF(深海装备!J520="","",深海装备!J520)</f>
        <v/>
      </c>
      <c r="K521" s="370" t="str">
        <f>IF(深海装备!K520="","",深海装备!K520)</f>
        <v/>
      </c>
      <c r="L521" s="370" t="str">
        <f>IF(深海装备!L520="","",深海装备!L520)</f>
        <v/>
      </c>
      <c r="M521" s="370" t="str">
        <f>IF(深海装备!M520="","",深海装备!M520)</f>
        <v/>
      </c>
      <c r="N521" s="370" t="str">
        <f>IF(深海装备!N520="","",深海装备!N520)</f>
        <v/>
      </c>
      <c r="O521" s="370" t="str">
        <f>IF(深海装备!O520="","",深海装备!O520)</f>
        <v/>
      </c>
      <c r="P521" s="370" t="str">
        <f>IF(深海装备!P520="","",深海装备!P520)</f>
        <v/>
      </c>
      <c r="Q521" s="370" t="str">
        <f>IF(深海装备!Q520="","",深海装备!Q520)</f>
        <v/>
      </c>
      <c r="R521" s="370" t="str">
        <f>IF(深海装备!R520="","",深海装备!R520)</f>
        <v/>
      </c>
      <c r="S521" s="370" t="str">
        <f>IF(深海装备!S520="","",深海装备!S520)</f>
        <v/>
      </c>
      <c r="T521" s="370" t="str">
        <f>IF(深海装备!T520="","",深海装备!T520)</f>
        <v/>
      </c>
      <c r="U521" s="370" t="str">
        <f>IF(深海装备!U520="","",深海装备!U520)</f>
        <v/>
      </c>
      <c r="V521" s="370" t="str">
        <f>IF(深海装备!V520="","",深海装备!V520)</f>
        <v/>
      </c>
      <c r="W521" s="370" t="str">
        <f>IF(深海装备!W520="","",深海装备!W520)</f>
        <v/>
      </c>
      <c r="X521" s="370" t="str">
        <f>IF(深海装备!X520="","",深海装备!X520)</f>
        <v/>
      </c>
      <c r="Y521" s="370" t="str">
        <f>IF(深海装备!Y520="","",深海装备!Y520)</f>
        <v/>
      </c>
      <c r="Z521" s="370" t="str">
        <f>IF(深海装备!Z520="","",深海装备!Z520)</f>
        <v/>
      </c>
      <c r="AA521" s="370" t="str">
        <f>IF(深海装备!AA520="","",深海装备!AA520)</f>
        <v/>
      </c>
      <c r="AB521" t="str">
        <f>IF(深海装备!AB520="","",深海装备!AB520)</f>
        <v/>
      </c>
      <c r="AC521" t="str">
        <f>IF(深海装备!AC520="","",深海装备!AC520)</f>
        <v/>
      </c>
      <c r="AD521" t="str">
        <f>IF(深海装备!AD520="","",深海装备!AD520)</f>
        <v/>
      </c>
    </row>
    <row r="522" spans="1:30">
      <c r="A522" t="str">
        <f>IF(深海装备!A521="","",深海装备!A521)</f>
        <v/>
      </c>
      <c r="B522" s="67" t="str">
        <f>IF(深海装备!B521="","",深海装备!B521)</f>
        <v/>
      </c>
      <c r="C522" t="str">
        <f>IF(深海装备!C521="","",深海装备!C521)</f>
        <v/>
      </c>
      <c r="D522" t="str">
        <f>IF(深海装备!D521="","",深海装备!D521)</f>
        <v/>
      </c>
      <c r="E522" s="370" t="str">
        <f>IF(深海装备!E521="","",深海装备!E521)</f>
        <v/>
      </c>
      <c r="F522" s="370" t="str">
        <f>IF(深海装备!F521="","",深海装备!F521)</f>
        <v/>
      </c>
      <c r="G522" s="370" t="str">
        <f>IF(深海装备!G521="","",深海装备!G521)</f>
        <v/>
      </c>
      <c r="H522" s="370" t="str">
        <f>IF(深海装备!H521="","",深海装备!H521)</f>
        <v/>
      </c>
      <c r="I522" s="370" t="str">
        <f>IF(深海装备!I521="","",深海装备!I521)</f>
        <v/>
      </c>
      <c r="J522" s="370" t="str">
        <f>IF(深海装备!J521="","",深海装备!J521)</f>
        <v/>
      </c>
      <c r="K522" s="370" t="str">
        <f>IF(深海装备!K521="","",深海装备!K521)</f>
        <v/>
      </c>
      <c r="L522" s="370" t="str">
        <f>IF(深海装备!L521="","",深海装备!L521)</f>
        <v/>
      </c>
      <c r="M522" s="370" t="str">
        <f>IF(深海装备!M521="","",深海装备!M521)</f>
        <v/>
      </c>
      <c r="N522" s="370" t="str">
        <f>IF(深海装备!N521="","",深海装备!N521)</f>
        <v/>
      </c>
      <c r="O522" s="370" t="str">
        <f>IF(深海装备!O521="","",深海装备!O521)</f>
        <v/>
      </c>
      <c r="P522" s="370" t="str">
        <f>IF(深海装备!P521="","",深海装备!P521)</f>
        <v/>
      </c>
      <c r="Q522" s="370" t="str">
        <f>IF(深海装备!Q521="","",深海装备!Q521)</f>
        <v/>
      </c>
      <c r="R522" s="370" t="str">
        <f>IF(深海装备!R521="","",深海装备!R521)</f>
        <v/>
      </c>
      <c r="S522" s="370" t="str">
        <f>IF(深海装备!S521="","",深海装备!S521)</f>
        <v/>
      </c>
      <c r="T522" s="370" t="str">
        <f>IF(深海装备!T521="","",深海装备!T521)</f>
        <v/>
      </c>
      <c r="U522" s="370" t="str">
        <f>IF(深海装备!U521="","",深海装备!U521)</f>
        <v/>
      </c>
      <c r="V522" s="370" t="str">
        <f>IF(深海装备!V521="","",深海装备!V521)</f>
        <v/>
      </c>
      <c r="W522" s="370" t="str">
        <f>IF(深海装备!W521="","",深海装备!W521)</f>
        <v/>
      </c>
      <c r="X522" s="370" t="str">
        <f>IF(深海装备!X521="","",深海装备!X521)</f>
        <v/>
      </c>
      <c r="Y522" s="370" t="str">
        <f>IF(深海装备!Y521="","",深海装备!Y521)</f>
        <v/>
      </c>
      <c r="Z522" s="370" t="str">
        <f>IF(深海装备!Z521="","",深海装备!Z521)</f>
        <v/>
      </c>
      <c r="AA522" s="370" t="str">
        <f>IF(深海装备!AA521="","",深海装备!AA521)</f>
        <v/>
      </c>
      <c r="AB522" t="str">
        <f>IF(深海装备!AB521="","",深海装备!AB521)</f>
        <v/>
      </c>
      <c r="AC522" t="str">
        <f>IF(深海装备!AC521="","",深海装备!AC521)</f>
        <v/>
      </c>
      <c r="AD522" t="str">
        <f>IF(深海装备!AD521="","",深海装备!AD521)</f>
        <v/>
      </c>
    </row>
    <row r="523" spans="1:30">
      <c r="A523" t="str">
        <f>IF(深海装备!A522="","",深海装备!A522)</f>
        <v/>
      </c>
      <c r="B523" s="67" t="str">
        <f>IF(深海装备!B522="","",深海装备!B522)</f>
        <v/>
      </c>
      <c r="C523" t="str">
        <f>IF(深海装备!C522="","",深海装备!C522)</f>
        <v/>
      </c>
      <c r="D523" t="str">
        <f>IF(深海装备!D522="","",深海装备!D522)</f>
        <v/>
      </c>
      <c r="E523" s="370" t="str">
        <f>IF(深海装备!E522="","",深海装备!E522)</f>
        <v/>
      </c>
      <c r="F523" s="370" t="str">
        <f>IF(深海装备!F522="","",深海装备!F522)</f>
        <v/>
      </c>
      <c r="G523" s="370" t="str">
        <f>IF(深海装备!G522="","",深海装备!G522)</f>
        <v/>
      </c>
      <c r="H523" s="370" t="str">
        <f>IF(深海装备!H522="","",深海装备!H522)</f>
        <v/>
      </c>
      <c r="I523" s="370" t="str">
        <f>IF(深海装备!I522="","",深海装备!I522)</f>
        <v/>
      </c>
      <c r="J523" s="370" t="str">
        <f>IF(深海装备!J522="","",深海装备!J522)</f>
        <v/>
      </c>
      <c r="K523" s="370" t="str">
        <f>IF(深海装备!K522="","",深海装备!K522)</f>
        <v/>
      </c>
      <c r="L523" s="370" t="str">
        <f>IF(深海装备!L522="","",深海装备!L522)</f>
        <v/>
      </c>
      <c r="M523" s="370" t="str">
        <f>IF(深海装备!M522="","",深海装备!M522)</f>
        <v/>
      </c>
      <c r="N523" s="370" t="str">
        <f>IF(深海装备!N522="","",深海装备!N522)</f>
        <v/>
      </c>
      <c r="O523" s="370" t="str">
        <f>IF(深海装备!O522="","",深海装备!O522)</f>
        <v/>
      </c>
      <c r="P523" s="370" t="str">
        <f>IF(深海装备!P522="","",深海装备!P522)</f>
        <v/>
      </c>
      <c r="Q523" s="370" t="str">
        <f>IF(深海装备!Q522="","",深海装备!Q522)</f>
        <v/>
      </c>
      <c r="R523" s="370" t="str">
        <f>IF(深海装备!R522="","",深海装备!R522)</f>
        <v/>
      </c>
      <c r="S523" s="370" t="str">
        <f>IF(深海装备!S522="","",深海装备!S522)</f>
        <v/>
      </c>
      <c r="T523" s="370" t="str">
        <f>IF(深海装备!T522="","",深海装备!T522)</f>
        <v/>
      </c>
      <c r="U523" s="370" t="str">
        <f>IF(深海装备!U522="","",深海装备!U522)</f>
        <v/>
      </c>
      <c r="V523" s="370" t="str">
        <f>IF(深海装备!V522="","",深海装备!V522)</f>
        <v/>
      </c>
      <c r="W523" s="370" t="str">
        <f>IF(深海装备!W522="","",深海装备!W522)</f>
        <v/>
      </c>
      <c r="X523" s="370" t="str">
        <f>IF(深海装备!X522="","",深海装备!X522)</f>
        <v/>
      </c>
      <c r="Y523" s="370" t="str">
        <f>IF(深海装备!Y522="","",深海装备!Y522)</f>
        <v/>
      </c>
      <c r="Z523" s="370" t="str">
        <f>IF(深海装备!Z522="","",深海装备!Z522)</f>
        <v/>
      </c>
      <c r="AA523" s="370" t="str">
        <f>IF(深海装备!AA522="","",深海装备!AA522)</f>
        <v/>
      </c>
      <c r="AB523" t="str">
        <f>IF(深海装备!AB522="","",深海装备!AB522)</f>
        <v/>
      </c>
      <c r="AC523" t="str">
        <f>IF(深海装备!AC522="","",深海装备!AC522)</f>
        <v/>
      </c>
      <c r="AD523" t="str">
        <f>IF(深海装备!AD522="","",深海装备!AD522)</f>
        <v/>
      </c>
    </row>
    <row r="524" spans="1:30">
      <c r="A524" t="str">
        <f>IF(深海装备!A523="","",深海装备!A523)</f>
        <v/>
      </c>
      <c r="B524" s="67" t="str">
        <f>IF(深海装备!B523="","",深海装备!B523)</f>
        <v/>
      </c>
      <c r="C524" t="str">
        <f>IF(深海装备!C523="","",深海装备!C523)</f>
        <v/>
      </c>
      <c r="D524" t="str">
        <f>IF(深海装备!D523="","",深海装备!D523)</f>
        <v/>
      </c>
      <c r="E524" s="370" t="str">
        <f>IF(深海装备!E523="","",深海装备!E523)</f>
        <v/>
      </c>
      <c r="F524" s="370" t="str">
        <f>IF(深海装备!F523="","",深海装备!F523)</f>
        <v/>
      </c>
      <c r="G524" s="370" t="str">
        <f>IF(深海装备!G523="","",深海装备!G523)</f>
        <v/>
      </c>
      <c r="H524" s="370" t="str">
        <f>IF(深海装备!H523="","",深海装备!H523)</f>
        <v/>
      </c>
      <c r="I524" s="370" t="str">
        <f>IF(深海装备!I523="","",深海装备!I523)</f>
        <v/>
      </c>
      <c r="J524" s="370" t="str">
        <f>IF(深海装备!J523="","",深海装备!J523)</f>
        <v/>
      </c>
      <c r="K524" s="370" t="str">
        <f>IF(深海装备!K523="","",深海装备!K523)</f>
        <v/>
      </c>
      <c r="L524" s="370" t="str">
        <f>IF(深海装备!L523="","",深海装备!L523)</f>
        <v/>
      </c>
      <c r="M524" s="370" t="str">
        <f>IF(深海装备!M523="","",深海装备!M523)</f>
        <v/>
      </c>
      <c r="N524" s="370" t="str">
        <f>IF(深海装备!N523="","",深海装备!N523)</f>
        <v/>
      </c>
      <c r="O524" s="370" t="str">
        <f>IF(深海装备!O523="","",深海装备!O523)</f>
        <v/>
      </c>
      <c r="P524" s="370" t="str">
        <f>IF(深海装备!P523="","",深海装备!P523)</f>
        <v/>
      </c>
      <c r="Q524" s="370" t="str">
        <f>IF(深海装备!Q523="","",深海装备!Q523)</f>
        <v/>
      </c>
      <c r="R524" s="370" t="str">
        <f>IF(深海装备!R523="","",深海装备!R523)</f>
        <v/>
      </c>
      <c r="S524" s="370" t="str">
        <f>IF(深海装备!S523="","",深海装备!S523)</f>
        <v/>
      </c>
      <c r="T524" s="370" t="str">
        <f>IF(深海装备!T523="","",深海装备!T523)</f>
        <v/>
      </c>
      <c r="U524" s="370" t="str">
        <f>IF(深海装备!U523="","",深海装备!U523)</f>
        <v/>
      </c>
      <c r="V524" s="370" t="str">
        <f>IF(深海装备!V523="","",深海装备!V523)</f>
        <v/>
      </c>
      <c r="W524" s="370" t="str">
        <f>IF(深海装备!W523="","",深海装备!W523)</f>
        <v/>
      </c>
      <c r="X524" s="370" t="str">
        <f>IF(深海装备!X523="","",深海装备!X523)</f>
        <v/>
      </c>
      <c r="Y524" s="370" t="str">
        <f>IF(深海装备!Y523="","",深海装备!Y523)</f>
        <v/>
      </c>
      <c r="Z524" s="370" t="str">
        <f>IF(深海装备!Z523="","",深海装备!Z523)</f>
        <v/>
      </c>
      <c r="AA524" s="370" t="str">
        <f>IF(深海装备!AA523="","",深海装备!AA523)</f>
        <v/>
      </c>
      <c r="AB524" t="str">
        <f>IF(深海装备!AB523="","",深海装备!AB523)</f>
        <v/>
      </c>
      <c r="AC524" t="str">
        <f>IF(深海装备!AC523="","",深海装备!AC523)</f>
        <v/>
      </c>
      <c r="AD524" t="str">
        <f>IF(深海装备!AD523="","",深海装备!AD523)</f>
        <v/>
      </c>
    </row>
    <row r="525" spans="1:30">
      <c r="A525" t="str">
        <f>IF(深海装备!A524="","",深海装备!A524)</f>
        <v/>
      </c>
      <c r="B525" s="67" t="str">
        <f>IF(深海装备!B524="","",深海装备!B524)</f>
        <v/>
      </c>
      <c r="C525" t="str">
        <f>IF(深海装备!C524="","",深海装备!C524)</f>
        <v/>
      </c>
      <c r="D525" t="str">
        <f>IF(深海装备!D524="","",深海装备!D524)</f>
        <v/>
      </c>
      <c r="E525" s="370" t="str">
        <f>IF(深海装备!E524="","",深海装备!E524)</f>
        <v/>
      </c>
      <c r="F525" s="370" t="str">
        <f>IF(深海装备!F524="","",深海装备!F524)</f>
        <v/>
      </c>
      <c r="G525" s="370" t="str">
        <f>IF(深海装备!G524="","",深海装备!G524)</f>
        <v/>
      </c>
      <c r="H525" s="370" t="str">
        <f>IF(深海装备!H524="","",深海装备!H524)</f>
        <v/>
      </c>
      <c r="I525" s="370" t="str">
        <f>IF(深海装备!I524="","",深海装备!I524)</f>
        <v/>
      </c>
      <c r="J525" s="370" t="str">
        <f>IF(深海装备!J524="","",深海装备!J524)</f>
        <v/>
      </c>
      <c r="K525" s="370" t="str">
        <f>IF(深海装备!K524="","",深海装备!K524)</f>
        <v/>
      </c>
      <c r="L525" s="370" t="str">
        <f>IF(深海装备!L524="","",深海装备!L524)</f>
        <v/>
      </c>
      <c r="M525" s="370" t="str">
        <f>IF(深海装备!M524="","",深海装备!M524)</f>
        <v/>
      </c>
      <c r="N525" s="370" t="str">
        <f>IF(深海装备!N524="","",深海装备!N524)</f>
        <v/>
      </c>
      <c r="O525" s="370" t="str">
        <f>IF(深海装备!O524="","",深海装备!O524)</f>
        <v/>
      </c>
      <c r="P525" s="370" t="str">
        <f>IF(深海装备!P524="","",深海装备!P524)</f>
        <v/>
      </c>
      <c r="Q525" s="370" t="str">
        <f>IF(深海装备!Q524="","",深海装备!Q524)</f>
        <v/>
      </c>
      <c r="R525" s="370" t="str">
        <f>IF(深海装备!R524="","",深海装备!R524)</f>
        <v/>
      </c>
      <c r="S525" s="370" t="str">
        <f>IF(深海装备!S524="","",深海装备!S524)</f>
        <v/>
      </c>
      <c r="T525" s="370" t="str">
        <f>IF(深海装备!T524="","",深海装备!T524)</f>
        <v/>
      </c>
      <c r="U525" s="370" t="str">
        <f>IF(深海装备!U524="","",深海装备!U524)</f>
        <v/>
      </c>
      <c r="V525" s="370" t="str">
        <f>IF(深海装备!V524="","",深海装备!V524)</f>
        <v/>
      </c>
      <c r="W525" s="370" t="str">
        <f>IF(深海装备!W524="","",深海装备!W524)</f>
        <v/>
      </c>
      <c r="X525" s="370" t="str">
        <f>IF(深海装备!X524="","",深海装备!X524)</f>
        <v/>
      </c>
      <c r="Y525" s="370" t="str">
        <f>IF(深海装备!Y524="","",深海装备!Y524)</f>
        <v/>
      </c>
      <c r="Z525" s="370" t="str">
        <f>IF(深海装备!Z524="","",深海装备!Z524)</f>
        <v/>
      </c>
      <c r="AA525" s="370" t="str">
        <f>IF(深海装备!AA524="","",深海装备!AA524)</f>
        <v/>
      </c>
      <c r="AB525" t="str">
        <f>IF(深海装备!AB524="","",深海装备!AB524)</f>
        <v/>
      </c>
      <c r="AC525" t="str">
        <f>IF(深海装备!AC524="","",深海装备!AC524)</f>
        <v/>
      </c>
      <c r="AD525" t="str">
        <f>IF(深海装备!AD524="","",深海装备!AD524)</f>
        <v/>
      </c>
    </row>
    <row r="526" spans="1:30">
      <c r="A526" t="str">
        <f>IF(深海装备!A525="","",深海装备!A525)</f>
        <v/>
      </c>
      <c r="B526" s="67" t="str">
        <f>IF(深海装备!B525="","",深海装备!B525)</f>
        <v/>
      </c>
      <c r="C526" t="str">
        <f>IF(深海装备!C525="","",深海装备!C525)</f>
        <v/>
      </c>
      <c r="D526" t="str">
        <f>IF(深海装备!D525="","",深海装备!D525)</f>
        <v/>
      </c>
      <c r="E526" s="370" t="str">
        <f>IF(深海装备!E525="","",深海装备!E525)</f>
        <v/>
      </c>
      <c r="F526" s="370" t="str">
        <f>IF(深海装备!F525="","",深海装备!F525)</f>
        <v/>
      </c>
      <c r="G526" s="370" t="str">
        <f>IF(深海装备!G525="","",深海装备!G525)</f>
        <v/>
      </c>
      <c r="H526" s="370" t="str">
        <f>IF(深海装备!H525="","",深海装备!H525)</f>
        <v/>
      </c>
      <c r="I526" s="370" t="str">
        <f>IF(深海装备!I525="","",深海装备!I525)</f>
        <v/>
      </c>
      <c r="J526" s="370" t="str">
        <f>IF(深海装备!J525="","",深海装备!J525)</f>
        <v/>
      </c>
      <c r="K526" s="370" t="str">
        <f>IF(深海装备!K525="","",深海装备!K525)</f>
        <v/>
      </c>
      <c r="L526" s="370" t="str">
        <f>IF(深海装备!L525="","",深海装备!L525)</f>
        <v/>
      </c>
      <c r="M526" s="370" t="str">
        <f>IF(深海装备!M525="","",深海装备!M525)</f>
        <v/>
      </c>
      <c r="N526" s="370" t="str">
        <f>IF(深海装备!N525="","",深海装备!N525)</f>
        <v/>
      </c>
      <c r="O526" s="370" t="str">
        <f>IF(深海装备!O525="","",深海装备!O525)</f>
        <v/>
      </c>
      <c r="P526" s="370" t="str">
        <f>IF(深海装备!P525="","",深海装备!P525)</f>
        <v/>
      </c>
      <c r="Q526" s="370" t="str">
        <f>IF(深海装备!Q525="","",深海装备!Q525)</f>
        <v/>
      </c>
      <c r="R526" s="370" t="str">
        <f>IF(深海装备!R525="","",深海装备!R525)</f>
        <v/>
      </c>
      <c r="S526" s="370" t="str">
        <f>IF(深海装备!S525="","",深海装备!S525)</f>
        <v/>
      </c>
      <c r="T526" s="370" t="str">
        <f>IF(深海装备!T525="","",深海装备!T525)</f>
        <v/>
      </c>
      <c r="U526" s="370" t="str">
        <f>IF(深海装备!U525="","",深海装备!U525)</f>
        <v/>
      </c>
      <c r="V526" s="370" t="str">
        <f>IF(深海装备!V525="","",深海装备!V525)</f>
        <v/>
      </c>
      <c r="W526" s="370" t="str">
        <f>IF(深海装备!W525="","",深海装备!W525)</f>
        <v/>
      </c>
      <c r="X526" s="370" t="str">
        <f>IF(深海装备!X525="","",深海装备!X525)</f>
        <v/>
      </c>
      <c r="Y526" s="370" t="str">
        <f>IF(深海装备!Y525="","",深海装备!Y525)</f>
        <v/>
      </c>
      <c r="Z526" s="370" t="str">
        <f>IF(深海装备!Z525="","",深海装备!Z525)</f>
        <v/>
      </c>
      <c r="AA526" s="370" t="str">
        <f>IF(深海装备!AA525="","",深海装备!AA525)</f>
        <v/>
      </c>
      <c r="AB526" t="str">
        <f>IF(深海装备!AB525="","",深海装备!AB525)</f>
        <v/>
      </c>
      <c r="AC526" t="str">
        <f>IF(深海装备!AC525="","",深海装备!AC525)</f>
        <v/>
      </c>
      <c r="AD526" t="str">
        <f>IF(深海装备!AD525="","",深海装备!AD525)</f>
        <v/>
      </c>
    </row>
    <row r="527" spans="1:30">
      <c r="A527" t="str">
        <f>IF(深海装备!A526="","",深海装备!A526)</f>
        <v/>
      </c>
      <c r="B527" s="67" t="str">
        <f>IF(深海装备!B526="","",深海装备!B526)</f>
        <v/>
      </c>
      <c r="C527" t="str">
        <f>IF(深海装备!C526="","",深海装备!C526)</f>
        <v/>
      </c>
      <c r="D527" t="str">
        <f>IF(深海装备!D526="","",深海装备!D526)</f>
        <v/>
      </c>
      <c r="E527" s="370" t="str">
        <f>IF(深海装备!E526="","",深海装备!E526)</f>
        <v/>
      </c>
      <c r="F527" s="370" t="str">
        <f>IF(深海装备!F526="","",深海装备!F526)</f>
        <v/>
      </c>
      <c r="G527" s="370" t="str">
        <f>IF(深海装备!G526="","",深海装备!G526)</f>
        <v/>
      </c>
      <c r="H527" s="370" t="str">
        <f>IF(深海装备!H526="","",深海装备!H526)</f>
        <v/>
      </c>
      <c r="I527" s="370" t="str">
        <f>IF(深海装备!I526="","",深海装备!I526)</f>
        <v/>
      </c>
      <c r="J527" s="370" t="str">
        <f>IF(深海装备!J526="","",深海装备!J526)</f>
        <v/>
      </c>
      <c r="K527" s="370" t="str">
        <f>IF(深海装备!K526="","",深海装备!K526)</f>
        <v/>
      </c>
      <c r="L527" s="370" t="str">
        <f>IF(深海装备!L526="","",深海装备!L526)</f>
        <v/>
      </c>
      <c r="M527" s="370" t="str">
        <f>IF(深海装备!M526="","",深海装备!M526)</f>
        <v/>
      </c>
      <c r="N527" s="370" t="str">
        <f>IF(深海装备!N526="","",深海装备!N526)</f>
        <v/>
      </c>
      <c r="O527" s="370" t="str">
        <f>IF(深海装备!O526="","",深海装备!O526)</f>
        <v/>
      </c>
      <c r="P527" s="370" t="str">
        <f>IF(深海装备!P526="","",深海装备!P526)</f>
        <v/>
      </c>
      <c r="Q527" s="370" t="str">
        <f>IF(深海装备!Q526="","",深海装备!Q526)</f>
        <v/>
      </c>
      <c r="R527" s="370" t="str">
        <f>IF(深海装备!R526="","",深海装备!R526)</f>
        <v/>
      </c>
      <c r="S527" s="370" t="str">
        <f>IF(深海装备!S526="","",深海装备!S526)</f>
        <v/>
      </c>
      <c r="T527" s="370" t="str">
        <f>IF(深海装备!T526="","",深海装备!T526)</f>
        <v/>
      </c>
      <c r="U527" s="370" t="str">
        <f>IF(深海装备!U526="","",深海装备!U526)</f>
        <v/>
      </c>
      <c r="V527" s="370" t="str">
        <f>IF(深海装备!V526="","",深海装备!V526)</f>
        <v/>
      </c>
      <c r="W527" s="370" t="str">
        <f>IF(深海装备!W526="","",深海装备!W526)</f>
        <v/>
      </c>
      <c r="X527" s="370" t="str">
        <f>IF(深海装备!X526="","",深海装备!X526)</f>
        <v/>
      </c>
      <c r="Y527" s="370" t="str">
        <f>IF(深海装备!Y526="","",深海装备!Y526)</f>
        <v/>
      </c>
      <c r="Z527" s="370" t="str">
        <f>IF(深海装备!Z526="","",深海装备!Z526)</f>
        <v/>
      </c>
      <c r="AA527" s="370" t="str">
        <f>IF(深海装备!AA526="","",深海装备!AA526)</f>
        <v/>
      </c>
      <c r="AB527" t="str">
        <f>IF(深海装备!AB526="","",深海装备!AB526)</f>
        <v/>
      </c>
      <c r="AC527" t="str">
        <f>IF(深海装备!AC526="","",深海装备!AC526)</f>
        <v/>
      </c>
      <c r="AD527" t="str">
        <f>IF(深海装备!AD526="","",深海装备!AD526)</f>
        <v/>
      </c>
    </row>
    <row r="528" spans="1:30">
      <c r="A528" t="str">
        <f>IF(深海装备!A527="","",深海装备!A527)</f>
        <v/>
      </c>
      <c r="B528" s="67" t="str">
        <f>IF(深海装备!B527="","",深海装备!B527)</f>
        <v/>
      </c>
      <c r="C528" t="str">
        <f>IF(深海装备!C527="","",深海装备!C527)</f>
        <v/>
      </c>
      <c r="D528" t="str">
        <f>IF(深海装备!D527="","",深海装备!D527)</f>
        <v/>
      </c>
      <c r="E528" s="370" t="str">
        <f>IF(深海装备!E527="","",深海装备!E527)</f>
        <v/>
      </c>
      <c r="F528" s="370" t="str">
        <f>IF(深海装备!F527="","",深海装备!F527)</f>
        <v/>
      </c>
      <c r="G528" s="370" t="str">
        <f>IF(深海装备!G527="","",深海装备!G527)</f>
        <v/>
      </c>
      <c r="H528" s="370" t="str">
        <f>IF(深海装备!H527="","",深海装备!H527)</f>
        <v/>
      </c>
      <c r="I528" s="370" t="str">
        <f>IF(深海装备!I527="","",深海装备!I527)</f>
        <v/>
      </c>
      <c r="J528" s="370" t="str">
        <f>IF(深海装备!J527="","",深海装备!J527)</f>
        <v/>
      </c>
      <c r="K528" s="370" t="str">
        <f>IF(深海装备!K527="","",深海装备!K527)</f>
        <v/>
      </c>
      <c r="L528" s="370" t="str">
        <f>IF(深海装备!L527="","",深海装备!L527)</f>
        <v/>
      </c>
      <c r="M528" s="370" t="str">
        <f>IF(深海装备!M527="","",深海装备!M527)</f>
        <v/>
      </c>
      <c r="N528" s="370" t="str">
        <f>IF(深海装备!N527="","",深海装备!N527)</f>
        <v/>
      </c>
      <c r="O528" s="370" t="str">
        <f>IF(深海装备!O527="","",深海装备!O527)</f>
        <v/>
      </c>
      <c r="P528" s="370" t="str">
        <f>IF(深海装备!P527="","",深海装备!P527)</f>
        <v/>
      </c>
      <c r="Q528" s="370" t="str">
        <f>IF(深海装备!Q527="","",深海装备!Q527)</f>
        <v/>
      </c>
      <c r="R528" s="370" t="str">
        <f>IF(深海装备!R527="","",深海装备!R527)</f>
        <v/>
      </c>
      <c r="S528" s="370" t="str">
        <f>IF(深海装备!S527="","",深海装备!S527)</f>
        <v/>
      </c>
      <c r="T528" s="370" t="str">
        <f>IF(深海装备!T527="","",深海装备!T527)</f>
        <v/>
      </c>
      <c r="U528" s="370" t="str">
        <f>IF(深海装备!U527="","",深海装备!U527)</f>
        <v/>
      </c>
      <c r="V528" s="370" t="str">
        <f>IF(深海装备!V527="","",深海装备!V527)</f>
        <v/>
      </c>
      <c r="W528" s="370" t="str">
        <f>IF(深海装备!W527="","",深海装备!W527)</f>
        <v/>
      </c>
      <c r="X528" s="370" t="str">
        <f>IF(深海装备!X527="","",深海装备!X527)</f>
        <v/>
      </c>
      <c r="Y528" s="370" t="str">
        <f>IF(深海装备!Y527="","",深海装备!Y527)</f>
        <v/>
      </c>
      <c r="Z528" s="370" t="str">
        <f>IF(深海装备!Z527="","",深海装备!Z527)</f>
        <v/>
      </c>
      <c r="AA528" s="370" t="str">
        <f>IF(深海装备!AA527="","",深海装备!AA527)</f>
        <v/>
      </c>
      <c r="AB528" t="str">
        <f>IF(深海装备!AB527="","",深海装备!AB527)</f>
        <v/>
      </c>
      <c r="AC528" t="str">
        <f>IF(深海装备!AC527="","",深海装备!AC527)</f>
        <v/>
      </c>
      <c r="AD528" t="str">
        <f>IF(深海装备!AD527="","",深海装备!AD527)</f>
        <v/>
      </c>
    </row>
    <row r="529" spans="1:30">
      <c r="A529" t="str">
        <f>IF(深海装备!A528="","",深海装备!A528)</f>
        <v/>
      </c>
      <c r="B529" s="67" t="str">
        <f>IF(深海装备!B528="","",深海装备!B528)</f>
        <v/>
      </c>
      <c r="C529" t="str">
        <f>IF(深海装备!C528="","",深海装备!C528)</f>
        <v/>
      </c>
      <c r="D529" t="str">
        <f>IF(深海装备!D528="","",深海装备!D528)</f>
        <v/>
      </c>
      <c r="E529" s="370" t="str">
        <f>IF(深海装备!E528="","",深海装备!E528)</f>
        <v/>
      </c>
      <c r="F529" s="370" t="str">
        <f>IF(深海装备!F528="","",深海装备!F528)</f>
        <v/>
      </c>
      <c r="G529" s="370" t="str">
        <f>IF(深海装备!G528="","",深海装备!G528)</f>
        <v/>
      </c>
      <c r="H529" s="370" t="str">
        <f>IF(深海装备!H528="","",深海装备!H528)</f>
        <v/>
      </c>
      <c r="I529" s="370" t="str">
        <f>IF(深海装备!I528="","",深海装备!I528)</f>
        <v/>
      </c>
      <c r="J529" s="370" t="str">
        <f>IF(深海装备!J528="","",深海装备!J528)</f>
        <v/>
      </c>
      <c r="K529" s="370" t="str">
        <f>IF(深海装备!K528="","",深海装备!K528)</f>
        <v/>
      </c>
      <c r="L529" s="370" t="str">
        <f>IF(深海装备!L528="","",深海装备!L528)</f>
        <v/>
      </c>
      <c r="M529" s="370" t="str">
        <f>IF(深海装备!M528="","",深海装备!M528)</f>
        <v/>
      </c>
      <c r="N529" s="370" t="str">
        <f>IF(深海装备!N528="","",深海装备!N528)</f>
        <v/>
      </c>
      <c r="O529" s="370" t="str">
        <f>IF(深海装备!O528="","",深海装备!O528)</f>
        <v/>
      </c>
      <c r="P529" s="370" t="str">
        <f>IF(深海装备!P528="","",深海装备!P528)</f>
        <v/>
      </c>
      <c r="Q529" s="370" t="str">
        <f>IF(深海装备!Q528="","",深海装备!Q528)</f>
        <v/>
      </c>
      <c r="R529" s="370" t="str">
        <f>IF(深海装备!R528="","",深海装备!R528)</f>
        <v/>
      </c>
      <c r="S529" s="370" t="str">
        <f>IF(深海装备!S528="","",深海装备!S528)</f>
        <v/>
      </c>
      <c r="T529" s="370" t="str">
        <f>IF(深海装备!T528="","",深海装备!T528)</f>
        <v/>
      </c>
      <c r="U529" s="370" t="str">
        <f>IF(深海装备!U528="","",深海装备!U528)</f>
        <v/>
      </c>
      <c r="V529" s="370" t="str">
        <f>IF(深海装备!V528="","",深海装备!V528)</f>
        <v/>
      </c>
      <c r="W529" s="370" t="str">
        <f>IF(深海装备!W528="","",深海装备!W528)</f>
        <v/>
      </c>
      <c r="X529" s="370" t="str">
        <f>IF(深海装备!X528="","",深海装备!X528)</f>
        <v/>
      </c>
      <c r="Y529" s="370" t="str">
        <f>IF(深海装备!Y528="","",深海装备!Y528)</f>
        <v/>
      </c>
      <c r="Z529" s="370" t="str">
        <f>IF(深海装备!Z528="","",深海装备!Z528)</f>
        <v/>
      </c>
      <c r="AA529" s="370" t="str">
        <f>IF(深海装备!AA528="","",深海装备!AA528)</f>
        <v/>
      </c>
      <c r="AB529" t="str">
        <f>IF(深海装备!AB528="","",深海装备!AB528)</f>
        <v/>
      </c>
      <c r="AC529" t="str">
        <f>IF(深海装备!AC528="","",深海装备!AC528)</f>
        <v/>
      </c>
      <c r="AD529" t="str">
        <f>IF(深海装备!AD528="","",深海装备!AD528)</f>
        <v/>
      </c>
    </row>
    <row r="530" spans="1:30">
      <c r="A530" t="str">
        <f>IF(深海装备!A529="","",深海装备!A529)</f>
        <v/>
      </c>
      <c r="B530" s="67" t="str">
        <f>IF(深海装备!B529="","",深海装备!B529)</f>
        <v/>
      </c>
      <c r="C530" t="str">
        <f>IF(深海装备!C529="","",深海装备!C529)</f>
        <v/>
      </c>
      <c r="D530" t="str">
        <f>IF(深海装备!D529="","",深海装备!D529)</f>
        <v/>
      </c>
      <c r="E530" s="370" t="str">
        <f>IF(深海装备!E529="","",深海装备!E529)</f>
        <v/>
      </c>
      <c r="F530" s="370" t="str">
        <f>IF(深海装备!F529="","",深海装备!F529)</f>
        <v/>
      </c>
      <c r="G530" s="370" t="str">
        <f>IF(深海装备!G529="","",深海装备!G529)</f>
        <v/>
      </c>
      <c r="H530" s="370" t="str">
        <f>IF(深海装备!H529="","",深海装备!H529)</f>
        <v/>
      </c>
      <c r="I530" s="370" t="str">
        <f>IF(深海装备!I529="","",深海装备!I529)</f>
        <v/>
      </c>
      <c r="J530" s="370" t="str">
        <f>IF(深海装备!J529="","",深海装备!J529)</f>
        <v/>
      </c>
      <c r="K530" s="370" t="str">
        <f>IF(深海装备!K529="","",深海装备!K529)</f>
        <v/>
      </c>
      <c r="L530" s="370" t="str">
        <f>IF(深海装备!L529="","",深海装备!L529)</f>
        <v/>
      </c>
      <c r="M530" s="370" t="str">
        <f>IF(深海装备!M529="","",深海装备!M529)</f>
        <v/>
      </c>
      <c r="N530" s="370" t="str">
        <f>IF(深海装备!N529="","",深海装备!N529)</f>
        <v/>
      </c>
      <c r="O530" s="370" t="str">
        <f>IF(深海装备!O529="","",深海装备!O529)</f>
        <v/>
      </c>
      <c r="P530" s="370" t="str">
        <f>IF(深海装备!P529="","",深海装备!P529)</f>
        <v/>
      </c>
      <c r="Q530" s="370" t="str">
        <f>IF(深海装备!Q529="","",深海装备!Q529)</f>
        <v/>
      </c>
      <c r="R530" s="370" t="str">
        <f>IF(深海装备!R529="","",深海装备!R529)</f>
        <v/>
      </c>
      <c r="S530" s="370" t="str">
        <f>IF(深海装备!S529="","",深海装备!S529)</f>
        <v/>
      </c>
      <c r="T530" s="370" t="str">
        <f>IF(深海装备!T529="","",深海装备!T529)</f>
        <v/>
      </c>
      <c r="U530" s="370" t="str">
        <f>IF(深海装备!U529="","",深海装备!U529)</f>
        <v/>
      </c>
      <c r="V530" s="370" t="str">
        <f>IF(深海装备!V529="","",深海装备!V529)</f>
        <v/>
      </c>
      <c r="W530" s="370" t="str">
        <f>IF(深海装备!W529="","",深海装备!W529)</f>
        <v/>
      </c>
      <c r="X530" s="370" t="str">
        <f>IF(深海装备!X529="","",深海装备!X529)</f>
        <v/>
      </c>
      <c r="Y530" s="370" t="str">
        <f>IF(深海装备!Y529="","",深海装备!Y529)</f>
        <v/>
      </c>
      <c r="Z530" s="370" t="str">
        <f>IF(深海装备!Z529="","",深海装备!Z529)</f>
        <v/>
      </c>
      <c r="AA530" s="370" t="str">
        <f>IF(深海装备!AA529="","",深海装备!AA529)</f>
        <v/>
      </c>
      <c r="AB530" t="str">
        <f>IF(深海装备!AB529="","",深海装备!AB529)</f>
        <v/>
      </c>
      <c r="AC530" t="str">
        <f>IF(深海装备!AC529="","",深海装备!AC529)</f>
        <v/>
      </c>
      <c r="AD530" t="str">
        <f>IF(深海装备!AD529="","",深海装备!AD529)</f>
        <v/>
      </c>
    </row>
    <row r="531" spans="1:30">
      <c r="A531" t="str">
        <f>IF(深海装备!A530="","",深海装备!A530)</f>
        <v/>
      </c>
      <c r="B531" s="67" t="str">
        <f>IF(深海装备!B530="","",深海装备!B530)</f>
        <v/>
      </c>
      <c r="C531" t="str">
        <f>IF(深海装备!C530="","",深海装备!C530)</f>
        <v/>
      </c>
      <c r="D531" t="str">
        <f>IF(深海装备!D530="","",深海装备!D530)</f>
        <v/>
      </c>
      <c r="E531" s="370" t="str">
        <f>IF(深海装备!E530="","",深海装备!E530)</f>
        <v/>
      </c>
      <c r="F531" s="370" t="str">
        <f>IF(深海装备!F530="","",深海装备!F530)</f>
        <v/>
      </c>
      <c r="G531" s="370" t="str">
        <f>IF(深海装备!G530="","",深海装备!G530)</f>
        <v/>
      </c>
      <c r="H531" s="370" t="str">
        <f>IF(深海装备!H530="","",深海装备!H530)</f>
        <v/>
      </c>
      <c r="I531" s="370" t="str">
        <f>IF(深海装备!I530="","",深海装备!I530)</f>
        <v/>
      </c>
      <c r="J531" s="370" t="str">
        <f>IF(深海装备!J530="","",深海装备!J530)</f>
        <v/>
      </c>
      <c r="K531" s="370" t="str">
        <f>IF(深海装备!K530="","",深海装备!K530)</f>
        <v/>
      </c>
      <c r="L531" s="370" t="str">
        <f>IF(深海装备!L530="","",深海装备!L530)</f>
        <v/>
      </c>
      <c r="M531" s="370" t="str">
        <f>IF(深海装备!M530="","",深海装备!M530)</f>
        <v/>
      </c>
      <c r="N531" s="370" t="str">
        <f>IF(深海装备!N530="","",深海装备!N530)</f>
        <v/>
      </c>
      <c r="O531" s="370" t="str">
        <f>IF(深海装备!O530="","",深海装备!O530)</f>
        <v/>
      </c>
      <c r="P531" s="370" t="str">
        <f>IF(深海装备!P530="","",深海装备!P530)</f>
        <v/>
      </c>
      <c r="Q531" s="370" t="str">
        <f>IF(深海装备!Q530="","",深海装备!Q530)</f>
        <v/>
      </c>
      <c r="R531" s="370" t="str">
        <f>IF(深海装备!R530="","",深海装备!R530)</f>
        <v/>
      </c>
      <c r="S531" s="370" t="str">
        <f>IF(深海装备!S530="","",深海装备!S530)</f>
        <v/>
      </c>
      <c r="T531" s="370" t="str">
        <f>IF(深海装备!T530="","",深海装备!T530)</f>
        <v/>
      </c>
      <c r="U531" s="370" t="str">
        <f>IF(深海装备!U530="","",深海装备!U530)</f>
        <v/>
      </c>
      <c r="V531" s="370" t="str">
        <f>IF(深海装备!V530="","",深海装备!V530)</f>
        <v/>
      </c>
      <c r="W531" s="370" t="str">
        <f>IF(深海装备!W530="","",深海装备!W530)</f>
        <v/>
      </c>
      <c r="X531" s="370" t="str">
        <f>IF(深海装备!X530="","",深海装备!X530)</f>
        <v/>
      </c>
      <c r="Y531" s="370" t="str">
        <f>IF(深海装备!Y530="","",深海装备!Y530)</f>
        <v/>
      </c>
      <c r="Z531" s="370" t="str">
        <f>IF(深海装备!Z530="","",深海装备!Z530)</f>
        <v/>
      </c>
      <c r="AA531" s="370" t="str">
        <f>IF(深海装备!AA530="","",深海装备!AA530)</f>
        <v/>
      </c>
      <c r="AB531" t="str">
        <f>IF(深海装备!AB530="","",深海装备!AB530)</f>
        <v/>
      </c>
      <c r="AC531" t="str">
        <f>IF(深海装备!AC530="","",深海装备!AC530)</f>
        <v/>
      </c>
      <c r="AD531" t="str">
        <f>IF(深海装备!AD530="","",深海装备!AD530)</f>
        <v/>
      </c>
    </row>
    <row r="532" spans="1:30">
      <c r="A532" t="str">
        <f>IF(深海装备!A531="","",深海装备!A531)</f>
        <v/>
      </c>
      <c r="B532" s="67" t="str">
        <f>IF(深海装备!B531="","",深海装备!B531)</f>
        <v/>
      </c>
      <c r="C532" t="str">
        <f>IF(深海装备!C531="","",深海装备!C531)</f>
        <v/>
      </c>
      <c r="D532" t="str">
        <f>IF(深海装备!D531="","",深海装备!D531)</f>
        <v/>
      </c>
      <c r="E532" s="370" t="str">
        <f>IF(深海装备!E531="","",深海装备!E531)</f>
        <v/>
      </c>
      <c r="F532" s="370" t="str">
        <f>IF(深海装备!F531="","",深海装备!F531)</f>
        <v/>
      </c>
      <c r="G532" s="370" t="str">
        <f>IF(深海装备!G531="","",深海装备!G531)</f>
        <v/>
      </c>
      <c r="H532" s="370" t="str">
        <f>IF(深海装备!H531="","",深海装备!H531)</f>
        <v/>
      </c>
      <c r="I532" s="370" t="str">
        <f>IF(深海装备!I531="","",深海装备!I531)</f>
        <v/>
      </c>
      <c r="J532" s="370" t="str">
        <f>IF(深海装备!J531="","",深海装备!J531)</f>
        <v/>
      </c>
      <c r="K532" s="370" t="str">
        <f>IF(深海装备!K531="","",深海装备!K531)</f>
        <v/>
      </c>
      <c r="L532" s="370" t="str">
        <f>IF(深海装备!L531="","",深海装备!L531)</f>
        <v/>
      </c>
      <c r="M532" s="370" t="str">
        <f>IF(深海装备!M531="","",深海装备!M531)</f>
        <v/>
      </c>
      <c r="N532" s="370" t="str">
        <f>IF(深海装备!N531="","",深海装备!N531)</f>
        <v/>
      </c>
      <c r="O532" s="370" t="str">
        <f>IF(深海装备!O531="","",深海装备!O531)</f>
        <v/>
      </c>
      <c r="P532" s="370" t="str">
        <f>IF(深海装备!P531="","",深海装备!P531)</f>
        <v/>
      </c>
      <c r="Q532" s="370" t="str">
        <f>IF(深海装备!Q531="","",深海装备!Q531)</f>
        <v/>
      </c>
      <c r="R532" s="370" t="str">
        <f>IF(深海装备!R531="","",深海装备!R531)</f>
        <v/>
      </c>
      <c r="S532" s="370" t="str">
        <f>IF(深海装备!S531="","",深海装备!S531)</f>
        <v/>
      </c>
      <c r="T532" s="370" t="str">
        <f>IF(深海装备!T531="","",深海装备!T531)</f>
        <v/>
      </c>
      <c r="U532" s="370" t="str">
        <f>IF(深海装备!U531="","",深海装备!U531)</f>
        <v/>
      </c>
      <c r="V532" s="370" t="str">
        <f>IF(深海装备!V531="","",深海装备!V531)</f>
        <v/>
      </c>
      <c r="W532" s="370" t="str">
        <f>IF(深海装备!W531="","",深海装备!W531)</f>
        <v/>
      </c>
      <c r="X532" s="370" t="str">
        <f>IF(深海装备!X531="","",深海装备!X531)</f>
        <v/>
      </c>
      <c r="Y532" s="370" t="str">
        <f>IF(深海装备!Y531="","",深海装备!Y531)</f>
        <v/>
      </c>
      <c r="Z532" s="370" t="str">
        <f>IF(深海装备!Z531="","",深海装备!Z531)</f>
        <v/>
      </c>
      <c r="AA532" s="370" t="str">
        <f>IF(深海装备!AA531="","",深海装备!AA531)</f>
        <v/>
      </c>
      <c r="AB532" t="str">
        <f>IF(深海装备!AB531="","",深海装备!AB531)</f>
        <v/>
      </c>
      <c r="AC532" t="str">
        <f>IF(深海装备!AC531="","",深海装备!AC531)</f>
        <v/>
      </c>
      <c r="AD532" t="str">
        <f>IF(深海装备!AD531="","",深海装备!AD531)</f>
        <v/>
      </c>
    </row>
    <row r="533" spans="1:30">
      <c r="A533" t="str">
        <f>IF(深海装备!A532="","",深海装备!A532)</f>
        <v/>
      </c>
      <c r="B533" s="67" t="str">
        <f>IF(深海装备!B532="","",深海装备!B532)</f>
        <v/>
      </c>
      <c r="C533" t="str">
        <f>IF(深海装备!C532="","",深海装备!C532)</f>
        <v/>
      </c>
      <c r="D533" t="str">
        <f>IF(深海装备!D532="","",深海装备!D532)</f>
        <v/>
      </c>
      <c r="E533" s="370" t="str">
        <f>IF(深海装备!E532="","",深海装备!E532)</f>
        <v/>
      </c>
      <c r="F533" s="370" t="str">
        <f>IF(深海装备!F532="","",深海装备!F532)</f>
        <v/>
      </c>
      <c r="G533" s="370" t="str">
        <f>IF(深海装备!G532="","",深海装备!G532)</f>
        <v/>
      </c>
      <c r="H533" s="370" t="str">
        <f>IF(深海装备!H532="","",深海装备!H532)</f>
        <v/>
      </c>
      <c r="I533" s="370" t="str">
        <f>IF(深海装备!I532="","",深海装备!I532)</f>
        <v/>
      </c>
      <c r="J533" s="370" t="str">
        <f>IF(深海装备!J532="","",深海装备!J532)</f>
        <v/>
      </c>
      <c r="K533" s="370" t="str">
        <f>IF(深海装备!K532="","",深海装备!K532)</f>
        <v/>
      </c>
      <c r="L533" s="370" t="str">
        <f>IF(深海装备!L532="","",深海装备!L532)</f>
        <v/>
      </c>
      <c r="M533" s="370" t="str">
        <f>IF(深海装备!M532="","",深海装备!M532)</f>
        <v/>
      </c>
      <c r="N533" s="370" t="str">
        <f>IF(深海装备!N532="","",深海装备!N532)</f>
        <v/>
      </c>
      <c r="O533" s="370" t="str">
        <f>IF(深海装备!O532="","",深海装备!O532)</f>
        <v/>
      </c>
      <c r="P533" s="370" t="str">
        <f>IF(深海装备!P532="","",深海装备!P532)</f>
        <v/>
      </c>
      <c r="Q533" s="370" t="str">
        <f>IF(深海装备!Q532="","",深海装备!Q532)</f>
        <v/>
      </c>
      <c r="R533" s="370" t="str">
        <f>IF(深海装备!R532="","",深海装备!R532)</f>
        <v/>
      </c>
      <c r="S533" s="370" t="str">
        <f>IF(深海装备!S532="","",深海装备!S532)</f>
        <v/>
      </c>
      <c r="T533" s="370" t="str">
        <f>IF(深海装备!T532="","",深海装备!T532)</f>
        <v/>
      </c>
      <c r="U533" s="370" t="str">
        <f>IF(深海装备!U532="","",深海装备!U532)</f>
        <v/>
      </c>
      <c r="V533" s="370" t="str">
        <f>IF(深海装备!V532="","",深海装备!V532)</f>
        <v/>
      </c>
      <c r="W533" s="370" t="str">
        <f>IF(深海装备!W532="","",深海装备!W532)</f>
        <v/>
      </c>
      <c r="X533" s="370" t="str">
        <f>IF(深海装备!X532="","",深海装备!X532)</f>
        <v/>
      </c>
      <c r="Y533" s="370" t="str">
        <f>IF(深海装备!Y532="","",深海装备!Y532)</f>
        <v/>
      </c>
      <c r="Z533" s="370" t="str">
        <f>IF(深海装备!Z532="","",深海装备!Z532)</f>
        <v/>
      </c>
      <c r="AA533" s="370" t="str">
        <f>IF(深海装备!AA532="","",深海装备!AA532)</f>
        <v/>
      </c>
      <c r="AB533" t="str">
        <f>IF(深海装备!AB532="","",深海装备!AB532)</f>
        <v/>
      </c>
      <c r="AC533" t="str">
        <f>IF(深海装备!AC532="","",深海装备!AC532)</f>
        <v/>
      </c>
      <c r="AD533" t="str">
        <f>IF(深海装备!AD532="","",深海装备!AD532)</f>
        <v/>
      </c>
    </row>
    <row r="534" spans="1:30">
      <c r="A534" t="str">
        <f>IF(深海装备!A533="","",深海装备!A533)</f>
        <v/>
      </c>
      <c r="B534" s="67" t="str">
        <f>IF(深海装备!B533="","",深海装备!B533)</f>
        <v/>
      </c>
      <c r="C534" t="str">
        <f>IF(深海装备!C533="","",深海装备!C533)</f>
        <v/>
      </c>
      <c r="D534" t="str">
        <f>IF(深海装备!D533="","",深海装备!D533)</f>
        <v/>
      </c>
      <c r="E534" s="370" t="str">
        <f>IF(深海装备!E533="","",深海装备!E533)</f>
        <v/>
      </c>
      <c r="F534" s="370" t="str">
        <f>IF(深海装备!F533="","",深海装备!F533)</f>
        <v/>
      </c>
      <c r="G534" s="370" t="str">
        <f>IF(深海装备!G533="","",深海装备!G533)</f>
        <v/>
      </c>
      <c r="H534" s="370" t="str">
        <f>IF(深海装备!H533="","",深海装备!H533)</f>
        <v/>
      </c>
      <c r="I534" s="370" t="str">
        <f>IF(深海装备!I533="","",深海装备!I533)</f>
        <v/>
      </c>
      <c r="J534" s="370" t="str">
        <f>IF(深海装备!J533="","",深海装备!J533)</f>
        <v/>
      </c>
      <c r="K534" s="370" t="str">
        <f>IF(深海装备!K533="","",深海装备!K533)</f>
        <v/>
      </c>
      <c r="L534" s="370" t="str">
        <f>IF(深海装备!L533="","",深海装备!L533)</f>
        <v/>
      </c>
      <c r="M534" s="370" t="str">
        <f>IF(深海装备!M533="","",深海装备!M533)</f>
        <v/>
      </c>
      <c r="N534" s="370" t="str">
        <f>IF(深海装备!N533="","",深海装备!N533)</f>
        <v/>
      </c>
      <c r="O534" s="370" t="str">
        <f>IF(深海装备!O533="","",深海装备!O533)</f>
        <v/>
      </c>
      <c r="P534" s="370" t="str">
        <f>IF(深海装备!P533="","",深海装备!P533)</f>
        <v/>
      </c>
      <c r="Q534" s="370" t="str">
        <f>IF(深海装备!Q533="","",深海装备!Q533)</f>
        <v/>
      </c>
      <c r="R534" s="370" t="str">
        <f>IF(深海装备!R533="","",深海装备!R533)</f>
        <v/>
      </c>
      <c r="S534" s="370" t="str">
        <f>IF(深海装备!S533="","",深海装备!S533)</f>
        <v/>
      </c>
      <c r="T534" s="370" t="str">
        <f>IF(深海装备!T533="","",深海装备!T533)</f>
        <v/>
      </c>
      <c r="U534" s="370" t="str">
        <f>IF(深海装备!U533="","",深海装备!U533)</f>
        <v/>
      </c>
      <c r="V534" s="370" t="str">
        <f>IF(深海装备!V533="","",深海装备!V533)</f>
        <v/>
      </c>
      <c r="W534" s="370" t="str">
        <f>IF(深海装备!W533="","",深海装备!W533)</f>
        <v/>
      </c>
      <c r="X534" s="370" t="str">
        <f>IF(深海装备!X533="","",深海装备!X533)</f>
        <v/>
      </c>
      <c r="Y534" s="370" t="str">
        <f>IF(深海装备!Y533="","",深海装备!Y533)</f>
        <v/>
      </c>
      <c r="Z534" s="370" t="str">
        <f>IF(深海装备!Z533="","",深海装备!Z533)</f>
        <v/>
      </c>
      <c r="AA534" s="370" t="str">
        <f>IF(深海装备!AA533="","",深海装备!AA533)</f>
        <v/>
      </c>
      <c r="AB534" t="str">
        <f>IF(深海装备!AB533="","",深海装备!AB533)</f>
        <v/>
      </c>
      <c r="AC534" t="str">
        <f>IF(深海装备!AC533="","",深海装备!AC533)</f>
        <v/>
      </c>
      <c r="AD534" t="str">
        <f>IF(深海装备!AD533="","",深海装备!AD533)</f>
        <v/>
      </c>
    </row>
    <row r="535" spans="1:30">
      <c r="A535" t="str">
        <f>IF(深海装备!A534="","",深海装备!A534)</f>
        <v/>
      </c>
      <c r="B535" s="67" t="str">
        <f>IF(深海装备!B534="","",深海装备!B534)</f>
        <v/>
      </c>
      <c r="C535" t="str">
        <f>IF(深海装备!C534="","",深海装备!C534)</f>
        <v/>
      </c>
      <c r="D535" t="str">
        <f>IF(深海装备!D534="","",深海装备!D534)</f>
        <v/>
      </c>
      <c r="E535" s="370" t="str">
        <f>IF(深海装备!E534="","",深海装备!E534)</f>
        <v/>
      </c>
      <c r="F535" s="370" t="str">
        <f>IF(深海装备!F534="","",深海装备!F534)</f>
        <v/>
      </c>
      <c r="G535" s="370" t="str">
        <f>IF(深海装备!G534="","",深海装备!G534)</f>
        <v/>
      </c>
      <c r="H535" s="370" t="str">
        <f>IF(深海装备!H534="","",深海装备!H534)</f>
        <v/>
      </c>
      <c r="I535" s="370" t="str">
        <f>IF(深海装备!I534="","",深海装备!I534)</f>
        <v/>
      </c>
      <c r="J535" s="370" t="str">
        <f>IF(深海装备!J534="","",深海装备!J534)</f>
        <v/>
      </c>
      <c r="K535" s="370" t="str">
        <f>IF(深海装备!K534="","",深海装备!K534)</f>
        <v/>
      </c>
      <c r="L535" s="370" t="str">
        <f>IF(深海装备!L534="","",深海装备!L534)</f>
        <v/>
      </c>
      <c r="M535" s="370" t="str">
        <f>IF(深海装备!M534="","",深海装备!M534)</f>
        <v/>
      </c>
      <c r="N535" s="370" t="str">
        <f>IF(深海装备!N534="","",深海装备!N534)</f>
        <v/>
      </c>
      <c r="O535" s="370" t="str">
        <f>IF(深海装备!O534="","",深海装备!O534)</f>
        <v/>
      </c>
      <c r="P535" s="370" t="str">
        <f>IF(深海装备!P534="","",深海装备!P534)</f>
        <v/>
      </c>
      <c r="Q535" s="370" t="str">
        <f>IF(深海装备!Q534="","",深海装备!Q534)</f>
        <v/>
      </c>
      <c r="R535" s="370" t="str">
        <f>IF(深海装备!R534="","",深海装备!R534)</f>
        <v/>
      </c>
      <c r="S535" s="370" t="str">
        <f>IF(深海装备!S534="","",深海装备!S534)</f>
        <v/>
      </c>
      <c r="T535" s="370" t="str">
        <f>IF(深海装备!T534="","",深海装备!T534)</f>
        <v/>
      </c>
      <c r="U535" s="370" t="str">
        <f>IF(深海装备!U534="","",深海装备!U534)</f>
        <v/>
      </c>
      <c r="V535" s="370" t="str">
        <f>IF(深海装备!V534="","",深海装备!V534)</f>
        <v/>
      </c>
      <c r="W535" s="370" t="str">
        <f>IF(深海装备!W534="","",深海装备!W534)</f>
        <v/>
      </c>
      <c r="X535" s="370" t="str">
        <f>IF(深海装备!X534="","",深海装备!X534)</f>
        <v/>
      </c>
      <c r="Y535" s="370" t="str">
        <f>IF(深海装备!Y534="","",深海装备!Y534)</f>
        <v/>
      </c>
      <c r="Z535" s="370" t="str">
        <f>IF(深海装备!Z534="","",深海装备!Z534)</f>
        <v/>
      </c>
      <c r="AA535" s="370" t="str">
        <f>IF(深海装备!AA534="","",深海装备!AA534)</f>
        <v/>
      </c>
      <c r="AB535" t="str">
        <f>IF(深海装备!AB534="","",深海装备!AB534)</f>
        <v/>
      </c>
      <c r="AC535" t="str">
        <f>IF(深海装备!AC534="","",深海装备!AC534)</f>
        <v/>
      </c>
      <c r="AD535" t="str">
        <f>IF(深海装备!AD534="","",深海装备!AD534)</f>
        <v/>
      </c>
    </row>
    <row r="536" spans="1:30">
      <c r="A536" t="str">
        <f>IF(深海装备!A535="","",深海装备!A535)</f>
        <v/>
      </c>
      <c r="B536" s="67" t="str">
        <f>IF(深海装备!B535="","",深海装备!B535)</f>
        <v/>
      </c>
      <c r="C536" t="str">
        <f>IF(深海装备!C535="","",深海装备!C535)</f>
        <v/>
      </c>
      <c r="D536" t="str">
        <f>IF(深海装备!D535="","",深海装备!D535)</f>
        <v/>
      </c>
      <c r="E536" s="370" t="str">
        <f>IF(深海装备!E535="","",深海装备!E535)</f>
        <v/>
      </c>
      <c r="F536" s="370" t="str">
        <f>IF(深海装备!F535="","",深海装备!F535)</f>
        <v/>
      </c>
      <c r="G536" s="370" t="str">
        <f>IF(深海装备!G535="","",深海装备!G535)</f>
        <v/>
      </c>
      <c r="H536" s="370" t="str">
        <f>IF(深海装备!H535="","",深海装备!H535)</f>
        <v/>
      </c>
      <c r="I536" s="370" t="str">
        <f>IF(深海装备!I535="","",深海装备!I535)</f>
        <v/>
      </c>
      <c r="J536" s="370" t="str">
        <f>IF(深海装备!J535="","",深海装备!J535)</f>
        <v/>
      </c>
      <c r="K536" s="370" t="str">
        <f>IF(深海装备!K535="","",深海装备!K535)</f>
        <v/>
      </c>
      <c r="L536" s="370" t="str">
        <f>IF(深海装备!L535="","",深海装备!L535)</f>
        <v/>
      </c>
      <c r="M536" s="370" t="str">
        <f>IF(深海装备!M535="","",深海装备!M535)</f>
        <v/>
      </c>
      <c r="N536" s="370" t="str">
        <f>IF(深海装备!N535="","",深海装备!N535)</f>
        <v/>
      </c>
      <c r="O536" s="370" t="str">
        <f>IF(深海装备!O535="","",深海装备!O535)</f>
        <v/>
      </c>
      <c r="P536" s="370" t="str">
        <f>IF(深海装备!P535="","",深海装备!P535)</f>
        <v/>
      </c>
      <c r="Q536" s="370" t="str">
        <f>IF(深海装备!Q535="","",深海装备!Q535)</f>
        <v/>
      </c>
      <c r="R536" s="370" t="str">
        <f>IF(深海装备!R535="","",深海装备!R535)</f>
        <v/>
      </c>
      <c r="S536" s="370" t="str">
        <f>IF(深海装备!S535="","",深海装备!S535)</f>
        <v/>
      </c>
      <c r="T536" s="370" t="str">
        <f>IF(深海装备!T535="","",深海装备!T535)</f>
        <v/>
      </c>
      <c r="U536" s="370" t="str">
        <f>IF(深海装备!U535="","",深海装备!U535)</f>
        <v/>
      </c>
      <c r="V536" s="370" t="str">
        <f>IF(深海装备!V535="","",深海装备!V535)</f>
        <v/>
      </c>
      <c r="W536" s="370" t="str">
        <f>IF(深海装备!W535="","",深海装备!W535)</f>
        <v/>
      </c>
      <c r="X536" s="370" t="str">
        <f>IF(深海装备!X535="","",深海装备!X535)</f>
        <v/>
      </c>
      <c r="Y536" s="370" t="str">
        <f>IF(深海装备!Y535="","",深海装备!Y535)</f>
        <v/>
      </c>
      <c r="Z536" s="370" t="str">
        <f>IF(深海装备!Z535="","",深海装备!Z535)</f>
        <v/>
      </c>
      <c r="AA536" s="370" t="str">
        <f>IF(深海装备!AA535="","",深海装备!AA535)</f>
        <v/>
      </c>
      <c r="AB536" t="str">
        <f>IF(深海装备!AB535="","",深海装备!AB535)</f>
        <v/>
      </c>
      <c r="AC536" t="str">
        <f>IF(深海装备!AC535="","",深海装备!AC535)</f>
        <v/>
      </c>
      <c r="AD536" t="str">
        <f>IF(深海装备!AD535="","",深海装备!AD535)</f>
        <v/>
      </c>
    </row>
    <row r="537" spans="1:30">
      <c r="A537" t="str">
        <f>IF(深海装备!A536="","",深海装备!A536)</f>
        <v/>
      </c>
      <c r="B537" s="67" t="str">
        <f>IF(深海装备!B536="","",深海装备!B536)</f>
        <v/>
      </c>
      <c r="C537" t="str">
        <f>IF(深海装备!C536="","",深海装备!C536)</f>
        <v/>
      </c>
      <c r="D537" t="str">
        <f>IF(深海装备!D536="","",深海装备!D536)</f>
        <v/>
      </c>
      <c r="E537" s="370" t="str">
        <f>IF(深海装备!E536="","",深海装备!E536)</f>
        <v/>
      </c>
      <c r="F537" s="370" t="str">
        <f>IF(深海装备!F536="","",深海装备!F536)</f>
        <v/>
      </c>
      <c r="G537" s="370" t="str">
        <f>IF(深海装备!G536="","",深海装备!G536)</f>
        <v/>
      </c>
      <c r="H537" s="370" t="str">
        <f>IF(深海装备!H536="","",深海装备!H536)</f>
        <v/>
      </c>
      <c r="I537" s="370" t="str">
        <f>IF(深海装备!I536="","",深海装备!I536)</f>
        <v/>
      </c>
      <c r="J537" s="370" t="str">
        <f>IF(深海装备!J536="","",深海装备!J536)</f>
        <v/>
      </c>
      <c r="K537" s="370" t="str">
        <f>IF(深海装备!K536="","",深海装备!K536)</f>
        <v/>
      </c>
      <c r="L537" s="370" t="str">
        <f>IF(深海装备!L536="","",深海装备!L536)</f>
        <v/>
      </c>
      <c r="M537" s="370" t="str">
        <f>IF(深海装备!M536="","",深海装备!M536)</f>
        <v/>
      </c>
      <c r="N537" s="370" t="str">
        <f>IF(深海装备!N536="","",深海装备!N536)</f>
        <v/>
      </c>
      <c r="O537" s="370" t="str">
        <f>IF(深海装备!O536="","",深海装备!O536)</f>
        <v/>
      </c>
      <c r="P537" s="370" t="str">
        <f>IF(深海装备!P536="","",深海装备!P536)</f>
        <v/>
      </c>
      <c r="Q537" s="370" t="str">
        <f>IF(深海装备!Q536="","",深海装备!Q536)</f>
        <v/>
      </c>
      <c r="R537" s="370" t="str">
        <f>IF(深海装备!R536="","",深海装备!R536)</f>
        <v/>
      </c>
      <c r="S537" s="370" t="str">
        <f>IF(深海装备!S536="","",深海装备!S536)</f>
        <v/>
      </c>
      <c r="T537" s="370" t="str">
        <f>IF(深海装备!T536="","",深海装备!T536)</f>
        <v/>
      </c>
      <c r="U537" s="370" t="str">
        <f>IF(深海装备!U536="","",深海装备!U536)</f>
        <v/>
      </c>
      <c r="V537" s="370" t="str">
        <f>IF(深海装备!V536="","",深海装备!V536)</f>
        <v/>
      </c>
      <c r="W537" s="370" t="str">
        <f>IF(深海装备!W536="","",深海装备!W536)</f>
        <v/>
      </c>
      <c r="X537" s="370" t="str">
        <f>IF(深海装备!X536="","",深海装备!X536)</f>
        <v/>
      </c>
      <c r="Y537" s="370" t="str">
        <f>IF(深海装备!Y536="","",深海装备!Y536)</f>
        <v/>
      </c>
      <c r="Z537" s="370" t="str">
        <f>IF(深海装备!Z536="","",深海装备!Z536)</f>
        <v/>
      </c>
      <c r="AA537" s="370" t="str">
        <f>IF(深海装备!AA536="","",深海装备!AA536)</f>
        <v/>
      </c>
      <c r="AB537" t="str">
        <f>IF(深海装备!AB536="","",深海装备!AB536)</f>
        <v/>
      </c>
      <c r="AC537" t="str">
        <f>IF(深海装备!AC536="","",深海装备!AC536)</f>
        <v/>
      </c>
      <c r="AD537" t="str">
        <f>IF(深海装备!AD536="","",深海装备!AD536)</f>
        <v/>
      </c>
    </row>
    <row r="538" spans="1:30">
      <c r="A538" t="str">
        <f>IF(深海装备!A537="","",深海装备!A537)</f>
        <v/>
      </c>
      <c r="B538" s="67" t="str">
        <f>IF(深海装备!B537="","",深海装备!B537)</f>
        <v/>
      </c>
      <c r="C538" t="str">
        <f>IF(深海装备!C537="","",深海装备!C537)</f>
        <v/>
      </c>
      <c r="D538" t="str">
        <f>IF(深海装备!D537="","",深海装备!D537)</f>
        <v/>
      </c>
      <c r="E538" s="370" t="str">
        <f>IF(深海装备!E537="","",深海装备!E537)</f>
        <v/>
      </c>
      <c r="F538" s="370" t="str">
        <f>IF(深海装备!F537="","",深海装备!F537)</f>
        <v/>
      </c>
      <c r="G538" s="370" t="str">
        <f>IF(深海装备!G537="","",深海装备!G537)</f>
        <v/>
      </c>
      <c r="H538" s="370" t="str">
        <f>IF(深海装备!H537="","",深海装备!H537)</f>
        <v/>
      </c>
      <c r="I538" s="370" t="str">
        <f>IF(深海装备!I537="","",深海装备!I537)</f>
        <v/>
      </c>
      <c r="J538" s="370" t="str">
        <f>IF(深海装备!J537="","",深海装备!J537)</f>
        <v/>
      </c>
      <c r="K538" s="370" t="str">
        <f>IF(深海装备!K537="","",深海装备!K537)</f>
        <v/>
      </c>
      <c r="L538" s="370" t="str">
        <f>IF(深海装备!L537="","",深海装备!L537)</f>
        <v/>
      </c>
      <c r="M538" s="370" t="str">
        <f>IF(深海装备!M537="","",深海装备!M537)</f>
        <v/>
      </c>
      <c r="N538" s="370" t="str">
        <f>IF(深海装备!N537="","",深海装备!N537)</f>
        <v/>
      </c>
      <c r="O538" s="370" t="str">
        <f>IF(深海装备!O537="","",深海装备!O537)</f>
        <v/>
      </c>
      <c r="P538" s="370" t="str">
        <f>IF(深海装备!P537="","",深海装备!P537)</f>
        <v/>
      </c>
      <c r="Q538" s="370" t="str">
        <f>IF(深海装备!Q537="","",深海装备!Q537)</f>
        <v/>
      </c>
      <c r="R538" s="370" t="str">
        <f>IF(深海装备!R537="","",深海装备!R537)</f>
        <v/>
      </c>
      <c r="S538" s="370" t="str">
        <f>IF(深海装备!S537="","",深海装备!S537)</f>
        <v/>
      </c>
      <c r="T538" s="370" t="str">
        <f>IF(深海装备!T537="","",深海装备!T537)</f>
        <v/>
      </c>
      <c r="U538" s="370" t="str">
        <f>IF(深海装备!U537="","",深海装备!U537)</f>
        <v/>
      </c>
      <c r="V538" s="370" t="str">
        <f>IF(深海装备!V537="","",深海装备!V537)</f>
        <v/>
      </c>
      <c r="W538" s="370" t="str">
        <f>IF(深海装备!W537="","",深海装备!W537)</f>
        <v/>
      </c>
      <c r="X538" s="370" t="str">
        <f>IF(深海装备!X537="","",深海装备!X537)</f>
        <v/>
      </c>
      <c r="Y538" s="370" t="str">
        <f>IF(深海装备!Y537="","",深海装备!Y537)</f>
        <v/>
      </c>
      <c r="Z538" s="370" t="str">
        <f>IF(深海装备!Z537="","",深海装备!Z537)</f>
        <v/>
      </c>
      <c r="AA538" s="370" t="str">
        <f>IF(深海装备!AA537="","",深海装备!AA537)</f>
        <v/>
      </c>
      <c r="AB538" t="str">
        <f>IF(深海装备!AB537="","",深海装备!AB537)</f>
        <v/>
      </c>
      <c r="AC538" t="str">
        <f>IF(深海装备!AC537="","",深海装备!AC537)</f>
        <v/>
      </c>
      <c r="AD538" t="str">
        <f>IF(深海装备!AD537="","",深海装备!AD537)</f>
        <v/>
      </c>
    </row>
    <row r="539" spans="1:30">
      <c r="A539" t="str">
        <f>IF(深海装备!A538="","",深海装备!A538)</f>
        <v/>
      </c>
      <c r="B539" s="67" t="str">
        <f>IF(深海装备!B538="","",深海装备!B538)</f>
        <v/>
      </c>
      <c r="C539" t="str">
        <f>IF(深海装备!C538="","",深海装备!C538)</f>
        <v/>
      </c>
      <c r="D539" t="str">
        <f>IF(深海装备!D538="","",深海装备!D538)</f>
        <v/>
      </c>
      <c r="E539" s="370" t="str">
        <f>IF(深海装备!E538="","",深海装备!E538)</f>
        <v/>
      </c>
      <c r="F539" s="370" t="str">
        <f>IF(深海装备!F538="","",深海装备!F538)</f>
        <v/>
      </c>
      <c r="G539" s="370" t="str">
        <f>IF(深海装备!G538="","",深海装备!G538)</f>
        <v/>
      </c>
      <c r="H539" s="370" t="str">
        <f>IF(深海装备!H538="","",深海装备!H538)</f>
        <v/>
      </c>
      <c r="I539" s="370" t="str">
        <f>IF(深海装备!I538="","",深海装备!I538)</f>
        <v/>
      </c>
      <c r="J539" s="370" t="str">
        <f>IF(深海装备!J538="","",深海装备!J538)</f>
        <v/>
      </c>
      <c r="K539" s="370" t="str">
        <f>IF(深海装备!K538="","",深海装备!K538)</f>
        <v/>
      </c>
      <c r="L539" s="370" t="str">
        <f>IF(深海装备!L538="","",深海装备!L538)</f>
        <v/>
      </c>
      <c r="M539" s="370" t="str">
        <f>IF(深海装备!M538="","",深海装备!M538)</f>
        <v/>
      </c>
      <c r="N539" s="370" t="str">
        <f>IF(深海装备!N538="","",深海装备!N538)</f>
        <v/>
      </c>
      <c r="O539" s="370" t="str">
        <f>IF(深海装备!O538="","",深海装备!O538)</f>
        <v/>
      </c>
      <c r="P539" s="370" t="str">
        <f>IF(深海装备!P538="","",深海装备!P538)</f>
        <v/>
      </c>
      <c r="Q539" s="370" t="str">
        <f>IF(深海装备!Q538="","",深海装备!Q538)</f>
        <v/>
      </c>
      <c r="R539" s="370" t="str">
        <f>IF(深海装备!R538="","",深海装备!R538)</f>
        <v/>
      </c>
      <c r="S539" s="370" t="str">
        <f>IF(深海装备!S538="","",深海装备!S538)</f>
        <v/>
      </c>
      <c r="T539" s="370" t="str">
        <f>IF(深海装备!T538="","",深海装备!T538)</f>
        <v/>
      </c>
      <c r="U539" s="370" t="str">
        <f>IF(深海装备!U538="","",深海装备!U538)</f>
        <v/>
      </c>
      <c r="V539" s="370" t="str">
        <f>IF(深海装备!V538="","",深海装备!V538)</f>
        <v/>
      </c>
      <c r="W539" s="370" t="str">
        <f>IF(深海装备!W538="","",深海装备!W538)</f>
        <v/>
      </c>
      <c r="X539" s="370" t="str">
        <f>IF(深海装备!X538="","",深海装备!X538)</f>
        <v/>
      </c>
      <c r="Y539" s="370" t="str">
        <f>IF(深海装备!Y538="","",深海装备!Y538)</f>
        <v/>
      </c>
      <c r="Z539" s="370" t="str">
        <f>IF(深海装备!Z538="","",深海装备!Z538)</f>
        <v/>
      </c>
      <c r="AA539" s="370" t="str">
        <f>IF(深海装备!AA538="","",深海装备!AA538)</f>
        <v/>
      </c>
      <c r="AB539" t="str">
        <f>IF(深海装备!AB538="","",深海装备!AB538)</f>
        <v/>
      </c>
      <c r="AC539" t="str">
        <f>IF(深海装备!AC538="","",深海装备!AC538)</f>
        <v/>
      </c>
      <c r="AD539" t="str">
        <f>IF(深海装备!AD538="","",深海装备!AD538)</f>
        <v/>
      </c>
    </row>
    <row r="540" spans="1:30">
      <c r="A540" t="str">
        <f>IF(深海装备!A539="","",深海装备!A539)</f>
        <v/>
      </c>
      <c r="B540" s="67" t="str">
        <f>IF(深海装备!B539="","",深海装备!B539)</f>
        <v/>
      </c>
      <c r="C540" t="str">
        <f>IF(深海装备!C539="","",深海装备!C539)</f>
        <v/>
      </c>
      <c r="D540" t="str">
        <f>IF(深海装备!D539="","",深海装备!D539)</f>
        <v/>
      </c>
      <c r="E540" s="370" t="str">
        <f>IF(深海装备!E539="","",深海装备!E539)</f>
        <v/>
      </c>
      <c r="F540" s="370" t="str">
        <f>IF(深海装备!F539="","",深海装备!F539)</f>
        <v/>
      </c>
      <c r="G540" s="370" t="str">
        <f>IF(深海装备!G539="","",深海装备!G539)</f>
        <v/>
      </c>
      <c r="H540" s="370" t="str">
        <f>IF(深海装备!H539="","",深海装备!H539)</f>
        <v/>
      </c>
      <c r="I540" s="370" t="str">
        <f>IF(深海装备!I539="","",深海装备!I539)</f>
        <v/>
      </c>
      <c r="J540" s="370" t="str">
        <f>IF(深海装备!J539="","",深海装备!J539)</f>
        <v/>
      </c>
      <c r="K540" s="370" t="str">
        <f>IF(深海装备!K539="","",深海装备!K539)</f>
        <v/>
      </c>
      <c r="L540" s="370" t="str">
        <f>IF(深海装备!L539="","",深海装备!L539)</f>
        <v/>
      </c>
      <c r="M540" s="370" t="str">
        <f>IF(深海装备!M539="","",深海装备!M539)</f>
        <v/>
      </c>
      <c r="N540" s="370" t="str">
        <f>IF(深海装备!N539="","",深海装备!N539)</f>
        <v/>
      </c>
      <c r="O540" s="370" t="str">
        <f>IF(深海装备!O539="","",深海装备!O539)</f>
        <v/>
      </c>
      <c r="P540" s="370" t="str">
        <f>IF(深海装备!P539="","",深海装备!P539)</f>
        <v/>
      </c>
      <c r="Q540" s="370" t="str">
        <f>IF(深海装备!Q539="","",深海装备!Q539)</f>
        <v/>
      </c>
      <c r="R540" s="370" t="str">
        <f>IF(深海装备!R539="","",深海装备!R539)</f>
        <v/>
      </c>
      <c r="S540" s="370" t="str">
        <f>IF(深海装备!S539="","",深海装备!S539)</f>
        <v/>
      </c>
      <c r="T540" s="370" t="str">
        <f>IF(深海装备!T539="","",深海装备!T539)</f>
        <v/>
      </c>
      <c r="U540" s="370" t="str">
        <f>IF(深海装备!U539="","",深海装备!U539)</f>
        <v/>
      </c>
      <c r="V540" s="370" t="str">
        <f>IF(深海装备!V539="","",深海装备!V539)</f>
        <v/>
      </c>
      <c r="W540" s="370" t="str">
        <f>IF(深海装备!W539="","",深海装备!W539)</f>
        <v/>
      </c>
      <c r="X540" s="370" t="str">
        <f>IF(深海装备!X539="","",深海装备!X539)</f>
        <v/>
      </c>
      <c r="Y540" s="370" t="str">
        <f>IF(深海装备!Y539="","",深海装备!Y539)</f>
        <v/>
      </c>
      <c r="Z540" s="370" t="str">
        <f>IF(深海装备!Z539="","",深海装备!Z539)</f>
        <v/>
      </c>
      <c r="AA540" s="370" t="str">
        <f>IF(深海装备!AA539="","",深海装备!AA539)</f>
        <v/>
      </c>
      <c r="AB540" t="str">
        <f>IF(深海装备!AB539="","",深海装备!AB539)</f>
        <v/>
      </c>
      <c r="AC540" t="str">
        <f>IF(深海装备!AC539="","",深海装备!AC539)</f>
        <v/>
      </c>
      <c r="AD540" t="str">
        <f>IF(深海装备!AD539="","",深海装备!AD539)</f>
        <v/>
      </c>
    </row>
    <row r="541" spans="1:30">
      <c r="A541" t="str">
        <f>IF(深海装备!A540="","",深海装备!A540)</f>
        <v/>
      </c>
      <c r="B541" s="67" t="str">
        <f>IF(深海装备!B540="","",深海装备!B540)</f>
        <v/>
      </c>
      <c r="C541" t="str">
        <f>IF(深海装备!C540="","",深海装备!C540)</f>
        <v/>
      </c>
      <c r="D541" t="str">
        <f>IF(深海装备!D540="","",深海装备!D540)</f>
        <v/>
      </c>
      <c r="E541" s="370" t="str">
        <f>IF(深海装备!E540="","",深海装备!E540)</f>
        <v/>
      </c>
      <c r="F541" s="370" t="str">
        <f>IF(深海装备!F540="","",深海装备!F540)</f>
        <v/>
      </c>
      <c r="G541" s="370" t="str">
        <f>IF(深海装备!G540="","",深海装备!G540)</f>
        <v/>
      </c>
      <c r="H541" s="370" t="str">
        <f>IF(深海装备!H540="","",深海装备!H540)</f>
        <v/>
      </c>
      <c r="I541" s="370" t="str">
        <f>IF(深海装备!I540="","",深海装备!I540)</f>
        <v/>
      </c>
      <c r="J541" s="370" t="str">
        <f>IF(深海装备!J540="","",深海装备!J540)</f>
        <v/>
      </c>
      <c r="K541" s="370" t="str">
        <f>IF(深海装备!K540="","",深海装备!K540)</f>
        <v/>
      </c>
      <c r="L541" s="370" t="str">
        <f>IF(深海装备!L540="","",深海装备!L540)</f>
        <v/>
      </c>
      <c r="M541" s="370" t="str">
        <f>IF(深海装备!M540="","",深海装备!M540)</f>
        <v/>
      </c>
      <c r="N541" s="370" t="str">
        <f>IF(深海装备!N540="","",深海装备!N540)</f>
        <v/>
      </c>
      <c r="O541" s="370" t="str">
        <f>IF(深海装备!O540="","",深海装备!O540)</f>
        <v/>
      </c>
      <c r="P541" s="370" t="str">
        <f>IF(深海装备!P540="","",深海装备!P540)</f>
        <v/>
      </c>
      <c r="Q541" s="370" t="str">
        <f>IF(深海装备!Q540="","",深海装备!Q540)</f>
        <v/>
      </c>
      <c r="R541" s="370" t="str">
        <f>IF(深海装备!R540="","",深海装备!R540)</f>
        <v/>
      </c>
      <c r="S541" s="370" t="str">
        <f>IF(深海装备!S540="","",深海装备!S540)</f>
        <v/>
      </c>
      <c r="T541" s="370" t="str">
        <f>IF(深海装备!T540="","",深海装备!T540)</f>
        <v/>
      </c>
      <c r="U541" s="370" t="str">
        <f>IF(深海装备!U540="","",深海装备!U540)</f>
        <v/>
      </c>
      <c r="V541" s="370" t="str">
        <f>IF(深海装备!V540="","",深海装备!V540)</f>
        <v/>
      </c>
      <c r="W541" s="370" t="str">
        <f>IF(深海装备!W540="","",深海装备!W540)</f>
        <v/>
      </c>
      <c r="X541" s="370" t="str">
        <f>IF(深海装备!X540="","",深海装备!X540)</f>
        <v/>
      </c>
      <c r="Y541" s="370" t="str">
        <f>IF(深海装备!Y540="","",深海装备!Y540)</f>
        <v/>
      </c>
      <c r="Z541" s="370" t="str">
        <f>IF(深海装备!Z540="","",深海装备!Z540)</f>
        <v/>
      </c>
      <c r="AA541" s="370" t="str">
        <f>IF(深海装备!AA540="","",深海装备!AA540)</f>
        <v/>
      </c>
      <c r="AB541" t="str">
        <f>IF(深海装备!AB540="","",深海装备!AB540)</f>
        <v/>
      </c>
      <c r="AC541" t="str">
        <f>IF(深海装备!AC540="","",深海装备!AC540)</f>
        <v/>
      </c>
      <c r="AD541" t="str">
        <f>IF(深海装备!AD540="","",深海装备!AD540)</f>
        <v/>
      </c>
    </row>
    <row r="542" spans="1:30">
      <c r="A542" t="str">
        <f>IF(深海装备!A541="","",深海装备!A541)</f>
        <v/>
      </c>
      <c r="B542" s="67" t="str">
        <f>IF(深海装备!B541="","",深海装备!B541)</f>
        <v/>
      </c>
      <c r="C542" t="str">
        <f>IF(深海装备!C541="","",深海装备!C541)</f>
        <v/>
      </c>
      <c r="D542" t="str">
        <f>IF(深海装备!D541="","",深海装备!D541)</f>
        <v/>
      </c>
      <c r="E542" s="370" t="str">
        <f>IF(深海装备!E541="","",深海装备!E541)</f>
        <v/>
      </c>
      <c r="F542" s="370" t="str">
        <f>IF(深海装备!F541="","",深海装备!F541)</f>
        <v/>
      </c>
      <c r="G542" s="370" t="str">
        <f>IF(深海装备!G541="","",深海装备!G541)</f>
        <v/>
      </c>
      <c r="H542" s="370" t="str">
        <f>IF(深海装备!H541="","",深海装备!H541)</f>
        <v/>
      </c>
      <c r="I542" s="370" t="str">
        <f>IF(深海装备!I541="","",深海装备!I541)</f>
        <v/>
      </c>
      <c r="J542" s="370" t="str">
        <f>IF(深海装备!J541="","",深海装备!J541)</f>
        <v/>
      </c>
      <c r="K542" s="370" t="str">
        <f>IF(深海装备!K541="","",深海装备!K541)</f>
        <v/>
      </c>
      <c r="L542" s="370" t="str">
        <f>IF(深海装备!L541="","",深海装备!L541)</f>
        <v/>
      </c>
      <c r="M542" s="370" t="str">
        <f>IF(深海装备!M541="","",深海装备!M541)</f>
        <v/>
      </c>
      <c r="N542" s="370" t="str">
        <f>IF(深海装备!N541="","",深海装备!N541)</f>
        <v/>
      </c>
      <c r="O542" s="370" t="str">
        <f>IF(深海装备!O541="","",深海装备!O541)</f>
        <v/>
      </c>
      <c r="P542" s="370" t="str">
        <f>IF(深海装备!P541="","",深海装备!P541)</f>
        <v/>
      </c>
      <c r="Q542" s="370" t="str">
        <f>IF(深海装备!Q541="","",深海装备!Q541)</f>
        <v/>
      </c>
      <c r="R542" s="370" t="str">
        <f>IF(深海装备!R541="","",深海装备!R541)</f>
        <v/>
      </c>
      <c r="S542" s="370" t="str">
        <f>IF(深海装备!S541="","",深海装备!S541)</f>
        <v/>
      </c>
      <c r="T542" s="370" t="str">
        <f>IF(深海装备!T541="","",深海装备!T541)</f>
        <v/>
      </c>
      <c r="U542" s="370" t="str">
        <f>IF(深海装备!U541="","",深海装备!U541)</f>
        <v/>
      </c>
      <c r="V542" s="370" t="str">
        <f>IF(深海装备!V541="","",深海装备!V541)</f>
        <v/>
      </c>
      <c r="W542" s="370" t="str">
        <f>IF(深海装备!W541="","",深海装备!W541)</f>
        <v/>
      </c>
      <c r="X542" s="370" t="str">
        <f>IF(深海装备!X541="","",深海装备!X541)</f>
        <v/>
      </c>
      <c r="Y542" s="370" t="str">
        <f>IF(深海装备!Y541="","",深海装备!Y541)</f>
        <v/>
      </c>
      <c r="Z542" s="370" t="str">
        <f>IF(深海装备!Z541="","",深海装备!Z541)</f>
        <v/>
      </c>
      <c r="AA542" s="370" t="str">
        <f>IF(深海装备!AA541="","",深海装备!AA541)</f>
        <v/>
      </c>
      <c r="AB542" t="str">
        <f>IF(深海装备!AB541="","",深海装备!AB541)</f>
        <v/>
      </c>
      <c r="AC542" t="str">
        <f>IF(深海装备!AC541="","",深海装备!AC541)</f>
        <v/>
      </c>
      <c r="AD542" t="str">
        <f>IF(深海装备!AD541="","",深海装备!AD541)</f>
        <v/>
      </c>
    </row>
    <row r="543" spans="1:30">
      <c r="A543" t="str">
        <f>IF(深海装备!A542="","",深海装备!A542)</f>
        <v/>
      </c>
      <c r="B543" s="67" t="str">
        <f>IF(深海装备!B542="","",深海装备!B542)</f>
        <v/>
      </c>
      <c r="C543" t="str">
        <f>IF(深海装备!C542="","",深海装备!C542)</f>
        <v/>
      </c>
      <c r="D543" t="str">
        <f>IF(深海装备!D542="","",深海装备!D542)</f>
        <v/>
      </c>
      <c r="E543" s="370" t="str">
        <f>IF(深海装备!E542="","",深海装备!E542)</f>
        <v/>
      </c>
      <c r="F543" s="370" t="str">
        <f>IF(深海装备!F542="","",深海装备!F542)</f>
        <v/>
      </c>
      <c r="G543" s="370" t="str">
        <f>IF(深海装备!G542="","",深海装备!G542)</f>
        <v/>
      </c>
      <c r="H543" s="370" t="str">
        <f>IF(深海装备!H542="","",深海装备!H542)</f>
        <v/>
      </c>
      <c r="I543" s="370" t="str">
        <f>IF(深海装备!I542="","",深海装备!I542)</f>
        <v/>
      </c>
      <c r="J543" s="370" t="str">
        <f>IF(深海装备!J542="","",深海装备!J542)</f>
        <v/>
      </c>
      <c r="K543" s="370" t="str">
        <f>IF(深海装备!K542="","",深海装备!K542)</f>
        <v/>
      </c>
      <c r="L543" s="370" t="str">
        <f>IF(深海装备!L542="","",深海装备!L542)</f>
        <v/>
      </c>
      <c r="M543" s="370" t="str">
        <f>IF(深海装备!M542="","",深海装备!M542)</f>
        <v/>
      </c>
      <c r="N543" s="370" t="str">
        <f>IF(深海装备!N542="","",深海装备!N542)</f>
        <v/>
      </c>
      <c r="O543" s="370" t="str">
        <f>IF(深海装备!O542="","",深海装备!O542)</f>
        <v/>
      </c>
      <c r="P543" s="370" t="str">
        <f>IF(深海装备!P542="","",深海装备!P542)</f>
        <v/>
      </c>
      <c r="Q543" s="370" t="str">
        <f>IF(深海装备!Q542="","",深海装备!Q542)</f>
        <v/>
      </c>
      <c r="R543" s="370" t="str">
        <f>IF(深海装备!R542="","",深海装备!R542)</f>
        <v/>
      </c>
      <c r="S543" s="370" t="str">
        <f>IF(深海装备!S542="","",深海装备!S542)</f>
        <v/>
      </c>
      <c r="T543" s="370" t="str">
        <f>IF(深海装备!T542="","",深海装备!T542)</f>
        <v/>
      </c>
      <c r="U543" s="370" t="str">
        <f>IF(深海装备!U542="","",深海装备!U542)</f>
        <v/>
      </c>
      <c r="V543" s="370" t="str">
        <f>IF(深海装备!V542="","",深海装备!V542)</f>
        <v/>
      </c>
      <c r="W543" s="370" t="str">
        <f>IF(深海装备!W542="","",深海装备!W542)</f>
        <v/>
      </c>
      <c r="X543" s="370" t="str">
        <f>IF(深海装备!X542="","",深海装备!X542)</f>
        <v/>
      </c>
      <c r="Y543" s="370" t="str">
        <f>IF(深海装备!Y542="","",深海装备!Y542)</f>
        <v/>
      </c>
      <c r="Z543" s="370" t="str">
        <f>IF(深海装备!Z542="","",深海装备!Z542)</f>
        <v/>
      </c>
      <c r="AA543" s="370" t="str">
        <f>IF(深海装备!AA542="","",深海装备!AA542)</f>
        <v/>
      </c>
      <c r="AB543" t="str">
        <f>IF(深海装备!AB542="","",深海装备!AB542)</f>
        <v/>
      </c>
      <c r="AC543" t="str">
        <f>IF(深海装备!AC542="","",深海装备!AC542)</f>
        <v/>
      </c>
      <c r="AD543" t="str">
        <f>IF(深海装备!AD542="","",深海装备!AD542)</f>
        <v/>
      </c>
    </row>
    <row r="544" spans="1:30">
      <c r="A544" t="str">
        <f>IF(深海装备!A543="","",深海装备!A543)</f>
        <v/>
      </c>
      <c r="B544" s="67" t="str">
        <f>IF(深海装备!B543="","",深海装备!B543)</f>
        <v/>
      </c>
      <c r="C544" t="str">
        <f>IF(深海装备!C543="","",深海装备!C543)</f>
        <v/>
      </c>
      <c r="D544" t="str">
        <f>IF(深海装备!D543="","",深海装备!D543)</f>
        <v/>
      </c>
      <c r="E544" s="370" t="str">
        <f>IF(深海装备!E543="","",深海装备!E543)</f>
        <v/>
      </c>
      <c r="F544" s="370" t="str">
        <f>IF(深海装备!F543="","",深海装备!F543)</f>
        <v/>
      </c>
      <c r="G544" s="370" t="str">
        <f>IF(深海装备!G543="","",深海装备!G543)</f>
        <v/>
      </c>
      <c r="H544" s="370" t="str">
        <f>IF(深海装备!H543="","",深海装备!H543)</f>
        <v/>
      </c>
      <c r="I544" s="370" t="str">
        <f>IF(深海装备!I543="","",深海装备!I543)</f>
        <v/>
      </c>
      <c r="J544" s="370" t="str">
        <f>IF(深海装备!J543="","",深海装备!J543)</f>
        <v/>
      </c>
      <c r="K544" s="370" t="str">
        <f>IF(深海装备!K543="","",深海装备!K543)</f>
        <v/>
      </c>
      <c r="L544" s="370" t="str">
        <f>IF(深海装备!L543="","",深海装备!L543)</f>
        <v/>
      </c>
      <c r="M544" s="370" t="str">
        <f>IF(深海装备!M543="","",深海装备!M543)</f>
        <v/>
      </c>
      <c r="N544" s="370" t="str">
        <f>IF(深海装备!N543="","",深海装备!N543)</f>
        <v/>
      </c>
      <c r="O544" s="370" t="str">
        <f>IF(深海装备!O543="","",深海装备!O543)</f>
        <v/>
      </c>
      <c r="P544" s="370" t="str">
        <f>IF(深海装备!P543="","",深海装备!P543)</f>
        <v/>
      </c>
      <c r="Q544" s="370" t="str">
        <f>IF(深海装备!Q543="","",深海装备!Q543)</f>
        <v/>
      </c>
      <c r="R544" s="370" t="str">
        <f>IF(深海装备!R543="","",深海装备!R543)</f>
        <v/>
      </c>
      <c r="S544" s="370" t="str">
        <f>IF(深海装备!S543="","",深海装备!S543)</f>
        <v/>
      </c>
      <c r="T544" s="370" t="str">
        <f>IF(深海装备!T543="","",深海装备!T543)</f>
        <v/>
      </c>
      <c r="U544" s="370" t="str">
        <f>IF(深海装备!U543="","",深海装备!U543)</f>
        <v/>
      </c>
      <c r="V544" s="370" t="str">
        <f>IF(深海装备!V543="","",深海装备!V543)</f>
        <v/>
      </c>
      <c r="W544" s="370" t="str">
        <f>IF(深海装备!W543="","",深海装备!W543)</f>
        <v/>
      </c>
      <c r="X544" s="370" t="str">
        <f>IF(深海装备!X543="","",深海装备!X543)</f>
        <v/>
      </c>
      <c r="Y544" s="370" t="str">
        <f>IF(深海装备!Y543="","",深海装备!Y543)</f>
        <v/>
      </c>
      <c r="Z544" s="370" t="str">
        <f>IF(深海装备!Z543="","",深海装备!Z543)</f>
        <v/>
      </c>
      <c r="AA544" s="370" t="str">
        <f>IF(深海装备!AA543="","",深海装备!AA543)</f>
        <v/>
      </c>
      <c r="AB544" t="str">
        <f>IF(深海装备!AB543="","",深海装备!AB543)</f>
        <v/>
      </c>
      <c r="AC544" t="str">
        <f>IF(深海装备!AC543="","",深海装备!AC543)</f>
        <v/>
      </c>
      <c r="AD544" t="str">
        <f>IF(深海装备!AD543="","",深海装备!AD543)</f>
        <v/>
      </c>
    </row>
    <row r="545" spans="1:30">
      <c r="A545" t="str">
        <f>IF(深海装备!A544="","",深海装备!A544)</f>
        <v/>
      </c>
      <c r="B545" s="67" t="str">
        <f>IF(深海装备!B544="","",深海装备!B544)</f>
        <v/>
      </c>
      <c r="C545" t="str">
        <f>IF(深海装备!C544="","",深海装备!C544)</f>
        <v/>
      </c>
      <c r="D545" t="str">
        <f>IF(深海装备!D544="","",深海装备!D544)</f>
        <v/>
      </c>
      <c r="E545" s="370" t="str">
        <f>IF(深海装备!E544="","",深海装备!E544)</f>
        <v/>
      </c>
      <c r="F545" s="370" t="str">
        <f>IF(深海装备!F544="","",深海装备!F544)</f>
        <v/>
      </c>
      <c r="G545" s="370" t="str">
        <f>IF(深海装备!G544="","",深海装备!G544)</f>
        <v/>
      </c>
      <c r="H545" s="370" t="str">
        <f>IF(深海装备!H544="","",深海装备!H544)</f>
        <v/>
      </c>
      <c r="I545" s="370" t="str">
        <f>IF(深海装备!I544="","",深海装备!I544)</f>
        <v/>
      </c>
      <c r="J545" s="370" t="str">
        <f>IF(深海装备!J544="","",深海装备!J544)</f>
        <v/>
      </c>
      <c r="K545" s="370" t="str">
        <f>IF(深海装备!K544="","",深海装备!K544)</f>
        <v/>
      </c>
      <c r="L545" s="370" t="str">
        <f>IF(深海装备!L544="","",深海装备!L544)</f>
        <v/>
      </c>
      <c r="M545" s="370" t="str">
        <f>IF(深海装备!M544="","",深海装备!M544)</f>
        <v/>
      </c>
      <c r="N545" s="370" t="str">
        <f>IF(深海装备!N544="","",深海装备!N544)</f>
        <v/>
      </c>
      <c r="O545" s="370" t="str">
        <f>IF(深海装备!O544="","",深海装备!O544)</f>
        <v/>
      </c>
      <c r="P545" s="370" t="str">
        <f>IF(深海装备!P544="","",深海装备!P544)</f>
        <v/>
      </c>
      <c r="Q545" s="370" t="str">
        <f>IF(深海装备!Q544="","",深海装备!Q544)</f>
        <v/>
      </c>
      <c r="R545" s="370" t="str">
        <f>IF(深海装备!R544="","",深海装备!R544)</f>
        <v/>
      </c>
      <c r="S545" s="370" t="str">
        <f>IF(深海装备!S544="","",深海装备!S544)</f>
        <v/>
      </c>
      <c r="T545" s="370" t="str">
        <f>IF(深海装备!T544="","",深海装备!T544)</f>
        <v/>
      </c>
      <c r="U545" s="370" t="str">
        <f>IF(深海装备!U544="","",深海装备!U544)</f>
        <v/>
      </c>
      <c r="V545" s="370" t="str">
        <f>IF(深海装备!V544="","",深海装备!V544)</f>
        <v/>
      </c>
      <c r="W545" s="370" t="str">
        <f>IF(深海装备!W544="","",深海装备!W544)</f>
        <v/>
      </c>
      <c r="X545" s="370" t="str">
        <f>IF(深海装备!X544="","",深海装备!X544)</f>
        <v/>
      </c>
      <c r="Y545" s="370" t="str">
        <f>IF(深海装备!Y544="","",深海装备!Y544)</f>
        <v/>
      </c>
      <c r="Z545" s="370" t="str">
        <f>IF(深海装备!Z544="","",深海装备!Z544)</f>
        <v/>
      </c>
      <c r="AA545" s="370" t="str">
        <f>IF(深海装备!AA544="","",深海装备!AA544)</f>
        <v/>
      </c>
      <c r="AB545" t="str">
        <f>IF(深海装备!AB544="","",深海装备!AB544)</f>
        <v/>
      </c>
      <c r="AC545" t="str">
        <f>IF(深海装备!AC544="","",深海装备!AC544)</f>
        <v/>
      </c>
      <c r="AD545" t="str">
        <f>IF(深海装备!AD544="","",深海装备!AD544)</f>
        <v/>
      </c>
    </row>
    <row r="546" spans="1:30">
      <c r="A546" t="str">
        <f>IF(深海装备!A545="","",深海装备!A545)</f>
        <v/>
      </c>
      <c r="B546" s="67" t="str">
        <f>IF(深海装备!B545="","",深海装备!B545)</f>
        <v/>
      </c>
      <c r="C546" t="str">
        <f>IF(深海装备!C545="","",深海装备!C545)</f>
        <v/>
      </c>
      <c r="D546" t="str">
        <f>IF(深海装备!D545="","",深海装备!D545)</f>
        <v/>
      </c>
      <c r="E546" s="370" t="str">
        <f>IF(深海装备!E545="","",深海装备!E545)</f>
        <v/>
      </c>
      <c r="F546" s="370" t="str">
        <f>IF(深海装备!F545="","",深海装备!F545)</f>
        <v/>
      </c>
      <c r="G546" s="370" t="str">
        <f>IF(深海装备!G545="","",深海装备!G545)</f>
        <v/>
      </c>
      <c r="H546" s="370" t="str">
        <f>IF(深海装备!H545="","",深海装备!H545)</f>
        <v/>
      </c>
      <c r="I546" s="370" t="str">
        <f>IF(深海装备!I545="","",深海装备!I545)</f>
        <v/>
      </c>
      <c r="J546" s="370" t="str">
        <f>IF(深海装备!J545="","",深海装备!J545)</f>
        <v/>
      </c>
      <c r="K546" s="370" t="str">
        <f>IF(深海装备!K545="","",深海装备!K545)</f>
        <v/>
      </c>
      <c r="L546" s="370" t="str">
        <f>IF(深海装备!L545="","",深海装备!L545)</f>
        <v/>
      </c>
      <c r="M546" s="370" t="str">
        <f>IF(深海装备!M545="","",深海装备!M545)</f>
        <v/>
      </c>
      <c r="N546" s="370" t="str">
        <f>IF(深海装备!N545="","",深海装备!N545)</f>
        <v/>
      </c>
      <c r="O546" s="370" t="str">
        <f>IF(深海装备!O545="","",深海装备!O545)</f>
        <v/>
      </c>
      <c r="P546" s="370" t="str">
        <f>IF(深海装备!P545="","",深海装备!P545)</f>
        <v/>
      </c>
      <c r="Q546" s="370" t="str">
        <f>IF(深海装备!Q545="","",深海装备!Q545)</f>
        <v/>
      </c>
      <c r="R546" s="370" t="str">
        <f>IF(深海装备!R545="","",深海装备!R545)</f>
        <v/>
      </c>
      <c r="S546" s="370" t="str">
        <f>IF(深海装备!S545="","",深海装备!S545)</f>
        <v/>
      </c>
      <c r="T546" s="370" t="str">
        <f>IF(深海装备!T545="","",深海装备!T545)</f>
        <v/>
      </c>
      <c r="U546" s="370" t="str">
        <f>IF(深海装备!U545="","",深海装备!U545)</f>
        <v/>
      </c>
      <c r="V546" s="370" t="str">
        <f>IF(深海装备!V545="","",深海装备!V545)</f>
        <v/>
      </c>
      <c r="W546" s="370" t="str">
        <f>IF(深海装备!W545="","",深海装备!W545)</f>
        <v/>
      </c>
      <c r="X546" s="370" t="str">
        <f>IF(深海装备!X545="","",深海装备!X545)</f>
        <v/>
      </c>
      <c r="Y546" s="370" t="str">
        <f>IF(深海装备!Y545="","",深海装备!Y545)</f>
        <v/>
      </c>
      <c r="Z546" s="370" t="str">
        <f>IF(深海装备!Z545="","",深海装备!Z545)</f>
        <v/>
      </c>
      <c r="AA546" s="370" t="str">
        <f>IF(深海装备!AA545="","",深海装备!AA545)</f>
        <v/>
      </c>
      <c r="AB546" t="str">
        <f>IF(深海装备!AB545="","",深海装备!AB545)</f>
        <v/>
      </c>
      <c r="AC546" t="str">
        <f>IF(深海装备!AC545="","",深海装备!AC545)</f>
        <v/>
      </c>
      <c r="AD546" t="str">
        <f>IF(深海装备!AD545="","",深海装备!AD545)</f>
        <v/>
      </c>
    </row>
    <row r="547" spans="1:30">
      <c r="A547" t="str">
        <f>IF(深海装备!A546="","",深海装备!A546)</f>
        <v/>
      </c>
      <c r="B547" s="67" t="str">
        <f>IF(深海装备!B546="","",深海装备!B546)</f>
        <v/>
      </c>
      <c r="C547" t="str">
        <f>IF(深海装备!C546="","",深海装备!C546)</f>
        <v/>
      </c>
      <c r="D547" t="str">
        <f>IF(深海装备!D546="","",深海装备!D546)</f>
        <v/>
      </c>
      <c r="E547" s="370" t="str">
        <f>IF(深海装备!E546="","",深海装备!E546)</f>
        <v/>
      </c>
      <c r="F547" s="370" t="str">
        <f>IF(深海装备!F546="","",深海装备!F546)</f>
        <v/>
      </c>
      <c r="G547" s="370" t="str">
        <f>IF(深海装备!G546="","",深海装备!G546)</f>
        <v/>
      </c>
      <c r="H547" s="370" t="str">
        <f>IF(深海装备!H546="","",深海装备!H546)</f>
        <v/>
      </c>
      <c r="I547" s="370" t="str">
        <f>IF(深海装备!I546="","",深海装备!I546)</f>
        <v/>
      </c>
      <c r="J547" s="370" t="str">
        <f>IF(深海装备!J546="","",深海装备!J546)</f>
        <v/>
      </c>
      <c r="K547" s="370" t="str">
        <f>IF(深海装备!K546="","",深海装备!K546)</f>
        <v/>
      </c>
      <c r="L547" s="370" t="str">
        <f>IF(深海装备!L546="","",深海装备!L546)</f>
        <v/>
      </c>
      <c r="M547" s="370" t="str">
        <f>IF(深海装备!M546="","",深海装备!M546)</f>
        <v/>
      </c>
      <c r="N547" s="370" t="str">
        <f>IF(深海装备!N546="","",深海装备!N546)</f>
        <v/>
      </c>
      <c r="O547" s="370" t="str">
        <f>IF(深海装备!O546="","",深海装备!O546)</f>
        <v/>
      </c>
      <c r="P547" s="370" t="str">
        <f>IF(深海装备!P546="","",深海装备!P546)</f>
        <v/>
      </c>
      <c r="Q547" s="370" t="str">
        <f>IF(深海装备!Q546="","",深海装备!Q546)</f>
        <v/>
      </c>
      <c r="R547" s="370" t="str">
        <f>IF(深海装备!R546="","",深海装备!R546)</f>
        <v/>
      </c>
      <c r="S547" s="370" t="str">
        <f>IF(深海装备!S546="","",深海装备!S546)</f>
        <v/>
      </c>
      <c r="T547" s="370" t="str">
        <f>IF(深海装备!T546="","",深海装备!T546)</f>
        <v/>
      </c>
      <c r="U547" s="370" t="str">
        <f>IF(深海装备!U546="","",深海装备!U546)</f>
        <v/>
      </c>
      <c r="V547" s="370" t="str">
        <f>IF(深海装备!V546="","",深海装备!V546)</f>
        <v/>
      </c>
      <c r="W547" s="370" t="str">
        <f>IF(深海装备!W546="","",深海装备!W546)</f>
        <v/>
      </c>
      <c r="X547" s="370" t="str">
        <f>IF(深海装备!X546="","",深海装备!X546)</f>
        <v/>
      </c>
      <c r="Y547" s="370" t="str">
        <f>IF(深海装备!Y546="","",深海装备!Y546)</f>
        <v/>
      </c>
      <c r="Z547" s="370" t="str">
        <f>IF(深海装备!Z546="","",深海装备!Z546)</f>
        <v/>
      </c>
      <c r="AA547" s="370" t="str">
        <f>IF(深海装备!AA546="","",深海装备!AA546)</f>
        <v/>
      </c>
      <c r="AB547" t="str">
        <f>IF(深海装备!AB546="","",深海装备!AB546)</f>
        <v/>
      </c>
      <c r="AC547" t="str">
        <f>IF(深海装备!AC546="","",深海装备!AC546)</f>
        <v/>
      </c>
      <c r="AD547" t="str">
        <f>IF(深海装备!AD546="","",深海装备!AD546)</f>
        <v/>
      </c>
    </row>
    <row r="548" spans="1:30">
      <c r="A548" t="str">
        <f>IF(深海装备!A547="","",深海装备!A547)</f>
        <v/>
      </c>
      <c r="B548" s="67" t="str">
        <f>IF(深海装备!B547="","",深海装备!B547)</f>
        <v/>
      </c>
      <c r="C548" t="str">
        <f>IF(深海装备!C547="","",深海装备!C547)</f>
        <v/>
      </c>
      <c r="D548" t="str">
        <f>IF(深海装备!D547="","",深海装备!D547)</f>
        <v/>
      </c>
      <c r="E548" s="370" t="str">
        <f>IF(深海装备!E547="","",深海装备!E547)</f>
        <v/>
      </c>
      <c r="F548" s="370" t="str">
        <f>IF(深海装备!F547="","",深海装备!F547)</f>
        <v/>
      </c>
      <c r="G548" s="370" t="str">
        <f>IF(深海装备!G547="","",深海装备!G547)</f>
        <v/>
      </c>
      <c r="H548" s="370" t="str">
        <f>IF(深海装备!H547="","",深海装备!H547)</f>
        <v/>
      </c>
      <c r="I548" s="370" t="str">
        <f>IF(深海装备!I547="","",深海装备!I547)</f>
        <v/>
      </c>
      <c r="J548" s="370" t="str">
        <f>IF(深海装备!J547="","",深海装备!J547)</f>
        <v/>
      </c>
      <c r="K548" s="370" t="str">
        <f>IF(深海装备!K547="","",深海装备!K547)</f>
        <v/>
      </c>
      <c r="L548" s="370" t="str">
        <f>IF(深海装备!L547="","",深海装备!L547)</f>
        <v/>
      </c>
      <c r="M548" s="370" t="str">
        <f>IF(深海装备!M547="","",深海装备!M547)</f>
        <v/>
      </c>
      <c r="N548" s="370" t="str">
        <f>IF(深海装备!N547="","",深海装备!N547)</f>
        <v/>
      </c>
      <c r="O548" s="370" t="str">
        <f>IF(深海装备!O547="","",深海装备!O547)</f>
        <v/>
      </c>
      <c r="P548" s="370" t="str">
        <f>IF(深海装备!P547="","",深海装备!P547)</f>
        <v/>
      </c>
      <c r="Q548" s="370" t="str">
        <f>IF(深海装备!Q547="","",深海装备!Q547)</f>
        <v/>
      </c>
      <c r="R548" s="370" t="str">
        <f>IF(深海装备!R547="","",深海装备!R547)</f>
        <v/>
      </c>
      <c r="S548" s="370" t="str">
        <f>IF(深海装备!S547="","",深海装备!S547)</f>
        <v/>
      </c>
      <c r="T548" s="370" t="str">
        <f>IF(深海装备!T547="","",深海装备!T547)</f>
        <v/>
      </c>
      <c r="U548" s="370" t="str">
        <f>IF(深海装备!U547="","",深海装备!U547)</f>
        <v/>
      </c>
      <c r="V548" s="370" t="str">
        <f>IF(深海装备!V547="","",深海装备!V547)</f>
        <v/>
      </c>
      <c r="W548" s="370" t="str">
        <f>IF(深海装备!W547="","",深海装备!W547)</f>
        <v/>
      </c>
      <c r="X548" s="370" t="str">
        <f>IF(深海装备!X547="","",深海装备!X547)</f>
        <v/>
      </c>
      <c r="Y548" s="370" t="str">
        <f>IF(深海装备!Y547="","",深海装备!Y547)</f>
        <v/>
      </c>
      <c r="Z548" s="370" t="str">
        <f>IF(深海装备!Z547="","",深海装备!Z547)</f>
        <v/>
      </c>
      <c r="AA548" s="370" t="str">
        <f>IF(深海装备!AA547="","",深海装备!AA547)</f>
        <v/>
      </c>
      <c r="AB548" t="str">
        <f>IF(深海装备!AB547="","",深海装备!AB547)</f>
        <v/>
      </c>
      <c r="AC548" t="str">
        <f>IF(深海装备!AC547="","",深海装备!AC547)</f>
        <v/>
      </c>
      <c r="AD548" t="str">
        <f>IF(深海装备!AD547="","",深海装备!AD547)</f>
        <v/>
      </c>
    </row>
    <row r="549" spans="1:30">
      <c r="A549" t="str">
        <f>IF(深海装备!A548="","",深海装备!A548)</f>
        <v/>
      </c>
      <c r="B549" s="67" t="str">
        <f>IF(深海装备!B548="","",深海装备!B548)</f>
        <v/>
      </c>
      <c r="C549" t="str">
        <f>IF(深海装备!C548="","",深海装备!C548)</f>
        <v/>
      </c>
      <c r="D549" t="str">
        <f>IF(深海装备!D548="","",深海装备!D548)</f>
        <v/>
      </c>
      <c r="E549" s="370" t="str">
        <f>IF(深海装备!E548="","",深海装备!E548)</f>
        <v/>
      </c>
      <c r="F549" s="370" t="str">
        <f>IF(深海装备!F548="","",深海装备!F548)</f>
        <v/>
      </c>
      <c r="G549" s="370" t="str">
        <f>IF(深海装备!G548="","",深海装备!G548)</f>
        <v/>
      </c>
      <c r="H549" s="370" t="str">
        <f>IF(深海装备!H548="","",深海装备!H548)</f>
        <v/>
      </c>
      <c r="I549" s="370" t="str">
        <f>IF(深海装备!I548="","",深海装备!I548)</f>
        <v/>
      </c>
      <c r="J549" s="370" t="str">
        <f>IF(深海装备!J548="","",深海装备!J548)</f>
        <v/>
      </c>
      <c r="K549" s="370" t="str">
        <f>IF(深海装备!K548="","",深海装备!K548)</f>
        <v/>
      </c>
      <c r="L549" s="370" t="str">
        <f>IF(深海装备!L548="","",深海装备!L548)</f>
        <v/>
      </c>
      <c r="M549" s="370" t="str">
        <f>IF(深海装备!M548="","",深海装备!M548)</f>
        <v/>
      </c>
      <c r="N549" s="370" t="str">
        <f>IF(深海装备!N548="","",深海装备!N548)</f>
        <v/>
      </c>
      <c r="O549" s="370" t="str">
        <f>IF(深海装备!O548="","",深海装备!O548)</f>
        <v/>
      </c>
      <c r="P549" s="370" t="str">
        <f>IF(深海装备!P548="","",深海装备!P548)</f>
        <v/>
      </c>
      <c r="Q549" s="370" t="str">
        <f>IF(深海装备!Q548="","",深海装备!Q548)</f>
        <v/>
      </c>
      <c r="R549" s="370" t="str">
        <f>IF(深海装备!R548="","",深海装备!R548)</f>
        <v/>
      </c>
      <c r="S549" s="370" t="str">
        <f>IF(深海装备!S548="","",深海装备!S548)</f>
        <v/>
      </c>
      <c r="T549" s="370" t="str">
        <f>IF(深海装备!T548="","",深海装备!T548)</f>
        <v/>
      </c>
      <c r="U549" s="370" t="str">
        <f>IF(深海装备!U548="","",深海装备!U548)</f>
        <v/>
      </c>
      <c r="V549" s="370" t="str">
        <f>IF(深海装备!V548="","",深海装备!V548)</f>
        <v/>
      </c>
      <c r="W549" s="370" t="str">
        <f>IF(深海装备!W548="","",深海装备!W548)</f>
        <v/>
      </c>
      <c r="X549" s="370" t="str">
        <f>IF(深海装备!X548="","",深海装备!X548)</f>
        <v/>
      </c>
      <c r="Y549" s="370" t="str">
        <f>IF(深海装备!Y548="","",深海装备!Y548)</f>
        <v/>
      </c>
      <c r="Z549" s="370" t="str">
        <f>IF(深海装备!Z548="","",深海装备!Z548)</f>
        <v/>
      </c>
      <c r="AA549" s="370" t="str">
        <f>IF(深海装备!AA548="","",深海装备!AA548)</f>
        <v/>
      </c>
      <c r="AB549" t="str">
        <f>IF(深海装备!AB548="","",深海装备!AB548)</f>
        <v/>
      </c>
      <c r="AC549" t="str">
        <f>IF(深海装备!AC548="","",深海装备!AC548)</f>
        <v/>
      </c>
      <c r="AD549" t="str">
        <f>IF(深海装备!AD548="","",深海装备!AD548)</f>
        <v/>
      </c>
    </row>
    <row r="550" spans="1:30">
      <c r="A550" t="str">
        <f>IF(深海装备!A549="","",深海装备!A549)</f>
        <v/>
      </c>
      <c r="B550" s="67" t="str">
        <f>IF(深海装备!B549="","",深海装备!B549)</f>
        <v/>
      </c>
      <c r="C550" t="str">
        <f>IF(深海装备!C549="","",深海装备!C549)</f>
        <v/>
      </c>
      <c r="D550" t="str">
        <f>IF(深海装备!D549="","",深海装备!D549)</f>
        <v/>
      </c>
      <c r="E550" s="370" t="str">
        <f>IF(深海装备!E549="","",深海装备!E549)</f>
        <v/>
      </c>
      <c r="F550" s="370" t="str">
        <f>IF(深海装备!F549="","",深海装备!F549)</f>
        <v/>
      </c>
      <c r="G550" s="370" t="str">
        <f>IF(深海装备!G549="","",深海装备!G549)</f>
        <v/>
      </c>
      <c r="H550" s="370" t="str">
        <f>IF(深海装备!H549="","",深海装备!H549)</f>
        <v/>
      </c>
      <c r="I550" s="370" t="str">
        <f>IF(深海装备!I549="","",深海装备!I549)</f>
        <v/>
      </c>
      <c r="J550" s="370" t="str">
        <f>IF(深海装备!J549="","",深海装备!J549)</f>
        <v/>
      </c>
      <c r="K550" s="370" t="str">
        <f>IF(深海装备!K549="","",深海装备!K549)</f>
        <v/>
      </c>
      <c r="L550" s="370" t="str">
        <f>IF(深海装备!L549="","",深海装备!L549)</f>
        <v/>
      </c>
      <c r="M550" s="370" t="str">
        <f>IF(深海装备!M549="","",深海装备!M549)</f>
        <v/>
      </c>
      <c r="N550" s="370" t="str">
        <f>IF(深海装备!N549="","",深海装备!N549)</f>
        <v/>
      </c>
      <c r="O550" s="370" t="str">
        <f>IF(深海装备!O549="","",深海装备!O549)</f>
        <v/>
      </c>
      <c r="P550" s="370" t="str">
        <f>IF(深海装备!P549="","",深海装备!P549)</f>
        <v/>
      </c>
      <c r="Q550" s="370" t="str">
        <f>IF(深海装备!Q549="","",深海装备!Q549)</f>
        <v/>
      </c>
      <c r="R550" s="370" t="str">
        <f>IF(深海装备!R549="","",深海装备!R549)</f>
        <v/>
      </c>
      <c r="S550" s="370" t="str">
        <f>IF(深海装备!S549="","",深海装备!S549)</f>
        <v/>
      </c>
      <c r="T550" s="370" t="str">
        <f>IF(深海装备!T549="","",深海装备!T549)</f>
        <v/>
      </c>
      <c r="U550" s="370" t="str">
        <f>IF(深海装备!U549="","",深海装备!U549)</f>
        <v/>
      </c>
      <c r="V550" s="370" t="str">
        <f>IF(深海装备!V549="","",深海装备!V549)</f>
        <v/>
      </c>
      <c r="W550" s="370" t="str">
        <f>IF(深海装备!W549="","",深海装备!W549)</f>
        <v/>
      </c>
      <c r="X550" s="370" t="str">
        <f>IF(深海装备!X549="","",深海装备!X549)</f>
        <v/>
      </c>
      <c r="Y550" s="370" t="str">
        <f>IF(深海装备!Y549="","",深海装备!Y549)</f>
        <v/>
      </c>
      <c r="Z550" s="370" t="str">
        <f>IF(深海装备!Z549="","",深海装备!Z549)</f>
        <v/>
      </c>
      <c r="AA550" s="370" t="str">
        <f>IF(深海装备!AA549="","",深海装备!AA549)</f>
        <v/>
      </c>
      <c r="AB550" t="str">
        <f>IF(深海装备!AB549="","",深海装备!AB549)</f>
        <v/>
      </c>
      <c r="AC550" t="str">
        <f>IF(深海装备!AC549="","",深海装备!AC549)</f>
        <v/>
      </c>
      <c r="AD550" t="str">
        <f>IF(深海装备!AD549="","",深海装备!AD549)</f>
        <v/>
      </c>
    </row>
    <row r="551" spans="1:30">
      <c r="A551" t="str">
        <f>IF(深海装备!A550="","",深海装备!A550)</f>
        <v/>
      </c>
      <c r="B551" s="67" t="str">
        <f>IF(深海装备!B550="","",深海装备!B550)</f>
        <v/>
      </c>
      <c r="C551" t="str">
        <f>IF(深海装备!C550="","",深海装备!C550)</f>
        <v/>
      </c>
      <c r="D551" t="str">
        <f>IF(深海装备!D550="","",深海装备!D550)</f>
        <v/>
      </c>
      <c r="E551" s="370" t="str">
        <f>IF(深海装备!E550="","",深海装备!E550)</f>
        <v/>
      </c>
      <c r="F551" s="370" t="str">
        <f>IF(深海装备!F550="","",深海装备!F550)</f>
        <v/>
      </c>
      <c r="G551" s="370" t="str">
        <f>IF(深海装备!G550="","",深海装备!G550)</f>
        <v/>
      </c>
      <c r="H551" s="370" t="str">
        <f>IF(深海装备!H550="","",深海装备!H550)</f>
        <v/>
      </c>
      <c r="I551" s="370" t="str">
        <f>IF(深海装备!I550="","",深海装备!I550)</f>
        <v/>
      </c>
      <c r="J551" s="370" t="str">
        <f>IF(深海装备!J550="","",深海装备!J550)</f>
        <v/>
      </c>
      <c r="K551" s="370" t="str">
        <f>IF(深海装备!K550="","",深海装备!K550)</f>
        <v/>
      </c>
      <c r="L551" s="370" t="str">
        <f>IF(深海装备!L550="","",深海装备!L550)</f>
        <v/>
      </c>
      <c r="M551" s="370" t="str">
        <f>IF(深海装备!M550="","",深海装备!M550)</f>
        <v/>
      </c>
      <c r="N551" s="370" t="str">
        <f>IF(深海装备!N550="","",深海装备!N550)</f>
        <v/>
      </c>
      <c r="O551" s="370" t="str">
        <f>IF(深海装备!O550="","",深海装备!O550)</f>
        <v/>
      </c>
      <c r="P551" s="370" t="str">
        <f>IF(深海装备!P550="","",深海装备!P550)</f>
        <v/>
      </c>
      <c r="Q551" s="370" t="str">
        <f>IF(深海装备!Q550="","",深海装备!Q550)</f>
        <v/>
      </c>
      <c r="R551" s="370" t="str">
        <f>IF(深海装备!R550="","",深海装备!R550)</f>
        <v/>
      </c>
      <c r="S551" s="370" t="str">
        <f>IF(深海装备!S550="","",深海装备!S550)</f>
        <v/>
      </c>
      <c r="T551" s="370" t="str">
        <f>IF(深海装备!T550="","",深海装备!T550)</f>
        <v/>
      </c>
      <c r="U551" s="370" t="str">
        <f>IF(深海装备!U550="","",深海装备!U550)</f>
        <v/>
      </c>
      <c r="V551" s="370" t="str">
        <f>IF(深海装备!V550="","",深海装备!V550)</f>
        <v/>
      </c>
      <c r="W551" s="370" t="str">
        <f>IF(深海装备!W550="","",深海装备!W550)</f>
        <v/>
      </c>
      <c r="X551" s="370" t="str">
        <f>IF(深海装备!X550="","",深海装备!X550)</f>
        <v/>
      </c>
      <c r="Y551" s="370" t="str">
        <f>IF(深海装备!Y550="","",深海装备!Y550)</f>
        <v/>
      </c>
      <c r="Z551" s="370" t="str">
        <f>IF(深海装备!Z550="","",深海装备!Z550)</f>
        <v/>
      </c>
      <c r="AA551" s="370" t="str">
        <f>IF(深海装备!AA550="","",深海装备!AA550)</f>
        <v/>
      </c>
      <c r="AB551" t="str">
        <f>IF(深海装备!AB550="","",深海装备!AB550)</f>
        <v/>
      </c>
      <c r="AC551" t="str">
        <f>IF(深海装备!AC550="","",深海装备!AC550)</f>
        <v/>
      </c>
      <c r="AD551" t="str">
        <f>IF(深海装备!AD550="","",深海装备!AD550)</f>
        <v/>
      </c>
    </row>
    <row r="552" spans="1:30">
      <c r="A552" t="str">
        <f>IF(深海装备!A551="","",深海装备!A551)</f>
        <v/>
      </c>
      <c r="B552" s="67" t="str">
        <f>IF(深海装备!B551="","",深海装备!B551)</f>
        <v/>
      </c>
      <c r="C552" t="str">
        <f>IF(深海装备!C551="","",深海装备!C551)</f>
        <v/>
      </c>
      <c r="D552" t="str">
        <f>IF(深海装备!D551="","",深海装备!D551)</f>
        <v/>
      </c>
      <c r="E552" s="370" t="str">
        <f>IF(深海装备!E551="","",深海装备!E551)</f>
        <v/>
      </c>
      <c r="F552" s="370" t="str">
        <f>IF(深海装备!F551="","",深海装备!F551)</f>
        <v/>
      </c>
      <c r="G552" s="370" t="str">
        <f>IF(深海装备!G551="","",深海装备!G551)</f>
        <v/>
      </c>
      <c r="H552" s="370" t="str">
        <f>IF(深海装备!H551="","",深海装备!H551)</f>
        <v/>
      </c>
      <c r="I552" s="370" t="str">
        <f>IF(深海装备!I551="","",深海装备!I551)</f>
        <v/>
      </c>
      <c r="J552" s="370" t="str">
        <f>IF(深海装备!J551="","",深海装备!J551)</f>
        <v/>
      </c>
      <c r="K552" s="370" t="str">
        <f>IF(深海装备!K551="","",深海装备!K551)</f>
        <v/>
      </c>
      <c r="L552" s="370" t="str">
        <f>IF(深海装备!L551="","",深海装备!L551)</f>
        <v/>
      </c>
      <c r="M552" s="370" t="str">
        <f>IF(深海装备!M551="","",深海装备!M551)</f>
        <v/>
      </c>
      <c r="N552" s="370" t="str">
        <f>IF(深海装备!N551="","",深海装备!N551)</f>
        <v/>
      </c>
      <c r="O552" s="370" t="str">
        <f>IF(深海装备!O551="","",深海装备!O551)</f>
        <v/>
      </c>
      <c r="P552" s="370" t="str">
        <f>IF(深海装备!P551="","",深海装备!P551)</f>
        <v/>
      </c>
      <c r="Q552" s="370" t="str">
        <f>IF(深海装备!Q551="","",深海装备!Q551)</f>
        <v/>
      </c>
      <c r="R552" s="370" t="str">
        <f>IF(深海装备!R551="","",深海装备!R551)</f>
        <v/>
      </c>
      <c r="S552" s="370" t="str">
        <f>IF(深海装备!S551="","",深海装备!S551)</f>
        <v/>
      </c>
      <c r="T552" s="370" t="str">
        <f>IF(深海装备!T551="","",深海装备!T551)</f>
        <v/>
      </c>
      <c r="U552" s="370" t="str">
        <f>IF(深海装备!U551="","",深海装备!U551)</f>
        <v/>
      </c>
      <c r="V552" s="370" t="str">
        <f>IF(深海装备!V551="","",深海装备!V551)</f>
        <v/>
      </c>
      <c r="W552" s="370" t="str">
        <f>IF(深海装备!W551="","",深海装备!W551)</f>
        <v/>
      </c>
      <c r="X552" s="370" t="str">
        <f>IF(深海装备!X551="","",深海装备!X551)</f>
        <v/>
      </c>
      <c r="Y552" s="370" t="str">
        <f>IF(深海装备!Y551="","",深海装备!Y551)</f>
        <v/>
      </c>
      <c r="Z552" s="370" t="str">
        <f>IF(深海装备!Z551="","",深海装备!Z551)</f>
        <v/>
      </c>
      <c r="AA552" s="370" t="str">
        <f>IF(深海装备!AA551="","",深海装备!AA551)</f>
        <v/>
      </c>
      <c r="AB552" t="str">
        <f>IF(深海装备!AB551="","",深海装备!AB551)</f>
        <v/>
      </c>
      <c r="AC552" t="str">
        <f>IF(深海装备!AC551="","",深海装备!AC551)</f>
        <v/>
      </c>
      <c r="AD552" t="str">
        <f>IF(深海装备!AD551="","",深海装备!AD551)</f>
        <v/>
      </c>
    </row>
    <row r="553" spans="1:30">
      <c r="A553" t="str">
        <f>IF(深海装备!A552="","",深海装备!A552)</f>
        <v/>
      </c>
      <c r="B553" s="67" t="str">
        <f>IF(深海装备!B552="","",深海装备!B552)</f>
        <v/>
      </c>
      <c r="C553" t="str">
        <f>IF(深海装备!C552="","",深海装备!C552)</f>
        <v/>
      </c>
      <c r="D553" t="str">
        <f>IF(深海装备!D552="","",深海装备!D552)</f>
        <v/>
      </c>
      <c r="E553" s="370" t="str">
        <f>IF(深海装备!E552="","",深海装备!E552)</f>
        <v/>
      </c>
      <c r="F553" s="370" t="str">
        <f>IF(深海装备!F552="","",深海装备!F552)</f>
        <v/>
      </c>
      <c r="G553" s="370" t="str">
        <f>IF(深海装备!G552="","",深海装备!G552)</f>
        <v/>
      </c>
      <c r="H553" s="370" t="str">
        <f>IF(深海装备!H552="","",深海装备!H552)</f>
        <v/>
      </c>
      <c r="I553" s="370" t="str">
        <f>IF(深海装备!I552="","",深海装备!I552)</f>
        <v/>
      </c>
      <c r="J553" s="370" t="str">
        <f>IF(深海装备!J552="","",深海装备!J552)</f>
        <v/>
      </c>
      <c r="K553" s="370" t="str">
        <f>IF(深海装备!K552="","",深海装备!K552)</f>
        <v/>
      </c>
      <c r="L553" s="370" t="str">
        <f>IF(深海装备!L552="","",深海装备!L552)</f>
        <v/>
      </c>
      <c r="M553" s="370" t="str">
        <f>IF(深海装备!M552="","",深海装备!M552)</f>
        <v/>
      </c>
      <c r="N553" s="370" t="str">
        <f>IF(深海装备!N552="","",深海装备!N552)</f>
        <v/>
      </c>
      <c r="O553" s="370" t="str">
        <f>IF(深海装备!O552="","",深海装备!O552)</f>
        <v/>
      </c>
      <c r="P553" s="370" t="str">
        <f>IF(深海装备!P552="","",深海装备!P552)</f>
        <v/>
      </c>
      <c r="Q553" s="370" t="str">
        <f>IF(深海装备!Q552="","",深海装备!Q552)</f>
        <v/>
      </c>
      <c r="R553" s="370" t="str">
        <f>IF(深海装备!R552="","",深海装备!R552)</f>
        <v/>
      </c>
      <c r="S553" s="370" t="str">
        <f>IF(深海装备!S552="","",深海装备!S552)</f>
        <v/>
      </c>
      <c r="T553" s="370" t="str">
        <f>IF(深海装备!T552="","",深海装备!T552)</f>
        <v/>
      </c>
      <c r="U553" s="370" t="str">
        <f>IF(深海装备!U552="","",深海装备!U552)</f>
        <v/>
      </c>
      <c r="V553" s="370" t="str">
        <f>IF(深海装备!V552="","",深海装备!V552)</f>
        <v/>
      </c>
      <c r="W553" s="370" t="str">
        <f>IF(深海装备!W552="","",深海装备!W552)</f>
        <v/>
      </c>
      <c r="X553" s="370" t="str">
        <f>IF(深海装备!X552="","",深海装备!X552)</f>
        <v/>
      </c>
      <c r="Y553" s="370" t="str">
        <f>IF(深海装备!Y552="","",深海装备!Y552)</f>
        <v/>
      </c>
      <c r="Z553" s="370" t="str">
        <f>IF(深海装备!Z552="","",深海装备!Z552)</f>
        <v/>
      </c>
      <c r="AA553" s="370" t="str">
        <f>IF(深海装备!AA552="","",深海装备!AA552)</f>
        <v/>
      </c>
      <c r="AB553" t="str">
        <f>IF(深海装备!AB552="","",深海装备!AB552)</f>
        <v/>
      </c>
      <c r="AC553" t="str">
        <f>IF(深海装备!AC552="","",深海装备!AC552)</f>
        <v/>
      </c>
      <c r="AD553" t="str">
        <f>IF(深海装备!AD552="","",深海装备!AD552)</f>
        <v/>
      </c>
    </row>
    <row r="554" spans="1:30">
      <c r="A554" t="str">
        <f>IF(深海装备!A553="","",深海装备!A553)</f>
        <v/>
      </c>
      <c r="B554" s="67" t="str">
        <f>IF(深海装备!B553="","",深海装备!B553)</f>
        <v/>
      </c>
      <c r="C554" t="str">
        <f>IF(深海装备!C553="","",深海装备!C553)</f>
        <v/>
      </c>
      <c r="D554" t="str">
        <f>IF(深海装备!D553="","",深海装备!D553)</f>
        <v/>
      </c>
      <c r="E554" s="370" t="str">
        <f>IF(深海装备!E553="","",深海装备!E553)</f>
        <v/>
      </c>
      <c r="F554" s="370" t="str">
        <f>IF(深海装备!F553="","",深海装备!F553)</f>
        <v/>
      </c>
      <c r="G554" s="370" t="str">
        <f>IF(深海装备!G553="","",深海装备!G553)</f>
        <v/>
      </c>
      <c r="H554" s="370" t="str">
        <f>IF(深海装备!H553="","",深海装备!H553)</f>
        <v/>
      </c>
      <c r="I554" s="370" t="str">
        <f>IF(深海装备!I553="","",深海装备!I553)</f>
        <v/>
      </c>
      <c r="J554" s="370" t="str">
        <f>IF(深海装备!J553="","",深海装备!J553)</f>
        <v/>
      </c>
      <c r="K554" s="370" t="str">
        <f>IF(深海装备!K553="","",深海装备!K553)</f>
        <v/>
      </c>
      <c r="L554" s="370" t="str">
        <f>IF(深海装备!L553="","",深海装备!L553)</f>
        <v/>
      </c>
      <c r="M554" s="370" t="str">
        <f>IF(深海装备!M553="","",深海装备!M553)</f>
        <v/>
      </c>
      <c r="N554" s="370" t="str">
        <f>IF(深海装备!N553="","",深海装备!N553)</f>
        <v/>
      </c>
      <c r="O554" s="370" t="str">
        <f>IF(深海装备!O553="","",深海装备!O553)</f>
        <v/>
      </c>
      <c r="P554" s="370" t="str">
        <f>IF(深海装备!P553="","",深海装备!P553)</f>
        <v/>
      </c>
      <c r="Q554" s="370" t="str">
        <f>IF(深海装备!Q553="","",深海装备!Q553)</f>
        <v/>
      </c>
      <c r="R554" s="370" t="str">
        <f>IF(深海装备!R553="","",深海装备!R553)</f>
        <v/>
      </c>
      <c r="S554" s="370" t="str">
        <f>IF(深海装备!S553="","",深海装备!S553)</f>
        <v/>
      </c>
      <c r="T554" s="370" t="str">
        <f>IF(深海装备!T553="","",深海装备!T553)</f>
        <v/>
      </c>
      <c r="U554" s="370" t="str">
        <f>IF(深海装备!U553="","",深海装备!U553)</f>
        <v/>
      </c>
      <c r="V554" s="370" t="str">
        <f>IF(深海装备!V553="","",深海装备!V553)</f>
        <v/>
      </c>
      <c r="W554" s="370" t="str">
        <f>IF(深海装备!W553="","",深海装备!W553)</f>
        <v/>
      </c>
      <c r="X554" s="370" t="str">
        <f>IF(深海装备!X553="","",深海装备!X553)</f>
        <v/>
      </c>
      <c r="Y554" s="370" t="str">
        <f>IF(深海装备!Y553="","",深海装备!Y553)</f>
        <v/>
      </c>
      <c r="Z554" s="370" t="str">
        <f>IF(深海装备!Z553="","",深海装备!Z553)</f>
        <v/>
      </c>
      <c r="AA554" s="370" t="str">
        <f>IF(深海装备!AA553="","",深海装备!AA553)</f>
        <v/>
      </c>
      <c r="AB554" t="str">
        <f>IF(深海装备!AB553="","",深海装备!AB553)</f>
        <v/>
      </c>
      <c r="AC554" t="str">
        <f>IF(深海装备!AC553="","",深海装备!AC553)</f>
        <v/>
      </c>
      <c r="AD554" t="str">
        <f>IF(深海装备!AD553="","",深海装备!AD553)</f>
        <v/>
      </c>
    </row>
    <row r="555" spans="1:30">
      <c r="A555" t="str">
        <f>IF(深海装备!A554="","",深海装备!A554)</f>
        <v/>
      </c>
      <c r="B555" s="67" t="str">
        <f>IF(深海装备!B554="","",深海装备!B554)</f>
        <v/>
      </c>
      <c r="C555" t="str">
        <f>IF(深海装备!C554="","",深海装备!C554)</f>
        <v/>
      </c>
      <c r="D555" t="str">
        <f>IF(深海装备!D554="","",深海装备!D554)</f>
        <v/>
      </c>
      <c r="E555" s="370" t="str">
        <f>IF(深海装备!E554="","",深海装备!E554)</f>
        <v/>
      </c>
      <c r="F555" s="370" t="str">
        <f>IF(深海装备!F554="","",深海装备!F554)</f>
        <v/>
      </c>
      <c r="G555" s="370" t="str">
        <f>IF(深海装备!G554="","",深海装备!G554)</f>
        <v/>
      </c>
      <c r="H555" s="370" t="str">
        <f>IF(深海装备!H554="","",深海装备!H554)</f>
        <v/>
      </c>
      <c r="I555" s="370" t="str">
        <f>IF(深海装备!I554="","",深海装备!I554)</f>
        <v/>
      </c>
      <c r="J555" s="370" t="str">
        <f>IF(深海装备!J554="","",深海装备!J554)</f>
        <v/>
      </c>
      <c r="K555" s="370" t="str">
        <f>IF(深海装备!K554="","",深海装备!K554)</f>
        <v/>
      </c>
      <c r="L555" s="370" t="str">
        <f>IF(深海装备!L554="","",深海装备!L554)</f>
        <v/>
      </c>
      <c r="M555" s="370" t="str">
        <f>IF(深海装备!M554="","",深海装备!M554)</f>
        <v/>
      </c>
      <c r="N555" s="370" t="str">
        <f>IF(深海装备!N554="","",深海装备!N554)</f>
        <v/>
      </c>
      <c r="O555" s="370" t="str">
        <f>IF(深海装备!O554="","",深海装备!O554)</f>
        <v/>
      </c>
      <c r="P555" s="370" t="str">
        <f>IF(深海装备!P554="","",深海装备!P554)</f>
        <v/>
      </c>
      <c r="Q555" s="370" t="str">
        <f>IF(深海装备!Q554="","",深海装备!Q554)</f>
        <v/>
      </c>
      <c r="R555" s="370" t="str">
        <f>IF(深海装备!R554="","",深海装备!R554)</f>
        <v/>
      </c>
      <c r="S555" s="370" t="str">
        <f>IF(深海装备!S554="","",深海装备!S554)</f>
        <v/>
      </c>
      <c r="T555" s="370" t="str">
        <f>IF(深海装备!T554="","",深海装备!T554)</f>
        <v/>
      </c>
      <c r="U555" s="370" t="str">
        <f>IF(深海装备!U554="","",深海装备!U554)</f>
        <v/>
      </c>
      <c r="V555" s="370" t="str">
        <f>IF(深海装备!V554="","",深海装备!V554)</f>
        <v/>
      </c>
      <c r="W555" s="370" t="str">
        <f>IF(深海装备!W554="","",深海装备!W554)</f>
        <v/>
      </c>
      <c r="X555" s="370" t="str">
        <f>IF(深海装备!X554="","",深海装备!X554)</f>
        <v/>
      </c>
      <c r="Y555" s="370" t="str">
        <f>IF(深海装备!Y554="","",深海装备!Y554)</f>
        <v/>
      </c>
      <c r="Z555" s="370" t="str">
        <f>IF(深海装备!Z554="","",深海装备!Z554)</f>
        <v/>
      </c>
      <c r="AA555" s="370" t="str">
        <f>IF(深海装备!AA554="","",深海装备!AA554)</f>
        <v/>
      </c>
      <c r="AB555" t="str">
        <f>IF(深海装备!AB554="","",深海装备!AB554)</f>
        <v/>
      </c>
      <c r="AC555" t="str">
        <f>IF(深海装备!AC554="","",深海装备!AC554)</f>
        <v/>
      </c>
      <c r="AD555" t="str">
        <f>IF(深海装备!AD554="","",深海装备!AD554)</f>
        <v/>
      </c>
    </row>
    <row r="556" spans="1:30">
      <c r="A556" t="str">
        <f>IF(深海装备!A555="","",深海装备!A555)</f>
        <v/>
      </c>
      <c r="B556" s="67" t="str">
        <f>IF(深海装备!B555="","",深海装备!B555)</f>
        <v/>
      </c>
      <c r="C556" t="str">
        <f>IF(深海装备!C555="","",深海装备!C555)</f>
        <v/>
      </c>
      <c r="D556" t="str">
        <f>IF(深海装备!D555="","",深海装备!D555)</f>
        <v/>
      </c>
      <c r="E556" s="370" t="str">
        <f>IF(深海装备!E555="","",深海装备!E555)</f>
        <v/>
      </c>
      <c r="F556" s="370" t="str">
        <f>IF(深海装备!F555="","",深海装备!F555)</f>
        <v/>
      </c>
      <c r="G556" s="370" t="str">
        <f>IF(深海装备!G555="","",深海装备!G555)</f>
        <v/>
      </c>
      <c r="H556" s="370" t="str">
        <f>IF(深海装备!H555="","",深海装备!H555)</f>
        <v/>
      </c>
      <c r="I556" s="370" t="str">
        <f>IF(深海装备!I555="","",深海装备!I555)</f>
        <v/>
      </c>
      <c r="J556" s="370" t="str">
        <f>IF(深海装备!J555="","",深海装备!J555)</f>
        <v/>
      </c>
      <c r="K556" s="370" t="str">
        <f>IF(深海装备!K555="","",深海装备!K555)</f>
        <v/>
      </c>
      <c r="L556" s="370" t="str">
        <f>IF(深海装备!L555="","",深海装备!L555)</f>
        <v/>
      </c>
      <c r="M556" s="370" t="str">
        <f>IF(深海装备!M555="","",深海装备!M555)</f>
        <v/>
      </c>
      <c r="N556" s="370" t="str">
        <f>IF(深海装备!N555="","",深海装备!N555)</f>
        <v/>
      </c>
      <c r="O556" s="370" t="str">
        <f>IF(深海装备!O555="","",深海装备!O555)</f>
        <v/>
      </c>
      <c r="P556" s="370" t="str">
        <f>IF(深海装备!P555="","",深海装备!P555)</f>
        <v/>
      </c>
      <c r="Q556" s="370" t="str">
        <f>IF(深海装备!Q555="","",深海装备!Q555)</f>
        <v/>
      </c>
      <c r="R556" s="370" t="str">
        <f>IF(深海装备!R555="","",深海装备!R555)</f>
        <v/>
      </c>
      <c r="S556" s="370" t="str">
        <f>IF(深海装备!S555="","",深海装备!S555)</f>
        <v/>
      </c>
      <c r="T556" s="370" t="str">
        <f>IF(深海装备!T555="","",深海装备!T555)</f>
        <v/>
      </c>
      <c r="U556" s="370" t="str">
        <f>IF(深海装备!U555="","",深海装备!U555)</f>
        <v/>
      </c>
      <c r="V556" s="370" t="str">
        <f>IF(深海装备!V555="","",深海装备!V555)</f>
        <v/>
      </c>
      <c r="W556" s="370" t="str">
        <f>IF(深海装备!W555="","",深海装备!W555)</f>
        <v/>
      </c>
      <c r="X556" s="370" t="str">
        <f>IF(深海装备!X555="","",深海装备!X555)</f>
        <v/>
      </c>
      <c r="Y556" s="370" t="str">
        <f>IF(深海装备!Y555="","",深海装备!Y555)</f>
        <v/>
      </c>
      <c r="Z556" s="370" t="str">
        <f>IF(深海装备!Z555="","",深海装备!Z555)</f>
        <v/>
      </c>
      <c r="AA556" s="370" t="str">
        <f>IF(深海装备!AA555="","",深海装备!AA555)</f>
        <v/>
      </c>
      <c r="AB556" t="str">
        <f>IF(深海装备!AB555="","",深海装备!AB555)</f>
        <v/>
      </c>
      <c r="AC556" t="str">
        <f>IF(深海装备!AC555="","",深海装备!AC555)</f>
        <v/>
      </c>
      <c r="AD556" t="str">
        <f>IF(深海装备!AD555="","",深海装备!AD555)</f>
        <v/>
      </c>
    </row>
    <row r="557" spans="1:30">
      <c r="A557" t="str">
        <f>IF(深海装备!A556="","",深海装备!A556)</f>
        <v/>
      </c>
      <c r="B557" s="67" t="str">
        <f>IF(深海装备!B556="","",深海装备!B556)</f>
        <v/>
      </c>
      <c r="C557" t="str">
        <f>IF(深海装备!C556="","",深海装备!C556)</f>
        <v/>
      </c>
      <c r="D557" t="str">
        <f>IF(深海装备!D556="","",深海装备!D556)</f>
        <v/>
      </c>
      <c r="E557" s="370" t="str">
        <f>IF(深海装备!E556="","",深海装备!E556)</f>
        <v/>
      </c>
      <c r="F557" s="370" t="str">
        <f>IF(深海装备!F556="","",深海装备!F556)</f>
        <v/>
      </c>
      <c r="G557" s="370" t="str">
        <f>IF(深海装备!G556="","",深海装备!G556)</f>
        <v/>
      </c>
      <c r="H557" s="370" t="str">
        <f>IF(深海装备!H556="","",深海装备!H556)</f>
        <v/>
      </c>
      <c r="I557" s="370" t="str">
        <f>IF(深海装备!I556="","",深海装备!I556)</f>
        <v/>
      </c>
      <c r="J557" s="370" t="str">
        <f>IF(深海装备!J556="","",深海装备!J556)</f>
        <v/>
      </c>
      <c r="K557" s="370" t="str">
        <f>IF(深海装备!K556="","",深海装备!K556)</f>
        <v/>
      </c>
      <c r="L557" s="370" t="str">
        <f>IF(深海装备!L556="","",深海装备!L556)</f>
        <v/>
      </c>
      <c r="M557" s="370" t="str">
        <f>IF(深海装备!M556="","",深海装备!M556)</f>
        <v/>
      </c>
      <c r="N557" s="370" t="str">
        <f>IF(深海装备!N556="","",深海装备!N556)</f>
        <v/>
      </c>
      <c r="O557" s="370" t="str">
        <f>IF(深海装备!O556="","",深海装备!O556)</f>
        <v/>
      </c>
      <c r="P557" s="370" t="str">
        <f>IF(深海装备!P556="","",深海装备!P556)</f>
        <v/>
      </c>
      <c r="Q557" s="370" t="str">
        <f>IF(深海装备!Q556="","",深海装备!Q556)</f>
        <v/>
      </c>
      <c r="R557" s="370" t="str">
        <f>IF(深海装备!R556="","",深海装备!R556)</f>
        <v/>
      </c>
      <c r="S557" s="370" t="str">
        <f>IF(深海装备!S556="","",深海装备!S556)</f>
        <v/>
      </c>
      <c r="T557" s="370" t="str">
        <f>IF(深海装备!T556="","",深海装备!T556)</f>
        <v/>
      </c>
      <c r="U557" s="370" t="str">
        <f>IF(深海装备!U556="","",深海装备!U556)</f>
        <v/>
      </c>
      <c r="V557" s="370" t="str">
        <f>IF(深海装备!V556="","",深海装备!V556)</f>
        <v/>
      </c>
      <c r="W557" s="370" t="str">
        <f>IF(深海装备!W556="","",深海装备!W556)</f>
        <v/>
      </c>
      <c r="X557" s="370" t="str">
        <f>IF(深海装备!X556="","",深海装备!X556)</f>
        <v/>
      </c>
      <c r="Y557" s="370" t="str">
        <f>IF(深海装备!Y556="","",深海装备!Y556)</f>
        <v/>
      </c>
      <c r="Z557" s="370" t="str">
        <f>IF(深海装备!Z556="","",深海装备!Z556)</f>
        <v/>
      </c>
      <c r="AA557" s="370" t="str">
        <f>IF(深海装备!AA556="","",深海装备!AA556)</f>
        <v/>
      </c>
      <c r="AB557" t="str">
        <f>IF(深海装备!AB556="","",深海装备!AB556)</f>
        <v/>
      </c>
      <c r="AC557" t="str">
        <f>IF(深海装备!AC556="","",深海装备!AC556)</f>
        <v/>
      </c>
      <c r="AD557" t="str">
        <f>IF(深海装备!AD556="","",深海装备!AD556)</f>
        <v/>
      </c>
    </row>
    <row r="558" spans="1:30">
      <c r="A558" t="str">
        <f>IF(深海装备!A557="","",深海装备!A557)</f>
        <v/>
      </c>
      <c r="B558" s="67" t="str">
        <f>IF(深海装备!B557="","",深海装备!B557)</f>
        <v/>
      </c>
      <c r="C558" t="str">
        <f>IF(深海装备!C557="","",深海装备!C557)</f>
        <v/>
      </c>
      <c r="D558" t="str">
        <f>IF(深海装备!D557="","",深海装备!D557)</f>
        <v/>
      </c>
      <c r="E558" s="370" t="str">
        <f>IF(深海装备!E557="","",深海装备!E557)</f>
        <v/>
      </c>
      <c r="F558" s="370" t="str">
        <f>IF(深海装备!F557="","",深海装备!F557)</f>
        <v/>
      </c>
      <c r="G558" s="370" t="str">
        <f>IF(深海装备!G557="","",深海装备!G557)</f>
        <v/>
      </c>
      <c r="H558" s="370" t="str">
        <f>IF(深海装备!H557="","",深海装备!H557)</f>
        <v/>
      </c>
      <c r="I558" s="370" t="str">
        <f>IF(深海装备!I557="","",深海装备!I557)</f>
        <v/>
      </c>
      <c r="J558" s="370" t="str">
        <f>IF(深海装备!J557="","",深海装备!J557)</f>
        <v/>
      </c>
      <c r="K558" s="370" t="str">
        <f>IF(深海装备!K557="","",深海装备!K557)</f>
        <v/>
      </c>
      <c r="L558" s="370" t="str">
        <f>IF(深海装备!L557="","",深海装备!L557)</f>
        <v/>
      </c>
      <c r="M558" s="370" t="str">
        <f>IF(深海装备!M557="","",深海装备!M557)</f>
        <v/>
      </c>
      <c r="N558" s="370" t="str">
        <f>IF(深海装备!N557="","",深海装备!N557)</f>
        <v/>
      </c>
      <c r="O558" s="370" t="str">
        <f>IF(深海装备!O557="","",深海装备!O557)</f>
        <v/>
      </c>
      <c r="P558" s="370" t="str">
        <f>IF(深海装备!P557="","",深海装备!P557)</f>
        <v/>
      </c>
      <c r="Q558" s="370" t="str">
        <f>IF(深海装备!Q557="","",深海装备!Q557)</f>
        <v/>
      </c>
      <c r="R558" s="370" t="str">
        <f>IF(深海装备!R557="","",深海装备!R557)</f>
        <v/>
      </c>
      <c r="S558" s="370" t="str">
        <f>IF(深海装备!S557="","",深海装备!S557)</f>
        <v/>
      </c>
      <c r="T558" s="370" t="str">
        <f>IF(深海装备!T557="","",深海装备!T557)</f>
        <v/>
      </c>
      <c r="U558" s="370" t="str">
        <f>IF(深海装备!U557="","",深海装备!U557)</f>
        <v/>
      </c>
      <c r="V558" s="370" t="str">
        <f>IF(深海装备!V557="","",深海装备!V557)</f>
        <v/>
      </c>
      <c r="W558" s="370" t="str">
        <f>IF(深海装备!W557="","",深海装备!W557)</f>
        <v/>
      </c>
      <c r="X558" s="370" t="str">
        <f>IF(深海装备!X557="","",深海装备!X557)</f>
        <v/>
      </c>
      <c r="Y558" s="370" t="str">
        <f>IF(深海装备!Y557="","",深海装备!Y557)</f>
        <v/>
      </c>
      <c r="Z558" s="370" t="str">
        <f>IF(深海装备!Z557="","",深海装备!Z557)</f>
        <v/>
      </c>
      <c r="AA558" s="370" t="str">
        <f>IF(深海装备!AA557="","",深海装备!AA557)</f>
        <v/>
      </c>
      <c r="AB558" t="str">
        <f>IF(深海装备!AB557="","",深海装备!AB557)</f>
        <v/>
      </c>
      <c r="AC558" t="str">
        <f>IF(深海装备!AC557="","",深海装备!AC557)</f>
        <v/>
      </c>
      <c r="AD558" t="str">
        <f>IF(深海装备!AD557="","",深海装备!AD557)</f>
        <v/>
      </c>
    </row>
    <row r="559" spans="1:30">
      <c r="A559" t="str">
        <f>IF(深海装备!A558="","",深海装备!A558)</f>
        <v/>
      </c>
      <c r="B559" s="67" t="str">
        <f>IF(深海装备!B558="","",深海装备!B558)</f>
        <v/>
      </c>
      <c r="C559" t="str">
        <f>IF(深海装备!C558="","",深海装备!C558)</f>
        <v/>
      </c>
      <c r="D559" t="str">
        <f>IF(深海装备!D558="","",深海装备!D558)</f>
        <v/>
      </c>
      <c r="E559" s="370" t="str">
        <f>IF(深海装备!E558="","",深海装备!E558)</f>
        <v/>
      </c>
      <c r="F559" s="370" t="str">
        <f>IF(深海装备!F558="","",深海装备!F558)</f>
        <v/>
      </c>
      <c r="G559" s="370" t="str">
        <f>IF(深海装备!G558="","",深海装备!G558)</f>
        <v/>
      </c>
      <c r="H559" s="370" t="str">
        <f>IF(深海装备!H558="","",深海装备!H558)</f>
        <v/>
      </c>
      <c r="I559" s="370" t="str">
        <f>IF(深海装备!I558="","",深海装备!I558)</f>
        <v/>
      </c>
      <c r="J559" s="370" t="str">
        <f>IF(深海装备!J558="","",深海装备!J558)</f>
        <v/>
      </c>
      <c r="K559" s="370" t="str">
        <f>IF(深海装备!K558="","",深海装备!K558)</f>
        <v/>
      </c>
      <c r="L559" s="370" t="str">
        <f>IF(深海装备!L558="","",深海装备!L558)</f>
        <v/>
      </c>
      <c r="M559" s="370" t="str">
        <f>IF(深海装备!M558="","",深海装备!M558)</f>
        <v/>
      </c>
      <c r="N559" s="370" t="str">
        <f>IF(深海装备!N558="","",深海装备!N558)</f>
        <v/>
      </c>
      <c r="O559" s="370" t="str">
        <f>IF(深海装备!O558="","",深海装备!O558)</f>
        <v/>
      </c>
      <c r="P559" s="370" t="str">
        <f>IF(深海装备!P558="","",深海装备!P558)</f>
        <v/>
      </c>
      <c r="Q559" s="370" t="str">
        <f>IF(深海装备!Q558="","",深海装备!Q558)</f>
        <v/>
      </c>
      <c r="R559" s="370" t="str">
        <f>IF(深海装备!R558="","",深海装备!R558)</f>
        <v/>
      </c>
      <c r="S559" s="370" t="str">
        <f>IF(深海装备!S558="","",深海装备!S558)</f>
        <v/>
      </c>
      <c r="T559" s="370" t="str">
        <f>IF(深海装备!T558="","",深海装备!T558)</f>
        <v/>
      </c>
      <c r="U559" s="370" t="str">
        <f>IF(深海装备!U558="","",深海装备!U558)</f>
        <v/>
      </c>
      <c r="V559" s="370" t="str">
        <f>IF(深海装备!V558="","",深海装备!V558)</f>
        <v/>
      </c>
      <c r="W559" s="370" t="str">
        <f>IF(深海装备!W558="","",深海装备!W558)</f>
        <v/>
      </c>
      <c r="X559" s="370" t="str">
        <f>IF(深海装备!X558="","",深海装备!X558)</f>
        <v/>
      </c>
      <c r="Y559" s="370" t="str">
        <f>IF(深海装备!Y558="","",深海装备!Y558)</f>
        <v/>
      </c>
      <c r="Z559" s="370" t="str">
        <f>IF(深海装备!Z558="","",深海装备!Z558)</f>
        <v/>
      </c>
      <c r="AA559" s="370" t="str">
        <f>IF(深海装备!AA558="","",深海装备!AA558)</f>
        <v/>
      </c>
      <c r="AB559" t="str">
        <f>IF(深海装备!AB558="","",深海装备!AB558)</f>
        <v/>
      </c>
      <c r="AC559" t="str">
        <f>IF(深海装备!AC558="","",深海装备!AC558)</f>
        <v/>
      </c>
      <c r="AD559" t="str">
        <f>IF(深海装备!AD558="","",深海装备!AD558)</f>
        <v/>
      </c>
    </row>
    <row r="560" spans="1:30">
      <c r="A560" t="str">
        <f>IF(深海装备!A559="","",深海装备!A559)</f>
        <v/>
      </c>
      <c r="B560" s="67" t="str">
        <f>IF(深海装备!B559="","",深海装备!B559)</f>
        <v/>
      </c>
      <c r="C560" t="str">
        <f>IF(深海装备!C559="","",深海装备!C559)</f>
        <v/>
      </c>
      <c r="D560" t="str">
        <f>IF(深海装备!D559="","",深海装备!D559)</f>
        <v/>
      </c>
      <c r="E560" s="370" t="str">
        <f>IF(深海装备!E559="","",深海装备!E559)</f>
        <v/>
      </c>
      <c r="F560" s="370" t="str">
        <f>IF(深海装备!F559="","",深海装备!F559)</f>
        <v/>
      </c>
      <c r="G560" s="370" t="str">
        <f>IF(深海装备!G559="","",深海装备!G559)</f>
        <v/>
      </c>
      <c r="H560" s="370" t="str">
        <f>IF(深海装备!H559="","",深海装备!H559)</f>
        <v/>
      </c>
      <c r="I560" s="370" t="str">
        <f>IF(深海装备!I559="","",深海装备!I559)</f>
        <v/>
      </c>
      <c r="J560" s="370" t="str">
        <f>IF(深海装备!J559="","",深海装备!J559)</f>
        <v/>
      </c>
      <c r="K560" s="370" t="str">
        <f>IF(深海装备!K559="","",深海装备!K559)</f>
        <v/>
      </c>
      <c r="L560" s="370" t="str">
        <f>IF(深海装备!L559="","",深海装备!L559)</f>
        <v/>
      </c>
      <c r="M560" s="370" t="str">
        <f>IF(深海装备!M559="","",深海装备!M559)</f>
        <v/>
      </c>
      <c r="N560" s="370" t="str">
        <f>IF(深海装备!N559="","",深海装备!N559)</f>
        <v/>
      </c>
      <c r="O560" s="370" t="str">
        <f>IF(深海装备!O559="","",深海装备!O559)</f>
        <v/>
      </c>
      <c r="P560" s="370" t="str">
        <f>IF(深海装备!P559="","",深海装备!P559)</f>
        <v/>
      </c>
      <c r="Q560" s="370" t="str">
        <f>IF(深海装备!Q559="","",深海装备!Q559)</f>
        <v/>
      </c>
      <c r="R560" s="370" t="str">
        <f>IF(深海装备!R559="","",深海装备!R559)</f>
        <v/>
      </c>
      <c r="S560" s="370" t="str">
        <f>IF(深海装备!S559="","",深海装备!S559)</f>
        <v/>
      </c>
      <c r="T560" s="370" t="str">
        <f>IF(深海装备!T559="","",深海装备!T559)</f>
        <v/>
      </c>
      <c r="U560" s="370" t="str">
        <f>IF(深海装备!U559="","",深海装备!U559)</f>
        <v/>
      </c>
      <c r="V560" s="370" t="str">
        <f>IF(深海装备!V559="","",深海装备!V559)</f>
        <v/>
      </c>
      <c r="W560" s="370" t="str">
        <f>IF(深海装备!W559="","",深海装备!W559)</f>
        <v/>
      </c>
      <c r="X560" s="370" t="str">
        <f>IF(深海装备!X559="","",深海装备!X559)</f>
        <v/>
      </c>
      <c r="Y560" s="370" t="str">
        <f>IF(深海装备!Y559="","",深海装备!Y559)</f>
        <v/>
      </c>
      <c r="Z560" s="370" t="str">
        <f>IF(深海装备!Z559="","",深海装备!Z559)</f>
        <v/>
      </c>
      <c r="AA560" s="370" t="str">
        <f>IF(深海装备!AA559="","",深海装备!AA559)</f>
        <v/>
      </c>
      <c r="AB560" t="str">
        <f>IF(深海装备!AB559="","",深海装备!AB559)</f>
        <v/>
      </c>
      <c r="AC560" t="str">
        <f>IF(深海装备!AC559="","",深海装备!AC559)</f>
        <v/>
      </c>
      <c r="AD560" t="str">
        <f>IF(深海装备!AD559="","",深海装备!AD559)</f>
        <v/>
      </c>
    </row>
    <row r="561" spans="1:30">
      <c r="A561" t="str">
        <f>IF(深海装备!A560="","",深海装备!A560)</f>
        <v/>
      </c>
      <c r="B561" s="67" t="str">
        <f>IF(深海装备!B560="","",深海装备!B560)</f>
        <v/>
      </c>
      <c r="C561" t="str">
        <f>IF(深海装备!C560="","",深海装备!C560)</f>
        <v/>
      </c>
      <c r="D561" t="str">
        <f>IF(深海装备!D560="","",深海装备!D560)</f>
        <v/>
      </c>
      <c r="E561" s="370" t="str">
        <f>IF(深海装备!E560="","",深海装备!E560)</f>
        <v/>
      </c>
      <c r="F561" s="370" t="str">
        <f>IF(深海装备!F560="","",深海装备!F560)</f>
        <v/>
      </c>
      <c r="G561" s="370" t="str">
        <f>IF(深海装备!G560="","",深海装备!G560)</f>
        <v/>
      </c>
      <c r="H561" s="370" t="str">
        <f>IF(深海装备!H560="","",深海装备!H560)</f>
        <v/>
      </c>
      <c r="I561" s="370" t="str">
        <f>IF(深海装备!I560="","",深海装备!I560)</f>
        <v/>
      </c>
      <c r="J561" s="370" t="str">
        <f>IF(深海装备!J560="","",深海装备!J560)</f>
        <v/>
      </c>
      <c r="K561" s="370" t="str">
        <f>IF(深海装备!K560="","",深海装备!K560)</f>
        <v/>
      </c>
      <c r="L561" s="370" t="str">
        <f>IF(深海装备!L560="","",深海装备!L560)</f>
        <v/>
      </c>
      <c r="M561" s="370" t="str">
        <f>IF(深海装备!M560="","",深海装备!M560)</f>
        <v/>
      </c>
      <c r="N561" s="370" t="str">
        <f>IF(深海装备!N560="","",深海装备!N560)</f>
        <v/>
      </c>
      <c r="O561" s="370" t="str">
        <f>IF(深海装备!O560="","",深海装备!O560)</f>
        <v/>
      </c>
      <c r="P561" s="370" t="str">
        <f>IF(深海装备!P560="","",深海装备!P560)</f>
        <v/>
      </c>
      <c r="Q561" s="370" t="str">
        <f>IF(深海装备!Q560="","",深海装备!Q560)</f>
        <v/>
      </c>
      <c r="R561" s="370" t="str">
        <f>IF(深海装备!R560="","",深海装备!R560)</f>
        <v/>
      </c>
      <c r="S561" s="370" t="str">
        <f>IF(深海装备!S560="","",深海装备!S560)</f>
        <v/>
      </c>
      <c r="T561" s="370" t="str">
        <f>IF(深海装备!T560="","",深海装备!T560)</f>
        <v/>
      </c>
      <c r="U561" s="370" t="str">
        <f>IF(深海装备!U560="","",深海装备!U560)</f>
        <v/>
      </c>
      <c r="V561" s="370" t="str">
        <f>IF(深海装备!V560="","",深海装备!V560)</f>
        <v/>
      </c>
      <c r="W561" s="370" t="str">
        <f>IF(深海装备!W560="","",深海装备!W560)</f>
        <v/>
      </c>
      <c r="X561" s="370" t="str">
        <f>IF(深海装备!X560="","",深海装备!X560)</f>
        <v/>
      </c>
      <c r="Y561" s="370" t="str">
        <f>IF(深海装备!Y560="","",深海装备!Y560)</f>
        <v/>
      </c>
      <c r="Z561" s="370" t="str">
        <f>IF(深海装备!Z560="","",深海装备!Z560)</f>
        <v/>
      </c>
      <c r="AA561" s="370" t="str">
        <f>IF(深海装备!AA560="","",深海装备!AA560)</f>
        <v/>
      </c>
      <c r="AB561" t="str">
        <f>IF(深海装备!AB560="","",深海装备!AB560)</f>
        <v/>
      </c>
      <c r="AC561" t="str">
        <f>IF(深海装备!AC560="","",深海装备!AC560)</f>
        <v/>
      </c>
      <c r="AD561" t="str">
        <f>IF(深海装备!AD560="","",深海装备!AD560)</f>
        <v/>
      </c>
    </row>
    <row r="562" spans="1:30">
      <c r="A562" t="str">
        <f>IF(深海装备!A561="","",深海装备!A561)</f>
        <v/>
      </c>
      <c r="B562" s="67" t="str">
        <f>IF(深海装备!B561="","",深海装备!B561)</f>
        <v/>
      </c>
      <c r="C562" t="str">
        <f>IF(深海装备!C561="","",深海装备!C561)</f>
        <v/>
      </c>
      <c r="D562" t="str">
        <f>IF(深海装备!D561="","",深海装备!D561)</f>
        <v/>
      </c>
      <c r="E562" s="370" t="str">
        <f>IF(深海装备!E561="","",深海装备!E561)</f>
        <v/>
      </c>
      <c r="F562" s="370" t="str">
        <f>IF(深海装备!F561="","",深海装备!F561)</f>
        <v/>
      </c>
      <c r="G562" s="370" t="str">
        <f>IF(深海装备!G561="","",深海装备!G561)</f>
        <v/>
      </c>
      <c r="H562" s="370" t="str">
        <f>IF(深海装备!H561="","",深海装备!H561)</f>
        <v/>
      </c>
      <c r="I562" s="370" t="str">
        <f>IF(深海装备!I561="","",深海装备!I561)</f>
        <v/>
      </c>
      <c r="J562" s="370" t="str">
        <f>IF(深海装备!J561="","",深海装备!J561)</f>
        <v/>
      </c>
      <c r="K562" s="370" t="str">
        <f>IF(深海装备!K561="","",深海装备!K561)</f>
        <v/>
      </c>
      <c r="L562" s="370" t="str">
        <f>IF(深海装备!L561="","",深海装备!L561)</f>
        <v/>
      </c>
      <c r="M562" s="370" t="str">
        <f>IF(深海装备!M561="","",深海装备!M561)</f>
        <v/>
      </c>
      <c r="N562" s="370" t="str">
        <f>IF(深海装备!N561="","",深海装备!N561)</f>
        <v/>
      </c>
      <c r="O562" s="370" t="str">
        <f>IF(深海装备!O561="","",深海装备!O561)</f>
        <v/>
      </c>
      <c r="P562" s="370" t="str">
        <f>IF(深海装备!P561="","",深海装备!P561)</f>
        <v/>
      </c>
      <c r="Q562" s="370" t="str">
        <f>IF(深海装备!Q561="","",深海装备!Q561)</f>
        <v/>
      </c>
      <c r="R562" s="370" t="str">
        <f>IF(深海装备!R561="","",深海装备!R561)</f>
        <v/>
      </c>
      <c r="S562" s="370" t="str">
        <f>IF(深海装备!S561="","",深海装备!S561)</f>
        <v/>
      </c>
      <c r="T562" s="370" t="str">
        <f>IF(深海装备!T561="","",深海装备!T561)</f>
        <v/>
      </c>
      <c r="U562" s="370" t="str">
        <f>IF(深海装备!U561="","",深海装备!U561)</f>
        <v/>
      </c>
      <c r="V562" s="370" t="str">
        <f>IF(深海装备!V561="","",深海装备!V561)</f>
        <v/>
      </c>
      <c r="W562" s="370" t="str">
        <f>IF(深海装备!W561="","",深海装备!W561)</f>
        <v/>
      </c>
      <c r="X562" s="370" t="str">
        <f>IF(深海装备!X561="","",深海装备!X561)</f>
        <v/>
      </c>
      <c r="Y562" s="370" t="str">
        <f>IF(深海装备!Y561="","",深海装备!Y561)</f>
        <v/>
      </c>
      <c r="Z562" s="370" t="str">
        <f>IF(深海装备!Z561="","",深海装备!Z561)</f>
        <v/>
      </c>
      <c r="AA562" s="370" t="str">
        <f>IF(深海装备!AA561="","",深海装备!AA561)</f>
        <v/>
      </c>
      <c r="AB562" t="str">
        <f>IF(深海装备!AB561="","",深海装备!AB561)</f>
        <v/>
      </c>
      <c r="AC562" t="str">
        <f>IF(深海装备!AC561="","",深海装备!AC561)</f>
        <v/>
      </c>
      <c r="AD562" t="str">
        <f>IF(深海装备!AD561="","",深海装备!AD561)</f>
        <v/>
      </c>
    </row>
    <row r="563" spans="1:30">
      <c r="A563" t="str">
        <f>IF(深海装备!A562="","",深海装备!A562)</f>
        <v/>
      </c>
      <c r="B563" s="67" t="str">
        <f>IF(深海装备!B562="","",深海装备!B562)</f>
        <v/>
      </c>
      <c r="C563" t="str">
        <f>IF(深海装备!C562="","",深海装备!C562)</f>
        <v/>
      </c>
      <c r="D563" t="str">
        <f>IF(深海装备!D562="","",深海装备!D562)</f>
        <v/>
      </c>
      <c r="E563" s="370" t="str">
        <f>IF(深海装备!E562="","",深海装备!E562)</f>
        <v/>
      </c>
      <c r="F563" s="370" t="str">
        <f>IF(深海装备!F562="","",深海装备!F562)</f>
        <v/>
      </c>
      <c r="G563" s="370" t="str">
        <f>IF(深海装备!G562="","",深海装备!G562)</f>
        <v/>
      </c>
      <c r="H563" s="370" t="str">
        <f>IF(深海装备!H562="","",深海装备!H562)</f>
        <v/>
      </c>
      <c r="I563" s="370" t="str">
        <f>IF(深海装备!I562="","",深海装备!I562)</f>
        <v/>
      </c>
      <c r="J563" s="370" t="str">
        <f>IF(深海装备!J562="","",深海装备!J562)</f>
        <v/>
      </c>
      <c r="K563" s="370" t="str">
        <f>IF(深海装备!K562="","",深海装备!K562)</f>
        <v/>
      </c>
      <c r="L563" s="370" t="str">
        <f>IF(深海装备!L562="","",深海装备!L562)</f>
        <v/>
      </c>
      <c r="M563" s="370" t="str">
        <f>IF(深海装备!M562="","",深海装备!M562)</f>
        <v/>
      </c>
      <c r="N563" s="370" t="str">
        <f>IF(深海装备!N562="","",深海装备!N562)</f>
        <v/>
      </c>
      <c r="O563" s="370" t="str">
        <f>IF(深海装备!O562="","",深海装备!O562)</f>
        <v/>
      </c>
      <c r="P563" s="370" t="str">
        <f>IF(深海装备!P562="","",深海装备!P562)</f>
        <v/>
      </c>
      <c r="Q563" s="370" t="str">
        <f>IF(深海装备!Q562="","",深海装备!Q562)</f>
        <v/>
      </c>
      <c r="R563" s="370" t="str">
        <f>IF(深海装备!R562="","",深海装备!R562)</f>
        <v/>
      </c>
      <c r="S563" s="370" t="str">
        <f>IF(深海装备!S562="","",深海装备!S562)</f>
        <v/>
      </c>
      <c r="T563" s="370" t="str">
        <f>IF(深海装备!T562="","",深海装备!T562)</f>
        <v/>
      </c>
      <c r="U563" s="370" t="str">
        <f>IF(深海装备!U562="","",深海装备!U562)</f>
        <v/>
      </c>
      <c r="V563" s="370" t="str">
        <f>IF(深海装备!V562="","",深海装备!V562)</f>
        <v/>
      </c>
      <c r="W563" s="370" t="str">
        <f>IF(深海装备!W562="","",深海装备!W562)</f>
        <v/>
      </c>
      <c r="X563" s="370" t="str">
        <f>IF(深海装备!X562="","",深海装备!X562)</f>
        <v/>
      </c>
      <c r="Y563" s="370" t="str">
        <f>IF(深海装备!Y562="","",深海装备!Y562)</f>
        <v/>
      </c>
      <c r="Z563" s="370" t="str">
        <f>IF(深海装备!Z562="","",深海装备!Z562)</f>
        <v/>
      </c>
      <c r="AA563" s="370" t="str">
        <f>IF(深海装备!AA562="","",深海装备!AA562)</f>
        <v/>
      </c>
      <c r="AB563" t="str">
        <f>IF(深海装备!AB562="","",深海装备!AB562)</f>
        <v/>
      </c>
      <c r="AC563" t="str">
        <f>IF(深海装备!AC562="","",深海装备!AC562)</f>
        <v/>
      </c>
      <c r="AD563" t="str">
        <f>IF(深海装备!AD562="","",深海装备!AD562)</f>
        <v/>
      </c>
    </row>
    <row r="564" spans="1:30">
      <c r="A564" t="str">
        <f>IF(深海装备!A563="","",深海装备!A563)</f>
        <v/>
      </c>
      <c r="B564" s="67" t="str">
        <f>IF(深海装备!B563="","",深海装备!B563)</f>
        <v/>
      </c>
      <c r="C564" t="str">
        <f>IF(深海装备!C563="","",深海装备!C563)</f>
        <v/>
      </c>
      <c r="D564" t="str">
        <f>IF(深海装备!D563="","",深海装备!D563)</f>
        <v/>
      </c>
      <c r="E564" s="370" t="str">
        <f>IF(深海装备!E563="","",深海装备!E563)</f>
        <v/>
      </c>
      <c r="F564" s="370" t="str">
        <f>IF(深海装备!F563="","",深海装备!F563)</f>
        <v/>
      </c>
      <c r="G564" s="370" t="str">
        <f>IF(深海装备!G563="","",深海装备!G563)</f>
        <v/>
      </c>
      <c r="H564" s="370" t="str">
        <f>IF(深海装备!H563="","",深海装备!H563)</f>
        <v/>
      </c>
      <c r="I564" s="370" t="str">
        <f>IF(深海装备!I563="","",深海装备!I563)</f>
        <v/>
      </c>
      <c r="J564" s="370" t="str">
        <f>IF(深海装备!J563="","",深海装备!J563)</f>
        <v/>
      </c>
      <c r="K564" s="370" t="str">
        <f>IF(深海装备!K563="","",深海装备!K563)</f>
        <v/>
      </c>
      <c r="L564" s="370" t="str">
        <f>IF(深海装备!L563="","",深海装备!L563)</f>
        <v/>
      </c>
      <c r="M564" s="370" t="str">
        <f>IF(深海装备!M563="","",深海装备!M563)</f>
        <v/>
      </c>
      <c r="N564" s="370" t="str">
        <f>IF(深海装备!N563="","",深海装备!N563)</f>
        <v/>
      </c>
      <c r="O564" s="370" t="str">
        <f>IF(深海装备!O563="","",深海装备!O563)</f>
        <v/>
      </c>
      <c r="P564" s="370" t="str">
        <f>IF(深海装备!P563="","",深海装备!P563)</f>
        <v/>
      </c>
      <c r="Q564" s="370" t="str">
        <f>IF(深海装备!Q563="","",深海装备!Q563)</f>
        <v/>
      </c>
      <c r="R564" s="370" t="str">
        <f>IF(深海装备!R563="","",深海装备!R563)</f>
        <v/>
      </c>
      <c r="S564" s="370" t="str">
        <f>IF(深海装备!S563="","",深海装备!S563)</f>
        <v/>
      </c>
      <c r="T564" s="370" t="str">
        <f>IF(深海装备!T563="","",深海装备!T563)</f>
        <v/>
      </c>
      <c r="U564" s="370" t="str">
        <f>IF(深海装备!U563="","",深海装备!U563)</f>
        <v/>
      </c>
      <c r="V564" s="370" t="str">
        <f>IF(深海装备!V563="","",深海装备!V563)</f>
        <v/>
      </c>
      <c r="W564" s="370" t="str">
        <f>IF(深海装备!W563="","",深海装备!W563)</f>
        <v/>
      </c>
      <c r="X564" s="370" t="str">
        <f>IF(深海装备!X563="","",深海装备!X563)</f>
        <v/>
      </c>
      <c r="Y564" s="370" t="str">
        <f>IF(深海装备!Y563="","",深海装备!Y563)</f>
        <v/>
      </c>
      <c r="Z564" s="370" t="str">
        <f>IF(深海装备!Z563="","",深海装备!Z563)</f>
        <v/>
      </c>
      <c r="AA564" s="370" t="str">
        <f>IF(深海装备!AA563="","",深海装备!AA563)</f>
        <v/>
      </c>
      <c r="AB564" t="str">
        <f>IF(深海装备!AB563="","",深海装备!AB563)</f>
        <v/>
      </c>
      <c r="AC564" t="str">
        <f>IF(深海装备!AC563="","",深海装备!AC563)</f>
        <v/>
      </c>
      <c r="AD564" t="str">
        <f>IF(深海装备!AD563="","",深海装备!AD563)</f>
        <v/>
      </c>
    </row>
    <row r="565" spans="1:30">
      <c r="A565" t="str">
        <f>IF(深海装备!A564="","",深海装备!A564)</f>
        <v/>
      </c>
      <c r="B565" s="67" t="str">
        <f>IF(深海装备!B564="","",深海装备!B564)</f>
        <v/>
      </c>
      <c r="C565" t="str">
        <f>IF(深海装备!C564="","",深海装备!C564)</f>
        <v/>
      </c>
      <c r="D565" t="str">
        <f>IF(深海装备!D564="","",深海装备!D564)</f>
        <v/>
      </c>
      <c r="E565" s="370" t="str">
        <f>IF(深海装备!E564="","",深海装备!E564)</f>
        <v/>
      </c>
      <c r="F565" s="370" t="str">
        <f>IF(深海装备!F564="","",深海装备!F564)</f>
        <v/>
      </c>
      <c r="G565" s="370" t="str">
        <f>IF(深海装备!G564="","",深海装备!G564)</f>
        <v/>
      </c>
      <c r="H565" s="370" t="str">
        <f>IF(深海装备!H564="","",深海装备!H564)</f>
        <v/>
      </c>
      <c r="I565" s="370" t="str">
        <f>IF(深海装备!I564="","",深海装备!I564)</f>
        <v/>
      </c>
      <c r="J565" s="370" t="str">
        <f>IF(深海装备!J564="","",深海装备!J564)</f>
        <v/>
      </c>
      <c r="K565" s="370" t="str">
        <f>IF(深海装备!K564="","",深海装备!K564)</f>
        <v/>
      </c>
      <c r="L565" s="370" t="str">
        <f>IF(深海装备!L564="","",深海装备!L564)</f>
        <v/>
      </c>
      <c r="M565" s="370" t="str">
        <f>IF(深海装备!M564="","",深海装备!M564)</f>
        <v/>
      </c>
      <c r="N565" s="370" t="str">
        <f>IF(深海装备!N564="","",深海装备!N564)</f>
        <v/>
      </c>
      <c r="O565" s="370" t="str">
        <f>IF(深海装备!O564="","",深海装备!O564)</f>
        <v/>
      </c>
      <c r="P565" s="370" t="str">
        <f>IF(深海装备!P564="","",深海装备!P564)</f>
        <v/>
      </c>
      <c r="Q565" s="370" t="str">
        <f>IF(深海装备!Q564="","",深海装备!Q564)</f>
        <v/>
      </c>
      <c r="R565" s="370" t="str">
        <f>IF(深海装备!R564="","",深海装备!R564)</f>
        <v/>
      </c>
      <c r="S565" s="370" t="str">
        <f>IF(深海装备!S564="","",深海装备!S564)</f>
        <v/>
      </c>
      <c r="T565" s="370" t="str">
        <f>IF(深海装备!T564="","",深海装备!T564)</f>
        <v/>
      </c>
      <c r="U565" s="370" t="str">
        <f>IF(深海装备!U564="","",深海装备!U564)</f>
        <v/>
      </c>
      <c r="V565" s="370" t="str">
        <f>IF(深海装备!V564="","",深海装备!V564)</f>
        <v/>
      </c>
      <c r="W565" s="370" t="str">
        <f>IF(深海装备!W564="","",深海装备!W564)</f>
        <v/>
      </c>
      <c r="X565" s="370" t="str">
        <f>IF(深海装备!X564="","",深海装备!X564)</f>
        <v/>
      </c>
      <c r="Y565" s="370" t="str">
        <f>IF(深海装备!Y564="","",深海装备!Y564)</f>
        <v/>
      </c>
      <c r="Z565" s="370" t="str">
        <f>IF(深海装备!Z564="","",深海装备!Z564)</f>
        <v/>
      </c>
      <c r="AA565" s="370" t="str">
        <f>IF(深海装备!AA564="","",深海装备!AA564)</f>
        <v/>
      </c>
      <c r="AB565" t="str">
        <f>IF(深海装备!AB564="","",深海装备!AB564)</f>
        <v/>
      </c>
      <c r="AC565" t="str">
        <f>IF(深海装备!AC564="","",深海装备!AC564)</f>
        <v/>
      </c>
      <c r="AD565" t="str">
        <f>IF(深海装备!AD564="","",深海装备!AD564)</f>
        <v/>
      </c>
    </row>
    <row r="566" spans="1:30">
      <c r="A566" t="str">
        <f>IF(深海装备!A565="","",深海装备!A565)</f>
        <v/>
      </c>
      <c r="B566" s="67" t="str">
        <f>IF(深海装备!B565="","",深海装备!B565)</f>
        <v/>
      </c>
      <c r="C566" t="str">
        <f>IF(深海装备!C565="","",深海装备!C565)</f>
        <v/>
      </c>
      <c r="D566" t="str">
        <f>IF(深海装备!D565="","",深海装备!D565)</f>
        <v/>
      </c>
      <c r="E566" s="370" t="str">
        <f>IF(深海装备!E565="","",深海装备!E565)</f>
        <v/>
      </c>
      <c r="F566" s="370" t="str">
        <f>IF(深海装备!F565="","",深海装备!F565)</f>
        <v/>
      </c>
      <c r="G566" s="370" t="str">
        <f>IF(深海装备!G565="","",深海装备!G565)</f>
        <v/>
      </c>
      <c r="H566" s="370" t="str">
        <f>IF(深海装备!H565="","",深海装备!H565)</f>
        <v/>
      </c>
      <c r="I566" s="370" t="str">
        <f>IF(深海装备!I565="","",深海装备!I565)</f>
        <v/>
      </c>
      <c r="J566" s="370" t="str">
        <f>IF(深海装备!J565="","",深海装备!J565)</f>
        <v/>
      </c>
      <c r="K566" s="370" t="str">
        <f>IF(深海装备!K565="","",深海装备!K565)</f>
        <v/>
      </c>
      <c r="L566" s="370" t="str">
        <f>IF(深海装备!L565="","",深海装备!L565)</f>
        <v/>
      </c>
      <c r="M566" s="370" t="str">
        <f>IF(深海装备!M565="","",深海装备!M565)</f>
        <v/>
      </c>
      <c r="N566" s="370" t="str">
        <f>IF(深海装备!N565="","",深海装备!N565)</f>
        <v/>
      </c>
      <c r="O566" s="370" t="str">
        <f>IF(深海装备!O565="","",深海装备!O565)</f>
        <v/>
      </c>
      <c r="P566" s="370" t="str">
        <f>IF(深海装备!P565="","",深海装备!P565)</f>
        <v/>
      </c>
      <c r="Q566" s="370" t="str">
        <f>IF(深海装备!Q565="","",深海装备!Q565)</f>
        <v/>
      </c>
      <c r="R566" s="370" t="str">
        <f>IF(深海装备!R565="","",深海装备!R565)</f>
        <v/>
      </c>
      <c r="S566" s="370" t="str">
        <f>IF(深海装备!S565="","",深海装备!S565)</f>
        <v/>
      </c>
      <c r="T566" s="370" t="str">
        <f>IF(深海装备!T565="","",深海装备!T565)</f>
        <v/>
      </c>
      <c r="U566" s="370" t="str">
        <f>IF(深海装备!U565="","",深海装备!U565)</f>
        <v/>
      </c>
      <c r="V566" s="370" t="str">
        <f>IF(深海装备!V565="","",深海装备!V565)</f>
        <v/>
      </c>
      <c r="W566" s="370" t="str">
        <f>IF(深海装备!W565="","",深海装备!W565)</f>
        <v/>
      </c>
      <c r="X566" s="370" t="str">
        <f>IF(深海装备!X565="","",深海装备!X565)</f>
        <v/>
      </c>
      <c r="Y566" s="370" t="str">
        <f>IF(深海装备!Y565="","",深海装备!Y565)</f>
        <v/>
      </c>
      <c r="Z566" s="370" t="str">
        <f>IF(深海装备!Z565="","",深海装备!Z565)</f>
        <v/>
      </c>
      <c r="AA566" s="370" t="str">
        <f>IF(深海装备!AA565="","",深海装备!AA565)</f>
        <v/>
      </c>
      <c r="AB566" t="str">
        <f>IF(深海装备!AB565="","",深海装备!AB565)</f>
        <v/>
      </c>
      <c r="AC566" t="str">
        <f>IF(深海装备!AC565="","",深海装备!AC565)</f>
        <v/>
      </c>
      <c r="AD566" t="str">
        <f>IF(深海装备!AD565="","",深海装备!AD565)</f>
        <v/>
      </c>
    </row>
    <row r="567" spans="1:30">
      <c r="A567" t="str">
        <f>IF(深海装备!A566="","",深海装备!A566)</f>
        <v/>
      </c>
      <c r="B567" s="67" t="str">
        <f>IF(深海装备!B566="","",深海装备!B566)</f>
        <v/>
      </c>
      <c r="C567" t="str">
        <f>IF(深海装备!C566="","",深海装备!C566)</f>
        <v/>
      </c>
      <c r="D567" t="str">
        <f>IF(深海装备!D566="","",深海装备!D566)</f>
        <v/>
      </c>
      <c r="E567" s="370" t="str">
        <f>IF(深海装备!E566="","",深海装备!E566)</f>
        <v/>
      </c>
      <c r="F567" s="370" t="str">
        <f>IF(深海装备!F566="","",深海装备!F566)</f>
        <v/>
      </c>
      <c r="G567" s="370" t="str">
        <f>IF(深海装备!G566="","",深海装备!G566)</f>
        <v/>
      </c>
      <c r="H567" s="370" t="str">
        <f>IF(深海装备!H566="","",深海装备!H566)</f>
        <v/>
      </c>
      <c r="I567" s="370" t="str">
        <f>IF(深海装备!I566="","",深海装备!I566)</f>
        <v/>
      </c>
      <c r="J567" s="370" t="str">
        <f>IF(深海装备!J566="","",深海装备!J566)</f>
        <v/>
      </c>
      <c r="K567" s="370" t="str">
        <f>IF(深海装备!K566="","",深海装备!K566)</f>
        <v/>
      </c>
      <c r="L567" s="370" t="str">
        <f>IF(深海装备!L566="","",深海装备!L566)</f>
        <v/>
      </c>
      <c r="M567" s="370" t="str">
        <f>IF(深海装备!M566="","",深海装备!M566)</f>
        <v/>
      </c>
      <c r="N567" s="370" t="str">
        <f>IF(深海装备!N566="","",深海装备!N566)</f>
        <v/>
      </c>
      <c r="O567" s="370" t="str">
        <f>IF(深海装备!O566="","",深海装备!O566)</f>
        <v/>
      </c>
      <c r="P567" s="370" t="str">
        <f>IF(深海装备!P566="","",深海装备!P566)</f>
        <v/>
      </c>
      <c r="Q567" s="370" t="str">
        <f>IF(深海装备!Q566="","",深海装备!Q566)</f>
        <v/>
      </c>
      <c r="R567" s="370" t="str">
        <f>IF(深海装备!R566="","",深海装备!R566)</f>
        <v/>
      </c>
      <c r="S567" s="370" t="str">
        <f>IF(深海装备!S566="","",深海装备!S566)</f>
        <v/>
      </c>
      <c r="T567" s="370" t="str">
        <f>IF(深海装备!T566="","",深海装备!T566)</f>
        <v/>
      </c>
      <c r="U567" s="370" t="str">
        <f>IF(深海装备!U566="","",深海装备!U566)</f>
        <v/>
      </c>
      <c r="V567" s="370" t="str">
        <f>IF(深海装备!V566="","",深海装备!V566)</f>
        <v/>
      </c>
      <c r="W567" s="370" t="str">
        <f>IF(深海装备!W566="","",深海装备!W566)</f>
        <v/>
      </c>
      <c r="X567" s="370" t="str">
        <f>IF(深海装备!X566="","",深海装备!X566)</f>
        <v/>
      </c>
      <c r="Y567" s="370" t="str">
        <f>IF(深海装备!Y566="","",深海装备!Y566)</f>
        <v/>
      </c>
      <c r="Z567" s="370" t="str">
        <f>IF(深海装备!Z566="","",深海装备!Z566)</f>
        <v/>
      </c>
      <c r="AA567" s="370" t="str">
        <f>IF(深海装备!AA566="","",深海装备!AA566)</f>
        <v/>
      </c>
      <c r="AB567" t="str">
        <f>IF(深海装备!AB566="","",深海装备!AB566)</f>
        <v/>
      </c>
      <c r="AC567" t="str">
        <f>IF(深海装备!AC566="","",深海装备!AC566)</f>
        <v/>
      </c>
      <c r="AD567" t="str">
        <f>IF(深海装备!AD566="","",深海装备!AD566)</f>
        <v/>
      </c>
    </row>
    <row r="568" spans="1:30">
      <c r="A568" t="str">
        <f>IF(深海装备!A567="","",深海装备!A567)</f>
        <v/>
      </c>
      <c r="B568" s="67" t="str">
        <f>IF(深海装备!B567="","",深海装备!B567)</f>
        <v/>
      </c>
      <c r="C568" t="str">
        <f>IF(深海装备!C567="","",深海装备!C567)</f>
        <v/>
      </c>
      <c r="D568" t="str">
        <f>IF(深海装备!D567="","",深海装备!D567)</f>
        <v/>
      </c>
      <c r="E568" s="370" t="str">
        <f>IF(深海装备!E567="","",深海装备!E567)</f>
        <v/>
      </c>
      <c r="F568" s="370" t="str">
        <f>IF(深海装备!F567="","",深海装备!F567)</f>
        <v/>
      </c>
      <c r="G568" s="370" t="str">
        <f>IF(深海装备!G567="","",深海装备!G567)</f>
        <v/>
      </c>
      <c r="H568" s="370" t="str">
        <f>IF(深海装备!H567="","",深海装备!H567)</f>
        <v/>
      </c>
      <c r="I568" s="370" t="str">
        <f>IF(深海装备!I567="","",深海装备!I567)</f>
        <v/>
      </c>
      <c r="J568" s="370" t="str">
        <f>IF(深海装备!J567="","",深海装备!J567)</f>
        <v/>
      </c>
      <c r="K568" s="370" t="str">
        <f>IF(深海装备!K567="","",深海装备!K567)</f>
        <v/>
      </c>
      <c r="L568" s="370" t="str">
        <f>IF(深海装备!L567="","",深海装备!L567)</f>
        <v/>
      </c>
      <c r="M568" s="370" t="str">
        <f>IF(深海装备!M567="","",深海装备!M567)</f>
        <v/>
      </c>
      <c r="N568" s="370" t="str">
        <f>IF(深海装备!N567="","",深海装备!N567)</f>
        <v/>
      </c>
      <c r="O568" s="370" t="str">
        <f>IF(深海装备!O567="","",深海装备!O567)</f>
        <v/>
      </c>
      <c r="P568" s="370" t="str">
        <f>IF(深海装备!P567="","",深海装备!P567)</f>
        <v/>
      </c>
      <c r="Q568" s="370" t="str">
        <f>IF(深海装备!Q567="","",深海装备!Q567)</f>
        <v/>
      </c>
      <c r="R568" s="370" t="str">
        <f>IF(深海装备!R567="","",深海装备!R567)</f>
        <v/>
      </c>
      <c r="S568" s="370" t="str">
        <f>IF(深海装备!S567="","",深海装备!S567)</f>
        <v/>
      </c>
      <c r="T568" s="370" t="str">
        <f>IF(深海装备!T567="","",深海装备!T567)</f>
        <v/>
      </c>
      <c r="U568" s="370" t="str">
        <f>IF(深海装备!U567="","",深海装备!U567)</f>
        <v/>
      </c>
      <c r="V568" s="370" t="str">
        <f>IF(深海装备!V567="","",深海装备!V567)</f>
        <v/>
      </c>
      <c r="W568" s="370" t="str">
        <f>IF(深海装备!W567="","",深海装备!W567)</f>
        <v/>
      </c>
      <c r="X568" s="370" t="str">
        <f>IF(深海装备!X567="","",深海装备!X567)</f>
        <v/>
      </c>
      <c r="Y568" s="370" t="str">
        <f>IF(深海装备!Y567="","",深海装备!Y567)</f>
        <v/>
      </c>
      <c r="Z568" s="370" t="str">
        <f>IF(深海装备!Z567="","",深海装备!Z567)</f>
        <v/>
      </c>
      <c r="AA568" s="370" t="str">
        <f>IF(深海装备!AA567="","",深海装备!AA567)</f>
        <v/>
      </c>
      <c r="AB568" t="str">
        <f>IF(深海装备!AB567="","",深海装备!AB567)</f>
        <v/>
      </c>
      <c r="AC568" t="str">
        <f>IF(深海装备!AC567="","",深海装备!AC567)</f>
        <v/>
      </c>
      <c r="AD568" t="str">
        <f>IF(深海装备!AD567="","",深海装备!AD567)</f>
        <v/>
      </c>
    </row>
    <row r="569" spans="1:30">
      <c r="A569" t="str">
        <f>IF(深海装备!A568="","",深海装备!A568)</f>
        <v/>
      </c>
      <c r="B569" s="67" t="str">
        <f>IF(深海装备!B568="","",深海装备!B568)</f>
        <v/>
      </c>
      <c r="C569" t="str">
        <f>IF(深海装备!C568="","",深海装备!C568)</f>
        <v/>
      </c>
      <c r="D569" t="str">
        <f>IF(深海装备!D568="","",深海装备!D568)</f>
        <v/>
      </c>
      <c r="E569" s="370" t="str">
        <f>IF(深海装备!E568="","",深海装备!E568)</f>
        <v/>
      </c>
      <c r="F569" s="370" t="str">
        <f>IF(深海装备!F568="","",深海装备!F568)</f>
        <v/>
      </c>
      <c r="G569" s="370" t="str">
        <f>IF(深海装备!G568="","",深海装备!G568)</f>
        <v/>
      </c>
      <c r="H569" s="370" t="str">
        <f>IF(深海装备!H568="","",深海装备!H568)</f>
        <v/>
      </c>
      <c r="I569" s="370" t="str">
        <f>IF(深海装备!I568="","",深海装备!I568)</f>
        <v/>
      </c>
      <c r="J569" s="370" t="str">
        <f>IF(深海装备!J568="","",深海装备!J568)</f>
        <v/>
      </c>
      <c r="K569" s="370" t="str">
        <f>IF(深海装备!K568="","",深海装备!K568)</f>
        <v/>
      </c>
      <c r="L569" s="370" t="str">
        <f>IF(深海装备!L568="","",深海装备!L568)</f>
        <v/>
      </c>
      <c r="M569" s="370" t="str">
        <f>IF(深海装备!M568="","",深海装备!M568)</f>
        <v/>
      </c>
      <c r="N569" s="370" t="str">
        <f>IF(深海装备!N568="","",深海装备!N568)</f>
        <v/>
      </c>
      <c r="O569" s="370" t="str">
        <f>IF(深海装备!O568="","",深海装备!O568)</f>
        <v/>
      </c>
      <c r="P569" s="370" t="str">
        <f>IF(深海装备!P568="","",深海装备!P568)</f>
        <v/>
      </c>
      <c r="Q569" s="370" t="str">
        <f>IF(深海装备!Q568="","",深海装备!Q568)</f>
        <v/>
      </c>
      <c r="R569" s="370" t="str">
        <f>IF(深海装备!R568="","",深海装备!R568)</f>
        <v/>
      </c>
      <c r="S569" s="370" t="str">
        <f>IF(深海装备!S568="","",深海装备!S568)</f>
        <v/>
      </c>
      <c r="T569" s="370" t="str">
        <f>IF(深海装备!T568="","",深海装备!T568)</f>
        <v/>
      </c>
      <c r="U569" s="370" t="str">
        <f>IF(深海装备!U568="","",深海装备!U568)</f>
        <v/>
      </c>
      <c r="V569" s="370" t="str">
        <f>IF(深海装备!V568="","",深海装备!V568)</f>
        <v/>
      </c>
      <c r="W569" s="370" t="str">
        <f>IF(深海装备!W568="","",深海装备!W568)</f>
        <v/>
      </c>
      <c r="X569" s="370" t="str">
        <f>IF(深海装备!X568="","",深海装备!X568)</f>
        <v/>
      </c>
      <c r="Y569" s="370" t="str">
        <f>IF(深海装备!Y568="","",深海装备!Y568)</f>
        <v/>
      </c>
      <c r="Z569" s="370" t="str">
        <f>IF(深海装备!Z568="","",深海装备!Z568)</f>
        <v/>
      </c>
      <c r="AA569" s="370" t="str">
        <f>IF(深海装备!AA568="","",深海装备!AA568)</f>
        <v/>
      </c>
      <c r="AB569" t="str">
        <f>IF(深海装备!AB568="","",深海装备!AB568)</f>
        <v/>
      </c>
      <c r="AC569" t="str">
        <f>IF(深海装备!AC568="","",深海装备!AC568)</f>
        <v/>
      </c>
      <c r="AD569" t="str">
        <f>IF(深海装备!AD568="","",深海装备!AD568)</f>
        <v/>
      </c>
    </row>
    <row r="570" spans="1:30">
      <c r="A570" t="str">
        <f>IF(深海装备!A569="","",深海装备!A569)</f>
        <v/>
      </c>
      <c r="B570" s="67" t="str">
        <f>IF(深海装备!B569="","",深海装备!B569)</f>
        <v/>
      </c>
      <c r="C570" t="str">
        <f>IF(深海装备!C569="","",深海装备!C569)</f>
        <v/>
      </c>
      <c r="D570" t="str">
        <f>IF(深海装备!D569="","",深海装备!D569)</f>
        <v/>
      </c>
      <c r="E570" s="370" t="str">
        <f>IF(深海装备!E569="","",深海装备!E569)</f>
        <v/>
      </c>
      <c r="F570" s="370" t="str">
        <f>IF(深海装备!F569="","",深海装备!F569)</f>
        <v/>
      </c>
      <c r="G570" s="370" t="str">
        <f>IF(深海装备!G569="","",深海装备!G569)</f>
        <v/>
      </c>
      <c r="H570" s="370" t="str">
        <f>IF(深海装备!H569="","",深海装备!H569)</f>
        <v/>
      </c>
      <c r="I570" s="370" t="str">
        <f>IF(深海装备!I569="","",深海装备!I569)</f>
        <v/>
      </c>
      <c r="J570" s="370" t="str">
        <f>IF(深海装备!J569="","",深海装备!J569)</f>
        <v/>
      </c>
      <c r="K570" s="370" t="str">
        <f>IF(深海装备!K569="","",深海装备!K569)</f>
        <v/>
      </c>
      <c r="L570" s="370" t="str">
        <f>IF(深海装备!L569="","",深海装备!L569)</f>
        <v/>
      </c>
      <c r="M570" s="370" t="str">
        <f>IF(深海装备!M569="","",深海装备!M569)</f>
        <v/>
      </c>
      <c r="N570" s="370" t="str">
        <f>IF(深海装备!N569="","",深海装备!N569)</f>
        <v/>
      </c>
      <c r="O570" s="370" t="str">
        <f>IF(深海装备!O569="","",深海装备!O569)</f>
        <v/>
      </c>
      <c r="P570" s="370" t="str">
        <f>IF(深海装备!P569="","",深海装备!P569)</f>
        <v/>
      </c>
      <c r="Q570" s="370" t="str">
        <f>IF(深海装备!Q569="","",深海装备!Q569)</f>
        <v/>
      </c>
      <c r="R570" s="370" t="str">
        <f>IF(深海装备!R569="","",深海装备!R569)</f>
        <v/>
      </c>
      <c r="S570" s="370" t="str">
        <f>IF(深海装备!S569="","",深海装备!S569)</f>
        <v/>
      </c>
      <c r="T570" s="370" t="str">
        <f>IF(深海装备!T569="","",深海装备!T569)</f>
        <v/>
      </c>
      <c r="U570" s="370" t="str">
        <f>IF(深海装备!U569="","",深海装备!U569)</f>
        <v/>
      </c>
      <c r="V570" s="370" t="str">
        <f>IF(深海装备!V569="","",深海装备!V569)</f>
        <v/>
      </c>
      <c r="W570" s="370" t="str">
        <f>IF(深海装备!W569="","",深海装备!W569)</f>
        <v/>
      </c>
      <c r="X570" s="370" t="str">
        <f>IF(深海装备!X569="","",深海装备!X569)</f>
        <v/>
      </c>
      <c r="Y570" s="370" t="str">
        <f>IF(深海装备!Y569="","",深海装备!Y569)</f>
        <v/>
      </c>
      <c r="Z570" s="370" t="str">
        <f>IF(深海装备!Z569="","",深海装备!Z569)</f>
        <v/>
      </c>
      <c r="AA570" s="370" t="str">
        <f>IF(深海装备!AA569="","",深海装备!AA569)</f>
        <v/>
      </c>
      <c r="AB570" t="str">
        <f>IF(深海装备!AB569="","",深海装备!AB569)</f>
        <v/>
      </c>
      <c r="AC570" t="str">
        <f>IF(深海装备!AC569="","",深海装备!AC569)</f>
        <v/>
      </c>
      <c r="AD570" t="str">
        <f>IF(深海装备!AD569="","",深海装备!AD569)</f>
        <v/>
      </c>
    </row>
    <row r="571" spans="1:30">
      <c r="A571" t="str">
        <f>IF(深海装备!A570="","",深海装备!A570)</f>
        <v/>
      </c>
      <c r="B571" s="67" t="str">
        <f>IF(深海装备!B570="","",深海装备!B570)</f>
        <v/>
      </c>
      <c r="C571" t="str">
        <f>IF(深海装备!C570="","",深海装备!C570)</f>
        <v/>
      </c>
      <c r="D571" t="str">
        <f>IF(深海装备!D570="","",深海装备!D570)</f>
        <v/>
      </c>
      <c r="E571" s="370" t="str">
        <f>IF(深海装备!E570="","",深海装备!E570)</f>
        <v/>
      </c>
      <c r="F571" s="370" t="str">
        <f>IF(深海装备!F570="","",深海装备!F570)</f>
        <v/>
      </c>
      <c r="G571" s="370" t="str">
        <f>IF(深海装备!G570="","",深海装备!G570)</f>
        <v/>
      </c>
      <c r="H571" s="370" t="str">
        <f>IF(深海装备!H570="","",深海装备!H570)</f>
        <v/>
      </c>
      <c r="I571" s="370" t="str">
        <f>IF(深海装备!I570="","",深海装备!I570)</f>
        <v/>
      </c>
      <c r="J571" s="370" t="str">
        <f>IF(深海装备!J570="","",深海装备!J570)</f>
        <v/>
      </c>
      <c r="K571" s="370" t="str">
        <f>IF(深海装备!K570="","",深海装备!K570)</f>
        <v/>
      </c>
      <c r="L571" s="370" t="str">
        <f>IF(深海装备!L570="","",深海装备!L570)</f>
        <v/>
      </c>
      <c r="M571" s="370" t="str">
        <f>IF(深海装备!M570="","",深海装备!M570)</f>
        <v/>
      </c>
      <c r="N571" s="370" t="str">
        <f>IF(深海装备!N570="","",深海装备!N570)</f>
        <v/>
      </c>
      <c r="O571" s="370" t="str">
        <f>IF(深海装备!O570="","",深海装备!O570)</f>
        <v/>
      </c>
      <c r="P571" s="370" t="str">
        <f>IF(深海装备!P570="","",深海装备!P570)</f>
        <v/>
      </c>
      <c r="Q571" s="370" t="str">
        <f>IF(深海装备!Q570="","",深海装备!Q570)</f>
        <v/>
      </c>
      <c r="R571" s="370" t="str">
        <f>IF(深海装备!R570="","",深海装备!R570)</f>
        <v/>
      </c>
      <c r="S571" s="370" t="str">
        <f>IF(深海装备!S570="","",深海装备!S570)</f>
        <v/>
      </c>
      <c r="T571" s="370" t="str">
        <f>IF(深海装备!T570="","",深海装备!T570)</f>
        <v/>
      </c>
      <c r="U571" s="370" t="str">
        <f>IF(深海装备!U570="","",深海装备!U570)</f>
        <v/>
      </c>
      <c r="V571" s="370" t="str">
        <f>IF(深海装备!V570="","",深海装备!V570)</f>
        <v/>
      </c>
      <c r="W571" s="370" t="str">
        <f>IF(深海装备!W570="","",深海装备!W570)</f>
        <v/>
      </c>
      <c r="X571" s="370" t="str">
        <f>IF(深海装备!X570="","",深海装备!X570)</f>
        <v/>
      </c>
      <c r="Y571" s="370" t="str">
        <f>IF(深海装备!Y570="","",深海装备!Y570)</f>
        <v/>
      </c>
      <c r="Z571" s="370" t="str">
        <f>IF(深海装备!Z570="","",深海装备!Z570)</f>
        <v/>
      </c>
      <c r="AA571" s="370" t="str">
        <f>IF(深海装备!AA570="","",深海装备!AA570)</f>
        <v/>
      </c>
      <c r="AB571" t="str">
        <f>IF(深海装备!AB570="","",深海装备!AB570)</f>
        <v/>
      </c>
      <c r="AC571" t="str">
        <f>IF(深海装备!AC570="","",深海装备!AC570)</f>
        <v/>
      </c>
      <c r="AD571" t="str">
        <f>IF(深海装备!AD570="","",深海装备!AD570)</f>
        <v/>
      </c>
    </row>
    <row r="572" spans="1:30">
      <c r="A572" t="str">
        <f>IF(深海装备!A571="","",深海装备!A571)</f>
        <v/>
      </c>
      <c r="B572" s="67" t="str">
        <f>IF(深海装备!B571="","",深海装备!B571)</f>
        <v/>
      </c>
      <c r="C572" t="str">
        <f>IF(深海装备!C571="","",深海装备!C571)</f>
        <v/>
      </c>
      <c r="D572" t="str">
        <f>IF(深海装备!D571="","",深海装备!D571)</f>
        <v/>
      </c>
      <c r="E572" s="370" t="str">
        <f>IF(深海装备!E571="","",深海装备!E571)</f>
        <v/>
      </c>
      <c r="F572" s="370" t="str">
        <f>IF(深海装备!F571="","",深海装备!F571)</f>
        <v/>
      </c>
      <c r="G572" s="370" t="str">
        <f>IF(深海装备!G571="","",深海装备!G571)</f>
        <v/>
      </c>
      <c r="H572" s="370" t="str">
        <f>IF(深海装备!H571="","",深海装备!H571)</f>
        <v/>
      </c>
      <c r="I572" s="370" t="str">
        <f>IF(深海装备!I571="","",深海装备!I571)</f>
        <v/>
      </c>
      <c r="J572" s="370" t="str">
        <f>IF(深海装备!J571="","",深海装备!J571)</f>
        <v/>
      </c>
      <c r="K572" s="370" t="str">
        <f>IF(深海装备!K571="","",深海装备!K571)</f>
        <v/>
      </c>
      <c r="L572" s="370" t="str">
        <f>IF(深海装备!L571="","",深海装备!L571)</f>
        <v/>
      </c>
      <c r="M572" s="370" t="str">
        <f>IF(深海装备!M571="","",深海装备!M571)</f>
        <v/>
      </c>
      <c r="N572" s="370" t="str">
        <f>IF(深海装备!N571="","",深海装备!N571)</f>
        <v/>
      </c>
      <c r="O572" s="370" t="str">
        <f>IF(深海装备!O571="","",深海装备!O571)</f>
        <v/>
      </c>
      <c r="P572" s="370" t="str">
        <f>IF(深海装备!P571="","",深海装备!P571)</f>
        <v/>
      </c>
      <c r="Q572" s="370" t="str">
        <f>IF(深海装备!Q571="","",深海装备!Q571)</f>
        <v/>
      </c>
      <c r="R572" s="370" t="str">
        <f>IF(深海装备!R571="","",深海装备!R571)</f>
        <v/>
      </c>
      <c r="S572" s="370" t="str">
        <f>IF(深海装备!S571="","",深海装备!S571)</f>
        <v/>
      </c>
      <c r="T572" s="370" t="str">
        <f>IF(深海装备!T571="","",深海装备!T571)</f>
        <v/>
      </c>
      <c r="U572" s="370" t="str">
        <f>IF(深海装备!U571="","",深海装备!U571)</f>
        <v/>
      </c>
      <c r="V572" s="370" t="str">
        <f>IF(深海装备!V571="","",深海装备!V571)</f>
        <v/>
      </c>
      <c r="W572" s="370" t="str">
        <f>IF(深海装备!W571="","",深海装备!W571)</f>
        <v/>
      </c>
      <c r="X572" s="370" t="str">
        <f>IF(深海装备!X571="","",深海装备!X571)</f>
        <v/>
      </c>
      <c r="Y572" s="370" t="str">
        <f>IF(深海装备!Y571="","",深海装备!Y571)</f>
        <v/>
      </c>
      <c r="Z572" s="370" t="str">
        <f>IF(深海装备!Z571="","",深海装备!Z571)</f>
        <v/>
      </c>
      <c r="AA572" s="370" t="str">
        <f>IF(深海装备!AA571="","",深海装备!AA571)</f>
        <v/>
      </c>
      <c r="AB572" t="str">
        <f>IF(深海装备!AB571="","",深海装备!AB571)</f>
        <v/>
      </c>
      <c r="AC572" t="str">
        <f>IF(深海装备!AC571="","",深海装备!AC571)</f>
        <v/>
      </c>
      <c r="AD572" t="str">
        <f>IF(深海装备!AD571="","",深海装备!AD571)</f>
        <v/>
      </c>
    </row>
    <row r="573" spans="1:30">
      <c r="A573" t="str">
        <f>IF(深海装备!A572="","",深海装备!A572)</f>
        <v/>
      </c>
      <c r="B573" s="67" t="str">
        <f>IF(深海装备!B572="","",深海装备!B572)</f>
        <v/>
      </c>
      <c r="C573" t="str">
        <f>IF(深海装备!C572="","",深海装备!C572)</f>
        <v/>
      </c>
      <c r="D573" t="str">
        <f>IF(深海装备!D572="","",深海装备!D572)</f>
        <v/>
      </c>
      <c r="E573" s="370" t="str">
        <f>IF(深海装备!E572="","",深海装备!E572)</f>
        <v/>
      </c>
      <c r="F573" s="370" t="str">
        <f>IF(深海装备!F572="","",深海装备!F572)</f>
        <v/>
      </c>
      <c r="G573" s="370" t="str">
        <f>IF(深海装备!G572="","",深海装备!G572)</f>
        <v/>
      </c>
      <c r="H573" s="370" t="str">
        <f>IF(深海装备!H572="","",深海装备!H572)</f>
        <v/>
      </c>
      <c r="I573" s="370" t="str">
        <f>IF(深海装备!I572="","",深海装备!I572)</f>
        <v/>
      </c>
      <c r="J573" s="370" t="str">
        <f>IF(深海装备!J572="","",深海装备!J572)</f>
        <v/>
      </c>
      <c r="K573" s="370" t="str">
        <f>IF(深海装备!K572="","",深海装备!K572)</f>
        <v/>
      </c>
      <c r="L573" s="370" t="str">
        <f>IF(深海装备!L572="","",深海装备!L572)</f>
        <v/>
      </c>
      <c r="M573" s="370" t="str">
        <f>IF(深海装备!M572="","",深海装备!M572)</f>
        <v/>
      </c>
      <c r="N573" s="370" t="str">
        <f>IF(深海装备!N572="","",深海装备!N572)</f>
        <v/>
      </c>
      <c r="O573" s="370" t="str">
        <f>IF(深海装备!O572="","",深海装备!O572)</f>
        <v/>
      </c>
      <c r="P573" s="370" t="str">
        <f>IF(深海装备!P572="","",深海装备!P572)</f>
        <v/>
      </c>
      <c r="Q573" s="370" t="str">
        <f>IF(深海装备!Q572="","",深海装备!Q572)</f>
        <v/>
      </c>
      <c r="R573" s="370" t="str">
        <f>IF(深海装备!R572="","",深海装备!R572)</f>
        <v/>
      </c>
      <c r="S573" s="370" t="str">
        <f>IF(深海装备!S572="","",深海装备!S572)</f>
        <v/>
      </c>
      <c r="T573" s="370" t="str">
        <f>IF(深海装备!T572="","",深海装备!T572)</f>
        <v/>
      </c>
      <c r="U573" s="370" t="str">
        <f>IF(深海装备!U572="","",深海装备!U572)</f>
        <v/>
      </c>
      <c r="V573" s="370" t="str">
        <f>IF(深海装备!V572="","",深海装备!V572)</f>
        <v/>
      </c>
      <c r="W573" s="370" t="str">
        <f>IF(深海装备!W572="","",深海装备!W572)</f>
        <v/>
      </c>
      <c r="X573" s="370" t="str">
        <f>IF(深海装备!X572="","",深海装备!X572)</f>
        <v/>
      </c>
      <c r="Y573" s="370" t="str">
        <f>IF(深海装备!Y572="","",深海装备!Y572)</f>
        <v/>
      </c>
      <c r="Z573" s="370" t="str">
        <f>IF(深海装备!Z572="","",深海装备!Z572)</f>
        <v/>
      </c>
      <c r="AA573" s="370" t="str">
        <f>IF(深海装备!AA572="","",深海装备!AA572)</f>
        <v/>
      </c>
      <c r="AB573" t="str">
        <f>IF(深海装备!AB572="","",深海装备!AB572)</f>
        <v/>
      </c>
      <c r="AC573" t="str">
        <f>IF(深海装备!AC572="","",深海装备!AC572)</f>
        <v/>
      </c>
      <c r="AD573" t="str">
        <f>IF(深海装备!AD572="","",深海装备!AD572)</f>
        <v/>
      </c>
    </row>
    <row r="574" spans="1:30">
      <c r="A574" t="str">
        <f>IF(深海装备!A573="","",深海装备!A573)</f>
        <v/>
      </c>
      <c r="B574" s="67" t="str">
        <f>IF(深海装备!B573="","",深海装备!B573)</f>
        <v/>
      </c>
      <c r="C574" t="str">
        <f>IF(深海装备!C573="","",深海装备!C573)</f>
        <v/>
      </c>
      <c r="D574" t="str">
        <f>IF(深海装备!D573="","",深海装备!D573)</f>
        <v/>
      </c>
      <c r="E574" s="370" t="str">
        <f>IF(深海装备!E573="","",深海装备!E573)</f>
        <v/>
      </c>
      <c r="F574" s="370" t="str">
        <f>IF(深海装备!F573="","",深海装备!F573)</f>
        <v/>
      </c>
      <c r="G574" s="370" t="str">
        <f>IF(深海装备!G573="","",深海装备!G573)</f>
        <v/>
      </c>
      <c r="H574" s="370" t="str">
        <f>IF(深海装备!H573="","",深海装备!H573)</f>
        <v/>
      </c>
      <c r="I574" s="370" t="str">
        <f>IF(深海装备!I573="","",深海装备!I573)</f>
        <v/>
      </c>
      <c r="J574" s="370" t="str">
        <f>IF(深海装备!J573="","",深海装备!J573)</f>
        <v/>
      </c>
      <c r="K574" s="370" t="str">
        <f>IF(深海装备!K573="","",深海装备!K573)</f>
        <v/>
      </c>
      <c r="L574" s="370" t="str">
        <f>IF(深海装备!L573="","",深海装备!L573)</f>
        <v/>
      </c>
      <c r="M574" s="370" t="str">
        <f>IF(深海装备!M573="","",深海装备!M573)</f>
        <v/>
      </c>
      <c r="N574" s="370" t="str">
        <f>IF(深海装备!N573="","",深海装备!N573)</f>
        <v/>
      </c>
      <c r="O574" s="370" t="str">
        <f>IF(深海装备!O573="","",深海装备!O573)</f>
        <v/>
      </c>
      <c r="P574" s="370" t="str">
        <f>IF(深海装备!P573="","",深海装备!P573)</f>
        <v/>
      </c>
      <c r="Q574" s="370" t="str">
        <f>IF(深海装备!Q573="","",深海装备!Q573)</f>
        <v/>
      </c>
      <c r="R574" s="370" t="str">
        <f>IF(深海装备!R573="","",深海装备!R573)</f>
        <v/>
      </c>
      <c r="S574" s="370" t="str">
        <f>IF(深海装备!S573="","",深海装备!S573)</f>
        <v/>
      </c>
      <c r="T574" s="370" t="str">
        <f>IF(深海装备!T573="","",深海装备!T573)</f>
        <v/>
      </c>
      <c r="U574" s="370" t="str">
        <f>IF(深海装备!U573="","",深海装备!U573)</f>
        <v/>
      </c>
      <c r="V574" s="370" t="str">
        <f>IF(深海装备!V573="","",深海装备!V573)</f>
        <v/>
      </c>
      <c r="W574" s="370" t="str">
        <f>IF(深海装备!W573="","",深海装备!W573)</f>
        <v/>
      </c>
      <c r="X574" s="370" t="str">
        <f>IF(深海装备!X573="","",深海装备!X573)</f>
        <v/>
      </c>
      <c r="Y574" s="370" t="str">
        <f>IF(深海装备!Y573="","",深海装备!Y573)</f>
        <v/>
      </c>
      <c r="Z574" s="370" t="str">
        <f>IF(深海装备!Z573="","",深海装备!Z573)</f>
        <v/>
      </c>
      <c r="AA574" s="370" t="str">
        <f>IF(深海装备!AA573="","",深海装备!AA573)</f>
        <v/>
      </c>
      <c r="AB574" t="str">
        <f>IF(深海装备!AB573="","",深海装备!AB573)</f>
        <v/>
      </c>
      <c r="AC574" t="str">
        <f>IF(深海装备!AC573="","",深海装备!AC573)</f>
        <v/>
      </c>
      <c r="AD574" t="str">
        <f>IF(深海装备!AD573="","",深海装备!AD573)</f>
        <v/>
      </c>
    </row>
    <row r="575" spans="1:30">
      <c r="A575" t="str">
        <f>IF(深海装备!A574="","",深海装备!A574)</f>
        <v/>
      </c>
      <c r="B575" s="67" t="str">
        <f>IF(深海装备!B574="","",深海装备!B574)</f>
        <v/>
      </c>
      <c r="C575" t="str">
        <f>IF(深海装备!C574="","",深海装备!C574)</f>
        <v/>
      </c>
      <c r="D575" t="str">
        <f>IF(深海装备!D574="","",深海装备!D574)</f>
        <v/>
      </c>
      <c r="E575" s="370" t="str">
        <f>IF(深海装备!E574="","",深海装备!E574)</f>
        <v/>
      </c>
      <c r="F575" s="370" t="str">
        <f>IF(深海装备!F574="","",深海装备!F574)</f>
        <v/>
      </c>
      <c r="G575" s="370" t="str">
        <f>IF(深海装备!G574="","",深海装备!G574)</f>
        <v/>
      </c>
      <c r="H575" s="370" t="str">
        <f>IF(深海装备!H574="","",深海装备!H574)</f>
        <v/>
      </c>
      <c r="I575" s="370" t="str">
        <f>IF(深海装备!I574="","",深海装备!I574)</f>
        <v/>
      </c>
      <c r="J575" s="370" t="str">
        <f>IF(深海装备!J574="","",深海装备!J574)</f>
        <v/>
      </c>
      <c r="K575" s="370" t="str">
        <f>IF(深海装备!K574="","",深海装备!K574)</f>
        <v/>
      </c>
      <c r="L575" s="370" t="str">
        <f>IF(深海装备!L574="","",深海装备!L574)</f>
        <v/>
      </c>
      <c r="M575" s="370" t="str">
        <f>IF(深海装备!M574="","",深海装备!M574)</f>
        <v/>
      </c>
      <c r="N575" s="370" t="str">
        <f>IF(深海装备!N574="","",深海装备!N574)</f>
        <v/>
      </c>
      <c r="O575" s="370" t="str">
        <f>IF(深海装备!O574="","",深海装备!O574)</f>
        <v/>
      </c>
      <c r="P575" s="370" t="str">
        <f>IF(深海装备!P574="","",深海装备!P574)</f>
        <v/>
      </c>
      <c r="Q575" s="370" t="str">
        <f>IF(深海装备!Q574="","",深海装备!Q574)</f>
        <v/>
      </c>
      <c r="R575" s="370" t="str">
        <f>IF(深海装备!R574="","",深海装备!R574)</f>
        <v/>
      </c>
      <c r="S575" s="370" t="str">
        <f>IF(深海装备!S574="","",深海装备!S574)</f>
        <v/>
      </c>
      <c r="T575" s="370" t="str">
        <f>IF(深海装备!T574="","",深海装备!T574)</f>
        <v/>
      </c>
      <c r="U575" s="370" t="str">
        <f>IF(深海装备!U574="","",深海装备!U574)</f>
        <v/>
      </c>
      <c r="V575" s="370" t="str">
        <f>IF(深海装备!V574="","",深海装备!V574)</f>
        <v/>
      </c>
      <c r="W575" s="370" t="str">
        <f>IF(深海装备!W574="","",深海装备!W574)</f>
        <v/>
      </c>
      <c r="X575" s="370" t="str">
        <f>IF(深海装备!X574="","",深海装备!X574)</f>
        <v/>
      </c>
      <c r="Y575" s="370" t="str">
        <f>IF(深海装备!Y574="","",深海装备!Y574)</f>
        <v/>
      </c>
      <c r="Z575" s="370" t="str">
        <f>IF(深海装备!Z574="","",深海装备!Z574)</f>
        <v/>
      </c>
      <c r="AA575" s="370" t="str">
        <f>IF(深海装备!AA574="","",深海装备!AA574)</f>
        <v/>
      </c>
      <c r="AB575" t="str">
        <f>IF(深海装备!AB574="","",深海装备!AB574)</f>
        <v/>
      </c>
      <c r="AC575" t="str">
        <f>IF(深海装备!AC574="","",深海装备!AC574)</f>
        <v/>
      </c>
      <c r="AD575" t="str">
        <f>IF(深海装备!AD574="","",深海装备!AD574)</f>
        <v/>
      </c>
    </row>
    <row r="576" spans="1:30">
      <c r="A576" t="str">
        <f>IF(深海装备!A575="","",深海装备!A575)</f>
        <v/>
      </c>
      <c r="B576" s="67" t="str">
        <f>IF(深海装备!B575="","",深海装备!B575)</f>
        <v/>
      </c>
      <c r="C576" t="str">
        <f>IF(深海装备!C575="","",深海装备!C575)</f>
        <v/>
      </c>
      <c r="D576" t="str">
        <f>IF(深海装备!D575="","",深海装备!D575)</f>
        <v/>
      </c>
      <c r="E576" s="370" t="str">
        <f>IF(深海装备!E575="","",深海装备!E575)</f>
        <v/>
      </c>
      <c r="F576" s="370" t="str">
        <f>IF(深海装备!F575="","",深海装备!F575)</f>
        <v/>
      </c>
      <c r="G576" s="370" t="str">
        <f>IF(深海装备!G575="","",深海装备!G575)</f>
        <v/>
      </c>
      <c r="H576" s="370" t="str">
        <f>IF(深海装备!H575="","",深海装备!H575)</f>
        <v/>
      </c>
      <c r="I576" s="370" t="str">
        <f>IF(深海装备!I575="","",深海装备!I575)</f>
        <v/>
      </c>
      <c r="J576" s="370" t="str">
        <f>IF(深海装备!J575="","",深海装备!J575)</f>
        <v/>
      </c>
      <c r="K576" s="370" t="str">
        <f>IF(深海装备!K575="","",深海装备!K575)</f>
        <v/>
      </c>
      <c r="L576" s="370" t="str">
        <f>IF(深海装备!L575="","",深海装备!L575)</f>
        <v/>
      </c>
      <c r="M576" s="370" t="str">
        <f>IF(深海装备!M575="","",深海装备!M575)</f>
        <v/>
      </c>
      <c r="N576" s="370" t="str">
        <f>IF(深海装备!N575="","",深海装备!N575)</f>
        <v/>
      </c>
      <c r="O576" s="370" t="str">
        <f>IF(深海装备!O575="","",深海装备!O575)</f>
        <v/>
      </c>
      <c r="P576" s="370" t="str">
        <f>IF(深海装备!P575="","",深海装备!P575)</f>
        <v/>
      </c>
      <c r="Q576" s="370" t="str">
        <f>IF(深海装备!Q575="","",深海装备!Q575)</f>
        <v/>
      </c>
      <c r="R576" s="370" t="str">
        <f>IF(深海装备!R575="","",深海装备!R575)</f>
        <v/>
      </c>
      <c r="S576" s="370" t="str">
        <f>IF(深海装备!S575="","",深海装备!S575)</f>
        <v/>
      </c>
      <c r="T576" s="370" t="str">
        <f>IF(深海装备!T575="","",深海装备!T575)</f>
        <v/>
      </c>
      <c r="U576" s="370" t="str">
        <f>IF(深海装备!U575="","",深海装备!U575)</f>
        <v/>
      </c>
      <c r="V576" s="370" t="str">
        <f>IF(深海装备!V575="","",深海装备!V575)</f>
        <v/>
      </c>
      <c r="W576" s="370" t="str">
        <f>IF(深海装备!W575="","",深海装备!W575)</f>
        <v/>
      </c>
      <c r="X576" s="370" t="str">
        <f>IF(深海装备!X575="","",深海装备!X575)</f>
        <v/>
      </c>
      <c r="Y576" s="370" t="str">
        <f>IF(深海装备!Y575="","",深海装备!Y575)</f>
        <v/>
      </c>
      <c r="Z576" s="370" t="str">
        <f>IF(深海装备!Z575="","",深海装备!Z575)</f>
        <v/>
      </c>
      <c r="AA576" s="370" t="str">
        <f>IF(深海装备!AA575="","",深海装备!AA575)</f>
        <v/>
      </c>
      <c r="AB576" t="str">
        <f>IF(深海装备!AB575="","",深海装备!AB575)</f>
        <v/>
      </c>
      <c r="AC576" t="str">
        <f>IF(深海装备!AC575="","",深海装备!AC575)</f>
        <v/>
      </c>
      <c r="AD576" t="str">
        <f>IF(深海装备!AD575="","",深海装备!AD575)</f>
        <v/>
      </c>
    </row>
    <row r="577" spans="1:30">
      <c r="A577" t="str">
        <f>IF(深海装备!A576="","",深海装备!A576)</f>
        <v/>
      </c>
      <c r="B577" s="67" t="str">
        <f>IF(深海装备!B576="","",深海装备!B576)</f>
        <v/>
      </c>
      <c r="C577" t="str">
        <f>IF(深海装备!C576="","",深海装备!C576)</f>
        <v/>
      </c>
      <c r="D577" t="str">
        <f>IF(深海装备!D576="","",深海装备!D576)</f>
        <v/>
      </c>
      <c r="E577" s="370" t="str">
        <f>IF(深海装备!E576="","",深海装备!E576)</f>
        <v/>
      </c>
      <c r="F577" s="370" t="str">
        <f>IF(深海装备!F576="","",深海装备!F576)</f>
        <v/>
      </c>
      <c r="G577" s="370" t="str">
        <f>IF(深海装备!G576="","",深海装备!G576)</f>
        <v/>
      </c>
      <c r="H577" s="370" t="str">
        <f>IF(深海装备!H576="","",深海装备!H576)</f>
        <v/>
      </c>
      <c r="I577" s="370" t="str">
        <f>IF(深海装备!I576="","",深海装备!I576)</f>
        <v/>
      </c>
      <c r="J577" s="370" t="str">
        <f>IF(深海装备!J576="","",深海装备!J576)</f>
        <v/>
      </c>
      <c r="K577" s="370" t="str">
        <f>IF(深海装备!K576="","",深海装备!K576)</f>
        <v/>
      </c>
      <c r="L577" s="370" t="str">
        <f>IF(深海装备!L576="","",深海装备!L576)</f>
        <v/>
      </c>
      <c r="M577" s="370" t="str">
        <f>IF(深海装备!M576="","",深海装备!M576)</f>
        <v/>
      </c>
      <c r="N577" s="370" t="str">
        <f>IF(深海装备!N576="","",深海装备!N576)</f>
        <v/>
      </c>
      <c r="O577" s="370" t="str">
        <f>IF(深海装备!O576="","",深海装备!O576)</f>
        <v/>
      </c>
      <c r="P577" s="370" t="str">
        <f>IF(深海装备!P576="","",深海装备!P576)</f>
        <v/>
      </c>
      <c r="Q577" s="370" t="str">
        <f>IF(深海装备!Q576="","",深海装备!Q576)</f>
        <v/>
      </c>
      <c r="R577" s="370" t="str">
        <f>IF(深海装备!R576="","",深海装备!R576)</f>
        <v/>
      </c>
      <c r="S577" s="370" t="str">
        <f>IF(深海装备!S576="","",深海装备!S576)</f>
        <v/>
      </c>
      <c r="T577" s="370" t="str">
        <f>IF(深海装备!T576="","",深海装备!T576)</f>
        <v/>
      </c>
      <c r="U577" s="370" t="str">
        <f>IF(深海装备!U576="","",深海装备!U576)</f>
        <v/>
      </c>
      <c r="V577" s="370" t="str">
        <f>IF(深海装备!V576="","",深海装备!V576)</f>
        <v/>
      </c>
      <c r="W577" s="370" t="str">
        <f>IF(深海装备!W576="","",深海装备!W576)</f>
        <v/>
      </c>
      <c r="X577" s="370" t="str">
        <f>IF(深海装备!X576="","",深海装备!X576)</f>
        <v/>
      </c>
      <c r="Y577" s="370" t="str">
        <f>IF(深海装备!Y576="","",深海装备!Y576)</f>
        <v/>
      </c>
      <c r="Z577" s="370" t="str">
        <f>IF(深海装备!Z576="","",深海装备!Z576)</f>
        <v/>
      </c>
      <c r="AA577" s="370" t="str">
        <f>IF(深海装备!AA576="","",深海装备!AA576)</f>
        <v/>
      </c>
      <c r="AB577" t="str">
        <f>IF(深海装备!AB576="","",深海装备!AB576)</f>
        <v/>
      </c>
      <c r="AC577" t="str">
        <f>IF(深海装备!AC576="","",深海装备!AC576)</f>
        <v/>
      </c>
      <c r="AD577" t="str">
        <f>IF(深海装备!AD576="","",深海装备!AD576)</f>
        <v/>
      </c>
    </row>
    <row r="578" spans="1:30">
      <c r="A578" t="str">
        <f>IF(深海装备!A577="","",深海装备!A577)</f>
        <v/>
      </c>
      <c r="B578" s="67" t="str">
        <f>IF(深海装备!B577="","",深海装备!B577)</f>
        <v/>
      </c>
      <c r="C578" t="str">
        <f>IF(深海装备!C577="","",深海装备!C577)</f>
        <v/>
      </c>
      <c r="D578" t="str">
        <f>IF(深海装备!D577="","",深海装备!D577)</f>
        <v/>
      </c>
      <c r="E578" s="370" t="str">
        <f>IF(深海装备!E577="","",深海装备!E577)</f>
        <v/>
      </c>
      <c r="F578" s="370" t="str">
        <f>IF(深海装备!F577="","",深海装备!F577)</f>
        <v/>
      </c>
      <c r="G578" s="370" t="str">
        <f>IF(深海装备!G577="","",深海装备!G577)</f>
        <v/>
      </c>
      <c r="H578" s="370" t="str">
        <f>IF(深海装备!H577="","",深海装备!H577)</f>
        <v/>
      </c>
      <c r="I578" s="370" t="str">
        <f>IF(深海装备!I577="","",深海装备!I577)</f>
        <v/>
      </c>
      <c r="J578" s="370" t="str">
        <f>IF(深海装备!J577="","",深海装备!J577)</f>
        <v/>
      </c>
      <c r="K578" s="370" t="str">
        <f>IF(深海装备!K577="","",深海装备!K577)</f>
        <v/>
      </c>
      <c r="L578" s="370" t="str">
        <f>IF(深海装备!L577="","",深海装备!L577)</f>
        <v/>
      </c>
      <c r="M578" s="370" t="str">
        <f>IF(深海装备!M577="","",深海装备!M577)</f>
        <v/>
      </c>
      <c r="N578" s="370" t="str">
        <f>IF(深海装备!N577="","",深海装备!N577)</f>
        <v/>
      </c>
      <c r="O578" s="370" t="str">
        <f>IF(深海装备!O577="","",深海装备!O577)</f>
        <v/>
      </c>
      <c r="P578" s="370" t="str">
        <f>IF(深海装备!P577="","",深海装备!P577)</f>
        <v/>
      </c>
      <c r="Q578" s="370" t="str">
        <f>IF(深海装备!Q577="","",深海装备!Q577)</f>
        <v/>
      </c>
      <c r="R578" s="370" t="str">
        <f>IF(深海装备!R577="","",深海装备!R577)</f>
        <v/>
      </c>
      <c r="S578" s="370" t="str">
        <f>IF(深海装备!S577="","",深海装备!S577)</f>
        <v/>
      </c>
      <c r="T578" s="370" t="str">
        <f>IF(深海装备!T577="","",深海装备!T577)</f>
        <v/>
      </c>
      <c r="U578" s="370" t="str">
        <f>IF(深海装备!U577="","",深海装备!U577)</f>
        <v/>
      </c>
      <c r="V578" s="370" t="str">
        <f>IF(深海装备!V577="","",深海装备!V577)</f>
        <v/>
      </c>
      <c r="W578" s="370" t="str">
        <f>IF(深海装备!W577="","",深海装备!W577)</f>
        <v/>
      </c>
      <c r="X578" s="370" t="str">
        <f>IF(深海装备!X577="","",深海装备!X577)</f>
        <v/>
      </c>
      <c r="Y578" s="370" t="str">
        <f>IF(深海装备!Y577="","",深海装备!Y577)</f>
        <v/>
      </c>
      <c r="Z578" s="370" t="str">
        <f>IF(深海装备!Z577="","",深海装备!Z577)</f>
        <v/>
      </c>
      <c r="AA578" s="370" t="str">
        <f>IF(深海装备!AA577="","",深海装备!AA577)</f>
        <v/>
      </c>
      <c r="AB578" t="str">
        <f>IF(深海装备!AB577="","",深海装备!AB577)</f>
        <v/>
      </c>
      <c r="AC578" t="str">
        <f>IF(深海装备!AC577="","",深海装备!AC577)</f>
        <v/>
      </c>
      <c r="AD578" t="str">
        <f>IF(深海装备!AD577="","",深海装备!AD577)</f>
        <v/>
      </c>
    </row>
    <row r="579" spans="1:30">
      <c r="A579" t="str">
        <f>IF(深海装备!A578="","",深海装备!A578)</f>
        <v/>
      </c>
      <c r="B579" s="67" t="str">
        <f>IF(深海装备!B578="","",深海装备!B578)</f>
        <v/>
      </c>
      <c r="C579" t="str">
        <f>IF(深海装备!C578="","",深海装备!C578)</f>
        <v/>
      </c>
      <c r="D579" t="str">
        <f>IF(深海装备!D578="","",深海装备!D578)</f>
        <v/>
      </c>
      <c r="E579" s="370" t="str">
        <f>IF(深海装备!E578="","",深海装备!E578)</f>
        <v/>
      </c>
      <c r="F579" s="370" t="str">
        <f>IF(深海装备!F578="","",深海装备!F578)</f>
        <v/>
      </c>
      <c r="G579" s="370" t="str">
        <f>IF(深海装备!G578="","",深海装备!G578)</f>
        <v/>
      </c>
      <c r="H579" s="370" t="str">
        <f>IF(深海装备!H578="","",深海装备!H578)</f>
        <v/>
      </c>
      <c r="I579" s="370" t="str">
        <f>IF(深海装备!I578="","",深海装备!I578)</f>
        <v/>
      </c>
      <c r="J579" s="370" t="str">
        <f>IF(深海装备!J578="","",深海装备!J578)</f>
        <v/>
      </c>
      <c r="K579" s="370" t="str">
        <f>IF(深海装备!K578="","",深海装备!K578)</f>
        <v/>
      </c>
      <c r="L579" s="370" t="str">
        <f>IF(深海装备!L578="","",深海装备!L578)</f>
        <v/>
      </c>
      <c r="M579" s="370" t="str">
        <f>IF(深海装备!M578="","",深海装备!M578)</f>
        <v/>
      </c>
      <c r="N579" s="370" t="str">
        <f>IF(深海装备!N578="","",深海装备!N578)</f>
        <v/>
      </c>
      <c r="O579" s="370" t="str">
        <f>IF(深海装备!O578="","",深海装备!O578)</f>
        <v/>
      </c>
      <c r="P579" s="370" t="str">
        <f>IF(深海装备!P578="","",深海装备!P578)</f>
        <v/>
      </c>
      <c r="Q579" s="370" t="str">
        <f>IF(深海装备!Q578="","",深海装备!Q578)</f>
        <v/>
      </c>
      <c r="R579" s="370" t="str">
        <f>IF(深海装备!R578="","",深海装备!R578)</f>
        <v/>
      </c>
      <c r="S579" s="370" t="str">
        <f>IF(深海装备!S578="","",深海装备!S578)</f>
        <v/>
      </c>
      <c r="T579" s="370" t="str">
        <f>IF(深海装备!T578="","",深海装备!T578)</f>
        <v/>
      </c>
      <c r="U579" s="370" t="str">
        <f>IF(深海装备!U578="","",深海装备!U578)</f>
        <v/>
      </c>
      <c r="V579" s="370" t="str">
        <f>IF(深海装备!V578="","",深海装备!V578)</f>
        <v/>
      </c>
      <c r="W579" s="370" t="str">
        <f>IF(深海装备!W578="","",深海装备!W578)</f>
        <v/>
      </c>
      <c r="X579" s="370" t="str">
        <f>IF(深海装备!X578="","",深海装备!X578)</f>
        <v/>
      </c>
      <c r="Y579" s="370" t="str">
        <f>IF(深海装备!Y578="","",深海装备!Y578)</f>
        <v/>
      </c>
      <c r="Z579" s="370" t="str">
        <f>IF(深海装备!Z578="","",深海装备!Z578)</f>
        <v/>
      </c>
      <c r="AA579" s="370" t="str">
        <f>IF(深海装备!AA578="","",深海装备!AA578)</f>
        <v/>
      </c>
      <c r="AB579" t="str">
        <f>IF(深海装备!AB578="","",深海装备!AB578)</f>
        <v/>
      </c>
      <c r="AC579" t="str">
        <f>IF(深海装备!AC578="","",深海装备!AC578)</f>
        <v/>
      </c>
      <c r="AD579" t="str">
        <f>IF(深海装备!AD578="","",深海装备!AD578)</f>
        <v/>
      </c>
    </row>
    <row r="580" spans="1:30">
      <c r="A580" t="str">
        <f>IF(深海装备!A579="","",深海装备!A579)</f>
        <v/>
      </c>
      <c r="B580" s="67" t="str">
        <f>IF(深海装备!B579="","",深海装备!B579)</f>
        <v/>
      </c>
      <c r="C580" t="str">
        <f>IF(深海装备!C579="","",深海装备!C579)</f>
        <v/>
      </c>
      <c r="D580" t="str">
        <f>IF(深海装备!D579="","",深海装备!D579)</f>
        <v/>
      </c>
      <c r="E580" s="370" t="str">
        <f>IF(深海装备!E579="","",深海装备!E579)</f>
        <v/>
      </c>
      <c r="F580" s="370" t="str">
        <f>IF(深海装备!F579="","",深海装备!F579)</f>
        <v/>
      </c>
      <c r="G580" s="370" t="str">
        <f>IF(深海装备!G579="","",深海装备!G579)</f>
        <v/>
      </c>
      <c r="H580" s="370" t="str">
        <f>IF(深海装备!H579="","",深海装备!H579)</f>
        <v/>
      </c>
      <c r="I580" s="370" t="str">
        <f>IF(深海装备!I579="","",深海装备!I579)</f>
        <v/>
      </c>
      <c r="J580" s="370" t="str">
        <f>IF(深海装备!J579="","",深海装备!J579)</f>
        <v/>
      </c>
      <c r="K580" s="370" t="str">
        <f>IF(深海装备!K579="","",深海装备!K579)</f>
        <v/>
      </c>
      <c r="L580" s="370" t="str">
        <f>IF(深海装备!L579="","",深海装备!L579)</f>
        <v/>
      </c>
      <c r="M580" s="370" t="str">
        <f>IF(深海装备!M579="","",深海装备!M579)</f>
        <v/>
      </c>
      <c r="N580" s="370" t="str">
        <f>IF(深海装备!N579="","",深海装备!N579)</f>
        <v/>
      </c>
      <c r="O580" s="370" t="str">
        <f>IF(深海装备!O579="","",深海装备!O579)</f>
        <v/>
      </c>
      <c r="P580" s="370" t="str">
        <f>IF(深海装备!P579="","",深海装备!P579)</f>
        <v/>
      </c>
      <c r="Q580" s="370" t="str">
        <f>IF(深海装备!Q579="","",深海装备!Q579)</f>
        <v/>
      </c>
      <c r="R580" s="370" t="str">
        <f>IF(深海装备!R579="","",深海装备!R579)</f>
        <v/>
      </c>
      <c r="S580" s="370" t="str">
        <f>IF(深海装备!S579="","",深海装备!S579)</f>
        <v/>
      </c>
      <c r="T580" s="370" t="str">
        <f>IF(深海装备!T579="","",深海装备!T579)</f>
        <v/>
      </c>
      <c r="U580" s="370" t="str">
        <f>IF(深海装备!U579="","",深海装备!U579)</f>
        <v/>
      </c>
      <c r="V580" s="370" t="str">
        <f>IF(深海装备!V579="","",深海装备!V579)</f>
        <v/>
      </c>
      <c r="W580" s="370" t="str">
        <f>IF(深海装备!W579="","",深海装备!W579)</f>
        <v/>
      </c>
      <c r="X580" s="370" t="str">
        <f>IF(深海装备!X579="","",深海装备!X579)</f>
        <v/>
      </c>
      <c r="Y580" s="370" t="str">
        <f>IF(深海装备!Y579="","",深海装备!Y579)</f>
        <v/>
      </c>
      <c r="Z580" s="370" t="str">
        <f>IF(深海装备!Z579="","",深海装备!Z579)</f>
        <v/>
      </c>
      <c r="AA580" s="370" t="str">
        <f>IF(深海装备!AA579="","",深海装备!AA579)</f>
        <v/>
      </c>
      <c r="AB580" t="str">
        <f>IF(深海装备!AB579="","",深海装备!AB579)</f>
        <v/>
      </c>
      <c r="AC580" t="str">
        <f>IF(深海装备!AC579="","",深海装备!AC579)</f>
        <v/>
      </c>
      <c r="AD580" t="str">
        <f>IF(深海装备!AD579="","",深海装备!AD579)</f>
        <v/>
      </c>
    </row>
    <row r="581" spans="1:30">
      <c r="A581" t="str">
        <f>IF(深海装备!A580="","",深海装备!A580)</f>
        <v/>
      </c>
      <c r="B581" s="67" t="str">
        <f>IF(深海装备!B580="","",深海装备!B580)</f>
        <v/>
      </c>
      <c r="C581" t="str">
        <f>IF(深海装备!C580="","",深海装备!C580)</f>
        <v/>
      </c>
      <c r="D581" t="str">
        <f>IF(深海装备!D580="","",深海装备!D580)</f>
        <v/>
      </c>
      <c r="E581" s="370" t="str">
        <f>IF(深海装备!E580="","",深海装备!E580)</f>
        <v/>
      </c>
      <c r="F581" s="370" t="str">
        <f>IF(深海装备!F580="","",深海装备!F580)</f>
        <v/>
      </c>
      <c r="G581" s="370" t="str">
        <f>IF(深海装备!G580="","",深海装备!G580)</f>
        <v/>
      </c>
      <c r="H581" s="370" t="str">
        <f>IF(深海装备!H580="","",深海装备!H580)</f>
        <v/>
      </c>
      <c r="I581" s="370" t="str">
        <f>IF(深海装备!I580="","",深海装备!I580)</f>
        <v/>
      </c>
      <c r="J581" s="370" t="str">
        <f>IF(深海装备!J580="","",深海装备!J580)</f>
        <v/>
      </c>
      <c r="K581" s="370" t="str">
        <f>IF(深海装备!K580="","",深海装备!K580)</f>
        <v/>
      </c>
      <c r="L581" s="370" t="str">
        <f>IF(深海装备!L580="","",深海装备!L580)</f>
        <v/>
      </c>
      <c r="M581" s="370" t="str">
        <f>IF(深海装备!M580="","",深海装备!M580)</f>
        <v/>
      </c>
      <c r="N581" s="370" t="str">
        <f>IF(深海装备!N580="","",深海装备!N580)</f>
        <v/>
      </c>
      <c r="O581" s="370" t="str">
        <f>IF(深海装备!O580="","",深海装备!O580)</f>
        <v/>
      </c>
      <c r="P581" s="370" t="str">
        <f>IF(深海装备!P580="","",深海装备!P580)</f>
        <v/>
      </c>
      <c r="Q581" s="370" t="str">
        <f>IF(深海装备!Q580="","",深海装备!Q580)</f>
        <v/>
      </c>
      <c r="R581" s="370" t="str">
        <f>IF(深海装备!R580="","",深海装备!R580)</f>
        <v/>
      </c>
      <c r="S581" s="370" t="str">
        <f>IF(深海装备!S580="","",深海装备!S580)</f>
        <v/>
      </c>
      <c r="T581" s="370" t="str">
        <f>IF(深海装备!T580="","",深海装备!T580)</f>
        <v/>
      </c>
      <c r="U581" s="370" t="str">
        <f>IF(深海装备!U580="","",深海装备!U580)</f>
        <v/>
      </c>
      <c r="V581" s="370" t="str">
        <f>IF(深海装备!V580="","",深海装备!V580)</f>
        <v/>
      </c>
      <c r="W581" s="370" t="str">
        <f>IF(深海装备!W580="","",深海装备!W580)</f>
        <v/>
      </c>
      <c r="X581" s="370" t="str">
        <f>IF(深海装备!X580="","",深海装备!X580)</f>
        <v/>
      </c>
      <c r="Y581" s="370" t="str">
        <f>IF(深海装备!Y580="","",深海装备!Y580)</f>
        <v/>
      </c>
      <c r="Z581" s="370" t="str">
        <f>IF(深海装备!Z580="","",深海装备!Z580)</f>
        <v/>
      </c>
      <c r="AA581" s="370" t="str">
        <f>IF(深海装备!AA580="","",深海装备!AA580)</f>
        <v/>
      </c>
      <c r="AB581" t="str">
        <f>IF(深海装备!AB580="","",深海装备!AB580)</f>
        <v/>
      </c>
      <c r="AC581" t="str">
        <f>IF(深海装备!AC580="","",深海装备!AC580)</f>
        <v/>
      </c>
      <c r="AD581" t="str">
        <f>IF(深海装备!AD580="","",深海装备!AD580)</f>
        <v/>
      </c>
    </row>
    <row r="582" spans="1:30">
      <c r="A582" t="str">
        <f>IF(深海装备!A581="","",深海装备!A581)</f>
        <v/>
      </c>
      <c r="B582" s="67" t="str">
        <f>IF(深海装备!B581="","",深海装备!B581)</f>
        <v/>
      </c>
      <c r="C582" t="str">
        <f>IF(深海装备!C581="","",深海装备!C581)</f>
        <v/>
      </c>
      <c r="D582" t="str">
        <f>IF(深海装备!D581="","",深海装备!D581)</f>
        <v/>
      </c>
      <c r="E582" s="370" t="str">
        <f>IF(深海装备!E581="","",深海装备!E581)</f>
        <v/>
      </c>
      <c r="F582" s="370" t="str">
        <f>IF(深海装备!F581="","",深海装备!F581)</f>
        <v/>
      </c>
      <c r="G582" s="370" t="str">
        <f>IF(深海装备!G581="","",深海装备!G581)</f>
        <v/>
      </c>
      <c r="H582" s="370" t="str">
        <f>IF(深海装备!H581="","",深海装备!H581)</f>
        <v/>
      </c>
      <c r="I582" s="370" t="str">
        <f>IF(深海装备!I581="","",深海装备!I581)</f>
        <v/>
      </c>
      <c r="J582" s="370" t="str">
        <f>IF(深海装备!J581="","",深海装备!J581)</f>
        <v/>
      </c>
      <c r="K582" s="370" t="str">
        <f>IF(深海装备!K581="","",深海装备!K581)</f>
        <v/>
      </c>
      <c r="L582" s="370" t="str">
        <f>IF(深海装备!L581="","",深海装备!L581)</f>
        <v/>
      </c>
      <c r="M582" s="370" t="str">
        <f>IF(深海装备!M581="","",深海装备!M581)</f>
        <v/>
      </c>
      <c r="N582" s="370" t="str">
        <f>IF(深海装备!N581="","",深海装备!N581)</f>
        <v/>
      </c>
      <c r="O582" s="370" t="str">
        <f>IF(深海装备!O581="","",深海装备!O581)</f>
        <v/>
      </c>
      <c r="P582" s="370" t="str">
        <f>IF(深海装备!P581="","",深海装备!P581)</f>
        <v/>
      </c>
      <c r="Q582" s="370" t="str">
        <f>IF(深海装备!Q581="","",深海装备!Q581)</f>
        <v/>
      </c>
      <c r="R582" s="370" t="str">
        <f>IF(深海装备!R581="","",深海装备!R581)</f>
        <v/>
      </c>
      <c r="S582" s="370" t="str">
        <f>IF(深海装备!S581="","",深海装备!S581)</f>
        <v/>
      </c>
      <c r="T582" s="370" t="str">
        <f>IF(深海装备!T581="","",深海装备!T581)</f>
        <v/>
      </c>
      <c r="U582" s="370" t="str">
        <f>IF(深海装备!U581="","",深海装备!U581)</f>
        <v/>
      </c>
      <c r="V582" s="370" t="str">
        <f>IF(深海装备!V581="","",深海装备!V581)</f>
        <v/>
      </c>
      <c r="W582" s="370" t="str">
        <f>IF(深海装备!W581="","",深海装备!W581)</f>
        <v/>
      </c>
      <c r="X582" s="370" t="str">
        <f>IF(深海装备!X581="","",深海装备!X581)</f>
        <v/>
      </c>
      <c r="Y582" s="370" t="str">
        <f>IF(深海装备!Y581="","",深海装备!Y581)</f>
        <v/>
      </c>
      <c r="Z582" s="370" t="str">
        <f>IF(深海装备!Z581="","",深海装备!Z581)</f>
        <v/>
      </c>
      <c r="AA582" s="370" t="str">
        <f>IF(深海装备!AA581="","",深海装备!AA581)</f>
        <v/>
      </c>
      <c r="AB582" t="str">
        <f>IF(深海装备!AB581="","",深海装备!AB581)</f>
        <v/>
      </c>
      <c r="AC582" t="str">
        <f>IF(深海装备!AC581="","",深海装备!AC581)</f>
        <v/>
      </c>
      <c r="AD582" t="str">
        <f>IF(深海装备!AD581="","",深海装备!AD581)</f>
        <v/>
      </c>
    </row>
    <row r="583" spans="1:30">
      <c r="A583" t="str">
        <f>IF(深海装备!A582="","",深海装备!A582)</f>
        <v/>
      </c>
      <c r="B583" s="67" t="str">
        <f>IF(深海装备!B582="","",深海装备!B582)</f>
        <v/>
      </c>
      <c r="C583" t="str">
        <f>IF(深海装备!C582="","",深海装备!C582)</f>
        <v/>
      </c>
      <c r="D583" t="str">
        <f>IF(深海装备!D582="","",深海装备!D582)</f>
        <v/>
      </c>
      <c r="E583" s="370" t="str">
        <f>IF(深海装备!E582="","",深海装备!E582)</f>
        <v/>
      </c>
      <c r="F583" s="370" t="str">
        <f>IF(深海装备!F582="","",深海装备!F582)</f>
        <v/>
      </c>
      <c r="G583" s="370" t="str">
        <f>IF(深海装备!G582="","",深海装备!G582)</f>
        <v/>
      </c>
      <c r="H583" s="370" t="str">
        <f>IF(深海装备!H582="","",深海装备!H582)</f>
        <v/>
      </c>
      <c r="I583" s="370" t="str">
        <f>IF(深海装备!I582="","",深海装备!I582)</f>
        <v/>
      </c>
      <c r="J583" s="370" t="str">
        <f>IF(深海装备!J582="","",深海装备!J582)</f>
        <v/>
      </c>
      <c r="K583" s="370" t="str">
        <f>IF(深海装备!K582="","",深海装备!K582)</f>
        <v/>
      </c>
      <c r="L583" s="370" t="str">
        <f>IF(深海装备!L582="","",深海装备!L582)</f>
        <v/>
      </c>
      <c r="M583" s="370" t="str">
        <f>IF(深海装备!M582="","",深海装备!M582)</f>
        <v/>
      </c>
      <c r="N583" s="370" t="str">
        <f>IF(深海装备!N582="","",深海装备!N582)</f>
        <v/>
      </c>
      <c r="O583" s="370" t="str">
        <f>IF(深海装备!O582="","",深海装备!O582)</f>
        <v/>
      </c>
      <c r="P583" s="370" t="str">
        <f>IF(深海装备!P582="","",深海装备!P582)</f>
        <v/>
      </c>
      <c r="Q583" s="370" t="str">
        <f>IF(深海装备!Q582="","",深海装备!Q582)</f>
        <v/>
      </c>
      <c r="R583" s="370" t="str">
        <f>IF(深海装备!R582="","",深海装备!R582)</f>
        <v/>
      </c>
      <c r="S583" s="370" t="str">
        <f>IF(深海装备!S582="","",深海装备!S582)</f>
        <v/>
      </c>
      <c r="T583" s="370" t="str">
        <f>IF(深海装备!T582="","",深海装备!T582)</f>
        <v/>
      </c>
      <c r="U583" s="370" t="str">
        <f>IF(深海装备!U582="","",深海装备!U582)</f>
        <v/>
      </c>
      <c r="V583" s="370" t="str">
        <f>IF(深海装备!V582="","",深海装备!V582)</f>
        <v/>
      </c>
      <c r="W583" s="370" t="str">
        <f>IF(深海装备!W582="","",深海装备!W582)</f>
        <v/>
      </c>
      <c r="X583" s="370" t="str">
        <f>IF(深海装备!X582="","",深海装备!X582)</f>
        <v/>
      </c>
      <c r="Y583" s="370" t="str">
        <f>IF(深海装备!Y582="","",深海装备!Y582)</f>
        <v/>
      </c>
      <c r="Z583" s="370" t="str">
        <f>IF(深海装备!Z582="","",深海装备!Z582)</f>
        <v/>
      </c>
      <c r="AA583" s="370" t="str">
        <f>IF(深海装备!AA582="","",深海装备!AA582)</f>
        <v/>
      </c>
      <c r="AB583" t="str">
        <f>IF(深海装备!AB582="","",深海装备!AB582)</f>
        <v/>
      </c>
      <c r="AC583" t="str">
        <f>IF(深海装备!AC582="","",深海装备!AC582)</f>
        <v/>
      </c>
      <c r="AD583" t="str">
        <f>IF(深海装备!AD582="","",深海装备!AD582)</f>
        <v/>
      </c>
    </row>
    <row r="584" spans="1:30">
      <c r="A584" t="str">
        <f>IF(深海装备!A583="","",深海装备!A583)</f>
        <v/>
      </c>
      <c r="B584" s="67" t="str">
        <f>IF(深海装备!B583="","",深海装备!B583)</f>
        <v/>
      </c>
      <c r="C584" t="str">
        <f>IF(深海装备!C583="","",深海装备!C583)</f>
        <v/>
      </c>
      <c r="D584" t="str">
        <f>IF(深海装备!D583="","",深海装备!D583)</f>
        <v/>
      </c>
      <c r="E584" s="370" t="str">
        <f>IF(深海装备!E583="","",深海装备!E583)</f>
        <v/>
      </c>
      <c r="F584" s="370" t="str">
        <f>IF(深海装备!F583="","",深海装备!F583)</f>
        <v/>
      </c>
      <c r="G584" s="370" t="str">
        <f>IF(深海装备!G583="","",深海装备!G583)</f>
        <v/>
      </c>
      <c r="H584" s="370" t="str">
        <f>IF(深海装备!H583="","",深海装备!H583)</f>
        <v/>
      </c>
      <c r="I584" s="370" t="str">
        <f>IF(深海装备!I583="","",深海装备!I583)</f>
        <v/>
      </c>
      <c r="J584" s="370" t="str">
        <f>IF(深海装备!J583="","",深海装备!J583)</f>
        <v/>
      </c>
      <c r="K584" s="370" t="str">
        <f>IF(深海装备!K583="","",深海装备!K583)</f>
        <v/>
      </c>
      <c r="L584" s="370" t="str">
        <f>IF(深海装备!L583="","",深海装备!L583)</f>
        <v/>
      </c>
      <c r="M584" s="370" t="str">
        <f>IF(深海装备!M583="","",深海装备!M583)</f>
        <v/>
      </c>
      <c r="N584" s="370" t="str">
        <f>IF(深海装备!N583="","",深海装备!N583)</f>
        <v/>
      </c>
      <c r="O584" s="370" t="str">
        <f>IF(深海装备!O583="","",深海装备!O583)</f>
        <v/>
      </c>
      <c r="P584" s="370" t="str">
        <f>IF(深海装备!P583="","",深海装备!P583)</f>
        <v/>
      </c>
      <c r="Q584" s="370" t="str">
        <f>IF(深海装备!Q583="","",深海装备!Q583)</f>
        <v/>
      </c>
      <c r="R584" s="370" t="str">
        <f>IF(深海装备!R583="","",深海装备!R583)</f>
        <v/>
      </c>
      <c r="S584" s="370" t="str">
        <f>IF(深海装备!S583="","",深海装备!S583)</f>
        <v/>
      </c>
      <c r="T584" s="370" t="str">
        <f>IF(深海装备!T583="","",深海装备!T583)</f>
        <v/>
      </c>
      <c r="U584" s="370" t="str">
        <f>IF(深海装备!U583="","",深海装备!U583)</f>
        <v/>
      </c>
      <c r="V584" s="370" t="str">
        <f>IF(深海装备!V583="","",深海装备!V583)</f>
        <v/>
      </c>
      <c r="W584" s="370" t="str">
        <f>IF(深海装备!W583="","",深海装备!W583)</f>
        <v/>
      </c>
      <c r="X584" s="370" t="str">
        <f>IF(深海装备!X583="","",深海装备!X583)</f>
        <v/>
      </c>
      <c r="Y584" s="370" t="str">
        <f>IF(深海装备!Y583="","",深海装备!Y583)</f>
        <v/>
      </c>
      <c r="Z584" s="370" t="str">
        <f>IF(深海装备!Z583="","",深海装备!Z583)</f>
        <v/>
      </c>
      <c r="AA584" s="370" t="str">
        <f>IF(深海装备!AA583="","",深海装备!AA583)</f>
        <v/>
      </c>
      <c r="AB584" t="str">
        <f>IF(深海装备!AB583="","",深海装备!AB583)</f>
        <v/>
      </c>
      <c r="AC584" t="str">
        <f>IF(深海装备!AC583="","",深海装备!AC583)</f>
        <v/>
      </c>
      <c r="AD584" t="str">
        <f>IF(深海装备!AD583="","",深海装备!AD583)</f>
        <v/>
      </c>
    </row>
    <row r="585" spans="1:30">
      <c r="A585" t="str">
        <f>IF(深海装备!A584="","",深海装备!A584)</f>
        <v/>
      </c>
      <c r="B585" s="67" t="str">
        <f>IF(深海装备!B584="","",深海装备!B584)</f>
        <v/>
      </c>
      <c r="C585" t="str">
        <f>IF(深海装备!C584="","",深海装备!C584)</f>
        <v/>
      </c>
      <c r="D585" t="str">
        <f>IF(深海装备!D584="","",深海装备!D584)</f>
        <v/>
      </c>
      <c r="E585" s="370" t="str">
        <f>IF(深海装备!E584="","",深海装备!E584)</f>
        <v/>
      </c>
      <c r="F585" s="370" t="str">
        <f>IF(深海装备!F584="","",深海装备!F584)</f>
        <v/>
      </c>
      <c r="G585" s="370" t="str">
        <f>IF(深海装备!G584="","",深海装备!G584)</f>
        <v/>
      </c>
      <c r="H585" s="370" t="str">
        <f>IF(深海装备!H584="","",深海装备!H584)</f>
        <v/>
      </c>
      <c r="I585" s="370" t="str">
        <f>IF(深海装备!I584="","",深海装备!I584)</f>
        <v/>
      </c>
      <c r="J585" s="370" t="str">
        <f>IF(深海装备!J584="","",深海装备!J584)</f>
        <v/>
      </c>
      <c r="K585" s="370" t="str">
        <f>IF(深海装备!K584="","",深海装备!K584)</f>
        <v/>
      </c>
      <c r="L585" s="370" t="str">
        <f>IF(深海装备!L584="","",深海装备!L584)</f>
        <v/>
      </c>
      <c r="M585" s="370" t="str">
        <f>IF(深海装备!M584="","",深海装备!M584)</f>
        <v/>
      </c>
      <c r="N585" s="370" t="str">
        <f>IF(深海装备!N584="","",深海装备!N584)</f>
        <v/>
      </c>
      <c r="O585" s="370" t="str">
        <f>IF(深海装备!O584="","",深海装备!O584)</f>
        <v/>
      </c>
      <c r="P585" s="370" t="str">
        <f>IF(深海装备!P584="","",深海装备!P584)</f>
        <v/>
      </c>
      <c r="Q585" s="370" t="str">
        <f>IF(深海装备!Q584="","",深海装备!Q584)</f>
        <v/>
      </c>
      <c r="R585" s="370" t="str">
        <f>IF(深海装备!R584="","",深海装备!R584)</f>
        <v/>
      </c>
      <c r="S585" s="370" t="str">
        <f>IF(深海装备!S584="","",深海装备!S584)</f>
        <v/>
      </c>
      <c r="T585" s="370" t="str">
        <f>IF(深海装备!T584="","",深海装备!T584)</f>
        <v/>
      </c>
      <c r="U585" s="370" t="str">
        <f>IF(深海装备!U584="","",深海装备!U584)</f>
        <v/>
      </c>
      <c r="V585" s="370" t="str">
        <f>IF(深海装备!V584="","",深海装备!V584)</f>
        <v/>
      </c>
      <c r="W585" s="370" t="str">
        <f>IF(深海装备!W584="","",深海装备!W584)</f>
        <v/>
      </c>
      <c r="X585" s="370" t="str">
        <f>IF(深海装备!X584="","",深海装备!X584)</f>
        <v/>
      </c>
      <c r="Y585" s="370" t="str">
        <f>IF(深海装备!Y584="","",深海装备!Y584)</f>
        <v/>
      </c>
      <c r="Z585" s="370" t="str">
        <f>IF(深海装备!Z584="","",深海装备!Z584)</f>
        <v/>
      </c>
      <c r="AA585" s="370" t="str">
        <f>IF(深海装备!AA584="","",深海装备!AA584)</f>
        <v/>
      </c>
      <c r="AB585" t="str">
        <f>IF(深海装备!AB584="","",深海装备!AB584)</f>
        <v/>
      </c>
      <c r="AC585" t="str">
        <f>IF(深海装备!AC584="","",深海装备!AC584)</f>
        <v/>
      </c>
      <c r="AD585" t="str">
        <f>IF(深海装备!AD584="","",深海装备!AD584)</f>
        <v/>
      </c>
    </row>
    <row r="586" spans="1:30">
      <c r="A586" t="str">
        <f>IF(深海装备!A585="","",深海装备!A585)</f>
        <v/>
      </c>
      <c r="B586" s="67" t="str">
        <f>IF(深海装备!B585="","",深海装备!B585)</f>
        <v/>
      </c>
      <c r="C586" t="str">
        <f>IF(深海装备!C585="","",深海装备!C585)</f>
        <v/>
      </c>
      <c r="D586" t="str">
        <f>IF(深海装备!D585="","",深海装备!D585)</f>
        <v/>
      </c>
      <c r="E586" s="370" t="str">
        <f>IF(深海装备!E585="","",深海装备!E585)</f>
        <v/>
      </c>
      <c r="F586" s="370" t="str">
        <f>IF(深海装备!F585="","",深海装备!F585)</f>
        <v/>
      </c>
      <c r="G586" s="370" t="str">
        <f>IF(深海装备!G585="","",深海装备!G585)</f>
        <v/>
      </c>
      <c r="H586" s="370" t="str">
        <f>IF(深海装备!H585="","",深海装备!H585)</f>
        <v/>
      </c>
      <c r="I586" s="370" t="str">
        <f>IF(深海装备!I585="","",深海装备!I585)</f>
        <v/>
      </c>
      <c r="J586" s="370" t="str">
        <f>IF(深海装备!J585="","",深海装备!J585)</f>
        <v/>
      </c>
      <c r="K586" s="370" t="str">
        <f>IF(深海装备!K585="","",深海装备!K585)</f>
        <v/>
      </c>
      <c r="L586" s="370" t="str">
        <f>IF(深海装备!L585="","",深海装备!L585)</f>
        <v/>
      </c>
      <c r="M586" s="370" t="str">
        <f>IF(深海装备!M585="","",深海装备!M585)</f>
        <v/>
      </c>
      <c r="N586" s="370" t="str">
        <f>IF(深海装备!N585="","",深海装备!N585)</f>
        <v/>
      </c>
      <c r="O586" s="370" t="str">
        <f>IF(深海装备!O585="","",深海装备!O585)</f>
        <v/>
      </c>
      <c r="P586" s="370" t="str">
        <f>IF(深海装备!P585="","",深海装备!P585)</f>
        <v/>
      </c>
      <c r="Q586" s="370" t="str">
        <f>IF(深海装备!Q585="","",深海装备!Q585)</f>
        <v/>
      </c>
      <c r="R586" s="370" t="str">
        <f>IF(深海装备!R585="","",深海装备!R585)</f>
        <v/>
      </c>
      <c r="S586" s="370" t="str">
        <f>IF(深海装备!S585="","",深海装备!S585)</f>
        <v/>
      </c>
      <c r="T586" s="370" t="str">
        <f>IF(深海装备!T585="","",深海装备!T585)</f>
        <v/>
      </c>
      <c r="U586" s="370" t="str">
        <f>IF(深海装备!U585="","",深海装备!U585)</f>
        <v/>
      </c>
      <c r="V586" s="370" t="str">
        <f>IF(深海装备!V585="","",深海装备!V585)</f>
        <v/>
      </c>
      <c r="W586" s="370" t="str">
        <f>IF(深海装备!W585="","",深海装备!W585)</f>
        <v/>
      </c>
      <c r="X586" s="370" t="str">
        <f>IF(深海装备!X585="","",深海装备!X585)</f>
        <v/>
      </c>
      <c r="Y586" s="370" t="str">
        <f>IF(深海装备!Y585="","",深海装备!Y585)</f>
        <v/>
      </c>
      <c r="Z586" s="370" t="str">
        <f>IF(深海装备!Z585="","",深海装备!Z585)</f>
        <v/>
      </c>
      <c r="AA586" s="370" t="str">
        <f>IF(深海装备!AA585="","",深海装备!AA585)</f>
        <v/>
      </c>
      <c r="AB586" t="str">
        <f>IF(深海装备!AB585="","",深海装备!AB585)</f>
        <v/>
      </c>
      <c r="AC586" t="str">
        <f>IF(深海装备!AC585="","",深海装备!AC585)</f>
        <v/>
      </c>
      <c r="AD586" t="str">
        <f>IF(深海装备!AD585="","",深海装备!AD585)</f>
        <v/>
      </c>
    </row>
    <row r="587" spans="1:30">
      <c r="A587" t="str">
        <f>IF(深海装备!A586="","",深海装备!A586)</f>
        <v/>
      </c>
      <c r="B587" s="67" t="str">
        <f>IF(深海装备!B586="","",深海装备!B586)</f>
        <v/>
      </c>
      <c r="C587" t="str">
        <f>IF(深海装备!C586="","",深海装备!C586)</f>
        <v/>
      </c>
      <c r="D587" t="str">
        <f>IF(深海装备!D586="","",深海装备!D586)</f>
        <v/>
      </c>
      <c r="E587" s="370" t="str">
        <f>IF(深海装备!E586="","",深海装备!E586)</f>
        <v/>
      </c>
      <c r="F587" s="370" t="str">
        <f>IF(深海装备!F586="","",深海装备!F586)</f>
        <v/>
      </c>
      <c r="G587" s="370" t="str">
        <f>IF(深海装备!G586="","",深海装备!G586)</f>
        <v/>
      </c>
      <c r="H587" s="370" t="str">
        <f>IF(深海装备!H586="","",深海装备!H586)</f>
        <v/>
      </c>
      <c r="I587" s="370" t="str">
        <f>IF(深海装备!I586="","",深海装备!I586)</f>
        <v/>
      </c>
      <c r="J587" s="370" t="str">
        <f>IF(深海装备!J586="","",深海装备!J586)</f>
        <v/>
      </c>
      <c r="K587" s="370" t="str">
        <f>IF(深海装备!K586="","",深海装备!K586)</f>
        <v/>
      </c>
      <c r="L587" s="370" t="str">
        <f>IF(深海装备!L586="","",深海装备!L586)</f>
        <v/>
      </c>
      <c r="M587" s="370" t="str">
        <f>IF(深海装备!M586="","",深海装备!M586)</f>
        <v/>
      </c>
      <c r="N587" s="370" t="str">
        <f>IF(深海装备!N586="","",深海装备!N586)</f>
        <v/>
      </c>
      <c r="O587" s="370" t="str">
        <f>IF(深海装备!O586="","",深海装备!O586)</f>
        <v/>
      </c>
      <c r="P587" s="370" t="str">
        <f>IF(深海装备!P586="","",深海装备!P586)</f>
        <v/>
      </c>
      <c r="Q587" s="370" t="str">
        <f>IF(深海装备!Q586="","",深海装备!Q586)</f>
        <v/>
      </c>
      <c r="R587" s="370" t="str">
        <f>IF(深海装备!R586="","",深海装备!R586)</f>
        <v/>
      </c>
      <c r="S587" s="370" t="str">
        <f>IF(深海装备!S586="","",深海装备!S586)</f>
        <v/>
      </c>
      <c r="T587" s="370" t="str">
        <f>IF(深海装备!T586="","",深海装备!T586)</f>
        <v/>
      </c>
      <c r="U587" s="370" t="str">
        <f>IF(深海装备!U586="","",深海装备!U586)</f>
        <v/>
      </c>
      <c r="V587" s="370" t="str">
        <f>IF(深海装备!V586="","",深海装备!V586)</f>
        <v/>
      </c>
      <c r="W587" s="370" t="str">
        <f>IF(深海装备!W586="","",深海装备!W586)</f>
        <v/>
      </c>
      <c r="X587" s="370" t="str">
        <f>IF(深海装备!X586="","",深海装备!X586)</f>
        <v/>
      </c>
      <c r="Y587" s="370" t="str">
        <f>IF(深海装备!Y586="","",深海装备!Y586)</f>
        <v/>
      </c>
      <c r="Z587" s="370" t="str">
        <f>IF(深海装备!Z586="","",深海装备!Z586)</f>
        <v/>
      </c>
      <c r="AA587" s="370" t="str">
        <f>IF(深海装备!AA586="","",深海装备!AA586)</f>
        <v/>
      </c>
      <c r="AB587" t="str">
        <f>IF(深海装备!AB586="","",深海装备!AB586)</f>
        <v/>
      </c>
      <c r="AC587" t="str">
        <f>IF(深海装备!AC586="","",深海装备!AC586)</f>
        <v/>
      </c>
      <c r="AD587" t="str">
        <f>IF(深海装备!AD586="","",深海装备!AD586)</f>
        <v/>
      </c>
    </row>
    <row r="588" spans="1:30">
      <c r="A588" t="str">
        <f>IF(深海装备!A587="","",深海装备!A587)</f>
        <v/>
      </c>
      <c r="B588" s="67" t="str">
        <f>IF(深海装备!B587="","",深海装备!B587)</f>
        <v/>
      </c>
      <c r="C588" t="str">
        <f>IF(深海装备!C587="","",深海装备!C587)</f>
        <v/>
      </c>
      <c r="D588" t="str">
        <f>IF(深海装备!D587="","",深海装备!D587)</f>
        <v/>
      </c>
      <c r="E588" s="370" t="str">
        <f>IF(深海装备!E587="","",深海装备!E587)</f>
        <v/>
      </c>
      <c r="F588" s="370" t="str">
        <f>IF(深海装备!F587="","",深海装备!F587)</f>
        <v/>
      </c>
      <c r="G588" s="370" t="str">
        <f>IF(深海装备!G587="","",深海装备!G587)</f>
        <v/>
      </c>
      <c r="H588" s="370" t="str">
        <f>IF(深海装备!H587="","",深海装备!H587)</f>
        <v/>
      </c>
      <c r="I588" s="370" t="str">
        <f>IF(深海装备!I587="","",深海装备!I587)</f>
        <v/>
      </c>
      <c r="J588" s="370" t="str">
        <f>IF(深海装备!J587="","",深海装备!J587)</f>
        <v/>
      </c>
      <c r="K588" s="370" t="str">
        <f>IF(深海装备!K587="","",深海装备!K587)</f>
        <v/>
      </c>
      <c r="L588" s="370" t="str">
        <f>IF(深海装备!L587="","",深海装备!L587)</f>
        <v/>
      </c>
      <c r="M588" s="370" t="str">
        <f>IF(深海装备!M587="","",深海装备!M587)</f>
        <v/>
      </c>
      <c r="N588" s="370" t="str">
        <f>IF(深海装备!N587="","",深海装备!N587)</f>
        <v/>
      </c>
      <c r="O588" s="370" t="str">
        <f>IF(深海装备!O587="","",深海装备!O587)</f>
        <v/>
      </c>
      <c r="P588" s="370" t="str">
        <f>IF(深海装备!P587="","",深海装备!P587)</f>
        <v/>
      </c>
      <c r="Q588" s="370" t="str">
        <f>IF(深海装备!Q587="","",深海装备!Q587)</f>
        <v/>
      </c>
      <c r="R588" s="370" t="str">
        <f>IF(深海装备!R587="","",深海装备!R587)</f>
        <v/>
      </c>
      <c r="S588" s="370" t="str">
        <f>IF(深海装备!S587="","",深海装备!S587)</f>
        <v/>
      </c>
      <c r="T588" s="370" t="str">
        <f>IF(深海装备!T587="","",深海装备!T587)</f>
        <v/>
      </c>
      <c r="U588" s="370" t="str">
        <f>IF(深海装备!U587="","",深海装备!U587)</f>
        <v/>
      </c>
      <c r="V588" s="370" t="str">
        <f>IF(深海装备!V587="","",深海装备!V587)</f>
        <v/>
      </c>
      <c r="W588" s="370" t="str">
        <f>IF(深海装备!W587="","",深海装备!W587)</f>
        <v/>
      </c>
      <c r="X588" s="370" t="str">
        <f>IF(深海装备!X587="","",深海装备!X587)</f>
        <v/>
      </c>
      <c r="Y588" s="370" t="str">
        <f>IF(深海装备!Y587="","",深海装备!Y587)</f>
        <v/>
      </c>
      <c r="Z588" s="370" t="str">
        <f>IF(深海装备!Z587="","",深海装备!Z587)</f>
        <v/>
      </c>
      <c r="AA588" s="370" t="str">
        <f>IF(深海装备!AA587="","",深海装备!AA587)</f>
        <v/>
      </c>
      <c r="AB588" t="str">
        <f>IF(深海装备!AB587="","",深海装备!AB587)</f>
        <v/>
      </c>
      <c r="AC588" t="str">
        <f>IF(深海装备!AC587="","",深海装备!AC587)</f>
        <v/>
      </c>
      <c r="AD588" t="str">
        <f>IF(深海装备!AD587="","",深海装备!AD587)</f>
        <v/>
      </c>
    </row>
    <row r="589" spans="1:30">
      <c r="A589" t="str">
        <f>IF(深海装备!A588="","",深海装备!A588)</f>
        <v/>
      </c>
      <c r="B589" s="67" t="str">
        <f>IF(深海装备!B588="","",深海装备!B588)</f>
        <v/>
      </c>
      <c r="C589" t="str">
        <f>IF(深海装备!C588="","",深海装备!C588)</f>
        <v/>
      </c>
      <c r="D589" t="str">
        <f>IF(深海装备!D588="","",深海装备!D588)</f>
        <v/>
      </c>
      <c r="E589" s="370" t="str">
        <f>IF(深海装备!E588="","",深海装备!E588)</f>
        <v/>
      </c>
      <c r="F589" s="370" t="str">
        <f>IF(深海装备!F588="","",深海装备!F588)</f>
        <v/>
      </c>
      <c r="G589" s="370" t="str">
        <f>IF(深海装备!G588="","",深海装备!G588)</f>
        <v/>
      </c>
      <c r="H589" s="370" t="str">
        <f>IF(深海装备!H588="","",深海装备!H588)</f>
        <v/>
      </c>
      <c r="I589" s="370" t="str">
        <f>IF(深海装备!I588="","",深海装备!I588)</f>
        <v/>
      </c>
      <c r="J589" s="370" t="str">
        <f>IF(深海装备!J588="","",深海装备!J588)</f>
        <v/>
      </c>
      <c r="K589" s="370" t="str">
        <f>IF(深海装备!K588="","",深海装备!K588)</f>
        <v/>
      </c>
      <c r="L589" s="370" t="str">
        <f>IF(深海装备!L588="","",深海装备!L588)</f>
        <v/>
      </c>
      <c r="M589" s="370" t="str">
        <f>IF(深海装备!M588="","",深海装备!M588)</f>
        <v/>
      </c>
      <c r="N589" s="370" t="str">
        <f>IF(深海装备!N588="","",深海装备!N588)</f>
        <v/>
      </c>
      <c r="O589" s="370" t="str">
        <f>IF(深海装备!O588="","",深海装备!O588)</f>
        <v/>
      </c>
      <c r="P589" s="370" t="str">
        <f>IF(深海装备!P588="","",深海装备!P588)</f>
        <v/>
      </c>
      <c r="Q589" s="370" t="str">
        <f>IF(深海装备!Q588="","",深海装备!Q588)</f>
        <v/>
      </c>
      <c r="R589" s="370" t="str">
        <f>IF(深海装备!R588="","",深海装备!R588)</f>
        <v/>
      </c>
      <c r="S589" s="370" t="str">
        <f>IF(深海装备!S588="","",深海装备!S588)</f>
        <v/>
      </c>
      <c r="T589" s="370" t="str">
        <f>IF(深海装备!T588="","",深海装备!T588)</f>
        <v/>
      </c>
      <c r="U589" s="370" t="str">
        <f>IF(深海装备!U588="","",深海装备!U588)</f>
        <v/>
      </c>
      <c r="V589" s="370" t="str">
        <f>IF(深海装备!V588="","",深海装备!V588)</f>
        <v/>
      </c>
      <c r="W589" s="370" t="str">
        <f>IF(深海装备!W588="","",深海装备!W588)</f>
        <v/>
      </c>
      <c r="X589" s="370" t="str">
        <f>IF(深海装备!X588="","",深海装备!X588)</f>
        <v/>
      </c>
      <c r="Y589" s="370" t="str">
        <f>IF(深海装备!Y588="","",深海装备!Y588)</f>
        <v/>
      </c>
      <c r="Z589" s="370" t="str">
        <f>IF(深海装备!Z588="","",深海装备!Z588)</f>
        <v/>
      </c>
      <c r="AA589" s="370" t="str">
        <f>IF(深海装备!AA588="","",深海装备!AA588)</f>
        <v/>
      </c>
      <c r="AB589" t="str">
        <f>IF(深海装备!AB588="","",深海装备!AB588)</f>
        <v/>
      </c>
      <c r="AC589" t="str">
        <f>IF(深海装备!AC588="","",深海装备!AC588)</f>
        <v/>
      </c>
      <c r="AD589" t="str">
        <f>IF(深海装备!AD588="","",深海装备!AD588)</f>
        <v/>
      </c>
    </row>
    <row r="590" spans="1:30">
      <c r="A590" t="str">
        <f>IF(深海装备!A589="","",深海装备!A589)</f>
        <v/>
      </c>
      <c r="B590" s="67" t="str">
        <f>IF(深海装备!B589="","",深海装备!B589)</f>
        <v/>
      </c>
      <c r="C590" t="str">
        <f>IF(深海装备!C589="","",深海装备!C589)</f>
        <v/>
      </c>
      <c r="D590" t="str">
        <f>IF(深海装备!D589="","",深海装备!D589)</f>
        <v/>
      </c>
      <c r="E590" s="370" t="str">
        <f>IF(深海装备!E589="","",深海装备!E589)</f>
        <v/>
      </c>
      <c r="F590" s="370" t="str">
        <f>IF(深海装备!F589="","",深海装备!F589)</f>
        <v/>
      </c>
      <c r="G590" s="370" t="str">
        <f>IF(深海装备!G589="","",深海装备!G589)</f>
        <v/>
      </c>
      <c r="H590" s="370" t="str">
        <f>IF(深海装备!H589="","",深海装备!H589)</f>
        <v/>
      </c>
      <c r="I590" s="370" t="str">
        <f>IF(深海装备!I589="","",深海装备!I589)</f>
        <v/>
      </c>
      <c r="J590" s="370" t="str">
        <f>IF(深海装备!J589="","",深海装备!J589)</f>
        <v/>
      </c>
      <c r="K590" s="370" t="str">
        <f>IF(深海装备!K589="","",深海装备!K589)</f>
        <v/>
      </c>
      <c r="L590" s="370" t="str">
        <f>IF(深海装备!L589="","",深海装备!L589)</f>
        <v/>
      </c>
      <c r="M590" s="370" t="str">
        <f>IF(深海装备!M589="","",深海装备!M589)</f>
        <v/>
      </c>
      <c r="N590" s="370" t="str">
        <f>IF(深海装备!N589="","",深海装备!N589)</f>
        <v/>
      </c>
      <c r="O590" s="370" t="str">
        <f>IF(深海装备!O589="","",深海装备!O589)</f>
        <v/>
      </c>
      <c r="P590" s="370" t="str">
        <f>IF(深海装备!P589="","",深海装备!P589)</f>
        <v/>
      </c>
      <c r="Q590" s="370" t="str">
        <f>IF(深海装备!Q589="","",深海装备!Q589)</f>
        <v/>
      </c>
      <c r="R590" s="370" t="str">
        <f>IF(深海装备!R589="","",深海装备!R589)</f>
        <v/>
      </c>
      <c r="S590" s="370" t="str">
        <f>IF(深海装备!S589="","",深海装备!S589)</f>
        <v/>
      </c>
      <c r="T590" s="370" t="str">
        <f>IF(深海装备!T589="","",深海装备!T589)</f>
        <v/>
      </c>
      <c r="U590" s="370" t="str">
        <f>IF(深海装备!U589="","",深海装备!U589)</f>
        <v/>
      </c>
      <c r="V590" s="370" t="str">
        <f>IF(深海装备!V589="","",深海装备!V589)</f>
        <v/>
      </c>
      <c r="W590" s="370" t="str">
        <f>IF(深海装备!W589="","",深海装备!W589)</f>
        <v/>
      </c>
      <c r="X590" s="370" t="str">
        <f>IF(深海装备!X589="","",深海装备!X589)</f>
        <v/>
      </c>
      <c r="Y590" s="370" t="str">
        <f>IF(深海装备!Y589="","",深海装备!Y589)</f>
        <v/>
      </c>
      <c r="Z590" s="370" t="str">
        <f>IF(深海装备!Z589="","",深海装备!Z589)</f>
        <v/>
      </c>
      <c r="AA590" s="370" t="str">
        <f>IF(深海装备!AA589="","",深海装备!AA589)</f>
        <v/>
      </c>
      <c r="AB590" t="str">
        <f>IF(深海装备!AB589="","",深海装备!AB589)</f>
        <v/>
      </c>
      <c r="AC590" t="str">
        <f>IF(深海装备!AC589="","",深海装备!AC589)</f>
        <v/>
      </c>
      <c r="AD590" t="str">
        <f>IF(深海装备!AD589="","",深海装备!AD589)</f>
        <v/>
      </c>
    </row>
    <row r="591" spans="1:30">
      <c r="A591" t="str">
        <f>IF(深海装备!A590="","",深海装备!A590)</f>
        <v/>
      </c>
      <c r="B591" s="67" t="str">
        <f>IF(深海装备!B590="","",深海装备!B590)</f>
        <v/>
      </c>
      <c r="C591" t="str">
        <f>IF(深海装备!C590="","",深海装备!C590)</f>
        <v/>
      </c>
      <c r="D591" t="str">
        <f>IF(深海装备!D590="","",深海装备!D590)</f>
        <v/>
      </c>
      <c r="E591" s="370" t="str">
        <f>IF(深海装备!E590="","",深海装备!E590)</f>
        <v/>
      </c>
      <c r="F591" s="370" t="str">
        <f>IF(深海装备!F590="","",深海装备!F590)</f>
        <v/>
      </c>
      <c r="G591" s="370" t="str">
        <f>IF(深海装备!G590="","",深海装备!G590)</f>
        <v/>
      </c>
      <c r="H591" s="370" t="str">
        <f>IF(深海装备!H590="","",深海装备!H590)</f>
        <v/>
      </c>
      <c r="I591" s="370" t="str">
        <f>IF(深海装备!I590="","",深海装备!I590)</f>
        <v/>
      </c>
      <c r="J591" s="370" t="str">
        <f>IF(深海装备!J590="","",深海装备!J590)</f>
        <v/>
      </c>
      <c r="K591" s="370" t="str">
        <f>IF(深海装备!K590="","",深海装备!K590)</f>
        <v/>
      </c>
      <c r="L591" s="370" t="str">
        <f>IF(深海装备!L590="","",深海装备!L590)</f>
        <v/>
      </c>
      <c r="M591" s="370" t="str">
        <f>IF(深海装备!M590="","",深海装备!M590)</f>
        <v/>
      </c>
      <c r="N591" s="370" t="str">
        <f>IF(深海装备!N590="","",深海装备!N590)</f>
        <v/>
      </c>
      <c r="O591" s="370" t="str">
        <f>IF(深海装备!O590="","",深海装备!O590)</f>
        <v/>
      </c>
      <c r="P591" s="370" t="str">
        <f>IF(深海装备!P590="","",深海装备!P590)</f>
        <v/>
      </c>
      <c r="Q591" s="370" t="str">
        <f>IF(深海装备!Q590="","",深海装备!Q590)</f>
        <v/>
      </c>
      <c r="R591" s="370" t="str">
        <f>IF(深海装备!R590="","",深海装备!R590)</f>
        <v/>
      </c>
      <c r="S591" s="370" t="str">
        <f>IF(深海装备!S590="","",深海装备!S590)</f>
        <v/>
      </c>
      <c r="T591" s="370" t="str">
        <f>IF(深海装备!T590="","",深海装备!T590)</f>
        <v/>
      </c>
      <c r="U591" s="370" t="str">
        <f>IF(深海装备!U590="","",深海装备!U590)</f>
        <v/>
      </c>
      <c r="V591" s="370" t="str">
        <f>IF(深海装备!V590="","",深海装备!V590)</f>
        <v/>
      </c>
      <c r="W591" s="370" t="str">
        <f>IF(深海装备!W590="","",深海装备!W590)</f>
        <v/>
      </c>
      <c r="X591" s="370" t="str">
        <f>IF(深海装备!X590="","",深海装备!X590)</f>
        <v/>
      </c>
      <c r="Y591" s="370" t="str">
        <f>IF(深海装备!Y590="","",深海装备!Y590)</f>
        <v/>
      </c>
      <c r="Z591" s="370" t="str">
        <f>IF(深海装备!Z590="","",深海装备!Z590)</f>
        <v/>
      </c>
      <c r="AA591" s="370" t="str">
        <f>IF(深海装备!AA590="","",深海装备!AA590)</f>
        <v/>
      </c>
      <c r="AB591" t="str">
        <f>IF(深海装备!AB590="","",深海装备!AB590)</f>
        <v/>
      </c>
      <c r="AC591" t="str">
        <f>IF(深海装备!AC590="","",深海装备!AC590)</f>
        <v/>
      </c>
      <c r="AD591" t="str">
        <f>IF(深海装备!AD590="","",深海装备!AD590)</f>
        <v/>
      </c>
    </row>
    <row r="592" spans="1:30">
      <c r="A592" t="str">
        <f>IF(深海装备!A591="","",深海装备!A591)</f>
        <v/>
      </c>
      <c r="B592" s="67" t="str">
        <f>IF(深海装备!B591="","",深海装备!B591)</f>
        <v/>
      </c>
      <c r="C592" t="str">
        <f>IF(深海装备!C591="","",深海装备!C591)</f>
        <v/>
      </c>
      <c r="D592" t="str">
        <f>IF(深海装备!D591="","",深海装备!D591)</f>
        <v/>
      </c>
      <c r="E592" s="370" t="str">
        <f>IF(深海装备!E591="","",深海装备!E591)</f>
        <v/>
      </c>
      <c r="F592" s="370" t="str">
        <f>IF(深海装备!F591="","",深海装备!F591)</f>
        <v/>
      </c>
      <c r="G592" s="370" t="str">
        <f>IF(深海装备!G591="","",深海装备!G591)</f>
        <v/>
      </c>
      <c r="H592" s="370" t="str">
        <f>IF(深海装备!H591="","",深海装备!H591)</f>
        <v/>
      </c>
      <c r="I592" s="370" t="str">
        <f>IF(深海装备!I591="","",深海装备!I591)</f>
        <v/>
      </c>
      <c r="J592" s="370" t="str">
        <f>IF(深海装备!J591="","",深海装备!J591)</f>
        <v/>
      </c>
      <c r="K592" s="370" t="str">
        <f>IF(深海装备!K591="","",深海装备!K591)</f>
        <v/>
      </c>
      <c r="L592" s="370" t="str">
        <f>IF(深海装备!L591="","",深海装备!L591)</f>
        <v/>
      </c>
      <c r="M592" s="370" t="str">
        <f>IF(深海装备!M591="","",深海装备!M591)</f>
        <v/>
      </c>
      <c r="N592" s="370" t="str">
        <f>IF(深海装备!N591="","",深海装备!N591)</f>
        <v/>
      </c>
      <c r="O592" s="370" t="str">
        <f>IF(深海装备!O591="","",深海装备!O591)</f>
        <v/>
      </c>
      <c r="P592" s="370" t="str">
        <f>IF(深海装备!P591="","",深海装备!P591)</f>
        <v/>
      </c>
      <c r="Q592" s="370" t="str">
        <f>IF(深海装备!Q591="","",深海装备!Q591)</f>
        <v/>
      </c>
      <c r="R592" s="370" t="str">
        <f>IF(深海装备!R591="","",深海装备!R591)</f>
        <v/>
      </c>
      <c r="S592" s="370" t="str">
        <f>IF(深海装备!S591="","",深海装备!S591)</f>
        <v/>
      </c>
      <c r="T592" s="370" t="str">
        <f>IF(深海装备!T591="","",深海装备!T591)</f>
        <v/>
      </c>
      <c r="U592" s="370" t="str">
        <f>IF(深海装备!U591="","",深海装备!U591)</f>
        <v/>
      </c>
      <c r="V592" s="370" t="str">
        <f>IF(深海装备!V591="","",深海装备!V591)</f>
        <v/>
      </c>
      <c r="W592" s="370" t="str">
        <f>IF(深海装备!W591="","",深海装备!W591)</f>
        <v/>
      </c>
      <c r="X592" s="370" t="str">
        <f>IF(深海装备!X591="","",深海装备!X591)</f>
        <v/>
      </c>
      <c r="Y592" s="370" t="str">
        <f>IF(深海装备!Y591="","",深海装备!Y591)</f>
        <v/>
      </c>
      <c r="Z592" s="370" t="str">
        <f>IF(深海装备!Z591="","",深海装备!Z591)</f>
        <v/>
      </c>
      <c r="AA592" s="370" t="str">
        <f>IF(深海装备!AA591="","",深海装备!AA591)</f>
        <v/>
      </c>
      <c r="AB592" t="str">
        <f>IF(深海装备!AB591="","",深海装备!AB591)</f>
        <v/>
      </c>
      <c r="AC592" t="str">
        <f>IF(深海装备!AC591="","",深海装备!AC591)</f>
        <v/>
      </c>
      <c r="AD592" t="str">
        <f>IF(深海装备!AD591="","",深海装备!AD591)</f>
        <v/>
      </c>
    </row>
    <row r="593" spans="1:30">
      <c r="A593" t="str">
        <f>IF(深海装备!A592="","",深海装备!A592)</f>
        <v/>
      </c>
      <c r="B593" s="67" t="str">
        <f>IF(深海装备!B592="","",深海装备!B592)</f>
        <v/>
      </c>
      <c r="C593" t="str">
        <f>IF(深海装备!C592="","",深海装备!C592)</f>
        <v/>
      </c>
      <c r="D593" t="str">
        <f>IF(深海装备!D592="","",深海装备!D592)</f>
        <v/>
      </c>
      <c r="E593" s="370" t="str">
        <f>IF(深海装备!E592="","",深海装备!E592)</f>
        <v/>
      </c>
      <c r="F593" s="370" t="str">
        <f>IF(深海装备!F592="","",深海装备!F592)</f>
        <v/>
      </c>
      <c r="G593" s="370" t="str">
        <f>IF(深海装备!G592="","",深海装备!G592)</f>
        <v/>
      </c>
      <c r="H593" s="370" t="str">
        <f>IF(深海装备!H592="","",深海装备!H592)</f>
        <v/>
      </c>
      <c r="I593" s="370" t="str">
        <f>IF(深海装备!I592="","",深海装备!I592)</f>
        <v/>
      </c>
      <c r="J593" s="370" t="str">
        <f>IF(深海装备!J592="","",深海装备!J592)</f>
        <v/>
      </c>
      <c r="K593" s="370" t="str">
        <f>IF(深海装备!K592="","",深海装备!K592)</f>
        <v/>
      </c>
      <c r="L593" s="370" t="str">
        <f>IF(深海装备!L592="","",深海装备!L592)</f>
        <v/>
      </c>
      <c r="M593" s="370" t="str">
        <f>IF(深海装备!M592="","",深海装备!M592)</f>
        <v/>
      </c>
      <c r="N593" s="370" t="str">
        <f>IF(深海装备!N592="","",深海装备!N592)</f>
        <v/>
      </c>
      <c r="O593" s="370" t="str">
        <f>IF(深海装备!O592="","",深海装备!O592)</f>
        <v/>
      </c>
      <c r="P593" s="370" t="str">
        <f>IF(深海装备!P592="","",深海装备!P592)</f>
        <v/>
      </c>
      <c r="Q593" s="370" t="str">
        <f>IF(深海装备!Q592="","",深海装备!Q592)</f>
        <v/>
      </c>
      <c r="R593" s="370" t="str">
        <f>IF(深海装备!R592="","",深海装备!R592)</f>
        <v/>
      </c>
      <c r="S593" s="370" t="str">
        <f>IF(深海装备!S592="","",深海装备!S592)</f>
        <v/>
      </c>
      <c r="T593" s="370" t="str">
        <f>IF(深海装备!T592="","",深海装备!T592)</f>
        <v/>
      </c>
      <c r="U593" s="370" t="str">
        <f>IF(深海装备!U592="","",深海装备!U592)</f>
        <v/>
      </c>
      <c r="V593" s="370" t="str">
        <f>IF(深海装备!V592="","",深海装备!V592)</f>
        <v/>
      </c>
      <c r="W593" s="370" t="str">
        <f>IF(深海装备!W592="","",深海装备!W592)</f>
        <v/>
      </c>
      <c r="X593" s="370" t="str">
        <f>IF(深海装备!X592="","",深海装备!X592)</f>
        <v/>
      </c>
      <c r="Y593" s="370" t="str">
        <f>IF(深海装备!Y592="","",深海装备!Y592)</f>
        <v/>
      </c>
      <c r="Z593" s="370" t="str">
        <f>IF(深海装备!Z592="","",深海装备!Z592)</f>
        <v/>
      </c>
      <c r="AA593" s="370" t="str">
        <f>IF(深海装备!AA592="","",深海装备!AA592)</f>
        <v/>
      </c>
      <c r="AB593" t="str">
        <f>IF(深海装备!AB592="","",深海装备!AB592)</f>
        <v/>
      </c>
      <c r="AC593" t="str">
        <f>IF(深海装备!AC592="","",深海装备!AC592)</f>
        <v/>
      </c>
      <c r="AD593" t="str">
        <f>IF(深海装备!AD592="","",深海装备!AD592)</f>
        <v/>
      </c>
    </row>
    <row r="594" spans="1:30">
      <c r="A594" t="str">
        <f>IF(深海装备!A593="","",深海装备!A593)</f>
        <v/>
      </c>
      <c r="B594" s="67" t="str">
        <f>IF(深海装备!B593="","",深海装备!B593)</f>
        <v/>
      </c>
      <c r="C594" t="str">
        <f>IF(深海装备!C593="","",深海装备!C593)</f>
        <v/>
      </c>
      <c r="D594" t="str">
        <f>IF(深海装备!D593="","",深海装备!D593)</f>
        <v/>
      </c>
      <c r="E594" s="370" t="str">
        <f>IF(深海装备!E593="","",深海装备!E593)</f>
        <v/>
      </c>
      <c r="F594" s="370" t="str">
        <f>IF(深海装备!F593="","",深海装备!F593)</f>
        <v/>
      </c>
      <c r="G594" s="370" t="str">
        <f>IF(深海装备!G593="","",深海装备!G593)</f>
        <v/>
      </c>
      <c r="H594" s="370" t="str">
        <f>IF(深海装备!H593="","",深海装备!H593)</f>
        <v/>
      </c>
      <c r="I594" s="370" t="str">
        <f>IF(深海装备!I593="","",深海装备!I593)</f>
        <v/>
      </c>
      <c r="J594" s="370" t="str">
        <f>IF(深海装备!J593="","",深海装备!J593)</f>
        <v/>
      </c>
      <c r="K594" s="370" t="str">
        <f>IF(深海装备!K593="","",深海装备!K593)</f>
        <v/>
      </c>
      <c r="L594" s="370" t="str">
        <f>IF(深海装备!L593="","",深海装备!L593)</f>
        <v/>
      </c>
      <c r="M594" s="370" t="str">
        <f>IF(深海装备!M593="","",深海装备!M593)</f>
        <v/>
      </c>
      <c r="N594" s="370" t="str">
        <f>IF(深海装备!N593="","",深海装备!N593)</f>
        <v/>
      </c>
      <c r="O594" s="370" t="str">
        <f>IF(深海装备!O593="","",深海装备!O593)</f>
        <v/>
      </c>
      <c r="P594" s="370" t="str">
        <f>IF(深海装备!P593="","",深海装备!P593)</f>
        <v/>
      </c>
      <c r="Q594" s="370" t="str">
        <f>IF(深海装备!Q593="","",深海装备!Q593)</f>
        <v/>
      </c>
      <c r="R594" s="370" t="str">
        <f>IF(深海装备!R593="","",深海装备!R593)</f>
        <v/>
      </c>
      <c r="S594" s="370" t="str">
        <f>IF(深海装备!S593="","",深海装备!S593)</f>
        <v/>
      </c>
      <c r="T594" s="370" t="str">
        <f>IF(深海装备!T593="","",深海装备!T593)</f>
        <v/>
      </c>
      <c r="U594" s="370" t="str">
        <f>IF(深海装备!U593="","",深海装备!U593)</f>
        <v/>
      </c>
      <c r="V594" s="370" t="str">
        <f>IF(深海装备!V593="","",深海装备!V593)</f>
        <v/>
      </c>
      <c r="W594" s="370" t="str">
        <f>IF(深海装备!W593="","",深海装备!W593)</f>
        <v/>
      </c>
      <c r="X594" s="370" t="str">
        <f>IF(深海装备!X593="","",深海装备!X593)</f>
        <v/>
      </c>
      <c r="Y594" s="370" t="str">
        <f>IF(深海装备!Y593="","",深海装备!Y593)</f>
        <v/>
      </c>
      <c r="Z594" s="370" t="str">
        <f>IF(深海装备!Z593="","",深海装备!Z593)</f>
        <v/>
      </c>
      <c r="AA594" s="370" t="str">
        <f>IF(深海装备!AA593="","",深海装备!AA593)</f>
        <v/>
      </c>
      <c r="AB594" t="str">
        <f>IF(深海装备!AB593="","",深海装备!AB593)</f>
        <v/>
      </c>
      <c r="AC594" t="str">
        <f>IF(深海装备!AC593="","",深海装备!AC593)</f>
        <v/>
      </c>
      <c r="AD594" t="str">
        <f>IF(深海装备!AD593="","",深海装备!AD593)</f>
        <v/>
      </c>
    </row>
    <row r="595" spans="1:30">
      <c r="A595" t="str">
        <f>IF(深海装备!A594="","",深海装备!A594)</f>
        <v/>
      </c>
      <c r="B595" s="67" t="str">
        <f>IF(深海装备!B594="","",深海装备!B594)</f>
        <v/>
      </c>
      <c r="C595" t="str">
        <f>IF(深海装备!C594="","",深海装备!C594)</f>
        <v/>
      </c>
      <c r="D595" t="str">
        <f>IF(深海装备!D594="","",深海装备!D594)</f>
        <v/>
      </c>
      <c r="E595" s="370" t="str">
        <f>IF(深海装备!E594="","",深海装备!E594)</f>
        <v/>
      </c>
      <c r="F595" s="370" t="str">
        <f>IF(深海装备!F594="","",深海装备!F594)</f>
        <v/>
      </c>
      <c r="G595" s="370" t="str">
        <f>IF(深海装备!G594="","",深海装备!G594)</f>
        <v/>
      </c>
      <c r="H595" s="370" t="str">
        <f>IF(深海装备!H594="","",深海装备!H594)</f>
        <v/>
      </c>
      <c r="I595" s="370" t="str">
        <f>IF(深海装备!I594="","",深海装备!I594)</f>
        <v/>
      </c>
      <c r="J595" s="370" t="str">
        <f>IF(深海装备!J594="","",深海装备!J594)</f>
        <v/>
      </c>
      <c r="K595" s="370" t="str">
        <f>IF(深海装备!K594="","",深海装备!K594)</f>
        <v/>
      </c>
      <c r="L595" s="370" t="str">
        <f>IF(深海装备!L594="","",深海装备!L594)</f>
        <v/>
      </c>
      <c r="M595" s="370" t="str">
        <f>IF(深海装备!M594="","",深海装备!M594)</f>
        <v/>
      </c>
      <c r="N595" s="370" t="str">
        <f>IF(深海装备!N594="","",深海装备!N594)</f>
        <v/>
      </c>
      <c r="O595" s="370" t="str">
        <f>IF(深海装备!O594="","",深海装备!O594)</f>
        <v/>
      </c>
      <c r="P595" s="370" t="str">
        <f>IF(深海装备!P594="","",深海装备!P594)</f>
        <v/>
      </c>
      <c r="Q595" s="370" t="str">
        <f>IF(深海装备!Q594="","",深海装备!Q594)</f>
        <v/>
      </c>
      <c r="R595" s="370" t="str">
        <f>IF(深海装备!R594="","",深海装备!R594)</f>
        <v/>
      </c>
      <c r="S595" s="370" t="str">
        <f>IF(深海装备!S594="","",深海装备!S594)</f>
        <v/>
      </c>
      <c r="T595" s="370" t="str">
        <f>IF(深海装备!T594="","",深海装备!T594)</f>
        <v/>
      </c>
      <c r="U595" s="370" t="str">
        <f>IF(深海装备!U594="","",深海装备!U594)</f>
        <v/>
      </c>
      <c r="V595" s="370" t="str">
        <f>IF(深海装备!V594="","",深海装备!V594)</f>
        <v/>
      </c>
      <c r="W595" s="370" t="str">
        <f>IF(深海装备!W594="","",深海装备!W594)</f>
        <v/>
      </c>
      <c r="X595" s="370" t="str">
        <f>IF(深海装备!X594="","",深海装备!X594)</f>
        <v/>
      </c>
      <c r="Y595" s="370" t="str">
        <f>IF(深海装备!Y594="","",深海装备!Y594)</f>
        <v/>
      </c>
      <c r="Z595" s="370" t="str">
        <f>IF(深海装备!Z594="","",深海装备!Z594)</f>
        <v/>
      </c>
      <c r="AA595" s="370" t="str">
        <f>IF(深海装备!AA594="","",深海装备!AA594)</f>
        <v/>
      </c>
      <c r="AB595" t="str">
        <f>IF(深海装备!AB594="","",深海装备!AB594)</f>
        <v/>
      </c>
      <c r="AC595" t="str">
        <f>IF(深海装备!AC594="","",深海装备!AC594)</f>
        <v/>
      </c>
      <c r="AD595" t="str">
        <f>IF(深海装备!AD594="","",深海装备!AD594)</f>
        <v/>
      </c>
    </row>
    <row r="596" spans="1:30">
      <c r="A596" t="str">
        <f>IF(深海装备!A595="","",深海装备!A595)</f>
        <v/>
      </c>
      <c r="B596" s="67" t="str">
        <f>IF(深海装备!B595="","",深海装备!B595)</f>
        <v/>
      </c>
      <c r="C596" t="str">
        <f>IF(深海装备!C595="","",深海装备!C595)</f>
        <v/>
      </c>
      <c r="D596" t="str">
        <f>IF(深海装备!D595="","",深海装备!D595)</f>
        <v/>
      </c>
      <c r="E596" s="370" t="str">
        <f>IF(深海装备!E595="","",深海装备!E595)</f>
        <v/>
      </c>
      <c r="F596" s="370" t="str">
        <f>IF(深海装备!F595="","",深海装备!F595)</f>
        <v/>
      </c>
      <c r="G596" s="370" t="str">
        <f>IF(深海装备!G595="","",深海装备!G595)</f>
        <v/>
      </c>
      <c r="H596" s="370" t="str">
        <f>IF(深海装备!H595="","",深海装备!H595)</f>
        <v/>
      </c>
      <c r="I596" s="370" t="str">
        <f>IF(深海装备!I595="","",深海装备!I595)</f>
        <v/>
      </c>
      <c r="J596" s="370" t="str">
        <f>IF(深海装备!J595="","",深海装备!J595)</f>
        <v/>
      </c>
      <c r="K596" s="370" t="str">
        <f>IF(深海装备!K595="","",深海装备!K595)</f>
        <v/>
      </c>
      <c r="L596" s="370" t="str">
        <f>IF(深海装备!L595="","",深海装备!L595)</f>
        <v/>
      </c>
      <c r="M596" s="370" t="str">
        <f>IF(深海装备!M595="","",深海装备!M595)</f>
        <v/>
      </c>
      <c r="N596" s="370" t="str">
        <f>IF(深海装备!N595="","",深海装备!N595)</f>
        <v/>
      </c>
      <c r="O596" s="370" t="str">
        <f>IF(深海装备!O595="","",深海装备!O595)</f>
        <v/>
      </c>
      <c r="P596" s="370" t="str">
        <f>IF(深海装备!P595="","",深海装备!P595)</f>
        <v/>
      </c>
      <c r="Q596" s="370" t="str">
        <f>IF(深海装备!Q595="","",深海装备!Q595)</f>
        <v/>
      </c>
      <c r="R596" s="370" t="str">
        <f>IF(深海装备!R595="","",深海装备!R595)</f>
        <v/>
      </c>
      <c r="S596" s="370" t="str">
        <f>IF(深海装备!S595="","",深海装备!S595)</f>
        <v/>
      </c>
      <c r="T596" s="370" t="str">
        <f>IF(深海装备!T595="","",深海装备!T595)</f>
        <v/>
      </c>
      <c r="U596" s="370" t="str">
        <f>IF(深海装备!U595="","",深海装备!U595)</f>
        <v/>
      </c>
      <c r="V596" s="370" t="str">
        <f>IF(深海装备!V595="","",深海装备!V595)</f>
        <v/>
      </c>
      <c r="W596" s="370" t="str">
        <f>IF(深海装备!W595="","",深海装备!W595)</f>
        <v/>
      </c>
      <c r="X596" s="370" t="str">
        <f>IF(深海装备!X595="","",深海装备!X595)</f>
        <v/>
      </c>
      <c r="Y596" s="370" t="str">
        <f>IF(深海装备!Y595="","",深海装备!Y595)</f>
        <v/>
      </c>
      <c r="Z596" s="370" t="str">
        <f>IF(深海装备!Z595="","",深海装备!Z595)</f>
        <v/>
      </c>
      <c r="AA596" s="370" t="str">
        <f>IF(深海装备!AA595="","",深海装备!AA595)</f>
        <v/>
      </c>
      <c r="AB596" t="str">
        <f>IF(深海装备!AB595="","",深海装备!AB595)</f>
        <v/>
      </c>
      <c r="AC596" t="str">
        <f>IF(深海装备!AC595="","",深海装备!AC595)</f>
        <v/>
      </c>
      <c r="AD596" t="str">
        <f>IF(深海装备!AD595="","",深海装备!AD595)</f>
        <v/>
      </c>
    </row>
    <row r="597" spans="1:30">
      <c r="A597" t="str">
        <f>IF(深海装备!A596="","",深海装备!A596)</f>
        <v/>
      </c>
      <c r="B597" s="67" t="str">
        <f>IF(深海装备!B596="","",深海装备!B596)</f>
        <v/>
      </c>
      <c r="C597" t="str">
        <f>IF(深海装备!C596="","",深海装备!C596)</f>
        <v/>
      </c>
      <c r="D597" t="str">
        <f>IF(深海装备!D596="","",深海装备!D596)</f>
        <v/>
      </c>
      <c r="E597" s="370" t="str">
        <f>IF(深海装备!E596="","",深海装备!E596)</f>
        <v/>
      </c>
      <c r="F597" s="370" t="str">
        <f>IF(深海装备!F596="","",深海装备!F596)</f>
        <v/>
      </c>
      <c r="G597" s="370" t="str">
        <f>IF(深海装备!G596="","",深海装备!G596)</f>
        <v/>
      </c>
      <c r="H597" s="370" t="str">
        <f>IF(深海装备!H596="","",深海装备!H596)</f>
        <v/>
      </c>
      <c r="I597" s="370" t="str">
        <f>IF(深海装备!I596="","",深海装备!I596)</f>
        <v/>
      </c>
      <c r="J597" s="370" t="str">
        <f>IF(深海装备!J596="","",深海装备!J596)</f>
        <v/>
      </c>
      <c r="K597" s="370" t="str">
        <f>IF(深海装备!K596="","",深海装备!K596)</f>
        <v/>
      </c>
      <c r="L597" s="370" t="str">
        <f>IF(深海装备!L596="","",深海装备!L596)</f>
        <v/>
      </c>
      <c r="M597" s="370" t="str">
        <f>IF(深海装备!M596="","",深海装备!M596)</f>
        <v/>
      </c>
      <c r="N597" s="370" t="str">
        <f>IF(深海装备!N596="","",深海装备!N596)</f>
        <v/>
      </c>
      <c r="O597" s="370" t="str">
        <f>IF(深海装备!O596="","",深海装备!O596)</f>
        <v/>
      </c>
      <c r="P597" s="370" t="str">
        <f>IF(深海装备!P596="","",深海装备!P596)</f>
        <v/>
      </c>
      <c r="Q597" s="370" t="str">
        <f>IF(深海装备!Q596="","",深海装备!Q596)</f>
        <v/>
      </c>
      <c r="R597" s="370" t="str">
        <f>IF(深海装备!R596="","",深海装备!R596)</f>
        <v/>
      </c>
      <c r="S597" s="370" t="str">
        <f>IF(深海装备!S596="","",深海装备!S596)</f>
        <v/>
      </c>
      <c r="T597" s="370" t="str">
        <f>IF(深海装备!T596="","",深海装备!T596)</f>
        <v/>
      </c>
      <c r="U597" s="370" t="str">
        <f>IF(深海装备!U596="","",深海装备!U596)</f>
        <v/>
      </c>
      <c r="V597" s="370" t="str">
        <f>IF(深海装备!V596="","",深海装备!V596)</f>
        <v/>
      </c>
      <c r="W597" s="370" t="str">
        <f>IF(深海装备!W596="","",深海装备!W596)</f>
        <v/>
      </c>
      <c r="X597" s="370" t="str">
        <f>IF(深海装备!X596="","",深海装备!X596)</f>
        <v/>
      </c>
      <c r="Y597" s="370" t="str">
        <f>IF(深海装备!Y596="","",深海装备!Y596)</f>
        <v/>
      </c>
      <c r="Z597" s="370" t="str">
        <f>IF(深海装备!Z596="","",深海装备!Z596)</f>
        <v/>
      </c>
      <c r="AA597" s="370" t="str">
        <f>IF(深海装备!AA596="","",深海装备!AA596)</f>
        <v/>
      </c>
      <c r="AB597" t="str">
        <f>IF(深海装备!AB596="","",深海装备!AB596)</f>
        <v/>
      </c>
      <c r="AC597" t="str">
        <f>IF(深海装备!AC596="","",深海装备!AC596)</f>
        <v/>
      </c>
      <c r="AD597" t="str">
        <f>IF(深海装备!AD596="","",深海装备!AD596)</f>
        <v/>
      </c>
    </row>
    <row r="598" spans="1:30">
      <c r="A598" t="str">
        <f>IF(深海装备!A597="","",深海装备!A597)</f>
        <v/>
      </c>
      <c r="B598" s="67" t="str">
        <f>IF(深海装备!B597="","",深海装备!B597)</f>
        <v/>
      </c>
      <c r="C598" t="str">
        <f>IF(深海装备!C597="","",深海装备!C597)</f>
        <v/>
      </c>
      <c r="D598" t="str">
        <f>IF(深海装备!D597="","",深海装备!D597)</f>
        <v/>
      </c>
      <c r="E598" s="370" t="str">
        <f>IF(深海装备!E597="","",深海装备!E597)</f>
        <v/>
      </c>
      <c r="F598" s="370" t="str">
        <f>IF(深海装备!F597="","",深海装备!F597)</f>
        <v/>
      </c>
      <c r="G598" s="370" t="str">
        <f>IF(深海装备!G597="","",深海装备!G597)</f>
        <v/>
      </c>
      <c r="H598" s="370" t="str">
        <f>IF(深海装备!H597="","",深海装备!H597)</f>
        <v/>
      </c>
      <c r="I598" s="370" t="str">
        <f>IF(深海装备!I597="","",深海装备!I597)</f>
        <v/>
      </c>
      <c r="J598" s="370" t="str">
        <f>IF(深海装备!J597="","",深海装备!J597)</f>
        <v/>
      </c>
      <c r="K598" s="370" t="str">
        <f>IF(深海装备!K597="","",深海装备!K597)</f>
        <v/>
      </c>
      <c r="L598" s="370" t="str">
        <f>IF(深海装备!L597="","",深海装备!L597)</f>
        <v/>
      </c>
      <c r="M598" s="370" t="str">
        <f>IF(深海装备!M597="","",深海装备!M597)</f>
        <v/>
      </c>
      <c r="N598" s="370" t="str">
        <f>IF(深海装备!N597="","",深海装备!N597)</f>
        <v/>
      </c>
      <c r="O598" s="370" t="str">
        <f>IF(深海装备!O597="","",深海装备!O597)</f>
        <v/>
      </c>
      <c r="P598" s="370" t="str">
        <f>IF(深海装备!P597="","",深海装备!P597)</f>
        <v/>
      </c>
      <c r="Q598" s="370" t="str">
        <f>IF(深海装备!Q597="","",深海装备!Q597)</f>
        <v/>
      </c>
      <c r="R598" s="370" t="str">
        <f>IF(深海装备!R597="","",深海装备!R597)</f>
        <v/>
      </c>
      <c r="S598" s="370" t="str">
        <f>IF(深海装备!S597="","",深海装备!S597)</f>
        <v/>
      </c>
      <c r="T598" s="370" t="str">
        <f>IF(深海装备!T597="","",深海装备!T597)</f>
        <v/>
      </c>
      <c r="U598" s="370" t="str">
        <f>IF(深海装备!U597="","",深海装备!U597)</f>
        <v/>
      </c>
      <c r="V598" s="370" t="str">
        <f>IF(深海装备!V597="","",深海装备!V597)</f>
        <v/>
      </c>
      <c r="W598" s="370" t="str">
        <f>IF(深海装备!W597="","",深海装备!W597)</f>
        <v/>
      </c>
      <c r="X598" s="370" t="str">
        <f>IF(深海装备!X597="","",深海装备!X597)</f>
        <v/>
      </c>
      <c r="Y598" s="370" t="str">
        <f>IF(深海装备!Y597="","",深海装备!Y597)</f>
        <v/>
      </c>
      <c r="Z598" s="370" t="str">
        <f>IF(深海装备!Z597="","",深海装备!Z597)</f>
        <v/>
      </c>
      <c r="AA598" s="370" t="str">
        <f>IF(深海装备!AA597="","",深海装备!AA597)</f>
        <v/>
      </c>
      <c r="AB598" t="str">
        <f>IF(深海装备!AB597="","",深海装备!AB597)</f>
        <v/>
      </c>
      <c r="AC598" t="str">
        <f>IF(深海装备!AC597="","",深海装备!AC597)</f>
        <v/>
      </c>
      <c r="AD598" t="str">
        <f>IF(深海装备!AD597="","",深海装备!AD597)</f>
        <v/>
      </c>
    </row>
    <row r="599" spans="1:30">
      <c r="A599" t="str">
        <f>IF(深海装备!A598="","",深海装备!A598)</f>
        <v/>
      </c>
      <c r="B599" s="67" t="str">
        <f>IF(深海装备!B598="","",深海装备!B598)</f>
        <v/>
      </c>
      <c r="C599" t="str">
        <f>IF(深海装备!C598="","",深海装备!C598)</f>
        <v/>
      </c>
      <c r="D599" t="str">
        <f>IF(深海装备!D598="","",深海装备!D598)</f>
        <v/>
      </c>
      <c r="E599" s="370" t="str">
        <f>IF(深海装备!E598="","",深海装备!E598)</f>
        <v/>
      </c>
      <c r="F599" s="370" t="str">
        <f>IF(深海装备!F598="","",深海装备!F598)</f>
        <v/>
      </c>
      <c r="G599" s="370" t="str">
        <f>IF(深海装备!G598="","",深海装备!G598)</f>
        <v/>
      </c>
      <c r="H599" s="370" t="str">
        <f>IF(深海装备!H598="","",深海装备!H598)</f>
        <v/>
      </c>
      <c r="I599" s="370" t="str">
        <f>IF(深海装备!I598="","",深海装备!I598)</f>
        <v/>
      </c>
      <c r="J599" s="370" t="str">
        <f>IF(深海装备!J598="","",深海装备!J598)</f>
        <v/>
      </c>
      <c r="K599" s="370" t="str">
        <f>IF(深海装备!K598="","",深海装备!K598)</f>
        <v/>
      </c>
      <c r="L599" s="370" t="str">
        <f>IF(深海装备!L598="","",深海装备!L598)</f>
        <v/>
      </c>
      <c r="M599" s="370" t="str">
        <f>IF(深海装备!M598="","",深海装备!M598)</f>
        <v/>
      </c>
      <c r="N599" s="370" t="str">
        <f>IF(深海装备!N598="","",深海装备!N598)</f>
        <v/>
      </c>
      <c r="O599" s="370" t="str">
        <f>IF(深海装备!O598="","",深海装备!O598)</f>
        <v/>
      </c>
      <c r="P599" s="370" t="str">
        <f>IF(深海装备!P598="","",深海装备!P598)</f>
        <v/>
      </c>
      <c r="Q599" s="370" t="str">
        <f>IF(深海装备!Q598="","",深海装备!Q598)</f>
        <v/>
      </c>
      <c r="R599" s="370" t="str">
        <f>IF(深海装备!R598="","",深海装备!R598)</f>
        <v/>
      </c>
      <c r="S599" s="370" t="str">
        <f>IF(深海装备!S598="","",深海装备!S598)</f>
        <v/>
      </c>
      <c r="T599" s="370" t="str">
        <f>IF(深海装备!T598="","",深海装备!T598)</f>
        <v/>
      </c>
      <c r="U599" s="370" t="str">
        <f>IF(深海装备!U598="","",深海装备!U598)</f>
        <v/>
      </c>
      <c r="V599" s="370" t="str">
        <f>IF(深海装备!V598="","",深海装备!V598)</f>
        <v/>
      </c>
      <c r="W599" s="370" t="str">
        <f>IF(深海装备!W598="","",深海装备!W598)</f>
        <v/>
      </c>
      <c r="X599" s="370" t="str">
        <f>IF(深海装备!X598="","",深海装备!X598)</f>
        <v/>
      </c>
      <c r="Y599" s="370" t="str">
        <f>IF(深海装备!Y598="","",深海装备!Y598)</f>
        <v/>
      </c>
      <c r="Z599" s="370" t="str">
        <f>IF(深海装备!Z598="","",深海装备!Z598)</f>
        <v/>
      </c>
      <c r="AA599" s="370" t="str">
        <f>IF(深海装备!AA598="","",深海装备!AA598)</f>
        <v/>
      </c>
      <c r="AB599" t="str">
        <f>IF(深海装备!AB598="","",深海装备!AB598)</f>
        <v/>
      </c>
      <c r="AC599" t="str">
        <f>IF(深海装备!AC598="","",深海装备!AC598)</f>
        <v/>
      </c>
      <c r="AD599" t="str">
        <f>IF(深海装备!AD598="","",深海装备!AD598)</f>
        <v/>
      </c>
    </row>
    <row r="600" spans="1:30">
      <c r="A600" t="str">
        <f>IF(深海装备!A599="","",深海装备!A599)</f>
        <v/>
      </c>
      <c r="B600" s="67" t="str">
        <f>IF(深海装备!B599="","",深海装备!B599)</f>
        <v/>
      </c>
      <c r="C600" t="str">
        <f>IF(深海装备!C599="","",深海装备!C599)</f>
        <v/>
      </c>
      <c r="D600" t="str">
        <f>IF(深海装备!D599="","",深海装备!D599)</f>
        <v/>
      </c>
      <c r="E600" s="370" t="str">
        <f>IF(深海装备!E599="","",深海装备!E599)</f>
        <v/>
      </c>
      <c r="F600" s="370" t="str">
        <f>IF(深海装备!F599="","",深海装备!F599)</f>
        <v/>
      </c>
      <c r="G600" s="370" t="str">
        <f>IF(深海装备!G599="","",深海装备!G599)</f>
        <v/>
      </c>
      <c r="H600" s="370" t="str">
        <f>IF(深海装备!H599="","",深海装备!H599)</f>
        <v/>
      </c>
      <c r="I600" s="370" t="str">
        <f>IF(深海装备!I599="","",深海装备!I599)</f>
        <v/>
      </c>
      <c r="J600" s="370" t="str">
        <f>IF(深海装备!J599="","",深海装备!J599)</f>
        <v/>
      </c>
      <c r="K600" s="370" t="str">
        <f>IF(深海装备!K599="","",深海装备!K599)</f>
        <v/>
      </c>
      <c r="L600" s="370" t="str">
        <f>IF(深海装备!L599="","",深海装备!L599)</f>
        <v/>
      </c>
      <c r="M600" s="370" t="str">
        <f>IF(深海装备!M599="","",深海装备!M599)</f>
        <v/>
      </c>
      <c r="N600" s="370" t="str">
        <f>IF(深海装备!N599="","",深海装备!N599)</f>
        <v/>
      </c>
      <c r="O600" s="370" t="str">
        <f>IF(深海装备!O599="","",深海装备!O599)</f>
        <v/>
      </c>
      <c r="P600" s="370" t="str">
        <f>IF(深海装备!P599="","",深海装备!P599)</f>
        <v/>
      </c>
      <c r="Q600" s="370" t="str">
        <f>IF(深海装备!Q599="","",深海装备!Q599)</f>
        <v/>
      </c>
      <c r="R600" s="370" t="str">
        <f>IF(深海装备!R599="","",深海装备!R599)</f>
        <v/>
      </c>
      <c r="S600" s="370" t="str">
        <f>IF(深海装备!S599="","",深海装备!S599)</f>
        <v/>
      </c>
      <c r="T600" s="370" t="str">
        <f>IF(深海装备!T599="","",深海装备!T599)</f>
        <v/>
      </c>
      <c r="U600" s="370" t="str">
        <f>IF(深海装备!U599="","",深海装备!U599)</f>
        <v/>
      </c>
      <c r="V600" s="370" t="str">
        <f>IF(深海装备!V599="","",深海装备!V599)</f>
        <v/>
      </c>
      <c r="W600" s="370" t="str">
        <f>IF(深海装备!W599="","",深海装备!W599)</f>
        <v/>
      </c>
      <c r="X600" s="370" t="str">
        <f>IF(深海装备!X599="","",深海装备!X599)</f>
        <v/>
      </c>
      <c r="Y600" s="370" t="str">
        <f>IF(深海装备!Y599="","",深海装备!Y599)</f>
        <v/>
      </c>
      <c r="Z600" s="370" t="str">
        <f>IF(深海装备!Z599="","",深海装备!Z599)</f>
        <v/>
      </c>
      <c r="AA600" s="370" t="str">
        <f>IF(深海装备!AA599="","",深海装备!AA599)</f>
        <v/>
      </c>
      <c r="AB600" t="str">
        <f>IF(深海装备!AB599="","",深海装备!AB599)</f>
        <v/>
      </c>
      <c r="AC600" t="str">
        <f>IF(深海装备!AC599="","",深海装备!AC599)</f>
        <v/>
      </c>
      <c r="AD600" t="str">
        <f>IF(深海装备!AD599="","",深海装备!AD599)</f>
        <v/>
      </c>
    </row>
    <row r="601" spans="1:30">
      <c r="A601" t="str">
        <f>IF(深海装备!A600="","",深海装备!A600)</f>
        <v/>
      </c>
      <c r="B601" s="67" t="str">
        <f>IF(深海装备!B600="","",深海装备!B600)</f>
        <v/>
      </c>
      <c r="C601" t="str">
        <f>IF(深海装备!C600="","",深海装备!C600)</f>
        <v/>
      </c>
      <c r="D601" t="str">
        <f>IF(深海装备!D600="","",深海装备!D600)</f>
        <v/>
      </c>
      <c r="E601" s="370" t="str">
        <f>IF(深海装备!E600="","",深海装备!E600)</f>
        <v/>
      </c>
      <c r="F601" s="370" t="str">
        <f>IF(深海装备!F600="","",深海装备!F600)</f>
        <v/>
      </c>
      <c r="G601" s="370" t="str">
        <f>IF(深海装备!G600="","",深海装备!G600)</f>
        <v/>
      </c>
      <c r="H601" s="370" t="str">
        <f>IF(深海装备!H600="","",深海装备!H600)</f>
        <v/>
      </c>
      <c r="I601" s="370" t="str">
        <f>IF(深海装备!I600="","",深海装备!I600)</f>
        <v/>
      </c>
      <c r="J601" s="370" t="str">
        <f>IF(深海装备!J600="","",深海装备!J600)</f>
        <v/>
      </c>
      <c r="K601" s="370" t="str">
        <f>IF(深海装备!K600="","",深海装备!K600)</f>
        <v/>
      </c>
      <c r="L601" s="370" t="str">
        <f>IF(深海装备!L600="","",深海装备!L600)</f>
        <v/>
      </c>
      <c r="M601" s="370" t="str">
        <f>IF(深海装备!M600="","",深海装备!M600)</f>
        <v/>
      </c>
      <c r="N601" s="370" t="str">
        <f>IF(深海装备!N600="","",深海装备!N600)</f>
        <v/>
      </c>
      <c r="O601" s="370" t="str">
        <f>IF(深海装备!O600="","",深海装备!O600)</f>
        <v/>
      </c>
      <c r="P601" s="370" t="str">
        <f>IF(深海装备!P600="","",深海装备!P600)</f>
        <v/>
      </c>
      <c r="Q601" s="370" t="str">
        <f>IF(深海装备!Q600="","",深海装备!Q600)</f>
        <v/>
      </c>
      <c r="R601" s="370" t="str">
        <f>IF(深海装备!R600="","",深海装备!R600)</f>
        <v/>
      </c>
      <c r="S601" s="370" t="str">
        <f>IF(深海装备!S600="","",深海装备!S600)</f>
        <v/>
      </c>
      <c r="T601" s="370" t="str">
        <f>IF(深海装备!T600="","",深海装备!T600)</f>
        <v/>
      </c>
      <c r="U601" s="370" t="str">
        <f>IF(深海装备!U600="","",深海装备!U600)</f>
        <v/>
      </c>
      <c r="V601" s="370" t="str">
        <f>IF(深海装备!V600="","",深海装备!V600)</f>
        <v/>
      </c>
      <c r="W601" s="370" t="str">
        <f>IF(深海装备!W600="","",深海装备!W600)</f>
        <v/>
      </c>
      <c r="X601" s="370" t="str">
        <f>IF(深海装备!X600="","",深海装备!X600)</f>
        <v/>
      </c>
      <c r="Y601" s="370" t="str">
        <f>IF(深海装备!Y600="","",深海装备!Y600)</f>
        <v/>
      </c>
      <c r="Z601" s="370" t="str">
        <f>IF(深海装备!Z600="","",深海装备!Z600)</f>
        <v/>
      </c>
      <c r="AA601" s="370" t="str">
        <f>IF(深海装备!AA600="","",深海装备!AA600)</f>
        <v/>
      </c>
      <c r="AB601" t="str">
        <f>IF(深海装备!AB600="","",深海装备!AB600)</f>
        <v/>
      </c>
      <c r="AC601" t="str">
        <f>IF(深海装备!AC600="","",深海装备!AC600)</f>
        <v/>
      </c>
      <c r="AD601" t="str">
        <f>IF(深海装备!AD600="","",深海装备!AD600)</f>
        <v/>
      </c>
    </row>
    <row r="602" spans="1:30">
      <c r="A602" t="str">
        <f>IF(深海装备!A601="","",深海装备!A601)</f>
        <v/>
      </c>
      <c r="B602" s="67" t="str">
        <f>IF(深海装备!B601="","",深海装备!B601)</f>
        <v/>
      </c>
      <c r="C602" t="str">
        <f>IF(深海装备!C601="","",深海装备!C601)</f>
        <v/>
      </c>
      <c r="D602" t="str">
        <f>IF(深海装备!D601="","",深海装备!D601)</f>
        <v/>
      </c>
      <c r="E602" s="370" t="str">
        <f>IF(深海装备!E601="","",深海装备!E601)</f>
        <v/>
      </c>
      <c r="F602" s="370" t="str">
        <f>IF(深海装备!F601="","",深海装备!F601)</f>
        <v/>
      </c>
      <c r="G602" s="370" t="str">
        <f>IF(深海装备!G601="","",深海装备!G601)</f>
        <v/>
      </c>
      <c r="H602" s="370" t="str">
        <f>IF(深海装备!H601="","",深海装备!H601)</f>
        <v/>
      </c>
      <c r="I602" s="370" t="str">
        <f>IF(深海装备!I601="","",深海装备!I601)</f>
        <v/>
      </c>
      <c r="J602" s="370" t="str">
        <f>IF(深海装备!J601="","",深海装备!J601)</f>
        <v/>
      </c>
      <c r="K602" s="370" t="str">
        <f>IF(深海装备!K601="","",深海装备!K601)</f>
        <v/>
      </c>
      <c r="L602" s="370" t="str">
        <f>IF(深海装备!L601="","",深海装备!L601)</f>
        <v/>
      </c>
      <c r="M602" s="370" t="str">
        <f>IF(深海装备!M601="","",深海装备!M601)</f>
        <v/>
      </c>
      <c r="N602" s="370" t="str">
        <f>IF(深海装备!N601="","",深海装备!N601)</f>
        <v/>
      </c>
      <c r="O602" s="370" t="str">
        <f>IF(深海装备!O601="","",深海装备!O601)</f>
        <v/>
      </c>
      <c r="P602" s="370" t="str">
        <f>IF(深海装备!P601="","",深海装备!P601)</f>
        <v/>
      </c>
      <c r="Q602" s="370" t="str">
        <f>IF(深海装备!Q601="","",深海装备!Q601)</f>
        <v/>
      </c>
      <c r="R602" s="370" t="str">
        <f>IF(深海装备!R601="","",深海装备!R601)</f>
        <v/>
      </c>
      <c r="S602" s="370" t="str">
        <f>IF(深海装备!S601="","",深海装备!S601)</f>
        <v/>
      </c>
      <c r="T602" s="370" t="str">
        <f>IF(深海装备!T601="","",深海装备!T601)</f>
        <v/>
      </c>
      <c r="U602" s="370" t="str">
        <f>IF(深海装备!U601="","",深海装备!U601)</f>
        <v/>
      </c>
      <c r="V602" s="370" t="str">
        <f>IF(深海装备!V601="","",深海装备!V601)</f>
        <v/>
      </c>
      <c r="W602" s="370" t="str">
        <f>IF(深海装备!W601="","",深海装备!W601)</f>
        <v/>
      </c>
      <c r="X602" s="370" t="str">
        <f>IF(深海装备!X601="","",深海装备!X601)</f>
        <v/>
      </c>
      <c r="Y602" s="370" t="str">
        <f>IF(深海装备!Y601="","",深海装备!Y601)</f>
        <v/>
      </c>
      <c r="Z602" s="370" t="str">
        <f>IF(深海装备!Z601="","",深海装备!Z601)</f>
        <v/>
      </c>
      <c r="AA602" s="370" t="str">
        <f>IF(深海装备!AA601="","",深海装备!AA601)</f>
        <v/>
      </c>
      <c r="AB602" t="str">
        <f>IF(深海装备!AB601="","",深海装备!AB601)</f>
        <v/>
      </c>
      <c r="AC602" t="str">
        <f>IF(深海装备!AC601="","",深海装备!AC601)</f>
        <v/>
      </c>
      <c r="AD602" t="str">
        <f>IF(深海装备!AD601="","",深海装备!AD601)</f>
        <v/>
      </c>
    </row>
    <row r="603" spans="1:30">
      <c r="A603" t="str">
        <f>IF(深海装备!A602="","",深海装备!A602)</f>
        <v/>
      </c>
      <c r="B603" s="67" t="str">
        <f>IF(深海装备!B602="","",深海装备!B602)</f>
        <v/>
      </c>
      <c r="C603" t="str">
        <f>IF(深海装备!C602="","",深海装备!C602)</f>
        <v/>
      </c>
      <c r="D603" t="str">
        <f>IF(深海装备!D602="","",深海装备!D602)</f>
        <v/>
      </c>
      <c r="E603" s="370" t="str">
        <f>IF(深海装备!E602="","",深海装备!E602)</f>
        <v/>
      </c>
      <c r="F603" s="370" t="str">
        <f>IF(深海装备!F602="","",深海装备!F602)</f>
        <v/>
      </c>
      <c r="G603" s="370" t="str">
        <f>IF(深海装备!G602="","",深海装备!G602)</f>
        <v/>
      </c>
      <c r="H603" s="370" t="str">
        <f>IF(深海装备!H602="","",深海装备!H602)</f>
        <v/>
      </c>
      <c r="I603" s="370" t="str">
        <f>IF(深海装备!I602="","",深海装备!I602)</f>
        <v/>
      </c>
      <c r="J603" s="370" t="str">
        <f>IF(深海装备!J602="","",深海装备!J602)</f>
        <v/>
      </c>
      <c r="K603" s="370" t="str">
        <f>IF(深海装备!K602="","",深海装备!K602)</f>
        <v/>
      </c>
      <c r="L603" s="370" t="str">
        <f>IF(深海装备!L602="","",深海装备!L602)</f>
        <v/>
      </c>
      <c r="M603" s="370" t="str">
        <f>IF(深海装备!M602="","",深海装备!M602)</f>
        <v/>
      </c>
      <c r="N603" s="370" t="str">
        <f>IF(深海装备!N602="","",深海装备!N602)</f>
        <v/>
      </c>
      <c r="O603" s="370" t="str">
        <f>IF(深海装备!O602="","",深海装备!O602)</f>
        <v/>
      </c>
      <c r="P603" s="370" t="str">
        <f>IF(深海装备!P602="","",深海装备!P602)</f>
        <v/>
      </c>
      <c r="Q603" s="370" t="str">
        <f>IF(深海装备!Q602="","",深海装备!Q602)</f>
        <v/>
      </c>
      <c r="R603" s="370" t="str">
        <f>IF(深海装备!R602="","",深海装备!R602)</f>
        <v/>
      </c>
      <c r="S603" s="370" t="str">
        <f>IF(深海装备!S602="","",深海装备!S602)</f>
        <v/>
      </c>
      <c r="T603" s="370" t="str">
        <f>IF(深海装备!T602="","",深海装备!T602)</f>
        <v/>
      </c>
      <c r="U603" s="370" t="str">
        <f>IF(深海装备!U602="","",深海装备!U602)</f>
        <v/>
      </c>
      <c r="V603" s="370" t="str">
        <f>IF(深海装备!V602="","",深海装备!V602)</f>
        <v/>
      </c>
      <c r="W603" s="370" t="str">
        <f>IF(深海装备!W602="","",深海装备!W602)</f>
        <v/>
      </c>
      <c r="X603" s="370" t="str">
        <f>IF(深海装备!X602="","",深海装备!X602)</f>
        <v/>
      </c>
      <c r="Y603" s="370" t="str">
        <f>IF(深海装备!Y602="","",深海装备!Y602)</f>
        <v/>
      </c>
      <c r="Z603" s="370" t="str">
        <f>IF(深海装备!Z602="","",深海装备!Z602)</f>
        <v/>
      </c>
      <c r="AA603" s="370" t="str">
        <f>IF(深海装备!AA602="","",深海装备!AA602)</f>
        <v/>
      </c>
      <c r="AB603" t="str">
        <f>IF(深海装备!AB602="","",深海装备!AB602)</f>
        <v/>
      </c>
      <c r="AC603" t="str">
        <f>IF(深海装备!AC602="","",深海装备!AC602)</f>
        <v/>
      </c>
      <c r="AD603" t="str">
        <f>IF(深海装备!AD602="","",深海装备!AD602)</f>
        <v/>
      </c>
    </row>
    <row r="604" spans="1:30">
      <c r="A604" t="str">
        <f>IF(深海装备!A603="","",深海装备!A603)</f>
        <v/>
      </c>
      <c r="B604" s="67" t="str">
        <f>IF(深海装备!B603="","",深海装备!B603)</f>
        <v/>
      </c>
      <c r="C604" t="str">
        <f>IF(深海装备!C603="","",深海装备!C603)</f>
        <v/>
      </c>
      <c r="D604" t="str">
        <f>IF(深海装备!D603="","",深海装备!D603)</f>
        <v/>
      </c>
      <c r="E604" s="370" t="str">
        <f>IF(深海装备!E603="","",深海装备!E603)</f>
        <v/>
      </c>
      <c r="F604" s="370" t="str">
        <f>IF(深海装备!F603="","",深海装备!F603)</f>
        <v/>
      </c>
      <c r="G604" s="370" t="str">
        <f>IF(深海装备!G603="","",深海装备!G603)</f>
        <v/>
      </c>
      <c r="H604" s="370" t="str">
        <f>IF(深海装备!H603="","",深海装备!H603)</f>
        <v/>
      </c>
      <c r="I604" s="370" t="str">
        <f>IF(深海装备!I603="","",深海装备!I603)</f>
        <v/>
      </c>
      <c r="J604" s="370" t="str">
        <f>IF(深海装备!J603="","",深海装备!J603)</f>
        <v/>
      </c>
      <c r="K604" s="370" t="str">
        <f>IF(深海装备!K603="","",深海装备!K603)</f>
        <v/>
      </c>
      <c r="L604" s="370" t="str">
        <f>IF(深海装备!L603="","",深海装备!L603)</f>
        <v/>
      </c>
      <c r="M604" s="370" t="str">
        <f>IF(深海装备!M603="","",深海装备!M603)</f>
        <v/>
      </c>
      <c r="N604" s="370" t="str">
        <f>IF(深海装备!N603="","",深海装备!N603)</f>
        <v/>
      </c>
      <c r="O604" s="370" t="str">
        <f>IF(深海装备!O603="","",深海装备!O603)</f>
        <v/>
      </c>
      <c r="P604" s="370" t="str">
        <f>IF(深海装备!P603="","",深海装备!P603)</f>
        <v/>
      </c>
      <c r="Q604" s="370" t="str">
        <f>IF(深海装备!Q603="","",深海装备!Q603)</f>
        <v/>
      </c>
      <c r="R604" s="370" t="str">
        <f>IF(深海装备!R603="","",深海装备!R603)</f>
        <v/>
      </c>
      <c r="S604" s="370" t="str">
        <f>IF(深海装备!S603="","",深海装备!S603)</f>
        <v/>
      </c>
      <c r="T604" s="370" t="str">
        <f>IF(深海装备!T603="","",深海装备!T603)</f>
        <v/>
      </c>
      <c r="U604" s="370" t="str">
        <f>IF(深海装备!U603="","",深海装备!U603)</f>
        <v/>
      </c>
      <c r="V604" s="370" t="str">
        <f>IF(深海装备!V603="","",深海装备!V603)</f>
        <v/>
      </c>
      <c r="W604" s="370" t="str">
        <f>IF(深海装备!W603="","",深海装备!W603)</f>
        <v/>
      </c>
      <c r="X604" s="370" t="str">
        <f>IF(深海装备!X603="","",深海装备!X603)</f>
        <v/>
      </c>
      <c r="Y604" s="370" t="str">
        <f>IF(深海装备!Y603="","",深海装备!Y603)</f>
        <v/>
      </c>
      <c r="Z604" s="370" t="str">
        <f>IF(深海装备!Z603="","",深海装备!Z603)</f>
        <v/>
      </c>
      <c r="AA604" s="370" t="str">
        <f>IF(深海装备!AA603="","",深海装备!AA603)</f>
        <v/>
      </c>
      <c r="AB604" t="str">
        <f>IF(深海装备!AB603="","",深海装备!AB603)</f>
        <v/>
      </c>
      <c r="AC604" t="str">
        <f>IF(深海装备!AC603="","",深海装备!AC603)</f>
        <v/>
      </c>
      <c r="AD604" t="str">
        <f>IF(深海装备!AD603="","",深海装备!AD603)</f>
        <v/>
      </c>
    </row>
    <row r="605" spans="1:30">
      <c r="A605" t="str">
        <f>IF(深海装备!A604="","",深海装备!A604)</f>
        <v/>
      </c>
      <c r="B605" s="67" t="str">
        <f>IF(深海装备!B604="","",深海装备!B604)</f>
        <v/>
      </c>
      <c r="C605" t="str">
        <f>IF(深海装备!C604="","",深海装备!C604)</f>
        <v/>
      </c>
      <c r="D605" t="str">
        <f>IF(深海装备!D604="","",深海装备!D604)</f>
        <v/>
      </c>
      <c r="E605" s="370" t="str">
        <f>IF(深海装备!E604="","",深海装备!E604)</f>
        <v/>
      </c>
      <c r="F605" s="370" t="str">
        <f>IF(深海装备!F604="","",深海装备!F604)</f>
        <v/>
      </c>
      <c r="G605" s="370" t="str">
        <f>IF(深海装备!G604="","",深海装备!G604)</f>
        <v/>
      </c>
      <c r="H605" s="370" t="str">
        <f>IF(深海装备!H604="","",深海装备!H604)</f>
        <v/>
      </c>
      <c r="I605" s="370" t="str">
        <f>IF(深海装备!I604="","",深海装备!I604)</f>
        <v/>
      </c>
      <c r="J605" s="370" t="str">
        <f>IF(深海装备!J604="","",深海装备!J604)</f>
        <v/>
      </c>
      <c r="K605" s="370" t="str">
        <f>IF(深海装备!K604="","",深海装备!K604)</f>
        <v/>
      </c>
      <c r="L605" s="370" t="str">
        <f>IF(深海装备!L604="","",深海装备!L604)</f>
        <v/>
      </c>
      <c r="M605" s="370" t="str">
        <f>IF(深海装备!M604="","",深海装备!M604)</f>
        <v/>
      </c>
      <c r="N605" s="370" t="str">
        <f>IF(深海装备!N604="","",深海装备!N604)</f>
        <v/>
      </c>
      <c r="O605" s="370" t="str">
        <f>IF(深海装备!O604="","",深海装备!O604)</f>
        <v/>
      </c>
      <c r="P605" s="370" t="str">
        <f>IF(深海装备!P604="","",深海装备!P604)</f>
        <v/>
      </c>
      <c r="Q605" s="370" t="str">
        <f>IF(深海装备!Q604="","",深海装备!Q604)</f>
        <v/>
      </c>
      <c r="R605" s="370" t="str">
        <f>IF(深海装备!R604="","",深海装备!R604)</f>
        <v/>
      </c>
      <c r="S605" s="370" t="str">
        <f>IF(深海装备!S604="","",深海装备!S604)</f>
        <v/>
      </c>
      <c r="T605" s="370" t="str">
        <f>IF(深海装备!T604="","",深海装备!T604)</f>
        <v/>
      </c>
      <c r="U605" s="370" t="str">
        <f>IF(深海装备!U604="","",深海装备!U604)</f>
        <v/>
      </c>
      <c r="V605" s="370" t="str">
        <f>IF(深海装备!V604="","",深海装备!V604)</f>
        <v/>
      </c>
      <c r="W605" s="370" t="str">
        <f>IF(深海装备!W604="","",深海装备!W604)</f>
        <v/>
      </c>
      <c r="X605" s="370" t="str">
        <f>IF(深海装备!X604="","",深海装备!X604)</f>
        <v/>
      </c>
      <c r="Y605" s="370" t="str">
        <f>IF(深海装备!Y604="","",深海装备!Y604)</f>
        <v/>
      </c>
      <c r="Z605" s="370" t="str">
        <f>IF(深海装备!Z604="","",深海装备!Z604)</f>
        <v/>
      </c>
      <c r="AA605" s="370" t="str">
        <f>IF(深海装备!AA604="","",深海装备!AA604)</f>
        <v/>
      </c>
      <c r="AB605" t="str">
        <f>IF(深海装备!AB604="","",深海装备!AB604)</f>
        <v/>
      </c>
      <c r="AC605" t="str">
        <f>IF(深海装备!AC604="","",深海装备!AC604)</f>
        <v/>
      </c>
      <c r="AD605" t="str">
        <f>IF(深海装备!AD604="","",深海装备!AD604)</f>
        <v/>
      </c>
    </row>
    <row r="606" spans="1:30">
      <c r="A606" t="str">
        <f>IF(深海装备!A605="","",深海装备!A605)</f>
        <v/>
      </c>
      <c r="B606" s="67" t="str">
        <f>IF(深海装备!B605="","",深海装备!B605)</f>
        <v/>
      </c>
      <c r="C606" t="str">
        <f>IF(深海装备!C605="","",深海装备!C605)</f>
        <v/>
      </c>
      <c r="D606" t="str">
        <f>IF(深海装备!D605="","",深海装备!D605)</f>
        <v/>
      </c>
      <c r="E606" s="370" t="str">
        <f>IF(深海装备!E605="","",深海装备!E605)</f>
        <v/>
      </c>
      <c r="F606" s="370" t="str">
        <f>IF(深海装备!F605="","",深海装备!F605)</f>
        <v/>
      </c>
      <c r="G606" s="370" t="str">
        <f>IF(深海装备!G605="","",深海装备!G605)</f>
        <v/>
      </c>
      <c r="H606" s="370" t="str">
        <f>IF(深海装备!H605="","",深海装备!H605)</f>
        <v/>
      </c>
      <c r="I606" s="370" t="str">
        <f>IF(深海装备!I605="","",深海装备!I605)</f>
        <v/>
      </c>
      <c r="J606" s="370" t="str">
        <f>IF(深海装备!J605="","",深海装备!J605)</f>
        <v/>
      </c>
      <c r="K606" s="370" t="str">
        <f>IF(深海装备!K605="","",深海装备!K605)</f>
        <v/>
      </c>
      <c r="L606" s="370" t="str">
        <f>IF(深海装备!L605="","",深海装备!L605)</f>
        <v/>
      </c>
      <c r="M606" s="370" t="str">
        <f>IF(深海装备!M605="","",深海装备!M605)</f>
        <v/>
      </c>
      <c r="N606" s="370" t="str">
        <f>IF(深海装备!N605="","",深海装备!N605)</f>
        <v/>
      </c>
      <c r="O606" s="370" t="str">
        <f>IF(深海装备!O605="","",深海装备!O605)</f>
        <v/>
      </c>
      <c r="P606" s="370" t="str">
        <f>IF(深海装备!P605="","",深海装备!P605)</f>
        <v/>
      </c>
      <c r="Q606" s="370" t="str">
        <f>IF(深海装备!Q605="","",深海装备!Q605)</f>
        <v/>
      </c>
      <c r="R606" s="370" t="str">
        <f>IF(深海装备!R605="","",深海装备!R605)</f>
        <v/>
      </c>
      <c r="S606" s="370" t="str">
        <f>IF(深海装备!S605="","",深海装备!S605)</f>
        <v/>
      </c>
      <c r="T606" s="370" t="str">
        <f>IF(深海装备!T605="","",深海装备!T605)</f>
        <v/>
      </c>
      <c r="U606" s="370" t="str">
        <f>IF(深海装备!U605="","",深海装备!U605)</f>
        <v/>
      </c>
      <c r="V606" s="370" t="str">
        <f>IF(深海装备!V605="","",深海装备!V605)</f>
        <v/>
      </c>
      <c r="W606" s="370" t="str">
        <f>IF(深海装备!W605="","",深海装备!W605)</f>
        <v/>
      </c>
      <c r="X606" s="370" t="str">
        <f>IF(深海装备!X605="","",深海装备!X605)</f>
        <v/>
      </c>
      <c r="Y606" s="370" t="str">
        <f>IF(深海装备!Y605="","",深海装备!Y605)</f>
        <v/>
      </c>
      <c r="Z606" s="370" t="str">
        <f>IF(深海装备!Z605="","",深海装备!Z605)</f>
        <v/>
      </c>
      <c r="AA606" s="370" t="str">
        <f>IF(深海装备!AA605="","",深海装备!AA605)</f>
        <v/>
      </c>
      <c r="AB606" t="str">
        <f>IF(深海装备!AB605="","",深海装备!AB605)</f>
        <v/>
      </c>
      <c r="AC606" t="str">
        <f>IF(深海装备!AC605="","",深海装备!AC605)</f>
        <v/>
      </c>
      <c r="AD606" t="str">
        <f>IF(深海装备!AD605="","",深海装备!AD605)</f>
        <v/>
      </c>
    </row>
    <row r="607" spans="1:30">
      <c r="A607" t="str">
        <f>IF(深海装备!A606="","",深海装备!A606)</f>
        <v/>
      </c>
      <c r="B607" s="67" t="str">
        <f>IF(深海装备!B606="","",深海装备!B606)</f>
        <v/>
      </c>
      <c r="C607" t="str">
        <f>IF(深海装备!C606="","",深海装备!C606)</f>
        <v/>
      </c>
      <c r="D607" t="str">
        <f>IF(深海装备!D606="","",深海装备!D606)</f>
        <v/>
      </c>
      <c r="E607" s="370" t="str">
        <f>IF(深海装备!E606="","",深海装备!E606)</f>
        <v/>
      </c>
      <c r="F607" s="370" t="str">
        <f>IF(深海装备!F606="","",深海装备!F606)</f>
        <v/>
      </c>
      <c r="G607" s="370" t="str">
        <f>IF(深海装备!G606="","",深海装备!G606)</f>
        <v/>
      </c>
      <c r="H607" s="370" t="str">
        <f>IF(深海装备!H606="","",深海装备!H606)</f>
        <v/>
      </c>
      <c r="I607" s="370" t="str">
        <f>IF(深海装备!I606="","",深海装备!I606)</f>
        <v/>
      </c>
      <c r="J607" s="370" t="str">
        <f>IF(深海装备!J606="","",深海装备!J606)</f>
        <v/>
      </c>
      <c r="K607" s="370" t="str">
        <f>IF(深海装备!K606="","",深海装备!K606)</f>
        <v/>
      </c>
      <c r="L607" s="370" t="str">
        <f>IF(深海装备!L606="","",深海装备!L606)</f>
        <v/>
      </c>
      <c r="M607" s="370" t="str">
        <f>IF(深海装备!M606="","",深海装备!M606)</f>
        <v/>
      </c>
      <c r="N607" s="370" t="str">
        <f>IF(深海装备!N606="","",深海装备!N606)</f>
        <v/>
      </c>
      <c r="O607" s="370" t="str">
        <f>IF(深海装备!O606="","",深海装备!O606)</f>
        <v/>
      </c>
      <c r="P607" s="370" t="str">
        <f>IF(深海装备!P606="","",深海装备!P606)</f>
        <v/>
      </c>
      <c r="Q607" s="370" t="str">
        <f>IF(深海装备!Q606="","",深海装备!Q606)</f>
        <v/>
      </c>
      <c r="R607" s="370" t="str">
        <f>IF(深海装备!R606="","",深海装备!R606)</f>
        <v/>
      </c>
      <c r="S607" s="370" t="str">
        <f>IF(深海装备!S606="","",深海装备!S606)</f>
        <v/>
      </c>
      <c r="T607" s="370" t="str">
        <f>IF(深海装备!T606="","",深海装备!T606)</f>
        <v/>
      </c>
      <c r="U607" s="370" t="str">
        <f>IF(深海装备!U606="","",深海装备!U606)</f>
        <v/>
      </c>
      <c r="V607" s="370" t="str">
        <f>IF(深海装备!V606="","",深海装备!V606)</f>
        <v/>
      </c>
      <c r="W607" s="370" t="str">
        <f>IF(深海装备!W606="","",深海装备!W606)</f>
        <v/>
      </c>
      <c r="X607" s="370" t="str">
        <f>IF(深海装备!X606="","",深海装备!X606)</f>
        <v/>
      </c>
      <c r="Y607" s="370" t="str">
        <f>IF(深海装备!Y606="","",深海装备!Y606)</f>
        <v/>
      </c>
      <c r="Z607" s="370" t="str">
        <f>IF(深海装备!Z606="","",深海装备!Z606)</f>
        <v/>
      </c>
      <c r="AA607" s="370" t="str">
        <f>IF(深海装备!AA606="","",深海装备!AA606)</f>
        <v/>
      </c>
      <c r="AB607" t="str">
        <f>IF(深海装备!AB606="","",深海装备!AB606)</f>
        <v/>
      </c>
      <c r="AC607" t="str">
        <f>IF(深海装备!AC606="","",深海装备!AC606)</f>
        <v/>
      </c>
      <c r="AD607" t="str">
        <f>IF(深海装备!AD606="","",深海装备!AD606)</f>
        <v/>
      </c>
    </row>
    <row r="608" spans="1:30">
      <c r="A608" t="str">
        <f>IF(深海装备!A607="","",深海装备!A607)</f>
        <v/>
      </c>
      <c r="B608" s="67" t="str">
        <f>IF(深海装备!B607="","",深海装备!B607)</f>
        <v/>
      </c>
      <c r="C608" t="str">
        <f>IF(深海装备!C607="","",深海装备!C607)</f>
        <v/>
      </c>
      <c r="D608" t="str">
        <f>IF(深海装备!D607="","",深海装备!D607)</f>
        <v/>
      </c>
      <c r="E608" s="370" t="str">
        <f>IF(深海装备!E607="","",深海装备!E607)</f>
        <v/>
      </c>
      <c r="F608" s="370" t="str">
        <f>IF(深海装备!F607="","",深海装备!F607)</f>
        <v/>
      </c>
      <c r="G608" s="370" t="str">
        <f>IF(深海装备!G607="","",深海装备!G607)</f>
        <v/>
      </c>
      <c r="H608" s="370" t="str">
        <f>IF(深海装备!H607="","",深海装备!H607)</f>
        <v/>
      </c>
      <c r="I608" s="370" t="str">
        <f>IF(深海装备!I607="","",深海装备!I607)</f>
        <v/>
      </c>
      <c r="J608" s="370" t="str">
        <f>IF(深海装备!J607="","",深海装备!J607)</f>
        <v/>
      </c>
      <c r="K608" s="370" t="str">
        <f>IF(深海装备!K607="","",深海装备!K607)</f>
        <v/>
      </c>
      <c r="L608" s="370" t="str">
        <f>IF(深海装备!L607="","",深海装备!L607)</f>
        <v/>
      </c>
      <c r="M608" s="370" t="str">
        <f>IF(深海装备!M607="","",深海装备!M607)</f>
        <v/>
      </c>
      <c r="N608" s="370" t="str">
        <f>IF(深海装备!N607="","",深海装备!N607)</f>
        <v/>
      </c>
      <c r="O608" s="370" t="str">
        <f>IF(深海装备!O607="","",深海装备!O607)</f>
        <v/>
      </c>
      <c r="P608" s="370" t="str">
        <f>IF(深海装备!P607="","",深海装备!P607)</f>
        <v/>
      </c>
      <c r="Q608" s="370" t="str">
        <f>IF(深海装备!Q607="","",深海装备!Q607)</f>
        <v/>
      </c>
      <c r="R608" s="370" t="str">
        <f>IF(深海装备!R607="","",深海装备!R607)</f>
        <v/>
      </c>
      <c r="S608" s="370" t="str">
        <f>IF(深海装备!S607="","",深海装备!S607)</f>
        <v/>
      </c>
      <c r="T608" s="370" t="str">
        <f>IF(深海装备!T607="","",深海装备!T607)</f>
        <v/>
      </c>
      <c r="U608" s="370" t="str">
        <f>IF(深海装备!U607="","",深海装备!U607)</f>
        <v/>
      </c>
      <c r="V608" s="370" t="str">
        <f>IF(深海装备!V607="","",深海装备!V607)</f>
        <v/>
      </c>
      <c r="W608" s="370" t="str">
        <f>IF(深海装备!W607="","",深海装备!W607)</f>
        <v/>
      </c>
      <c r="X608" s="370" t="str">
        <f>IF(深海装备!X607="","",深海装备!X607)</f>
        <v/>
      </c>
      <c r="Y608" s="370" t="str">
        <f>IF(深海装备!Y607="","",深海装备!Y607)</f>
        <v/>
      </c>
      <c r="Z608" s="370" t="str">
        <f>IF(深海装备!Z607="","",深海装备!Z607)</f>
        <v/>
      </c>
      <c r="AA608" s="370" t="str">
        <f>IF(深海装备!AA607="","",深海装备!AA607)</f>
        <v/>
      </c>
      <c r="AB608" t="str">
        <f>IF(深海装备!AB607="","",深海装备!AB607)</f>
        <v/>
      </c>
      <c r="AC608" t="str">
        <f>IF(深海装备!AC607="","",深海装备!AC607)</f>
        <v/>
      </c>
      <c r="AD608" t="str">
        <f>IF(深海装备!AD607="","",深海装备!AD607)</f>
        <v/>
      </c>
    </row>
    <row r="609" spans="1:30">
      <c r="A609" t="str">
        <f>IF(深海装备!A608="","",深海装备!A608)</f>
        <v/>
      </c>
      <c r="B609" s="67" t="str">
        <f>IF(深海装备!B608="","",深海装备!B608)</f>
        <v/>
      </c>
      <c r="C609" t="str">
        <f>IF(深海装备!C608="","",深海装备!C608)</f>
        <v/>
      </c>
      <c r="D609" t="str">
        <f>IF(深海装备!D608="","",深海装备!D608)</f>
        <v/>
      </c>
      <c r="E609" s="370" t="str">
        <f>IF(深海装备!E608="","",深海装备!E608)</f>
        <v/>
      </c>
      <c r="F609" s="370" t="str">
        <f>IF(深海装备!F608="","",深海装备!F608)</f>
        <v/>
      </c>
      <c r="G609" s="370" t="str">
        <f>IF(深海装备!G608="","",深海装备!G608)</f>
        <v/>
      </c>
      <c r="H609" s="370" t="str">
        <f>IF(深海装备!H608="","",深海装备!H608)</f>
        <v/>
      </c>
      <c r="I609" s="370" t="str">
        <f>IF(深海装备!I608="","",深海装备!I608)</f>
        <v/>
      </c>
      <c r="J609" s="370" t="str">
        <f>IF(深海装备!J608="","",深海装备!J608)</f>
        <v/>
      </c>
      <c r="K609" s="370" t="str">
        <f>IF(深海装备!K608="","",深海装备!K608)</f>
        <v/>
      </c>
      <c r="L609" s="370" t="str">
        <f>IF(深海装备!L608="","",深海装备!L608)</f>
        <v/>
      </c>
      <c r="M609" s="370" t="str">
        <f>IF(深海装备!M608="","",深海装备!M608)</f>
        <v/>
      </c>
      <c r="N609" s="370" t="str">
        <f>IF(深海装备!N608="","",深海装备!N608)</f>
        <v/>
      </c>
      <c r="O609" s="370" t="str">
        <f>IF(深海装备!O608="","",深海装备!O608)</f>
        <v/>
      </c>
      <c r="P609" s="370" t="str">
        <f>IF(深海装备!P608="","",深海装备!P608)</f>
        <v/>
      </c>
      <c r="Q609" s="370" t="str">
        <f>IF(深海装备!Q608="","",深海装备!Q608)</f>
        <v/>
      </c>
      <c r="R609" s="370" t="str">
        <f>IF(深海装备!R608="","",深海装备!R608)</f>
        <v/>
      </c>
      <c r="S609" s="370" t="str">
        <f>IF(深海装备!S608="","",深海装备!S608)</f>
        <v/>
      </c>
      <c r="T609" s="370" t="str">
        <f>IF(深海装备!T608="","",深海装备!T608)</f>
        <v/>
      </c>
      <c r="U609" s="370" t="str">
        <f>IF(深海装备!U608="","",深海装备!U608)</f>
        <v/>
      </c>
      <c r="V609" s="370" t="str">
        <f>IF(深海装备!V608="","",深海装备!V608)</f>
        <v/>
      </c>
      <c r="W609" s="370" t="str">
        <f>IF(深海装备!W608="","",深海装备!W608)</f>
        <v/>
      </c>
      <c r="X609" s="370" t="str">
        <f>IF(深海装备!X608="","",深海装备!X608)</f>
        <v/>
      </c>
      <c r="Y609" s="370" t="str">
        <f>IF(深海装备!Y608="","",深海装备!Y608)</f>
        <v/>
      </c>
      <c r="Z609" s="370" t="str">
        <f>IF(深海装备!Z608="","",深海装备!Z608)</f>
        <v/>
      </c>
      <c r="AA609" s="370" t="str">
        <f>IF(深海装备!AA608="","",深海装备!AA608)</f>
        <v/>
      </c>
      <c r="AB609" t="str">
        <f>IF(深海装备!AB608="","",深海装备!AB608)</f>
        <v/>
      </c>
      <c r="AC609" t="str">
        <f>IF(深海装备!AC608="","",深海装备!AC608)</f>
        <v/>
      </c>
      <c r="AD609" t="str">
        <f>IF(深海装备!AD608="","",深海装备!AD608)</f>
        <v/>
      </c>
    </row>
    <row r="610" spans="1:30">
      <c r="A610" t="str">
        <f>IF(深海装备!A609="","",深海装备!A609)</f>
        <v/>
      </c>
      <c r="B610" s="67" t="str">
        <f>IF(深海装备!B609="","",深海装备!B609)</f>
        <v/>
      </c>
      <c r="C610" t="str">
        <f>IF(深海装备!C609="","",深海装备!C609)</f>
        <v/>
      </c>
      <c r="D610" t="str">
        <f>IF(深海装备!D609="","",深海装备!D609)</f>
        <v/>
      </c>
      <c r="E610" s="370" t="str">
        <f>IF(深海装备!E609="","",深海装备!E609)</f>
        <v/>
      </c>
      <c r="F610" s="370" t="str">
        <f>IF(深海装备!F609="","",深海装备!F609)</f>
        <v/>
      </c>
      <c r="G610" s="370" t="str">
        <f>IF(深海装备!G609="","",深海装备!G609)</f>
        <v/>
      </c>
      <c r="H610" s="370" t="str">
        <f>IF(深海装备!H609="","",深海装备!H609)</f>
        <v/>
      </c>
      <c r="I610" s="370" t="str">
        <f>IF(深海装备!I609="","",深海装备!I609)</f>
        <v/>
      </c>
      <c r="J610" s="370" t="str">
        <f>IF(深海装备!J609="","",深海装备!J609)</f>
        <v/>
      </c>
      <c r="K610" s="370" t="str">
        <f>IF(深海装备!K609="","",深海装备!K609)</f>
        <v/>
      </c>
      <c r="L610" s="370" t="str">
        <f>IF(深海装备!L609="","",深海装备!L609)</f>
        <v/>
      </c>
      <c r="M610" s="370" t="str">
        <f>IF(深海装备!M609="","",深海装备!M609)</f>
        <v/>
      </c>
      <c r="N610" s="370" t="str">
        <f>IF(深海装备!N609="","",深海装备!N609)</f>
        <v/>
      </c>
      <c r="O610" s="370" t="str">
        <f>IF(深海装备!O609="","",深海装备!O609)</f>
        <v/>
      </c>
      <c r="P610" s="370" t="str">
        <f>IF(深海装备!P609="","",深海装备!P609)</f>
        <v/>
      </c>
      <c r="Q610" s="370" t="str">
        <f>IF(深海装备!Q609="","",深海装备!Q609)</f>
        <v/>
      </c>
      <c r="R610" s="370" t="str">
        <f>IF(深海装备!R609="","",深海装备!R609)</f>
        <v/>
      </c>
      <c r="S610" s="370" t="str">
        <f>IF(深海装备!S609="","",深海装备!S609)</f>
        <v/>
      </c>
      <c r="T610" s="370" t="str">
        <f>IF(深海装备!T609="","",深海装备!T609)</f>
        <v/>
      </c>
      <c r="U610" s="370" t="str">
        <f>IF(深海装备!U609="","",深海装备!U609)</f>
        <v/>
      </c>
      <c r="V610" s="370" t="str">
        <f>IF(深海装备!V609="","",深海装备!V609)</f>
        <v/>
      </c>
      <c r="W610" s="370" t="str">
        <f>IF(深海装备!W609="","",深海装备!W609)</f>
        <v/>
      </c>
      <c r="X610" s="370" t="str">
        <f>IF(深海装备!X609="","",深海装备!X609)</f>
        <v/>
      </c>
      <c r="Y610" s="370" t="str">
        <f>IF(深海装备!Y609="","",深海装备!Y609)</f>
        <v/>
      </c>
      <c r="Z610" s="370" t="str">
        <f>IF(深海装备!Z609="","",深海装备!Z609)</f>
        <v/>
      </c>
      <c r="AA610" s="370" t="str">
        <f>IF(深海装备!AA609="","",深海装备!AA609)</f>
        <v/>
      </c>
      <c r="AB610" t="str">
        <f>IF(深海装备!AB609="","",深海装备!AB609)</f>
        <v/>
      </c>
      <c r="AC610" t="str">
        <f>IF(深海装备!AC609="","",深海装备!AC609)</f>
        <v/>
      </c>
      <c r="AD610" t="str">
        <f>IF(深海装备!AD609="","",深海装备!AD609)</f>
        <v/>
      </c>
    </row>
    <row r="611" spans="1:30">
      <c r="A611" t="str">
        <f>IF(深海装备!A610="","",深海装备!A610)</f>
        <v/>
      </c>
      <c r="B611" s="67" t="str">
        <f>IF(深海装备!B610="","",深海装备!B610)</f>
        <v/>
      </c>
      <c r="C611" t="str">
        <f>IF(深海装备!C610="","",深海装备!C610)</f>
        <v/>
      </c>
      <c r="D611" t="str">
        <f>IF(深海装备!D610="","",深海装备!D610)</f>
        <v/>
      </c>
      <c r="E611" s="370" t="str">
        <f>IF(深海装备!E610="","",深海装备!E610)</f>
        <v/>
      </c>
      <c r="F611" s="370" t="str">
        <f>IF(深海装备!F610="","",深海装备!F610)</f>
        <v/>
      </c>
      <c r="G611" s="370" t="str">
        <f>IF(深海装备!G610="","",深海装备!G610)</f>
        <v/>
      </c>
      <c r="H611" s="370" t="str">
        <f>IF(深海装备!H610="","",深海装备!H610)</f>
        <v/>
      </c>
      <c r="I611" s="370" t="str">
        <f>IF(深海装备!I610="","",深海装备!I610)</f>
        <v/>
      </c>
      <c r="J611" s="370" t="str">
        <f>IF(深海装备!J610="","",深海装备!J610)</f>
        <v/>
      </c>
      <c r="K611" s="370" t="str">
        <f>IF(深海装备!K610="","",深海装备!K610)</f>
        <v/>
      </c>
      <c r="L611" s="370" t="str">
        <f>IF(深海装备!L610="","",深海装备!L610)</f>
        <v/>
      </c>
      <c r="M611" s="370" t="str">
        <f>IF(深海装备!M610="","",深海装备!M610)</f>
        <v/>
      </c>
      <c r="N611" s="370" t="str">
        <f>IF(深海装备!N610="","",深海装备!N610)</f>
        <v/>
      </c>
      <c r="O611" s="370" t="str">
        <f>IF(深海装备!O610="","",深海装备!O610)</f>
        <v/>
      </c>
      <c r="P611" s="370" t="str">
        <f>IF(深海装备!P610="","",深海装备!P610)</f>
        <v/>
      </c>
      <c r="Q611" s="370" t="str">
        <f>IF(深海装备!Q610="","",深海装备!Q610)</f>
        <v/>
      </c>
      <c r="R611" s="370" t="str">
        <f>IF(深海装备!R610="","",深海装备!R610)</f>
        <v/>
      </c>
      <c r="S611" s="370" t="str">
        <f>IF(深海装备!S610="","",深海装备!S610)</f>
        <v/>
      </c>
      <c r="T611" s="370" t="str">
        <f>IF(深海装备!T610="","",深海装备!T610)</f>
        <v/>
      </c>
      <c r="U611" s="370" t="str">
        <f>IF(深海装备!U610="","",深海装备!U610)</f>
        <v/>
      </c>
      <c r="V611" s="370" t="str">
        <f>IF(深海装备!V610="","",深海装备!V610)</f>
        <v/>
      </c>
      <c r="W611" s="370" t="str">
        <f>IF(深海装备!W610="","",深海装备!W610)</f>
        <v/>
      </c>
      <c r="X611" s="370" t="str">
        <f>IF(深海装备!X610="","",深海装备!X610)</f>
        <v/>
      </c>
      <c r="Y611" s="370" t="str">
        <f>IF(深海装备!Y610="","",深海装备!Y610)</f>
        <v/>
      </c>
      <c r="Z611" s="370" t="str">
        <f>IF(深海装备!Z610="","",深海装备!Z610)</f>
        <v/>
      </c>
      <c r="AA611" s="370" t="str">
        <f>IF(深海装备!AA610="","",深海装备!AA610)</f>
        <v/>
      </c>
      <c r="AB611" t="str">
        <f>IF(深海装备!AB610="","",深海装备!AB610)</f>
        <v/>
      </c>
      <c r="AC611" t="str">
        <f>IF(深海装备!AC610="","",深海装备!AC610)</f>
        <v/>
      </c>
      <c r="AD611" t="str">
        <f>IF(深海装备!AD610="","",深海装备!AD610)</f>
        <v/>
      </c>
    </row>
    <row r="612" spans="1:30">
      <c r="A612" t="str">
        <f>IF(深海装备!A611="","",深海装备!A611)</f>
        <v/>
      </c>
      <c r="B612" s="67" t="str">
        <f>IF(深海装备!B611="","",深海装备!B611)</f>
        <v/>
      </c>
      <c r="C612" t="str">
        <f>IF(深海装备!C611="","",深海装备!C611)</f>
        <v/>
      </c>
      <c r="D612" t="str">
        <f>IF(深海装备!D611="","",深海装备!D611)</f>
        <v/>
      </c>
      <c r="E612" s="370" t="str">
        <f>IF(深海装备!E611="","",深海装备!E611)</f>
        <v/>
      </c>
      <c r="F612" s="370" t="str">
        <f>IF(深海装备!F611="","",深海装备!F611)</f>
        <v/>
      </c>
      <c r="G612" s="370" t="str">
        <f>IF(深海装备!G611="","",深海装备!G611)</f>
        <v/>
      </c>
      <c r="H612" s="370" t="str">
        <f>IF(深海装备!H611="","",深海装备!H611)</f>
        <v/>
      </c>
      <c r="I612" s="370" t="str">
        <f>IF(深海装备!I611="","",深海装备!I611)</f>
        <v/>
      </c>
      <c r="J612" s="370" t="str">
        <f>IF(深海装备!J611="","",深海装备!J611)</f>
        <v/>
      </c>
      <c r="K612" s="370" t="str">
        <f>IF(深海装备!K611="","",深海装备!K611)</f>
        <v/>
      </c>
      <c r="L612" s="370" t="str">
        <f>IF(深海装备!L611="","",深海装备!L611)</f>
        <v/>
      </c>
      <c r="M612" s="370" t="str">
        <f>IF(深海装备!M611="","",深海装备!M611)</f>
        <v/>
      </c>
      <c r="N612" s="370" t="str">
        <f>IF(深海装备!N611="","",深海装备!N611)</f>
        <v/>
      </c>
      <c r="O612" s="370" t="str">
        <f>IF(深海装备!O611="","",深海装备!O611)</f>
        <v/>
      </c>
      <c r="P612" s="370" t="str">
        <f>IF(深海装备!P611="","",深海装备!P611)</f>
        <v/>
      </c>
      <c r="Q612" s="370" t="str">
        <f>IF(深海装备!Q611="","",深海装备!Q611)</f>
        <v/>
      </c>
      <c r="R612" s="370" t="str">
        <f>IF(深海装备!R611="","",深海装备!R611)</f>
        <v/>
      </c>
      <c r="S612" s="370" t="str">
        <f>IF(深海装备!S611="","",深海装备!S611)</f>
        <v/>
      </c>
      <c r="T612" s="370" t="str">
        <f>IF(深海装备!T611="","",深海装备!T611)</f>
        <v/>
      </c>
      <c r="U612" s="370" t="str">
        <f>IF(深海装备!U611="","",深海装备!U611)</f>
        <v/>
      </c>
      <c r="V612" s="370" t="str">
        <f>IF(深海装备!V611="","",深海装备!V611)</f>
        <v/>
      </c>
      <c r="W612" s="370" t="str">
        <f>IF(深海装备!W611="","",深海装备!W611)</f>
        <v/>
      </c>
      <c r="X612" s="370" t="str">
        <f>IF(深海装备!X611="","",深海装备!X611)</f>
        <v/>
      </c>
      <c r="Y612" s="370" t="str">
        <f>IF(深海装备!Y611="","",深海装备!Y611)</f>
        <v/>
      </c>
      <c r="Z612" s="370" t="str">
        <f>IF(深海装备!Z611="","",深海装备!Z611)</f>
        <v/>
      </c>
      <c r="AA612" s="370" t="str">
        <f>IF(深海装备!AA611="","",深海装备!AA611)</f>
        <v/>
      </c>
      <c r="AB612" t="str">
        <f>IF(深海装备!AB611="","",深海装备!AB611)</f>
        <v/>
      </c>
      <c r="AC612" t="str">
        <f>IF(深海装备!AC611="","",深海装备!AC611)</f>
        <v/>
      </c>
      <c r="AD612" t="str">
        <f>IF(深海装备!AD611="","",深海装备!AD611)</f>
        <v/>
      </c>
    </row>
    <row r="613" spans="1:30">
      <c r="A613" t="str">
        <f>IF(深海装备!A612="","",深海装备!A612)</f>
        <v/>
      </c>
      <c r="B613" s="67" t="str">
        <f>IF(深海装备!B612="","",深海装备!B612)</f>
        <v/>
      </c>
      <c r="C613" t="str">
        <f>IF(深海装备!C612="","",深海装备!C612)</f>
        <v/>
      </c>
      <c r="D613" t="str">
        <f>IF(深海装备!D612="","",深海装备!D612)</f>
        <v/>
      </c>
      <c r="E613" s="370" t="str">
        <f>IF(深海装备!E612="","",深海装备!E612)</f>
        <v/>
      </c>
      <c r="F613" s="370" t="str">
        <f>IF(深海装备!F612="","",深海装备!F612)</f>
        <v/>
      </c>
      <c r="G613" s="370" t="str">
        <f>IF(深海装备!G612="","",深海装备!G612)</f>
        <v/>
      </c>
      <c r="H613" s="370" t="str">
        <f>IF(深海装备!H612="","",深海装备!H612)</f>
        <v/>
      </c>
      <c r="I613" s="370" t="str">
        <f>IF(深海装备!I612="","",深海装备!I612)</f>
        <v/>
      </c>
      <c r="J613" s="370" t="str">
        <f>IF(深海装备!J612="","",深海装备!J612)</f>
        <v/>
      </c>
      <c r="K613" s="370" t="str">
        <f>IF(深海装备!K612="","",深海装备!K612)</f>
        <v/>
      </c>
      <c r="L613" s="370" t="str">
        <f>IF(深海装备!L612="","",深海装备!L612)</f>
        <v/>
      </c>
      <c r="M613" s="370" t="str">
        <f>IF(深海装备!M612="","",深海装备!M612)</f>
        <v/>
      </c>
      <c r="N613" s="370" t="str">
        <f>IF(深海装备!N612="","",深海装备!N612)</f>
        <v/>
      </c>
      <c r="O613" s="370" t="str">
        <f>IF(深海装备!O612="","",深海装备!O612)</f>
        <v/>
      </c>
      <c r="P613" s="370" t="str">
        <f>IF(深海装备!P612="","",深海装备!P612)</f>
        <v/>
      </c>
      <c r="Q613" s="370" t="str">
        <f>IF(深海装备!Q612="","",深海装备!Q612)</f>
        <v/>
      </c>
      <c r="R613" s="370" t="str">
        <f>IF(深海装备!R612="","",深海装备!R612)</f>
        <v/>
      </c>
      <c r="S613" s="370" t="str">
        <f>IF(深海装备!S612="","",深海装备!S612)</f>
        <v/>
      </c>
      <c r="T613" s="370" t="str">
        <f>IF(深海装备!T612="","",深海装备!T612)</f>
        <v/>
      </c>
      <c r="U613" s="370" t="str">
        <f>IF(深海装备!U612="","",深海装备!U612)</f>
        <v/>
      </c>
      <c r="V613" s="370" t="str">
        <f>IF(深海装备!V612="","",深海装备!V612)</f>
        <v/>
      </c>
      <c r="W613" s="370" t="str">
        <f>IF(深海装备!W612="","",深海装备!W612)</f>
        <v/>
      </c>
      <c r="X613" s="370" t="str">
        <f>IF(深海装备!X612="","",深海装备!X612)</f>
        <v/>
      </c>
      <c r="Y613" s="370" t="str">
        <f>IF(深海装备!Y612="","",深海装备!Y612)</f>
        <v/>
      </c>
      <c r="Z613" s="370" t="str">
        <f>IF(深海装备!Z612="","",深海装备!Z612)</f>
        <v/>
      </c>
      <c r="AA613" s="370" t="str">
        <f>IF(深海装备!AA612="","",深海装备!AA612)</f>
        <v/>
      </c>
      <c r="AB613" t="str">
        <f>IF(深海装备!AB612="","",深海装备!AB612)</f>
        <v/>
      </c>
      <c r="AC613" t="str">
        <f>IF(深海装备!AC612="","",深海装备!AC612)</f>
        <v/>
      </c>
      <c r="AD613" t="str">
        <f>IF(深海装备!AD612="","",深海装备!AD612)</f>
        <v/>
      </c>
    </row>
    <row r="614" spans="1:30">
      <c r="A614" t="str">
        <f>IF(深海装备!A613="","",深海装备!A613)</f>
        <v/>
      </c>
      <c r="B614" s="67" t="str">
        <f>IF(深海装备!B613="","",深海装备!B613)</f>
        <v/>
      </c>
      <c r="C614" t="str">
        <f>IF(深海装备!C613="","",深海装备!C613)</f>
        <v/>
      </c>
      <c r="D614" t="str">
        <f>IF(深海装备!D613="","",深海装备!D613)</f>
        <v/>
      </c>
      <c r="E614" s="370" t="str">
        <f>IF(深海装备!E613="","",深海装备!E613)</f>
        <v/>
      </c>
      <c r="F614" s="370" t="str">
        <f>IF(深海装备!F613="","",深海装备!F613)</f>
        <v/>
      </c>
      <c r="G614" s="370" t="str">
        <f>IF(深海装备!G613="","",深海装备!G613)</f>
        <v/>
      </c>
      <c r="H614" s="370" t="str">
        <f>IF(深海装备!H613="","",深海装备!H613)</f>
        <v/>
      </c>
      <c r="I614" s="370" t="str">
        <f>IF(深海装备!I613="","",深海装备!I613)</f>
        <v/>
      </c>
      <c r="J614" s="370" t="str">
        <f>IF(深海装备!J613="","",深海装备!J613)</f>
        <v/>
      </c>
      <c r="K614" s="370" t="str">
        <f>IF(深海装备!K613="","",深海装备!K613)</f>
        <v/>
      </c>
      <c r="L614" s="370" t="str">
        <f>IF(深海装备!L613="","",深海装备!L613)</f>
        <v/>
      </c>
      <c r="M614" s="370" t="str">
        <f>IF(深海装备!M613="","",深海装备!M613)</f>
        <v/>
      </c>
      <c r="N614" s="370" t="str">
        <f>IF(深海装备!N613="","",深海装备!N613)</f>
        <v/>
      </c>
      <c r="O614" s="370" t="str">
        <f>IF(深海装备!O613="","",深海装备!O613)</f>
        <v/>
      </c>
      <c r="P614" s="370" t="str">
        <f>IF(深海装备!P613="","",深海装备!P613)</f>
        <v/>
      </c>
      <c r="Q614" s="370" t="str">
        <f>IF(深海装备!Q613="","",深海装备!Q613)</f>
        <v/>
      </c>
      <c r="R614" s="370" t="str">
        <f>IF(深海装备!R613="","",深海装备!R613)</f>
        <v/>
      </c>
      <c r="S614" s="370" t="str">
        <f>IF(深海装备!S613="","",深海装备!S613)</f>
        <v/>
      </c>
      <c r="T614" s="370" t="str">
        <f>IF(深海装备!T613="","",深海装备!T613)</f>
        <v/>
      </c>
      <c r="U614" s="370" t="str">
        <f>IF(深海装备!U613="","",深海装备!U613)</f>
        <v/>
      </c>
      <c r="V614" s="370" t="str">
        <f>IF(深海装备!V613="","",深海装备!V613)</f>
        <v/>
      </c>
      <c r="W614" s="370" t="str">
        <f>IF(深海装备!W613="","",深海装备!W613)</f>
        <v/>
      </c>
      <c r="X614" s="370" t="str">
        <f>IF(深海装备!X613="","",深海装备!X613)</f>
        <v/>
      </c>
      <c r="Y614" s="370" t="str">
        <f>IF(深海装备!Y613="","",深海装备!Y613)</f>
        <v/>
      </c>
      <c r="Z614" s="370" t="str">
        <f>IF(深海装备!Z613="","",深海装备!Z613)</f>
        <v/>
      </c>
      <c r="AA614" s="370" t="str">
        <f>IF(深海装备!AA613="","",深海装备!AA613)</f>
        <v/>
      </c>
      <c r="AB614" t="str">
        <f>IF(深海装备!AB613="","",深海装备!AB613)</f>
        <v/>
      </c>
      <c r="AC614" t="str">
        <f>IF(深海装备!AC613="","",深海装备!AC613)</f>
        <v/>
      </c>
      <c r="AD614" t="str">
        <f>IF(深海装备!AD613="","",深海装备!AD613)</f>
        <v/>
      </c>
    </row>
    <row r="615" spans="1:30">
      <c r="A615" t="str">
        <f>IF(深海装备!A614="","",深海装备!A614)</f>
        <v/>
      </c>
      <c r="B615" s="67" t="str">
        <f>IF(深海装备!B614="","",深海装备!B614)</f>
        <v/>
      </c>
      <c r="C615" t="str">
        <f>IF(深海装备!C614="","",深海装备!C614)</f>
        <v/>
      </c>
      <c r="D615" t="str">
        <f>IF(深海装备!D614="","",深海装备!D614)</f>
        <v/>
      </c>
      <c r="E615" s="370" t="str">
        <f>IF(深海装备!E614="","",深海装备!E614)</f>
        <v/>
      </c>
      <c r="F615" s="370" t="str">
        <f>IF(深海装备!F614="","",深海装备!F614)</f>
        <v/>
      </c>
      <c r="G615" s="370" t="str">
        <f>IF(深海装备!G614="","",深海装备!G614)</f>
        <v/>
      </c>
      <c r="H615" s="370" t="str">
        <f>IF(深海装备!H614="","",深海装备!H614)</f>
        <v/>
      </c>
      <c r="I615" s="370" t="str">
        <f>IF(深海装备!I614="","",深海装备!I614)</f>
        <v/>
      </c>
      <c r="J615" s="370" t="str">
        <f>IF(深海装备!J614="","",深海装备!J614)</f>
        <v/>
      </c>
      <c r="K615" s="370" t="str">
        <f>IF(深海装备!K614="","",深海装备!K614)</f>
        <v/>
      </c>
      <c r="L615" s="370" t="str">
        <f>IF(深海装备!L614="","",深海装备!L614)</f>
        <v/>
      </c>
      <c r="M615" s="370" t="str">
        <f>IF(深海装备!M614="","",深海装备!M614)</f>
        <v/>
      </c>
      <c r="N615" s="370" t="str">
        <f>IF(深海装备!N614="","",深海装备!N614)</f>
        <v/>
      </c>
      <c r="O615" s="370" t="str">
        <f>IF(深海装备!O614="","",深海装备!O614)</f>
        <v/>
      </c>
      <c r="P615" s="370" t="str">
        <f>IF(深海装备!P614="","",深海装备!P614)</f>
        <v/>
      </c>
      <c r="Q615" s="370" t="str">
        <f>IF(深海装备!Q614="","",深海装备!Q614)</f>
        <v/>
      </c>
      <c r="R615" s="370" t="str">
        <f>IF(深海装备!R614="","",深海装备!R614)</f>
        <v/>
      </c>
      <c r="S615" s="370" t="str">
        <f>IF(深海装备!S614="","",深海装备!S614)</f>
        <v/>
      </c>
      <c r="T615" s="370" t="str">
        <f>IF(深海装备!T614="","",深海装备!T614)</f>
        <v/>
      </c>
      <c r="U615" s="370" t="str">
        <f>IF(深海装备!U614="","",深海装备!U614)</f>
        <v/>
      </c>
      <c r="V615" s="370" t="str">
        <f>IF(深海装备!V614="","",深海装备!V614)</f>
        <v/>
      </c>
      <c r="W615" s="370" t="str">
        <f>IF(深海装备!W614="","",深海装备!W614)</f>
        <v/>
      </c>
      <c r="X615" s="370" t="str">
        <f>IF(深海装备!X614="","",深海装备!X614)</f>
        <v/>
      </c>
      <c r="Y615" s="370" t="str">
        <f>IF(深海装备!Y614="","",深海装备!Y614)</f>
        <v/>
      </c>
      <c r="Z615" s="370" t="str">
        <f>IF(深海装备!Z614="","",深海装备!Z614)</f>
        <v/>
      </c>
      <c r="AA615" s="370" t="str">
        <f>IF(深海装备!AA614="","",深海装备!AA614)</f>
        <v/>
      </c>
      <c r="AB615" t="str">
        <f>IF(深海装备!AB614="","",深海装备!AB614)</f>
        <v/>
      </c>
      <c r="AC615" t="str">
        <f>IF(深海装备!AC614="","",深海装备!AC614)</f>
        <v/>
      </c>
      <c r="AD615" t="str">
        <f>IF(深海装备!AD614="","",深海装备!AD614)</f>
        <v/>
      </c>
    </row>
    <row r="616" spans="1:30">
      <c r="A616" t="str">
        <f>IF(深海装备!A615="","",深海装备!A615)</f>
        <v/>
      </c>
      <c r="B616" s="67" t="str">
        <f>IF(深海装备!B615="","",深海装备!B615)</f>
        <v/>
      </c>
      <c r="C616" t="str">
        <f>IF(深海装备!C615="","",深海装备!C615)</f>
        <v/>
      </c>
      <c r="D616" t="str">
        <f>IF(深海装备!D615="","",深海装备!D615)</f>
        <v/>
      </c>
      <c r="E616" s="370" t="str">
        <f>IF(深海装备!E615="","",深海装备!E615)</f>
        <v/>
      </c>
      <c r="F616" s="370" t="str">
        <f>IF(深海装备!F615="","",深海装备!F615)</f>
        <v/>
      </c>
      <c r="G616" s="370" t="str">
        <f>IF(深海装备!G615="","",深海装备!G615)</f>
        <v/>
      </c>
      <c r="H616" s="370" t="str">
        <f>IF(深海装备!H615="","",深海装备!H615)</f>
        <v/>
      </c>
      <c r="I616" s="370" t="str">
        <f>IF(深海装备!I615="","",深海装备!I615)</f>
        <v/>
      </c>
      <c r="J616" s="370" t="str">
        <f>IF(深海装备!J615="","",深海装备!J615)</f>
        <v/>
      </c>
      <c r="K616" s="370" t="str">
        <f>IF(深海装备!K615="","",深海装备!K615)</f>
        <v/>
      </c>
      <c r="L616" s="370" t="str">
        <f>IF(深海装备!L615="","",深海装备!L615)</f>
        <v/>
      </c>
      <c r="M616" s="370" t="str">
        <f>IF(深海装备!M615="","",深海装备!M615)</f>
        <v/>
      </c>
      <c r="N616" s="370" t="str">
        <f>IF(深海装备!N615="","",深海装备!N615)</f>
        <v/>
      </c>
      <c r="O616" s="370" t="str">
        <f>IF(深海装备!O615="","",深海装备!O615)</f>
        <v/>
      </c>
      <c r="P616" s="370" t="str">
        <f>IF(深海装备!P615="","",深海装备!P615)</f>
        <v/>
      </c>
      <c r="Q616" s="370" t="str">
        <f>IF(深海装备!Q615="","",深海装备!Q615)</f>
        <v/>
      </c>
      <c r="R616" s="370" t="str">
        <f>IF(深海装备!R615="","",深海装备!R615)</f>
        <v/>
      </c>
      <c r="S616" s="370" t="str">
        <f>IF(深海装备!S615="","",深海装备!S615)</f>
        <v/>
      </c>
      <c r="T616" s="370" t="str">
        <f>IF(深海装备!T615="","",深海装备!T615)</f>
        <v/>
      </c>
      <c r="U616" s="370" t="str">
        <f>IF(深海装备!U615="","",深海装备!U615)</f>
        <v/>
      </c>
      <c r="V616" s="370" t="str">
        <f>IF(深海装备!V615="","",深海装备!V615)</f>
        <v/>
      </c>
      <c r="W616" s="370" t="str">
        <f>IF(深海装备!W615="","",深海装备!W615)</f>
        <v/>
      </c>
      <c r="X616" s="370" t="str">
        <f>IF(深海装备!X615="","",深海装备!X615)</f>
        <v/>
      </c>
      <c r="Y616" s="370" t="str">
        <f>IF(深海装备!Y615="","",深海装备!Y615)</f>
        <v/>
      </c>
      <c r="Z616" s="370" t="str">
        <f>IF(深海装备!Z615="","",深海装备!Z615)</f>
        <v/>
      </c>
      <c r="AA616" s="370" t="str">
        <f>IF(深海装备!AA615="","",深海装备!AA615)</f>
        <v/>
      </c>
      <c r="AB616" t="str">
        <f>IF(深海装备!AB615="","",深海装备!AB615)</f>
        <v/>
      </c>
      <c r="AC616" t="str">
        <f>IF(深海装备!AC615="","",深海装备!AC615)</f>
        <v/>
      </c>
      <c r="AD616" t="str">
        <f>IF(深海装备!AD615="","",深海装备!AD615)</f>
        <v/>
      </c>
    </row>
    <row r="617" spans="1:30">
      <c r="A617" t="str">
        <f>IF(深海装备!A616="","",深海装备!A616)</f>
        <v/>
      </c>
      <c r="B617" s="67" t="str">
        <f>IF(深海装备!B616="","",深海装备!B616)</f>
        <v/>
      </c>
      <c r="C617" t="str">
        <f>IF(深海装备!C616="","",深海装备!C616)</f>
        <v/>
      </c>
      <c r="D617" t="str">
        <f>IF(深海装备!D616="","",深海装备!D616)</f>
        <v/>
      </c>
      <c r="E617" s="370" t="str">
        <f>IF(深海装备!E616="","",深海装备!E616)</f>
        <v/>
      </c>
      <c r="F617" s="370" t="str">
        <f>IF(深海装备!F616="","",深海装备!F616)</f>
        <v/>
      </c>
      <c r="G617" s="370" t="str">
        <f>IF(深海装备!G616="","",深海装备!G616)</f>
        <v/>
      </c>
      <c r="H617" s="370" t="str">
        <f>IF(深海装备!H616="","",深海装备!H616)</f>
        <v/>
      </c>
      <c r="I617" s="370" t="str">
        <f>IF(深海装备!I616="","",深海装备!I616)</f>
        <v/>
      </c>
      <c r="J617" s="370" t="str">
        <f>IF(深海装备!J616="","",深海装备!J616)</f>
        <v/>
      </c>
      <c r="K617" s="370" t="str">
        <f>IF(深海装备!K616="","",深海装备!K616)</f>
        <v/>
      </c>
      <c r="L617" s="370" t="str">
        <f>IF(深海装备!L616="","",深海装备!L616)</f>
        <v/>
      </c>
      <c r="M617" s="370" t="str">
        <f>IF(深海装备!M616="","",深海装备!M616)</f>
        <v/>
      </c>
      <c r="N617" s="370" t="str">
        <f>IF(深海装备!N616="","",深海装备!N616)</f>
        <v/>
      </c>
      <c r="O617" s="370" t="str">
        <f>IF(深海装备!O616="","",深海装备!O616)</f>
        <v/>
      </c>
      <c r="P617" s="370" t="str">
        <f>IF(深海装备!P616="","",深海装备!P616)</f>
        <v/>
      </c>
      <c r="Q617" s="370" t="str">
        <f>IF(深海装备!Q616="","",深海装备!Q616)</f>
        <v/>
      </c>
      <c r="R617" s="370" t="str">
        <f>IF(深海装备!R616="","",深海装备!R616)</f>
        <v/>
      </c>
      <c r="S617" s="370" t="str">
        <f>IF(深海装备!S616="","",深海装备!S616)</f>
        <v/>
      </c>
      <c r="T617" s="370" t="str">
        <f>IF(深海装备!T616="","",深海装备!T616)</f>
        <v/>
      </c>
      <c r="U617" s="370" t="str">
        <f>IF(深海装备!U616="","",深海装备!U616)</f>
        <v/>
      </c>
      <c r="V617" s="370" t="str">
        <f>IF(深海装备!V616="","",深海装备!V616)</f>
        <v/>
      </c>
      <c r="W617" s="370" t="str">
        <f>IF(深海装备!W616="","",深海装备!W616)</f>
        <v/>
      </c>
      <c r="X617" s="370" t="str">
        <f>IF(深海装备!X616="","",深海装备!X616)</f>
        <v/>
      </c>
      <c r="Y617" s="370" t="str">
        <f>IF(深海装备!Y616="","",深海装备!Y616)</f>
        <v/>
      </c>
      <c r="Z617" s="370" t="str">
        <f>IF(深海装备!Z616="","",深海装备!Z616)</f>
        <v/>
      </c>
      <c r="AA617" s="370" t="str">
        <f>IF(深海装备!AA616="","",深海装备!AA616)</f>
        <v/>
      </c>
      <c r="AB617" t="str">
        <f>IF(深海装备!AB616="","",深海装备!AB616)</f>
        <v/>
      </c>
      <c r="AC617" t="str">
        <f>IF(深海装备!AC616="","",深海装备!AC616)</f>
        <v/>
      </c>
      <c r="AD617" t="str">
        <f>IF(深海装备!AD616="","",深海装备!AD616)</f>
        <v/>
      </c>
    </row>
    <row r="618" spans="1:30">
      <c r="A618" t="str">
        <f>IF(深海装备!A617="","",深海装备!A617)</f>
        <v/>
      </c>
      <c r="B618" s="67" t="str">
        <f>IF(深海装备!B617="","",深海装备!B617)</f>
        <v/>
      </c>
      <c r="C618" t="str">
        <f>IF(深海装备!C617="","",深海装备!C617)</f>
        <v/>
      </c>
      <c r="D618" t="str">
        <f>IF(深海装备!D617="","",深海装备!D617)</f>
        <v/>
      </c>
      <c r="E618" s="370" t="str">
        <f>IF(深海装备!E617="","",深海装备!E617)</f>
        <v/>
      </c>
      <c r="F618" s="370" t="str">
        <f>IF(深海装备!F617="","",深海装备!F617)</f>
        <v/>
      </c>
      <c r="G618" s="370" t="str">
        <f>IF(深海装备!G617="","",深海装备!G617)</f>
        <v/>
      </c>
      <c r="H618" s="370" t="str">
        <f>IF(深海装备!H617="","",深海装备!H617)</f>
        <v/>
      </c>
      <c r="I618" s="370" t="str">
        <f>IF(深海装备!I617="","",深海装备!I617)</f>
        <v/>
      </c>
      <c r="J618" s="370" t="str">
        <f>IF(深海装备!J617="","",深海装备!J617)</f>
        <v/>
      </c>
      <c r="K618" s="370" t="str">
        <f>IF(深海装备!K617="","",深海装备!K617)</f>
        <v/>
      </c>
      <c r="L618" s="370" t="str">
        <f>IF(深海装备!L617="","",深海装备!L617)</f>
        <v/>
      </c>
      <c r="M618" s="370" t="str">
        <f>IF(深海装备!M617="","",深海装备!M617)</f>
        <v/>
      </c>
      <c r="N618" s="370" t="str">
        <f>IF(深海装备!N617="","",深海装备!N617)</f>
        <v/>
      </c>
      <c r="O618" s="370" t="str">
        <f>IF(深海装备!O617="","",深海装备!O617)</f>
        <v/>
      </c>
      <c r="P618" s="370" t="str">
        <f>IF(深海装备!P617="","",深海装备!P617)</f>
        <v/>
      </c>
      <c r="Q618" s="370" t="str">
        <f>IF(深海装备!Q617="","",深海装备!Q617)</f>
        <v/>
      </c>
      <c r="R618" s="370" t="str">
        <f>IF(深海装备!R617="","",深海装备!R617)</f>
        <v/>
      </c>
      <c r="S618" s="370" t="str">
        <f>IF(深海装备!S617="","",深海装备!S617)</f>
        <v/>
      </c>
      <c r="T618" s="370" t="str">
        <f>IF(深海装备!T617="","",深海装备!T617)</f>
        <v/>
      </c>
      <c r="U618" s="370" t="str">
        <f>IF(深海装备!U617="","",深海装备!U617)</f>
        <v/>
      </c>
      <c r="V618" s="370" t="str">
        <f>IF(深海装备!V617="","",深海装备!V617)</f>
        <v/>
      </c>
      <c r="W618" s="370" t="str">
        <f>IF(深海装备!W617="","",深海装备!W617)</f>
        <v/>
      </c>
      <c r="X618" s="370" t="str">
        <f>IF(深海装备!X617="","",深海装备!X617)</f>
        <v/>
      </c>
      <c r="Y618" s="370" t="str">
        <f>IF(深海装备!Y617="","",深海装备!Y617)</f>
        <v/>
      </c>
      <c r="Z618" s="370" t="str">
        <f>IF(深海装备!Z617="","",深海装备!Z617)</f>
        <v/>
      </c>
      <c r="AA618" s="370" t="str">
        <f>IF(深海装备!AA617="","",深海装备!AA617)</f>
        <v/>
      </c>
      <c r="AB618" t="str">
        <f>IF(深海装备!AB617="","",深海装备!AB617)</f>
        <v/>
      </c>
      <c r="AC618" t="str">
        <f>IF(深海装备!AC617="","",深海装备!AC617)</f>
        <v/>
      </c>
      <c r="AD618" t="str">
        <f>IF(深海装备!AD617="","",深海装备!AD617)</f>
        <v/>
      </c>
    </row>
    <row r="619" spans="1:30">
      <c r="A619" t="str">
        <f>IF(深海装备!A618="","",深海装备!A618)</f>
        <v/>
      </c>
      <c r="B619" s="67" t="str">
        <f>IF(深海装备!B618="","",深海装备!B618)</f>
        <v/>
      </c>
      <c r="C619" t="str">
        <f>IF(深海装备!C618="","",深海装备!C618)</f>
        <v/>
      </c>
      <c r="D619" t="str">
        <f>IF(深海装备!D618="","",深海装备!D618)</f>
        <v/>
      </c>
      <c r="E619" s="370" t="str">
        <f>IF(深海装备!E618="","",深海装备!E618)</f>
        <v/>
      </c>
      <c r="F619" s="370" t="str">
        <f>IF(深海装备!F618="","",深海装备!F618)</f>
        <v/>
      </c>
      <c r="G619" s="370" t="str">
        <f>IF(深海装备!G618="","",深海装备!G618)</f>
        <v/>
      </c>
      <c r="H619" s="370" t="str">
        <f>IF(深海装备!H618="","",深海装备!H618)</f>
        <v/>
      </c>
      <c r="I619" s="370" t="str">
        <f>IF(深海装备!I618="","",深海装备!I618)</f>
        <v/>
      </c>
      <c r="J619" s="370" t="str">
        <f>IF(深海装备!J618="","",深海装备!J618)</f>
        <v/>
      </c>
      <c r="K619" s="370" t="str">
        <f>IF(深海装备!K618="","",深海装备!K618)</f>
        <v/>
      </c>
      <c r="L619" s="370" t="str">
        <f>IF(深海装备!L618="","",深海装备!L618)</f>
        <v/>
      </c>
      <c r="M619" s="370" t="str">
        <f>IF(深海装备!M618="","",深海装备!M618)</f>
        <v/>
      </c>
      <c r="N619" s="370" t="str">
        <f>IF(深海装备!N618="","",深海装备!N618)</f>
        <v/>
      </c>
      <c r="O619" s="370" t="str">
        <f>IF(深海装备!O618="","",深海装备!O618)</f>
        <v/>
      </c>
      <c r="P619" s="370" t="str">
        <f>IF(深海装备!P618="","",深海装备!P618)</f>
        <v/>
      </c>
      <c r="Q619" s="370" t="str">
        <f>IF(深海装备!Q618="","",深海装备!Q618)</f>
        <v/>
      </c>
      <c r="R619" s="370" t="str">
        <f>IF(深海装备!R618="","",深海装备!R618)</f>
        <v/>
      </c>
      <c r="S619" s="370" t="str">
        <f>IF(深海装备!S618="","",深海装备!S618)</f>
        <v/>
      </c>
      <c r="T619" s="370" t="str">
        <f>IF(深海装备!T618="","",深海装备!T618)</f>
        <v/>
      </c>
      <c r="U619" s="370" t="str">
        <f>IF(深海装备!U618="","",深海装备!U618)</f>
        <v/>
      </c>
      <c r="V619" s="370" t="str">
        <f>IF(深海装备!V618="","",深海装备!V618)</f>
        <v/>
      </c>
      <c r="W619" s="370" t="str">
        <f>IF(深海装备!W618="","",深海装备!W618)</f>
        <v/>
      </c>
      <c r="X619" s="370" t="str">
        <f>IF(深海装备!X618="","",深海装备!X618)</f>
        <v/>
      </c>
      <c r="Y619" s="370" t="str">
        <f>IF(深海装备!Y618="","",深海装备!Y618)</f>
        <v/>
      </c>
      <c r="Z619" s="370" t="str">
        <f>IF(深海装备!Z618="","",深海装备!Z618)</f>
        <v/>
      </c>
      <c r="AA619" s="370" t="str">
        <f>IF(深海装备!AA618="","",深海装备!AA618)</f>
        <v/>
      </c>
      <c r="AB619" t="str">
        <f>IF(深海装备!AB618="","",深海装备!AB618)</f>
        <v/>
      </c>
      <c r="AC619" t="str">
        <f>IF(深海装备!AC618="","",深海装备!AC618)</f>
        <v/>
      </c>
      <c r="AD619" t="str">
        <f>IF(深海装备!AD618="","",深海装备!AD618)</f>
        <v/>
      </c>
    </row>
    <row r="620" spans="1:30">
      <c r="A620" t="str">
        <f>IF(深海装备!A619="","",深海装备!A619)</f>
        <v/>
      </c>
      <c r="B620" s="67" t="str">
        <f>IF(深海装备!B619="","",深海装备!B619)</f>
        <v/>
      </c>
      <c r="C620" t="str">
        <f>IF(深海装备!C619="","",深海装备!C619)</f>
        <v/>
      </c>
      <c r="D620" t="str">
        <f>IF(深海装备!D619="","",深海装备!D619)</f>
        <v/>
      </c>
      <c r="E620" s="370" t="str">
        <f>IF(深海装备!E619="","",深海装备!E619)</f>
        <v/>
      </c>
      <c r="F620" s="370" t="str">
        <f>IF(深海装备!F619="","",深海装备!F619)</f>
        <v/>
      </c>
      <c r="G620" s="370" t="str">
        <f>IF(深海装备!G619="","",深海装备!G619)</f>
        <v/>
      </c>
      <c r="H620" s="370" t="str">
        <f>IF(深海装备!H619="","",深海装备!H619)</f>
        <v/>
      </c>
      <c r="I620" s="370" t="str">
        <f>IF(深海装备!I619="","",深海装备!I619)</f>
        <v/>
      </c>
      <c r="J620" s="370" t="str">
        <f>IF(深海装备!J619="","",深海装备!J619)</f>
        <v/>
      </c>
      <c r="K620" s="370" t="str">
        <f>IF(深海装备!K619="","",深海装备!K619)</f>
        <v/>
      </c>
      <c r="L620" s="370" t="str">
        <f>IF(深海装备!L619="","",深海装备!L619)</f>
        <v/>
      </c>
      <c r="M620" s="370" t="str">
        <f>IF(深海装备!M619="","",深海装备!M619)</f>
        <v/>
      </c>
      <c r="N620" s="370" t="str">
        <f>IF(深海装备!N619="","",深海装备!N619)</f>
        <v/>
      </c>
      <c r="O620" s="370" t="str">
        <f>IF(深海装备!O619="","",深海装备!O619)</f>
        <v/>
      </c>
      <c r="P620" s="370" t="str">
        <f>IF(深海装备!P619="","",深海装备!P619)</f>
        <v/>
      </c>
      <c r="Q620" s="370" t="str">
        <f>IF(深海装备!Q619="","",深海装备!Q619)</f>
        <v/>
      </c>
      <c r="R620" s="370" t="str">
        <f>IF(深海装备!R619="","",深海装备!R619)</f>
        <v/>
      </c>
      <c r="S620" s="370" t="str">
        <f>IF(深海装备!S619="","",深海装备!S619)</f>
        <v/>
      </c>
      <c r="T620" s="370" t="str">
        <f>IF(深海装备!T619="","",深海装备!T619)</f>
        <v/>
      </c>
      <c r="U620" s="370" t="str">
        <f>IF(深海装备!U619="","",深海装备!U619)</f>
        <v/>
      </c>
      <c r="V620" s="370" t="str">
        <f>IF(深海装备!V619="","",深海装备!V619)</f>
        <v/>
      </c>
      <c r="W620" s="370" t="str">
        <f>IF(深海装备!W619="","",深海装备!W619)</f>
        <v/>
      </c>
      <c r="X620" s="370" t="str">
        <f>IF(深海装备!X619="","",深海装备!X619)</f>
        <v/>
      </c>
      <c r="Y620" s="370" t="str">
        <f>IF(深海装备!Y619="","",深海装备!Y619)</f>
        <v/>
      </c>
      <c r="Z620" s="370" t="str">
        <f>IF(深海装备!Z619="","",深海装备!Z619)</f>
        <v/>
      </c>
      <c r="AA620" s="370" t="str">
        <f>IF(深海装备!AA619="","",深海装备!AA619)</f>
        <v/>
      </c>
      <c r="AB620" t="str">
        <f>IF(深海装备!AB619="","",深海装备!AB619)</f>
        <v/>
      </c>
      <c r="AC620" t="str">
        <f>IF(深海装备!AC619="","",深海装备!AC619)</f>
        <v/>
      </c>
      <c r="AD620" t="str">
        <f>IF(深海装备!AD619="","",深海装备!AD619)</f>
        <v/>
      </c>
    </row>
    <row r="621" spans="1:30">
      <c r="A621" t="str">
        <f>IF(深海装备!A620="","",深海装备!A620)</f>
        <v/>
      </c>
      <c r="B621" s="67" t="str">
        <f>IF(深海装备!B620="","",深海装备!B620)</f>
        <v/>
      </c>
      <c r="C621" t="str">
        <f>IF(深海装备!C620="","",深海装备!C620)</f>
        <v/>
      </c>
      <c r="D621" t="str">
        <f>IF(深海装备!D620="","",深海装备!D620)</f>
        <v/>
      </c>
      <c r="E621" s="370" t="str">
        <f>IF(深海装备!E620="","",深海装备!E620)</f>
        <v/>
      </c>
      <c r="F621" s="370" t="str">
        <f>IF(深海装备!F620="","",深海装备!F620)</f>
        <v/>
      </c>
      <c r="G621" s="370" t="str">
        <f>IF(深海装备!G620="","",深海装备!G620)</f>
        <v/>
      </c>
      <c r="H621" s="370" t="str">
        <f>IF(深海装备!H620="","",深海装备!H620)</f>
        <v/>
      </c>
      <c r="I621" s="370" t="str">
        <f>IF(深海装备!I620="","",深海装备!I620)</f>
        <v/>
      </c>
      <c r="J621" s="370" t="str">
        <f>IF(深海装备!J620="","",深海装备!J620)</f>
        <v/>
      </c>
      <c r="K621" s="370" t="str">
        <f>IF(深海装备!K620="","",深海装备!K620)</f>
        <v/>
      </c>
      <c r="L621" s="370" t="str">
        <f>IF(深海装备!L620="","",深海装备!L620)</f>
        <v/>
      </c>
      <c r="M621" s="370" t="str">
        <f>IF(深海装备!M620="","",深海装备!M620)</f>
        <v/>
      </c>
      <c r="N621" s="370" t="str">
        <f>IF(深海装备!N620="","",深海装备!N620)</f>
        <v/>
      </c>
      <c r="O621" s="370" t="str">
        <f>IF(深海装备!O620="","",深海装备!O620)</f>
        <v/>
      </c>
      <c r="P621" s="370" t="str">
        <f>IF(深海装备!P620="","",深海装备!P620)</f>
        <v/>
      </c>
      <c r="Q621" s="370" t="str">
        <f>IF(深海装备!Q620="","",深海装备!Q620)</f>
        <v/>
      </c>
      <c r="R621" s="370" t="str">
        <f>IF(深海装备!R620="","",深海装备!R620)</f>
        <v/>
      </c>
      <c r="S621" s="370" t="str">
        <f>IF(深海装备!S620="","",深海装备!S620)</f>
        <v/>
      </c>
      <c r="T621" s="370" t="str">
        <f>IF(深海装备!T620="","",深海装备!T620)</f>
        <v/>
      </c>
      <c r="U621" s="370" t="str">
        <f>IF(深海装备!U620="","",深海装备!U620)</f>
        <v/>
      </c>
      <c r="V621" s="370" t="str">
        <f>IF(深海装备!V620="","",深海装备!V620)</f>
        <v/>
      </c>
      <c r="W621" s="370" t="str">
        <f>IF(深海装备!W620="","",深海装备!W620)</f>
        <v/>
      </c>
      <c r="X621" s="370" t="str">
        <f>IF(深海装备!X620="","",深海装备!X620)</f>
        <v/>
      </c>
      <c r="Y621" s="370" t="str">
        <f>IF(深海装备!Y620="","",深海装备!Y620)</f>
        <v/>
      </c>
      <c r="Z621" s="370" t="str">
        <f>IF(深海装备!Z620="","",深海装备!Z620)</f>
        <v/>
      </c>
      <c r="AA621" s="370" t="str">
        <f>IF(深海装备!AA620="","",深海装备!AA620)</f>
        <v/>
      </c>
      <c r="AB621" t="str">
        <f>IF(深海装备!AB620="","",深海装备!AB620)</f>
        <v/>
      </c>
      <c r="AC621" t="str">
        <f>IF(深海装备!AC620="","",深海装备!AC620)</f>
        <v/>
      </c>
      <c r="AD621" t="str">
        <f>IF(深海装备!AD620="","",深海装备!AD620)</f>
        <v/>
      </c>
    </row>
    <row r="622" spans="1:30">
      <c r="A622" t="str">
        <f>IF(深海装备!A621="","",深海装备!A621)</f>
        <v/>
      </c>
      <c r="B622" s="67" t="str">
        <f>IF(深海装备!B621="","",深海装备!B621)</f>
        <v/>
      </c>
      <c r="C622" t="str">
        <f>IF(深海装备!C621="","",深海装备!C621)</f>
        <v/>
      </c>
      <c r="D622" t="str">
        <f>IF(深海装备!D621="","",深海装备!D621)</f>
        <v/>
      </c>
      <c r="E622" s="370" t="str">
        <f>IF(深海装备!E621="","",深海装备!E621)</f>
        <v/>
      </c>
      <c r="F622" s="370" t="str">
        <f>IF(深海装备!F621="","",深海装备!F621)</f>
        <v/>
      </c>
      <c r="G622" s="370" t="str">
        <f>IF(深海装备!G621="","",深海装备!G621)</f>
        <v/>
      </c>
      <c r="H622" s="370" t="str">
        <f>IF(深海装备!H621="","",深海装备!H621)</f>
        <v/>
      </c>
      <c r="I622" s="370" t="str">
        <f>IF(深海装备!I621="","",深海装备!I621)</f>
        <v/>
      </c>
      <c r="J622" s="370" t="str">
        <f>IF(深海装备!J621="","",深海装备!J621)</f>
        <v/>
      </c>
      <c r="K622" s="370" t="str">
        <f>IF(深海装备!K621="","",深海装备!K621)</f>
        <v/>
      </c>
      <c r="L622" s="370" t="str">
        <f>IF(深海装备!L621="","",深海装备!L621)</f>
        <v/>
      </c>
      <c r="M622" s="370" t="str">
        <f>IF(深海装备!M621="","",深海装备!M621)</f>
        <v/>
      </c>
      <c r="N622" s="370" t="str">
        <f>IF(深海装备!N621="","",深海装备!N621)</f>
        <v/>
      </c>
      <c r="O622" s="370" t="str">
        <f>IF(深海装备!O621="","",深海装备!O621)</f>
        <v/>
      </c>
      <c r="P622" s="370" t="str">
        <f>IF(深海装备!P621="","",深海装备!P621)</f>
        <v/>
      </c>
      <c r="Q622" s="370" t="str">
        <f>IF(深海装备!Q621="","",深海装备!Q621)</f>
        <v/>
      </c>
      <c r="R622" s="370" t="str">
        <f>IF(深海装备!R621="","",深海装备!R621)</f>
        <v/>
      </c>
      <c r="S622" s="370" t="str">
        <f>IF(深海装备!S621="","",深海装备!S621)</f>
        <v/>
      </c>
      <c r="T622" s="370" t="str">
        <f>IF(深海装备!T621="","",深海装备!T621)</f>
        <v/>
      </c>
      <c r="U622" s="370" t="str">
        <f>IF(深海装备!U621="","",深海装备!U621)</f>
        <v/>
      </c>
      <c r="V622" s="370" t="str">
        <f>IF(深海装备!V621="","",深海装备!V621)</f>
        <v/>
      </c>
      <c r="W622" s="370" t="str">
        <f>IF(深海装备!W621="","",深海装备!W621)</f>
        <v/>
      </c>
      <c r="X622" s="370" t="str">
        <f>IF(深海装备!X621="","",深海装备!X621)</f>
        <v/>
      </c>
      <c r="Y622" s="370" t="str">
        <f>IF(深海装备!Y621="","",深海装备!Y621)</f>
        <v/>
      </c>
      <c r="Z622" s="370" t="str">
        <f>IF(深海装备!Z621="","",深海装备!Z621)</f>
        <v/>
      </c>
      <c r="AA622" s="370" t="str">
        <f>IF(深海装备!AA621="","",深海装备!AA621)</f>
        <v/>
      </c>
      <c r="AB622" t="str">
        <f>IF(深海装备!AB621="","",深海装备!AB621)</f>
        <v/>
      </c>
      <c r="AC622" t="str">
        <f>IF(深海装备!AC621="","",深海装备!AC621)</f>
        <v/>
      </c>
      <c r="AD622" t="str">
        <f>IF(深海装备!AD621="","",深海装备!AD621)</f>
        <v/>
      </c>
    </row>
    <row r="623" spans="1:30">
      <c r="A623" t="str">
        <f>IF(深海装备!A622="","",深海装备!A622)</f>
        <v/>
      </c>
      <c r="B623" s="67" t="str">
        <f>IF(深海装备!B622="","",深海装备!B622)</f>
        <v/>
      </c>
      <c r="C623" t="str">
        <f>IF(深海装备!C622="","",深海装备!C622)</f>
        <v/>
      </c>
      <c r="D623" t="str">
        <f>IF(深海装备!D622="","",深海装备!D622)</f>
        <v/>
      </c>
      <c r="E623" s="370" t="str">
        <f>IF(深海装备!E622="","",深海装备!E622)</f>
        <v/>
      </c>
      <c r="F623" s="370" t="str">
        <f>IF(深海装备!F622="","",深海装备!F622)</f>
        <v/>
      </c>
      <c r="G623" s="370" t="str">
        <f>IF(深海装备!G622="","",深海装备!G622)</f>
        <v/>
      </c>
      <c r="H623" s="370" t="str">
        <f>IF(深海装备!H622="","",深海装备!H622)</f>
        <v/>
      </c>
      <c r="I623" s="370" t="str">
        <f>IF(深海装备!I622="","",深海装备!I622)</f>
        <v/>
      </c>
      <c r="J623" s="370" t="str">
        <f>IF(深海装备!J622="","",深海装备!J622)</f>
        <v/>
      </c>
      <c r="K623" s="370" t="str">
        <f>IF(深海装备!K622="","",深海装备!K622)</f>
        <v/>
      </c>
      <c r="L623" s="370" t="str">
        <f>IF(深海装备!L622="","",深海装备!L622)</f>
        <v/>
      </c>
      <c r="M623" s="370" t="str">
        <f>IF(深海装备!M622="","",深海装备!M622)</f>
        <v/>
      </c>
      <c r="N623" s="370" t="str">
        <f>IF(深海装备!N622="","",深海装备!N622)</f>
        <v/>
      </c>
      <c r="O623" s="370" t="str">
        <f>IF(深海装备!O622="","",深海装备!O622)</f>
        <v/>
      </c>
      <c r="P623" s="370" t="str">
        <f>IF(深海装备!P622="","",深海装备!P622)</f>
        <v/>
      </c>
      <c r="Q623" s="370" t="str">
        <f>IF(深海装备!Q622="","",深海装备!Q622)</f>
        <v/>
      </c>
      <c r="R623" s="370" t="str">
        <f>IF(深海装备!R622="","",深海装备!R622)</f>
        <v/>
      </c>
      <c r="S623" s="370" t="str">
        <f>IF(深海装备!S622="","",深海装备!S622)</f>
        <v/>
      </c>
      <c r="T623" s="370" t="str">
        <f>IF(深海装备!T622="","",深海装备!T622)</f>
        <v/>
      </c>
      <c r="U623" s="370" t="str">
        <f>IF(深海装备!U622="","",深海装备!U622)</f>
        <v/>
      </c>
      <c r="V623" s="370" t="str">
        <f>IF(深海装备!V622="","",深海装备!V622)</f>
        <v/>
      </c>
      <c r="W623" s="370" t="str">
        <f>IF(深海装备!W622="","",深海装备!W622)</f>
        <v/>
      </c>
      <c r="X623" s="370" t="str">
        <f>IF(深海装备!X622="","",深海装备!X622)</f>
        <v/>
      </c>
      <c r="Y623" s="370" t="str">
        <f>IF(深海装备!Y622="","",深海装备!Y622)</f>
        <v/>
      </c>
      <c r="Z623" s="370" t="str">
        <f>IF(深海装备!Z622="","",深海装备!Z622)</f>
        <v/>
      </c>
      <c r="AA623" s="370" t="str">
        <f>IF(深海装备!AA622="","",深海装备!AA622)</f>
        <v/>
      </c>
      <c r="AB623" t="str">
        <f>IF(深海装备!AB622="","",深海装备!AB622)</f>
        <v/>
      </c>
      <c r="AC623" t="str">
        <f>IF(深海装备!AC622="","",深海装备!AC622)</f>
        <v/>
      </c>
      <c r="AD623" t="str">
        <f>IF(深海装备!AD622="","",深海装备!AD622)</f>
        <v/>
      </c>
    </row>
    <row r="624" spans="1:30">
      <c r="A624" t="str">
        <f>IF(深海装备!A623="","",深海装备!A623)</f>
        <v/>
      </c>
      <c r="B624" s="67" t="str">
        <f>IF(深海装备!B623="","",深海装备!B623)</f>
        <v/>
      </c>
      <c r="C624" t="str">
        <f>IF(深海装备!C623="","",深海装备!C623)</f>
        <v/>
      </c>
      <c r="D624" t="str">
        <f>IF(深海装备!D623="","",深海装备!D623)</f>
        <v/>
      </c>
      <c r="E624" s="370" t="str">
        <f>IF(深海装备!E623="","",深海装备!E623)</f>
        <v/>
      </c>
      <c r="F624" s="370" t="str">
        <f>IF(深海装备!F623="","",深海装备!F623)</f>
        <v/>
      </c>
      <c r="G624" s="370" t="str">
        <f>IF(深海装备!G623="","",深海装备!G623)</f>
        <v/>
      </c>
      <c r="H624" s="370" t="str">
        <f>IF(深海装备!H623="","",深海装备!H623)</f>
        <v/>
      </c>
      <c r="I624" s="370" t="str">
        <f>IF(深海装备!I623="","",深海装备!I623)</f>
        <v/>
      </c>
      <c r="J624" s="370" t="str">
        <f>IF(深海装备!J623="","",深海装备!J623)</f>
        <v/>
      </c>
      <c r="K624" s="370" t="str">
        <f>IF(深海装备!K623="","",深海装备!K623)</f>
        <v/>
      </c>
      <c r="L624" s="370" t="str">
        <f>IF(深海装备!L623="","",深海装备!L623)</f>
        <v/>
      </c>
      <c r="M624" s="370" t="str">
        <f>IF(深海装备!M623="","",深海装备!M623)</f>
        <v/>
      </c>
      <c r="N624" s="370" t="str">
        <f>IF(深海装备!N623="","",深海装备!N623)</f>
        <v/>
      </c>
      <c r="O624" s="370" t="str">
        <f>IF(深海装备!O623="","",深海装备!O623)</f>
        <v/>
      </c>
      <c r="P624" s="370" t="str">
        <f>IF(深海装备!P623="","",深海装备!P623)</f>
        <v/>
      </c>
      <c r="Q624" s="370" t="str">
        <f>IF(深海装备!Q623="","",深海装备!Q623)</f>
        <v/>
      </c>
      <c r="R624" s="370" t="str">
        <f>IF(深海装备!R623="","",深海装备!R623)</f>
        <v/>
      </c>
      <c r="S624" s="370" t="str">
        <f>IF(深海装备!S623="","",深海装备!S623)</f>
        <v/>
      </c>
      <c r="T624" s="370" t="str">
        <f>IF(深海装备!T623="","",深海装备!T623)</f>
        <v/>
      </c>
      <c r="U624" s="370" t="str">
        <f>IF(深海装备!U623="","",深海装备!U623)</f>
        <v/>
      </c>
      <c r="V624" s="370" t="str">
        <f>IF(深海装备!V623="","",深海装备!V623)</f>
        <v/>
      </c>
      <c r="W624" s="370" t="str">
        <f>IF(深海装备!W623="","",深海装备!W623)</f>
        <v/>
      </c>
      <c r="X624" s="370" t="str">
        <f>IF(深海装备!X623="","",深海装备!X623)</f>
        <v/>
      </c>
      <c r="Y624" s="370" t="str">
        <f>IF(深海装备!Y623="","",深海装备!Y623)</f>
        <v/>
      </c>
      <c r="Z624" s="370" t="str">
        <f>IF(深海装备!Z623="","",深海装备!Z623)</f>
        <v/>
      </c>
      <c r="AA624" s="370" t="str">
        <f>IF(深海装备!AA623="","",深海装备!AA623)</f>
        <v/>
      </c>
      <c r="AB624" t="str">
        <f>IF(深海装备!AB623="","",深海装备!AB623)</f>
        <v/>
      </c>
      <c r="AC624" t="str">
        <f>IF(深海装备!AC623="","",深海装备!AC623)</f>
        <v/>
      </c>
      <c r="AD624" t="str">
        <f>IF(深海装备!AD623="","",深海装备!AD623)</f>
        <v/>
      </c>
    </row>
    <row r="625" spans="1:30">
      <c r="A625" t="str">
        <f>IF(深海装备!A624="","",深海装备!A624)</f>
        <v/>
      </c>
      <c r="B625" s="67" t="str">
        <f>IF(深海装备!B624="","",深海装备!B624)</f>
        <v/>
      </c>
      <c r="C625" t="str">
        <f>IF(深海装备!C624="","",深海装备!C624)</f>
        <v/>
      </c>
      <c r="D625" t="str">
        <f>IF(深海装备!D624="","",深海装备!D624)</f>
        <v/>
      </c>
      <c r="E625" s="370" t="str">
        <f>IF(深海装备!E624="","",深海装备!E624)</f>
        <v/>
      </c>
      <c r="F625" s="370" t="str">
        <f>IF(深海装备!F624="","",深海装备!F624)</f>
        <v/>
      </c>
      <c r="G625" s="370" t="str">
        <f>IF(深海装备!G624="","",深海装备!G624)</f>
        <v/>
      </c>
      <c r="H625" s="370" t="str">
        <f>IF(深海装备!H624="","",深海装备!H624)</f>
        <v/>
      </c>
      <c r="I625" s="370" t="str">
        <f>IF(深海装备!I624="","",深海装备!I624)</f>
        <v/>
      </c>
      <c r="J625" s="370" t="str">
        <f>IF(深海装备!J624="","",深海装备!J624)</f>
        <v/>
      </c>
      <c r="K625" s="370" t="str">
        <f>IF(深海装备!K624="","",深海装备!K624)</f>
        <v/>
      </c>
      <c r="L625" s="370" t="str">
        <f>IF(深海装备!L624="","",深海装备!L624)</f>
        <v/>
      </c>
      <c r="M625" s="370" t="str">
        <f>IF(深海装备!M624="","",深海装备!M624)</f>
        <v/>
      </c>
      <c r="N625" s="370" t="str">
        <f>IF(深海装备!N624="","",深海装备!N624)</f>
        <v/>
      </c>
      <c r="O625" s="370" t="str">
        <f>IF(深海装备!O624="","",深海装备!O624)</f>
        <v/>
      </c>
      <c r="P625" s="370" t="str">
        <f>IF(深海装备!P624="","",深海装备!P624)</f>
        <v/>
      </c>
      <c r="Q625" s="370" t="str">
        <f>IF(深海装备!Q624="","",深海装备!Q624)</f>
        <v/>
      </c>
      <c r="R625" s="370" t="str">
        <f>IF(深海装备!R624="","",深海装备!R624)</f>
        <v/>
      </c>
      <c r="S625" s="370" t="str">
        <f>IF(深海装备!S624="","",深海装备!S624)</f>
        <v/>
      </c>
      <c r="T625" s="370" t="str">
        <f>IF(深海装备!T624="","",深海装备!T624)</f>
        <v/>
      </c>
      <c r="U625" s="370" t="str">
        <f>IF(深海装备!U624="","",深海装备!U624)</f>
        <v/>
      </c>
      <c r="V625" s="370" t="str">
        <f>IF(深海装备!V624="","",深海装备!V624)</f>
        <v/>
      </c>
      <c r="W625" s="370" t="str">
        <f>IF(深海装备!W624="","",深海装备!W624)</f>
        <v/>
      </c>
      <c r="X625" s="370" t="str">
        <f>IF(深海装备!X624="","",深海装备!X624)</f>
        <v/>
      </c>
      <c r="Y625" s="370" t="str">
        <f>IF(深海装备!Y624="","",深海装备!Y624)</f>
        <v/>
      </c>
      <c r="Z625" s="370" t="str">
        <f>IF(深海装备!Z624="","",深海装备!Z624)</f>
        <v/>
      </c>
      <c r="AA625" s="370" t="str">
        <f>IF(深海装备!AA624="","",深海装备!AA624)</f>
        <v/>
      </c>
      <c r="AB625" t="str">
        <f>IF(深海装备!AB624="","",深海装备!AB624)</f>
        <v/>
      </c>
      <c r="AC625" t="str">
        <f>IF(深海装备!AC624="","",深海装备!AC624)</f>
        <v/>
      </c>
      <c r="AD625" t="str">
        <f>IF(深海装备!AD624="","",深海装备!AD624)</f>
        <v/>
      </c>
    </row>
    <row r="626" spans="1:30">
      <c r="A626" t="str">
        <f>IF(深海装备!A625="","",深海装备!A625)</f>
        <v/>
      </c>
      <c r="B626" s="67" t="str">
        <f>IF(深海装备!B625="","",深海装备!B625)</f>
        <v/>
      </c>
      <c r="C626" t="str">
        <f>IF(深海装备!C625="","",深海装备!C625)</f>
        <v/>
      </c>
      <c r="D626" t="str">
        <f>IF(深海装备!D625="","",深海装备!D625)</f>
        <v/>
      </c>
      <c r="E626" s="370" t="str">
        <f>IF(深海装备!E625="","",深海装备!E625)</f>
        <v/>
      </c>
      <c r="F626" s="370" t="str">
        <f>IF(深海装备!F625="","",深海装备!F625)</f>
        <v/>
      </c>
      <c r="G626" s="370" t="str">
        <f>IF(深海装备!G625="","",深海装备!G625)</f>
        <v/>
      </c>
      <c r="H626" s="370" t="str">
        <f>IF(深海装备!H625="","",深海装备!H625)</f>
        <v/>
      </c>
      <c r="I626" s="370" t="str">
        <f>IF(深海装备!I625="","",深海装备!I625)</f>
        <v/>
      </c>
      <c r="J626" s="370" t="str">
        <f>IF(深海装备!J625="","",深海装备!J625)</f>
        <v/>
      </c>
      <c r="K626" s="370" t="str">
        <f>IF(深海装备!K625="","",深海装备!K625)</f>
        <v/>
      </c>
      <c r="L626" s="370" t="str">
        <f>IF(深海装备!L625="","",深海装备!L625)</f>
        <v/>
      </c>
      <c r="M626" s="370" t="str">
        <f>IF(深海装备!M625="","",深海装备!M625)</f>
        <v/>
      </c>
      <c r="N626" s="370" t="str">
        <f>IF(深海装备!N625="","",深海装备!N625)</f>
        <v/>
      </c>
      <c r="O626" s="370" t="str">
        <f>IF(深海装备!O625="","",深海装备!O625)</f>
        <v/>
      </c>
      <c r="P626" s="370" t="str">
        <f>IF(深海装备!P625="","",深海装备!P625)</f>
        <v/>
      </c>
      <c r="Q626" s="370" t="str">
        <f>IF(深海装备!Q625="","",深海装备!Q625)</f>
        <v/>
      </c>
      <c r="R626" s="370" t="str">
        <f>IF(深海装备!R625="","",深海装备!R625)</f>
        <v/>
      </c>
      <c r="S626" s="370" t="str">
        <f>IF(深海装备!S625="","",深海装备!S625)</f>
        <v/>
      </c>
      <c r="T626" s="370" t="str">
        <f>IF(深海装备!T625="","",深海装备!T625)</f>
        <v/>
      </c>
      <c r="U626" s="370" t="str">
        <f>IF(深海装备!U625="","",深海装备!U625)</f>
        <v/>
      </c>
      <c r="V626" s="370" t="str">
        <f>IF(深海装备!V625="","",深海装备!V625)</f>
        <v/>
      </c>
      <c r="W626" s="370" t="str">
        <f>IF(深海装备!W625="","",深海装备!W625)</f>
        <v/>
      </c>
      <c r="X626" s="370" t="str">
        <f>IF(深海装备!X625="","",深海装备!X625)</f>
        <v/>
      </c>
      <c r="Y626" s="370" t="str">
        <f>IF(深海装备!Y625="","",深海装备!Y625)</f>
        <v/>
      </c>
      <c r="Z626" s="370" t="str">
        <f>IF(深海装备!Z625="","",深海装备!Z625)</f>
        <v/>
      </c>
      <c r="AA626" s="370" t="str">
        <f>IF(深海装备!AA625="","",深海装备!AA625)</f>
        <v/>
      </c>
      <c r="AB626" t="str">
        <f>IF(深海装备!AB625="","",深海装备!AB625)</f>
        <v/>
      </c>
      <c r="AC626" t="str">
        <f>IF(深海装备!AC625="","",深海装备!AC625)</f>
        <v/>
      </c>
      <c r="AD626" t="str">
        <f>IF(深海装备!AD625="","",深海装备!AD625)</f>
        <v/>
      </c>
    </row>
    <row r="627" spans="1:30">
      <c r="A627" t="str">
        <f>IF(深海装备!A626="","",深海装备!A626)</f>
        <v/>
      </c>
      <c r="B627" s="67" t="str">
        <f>IF(深海装备!B626="","",深海装备!B626)</f>
        <v/>
      </c>
      <c r="C627" t="str">
        <f>IF(深海装备!C626="","",深海装备!C626)</f>
        <v/>
      </c>
      <c r="D627" t="str">
        <f>IF(深海装备!D626="","",深海装备!D626)</f>
        <v/>
      </c>
      <c r="E627" s="370" t="str">
        <f>IF(深海装备!E626="","",深海装备!E626)</f>
        <v/>
      </c>
      <c r="F627" s="370" t="str">
        <f>IF(深海装备!F626="","",深海装备!F626)</f>
        <v/>
      </c>
      <c r="G627" s="370" t="str">
        <f>IF(深海装备!G626="","",深海装备!G626)</f>
        <v/>
      </c>
      <c r="H627" s="370" t="str">
        <f>IF(深海装备!H626="","",深海装备!H626)</f>
        <v/>
      </c>
      <c r="I627" s="370" t="str">
        <f>IF(深海装备!I626="","",深海装备!I626)</f>
        <v/>
      </c>
      <c r="J627" s="370" t="str">
        <f>IF(深海装备!J626="","",深海装备!J626)</f>
        <v/>
      </c>
      <c r="K627" s="370" t="str">
        <f>IF(深海装备!K626="","",深海装备!K626)</f>
        <v/>
      </c>
      <c r="L627" s="370" t="str">
        <f>IF(深海装备!L626="","",深海装备!L626)</f>
        <v/>
      </c>
      <c r="M627" s="370" t="str">
        <f>IF(深海装备!M626="","",深海装备!M626)</f>
        <v/>
      </c>
      <c r="N627" s="370" t="str">
        <f>IF(深海装备!N626="","",深海装备!N626)</f>
        <v/>
      </c>
      <c r="O627" s="370" t="str">
        <f>IF(深海装备!O626="","",深海装备!O626)</f>
        <v/>
      </c>
      <c r="P627" s="370" t="str">
        <f>IF(深海装备!P626="","",深海装备!P626)</f>
        <v/>
      </c>
      <c r="Q627" s="370" t="str">
        <f>IF(深海装备!Q626="","",深海装备!Q626)</f>
        <v/>
      </c>
      <c r="R627" s="370" t="str">
        <f>IF(深海装备!R626="","",深海装备!R626)</f>
        <v/>
      </c>
      <c r="S627" s="370" t="str">
        <f>IF(深海装备!S626="","",深海装备!S626)</f>
        <v/>
      </c>
      <c r="T627" s="370" t="str">
        <f>IF(深海装备!T626="","",深海装备!T626)</f>
        <v/>
      </c>
      <c r="U627" s="370" t="str">
        <f>IF(深海装备!U626="","",深海装备!U626)</f>
        <v/>
      </c>
      <c r="V627" s="370" t="str">
        <f>IF(深海装备!V626="","",深海装备!V626)</f>
        <v/>
      </c>
      <c r="W627" s="370" t="str">
        <f>IF(深海装备!W626="","",深海装备!W626)</f>
        <v/>
      </c>
      <c r="X627" s="370" t="str">
        <f>IF(深海装备!X626="","",深海装备!X626)</f>
        <v/>
      </c>
      <c r="Y627" s="370" t="str">
        <f>IF(深海装备!Y626="","",深海装备!Y626)</f>
        <v/>
      </c>
      <c r="Z627" s="370" t="str">
        <f>IF(深海装备!Z626="","",深海装备!Z626)</f>
        <v/>
      </c>
      <c r="AA627" s="370" t="str">
        <f>IF(深海装备!AA626="","",深海装备!AA626)</f>
        <v/>
      </c>
      <c r="AB627" t="str">
        <f>IF(深海装备!AB626="","",深海装备!AB626)</f>
        <v/>
      </c>
      <c r="AC627" t="str">
        <f>IF(深海装备!AC626="","",深海装备!AC626)</f>
        <v/>
      </c>
      <c r="AD627" t="str">
        <f>IF(深海装备!AD626="","",深海装备!AD626)</f>
        <v/>
      </c>
    </row>
    <row r="628" spans="1:30">
      <c r="A628" t="str">
        <f>IF(深海装备!A627="","",深海装备!A627)</f>
        <v/>
      </c>
      <c r="B628" s="67" t="str">
        <f>IF(深海装备!B627="","",深海装备!B627)</f>
        <v/>
      </c>
      <c r="C628" t="str">
        <f>IF(深海装备!C627="","",深海装备!C627)</f>
        <v/>
      </c>
      <c r="D628" t="str">
        <f>IF(深海装备!D627="","",深海装备!D627)</f>
        <v/>
      </c>
      <c r="E628" s="370" t="str">
        <f>IF(深海装备!E627="","",深海装备!E627)</f>
        <v/>
      </c>
      <c r="F628" s="370" t="str">
        <f>IF(深海装备!F627="","",深海装备!F627)</f>
        <v/>
      </c>
      <c r="G628" s="370" t="str">
        <f>IF(深海装备!G627="","",深海装备!G627)</f>
        <v/>
      </c>
      <c r="H628" s="370" t="str">
        <f>IF(深海装备!H627="","",深海装备!H627)</f>
        <v/>
      </c>
      <c r="I628" s="370" t="str">
        <f>IF(深海装备!I627="","",深海装备!I627)</f>
        <v/>
      </c>
      <c r="J628" s="370" t="str">
        <f>IF(深海装备!J627="","",深海装备!J627)</f>
        <v/>
      </c>
      <c r="K628" s="370" t="str">
        <f>IF(深海装备!K627="","",深海装备!K627)</f>
        <v/>
      </c>
      <c r="L628" s="370" t="str">
        <f>IF(深海装备!L627="","",深海装备!L627)</f>
        <v/>
      </c>
      <c r="M628" s="370" t="str">
        <f>IF(深海装备!M627="","",深海装备!M627)</f>
        <v/>
      </c>
      <c r="N628" s="370" t="str">
        <f>IF(深海装备!N627="","",深海装备!N627)</f>
        <v/>
      </c>
      <c r="O628" s="370" t="str">
        <f>IF(深海装备!O627="","",深海装备!O627)</f>
        <v/>
      </c>
      <c r="P628" s="370" t="str">
        <f>IF(深海装备!P627="","",深海装备!P627)</f>
        <v/>
      </c>
      <c r="Q628" s="370" t="str">
        <f>IF(深海装备!Q627="","",深海装备!Q627)</f>
        <v/>
      </c>
      <c r="R628" s="370" t="str">
        <f>IF(深海装备!R627="","",深海装备!R627)</f>
        <v/>
      </c>
      <c r="S628" s="370" t="str">
        <f>IF(深海装备!S627="","",深海装备!S627)</f>
        <v/>
      </c>
      <c r="T628" s="370" t="str">
        <f>IF(深海装备!T627="","",深海装备!T627)</f>
        <v/>
      </c>
      <c r="U628" s="370" t="str">
        <f>IF(深海装备!U627="","",深海装备!U627)</f>
        <v/>
      </c>
      <c r="V628" s="370" t="str">
        <f>IF(深海装备!V627="","",深海装备!V627)</f>
        <v/>
      </c>
      <c r="W628" s="370" t="str">
        <f>IF(深海装备!W627="","",深海装备!W627)</f>
        <v/>
      </c>
      <c r="X628" s="370" t="str">
        <f>IF(深海装备!X627="","",深海装备!X627)</f>
        <v/>
      </c>
      <c r="Y628" s="370" t="str">
        <f>IF(深海装备!Y627="","",深海装备!Y627)</f>
        <v/>
      </c>
      <c r="Z628" s="370" t="str">
        <f>IF(深海装备!Z627="","",深海装备!Z627)</f>
        <v/>
      </c>
      <c r="AA628" s="370" t="str">
        <f>IF(深海装备!AA627="","",深海装备!AA627)</f>
        <v/>
      </c>
      <c r="AB628" t="str">
        <f>IF(深海装备!AB627="","",深海装备!AB627)</f>
        <v/>
      </c>
      <c r="AC628" t="str">
        <f>IF(深海装备!AC627="","",深海装备!AC627)</f>
        <v/>
      </c>
      <c r="AD628" t="str">
        <f>IF(深海装备!AD627="","",深海装备!AD627)</f>
        <v/>
      </c>
    </row>
    <row r="629" spans="1:30">
      <c r="A629" t="str">
        <f>IF(深海装备!A628="","",深海装备!A628)</f>
        <v/>
      </c>
      <c r="B629" s="67" t="str">
        <f>IF(深海装备!B628="","",深海装备!B628)</f>
        <v/>
      </c>
      <c r="C629" t="str">
        <f>IF(深海装备!C628="","",深海装备!C628)</f>
        <v/>
      </c>
      <c r="D629" t="str">
        <f>IF(深海装备!D628="","",深海装备!D628)</f>
        <v/>
      </c>
      <c r="E629" s="370" t="str">
        <f>IF(深海装备!E628="","",深海装备!E628)</f>
        <v/>
      </c>
      <c r="F629" s="370" t="str">
        <f>IF(深海装备!F628="","",深海装备!F628)</f>
        <v/>
      </c>
      <c r="G629" s="370" t="str">
        <f>IF(深海装备!G628="","",深海装备!G628)</f>
        <v/>
      </c>
      <c r="H629" s="370" t="str">
        <f>IF(深海装备!H628="","",深海装备!H628)</f>
        <v/>
      </c>
      <c r="I629" s="370" t="str">
        <f>IF(深海装备!I628="","",深海装备!I628)</f>
        <v/>
      </c>
      <c r="J629" s="370" t="str">
        <f>IF(深海装备!J628="","",深海装备!J628)</f>
        <v/>
      </c>
      <c r="K629" s="370" t="str">
        <f>IF(深海装备!K628="","",深海装备!K628)</f>
        <v/>
      </c>
      <c r="L629" s="370" t="str">
        <f>IF(深海装备!L628="","",深海装备!L628)</f>
        <v/>
      </c>
      <c r="M629" s="370" t="str">
        <f>IF(深海装备!M628="","",深海装备!M628)</f>
        <v/>
      </c>
      <c r="N629" s="370" t="str">
        <f>IF(深海装备!N628="","",深海装备!N628)</f>
        <v/>
      </c>
      <c r="O629" s="370" t="str">
        <f>IF(深海装备!O628="","",深海装备!O628)</f>
        <v/>
      </c>
      <c r="P629" s="370" t="str">
        <f>IF(深海装备!P628="","",深海装备!P628)</f>
        <v/>
      </c>
      <c r="Q629" s="370" t="str">
        <f>IF(深海装备!Q628="","",深海装备!Q628)</f>
        <v/>
      </c>
      <c r="R629" s="370" t="str">
        <f>IF(深海装备!R628="","",深海装备!R628)</f>
        <v/>
      </c>
      <c r="S629" s="370" t="str">
        <f>IF(深海装备!S628="","",深海装备!S628)</f>
        <v/>
      </c>
      <c r="T629" s="370" t="str">
        <f>IF(深海装备!T628="","",深海装备!T628)</f>
        <v/>
      </c>
      <c r="U629" s="370" t="str">
        <f>IF(深海装备!U628="","",深海装备!U628)</f>
        <v/>
      </c>
      <c r="V629" s="370" t="str">
        <f>IF(深海装备!V628="","",深海装备!V628)</f>
        <v/>
      </c>
      <c r="W629" s="370" t="str">
        <f>IF(深海装备!W628="","",深海装备!W628)</f>
        <v/>
      </c>
      <c r="X629" s="370" t="str">
        <f>IF(深海装备!X628="","",深海装备!X628)</f>
        <v/>
      </c>
      <c r="Y629" s="370" t="str">
        <f>IF(深海装备!Y628="","",深海装备!Y628)</f>
        <v/>
      </c>
      <c r="Z629" s="370" t="str">
        <f>IF(深海装备!Z628="","",深海装备!Z628)</f>
        <v/>
      </c>
      <c r="AA629" s="370" t="str">
        <f>IF(深海装备!AA628="","",深海装备!AA628)</f>
        <v/>
      </c>
      <c r="AB629" t="str">
        <f>IF(深海装备!AB628="","",深海装备!AB628)</f>
        <v/>
      </c>
      <c r="AC629" t="str">
        <f>IF(深海装备!AC628="","",深海装备!AC628)</f>
        <v/>
      </c>
      <c r="AD629" t="str">
        <f>IF(深海装备!AD628="","",深海装备!AD628)</f>
        <v/>
      </c>
    </row>
    <row r="630" spans="1:30">
      <c r="A630" t="str">
        <f>IF(深海装备!A629="","",深海装备!A629)</f>
        <v/>
      </c>
      <c r="B630" s="67" t="str">
        <f>IF(深海装备!B629="","",深海装备!B629)</f>
        <v/>
      </c>
      <c r="C630" t="str">
        <f>IF(深海装备!C629="","",深海装备!C629)</f>
        <v/>
      </c>
      <c r="D630" t="str">
        <f>IF(深海装备!D629="","",深海装备!D629)</f>
        <v/>
      </c>
      <c r="E630" s="370" t="str">
        <f>IF(深海装备!E629="","",深海装备!E629)</f>
        <v/>
      </c>
      <c r="F630" s="370" t="str">
        <f>IF(深海装备!F629="","",深海装备!F629)</f>
        <v/>
      </c>
      <c r="G630" s="370" t="str">
        <f>IF(深海装备!G629="","",深海装备!G629)</f>
        <v/>
      </c>
      <c r="H630" s="370" t="str">
        <f>IF(深海装备!H629="","",深海装备!H629)</f>
        <v/>
      </c>
      <c r="I630" s="370" t="str">
        <f>IF(深海装备!I629="","",深海装备!I629)</f>
        <v/>
      </c>
      <c r="J630" s="370" t="str">
        <f>IF(深海装备!J629="","",深海装备!J629)</f>
        <v/>
      </c>
      <c r="K630" s="370" t="str">
        <f>IF(深海装备!K629="","",深海装备!K629)</f>
        <v/>
      </c>
      <c r="L630" s="370" t="str">
        <f>IF(深海装备!L629="","",深海装备!L629)</f>
        <v/>
      </c>
      <c r="M630" s="370" t="str">
        <f>IF(深海装备!M629="","",深海装备!M629)</f>
        <v/>
      </c>
      <c r="N630" s="370" t="str">
        <f>IF(深海装备!N629="","",深海装备!N629)</f>
        <v/>
      </c>
      <c r="O630" s="370" t="str">
        <f>IF(深海装备!O629="","",深海装备!O629)</f>
        <v/>
      </c>
      <c r="P630" s="370" t="str">
        <f>IF(深海装备!P629="","",深海装备!P629)</f>
        <v/>
      </c>
      <c r="Q630" s="370" t="str">
        <f>IF(深海装备!Q629="","",深海装备!Q629)</f>
        <v/>
      </c>
      <c r="R630" s="370" t="str">
        <f>IF(深海装备!R629="","",深海装备!R629)</f>
        <v/>
      </c>
      <c r="S630" s="370" t="str">
        <f>IF(深海装备!S629="","",深海装备!S629)</f>
        <v/>
      </c>
      <c r="T630" s="370" t="str">
        <f>IF(深海装备!T629="","",深海装备!T629)</f>
        <v/>
      </c>
      <c r="U630" s="370" t="str">
        <f>IF(深海装备!U629="","",深海装备!U629)</f>
        <v/>
      </c>
      <c r="V630" s="370" t="str">
        <f>IF(深海装备!V629="","",深海装备!V629)</f>
        <v/>
      </c>
      <c r="W630" s="370" t="str">
        <f>IF(深海装备!W629="","",深海装备!W629)</f>
        <v/>
      </c>
      <c r="X630" s="370" t="str">
        <f>IF(深海装备!X629="","",深海装备!X629)</f>
        <v/>
      </c>
      <c r="Y630" s="370" t="str">
        <f>IF(深海装备!Y629="","",深海装备!Y629)</f>
        <v/>
      </c>
      <c r="Z630" s="370" t="str">
        <f>IF(深海装备!Z629="","",深海装备!Z629)</f>
        <v/>
      </c>
      <c r="AA630" s="370" t="str">
        <f>IF(深海装备!AA629="","",深海装备!AA629)</f>
        <v/>
      </c>
      <c r="AB630" t="str">
        <f>IF(深海装备!AB629="","",深海装备!AB629)</f>
        <v/>
      </c>
      <c r="AC630" t="str">
        <f>IF(深海装备!AC629="","",深海装备!AC629)</f>
        <v/>
      </c>
      <c r="AD630" t="str">
        <f>IF(深海装备!AD629="","",深海装备!AD629)</f>
        <v/>
      </c>
    </row>
    <row r="631" spans="1:30">
      <c r="A631" t="str">
        <f>IF(深海装备!A630="","",深海装备!A630)</f>
        <v/>
      </c>
      <c r="B631" s="67" t="str">
        <f>IF(深海装备!B630="","",深海装备!B630)</f>
        <v/>
      </c>
      <c r="C631" t="str">
        <f>IF(深海装备!C630="","",深海装备!C630)</f>
        <v/>
      </c>
      <c r="D631" t="str">
        <f>IF(深海装备!D630="","",深海装备!D630)</f>
        <v/>
      </c>
      <c r="E631" s="370" t="str">
        <f>IF(深海装备!E630="","",深海装备!E630)</f>
        <v/>
      </c>
      <c r="F631" s="370" t="str">
        <f>IF(深海装备!F630="","",深海装备!F630)</f>
        <v/>
      </c>
      <c r="G631" s="370" t="str">
        <f>IF(深海装备!G630="","",深海装备!G630)</f>
        <v/>
      </c>
      <c r="H631" s="370" t="str">
        <f>IF(深海装备!H630="","",深海装备!H630)</f>
        <v/>
      </c>
      <c r="I631" s="370" t="str">
        <f>IF(深海装备!I630="","",深海装备!I630)</f>
        <v/>
      </c>
      <c r="J631" s="370" t="str">
        <f>IF(深海装备!J630="","",深海装备!J630)</f>
        <v/>
      </c>
      <c r="K631" s="370" t="str">
        <f>IF(深海装备!K630="","",深海装备!K630)</f>
        <v/>
      </c>
      <c r="L631" s="370" t="str">
        <f>IF(深海装备!L630="","",深海装备!L630)</f>
        <v/>
      </c>
      <c r="M631" s="370" t="str">
        <f>IF(深海装备!M630="","",深海装备!M630)</f>
        <v/>
      </c>
      <c r="N631" s="370" t="str">
        <f>IF(深海装备!N630="","",深海装备!N630)</f>
        <v/>
      </c>
      <c r="O631" s="370" t="str">
        <f>IF(深海装备!O630="","",深海装备!O630)</f>
        <v/>
      </c>
      <c r="P631" s="370" t="str">
        <f>IF(深海装备!P630="","",深海装备!P630)</f>
        <v/>
      </c>
      <c r="Q631" s="370" t="str">
        <f>IF(深海装备!Q630="","",深海装备!Q630)</f>
        <v/>
      </c>
      <c r="R631" s="370" t="str">
        <f>IF(深海装备!R630="","",深海装备!R630)</f>
        <v/>
      </c>
      <c r="S631" s="370" t="str">
        <f>IF(深海装备!S630="","",深海装备!S630)</f>
        <v/>
      </c>
      <c r="T631" s="370" t="str">
        <f>IF(深海装备!T630="","",深海装备!T630)</f>
        <v/>
      </c>
      <c r="U631" s="370" t="str">
        <f>IF(深海装备!U630="","",深海装备!U630)</f>
        <v/>
      </c>
      <c r="V631" s="370" t="str">
        <f>IF(深海装备!V630="","",深海装备!V630)</f>
        <v/>
      </c>
      <c r="W631" s="370" t="str">
        <f>IF(深海装备!W630="","",深海装备!W630)</f>
        <v/>
      </c>
      <c r="X631" s="370" t="str">
        <f>IF(深海装备!X630="","",深海装备!X630)</f>
        <v/>
      </c>
      <c r="Y631" s="370" t="str">
        <f>IF(深海装备!Y630="","",深海装备!Y630)</f>
        <v/>
      </c>
      <c r="Z631" s="370" t="str">
        <f>IF(深海装备!Z630="","",深海装备!Z630)</f>
        <v/>
      </c>
      <c r="AA631" s="370" t="str">
        <f>IF(深海装备!AA630="","",深海装备!AA630)</f>
        <v/>
      </c>
      <c r="AB631" t="str">
        <f>IF(深海装备!AB630="","",深海装备!AB630)</f>
        <v/>
      </c>
      <c r="AC631" t="str">
        <f>IF(深海装备!AC630="","",深海装备!AC630)</f>
        <v/>
      </c>
      <c r="AD631" t="str">
        <f>IF(深海装备!AD630="","",深海装备!AD630)</f>
        <v/>
      </c>
    </row>
    <row r="632" spans="1:30">
      <c r="A632" t="str">
        <f>IF(深海装备!A631="","",深海装备!A631)</f>
        <v/>
      </c>
      <c r="B632" s="67" t="str">
        <f>IF(深海装备!B631="","",深海装备!B631)</f>
        <v/>
      </c>
      <c r="C632" t="str">
        <f>IF(深海装备!C631="","",深海装备!C631)</f>
        <v/>
      </c>
      <c r="D632" t="str">
        <f>IF(深海装备!D631="","",深海装备!D631)</f>
        <v/>
      </c>
      <c r="E632" s="370" t="str">
        <f>IF(深海装备!E631="","",深海装备!E631)</f>
        <v/>
      </c>
      <c r="F632" s="370" t="str">
        <f>IF(深海装备!F631="","",深海装备!F631)</f>
        <v/>
      </c>
      <c r="G632" s="370" t="str">
        <f>IF(深海装备!G631="","",深海装备!G631)</f>
        <v/>
      </c>
      <c r="H632" s="370" t="str">
        <f>IF(深海装备!H631="","",深海装备!H631)</f>
        <v/>
      </c>
      <c r="I632" s="370" t="str">
        <f>IF(深海装备!I631="","",深海装备!I631)</f>
        <v/>
      </c>
      <c r="J632" s="370" t="str">
        <f>IF(深海装备!J631="","",深海装备!J631)</f>
        <v/>
      </c>
      <c r="K632" s="370" t="str">
        <f>IF(深海装备!K631="","",深海装备!K631)</f>
        <v/>
      </c>
      <c r="L632" s="370" t="str">
        <f>IF(深海装备!L631="","",深海装备!L631)</f>
        <v/>
      </c>
      <c r="M632" s="370" t="str">
        <f>IF(深海装备!M631="","",深海装备!M631)</f>
        <v/>
      </c>
      <c r="N632" s="370" t="str">
        <f>IF(深海装备!N631="","",深海装备!N631)</f>
        <v/>
      </c>
      <c r="O632" s="370" t="str">
        <f>IF(深海装备!O631="","",深海装备!O631)</f>
        <v/>
      </c>
      <c r="P632" s="370" t="str">
        <f>IF(深海装备!P631="","",深海装备!P631)</f>
        <v/>
      </c>
      <c r="Q632" s="370" t="str">
        <f>IF(深海装备!Q631="","",深海装备!Q631)</f>
        <v/>
      </c>
      <c r="R632" s="370" t="str">
        <f>IF(深海装备!R631="","",深海装备!R631)</f>
        <v/>
      </c>
      <c r="S632" s="370" t="str">
        <f>IF(深海装备!S631="","",深海装备!S631)</f>
        <v/>
      </c>
      <c r="T632" s="370" t="str">
        <f>IF(深海装备!T631="","",深海装备!T631)</f>
        <v/>
      </c>
      <c r="U632" s="370" t="str">
        <f>IF(深海装备!U631="","",深海装备!U631)</f>
        <v/>
      </c>
      <c r="V632" s="370" t="str">
        <f>IF(深海装备!V631="","",深海装备!V631)</f>
        <v/>
      </c>
      <c r="W632" s="370" t="str">
        <f>IF(深海装备!W631="","",深海装备!W631)</f>
        <v/>
      </c>
      <c r="X632" s="370" t="str">
        <f>IF(深海装备!X631="","",深海装备!X631)</f>
        <v/>
      </c>
      <c r="Y632" s="370" t="str">
        <f>IF(深海装备!Y631="","",深海装备!Y631)</f>
        <v/>
      </c>
      <c r="Z632" s="370" t="str">
        <f>IF(深海装备!Z631="","",深海装备!Z631)</f>
        <v/>
      </c>
      <c r="AA632" s="370" t="str">
        <f>IF(深海装备!AA631="","",深海装备!AA631)</f>
        <v/>
      </c>
      <c r="AB632" t="str">
        <f>IF(深海装备!AB631="","",深海装备!AB631)</f>
        <v/>
      </c>
      <c r="AC632" t="str">
        <f>IF(深海装备!AC631="","",深海装备!AC631)</f>
        <v/>
      </c>
      <c r="AD632" t="str">
        <f>IF(深海装备!AD631="","",深海装备!AD631)</f>
        <v/>
      </c>
    </row>
    <row r="633" spans="1:30">
      <c r="A633" t="str">
        <f>IF(深海装备!A632="","",深海装备!A632)</f>
        <v/>
      </c>
      <c r="B633" s="67" t="str">
        <f>IF(深海装备!B632="","",深海装备!B632)</f>
        <v/>
      </c>
      <c r="C633" t="str">
        <f>IF(深海装备!C632="","",深海装备!C632)</f>
        <v/>
      </c>
      <c r="D633" t="str">
        <f>IF(深海装备!D632="","",深海装备!D632)</f>
        <v/>
      </c>
      <c r="E633" s="370" t="str">
        <f>IF(深海装备!E632="","",深海装备!E632)</f>
        <v/>
      </c>
      <c r="F633" s="370" t="str">
        <f>IF(深海装备!F632="","",深海装备!F632)</f>
        <v/>
      </c>
      <c r="G633" s="370" t="str">
        <f>IF(深海装备!G632="","",深海装备!G632)</f>
        <v/>
      </c>
      <c r="H633" s="370" t="str">
        <f>IF(深海装备!H632="","",深海装备!H632)</f>
        <v/>
      </c>
      <c r="I633" s="370" t="str">
        <f>IF(深海装备!I632="","",深海装备!I632)</f>
        <v/>
      </c>
      <c r="J633" s="370" t="str">
        <f>IF(深海装备!J632="","",深海装备!J632)</f>
        <v/>
      </c>
      <c r="K633" s="370" t="str">
        <f>IF(深海装备!K632="","",深海装备!K632)</f>
        <v/>
      </c>
      <c r="L633" s="370" t="str">
        <f>IF(深海装备!L632="","",深海装备!L632)</f>
        <v/>
      </c>
      <c r="M633" s="370" t="str">
        <f>IF(深海装备!M632="","",深海装备!M632)</f>
        <v/>
      </c>
      <c r="N633" s="370" t="str">
        <f>IF(深海装备!N632="","",深海装备!N632)</f>
        <v/>
      </c>
      <c r="O633" s="370" t="str">
        <f>IF(深海装备!O632="","",深海装备!O632)</f>
        <v/>
      </c>
      <c r="P633" s="370" t="str">
        <f>IF(深海装备!P632="","",深海装备!P632)</f>
        <v/>
      </c>
      <c r="Q633" s="370" t="str">
        <f>IF(深海装备!Q632="","",深海装备!Q632)</f>
        <v/>
      </c>
      <c r="R633" s="370" t="str">
        <f>IF(深海装备!R632="","",深海装备!R632)</f>
        <v/>
      </c>
      <c r="S633" s="370" t="str">
        <f>IF(深海装备!S632="","",深海装备!S632)</f>
        <v/>
      </c>
      <c r="T633" s="370" t="str">
        <f>IF(深海装备!T632="","",深海装备!T632)</f>
        <v/>
      </c>
      <c r="U633" s="370" t="str">
        <f>IF(深海装备!U632="","",深海装备!U632)</f>
        <v/>
      </c>
      <c r="V633" s="370" t="str">
        <f>IF(深海装备!V632="","",深海装备!V632)</f>
        <v/>
      </c>
      <c r="W633" s="370" t="str">
        <f>IF(深海装备!W632="","",深海装备!W632)</f>
        <v/>
      </c>
      <c r="X633" s="370" t="str">
        <f>IF(深海装备!X632="","",深海装备!X632)</f>
        <v/>
      </c>
      <c r="Y633" s="370" t="str">
        <f>IF(深海装备!Y632="","",深海装备!Y632)</f>
        <v/>
      </c>
      <c r="Z633" s="370" t="str">
        <f>IF(深海装备!Z632="","",深海装备!Z632)</f>
        <v/>
      </c>
      <c r="AA633" s="370" t="str">
        <f>IF(深海装备!AA632="","",深海装备!AA632)</f>
        <v/>
      </c>
      <c r="AB633" t="str">
        <f>IF(深海装备!AB632="","",深海装备!AB632)</f>
        <v/>
      </c>
      <c r="AC633" t="str">
        <f>IF(深海装备!AC632="","",深海装备!AC632)</f>
        <v/>
      </c>
      <c r="AD633" t="str">
        <f>IF(深海装备!AD632="","",深海装备!AD632)</f>
        <v/>
      </c>
    </row>
    <row r="634" spans="1:30">
      <c r="A634" t="str">
        <f>IF(深海装备!A633="","",深海装备!A633)</f>
        <v/>
      </c>
      <c r="B634" s="67" t="str">
        <f>IF(深海装备!B633="","",深海装备!B633)</f>
        <v/>
      </c>
      <c r="C634" t="str">
        <f>IF(深海装备!C633="","",深海装备!C633)</f>
        <v/>
      </c>
      <c r="D634" t="str">
        <f>IF(深海装备!D633="","",深海装备!D633)</f>
        <v/>
      </c>
      <c r="E634" s="370" t="str">
        <f>IF(深海装备!E633="","",深海装备!E633)</f>
        <v/>
      </c>
      <c r="F634" s="370" t="str">
        <f>IF(深海装备!F633="","",深海装备!F633)</f>
        <v/>
      </c>
      <c r="G634" s="370" t="str">
        <f>IF(深海装备!G633="","",深海装备!G633)</f>
        <v/>
      </c>
      <c r="H634" s="370" t="str">
        <f>IF(深海装备!H633="","",深海装备!H633)</f>
        <v/>
      </c>
      <c r="I634" s="370" t="str">
        <f>IF(深海装备!I633="","",深海装备!I633)</f>
        <v/>
      </c>
      <c r="J634" s="370" t="str">
        <f>IF(深海装备!J633="","",深海装备!J633)</f>
        <v/>
      </c>
      <c r="K634" s="370" t="str">
        <f>IF(深海装备!K633="","",深海装备!K633)</f>
        <v/>
      </c>
      <c r="L634" s="370" t="str">
        <f>IF(深海装备!L633="","",深海装备!L633)</f>
        <v/>
      </c>
      <c r="M634" s="370" t="str">
        <f>IF(深海装备!M633="","",深海装备!M633)</f>
        <v/>
      </c>
      <c r="N634" s="370" t="str">
        <f>IF(深海装备!N633="","",深海装备!N633)</f>
        <v/>
      </c>
      <c r="O634" s="370" t="str">
        <f>IF(深海装备!O633="","",深海装备!O633)</f>
        <v/>
      </c>
      <c r="P634" s="370" t="str">
        <f>IF(深海装备!P633="","",深海装备!P633)</f>
        <v/>
      </c>
      <c r="Q634" s="370" t="str">
        <f>IF(深海装备!Q633="","",深海装备!Q633)</f>
        <v/>
      </c>
      <c r="R634" s="370" t="str">
        <f>IF(深海装备!R633="","",深海装备!R633)</f>
        <v/>
      </c>
      <c r="S634" s="370" t="str">
        <f>IF(深海装备!S633="","",深海装备!S633)</f>
        <v/>
      </c>
      <c r="T634" s="370" t="str">
        <f>IF(深海装备!T633="","",深海装备!T633)</f>
        <v/>
      </c>
      <c r="U634" s="370" t="str">
        <f>IF(深海装备!U633="","",深海装备!U633)</f>
        <v/>
      </c>
      <c r="V634" s="370" t="str">
        <f>IF(深海装备!V633="","",深海装备!V633)</f>
        <v/>
      </c>
      <c r="W634" s="370" t="str">
        <f>IF(深海装备!W633="","",深海装备!W633)</f>
        <v/>
      </c>
      <c r="X634" s="370" t="str">
        <f>IF(深海装备!X633="","",深海装备!X633)</f>
        <v/>
      </c>
      <c r="Y634" s="370" t="str">
        <f>IF(深海装备!Y633="","",深海装备!Y633)</f>
        <v/>
      </c>
      <c r="Z634" s="370" t="str">
        <f>IF(深海装备!Z633="","",深海装备!Z633)</f>
        <v/>
      </c>
      <c r="AA634" s="370" t="str">
        <f>IF(深海装备!AA633="","",深海装备!AA633)</f>
        <v/>
      </c>
      <c r="AB634" t="str">
        <f>IF(深海装备!AB633="","",深海装备!AB633)</f>
        <v/>
      </c>
      <c r="AC634" t="str">
        <f>IF(深海装备!AC633="","",深海装备!AC633)</f>
        <v/>
      </c>
      <c r="AD634" t="str">
        <f>IF(深海装备!AD633="","",深海装备!AD633)</f>
        <v/>
      </c>
    </row>
    <row r="635" spans="1:30">
      <c r="A635" t="str">
        <f>IF(深海装备!A634="","",深海装备!A634)</f>
        <v/>
      </c>
      <c r="B635" s="67" t="str">
        <f>IF(深海装备!B634="","",深海装备!B634)</f>
        <v/>
      </c>
      <c r="C635" t="str">
        <f>IF(深海装备!C634="","",深海装备!C634)</f>
        <v/>
      </c>
      <c r="D635" t="str">
        <f>IF(深海装备!D634="","",深海装备!D634)</f>
        <v/>
      </c>
      <c r="E635" s="370" t="str">
        <f>IF(深海装备!E634="","",深海装备!E634)</f>
        <v/>
      </c>
      <c r="F635" s="370" t="str">
        <f>IF(深海装备!F634="","",深海装备!F634)</f>
        <v/>
      </c>
      <c r="G635" s="370" t="str">
        <f>IF(深海装备!G634="","",深海装备!G634)</f>
        <v/>
      </c>
      <c r="H635" s="370" t="str">
        <f>IF(深海装备!H634="","",深海装备!H634)</f>
        <v/>
      </c>
      <c r="I635" s="370" t="str">
        <f>IF(深海装备!I634="","",深海装备!I634)</f>
        <v/>
      </c>
      <c r="J635" s="370" t="str">
        <f>IF(深海装备!J634="","",深海装备!J634)</f>
        <v/>
      </c>
      <c r="K635" s="370" t="str">
        <f>IF(深海装备!K634="","",深海装备!K634)</f>
        <v/>
      </c>
      <c r="L635" s="370" t="str">
        <f>IF(深海装备!L634="","",深海装备!L634)</f>
        <v/>
      </c>
      <c r="M635" s="370" t="str">
        <f>IF(深海装备!M634="","",深海装备!M634)</f>
        <v/>
      </c>
      <c r="N635" s="370" t="str">
        <f>IF(深海装备!N634="","",深海装备!N634)</f>
        <v/>
      </c>
      <c r="O635" s="370" t="str">
        <f>IF(深海装备!O634="","",深海装备!O634)</f>
        <v/>
      </c>
      <c r="P635" s="370" t="str">
        <f>IF(深海装备!P634="","",深海装备!P634)</f>
        <v/>
      </c>
      <c r="Q635" s="370" t="str">
        <f>IF(深海装备!Q634="","",深海装备!Q634)</f>
        <v/>
      </c>
      <c r="R635" s="370" t="str">
        <f>IF(深海装备!R634="","",深海装备!R634)</f>
        <v/>
      </c>
      <c r="S635" s="370" t="str">
        <f>IF(深海装备!S634="","",深海装备!S634)</f>
        <v/>
      </c>
      <c r="T635" s="370" t="str">
        <f>IF(深海装备!T634="","",深海装备!T634)</f>
        <v/>
      </c>
      <c r="U635" s="370" t="str">
        <f>IF(深海装备!U634="","",深海装备!U634)</f>
        <v/>
      </c>
      <c r="V635" s="370" t="str">
        <f>IF(深海装备!V634="","",深海装备!V634)</f>
        <v/>
      </c>
      <c r="W635" s="370" t="str">
        <f>IF(深海装备!W634="","",深海装备!W634)</f>
        <v/>
      </c>
      <c r="X635" s="370" t="str">
        <f>IF(深海装备!X634="","",深海装备!X634)</f>
        <v/>
      </c>
      <c r="Y635" s="370" t="str">
        <f>IF(深海装备!Y634="","",深海装备!Y634)</f>
        <v/>
      </c>
      <c r="Z635" s="370" t="str">
        <f>IF(深海装备!Z634="","",深海装备!Z634)</f>
        <v/>
      </c>
      <c r="AA635" s="370" t="str">
        <f>IF(深海装备!AA634="","",深海装备!AA634)</f>
        <v/>
      </c>
      <c r="AB635" t="str">
        <f>IF(深海装备!AB634="","",深海装备!AB634)</f>
        <v/>
      </c>
      <c r="AC635" t="str">
        <f>IF(深海装备!AC634="","",深海装备!AC634)</f>
        <v/>
      </c>
      <c r="AD635" t="str">
        <f>IF(深海装备!AD634="","",深海装备!AD634)</f>
        <v/>
      </c>
    </row>
    <row r="636" spans="1:30">
      <c r="A636" t="str">
        <f>IF(深海装备!A635="","",深海装备!A635)</f>
        <v/>
      </c>
      <c r="B636" s="67" t="str">
        <f>IF(深海装备!B635="","",深海装备!B635)</f>
        <v/>
      </c>
      <c r="C636" t="str">
        <f>IF(深海装备!C635="","",深海装备!C635)</f>
        <v/>
      </c>
      <c r="D636" t="str">
        <f>IF(深海装备!D635="","",深海装备!D635)</f>
        <v/>
      </c>
      <c r="E636" s="370" t="str">
        <f>IF(深海装备!E635="","",深海装备!E635)</f>
        <v/>
      </c>
      <c r="F636" s="370" t="str">
        <f>IF(深海装备!F635="","",深海装备!F635)</f>
        <v/>
      </c>
      <c r="G636" s="370" t="str">
        <f>IF(深海装备!G635="","",深海装备!G635)</f>
        <v/>
      </c>
      <c r="H636" s="370" t="str">
        <f>IF(深海装备!H635="","",深海装备!H635)</f>
        <v/>
      </c>
      <c r="I636" s="370" t="str">
        <f>IF(深海装备!I635="","",深海装备!I635)</f>
        <v/>
      </c>
      <c r="J636" s="370" t="str">
        <f>IF(深海装备!J635="","",深海装备!J635)</f>
        <v/>
      </c>
      <c r="K636" s="370" t="str">
        <f>IF(深海装备!K635="","",深海装备!K635)</f>
        <v/>
      </c>
      <c r="L636" s="370" t="str">
        <f>IF(深海装备!L635="","",深海装备!L635)</f>
        <v/>
      </c>
      <c r="M636" s="370" t="str">
        <f>IF(深海装备!M635="","",深海装备!M635)</f>
        <v/>
      </c>
      <c r="N636" s="370" t="str">
        <f>IF(深海装备!N635="","",深海装备!N635)</f>
        <v/>
      </c>
      <c r="O636" s="370" t="str">
        <f>IF(深海装备!O635="","",深海装备!O635)</f>
        <v/>
      </c>
      <c r="P636" s="370" t="str">
        <f>IF(深海装备!P635="","",深海装备!P635)</f>
        <v/>
      </c>
      <c r="Q636" s="370" t="str">
        <f>IF(深海装备!Q635="","",深海装备!Q635)</f>
        <v/>
      </c>
      <c r="R636" s="370" t="str">
        <f>IF(深海装备!R635="","",深海装备!R635)</f>
        <v/>
      </c>
      <c r="S636" s="370" t="str">
        <f>IF(深海装备!S635="","",深海装备!S635)</f>
        <v/>
      </c>
      <c r="T636" s="370" t="str">
        <f>IF(深海装备!T635="","",深海装备!T635)</f>
        <v/>
      </c>
      <c r="U636" s="370" t="str">
        <f>IF(深海装备!U635="","",深海装备!U635)</f>
        <v/>
      </c>
      <c r="V636" s="370" t="str">
        <f>IF(深海装备!V635="","",深海装备!V635)</f>
        <v/>
      </c>
      <c r="W636" s="370" t="str">
        <f>IF(深海装备!W635="","",深海装备!W635)</f>
        <v/>
      </c>
      <c r="X636" s="370" t="str">
        <f>IF(深海装备!X635="","",深海装备!X635)</f>
        <v/>
      </c>
      <c r="Y636" s="370" t="str">
        <f>IF(深海装备!Y635="","",深海装备!Y635)</f>
        <v/>
      </c>
      <c r="Z636" s="370" t="str">
        <f>IF(深海装备!Z635="","",深海装备!Z635)</f>
        <v/>
      </c>
      <c r="AA636" s="370" t="str">
        <f>IF(深海装备!AA635="","",深海装备!AA635)</f>
        <v/>
      </c>
      <c r="AB636" t="str">
        <f>IF(深海装备!AB635="","",深海装备!AB635)</f>
        <v/>
      </c>
      <c r="AC636" t="str">
        <f>IF(深海装备!AC635="","",深海装备!AC635)</f>
        <v/>
      </c>
      <c r="AD636" t="str">
        <f>IF(深海装备!AD635="","",深海装备!AD635)</f>
        <v/>
      </c>
    </row>
    <row r="637" spans="1:30">
      <c r="A637" t="str">
        <f>IF(深海装备!A636="","",深海装备!A636)</f>
        <v/>
      </c>
      <c r="B637" s="67" t="str">
        <f>IF(深海装备!B636="","",深海装备!B636)</f>
        <v/>
      </c>
      <c r="C637" t="str">
        <f>IF(深海装备!C636="","",深海装备!C636)</f>
        <v/>
      </c>
      <c r="D637" t="str">
        <f>IF(深海装备!D636="","",深海装备!D636)</f>
        <v/>
      </c>
      <c r="E637" s="370" t="str">
        <f>IF(深海装备!E636="","",深海装备!E636)</f>
        <v/>
      </c>
      <c r="F637" s="370" t="str">
        <f>IF(深海装备!F636="","",深海装备!F636)</f>
        <v/>
      </c>
      <c r="G637" s="370" t="str">
        <f>IF(深海装备!G636="","",深海装备!G636)</f>
        <v/>
      </c>
      <c r="H637" s="370" t="str">
        <f>IF(深海装备!H636="","",深海装备!H636)</f>
        <v/>
      </c>
      <c r="I637" s="370" t="str">
        <f>IF(深海装备!I636="","",深海装备!I636)</f>
        <v/>
      </c>
      <c r="J637" s="370" t="str">
        <f>IF(深海装备!J636="","",深海装备!J636)</f>
        <v/>
      </c>
      <c r="K637" s="370" t="str">
        <f>IF(深海装备!K636="","",深海装备!K636)</f>
        <v/>
      </c>
      <c r="L637" s="370" t="str">
        <f>IF(深海装备!L636="","",深海装备!L636)</f>
        <v/>
      </c>
      <c r="M637" s="370" t="str">
        <f>IF(深海装备!M636="","",深海装备!M636)</f>
        <v/>
      </c>
      <c r="N637" s="370" t="str">
        <f>IF(深海装备!N636="","",深海装备!N636)</f>
        <v/>
      </c>
      <c r="O637" s="370" t="str">
        <f>IF(深海装备!O636="","",深海装备!O636)</f>
        <v/>
      </c>
      <c r="P637" s="370" t="str">
        <f>IF(深海装备!P636="","",深海装备!P636)</f>
        <v/>
      </c>
      <c r="Q637" s="370" t="str">
        <f>IF(深海装备!Q636="","",深海装备!Q636)</f>
        <v/>
      </c>
      <c r="R637" s="370" t="str">
        <f>IF(深海装备!R636="","",深海装备!R636)</f>
        <v/>
      </c>
      <c r="S637" s="370" t="str">
        <f>IF(深海装备!S636="","",深海装备!S636)</f>
        <v/>
      </c>
      <c r="T637" s="370" t="str">
        <f>IF(深海装备!T636="","",深海装备!T636)</f>
        <v/>
      </c>
      <c r="U637" s="370" t="str">
        <f>IF(深海装备!U636="","",深海装备!U636)</f>
        <v/>
      </c>
      <c r="V637" s="370" t="str">
        <f>IF(深海装备!V636="","",深海装备!V636)</f>
        <v/>
      </c>
      <c r="W637" s="370" t="str">
        <f>IF(深海装备!W636="","",深海装备!W636)</f>
        <v/>
      </c>
      <c r="X637" s="370" t="str">
        <f>IF(深海装备!X636="","",深海装备!X636)</f>
        <v/>
      </c>
      <c r="Y637" s="370" t="str">
        <f>IF(深海装备!Y636="","",深海装备!Y636)</f>
        <v/>
      </c>
      <c r="Z637" s="370" t="str">
        <f>IF(深海装备!Z636="","",深海装备!Z636)</f>
        <v/>
      </c>
      <c r="AA637" s="370" t="str">
        <f>IF(深海装备!AA636="","",深海装备!AA636)</f>
        <v/>
      </c>
      <c r="AB637" t="str">
        <f>IF(深海装备!AB636="","",深海装备!AB636)</f>
        <v/>
      </c>
      <c r="AC637" t="str">
        <f>IF(深海装备!AC636="","",深海装备!AC636)</f>
        <v/>
      </c>
      <c r="AD637" t="str">
        <f>IF(深海装备!AD636="","",深海装备!AD636)</f>
        <v/>
      </c>
    </row>
    <row r="638" spans="1:30">
      <c r="A638" t="str">
        <f>IF(深海装备!A637="","",深海装备!A637)</f>
        <v/>
      </c>
      <c r="B638" s="67" t="str">
        <f>IF(深海装备!B637="","",深海装备!B637)</f>
        <v/>
      </c>
      <c r="C638" t="str">
        <f>IF(深海装备!C637="","",深海装备!C637)</f>
        <v/>
      </c>
      <c r="D638" t="str">
        <f>IF(深海装备!D637="","",深海装备!D637)</f>
        <v/>
      </c>
      <c r="E638" s="370" t="str">
        <f>IF(深海装备!E637="","",深海装备!E637)</f>
        <v/>
      </c>
      <c r="F638" s="370" t="str">
        <f>IF(深海装备!F637="","",深海装备!F637)</f>
        <v/>
      </c>
      <c r="G638" s="370" t="str">
        <f>IF(深海装备!G637="","",深海装备!G637)</f>
        <v/>
      </c>
      <c r="H638" s="370" t="str">
        <f>IF(深海装备!H637="","",深海装备!H637)</f>
        <v/>
      </c>
      <c r="I638" s="370" t="str">
        <f>IF(深海装备!I637="","",深海装备!I637)</f>
        <v/>
      </c>
      <c r="J638" s="370" t="str">
        <f>IF(深海装备!J637="","",深海装备!J637)</f>
        <v/>
      </c>
      <c r="K638" s="370" t="str">
        <f>IF(深海装备!K637="","",深海装备!K637)</f>
        <v/>
      </c>
      <c r="L638" s="370" t="str">
        <f>IF(深海装备!L637="","",深海装备!L637)</f>
        <v/>
      </c>
      <c r="M638" s="370" t="str">
        <f>IF(深海装备!M637="","",深海装备!M637)</f>
        <v/>
      </c>
      <c r="N638" s="370" t="str">
        <f>IF(深海装备!N637="","",深海装备!N637)</f>
        <v/>
      </c>
      <c r="O638" s="370" t="str">
        <f>IF(深海装备!O637="","",深海装备!O637)</f>
        <v/>
      </c>
      <c r="P638" s="370" t="str">
        <f>IF(深海装备!P637="","",深海装备!P637)</f>
        <v/>
      </c>
      <c r="Q638" s="370" t="str">
        <f>IF(深海装备!Q637="","",深海装备!Q637)</f>
        <v/>
      </c>
      <c r="R638" s="370" t="str">
        <f>IF(深海装备!R637="","",深海装备!R637)</f>
        <v/>
      </c>
      <c r="S638" s="370" t="str">
        <f>IF(深海装备!S637="","",深海装备!S637)</f>
        <v/>
      </c>
      <c r="T638" s="370" t="str">
        <f>IF(深海装备!T637="","",深海装备!T637)</f>
        <v/>
      </c>
      <c r="U638" s="370" t="str">
        <f>IF(深海装备!U637="","",深海装备!U637)</f>
        <v/>
      </c>
      <c r="V638" s="370" t="str">
        <f>IF(深海装备!V637="","",深海装备!V637)</f>
        <v/>
      </c>
      <c r="W638" s="370" t="str">
        <f>IF(深海装备!W637="","",深海装备!W637)</f>
        <v/>
      </c>
      <c r="X638" s="370" t="str">
        <f>IF(深海装备!X637="","",深海装备!X637)</f>
        <v/>
      </c>
      <c r="Y638" s="370" t="str">
        <f>IF(深海装备!Y637="","",深海装备!Y637)</f>
        <v/>
      </c>
      <c r="Z638" s="370" t="str">
        <f>IF(深海装备!Z637="","",深海装备!Z637)</f>
        <v/>
      </c>
      <c r="AA638" s="370" t="str">
        <f>IF(深海装备!AA637="","",深海装备!AA637)</f>
        <v/>
      </c>
      <c r="AB638" t="str">
        <f>IF(深海装备!AB637="","",深海装备!AB637)</f>
        <v/>
      </c>
      <c r="AC638" t="str">
        <f>IF(深海装备!AC637="","",深海装备!AC637)</f>
        <v/>
      </c>
      <c r="AD638" t="str">
        <f>IF(深海装备!AD637="","",深海装备!AD637)</f>
        <v/>
      </c>
    </row>
    <row r="639" spans="1:30">
      <c r="A639" t="str">
        <f>IF(深海装备!A638="","",深海装备!A638)</f>
        <v/>
      </c>
      <c r="B639" s="67" t="str">
        <f>IF(深海装备!B638="","",深海装备!B638)</f>
        <v/>
      </c>
      <c r="C639" t="str">
        <f>IF(深海装备!C638="","",深海装备!C638)</f>
        <v/>
      </c>
      <c r="D639" t="str">
        <f>IF(深海装备!D638="","",深海装备!D638)</f>
        <v/>
      </c>
      <c r="E639" s="370" t="str">
        <f>IF(深海装备!E638="","",深海装备!E638)</f>
        <v/>
      </c>
      <c r="F639" s="370" t="str">
        <f>IF(深海装备!F638="","",深海装备!F638)</f>
        <v/>
      </c>
      <c r="G639" s="370" t="str">
        <f>IF(深海装备!G638="","",深海装备!G638)</f>
        <v/>
      </c>
      <c r="H639" s="370" t="str">
        <f>IF(深海装备!H638="","",深海装备!H638)</f>
        <v/>
      </c>
      <c r="I639" s="370" t="str">
        <f>IF(深海装备!I638="","",深海装备!I638)</f>
        <v/>
      </c>
      <c r="J639" s="370" t="str">
        <f>IF(深海装备!J638="","",深海装备!J638)</f>
        <v/>
      </c>
      <c r="K639" s="370" t="str">
        <f>IF(深海装备!K638="","",深海装备!K638)</f>
        <v/>
      </c>
      <c r="L639" s="370" t="str">
        <f>IF(深海装备!L638="","",深海装备!L638)</f>
        <v/>
      </c>
      <c r="M639" s="370" t="str">
        <f>IF(深海装备!M638="","",深海装备!M638)</f>
        <v/>
      </c>
      <c r="N639" s="370" t="str">
        <f>IF(深海装备!N638="","",深海装备!N638)</f>
        <v/>
      </c>
      <c r="O639" s="370" t="str">
        <f>IF(深海装备!O638="","",深海装备!O638)</f>
        <v/>
      </c>
      <c r="P639" s="370" t="str">
        <f>IF(深海装备!P638="","",深海装备!P638)</f>
        <v/>
      </c>
      <c r="Q639" s="370" t="str">
        <f>IF(深海装备!Q638="","",深海装备!Q638)</f>
        <v/>
      </c>
      <c r="R639" s="370" t="str">
        <f>IF(深海装备!R638="","",深海装备!R638)</f>
        <v/>
      </c>
      <c r="S639" s="370" t="str">
        <f>IF(深海装备!S638="","",深海装备!S638)</f>
        <v/>
      </c>
      <c r="T639" s="370" t="str">
        <f>IF(深海装备!T638="","",深海装备!T638)</f>
        <v/>
      </c>
      <c r="U639" s="370" t="str">
        <f>IF(深海装备!U638="","",深海装备!U638)</f>
        <v/>
      </c>
      <c r="V639" s="370" t="str">
        <f>IF(深海装备!V638="","",深海装备!V638)</f>
        <v/>
      </c>
      <c r="W639" s="370" t="str">
        <f>IF(深海装备!W638="","",深海装备!W638)</f>
        <v/>
      </c>
      <c r="X639" s="370" t="str">
        <f>IF(深海装备!X638="","",深海装备!X638)</f>
        <v/>
      </c>
      <c r="Y639" s="370" t="str">
        <f>IF(深海装备!Y638="","",深海装备!Y638)</f>
        <v/>
      </c>
      <c r="Z639" s="370" t="str">
        <f>IF(深海装备!Z638="","",深海装备!Z638)</f>
        <v/>
      </c>
      <c r="AA639" s="370" t="str">
        <f>IF(深海装备!AA638="","",深海装备!AA638)</f>
        <v/>
      </c>
      <c r="AB639" t="str">
        <f>IF(深海装备!AB638="","",深海装备!AB638)</f>
        <v/>
      </c>
      <c r="AC639" t="str">
        <f>IF(深海装备!AC638="","",深海装备!AC638)</f>
        <v/>
      </c>
      <c r="AD639" t="str">
        <f>IF(深海装备!AD638="","",深海装备!AD638)</f>
        <v/>
      </c>
    </row>
    <row r="640" spans="1:30">
      <c r="A640" t="str">
        <f>IF(深海装备!A639="","",深海装备!A639)</f>
        <v/>
      </c>
      <c r="B640" s="67" t="str">
        <f>IF(深海装备!B639="","",深海装备!B639)</f>
        <v/>
      </c>
      <c r="C640" t="str">
        <f>IF(深海装备!C639="","",深海装备!C639)</f>
        <v/>
      </c>
      <c r="D640" t="str">
        <f>IF(深海装备!D639="","",深海装备!D639)</f>
        <v/>
      </c>
      <c r="E640" s="370" t="str">
        <f>IF(深海装备!E639="","",深海装备!E639)</f>
        <v/>
      </c>
      <c r="F640" s="370" t="str">
        <f>IF(深海装备!F639="","",深海装备!F639)</f>
        <v/>
      </c>
      <c r="G640" s="370" t="str">
        <f>IF(深海装备!G639="","",深海装备!G639)</f>
        <v/>
      </c>
      <c r="H640" s="370" t="str">
        <f>IF(深海装备!H639="","",深海装备!H639)</f>
        <v/>
      </c>
      <c r="I640" s="370" t="str">
        <f>IF(深海装备!I639="","",深海装备!I639)</f>
        <v/>
      </c>
      <c r="J640" s="370" t="str">
        <f>IF(深海装备!J639="","",深海装备!J639)</f>
        <v/>
      </c>
      <c r="K640" s="370" t="str">
        <f>IF(深海装备!K639="","",深海装备!K639)</f>
        <v/>
      </c>
      <c r="L640" s="370" t="str">
        <f>IF(深海装备!L639="","",深海装备!L639)</f>
        <v/>
      </c>
      <c r="M640" s="370" t="str">
        <f>IF(深海装备!M639="","",深海装备!M639)</f>
        <v/>
      </c>
      <c r="N640" s="370" t="str">
        <f>IF(深海装备!N639="","",深海装备!N639)</f>
        <v/>
      </c>
      <c r="O640" s="370" t="str">
        <f>IF(深海装备!O639="","",深海装备!O639)</f>
        <v/>
      </c>
      <c r="P640" s="370" t="str">
        <f>IF(深海装备!P639="","",深海装备!P639)</f>
        <v/>
      </c>
      <c r="Q640" s="370" t="str">
        <f>IF(深海装备!Q639="","",深海装备!Q639)</f>
        <v/>
      </c>
      <c r="R640" s="370" t="str">
        <f>IF(深海装备!R639="","",深海装备!R639)</f>
        <v/>
      </c>
      <c r="S640" s="370" t="str">
        <f>IF(深海装备!S639="","",深海装备!S639)</f>
        <v/>
      </c>
      <c r="T640" s="370" t="str">
        <f>IF(深海装备!T639="","",深海装备!T639)</f>
        <v/>
      </c>
      <c r="U640" s="370" t="str">
        <f>IF(深海装备!U639="","",深海装备!U639)</f>
        <v/>
      </c>
      <c r="V640" s="370" t="str">
        <f>IF(深海装备!V639="","",深海装备!V639)</f>
        <v/>
      </c>
      <c r="W640" s="370" t="str">
        <f>IF(深海装备!W639="","",深海装备!W639)</f>
        <v/>
      </c>
      <c r="X640" s="370" t="str">
        <f>IF(深海装备!X639="","",深海装备!X639)</f>
        <v/>
      </c>
      <c r="Y640" s="370" t="str">
        <f>IF(深海装备!Y639="","",深海装备!Y639)</f>
        <v/>
      </c>
      <c r="Z640" s="370" t="str">
        <f>IF(深海装备!Z639="","",深海装备!Z639)</f>
        <v/>
      </c>
      <c r="AA640" s="370" t="str">
        <f>IF(深海装备!AA639="","",深海装备!AA639)</f>
        <v/>
      </c>
      <c r="AB640" t="str">
        <f>IF(深海装备!AB639="","",深海装备!AB639)</f>
        <v/>
      </c>
      <c r="AC640" t="str">
        <f>IF(深海装备!AC639="","",深海装备!AC639)</f>
        <v/>
      </c>
      <c r="AD640" t="str">
        <f>IF(深海装备!AD639="","",深海装备!AD639)</f>
        <v/>
      </c>
    </row>
    <row r="641" spans="1:30">
      <c r="A641" t="str">
        <f>IF(深海装备!A640="","",深海装备!A640)</f>
        <v/>
      </c>
      <c r="B641" s="67" t="str">
        <f>IF(深海装备!B640="","",深海装备!B640)</f>
        <v/>
      </c>
      <c r="C641" t="str">
        <f>IF(深海装备!C640="","",深海装备!C640)</f>
        <v/>
      </c>
      <c r="D641" t="str">
        <f>IF(深海装备!D640="","",深海装备!D640)</f>
        <v/>
      </c>
      <c r="E641" s="370" t="str">
        <f>IF(深海装备!E640="","",深海装备!E640)</f>
        <v/>
      </c>
      <c r="F641" s="370" t="str">
        <f>IF(深海装备!F640="","",深海装备!F640)</f>
        <v/>
      </c>
      <c r="G641" s="370" t="str">
        <f>IF(深海装备!G640="","",深海装备!G640)</f>
        <v/>
      </c>
      <c r="H641" s="370" t="str">
        <f>IF(深海装备!H640="","",深海装备!H640)</f>
        <v/>
      </c>
      <c r="I641" s="370" t="str">
        <f>IF(深海装备!I640="","",深海装备!I640)</f>
        <v/>
      </c>
      <c r="J641" s="370" t="str">
        <f>IF(深海装备!J640="","",深海装备!J640)</f>
        <v/>
      </c>
      <c r="K641" s="370" t="str">
        <f>IF(深海装备!K640="","",深海装备!K640)</f>
        <v/>
      </c>
      <c r="L641" s="370" t="str">
        <f>IF(深海装备!L640="","",深海装备!L640)</f>
        <v/>
      </c>
      <c r="M641" s="370" t="str">
        <f>IF(深海装备!M640="","",深海装备!M640)</f>
        <v/>
      </c>
      <c r="N641" s="370" t="str">
        <f>IF(深海装备!N640="","",深海装备!N640)</f>
        <v/>
      </c>
      <c r="O641" s="370" t="str">
        <f>IF(深海装备!O640="","",深海装备!O640)</f>
        <v/>
      </c>
      <c r="P641" s="370" t="str">
        <f>IF(深海装备!P640="","",深海装备!P640)</f>
        <v/>
      </c>
      <c r="Q641" s="370" t="str">
        <f>IF(深海装备!Q640="","",深海装备!Q640)</f>
        <v/>
      </c>
      <c r="R641" s="370" t="str">
        <f>IF(深海装备!R640="","",深海装备!R640)</f>
        <v/>
      </c>
      <c r="S641" s="370" t="str">
        <f>IF(深海装备!S640="","",深海装备!S640)</f>
        <v/>
      </c>
      <c r="T641" s="370" t="str">
        <f>IF(深海装备!T640="","",深海装备!T640)</f>
        <v/>
      </c>
      <c r="U641" s="370" t="str">
        <f>IF(深海装备!U640="","",深海装备!U640)</f>
        <v/>
      </c>
      <c r="V641" s="370" t="str">
        <f>IF(深海装备!V640="","",深海装备!V640)</f>
        <v/>
      </c>
      <c r="W641" s="370" t="str">
        <f>IF(深海装备!W640="","",深海装备!W640)</f>
        <v/>
      </c>
      <c r="X641" s="370" t="str">
        <f>IF(深海装备!X640="","",深海装备!X640)</f>
        <v/>
      </c>
      <c r="Y641" s="370" t="str">
        <f>IF(深海装备!Y640="","",深海装备!Y640)</f>
        <v/>
      </c>
      <c r="Z641" s="370" t="str">
        <f>IF(深海装备!Z640="","",深海装备!Z640)</f>
        <v/>
      </c>
      <c r="AA641" s="370" t="str">
        <f>IF(深海装备!AA640="","",深海装备!AA640)</f>
        <v/>
      </c>
      <c r="AB641" t="str">
        <f>IF(深海装备!AB640="","",深海装备!AB640)</f>
        <v/>
      </c>
      <c r="AC641" t="str">
        <f>IF(深海装备!AC640="","",深海装备!AC640)</f>
        <v/>
      </c>
      <c r="AD641" t="str">
        <f>IF(深海装备!AD640="","",深海装备!AD640)</f>
        <v/>
      </c>
    </row>
    <row r="642" spans="1:30">
      <c r="A642" t="str">
        <f>IF(深海装备!A641="","",深海装备!A641)</f>
        <v/>
      </c>
      <c r="B642" s="67" t="str">
        <f>IF(深海装备!B641="","",深海装备!B641)</f>
        <v/>
      </c>
      <c r="C642" t="str">
        <f>IF(深海装备!C641="","",深海装备!C641)</f>
        <v/>
      </c>
      <c r="D642" t="str">
        <f>IF(深海装备!D641="","",深海装备!D641)</f>
        <v/>
      </c>
      <c r="E642" s="370" t="str">
        <f>IF(深海装备!E641="","",深海装备!E641)</f>
        <v/>
      </c>
      <c r="F642" s="370" t="str">
        <f>IF(深海装备!F641="","",深海装备!F641)</f>
        <v/>
      </c>
      <c r="G642" s="370" t="str">
        <f>IF(深海装备!G641="","",深海装备!G641)</f>
        <v/>
      </c>
      <c r="H642" s="370" t="str">
        <f>IF(深海装备!H641="","",深海装备!H641)</f>
        <v/>
      </c>
      <c r="I642" s="370" t="str">
        <f>IF(深海装备!I641="","",深海装备!I641)</f>
        <v/>
      </c>
      <c r="J642" s="370" t="str">
        <f>IF(深海装备!J641="","",深海装备!J641)</f>
        <v/>
      </c>
      <c r="K642" s="370" t="str">
        <f>IF(深海装备!K641="","",深海装备!K641)</f>
        <v/>
      </c>
      <c r="L642" s="370" t="str">
        <f>IF(深海装备!L641="","",深海装备!L641)</f>
        <v/>
      </c>
      <c r="M642" s="370" t="str">
        <f>IF(深海装备!M641="","",深海装备!M641)</f>
        <v/>
      </c>
      <c r="N642" s="370" t="str">
        <f>IF(深海装备!N641="","",深海装备!N641)</f>
        <v/>
      </c>
      <c r="O642" s="370" t="str">
        <f>IF(深海装备!O641="","",深海装备!O641)</f>
        <v/>
      </c>
      <c r="P642" s="370" t="str">
        <f>IF(深海装备!P641="","",深海装备!P641)</f>
        <v/>
      </c>
      <c r="Q642" s="370" t="str">
        <f>IF(深海装备!Q641="","",深海装备!Q641)</f>
        <v/>
      </c>
      <c r="R642" s="370" t="str">
        <f>IF(深海装备!R641="","",深海装备!R641)</f>
        <v/>
      </c>
      <c r="S642" s="370" t="str">
        <f>IF(深海装备!S641="","",深海装备!S641)</f>
        <v/>
      </c>
      <c r="T642" s="370" t="str">
        <f>IF(深海装备!T641="","",深海装备!T641)</f>
        <v/>
      </c>
      <c r="U642" s="370" t="str">
        <f>IF(深海装备!U641="","",深海装备!U641)</f>
        <v/>
      </c>
      <c r="V642" s="370" t="str">
        <f>IF(深海装备!V641="","",深海装备!V641)</f>
        <v/>
      </c>
      <c r="W642" s="370" t="str">
        <f>IF(深海装备!W641="","",深海装备!W641)</f>
        <v/>
      </c>
      <c r="X642" s="370" t="str">
        <f>IF(深海装备!X641="","",深海装备!X641)</f>
        <v/>
      </c>
      <c r="Y642" s="370" t="str">
        <f>IF(深海装备!Y641="","",深海装备!Y641)</f>
        <v/>
      </c>
      <c r="Z642" s="370" t="str">
        <f>IF(深海装备!Z641="","",深海装备!Z641)</f>
        <v/>
      </c>
      <c r="AA642" s="370" t="str">
        <f>IF(深海装备!AA641="","",深海装备!AA641)</f>
        <v/>
      </c>
      <c r="AB642" t="str">
        <f>IF(深海装备!AB641="","",深海装备!AB641)</f>
        <v/>
      </c>
      <c r="AC642" t="str">
        <f>IF(深海装备!AC641="","",深海装备!AC641)</f>
        <v/>
      </c>
      <c r="AD642" t="str">
        <f>IF(深海装备!AD641="","",深海装备!AD641)</f>
        <v/>
      </c>
    </row>
  </sheetData>
  <autoFilter ref="A2:AI642" xr:uid="{00000000-0009-0000-0000-00000E000000}"/>
  <customSheetViews>
    <customSheetView guid="{35D06118-2AA7-4F0A-8D8F-9C671AEEE044}" showAutoFilter="1">
      <pane xSplit="3" ySplit="2" topLeftCell="D3" activePane="bottomRight" state="frozen"/>
      <selection pane="bottomRight" activeCell="K27" sqref="K27"/>
      <pageMargins left="0.7" right="0.7" top="0.75" bottom="0.75" header="0.3" footer="0.3"/>
      <pageSetup paperSize="9" orientation="portrait" r:id="rId1"/>
      <autoFilter ref="A2:AI642" xr:uid="{C1F1151F-C7CA-4193-95C1-51D3DAAF57D8}"/>
    </customSheetView>
  </customSheetViews>
  <phoneticPr fontId="34" type="noConversion"/>
  <conditionalFormatting sqref="B1:B1048576">
    <cfRule type="expression" dxfId="123" priority="1">
      <formula>C1=6</formula>
    </cfRule>
    <cfRule type="expression" dxfId="122" priority="2">
      <formula>C1=5</formula>
    </cfRule>
    <cfRule type="expression" dxfId="121" priority="3">
      <formula>C1=4</formula>
    </cfRule>
    <cfRule type="expression" dxfId="120" priority="4">
      <formula>C1=3</formula>
    </cfRule>
    <cfRule type="expression" dxfId="119" priority="5">
      <formula>C1=2</formula>
    </cfRule>
    <cfRule type="expression" dxfId="118" priority="6">
      <formula>C1=1</formula>
    </cfRule>
  </conditionalFormatting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S440"/>
  <sheetViews>
    <sheetView topLeftCell="A415" workbookViewId="0">
      <selection activeCell="A415" sqref="A1:XFD1048576"/>
    </sheetView>
  </sheetViews>
  <sheetFormatPr defaultRowHeight="13.5"/>
  <sheetData>
    <row r="1" spans="1:71">
      <c r="A1" s="283" t="s">
        <v>2031</v>
      </c>
      <c r="B1" s="283" t="s">
        <v>3807</v>
      </c>
      <c r="C1" s="283" t="s">
        <v>3850</v>
      </c>
      <c r="D1" s="283" t="s">
        <v>3851</v>
      </c>
      <c r="E1" s="283" t="s">
        <v>3852</v>
      </c>
      <c r="F1" s="283" t="s">
        <v>3853</v>
      </c>
      <c r="G1" s="283" t="s">
        <v>3854</v>
      </c>
      <c r="H1" s="283" t="s">
        <v>3855</v>
      </c>
      <c r="I1" s="283" t="s">
        <v>3856</v>
      </c>
      <c r="J1" s="283" t="s">
        <v>3857</v>
      </c>
      <c r="K1" s="283" t="s">
        <v>5793</v>
      </c>
      <c r="L1" s="283" t="s">
        <v>558</v>
      </c>
      <c r="M1" s="283" t="s">
        <v>3858</v>
      </c>
      <c r="N1" s="283" t="s">
        <v>557</v>
      </c>
      <c r="O1" s="283" t="s">
        <v>4778</v>
      </c>
      <c r="P1" s="283" t="s">
        <v>3859</v>
      </c>
      <c r="Q1" s="283" t="s">
        <v>3860</v>
      </c>
      <c r="R1" s="283" t="s">
        <v>3861</v>
      </c>
      <c r="S1" s="283" t="s">
        <v>3862</v>
      </c>
      <c r="T1" s="283" t="s">
        <v>3863</v>
      </c>
      <c r="U1" s="283" t="s">
        <v>3864</v>
      </c>
      <c r="V1" s="283" t="s">
        <v>3865</v>
      </c>
      <c r="W1" s="283" t="s">
        <v>3866</v>
      </c>
      <c r="X1" s="283" t="s">
        <v>3867</v>
      </c>
      <c r="Y1" s="283" t="s">
        <v>3868</v>
      </c>
      <c r="Z1" s="283" t="s">
        <v>3869</v>
      </c>
      <c r="AA1" s="283" t="s">
        <v>3870</v>
      </c>
      <c r="AB1" s="283" t="s">
        <v>3871</v>
      </c>
      <c r="AC1" s="283" t="s">
        <v>3872</v>
      </c>
      <c r="AD1" s="283" t="s">
        <v>3873</v>
      </c>
      <c r="AE1" s="283" t="s">
        <v>3874</v>
      </c>
      <c r="AF1" s="283" t="s">
        <v>5778</v>
      </c>
      <c r="AG1" s="283" t="s">
        <v>5779</v>
      </c>
      <c r="AH1" s="283" t="s">
        <v>5780</v>
      </c>
      <c r="AI1" s="283" t="s">
        <v>5781</v>
      </c>
      <c r="AJ1" s="283" t="s">
        <v>5782</v>
      </c>
      <c r="AK1" s="283" t="s">
        <v>556</v>
      </c>
      <c r="AL1" s="283" t="s">
        <v>161</v>
      </c>
      <c r="AM1" s="283" t="s">
        <v>162</v>
      </c>
      <c r="AN1" s="283" t="s">
        <v>163</v>
      </c>
      <c r="AO1" s="283" t="s">
        <v>164</v>
      </c>
      <c r="AP1" s="283" t="s">
        <v>3880</v>
      </c>
      <c r="AQ1" s="283" t="s">
        <v>3881</v>
      </c>
      <c r="AR1" s="283" t="s">
        <v>5627</v>
      </c>
      <c r="AS1" s="283" t="s">
        <v>3882</v>
      </c>
      <c r="AT1" s="283" t="s">
        <v>3883</v>
      </c>
      <c r="AU1" s="283" t="s">
        <v>3884</v>
      </c>
      <c r="AV1" s="283" t="s">
        <v>3885</v>
      </c>
      <c r="AW1" s="283" t="s">
        <v>3886</v>
      </c>
      <c r="AX1" s="283" t="s">
        <v>3887</v>
      </c>
      <c r="AY1" s="283" t="s">
        <v>3888</v>
      </c>
      <c r="AZ1" s="283" t="s">
        <v>3889</v>
      </c>
      <c r="BA1" s="283" t="s">
        <v>3890</v>
      </c>
      <c r="BB1" s="283" t="s">
        <v>3891</v>
      </c>
      <c r="BC1" s="283" t="s">
        <v>5743</v>
      </c>
      <c r="BD1" s="283" t="s">
        <v>5744</v>
      </c>
      <c r="BE1" s="283" t="s">
        <v>5745</v>
      </c>
      <c r="BF1" s="283" t="s">
        <v>5746</v>
      </c>
      <c r="BG1" s="283" t="s">
        <v>5747</v>
      </c>
      <c r="BH1" s="283" t="s">
        <v>5748</v>
      </c>
      <c r="BI1" s="283" t="s">
        <v>5749</v>
      </c>
      <c r="BJ1" s="283" t="s">
        <v>5750</v>
      </c>
      <c r="BK1" s="283" t="s">
        <v>5751</v>
      </c>
      <c r="BL1" s="283" t="s">
        <v>5752</v>
      </c>
      <c r="BM1" s="283" t="s">
        <v>5753</v>
      </c>
      <c r="BN1" s="283" t="s">
        <v>5754</v>
      </c>
      <c r="BO1" s="283" t="s">
        <v>3892</v>
      </c>
      <c r="BP1" s="283" t="s">
        <v>3893</v>
      </c>
      <c r="BQ1" s="283" t="s">
        <v>5000</v>
      </c>
      <c r="BR1" s="283" t="s">
        <v>4998</v>
      </c>
      <c r="BS1" s="283" t="s">
        <v>3895</v>
      </c>
    </row>
    <row r="2" spans="1:71">
      <c r="A2" s="283">
        <v>10000113</v>
      </c>
      <c r="B2" s="283" t="s">
        <v>18</v>
      </c>
      <c r="C2" s="283">
        <v>5</v>
      </c>
      <c r="D2" s="283" t="s">
        <v>56</v>
      </c>
      <c r="E2" s="283" t="s">
        <v>3896</v>
      </c>
      <c r="F2" s="283" t="s">
        <v>3897</v>
      </c>
      <c r="G2" s="283" t="s">
        <v>3898</v>
      </c>
      <c r="H2" s="283">
        <v>75</v>
      </c>
      <c r="I2" s="283">
        <v>1</v>
      </c>
      <c r="J2" s="283">
        <v>3</v>
      </c>
      <c r="K2" s="283">
        <v>3</v>
      </c>
      <c r="L2" s="283">
        <v>5</v>
      </c>
      <c r="M2" s="283" t="s">
        <v>3899</v>
      </c>
      <c r="N2" s="283">
        <v>31</v>
      </c>
      <c r="O2" s="283">
        <v>25</v>
      </c>
      <c r="P2" s="283">
        <v>68</v>
      </c>
      <c r="Q2" s="283">
        <v>25</v>
      </c>
      <c r="R2" s="283">
        <v>0</v>
      </c>
      <c r="S2" s="283">
        <v>0</v>
      </c>
      <c r="T2" s="283">
        <v>65</v>
      </c>
      <c r="U2" s="283">
        <v>15</v>
      </c>
      <c r="V2" s="283">
        <v>40</v>
      </c>
      <c r="W2" s="283">
        <v>30</v>
      </c>
      <c r="X2" s="283">
        <v>40</v>
      </c>
      <c r="Y2" s="283">
        <v>91</v>
      </c>
      <c r="Z2" s="283">
        <v>27</v>
      </c>
      <c r="AA2" s="283">
        <v>57</v>
      </c>
      <c r="AB2" s="283">
        <v>13</v>
      </c>
      <c r="AC2" s="283">
        <v>38</v>
      </c>
      <c r="AD2" s="283">
        <v>0</v>
      </c>
      <c r="AE2" s="283">
        <v>0</v>
      </c>
      <c r="AF2" s="283">
        <v>3</v>
      </c>
      <c r="AG2" s="283">
        <v>3</v>
      </c>
      <c r="AH2" s="283">
        <v>3</v>
      </c>
      <c r="AI2" s="283">
        <v>3</v>
      </c>
      <c r="AJ2" s="283">
        <v>12</v>
      </c>
      <c r="AK2" s="283">
        <v>75</v>
      </c>
      <c r="AL2" s="283"/>
      <c r="AM2" s="283"/>
      <c r="AN2" s="283">
        <v>200</v>
      </c>
      <c r="AO2" s="283"/>
      <c r="AP2" s="283" t="s">
        <v>3900</v>
      </c>
      <c r="AQ2" s="283">
        <v>20</v>
      </c>
      <c r="AR2" s="283">
        <v>4</v>
      </c>
      <c r="AS2" s="283" t="s">
        <v>3901</v>
      </c>
      <c r="AT2" s="283" t="s">
        <v>3902</v>
      </c>
      <c r="AU2" s="283" t="s">
        <v>3903</v>
      </c>
      <c r="AV2" s="283"/>
      <c r="AW2" s="283"/>
      <c r="AX2" s="283"/>
      <c r="AY2" s="283">
        <v>70</v>
      </c>
      <c r="AZ2" s="283">
        <v>120</v>
      </c>
      <c r="BA2" s="283">
        <v>2.88</v>
      </c>
      <c r="BB2" s="283">
        <v>5.4</v>
      </c>
      <c r="BC2" s="283">
        <v>73</v>
      </c>
      <c r="BD2" s="283">
        <v>0</v>
      </c>
      <c r="BE2" s="283">
        <v>65</v>
      </c>
      <c r="BF2" s="283">
        <v>24</v>
      </c>
      <c r="BG2" s="283">
        <v>40</v>
      </c>
      <c r="BH2" s="283">
        <v>50</v>
      </c>
      <c r="BI2" s="283">
        <v>40</v>
      </c>
      <c r="BJ2" s="283">
        <v>0</v>
      </c>
      <c r="BK2" s="283">
        <v>1</v>
      </c>
      <c r="BL2" s="283">
        <v>13</v>
      </c>
      <c r="BM2" s="283">
        <v>20</v>
      </c>
      <c r="BN2" s="283">
        <v>2</v>
      </c>
      <c r="BO2" s="283" t="s">
        <v>3904</v>
      </c>
      <c r="BP2" s="283" t="s">
        <v>5001</v>
      </c>
      <c r="BQ2" s="283" t="s">
        <v>5002</v>
      </c>
      <c r="BR2" s="283" t="s">
        <v>5003</v>
      </c>
      <c r="BS2" s="283" t="s">
        <v>5004</v>
      </c>
    </row>
    <row r="3" spans="1:71">
      <c r="A3" s="283">
        <v>10000213</v>
      </c>
      <c r="B3" s="283" t="s">
        <v>34</v>
      </c>
      <c r="C3" s="283">
        <v>3</v>
      </c>
      <c r="D3" s="283" t="s">
        <v>57</v>
      </c>
      <c r="E3" s="283" t="s">
        <v>3896</v>
      </c>
      <c r="F3" s="283" t="s">
        <v>3897</v>
      </c>
      <c r="G3" s="283" t="s">
        <v>3905</v>
      </c>
      <c r="H3" s="283">
        <v>67</v>
      </c>
      <c r="I3" s="283">
        <v>1</v>
      </c>
      <c r="J3" s="283">
        <v>2</v>
      </c>
      <c r="K3" s="283">
        <v>2</v>
      </c>
      <c r="L3" s="283">
        <v>7</v>
      </c>
      <c r="M3" s="283" t="s">
        <v>3899</v>
      </c>
      <c r="N3" s="283">
        <v>25</v>
      </c>
      <c r="O3" s="283">
        <v>30</v>
      </c>
      <c r="P3" s="283">
        <v>70</v>
      </c>
      <c r="Q3" s="283">
        <v>20</v>
      </c>
      <c r="R3" s="283">
        <v>0</v>
      </c>
      <c r="S3" s="283">
        <v>0</v>
      </c>
      <c r="T3" s="283">
        <v>61</v>
      </c>
      <c r="U3" s="283">
        <v>20</v>
      </c>
      <c r="V3" s="283">
        <v>20</v>
      </c>
      <c r="W3" s="283">
        <v>30</v>
      </c>
      <c r="X3" s="283">
        <v>38</v>
      </c>
      <c r="Y3" s="283">
        <v>89</v>
      </c>
      <c r="Z3" s="283">
        <v>21</v>
      </c>
      <c r="AA3" s="283">
        <v>41</v>
      </c>
      <c r="AB3" s="283">
        <v>9</v>
      </c>
      <c r="AC3" s="283">
        <v>34</v>
      </c>
      <c r="AD3" s="283">
        <v>0</v>
      </c>
      <c r="AE3" s="283">
        <v>0</v>
      </c>
      <c r="AF3" s="283">
        <v>3</v>
      </c>
      <c r="AG3" s="283">
        <v>3</v>
      </c>
      <c r="AH3" s="283">
        <v>3</v>
      </c>
      <c r="AI3" s="283">
        <v>3</v>
      </c>
      <c r="AJ3" s="283">
        <v>12</v>
      </c>
      <c r="AK3" s="283">
        <v>20</v>
      </c>
      <c r="AL3" s="283"/>
      <c r="AM3" s="283">
        <v>400</v>
      </c>
      <c r="AN3" s="283">
        <v>600</v>
      </c>
      <c r="AO3" s="283"/>
      <c r="AP3" s="283" t="s">
        <v>3900</v>
      </c>
      <c r="AQ3" s="283">
        <v>4</v>
      </c>
      <c r="AR3" s="283">
        <v>4</v>
      </c>
      <c r="AS3" s="283" t="s">
        <v>3906</v>
      </c>
      <c r="AT3" s="283" t="s">
        <v>3907</v>
      </c>
      <c r="AU3" s="283"/>
      <c r="AV3" s="283"/>
      <c r="AW3" s="283"/>
      <c r="AX3" s="283"/>
      <c r="AY3" s="283">
        <v>85</v>
      </c>
      <c r="AZ3" s="283">
        <v>120</v>
      </c>
      <c r="BA3" s="283">
        <v>2.5</v>
      </c>
      <c r="BB3" s="283">
        <v>5.0999999999999996</v>
      </c>
      <c r="BC3" s="283">
        <v>70</v>
      </c>
      <c r="BD3" s="283">
        <v>0</v>
      </c>
      <c r="BE3" s="283">
        <v>61</v>
      </c>
      <c r="BF3" s="283">
        <v>10</v>
      </c>
      <c r="BG3" s="283">
        <v>50</v>
      </c>
      <c r="BH3" s="283">
        <v>60</v>
      </c>
      <c r="BI3" s="283">
        <v>60</v>
      </c>
      <c r="BJ3" s="283">
        <v>0</v>
      </c>
      <c r="BK3" s="283">
        <v>0</v>
      </c>
      <c r="BL3" s="283">
        <v>12</v>
      </c>
      <c r="BM3" s="283">
        <v>17</v>
      </c>
      <c r="BN3" s="283">
        <v>0</v>
      </c>
      <c r="BO3" s="283" t="s">
        <v>3904</v>
      </c>
      <c r="BP3" s="283" t="s">
        <v>5001</v>
      </c>
      <c r="BQ3" s="283" t="s">
        <v>5005</v>
      </c>
      <c r="BR3" s="283" t="s">
        <v>5006</v>
      </c>
      <c r="BS3" s="283" t="s">
        <v>5004</v>
      </c>
    </row>
    <row r="4" spans="1:71">
      <c r="A4" s="283">
        <v>10000313</v>
      </c>
      <c r="B4" s="283" t="s">
        <v>28</v>
      </c>
      <c r="C4" s="283">
        <v>3</v>
      </c>
      <c r="D4" s="283" t="s">
        <v>57</v>
      </c>
      <c r="E4" s="283" t="s">
        <v>3896</v>
      </c>
      <c r="F4" s="283" t="s">
        <v>3897</v>
      </c>
      <c r="G4" s="283" t="s">
        <v>3905</v>
      </c>
      <c r="H4" s="283">
        <v>67</v>
      </c>
      <c r="I4" s="283">
        <v>1</v>
      </c>
      <c r="J4" s="283">
        <v>2</v>
      </c>
      <c r="K4" s="283">
        <v>2</v>
      </c>
      <c r="L4" s="283">
        <v>7</v>
      </c>
      <c r="M4" s="283" t="s">
        <v>3899</v>
      </c>
      <c r="N4" s="283">
        <v>25</v>
      </c>
      <c r="O4" s="283">
        <v>30</v>
      </c>
      <c r="P4" s="283">
        <v>70</v>
      </c>
      <c r="Q4" s="283">
        <v>20</v>
      </c>
      <c r="R4" s="283">
        <v>0</v>
      </c>
      <c r="S4" s="283">
        <v>0</v>
      </c>
      <c r="T4" s="283">
        <v>61</v>
      </c>
      <c r="U4" s="283">
        <v>20</v>
      </c>
      <c r="V4" s="283">
        <v>20</v>
      </c>
      <c r="W4" s="283">
        <v>30</v>
      </c>
      <c r="X4" s="283">
        <v>38</v>
      </c>
      <c r="Y4" s="283">
        <v>89</v>
      </c>
      <c r="Z4" s="283">
        <v>21</v>
      </c>
      <c r="AA4" s="283">
        <v>41</v>
      </c>
      <c r="AB4" s="283">
        <v>9</v>
      </c>
      <c r="AC4" s="283">
        <v>34</v>
      </c>
      <c r="AD4" s="283">
        <v>0</v>
      </c>
      <c r="AE4" s="283">
        <v>0</v>
      </c>
      <c r="AF4" s="283">
        <v>3</v>
      </c>
      <c r="AG4" s="283">
        <v>3</v>
      </c>
      <c r="AH4" s="283">
        <v>3</v>
      </c>
      <c r="AI4" s="283">
        <v>3</v>
      </c>
      <c r="AJ4" s="283">
        <v>12</v>
      </c>
      <c r="AK4" s="283">
        <v>20</v>
      </c>
      <c r="AL4" s="283"/>
      <c r="AM4" s="283">
        <v>400</v>
      </c>
      <c r="AN4" s="283">
        <v>600</v>
      </c>
      <c r="AO4" s="283"/>
      <c r="AP4" s="283" t="s">
        <v>3900</v>
      </c>
      <c r="AQ4" s="283">
        <v>4</v>
      </c>
      <c r="AR4" s="283">
        <v>4</v>
      </c>
      <c r="AS4" s="283" t="s">
        <v>3906</v>
      </c>
      <c r="AT4" s="283" t="s">
        <v>3907</v>
      </c>
      <c r="AU4" s="283"/>
      <c r="AV4" s="283"/>
      <c r="AW4" s="283"/>
      <c r="AX4" s="283"/>
      <c r="AY4" s="283">
        <v>85</v>
      </c>
      <c r="AZ4" s="283">
        <v>120</v>
      </c>
      <c r="BA4" s="283">
        <v>2.5</v>
      </c>
      <c r="BB4" s="283">
        <v>5.0999999999999996</v>
      </c>
      <c r="BC4" s="283">
        <v>70</v>
      </c>
      <c r="BD4" s="283">
        <v>0</v>
      </c>
      <c r="BE4" s="283">
        <v>61</v>
      </c>
      <c r="BF4" s="283">
        <v>10</v>
      </c>
      <c r="BG4" s="283">
        <v>50</v>
      </c>
      <c r="BH4" s="283">
        <v>60</v>
      </c>
      <c r="BI4" s="283">
        <v>60</v>
      </c>
      <c r="BJ4" s="283">
        <v>0</v>
      </c>
      <c r="BK4" s="283">
        <v>0</v>
      </c>
      <c r="BL4" s="283">
        <v>12</v>
      </c>
      <c r="BM4" s="283">
        <v>17</v>
      </c>
      <c r="BN4" s="283">
        <v>0</v>
      </c>
      <c r="BO4" s="283" t="s">
        <v>3904</v>
      </c>
      <c r="BP4" s="283" t="s">
        <v>5001</v>
      </c>
      <c r="BQ4" s="283" t="s">
        <v>5007</v>
      </c>
      <c r="BR4" s="283" t="s">
        <v>5008</v>
      </c>
      <c r="BS4" s="283" t="s">
        <v>5004</v>
      </c>
    </row>
    <row r="5" spans="1:71">
      <c r="A5" s="283">
        <v>10000413</v>
      </c>
      <c r="B5" s="283" t="s">
        <v>629</v>
      </c>
      <c r="C5" s="283">
        <v>3</v>
      </c>
      <c r="D5" s="283" t="s">
        <v>57</v>
      </c>
      <c r="E5" s="283" t="s">
        <v>3896</v>
      </c>
      <c r="F5" s="283" t="s">
        <v>3897</v>
      </c>
      <c r="G5" s="283" t="s">
        <v>3905</v>
      </c>
      <c r="H5" s="283">
        <v>74</v>
      </c>
      <c r="I5" s="283">
        <v>2</v>
      </c>
      <c r="J5" s="283">
        <v>2</v>
      </c>
      <c r="K5" s="283">
        <v>2</v>
      </c>
      <c r="L5" s="283">
        <v>16</v>
      </c>
      <c r="M5" s="283" t="s">
        <v>3899</v>
      </c>
      <c r="N5" s="283">
        <v>24.5</v>
      </c>
      <c r="O5" s="283">
        <v>30</v>
      </c>
      <c r="P5" s="283">
        <v>71</v>
      </c>
      <c r="Q5" s="283">
        <v>20</v>
      </c>
      <c r="R5" s="283">
        <v>0</v>
      </c>
      <c r="S5" s="283">
        <v>0</v>
      </c>
      <c r="T5" s="283">
        <v>62</v>
      </c>
      <c r="U5" s="283">
        <v>20</v>
      </c>
      <c r="V5" s="283">
        <v>22</v>
      </c>
      <c r="W5" s="283">
        <v>30</v>
      </c>
      <c r="X5" s="283">
        <v>38</v>
      </c>
      <c r="Y5" s="283">
        <v>89</v>
      </c>
      <c r="Z5" s="283">
        <v>24</v>
      </c>
      <c r="AA5" s="283">
        <v>44</v>
      </c>
      <c r="AB5" s="283">
        <v>10</v>
      </c>
      <c r="AC5" s="283">
        <v>35</v>
      </c>
      <c r="AD5" s="283">
        <v>0</v>
      </c>
      <c r="AE5" s="283">
        <v>0</v>
      </c>
      <c r="AF5" s="283">
        <v>3</v>
      </c>
      <c r="AG5" s="283">
        <v>3</v>
      </c>
      <c r="AH5" s="283">
        <v>3</v>
      </c>
      <c r="AI5" s="283">
        <v>3</v>
      </c>
      <c r="AJ5" s="283">
        <v>12</v>
      </c>
      <c r="AK5" s="283">
        <v>20</v>
      </c>
      <c r="AL5" s="283"/>
      <c r="AM5" s="283">
        <v>100</v>
      </c>
      <c r="AN5" s="283">
        <v>900</v>
      </c>
      <c r="AO5" s="283">
        <v>400</v>
      </c>
      <c r="AP5" s="283" t="s">
        <v>3908</v>
      </c>
      <c r="AQ5" s="283">
        <v>4</v>
      </c>
      <c r="AR5" s="283">
        <v>4</v>
      </c>
      <c r="AS5" s="283" t="s">
        <v>3906</v>
      </c>
      <c r="AT5" s="283" t="s">
        <v>3909</v>
      </c>
      <c r="AU5" s="283"/>
      <c r="AV5" s="283"/>
      <c r="AW5" s="283"/>
      <c r="AX5" s="283"/>
      <c r="AY5" s="283">
        <v>85</v>
      </c>
      <c r="AZ5" s="283">
        <v>120</v>
      </c>
      <c r="BA5" s="283">
        <v>2.5</v>
      </c>
      <c r="BB5" s="283">
        <v>5.0999999999999996</v>
      </c>
      <c r="BC5" s="283">
        <v>71</v>
      </c>
      <c r="BD5" s="283">
        <v>0</v>
      </c>
      <c r="BE5" s="283">
        <v>62</v>
      </c>
      <c r="BF5" s="283">
        <v>11</v>
      </c>
      <c r="BG5" s="283">
        <v>50</v>
      </c>
      <c r="BH5" s="283">
        <v>60</v>
      </c>
      <c r="BI5" s="283">
        <v>60</v>
      </c>
      <c r="BJ5" s="283">
        <v>0</v>
      </c>
      <c r="BK5" s="283">
        <v>0</v>
      </c>
      <c r="BL5" s="283">
        <v>12</v>
      </c>
      <c r="BM5" s="283">
        <v>16</v>
      </c>
      <c r="BN5" s="283">
        <v>0</v>
      </c>
      <c r="BO5" s="283" t="s">
        <v>3904</v>
      </c>
      <c r="BP5" s="283" t="s">
        <v>5001</v>
      </c>
      <c r="BQ5" s="283" t="s">
        <v>5009</v>
      </c>
      <c r="BR5" s="283" t="s">
        <v>5010</v>
      </c>
      <c r="BS5" s="283" t="s">
        <v>5004</v>
      </c>
    </row>
    <row r="6" spans="1:71">
      <c r="A6" s="283">
        <v>10000513</v>
      </c>
      <c r="B6" s="283" t="s">
        <v>24</v>
      </c>
      <c r="C6" s="283">
        <v>3</v>
      </c>
      <c r="D6" s="283" t="s">
        <v>57</v>
      </c>
      <c r="E6" s="283" t="s">
        <v>3896</v>
      </c>
      <c r="F6" s="283" t="s">
        <v>3897</v>
      </c>
      <c r="G6" s="283" t="s">
        <v>3905</v>
      </c>
      <c r="H6" s="283">
        <v>74</v>
      </c>
      <c r="I6" s="283">
        <v>2</v>
      </c>
      <c r="J6" s="283">
        <v>2</v>
      </c>
      <c r="K6" s="283">
        <v>2</v>
      </c>
      <c r="L6" s="283">
        <v>16</v>
      </c>
      <c r="M6" s="283" t="s">
        <v>3899</v>
      </c>
      <c r="N6" s="283">
        <v>24.5</v>
      </c>
      <c r="O6" s="283">
        <v>30</v>
      </c>
      <c r="P6" s="283">
        <v>71</v>
      </c>
      <c r="Q6" s="283">
        <v>20</v>
      </c>
      <c r="R6" s="283">
        <v>0</v>
      </c>
      <c r="S6" s="283">
        <v>0</v>
      </c>
      <c r="T6" s="283">
        <v>62</v>
      </c>
      <c r="U6" s="283">
        <v>20</v>
      </c>
      <c r="V6" s="283">
        <v>22</v>
      </c>
      <c r="W6" s="283">
        <v>30</v>
      </c>
      <c r="X6" s="283">
        <v>38</v>
      </c>
      <c r="Y6" s="283">
        <v>89</v>
      </c>
      <c r="Z6" s="283">
        <v>24</v>
      </c>
      <c r="AA6" s="283">
        <v>44</v>
      </c>
      <c r="AB6" s="283">
        <v>10</v>
      </c>
      <c r="AC6" s="283">
        <v>35</v>
      </c>
      <c r="AD6" s="283">
        <v>0</v>
      </c>
      <c r="AE6" s="283">
        <v>0</v>
      </c>
      <c r="AF6" s="283">
        <v>3</v>
      </c>
      <c r="AG6" s="283">
        <v>3</v>
      </c>
      <c r="AH6" s="283">
        <v>3</v>
      </c>
      <c r="AI6" s="283">
        <v>3</v>
      </c>
      <c r="AJ6" s="283">
        <v>12</v>
      </c>
      <c r="AK6" s="283">
        <v>20</v>
      </c>
      <c r="AL6" s="283"/>
      <c r="AM6" s="283">
        <v>100</v>
      </c>
      <c r="AN6" s="283">
        <v>900</v>
      </c>
      <c r="AO6" s="283">
        <v>400</v>
      </c>
      <c r="AP6" s="283" t="s">
        <v>3908</v>
      </c>
      <c r="AQ6" s="283">
        <v>4</v>
      </c>
      <c r="AR6" s="283">
        <v>4</v>
      </c>
      <c r="AS6" s="283" t="s">
        <v>3906</v>
      </c>
      <c r="AT6" s="283" t="s">
        <v>3909</v>
      </c>
      <c r="AU6" s="283"/>
      <c r="AV6" s="283"/>
      <c r="AW6" s="283"/>
      <c r="AX6" s="283"/>
      <c r="AY6" s="283">
        <v>85</v>
      </c>
      <c r="AZ6" s="283">
        <v>120</v>
      </c>
      <c r="BA6" s="283">
        <v>2.5</v>
      </c>
      <c r="BB6" s="283">
        <v>5.0999999999999996</v>
      </c>
      <c r="BC6" s="283">
        <v>71</v>
      </c>
      <c r="BD6" s="283">
        <v>0</v>
      </c>
      <c r="BE6" s="283">
        <v>62</v>
      </c>
      <c r="BF6" s="283">
        <v>11</v>
      </c>
      <c r="BG6" s="283">
        <v>50</v>
      </c>
      <c r="BH6" s="283">
        <v>60</v>
      </c>
      <c r="BI6" s="283">
        <v>60</v>
      </c>
      <c r="BJ6" s="283">
        <v>0</v>
      </c>
      <c r="BK6" s="283">
        <v>0</v>
      </c>
      <c r="BL6" s="283">
        <v>12</v>
      </c>
      <c r="BM6" s="283">
        <v>16</v>
      </c>
      <c r="BN6" s="283">
        <v>0</v>
      </c>
      <c r="BO6" s="283" t="s">
        <v>3904</v>
      </c>
      <c r="BP6" s="283" t="s">
        <v>5001</v>
      </c>
      <c r="BQ6" s="283" t="s">
        <v>5011</v>
      </c>
      <c r="BR6" s="283" t="s">
        <v>5012</v>
      </c>
      <c r="BS6" s="283" t="s">
        <v>5004</v>
      </c>
    </row>
    <row r="7" spans="1:71">
      <c r="A7" s="283">
        <v>10000613</v>
      </c>
      <c r="B7" s="283" t="s">
        <v>623</v>
      </c>
      <c r="C7" s="283">
        <v>5</v>
      </c>
      <c r="D7" s="283" t="s">
        <v>57</v>
      </c>
      <c r="E7" s="283" t="s">
        <v>3896</v>
      </c>
      <c r="F7" s="283" t="s">
        <v>3897</v>
      </c>
      <c r="G7" s="283" t="s">
        <v>3910</v>
      </c>
      <c r="H7" s="283">
        <v>90</v>
      </c>
      <c r="I7" s="283">
        <v>2</v>
      </c>
      <c r="J7" s="283">
        <v>3</v>
      </c>
      <c r="K7" s="283">
        <v>3</v>
      </c>
      <c r="L7" s="283">
        <v>15</v>
      </c>
      <c r="M7" s="283" t="s">
        <v>3899</v>
      </c>
      <c r="N7" s="283">
        <v>30</v>
      </c>
      <c r="O7" s="283">
        <v>30</v>
      </c>
      <c r="P7" s="283">
        <v>72</v>
      </c>
      <c r="Q7" s="283">
        <v>20</v>
      </c>
      <c r="R7" s="283">
        <v>0</v>
      </c>
      <c r="S7" s="283">
        <v>0</v>
      </c>
      <c r="T7" s="283">
        <v>80</v>
      </c>
      <c r="U7" s="283">
        <v>20</v>
      </c>
      <c r="V7" s="283">
        <v>25</v>
      </c>
      <c r="W7" s="283">
        <v>30</v>
      </c>
      <c r="X7" s="283">
        <v>40</v>
      </c>
      <c r="Y7" s="283">
        <v>91</v>
      </c>
      <c r="Z7" s="283">
        <v>26</v>
      </c>
      <c r="AA7" s="283">
        <v>46</v>
      </c>
      <c r="AB7" s="283">
        <v>16</v>
      </c>
      <c r="AC7" s="283">
        <v>41</v>
      </c>
      <c r="AD7" s="283">
        <v>0</v>
      </c>
      <c r="AE7" s="283">
        <v>0</v>
      </c>
      <c r="AF7" s="283">
        <v>4</v>
      </c>
      <c r="AG7" s="283">
        <v>4</v>
      </c>
      <c r="AH7" s="283">
        <v>4</v>
      </c>
      <c r="AI7" s="283">
        <v>4</v>
      </c>
      <c r="AJ7" s="283">
        <v>16</v>
      </c>
      <c r="AK7" s="283">
        <v>75</v>
      </c>
      <c r="AL7" s="283"/>
      <c r="AM7" s="283"/>
      <c r="AN7" s="283"/>
      <c r="AO7" s="283">
        <v>200</v>
      </c>
      <c r="AP7" s="283" t="s">
        <v>3900</v>
      </c>
      <c r="AQ7" s="283">
        <v>20</v>
      </c>
      <c r="AR7" s="283">
        <v>4</v>
      </c>
      <c r="AS7" s="283" t="s">
        <v>3911</v>
      </c>
      <c r="AT7" s="283" t="s">
        <v>3912</v>
      </c>
      <c r="AU7" s="283" t="s">
        <v>3913</v>
      </c>
      <c r="AV7" s="283"/>
      <c r="AW7" s="283"/>
      <c r="AX7" s="283"/>
      <c r="AY7" s="283">
        <v>90</v>
      </c>
      <c r="AZ7" s="283">
        <v>130</v>
      </c>
      <c r="BA7" s="283">
        <v>4.2</v>
      </c>
      <c r="BB7" s="283">
        <v>8.8000000000000007</v>
      </c>
      <c r="BC7" s="283">
        <v>72</v>
      </c>
      <c r="BD7" s="283">
        <v>0</v>
      </c>
      <c r="BE7" s="283">
        <v>84</v>
      </c>
      <c r="BF7" s="283">
        <v>13</v>
      </c>
      <c r="BG7" s="283">
        <v>50</v>
      </c>
      <c r="BH7" s="283">
        <v>60</v>
      </c>
      <c r="BI7" s="283">
        <v>60</v>
      </c>
      <c r="BJ7" s="283">
        <v>0</v>
      </c>
      <c r="BK7" s="283">
        <v>1</v>
      </c>
      <c r="BL7" s="283">
        <v>13</v>
      </c>
      <c r="BM7" s="283">
        <v>21</v>
      </c>
      <c r="BN7" s="283">
        <v>2</v>
      </c>
      <c r="BO7" s="283" t="s">
        <v>3904</v>
      </c>
      <c r="BP7" s="283" t="s">
        <v>5001</v>
      </c>
      <c r="BQ7" s="283" t="s">
        <v>5013</v>
      </c>
      <c r="BR7" s="283" t="s">
        <v>5014</v>
      </c>
      <c r="BS7" s="283" t="s">
        <v>5004</v>
      </c>
    </row>
    <row r="8" spans="1:71">
      <c r="A8" s="283">
        <v>10000713</v>
      </c>
      <c r="B8" s="283" t="s">
        <v>176</v>
      </c>
      <c r="C8" s="283">
        <v>5</v>
      </c>
      <c r="D8" s="283" t="s">
        <v>57</v>
      </c>
      <c r="E8" s="283" t="s">
        <v>3896</v>
      </c>
      <c r="F8" s="283" t="s">
        <v>3897</v>
      </c>
      <c r="G8" s="283" t="s">
        <v>3910</v>
      </c>
      <c r="H8" s="283">
        <v>91</v>
      </c>
      <c r="I8" s="283">
        <v>1</v>
      </c>
      <c r="J8" s="283">
        <v>3</v>
      </c>
      <c r="K8" s="283">
        <v>3</v>
      </c>
      <c r="L8" s="283">
        <v>16</v>
      </c>
      <c r="M8" s="283" t="s">
        <v>3899</v>
      </c>
      <c r="N8" s="283">
        <v>30.8</v>
      </c>
      <c r="O8" s="283">
        <v>30</v>
      </c>
      <c r="P8" s="283">
        <v>72</v>
      </c>
      <c r="Q8" s="283">
        <v>20</v>
      </c>
      <c r="R8" s="283">
        <v>0</v>
      </c>
      <c r="S8" s="283">
        <v>0</v>
      </c>
      <c r="T8" s="283">
        <v>80</v>
      </c>
      <c r="U8" s="283">
        <v>20</v>
      </c>
      <c r="V8" s="283">
        <v>25</v>
      </c>
      <c r="W8" s="283">
        <v>30</v>
      </c>
      <c r="X8" s="283">
        <v>40</v>
      </c>
      <c r="Y8" s="283">
        <v>91</v>
      </c>
      <c r="Z8" s="283">
        <v>26</v>
      </c>
      <c r="AA8" s="283">
        <v>46</v>
      </c>
      <c r="AB8" s="283">
        <v>16</v>
      </c>
      <c r="AC8" s="283">
        <v>41</v>
      </c>
      <c r="AD8" s="283">
        <v>0</v>
      </c>
      <c r="AE8" s="283">
        <v>0</v>
      </c>
      <c r="AF8" s="283">
        <v>4</v>
      </c>
      <c r="AG8" s="283">
        <v>4</v>
      </c>
      <c r="AH8" s="283">
        <v>4</v>
      </c>
      <c r="AI8" s="283">
        <v>4</v>
      </c>
      <c r="AJ8" s="283">
        <v>16</v>
      </c>
      <c r="AK8" s="283">
        <v>75</v>
      </c>
      <c r="AL8" s="283"/>
      <c r="AM8" s="283"/>
      <c r="AN8" s="283"/>
      <c r="AO8" s="283">
        <v>200</v>
      </c>
      <c r="AP8" s="283" t="s">
        <v>3900</v>
      </c>
      <c r="AQ8" s="283">
        <v>20</v>
      </c>
      <c r="AR8" s="283">
        <v>4</v>
      </c>
      <c r="AS8" s="283" t="s">
        <v>3911</v>
      </c>
      <c r="AT8" s="283" t="s">
        <v>3912</v>
      </c>
      <c r="AU8" s="283" t="s">
        <v>3913</v>
      </c>
      <c r="AV8" s="283"/>
      <c r="AW8" s="283"/>
      <c r="AX8" s="283"/>
      <c r="AY8" s="283">
        <v>90</v>
      </c>
      <c r="AZ8" s="283">
        <v>130</v>
      </c>
      <c r="BA8" s="283">
        <v>4.2</v>
      </c>
      <c r="BB8" s="283">
        <v>8.8000000000000007</v>
      </c>
      <c r="BC8" s="283">
        <v>72</v>
      </c>
      <c r="BD8" s="283">
        <v>0</v>
      </c>
      <c r="BE8" s="283">
        <v>84</v>
      </c>
      <c r="BF8" s="283">
        <v>13</v>
      </c>
      <c r="BG8" s="283">
        <v>50</v>
      </c>
      <c r="BH8" s="283">
        <v>60</v>
      </c>
      <c r="BI8" s="283">
        <v>60</v>
      </c>
      <c r="BJ8" s="283">
        <v>0</v>
      </c>
      <c r="BK8" s="283">
        <v>1</v>
      </c>
      <c r="BL8" s="283">
        <v>13</v>
      </c>
      <c r="BM8" s="283">
        <v>21</v>
      </c>
      <c r="BN8" s="283">
        <v>2</v>
      </c>
      <c r="BO8" s="283" t="s">
        <v>3904</v>
      </c>
      <c r="BP8" s="283" t="s">
        <v>5001</v>
      </c>
      <c r="BQ8" s="283"/>
      <c r="BR8" s="283" t="s">
        <v>5015</v>
      </c>
      <c r="BS8" s="283" t="s">
        <v>5004</v>
      </c>
    </row>
    <row r="9" spans="1:71">
      <c r="A9" s="283">
        <v>10000813</v>
      </c>
      <c r="B9" s="283" t="s">
        <v>621</v>
      </c>
      <c r="C9" s="283">
        <v>4</v>
      </c>
      <c r="D9" s="283" t="s">
        <v>57</v>
      </c>
      <c r="E9" s="283" t="s">
        <v>3896</v>
      </c>
      <c r="F9" s="283" t="s">
        <v>3897</v>
      </c>
      <c r="G9" s="283" t="s">
        <v>3898</v>
      </c>
      <c r="H9" s="283">
        <v>72</v>
      </c>
      <c r="I9" s="283">
        <v>0</v>
      </c>
      <c r="J9" s="283">
        <v>3</v>
      </c>
      <c r="K9" s="283">
        <v>3</v>
      </c>
      <c r="L9" s="283">
        <v>20</v>
      </c>
      <c r="M9" s="283" t="s">
        <v>3899</v>
      </c>
      <c r="N9" s="283">
        <v>23.5</v>
      </c>
      <c r="O9" s="283">
        <v>30</v>
      </c>
      <c r="P9" s="283">
        <v>84</v>
      </c>
      <c r="Q9" s="283">
        <v>20</v>
      </c>
      <c r="R9" s="283">
        <v>0</v>
      </c>
      <c r="S9" s="283">
        <v>0</v>
      </c>
      <c r="T9" s="283">
        <v>72</v>
      </c>
      <c r="U9" s="283">
        <v>20</v>
      </c>
      <c r="V9" s="283">
        <v>42</v>
      </c>
      <c r="W9" s="283">
        <v>30</v>
      </c>
      <c r="X9" s="283">
        <v>39</v>
      </c>
      <c r="Y9" s="283">
        <v>90</v>
      </c>
      <c r="Z9" s="283">
        <v>19</v>
      </c>
      <c r="AA9" s="283">
        <v>39</v>
      </c>
      <c r="AB9" s="283">
        <v>12</v>
      </c>
      <c r="AC9" s="283">
        <v>37</v>
      </c>
      <c r="AD9" s="283">
        <v>0</v>
      </c>
      <c r="AE9" s="283">
        <v>0</v>
      </c>
      <c r="AF9" s="283">
        <v>0</v>
      </c>
      <c r="AG9" s="283"/>
      <c r="AH9" s="283"/>
      <c r="AI9" s="283"/>
      <c r="AJ9" s="283">
        <v>0</v>
      </c>
      <c r="AK9" s="283">
        <v>50</v>
      </c>
      <c r="AL9" s="283">
        <v>1200</v>
      </c>
      <c r="AM9" s="283"/>
      <c r="AN9" s="283">
        <v>1600</v>
      </c>
      <c r="AO9" s="283"/>
      <c r="AP9" s="283" t="s">
        <v>3900</v>
      </c>
      <c r="AQ9" s="283">
        <v>5</v>
      </c>
      <c r="AR9" s="283">
        <v>4</v>
      </c>
      <c r="AS9" s="283" t="s">
        <v>3914</v>
      </c>
      <c r="AT9" s="283" t="s">
        <v>3915</v>
      </c>
      <c r="AU9" s="283"/>
      <c r="AV9" s="283"/>
      <c r="AW9" s="283"/>
      <c r="AX9" s="283"/>
      <c r="AY9" s="283">
        <v>90</v>
      </c>
      <c r="AZ9" s="283">
        <v>140</v>
      </c>
      <c r="BA9" s="283">
        <v>3.2</v>
      </c>
      <c r="BB9" s="283">
        <v>6</v>
      </c>
      <c r="BC9" s="283">
        <v>89</v>
      </c>
      <c r="BD9" s="283">
        <v>0</v>
      </c>
      <c r="BE9" s="283">
        <v>72</v>
      </c>
      <c r="BF9" s="283">
        <v>27</v>
      </c>
      <c r="BG9" s="283">
        <v>50</v>
      </c>
      <c r="BH9" s="283">
        <v>60</v>
      </c>
      <c r="BI9" s="283">
        <v>60</v>
      </c>
      <c r="BJ9" s="283">
        <v>0</v>
      </c>
      <c r="BK9" s="283">
        <v>0</v>
      </c>
      <c r="BL9" s="283">
        <v>16</v>
      </c>
      <c r="BM9" s="283">
        <v>25</v>
      </c>
      <c r="BN9" s="283">
        <v>0</v>
      </c>
      <c r="BO9" s="283" t="s">
        <v>3904</v>
      </c>
      <c r="BP9" s="283" t="s">
        <v>5001</v>
      </c>
      <c r="BQ9" s="283" t="s">
        <v>5016</v>
      </c>
      <c r="BR9" s="283" t="s">
        <v>5017</v>
      </c>
      <c r="BS9" s="283" t="s">
        <v>5004</v>
      </c>
    </row>
    <row r="10" spans="1:71">
      <c r="A10" s="283">
        <v>10000913</v>
      </c>
      <c r="B10" s="283" t="s">
        <v>43</v>
      </c>
      <c r="C10" s="283">
        <v>4</v>
      </c>
      <c r="D10" s="283" t="s">
        <v>57</v>
      </c>
      <c r="E10" s="283" t="s">
        <v>3896</v>
      </c>
      <c r="F10" s="283" t="s">
        <v>3897</v>
      </c>
      <c r="G10" s="283" t="s">
        <v>3898</v>
      </c>
      <c r="H10" s="283">
        <v>72</v>
      </c>
      <c r="I10" s="283">
        <v>0</v>
      </c>
      <c r="J10" s="283">
        <v>3</v>
      </c>
      <c r="K10" s="283">
        <v>3</v>
      </c>
      <c r="L10" s="283">
        <v>20</v>
      </c>
      <c r="M10" s="283" t="s">
        <v>3899</v>
      </c>
      <c r="N10" s="283">
        <v>23.5</v>
      </c>
      <c r="O10" s="283">
        <v>30</v>
      </c>
      <c r="P10" s="283">
        <v>84</v>
      </c>
      <c r="Q10" s="283">
        <v>20</v>
      </c>
      <c r="R10" s="283">
        <v>0</v>
      </c>
      <c r="S10" s="283">
        <v>0</v>
      </c>
      <c r="T10" s="283">
        <v>72</v>
      </c>
      <c r="U10" s="283">
        <v>20</v>
      </c>
      <c r="V10" s="283">
        <v>42</v>
      </c>
      <c r="W10" s="283">
        <v>30</v>
      </c>
      <c r="X10" s="283">
        <v>39</v>
      </c>
      <c r="Y10" s="283">
        <v>90</v>
      </c>
      <c r="Z10" s="283">
        <v>19</v>
      </c>
      <c r="AA10" s="283">
        <v>39</v>
      </c>
      <c r="AB10" s="283">
        <v>12</v>
      </c>
      <c r="AC10" s="283">
        <v>37</v>
      </c>
      <c r="AD10" s="283">
        <v>0</v>
      </c>
      <c r="AE10" s="283">
        <v>0</v>
      </c>
      <c r="AF10" s="283">
        <v>0</v>
      </c>
      <c r="AG10" s="283"/>
      <c r="AH10" s="283"/>
      <c r="AI10" s="283"/>
      <c r="AJ10" s="283">
        <v>0</v>
      </c>
      <c r="AK10" s="283">
        <v>50</v>
      </c>
      <c r="AL10" s="283">
        <v>1200</v>
      </c>
      <c r="AM10" s="283"/>
      <c r="AN10" s="283">
        <v>1600</v>
      </c>
      <c r="AO10" s="283"/>
      <c r="AP10" s="283" t="s">
        <v>3900</v>
      </c>
      <c r="AQ10" s="283">
        <v>5</v>
      </c>
      <c r="AR10" s="283">
        <v>4</v>
      </c>
      <c r="AS10" s="283" t="s">
        <v>3914</v>
      </c>
      <c r="AT10" s="283" t="s">
        <v>3915</v>
      </c>
      <c r="AU10" s="283"/>
      <c r="AV10" s="283"/>
      <c r="AW10" s="283"/>
      <c r="AX10" s="283"/>
      <c r="AY10" s="283">
        <v>90</v>
      </c>
      <c r="AZ10" s="283">
        <v>140</v>
      </c>
      <c r="BA10" s="283">
        <v>3.2</v>
      </c>
      <c r="BB10" s="283">
        <v>6</v>
      </c>
      <c r="BC10" s="283">
        <v>89</v>
      </c>
      <c r="BD10" s="283">
        <v>0</v>
      </c>
      <c r="BE10" s="283">
        <v>72</v>
      </c>
      <c r="BF10" s="283">
        <v>27</v>
      </c>
      <c r="BG10" s="283">
        <v>50</v>
      </c>
      <c r="BH10" s="283">
        <v>60</v>
      </c>
      <c r="BI10" s="283">
        <v>60</v>
      </c>
      <c r="BJ10" s="283">
        <v>0</v>
      </c>
      <c r="BK10" s="283">
        <v>0</v>
      </c>
      <c r="BL10" s="283">
        <v>16</v>
      </c>
      <c r="BM10" s="283">
        <v>25</v>
      </c>
      <c r="BN10" s="283">
        <v>0</v>
      </c>
      <c r="BO10" s="283" t="s">
        <v>3904</v>
      </c>
      <c r="BP10" s="283" t="s">
        <v>5001</v>
      </c>
      <c r="BQ10" s="283" t="s">
        <v>5018</v>
      </c>
      <c r="BR10" s="283" t="s">
        <v>5019</v>
      </c>
      <c r="BS10" s="283" t="s">
        <v>5004</v>
      </c>
    </row>
    <row r="11" spans="1:71">
      <c r="A11" s="283">
        <v>10001013</v>
      </c>
      <c r="B11" s="283" t="s">
        <v>622</v>
      </c>
      <c r="C11" s="283">
        <v>5</v>
      </c>
      <c r="D11" s="283" t="s">
        <v>57</v>
      </c>
      <c r="E11" s="283" t="s">
        <v>3896</v>
      </c>
      <c r="F11" s="283" t="s">
        <v>3897</v>
      </c>
      <c r="G11" s="283" t="s">
        <v>3898</v>
      </c>
      <c r="H11" s="283">
        <v>74</v>
      </c>
      <c r="I11" s="283">
        <v>2</v>
      </c>
      <c r="J11" s="283">
        <v>3</v>
      </c>
      <c r="K11" s="283">
        <v>3</v>
      </c>
      <c r="L11" s="283">
        <v>10</v>
      </c>
      <c r="M11" s="283" t="s">
        <v>3899</v>
      </c>
      <c r="N11" s="283">
        <v>29</v>
      </c>
      <c r="O11" s="283">
        <v>30</v>
      </c>
      <c r="P11" s="283">
        <v>75</v>
      </c>
      <c r="Q11" s="283">
        <v>20</v>
      </c>
      <c r="R11" s="283">
        <v>0</v>
      </c>
      <c r="S11" s="283">
        <v>0</v>
      </c>
      <c r="T11" s="283">
        <v>75</v>
      </c>
      <c r="U11" s="283">
        <v>20</v>
      </c>
      <c r="V11" s="283">
        <v>52</v>
      </c>
      <c r="W11" s="283">
        <v>30</v>
      </c>
      <c r="X11" s="283">
        <v>40</v>
      </c>
      <c r="Y11" s="283">
        <v>91</v>
      </c>
      <c r="Z11" s="283">
        <v>26</v>
      </c>
      <c r="AA11" s="283">
        <v>46</v>
      </c>
      <c r="AB11" s="283">
        <v>15</v>
      </c>
      <c r="AC11" s="283">
        <v>40</v>
      </c>
      <c r="AD11" s="283">
        <v>0</v>
      </c>
      <c r="AE11" s="283">
        <v>0</v>
      </c>
      <c r="AF11" s="283">
        <v>4</v>
      </c>
      <c r="AG11" s="283">
        <v>4</v>
      </c>
      <c r="AH11" s="283">
        <v>4</v>
      </c>
      <c r="AI11" s="283">
        <v>4</v>
      </c>
      <c r="AJ11" s="283">
        <v>16</v>
      </c>
      <c r="AK11" s="283">
        <v>50</v>
      </c>
      <c r="AL11" s="283">
        <v>800</v>
      </c>
      <c r="AM11" s="283">
        <v>500</v>
      </c>
      <c r="AN11" s="283">
        <v>2000</v>
      </c>
      <c r="AO11" s="283"/>
      <c r="AP11" s="283" t="s">
        <v>3900</v>
      </c>
      <c r="AQ11" s="283">
        <v>9</v>
      </c>
      <c r="AR11" s="283">
        <v>4</v>
      </c>
      <c r="AS11" s="283" t="s">
        <v>3916</v>
      </c>
      <c r="AT11" s="283" t="s">
        <v>3917</v>
      </c>
      <c r="AU11" s="283" t="s">
        <v>3903</v>
      </c>
      <c r="AV11" s="283"/>
      <c r="AW11" s="283"/>
      <c r="AX11" s="283"/>
      <c r="AY11" s="283">
        <v>90</v>
      </c>
      <c r="AZ11" s="283">
        <v>140</v>
      </c>
      <c r="BA11" s="283">
        <v>4.2</v>
      </c>
      <c r="BB11" s="283">
        <v>8</v>
      </c>
      <c r="BC11" s="283">
        <v>80</v>
      </c>
      <c r="BD11" s="283">
        <v>0</v>
      </c>
      <c r="BE11" s="283">
        <v>75</v>
      </c>
      <c r="BF11" s="283">
        <v>42</v>
      </c>
      <c r="BG11" s="283">
        <v>50</v>
      </c>
      <c r="BH11" s="283">
        <v>60</v>
      </c>
      <c r="BI11" s="283">
        <v>60</v>
      </c>
      <c r="BJ11" s="283">
        <v>0</v>
      </c>
      <c r="BK11" s="283">
        <v>1</v>
      </c>
      <c r="BL11" s="283">
        <v>14</v>
      </c>
      <c r="BM11" s="283">
        <v>19</v>
      </c>
      <c r="BN11" s="283">
        <v>2</v>
      </c>
      <c r="BO11" s="283" t="s">
        <v>3904</v>
      </c>
      <c r="BP11" s="283" t="s">
        <v>5001</v>
      </c>
      <c r="BQ11" s="283" t="s">
        <v>5020</v>
      </c>
      <c r="BR11" s="283" t="s">
        <v>5021</v>
      </c>
      <c r="BS11" s="283" t="s">
        <v>5004</v>
      </c>
    </row>
    <row r="12" spans="1:71">
      <c r="A12" s="283">
        <v>10001113</v>
      </c>
      <c r="B12" s="283" t="s">
        <v>627</v>
      </c>
      <c r="C12" s="283">
        <v>3</v>
      </c>
      <c r="D12" s="283" t="s">
        <v>57</v>
      </c>
      <c r="E12" s="283" t="s">
        <v>3896</v>
      </c>
      <c r="F12" s="283" t="s">
        <v>3897</v>
      </c>
      <c r="G12" s="283" t="s">
        <v>3918</v>
      </c>
      <c r="H12" s="283">
        <v>64</v>
      </c>
      <c r="I12" s="283">
        <v>0</v>
      </c>
      <c r="J12" s="283">
        <v>2</v>
      </c>
      <c r="K12" s="283">
        <v>2</v>
      </c>
      <c r="L12" s="283">
        <v>25</v>
      </c>
      <c r="M12" s="283" t="s">
        <v>3899</v>
      </c>
      <c r="N12" s="283">
        <v>21</v>
      </c>
      <c r="O12" s="283">
        <v>30</v>
      </c>
      <c r="P12" s="283">
        <v>65</v>
      </c>
      <c r="Q12" s="283">
        <v>20</v>
      </c>
      <c r="R12" s="283">
        <v>0</v>
      </c>
      <c r="S12" s="283">
        <v>0</v>
      </c>
      <c r="T12" s="283">
        <v>68</v>
      </c>
      <c r="U12" s="283">
        <v>20</v>
      </c>
      <c r="V12" s="283">
        <v>33</v>
      </c>
      <c r="W12" s="283">
        <v>30</v>
      </c>
      <c r="X12" s="283">
        <v>38</v>
      </c>
      <c r="Y12" s="283">
        <v>89</v>
      </c>
      <c r="Z12" s="283">
        <v>15</v>
      </c>
      <c r="AA12" s="283">
        <v>35</v>
      </c>
      <c r="AB12" s="283">
        <v>10</v>
      </c>
      <c r="AC12" s="283">
        <v>35</v>
      </c>
      <c r="AD12" s="283">
        <v>0</v>
      </c>
      <c r="AE12" s="283">
        <v>0</v>
      </c>
      <c r="AF12" s="283">
        <v>3</v>
      </c>
      <c r="AG12" s="283">
        <v>3</v>
      </c>
      <c r="AH12" s="283">
        <v>3</v>
      </c>
      <c r="AI12" s="283">
        <v>3</v>
      </c>
      <c r="AJ12" s="283">
        <v>12</v>
      </c>
      <c r="AK12" s="283">
        <v>30</v>
      </c>
      <c r="AL12" s="283"/>
      <c r="AM12" s="283">
        <v>400</v>
      </c>
      <c r="AN12" s="283">
        <v>600</v>
      </c>
      <c r="AO12" s="283"/>
      <c r="AP12" s="283" t="s">
        <v>3900</v>
      </c>
      <c r="AQ12" s="283">
        <v>4</v>
      </c>
      <c r="AR12" s="283">
        <v>4</v>
      </c>
      <c r="AS12" s="283" t="s">
        <v>3919</v>
      </c>
      <c r="AT12" s="283" t="s">
        <v>3920</v>
      </c>
      <c r="AU12" s="283"/>
      <c r="AV12" s="283"/>
      <c r="AW12" s="283"/>
      <c r="AX12" s="283"/>
      <c r="AY12" s="283">
        <v>85</v>
      </c>
      <c r="AZ12" s="283">
        <v>125</v>
      </c>
      <c r="BA12" s="283">
        <v>2.5</v>
      </c>
      <c r="BB12" s="283">
        <v>5.0999999999999996</v>
      </c>
      <c r="BC12" s="283">
        <v>65</v>
      </c>
      <c r="BD12" s="283">
        <v>0</v>
      </c>
      <c r="BE12" s="283">
        <v>68</v>
      </c>
      <c r="BF12" s="283">
        <v>22</v>
      </c>
      <c r="BG12" s="283">
        <v>50</v>
      </c>
      <c r="BH12" s="283">
        <v>60</v>
      </c>
      <c r="BI12" s="283">
        <v>60</v>
      </c>
      <c r="BJ12" s="283">
        <v>0</v>
      </c>
      <c r="BK12" s="283">
        <v>0</v>
      </c>
      <c r="BL12" s="283">
        <v>11</v>
      </c>
      <c r="BM12" s="283">
        <v>18</v>
      </c>
      <c r="BN12" s="283">
        <v>0</v>
      </c>
      <c r="BO12" s="283" t="s">
        <v>3904</v>
      </c>
      <c r="BP12" s="283" t="s">
        <v>5001</v>
      </c>
      <c r="BQ12" s="283" t="s">
        <v>5022</v>
      </c>
      <c r="BR12" s="283" t="s">
        <v>5023</v>
      </c>
      <c r="BS12" s="283" t="s">
        <v>5004</v>
      </c>
    </row>
    <row r="13" spans="1:71">
      <c r="A13" s="283">
        <v>10001213</v>
      </c>
      <c r="B13" s="283" t="s">
        <v>628</v>
      </c>
      <c r="C13" s="283">
        <v>3</v>
      </c>
      <c r="D13" s="283" t="s">
        <v>57</v>
      </c>
      <c r="E13" s="283" t="s">
        <v>3896</v>
      </c>
      <c r="F13" s="283" t="s">
        <v>3897</v>
      </c>
      <c r="G13" s="283" t="s">
        <v>3918</v>
      </c>
      <c r="H13" s="283">
        <v>64</v>
      </c>
      <c r="I13" s="283">
        <v>0</v>
      </c>
      <c r="J13" s="283">
        <v>2</v>
      </c>
      <c r="K13" s="283">
        <v>2</v>
      </c>
      <c r="L13" s="283">
        <v>10</v>
      </c>
      <c r="M13" s="283" t="s">
        <v>3899</v>
      </c>
      <c r="N13" s="283">
        <v>21</v>
      </c>
      <c r="O13" s="283">
        <v>30</v>
      </c>
      <c r="P13" s="283">
        <v>65</v>
      </c>
      <c r="Q13" s="283">
        <v>20</v>
      </c>
      <c r="R13" s="283">
        <v>0</v>
      </c>
      <c r="S13" s="283">
        <v>0</v>
      </c>
      <c r="T13" s="283">
        <v>68</v>
      </c>
      <c r="U13" s="283">
        <v>20</v>
      </c>
      <c r="V13" s="283">
        <v>33</v>
      </c>
      <c r="W13" s="283">
        <v>30</v>
      </c>
      <c r="X13" s="283">
        <v>38</v>
      </c>
      <c r="Y13" s="283">
        <v>89</v>
      </c>
      <c r="Z13" s="283">
        <v>15</v>
      </c>
      <c r="AA13" s="283">
        <v>35</v>
      </c>
      <c r="AB13" s="283">
        <v>10</v>
      </c>
      <c r="AC13" s="283">
        <v>35</v>
      </c>
      <c r="AD13" s="283">
        <v>0</v>
      </c>
      <c r="AE13" s="283">
        <v>0</v>
      </c>
      <c r="AF13" s="283">
        <v>3</v>
      </c>
      <c r="AG13" s="283">
        <v>3</v>
      </c>
      <c r="AH13" s="283">
        <v>3</v>
      </c>
      <c r="AI13" s="283">
        <v>3</v>
      </c>
      <c r="AJ13" s="283">
        <v>12</v>
      </c>
      <c r="AK13" s="283">
        <v>30</v>
      </c>
      <c r="AL13" s="283"/>
      <c r="AM13" s="283">
        <v>400</v>
      </c>
      <c r="AN13" s="283">
        <v>600</v>
      </c>
      <c r="AO13" s="283"/>
      <c r="AP13" s="283" t="s">
        <v>3900</v>
      </c>
      <c r="AQ13" s="283">
        <v>4</v>
      </c>
      <c r="AR13" s="283">
        <v>4</v>
      </c>
      <c r="AS13" s="283" t="s">
        <v>3919</v>
      </c>
      <c r="AT13" s="283" t="s">
        <v>3920</v>
      </c>
      <c r="AU13" s="283"/>
      <c r="AV13" s="283"/>
      <c r="AW13" s="283"/>
      <c r="AX13" s="283"/>
      <c r="AY13" s="283">
        <v>85</v>
      </c>
      <c r="AZ13" s="283">
        <v>125</v>
      </c>
      <c r="BA13" s="283">
        <v>2.5</v>
      </c>
      <c r="BB13" s="283">
        <v>5.0999999999999996</v>
      </c>
      <c r="BC13" s="283">
        <v>65</v>
      </c>
      <c r="BD13" s="283">
        <v>0</v>
      </c>
      <c r="BE13" s="283">
        <v>68</v>
      </c>
      <c r="BF13" s="283">
        <v>22</v>
      </c>
      <c r="BG13" s="283">
        <v>50</v>
      </c>
      <c r="BH13" s="283">
        <v>60</v>
      </c>
      <c r="BI13" s="283">
        <v>60</v>
      </c>
      <c r="BJ13" s="283">
        <v>0</v>
      </c>
      <c r="BK13" s="283">
        <v>0</v>
      </c>
      <c r="BL13" s="283">
        <v>11</v>
      </c>
      <c r="BM13" s="283">
        <v>18</v>
      </c>
      <c r="BN13" s="283">
        <v>0</v>
      </c>
      <c r="BO13" s="283" t="s">
        <v>3904</v>
      </c>
      <c r="BP13" s="283" t="s">
        <v>5001</v>
      </c>
      <c r="BQ13" s="283" t="s">
        <v>5024</v>
      </c>
      <c r="BR13" s="283" t="s">
        <v>5025</v>
      </c>
      <c r="BS13" s="283" t="s">
        <v>5004</v>
      </c>
    </row>
    <row r="14" spans="1:71">
      <c r="A14" s="283">
        <v>10001313</v>
      </c>
      <c r="B14" s="283" t="s">
        <v>3921</v>
      </c>
      <c r="C14" s="283">
        <v>5</v>
      </c>
      <c r="D14" s="283" t="s">
        <v>57</v>
      </c>
      <c r="E14" s="283" t="s">
        <v>3896</v>
      </c>
      <c r="F14" s="283" t="s">
        <v>3897</v>
      </c>
      <c r="G14" s="283" t="s">
        <v>3922</v>
      </c>
      <c r="H14" s="283">
        <v>54</v>
      </c>
      <c r="I14" s="283">
        <v>2</v>
      </c>
      <c r="J14" s="283">
        <v>2</v>
      </c>
      <c r="K14" s="283">
        <v>2</v>
      </c>
      <c r="L14" s="283">
        <v>20</v>
      </c>
      <c r="M14" s="283" t="s">
        <v>3899</v>
      </c>
      <c r="N14" s="283">
        <v>22</v>
      </c>
      <c r="O14" s="283">
        <v>30</v>
      </c>
      <c r="P14" s="283">
        <v>59</v>
      </c>
      <c r="Q14" s="283">
        <v>20</v>
      </c>
      <c r="R14" s="283">
        <v>0</v>
      </c>
      <c r="S14" s="283">
        <v>0</v>
      </c>
      <c r="T14" s="283">
        <v>59</v>
      </c>
      <c r="U14" s="283">
        <v>20</v>
      </c>
      <c r="V14" s="283">
        <v>18</v>
      </c>
      <c r="W14" s="283">
        <v>30</v>
      </c>
      <c r="X14" s="283">
        <v>40</v>
      </c>
      <c r="Y14" s="283">
        <v>91</v>
      </c>
      <c r="Z14" s="283">
        <v>22</v>
      </c>
      <c r="AA14" s="283">
        <v>42</v>
      </c>
      <c r="AB14" s="283">
        <v>10</v>
      </c>
      <c r="AC14" s="283">
        <v>35</v>
      </c>
      <c r="AD14" s="283">
        <v>0</v>
      </c>
      <c r="AE14" s="283">
        <v>0</v>
      </c>
      <c r="AF14" s="283">
        <v>3</v>
      </c>
      <c r="AG14" s="283">
        <v>3</v>
      </c>
      <c r="AH14" s="283">
        <v>3</v>
      </c>
      <c r="AI14" s="283">
        <v>3</v>
      </c>
      <c r="AJ14" s="283">
        <v>12</v>
      </c>
      <c r="AK14" s="283">
        <v>60</v>
      </c>
      <c r="AL14" s="283">
        <v>1200</v>
      </c>
      <c r="AM14" s="283">
        <v>1200</v>
      </c>
      <c r="AN14" s="283">
        <v>1200</v>
      </c>
      <c r="AO14" s="283"/>
      <c r="AP14" s="283" t="s">
        <v>3900</v>
      </c>
      <c r="AQ14" s="283">
        <v>12</v>
      </c>
      <c r="AR14" s="283">
        <v>4</v>
      </c>
      <c r="AS14" s="283" t="s">
        <v>3923</v>
      </c>
      <c r="AT14" s="283" t="s">
        <v>3924</v>
      </c>
      <c r="AU14" s="283"/>
      <c r="AV14" s="283"/>
      <c r="AW14" s="283"/>
      <c r="AX14" s="283"/>
      <c r="AY14" s="283">
        <v>70</v>
      </c>
      <c r="AZ14" s="283">
        <v>110</v>
      </c>
      <c r="BA14" s="283">
        <v>2.25</v>
      </c>
      <c r="BB14" s="283">
        <v>4.55</v>
      </c>
      <c r="BC14" s="283">
        <v>59</v>
      </c>
      <c r="BD14" s="283">
        <v>0</v>
      </c>
      <c r="BE14" s="283">
        <v>59</v>
      </c>
      <c r="BF14" s="283">
        <v>9</v>
      </c>
      <c r="BG14" s="283">
        <v>50</v>
      </c>
      <c r="BH14" s="283">
        <v>60</v>
      </c>
      <c r="BI14" s="283">
        <v>60</v>
      </c>
      <c r="BJ14" s="283">
        <v>0</v>
      </c>
      <c r="BK14" s="283">
        <v>10</v>
      </c>
      <c r="BL14" s="283">
        <v>9</v>
      </c>
      <c r="BM14" s="283">
        <v>23</v>
      </c>
      <c r="BN14" s="283">
        <v>0</v>
      </c>
      <c r="BO14" s="283" t="s">
        <v>3904</v>
      </c>
      <c r="BP14" s="283" t="s">
        <v>5001</v>
      </c>
      <c r="BQ14" s="283" t="s">
        <v>5026</v>
      </c>
      <c r="BR14" s="283" t="s">
        <v>5027</v>
      </c>
      <c r="BS14" s="283" t="s">
        <v>5004</v>
      </c>
    </row>
    <row r="15" spans="1:71">
      <c r="A15" s="283">
        <v>10001413</v>
      </c>
      <c r="B15" s="283" t="s">
        <v>1024</v>
      </c>
      <c r="C15" s="283">
        <v>3</v>
      </c>
      <c r="D15" s="283" t="s">
        <v>56</v>
      </c>
      <c r="E15" s="283" t="s">
        <v>3896</v>
      </c>
      <c r="F15" s="283" t="s">
        <v>3897</v>
      </c>
      <c r="G15" s="283" t="s">
        <v>3905</v>
      </c>
      <c r="H15" s="283">
        <v>63</v>
      </c>
      <c r="I15" s="283">
        <v>1</v>
      </c>
      <c r="J15" s="283">
        <v>2</v>
      </c>
      <c r="K15" s="283">
        <v>2</v>
      </c>
      <c r="L15" s="283">
        <v>15</v>
      </c>
      <c r="M15" s="283" t="s">
        <v>3899</v>
      </c>
      <c r="N15" s="283">
        <v>30.3</v>
      </c>
      <c r="O15" s="283">
        <v>25</v>
      </c>
      <c r="P15" s="283">
        <v>65</v>
      </c>
      <c r="Q15" s="283">
        <v>25</v>
      </c>
      <c r="R15" s="283">
        <v>0</v>
      </c>
      <c r="S15" s="283">
        <v>0</v>
      </c>
      <c r="T15" s="283">
        <v>55</v>
      </c>
      <c r="U15" s="283">
        <v>15</v>
      </c>
      <c r="V15" s="283">
        <v>26</v>
      </c>
      <c r="W15" s="283">
        <v>30</v>
      </c>
      <c r="X15" s="283">
        <v>38</v>
      </c>
      <c r="Y15" s="283">
        <v>89</v>
      </c>
      <c r="Z15" s="283">
        <v>32</v>
      </c>
      <c r="AA15" s="283">
        <v>62</v>
      </c>
      <c r="AB15" s="283">
        <v>13</v>
      </c>
      <c r="AC15" s="283">
        <v>38</v>
      </c>
      <c r="AD15" s="283">
        <v>0</v>
      </c>
      <c r="AE15" s="283">
        <v>0</v>
      </c>
      <c r="AF15" s="283">
        <v>3</v>
      </c>
      <c r="AG15" s="283">
        <v>3</v>
      </c>
      <c r="AH15" s="283">
        <v>3</v>
      </c>
      <c r="AI15" s="283">
        <v>3</v>
      </c>
      <c r="AJ15" s="283">
        <v>12</v>
      </c>
      <c r="AK15" s="283">
        <v>45</v>
      </c>
      <c r="AL15" s="283">
        <v>800</v>
      </c>
      <c r="AM15" s="283"/>
      <c r="AN15" s="283">
        <v>950</v>
      </c>
      <c r="AO15" s="283"/>
      <c r="AP15" s="283" t="s">
        <v>3900</v>
      </c>
      <c r="AQ15" s="283">
        <v>6</v>
      </c>
      <c r="AR15" s="283">
        <v>4</v>
      </c>
      <c r="AS15" s="283" t="s">
        <v>3906</v>
      </c>
      <c r="AT15" s="283" t="s">
        <v>3907</v>
      </c>
      <c r="AU15" s="283"/>
      <c r="AV15" s="283"/>
      <c r="AW15" s="283"/>
      <c r="AX15" s="283"/>
      <c r="AY15" s="283">
        <v>80</v>
      </c>
      <c r="AZ15" s="283">
        <v>110</v>
      </c>
      <c r="BA15" s="283">
        <v>2.88</v>
      </c>
      <c r="BB15" s="283">
        <v>5.4</v>
      </c>
      <c r="BC15" s="283">
        <v>65</v>
      </c>
      <c r="BD15" s="283">
        <v>0</v>
      </c>
      <c r="BE15" s="283">
        <v>55</v>
      </c>
      <c r="BF15" s="283">
        <v>13</v>
      </c>
      <c r="BG15" s="283">
        <v>40</v>
      </c>
      <c r="BH15" s="283">
        <v>50</v>
      </c>
      <c r="BI15" s="283">
        <v>40</v>
      </c>
      <c r="BJ15" s="283">
        <v>0</v>
      </c>
      <c r="BK15" s="283">
        <v>0</v>
      </c>
      <c r="BL15" s="283">
        <v>12</v>
      </c>
      <c r="BM15" s="283">
        <v>17</v>
      </c>
      <c r="BN15" s="283">
        <v>0</v>
      </c>
      <c r="BO15" s="283" t="s">
        <v>3904</v>
      </c>
      <c r="BP15" s="283" t="s">
        <v>5001</v>
      </c>
      <c r="BQ15" s="283" t="s">
        <v>5028</v>
      </c>
      <c r="BR15" s="283" t="s">
        <v>5029</v>
      </c>
      <c r="BS15" s="283" t="s">
        <v>5004</v>
      </c>
    </row>
    <row r="16" spans="1:71">
      <c r="A16" s="283">
        <v>10001513</v>
      </c>
      <c r="B16" s="283" t="s">
        <v>3925</v>
      </c>
      <c r="C16" s="283">
        <v>3</v>
      </c>
      <c r="D16" s="283" t="s">
        <v>56</v>
      </c>
      <c r="E16" s="283" t="s">
        <v>3896</v>
      </c>
      <c r="F16" s="283" t="s">
        <v>3897</v>
      </c>
      <c r="G16" s="283" t="s">
        <v>3905</v>
      </c>
      <c r="H16" s="283">
        <v>63</v>
      </c>
      <c r="I16" s="283">
        <v>1</v>
      </c>
      <c r="J16" s="283">
        <v>2</v>
      </c>
      <c r="K16" s="283">
        <v>2</v>
      </c>
      <c r="L16" s="283">
        <v>7</v>
      </c>
      <c r="M16" s="283" t="s">
        <v>3899</v>
      </c>
      <c r="N16" s="283">
        <v>30.3</v>
      </c>
      <c r="O16" s="283">
        <v>25</v>
      </c>
      <c r="P16" s="283">
        <v>65</v>
      </c>
      <c r="Q16" s="283">
        <v>25</v>
      </c>
      <c r="R16" s="283">
        <v>0</v>
      </c>
      <c r="S16" s="283">
        <v>0</v>
      </c>
      <c r="T16" s="283">
        <v>55</v>
      </c>
      <c r="U16" s="283">
        <v>15</v>
      </c>
      <c r="V16" s="283">
        <v>20</v>
      </c>
      <c r="W16" s="283">
        <v>30</v>
      </c>
      <c r="X16" s="283">
        <v>38</v>
      </c>
      <c r="Y16" s="283">
        <v>89</v>
      </c>
      <c r="Z16" s="283">
        <v>32</v>
      </c>
      <c r="AA16" s="283">
        <v>62</v>
      </c>
      <c r="AB16" s="283">
        <v>13</v>
      </c>
      <c r="AC16" s="283">
        <v>38</v>
      </c>
      <c r="AD16" s="283">
        <v>0</v>
      </c>
      <c r="AE16" s="283">
        <v>0</v>
      </c>
      <c r="AF16" s="283">
        <v>3</v>
      </c>
      <c r="AG16" s="283">
        <v>3</v>
      </c>
      <c r="AH16" s="283">
        <v>3</v>
      </c>
      <c r="AI16" s="283">
        <v>3</v>
      </c>
      <c r="AJ16" s="283">
        <v>12</v>
      </c>
      <c r="AK16" s="283">
        <v>0</v>
      </c>
      <c r="AL16" s="283"/>
      <c r="AM16" s="283"/>
      <c r="AN16" s="283"/>
      <c r="AO16" s="283"/>
      <c r="AP16" s="283"/>
      <c r="AQ16" s="283"/>
      <c r="AR16" s="283">
        <v>4</v>
      </c>
      <c r="AS16" s="283" t="s">
        <v>3906</v>
      </c>
      <c r="AT16" s="283" t="s">
        <v>3907</v>
      </c>
      <c r="AU16" s="283"/>
      <c r="AV16" s="283"/>
      <c r="AW16" s="283"/>
      <c r="AX16" s="283"/>
      <c r="AY16" s="283">
        <v>80</v>
      </c>
      <c r="AZ16" s="283">
        <v>110</v>
      </c>
      <c r="BA16" s="283">
        <v>2.88</v>
      </c>
      <c r="BB16" s="283">
        <v>5.4</v>
      </c>
      <c r="BC16" s="283">
        <v>65</v>
      </c>
      <c r="BD16" s="283">
        <v>0</v>
      </c>
      <c r="BE16" s="283">
        <v>55</v>
      </c>
      <c r="BF16" s="283">
        <v>10</v>
      </c>
      <c r="BG16" s="283">
        <v>40</v>
      </c>
      <c r="BH16" s="283">
        <v>50</v>
      </c>
      <c r="BI16" s="283">
        <v>40</v>
      </c>
      <c r="BJ16" s="283">
        <v>0</v>
      </c>
      <c r="BK16" s="283">
        <v>0</v>
      </c>
      <c r="BL16" s="283">
        <v>12</v>
      </c>
      <c r="BM16" s="283">
        <v>17</v>
      </c>
      <c r="BN16" s="283">
        <v>0</v>
      </c>
      <c r="BO16" s="283" t="s">
        <v>3904</v>
      </c>
      <c r="BP16" s="283" t="s">
        <v>5001</v>
      </c>
      <c r="BQ16" s="283" t="s">
        <v>5030</v>
      </c>
      <c r="BR16" s="283" t="s">
        <v>5031</v>
      </c>
      <c r="BS16" s="283" t="s">
        <v>5004</v>
      </c>
    </row>
    <row r="17" spans="1:71">
      <c r="A17" s="283">
        <v>10001613</v>
      </c>
      <c r="B17" s="283" t="s">
        <v>3926</v>
      </c>
      <c r="C17" s="283">
        <v>3</v>
      </c>
      <c r="D17" s="283" t="s">
        <v>56</v>
      </c>
      <c r="E17" s="283" t="s">
        <v>3896</v>
      </c>
      <c r="F17" s="283" t="s">
        <v>3897</v>
      </c>
      <c r="G17" s="283" t="s">
        <v>3905</v>
      </c>
      <c r="H17" s="283">
        <v>63</v>
      </c>
      <c r="I17" s="283">
        <v>1</v>
      </c>
      <c r="J17" s="283">
        <v>2</v>
      </c>
      <c r="K17" s="283">
        <v>2</v>
      </c>
      <c r="L17" s="283">
        <v>22</v>
      </c>
      <c r="M17" s="283" t="s">
        <v>3899</v>
      </c>
      <c r="N17" s="283">
        <v>30.3</v>
      </c>
      <c r="O17" s="283">
        <v>25</v>
      </c>
      <c r="P17" s="283">
        <v>65</v>
      </c>
      <c r="Q17" s="283">
        <v>25</v>
      </c>
      <c r="R17" s="283">
        <v>0</v>
      </c>
      <c r="S17" s="283">
        <v>0</v>
      </c>
      <c r="T17" s="283">
        <v>55</v>
      </c>
      <c r="U17" s="283">
        <v>15</v>
      </c>
      <c r="V17" s="283">
        <v>20</v>
      </c>
      <c r="W17" s="283">
        <v>30</v>
      </c>
      <c r="X17" s="283">
        <v>38</v>
      </c>
      <c r="Y17" s="283">
        <v>89</v>
      </c>
      <c r="Z17" s="283">
        <v>32</v>
      </c>
      <c r="AA17" s="283">
        <v>62</v>
      </c>
      <c r="AB17" s="283">
        <v>13</v>
      </c>
      <c r="AC17" s="283">
        <v>38</v>
      </c>
      <c r="AD17" s="283">
        <v>0</v>
      </c>
      <c r="AE17" s="283">
        <v>0</v>
      </c>
      <c r="AF17" s="283">
        <v>3</v>
      </c>
      <c r="AG17" s="283">
        <v>3</v>
      </c>
      <c r="AH17" s="283">
        <v>3</v>
      </c>
      <c r="AI17" s="283">
        <v>3</v>
      </c>
      <c r="AJ17" s="283">
        <v>12</v>
      </c>
      <c r="AK17" s="283">
        <v>0</v>
      </c>
      <c r="AL17" s="283"/>
      <c r="AM17" s="283"/>
      <c r="AN17" s="283"/>
      <c r="AO17" s="283"/>
      <c r="AP17" s="283"/>
      <c r="AQ17" s="283"/>
      <c r="AR17" s="283">
        <v>4</v>
      </c>
      <c r="AS17" s="283" t="s">
        <v>3906</v>
      </c>
      <c r="AT17" s="283" t="s">
        <v>3907</v>
      </c>
      <c r="AU17" s="283"/>
      <c r="AV17" s="283"/>
      <c r="AW17" s="283"/>
      <c r="AX17" s="283"/>
      <c r="AY17" s="283">
        <v>80</v>
      </c>
      <c r="AZ17" s="283">
        <v>110</v>
      </c>
      <c r="BA17" s="283">
        <v>2.88</v>
      </c>
      <c r="BB17" s="283">
        <v>5.4</v>
      </c>
      <c r="BC17" s="283">
        <v>65</v>
      </c>
      <c r="BD17" s="283">
        <v>0</v>
      </c>
      <c r="BE17" s="283">
        <v>55</v>
      </c>
      <c r="BF17" s="283">
        <v>10</v>
      </c>
      <c r="BG17" s="283">
        <v>40</v>
      </c>
      <c r="BH17" s="283">
        <v>50</v>
      </c>
      <c r="BI17" s="283">
        <v>40</v>
      </c>
      <c r="BJ17" s="283">
        <v>0</v>
      </c>
      <c r="BK17" s="283">
        <v>0</v>
      </c>
      <c r="BL17" s="283">
        <v>12</v>
      </c>
      <c r="BM17" s="283">
        <v>17</v>
      </c>
      <c r="BN17" s="283">
        <v>0</v>
      </c>
      <c r="BO17" s="283" t="s">
        <v>3904</v>
      </c>
      <c r="BP17" s="283" t="s">
        <v>5001</v>
      </c>
      <c r="BQ17" s="283" t="s">
        <v>5032</v>
      </c>
      <c r="BR17" s="283" t="s">
        <v>5033</v>
      </c>
      <c r="BS17" s="283" t="s">
        <v>5004</v>
      </c>
    </row>
    <row r="18" spans="1:71">
      <c r="A18" s="283">
        <v>10001713</v>
      </c>
      <c r="B18" s="283" t="s">
        <v>3927</v>
      </c>
      <c r="C18" s="283">
        <v>3</v>
      </c>
      <c r="D18" s="283" t="s">
        <v>56</v>
      </c>
      <c r="E18" s="283" t="s">
        <v>3896</v>
      </c>
      <c r="F18" s="283" t="s">
        <v>3897</v>
      </c>
      <c r="G18" s="283" t="s">
        <v>3905</v>
      </c>
      <c r="H18" s="283">
        <v>63</v>
      </c>
      <c r="I18" s="283">
        <v>1</v>
      </c>
      <c r="J18" s="283">
        <v>2</v>
      </c>
      <c r="K18" s="283">
        <v>2</v>
      </c>
      <c r="L18" s="283">
        <v>9</v>
      </c>
      <c r="M18" s="283" t="s">
        <v>3899</v>
      </c>
      <c r="N18" s="283">
        <v>30.3</v>
      </c>
      <c r="O18" s="283">
        <v>25</v>
      </c>
      <c r="P18" s="283">
        <v>65</v>
      </c>
      <c r="Q18" s="283">
        <v>25</v>
      </c>
      <c r="R18" s="283">
        <v>0</v>
      </c>
      <c r="S18" s="283">
        <v>0</v>
      </c>
      <c r="T18" s="283">
        <v>55</v>
      </c>
      <c r="U18" s="283">
        <v>15</v>
      </c>
      <c r="V18" s="283">
        <v>20</v>
      </c>
      <c r="W18" s="283">
        <v>30</v>
      </c>
      <c r="X18" s="283">
        <v>38</v>
      </c>
      <c r="Y18" s="283">
        <v>89</v>
      </c>
      <c r="Z18" s="283">
        <v>32</v>
      </c>
      <c r="AA18" s="283">
        <v>62</v>
      </c>
      <c r="AB18" s="283">
        <v>13</v>
      </c>
      <c r="AC18" s="283">
        <v>38</v>
      </c>
      <c r="AD18" s="283">
        <v>0</v>
      </c>
      <c r="AE18" s="283">
        <v>0</v>
      </c>
      <c r="AF18" s="283">
        <v>3</v>
      </c>
      <c r="AG18" s="283">
        <v>3</v>
      </c>
      <c r="AH18" s="283">
        <v>3</v>
      </c>
      <c r="AI18" s="283">
        <v>3</v>
      </c>
      <c r="AJ18" s="283">
        <v>12</v>
      </c>
      <c r="AK18" s="283">
        <v>0</v>
      </c>
      <c r="AL18" s="283"/>
      <c r="AM18" s="283"/>
      <c r="AN18" s="283"/>
      <c r="AO18" s="283"/>
      <c r="AP18" s="283"/>
      <c r="AQ18" s="283"/>
      <c r="AR18" s="283">
        <v>4</v>
      </c>
      <c r="AS18" s="283" t="s">
        <v>3906</v>
      </c>
      <c r="AT18" s="283" t="s">
        <v>3907</v>
      </c>
      <c r="AU18" s="283"/>
      <c r="AV18" s="283"/>
      <c r="AW18" s="283"/>
      <c r="AX18" s="283"/>
      <c r="AY18" s="283">
        <v>80</v>
      </c>
      <c r="AZ18" s="283">
        <v>110</v>
      </c>
      <c r="BA18" s="283">
        <v>2.88</v>
      </c>
      <c r="BB18" s="283">
        <v>5.4</v>
      </c>
      <c r="BC18" s="283">
        <v>65</v>
      </c>
      <c r="BD18" s="283">
        <v>0</v>
      </c>
      <c r="BE18" s="283">
        <v>55</v>
      </c>
      <c r="BF18" s="283">
        <v>10</v>
      </c>
      <c r="BG18" s="283">
        <v>40</v>
      </c>
      <c r="BH18" s="283">
        <v>50</v>
      </c>
      <c r="BI18" s="283">
        <v>40</v>
      </c>
      <c r="BJ18" s="283">
        <v>0</v>
      </c>
      <c r="BK18" s="283">
        <v>0</v>
      </c>
      <c r="BL18" s="283">
        <v>12</v>
      </c>
      <c r="BM18" s="283">
        <v>17</v>
      </c>
      <c r="BN18" s="283">
        <v>0</v>
      </c>
      <c r="BO18" s="283" t="s">
        <v>3904</v>
      </c>
      <c r="BP18" s="283" t="s">
        <v>5001</v>
      </c>
      <c r="BQ18" s="283" t="s">
        <v>5034</v>
      </c>
      <c r="BR18" s="283" t="s">
        <v>5035</v>
      </c>
      <c r="BS18" s="283" t="s">
        <v>5004</v>
      </c>
    </row>
    <row r="19" spans="1:71">
      <c r="A19" s="283">
        <v>10001813</v>
      </c>
      <c r="B19" s="283" t="s">
        <v>42</v>
      </c>
      <c r="C19" s="283">
        <v>3</v>
      </c>
      <c r="D19" s="283" t="s">
        <v>56</v>
      </c>
      <c r="E19" s="283" t="s">
        <v>3896</v>
      </c>
      <c r="F19" s="283" t="s">
        <v>3897</v>
      </c>
      <c r="G19" s="283" t="s">
        <v>3898</v>
      </c>
      <c r="H19" s="283">
        <v>65</v>
      </c>
      <c r="I19" s="283">
        <v>-1</v>
      </c>
      <c r="J19" s="283">
        <v>2</v>
      </c>
      <c r="K19" s="283">
        <v>2</v>
      </c>
      <c r="L19" s="283">
        <v>25</v>
      </c>
      <c r="M19" s="283" t="s">
        <v>3899</v>
      </c>
      <c r="N19" s="283">
        <v>31.5</v>
      </c>
      <c r="O19" s="283">
        <v>25</v>
      </c>
      <c r="P19" s="283">
        <v>58</v>
      </c>
      <c r="Q19" s="283">
        <v>25</v>
      </c>
      <c r="R19" s="283">
        <v>0</v>
      </c>
      <c r="S19" s="283">
        <v>0</v>
      </c>
      <c r="T19" s="283">
        <v>56</v>
      </c>
      <c r="U19" s="283">
        <v>15</v>
      </c>
      <c r="V19" s="283">
        <v>52</v>
      </c>
      <c r="W19" s="283">
        <v>30</v>
      </c>
      <c r="X19" s="283">
        <v>38</v>
      </c>
      <c r="Y19" s="283">
        <v>89</v>
      </c>
      <c r="Z19" s="283">
        <v>30</v>
      </c>
      <c r="AA19" s="283">
        <v>60</v>
      </c>
      <c r="AB19" s="283">
        <v>14</v>
      </c>
      <c r="AC19" s="283">
        <v>39</v>
      </c>
      <c r="AD19" s="283">
        <v>0</v>
      </c>
      <c r="AE19" s="283">
        <v>0</v>
      </c>
      <c r="AF19" s="283">
        <v>4</v>
      </c>
      <c r="AG19" s="283">
        <v>4</v>
      </c>
      <c r="AH19" s="283">
        <v>4</v>
      </c>
      <c r="AI19" s="283">
        <v>4</v>
      </c>
      <c r="AJ19" s="283">
        <v>16</v>
      </c>
      <c r="AK19" s="283">
        <v>50</v>
      </c>
      <c r="AL19" s="283">
        <v>2000</v>
      </c>
      <c r="AM19" s="283">
        <v>2000</v>
      </c>
      <c r="AN19" s="283">
        <v>3000</v>
      </c>
      <c r="AO19" s="283">
        <v>200</v>
      </c>
      <c r="AP19" s="283" t="s">
        <v>3900</v>
      </c>
      <c r="AQ19" s="283">
        <v>15</v>
      </c>
      <c r="AR19" s="283">
        <v>4</v>
      </c>
      <c r="AS19" s="283" t="s">
        <v>3901</v>
      </c>
      <c r="AT19" s="283" t="s">
        <v>3928</v>
      </c>
      <c r="AU19" s="283"/>
      <c r="AV19" s="283"/>
      <c r="AW19" s="283"/>
      <c r="AX19" s="283"/>
      <c r="AY19" s="283">
        <v>70</v>
      </c>
      <c r="AZ19" s="283">
        <v>120</v>
      </c>
      <c r="BA19" s="283">
        <v>2.88</v>
      </c>
      <c r="BB19" s="283">
        <v>5.4</v>
      </c>
      <c r="BC19" s="283">
        <v>63</v>
      </c>
      <c r="BD19" s="283">
        <v>0</v>
      </c>
      <c r="BE19" s="283">
        <v>56</v>
      </c>
      <c r="BF19" s="283">
        <v>42</v>
      </c>
      <c r="BG19" s="283">
        <v>40</v>
      </c>
      <c r="BH19" s="283">
        <v>50</v>
      </c>
      <c r="BI19" s="283">
        <v>40</v>
      </c>
      <c r="BJ19" s="283">
        <v>0</v>
      </c>
      <c r="BK19" s="283">
        <v>0</v>
      </c>
      <c r="BL19" s="283">
        <v>13</v>
      </c>
      <c r="BM19" s="283">
        <v>21</v>
      </c>
      <c r="BN19" s="283">
        <v>0</v>
      </c>
      <c r="BO19" s="283" t="s">
        <v>3904</v>
      </c>
      <c r="BP19" s="283" t="s">
        <v>5001</v>
      </c>
      <c r="BQ19" s="283" t="s">
        <v>5036</v>
      </c>
      <c r="BR19" s="283" t="s">
        <v>5037</v>
      </c>
      <c r="BS19" s="283" t="s">
        <v>5004</v>
      </c>
    </row>
    <row r="20" spans="1:71">
      <c r="A20" s="283">
        <v>10001913</v>
      </c>
      <c r="B20" s="283" t="s">
        <v>620</v>
      </c>
      <c r="C20" s="283">
        <v>3</v>
      </c>
      <c r="D20" s="283" t="s">
        <v>56</v>
      </c>
      <c r="E20" s="283" t="s">
        <v>3896</v>
      </c>
      <c r="F20" s="283" t="s">
        <v>3897</v>
      </c>
      <c r="G20" s="283" t="s">
        <v>3898</v>
      </c>
      <c r="H20" s="283">
        <v>65</v>
      </c>
      <c r="I20" s="283">
        <v>-1</v>
      </c>
      <c r="J20" s="283">
        <v>2</v>
      </c>
      <c r="K20" s="283">
        <v>2</v>
      </c>
      <c r="L20" s="283">
        <v>12</v>
      </c>
      <c r="M20" s="283" t="s">
        <v>3899</v>
      </c>
      <c r="N20" s="283">
        <v>31.5</v>
      </c>
      <c r="O20" s="283">
        <v>25</v>
      </c>
      <c r="P20" s="283">
        <v>58</v>
      </c>
      <c r="Q20" s="283">
        <v>25</v>
      </c>
      <c r="R20" s="283">
        <v>0</v>
      </c>
      <c r="S20" s="283">
        <v>0</v>
      </c>
      <c r="T20" s="283">
        <v>56</v>
      </c>
      <c r="U20" s="283">
        <v>15</v>
      </c>
      <c r="V20" s="283">
        <v>40</v>
      </c>
      <c r="W20" s="283">
        <v>30</v>
      </c>
      <c r="X20" s="283">
        <v>38</v>
      </c>
      <c r="Y20" s="283">
        <v>89</v>
      </c>
      <c r="Z20" s="283">
        <v>30</v>
      </c>
      <c r="AA20" s="283">
        <v>60</v>
      </c>
      <c r="AB20" s="283">
        <v>14</v>
      </c>
      <c r="AC20" s="283">
        <v>39</v>
      </c>
      <c r="AD20" s="283">
        <v>0</v>
      </c>
      <c r="AE20" s="283">
        <v>0</v>
      </c>
      <c r="AF20" s="283">
        <v>4</v>
      </c>
      <c r="AG20" s="283">
        <v>4</v>
      </c>
      <c r="AH20" s="283">
        <v>4</v>
      </c>
      <c r="AI20" s="283">
        <v>4</v>
      </c>
      <c r="AJ20" s="283">
        <v>16</v>
      </c>
      <c r="AK20" s="283">
        <v>40</v>
      </c>
      <c r="AL20" s="283">
        <v>1000</v>
      </c>
      <c r="AM20" s="283">
        <v>1000</v>
      </c>
      <c r="AN20" s="283">
        <v>1500</v>
      </c>
      <c r="AO20" s="283">
        <v>100</v>
      </c>
      <c r="AP20" s="283" t="s">
        <v>3900</v>
      </c>
      <c r="AQ20" s="283">
        <v>8</v>
      </c>
      <c r="AR20" s="283">
        <v>4</v>
      </c>
      <c r="AS20" s="283" t="s">
        <v>3901</v>
      </c>
      <c r="AT20" s="283" t="s">
        <v>3928</v>
      </c>
      <c r="AU20" s="283"/>
      <c r="AV20" s="283"/>
      <c r="AW20" s="283"/>
      <c r="AX20" s="283"/>
      <c r="AY20" s="283">
        <v>70</v>
      </c>
      <c r="AZ20" s="283">
        <v>120</v>
      </c>
      <c r="BA20" s="283">
        <v>2.88</v>
      </c>
      <c r="BB20" s="283">
        <v>5.4</v>
      </c>
      <c r="BC20" s="283">
        <v>63</v>
      </c>
      <c r="BD20" s="283">
        <v>0</v>
      </c>
      <c r="BE20" s="283">
        <v>56</v>
      </c>
      <c r="BF20" s="283">
        <v>24</v>
      </c>
      <c r="BG20" s="283">
        <v>40</v>
      </c>
      <c r="BH20" s="283">
        <v>50</v>
      </c>
      <c r="BI20" s="283">
        <v>40</v>
      </c>
      <c r="BJ20" s="283">
        <v>0</v>
      </c>
      <c r="BK20" s="283">
        <v>0</v>
      </c>
      <c r="BL20" s="283">
        <v>13</v>
      </c>
      <c r="BM20" s="283">
        <v>21</v>
      </c>
      <c r="BN20" s="283">
        <v>0</v>
      </c>
      <c r="BO20" s="283" t="s">
        <v>3904</v>
      </c>
      <c r="BP20" s="283" t="s">
        <v>5001</v>
      </c>
      <c r="BQ20" s="283" t="s">
        <v>5038</v>
      </c>
      <c r="BR20" s="283" t="s">
        <v>5039</v>
      </c>
      <c r="BS20" s="283" t="s">
        <v>5004</v>
      </c>
    </row>
    <row r="21" spans="1:71">
      <c r="A21" s="283">
        <v>10002013</v>
      </c>
      <c r="B21" s="283" t="s">
        <v>911</v>
      </c>
      <c r="C21" s="283">
        <v>5</v>
      </c>
      <c r="D21" s="283" t="s">
        <v>56</v>
      </c>
      <c r="E21" s="283" t="s">
        <v>3896</v>
      </c>
      <c r="F21" s="283" t="s">
        <v>3897</v>
      </c>
      <c r="G21" s="283" t="s">
        <v>3918</v>
      </c>
      <c r="H21" s="283">
        <v>58</v>
      </c>
      <c r="I21" s="283">
        <v>2</v>
      </c>
      <c r="J21" s="283">
        <v>2</v>
      </c>
      <c r="K21" s="283">
        <v>3</v>
      </c>
      <c r="L21" s="283">
        <v>15</v>
      </c>
      <c r="M21" s="283" t="s">
        <v>3899</v>
      </c>
      <c r="N21" s="283">
        <v>33</v>
      </c>
      <c r="O21" s="283">
        <v>25</v>
      </c>
      <c r="P21" s="283">
        <v>60</v>
      </c>
      <c r="Q21" s="283">
        <v>25</v>
      </c>
      <c r="R21" s="283">
        <v>0</v>
      </c>
      <c r="S21" s="283">
        <v>0</v>
      </c>
      <c r="T21" s="283">
        <v>54</v>
      </c>
      <c r="U21" s="283">
        <v>15</v>
      </c>
      <c r="V21" s="283">
        <v>70</v>
      </c>
      <c r="W21" s="283">
        <v>30</v>
      </c>
      <c r="X21" s="283">
        <v>40</v>
      </c>
      <c r="Y21" s="283">
        <v>91</v>
      </c>
      <c r="Z21" s="283">
        <v>31</v>
      </c>
      <c r="AA21" s="283">
        <v>61</v>
      </c>
      <c r="AB21" s="283">
        <v>18</v>
      </c>
      <c r="AC21" s="283">
        <v>43</v>
      </c>
      <c r="AD21" s="283">
        <v>0</v>
      </c>
      <c r="AE21" s="283">
        <v>0</v>
      </c>
      <c r="AF21" s="283">
        <v>4</v>
      </c>
      <c r="AG21" s="283">
        <v>4</v>
      </c>
      <c r="AH21" s="283">
        <v>4</v>
      </c>
      <c r="AI21" s="283">
        <v>4</v>
      </c>
      <c r="AJ21" s="283">
        <v>16</v>
      </c>
      <c r="AK21" s="283">
        <v>82</v>
      </c>
      <c r="AL21" s="283">
        <v>3000</v>
      </c>
      <c r="AM21" s="283">
        <v>3000</v>
      </c>
      <c r="AN21" s="283">
        <v>3500</v>
      </c>
      <c r="AO21" s="283">
        <v>2000</v>
      </c>
      <c r="AP21" s="283" t="s">
        <v>3900</v>
      </c>
      <c r="AQ21" s="283">
        <v>24</v>
      </c>
      <c r="AR21" s="283">
        <v>4</v>
      </c>
      <c r="AS21" s="283" t="s">
        <v>3929</v>
      </c>
      <c r="AT21" s="283" t="s">
        <v>3920</v>
      </c>
      <c r="AU21" s="283" t="s">
        <v>3736</v>
      </c>
      <c r="AV21" s="283"/>
      <c r="AW21" s="283"/>
      <c r="AX21" s="283"/>
      <c r="AY21" s="283">
        <v>80</v>
      </c>
      <c r="AZ21" s="283">
        <v>120</v>
      </c>
      <c r="BA21" s="283">
        <v>2.88</v>
      </c>
      <c r="BB21" s="283">
        <v>5.4</v>
      </c>
      <c r="BC21" s="283">
        <v>60</v>
      </c>
      <c r="BD21" s="283">
        <v>0</v>
      </c>
      <c r="BE21" s="283">
        <v>54</v>
      </c>
      <c r="BF21" s="283">
        <v>76</v>
      </c>
      <c r="BG21" s="283">
        <v>40</v>
      </c>
      <c r="BH21" s="283">
        <v>50</v>
      </c>
      <c r="BI21" s="283">
        <v>40</v>
      </c>
      <c r="BJ21" s="283">
        <v>0</v>
      </c>
      <c r="BK21" s="283">
        <v>0</v>
      </c>
      <c r="BL21" s="283">
        <v>15</v>
      </c>
      <c r="BM21" s="283">
        <v>17</v>
      </c>
      <c r="BN21" s="283">
        <v>2</v>
      </c>
      <c r="BO21" s="283" t="s">
        <v>3904</v>
      </c>
      <c r="BP21" s="283" t="s">
        <v>5001</v>
      </c>
      <c r="BQ21" s="283" t="s">
        <v>5040</v>
      </c>
      <c r="BR21" s="283" t="s">
        <v>5041</v>
      </c>
      <c r="BS21" s="283" t="s">
        <v>5004</v>
      </c>
    </row>
    <row r="22" spans="1:71">
      <c r="A22" s="283">
        <v>10002113</v>
      </c>
      <c r="B22" s="283" t="s">
        <v>912</v>
      </c>
      <c r="C22" s="283">
        <v>5</v>
      </c>
      <c r="D22" s="283" t="s">
        <v>56</v>
      </c>
      <c r="E22" s="283" t="s">
        <v>3896</v>
      </c>
      <c r="F22" s="283" t="s">
        <v>3897</v>
      </c>
      <c r="G22" s="283" t="s">
        <v>3918</v>
      </c>
      <c r="H22" s="283">
        <v>58</v>
      </c>
      <c r="I22" s="283">
        <v>2</v>
      </c>
      <c r="J22" s="283">
        <v>2</v>
      </c>
      <c r="K22" s="283">
        <v>3</v>
      </c>
      <c r="L22" s="283">
        <v>15</v>
      </c>
      <c r="M22" s="283" t="s">
        <v>3899</v>
      </c>
      <c r="N22" s="283">
        <v>33</v>
      </c>
      <c r="O22" s="283">
        <v>25</v>
      </c>
      <c r="P22" s="283">
        <v>60</v>
      </c>
      <c r="Q22" s="283">
        <v>25</v>
      </c>
      <c r="R22" s="283">
        <v>0</v>
      </c>
      <c r="S22" s="283">
        <v>0</v>
      </c>
      <c r="T22" s="283">
        <v>54</v>
      </c>
      <c r="U22" s="283">
        <v>15</v>
      </c>
      <c r="V22" s="283">
        <v>70</v>
      </c>
      <c r="W22" s="283">
        <v>30</v>
      </c>
      <c r="X22" s="283">
        <v>40</v>
      </c>
      <c r="Y22" s="283">
        <v>91</v>
      </c>
      <c r="Z22" s="283">
        <v>31</v>
      </c>
      <c r="AA22" s="283">
        <v>61</v>
      </c>
      <c r="AB22" s="283">
        <v>18</v>
      </c>
      <c r="AC22" s="283">
        <v>43</v>
      </c>
      <c r="AD22" s="283">
        <v>0</v>
      </c>
      <c r="AE22" s="283">
        <v>0</v>
      </c>
      <c r="AF22" s="283">
        <v>4</v>
      </c>
      <c r="AG22" s="283">
        <v>4</v>
      </c>
      <c r="AH22" s="283">
        <v>4</v>
      </c>
      <c r="AI22" s="283">
        <v>4</v>
      </c>
      <c r="AJ22" s="283">
        <v>16</v>
      </c>
      <c r="AK22" s="283">
        <v>82</v>
      </c>
      <c r="AL22" s="283">
        <v>3000</v>
      </c>
      <c r="AM22" s="283">
        <v>3000</v>
      </c>
      <c r="AN22" s="283">
        <v>3500</v>
      </c>
      <c r="AO22" s="283">
        <v>2000</v>
      </c>
      <c r="AP22" s="283" t="s">
        <v>3900</v>
      </c>
      <c r="AQ22" s="283">
        <v>24</v>
      </c>
      <c r="AR22" s="283">
        <v>4</v>
      </c>
      <c r="AS22" s="283" t="s">
        <v>3929</v>
      </c>
      <c r="AT22" s="283" t="s">
        <v>3920</v>
      </c>
      <c r="AU22" s="283" t="s">
        <v>3736</v>
      </c>
      <c r="AV22" s="283"/>
      <c r="AW22" s="283"/>
      <c r="AX22" s="283"/>
      <c r="AY22" s="283">
        <v>80</v>
      </c>
      <c r="AZ22" s="283">
        <v>120</v>
      </c>
      <c r="BA22" s="283">
        <v>2.88</v>
      </c>
      <c r="BB22" s="283">
        <v>5.4</v>
      </c>
      <c r="BC22" s="283">
        <v>60</v>
      </c>
      <c r="BD22" s="283">
        <v>0</v>
      </c>
      <c r="BE22" s="283">
        <v>54</v>
      </c>
      <c r="BF22" s="283">
        <v>76</v>
      </c>
      <c r="BG22" s="283">
        <v>40</v>
      </c>
      <c r="BH22" s="283">
        <v>50</v>
      </c>
      <c r="BI22" s="283">
        <v>40</v>
      </c>
      <c r="BJ22" s="283">
        <v>0</v>
      </c>
      <c r="BK22" s="283">
        <v>0</v>
      </c>
      <c r="BL22" s="283">
        <v>15</v>
      </c>
      <c r="BM22" s="283">
        <v>17</v>
      </c>
      <c r="BN22" s="283">
        <v>2</v>
      </c>
      <c r="BO22" s="283" t="s">
        <v>3904</v>
      </c>
      <c r="BP22" s="283" t="s">
        <v>5001</v>
      </c>
      <c r="BQ22" s="283" t="s">
        <v>5042</v>
      </c>
      <c r="BR22" s="283" t="s">
        <v>5043</v>
      </c>
      <c r="BS22" s="283" t="s">
        <v>5004</v>
      </c>
    </row>
    <row r="23" spans="1:71">
      <c r="A23" s="283">
        <v>10002213</v>
      </c>
      <c r="B23" s="283" t="s">
        <v>566</v>
      </c>
      <c r="C23" s="283">
        <v>5</v>
      </c>
      <c r="D23" s="283" t="s">
        <v>60</v>
      </c>
      <c r="E23" s="283" t="s">
        <v>3896</v>
      </c>
      <c r="F23" s="283" t="s">
        <v>3897</v>
      </c>
      <c r="G23" s="283" t="s">
        <v>3905</v>
      </c>
      <c r="H23" s="283">
        <v>69</v>
      </c>
      <c r="I23" s="283">
        <v>-1</v>
      </c>
      <c r="J23" s="283">
        <v>3</v>
      </c>
      <c r="K23" s="283">
        <v>3</v>
      </c>
      <c r="L23" s="283">
        <v>10</v>
      </c>
      <c r="M23" s="283" t="s">
        <v>3930</v>
      </c>
      <c r="N23" s="283">
        <v>31.2</v>
      </c>
      <c r="O23" s="283">
        <v>30</v>
      </c>
      <c r="P23" s="283">
        <v>0</v>
      </c>
      <c r="Q23" s="283">
        <v>40</v>
      </c>
      <c r="R23" s="283">
        <v>0</v>
      </c>
      <c r="S23" s="283">
        <v>0</v>
      </c>
      <c r="T23" s="283">
        <v>30</v>
      </c>
      <c r="U23" s="283">
        <v>25</v>
      </c>
      <c r="V23" s="283">
        <v>27</v>
      </c>
      <c r="W23" s="283">
        <v>30</v>
      </c>
      <c r="X23" s="283">
        <v>37</v>
      </c>
      <c r="Y23" s="283">
        <v>91</v>
      </c>
      <c r="Z23" s="283">
        <v>30</v>
      </c>
      <c r="AA23" s="283">
        <v>50</v>
      </c>
      <c r="AB23" s="283">
        <v>46</v>
      </c>
      <c r="AC23" s="283">
        <v>71</v>
      </c>
      <c r="AD23" s="283">
        <v>0</v>
      </c>
      <c r="AE23" s="283">
        <v>0</v>
      </c>
      <c r="AF23" s="283">
        <v>21</v>
      </c>
      <c r="AG23" s="283">
        <v>18</v>
      </c>
      <c r="AH23" s="283">
        <v>27</v>
      </c>
      <c r="AI23" s="283">
        <v>10</v>
      </c>
      <c r="AJ23" s="283">
        <v>76</v>
      </c>
      <c r="AK23" s="283">
        <v>77</v>
      </c>
      <c r="AL23" s="283">
        <v>500</v>
      </c>
      <c r="AM23" s="283"/>
      <c r="AN23" s="283">
        <v>3000</v>
      </c>
      <c r="AO23" s="283">
        <v>1200</v>
      </c>
      <c r="AP23" s="283" t="s">
        <v>3908</v>
      </c>
      <c r="AQ23" s="283">
        <v>20</v>
      </c>
      <c r="AR23" s="283">
        <v>4</v>
      </c>
      <c r="AS23" s="283" t="s">
        <v>3931</v>
      </c>
      <c r="AT23" s="283" t="s">
        <v>3932</v>
      </c>
      <c r="AU23" s="283" t="s">
        <v>3933</v>
      </c>
      <c r="AV23" s="283"/>
      <c r="AW23" s="283"/>
      <c r="AX23" s="283"/>
      <c r="AY23" s="283">
        <v>60</v>
      </c>
      <c r="AZ23" s="283">
        <v>55</v>
      </c>
      <c r="BA23" s="283">
        <v>2.4</v>
      </c>
      <c r="BB23" s="283">
        <v>4.5</v>
      </c>
      <c r="BC23" s="283">
        <v>0</v>
      </c>
      <c r="BD23" s="283">
        <v>0</v>
      </c>
      <c r="BE23" s="283">
        <v>15</v>
      </c>
      <c r="BF23" s="283">
        <v>27</v>
      </c>
      <c r="BG23" s="283">
        <v>30</v>
      </c>
      <c r="BH23" s="283">
        <v>40</v>
      </c>
      <c r="BI23" s="283">
        <v>60</v>
      </c>
      <c r="BJ23" s="283">
        <v>40</v>
      </c>
      <c r="BK23" s="283">
        <v>3</v>
      </c>
      <c r="BL23" s="283">
        <v>3</v>
      </c>
      <c r="BM23" s="283">
        <v>0</v>
      </c>
      <c r="BN23" s="283">
        <v>6</v>
      </c>
      <c r="BO23" s="283" t="s">
        <v>3904</v>
      </c>
      <c r="BP23" s="283" t="s">
        <v>5001</v>
      </c>
      <c r="BQ23" s="283" t="s">
        <v>5044</v>
      </c>
      <c r="BR23" s="283" t="s">
        <v>5045</v>
      </c>
      <c r="BS23" s="283" t="s">
        <v>5004</v>
      </c>
    </row>
    <row r="24" spans="1:71">
      <c r="A24" s="283">
        <v>10002313</v>
      </c>
      <c r="B24" s="283" t="s">
        <v>565</v>
      </c>
      <c r="C24" s="283">
        <v>5</v>
      </c>
      <c r="D24" s="283" t="s">
        <v>60</v>
      </c>
      <c r="E24" s="283" t="s">
        <v>3896</v>
      </c>
      <c r="F24" s="283" t="s">
        <v>3897</v>
      </c>
      <c r="G24" s="283" t="s">
        <v>3905</v>
      </c>
      <c r="H24" s="283">
        <v>71</v>
      </c>
      <c r="I24" s="283">
        <v>1</v>
      </c>
      <c r="J24" s="283">
        <v>3</v>
      </c>
      <c r="K24" s="283">
        <v>3</v>
      </c>
      <c r="L24" s="283">
        <v>13</v>
      </c>
      <c r="M24" s="283" t="s">
        <v>3930</v>
      </c>
      <c r="N24" s="283">
        <v>28</v>
      </c>
      <c r="O24" s="283">
        <v>30</v>
      </c>
      <c r="P24" s="283">
        <v>0</v>
      </c>
      <c r="Q24" s="283">
        <v>40</v>
      </c>
      <c r="R24" s="283">
        <v>0</v>
      </c>
      <c r="S24" s="283">
        <v>0</v>
      </c>
      <c r="T24" s="283">
        <v>32</v>
      </c>
      <c r="U24" s="283">
        <v>30</v>
      </c>
      <c r="V24" s="283">
        <v>32</v>
      </c>
      <c r="W24" s="283">
        <v>30</v>
      </c>
      <c r="X24" s="283">
        <v>37</v>
      </c>
      <c r="Y24" s="283">
        <v>91</v>
      </c>
      <c r="Z24" s="283">
        <v>26</v>
      </c>
      <c r="AA24" s="283">
        <v>46</v>
      </c>
      <c r="AB24" s="283">
        <v>43</v>
      </c>
      <c r="AC24" s="283">
        <v>68</v>
      </c>
      <c r="AD24" s="283">
        <v>0</v>
      </c>
      <c r="AE24" s="283">
        <v>0</v>
      </c>
      <c r="AF24" s="283">
        <v>17</v>
      </c>
      <c r="AG24" s="283">
        <v>18</v>
      </c>
      <c r="AH24" s="283">
        <v>43</v>
      </c>
      <c r="AI24" s="283">
        <v>12</v>
      </c>
      <c r="AJ24" s="283">
        <v>90</v>
      </c>
      <c r="AK24" s="283">
        <v>80</v>
      </c>
      <c r="AL24" s="283">
        <v>500</v>
      </c>
      <c r="AM24" s="283"/>
      <c r="AN24" s="283">
        <v>3000</v>
      </c>
      <c r="AO24" s="283">
        <v>1200</v>
      </c>
      <c r="AP24" s="283" t="s">
        <v>3908</v>
      </c>
      <c r="AQ24" s="283">
        <v>20</v>
      </c>
      <c r="AR24" s="283">
        <v>4</v>
      </c>
      <c r="AS24" s="283" t="s">
        <v>3931</v>
      </c>
      <c r="AT24" s="283" t="s">
        <v>3932</v>
      </c>
      <c r="AU24" s="283" t="s">
        <v>3933</v>
      </c>
      <c r="AV24" s="283"/>
      <c r="AW24" s="283"/>
      <c r="AX24" s="283"/>
      <c r="AY24" s="283">
        <v>60</v>
      </c>
      <c r="AZ24" s="283">
        <v>55</v>
      </c>
      <c r="BA24" s="283">
        <v>2.56</v>
      </c>
      <c r="BB24" s="283">
        <v>4.8</v>
      </c>
      <c r="BC24" s="283">
        <v>0</v>
      </c>
      <c r="BD24" s="283">
        <v>0</v>
      </c>
      <c r="BE24" s="283">
        <v>16</v>
      </c>
      <c r="BF24" s="283">
        <v>32</v>
      </c>
      <c r="BG24" s="283">
        <v>30</v>
      </c>
      <c r="BH24" s="283">
        <v>40</v>
      </c>
      <c r="BI24" s="283">
        <v>60</v>
      </c>
      <c r="BJ24" s="283">
        <v>40</v>
      </c>
      <c r="BK24" s="283">
        <v>3</v>
      </c>
      <c r="BL24" s="283">
        <v>3</v>
      </c>
      <c r="BM24" s="283">
        <v>0</v>
      </c>
      <c r="BN24" s="283">
        <v>6</v>
      </c>
      <c r="BO24" s="283" t="s">
        <v>3904</v>
      </c>
      <c r="BP24" s="283" t="s">
        <v>5001</v>
      </c>
      <c r="BQ24" s="283" t="s">
        <v>5046</v>
      </c>
      <c r="BR24" s="283" t="s">
        <v>5047</v>
      </c>
      <c r="BS24" s="283" t="s">
        <v>5004</v>
      </c>
    </row>
    <row r="25" spans="1:71">
      <c r="A25" s="283">
        <v>10002412</v>
      </c>
      <c r="B25" s="283" t="s">
        <v>575</v>
      </c>
      <c r="C25" s="283">
        <v>4</v>
      </c>
      <c r="D25" s="283" t="s">
        <v>59</v>
      </c>
      <c r="E25" s="283" t="s">
        <v>3934</v>
      </c>
      <c r="F25" s="283" t="s">
        <v>3935</v>
      </c>
      <c r="G25" s="283" t="s">
        <v>3905</v>
      </c>
      <c r="H25" s="283">
        <v>32</v>
      </c>
      <c r="I25" s="283">
        <v>0</v>
      </c>
      <c r="J25" s="283">
        <v>2</v>
      </c>
      <c r="K25" s="283">
        <v>3</v>
      </c>
      <c r="L25" s="283">
        <v>12</v>
      </c>
      <c r="M25" s="283" t="s">
        <v>3930</v>
      </c>
      <c r="N25" s="283">
        <v>29</v>
      </c>
      <c r="O25" s="283">
        <v>20</v>
      </c>
      <c r="P25" s="283">
        <v>0</v>
      </c>
      <c r="Q25" s="283">
        <v>20</v>
      </c>
      <c r="R25" s="283">
        <v>0</v>
      </c>
      <c r="S25" s="283">
        <v>0</v>
      </c>
      <c r="T25" s="283">
        <v>17</v>
      </c>
      <c r="U25" s="283">
        <v>20</v>
      </c>
      <c r="V25" s="283">
        <v>18</v>
      </c>
      <c r="W25" s="283">
        <v>30</v>
      </c>
      <c r="X25" s="283">
        <v>34</v>
      </c>
      <c r="Y25" s="283">
        <v>85</v>
      </c>
      <c r="Z25" s="283">
        <v>30</v>
      </c>
      <c r="AA25" s="283">
        <v>50</v>
      </c>
      <c r="AB25" s="283">
        <v>36</v>
      </c>
      <c r="AC25" s="283">
        <v>61</v>
      </c>
      <c r="AD25" s="283">
        <v>0</v>
      </c>
      <c r="AE25" s="283">
        <v>0</v>
      </c>
      <c r="AF25" s="283">
        <v>17</v>
      </c>
      <c r="AG25" s="283">
        <v>12</v>
      </c>
      <c r="AH25" s="283">
        <v>3</v>
      </c>
      <c r="AI25" s="283">
        <v>0</v>
      </c>
      <c r="AJ25" s="283">
        <v>32</v>
      </c>
      <c r="AK25" s="283">
        <v>55</v>
      </c>
      <c r="AL25" s="283">
        <v>350</v>
      </c>
      <c r="AM25" s="283"/>
      <c r="AN25" s="283">
        <v>600</v>
      </c>
      <c r="AO25" s="283">
        <v>750</v>
      </c>
      <c r="AP25" s="283" t="s">
        <v>3908</v>
      </c>
      <c r="AQ25" s="283">
        <v>8</v>
      </c>
      <c r="AR25" s="283">
        <v>3</v>
      </c>
      <c r="AS25" s="283" t="s">
        <v>3932</v>
      </c>
      <c r="AT25" s="283" t="s">
        <v>3933</v>
      </c>
      <c r="AU25" s="283"/>
      <c r="AV25" s="283"/>
      <c r="AW25" s="283"/>
      <c r="AX25" s="283"/>
      <c r="AY25" s="283">
        <v>35</v>
      </c>
      <c r="AZ25" s="283">
        <v>35</v>
      </c>
      <c r="BA25" s="283">
        <v>1.28</v>
      </c>
      <c r="BB25" s="283">
        <v>2.4</v>
      </c>
      <c r="BC25" s="283">
        <v>0</v>
      </c>
      <c r="BD25" s="283">
        <v>0</v>
      </c>
      <c r="BE25" s="283">
        <v>9</v>
      </c>
      <c r="BF25" s="283">
        <v>18</v>
      </c>
      <c r="BG25" s="283">
        <v>20</v>
      </c>
      <c r="BH25" s="283">
        <v>30</v>
      </c>
      <c r="BI25" s="283">
        <v>50</v>
      </c>
      <c r="BJ25" s="283">
        <v>20</v>
      </c>
      <c r="BK25" s="283">
        <v>2</v>
      </c>
      <c r="BL25" s="283">
        <v>2</v>
      </c>
      <c r="BM25" s="283">
        <v>0</v>
      </c>
      <c r="BN25" s="283">
        <v>4</v>
      </c>
      <c r="BO25" s="283" t="s">
        <v>3904</v>
      </c>
      <c r="BP25" s="283" t="s">
        <v>5001</v>
      </c>
      <c r="BQ25" s="283" t="s">
        <v>5048</v>
      </c>
      <c r="BR25" s="283" t="s">
        <v>5049</v>
      </c>
      <c r="BS25" s="283" t="s">
        <v>5004</v>
      </c>
    </row>
    <row r="26" spans="1:71">
      <c r="A26" s="283">
        <v>10002512</v>
      </c>
      <c r="B26" s="283" t="s">
        <v>44</v>
      </c>
      <c r="C26" s="283">
        <v>4</v>
      </c>
      <c r="D26" s="283" t="s">
        <v>59</v>
      </c>
      <c r="E26" s="283" t="s">
        <v>3934</v>
      </c>
      <c r="F26" s="283" t="s">
        <v>3935</v>
      </c>
      <c r="G26" s="283" t="s">
        <v>3905</v>
      </c>
      <c r="H26" s="283">
        <v>32</v>
      </c>
      <c r="I26" s="283">
        <v>0</v>
      </c>
      <c r="J26" s="283">
        <v>2</v>
      </c>
      <c r="K26" s="283">
        <v>3</v>
      </c>
      <c r="L26" s="283">
        <v>20</v>
      </c>
      <c r="M26" s="283" t="s">
        <v>3930</v>
      </c>
      <c r="N26" s="283">
        <v>29</v>
      </c>
      <c r="O26" s="283">
        <v>20</v>
      </c>
      <c r="P26" s="283">
        <v>0</v>
      </c>
      <c r="Q26" s="283">
        <v>20</v>
      </c>
      <c r="R26" s="283">
        <v>0</v>
      </c>
      <c r="S26" s="283">
        <v>0</v>
      </c>
      <c r="T26" s="283">
        <v>17</v>
      </c>
      <c r="U26" s="283">
        <v>20</v>
      </c>
      <c r="V26" s="283">
        <v>18</v>
      </c>
      <c r="W26" s="283">
        <v>30</v>
      </c>
      <c r="X26" s="283">
        <v>34</v>
      </c>
      <c r="Y26" s="283">
        <v>85</v>
      </c>
      <c r="Z26" s="283">
        <v>30</v>
      </c>
      <c r="AA26" s="283">
        <v>50</v>
      </c>
      <c r="AB26" s="283">
        <v>36</v>
      </c>
      <c r="AC26" s="283">
        <v>61</v>
      </c>
      <c r="AD26" s="283">
        <v>0</v>
      </c>
      <c r="AE26" s="283">
        <v>0</v>
      </c>
      <c r="AF26" s="283">
        <v>17</v>
      </c>
      <c r="AG26" s="283">
        <v>12</v>
      </c>
      <c r="AH26" s="283">
        <v>3</v>
      </c>
      <c r="AI26" s="283">
        <v>0</v>
      </c>
      <c r="AJ26" s="283">
        <v>32</v>
      </c>
      <c r="AK26" s="283">
        <v>55</v>
      </c>
      <c r="AL26" s="283">
        <v>300</v>
      </c>
      <c r="AM26" s="283"/>
      <c r="AN26" s="283">
        <v>650</v>
      </c>
      <c r="AO26" s="283">
        <v>750</v>
      </c>
      <c r="AP26" s="283" t="s">
        <v>3908</v>
      </c>
      <c r="AQ26" s="283">
        <v>8</v>
      </c>
      <c r="AR26" s="283">
        <v>3</v>
      </c>
      <c r="AS26" s="283" t="s">
        <v>3932</v>
      </c>
      <c r="AT26" s="283" t="s">
        <v>3933</v>
      </c>
      <c r="AU26" s="283"/>
      <c r="AV26" s="283"/>
      <c r="AW26" s="283"/>
      <c r="AX26" s="283"/>
      <c r="AY26" s="283">
        <v>35</v>
      </c>
      <c r="AZ26" s="283">
        <v>35</v>
      </c>
      <c r="BA26" s="283">
        <v>1.28</v>
      </c>
      <c r="BB26" s="283">
        <v>2.4</v>
      </c>
      <c r="BC26" s="283">
        <v>0</v>
      </c>
      <c r="BD26" s="283">
        <v>0</v>
      </c>
      <c r="BE26" s="283">
        <v>9</v>
      </c>
      <c r="BF26" s="283">
        <v>18</v>
      </c>
      <c r="BG26" s="283">
        <v>20</v>
      </c>
      <c r="BH26" s="283">
        <v>30</v>
      </c>
      <c r="BI26" s="283">
        <v>50</v>
      </c>
      <c r="BJ26" s="283">
        <v>20</v>
      </c>
      <c r="BK26" s="283">
        <v>2</v>
      </c>
      <c r="BL26" s="283">
        <v>2</v>
      </c>
      <c r="BM26" s="283">
        <v>0</v>
      </c>
      <c r="BN26" s="283">
        <v>4</v>
      </c>
      <c r="BO26" s="283" t="s">
        <v>3904</v>
      </c>
      <c r="BP26" s="283" t="s">
        <v>5001</v>
      </c>
      <c r="BQ26" s="283" t="s">
        <v>5050</v>
      </c>
      <c r="BR26" s="283" t="s">
        <v>5051</v>
      </c>
      <c r="BS26" s="283" t="s">
        <v>5004</v>
      </c>
    </row>
    <row r="27" spans="1:71">
      <c r="A27" s="283">
        <v>10002612</v>
      </c>
      <c r="B27" s="283" t="s">
        <v>19</v>
      </c>
      <c r="C27" s="283">
        <v>3</v>
      </c>
      <c r="D27" s="283" t="s">
        <v>59</v>
      </c>
      <c r="E27" s="283" t="s">
        <v>3934</v>
      </c>
      <c r="F27" s="283" t="s">
        <v>3935</v>
      </c>
      <c r="G27" s="283" t="s">
        <v>3898</v>
      </c>
      <c r="H27" s="283">
        <v>23</v>
      </c>
      <c r="I27" s="283">
        <v>1</v>
      </c>
      <c r="J27" s="283">
        <v>0</v>
      </c>
      <c r="K27" s="283">
        <v>2</v>
      </c>
      <c r="L27" s="283">
        <v>20</v>
      </c>
      <c r="M27" s="283" t="s">
        <v>3930</v>
      </c>
      <c r="N27" s="283">
        <v>20.7</v>
      </c>
      <c r="O27" s="283">
        <v>20</v>
      </c>
      <c r="P27" s="283">
        <v>0</v>
      </c>
      <c r="Q27" s="283">
        <v>15</v>
      </c>
      <c r="R27" s="283">
        <v>0</v>
      </c>
      <c r="S27" s="283">
        <v>0</v>
      </c>
      <c r="T27" s="283">
        <v>6</v>
      </c>
      <c r="U27" s="283">
        <v>20</v>
      </c>
      <c r="V27" s="283">
        <v>10</v>
      </c>
      <c r="W27" s="283">
        <v>30</v>
      </c>
      <c r="X27" s="283">
        <v>33</v>
      </c>
      <c r="Y27" s="283">
        <v>84</v>
      </c>
      <c r="Z27" s="283">
        <v>16</v>
      </c>
      <c r="AA27" s="283">
        <v>36</v>
      </c>
      <c r="AB27" s="283">
        <v>30</v>
      </c>
      <c r="AC27" s="283">
        <v>55</v>
      </c>
      <c r="AD27" s="283">
        <v>0</v>
      </c>
      <c r="AE27" s="283">
        <v>0</v>
      </c>
      <c r="AF27" s="283">
        <v>5</v>
      </c>
      <c r="AG27" s="283">
        <v>10</v>
      </c>
      <c r="AH27" s="283">
        <v>5</v>
      </c>
      <c r="AI27" s="283">
        <v>0</v>
      </c>
      <c r="AJ27" s="283">
        <v>20</v>
      </c>
      <c r="AK27" s="283">
        <v>35</v>
      </c>
      <c r="AL27" s="283">
        <v>200</v>
      </c>
      <c r="AM27" s="283"/>
      <c r="AN27" s="283">
        <v>400</v>
      </c>
      <c r="AO27" s="283">
        <v>500</v>
      </c>
      <c r="AP27" s="283" t="s">
        <v>3908</v>
      </c>
      <c r="AQ27" s="283">
        <v>5</v>
      </c>
      <c r="AR27" s="283">
        <v>3</v>
      </c>
      <c r="AS27" s="283" t="s">
        <v>356</v>
      </c>
      <c r="AT27" s="283" t="s">
        <v>3936</v>
      </c>
      <c r="AU27" s="283"/>
      <c r="AV27" s="283"/>
      <c r="AW27" s="283"/>
      <c r="AX27" s="283"/>
      <c r="AY27" s="283">
        <v>20</v>
      </c>
      <c r="AZ27" s="283">
        <v>30</v>
      </c>
      <c r="BA27" s="283">
        <v>0.96</v>
      </c>
      <c r="BB27" s="283">
        <v>1.8</v>
      </c>
      <c r="BC27" s="283">
        <v>2</v>
      </c>
      <c r="BD27" s="283">
        <v>0</v>
      </c>
      <c r="BE27" s="283">
        <v>3</v>
      </c>
      <c r="BF27" s="283">
        <v>10</v>
      </c>
      <c r="BG27" s="283">
        <v>20</v>
      </c>
      <c r="BH27" s="283">
        <v>30</v>
      </c>
      <c r="BI27" s="283">
        <v>50</v>
      </c>
      <c r="BJ27" s="283">
        <v>20</v>
      </c>
      <c r="BK27" s="283">
        <v>1</v>
      </c>
      <c r="BL27" s="283">
        <v>3</v>
      </c>
      <c r="BM27" s="283">
        <v>2</v>
      </c>
      <c r="BN27" s="283">
        <v>2</v>
      </c>
      <c r="BO27" s="283" t="s">
        <v>3904</v>
      </c>
      <c r="BP27" s="283" t="s">
        <v>5001</v>
      </c>
      <c r="BQ27" s="283" t="s">
        <v>5052</v>
      </c>
      <c r="BR27" s="283" t="s">
        <v>5053</v>
      </c>
      <c r="BS27" s="283" t="s">
        <v>5004</v>
      </c>
    </row>
    <row r="28" spans="1:71">
      <c r="A28" s="283">
        <v>10002712</v>
      </c>
      <c r="B28" s="283" t="s">
        <v>27</v>
      </c>
      <c r="C28" s="283">
        <v>3</v>
      </c>
      <c r="D28" s="283" t="s">
        <v>59</v>
      </c>
      <c r="E28" s="283" t="s">
        <v>3934</v>
      </c>
      <c r="F28" s="283" t="s">
        <v>3935</v>
      </c>
      <c r="G28" s="283" t="s">
        <v>3918</v>
      </c>
      <c r="H28" s="283">
        <v>24</v>
      </c>
      <c r="I28" s="283">
        <v>0</v>
      </c>
      <c r="J28" s="283">
        <v>0</v>
      </c>
      <c r="K28" s="283">
        <v>2</v>
      </c>
      <c r="L28" s="283">
        <v>20</v>
      </c>
      <c r="M28" s="283" t="s">
        <v>3930</v>
      </c>
      <c r="N28" s="283">
        <v>15</v>
      </c>
      <c r="O28" s="283">
        <v>20</v>
      </c>
      <c r="P28" s="283">
        <v>0</v>
      </c>
      <c r="Q28" s="283">
        <v>15</v>
      </c>
      <c r="R28" s="283">
        <v>0</v>
      </c>
      <c r="S28" s="283">
        <v>0</v>
      </c>
      <c r="T28" s="283">
        <v>6</v>
      </c>
      <c r="U28" s="283">
        <v>20</v>
      </c>
      <c r="V28" s="283">
        <v>10</v>
      </c>
      <c r="W28" s="283">
        <v>30</v>
      </c>
      <c r="X28" s="283">
        <v>33</v>
      </c>
      <c r="Y28" s="283">
        <v>84</v>
      </c>
      <c r="Z28" s="283">
        <v>11</v>
      </c>
      <c r="AA28" s="283">
        <v>31</v>
      </c>
      <c r="AB28" s="283">
        <v>32</v>
      </c>
      <c r="AC28" s="283">
        <v>57</v>
      </c>
      <c r="AD28" s="283">
        <v>0</v>
      </c>
      <c r="AE28" s="283">
        <v>0</v>
      </c>
      <c r="AF28" s="283">
        <v>15</v>
      </c>
      <c r="AG28" s="283">
        <v>10</v>
      </c>
      <c r="AH28" s="283">
        <v>5</v>
      </c>
      <c r="AI28" s="283">
        <v>0</v>
      </c>
      <c r="AJ28" s="283">
        <v>30</v>
      </c>
      <c r="AK28" s="283">
        <v>40</v>
      </c>
      <c r="AL28" s="283">
        <v>300</v>
      </c>
      <c r="AM28" s="283"/>
      <c r="AN28" s="283">
        <v>400</v>
      </c>
      <c r="AO28" s="283">
        <v>400</v>
      </c>
      <c r="AP28" s="283" t="s">
        <v>3908</v>
      </c>
      <c r="AQ28" s="283">
        <v>6</v>
      </c>
      <c r="AR28" s="283">
        <v>3</v>
      </c>
      <c r="AS28" s="283" t="s">
        <v>3937</v>
      </c>
      <c r="AT28" s="283"/>
      <c r="AU28" s="283"/>
      <c r="AV28" s="283"/>
      <c r="AW28" s="283"/>
      <c r="AX28" s="283"/>
      <c r="AY28" s="283">
        <v>25</v>
      </c>
      <c r="AZ28" s="283">
        <v>30</v>
      </c>
      <c r="BA28" s="283">
        <v>0.96</v>
      </c>
      <c r="BB28" s="283">
        <v>1.8</v>
      </c>
      <c r="BC28" s="283">
        <v>0</v>
      </c>
      <c r="BD28" s="283">
        <v>0</v>
      </c>
      <c r="BE28" s="283">
        <v>3</v>
      </c>
      <c r="BF28" s="283">
        <v>14</v>
      </c>
      <c r="BG28" s="283">
        <v>20</v>
      </c>
      <c r="BH28" s="283">
        <v>30</v>
      </c>
      <c r="BI28" s="283">
        <v>50</v>
      </c>
      <c r="BJ28" s="283">
        <v>20</v>
      </c>
      <c r="BK28" s="283">
        <v>1</v>
      </c>
      <c r="BL28" s="283">
        <v>2</v>
      </c>
      <c r="BM28" s="283">
        <v>0</v>
      </c>
      <c r="BN28" s="283">
        <v>2</v>
      </c>
      <c r="BO28" s="283" t="s">
        <v>3904</v>
      </c>
      <c r="BP28" s="283" t="s">
        <v>5001</v>
      </c>
      <c r="BQ28" s="283" t="s">
        <v>5054</v>
      </c>
      <c r="BR28" s="283" t="s">
        <v>5055</v>
      </c>
      <c r="BS28" s="283" t="s">
        <v>5004</v>
      </c>
    </row>
    <row r="29" spans="1:71">
      <c r="A29" s="283">
        <v>10002812</v>
      </c>
      <c r="B29" s="283" t="s">
        <v>574</v>
      </c>
      <c r="C29" s="283">
        <v>4</v>
      </c>
      <c r="D29" s="283" t="s">
        <v>59</v>
      </c>
      <c r="E29" s="283" t="s">
        <v>3934</v>
      </c>
      <c r="F29" s="283" t="s">
        <v>3935</v>
      </c>
      <c r="G29" s="283" t="s">
        <v>3918</v>
      </c>
      <c r="H29" s="283">
        <v>38</v>
      </c>
      <c r="I29" s="283">
        <v>2</v>
      </c>
      <c r="J29" s="283">
        <v>2</v>
      </c>
      <c r="K29" s="283">
        <v>3</v>
      </c>
      <c r="L29" s="283">
        <v>25</v>
      </c>
      <c r="M29" s="283" t="s">
        <v>3930</v>
      </c>
      <c r="N29" s="283">
        <v>29.2</v>
      </c>
      <c r="O29" s="283">
        <v>20</v>
      </c>
      <c r="P29" s="283">
        <v>0</v>
      </c>
      <c r="Q29" s="283">
        <v>30</v>
      </c>
      <c r="R29" s="283">
        <v>0</v>
      </c>
      <c r="S29" s="283">
        <v>0</v>
      </c>
      <c r="T29" s="283">
        <v>20</v>
      </c>
      <c r="U29" s="283">
        <v>20</v>
      </c>
      <c r="V29" s="283">
        <v>25</v>
      </c>
      <c r="W29" s="283">
        <v>30</v>
      </c>
      <c r="X29" s="283">
        <v>34</v>
      </c>
      <c r="Y29" s="283">
        <v>85</v>
      </c>
      <c r="Z29" s="283">
        <v>25</v>
      </c>
      <c r="AA29" s="283">
        <v>45</v>
      </c>
      <c r="AB29" s="283">
        <v>40</v>
      </c>
      <c r="AC29" s="283">
        <v>65</v>
      </c>
      <c r="AD29" s="283">
        <v>0</v>
      </c>
      <c r="AE29" s="283">
        <v>0</v>
      </c>
      <c r="AF29" s="283">
        <v>15</v>
      </c>
      <c r="AG29" s="283">
        <v>25</v>
      </c>
      <c r="AH29" s="283">
        <v>10</v>
      </c>
      <c r="AI29" s="283">
        <v>0</v>
      </c>
      <c r="AJ29" s="283">
        <v>50</v>
      </c>
      <c r="AK29" s="283">
        <v>30</v>
      </c>
      <c r="AL29" s="283">
        <v>500</v>
      </c>
      <c r="AM29" s="283"/>
      <c r="AN29" s="283">
        <v>1500</v>
      </c>
      <c r="AO29" s="283">
        <v>2000</v>
      </c>
      <c r="AP29" s="283" t="s">
        <v>3908</v>
      </c>
      <c r="AQ29" s="283">
        <v>8</v>
      </c>
      <c r="AR29" s="283">
        <v>3</v>
      </c>
      <c r="AS29" s="283" t="s">
        <v>3938</v>
      </c>
      <c r="AT29" s="283" t="s">
        <v>324</v>
      </c>
      <c r="AU29" s="283"/>
      <c r="AV29" s="283"/>
      <c r="AW29" s="283"/>
      <c r="AX29" s="283"/>
      <c r="AY29" s="283">
        <v>35</v>
      </c>
      <c r="AZ29" s="283">
        <v>40</v>
      </c>
      <c r="BA29" s="283">
        <v>1.28</v>
      </c>
      <c r="BB29" s="283">
        <v>2.4</v>
      </c>
      <c r="BC29" s="283">
        <v>0</v>
      </c>
      <c r="BD29" s="283">
        <v>0</v>
      </c>
      <c r="BE29" s="283">
        <v>10</v>
      </c>
      <c r="BF29" s="283">
        <v>30</v>
      </c>
      <c r="BG29" s="283">
        <v>20</v>
      </c>
      <c r="BH29" s="283">
        <v>30</v>
      </c>
      <c r="BI29" s="283">
        <v>50</v>
      </c>
      <c r="BJ29" s="283">
        <v>20</v>
      </c>
      <c r="BK29" s="283">
        <v>3</v>
      </c>
      <c r="BL29" s="283">
        <v>5</v>
      </c>
      <c r="BM29" s="283">
        <v>0</v>
      </c>
      <c r="BN29" s="283">
        <v>6</v>
      </c>
      <c r="BO29" s="283" t="s">
        <v>3904</v>
      </c>
      <c r="BP29" s="283" t="s">
        <v>5001</v>
      </c>
      <c r="BQ29" s="283" t="s">
        <v>5056</v>
      </c>
      <c r="BR29" s="283" t="s">
        <v>5057</v>
      </c>
      <c r="BS29" s="283" t="s">
        <v>5004</v>
      </c>
    </row>
    <row r="30" spans="1:71">
      <c r="A30" s="283">
        <v>10002913</v>
      </c>
      <c r="B30" s="283" t="s">
        <v>31</v>
      </c>
      <c r="C30" s="283">
        <v>4</v>
      </c>
      <c r="D30" s="283" t="s">
        <v>60</v>
      </c>
      <c r="E30" s="283" t="s">
        <v>3896</v>
      </c>
      <c r="F30" s="283" t="s">
        <v>3897</v>
      </c>
      <c r="G30" s="283" t="s">
        <v>3918</v>
      </c>
      <c r="H30" s="283">
        <v>63</v>
      </c>
      <c r="I30" s="283">
        <v>1</v>
      </c>
      <c r="J30" s="283">
        <v>3</v>
      </c>
      <c r="K30" s="283">
        <v>3</v>
      </c>
      <c r="L30" s="283">
        <v>20</v>
      </c>
      <c r="M30" s="283" t="s">
        <v>3930</v>
      </c>
      <c r="N30" s="283">
        <v>33.200000000000003</v>
      </c>
      <c r="O30" s="283">
        <v>30</v>
      </c>
      <c r="P30" s="283">
        <v>0</v>
      </c>
      <c r="Q30" s="283">
        <v>35</v>
      </c>
      <c r="R30" s="283">
        <v>0</v>
      </c>
      <c r="S30" s="283">
        <v>0</v>
      </c>
      <c r="T30" s="283">
        <v>40</v>
      </c>
      <c r="U30" s="283">
        <v>25</v>
      </c>
      <c r="V30" s="283">
        <v>37</v>
      </c>
      <c r="W30" s="283">
        <v>30</v>
      </c>
      <c r="X30" s="283">
        <v>36</v>
      </c>
      <c r="Y30" s="283">
        <v>90</v>
      </c>
      <c r="Z30" s="283">
        <v>30</v>
      </c>
      <c r="AA30" s="283">
        <v>50</v>
      </c>
      <c r="AB30" s="283">
        <v>42</v>
      </c>
      <c r="AC30" s="283">
        <v>67</v>
      </c>
      <c r="AD30" s="283">
        <v>0</v>
      </c>
      <c r="AE30" s="283">
        <v>0</v>
      </c>
      <c r="AF30" s="283">
        <v>20</v>
      </c>
      <c r="AG30" s="283">
        <v>20</v>
      </c>
      <c r="AH30" s="283">
        <v>30</v>
      </c>
      <c r="AI30" s="283">
        <v>10</v>
      </c>
      <c r="AJ30" s="283">
        <v>80</v>
      </c>
      <c r="AK30" s="283">
        <v>40</v>
      </c>
      <c r="AL30" s="283">
        <v>200</v>
      </c>
      <c r="AM30" s="283"/>
      <c r="AN30" s="283">
        <v>400</v>
      </c>
      <c r="AO30" s="283">
        <v>500</v>
      </c>
      <c r="AP30" s="283" t="s">
        <v>3908</v>
      </c>
      <c r="AQ30" s="283">
        <v>5</v>
      </c>
      <c r="AR30" s="283">
        <v>4</v>
      </c>
      <c r="AS30" s="283" t="s">
        <v>3937</v>
      </c>
      <c r="AT30" s="283" t="s">
        <v>3938</v>
      </c>
      <c r="AU30" s="283" t="s">
        <v>3939</v>
      </c>
      <c r="AV30" s="283"/>
      <c r="AW30" s="283"/>
      <c r="AX30" s="283"/>
      <c r="AY30" s="283">
        <v>55</v>
      </c>
      <c r="AZ30" s="283">
        <v>60</v>
      </c>
      <c r="BA30" s="283">
        <v>2.08</v>
      </c>
      <c r="BB30" s="283">
        <v>3.9</v>
      </c>
      <c r="BC30" s="283">
        <v>0</v>
      </c>
      <c r="BD30" s="283">
        <v>0</v>
      </c>
      <c r="BE30" s="283">
        <v>20</v>
      </c>
      <c r="BF30" s="283">
        <v>43</v>
      </c>
      <c r="BG30" s="283">
        <v>30</v>
      </c>
      <c r="BH30" s="283">
        <v>40</v>
      </c>
      <c r="BI30" s="283">
        <v>60</v>
      </c>
      <c r="BJ30" s="283">
        <v>40</v>
      </c>
      <c r="BK30" s="283">
        <v>4</v>
      </c>
      <c r="BL30" s="283">
        <v>6</v>
      </c>
      <c r="BM30" s="283">
        <v>0</v>
      </c>
      <c r="BN30" s="283">
        <v>7</v>
      </c>
      <c r="BO30" s="283" t="s">
        <v>3904</v>
      </c>
      <c r="BP30" s="283" t="s">
        <v>5001</v>
      </c>
      <c r="BQ30" s="283" t="s">
        <v>5058</v>
      </c>
      <c r="BR30" s="283" t="s">
        <v>5059</v>
      </c>
      <c r="BS30" s="283" t="s">
        <v>5004</v>
      </c>
    </row>
    <row r="31" spans="1:71">
      <c r="A31" s="283">
        <v>10003013</v>
      </c>
      <c r="B31" s="283" t="s">
        <v>171</v>
      </c>
      <c r="C31" s="283">
        <v>4</v>
      </c>
      <c r="D31" s="283" t="s">
        <v>60</v>
      </c>
      <c r="E31" s="283" t="s">
        <v>3896</v>
      </c>
      <c r="F31" s="283" t="s">
        <v>3897</v>
      </c>
      <c r="G31" s="283" t="s">
        <v>3918</v>
      </c>
      <c r="H31" s="283">
        <v>63</v>
      </c>
      <c r="I31" s="283">
        <v>1</v>
      </c>
      <c r="J31" s="283">
        <v>3</v>
      </c>
      <c r="K31" s="283">
        <v>3</v>
      </c>
      <c r="L31" s="283">
        <v>22</v>
      </c>
      <c r="M31" s="283" t="s">
        <v>3930</v>
      </c>
      <c r="N31" s="283">
        <v>33.200000000000003</v>
      </c>
      <c r="O31" s="283">
        <v>30</v>
      </c>
      <c r="P31" s="283">
        <v>0</v>
      </c>
      <c r="Q31" s="283">
        <v>35</v>
      </c>
      <c r="R31" s="283">
        <v>0</v>
      </c>
      <c r="S31" s="283">
        <v>0</v>
      </c>
      <c r="T31" s="283">
        <v>40</v>
      </c>
      <c r="U31" s="283">
        <v>25</v>
      </c>
      <c r="V31" s="283">
        <v>55</v>
      </c>
      <c r="W31" s="283">
        <v>30</v>
      </c>
      <c r="X31" s="283">
        <v>36</v>
      </c>
      <c r="Y31" s="283">
        <v>90</v>
      </c>
      <c r="Z31" s="283">
        <v>30</v>
      </c>
      <c r="AA31" s="283">
        <v>50</v>
      </c>
      <c r="AB31" s="283">
        <v>42</v>
      </c>
      <c r="AC31" s="283">
        <v>67</v>
      </c>
      <c r="AD31" s="283">
        <v>0</v>
      </c>
      <c r="AE31" s="283">
        <v>0</v>
      </c>
      <c r="AF31" s="283">
        <v>20</v>
      </c>
      <c r="AG31" s="283">
        <v>20</v>
      </c>
      <c r="AH31" s="283">
        <v>30</v>
      </c>
      <c r="AI31" s="283">
        <v>10</v>
      </c>
      <c r="AJ31" s="283">
        <v>80</v>
      </c>
      <c r="AK31" s="283">
        <v>40</v>
      </c>
      <c r="AL31" s="283">
        <v>200</v>
      </c>
      <c r="AM31" s="283"/>
      <c r="AN31" s="283">
        <v>500</v>
      </c>
      <c r="AO31" s="283">
        <v>400</v>
      </c>
      <c r="AP31" s="283" t="s">
        <v>3908</v>
      </c>
      <c r="AQ31" s="283">
        <v>5</v>
      </c>
      <c r="AR31" s="283">
        <v>4</v>
      </c>
      <c r="AS31" s="283" t="s">
        <v>3937</v>
      </c>
      <c r="AT31" s="283" t="s">
        <v>3938</v>
      </c>
      <c r="AU31" s="283" t="s">
        <v>3939</v>
      </c>
      <c r="AV31" s="283"/>
      <c r="AW31" s="283"/>
      <c r="AX31" s="283"/>
      <c r="AY31" s="283">
        <v>55</v>
      </c>
      <c r="AZ31" s="283">
        <v>60</v>
      </c>
      <c r="BA31" s="283">
        <v>2.08</v>
      </c>
      <c r="BB31" s="283">
        <v>3.9</v>
      </c>
      <c r="BC31" s="283">
        <v>0</v>
      </c>
      <c r="BD31" s="283">
        <v>0</v>
      </c>
      <c r="BE31" s="283">
        <v>20</v>
      </c>
      <c r="BF31" s="283">
        <v>80</v>
      </c>
      <c r="BG31" s="283">
        <v>30</v>
      </c>
      <c r="BH31" s="283">
        <v>40</v>
      </c>
      <c r="BI31" s="283">
        <v>60</v>
      </c>
      <c r="BJ31" s="283">
        <v>40</v>
      </c>
      <c r="BK31" s="283">
        <v>4</v>
      </c>
      <c r="BL31" s="283">
        <v>6</v>
      </c>
      <c r="BM31" s="283">
        <v>0</v>
      </c>
      <c r="BN31" s="283">
        <v>7</v>
      </c>
      <c r="BO31" s="283" t="s">
        <v>3904</v>
      </c>
      <c r="BP31" s="283" t="s">
        <v>5001</v>
      </c>
      <c r="BQ31" s="283"/>
      <c r="BR31" s="283"/>
      <c r="BS31" s="283" t="s">
        <v>5004</v>
      </c>
    </row>
    <row r="32" spans="1:71">
      <c r="A32" s="283">
        <v>10003113</v>
      </c>
      <c r="B32" s="283" t="s">
        <v>569</v>
      </c>
      <c r="C32" s="283">
        <v>4</v>
      </c>
      <c r="D32" s="283" t="s">
        <v>60</v>
      </c>
      <c r="E32" s="283" t="s">
        <v>3896</v>
      </c>
      <c r="F32" s="283" t="s">
        <v>3897</v>
      </c>
      <c r="G32" s="283" t="s">
        <v>3918</v>
      </c>
      <c r="H32" s="283">
        <v>52</v>
      </c>
      <c r="I32" s="283">
        <v>0</v>
      </c>
      <c r="J32" s="283">
        <v>3</v>
      </c>
      <c r="K32" s="283">
        <v>3</v>
      </c>
      <c r="L32" s="283">
        <v>10</v>
      </c>
      <c r="M32" s="283" t="s">
        <v>3930</v>
      </c>
      <c r="N32" s="283">
        <v>32.5</v>
      </c>
      <c r="O32" s="283">
        <v>30</v>
      </c>
      <c r="P32" s="283">
        <v>0</v>
      </c>
      <c r="Q32" s="283">
        <v>40</v>
      </c>
      <c r="R32" s="283">
        <v>0</v>
      </c>
      <c r="S32" s="283">
        <v>0</v>
      </c>
      <c r="T32" s="283">
        <v>32</v>
      </c>
      <c r="U32" s="283">
        <v>25</v>
      </c>
      <c r="V32" s="283">
        <v>42</v>
      </c>
      <c r="W32" s="283">
        <v>30</v>
      </c>
      <c r="X32" s="283">
        <v>36</v>
      </c>
      <c r="Y32" s="283">
        <v>90</v>
      </c>
      <c r="Z32" s="283">
        <v>30</v>
      </c>
      <c r="AA32" s="283">
        <v>50</v>
      </c>
      <c r="AB32" s="283">
        <v>38</v>
      </c>
      <c r="AC32" s="283">
        <v>63</v>
      </c>
      <c r="AD32" s="283">
        <v>0</v>
      </c>
      <c r="AE32" s="283">
        <v>0</v>
      </c>
      <c r="AF32" s="283">
        <v>21</v>
      </c>
      <c r="AG32" s="283">
        <v>21</v>
      </c>
      <c r="AH32" s="283">
        <v>23</v>
      </c>
      <c r="AI32" s="283">
        <v>10</v>
      </c>
      <c r="AJ32" s="283">
        <v>75</v>
      </c>
      <c r="AK32" s="283">
        <v>0</v>
      </c>
      <c r="AL32" s="283"/>
      <c r="AM32" s="283"/>
      <c r="AN32" s="283"/>
      <c r="AO32" s="283"/>
      <c r="AP32" s="283"/>
      <c r="AQ32" s="283"/>
      <c r="AR32" s="283">
        <v>4</v>
      </c>
      <c r="AS32" s="283" t="s">
        <v>3729</v>
      </c>
      <c r="AT32" s="283"/>
      <c r="AU32" s="283"/>
      <c r="AV32" s="283"/>
      <c r="AW32" s="283"/>
      <c r="AX32" s="283"/>
      <c r="AY32" s="283">
        <v>55</v>
      </c>
      <c r="AZ32" s="283">
        <v>60</v>
      </c>
      <c r="BA32" s="283">
        <v>2.08</v>
      </c>
      <c r="BB32" s="283">
        <v>3.9</v>
      </c>
      <c r="BC32" s="283">
        <v>0</v>
      </c>
      <c r="BD32" s="283">
        <v>0</v>
      </c>
      <c r="BE32" s="283">
        <v>16</v>
      </c>
      <c r="BF32" s="283">
        <v>54</v>
      </c>
      <c r="BG32" s="283">
        <v>30</v>
      </c>
      <c r="BH32" s="283">
        <v>40</v>
      </c>
      <c r="BI32" s="283">
        <v>60</v>
      </c>
      <c r="BJ32" s="283">
        <v>40</v>
      </c>
      <c r="BK32" s="283">
        <v>8</v>
      </c>
      <c r="BL32" s="283">
        <v>10</v>
      </c>
      <c r="BM32" s="283">
        <v>0</v>
      </c>
      <c r="BN32" s="283">
        <v>15</v>
      </c>
      <c r="BO32" s="283" t="s">
        <v>3904</v>
      </c>
      <c r="BP32" s="283" t="s">
        <v>5001</v>
      </c>
      <c r="BQ32" s="283" t="s">
        <v>5060</v>
      </c>
      <c r="BR32" s="283" t="s">
        <v>5061</v>
      </c>
      <c r="BS32" s="283" t="s">
        <v>5004</v>
      </c>
    </row>
    <row r="33" spans="1:71">
      <c r="A33" s="283">
        <v>10003212</v>
      </c>
      <c r="B33" s="283" t="s">
        <v>47</v>
      </c>
      <c r="C33" s="283">
        <v>3</v>
      </c>
      <c r="D33" s="283" t="s">
        <v>55</v>
      </c>
      <c r="E33" s="283" t="s">
        <v>3934</v>
      </c>
      <c r="F33" s="283" t="s">
        <v>3940</v>
      </c>
      <c r="G33" s="283" t="s">
        <v>3905</v>
      </c>
      <c r="H33" s="283">
        <v>45</v>
      </c>
      <c r="I33" s="283">
        <v>-1</v>
      </c>
      <c r="J33" s="283">
        <v>2</v>
      </c>
      <c r="K33" s="283">
        <v>2</v>
      </c>
      <c r="L33" s="283">
        <v>15</v>
      </c>
      <c r="M33" s="283" t="s">
        <v>3941</v>
      </c>
      <c r="N33" s="283">
        <v>35</v>
      </c>
      <c r="O33" s="283">
        <v>20</v>
      </c>
      <c r="P33" s="283">
        <v>42</v>
      </c>
      <c r="Q33" s="283">
        <v>20</v>
      </c>
      <c r="R33" s="283">
        <v>21</v>
      </c>
      <c r="S33" s="283">
        <v>35</v>
      </c>
      <c r="T33" s="283">
        <v>33</v>
      </c>
      <c r="U33" s="283">
        <v>15</v>
      </c>
      <c r="V33" s="283">
        <v>20</v>
      </c>
      <c r="W33" s="283">
        <v>30</v>
      </c>
      <c r="X33" s="283">
        <v>35</v>
      </c>
      <c r="Y33" s="283">
        <v>86</v>
      </c>
      <c r="Z33" s="283">
        <v>37</v>
      </c>
      <c r="AA33" s="283">
        <v>77</v>
      </c>
      <c r="AB33" s="283">
        <v>16</v>
      </c>
      <c r="AC33" s="283">
        <v>51</v>
      </c>
      <c r="AD33" s="283">
        <v>0</v>
      </c>
      <c r="AE33" s="283">
        <v>0</v>
      </c>
      <c r="AF33" s="283">
        <v>2</v>
      </c>
      <c r="AG33" s="283">
        <v>2</v>
      </c>
      <c r="AH33" s="283">
        <v>2</v>
      </c>
      <c r="AI33" s="283"/>
      <c r="AJ33" s="283">
        <v>6</v>
      </c>
      <c r="AK33" s="283">
        <v>45</v>
      </c>
      <c r="AL33" s="283">
        <v>300</v>
      </c>
      <c r="AM33" s="283">
        <v>300</v>
      </c>
      <c r="AN33" s="283">
        <v>200</v>
      </c>
      <c r="AO33" s="283"/>
      <c r="AP33" s="283" t="s">
        <v>3942</v>
      </c>
      <c r="AQ33" s="283">
        <v>10</v>
      </c>
      <c r="AR33" s="283">
        <v>3</v>
      </c>
      <c r="AS33" s="283" t="s">
        <v>3943</v>
      </c>
      <c r="AT33" s="283" t="s">
        <v>3944</v>
      </c>
      <c r="AU33" s="283"/>
      <c r="AV33" s="283"/>
      <c r="AW33" s="283"/>
      <c r="AX33" s="283"/>
      <c r="AY33" s="283">
        <v>40</v>
      </c>
      <c r="AZ33" s="283">
        <v>65</v>
      </c>
      <c r="BA33" s="283">
        <v>1.28</v>
      </c>
      <c r="BB33" s="283">
        <v>2.4</v>
      </c>
      <c r="BC33" s="283">
        <v>42</v>
      </c>
      <c r="BD33" s="283">
        <v>14</v>
      </c>
      <c r="BE33" s="283">
        <v>17</v>
      </c>
      <c r="BF33" s="283">
        <v>10</v>
      </c>
      <c r="BG33" s="283">
        <v>30</v>
      </c>
      <c r="BH33" s="283">
        <v>40</v>
      </c>
      <c r="BI33" s="283">
        <v>30</v>
      </c>
      <c r="BJ33" s="283">
        <v>0</v>
      </c>
      <c r="BK33" s="283">
        <v>1</v>
      </c>
      <c r="BL33" s="283">
        <v>4</v>
      </c>
      <c r="BM33" s="283">
        <v>4</v>
      </c>
      <c r="BN33" s="283">
        <v>2</v>
      </c>
      <c r="BO33" s="283" t="s">
        <v>3904</v>
      </c>
      <c r="BP33" s="283" t="s">
        <v>5001</v>
      </c>
      <c r="BQ33" s="283" t="s">
        <v>5062</v>
      </c>
      <c r="BR33" s="283" t="s">
        <v>5063</v>
      </c>
      <c r="BS33" s="283" t="s">
        <v>5004</v>
      </c>
    </row>
    <row r="34" spans="1:71">
      <c r="A34" s="283">
        <v>10003312</v>
      </c>
      <c r="B34" s="283" t="s">
        <v>26</v>
      </c>
      <c r="C34" s="283">
        <v>3</v>
      </c>
      <c r="D34" s="283" t="s">
        <v>55</v>
      </c>
      <c r="E34" s="283" t="s">
        <v>3934</v>
      </c>
      <c r="F34" s="283" t="s">
        <v>3940</v>
      </c>
      <c r="G34" s="283" t="s">
        <v>3905</v>
      </c>
      <c r="H34" s="283">
        <v>45</v>
      </c>
      <c r="I34" s="283">
        <v>-1</v>
      </c>
      <c r="J34" s="283">
        <v>2</v>
      </c>
      <c r="K34" s="283">
        <v>2</v>
      </c>
      <c r="L34" s="283">
        <v>13</v>
      </c>
      <c r="M34" s="283" t="s">
        <v>3941</v>
      </c>
      <c r="N34" s="283">
        <v>35</v>
      </c>
      <c r="O34" s="283">
        <v>20</v>
      </c>
      <c r="P34" s="283">
        <v>42</v>
      </c>
      <c r="Q34" s="283">
        <v>20</v>
      </c>
      <c r="R34" s="283">
        <v>21</v>
      </c>
      <c r="S34" s="283">
        <v>35</v>
      </c>
      <c r="T34" s="283">
        <v>33</v>
      </c>
      <c r="U34" s="283">
        <v>15</v>
      </c>
      <c r="V34" s="283">
        <v>20</v>
      </c>
      <c r="W34" s="283">
        <v>30</v>
      </c>
      <c r="X34" s="283">
        <v>35</v>
      </c>
      <c r="Y34" s="283">
        <v>86</v>
      </c>
      <c r="Z34" s="283">
        <v>37</v>
      </c>
      <c r="AA34" s="283">
        <v>77</v>
      </c>
      <c r="AB34" s="283">
        <v>16</v>
      </c>
      <c r="AC34" s="283">
        <v>51</v>
      </c>
      <c r="AD34" s="283">
        <v>0</v>
      </c>
      <c r="AE34" s="283">
        <v>0</v>
      </c>
      <c r="AF34" s="283">
        <v>2</v>
      </c>
      <c r="AG34" s="283">
        <v>2</v>
      </c>
      <c r="AH34" s="283">
        <v>2</v>
      </c>
      <c r="AI34" s="283"/>
      <c r="AJ34" s="283">
        <v>6</v>
      </c>
      <c r="AK34" s="283">
        <v>50</v>
      </c>
      <c r="AL34" s="283">
        <v>300</v>
      </c>
      <c r="AM34" s="283">
        <v>300</v>
      </c>
      <c r="AN34" s="283">
        <v>200</v>
      </c>
      <c r="AO34" s="283"/>
      <c r="AP34" s="283" t="s">
        <v>3942</v>
      </c>
      <c r="AQ34" s="283">
        <v>10</v>
      </c>
      <c r="AR34" s="283">
        <v>3</v>
      </c>
      <c r="AS34" s="283" t="s">
        <v>3943</v>
      </c>
      <c r="AT34" s="283" t="s">
        <v>3944</v>
      </c>
      <c r="AU34" s="283"/>
      <c r="AV34" s="283"/>
      <c r="AW34" s="283"/>
      <c r="AX34" s="283"/>
      <c r="AY34" s="283">
        <v>40</v>
      </c>
      <c r="AZ34" s="283">
        <v>65</v>
      </c>
      <c r="BA34" s="283">
        <v>1.28</v>
      </c>
      <c r="BB34" s="283">
        <v>2.4</v>
      </c>
      <c r="BC34" s="283">
        <v>42</v>
      </c>
      <c r="BD34" s="283">
        <v>14</v>
      </c>
      <c r="BE34" s="283">
        <v>17</v>
      </c>
      <c r="BF34" s="283">
        <v>10</v>
      </c>
      <c r="BG34" s="283">
        <v>30</v>
      </c>
      <c r="BH34" s="283">
        <v>40</v>
      </c>
      <c r="BI34" s="283">
        <v>30</v>
      </c>
      <c r="BJ34" s="283">
        <v>0</v>
      </c>
      <c r="BK34" s="283">
        <v>1</v>
      </c>
      <c r="BL34" s="283">
        <v>4</v>
      </c>
      <c r="BM34" s="283">
        <v>4</v>
      </c>
      <c r="BN34" s="283">
        <v>2</v>
      </c>
      <c r="BO34" s="283" t="s">
        <v>3904</v>
      </c>
      <c r="BP34" s="283" t="s">
        <v>5001</v>
      </c>
      <c r="BQ34" s="283" t="s">
        <v>5062</v>
      </c>
      <c r="BR34" s="283" t="s">
        <v>5064</v>
      </c>
      <c r="BS34" s="283" t="s">
        <v>5004</v>
      </c>
    </row>
    <row r="35" spans="1:71">
      <c r="A35" s="283">
        <v>10003412</v>
      </c>
      <c r="B35" s="283" t="s">
        <v>617</v>
      </c>
      <c r="C35" s="283">
        <v>3</v>
      </c>
      <c r="D35" s="283" t="s">
        <v>55</v>
      </c>
      <c r="E35" s="283" t="s">
        <v>3934</v>
      </c>
      <c r="F35" s="283" t="s">
        <v>3940</v>
      </c>
      <c r="G35" s="283" t="s">
        <v>3905</v>
      </c>
      <c r="H35" s="283">
        <v>45</v>
      </c>
      <c r="I35" s="283">
        <v>-1</v>
      </c>
      <c r="J35" s="283">
        <v>2</v>
      </c>
      <c r="K35" s="283">
        <v>2</v>
      </c>
      <c r="L35" s="283">
        <v>14</v>
      </c>
      <c r="M35" s="283" t="s">
        <v>3941</v>
      </c>
      <c r="N35" s="283">
        <v>35</v>
      </c>
      <c r="O35" s="283">
        <v>20</v>
      </c>
      <c r="P35" s="283">
        <v>42</v>
      </c>
      <c r="Q35" s="283">
        <v>20</v>
      </c>
      <c r="R35" s="283">
        <v>21</v>
      </c>
      <c r="S35" s="283">
        <v>35</v>
      </c>
      <c r="T35" s="283">
        <v>33</v>
      </c>
      <c r="U35" s="283">
        <v>15</v>
      </c>
      <c r="V35" s="283">
        <v>20</v>
      </c>
      <c r="W35" s="283">
        <v>30</v>
      </c>
      <c r="X35" s="283">
        <v>35</v>
      </c>
      <c r="Y35" s="283">
        <v>86</v>
      </c>
      <c r="Z35" s="283">
        <v>37</v>
      </c>
      <c r="AA35" s="283">
        <v>77</v>
      </c>
      <c r="AB35" s="283">
        <v>16</v>
      </c>
      <c r="AC35" s="283">
        <v>51</v>
      </c>
      <c r="AD35" s="283">
        <v>0</v>
      </c>
      <c r="AE35" s="283">
        <v>0</v>
      </c>
      <c r="AF35" s="283">
        <v>2</v>
      </c>
      <c r="AG35" s="283">
        <v>2</v>
      </c>
      <c r="AH35" s="283">
        <v>2</v>
      </c>
      <c r="AI35" s="283"/>
      <c r="AJ35" s="283">
        <v>6</v>
      </c>
      <c r="AK35" s="283">
        <v>55</v>
      </c>
      <c r="AL35" s="283">
        <v>300</v>
      </c>
      <c r="AM35" s="283">
        <v>300</v>
      </c>
      <c r="AN35" s="283"/>
      <c r="AO35" s="283">
        <v>300</v>
      </c>
      <c r="AP35" s="283" t="s">
        <v>3942</v>
      </c>
      <c r="AQ35" s="283">
        <v>12</v>
      </c>
      <c r="AR35" s="283">
        <v>3</v>
      </c>
      <c r="AS35" s="283" t="s">
        <v>3943</v>
      </c>
      <c r="AT35" s="283"/>
      <c r="AU35" s="283"/>
      <c r="AV35" s="283"/>
      <c r="AW35" s="283"/>
      <c r="AX35" s="283"/>
      <c r="AY35" s="283">
        <v>40</v>
      </c>
      <c r="AZ35" s="283">
        <v>65</v>
      </c>
      <c r="BA35" s="283">
        <v>1.28</v>
      </c>
      <c r="BB35" s="283">
        <v>2.4</v>
      </c>
      <c r="BC35" s="283">
        <v>42</v>
      </c>
      <c r="BD35" s="283">
        <v>14</v>
      </c>
      <c r="BE35" s="283">
        <v>17</v>
      </c>
      <c r="BF35" s="283">
        <v>10</v>
      </c>
      <c r="BG35" s="283">
        <v>30</v>
      </c>
      <c r="BH35" s="283">
        <v>40</v>
      </c>
      <c r="BI35" s="283">
        <v>30</v>
      </c>
      <c r="BJ35" s="283">
        <v>0</v>
      </c>
      <c r="BK35" s="283">
        <v>0</v>
      </c>
      <c r="BL35" s="283">
        <v>3</v>
      </c>
      <c r="BM35" s="283">
        <v>4</v>
      </c>
      <c r="BN35" s="283">
        <v>0</v>
      </c>
      <c r="BO35" s="283" t="s">
        <v>3904</v>
      </c>
      <c r="BP35" s="283" t="s">
        <v>5001</v>
      </c>
      <c r="BQ35" s="283" t="s">
        <v>5065</v>
      </c>
      <c r="BR35" s="283" t="s">
        <v>5066</v>
      </c>
      <c r="BS35" s="283" t="s">
        <v>5004</v>
      </c>
    </row>
    <row r="36" spans="1:71">
      <c r="A36" s="283">
        <v>10003512</v>
      </c>
      <c r="B36" s="283" t="s">
        <v>618</v>
      </c>
      <c r="C36" s="283">
        <v>3</v>
      </c>
      <c r="D36" s="283" t="s">
        <v>55</v>
      </c>
      <c r="E36" s="283" t="s">
        <v>3934</v>
      </c>
      <c r="F36" s="283" t="s">
        <v>3940</v>
      </c>
      <c r="G36" s="283" t="s">
        <v>3905</v>
      </c>
      <c r="H36" s="283">
        <v>45</v>
      </c>
      <c r="I36" s="283">
        <v>-1</v>
      </c>
      <c r="J36" s="283">
        <v>2</v>
      </c>
      <c r="K36" s="283">
        <v>2</v>
      </c>
      <c r="L36" s="283">
        <v>15</v>
      </c>
      <c r="M36" s="283" t="s">
        <v>3941</v>
      </c>
      <c r="N36" s="283">
        <v>35</v>
      </c>
      <c r="O36" s="283">
        <v>20</v>
      </c>
      <c r="P36" s="283">
        <v>42</v>
      </c>
      <c r="Q36" s="283">
        <v>20</v>
      </c>
      <c r="R36" s="283">
        <v>21</v>
      </c>
      <c r="S36" s="283">
        <v>35</v>
      </c>
      <c r="T36" s="283">
        <v>33</v>
      </c>
      <c r="U36" s="283">
        <v>15</v>
      </c>
      <c r="V36" s="283">
        <v>20</v>
      </c>
      <c r="W36" s="283">
        <v>30</v>
      </c>
      <c r="X36" s="283">
        <v>35</v>
      </c>
      <c r="Y36" s="283">
        <v>86</v>
      </c>
      <c r="Z36" s="283">
        <v>37</v>
      </c>
      <c r="AA36" s="283">
        <v>77</v>
      </c>
      <c r="AB36" s="283">
        <v>16</v>
      </c>
      <c r="AC36" s="283">
        <v>51</v>
      </c>
      <c r="AD36" s="283">
        <v>0</v>
      </c>
      <c r="AE36" s="283">
        <v>0</v>
      </c>
      <c r="AF36" s="283">
        <v>2</v>
      </c>
      <c r="AG36" s="283">
        <v>2</v>
      </c>
      <c r="AH36" s="283">
        <v>2</v>
      </c>
      <c r="AI36" s="283"/>
      <c r="AJ36" s="283">
        <v>6</v>
      </c>
      <c r="AK36" s="283">
        <v>45</v>
      </c>
      <c r="AL36" s="283">
        <v>300</v>
      </c>
      <c r="AM36" s="283">
        <v>300</v>
      </c>
      <c r="AN36" s="283">
        <v>200</v>
      </c>
      <c r="AO36" s="283"/>
      <c r="AP36" s="283" t="s">
        <v>3942</v>
      </c>
      <c r="AQ36" s="283">
        <v>10</v>
      </c>
      <c r="AR36" s="283">
        <v>3</v>
      </c>
      <c r="AS36" s="283" t="s">
        <v>3943</v>
      </c>
      <c r="AT36" s="283"/>
      <c r="AU36" s="283"/>
      <c r="AV36" s="283"/>
      <c r="AW36" s="283"/>
      <c r="AX36" s="283"/>
      <c r="AY36" s="283">
        <v>40</v>
      </c>
      <c r="AZ36" s="283">
        <v>65</v>
      </c>
      <c r="BA36" s="283">
        <v>1.28</v>
      </c>
      <c r="BB36" s="283">
        <v>2.4</v>
      </c>
      <c r="BC36" s="283">
        <v>42</v>
      </c>
      <c r="BD36" s="283">
        <v>14</v>
      </c>
      <c r="BE36" s="283">
        <v>17</v>
      </c>
      <c r="BF36" s="283">
        <v>10</v>
      </c>
      <c r="BG36" s="283">
        <v>30</v>
      </c>
      <c r="BH36" s="283">
        <v>40</v>
      </c>
      <c r="BI36" s="283">
        <v>30</v>
      </c>
      <c r="BJ36" s="283">
        <v>0</v>
      </c>
      <c r="BK36" s="283">
        <v>0</v>
      </c>
      <c r="BL36" s="283">
        <v>3</v>
      </c>
      <c r="BM36" s="283">
        <v>4</v>
      </c>
      <c r="BN36" s="283">
        <v>0</v>
      </c>
      <c r="BO36" s="283" t="s">
        <v>3904</v>
      </c>
      <c r="BP36" s="283" t="s">
        <v>5001</v>
      </c>
      <c r="BQ36" s="283" t="s">
        <v>5067</v>
      </c>
      <c r="BR36" s="283" t="s">
        <v>5068</v>
      </c>
      <c r="BS36" s="283" t="s">
        <v>5004</v>
      </c>
    </row>
    <row r="37" spans="1:71">
      <c r="A37" s="283">
        <v>10003612</v>
      </c>
      <c r="B37" s="283" t="s">
        <v>3945</v>
      </c>
      <c r="C37" s="283">
        <v>3</v>
      </c>
      <c r="D37" s="283" t="s">
        <v>55</v>
      </c>
      <c r="E37" s="283" t="s">
        <v>3934</v>
      </c>
      <c r="F37" s="283" t="s">
        <v>3940</v>
      </c>
      <c r="G37" s="283" t="s">
        <v>3910</v>
      </c>
      <c r="H37" s="283">
        <v>52</v>
      </c>
      <c r="I37" s="283">
        <v>0</v>
      </c>
      <c r="J37" s="283">
        <v>2</v>
      </c>
      <c r="K37" s="283">
        <v>2</v>
      </c>
      <c r="L37" s="283">
        <v>15</v>
      </c>
      <c r="M37" s="283" t="s">
        <v>3941</v>
      </c>
      <c r="N37" s="283">
        <v>32.5</v>
      </c>
      <c r="O37" s="283">
        <v>20</v>
      </c>
      <c r="P37" s="283">
        <v>36</v>
      </c>
      <c r="Q37" s="283">
        <v>20</v>
      </c>
      <c r="R37" s="283">
        <v>20</v>
      </c>
      <c r="S37" s="283">
        <v>35</v>
      </c>
      <c r="T37" s="283">
        <v>33</v>
      </c>
      <c r="U37" s="283">
        <v>15</v>
      </c>
      <c r="V37" s="283">
        <v>22</v>
      </c>
      <c r="W37" s="283">
        <v>30</v>
      </c>
      <c r="X37" s="283">
        <v>35</v>
      </c>
      <c r="Y37" s="283">
        <v>86</v>
      </c>
      <c r="Z37" s="283">
        <v>30</v>
      </c>
      <c r="AA37" s="283">
        <v>70</v>
      </c>
      <c r="AB37" s="283">
        <v>14</v>
      </c>
      <c r="AC37" s="283">
        <v>49</v>
      </c>
      <c r="AD37" s="283">
        <v>0</v>
      </c>
      <c r="AE37" s="283">
        <v>0</v>
      </c>
      <c r="AF37" s="283">
        <v>3</v>
      </c>
      <c r="AG37" s="283">
        <v>3</v>
      </c>
      <c r="AH37" s="283">
        <v>3</v>
      </c>
      <c r="AI37" s="283"/>
      <c r="AJ37" s="283">
        <v>9</v>
      </c>
      <c r="AK37" s="283">
        <v>30</v>
      </c>
      <c r="AL37" s="283">
        <v>100</v>
      </c>
      <c r="AM37" s="283">
        <v>100</v>
      </c>
      <c r="AN37" s="283">
        <v>200</v>
      </c>
      <c r="AO37" s="283"/>
      <c r="AP37" s="283" t="s">
        <v>3942</v>
      </c>
      <c r="AQ37" s="283">
        <v>6</v>
      </c>
      <c r="AR37" s="283">
        <v>3</v>
      </c>
      <c r="AS37" s="283" t="s">
        <v>3946</v>
      </c>
      <c r="AT37" s="283"/>
      <c r="AU37" s="283"/>
      <c r="AV37" s="283"/>
      <c r="AW37" s="283"/>
      <c r="AX37" s="283"/>
      <c r="AY37" s="283">
        <v>35</v>
      </c>
      <c r="AZ37" s="283">
        <v>65</v>
      </c>
      <c r="BA37" s="283">
        <v>1.28</v>
      </c>
      <c r="BB37" s="283">
        <v>2.64</v>
      </c>
      <c r="BC37" s="283">
        <v>36</v>
      </c>
      <c r="BD37" s="283">
        <v>10</v>
      </c>
      <c r="BE37" s="283">
        <v>20</v>
      </c>
      <c r="BF37" s="283">
        <v>11</v>
      </c>
      <c r="BG37" s="283">
        <v>30</v>
      </c>
      <c r="BH37" s="283">
        <v>40</v>
      </c>
      <c r="BI37" s="283">
        <v>30</v>
      </c>
      <c r="BJ37" s="283">
        <v>0</v>
      </c>
      <c r="BK37" s="283">
        <v>0</v>
      </c>
      <c r="BL37" s="283">
        <v>3</v>
      </c>
      <c r="BM37" s="283">
        <v>4</v>
      </c>
      <c r="BN37" s="283">
        <v>0</v>
      </c>
      <c r="BO37" s="283" t="s">
        <v>3904</v>
      </c>
      <c r="BP37" s="283" t="s">
        <v>5001</v>
      </c>
      <c r="BQ37" s="283" t="s">
        <v>5069</v>
      </c>
      <c r="BR37" s="283" t="s">
        <v>5070</v>
      </c>
      <c r="BS37" s="283" t="s">
        <v>5004</v>
      </c>
    </row>
    <row r="38" spans="1:71">
      <c r="A38" s="283">
        <v>10003712</v>
      </c>
      <c r="B38" s="283" t="s">
        <v>619</v>
      </c>
      <c r="C38" s="283">
        <v>3</v>
      </c>
      <c r="D38" s="283" t="s">
        <v>55</v>
      </c>
      <c r="E38" s="283" t="s">
        <v>3934</v>
      </c>
      <c r="F38" s="283" t="s">
        <v>3940</v>
      </c>
      <c r="G38" s="283" t="s">
        <v>3910</v>
      </c>
      <c r="H38" s="283">
        <v>52</v>
      </c>
      <c r="I38" s="283">
        <v>0</v>
      </c>
      <c r="J38" s="283">
        <v>2</v>
      </c>
      <c r="K38" s="283">
        <v>2</v>
      </c>
      <c r="L38" s="283">
        <v>15</v>
      </c>
      <c r="M38" s="283" t="s">
        <v>3941</v>
      </c>
      <c r="N38" s="283">
        <v>32.5</v>
      </c>
      <c r="O38" s="283">
        <v>20</v>
      </c>
      <c r="P38" s="283">
        <v>36</v>
      </c>
      <c r="Q38" s="283">
        <v>20</v>
      </c>
      <c r="R38" s="283">
        <v>20</v>
      </c>
      <c r="S38" s="283">
        <v>35</v>
      </c>
      <c r="T38" s="283">
        <v>33</v>
      </c>
      <c r="U38" s="283">
        <v>15</v>
      </c>
      <c r="V38" s="283">
        <v>22</v>
      </c>
      <c r="W38" s="283">
        <v>30</v>
      </c>
      <c r="X38" s="283">
        <v>35</v>
      </c>
      <c r="Y38" s="283">
        <v>86</v>
      </c>
      <c r="Z38" s="283">
        <v>30</v>
      </c>
      <c r="AA38" s="283">
        <v>70</v>
      </c>
      <c r="AB38" s="283">
        <v>14</v>
      </c>
      <c r="AC38" s="283">
        <v>49</v>
      </c>
      <c r="AD38" s="283">
        <v>0</v>
      </c>
      <c r="AE38" s="283">
        <v>0</v>
      </c>
      <c r="AF38" s="283">
        <v>3</v>
      </c>
      <c r="AG38" s="283">
        <v>3</v>
      </c>
      <c r="AH38" s="283">
        <v>3</v>
      </c>
      <c r="AI38" s="283"/>
      <c r="AJ38" s="283">
        <v>9</v>
      </c>
      <c r="AK38" s="283">
        <v>30</v>
      </c>
      <c r="AL38" s="283">
        <v>100</v>
      </c>
      <c r="AM38" s="283">
        <v>100</v>
      </c>
      <c r="AN38" s="283">
        <v>200</v>
      </c>
      <c r="AO38" s="283"/>
      <c r="AP38" s="283" t="s">
        <v>3942</v>
      </c>
      <c r="AQ38" s="283">
        <v>6</v>
      </c>
      <c r="AR38" s="283">
        <v>3</v>
      </c>
      <c r="AS38" s="283" t="s">
        <v>3946</v>
      </c>
      <c r="AT38" s="283"/>
      <c r="AU38" s="283"/>
      <c r="AV38" s="283"/>
      <c r="AW38" s="283"/>
      <c r="AX38" s="283"/>
      <c r="AY38" s="283">
        <v>35</v>
      </c>
      <c r="AZ38" s="283">
        <v>65</v>
      </c>
      <c r="BA38" s="283">
        <v>1.28</v>
      </c>
      <c r="BB38" s="283">
        <v>2.64</v>
      </c>
      <c r="BC38" s="283">
        <v>36</v>
      </c>
      <c r="BD38" s="283">
        <v>10</v>
      </c>
      <c r="BE38" s="283">
        <v>20</v>
      </c>
      <c r="BF38" s="283">
        <v>11</v>
      </c>
      <c r="BG38" s="283">
        <v>30</v>
      </c>
      <c r="BH38" s="283">
        <v>40</v>
      </c>
      <c r="BI38" s="283">
        <v>30</v>
      </c>
      <c r="BJ38" s="283">
        <v>0</v>
      </c>
      <c r="BK38" s="283">
        <v>0</v>
      </c>
      <c r="BL38" s="283">
        <v>3</v>
      </c>
      <c r="BM38" s="283">
        <v>4</v>
      </c>
      <c r="BN38" s="283">
        <v>0</v>
      </c>
      <c r="BO38" s="283" t="s">
        <v>3904</v>
      </c>
      <c r="BP38" s="283" t="s">
        <v>5001</v>
      </c>
      <c r="BQ38" s="283" t="s">
        <v>5071</v>
      </c>
      <c r="BR38" s="283" t="s">
        <v>5072</v>
      </c>
      <c r="BS38" s="283" t="s">
        <v>5004</v>
      </c>
    </row>
    <row r="39" spans="1:71">
      <c r="A39" s="283">
        <v>10003812</v>
      </c>
      <c r="B39" s="283" t="s">
        <v>49</v>
      </c>
      <c r="C39" s="283">
        <v>5</v>
      </c>
      <c r="D39" s="283" t="s">
        <v>55</v>
      </c>
      <c r="E39" s="283" t="s">
        <v>3934</v>
      </c>
      <c r="F39" s="283" t="s">
        <v>3940</v>
      </c>
      <c r="G39" s="283" t="s">
        <v>3910</v>
      </c>
      <c r="H39" s="283">
        <v>54</v>
      </c>
      <c r="I39" s="283">
        <v>2</v>
      </c>
      <c r="J39" s="283">
        <v>2</v>
      </c>
      <c r="K39" s="283">
        <v>2</v>
      </c>
      <c r="L39" s="283">
        <v>25</v>
      </c>
      <c r="M39" s="283" t="s">
        <v>3941</v>
      </c>
      <c r="N39" s="283">
        <v>32</v>
      </c>
      <c r="O39" s="283">
        <v>20</v>
      </c>
      <c r="P39" s="283">
        <v>36</v>
      </c>
      <c r="Q39" s="283">
        <v>20</v>
      </c>
      <c r="R39" s="283">
        <v>20</v>
      </c>
      <c r="S39" s="283">
        <v>35</v>
      </c>
      <c r="T39" s="283">
        <v>36</v>
      </c>
      <c r="U39" s="283">
        <v>15</v>
      </c>
      <c r="V39" s="283">
        <v>22</v>
      </c>
      <c r="W39" s="283">
        <v>30</v>
      </c>
      <c r="X39" s="283">
        <v>37</v>
      </c>
      <c r="Y39" s="283">
        <v>88</v>
      </c>
      <c r="Z39" s="283">
        <v>30</v>
      </c>
      <c r="AA39" s="283">
        <v>70</v>
      </c>
      <c r="AB39" s="283">
        <v>14</v>
      </c>
      <c r="AC39" s="283">
        <v>49</v>
      </c>
      <c r="AD39" s="283">
        <v>0</v>
      </c>
      <c r="AE39" s="283">
        <v>0</v>
      </c>
      <c r="AF39" s="283">
        <v>3</v>
      </c>
      <c r="AG39" s="283">
        <v>3</v>
      </c>
      <c r="AH39" s="283">
        <v>3</v>
      </c>
      <c r="AI39" s="283"/>
      <c r="AJ39" s="283">
        <v>9</v>
      </c>
      <c r="AK39" s="283">
        <v>30</v>
      </c>
      <c r="AL39" s="283">
        <v>100</v>
      </c>
      <c r="AM39" s="283">
        <v>100</v>
      </c>
      <c r="AN39" s="283">
        <v>200</v>
      </c>
      <c r="AO39" s="283"/>
      <c r="AP39" s="283" t="s">
        <v>3942</v>
      </c>
      <c r="AQ39" s="283">
        <v>6</v>
      </c>
      <c r="AR39" s="283">
        <v>3</v>
      </c>
      <c r="AS39" s="283" t="s">
        <v>3946</v>
      </c>
      <c r="AT39" s="283"/>
      <c r="AU39" s="283"/>
      <c r="AV39" s="283"/>
      <c r="AW39" s="283"/>
      <c r="AX39" s="283"/>
      <c r="AY39" s="283">
        <v>35</v>
      </c>
      <c r="AZ39" s="283">
        <v>65</v>
      </c>
      <c r="BA39" s="283">
        <v>1.28</v>
      </c>
      <c r="BB39" s="283">
        <v>2.64</v>
      </c>
      <c r="BC39" s="283">
        <v>36</v>
      </c>
      <c r="BD39" s="283">
        <v>10</v>
      </c>
      <c r="BE39" s="283">
        <v>21</v>
      </c>
      <c r="BF39" s="283">
        <v>11</v>
      </c>
      <c r="BG39" s="283">
        <v>30</v>
      </c>
      <c r="BH39" s="283">
        <v>40</v>
      </c>
      <c r="BI39" s="283">
        <v>30</v>
      </c>
      <c r="BJ39" s="283">
        <v>0</v>
      </c>
      <c r="BK39" s="283">
        <v>0</v>
      </c>
      <c r="BL39" s="283">
        <v>3</v>
      </c>
      <c r="BM39" s="283">
        <v>4</v>
      </c>
      <c r="BN39" s="283">
        <v>0</v>
      </c>
      <c r="BO39" s="283" t="s">
        <v>3904</v>
      </c>
      <c r="BP39" s="283" t="s">
        <v>5001</v>
      </c>
      <c r="BQ39" s="283" t="s">
        <v>5073</v>
      </c>
      <c r="BR39" s="283" t="s">
        <v>5074</v>
      </c>
      <c r="BS39" s="283" t="s">
        <v>5004</v>
      </c>
    </row>
    <row r="40" spans="1:71">
      <c r="A40" s="283">
        <v>10003912</v>
      </c>
      <c r="B40" s="283" t="s">
        <v>182</v>
      </c>
      <c r="C40" s="283">
        <v>4</v>
      </c>
      <c r="D40" s="283" t="s">
        <v>55</v>
      </c>
      <c r="E40" s="283" t="s">
        <v>3934</v>
      </c>
      <c r="F40" s="283" t="s">
        <v>3940</v>
      </c>
      <c r="G40" s="283" t="s">
        <v>3918</v>
      </c>
      <c r="H40" s="283">
        <v>36</v>
      </c>
      <c r="I40" s="283">
        <v>0</v>
      </c>
      <c r="J40" s="283">
        <v>2</v>
      </c>
      <c r="K40" s="283">
        <v>2</v>
      </c>
      <c r="L40" s="283">
        <v>20</v>
      </c>
      <c r="M40" s="283" t="s">
        <v>3941</v>
      </c>
      <c r="N40" s="283">
        <v>33</v>
      </c>
      <c r="O40" s="283">
        <v>20</v>
      </c>
      <c r="P40" s="283">
        <v>38</v>
      </c>
      <c r="Q40" s="283">
        <v>25</v>
      </c>
      <c r="R40" s="283">
        <v>0</v>
      </c>
      <c r="S40" s="283">
        <v>0</v>
      </c>
      <c r="T40" s="283">
        <v>30</v>
      </c>
      <c r="U40" s="283">
        <v>20</v>
      </c>
      <c r="V40" s="283">
        <v>48</v>
      </c>
      <c r="W40" s="283">
        <v>40</v>
      </c>
      <c r="X40" s="283">
        <v>36</v>
      </c>
      <c r="Y40" s="283">
        <v>87</v>
      </c>
      <c r="Z40" s="283">
        <v>31</v>
      </c>
      <c r="AA40" s="283">
        <v>71</v>
      </c>
      <c r="AB40" s="283">
        <v>14</v>
      </c>
      <c r="AC40" s="283">
        <v>49</v>
      </c>
      <c r="AD40" s="283">
        <v>0</v>
      </c>
      <c r="AE40" s="283">
        <v>0</v>
      </c>
      <c r="AF40" s="283">
        <v>2</v>
      </c>
      <c r="AG40" s="283">
        <v>2</v>
      </c>
      <c r="AH40" s="283">
        <v>2</v>
      </c>
      <c r="AI40" s="283"/>
      <c r="AJ40" s="283">
        <v>6</v>
      </c>
      <c r="AK40" s="283">
        <v>43</v>
      </c>
      <c r="AL40" s="283"/>
      <c r="AM40" s="283">
        <v>500</v>
      </c>
      <c r="AN40" s="283">
        <v>500</v>
      </c>
      <c r="AO40" s="283"/>
      <c r="AP40" s="283" t="s">
        <v>3942</v>
      </c>
      <c r="AQ40" s="283">
        <v>13</v>
      </c>
      <c r="AR40" s="283">
        <v>3</v>
      </c>
      <c r="AS40" s="283" t="s">
        <v>3947</v>
      </c>
      <c r="AT40" s="283"/>
      <c r="AU40" s="283"/>
      <c r="AV40" s="283"/>
      <c r="AW40" s="283"/>
      <c r="AX40" s="283"/>
      <c r="AY40" s="283">
        <v>40</v>
      </c>
      <c r="AZ40" s="283">
        <v>70</v>
      </c>
      <c r="BA40" s="283">
        <v>1.28</v>
      </c>
      <c r="BB40" s="283">
        <v>2.4</v>
      </c>
      <c r="BC40" s="283">
        <v>38</v>
      </c>
      <c r="BD40" s="283">
        <v>0</v>
      </c>
      <c r="BE40" s="283">
        <v>15</v>
      </c>
      <c r="BF40" s="283">
        <v>52</v>
      </c>
      <c r="BG40" s="283">
        <v>30</v>
      </c>
      <c r="BH40" s="283">
        <v>40</v>
      </c>
      <c r="BI40" s="283">
        <v>30</v>
      </c>
      <c r="BJ40" s="283">
        <v>0</v>
      </c>
      <c r="BK40" s="283">
        <v>0</v>
      </c>
      <c r="BL40" s="283">
        <v>3</v>
      </c>
      <c r="BM40" s="283">
        <v>4</v>
      </c>
      <c r="BN40" s="283">
        <v>0</v>
      </c>
      <c r="BO40" s="283" t="s">
        <v>3904</v>
      </c>
      <c r="BP40" s="283" t="s">
        <v>5001</v>
      </c>
      <c r="BQ40" s="283" t="s">
        <v>5075</v>
      </c>
      <c r="BR40" s="283" t="s">
        <v>5076</v>
      </c>
      <c r="BS40" s="283" t="s">
        <v>5004</v>
      </c>
    </row>
    <row r="41" spans="1:71">
      <c r="A41" s="283">
        <v>10004012</v>
      </c>
      <c r="B41" s="283" t="s">
        <v>183</v>
      </c>
      <c r="C41" s="283">
        <v>3</v>
      </c>
      <c r="D41" s="283" t="s">
        <v>55</v>
      </c>
      <c r="E41" s="283" t="s">
        <v>3934</v>
      </c>
      <c r="F41" s="283" t="s">
        <v>3940</v>
      </c>
      <c r="G41" s="283" t="s">
        <v>3918</v>
      </c>
      <c r="H41" s="283">
        <v>43</v>
      </c>
      <c r="I41" s="283">
        <v>1</v>
      </c>
      <c r="J41" s="283">
        <v>2</v>
      </c>
      <c r="K41" s="283">
        <v>2</v>
      </c>
      <c r="L41" s="283">
        <v>12</v>
      </c>
      <c r="M41" s="283" t="s">
        <v>3941</v>
      </c>
      <c r="N41" s="283">
        <v>32.700000000000003</v>
      </c>
      <c r="O41" s="283">
        <v>20</v>
      </c>
      <c r="P41" s="283">
        <v>38</v>
      </c>
      <c r="Q41" s="283">
        <v>25</v>
      </c>
      <c r="R41" s="283">
        <v>0</v>
      </c>
      <c r="S41" s="283">
        <v>0</v>
      </c>
      <c r="T41" s="283">
        <v>32</v>
      </c>
      <c r="U41" s="283">
        <v>20</v>
      </c>
      <c r="V41" s="283">
        <v>35</v>
      </c>
      <c r="W41" s="283">
        <v>30</v>
      </c>
      <c r="X41" s="283">
        <v>35</v>
      </c>
      <c r="Y41" s="283">
        <v>86</v>
      </c>
      <c r="Z41" s="283">
        <v>31</v>
      </c>
      <c r="AA41" s="283">
        <v>71</v>
      </c>
      <c r="AB41" s="283">
        <v>15</v>
      </c>
      <c r="AC41" s="283">
        <v>50</v>
      </c>
      <c r="AD41" s="283">
        <v>0</v>
      </c>
      <c r="AE41" s="283">
        <v>0</v>
      </c>
      <c r="AF41" s="283">
        <v>2</v>
      </c>
      <c r="AG41" s="283">
        <v>2</v>
      </c>
      <c r="AH41" s="283">
        <v>2</v>
      </c>
      <c r="AI41" s="283"/>
      <c r="AJ41" s="283">
        <v>6</v>
      </c>
      <c r="AK41" s="283">
        <v>40</v>
      </c>
      <c r="AL41" s="283">
        <v>100</v>
      </c>
      <c r="AM41" s="283">
        <v>300</v>
      </c>
      <c r="AN41" s="283">
        <v>400</v>
      </c>
      <c r="AO41" s="283"/>
      <c r="AP41" s="283" t="s">
        <v>3942</v>
      </c>
      <c r="AQ41" s="283">
        <v>5</v>
      </c>
      <c r="AR41" s="283">
        <v>3</v>
      </c>
      <c r="AS41" s="283" t="s">
        <v>3947</v>
      </c>
      <c r="AT41" s="283"/>
      <c r="AU41" s="283"/>
      <c r="AV41" s="283"/>
      <c r="AW41" s="283"/>
      <c r="AX41" s="283"/>
      <c r="AY41" s="283">
        <v>40</v>
      </c>
      <c r="AZ41" s="283">
        <v>70</v>
      </c>
      <c r="BA41" s="283">
        <v>1.28</v>
      </c>
      <c r="BB41" s="283">
        <v>2.4</v>
      </c>
      <c r="BC41" s="283">
        <v>38</v>
      </c>
      <c r="BD41" s="283">
        <v>0</v>
      </c>
      <c r="BE41" s="283">
        <v>16</v>
      </c>
      <c r="BF41" s="283">
        <v>23</v>
      </c>
      <c r="BG41" s="283">
        <v>30</v>
      </c>
      <c r="BH41" s="283">
        <v>40</v>
      </c>
      <c r="BI41" s="283">
        <v>30</v>
      </c>
      <c r="BJ41" s="283">
        <v>0</v>
      </c>
      <c r="BK41" s="283">
        <v>0</v>
      </c>
      <c r="BL41" s="283">
        <v>3</v>
      </c>
      <c r="BM41" s="283">
        <v>4</v>
      </c>
      <c r="BN41" s="283">
        <v>0</v>
      </c>
      <c r="BO41" s="283" t="s">
        <v>3904</v>
      </c>
      <c r="BP41" s="283" t="s">
        <v>5001</v>
      </c>
      <c r="BQ41" s="283" t="s">
        <v>5077</v>
      </c>
      <c r="BR41" s="283" t="s">
        <v>5078</v>
      </c>
      <c r="BS41" s="283" t="s">
        <v>5004</v>
      </c>
    </row>
    <row r="42" spans="1:71">
      <c r="A42" s="283">
        <v>10004112</v>
      </c>
      <c r="B42" s="283" t="s">
        <v>612</v>
      </c>
      <c r="C42" s="283">
        <v>2</v>
      </c>
      <c r="D42" s="283" t="s">
        <v>54</v>
      </c>
      <c r="E42" s="283" t="s">
        <v>3934</v>
      </c>
      <c r="F42" s="283" t="s">
        <v>3940</v>
      </c>
      <c r="G42" s="283" t="s">
        <v>3905</v>
      </c>
      <c r="H42" s="283">
        <v>23</v>
      </c>
      <c r="I42" s="283">
        <v>1</v>
      </c>
      <c r="J42" s="283">
        <v>1</v>
      </c>
      <c r="K42" s="283">
        <v>2</v>
      </c>
      <c r="L42" s="283">
        <v>10</v>
      </c>
      <c r="M42" s="283" t="s">
        <v>3941</v>
      </c>
      <c r="N42" s="283">
        <v>33</v>
      </c>
      <c r="O42" s="283">
        <v>15</v>
      </c>
      <c r="P42" s="283">
        <v>13</v>
      </c>
      <c r="Q42" s="283">
        <v>25</v>
      </c>
      <c r="R42" s="283">
        <v>16</v>
      </c>
      <c r="S42" s="283">
        <v>40</v>
      </c>
      <c r="T42" s="283">
        <v>9</v>
      </c>
      <c r="U42" s="283">
        <v>20</v>
      </c>
      <c r="V42" s="283">
        <v>10</v>
      </c>
      <c r="W42" s="283">
        <v>30</v>
      </c>
      <c r="X42" s="283">
        <v>33</v>
      </c>
      <c r="Y42" s="283">
        <v>85</v>
      </c>
      <c r="Z42" s="283">
        <v>38</v>
      </c>
      <c r="AA42" s="283">
        <v>73</v>
      </c>
      <c r="AB42" s="283">
        <v>9</v>
      </c>
      <c r="AC42" s="283">
        <v>19</v>
      </c>
      <c r="AD42" s="283">
        <v>15</v>
      </c>
      <c r="AE42" s="283">
        <v>55</v>
      </c>
      <c r="AF42" s="283">
        <v>0</v>
      </c>
      <c r="AG42" s="283"/>
      <c r="AH42" s="283"/>
      <c r="AI42" s="283"/>
      <c r="AJ42" s="283">
        <v>0</v>
      </c>
      <c r="AK42" s="283">
        <v>50</v>
      </c>
      <c r="AL42" s="283">
        <v>500</v>
      </c>
      <c r="AM42" s="283"/>
      <c r="AN42" s="283">
        <v>500</v>
      </c>
      <c r="AO42" s="283"/>
      <c r="AP42" s="283" t="s">
        <v>3942</v>
      </c>
      <c r="AQ42" s="283">
        <v>3</v>
      </c>
      <c r="AR42" s="283">
        <v>3</v>
      </c>
      <c r="AS42" s="283" t="s">
        <v>3909</v>
      </c>
      <c r="AT42" s="283"/>
      <c r="AU42" s="283"/>
      <c r="AV42" s="283"/>
      <c r="AW42" s="283"/>
      <c r="AX42" s="283"/>
      <c r="AY42" s="283">
        <v>25</v>
      </c>
      <c r="AZ42" s="283">
        <v>20</v>
      </c>
      <c r="BA42" s="283">
        <v>0.8</v>
      </c>
      <c r="BB42" s="283">
        <v>1.5</v>
      </c>
      <c r="BC42" s="283">
        <v>7</v>
      </c>
      <c r="BD42" s="283">
        <v>19</v>
      </c>
      <c r="BE42" s="283">
        <v>5</v>
      </c>
      <c r="BF42" s="283">
        <v>5</v>
      </c>
      <c r="BG42" s="283">
        <v>5</v>
      </c>
      <c r="BH42" s="283">
        <v>8</v>
      </c>
      <c r="BI42" s="283">
        <v>5</v>
      </c>
      <c r="BJ42" s="283">
        <v>0</v>
      </c>
      <c r="BK42" s="283">
        <v>0</v>
      </c>
      <c r="BL42" s="283">
        <v>2</v>
      </c>
      <c r="BM42" s="283">
        <v>1</v>
      </c>
      <c r="BN42" s="283">
        <v>0</v>
      </c>
      <c r="BO42" s="283" t="s">
        <v>3904</v>
      </c>
      <c r="BP42" s="283" t="s">
        <v>5001</v>
      </c>
      <c r="BQ42" s="283" t="s">
        <v>5079</v>
      </c>
      <c r="BR42" s="283" t="s">
        <v>5080</v>
      </c>
      <c r="BS42" s="283" t="s">
        <v>5004</v>
      </c>
    </row>
    <row r="43" spans="1:71">
      <c r="A43" s="283">
        <v>10004212</v>
      </c>
      <c r="B43" s="283" t="s">
        <v>614</v>
      </c>
      <c r="C43" s="283">
        <v>2</v>
      </c>
      <c r="D43" s="283" t="s">
        <v>54</v>
      </c>
      <c r="E43" s="283" t="s">
        <v>3934</v>
      </c>
      <c r="F43" s="283" t="s">
        <v>3940</v>
      </c>
      <c r="G43" s="283" t="s">
        <v>3905</v>
      </c>
      <c r="H43" s="283">
        <v>23</v>
      </c>
      <c r="I43" s="283">
        <v>1</v>
      </c>
      <c r="J43" s="283">
        <v>1</v>
      </c>
      <c r="K43" s="283">
        <v>2</v>
      </c>
      <c r="L43" s="283">
        <v>10</v>
      </c>
      <c r="M43" s="283" t="s">
        <v>3941</v>
      </c>
      <c r="N43" s="283">
        <v>33</v>
      </c>
      <c r="O43" s="283">
        <v>15</v>
      </c>
      <c r="P43" s="283">
        <v>13</v>
      </c>
      <c r="Q43" s="283">
        <v>25</v>
      </c>
      <c r="R43" s="283">
        <v>16</v>
      </c>
      <c r="S43" s="283">
        <v>40</v>
      </c>
      <c r="T43" s="283">
        <v>9</v>
      </c>
      <c r="U43" s="283">
        <v>20</v>
      </c>
      <c r="V43" s="283">
        <v>10</v>
      </c>
      <c r="W43" s="283">
        <v>30</v>
      </c>
      <c r="X43" s="283">
        <v>33</v>
      </c>
      <c r="Y43" s="283">
        <v>85</v>
      </c>
      <c r="Z43" s="283">
        <v>38</v>
      </c>
      <c r="AA43" s="283">
        <v>73</v>
      </c>
      <c r="AB43" s="283">
        <v>9</v>
      </c>
      <c r="AC43" s="283">
        <v>19</v>
      </c>
      <c r="AD43" s="283">
        <v>15</v>
      </c>
      <c r="AE43" s="283">
        <v>55</v>
      </c>
      <c r="AF43" s="283">
        <v>0</v>
      </c>
      <c r="AG43" s="283"/>
      <c r="AH43" s="283"/>
      <c r="AI43" s="283"/>
      <c r="AJ43" s="283">
        <v>0</v>
      </c>
      <c r="AK43" s="283">
        <v>50</v>
      </c>
      <c r="AL43" s="283">
        <v>500</v>
      </c>
      <c r="AM43" s="283"/>
      <c r="AN43" s="283">
        <v>500</v>
      </c>
      <c r="AO43" s="283"/>
      <c r="AP43" s="283" t="s">
        <v>3942</v>
      </c>
      <c r="AQ43" s="283">
        <v>3</v>
      </c>
      <c r="AR43" s="283">
        <v>3</v>
      </c>
      <c r="AS43" s="283" t="s">
        <v>3909</v>
      </c>
      <c r="AT43" s="283"/>
      <c r="AU43" s="283"/>
      <c r="AV43" s="283"/>
      <c r="AW43" s="283"/>
      <c r="AX43" s="283"/>
      <c r="AY43" s="283">
        <v>25</v>
      </c>
      <c r="AZ43" s="283">
        <v>20</v>
      </c>
      <c r="BA43" s="283">
        <v>0.8</v>
      </c>
      <c r="BB43" s="283">
        <v>1.5</v>
      </c>
      <c r="BC43" s="283">
        <v>7</v>
      </c>
      <c r="BD43" s="283">
        <v>19</v>
      </c>
      <c r="BE43" s="283">
        <v>5</v>
      </c>
      <c r="BF43" s="283">
        <v>5</v>
      </c>
      <c r="BG43" s="283">
        <v>5</v>
      </c>
      <c r="BH43" s="283">
        <v>8</v>
      </c>
      <c r="BI43" s="283">
        <v>5</v>
      </c>
      <c r="BJ43" s="283">
        <v>0</v>
      </c>
      <c r="BK43" s="283">
        <v>0</v>
      </c>
      <c r="BL43" s="283">
        <v>2</v>
      </c>
      <c r="BM43" s="283">
        <v>1</v>
      </c>
      <c r="BN43" s="283">
        <v>0</v>
      </c>
      <c r="BO43" s="283" t="s">
        <v>3904</v>
      </c>
      <c r="BP43" s="283" t="s">
        <v>5001</v>
      </c>
      <c r="BQ43" s="283" t="s">
        <v>5081</v>
      </c>
      <c r="BR43" s="283" t="s">
        <v>5082</v>
      </c>
      <c r="BS43" s="283" t="s">
        <v>5004</v>
      </c>
    </row>
    <row r="44" spans="1:71">
      <c r="A44" s="283">
        <v>10004312</v>
      </c>
      <c r="B44" s="283" t="s">
        <v>926</v>
      </c>
      <c r="C44" s="283">
        <v>3</v>
      </c>
      <c r="D44" s="283" t="s">
        <v>54</v>
      </c>
      <c r="E44" s="283" t="s">
        <v>3934</v>
      </c>
      <c r="F44" s="283" t="s">
        <v>3940</v>
      </c>
      <c r="G44" s="283" t="s">
        <v>3905</v>
      </c>
      <c r="H44" s="283">
        <v>25</v>
      </c>
      <c r="I44" s="283">
        <v>-1</v>
      </c>
      <c r="J44" s="283">
        <v>1</v>
      </c>
      <c r="K44" s="283">
        <v>2</v>
      </c>
      <c r="L44" s="283">
        <v>25</v>
      </c>
      <c r="M44" s="283" t="s">
        <v>3941</v>
      </c>
      <c r="N44" s="283">
        <v>36</v>
      </c>
      <c r="O44" s="283">
        <v>15</v>
      </c>
      <c r="P44" s="283">
        <v>16</v>
      </c>
      <c r="Q44" s="283">
        <v>25</v>
      </c>
      <c r="R44" s="283">
        <v>18</v>
      </c>
      <c r="S44" s="283">
        <v>40</v>
      </c>
      <c r="T44" s="283">
        <v>9</v>
      </c>
      <c r="U44" s="283">
        <v>20</v>
      </c>
      <c r="V44" s="283">
        <v>10</v>
      </c>
      <c r="W44" s="283">
        <v>30</v>
      </c>
      <c r="X44" s="283">
        <v>33</v>
      </c>
      <c r="Y44" s="283">
        <v>85</v>
      </c>
      <c r="Z44" s="283">
        <v>40</v>
      </c>
      <c r="AA44" s="283">
        <v>75</v>
      </c>
      <c r="AB44" s="283">
        <v>10</v>
      </c>
      <c r="AC44" s="283">
        <v>20</v>
      </c>
      <c r="AD44" s="283">
        <v>15</v>
      </c>
      <c r="AE44" s="283">
        <v>55</v>
      </c>
      <c r="AF44" s="283">
        <v>0</v>
      </c>
      <c r="AG44" s="283"/>
      <c r="AH44" s="283"/>
      <c r="AI44" s="283"/>
      <c r="AJ44" s="283">
        <v>0</v>
      </c>
      <c r="AK44" s="283">
        <v>65</v>
      </c>
      <c r="AL44" s="283">
        <v>1500</v>
      </c>
      <c r="AM44" s="283">
        <v>1000</v>
      </c>
      <c r="AN44" s="283">
        <v>1000</v>
      </c>
      <c r="AO44" s="283">
        <v>1000</v>
      </c>
      <c r="AP44" s="283" t="s">
        <v>3942</v>
      </c>
      <c r="AQ44" s="283">
        <v>15</v>
      </c>
      <c r="AR44" s="283">
        <v>3</v>
      </c>
      <c r="AS44" s="283" t="s">
        <v>3909</v>
      </c>
      <c r="AT44" s="283" t="s">
        <v>3948</v>
      </c>
      <c r="AU44" s="283"/>
      <c r="AV44" s="283"/>
      <c r="AW44" s="283"/>
      <c r="AX44" s="283"/>
      <c r="AY44" s="283">
        <v>25</v>
      </c>
      <c r="AZ44" s="283">
        <v>25</v>
      </c>
      <c r="BA44" s="283">
        <v>0.8</v>
      </c>
      <c r="BB44" s="283">
        <v>1.5</v>
      </c>
      <c r="BC44" s="283">
        <v>8</v>
      </c>
      <c r="BD44" s="283">
        <v>21</v>
      </c>
      <c r="BE44" s="283">
        <v>5</v>
      </c>
      <c r="BF44" s="283">
        <v>5</v>
      </c>
      <c r="BG44" s="283">
        <v>10</v>
      </c>
      <c r="BH44" s="283">
        <v>16</v>
      </c>
      <c r="BI44" s="283">
        <v>10</v>
      </c>
      <c r="BJ44" s="283">
        <v>0</v>
      </c>
      <c r="BK44" s="283">
        <v>2</v>
      </c>
      <c r="BL44" s="283">
        <v>5</v>
      </c>
      <c r="BM44" s="283">
        <v>3</v>
      </c>
      <c r="BN44" s="283">
        <v>0</v>
      </c>
      <c r="BO44" s="283" t="s">
        <v>3904</v>
      </c>
      <c r="BP44" s="283" t="s">
        <v>5001</v>
      </c>
      <c r="BQ44" s="283" t="s">
        <v>5083</v>
      </c>
      <c r="BR44" s="283" t="s">
        <v>5084</v>
      </c>
      <c r="BS44" s="283" t="s">
        <v>5004</v>
      </c>
    </row>
    <row r="45" spans="1:71">
      <c r="A45" s="283">
        <v>10004412</v>
      </c>
      <c r="B45" s="283" t="s">
        <v>927</v>
      </c>
      <c r="C45" s="283">
        <v>3</v>
      </c>
      <c r="D45" s="283" t="s">
        <v>54</v>
      </c>
      <c r="E45" s="283" t="s">
        <v>3934</v>
      </c>
      <c r="F45" s="283" t="s">
        <v>3940</v>
      </c>
      <c r="G45" s="283" t="s">
        <v>3905</v>
      </c>
      <c r="H45" s="283">
        <v>25</v>
      </c>
      <c r="I45" s="283">
        <v>-1</v>
      </c>
      <c r="J45" s="283">
        <v>1</v>
      </c>
      <c r="K45" s="283">
        <v>2</v>
      </c>
      <c r="L45" s="283">
        <v>10</v>
      </c>
      <c r="M45" s="283" t="s">
        <v>3941</v>
      </c>
      <c r="N45" s="283">
        <v>36</v>
      </c>
      <c r="O45" s="283">
        <v>15</v>
      </c>
      <c r="P45" s="283">
        <v>16</v>
      </c>
      <c r="Q45" s="283">
        <v>25</v>
      </c>
      <c r="R45" s="283">
        <v>18</v>
      </c>
      <c r="S45" s="283">
        <v>40</v>
      </c>
      <c r="T45" s="283">
        <v>9</v>
      </c>
      <c r="U45" s="283">
        <v>20</v>
      </c>
      <c r="V45" s="283">
        <v>10</v>
      </c>
      <c r="W45" s="283">
        <v>30</v>
      </c>
      <c r="X45" s="283">
        <v>33</v>
      </c>
      <c r="Y45" s="283">
        <v>85</v>
      </c>
      <c r="Z45" s="283">
        <v>40</v>
      </c>
      <c r="AA45" s="283">
        <v>75</v>
      </c>
      <c r="AB45" s="283">
        <v>10</v>
      </c>
      <c r="AC45" s="283">
        <v>20</v>
      </c>
      <c r="AD45" s="283">
        <v>15</v>
      </c>
      <c r="AE45" s="283">
        <v>55</v>
      </c>
      <c r="AF45" s="283">
        <v>0</v>
      </c>
      <c r="AG45" s="283"/>
      <c r="AH45" s="283"/>
      <c r="AI45" s="283"/>
      <c r="AJ45" s="283">
        <v>0</v>
      </c>
      <c r="AK45" s="283">
        <v>65</v>
      </c>
      <c r="AL45" s="283">
        <v>1500</v>
      </c>
      <c r="AM45" s="283">
        <v>1000</v>
      </c>
      <c r="AN45" s="283">
        <v>1000</v>
      </c>
      <c r="AO45" s="283">
        <v>1000</v>
      </c>
      <c r="AP45" s="283" t="s">
        <v>3942</v>
      </c>
      <c r="AQ45" s="283">
        <v>15</v>
      </c>
      <c r="AR45" s="283">
        <v>3</v>
      </c>
      <c r="AS45" s="283" t="s">
        <v>3909</v>
      </c>
      <c r="AT45" s="283" t="s">
        <v>3948</v>
      </c>
      <c r="AU45" s="283"/>
      <c r="AV45" s="283"/>
      <c r="AW45" s="283"/>
      <c r="AX45" s="283"/>
      <c r="AY45" s="283">
        <v>25</v>
      </c>
      <c r="AZ45" s="283">
        <v>25</v>
      </c>
      <c r="BA45" s="283">
        <v>0.8</v>
      </c>
      <c r="BB45" s="283">
        <v>1.5</v>
      </c>
      <c r="BC45" s="283">
        <v>8</v>
      </c>
      <c r="BD45" s="283">
        <v>21</v>
      </c>
      <c r="BE45" s="283">
        <v>5</v>
      </c>
      <c r="BF45" s="283">
        <v>5</v>
      </c>
      <c r="BG45" s="283">
        <v>10</v>
      </c>
      <c r="BH45" s="283">
        <v>16</v>
      </c>
      <c r="BI45" s="283">
        <v>10</v>
      </c>
      <c r="BJ45" s="283">
        <v>0</v>
      </c>
      <c r="BK45" s="283">
        <v>2</v>
      </c>
      <c r="BL45" s="283">
        <v>5</v>
      </c>
      <c r="BM45" s="283">
        <v>3</v>
      </c>
      <c r="BN45" s="283">
        <v>0</v>
      </c>
      <c r="BO45" s="283" t="s">
        <v>3904</v>
      </c>
      <c r="BP45" s="283" t="s">
        <v>5001</v>
      </c>
      <c r="BQ45" s="283" t="s">
        <v>5085</v>
      </c>
      <c r="BR45" s="283" t="s">
        <v>5086</v>
      </c>
      <c r="BS45" s="283" t="s">
        <v>5004</v>
      </c>
    </row>
    <row r="46" spans="1:71">
      <c r="A46" s="283">
        <v>10004512</v>
      </c>
      <c r="B46" s="283" t="s">
        <v>200</v>
      </c>
      <c r="C46" s="283">
        <v>3</v>
      </c>
      <c r="D46" s="283" t="s">
        <v>54</v>
      </c>
      <c r="E46" s="283" t="s">
        <v>3934</v>
      </c>
      <c r="F46" s="283" t="s">
        <v>3940</v>
      </c>
      <c r="G46" s="283" t="s">
        <v>3905</v>
      </c>
      <c r="H46" s="283">
        <v>25</v>
      </c>
      <c r="I46" s="283">
        <v>-1</v>
      </c>
      <c r="J46" s="283">
        <v>1</v>
      </c>
      <c r="K46" s="283">
        <v>2</v>
      </c>
      <c r="L46" s="283">
        <v>12</v>
      </c>
      <c r="M46" s="283" t="s">
        <v>3941</v>
      </c>
      <c r="N46" s="283">
        <v>36</v>
      </c>
      <c r="O46" s="283">
        <v>15</v>
      </c>
      <c r="P46" s="283">
        <v>16</v>
      </c>
      <c r="Q46" s="283">
        <v>25</v>
      </c>
      <c r="R46" s="283">
        <v>18</v>
      </c>
      <c r="S46" s="283">
        <v>40</v>
      </c>
      <c r="T46" s="283">
        <v>9</v>
      </c>
      <c r="U46" s="283">
        <v>20</v>
      </c>
      <c r="V46" s="283">
        <v>10</v>
      </c>
      <c r="W46" s="283">
        <v>30</v>
      </c>
      <c r="X46" s="283">
        <v>33</v>
      </c>
      <c r="Y46" s="283">
        <v>85</v>
      </c>
      <c r="Z46" s="283">
        <v>40</v>
      </c>
      <c r="AA46" s="283">
        <v>75</v>
      </c>
      <c r="AB46" s="283">
        <v>10</v>
      </c>
      <c r="AC46" s="283">
        <v>20</v>
      </c>
      <c r="AD46" s="283">
        <v>15</v>
      </c>
      <c r="AE46" s="283">
        <v>55</v>
      </c>
      <c r="AF46" s="283">
        <v>1</v>
      </c>
      <c r="AG46" s="283">
        <v>1</v>
      </c>
      <c r="AH46" s="283">
        <v>1</v>
      </c>
      <c r="AI46" s="283"/>
      <c r="AJ46" s="283">
        <v>3</v>
      </c>
      <c r="AK46" s="283">
        <v>50</v>
      </c>
      <c r="AL46" s="283">
        <v>500</v>
      </c>
      <c r="AM46" s="283">
        <v>500</v>
      </c>
      <c r="AN46" s="283">
        <v>500</v>
      </c>
      <c r="AO46" s="283">
        <v>500</v>
      </c>
      <c r="AP46" s="283" t="s">
        <v>3942</v>
      </c>
      <c r="AQ46" s="283">
        <v>5</v>
      </c>
      <c r="AR46" s="283">
        <v>3</v>
      </c>
      <c r="AS46" s="283" t="s">
        <v>3909</v>
      </c>
      <c r="AT46" s="283"/>
      <c r="AU46" s="283"/>
      <c r="AV46" s="283"/>
      <c r="AW46" s="283"/>
      <c r="AX46" s="283"/>
      <c r="AY46" s="283">
        <v>25</v>
      </c>
      <c r="AZ46" s="283">
        <v>25</v>
      </c>
      <c r="BA46" s="283">
        <v>0.8</v>
      </c>
      <c r="BB46" s="283">
        <v>1.5</v>
      </c>
      <c r="BC46" s="283">
        <v>8</v>
      </c>
      <c r="BD46" s="283">
        <v>21</v>
      </c>
      <c r="BE46" s="283">
        <v>5</v>
      </c>
      <c r="BF46" s="283">
        <v>5</v>
      </c>
      <c r="BG46" s="283">
        <v>10</v>
      </c>
      <c r="BH46" s="283">
        <v>16</v>
      </c>
      <c r="BI46" s="283">
        <v>10</v>
      </c>
      <c r="BJ46" s="283">
        <v>0</v>
      </c>
      <c r="BK46" s="283">
        <v>0</v>
      </c>
      <c r="BL46" s="283">
        <v>2</v>
      </c>
      <c r="BM46" s="283">
        <v>1</v>
      </c>
      <c r="BN46" s="283">
        <v>0</v>
      </c>
      <c r="BO46" s="283" t="s">
        <v>3904</v>
      </c>
      <c r="BP46" s="283" t="s">
        <v>5001</v>
      </c>
      <c r="BQ46" s="283" t="s">
        <v>5083</v>
      </c>
      <c r="BR46" s="283" t="s">
        <v>5087</v>
      </c>
      <c r="BS46" s="283" t="s">
        <v>5004</v>
      </c>
    </row>
    <row r="47" spans="1:71">
      <c r="A47" s="283">
        <v>10004612</v>
      </c>
      <c r="B47" s="283" t="s">
        <v>201</v>
      </c>
      <c r="C47" s="283">
        <v>4</v>
      </c>
      <c r="D47" s="283" t="s">
        <v>54</v>
      </c>
      <c r="E47" s="283" t="s">
        <v>3934</v>
      </c>
      <c r="F47" s="283" t="s">
        <v>3940</v>
      </c>
      <c r="G47" s="283" t="s">
        <v>3905</v>
      </c>
      <c r="H47" s="283">
        <v>19</v>
      </c>
      <c r="I47" s="283">
        <v>1</v>
      </c>
      <c r="J47" s="283">
        <v>1</v>
      </c>
      <c r="K47" s="283">
        <v>2</v>
      </c>
      <c r="L47" s="283">
        <v>15</v>
      </c>
      <c r="M47" s="283" t="s">
        <v>3941</v>
      </c>
      <c r="N47" s="283">
        <v>35.5</v>
      </c>
      <c r="O47" s="283">
        <v>15</v>
      </c>
      <c r="P47" s="283">
        <v>16</v>
      </c>
      <c r="Q47" s="283">
        <v>25</v>
      </c>
      <c r="R47" s="283">
        <v>15</v>
      </c>
      <c r="S47" s="283">
        <v>40</v>
      </c>
      <c r="T47" s="283">
        <v>13</v>
      </c>
      <c r="U47" s="283">
        <v>20</v>
      </c>
      <c r="V47" s="283">
        <v>13</v>
      </c>
      <c r="W47" s="283">
        <v>30</v>
      </c>
      <c r="X47" s="283">
        <v>34</v>
      </c>
      <c r="Y47" s="283">
        <v>86</v>
      </c>
      <c r="Z47" s="283">
        <v>40</v>
      </c>
      <c r="AA47" s="283">
        <v>75</v>
      </c>
      <c r="AB47" s="283">
        <v>10</v>
      </c>
      <c r="AC47" s="283">
        <v>20</v>
      </c>
      <c r="AD47" s="283">
        <v>15</v>
      </c>
      <c r="AE47" s="283">
        <v>55</v>
      </c>
      <c r="AF47" s="283">
        <v>0</v>
      </c>
      <c r="AG47" s="283"/>
      <c r="AH47" s="283"/>
      <c r="AI47" s="283"/>
      <c r="AJ47" s="283">
        <v>0</v>
      </c>
      <c r="AK47" s="283">
        <v>60</v>
      </c>
      <c r="AL47" s="283">
        <v>1000</v>
      </c>
      <c r="AM47" s="283">
        <v>1000</v>
      </c>
      <c r="AN47" s="283">
        <v>1000</v>
      </c>
      <c r="AO47" s="283">
        <v>1000</v>
      </c>
      <c r="AP47" s="283" t="s">
        <v>3942</v>
      </c>
      <c r="AQ47" s="283">
        <v>9</v>
      </c>
      <c r="AR47" s="283">
        <v>3</v>
      </c>
      <c r="AS47" s="283" t="s">
        <v>3909</v>
      </c>
      <c r="AT47" s="283" t="s">
        <v>3924</v>
      </c>
      <c r="AU47" s="283"/>
      <c r="AV47" s="283"/>
      <c r="AW47" s="283"/>
      <c r="AX47" s="283"/>
      <c r="AY47" s="283">
        <v>20</v>
      </c>
      <c r="AZ47" s="283">
        <v>30</v>
      </c>
      <c r="BA47" s="283">
        <v>0.8</v>
      </c>
      <c r="BB47" s="283">
        <v>1.5</v>
      </c>
      <c r="BC47" s="283">
        <v>8</v>
      </c>
      <c r="BD47" s="283">
        <v>18</v>
      </c>
      <c r="BE47" s="283">
        <v>7</v>
      </c>
      <c r="BF47" s="283">
        <v>7</v>
      </c>
      <c r="BG47" s="283">
        <v>10</v>
      </c>
      <c r="BH47" s="283">
        <v>16</v>
      </c>
      <c r="BI47" s="283">
        <v>10</v>
      </c>
      <c r="BJ47" s="283">
        <v>0</v>
      </c>
      <c r="BK47" s="283">
        <v>10</v>
      </c>
      <c r="BL47" s="283">
        <v>2</v>
      </c>
      <c r="BM47" s="283">
        <v>11</v>
      </c>
      <c r="BN47" s="283">
        <v>0</v>
      </c>
      <c r="BO47" s="283" t="s">
        <v>3904</v>
      </c>
      <c r="BP47" s="283" t="s">
        <v>5001</v>
      </c>
      <c r="BQ47" s="283"/>
      <c r="BR47" s="283" t="s">
        <v>5088</v>
      </c>
      <c r="BS47" s="283" t="s">
        <v>5004</v>
      </c>
    </row>
    <row r="48" spans="1:71">
      <c r="A48" s="283">
        <v>10004712</v>
      </c>
      <c r="B48" s="283" t="s">
        <v>11</v>
      </c>
      <c r="C48" s="283">
        <v>3</v>
      </c>
      <c r="D48" s="283" t="s">
        <v>54</v>
      </c>
      <c r="E48" s="283" t="s">
        <v>3934</v>
      </c>
      <c r="F48" s="283" t="s">
        <v>3940</v>
      </c>
      <c r="G48" s="283" t="s">
        <v>3910</v>
      </c>
      <c r="H48" s="283">
        <v>33</v>
      </c>
      <c r="I48" s="283">
        <v>-1</v>
      </c>
      <c r="J48" s="283">
        <v>1</v>
      </c>
      <c r="K48" s="283">
        <v>2</v>
      </c>
      <c r="L48" s="283">
        <v>15</v>
      </c>
      <c r="M48" s="283" t="s">
        <v>3941</v>
      </c>
      <c r="N48" s="283">
        <v>32.5</v>
      </c>
      <c r="O48" s="283">
        <v>15</v>
      </c>
      <c r="P48" s="283">
        <v>21</v>
      </c>
      <c r="Q48" s="283">
        <v>25</v>
      </c>
      <c r="R48" s="283">
        <v>20</v>
      </c>
      <c r="S48" s="283">
        <v>40</v>
      </c>
      <c r="T48" s="283">
        <v>18</v>
      </c>
      <c r="U48" s="283">
        <v>20</v>
      </c>
      <c r="V48" s="283">
        <v>17</v>
      </c>
      <c r="W48" s="283">
        <v>30</v>
      </c>
      <c r="X48" s="283">
        <v>33</v>
      </c>
      <c r="Y48" s="283">
        <v>85</v>
      </c>
      <c r="Z48" s="283">
        <v>31</v>
      </c>
      <c r="AA48" s="283">
        <v>66</v>
      </c>
      <c r="AB48" s="283">
        <v>9</v>
      </c>
      <c r="AC48" s="283">
        <v>19</v>
      </c>
      <c r="AD48" s="283">
        <v>26</v>
      </c>
      <c r="AE48" s="283">
        <v>66</v>
      </c>
      <c r="AF48" s="283">
        <v>2</v>
      </c>
      <c r="AG48" s="283">
        <v>2</v>
      </c>
      <c r="AH48" s="283">
        <v>2</v>
      </c>
      <c r="AI48" s="283"/>
      <c r="AJ48" s="283">
        <v>6</v>
      </c>
      <c r="AK48" s="283">
        <v>45</v>
      </c>
      <c r="AL48" s="283">
        <v>200</v>
      </c>
      <c r="AM48" s="283">
        <v>200</v>
      </c>
      <c r="AN48" s="283">
        <v>100</v>
      </c>
      <c r="AO48" s="283"/>
      <c r="AP48" s="283" t="s">
        <v>3942</v>
      </c>
      <c r="AQ48" s="283">
        <v>5</v>
      </c>
      <c r="AR48" s="283">
        <v>3</v>
      </c>
      <c r="AS48" s="283" t="s">
        <v>3949</v>
      </c>
      <c r="AT48" s="283" t="s">
        <v>3950</v>
      </c>
      <c r="AU48" s="283"/>
      <c r="AV48" s="283"/>
      <c r="AW48" s="283"/>
      <c r="AX48" s="283"/>
      <c r="AY48" s="283">
        <v>20</v>
      </c>
      <c r="AZ48" s="283">
        <v>25</v>
      </c>
      <c r="BA48" s="283">
        <v>0.8</v>
      </c>
      <c r="BB48" s="283">
        <v>1.65</v>
      </c>
      <c r="BC48" s="283">
        <v>11</v>
      </c>
      <c r="BD48" s="283">
        <v>20</v>
      </c>
      <c r="BE48" s="283">
        <v>11</v>
      </c>
      <c r="BF48" s="283">
        <v>9</v>
      </c>
      <c r="BG48" s="283">
        <v>10</v>
      </c>
      <c r="BH48" s="283">
        <v>16</v>
      </c>
      <c r="BI48" s="283">
        <v>10</v>
      </c>
      <c r="BJ48" s="283">
        <v>0</v>
      </c>
      <c r="BK48" s="283">
        <v>1</v>
      </c>
      <c r="BL48" s="283">
        <v>3</v>
      </c>
      <c r="BM48" s="283">
        <v>4</v>
      </c>
      <c r="BN48" s="283">
        <v>0</v>
      </c>
      <c r="BO48" s="283" t="s">
        <v>3904</v>
      </c>
      <c r="BP48" s="283" t="s">
        <v>5001</v>
      </c>
      <c r="BQ48" s="283" t="s">
        <v>5089</v>
      </c>
      <c r="BR48" s="283" t="s">
        <v>5090</v>
      </c>
      <c r="BS48" s="283" t="s">
        <v>5004</v>
      </c>
    </row>
    <row r="49" spans="1:71">
      <c r="A49" s="283">
        <v>10004812</v>
      </c>
      <c r="B49" s="283" t="s">
        <v>202</v>
      </c>
      <c r="C49" s="283">
        <v>3</v>
      </c>
      <c r="D49" s="283" t="s">
        <v>54</v>
      </c>
      <c r="E49" s="283" t="s">
        <v>3934</v>
      </c>
      <c r="F49" s="283" t="s">
        <v>3940</v>
      </c>
      <c r="G49" s="283" t="s">
        <v>3910</v>
      </c>
      <c r="H49" s="283">
        <v>33</v>
      </c>
      <c r="I49" s="283">
        <v>-1</v>
      </c>
      <c r="J49" s="283">
        <v>1</v>
      </c>
      <c r="K49" s="283">
        <v>2</v>
      </c>
      <c r="L49" s="283">
        <v>15</v>
      </c>
      <c r="M49" s="283" t="s">
        <v>3941</v>
      </c>
      <c r="N49" s="283">
        <v>32.5</v>
      </c>
      <c r="O49" s="283">
        <v>15</v>
      </c>
      <c r="P49" s="283">
        <v>21</v>
      </c>
      <c r="Q49" s="283">
        <v>25</v>
      </c>
      <c r="R49" s="283">
        <v>20</v>
      </c>
      <c r="S49" s="283">
        <v>40</v>
      </c>
      <c r="T49" s="283">
        <v>18</v>
      </c>
      <c r="U49" s="283">
        <v>20</v>
      </c>
      <c r="V49" s="283">
        <v>17</v>
      </c>
      <c r="W49" s="283">
        <v>30</v>
      </c>
      <c r="X49" s="283">
        <v>33</v>
      </c>
      <c r="Y49" s="283">
        <v>85</v>
      </c>
      <c r="Z49" s="283">
        <v>31</v>
      </c>
      <c r="AA49" s="283">
        <v>66</v>
      </c>
      <c r="AB49" s="283">
        <v>9</v>
      </c>
      <c r="AC49" s="283">
        <v>19</v>
      </c>
      <c r="AD49" s="283">
        <v>26</v>
      </c>
      <c r="AE49" s="283">
        <v>66</v>
      </c>
      <c r="AF49" s="283">
        <v>2</v>
      </c>
      <c r="AG49" s="283">
        <v>2</v>
      </c>
      <c r="AH49" s="283">
        <v>2</v>
      </c>
      <c r="AI49" s="283"/>
      <c r="AJ49" s="283">
        <v>6</v>
      </c>
      <c r="AK49" s="283">
        <v>45</v>
      </c>
      <c r="AL49" s="283">
        <v>200</v>
      </c>
      <c r="AM49" s="283">
        <v>200</v>
      </c>
      <c r="AN49" s="283">
        <v>100</v>
      </c>
      <c r="AO49" s="283"/>
      <c r="AP49" s="283" t="s">
        <v>3942</v>
      </c>
      <c r="AQ49" s="283">
        <v>5</v>
      </c>
      <c r="AR49" s="283">
        <v>3</v>
      </c>
      <c r="AS49" s="283" t="s">
        <v>3949</v>
      </c>
      <c r="AT49" s="283" t="s">
        <v>3950</v>
      </c>
      <c r="AU49" s="283"/>
      <c r="AV49" s="283"/>
      <c r="AW49" s="283"/>
      <c r="AX49" s="283"/>
      <c r="AY49" s="283">
        <v>20</v>
      </c>
      <c r="AZ49" s="283">
        <v>25</v>
      </c>
      <c r="BA49" s="283">
        <v>0.8</v>
      </c>
      <c r="BB49" s="283">
        <v>1.65</v>
      </c>
      <c r="BC49" s="283">
        <v>11</v>
      </c>
      <c r="BD49" s="283">
        <v>20</v>
      </c>
      <c r="BE49" s="283">
        <v>11</v>
      </c>
      <c r="BF49" s="283">
        <v>9</v>
      </c>
      <c r="BG49" s="283">
        <v>10</v>
      </c>
      <c r="BH49" s="283">
        <v>16</v>
      </c>
      <c r="BI49" s="283">
        <v>10</v>
      </c>
      <c r="BJ49" s="283">
        <v>0</v>
      </c>
      <c r="BK49" s="283">
        <v>1</v>
      </c>
      <c r="BL49" s="283">
        <v>3</v>
      </c>
      <c r="BM49" s="283">
        <v>4</v>
      </c>
      <c r="BN49" s="283">
        <v>0</v>
      </c>
      <c r="BO49" s="283" t="s">
        <v>3904</v>
      </c>
      <c r="BP49" s="283" t="s">
        <v>5001</v>
      </c>
      <c r="BQ49" s="283" t="s">
        <v>5091</v>
      </c>
      <c r="BR49" s="283" t="s">
        <v>5092</v>
      </c>
      <c r="BS49" s="283" t="s">
        <v>5004</v>
      </c>
    </row>
    <row r="50" spans="1:71">
      <c r="A50" s="283">
        <v>10004912</v>
      </c>
      <c r="B50" s="283" t="s">
        <v>3951</v>
      </c>
      <c r="C50" s="283">
        <v>3</v>
      </c>
      <c r="D50" s="283" t="s">
        <v>54</v>
      </c>
      <c r="E50" s="283" t="s">
        <v>3934</v>
      </c>
      <c r="F50" s="283" t="s">
        <v>3940</v>
      </c>
      <c r="G50" s="283" t="s">
        <v>3910</v>
      </c>
      <c r="H50" s="283">
        <v>33</v>
      </c>
      <c r="I50" s="283">
        <v>-1</v>
      </c>
      <c r="J50" s="283">
        <v>1</v>
      </c>
      <c r="K50" s="283">
        <v>2</v>
      </c>
      <c r="L50" s="283">
        <v>18</v>
      </c>
      <c r="M50" s="283" t="s">
        <v>3941</v>
      </c>
      <c r="N50" s="283">
        <v>32.5</v>
      </c>
      <c r="O50" s="283">
        <v>15</v>
      </c>
      <c r="P50" s="283">
        <v>21</v>
      </c>
      <c r="Q50" s="283">
        <v>25</v>
      </c>
      <c r="R50" s="283">
        <v>20</v>
      </c>
      <c r="S50" s="283">
        <v>40</v>
      </c>
      <c r="T50" s="283">
        <v>18</v>
      </c>
      <c r="U50" s="283">
        <v>20</v>
      </c>
      <c r="V50" s="283">
        <v>17</v>
      </c>
      <c r="W50" s="283">
        <v>30</v>
      </c>
      <c r="X50" s="283">
        <v>33</v>
      </c>
      <c r="Y50" s="283">
        <v>85</v>
      </c>
      <c r="Z50" s="283">
        <v>31</v>
      </c>
      <c r="AA50" s="283">
        <v>66</v>
      </c>
      <c r="AB50" s="283">
        <v>9</v>
      </c>
      <c r="AC50" s="283">
        <v>19</v>
      </c>
      <c r="AD50" s="283">
        <v>26</v>
      </c>
      <c r="AE50" s="283">
        <v>66</v>
      </c>
      <c r="AF50" s="283">
        <v>2</v>
      </c>
      <c r="AG50" s="283">
        <v>2</v>
      </c>
      <c r="AH50" s="283">
        <v>2</v>
      </c>
      <c r="AI50" s="283"/>
      <c r="AJ50" s="283">
        <v>6</v>
      </c>
      <c r="AK50" s="283">
        <v>50</v>
      </c>
      <c r="AL50" s="283">
        <v>200</v>
      </c>
      <c r="AM50" s="283">
        <v>200</v>
      </c>
      <c r="AN50" s="283">
        <v>200</v>
      </c>
      <c r="AO50" s="283"/>
      <c r="AP50" s="283" t="s">
        <v>3942</v>
      </c>
      <c r="AQ50" s="283">
        <v>6</v>
      </c>
      <c r="AR50" s="283">
        <v>3</v>
      </c>
      <c r="AS50" s="283" t="s">
        <v>3949</v>
      </c>
      <c r="AT50" s="283" t="s">
        <v>3950</v>
      </c>
      <c r="AU50" s="283"/>
      <c r="AV50" s="283"/>
      <c r="AW50" s="283"/>
      <c r="AX50" s="283"/>
      <c r="AY50" s="283">
        <v>20</v>
      </c>
      <c r="AZ50" s="283">
        <v>25</v>
      </c>
      <c r="BA50" s="283">
        <v>0.8</v>
      </c>
      <c r="BB50" s="283">
        <v>1.65</v>
      </c>
      <c r="BC50" s="283">
        <v>11</v>
      </c>
      <c r="BD50" s="283">
        <v>20</v>
      </c>
      <c r="BE50" s="283">
        <v>11</v>
      </c>
      <c r="BF50" s="283">
        <v>9</v>
      </c>
      <c r="BG50" s="283">
        <v>10</v>
      </c>
      <c r="BH50" s="283">
        <v>16</v>
      </c>
      <c r="BI50" s="283">
        <v>10</v>
      </c>
      <c r="BJ50" s="283">
        <v>0</v>
      </c>
      <c r="BK50" s="283">
        <v>1</v>
      </c>
      <c r="BL50" s="283">
        <v>3</v>
      </c>
      <c r="BM50" s="283">
        <v>4</v>
      </c>
      <c r="BN50" s="283">
        <v>0</v>
      </c>
      <c r="BO50" s="283" t="s">
        <v>3904</v>
      </c>
      <c r="BP50" s="283" t="s">
        <v>5001</v>
      </c>
      <c r="BQ50" s="283" t="s">
        <v>5093</v>
      </c>
      <c r="BR50" s="283" t="s">
        <v>5094</v>
      </c>
      <c r="BS50" s="283" t="s">
        <v>5004</v>
      </c>
    </row>
    <row r="51" spans="1:71">
      <c r="A51" s="283">
        <v>10005012</v>
      </c>
      <c r="B51" s="283" t="s">
        <v>915</v>
      </c>
      <c r="C51" s="283">
        <v>5</v>
      </c>
      <c r="D51" s="283" t="s">
        <v>54</v>
      </c>
      <c r="E51" s="283" t="s">
        <v>3934</v>
      </c>
      <c r="F51" s="283" t="s">
        <v>3940</v>
      </c>
      <c r="G51" s="283" t="s">
        <v>3898</v>
      </c>
      <c r="H51" s="283">
        <v>28</v>
      </c>
      <c r="I51" s="283">
        <v>0</v>
      </c>
      <c r="J51" s="283">
        <v>1</v>
      </c>
      <c r="K51" s="283">
        <v>2</v>
      </c>
      <c r="L51" s="283">
        <v>20</v>
      </c>
      <c r="M51" s="283" t="s">
        <v>3941</v>
      </c>
      <c r="N51" s="283">
        <v>32</v>
      </c>
      <c r="O51" s="283">
        <v>15</v>
      </c>
      <c r="P51" s="283">
        <v>22</v>
      </c>
      <c r="Q51" s="283">
        <v>30</v>
      </c>
      <c r="R51" s="283">
        <v>10</v>
      </c>
      <c r="S51" s="283">
        <v>40</v>
      </c>
      <c r="T51" s="283">
        <v>21</v>
      </c>
      <c r="U51" s="283">
        <v>25</v>
      </c>
      <c r="V51" s="283">
        <v>52</v>
      </c>
      <c r="W51" s="283">
        <v>40</v>
      </c>
      <c r="X51" s="283">
        <v>35</v>
      </c>
      <c r="Y51" s="283">
        <v>87</v>
      </c>
      <c r="Z51" s="283">
        <v>31</v>
      </c>
      <c r="AA51" s="283">
        <v>66</v>
      </c>
      <c r="AB51" s="283">
        <v>11</v>
      </c>
      <c r="AC51" s="283">
        <v>21</v>
      </c>
      <c r="AD51" s="283">
        <v>40</v>
      </c>
      <c r="AE51" s="283">
        <v>80</v>
      </c>
      <c r="AF51" s="283">
        <v>0</v>
      </c>
      <c r="AG51" s="283"/>
      <c r="AH51" s="283"/>
      <c r="AI51" s="283"/>
      <c r="AJ51" s="283">
        <v>0</v>
      </c>
      <c r="AK51" s="283">
        <v>70</v>
      </c>
      <c r="AL51" s="283">
        <v>250</v>
      </c>
      <c r="AM51" s="283">
        <v>250</v>
      </c>
      <c r="AN51" s="283">
        <v>200</v>
      </c>
      <c r="AO51" s="283"/>
      <c r="AP51" s="283" t="s">
        <v>3942</v>
      </c>
      <c r="AQ51" s="283">
        <v>8</v>
      </c>
      <c r="AR51" s="283">
        <v>3</v>
      </c>
      <c r="AS51" s="283" t="s">
        <v>3917</v>
      </c>
      <c r="AT51" s="283" t="s">
        <v>3952</v>
      </c>
      <c r="AU51" s="283"/>
      <c r="AV51" s="283"/>
      <c r="AW51" s="283"/>
      <c r="AX51" s="283"/>
      <c r="AY51" s="283">
        <v>20</v>
      </c>
      <c r="AZ51" s="283">
        <v>30</v>
      </c>
      <c r="BA51" s="283">
        <v>0.96</v>
      </c>
      <c r="BB51" s="283">
        <v>1.8</v>
      </c>
      <c r="BC51" s="283">
        <v>15</v>
      </c>
      <c r="BD51" s="283">
        <v>10</v>
      </c>
      <c r="BE51" s="283">
        <v>11</v>
      </c>
      <c r="BF51" s="283">
        <v>52</v>
      </c>
      <c r="BG51" s="283">
        <v>10</v>
      </c>
      <c r="BH51" s="283">
        <v>16</v>
      </c>
      <c r="BI51" s="283">
        <v>10</v>
      </c>
      <c r="BJ51" s="283">
        <v>0</v>
      </c>
      <c r="BK51" s="283">
        <v>0</v>
      </c>
      <c r="BL51" s="283">
        <v>2</v>
      </c>
      <c r="BM51" s="283">
        <v>18</v>
      </c>
      <c r="BN51" s="283">
        <v>15</v>
      </c>
      <c r="BO51" s="283" t="s">
        <v>3904</v>
      </c>
      <c r="BP51" s="283" t="s">
        <v>5001</v>
      </c>
      <c r="BQ51" s="283" t="s">
        <v>5095</v>
      </c>
      <c r="BR51" s="283" t="s">
        <v>5096</v>
      </c>
      <c r="BS51" s="283" t="s">
        <v>5004</v>
      </c>
    </row>
    <row r="52" spans="1:71">
      <c r="A52" s="283">
        <v>10005112</v>
      </c>
      <c r="B52" s="283" t="s">
        <v>203</v>
      </c>
      <c r="C52" s="283">
        <v>2</v>
      </c>
      <c r="D52" s="283" t="s">
        <v>54</v>
      </c>
      <c r="E52" s="283" t="s">
        <v>3934</v>
      </c>
      <c r="F52" s="283" t="s">
        <v>3940</v>
      </c>
      <c r="G52" s="283" t="s">
        <v>3898</v>
      </c>
      <c r="H52" s="283">
        <v>24</v>
      </c>
      <c r="I52" s="283">
        <v>0</v>
      </c>
      <c r="J52" s="283">
        <v>1</v>
      </c>
      <c r="K52" s="283">
        <v>2</v>
      </c>
      <c r="L52" s="283">
        <v>15</v>
      </c>
      <c r="M52" s="283" t="s">
        <v>3941</v>
      </c>
      <c r="N52" s="283">
        <v>32</v>
      </c>
      <c r="O52" s="283">
        <v>15</v>
      </c>
      <c r="P52" s="283">
        <v>17</v>
      </c>
      <c r="Q52" s="283">
        <v>25</v>
      </c>
      <c r="R52" s="283">
        <v>10</v>
      </c>
      <c r="S52" s="283">
        <v>40</v>
      </c>
      <c r="T52" s="283">
        <v>14</v>
      </c>
      <c r="U52" s="283">
        <v>20</v>
      </c>
      <c r="V52" s="283">
        <v>28</v>
      </c>
      <c r="W52" s="283">
        <v>30</v>
      </c>
      <c r="X52" s="283">
        <v>33</v>
      </c>
      <c r="Y52" s="283">
        <v>85</v>
      </c>
      <c r="Z52" s="283">
        <v>30</v>
      </c>
      <c r="AA52" s="283">
        <v>65</v>
      </c>
      <c r="AB52" s="283">
        <v>9</v>
      </c>
      <c r="AC52" s="283">
        <v>19</v>
      </c>
      <c r="AD52" s="283">
        <v>28</v>
      </c>
      <c r="AE52" s="283">
        <v>68</v>
      </c>
      <c r="AF52" s="283">
        <v>2</v>
      </c>
      <c r="AG52" s="283">
        <v>2</v>
      </c>
      <c r="AH52" s="283">
        <v>2</v>
      </c>
      <c r="AI52" s="283"/>
      <c r="AJ52" s="283">
        <v>6</v>
      </c>
      <c r="AK52" s="283">
        <v>0</v>
      </c>
      <c r="AL52" s="283"/>
      <c r="AM52" s="283"/>
      <c r="AN52" s="283"/>
      <c r="AO52" s="283"/>
      <c r="AP52" s="283"/>
      <c r="AQ52" s="283"/>
      <c r="AR52" s="283">
        <v>3</v>
      </c>
      <c r="AS52" s="283" t="s">
        <v>3915</v>
      </c>
      <c r="AT52" s="283"/>
      <c r="AU52" s="283"/>
      <c r="AV52" s="283"/>
      <c r="AW52" s="283"/>
      <c r="AX52" s="283"/>
      <c r="AY52" s="283">
        <v>20</v>
      </c>
      <c r="AZ52" s="283">
        <v>30</v>
      </c>
      <c r="BA52" s="283">
        <v>0.8</v>
      </c>
      <c r="BB52" s="283">
        <v>1.5</v>
      </c>
      <c r="BC52" s="283">
        <v>12</v>
      </c>
      <c r="BD52" s="283">
        <v>10</v>
      </c>
      <c r="BE52" s="283">
        <v>7</v>
      </c>
      <c r="BF52" s="283">
        <v>14</v>
      </c>
      <c r="BG52" s="283">
        <v>5</v>
      </c>
      <c r="BH52" s="283">
        <v>8</v>
      </c>
      <c r="BI52" s="283">
        <v>5</v>
      </c>
      <c r="BJ52" s="283">
        <v>0</v>
      </c>
      <c r="BK52" s="283">
        <v>0</v>
      </c>
      <c r="BL52" s="283">
        <v>3</v>
      </c>
      <c r="BM52" s="283">
        <v>4</v>
      </c>
      <c r="BN52" s="283">
        <v>0</v>
      </c>
      <c r="BO52" s="283" t="s">
        <v>3904</v>
      </c>
      <c r="BP52" s="283" t="s">
        <v>5001</v>
      </c>
      <c r="BQ52" s="283" t="s">
        <v>5097</v>
      </c>
      <c r="BR52" s="283" t="s">
        <v>5098</v>
      </c>
      <c r="BS52" s="283" t="s">
        <v>5004</v>
      </c>
    </row>
    <row r="53" spans="1:71">
      <c r="A53" s="283">
        <v>10005212</v>
      </c>
      <c r="B53" s="283" t="s">
        <v>204</v>
      </c>
      <c r="C53" s="283">
        <v>2</v>
      </c>
      <c r="D53" s="283" t="s">
        <v>54</v>
      </c>
      <c r="E53" s="283" t="s">
        <v>3934</v>
      </c>
      <c r="F53" s="283" t="s">
        <v>3940</v>
      </c>
      <c r="G53" s="283" t="s">
        <v>3898</v>
      </c>
      <c r="H53" s="283">
        <v>24</v>
      </c>
      <c r="I53" s="283">
        <v>0</v>
      </c>
      <c r="J53" s="283">
        <v>1</v>
      </c>
      <c r="K53" s="283">
        <v>2</v>
      </c>
      <c r="L53" s="283">
        <v>15</v>
      </c>
      <c r="M53" s="283" t="s">
        <v>3941</v>
      </c>
      <c r="N53" s="283">
        <v>32</v>
      </c>
      <c r="O53" s="283">
        <v>15</v>
      </c>
      <c r="P53" s="283">
        <v>17</v>
      </c>
      <c r="Q53" s="283">
        <v>25</v>
      </c>
      <c r="R53" s="283">
        <v>10</v>
      </c>
      <c r="S53" s="283">
        <v>40</v>
      </c>
      <c r="T53" s="283">
        <v>14</v>
      </c>
      <c r="U53" s="283">
        <v>20</v>
      </c>
      <c r="V53" s="283">
        <v>28</v>
      </c>
      <c r="W53" s="283">
        <v>30</v>
      </c>
      <c r="X53" s="283">
        <v>33</v>
      </c>
      <c r="Y53" s="283">
        <v>85</v>
      </c>
      <c r="Z53" s="283">
        <v>30</v>
      </c>
      <c r="AA53" s="283">
        <v>65</v>
      </c>
      <c r="AB53" s="283">
        <v>9</v>
      </c>
      <c r="AC53" s="283">
        <v>19</v>
      </c>
      <c r="AD53" s="283">
        <v>28</v>
      </c>
      <c r="AE53" s="283">
        <v>68</v>
      </c>
      <c r="AF53" s="283">
        <v>2</v>
      </c>
      <c r="AG53" s="283">
        <v>2</v>
      </c>
      <c r="AH53" s="283">
        <v>2</v>
      </c>
      <c r="AI53" s="283"/>
      <c r="AJ53" s="283">
        <v>6</v>
      </c>
      <c r="AK53" s="283">
        <v>0</v>
      </c>
      <c r="AL53" s="283"/>
      <c r="AM53" s="283"/>
      <c r="AN53" s="283"/>
      <c r="AO53" s="283"/>
      <c r="AP53" s="283"/>
      <c r="AQ53" s="283"/>
      <c r="AR53" s="283">
        <v>3</v>
      </c>
      <c r="AS53" s="283" t="s">
        <v>3915</v>
      </c>
      <c r="AT53" s="283"/>
      <c r="AU53" s="283"/>
      <c r="AV53" s="283"/>
      <c r="AW53" s="283"/>
      <c r="AX53" s="283"/>
      <c r="AY53" s="283">
        <v>20</v>
      </c>
      <c r="AZ53" s="283">
        <v>30</v>
      </c>
      <c r="BA53" s="283">
        <v>0.8</v>
      </c>
      <c r="BB53" s="283">
        <v>1.5</v>
      </c>
      <c r="BC53" s="283">
        <v>12</v>
      </c>
      <c r="BD53" s="283">
        <v>10</v>
      </c>
      <c r="BE53" s="283">
        <v>7</v>
      </c>
      <c r="BF53" s="283">
        <v>14</v>
      </c>
      <c r="BG53" s="283">
        <v>5</v>
      </c>
      <c r="BH53" s="283">
        <v>8</v>
      </c>
      <c r="BI53" s="283">
        <v>5</v>
      </c>
      <c r="BJ53" s="283">
        <v>0</v>
      </c>
      <c r="BK53" s="283">
        <v>0</v>
      </c>
      <c r="BL53" s="283">
        <v>3</v>
      </c>
      <c r="BM53" s="283">
        <v>4</v>
      </c>
      <c r="BN53" s="283">
        <v>0</v>
      </c>
      <c r="BO53" s="283" t="s">
        <v>3904</v>
      </c>
      <c r="BP53" s="283" t="s">
        <v>5001</v>
      </c>
      <c r="BQ53" s="283" t="s">
        <v>5099</v>
      </c>
      <c r="BR53" s="283" t="s">
        <v>5100</v>
      </c>
      <c r="BS53" s="283" t="s">
        <v>5004</v>
      </c>
    </row>
    <row r="54" spans="1:71">
      <c r="A54" s="283">
        <v>10005312</v>
      </c>
      <c r="B54" s="283" t="s">
        <v>205</v>
      </c>
      <c r="C54" s="283">
        <v>2</v>
      </c>
      <c r="D54" s="283" t="s">
        <v>54</v>
      </c>
      <c r="E54" s="283" t="s">
        <v>3934</v>
      </c>
      <c r="F54" s="283" t="s">
        <v>3940</v>
      </c>
      <c r="G54" s="283" t="s">
        <v>3898</v>
      </c>
      <c r="H54" s="283">
        <v>24</v>
      </c>
      <c r="I54" s="283">
        <v>0</v>
      </c>
      <c r="J54" s="283">
        <v>1</v>
      </c>
      <c r="K54" s="283">
        <v>2</v>
      </c>
      <c r="L54" s="283">
        <v>15</v>
      </c>
      <c r="M54" s="283" t="s">
        <v>3941</v>
      </c>
      <c r="N54" s="283">
        <v>32</v>
      </c>
      <c r="O54" s="283">
        <v>15</v>
      </c>
      <c r="P54" s="283">
        <v>17</v>
      </c>
      <c r="Q54" s="283">
        <v>25</v>
      </c>
      <c r="R54" s="283">
        <v>10</v>
      </c>
      <c r="S54" s="283">
        <v>40</v>
      </c>
      <c r="T54" s="283">
        <v>15</v>
      </c>
      <c r="U54" s="283">
        <v>20</v>
      </c>
      <c r="V54" s="283">
        <v>28</v>
      </c>
      <c r="W54" s="283">
        <v>30</v>
      </c>
      <c r="X54" s="283">
        <v>33</v>
      </c>
      <c r="Y54" s="283">
        <v>85</v>
      </c>
      <c r="Z54" s="283">
        <v>30</v>
      </c>
      <c r="AA54" s="283">
        <v>65</v>
      </c>
      <c r="AB54" s="283">
        <v>9</v>
      </c>
      <c r="AC54" s="283">
        <v>19</v>
      </c>
      <c r="AD54" s="283">
        <v>28</v>
      </c>
      <c r="AE54" s="283">
        <v>68</v>
      </c>
      <c r="AF54" s="283">
        <v>2</v>
      </c>
      <c r="AG54" s="283">
        <v>2</v>
      </c>
      <c r="AH54" s="283">
        <v>2</v>
      </c>
      <c r="AI54" s="283"/>
      <c r="AJ54" s="283">
        <v>6</v>
      </c>
      <c r="AK54" s="283">
        <v>0</v>
      </c>
      <c r="AL54" s="283"/>
      <c r="AM54" s="283"/>
      <c r="AN54" s="283"/>
      <c r="AO54" s="283"/>
      <c r="AP54" s="283"/>
      <c r="AQ54" s="283"/>
      <c r="AR54" s="283">
        <v>3</v>
      </c>
      <c r="AS54" s="283" t="s">
        <v>3915</v>
      </c>
      <c r="AT54" s="283"/>
      <c r="AU54" s="283"/>
      <c r="AV54" s="283"/>
      <c r="AW54" s="283"/>
      <c r="AX54" s="283"/>
      <c r="AY54" s="283">
        <v>20</v>
      </c>
      <c r="AZ54" s="283">
        <v>30</v>
      </c>
      <c r="BA54" s="283">
        <v>0.8</v>
      </c>
      <c r="BB54" s="283">
        <v>1.5</v>
      </c>
      <c r="BC54" s="283">
        <v>12</v>
      </c>
      <c r="BD54" s="283">
        <v>10</v>
      </c>
      <c r="BE54" s="283">
        <v>8</v>
      </c>
      <c r="BF54" s="283">
        <v>14</v>
      </c>
      <c r="BG54" s="283">
        <v>5</v>
      </c>
      <c r="BH54" s="283">
        <v>8</v>
      </c>
      <c r="BI54" s="283">
        <v>5</v>
      </c>
      <c r="BJ54" s="283">
        <v>0</v>
      </c>
      <c r="BK54" s="283">
        <v>0</v>
      </c>
      <c r="BL54" s="283">
        <v>3</v>
      </c>
      <c r="BM54" s="283">
        <v>4</v>
      </c>
      <c r="BN54" s="283">
        <v>0</v>
      </c>
      <c r="BO54" s="283" t="s">
        <v>3904</v>
      </c>
      <c r="BP54" s="283" t="s">
        <v>5001</v>
      </c>
      <c r="BQ54" s="283" t="s">
        <v>5097</v>
      </c>
      <c r="BR54" s="283" t="s">
        <v>5101</v>
      </c>
      <c r="BS54" s="283" t="s">
        <v>5004</v>
      </c>
    </row>
    <row r="55" spans="1:71">
      <c r="A55" s="283">
        <v>10005412</v>
      </c>
      <c r="B55" s="283" t="s">
        <v>206</v>
      </c>
      <c r="C55" s="283">
        <v>3</v>
      </c>
      <c r="D55" s="283" t="s">
        <v>54</v>
      </c>
      <c r="E55" s="283" t="s">
        <v>3934</v>
      </c>
      <c r="F55" s="283" t="s">
        <v>3940</v>
      </c>
      <c r="G55" s="283" t="s">
        <v>3898</v>
      </c>
      <c r="H55" s="283">
        <v>24</v>
      </c>
      <c r="I55" s="283">
        <v>0</v>
      </c>
      <c r="J55" s="283">
        <v>1</v>
      </c>
      <c r="K55" s="283">
        <v>2</v>
      </c>
      <c r="L55" s="283">
        <v>16</v>
      </c>
      <c r="M55" s="283" t="s">
        <v>3941</v>
      </c>
      <c r="N55" s="283">
        <v>32</v>
      </c>
      <c r="O55" s="283">
        <v>15</v>
      </c>
      <c r="P55" s="283">
        <v>17</v>
      </c>
      <c r="Q55" s="283">
        <v>25</v>
      </c>
      <c r="R55" s="283">
        <v>10</v>
      </c>
      <c r="S55" s="283">
        <v>40</v>
      </c>
      <c r="T55" s="283">
        <v>15</v>
      </c>
      <c r="U55" s="283">
        <v>20</v>
      </c>
      <c r="V55" s="283">
        <v>28</v>
      </c>
      <c r="W55" s="283">
        <v>30</v>
      </c>
      <c r="X55" s="283">
        <v>33</v>
      </c>
      <c r="Y55" s="283">
        <v>85</v>
      </c>
      <c r="Z55" s="283">
        <v>30</v>
      </c>
      <c r="AA55" s="283">
        <v>65</v>
      </c>
      <c r="AB55" s="283">
        <v>9</v>
      </c>
      <c r="AC55" s="283">
        <v>19</v>
      </c>
      <c r="AD55" s="283">
        <v>28</v>
      </c>
      <c r="AE55" s="283">
        <v>68</v>
      </c>
      <c r="AF55" s="283">
        <v>2</v>
      </c>
      <c r="AG55" s="283">
        <v>2</v>
      </c>
      <c r="AH55" s="283">
        <v>2</v>
      </c>
      <c r="AI55" s="283"/>
      <c r="AJ55" s="283">
        <v>6</v>
      </c>
      <c r="AK55" s="283">
        <v>49</v>
      </c>
      <c r="AL55" s="283">
        <v>300</v>
      </c>
      <c r="AM55" s="283"/>
      <c r="AN55" s="283">
        <v>500</v>
      </c>
      <c r="AO55" s="283"/>
      <c r="AP55" s="283" t="s">
        <v>3942</v>
      </c>
      <c r="AQ55" s="283">
        <v>4</v>
      </c>
      <c r="AR55" s="283">
        <v>3</v>
      </c>
      <c r="AS55" s="283" t="s">
        <v>3915</v>
      </c>
      <c r="AT55" s="283"/>
      <c r="AU55" s="283"/>
      <c r="AV55" s="283"/>
      <c r="AW55" s="283"/>
      <c r="AX55" s="283"/>
      <c r="AY55" s="283">
        <v>20</v>
      </c>
      <c r="AZ55" s="283">
        <v>30</v>
      </c>
      <c r="BA55" s="283">
        <v>0.8</v>
      </c>
      <c r="BB55" s="283">
        <v>1.5</v>
      </c>
      <c r="BC55" s="283">
        <v>12</v>
      </c>
      <c r="BD55" s="283">
        <v>10</v>
      </c>
      <c r="BE55" s="283">
        <v>8</v>
      </c>
      <c r="BF55" s="283">
        <v>14</v>
      </c>
      <c r="BG55" s="283">
        <v>10</v>
      </c>
      <c r="BH55" s="283">
        <v>16</v>
      </c>
      <c r="BI55" s="283">
        <v>10</v>
      </c>
      <c r="BJ55" s="283">
        <v>0</v>
      </c>
      <c r="BK55" s="283">
        <v>0</v>
      </c>
      <c r="BL55" s="283">
        <v>3</v>
      </c>
      <c r="BM55" s="283">
        <v>4</v>
      </c>
      <c r="BN55" s="283">
        <v>0</v>
      </c>
      <c r="BO55" s="283" t="s">
        <v>3904</v>
      </c>
      <c r="BP55" s="283" t="s">
        <v>5001</v>
      </c>
      <c r="BQ55" s="283" t="s">
        <v>5102</v>
      </c>
      <c r="BR55" s="283" t="s">
        <v>5103</v>
      </c>
      <c r="BS55" s="283" t="s">
        <v>5004</v>
      </c>
    </row>
    <row r="56" spans="1:71">
      <c r="A56" s="283">
        <v>10005512</v>
      </c>
      <c r="B56" s="283" t="s">
        <v>207</v>
      </c>
      <c r="C56" s="283">
        <v>2</v>
      </c>
      <c r="D56" s="283" t="s">
        <v>54</v>
      </c>
      <c r="E56" s="283" t="s">
        <v>3934</v>
      </c>
      <c r="F56" s="283" t="s">
        <v>3940</v>
      </c>
      <c r="G56" s="283" t="s">
        <v>3918</v>
      </c>
      <c r="H56" s="283">
        <v>28</v>
      </c>
      <c r="I56" s="283">
        <v>0</v>
      </c>
      <c r="J56" s="283">
        <v>1</v>
      </c>
      <c r="K56" s="283">
        <v>2</v>
      </c>
      <c r="L56" s="283">
        <v>20</v>
      </c>
      <c r="M56" s="283" t="s">
        <v>3941</v>
      </c>
      <c r="N56" s="283">
        <v>35</v>
      </c>
      <c r="O56" s="283">
        <v>15</v>
      </c>
      <c r="P56" s="283">
        <v>20</v>
      </c>
      <c r="Q56" s="283">
        <v>25</v>
      </c>
      <c r="R56" s="283">
        <v>18</v>
      </c>
      <c r="S56" s="283">
        <v>40</v>
      </c>
      <c r="T56" s="283">
        <v>15</v>
      </c>
      <c r="U56" s="283">
        <v>20</v>
      </c>
      <c r="V56" s="283">
        <v>30</v>
      </c>
      <c r="W56" s="283">
        <v>30</v>
      </c>
      <c r="X56" s="283">
        <v>33</v>
      </c>
      <c r="Y56" s="283">
        <v>85</v>
      </c>
      <c r="Z56" s="283">
        <v>32</v>
      </c>
      <c r="AA56" s="283">
        <v>67</v>
      </c>
      <c r="AB56" s="283">
        <v>8</v>
      </c>
      <c r="AC56" s="283">
        <v>18</v>
      </c>
      <c r="AD56" s="283">
        <v>18</v>
      </c>
      <c r="AE56" s="283">
        <v>58</v>
      </c>
      <c r="AF56" s="283">
        <v>2</v>
      </c>
      <c r="AG56" s="283">
        <v>2</v>
      </c>
      <c r="AH56" s="283">
        <v>2</v>
      </c>
      <c r="AI56" s="283"/>
      <c r="AJ56" s="283">
        <v>6</v>
      </c>
      <c r="AK56" s="283">
        <v>42</v>
      </c>
      <c r="AL56" s="283">
        <v>500</v>
      </c>
      <c r="AM56" s="283"/>
      <c r="AN56" s="283">
        <v>500</v>
      </c>
      <c r="AO56" s="283"/>
      <c r="AP56" s="283" t="s">
        <v>3942</v>
      </c>
      <c r="AQ56" s="283">
        <v>5</v>
      </c>
      <c r="AR56" s="283">
        <v>3</v>
      </c>
      <c r="AS56" s="283" t="s">
        <v>3920</v>
      </c>
      <c r="AT56" s="283" t="s">
        <v>3953</v>
      </c>
      <c r="AU56" s="283"/>
      <c r="AV56" s="283"/>
      <c r="AW56" s="283"/>
      <c r="AX56" s="283"/>
      <c r="AY56" s="283">
        <v>25</v>
      </c>
      <c r="AZ56" s="283">
        <v>25</v>
      </c>
      <c r="BA56" s="283">
        <v>0.8</v>
      </c>
      <c r="BB56" s="283">
        <v>1.5</v>
      </c>
      <c r="BC56" s="283">
        <v>10</v>
      </c>
      <c r="BD56" s="283">
        <v>18</v>
      </c>
      <c r="BE56" s="283">
        <v>8</v>
      </c>
      <c r="BF56" s="283">
        <v>20</v>
      </c>
      <c r="BG56" s="283">
        <v>5</v>
      </c>
      <c r="BH56" s="283">
        <v>8</v>
      </c>
      <c r="BI56" s="283">
        <v>5</v>
      </c>
      <c r="BJ56" s="283">
        <v>0</v>
      </c>
      <c r="BK56" s="283">
        <v>0</v>
      </c>
      <c r="BL56" s="283">
        <v>2</v>
      </c>
      <c r="BM56" s="283">
        <v>5</v>
      </c>
      <c r="BN56" s="283">
        <v>0</v>
      </c>
      <c r="BO56" s="283" t="s">
        <v>3904</v>
      </c>
      <c r="BP56" s="283" t="s">
        <v>5001</v>
      </c>
      <c r="BQ56" s="283" t="s">
        <v>5104</v>
      </c>
      <c r="BR56" s="283" t="s">
        <v>5105</v>
      </c>
      <c r="BS56" s="283" t="s">
        <v>5004</v>
      </c>
    </row>
    <row r="57" spans="1:71">
      <c r="A57" s="283">
        <v>10005612</v>
      </c>
      <c r="B57" s="283" t="s">
        <v>208</v>
      </c>
      <c r="C57" s="283">
        <v>3</v>
      </c>
      <c r="D57" s="283" t="s">
        <v>54</v>
      </c>
      <c r="E57" s="283" t="s">
        <v>3934</v>
      </c>
      <c r="F57" s="283" t="s">
        <v>3940</v>
      </c>
      <c r="G57" s="283" t="s">
        <v>3918</v>
      </c>
      <c r="H57" s="283">
        <v>27</v>
      </c>
      <c r="I57" s="283">
        <v>1</v>
      </c>
      <c r="J57" s="283">
        <v>1</v>
      </c>
      <c r="K57" s="283">
        <v>2</v>
      </c>
      <c r="L57" s="283">
        <v>10</v>
      </c>
      <c r="M57" s="283" t="s">
        <v>3941</v>
      </c>
      <c r="N57" s="283">
        <v>33.6</v>
      </c>
      <c r="O57" s="283">
        <v>15</v>
      </c>
      <c r="P57" s="283">
        <v>24</v>
      </c>
      <c r="Q57" s="283">
        <v>30</v>
      </c>
      <c r="R57" s="283">
        <v>0</v>
      </c>
      <c r="S57" s="283">
        <v>0</v>
      </c>
      <c r="T57" s="283">
        <v>19</v>
      </c>
      <c r="U57" s="283">
        <v>25</v>
      </c>
      <c r="V57" s="283">
        <v>58</v>
      </c>
      <c r="W57" s="283">
        <v>40</v>
      </c>
      <c r="X57" s="283">
        <v>33</v>
      </c>
      <c r="Y57" s="283">
        <v>85</v>
      </c>
      <c r="Z57" s="283">
        <v>31</v>
      </c>
      <c r="AA57" s="283">
        <v>66</v>
      </c>
      <c r="AB57" s="283">
        <v>12</v>
      </c>
      <c r="AC57" s="283">
        <v>22</v>
      </c>
      <c r="AD57" s="283">
        <v>40</v>
      </c>
      <c r="AE57" s="283">
        <v>80</v>
      </c>
      <c r="AF57" s="283">
        <v>0</v>
      </c>
      <c r="AG57" s="283"/>
      <c r="AH57" s="283"/>
      <c r="AI57" s="283"/>
      <c r="AJ57" s="283">
        <v>0</v>
      </c>
      <c r="AK57" s="283">
        <v>40</v>
      </c>
      <c r="AL57" s="283">
        <v>500</v>
      </c>
      <c r="AM57" s="283"/>
      <c r="AN57" s="283"/>
      <c r="AO57" s="283">
        <v>300</v>
      </c>
      <c r="AP57" s="283" t="s">
        <v>3942</v>
      </c>
      <c r="AQ57" s="283">
        <v>4</v>
      </c>
      <c r="AR57" s="283">
        <v>3</v>
      </c>
      <c r="AS57" s="283" t="s">
        <v>3920</v>
      </c>
      <c r="AT57" s="283"/>
      <c r="AU57" s="283"/>
      <c r="AV57" s="283"/>
      <c r="AW57" s="283"/>
      <c r="AX57" s="283"/>
      <c r="AY57" s="283">
        <v>25</v>
      </c>
      <c r="AZ57" s="283">
        <v>30</v>
      </c>
      <c r="BA57" s="283">
        <v>0.8</v>
      </c>
      <c r="BB57" s="283">
        <v>1.5</v>
      </c>
      <c r="BC57" s="283">
        <v>12</v>
      </c>
      <c r="BD57" s="283">
        <v>0</v>
      </c>
      <c r="BE57" s="283">
        <v>10</v>
      </c>
      <c r="BF57" s="283">
        <v>68</v>
      </c>
      <c r="BG57" s="283">
        <v>10</v>
      </c>
      <c r="BH57" s="283">
        <v>16</v>
      </c>
      <c r="BI57" s="283">
        <v>10</v>
      </c>
      <c r="BJ57" s="283">
        <v>0</v>
      </c>
      <c r="BK57" s="283">
        <v>0</v>
      </c>
      <c r="BL57" s="283">
        <v>1</v>
      </c>
      <c r="BM57" s="283">
        <v>3</v>
      </c>
      <c r="BN57" s="283">
        <v>0</v>
      </c>
      <c r="BO57" s="283" t="s">
        <v>3904</v>
      </c>
      <c r="BP57" s="283" t="s">
        <v>5001</v>
      </c>
      <c r="BQ57" s="283" t="s">
        <v>5106</v>
      </c>
      <c r="BR57" s="283" t="s">
        <v>5107</v>
      </c>
      <c r="BS57" s="283" t="s">
        <v>5004</v>
      </c>
    </row>
    <row r="58" spans="1:71">
      <c r="A58" s="283">
        <v>10005712</v>
      </c>
      <c r="B58" s="283" t="s">
        <v>209</v>
      </c>
      <c r="C58" s="283">
        <v>3</v>
      </c>
      <c r="D58" s="283" t="s">
        <v>54</v>
      </c>
      <c r="E58" s="283" t="s">
        <v>3934</v>
      </c>
      <c r="F58" s="283" t="s">
        <v>3940</v>
      </c>
      <c r="G58" s="283" t="s">
        <v>3918</v>
      </c>
      <c r="H58" s="283">
        <v>27</v>
      </c>
      <c r="I58" s="283">
        <v>1</v>
      </c>
      <c r="J58" s="283">
        <v>1</v>
      </c>
      <c r="K58" s="283">
        <v>2</v>
      </c>
      <c r="L58" s="283">
        <v>5</v>
      </c>
      <c r="M58" s="283" t="s">
        <v>3941</v>
      </c>
      <c r="N58" s="283">
        <v>33.6</v>
      </c>
      <c r="O58" s="283">
        <v>15</v>
      </c>
      <c r="P58" s="283">
        <v>24</v>
      </c>
      <c r="Q58" s="283">
        <v>30</v>
      </c>
      <c r="R58" s="283">
        <v>0</v>
      </c>
      <c r="S58" s="283">
        <v>0</v>
      </c>
      <c r="T58" s="283">
        <v>19</v>
      </c>
      <c r="U58" s="283">
        <v>25</v>
      </c>
      <c r="V58" s="283">
        <v>58</v>
      </c>
      <c r="W58" s="283">
        <v>40</v>
      </c>
      <c r="X58" s="283">
        <v>33</v>
      </c>
      <c r="Y58" s="283">
        <v>85</v>
      </c>
      <c r="Z58" s="283">
        <v>31</v>
      </c>
      <c r="AA58" s="283">
        <v>66</v>
      </c>
      <c r="AB58" s="283">
        <v>12</v>
      </c>
      <c r="AC58" s="283">
        <v>22</v>
      </c>
      <c r="AD58" s="283">
        <v>40</v>
      </c>
      <c r="AE58" s="283">
        <v>80</v>
      </c>
      <c r="AF58" s="283">
        <v>0</v>
      </c>
      <c r="AG58" s="283"/>
      <c r="AH58" s="283"/>
      <c r="AI58" s="283"/>
      <c r="AJ58" s="283">
        <v>0</v>
      </c>
      <c r="AK58" s="283">
        <v>50</v>
      </c>
      <c r="AL58" s="283">
        <v>500</v>
      </c>
      <c r="AM58" s="283">
        <v>500</v>
      </c>
      <c r="AN58" s="283">
        <v>500</v>
      </c>
      <c r="AO58" s="283">
        <v>500</v>
      </c>
      <c r="AP58" s="283" t="s">
        <v>3942</v>
      </c>
      <c r="AQ58" s="283">
        <v>7</v>
      </c>
      <c r="AR58" s="283">
        <v>3</v>
      </c>
      <c r="AS58" s="283" t="s">
        <v>3920</v>
      </c>
      <c r="AT58" s="283"/>
      <c r="AU58" s="283"/>
      <c r="AV58" s="283"/>
      <c r="AW58" s="283"/>
      <c r="AX58" s="283"/>
      <c r="AY58" s="283">
        <v>25</v>
      </c>
      <c r="AZ58" s="283">
        <v>30</v>
      </c>
      <c r="BA58" s="283">
        <v>0.8</v>
      </c>
      <c r="BB58" s="283">
        <v>1.5</v>
      </c>
      <c r="BC58" s="283">
        <v>12</v>
      </c>
      <c r="BD58" s="283">
        <v>0</v>
      </c>
      <c r="BE58" s="283">
        <v>10</v>
      </c>
      <c r="BF58" s="283">
        <v>68</v>
      </c>
      <c r="BG58" s="283">
        <v>10</v>
      </c>
      <c r="BH58" s="283">
        <v>16</v>
      </c>
      <c r="BI58" s="283">
        <v>10</v>
      </c>
      <c r="BJ58" s="283">
        <v>0</v>
      </c>
      <c r="BK58" s="283">
        <v>0</v>
      </c>
      <c r="BL58" s="283">
        <v>1</v>
      </c>
      <c r="BM58" s="283">
        <v>3</v>
      </c>
      <c r="BN58" s="283">
        <v>0</v>
      </c>
      <c r="BO58" s="283" t="s">
        <v>3904</v>
      </c>
      <c r="BP58" s="283" t="s">
        <v>5001</v>
      </c>
      <c r="BQ58" s="283" t="s">
        <v>5108</v>
      </c>
      <c r="BR58" s="283" t="s">
        <v>5109</v>
      </c>
      <c r="BS58" s="283" t="s">
        <v>5004</v>
      </c>
    </row>
    <row r="59" spans="1:71">
      <c r="A59" s="283">
        <v>10005812</v>
      </c>
      <c r="B59" s="283" t="s">
        <v>210</v>
      </c>
      <c r="C59" s="283">
        <v>3</v>
      </c>
      <c r="D59" s="283" t="s">
        <v>54</v>
      </c>
      <c r="E59" s="283" t="s">
        <v>3934</v>
      </c>
      <c r="F59" s="283" t="s">
        <v>3940</v>
      </c>
      <c r="G59" s="283" t="s">
        <v>3918</v>
      </c>
      <c r="H59" s="283">
        <v>33</v>
      </c>
      <c r="I59" s="283">
        <v>-1</v>
      </c>
      <c r="J59" s="283">
        <v>1</v>
      </c>
      <c r="K59" s="283">
        <v>2</v>
      </c>
      <c r="L59" s="283">
        <v>15</v>
      </c>
      <c r="M59" s="283" t="s">
        <v>3941</v>
      </c>
      <c r="N59" s="283">
        <v>31.5</v>
      </c>
      <c r="O59" s="283">
        <v>15</v>
      </c>
      <c r="P59" s="283">
        <v>32</v>
      </c>
      <c r="Q59" s="283">
        <v>30</v>
      </c>
      <c r="R59" s="283">
        <v>0</v>
      </c>
      <c r="S59" s="283">
        <v>0</v>
      </c>
      <c r="T59" s="283">
        <v>27</v>
      </c>
      <c r="U59" s="283">
        <v>25</v>
      </c>
      <c r="V59" s="283">
        <v>42</v>
      </c>
      <c r="W59" s="283">
        <v>40</v>
      </c>
      <c r="X59" s="283">
        <v>33</v>
      </c>
      <c r="Y59" s="283">
        <v>85</v>
      </c>
      <c r="Z59" s="283">
        <v>31</v>
      </c>
      <c r="AA59" s="283">
        <v>66</v>
      </c>
      <c r="AB59" s="283">
        <v>12</v>
      </c>
      <c r="AC59" s="283">
        <v>22</v>
      </c>
      <c r="AD59" s="283">
        <v>25</v>
      </c>
      <c r="AE59" s="283">
        <v>65</v>
      </c>
      <c r="AF59" s="283">
        <v>4</v>
      </c>
      <c r="AG59" s="283">
        <v>4</v>
      </c>
      <c r="AH59" s="283">
        <v>4</v>
      </c>
      <c r="AI59" s="283"/>
      <c r="AJ59" s="283">
        <v>12</v>
      </c>
      <c r="AK59" s="283">
        <v>30</v>
      </c>
      <c r="AL59" s="283">
        <v>200</v>
      </c>
      <c r="AM59" s="283">
        <v>200</v>
      </c>
      <c r="AN59" s="283">
        <v>100</v>
      </c>
      <c r="AO59" s="283"/>
      <c r="AP59" s="283" t="s">
        <v>3942</v>
      </c>
      <c r="AQ59" s="283">
        <v>5</v>
      </c>
      <c r="AR59" s="283">
        <v>3</v>
      </c>
      <c r="AS59" s="283" t="s">
        <v>3954</v>
      </c>
      <c r="AT59" s="283"/>
      <c r="AU59" s="283"/>
      <c r="AV59" s="283"/>
      <c r="AW59" s="283"/>
      <c r="AX59" s="283"/>
      <c r="AY59" s="283">
        <v>30</v>
      </c>
      <c r="AZ59" s="283">
        <v>35</v>
      </c>
      <c r="BA59" s="283">
        <v>0.8</v>
      </c>
      <c r="BB59" s="283">
        <v>1.5</v>
      </c>
      <c r="BC59" s="283">
        <v>16</v>
      </c>
      <c r="BD59" s="283">
        <v>0</v>
      </c>
      <c r="BE59" s="283">
        <v>14</v>
      </c>
      <c r="BF59" s="283">
        <v>43</v>
      </c>
      <c r="BG59" s="283">
        <v>10</v>
      </c>
      <c r="BH59" s="283">
        <v>16</v>
      </c>
      <c r="BI59" s="283">
        <v>10</v>
      </c>
      <c r="BJ59" s="283">
        <v>0</v>
      </c>
      <c r="BK59" s="283">
        <v>0</v>
      </c>
      <c r="BL59" s="283">
        <v>2</v>
      </c>
      <c r="BM59" s="283">
        <v>3</v>
      </c>
      <c r="BN59" s="283">
        <v>0</v>
      </c>
      <c r="BO59" s="283" t="s">
        <v>3904</v>
      </c>
      <c r="BP59" s="283" t="s">
        <v>5001</v>
      </c>
      <c r="BQ59" s="283" t="s">
        <v>5110</v>
      </c>
      <c r="BR59" s="283" t="s">
        <v>5111</v>
      </c>
      <c r="BS59" s="283" t="s">
        <v>5004</v>
      </c>
    </row>
    <row r="60" spans="1:71">
      <c r="A60" s="283">
        <v>10005912</v>
      </c>
      <c r="B60" s="283" t="s">
        <v>211</v>
      </c>
      <c r="C60" s="283">
        <v>4</v>
      </c>
      <c r="D60" s="283" t="s">
        <v>54</v>
      </c>
      <c r="E60" s="283" t="s">
        <v>3934</v>
      </c>
      <c r="F60" s="283" t="s">
        <v>3940</v>
      </c>
      <c r="G60" s="283" t="s">
        <v>3918</v>
      </c>
      <c r="H60" s="283">
        <v>33</v>
      </c>
      <c r="I60" s="283">
        <v>-1</v>
      </c>
      <c r="J60" s="283">
        <v>2</v>
      </c>
      <c r="K60" s="283">
        <v>2</v>
      </c>
      <c r="L60" s="283">
        <v>15</v>
      </c>
      <c r="M60" s="283" t="s">
        <v>3941</v>
      </c>
      <c r="N60" s="283">
        <v>31.5</v>
      </c>
      <c r="O60" s="283">
        <v>15</v>
      </c>
      <c r="P60" s="283">
        <v>32</v>
      </c>
      <c r="Q60" s="283">
        <v>30</v>
      </c>
      <c r="R60" s="283">
        <v>0</v>
      </c>
      <c r="S60" s="283">
        <v>0</v>
      </c>
      <c r="T60" s="283">
        <v>29</v>
      </c>
      <c r="U60" s="283">
        <v>25</v>
      </c>
      <c r="V60" s="283">
        <v>45</v>
      </c>
      <c r="W60" s="283">
        <v>40</v>
      </c>
      <c r="X60" s="283">
        <v>34</v>
      </c>
      <c r="Y60" s="283">
        <v>86</v>
      </c>
      <c r="Z60" s="283">
        <v>31</v>
      </c>
      <c r="AA60" s="283">
        <v>66</v>
      </c>
      <c r="AB60" s="283">
        <v>12</v>
      </c>
      <c r="AC60" s="283">
        <v>22</v>
      </c>
      <c r="AD60" s="283">
        <v>25</v>
      </c>
      <c r="AE60" s="283">
        <v>65</v>
      </c>
      <c r="AF60" s="283">
        <v>4</v>
      </c>
      <c r="AG60" s="283">
        <v>4</v>
      </c>
      <c r="AH60" s="283">
        <v>4</v>
      </c>
      <c r="AI60" s="283"/>
      <c r="AJ60" s="283">
        <v>12</v>
      </c>
      <c r="AK60" s="283">
        <v>30</v>
      </c>
      <c r="AL60" s="283">
        <v>200</v>
      </c>
      <c r="AM60" s="283">
        <v>200</v>
      </c>
      <c r="AN60" s="283">
        <v>100</v>
      </c>
      <c r="AO60" s="283"/>
      <c r="AP60" s="283" t="s">
        <v>3942</v>
      </c>
      <c r="AQ60" s="283">
        <v>5</v>
      </c>
      <c r="AR60" s="283">
        <v>3</v>
      </c>
      <c r="AS60" s="283" t="s">
        <v>3954</v>
      </c>
      <c r="AT60" s="283" t="s">
        <v>293</v>
      </c>
      <c r="AU60" s="283"/>
      <c r="AV60" s="283"/>
      <c r="AW60" s="283"/>
      <c r="AX60" s="283"/>
      <c r="AY60" s="283">
        <v>30</v>
      </c>
      <c r="AZ60" s="283">
        <v>35</v>
      </c>
      <c r="BA60" s="283">
        <v>0.8</v>
      </c>
      <c r="BB60" s="283">
        <v>1.5</v>
      </c>
      <c r="BC60" s="283">
        <v>16</v>
      </c>
      <c r="BD60" s="283">
        <v>0</v>
      </c>
      <c r="BE60" s="283">
        <v>15</v>
      </c>
      <c r="BF60" s="283">
        <v>48</v>
      </c>
      <c r="BG60" s="283">
        <v>10</v>
      </c>
      <c r="BH60" s="283">
        <v>16</v>
      </c>
      <c r="BI60" s="283">
        <v>10</v>
      </c>
      <c r="BJ60" s="283">
        <v>0</v>
      </c>
      <c r="BK60" s="283">
        <v>0</v>
      </c>
      <c r="BL60" s="283">
        <v>2</v>
      </c>
      <c r="BM60" s="283">
        <v>18</v>
      </c>
      <c r="BN60" s="283">
        <v>15</v>
      </c>
      <c r="BO60" s="283" t="s">
        <v>3904</v>
      </c>
      <c r="BP60" s="283" t="s">
        <v>5001</v>
      </c>
      <c r="BQ60" s="283" t="s">
        <v>5112</v>
      </c>
      <c r="BR60" s="283" t="s">
        <v>5113</v>
      </c>
      <c r="BS60" s="283" t="s">
        <v>5004</v>
      </c>
    </row>
    <row r="61" spans="1:71">
      <c r="A61" s="283">
        <v>10006012</v>
      </c>
      <c r="B61" s="283" t="s">
        <v>212</v>
      </c>
      <c r="C61" s="283">
        <v>4</v>
      </c>
      <c r="D61" s="283" t="s">
        <v>54</v>
      </c>
      <c r="E61" s="283" t="s">
        <v>3934</v>
      </c>
      <c r="F61" s="283" t="s">
        <v>3940</v>
      </c>
      <c r="G61" s="283" t="s">
        <v>3955</v>
      </c>
      <c r="H61" s="283">
        <v>20</v>
      </c>
      <c r="I61" s="283">
        <v>0</v>
      </c>
      <c r="J61" s="283">
        <v>1</v>
      </c>
      <c r="K61" s="283">
        <v>2</v>
      </c>
      <c r="L61" s="283">
        <v>20</v>
      </c>
      <c r="M61" s="283" t="s">
        <v>3941</v>
      </c>
      <c r="N61" s="283">
        <v>23.2</v>
      </c>
      <c r="O61" s="283">
        <v>15</v>
      </c>
      <c r="P61" s="283">
        <v>16</v>
      </c>
      <c r="Q61" s="283">
        <v>25</v>
      </c>
      <c r="R61" s="283">
        <v>16</v>
      </c>
      <c r="S61" s="283">
        <v>40</v>
      </c>
      <c r="T61" s="283">
        <v>13</v>
      </c>
      <c r="U61" s="283">
        <v>20</v>
      </c>
      <c r="V61" s="283">
        <v>16</v>
      </c>
      <c r="W61" s="283">
        <v>30</v>
      </c>
      <c r="X61" s="283">
        <v>34</v>
      </c>
      <c r="Y61" s="283">
        <v>86</v>
      </c>
      <c r="Z61" s="283">
        <v>24</v>
      </c>
      <c r="AA61" s="283">
        <v>59</v>
      </c>
      <c r="AB61" s="283">
        <v>8</v>
      </c>
      <c r="AC61" s="283">
        <v>18</v>
      </c>
      <c r="AD61" s="283">
        <v>20</v>
      </c>
      <c r="AE61" s="283">
        <v>60</v>
      </c>
      <c r="AF61" s="283">
        <v>1</v>
      </c>
      <c r="AG61" s="283">
        <v>1</v>
      </c>
      <c r="AH61" s="283">
        <v>1</v>
      </c>
      <c r="AI61" s="283"/>
      <c r="AJ61" s="283">
        <v>3</v>
      </c>
      <c r="AK61" s="283">
        <v>50</v>
      </c>
      <c r="AL61" s="283">
        <v>200</v>
      </c>
      <c r="AM61" s="283">
        <v>200</v>
      </c>
      <c r="AN61" s="283">
        <v>200</v>
      </c>
      <c r="AO61" s="283">
        <v>200</v>
      </c>
      <c r="AP61" s="283" t="s">
        <v>3942</v>
      </c>
      <c r="AQ61" s="283">
        <v>6</v>
      </c>
      <c r="AR61" s="283">
        <v>3</v>
      </c>
      <c r="AS61" s="283" t="s">
        <v>3956</v>
      </c>
      <c r="AT61" s="283"/>
      <c r="AU61" s="283"/>
      <c r="AV61" s="283"/>
      <c r="AW61" s="283"/>
      <c r="AX61" s="283"/>
      <c r="AY61" s="283">
        <v>15</v>
      </c>
      <c r="AZ61" s="283">
        <v>20</v>
      </c>
      <c r="BA61" s="283">
        <v>0.64</v>
      </c>
      <c r="BB61" s="283">
        <v>1.2</v>
      </c>
      <c r="BC61" s="283">
        <v>8</v>
      </c>
      <c r="BD61" s="283">
        <v>16</v>
      </c>
      <c r="BE61" s="283">
        <v>7</v>
      </c>
      <c r="BF61" s="283">
        <v>8</v>
      </c>
      <c r="BG61" s="283">
        <v>10</v>
      </c>
      <c r="BH61" s="283">
        <v>16</v>
      </c>
      <c r="BI61" s="283">
        <v>10</v>
      </c>
      <c r="BJ61" s="283">
        <v>0</v>
      </c>
      <c r="BK61" s="283">
        <v>0</v>
      </c>
      <c r="BL61" s="283">
        <v>2</v>
      </c>
      <c r="BM61" s="283">
        <v>1</v>
      </c>
      <c r="BN61" s="283">
        <v>0</v>
      </c>
      <c r="BO61" s="283" t="s">
        <v>3904</v>
      </c>
      <c r="BP61" s="283" t="s">
        <v>5001</v>
      </c>
      <c r="BQ61" s="283" t="s">
        <v>5114</v>
      </c>
      <c r="BR61" s="283" t="s">
        <v>5115</v>
      </c>
      <c r="BS61" s="283" t="s">
        <v>5004</v>
      </c>
    </row>
    <row r="62" spans="1:71">
      <c r="A62" s="283">
        <v>10006112</v>
      </c>
      <c r="B62" s="283" t="s">
        <v>213</v>
      </c>
      <c r="C62" s="283">
        <v>4</v>
      </c>
      <c r="D62" s="283" t="s">
        <v>54</v>
      </c>
      <c r="E62" s="283" t="s">
        <v>3934</v>
      </c>
      <c r="F62" s="283" t="s">
        <v>3940</v>
      </c>
      <c r="G62" s="283" t="s">
        <v>3955</v>
      </c>
      <c r="H62" s="283">
        <v>20</v>
      </c>
      <c r="I62" s="283">
        <v>0</v>
      </c>
      <c r="J62" s="283">
        <v>1</v>
      </c>
      <c r="K62" s="283">
        <v>2</v>
      </c>
      <c r="L62" s="283">
        <v>20</v>
      </c>
      <c r="M62" s="283" t="s">
        <v>3941</v>
      </c>
      <c r="N62" s="283">
        <v>21.3</v>
      </c>
      <c r="O62" s="283">
        <v>15</v>
      </c>
      <c r="P62" s="283">
        <v>16</v>
      </c>
      <c r="Q62" s="283">
        <v>25</v>
      </c>
      <c r="R62" s="283">
        <v>16</v>
      </c>
      <c r="S62" s="283">
        <v>40</v>
      </c>
      <c r="T62" s="283">
        <v>13</v>
      </c>
      <c r="U62" s="283">
        <v>20</v>
      </c>
      <c r="V62" s="283">
        <v>12</v>
      </c>
      <c r="W62" s="283">
        <v>30</v>
      </c>
      <c r="X62" s="283">
        <v>34</v>
      </c>
      <c r="Y62" s="283">
        <v>86</v>
      </c>
      <c r="Z62" s="283">
        <v>22</v>
      </c>
      <c r="AA62" s="283">
        <v>57</v>
      </c>
      <c r="AB62" s="283">
        <v>8</v>
      </c>
      <c r="AC62" s="283">
        <v>18</v>
      </c>
      <c r="AD62" s="283">
        <v>20</v>
      </c>
      <c r="AE62" s="283">
        <v>60</v>
      </c>
      <c r="AF62" s="283">
        <v>0</v>
      </c>
      <c r="AG62" s="283"/>
      <c r="AH62" s="283"/>
      <c r="AI62" s="283"/>
      <c r="AJ62" s="283">
        <v>0</v>
      </c>
      <c r="AK62" s="283">
        <v>50</v>
      </c>
      <c r="AL62" s="283">
        <v>400</v>
      </c>
      <c r="AM62" s="283"/>
      <c r="AN62" s="283">
        <v>400</v>
      </c>
      <c r="AO62" s="283"/>
      <c r="AP62" s="283" t="s">
        <v>3942</v>
      </c>
      <c r="AQ62" s="283">
        <v>9</v>
      </c>
      <c r="AR62" s="283">
        <v>3</v>
      </c>
      <c r="AS62" s="283" t="s">
        <v>3956</v>
      </c>
      <c r="AT62" s="283"/>
      <c r="AU62" s="283"/>
      <c r="AV62" s="283"/>
      <c r="AW62" s="283"/>
      <c r="AX62" s="283"/>
      <c r="AY62" s="283">
        <v>15</v>
      </c>
      <c r="AZ62" s="283">
        <v>20</v>
      </c>
      <c r="BA62" s="283">
        <v>0.64</v>
      </c>
      <c r="BB62" s="283">
        <v>1.2</v>
      </c>
      <c r="BC62" s="283">
        <v>8</v>
      </c>
      <c r="BD62" s="283">
        <v>16</v>
      </c>
      <c r="BE62" s="283">
        <v>7</v>
      </c>
      <c r="BF62" s="283">
        <v>6</v>
      </c>
      <c r="BG62" s="283">
        <v>10</v>
      </c>
      <c r="BH62" s="283">
        <v>16</v>
      </c>
      <c r="BI62" s="283">
        <v>10</v>
      </c>
      <c r="BJ62" s="283">
        <v>0</v>
      </c>
      <c r="BK62" s="283">
        <v>0</v>
      </c>
      <c r="BL62" s="283">
        <v>2</v>
      </c>
      <c r="BM62" s="283">
        <v>1</v>
      </c>
      <c r="BN62" s="283">
        <v>0</v>
      </c>
      <c r="BO62" s="283" t="s">
        <v>3904</v>
      </c>
      <c r="BP62" s="283" t="s">
        <v>5001</v>
      </c>
      <c r="BQ62" s="283" t="s">
        <v>5116</v>
      </c>
      <c r="BR62" s="283" t="s">
        <v>5117</v>
      </c>
      <c r="BS62" s="283" t="s">
        <v>5004</v>
      </c>
    </row>
    <row r="63" spans="1:71">
      <c r="A63" s="283">
        <v>10006211</v>
      </c>
      <c r="B63" s="283" t="s">
        <v>632</v>
      </c>
      <c r="C63" s="283">
        <v>3</v>
      </c>
      <c r="D63" s="283" t="s">
        <v>260</v>
      </c>
      <c r="E63" s="283" t="s">
        <v>3957</v>
      </c>
      <c r="F63" s="283" t="s">
        <v>3940</v>
      </c>
      <c r="G63" s="283" t="s">
        <v>3898</v>
      </c>
      <c r="H63" s="283">
        <v>28</v>
      </c>
      <c r="I63" s="283">
        <v>0</v>
      </c>
      <c r="J63" s="283">
        <v>1</v>
      </c>
      <c r="K63" s="283">
        <v>2</v>
      </c>
      <c r="L63" s="283">
        <v>20</v>
      </c>
      <c r="M63" s="283" t="s">
        <v>3899</v>
      </c>
      <c r="N63" s="283">
        <v>12.2</v>
      </c>
      <c r="O63" s="283">
        <v>10</v>
      </c>
      <c r="P63" s="283">
        <v>26</v>
      </c>
      <c r="Q63" s="283">
        <v>30</v>
      </c>
      <c r="R63" s="283">
        <v>0</v>
      </c>
      <c r="S63" s="283">
        <v>0</v>
      </c>
      <c r="T63" s="283">
        <v>32</v>
      </c>
      <c r="U63" s="283">
        <v>20</v>
      </c>
      <c r="V63" s="283">
        <v>24</v>
      </c>
      <c r="W63" s="283">
        <v>30</v>
      </c>
      <c r="X63" s="283">
        <v>32</v>
      </c>
      <c r="Y63" s="283">
        <v>82</v>
      </c>
      <c r="Z63" s="283">
        <v>10</v>
      </c>
      <c r="AA63" s="283">
        <v>40</v>
      </c>
      <c r="AB63" s="283">
        <v>10</v>
      </c>
      <c r="AC63" s="283">
        <v>20</v>
      </c>
      <c r="AD63" s="283">
        <v>0</v>
      </c>
      <c r="AE63" s="283">
        <v>0</v>
      </c>
      <c r="AF63" s="283">
        <v>0</v>
      </c>
      <c r="AG63" s="283"/>
      <c r="AH63" s="283"/>
      <c r="AI63" s="283"/>
      <c r="AJ63" s="283">
        <v>0</v>
      </c>
      <c r="AK63" s="283">
        <v>50</v>
      </c>
      <c r="AL63" s="283">
        <v>800</v>
      </c>
      <c r="AM63" s="283">
        <v>600</v>
      </c>
      <c r="AN63" s="283">
        <v>400</v>
      </c>
      <c r="AO63" s="283"/>
      <c r="AP63" s="283" t="s">
        <v>3900</v>
      </c>
      <c r="AQ63" s="283">
        <v>8</v>
      </c>
      <c r="AR63" s="283">
        <v>2</v>
      </c>
      <c r="AS63" s="283" t="s">
        <v>3901</v>
      </c>
      <c r="AT63" s="283"/>
      <c r="AU63" s="283"/>
      <c r="AV63" s="283"/>
      <c r="AW63" s="283"/>
      <c r="AX63" s="283"/>
      <c r="AY63" s="283">
        <v>15</v>
      </c>
      <c r="AZ63" s="283">
        <v>30</v>
      </c>
      <c r="BA63" s="283">
        <v>0.64</v>
      </c>
      <c r="BB63" s="283">
        <v>1.2</v>
      </c>
      <c r="BC63" s="283">
        <v>30</v>
      </c>
      <c r="BD63" s="283">
        <v>0</v>
      </c>
      <c r="BE63" s="283">
        <v>32</v>
      </c>
      <c r="BF63" s="283">
        <v>0</v>
      </c>
      <c r="BG63" s="283">
        <v>20</v>
      </c>
      <c r="BH63" s="283">
        <v>20</v>
      </c>
      <c r="BI63" s="283">
        <v>30</v>
      </c>
      <c r="BJ63" s="283">
        <v>0</v>
      </c>
      <c r="BK63" s="283">
        <v>0</v>
      </c>
      <c r="BL63" s="283">
        <v>11</v>
      </c>
      <c r="BM63" s="283">
        <v>18</v>
      </c>
      <c r="BN63" s="283">
        <v>0</v>
      </c>
      <c r="BO63" s="283" t="s">
        <v>3904</v>
      </c>
      <c r="BP63" s="283" t="s">
        <v>5001</v>
      </c>
      <c r="BQ63" s="283" t="s">
        <v>5118</v>
      </c>
      <c r="BR63" s="283" t="s">
        <v>5119</v>
      </c>
      <c r="BS63" s="283" t="s">
        <v>5004</v>
      </c>
    </row>
    <row r="64" spans="1:71">
      <c r="A64" s="283">
        <v>10006311</v>
      </c>
      <c r="B64" s="283" t="s">
        <v>633</v>
      </c>
      <c r="C64" s="283">
        <v>3</v>
      </c>
      <c r="D64" s="283" t="s">
        <v>260</v>
      </c>
      <c r="E64" s="283" t="s">
        <v>3957</v>
      </c>
      <c r="F64" s="283" t="s">
        <v>3940</v>
      </c>
      <c r="G64" s="283" t="s">
        <v>3898</v>
      </c>
      <c r="H64" s="283">
        <v>28</v>
      </c>
      <c r="I64" s="283">
        <v>0</v>
      </c>
      <c r="J64" s="283">
        <v>1</v>
      </c>
      <c r="K64" s="283">
        <v>2</v>
      </c>
      <c r="L64" s="283">
        <v>18</v>
      </c>
      <c r="M64" s="283" t="s">
        <v>3899</v>
      </c>
      <c r="N64" s="283">
        <v>12.2</v>
      </c>
      <c r="O64" s="283">
        <v>10</v>
      </c>
      <c r="P64" s="283">
        <v>26</v>
      </c>
      <c r="Q64" s="283">
        <v>30</v>
      </c>
      <c r="R64" s="283">
        <v>0</v>
      </c>
      <c r="S64" s="283">
        <v>0</v>
      </c>
      <c r="T64" s="283">
        <v>32</v>
      </c>
      <c r="U64" s="283">
        <v>20</v>
      </c>
      <c r="V64" s="283">
        <v>24</v>
      </c>
      <c r="W64" s="283">
        <v>30</v>
      </c>
      <c r="X64" s="283">
        <v>32</v>
      </c>
      <c r="Y64" s="283">
        <v>82</v>
      </c>
      <c r="Z64" s="283">
        <v>10</v>
      </c>
      <c r="AA64" s="283">
        <v>40</v>
      </c>
      <c r="AB64" s="283">
        <v>10</v>
      </c>
      <c r="AC64" s="283">
        <v>20</v>
      </c>
      <c r="AD64" s="283">
        <v>0</v>
      </c>
      <c r="AE64" s="283">
        <v>0</v>
      </c>
      <c r="AF64" s="283">
        <v>0</v>
      </c>
      <c r="AG64" s="283"/>
      <c r="AH64" s="283"/>
      <c r="AI64" s="283"/>
      <c r="AJ64" s="283">
        <v>0</v>
      </c>
      <c r="AK64" s="283">
        <v>50</v>
      </c>
      <c r="AL64" s="283">
        <v>800</v>
      </c>
      <c r="AM64" s="283">
        <v>600</v>
      </c>
      <c r="AN64" s="283">
        <v>400</v>
      </c>
      <c r="AO64" s="283"/>
      <c r="AP64" s="283" t="s">
        <v>3900</v>
      </c>
      <c r="AQ64" s="283">
        <v>8</v>
      </c>
      <c r="AR64" s="283">
        <v>2</v>
      </c>
      <c r="AS64" s="283" t="s">
        <v>3901</v>
      </c>
      <c r="AT64" s="283"/>
      <c r="AU64" s="283"/>
      <c r="AV64" s="283"/>
      <c r="AW64" s="283"/>
      <c r="AX64" s="283"/>
      <c r="AY64" s="283">
        <v>15</v>
      </c>
      <c r="AZ64" s="283">
        <v>30</v>
      </c>
      <c r="BA64" s="283">
        <v>0.64</v>
      </c>
      <c r="BB64" s="283">
        <v>1.2</v>
      </c>
      <c r="BC64" s="283">
        <v>30</v>
      </c>
      <c r="BD64" s="283">
        <v>0</v>
      </c>
      <c r="BE64" s="283">
        <v>32</v>
      </c>
      <c r="BF64" s="283">
        <v>0</v>
      </c>
      <c r="BG64" s="283">
        <v>20</v>
      </c>
      <c r="BH64" s="283">
        <v>20</v>
      </c>
      <c r="BI64" s="283">
        <v>30</v>
      </c>
      <c r="BJ64" s="283">
        <v>0</v>
      </c>
      <c r="BK64" s="283">
        <v>0</v>
      </c>
      <c r="BL64" s="283">
        <v>11</v>
      </c>
      <c r="BM64" s="283">
        <v>18</v>
      </c>
      <c r="BN64" s="283">
        <v>0</v>
      </c>
      <c r="BO64" s="283" t="s">
        <v>3904</v>
      </c>
      <c r="BP64" s="283" t="s">
        <v>5001</v>
      </c>
      <c r="BQ64" s="283" t="s">
        <v>5118</v>
      </c>
      <c r="BR64" s="283" t="s">
        <v>5120</v>
      </c>
      <c r="BS64" s="283" t="s">
        <v>5004</v>
      </c>
    </row>
    <row r="65" spans="1:71">
      <c r="A65" s="283">
        <v>10006411</v>
      </c>
      <c r="B65" s="283" t="s">
        <v>48</v>
      </c>
      <c r="C65" s="283">
        <v>2</v>
      </c>
      <c r="D65" s="283" t="s">
        <v>53</v>
      </c>
      <c r="E65" s="283" t="s">
        <v>3957</v>
      </c>
      <c r="F65" s="283" t="s">
        <v>3940</v>
      </c>
      <c r="G65" s="283" t="s">
        <v>3905</v>
      </c>
      <c r="H65" s="283">
        <v>15</v>
      </c>
      <c r="I65" s="283">
        <v>1</v>
      </c>
      <c r="J65" s="283">
        <v>1</v>
      </c>
      <c r="K65" s="283">
        <v>2</v>
      </c>
      <c r="L65" s="283">
        <v>12</v>
      </c>
      <c r="M65" s="283" t="s">
        <v>3930</v>
      </c>
      <c r="N65" s="283">
        <v>37</v>
      </c>
      <c r="O65" s="283">
        <v>10</v>
      </c>
      <c r="P65" s="283">
        <v>11</v>
      </c>
      <c r="Q65" s="283">
        <v>20</v>
      </c>
      <c r="R65" s="283">
        <v>25</v>
      </c>
      <c r="S65" s="283">
        <v>50</v>
      </c>
      <c r="T65" s="283">
        <v>7</v>
      </c>
      <c r="U65" s="283">
        <v>15</v>
      </c>
      <c r="V65" s="283">
        <v>7</v>
      </c>
      <c r="W65" s="283">
        <v>30</v>
      </c>
      <c r="X65" s="283">
        <v>30</v>
      </c>
      <c r="Y65" s="283">
        <v>82</v>
      </c>
      <c r="Z65" s="283">
        <v>43</v>
      </c>
      <c r="AA65" s="283">
        <v>83</v>
      </c>
      <c r="AB65" s="283">
        <v>6</v>
      </c>
      <c r="AC65" s="283">
        <v>16</v>
      </c>
      <c r="AD65" s="283">
        <v>16</v>
      </c>
      <c r="AE65" s="283">
        <v>46</v>
      </c>
      <c r="AF65" s="283">
        <v>0</v>
      </c>
      <c r="AG65" s="283"/>
      <c r="AH65" s="283"/>
      <c r="AI65" s="283"/>
      <c r="AJ65" s="283">
        <v>0</v>
      </c>
      <c r="AK65" s="283">
        <v>48</v>
      </c>
      <c r="AL65" s="283">
        <v>200</v>
      </c>
      <c r="AM65" s="283">
        <v>400</v>
      </c>
      <c r="AN65" s="283">
        <v>200</v>
      </c>
      <c r="AO65" s="283"/>
      <c r="AP65" s="283" t="s">
        <v>3958</v>
      </c>
      <c r="AQ65" s="283">
        <v>8</v>
      </c>
      <c r="AR65" s="283">
        <v>2</v>
      </c>
      <c r="AS65" s="283" t="s">
        <v>3959</v>
      </c>
      <c r="AT65" s="283" t="s">
        <v>3960</v>
      </c>
      <c r="AU65" s="283"/>
      <c r="AV65" s="283"/>
      <c r="AW65" s="283"/>
      <c r="AX65" s="283"/>
      <c r="AY65" s="283">
        <v>15</v>
      </c>
      <c r="AZ65" s="283">
        <v>20</v>
      </c>
      <c r="BA65" s="283">
        <v>0.48</v>
      </c>
      <c r="BB65" s="283">
        <v>0.9</v>
      </c>
      <c r="BC65" s="283">
        <v>0</v>
      </c>
      <c r="BD65" s="283">
        <v>28</v>
      </c>
      <c r="BE65" s="283">
        <v>7</v>
      </c>
      <c r="BF65" s="283">
        <v>0</v>
      </c>
      <c r="BG65" s="283">
        <v>2</v>
      </c>
      <c r="BH65" s="283">
        <v>4</v>
      </c>
      <c r="BI65" s="283">
        <v>3</v>
      </c>
      <c r="BJ65" s="283">
        <v>0</v>
      </c>
      <c r="BK65" s="283">
        <v>1</v>
      </c>
      <c r="BL65" s="283">
        <v>3</v>
      </c>
      <c r="BM65" s="283">
        <v>5</v>
      </c>
      <c r="BN65" s="283">
        <v>0</v>
      </c>
      <c r="BO65" s="283" t="s">
        <v>3904</v>
      </c>
      <c r="BP65" s="283" t="s">
        <v>5001</v>
      </c>
      <c r="BQ65" s="283" t="s">
        <v>5121</v>
      </c>
      <c r="BR65" s="283" t="s">
        <v>5122</v>
      </c>
      <c r="BS65" s="283" t="s">
        <v>5004</v>
      </c>
    </row>
    <row r="66" spans="1:71">
      <c r="A66" s="283">
        <v>10006511</v>
      </c>
      <c r="B66" s="283" t="s">
        <v>220</v>
      </c>
      <c r="C66" s="283">
        <v>2</v>
      </c>
      <c r="D66" s="283" t="s">
        <v>53</v>
      </c>
      <c r="E66" s="283" t="s">
        <v>3957</v>
      </c>
      <c r="F66" s="283" t="s">
        <v>3940</v>
      </c>
      <c r="G66" s="283" t="s">
        <v>3905</v>
      </c>
      <c r="H66" s="283">
        <v>15</v>
      </c>
      <c r="I66" s="283">
        <v>1</v>
      </c>
      <c r="J66" s="283">
        <v>1</v>
      </c>
      <c r="K66" s="283">
        <v>2</v>
      </c>
      <c r="L66" s="283">
        <v>9</v>
      </c>
      <c r="M66" s="283" t="s">
        <v>3930</v>
      </c>
      <c r="N66" s="283">
        <v>37</v>
      </c>
      <c r="O66" s="283">
        <v>10</v>
      </c>
      <c r="P66" s="283">
        <v>11</v>
      </c>
      <c r="Q66" s="283">
        <v>20</v>
      </c>
      <c r="R66" s="283">
        <v>25</v>
      </c>
      <c r="S66" s="283">
        <v>50</v>
      </c>
      <c r="T66" s="283">
        <v>7</v>
      </c>
      <c r="U66" s="283">
        <v>15</v>
      </c>
      <c r="V66" s="283">
        <v>7</v>
      </c>
      <c r="W66" s="283">
        <v>30</v>
      </c>
      <c r="X66" s="283">
        <v>30</v>
      </c>
      <c r="Y66" s="283">
        <v>82</v>
      </c>
      <c r="Z66" s="283">
        <v>43</v>
      </c>
      <c r="AA66" s="283">
        <v>83</v>
      </c>
      <c r="AB66" s="283">
        <v>6</v>
      </c>
      <c r="AC66" s="283">
        <v>16</v>
      </c>
      <c r="AD66" s="283">
        <v>16</v>
      </c>
      <c r="AE66" s="283">
        <v>46</v>
      </c>
      <c r="AF66" s="283">
        <v>0</v>
      </c>
      <c r="AG66" s="283"/>
      <c r="AH66" s="283"/>
      <c r="AI66" s="283"/>
      <c r="AJ66" s="283">
        <v>0</v>
      </c>
      <c r="AK66" s="283">
        <v>49</v>
      </c>
      <c r="AL66" s="283">
        <v>200</v>
      </c>
      <c r="AM66" s="283">
        <v>400</v>
      </c>
      <c r="AN66" s="283">
        <v>200</v>
      </c>
      <c r="AO66" s="283"/>
      <c r="AP66" s="283" t="s">
        <v>3958</v>
      </c>
      <c r="AQ66" s="283">
        <v>8</v>
      </c>
      <c r="AR66" s="283">
        <v>2</v>
      </c>
      <c r="AS66" s="283" t="s">
        <v>3959</v>
      </c>
      <c r="AT66" s="283"/>
      <c r="AU66" s="283"/>
      <c r="AV66" s="283"/>
      <c r="AW66" s="283"/>
      <c r="AX66" s="283"/>
      <c r="AY66" s="283">
        <v>15</v>
      </c>
      <c r="AZ66" s="283">
        <v>20</v>
      </c>
      <c r="BA66" s="283">
        <v>0.48</v>
      </c>
      <c r="BB66" s="283">
        <v>0.9</v>
      </c>
      <c r="BC66" s="283">
        <v>0</v>
      </c>
      <c r="BD66" s="283">
        <v>28</v>
      </c>
      <c r="BE66" s="283">
        <v>7</v>
      </c>
      <c r="BF66" s="283">
        <v>0</v>
      </c>
      <c r="BG66" s="283">
        <v>2</v>
      </c>
      <c r="BH66" s="283">
        <v>4</v>
      </c>
      <c r="BI66" s="283">
        <v>3</v>
      </c>
      <c r="BJ66" s="283">
        <v>0</v>
      </c>
      <c r="BK66" s="283">
        <v>0</v>
      </c>
      <c r="BL66" s="283">
        <v>1</v>
      </c>
      <c r="BM66" s="283">
        <v>3</v>
      </c>
      <c r="BN66" s="283">
        <v>0</v>
      </c>
      <c r="BO66" s="283" t="s">
        <v>3904</v>
      </c>
      <c r="BP66" s="283" t="s">
        <v>5001</v>
      </c>
      <c r="BQ66" s="283" t="s">
        <v>5123</v>
      </c>
      <c r="BR66" s="283" t="s">
        <v>5124</v>
      </c>
      <c r="BS66" s="283" t="s">
        <v>5004</v>
      </c>
    </row>
    <row r="67" spans="1:71">
      <c r="A67" s="283">
        <v>10006611</v>
      </c>
      <c r="B67" s="283" t="s">
        <v>607</v>
      </c>
      <c r="C67" s="283">
        <v>2</v>
      </c>
      <c r="D67" s="283" t="s">
        <v>53</v>
      </c>
      <c r="E67" s="283" t="s">
        <v>3957</v>
      </c>
      <c r="F67" s="283" t="s">
        <v>3940</v>
      </c>
      <c r="G67" s="283" t="s">
        <v>3905</v>
      </c>
      <c r="H67" s="283">
        <v>15</v>
      </c>
      <c r="I67" s="283">
        <v>1</v>
      </c>
      <c r="J67" s="283">
        <v>1</v>
      </c>
      <c r="K67" s="283">
        <v>2</v>
      </c>
      <c r="L67" s="283">
        <v>9</v>
      </c>
      <c r="M67" s="283" t="s">
        <v>3930</v>
      </c>
      <c r="N67" s="283">
        <v>37</v>
      </c>
      <c r="O67" s="283">
        <v>10</v>
      </c>
      <c r="P67" s="283">
        <v>11</v>
      </c>
      <c r="Q67" s="283">
        <v>20</v>
      </c>
      <c r="R67" s="283">
        <v>25</v>
      </c>
      <c r="S67" s="283">
        <v>50</v>
      </c>
      <c r="T67" s="283">
        <v>7</v>
      </c>
      <c r="U67" s="283">
        <v>15</v>
      </c>
      <c r="V67" s="283">
        <v>7</v>
      </c>
      <c r="W67" s="283">
        <v>30</v>
      </c>
      <c r="X67" s="283">
        <v>30</v>
      </c>
      <c r="Y67" s="283">
        <v>82</v>
      </c>
      <c r="Z67" s="283">
        <v>43</v>
      </c>
      <c r="AA67" s="283">
        <v>83</v>
      </c>
      <c r="AB67" s="283">
        <v>6</v>
      </c>
      <c r="AC67" s="283">
        <v>16</v>
      </c>
      <c r="AD67" s="283">
        <v>16</v>
      </c>
      <c r="AE67" s="283">
        <v>46</v>
      </c>
      <c r="AF67" s="283">
        <v>0</v>
      </c>
      <c r="AG67" s="283"/>
      <c r="AH67" s="283"/>
      <c r="AI67" s="283"/>
      <c r="AJ67" s="283">
        <v>0</v>
      </c>
      <c r="AK67" s="283">
        <v>51</v>
      </c>
      <c r="AL67" s="283">
        <v>200</v>
      </c>
      <c r="AM67" s="283">
        <v>400</v>
      </c>
      <c r="AN67" s="283">
        <v>200</v>
      </c>
      <c r="AO67" s="283"/>
      <c r="AP67" s="283" t="s">
        <v>3958</v>
      </c>
      <c r="AQ67" s="283">
        <v>8</v>
      </c>
      <c r="AR67" s="283">
        <v>2</v>
      </c>
      <c r="AS67" s="283" t="s">
        <v>3959</v>
      </c>
      <c r="AT67" s="283"/>
      <c r="AU67" s="283"/>
      <c r="AV67" s="283"/>
      <c r="AW67" s="283"/>
      <c r="AX67" s="283"/>
      <c r="AY67" s="283">
        <v>15</v>
      </c>
      <c r="AZ67" s="283">
        <v>20</v>
      </c>
      <c r="BA67" s="283">
        <v>0.48</v>
      </c>
      <c r="BB67" s="283">
        <v>0.9</v>
      </c>
      <c r="BC67" s="283">
        <v>0</v>
      </c>
      <c r="BD67" s="283">
        <v>28</v>
      </c>
      <c r="BE67" s="283">
        <v>7</v>
      </c>
      <c r="BF67" s="283">
        <v>0</v>
      </c>
      <c r="BG67" s="283">
        <v>2</v>
      </c>
      <c r="BH67" s="283">
        <v>4</v>
      </c>
      <c r="BI67" s="283">
        <v>3</v>
      </c>
      <c r="BJ67" s="283">
        <v>0</v>
      </c>
      <c r="BK67" s="283">
        <v>0</v>
      </c>
      <c r="BL67" s="283">
        <v>1</v>
      </c>
      <c r="BM67" s="283">
        <v>3</v>
      </c>
      <c r="BN67" s="283">
        <v>0</v>
      </c>
      <c r="BO67" s="283" t="s">
        <v>3904</v>
      </c>
      <c r="BP67" s="283" t="s">
        <v>5001</v>
      </c>
      <c r="BQ67" s="283" t="s">
        <v>5125</v>
      </c>
      <c r="BR67" s="283" t="s">
        <v>5126</v>
      </c>
      <c r="BS67" s="283" t="s">
        <v>5004</v>
      </c>
    </row>
    <row r="68" spans="1:71">
      <c r="A68" s="283">
        <v>10006711</v>
      </c>
      <c r="B68" s="283" t="s">
        <v>3961</v>
      </c>
      <c r="C68" s="283">
        <v>2</v>
      </c>
      <c r="D68" s="283" t="s">
        <v>53</v>
      </c>
      <c r="E68" s="283" t="s">
        <v>3957</v>
      </c>
      <c r="F68" s="283" t="s">
        <v>3940</v>
      </c>
      <c r="G68" s="283" t="s">
        <v>3905</v>
      </c>
      <c r="H68" s="283">
        <v>15</v>
      </c>
      <c r="I68" s="283">
        <v>1</v>
      </c>
      <c r="J68" s="283">
        <v>1</v>
      </c>
      <c r="K68" s="283">
        <v>2</v>
      </c>
      <c r="L68" s="283">
        <v>5</v>
      </c>
      <c r="M68" s="283" t="s">
        <v>3930</v>
      </c>
      <c r="N68" s="283">
        <v>37</v>
      </c>
      <c r="O68" s="283">
        <v>10</v>
      </c>
      <c r="P68" s="283">
        <v>11</v>
      </c>
      <c r="Q68" s="283">
        <v>20</v>
      </c>
      <c r="R68" s="283">
        <v>25</v>
      </c>
      <c r="S68" s="283">
        <v>50</v>
      </c>
      <c r="T68" s="283">
        <v>7</v>
      </c>
      <c r="U68" s="283">
        <v>15</v>
      </c>
      <c r="V68" s="283">
        <v>7</v>
      </c>
      <c r="W68" s="283">
        <v>30</v>
      </c>
      <c r="X68" s="283">
        <v>30</v>
      </c>
      <c r="Y68" s="283">
        <v>82</v>
      </c>
      <c r="Z68" s="283">
        <v>43</v>
      </c>
      <c r="AA68" s="283">
        <v>83</v>
      </c>
      <c r="AB68" s="283">
        <v>6</v>
      </c>
      <c r="AC68" s="283">
        <v>16</v>
      </c>
      <c r="AD68" s="283">
        <v>16</v>
      </c>
      <c r="AE68" s="283">
        <v>46</v>
      </c>
      <c r="AF68" s="283">
        <v>0</v>
      </c>
      <c r="AG68" s="283"/>
      <c r="AH68" s="283"/>
      <c r="AI68" s="283"/>
      <c r="AJ68" s="283">
        <v>0</v>
      </c>
      <c r="AK68" s="283">
        <v>72</v>
      </c>
      <c r="AL68" s="283">
        <v>250</v>
      </c>
      <c r="AM68" s="283">
        <v>500</v>
      </c>
      <c r="AN68" s="283">
        <v>250</v>
      </c>
      <c r="AO68" s="283"/>
      <c r="AP68" s="283" t="s">
        <v>3958</v>
      </c>
      <c r="AQ68" s="283">
        <v>12</v>
      </c>
      <c r="AR68" s="283">
        <v>2</v>
      </c>
      <c r="AS68" s="283" t="s">
        <v>3959</v>
      </c>
      <c r="AT68" s="283"/>
      <c r="AU68" s="283"/>
      <c r="AV68" s="283"/>
      <c r="AW68" s="283"/>
      <c r="AX68" s="283"/>
      <c r="AY68" s="283">
        <v>15</v>
      </c>
      <c r="AZ68" s="283">
        <v>20</v>
      </c>
      <c r="BA68" s="283">
        <v>0.48</v>
      </c>
      <c r="BB68" s="283">
        <v>0.9</v>
      </c>
      <c r="BC68" s="283">
        <v>0</v>
      </c>
      <c r="BD68" s="283">
        <v>28</v>
      </c>
      <c r="BE68" s="283">
        <v>7</v>
      </c>
      <c r="BF68" s="283">
        <v>0</v>
      </c>
      <c r="BG68" s="283">
        <v>2</v>
      </c>
      <c r="BH68" s="283">
        <v>4</v>
      </c>
      <c r="BI68" s="283">
        <v>3</v>
      </c>
      <c r="BJ68" s="283">
        <v>0</v>
      </c>
      <c r="BK68" s="283">
        <v>0</v>
      </c>
      <c r="BL68" s="283">
        <v>1</v>
      </c>
      <c r="BM68" s="283">
        <v>3</v>
      </c>
      <c r="BN68" s="283">
        <v>0</v>
      </c>
      <c r="BO68" s="283" t="s">
        <v>3904</v>
      </c>
      <c r="BP68" s="283" t="s">
        <v>5001</v>
      </c>
      <c r="BQ68" s="283" t="s">
        <v>5127</v>
      </c>
      <c r="BR68" s="283" t="s">
        <v>5128</v>
      </c>
      <c r="BS68" s="283" t="s">
        <v>5004</v>
      </c>
    </row>
    <row r="69" spans="1:71">
      <c r="A69" s="283">
        <v>10006811</v>
      </c>
      <c r="B69" s="283" t="s">
        <v>221</v>
      </c>
      <c r="C69" s="283">
        <v>3</v>
      </c>
      <c r="D69" s="283" t="s">
        <v>53</v>
      </c>
      <c r="E69" s="283" t="s">
        <v>3957</v>
      </c>
      <c r="F69" s="283" t="s">
        <v>3940</v>
      </c>
      <c r="G69" s="283" t="s">
        <v>3905</v>
      </c>
      <c r="H69" s="283">
        <v>15</v>
      </c>
      <c r="I69" s="283">
        <v>1</v>
      </c>
      <c r="J69" s="283">
        <v>1</v>
      </c>
      <c r="K69" s="283">
        <v>2</v>
      </c>
      <c r="L69" s="283">
        <v>20</v>
      </c>
      <c r="M69" s="283" t="s">
        <v>3930</v>
      </c>
      <c r="N69" s="283">
        <v>38</v>
      </c>
      <c r="O69" s="283">
        <v>10</v>
      </c>
      <c r="P69" s="283">
        <v>11</v>
      </c>
      <c r="Q69" s="283">
        <v>20</v>
      </c>
      <c r="R69" s="283">
        <v>25</v>
      </c>
      <c r="S69" s="283">
        <v>50</v>
      </c>
      <c r="T69" s="283">
        <v>7</v>
      </c>
      <c r="U69" s="283">
        <v>15</v>
      </c>
      <c r="V69" s="283">
        <v>8</v>
      </c>
      <c r="W69" s="283">
        <v>30</v>
      </c>
      <c r="X69" s="283">
        <v>30</v>
      </c>
      <c r="Y69" s="283">
        <v>82</v>
      </c>
      <c r="Z69" s="283">
        <v>43</v>
      </c>
      <c r="AA69" s="283">
        <v>83</v>
      </c>
      <c r="AB69" s="283">
        <v>6</v>
      </c>
      <c r="AC69" s="283">
        <v>16</v>
      </c>
      <c r="AD69" s="283">
        <v>16</v>
      </c>
      <c r="AE69" s="283">
        <v>46</v>
      </c>
      <c r="AF69" s="283">
        <v>0</v>
      </c>
      <c r="AG69" s="283"/>
      <c r="AH69" s="283"/>
      <c r="AI69" s="283"/>
      <c r="AJ69" s="283">
        <v>0</v>
      </c>
      <c r="AK69" s="283">
        <v>40</v>
      </c>
      <c r="AL69" s="283">
        <v>200</v>
      </c>
      <c r="AM69" s="283">
        <v>200</v>
      </c>
      <c r="AN69" s="283">
        <v>400</v>
      </c>
      <c r="AO69" s="283"/>
      <c r="AP69" s="283" t="s">
        <v>3958</v>
      </c>
      <c r="AQ69" s="283">
        <v>6</v>
      </c>
      <c r="AR69" s="283">
        <v>2</v>
      </c>
      <c r="AS69" s="283" t="s">
        <v>3959</v>
      </c>
      <c r="AT69" s="283" t="s">
        <v>3960</v>
      </c>
      <c r="AU69" s="283"/>
      <c r="AV69" s="283"/>
      <c r="AW69" s="283"/>
      <c r="AX69" s="283"/>
      <c r="AY69" s="283">
        <v>15</v>
      </c>
      <c r="AZ69" s="283">
        <v>20</v>
      </c>
      <c r="BA69" s="283">
        <v>0.48</v>
      </c>
      <c r="BB69" s="283">
        <v>0.9</v>
      </c>
      <c r="BC69" s="283">
        <v>0</v>
      </c>
      <c r="BD69" s="283">
        <v>28</v>
      </c>
      <c r="BE69" s="283">
        <v>7</v>
      </c>
      <c r="BF69" s="283">
        <v>0</v>
      </c>
      <c r="BG69" s="283">
        <v>4</v>
      </c>
      <c r="BH69" s="283">
        <v>8</v>
      </c>
      <c r="BI69" s="283">
        <v>6</v>
      </c>
      <c r="BJ69" s="283">
        <v>0</v>
      </c>
      <c r="BK69" s="283">
        <v>1</v>
      </c>
      <c r="BL69" s="283">
        <v>3</v>
      </c>
      <c r="BM69" s="283">
        <v>5</v>
      </c>
      <c r="BN69" s="283">
        <v>0</v>
      </c>
      <c r="BO69" s="283" t="s">
        <v>3904</v>
      </c>
      <c r="BP69" s="283" t="s">
        <v>5001</v>
      </c>
      <c r="BQ69" s="283" t="s">
        <v>5129</v>
      </c>
      <c r="BR69" s="283" t="s">
        <v>5130</v>
      </c>
      <c r="BS69" s="283" t="s">
        <v>5004</v>
      </c>
    </row>
    <row r="70" spans="1:71">
      <c r="A70" s="283">
        <v>10006911</v>
      </c>
      <c r="B70" s="283" t="s">
        <v>222</v>
      </c>
      <c r="C70" s="283">
        <v>3</v>
      </c>
      <c r="D70" s="283" t="s">
        <v>53</v>
      </c>
      <c r="E70" s="283" t="s">
        <v>3957</v>
      </c>
      <c r="F70" s="283" t="s">
        <v>3940</v>
      </c>
      <c r="G70" s="283" t="s">
        <v>3905</v>
      </c>
      <c r="H70" s="283">
        <v>15</v>
      </c>
      <c r="I70" s="283">
        <v>1</v>
      </c>
      <c r="J70" s="283">
        <v>1</v>
      </c>
      <c r="K70" s="283">
        <v>2</v>
      </c>
      <c r="L70" s="283">
        <v>13</v>
      </c>
      <c r="M70" s="283" t="s">
        <v>3930</v>
      </c>
      <c r="N70" s="283">
        <v>38</v>
      </c>
      <c r="O70" s="283">
        <v>10</v>
      </c>
      <c r="P70" s="283">
        <v>11</v>
      </c>
      <c r="Q70" s="283">
        <v>20</v>
      </c>
      <c r="R70" s="283">
        <v>25</v>
      </c>
      <c r="S70" s="283">
        <v>50</v>
      </c>
      <c r="T70" s="283">
        <v>7</v>
      </c>
      <c r="U70" s="283">
        <v>15</v>
      </c>
      <c r="V70" s="283">
        <v>8</v>
      </c>
      <c r="W70" s="283">
        <v>30</v>
      </c>
      <c r="X70" s="283">
        <v>30</v>
      </c>
      <c r="Y70" s="283">
        <v>82</v>
      </c>
      <c r="Z70" s="283">
        <v>43</v>
      </c>
      <c r="AA70" s="283">
        <v>83</v>
      </c>
      <c r="AB70" s="283">
        <v>6</v>
      </c>
      <c r="AC70" s="283">
        <v>16</v>
      </c>
      <c r="AD70" s="283">
        <v>16</v>
      </c>
      <c r="AE70" s="283">
        <v>46</v>
      </c>
      <c r="AF70" s="283">
        <v>0</v>
      </c>
      <c r="AG70" s="283"/>
      <c r="AH70" s="283"/>
      <c r="AI70" s="283"/>
      <c r="AJ70" s="283">
        <v>0</v>
      </c>
      <c r="AK70" s="283">
        <v>47</v>
      </c>
      <c r="AL70" s="283">
        <v>300</v>
      </c>
      <c r="AM70" s="283">
        <v>100</v>
      </c>
      <c r="AN70" s="283">
        <v>500</v>
      </c>
      <c r="AO70" s="283"/>
      <c r="AP70" s="283" t="s">
        <v>3958</v>
      </c>
      <c r="AQ70" s="283">
        <v>7</v>
      </c>
      <c r="AR70" s="283">
        <v>2</v>
      </c>
      <c r="AS70" s="283" t="s">
        <v>3959</v>
      </c>
      <c r="AT70" s="283"/>
      <c r="AU70" s="283"/>
      <c r="AV70" s="283"/>
      <c r="AW70" s="283"/>
      <c r="AX70" s="283"/>
      <c r="AY70" s="283">
        <v>15</v>
      </c>
      <c r="AZ70" s="283">
        <v>20</v>
      </c>
      <c r="BA70" s="283">
        <v>0.48</v>
      </c>
      <c r="BB70" s="283">
        <v>0.9</v>
      </c>
      <c r="BC70" s="283">
        <v>0</v>
      </c>
      <c r="BD70" s="283">
        <v>28</v>
      </c>
      <c r="BE70" s="283">
        <v>7</v>
      </c>
      <c r="BF70" s="283">
        <v>0</v>
      </c>
      <c r="BG70" s="283">
        <v>4</v>
      </c>
      <c r="BH70" s="283">
        <v>8</v>
      </c>
      <c r="BI70" s="283">
        <v>6</v>
      </c>
      <c r="BJ70" s="283">
        <v>0</v>
      </c>
      <c r="BK70" s="283">
        <v>0</v>
      </c>
      <c r="BL70" s="283">
        <v>1</v>
      </c>
      <c r="BM70" s="283">
        <v>3</v>
      </c>
      <c r="BN70" s="283">
        <v>0</v>
      </c>
      <c r="BO70" s="283" t="s">
        <v>3904</v>
      </c>
      <c r="BP70" s="283" t="s">
        <v>5001</v>
      </c>
      <c r="BQ70" s="283" t="s">
        <v>5131</v>
      </c>
      <c r="BR70" s="283" t="s">
        <v>5132</v>
      </c>
      <c r="BS70" s="283" t="s">
        <v>5004</v>
      </c>
    </row>
    <row r="71" spans="1:71">
      <c r="A71" s="283">
        <v>10007011</v>
      </c>
      <c r="B71" s="283" t="s">
        <v>223</v>
      </c>
      <c r="C71" s="283">
        <v>3</v>
      </c>
      <c r="D71" s="283" t="s">
        <v>53</v>
      </c>
      <c r="E71" s="283" t="s">
        <v>3957</v>
      </c>
      <c r="F71" s="283" t="s">
        <v>3940</v>
      </c>
      <c r="G71" s="283" t="s">
        <v>3905</v>
      </c>
      <c r="H71" s="283">
        <v>15</v>
      </c>
      <c r="I71" s="283">
        <v>1</v>
      </c>
      <c r="J71" s="283">
        <v>1</v>
      </c>
      <c r="K71" s="283">
        <v>2</v>
      </c>
      <c r="L71" s="283">
        <v>13</v>
      </c>
      <c r="M71" s="283" t="s">
        <v>3930</v>
      </c>
      <c r="N71" s="283">
        <v>38</v>
      </c>
      <c r="O71" s="283">
        <v>10</v>
      </c>
      <c r="P71" s="283">
        <v>11</v>
      </c>
      <c r="Q71" s="283">
        <v>20</v>
      </c>
      <c r="R71" s="283">
        <v>25</v>
      </c>
      <c r="S71" s="283">
        <v>50</v>
      </c>
      <c r="T71" s="283">
        <v>7</v>
      </c>
      <c r="U71" s="283">
        <v>15</v>
      </c>
      <c r="V71" s="283">
        <v>8</v>
      </c>
      <c r="W71" s="283">
        <v>30</v>
      </c>
      <c r="X71" s="283">
        <v>30</v>
      </c>
      <c r="Y71" s="283">
        <v>82</v>
      </c>
      <c r="Z71" s="283">
        <v>43</v>
      </c>
      <c r="AA71" s="283">
        <v>83</v>
      </c>
      <c r="AB71" s="283">
        <v>6</v>
      </c>
      <c r="AC71" s="283">
        <v>16</v>
      </c>
      <c r="AD71" s="283">
        <v>16</v>
      </c>
      <c r="AE71" s="283">
        <v>46</v>
      </c>
      <c r="AF71" s="283">
        <v>0</v>
      </c>
      <c r="AG71" s="283"/>
      <c r="AH71" s="283"/>
      <c r="AI71" s="283"/>
      <c r="AJ71" s="283">
        <v>0</v>
      </c>
      <c r="AK71" s="283">
        <v>30</v>
      </c>
      <c r="AL71" s="283">
        <v>200</v>
      </c>
      <c r="AM71" s="283">
        <v>500</v>
      </c>
      <c r="AN71" s="283">
        <v>300</v>
      </c>
      <c r="AO71" s="283"/>
      <c r="AP71" s="283" t="s">
        <v>3958</v>
      </c>
      <c r="AQ71" s="283">
        <v>6</v>
      </c>
      <c r="AR71" s="283">
        <v>2</v>
      </c>
      <c r="AS71" s="283" t="s">
        <v>3959</v>
      </c>
      <c r="AT71" s="283"/>
      <c r="AU71" s="283"/>
      <c r="AV71" s="283"/>
      <c r="AW71" s="283"/>
      <c r="AX71" s="283"/>
      <c r="AY71" s="283">
        <v>15</v>
      </c>
      <c r="AZ71" s="283">
        <v>20</v>
      </c>
      <c r="BA71" s="283">
        <v>0.48</v>
      </c>
      <c r="BB71" s="283">
        <v>0.9</v>
      </c>
      <c r="BC71" s="283">
        <v>0</v>
      </c>
      <c r="BD71" s="283">
        <v>28</v>
      </c>
      <c r="BE71" s="283">
        <v>7</v>
      </c>
      <c r="BF71" s="283">
        <v>0</v>
      </c>
      <c r="BG71" s="283">
        <v>4</v>
      </c>
      <c r="BH71" s="283">
        <v>8</v>
      </c>
      <c r="BI71" s="283">
        <v>6</v>
      </c>
      <c r="BJ71" s="283">
        <v>0</v>
      </c>
      <c r="BK71" s="283">
        <v>0</v>
      </c>
      <c r="BL71" s="283">
        <v>1</v>
      </c>
      <c r="BM71" s="283">
        <v>3</v>
      </c>
      <c r="BN71" s="283">
        <v>0</v>
      </c>
      <c r="BO71" s="283" t="s">
        <v>3904</v>
      </c>
      <c r="BP71" s="283" t="s">
        <v>5001</v>
      </c>
      <c r="BQ71" s="283" t="s">
        <v>5131</v>
      </c>
      <c r="BR71" s="283" t="s">
        <v>5133</v>
      </c>
      <c r="BS71" s="283" t="s">
        <v>5004</v>
      </c>
    </row>
    <row r="72" spans="1:71">
      <c r="A72" s="283">
        <v>10007111</v>
      </c>
      <c r="B72" s="283" t="s">
        <v>224</v>
      </c>
      <c r="C72" s="283">
        <v>3</v>
      </c>
      <c r="D72" s="283" t="s">
        <v>53</v>
      </c>
      <c r="E72" s="283" t="s">
        <v>3957</v>
      </c>
      <c r="F72" s="283" t="s">
        <v>3940</v>
      </c>
      <c r="G72" s="283" t="s">
        <v>3905</v>
      </c>
      <c r="H72" s="283">
        <v>15</v>
      </c>
      <c r="I72" s="283">
        <v>1</v>
      </c>
      <c r="J72" s="283">
        <v>1</v>
      </c>
      <c r="K72" s="283">
        <v>2</v>
      </c>
      <c r="L72" s="283">
        <v>15</v>
      </c>
      <c r="M72" s="283" t="s">
        <v>3930</v>
      </c>
      <c r="N72" s="283">
        <v>38</v>
      </c>
      <c r="O72" s="283">
        <v>10</v>
      </c>
      <c r="P72" s="283">
        <v>11</v>
      </c>
      <c r="Q72" s="283">
        <v>20</v>
      </c>
      <c r="R72" s="283">
        <v>25</v>
      </c>
      <c r="S72" s="283">
        <v>50</v>
      </c>
      <c r="T72" s="283">
        <v>7</v>
      </c>
      <c r="U72" s="283">
        <v>15</v>
      </c>
      <c r="V72" s="283">
        <v>8</v>
      </c>
      <c r="W72" s="283">
        <v>30</v>
      </c>
      <c r="X72" s="283">
        <v>30</v>
      </c>
      <c r="Y72" s="283">
        <v>82</v>
      </c>
      <c r="Z72" s="283">
        <v>43</v>
      </c>
      <c r="AA72" s="283">
        <v>83</v>
      </c>
      <c r="AB72" s="283">
        <v>6</v>
      </c>
      <c r="AC72" s="283">
        <v>16</v>
      </c>
      <c r="AD72" s="283">
        <v>16</v>
      </c>
      <c r="AE72" s="283">
        <v>46</v>
      </c>
      <c r="AF72" s="283">
        <v>0</v>
      </c>
      <c r="AG72" s="283"/>
      <c r="AH72" s="283"/>
      <c r="AI72" s="283"/>
      <c r="AJ72" s="283">
        <v>0</v>
      </c>
      <c r="AK72" s="283">
        <v>34</v>
      </c>
      <c r="AL72" s="283">
        <v>400</v>
      </c>
      <c r="AM72" s="283">
        <v>400</v>
      </c>
      <c r="AN72" s="283">
        <v>400</v>
      </c>
      <c r="AO72" s="283"/>
      <c r="AP72" s="283" t="s">
        <v>3958</v>
      </c>
      <c r="AQ72" s="283">
        <v>5</v>
      </c>
      <c r="AR72" s="283">
        <v>2</v>
      </c>
      <c r="AS72" s="283" t="s">
        <v>3959</v>
      </c>
      <c r="AT72" s="283"/>
      <c r="AU72" s="283"/>
      <c r="AV72" s="283"/>
      <c r="AW72" s="283"/>
      <c r="AX72" s="283"/>
      <c r="AY72" s="283">
        <v>15</v>
      </c>
      <c r="AZ72" s="283">
        <v>20</v>
      </c>
      <c r="BA72" s="283">
        <v>0.48</v>
      </c>
      <c r="BB72" s="283">
        <v>0.9</v>
      </c>
      <c r="BC72" s="283">
        <v>0</v>
      </c>
      <c r="BD72" s="283">
        <v>28</v>
      </c>
      <c r="BE72" s="283">
        <v>7</v>
      </c>
      <c r="BF72" s="283">
        <v>0</v>
      </c>
      <c r="BG72" s="283">
        <v>4</v>
      </c>
      <c r="BH72" s="283">
        <v>8</v>
      </c>
      <c r="BI72" s="283">
        <v>6</v>
      </c>
      <c r="BJ72" s="283">
        <v>0</v>
      </c>
      <c r="BK72" s="283">
        <v>0</v>
      </c>
      <c r="BL72" s="283">
        <v>1</v>
      </c>
      <c r="BM72" s="283">
        <v>3</v>
      </c>
      <c r="BN72" s="283">
        <v>0</v>
      </c>
      <c r="BO72" s="283" t="s">
        <v>3904</v>
      </c>
      <c r="BP72" s="283" t="s">
        <v>5001</v>
      </c>
      <c r="BQ72" s="283" t="s">
        <v>5131</v>
      </c>
      <c r="BR72" s="283" t="s">
        <v>5134</v>
      </c>
      <c r="BS72" s="283" t="s">
        <v>5004</v>
      </c>
    </row>
    <row r="73" spans="1:71">
      <c r="A73" s="283">
        <v>10007211</v>
      </c>
      <c r="B73" s="283" t="s">
        <v>604</v>
      </c>
      <c r="C73" s="283">
        <v>2</v>
      </c>
      <c r="D73" s="283" t="s">
        <v>53</v>
      </c>
      <c r="E73" s="283" t="s">
        <v>3957</v>
      </c>
      <c r="F73" s="283" t="s">
        <v>3940</v>
      </c>
      <c r="G73" s="283" t="s">
        <v>3905</v>
      </c>
      <c r="H73" s="283">
        <v>15</v>
      </c>
      <c r="I73" s="283">
        <v>1</v>
      </c>
      <c r="J73" s="283">
        <v>1</v>
      </c>
      <c r="K73" s="283">
        <v>2</v>
      </c>
      <c r="L73" s="283">
        <v>9</v>
      </c>
      <c r="M73" s="283" t="s">
        <v>3930</v>
      </c>
      <c r="N73" s="283">
        <v>38</v>
      </c>
      <c r="O73" s="283">
        <v>10</v>
      </c>
      <c r="P73" s="283">
        <v>11</v>
      </c>
      <c r="Q73" s="283">
        <v>20</v>
      </c>
      <c r="R73" s="283">
        <v>25</v>
      </c>
      <c r="S73" s="283">
        <v>50</v>
      </c>
      <c r="T73" s="283">
        <v>7</v>
      </c>
      <c r="U73" s="283">
        <v>15</v>
      </c>
      <c r="V73" s="283">
        <v>10</v>
      </c>
      <c r="W73" s="283">
        <v>30</v>
      </c>
      <c r="X73" s="283">
        <v>30</v>
      </c>
      <c r="Y73" s="283">
        <v>82</v>
      </c>
      <c r="Z73" s="283">
        <v>43</v>
      </c>
      <c r="AA73" s="283">
        <v>83</v>
      </c>
      <c r="AB73" s="283">
        <v>6</v>
      </c>
      <c r="AC73" s="283">
        <v>16</v>
      </c>
      <c r="AD73" s="283">
        <v>16</v>
      </c>
      <c r="AE73" s="283">
        <v>46</v>
      </c>
      <c r="AF73" s="283">
        <v>0</v>
      </c>
      <c r="AG73" s="283"/>
      <c r="AH73" s="283"/>
      <c r="AI73" s="283"/>
      <c r="AJ73" s="283">
        <v>0</v>
      </c>
      <c r="AK73" s="283">
        <v>42</v>
      </c>
      <c r="AL73" s="283">
        <v>300</v>
      </c>
      <c r="AM73" s="283">
        <v>300</v>
      </c>
      <c r="AN73" s="283">
        <v>800</v>
      </c>
      <c r="AO73" s="283"/>
      <c r="AP73" s="283" t="s">
        <v>3958</v>
      </c>
      <c r="AQ73" s="283">
        <v>12</v>
      </c>
      <c r="AR73" s="283">
        <v>2</v>
      </c>
      <c r="AS73" s="283" t="s">
        <v>3959</v>
      </c>
      <c r="AT73" s="283" t="s">
        <v>3960</v>
      </c>
      <c r="AU73" s="283"/>
      <c r="AV73" s="283"/>
      <c r="AW73" s="283"/>
      <c r="AX73" s="283"/>
      <c r="AY73" s="283">
        <v>15</v>
      </c>
      <c r="AZ73" s="283">
        <v>20</v>
      </c>
      <c r="BA73" s="283">
        <v>0.48</v>
      </c>
      <c r="BB73" s="283">
        <v>0.9</v>
      </c>
      <c r="BC73" s="283">
        <v>0</v>
      </c>
      <c r="BD73" s="283">
        <v>28</v>
      </c>
      <c r="BE73" s="283">
        <v>7</v>
      </c>
      <c r="BF73" s="283">
        <v>0</v>
      </c>
      <c r="BG73" s="283">
        <v>2</v>
      </c>
      <c r="BH73" s="283">
        <v>4</v>
      </c>
      <c r="BI73" s="283">
        <v>3</v>
      </c>
      <c r="BJ73" s="283">
        <v>0</v>
      </c>
      <c r="BK73" s="283">
        <v>1</v>
      </c>
      <c r="BL73" s="283">
        <v>3</v>
      </c>
      <c r="BM73" s="283">
        <v>5</v>
      </c>
      <c r="BN73" s="283">
        <v>0</v>
      </c>
      <c r="BO73" s="283" t="s">
        <v>3904</v>
      </c>
      <c r="BP73" s="283" t="s">
        <v>5001</v>
      </c>
      <c r="BQ73" s="283" t="s">
        <v>5135</v>
      </c>
      <c r="BR73" s="283" t="s">
        <v>5136</v>
      </c>
      <c r="BS73" s="283" t="s">
        <v>5004</v>
      </c>
    </row>
    <row r="74" spans="1:71">
      <c r="A74" s="283">
        <v>10007311</v>
      </c>
      <c r="B74" s="283" t="s">
        <v>225</v>
      </c>
      <c r="C74" s="283">
        <v>1</v>
      </c>
      <c r="D74" s="283" t="s">
        <v>53</v>
      </c>
      <c r="E74" s="283" t="s">
        <v>3957</v>
      </c>
      <c r="F74" s="283" t="s">
        <v>3940</v>
      </c>
      <c r="G74" s="283" t="s">
        <v>3905</v>
      </c>
      <c r="H74" s="283">
        <v>15</v>
      </c>
      <c r="I74" s="283">
        <v>1</v>
      </c>
      <c r="J74" s="283">
        <v>1</v>
      </c>
      <c r="K74" s="283">
        <v>2</v>
      </c>
      <c r="L74" s="283">
        <v>9</v>
      </c>
      <c r="M74" s="283" t="s">
        <v>3930</v>
      </c>
      <c r="N74" s="283">
        <v>38</v>
      </c>
      <c r="O74" s="283">
        <v>10</v>
      </c>
      <c r="P74" s="283">
        <v>11</v>
      </c>
      <c r="Q74" s="283">
        <v>20</v>
      </c>
      <c r="R74" s="283">
        <v>25</v>
      </c>
      <c r="S74" s="283">
        <v>50</v>
      </c>
      <c r="T74" s="283">
        <v>7</v>
      </c>
      <c r="U74" s="283">
        <v>15</v>
      </c>
      <c r="V74" s="283">
        <v>10</v>
      </c>
      <c r="W74" s="283">
        <v>30</v>
      </c>
      <c r="X74" s="283">
        <v>30</v>
      </c>
      <c r="Y74" s="283">
        <v>82</v>
      </c>
      <c r="Z74" s="283">
        <v>43</v>
      </c>
      <c r="AA74" s="283">
        <v>83</v>
      </c>
      <c r="AB74" s="283">
        <v>6</v>
      </c>
      <c r="AC74" s="283">
        <v>16</v>
      </c>
      <c r="AD74" s="283">
        <v>16</v>
      </c>
      <c r="AE74" s="283">
        <v>46</v>
      </c>
      <c r="AF74" s="283">
        <v>0</v>
      </c>
      <c r="AG74" s="283"/>
      <c r="AH74" s="283"/>
      <c r="AI74" s="283"/>
      <c r="AJ74" s="283">
        <v>0</v>
      </c>
      <c r="AK74" s="283">
        <v>44</v>
      </c>
      <c r="AL74" s="283">
        <v>200</v>
      </c>
      <c r="AM74" s="283">
        <v>500</v>
      </c>
      <c r="AN74" s="283">
        <v>300</v>
      </c>
      <c r="AO74" s="283"/>
      <c r="AP74" s="283" t="s">
        <v>3958</v>
      </c>
      <c r="AQ74" s="283">
        <v>4</v>
      </c>
      <c r="AR74" s="283">
        <v>2</v>
      </c>
      <c r="AS74" s="283" t="s">
        <v>3959</v>
      </c>
      <c r="AT74" s="283"/>
      <c r="AU74" s="283"/>
      <c r="AV74" s="283"/>
      <c r="AW74" s="283"/>
      <c r="AX74" s="283"/>
      <c r="AY74" s="283">
        <v>15</v>
      </c>
      <c r="AZ74" s="283">
        <v>20</v>
      </c>
      <c r="BA74" s="283">
        <v>0.48</v>
      </c>
      <c r="BB74" s="283">
        <v>0.9</v>
      </c>
      <c r="BC74" s="283">
        <v>0</v>
      </c>
      <c r="BD74" s="283">
        <v>28</v>
      </c>
      <c r="BE74" s="283">
        <v>7</v>
      </c>
      <c r="BF74" s="283">
        <v>0</v>
      </c>
      <c r="BG74" s="283">
        <v>2</v>
      </c>
      <c r="BH74" s="283">
        <v>4</v>
      </c>
      <c r="BI74" s="283">
        <v>3</v>
      </c>
      <c r="BJ74" s="283">
        <v>0</v>
      </c>
      <c r="BK74" s="283">
        <v>0</v>
      </c>
      <c r="BL74" s="283">
        <v>1</v>
      </c>
      <c r="BM74" s="283">
        <v>3</v>
      </c>
      <c r="BN74" s="283">
        <v>0</v>
      </c>
      <c r="BO74" s="283" t="s">
        <v>3904</v>
      </c>
      <c r="BP74" s="283" t="s">
        <v>5001</v>
      </c>
      <c r="BQ74" s="283" t="s">
        <v>5135</v>
      </c>
      <c r="BR74" s="283" t="s">
        <v>5137</v>
      </c>
      <c r="BS74" s="283" t="s">
        <v>5004</v>
      </c>
    </row>
    <row r="75" spans="1:71">
      <c r="A75" s="283">
        <v>10007411</v>
      </c>
      <c r="B75" s="283" t="s">
        <v>226</v>
      </c>
      <c r="C75" s="283">
        <v>2</v>
      </c>
      <c r="D75" s="283" t="s">
        <v>53</v>
      </c>
      <c r="E75" s="283" t="s">
        <v>3957</v>
      </c>
      <c r="F75" s="283" t="s">
        <v>3940</v>
      </c>
      <c r="G75" s="283" t="s">
        <v>3910</v>
      </c>
      <c r="H75" s="283">
        <v>18</v>
      </c>
      <c r="I75" s="283">
        <v>2</v>
      </c>
      <c r="J75" s="283">
        <v>1</v>
      </c>
      <c r="K75" s="283">
        <v>2</v>
      </c>
      <c r="L75" s="283">
        <v>15</v>
      </c>
      <c r="M75" s="283" t="s">
        <v>3930</v>
      </c>
      <c r="N75" s="283">
        <v>38.200000000000003</v>
      </c>
      <c r="O75" s="283">
        <v>10</v>
      </c>
      <c r="P75" s="283">
        <v>8</v>
      </c>
      <c r="Q75" s="283">
        <v>20</v>
      </c>
      <c r="R75" s="283">
        <v>24</v>
      </c>
      <c r="S75" s="283">
        <v>50</v>
      </c>
      <c r="T75" s="283">
        <v>8</v>
      </c>
      <c r="U75" s="283">
        <v>15</v>
      </c>
      <c r="V75" s="283">
        <v>11</v>
      </c>
      <c r="W75" s="283">
        <v>30</v>
      </c>
      <c r="X75" s="283">
        <v>30</v>
      </c>
      <c r="Y75" s="283">
        <v>82</v>
      </c>
      <c r="Z75" s="283">
        <v>38</v>
      </c>
      <c r="AA75" s="283">
        <v>78</v>
      </c>
      <c r="AB75" s="283">
        <v>6</v>
      </c>
      <c r="AC75" s="283">
        <v>16</v>
      </c>
      <c r="AD75" s="283">
        <v>22</v>
      </c>
      <c r="AE75" s="283">
        <v>52</v>
      </c>
      <c r="AF75" s="283">
        <v>0</v>
      </c>
      <c r="AG75" s="283"/>
      <c r="AH75" s="283"/>
      <c r="AI75" s="283"/>
      <c r="AJ75" s="283">
        <v>0</v>
      </c>
      <c r="AK75" s="283">
        <v>20</v>
      </c>
      <c r="AL75" s="283"/>
      <c r="AM75" s="283">
        <v>150</v>
      </c>
      <c r="AN75" s="283">
        <v>200</v>
      </c>
      <c r="AO75" s="283"/>
      <c r="AP75" s="283" t="s">
        <v>3958</v>
      </c>
      <c r="AQ75" s="283">
        <v>3</v>
      </c>
      <c r="AR75" s="283">
        <v>2</v>
      </c>
      <c r="AS75" s="283" t="s">
        <v>3962</v>
      </c>
      <c r="AT75" s="283" t="s">
        <v>3963</v>
      </c>
      <c r="AU75" s="283"/>
      <c r="AV75" s="283"/>
      <c r="AW75" s="283"/>
      <c r="AX75" s="283"/>
      <c r="AY75" s="283">
        <v>10</v>
      </c>
      <c r="AZ75" s="283">
        <v>20</v>
      </c>
      <c r="BA75" s="283">
        <v>0.48</v>
      </c>
      <c r="BB75" s="283">
        <v>0.99</v>
      </c>
      <c r="BC75" s="283">
        <v>0</v>
      </c>
      <c r="BD75" s="283">
        <v>24</v>
      </c>
      <c r="BE75" s="283">
        <v>10</v>
      </c>
      <c r="BF75" s="283">
        <v>0</v>
      </c>
      <c r="BG75" s="283">
        <v>2</v>
      </c>
      <c r="BH75" s="283">
        <v>4</v>
      </c>
      <c r="BI75" s="283">
        <v>3</v>
      </c>
      <c r="BJ75" s="283">
        <v>0</v>
      </c>
      <c r="BK75" s="283">
        <v>1</v>
      </c>
      <c r="BL75" s="283">
        <v>3</v>
      </c>
      <c r="BM75" s="283">
        <v>3</v>
      </c>
      <c r="BN75" s="283">
        <v>0</v>
      </c>
      <c r="BO75" s="283" t="s">
        <v>3904</v>
      </c>
      <c r="BP75" s="283" t="s">
        <v>5001</v>
      </c>
      <c r="BQ75" s="283"/>
      <c r="BR75" s="283"/>
      <c r="BS75" s="283" t="s">
        <v>5004</v>
      </c>
    </row>
    <row r="76" spans="1:71">
      <c r="A76" s="283">
        <v>10007511</v>
      </c>
      <c r="B76" s="283" t="s">
        <v>227</v>
      </c>
      <c r="C76" s="283">
        <v>2</v>
      </c>
      <c r="D76" s="283" t="s">
        <v>53</v>
      </c>
      <c r="E76" s="283" t="s">
        <v>3957</v>
      </c>
      <c r="F76" s="283" t="s">
        <v>3940</v>
      </c>
      <c r="G76" s="283" t="s">
        <v>3910</v>
      </c>
      <c r="H76" s="283">
        <v>18</v>
      </c>
      <c r="I76" s="283">
        <v>2</v>
      </c>
      <c r="J76" s="283">
        <v>1</v>
      </c>
      <c r="K76" s="283">
        <v>2</v>
      </c>
      <c r="L76" s="283">
        <v>10</v>
      </c>
      <c r="M76" s="283" t="s">
        <v>3930</v>
      </c>
      <c r="N76" s="283">
        <v>38.200000000000003</v>
      </c>
      <c r="O76" s="283">
        <v>10</v>
      </c>
      <c r="P76" s="283">
        <v>8</v>
      </c>
      <c r="Q76" s="283">
        <v>20</v>
      </c>
      <c r="R76" s="283">
        <v>24</v>
      </c>
      <c r="S76" s="283">
        <v>50</v>
      </c>
      <c r="T76" s="283">
        <v>8</v>
      </c>
      <c r="U76" s="283">
        <v>15</v>
      </c>
      <c r="V76" s="283">
        <v>11</v>
      </c>
      <c r="W76" s="283">
        <v>30</v>
      </c>
      <c r="X76" s="283">
        <v>30</v>
      </c>
      <c r="Y76" s="283">
        <v>82</v>
      </c>
      <c r="Z76" s="283">
        <v>38</v>
      </c>
      <c r="AA76" s="283">
        <v>78</v>
      </c>
      <c r="AB76" s="283">
        <v>6</v>
      </c>
      <c r="AC76" s="283">
        <v>16</v>
      </c>
      <c r="AD76" s="283">
        <v>22</v>
      </c>
      <c r="AE76" s="283">
        <v>52</v>
      </c>
      <c r="AF76" s="283">
        <v>0</v>
      </c>
      <c r="AG76" s="283"/>
      <c r="AH76" s="283"/>
      <c r="AI76" s="283"/>
      <c r="AJ76" s="283">
        <v>0</v>
      </c>
      <c r="AK76" s="283">
        <v>40</v>
      </c>
      <c r="AL76" s="283"/>
      <c r="AM76" s="283">
        <v>150</v>
      </c>
      <c r="AN76" s="283">
        <v>200</v>
      </c>
      <c r="AO76" s="283"/>
      <c r="AP76" s="283" t="s">
        <v>3958</v>
      </c>
      <c r="AQ76" s="283">
        <v>3</v>
      </c>
      <c r="AR76" s="283">
        <v>2</v>
      </c>
      <c r="AS76" s="283" t="s">
        <v>3962</v>
      </c>
      <c r="AT76" s="283"/>
      <c r="AU76" s="283"/>
      <c r="AV76" s="283"/>
      <c r="AW76" s="283"/>
      <c r="AX76" s="283"/>
      <c r="AY76" s="283">
        <v>10</v>
      </c>
      <c r="AZ76" s="283">
        <v>20</v>
      </c>
      <c r="BA76" s="283">
        <v>0.48</v>
      </c>
      <c r="BB76" s="283">
        <v>0.99</v>
      </c>
      <c r="BC76" s="283">
        <v>0</v>
      </c>
      <c r="BD76" s="283">
        <v>24</v>
      </c>
      <c r="BE76" s="283">
        <v>10</v>
      </c>
      <c r="BF76" s="283">
        <v>0</v>
      </c>
      <c r="BG76" s="283">
        <v>2</v>
      </c>
      <c r="BH76" s="283">
        <v>4</v>
      </c>
      <c r="BI76" s="283">
        <v>3</v>
      </c>
      <c r="BJ76" s="283">
        <v>0</v>
      </c>
      <c r="BK76" s="283">
        <v>0</v>
      </c>
      <c r="BL76" s="283">
        <v>1</v>
      </c>
      <c r="BM76" s="283">
        <v>1</v>
      </c>
      <c r="BN76" s="283">
        <v>0</v>
      </c>
      <c r="BO76" s="283" t="s">
        <v>3904</v>
      </c>
      <c r="BP76" s="283" t="s">
        <v>5001</v>
      </c>
      <c r="BQ76" s="283" t="s">
        <v>5138</v>
      </c>
      <c r="BR76" s="283" t="s">
        <v>5139</v>
      </c>
      <c r="BS76" s="283" t="s">
        <v>5004</v>
      </c>
    </row>
    <row r="77" spans="1:71">
      <c r="A77" s="283">
        <v>10007611</v>
      </c>
      <c r="B77" s="283" t="s">
        <v>3964</v>
      </c>
      <c r="C77" s="283">
        <v>1</v>
      </c>
      <c r="D77" s="283" t="s">
        <v>53</v>
      </c>
      <c r="E77" s="283" t="s">
        <v>3957</v>
      </c>
      <c r="F77" s="283" t="s">
        <v>3940</v>
      </c>
      <c r="G77" s="283" t="s">
        <v>3910</v>
      </c>
      <c r="H77" s="283">
        <v>20</v>
      </c>
      <c r="I77" s="283">
        <v>0</v>
      </c>
      <c r="J77" s="283">
        <v>1</v>
      </c>
      <c r="K77" s="283">
        <v>2</v>
      </c>
      <c r="L77" s="283">
        <v>10</v>
      </c>
      <c r="M77" s="283" t="s">
        <v>3930</v>
      </c>
      <c r="N77" s="283">
        <v>38.5</v>
      </c>
      <c r="O77" s="283">
        <v>10</v>
      </c>
      <c r="P77" s="283">
        <v>13</v>
      </c>
      <c r="Q77" s="283">
        <v>20</v>
      </c>
      <c r="R77" s="283">
        <v>24</v>
      </c>
      <c r="S77" s="283">
        <v>50</v>
      </c>
      <c r="T77" s="283">
        <v>10</v>
      </c>
      <c r="U77" s="283">
        <v>15</v>
      </c>
      <c r="V77" s="283">
        <v>12</v>
      </c>
      <c r="W77" s="283">
        <v>30</v>
      </c>
      <c r="X77" s="283">
        <v>30</v>
      </c>
      <c r="Y77" s="283">
        <v>82</v>
      </c>
      <c r="Z77" s="283">
        <v>38</v>
      </c>
      <c r="AA77" s="283">
        <v>78</v>
      </c>
      <c r="AB77" s="283">
        <v>6</v>
      </c>
      <c r="AC77" s="283">
        <v>16</v>
      </c>
      <c r="AD77" s="283">
        <v>22</v>
      </c>
      <c r="AE77" s="283">
        <v>52</v>
      </c>
      <c r="AF77" s="283">
        <v>0</v>
      </c>
      <c r="AG77" s="283"/>
      <c r="AH77" s="283"/>
      <c r="AI77" s="283"/>
      <c r="AJ77" s="283">
        <v>0</v>
      </c>
      <c r="AK77" s="283">
        <v>30</v>
      </c>
      <c r="AL77" s="283"/>
      <c r="AM77" s="283">
        <v>150</v>
      </c>
      <c r="AN77" s="283">
        <v>200</v>
      </c>
      <c r="AO77" s="283"/>
      <c r="AP77" s="283" t="s">
        <v>3958</v>
      </c>
      <c r="AQ77" s="283">
        <v>3</v>
      </c>
      <c r="AR77" s="283">
        <v>2</v>
      </c>
      <c r="AS77" s="283" t="s">
        <v>3962</v>
      </c>
      <c r="AT77" s="283"/>
      <c r="AU77" s="283"/>
      <c r="AV77" s="283"/>
      <c r="AW77" s="283"/>
      <c r="AX77" s="283"/>
      <c r="AY77" s="283">
        <v>10</v>
      </c>
      <c r="AZ77" s="283">
        <v>20</v>
      </c>
      <c r="BA77" s="283">
        <v>0.48</v>
      </c>
      <c r="BB77" s="283">
        <v>0.99</v>
      </c>
      <c r="BC77" s="283">
        <v>0</v>
      </c>
      <c r="BD77" s="283">
        <v>24</v>
      </c>
      <c r="BE77" s="283">
        <v>12</v>
      </c>
      <c r="BF77" s="283">
        <v>0</v>
      </c>
      <c r="BG77" s="283">
        <v>2</v>
      </c>
      <c r="BH77" s="283">
        <v>4</v>
      </c>
      <c r="BI77" s="283">
        <v>3</v>
      </c>
      <c r="BJ77" s="283">
        <v>0</v>
      </c>
      <c r="BK77" s="283">
        <v>0</v>
      </c>
      <c r="BL77" s="283">
        <v>1</v>
      </c>
      <c r="BM77" s="283">
        <v>1</v>
      </c>
      <c r="BN77" s="283">
        <v>0</v>
      </c>
      <c r="BO77" s="283" t="s">
        <v>3904</v>
      </c>
      <c r="BP77" s="283" t="s">
        <v>5001</v>
      </c>
      <c r="BQ77" s="283" t="s">
        <v>5140</v>
      </c>
      <c r="BR77" s="283" t="s">
        <v>5141</v>
      </c>
      <c r="BS77" s="283" t="s">
        <v>5004</v>
      </c>
    </row>
    <row r="78" spans="1:71">
      <c r="A78" s="283">
        <v>10007711</v>
      </c>
      <c r="B78" s="283" t="s">
        <v>3965</v>
      </c>
      <c r="C78" s="283">
        <v>1</v>
      </c>
      <c r="D78" s="283" t="s">
        <v>53</v>
      </c>
      <c r="E78" s="283" t="s">
        <v>3957</v>
      </c>
      <c r="F78" s="283" t="s">
        <v>3940</v>
      </c>
      <c r="G78" s="283" t="s">
        <v>3910</v>
      </c>
      <c r="H78" s="283">
        <v>20</v>
      </c>
      <c r="I78" s="283">
        <v>0</v>
      </c>
      <c r="J78" s="283">
        <v>1</v>
      </c>
      <c r="K78" s="283">
        <v>2</v>
      </c>
      <c r="L78" s="283">
        <v>10</v>
      </c>
      <c r="M78" s="283" t="s">
        <v>3930</v>
      </c>
      <c r="N78" s="283">
        <v>38.5</v>
      </c>
      <c r="O78" s="283">
        <v>10</v>
      </c>
      <c r="P78" s="283">
        <v>13</v>
      </c>
      <c r="Q78" s="283">
        <v>20</v>
      </c>
      <c r="R78" s="283">
        <v>24</v>
      </c>
      <c r="S78" s="283">
        <v>50</v>
      </c>
      <c r="T78" s="283">
        <v>10</v>
      </c>
      <c r="U78" s="283">
        <v>15</v>
      </c>
      <c r="V78" s="283">
        <v>12</v>
      </c>
      <c r="W78" s="283">
        <v>30</v>
      </c>
      <c r="X78" s="283">
        <v>30</v>
      </c>
      <c r="Y78" s="283">
        <v>82</v>
      </c>
      <c r="Z78" s="283">
        <v>38</v>
      </c>
      <c r="AA78" s="283">
        <v>78</v>
      </c>
      <c r="AB78" s="283">
        <v>6</v>
      </c>
      <c r="AC78" s="283">
        <v>16</v>
      </c>
      <c r="AD78" s="283">
        <v>22</v>
      </c>
      <c r="AE78" s="283">
        <v>52</v>
      </c>
      <c r="AF78" s="283">
        <v>0</v>
      </c>
      <c r="AG78" s="283"/>
      <c r="AH78" s="283"/>
      <c r="AI78" s="283"/>
      <c r="AJ78" s="283">
        <v>0</v>
      </c>
      <c r="AK78" s="283">
        <v>30</v>
      </c>
      <c r="AL78" s="283"/>
      <c r="AM78" s="283">
        <v>150</v>
      </c>
      <c r="AN78" s="283">
        <v>200</v>
      </c>
      <c r="AO78" s="283"/>
      <c r="AP78" s="283" t="s">
        <v>3958</v>
      </c>
      <c r="AQ78" s="283">
        <v>3</v>
      </c>
      <c r="AR78" s="283">
        <v>2</v>
      </c>
      <c r="AS78" s="283" t="s">
        <v>3962</v>
      </c>
      <c r="AT78" s="283"/>
      <c r="AU78" s="283"/>
      <c r="AV78" s="283"/>
      <c r="AW78" s="283"/>
      <c r="AX78" s="283"/>
      <c r="AY78" s="283">
        <v>10</v>
      </c>
      <c r="AZ78" s="283">
        <v>20</v>
      </c>
      <c r="BA78" s="283">
        <v>0.48</v>
      </c>
      <c r="BB78" s="283">
        <v>0.99</v>
      </c>
      <c r="BC78" s="283">
        <v>0</v>
      </c>
      <c r="BD78" s="283">
        <v>24</v>
      </c>
      <c r="BE78" s="283">
        <v>12</v>
      </c>
      <c r="BF78" s="283">
        <v>0</v>
      </c>
      <c r="BG78" s="283">
        <v>2</v>
      </c>
      <c r="BH78" s="283">
        <v>4</v>
      </c>
      <c r="BI78" s="283">
        <v>3</v>
      </c>
      <c r="BJ78" s="283">
        <v>0</v>
      </c>
      <c r="BK78" s="283">
        <v>0</v>
      </c>
      <c r="BL78" s="283">
        <v>1</v>
      </c>
      <c r="BM78" s="283">
        <v>1</v>
      </c>
      <c r="BN78" s="283">
        <v>0</v>
      </c>
      <c r="BO78" s="283" t="s">
        <v>3904</v>
      </c>
      <c r="BP78" s="283" t="s">
        <v>5001</v>
      </c>
      <c r="BQ78" s="283" t="s">
        <v>5142</v>
      </c>
      <c r="BR78" s="283" t="s">
        <v>5143</v>
      </c>
      <c r="BS78" s="283" t="s">
        <v>5004</v>
      </c>
    </row>
    <row r="79" spans="1:71">
      <c r="A79" s="283">
        <v>10007811</v>
      </c>
      <c r="B79" s="283" t="s">
        <v>228</v>
      </c>
      <c r="C79" s="283">
        <v>2</v>
      </c>
      <c r="D79" s="283" t="s">
        <v>53</v>
      </c>
      <c r="E79" s="283" t="s">
        <v>3957</v>
      </c>
      <c r="F79" s="283" t="s">
        <v>3940</v>
      </c>
      <c r="G79" s="283" t="s">
        <v>3910</v>
      </c>
      <c r="H79" s="283">
        <v>21</v>
      </c>
      <c r="I79" s="283">
        <v>-1</v>
      </c>
      <c r="J79" s="283">
        <v>1</v>
      </c>
      <c r="K79" s="283">
        <v>2</v>
      </c>
      <c r="L79" s="283">
        <v>10</v>
      </c>
      <c r="M79" s="283" t="s">
        <v>3930</v>
      </c>
      <c r="N79" s="283">
        <v>36</v>
      </c>
      <c r="O79" s="283">
        <v>10</v>
      </c>
      <c r="P79" s="283">
        <v>13</v>
      </c>
      <c r="Q79" s="283">
        <v>20</v>
      </c>
      <c r="R79" s="283">
        <v>24</v>
      </c>
      <c r="S79" s="283">
        <v>50</v>
      </c>
      <c r="T79" s="283">
        <v>10</v>
      </c>
      <c r="U79" s="283">
        <v>15</v>
      </c>
      <c r="V79" s="283">
        <v>11</v>
      </c>
      <c r="W79" s="283">
        <v>30</v>
      </c>
      <c r="X79" s="283">
        <v>30</v>
      </c>
      <c r="Y79" s="283">
        <v>82</v>
      </c>
      <c r="Z79" s="283">
        <v>36</v>
      </c>
      <c r="AA79" s="283">
        <v>76</v>
      </c>
      <c r="AB79" s="283">
        <v>6</v>
      </c>
      <c r="AC79" s="283">
        <v>16</v>
      </c>
      <c r="AD79" s="283">
        <v>22</v>
      </c>
      <c r="AE79" s="283">
        <v>52</v>
      </c>
      <c r="AF79" s="283">
        <v>0</v>
      </c>
      <c r="AG79" s="283"/>
      <c r="AH79" s="283"/>
      <c r="AI79" s="283"/>
      <c r="AJ79" s="283">
        <v>0</v>
      </c>
      <c r="AK79" s="283">
        <v>0</v>
      </c>
      <c r="AL79" s="283"/>
      <c r="AM79" s="283"/>
      <c r="AN79" s="283"/>
      <c r="AO79" s="283"/>
      <c r="AP79" s="283"/>
      <c r="AQ79" s="283"/>
      <c r="AR79" s="283">
        <v>2</v>
      </c>
      <c r="AS79" s="283" t="s">
        <v>3966</v>
      </c>
      <c r="AT79" s="283"/>
      <c r="AU79" s="283"/>
      <c r="AV79" s="283"/>
      <c r="AW79" s="283"/>
      <c r="AX79" s="283"/>
      <c r="AY79" s="283">
        <v>10</v>
      </c>
      <c r="AZ79" s="283">
        <v>20</v>
      </c>
      <c r="BA79" s="283">
        <v>0.48</v>
      </c>
      <c r="BB79" s="283">
        <v>0.99</v>
      </c>
      <c r="BC79" s="283">
        <v>0</v>
      </c>
      <c r="BD79" s="283">
        <v>24</v>
      </c>
      <c r="BE79" s="283">
        <v>12</v>
      </c>
      <c r="BF79" s="283">
        <v>0</v>
      </c>
      <c r="BG79" s="283">
        <v>2</v>
      </c>
      <c r="BH79" s="283">
        <v>4</v>
      </c>
      <c r="BI79" s="283">
        <v>3</v>
      </c>
      <c r="BJ79" s="283">
        <v>0</v>
      </c>
      <c r="BK79" s="283">
        <v>0</v>
      </c>
      <c r="BL79" s="283">
        <v>1</v>
      </c>
      <c r="BM79" s="283">
        <v>2</v>
      </c>
      <c r="BN79" s="283">
        <v>0</v>
      </c>
      <c r="BO79" s="283" t="s">
        <v>3904</v>
      </c>
      <c r="BP79" s="283" t="s">
        <v>5001</v>
      </c>
      <c r="BQ79" s="283"/>
      <c r="BR79" s="283"/>
      <c r="BS79" s="283" t="s">
        <v>5004</v>
      </c>
    </row>
    <row r="80" spans="1:71">
      <c r="A80" s="283">
        <v>10007911</v>
      </c>
      <c r="B80" s="283" t="s">
        <v>229</v>
      </c>
      <c r="C80" s="283">
        <v>2</v>
      </c>
      <c r="D80" s="283" t="s">
        <v>53</v>
      </c>
      <c r="E80" s="283" t="s">
        <v>3957</v>
      </c>
      <c r="F80" s="283" t="s">
        <v>3940</v>
      </c>
      <c r="G80" s="283" t="s">
        <v>3910</v>
      </c>
      <c r="H80" s="283">
        <v>21</v>
      </c>
      <c r="I80" s="283">
        <v>-1</v>
      </c>
      <c r="J80" s="283">
        <v>1</v>
      </c>
      <c r="K80" s="283">
        <v>2</v>
      </c>
      <c r="L80" s="283">
        <v>10</v>
      </c>
      <c r="M80" s="283" t="s">
        <v>3930</v>
      </c>
      <c r="N80" s="283">
        <v>36</v>
      </c>
      <c r="O80" s="283">
        <v>10</v>
      </c>
      <c r="P80" s="283">
        <v>13</v>
      </c>
      <c r="Q80" s="283">
        <v>20</v>
      </c>
      <c r="R80" s="283">
        <v>24</v>
      </c>
      <c r="S80" s="283">
        <v>50</v>
      </c>
      <c r="T80" s="283">
        <v>10</v>
      </c>
      <c r="U80" s="283">
        <v>15</v>
      </c>
      <c r="V80" s="283">
        <v>11</v>
      </c>
      <c r="W80" s="283">
        <v>30</v>
      </c>
      <c r="X80" s="283">
        <v>30</v>
      </c>
      <c r="Y80" s="283">
        <v>82</v>
      </c>
      <c r="Z80" s="283">
        <v>36</v>
      </c>
      <c r="AA80" s="283">
        <v>76</v>
      </c>
      <c r="AB80" s="283">
        <v>6</v>
      </c>
      <c r="AC80" s="283">
        <v>16</v>
      </c>
      <c r="AD80" s="283">
        <v>22</v>
      </c>
      <c r="AE80" s="283">
        <v>52</v>
      </c>
      <c r="AF80" s="283">
        <v>0</v>
      </c>
      <c r="AG80" s="283"/>
      <c r="AH80" s="283"/>
      <c r="AI80" s="283"/>
      <c r="AJ80" s="283">
        <v>0</v>
      </c>
      <c r="AK80" s="283">
        <v>0</v>
      </c>
      <c r="AL80" s="283"/>
      <c r="AM80" s="283"/>
      <c r="AN80" s="283"/>
      <c r="AO80" s="283"/>
      <c r="AP80" s="283"/>
      <c r="AQ80" s="283"/>
      <c r="AR80" s="283">
        <v>2</v>
      </c>
      <c r="AS80" s="283" t="s">
        <v>3966</v>
      </c>
      <c r="AT80" s="283"/>
      <c r="AU80" s="283"/>
      <c r="AV80" s="283"/>
      <c r="AW80" s="283"/>
      <c r="AX80" s="283"/>
      <c r="AY80" s="283">
        <v>10</v>
      </c>
      <c r="AZ80" s="283">
        <v>20</v>
      </c>
      <c r="BA80" s="283">
        <v>0.48</v>
      </c>
      <c r="BB80" s="283">
        <v>0.99</v>
      </c>
      <c r="BC80" s="283">
        <v>0</v>
      </c>
      <c r="BD80" s="283">
        <v>24</v>
      </c>
      <c r="BE80" s="283">
        <v>12</v>
      </c>
      <c r="BF80" s="283">
        <v>0</v>
      </c>
      <c r="BG80" s="283">
        <v>2</v>
      </c>
      <c r="BH80" s="283">
        <v>4</v>
      </c>
      <c r="BI80" s="283">
        <v>3</v>
      </c>
      <c r="BJ80" s="283">
        <v>0</v>
      </c>
      <c r="BK80" s="283">
        <v>0</v>
      </c>
      <c r="BL80" s="283">
        <v>1</v>
      </c>
      <c r="BM80" s="283">
        <v>2</v>
      </c>
      <c r="BN80" s="283">
        <v>0</v>
      </c>
      <c r="BO80" s="283" t="s">
        <v>3904</v>
      </c>
      <c r="BP80" s="283" t="s">
        <v>5001</v>
      </c>
      <c r="BQ80" s="283"/>
      <c r="BR80" s="283"/>
      <c r="BS80" s="283" t="s">
        <v>5004</v>
      </c>
    </row>
    <row r="81" spans="1:71">
      <c r="A81" s="283">
        <v>10008011</v>
      </c>
      <c r="B81" s="283" t="s">
        <v>230</v>
      </c>
      <c r="C81" s="283">
        <v>3</v>
      </c>
      <c r="D81" s="283" t="s">
        <v>53</v>
      </c>
      <c r="E81" s="283" t="s">
        <v>3957</v>
      </c>
      <c r="F81" s="283" t="s">
        <v>3940</v>
      </c>
      <c r="G81" s="283" t="s">
        <v>3910</v>
      </c>
      <c r="H81" s="283">
        <v>22</v>
      </c>
      <c r="I81" s="283">
        <v>2</v>
      </c>
      <c r="J81" s="283">
        <v>1</v>
      </c>
      <c r="K81" s="283">
        <v>2</v>
      </c>
      <c r="L81" s="283">
        <v>10</v>
      </c>
      <c r="M81" s="283" t="s">
        <v>3930</v>
      </c>
      <c r="N81" s="283">
        <v>36</v>
      </c>
      <c r="O81" s="283">
        <v>10</v>
      </c>
      <c r="P81" s="283">
        <v>13</v>
      </c>
      <c r="Q81" s="283">
        <v>20</v>
      </c>
      <c r="R81" s="283">
        <v>24</v>
      </c>
      <c r="S81" s="283">
        <v>50</v>
      </c>
      <c r="T81" s="283">
        <v>11</v>
      </c>
      <c r="U81" s="283">
        <v>15</v>
      </c>
      <c r="V81" s="283">
        <v>11</v>
      </c>
      <c r="W81" s="283">
        <v>30</v>
      </c>
      <c r="X81" s="283">
        <v>30</v>
      </c>
      <c r="Y81" s="283">
        <v>82</v>
      </c>
      <c r="Z81" s="283">
        <v>36</v>
      </c>
      <c r="AA81" s="283">
        <v>76</v>
      </c>
      <c r="AB81" s="283">
        <v>6</v>
      </c>
      <c r="AC81" s="283">
        <v>16</v>
      </c>
      <c r="AD81" s="283">
        <v>22</v>
      </c>
      <c r="AE81" s="283">
        <v>52</v>
      </c>
      <c r="AF81" s="283">
        <v>0</v>
      </c>
      <c r="AG81" s="283"/>
      <c r="AH81" s="283"/>
      <c r="AI81" s="283"/>
      <c r="AJ81" s="283">
        <v>0</v>
      </c>
      <c r="AK81" s="283">
        <v>50</v>
      </c>
      <c r="AL81" s="283">
        <v>500</v>
      </c>
      <c r="AM81" s="283">
        <v>500</v>
      </c>
      <c r="AN81" s="283">
        <v>500</v>
      </c>
      <c r="AO81" s="283">
        <v>500</v>
      </c>
      <c r="AP81" s="283" t="s">
        <v>3958</v>
      </c>
      <c r="AQ81" s="283">
        <v>5</v>
      </c>
      <c r="AR81" s="283">
        <v>2</v>
      </c>
      <c r="AS81" s="283" t="s">
        <v>3966</v>
      </c>
      <c r="AT81" s="283" t="s">
        <v>3963</v>
      </c>
      <c r="AU81" s="283"/>
      <c r="AV81" s="283"/>
      <c r="AW81" s="283"/>
      <c r="AX81" s="283"/>
      <c r="AY81" s="283">
        <v>10</v>
      </c>
      <c r="AZ81" s="283">
        <v>20</v>
      </c>
      <c r="BA81" s="283">
        <v>0.48</v>
      </c>
      <c r="BB81" s="283">
        <v>0.99</v>
      </c>
      <c r="BC81" s="283">
        <v>0</v>
      </c>
      <c r="BD81" s="283">
        <v>24</v>
      </c>
      <c r="BE81" s="283">
        <v>13</v>
      </c>
      <c r="BF81" s="283">
        <v>0</v>
      </c>
      <c r="BG81" s="283">
        <v>4</v>
      </c>
      <c r="BH81" s="283">
        <v>8</v>
      </c>
      <c r="BI81" s="283">
        <v>6</v>
      </c>
      <c r="BJ81" s="283">
        <v>0</v>
      </c>
      <c r="BK81" s="283">
        <v>1</v>
      </c>
      <c r="BL81" s="283">
        <v>3</v>
      </c>
      <c r="BM81" s="283">
        <v>4</v>
      </c>
      <c r="BN81" s="283">
        <v>0</v>
      </c>
      <c r="BO81" s="283" t="s">
        <v>3904</v>
      </c>
      <c r="BP81" s="283" t="s">
        <v>5001</v>
      </c>
      <c r="BQ81" s="283" t="s">
        <v>5144</v>
      </c>
      <c r="BR81" s="283" t="s">
        <v>5145</v>
      </c>
      <c r="BS81" s="283" t="s">
        <v>5004</v>
      </c>
    </row>
    <row r="82" spans="1:71">
      <c r="A82" s="283">
        <v>10008111</v>
      </c>
      <c r="B82" s="283" t="s">
        <v>610</v>
      </c>
      <c r="C82" s="283">
        <v>2</v>
      </c>
      <c r="D82" s="283" t="s">
        <v>53</v>
      </c>
      <c r="E82" s="283" t="s">
        <v>3957</v>
      </c>
      <c r="F82" s="283" t="s">
        <v>3940</v>
      </c>
      <c r="G82" s="283" t="s">
        <v>3898</v>
      </c>
      <c r="H82" s="283">
        <v>13</v>
      </c>
      <c r="I82" s="283">
        <v>-1</v>
      </c>
      <c r="J82" s="283">
        <v>1</v>
      </c>
      <c r="K82" s="283">
        <v>2</v>
      </c>
      <c r="L82" s="283">
        <v>13</v>
      </c>
      <c r="M82" s="283" t="s">
        <v>3930</v>
      </c>
      <c r="N82" s="283">
        <v>20</v>
      </c>
      <c r="O82" s="283">
        <v>10</v>
      </c>
      <c r="P82" s="283">
        <v>8</v>
      </c>
      <c r="Q82" s="283">
        <v>20</v>
      </c>
      <c r="R82" s="283">
        <v>5</v>
      </c>
      <c r="S82" s="283">
        <v>50</v>
      </c>
      <c r="T82" s="283">
        <v>4</v>
      </c>
      <c r="U82" s="283">
        <v>15</v>
      </c>
      <c r="V82" s="283">
        <v>12</v>
      </c>
      <c r="W82" s="283">
        <v>30</v>
      </c>
      <c r="X82" s="283">
        <v>30</v>
      </c>
      <c r="Y82" s="283">
        <v>82</v>
      </c>
      <c r="Z82" s="283">
        <v>33</v>
      </c>
      <c r="AA82" s="283">
        <v>73</v>
      </c>
      <c r="AB82" s="283">
        <v>4</v>
      </c>
      <c r="AC82" s="283">
        <v>14</v>
      </c>
      <c r="AD82" s="283">
        <v>35</v>
      </c>
      <c r="AE82" s="283">
        <v>65</v>
      </c>
      <c r="AF82" s="283">
        <v>0</v>
      </c>
      <c r="AG82" s="283"/>
      <c r="AH82" s="283"/>
      <c r="AI82" s="283"/>
      <c r="AJ82" s="283">
        <v>0</v>
      </c>
      <c r="AK82" s="283">
        <v>60</v>
      </c>
      <c r="AL82" s="283">
        <v>2000</v>
      </c>
      <c r="AM82" s="283">
        <v>1000</v>
      </c>
      <c r="AN82" s="283">
        <v>200</v>
      </c>
      <c r="AO82" s="283"/>
      <c r="AP82" s="283" t="s">
        <v>3958</v>
      </c>
      <c r="AQ82" s="283">
        <v>10</v>
      </c>
      <c r="AR82" s="283">
        <v>2</v>
      </c>
      <c r="AS82" s="283" t="s">
        <v>3902</v>
      </c>
      <c r="AT82" s="283"/>
      <c r="AU82" s="283"/>
      <c r="AV82" s="283"/>
      <c r="AW82" s="283"/>
      <c r="AX82" s="283"/>
      <c r="AY82" s="283">
        <v>10</v>
      </c>
      <c r="AZ82" s="283">
        <v>25</v>
      </c>
      <c r="BA82" s="283">
        <v>0.48</v>
      </c>
      <c r="BB82" s="283">
        <v>0.9</v>
      </c>
      <c r="BC82" s="283">
        <v>3</v>
      </c>
      <c r="BD82" s="283">
        <v>5</v>
      </c>
      <c r="BE82" s="283">
        <v>4</v>
      </c>
      <c r="BF82" s="283">
        <v>0</v>
      </c>
      <c r="BG82" s="283">
        <v>2</v>
      </c>
      <c r="BH82" s="283">
        <v>4</v>
      </c>
      <c r="BI82" s="283">
        <v>3</v>
      </c>
      <c r="BJ82" s="283">
        <v>0</v>
      </c>
      <c r="BK82" s="283">
        <v>0</v>
      </c>
      <c r="BL82" s="283">
        <v>1</v>
      </c>
      <c r="BM82" s="283">
        <v>2</v>
      </c>
      <c r="BN82" s="283">
        <v>0</v>
      </c>
      <c r="BO82" s="283" t="s">
        <v>3904</v>
      </c>
      <c r="BP82" s="283" t="s">
        <v>5001</v>
      </c>
      <c r="BQ82" s="283" t="s">
        <v>5146</v>
      </c>
      <c r="BR82" s="283" t="s">
        <v>5147</v>
      </c>
      <c r="BS82" s="283" t="s">
        <v>5004</v>
      </c>
    </row>
    <row r="83" spans="1:71">
      <c r="A83" s="283">
        <v>10008211</v>
      </c>
      <c r="B83" s="283" t="s">
        <v>231</v>
      </c>
      <c r="C83" s="283">
        <v>2</v>
      </c>
      <c r="D83" s="283" t="s">
        <v>53</v>
      </c>
      <c r="E83" s="283" t="s">
        <v>3957</v>
      </c>
      <c r="F83" s="283" t="s">
        <v>3940</v>
      </c>
      <c r="G83" s="283" t="s">
        <v>3898</v>
      </c>
      <c r="H83" s="283">
        <v>14</v>
      </c>
      <c r="I83" s="283">
        <v>2</v>
      </c>
      <c r="J83" s="283">
        <v>1</v>
      </c>
      <c r="K83" s="283">
        <v>2</v>
      </c>
      <c r="L83" s="283">
        <v>8</v>
      </c>
      <c r="M83" s="283" t="s">
        <v>3930</v>
      </c>
      <c r="N83" s="283">
        <v>36</v>
      </c>
      <c r="O83" s="283">
        <v>10</v>
      </c>
      <c r="P83" s="283">
        <v>7</v>
      </c>
      <c r="Q83" s="283">
        <v>20</v>
      </c>
      <c r="R83" s="283">
        <v>18</v>
      </c>
      <c r="S83" s="283">
        <v>50</v>
      </c>
      <c r="T83" s="283">
        <v>5</v>
      </c>
      <c r="U83" s="283">
        <v>15</v>
      </c>
      <c r="V83" s="283">
        <v>15</v>
      </c>
      <c r="W83" s="283">
        <v>30</v>
      </c>
      <c r="X83" s="283">
        <v>30</v>
      </c>
      <c r="Y83" s="283">
        <v>82</v>
      </c>
      <c r="Z83" s="283">
        <v>36</v>
      </c>
      <c r="AA83" s="283">
        <v>76</v>
      </c>
      <c r="AB83" s="283">
        <v>5</v>
      </c>
      <c r="AC83" s="283">
        <v>15</v>
      </c>
      <c r="AD83" s="283">
        <v>28</v>
      </c>
      <c r="AE83" s="283">
        <v>58</v>
      </c>
      <c r="AF83" s="283">
        <v>0</v>
      </c>
      <c r="AG83" s="283"/>
      <c r="AH83" s="283"/>
      <c r="AI83" s="283"/>
      <c r="AJ83" s="283">
        <v>0</v>
      </c>
      <c r="AK83" s="283">
        <v>35</v>
      </c>
      <c r="AL83" s="283"/>
      <c r="AM83" s="283">
        <v>400</v>
      </c>
      <c r="AN83" s="283">
        <v>400</v>
      </c>
      <c r="AO83" s="283"/>
      <c r="AP83" s="283" t="s">
        <v>3958</v>
      </c>
      <c r="AQ83" s="283">
        <v>5</v>
      </c>
      <c r="AR83" s="283">
        <v>2</v>
      </c>
      <c r="AS83" s="283" t="s">
        <v>3967</v>
      </c>
      <c r="AT83" s="283" t="s">
        <v>3968</v>
      </c>
      <c r="AU83" s="283"/>
      <c r="AV83" s="283"/>
      <c r="AW83" s="283"/>
      <c r="AX83" s="283"/>
      <c r="AY83" s="283">
        <v>10</v>
      </c>
      <c r="AZ83" s="283">
        <v>25</v>
      </c>
      <c r="BA83" s="283">
        <v>0.48</v>
      </c>
      <c r="BB83" s="283">
        <v>0.9</v>
      </c>
      <c r="BC83" s="283">
        <v>3</v>
      </c>
      <c r="BD83" s="283">
        <v>18</v>
      </c>
      <c r="BE83" s="283">
        <v>5</v>
      </c>
      <c r="BF83" s="283">
        <v>0</v>
      </c>
      <c r="BG83" s="283">
        <v>2</v>
      </c>
      <c r="BH83" s="283">
        <v>4</v>
      </c>
      <c r="BI83" s="283">
        <v>3</v>
      </c>
      <c r="BJ83" s="283">
        <v>0</v>
      </c>
      <c r="BK83" s="283">
        <v>2</v>
      </c>
      <c r="BL83" s="283">
        <v>4</v>
      </c>
      <c r="BM83" s="283">
        <v>5</v>
      </c>
      <c r="BN83" s="283">
        <v>0</v>
      </c>
      <c r="BO83" s="283" t="s">
        <v>3904</v>
      </c>
      <c r="BP83" s="283" t="s">
        <v>5001</v>
      </c>
      <c r="BQ83" s="283" t="s">
        <v>5148</v>
      </c>
      <c r="BR83" s="283" t="s">
        <v>5149</v>
      </c>
      <c r="BS83" s="283" t="s">
        <v>5004</v>
      </c>
    </row>
    <row r="84" spans="1:71">
      <c r="A84" s="283">
        <v>10008311</v>
      </c>
      <c r="B84" s="283" t="s">
        <v>232</v>
      </c>
      <c r="C84" s="283">
        <v>2</v>
      </c>
      <c r="D84" s="283" t="s">
        <v>53</v>
      </c>
      <c r="E84" s="283" t="s">
        <v>3957</v>
      </c>
      <c r="F84" s="283" t="s">
        <v>3940</v>
      </c>
      <c r="G84" s="283" t="s">
        <v>3898</v>
      </c>
      <c r="H84" s="283">
        <v>14</v>
      </c>
      <c r="I84" s="283">
        <v>2</v>
      </c>
      <c r="J84" s="283">
        <v>1</v>
      </c>
      <c r="K84" s="283">
        <v>2</v>
      </c>
      <c r="L84" s="283">
        <v>15</v>
      </c>
      <c r="M84" s="283" t="s">
        <v>3930</v>
      </c>
      <c r="N84" s="283">
        <v>36</v>
      </c>
      <c r="O84" s="283">
        <v>10</v>
      </c>
      <c r="P84" s="283">
        <v>9</v>
      </c>
      <c r="Q84" s="283">
        <v>20</v>
      </c>
      <c r="R84" s="283">
        <v>20</v>
      </c>
      <c r="S84" s="283">
        <v>50</v>
      </c>
      <c r="T84" s="283">
        <v>5</v>
      </c>
      <c r="U84" s="283">
        <v>15</v>
      </c>
      <c r="V84" s="283">
        <v>15</v>
      </c>
      <c r="W84" s="283">
        <v>30</v>
      </c>
      <c r="X84" s="283">
        <v>30</v>
      </c>
      <c r="Y84" s="283">
        <v>82</v>
      </c>
      <c r="Z84" s="283">
        <v>36</v>
      </c>
      <c r="AA84" s="283">
        <v>76</v>
      </c>
      <c r="AB84" s="283">
        <v>5</v>
      </c>
      <c r="AC84" s="283">
        <v>15</v>
      </c>
      <c r="AD84" s="283">
        <v>28</v>
      </c>
      <c r="AE84" s="283">
        <v>58</v>
      </c>
      <c r="AF84" s="283">
        <v>0</v>
      </c>
      <c r="AG84" s="283"/>
      <c r="AH84" s="283"/>
      <c r="AI84" s="283"/>
      <c r="AJ84" s="283">
        <v>0</v>
      </c>
      <c r="AK84" s="283">
        <v>40</v>
      </c>
      <c r="AL84" s="283">
        <v>300</v>
      </c>
      <c r="AM84" s="283"/>
      <c r="AN84" s="283">
        <v>500</v>
      </c>
      <c r="AO84" s="283"/>
      <c r="AP84" s="283" t="s">
        <v>3958</v>
      </c>
      <c r="AQ84" s="283">
        <v>3</v>
      </c>
      <c r="AR84" s="283">
        <v>2</v>
      </c>
      <c r="AS84" s="283" t="s">
        <v>3967</v>
      </c>
      <c r="AT84" s="283"/>
      <c r="AU84" s="283"/>
      <c r="AV84" s="283"/>
      <c r="AW84" s="283"/>
      <c r="AX84" s="283"/>
      <c r="AY84" s="283">
        <v>10</v>
      </c>
      <c r="AZ84" s="283">
        <v>25</v>
      </c>
      <c r="BA84" s="283">
        <v>0.48</v>
      </c>
      <c r="BB84" s="283">
        <v>0.9</v>
      </c>
      <c r="BC84" s="283">
        <v>3</v>
      </c>
      <c r="BD84" s="283">
        <v>20</v>
      </c>
      <c r="BE84" s="283">
        <v>5</v>
      </c>
      <c r="BF84" s="283">
        <v>0</v>
      </c>
      <c r="BG84" s="283">
        <v>2</v>
      </c>
      <c r="BH84" s="283">
        <v>4</v>
      </c>
      <c r="BI84" s="283">
        <v>3</v>
      </c>
      <c r="BJ84" s="283">
        <v>0</v>
      </c>
      <c r="BK84" s="283">
        <v>0</v>
      </c>
      <c r="BL84" s="283">
        <v>1</v>
      </c>
      <c r="BM84" s="283">
        <v>3</v>
      </c>
      <c r="BN84" s="283">
        <v>0</v>
      </c>
      <c r="BO84" s="283" t="s">
        <v>3904</v>
      </c>
      <c r="BP84" s="283" t="s">
        <v>5001</v>
      </c>
      <c r="BQ84" s="283" t="s">
        <v>5150</v>
      </c>
      <c r="BR84" s="283" t="s">
        <v>5151</v>
      </c>
      <c r="BS84" s="283" t="s">
        <v>5004</v>
      </c>
    </row>
    <row r="85" spans="1:71">
      <c r="A85" s="283">
        <v>10008411</v>
      </c>
      <c r="B85" s="283" t="s">
        <v>233</v>
      </c>
      <c r="C85" s="283">
        <v>2</v>
      </c>
      <c r="D85" s="283" t="s">
        <v>53</v>
      </c>
      <c r="E85" s="283" t="s">
        <v>3957</v>
      </c>
      <c r="F85" s="283" t="s">
        <v>3940</v>
      </c>
      <c r="G85" s="283" t="s">
        <v>3898</v>
      </c>
      <c r="H85" s="283">
        <v>14</v>
      </c>
      <c r="I85" s="283">
        <v>2</v>
      </c>
      <c r="J85" s="283">
        <v>1</v>
      </c>
      <c r="K85" s="283">
        <v>2</v>
      </c>
      <c r="L85" s="283">
        <v>10</v>
      </c>
      <c r="M85" s="283" t="s">
        <v>3930</v>
      </c>
      <c r="N85" s="283">
        <v>36</v>
      </c>
      <c r="O85" s="283">
        <v>10</v>
      </c>
      <c r="P85" s="283">
        <v>9</v>
      </c>
      <c r="Q85" s="283">
        <v>20</v>
      </c>
      <c r="R85" s="283">
        <v>20</v>
      </c>
      <c r="S85" s="283">
        <v>50</v>
      </c>
      <c r="T85" s="283">
        <v>5</v>
      </c>
      <c r="U85" s="283">
        <v>15</v>
      </c>
      <c r="V85" s="283">
        <v>15</v>
      </c>
      <c r="W85" s="283">
        <v>30</v>
      </c>
      <c r="X85" s="283">
        <v>30</v>
      </c>
      <c r="Y85" s="283">
        <v>82</v>
      </c>
      <c r="Z85" s="283">
        <v>36</v>
      </c>
      <c r="AA85" s="283">
        <v>76</v>
      </c>
      <c r="AB85" s="283">
        <v>5</v>
      </c>
      <c r="AC85" s="283">
        <v>15</v>
      </c>
      <c r="AD85" s="283">
        <v>28</v>
      </c>
      <c r="AE85" s="283">
        <v>58</v>
      </c>
      <c r="AF85" s="283">
        <v>0</v>
      </c>
      <c r="AG85" s="283"/>
      <c r="AH85" s="283"/>
      <c r="AI85" s="283"/>
      <c r="AJ85" s="283">
        <v>0</v>
      </c>
      <c r="AK85" s="283">
        <v>41</v>
      </c>
      <c r="AL85" s="283"/>
      <c r="AM85" s="283">
        <v>200</v>
      </c>
      <c r="AN85" s="283"/>
      <c r="AO85" s="283">
        <v>200</v>
      </c>
      <c r="AP85" s="283" t="s">
        <v>3958</v>
      </c>
      <c r="AQ85" s="283">
        <v>3</v>
      </c>
      <c r="AR85" s="283">
        <v>2</v>
      </c>
      <c r="AS85" s="283" t="s">
        <v>3967</v>
      </c>
      <c r="AT85" s="283"/>
      <c r="AU85" s="283"/>
      <c r="AV85" s="283"/>
      <c r="AW85" s="283"/>
      <c r="AX85" s="283"/>
      <c r="AY85" s="283">
        <v>10</v>
      </c>
      <c r="AZ85" s="283">
        <v>25</v>
      </c>
      <c r="BA85" s="283">
        <v>0.48</v>
      </c>
      <c r="BB85" s="283">
        <v>0.9</v>
      </c>
      <c r="BC85" s="283">
        <v>3</v>
      </c>
      <c r="BD85" s="283">
        <v>20</v>
      </c>
      <c r="BE85" s="283">
        <v>5</v>
      </c>
      <c r="BF85" s="283">
        <v>0</v>
      </c>
      <c r="BG85" s="283">
        <v>2</v>
      </c>
      <c r="BH85" s="283">
        <v>4</v>
      </c>
      <c r="BI85" s="283">
        <v>3</v>
      </c>
      <c r="BJ85" s="283">
        <v>0</v>
      </c>
      <c r="BK85" s="283">
        <v>0</v>
      </c>
      <c r="BL85" s="283">
        <v>1</v>
      </c>
      <c r="BM85" s="283">
        <v>3</v>
      </c>
      <c r="BN85" s="283">
        <v>0</v>
      </c>
      <c r="BO85" s="283" t="s">
        <v>3904</v>
      </c>
      <c r="BP85" s="283" t="s">
        <v>5001</v>
      </c>
      <c r="BQ85" s="283" t="s">
        <v>5152</v>
      </c>
      <c r="BR85" s="283" t="s">
        <v>5153</v>
      </c>
      <c r="BS85" s="283" t="s">
        <v>5004</v>
      </c>
    </row>
    <row r="86" spans="1:71">
      <c r="A86" s="283">
        <v>10008511</v>
      </c>
      <c r="B86" s="283" t="s">
        <v>262</v>
      </c>
      <c r="C86" s="283">
        <v>2</v>
      </c>
      <c r="D86" s="283" t="s">
        <v>53</v>
      </c>
      <c r="E86" s="283" t="s">
        <v>3957</v>
      </c>
      <c r="F86" s="283" t="s">
        <v>3940</v>
      </c>
      <c r="G86" s="283" t="s">
        <v>3898</v>
      </c>
      <c r="H86" s="283">
        <v>14</v>
      </c>
      <c r="I86" s="283">
        <v>2</v>
      </c>
      <c r="J86" s="283">
        <v>1</v>
      </c>
      <c r="K86" s="283">
        <v>2</v>
      </c>
      <c r="L86" s="283">
        <v>10</v>
      </c>
      <c r="M86" s="283" t="s">
        <v>3930</v>
      </c>
      <c r="N86" s="283">
        <v>36</v>
      </c>
      <c r="O86" s="283">
        <v>10</v>
      </c>
      <c r="P86" s="283">
        <v>9</v>
      </c>
      <c r="Q86" s="283">
        <v>20</v>
      </c>
      <c r="R86" s="283">
        <v>20</v>
      </c>
      <c r="S86" s="283">
        <v>50</v>
      </c>
      <c r="T86" s="283">
        <v>5</v>
      </c>
      <c r="U86" s="283">
        <v>15</v>
      </c>
      <c r="V86" s="283">
        <v>15</v>
      </c>
      <c r="W86" s="283">
        <v>30</v>
      </c>
      <c r="X86" s="283">
        <v>30</v>
      </c>
      <c r="Y86" s="283">
        <v>82</v>
      </c>
      <c r="Z86" s="283">
        <v>36</v>
      </c>
      <c r="AA86" s="283">
        <v>76</v>
      </c>
      <c r="AB86" s="283">
        <v>5</v>
      </c>
      <c r="AC86" s="283">
        <v>15</v>
      </c>
      <c r="AD86" s="283">
        <v>28</v>
      </c>
      <c r="AE86" s="283">
        <v>58</v>
      </c>
      <c r="AF86" s="283">
        <v>0</v>
      </c>
      <c r="AG86" s="283"/>
      <c r="AH86" s="283"/>
      <c r="AI86" s="283"/>
      <c r="AJ86" s="283">
        <v>0</v>
      </c>
      <c r="AK86" s="283">
        <v>40</v>
      </c>
      <c r="AL86" s="283">
        <v>400</v>
      </c>
      <c r="AM86" s="283"/>
      <c r="AN86" s="283">
        <v>500</v>
      </c>
      <c r="AO86" s="283"/>
      <c r="AP86" s="283" t="s">
        <v>3958</v>
      </c>
      <c r="AQ86" s="283">
        <v>5</v>
      </c>
      <c r="AR86" s="283">
        <v>2</v>
      </c>
      <c r="AS86" s="283" t="s">
        <v>3967</v>
      </c>
      <c r="AT86" s="283"/>
      <c r="AU86" s="283"/>
      <c r="AV86" s="283"/>
      <c r="AW86" s="283"/>
      <c r="AX86" s="283"/>
      <c r="AY86" s="283">
        <v>10</v>
      </c>
      <c r="AZ86" s="283">
        <v>25</v>
      </c>
      <c r="BA86" s="283">
        <v>0.48</v>
      </c>
      <c r="BB86" s="283">
        <v>0.9</v>
      </c>
      <c r="BC86" s="283">
        <v>3</v>
      </c>
      <c r="BD86" s="283">
        <v>20</v>
      </c>
      <c r="BE86" s="283">
        <v>5</v>
      </c>
      <c r="BF86" s="283">
        <v>0</v>
      </c>
      <c r="BG86" s="283">
        <v>2</v>
      </c>
      <c r="BH86" s="283">
        <v>4</v>
      </c>
      <c r="BI86" s="283">
        <v>3</v>
      </c>
      <c r="BJ86" s="283">
        <v>0</v>
      </c>
      <c r="BK86" s="283">
        <v>0</v>
      </c>
      <c r="BL86" s="283">
        <v>1</v>
      </c>
      <c r="BM86" s="283">
        <v>3</v>
      </c>
      <c r="BN86" s="283">
        <v>0</v>
      </c>
      <c r="BO86" s="283" t="s">
        <v>3904</v>
      </c>
      <c r="BP86" s="283" t="s">
        <v>5001</v>
      </c>
      <c r="BQ86" s="283" t="s">
        <v>5154</v>
      </c>
      <c r="BR86" s="283" t="s">
        <v>5155</v>
      </c>
      <c r="BS86" s="283" t="s">
        <v>5004</v>
      </c>
    </row>
    <row r="87" spans="1:71">
      <c r="A87" s="283">
        <v>10008611</v>
      </c>
      <c r="B87" s="283" t="s">
        <v>3969</v>
      </c>
      <c r="C87" s="283">
        <v>1</v>
      </c>
      <c r="D87" s="283" t="s">
        <v>53</v>
      </c>
      <c r="E87" s="283" t="s">
        <v>3957</v>
      </c>
      <c r="F87" s="283" t="s">
        <v>3940</v>
      </c>
      <c r="G87" s="283" t="s">
        <v>3898</v>
      </c>
      <c r="H87" s="283">
        <v>17</v>
      </c>
      <c r="I87" s="283">
        <v>-1</v>
      </c>
      <c r="J87" s="283">
        <v>1</v>
      </c>
      <c r="K87" s="283">
        <v>2</v>
      </c>
      <c r="L87" s="283">
        <v>10</v>
      </c>
      <c r="M87" s="283" t="s">
        <v>3930</v>
      </c>
      <c r="N87" s="283">
        <v>35.5</v>
      </c>
      <c r="O87" s="283">
        <v>10</v>
      </c>
      <c r="P87" s="283">
        <v>13</v>
      </c>
      <c r="Q87" s="283">
        <v>20</v>
      </c>
      <c r="R87" s="283">
        <v>12</v>
      </c>
      <c r="S87" s="283">
        <v>50</v>
      </c>
      <c r="T87" s="283">
        <v>7</v>
      </c>
      <c r="U87" s="283">
        <v>15</v>
      </c>
      <c r="V87" s="283">
        <v>15</v>
      </c>
      <c r="W87" s="283">
        <v>30</v>
      </c>
      <c r="X87" s="283">
        <v>30</v>
      </c>
      <c r="Y87" s="283">
        <v>82</v>
      </c>
      <c r="Z87" s="283">
        <v>36</v>
      </c>
      <c r="AA87" s="283">
        <v>76</v>
      </c>
      <c r="AB87" s="283">
        <v>5</v>
      </c>
      <c r="AC87" s="283">
        <v>15</v>
      </c>
      <c r="AD87" s="283">
        <v>26</v>
      </c>
      <c r="AE87" s="283">
        <v>56</v>
      </c>
      <c r="AF87" s="283">
        <v>0</v>
      </c>
      <c r="AG87" s="283"/>
      <c r="AH87" s="283"/>
      <c r="AI87" s="283"/>
      <c r="AJ87" s="283">
        <v>0</v>
      </c>
      <c r="AK87" s="283">
        <v>40</v>
      </c>
      <c r="AL87" s="283">
        <v>420</v>
      </c>
      <c r="AM87" s="283">
        <v>220</v>
      </c>
      <c r="AN87" s="283">
        <v>600</v>
      </c>
      <c r="AO87" s="283"/>
      <c r="AP87" s="283" t="s">
        <v>3958</v>
      </c>
      <c r="AQ87" s="283">
        <v>6</v>
      </c>
      <c r="AR87" s="283">
        <v>2</v>
      </c>
      <c r="AS87" s="283" t="s">
        <v>3967</v>
      </c>
      <c r="AT87" s="283" t="s">
        <v>3963</v>
      </c>
      <c r="AU87" s="283"/>
      <c r="AV87" s="283"/>
      <c r="AW87" s="283"/>
      <c r="AX87" s="283"/>
      <c r="AY87" s="283">
        <v>10</v>
      </c>
      <c r="AZ87" s="283">
        <v>25</v>
      </c>
      <c r="BA87" s="283">
        <v>0.48</v>
      </c>
      <c r="BB87" s="283">
        <v>0.9</v>
      </c>
      <c r="BC87" s="283">
        <v>3</v>
      </c>
      <c r="BD87" s="283">
        <v>12</v>
      </c>
      <c r="BE87" s="283">
        <v>7</v>
      </c>
      <c r="BF87" s="283">
        <v>0</v>
      </c>
      <c r="BG87" s="283">
        <v>2</v>
      </c>
      <c r="BH87" s="283">
        <v>4</v>
      </c>
      <c r="BI87" s="283">
        <v>3</v>
      </c>
      <c r="BJ87" s="283">
        <v>0</v>
      </c>
      <c r="BK87" s="283">
        <v>1</v>
      </c>
      <c r="BL87" s="283">
        <v>3</v>
      </c>
      <c r="BM87" s="283">
        <v>5</v>
      </c>
      <c r="BN87" s="283">
        <v>0</v>
      </c>
      <c r="BO87" s="283" t="s">
        <v>3904</v>
      </c>
      <c r="BP87" s="283" t="s">
        <v>5001</v>
      </c>
      <c r="BQ87" s="283" t="s">
        <v>5156</v>
      </c>
      <c r="BR87" s="283" t="s">
        <v>5157</v>
      </c>
      <c r="BS87" s="283" t="s">
        <v>5004</v>
      </c>
    </row>
    <row r="88" spans="1:71">
      <c r="A88" s="283">
        <v>10008711</v>
      </c>
      <c r="B88" s="283" t="s">
        <v>3970</v>
      </c>
      <c r="C88" s="283">
        <v>1</v>
      </c>
      <c r="D88" s="283" t="s">
        <v>53</v>
      </c>
      <c r="E88" s="283" t="s">
        <v>3957</v>
      </c>
      <c r="F88" s="283" t="s">
        <v>3940</v>
      </c>
      <c r="G88" s="283" t="s">
        <v>3898</v>
      </c>
      <c r="H88" s="283">
        <v>17</v>
      </c>
      <c r="I88" s="283">
        <v>-1</v>
      </c>
      <c r="J88" s="283">
        <v>1</v>
      </c>
      <c r="K88" s="283">
        <v>2</v>
      </c>
      <c r="L88" s="283">
        <v>15</v>
      </c>
      <c r="M88" s="283" t="s">
        <v>3930</v>
      </c>
      <c r="N88" s="283">
        <v>35.5</v>
      </c>
      <c r="O88" s="283">
        <v>10</v>
      </c>
      <c r="P88" s="283">
        <v>13</v>
      </c>
      <c r="Q88" s="283">
        <v>20</v>
      </c>
      <c r="R88" s="283">
        <v>12</v>
      </c>
      <c r="S88" s="283">
        <v>50</v>
      </c>
      <c r="T88" s="283">
        <v>7</v>
      </c>
      <c r="U88" s="283">
        <v>15</v>
      </c>
      <c r="V88" s="283">
        <v>15</v>
      </c>
      <c r="W88" s="283">
        <v>30</v>
      </c>
      <c r="X88" s="283">
        <v>30</v>
      </c>
      <c r="Y88" s="283">
        <v>82</v>
      </c>
      <c r="Z88" s="283">
        <v>36</v>
      </c>
      <c r="AA88" s="283">
        <v>76</v>
      </c>
      <c r="AB88" s="283">
        <v>5</v>
      </c>
      <c r="AC88" s="283">
        <v>15</v>
      </c>
      <c r="AD88" s="283">
        <v>26</v>
      </c>
      <c r="AE88" s="283">
        <v>56</v>
      </c>
      <c r="AF88" s="283">
        <v>0</v>
      </c>
      <c r="AG88" s="283"/>
      <c r="AH88" s="283"/>
      <c r="AI88" s="283"/>
      <c r="AJ88" s="283">
        <v>0</v>
      </c>
      <c r="AK88" s="283">
        <v>25</v>
      </c>
      <c r="AL88" s="283"/>
      <c r="AM88" s="283">
        <v>150</v>
      </c>
      <c r="AN88" s="283">
        <v>200</v>
      </c>
      <c r="AO88" s="283"/>
      <c r="AP88" s="283" t="s">
        <v>3958</v>
      </c>
      <c r="AQ88" s="283">
        <v>3</v>
      </c>
      <c r="AR88" s="283">
        <v>2</v>
      </c>
      <c r="AS88" s="283" t="s">
        <v>3967</v>
      </c>
      <c r="AT88" s="283"/>
      <c r="AU88" s="283"/>
      <c r="AV88" s="283"/>
      <c r="AW88" s="283"/>
      <c r="AX88" s="283"/>
      <c r="AY88" s="283">
        <v>10</v>
      </c>
      <c r="AZ88" s="283">
        <v>25</v>
      </c>
      <c r="BA88" s="283">
        <v>0.48</v>
      </c>
      <c r="BB88" s="283">
        <v>0.9</v>
      </c>
      <c r="BC88" s="283">
        <v>3</v>
      </c>
      <c r="BD88" s="283">
        <v>12</v>
      </c>
      <c r="BE88" s="283">
        <v>7</v>
      </c>
      <c r="BF88" s="283">
        <v>0</v>
      </c>
      <c r="BG88" s="283">
        <v>2</v>
      </c>
      <c r="BH88" s="283">
        <v>4</v>
      </c>
      <c r="BI88" s="283">
        <v>3</v>
      </c>
      <c r="BJ88" s="283">
        <v>0</v>
      </c>
      <c r="BK88" s="283">
        <v>0</v>
      </c>
      <c r="BL88" s="283">
        <v>1</v>
      </c>
      <c r="BM88" s="283">
        <v>3</v>
      </c>
      <c r="BN88" s="283">
        <v>0</v>
      </c>
      <c r="BO88" s="283" t="s">
        <v>3904</v>
      </c>
      <c r="BP88" s="283" t="s">
        <v>5001</v>
      </c>
      <c r="BQ88" s="283" t="s">
        <v>5158</v>
      </c>
      <c r="BR88" s="283" t="s">
        <v>5159</v>
      </c>
      <c r="BS88" s="283" t="s">
        <v>5004</v>
      </c>
    </row>
    <row r="89" spans="1:71">
      <c r="A89" s="283">
        <v>10008811</v>
      </c>
      <c r="B89" s="283" t="s">
        <v>928</v>
      </c>
      <c r="C89" s="283">
        <v>1</v>
      </c>
      <c r="D89" s="283" t="s">
        <v>53</v>
      </c>
      <c r="E89" s="283" t="s">
        <v>3957</v>
      </c>
      <c r="F89" s="283" t="s">
        <v>3940</v>
      </c>
      <c r="G89" s="283" t="s">
        <v>3898</v>
      </c>
      <c r="H89" s="283">
        <v>17</v>
      </c>
      <c r="I89" s="283">
        <v>-1</v>
      </c>
      <c r="J89" s="283">
        <v>1</v>
      </c>
      <c r="K89" s="283">
        <v>2</v>
      </c>
      <c r="L89" s="283">
        <v>8</v>
      </c>
      <c r="M89" s="283" t="s">
        <v>3930</v>
      </c>
      <c r="N89" s="283">
        <v>35.5</v>
      </c>
      <c r="O89" s="283">
        <v>10</v>
      </c>
      <c r="P89" s="283">
        <v>13</v>
      </c>
      <c r="Q89" s="283">
        <v>20</v>
      </c>
      <c r="R89" s="283">
        <v>12</v>
      </c>
      <c r="S89" s="283">
        <v>50</v>
      </c>
      <c r="T89" s="283">
        <v>7</v>
      </c>
      <c r="U89" s="283">
        <v>15</v>
      </c>
      <c r="V89" s="283">
        <v>15</v>
      </c>
      <c r="W89" s="283">
        <v>30</v>
      </c>
      <c r="X89" s="283">
        <v>30</v>
      </c>
      <c r="Y89" s="283">
        <v>82</v>
      </c>
      <c r="Z89" s="283">
        <v>36</v>
      </c>
      <c r="AA89" s="283">
        <v>76</v>
      </c>
      <c r="AB89" s="283">
        <v>5</v>
      </c>
      <c r="AC89" s="283">
        <v>15</v>
      </c>
      <c r="AD89" s="283">
        <v>26</v>
      </c>
      <c r="AE89" s="283">
        <v>56</v>
      </c>
      <c r="AF89" s="283">
        <v>0</v>
      </c>
      <c r="AG89" s="283"/>
      <c r="AH89" s="283"/>
      <c r="AI89" s="283"/>
      <c r="AJ89" s="283">
        <v>0</v>
      </c>
      <c r="AK89" s="283">
        <v>42</v>
      </c>
      <c r="AL89" s="283">
        <v>450</v>
      </c>
      <c r="AM89" s="283">
        <v>200</v>
      </c>
      <c r="AN89" s="283">
        <v>450</v>
      </c>
      <c r="AO89" s="283"/>
      <c r="AP89" s="283" t="s">
        <v>3958</v>
      </c>
      <c r="AQ89" s="283">
        <v>6</v>
      </c>
      <c r="AR89" s="283">
        <v>2</v>
      </c>
      <c r="AS89" s="283" t="s">
        <v>3967</v>
      </c>
      <c r="AT89" s="283"/>
      <c r="AU89" s="283"/>
      <c r="AV89" s="283"/>
      <c r="AW89" s="283"/>
      <c r="AX89" s="283"/>
      <c r="AY89" s="283">
        <v>10</v>
      </c>
      <c r="AZ89" s="283">
        <v>25</v>
      </c>
      <c r="BA89" s="283">
        <v>0.48</v>
      </c>
      <c r="BB89" s="283">
        <v>0.9</v>
      </c>
      <c r="BC89" s="283">
        <v>3</v>
      </c>
      <c r="BD89" s="283">
        <v>12</v>
      </c>
      <c r="BE89" s="283">
        <v>7</v>
      </c>
      <c r="BF89" s="283">
        <v>0</v>
      </c>
      <c r="BG89" s="283">
        <v>2</v>
      </c>
      <c r="BH89" s="283">
        <v>4</v>
      </c>
      <c r="BI89" s="283">
        <v>3</v>
      </c>
      <c r="BJ89" s="283">
        <v>0</v>
      </c>
      <c r="BK89" s="283">
        <v>0</v>
      </c>
      <c r="BL89" s="283">
        <v>1</v>
      </c>
      <c r="BM89" s="283">
        <v>3</v>
      </c>
      <c r="BN89" s="283">
        <v>0</v>
      </c>
      <c r="BO89" s="283" t="s">
        <v>3904</v>
      </c>
      <c r="BP89" s="283" t="s">
        <v>5001</v>
      </c>
      <c r="BQ89" s="283" t="s">
        <v>5160</v>
      </c>
      <c r="BR89" s="283" t="s">
        <v>5161</v>
      </c>
      <c r="BS89" s="283" t="s">
        <v>5004</v>
      </c>
    </row>
    <row r="90" spans="1:71">
      <c r="A90" s="283">
        <v>10008911</v>
      </c>
      <c r="B90" s="283" t="s">
        <v>608</v>
      </c>
      <c r="C90" s="283">
        <v>2</v>
      </c>
      <c r="D90" s="283" t="s">
        <v>53</v>
      </c>
      <c r="E90" s="283" t="s">
        <v>3957</v>
      </c>
      <c r="F90" s="283" t="s">
        <v>3940</v>
      </c>
      <c r="G90" s="283" t="s">
        <v>3918</v>
      </c>
      <c r="H90" s="283">
        <v>17</v>
      </c>
      <c r="I90" s="283">
        <v>-1</v>
      </c>
      <c r="J90" s="283">
        <v>1</v>
      </c>
      <c r="K90" s="283">
        <v>2</v>
      </c>
      <c r="L90" s="283">
        <v>22</v>
      </c>
      <c r="M90" s="283" t="s">
        <v>3930</v>
      </c>
      <c r="N90" s="283">
        <v>37</v>
      </c>
      <c r="O90" s="283">
        <v>10</v>
      </c>
      <c r="P90" s="283">
        <v>8</v>
      </c>
      <c r="Q90" s="283">
        <v>20</v>
      </c>
      <c r="R90" s="283">
        <v>20</v>
      </c>
      <c r="S90" s="283">
        <v>50</v>
      </c>
      <c r="T90" s="283">
        <v>7</v>
      </c>
      <c r="U90" s="283">
        <v>15</v>
      </c>
      <c r="V90" s="283">
        <v>24</v>
      </c>
      <c r="W90" s="283">
        <v>30</v>
      </c>
      <c r="X90" s="283">
        <v>30</v>
      </c>
      <c r="Y90" s="283">
        <v>82</v>
      </c>
      <c r="Z90" s="283">
        <v>37</v>
      </c>
      <c r="AA90" s="283">
        <v>77</v>
      </c>
      <c r="AB90" s="283">
        <v>6</v>
      </c>
      <c r="AC90" s="283">
        <v>16</v>
      </c>
      <c r="AD90" s="283">
        <v>25</v>
      </c>
      <c r="AE90" s="283">
        <v>55</v>
      </c>
      <c r="AF90" s="283">
        <v>0</v>
      </c>
      <c r="AG90" s="283"/>
      <c r="AH90" s="283"/>
      <c r="AI90" s="283"/>
      <c r="AJ90" s="283">
        <v>0</v>
      </c>
      <c r="AK90" s="283">
        <v>36</v>
      </c>
      <c r="AL90" s="283">
        <v>250</v>
      </c>
      <c r="AM90" s="283">
        <v>200</v>
      </c>
      <c r="AN90" s="283">
        <v>200</v>
      </c>
      <c r="AO90" s="283"/>
      <c r="AP90" s="283" t="s">
        <v>3958</v>
      </c>
      <c r="AQ90" s="283">
        <v>5</v>
      </c>
      <c r="AR90" s="283">
        <v>2</v>
      </c>
      <c r="AS90" s="283" t="s">
        <v>3953</v>
      </c>
      <c r="AT90" s="283" t="s">
        <v>3968</v>
      </c>
      <c r="AU90" s="283"/>
      <c r="AV90" s="283"/>
      <c r="AW90" s="283"/>
      <c r="AX90" s="283"/>
      <c r="AY90" s="283">
        <v>15</v>
      </c>
      <c r="AZ90" s="283">
        <v>25</v>
      </c>
      <c r="BA90" s="283">
        <v>0.48</v>
      </c>
      <c r="BB90" s="283">
        <v>0.9</v>
      </c>
      <c r="BC90" s="283">
        <v>0</v>
      </c>
      <c r="BD90" s="283">
        <v>20</v>
      </c>
      <c r="BE90" s="283">
        <v>7</v>
      </c>
      <c r="BF90" s="283">
        <v>5</v>
      </c>
      <c r="BG90" s="283">
        <v>2</v>
      </c>
      <c r="BH90" s="283">
        <v>4</v>
      </c>
      <c r="BI90" s="283">
        <v>3</v>
      </c>
      <c r="BJ90" s="283">
        <v>0</v>
      </c>
      <c r="BK90" s="283">
        <v>2</v>
      </c>
      <c r="BL90" s="283">
        <v>4</v>
      </c>
      <c r="BM90" s="283">
        <v>4</v>
      </c>
      <c r="BN90" s="283">
        <v>0</v>
      </c>
      <c r="BO90" s="283" t="s">
        <v>3904</v>
      </c>
      <c r="BP90" s="283" t="s">
        <v>5001</v>
      </c>
      <c r="BQ90" s="283"/>
      <c r="BR90" s="283"/>
      <c r="BS90" s="283" t="s">
        <v>5004</v>
      </c>
    </row>
    <row r="91" spans="1:71">
      <c r="A91" s="283">
        <v>10009011</v>
      </c>
      <c r="B91" s="283" t="s">
        <v>3971</v>
      </c>
      <c r="C91" s="283">
        <v>1</v>
      </c>
      <c r="D91" s="283" t="s">
        <v>53</v>
      </c>
      <c r="E91" s="283" t="s">
        <v>3957</v>
      </c>
      <c r="F91" s="283" t="s">
        <v>3940</v>
      </c>
      <c r="G91" s="283" t="s">
        <v>3918</v>
      </c>
      <c r="H91" s="283">
        <v>17</v>
      </c>
      <c r="I91" s="283">
        <v>-1</v>
      </c>
      <c r="J91" s="283">
        <v>1</v>
      </c>
      <c r="K91" s="283">
        <v>2</v>
      </c>
      <c r="L91" s="283">
        <v>22</v>
      </c>
      <c r="M91" s="283" t="s">
        <v>3930</v>
      </c>
      <c r="N91" s="283">
        <v>37</v>
      </c>
      <c r="O91" s="283">
        <v>10</v>
      </c>
      <c r="P91" s="283">
        <v>8</v>
      </c>
      <c r="Q91" s="283">
        <v>20</v>
      </c>
      <c r="R91" s="283">
        <v>20</v>
      </c>
      <c r="S91" s="283">
        <v>50</v>
      </c>
      <c r="T91" s="283">
        <v>7</v>
      </c>
      <c r="U91" s="283">
        <v>15</v>
      </c>
      <c r="V91" s="283">
        <v>24</v>
      </c>
      <c r="W91" s="283">
        <v>30</v>
      </c>
      <c r="X91" s="283">
        <v>30</v>
      </c>
      <c r="Y91" s="283">
        <v>82</v>
      </c>
      <c r="Z91" s="283">
        <v>37</v>
      </c>
      <c r="AA91" s="283">
        <v>77</v>
      </c>
      <c r="AB91" s="283">
        <v>6</v>
      </c>
      <c r="AC91" s="283">
        <v>16</v>
      </c>
      <c r="AD91" s="283">
        <v>25</v>
      </c>
      <c r="AE91" s="283">
        <v>55</v>
      </c>
      <c r="AF91" s="283">
        <v>0</v>
      </c>
      <c r="AG91" s="283"/>
      <c r="AH91" s="283"/>
      <c r="AI91" s="283"/>
      <c r="AJ91" s="283">
        <v>0</v>
      </c>
      <c r="AK91" s="283">
        <v>0</v>
      </c>
      <c r="AL91" s="283"/>
      <c r="AM91" s="283"/>
      <c r="AN91" s="283"/>
      <c r="AO91" s="283"/>
      <c r="AP91" s="283"/>
      <c r="AQ91" s="283"/>
      <c r="AR91" s="283">
        <v>2</v>
      </c>
      <c r="AS91" s="283" t="s">
        <v>3953</v>
      </c>
      <c r="AT91" s="283"/>
      <c r="AU91" s="283"/>
      <c r="AV91" s="283"/>
      <c r="AW91" s="283"/>
      <c r="AX91" s="283"/>
      <c r="AY91" s="283">
        <v>15</v>
      </c>
      <c r="AZ91" s="283">
        <v>25</v>
      </c>
      <c r="BA91" s="283">
        <v>0.48</v>
      </c>
      <c r="BB91" s="283">
        <v>0.9</v>
      </c>
      <c r="BC91" s="283">
        <v>0</v>
      </c>
      <c r="BD91" s="283">
        <v>20</v>
      </c>
      <c r="BE91" s="283">
        <v>7</v>
      </c>
      <c r="BF91" s="283">
        <v>5</v>
      </c>
      <c r="BG91" s="283">
        <v>2</v>
      </c>
      <c r="BH91" s="283">
        <v>4</v>
      </c>
      <c r="BI91" s="283">
        <v>3</v>
      </c>
      <c r="BJ91" s="283">
        <v>0</v>
      </c>
      <c r="BK91" s="283">
        <v>0</v>
      </c>
      <c r="BL91" s="283">
        <v>1</v>
      </c>
      <c r="BM91" s="283">
        <v>2</v>
      </c>
      <c r="BN91" s="283">
        <v>0</v>
      </c>
      <c r="BO91" s="283" t="s">
        <v>3904</v>
      </c>
      <c r="BP91" s="283" t="s">
        <v>5001</v>
      </c>
      <c r="BQ91" s="283" t="s">
        <v>5162</v>
      </c>
      <c r="BR91" s="283" t="s">
        <v>5163</v>
      </c>
      <c r="BS91" s="283" t="s">
        <v>5004</v>
      </c>
    </row>
    <row r="92" spans="1:71">
      <c r="A92" s="283">
        <v>10009111</v>
      </c>
      <c r="B92" s="283" t="s">
        <v>3972</v>
      </c>
      <c r="C92" s="283">
        <v>1</v>
      </c>
      <c r="D92" s="283" t="s">
        <v>53</v>
      </c>
      <c r="E92" s="283" t="s">
        <v>3957</v>
      </c>
      <c r="F92" s="283" t="s">
        <v>3940</v>
      </c>
      <c r="G92" s="283" t="s">
        <v>3918</v>
      </c>
      <c r="H92" s="283">
        <v>17</v>
      </c>
      <c r="I92" s="283">
        <v>-1</v>
      </c>
      <c r="J92" s="283">
        <v>1</v>
      </c>
      <c r="K92" s="283">
        <v>2</v>
      </c>
      <c r="L92" s="283">
        <v>20</v>
      </c>
      <c r="M92" s="283" t="s">
        <v>3930</v>
      </c>
      <c r="N92" s="283">
        <v>37</v>
      </c>
      <c r="O92" s="283">
        <v>10</v>
      </c>
      <c r="P92" s="283">
        <v>8</v>
      </c>
      <c r="Q92" s="283">
        <v>20</v>
      </c>
      <c r="R92" s="283">
        <v>20</v>
      </c>
      <c r="S92" s="283">
        <v>50</v>
      </c>
      <c r="T92" s="283">
        <v>7</v>
      </c>
      <c r="U92" s="283">
        <v>15</v>
      </c>
      <c r="V92" s="283">
        <v>24</v>
      </c>
      <c r="W92" s="283">
        <v>30</v>
      </c>
      <c r="X92" s="283">
        <v>30</v>
      </c>
      <c r="Y92" s="283">
        <v>82</v>
      </c>
      <c r="Z92" s="283">
        <v>37</v>
      </c>
      <c r="AA92" s="283">
        <v>77</v>
      </c>
      <c r="AB92" s="283">
        <v>6</v>
      </c>
      <c r="AC92" s="283">
        <v>16</v>
      </c>
      <c r="AD92" s="283">
        <v>25</v>
      </c>
      <c r="AE92" s="283">
        <v>55</v>
      </c>
      <c r="AF92" s="283">
        <v>0</v>
      </c>
      <c r="AG92" s="283"/>
      <c r="AH92" s="283"/>
      <c r="AI92" s="283"/>
      <c r="AJ92" s="283">
        <v>0</v>
      </c>
      <c r="AK92" s="283">
        <v>0</v>
      </c>
      <c r="AL92" s="283"/>
      <c r="AM92" s="283"/>
      <c r="AN92" s="283"/>
      <c r="AO92" s="283"/>
      <c r="AP92" s="283"/>
      <c r="AQ92" s="283"/>
      <c r="AR92" s="283">
        <v>2</v>
      </c>
      <c r="AS92" s="283" t="s">
        <v>3953</v>
      </c>
      <c r="AT92" s="283"/>
      <c r="AU92" s="283"/>
      <c r="AV92" s="283"/>
      <c r="AW92" s="283"/>
      <c r="AX92" s="283"/>
      <c r="AY92" s="283">
        <v>15</v>
      </c>
      <c r="AZ92" s="283">
        <v>25</v>
      </c>
      <c r="BA92" s="283">
        <v>0.48</v>
      </c>
      <c r="BB92" s="283">
        <v>0.9</v>
      </c>
      <c r="BC92" s="283">
        <v>0</v>
      </c>
      <c r="BD92" s="283">
        <v>20</v>
      </c>
      <c r="BE92" s="283">
        <v>7</v>
      </c>
      <c r="BF92" s="283">
        <v>5</v>
      </c>
      <c r="BG92" s="283">
        <v>2</v>
      </c>
      <c r="BH92" s="283">
        <v>4</v>
      </c>
      <c r="BI92" s="283">
        <v>3</v>
      </c>
      <c r="BJ92" s="283">
        <v>0</v>
      </c>
      <c r="BK92" s="283">
        <v>0</v>
      </c>
      <c r="BL92" s="283">
        <v>1</v>
      </c>
      <c r="BM92" s="283">
        <v>2</v>
      </c>
      <c r="BN92" s="283">
        <v>0</v>
      </c>
      <c r="BO92" s="283" t="s">
        <v>3904</v>
      </c>
      <c r="BP92" s="283" t="s">
        <v>5001</v>
      </c>
      <c r="BQ92" s="283" t="s">
        <v>5164</v>
      </c>
      <c r="BR92" s="283" t="s">
        <v>5165</v>
      </c>
      <c r="BS92" s="283" t="s">
        <v>5004</v>
      </c>
    </row>
    <row r="93" spans="1:71">
      <c r="A93" s="283">
        <v>10009211</v>
      </c>
      <c r="B93" s="283" t="s">
        <v>3973</v>
      </c>
      <c r="C93" s="283">
        <v>1</v>
      </c>
      <c r="D93" s="283" t="s">
        <v>53</v>
      </c>
      <c r="E93" s="283" t="s">
        <v>3957</v>
      </c>
      <c r="F93" s="283" t="s">
        <v>3940</v>
      </c>
      <c r="G93" s="283" t="s">
        <v>3918</v>
      </c>
      <c r="H93" s="283">
        <v>17</v>
      </c>
      <c r="I93" s="283">
        <v>-1</v>
      </c>
      <c r="J93" s="283">
        <v>1</v>
      </c>
      <c r="K93" s="283">
        <v>2</v>
      </c>
      <c r="L93" s="283">
        <v>20</v>
      </c>
      <c r="M93" s="283" t="s">
        <v>3930</v>
      </c>
      <c r="N93" s="283">
        <v>37</v>
      </c>
      <c r="O93" s="283">
        <v>10</v>
      </c>
      <c r="P93" s="283">
        <v>8</v>
      </c>
      <c r="Q93" s="283">
        <v>20</v>
      </c>
      <c r="R93" s="283">
        <v>20</v>
      </c>
      <c r="S93" s="283">
        <v>50</v>
      </c>
      <c r="T93" s="283">
        <v>7</v>
      </c>
      <c r="U93" s="283">
        <v>15</v>
      </c>
      <c r="V93" s="283">
        <v>24</v>
      </c>
      <c r="W93" s="283">
        <v>30</v>
      </c>
      <c r="X93" s="283">
        <v>30</v>
      </c>
      <c r="Y93" s="283">
        <v>82</v>
      </c>
      <c r="Z93" s="283">
        <v>37</v>
      </c>
      <c r="AA93" s="283">
        <v>77</v>
      </c>
      <c r="AB93" s="283">
        <v>6</v>
      </c>
      <c r="AC93" s="283">
        <v>16</v>
      </c>
      <c r="AD93" s="283">
        <v>25</v>
      </c>
      <c r="AE93" s="283">
        <v>55</v>
      </c>
      <c r="AF93" s="283">
        <v>0</v>
      </c>
      <c r="AG93" s="283"/>
      <c r="AH93" s="283"/>
      <c r="AI93" s="283"/>
      <c r="AJ93" s="283">
        <v>0</v>
      </c>
      <c r="AK93" s="283">
        <v>30</v>
      </c>
      <c r="AL93" s="283">
        <v>200</v>
      </c>
      <c r="AM93" s="283">
        <v>250</v>
      </c>
      <c r="AN93" s="283">
        <v>200</v>
      </c>
      <c r="AO93" s="283"/>
      <c r="AP93" s="283" t="s">
        <v>3958</v>
      </c>
      <c r="AQ93" s="283">
        <v>4</v>
      </c>
      <c r="AR93" s="283">
        <v>2</v>
      </c>
      <c r="AS93" s="283" t="s">
        <v>3953</v>
      </c>
      <c r="AT93" s="283"/>
      <c r="AU93" s="283"/>
      <c r="AV93" s="283"/>
      <c r="AW93" s="283"/>
      <c r="AX93" s="283"/>
      <c r="AY93" s="283">
        <v>15</v>
      </c>
      <c r="AZ93" s="283">
        <v>25</v>
      </c>
      <c r="BA93" s="283">
        <v>0.48</v>
      </c>
      <c r="BB93" s="283">
        <v>0.9</v>
      </c>
      <c r="BC93" s="283">
        <v>0</v>
      </c>
      <c r="BD93" s="283">
        <v>20</v>
      </c>
      <c r="BE93" s="283">
        <v>7</v>
      </c>
      <c r="BF93" s="283">
        <v>5</v>
      </c>
      <c r="BG93" s="283">
        <v>2</v>
      </c>
      <c r="BH93" s="283">
        <v>4</v>
      </c>
      <c r="BI93" s="283">
        <v>3</v>
      </c>
      <c r="BJ93" s="283">
        <v>0</v>
      </c>
      <c r="BK93" s="283">
        <v>0</v>
      </c>
      <c r="BL93" s="283">
        <v>1</v>
      </c>
      <c r="BM93" s="283">
        <v>2</v>
      </c>
      <c r="BN93" s="283">
        <v>0</v>
      </c>
      <c r="BO93" s="283" t="s">
        <v>3904</v>
      </c>
      <c r="BP93" s="283" t="s">
        <v>5001</v>
      </c>
      <c r="BQ93" s="283" t="s">
        <v>5166</v>
      </c>
      <c r="BR93" s="283" t="s">
        <v>5167</v>
      </c>
      <c r="BS93" s="283" t="s">
        <v>5004</v>
      </c>
    </row>
    <row r="94" spans="1:71">
      <c r="A94" s="283">
        <v>10009311</v>
      </c>
      <c r="B94" s="283" t="s">
        <v>234</v>
      </c>
      <c r="C94" s="283">
        <v>2</v>
      </c>
      <c r="D94" s="283" t="s">
        <v>53</v>
      </c>
      <c r="E94" s="283" t="s">
        <v>3957</v>
      </c>
      <c r="F94" s="283" t="s">
        <v>3940</v>
      </c>
      <c r="G94" s="283" t="s">
        <v>3918</v>
      </c>
      <c r="H94" s="283">
        <v>20</v>
      </c>
      <c r="I94" s="283">
        <v>0</v>
      </c>
      <c r="J94" s="283">
        <v>1</v>
      </c>
      <c r="K94" s="283">
        <v>2</v>
      </c>
      <c r="L94" s="283">
        <v>20</v>
      </c>
      <c r="M94" s="283" t="s">
        <v>3930</v>
      </c>
      <c r="N94" s="283">
        <v>35</v>
      </c>
      <c r="O94" s="283">
        <v>10</v>
      </c>
      <c r="P94" s="283">
        <v>10</v>
      </c>
      <c r="Q94" s="283">
        <v>20</v>
      </c>
      <c r="R94" s="283">
        <v>20</v>
      </c>
      <c r="S94" s="283">
        <v>50</v>
      </c>
      <c r="T94" s="283">
        <v>8</v>
      </c>
      <c r="U94" s="283">
        <v>15</v>
      </c>
      <c r="V94" s="283">
        <v>28</v>
      </c>
      <c r="W94" s="283">
        <v>30</v>
      </c>
      <c r="X94" s="283">
        <v>30</v>
      </c>
      <c r="Y94" s="283">
        <v>82</v>
      </c>
      <c r="Z94" s="283">
        <v>32</v>
      </c>
      <c r="AA94" s="283">
        <v>72</v>
      </c>
      <c r="AB94" s="283">
        <v>6</v>
      </c>
      <c r="AC94" s="283">
        <v>16</v>
      </c>
      <c r="AD94" s="283">
        <v>30</v>
      </c>
      <c r="AE94" s="283">
        <v>60</v>
      </c>
      <c r="AF94" s="283">
        <v>0</v>
      </c>
      <c r="AG94" s="283"/>
      <c r="AH94" s="283"/>
      <c r="AI94" s="283"/>
      <c r="AJ94" s="283">
        <v>0</v>
      </c>
      <c r="AK94" s="283">
        <v>30</v>
      </c>
      <c r="AL94" s="283">
        <v>200</v>
      </c>
      <c r="AM94" s="283">
        <v>250</v>
      </c>
      <c r="AN94" s="283">
        <v>200</v>
      </c>
      <c r="AO94" s="283"/>
      <c r="AP94" s="283" t="s">
        <v>3958</v>
      </c>
      <c r="AQ94" s="283">
        <v>4</v>
      </c>
      <c r="AR94" s="283">
        <v>2</v>
      </c>
      <c r="AS94" s="283" t="s">
        <v>3920</v>
      </c>
      <c r="AT94" s="283" t="s">
        <v>3968</v>
      </c>
      <c r="AU94" s="283"/>
      <c r="AV94" s="283"/>
      <c r="AW94" s="283"/>
      <c r="AX94" s="283"/>
      <c r="AY94" s="283">
        <v>15</v>
      </c>
      <c r="AZ94" s="283">
        <v>25</v>
      </c>
      <c r="BA94" s="283">
        <v>0.48</v>
      </c>
      <c r="BB94" s="283">
        <v>0.9</v>
      </c>
      <c r="BC94" s="283">
        <v>0</v>
      </c>
      <c r="BD94" s="283">
        <v>20</v>
      </c>
      <c r="BE94" s="283">
        <v>8</v>
      </c>
      <c r="BF94" s="283">
        <v>5</v>
      </c>
      <c r="BG94" s="283">
        <v>2</v>
      </c>
      <c r="BH94" s="283">
        <v>4</v>
      </c>
      <c r="BI94" s="283">
        <v>3</v>
      </c>
      <c r="BJ94" s="283">
        <v>0</v>
      </c>
      <c r="BK94" s="283">
        <v>2</v>
      </c>
      <c r="BL94" s="283">
        <v>4</v>
      </c>
      <c r="BM94" s="283">
        <v>5</v>
      </c>
      <c r="BN94" s="283">
        <v>0</v>
      </c>
      <c r="BO94" s="283" t="s">
        <v>3904</v>
      </c>
      <c r="BP94" s="283" t="s">
        <v>5001</v>
      </c>
      <c r="BQ94" s="283" t="s">
        <v>5168</v>
      </c>
      <c r="BR94" s="283" t="s">
        <v>5169</v>
      </c>
      <c r="BS94" s="283" t="s">
        <v>5004</v>
      </c>
    </row>
    <row r="95" spans="1:71">
      <c r="A95" s="283">
        <v>10009411</v>
      </c>
      <c r="B95" s="283" t="s">
        <v>3974</v>
      </c>
      <c r="C95" s="283">
        <v>2</v>
      </c>
      <c r="D95" s="283" t="s">
        <v>53</v>
      </c>
      <c r="E95" s="283" t="s">
        <v>3957</v>
      </c>
      <c r="F95" s="283" t="s">
        <v>3940</v>
      </c>
      <c r="G95" s="283" t="s">
        <v>3918</v>
      </c>
      <c r="H95" s="283">
        <v>20</v>
      </c>
      <c r="I95" s="283">
        <v>0</v>
      </c>
      <c r="J95" s="283">
        <v>1</v>
      </c>
      <c r="K95" s="283">
        <v>2</v>
      </c>
      <c r="L95" s="283">
        <v>25</v>
      </c>
      <c r="M95" s="283" t="s">
        <v>3930</v>
      </c>
      <c r="N95" s="283">
        <v>35</v>
      </c>
      <c r="O95" s="283">
        <v>10</v>
      </c>
      <c r="P95" s="283">
        <v>10</v>
      </c>
      <c r="Q95" s="283">
        <v>20</v>
      </c>
      <c r="R95" s="283">
        <v>20</v>
      </c>
      <c r="S95" s="283">
        <v>50</v>
      </c>
      <c r="T95" s="283">
        <v>8</v>
      </c>
      <c r="U95" s="283">
        <v>15</v>
      </c>
      <c r="V95" s="283">
        <v>28</v>
      </c>
      <c r="W95" s="283">
        <v>30</v>
      </c>
      <c r="X95" s="283">
        <v>30</v>
      </c>
      <c r="Y95" s="283">
        <v>82</v>
      </c>
      <c r="Z95" s="283">
        <v>32</v>
      </c>
      <c r="AA95" s="283">
        <v>72</v>
      </c>
      <c r="AB95" s="283">
        <v>6</v>
      </c>
      <c r="AC95" s="283">
        <v>16</v>
      </c>
      <c r="AD95" s="283">
        <v>30</v>
      </c>
      <c r="AE95" s="283">
        <v>60</v>
      </c>
      <c r="AF95" s="283">
        <v>0</v>
      </c>
      <c r="AG95" s="283"/>
      <c r="AH95" s="283"/>
      <c r="AI95" s="283"/>
      <c r="AJ95" s="283">
        <v>0</v>
      </c>
      <c r="AK95" s="283">
        <v>0</v>
      </c>
      <c r="AL95" s="283"/>
      <c r="AM95" s="283"/>
      <c r="AN95" s="283"/>
      <c r="AO95" s="283"/>
      <c r="AP95" s="283"/>
      <c r="AQ95" s="283"/>
      <c r="AR95" s="283">
        <v>2</v>
      </c>
      <c r="AS95" s="283" t="s">
        <v>3920</v>
      </c>
      <c r="AT95" s="283"/>
      <c r="AU95" s="283"/>
      <c r="AV95" s="283"/>
      <c r="AW95" s="283"/>
      <c r="AX95" s="283"/>
      <c r="AY95" s="283">
        <v>15</v>
      </c>
      <c r="AZ95" s="283">
        <v>25</v>
      </c>
      <c r="BA95" s="283">
        <v>0.48</v>
      </c>
      <c r="BB95" s="283">
        <v>0.9</v>
      </c>
      <c r="BC95" s="283">
        <v>0</v>
      </c>
      <c r="BD95" s="283">
        <v>20</v>
      </c>
      <c r="BE95" s="283">
        <v>8</v>
      </c>
      <c r="BF95" s="283">
        <v>5</v>
      </c>
      <c r="BG95" s="283">
        <v>2</v>
      </c>
      <c r="BH95" s="283">
        <v>4</v>
      </c>
      <c r="BI95" s="283">
        <v>3</v>
      </c>
      <c r="BJ95" s="283">
        <v>0</v>
      </c>
      <c r="BK95" s="283">
        <v>0</v>
      </c>
      <c r="BL95" s="283">
        <v>1</v>
      </c>
      <c r="BM95" s="283">
        <v>3</v>
      </c>
      <c r="BN95" s="283">
        <v>0</v>
      </c>
      <c r="BO95" s="283" t="s">
        <v>3904</v>
      </c>
      <c r="BP95" s="283" t="s">
        <v>5001</v>
      </c>
      <c r="BQ95" s="283" t="s">
        <v>5170</v>
      </c>
      <c r="BR95" s="283" t="s">
        <v>5171</v>
      </c>
      <c r="BS95" s="283" t="s">
        <v>5004</v>
      </c>
    </row>
    <row r="96" spans="1:71">
      <c r="A96" s="283">
        <v>10009511</v>
      </c>
      <c r="B96" s="283" t="s">
        <v>3975</v>
      </c>
      <c r="C96" s="283">
        <v>2</v>
      </c>
      <c r="D96" s="283" t="s">
        <v>53</v>
      </c>
      <c r="E96" s="283" t="s">
        <v>3957</v>
      </c>
      <c r="F96" s="283" t="s">
        <v>3940</v>
      </c>
      <c r="G96" s="283" t="s">
        <v>3918</v>
      </c>
      <c r="H96" s="283">
        <v>20</v>
      </c>
      <c r="I96" s="283">
        <v>0</v>
      </c>
      <c r="J96" s="283">
        <v>1</v>
      </c>
      <c r="K96" s="283">
        <v>2</v>
      </c>
      <c r="L96" s="283">
        <v>22</v>
      </c>
      <c r="M96" s="283" t="s">
        <v>3930</v>
      </c>
      <c r="N96" s="283">
        <v>35</v>
      </c>
      <c r="O96" s="283">
        <v>10</v>
      </c>
      <c r="P96" s="283">
        <v>10</v>
      </c>
      <c r="Q96" s="283">
        <v>20</v>
      </c>
      <c r="R96" s="283">
        <v>20</v>
      </c>
      <c r="S96" s="283">
        <v>50</v>
      </c>
      <c r="T96" s="283">
        <v>8</v>
      </c>
      <c r="U96" s="283">
        <v>15</v>
      </c>
      <c r="V96" s="283">
        <v>28</v>
      </c>
      <c r="W96" s="283">
        <v>30</v>
      </c>
      <c r="X96" s="283">
        <v>30</v>
      </c>
      <c r="Y96" s="283">
        <v>82</v>
      </c>
      <c r="Z96" s="283">
        <v>32</v>
      </c>
      <c r="AA96" s="283">
        <v>72</v>
      </c>
      <c r="AB96" s="283">
        <v>6</v>
      </c>
      <c r="AC96" s="283">
        <v>16</v>
      </c>
      <c r="AD96" s="283">
        <v>30</v>
      </c>
      <c r="AE96" s="283">
        <v>60</v>
      </c>
      <c r="AF96" s="283">
        <v>0</v>
      </c>
      <c r="AG96" s="283"/>
      <c r="AH96" s="283"/>
      <c r="AI96" s="283"/>
      <c r="AJ96" s="283">
        <v>0</v>
      </c>
      <c r="AK96" s="283">
        <v>0</v>
      </c>
      <c r="AL96" s="283"/>
      <c r="AM96" s="283"/>
      <c r="AN96" s="283"/>
      <c r="AO96" s="283"/>
      <c r="AP96" s="283"/>
      <c r="AQ96" s="283"/>
      <c r="AR96" s="283">
        <v>2</v>
      </c>
      <c r="AS96" s="283" t="s">
        <v>3920</v>
      </c>
      <c r="AT96" s="283"/>
      <c r="AU96" s="283"/>
      <c r="AV96" s="283"/>
      <c r="AW96" s="283"/>
      <c r="AX96" s="283"/>
      <c r="AY96" s="283">
        <v>15</v>
      </c>
      <c r="AZ96" s="283">
        <v>25</v>
      </c>
      <c r="BA96" s="283">
        <v>0.48</v>
      </c>
      <c r="BB96" s="283">
        <v>0.9</v>
      </c>
      <c r="BC96" s="283">
        <v>0</v>
      </c>
      <c r="BD96" s="283">
        <v>20</v>
      </c>
      <c r="BE96" s="283">
        <v>8</v>
      </c>
      <c r="BF96" s="283">
        <v>5</v>
      </c>
      <c r="BG96" s="283">
        <v>2</v>
      </c>
      <c r="BH96" s="283">
        <v>4</v>
      </c>
      <c r="BI96" s="283">
        <v>3</v>
      </c>
      <c r="BJ96" s="283">
        <v>0</v>
      </c>
      <c r="BK96" s="283">
        <v>0</v>
      </c>
      <c r="BL96" s="283">
        <v>1</v>
      </c>
      <c r="BM96" s="283">
        <v>3</v>
      </c>
      <c r="BN96" s="283">
        <v>0</v>
      </c>
      <c r="BO96" s="283" t="s">
        <v>3904</v>
      </c>
      <c r="BP96" s="283" t="s">
        <v>5001</v>
      </c>
      <c r="BQ96" s="283" t="s">
        <v>5172</v>
      </c>
      <c r="BR96" s="283" t="s">
        <v>5173</v>
      </c>
      <c r="BS96" s="283" t="s">
        <v>5004</v>
      </c>
    </row>
    <row r="97" spans="1:71">
      <c r="A97" s="283">
        <v>10009611</v>
      </c>
      <c r="B97" s="283" t="s">
        <v>3976</v>
      </c>
      <c r="C97" s="283">
        <v>2</v>
      </c>
      <c r="D97" s="283" t="s">
        <v>53</v>
      </c>
      <c r="E97" s="283" t="s">
        <v>3957</v>
      </c>
      <c r="F97" s="283" t="s">
        <v>3940</v>
      </c>
      <c r="G97" s="283" t="s">
        <v>3918</v>
      </c>
      <c r="H97" s="283">
        <v>20</v>
      </c>
      <c r="I97" s="283">
        <v>0</v>
      </c>
      <c r="J97" s="283">
        <v>1</v>
      </c>
      <c r="K97" s="283">
        <v>2</v>
      </c>
      <c r="L97" s="283">
        <v>23</v>
      </c>
      <c r="M97" s="283" t="s">
        <v>3930</v>
      </c>
      <c r="N97" s="283">
        <v>35</v>
      </c>
      <c r="O97" s="283">
        <v>10</v>
      </c>
      <c r="P97" s="283">
        <v>10</v>
      </c>
      <c r="Q97" s="283">
        <v>20</v>
      </c>
      <c r="R97" s="283">
        <v>20</v>
      </c>
      <c r="S97" s="283">
        <v>50</v>
      </c>
      <c r="T97" s="283">
        <v>8</v>
      </c>
      <c r="U97" s="283">
        <v>15</v>
      </c>
      <c r="V97" s="283">
        <v>28</v>
      </c>
      <c r="W97" s="283">
        <v>30</v>
      </c>
      <c r="X97" s="283">
        <v>30</v>
      </c>
      <c r="Y97" s="283">
        <v>82</v>
      </c>
      <c r="Z97" s="283">
        <v>32</v>
      </c>
      <c r="AA97" s="283">
        <v>72</v>
      </c>
      <c r="AB97" s="283">
        <v>6</v>
      </c>
      <c r="AC97" s="283">
        <v>16</v>
      </c>
      <c r="AD97" s="283">
        <v>30</v>
      </c>
      <c r="AE97" s="283">
        <v>60</v>
      </c>
      <c r="AF97" s="283">
        <v>0</v>
      </c>
      <c r="AG97" s="283"/>
      <c r="AH97" s="283"/>
      <c r="AI97" s="283"/>
      <c r="AJ97" s="283">
        <v>0</v>
      </c>
      <c r="AK97" s="283">
        <v>0</v>
      </c>
      <c r="AL97" s="283"/>
      <c r="AM97" s="283"/>
      <c r="AN97" s="283"/>
      <c r="AO97" s="283"/>
      <c r="AP97" s="283"/>
      <c r="AQ97" s="283"/>
      <c r="AR97" s="283">
        <v>2</v>
      </c>
      <c r="AS97" s="283" t="s">
        <v>3920</v>
      </c>
      <c r="AT97" s="283"/>
      <c r="AU97" s="283"/>
      <c r="AV97" s="283"/>
      <c r="AW97" s="283"/>
      <c r="AX97" s="283"/>
      <c r="AY97" s="283">
        <v>15</v>
      </c>
      <c r="AZ97" s="283">
        <v>25</v>
      </c>
      <c r="BA97" s="283">
        <v>0.48</v>
      </c>
      <c r="BB97" s="283">
        <v>0.9</v>
      </c>
      <c r="BC97" s="283">
        <v>0</v>
      </c>
      <c r="BD97" s="283">
        <v>20</v>
      </c>
      <c r="BE97" s="283">
        <v>8</v>
      </c>
      <c r="BF97" s="283">
        <v>5</v>
      </c>
      <c r="BG97" s="283">
        <v>2</v>
      </c>
      <c r="BH97" s="283">
        <v>4</v>
      </c>
      <c r="BI97" s="283">
        <v>3</v>
      </c>
      <c r="BJ97" s="283">
        <v>0</v>
      </c>
      <c r="BK97" s="283">
        <v>0</v>
      </c>
      <c r="BL97" s="283">
        <v>1</v>
      </c>
      <c r="BM97" s="283">
        <v>3</v>
      </c>
      <c r="BN97" s="283">
        <v>0</v>
      </c>
      <c r="BO97" s="283" t="s">
        <v>3904</v>
      </c>
      <c r="BP97" s="283" t="s">
        <v>5001</v>
      </c>
      <c r="BQ97" s="283" t="s">
        <v>5172</v>
      </c>
      <c r="BR97" s="283" t="s">
        <v>5174</v>
      </c>
      <c r="BS97" s="283" t="s">
        <v>5004</v>
      </c>
    </row>
    <row r="98" spans="1:71">
      <c r="A98" s="283">
        <v>10009711</v>
      </c>
      <c r="B98" s="283" t="s">
        <v>611</v>
      </c>
      <c r="C98" s="283">
        <v>4</v>
      </c>
      <c r="D98" s="283" t="s">
        <v>53</v>
      </c>
      <c r="E98" s="283" t="s">
        <v>3957</v>
      </c>
      <c r="F98" s="283" t="s">
        <v>3940</v>
      </c>
      <c r="G98" s="283" t="s">
        <v>559</v>
      </c>
      <c r="H98" s="283">
        <v>18</v>
      </c>
      <c r="I98" s="283">
        <v>2</v>
      </c>
      <c r="J98" s="283">
        <v>1</v>
      </c>
      <c r="K98" s="283">
        <v>2</v>
      </c>
      <c r="L98" s="283">
        <v>25</v>
      </c>
      <c r="M98" s="283" t="s">
        <v>3930</v>
      </c>
      <c r="N98" s="283">
        <v>39</v>
      </c>
      <c r="O98" s="283">
        <v>10</v>
      </c>
      <c r="P98" s="283">
        <v>12</v>
      </c>
      <c r="Q98" s="283">
        <v>20</v>
      </c>
      <c r="R98" s="283">
        <v>12</v>
      </c>
      <c r="S98" s="283">
        <v>50</v>
      </c>
      <c r="T98" s="283">
        <v>8</v>
      </c>
      <c r="U98" s="283">
        <v>15</v>
      </c>
      <c r="V98" s="283">
        <v>20</v>
      </c>
      <c r="W98" s="283">
        <v>30</v>
      </c>
      <c r="X98" s="283">
        <v>31</v>
      </c>
      <c r="Y98" s="283">
        <v>83</v>
      </c>
      <c r="Z98" s="283">
        <v>39</v>
      </c>
      <c r="AA98" s="283">
        <v>79</v>
      </c>
      <c r="AB98" s="283">
        <v>5</v>
      </c>
      <c r="AC98" s="283">
        <v>15</v>
      </c>
      <c r="AD98" s="283">
        <v>24</v>
      </c>
      <c r="AE98" s="283">
        <v>54</v>
      </c>
      <c r="AF98" s="283">
        <v>0</v>
      </c>
      <c r="AG98" s="283"/>
      <c r="AH98" s="283"/>
      <c r="AI98" s="283"/>
      <c r="AJ98" s="283">
        <v>0</v>
      </c>
      <c r="AK98" s="283">
        <v>66</v>
      </c>
      <c r="AL98" s="283">
        <v>5000</v>
      </c>
      <c r="AM98" s="283">
        <v>5000</v>
      </c>
      <c r="AN98" s="283">
        <v>5000</v>
      </c>
      <c r="AO98" s="283">
        <v>5000</v>
      </c>
      <c r="AP98" s="283" t="s">
        <v>3958</v>
      </c>
      <c r="AQ98" s="283">
        <v>24</v>
      </c>
      <c r="AR98" s="283">
        <v>2</v>
      </c>
      <c r="AS98" s="283" t="s">
        <v>3977</v>
      </c>
      <c r="AT98" s="283" t="s">
        <v>3963</v>
      </c>
      <c r="AU98" s="283"/>
      <c r="AV98" s="283"/>
      <c r="AW98" s="283"/>
      <c r="AX98" s="283"/>
      <c r="AY98" s="283">
        <v>10</v>
      </c>
      <c r="AZ98" s="283">
        <v>15</v>
      </c>
      <c r="BA98" s="283">
        <v>0.48</v>
      </c>
      <c r="BB98" s="283">
        <v>0.9</v>
      </c>
      <c r="BC98" s="283">
        <v>0</v>
      </c>
      <c r="BD98" s="283">
        <v>12</v>
      </c>
      <c r="BE98" s="283">
        <v>8</v>
      </c>
      <c r="BF98" s="283">
        <v>0</v>
      </c>
      <c r="BG98" s="283">
        <v>4</v>
      </c>
      <c r="BH98" s="283">
        <v>8</v>
      </c>
      <c r="BI98" s="283">
        <v>6</v>
      </c>
      <c r="BJ98" s="283">
        <v>0</v>
      </c>
      <c r="BK98" s="283">
        <v>1</v>
      </c>
      <c r="BL98" s="283">
        <v>3</v>
      </c>
      <c r="BM98" s="283">
        <v>3</v>
      </c>
      <c r="BN98" s="283">
        <v>0</v>
      </c>
      <c r="BO98" s="283" t="s">
        <v>3904</v>
      </c>
      <c r="BP98" s="283" t="s">
        <v>5001</v>
      </c>
      <c r="BQ98" s="283" t="s">
        <v>5175</v>
      </c>
      <c r="BR98" s="283" t="s">
        <v>5176</v>
      </c>
      <c r="BS98" s="283" t="s">
        <v>5004</v>
      </c>
    </row>
    <row r="99" spans="1:71">
      <c r="A99" s="283">
        <v>10009811</v>
      </c>
      <c r="B99" s="283" t="s">
        <v>609</v>
      </c>
      <c r="C99" s="283">
        <v>1</v>
      </c>
      <c r="D99" s="283" t="s">
        <v>53</v>
      </c>
      <c r="E99" s="283" t="s">
        <v>3957</v>
      </c>
      <c r="F99" s="283" t="s">
        <v>3940</v>
      </c>
      <c r="G99" s="283" t="s">
        <v>3978</v>
      </c>
      <c r="H99" s="283">
        <v>20</v>
      </c>
      <c r="I99" s="283">
        <v>0</v>
      </c>
      <c r="J99" s="283">
        <v>1</v>
      </c>
      <c r="K99" s="283">
        <v>2</v>
      </c>
      <c r="L99" s="283">
        <v>10</v>
      </c>
      <c r="M99" s="283" t="s">
        <v>3930</v>
      </c>
      <c r="N99" s="283">
        <v>40</v>
      </c>
      <c r="O99" s="283">
        <v>10</v>
      </c>
      <c r="P99" s="283">
        <v>12</v>
      </c>
      <c r="Q99" s="283">
        <v>20</v>
      </c>
      <c r="R99" s="283">
        <v>22</v>
      </c>
      <c r="S99" s="283">
        <v>50</v>
      </c>
      <c r="T99" s="283">
        <v>5</v>
      </c>
      <c r="U99" s="283">
        <v>15</v>
      </c>
      <c r="V99" s="283">
        <v>10</v>
      </c>
      <c r="W99" s="283">
        <v>30</v>
      </c>
      <c r="X99" s="283">
        <v>30</v>
      </c>
      <c r="Y99" s="283">
        <v>82</v>
      </c>
      <c r="Z99" s="283">
        <v>40</v>
      </c>
      <c r="AA99" s="283">
        <v>80</v>
      </c>
      <c r="AB99" s="283">
        <v>6</v>
      </c>
      <c r="AC99" s="283">
        <v>16</v>
      </c>
      <c r="AD99" s="283">
        <v>30</v>
      </c>
      <c r="AE99" s="283">
        <v>60</v>
      </c>
      <c r="AF99" s="283">
        <v>0</v>
      </c>
      <c r="AG99" s="283"/>
      <c r="AH99" s="283"/>
      <c r="AI99" s="283"/>
      <c r="AJ99" s="283">
        <v>0</v>
      </c>
      <c r="AK99" s="283">
        <v>37</v>
      </c>
      <c r="AL99" s="283">
        <v>400</v>
      </c>
      <c r="AM99" s="283">
        <v>200</v>
      </c>
      <c r="AN99" s="283">
        <v>300</v>
      </c>
      <c r="AO99" s="283"/>
      <c r="AP99" s="283" t="s">
        <v>3958</v>
      </c>
      <c r="AQ99" s="283">
        <v>5</v>
      </c>
      <c r="AR99" s="283">
        <v>2</v>
      </c>
      <c r="AS99" s="283" t="s">
        <v>3979</v>
      </c>
      <c r="AT99" s="283" t="s">
        <v>3950</v>
      </c>
      <c r="AU99" s="283"/>
      <c r="AV99" s="283"/>
      <c r="AW99" s="283"/>
      <c r="AX99" s="283"/>
      <c r="AY99" s="283">
        <v>10</v>
      </c>
      <c r="AZ99" s="283">
        <v>20</v>
      </c>
      <c r="BA99" s="283">
        <v>0.48</v>
      </c>
      <c r="BB99" s="283">
        <v>0.9</v>
      </c>
      <c r="BC99" s="283">
        <v>0</v>
      </c>
      <c r="BD99" s="283">
        <v>22</v>
      </c>
      <c r="BE99" s="283">
        <v>5</v>
      </c>
      <c r="BF99" s="283">
        <v>0</v>
      </c>
      <c r="BG99" s="283">
        <v>2</v>
      </c>
      <c r="BH99" s="283">
        <v>4</v>
      </c>
      <c r="BI99" s="283">
        <v>3</v>
      </c>
      <c r="BJ99" s="283">
        <v>0</v>
      </c>
      <c r="BK99" s="283">
        <v>1</v>
      </c>
      <c r="BL99" s="283">
        <v>2</v>
      </c>
      <c r="BM99" s="283">
        <v>3</v>
      </c>
      <c r="BN99" s="283">
        <v>0</v>
      </c>
      <c r="BO99" s="283" t="s">
        <v>3904</v>
      </c>
      <c r="BP99" s="283" t="s">
        <v>5001</v>
      </c>
      <c r="BQ99" s="283" t="s">
        <v>5177</v>
      </c>
      <c r="BR99" s="283" t="s">
        <v>5178</v>
      </c>
      <c r="BS99" s="283" t="s">
        <v>5004</v>
      </c>
    </row>
    <row r="100" spans="1:71">
      <c r="A100" s="283">
        <v>10009911</v>
      </c>
      <c r="B100" s="283" t="s">
        <v>235</v>
      </c>
      <c r="C100" s="283">
        <v>5</v>
      </c>
      <c r="D100" s="283" t="s">
        <v>53</v>
      </c>
      <c r="E100" s="283" t="s">
        <v>3957</v>
      </c>
      <c r="F100" s="283" t="s">
        <v>3940</v>
      </c>
      <c r="G100" s="283" t="s">
        <v>3978</v>
      </c>
      <c r="H100" s="283">
        <v>22</v>
      </c>
      <c r="I100" s="283">
        <v>2</v>
      </c>
      <c r="J100" s="283">
        <v>2</v>
      </c>
      <c r="K100" s="283">
        <v>3</v>
      </c>
      <c r="L100" s="283">
        <v>10</v>
      </c>
      <c r="M100" s="283" t="s">
        <v>3930</v>
      </c>
      <c r="N100" s="283">
        <v>42</v>
      </c>
      <c r="O100" s="283">
        <v>10</v>
      </c>
      <c r="P100" s="283">
        <v>12</v>
      </c>
      <c r="Q100" s="283">
        <v>20</v>
      </c>
      <c r="R100" s="283">
        <v>25</v>
      </c>
      <c r="S100" s="283">
        <v>50</v>
      </c>
      <c r="T100" s="283">
        <v>7</v>
      </c>
      <c r="U100" s="283">
        <v>15</v>
      </c>
      <c r="V100" s="283">
        <v>15</v>
      </c>
      <c r="W100" s="283">
        <v>30</v>
      </c>
      <c r="X100" s="283">
        <v>32</v>
      </c>
      <c r="Y100" s="283">
        <v>84</v>
      </c>
      <c r="Z100" s="283">
        <v>50</v>
      </c>
      <c r="AA100" s="283">
        <v>90</v>
      </c>
      <c r="AB100" s="283">
        <v>8</v>
      </c>
      <c r="AC100" s="283">
        <v>18</v>
      </c>
      <c r="AD100" s="283">
        <v>40</v>
      </c>
      <c r="AE100" s="283">
        <v>70</v>
      </c>
      <c r="AF100" s="283">
        <v>0</v>
      </c>
      <c r="AG100" s="283"/>
      <c r="AH100" s="283"/>
      <c r="AI100" s="283"/>
      <c r="AJ100" s="283">
        <v>0</v>
      </c>
      <c r="AK100" s="283">
        <v>60</v>
      </c>
      <c r="AL100" s="283">
        <v>3000</v>
      </c>
      <c r="AM100" s="283"/>
      <c r="AN100" s="283">
        <v>1000</v>
      </c>
      <c r="AO100" s="283"/>
      <c r="AP100" s="283" t="s">
        <v>3942</v>
      </c>
      <c r="AQ100" s="283">
        <v>8</v>
      </c>
      <c r="AR100" s="283">
        <v>2</v>
      </c>
      <c r="AS100" s="283" t="s">
        <v>3979</v>
      </c>
      <c r="AT100" s="283" t="s">
        <v>774</v>
      </c>
      <c r="AU100" s="283"/>
      <c r="AV100" s="283"/>
      <c r="AW100" s="283"/>
      <c r="AX100" s="283"/>
      <c r="AY100" s="283">
        <v>20</v>
      </c>
      <c r="AZ100" s="283">
        <v>25</v>
      </c>
      <c r="BA100" s="283">
        <v>0.64</v>
      </c>
      <c r="BB100" s="283">
        <v>1.2</v>
      </c>
      <c r="BC100" s="283">
        <v>0</v>
      </c>
      <c r="BD100" s="283">
        <v>25</v>
      </c>
      <c r="BE100" s="283">
        <v>7</v>
      </c>
      <c r="BF100" s="283">
        <v>0</v>
      </c>
      <c r="BG100" s="283">
        <v>4</v>
      </c>
      <c r="BH100" s="283">
        <v>8</v>
      </c>
      <c r="BI100" s="283">
        <v>6</v>
      </c>
      <c r="BJ100" s="283">
        <v>0</v>
      </c>
      <c r="BK100" s="283">
        <v>10</v>
      </c>
      <c r="BL100" s="283">
        <v>1</v>
      </c>
      <c r="BM100" s="283">
        <v>22</v>
      </c>
      <c r="BN100" s="283">
        <v>0</v>
      </c>
      <c r="BO100" s="283" t="s">
        <v>3904</v>
      </c>
      <c r="BP100" s="283" t="s">
        <v>5001</v>
      </c>
      <c r="BQ100" s="283" t="s">
        <v>5179</v>
      </c>
      <c r="BR100" s="283" t="s">
        <v>5180</v>
      </c>
      <c r="BS100" s="283" t="s">
        <v>5004</v>
      </c>
    </row>
    <row r="101" spans="1:71">
      <c r="A101" s="283">
        <v>10010013</v>
      </c>
      <c r="B101" s="283" t="s">
        <v>177</v>
      </c>
      <c r="C101" s="283">
        <v>6</v>
      </c>
      <c r="D101" s="283" t="s">
        <v>57</v>
      </c>
      <c r="E101" s="283" t="s">
        <v>3896</v>
      </c>
      <c r="F101" s="283" t="s">
        <v>3897</v>
      </c>
      <c r="G101" s="283" t="s">
        <v>3898</v>
      </c>
      <c r="H101" s="283">
        <v>81</v>
      </c>
      <c r="I101" s="283">
        <v>-1</v>
      </c>
      <c r="J101" s="283">
        <v>4</v>
      </c>
      <c r="K101" s="283">
        <v>4</v>
      </c>
      <c r="L101" s="283">
        <v>10</v>
      </c>
      <c r="M101" s="283" t="s">
        <v>3899</v>
      </c>
      <c r="N101" s="283">
        <v>28.25</v>
      </c>
      <c r="O101" s="283">
        <v>30</v>
      </c>
      <c r="P101" s="283">
        <v>85</v>
      </c>
      <c r="Q101" s="283">
        <v>25</v>
      </c>
      <c r="R101" s="283">
        <v>0</v>
      </c>
      <c r="S101" s="283">
        <v>0</v>
      </c>
      <c r="T101" s="283">
        <v>80</v>
      </c>
      <c r="U101" s="283">
        <v>25</v>
      </c>
      <c r="V101" s="283">
        <v>55</v>
      </c>
      <c r="W101" s="283">
        <v>30</v>
      </c>
      <c r="X101" s="283">
        <v>41</v>
      </c>
      <c r="Y101" s="283">
        <v>92</v>
      </c>
      <c r="Z101" s="283">
        <v>28</v>
      </c>
      <c r="AA101" s="283">
        <v>48</v>
      </c>
      <c r="AB101" s="283">
        <v>15</v>
      </c>
      <c r="AC101" s="283">
        <v>40</v>
      </c>
      <c r="AD101" s="283">
        <v>0</v>
      </c>
      <c r="AE101" s="283">
        <v>0</v>
      </c>
      <c r="AF101" s="283">
        <v>2</v>
      </c>
      <c r="AG101" s="283">
        <v>2</v>
      </c>
      <c r="AH101" s="283">
        <v>2</v>
      </c>
      <c r="AI101" s="283">
        <v>2</v>
      </c>
      <c r="AJ101" s="283">
        <v>8</v>
      </c>
      <c r="AK101" s="283">
        <v>0</v>
      </c>
      <c r="AL101" s="283"/>
      <c r="AM101" s="283"/>
      <c r="AN101" s="283"/>
      <c r="AO101" s="283"/>
      <c r="AP101" s="283"/>
      <c r="AQ101" s="283"/>
      <c r="AR101" s="283">
        <v>4</v>
      </c>
      <c r="AS101" s="283" t="s">
        <v>3980</v>
      </c>
      <c r="AT101" s="283" t="s">
        <v>3674</v>
      </c>
      <c r="AU101" s="283"/>
      <c r="AV101" s="283"/>
      <c r="AW101" s="283" t="s">
        <v>3981</v>
      </c>
      <c r="AX101" s="283"/>
      <c r="AY101" s="283">
        <v>125</v>
      </c>
      <c r="AZ101" s="283">
        <v>175</v>
      </c>
      <c r="BA101" s="283">
        <v>4.8</v>
      </c>
      <c r="BB101" s="283">
        <v>9</v>
      </c>
      <c r="BC101" s="283">
        <v>91</v>
      </c>
      <c r="BD101" s="283">
        <v>0</v>
      </c>
      <c r="BE101" s="283">
        <v>80</v>
      </c>
      <c r="BF101" s="283">
        <v>47</v>
      </c>
      <c r="BG101" s="283">
        <v>50</v>
      </c>
      <c r="BH101" s="283">
        <v>60</v>
      </c>
      <c r="BI101" s="283">
        <v>60</v>
      </c>
      <c r="BJ101" s="283">
        <v>0</v>
      </c>
      <c r="BK101" s="283">
        <v>1</v>
      </c>
      <c r="BL101" s="283">
        <v>15</v>
      </c>
      <c r="BM101" s="283">
        <v>55</v>
      </c>
      <c r="BN101" s="283">
        <v>0</v>
      </c>
      <c r="BO101" s="283" t="s">
        <v>3904</v>
      </c>
      <c r="BP101" s="283" t="s">
        <v>5001</v>
      </c>
      <c r="BQ101" s="283"/>
      <c r="BR101" s="283"/>
      <c r="BS101" s="283" t="s">
        <v>5004</v>
      </c>
    </row>
    <row r="102" spans="1:71">
      <c r="A102" s="283">
        <v>10010113</v>
      </c>
      <c r="B102" s="283" t="s">
        <v>3982</v>
      </c>
      <c r="C102" s="283">
        <v>4</v>
      </c>
      <c r="D102" s="283" t="s">
        <v>57</v>
      </c>
      <c r="E102" s="283" t="s">
        <v>3896</v>
      </c>
      <c r="F102" s="283" t="s">
        <v>3897</v>
      </c>
      <c r="G102" s="283" t="s">
        <v>3905</v>
      </c>
      <c r="H102" s="283">
        <v>76</v>
      </c>
      <c r="I102" s="283">
        <v>0</v>
      </c>
      <c r="J102" s="283">
        <v>3</v>
      </c>
      <c r="K102" s="283">
        <v>3</v>
      </c>
      <c r="L102" s="283">
        <v>21</v>
      </c>
      <c r="M102" s="283" t="s">
        <v>3899</v>
      </c>
      <c r="N102" s="283">
        <v>25</v>
      </c>
      <c r="O102" s="283">
        <v>30</v>
      </c>
      <c r="P102" s="283">
        <v>80</v>
      </c>
      <c r="Q102" s="283">
        <v>20</v>
      </c>
      <c r="R102" s="283">
        <v>0</v>
      </c>
      <c r="S102" s="283">
        <v>0</v>
      </c>
      <c r="T102" s="283">
        <v>70</v>
      </c>
      <c r="U102" s="283">
        <v>20</v>
      </c>
      <c r="V102" s="283">
        <v>28</v>
      </c>
      <c r="W102" s="283">
        <v>30</v>
      </c>
      <c r="X102" s="283">
        <v>39</v>
      </c>
      <c r="Y102" s="283">
        <v>90</v>
      </c>
      <c r="Z102" s="283">
        <v>25</v>
      </c>
      <c r="AA102" s="283">
        <v>45</v>
      </c>
      <c r="AB102" s="283">
        <v>17</v>
      </c>
      <c r="AC102" s="283">
        <v>42</v>
      </c>
      <c r="AD102" s="283">
        <v>0</v>
      </c>
      <c r="AE102" s="283">
        <v>0</v>
      </c>
      <c r="AF102" s="283">
        <v>3</v>
      </c>
      <c r="AG102" s="283">
        <v>3</v>
      </c>
      <c r="AH102" s="283">
        <v>3</v>
      </c>
      <c r="AI102" s="283">
        <v>3</v>
      </c>
      <c r="AJ102" s="283">
        <v>12</v>
      </c>
      <c r="AK102" s="283">
        <v>80</v>
      </c>
      <c r="AL102" s="283">
        <v>500</v>
      </c>
      <c r="AM102" s="283">
        <v>500</v>
      </c>
      <c r="AN102" s="283">
        <v>500</v>
      </c>
      <c r="AO102" s="283">
        <v>100</v>
      </c>
      <c r="AP102" s="283" t="s">
        <v>3900</v>
      </c>
      <c r="AQ102" s="283">
        <v>5</v>
      </c>
      <c r="AR102" s="283">
        <v>4</v>
      </c>
      <c r="AS102" s="283" t="s">
        <v>3983</v>
      </c>
      <c r="AT102" s="283" t="s">
        <v>1979</v>
      </c>
      <c r="AU102" s="283"/>
      <c r="AV102" s="283"/>
      <c r="AW102" s="283"/>
      <c r="AX102" s="283"/>
      <c r="AY102" s="283">
        <v>95</v>
      </c>
      <c r="AZ102" s="283">
        <v>130</v>
      </c>
      <c r="BA102" s="283">
        <v>3.2</v>
      </c>
      <c r="BB102" s="283">
        <v>6</v>
      </c>
      <c r="BC102" s="283">
        <v>80</v>
      </c>
      <c r="BD102" s="283">
        <v>0</v>
      </c>
      <c r="BE102" s="283">
        <v>70</v>
      </c>
      <c r="BF102" s="283">
        <v>14</v>
      </c>
      <c r="BG102" s="283">
        <v>50</v>
      </c>
      <c r="BH102" s="283">
        <v>60</v>
      </c>
      <c r="BI102" s="283">
        <v>60</v>
      </c>
      <c r="BJ102" s="283">
        <v>0</v>
      </c>
      <c r="BK102" s="283">
        <v>0</v>
      </c>
      <c r="BL102" s="283">
        <v>21</v>
      </c>
      <c r="BM102" s="283">
        <v>29</v>
      </c>
      <c r="BN102" s="283">
        <v>3</v>
      </c>
      <c r="BO102" s="283" t="s">
        <v>3904</v>
      </c>
      <c r="BP102" s="283" t="s">
        <v>5001</v>
      </c>
      <c r="BQ102" s="283" t="s">
        <v>5181</v>
      </c>
      <c r="BR102" s="283" t="s">
        <v>5182</v>
      </c>
      <c r="BS102" s="283" t="s">
        <v>5004</v>
      </c>
    </row>
    <row r="103" spans="1:71">
      <c r="A103" s="283">
        <v>10010213</v>
      </c>
      <c r="B103" s="283" t="s">
        <v>3984</v>
      </c>
      <c r="C103" s="283">
        <v>4</v>
      </c>
      <c r="D103" s="283" t="s">
        <v>57</v>
      </c>
      <c r="E103" s="283" t="s">
        <v>3896</v>
      </c>
      <c r="F103" s="283" t="s">
        <v>3897</v>
      </c>
      <c r="G103" s="283" t="s">
        <v>3905</v>
      </c>
      <c r="H103" s="283">
        <v>76</v>
      </c>
      <c r="I103" s="283">
        <v>0</v>
      </c>
      <c r="J103" s="283">
        <v>3</v>
      </c>
      <c r="K103" s="283">
        <v>3</v>
      </c>
      <c r="L103" s="283">
        <v>5</v>
      </c>
      <c r="M103" s="283" t="s">
        <v>3899</v>
      </c>
      <c r="N103" s="283">
        <v>25</v>
      </c>
      <c r="O103" s="283">
        <v>30</v>
      </c>
      <c r="P103" s="283">
        <v>80</v>
      </c>
      <c r="Q103" s="283">
        <v>20</v>
      </c>
      <c r="R103" s="283">
        <v>0</v>
      </c>
      <c r="S103" s="283">
        <v>0</v>
      </c>
      <c r="T103" s="283">
        <v>70</v>
      </c>
      <c r="U103" s="283">
        <v>20</v>
      </c>
      <c r="V103" s="283">
        <v>28</v>
      </c>
      <c r="W103" s="283">
        <v>30</v>
      </c>
      <c r="X103" s="283">
        <v>39</v>
      </c>
      <c r="Y103" s="283">
        <v>90</v>
      </c>
      <c r="Z103" s="283">
        <v>25</v>
      </c>
      <c r="AA103" s="283">
        <v>45</v>
      </c>
      <c r="AB103" s="283">
        <v>17</v>
      </c>
      <c r="AC103" s="283">
        <v>42</v>
      </c>
      <c r="AD103" s="283">
        <v>0</v>
      </c>
      <c r="AE103" s="283">
        <v>0</v>
      </c>
      <c r="AF103" s="283">
        <v>3</v>
      </c>
      <c r="AG103" s="283">
        <v>3</v>
      </c>
      <c r="AH103" s="283">
        <v>3</v>
      </c>
      <c r="AI103" s="283">
        <v>3</v>
      </c>
      <c r="AJ103" s="283">
        <v>12</v>
      </c>
      <c r="AK103" s="283">
        <v>0</v>
      </c>
      <c r="AL103" s="283"/>
      <c r="AM103" s="283"/>
      <c r="AN103" s="283"/>
      <c r="AO103" s="283"/>
      <c r="AP103" s="283"/>
      <c r="AQ103" s="283"/>
      <c r="AR103" s="283">
        <v>4</v>
      </c>
      <c r="AS103" s="283" t="s">
        <v>3983</v>
      </c>
      <c r="AT103" s="283" t="s">
        <v>800</v>
      </c>
      <c r="AU103" s="283"/>
      <c r="AV103" s="283"/>
      <c r="AW103" s="283"/>
      <c r="AX103" s="283"/>
      <c r="AY103" s="283">
        <v>95</v>
      </c>
      <c r="AZ103" s="283">
        <v>130</v>
      </c>
      <c r="BA103" s="283">
        <v>3.2</v>
      </c>
      <c r="BB103" s="283">
        <v>6</v>
      </c>
      <c r="BC103" s="283">
        <v>80</v>
      </c>
      <c r="BD103" s="283">
        <v>0</v>
      </c>
      <c r="BE103" s="283">
        <v>70</v>
      </c>
      <c r="BF103" s="283">
        <v>14</v>
      </c>
      <c r="BG103" s="283">
        <v>50</v>
      </c>
      <c r="BH103" s="283">
        <v>60</v>
      </c>
      <c r="BI103" s="283">
        <v>60</v>
      </c>
      <c r="BJ103" s="283">
        <v>0</v>
      </c>
      <c r="BK103" s="283">
        <v>0</v>
      </c>
      <c r="BL103" s="283">
        <v>21</v>
      </c>
      <c r="BM103" s="283">
        <v>26</v>
      </c>
      <c r="BN103" s="283">
        <v>3</v>
      </c>
      <c r="BO103" s="283" t="s">
        <v>3904</v>
      </c>
      <c r="BP103" s="283" t="s">
        <v>5001</v>
      </c>
      <c r="BQ103" s="283" t="s">
        <v>5183</v>
      </c>
      <c r="BR103" s="283" t="s">
        <v>5184</v>
      </c>
      <c r="BS103" s="283" t="s">
        <v>5004</v>
      </c>
    </row>
    <row r="104" spans="1:71">
      <c r="A104" s="283">
        <v>10010313</v>
      </c>
      <c r="B104" s="283" t="s">
        <v>3985</v>
      </c>
      <c r="C104" s="283">
        <v>3</v>
      </c>
      <c r="D104" s="283" t="s">
        <v>57</v>
      </c>
      <c r="E104" s="283" t="s">
        <v>3896</v>
      </c>
      <c r="F104" s="283" t="s">
        <v>3897</v>
      </c>
      <c r="G104" s="283" t="s">
        <v>3898</v>
      </c>
      <c r="H104" s="283">
        <v>68</v>
      </c>
      <c r="I104" s="283">
        <v>0</v>
      </c>
      <c r="J104" s="283">
        <v>2</v>
      </c>
      <c r="K104" s="283">
        <v>2</v>
      </c>
      <c r="L104" s="283">
        <v>5</v>
      </c>
      <c r="M104" s="283" t="s">
        <v>3899</v>
      </c>
      <c r="N104" s="283">
        <v>21</v>
      </c>
      <c r="O104" s="283">
        <v>30</v>
      </c>
      <c r="P104" s="283">
        <v>68</v>
      </c>
      <c r="Q104" s="283">
        <v>20</v>
      </c>
      <c r="R104" s="283">
        <v>0</v>
      </c>
      <c r="S104" s="283">
        <v>0</v>
      </c>
      <c r="T104" s="283">
        <v>66</v>
      </c>
      <c r="U104" s="283">
        <v>20</v>
      </c>
      <c r="V104" s="283">
        <v>30</v>
      </c>
      <c r="W104" s="283">
        <v>30</v>
      </c>
      <c r="X104" s="283">
        <v>38</v>
      </c>
      <c r="Y104" s="283">
        <v>89</v>
      </c>
      <c r="Z104" s="283">
        <v>15</v>
      </c>
      <c r="AA104" s="283">
        <v>35</v>
      </c>
      <c r="AB104" s="283">
        <v>10</v>
      </c>
      <c r="AC104" s="283">
        <v>35</v>
      </c>
      <c r="AD104" s="283">
        <v>0</v>
      </c>
      <c r="AE104" s="283">
        <v>0</v>
      </c>
      <c r="AF104" s="283">
        <v>0</v>
      </c>
      <c r="AG104" s="283"/>
      <c r="AH104" s="283"/>
      <c r="AI104" s="283"/>
      <c r="AJ104" s="283">
        <v>0</v>
      </c>
      <c r="AK104" s="283">
        <v>0</v>
      </c>
      <c r="AL104" s="283"/>
      <c r="AM104" s="283"/>
      <c r="AN104" s="283"/>
      <c r="AO104" s="283"/>
      <c r="AP104" s="283"/>
      <c r="AQ104" s="283"/>
      <c r="AR104" s="283">
        <v>4</v>
      </c>
      <c r="AS104" s="283" t="s">
        <v>3901</v>
      </c>
      <c r="AT104" s="283"/>
      <c r="AU104" s="283"/>
      <c r="AV104" s="283"/>
      <c r="AW104" s="283"/>
      <c r="AX104" s="283"/>
      <c r="AY104" s="283">
        <v>80</v>
      </c>
      <c r="AZ104" s="283">
        <v>125</v>
      </c>
      <c r="BA104" s="283">
        <v>2.5</v>
      </c>
      <c r="BB104" s="283">
        <v>5.0999999999999996</v>
      </c>
      <c r="BC104" s="283">
        <v>73</v>
      </c>
      <c r="BD104" s="283">
        <v>0</v>
      </c>
      <c r="BE104" s="283">
        <v>66</v>
      </c>
      <c r="BF104" s="283">
        <v>15</v>
      </c>
      <c r="BG104" s="283">
        <v>50</v>
      </c>
      <c r="BH104" s="283">
        <v>60</v>
      </c>
      <c r="BI104" s="283">
        <v>60</v>
      </c>
      <c r="BJ104" s="283">
        <v>0</v>
      </c>
      <c r="BK104" s="283">
        <v>0</v>
      </c>
      <c r="BL104" s="283">
        <v>11</v>
      </c>
      <c r="BM104" s="283">
        <v>18</v>
      </c>
      <c r="BN104" s="283">
        <v>0</v>
      </c>
      <c r="BO104" s="283" t="s">
        <v>3904</v>
      </c>
      <c r="BP104" s="283" t="s">
        <v>5001</v>
      </c>
      <c r="BQ104" s="283" t="s">
        <v>5185</v>
      </c>
      <c r="BR104" s="283" t="s">
        <v>5186</v>
      </c>
      <c r="BS104" s="283" t="s">
        <v>5004</v>
      </c>
    </row>
    <row r="105" spans="1:71">
      <c r="A105" s="283">
        <v>10010413</v>
      </c>
      <c r="B105" s="283" t="s">
        <v>3986</v>
      </c>
      <c r="C105" s="283">
        <v>4</v>
      </c>
      <c r="D105" s="283" t="s">
        <v>57</v>
      </c>
      <c r="E105" s="283" t="s">
        <v>3896</v>
      </c>
      <c r="F105" s="283" t="s">
        <v>3897</v>
      </c>
      <c r="G105" s="283" t="s">
        <v>3898</v>
      </c>
      <c r="H105" s="283">
        <v>69</v>
      </c>
      <c r="I105" s="283">
        <v>-1</v>
      </c>
      <c r="J105" s="283">
        <v>2</v>
      </c>
      <c r="K105" s="283">
        <v>2</v>
      </c>
      <c r="L105" s="283">
        <v>33</v>
      </c>
      <c r="M105" s="283" t="s">
        <v>3899</v>
      </c>
      <c r="N105" s="283">
        <v>24.5</v>
      </c>
      <c r="O105" s="283">
        <v>30</v>
      </c>
      <c r="P105" s="283">
        <v>69</v>
      </c>
      <c r="Q105" s="283">
        <v>20</v>
      </c>
      <c r="R105" s="283">
        <v>0</v>
      </c>
      <c r="S105" s="283">
        <v>0</v>
      </c>
      <c r="T105" s="283">
        <v>67</v>
      </c>
      <c r="U105" s="283">
        <v>20</v>
      </c>
      <c r="V105" s="283">
        <v>45</v>
      </c>
      <c r="W105" s="283">
        <v>30</v>
      </c>
      <c r="X105" s="283">
        <v>39</v>
      </c>
      <c r="Y105" s="283">
        <v>90</v>
      </c>
      <c r="Z105" s="283">
        <v>18</v>
      </c>
      <c r="AA105" s="283">
        <v>38</v>
      </c>
      <c r="AB105" s="283">
        <v>12</v>
      </c>
      <c r="AC105" s="283">
        <v>37</v>
      </c>
      <c r="AD105" s="283">
        <v>0</v>
      </c>
      <c r="AE105" s="283">
        <v>0</v>
      </c>
      <c r="AF105" s="283">
        <v>3</v>
      </c>
      <c r="AG105" s="283">
        <v>3</v>
      </c>
      <c r="AH105" s="283">
        <v>3</v>
      </c>
      <c r="AI105" s="283">
        <v>3</v>
      </c>
      <c r="AJ105" s="283">
        <v>12</v>
      </c>
      <c r="AK105" s="283">
        <v>0</v>
      </c>
      <c r="AL105" s="283"/>
      <c r="AM105" s="283"/>
      <c r="AN105" s="283"/>
      <c r="AO105" s="283"/>
      <c r="AP105" s="283"/>
      <c r="AQ105" s="283"/>
      <c r="AR105" s="283">
        <v>4</v>
      </c>
      <c r="AS105" s="283" t="s">
        <v>3901</v>
      </c>
      <c r="AT105" s="283" t="s">
        <v>3987</v>
      </c>
      <c r="AU105" s="283" t="s">
        <v>3988</v>
      </c>
      <c r="AV105" s="283"/>
      <c r="AW105" s="283"/>
      <c r="AX105" s="283"/>
      <c r="AY105" s="283">
        <v>80</v>
      </c>
      <c r="AZ105" s="283">
        <v>125</v>
      </c>
      <c r="BA105" s="283">
        <v>2.5</v>
      </c>
      <c r="BB105" s="283">
        <v>5.0999999999999996</v>
      </c>
      <c r="BC105" s="283">
        <v>74</v>
      </c>
      <c r="BD105" s="283">
        <v>0</v>
      </c>
      <c r="BE105" s="283">
        <v>67</v>
      </c>
      <c r="BF105" s="283">
        <v>32</v>
      </c>
      <c r="BG105" s="283">
        <v>50</v>
      </c>
      <c r="BH105" s="283">
        <v>60</v>
      </c>
      <c r="BI105" s="283">
        <v>60</v>
      </c>
      <c r="BJ105" s="283">
        <v>0</v>
      </c>
      <c r="BK105" s="283">
        <v>0</v>
      </c>
      <c r="BL105" s="283">
        <v>14</v>
      </c>
      <c r="BM105" s="283">
        <v>34</v>
      </c>
      <c r="BN105" s="283">
        <v>16</v>
      </c>
      <c r="BO105" s="283" t="s">
        <v>3904</v>
      </c>
      <c r="BP105" s="283" t="s">
        <v>5001</v>
      </c>
      <c r="BQ105" s="283" t="s">
        <v>5187</v>
      </c>
      <c r="BR105" s="283" t="s">
        <v>5188</v>
      </c>
      <c r="BS105" s="283" t="s">
        <v>5004</v>
      </c>
    </row>
    <row r="106" spans="1:71">
      <c r="A106" s="283">
        <v>10010513</v>
      </c>
      <c r="B106" s="283" t="s">
        <v>625</v>
      </c>
      <c r="C106" s="283">
        <v>5</v>
      </c>
      <c r="D106" s="283" t="s">
        <v>57</v>
      </c>
      <c r="E106" s="283" t="s">
        <v>3896</v>
      </c>
      <c r="F106" s="283" t="s">
        <v>3897</v>
      </c>
      <c r="G106" s="283" t="s">
        <v>3898</v>
      </c>
      <c r="H106" s="283">
        <v>85</v>
      </c>
      <c r="I106" s="283">
        <v>-1</v>
      </c>
      <c r="J106" s="283">
        <v>3</v>
      </c>
      <c r="K106" s="283">
        <v>3</v>
      </c>
      <c r="L106" s="283">
        <v>15</v>
      </c>
      <c r="M106" s="283" t="s">
        <v>3899</v>
      </c>
      <c r="N106" s="283">
        <v>30</v>
      </c>
      <c r="O106" s="283">
        <v>30</v>
      </c>
      <c r="P106" s="283">
        <v>70</v>
      </c>
      <c r="Q106" s="283">
        <v>20</v>
      </c>
      <c r="R106" s="283">
        <v>0</v>
      </c>
      <c r="S106" s="283">
        <v>0</v>
      </c>
      <c r="T106" s="283">
        <v>76</v>
      </c>
      <c r="U106" s="283">
        <v>20</v>
      </c>
      <c r="V106" s="283">
        <v>75</v>
      </c>
      <c r="W106" s="283">
        <v>30</v>
      </c>
      <c r="X106" s="283">
        <v>40</v>
      </c>
      <c r="Y106" s="283">
        <v>91</v>
      </c>
      <c r="Z106" s="283">
        <v>27</v>
      </c>
      <c r="AA106" s="283">
        <v>47</v>
      </c>
      <c r="AB106" s="283">
        <v>18</v>
      </c>
      <c r="AC106" s="283">
        <v>43</v>
      </c>
      <c r="AD106" s="283">
        <v>0</v>
      </c>
      <c r="AE106" s="283">
        <v>0</v>
      </c>
      <c r="AF106" s="283">
        <v>0</v>
      </c>
      <c r="AG106" s="283"/>
      <c r="AH106" s="283"/>
      <c r="AI106" s="283"/>
      <c r="AJ106" s="283">
        <v>0</v>
      </c>
      <c r="AK106" s="283">
        <v>75</v>
      </c>
      <c r="AL106" s="283"/>
      <c r="AM106" s="283"/>
      <c r="AN106" s="283"/>
      <c r="AO106" s="283">
        <v>250</v>
      </c>
      <c r="AP106" s="283" t="s">
        <v>3900</v>
      </c>
      <c r="AQ106" s="283">
        <v>20</v>
      </c>
      <c r="AR106" s="283">
        <v>4</v>
      </c>
      <c r="AS106" s="283" t="s">
        <v>3901</v>
      </c>
      <c r="AT106" s="283" t="s">
        <v>3735</v>
      </c>
      <c r="AU106" s="283" t="s">
        <v>3989</v>
      </c>
      <c r="AV106" s="283"/>
      <c r="AW106" s="283"/>
      <c r="AX106" s="283"/>
      <c r="AY106" s="283">
        <v>90</v>
      </c>
      <c r="AZ106" s="283">
        <v>140</v>
      </c>
      <c r="BA106" s="283">
        <v>4.2</v>
      </c>
      <c r="BB106" s="283">
        <v>8</v>
      </c>
      <c r="BC106" s="283">
        <v>75</v>
      </c>
      <c r="BD106" s="283">
        <v>0</v>
      </c>
      <c r="BE106" s="283">
        <v>76</v>
      </c>
      <c r="BF106" s="283">
        <v>77</v>
      </c>
      <c r="BG106" s="283">
        <v>50</v>
      </c>
      <c r="BH106" s="283">
        <v>60</v>
      </c>
      <c r="BI106" s="283">
        <v>60</v>
      </c>
      <c r="BJ106" s="283">
        <v>0</v>
      </c>
      <c r="BK106" s="283">
        <v>0</v>
      </c>
      <c r="BL106" s="283">
        <v>19</v>
      </c>
      <c r="BM106" s="283">
        <v>43</v>
      </c>
      <c r="BN106" s="283">
        <v>36</v>
      </c>
      <c r="BO106" s="283" t="s">
        <v>3904</v>
      </c>
      <c r="BP106" s="283" t="s">
        <v>5001</v>
      </c>
      <c r="BQ106" s="283"/>
      <c r="BR106" s="283" t="s">
        <v>5189</v>
      </c>
      <c r="BS106" s="283" t="s">
        <v>5004</v>
      </c>
    </row>
    <row r="107" spans="1:71">
      <c r="A107" s="283">
        <v>10010613</v>
      </c>
      <c r="B107" s="283" t="s">
        <v>626</v>
      </c>
      <c r="C107" s="283">
        <v>3</v>
      </c>
      <c r="D107" s="283" t="s">
        <v>57</v>
      </c>
      <c r="E107" s="283" t="s">
        <v>3896</v>
      </c>
      <c r="F107" s="283" t="s">
        <v>3897</v>
      </c>
      <c r="G107" s="283" t="s">
        <v>3918</v>
      </c>
      <c r="H107" s="283">
        <v>70</v>
      </c>
      <c r="I107" s="283">
        <v>2</v>
      </c>
      <c r="J107" s="283">
        <v>2</v>
      </c>
      <c r="K107" s="283">
        <v>2</v>
      </c>
      <c r="L107" s="283">
        <v>28</v>
      </c>
      <c r="M107" s="283" t="s">
        <v>3899</v>
      </c>
      <c r="N107" s="283">
        <v>21</v>
      </c>
      <c r="O107" s="283">
        <v>30</v>
      </c>
      <c r="P107" s="283">
        <v>74</v>
      </c>
      <c r="Q107" s="283">
        <v>20</v>
      </c>
      <c r="R107" s="283">
        <v>0</v>
      </c>
      <c r="S107" s="283">
        <v>0</v>
      </c>
      <c r="T107" s="283">
        <v>70</v>
      </c>
      <c r="U107" s="283">
        <v>20</v>
      </c>
      <c r="V107" s="283">
        <v>33</v>
      </c>
      <c r="W107" s="283">
        <v>30</v>
      </c>
      <c r="X107" s="283">
        <v>38</v>
      </c>
      <c r="Y107" s="283">
        <v>89</v>
      </c>
      <c r="Z107" s="283">
        <v>15</v>
      </c>
      <c r="AA107" s="283">
        <v>35</v>
      </c>
      <c r="AB107" s="283">
        <v>12</v>
      </c>
      <c r="AC107" s="283">
        <v>37</v>
      </c>
      <c r="AD107" s="283">
        <v>0</v>
      </c>
      <c r="AE107" s="283">
        <v>0</v>
      </c>
      <c r="AF107" s="283">
        <v>3</v>
      </c>
      <c r="AG107" s="283">
        <v>3</v>
      </c>
      <c r="AH107" s="283">
        <v>3</v>
      </c>
      <c r="AI107" s="283">
        <v>3</v>
      </c>
      <c r="AJ107" s="283">
        <v>12</v>
      </c>
      <c r="AK107" s="283">
        <v>46</v>
      </c>
      <c r="AL107" s="283">
        <v>350</v>
      </c>
      <c r="AM107" s="283">
        <v>200</v>
      </c>
      <c r="AN107" s="283">
        <v>300</v>
      </c>
      <c r="AO107" s="283">
        <v>100</v>
      </c>
      <c r="AP107" s="283" t="s">
        <v>3900</v>
      </c>
      <c r="AQ107" s="283">
        <v>5</v>
      </c>
      <c r="AR107" s="283">
        <v>4</v>
      </c>
      <c r="AS107" s="283" t="s">
        <v>3919</v>
      </c>
      <c r="AT107" s="283"/>
      <c r="AU107" s="283"/>
      <c r="AV107" s="283"/>
      <c r="AW107" s="283"/>
      <c r="AX107" s="283"/>
      <c r="AY107" s="283">
        <v>85</v>
      </c>
      <c r="AZ107" s="283">
        <v>120</v>
      </c>
      <c r="BA107" s="283">
        <v>2.5</v>
      </c>
      <c r="BB107" s="283">
        <v>5.0999999999999996</v>
      </c>
      <c r="BC107" s="283">
        <v>74</v>
      </c>
      <c r="BD107" s="283">
        <v>0</v>
      </c>
      <c r="BE107" s="283">
        <v>70</v>
      </c>
      <c r="BF107" s="283">
        <v>22</v>
      </c>
      <c r="BG107" s="283">
        <v>50</v>
      </c>
      <c r="BH107" s="283">
        <v>60</v>
      </c>
      <c r="BI107" s="283">
        <v>60</v>
      </c>
      <c r="BJ107" s="283">
        <v>0</v>
      </c>
      <c r="BK107" s="283">
        <v>0</v>
      </c>
      <c r="BL107" s="283">
        <v>10</v>
      </c>
      <c r="BM107" s="283">
        <v>15</v>
      </c>
      <c r="BN107" s="283">
        <v>0</v>
      </c>
      <c r="BO107" s="283" t="s">
        <v>3904</v>
      </c>
      <c r="BP107" s="283" t="s">
        <v>5001</v>
      </c>
      <c r="BQ107" s="283" t="s">
        <v>5190</v>
      </c>
      <c r="BR107" s="283" t="s">
        <v>5191</v>
      </c>
      <c r="BS107" s="283" t="s">
        <v>5004</v>
      </c>
    </row>
    <row r="108" spans="1:71">
      <c r="A108" s="283">
        <v>10010713</v>
      </c>
      <c r="B108" s="283" t="s">
        <v>178</v>
      </c>
      <c r="C108" s="283">
        <v>3</v>
      </c>
      <c r="D108" s="283" t="s">
        <v>57</v>
      </c>
      <c r="E108" s="283" t="s">
        <v>3896</v>
      </c>
      <c r="F108" s="283" t="s">
        <v>3897</v>
      </c>
      <c r="G108" s="283" t="s">
        <v>3918</v>
      </c>
      <c r="H108" s="283">
        <v>70</v>
      </c>
      <c r="I108" s="283">
        <v>2</v>
      </c>
      <c r="J108" s="283">
        <v>2</v>
      </c>
      <c r="K108" s="283">
        <v>2</v>
      </c>
      <c r="L108" s="283">
        <v>20</v>
      </c>
      <c r="M108" s="283" t="s">
        <v>3899</v>
      </c>
      <c r="N108" s="283">
        <v>21</v>
      </c>
      <c r="O108" s="283">
        <v>30</v>
      </c>
      <c r="P108" s="283">
        <v>74</v>
      </c>
      <c r="Q108" s="283">
        <v>20</v>
      </c>
      <c r="R108" s="283">
        <v>0</v>
      </c>
      <c r="S108" s="283">
        <v>0</v>
      </c>
      <c r="T108" s="283">
        <v>70</v>
      </c>
      <c r="U108" s="283">
        <v>20</v>
      </c>
      <c r="V108" s="283">
        <v>35</v>
      </c>
      <c r="W108" s="283">
        <v>30</v>
      </c>
      <c r="X108" s="283">
        <v>38</v>
      </c>
      <c r="Y108" s="283">
        <v>89</v>
      </c>
      <c r="Z108" s="283">
        <v>15</v>
      </c>
      <c r="AA108" s="283">
        <v>35</v>
      </c>
      <c r="AB108" s="283">
        <v>12</v>
      </c>
      <c r="AC108" s="283">
        <v>37</v>
      </c>
      <c r="AD108" s="283">
        <v>0</v>
      </c>
      <c r="AE108" s="283">
        <v>0</v>
      </c>
      <c r="AF108" s="283">
        <v>3</v>
      </c>
      <c r="AG108" s="283">
        <v>3</v>
      </c>
      <c r="AH108" s="283">
        <v>3</v>
      </c>
      <c r="AI108" s="283">
        <v>3</v>
      </c>
      <c r="AJ108" s="283">
        <v>12</v>
      </c>
      <c r="AK108" s="283">
        <v>46</v>
      </c>
      <c r="AL108" s="283">
        <v>350</v>
      </c>
      <c r="AM108" s="283">
        <v>200</v>
      </c>
      <c r="AN108" s="283">
        <v>300</v>
      </c>
      <c r="AO108" s="283">
        <v>100</v>
      </c>
      <c r="AP108" s="283" t="s">
        <v>3900</v>
      </c>
      <c r="AQ108" s="283">
        <v>5</v>
      </c>
      <c r="AR108" s="283">
        <v>4</v>
      </c>
      <c r="AS108" s="283" t="s">
        <v>3919</v>
      </c>
      <c r="AT108" s="283" t="s">
        <v>3952</v>
      </c>
      <c r="AU108" s="283"/>
      <c r="AV108" s="283"/>
      <c r="AW108" s="283"/>
      <c r="AX108" s="283"/>
      <c r="AY108" s="283">
        <v>85</v>
      </c>
      <c r="AZ108" s="283">
        <v>120</v>
      </c>
      <c r="BA108" s="283">
        <v>2.5</v>
      </c>
      <c r="BB108" s="283">
        <v>5.0999999999999996</v>
      </c>
      <c r="BC108" s="283">
        <v>74</v>
      </c>
      <c r="BD108" s="283">
        <v>0</v>
      </c>
      <c r="BE108" s="283">
        <v>70</v>
      </c>
      <c r="BF108" s="283">
        <v>23</v>
      </c>
      <c r="BG108" s="283">
        <v>50</v>
      </c>
      <c r="BH108" s="283">
        <v>60</v>
      </c>
      <c r="BI108" s="283">
        <v>60</v>
      </c>
      <c r="BJ108" s="283">
        <v>0</v>
      </c>
      <c r="BK108" s="283">
        <v>0</v>
      </c>
      <c r="BL108" s="283">
        <v>10</v>
      </c>
      <c r="BM108" s="283">
        <v>30</v>
      </c>
      <c r="BN108" s="283">
        <v>15</v>
      </c>
      <c r="BO108" s="283" t="s">
        <v>3904</v>
      </c>
      <c r="BP108" s="283" t="s">
        <v>5001</v>
      </c>
      <c r="BQ108" s="283" t="s">
        <v>5192</v>
      </c>
      <c r="BR108" s="283" t="s">
        <v>5193</v>
      </c>
      <c r="BS108" s="283" t="s">
        <v>5004</v>
      </c>
    </row>
    <row r="109" spans="1:71">
      <c r="A109" s="283">
        <v>10010813</v>
      </c>
      <c r="B109" s="283" t="s">
        <v>179</v>
      </c>
      <c r="C109" s="283">
        <v>4</v>
      </c>
      <c r="D109" s="283" t="s">
        <v>57</v>
      </c>
      <c r="E109" s="283" t="s">
        <v>3896</v>
      </c>
      <c r="F109" s="283" t="s">
        <v>3897</v>
      </c>
      <c r="G109" s="283" t="s">
        <v>3918</v>
      </c>
      <c r="H109" s="283">
        <v>77</v>
      </c>
      <c r="I109" s="283">
        <v>-1</v>
      </c>
      <c r="J109" s="283">
        <v>3</v>
      </c>
      <c r="K109" s="283">
        <v>3</v>
      </c>
      <c r="L109" s="283">
        <v>22</v>
      </c>
      <c r="M109" s="283" t="s">
        <v>3899</v>
      </c>
      <c r="N109" s="283">
        <v>21</v>
      </c>
      <c r="O109" s="283">
        <v>30</v>
      </c>
      <c r="P109" s="283">
        <v>80</v>
      </c>
      <c r="Q109" s="283">
        <v>20</v>
      </c>
      <c r="R109" s="283">
        <v>0</v>
      </c>
      <c r="S109" s="283">
        <v>0</v>
      </c>
      <c r="T109" s="283">
        <v>71</v>
      </c>
      <c r="U109" s="283">
        <v>20</v>
      </c>
      <c r="V109" s="283">
        <v>35</v>
      </c>
      <c r="W109" s="283">
        <v>30</v>
      </c>
      <c r="X109" s="283">
        <v>39</v>
      </c>
      <c r="Y109" s="283">
        <v>90</v>
      </c>
      <c r="Z109" s="283">
        <v>16</v>
      </c>
      <c r="AA109" s="283">
        <v>36</v>
      </c>
      <c r="AB109" s="283">
        <v>12</v>
      </c>
      <c r="AC109" s="283">
        <v>37</v>
      </c>
      <c r="AD109" s="283">
        <v>0</v>
      </c>
      <c r="AE109" s="283">
        <v>0</v>
      </c>
      <c r="AF109" s="283">
        <v>4</v>
      </c>
      <c r="AG109" s="283">
        <v>4</v>
      </c>
      <c r="AH109" s="283">
        <v>4</v>
      </c>
      <c r="AI109" s="283">
        <v>4</v>
      </c>
      <c r="AJ109" s="283">
        <v>16</v>
      </c>
      <c r="AK109" s="283">
        <v>55</v>
      </c>
      <c r="AL109" s="283">
        <v>500</v>
      </c>
      <c r="AM109" s="283">
        <v>500</v>
      </c>
      <c r="AN109" s="283">
        <v>500</v>
      </c>
      <c r="AO109" s="283">
        <v>100</v>
      </c>
      <c r="AP109" s="283" t="s">
        <v>3900</v>
      </c>
      <c r="AQ109" s="283">
        <v>5</v>
      </c>
      <c r="AR109" s="283">
        <v>4</v>
      </c>
      <c r="AS109" s="283" t="s">
        <v>3990</v>
      </c>
      <c r="AT109" s="283"/>
      <c r="AU109" s="283"/>
      <c r="AV109" s="283"/>
      <c r="AW109" s="283"/>
      <c r="AX109" s="283"/>
      <c r="AY109" s="283">
        <v>95</v>
      </c>
      <c r="AZ109" s="283">
        <v>140</v>
      </c>
      <c r="BA109" s="283">
        <v>3.2</v>
      </c>
      <c r="BB109" s="283">
        <v>6</v>
      </c>
      <c r="BC109" s="283">
        <v>80</v>
      </c>
      <c r="BD109" s="283">
        <v>0</v>
      </c>
      <c r="BE109" s="283">
        <v>71</v>
      </c>
      <c r="BF109" s="283">
        <v>23</v>
      </c>
      <c r="BG109" s="283">
        <v>50</v>
      </c>
      <c r="BH109" s="283">
        <v>60</v>
      </c>
      <c r="BI109" s="283">
        <v>60</v>
      </c>
      <c r="BJ109" s="283">
        <v>0</v>
      </c>
      <c r="BK109" s="283">
        <v>0</v>
      </c>
      <c r="BL109" s="283">
        <v>13</v>
      </c>
      <c r="BM109" s="283">
        <v>18</v>
      </c>
      <c r="BN109" s="283">
        <v>0</v>
      </c>
      <c r="BO109" s="283" t="s">
        <v>3904</v>
      </c>
      <c r="BP109" s="283" t="s">
        <v>5001</v>
      </c>
      <c r="BQ109" s="283" t="s">
        <v>5192</v>
      </c>
      <c r="BR109" s="283" t="s">
        <v>5194</v>
      </c>
      <c r="BS109" s="283" t="s">
        <v>5004</v>
      </c>
    </row>
    <row r="110" spans="1:71">
      <c r="A110" s="283">
        <v>10010913</v>
      </c>
      <c r="B110" s="283" t="s">
        <v>180</v>
      </c>
      <c r="C110" s="283">
        <v>4</v>
      </c>
      <c r="D110" s="283" t="s">
        <v>57</v>
      </c>
      <c r="E110" s="283" t="s">
        <v>3896</v>
      </c>
      <c r="F110" s="283" t="s">
        <v>3897</v>
      </c>
      <c r="G110" s="283" t="s">
        <v>3918</v>
      </c>
      <c r="H110" s="283">
        <v>77</v>
      </c>
      <c r="I110" s="283">
        <v>-1</v>
      </c>
      <c r="J110" s="283">
        <v>3</v>
      </c>
      <c r="K110" s="283">
        <v>3</v>
      </c>
      <c r="L110" s="283">
        <v>24</v>
      </c>
      <c r="M110" s="283" t="s">
        <v>3899</v>
      </c>
      <c r="N110" s="283">
        <v>21</v>
      </c>
      <c r="O110" s="283">
        <v>30</v>
      </c>
      <c r="P110" s="283">
        <v>80</v>
      </c>
      <c r="Q110" s="283">
        <v>20</v>
      </c>
      <c r="R110" s="283">
        <v>0</v>
      </c>
      <c r="S110" s="283">
        <v>0</v>
      </c>
      <c r="T110" s="283">
        <v>71</v>
      </c>
      <c r="U110" s="283">
        <v>20</v>
      </c>
      <c r="V110" s="283">
        <v>35</v>
      </c>
      <c r="W110" s="283">
        <v>30</v>
      </c>
      <c r="X110" s="283">
        <v>39</v>
      </c>
      <c r="Y110" s="283">
        <v>90</v>
      </c>
      <c r="Z110" s="283">
        <v>16</v>
      </c>
      <c r="AA110" s="283">
        <v>36</v>
      </c>
      <c r="AB110" s="283">
        <v>12</v>
      </c>
      <c r="AC110" s="283">
        <v>37</v>
      </c>
      <c r="AD110" s="283">
        <v>0</v>
      </c>
      <c r="AE110" s="283">
        <v>0</v>
      </c>
      <c r="AF110" s="283">
        <v>4</v>
      </c>
      <c r="AG110" s="283">
        <v>4</v>
      </c>
      <c r="AH110" s="283">
        <v>4</v>
      </c>
      <c r="AI110" s="283">
        <v>4</v>
      </c>
      <c r="AJ110" s="283">
        <v>16</v>
      </c>
      <c r="AK110" s="283">
        <v>57</v>
      </c>
      <c r="AL110" s="283">
        <v>600</v>
      </c>
      <c r="AM110" s="283">
        <v>600</v>
      </c>
      <c r="AN110" s="283">
        <v>600</v>
      </c>
      <c r="AO110" s="283">
        <v>100</v>
      </c>
      <c r="AP110" s="283" t="s">
        <v>3900</v>
      </c>
      <c r="AQ110" s="283">
        <v>7</v>
      </c>
      <c r="AR110" s="283">
        <v>4</v>
      </c>
      <c r="AS110" s="283" t="s">
        <v>3990</v>
      </c>
      <c r="AT110" s="283"/>
      <c r="AU110" s="283"/>
      <c r="AV110" s="283"/>
      <c r="AW110" s="283"/>
      <c r="AX110" s="283"/>
      <c r="AY110" s="283">
        <v>95</v>
      </c>
      <c r="AZ110" s="283">
        <v>140</v>
      </c>
      <c r="BA110" s="283">
        <v>3.2</v>
      </c>
      <c r="BB110" s="283">
        <v>6</v>
      </c>
      <c r="BC110" s="283">
        <v>80</v>
      </c>
      <c r="BD110" s="283">
        <v>0</v>
      </c>
      <c r="BE110" s="283">
        <v>71</v>
      </c>
      <c r="BF110" s="283">
        <v>23</v>
      </c>
      <c r="BG110" s="283">
        <v>50</v>
      </c>
      <c r="BH110" s="283">
        <v>60</v>
      </c>
      <c r="BI110" s="283">
        <v>60</v>
      </c>
      <c r="BJ110" s="283">
        <v>0</v>
      </c>
      <c r="BK110" s="283">
        <v>0</v>
      </c>
      <c r="BL110" s="283">
        <v>13</v>
      </c>
      <c r="BM110" s="283">
        <v>18</v>
      </c>
      <c r="BN110" s="283">
        <v>0</v>
      </c>
      <c r="BO110" s="283" t="s">
        <v>3904</v>
      </c>
      <c r="BP110" s="283" t="s">
        <v>5001</v>
      </c>
      <c r="BQ110" s="283" t="s">
        <v>5190</v>
      </c>
      <c r="BR110" s="283" t="s">
        <v>5195</v>
      </c>
      <c r="BS110" s="283" t="s">
        <v>5004</v>
      </c>
    </row>
    <row r="111" spans="1:71">
      <c r="A111" s="283">
        <v>10011013</v>
      </c>
      <c r="B111" s="283" t="s">
        <v>181</v>
      </c>
      <c r="C111" s="283">
        <v>4</v>
      </c>
      <c r="D111" s="283" t="s">
        <v>57</v>
      </c>
      <c r="E111" s="283" t="s">
        <v>3896</v>
      </c>
      <c r="F111" s="283" t="s">
        <v>3897</v>
      </c>
      <c r="G111" s="283" t="s">
        <v>3918</v>
      </c>
      <c r="H111" s="283">
        <v>77</v>
      </c>
      <c r="I111" s="283">
        <v>-1</v>
      </c>
      <c r="J111" s="283">
        <v>3</v>
      </c>
      <c r="K111" s="283">
        <v>3</v>
      </c>
      <c r="L111" s="283">
        <v>26</v>
      </c>
      <c r="M111" s="283" t="s">
        <v>3899</v>
      </c>
      <c r="N111" s="283">
        <v>21</v>
      </c>
      <c r="O111" s="283">
        <v>30</v>
      </c>
      <c r="P111" s="283">
        <v>80</v>
      </c>
      <c r="Q111" s="283">
        <v>20</v>
      </c>
      <c r="R111" s="283">
        <v>0</v>
      </c>
      <c r="S111" s="283">
        <v>0</v>
      </c>
      <c r="T111" s="283">
        <v>71</v>
      </c>
      <c r="U111" s="283">
        <v>20</v>
      </c>
      <c r="V111" s="283">
        <v>35</v>
      </c>
      <c r="W111" s="283">
        <v>30</v>
      </c>
      <c r="X111" s="283">
        <v>39</v>
      </c>
      <c r="Y111" s="283">
        <v>90</v>
      </c>
      <c r="Z111" s="283">
        <v>16</v>
      </c>
      <c r="AA111" s="283">
        <v>36</v>
      </c>
      <c r="AB111" s="283">
        <v>20</v>
      </c>
      <c r="AC111" s="283">
        <v>45</v>
      </c>
      <c r="AD111" s="283">
        <v>0</v>
      </c>
      <c r="AE111" s="283">
        <v>0</v>
      </c>
      <c r="AF111" s="283">
        <v>4</v>
      </c>
      <c r="AG111" s="283">
        <v>4</v>
      </c>
      <c r="AH111" s="283">
        <v>4</v>
      </c>
      <c r="AI111" s="283">
        <v>4</v>
      </c>
      <c r="AJ111" s="283">
        <v>16</v>
      </c>
      <c r="AK111" s="283">
        <v>80</v>
      </c>
      <c r="AL111" s="283">
        <v>600</v>
      </c>
      <c r="AM111" s="283">
        <v>600</v>
      </c>
      <c r="AN111" s="283">
        <v>600</v>
      </c>
      <c r="AO111" s="283">
        <v>100</v>
      </c>
      <c r="AP111" s="283" t="s">
        <v>3900</v>
      </c>
      <c r="AQ111" s="283">
        <v>7</v>
      </c>
      <c r="AR111" s="283">
        <v>4</v>
      </c>
      <c r="AS111" s="283" t="s">
        <v>3990</v>
      </c>
      <c r="AT111" s="283"/>
      <c r="AU111" s="283"/>
      <c r="AV111" s="283"/>
      <c r="AW111" s="283"/>
      <c r="AX111" s="283"/>
      <c r="AY111" s="283">
        <v>95</v>
      </c>
      <c r="AZ111" s="283">
        <v>140</v>
      </c>
      <c r="BA111" s="283">
        <v>3.2</v>
      </c>
      <c r="BB111" s="283">
        <v>6</v>
      </c>
      <c r="BC111" s="283">
        <v>80</v>
      </c>
      <c r="BD111" s="283">
        <v>0</v>
      </c>
      <c r="BE111" s="283">
        <v>71</v>
      </c>
      <c r="BF111" s="283">
        <v>23</v>
      </c>
      <c r="BG111" s="283">
        <v>50</v>
      </c>
      <c r="BH111" s="283">
        <v>60</v>
      </c>
      <c r="BI111" s="283">
        <v>60</v>
      </c>
      <c r="BJ111" s="283">
        <v>0</v>
      </c>
      <c r="BK111" s="283">
        <v>0</v>
      </c>
      <c r="BL111" s="283">
        <v>13</v>
      </c>
      <c r="BM111" s="283">
        <v>18</v>
      </c>
      <c r="BN111" s="283">
        <v>0</v>
      </c>
      <c r="BO111" s="283" t="s">
        <v>3904</v>
      </c>
      <c r="BP111" s="283" t="s">
        <v>5001</v>
      </c>
      <c r="BQ111" s="283" t="s">
        <v>5190</v>
      </c>
      <c r="BR111" s="283" t="s">
        <v>5196</v>
      </c>
      <c r="BS111" s="283" t="s">
        <v>5004</v>
      </c>
    </row>
    <row r="112" spans="1:71">
      <c r="A112" s="283">
        <v>10011113</v>
      </c>
      <c r="B112" s="283" t="s">
        <v>630</v>
      </c>
      <c r="C112" s="283">
        <v>5</v>
      </c>
      <c r="D112" s="283" t="s">
        <v>57</v>
      </c>
      <c r="E112" s="283" t="s">
        <v>3896</v>
      </c>
      <c r="F112" s="283" t="s">
        <v>3897</v>
      </c>
      <c r="G112" s="283" t="s">
        <v>3918</v>
      </c>
      <c r="H112" s="283">
        <v>74</v>
      </c>
      <c r="I112" s="283">
        <v>2</v>
      </c>
      <c r="J112" s="283">
        <v>3</v>
      </c>
      <c r="K112" s="283">
        <v>3</v>
      </c>
      <c r="L112" s="283">
        <v>30</v>
      </c>
      <c r="M112" s="283" t="s">
        <v>3899</v>
      </c>
      <c r="N112" s="283">
        <v>28</v>
      </c>
      <c r="O112" s="283">
        <v>30</v>
      </c>
      <c r="P112" s="283">
        <v>88</v>
      </c>
      <c r="Q112" s="283">
        <v>20</v>
      </c>
      <c r="R112" s="283">
        <v>0</v>
      </c>
      <c r="S112" s="283">
        <v>0</v>
      </c>
      <c r="T112" s="283">
        <v>72</v>
      </c>
      <c r="U112" s="283">
        <v>20</v>
      </c>
      <c r="V112" s="283">
        <v>60</v>
      </c>
      <c r="W112" s="283">
        <v>30</v>
      </c>
      <c r="X112" s="283">
        <v>40</v>
      </c>
      <c r="Y112" s="283">
        <v>91</v>
      </c>
      <c r="Z112" s="283">
        <v>25</v>
      </c>
      <c r="AA112" s="283">
        <v>55</v>
      </c>
      <c r="AB112" s="283">
        <v>18</v>
      </c>
      <c r="AC112" s="283">
        <v>43</v>
      </c>
      <c r="AD112" s="283">
        <v>0</v>
      </c>
      <c r="AE112" s="283">
        <v>0</v>
      </c>
      <c r="AF112" s="283">
        <v>3</v>
      </c>
      <c r="AG112" s="283">
        <v>3</v>
      </c>
      <c r="AH112" s="283">
        <v>3</v>
      </c>
      <c r="AI112" s="283">
        <v>3</v>
      </c>
      <c r="AJ112" s="283">
        <v>12</v>
      </c>
      <c r="AK112" s="283">
        <v>75</v>
      </c>
      <c r="AL112" s="283"/>
      <c r="AM112" s="283"/>
      <c r="AN112" s="283"/>
      <c r="AO112" s="283">
        <v>250</v>
      </c>
      <c r="AP112" s="283" t="s">
        <v>3900</v>
      </c>
      <c r="AQ112" s="283">
        <v>20</v>
      </c>
      <c r="AR112" s="283">
        <v>4</v>
      </c>
      <c r="AS112" s="283" t="s">
        <v>2427</v>
      </c>
      <c r="AT112" s="283" t="s">
        <v>3991</v>
      </c>
      <c r="AU112" s="283"/>
      <c r="AV112" s="283"/>
      <c r="AW112" s="283"/>
      <c r="AX112" s="283"/>
      <c r="AY112" s="283">
        <v>95</v>
      </c>
      <c r="AZ112" s="283">
        <v>140</v>
      </c>
      <c r="BA112" s="283">
        <v>4.2</v>
      </c>
      <c r="BB112" s="283">
        <v>8</v>
      </c>
      <c r="BC112" s="283">
        <v>88</v>
      </c>
      <c r="BD112" s="283">
        <v>0</v>
      </c>
      <c r="BE112" s="283">
        <v>72</v>
      </c>
      <c r="BF112" s="283">
        <v>60</v>
      </c>
      <c r="BG112" s="283">
        <v>50</v>
      </c>
      <c r="BH112" s="283">
        <v>60</v>
      </c>
      <c r="BI112" s="283">
        <v>60</v>
      </c>
      <c r="BJ112" s="283">
        <v>0</v>
      </c>
      <c r="BK112" s="283">
        <v>0</v>
      </c>
      <c r="BL112" s="283">
        <v>13</v>
      </c>
      <c r="BM112" s="283">
        <v>46</v>
      </c>
      <c r="BN112" s="283">
        <v>30</v>
      </c>
      <c r="BO112" s="283" t="s">
        <v>3904</v>
      </c>
      <c r="BP112" s="283" t="s">
        <v>5001</v>
      </c>
      <c r="BQ112" s="283"/>
      <c r="BR112" s="283" t="s">
        <v>5197</v>
      </c>
      <c r="BS112" s="283" t="s">
        <v>5004</v>
      </c>
    </row>
    <row r="113" spans="1:71">
      <c r="A113" s="283">
        <v>10011213</v>
      </c>
      <c r="B113" s="283" t="s">
        <v>602</v>
      </c>
      <c r="C113" s="283">
        <v>5</v>
      </c>
      <c r="D113" s="283" t="s">
        <v>57</v>
      </c>
      <c r="E113" s="283" t="s">
        <v>3896</v>
      </c>
      <c r="F113" s="283" t="s">
        <v>3897</v>
      </c>
      <c r="G113" s="283" t="s">
        <v>3922</v>
      </c>
      <c r="H113" s="283">
        <v>75</v>
      </c>
      <c r="I113" s="283">
        <v>1</v>
      </c>
      <c r="J113" s="283">
        <v>3</v>
      </c>
      <c r="K113" s="283">
        <v>4</v>
      </c>
      <c r="L113" s="283">
        <v>17</v>
      </c>
      <c r="M113" s="283" t="s">
        <v>3899</v>
      </c>
      <c r="N113" s="283">
        <v>31</v>
      </c>
      <c r="O113" s="283">
        <v>30</v>
      </c>
      <c r="P113" s="283">
        <v>81</v>
      </c>
      <c r="Q113" s="283">
        <v>20</v>
      </c>
      <c r="R113" s="283">
        <v>0</v>
      </c>
      <c r="S113" s="283">
        <v>0</v>
      </c>
      <c r="T113" s="283">
        <v>78</v>
      </c>
      <c r="U113" s="283">
        <v>20</v>
      </c>
      <c r="V113" s="283">
        <v>32</v>
      </c>
      <c r="W113" s="283">
        <v>30</v>
      </c>
      <c r="X113" s="283">
        <v>40</v>
      </c>
      <c r="Y113" s="283">
        <v>91</v>
      </c>
      <c r="Z113" s="283">
        <v>28</v>
      </c>
      <c r="AA113" s="283">
        <v>48</v>
      </c>
      <c r="AB113" s="283">
        <v>14</v>
      </c>
      <c r="AC113" s="283">
        <v>39</v>
      </c>
      <c r="AD113" s="283">
        <v>0</v>
      </c>
      <c r="AE113" s="283">
        <v>0</v>
      </c>
      <c r="AF113" s="283">
        <v>3</v>
      </c>
      <c r="AG113" s="283">
        <v>3</v>
      </c>
      <c r="AH113" s="283">
        <v>3</v>
      </c>
      <c r="AI113" s="283">
        <v>3</v>
      </c>
      <c r="AJ113" s="283">
        <v>12</v>
      </c>
      <c r="AK113" s="283">
        <v>80</v>
      </c>
      <c r="AL113" s="283"/>
      <c r="AM113" s="283">
        <v>150</v>
      </c>
      <c r="AN113" s="283">
        <v>3000</v>
      </c>
      <c r="AO113" s="283">
        <v>500</v>
      </c>
      <c r="AP113" s="283" t="s">
        <v>3900</v>
      </c>
      <c r="AQ113" s="283">
        <v>25</v>
      </c>
      <c r="AR113" s="283">
        <v>4</v>
      </c>
      <c r="AS113" s="283" t="s">
        <v>3992</v>
      </c>
      <c r="AT113" s="283" t="s">
        <v>3993</v>
      </c>
      <c r="AU113" s="283" t="s">
        <v>3994</v>
      </c>
      <c r="AV113" s="283"/>
      <c r="AW113" s="283"/>
      <c r="AX113" s="283"/>
      <c r="AY113" s="283">
        <v>90</v>
      </c>
      <c r="AZ113" s="283">
        <v>130</v>
      </c>
      <c r="BA113" s="283">
        <v>4.2</v>
      </c>
      <c r="BB113" s="283">
        <v>8</v>
      </c>
      <c r="BC113" s="283">
        <v>81</v>
      </c>
      <c r="BD113" s="283">
        <v>0</v>
      </c>
      <c r="BE113" s="283">
        <v>78</v>
      </c>
      <c r="BF113" s="283">
        <v>16</v>
      </c>
      <c r="BG113" s="283">
        <v>50</v>
      </c>
      <c r="BH113" s="283">
        <v>60</v>
      </c>
      <c r="BI113" s="283">
        <v>60</v>
      </c>
      <c r="BJ113" s="283">
        <v>0</v>
      </c>
      <c r="BK113" s="283">
        <v>29</v>
      </c>
      <c r="BL113" s="283">
        <v>27</v>
      </c>
      <c r="BM113" s="283">
        <v>51</v>
      </c>
      <c r="BN113" s="283">
        <v>9</v>
      </c>
      <c r="BO113" s="283" t="s">
        <v>3904</v>
      </c>
      <c r="BP113" s="283" t="s">
        <v>5001</v>
      </c>
      <c r="BQ113" s="283"/>
      <c r="BR113" s="283"/>
      <c r="BS113" s="283" t="s">
        <v>5004</v>
      </c>
    </row>
    <row r="114" spans="1:71">
      <c r="A114" s="283">
        <v>10011313</v>
      </c>
      <c r="B114" s="283" t="s">
        <v>624</v>
      </c>
      <c r="C114" s="283">
        <v>5</v>
      </c>
      <c r="D114" s="283" t="s">
        <v>57</v>
      </c>
      <c r="E114" s="283" t="s">
        <v>3896</v>
      </c>
      <c r="F114" s="283" t="s">
        <v>3897</v>
      </c>
      <c r="G114" s="283" t="s">
        <v>3978</v>
      </c>
      <c r="H114" s="283">
        <v>78</v>
      </c>
      <c r="I114" s="283">
        <v>2</v>
      </c>
      <c r="J114" s="283">
        <v>6</v>
      </c>
      <c r="K114" s="283">
        <v>5</v>
      </c>
      <c r="L114" s="283">
        <v>23</v>
      </c>
      <c r="M114" s="283" t="s">
        <v>3899</v>
      </c>
      <c r="N114" s="283">
        <v>32</v>
      </c>
      <c r="O114" s="283">
        <v>30</v>
      </c>
      <c r="P114" s="283">
        <v>76</v>
      </c>
      <c r="Q114" s="283">
        <v>20</v>
      </c>
      <c r="R114" s="283">
        <v>0</v>
      </c>
      <c r="S114" s="283">
        <v>0</v>
      </c>
      <c r="T114" s="283">
        <v>82</v>
      </c>
      <c r="U114" s="283">
        <v>20</v>
      </c>
      <c r="V114" s="283">
        <v>30</v>
      </c>
      <c r="W114" s="283">
        <v>30</v>
      </c>
      <c r="X114" s="283">
        <v>40</v>
      </c>
      <c r="Y114" s="283">
        <v>91</v>
      </c>
      <c r="Z114" s="283">
        <v>29</v>
      </c>
      <c r="AA114" s="283">
        <v>49</v>
      </c>
      <c r="AB114" s="283">
        <v>13</v>
      </c>
      <c r="AC114" s="283">
        <v>38</v>
      </c>
      <c r="AD114" s="283">
        <v>0</v>
      </c>
      <c r="AE114" s="283">
        <v>0</v>
      </c>
      <c r="AF114" s="283">
        <v>3</v>
      </c>
      <c r="AG114" s="283">
        <v>3</v>
      </c>
      <c r="AH114" s="283">
        <v>3</v>
      </c>
      <c r="AI114" s="283">
        <v>3</v>
      </c>
      <c r="AJ114" s="283">
        <v>12</v>
      </c>
      <c r="AK114" s="283">
        <v>75</v>
      </c>
      <c r="AL114" s="283"/>
      <c r="AM114" s="283"/>
      <c r="AN114" s="283"/>
      <c r="AO114" s="283">
        <v>300</v>
      </c>
      <c r="AP114" s="283" t="s">
        <v>3900</v>
      </c>
      <c r="AQ114" s="283">
        <v>20</v>
      </c>
      <c r="AR114" s="283">
        <v>4</v>
      </c>
      <c r="AS114" s="283" t="s">
        <v>3995</v>
      </c>
      <c r="AT114" s="283" t="s">
        <v>777</v>
      </c>
      <c r="AU114" s="283"/>
      <c r="AV114" s="283"/>
      <c r="AW114" s="283" t="s">
        <v>3996</v>
      </c>
      <c r="AX114" s="283"/>
      <c r="AY114" s="283">
        <v>90</v>
      </c>
      <c r="AZ114" s="283">
        <v>130</v>
      </c>
      <c r="BA114" s="283">
        <v>4.2</v>
      </c>
      <c r="BB114" s="283">
        <v>8</v>
      </c>
      <c r="BC114" s="283">
        <v>76</v>
      </c>
      <c r="BD114" s="283">
        <v>0</v>
      </c>
      <c r="BE114" s="283">
        <v>82</v>
      </c>
      <c r="BF114" s="283">
        <v>15</v>
      </c>
      <c r="BG114" s="283">
        <v>50</v>
      </c>
      <c r="BH114" s="283">
        <v>60</v>
      </c>
      <c r="BI114" s="283">
        <v>60</v>
      </c>
      <c r="BJ114" s="283">
        <v>0</v>
      </c>
      <c r="BK114" s="283">
        <v>0</v>
      </c>
      <c r="BL114" s="283">
        <v>36</v>
      </c>
      <c r="BM114" s="283">
        <v>44</v>
      </c>
      <c r="BN114" s="283">
        <v>0</v>
      </c>
      <c r="BO114" s="283" t="s">
        <v>3904</v>
      </c>
      <c r="BP114" s="283" t="s">
        <v>5001</v>
      </c>
      <c r="BQ114" s="283"/>
      <c r="BR114" s="283"/>
      <c r="BS114" s="283" t="s">
        <v>5004</v>
      </c>
    </row>
    <row r="115" spans="1:71">
      <c r="A115" s="283">
        <v>10011413</v>
      </c>
      <c r="B115" s="283" t="s">
        <v>3997</v>
      </c>
      <c r="C115" s="283">
        <v>4</v>
      </c>
      <c r="D115" s="283" t="s">
        <v>56</v>
      </c>
      <c r="E115" s="283" t="s">
        <v>3896</v>
      </c>
      <c r="F115" s="283" t="s">
        <v>3897</v>
      </c>
      <c r="G115" s="283" t="s">
        <v>3910</v>
      </c>
      <c r="H115" s="283">
        <v>72</v>
      </c>
      <c r="I115" s="283">
        <v>0</v>
      </c>
      <c r="J115" s="283">
        <v>2</v>
      </c>
      <c r="K115" s="283">
        <v>2</v>
      </c>
      <c r="L115" s="283">
        <v>16</v>
      </c>
      <c r="M115" s="283" t="s">
        <v>3899</v>
      </c>
      <c r="N115" s="283">
        <v>31.5</v>
      </c>
      <c r="O115" s="283">
        <v>25</v>
      </c>
      <c r="P115" s="283">
        <v>56</v>
      </c>
      <c r="Q115" s="283">
        <v>25</v>
      </c>
      <c r="R115" s="283">
        <v>0</v>
      </c>
      <c r="S115" s="283">
        <v>0</v>
      </c>
      <c r="T115" s="283">
        <v>70</v>
      </c>
      <c r="U115" s="283">
        <v>15</v>
      </c>
      <c r="V115" s="283">
        <v>25</v>
      </c>
      <c r="W115" s="283">
        <v>30</v>
      </c>
      <c r="X115" s="283">
        <v>39</v>
      </c>
      <c r="Y115" s="283">
        <v>90</v>
      </c>
      <c r="Z115" s="283">
        <v>30</v>
      </c>
      <c r="AA115" s="283">
        <v>60</v>
      </c>
      <c r="AB115" s="283">
        <v>15</v>
      </c>
      <c r="AC115" s="283">
        <v>40</v>
      </c>
      <c r="AD115" s="283">
        <v>0</v>
      </c>
      <c r="AE115" s="283">
        <v>0</v>
      </c>
      <c r="AF115" s="283">
        <v>3</v>
      </c>
      <c r="AG115" s="283">
        <v>3</v>
      </c>
      <c r="AH115" s="283">
        <v>3</v>
      </c>
      <c r="AI115" s="283">
        <v>3</v>
      </c>
      <c r="AJ115" s="283">
        <v>12</v>
      </c>
      <c r="AK115" s="283">
        <v>0</v>
      </c>
      <c r="AL115" s="283"/>
      <c r="AM115" s="283"/>
      <c r="AN115" s="283"/>
      <c r="AO115" s="283"/>
      <c r="AP115" s="283"/>
      <c r="AQ115" s="283"/>
      <c r="AR115" s="283">
        <v>4</v>
      </c>
      <c r="AS115" s="283" t="s">
        <v>3998</v>
      </c>
      <c r="AT115" s="283"/>
      <c r="AU115" s="283"/>
      <c r="AV115" s="283"/>
      <c r="AW115" s="283"/>
      <c r="AX115" s="283"/>
      <c r="AY115" s="283">
        <v>70</v>
      </c>
      <c r="AZ115" s="283">
        <v>110</v>
      </c>
      <c r="BA115" s="283">
        <v>2.88</v>
      </c>
      <c r="BB115" s="283">
        <v>6</v>
      </c>
      <c r="BC115" s="283">
        <v>56</v>
      </c>
      <c r="BD115" s="283">
        <v>0</v>
      </c>
      <c r="BE115" s="283">
        <v>74</v>
      </c>
      <c r="BF115" s="283">
        <v>13</v>
      </c>
      <c r="BG115" s="283">
        <v>40</v>
      </c>
      <c r="BH115" s="283">
        <v>50</v>
      </c>
      <c r="BI115" s="283">
        <v>40</v>
      </c>
      <c r="BJ115" s="283">
        <v>0</v>
      </c>
      <c r="BK115" s="283">
        <v>0</v>
      </c>
      <c r="BL115" s="283">
        <v>8</v>
      </c>
      <c r="BM115" s="283">
        <v>12</v>
      </c>
      <c r="BN115" s="283">
        <v>0</v>
      </c>
      <c r="BO115" s="283" t="s">
        <v>3904</v>
      </c>
      <c r="BP115" s="283" t="s">
        <v>5001</v>
      </c>
      <c r="BQ115" s="283" t="s">
        <v>5198</v>
      </c>
      <c r="BR115" s="283" t="s">
        <v>5199</v>
      </c>
      <c r="BS115" s="283" t="s">
        <v>5004</v>
      </c>
    </row>
    <row r="116" spans="1:71">
      <c r="A116" s="283">
        <v>10011513</v>
      </c>
      <c r="B116" s="283" t="s">
        <v>659</v>
      </c>
      <c r="C116" s="283">
        <v>4</v>
      </c>
      <c r="D116" s="283" t="s">
        <v>56</v>
      </c>
      <c r="E116" s="283" t="s">
        <v>3896</v>
      </c>
      <c r="F116" s="283" t="s">
        <v>3897</v>
      </c>
      <c r="G116" s="283" t="s">
        <v>3910</v>
      </c>
      <c r="H116" s="283">
        <v>72</v>
      </c>
      <c r="I116" s="283">
        <v>0</v>
      </c>
      <c r="J116" s="283">
        <v>2</v>
      </c>
      <c r="K116" s="283">
        <v>2</v>
      </c>
      <c r="L116" s="283">
        <v>10</v>
      </c>
      <c r="M116" s="283" t="s">
        <v>3899</v>
      </c>
      <c r="N116" s="283">
        <v>31.5</v>
      </c>
      <c r="O116" s="283">
        <v>25</v>
      </c>
      <c r="P116" s="283">
        <v>56</v>
      </c>
      <c r="Q116" s="283">
        <v>25</v>
      </c>
      <c r="R116" s="283">
        <v>0</v>
      </c>
      <c r="S116" s="283">
        <v>0</v>
      </c>
      <c r="T116" s="283">
        <v>70</v>
      </c>
      <c r="U116" s="283">
        <v>15</v>
      </c>
      <c r="V116" s="283">
        <v>25</v>
      </c>
      <c r="W116" s="283">
        <v>30</v>
      </c>
      <c r="X116" s="283">
        <v>39</v>
      </c>
      <c r="Y116" s="283">
        <v>90</v>
      </c>
      <c r="Z116" s="283">
        <v>30</v>
      </c>
      <c r="AA116" s="283">
        <v>60</v>
      </c>
      <c r="AB116" s="283">
        <v>15</v>
      </c>
      <c r="AC116" s="283">
        <v>40</v>
      </c>
      <c r="AD116" s="283">
        <v>0</v>
      </c>
      <c r="AE116" s="283">
        <v>0</v>
      </c>
      <c r="AF116" s="283">
        <v>3</v>
      </c>
      <c r="AG116" s="283">
        <v>3</v>
      </c>
      <c r="AH116" s="283">
        <v>3</v>
      </c>
      <c r="AI116" s="283">
        <v>3</v>
      </c>
      <c r="AJ116" s="283">
        <v>12</v>
      </c>
      <c r="AK116" s="283">
        <v>0</v>
      </c>
      <c r="AL116" s="283"/>
      <c r="AM116" s="283"/>
      <c r="AN116" s="283"/>
      <c r="AO116" s="283"/>
      <c r="AP116" s="283"/>
      <c r="AQ116" s="283"/>
      <c r="AR116" s="283">
        <v>4</v>
      </c>
      <c r="AS116" s="283" t="s">
        <v>3998</v>
      </c>
      <c r="AT116" s="283"/>
      <c r="AU116" s="283"/>
      <c r="AV116" s="283"/>
      <c r="AW116" s="283"/>
      <c r="AX116" s="283"/>
      <c r="AY116" s="283">
        <v>70</v>
      </c>
      <c r="AZ116" s="283">
        <v>110</v>
      </c>
      <c r="BA116" s="283">
        <v>2.88</v>
      </c>
      <c r="BB116" s="283">
        <v>6</v>
      </c>
      <c r="BC116" s="283">
        <v>56</v>
      </c>
      <c r="BD116" s="283">
        <v>0</v>
      </c>
      <c r="BE116" s="283">
        <v>74</v>
      </c>
      <c r="BF116" s="283">
        <v>13</v>
      </c>
      <c r="BG116" s="283">
        <v>40</v>
      </c>
      <c r="BH116" s="283">
        <v>50</v>
      </c>
      <c r="BI116" s="283">
        <v>40</v>
      </c>
      <c r="BJ116" s="283">
        <v>0</v>
      </c>
      <c r="BK116" s="283">
        <v>0</v>
      </c>
      <c r="BL116" s="283">
        <v>8</v>
      </c>
      <c r="BM116" s="283">
        <v>12</v>
      </c>
      <c r="BN116" s="283">
        <v>0</v>
      </c>
      <c r="BO116" s="283" t="s">
        <v>3904</v>
      </c>
      <c r="BP116" s="283" t="s">
        <v>5001</v>
      </c>
      <c r="BQ116" s="283"/>
      <c r="BR116" s="283" t="s">
        <v>5200</v>
      </c>
      <c r="BS116" s="283" t="s">
        <v>5004</v>
      </c>
    </row>
    <row r="117" spans="1:71">
      <c r="A117" s="283">
        <v>10011713</v>
      </c>
      <c r="B117" s="283" t="s">
        <v>277</v>
      </c>
      <c r="C117" s="283">
        <v>5</v>
      </c>
      <c r="D117" s="283" t="s">
        <v>884</v>
      </c>
      <c r="E117" s="283" t="s">
        <v>3896</v>
      </c>
      <c r="F117" s="283" t="s">
        <v>3897</v>
      </c>
      <c r="G117" s="283" t="s">
        <v>3905</v>
      </c>
      <c r="H117" s="283">
        <v>67</v>
      </c>
      <c r="I117" s="283">
        <v>1</v>
      </c>
      <c r="J117" s="283">
        <v>3</v>
      </c>
      <c r="K117" s="283">
        <v>3</v>
      </c>
      <c r="L117" s="283">
        <v>5</v>
      </c>
      <c r="M117" s="283" t="s">
        <v>3930</v>
      </c>
      <c r="N117" s="283">
        <v>33</v>
      </c>
      <c r="O117" s="283">
        <v>30</v>
      </c>
      <c r="P117" s="283">
        <v>0</v>
      </c>
      <c r="Q117" s="283">
        <v>40</v>
      </c>
      <c r="R117" s="283">
        <v>0</v>
      </c>
      <c r="S117" s="283">
        <v>0</v>
      </c>
      <c r="T117" s="283">
        <v>50</v>
      </c>
      <c r="U117" s="283">
        <v>35</v>
      </c>
      <c r="V117" s="283">
        <v>40</v>
      </c>
      <c r="W117" s="283">
        <v>30</v>
      </c>
      <c r="X117" s="283">
        <v>32</v>
      </c>
      <c r="Y117" s="283">
        <v>81</v>
      </c>
      <c r="Z117" s="283">
        <v>35</v>
      </c>
      <c r="AA117" s="283">
        <v>55</v>
      </c>
      <c r="AB117" s="283">
        <v>45</v>
      </c>
      <c r="AC117" s="283">
        <v>70</v>
      </c>
      <c r="AD117" s="283">
        <v>0</v>
      </c>
      <c r="AE117" s="283">
        <v>0</v>
      </c>
      <c r="AF117" s="283">
        <v>18</v>
      </c>
      <c r="AG117" s="283">
        <v>24</v>
      </c>
      <c r="AH117" s="283">
        <v>12</v>
      </c>
      <c r="AI117" s="283">
        <v>6</v>
      </c>
      <c r="AJ117" s="283">
        <v>60</v>
      </c>
      <c r="AK117" s="283">
        <v>75</v>
      </c>
      <c r="AL117" s="283">
        <v>200</v>
      </c>
      <c r="AM117" s="283"/>
      <c r="AN117" s="283">
        <v>2000</v>
      </c>
      <c r="AO117" s="283">
        <v>2000</v>
      </c>
      <c r="AP117" s="283" t="s">
        <v>3908</v>
      </c>
      <c r="AQ117" s="283">
        <v>20</v>
      </c>
      <c r="AR117" s="283">
        <v>4</v>
      </c>
      <c r="AS117" s="283" t="s">
        <v>3999</v>
      </c>
      <c r="AT117" s="283" t="s">
        <v>4000</v>
      </c>
      <c r="AU117" s="283" t="s">
        <v>334</v>
      </c>
      <c r="AV117" s="283"/>
      <c r="AW117" s="283"/>
      <c r="AX117" s="283"/>
      <c r="AY117" s="283">
        <v>70</v>
      </c>
      <c r="AZ117" s="283">
        <v>65</v>
      </c>
      <c r="BA117" s="283">
        <v>2.88</v>
      </c>
      <c r="BB117" s="283">
        <v>5.4</v>
      </c>
      <c r="BC117" s="283">
        <v>0</v>
      </c>
      <c r="BD117" s="283">
        <v>0</v>
      </c>
      <c r="BE117" s="283">
        <v>25</v>
      </c>
      <c r="BF117" s="283">
        <v>44</v>
      </c>
      <c r="BG117" s="283">
        <v>20</v>
      </c>
      <c r="BH117" s="283">
        <v>20</v>
      </c>
      <c r="BI117" s="283">
        <v>40</v>
      </c>
      <c r="BJ117" s="283">
        <v>10</v>
      </c>
      <c r="BK117" s="283">
        <v>4</v>
      </c>
      <c r="BL117" s="283">
        <v>10</v>
      </c>
      <c r="BM117" s="283">
        <v>0</v>
      </c>
      <c r="BN117" s="283">
        <v>10</v>
      </c>
      <c r="BO117" s="283" t="s">
        <v>3904</v>
      </c>
      <c r="BP117" s="283" t="s">
        <v>5001</v>
      </c>
      <c r="BQ117" s="283"/>
      <c r="BR117" s="283"/>
      <c r="BS117" s="283" t="s">
        <v>5004</v>
      </c>
    </row>
    <row r="118" spans="1:71">
      <c r="A118" s="283">
        <v>10011813</v>
      </c>
      <c r="B118" s="283" t="s">
        <v>572</v>
      </c>
      <c r="C118" s="283">
        <v>4</v>
      </c>
      <c r="D118" s="283" t="s">
        <v>60</v>
      </c>
      <c r="E118" s="283" t="s">
        <v>3896</v>
      </c>
      <c r="F118" s="283" t="s">
        <v>3897</v>
      </c>
      <c r="G118" s="283" t="s">
        <v>3910</v>
      </c>
      <c r="H118" s="283">
        <v>52</v>
      </c>
      <c r="I118" s="283">
        <v>0</v>
      </c>
      <c r="J118" s="283">
        <v>3</v>
      </c>
      <c r="K118" s="283">
        <v>3</v>
      </c>
      <c r="L118" s="283">
        <v>6</v>
      </c>
      <c r="M118" s="283" t="s">
        <v>3930</v>
      </c>
      <c r="N118" s="283">
        <v>35</v>
      </c>
      <c r="O118" s="283">
        <v>30</v>
      </c>
      <c r="P118" s="283">
        <v>0</v>
      </c>
      <c r="Q118" s="283">
        <v>35</v>
      </c>
      <c r="R118" s="283">
        <v>0</v>
      </c>
      <c r="S118" s="283">
        <v>0</v>
      </c>
      <c r="T118" s="283">
        <v>33</v>
      </c>
      <c r="U118" s="283">
        <v>25</v>
      </c>
      <c r="V118" s="283">
        <v>36</v>
      </c>
      <c r="W118" s="283">
        <v>30</v>
      </c>
      <c r="X118" s="283">
        <v>36</v>
      </c>
      <c r="Y118" s="283">
        <v>90</v>
      </c>
      <c r="Z118" s="283">
        <v>32</v>
      </c>
      <c r="AA118" s="283">
        <v>52</v>
      </c>
      <c r="AB118" s="283">
        <v>38</v>
      </c>
      <c r="AC118" s="283">
        <v>63</v>
      </c>
      <c r="AD118" s="283">
        <v>0</v>
      </c>
      <c r="AE118" s="283">
        <v>0</v>
      </c>
      <c r="AF118" s="283">
        <v>12</v>
      </c>
      <c r="AG118" s="283">
        <v>15</v>
      </c>
      <c r="AH118" s="283">
        <v>15</v>
      </c>
      <c r="AI118" s="283">
        <v>6</v>
      </c>
      <c r="AJ118" s="283">
        <v>48</v>
      </c>
      <c r="AK118" s="283">
        <v>70</v>
      </c>
      <c r="AL118" s="283">
        <v>200</v>
      </c>
      <c r="AM118" s="283"/>
      <c r="AN118" s="283">
        <v>2300</v>
      </c>
      <c r="AO118" s="283">
        <v>1800</v>
      </c>
      <c r="AP118" s="283" t="s">
        <v>3908</v>
      </c>
      <c r="AQ118" s="283">
        <v>18</v>
      </c>
      <c r="AR118" s="283">
        <v>4</v>
      </c>
      <c r="AS118" s="283" t="s">
        <v>4001</v>
      </c>
      <c r="AT118" s="283" t="s">
        <v>4002</v>
      </c>
      <c r="AU118" s="283" t="s">
        <v>774</v>
      </c>
      <c r="AV118" s="283"/>
      <c r="AW118" s="283"/>
      <c r="AX118" s="283"/>
      <c r="AY118" s="283">
        <v>50</v>
      </c>
      <c r="AZ118" s="283">
        <v>55</v>
      </c>
      <c r="BA118" s="283">
        <v>2.08</v>
      </c>
      <c r="BB118" s="283">
        <v>4.3</v>
      </c>
      <c r="BC118" s="283">
        <v>0</v>
      </c>
      <c r="BD118" s="283">
        <v>0</v>
      </c>
      <c r="BE118" s="283">
        <v>20</v>
      </c>
      <c r="BF118" s="283">
        <v>36</v>
      </c>
      <c r="BG118" s="283">
        <v>30</v>
      </c>
      <c r="BH118" s="283">
        <v>40</v>
      </c>
      <c r="BI118" s="283">
        <v>60</v>
      </c>
      <c r="BJ118" s="283">
        <v>40</v>
      </c>
      <c r="BK118" s="283">
        <v>14</v>
      </c>
      <c r="BL118" s="283">
        <v>5</v>
      </c>
      <c r="BM118" s="283">
        <v>20</v>
      </c>
      <c r="BN118" s="283">
        <v>9</v>
      </c>
      <c r="BO118" s="283" t="s">
        <v>3904</v>
      </c>
      <c r="BP118" s="283" t="s">
        <v>5001</v>
      </c>
      <c r="BQ118" s="283" t="s">
        <v>5201</v>
      </c>
      <c r="BR118" s="283" t="s">
        <v>5202</v>
      </c>
      <c r="BS118" s="283" t="s">
        <v>5004</v>
      </c>
    </row>
    <row r="119" spans="1:71">
      <c r="A119" s="283">
        <v>10011913</v>
      </c>
      <c r="B119" s="283" t="s">
        <v>564</v>
      </c>
      <c r="C119" s="283">
        <v>5</v>
      </c>
      <c r="D119" s="283" t="s">
        <v>60</v>
      </c>
      <c r="E119" s="283" t="s">
        <v>3896</v>
      </c>
      <c r="F119" s="283" t="s">
        <v>3897</v>
      </c>
      <c r="G119" s="283" t="s">
        <v>3898</v>
      </c>
      <c r="H119" s="283">
        <v>48</v>
      </c>
      <c r="I119" s="283">
        <v>0</v>
      </c>
      <c r="J119" s="283">
        <v>4</v>
      </c>
      <c r="K119" s="283">
        <v>4</v>
      </c>
      <c r="L119" s="283">
        <v>15</v>
      </c>
      <c r="M119" s="283" t="s">
        <v>3930</v>
      </c>
      <c r="N119" s="283">
        <v>31</v>
      </c>
      <c r="O119" s="283">
        <v>30</v>
      </c>
      <c r="P119" s="283">
        <v>0</v>
      </c>
      <c r="Q119" s="283">
        <v>40</v>
      </c>
      <c r="R119" s="283">
        <v>0</v>
      </c>
      <c r="S119" s="283">
        <v>0</v>
      </c>
      <c r="T119" s="283">
        <v>36</v>
      </c>
      <c r="U119" s="283">
        <v>25</v>
      </c>
      <c r="V119" s="283">
        <v>47</v>
      </c>
      <c r="W119" s="283">
        <v>30</v>
      </c>
      <c r="X119" s="283">
        <v>37</v>
      </c>
      <c r="Y119" s="283">
        <v>91</v>
      </c>
      <c r="Z119" s="283">
        <v>29</v>
      </c>
      <c r="AA119" s="283">
        <v>49</v>
      </c>
      <c r="AB119" s="283">
        <v>40</v>
      </c>
      <c r="AC119" s="283">
        <v>65</v>
      </c>
      <c r="AD119" s="283">
        <v>0</v>
      </c>
      <c r="AE119" s="283">
        <v>0</v>
      </c>
      <c r="AF119" s="283">
        <v>18</v>
      </c>
      <c r="AG119" s="283">
        <v>18</v>
      </c>
      <c r="AH119" s="283">
        <v>24</v>
      </c>
      <c r="AI119" s="283">
        <v>12</v>
      </c>
      <c r="AJ119" s="283">
        <v>72</v>
      </c>
      <c r="AK119" s="283">
        <v>0</v>
      </c>
      <c r="AL119" s="283"/>
      <c r="AM119" s="283"/>
      <c r="AN119" s="283"/>
      <c r="AO119" s="283"/>
      <c r="AP119" s="283"/>
      <c r="AQ119" s="283"/>
      <c r="AR119" s="283">
        <v>4</v>
      </c>
      <c r="AS119" s="283" t="s">
        <v>356</v>
      </c>
      <c r="AT119" s="283" t="s">
        <v>339</v>
      </c>
      <c r="AU119" s="283"/>
      <c r="AV119" s="283"/>
      <c r="AW119" s="283" t="s">
        <v>5783</v>
      </c>
      <c r="AX119" s="283"/>
      <c r="AY119" s="283">
        <v>50</v>
      </c>
      <c r="AZ119" s="283">
        <v>60</v>
      </c>
      <c r="BA119" s="283">
        <v>2.08</v>
      </c>
      <c r="BB119" s="283">
        <v>3.9</v>
      </c>
      <c r="BC119" s="283">
        <v>3</v>
      </c>
      <c r="BD119" s="283">
        <v>0</v>
      </c>
      <c r="BE119" s="283">
        <v>18</v>
      </c>
      <c r="BF119" s="283">
        <v>58</v>
      </c>
      <c r="BG119" s="283">
        <v>30</v>
      </c>
      <c r="BH119" s="283">
        <v>40</v>
      </c>
      <c r="BI119" s="283">
        <v>60</v>
      </c>
      <c r="BJ119" s="283">
        <v>40</v>
      </c>
      <c r="BK119" s="283">
        <v>3</v>
      </c>
      <c r="BL119" s="283">
        <v>4</v>
      </c>
      <c r="BM119" s="283">
        <v>0</v>
      </c>
      <c r="BN119" s="283">
        <v>5</v>
      </c>
      <c r="BO119" s="283" t="s">
        <v>3904</v>
      </c>
      <c r="BP119" s="283" t="s">
        <v>5001</v>
      </c>
      <c r="BQ119" s="283"/>
      <c r="BR119" s="283"/>
      <c r="BS119" s="283" t="s">
        <v>5004</v>
      </c>
    </row>
    <row r="120" spans="1:71">
      <c r="A120" s="283">
        <v>10012013</v>
      </c>
      <c r="B120" s="283" t="s">
        <v>570</v>
      </c>
      <c r="C120" s="283">
        <v>4</v>
      </c>
      <c r="D120" s="283" t="s">
        <v>60</v>
      </c>
      <c r="E120" s="283" t="s">
        <v>3896</v>
      </c>
      <c r="F120" s="283" t="s">
        <v>3897</v>
      </c>
      <c r="G120" s="283" t="s">
        <v>3918</v>
      </c>
      <c r="H120" s="283">
        <v>50</v>
      </c>
      <c r="I120" s="283">
        <v>2</v>
      </c>
      <c r="J120" s="283">
        <v>3</v>
      </c>
      <c r="K120" s="283">
        <v>3</v>
      </c>
      <c r="L120" s="283">
        <v>12</v>
      </c>
      <c r="M120" s="283" t="s">
        <v>3930</v>
      </c>
      <c r="N120" s="283">
        <v>32.5</v>
      </c>
      <c r="O120" s="283">
        <v>30</v>
      </c>
      <c r="P120" s="283">
        <v>0</v>
      </c>
      <c r="Q120" s="283">
        <v>40</v>
      </c>
      <c r="R120" s="283">
        <v>0</v>
      </c>
      <c r="S120" s="283">
        <v>0</v>
      </c>
      <c r="T120" s="283">
        <v>30</v>
      </c>
      <c r="U120" s="283">
        <v>25</v>
      </c>
      <c r="V120" s="283">
        <v>38</v>
      </c>
      <c r="W120" s="283">
        <v>30</v>
      </c>
      <c r="X120" s="283">
        <v>36</v>
      </c>
      <c r="Y120" s="283">
        <v>90</v>
      </c>
      <c r="Z120" s="283">
        <v>30</v>
      </c>
      <c r="AA120" s="283">
        <v>50</v>
      </c>
      <c r="AB120" s="283">
        <v>38</v>
      </c>
      <c r="AC120" s="283">
        <v>63</v>
      </c>
      <c r="AD120" s="283">
        <v>0</v>
      </c>
      <c r="AE120" s="283">
        <v>0</v>
      </c>
      <c r="AF120" s="283">
        <v>21</v>
      </c>
      <c r="AG120" s="283">
        <v>21</v>
      </c>
      <c r="AH120" s="283">
        <v>23</v>
      </c>
      <c r="AI120" s="283">
        <v>10</v>
      </c>
      <c r="AJ120" s="283">
        <v>75</v>
      </c>
      <c r="AK120" s="283">
        <v>75</v>
      </c>
      <c r="AL120" s="283">
        <v>300</v>
      </c>
      <c r="AM120" s="283"/>
      <c r="AN120" s="283">
        <v>1300</v>
      </c>
      <c r="AO120" s="283">
        <v>2000</v>
      </c>
      <c r="AP120" s="283" t="s">
        <v>3908</v>
      </c>
      <c r="AQ120" s="283">
        <v>20</v>
      </c>
      <c r="AR120" s="283">
        <v>4</v>
      </c>
      <c r="AS120" s="283" t="s">
        <v>3937</v>
      </c>
      <c r="AT120" s="283" t="s">
        <v>3938</v>
      </c>
      <c r="AU120" s="283" t="s">
        <v>4003</v>
      </c>
      <c r="AV120" s="283"/>
      <c r="AW120" s="283"/>
      <c r="AX120" s="283"/>
      <c r="AY120" s="283">
        <v>55</v>
      </c>
      <c r="AZ120" s="283">
        <v>60</v>
      </c>
      <c r="BA120" s="283">
        <v>2.08</v>
      </c>
      <c r="BB120" s="283">
        <v>3.9</v>
      </c>
      <c r="BC120" s="283">
        <v>0</v>
      </c>
      <c r="BD120" s="283">
        <v>0</v>
      </c>
      <c r="BE120" s="283">
        <v>15</v>
      </c>
      <c r="BF120" s="283">
        <v>45</v>
      </c>
      <c r="BG120" s="283">
        <v>30</v>
      </c>
      <c r="BH120" s="283">
        <v>40</v>
      </c>
      <c r="BI120" s="283">
        <v>60</v>
      </c>
      <c r="BJ120" s="283">
        <v>40</v>
      </c>
      <c r="BK120" s="283">
        <v>2</v>
      </c>
      <c r="BL120" s="283">
        <v>4</v>
      </c>
      <c r="BM120" s="283">
        <v>0</v>
      </c>
      <c r="BN120" s="283">
        <v>6</v>
      </c>
      <c r="BO120" s="283" t="s">
        <v>3904</v>
      </c>
      <c r="BP120" s="283" t="s">
        <v>5001</v>
      </c>
      <c r="BQ120" s="283"/>
      <c r="BR120" s="283"/>
      <c r="BS120" s="283" t="s">
        <v>5004</v>
      </c>
    </row>
    <row r="121" spans="1:71">
      <c r="A121" s="283">
        <v>10012113</v>
      </c>
      <c r="B121" s="283" t="s">
        <v>563</v>
      </c>
      <c r="C121" s="283">
        <v>5</v>
      </c>
      <c r="D121" s="283" t="s">
        <v>60</v>
      </c>
      <c r="E121" s="283" t="s">
        <v>3896</v>
      </c>
      <c r="F121" s="283" t="s">
        <v>3897</v>
      </c>
      <c r="G121" s="283" t="s">
        <v>3918</v>
      </c>
      <c r="H121" s="283">
        <v>50</v>
      </c>
      <c r="I121" s="283">
        <v>2</v>
      </c>
      <c r="J121" s="283">
        <v>4</v>
      </c>
      <c r="K121" s="283">
        <v>4</v>
      </c>
      <c r="L121" s="283">
        <v>55</v>
      </c>
      <c r="M121" s="283" t="s">
        <v>3930</v>
      </c>
      <c r="N121" s="283">
        <v>32.5</v>
      </c>
      <c r="O121" s="283">
        <v>30</v>
      </c>
      <c r="P121" s="283">
        <v>0</v>
      </c>
      <c r="Q121" s="283">
        <v>45</v>
      </c>
      <c r="R121" s="283">
        <v>0</v>
      </c>
      <c r="S121" s="283">
        <v>0</v>
      </c>
      <c r="T121" s="283">
        <v>30</v>
      </c>
      <c r="U121" s="283">
        <v>25</v>
      </c>
      <c r="V121" s="283">
        <v>40</v>
      </c>
      <c r="W121" s="283">
        <v>30</v>
      </c>
      <c r="X121" s="283">
        <v>37</v>
      </c>
      <c r="Y121" s="283">
        <v>91</v>
      </c>
      <c r="Z121" s="283">
        <v>30</v>
      </c>
      <c r="AA121" s="283">
        <v>50</v>
      </c>
      <c r="AB121" s="283">
        <v>40</v>
      </c>
      <c r="AC121" s="283">
        <v>70</v>
      </c>
      <c r="AD121" s="283">
        <v>0</v>
      </c>
      <c r="AE121" s="283">
        <v>0</v>
      </c>
      <c r="AF121" s="283">
        <v>21</v>
      </c>
      <c r="AG121" s="283">
        <v>21</v>
      </c>
      <c r="AH121" s="283">
        <v>23</v>
      </c>
      <c r="AI121" s="283">
        <v>10</v>
      </c>
      <c r="AJ121" s="283">
        <v>75</v>
      </c>
      <c r="AK121" s="283">
        <v>80</v>
      </c>
      <c r="AL121" s="283">
        <v>300</v>
      </c>
      <c r="AM121" s="283"/>
      <c r="AN121" s="283">
        <v>1500</v>
      </c>
      <c r="AO121" s="283">
        <v>2200</v>
      </c>
      <c r="AP121" s="283" t="s">
        <v>3908</v>
      </c>
      <c r="AQ121" s="283">
        <v>20</v>
      </c>
      <c r="AR121" s="283">
        <v>4</v>
      </c>
      <c r="AS121" s="283" t="s">
        <v>3938</v>
      </c>
      <c r="AT121" s="283" t="s">
        <v>4003</v>
      </c>
      <c r="AU121" s="283" t="s">
        <v>3937</v>
      </c>
      <c r="AV121" s="283" t="s">
        <v>4003</v>
      </c>
      <c r="AW121" s="283" t="s">
        <v>4004</v>
      </c>
      <c r="AX121" s="283"/>
      <c r="AY121" s="283">
        <v>55</v>
      </c>
      <c r="AZ121" s="283">
        <v>60</v>
      </c>
      <c r="BA121" s="283">
        <v>2.08</v>
      </c>
      <c r="BB121" s="283">
        <v>3.9</v>
      </c>
      <c r="BC121" s="283">
        <v>0</v>
      </c>
      <c r="BD121" s="283">
        <v>0</v>
      </c>
      <c r="BE121" s="283">
        <v>15</v>
      </c>
      <c r="BF121" s="283">
        <v>49</v>
      </c>
      <c r="BG121" s="283">
        <v>30</v>
      </c>
      <c r="BH121" s="283">
        <v>40</v>
      </c>
      <c r="BI121" s="283">
        <v>60</v>
      </c>
      <c r="BJ121" s="283">
        <v>40</v>
      </c>
      <c r="BK121" s="283">
        <v>2</v>
      </c>
      <c r="BL121" s="283">
        <v>5</v>
      </c>
      <c r="BM121" s="283">
        <v>0</v>
      </c>
      <c r="BN121" s="283">
        <v>8</v>
      </c>
      <c r="BO121" s="283" t="s">
        <v>3904</v>
      </c>
      <c r="BP121" s="283" t="s">
        <v>5001</v>
      </c>
      <c r="BQ121" s="283"/>
      <c r="BR121" s="283"/>
      <c r="BS121" s="283" t="s">
        <v>5004</v>
      </c>
    </row>
    <row r="122" spans="1:71">
      <c r="A122" s="283">
        <v>10012212</v>
      </c>
      <c r="B122" s="283" t="s">
        <v>736</v>
      </c>
      <c r="C122" s="283">
        <v>4</v>
      </c>
      <c r="D122" s="283" t="s">
        <v>59</v>
      </c>
      <c r="E122" s="283" t="s">
        <v>3934</v>
      </c>
      <c r="F122" s="283" t="s">
        <v>3935</v>
      </c>
      <c r="G122" s="283" t="s">
        <v>3905</v>
      </c>
      <c r="H122" s="283">
        <v>33</v>
      </c>
      <c r="I122" s="283">
        <v>-1</v>
      </c>
      <c r="J122" s="283">
        <v>1</v>
      </c>
      <c r="K122" s="283">
        <v>3</v>
      </c>
      <c r="L122" s="283">
        <v>9</v>
      </c>
      <c r="M122" s="283" t="s">
        <v>3930</v>
      </c>
      <c r="N122" s="283">
        <v>28</v>
      </c>
      <c r="O122" s="283">
        <v>20</v>
      </c>
      <c r="P122" s="283">
        <v>0</v>
      </c>
      <c r="Q122" s="283">
        <v>25</v>
      </c>
      <c r="R122" s="283">
        <v>0</v>
      </c>
      <c r="S122" s="283">
        <v>0</v>
      </c>
      <c r="T122" s="283">
        <v>13</v>
      </c>
      <c r="U122" s="283">
        <v>20</v>
      </c>
      <c r="V122" s="283">
        <v>19</v>
      </c>
      <c r="W122" s="283">
        <v>30</v>
      </c>
      <c r="X122" s="283">
        <v>34</v>
      </c>
      <c r="Y122" s="283">
        <v>85</v>
      </c>
      <c r="Z122" s="283">
        <v>28</v>
      </c>
      <c r="AA122" s="283">
        <v>48</v>
      </c>
      <c r="AB122" s="283">
        <v>36</v>
      </c>
      <c r="AC122" s="283">
        <v>61</v>
      </c>
      <c r="AD122" s="283">
        <v>0</v>
      </c>
      <c r="AE122" s="283">
        <v>0</v>
      </c>
      <c r="AF122" s="283">
        <v>21</v>
      </c>
      <c r="AG122" s="283">
        <v>15</v>
      </c>
      <c r="AH122" s="283">
        <v>4</v>
      </c>
      <c r="AI122" s="283">
        <v>0</v>
      </c>
      <c r="AJ122" s="283">
        <v>40</v>
      </c>
      <c r="AK122" s="283">
        <v>0</v>
      </c>
      <c r="AL122" s="283"/>
      <c r="AM122" s="283"/>
      <c r="AN122" s="283"/>
      <c r="AO122" s="283"/>
      <c r="AP122" s="283"/>
      <c r="AQ122" s="283"/>
      <c r="AR122" s="283">
        <v>3</v>
      </c>
      <c r="AS122" s="283" t="s">
        <v>3931</v>
      </c>
      <c r="AT122" s="283" t="s">
        <v>3933</v>
      </c>
      <c r="AU122" s="283"/>
      <c r="AV122" s="283"/>
      <c r="AW122" s="283"/>
      <c r="AX122" s="283"/>
      <c r="AY122" s="283">
        <v>35</v>
      </c>
      <c r="AZ122" s="283">
        <v>35</v>
      </c>
      <c r="BA122" s="283">
        <v>1.28</v>
      </c>
      <c r="BB122" s="283">
        <v>2.4</v>
      </c>
      <c r="BC122" s="283">
        <v>0</v>
      </c>
      <c r="BD122" s="283">
        <v>0</v>
      </c>
      <c r="BE122" s="283">
        <v>7</v>
      </c>
      <c r="BF122" s="283">
        <v>19</v>
      </c>
      <c r="BG122" s="283">
        <v>20</v>
      </c>
      <c r="BH122" s="283">
        <v>30</v>
      </c>
      <c r="BI122" s="283">
        <v>50</v>
      </c>
      <c r="BJ122" s="283">
        <v>20</v>
      </c>
      <c r="BK122" s="283">
        <v>2</v>
      </c>
      <c r="BL122" s="283">
        <v>2</v>
      </c>
      <c r="BM122" s="283">
        <v>0</v>
      </c>
      <c r="BN122" s="283">
        <v>4</v>
      </c>
      <c r="BO122" s="283" t="s">
        <v>3904</v>
      </c>
      <c r="BP122" s="283" t="s">
        <v>5001</v>
      </c>
      <c r="BQ122" s="283"/>
      <c r="BR122" s="283"/>
      <c r="BS122" s="283" t="s">
        <v>5004</v>
      </c>
    </row>
    <row r="123" spans="1:71">
      <c r="A123" s="283">
        <v>10012312</v>
      </c>
      <c r="B123" s="283" t="s">
        <v>578</v>
      </c>
      <c r="C123" s="283">
        <v>3</v>
      </c>
      <c r="D123" s="283" t="s">
        <v>59</v>
      </c>
      <c r="E123" s="283" t="s">
        <v>3934</v>
      </c>
      <c r="F123" s="283" t="s">
        <v>3935</v>
      </c>
      <c r="G123" s="283" t="s">
        <v>3918</v>
      </c>
      <c r="H123" s="283">
        <v>35</v>
      </c>
      <c r="I123" s="283">
        <v>1</v>
      </c>
      <c r="J123" s="283">
        <v>1</v>
      </c>
      <c r="K123" s="283">
        <v>3</v>
      </c>
      <c r="L123" s="283">
        <v>15</v>
      </c>
      <c r="M123" s="283" t="s">
        <v>3930</v>
      </c>
      <c r="N123" s="283">
        <v>16.5</v>
      </c>
      <c r="O123" s="283">
        <v>20</v>
      </c>
      <c r="P123" s="283">
        <v>0</v>
      </c>
      <c r="Q123" s="283">
        <v>20</v>
      </c>
      <c r="R123" s="283">
        <v>0</v>
      </c>
      <c r="S123" s="283">
        <v>0</v>
      </c>
      <c r="T123" s="283">
        <v>7</v>
      </c>
      <c r="U123" s="283">
        <v>20</v>
      </c>
      <c r="V123" s="283">
        <v>33</v>
      </c>
      <c r="W123" s="283">
        <v>30</v>
      </c>
      <c r="X123" s="283">
        <v>33</v>
      </c>
      <c r="Y123" s="283">
        <v>84</v>
      </c>
      <c r="Z123" s="283">
        <v>15</v>
      </c>
      <c r="AA123" s="283">
        <v>35</v>
      </c>
      <c r="AB123" s="283">
        <v>36</v>
      </c>
      <c r="AC123" s="283">
        <v>61</v>
      </c>
      <c r="AD123" s="283">
        <v>0</v>
      </c>
      <c r="AE123" s="283">
        <v>0</v>
      </c>
      <c r="AF123" s="283">
        <v>15</v>
      </c>
      <c r="AG123" s="283">
        <v>10</v>
      </c>
      <c r="AH123" s="283">
        <v>3</v>
      </c>
      <c r="AI123" s="283">
        <v>0</v>
      </c>
      <c r="AJ123" s="283">
        <v>28</v>
      </c>
      <c r="AK123" s="283">
        <v>52</v>
      </c>
      <c r="AL123" s="283">
        <v>400</v>
      </c>
      <c r="AM123" s="283"/>
      <c r="AN123" s="283">
        <v>800</v>
      </c>
      <c r="AO123" s="283">
        <v>600</v>
      </c>
      <c r="AP123" s="283" t="s">
        <v>3908</v>
      </c>
      <c r="AQ123" s="283">
        <v>10</v>
      </c>
      <c r="AR123" s="283">
        <v>3</v>
      </c>
      <c r="AS123" s="283" t="s">
        <v>4005</v>
      </c>
      <c r="AT123" s="283" t="s">
        <v>324</v>
      </c>
      <c r="AU123" s="283"/>
      <c r="AV123" s="283"/>
      <c r="AW123" s="283"/>
      <c r="AX123" s="283"/>
      <c r="AY123" s="283">
        <v>35</v>
      </c>
      <c r="AZ123" s="283">
        <v>40</v>
      </c>
      <c r="BA123" s="283">
        <v>1.28</v>
      </c>
      <c r="BB123" s="283">
        <v>2.4</v>
      </c>
      <c r="BC123" s="283">
        <v>0</v>
      </c>
      <c r="BD123" s="283">
        <v>0</v>
      </c>
      <c r="BE123" s="283">
        <v>4</v>
      </c>
      <c r="BF123" s="283">
        <v>38</v>
      </c>
      <c r="BG123" s="283">
        <v>20</v>
      </c>
      <c r="BH123" s="283">
        <v>30</v>
      </c>
      <c r="BI123" s="283">
        <v>50</v>
      </c>
      <c r="BJ123" s="283">
        <v>20</v>
      </c>
      <c r="BK123" s="283">
        <v>3</v>
      </c>
      <c r="BL123" s="283">
        <v>6</v>
      </c>
      <c r="BM123" s="283">
        <v>0</v>
      </c>
      <c r="BN123" s="283">
        <v>8</v>
      </c>
      <c r="BO123" s="283" t="s">
        <v>3904</v>
      </c>
      <c r="BP123" s="283" t="s">
        <v>5001</v>
      </c>
      <c r="BQ123" s="283" t="s">
        <v>5203</v>
      </c>
      <c r="BR123" s="283" t="s">
        <v>5204</v>
      </c>
      <c r="BS123" s="283" t="s">
        <v>5004</v>
      </c>
    </row>
    <row r="124" spans="1:71">
      <c r="A124" s="283">
        <v>10012412</v>
      </c>
      <c r="B124" s="283" t="s">
        <v>172</v>
      </c>
      <c r="C124" s="283">
        <v>4</v>
      </c>
      <c r="D124" s="283" t="s">
        <v>59</v>
      </c>
      <c r="E124" s="283" t="s">
        <v>3934</v>
      </c>
      <c r="F124" s="283" t="s">
        <v>3935</v>
      </c>
      <c r="G124" s="283" t="s">
        <v>3898</v>
      </c>
      <c r="H124" s="283">
        <v>35</v>
      </c>
      <c r="I124" s="283">
        <v>1</v>
      </c>
      <c r="J124" s="283">
        <v>2</v>
      </c>
      <c r="K124" s="283">
        <v>3</v>
      </c>
      <c r="L124" s="283">
        <v>30</v>
      </c>
      <c r="M124" s="283" t="s">
        <v>3930</v>
      </c>
      <c r="N124" s="283">
        <v>16.5</v>
      </c>
      <c r="O124" s="283">
        <v>20</v>
      </c>
      <c r="P124" s="283">
        <v>0</v>
      </c>
      <c r="Q124" s="283">
        <v>20</v>
      </c>
      <c r="R124" s="283">
        <v>0</v>
      </c>
      <c r="S124" s="283">
        <v>0</v>
      </c>
      <c r="T124" s="283">
        <v>7</v>
      </c>
      <c r="U124" s="283">
        <v>20</v>
      </c>
      <c r="V124" s="283">
        <v>33</v>
      </c>
      <c r="W124" s="283">
        <v>30</v>
      </c>
      <c r="X124" s="283">
        <v>34</v>
      </c>
      <c r="Y124" s="283">
        <v>85</v>
      </c>
      <c r="Z124" s="283">
        <v>15</v>
      </c>
      <c r="AA124" s="283">
        <v>35</v>
      </c>
      <c r="AB124" s="283">
        <v>36</v>
      </c>
      <c r="AC124" s="283">
        <v>61</v>
      </c>
      <c r="AD124" s="283">
        <v>5</v>
      </c>
      <c r="AE124" s="283">
        <v>15</v>
      </c>
      <c r="AF124" s="283">
        <v>15</v>
      </c>
      <c r="AG124" s="283">
        <v>10</v>
      </c>
      <c r="AH124" s="283">
        <v>3</v>
      </c>
      <c r="AI124" s="283">
        <v>0</v>
      </c>
      <c r="AJ124" s="283">
        <v>28</v>
      </c>
      <c r="AK124" s="283">
        <v>63</v>
      </c>
      <c r="AL124" s="283">
        <v>450</v>
      </c>
      <c r="AM124" s="283"/>
      <c r="AN124" s="283">
        <v>1300</v>
      </c>
      <c r="AO124" s="283">
        <v>800</v>
      </c>
      <c r="AP124" s="283" t="s">
        <v>3908</v>
      </c>
      <c r="AQ124" s="283">
        <v>12</v>
      </c>
      <c r="AR124" s="283">
        <v>3</v>
      </c>
      <c r="AS124" s="283" t="s">
        <v>4006</v>
      </c>
      <c r="AT124" s="283" t="s">
        <v>316</v>
      </c>
      <c r="AU124" s="283"/>
      <c r="AV124" s="283"/>
      <c r="AW124" s="283"/>
      <c r="AX124" s="283"/>
      <c r="AY124" s="283">
        <v>30</v>
      </c>
      <c r="AZ124" s="283">
        <v>40</v>
      </c>
      <c r="BA124" s="283">
        <v>1.28</v>
      </c>
      <c r="BB124" s="283">
        <v>2.4</v>
      </c>
      <c r="BC124" s="283">
        <v>2</v>
      </c>
      <c r="BD124" s="283">
        <v>0</v>
      </c>
      <c r="BE124" s="283">
        <v>4</v>
      </c>
      <c r="BF124" s="283">
        <v>33</v>
      </c>
      <c r="BG124" s="283">
        <v>20</v>
      </c>
      <c r="BH124" s="283">
        <v>30</v>
      </c>
      <c r="BI124" s="283">
        <v>50</v>
      </c>
      <c r="BJ124" s="283">
        <v>20</v>
      </c>
      <c r="BK124" s="283">
        <v>2</v>
      </c>
      <c r="BL124" s="283">
        <v>4</v>
      </c>
      <c r="BM124" s="283">
        <v>0</v>
      </c>
      <c r="BN124" s="283">
        <v>20</v>
      </c>
      <c r="BO124" s="283" t="s">
        <v>3904</v>
      </c>
      <c r="BP124" s="283" t="s">
        <v>5001</v>
      </c>
      <c r="BQ124" s="283"/>
      <c r="BR124" s="283" t="s">
        <v>5205</v>
      </c>
      <c r="BS124" s="283" t="s">
        <v>5004</v>
      </c>
    </row>
    <row r="125" spans="1:71">
      <c r="A125" s="283">
        <v>10012512</v>
      </c>
      <c r="B125" s="283" t="s">
        <v>576</v>
      </c>
      <c r="C125" s="283">
        <v>3</v>
      </c>
      <c r="D125" s="283" t="s">
        <v>59</v>
      </c>
      <c r="E125" s="283" t="s">
        <v>3934</v>
      </c>
      <c r="F125" s="283" t="s">
        <v>3935</v>
      </c>
      <c r="G125" s="283" t="s">
        <v>3898</v>
      </c>
      <c r="H125" s="283">
        <v>40</v>
      </c>
      <c r="I125" s="283">
        <v>0</v>
      </c>
      <c r="J125" s="283">
        <v>2</v>
      </c>
      <c r="K125" s="283">
        <v>3</v>
      </c>
      <c r="L125" s="283">
        <v>22</v>
      </c>
      <c r="M125" s="283" t="s">
        <v>3930</v>
      </c>
      <c r="N125" s="283">
        <v>25</v>
      </c>
      <c r="O125" s="283">
        <v>20</v>
      </c>
      <c r="P125" s="283">
        <v>0</v>
      </c>
      <c r="Q125" s="283">
        <v>20</v>
      </c>
      <c r="R125" s="283">
        <v>0</v>
      </c>
      <c r="S125" s="283">
        <v>0</v>
      </c>
      <c r="T125" s="283">
        <v>18</v>
      </c>
      <c r="U125" s="283">
        <v>20</v>
      </c>
      <c r="V125" s="283">
        <v>40</v>
      </c>
      <c r="W125" s="283">
        <v>30</v>
      </c>
      <c r="X125" s="283">
        <v>33</v>
      </c>
      <c r="Y125" s="283">
        <v>84</v>
      </c>
      <c r="Z125" s="283">
        <v>22</v>
      </c>
      <c r="AA125" s="283">
        <v>42</v>
      </c>
      <c r="AB125" s="283">
        <v>38</v>
      </c>
      <c r="AC125" s="283">
        <v>63</v>
      </c>
      <c r="AD125" s="283">
        <v>0</v>
      </c>
      <c r="AE125" s="283">
        <v>0</v>
      </c>
      <c r="AF125" s="283">
        <v>20</v>
      </c>
      <c r="AG125" s="283">
        <v>15</v>
      </c>
      <c r="AH125" s="283">
        <v>5</v>
      </c>
      <c r="AI125" s="283">
        <v>0</v>
      </c>
      <c r="AJ125" s="283">
        <v>40</v>
      </c>
      <c r="AK125" s="283">
        <v>52</v>
      </c>
      <c r="AL125" s="283">
        <v>300</v>
      </c>
      <c r="AM125" s="283"/>
      <c r="AN125" s="283">
        <v>650</v>
      </c>
      <c r="AO125" s="283">
        <v>700</v>
      </c>
      <c r="AP125" s="283" t="s">
        <v>3908</v>
      </c>
      <c r="AQ125" s="283">
        <v>10</v>
      </c>
      <c r="AR125" s="283">
        <v>3</v>
      </c>
      <c r="AS125" s="283" t="s">
        <v>4007</v>
      </c>
      <c r="AT125" s="283" t="s">
        <v>231</v>
      </c>
      <c r="AU125" s="283"/>
      <c r="AV125" s="283"/>
      <c r="AW125" s="283"/>
      <c r="AX125" s="283"/>
      <c r="AY125" s="283">
        <v>30</v>
      </c>
      <c r="AZ125" s="283">
        <v>40</v>
      </c>
      <c r="BA125" s="283">
        <v>1.28</v>
      </c>
      <c r="BB125" s="283">
        <v>2.4</v>
      </c>
      <c r="BC125" s="283">
        <v>2</v>
      </c>
      <c r="BD125" s="283">
        <v>0</v>
      </c>
      <c r="BE125" s="283">
        <v>9</v>
      </c>
      <c r="BF125" s="283">
        <v>44</v>
      </c>
      <c r="BG125" s="283">
        <v>20</v>
      </c>
      <c r="BH125" s="283">
        <v>30</v>
      </c>
      <c r="BI125" s="283">
        <v>50</v>
      </c>
      <c r="BJ125" s="283">
        <v>20</v>
      </c>
      <c r="BK125" s="283">
        <v>7</v>
      </c>
      <c r="BL125" s="283">
        <v>5</v>
      </c>
      <c r="BM125" s="283">
        <v>4</v>
      </c>
      <c r="BN125" s="283">
        <v>22</v>
      </c>
      <c r="BO125" s="283" t="s">
        <v>3904</v>
      </c>
      <c r="BP125" s="283" t="s">
        <v>5001</v>
      </c>
      <c r="BQ125" s="283" t="s">
        <v>5724</v>
      </c>
      <c r="BR125" s="283" t="s">
        <v>5206</v>
      </c>
      <c r="BS125" s="283" t="s">
        <v>5004</v>
      </c>
    </row>
    <row r="126" spans="1:71">
      <c r="A126" s="283">
        <v>10012612</v>
      </c>
      <c r="B126" s="283" t="s">
        <v>173</v>
      </c>
      <c r="C126" s="283">
        <v>3</v>
      </c>
      <c r="D126" s="283" t="s">
        <v>59</v>
      </c>
      <c r="E126" s="283" t="s">
        <v>3934</v>
      </c>
      <c r="F126" s="283" t="s">
        <v>3935</v>
      </c>
      <c r="G126" s="283" t="s">
        <v>3918</v>
      </c>
      <c r="H126" s="283">
        <v>36</v>
      </c>
      <c r="I126" s="283">
        <v>0</v>
      </c>
      <c r="J126" s="283">
        <v>2</v>
      </c>
      <c r="K126" s="283">
        <v>3</v>
      </c>
      <c r="L126" s="283">
        <v>10</v>
      </c>
      <c r="M126" s="283" t="s">
        <v>3930</v>
      </c>
      <c r="N126" s="283">
        <v>31</v>
      </c>
      <c r="O126" s="283">
        <v>20</v>
      </c>
      <c r="P126" s="283">
        <v>0</v>
      </c>
      <c r="Q126" s="283">
        <v>20</v>
      </c>
      <c r="R126" s="283">
        <v>0</v>
      </c>
      <c r="S126" s="283">
        <v>0</v>
      </c>
      <c r="T126" s="283">
        <v>20</v>
      </c>
      <c r="U126" s="283">
        <v>20</v>
      </c>
      <c r="V126" s="283">
        <v>45</v>
      </c>
      <c r="W126" s="283">
        <v>20</v>
      </c>
      <c r="X126" s="283">
        <v>33</v>
      </c>
      <c r="Y126" s="283">
        <v>84</v>
      </c>
      <c r="Z126" s="283">
        <v>28</v>
      </c>
      <c r="AA126" s="283">
        <v>48</v>
      </c>
      <c r="AB126" s="283">
        <v>39</v>
      </c>
      <c r="AC126" s="283">
        <v>64</v>
      </c>
      <c r="AD126" s="283">
        <v>0</v>
      </c>
      <c r="AE126" s="283">
        <v>0</v>
      </c>
      <c r="AF126" s="283">
        <v>10</v>
      </c>
      <c r="AG126" s="283">
        <v>15</v>
      </c>
      <c r="AH126" s="283">
        <v>10</v>
      </c>
      <c r="AI126" s="283">
        <v>0</v>
      </c>
      <c r="AJ126" s="283">
        <v>35</v>
      </c>
      <c r="AK126" s="283">
        <v>52</v>
      </c>
      <c r="AL126" s="283">
        <v>300</v>
      </c>
      <c r="AM126" s="283"/>
      <c r="AN126" s="283">
        <v>650</v>
      </c>
      <c r="AO126" s="283">
        <v>700</v>
      </c>
      <c r="AP126" s="283" t="s">
        <v>3908</v>
      </c>
      <c r="AQ126" s="283">
        <v>10</v>
      </c>
      <c r="AR126" s="283">
        <v>3</v>
      </c>
      <c r="AS126" s="283" t="s">
        <v>4005</v>
      </c>
      <c r="AT126" s="283" t="s">
        <v>324</v>
      </c>
      <c r="AU126" s="283"/>
      <c r="AV126" s="283"/>
      <c r="AW126" s="283"/>
      <c r="AX126" s="283"/>
      <c r="AY126" s="283">
        <v>35</v>
      </c>
      <c r="AZ126" s="283">
        <v>40</v>
      </c>
      <c r="BA126" s="283">
        <v>1.28</v>
      </c>
      <c r="BB126" s="283">
        <v>2.4</v>
      </c>
      <c r="BC126" s="283">
        <v>0</v>
      </c>
      <c r="BD126" s="283">
        <v>0</v>
      </c>
      <c r="BE126" s="283">
        <v>10</v>
      </c>
      <c r="BF126" s="283">
        <v>50</v>
      </c>
      <c r="BG126" s="283">
        <v>20</v>
      </c>
      <c r="BH126" s="283">
        <v>30</v>
      </c>
      <c r="BI126" s="283">
        <v>50</v>
      </c>
      <c r="BJ126" s="283">
        <v>20</v>
      </c>
      <c r="BK126" s="283">
        <v>3</v>
      </c>
      <c r="BL126" s="283">
        <v>6</v>
      </c>
      <c r="BM126" s="283">
        <v>0</v>
      </c>
      <c r="BN126" s="283">
        <v>8</v>
      </c>
      <c r="BO126" s="283" t="s">
        <v>3904</v>
      </c>
      <c r="BP126" s="283" t="s">
        <v>5001</v>
      </c>
      <c r="BQ126" s="283" t="s">
        <v>5207</v>
      </c>
      <c r="BR126" s="283" t="s">
        <v>5208</v>
      </c>
      <c r="BS126" s="283" t="s">
        <v>5004</v>
      </c>
    </row>
    <row r="127" spans="1:71">
      <c r="A127" s="283">
        <v>10012712</v>
      </c>
      <c r="B127" s="283" t="s">
        <v>577</v>
      </c>
      <c r="C127" s="283">
        <v>3</v>
      </c>
      <c r="D127" s="283" t="s">
        <v>59</v>
      </c>
      <c r="E127" s="283" t="s">
        <v>3934</v>
      </c>
      <c r="F127" s="283" t="s">
        <v>3935</v>
      </c>
      <c r="G127" s="283" t="s">
        <v>3898</v>
      </c>
      <c r="H127" s="283">
        <v>43</v>
      </c>
      <c r="I127" s="283">
        <v>1</v>
      </c>
      <c r="J127" s="283">
        <v>1</v>
      </c>
      <c r="K127" s="283">
        <v>2</v>
      </c>
      <c r="L127" s="283">
        <v>21</v>
      </c>
      <c r="M127" s="283" t="s">
        <v>3930</v>
      </c>
      <c r="N127" s="283">
        <v>24</v>
      </c>
      <c r="O127" s="283">
        <v>20</v>
      </c>
      <c r="P127" s="283">
        <v>0</v>
      </c>
      <c r="Q127" s="283">
        <v>20</v>
      </c>
      <c r="R127" s="283">
        <v>0</v>
      </c>
      <c r="S127" s="283">
        <v>0</v>
      </c>
      <c r="T127" s="283">
        <v>22</v>
      </c>
      <c r="U127" s="283">
        <v>20</v>
      </c>
      <c r="V127" s="283">
        <v>42</v>
      </c>
      <c r="W127" s="283">
        <v>30</v>
      </c>
      <c r="X127" s="283">
        <v>33</v>
      </c>
      <c r="Y127" s="283">
        <v>84</v>
      </c>
      <c r="Z127" s="283">
        <v>21</v>
      </c>
      <c r="AA127" s="283">
        <v>41</v>
      </c>
      <c r="AB127" s="283">
        <v>36</v>
      </c>
      <c r="AC127" s="283">
        <v>61</v>
      </c>
      <c r="AD127" s="283">
        <v>0</v>
      </c>
      <c r="AE127" s="283">
        <v>0</v>
      </c>
      <c r="AF127" s="283">
        <v>20</v>
      </c>
      <c r="AG127" s="283">
        <v>10</v>
      </c>
      <c r="AH127" s="283">
        <v>5</v>
      </c>
      <c r="AI127" s="283">
        <v>0</v>
      </c>
      <c r="AJ127" s="283">
        <v>35</v>
      </c>
      <c r="AK127" s="283">
        <v>0</v>
      </c>
      <c r="AL127" s="283"/>
      <c r="AM127" s="283"/>
      <c r="AN127" s="283"/>
      <c r="AO127" s="283"/>
      <c r="AP127" s="283"/>
      <c r="AQ127" s="283"/>
      <c r="AR127" s="283">
        <v>3</v>
      </c>
      <c r="AS127" s="283" t="s">
        <v>316</v>
      </c>
      <c r="AT127" s="283" t="s">
        <v>4006</v>
      </c>
      <c r="AU127" s="283"/>
      <c r="AV127" s="283"/>
      <c r="AW127" s="283"/>
      <c r="AX127" s="283"/>
      <c r="AY127" s="283">
        <v>30</v>
      </c>
      <c r="AZ127" s="283">
        <v>40</v>
      </c>
      <c r="BA127" s="283">
        <v>1.28</v>
      </c>
      <c r="BB127" s="283">
        <v>2.4</v>
      </c>
      <c r="BC127" s="283">
        <v>2</v>
      </c>
      <c r="BD127" s="283">
        <v>0</v>
      </c>
      <c r="BE127" s="283">
        <v>11</v>
      </c>
      <c r="BF127" s="283">
        <v>48</v>
      </c>
      <c r="BG127" s="283">
        <v>20</v>
      </c>
      <c r="BH127" s="283">
        <v>30</v>
      </c>
      <c r="BI127" s="283">
        <v>50</v>
      </c>
      <c r="BJ127" s="283">
        <v>20</v>
      </c>
      <c r="BK127" s="283">
        <v>2</v>
      </c>
      <c r="BL127" s="283">
        <v>4</v>
      </c>
      <c r="BM127" s="283">
        <v>0</v>
      </c>
      <c r="BN127" s="283">
        <v>20</v>
      </c>
      <c r="BO127" s="283" t="s">
        <v>3904</v>
      </c>
      <c r="BP127" s="283" t="s">
        <v>5001</v>
      </c>
      <c r="BQ127" s="283" t="s">
        <v>5209</v>
      </c>
      <c r="BR127" s="283" t="s">
        <v>5210</v>
      </c>
      <c r="BS127" s="283" t="s">
        <v>5004</v>
      </c>
    </row>
    <row r="128" spans="1:71">
      <c r="A128" s="283">
        <v>10012813</v>
      </c>
      <c r="B128" s="283" t="s">
        <v>4008</v>
      </c>
      <c r="C128" s="283">
        <v>3</v>
      </c>
      <c r="D128" s="283" t="s">
        <v>56</v>
      </c>
      <c r="E128" s="283" t="s">
        <v>3896</v>
      </c>
      <c r="F128" s="283" t="s">
        <v>3897</v>
      </c>
      <c r="G128" s="283" t="s">
        <v>3910</v>
      </c>
      <c r="H128" s="283">
        <v>55</v>
      </c>
      <c r="I128" s="283">
        <v>1</v>
      </c>
      <c r="J128" s="283">
        <v>2</v>
      </c>
      <c r="K128" s="283">
        <v>2</v>
      </c>
      <c r="L128" s="283">
        <v>13</v>
      </c>
      <c r="M128" s="283" t="s">
        <v>3899</v>
      </c>
      <c r="N128" s="283">
        <v>27.5</v>
      </c>
      <c r="O128" s="283">
        <v>25</v>
      </c>
      <c r="P128" s="283">
        <v>43</v>
      </c>
      <c r="Q128" s="283">
        <v>25</v>
      </c>
      <c r="R128" s="283">
        <v>12</v>
      </c>
      <c r="S128" s="283">
        <v>30</v>
      </c>
      <c r="T128" s="283">
        <v>35</v>
      </c>
      <c r="U128" s="283">
        <v>15</v>
      </c>
      <c r="V128" s="283">
        <v>20</v>
      </c>
      <c r="W128" s="283">
        <v>30</v>
      </c>
      <c r="X128" s="283">
        <v>38</v>
      </c>
      <c r="Y128" s="283">
        <v>89</v>
      </c>
      <c r="Z128" s="283">
        <v>25</v>
      </c>
      <c r="AA128" s="283">
        <v>55</v>
      </c>
      <c r="AB128" s="283">
        <v>13</v>
      </c>
      <c r="AC128" s="283">
        <v>38</v>
      </c>
      <c r="AD128" s="283">
        <v>0</v>
      </c>
      <c r="AE128" s="283">
        <v>0</v>
      </c>
      <c r="AF128" s="283">
        <v>2</v>
      </c>
      <c r="AG128" s="283">
        <v>2</v>
      </c>
      <c r="AH128" s="283">
        <v>2</v>
      </c>
      <c r="AI128" s="283"/>
      <c r="AJ128" s="283">
        <v>6</v>
      </c>
      <c r="AK128" s="283">
        <v>0</v>
      </c>
      <c r="AL128" s="283"/>
      <c r="AM128" s="283"/>
      <c r="AN128" s="283"/>
      <c r="AO128" s="283"/>
      <c r="AP128" s="283"/>
      <c r="AQ128" s="283"/>
      <c r="AR128" s="283">
        <v>3</v>
      </c>
      <c r="AS128" s="283" t="s">
        <v>3998</v>
      </c>
      <c r="AT128" s="283" t="s">
        <v>4009</v>
      </c>
      <c r="AU128" s="283"/>
      <c r="AV128" s="283"/>
      <c r="AW128" s="283"/>
      <c r="AX128" s="283"/>
      <c r="AY128" s="283">
        <v>50</v>
      </c>
      <c r="AZ128" s="283">
        <v>90</v>
      </c>
      <c r="BA128" s="283">
        <v>2.08</v>
      </c>
      <c r="BB128" s="283">
        <v>4.3</v>
      </c>
      <c r="BC128" s="283">
        <v>43</v>
      </c>
      <c r="BD128" s="283">
        <v>0</v>
      </c>
      <c r="BE128" s="283">
        <v>38</v>
      </c>
      <c r="BF128" s="283">
        <v>10</v>
      </c>
      <c r="BG128" s="283">
        <v>40</v>
      </c>
      <c r="BH128" s="283">
        <v>50</v>
      </c>
      <c r="BI128" s="283">
        <v>40</v>
      </c>
      <c r="BJ128" s="283">
        <v>0</v>
      </c>
      <c r="BK128" s="283">
        <v>3</v>
      </c>
      <c r="BL128" s="283">
        <v>8</v>
      </c>
      <c r="BM128" s="283">
        <v>14</v>
      </c>
      <c r="BN128" s="283">
        <v>0</v>
      </c>
      <c r="BO128" s="283" t="s">
        <v>3904</v>
      </c>
      <c r="BP128" s="283" t="s">
        <v>5001</v>
      </c>
      <c r="BQ128" s="283" t="s">
        <v>5211</v>
      </c>
      <c r="BR128" s="283" t="s">
        <v>5212</v>
      </c>
      <c r="BS128" s="283" t="s">
        <v>5004</v>
      </c>
    </row>
    <row r="129" spans="1:71">
      <c r="A129" s="283">
        <v>10012913</v>
      </c>
      <c r="B129" s="283" t="s">
        <v>4010</v>
      </c>
      <c r="C129" s="283">
        <v>3</v>
      </c>
      <c r="D129" s="283" t="s">
        <v>56</v>
      </c>
      <c r="E129" s="283" t="s">
        <v>3896</v>
      </c>
      <c r="F129" s="283" t="s">
        <v>3897</v>
      </c>
      <c r="G129" s="283" t="s">
        <v>3910</v>
      </c>
      <c r="H129" s="283">
        <v>55</v>
      </c>
      <c r="I129" s="283">
        <v>1</v>
      </c>
      <c r="J129" s="283">
        <v>2</v>
      </c>
      <c r="K129" s="283">
        <v>2</v>
      </c>
      <c r="L129" s="283">
        <v>15</v>
      </c>
      <c r="M129" s="283" t="s">
        <v>3899</v>
      </c>
      <c r="N129" s="283">
        <v>27.5</v>
      </c>
      <c r="O129" s="283">
        <v>25</v>
      </c>
      <c r="P129" s="283">
        <v>43</v>
      </c>
      <c r="Q129" s="283">
        <v>25</v>
      </c>
      <c r="R129" s="283">
        <v>12</v>
      </c>
      <c r="S129" s="283">
        <v>30</v>
      </c>
      <c r="T129" s="283">
        <v>35</v>
      </c>
      <c r="U129" s="283">
        <v>15</v>
      </c>
      <c r="V129" s="283">
        <v>20</v>
      </c>
      <c r="W129" s="283">
        <v>30</v>
      </c>
      <c r="X129" s="283">
        <v>38</v>
      </c>
      <c r="Y129" s="283">
        <v>89</v>
      </c>
      <c r="Z129" s="283">
        <v>25</v>
      </c>
      <c r="AA129" s="283">
        <v>55</v>
      </c>
      <c r="AB129" s="283">
        <v>13</v>
      </c>
      <c r="AC129" s="283">
        <v>38</v>
      </c>
      <c r="AD129" s="283">
        <v>0</v>
      </c>
      <c r="AE129" s="283">
        <v>0</v>
      </c>
      <c r="AF129" s="283">
        <v>2</v>
      </c>
      <c r="AG129" s="283">
        <v>2</v>
      </c>
      <c r="AH129" s="283">
        <v>2</v>
      </c>
      <c r="AI129" s="283"/>
      <c r="AJ129" s="283">
        <v>6</v>
      </c>
      <c r="AK129" s="283">
        <v>0</v>
      </c>
      <c r="AL129" s="283"/>
      <c r="AM129" s="283"/>
      <c r="AN129" s="283"/>
      <c r="AO129" s="283"/>
      <c r="AP129" s="283"/>
      <c r="AQ129" s="283"/>
      <c r="AR129" s="283">
        <v>3</v>
      </c>
      <c r="AS129" s="283" t="s">
        <v>3998</v>
      </c>
      <c r="AT129" s="283" t="s">
        <v>4009</v>
      </c>
      <c r="AU129" s="283"/>
      <c r="AV129" s="283"/>
      <c r="AW129" s="283"/>
      <c r="AX129" s="283"/>
      <c r="AY129" s="283">
        <v>50</v>
      </c>
      <c r="AZ129" s="283">
        <v>90</v>
      </c>
      <c r="BA129" s="283">
        <v>2.08</v>
      </c>
      <c r="BB129" s="283">
        <v>4.3</v>
      </c>
      <c r="BC129" s="283">
        <v>43</v>
      </c>
      <c r="BD129" s="283">
        <v>0</v>
      </c>
      <c r="BE129" s="283">
        <v>38</v>
      </c>
      <c r="BF129" s="283">
        <v>10</v>
      </c>
      <c r="BG129" s="283">
        <v>40</v>
      </c>
      <c r="BH129" s="283">
        <v>50</v>
      </c>
      <c r="BI129" s="283">
        <v>40</v>
      </c>
      <c r="BJ129" s="283">
        <v>0</v>
      </c>
      <c r="BK129" s="283">
        <v>3</v>
      </c>
      <c r="BL129" s="283">
        <v>8</v>
      </c>
      <c r="BM129" s="283">
        <v>14</v>
      </c>
      <c r="BN129" s="283">
        <v>0</v>
      </c>
      <c r="BO129" s="283" t="s">
        <v>3904</v>
      </c>
      <c r="BP129" s="283" t="s">
        <v>5001</v>
      </c>
      <c r="BQ129" s="283" t="s">
        <v>5213</v>
      </c>
      <c r="BR129" s="283" t="s">
        <v>5214</v>
      </c>
      <c r="BS129" s="283" t="s">
        <v>5004</v>
      </c>
    </row>
    <row r="130" spans="1:71">
      <c r="A130" s="283">
        <v>10013013</v>
      </c>
      <c r="B130" s="283" t="s">
        <v>745</v>
      </c>
      <c r="C130" s="283">
        <v>4</v>
      </c>
      <c r="D130" s="283" t="s">
        <v>56</v>
      </c>
      <c r="E130" s="283" t="s">
        <v>3896</v>
      </c>
      <c r="F130" s="283" t="s">
        <v>3897</v>
      </c>
      <c r="G130" s="283" t="s">
        <v>3910</v>
      </c>
      <c r="H130" s="283">
        <v>57</v>
      </c>
      <c r="I130" s="283">
        <v>-1</v>
      </c>
      <c r="J130" s="283">
        <v>2</v>
      </c>
      <c r="K130" s="283">
        <v>2</v>
      </c>
      <c r="L130" s="283">
        <v>8</v>
      </c>
      <c r="M130" s="283" t="s">
        <v>3899</v>
      </c>
      <c r="N130" s="283">
        <v>27.5</v>
      </c>
      <c r="O130" s="283">
        <v>25</v>
      </c>
      <c r="P130" s="283">
        <v>43</v>
      </c>
      <c r="Q130" s="283">
        <v>25</v>
      </c>
      <c r="R130" s="283">
        <v>12</v>
      </c>
      <c r="S130" s="283">
        <v>30</v>
      </c>
      <c r="T130" s="283">
        <v>36</v>
      </c>
      <c r="U130" s="283">
        <v>14</v>
      </c>
      <c r="V130" s="283">
        <v>22</v>
      </c>
      <c r="W130" s="283">
        <v>30</v>
      </c>
      <c r="X130" s="283">
        <v>39</v>
      </c>
      <c r="Y130" s="283">
        <v>90</v>
      </c>
      <c r="Z130" s="283">
        <v>25</v>
      </c>
      <c r="AA130" s="283">
        <v>55</v>
      </c>
      <c r="AB130" s="283">
        <v>14</v>
      </c>
      <c r="AC130" s="283">
        <v>39</v>
      </c>
      <c r="AD130" s="283">
        <v>0</v>
      </c>
      <c r="AE130" s="283">
        <v>0</v>
      </c>
      <c r="AF130" s="283">
        <v>2</v>
      </c>
      <c r="AG130" s="283">
        <v>2</v>
      </c>
      <c r="AH130" s="283">
        <v>2</v>
      </c>
      <c r="AI130" s="283"/>
      <c r="AJ130" s="283">
        <v>6</v>
      </c>
      <c r="AK130" s="283">
        <v>55</v>
      </c>
      <c r="AL130" s="283">
        <v>350</v>
      </c>
      <c r="AM130" s="283">
        <v>400</v>
      </c>
      <c r="AN130" s="283">
        <v>750</v>
      </c>
      <c r="AO130" s="283"/>
      <c r="AP130" s="283" t="s">
        <v>3942</v>
      </c>
      <c r="AQ130" s="283">
        <v>15</v>
      </c>
      <c r="AR130" s="283">
        <v>3</v>
      </c>
      <c r="AS130" s="283" t="s">
        <v>3998</v>
      </c>
      <c r="AT130" s="283" t="s">
        <v>4009</v>
      </c>
      <c r="AU130" s="283"/>
      <c r="AV130" s="283"/>
      <c r="AW130" s="283"/>
      <c r="AX130" s="283"/>
      <c r="AY130" s="283">
        <v>50</v>
      </c>
      <c r="AZ130" s="283">
        <v>90</v>
      </c>
      <c r="BA130" s="283">
        <v>2.08</v>
      </c>
      <c r="BB130" s="283">
        <v>4.3</v>
      </c>
      <c r="BC130" s="283">
        <v>43</v>
      </c>
      <c r="BD130" s="283">
        <v>0</v>
      </c>
      <c r="BE130" s="283">
        <v>39</v>
      </c>
      <c r="BF130" s="283">
        <v>11</v>
      </c>
      <c r="BG130" s="283">
        <v>40</v>
      </c>
      <c r="BH130" s="283">
        <v>50</v>
      </c>
      <c r="BI130" s="283">
        <v>40</v>
      </c>
      <c r="BJ130" s="283">
        <v>0</v>
      </c>
      <c r="BK130" s="283">
        <v>3</v>
      </c>
      <c r="BL130" s="283">
        <v>8</v>
      </c>
      <c r="BM130" s="283">
        <v>14</v>
      </c>
      <c r="BN130" s="283">
        <v>0</v>
      </c>
      <c r="BO130" s="283" t="s">
        <v>3904</v>
      </c>
      <c r="BP130" s="283" t="s">
        <v>5001</v>
      </c>
      <c r="BQ130" s="283" t="s">
        <v>5215</v>
      </c>
      <c r="BR130" s="283" t="s">
        <v>5216</v>
      </c>
      <c r="BS130" s="283" t="s">
        <v>5004</v>
      </c>
    </row>
    <row r="131" spans="1:71">
      <c r="A131" s="283">
        <v>10013112</v>
      </c>
      <c r="B131" s="283" t="s">
        <v>184</v>
      </c>
      <c r="C131" s="283">
        <v>3</v>
      </c>
      <c r="D131" s="283" t="s">
        <v>55</v>
      </c>
      <c r="E131" s="283" t="s">
        <v>3934</v>
      </c>
      <c r="F131" s="283" t="s">
        <v>3940</v>
      </c>
      <c r="G131" s="283" t="s">
        <v>3905</v>
      </c>
      <c r="H131" s="283">
        <v>36</v>
      </c>
      <c r="I131" s="283">
        <v>0</v>
      </c>
      <c r="J131" s="283">
        <v>2</v>
      </c>
      <c r="K131" s="283">
        <v>2</v>
      </c>
      <c r="L131" s="283">
        <v>10</v>
      </c>
      <c r="M131" s="283" t="s">
        <v>3941</v>
      </c>
      <c r="N131" s="283">
        <v>35</v>
      </c>
      <c r="O131" s="283">
        <v>20</v>
      </c>
      <c r="P131" s="283">
        <v>28</v>
      </c>
      <c r="Q131" s="283">
        <v>20</v>
      </c>
      <c r="R131" s="283">
        <v>16</v>
      </c>
      <c r="S131" s="283">
        <v>35</v>
      </c>
      <c r="T131" s="283">
        <v>26</v>
      </c>
      <c r="U131" s="283">
        <v>15</v>
      </c>
      <c r="V131" s="283">
        <v>18</v>
      </c>
      <c r="W131" s="283">
        <v>30</v>
      </c>
      <c r="X131" s="283">
        <v>35</v>
      </c>
      <c r="Y131" s="283">
        <v>86</v>
      </c>
      <c r="Z131" s="283">
        <v>35</v>
      </c>
      <c r="AA131" s="283">
        <v>75</v>
      </c>
      <c r="AB131" s="283">
        <v>11</v>
      </c>
      <c r="AC131" s="283">
        <v>46</v>
      </c>
      <c r="AD131" s="283">
        <v>0</v>
      </c>
      <c r="AE131" s="283">
        <v>0</v>
      </c>
      <c r="AF131" s="283">
        <v>2</v>
      </c>
      <c r="AG131" s="283">
        <v>2</v>
      </c>
      <c r="AH131" s="283">
        <v>2</v>
      </c>
      <c r="AI131" s="283"/>
      <c r="AJ131" s="283">
        <v>6</v>
      </c>
      <c r="AK131" s="283">
        <v>44</v>
      </c>
      <c r="AL131" s="283">
        <v>450</v>
      </c>
      <c r="AM131" s="283">
        <v>200</v>
      </c>
      <c r="AN131" s="283">
        <v>400</v>
      </c>
      <c r="AO131" s="283"/>
      <c r="AP131" s="283" t="s">
        <v>3942</v>
      </c>
      <c r="AQ131" s="283">
        <v>6</v>
      </c>
      <c r="AR131" s="283">
        <v>3</v>
      </c>
      <c r="AS131" s="283" t="s">
        <v>3943</v>
      </c>
      <c r="AT131" s="283"/>
      <c r="AU131" s="283"/>
      <c r="AV131" s="283"/>
      <c r="AW131" s="283"/>
      <c r="AX131" s="283"/>
      <c r="AY131" s="283">
        <v>40</v>
      </c>
      <c r="AZ131" s="283">
        <v>65</v>
      </c>
      <c r="BA131" s="283">
        <v>1.28</v>
      </c>
      <c r="BB131" s="283">
        <v>2.4</v>
      </c>
      <c r="BC131" s="283">
        <v>28</v>
      </c>
      <c r="BD131" s="283">
        <v>10</v>
      </c>
      <c r="BE131" s="283">
        <v>13</v>
      </c>
      <c r="BF131" s="283">
        <v>9</v>
      </c>
      <c r="BG131" s="283">
        <v>30</v>
      </c>
      <c r="BH131" s="283">
        <v>40</v>
      </c>
      <c r="BI131" s="283">
        <v>30</v>
      </c>
      <c r="BJ131" s="283">
        <v>0</v>
      </c>
      <c r="BK131" s="283">
        <v>0</v>
      </c>
      <c r="BL131" s="283">
        <v>3</v>
      </c>
      <c r="BM131" s="283">
        <v>4</v>
      </c>
      <c r="BN131" s="283">
        <v>0</v>
      </c>
      <c r="BO131" s="283" t="s">
        <v>3904</v>
      </c>
      <c r="BP131" s="283" t="s">
        <v>5001</v>
      </c>
      <c r="BQ131" s="283" t="s">
        <v>5217</v>
      </c>
      <c r="BR131" s="283" t="s">
        <v>5218</v>
      </c>
      <c r="BS131" s="283" t="s">
        <v>5004</v>
      </c>
    </row>
    <row r="132" spans="1:71">
      <c r="A132" s="283">
        <v>10013212</v>
      </c>
      <c r="B132" s="283" t="s">
        <v>185</v>
      </c>
      <c r="C132" s="283">
        <v>3</v>
      </c>
      <c r="D132" s="283" t="s">
        <v>55</v>
      </c>
      <c r="E132" s="283" t="s">
        <v>3934</v>
      </c>
      <c r="F132" s="283" t="s">
        <v>3940</v>
      </c>
      <c r="G132" s="283" t="s">
        <v>3905</v>
      </c>
      <c r="H132" s="283">
        <v>36</v>
      </c>
      <c r="I132" s="283">
        <v>0</v>
      </c>
      <c r="J132" s="283">
        <v>2</v>
      </c>
      <c r="K132" s="283">
        <v>2</v>
      </c>
      <c r="L132" s="283">
        <v>15</v>
      </c>
      <c r="M132" s="283" t="s">
        <v>3941</v>
      </c>
      <c r="N132" s="283">
        <v>35</v>
      </c>
      <c r="O132" s="283">
        <v>20</v>
      </c>
      <c r="P132" s="283">
        <v>28</v>
      </c>
      <c r="Q132" s="283">
        <v>20</v>
      </c>
      <c r="R132" s="283">
        <v>16</v>
      </c>
      <c r="S132" s="283">
        <v>35</v>
      </c>
      <c r="T132" s="283">
        <v>26</v>
      </c>
      <c r="U132" s="283">
        <v>15</v>
      </c>
      <c r="V132" s="283">
        <v>18</v>
      </c>
      <c r="W132" s="283">
        <v>30</v>
      </c>
      <c r="X132" s="283">
        <v>35</v>
      </c>
      <c r="Y132" s="283">
        <v>86</v>
      </c>
      <c r="Z132" s="283">
        <v>35</v>
      </c>
      <c r="AA132" s="283">
        <v>75</v>
      </c>
      <c r="AB132" s="283">
        <v>11</v>
      </c>
      <c r="AC132" s="283">
        <v>46</v>
      </c>
      <c r="AD132" s="283">
        <v>0</v>
      </c>
      <c r="AE132" s="283">
        <v>0</v>
      </c>
      <c r="AF132" s="283">
        <v>2</v>
      </c>
      <c r="AG132" s="283">
        <v>2</v>
      </c>
      <c r="AH132" s="283">
        <v>2</v>
      </c>
      <c r="AI132" s="283"/>
      <c r="AJ132" s="283">
        <v>6</v>
      </c>
      <c r="AK132" s="283">
        <v>44</v>
      </c>
      <c r="AL132" s="283">
        <v>450</v>
      </c>
      <c r="AM132" s="283">
        <v>200</v>
      </c>
      <c r="AN132" s="283">
        <v>400</v>
      </c>
      <c r="AO132" s="283"/>
      <c r="AP132" s="283" t="s">
        <v>3942</v>
      </c>
      <c r="AQ132" s="283">
        <v>6</v>
      </c>
      <c r="AR132" s="283">
        <v>3</v>
      </c>
      <c r="AS132" s="283" t="s">
        <v>3943</v>
      </c>
      <c r="AT132" s="283"/>
      <c r="AU132" s="283"/>
      <c r="AV132" s="283"/>
      <c r="AW132" s="283"/>
      <c r="AX132" s="283"/>
      <c r="AY132" s="283">
        <v>40</v>
      </c>
      <c r="AZ132" s="283">
        <v>65</v>
      </c>
      <c r="BA132" s="283">
        <v>1.28</v>
      </c>
      <c r="BB132" s="283">
        <v>2.4</v>
      </c>
      <c r="BC132" s="283">
        <v>28</v>
      </c>
      <c r="BD132" s="283">
        <v>10</v>
      </c>
      <c r="BE132" s="283">
        <v>13</v>
      </c>
      <c r="BF132" s="283">
        <v>9</v>
      </c>
      <c r="BG132" s="283">
        <v>30</v>
      </c>
      <c r="BH132" s="283">
        <v>40</v>
      </c>
      <c r="BI132" s="283">
        <v>30</v>
      </c>
      <c r="BJ132" s="283">
        <v>0</v>
      </c>
      <c r="BK132" s="283">
        <v>0</v>
      </c>
      <c r="BL132" s="283">
        <v>3</v>
      </c>
      <c r="BM132" s="283">
        <v>4</v>
      </c>
      <c r="BN132" s="283">
        <v>0</v>
      </c>
      <c r="BO132" s="283" t="s">
        <v>3904</v>
      </c>
      <c r="BP132" s="283" t="s">
        <v>5001</v>
      </c>
      <c r="BQ132" s="283" t="s">
        <v>5217</v>
      </c>
      <c r="BR132" s="283" t="s">
        <v>5219</v>
      </c>
      <c r="BS132" s="283" t="s">
        <v>5004</v>
      </c>
    </row>
    <row r="133" spans="1:71">
      <c r="A133" s="283">
        <v>10013312</v>
      </c>
      <c r="B133" s="283" t="s">
        <v>186</v>
      </c>
      <c r="C133" s="283">
        <v>3</v>
      </c>
      <c r="D133" s="283" t="s">
        <v>55</v>
      </c>
      <c r="E133" s="283" t="s">
        <v>3934</v>
      </c>
      <c r="F133" s="283" t="s">
        <v>3940</v>
      </c>
      <c r="G133" s="283" t="s">
        <v>3905</v>
      </c>
      <c r="H133" s="283">
        <v>37</v>
      </c>
      <c r="I133" s="283">
        <v>-1</v>
      </c>
      <c r="J133" s="283">
        <v>2</v>
      </c>
      <c r="K133" s="283">
        <v>2</v>
      </c>
      <c r="L133" s="283">
        <v>20</v>
      </c>
      <c r="M133" s="283" t="s">
        <v>3941</v>
      </c>
      <c r="N133" s="283">
        <v>35</v>
      </c>
      <c r="O133" s="283">
        <v>20</v>
      </c>
      <c r="P133" s="283">
        <v>28</v>
      </c>
      <c r="Q133" s="283">
        <v>20</v>
      </c>
      <c r="R133" s="283">
        <v>16</v>
      </c>
      <c r="S133" s="283">
        <v>35</v>
      </c>
      <c r="T133" s="283">
        <v>27</v>
      </c>
      <c r="U133" s="283">
        <v>15</v>
      </c>
      <c r="V133" s="283">
        <v>18</v>
      </c>
      <c r="W133" s="283">
        <v>30</v>
      </c>
      <c r="X133" s="283">
        <v>35</v>
      </c>
      <c r="Y133" s="283">
        <v>86</v>
      </c>
      <c r="Z133" s="283">
        <v>35</v>
      </c>
      <c r="AA133" s="283">
        <v>75</v>
      </c>
      <c r="AB133" s="283">
        <v>11</v>
      </c>
      <c r="AC133" s="283">
        <v>46</v>
      </c>
      <c r="AD133" s="283">
        <v>0</v>
      </c>
      <c r="AE133" s="283">
        <v>0</v>
      </c>
      <c r="AF133" s="283">
        <v>2</v>
      </c>
      <c r="AG133" s="283">
        <v>2</v>
      </c>
      <c r="AH133" s="283">
        <v>2</v>
      </c>
      <c r="AI133" s="283"/>
      <c r="AJ133" s="283">
        <v>6</v>
      </c>
      <c r="AK133" s="283">
        <v>44</v>
      </c>
      <c r="AL133" s="283">
        <v>450</v>
      </c>
      <c r="AM133" s="283">
        <v>200</v>
      </c>
      <c r="AN133" s="283">
        <v>400</v>
      </c>
      <c r="AO133" s="283"/>
      <c r="AP133" s="283" t="s">
        <v>3942</v>
      </c>
      <c r="AQ133" s="283">
        <v>6</v>
      </c>
      <c r="AR133" s="283">
        <v>3</v>
      </c>
      <c r="AS133" s="283" t="s">
        <v>3943</v>
      </c>
      <c r="AT133" s="283"/>
      <c r="AU133" s="283"/>
      <c r="AV133" s="283"/>
      <c r="AW133" s="283"/>
      <c r="AX133" s="283"/>
      <c r="AY133" s="283">
        <v>40</v>
      </c>
      <c r="AZ133" s="283">
        <v>65</v>
      </c>
      <c r="BA133" s="283">
        <v>1.28</v>
      </c>
      <c r="BB133" s="283">
        <v>2.4</v>
      </c>
      <c r="BC133" s="283">
        <v>28</v>
      </c>
      <c r="BD133" s="283">
        <v>10</v>
      </c>
      <c r="BE133" s="283">
        <v>14</v>
      </c>
      <c r="BF133" s="283">
        <v>9</v>
      </c>
      <c r="BG133" s="283">
        <v>30</v>
      </c>
      <c r="BH133" s="283">
        <v>40</v>
      </c>
      <c r="BI133" s="283">
        <v>30</v>
      </c>
      <c r="BJ133" s="283">
        <v>0</v>
      </c>
      <c r="BK133" s="283">
        <v>0</v>
      </c>
      <c r="BL133" s="283">
        <v>3</v>
      </c>
      <c r="BM133" s="283">
        <v>4</v>
      </c>
      <c r="BN133" s="283">
        <v>0</v>
      </c>
      <c r="BO133" s="283" t="s">
        <v>3904</v>
      </c>
      <c r="BP133" s="283" t="s">
        <v>5001</v>
      </c>
      <c r="BQ133" s="283" t="s">
        <v>5217</v>
      </c>
      <c r="BR133" s="283" t="s">
        <v>5220</v>
      </c>
      <c r="BS133" s="283" t="s">
        <v>5004</v>
      </c>
    </row>
    <row r="134" spans="1:71">
      <c r="A134" s="283">
        <v>10013412</v>
      </c>
      <c r="B134" s="283" t="s">
        <v>187</v>
      </c>
      <c r="C134" s="283">
        <v>3</v>
      </c>
      <c r="D134" s="283" t="s">
        <v>55</v>
      </c>
      <c r="E134" s="283" t="s">
        <v>3934</v>
      </c>
      <c r="F134" s="283" t="s">
        <v>3940</v>
      </c>
      <c r="G134" s="283" t="s">
        <v>3905</v>
      </c>
      <c r="H134" s="283">
        <v>37</v>
      </c>
      <c r="I134" s="283">
        <v>-1</v>
      </c>
      <c r="J134" s="283">
        <v>2</v>
      </c>
      <c r="K134" s="283">
        <v>2</v>
      </c>
      <c r="L134" s="283">
        <v>15</v>
      </c>
      <c r="M134" s="283" t="s">
        <v>3941</v>
      </c>
      <c r="N134" s="283">
        <v>35</v>
      </c>
      <c r="O134" s="283">
        <v>20</v>
      </c>
      <c r="P134" s="283">
        <v>28</v>
      </c>
      <c r="Q134" s="283">
        <v>20</v>
      </c>
      <c r="R134" s="283">
        <v>16</v>
      </c>
      <c r="S134" s="283">
        <v>35</v>
      </c>
      <c r="T134" s="283">
        <v>27</v>
      </c>
      <c r="U134" s="283">
        <v>15</v>
      </c>
      <c r="V134" s="283">
        <v>18</v>
      </c>
      <c r="W134" s="283">
        <v>30</v>
      </c>
      <c r="X134" s="283">
        <v>35</v>
      </c>
      <c r="Y134" s="283">
        <v>86</v>
      </c>
      <c r="Z134" s="283">
        <v>35</v>
      </c>
      <c r="AA134" s="283">
        <v>75</v>
      </c>
      <c r="AB134" s="283">
        <v>11</v>
      </c>
      <c r="AC134" s="283">
        <v>46</v>
      </c>
      <c r="AD134" s="283">
        <v>0</v>
      </c>
      <c r="AE134" s="283">
        <v>0</v>
      </c>
      <c r="AF134" s="283">
        <v>2</v>
      </c>
      <c r="AG134" s="283">
        <v>2</v>
      </c>
      <c r="AH134" s="283">
        <v>2</v>
      </c>
      <c r="AI134" s="283"/>
      <c r="AJ134" s="283">
        <v>6</v>
      </c>
      <c r="AK134" s="283">
        <v>0</v>
      </c>
      <c r="AL134" s="283"/>
      <c r="AM134" s="283"/>
      <c r="AN134" s="283"/>
      <c r="AO134" s="283"/>
      <c r="AP134" s="283"/>
      <c r="AQ134" s="283"/>
      <c r="AR134" s="283">
        <v>3</v>
      </c>
      <c r="AS134" s="283" t="s">
        <v>3943</v>
      </c>
      <c r="AT134" s="283"/>
      <c r="AU134" s="283"/>
      <c r="AV134" s="283"/>
      <c r="AW134" s="283"/>
      <c r="AX134" s="283"/>
      <c r="AY134" s="283">
        <v>40</v>
      </c>
      <c r="AZ134" s="283">
        <v>65</v>
      </c>
      <c r="BA134" s="283">
        <v>1.28</v>
      </c>
      <c r="BB134" s="283">
        <v>2.4</v>
      </c>
      <c r="BC134" s="283">
        <v>28</v>
      </c>
      <c r="BD134" s="283">
        <v>10</v>
      </c>
      <c r="BE134" s="283">
        <v>14</v>
      </c>
      <c r="BF134" s="283">
        <v>9</v>
      </c>
      <c r="BG134" s="283">
        <v>30</v>
      </c>
      <c r="BH134" s="283">
        <v>40</v>
      </c>
      <c r="BI134" s="283">
        <v>30</v>
      </c>
      <c r="BJ134" s="283">
        <v>0</v>
      </c>
      <c r="BK134" s="283">
        <v>0</v>
      </c>
      <c r="BL134" s="283">
        <v>3</v>
      </c>
      <c r="BM134" s="283">
        <v>4</v>
      </c>
      <c r="BN134" s="283">
        <v>0</v>
      </c>
      <c r="BO134" s="283" t="s">
        <v>3904</v>
      </c>
      <c r="BP134" s="283" t="s">
        <v>5001</v>
      </c>
      <c r="BQ134" s="283" t="s">
        <v>5217</v>
      </c>
      <c r="BR134" s="283" t="s">
        <v>5221</v>
      </c>
      <c r="BS134" s="283" t="s">
        <v>5004</v>
      </c>
    </row>
    <row r="135" spans="1:71">
      <c r="A135" s="283">
        <v>10013512</v>
      </c>
      <c r="B135" s="283" t="s">
        <v>188</v>
      </c>
      <c r="C135" s="283">
        <v>3</v>
      </c>
      <c r="D135" s="283" t="s">
        <v>55</v>
      </c>
      <c r="E135" s="283" t="s">
        <v>3934</v>
      </c>
      <c r="F135" s="283" t="s">
        <v>3940</v>
      </c>
      <c r="G135" s="283" t="s">
        <v>3898</v>
      </c>
      <c r="H135" s="283">
        <v>50</v>
      </c>
      <c r="I135" s="283">
        <v>2</v>
      </c>
      <c r="J135" s="283">
        <v>2</v>
      </c>
      <c r="K135" s="283">
        <v>2</v>
      </c>
      <c r="L135" s="283">
        <v>13</v>
      </c>
      <c r="M135" s="283" t="s">
        <v>3941</v>
      </c>
      <c r="N135" s="283">
        <v>32.5</v>
      </c>
      <c r="O135" s="283">
        <v>20</v>
      </c>
      <c r="P135" s="283">
        <v>35</v>
      </c>
      <c r="Q135" s="283">
        <v>20</v>
      </c>
      <c r="R135" s="283">
        <v>18</v>
      </c>
      <c r="S135" s="283">
        <v>35</v>
      </c>
      <c r="T135" s="283">
        <v>28</v>
      </c>
      <c r="U135" s="283">
        <v>13</v>
      </c>
      <c r="V135" s="283">
        <v>36</v>
      </c>
      <c r="W135" s="283">
        <v>30</v>
      </c>
      <c r="X135" s="283">
        <v>35</v>
      </c>
      <c r="Y135" s="283">
        <v>86</v>
      </c>
      <c r="Z135" s="283">
        <v>31</v>
      </c>
      <c r="AA135" s="283">
        <v>71</v>
      </c>
      <c r="AB135" s="283">
        <v>15</v>
      </c>
      <c r="AC135" s="283">
        <v>50</v>
      </c>
      <c r="AD135" s="283">
        <v>0</v>
      </c>
      <c r="AE135" s="283">
        <v>0</v>
      </c>
      <c r="AF135" s="283">
        <v>2</v>
      </c>
      <c r="AG135" s="283">
        <v>2</v>
      </c>
      <c r="AH135" s="283">
        <v>2</v>
      </c>
      <c r="AI135" s="283"/>
      <c r="AJ135" s="283">
        <v>6</v>
      </c>
      <c r="AK135" s="283">
        <v>39</v>
      </c>
      <c r="AL135" s="283">
        <v>300</v>
      </c>
      <c r="AM135" s="283"/>
      <c r="AN135" s="283">
        <v>500</v>
      </c>
      <c r="AO135" s="283"/>
      <c r="AP135" s="283" t="s">
        <v>3942</v>
      </c>
      <c r="AQ135" s="283">
        <v>7</v>
      </c>
      <c r="AR135" s="283">
        <v>3</v>
      </c>
      <c r="AS135" s="283" t="s">
        <v>4011</v>
      </c>
      <c r="AT135" s="283"/>
      <c r="AU135" s="283"/>
      <c r="AV135" s="283"/>
      <c r="AW135" s="283"/>
      <c r="AX135" s="283"/>
      <c r="AY135" s="283">
        <v>35</v>
      </c>
      <c r="AZ135" s="283">
        <v>70</v>
      </c>
      <c r="BA135" s="283">
        <v>1.28</v>
      </c>
      <c r="BB135" s="283">
        <v>2.4</v>
      </c>
      <c r="BC135" s="283">
        <v>39</v>
      </c>
      <c r="BD135" s="283">
        <v>9</v>
      </c>
      <c r="BE135" s="283">
        <v>14</v>
      </c>
      <c r="BF135" s="283">
        <v>18</v>
      </c>
      <c r="BG135" s="283">
        <v>30</v>
      </c>
      <c r="BH135" s="283">
        <v>40</v>
      </c>
      <c r="BI135" s="283">
        <v>30</v>
      </c>
      <c r="BJ135" s="283">
        <v>0</v>
      </c>
      <c r="BK135" s="283">
        <v>0</v>
      </c>
      <c r="BL135" s="283">
        <v>3</v>
      </c>
      <c r="BM135" s="283">
        <v>3</v>
      </c>
      <c r="BN135" s="283">
        <v>0</v>
      </c>
      <c r="BO135" s="283" t="s">
        <v>3904</v>
      </c>
      <c r="BP135" s="283" t="s">
        <v>5001</v>
      </c>
      <c r="BQ135" s="283"/>
      <c r="BR135" s="283"/>
      <c r="BS135" s="283" t="s">
        <v>5004</v>
      </c>
    </row>
    <row r="136" spans="1:71">
      <c r="A136" s="283">
        <v>10013612</v>
      </c>
      <c r="B136" s="283" t="s">
        <v>189</v>
      </c>
      <c r="C136" s="283">
        <v>3</v>
      </c>
      <c r="D136" s="283" t="s">
        <v>55</v>
      </c>
      <c r="E136" s="283" t="s">
        <v>3934</v>
      </c>
      <c r="F136" s="283" t="s">
        <v>3940</v>
      </c>
      <c r="G136" s="283" t="s">
        <v>3898</v>
      </c>
      <c r="H136" s="283">
        <v>49</v>
      </c>
      <c r="I136" s="283">
        <v>-1</v>
      </c>
      <c r="J136" s="283">
        <v>2</v>
      </c>
      <c r="K136" s="283">
        <v>2</v>
      </c>
      <c r="L136" s="283">
        <v>15</v>
      </c>
      <c r="M136" s="283" t="s">
        <v>3941</v>
      </c>
      <c r="N136" s="283">
        <v>32.5</v>
      </c>
      <c r="O136" s="283">
        <v>20</v>
      </c>
      <c r="P136" s="283">
        <v>34</v>
      </c>
      <c r="Q136" s="283">
        <v>20</v>
      </c>
      <c r="R136" s="283">
        <v>10</v>
      </c>
      <c r="S136" s="283">
        <v>35</v>
      </c>
      <c r="T136" s="283">
        <v>25</v>
      </c>
      <c r="U136" s="283">
        <v>15</v>
      </c>
      <c r="V136" s="283">
        <v>35</v>
      </c>
      <c r="W136" s="283">
        <v>30</v>
      </c>
      <c r="X136" s="283">
        <v>35</v>
      </c>
      <c r="Y136" s="283">
        <v>86</v>
      </c>
      <c r="Z136" s="283">
        <v>30</v>
      </c>
      <c r="AA136" s="283">
        <v>70</v>
      </c>
      <c r="AB136" s="283">
        <v>14</v>
      </c>
      <c r="AC136" s="283">
        <v>49</v>
      </c>
      <c r="AD136" s="283">
        <v>0</v>
      </c>
      <c r="AE136" s="283">
        <v>0</v>
      </c>
      <c r="AF136" s="283">
        <v>2</v>
      </c>
      <c r="AG136" s="283">
        <v>2</v>
      </c>
      <c r="AH136" s="283">
        <v>2</v>
      </c>
      <c r="AI136" s="283"/>
      <c r="AJ136" s="283">
        <v>6</v>
      </c>
      <c r="AK136" s="283">
        <v>39</v>
      </c>
      <c r="AL136" s="283">
        <v>300</v>
      </c>
      <c r="AM136" s="283"/>
      <c r="AN136" s="283">
        <v>500</v>
      </c>
      <c r="AO136" s="283"/>
      <c r="AP136" s="283" t="s">
        <v>3942</v>
      </c>
      <c r="AQ136" s="283">
        <v>7</v>
      </c>
      <c r="AR136" s="283">
        <v>3</v>
      </c>
      <c r="AS136" s="283" t="s">
        <v>4011</v>
      </c>
      <c r="AT136" s="283"/>
      <c r="AU136" s="283"/>
      <c r="AV136" s="283"/>
      <c r="AW136" s="283"/>
      <c r="AX136" s="283"/>
      <c r="AY136" s="283">
        <v>35</v>
      </c>
      <c r="AZ136" s="283">
        <v>70</v>
      </c>
      <c r="BA136" s="283">
        <v>1.28</v>
      </c>
      <c r="BB136" s="283">
        <v>2.4</v>
      </c>
      <c r="BC136" s="283">
        <v>38</v>
      </c>
      <c r="BD136" s="283">
        <v>5</v>
      </c>
      <c r="BE136" s="283">
        <v>13</v>
      </c>
      <c r="BF136" s="283">
        <v>18</v>
      </c>
      <c r="BG136" s="283">
        <v>30</v>
      </c>
      <c r="BH136" s="283">
        <v>40</v>
      </c>
      <c r="BI136" s="283">
        <v>30</v>
      </c>
      <c r="BJ136" s="283">
        <v>0</v>
      </c>
      <c r="BK136" s="283">
        <v>0</v>
      </c>
      <c r="BL136" s="283">
        <v>3</v>
      </c>
      <c r="BM136" s="283">
        <v>3</v>
      </c>
      <c r="BN136" s="283">
        <v>0</v>
      </c>
      <c r="BO136" s="283" t="s">
        <v>3904</v>
      </c>
      <c r="BP136" s="283" t="s">
        <v>5001</v>
      </c>
      <c r="BQ136" s="283"/>
      <c r="BR136" s="283"/>
      <c r="BS136" s="283" t="s">
        <v>5004</v>
      </c>
    </row>
    <row r="137" spans="1:71">
      <c r="A137" s="283">
        <v>10013712</v>
      </c>
      <c r="B137" s="283" t="s">
        <v>190</v>
      </c>
      <c r="C137" s="283">
        <v>3</v>
      </c>
      <c r="D137" s="283" t="s">
        <v>55</v>
      </c>
      <c r="E137" s="283" t="s">
        <v>3934</v>
      </c>
      <c r="F137" s="283" t="s">
        <v>3940</v>
      </c>
      <c r="G137" s="283" t="s">
        <v>3918</v>
      </c>
      <c r="H137" s="283">
        <v>49</v>
      </c>
      <c r="I137" s="283">
        <v>-1</v>
      </c>
      <c r="J137" s="283">
        <v>2</v>
      </c>
      <c r="K137" s="283">
        <v>2</v>
      </c>
      <c r="L137" s="283">
        <v>20</v>
      </c>
      <c r="M137" s="283" t="s">
        <v>3941</v>
      </c>
      <c r="N137" s="283">
        <v>32.700000000000003</v>
      </c>
      <c r="O137" s="283">
        <v>20</v>
      </c>
      <c r="P137" s="283">
        <v>38</v>
      </c>
      <c r="Q137" s="283">
        <v>25</v>
      </c>
      <c r="R137" s="283">
        <v>0</v>
      </c>
      <c r="S137" s="283">
        <v>0</v>
      </c>
      <c r="T137" s="283">
        <v>33</v>
      </c>
      <c r="U137" s="283">
        <v>20</v>
      </c>
      <c r="V137" s="283">
        <v>38</v>
      </c>
      <c r="W137" s="283">
        <v>30</v>
      </c>
      <c r="X137" s="283">
        <v>35</v>
      </c>
      <c r="Y137" s="283">
        <v>86</v>
      </c>
      <c r="Z137" s="283">
        <v>31</v>
      </c>
      <c r="AA137" s="283">
        <v>71</v>
      </c>
      <c r="AB137" s="283">
        <v>16</v>
      </c>
      <c r="AC137" s="283">
        <v>51</v>
      </c>
      <c r="AD137" s="283">
        <v>0</v>
      </c>
      <c r="AE137" s="283">
        <v>0</v>
      </c>
      <c r="AF137" s="283">
        <v>2</v>
      </c>
      <c r="AG137" s="283">
        <v>2</v>
      </c>
      <c r="AH137" s="283">
        <v>2</v>
      </c>
      <c r="AI137" s="283"/>
      <c r="AJ137" s="283">
        <v>6</v>
      </c>
      <c r="AK137" s="283">
        <v>39</v>
      </c>
      <c r="AL137" s="283">
        <v>400</v>
      </c>
      <c r="AM137" s="283">
        <v>250</v>
      </c>
      <c r="AN137" s="283">
        <v>500</v>
      </c>
      <c r="AO137" s="283"/>
      <c r="AP137" s="283" t="s">
        <v>3942</v>
      </c>
      <c r="AQ137" s="283">
        <v>6</v>
      </c>
      <c r="AR137" s="283">
        <v>3</v>
      </c>
      <c r="AS137" s="283" t="s">
        <v>3947</v>
      </c>
      <c r="AT137" s="283"/>
      <c r="AU137" s="283"/>
      <c r="AV137" s="283"/>
      <c r="AW137" s="283"/>
      <c r="AX137" s="283"/>
      <c r="AY137" s="283">
        <v>40</v>
      </c>
      <c r="AZ137" s="283">
        <v>70</v>
      </c>
      <c r="BA137" s="283">
        <v>1.28</v>
      </c>
      <c r="BB137" s="283">
        <v>2.4</v>
      </c>
      <c r="BC137" s="283">
        <v>38</v>
      </c>
      <c r="BD137" s="283">
        <v>0</v>
      </c>
      <c r="BE137" s="283">
        <v>17</v>
      </c>
      <c r="BF137" s="283">
        <v>26</v>
      </c>
      <c r="BG137" s="283">
        <v>30</v>
      </c>
      <c r="BH137" s="283">
        <v>40</v>
      </c>
      <c r="BI137" s="283">
        <v>30</v>
      </c>
      <c r="BJ137" s="283">
        <v>0</v>
      </c>
      <c r="BK137" s="283">
        <v>0</v>
      </c>
      <c r="BL137" s="283">
        <v>3</v>
      </c>
      <c r="BM137" s="283">
        <v>4</v>
      </c>
      <c r="BN137" s="283">
        <v>0</v>
      </c>
      <c r="BO137" s="283" t="s">
        <v>3904</v>
      </c>
      <c r="BP137" s="283" t="s">
        <v>5001</v>
      </c>
      <c r="BQ137" s="283"/>
      <c r="BR137" s="283"/>
      <c r="BS137" s="283" t="s">
        <v>5004</v>
      </c>
    </row>
    <row r="138" spans="1:71">
      <c r="A138" s="283">
        <v>10013812</v>
      </c>
      <c r="B138" s="283" t="s">
        <v>191</v>
      </c>
      <c r="C138" s="283">
        <v>4</v>
      </c>
      <c r="D138" s="283" t="s">
        <v>55</v>
      </c>
      <c r="E138" s="283" t="s">
        <v>3934</v>
      </c>
      <c r="F138" s="283" t="s">
        <v>3940</v>
      </c>
      <c r="G138" s="283" t="s">
        <v>3918</v>
      </c>
      <c r="H138" s="283">
        <v>49</v>
      </c>
      <c r="I138" s="283">
        <v>-1</v>
      </c>
      <c r="J138" s="283">
        <v>2</v>
      </c>
      <c r="K138" s="283">
        <v>2</v>
      </c>
      <c r="L138" s="283">
        <v>10</v>
      </c>
      <c r="M138" s="283" t="s">
        <v>3941</v>
      </c>
      <c r="N138" s="283">
        <v>32.700000000000003</v>
      </c>
      <c r="O138" s="283">
        <v>20</v>
      </c>
      <c r="P138" s="283">
        <v>38</v>
      </c>
      <c r="Q138" s="283">
        <v>25</v>
      </c>
      <c r="R138" s="283">
        <v>0</v>
      </c>
      <c r="S138" s="283">
        <v>0</v>
      </c>
      <c r="T138" s="283">
        <v>33</v>
      </c>
      <c r="U138" s="283">
        <v>20</v>
      </c>
      <c r="V138" s="283">
        <v>48</v>
      </c>
      <c r="W138" s="283">
        <v>30</v>
      </c>
      <c r="X138" s="283">
        <v>36</v>
      </c>
      <c r="Y138" s="283">
        <v>87</v>
      </c>
      <c r="Z138" s="283">
        <v>31</v>
      </c>
      <c r="AA138" s="283">
        <v>71</v>
      </c>
      <c r="AB138" s="283">
        <v>16</v>
      </c>
      <c r="AC138" s="283">
        <v>51</v>
      </c>
      <c r="AD138" s="283">
        <v>0</v>
      </c>
      <c r="AE138" s="283">
        <v>0</v>
      </c>
      <c r="AF138" s="283">
        <v>2</v>
      </c>
      <c r="AG138" s="283">
        <v>2</v>
      </c>
      <c r="AH138" s="283">
        <v>2</v>
      </c>
      <c r="AI138" s="283"/>
      <c r="AJ138" s="283">
        <v>6</v>
      </c>
      <c r="AK138" s="283">
        <v>0</v>
      </c>
      <c r="AL138" s="283"/>
      <c r="AM138" s="283"/>
      <c r="AN138" s="283"/>
      <c r="AO138" s="283"/>
      <c r="AP138" s="283"/>
      <c r="AQ138" s="283"/>
      <c r="AR138" s="283">
        <v>3</v>
      </c>
      <c r="AS138" s="283" t="s">
        <v>3947</v>
      </c>
      <c r="AT138" s="283" t="s">
        <v>4012</v>
      </c>
      <c r="AU138" s="283"/>
      <c r="AV138" s="283"/>
      <c r="AW138" s="283"/>
      <c r="AX138" s="283"/>
      <c r="AY138" s="283">
        <v>40</v>
      </c>
      <c r="AZ138" s="283">
        <v>70</v>
      </c>
      <c r="BA138" s="283">
        <v>1.28</v>
      </c>
      <c r="BB138" s="283">
        <v>2.4</v>
      </c>
      <c r="BC138" s="283">
        <v>38</v>
      </c>
      <c r="BD138" s="283">
        <v>0</v>
      </c>
      <c r="BE138" s="283">
        <v>17</v>
      </c>
      <c r="BF138" s="283">
        <v>42</v>
      </c>
      <c r="BG138" s="283">
        <v>30</v>
      </c>
      <c r="BH138" s="283">
        <v>40</v>
      </c>
      <c r="BI138" s="283">
        <v>30</v>
      </c>
      <c r="BJ138" s="283">
        <v>0</v>
      </c>
      <c r="BK138" s="283">
        <v>235</v>
      </c>
      <c r="BL138" s="283">
        <v>3</v>
      </c>
      <c r="BM138" s="283">
        <v>4</v>
      </c>
      <c r="BN138" s="283">
        <v>0</v>
      </c>
      <c r="BO138" s="283" t="s">
        <v>3904</v>
      </c>
      <c r="BP138" s="283" t="s">
        <v>5001</v>
      </c>
      <c r="BQ138" s="283"/>
      <c r="BR138" s="283"/>
      <c r="BS138" s="283" t="s">
        <v>5004</v>
      </c>
    </row>
    <row r="139" spans="1:71">
      <c r="A139" s="283">
        <v>10013912</v>
      </c>
      <c r="B139" s="283" t="s">
        <v>192</v>
      </c>
      <c r="C139" s="283">
        <v>3</v>
      </c>
      <c r="D139" s="283" t="s">
        <v>55</v>
      </c>
      <c r="E139" s="283" t="s">
        <v>3934</v>
      </c>
      <c r="F139" s="283" t="s">
        <v>3940</v>
      </c>
      <c r="G139" s="283" t="s">
        <v>3918</v>
      </c>
      <c r="H139" s="283">
        <v>47</v>
      </c>
      <c r="I139" s="283">
        <v>1</v>
      </c>
      <c r="J139" s="283">
        <v>2</v>
      </c>
      <c r="K139" s="283">
        <v>2</v>
      </c>
      <c r="L139" s="283">
        <v>16</v>
      </c>
      <c r="M139" s="283" t="s">
        <v>3941</v>
      </c>
      <c r="N139" s="283">
        <v>32.5</v>
      </c>
      <c r="O139" s="283">
        <v>20</v>
      </c>
      <c r="P139" s="283">
        <v>40</v>
      </c>
      <c r="Q139" s="283">
        <v>25</v>
      </c>
      <c r="R139" s="283">
        <v>0</v>
      </c>
      <c r="S139" s="283">
        <v>0</v>
      </c>
      <c r="T139" s="283">
        <v>33</v>
      </c>
      <c r="U139" s="283">
        <v>20</v>
      </c>
      <c r="V139" s="283">
        <v>36</v>
      </c>
      <c r="W139" s="283">
        <v>30</v>
      </c>
      <c r="X139" s="283">
        <v>35</v>
      </c>
      <c r="Y139" s="283">
        <v>86</v>
      </c>
      <c r="Z139" s="283">
        <v>30</v>
      </c>
      <c r="AA139" s="283">
        <v>70</v>
      </c>
      <c r="AB139" s="283">
        <v>16</v>
      </c>
      <c r="AC139" s="283">
        <v>51</v>
      </c>
      <c r="AD139" s="283">
        <v>0</v>
      </c>
      <c r="AE139" s="283">
        <v>0</v>
      </c>
      <c r="AF139" s="283">
        <v>2</v>
      </c>
      <c r="AG139" s="283">
        <v>2</v>
      </c>
      <c r="AH139" s="283">
        <v>2</v>
      </c>
      <c r="AI139" s="283"/>
      <c r="AJ139" s="283">
        <v>6</v>
      </c>
      <c r="AK139" s="283">
        <v>35</v>
      </c>
      <c r="AL139" s="283">
        <v>400</v>
      </c>
      <c r="AM139" s="283">
        <v>250</v>
      </c>
      <c r="AN139" s="283">
        <v>500</v>
      </c>
      <c r="AO139" s="283"/>
      <c r="AP139" s="283" t="s">
        <v>3942</v>
      </c>
      <c r="AQ139" s="283">
        <v>7</v>
      </c>
      <c r="AR139" s="283">
        <v>3</v>
      </c>
      <c r="AS139" s="283" t="s">
        <v>3947</v>
      </c>
      <c r="AT139" s="283"/>
      <c r="AU139" s="283"/>
      <c r="AV139" s="283"/>
      <c r="AW139" s="283"/>
      <c r="AX139" s="283"/>
      <c r="AY139" s="283">
        <v>40</v>
      </c>
      <c r="AZ139" s="283">
        <v>70</v>
      </c>
      <c r="BA139" s="283">
        <v>1.28</v>
      </c>
      <c r="BB139" s="283">
        <v>2.4</v>
      </c>
      <c r="BC139" s="283">
        <v>40</v>
      </c>
      <c r="BD139" s="283">
        <v>0</v>
      </c>
      <c r="BE139" s="283">
        <v>17</v>
      </c>
      <c r="BF139" s="283">
        <v>23</v>
      </c>
      <c r="BG139" s="283">
        <v>30</v>
      </c>
      <c r="BH139" s="283">
        <v>40</v>
      </c>
      <c r="BI139" s="283">
        <v>30</v>
      </c>
      <c r="BJ139" s="283">
        <v>0</v>
      </c>
      <c r="BK139" s="283">
        <v>0</v>
      </c>
      <c r="BL139" s="283">
        <v>3</v>
      </c>
      <c r="BM139" s="283">
        <v>4</v>
      </c>
      <c r="BN139" s="283">
        <v>0</v>
      </c>
      <c r="BO139" s="283" t="s">
        <v>3904</v>
      </c>
      <c r="BP139" s="283" t="s">
        <v>5001</v>
      </c>
      <c r="BQ139" s="283" t="s">
        <v>5222</v>
      </c>
      <c r="BR139" s="283" t="s">
        <v>5223</v>
      </c>
      <c r="BS139" s="283" t="s">
        <v>5004</v>
      </c>
    </row>
    <row r="140" spans="1:71">
      <c r="A140" s="283">
        <v>10014012</v>
      </c>
      <c r="B140" s="283" t="s">
        <v>4013</v>
      </c>
      <c r="C140" s="283">
        <v>3</v>
      </c>
      <c r="D140" s="283" t="s">
        <v>55</v>
      </c>
      <c r="E140" s="283" t="s">
        <v>3934</v>
      </c>
      <c r="F140" s="283" t="s">
        <v>3940</v>
      </c>
      <c r="G140" s="283" t="s">
        <v>3918</v>
      </c>
      <c r="H140" s="283">
        <v>47</v>
      </c>
      <c r="I140" s="283">
        <v>1</v>
      </c>
      <c r="J140" s="283">
        <v>2</v>
      </c>
      <c r="K140" s="283">
        <v>2</v>
      </c>
      <c r="L140" s="283">
        <v>15</v>
      </c>
      <c r="M140" s="283" t="s">
        <v>3941</v>
      </c>
      <c r="N140" s="283">
        <v>32.5</v>
      </c>
      <c r="O140" s="283">
        <v>20</v>
      </c>
      <c r="P140" s="283">
        <v>40</v>
      </c>
      <c r="Q140" s="283">
        <v>25</v>
      </c>
      <c r="R140" s="283">
        <v>0</v>
      </c>
      <c r="S140" s="283">
        <v>0</v>
      </c>
      <c r="T140" s="283">
        <v>33</v>
      </c>
      <c r="U140" s="283">
        <v>20</v>
      </c>
      <c r="V140" s="283">
        <v>36</v>
      </c>
      <c r="W140" s="283">
        <v>30</v>
      </c>
      <c r="X140" s="283">
        <v>35</v>
      </c>
      <c r="Y140" s="283">
        <v>86</v>
      </c>
      <c r="Z140" s="283">
        <v>30</v>
      </c>
      <c r="AA140" s="283">
        <v>70</v>
      </c>
      <c r="AB140" s="283">
        <v>16</v>
      </c>
      <c r="AC140" s="283">
        <v>51</v>
      </c>
      <c r="AD140" s="283">
        <v>0</v>
      </c>
      <c r="AE140" s="283">
        <v>0</v>
      </c>
      <c r="AF140" s="283">
        <v>2</v>
      </c>
      <c r="AG140" s="283">
        <v>2</v>
      </c>
      <c r="AH140" s="283">
        <v>2</v>
      </c>
      <c r="AI140" s="283"/>
      <c r="AJ140" s="283">
        <v>6</v>
      </c>
      <c r="AK140" s="283">
        <v>0</v>
      </c>
      <c r="AL140" s="283"/>
      <c r="AM140" s="283"/>
      <c r="AN140" s="283"/>
      <c r="AO140" s="283"/>
      <c r="AP140" s="283"/>
      <c r="AQ140" s="283"/>
      <c r="AR140" s="283">
        <v>3</v>
      </c>
      <c r="AS140" s="283" t="s">
        <v>3947</v>
      </c>
      <c r="AT140" s="283"/>
      <c r="AU140" s="283"/>
      <c r="AV140" s="283"/>
      <c r="AW140" s="283"/>
      <c r="AX140" s="283"/>
      <c r="AY140" s="283">
        <v>40</v>
      </c>
      <c r="AZ140" s="283">
        <v>70</v>
      </c>
      <c r="BA140" s="283">
        <v>1.28</v>
      </c>
      <c r="BB140" s="283">
        <v>2.4</v>
      </c>
      <c r="BC140" s="283">
        <v>40</v>
      </c>
      <c r="BD140" s="283">
        <v>0</v>
      </c>
      <c r="BE140" s="283">
        <v>17</v>
      </c>
      <c r="BF140" s="283">
        <v>23</v>
      </c>
      <c r="BG140" s="283">
        <v>30</v>
      </c>
      <c r="BH140" s="283">
        <v>40</v>
      </c>
      <c r="BI140" s="283">
        <v>30</v>
      </c>
      <c r="BJ140" s="283">
        <v>0</v>
      </c>
      <c r="BK140" s="283">
        <v>0</v>
      </c>
      <c r="BL140" s="283">
        <v>3</v>
      </c>
      <c r="BM140" s="283">
        <v>4</v>
      </c>
      <c r="BN140" s="283">
        <v>0</v>
      </c>
      <c r="BO140" s="283" t="s">
        <v>3904</v>
      </c>
      <c r="BP140" s="283" t="s">
        <v>5001</v>
      </c>
      <c r="BQ140" s="283" t="s">
        <v>5224</v>
      </c>
      <c r="BR140" s="283" t="s">
        <v>5225</v>
      </c>
      <c r="BS140" s="283" t="s">
        <v>5004</v>
      </c>
    </row>
    <row r="141" spans="1:71">
      <c r="A141" s="283">
        <v>10014112</v>
      </c>
      <c r="B141" s="283" t="s">
        <v>193</v>
      </c>
      <c r="C141" s="283">
        <v>3</v>
      </c>
      <c r="D141" s="283" t="s">
        <v>55</v>
      </c>
      <c r="E141" s="283" t="s">
        <v>3934</v>
      </c>
      <c r="F141" s="283" t="s">
        <v>3940</v>
      </c>
      <c r="G141" s="283" t="s">
        <v>3918</v>
      </c>
      <c r="H141" s="283">
        <v>45</v>
      </c>
      <c r="I141" s="283">
        <v>-1</v>
      </c>
      <c r="J141" s="283">
        <v>2</v>
      </c>
      <c r="K141" s="283">
        <v>2</v>
      </c>
      <c r="L141" s="283">
        <v>15</v>
      </c>
      <c r="M141" s="283" t="s">
        <v>3941</v>
      </c>
      <c r="N141" s="283">
        <v>32.5</v>
      </c>
      <c r="O141" s="283">
        <v>20</v>
      </c>
      <c r="P141" s="283">
        <v>38</v>
      </c>
      <c r="Q141" s="283">
        <v>25</v>
      </c>
      <c r="R141" s="283">
        <v>0</v>
      </c>
      <c r="S141" s="283">
        <v>0</v>
      </c>
      <c r="T141" s="283">
        <v>33</v>
      </c>
      <c r="U141" s="283">
        <v>20</v>
      </c>
      <c r="V141" s="283">
        <v>38</v>
      </c>
      <c r="W141" s="283">
        <v>30</v>
      </c>
      <c r="X141" s="283">
        <v>35</v>
      </c>
      <c r="Y141" s="283">
        <v>86</v>
      </c>
      <c r="Z141" s="283">
        <v>31</v>
      </c>
      <c r="AA141" s="283">
        <v>71</v>
      </c>
      <c r="AB141" s="283">
        <v>16</v>
      </c>
      <c r="AC141" s="283">
        <v>51</v>
      </c>
      <c r="AD141" s="283">
        <v>0</v>
      </c>
      <c r="AE141" s="283">
        <v>0</v>
      </c>
      <c r="AF141" s="283">
        <v>2</v>
      </c>
      <c r="AG141" s="283">
        <v>2</v>
      </c>
      <c r="AH141" s="283">
        <v>2</v>
      </c>
      <c r="AI141" s="283"/>
      <c r="AJ141" s="283">
        <v>6</v>
      </c>
      <c r="AK141" s="283">
        <v>40</v>
      </c>
      <c r="AL141" s="283">
        <v>300</v>
      </c>
      <c r="AM141" s="283">
        <v>200</v>
      </c>
      <c r="AN141" s="283">
        <v>500</v>
      </c>
      <c r="AO141" s="283"/>
      <c r="AP141" s="283" t="s">
        <v>3942</v>
      </c>
      <c r="AQ141" s="283">
        <v>5</v>
      </c>
      <c r="AR141" s="283">
        <v>3</v>
      </c>
      <c r="AS141" s="283" t="s">
        <v>3947</v>
      </c>
      <c r="AT141" s="283" t="s">
        <v>4014</v>
      </c>
      <c r="AU141" s="283"/>
      <c r="AV141" s="283"/>
      <c r="AW141" s="283"/>
      <c r="AX141" s="283"/>
      <c r="AY141" s="283">
        <v>40</v>
      </c>
      <c r="AZ141" s="283">
        <v>70</v>
      </c>
      <c r="BA141" s="283">
        <v>1.28</v>
      </c>
      <c r="BB141" s="283">
        <v>2.4</v>
      </c>
      <c r="BC141" s="283">
        <v>38</v>
      </c>
      <c r="BD141" s="283">
        <v>0</v>
      </c>
      <c r="BE141" s="283">
        <v>17</v>
      </c>
      <c r="BF141" s="283">
        <v>26</v>
      </c>
      <c r="BG141" s="283">
        <v>30</v>
      </c>
      <c r="BH141" s="283">
        <v>40</v>
      </c>
      <c r="BI141" s="283">
        <v>30</v>
      </c>
      <c r="BJ141" s="283">
        <v>0</v>
      </c>
      <c r="BK141" s="283">
        <v>0</v>
      </c>
      <c r="BL141" s="283">
        <v>5</v>
      </c>
      <c r="BM141" s="283">
        <v>5</v>
      </c>
      <c r="BN141" s="283">
        <v>1</v>
      </c>
      <c r="BO141" s="283" t="s">
        <v>3904</v>
      </c>
      <c r="BP141" s="283" t="s">
        <v>5001</v>
      </c>
      <c r="BQ141" s="283"/>
      <c r="BR141" s="283"/>
      <c r="BS141" s="283" t="s">
        <v>5004</v>
      </c>
    </row>
    <row r="142" spans="1:71">
      <c r="A142" s="283">
        <v>10014212</v>
      </c>
      <c r="B142" s="283" t="s">
        <v>194</v>
      </c>
      <c r="C142" s="283">
        <v>3</v>
      </c>
      <c r="D142" s="283" t="s">
        <v>55</v>
      </c>
      <c r="E142" s="283" t="s">
        <v>3934</v>
      </c>
      <c r="F142" s="283" t="s">
        <v>3940</v>
      </c>
      <c r="G142" s="283" t="s">
        <v>3918</v>
      </c>
      <c r="H142" s="283">
        <v>45</v>
      </c>
      <c r="I142" s="283">
        <v>-1</v>
      </c>
      <c r="J142" s="283">
        <v>2</v>
      </c>
      <c r="K142" s="283">
        <v>2</v>
      </c>
      <c r="L142" s="283">
        <v>15</v>
      </c>
      <c r="M142" s="283" t="s">
        <v>3941</v>
      </c>
      <c r="N142" s="283">
        <v>32.5</v>
      </c>
      <c r="O142" s="283">
        <v>20</v>
      </c>
      <c r="P142" s="283">
        <v>38</v>
      </c>
      <c r="Q142" s="283">
        <v>25</v>
      </c>
      <c r="R142" s="283">
        <v>0</v>
      </c>
      <c r="S142" s="283">
        <v>0</v>
      </c>
      <c r="T142" s="283">
        <v>33</v>
      </c>
      <c r="U142" s="283">
        <v>20</v>
      </c>
      <c r="V142" s="283">
        <v>38</v>
      </c>
      <c r="W142" s="283">
        <v>30</v>
      </c>
      <c r="X142" s="283">
        <v>35</v>
      </c>
      <c r="Y142" s="283">
        <v>86</v>
      </c>
      <c r="Z142" s="283">
        <v>31</v>
      </c>
      <c r="AA142" s="283">
        <v>71</v>
      </c>
      <c r="AB142" s="283">
        <v>16</v>
      </c>
      <c r="AC142" s="283">
        <v>51</v>
      </c>
      <c r="AD142" s="283">
        <v>0</v>
      </c>
      <c r="AE142" s="283">
        <v>0</v>
      </c>
      <c r="AF142" s="283">
        <v>2</v>
      </c>
      <c r="AG142" s="283">
        <v>2</v>
      </c>
      <c r="AH142" s="283">
        <v>2</v>
      </c>
      <c r="AI142" s="283"/>
      <c r="AJ142" s="283">
        <v>6</v>
      </c>
      <c r="AK142" s="283">
        <v>40</v>
      </c>
      <c r="AL142" s="283">
        <v>400</v>
      </c>
      <c r="AM142" s="283">
        <v>250</v>
      </c>
      <c r="AN142" s="283">
        <v>500</v>
      </c>
      <c r="AO142" s="283"/>
      <c r="AP142" s="283" t="s">
        <v>3942</v>
      </c>
      <c r="AQ142" s="283">
        <v>6</v>
      </c>
      <c r="AR142" s="283">
        <v>3</v>
      </c>
      <c r="AS142" s="283" t="s">
        <v>3947</v>
      </c>
      <c r="AT142" s="283" t="s">
        <v>4014</v>
      </c>
      <c r="AU142" s="283"/>
      <c r="AV142" s="283"/>
      <c r="AW142" s="283"/>
      <c r="AX142" s="283"/>
      <c r="AY142" s="283">
        <v>40</v>
      </c>
      <c r="AZ142" s="283">
        <v>70</v>
      </c>
      <c r="BA142" s="283">
        <v>1.28</v>
      </c>
      <c r="BB142" s="283">
        <v>2.4</v>
      </c>
      <c r="BC142" s="283">
        <v>38</v>
      </c>
      <c r="BD142" s="283">
        <v>0</v>
      </c>
      <c r="BE142" s="283">
        <v>17</v>
      </c>
      <c r="BF142" s="283">
        <v>26</v>
      </c>
      <c r="BG142" s="283">
        <v>30</v>
      </c>
      <c r="BH142" s="283">
        <v>40</v>
      </c>
      <c r="BI142" s="283">
        <v>30</v>
      </c>
      <c r="BJ142" s="283">
        <v>0</v>
      </c>
      <c r="BK142" s="283">
        <v>0</v>
      </c>
      <c r="BL142" s="283">
        <v>5</v>
      </c>
      <c r="BM142" s="283">
        <v>5</v>
      </c>
      <c r="BN142" s="283">
        <v>1</v>
      </c>
      <c r="BO142" s="283" t="s">
        <v>3904</v>
      </c>
      <c r="BP142" s="283" t="s">
        <v>5001</v>
      </c>
      <c r="BQ142" s="283" t="s">
        <v>5224</v>
      </c>
      <c r="BR142" s="283" t="s">
        <v>5226</v>
      </c>
      <c r="BS142" s="283" t="s">
        <v>5004</v>
      </c>
    </row>
    <row r="143" spans="1:71">
      <c r="A143" s="283">
        <v>10014312</v>
      </c>
      <c r="B143" s="283" t="s">
        <v>195</v>
      </c>
      <c r="C143" s="283">
        <v>3</v>
      </c>
      <c r="D143" s="283" t="s">
        <v>55</v>
      </c>
      <c r="E143" s="283" t="s">
        <v>3934</v>
      </c>
      <c r="F143" s="283" t="s">
        <v>3940</v>
      </c>
      <c r="G143" s="283" t="s">
        <v>3918</v>
      </c>
      <c r="H143" s="283">
        <v>43</v>
      </c>
      <c r="I143" s="283">
        <v>1</v>
      </c>
      <c r="J143" s="283">
        <v>2</v>
      </c>
      <c r="K143" s="283">
        <v>2</v>
      </c>
      <c r="L143" s="283">
        <v>12</v>
      </c>
      <c r="M143" s="283" t="s">
        <v>3941</v>
      </c>
      <c r="N143" s="283">
        <v>32.700000000000003</v>
      </c>
      <c r="O143" s="283">
        <v>20</v>
      </c>
      <c r="P143" s="283">
        <v>38</v>
      </c>
      <c r="Q143" s="283">
        <v>25</v>
      </c>
      <c r="R143" s="283">
        <v>0</v>
      </c>
      <c r="S143" s="283">
        <v>0</v>
      </c>
      <c r="T143" s="283">
        <v>32</v>
      </c>
      <c r="U143" s="283">
        <v>20</v>
      </c>
      <c r="V143" s="283">
        <v>35</v>
      </c>
      <c r="W143" s="283">
        <v>30</v>
      </c>
      <c r="X143" s="283">
        <v>35</v>
      </c>
      <c r="Y143" s="283">
        <v>86</v>
      </c>
      <c r="Z143" s="283">
        <v>31</v>
      </c>
      <c r="AA143" s="283">
        <v>71</v>
      </c>
      <c r="AB143" s="283">
        <v>15</v>
      </c>
      <c r="AC143" s="283">
        <v>50</v>
      </c>
      <c r="AD143" s="283">
        <v>0</v>
      </c>
      <c r="AE143" s="283">
        <v>0</v>
      </c>
      <c r="AF143" s="283">
        <v>2</v>
      </c>
      <c r="AG143" s="283">
        <v>2</v>
      </c>
      <c r="AH143" s="283">
        <v>2</v>
      </c>
      <c r="AI143" s="283"/>
      <c r="AJ143" s="283">
        <v>6</v>
      </c>
      <c r="AK143" s="283">
        <v>42</v>
      </c>
      <c r="AL143" s="283">
        <v>300</v>
      </c>
      <c r="AM143" s="283">
        <v>200</v>
      </c>
      <c r="AN143" s="283">
        <v>500</v>
      </c>
      <c r="AO143" s="283"/>
      <c r="AP143" s="283" t="s">
        <v>3942</v>
      </c>
      <c r="AQ143" s="283">
        <v>5</v>
      </c>
      <c r="AR143" s="283">
        <v>3</v>
      </c>
      <c r="AS143" s="283" t="s">
        <v>3947</v>
      </c>
      <c r="AT143" s="283"/>
      <c r="AU143" s="283"/>
      <c r="AV143" s="283"/>
      <c r="AW143" s="283"/>
      <c r="AX143" s="283"/>
      <c r="AY143" s="283">
        <v>40</v>
      </c>
      <c r="AZ143" s="283">
        <v>70</v>
      </c>
      <c r="BA143" s="283">
        <v>1.28</v>
      </c>
      <c r="BB143" s="283">
        <v>2.4</v>
      </c>
      <c r="BC143" s="283">
        <v>38</v>
      </c>
      <c r="BD143" s="283">
        <v>0</v>
      </c>
      <c r="BE143" s="283">
        <v>16</v>
      </c>
      <c r="BF143" s="283">
        <v>23</v>
      </c>
      <c r="BG143" s="283">
        <v>30</v>
      </c>
      <c r="BH143" s="283">
        <v>40</v>
      </c>
      <c r="BI143" s="283">
        <v>30</v>
      </c>
      <c r="BJ143" s="283">
        <v>0</v>
      </c>
      <c r="BK143" s="283">
        <v>0</v>
      </c>
      <c r="BL143" s="283">
        <v>3</v>
      </c>
      <c r="BM143" s="283">
        <v>4</v>
      </c>
      <c r="BN143" s="283">
        <v>0</v>
      </c>
      <c r="BO143" s="283" t="s">
        <v>3904</v>
      </c>
      <c r="BP143" s="283" t="s">
        <v>5001</v>
      </c>
      <c r="BQ143" s="283" t="s">
        <v>5227</v>
      </c>
      <c r="BR143" s="283" t="s">
        <v>5228</v>
      </c>
      <c r="BS143" s="283" t="s">
        <v>5004</v>
      </c>
    </row>
    <row r="144" spans="1:71">
      <c r="A144" s="283">
        <v>10014412</v>
      </c>
      <c r="B144" s="283" t="s">
        <v>214</v>
      </c>
      <c r="C144" s="283">
        <v>4</v>
      </c>
      <c r="D144" s="283" t="s">
        <v>54</v>
      </c>
      <c r="E144" s="283" t="s">
        <v>3934</v>
      </c>
      <c r="F144" s="283" t="s">
        <v>3940</v>
      </c>
      <c r="G144" s="283" t="s">
        <v>559</v>
      </c>
      <c r="H144" s="283">
        <v>29</v>
      </c>
      <c r="I144" s="283">
        <v>-1</v>
      </c>
      <c r="J144" s="283">
        <v>1</v>
      </c>
      <c r="K144" s="283">
        <v>2</v>
      </c>
      <c r="L144" s="283">
        <v>27</v>
      </c>
      <c r="M144" s="283" t="s">
        <v>3941</v>
      </c>
      <c r="N144" s="283">
        <v>36</v>
      </c>
      <c r="O144" s="283">
        <v>15</v>
      </c>
      <c r="P144" s="283">
        <v>30</v>
      </c>
      <c r="Q144" s="283">
        <v>25</v>
      </c>
      <c r="R144" s="283">
        <v>10</v>
      </c>
      <c r="S144" s="283">
        <v>40</v>
      </c>
      <c r="T144" s="283">
        <v>26</v>
      </c>
      <c r="U144" s="283">
        <v>20</v>
      </c>
      <c r="V144" s="283">
        <v>24</v>
      </c>
      <c r="W144" s="283">
        <v>30</v>
      </c>
      <c r="X144" s="283">
        <v>34</v>
      </c>
      <c r="Y144" s="283">
        <v>86</v>
      </c>
      <c r="Z144" s="283">
        <v>33</v>
      </c>
      <c r="AA144" s="283">
        <v>73</v>
      </c>
      <c r="AB144" s="283">
        <v>10</v>
      </c>
      <c r="AC144" s="283">
        <v>20</v>
      </c>
      <c r="AD144" s="283">
        <v>20</v>
      </c>
      <c r="AE144" s="283">
        <v>60</v>
      </c>
      <c r="AF144" s="283">
        <v>2</v>
      </c>
      <c r="AG144" s="283">
        <v>2</v>
      </c>
      <c r="AH144" s="283">
        <v>2</v>
      </c>
      <c r="AI144" s="283"/>
      <c r="AJ144" s="283">
        <v>6</v>
      </c>
      <c r="AK144" s="283">
        <v>0</v>
      </c>
      <c r="AL144" s="283"/>
      <c r="AM144" s="283"/>
      <c r="AN144" s="283"/>
      <c r="AO144" s="283"/>
      <c r="AP144" s="283"/>
      <c r="AQ144" s="283"/>
      <c r="AR144" s="283">
        <v>3</v>
      </c>
      <c r="AS144" s="283" t="s">
        <v>4015</v>
      </c>
      <c r="AT144" s="283" t="s">
        <v>4016</v>
      </c>
      <c r="AU144" s="283"/>
      <c r="AV144" s="283"/>
      <c r="AW144" s="283"/>
      <c r="AX144" s="283"/>
      <c r="AY144" s="283">
        <v>20</v>
      </c>
      <c r="AZ144" s="283">
        <v>25</v>
      </c>
      <c r="BA144" s="283">
        <v>0.8</v>
      </c>
      <c r="BB144" s="283">
        <v>1.5</v>
      </c>
      <c r="BC144" s="283">
        <v>15</v>
      </c>
      <c r="BD144" s="283">
        <v>10</v>
      </c>
      <c r="BE144" s="283">
        <v>13</v>
      </c>
      <c r="BF144" s="283">
        <v>12</v>
      </c>
      <c r="BG144" s="283">
        <v>10</v>
      </c>
      <c r="BH144" s="283">
        <v>16</v>
      </c>
      <c r="BI144" s="283">
        <v>10</v>
      </c>
      <c r="BJ144" s="283">
        <v>0</v>
      </c>
      <c r="BK144" s="283">
        <v>2</v>
      </c>
      <c r="BL144" s="283">
        <v>3</v>
      </c>
      <c r="BM144" s="283">
        <v>7</v>
      </c>
      <c r="BN144" s="283">
        <v>4</v>
      </c>
      <c r="BO144" s="283" t="s">
        <v>3904</v>
      </c>
      <c r="BP144" s="283" t="s">
        <v>5001</v>
      </c>
      <c r="BQ144" s="283"/>
      <c r="BR144" s="283"/>
      <c r="BS144" s="283" t="s">
        <v>5004</v>
      </c>
    </row>
    <row r="145" spans="1:71">
      <c r="A145" s="283">
        <v>10014512</v>
      </c>
      <c r="B145" s="283" t="s">
        <v>4017</v>
      </c>
      <c r="C145" s="283">
        <v>2</v>
      </c>
      <c r="D145" s="283" t="s">
        <v>54</v>
      </c>
      <c r="E145" s="283" t="s">
        <v>3934</v>
      </c>
      <c r="F145" s="283" t="s">
        <v>3940</v>
      </c>
      <c r="G145" s="283" t="s">
        <v>3905</v>
      </c>
      <c r="H145" s="283">
        <v>25</v>
      </c>
      <c r="I145" s="283">
        <v>-1</v>
      </c>
      <c r="J145" s="283">
        <v>1</v>
      </c>
      <c r="K145" s="283">
        <v>2</v>
      </c>
      <c r="L145" s="283">
        <v>10</v>
      </c>
      <c r="M145" s="283" t="s">
        <v>3941</v>
      </c>
      <c r="N145" s="283">
        <v>35.200000000000003</v>
      </c>
      <c r="O145" s="283">
        <v>15</v>
      </c>
      <c r="P145" s="283">
        <v>15</v>
      </c>
      <c r="Q145" s="283">
        <v>25</v>
      </c>
      <c r="R145" s="283">
        <v>26</v>
      </c>
      <c r="S145" s="283">
        <v>40</v>
      </c>
      <c r="T145" s="283">
        <v>10</v>
      </c>
      <c r="U145" s="283">
        <v>20</v>
      </c>
      <c r="V145" s="283">
        <v>10</v>
      </c>
      <c r="W145" s="283">
        <v>30</v>
      </c>
      <c r="X145" s="283">
        <v>33</v>
      </c>
      <c r="Y145" s="283">
        <v>85</v>
      </c>
      <c r="Z145" s="283">
        <v>36</v>
      </c>
      <c r="AA145" s="283">
        <v>71</v>
      </c>
      <c r="AB145" s="283">
        <v>8</v>
      </c>
      <c r="AC145" s="283">
        <v>18</v>
      </c>
      <c r="AD145" s="283">
        <v>20</v>
      </c>
      <c r="AE145" s="283">
        <v>60</v>
      </c>
      <c r="AF145" s="283">
        <v>2</v>
      </c>
      <c r="AG145" s="283">
        <v>2</v>
      </c>
      <c r="AH145" s="283">
        <v>2</v>
      </c>
      <c r="AI145" s="283"/>
      <c r="AJ145" s="283">
        <v>6</v>
      </c>
      <c r="AK145" s="283">
        <v>50</v>
      </c>
      <c r="AL145" s="283">
        <v>500</v>
      </c>
      <c r="AM145" s="283">
        <v>500</v>
      </c>
      <c r="AN145" s="283">
        <v>500</v>
      </c>
      <c r="AO145" s="283">
        <v>500</v>
      </c>
      <c r="AP145" s="283" t="s">
        <v>3942</v>
      </c>
      <c r="AQ145" s="283">
        <v>10</v>
      </c>
      <c r="AR145" s="283">
        <v>3</v>
      </c>
      <c r="AS145" s="283" t="s">
        <v>3909</v>
      </c>
      <c r="AT145" s="283" t="s">
        <v>3948</v>
      </c>
      <c r="AU145" s="283"/>
      <c r="AV145" s="283"/>
      <c r="AW145" s="283"/>
      <c r="AX145" s="283"/>
      <c r="AY145" s="283">
        <v>25</v>
      </c>
      <c r="AZ145" s="283">
        <v>25</v>
      </c>
      <c r="BA145" s="283">
        <v>0.8</v>
      </c>
      <c r="BB145" s="283">
        <v>1.5</v>
      </c>
      <c r="BC145" s="283">
        <v>8</v>
      </c>
      <c r="BD145" s="283">
        <v>29</v>
      </c>
      <c r="BE145" s="283">
        <v>5</v>
      </c>
      <c r="BF145" s="283">
        <v>5</v>
      </c>
      <c r="BG145" s="283">
        <v>5</v>
      </c>
      <c r="BH145" s="283">
        <v>8</v>
      </c>
      <c r="BI145" s="283">
        <v>5</v>
      </c>
      <c r="BJ145" s="283">
        <v>0</v>
      </c>
      <c r="BK145" s="283">
        <v>2</v>
      </c>
      <c r="BL145" s="283">
        <v>5</v>
      </c>
      <c r="BM145" s="283">
        <v>3</v>
      </c>
      <c r="BN145" s="283">
        <v>0</v>
      </c>
      <c r="BO145" s="283" t="s">
        <v>3904</v>
      </c>
      <c r="BP145" s="283" t="s">
        <v>5001</v>
      </c>
      <c r="BQ145" s="283" t="s">
        <v>5229</v>
      </c>
      <c r="BR145" s="283" t="s">
        <v>5230</v>
      </c>
      <c r="BS145" s="283" t="s">
        <v>5004</v>
      </c>
    </row>
    <row r="146" spans="1:71">
      <c r="A146" s="283">
        <v>10014612</v>
      </c>
      <c r="B146" s="283" t="s">
        <v>4018</v>
      </c>
      <c r="C146" s="283">
        <v>2</v>
      </c>
      <c r="D146" s="283" t="s">
        <v>54</v>
      </c>
      <c r="E146" s="283" t="s">
        <v>3934</v>
      </c>
      <c r="F146" s="283" t="s">
        <v>3940</v>
      </c>
      <c r="G146" s="283" t="s">
        <v>3905</v>
      </c>
      <c r="H146" s="283">
        <v>25</v>
      </c>
      <c r="I146" s="283">
        <v>-1</v>
      </c>
      <c r="J146" s="283">
        <v>1</v>
      </c>
      <c r="K146" s="283">
        <v>2</v>
      </c>
      <c r="L146" s="283">
        <v>10</v>
      </c>
      <c r="M146" s="283" t="s">
        <v>3941</v>
      </c>
      <c r="N146" s="283">
        <v>35.200000000000003</v>
      </c>
      <c r="O146" s="283">
        <v>15</v>
      </c>
      <c r="P146" s="283">
        <v>15</v>
      </c>
      <c r="Q146" s="283">
        <v>25</v>
      </c>
      <c r="R146" s="283">
        <v>26</v>
      </c>
      <c r="S146" s="283">
        <v>40</v>
      </c>
      <c r="T146" s="283">
        <v>10</v>
      </c>
      <c r="U146" s="283">
        <v>20</v>
      </c>
      <c r="V146" s="283">
        <v>13</v>
      </c>
      <c r="W146" s="283">
        <v>30</v>
      </c>
      <c r="X146" s="283">
        <v>33</v>
      </c>
      <c r="Y146" s="283">
        <v>85</v>
      </c>
      <c r="Z146" s="283">
        <v>36</v>
      </c>
      <c r="AA146" s="283">
        <v>71</v>
      </c>
      <c r="AB146" s="283">
        <v>8</v>
      </c>
      <c r="AC146" s="283">
        <v>18</v>
      </c>
      <c r="AD146" s="283">
        <v>20</v>
      </c>
      <c r="AE146" s="283">
        <v>60</v>
      </c>
      <c r="AF146" s="283">
        <v>2</v>
      </c>
      <c r="AG146" s="283">
        <v>2</v>
      </c>
      <c r="AH146" s="283">
        <v>2</v>
      </c>
      <c r="AI146" s="283"/>
      <c r="AJ146" s="283">
        <v>6</v>
      </c>
      <c r="AK146" s="283">
        <v>0</v>
      </c>
      <c r="AL146" s="283"/>
      <c r="AM146" s="283"/>
      <c r="AN146" s="283"/>
      <c r="AO146" s="283"/>
      <c r="AP146" s="283"/>
      <c r="AQ146" s="283"/>
      <c r="AR146" s="283">
        <v>3</v>
      </c>
      <c r="AS146" s="283" t="s">
        <v>3909</v>
      </c>
      <c r="AT146" s="283" t="s">
        <v>3948</v>
      </c>
      <c r="AU146" s="283"/>
      <c r="AV146" s="283"/>
      <c r="AW146" s="283"/>
      <c r="AX146" s="283"/>
      <c r="AY146" s="283">
        <v>25</v>
      </c>
      <c r="AZ146" s="283">
        <v>25</v>
      </c>
      <c r="BA146" s="283">
        <v>0.8</v>
      </c>
      <c r="BB146" s="283">
        <v>1.5</v>
      </c>
      <c r="BC146" s="283">
        <v>8</v>
      </c>
      <c r="BD146" s="283">
        <v>29</v>
      </c>
      <c r="BE146" s="283">
        <v>5</v>
      </c>
      <c r="BF146" s="283">
        <v>7</v>
      </c>
      <c r="BG146" s="283">
        <v>5</v>
      </c>
      <c r="BH146" s="283">
        <v>8</v>
      </c>
      <c r="BI146" s="283">
        <v>5</v>
      </c>
      <c r="BJ146" s="283">
        <v>0</v>
      </c>
      <c r="BK146" s="283">
        <v>2</v>
      </c>
      <c r="BL146" s="283">
        <v>5</v>
      </c>
      <c r="BM146" s="283">
        <v>3</v>
      </c>
      <c r="BN146" s="283">
        <v>0</v>
      </c>
      <c r="BO146" s="283" t="s">
        <v>3904</v>
      </c>
      <c r="BP146" s="283" t="s">
        <v>5001</v>
      </c>
      <c r="BQ146" s="283" t="s">
        <v>5229</v>
      </c>
      <c r="BR146" s="283" t="s">
        <v>5231</v>
      </c>
      <c r="BS146" s="283" t="s">
        <v>5004</v>
      </c>
    </row>
    <row r="147" spans="1:71">
      <c r="A147" s="283">
        <v>10014712</v>
      </c>
      <c r="B147" s="283" t="s">
        <v>4019</v>
      </c>
      <c r="C147" s="283">
        <v>2</v>
      </c>
      <c r="D147" s="283" t="s">
        <v>54</v>
      </c>
      <c r="E147" s="283" t="s">
        <v>3934</v>
      </c>
      <c r="F147" s="283" t="s">
        <v>3940</v>
      </c>
      <c r="G147" s="283" t="s">
        <v>3905</v>
      </c>
      <c r="H147" s="283">
        <v>25</v>
      </c>
      <c r="I147" s="283">
        <v>-1</v>
      </c>
      <c r="J147" s="283">
        <v>1</v>
      </c>
      <c r="K147" s="283">
        <v>2</v>
      </c>
      <c r="L147" s="283">
        <v>10</v>
      </c>
      <c r="M147" s="283" t="s">
        <v>3941</v>
      </c>
      <c r="N147" s="283">
        <v>35.200000000000003</v>
      </c>
      <c r="O147" s="283">
        <v>15</v>
      </c>
      <c r="P147" s="283">
        <v>15</v>
      </c>
      <c r="Q147" s="283">
        <v>25</v>
      </c>
      <c r="R147" s="283">
        <v>26</v>
      </c>
      <c r="S147" s="283">
        <v>40</v>
      </c>
      <c r="T147" s="283">
        <v>10</v>
      </c>
      <c r="U147" s="283">
        <v>20</v>
      </c>
      <c r="V147" s="283">
        <v>13</v>
      </c>
      <c r="W147" s="283">
        <v>30</v>
      </c>
      <c r="X147" s="283">
        <v>33</v>
      </c>
      <c r="Y147" s="283">
        <v>85</v>
      </c>
      <c r="Z147" s="283">
        <v>36</v>
      </c>
      <c r="AA147" s="283">
        <v>71</v>
      </c>
      <c r="AB147" s="283">
        <v>8</v>
      </c>
      <c r="AC147" s="283">
        <v>18</v>
      </c>
      <c r="AD147" s="283">
        <v>20</v>
      </c>
      <c r="AE147" s="283">
        <v>60</v>
      </c>
      <c r="AF147" s="283">
        <v>2</v>
      </c>
      <c r="AG147" s="283">
        <v>2</v>
      </c>
      <c r="AH147" s="283">
        <v>2</v>
      </c>
      <c r="AI147" s="283"/>
      <c r="AJ147" s="283">
        <v>6</v>
      </c>
      <c r="AK147" s="283">
        <v>0</v>
      </c>
      <c r="AL147" s="283"/>
      <c r="AM147" s="283"/>
      <c r="AN147" s="283"/>
      <c r="AO147" s="283"/>
      <c r="AP147" s="283"/>
      <c r="AQ147" s="283"/>
      <c r="AR147" s="283">
        <v>3</v>
      </c>
      <c r="AS147" s="283" t="s">
        <v>3909</v>
      </c>
      <c r="AT147" s="283" t="s">
        <v>3948</v>
      </c>
      <c r="AU147" s="283"/>
      <c r="AV147" s="283"/>
      <c r="AW147" s="283"/>
      <c r="AX147" s="283"/>
      <c r="AY147" s="283">
        <v>25</v>
      </c>
      <c r="AZ147" s="283">
        <v>25</v>
      </c>
      <c r="BA147" s="283">
        <v>0.8</v>
      </c>
      <c r="BB147" s="283">
        <v>1.5</v>
      </c>
      <c r="BC147" s="283">
        <v>8</v>
      </c>
      <c r="BD147" s="283">
        <v>29</v>
      </c>
      <c r="BE147" s="283">
        <v>5</v>
      </c>
      <c r="BF147" s="283">
        <v>7</v>
      </c>
      <c r="BG147" s="283">
        <v>5</v>
      </c>
      <c r="BH147" s="283">
        <v>8</v>
      </c>
      <c r="BI147" s="283">
        <v>5</v>
      </c>
      <c r="BJ147" s="283">
        <v>0</v>
      </c>
      <c r="BK147" s="283">
        <v>2</v>
      </c>
      <c r="BL147" s="283">
        <v>5</v>
      </c>
      <c r="BM147" s="283">
        <v>3</v>
      </c>
      <c r="BN147" s="283">
        <v>0</v>
      </c>
      <c r="BO147" s="283" t="s">
        <v>3904</v>
      </c>
      <c r="BP147" s="283" t="s">
        <v>5001</v>
      </c>
      <c r="BQ147" s="283" t="s">
        <v>5232</v>
      </c>
      <c r="BR147" s="283" t="s">
        <v>5233</v>
      </c>
      <c r="BS147" s="283" t="s">
        <v>5004</v>
      </c>
    </row>
    <row r="148" spans="1:71">
      <c r="A148" s="283">
        <v>10014812</v>
      </c>
      <c r="B148" s="283" t="s">
        <v>672</v>
      </c>
      <c r="C148" s="283">
        <v>5</v>
      </c>
      <c r="D148" s="283" t="s">
        <v>54</v>
      </c>
      <c r="E148" s="283" t="s">
        <v>3934</v>
      </c>
      <c r="F148" s="283" t="s">
        <v>3940</v>
      </c>
      <c r="G148" s="283" t="s">
        <v>3910</v>
      </c>
      <c r="H148" s="283">
        <v>33</v>
      </c>
      <c r="I148" s="283">
        <v>-1</v>
      </c>
      <c r="J148" s="283">
        <v>1</v>
      </c>
      <c r="K148" s="283">
        <v>2</v>
      </c>
      <c r="L148" s="283">
        <v>5</v>
      </c>
      <c r="M148" s="283" t="s">
        <v>3941</v>
      </c>
      <c r="N148" s="283">
        <v>36</v>
      </c>
      <c r="O148" s="283">
        <v>15</v>
      </c>
      <c r="P148" s="283">
        <v>19</v>
      </c>
      <c r="Q148" s="283">
        <v>30</v>
      </c>
      <c r="R148" s="283">
        <v>13</v>
      </c>
      <c r="S148" s="283">
        <v>40</v>
      </c>
      <c r="T148" s="283">
        <v>18</v>
      </c>
      <c r="U148" s="283">
        <v>25</v>
      </c>
      <c r="V148" s="283">
        <v>16</v>
      </c>
      <c r="W148" s="283">
        <v>30</v>
      </c>
      <c r="X148" s="283">
        <v>35</v>
      </c>
      <c r="Y148" s="283">
        <v>87</v>
      </c>
      <c r="Z148" s="283">
        <v>36</v>
      </c>
      <c r="AA148" s="283">
        <v>71</v>
      </c>
      <c r="AB148" s="283">
        <v>9</v>
      </c>
      <c r="AC148" s="283">
        <v>19</v>
      </c>
      <c r="AD148" s="283">
        <v>24</v>
      </c>
      <c r="AE148" s="283">
        <v>64</v>
      </c>
      <c r="AF148" s="283">
        <v>2</v>
      </c>
      <c r="AG148" s="283">
        <v>2</v>
      </c>
      <c r="AH148" s="283">
        <v>2</v>
      </c>
      <c r="AI148" s="283"/>
      <c r="AJ148" s="283">
        <v>6</v>
      </c>
      <c r="AK148" s="283">
        <v>0</v>
      </c>
      <c r="AL148" s="283"/>
      <c r="AM148" s="283"/>
      <c r="AN148" s="283"/>
      <c r="AO148" s="283"/>
      <c r="AP148" s="283"/>
      <c r="AQ148" s="283"/>
      <c r="AR148" s="283">
        <v>3</v>
      </c>
      <c r="AS148" s="283" t="s">
        <v>3912</v>
      </c>
      <c r="AT148" s="283" t="s">
        <v>3963</v>
      </c>
      <c r="AU148" s="283"/>
      <c r="AV148" s="283"/>
      <c r="AW148" s="283"/>
      <c r="AX148" s="283"/>
      <c r="AY148" s="283">
        <v>25</v>
      </c>
      <c r="AZ148" s="283">
        <v>25</v>
      </c>
      <c r="BA148" s="283">
        <v>0.8</v>
      </c>
      <c r="BB148" s="283">
        <v>1.5</v>
      </c>
      <c r="BC148" s="283">
        <v>10</v>
      </c>
      <c r="BD148" s="283">
        <v>13</v>
      </c>
      <c r="BE148" s="283">
        <v>11</v>
      </c>
      <c r="BF148" s="283">
        <v>8</v>
      </c>
      <c r="BG148" s="283">
        <v>10</v>
      </c>
      <c r="BH148" s="283">
        <v>16</v>
      </c>
      <c r="BI148" s="283">
        <v>10</v>
      </c>
      <c r="BJ148" s="283">
        <v>0</v>
      </c>
      <c r="BK148" s="283">
        <v>1</v>
      </c>
      <c r="BL148" s="283">
        <v>3</v>
      </c>
      <c r="BM148" s="283">
        <v>5</v>
      </c>
      <c r="BN148" s="283">
        <v>0</v>
      </c>
      <c r="BO148" s="283" t="s">
        <v>3904</v>
      </c>
      <c r="BP148" s="283" t="s">
        <v>5001</v>
      </c>
      <c r="BQ148" s="283"/>
      <c r="BR148" s="283"/>
      <c r="BS148" s="283" t="s">
        <v>5004</v>
      </c>
    </row>
    <row r="149" spans="1:71">
      <c r="A149" s="283">
        <v>10014912</v>
      </c>
      <c r="B149" s="283" t="s">
        <v>215</v>
      </c>
      <c r="C149" s="283">
        <v>2</v>
      </c>
      <c r="D149" s="283" t="s">
        <v>54</v>
      </c>
      <c r="E149" s="283" t="s">
        <v>3934</v>
      </c>
      <c r="F149" s="283" t="s">
        <v>3940</v>
      </c>
      <c r="G149" s="283" t="s">
        <v>3910</v>
      </c>
      <c r="H149" s="283">
        <v>30</v>
      </c>
      <c r="I149" s="283">
        <v>2</v>
      </c>
      <c r="J149" s="283">
        <v>1</v>
      </c>
      <c r="K149" s="283">
        <v>2</v>
      </c>
      <c r="L149" s="283">
        <v>20</v>
      </c>
      <c r="M149" s="283" t="s">
        <v>3941</v>
      </c>
      <c r="N149" s="283">
        <v>29</v>
      </c>
      <c r="O149" s="283">
        <v>15</v>
      </c>
      <c r="P149" s="283">
        <v>17</v>
      </c>
      <c r="Q149" s="283">
        <v>25</v>
      </c>
      <c r="R149" s="283">
        <v>8</v>
      </c>
      <c r="S149" s="283">
        <v>36</v>
      </c>
      <c r="T149" s="283">
        <v>18</v>
      </c>
      <c r="U149" s="283">
        <v>20</v>
      </c>
      <c r="V149" s="283">
        <v>16</v>
      </c>
      <c r="W149" s="283">
        <v>30</v>
      </c>
      <c r="X149" s="283">
        <v>33</v>
      </c>
      <c r="Y149" s="283">
        <v>85</v>
      </c>
      <c r="Z149" s="283">
        <v>26</v>
      </c>
      <c r="AA149" s="283">
        <v>61</v>
      </c>
      <c r="AB149" s="283">
        <v>8</v>
      </c>
      <c r="AC149" s="283">
        <v>18</v>
      </c>
      <c r="AD149" s="283">
        <v>24</v>
      </c>
      <c r="AE149" s="283">
        <v>64</v>
      </c>
      <c r="AF149" s="283">
        <v>0</v>
      </c>
      <c r="AG149" s="283"/>
      <c r="AH149" s="283"/>
      <c r="AI149" s="283"/>
      <c r="AJ149" s="283">
        <v>0</v>
      </c>
      <c r="AK149" s="283">
        <v>0</v>
      </c>
      <c r="AL149" s="283"/>
      <c r="AM149" s="283"/>
      <c r="AN149" s="283"/>
      <c r="AO149" s="283"/>
      <c r="AP149" s="283"/>
      <c r="AQ149" s="283"/>
      <c r="AR149" s="283">
        <v>3</v>
      </c>
      <c r="AS149" s="283" t="s">
        <v>3966</v>
      </c>
      <c r="AT149" s="283"/>
      <c r="AU149" s="283"/>
      <c r="AV149" s="283"/>
      <c r="AW149" s="283"/>
      <c r="AX149" s="283"/>
      <c r="AY149" s="283">
        <v>20</v>
      </c>
      <c r="AZ149" s="283">
        <v>25</v>
      </c>
      <c r="BA149" s="283">
        <v>0.8</v>
      </c>
      <c r="BB149" s="283">
        <v>1.65</v>
      </c>
      <c r="BC149" s="283">
        <v>9</v>
      </c>
      <c r="BD149" s="283">
        <v>8</v>
      </c>
      <c r="BE149" s="283">
        <v>11</v>
      </c>
      <c r="BF149" s="283">
        <v>8</v>
      </c>
      <c r="BG149" s="283">
        <v>5</v>
      </c>
      <c r="BH149" s="283">
        <v>8</v>
      </c>
      <c r="BI149" s="283">
        <v>5</v>
      </c>
      <c r="BJ149" s="283">
        <v>0</v>
      </c>
      <c r="BK149" s="283">
        <v>0</v>
      </c>
      <c r="BL149" s="283">
        <v>1</v>
      </c>
      <c r="BM149" s="283">
        <v>2</v>
      </c>
      <c r="BN149" s="283">
        <v>0</v>
      </c>
      <c r="BO149" s="283" t="s">
        <v>3904</v>
      </c>
      <c r="BP149" s="283" t="s">
        <v>5001</v>
      </c>
      <c r="BQ149" s="283"/>
      <c r="BR149" s="283"/>
      <c r="BS149" s="283" t="s">
        <v>5004</v>
      </c>
    </row>
    <row r="150" spans="1:71">
      <c r="A150" s="283">
        <v>10015012</v>
      </c>
      <c r="B150" s="283" t="s">
        <v>4020</v>
      </c>
      <c r="C150" s="283">
        <v>2</v>
      </c>
      <c r="D150" s="283" t="s">
        <v>54</v>
      </c>
      <c r="E150" s="283" t="s">
        <v>3934</v>
      </c>
      <c r="F150" s="283" t="s">
        <v>3940</v>
      </c>
      <c r="G150" s="283" t="s">
        <v>3898</v>
      </c>
      <c r="H150" s="283">
        <v>30</v>
      </c>
      <c r="I150" s="283">
        <v>2</v>
      </c>
      <c r="J150" s="283">
        <v>1</v>
      </c>
      <c r="K150" s="283">
        <v>2</v>
      </c>
      <c r="L150" s="283">
        <v>20</v>
      </c>
      <c r="M150" s="283" t="s">
        <v>3941</v>
      </c>
      <c r="N150" s="283">
        <v>33</v>
      </c>
      <c r="O150" s="283">
        <v>15</v>
      </c>
      <c r="P150" s="283">
        <v>17</v>
      </c>
      <c r="Q150" s="283">
        <v>25</v>
      </c>
      <c r="R150" s="283">
        <v>24</v>
      </c>
      <c r="S150" s="283">
        <v>40</v>
      </c>
      <c r="T150" s="283">
        <v>15</v>
      </c>
      <c r="U150" s="283">
        <v>20</v>
      </c>
      <c r="V150" s="283">
        <v>25</v>
      </c>
      <c r="W150" s="283">
        <v>30</v>
      </c>
      <c r="X150" s="283">
        <v>33</v>
      </c>
      <c r="Y150" s="283">
        <v>85</v>
      </c>
      <c r="Z150" s="283">
        <v>30</v>
      </c>
      <c r="AA150" s="283">
        <v>65</v>
      </c>
      <c r="AB150" s="283">
        <v>10</v>
      </c>
      <c r="AC150" s="283">
        <v>20</v>
      </c>
      <c r="AD150" s="283">
        <v>30</v>
      </c>
      <c r="AE150" s="283">
        <v>70</v>
      </c>
      <c r="AF150" s="283">
        <v>2</v>
      </c>
      <c r="AG150" s="283">
        <v>2</v>
      </c>
      <c r="AH150" s="283">
        <v>2</v>
      </c>
      <c r="AI150" s="283"/>
      <c r="AJ150" s="283">
        <v>6</v>
      </c>
      <c r="AK150" s="283">
        <v>35</v>
      </c>
      <c r="AL150" s="283">
        <v>500</v>
      </c>
      <c r="AM150" s="283"/>
      <c r="AN150" s="283">
        <v>500</v>
      </c>
      <c r="AO150" s="283"/>
      <c r="AP150" s="283" t="s">
        <v>3942</v>
      </c>
      <c r="AQ150" s="283">
        <v>3</v>
      </c>
      <c r="AR150" s="283">
        <v>3</v>
      </c>
      <c r="AS150" s="283" t="s">
        <v>4021</v>
      </c>
      <c r="AT150" s="283" t="s">
        <v>673</v>
      </c>
      <c r="AU150" s="283"/>
      <c r="AV150" s="283"/>
      <c r="AW150" s="283"/>
      <c r="AX150" s="283"/>
      <c r="AY150" s="283">
        <v>20</v>
      </c>
      <c r="AZ150" s="283">
        <v>30</v>
      </c>
      <c r="BA150" s="283">
        <v>0.8</v>
      </c>
      <c r="BB150" s="283">
        <v>1.5</v>
      </c>
      <c r="BC150" s="283">
        <v>12</v>
      </c>
      <c r="BD150" s="283">
        <v>24</v>
      </c>
      <c r="BE150" s="283">
        <v>8</v>
      </c>
      <c r="BF150" s="283">
        <v>13</v>
      </c>
      <c r="BG150" s="283">
        <v>5</v>
      </c>
      <c r="BH150" s="283">
        <v>8</v>
      </c>
      <c r="BI150" s="283">
        <v>5</v>
      </c>
      <c r="BJ150" s="283">
        <v>0</v>
      </c>
      <c r="BK150" s="283">
        <v>450</v>
      </c>
      <c r="BL150" s="283">
        <v>452</v>
      </c>
      <c r="BM150" s="283">
        <v>453</v>
      </c>
      <c r="BN150" s="283">
        <v>120</v>
      </c>
      <c r="BO150" s="283" t="s">
        <v>3904</v>
      </c>
      <c r="BP150" s="283" t="s">
        <v>5001</v>
      </c>
      <c r="BQ150" s="283" t="s">
        <v>5234</v>
      </c>
      <c r="BR150" s="283" t="s">
        <v>5235</v>
      </c>
      <c r="BS150" s="283" t="s">
        <v>5004</v>
      </c>
    </row>
    <row r="151" spans="1:71">
      <c r="A151" s="283">
        <v>10015112</v>
      </c>
      <c r="B151" s="283" t="s">
        <v>4022</v>
      </c>
      <c r="C151" s="283">
        <v>2</v>
      </c>
      <c r="D151" s="283" t="s">
        <v>54</v>
      </c>
      <c r="E151" s="283" t="s">
        <v>3934</v>
      </c>
      <c r="F151" s="283" t="s">
        <v>3940</v>
      </c>
      <c r="G151" s="283" t="s">
        <v>3898</v>
      </c>
      <c r="H151" s="283">
        <v>30</v>
      </c>
      <c r="I151" s="283">
        <v>2</v>
      </c>
      <c r="J151" s="283">
        <v>1</v>
      </c>
      <c r="K151" s="283">
        <v>2</v>
      </c>
      <c r="L151" s="283">
        <v>22</v>
      </c>
      <c r="M151" s="283" t="s">
        <v>3941</v>
      </c>
      <c r="N151" s="283">
        <v>33</v>
      </c>
      <c r="O151" s="283">
        <v>15</v>
      </c>
      <c r="P151" s="283">
        <v>18</v>
      </c>
      <c r="Q151" s="283">
        <v>25</v>
      </c>
      <c r="R151" s="283">
        <v>24</v>
      </c>
      <c r="S151" s="283">
        <v>40</v>
      </c>
      <c r="T151" s="283">
        <v>15</v>
      </c>
      <c r="U151" s="283">
        <v>20</v>
      </c>
      <c r="V151" s="283">
        <v>25</v>
      </c>
      <c r="W151" s="283">
        <v>30</v>
      </c>
      <c r="X151" s="283">
        <v>33</v>
      </c>
      <c r="Y151" s="283">
        <v>85</v>
      </c>
      <c r="Z151" s="283">
        <v>30</v>
      </c>
      <c r="AA151" s="283">
        <v>65</v>
      </c>
      <c r="AB151" s="283">
        <v>10</v>
      </c>
      <c r="AC151" s="283">
        <v>20</v>
      </c>
      <c r="AD151" s="283">
        <v>30</v>
      </c>
      <c r="AE151" s="283">
        <v>70</v>
      </c>
      <c r="AF151" s="283">
        <v>2</v>
      </c>
      <c r="AG151" s="283">
        <v>2</v>
      </c>
      <c r="AH151" s="283">
        <v>2</v>
      </c>
      <c r="AI151" s="283"/>
      <c r="AJ151" s="283">
        <v>6</v>
      </c>
      <c r="AK151" s="283">
        <v>38</v>
      </c>
      <c r="AL151" s="283">
        <v>500</v>
      </c>
      <c r="AM151" s="283"/>
      <c r="AN151" s="283">
        <v>500</v>
      </c>
      <c r="AO151" s="283"/>
      <c r="AP151" s="283" t="s">
        <v>3942</v>
      </c>
      <c r="AQ151" s="283">
        <v>3</v>
      </c>
      <c r="AR151" s="283">
        <v>3</v>
      </c>
      <c r="AS151" s="283" t="s">
        <v>3915</v>
      </c>
      <c r="AT151" s="283"/>
      <c r="AU151" s="283"/>
      <c r="AV151" s="283"/>
      <c r="AW151" s="283"/>
      <c r="AX151" s="283"/>
      <c r="AY151" s="283">
        <v>20</v>
      </c>
      <c r="AZ151" s="283">
        <v>30</v>
      </c>
      <c r="BA151" s="283">
        <v>0.8</v>
      </c>
      <c r="BB151" s="283">
        <v>1.5</v>
      </c>
      <c r="BC151" s="283">
        <v>12</v>
      </c>
      <c r="BD151" s="283">
        <v>24</v>
      </c>
      <c r="BE151" s="283">
        <v>8</v>
      </c>
      <c r="BF151" s="283">
        <v>13</v>
      </c>
      <c r="BG151" s="283">
        <v>5</v>
      </c>
      <c r="BH151" s="283">
        <v>8</v>
      </c>
      <c r="BI151" s="283">
        <v>5</v>
      </c>
      <c r="BJ151" s="283">
        <v>0</v>
      </c>
      <c r="BK151" s="283">
        <v>0</v>
      </c>
      <c r="BL151" s="283">
        <v>3</v>
      </c>
      <c r="BM151" s="283">
        <v>4</v>
      </c>
      <c r="BN151" s="283">
        <v>0</v>
      </c>
      <c r="BO151" s="283" t="s">
        <v>3904</v>
      </c>
      <c r="BP151" s="283" t="s">
        <v>5001</v>
      </c>
      <c r="BQ151" s="283" t="s">
        <v>5236</v>
      </c>
      <c r="BR151" s="283" t="s">
        <v>5237</v>
      </c>
      <c r="BS151" s="283" t="s">
        <v>5004</v>
      </c>
    </row>
    <row r="152" spans="1:71">
      <c r="A152" s="283">
        <v>10015212</v>
      </c>
      <c r="B152" s="283" t="s">
        <v>216</v>
      </c>
      <c r="C152" s="283">
        <v>4</v>
      </c>
      <c r="D152" s="283" t="s">
        <v>54</v>
      </c>
      <c r="E152" s="283" t="s">
        <v>3934</v>
      </c>
      <c r="F152" s="283" t="s">
        <v>3940</v>
      </c>
      <c r="G152" s="283" t="s">
        <v>3898</v>
      </c>
      <c r="H152" s="283">
        <v>35</v>
      </c>
      <c r="I152" s="283">
        <v>1</v>
      </c>
      <c r="J152" s="283">
        <v>1</v>
      </c>
      <c r="K152" s="283">
        <v>2</v>
      </c>
      <c r="L152" s="283">
        <v>13</v>
      </c>
      <c r="M152" s="283" t="s">
        <v>3941</v>
      </c>
      <c r="N152" s="283">
        <v>33</v>
      </c>
      <c r="O152" s="283">
        <v>15</v>
      </c>
      <c r="P152" s="283">
        <v>27</v>
      </c>
      <c r="Q152" s="283">
        <v>25</v>
      </c>
      <c r="R152" s="283">
        <v>10</v>
      </c>
      <c r="S152" s="283">
        <v>40</v>
      </c>
      <c r="T152" s="283">
        <v>30</v>
      </c>
      <c r="U152" s="283">
        <v>20</v>
      </c>
      <c r="V152" s="283">
        <v>40</v>
      </c>
      <c r="W152" s="283">
        <v>30</v>
      </c>
      <c r="X152" s="283">
        <v>34</v>
      </c>
      <c r="Y152" s="283">
        <v>86</v>
      </c>
      <c r="Z152" s="283">
        <v>30</v>
      </c>
      <c r="AA152" s="283">
        <v>65</v>
      </c>
      <c r="AB152" s="283">
        <v>10</v>
      </c>
      <c r="AC152" s="283">
        <v>20</v>
      </c>
      <c r="AD152" s="283">
        <v>20</v>
      </c>
      <c r="AE152" s="283">
        <v>60</v>
      </c>
      <c r="AF152" s="283">
        <v>2</v>
      </c>
      <c r="AG152" s="283">
        <v>2</v>
      </c>
      <c r="AH152" s="283">
        <v>2</v>
      </c>
      <c r="AI152" s="283"/>
      <c r="AJ152" s="283">
        <v>6</v>
      </c>
      <c r="AK152" s="283">
        <v>0</v>
      </c>
      <c r="AL152" s="283"/>
      <c r="AM152" s="283"/>
      <c r="AN152" s="283"/>
      <c r="AO152" s="283"/>
      <c r="AP152" s="283"/>
      <c r="AQ152" s="283"/>
      <c r="AR152" s="283">
        <v>3</v>
      </c>
      <c r="AS152" s="283" t="s">
        <v>4023</v>
      </c>
      <c r="AT152" s="283" t="s">
        <v>673</v>
      </c>
      <c r="AU152" s="283"/>
      <c r="AV152" s="283"/>
      <c r="AW152" s="283"/>
      <c r="AX152" s="283"/>
      <c r="AY152" s="283">
        <v>20</v>
      </c>
      <c r="AZ152" s="283">
        <v>30</v>
      </c>
      <c r="BA152" s="283">
        <v>0.8</v>
      </c>
      <c r="BB152" s="283">
        <v>1.5</v>
      </c>
      <c r="BC152" s="283">
        <v>18</v>
      </c>
      <c r="BD152" s="283">
        <v>10</v>
      </c>
      <c r="BE152" s="283">
        <v>15</v>
      </c>
      <c r="BF152" s="283">
        <v>24</v>
      </c>
      <c r="BG152" s="283">
        <v>10</v>
      </c>
      <c r="BH152" s="283">
        <v>16</v>
      </c>
      <c r="BI152" s="283">
        <v>10</v>
      </c>
      <c r="BJ152" s="283">
        <v>0</v>
      </c>
      <c r="BK152" s="283">
        <v>450</v>
      </c>
      <c r="BL152" s="283">
        <v>451</v>
      </c>
      <c r="BM152" s="283">
        <v>452</v>
      </c>
      <c r="BN152" s="283">
        <v>120</v>
      </c>
      <c r="BO152" s="283" t="s">
        <v>3904</v>
      </c>
      <c r="BP152" s="283" t="s">
        <v>5001</v>
      </c>
      <c r="BQ152" s="283" t="s">
        <v>5238</v>
      </c>
      <c r="BR152" s="283" t="s">
        <v>5239</v>
      </c>
      <c r="BS152" s="283" t="s">
        <v>5004</v>
      </c>
    </row>
    <row r="153" spans="1:71">
      <c r="A153" s="283">
        <v>10015312</v>
      </c>
      <c r="B153" s="283" t="s">
        <v>916</v>
      </c>
      <c r="C153" s="283">
        <v>5</v>
      </c>
      <c r="D153" s="283" t="s">
        <v>54</v>
      </c>
      <c r="E153" s="283" t="s">
        <v>3934</v>
      </c>
      <c r="F153" s="283" t="s">
        <v>3940</v>
      </c>
      <c r="G153" s="283" t="s">
        <v>3898</v>
      </c>
      <c r="H153" s="283">
        <v>35</v>
      </c>
      <c r="I153" s="283">
        <v>1</v>
      </c>
      <c r="J153" s="283">
        <v>1</v>
      </c>
      <c r="K153" s="283">
        <v>2</v>
      </c>
      <c r="L153" s="283">
        <v>40</v>
      </c>
      <c r="M153" s="283" t="s">
        <v>3941</v>
      </c>
      <c r="N153" s="283">
        <v>33</v>
      </c>
      <c r="O153" s="283">
        <v>15</v>
      </c>
      <c r="P153" s="283">
        <v>27</v>
      </c>
      <c r="Q153" s="283">
        <v>25</v>
      </c>
      <c r="R153" s="283">
        <v>10</v>
      </c>
      <c r="S153" s="283">
        <v>40</v>
      </c>
      <c r="T153" s="283">
        <v>30</v>
      </c>
      <c r="U153" s="283">
        <v>20</v>
      </c>
      <c r="V153" s="283">
        <v>40</v>
      </c>
      <c r="W153" s="283">
        <v>30</v>
      </c>
      <c r="X153" s="283">
        <v>35</v>
      </c>
      <c r="Y153" s="283">
        <v>87</v>
      </c>
      <c r="Z153" s="283">
        <v>30</v>
      </c>
      <c r="AA153" s="283">
        <v>65</v>
      </c>
      <c r="AB153" s="283">
        <v>10</v>
      </c>
      <c r="AC153" s="283">
        <v>20</v>
      </c>
      <c r="AD153" s="283">
        <v>20</v>
      </c>
      <c r="AE153" s="283">
        <v>60</v>
      </c>
      <c r="AF153" s="283">
        <v>2</v>
      </c>
      <c r="AG153" s="283">
        <v>2</v>
      </c>
      <c r="AH153" s="283">
        <v>2</v>
      </c>
      <c r="AI153" s="283"/>
      <c r="AJ153" s="283">
        <v>6</v>
      </c>
      <c r="AK153" s="283">
        <v>0</v>
      </c>
      <c r="AL153" s="283"/>
      <c r="AM153" s="283"/>
      <c r="AN153" s="283"/>
      <c r="AO153" s="283"/>
      <c r="AP153" s="283"/>
      <c r="AQ153" s="283"/>
      <c r="AR153" s="283">
        <v>3</v>
      </c>
      <c r="AS153" s="283" t="s">
        <v>4023</v>
      </c>
      <c r="AT153" s="283"/>
      <c r="AU153" s="283"/>
      <c r="AV153" s="283"/>
      <c r="AW153" s="283"/>
      <c r="AX153" s="283"/>
      <c r="AY153" s="283">
        <v>20</v>
      </c>
      <c r="AZ153" s="283">
        <v>30</v>
      </c>
      <c r="BA153" s="283">
        <v>0.8</v>
      </c>
      <c r="BB153" s="283">
        <v>1.5</v>
      </c>
      <c r="BC153" s="283">
        <v>18</v>
      </c>
      <c r="BD153" s="283">
        <v>10</v>
      </c>
      <c r="BE153" s="283">
        <v>15</v>
      </c>
      <c r="BF153" s="283">
        <v>24</v>
      </c>
      <c r="BG153" s="283">
        <v>10</v>
      </c>
      <c r="BH153" s="283">
        <v>16</v>
      </c>
      <c r="BI153" s="283">
        <v>10</v>
      </c>
      <c r="BJ153" s="283">
        <v>0</v>
      </c>
      <c r="BK153" s="283">
        <v>0</v>
      </c>
      <c r="BL153" s="283">
        <v>1</v>
      </c>
      <c r="BM153" s="283">
        <v>2</v>
      </c>
      <c r="BN153" s="283">
        <v>0</v>
      </c>
      <c r="BO153" s="283" t="s">
        <v>3904</v>
      </c>
      <c r="BP153" s="283" t="s">
        <v>5001</v>
      </c>
      <c r="BQ153" s="283" t="s">
        <v>5240</v>
      </c>
      <c r="BR153" s="283" t="s">
        <v>5241</v>
      </c>
      <c r="BS153" s="283" t="s">
        <v>5004</v>
      </c>
    </row>
    <row r="154" spans="1:71">
      <c r="A154" s="283">
        <v>10015413</v>
      </c>
      <c r="B154" s="283" t="s">
        <v>4024</v>
      </c>
      <c r="C154" s="283">
        <v>3</v>
      </c>
      <c r="D154" s="283" t="s">
        <v>56</v>
      </c>
      <c r="E154" s="283" t="s">
        <v>3896</v>
      </c>
      <c r="F154" s="283" t="s">
        <v>3897</v>
      </c>
      <c r="G154" s="283" t="s">
        <v>3898</v>
      </c>
      <c r="H154" s="283">
        <v>52</v>
      </c>
      <c r="I154" s="283">
        <v>0</v>
      </c>
      <c r="J154" s="283">
        <v>1</v>
      </c>
      <c r="K154" s="283">
        <v>2</v>
      </c>
      <c r="L154" s="283">
        <v>10</v>
      </c>
      <c r="M154" s="283" t="s">
        <v>3899</v>
      </c>
      <c r="N154" s="283">
        <v>32</v>
      </c>
      <c r="O154" s="283">
        <v>25</v>
      </c>
      <c r="P154" s="283">
        <v>42</v>
      </c>
      <c r="Q154" s="283">
        <v>25</v>
      </c>
      <c r="R154" s="283">
        <v>15</v>
      </c>
      <c r="S154" s="283">
        <v>30</v>
      </c>
      <c r="T154" s="283">
        <v>28</v>
      </c>
      <c r="U154" s="283">
        <v>15</v>
      </c>
      <c r="V154" s="283">
        <v>18</v>
      </c>
      <c r="W154" s="283">
        <v>30</v>
      </c>
      <c r="X154" s="283">
        <v>38</v>
      </c>
      <c r="Y154" s="283">
        <v>89</v>
      </c>
      <c r="Z154" s="283">
        <v>30</v>
      </c>
      <c r="AA154" s="283">
        <v>60</v>
      </c>
      <c r="AB154" s="283">
        <v>14</v>
      </c>
      <c r="AC154" s="283">
        <v>39</v>
      </c>
      <c r="AD154" s="283">
        <v>0</v>
      </c>
      <c r="AE154" s="283">
        <v>0</v>
      </c>
      <c r="AF154" s="283">
        <v>0</v>
      </c>
      <c r="AG154" s="283"/>
      <c r="AH154" s="283"/>
      <c r="AI154" s="283"/>
      <c r="AJ154" s="283">
        <v>0</v>
      </c>
      <c r="AK154" s="283">
        <v>0</v>
      </c>
      <c r="AL154" s="283"/>
      <c r="AM154" s="283"/>
      <c r="AN154" s="283"/>
      <c r="AO154" s="283"/>
      <c r="AP154" s="283"/>
      <c r="AQ154" s="283"/>
      <c r="AR154" s="283">
        <v>4</v>
      </c>
      <c r="AS154" s="283" t="s">
        <v>3901</v>
      </c>
      <c r="AT154" s="283"/>
      <c r="AU154" s="283"/>
      <c r="AV154" s="283"/>
      <c r="AW154" s="283"/>
      <c r="AX154" s="283"/>
      <c r="AY154" s="283">
        <v>50</v>
      </c>
      <c r="AZ154" s="283">
        <v>100</v>
      </c>
      <c r="BA154" s="283">
        <v>2.08</v>
      </c>
      <c r="BB154" s="283">
        <v>3.9</v>
      </c>
      <c r="BC154" s="283">
        <v>46</v>
      </c>
      <c r="BD154" s="283">
        <v>0</v>
      </c>
      <c r="BE154" s="283">
        <v>28</v>
      </c>
      <c r="BF154" s="283">
        <v>9</v>
      </c>
      <c r="BG154" s="283">
        <v>40</v>
      </c>
      <c r="BH154" s="283">
        <v>50</v>
      </c>
      <c r="BI154" s="283">
        <v>40</v>
      </c>
      <c r="BJ154" s="283">
        <v>0</v>
      </c>
      <c r="BK154" s="283">
        <v>0</v>
      </c>
      <c r="BL154" s="283">
        <v>11</v>
      </c>
      <c r="BM154" s="283">
        <v>18</v>
      </c>
      <c r="BN154" s="283">
        <v>0</v>
      </c>
      <c r="BO154" s="283" t="s">
        <v>3904</v>
      </c>
      <c r="BP154" s="283" t="s">
        <v>5001</v>
      </c>
      <c r="BQ154" s="283" t="s">
        <v>5242</v>
      </c>
      <c r="BR154" s="283" t="s">
        <v>5243</v>
      </c>
      <c r="BS154" s="283" t="s">
        <v>5004</v>
      </c>
    </row>
    <row r="155" spans="1:71">
      <c r="A155" s="283">
        <v>10015513</v>
      </c>
      <c r="B155" s="283" t="s">
        <v>4025</v>
      </c>
      <c r="C155" s="283">
        <v>3</v>
      </c>
      <c r="D155" s="283" t="s">
        <v>56</v>
      </c>
      <c r="E155" s="283" t="s">
        <v>3896</v>
      </c>
      <c r="F155" s="283" t="s">
        <v>3897</v>
      </c>
      <c r="G155" s="283" t="s">
        <v>3898</v>
      </c>
      <c r="H155" s="283">
        <v>52</v>
      </c>
      <c r="I155" s="283">
        <v>0</v>
      </c>
      <c r="J155" s="283">
        <v>1</v>
      </c>
      <c r="K155" s="283">
        <v>2</v>
      </c>
      <c r="L155" s="283">
        <v>9</v>
      </c>
      <c r="M155" s="283" t="s">
        <v>3899</v>
      </c>
      <c r="N155" s="283">
        <v>32</v>
      </c>
      <c r="O155" s="283">
        <v>25</v>
      </c>
      <c r="P155" s="283">
        <v>42</v>
      </c>
      <c r="Q155" s="283">
        <v>25</v>
      </c>
      <c r="R155" s="283">
        <v>15</v>
      </c>
      <c r="S155" s="283">
        <v>30</v>
      </c>
      <c r="T155" s="283">
        <v>28</v>
      </c>
      <c r="U155" s="283">
        <v>15</v>
      </c>
      <c r="V155" s="283">
        <v>18</v>
      </c>
      <c r="W155" s="283">
        <v>30</v>
      </c>
      <c r="X155" s="283">
        <v>38</v>
      </c>
      <c r="Y155" s="283">
        <v>89</v>
      </c>
      <c r="Z155" s="283">
        <v>30</v>
      </c>
      <c r="AA155" s="283">
        <v>60</v>
      </c>
      <c r="AB155" s="283">
        <v>14</v>
      </c>
      <c r="AC155" s="283">
        <v>39</v>
      </c>
      <c r="AD155" s="283">
        <v>0</v>
      </c>
      <c r="AE155" s="283">
        <v>0</v>
      </c>
      <c r="AF155" s="283">
        <v>0</v>
      </c>
      <c r="AG155" s="283"/>
      <c r="AH155" s="283"/>
      <c r="AI155" s="283"/>
      <c r="AJ155" s="283">
        <v>0</v>
      </c>
      <c r="AK155" s="283">
        <v>0</v>
      </c>
      <c r="AL155" s="283"/>
      <c r="AM155" s="283"/>
      <c r="AN155" s="283"/>
      <c r="AO155" s="283"/>
      <c r="AP155" s="283"/>
      <c r="AQ155" s="283"/>
      <c r="AR155" s="283">
        <v>4</v>
      </c>
      <c r="AS155" s="283" t="s">
        <v>3901</v>
      </c>
      <c r="AT155" s="283"/>
      <c r="AU155" s="283"/>
      <c r="AV155" s="283"/>
      <c r="AW155" s="283"/>
      <c r="AX155" s="283"/>
      <c r="AY155" s="283">
        <v>50</v>
      </c>
      <c r="AZ155" s="283">
        <v>100</v>
      </c>
      <c r="BA155" s="283">
        <v>2.08</v>
      </c>
      <c r="BB155" s="283">
        <v>3.9</v>
      </c>
      <c r="BC155" s="283">
        <v>46</v>
      </c>
      <c r="BD155" s="283">
        <v>0</v>
      </c>
      <c r="BE155" s="283">
        <v>28</v>
      </c>
      <c r="BF155" s="283">
        <v>9</v>
      </c>
      <c r="BG155" s="283">
        <v>40</v>
      </c>
      <c r="BH155" s="283">
        <v>50</v>
      </c>
      <c r="BI155" s="283">
        <v>40</v>
      </c>
      <c r="BJ155" s="283">
        <v>0</v>
      </c>
      <c r="BK155" s="283">
        <v>0</v>
      </c>
      <c r="BL155" s="283">
        <v>11</v>
      </c>
      <c r="BM155" s="283">
        <v>18</v>
      </c>
      <c r="BN155" s="283">
        <v>0</v>
      </c>
      <c r="BO155" s="283" t="s">
        <v>3904</v>
      </c>
      <c r="BP155" s="283" t="s">
        <v>5001</v>
      </c>
      <c r="BQ155" s="283" t="s">
        <v>5244</v>
      </c>
      <c r="BR155" s="283" t="s">
        <v>5245</v>
      </c>
      <c r="BS155" s="283" t="s">
        <v>5004</v>
      </c>
    </row>
    <row r="156" spans="1:71">
      <c r="A156" s="283">
        <v>10015613</v>
      </c>
      <c r="B156" s="283" t="s">
        <v>4026</v>
      </c>
      <c r="C156" s="283">
        <v>4</v>
      </c>
      <c r="D156" s="283" t="s">
        <v>3640</v>
      </c>
      <c r="E156" s="283" t="s">
        <v>3896</v>
      </c>
      <c r="F156" s="283" t="s">
        <v>3897</v>
      </c>
      <c r="G156" s="283" t="s">
        <v>3898</v>
      </c>
      <c r="H156" s="283">
        <v>57</v>
      </c>
      <c r="I156" s="283">
        <v>-1</v>
      </c>
      <c r="J156" s="283">
        <v>2</v>
      </c>
      <c r="K156" s="283">
        <v>2</v>
      </c>
      <c r="L156" s="283">
        <v>18</v>
      </c>
      <c r="M156" s="283" t="s">
        <v>3899</v>
      </c>
      <c r="N156" s="283">
        <v>32</v>
      </c>
      <c r="O156" s="283">
        <v>30</v>
      </c>
      <c r="P156" s="283">
        <v>35</v>
      </c>
      <c r="Q156" s="283">
        <v>25</v>
      </c>
      <c r="R156" s="283">
        <v>10</v>
      </c>
      <c r="S156" s="283">
        <v>30</v>
      </c>
      <c r="T156" s="283">
        <v>28</v>
      </c>
      <c r="U156" s="283">
        <v>15</v>
      </c>
      <c r="V156" s="283">
        <v>20</v>
      </c>
      <c r="W156" s="283">
        <v>30</v>
      </c>
      <c r="X156" s="283">
        <v>38</v>
      </c>
      <c r="Y156" s="283">
        <v>89</v>
      </c>
      <c r="Z156" s="283">
        <v>30</v>
      </c>
      <c r="AA156" s="283">
        <v>60</v>
      </c>
      <c r="AB156" s="283">
        <v>20</v>
      </c>
      <c r="AC156" s="283">
        <v>45</v>
      </c>
      <c r="AD156" s="283">
        <v>0</v>
      </c>
      <c r="AE156" s="283">
        <v>0</v>
      </c>
      <c r="AF156" s="283">
        <v>0</v>
      </c>
      <c r="AG156" s="283">
        <v>0</v>
      </c>
      <c r="AH156" s="283">
        <v>10</v>
      </c>
      <c r="AI156" s="283">
        <v>5</v>
      </c>
      <c r="AJ156" s="283">
        <v>15</v>
      </c>
      <c r="AK156" s="283">
        <v>0</v>
      </c>
      <c r="AL156" s="283"/>
      <c r="AM156" s="283"/>
      <c r="AN156" s="283"/>
      <c r="AO156" s="283"/>
      <c r="AP156" s="283"/>
      <c r="AQ156" s="283"/>
      <c r="AR156" s="283">
        <v>4</v>
      </c>
      <c r="AS156" s="283" t="s">
        <v>4027</v>
      </c>
      <c r="AT156" s="283"/>
      <c r="AU156" s="283"/>
      <c r="AV156" s="283"/>
      <c r="AW156" s="283"/>
      <c r="AX156" s="283"/>
      <c r="AY156" s="283">
        <v>50</v>
      </c>
      <c r="AZ156" s="283">
        <v>100</v>
      </c>
      <c r="BA156" s="283">
        <v>2.08</v>
      </c>
      <c r="BB156" s="283">
        <v>3.9</v>
      </c>
      <c r="BC156" s="283">
        <v>22</v>
      </c>
      <c r="BD156" s="283">
        <v>0</v>
      </c>
      <c r="BE156" s="283">
        <v>28</v>
      </c>
      <c r="BF156" s="283">
        <v>20</v>
      </c>
      <c r="BG156" s="283">
        <v>50</v>
      </c>
      <c r="BH156" s="283">
        <v>60</v>
      </c>
      <c r="BI156" s="283">
        <v>60</v>
      </c>
      <c r="BJ156" s="283">
        <v>10</v>
      </c>
      <c r="BK156" s="283">
        <v>0</v>
      </c>
      <c r="BL156" s="283">
        <v>7</v>
      </c>
      <c r="BM156" s="283">
        <v>7</v>
      </c>
      <c r="BN156" s="283">
        <v>0</v>
      </c>
      <c r="BO156" s="283" t="s">
        <v>3904</v>
      </c>
      <c r="BP156" s="283" t="s">
        <v>5001</v>
      </c>
      <c r="BQ156" s="283" t="s">
        <v>5246</v>
      </c>
      <c r="BR156" s="283" t="s">
        <v>5247</v>
      </c>
      <c r="BS156" s="283" t="s">
        <v>5004</v>
      </c>
    </row>
    <row r="157" spans="1:71">
      <c r="A157" s="283">
        <v>10015712</v>
      </c>
      <c r="B157" s="283" t="s">
        <v>217</v>
      </c>
      <c r="C157" s="283">
        <v>4</v>
      </c>
      <c r="D157" s="283" t="s">
        <v>54</v>
      </c>
      <c r="E157" s="283" t="s">
        <v>3934</v>
      </c>
      <c r="F157" s="283" t="s">
        <v>3940</v>
      </c>
      <c r="G157" s="283" t="s">
        <v>3918</v>
      </c>
      <c r="H157" s="283">
        <v>27</v>
      </c>
      <c r="I157" s="283">
        <v>1</v>
      </c>
      <c r="J157" s="283">
        <v>1</v>
      </c>
      <c r="K157" s="283">
        <v>2</v>
      </c>
      <c r="L157" s="283">
        <v>40</v>
      </c>
      <c r="M157" s="283" t="s">
        <v>3941</v>
      </c>
      <c r="N157" s="283">
        <v>33.6</v>
      </c>
      <c r="O157" s="283">
        <v>15</v>
      </c>
      <c r="P157" s="283">
        <v>24</v>
      </c>
      <c r="Q157" s="283">
        <v>30</v>
      </c>
      <c r="R157" s="283">
        <v>0</v>
      </c>
      <c r="S157" s="283">
        <v>0</v>
      </c>
      <c r="T157" s="283">
        <v>19</v>
      </c>
      <c r="U157" s="283">
        <v>25</v>
      </c>
      <c r="V157" s="283">
        <v>58</v>
      </c>
      <c r="W157" s="283">
        <v>40</v>
      </c>
      <c r="X157" s="283">
        <v>34</v>
      </c>
      <c r="Y157" s="283">
        <v>86</v>
      </c>
      <c r="Z157" s="283">
        <v>31</v>
      </c>
      <c r="AA157" s="283">
        <v>66</v>
      </c>
      <c r="AB157" s="283">
        <v>12</v>
      </c>
      <c r="AC157" s="283">
        <v>22</v>
      </c>
      <c r="AD157" s="283">
        <v>40</v>
      </c>
      <c r="AE157" s="283">
        <v>80</v>
      </c>
      <c r="AF157" s="283">
        <v>0</v>
      </c>
      <c r="AG157" s="283"/>
      <c r="AH157" s="283"/>
      <c r="AI157" s="283"/>
      <c r="AJ157" s="283">
        <v>0</v>
      </c>
      <c r="AK157" s="283">
        <v>0</v>
      </c>
      <c r="AL157" s="283"/>
      <c r="AM157" s="283"/>
      <c r="AN157" s="283"/>
      <c r="AO157" s="283"/>
      <c r="AP157" s="283"/>
      <c r="AQ157" s="283"/>
      <c r="AR157" s="283">
        <v>3</v>
      </c>
      <c r="AS157" s="283" t="s">
        <v>3920</v>
      </c>
      <c r="AT157" s="283"/>
      <c r="AU157" s="283"/>
      <c r="AV157" s="283"/>
      <c r="AW157" s="283"/>
      <c r="AX157" s="283"/>
      <c r="AY157" s="283">
        <v>25</v>
      </c>
      <c r="AZ157" s="283">
        <v>30</v>
      </c>
      <c r="BA157" s="283">
        <v>0.8</v>
      </c>
      <c r="BB157" s="283">
        <v>1.5</v>
      </c>
      <c r="BC157" s="283">
        <v>12</v>
      </c>
      <c r="BD157" s="283">
        <v>0</v>
      </c>
      <c r="BE157" s="283">
        <v>10</v>
      </c>
      <c r="BF157" s="283">
        <v>68</v>
      </c>
      <c r="BG157" s="283">
        <v>10</v>
      </c>
      <c r="BH157" s="283">
        <v>16</v>
      </c>
      <c r="BI157" s="283">
        <v>10</v>
      </c>
      <c r="BJ157" s="283">
        <v>0</v>
      </c>
      <c r="BK157" s="283">
        <v>0</v>
      </c>
      <c r="BL157" s="283">
        <v>1</v>
      </c>
      <c r="BM157" s="283">
        <v>3</v>
      </c>
      <c r="BN157" s="283">
        <v>0</v>
      </c>
      <c r="BO157" s="283" t="s">
        <v>3904</v>
      </c>
      <c r="BP157" s="283" t="s">
        <v>5001</v>
      </c>
      <c r="BQ157" s="283"/>
      <c r="BR157" s="283"/>
      <c r="BS157" s="283" t="s">
        <v>5004</v>
      </c>
    </row>
    <row r="158" spans="1:71">
      <c r="A158" s="283">
        <v>10015812</v>
      </c>
      <c r="B158" s="283" t="s">
        <v>52</v>
      </c>
      <c r="C158" s="283">
        <v>3</v>
      </c>
      <c r="D158" s="283" t="s">
        <v>54</v>
      </c>
      <c r="E158" s="283" t="s">
        <v>3934</v>
      </c>
      <c r="F158" s="283" t="s">
        <v>3940</v>
      </c>
      <c r="G158" s="283" t="s">
        <v>3918</v>
      </c>
      <c r="H158" s="283">
        <v>27</v>
      </c>
      <c r="I158" s="283">
        <v>1</v>
      </c>
      <c r="J158" s="283">
        <v>1</v>
      </c>
      <c r="K158" s="283">
        <v>2</v>
      </c>
      <c r="L158" s="283">
        <v>15</v>
      </c>
      <c r="M158" s="283" t="s">
        <v>3941</v>
      </c>
      <c r="N158" s="283">
        <v>33.6</v>
      </c>
      <c r="O158" s="283">
        <v>15</v>
      </c>
      <c r="P158" s="283">
        <v>24</v>
      </c>
      <c r="Q158" s="283">
        <v>30</v>
      </c>
      <c r="R158" s="283">
        <v>0</v>
      </c>
      <c r="S158" s="283">
        <v>0</v>
      </c>
      <c r="T158" s="283">
        <v>19</v>
      </c>
      <c r="U158" s="283">
        <v>25</v>
      </c>
      <c r="V158" s="283">
        <v>58</v>
      </c>
      <c r="W158" s="283">
        <v>40</v>
      </c>
      <c r="X158" s="283">
        <v>33</v>
      </c>
      <c r="Y158" s="283">
        <v>85</v>
      </c>
      <c r="Z158" s="283">
        <v>31</v>
      </c>
      <c r="AA158" s="283">
        <v>66</v>
      </c>
      <c r="AB158" s="283">
        <v>12</v>
      </c>
      <c r="AC158" s="283">
        <v>22</v>
      </c>
      <c r="AD158" s="283">
        <v>40</v>
      </c>
      <c r="AE158" s="283">
        <v>80</v>
      </c>
      <c r="AF158" s="283">
        <v>0</v>
      </c>
      <c r="AG158" s="283"/>
      <c r="AH158" s="283"/>
      <c r="AI158" s="283"/>
      <c r="AJ158" s="283">
        <v>0</v>
      </c>
      <c r="AK158" s="283">
        <v>0</v>
      </c>
      <c r="AL158" s="283"/>
      <c r="AM158" s="283"/>
      <c r="AN158" s="283"/>
      <c r="AO158" s="283"/>
      <c r="AP158" s="283"/>
      <c r="AQ158" s="283"/>
      <c r="AR158" s="283">
        <v>3</v>
      </c>
      <c r="AS158" s="283" t="s">
        <v>3920</v>
      </c>
      <c r="AT158" s="283"/>
      <c r="AU158" s="283"/>
      <c r="AV158" s="283"/>
      <c r="AW158" s="283"/>
      <c r="AX158" s="283"/>
      <c r="AY158" s="283">
        <v>25</v>
      </c>
      <c r="AZ158" s="283">
        <v>30</v>
      </c>
      <c r="BA158" s="283">
        <v>0.8</v>
      </c>
      <c r="BB158" s="283">
        <v>1.5</v>
      </c>
      <c r="BC158" s="283">
        <v>12</v>
      </c>
      <c r="BD158" s="283">
        <v>0</v>
      </c>
      <c r="BE158" s="283">
        <v>10</v>
      </c>
      <c r="BF158" s="283">
        <v>68</v>
      </c>
      <c r="BG158" s="283">
        <v>10</v>
      </c>
      <c r="BH158" s="283">
        <v>16</v>
      </c>
      <c r="BI158" s="283">
        <v>10</v>
      </c>
      <c r="BJ158" s="283">
        <v>0</v>
      </c>
      <c r="BK158" s="283">
        <v>0</v>
      </c>
      <c r="BL158" s="283">
        <v>1</v>
      </c>
      <c r="BM158" s="283">
        <v>3</v>
      </c>
      <c r="BN158" s="283">
        <v>0</v>
      </c>
      <c r="BO158" s="283" t="s">
        <v>3904</v>
      </c>
      <c r="BP158" s="283" t="s">
        <v>5001</v>
      </c>
      <c r="BQ158" s="283" t="s">
        <v>5248</v>
      </c>
      <c r="BR158" s="283" t="s">
        <v>5249</v>
      </c>
      <c r="BS158" s="283" t="s">
        <v>5004</v>
      </c>
    </row>
    <row r="159" spans="1:71">
      <c r="A159" s="283">
        <v>10016012</v>
      </c>
      <c r="B159" s="283" t="s">
        <v>1037</v>
      </c>
      <c r="C159" s="283">
        <v>3</v>
      </c>
      <c r="D159" s="283" t="s">
        <v>54</v>
      </c>
      <c r="E159" s="283" t="s">
        <v>3934</v>
      </c>
      <c r="F159" s="283" t="s">
        <v>3940</v>
      </c>
      <c r="G159" s="283" t="s">
        <v>559</v>
      </c>
      <c r="H159" s="283">
        <v>28</v>
      </c>
      <c r="I159" s="283">
        <v>0</v>
      </c>
      <c r="J159" s="283">
        <v>1</v>
      </c>
      <c r="K159" s="283">
        <v>2</v>
      </c>
      <c r="L159" s="283">
        <v>20</v>
      </c>
      <c r="M159" s="283" t="s">
        <v>3941</v>
      </c>
      <c r="N159" s="283">
        <v>35</v>
      </c>
      <c r="O159" s="283">
        <v>15</v>
      </c>
      <c r="P159" s="283">
        <v>20</v>
      </c>
      <c r="Q159" s="283">
        <v>25</v>
      </c>
      <c r="R159" s="283">
        <v>20</v>
      </c>
      <c r="S159" s="283">
        <v>40</v>
      </c>
      <c r="T159" s="283">
        <v>15</v>
      </c>
      <c r="U159" s="283">
        <v>20</v>
      </c>
      <c r="V159" s="283">
        <v>40</v>
      </c>
      <c r="W159" s="283">
        <v>30</v>
      </c>
      <c r="X159" s="283">
        <v>33</v>
      </c>
      <c r="Y159" s="283">
        <v>85</v>
      </c>
      <c r="Z159" s="283">
        <v>33</v>
      </c>
      <c r="AA159" s="283">
        <v>68</v>
      </c>
      <c r="AB159" s="283">
        <v>8</v>
      </c>
      <c r="AC159" s="283">
        <v>18</v>
      </c>
      <c r="AD159" s="283">
        <v>25</v>
      </c>
      <c r="AE159" s="283">
        <v>65</v>
      </c>
      <c r="AF159" s="283">
        <v>2</v>
      </c>
      <c r="AG159" s="283">
        <v>2</v>
      </c>
      <c r="AH159" s="283">
        <v>2</v>
      </c>
      <c r="AI159" s="283"/>
      <c r="AJ159" s="283">
        <v>6</v>
      </c>
      <c r="AK159" s="283">
        <v>35</v>
      </c>
      <c r="AL159" s="283">
        <v>500</v>
      </c>
      <c r="AM159" s="283"/>
      <c r="AN159" s="283">
        <v>500</v>
      </c>
      <c r="AO159" s="283"/>
      <c r="AP159" s="283" t="s">
        <v>3942</v>
      </c>
      <c r="AQ159" s="283">
        <v>5</v>
      </c>
      <c r="AR159" s="283">
        <v>3</v>
      </c>
      <c r="AS159" s="283" t="s">
        <v>3950</v>
      </c>
      <c r="AT159" s="283" t="s">
        <v>3737</v>
      </c>
      <c r="AU159" s="283"/>
      <c r="AV159" s="283"/>
      <c r="AW159" s="283"/>
      <c r="AX159" s="283"/>
      <c r="AY159" s="283">
        <v>25</v>
      </c>
      <c r="AZ159" s="283">
        <v>25</v>
      </c>
      <c r="BA159" s="283">
        <v>0.8</v>
      </c>
      <c r="BB159" s="283">
        <v>1.5</v>
      </c>
      <c r="BC159" s="283">
        <v>10</v>
      </c>
      <c r="BD159" s="283">
        <v>20</v>
      </c>
      <c r="BE159" s="283">
        <v>8</v>
      </c>
      <c r="BF159" s="283">
        <v>24</v>
      </c>
      <c r="BG159" s="283">
        <v>10</v>
      </c>
      <c r="BH159" s="283">
        <v>16</v>
      </c>
      <c r="BI159" s="283">
        <v>10</v>
      </c>
      <c r="BJ159" s="283">
        <v>0</v>
      </c>
      <c r="BK159" s="283">
        <v>1</v>
      </c>
      <c r="BL159" s="283">
        <v>5</v>
      </c>
      <c r="BM159" s="283">
        <v>2</v>
      </c>
      <c r="BN159" s="283">
        <v>1</v>
      </c>
      <c r="BO159" s="283" t="s">
        <v>3904</v>
      </c>
      <c r="BP159" s="283" t="s">
        <v>5001</v>
      </c>
      <c r="BQ159" s="283"/>
      <c r="BR159" s="283"/>
      <c r="BS159" s="283" t="s">
        <v>5004</v>
      </c>
    </row>
    <row r="160" spans="1:71">
      <c r="A160" s="283">
        <v>10016112</v>
      </c>
      <c r="B160" s="283" t="s">
        <v>4028</v>
      </c>
      <c r="C160" s="283">
        <v>2</v>
      </c>
      <c r="D160" s="283" t="s">
        <v>54</v>
      </c>
      <c r="E160" s="283" t="s">
        <v>3934</v>
      </c>
      <c r="F160" s="283" t="s">
        <v>3940</v>
      </c>
      <c r="G160" s="283" t="s">
        <v>4029</v>
      </c>
      <c r="H160" s="283">
        <v>28</v>
      </c>
      <c r="I160" s="283">
        <v>0</v>
      </c>
      <c r="J160" s="283">
        <v>1</v>
      </c>
      <c r="K160" s="283">
        <v>2</v>
      </c>
      <c r="L160" s="283">
        <v>10</v>
      </c>
      <c r="M160" s="283" t="s">
        <v>3941</v>
      </c>
      <c r="N160" s="283">
        <v>33</v>
      </c>
      <c r="O160" s="283">
        <v>15</v>
      </c>
      <c r="P160" s="283">
        <v>19</v>
      </c>
      <c r="Q160" s="283">
        <v>30</v>
      </c>
      <c r="R160" s="283">
        <v>0</v>
      </c>
      <c r="S160" s="283">
        <v>0</v>
      </c>
      <c r="T160" s="283">
        <v>15</v>
      </c>
      <c r="U160" s="283">
        <v>25</v>
      </c>
      <c r="V160" s="283">
        <v>25</v>
      </c>
      <c r="W160" s="283">
        <v>30</v>
      </c>
      <c r="X160" s="283">
        <v>33</v>
      </c>
      <c r="Y160" s="283">
        <v>85</v>
      </c>
      <c r="Z160" s="283">
        <v>32</v>
      </c>
      <c r="AA160" s="283">
        <v>67</v>
      </c>
      <c r="AB160" s="283">
        <v>8</v>
      </c>
      <c r="AC160" s="283">
        <v>18</v>
      </c>
      <c r="AD160" s="283">
        <v>30</v>
      </c>
      <c r="AE160" s="283">
        <v>70</v>
      </c>
      <c r="AF160" s="283">
        <v>2</v>
      </c>
      <c r="AG160" s="283">
        <v>2</v>
      </c>
      <c r="AH160" s="283">
        <v>2</v>
      </c>
      <c r="AI160" s="283"/>
      <c r="AJ160" s="283">
        <v>6</v>
      </c>
      <c r="AK160" s="283">
        <v>0</v>
      </c>
      <c r="AL160" s="283"/>
      <c r="AM160" s="283"/>
      <c r="AN160" s="283"/>
      <c r="AO160" s="283"/>
      <c r="AP160" s="283"/>
      <c r="AQ160" s="283"/>
      <c r="AR160" s="283">
        <v>3</v>
      </c>
      <c r="AS160" s="283" t="s">
        <v>4030</v>
      </c>
      <c r="AT160" s="283"/>
      <c r="AU160" s="283"/>
      <c r="AV160" s="283"/>
      <c r="AW160" s="283"/>
      <c r="AX160" s="283"/>
      <c r="AY160" s="283">
        <v>25</v>
      </c>
      <c r="AZ160" s="283">
        <v>25</v>
      </c>
      <c r="BA160" s="283">
        <v>0.8</v>
      </c>
      <c r="BB160" s="283">
        <v>1.5</v>
      </c>
      <c r="BC160" s="283">
        <v>10</v>
      </c>
      <c r="BD160" s="283">
        <v>0</v>
      </c>
      <c r="BE160" s="283">
        <v>8</v>
      </c>
      <c r="BF160" s="283">
        <v>13</v>
      </c>
      <c r="BG160" s="283">
        <v>5</v>
      </c>
      <c r="BH160" s="283">
        <v>8</v>
      </c>
      <c r="BI160" s="283">
        <v>5</v>
      </c>
      <c r="BJ160" s="283">
        <v>0</v>
      </c>
      <c r="BK160" s="283">
        <v>0</v>
      </c>
      <c r="BL160" s="283">
        <v>1</v>
      </c>
      <c r="BM160" s="283">
        <v>2</v>
      </c>
      <c r="BN160" s="283">
        <v>0</v>
      </c>
      <c r="BO160" s="283" t="s">
        <v>3904</v>
      </c>
      <c r="BP160" s="283" t="s">
        <v>5001</v>
      </c>
      <c r="BQ160" s="283" t="s">
        <v>5250</v>
      </c>
      <c r="BR160" s="283" t="s">
        <v>5251</v>
      </c>
      <c r="BS160" s="283" t="s">
        <v>5004</v>
      </c>
    </row>
    <row r="161" spans="1:71">
      <c r="A161" s="283">
        <v>10016212</v>
      </c>
      <c r="B161" s="283" t="s">
        <v>218</v>
      </c>
      <c r="C161" s="283">
        <v>4</v>
      </c>
      <c r="D161" s="283" t="s">
        <v>54</v>
      </c>
      <c r="E161" s="283" t="s">
        <v>3934</v>
      </c>
      <c r="F161" s="283" t="s">
        <v>3940</v>
      </c>
      <c r="G161" s="283" t="s">
        <v>3955</v>
      </c>
      <c r="H161" s="283">
        <v>18</v>
      </c>
      <c r="I161" s="283">
        <v>2</v>
      </c>
      <c r="J161" s="283">
        <v>0</v>
      </c>
      <c r="K161" s="283">
        <v>2</v>
      </c>
      <c r="L161" s="283">
        <v>35</v>
      </c>
      <c r="M161" s="283" t="s">
        <v>3941</v>
      </c>
      <c r="N161" s="283">
        <v>20</v>
      </c>
      <c r="O161" s="283">
        <v>15</v>
      </c>
      <c r="P161" s="283">
        <v>12</v>
      </c>
      <c r="Q161" s="283">
        <v>25</v>
      </c>
      <c r="R161" s="283">
        <v>10</v>
      </c>
      <c r="S161" s="283">
        <v>40</v>
      </c>
      <c r="T161" s="283">
        <v>10</v>
      </c>
      <c r="U161" s="283">
        <v>20</v>
      </c>
      <c r="V161" s="283">
        <v>20</v>
      </c>
      <c r="W161" s="283">
        <v>30</v>
      </c>
      <c r="X161" s="283">
        <v>34</v>
      </c>
      <c r="Y161" s="283">
        <v>86</v>
      </c>
      <c r="Z161" s="283">
        <v>21</v>
      </c>
      <c r="AA161" s="283">
        <v>56</v>
      </c>
      <c r="AB161" s="283">
        <v>8</v>
      </c>
      <c r="AC161" s="283">
        <v>18</v>
      </c>
      <c r="AD161" s="283">
        <v>25</v>
      </c>
      <c r="AE161" s="283">
        <v>65</v>
      </c>
      <c r="AF161" s="283">
        <v>0</v>
      </c>
      <c r="AG161" s="283"/>
      <c r="AH161" s="283"/>
      <c r="AI161" s="283"/>
      <c r="AJ161" s="283">
        <v>0</v>
      </c>
      <c r="AK161" s="283">
        <v>62</v>
      </c>
      <c r="AL161" s="283">
        <v>250</v>
      </c>
      <c r="AM161" s="283">
        <v>250</v>
      </c>
      <c r="AN161" s="283">
        <v>250</v>
      </c>
      <c r="AO161" s="283">
        <v>250</v>
      </c>
      <c r="AP161" s="283" t="s">
        <v>3942</v>
      </c>
      <c r="AQ161" s="283">
        <v>10</v>
      </c>
      <c r="AR161" s="283">
        <v>3</v>
      </c>
      <c r="AS161" s="283" t="s">
        <v>4031</v>
      </c>
      <c r="AT161" s="283"/>
      <c r="AU161" s="283"/>
      <c r="AV161" s="283"/>
      <c r="AW161" s="283"/>
      <c r="AX161" s="283"/>
      <c r="AY161" s="283">
        <v>15</v>
      </c>
      <c r="AZ161" s="283">
        <v>20</v>
      </c>
      <c r="BA161" s="283">
        <v>0.64</v>
      </c>
      <c r="BB161" s="283">
        <v>1.2</v>
      </c>
      <c r="BC161" s="283">
        <v>6</v>
      </c>
      <c r="BD161" s="283">
        <v>10</v>
      </c>
      <c r="BE161" s="283">
        <v>5</v>
      </c>
      <c r="BF161" s="283">
        <v>10</v>
      </c>
      <c r="BG161" s="283">
        <v>10</v>
      </c>
      <c r="BH161" s="283">
        <v>16</v>
      </c>
      <c r="BI161" s="283">
        <v>10</v>
      </c>
      <c r="BJ161" s="283">
        <v>0</v>
      </c>
      <c r="BK161" s="283">
        <v>0</v>
      </c>
      <c r="BL161" s="283">
        <v>1</v>
      </c>
      <c r="BM161" s="283">
        <v>1</v>
      </c>
      <c r="BN161" s="283">
        <v>0</v>
      </c>
      <c r="BO161" s="283" t="s">
        <v>3904</v>
      </c>
      <c r="BP161" s="283" t="s">
        <v>5001</v>
      </c>
      <c r="BQ161" s="283"/>
      <c r="BR161" s="283"/>
      <c r="BS161" s="283" t="s">
        <v>5004</v>
      </c>
    </row>
    <row r="162" spans="1:71">
      <c r="A162" s="283">
        <v>10016311</v>
      </c>
      <c r="B162" s="283" t="s">
        <v>4032</v>
      </c>
      <c r="C162" s="283">
        <v>4</v>
      </c>
      <c r="D162" s="283" t="s">
        <v>260</v>
      </c>
      <c r="E162" s="283" t="s">
        <v>3957</v>
      </c>
      <c r="F162" s="283" t="s">
        <v>3940</v>
      </c>
      <c r="G162" s="283" t="s">
        <v>4033</v>
      </c>
      <c r="H162" s="283">
        <v>26</v>
      </c>
      <c r="I162" s="283">
        <v>2</v>
      </c>
      <c r="J162" s="283">
        <v>1</v>
      </c>
      <c r="K162" s="283">
        <v>2</v>
      </c>
      <c r="L162" s="283">
        <v>24</v>
      </c>
      <c r="M162" s="283" t="s">
        <v>3899</v>
      </c>
      <c r="N162" s="283">
        <v>16</v>
      </c>
      <c r="O162" s="283">
        <v>10</v>
      </c>
      <c r="P162" s="283">
        <v>27</v>
      </c>
      <c r="Q162" s="283">
        <v>20</v>
      </c>
      <c r="R162" s="283">
        <v>0</v>
      </c>
      <c r="S162" s="283">
        <v>0</v>
      </c>
      <c r="T162" s="283">
        <v>28</v>
      </c>
      <c r="U162" s="283">
        <v>20</v>
      </c>
      <c r="V162" s="283">
        <v>32</v>
      </c>
      <c r="W162" s="283">
        <v>30</v>
      </c>
      <c r="X162" s="283">
        <v>34</v>
      </c>
      <c r="Y162" s="283">
        <v>85</v>
      </c>
      <c r="Z162" s="283">
        <v>13</v>
      </c>
      <c r="AA162" s="283">
        <v>43</v>
      </c>
      <c r="AB162" s="283">
        <v>9</v>
      </c>
      <c r="AC162" s="283">
        <v>19</v>
      </c>
      <c r="AD162" s="283">
        <v>0</v>
      </c>
      <c r="AE162" s="283">
        <v>0</v>
      </c>
      <c r="AF162" s="283">
        <v>0</v>
      </c>
      <c r="AG162" s="283"/>
      <c r="AH162" s="283"/>
      <c r="AI162" s="283"/>
      <c r="AJ162" s="283">
        <v>0</v>
      </c>
      <c r="AK162" s="283">
        <v>0</v>
      </c>
      <c r="AL162" s="283"/>
      <c r="AM162" s="283"/>
      <c r="AN162" s="283"/>
      <c r="AO162" s="283"/>
      <c r="AP162" s="283"/>
      <c r="AQ162" s="283"/>
      <c r="AR162" s="283">
        <v>2</v>
      </c>
      <c r="AS162" s="283" t="s">
        <v>4034</v>
      </c>
      <c r="AT162" s="283"/>
      <c r="AU162" s="283"/>
      <c r="AV162" s="283"/>
      <c r="AW162" s="283"/>
      <c r="AX162" s="283"/>
      <c r="AY162" s="283">
        <v>15</v>
      </c>
      <c r="AZ162" s="283">
        <v>30</v>
      </c>
      <c r="BA162" s="283">
        <v>0.54</v>
      </c>
      <c r="BB162" s="283">
        <v>1.1000000000000001</v>
      </c>
      <c r="BC162" s="283">
        <v>27</v>
      </c>
      <c r="BD162" s="283">
        <v>0</v>
      </c>
      <c r="BE162" s="283">
        <v>28</v>
      </c>
      <c r="BF162" s="283">
        <v>0</v>
      </c>
      <c r="BG162" s="283">
        <v>20</v>
      </c>
      <c r="BH162" s="283">
        <v>20</v>
      </c>
      <c r="BI162" s="283">
        <v>30</v>
      </c>
      <c r="BJ162" s="283">
        <v>0</v>
      </c>
      <c r="BK162" s="283">
        <v>0</v>
      </c>
      <c r="BL162" s="283">
        <v>2</v>
      </c>
      <c r="BM162" s="283">
        <v>3</v>
      </c>
      <c r="BN162" s="283">
        <v>0</v>
      </c>
      <c r="BO162" s="283" t="s">
        <v>3904</v>
      </c>
      <c r="BP162" s="283" t="s">
        <v>5001</v>
      </c>
      <c r="BQ162" s="283" t="s">
        <v>5252</v>
      </c>
      <c r="BR162" s="283" t="s">
        <v>5253</v>
      </c>
      <c r="BS162" s="283" t="s">
        <v>5004</v>
      </c>
    </row>
    <row r="163" spans="1:71">
      <c r="A163" s="283">
        <v>10016411</v>
      </c>
      <c r="B163" s="283" t="s">
        <v>605</v>
      </c>
      <c r="C163" s="283">
        <v>2</v>
      </c>
      <c r="D163" s="283" t="s">
        <v>53</v>
      </c>
      <c r="E163" s="283" t="s">
        <v>3957</v>
      </c>
      <c r="F163" s="283" t="s">
        <v>3940</v>
      </c>
      <c r="G163" s="283" t="s">
        <v>3905</v>
      </c>
      <c r="H163" s="283">
        <v>19</v>
      </c>
      <c r="I163" s="283">
        <v>1</v>
      </c>
      <c r="J163" s="283">
        <v>1</v>
      </c>
      <c r="K163" s="283">
        <v>2</v>
      </c>
      <c r="L163" s="283">
        <v>10</v>
      </c>
      <c r="M163" s="283" t="s">
        <v>3930</v>
      </c>
      <c r="N163" s="283">
        <v>33</v>
      </c>
      <c r="O163" s="283">
        <v>10</v>
      </c>
      <c r="P163" s="283">
        <v>13</v>
      </c>
      <c r="Q163" s="283">
        <v>20</v>
      </c>
      <c r="R163" s="283">
        <v>18</v>
      </c>
      <c r="S163" s="283">
        <v>50</v>
      </c>
      <c r="T163" s="283">
        <v>7</v>
      </c>
      <c r="U163" s="283">
        <v>15</v>
      </c>
      <c r="V163" s="283">
        <v>28</v>
      </c>
      <c r="W163" s="283">
        <v>30</v>
      </c>
      <c r="X163" s="283">
        <v>30</v>
      </c>
      <c r="Y163" s="283">
        <v>82</v>
      </c>
      <c r="Z163" s="283">
        <v>36</v>
      </c>
      <c r="AA163" s="283">
        <v>76</v>
      </c>
      <c r="AB163" s="283">
        <v>7</v>
      </c>
      <c r="AC163" s="283">
        <v>17</v>
      </c>
      <c r="AD163" s="283">
        <v>23</v>
      </c>
      <c r="AE163" s="283">
        <v>53</v>
      </c>
      <c r="AF163" s="283">
        <v>0</v>
      </c>
      <c r="AG163" s="283"/>
      <c r="AH163" s="283"/>
      <c r="AI163" s="283"/>
      <c r="AJ163" s="283">
        <v>0</v>
      </c>
      <c r="AK163" s="283">
        <v>44</v>
      </c>
      <c r="AL163" s="283">
        <v>150</v>
      </c>
      <c r="AM163" s="283">
        <v>200</v>
      </c>
      <c r="AN163" s="283">
        <v>300</v>
      </c>
      <c r="AO163" s="283"/>
      <c r="AP163" s="283" t="s">
        <v>3958</v>
      </c>
      <c r="AQ163" s="283">
        <v>6</v>
      </c>
      <c r="AR163" s="283">
        <v>2</v>
      </c>
      <c r="AS163" s="283" t="s">
        <v>4035</v>
      </c>
      <c r="AT163" s="283"/>
      <c r="AU163" s="283"/>
      <c r="AV163" s="283"/>
      <c r="AW163" s="283"/>
      <c r="AX163" s="283"/>
      <c r="AY163" s="283">
        <v>15</v>
      </c>
      <c r="AZ163" s="283">
        <v>20</v>
      </c>
      <c r="BA163" s="283">
        <v>0.48</v>
      </c>
      <c r="BB163" s="283">
        <v>0.9</v>
      </c>
      <c r="BC163" s="283">
        <v>0</v>
      </c>
      <c r="BD163" s="283">
        <v>21</v>
      </c>
      <c r="BE163" s="283">
        <v>7</v>
      </c>
      <c r="BF163" s="283">
        <v>0</v>
      </c>
      <c r="BG163" s="283">
        <v>2</v>
      </c>
      <c r="BH163" s="283">
        <v>4</v>
      </c>
      <c r="BI163" s="283">
        <v>3</v>
      </c>
      <c r="BJ163" s="283">
        <v>0</v>
      </c>
      <c r="BK163" s="283">
        <v>0</v>
      </c>
      <c r="BL163" s="283">
        <v>1</v>
      </c>
      <c r="BM163" s="283">
        <v>1</v>
      </c>
      <c r="BN163" s="283">
        <v>0</v>
      </c>
      <c r="BO163" s="283" t="s">
        <v>3904</v>
      </c>
      <c r="BP163" s="283" t="s">
        <v>5001</v>
      </c>
      <c r="BQ163" s="283" t="s">
        <v>5254</v>
      </c>
      <c r="BR163" s="283" t="s">
        <v>5255</v>
      </c>
      <c r="BS163" s="283" t="s">
        <v>5004</v>
      </c>
    </row>
    <row r="164" spans="1:71">
      <c r="A164" s="283">
        <v>10016511</v>
      </c>
      <c r="B164" s="283" t="s">
        <v>606</v>
      </c>
      <c r="C164" s="283">
        <v>2</v>
      </c>
      <c r="D164" s="283" t="s">
        <v>53</v>
      </c>
      <c r="E164" s="283" t="s">
        <v>3957</v>
      </c>
      <c r="F164" s="283" t="s">
        <v>3940</v>
      </c>
      <c r="G164" s="283" t="s">
        <v>3905</v>
      </c>
      <c r="H164" s="283">
        <v>19</v>
      </c>
      <c r="I164" s="283">
        <v>1</v>
      </c>
      <c r="J164" s="283">
        <v>1</v>
      </c>
      <c r="K164" s="283">
        <v>2</v>
      </c>
      <c r="L164" s="283">
        <v>10</v>
      </c>
      <c r="M164" s="283" t="s">
        <v>3930</v>
      </c>
      <c r="N164" s="283">
        <v>34</v>
      </c>
      <c r="O164" s="283">
        <v>10</v>
      </c>
      <c r="P164" s="283">
        <v>13</v>
      </c>
      <c r="Q164" s="283">
        <v>20</v>
      </c>
      <c r="R164" s="283">
        <v>18</v>
      </c>
      <c r="S164" s="283">
        <v>50</v>
      </c>
      <c r="T164" s="283">
        <v>7</v>
      </c>
      <c r="U164" s="283">
        <v>15</v>
      </c>
      <c r="V164" s="283">
        <v>28</v>
      </c>
      <c r="W164" s="283">
        <v>30</v>
      </c>
      <c r="X164" s="283">
        <v>30</v>
      </c>
      <c r="Y164" s="283">
        <v>82</v>
      </c>
      <c r="Z164" s="283">
        <v>37</v>
      </c>
      <c r="AA164" s="283">
        <v>77</v>
      </c>
      <c r="AB164" s="283">
        <v>7</v>
      </c>
      <c r="AC164" s="283">
        <v>17</v>
      </c>
      <c r="AD164" s="283">
        <v>23</v>
      </c>
      <c r="AE164" s="283">
        <v>53</v>
      </c>
      <c r="AF164" s="283">
        <v>0</v>
      </c>
      <c r="AG164" s="283"/>
      <c r="AH164" s="283"/>
      <c r="AI164" s="283"/>
      <c r="AJ164" s="283">
        <v>0</v>
      </c>
      <c r="AK164" s="283">
        <v>42</v>
      </c>
      <c r="AL164" s="283">
        <v>200</v>
      </c>
      <c r="AM164" s="283">
        <v>150</v>
      </c>
      <c r="AN164" s="283">
        <v>300</v>
      </c>
      <c r="AO164" s="283"/>
      <c r="AP164" s="283" t="s">
        <v>3958</v>
      </c>
      <c r="AQ164" s="283">
        <v>6</v>
      </c>
      <c r="AR164" s="283">
        <v>2</v>
      </c>
      <c r="AS164" s="283" t="s">
        <v>4035</v>
      </c>
      <c r="AT164" s="283"/>
      <c r="AU164" s="283"/>
      <c r="AV164" s="283"/>
      <c r="AW164" s="283"/>
      <c r="AX164" s="283"/>
      <c r="AY164" s="283">
        <v>15</v>
      </c>
      <c r="AZ164" s="283">
        <v>20</v>
      </c>
      <c r="BA164" s="283">
        <v>0.48</v>
      </c>
      <c r="BB164" s="283">
        <v>0.9</v>
      </c>
      <c r="BC164" s="283">
        <v>0</v>
      </c>
      <c r="BD164" s="283">
        <v>21</v>
      </c>
      <c r="BE164" s="283">
        <v>7</v>
      </c>
      <c r="BF164" s="283">
        <v>0</v>
      </c>
      <c r="BG164" s="283">
        <v>2</v>
      </c>
      <c r="BH164" s="283">
        <v>4</v>
      </c>
      <c r="BI164" s="283">
        <v>3</v>
      </c>
      <c r="BJ164" s="283">
        <v>0</v>
      </c>
      <c r="BK164" s="283">
        <v>0</v>
      </c>
      <c r="BL164" s="283">
        <v>1</v>
      </c>
      <c r="BM164" s="283">
        <v>1</v>
      </c>
      <c r="BN164" s="283">
        <v>0</v>
      </c>
      <c r="BO164" s="283" t="s">
        <v>3904</v>
      </c>
      <c r="BP164" s="283" t="s">
        <v>5001</v>
      </c>
      <c r="BQ164" s="283" t="s">
        <v>5254</v>
      </c>
      <c r="BR164" s="283" t="s">
        <v>5256</v>
      </c>
      <c r="BS164" s="283" t="s">
        <v>5004</v>
      </c>
    </row>
    <row r="165" spans="1:71">
      <c r="A165" s="283">
        <v>10016611</v>
      </c>
      <c r="B165" s="283" t="s">
        <v>236</v>
      </c>
      <c r="C165" s="283">
        <v>3</v>
      </c>
      <c r="D165" s="283" t="s">
        <v>53</v>
      </c>
      <c r="E165" s="283" t="s">
        <v>3957</v>
      </c>
      <c r="F165" s="283" t="s">
        <v>3940</v>
      </c>
      <c r="G165" s="283" t="s">
        <v>3905</v>
      </c>
      <c r="H165" s="283">
        <v>16</v>
      </c>
      <c r="I165" s="283">
        <v>0</v>
      </c>
      <c r="J165" s="283">
        <v>1</v>
      </c>
      <c r="K165" s="283">
        <v>2</v>
      </c>
      <c r="L165" s="283">
        <v>12</v>
      </c>
      <c r="M165" s="283" t="s">
        <v>3930</v>
      </c>
      <c r="N165" s="283">
        <v>34</v>
      </c>
      <c r="O165" s="283">
        <v>10</v>
      </c>
      <c r="P165" s="283">
        <v>12</v>
      </c>
      <c r="Q165" s="283">
        <v>20</v>
      </c>
      <c r="R165" s="283">
        <v>28</v>
      </c>
      <c r="S165" s="283">
        <v>50</v>
      </c>
      <c r="T165" s="283">
        <v>7</v>
      </c>
      <c r="U165" s="283">
        <v>15</v>
      </c>
      <c r="V165" s="283">
        <v>11</v>
      </c>
      <c r="W165" s="283">
        <v>30</v>
      </c>
      <c r="X165" s="283">
        <v>30</v>
      </c>
      <c r="Y165" s="283">
        <v>82</v>
      </c>
      <c r="Z165" s="283">
        <v>37</v>
      </c>
      <c r="AA165" s="283">
        <v>77</v>
      </c>
      <c r="AB165" s="283">
        <v>7</v>
      </c>
      <c r="AC165" s="283">
        <v>17</v>
      </c>
      <c r="AD165" s="283">
        <v>21</v>
      </c>
      <c r="AE165" s="283">
        <v>51</v>
      </c>
      <c r="AF165" s="283">
        <v>0</v>
      </c>
      <c r="AG165" s="283"/>
      <c r="AH165" s="283"/>
      <c r="AI165" s="283"/>
      <c r="AJ165" s="283">
        <v>0</v>
      </c>
      <c r="AK165" s="283">
        <v>42</v>
      </c>
      <c r="AL165" s="283">
        <v>600</v>
      </c>
      <c r="AM165" s="283">
        <v>600</v>
      </c>
      <c r="AN165" s="283">
        <v>500</v>
      </c>
      <c r="AO165" s="283">
        <v>100</v>
      </c>
      <c r="AP165" s="283" t="s">
        <v>3958</v>
      </c>
      <c r="AQ165" s="283">
        <v>10</v>
      </c>
      <c r="AR165" s="283">
        <v>2</v>
      </c>
      <c r="AS165" s="283" t="s">
        <v>3959</v>
      </c>
      <c r="AT165" s="283"/>
      <c r="AU165" s="283"/>
      <c r="AV165" s="283"/>
      <c r="AW165" s="283"/>
      <c r="AX165" s="283"/>
      <c r="AY165" s="283">
        <v>15</v>
      </c>
      <c r="AZ165" s="283">
        <v>20</v>
      </c>
      <c r="BA165" s="283">
        <v>0.48</v>
      </c>
      <c r="BB165" s="283">
        <v>0.9</v>
      </c>
      <c r="BC165" s="283">
        <v>0</v>
      </c>
      <c r="BD165" s="283">
        <v>31</v>
      </c>
      <c r="BE165" s="283">
        <v>7</v>
      </c>
      <c r="BF165" s="283">
        <v>0</v>
      </c>
      <c r="BG165" s="283">
        <v>4</v>
      </c>
      <c r="BH165" s="283">
        <v>8</v>
      </c>
      <c r="BI165" s="283">
        <v>6</v>
      </c>
      <c r="BJ165" s="283">
        <v>0</v>
      </c>
      <c r="BK165" s="283">
        <v>0</v>
      </c>
      <c r="BL165" s="283">
        <v>1</v>
      </c>
      <c r="BM165" s="283">
        <v>3</v>
      </c>
      <c r="BN165" s="283">
        <v>0</v>
      </c>
      <c r="BO165" s="283" t="s">
        <v>3904</v>
      </c>
      <c r="BP165" s="283" t="s">
        <v>5001</v>
      </c>
      <c r="BQ165" s="283" t="s">
        <v>5232</v>
      </c>
      <c r="BR165" s="283" t="s">
        <v>5257</v>
      </c>
      <c r="BS165" s="283" t="s">
        <v>5004</v>
      </c>
    </row>
    <row r="166" spans="1:71">
      <c r="A166" s="283">
        <v>10016711</v>
      </c>
      <c r="B166" s="283" t="s">
        <v>237</v>
      </c>
      <c r="C166" s="283">
        <v>2</v>
      </c>
      <c r="D166" s="283" t="s">
        <v>53</v>
      </c>
      <c r="E166" s="283" t="s">
        <v>3957</v>
      </c>
      <c r="F166" s="283" t="s">
        <v>3940</v>
      </c>
      <c r="G166" s="283" t="s">
        <v>3905</v>
      </c>
      <c r="H166" s="283">
        <v>16</v>
      </c>
      <c r="I166" s="283">
        <v>0</v>
      </c>
      <c r="J166" s="283">
        <v>1</v>
      </c>
      <c r="K166" s="283">
        <v>2</v>
      </c>
      <c r="L166" s="283">
        <v>10</v>
      </c>
      <c r="M166" s="283" t="s">
        <v>3930</v>
      </c>
      <c r="N166" s="283">
        <v>34</v>
      </c>
      <c r="O166" s="283">
        <v>10</v>
      </c>
      <c r="P166" s="283">
        <v>12</v>
      </c>
      <c r="Q166" s="283">
        <v>20</v>
      </c>
      <c r="R166" s="283">
        <v>28</v>
      </c>
      <c r="S166" s="283">
        <v>50</v>
      </c>
      <c r="T166" s="283">
        <v>7</v>
      </c>
      <c r="U166" s="283">
        <v>15</v>
      </c>
      <c r="V166" s="283">
        <v>11</v>
      </c>
      <c r="W166" s="283">
        <v>30</v>
      </c>
      <c r="X166" s="283">
        <v>30</v>
      </c>
      <c r="Y166" s="283">
        <v>82</v>
      </c>
      <c r="Z166" s="283">
        <v>37</v>
      </c>
      <c r="AA166" s="283">
        <v>77</v>
      </c>
      <c r="AB166" s="283">
        <v>7</v>
      </c>
      <c r="AC166" s="283">
        <v>17</v>
      </c>
      <c r="AD166" s="283">
        <v>21</v>
      </c>
      <c r="AE166" s="283">
        <v>51</v>
      </c>
      <c r="AF166" s="283">
        <v>0</v>
      </c>
      <c r="AG166" s="283"/>
      <c r="AH166" s="283"/>
      <c r="AI166" s="283"/>
      <c r="AJ166" s="283">
        <v>0</v>
      </c>
      <c r="AK166" s="283">
        <v>45</v>
      </c>
      <c r="AL166" s="283">
        <v>600</v>
      </c>
      <c r="AM166" s="283">
        <v>600</v>
      </c>
      <c r="AN166" s="283">
        <v>500</v>
      </c>
      <c r="AO166" s="283">
        <v>100</v>
      </c>
      <c r="AP166" s="283" t="s">
        <v>3958</v>
      </c>
      <c r="AQ166" s="283">
        <v>10</v>
      </c>
      <c r="AR166" s="283">
        <v>2</v>
      </c>
      <c r="AS166" s="283" t="s">
        <v>3959</v>
      </c>
      <c r="AT166" s="283"/>
      <c r="AU166" s="283"/>
      <c r="AV166" s="283"/>
      <c r="AW166" s="283"/>
      <c r="AX166" s="283"/>
      <c r="AY166" s="283">
        <v>15</v>
      </c>
      <c r="AZ166" s="283">
        <v>20</v>
      </c>
      <c r="BA166" s="283">
        <v>0.48</v>
      </c>
      <c r="BB166" s="283">
        <v>0.9</v>
      </c>
      <c r="BC166" s="283">
        <v>0</v>
      </c>
      <c r="BD166" s="283">
        <v>31</v>
      </c>
      <c r="BE166" s="283">
        <v>7</v>
      </c>
      <c r="BF166" s="283">
        <v>0</v>
      </c>
      <c r="BG166" s="283">
        <v>2</v>
      </c>
      <c r="BH166" s="283">
        <v>4</v>
      </c>
      <c r="BI166" s="283">
        <v>3</v>
      </c>
      <c r="BJ166" s="283">
        <v>0</v>
      </c>
      <c r="BK166" s="283">
        <v>0</v>
      </c>
      <c r="BL166" s="283">
        <v>1</v>
      </c>
      <c r="BM166" s="283">
        <v>3</v>
      </c>
      <c r="BN166" s="283">
        <v>0</v>
      </c>
      <c r="BO166" s="283" t="s">
        <v>3904</v>
      </c>
      <c r="BP166" s="283" t="s">
        <v>5001</v>
      </c>
      <c r="BQ166" s="283" t="s">
        <v>5232</v>
      </c>
      <c r="BR166" s="283" t="s">
        <v>5258</v>
      </c>
      <c r="BS166" s="283" t="s">
        <v>5004</v>
      </c>
    </row>
    <row r="167" spans="1:71">
      <c r="A167" s="283">
        <v>10016811</v>
      </c>
      <c r="B167" s="283" t="s">
        <v>238</v>
      </c>
      <c r="C167" s="283">
        <v>2</v>
      </c>
      <c r="D167" s="283" t="s">
        <v>53</v>
      </c>
      <c r="E167" s="283" t="s">
        <v>3957</v>
      </c>
      <c r="F167" s="283" t="s">
        <v>3940</v>
      </c>
      <c r="G167" s="283" t="s">
        <v>3905</v>
      </c>
      <c r="H167" s="283">
        <v>16</v>
      </c>
      <c r="I167" s="283">
        <v>0</v>
      </c>
      <c r="J167" s="283">
        <v>1</v>
      </c>
      <c r="K167" s="283">
        <v>2</v>
      </c>
      <c r="L167" s="283">
        <v>10</v>
      </c>
      <c r="M167" s="283" t="s">
        <v>3930</v>
      </c>
      <c r="N167" s="283">
        <v>34</v>
      </c>
      <c r="O167" s="283">
        <v>10</v>
      </c>
      <c r="P167" s="283">
        <v>12</v>
      </c>
      <c r="Q167" s="283">
        <v>20</v>
      </c>
      <c r="R167" s="283">
        <v>28</v>
      </c>
      <c r="S167" s="283">
        <v>50</v>
      </c>
      <c r="T167" s="283">
        <v>7</v>
      </c>
      <c r="U167" s="283">
        <v>15</v>
      </c>
      <c r="V167" s="283">
        <v>11</v>
      </c>
      <c r="W167" s="283">
        <v>30</v>
      </c>
      <c r="X167" s="283">
        <v>30</v>
      </c>
      <c r="Y167" s="283">
        <v>82</v>
      </c>
      <c r="Z167" s="283">
        <v>37</v>
      </c>
      <c r="AA167" s="283">
        <v>77</v>
      </c>
      <c r="AB167" s="283">
        <v>7</v>
      </c>
      <c r="AC167" s="283">
        <v>17</v>
      </c>
      <c r="AD167" s="283">
        <v>21</v>
      </c>
      <c r="AE167" s="283">
        <v>51</v>
      </c>
      <c r="AF167" s="283">
        <v>0</v>
      </c>
      <c r="AG167" s="283"/>
      <c r="AH167" s="283"/>
      <c r="AI167" s="283"/>
      <c r="AJ167" s="283">
        <v>0</v>
      </c>
      <c r="AK167" s="283">
        <v>40</v>
      </c>
      <c r="AL167" s="283">
        <v>600</v>
      </c>
      <c r="AM167" s="283">
        <v>600</v>
      </c>
      <c r="AN167" s="283">
        <v>500</v>
      </c>
      <c r="AO167" s="283">
        <v>100</v>
      </c>
      <c r="AP167" s="283" t="s">
        <v>3958</v>
      </c>
      <c r="AQ167" s="283">
        <v>10</v>
      </c>
      <c r="AR167" s="283">
        <v>2</v>
      </c>
      <c r="AS167" s="283" t="s">
        <v>3959</v>
      </c>
      <c r="AT167" s="283"/>
      <c r="AU167" s="283"/>
      <c r="AV167" s="283"/>
      <c r="AW167" s="283"/>
      <c r="AX167" s="283"/>
      <c r="AY167" s="283">
        <v>15</v>
      </c>
      <c r="AZ167" s="283">
        <v>20</v>
      </c>
      <c r="BA167" s="283">
        <v>0.48</v>
      </c>
      <c r="BB167" s="283">
        <v>0.9</v>
      </c>
      <c r="BC167" s="283">
        <v>0</v>
      </c>
      <c r="BD167" s="283">
        <v>31</v>
      </c>
      <c r="BE167" s="283">
        <v>7</v>
      </c>
      <c r="BF167" s="283">
        <v>0</v>
      </c>
      <c r="BG167" s="283">
        <v>2</v>
      </c>
      <c r="BH167" s="283">
        <v>4</v>
      </c>
      <c r="BI167" s="283">
        <v>3</v>
      </c>
      <c r="BJ167" s="283">
        <v>0</v>
      </c>
      <c r="BK167" s="283">
        <v>0</v>
      </c>
      <c r="BL167" s="283">
        <v>1</v>
      </c>
      <c r="BM167" s="283">
        <v>3</v>
      </c>
      <c r="BN167" s="283">
        <v>0</v>
      </c>
      <c r="BO167" s="283" t="s">
        <v>3904</v>
      </c>
      <c r="BP167" s="283" t="s">
        <v>5001</v>
      </c>
      <c r="BQ167" s="283" t="s">
        <v>5232</v>
      </c>
      <c r="BR167" s="283" t="s">
        <v>5259</v>
      </c>
      <c r="BS167" s="283" t="s">
        <v>5004</v>
      </c>
    </row>
    <row r="168" spans="1:71">
      <c r="A168" s="283">
        <v>10016911</v>
      </c>
      <c r="B168" s="283" t="s">
        <v>4036</v>
      </c>
      <c r="C168" s="283">
        <v>5</v>
      </c>
      <c r="D168" s="283" t="s">
        <v>53</v>
      </c>
      <c r="E168" s="283" t="s">
        <v>3957</v>
      </c>
      <c r="F168" s="283" t="s">
        <v>3940</v>
      </c>
      <c r="G168" s="283" t="s">
        <v>3905</v>
      </c>
      <c r="H168" s="283">
        <v>16</v>
      </c>
      <c r="I168" s="283">
        <v>0</v>
      </c>
      <c r="J168" s="283">
        <v>2</v>
      </c>
      <c r="K168" s="283">
        <v>2</v>
      </c>
      <c r="L168" s="283">
        <v>50</v>
      </c>
      <c r="M168" s="283" t="s">
        <v>3930</v>
      </c>
      <c r="N168" s="283">
        <v>38.200000000000003</v>
      </c>
      <c r="O168" s="283">
        <v>10</v>
      </c>
      <c r="P168" s="283">
        <v>12</v>
      </c>
      <c r="Q168" s="283">
        <v>20</v>
      </c>
      <c r="R168" s="283">
        <v>28</v>
      </c>
      <c r="S168" s="283">
        <v>50</v>
      </c>
      <c r="T168" s="283">
        <v>7</v>
      </c>
      <c r="U168" s="283">
        <v>15</v>
      </c>
      <c r="V168" s="283">
        <v>20</v>
      </c>
      <c r="W168" s="283">
        <v>30</v>
      </c>
      <c r="X168" s="283">
        <v>32</v>
      </c>
      <c r="Y168" s="283">
        <v>84</v>
      </c>
      <c r="Z168" s="283">
        <v>45</v>
      </c>
      <c r="AA168" s="283">
        <v>85</v>
      </c>
      <c r="AB168" s="283">
        <v>7</v>
      </c>
      <c r="AC168" s="283">
        <v>17</v>
      </c>
      <c r="AD168" s="283">
        <v>21</v>
      </c>
      <c r="AE168" s="283">
        <v>51</v>
      </c>
      <c r="AF168" s="283">
        <v>0</v>
      </c>
      <c r="AG168" s="283"/>
      <c r="AH168" s="283"/>
      <c r="AI168" s="283"/>
      <c r="AJ168" s="283">
        <v>0</v>
      </c>
      <c r="AK168" s="283">
        <v>75</v>
      </c>
      <c r="AL168" s="283">
        <v>1000</v>
      </c>
      <c r="AM168" s="283">
        <v>1000</v>
      </c>
      <c r="AN168" s="283">
        <v>500</v>
      </c>
      <c r="AO168" s="283">
        <v>300</v>
      </c>
      <c r="AP168" s="283" t="s">
        <v>3958</v>
      </c>
      <c r="AQ168" s="283">
        <v>15</v>
      </c>
      <c r="AR168" s="283">
        <v>2</v>
      </c>
      <c r="AS168" s="283" t="s">
        <v>3959</v>
      </c>
      <c r="AT168" s="283" t="s">
        <v>3948</v>
      </c>
      <c r="AU168" s="283"/>
      <c r="AV168" s="283"/>
      <c r="AW168" s="283" t="s">
        <v>4037</v>
      </c>
      <c r="AX168" s="283"/>
      <c r="AY168" s="283">
        <v>15</v>
      </c>
      <c r="AZ168" s="283">
        <v>20</v>
      </c>
      <c r="BA168" s="283">
        <v>0.48</v>
      </c>
      <c r="BB168" s="283">
        <v>0.9</v>
      </c>
      <c r="BC168" s="283">
        <v>0</v>
      </c>
      <c r="BD168" s="283">
        <v>31</v>
      </c>
      <c r="BE168" s="283">
        <v>7</v>
      </c>
      <c r="BF168" s="283">
        <v>0</v>
      </c>
      <c r="BG168" s="283">
        <v>4</v>
      </c>
      <c r="BH168" s="283">
        <v>8</v>
      </c>
      <c r="BI168" s="283">
        <v>6</v>
      </c>
      <c r="BJ168" s="283">
        <v>0</v>
      </c>
      <c r="BK168" s="283">
        <v>2</v>
      </c>
      <c r="BL168" s="283">
        <v>4</v>
      </c>
      <c r="BM168" s="283">
        <v>5</v>
      </c>
      <c r="BN168" s="283">
        <v>0</v>
      </c>
      <c r="BO168" s="283" t="s">
        <v>3904</v>
      </c>
      <c r="BP168" s="283" t="s">
        <v>5001</v>
      </c>
      <c r="BQ168" s="283" t="s">
        <v>5260</v>
      </c>
      <c r="BR168" s="283" t="s">
        <v>5261</v>
      </c>
      <c r="BS168" s="283" t="s">
        <v>5004</v>
      </c>
    </row>
    <row r="169" spans="1:71">
      <c r="A169" s="283">
        <v>10017011</v>
      </c>
      <c r="B169" s="283" t="s">
        <v>4038</v>
      </c>
      <c r="C169" s="283">
        <v>3</v>
      </c>
      <c r="D169" s="283" t="s">
        <v>53</v>
      </c>
      <c r="E169" s="283" t="s">
        <v>3957</v>
      </c>
      <c r="F169" s="283" t="s">
        <v>3940</v>
      </c>
      <c r="G169" s="283" t="s">
        <v>3910</v>
      </c>
      <c r="H169" s="283">
        <v>18</v>
      </c>
      <c r="I169" s="283">
        <v>2</v>
      </c>
      <c r="J169" s="283">
        <v>1</v>
      </c>
      <c r="K169" s="283">
        <v>2</v>
      </c>
      <c r="L169" s="283">
        <v>10</v>
      </c>
      <c r="M169" s="283" t="s">
        <v>3930</v>
      </c>
      <c r="N169" s="283">
        <v>38.200000000000003</v>
      </c>
      <c r="O169" s="283">
        <v>10</v>
      </c>
      <c r="P169" s="283">
        <v>8</v>
      </c>
      <c r="Q169" s="283">
        <v>20</v>
      </c>
      <c r="R169" s="283">
        <v>24</v>
      </c>
      <c r="S169" s="283">
        <v>50</v>
      </c>
      <c r="T169" s="283">
        <v>8</v>
      </c>
      <c r="U169" s="283">
        <v>15</v>
      </c>
      <c r="V169" s="283">
        <v>11</v>
      </c>
      <c r="W169" s="283">
        <v>30</v>
      </c>
      <c r="X169" s="283">
        <v>30</v>
      </c>
      <c r="Y169" s="283">
        <v>82</v>
      </c>
      <c r="Z169" s="283">
        <v>38</v>
      </c>
      <c r="AA169" s="283">
        <v>78</v>
      </c>
      <c r="AB169" s="283">
        <v>6</v>
      </c>
      <c r="AC169" s="283">
        <v>16</v>
      </c>
      <c r="AD169" s="283">
        <v>22</v>
      </c>
      <c r="AE169" s="283">
        <v>52</v>
      </c>
      <c r="AF169" s="283">
        <v>0</v>
      </c>
      <c r="AG169" s="283"/>
      <c r="AH169" s="283"/>
      <c r="AI169" s="283"/>
      <c r="AJ169" s="283">
        <v>0</v>
      </c>
      <c r="AK169" s="283">
        <v>0</v>
      </c>
      <c r="AL169" s="283"/>
      <c r="AM169" s="283"/>
      <c r="AN169" s="283"/>
      <c r="AO169" s="283"/>
      <c r="AP169" s="283"/>
      <c r="AQ169" s="283"/>
      <c r="AR169" s="283">
        <v>2</v>
      </c>
      <c r="AS169" s="283" t="s">
        <v>3962</v>
      </c>
      <c r="AT169" s="283" t="s">
        <v>3963</v>
      </c>
      <c r="AU169" s="283"/>
      <c r="AV169" s="283"/>
      <c r="AW169" s="283"/>
      <c r="AX169" s="283"/>
      <c r="AY169" s="283">
        <v>10</v>
      </c>
      <c r="AZ169" s="283">
        <v>20</v>
      </c>
      <c r="BA169" s="283">
        <v>0.48</v>
      </c>
      <c r="BB169" s="283">
        <v>0.99</v>
      </c>
      <c r="BC169" s="283">
        <v>0</v>
      </c>
      <c r="BD169" s="283">
        <v>24</v>
      </c>
      <c r="BE169" s="283">
        <v>10</v>
      </c>
      <c r="BF169" s="283">
        <v>0</v>
      </c>
      <c r="BG169" s="283">
        <v>4</v>
      </c>
      <c r="BH169" s="283">
        <v>8</v>
      </c>
      <c r="BI169" s="283">
        <v>6</v>
      </c>
      <c r="BJ169" s="283">
        <v>0</v>
      </c>
      <c r="BK169" s="283">
        <v>1</v>
      </c>
      <c r="BL169" s="283">
        <v>3</v>
      </c>
      <c r="BM169" s="283">
        <v>3</v>
      </c>
      <c r="BN169" s="283">
        <v>0</v>
      </c>
      <c r="BO169" s="283" t="s">
        <v>3904</v>
      </c>
      <c r="BP169" s="283" t="s">
        <v>5001</v>
      </c>
      <c r="BQ169" s="283"/>
      <c r="BR169" s="283"/>
      <c r="BS169" s="283" t="s">
        <v>5004</v>
      </c>
    </row>
    <row r="170" spans="1:71">
      <c r="A170" s="283">
        <v>10017111</v>
      </c>
      <c r="B170" s="283" t="s">
        <v>4039</v>
      </c>
      <c r="C170" s="283">
        <v>5</v>
      </c>
      <c r="D170" s="283" t="s">
        <v>53</v>
      </c>
      <c r="E170" s="283" t="s">
        <v>3957</v>
      </c>
      <c r="F170" s="283" t="s">
        <v>3940</v>
      </c>
      <c r="G170" s="283" t="s">
        <v>3910</v>
      </c>
      <c r="H170" s="283">
        <v>22</v>
      </c>
      <c r="I170" s="283">
        <v>2</v>
      </c>
      <c r="J170" s="283">
        <v>1</v>
      </c>
      <c r="K170" s="283">
        <v>2</v>
      </c>
      <c r="L170" s="283">
        <v>6</v>
      </c>
      <c r="M170" s="283" t="s">
        <v>3930</v>
      </c>
      <c r="N170" s="283">
        <v>37.5</v>
      </c>
      <c r="O170" s="283">
        <v>10</v>
      </c>
      <c r="P170" s="283">
        <v>12</v>
      </c>
      <c r="Q170" s="283">
        <v>20</v>
      </c>
      <c r="R170" s="283">
        <v>24</v>
      </c>
      <c r="S170" s="283">
        <v>50</v>
      </c>
      <c r="T170" s="283">
        <v>11</v>
      </c>
      <c r="U170" s="283">
        <v>15</v>
      </c>
      <c r="V170" s="283">
        <v>30</v>
      </c>
      <c r="W170" s="283">
        <v>30</v>
      </c>
      <c r="X170" s="283">
        <v>32</v>
      </c>
      <c r="Y170" s="283">
        <v>84</v>
      </c>
      <c r="Z170" s="283">
        <v>38</v>
      </c>
      <c r="AA170" s="283">
        <v>78</v>
      </c>
      <c r="AB170" s="283">
        <v>7</v>
      </c>
      <c r="AC170" s="283">
        <v>17</v>
      </c>
      <c r="AD170" s="283">
        <v>26</v>
      </c>
      <c r="AE170" s="283">
        <v>56</v>
      </c>
      <c r="AF170" s="283">
        <v>0</v>
      </c>
      <c r="AG170" s="283"/>
      <c r="AH170" s="283"/>
      <c r="AI170" s="283"/>
      <c r="AJ170" s="283">
        <v>0</v>
      </c>
      <c r="AK170" s="283">
        <v>50</v>
      </c>
      <c r="AL170" s="283">
        <v>200</v>
      </c>
      <c r="AM170" s="283">
        <v>100</v>
      </c>
      <c r="AN170" s="283">
        <v>300</v>
      </c>
      <c r="AO170" s="283"/>
      <c r="AP170" s="283" t="s">
        <v>3958</v>
      </c>
      <c r="AQ170" s="283">
        <v>10</v>
      </c>
      <c r="AR170" s="283">
        <v>2</v>
      </c>
      <c r="AS170" s="283" t="s">
        <v>4040</v>
      </c>
      <c r="AT170" s="283"/>
      <c r="AU170" s="283"/>
      <c r="AV170" s="283"/>
      <c r="AW170" s="283"/>
      <c r="AX170" s="283"/>
      <c r="AY170" s="283">
        <v>10</v>
      </c>
      <c r="AZ170" s="283">
        <v>20</v>
      </c>
      <c r="BA170" s="283">
        <v>0.48</v>
      </c>
      <c r="BB170" s="283">
        <v>0.99</v>
      </c>
      <c r="BC170" s="283">
        <v>0</v>
      </c>
      <c r="BD170" s="283">
        <v>24</v>
      </c>
      <c r="BE170" s="283">
        <v>13</v>
      </c>
      <c r="BF170" s="283">
        <v>0</v>
      </c>
      <c r="BG170" s="283">
        <v>4</v>
      </c>
      <c r="BH170" s="283">
        <v>8</v>
      </c>
      <c r="BI170" s="283">
        <v>6</v>
      </c>
      <c r="BJ170" s="283">
        <v>0</v>
      </c>
      <c r="BK170" s="283">
        <v>0</v>
      </c>
      <c r="BL170" s="283">
        <v>3</v>
      </c>
      <c r="BM170" s="283">
        <v>4</v>
      </c>
      <c r="BN170" s="283">
        <v>0</v>
      </c>
      <c r="BO170" s="283" t="s">
        <v>3904</v>
      </c>
      <c r="BP170" s="283" t="s">
        <v>5001</v>
      </c>
      <c r="BQ170" s="283"/>
      <c r="BR170" s="283" t="s">
        <v>5262</v>
      </c>
      <c r="BS170" s="283" t="s">
        <v>5004</v>
      </c>
    </row>
    <row r="171" spans="1:71">
      <c r="A171" s="283">
        <v>10017211</v>
      </c>
      <c r="B171" s="283" t="s">
        <v>4041</v>
      </c>
      <c r="C171" s="283">
        <v>3</v>
      </c>
      <c r="D171" s="283" t="s">
        <v>53</v>
      </c>
      <c r="E171" s="283" t="s">
        <v>3957</v>
      </c>
      <c r="F171" s="283" t="s">
        <v>3940</v>
      </c>
      <c r="G171" s="283" t="s">
        <v>3898</v>
      </c>
      <c r="H171" s="283">
        <v>14</v>
      </c>
      <c r="I171" s="283">
        <v>2</v>
      </c>
      <c r="J171" s="283">
        <v>1</v>
      </c>
      <c r="K171" s="283">
        <v>2</v>
      </c>
      <c r="L171" s="283">
        <v>10</v>
      </c>
      <c r="M171" s="283" t="s">
        <v>3930</v>
      </c>
      <c r="N171" s="283">
        <v>35</v>
      </c>
      <c r="O171" s="283">
        <v>10</v>
      </c>
      <c r="P171" s="283">
        <v>7</v>
      </c>
      <c r="Q171" s="283">
        <v>20</v>
      </c>
      <c r="R171" s="283">
        <v>24</v>
      </c>
      <c r="S171" s="283">
        <v>50</v>
      </c>
      <c r="T171" s="283">
        <v>6</v>
      </c>
      <c r="U171" s="283">
        <v>15</v>
      </c>
      <c r="V171" s="283">
        <v>15</v>
      </c>
      <c r="W171" s="283">
        <v>30</v>
      </c>
      <c r="X171" s="283">
        <v>30</v>
      </c>
      <c r="Y171" s="283">
        <v>82</v>
      </c>
      <c r="Z171" s="283">
        <v>35</v>
      </c>
      <c r="AA171" s="283">
        <v>75</v>
      </c>
      <c r="AB171" s="283">
        <v>6</v>
      </c>
      <c r="AC171" s="283">
        <v>16</v>
      </c>
      <c r="AD171" s="283">
        <v>28</v>
      </c>
      <c r="AE171" s="283">
        <v>58</v>
      </c>
      <c r="AF171" s="283">
        <v>0</v>
      </c>
      <c r="AG171" s="283"/>
      <c r="AH171" s="283"/>
      <c r="AI171" s="283"/>
      <c r="AJ171" s="283">
        <v>0</v>
      </c>
      <c r="AK171" s="283">
        <v>0</v>
      </c>
      <c r="AL171" s="283"/>
      <c r="AM171" s="283"/>
      <c r="AN171" s="283"/>
      <c r="AO171" s="283"/>
      <c r="AP171" s="283"/>
      <c r="AQ171" s="283"/>
      <c r="AR171" s="283">
        <v>2</v>
      </c>
      <c r="AS171" s="283" t="s">
        <v>3963</v>
      </c>
      <c r="AT171" s="283"/>
      <c r="AU171" s="283"/>
      <c r="AV171" s="283"/>
      <c r="AW171" s="283"/>
      <c r="AX171" s="283"/>
      <c r="AY171" s="283">
        <v>10</v>
      </c>
      <c r="AZ171" s="283">
        <v>25</v>
      </c>
      <c r="BA171" s="283">
        <v>0.48</v>
      </c>
      <c r="BB171" s="283">
        <v>0.9</v>
      </c>
      <c r="BC171" s="283">
        <v>3</v>
      </c>
      <c r="BD171" s="283">
        <v>24</v>
      </c>
      <c r="BE171" s="283">
        <v>6</v>
      </c>
      <c r="BF171" s="283">
        <v>0</v>
      </c>
      <c r="BG171" s="283">
        <v>4</v>
      </c>
      <c r="BH171" s="283">
        <v>8</v>
      </c>
      <c r="BI171" s="283">
        <v>6</v>
      </c>
      <c r="BJ171" s="283">
        <v>0</v>
      </c>
      <c r="BK171" s="283">
        <v>1</v>
      </c>
      <c r="BL171" s="283">
        <v>2</v>
      </c>
      <c r="BM171" s="283">
        <v>2</v>
      </c>
      <c r="BN171" s="283">
        <v>0</v>
      </c>
      <c r="BO171" s="283" t="s">
        <v>3904</v>
      </c>
      <c r="BP171" s="283" t="s">
        <v>5001</v>
      </c>
      <c r="BQ171" s="283" t="s">
        <v>5263</v>
      </c>
      <c r="BR171" s="283" t="s">
        <v>5264</v>
      </c>
      <c r="BS171" s="283" t="s">
        <v>5004</v>
      </c>
    </row>
    <row r="172" spans="1:71">
      <c r="A172" s="283">
        <v>10017311</v>
      </c>
      <c r="B172" s="283" t="s">
        <v>4042</v>
      </c>
      <c r="C172" s="283">
        <v>3</v>
      </c>
      <c r="D172" s="283" t="s">
        <v>53</v>
      </c>
      <c r="E172" s="283" t="s">
        <v>3957</v>
      </c>
      <c r="F172" s="283" t="s">
        <v>3940</v>
      </c>
      <c r="G172" s="283" t="s">
        <v>3898</v>
      </c>
      <c r="H172" s="283">
        <v>14</v>
      </c>
      <c r="I172" s="283">
        <v>2</v>
      </c>
      <c r="J172" s="283">
        <v>1</v>
      </c>
      <c r="K172" s="283">
        <v>2</v>
      </c>
      <c r="L172" s="283">
        <v>10</v>
      </c>
      <c r="M172" s="283" t="s">
        <v>3930</v>
      </c>
      <c r="N172" s="283">
        <v>35</v>
      </c>
      <c r="O172" s="283">
        <v>10</v>
      </c>
      <c r="P172" s="283">
        <v>7</v>
      </c>
      <c r="Q172" s="283">
        <v>20</v>
      </c>
      <c r="R172" s="283">
        <v>26</v>
      </c>
      <c r="S172" s="283">
        <v>50</v>
      </c>
      <c r="T172" s="283">
        <v>6</v>
      </c>
      <c r="U172" s="283">
        <v>15</v>
      </c>
      <c r="V172" s="283">
        <v>15</v>
      </c>
      <c r="W172" s="283">
        <v>30</v>
      </c>
      <c r="X172" s="283">
        <v>30</v>
      </c>
      <c r="Y172" s="283">
        <v>82</v>
      </c>
      <c r="Z172" s="283">
        <v>35</v>
      </c>
      <c r="AA172" s="283">
        <v>75</v>
      </c>
      <c r="AB172" s="283">
        <v>6</v>
      </c>
      <c r="AC172" s="283">
        <v>16</v>
      </c>
      <c r="AD172" s="283">
        <v>28</v>
      </c>
      <c r="AE172" s="283">
        <v>58</v>
      </c>
      <c r="AF172" s="283">
        <v>0</v>
      </c>
      <c r="AG172" s="283"/>
      <c r="AH172" s="283"/>
      <c r="AI172" s="283"/>
      <c r="AJ172" s="283">
        <v>0</v>
      </c>
      <c r="AK172" s="283">
        <v>0</v>
      </c>
      <c r="AL172" s="283"/>
      <c r="AM172" s="283"/>
      <c r="AN172" s="283"/>
      <c r="AO172" s="283"/>
      <c r="AP172" s="283"/>
      <c r="AQ172" s="283"/>
      <c r="AR172" s="283">
        <v>2</v>
      </c>
      <c r="AS172" s="283" t="s">
        <v>3963</v>
      </c>
      <c r="AT172" s="283"/>
      <c r="AU172" s="283"/>
      <c r="AV172" s="283"/>
      <c r="AW172" s="283"/>
      <c r="AX172" s="283"/>
      <c r="AY172" s="283">
        <v>10</v>
      </c>
      <c r="AZ172" s="283">
        <v>25</v>
      </c>
      <c r="BA172" s="283">
        <v>0.48</v>
      </c>
      <c r="BB172" s="283">
        <v>0.9</v>
      </c>
      <c r="BC172" s="283">
        <v>3</v>
      </c>
      <c r="BD172" s="283">
        <v>26</v>
      </c>
      <c r="BE172" s="283">
        <v>6</v>
      </c>
      <c r="BF172" s="283">
        <v>0</v>
      </c>
      <c r="BG172" s="283">
        <v>4</v>
      </c>
      <c r="BH172" s="283">
        <v>8</v>
      </c>
      <c r="BI172" s="283">
        <v>6</v>
      </c>
      <c r="BJ172" s="283">
        <v>0</v>
      </c>
      <c r="BK172" s="283">
        <v>1</v>
      </c>
      <c r="BL172" s="283">
        <v>2</v>
      </c>
      <c r="BM172" s="283">
        <v>2</v>
      </c>
      <c r="BN172" s="283">
        <v>0</v>
      </c>
      <c r="BO172" s="283" t="s">
        <v>3904</v>
      </c>
      <c r="BP172" s="283" t="s">
        <v>5001</v>
      </c>
      <c r="BQ172" s="283" t="s">
        <v>5265</v>
      </c>
      <c r="BR172" s="283" t="s">
        <v>5266</v>
      </c>
      <c r="BS172" s="283" t="s">
        <v>5004</v>
      </c>
    </row>
    <row r="173" spans="1:71">
      <c r="A173" s="283">
        <v>10017411</v>
      </c>
      <c r="B173" s="283" t="s">
        <v>4043</v>
      </c>
      <c r="C173" s="283">
        <v>4</v>
      </c>
      <c r="D173" s="283" t="s">
        <v>53</v>
      </c>
      <c r="E173" s="283" t="s">
        <v>3957</v>
      </c>
      <c r="F173" s="283" t="s">
        <v>3940</v>
      </c>
      <c r="G173" s="283" t="s">
        <v>3898</v>
      </c>
      <c r="H173" s="283">
        <v>14</v>
      </c>
      <c r="I173" s="283">
        <v>2</v>
      </c>
      <c r="J173" s="283">
        <v>1</v>
      </c>
      <c r="K173" s="283">
        <v>2</v>
      </c>
      <c r="L173" s="283">
        <v>25</v>
      </c>
      <c r="M173" s="283" t="s">
        <v>3930</v>
      </c>
      <c r="N173" s="283">
        <v>36</v>
      </c>
      <c r="O173" s="283">
        <v>10</v>
      </c>
      <c r="P173" s="283">
        <v>8</v>
      </c>
      <c r="Q173" s="283">
        <v>20</v>
      </c>
      <c r="R173" s="283">
        <v>22</v>
      </c>
      <c r="S173" s="283">
        <v>50</v>
      </c>
      <c r="T173" s="283">
        <v>7</v>
      </c>
      <c r="U173" s="283">
        <v>15</v>
      </c>
      <c r="V173" s="283">
        <v>22</v>
      </c>
      <c r="W173" s="283">
        <v>30</v>
      </c>
      <c r="X173" s="283">
        <v>31</v>
      </c>
      <c r="Y173" s="283">
        <v>83</v>
      </c>
      <c r="Z173" s="283">
        <v>36</v>
      </c>
      <c r="AA173" s="283">
        <v>76</v>
      </c>
      <c r="AB173" s="283">
        <v>5</v>
      </c>
      <c r="AC173" s="283">
        <v>15</v>
      </c>
      <c r="AD173" s="283">
        <v>30</v>
      </c>
      <c r="AE173" s="283">
        <v>60</v>
      </c>
      <c r="AF173" s="283">
        <v>0</v>
      </c>
      <c r="AG173" s="283"/>
      <c r="AH173" s="283"/>
      <c r="AI173" s="283"/>
      <c r="AJ173" s="283">
        <v>0</v>
      </c>
      <c r="AK173" s="283">
        <v>0</v>
      </c>
      <c r="AL173" s="283"/>
      <c r="AM173" s="283"/>
      <c r="AN173" s="283"/>
      <c r="AO173" s="283"/>
      <c r="AP173" s="283"/>
      <c r="AQ173" s="283"/>
      <c r="AR173" s="283">
        <v>2</v>
      </c>
      <c r="AS173" s="283" t="s">
        <v>3967</v>
      </c>
      <c r="AT173" s="283"/>
      <c r="AU173" s="283"/>
      <c r="AV173" s="283"/>
      <c r="AW173" s="283"/>
      <c r="AX173" s="283"/>
      <c r="AY173" s="283">
        <v>10</v>
      </c>
      <c r="AZ173" s="283">
        <v>25</v>
      </c>
      <c r="BA173" s="283">
        <v>0.48</v>
      </c>
      <c r="BB173" s="283">
        <v>0.9</v>
      </c>
      <c r="BC173" s="283">
        <v>1</v>
      </c>
      <c r="BD173" s="283">
        <v>22</v>
      </c>
      <c r="BE173" s="283">
        <v>7</v>
      </c>
      <c r="BF173" s="283">
        <v>0</v>
      </c>
      <c r="BG173" s="283">
        <v>4</v>
      </c>
      <c r="BH173" s="283">
        <v>8</v>
      </c>
      <c r="BI173" s="283">
        <v>6</v>
      </c>
      <c r="BJ173" s="283">
        <v>0</v>
      </c>
      <c r="BK173" s="283">
        <v>0</v>
      </c>
      <c r="BL173" s="283">
        <v>1</v>
      </c>
      <c r="BM173" s="283">
        <v>3</v>
      </c>
      <c r="BN173" s="283">
        <v>0</v>
      </c>
      <c r="BO173" s="283" t="s">
        <v>3904</v>
      </c>
      <c r="BP173" s="283" t="s">
        <v>5001</v>
      </c>
      <c r="BQ173" s="283" t="s">
        <v>5267</v>
      </c>
      <c r="BR173" s="283" t="s">
        <v>5268</v>
      </c>
      <c r="BS173" s="283" t="s">
        <v>5004</v>
      </c>
    </row>
    <row r="174" spans="1:71">
      <c r="A174" s="283">
        <v>10017511</v>
      </c>
      <c r="B174" s="283" t="s">
        <v>4044</v>
      </c>
      <c r="C174" s="283">
        <v>3</v>
      </c>
      <c r="D174" s="283" t="s">
        <v>53</v>
      </c>
      <c r="E174" s="283" t="s">
        <v>3957</v>
      </c>
      <c r="F174" s="283" t="s">
        <v>3940</v>
      </c>
      <c r="G174" s="283" t="s">
        <v>3898</v>
      </c>
      <c r="H174" s="283">
        <v>14</v>
      </c>
      <c r="I174" s="283">
        <v>2</v>
      </c>
      <c r="J174" s="283">
        <v>1</v>
      </c>
      <c r="K174" s="283">
        <v>2</v>
      </c>
      <c r="L174" s="283">
        <v>20</v>
      </c>
      <c r="M174" s="283" t="s">
        <v>3930</v>
      </c>
      <c r="N174" s="283">
        <v>37</v>
      </c>
      <c r="O174" s="283">
        <v>10</v>
      </c>
      <c r="P174" s="283">
        <v>8</v>
      </c>
      <c r="Q174" s="283">
        <v>20</v>
      </c>
      <c r="R174" s="283">
        <v>21</v>
      </c>
      <c r="S174" s="283">
        <v>50</v>
      </c>
      <c r="T174" s="283">
        <v>7</v>
      </c>
      <c r="U174" s="283">
        <v>15</v>
      </c>
      <c r="V174" s="283">
        <v>22</v>
      </c>
      <c r="W174" s="283">
        <v>30</v>
      </c>
      <c r="X174" s="283">
        <v>30</v>
      </c>
      <c r="Y174" s="283">
        <v>82</v>
      </c>
      <c r="Z174" s="283">
        <v>38</v>
      </c>
      <c r="AA174" s="283">
        <v>78</v>
      </c>
      <c r="AB174" s="283">
        <v>5</v>
      </c>
      <c r="AC174" s="283">
        <v>15</v>
      </c>
      <c r="AD174" s="283">
        <v>30</v>
      </c>
      <c r="AE174" s="283">
        <v>60</v>
      </c>
      <c r="AF174" s="283">
        <v>0</v>
      </c>
      <c r="AG174" s="283"/>
      <c r="AH174" s="283"/>
      <c r="AI174" s="283"/>
      <c r="AJ174" s="283">
        <v>0</v>
      </c>
      <c r="AK174" s="283">
        <v>45</v>
      </c>
      <c r="AL174" s="283">
        <v>420</v>
      </c>
      <c r="AM174" s="283">
        <v>200</v>
      </c>
      <c r="AN174" s="283">
        <v>650</v>
      </c>
      <c r="AO174" s="283"/>
      <c r="AP174" s="283" t="s">
        <v>3958</v>
      </c>
      <c r="AQ174" s="283">
        <v>8</v>
      </c>
      <c r="AR174" s="283">
        <v>2</v>
      </c>
      <c r="AS174" s="283" t="s">
        <v>3967</v>
      </c>
      <c r="AT174" s="283"/>
      <c r="AU174" s="283"/>
      <c r="AV174" s="283"/>
      <c r="AW174" s="283"/>
      <c r="AX174" s="283"/>
      <c r="AY174" s="283">
        <v>10</v>
      </c>
      <c r="AZ174" s="283">
        <v>25</v>
      </c>
      <c r="BA174" s="283">
        <v>0.48</v>
      </c>
      <c r="BB174" s="283">
        <v>0.9</v>
      </c>
      <c r="BC174" s="283">
        <v>1</v>
      </c>
      <c r="BD174" s="283">
        <v>21</v>
      </c>
      <c r="BE174" s="283">
        <v>7</v>
      </c>
      <c r="BF174" s="283">
        <v>0</v>
      </c>
      <c r="BG174" s="283">
        <v>4</v>
      </c>
      <c r="BH174" s="283">
        <v>8</v>
      </c>
      <c r="BI174" s="283">
        <v>6</v>
      </c>
      <c r="BJ174" s="283">
        <v>0</v>
      </c>
      <c r="BK174" s="283">
        <v>0</v>
      </c>
      <c r="BL174" s="283">
        <v>1</v>
      </c>
      <c r="BM174" s="283">
        <v>3</v>
      </c>
      <c r="BN174" s="283">
        <v>0</v>
      </c>
      <c r="BO174" s="283" t="s">
        <v>3904</v>
      </c>
      <c r="BP174" s="283" t="s">
        <v>5001</v>
      </c>
      <c r="BQ174" s="283" t="s">
        <v>5269</v>
      </c>
      <c r="BR174" s="283" t="s">
        <v>5270</v>
      </c>
      <c r="BS174" s="283" t="s">
        <v>5004</v>
      </c>
    </row>
    <row r="175" spans="1:71">
      <c r="A175" s="283">
        <v>10017611</v>
      </c>
      <c r="B175" s="283" t="s">
        <v>4045</v>
      </c>
      <c r="C175" s="283">
        <v>2</v>
      </c>
      <c r="D175" s="283" t="s">
        <v>53</v>
      </c>
      <c r="E175" s="283" t="s">
        <v>3957</v>
      </c>
      <c r="F175" s="283" t="s">
        <v>3940</v>
      </c>
      <c r="G175" s="283" t="s">
        <v>3898</v>
      </c>
      <c r="H175" s="283">
        <v>15</v>
      </c>
      <c r="I175" s="283">
        <v>1</v>
      </c>
      <c r="J175" s="283">
        <v>1</v>
      </c>
      <c r="K175" s="283">
        <v>2</v>
      </c>
      <c r="L175" s="283">
        <v>15</v>
      </c>
      <c r="M175" s="283" t="s">
        <v>3930</v>
      </c>
      <c r="N175" s="283">
        <v>36</v>
      </c>
      <c r="O175" s="283">
        <v>10</v>
      </c>
      <c r="P175" s="283">
        <v>12</v>
      </c>
      <c r="Q175" s="283">
        <v>20</v>
      </c>
      <c r="R175" s="283">
        <v>20</v>
      </c>
      <c r="S175" s="283">
        <v>50</v>
      </c>
      <c r="T175" s="283">
        <v>8</v>
      </c>
      <c r="U175" s="283">
        <v>15</v>
      </c>
      <c r="V175" s="283">
        <v>27</v>
      </c>
      <c r="W175" s="283">
        <v>30</v>
      </c>
      <c r="X175" s="283">
        <v>30</v>
      </c>
      <c r="Y175" s="283">
        <v>82</v>
      </c>
      <c r="Z175" s="283">
        <v>36</v>
      </c>
      <c r="AA175" s="283">
        <v>76</v>
      </c>
      <c r="AB175" s="283">
        <v>5</v>
      </c>
      <c r="AC175" s="283">
        <v>15</v>
      </c>
      <c r="AD175" s="283">
        <v>28</v>
      </c>
      <c r="AE175" s="283">
        <v>58</v>
      </c>
      <c r="AF175" s="283">
        <v>0</v>
      </c>
      <c r="AG175" s="283"/>
      <c r="AH175" s="283"/>
      <c r="AI175" s="283"/>
      <c r="AJ175" s="283">
        <v>0</v>
      </c>
      <c r="AK175" s="283">
        <v>0</v>
      </c>
      <c r="AL175" s="283"/>
      <c r="AM175" s="283"/>
      <c r="AN175" s="283"/>
      <c r="AO175" s="283"/>
      <c r="AP175" s="283"/>
      <c r="AQ175" s="283"/>
      <c r="AR175" s="283">
        <v>2</v>
      </c>
      <c r="AS175" s="283" t="s">
        <v>3967</v>
      </c>
      <c r="AT175" s="283"/>
      <c r="AU175" s="283"/>
      <c r="AV175" s="283"/>
      <c r="AW175" s="283"/>
      <c r="AX175" s="283"/>
      <c r="AY175" s="283">
        <v>10</v>
      </c>
      <c r="AZ175" s="283">
        <v>25</v>
      </c>
      <c r="BA175" s="283">
        <v>0.48</v>
      </c>
      <c r="BB175" s="283">
        <v>0.9</v>
      </c>
      <c r="BC175" s="283">
        <v>1</v>
      </c>
      <c r="BD175" s="283">
        <v>20</v>
      </c>
      <c r="BE175" s="283">
        <v>8</v>
      </c>
      <c r="BF175" s="283">
        <v>0</v>
      </c>
      <c r="BG175" s="283">
        <v>2</v>
      </c>
      <c r="BH175" s="283">
        <v>4</v>
      </c>
      <c r="BI175" s="283">
        <v>3</v>
      </c>
      <c r="BJ175" s="283">
        <v>0</v>
      </c>
      <c r="BK175" s="283">
        <v>0</v>
      </c>
      <c r="BL175" s="283">
        <v>1</v>
      </c>
      <c r="BM175" s="283">
        <v>3</v>
      </c>
      <c r="BN175" s="283">
        <v>0</v>
      </c>
      <c r="BO175" s="283" t="s">
        <v>3904</v>
      </c>
      <c r="BP175" s="283" t="s">
        <v>5001</v>
      </c>
      <c r="BQ175" s="283" t="s">
        <v>5271</v>
      </c>
      <c r="BR175" s="283" t="s">
        <v>5272</v>
      </c>
      <c r="BS175" s="283" t="s">
        <v>5004</v>
      </c>
    </row>
    <row r="176" spans="1:71">
      <c r="A176" s="283">
        <v>10017711</v>
      </c>
      <c r="B176" s="283" t="s">
        <v>4046</v>
      </c>
      <c r="C176" s="283">
        <v>2</v>
      </c>
      <c r="D176" s="283" t="s">
        <v>53</v>
      </c>
      <c r="E176" s="283" t="s">
        <v>3957</v>
      </c>
      <c r="F176" s="283" t="s">
        <v>3940</v>
      </c>
      <c r="G176" s="283" t="s">
        <v>3918</v>
      </c>
      <c r="H176" s="283">
        <v>17</v>
      </c>
      <c r="I176" s="283">
        <v>-1</v>
      </c>
      <c r="J176" s="283">
        <v>1</v>
      </c>
      <c r="K176" s="283">
        <v>2</v>
      </c>
      <c r="L176" s="283">
        <v>15</v>
      </c>
      <c r="M176" s="283" t="s">
        <v>3930</v>
      </c>
      <c r="N176" s="283">
        <v>37</v>
      </c>
      <c r="O176" s="283">
        <v>10</v>
      </c>
      <c r="P176" s="283">
        <v>8</v>
      </c>
      <c r="Q176" s="283">
        <v>20</v>
      </c>
      <c r="R176" s="283">
        <v>20</v>
      </c>
      <c r="S176" s="283">
        <v>50</v>
      </c>
      <c r="T176" s="283">
        <v>7</v>
      </c>
      <c r="U176" s="283">
        <v>15</v>
      </c>
      <c r="V176" s="283">
        <v>24</v>
      </c>
      <c r="W176" s="283">
        <v>30</v>
      </c>
      <c r="X176" s="283">
        <v>30</v>
      </c>
      <c r="Y176" s="283">
        <v>82</v>
      </c>
      <c r="Z176" s="283">
        <v>37</v>
      </c>
      <c r="AA176" s="283">
        <v>77</v>
      </c>
      <c r="AB176" s="283">
        <v>6</v>
      </c>
      <c r="AC176" s="283">
        <v>16</v>
      </c>
      <c r="AD176" s="283">
        <v>25</v>
      </c>
      <c r="AE176" s="283">
        <v>55</v>
      </c>
      <c r="AF176" s="283">
        <v>0</v>
      </c>
      <c r="AG176" s="283"/>
      <c r="AH176" s="283"/>
      <c r="AI176" s="283"/>
      <c r="AJ176" s="283">
        <v>0</v>
      </c>
      <c r="AK176" s="283">
        <v>0</v>
      </c>
      <c r="AL176" s="283"/>
      <c r="AM176" s="283"/>
      <c r="AN176" s="283"/>
      <c r="AO176" s="283"/>
      <c r="AP176" s="283"/>
      <c r="AQ176" s="283"/>
      <c r="AR176" s="283">
        <v>2</v>
      </c>
      <c r="AS176" s="283" t="s">
        <v>3953</v>
      </c>
      <c r="AT176" s="283"/>
      <c r="AU176" s="283"/>
      <c r="AV176" s="283"/>
      <c r="AW176" s="283"/>
      <c r="AX176" s="283"/>
      <c r="AY176" s="283">
        <v>15</v>
      </c>
      <c r="AZ176" s="283">
        <v>25</v>
      </c>
      <c r="BA176" s="283">
        <v>0.48</v>
      </c>
      <c r="BB176" s="283">
        <v>0.9</v>
      </c>
      <c r="BC176" s="283">
        <v>0</v>
      </c>
      <c r="BD176" s="283">
        <v>20</v>
      </c>
      <c r="BE176" s="283">
        <v>7</v>
      </c>
      <c r="BF176" s="283">
        <v>5</v>
      </c>
      <c r="BG176" s="283">
        <v>2</v>
      </c>
      <c r="BH176" s="283">
        <v>4</v>
      </c>
      <c r="BI176" s="283">
        <v>3</v>
      </c>
      <c r="BJ176" s="283">
        <v>0</v>
      </c>
      <c r="BK176" s="283">
        <v>0</v>
      </c>
      <c r="BL176" s="283">
        <v>1</v>
      </c>
      <c r="BM176" s="283">
        <v>2</v>
      </c>
      <c r="BN176" s="283">
        <v>0</v>
      </c>
      <c r="BO176" s="283" t="s">
        <v>3904</v>
      </c>
      <c r="BP176" s="283" t="s">
        <v>5001</v>
      </c>
      <c r="BQ176" s="283" t="s">
        <v>5273</v>
      </c>
      <c r="BR176" s="283" t="s">
        <v>5274</v>
      </c>
      <c r="BS176" s="283" t="s">
        <v>5004</v>
      </c>
    </row>
    <row r="177" spans="1:71">
      <c r="A177" s="283">
        <v>10017811</v>
      </c>
      <c r="B177" s="283" t="s">
        <v>1043</v>
      </c>
      <c r="C177" s="283">
        <v>2</v>
      </c>
      <c r="D177" s="283" t="s">
        <v>53</v>
      </c>
      <c r="E177" s="283" t="s">
        <v>3957</v>
      </c>
      <c r="F177" s="283" t="s">
        <v>3940</v>
      </c>
      <c r="G177" s="283" t="s">
        <v>3918</v>
      </c>
      <c r="H177" s="283">
        <v>17</v>
      </c>
      <c r="I177" s="283">
        <v>-1</v>
      </c>
      <c r="J177" s="283">
        <v>1</v>
      </c>
      <c r="K177" s="283">
        <v>2</v>
      </c>
      <c r="L177" s="283">
        <v>32</v>
      </c>
      <c r="M177" s="283" t="s">
        <v>3930</v>
      </c>
      <c r="N177" s="283">
        <v>37</v>
      </c>
      <c r="O177" s="283">
        <v>10</v>
      </c>
      <c r="P177" s="283">
        <v>8</v>
      </c>
      <c r="Q177" s="283">
        <v>20</v>
      </c>
      <c r="R177" s="283">
        <v>20</v>
      </c>
      <c r="S177" s="283">
        <v>50</v>
      </c>
      <c r="T177" s="283">
        <v>7</v>
      </c>
      <c r="U177" s="283">
        <v>15</v>
      </c>
      <c r="V177" s="283">
        <v>24</v>
      </c>
      <c r="W177" s="283">
        <v>30</v>
      </c>
      <c r="X177" s="283">
        <v>30</v>
      </c>
      <c r="Y177" s="283">
        <v>82</v>
      </c>
      <c r="Z177" s="283">
        <v>37</v>
      </c>
      <c r="AA177" s="283">
        <v>77</v>
      </c>
      <c r="AB177" s="283">
        <v>6</v>
      </c>
      <c r="AC177" s="283">
        <v>16</v>
      </c>
      <c r="AD177" s="283">
        <v>25</v>
      </c>
      <c r="AE177" s="283">
        <v>55</v>
      </c>
      <c r="AF177" s="283">
        <v>0</v>
      </c>
      <c r="AG177" s="283"/>
      <c r="AH177" s="283"/>
      <c r="AI177" s="283"/>
      <c r="AJ177" s="283">
        <v>0</v>
      </c>
      <c r="AK177" s="283">
        <v>45</v>
      </c>
      <c r="AL177" s="283">
        <v>250</v>
      </c>
      <c r="AM177" s="283">
        <v>200</v>
      </c>
      <c r="AN177" s="283">
        <v>200</v>
      </c>
      <c r="AO177" s="283"/>
      <c r="AP177" s="283" t="s">
        <v>3958</v>
      </c>
      <c r="AQ177" s="283">
        <v>5</v>
      </c>
      <c r="AR177" s="283">
        <v>2</v>
      </c>
      <c r="AS177" s="283" t="s">
        <v>3953</v>
      </c>
      <c r="AT177" s="283"/>
      <c r="AU177" s="283"/>
      <c r="AV177" s="283"/>
      <c r="AW177" s="283"/>
      <c r="AX177" s="283"/>
      <c r="AY177" s="283">
        <v>15</v>
      </c>
      <c r="AZ177" s="283">
        <v>25</v>
      </c>
      <c r="BA177" s="283">
        <v>0.48</v>
      </c>
      <c r="BB177" s="283">
        <v>0.9</v>
      </c>
      <c r="BC177" s="283">
        <v>0</v>
      </c>
      <c r="BD177" s="283">
        <v>20</v>
      </c>
      <c r="BE177" s="283">
        <v>7</v>
      </c>
      <c r="BF177" s="283">
        <v>5</v>
      </c>
      <c r="BG177" s="283">
        <v>2</v>
      </c>
      <c r="BH177" s="283">
        <v>4</v>
      </c>
      <c r="BI177" s="283">
        <v>3</v>
      </c>
      <c r="BJ177" s="283">
        <v>0</v>
      </c>
      <c r="BK177" s="283">
        <v>0</v>
      </c>
      <c r="BL177" s="283">
        <v>1</v>
      </c>
      <c r="BM177" s="283">
        <v>2</v>
      </c>
      <c r="BN177" s="283">
        <v>0</v>
      </c>
      <c r="BO177" s="283" t="s">
        <v>3904</v>
      </c>
      <c r="BP177" s="283" t="s">
        <v>5001</v>
      </c>
      <c r="BQ177" s="283" t="s">
        <v>5275</v>
      </c>
      <c r="BR177" s="283" t="s">
        <v>5276</v>
      </c>
      <c r="BS177" s="283" t="s">
        <v>5004</v>
      </c>
    </row>
    <row r="178" spans="1:71">
      <c r="A178" s="283">
        <v>10017911</v>
      </c>
      <c r="B178" s="283" t="s">
        <v>4047</v>
      </c>
      <c r="C178" s="283">
        <v>2</v>
      </c>
      <c r="D178" s="283" t="s">
        <v>53</v>
      </c>
      <c r="E178" s="283" t="s">
        <v>3957</v>
      </c>
      <c r="F178" s="283" t="s">
        <v>3940</v>
      </c>
      <c r="G178" s="283" t="s">
        <v>3918</v>
      </c>
      <c r="H178" s="283">
        <v>17</v>
      </c>
      <c r="I178" s="283">
        <v>-1</v>
      </c>
      <c r="J178" s="283">
        <v>1</v>
      </c>
      <c r="K178" s="283">
        <v>2</v>
      </c>
      <c r="L178" s="283">
        <v>20</v>
      </c>
      <c r="M178" s="283" t="s">
        <v>3930</v>
      </c>
      <c r="N178" s="283">
        <v>37</v>
      </c>
      <c r="O178" s="283">
        <v>10</v>
      </c>
      <c r="P178" s="283">
        <v>8</v>
      </c>
      <c r="Q178" s="283">
        <v>20</v>
      </c>
      <c r="R178" s="283">
        <v>20</v>
      </c>
      <c r="S178" s="283">
        <v>50</v>
      </c>
      <c r="T178" s="283">
        <v>7</v>
      </c>
      <c r="U178" s="283">
        <v>15</v>
      </c>
      <c r="V178" s="283">
        <v>24</v>
      </c>
      <c r="W178" s="283">
        <v>30</v>
      </c>
      <c r="X178" s="283">
        <v>30</v>
      </c>
      <c r="Y178" s="283">
        <v>82</v>
      </c>
      <c r="Z178" s="283">
        <v>37</v>
      </c>
      <c r="AA178" s="283">
        <v>77</v>
      </c>
      <c r="AB178" s="283">
        <v>6</v>
      </c>
      <c r="AC178" s="283">
        <v>16</v>
      </c>
      <c r="AD178" s="283">
        <v>25</v>
      </c>
      <c r="AE178" s="283">
        <v>55</v>
      </c>
      <c r="AF178" s="283">
        <v>0</v>
      </c>
      <c r="AG178" s="283"/>
      <c r="AH178" s="283"/>
      <c r="AI178" s="283"/>
      <c r="AJ178" s="283">
        <v>0</v>
      </c>
      <c r="AK178" s="283">
        <v>0</v>
      </c>
      <c r="AL178" s="283"/>
      <c r="AM178" s="283"/>
      <c r="AN178" s="283"/>
      <c r="AO178" s="283"/>
      <c r="AP178" s="283"/>
      <c r="AQ178" s="283"/>
      <c r="AR178" s="283">
        <v>2</v>
      </c>
      <c r="AS178" s="283" t="s">
        <v>3953</v>
      </c>
      <c r="AT178" s="283"/>
      <c r="AU178" s="283"/>
      <c r="AV178" s="283"/>
      <c r="AW178" s="283"/>
      <c r="AX178" s="283"/>
      <c r="AY178" s="283">
        <v>15</v>
      </c>
      <c r="AZ178" s="283">
        <v>25</v>
      </c>
      <c r="BA178" s="283">
        <v>0.48</v>
      </c>
      <c r="BB178" s="283">
        <v>0.9</v>
      </c>
      <c r="BC178" s="283">
        <v>0</v>
      </c>
      <c r="BD178" s="283">
        <v>20</v>
      </c>
      <c r="BE178" s="283">
        <v>7</v>
      </c>
      <c r="BF178" s="283">
        <v>5</v>
      </c>
      <c r="BG178" s="283">
        <v>2</v>
      </c>
      <c r="BH178" s="283">
        <v>4</v>
      </c>
      <c r="BI178" s="283">
        <v>3</v>
      </c>
      <c r="BJ178" s="283">
        <v>0</v>
      </c>
      <c r="BK178" s="283">
        <v>0</v>
      </c>
      <c r="BL178" s="283">
        <v>1</v>
      </c>
      <c r="BM178" s="283">
        <v>2</v>
      </c>
      <c r="BN178" s="283">
        <v>0</v>
      </c>
      <c r="BO178" s="283" t="s">
        <v>3904</v>
      </c>
      <c r="BP178" s="283" t="s">
        <v>5001</v>
      </c>
      <c r="BQ178" s="283" t="s">
        <v>5275</v>
      </c>
      <c r="BR178" s="283" t="s">
        <v>5277</v>
      </c>
      <c r="BS178" s="283" t="s">
        <v>5004</v>
      </c>
    </row>
    <row r="179" spans="1:71">
      <c r="A179" s="283">
        <v>10018011</v>
      </c>
      <c r="B179" s="283" t="s">
        <v>683</v>
      </c>
      <c r="C179" s="283">
        <v>5</v>
      </c>
      <c r="D179" s="283" t="s">
        <v>53</v>
      </c>
      <c r="E179" s="283" t="s">
        <v>3957</v>
      </c>
      <c r="F179" s="283" t="s">
        <v>3940</v>
      </c>
      <c r="G179" s="283" t="s">
        <v>3918</v>
      </c>
      <c r="H179" s="283">
        <v>17</v>
      </c>
      <c r="I179" s="283">
        <v>-1</v>
      </c>
      <c r="J179" s="283">
        <v>1</v>
      </c>
      <c r="K179" s="283">
        <v>2</v>
      </c>
      <c r="L179" s="283">
        <v>52</v>
      </c>
      <c r="M179" s="283" t="s">
        <v>3930</v>
      </c>
      <c r="N179" s="283">
        <v>37</v>
      </c>
      <c r="O179" s="283">
        <v>10</v>
      </c>
      <c r="P179" s="283">
        <v>8</v>
      </c>
      <c r="Q179" s="283">
        <v>20</v>
      </c>
      <c r="R179" s="283">
        <v>20</v>
      </c>
      <c r="S179" s="283">
        <v>50</v>
      </c>
      <c r="T179" s="283">
        <v>7</v>
      </c>
      <c r="U179" s="283">
        <v>15</v>
      </c>
      <c r="V179" s="283">
        <v>24</v>
      </c>
      <c r="W179" s="283">
        <v>30</v>
      </c>
      <c r="X179" s="283">
        <v>32</v>
      </c>
      <c r="Y179" s="283">
        <v>84</v>
      </c>
      <c r="Z179" s="283">
        <v>40</v>
      </c>
      <c r="AA179" s="283">
        <v>85</v>
      </c>
      <c r="AB179" s="283">
        <v>6</v>
      </c>
      <c r="AC179" s="283">
        <v>16</v>
      </c>
      <c r="AD179" s="283">
        <v>35</v>
      </c>
      <c r="AE179" s="283">
        <v>75</v>
      </c>
      <c r="AF179" s="283">
        <v>0</v>
      </c>
      <c r="AG179" s="283"/>
      <c r="AH179" s="283"/>
      <c r="AI179" s="283"/>
      <c r="AJ179" s="283">
        <v>0</v>
      </c>
      <c r="AK179" s="283">
        <v>0</v>
      </c>
      <c r="AL179" s="283"/>
      <c r="AM179" s="283"/>
      <c r="AN179" s="283"/>
      <c r="AO179" s="283"/>
      <c r="AP179" s="283"/>
      <c r="AQ179" s="283"/>
      <c r="AR179" s="283">
        <v>2</v>
      </c>
      <c r="AS179" s="283" t="s">
        <v>3953</v>
      </c>
      <c r="AT179" s="283" t="s">
        <v>4048</v>
      </c>
      <c r="AU179" s="283"/>
      <c r="AV179" s="283"/>
      <c r="AW179" s="283"/>
      <c r="AX179" s="283"/>
      <c r="AY179" s="283">
        <v>15</v>
      </c>
      <c r="AZ179" s="283">
        <v>25</v>
      </c>
      <c r="BA179" s="283">
        <v>0.48</v>
      </c>
      <c r="BB179" s="283">
        <v>0.9</v>
      </c>
      <c r="BC179" s="283">
        <v>0</v>
      </c>
      <c r="BD179" s="283">
        <v>20</v>
      </c>
      <c r="BE179" s="283">
        <v>7</v>
      </c>
      <c r="BF179" s="283">
        <v>5</v>
      </c>
      <c r="BG179" s="283">
        <v>4</v>
      </c>
      <c r="BH179" s="283">
        <v>8</v>
      </c>
      <c r="BI179" s="283">
        <v>6</v>
      </c>
      <c r="BJ179" s="283">
        <v>0</v>
      </c>
      <c r="BK179" s="283">
        <v>1</v>
      </c>
      <c r="BL179" s="283">
        <v>1</v>
      </c>
      <c r="BM179" s="283">
        <v>2</v>
      </c>
      <c r="BN179" s="283">
        <v>0</v>
      </c>
      <c r="BO179" s="283" t="s">
        <v>3904</v>
      </c>
      <c r="BP179" s="283" t="s">
        <v>5001</v>
      </c>
      <c r="BQ179" s="283"/>
      <c r="BR179" s="283" t="s">
        <v>5278</v>
      </c>
      <c r="BS179" s="283" t="s">
        <v>5004</v>
      </c>
    </row>
    <row r="180" spans="1:71">
      <c r="A180" s="283">
        <v>10018111</v>
      </c>
      <c r="B180" s="283" t="s">
        <v>685</v>
      </c>
      <c r="C180" s="283">
        <v>5</v>
      </c>
      <c r="D180" s="283" t="s">
        <v>53</v>
      </c>
      <c r="E180" s="283" t="s">
        <v>3957</v>
      </c>
      <c r="F180" s="283" t="s">
        <v>3940</v>
      </c>
      <c r="G180" s="283" t="s">
        <v>3918</v>
      </c>
      <c r="H180" s="283">
        <v>17</v>
      </c>
      <c r="I180" s="283">
        <v>-1</v>
      </c>
      <c r="J180" s="283">
        <v>1</v>
      </c>
      <c r="K180" s="283">
        <v>2</v>
      </c>
      <c r="L180" s="283">
        <v>2</v>
      </c>
      <c r="M180" s="283" t="s">
        <v>3930</v>
      </c>
      <c r="N180" s="283">
        <v>37</v>
      </c>
      <c r="O180" s="283">
        <v>10</v>
      </c>
      <c r="P180" s="283">
        <v>8</v>
      </c>
      <c r="Q180" s="283">
        <v>20</v>
      </c>
      <c r="R180" s="283">
        <v>20</v>
      </c>
      <c r="S180" s="283">
        <v>50</v>
      </c>
      <c r="T180" s="283">
        <v>7</v>
      </c>
      <c r="U180" s="283">
        <v>15</v>
      </c>
      <c r="V180" s="283">
        <v>28</v>
      </c>
      <c r="W180" s="283">
        <v>30</v>
      </c>
      <c r="X180" s="283">
        <v>32</v>
      </c>
      <c r="Y180" s="283">
        <v>84</v>
      </c>
      <c r="Z180" s="283">
        <v>40</v>
      </c>
      <c r="AA180" s="283">
        <v>80</v>
      </c>
      <c r="AB180" s="283">
        <v>1</v>
      </c>
      <c r="AC180" s="283">
        <v>1</v>
      </c>
      <c r="AD180" s="283">
        <v>25</v>
      </c>
      <c r="AE180" s="283">
        <v>55</v>
      </c>
      <c r="AF180" s="283">
        <v>0</v>
      </c>
      <c r="AG180" s="283"/>
      <c r="AH180" s="283"/>
      <c r="AI180" s="283"/>
      <c r="AJ180" s="283">
        <v>0</v>
      </c>
      <c r="AK180" s="283">
        <v>62</v>
      </c>
      <c r="AL180" s="283">
        <v>500</v>
      </c>
      <c r="AM180" s="283">
        <v>1000</v>
      </c>
      <c r="AN180" s="283">
        <v>500</v>
      </c>
      <c r="AO180" s="283"/>
      <c r="AP180" s="283" t="s">
        <v>3958</v>
      </c>
      <c r="AQ180" s="283">
        <v>12</v>
      </c>
      <c r="AR180" s="283">
        <v>2</v>
      </c>
      <c r="AS180" s="283" t="s">
        <v>3953</v>
      </c>
      <c r="AT180" s="283" t="s">
        <v>3968</v>
      </c>
      <c r="AU180" s="283"/>
      <c r="AV180" s="283"/>
      <c r="AW180" s="283" t="s">
        <v>4049</v>
      </c>
      <c r="AX180" s="283"/>
      <c r="AY180" s="283">
        <v>15</v>
      </c>
      <c r="AZ180" s="283">
        <v>25</v>
      </c>
      <c r="BA180" s="283">
        <v>0.48</v>
      </c>
      <c r="BB180" s="283">
        <v>0.9</v>
      </c>
      <c r="BC180" s="283">
        <v>0</v>
      </c>
      <c r="BD180" s="283">
        <v>20</v>
      </c>
      <c r="BE180" s="283">
        <v>7</v>
      </c>
      <c r="BF180" s="283">
        <v>5</v>
      </c>
      <c r="BG180" s="283">
        <v>4</v>
      </c>
      <c r="BH180" s="283">
        <v>8</v>
      </c>
      <c r="BI180" s="283">
        <v>6</v>
      </c>
      <c r="BJ180" s="283">
        <v>0</v>
      </c>
      <c r="BK180" s="283">
        <v>2</v>
      </c>
      <c r="BL180" s="283">
        <v>4</v>
      </c>
      <c r="BM180" s="283">
        <v>4</v>
      </c>
      <c r="BN180" s="283">
        <v>0</v>
      </c>
      <c r="BO180" s="283" t="s">
        <v>3904</v>
      </c>
      <c r="BP180" s="283" t="s">
        <v>5001</v>
      </c>
      <c r="BQ180" s="283" t="s">
        <v>5279</v>
      </c>
      <c r="BR180" s="283" t="s">
        <v>5280</v>
      </c>
      <c r="BS180" s="283" t="s">
        <v>5004</v>
      </c>
    </row>
    <row r="181" spans="1:71">
      <c r="A181" s="283">
        <v>10018211</v>
      </c>
      <c r="B181" s="283" t="s">
        <v>239</v>
      </c>
      <c r="C181" s="283">
        <v>3</v>
      </c>
      <c r="D181" s="283" t="s">
        <v>53</v>
      </c>
      <c r="E181" s="283" t="s">
        <v>3957</v>
      </c>
      <c r="F181" s="283" t="s">
        <v>3940</v>
      </c>
      <c r="G181" s="283" t="s">
        <v>3918</v>
      </c>
      <c r="H181" s="283">
        <v>18</v>
      </c>
      <c r="I181" s="283">
        <v>2</v>
      </c>
      <c r="J181" s="283">
        <v>1</v>
      </c>
      <c r="K181" s="283">
        <v>2</v>
      </c>
      <c r="L181" s="283">
        <v>10</v>
      </c>
      <c r="M181" s="283" t="s">
        <v>3930</v>
      </c>
      <c r="N181" s="283">
        <v>38.5</v>
      </c>
      <c r="O181" s="283">
        <v>10</v>
      </c>
      <c r="P181" s="283">
        <v>15</v>
      </c>
      <c r="Q181" s="283">
        <v>25</v>
      </c>
      <c r="R181" s="283">
        <v>24</v>
      </c>
      <c r="S181" s="283">
        <v>50</v>
      </c>
      <c r="T181" s="283">
        <v>8</v>
      </c>
      <c r="U181" s="283">
        <v>15</v>
      </c>
      <c r="V181" s="283">
        <v>15</v>
      </c>
      <c r="W181" s="283">
        <v>30</v>
      </c>
      <c r="X181" s="283">
        <v>30</v>
      </c>
      <c r="Y181" s="283">
        <v>82</v>
      </c>
      <c r="Z181" s="283">
        <v>37</v>
      </c>
      <c r="AA181" s="283">
        <v>77</v>
      </c>
      <c r="AB181" s="283">
        <v>6</v>
      </c>
      <c r="AC181" s="283">
        <v>16</v>
      </c>
      <c r="AD181" s="283">
        <v>25</v>
      </c>
      <c r="AE181" s="283">
        <v>55</v>
      </c>
      <c r="AF181" s="283">
        <v>0</v>
      </c>
      <c r="AG181" s="283"/>
      <c r="AH181" s="283"/>
      <c r="AI181" s="283"/>
      <c r="AJ181" s="283">
        <v>0</v>
      </c>
      <c r="AK181" s="283">
        <v>39</v>
      </c>
      <c r="AL181" s="283">
        <v>200</v>
      </c>
      <c r="AM181" s="283">
        <v>150</v>
      </c>
      <c r="AN181" s="283">
        <v>300</v>
      </c>
      <c r="AO181" s="283"/>
      <c r="AP181" s="283" t="s">
        <v>3958</v>
      </c>
      <c r="AQ181" s="283">
        <v>5</v>
      </c>
      <c r="AR181" s="283">
        <v>2</v>
      </c>
      <c r="AS181" s="283" t="s">
        <v>4050</v>
      </c>
      <c r="AT181" s="283"/>
      <c r="AU181" s="283"/>
      <c r="AV181" s="283"/>
      <c r="AW181" s="283"/>
      <c r="AX181" s="283"/>
      <c r="AY181" s="283">
        <v>15</v>
      </c>
      <c r="AZ181" s="283">
        <v>25</v>
      </c>
      <c r="BA181" s="283">
        <v>0.48</v>
      </c>
      <c r="BB181" s="283">
        <v>0.9</v>
      </c>
      <c r="BC181" s="283">
        <v>0</v>
      </c>
      <c r="BD181" s="283">
        <v>24</v>
      </c>
      <c r="BE181" s="283">
        <v>8</v>
      </c>
      <c r="BF181" s="283">
        <v>4</v>
      </c>
      <c r="BG181" s="283">
        <v>4</v>
      </c>
      <c r="BH181" s="283">
        <v>8</v>
      </c>
      <c r="BI181" s="283">
        <v>6</v>
      </c>
      <c r="BJ181" s="283">
        <v>0</v>
      </c>
      <c r="BK181" s="283">
        <v>0</v>
      </c>
      <c r="BL181" s="283">
        <v>2</v>
      </c>
      <c r="BM181" s="283">
        <v>4</v>
      </c>
      <c r="BN181" s="283">
        <v>0</v>
      </c>
      <c r="BO181" s="283" t="s">
        <v>3904</v>
      </c>
      <c r="BP181" s="283" t="s">
        <v>5001</v>
      </c>
      <c r="BQ181" s="283"/>
      <c r="BR181" s="283" t="s">
        <v>5281</v>
      </c>
      <c r="BS181" s="283" t="s">
        <v>5004</v>
      </c>
    </row>
    <row r="182" spans="1:71">
      <c r="A182" s="283">
        <v>10018311</v>
      </c>
      <c r="B182" s="283" t="s">
        <v>240</v>
      </c>
      <c r="C182" s="283">
        <v>4</v>
      </c>
      <c r="D182" s="283" t="s">
        <v>53</v>
      </c>
      <c r="E182" s="283" t="s">
        <v>3957</v>
      </c>
      <c r="F182" s="283" t="s">
        <v>3940</v>
      </c>
      <c r="G182" s="283" t="s">
        <v>3918</v>
      </c>
      <c r="H182" s="283">
        <v>22</v>
      </c>
      <c r="I182" s="283">
        <v>2</v>
      </c>
      <c r="J182" s="283">
        <v>1</v>
      </c>
      <c r="K182" s="283">
        <v>2</v>
      </c>
      <c r="L182" s="283">
        <v>45</v>
      </c>
      <c r="M182" s="283" t="s">
        <v>3930</v>
      </c>
      <c r="N182" s="283">
        <v>38.5</v>
      </c>
      <c r="O182" s="283">
        <v>10</v>
      </c>
      <c r="P182" s="283">
        <v>10</v>
      </c>
      <c r="Q182" s="283">
        <v>20</v>
      </c>
      <c r="R182" s="283">
        <v>20</v>
      </c>
      <c r="S182" s="283">
        <v>50</v>
      </c>
      <c r="T182" s="283">
        <v>10</v>
      </c>
      <c r="U182" s="283">
        <v>20</v>
      </c>
      <c r="V182" s="283">
        <v>30</v>
      </c>
      <c r="W182" s="283">
        <v>30</v>
      </c>
      <c r="X182" s="283">
        <v>31</v>
      </c>
      <c r="Y182" s="283">
        <v>83</v>
      </c>
      <c r="Z182" s="283">
        <v>36</v>
      </c>
      <c r="AA182" s="283">
        <v>76</v>
      </c>
      <c r="AB182" s="283">
        <v>7</v>
      </c>
      <c r="AC182" s="283">
        <v>17</v>
      </c>
      <c r="AD182" s="283">
        <v>32</v>
      </c>
      <c r="AE182" s="283">
        <v>62</v>
      </c>
      <c r="AF182" s="283">
        <v>0</v>
      </c>
      <c r="AG182" s="283"/>
      <c r="AH182" s="283"/>
      <c r="AI182" s="283"/>
      <c r="AJ182" s="283">
        <v>0</v>
      </c>
      <c r="AK182" s="283">
        <v>45</v>
      </c>
      <c r="AL182" s="283">
        <v>300</v>
      </c>
      <c r="AM182" s="283">
        <v>200</v>
      </c>
      <c r="AN182" s="283">
        <v>1000</v>
      </c>
      <c r="AO182" s="283">
        <v>100</v>
      </c>
      <c r="AP182" s="283" t="s">
        <v>3958</v>
      </c>
      <c r="AQ182" s="283">
        <v>9</v>
      </c>
      <c r="AR182" s="283">
        <v>2</v>
      </c>
      <c r="AS182" s="283" t="s">
        <v>3920</v>
      </c>
      <c r="AT182" s="283" t="s">
        <v>3968</v>
      </c>
      <c r="AU182" s="283"/>
      <c r="AV182" s="283"/>
      <c r="AW182" s="283"/>
      <c r="AX182" s="283"/>
      <c r="AY182" s="283">
        <v>15</v>
      </c>
      <c r="AZ182" s="283">
        <v>25</v>
      </c>
      <c r="BA182" s="283">
        <v>0.48</v>
      </c>
      <c r="BB182" s="283">
        <v>0.9</v>
      </c>
      <c r="BC182" s="283">
        <v>0</v>
      </c>
      <c r="BD182" s="283">
        <v>20</v>
      </c>
      <c r="BE182" s="283">
        <v>10</v>
      </c>
      <c r="BF182" s="283">
        <v>5</v>
      </c>
      <c r="BG182" s="283">
        <v>4</v>
      </c>
      <c r="BH182" s="283">
        <v>8</v>
      </c>
      <c r="BI182" s="283">
        <v>6</v>
      </c>
      <c r="BJ182" s="283">
        <v>0</v>
      </c>
      <c r="BK182" s="283">
        <v>2</v>
      </c>
      <c r="BL182" s="283">
        <v>4</v>
      </c>
      <c r="BM182" s="283">
        <v>5</v>
      </c>
      <c r="BN182" s="283">
        <v>0</v>
      </c>
      <c r="BO182" s="283" t="s">
        <v>3904</v>
      </c>
      <c r="BP182" s="283" t="s">
        <v>5001</v>
      </c>
      <c r="BQ182" s="283"/>
      <c r="BR182" s="283" t="s">
        <v>5282</v>
      </c>
      <c r="BS182" s="283" t="s">
        <v>5004</v>
      </c>
    </row>
    <row r="183" spans="1:71">
      <c r="A183" s="283">
        <v>10018411</v>
      </c>
      <c r="B183" s="283" t="s">
        <v>240</v>
      </c>
      <c r="C183" s="283">
        <v>4</v>
      </c>
      <c r="D183" s="283" t="s">
        <v>53</v>
      </c>
      <c r="E183" s="283" t="s">
        <v>3957</v>
      </c>
      <c r="F183" s="283" t="s">
        <v>3940</v>
      </c>
      <c r="G183" s="283" t="s">
        <v>3918</v>
      </c>
      <c r="H183" s="283">
        <v>16</v>
      </c>
      <c r="I183" s="283">
        <v>0</v>
      </c>
      <c r="J183" s="283">
        <v>1</v>
      </c>
      <c r="K183" s="283">
        <v>2</v>
      </c>
      <c r="L183" s="283">
        <v>10</v>
      </c>
      <c r="M183" s="283" t="s">
        <v>3930</v>
      </c>
      <c r="N183" s="283">
        <v>37.5</v>
      </c>
      <c r="O183" s="283">
        <v>10</v>
      </c>
      <c r="P183" s="283">
        <v>7</v>
      </c>
      <c r="Q183" s="283">
        <v>20</v>
      </c>
      <c r="R183" s="283">
        <v>20</v>
      </c>
      <c r="S183" s="283">
        <v>50</v>
      </c>
      <c r="T183" s="283">
        <v>6</v>
      </c>
      <c r="U183" s="283">
        <v>15</v>
      </c>
      <c r="V183" s="283">
        <v>20</v>
      </c>
      <c r="W183" s="283">
        <v>30</v>
      </c>
      <c r="X183" s="283">
        <v>31</v>
      </c>
      <c r="Y183" s="283">
        <v>83</v>
      </c>
      <c r="Z183" s="283">
        <v>37</v>
      </c>
      <c r="AA183" s="283">
        <v>77</v>
      </c>
      <c r="AB183" s="283">
        <v>6</v>
      </c>
      <c r="AC183" s="283">
        <v>16</v>
      </c>
      <c r="AD183" s="283">
        <v>22</v>
      </c>
      <c r="AE183" s="283">
        <v>52</v>
      </c>
      <c r="AF183" s="283">
        <v>0</v>
      </c>
      <c r="AG183" s="283"/>
      <c r="AH183" s="283"/>
      <c r="AI183" s="283"/>
      <c r="AJ183" s="283">
        <v>0</v>
      </c>
      <c r="AK183" s="283">
        <v>0</v>
      </c>
      <c r="AL183" s="283"/>
      <c r="AM183" s="283"/>
      <c r="AN183" s="283"/>
      <c r="AO183" s="283"/>
      <c r="AP183" s="283"/>
      <c r="AQ183" s="283"/>
      <c r="AR183" s="283">
        <v>2</v>
      </c>
      <c r="AS183" s="283" t="s">
        <v>3968</v>
      </c>
      <c r="AT183" s="283" t="s">
        <v>3953</v>
      </c>
      <c r="AU183" s="283"/>
      <c r="AV183" s="283"/>
      <c r="AW183" s="283"/>
      <c r="AX183" s="283"/>
      <c r="AY183" s="283">
        <v>15</v>
      </c>
      <c r="AZ183" s="283">
        <v>25</v>
      </c>
      <c r="BA183" s="283">
        <v>0.48</v>
      </c>
      <c r="BB183" s="283">
        <v>0.9</v>
      </c>
      <c r="BC183" s="283">
        <v>0</v>
      </c>
      <c r="BD183" s="283">
        <v>20</v>
      </c>
      <c r="BE183" s="283">
        <v>6</v>
      </c>
      <c r="BF183" s="283">
        <v>5</v>
      </c>
      <c r="BG183" s="283">
        <v>4</v>
      </c>
      <c r="BH183" s="283">
        <v>8</v>
      </c>
      <c r="BI183" s="283">
        <v>6</v>
      </c>
      <c r="BJ183" s="283">
        <v>0</v>
      </c>
      <c r="BK183" s="283">
        <v>2</v>
      </c>
      <c r="BL183" s="283">
        <v>4</v>
      </c>
      <c r="BM183" s="283">
        <v>4</v>
      </c>
      <c r="BN183" s="283">
        <v>0</v>
      </c>
      <c r="BO183" s="283" t="s">
        <v>3904</v>
      </c>
      <c r="BP183" s="283" t="s">
        <v>5001</v>
      </c>
      <c r="BQ183" s="283" t="s">
        <v>5283</v>
      </c>
      <c r="BR183" s="283" t="s">
        <v>5284</v>
      </c>
      <c r="BS183" s="283" t="s">
        <v>5004</v>
      </c>
    </row>
    <row r="184" spans="1:71">
      <c r="A184" s="283">
        <v>10018511</v>
      </c>
      <c r="B184" s="283" t="s">
        <v>241</v>
      </c>
      <c r="C184" s="283">
        <v>4</v>
      </c>
      <c r="D184" s="283" t="s">
        <v>53</v>
      </c>
      <c r="E184" s="283" t="s">
        <v>3957</v>
      </c>
      <c r="F184" s="283" t="s">
        <v>3940</v>
      </c>
      <c r="G184" s="283" t="s">
        <v>3922</v>
      </c>
      <c r="H184" s="283">
        <v>18</v>
      </c>
      <c r="I184" s="283">
        <v>2</v>
      </c>
      <c r="J184" s="283">
        <v>1</v>
      </c>
      <c r="K184" s="283">
        <v>2</v>
      </c>
      <c r="L184" s="283">
        <v>20</v>
      </c>
      <c r="M184" s="283" t="s">
        <v>3930</v>
      </c>
      <c r="N184" s="283">
        <v>38</v>
      </c>
      <c r="O184" s="283">
        <v>10</v>
      </c>
      <c r="P184" s="283">
        <v>9</v>
      </c>
      <c r="Q184" s="283">
        <v>20</v>
      </c>
      <c r="R184" s="283">
        <v>18</v>
      </c>
      <c r="S184" s="283">
        <v>50</v>
      </c>
      <c r="T184" s="283">
        <v>7</v>
      </c>
      <c r="U184" s="283">
        <v>15</v>
      </c>
      <c r="V184" s="283">
        <v>11</v>
      </c>
      <c r="W184" s="283">
        <v>30</v>
      </c>
      <c r="X184" s="283">
        <v>31</v>
      </c>
      <c r="Y184" s="283">
        <v>83</v>
      </c>
      <c r="Z184" s="283">
        <v>39</v>
      </c>
      <c r="AA184" s="283">
        <v>79</v>
      </c>
      <c r="AB184" s="283">
        <v>5</v>
      </c>
      <c r="AC184" s="283">
        <v>15</v>
      </c>
      <c r="AD184" s="283">
        <v>28</v>
      </c>
      <c r="AE184" s="283">
        <v>58</v>
      </c>
      <c r="AF184" s="283">
        <v>0</v>
      </c>
      <c r="AG184" s="283"/>
      <c r="AH184" s="283"/>
      <c r="AI184" s="283"/>
      <c r="AJ184" s="283">
        <v>0</v>
      </c>
      <c r="AK184" s="283">
        <v>50</v>
      </c>
      <c r="AL184" s="283">
        <v>350</v>
      </c>
      <c r="AM184" s="283">
        <v>250</v>
      </c>
      <c r="AN184" s="283">
        <v>500</v>
      </c>
      <c r="AO184" s="283">
        <v>450</v>
      </c>
      <c r="AP184" s="283" t="s">
        <v>3958</v>
      </c>
      <c r="AQ184" s="283">
        <v>11</v>
      </c>
      <c r="AR184" s="283">
        <v>2</v>
      </c>
      <c r="AS184" s="283" t="s">
        <v>4051</v>
      </c>
      <c r="AT184" s="283"/>
      <c r="AU184" s="283"/>
      <c r="AV184" s="283"/>
      <c r="AW184" s="283"/>
      <c r="AX184" s="283"/>
      <c r="AY184" s="283">
        <v>10</v>
      </c>
      <c r="AZ184" s="283">
        <v>20</v>
      </c>
      <c r="BA184" s="283">
        <v>0.48</v>
      </c>
      <c r="BB184" s="283">
        <v>0.9</v>
      </c>
      <c r="BC184" s="283">
        <v>0</v>
      </c>
      <c r="BD184" s="283">
        <v>18</v>
      </c>
      <c r="BE184" s="283">
        <v>7</v>
      </c>
      <c r="BF184" s="283">
        <v>0</v>
      </c>
      <c r="BG184" s="283">
        <v>4</v>
      </c>
      <c r="BH184" s="283">
        <v>8</v>
      </c>
      <c r="BI184" s="283">
        <v>6</v>
      </c>
      <c r="BJ184" s="283">
        <v>0</v>
      </c>
      <c r="BK184" s="283">
        <v>0</v>
      </c>
      <c r="BL184" s="283">
        <v>4</v>
      </c>
      <c r="BM184" s="283">
        <v>5</v>
      </c>
      <c r="BN184" s="283">
        <v>0</v>
      </c>
      <c r="BO184" s="283" t="s">
        <v>3904</v>
      </c>
      <c r="BP184" s="283" t="s">
        <v>5001</v>
      </c>
      <c r="BQ184" s="283"/>
      <c r="BR184" s="283" t="s">
        <v>5285</v>
      </c>
      <c r="BS184" s="283" t="s">
        <v>5004</v>
      </c>
    </row>
    <row r="185" spans="1:71">
      <c r="A185" s="283">
        <v>10018611</v>
      </c>
      <c r="B185" s="283" t="s">
        <v>242</v>
      </c>
      <c r="C185" s="283">
        <v>4</v>
      </c>
      <c r="D185" s="283" t="s">
        <v>53</v>
      </c>
      <c r="E185" s="283" t="s">
        <v>3957</v>
      </c>
      <c r="F185" s="283" t="s">
        <v>3940</v>
      </c>
      <c r="G185" s="283" t="s">
        <v>3922</v>
      </c>
      <c r="H185" s="283">
        <v>18</v>
      </c>
      <c r="I185" s="283">
        <v>2</v>
      </c>
      <c r="J185" s="283">
        <v>1</v>
      </c>
      <c r="K185" s="283">
        <v>2</v>
      </c>
      <c r="L185" s="283">
        <v>15</v>
      </c>
      <c r="M185" s="283" t="s">
        <v>3930</v>
      </c>
      <c r="N185" s="283">
        <v>38</v>
      </c>
      <c r="O185" s="283">
        <v>10</v>
      </c>
      <c r="P185" s="283">
        <v>9</v>
      </c>
      <c r="Q185" s="283">
        <v>20</v>
      </c>
      <c r="R185" s="283">
        <v>18</v>
      </c>
      <c r="S185" s="283">
        <v>50</v>
      </c>
      <c r="T185" s="283">
        <v>7</v>
      </c>
      <c r="U185" s="283">
        <v>15</v>
      </c>
      <c r="V185" s="283">
        <v>11</v>
      </c>
      <c r="W185" s="283">
        <v>30</v>
      </c>
      <c r="X185" s="283">
        <v>31</v>
      </c>
      <c r="Y185" s="283">
        <v>83</v>
      </c>
      <c r="Z185" s="283">
        <v>39</v>
      </c>
      <c r="AA185" s="283">
        <v>79</v>
      </c>
      <c r="AB185" s="283">
        <v>5</v>
      </c>
      <c r="AC185" s="283">
        <v>15</v>
      </c>
      <c r="AD185" s="283">
        <v>28</v>
      </c>
      <c r="AE185" s="283">
        <v>58</v>
      </c>
      <c r="AF185" s="283">
        <v>0</v>
      </c>
      <c r="AG185" s="283"/>
      <c r="AH185" s="283"/>
      <c r="AI185" s="283"/>
      <c r="AJ185" s="283">
        <v>0</v>
      </c>
      <c r="AK185" s="283">
        <v>0</v>
      </c>
      <c r="AL185" s="283"/>
      <c r="AM185" s="283"/>
      <c r="AN185" s="283"/>
      <c r="AO185" s="283"/>
      <c r="AP185" s="283"/>
      <c r="AQ185" s="283"/>
      <c r="AR185" s="283">
        <v>2</v>
      </c>
      <c r="AS185" s="283" t="s">
        <v>4051</v>
      </c>
      <c r="AT185" s="283"/>
      <c r="AU185" s="283"/>
      <c r="AV185" s="283"/>
      <c r="AW185" s="283"/>
      <c r="AX185" s="283"/>
      <c r="AY185" s="283">
        <v>10</v>
      </c>
      <c r="AZ185" s="283">
        <v>20</v>
      </c>
      <c r="BA185" s="283">
        <v>0.48</v>
      </c>
      <c r="BB185" s="283">
        <v>0.9</v>
      </c>
      <c r="BC185" s="283">
        <v>0</v>
      </c>
      <c r="BD185" s="283">
        <v>18</v>
      </c>
      <c r="BE185" s="283">
        <v>7</v>
      </c>
      <c r="BF185" s="283">
        <v>0</v>
      </c>
      <c r="BG185" s="283">
        <v>4</v>
      </c>
      <c r="BH185" s="283">
        <v>8</v>
      </c>
      <c r="BI185" s="283">
        <v>6</v>
      </c>
      <c r="BJ185" s="283">
        <v>0</v>
      </c>
      <c r="BK185" s="283">
        <v>0</v>
      </c>
      <c r="BL185" s="283">
        <v>4</v>
      </c>
      <c r="BM185" s="283">
        <v>5</v>
      </c>
      <c r="BN185" s="283">
        <v>0</v>
      </c>
      <c r="BO185" s="283" t="s">
        <v>3904</v>
      </c>
      <c r="BP185" s="283" t="s">
        <v>5001</v>
      </c>
      <c r="BQ185" s="283"/>
      <c r="BR185" s="283" t="s">
        <v>5286</v>
      </c>
      <c r="BS185" s="283" t="s">
        <v>5004</v>
      </c>
    </row>
    <row r="186" spans="1:71">
      <c r="A186" s="283">
        <v>10018711</v>
      </c>
      <c r="B186" s="283" t="s">
        <v>4052</v>
      </c>
      <c r="C186" s="283">
        <v>4</v>
      </c>
      <c r="D186" s="283" t="s">
        <v>53</v>
      </c>
      <c r="E186" s="283" t="s">
        <v>3957</v>
      </c>
      <c r="F186" s="283" t="s">
        <v>3940</v>
      </c>
      <c r="G186" s="283" t="s">
        <v>3922</v>
      </c>
      <c r="H186" s="283">
        <v>20</v>
      </c>
      <c r="I186" s="283">
        <v>0</v>
      </c>
      <c r="J186" s="283">
        <v>1</v>
      </c>
      <c r="K186" s="283">
        <v>2</v>
      </c>
      <c r="L186" s="283">
        <v>5</v>
      </c>
      <c r="M186" s="283" t="s">
        <v>3930</v>
      </c>
      <c r="N186" s="283">
        <v>39</v>
      </c>
      <c r="O186" s="283">
        <v>10</v>
      </c>
      <c r="P186" s="283">
        <v>10</v>
      </c>
      <c r="Q186" s="283">
        <v>20</v>
      </c>
      <c r="R186" s="283">
        <v>18</v>
      </c>
      <c r="S186" s="283">
        <v>50</v>
      </c>
      <c r="T186" s="283">
        <v>7</v>
      </c>
      <c r="U186" s="283">
        <v>15</v>
      </c>
      <c r="V186" s="283">
        <v>11</v>
      </c>
      <c r="W186" s="283">
        <v>30</v>
      </c>
      <c r="X186" s="283">
        <v>31</v>
      </c>
      <c r="Y186" s="283">
        <v>83</v>
      </c>
      <c r="Z186" s="283">
        <v>40</v>
      </c>
      <c r="AA186" s="283">
        <v>80</v>
      </c>
      <c r="AB186" s="283">
        <v>5</v>
      </c>
      <c r="AC186" s="283">
        <v>15</v>
      </c>
      <c r="AD186" s="283">
        <v>22</v>
      </c>
      <c r="AE186" s="283">
        <v>52</v>
      </c>
      <c r="AF186" s="283">
        <v>0</v>
      </c>
      <c r="AG186" s="283"/>
      <c r="AH186" s="283"/>
      <c r="AI186" s="283"/>
      <c r="AJ186" s="283">
        <v>0</v>
      </c>
      <c r="AK186" s="283">
        <v>40</v>
      </c>
      <c r="AL186" s="283">
        <v>300</v>
      </c>
      <c r="AM186" s="283">
        <v>200</v>
      </c>
      <c r="AN186" s="283">
        <v>500</v>
      </c>
      <c r="AO186" s="283">
        <v>400</v>
      </c>
      <c r="AP186" s="283" t="s">
        <v>3958</v>
      </c>
      <c r="AQ186" s="283">
        <v>9</v>
      </c>
      <c r="AR186" s="283">
        <v>2</v>
      </c>
      <c r="AS186" s="283" t="s">
        <v>4051</v>
      </c>
      <c r="AT186" s="283" t="s">
        <v>3924</v>
      </c>
      <c r="AU186" s="283"/>
      <c r="AV186" s="283"/>
      <c r="AW186" s="283"/>
      <c r="AX186" s="283"/>
      <c r="AY186" s="283">
        <v>10</v>
      </c>
      <c r="AZ186" s="283">
        <v>20</v>
      </c>
      <c r="BA186" s="283">
        <v>0.48</v>
      </c>
      <c r="BB186" s="283">
        <v>0.9</v>
      </c>
      <c r="BC186" s="283">
        <v>0</v>
      </c>
      <c r="BD186" s="283">
        <v>18</v>
      </c>
      <c r="BE186" s="283">
        <v>7</v>
      </c>
      <c r="BF186" s="283">
        <v>0</v>
      </c>
      <c r="BG186" s="283">
        <v>4</v>
      </c>
      <c r="BH186" s="283">
        <v>8</v>
      </c>
      <c r="BI186" s="283">
        <v>6</v>
      </c>
      <c r="BJ186" s="283">
        <v>0</v>
      </c>
      <c r="BK186" s="283">
        <v>10</v>
      </c>
      <c r="BL186" s="283">
        <v>4</v>
      </c>
      <c r="BM186" s="283">
        <v>15</v>
      </c>
      <c r="BN186" s="283">
        <v>0</v>
      </c>
      <c r="BO186" s="283" t="s">
        <v>3904</v>
      </c>
      <c r="BP186" s="283" t="s">
        <v>5001</v>
      </c>
      <c r="BQ186" s="283" t="s">
        <v>5287</v>
      </c>
      <c r="BR186" s="283" t="s">
        <v>5288</v>
      </c>
      <c r="BS186" s="283" t="s">
        <v>5004</v>
      </c>
    </row>
    <row r="187" spans="1:71">
      <c r="A187" s="283">
        <v>10018811</v>
      </c>
      <c r="B187" s="283" t="s">
        <v>4053</v>
      </c>
      <c r="C187" s="283">
        <v>4</v>
      </c>
      <c r="D187" s="283" t="s">
        <v>53</v>
      </c>
      <c r="E187" s="283" t="s">
        <v>3957</v>
      </c>
      <c r="F187" s="283" t="s">
        <v>3940</v>
      </c>
      <c r="G187" s="283" t="s">
        <v>3922</v>
      </c>
      <c r="H187" s="283">
        <v>20</v>
      </c>
      <c r="I187" s="283">
        <v>0</v>
      </c>
      <c r="J187" s="283">
        <v>1</v>
      </c>
      <c r="K187" s="283">
        <v>2</v>
      </c>
      <c r="L187" s="283">
        <v>5</v>
      </c>
      <c r="M187" s="283" t="s">
        <v>3930</v>
      </c>
      <c r="N187" s="283">
        <v>39</v>
      </c>
      <c r="O187" s="283">
        <v>10</v>
      </c>
      <c r="P187" s="283">
        <v>10</v>
      </c>
      <c r="Q187" s="283">
        <v>20</v>
      </c>
      <c r="R187" s="283">
        <v>18</v>
      </c>
      <c r="S187" s="283">
        <v>50</v>
      </c>
      <c r="T187" s="283">
        <v>7</v>
      </c>
      <c r="U187" s="283">
        <v>15</v>
      </c>
      <c r="V187" s="283">
        <v>11</v>
      </c>
      <c r="W187" s="283">
        <v>30</v>
      </c>
      <c r="X187" s="283">
        <v>31</v>
      </c>
      <c r="Y187" s="283">
        <v>83</v>
      </c>
      <c r="Z187" s="283">
        <v>40</v>
      </c>
      <c r="AA187" s="283">
        <v>80</v>
      </c>
      <c r="AB187" s="283">
        <v>5</v>
      </c>
      <c r="AC187" s="283">
        <v>15</v>
      </c>
      <c r="AD187" s="283">
        <v>22</v>
      </c>
      <c r="AE187" s="283">
        <v>52</v>
      </c>
      <c r="AF187" s="283">
        <v>0</v>
      </c>
      <c r="AG187" s="283"/>
      <c r="AH187" s="283"/>
      <c r="AI187" s="283"/>
      <c r="AJ187" s="283">
        <v>0</v>
      </c>
      <c r="AK187" s="283">
        <v>50</v>
      </c>
      <c r="AL187" s="283">
        <v>300</v>
      </c>
      <c r="AM187" s="283">
        <v>200</v>
      </c>
      <c r="AN187" s="283">
        <v>500</v>
      </c>
      <c r="AO187" s="283">
        <v>400</v>
      </c>
      <c r="AP187" s="283" t="s">
        <v>3958</v>
      </c>
      <c r="AQ187" s="283">
        <v>9</v>
      </c>
      <c r="AR187" s="283">
        <v>2</v>
      </c>
      <c r="AS187" s="283" t="s">
        <v>4051</v>
      </c>
      <c r="AT187" s="283" t="s">
        <v>3924</v>
      </c>
      <c r="AU187" s="283"/>
      <c r="AV187" s="283"/>
      <c r="AW187" s="283"/>
      <c r="AX187" s="283"/>
      <c r="AY187" s="283">
        <v>10</v>
      </c>
      <c r="AZ187" s="283">
        <v>20</v>
      </c>
      <c r="BA187" s="283">
        <v>0.48</v>
      </c>
      <c r="BB187" s="283">
        <v>0.9</v>
      </c>
      <c r="BC187" s="283">
        <v>0</v>
      </c>
      <c r="BD187" s="283">
        <v>18</v>
      </c>
      <c r="BE187" s="283">
        <v>7</v>
      </c>
      <c r="BF187" s="283">
        <v>0</v>
      </c>
      <c r="BG187" s="283">
        <v>4</v>
      </c>
      <c r="BH187" s="283">
        <v>8</v>
      </c>
      <c r="BI187" s="283">
        <v>6</v>
      </c>
      <c r="BJ187" s="283">
        <v>0</v>
      </c>
      <c r="BK187" s="283">
        <v>10</v>
      </c>
      <c r="BL187" s="283">
        <v>4</v>
      </c>
      <c r="BM187" s="283">
        <v>15</v>
      </c>
      <c r="BN187" s="283">
        <v>0</v>
      </c>
      <c r="BO187" s="283" t="s">
        <v>3904</v>
      </c>
      <c r="BP187" s="283" t="s">
        <v>5001</v>
      </c>
      <c r="BQ187" s="283" t="s">
        <v>5289</v>
      </c>
      <c r="BR187" s="283" t="s">
        <v>5290</v>
      </c>
      <c r="BS187" s="283" t="s">
        <v>5004</v>
      </c>
    </row>
    <row r="188" spans="1:71">
      <c r="A188" s="283">
        <v>10019211</v>
      </c>
      <c r="B188" s="283" t="s">
        <v>690</v>
      </c>
      <c r="C188" s="283">
        <v>5</v>
      </c>
      <c r="D188" s="283" t="s">
        <v>53</v>
      </c>
      <c r="E188" s="283" t="s">
        <v>3957</v>
      </c>
      <c r="F188" s="283" t="s">
        <v>3940</v>
      </c>
      <c r="G188" s="283" t="s">
        <v>559</v>
      </c>
      <c r="H188" s="283">
        <v>24</v>
      </c>
      <c r="I188" s="283">
        <v>0</v>
      </c>
      <c r="J188" s="283">
        <v>1</v>
      </c>
      <c r="K188" s="283">
        <v>2</v>
      </c>
      <c r="L188" s="283">
        <v>16</v>
      </c>
      <c r="M188" s="283" t="s">
        <v>3930</v>
      </c>
      <c r="N188" s="283">
        <v>42.7</v>
      </c>
      <c r="O188" s="283">
        <v>10</v>
      </c>
      <c r="P188" s="283">
        <v>13</v>
      </c>
      <c r="Q188" s="283">
        <v>20</v>
      </c>
      <c r="R188" s="283">
        <v>25</v>
      </c>
      <c r="S188" s="283">
        <v>50</v>
      </c>
      <c r="T188" s="283">
        <v>8</v>
      </c>
      <c r="U188" s="283">
        <v>15</v>
      </c>
      <c r="V188" s="283">
        <v>16</v>
      </c>
      <c r="W188" s="283">
        <v>30</v>
      </c>
      <c r="X188" s="283">
        <v>32</v>
      </c>
      <c r="Y188" s="283">
        <v>84</v>
      </c>
      <c r="Z188" s="283">
        <v>45</v>
      </c>
      <c r="AA188" s="283">
        <v>85</v>
      </c>
      <c r="AB188" s="283">
        <v>5</v>
      </c>
      <c r="AC188" s="283">
        <v>15</v>
      </c>
      <c r="AD188" s="283">
        <v>20</v>
      </c>
      <c r="AE188" s="283">
        <v>50</v>
      </c>
      <c r="AF188" s="283">
        <v>0</v>
      </c>
      <c r="AG188" s="283"/>
      <c r="AH188" s="283"/>
      <c r="AI188" s="283"/>
      <c r="AJ188" s="283">
        <v>0</v>
      </c>
      <c r="AK188" s="283">
        <v>70</v>
      </c>
      <c r="AL188" s="283">
        <v>400</v>
      </c>
      <c r="AM188" s="283">
        <v>400</v>
      </c>
      <c r="AN188" s="283">
        <v>400</v>
      </c>
      <c r="AO188" s="283">
        <v>400</v>
      </c>
      <c r="AP188" s="283" t="s">
        <v>3958</v>
      </c>
      <c r="AQ188" s="283">
        <v>10</v>
      </c>
      <c r="AR188" s="283">
        <v>2</v>
      </c>
      <c r="AS188" s="283" t="s">
        <v>4054</v>
      </c>
      <c r="AT188" s="283" t="s">
        <v>774</v>
      </c>
      <c r="AU188" s="283"/>
      <c r="AV188" s="283"/>
      <c r="AW188" s="283"/>
      <c r="AX188" s="283"/>
      <c r="AY188" s="283">
        <v>10</v>
      </c>
      <c r="AZ188" s="283">
        <v>20</v>
      </c>
      <c r="BA188" s="283">
        <v>0.48</v>
      </c>
      <c r="BB188" s="283">
        <v>0.9</v>
      </c>
      <c r="BC188" s="283">
        <v>0</v>
      </c>
      <c r="BD188" s="283">
        <v>25</v>
      </c>
      <c r="BE188" s="283">
        <v>8</v>
      </c>
      <c r="BF188" s="283">
        <v>0</v>
      </c>
      <c r="BG188" s="283">
        <v>4</v>
      </c>
      <c r="BH188" s="283">
        <v>8</v>
      </c>
      <c r="BI188" s="283">
        <v>6</v>
      </c>
      <c r="BJ188" s="283">
        <v>0</v>
      </c>
      <c r="BK188" s="283">
        <v>10</v>
      </c>
      <c r="BL188" s="283">
        <v>2</v>
      </c>
      <c r="BM188" s="283">
        <v>22</v>
      </c>
      <c r="BN188" s="283">
        <v>0</v>
      </c>
      <c r="BO188" s="283" t="s">
        <v>3904</v>
      </c>
      <c r="BP188" s="283" t="s">
        <v>5001</v>
      </c>
      <c r="BQ188" s="283"/>
      <c r="BR188" s="283"/>
      <c r="BS188" s="283" t="s">
        <v>5004</v>
      </c>
    </row>
    <row r="189" spans="1:71">
      <c r="A189" s="283">
        <v>10019311</v>
      </c>
      <c r="B189" s="283" t="s">
        <v>243</v>
      </c>
      <c r="C189" s="283">
        <v>4</v>
      </c>
      <c r="D189" s="283" t="s">
        <v>53</v>
      </c>
      <c r="E189" s="283" t="s">
        <v>3957</v>
      </c>
      <c r="F189" s="283" t="s">
        <v>3940</v>
      </c>
      <c r="G189" s="283" t="s">
        <v>559</v>
      </c>
      <c r="H189" s="283">
        <v>13</v>
      </c>
      <c r="I189" s="283">
        <v>-1</v>
      </c>
      <c r="J189" s="283">
        <v>1</v>
      </c>
      <c r="K189" s="283">
        <v>2</v>
      </c>
      <c r="L189" s="283">
        <v>5</v>
      </c>
      <c r="M189" s="283" t="s">
        <v>3930</v>
      </c>
      <c r="N189" s="283">
        <v>35.5</v>
      </c>
      <c r="O189" s="283">
        <v>10</v>
      </c>
      <c r="P189" s="283">
        <v>15</v>
      </c>
      <c r="Q189" s="283">
        <v>25</v>
      </c>
      <c r="R189" s="283">
        <v>18</v>
      </c>
      <c r="S189" s="283">
        <v>50</v>
      </c>
      <c r="T189" s="283">
        <v>5</v>
      </c>
      <c r="U189" s="283">
        <v>15</v>
      </c>
      <c r="V189" s="283">
        <v>9</v>
      </c>
      <c r="W189" s="283">
        <v>30</v>
      </c>
      <c r="X189" s="283">
        <v>31</v>
      </c>
      <c r="Y189" s="283">
        <v>83</v>
      </c>
      <c r="Z189" s="283">
        <v>45</v>
      </c>
      <c r="AA189" s="283">
        <v>76</v>
      </c>
      <c r="AB189" s="283">
        <v>5</v>
      </c>
      <c r="AC189" s="283">
        <v>15</v>
      </c>
      <c r="AD189" s="283">
        <v>24</v>
      </c>
      <c r="AE189" s="283">
        <v>54</v>
      </c>
      <c r="AF189" s="283">
        <v>0</v>
      </c>
      <c r="AG189" s="283"/>
      <c r="AH189" s="283"/>
      <c r="AI189" s="283"/>
      <c r="AJ189" s="283">
        <v>0</v>
      </c>
      <c r="AK189" s="283">
        <v>0</v>
      </c>
      <c r="AL189" s="283"/>
      <c r="AM189" s="283"/>
      <c r="AN189" s="283"/>
      <c r="AO189" s="283"/>
      <c r="AP189" s="283"/>
      <c r="AQ189" s="283"/>
      <c r="AR189" s="283">
        <v>2</v>
      </c>
      <c r="AS189" s="283" t="s">
        <v>4055</v>
      </c>
      <c r="AT189" s="283"/>
      <c r="AU189" s="283"/>
      <c r="AV189" s="283"/>
      <c r="AW189" s="283"/>
      <c r="AX189" s="283"/>
      <c r="AY189" s="283">
        <v>10</v>
      </c>
      <c r="AZ189" s="283">
        <v>20</v>
      </c>
      <c r="BA189" s="283">
        <v>0.48</v>
      </c>
      <c r="BB189" s="283">
        <v>0.9</v>
      </c>
      <c r="BC189" s="283">
        <v>0</v>
      </c>
      <c r="BD189" s="283">
        <v>18</v>
      </c>
      <c r="BE189" s="283">
        <v>5</v>
      </c>
      <c r="BF189" s="283">
        <v>0</v>
      </c>
      <c r="BG189" s="283">
        <v>4</v>
      </c>
      <c r="BH189" s="283">
        <v>8</v>
      </c>
      <c r="BI189" s="283">
        <v>6</v>
      </c>
      <c r="BJ189" s="283">
        <v>0</v>
      </c>
      <c r="BK189" s="283">
        <v>0</v>
      </c>
      <c r="BL189" s="283">
        <v>8</v>
      </c>
      <c r="BM189" s="283">
        <v>12</v>
      </c>
      <c r="BN189" s="283">
        <v>0</v>
      </c>
      <c r="BO189" s="283" t="s">
        <v>3904</v>
      </c>
      <c r="BP189" s="283" t="s">
        <v>5001</v>
      </c>
      <c r="BQ189" s="283"/>
      <c r="BR189" s="283"/>
      <c r="BS189" s="283" t="s">
        <v>5004</v>
      </c>
    </row>
    <row r="190" spans="1:71">
      <c r="A190" s="283">
        <v>10019411</v>
      </c>
      <c r="B190" s="283" t="s">
        <v>248</v>
      </c>
      <c r="C190" s="283">
        <v>5</v>
      </c>
      <c r="D190" s="283" t="s">
        <v>58</v>
      </c>
      <c r="E190" s="283" t="s">
        <v>3957</v>
      </c>
      <c r="F190" s="283" t="s">
        <v>4056</v>
      </c>
      <c r="G190" s="283" t="s">
        <v>3918</v>
      </c>
      <c r="H190" s="283">
        <v>12</v>
      </c>
      <c r="I190" s="283">
        <v>0</v>
      </c>
      <c r="J190" s="283">
        <v>6</v>
      </c>
      <c r="K190" s="283">
        <v>5</v>
      </c>
      <c r="L190" s="283">
        <v>25</v>
      </c>
      <c r="M190" s="283" t="s">
        <v>3930</v>
      </c>
      <c r="N190" s="283">
        <v>21</v>
      </c>
      <c r="O190" s="283">
        <v>12</v>
      </c>
      <c r="P190" s="283">
        <v>4</v>
      </c>
      <c r="Q190" s="283">
        <v>20</v>
      </c>
      <c r="R190" s="283">
        <v>24</v>
      </c>
      <c r="S190" s="283">
        <v>50</v>
      </c>
      <c r="T190" s="283">
        <v>10</v>
      </c>
      <c r="U190" s="283">
        <v>15</v>
      </c>
      <c r="V190" s="283">
        <v>0</v>
      </c>
      <c r="W190" s="283">
        <v>0</v>
      </c>
      <c r="X190" s="283">
        <v>32</v>
      </c>
      <c r="Y190" s="283">
        <v>91</v>
      </c>
      <c r="Z190" s="283">
        <v>20</v>
      </c>
      <c r="AA190" s="283">
        <v>40</v>
      </c>
      <c r="AB190" s="283">
        <v>12</v>
      </c>
      <c r="AC190" s="283">
        <v>42</v>
      </c>
      <c r="AD190" s="283">
        <v>0</v>
      </c>
      <c r="AE190" s="283">
        <v>0</v>
      </c>
      <c r="AF190" s="283">
        <v>0</v>
      </c>
      <c r="AG190" s="283"/>
      <c r="AH190" s="283"/>
      <c r="AI190" s="283"/>
      <c r="AJ190" s="283">
        <v>0</v>
      </c>
      <c r="AK190" s="283">
        <v>68</v>
      </c>
      <c r="AL190" s="283"/>
      <c r="AM190" s="283">
        <v>1500</v>
      </c>
      <c r="AN190" s="283">
        <v>1500</v>
      </c>
      <c r="AO190" s="283"/>
      <c r="AP190" s="283" t="s">
        <v>4057</v>
      </c>
      <c r="AQ190" s="283">
        <v>12</v>
      </c>
      <c r="AR190" s="283">
        <v>2</v>
      </c>
      <c r="AS190" s="283" t="s">
        <v>780</v>
      </c>
      <c r="AT190" s="283"/>
      <c r="AU190" s="283"/>
      <c r="AV190" s="283"/>
      <c r="AW190" s="283"/>
      <c r="AX190" s="283"/>
      <c r="AY190" s="283">
        <v>15</v>
      </c>
      <c r="AZ190" s="283">
        <v>20</v>
      </c>
      <c r="BA190" s="283">
        <v>0.6</v>
      </c>
      <c r="BB190" s="283">
        <v>0.45</v>
      </c>
      <c r="BC190" s="283">
        <v>0</v>
      </c>
      <c r="BD190" s="283">
        <v>24</v>
      </c>
      <c r="BE190" s="283">
        <v>10</v>
      </c>
      <c r="BF190" s="283">
        <v>0</v>
      </c>
      <c r="BG190" s="283">
        <v>10</v>
      </c>
      <c r="BH190" s="283">
        <v>10</v>
      </c>
      <c r="BI190" s="283">
        <v>20</v>
      </c>
      <c r="BJ190" s="283">
        <v>0</v>
      </c>
      <c r="BK190" s="283">
        <v>5</v>
      </c>
      <c r="BL190" s="283">
        <v>2</v>
      </c>
      <c r="BM190" s="283">
        <v>3</v>
      </c>
      <c r="BN190" s="283">
        <v>0</v>
      </c>
      <c r="BO190" s="283" t="s">
        <v>3904</v>
      </c>
      <c r="BP190" s="283" t="s">
        <v>5001</v>
      </c>
      <c r="BQ190" s="283" t="s">
        <v>5291</v>
      </c>
      <c r="BR190" s="283" t="s">
        <v>5292</v>
      </c>
      <c r="BS190" s="283" t="s">
        <v>5004</v>
      </c>
    </row>
    <row r="191" spans="1:71">
      <c r="A191" s="283">
        <v>10019511</v>
      </c>
      <c r="B191" s="283" t="s">
        <v>249</v>
      </c>
      <c r="C191" s="283">
        <v>5</v>
      </c>
      <c r="D191" s="283" t="s">
        <v>58</v>
      </c>
      <c r="E191" s="283" t="s">
        <v>3957</v>
      </c>
      <c r="F191" s="283" t="s">
        <v>4056</v>
      </c>
      <c r="G191" s="283" t="s">
        <v>3918</v>
      </c>
      <c r="H191" s="283">
        <v>12</v>
      </c>
      <c r="I191" s="283">
        <v>0</v>
      </c>
      <c r="J191" s="283">
        <v>6</v>
      </c>
      <c r="K191" s="283">
        <v>5</v>
      </c>
      <c r="L191" s="283">
        <v>27</v>
      </c>
      <c r="M191" s="283" t="s">
        <v>3930</v>
      </c>
      <c r="N191" s="283">
        <v>21</v>
      </c>
      <c r="O191" s="283">
        <v>12</v>
      </c>
      <c r="P191" s="283">
        <v>4</v>
      </c>
      <c r="Q191" s="283">
        <v>20</v>
      </c>
      <c r="R191" s="283">
        <v>24</v>
      </c>
      <c r="S191" s="283">
        <v>50</v>
      </c>
      <c r="T191" s="283">
        <v>10</v>
      </c>
      <c r="U191" s="283">
        <v>15</v>
      </c>
      <c r="V191" s="283">
        <v>0</v>
      </c>
      <c r="W191" s="283">
        <v>0</v>
      </c>
      <c r="X191" s="283">
        <v>32</v>
      </c>
      <c r="Y191" s="283">
        <v>91</v>
      </c>
      <c r="Z191" s="283">
        <v>20</v>
      </c>
      <c r="AA191" s="283">
        <v>40</v>
      </c>
      <c r="AB191" s="283">
        <v>12</v>
      </c>
      <c r="AC191" s="283">
        <v>42</v>
      </c>
      <c r="AD191" s="283">
        <v>0</v>
      </c>
      <c r="AE191" s="283">
        <v>0</v>
      </c>
      <c r="AF191" s="283">
        <v>0</v>
      </c>
      <c r="AG191" s="283"/>
      <c r="AH191" s="283"/>
      <c r="AI191" s="283"/>
      <c r="AJ191" s="283">
        <v>0</v>
      </c>
      <c r="AK191" s="283">
        <v>70</v>
      </c>
      <c r="AL191" s="283"/>
      <c r="AM191" s="283">
        <v>1500</v>
      </c>
      <c r="AN191" s="283">
        <v>1500</v>
      </c>
      <c r="AO191" s="283"/>
      <c r="AP191" s="283" t="s">
        <v>4057</v>
      </c>
      <c r="AQ191" s="283">
        <v>12</v>
      </c>
      <c r="AR191" s="283">
        <v>2</v>
      </c>
      <c r="AS191" s="283" t="s">
        <v>780</v>
      </c>
      <c r="AT191" s="283"/>
      <c r="AU191" s="283"/>
      <c r="AV191" s="283"/>
      <c r="AW191" s="283"/>
      <c r="AX191" s="283"/>
      <c r="AY191" s="283">
        <v>15</v>
      </c>
      <c r="AZ191" s="283">
        <v>20</v>
      </c>
      <c r="BA191" s="283">
        <v>0.6</v>
      </c>
      <c r="BB191" s="283">
        <v>0.45</v>
      </c>
      <c r="BC191" s="283">
        <v>0</v>
      </c>
      <c r="BD191" s="283">
        <v>24</v>
      </c>
      <c r="BE191" s="283">
        <v>10</v>
      </c>
      <c r="BF191" s="283">
        <v>0</v>
      </c>
      <c r="BG191" s="283">
        <v>10</v>
      </c>
      <c r="BH191" s="283">
        <v>10</v>
      </c>
      <c r="BI191" s="283">
        <v>20</v>
      </c>
      <c r="BJ191" s="283">
        <v>0</v>
      </c>
      <c r="BK191" s="283">
        <v>5</v>
      </c>
      <c r="BL191" s="283">
        <v>2</v>
      </c>
      <c r="BM191" s="283">
        <v>3</v>
      </c>
      <c r="BN191" s="283">
        <v>0</v>
      </c>
      <c r="BO191" s="283" t="s">
        <v>3904</v>
      </c>
      <c r="BP191" s="283" t="s">
        <v>5001</v>
      </c>
      <c r="BQ191" s="283"/>
      <c r="BR191" s="283"/>
      <c r="BS191" s="283" t="s">
        <v>5004</v>
      </c>
    </row>
    <row r="192" spans="1:71">
      <c r="A192" s="283">
        <v>10019611</v>
      </c>
      <c r="B192" s="283" t="s">
        <v>253</v>
      </c>
      <c r="C192" s="283">
        <v>3</v>
      </c>
      <c r="D192" s="283" t="s">
        <v>878</v>
      </c>
      <c r="E192" s="283" t="s">
        <v>3957</v>
      </c>
      <c r="F192" s="283" t="s">
        <v>4056</v>
      </c>
      <c r="G192" s="283" t="s">
        <v>3898</v>
      </c>
      <c r="H192" s="283">
        <v>12</v>
      </c>
      <c r="I192" s="283">
        <v>0</v>
      </c>
      <c r="J192" s="283">
        <v>4</v>
      </c>
      <c r="K192" s="283">
        <v>4</v>
      </c>
      <c r="L192" s="283">
        <v>5</v>
      </c>
      <c r="M192" s="283" t="s">
        <v>3930</v>
      </c>
      <c r="N192" s="283">
        <v>15</v>
      </c>
      <c r="O192" s="283">
        <v>15</v>
      </c>
      <c r="P192" s="283">
        <v>20</v>
      </c>
      <c r="Q192" s="283">
        <v>30</v>
      </c>
      <c r="R192" s="283">
        <v>18</v>
      </c>
      <c r="S192" s="283">
        <v>40</v>
      </c>
      <c r="T192" s="283">
        <v>10</v>
      </c>
      <c r="U192" s="283">
        <v>15</v>
      </c>
      <c r="V192" s="283">
        <v>0</v>
      </c>
      <c r="W192" s="283">
        <v>0</v>
      </c>
      <c r="X192" s="283">
        <v>30</v>
      </c>
      <c r="Y192" s="283">
        <v>85</v>
      </c>
      <c r="Z192" s="283">
        <v>15</v>
      </c>
      <c r="AA192" s="283">
        <v>35</v>
      </c>
      <c r="AB192" s="283">
        <v>10</v>
      </c>
      <c r="AC192" s="283">
        <v>40</v>
      </c>
      <c r="AD192" s="283">
        <v>0</v>
      </c>
      <c r="AE192" s="283">
        <v>0</v>
      </c>
      <c r="AF192" s="283">
        <v>0</v>
      </c>
      <c r="AG192" s="283"/>
      <c r="AH192" s="283"/>
      <c r="AI192" s="283"/>
      <c r="AJ192" s="283">
        <v>0</v>
      </c>
      <c r="AK192" s="283">
        <v>0</v>
      </c>
      <c r="AL192" s="283"/>
      <c r="AM192" s="283"/>
      <c r="AN192" s="283"/>
      <c r="AO192" s="283"/>
      <c r="AP192" s="283"/>
      <c r="AQ192" s="283"/>
      <c r="AR192" s="283">
        <v>3</v>
      </c>
      <c r="AS192" s="283" t="s">
        <v>4058</v>
      </c>
      <c r="AT192" s="283"/>
      <c r="AU192" s="283"/>
      <c r="AV192" s="283"/>
      <c r="AW192" s="283"/>
      <c r="AX192" s="283"/>
      <c r="AY192" s="283">
        <v>20</v>
      </c>
      <c r="AZ192" s="283">
        <v>40</v>
      </c>
      <c r="BA192" s="283">
        <v>1</v>
      </c>
      <c r="BB192" s="283">
        <v>1</v>
      </c>
      <c r="BC192" s="283">
        <v>4</v>
      </c>
      <c r="BD192" s="283">
        <v>18</v>
      </c>
      <c r="BE192" s="283">
        <v>10</v>
      </c>
      <c r="BF192" s="283">
        <v>0</v>
      </c>
      <c r="BG192" s="283">
        <v>4</v>
      </c>
      <c r="BH192" s="283">
        <v>8</v>
      </c>
      <c r="BI192" s="283">
        <v>6</v>
      </c>
      <c r="BJ192" s="283">
        <v>0</v>
      </c>
      <c r="BK192" s="283">
        <v>0</v>
      </c>
      <c r="BL192" s="283">
        <v>6</v>
      </c>
      <c r="BM192" s="283">
        <v>8</v>
      </c>
      <c r="BN192" s="283">
        <v>0</v>
      </c>
      <c r="BO192" s="283" t="s">
        <v>3904</v>
      </c>
      <c r="BP192" s="283" t="s">
        <v>5001</v>
      </c>
      <c r="BQ192" s="283" t="s">
        <v>5725</v>
      </c>
      <c r="BR192" s="283" t="s">
        <v>5293</v>
      </c>
      <c r="BS192" s="283" t="s">
        <v>5004</v>
      </c>
    </row>
    <row r="193" spans="1:71">
      <c r="A193" s="283">
        <v>10019711</v>
      </c>
      <c r="B193" s="283" t="s">
        <v>631</v>
      </c>
      <c r="C193" s="283">
        <v>4</v>
      </c>
      <c r="D193" s="283" t="s">
        <v>58</v>
      </c>
      <c r="E193" s="283" t="s">
        <v>3957</v>
      </c>
      <c r="F193" s="283" t="s">
        <v>4056</v>
      </c>
      <c r="G193" s="283" t="s">
        <v>3910</v>
      </c>
      <c r="H193" s="283">
        <v>10</v>
      </c>
      <c r="I193" s="283">
        <v>2</v>
      </c>
      <c r="J193" s="283">
        <v>6</v>
      </c>
      <c r="K193" s="283">
        <v>5</v>
      </c>
      <c r="L193" s="283">
        <v>20</v>
      </c>
      <c r="M193" s="283" t="s">
        <v>3930</v>
      </c>
      <c r="N193" s="283">
        <v>18</v>
      </c>
      <c r="O193" s="283">
        <v>12</v>
      </c>
      <c r="P193" s="283">
        <v>3</v>
      </c>
      <c r="Q193" s="283">
        <v>20</v>
      </c>
      <c r="R193" s="283">
        <v>22</v>
      </c>
      <c r="S193" s="283">
        <v>50</v>
      </c>
      <c r="T193" s="283">
        <v>9</v>
      </c>
      <c r="U193" s="283">
        <v>15</v>
      </c>
      <c r="V193" s="283">
        <v>0</v>
      </c>
      <c r="W193" s="283">
        <v>0</v>
      </c>
      <c r="X193" s="283">
        <v>31</v>
      </c>
      <c r="Y193" s="283">
        <v>90</v>
      </c>
      <c r="Z193" s="283">
        <v>18</v>
      </c>
      <c r="AA193" s="283">
        <v>38</v>
      </c>
      <c r="AB193" s="283">
        <v>13</v>
      </c>
      <c r="AC193" s="283">
        <v>43</v>
      </c>
      <c r="AD193" s="283">
        <v>0</v>
      </c>
      <c r="AE193" s="283">
        <v>0</v>
      </c>
      <c r="AF193" s="283">
        <v>0</v>
      </c>
      <c r="AG193" s="283"/>
      <c r="AH193" s="283"/>
      <c r="AI193" s="283"/>
      <c r="AJ193" s="283">
        <v>0</v>
      </c>
      <c r="AK193" s="283">
        <v>66</v>
      </c>
      <c r="AL193" s="283"/>
      <c r="AM193" s="283">
        <v>1200</v>
      </c>
      <c r="AN193" s="283">
        <v>1200</v>
      </c>
      <c r="AO193" s="283"/>
      <c r="AP193" s="283" t="s">
        <v>4057</v>
      </c>
      <c r="AQ193" s="283">
        <v>8</v>
      </c>
      <c r="AR193" s="283">
        <v>2</v>
      </c>
      <c r="AS193" s="283" t="s">
        <v>779</v>
      </c>
      <c r="AT193" s="283"/>
      <c r="AU193" s="283"/>
      <c r="AV193" s="283"/>
      <c r="AW193" s="283"/>
      <c r="AX193" s="283"/>
      <c r="AY193" s="283">
        <v>15</v>
      </c>
      <c r="AZ193" s="283">
        <v>20</v>
      </c>
      <c r="BA193" s="283">
        <v>0.6</v>
      </c>
      <c r="BB193" s="283">
        <v>0.5</v>
      </c>
      <c r="BC193" s="283">
        <v>0</v>
      </c>
      <c r="BD193" s="283">
        <v>22</v>
      </c>
      <c r="BE193" s="283">
        <v>11</v>
      </c>
      <c r="BF193" s="283">
        <v>0</v>
      </c>
      <c r="BG193" s="283">
        <v>10</v>
      </c>
      <c r="BH193" s="283">
        <v>10</v>
      </c>
      <c r="BI193" s="283">
        <v>20</v>
      </c>
      <c r="BJ193" s="283">
        <v>0</v>
      </c>
      <c r="BK193" s="283">
        <v>5</v>
      </c>
      <c r="BL193" s="283">
        <v>6</v>
      </c>
      <c r="BM193" s="283">
        <v>5</v>
      </c>
      <c r="BN193" s="283">
        <v>0</v>
      </c>
      <c r="BO193" s="283" t="s">
        <v>3904</v>
      </c>
      <c r="BP193" s="283" t="s">
        <v>5001</v>
      </c>
      <c r="BQ193" s="283" t="s">
        <v>5294</v>
      </c>
      <c r="BR193" s="283" t="s">
        <v>5295</v>
      </c>
      <c r="BS193" s="283" t="s">
        <v>5004</v>
      </c>
    </row>
    <row r="194" spans="1:71">
      <c r="A194" s="283">
        <v>10019811</v>
      </c>
      <c r="B194" s="283" t="s">
        <v>887</v>
      </c>
      <c r="C194" s="283">
        <v>5</v>
      </c>
      <c r="D194" s="283" t="s">
        <v>58</v>
      </c>
      <c r="E194" s="283" t="s">
        <v>3957</v>
      </c>
      <c r="F194" s="283" t="s">
        <v>4056</v>
      </c>
      <c r="G194" s="283" t="s">
        <v>3910</v>
      </c>
      <c r="H194" s="283">
        <v>12</v>
      </c>
      <c r="I194" s="283">
        <v>0</v>
      </c>
      <c r="J194" s="283">
        <v>6</v>
      </c>
      <c r="K194" s="283">
        <v>5</v>
      </c>
      <c r="L194" s="283">
        <v>9</v>
      </c>
      <c r="M194" s="283" t="s">
        <v>3930</v>
      </c>
      <c r="N194" s="283">
        <v>18</v>
      </c>
      <c r="O194" s="283">
        <v>12</v>
      </c>
      <c r="P194" s="283">
        <v>4</v>
      </c>
      <c r="Q194" s="283">
        <v>20</v>
      </c>
      <c r="R194" s="283">
        <v>22</v>
      </c>
      <c r="S194" s="283">
        <v>50</v>
      </c>
      <c r="T194" s="283">
        <v>10</v>
      </c>
      <c r="U194" s="283">
        <v>15</v>
      </c>
      <c r="V194" s="283">
        <v>0</v>
      </c>
      <c r="W194" s="283">
        <v>0</v>
      </c>
      <c r="X194" s="283">
        <v>32</v>
      </c>
      <c r="Y194" s="283">
        <v>91</v>
      </c>
      <c r="Z194" s="283">
        <v>18</v>
      </c>
      <c r="AA194" s="283">
        <v>38</v>
      </c>
      <c r="AB194" s="283">
        <v>12</v>
      </c>
      <c r="AC194" s="283">
        <v>42</v>
      </c>
      <c r="AD194" s="283">
        <v>0</v>
      </c>
      <c r="AE194" s="283">
        <v>0</v>
      </c>
      <c r="AF194" s="283">
        <v>0</v>
      </c>
      <c r="AG194" s="283"/>
      <c r="AH194" s="283"/>
      <c r="AI194" s="283"/>
      <c r="AJ194" s="283">
        <v>0</v>
      </c>
      <c r="AK194" s="283">
        <v>0</v>
      </c>
      <c r="AL194" s="283"/>
      <c r="AM194" s="283"/>
      <c r="AN194" s="283"/>
      <c r="AO194" s="283"/>
      <c r="AP194" s="283"/>
      <c r="AQ194" s="283"/>
      <c r="AR194" s="283">
        <v>2</v>
      </c>
      <c r="AS194" s="283" t="s">
        <v>779</v>
      </c>
      <c r="AT194" s="283"/>
      <c r="AU194" s="283"/>
      <c r="AV194" s="283"/>
      <c r="AW194" s="283"/>
      <c r="AX194" s="283"/>
      <c r="AY194" s="283">
        <v>15</v>
      </c>
      <c r="AZ194" s="283">
        <v>20</v>
      </c>
      <c r="BA194" s="283">
        <v>0.6</v>
      </c>
      <c r="BB194" s="283">
        <v>0.5</v>
      </c>
      <c r="BC194" s="283">
        <v>0</v>
      </c>
      <c r="BD194" s="283">
        <v>22</v>
      </c>
      <c r="BE194" s="283">
        <v>12</v>
      </c>
      <c r="BF194" s="283">
        <v>0</v>
      </c>
      <c r="BG194" s="283">
        <v>10</v>
      </c>
      <c r="BH194" s="283">
        <v>10</v>
      </c>
      <c r="BI194" s="283">
        <v>20</v>
      </c>
      <c r="BJ194" s="283">
        <v>0</v>
      </c>
      <c r="BK194" s="283">
        <v>5</v>
      </c>
      <c r="BL194" s="283">
        <v>6</v>
      </c>
      <c r="BM194" s="283">
        <v>5</v>
      </c>
      <c r="BN194" s="283">
        <v>0</v>
      </c>
      <c r="BO194" s="283" t="s">
        <v>3904</v>
      </c>
      <c r="BP194" s="283" t="s">
        <v>5001</v>
      </c>
      <c r="BQ194" s="283" t="s">
        <v>5296</v>
      </c>
      <c r="BR194" s="283" t="s">
        <v>5297</v>
      </c>
      <c r="BS194" s="283" t="s">
        <v>5004</v>
      </c>
    </row>
    <row r="195" spans="1:71">
      <c r="A195" s="283">
        <v>10019911</v>
      </c>
      <c r="B195" s="283" t="s">
        <v>254</v>
      </c>
      <c r="C195" s="283">
        <v>3</v>
      </c>
      <c r="D195" s="283" t="s">
        <v>878</v>
      </c>
      <c r="E195" s="283" t="s">
        <v>3957</v>
      </c>
      <c r="F195" s="283" t="s">
        <v>4056</v>
      </c>
      <c r="G195" s="283" t="s">
        <v>3978</v>
      </c>
      <c r="H195" s="283">
        <v>20</v>
      </c>
      <c r="I195" s="283">
        <v>0</v>
      </c>
      <c r="J195" s="283">
        <v>4</v>
      </c>
      <c r="K195" s="283">
        <v>4</v>
      </c>
      <c r="L195" s="283">
        <v>9</v>
      </c>
      <c r="M195" s="283" t="s">
        <v>3930</v>
      </c>
      <c r="N195" s="283">
        <v>18.5</v>
      </c>
      <c r="O195" s="283">
        <v>15</v>
      </c>
      <c r="P195" s="283">
        <v>16</v>
      </c>
      <c r="Q195" s="283">
        <v>30</v>
      </c>
      <c r="R195" s="283">
        <v>22</v>
      </c>
      <c r="S195" s="283">
        <v>40</v>
      </c>
      <c r="T195" s="283">
        <v>12</v>
      </c>
      <c r="U195" s="283">
        <v>15</v>
      </c>
      <c r="V195" s="283">
        <v>0</v>
      </c>
      <c r="W195" s="283">
        <v>0</v>
      </c>
      <c r="X195" s="283">
        <v>30</v>
      </c>
      <c r="Y195" s="283">
        <v>85</v>
      </c>
      <c r="Z195" s="283">
        <v>19</v>
      </c>
      <c r="AA195" s="283">
        <v>39</v>
      </c>
      <c r="AB195" s="283">
        <v>12</v>
      </c>
      <c r="AC195" s="283">
        <v>42</v>
      </c>
      <c r="AD195" s="283">
        <v>0</v>
      </c>
      <c r="AE195" s="283">
        <v>0</v>
      </c>
      <c r="AF195" s="283">
        <v>2</v>
      </c>
      <c r="AG195" s="283">
        <v>2</v>
      </c>
      <c r="AH195" s="283">
        <v>2</v>
      </c>
      <c r="AI195" s="283"/>
      <c r="AJ195" s="283">
        <v>6</v>
      </c>
      <c r="AK195" s="283">
        <v>50</v>
      </c>
      <c r="AL195" s="283">
        <v>200</v>
      </c>
      <c r="AM195" s="283">
        <v>1000</v>
      </c>
      <c r="AN195" s="283">
        <v>1000</v>
      </c>
      <c r="AO195" s="283">
        <v>100</v>
      </c>
      <c r="AP195" s="283" t="s">
        <v>4057</v>
      </c>
      <c r="AQ195" s="283">
        <v>8</v>
      </c>
      <c r="AR195" s="283">
        <v>3</v>
      </c>
      <c r="AS195" s="283" t="s">
        <v>4059</v>
      </c>
      <c r="AT195" s="283" t="s">
        <v>4060</v>
      </c>
      <c r="AU195" s="283"/>
      <c r="AV195" s="283"/>
      <c r="AW195" s="283"/>
      <c r="AX195" s="283"/>
      <c r="AY195" s="283">
        <v>25</v>
      </c>
      <c r="AZ195" s="283">
        <v>35</v>
      </c>
      <c r="BA195" s="283">
        <v>1</v>
      </c>
      <c r="BB195" s="283">
        <v>1</v>
      </c>
      <c r="BC195" s="283">
        <v>0</v>
      </c>
      <c r="BD195" s="283">
        <v>22</v>
      </c>
      <c r="BE195" s="283">
        <v>12</v>
      </c>
      <c r="BF195" s="283">
        <v>0</v>
      </c>
      <c r="BG195" s="283">
        <v>4</v>
      </c>
      <c r="BH195" s="283">
        <v>8</v>
      </c>
      <c r="BI195" s="283">
        <v>6</v>
      </c>
      <c r="BJ195" s="283">
        <v>0</v>
      </c>
      <c r="BK195" s="283">
        <v>3</v>
      </c>
      <c r="BL195" s="283">
        <v>5</v>
      </c>
      <c r="BM195" s="283">
        <v>8</v>
      </c>
      <c r="BN195" s="283">
        <v>0</v>
      </c>
      <c r="BO195" s="283" t="s">
        <v>3904</v>
      </c>
      <c r="BP195" s="283" t="s">
        <v>5001</v>
      </c>
      <c r="BQ195" s="283"/>
      <c r="BR195" s="283"/>
      <c r="BS195" s="283" t="s">
        <v>5004</v>
      </c>
    </row>
    <row r="196" spans="1:71">
      <c r="A196" s="283">
        <v>10020013</v>
      </c>
      <c r="B196" s="283" t="s">
        <v>4061</v>
      </c>
      <c r="C196" s="283">
        <v>6</v>
      </c>
      <c r="D196" s="283" t="s">
        <v>57</v>
      </c>
      <c r="E196" s="283" t="s">
        <v>3896</v>
      </c>
      <c r="F196" s="283" t="s">
        <v>3897</v>
      </c>
      <c r="G196" s="283" t="s">
        <v>3910</v>
      </c>
      <c r="H196" s="283">
        <v>100</v>
      </c>
      <c r="I196" s="283">
        <v>0</v>
      </c>
      <c r="J196" s="283">
        <v>4</v>
      </c>
      <c r="K196" s="283">
        <v>4</v>
      </c>
      <c r="L196" s="283">
        <v>5</v>
      </c>
      <c r="M196" s="283" t="s">
        <v>3899</v>
      </c>
      <c r="N196" s="283">
        <v>30</v>
      </c>
      <c r="O196" s="283">
        <v>30</v>
      </c>
      <c r="P196" s="283">
        <v>84</v>
      </c>
      <c r="Q196" s="283">
        <v>25</v>
      </c>
      <c r="R196" s="283">
        <v>0</v>
      </c>
      <c r="S196" s="283">
        <v>0</v>
      </c>
      <c r="T196" s="283">
        <v>80</v>
      </c>
      <c r="U196" s="283">
        <v>20</v>
      </c>
      <c r="V196" s="283">
        <v>36</v>
      </c>
      <c r="W196" s="283">
        <v>30</v>
      </c>
      <c r="X196" s="283">
        <v>41</v>
      </c>
      <c r="Y196" s="283">
        <v>92</v>
      </c>
      <c r="Z196" s="283">
        <v>26</v>
      </c>
      <c r="AA196" s="283">
        <v>46</v>
      </c>
      <c r="AB196" s="283">
        <v>16</v>
      </c>
      <c r="AC196" s="283">
        <v>41</v>
      </c>
      <c r="AD196" s="283">
        <v>0</v>
      </c>
      <c r="AE196" s="283">
        <v>0</v>
      </c>
      <c r="AF196" s="283">
        <v>4</v>
      </c>
      <c r="AG196" s="283">
        <v>4</v>
      </c>
      <c r="AH196" s="283">
        <v>4</v>
      </c>
      <c r="AI196" s="283">
        <v>4</v>
      </c>
      <c r="AJ196" s="283">
        <v>16</v>
      </c>
      <c r="AK196" s="283">
        <v>0</v>
      </c>
      <c r="AL196" s="283"/>
      <c r="AM196" s="283"/>
      <c r="AN196" s="283"/>
      <c r="AO196" s="283"/>
      <c r="AP196" s="283"/>
      <c r="AQ196" s="283"/>
      <c r="AR196" s="283">
        <v>4</v>
      </c>
      <c r="AS196" s="283" t="s">
        <v>4062</v>
      </c>
      <c r="AT196" s="283" t="s">
        <v>3674</v>
      </c>
      <c r="AU196" s="283"/>
      <c r="AV196" s="283"/>
      <c r="AW196" s="283" t="s">
        <v>4063</v>
      </c>
      <c r="AX196" s="283"/>
      <c r="AY196" s="283">
        <v>125</v>
      </c>
      <c r="AZ196" s="283">
        <v>165</v>
      </c>
      <c r="BA196" s="283">
        <v>4.8</v>
      </c>
      <c r="BB196" s="283">
        <v>9.9</v>
      </c>
      <c r="BC196" s="283">
        <v>84</v>
      </c>
      <c r="BD196" s="283">
        <v>0</v>
      </c>
      <c r="BE196" s="283">
        <v>84</v>
      </c>
      <c r="BF196" s="283">
        <v>18</v>
      </c>
      <c r="BG196" s="283">
        <v>50</v>
      </c>
      <c r="BH196" s="283">
        <v>60</v>
      </c>
      <c r="BI196" s="283">
        <v>60</v>
      </c>
      <c r="BJ196" s="283">
        <v>0</v>
      </c>
      <c r="BK196" s="283">
        <v>1</v>
      </c>
      <c r="BL196" s="283">
        <v>20</v>
      </c>
      <c r="BM196" s="283">
        <v>52</v>
      </c>
      <c r="BN196" s="283">
        <v>0</v>
      </c>
      <c r="BO196" s="283" t="s">
        <v>3904</v>
      </c>
      <c r="BP196" s="283" t="s">
        <v>5001</v>
      </c>
      <c r="BQ196" s="283"/>
      <c r="BR196" s="283"/>
      <c r="BS196" s="283" t="s">
        <v>5004</v>
      </c>
    </row>
    <row r="197" spans="1:71">
      <c r="A197" s="283">
        <v>10020313</v>
      </c>
      <c r="B197" s="283" t="s">
        <v>653</v>
      </c>
      <c r="C197" s="283">
        <v>3</v>
      </c>
      <c r="D197" s="283" t="s">
        <v>57</v>
      </c>
      <c r="E197" s="283" t="s">
        <v>3896</v>
      </c>
      <c r="F197" s="283" t="s">
        <v>3897</v>
      </c>
      <c r="G197" s="283" t="s">
        <v>3898</v>
      </c>
      <c r="H197" s="283">
        <v>69</v>
      </c>
      <c r="I197" s="283">
        <v>-1</v>
      </c>
      <c r="J197" s="283">
        <v>2</v>
      </c>
      <c r="K197" s="283">
        <v>2</v>
      </c>
      <c r="L197" s="283">
        <v>10</v>
      </c>
      <c r="M197" s="283" t="s">
        <v>3899</v>
      </c>
      <c r="N197" s="283">
        <v>25</v>
      </c>
      <c r="O197" s="283">
        <v>30</v>
      </c>
      <c r="P197" s="283">
        <v>69</v>
      </c>
      <c r="Q197" s="283">
        <v>20</v>
      </c>
      <c r="R197" s="283">
        <v>0</v>
      </c>
      <c r="S197" s="283">
        <v>0</v>
      </c>
      <c r="T197" s="283">
        <v>66</v>
      </c>
      <c r="U197" s="283">
        <v>20</v>
      </c>
      <c r="V197" s="283">
        <v>25</v>
      </c>
      <c r="W197" s="283">
        <v>30</v>
      </c>
      <c r="X197" s="283">
        <v>38</v>
      </c>
      <c r="Y197" s="283">
        <v>89</v>
      </c>
      <c r="Z197" s="283">
        <v>19</v>
      </c>
      <c r="AA197" s="283">
        <v>39</v>
      </c>
      <c r="AB197" s="283">
        <v>11</v>
      </c>
      <c r="AC197" s="283">
        <v>36</v>
      </c>
      <c r="AD197" s="283">
        <v>0</v>
      </c>
      <c r="AE197" s="283">
        <v>0</v>
      </c>
      <c r="AF197" s="283">
        <v>3</v>
      </c>
      <c r="AG197" s="283">
        <v>3</v>
      </c>
      <c r="AH197" s="283">
        <v>3</v>
      </c>
      <c r="AI197" s="283">
        <v>3</v>
      </c>
      <c r="AJ197" s="283">
        <v>12</v>
      </c>
      <c r="AK197" s="283">
        <v>0</v>
      </c>
      <c r="AL197" s="283"/>
      <c r="AM197" s="283"/>
      <c r="AN197" s="283"/>
      <c r="AO197" s="283"/>
      <c r="AP197" s="283"/>
      <c r="AQ197" s="283"/>
      <c r="AR197" s="283">
        <v>4</v>
      </c>
      <c r="AS197" s="283" t="s">
        <v>3901</v>
      </c>
      <c r="AT197" s="283" t="s">
        <v>3924</v>
      </c>
      <c r="AU197" s="283"/>
      <c r="AV197" s="283"/>
      <c r="AW197" s="283"/>
      <c r="AX197" s="283"/>
      <c r="AY197" s="283">
        <v>80</v>
      </c>
      <c r="AZ197" s="283">
        <v>125</v>
      </c>
      <c r="BA197" s="283">
        <v>2.5</v>
      </c>
      <c r="BB197" s="283">
        <v>5.0999999999999996</v>
      </c>
      <c r="BC197" s="283">
        <v>74</v>
      </c>
      <c r="BD197" s="283">
        <v>0</v>
      </c>
      <c r="BE197" s="283">
        <v>66</v>
      </c>
      <c r="BF197" s="283">
        <v>13</v>
      </c>
      <c r="BG197" s="283">
        <v>50</v>
      </c>
      <c r="BH197" s="283">
        <v>60</v>
      </c>
      <c r="BI197" s="283">
        <v>60</v>
      </c>
      <c r="BJ197" s="283">
        <v>0</v>
      </c>
      <c r="BK197" s="283">
        <v>10</v>
      </c>
      <c r="BL197" s="283">
        <v>11</v>
      </c>
      <c r="BM197" s="283">
        <v>28</v>
      </c>
      <c r="BN197" s="283">
        <v>0</v>
      </c>
      <c r="BO197" s="283" t="s">
        <v>3904</v>
      </c>
      <c r="BP197" s="283" t="s">
        <v>5001</v>
      </c>
      <c r="BQ197" s="283"/>
      <c r="BR197" s="283"/>
      <c r="BS197" s="283" t="s">
        <v>5004</v>
      </c>
    </row>
    <row r="198" spans="1:71">
      <c r="A198" s="283">
        <v>10020513</v>
      </c>
      <c r="B198" s="283" t="s">
        <v>908</v>
      </c>
      <c r="C198" s="283">
        <v>5</v>
      </c>
      <c r="D198" s="283" t="s">
        <v>57</v>
      </c>
      <c r="E198" s="283" t="s">
        <v>3896</v>
      </c>
      <c r="F198" s="283" t="s">
        <v>3897</v>
      </c>
      <c r="G198" s="283" t="s">
        <v>3898</v>
      </c>
      <c r="H198" s="283">
        <v>74</v>
      </c>
      <c r="I198" s="283">
        <v>2</v>
      </c>
      <c r="J198" s="283">
        <v>4</v>
      </c>
      <c r="K198" s="283">
        <v>3</v>
      </c>
      <c r="L198" s="283">
        <v>18</v>
      </c>
      <c r="M198" s="283" t="s">
        <v>3899</v>
      </c>
      <c r="N198" s="283">
        <v>29</v>
      </c>
      <c r="O198" s="283">
        <v>30</v>
      </c>
      <c r="P198" s="283">
        <v>75</v>
      </c>
      <c r="Q198" s="283">
        <v>20</v>
      </c>
      <c r="R198" s="283">
        <v>0</v>
      </c>
      <c r="S198" s="283">
        <v>0</v>
      </c>
      <c r="T198" s="283">
        <v>75</v>
      </c>
      <c r="U198" s="283">
        <v>20</v>
      </c>
      <c r="V198" s="283">
        <v>55</v>
      </c>
      <c r="W198" s="283">
        <v>30</v>
      </c>
      <c r="X198" s="283">
        <v>40</v>
      </c>
      <c r="Y198" s="283">
        <v>91</v>
      </c>
      <c r="Z198" s="283">
        <v>26</v>
      </c>
      <c r="AA198" s="283">
        <v>46</v>
      </c>
      <c r="AB198" s="283">
        <v>15</v>
      </c>
      <c r="AC198" s="283">
        <v>40</v>
      </c>
      <c r="AD198" s="283">
        <v>0</v>
      </c>
      <c r="AE198" s="283">
        <v>0</v>
      </c>
      <c r="AF198" s="283">
        <v>4</v>
      </c>
      <c r="AG198" s="283">
        <v>4</v>
      </c>
      <c r="AH198" s="283">
        <v>4</v>
      </c>
      <c r="AI198" s="283">
        <v>4</v>
      </c>
      <c r="AJ198" s="283">
        <v>16</v>
      </c>
      <c r="AK198" s="283">
        <v>0</v>
      </c>
      <c r="AL198" s="283"/>
      <c r="AM198" s="283"/>
      <c r="AN198" s="283"/>
      <c r="AO198" s="283"/>
      <c r="AP198" s="283"/>
      <c r="AQ198" s="283"/>
      <c r="AR198" s="283">
        <v>4</v>
      </c>
      <c r="AS198" s="283" t="s">
        <v>3916</v>
      </c>
      <c r="AT198" s="283" t="s">
        <v>3917</v>
      </c>
      <c r="AU198" s="283" t="s">
        <v>3988</v>
      </c>
      <c r="AV198" s="283"/>
      <c r="AW198" s="283" t="s">
        <v>4064</v>
      </c>
      <c r="AX198" s="283"/>
      <c r="AY198" s="283">
        <v>90</v>
      </c>
      <c r="AZ198" s="283">
        <v>140</v>
      </c>
      <c r="BA198" s="283">
        <v>4.2</v>
      </c>
      <c r="BB198" s="283">
        <v>8</v>
      </c>
      <c r="BC198" s="283">
        <v>80</v>
      </c>
      <c r="BD198" s="283">
        <v>0</v>
      </c>
      <c r="BE198" s="283">
        <v>75</v>
      </c>
      <c r="BF198" s="283">
        <v>47</v>
      </c>
      <c r="BG198" s="283">
        <v>50</v>
      </c>
      <c r="BH198" s="283">
        <v>60</v>
      </c>
      <c r="BI198" s="283">
        <v>60</v>
      </c>
      <c r="BJ198" s="283">
        <v>0</v>
      </c>
      <c r="BK198" s="283">
        <v>0</v>
      </c>
      <c r="BL198" s="283">
        <v>13</v>
      </c>
      <c r="BM198" s="283">
        <v>34</v>
      </c>
      <c r="BN198" s="283">
        <v>15</v>
      </c>
      <c r="BO198" s="283" t="s">
        <v>3904</v>
      </c>
      <c r="BP198" s="283" t="s">
        <v>5001</v>
      </c>
      <c r="BQ198" s="283"/>
      <c r="BR198" s="283"/>
      <c r="BS198" s="283" t="s">
        <v>5004</v>
      </c>
    </row>
    <row r="199" spans="1:71">
      <c r="A199" s="283">
        <v>10020613</v>
      </c>
      <c r="B199" s="283" t="s">
        <v>909</v>
      </c>
      <c r="C199" s="283">
        <v>5</v>
      </c>
      <c r="D199" s="283" t="s">
        <v>57</v>
      </c>
      <c r="E199" s="283" t="s">
        <v>3896</v>
      </c>
      <c r="F199" s="283" t="s">
        <v>3897</v>
      </c>
      <c r="G199" s="283" t="s">
        <v>3918</v>
      </c>
      <c r="H199" s="283">
        <v>74</v>
      </c>
      <c r="I199" s="283">
        <v>2</v>
      </c>
      <c r="J199" s="283">
        <v>4</v>
      </c>
      <c r="K199" s="283">
        <v>4</v>
      </c>
      <c r="L199" s="283">
        <v>25</v>
      </c>
      <c r="M199" s="283" t="s">
        <v>3899</v>
      </c>
      <c r="N199" s="283">
        <v>28</v>
      </c>
      <c r="O199" s="283">
        <v>30</v>
      </c>
      <c r="P199" s="283">
        <v>88</v>
      </c>
      <c r="Q199" s="283">
        <v>20</v>
      </c>
      <c r="R199" s="283">
        <v>0</v>
      </c>
      <c r="S199" s="283">
        <v>0</v>
      </c>
      <c r="T199" s="283">
        <v>72</v>
      </c>
      <c r="U199" s="283">
        <v>20</v>
      </c>
      <c r="V199" s="283">
        <v>60</v>
      </c>
      <c r="W199" s="283">
        <v>30</v>
      </c>
      <c r="X199" s="283">
        <v>40</v>
      </c>
      <c r="Y199" s="283">
        <v>91</v>
      </c>
      <c r="Z199" s="283">
        <v>25</v>
      </c>
      <c r="AA199" s="283">
        <v>45</v>
      </c>
      <c r="AB199" s="283">
        <v>18</v>
      </c>
      <c r="AC199" s="283">
        <v>43</v>
      </c>
      <c r="AD199" s="283">
        <v>0</v>
      </c>
      <c r="AE199" s="283">
        <v>0</v>
      </c>
      <c r="AF199" s="283">
        <v>3</v>
      </c>
      <c r="AG199" s="283">
        <v>3</v>
      </c>
      <c r="AH199" s="283">
        <v>3</v>
      </c>
      <c r="AI199" s="283">
        <v>3</v>
      </c>
      <c r="AJ199" s="283">
        <v>12</v>
      </c>
      <c r="AK199" s="283">
        <v>75</v>
      </c>
      <c r="AL199" s="283"/>
      <c r="AM199" s="283"/>
      <c r="AN199" s="283"/>
      <c r="AO199" s="283">
        <v>300</v>
      </c>
      <c r="AP199" s="283" t="s">
        <v>3900</v>
      </c>
      <c r="AQ199" s="283">
        <v>20</v>
      </c>
      <c r="AR199" s="283">
        <v>4</v>
      </c>
      <c r="AS199" s="283" t="s">
        <v>3991</v>
      </c>
      <c r="AT199" s="283" t="s">
        <v>2427</v>
      </c>
      <c r="AU199" s="283"/>
      <c r="AV199" s="283"/>
      <c r="AW199" s="283" t="s">
        <v>4065</v>
      </c>
      <c r="AX199" s="283"/>
      <c r="AY199" s="283">
        <v>95</v>
      </c>
      <c r="AZ199" s="283">
        <v>140</v>
      </c>
      <c r="BA199" s="283">
        <v>4.2</v>
      </c>
      <c r="BB199" s="283">
        <v>8</v>
      </c>
      <c r="BC199" s="283">
        <v>88</v>
      </c>
      <c r="BD199" s="283">
        <v>0</v>
      </c>
      <c r="BE199" s="283">
        <v>72</v>
      </c>
      <c r="BF199" s="283">
        <v>60</v>
      </c>
      <c r="BG199" s="283">
        <v>50</v>
      </c>
      <c r="BH199" s="283">
        <v>60</v>
      </c>
      <c r="BI199" s="283">
        <v>60</v>
      </c>
      <c r="BJ199" s="283">
        <v>0</v>
      </c>
      <c r="BK199" s="283">
        <v>0</v>
      </c>
      <c r="BL199" s="283">
        <v>13</v>
      </c>
      <c r="BM199" s="283">
        <v>46</v>
      </c>
      <c r="BN199" s="283">
        <v>30</v>
      </c>
      <c r="BO199" s="283" t="s">
        <v>3904</v>
      </c>
      <c r="BP199" s="283" t="s">
        <v>5001</v>
      </c>
      <c r="BQ199" s="283"/>
      <c r="BR199" s="283"/>
      <c r="BS199" s="283" t="s">
        <v>5004</v>
      </c>
    </row>
    <row r="200" spans="1:71">
      <c r="A200" s="283">
        <v>10020713</v>
      </c>
      <c r="B200" s="283" t="s">
        <v>910</v>
      </c>
      <c r="C200" s="283">
        <v>5</v>
      </c>
      <c r="D200" s="283" t="s">
        <v>57</v>
      </c>
      <c r="E200" s="283" t="s">
        <v>3896</v>
      </c>
      <c r="F200" s="283" t="s">
        <v>3897</v>
      </c>
      <c r="G200" s="283" t="s">
        <v>3918</v>
      </c>
      <c r="H200" s="283">
        <v>75</v>
      </c>
      <c r="I200" s="283">
        <v>1</v>
      </c>
      <c r="J200" s="283">
        <v>5</v>
      </c>
      <c r="K200" s="283">
        <v>5</v>
      </c>
      <c r="L200" s="283">
        <v>13</v>
      </c>
      <c r="M200" s="283" t="s">
        <v>3899</v>
      </c>
      <c r="N200" s="283">
        <v>27.5</v>
      </c>
      <c r="O200" s="283">
        <v>30</v>
      </c>
      <c r="P200" s="283">
        <v>88</v>
      </c>
      <c r="Q200" s="283">
        <v>20</v>
      </c>
      <c r="R200" s="283">
        <v>0</v>
      </c>
      <c r="S200" s="283">
        <v>0</v>
      </c>
      <c r="T200" s="283">
        <v>80</v>
      </c>
      <c r="U200" s="283">
        <v>20</v>
      </c>
      <c r="V200" s="283">
        <v>63</v>
      </c>
      <c r="W200" s="283">
        <v>30</v>
      </c>
      <c r="X200" s="283">
        <v>40</v>
      </c>
      <c r="Y200" s="283">
        <v>91</v>
      </c>
      <c r="Z200" s="283">
        <v>24</v>
      </c>
      <c r="AA200" s="283">
        <v>44</v>
      </c>
      <c r="AB200" s="283">
        <v>17</v>
      </c>
      <c r="AC200" s="283">
        <v>42</v>
      </c>
      <c r="AD200" s="283">
        <v>0</v>
      </c>
      <c r="AE200" s="283">
        <v>0</v>
      </c>
      <c r="AF200" s="283">
        <v>3</v>
      </c>
      <c r="AG200" s="283">
        <v>3</v>
      </c>
      <c r="AH200" s="283">
        <v>3</v>
      </c>
      <c r="AI200" s="283">
        <v>3</v>
      </c>
      <c r="AJ200" s="283">
        <v>12</v>
      </c>
      <c r="AK200" s="283">
        <v>75</v>
      </c>
      <c r="AL200" s="283">
        <v>500</v>
      </c>
      <c r="AM200" s="283">
        <v>1000</v>
      </c>
      <c r="AN200" s="283">
        <v>1500</v>
      </c>
      <c r="AO200" s="283">
        <v>300</v>
      </c>
      <c r="AP200" s="283" t="s">
        <v>3900</v>
      </c>
      <c r="AQ200" s="283">
        <v>20</v>
      </c>
      <c r="AR200" s="283">
        <v>4</v>
      </c>
      <c r="AS200" s="283" t="s">
        <v>2427</v>
      </c>
      <c r="AT200" s="283" t="s">
        <v>3991</v>
      </c>
      <c r="AU200" s="283"/>
      <c r="AV200" s="283"/>
      <c r="AW200" s="283" t="s">
        <v>4066</v>
      </c>
      <c r="AX200" s="283"/>
      <c r="AY200" s="283">
        <v>95</v>
      </c>
      <c r="AZ200" s="283">
        <v>140</v>
      </c>
      <c r="BA200" s="283">
        <v>4.2</v>
      </c>
      <c r="BB200" s="283">
        <v>8</v>
      </c>
      <c r="BC200" s="283">
        <v>88</v>
      </c>
      <c r="BD200" s="283">
        <v>0</v>
      </c>
      <c r="BE200" s="283">
        <v>80</v>
      </c>
      <c r="BF200" s="283">
        <v>65</v>
      </c>
      <c r="BG200" s="283">
        <v>50</v>
      </c>
      <c r="BH200" s="283">
        <v>60</v>
      </c>
      <c r="BI200" s="283">
        <v>60</v>
      </c>
      <c r="BJ200" s="283">
        <v>0</v>
      </c>
      <c r="BK200" s="283">
        <v>0</v>
      </c>
      <c r="BL200" s="283">
        <v>13</v>
      </c>
      <c r="BM200" s="283">
        <v>46</v>
      </c>
      <c r="BN200" s="283">
        <v>30</v>
      </c>
      <c r="BO200" s="283" t="s">
        <v>3904</v>
      </c>
      <c r="BP200" s="283" t="s">
        <v>5001</v>
      </c>
      <c r="BQ200" s="283"/>
      <c r="BR200" s="283"/>
      <c r="BS200" s="283" t="s">
        <v>5004</v>
      </c>
    </row>
    <row r="201" spans="1:71">
      <c r="A201" s="283">
        <v>10020813</v>
      </c>
      <c r="B201" s="283" t="s">
        <v>4067</v>
      </c>
      <c r="C201" s="283">
        <v>5</v>
      </c>
      <c r="D201" s="283" t="s">
        <v>57</v>
      </c>
      <c r="E201" s="283" t="s">
        <v>3896</v>
      </c>
      <c r="F201" s="283" t="s">
        <v>3897</v>
      </c>
      <c r="G201" s="283" t="s">
        <v>3918</v>
      </c>
      <c r="H201" s="283">
        <v>75</v>
      </c>
      <c r="I201" s="283">
        <v>1</v>
      </c>
      <c r="J201" s="283">
        <v>4</v>
      </c>
      <c r="K201" s="283">
        <v>4</v>
      </c>
      <c r="L201" s="283">
        <v>24</v>
      </c>
      <c r="M201" s="283" t="s">
        <v>3899</v>
      </c>
      <c r="N201" s="283">
        <v>27.5</v>
      </c>
      <c r="O201" s="283">
        <v>30</v>
      </c>
      <c r="P201" s="283">
        <v>88</v>
      </c>
      <c r="Q201" s="283">
        <v>20</v>
      </c>
      <c r="R201" s="283">
        <v>0</v>
      </c>
      <c r="S201" s="283">
        <v>0</v>
      </c>
      <c r="T201" s="283">
        <v>80</v>
      </c>
      <c r="U201" s="283">
        <v>20</v>
      </c>
      <c r="V201" s="283">
        <v>66</v>
      </c>
      <c r="W201" s="283">
        <v>30</v>
      </c>
      <c r="X201" s="283">
        <v>40</v>
      </c>
      <c r="Y201" s="283">
        <v>91</v>
      </c>
      <c r="Z201" s="283">
        <v>24</v>
      </c>
      <c r="AA201" s="283">
        <v>44</v>
      </c>
      <c r="AB201" s="283">
        <v>17</v>
      </c>
      <c r="AC201" s="283">
        <v>42</v>
      </c>
      <c r="AD201" s="283">
        <v>0</v>
      </c>
      <c r="AE201" s="283">
        <v>0</v>
      </c>
      <c r="AF201" s="283">
        <v>3</v>
      </c>
      <c r="AG201" s="283">
        <v>3</v>
      </c>
      <c r="AH201" s="283">
        <v>3</v>
      </c>
      <c r="AI201" s="283">
        <v>3</v>
      </c>
      <c r="AJ201" s="283">
        <v>12</v>
      </c>
      <c r="AK201" s="283">
        <v>0</v>
      </c>
      <c r="AL201" s="283"/>
      <c r="AM201" s="283"/>
      <c r="AN201" s="283"/>
      <c r="AO201" s="283"/>
      <c r="AP201" s="283"/>
      <c r="AQ201" s="283"/>
      <c r="AR201" s="283">
        <v>4</v>
      </c>
      <c r="AS201" s="283" t="s">
        <v>2427</v>
      </c>
      <c r="AT201" s="283" t="s">
        <v>3991</v>
      </c>
      <c r="AU201" s="283" t="s">
        <v>1980</v>
      </c>
      <c r="AV201" s="283"/>
      <c r="AW201" s="283" t="s">
        <v>4068</v>
      </c>
      <c r="AX201" s="283"/>
      <c r="AY201" s="283">
        <v>95</v>
      </c>
      <c r="AZ201" s="283">
        <v>140</v>
      </c>
      <c r="BA201" s="283">
        <v>4.2</v>
      </c>
      <c r="BB201" s="283">
        <v>8</v>
      </c>
      <c r="BC201" s="283">
        <v>88</v>
      </c>
      <c r="BD201" s="283">
        <v>0</v>
      </c>
      <c r="BE201" s="283">
        <v>80</v>
      </c>
      <c r="BF201" s="283">
        <v>69</v>
      </c>
      <c r="BG201" s="283">
        <v>50</v>
      </c>
      <c r="BH201" s="283">
        <v>60</v>
      </c>
      <c r="BI201" s="283">
        <v>60</v>
      </c>
      <c r="BJ201" s="283">
        <v>0</v>
      </c>
      <c r="BK201" s="283">
        <v>0</v>
      </c>
      <c r="BL201" s="283">
        <v>33</v>
      </c>
      <c r="BM201" s="283">
        <v>55</v>
      </c>
      <c r="BN201" s="283">
        <v>34</v>
      </c>
      <c r="BO201" s="283" t="s">
        <v>3904</v>
      </c>
      <c r="BP201" s="283" t="s">
        <v>5001</v>
      </c>
      <c r="BQ201" s="283"/>
      <c r="BR201" s="283"/>
      <c r="BS201" s="283" t="s">
        <v>5004</v>
      </c>
    </row>
    <row r="202" spans="1:71">
      <c r="A202" s="283">
        <v>10020913</v>
      </c>
      <c r="B202" s="283" t="s">
        <v>656</v>
      </c>
      <c r="C202" s="283">
        <v>6</v>
      </c>
      <c r="D202" s="283" t="s">
        <v>57</v>
      </c>
      <c r="E202" s="283" t="s">
        <v>3896</v>
      </c>
      <c r="F202" s="283" t="s">
        <v>3897</v>
      </c>
      <c r="G202" s="283" t="s">
        <v>3918</v>
      </c>
      <c r="H202" s="283">
        <v>84</v>
      </c>
      <c r="I202" s="283">
        <v>0</v>
      </c>
      <c r="J202" s="283">
        <v>6</v>
      </c>
      <c r="K202" s="283">
        <v>6</v>
      </c>
      <c r="L202" s="283">
        <v>24</v>
      </c>
      <c r="M202" s="283" t="s">
        <v>3899</v>
      </c>
      <c r="N202" s="283">
        <v>33</v>
      </c>
      <c r="O202" s="283">
        <v>30</v>
      </c>
      <c r="P202" s="283">
        <v>91</v>
      </c>
      <c r="Q202" s="283">
        <v>25</v>
      </c>
      <c r="R202" s="283">
        <v>0</v>
      </c>
      <c r="S202" s="283">
        <v>0</v>
      </c>
      <c r="T202" s="283">
        <v>82</v>
      </c>
      <c r="U202" s="283">
        <v>20</v>
      </c>
      <c r="V202" s="283">
        <v>73</v>
      </c>
      <c r="W202" s="283">
        <v>35</v>
      </c>
      <c r="X202" s="283">
        <v>41</v>
      </c>
      <c r="Y202" s="283">
        <v>97</v>
      </c>
      <c r="Z202" s="283">
        <v>30</v>
      </c>
      <c r="AA202" s="283">
        <v>50</v>
      </c>
      <c r="AB202" s="283">
        <v>20</v>
      </c>
      <c r="AC202" s="283">
        <v>45</v>
      </c>
      <c r="AD202" s="283">
        <v>0</v>
      </c>
      <c r="AE202" s="283">
        <v>0</v>
      </c>
      <c r="AF202" s="283">
        <v>3</v>
      </c>
      <c r="AG202" s="283">
        <v>3</v>
      </c>
      <c r="AH202" s="283">
        <v>3</v>
      </c>
      <c r="AI202" s="283">
        <v>3</v>
      </c>
      <c r="AJ202" s="283">
        <v>12</v>
      </c>
      <c r="AK202" s="283">
        <v>91</v>
      </c>
      <c r="AL202" s="283">
        <v>600</v>
      </c>
      <c r="AM202" s="283">
        <v>1200</v>
      </c>
      <c r="AN202" s="283">
        <v>1700</v>
      </c>
      <c r="AO202" s="283">
        <v>500</v>
      </c>
      <c r="AP202" s="283" t="s">
        <v>3900</v>
      </c>
      <c r="AQ202" s="283">
        <v>20</v>
      </c>
      <c r="AR202" s="283">
        <v>4</v>
      </c>
      <c r="AS202" s="283" t="s">
        <v>4069</v>
      </c>
      <c r="AT202" s="283" t="s">
        <v>3991</v>
      </c>
      <c r="AU202" s="283" t="s">
        <v>774</v>
      </c>
      <c r="AV202" s="283"/>
      <c r="AW202" s="283" t="s">
        <v>4070</v>
      </c>
      <c r="AX202" s="283"/>
      <c r="AY202" s="283">
        <v>135</v>
      </c>
      <c r="AZ202" s="283">
        <v>175</v>
      </c>
      <c r="BA202" s="283">
        <v>4.8</v>
      </c>
      <c r="BB202" s="283">
        <v>9</v>
      </c>
      <c r="BC202" s="283">
        <v>91</v>
      </c>
      <c r="BD202" s="283">
        <v>0</v>
      </c>
      <c r="BE202" s="283">
        <v>82</v>
      </c>
      <c r="BF202" s="283">
        <v>86</v>
      </c>
      <c r="BG202" s="283">
        <v>50</v>
      </c>
      <c r="BH202" s="283">
        <v>60</v>
      </c>
      <c r="BI202" s="283">
        <v>60</v>
      </c>
      <c r="BJ202" s="283">
        <v>0</v>
      </c>
      <c r="BK202" s="283">
        <v>10</v>
      </c>
      <c r="BL202" s="283">
        <v>19</v>
      </c>
      <c r="BM202" s="283">
        <v>67</v>
      </c>
      <c r="BN202" s="283">
        <v>30</v>
      </c>
      <c r="BO202" s="283" t="s">
        <v>3904</v>
      </c>
      <c r="BP202" s="283" t="s">
        <v>5001</v>
      </c>
      <c r="BQ202" s="283"/>
      <c r="BR202" s="283"/>
      <c r="BS202" s="283" t="s">
        <v>5004</v>
      </c>
    </row>
    <row r="203" spans="1:71">
      <c r="A203" s="283">
        <v>10021013</v>
      </c>
      <c r="B203" s="283" t="s">
        <v>4071</v>
      </c>
      <c r="C203" s="283">
        <v>6</v>
      </c>
      <c r="D203" s="283" t="s">
        <v>57</v>
      </c>
      <c r="E203" s="283" t="s">
        <v>3896</v>
      </c>
      <c r="F203" s="283" t="s">
        <v>3897</v>
      </c>
      <c r="G203" s="283" t="s">
        <v>3918</v>
      </c>
      <c r="H203" s="283">
        <v>84</v>
      </c>
      <c r="I203" s="283">
        <v>0</v>
      </c>
      <c r="J203" s="283">
        <v>4</v>
      </c>
      <c r="K203" s="283">
        <v>4</v>
      </c>
      <c r="L203" s="283">
        <v>24</v>
      </c>
      <c r="M203" s="283" t="s">
        <v>3899</v>
      </c>
      <c r="N203" s="283">
        <v>33</v>
      </c>
      <c r="O203" s="283">
        <v>30</v>
      </c>
      <c r="P203" s="283">
        <v>91</v>
      </c>
      <c r="Q203" s="283">
        <v>25</v>
      </c>
      <c r="R203" s="283">
        <v>0</v>
      </c>
      <c r="S203" s="283">
        <v>0</v>
      </c>
      <c r="T203" s="283">
        <v>82</v>
      </c>
      <c r="U203" s="283">
        <v>20</v>
      </c>
      <c r="V203" s="283">
        <v>71</v>
      </c>
      <c r="W203" s="283">
        <v>35</v>
      </c>
      <c r="X203" s="283">
        <v>41</v>
      </c>
      <c r="Y203" s="283">
        <v>97</v>
      </c>
      <c r="Z203" s="283">
        <v>30</v>
      </c>
      <c r="AA203" s="283">
        <v>50</v>
      </c>
      <c r="AB203" s="283">
        <v>18</v>
      </c>
      <c r="AC203" s="283">
        <v>43</v>
      </c>
      <c r="AD203" s="283">
        <v>0</v>
      </c>
      <c r="AE203" s="283">
        <v>0</v>
      </c>
      <c r="AF203" s="283">
        <v>3</v>
      </c>
      <c r="AG203" s="283">
        <v>3</v>
      </c>
      <c r="AH203" s="283">
        <v>3</v>
      </c>
      <c r="AI203" s="283">
        <v>3</v>
      </c>
      <c r="AJ203" s="283">
        <v>12</v>
      </c>
      <c r="AK203" s="283">
        <v>0</v>
      </c>
      <c r="AL203" s="283"/>
      <c r="AM203" s="283"/>
      <c r="AN203" s="283"/>
      <c r="AO203" s="283"/>
      <c r="AP203" s="283"/>
      <c r="AQ203" s="283"/>
      <c r="AR203" s="283">
        <v>4</v>
      </c>
      <c r="AS203" s="283" t="s">
        <v>4069</v>
      </c>
      <c r="AT203" s="283" t="s">
        <v>3991</v>
      </c>
      <c r="AU203" s="283" t="s">
        <v>774</v>
      </c>
      <c r="AV203" s="283"/>
      <c r="AW203" s="283" t="s">
        <v>4072</v>
      </c>
      <c r="AX203" s="283"/>
      <c r="AY203" s="283">
        <v>135</v>
      </c>
      <c r="AZ203" s="283">
        <v>175</v>
      </c>
      <c r="BA203" s="283">
        <v>4.8</v>
      </c>
      <c r="BB203" s="283">
        <v>9</v>
      </c>
      <c r="BC203" s="283">
        <v>91</v>
      </c>
      <c r="BD203" s="283">
        <v>0</v>
      </c>
      <c r="BE203" s="283">
        <v>82</v>
      </c>
      <c r="BF203" s="283">
        <v>83</v>
      </c>
      <c r="BG203" s="283">
        <v>50</v>
      </c>
      <c r="BH203" s="283">
        <v>60</v>
      </c>
      <c r="BI203" s="283">
        <v>60</v>
      </c>
      <c r="BJ203" s="283">
        <v>0</v>
      </c>
      <c r="BK203" s="283">
        <v>10</v>
      </c>
      <c r="BL203" s="283">
        <v>19</v>
      </c>
      <c r="BM203" s="283">
        <v>67</v>
      </c>
      <c r="BN203" s="283">
        <v>30</v>
      </c>
      <c r="BO203" s="283" t="s">
        <v>3904</v>
      </c>
      <c r="BP203" s="283" t="s">
        <v>5001</v>
      </c>
      <c r="BQ203" s="283"/>
      <c r="BR203" s="283"/>
      <c r="BS203" s="283" t="s">
        <v>5004</v>
      </c>
    </row>
    <row r="204" spans="1:71">
      <c r="A204" s="283">
        <v>10021113</v>
      </c>
      <c r="B204" s="283" t="s">
        <v>4073</v>
      </c>
      <c r="C204" s="283">
        <v>5</v>
      </c>
      <c r="D204" s="283" t="s">
        <v>57</v>
      </c>
      <c r="E204" s="283" t="s">
        <v>3896</v>
      </c>
      <c r="F204" s="283" t="s">
        <v>3897</v>
      </c>
      <c r="G204" s="283" t="s">
        <v>3922</v>
      </c>
      <c r="H204" s="283">
        <v>54</v>
      </c>
      <c r="I204" s="283">
        <v>2</v>
      </c>
      <c r="J204" s="283">
        <v>2</v>
      </c>
      <c r="K204" s="283">
        <v>2</v>
      </c>
      <c r="L204" s="283">
        <v>10</v>
      </c>
      <c r="M204" s="283" t="s">
        <v>3899</v>
      </c>
      <c r="N204" s="283">
        <v>22</v>
      </c>
      <c r="O204" s="283">
        <v>30</v>
      </c>
      <c r="P204" s="283">
        <v>59</v>
      </c>
      <c r="Q204" s="283">
        <v>20</v>
      </c>
      <c r="R204" s="283">
        <v>0</v>
      </c>
      <c r="S204" s="283">
        <v>0</v>
      </c>
      <c r="T204" s="283">
        <v>59</v>
      </c>
      <c r="U204" s="283">
        <v>20</v>
      </c>
      <c r="V204" s="283">
        <v>18</v>
      </c>
      <c r="W204" s="283">
        <v>30</v>
      </c>
      <c r="X204" s="283">
        <v>40</v>
      </c>
      <c r="Y204" s="283">
        <v>91</v>
      </c>
      <c r="Z204" s="283">
        <v>22</v>
      </c>
      <c r="AA204" s="283">
        <v>42</v>
      </c>
      <c r="AB204" s="283">
        <v>10</v>
      </c>
      <c r="AC204" s="283">
        <v>35</v>
      </c>
      <c r="AD204" s="283">
        <v>0</v>
      </c>
      <c r="AE204" s="283">
        <v>0</v>
      </c>
      <c r="AF204" s="283">
        <v>3</v>
      </c>
      <c r="AG204" s="283">
        <v>3</v>
      </c>
      <c r="AH204" s="283">
        <v>3</v>
      </c>
      <c r="AI204" s="283">
        <v>3</v>
      </c>
      <c r="AJ204" s="283">
        <v>12</v>
      </c>
      <c r="AK204" s="283">
        <v>60</v>
      </c>
      <c r="AL204" s="283">
        <v>1200</v>
      </c>
      <c r="AM204" s="283">
        <v>1200</v>
      </c>
      <c r="AN204" s="283">
        <v>1200</v>
      </c>
      <c r="AO204" s="283">
        <v>100</v>
      </c>
      <c r="AP204" s="283" t="s">
        <v>3900</v>
      </c>
      <c r="AQ204" s="283">
        <v>12</v>
      </c>
      <c r="AR204" s="283">
        <v>4</v>
      </c>
      <c r="AS204" s="283" t="s">
        <v>3923</v>
      </c>
      <c r="AT204" s="283"/>
      <c r="AU204" s="283"/>
      <c r="AV204" s="283"/>
      <c r="AW204" s="283"/>
      <c r="AX204" s="283"/>
      <c r="AY204" s="283">
        <v>70</v>
      </c>
      <c r="AZ204" s="283">
        <v>110</v>
      </c>
      <c r="BA204" s="283">
        <v>2.25</v>
      </c>
      <c r="BB204" s="283">
        <v>4.55</v>
      </c>
      <c r="BC204" s="283">
        <v>59</v>
      </c>
      <c r="BD204" s="283">
        <v>0</v>
      </c>
      <c r="BE204" s="283">
        <v>59</v>
      </c>
      <c r="BF204" s="283">
        <v>9</v>
      </c>
      <c r="BG204" s="283">
        <v>50</v>
      </c>
      <c r="BH204" s="283">
        <v>60</v>
      </c>
      <c r="BI204" s="283">
        <v>60</v>
      </c>
      <c r="BJ204" s="283">
        <v>0</v>
      </c>
      <c r="BK204" s="283">
        <v>0</v>
      </c>
      <c r="BL204" s="283">
        <v>9</v>
      </c>
      <c r="BM204" s="283">
        <v>13</v>
      </c>
      <c r="BN204" s="283">
        <v>0</v>
      </c>
      <c r="BO204" s="283" t="s">
        <v>3904</v>
      </c>
      <c r="BP204" s="283" t="s">
        <v>5001</v>
      </c>
      <c r="BQ204" s="283" t="s">
        <v>5298</v>
      </c>
      <c r="BR204" s="283" t="s">
        <v>5299</v>
      </c>
      <c r="BS204" s="283" t="s">
        <v>5004</v>
      </c>
    </row>
    <row r="205" spans="1:71">
      <c r="A205" s="283">
        <v>10021313</v>
      </c>
      <c r="B205" s="283" t="s">
        <v>4074</v>
      </c>
      <c r="C205" s="283">
        <v>5</v>
      </c>
      <c r="D205" s="283" t="s">
        <v>57</v>
      </c>
      <c r="E205" s="283" t="s">
        <v>3896</v>
      </c>
      <c r="F205" s="283" t="s">
        <v>3897</v>
      </c>
      <c r="G205" s="283" t="s">
        <v>3922</v>
      </c>
      <c r="H205" s="283">
        <v>75</v>
      </c>
      <c r="I205" s="283">
        <v>1</v>
      </c>
      <c r="J205" s="283">
        <v>3</v>
      </c>
      <c r="K205" s="283">
        <v>3</v>
      </c>
      <c r="L205" s="283">
        <v>10</v>
      </c>
      <c r="M205" s="283" t="s">
        <v>3899</v>
      </c>
      <c r="N205" s="283">
        <v>31</v>
      </c>
      <c r="O205" s="283">
        <v>30</v>
      </c>
      <c r="P205" s="283">
        <v>81</v>
      </c>
      <c r="Q205" s="283">
        <v>20</v>
      </c>
      <c r="R205" s="283">
        <v>0</v>
      </c>
      <c r="S205" s="283">
        <v>0</v>
      </c>
      <c r="T205" s="283">
        <v>78</v>
      </c>
      <c r="U205" s="283">
        <v>20</v>
      </c>
      <c r="V205" s="283">
        <v>35</v>
      </c>
      <c r="W205" s="283">
        <v>30</v>
      </c>
      <c r="X205" s="283">
        <v>40</v>
      </c>
      <c r="Y205" s="283">
        <v>91</v>
      </c>
      <c r="Z205" s="283">
        <v>28</v>
      </c>
      <c r="AA205" s="283">
        <v>48</v>
      </c>
      <c r="AB205" s="283">
        <v>14</v>
      </c>
      <c r="AC205" s="283">
        <v>39</v>
      </c>
      <c r="AD205" s="283">
        <v>0</v>
      </c>
      <c r="AE205" s="283">
        <v>0</v>
      </c>
      <c r="AF205" s="283">
        <v>3</v>
      </c>
      <c r="AG205" s="283">
        <v>3</v>
      </c>
      <c r="AH205" s="283">
        <v>3</v>
      </c>
      <c r="AI205" s="283">
        <v>3</v>
      </c>
      <c r="AJ205" s="283">
        <v>12</v>
      </c>
      <c r="AK205" s="283">
        <v>0</v>
      </c>
      <c r="AL205" s="283"/>
      <c r="AM205" s="283"/>
      <c r="AN205" s="283"/>
      <c r="AO205" s="283"/>
      <c r="AP205" s="283"/>
      <c r="AQ205" s="283"/>
      <c r="AR205" s="283">
        <v>4</v>
      </c>
      <c r="AS205" s="283" t="s">
        <v>3992</v>
      </c>
      <c r="AT205" s="283" t="s">
        <v>3993</v>
      </c>
      <c r="AU205" s="283"/>
      <c r="AV205" s="283"/>
      <c r="AW205" s="283" t="s">
        <v>4075</v>
      </c>
      <c r="AX205" s="283"/>
      <c r="AY205" s="283">
        <v>90</v>
      </c>
      <c r="AZ205" s="283">
        <v>130</v>
      </c>
      <c r="BA205" s="283">
        <v>4.2</v>
      </c>
      <c r="BB205" s="283">
        <v>8</v>
      </c>
      <c r="BC205" s="283">
        <v>81</v>
      </c>
      <c r="BD205" s="283">
        <v>0</v>
      </c>
      <c r="BE205" s="283">
        <v>78</v>
      </c>
      <c r="BF205" s="283">
        <v>18</v>
      </c>
      <c r="BG205" s="283">
        <v>50</v>
      </c>
      <c r="BH205" s="283">
        <v>60</v>
      </c>
      <c r="BI205" s="283">
        <v>60</v>
      </c>
      <c r="BJ205" s="283">
        <v>0</v>
      </c>
      <c r="BK205" s="283">
        <v>20</v>
      </c>
      <c r="BL205" s="283">
        <v>18</v>
      </c>
      <c r="BM205" s="283">
        <v>42</v>
      </c>
      <c r="BN205" s="283">
        <v>0</v>
      </c>
      <c r="BO205" s="283" t="s">
        <v>3904</v>
      </c>
      <c r="BP205" s="283" t="s">
        <v>5001</v>
      </c>
      <c r="BQ205" s="283"/>
      <c r="BR205" s="283"/>
      <c r="BS205" s="283" t="s">
        <v>5004</v>
      </c>
    </row>
    <row r="206" spans="1:71">
      <c r="A206" s="283">
        <v>10021413</v>
      </c>
      <c r="B206" s="283" t="s">
        <v>559</v>
      </c>
      <c r="C206" s="283">
        <v>5</v>
      </c>
      <c r="D206" s="283" t="s">
        <v>57</v>
      </c>
      <c r="E206" s="283" t="s">
        <v>3896</v>
      </c>
      <c r="F206" s="283" t="s">
        <v>3897</v>
      </c>
      <c r="G206" s="283" t="s">
        <v>559</v>
      </c>
      <c r="H206" s="283">
        <v>92</v>
      </c>
      <c r="I206" s="283">
        <v>0</v>
      </c>
      <c r="J206" s="283">
        <v>3</v>
      </c>
      <c r="K206" s="283">
        <v>3</v>
      </c>
      <c r="L206" s="283">
        <v>8</v>
      </c>
      <c r="M206" s="283" t="s">
        <v>3899</v>
      </c>
      <c r="N206" s="283">
        <v>28</v>
      </c>
      <c r="O206" s="283">
        <v>30</v>
      </c>
      <c r="P206" s="283">
        <v>86</v>
      </c>
      <c r="Q206" s="283">
        <v>25</v>
      </c>
      <c r="R206" s="283">
        <v>0</v>
      </c>
      <c r="S206" s="283">
        <v>0</v>
      </c>
      <c r="T206" s="283">
        <v>77</v>
      </c>
      <c r="U206" s="283">
        <v>20</v>
      </c>
      <c r="V206" s="283">
        <v>37</v>
      </c>
      <c r="W206" s="283">
        <v>30</v>
      </c>
      <c r="X206" s="283">
        <v>40</v>
      </c>
      <c r="Y206" s="283">
        <v>91</v>
      </c>
      <c r="Z206" s="283">
        <v>29</v>
      </c>
      <c r="AA206" s="283">
        <v>49</v>
      </c>
      <c r="AB206" s="283">
        <v>11</v>
      </c>
      <c r="AC206" s="283">
        <v>36</v>
      </c>
      <c r="AD206" s="283">
        <v>0</v>
      </c>
      <c r="AE206" s="283">
        <v>0</v>
      </c>
      <c r="AF206" s="283">
        <v>4</v>
      </c>
      <c r="AG206" s="283">
        <v>4</v>
      </c>
      <c r="AH206" s="283">
        <v>4</v>
      </c>
      <c r="AI206" s="283">
        <v>4</v>
      </c>
      <c r="AJ206" s="283">
        <v>16</v>
      </c>
      <c r="AK206" s="283">
        <v>0</v>
      </c>
      <c r="AL206" s="283"/>
      <c r="AM206" s="283"/>
      <c r="AN206" s="283"/>
      <c r="AO206" s="283"/>
      <c r="AP206" s="283"/>
      <c r="AQ206" s="283"/>
      <c r="AR206" s="283">
        <v>4</v>
      </c>
      <c r="AS206" s="283" t="s">
        <v>4076</v>
      </c>
      <c r="AT206" s="283" t="s">
        <v>3993</v>
      </c>
      <c r="AU206" s="283"/>
      <c r="AV206" s="283"/>
      <c r="AW206" s="283" t="s">
        <v>4077</v>
      </c>
      <c r="AX206" s="283"/>
      <c r="AY206" s="283">
        <v>125</v>
      </c>
      <c r="AZ206" s="283">
        <v>165</v>
      </c>
      <c r="BA206" s="283">
        <v>4.8</v>
      </c>
      <c r="BB206" s="283">
        <v>9</v>
      </c>
      <c r="BC206" s="283">
        <v>86</v>
      </c>
      <c r="BD206" s="283">
        <v>0</v>
      </c>
      <c r="BE206" s="283">
        <v>77</v>
      </c>
      <c r="BF206" s="283">
        <v>20</v>
      </c>
      <c r="BG206" s="283">
        <v>50</v>
      </c>
      <c r="BH206" s="283">
        <v>60</v>
      </c>
      <c r="BI206" s="283">
        <v>60</v>
      </c>
      <c r="BJ206" s="283">
        <v>0</v>
      </c>
      <c r="BK206" s="283">
        <v>20</v>
      </c>
      <c r="BL206" s="283">
        <v>17</v>
      </c>
      <c r="BM206" s="283">
        <v>40</v>
      </c>
      <c r="BN206" s="283">
        <v>0</v>
      </c>
      <c r="BO206" s="283" t="s">
        <v>3904</v>
      </c>
      <c r="BP206" s="283" t="s">
        <v>5001</v>
      </c>
      <c r="BQ206" s="283"/>
      <c r="BR206" s="283"/>
      <c r="BS206" s="283" t="s">
        <v>5004</v>
      </c>
    </row>
    <row r="207" spans="1:71">
      <c r="A207" s="283">
        <v>10021613</v>
      </c>
      <c r="B207" s="283" t="s">
        <v>4078</v>
      </c>
      <c r="C207" s="283">
        <v>5</v>
      </c>
      <c r="D207" s="283" t="s">
        <v>57</v>
      </c>
      <c r="E207" s="283" t="s">
        <v>3896</v>
      </c>
      <c r="F207" s="283" t="s">
        <v>3897</v>
      </c>
      <c r="G207" s="283" t="s">
        <v>3978</v>
      </c>
      <c r="H207" s="283">
        <v>62</v>
      </c>
      <c r="I207" s="283">
        <v>2</v>
      </c>
      <c r="J207" s="283">
        <v>2</v>
      </c>
      <c r="K207" s="283">
        <v>2</v>
      </c>
      <c r="L207" s="283">
        <v>9</v>
      </c>
      <c r="M207" s="283" t="s">
        <v>3899</v>
      </c>
      <c r="N207" s="283">
        <v>31</v>
      </c>
      <c r="O207" s="283">
        <v>30</v>
      </c>
      <c r="P207" s="283">
        <v>65</v>
      </c>
      <c r="Q207" s="283">
        <v>25</v>
      </c>
      <c r="R207" s="283">
        <v>0</v>
      </c>
      <c r="S207" s="283">
        <v>0</v>
      </c>
      <c r="T207" s="283">
        <v>65</v>
      </c>
      <c r="U207" s="283">
        <v>15</v>
      </c>
      <c r="V207" s="283">
        <v>33</v>
      </c>
      <c r="W207" s="283">
        <v>30</v>
      </c>
      <c r="X207" s="283">
        <v>40</v>
      </c>
      <c r="Y207" s="283">
        <v>91</v>
      </c>
      <c r="Z207" s="283">
        <v>30</v>
      </c>
      <c r="AA207" s="283">
        <v>60</v>
      </c>
      <c r="AB207" s="283">
        <v>13</v>
      </c>
      <c r="AC207" s="283">
        <v>38</v>
      </c>
      <c r="AD207" s="283">
        <v>0</v>
      </c>
      <c r="AE207" s="283">
        <v>0</v>
      </c>
      <c r="AF207" s="283">
        <v>2</v>
      </c>
      <c r="AG207" s="283">
        <v>2</v>
      </c>
      <c r="AH207" s="283">
        <v>2</v>
      </c>
      <c r="AI207" s="283"/>
      <c r="AJ207" s="283">
        <v>6</v>
      </c>
      <c r="AK207" s="283">
        <v>0</v>
      </c>
      <c r="AL207" s="283"/>
      <c r="AM207" s="283"/>
      <c r="AN207" s="283"/>
      <c r="AO207" s="283"/>
      <c r="AP207" s="283"/>
      <c r="AQ207" s="283"/>
      <c r="AR207" s="283">
        <v>4</v>
      </c>
      <c r="AS207" s="283" t="s">
        <v>4079</v>
      </c>
      <c r="AT207" s="283"/>
      <c r="AU207" s="283"/>
      <c r="AV207" s="283"/>
      <c r="AW207" s="283"/>
      <c r="AX207" s="283"/>
      <c r="AY207" s="283">
        <v>80</v>
      </c>
      <c r="AZ207" s="283">
        <v>120</v>
      </c>
      <c r="BA207" s="283">
        <v>2.88</v>
      </c>
      <c r="BB207" s="283">
        <v>5.4</v>
      </c>
      <c r="BC207" s="283">
        <v>65</v>
      </c>
      <c r="BD207" s="283">
        <v>0</v>
      </c>
      <c r="BE207" s="283">
        <v>65</v>
      </c>
      <c r="BF207" s="283">
        <v>17</v>
      </c>
      <c r="BG207" s="283">
        <v>50</v>
      </c>
      <c r="BH207" s="283">
        <v>60</v>
      </c>
      <c r="BI207" s="283">
        <v>60</v>
      </c>
      <c r="BJ207" s="283">
        <v>0</v>
      </c>
      <c r="BK207" s="283">
        <v>0</v>
      </c>
      <c r="BL207" s="283">
        <v>7</v>
      </c>
      <c r="BM207" s="283">
        <v>7</v>
      </c>
      <c r="BN207" s="283">
        <v>0</v>
      </c>
      <c r="BO207" s="283" t="s">
        <v>3904</v>
      </c>
      <c r="BP207" s="283" t="s">
        <v>5001</v>
      </c>
      <c r="BQ207" s="283"/>
      <c r="BR207" s="283"/>
      <c r="BS207" s="283" t="s">
        <v>5004</v>
      </c>
    </row>
    <row r="208" spans="1:71">
      <c r="A208" s="283">
        <v>10021713</v>
      </c>
      <c r="B208" s="283" t="s">
        <v>4080</v>
      </c>
      <c r="C208" s="283">
        <v>5</v>
      </c>
      <c r="D208" s="283" t="s">
        <v>57</v>
      </c>
      <c r="E208" s="283" t="s">
        <v>3896</v>
      </c>
      <c r="F208" s="283" t="s">
        <v>3897</v>
      </c>
      <c r="G208" s="283" t="s">
        <v>3978</v>
      </c>
      <c r="H208" s="283">
        <v>66</v>
      </c>
      <c r="I208" s="283">
        <v>2</v>
      </c>
      <c r="J208" s="283">
        <v>2</v>
      </c>
      <c r="K208" s="283">
        <v>2</v>
      </c>
      <c r="L208" s="283">
        <v>9</v>
      </c>
      <c r="M208" s="283" t="s">
        <v>3899</v>
      </c>
      <c r="N208" s="283">
        <v>31</v>
      </c>
      <c r="O208" s="283">
        <v>30</v>
      </c>
      <c r="P208" s="283">
        <v>65</v>
      </c>
      <c r="Q208" s="283">
        <v>25</v>
      </c>
      <c r="R208" s="283">
        <v>0</v>
      </c>
      <c r="S208" s="283">
        <v>0</v>
      </c>
      <c r="T208" s="283">
        <v>70</v>
      </c>
      <c r="U208" s="283">
        <v>15</v>
      </c>
      <c r="V208" s="283">
        <v>33</v>
      </c>
      <c r="W208" s="283">
        <v>30</v>
      </c>
      <c r="X208" s="283">
        <v>40</v>
      </c>
      <c r="Y208" s="283">
        <v>91</v>
      </c>
      <c r="Z208" s="283">
        <v>30</v>
      </c>
      <c r="AA208" s="283">
        <v>60</v>
      </c>
      <c r="AB208" s="283">
        <v>13</v>
      </c>
      <c r="AC208" s="283">
        <v>38</v>
      </c>
      <c r="AD208" s="283">
        <v>0</v>
      </c>
      <c r="AE208" s="283">
        <v>0</v>
      </c>
      <c r="AF208" s="283">
        <v>2</v>
      </c>
      <c r="AG208" s="283">
        <v>2</v>
      </c>
      <c r="AH208" s="283">
        <v>2</v>
      </c>
      <c r="AI208" s="283"/>
      <c r="AJ208" s="283">
        <v>6</v>
      </c>
      <c r="AK208" s="283">
        <v>0</v>
      </c>
      <c r="AL208" s="283"/>
      <c r="AM208" s="283"/>
      <c r="AN208" s="283"/>
      <c r="AO208" s="283"/>
      <c r="AP208" s="283"/>
      <c r="AQ208" s="283"/>
      <c r="AR208" s="283">
        <v>4</v>
      </c>
      <c r="AS208" s="283" t="s">
        <v>4079</v>
      </c>
      <c r="AT208" s="283"/>
      <c r="AU208" s="283"/>
      <c r="AV208" s="283"/>
      <c r="AW208" s="283"/>
      <c r="AX208" s="283"/>
      <c r="AY208" s="283">
        <v>80</v>
      </c>
      <c r="AZ208" s="283">
        <v>120</v>
      </c>
      <c r="BA208" s="283">
        <v>2.88</v>
      </c>
      <c r="BB208" s="283">
        <v>5.4</v>
      </c>
      <c r="BC208" s="283">
        <v>65</v>
      </c>
      <c r="BD208" s="283">
        <v>0</v>
      </c>
      <c r="BE208" s="283">
        <v>70</v>
      </c>
      <c r="BF208" s="283">
        <v>17</v>
      </c>
      <c r="BG208" s="283">
        <v>50</v>
      </c>
      <c r="BH208" s="283">
        <v>60</v>
      </c>
      <c r="BI208" s="283">
        <v>60</v>
      </c>
      <c r="BJ208" s="283">
        <v>0</v>
      </c>
      <c r="BK208" s="283">
        <v>0</v>
      </c>
      <c r="BL208" s="283">
        <v>7</v>
      </c>
      <c r="BM208" s="283">
        <v>7</v>
      </c>
      <c r="BN208" s="283">
        <v>0</v>
      </c>
      <c r="BO208" s="283" t="s">
        <v>3904</v>
      </c>
      <c r="BP208" s="283" t="s">
        <v>5001</v>
      </c>
      <c r="BQ208" s="283"/>
      <c r="BR208" s="283"/>
      <c r="BS208" s="283" t="s">
        <v>5004</v>
      </c>
    </row>
    <row r="209" spans="1:71">
      <c r="A209" s="283">
        <v>10021811</v>
      </c>
      <c r="B209" s="283" t="s">
        <v>4081</v>
      </c>
      <c r="C209" s="283">
        <v>4</v>
      </c>
      <c r="D209" s="283" t="s">
        <v>260</v>
      </c>
      <c r="E209" s="283" t="s">
        <v>3957</v>
      </c>
      <c r="F209" s="283" t="s">
        <v>3940</v>
      </c>
      <c r="G209" s="283" t="s">
        <v>4082</v>
      </c>
      <c r="H209" s="283">
        <v>40</v>
      </c>
      <c r="I209" s="283">
        <v>0</v>
      </c>
      <c r="J209" s="283">
        <v>1</v>
      </c>
      <c r="K209" s="283">
        <v>2</v>
      </c>
      <c r="L209" s="283">
        <v>15</v>
      </c>
      <c r="M209" s="283" t="s">
        <v>3899</v>
      </c>
      <c r="N209" s="283">
        <v>23</v>
      </c>
      <c r="O209" s="283">
        <v>10</v>
      </c>
      <c r="P209" s="283">
        <v>35</v>
      </c>
      <c r="Q209" s="283">
        <v>30</v>
      </c>
      <c r="R209" s="283">
        <v>0</v>
      </c>
      <c r="S209" s="283">
        <v>0</v>
      </c>
      <c r="T209" s="283">
        <v>46</v>
      </c>
      <c r="U209" s="283">
        <v>20</v>
      </c>
      <c r="V209" s="283">
        <v>29</v>
      </c>
      <c r="W209" s="283">
        <v>30</v>
      </c>
      <c r="X209" s="283">
        <v>39</v>
      </c>
      <c r="Y209" s="283">
        <v>90</v>
      </c>
      <c r="Z209" s="283">
        <v>16</v>
      </c>
      <c r="AA209" s="283">
        <v>46</v>
      </c>
      <c r="AB209" s="283">
        <v>10</v>
      </c>
      <c r="AC209" s="283">
        <v>20</v>
      </c>
      <c r="AD209" s="283">
        <v>0</v>
      </c>
      <c r="AE209" s="283">
        <v>0</v>
      </c>
      <c r="AF209" s="283">
        <v>0</v>
      </c>
      <c r="AG209" s="283"/>
      <c r="AH209" s="283"/>
      <c r="AI209" s="283"/>
      <c r="AJ209" s="283">
        <v>0</v>
      </c>
      <c r="AK209" s="283">
        <v>0</v>
      </c>
      <c r="AL209" s="283"/>
      <c r="AM209" s="283"/>
      <c r="AN209" s="283"/>
      <c r="AO209" s="283"/>
      <c r="AP209" s="283"/>
      <c r="AQ209" s="283"/>
      <c r="AR209" s="283">
        <v>2</v>
      </c>
      <c r="AS209" s="283" t="s">
        <v>4083</v>
      </c>
      <c r="AT209" s="283"/>
      <c r="AU209" s="283"/>
      <c r="AV209" s="283"/>
      <c r="AW209" s="283"/>
      <c r="AX209" s="283"/>
      <c r="AY209" s="283">
        <v>40</v>
      </c>
      <c r="AZ209" s="283">
        <v>65</v>
      </c>
      <c r="BA209" s="283">
        <v>1.28</v>
      </c>
      <c r="BB209" s="283">
        <v>2.4</v>
      </c>
      <c r="BC209" s="283">
        <v>35</v>
      </c>
      <c r="BD209" s="283">
        <v>0</v>
      </c>
      <c r="BE209" s="283">
        <v>46</v>
      </c>
      <c r="BF209" s="283">
        <v>0</v>
      </c>
      <c r="BG209" s="283">
        <v>20</v>
      </c>
      <c r="BH209" s="283">
        <v>20</v>
      </c>
      <c r="BI209" s="283">
        <v>30</v>
      </c>
      <c r="BJ209" s="283">
        <v>0</v>
      </c>
      <c r="BK209" s="283">
        <v>0</v>
      </c>
      <c r="BL209" s="283">
        <v>13</v>
      </c>
      <c r="BM209" s="283">
        <v>12</v>
      </c>
      <c r="BN209" s="283">
        <v>0</v>
      </c>
      <c r="BO209" s="283" t="s">
        <v>3904</v>
      </c>
      <c r="BP209" s="283" t="s">
        <v>5001</v>
      </c>
      <c r="BQ209" s="283" t="s">
        <v>5300</v>
      </c>
      <c r="BR209" s="283" t="s">
        <v>5301</v>
      </c>
      <c r="BS209" s="283" t="s">
        <v>5004</v>
      </c>
    </row>
    <row r="210" spans="1:71">
      <c r="A210" s="283">
        <v>10021913</v>
      </c>
      <c r="B210" s="283" t="s">
        <v>560</v>
      </c>
      <c r="C210" s="283">
        <v>5</v>
      </c>
      <c r="D210" s="283" t="s">
        <v>60</v>
      </c>
      <c r="E210" s="283" t="s">
        <v>3896</v>
      </c>
      <c r="F210" s="283" t="s">
        <v>3897</v>
      </c>
      <c r="G210" s="283" t="s">
        <v>3905</v>
      </c>
      <c r="H210" s="283">
        <v>62</v>
      </c>
      <c r="I210" s="283">
        <v>2</v>
      </c>
      <c r="J210" s="283">
        <v>3</v>
      </c>
      <c r="K210" s="283">
        <v>3</v>
      </c>
      <c r="L210" s="283">
        <v>40</v>
      </c>
      <c r="M210" s="283" t="s">
        <v>3930</v>
      </c>
      <c r="N210" s="283">
        <v>34.200000000000003</v>
      </c>
      <c r="O210" s="283">
        <v>30</v>
      </c>
      <c r="P210" s="283">
        <v>0</v>
      </c>
      <c r="Q210" s="283">
        <v>40</v>
      </c>
      <c r="R210" s="283">
        <v>0</v>
      </c>
      <c r="S210" s="283">
        <v>0</v>
      </c>
      <c r="T210" s="283">
        <v>31</v>
      </c>
      <c r="U210" s="283">
        <v>25</v>
      </c>
      <c r="V210" s="283">
        <v>36</v>
      </c>
      <c r="W210" s="283">
        <v>30</v>
      </c>
      <c r="X210" s="283">
        <v>37</v>
      </c>
      <c r="Y210" s="283">
        <v>91</v>
      </c>
      <c r="Z210" s="283">
        <v>40</v>
      </c>
      <c r="AA210" s="283">
        <v>60</v>
      </c>
      <c r="AB210" s="283">
        <v>46</v>
      </c>
      <c r="AC210" s="283">
        <v>71</v>
      </c>
      <c r="AD210" s="283">
        <v>0</v>
      </c>
      <c r="AE210" s="283">
        <v>0</v>
      </c>
      <c r="AF210" s="283">
        <v>19</v>
      </c>
      <c r="AG210" s="283">
        <v>26</v>
      </c>
      <c r="AH210" s="283">
        <v>21</v>
      </c>
      <c r="AI210" s="283">
        <v>12</v>
      </c>
      <c r="AJ210" s="283">
        <v>78</v>
      </c>
      <c r="AK210" s="283">
        <v>80</v>
      </c>
      <c r="AL210" s="283">
        <v>450</v>
      </c>
      <c r="AM210" s="283"/>
      <c r="AN210" s="283">
        <v>3500</v>
      </c>
      <c r="AO210" s="283">
        <v>1200</v>
      </c>
      <c r="AP210" s="283" t="s">
        <v>3908</v>
      </c>
      <c r="AQ210" s="283">
        <v>20</v>
      </c>
      <c r="AR210" s="283">
        <v>4</v>
      </c>
      <c r="AS210" s="283" t="s">
        <v>3931</v>
      </c>
      <c r="AT210" s="283" t="s">
        <v>3932</v>
      </c>
      <c r="AU210" s="283" t="s">
        <v>3933</v>
      </c>
      <c r="AV210" s="283"/>
      <c r="AW210" s="283"/>
      <c r="AX210" s="283"/>
      <c r="AY210" s="283">
        <v>60</v>
      </c>
      <c r="AZ210" s="283">
        <v>55</v>
      </c>
      <c r="BA210" s="283">
        <v>2.4</v>
      </c>
      <c r="BB210" s="283">
        <v>4.5</v>
      </c>
      <c r="BC210" s="283">
        <v>0</v>
      </c>
      <c r="BD210" s="283">
        <v>0</v>
      </c>
      <c r="BE210" s="283">
        <v>16</v>
      </c>
      <c r="BF210" s="283">
        <v>36</v>
      </c>
      <c r="BG210" s="283">
        <v>30</v>
      </c>
      <c r="BH210" s="283">
        <v>40</v>
      </c>
      <c r="BI210" s="283">
        <v>60</v>
      </c>
      <c r="BJ210" s="283">
        <v>40</v>
      </c>
      <c r="BK210" s="283">
        <v>3</v>
      </c>
      <c r="BL210" s="283">
        <v>3</v>
      </c>
      <c r="BM210" s="283">
        <v>0</v>
      </c>
      <c r="BN210" s="283">
        <v>6</v>
      </c>
      <c r="BO210" s="283" t="s">
        <v>3904</v>
      </c>
      <c r="BP210" s="283" t="s">
        <v>5001</v>
      </c>
      <c r="BQ210" s="283"/>
      <c r="BR210" s="283" t="s">
        <v>5302</v>
      </c>
      <c r="BS210" s="283" t="s">
        <v>5004</v>
      </c>
    </row>
    <row r="211" spans="1:71">
      <c r="A211" s="283">
        <v>10022013</v>
      </c>
      <c r="B211" s="283" t="s">
        <v>562</v>
      </c>
      <c r="C211" s="283">
        <v>5</v>
      </c>
      <c r="D211" s="283" t="s">
        <v>60</v>
      </c>
      <c r="E211" s="283" t="s">
        <v>3896</v>
      </c>
      <c r="F211" s="283" t="s">
        <v>3897</v>
      </c>
      <c r="G211" s="283" t="s">
        <v>3905</v>
      </c>
      <c r="H211" s="283">
        <v>62</v>
      </c>
      <c r="I211" s="283">
        <v>2</v>
      </c>
      <c r="J211" s="283">
        <v>3</v>
      </c>
      <c r="K211" s="283">
        <v>3</v>
      </c>
      <c r="L211" s="283">
        <v>10</v>
      </c>
      <c r="M211" s="283" t="s">
        <v>3930</v>
      </c>
      <c r="N211" s="283">
        <v>34.200000000000003</v>
      </c>
      <c r="O211" s="283">
        <v>30</v>
      </c>
      <c r="P211" s="283">
        <v>0</v>
      </c>
      <c r="Q211" s="283">
        <v>40</v>
      </c>
      <c r="R211" s="283">
        <v>0</v>
      </c>
      <c r="S211" s="283">
        <v>0</v>
      </c>
      <c r="T211" s="283">
        <v>31</v>
      </c>
      <c r="U211" s="283">
        <v>25</v>
      </c>
      <c r="V211" s="283">
        <v>36</v>
      </c>
      <c r="W211" s="283">
        <v>30</v>
      </c>
      <c r="X211" s="283">
        <v>37</v>
      </c>
      <c r="Y211" s="283">
        <v>91</v>
      </c>
      <c r="Z211" s="283">
        <v>35</v>
      </c>
      <c r="AA211" s="283">
        <v>55</v>
      </c>
      <c r="AB211" s="283">
        <v>46</v>
      </c>
      <c r="AC211" s="283">
        <v>71</v>
      </c>
      <c r="AD211" s="283">
        <v>0</v>
      </c>
      <c r="AE211" s="283">
        <v>0</v>
      </c>
      <c r="AF211" s="283">
        <v>19</v>
      </c>
      <c r="AG211" s="283">
        <v>26</v>
      </c>
      <c r="AH211" s="283">
        <v>21</v>
      </c>
      <c r="AI211" s="283">
        <v>12</v>
      </c>
      <c r="AJ211" s="283">
        <v>78</v>
      </c>
      <c r="AK211" s="283">
        <v>80</v>
      </c>
      <c r="AL211" s="283">
        <v>450</v>
      </c>
      <c r="AM211" s="283"/>
      <c r="AN211" s="283">
        <v>3500</v>
      </c>
      <c r="AO211" s="283">
        <v>1200</v>
      </c>
      <c r="AP211" s="283" t="s">
        <v>3908</v>
      </c>
      <c r="AQ211" s="283">
        <v>20</v>
      </c>
      <c r="AR211" s="283">
        <v>4</v>
      </c>
      <c r="AS211" s="283" t="s">
        <v>3931</v>
      </c>
      <c r="AT211" s="283" t="s">
        <v>3932</v>
      </c>
      <c r="AU211" s="283" t="s">
        <v>3933</v>
      </c>
      <c r="AV211" s="283"/>
      <c r="AW211" s="283"/>
      <c r="AX211" s="283"/>
      <c r="AY211" s="283">
        <v>60</v>
      </c>
      <c r="AZ211" s="283">
        <v>55</v>
      </c>
      <c r="BA211" s="283">
        <v>2.4</v>
      </c>
      <c r="BB211" s="283">
        <v>4.5</v>
      </c>
      <c r="BC211" s="283">
        <v>0</v>
      </c>
      <c r="BD211" s="283">
        <v>0</v>
      </c>
      <c r="BE211" s="283">
        <v>16</v>
      </c>
      <c r="BF211" s="283">
        <v>36</v>
      </c>
      <c r="BG211" s="283">
        <v>30</v>
      </c>
      <c r="BH211" s="283">
        <v>40</v>
      </c>
      <c r="BI211" s="283">
        <v>60</v>
      </c>
      <c r="BJ211" s="283">
        <v>40</v>
      </c>
      <c r="BK211" s="283">
        <v>3</v>
      </c>
      <c r="BL211" s="283">
        <v>3</v>
      </c>
      <c r="BM211" s="283">
        <v>0</v>
      </c>
      <c r="BN211" s="283">
        <v>6</v>
      </c>
      <c r="BO211" s="283" t="s">
        <v>3904</v>
      </c>
      <c r="BP211" s="283" t="s">
        <v>5001</v>
      </c>
      <c r="BQ211" s="283"/>
      <c r="BR211" s="283"/>
      <c r="BS211" s="283" t="s">
        <v>5004</v>
      </c>
    </row>
    <row r="212" spans="1:71">
      <c r="A212" s="283">
        <v>10022113</v>
      </c>
      <c r="B212" s="283" t="s">
        <v>567</v>
      </c>
      <c r="C212" s="283">
        <v>4</v>
      </c>
      <c r="D212" s="283" t="s">
        <v>60</v>
      </c>
      <c r="E212" s="283" t="s">
        <v>3896</v>
      </c>
      <c r="F212" s="283" t="s">
        <v>3897</v>
      </c>
      <c r="G212" s="283" t="s">
        <v>3905</v>
      </c>
      <c r="H212" s="283">
        <v>48</v>
      </c>
      <c r="I212" s="283">
        <v>0</v>
      </c>
      <c r="J212" s="283">
        <v>3</v>
      </c>
      <c r="K212" s="283">
        <v>3</v>
      </c>
      <c r="L212" s="283">
        <v>13</v>
      </c>
      <c r="M212" s="283" t="s">
        <v>3930</v>
      </c>
      <c r="N212" s="283">
        <v>34.5</v>
      </c>
      <c r="O212" s="283">
        <v>30</v>
      </c>
      <c r="P212" s="283">
        <v>0</v>
      </c>
      <c r="Q212" s="283">
        <v>40</v>
      </c>
      <c r="R212" s="283">
        <v>0</v>
      </c>
      <c r="S212" s="283">
        <v>0</v>
      </c>
      <c r="T212" s="283">
        <v>27</v>
      </c>
      <c r="U212" s="283">
        <v>25</v>
      </c>
      <c r="V212" s="283">
        <v>30</v>
      </c>
      <c r="W212" s="283">
        <v>30</v>
      </c>
      <c r="X212" s="283">
        <v>36</v>
      </c>
      <c r="Y212" s="283">
        <v>90</v>
      </c>
      <c r="Z212" s="283">
        <v>35</v>
      </c>
      <c r="AA212" s="283">
        <v>55</v>
      </c>
      <c r="AB212" s="283">
        <v>38</v>
      </c>
      <c r="AC212" s="283">
        <v>63</v>
      </c>
      <c r="AD212" s="283">
        <v>0</v>
      </c>
      <c r="AE212" s="283">
        <v>0</v>
      </c>
      <c r="AF212" s="283">
        <v>21</v>
      </c>
      <c r="AG212" s="283">
        <v>18</v>
      </c>
      <c r="AH212" s="283">
        <v>18</v>
      </c>
      <c r="AI212" s="283">
        <v>6</v>
      </c>
      <c r="AJ212" s="283">
        <v>63</v>
      </c>
      <c r="AK212" s="283">
        <v>75</v>
      </c>
      <c r="AL212" s="283">
        <v>300</v>
      </c>
      <c r="AM212" s="283"/>
      <c r="AN212" s="283">
        <v>3000</v>
      </c>
      <c r="AO212" s="283">
        <v>1000</v>
      </c>
      <c r="AP212" s="283" t="s">
        <v>3908</v>
      </c>
      <c r="AQ212" s="283">
        <v>20</v>
      </c>
      <c r="AR212" s="283">
        <v>4</v>
      </c>
      <c r="AS212" s="283" t="s">
        <v>3931</v>
      </c>
      <c r="AT212" s="283" t="s">
        <v>3932</v>
      </c>
      <c r="AU212" s="283" t="s">
        <v>3933</v>
      </c>
      <c r="AV212" s="283"/>
      <c r="AW212" s="283"/>
      <c r="AX212" s="283"/>
      <c r="AY212" s="283">
        <v>60</v>
      </c>
      <c r="AZ212" s="283">
        <v>55</v>
      </c>
      <c r="BA212" s="283">
        <v>2.4</v>
      </c>
      <c r="BB212" s="283">
        <v>4.5</v>
      </c>
      <c r="BC212" s="283">
        <v>0</v>
      </c>
      <c r="BD212" s="283">
        <v>0</v>
      </c>
      <c r="BE212" s="283">
        <v>14</v>
      </c>
      <c r="BF212" s="283">
        <v>30</v>
      </c>
      <c r="BG212" s="283">
        <v>30</v>
      </c>
      <c r="BH212" s="283">
        <v>40</v>
      </c>
      <c r="BI212" s="283">
        <v>60</v>
      </c>
      <c r="BJ212" s="283">
        <v>40</v>
      </c>
      <c r="BK212" s="283">
        <v>3</v>
      </c>
      <c r="BL212" s="283">
        <v>3</v>
      </c>
      <c r="BM212" s="283">
        <v>0</v>
      </c>
      <c r="BN212" s="283">
        <v>6</v>
      </c>
      <c r="BO212" s="283" t="s">
        <v>3904</v>
      </c>
      <c r="BP212" s="283" t="s">
        <v>5001</v>
      </c>
      <c r="BQ212" s="283" t="s">
        <v>5303</v>
      </c>
      <c r="BR212" s="283" t="s">
        <v>5304</v>
      </c>
      <c r="BS212" s="283" t="s">
        <v>5004</v>
      </c>
    </row>
    <row r="213" spans="1:71">
      <c r="A213" s="283">
        <v>10022213</v>
      </c>
      <c r="B213" s="283" t="s">
        <v>568</v>
      </c>
      <c r="C213" s="283">
        <v>4</v>
      </c>
      <c r="D213" s="283" t="s">
        <v>60</v>
      </c>
      <c r="E213" s="283" t="s">
        <v>3896</v>
      </c>
      <c r="F213" s="283" t="s">
        <v>3897</v>
      </c>
      <c r="G213" s="283" t="s">
        <v>3905</v>
      </c>
      <c r="H213" s="283">
        <v>46</v>
      </c>
      <c r="I213" s="283">
        <v>2</v>
      </c>
      <c r="J213" s="283">
        <v>3</v>
      </c>
      <c r="K213" s="283">
        <v>3</v>
      </c>
      <c r="L213" s="283">
        <v>10</v>
      </c>
      <c r="M213" s="283" t="s">
        <v>3930</v>
      </c>
      <c r="N213" s="283">
        <v>34.5</v>
      </c>
      <c r="O213" s="283">
        <v>30</v>
      </c>
      <c r="P213" s="283">
        <v>0</v>
      </c>
      <c r="Q213" s="283">
        <v>35</v>
      </c>
      <c r="R213" s="283">
        <v>0</v>
      </c>
      <c r="S213" s="283">
        <v>0</v>
      </c>
      <c r="T213" s="283">
        <v>25</v>
      </c>
      <c r="U213" s="283">
        <v>25</v>
      </c>
      <c r="V213" s="283">
        <v>25</v>
      </c>
      <c r="W213" s="283">
        <v>30</v>
      </c>
      <c r="X213" s="283">
        <v>36</v>
      </c>
      <c r="Y213" s="283">
        <v>90</v>
      </c>
      <c r="Z213" s="283">
        <v>35</v>
      </c>
      <c r="AA213" s="283">
        <v>55</v>
      </c>
      <c r="AB213" s="283">
        <v>42</v>
      </c>
      <c r="AC213" s="283">
        <v>67</v>
      </c>
      <c r="AD213" s="283">
        <v>0</v>
      </c>
      <c r="AE213" s="283">
        <v>0</v>
      </c>
      <c r="AF213" s="283">
        <v>21</v>
      </c>
      <c r="AG213" s="283">
        <v>18</v>
      </c>
      <c r="AH213" s="283">
        <v>18</v>
      </c>
      <c r="AI213" s="283">
        <v>6</v>
      </c>
      <c r="AJ213" s="283">
        <v>63</v>
      </c>
      <c r="AK213" s="283">
        <v>75</v>
      </c>
      <c r="AL213" s="283">
        <v>300</v>
      </c>
      <c r="AM213" s="283"/>
      <c r="AN213" s="283">
        <v>3000</v>
      </c>
      <c r="AO213" s="283">
        <v>1000</v>
      </c>
      <c r="AP213" s="283" t="s">
        <v>3908</v>
      </c>
      <c r="AQ213" s="283">
        <v>20</v>
      </c>
      <c r="AR213" s="283">
        <v>4</v>
      </c>
      <c r="AS213" s="283" t="s">
        <v>3931</v>
      </c>
      <c r="AT213" s="283" t="s">
        <v>3932</v>
      </c>
      <c r="AU213" s="283" t="s">
        <v>3933</v>
      </c>
      <c r="AV213" s="283"/>
      <c r="AW213" s="283"/>
      <c r="AX213" s="283"/>
      <c r="AY213" s="283">
        <v>60</v>
      </c>
      <c r="AZ213" s="283">
        <v>55</v>
      </c>
      <c r="BA213" s="283">
        <v>2.4</v>
      </c>
      <c r="BB213" s="283">
        <v>4.5</v>
      </c>
      <c r="BC213" s="283">
        <v>0</v>
      </c>
      <c r="BD213" s="283">
        <v>0</v>
      </c>
      <c r="BE213" s="283">
        <v>13</v>
      </c>
      <c r="BF213" s="283">
        <v>25</v>
      </c>
      <c r="BG213" s="283">
        <v>30</v>
      </c>
      <c r="BH213" s="283">
        <v>40</v>
      </c>
      <c r="BI213" s="283">
        <v>60</v>
      </c>
      <c r="BJ213" s="283">
        <v>40</v>
      </c>
      <c r="BK213" s="283">
        <v>3</v>
      </c>
      <c r="BL213" s="283">
        <v>3</v>
      </c>
      <c r="BM213" s="283">
        <v>0</v>
      </c>
      <c r="BN213" s="283">
        <v>6</v>
      </c>
      <c r="BO213" s="283" t="s">
        <v>3904</v>
      </c>
      <c r="BP213" s="283" t="s">
        <v>5001</v>
      </c>
      <c r="BQ213" s="283" t="s">
        <v>5305</v>
      </c>
      <c r="BR213" s="283" t="s">
        <v>5306</v>
      </c>
      <c r="BS213" s="283" t="s">
        <v>5004</v>
      </c>
    </row>
    <row r="214" spans="1:71">
      <c r="A214" s="283">
        <v>10022313</v>
      </c>
      <c r="B214" s="283" t="s">
        <v>573</v>
      </c>
      <c r="C214" s="283">
        <v>6</v>
      </c>
      <c r="D214" s="283" t="s">
        <v>884</v>
      </c>
      <c r="E214" s="283" t="s">
        <v>3896</v>
      </c>
      <c r="F214" s="283" t="s">
        <v>3897</v>
      </c>
      <c r="G214" s="283" t="s">
        <v>3905</v>
      </c>
      <c r="H214" s="283">
        <v>96</v>
      </c>
      <c r="I214" s="283">
        <v>0</v>
      </c>
      <c r="J214" s="283">
        <v>4</v>
      </c>
      <c r="K214" s="283">
        <v>4</v>
      </c>
      <c r="L214" s="283">
        <v>1</v>
      </c>
      <c r="M214" s="283" t="s">
        <v>3930</v>
      </c>
      <c r="N214" s="283">
        <v>27</v>
      </c>
      <c r="O214" s="283">
        <v>30</v>
      </c>
      <c r="P214" s="283">
        <v>0</v>
      </c>
      <c r="Q214" s="283">
        <v>45</v>
      </c>
      <c r="R214" s="283">
        <v>0</v>
      </c>
      <c r="S214" s="283">
        <v>0</v>
      </c>
      <c r="T214" s="283">
        <v>75</v>
      </c>
      <c r="U214" s="283">
        <v>30</v>
      </c>
      <c r="V214" s="283">
        <v>38</v>
      </c>
      <c r="W214" s="283">
        <v>30</v>
      </c>
      <c r="X214" s="283">
        <v>33</v>
      </c>
      <c r="Y214" s="283">
        <v>82</v>
      </c>
      <c r="Z214" s="283">
        <v>25</v>
      </c>
      <c r="AA214" s="283">
        <v>45</v>
      </c>
      <c r="AB214" s="283">
        <v>47</v>
      </c>
      <c r="AC214" s="283">
        <v>72</v>
      </c>
      <c r="AD214" s="283">
        <v>0</v>
      </c>
      <c r="AE214" s="283">
        <v>0</v>
      </c>
      <c r="AF214" s="283">
        <v>12</v>
      </c>
      <c r="AG214" s="283">
        <v>12</v>
      </c>
      <c r="AH214" s="283">
        <v>35</v>
      </c>
      <c r="AI214" s="283">
        <v>0</v>
      </c>
      <c r="AJ214" s="283">
        <v>59</v>
      </c>
      <c r="AK214" s="283">
        <v>80</v>
      </c>
      <c r="AL214" s="283">
        <v>450</v>
      </c>
      <c r="AM214" s="283"/>
      <c r="AN214" s="283">
        <v>4500</v>
      </c>
      <c r="AO214" s="283">
        <v>1500</v>
      </c>
      <c r="AP214" s="283" t="s">
        <v>3908</v>
      </c>
      <c r="AQ214" s="283">
        <v>20</v>
      </c>
      <c r="AR214" s="283">
        <v>4</v>
      </c>
      <c r="AS214" s="283" t="s">
        <v>3683</v>
      </c>
      <c r="AT214" s="283" t="s">
        <v>2008</v>
      </c>
      <c r="AU214" s="283" t="s">
        <v>299</v>
      </c>
      <c r="AV214" s="283"/>
      <c r="AW214" s="283" t="s">
        <v>4084</v>
      </c>
      <c r="AX214" s="283"/>
      <c r="AY214" s="283">
        <v>110</v>
      </c>
      <c r="AZ214" s="283">
        <v>100</v>
      </c>
      <c r="BA214" s="283">
        <v>3.5</v>
      </c>
      <c r="BB214" s="283">
        <v>6</v>
      </c>
      <c r="BC214" s="283">
        <v>0</v>
      </c>
      <c r="BD214" s="283">
        <v>0</v>
      </c>
      <c r="BE214" s="283">
        <v>38</v>
      </c>
      <c r="BF214" s="283">
        <v>40</v>
      </c>
      <c r="BG214" s="283">
        <v>20</v>
      </c>
      <c r="BH214" s="283">
        <v>20</v>
      </c>
      <c r="BI214" s="283">
        <v>40</v>
      </c>
      <c r="BJ214" s="283">
        <v>10</v>
      </c>
      <c r="BK214" s="283">
        <v>7</v>
      </c>
      <c r="BL214" s="283">
        <v>12</v>
      </c>
      <c r="BM214" s="283">
        <v>2</v>
      </c>
      <c r="BN214" s="283">
        <v>27</v>
      </c>
      <c r="BO214" s="283" t="s">
        <v>3904</v>
      </c>
      <c r="BP214" s="283" t="s">
        <v>5001</v>
      </c>
      <c r="BQ214" s="283"/>
      <c r="BR214" s="283"/>
      <c r="BS214" s="283" t="s">
        <v>5004</v>
      </c>
    </row>
    <row r="215" spans="1:71">
      <c r="A215" s="283">
        <v>10022413</v>
      </c>
      <c r="B215" s="283" t="s">
        <v>4085</v>
      </c>
      <c r="C215" s="283">
        <v>5</v>
      </c>
      <c r="D215" s="283" t="s">
        <v>884</v>
      </c>
      <c r="E215" s="283" t="s">
        <v>3896</v>
      </c>
      <c r="F215" s="283" t="s">
        <v>3897</v>
      </c>
      <c r="G215" s="283" t="s">
        <v>3898</v>
      </c>
      <c r="H215" s="283">
        <v>66</v>
      </c>
      <c r="I215" s="283">
        <v>2</v>
      </c>
      <c r="J215" s="283">
        <v>3</v>
      </c>
      <c r="K215" s="283">
        <v>3</v>
      </c>
      <c r="L215" s="283">
        <v>22</v>
      </c>
      <c r="M215" s="283" t="s">
        <v>3930</v>
      </c>
      <c r="N215" s="283">
        <v>30.5</v>
      </c>
      <c r="O215" s="283">
        <v>30</v>
      </c>
      <c r="P215" s="283">
        <v>0</v>
      </c>
      <c r="Q215" s="283">
        <v>40</v>
      </c>
      <c r="R215" s="283">
        <v>0</v>
      </c>
      <c r="S215" s="283">
        <v>0</v>
      </c>
      <c r="T215" s="283">
        <v>63</v>
      </c>
      <c r="U215" s="283">
        <v>30</v>
      </c>
      <c r="V215" s="283">
        <v>55</v>
      </c>
      <c r="W215" s="283">
        <v>30</v>
      </c>
      <c r="X215" s="283">
        <v>32</v>
      </c>
      <c r="Y215" s="283">
        <v>81</v>
      </c>
      <c r="Z215" s="283">
        <v>34</v>
      </c>
      <c r="AA215" s="283">
        <v>54</v>
      </c>
      <c r="AB215" s="283">
        <v>42</v>
      </c>
      <c r="AC215" s="283">
        <v>67</v>
      </c>
      <c r="AD215" s="283">
        <v>0</v>
      </c>
      <c r="AE215" s="283">
        <v>0</v>
      </c>
      <c r="AF215" s="283">
        <v>10</v>
      </c>
      <c r="AG215" s="283">
        <v>24</v>
      </c>
      <c r="AH215" s="283">
        <v>15</v>
      </c>
      <c r="AI215" s="283">
        <v>8</v>
      </c>
      <c r="AJ215" s="283">
        <v>57</v>
      </c>
      <c r="AK215" s="283">
        <v>0</v>
      </c>
      <c r="AL215" s="283"/>
      <c r="AM215" s="283"/>
      <c r="AN215" s="283"/>
      <c r="AO215" s="283"/>
      <c r="AP215" s="283"/>
      <c r="AQ215" s="283"/>
      <c r="AR215" s="283">
        <v>4</v>
      </c>
      <c r="AS215" s="283" t="s">
        <v>4086</v>
      </c>
      <c r="AT215" s="283" t="s">
        <v>316</v>
      </c>
      <c r="AU215" s="283"/>
      <c r="AV215" s="283"/>
      <c r="AW215" s="283" t="s">
        <v>4087</v>
      </c>
      <c r="AX215" s="283"/>
      <c r="AY215" s="283">
        <v>70</v>
      </c>
      <c r="AZ215" s="283">
        <v>65</v>
      </c>
      <c r="BA215" s="283">
        <v>2.88</v>
      </c>
      <c r="BB215" s="283">
        <v>5.6</v>
      </c>
      <c r="BC215" s="283">
        <v>3</v>
      </c>
      <c r="BD215" s="283">
        <v>0</v>
      </c>
      <c r="BE215" s="283">
        <v>32</v>
      </c>
      <c r="BF215" s="283">
        <v>74</v>
      </c>
      <c r="BG215" s="283">
        <v>20</v>
      </c>
      <c r="BH215" s="283">
        <v>20</v>
      </c>
      <c r="BI215" s="283">
        <v>40</v>
      </c>
      <c r="BJ215" s="283">
        <v>10</v>
      </c>
      <c r="BK215" s="283">
        <v>3</v>
      </c>
      <c r="BL215" s="283">
        <v>2</v>
      </c>
      <c r="BM215" s="283">
        <v>3</v>
      </c>
      <c r="BN215" s="283">
        <v>11</v>
      </c>
      <c r="BO215" s="283" t="s">
        <v>3904</v>
      </c>
      <c r="BP215" s="283" t="s">
        <v>5001</v>
      </c>
      <c r="BQ215" s="283"/>
      <c r="BR215" s="283"/>
      <c r="BS215" s="283" t="s">
        <v>5004</v>
      </c>
    </row>
    <row r="216" spans="1:71">
      <c r="A216" s="283">
        <v>10022513</v>
      </c>
      <c r="B216" s="283" t="s">
        <v>571</v>
      </c>
      <c r="C216" s="283">
        <v>4</v>
      </c>
      <c r="D216" s="283" t="s">
        <v>60</v>
      </c>
      <c r="E216" s="283" t="s">
        <v>3896</v>
      </c>
      <c r="F216" s="283" t="s">
        <v>3897</v>
      </c>
      <c r="G216" s="283" t="s">
        <v>3918</v>
      </c>
      <c r="H216" s="283">
        <v>37</v>
      </c>
      <c r="I216" s="283">
        <v>-1</v>
      </c>
      <c r="J216" s="283">
        <v>2</v>
      </c>
      <c r="K216" s="283">
        <v>2</v>
      </c>
      <c r="L216" s="283">
        <v>9</v>
      </c>
      <c r="M216" s="283" t="s">
        <v>3930</v>
      </c>
      <c r="N216" s="283">
        <v>29.5</v>
      </c>
      <c r="O216" s="283">
        <v>30</v>
      </c>
      <c r="P216" s="283">
        <v>0</v>
      </c>
      <c r="Q216" s="283">
        <v>35</v>
      </c>
      <c r="R216" s="283">
        <v>0</v>
      </c>
      <c r="S216" s="283">
        <v>0</v>
      </c>
      <c r="T216" s="283">
        <v>20</v>
      </c>
      <c r="U216" s="283">
        <v>25</v>
      </c>
      <c r="V216" s="283">
        <v>35</v>
      </c>
      <c r="W216" s="283">
        <v>30</v>
      </c>
      <c r="X216" s="283">
        <v>36</v>
      </c>
      <c r="Y216" s="283">
        <v>90</v>
      </c>
      <c r="Z216" s="283">
        <v>27</v>
      </c>
      <c r="AA216" s="283">
        <v>47</v>
      </c>
      <c r="AB216" s="283">
        <v>40</v>
      </c>
      <c r="AC216" s="283">
        <v>65</v>
      </c>
      <c r="AD216" s="283">
        <v>0</v>
      </c>
      <c r="AE216" s="283">
        <v>0</v>
      </c>
      <c r="AF216" s="283">
        <v>15</v>
      </c>
      <c r="AG216" s="283">
        <v>15</v>
      </c>
      <c r="AH216" s="283">
        <v>25</v>
      </c>
      <c r="AI216" s="283">
        <v>15</v>
      </c>
      <c r="AJ216" s="283">
        <v>70</v>
      </c>
      <c r="AK216" s="283">
        <v>65</v>
      </c>
      <c r="AL216" s="283">
        <v>300</v>
      </c>
      <c r="AM216" s="283"/>
      <c r="AN216" s="283">
        <v>1300</v>
      </c>
      <c r="AO216" s="283">
        <v>2000</v>
      </c>
      <c r="AP216" s="283" t="s">
        <v>3908</v>
      </c>
      <c r="AQ216" s="283">
        <v>20</v>
      </c>
      <c r="AR216" s="283">
        <v>4</v>
      </c>
      <c r="AS216" s="283" t="s">
        <v>4005</v>
      </c>
      <c r="AT216" s="283" t="s">
        <v>3938</v>
      </c>
      <c r="AU216" s="283" t="s">
        <v>324</v>
      </c>
      <c r="AV216" s="283"/>
      <c r="AW216" s="283"/>
      <c r="AX216" s="283"/>
      <c r="AY216" s="283">
        <v>55</v>
      </c>
      <c r="AZ216" s="283">
        <v>60</v>
      </c>
      <c r="BA216" s="283">
        <v>2.08</v>
      </c>
      <c r="BB216" s="283">
        <v>3.9</v>
      </c>
      <c r="BC216" s="283">
        <v>0</v>
      </c>
      <c r="BD216" s="283">
        <v>0</v>
      </c>
      <c r="BE216" s="283">
        <v>10</v>
      </c>
      <c r="BF216" s="283">
        <v>40</v>
      </c>
      <c r="BG216" s="283">
        <v>30</v>
      </c>
      <c r="BH216" s="283">
        <v>40</v>
      </c>
      <c r="BI216" s="283">
        <v>60</v>
      </c>
      <c r="BJ216" s="283">
        <v>40</v>
      </c>
      <c r="BK216" s="283">
        <v>4</v>
      </c>
      <c r="BL216" s="283">
        <v>7</v>
      </c>
      <c r="BM216" s="283">
        <v>0</v>
      </c>
      <c r="BN216" s="283">
        <v>10</v>
      </c>
      <c r="BO216" s="283" t="s">
        <v>3904</v>
      </c>
      <c r="BP216" s="283" t="s">
        <v>5001</v>
      </c>
      <c r="BQ216" s="283"/>
      <c r="BR216" s="283"/>
      <c r="BS216" s="283" t="s">
        <v>5004</v>
      </c>
    </row>
    <row r="217" spans="1:71">
      <c r="A217" s="283">
        <v>10022613</v>
      </c>
      <c r="B217" s="283" t="s">
        <v>561</v>
      </c>
      <c r="C217" s="283">
        <v>5</v>
      </c>
      <c r="D217" s="283" t="s">
        <v>60</v>
      </c>
      <c r="E217" s="283" t="s">
        <v>3896</v>
      </c>
      <c r="F217" s="283" t="s">
        <v>3897</v>
      </c>
      <c r="G217" s="283" t="s">
        <v>3918</v>
      </c>
      <c r="H217" s="283">
        <v>60</v>
      </c>
      <c r="I217" s="283">
        <v>0</v>
      </c>
      <c r="J217" s="283">
        <v>3</v>
      </c>
      <c r="K217" s="283">
        <v>4</v>
      </c>
      <c r="L217" s="283">
        <v>20</v>
      </c>
      <c r="M217" s="283" t="s">
        <v>3930</v>
      </c>
      <c r="N217" s="283">
        <v>33</v>
      </c>
      <c r="O217" s="283">
        <v>30</v>
      </c>
      <c r="P217" s="283">
        <v>0</v>
      </c>
      <c r="Q217" s="283">
        <v>40</v>
      </c>
      <c r="R217" s="283">
        <v>0</v>
      </c>
      <c r="S217" s="283">
        <v>0</v>
      </c>
      <c r="T217" s="283">
        <v>35</v>
      </c>
      <c r="U217" s="283">
        <v>25</v>
      </c>
      <c r="V217" s="283">
        <v>60</v>
      </c>
      <c r="W217" s="283">
        <v>30</v>
      </c>
      <c r="X217" s="283">
        <v>37</v>
      </c>
      <c r="Y217" s="283">
        <v>91</v>
      </c>
      <c r="Z217" s="283">
        <v>30</v>
      </c>
      <c r="AA217" s="283">
        <v>50</v>
      </c>
      <c r="AB217" s="283">
        <v>50</v>
      </c>
      <c r="AC217" s="283">
        <v>75</v>
      </c>
      <c r="AD217" s="283">
        <v>0</v>
      </c>
      <c r="AE217" s="283">
        <v>0</v>
      </c>
      <c r="AF217" s="283">
        <v>18</v>
      </c>
      <c r="AG217" s="283">
        <v>18</v>
      </c>
      <c r="AH217" s="283">
        <v>36</v>
      </c>
      <c r="AI217" s="283">
        <v>18</v>
      </c>
      <c r="AJ217" s="283">
        <v>90</v>
      </c>
      <c r="AK217" s="283">
        <v>0</v>
      </c>
      <c r="AL217" s="283"/>
      <c r="AM217" s="283"/>
      <c r="AN217" s="283"/>
      <c r="AO217" s="283"/>
      <c r="AP217" s="283"/>
      <c r="AQ217" s="283"/>
      <c r="AR217" s="283">
        <v>4</v>
      </c>
      <c r="AS217" s="283" t="s">
        <v>4088</v>
      </c>
      <c r="AT217" s="283" t="s">
        <v>324</v>
      </c>
      <c r="AU217" s="283" t="s">
        <v>4089</v>
      </c>
      <c r="AV217" s="283"/>
      <c r="AW217" s="283" t="s">
        <v>4090</v>
      </c>
      <c r="AX217" s="283"/>
      <c r="AY217" s="283">
        <v>60</v>
      </c>
      <c r="AZ217" s="283">
        <v>60</v>
      </c>
      <c r="BA217" s="283">
        <v>2.4</v>
      </c>
      <c r="BB217" s="283">
        <v>4.5</v>
      </c>
      <c r="BC217" s="283">
        <v>0</v>
      </c>
      <c r="BD217" s="283">
        <v>0</v>
      </c>
      <c r="BE217" s="283">
        <v>18</v>
      </c>
      <c r="BF217" s="283">
        <v>90</v>
      </c>
      <c r="BG217" s="283">
        <v>30</v>
      </c>
      <c r="BH217" s="283">
        <v>40</v>
      </c>
      <c r="BI217" s="283">
        <v>60</v>
      </c>
      <c r="BJ217" s="283">
        <v>40</v>
      </c>
      <c r="BK217" s="283">
        <v>5</v>
      </c>
      <c r="BL217" s="283">
        <v>9</v>
      </c>
      <c r="BM217" s="283">
        <v>0</v>
      </c>
      <c r="BN217" s="283">
        <v>13</v>
      </c>
      <c r="BO217" s="283" t="s">
        <v>3904</v>
      </c>
      <c r="BP217" s="283" t="s">
        <v>5001</v>
      </c>
      <c r="BQ217" s="283"/>
      <c r="BR217" s="283"/>
      <c r="BS217" s="283" t="s">
        <v>5004</v>
      </c>
    </row>
    <row r="218" spans="1:71">
      <c r="A218" s="283">
        <v>10022712</v>
      </c>
      <c r="B218" s="283" t="s">
        <v>174</v>
      </c>
      <c r="C218" s="283">
        <v>3</v>
      </c>
      <c r="D218" s="283" t="s">
        <v>59</v>
      </c>
      <c r="E218" s="283" t="s">
        <v>3934</v>
      </c>
      <c r="F218" s="283" t="s">
        <v>3935</v>
      </c>
      <c r="G218" s="283" t="s">
        <v>3905</v>
      </c>
      <c r="H218" s="283">
        <v>55</v>
      </c>
      <c r="I218" s="283">
        <v>1</v>
      </c>
      <c r="J218" s="283">
        <v>2</v>
      </c>
      <c r="K218" s="283">
        <v>3</v>
      </c>
      <c r="L218" s="283">
        <v>13</v>
      </c>
      <c r="M218" s="283" t="s">
        <v>3930</v>
      </c>
      <c r="N218" s="283">
        <v>25.5</v>
      </c>
      <c r="O218" s="283">
        <v>20</v>
      </c>
      <c r="P218" s="283">
        <v>0</v>
      </c>
      <c r="Q218" s="283">
        <v>20</v>
      </c>
      <c r="R218" s="283">
        <v>0</v>
      </c>
      <c r="S218" s="283">
        <v>0</v>
      </c>
      <c r="T218" s="283">
        <v>16</v>
      </c>
      <c r="U218" s="283">
        <v>20</v>
      </c>
      <c r="V218" s="283">
        <v>22</v>
      </c>
      <c r="W218" s="283">
        <v>30</v>
      </c>
      <c r="X218" s="283">
        <v>33</v>
      </c>
      <c r="Y218" s="283">
        <v>84</v>
      </c>
      <c r="Z218" s="283">
        <v>25</v>
      </c>
      <c r="AA218" s="283">
        <v>45</v>
      </c>
      <c r="AB218" s="283">
        <v>34</v>
      </c>
      <c r="AC218" s="283">
        <v>59</v>
      </c>
      <c r="AD218" s="283">
        <v>0</v>
      </c>
      <c r="AE218" s="283">
        <v>0</v>
      </c>
      <c r="AF218" s="283">
        <v>12</v>
      </c>
      <c r="AG218" s="283">
        <v>18</v>
      </c>
      <c r="AH218" s="283">
        <v>18</v>
      </c>
      <c r="AI218" s="283"/>
      <c r="AJ218" s="283">
        <v>48</v>
      </c>
      <c r="AK218" s="283">
        <v>54</v>
      </c>
      <c r="AL218" s="283">
        <v>400</v>
      </c>
      <c r="AM218" s="283"/>
      <c r="AN218" s="283">
        <v>950</v>
      </c>
      <c r="AO218" s="283">
        <v>750</v>
      </c>
      <c r="AP218" s="283" t="s">
        <v>3908</v>
      </c>
      <c r="AQ218" s="283">
        <v>9</v>
      </c>
      <c r="AR218" s="283">
        <v>3</v>
      </c>
      <c r="AS218" s="283" t="s">
        <v>3931</v>
      </c>
      <c r="AT218" s="283" t="s">
        <v>3932</v>
      </c>
      <c r="AU218" s="283" t="s">
        <v>3933</v>
      </c>
      <c r="AV218" s="283"/>
      <c r="AW218" s="283"/>
      <c r="AX218" s="283"/>
      <c r="AY218" s="283">
        <v>35</v>
      </c>
      <c r="AZ218" s="283">
        <v>35</v>
      </c>
      <c r="BA218" s="283">
        <v>1.28</v>
      </c>
      <c r="BB218" s="283">
        <v>2.4</v>
      </c>
      <c r="BC218" s="283">
        <v>0</v>
      </c>
      <c r="BD218" s="283">
        <v>0</v>
      </c>
      <c r="BE218" s="283">
        <v>8</v>
      </c>
      <c r="BF218" s="283">
        <v>22</v>
      </c>
      <c r="BG218" s="283">
        <v>20</v>
      </c>
      <c r="BH218" s="283">
        <v>30</v>
      </c>
      <c r="BI218" s="283">
        <v>50</v>
      </c>
      <c r="BJ218" s="283">
        <v>20</v>
      </c>
      <c r="BK218" s="283">
        <v>3</v>
      </c>
      <c r="BL218" s="283">
        <v>3</v>
      </c>
      <c r="BM218" s="283">
        <v>0</v>
      </c>
      <c r="BN218" s="283">
        <v>6</v>
      </c>
      <c r="BO218" s="283" t="s">
        <v>3904</v>
      </c>
      <c r="BP218" s="283" t="s">
        <v>5001</v>
      </c>
      <c r="BQ218" s="283" t="s">
        <v>5307</v>
      </c>
      <c r="BR218" s="283" t="s">
        <v>5308</v>
      </c>
      <c r="BS218" s="283" t="s">
        <v>5004</v>
      </c>
    </row>
    <row r="219" spans="1:71">
      <c r="A219" s="283">
        <v>10022812</v>
      </c>
      <c r="B219" s="283" t="s">
        <v>175</v>
      </c>
      <c r="C219" s="283">
        <v>3</v>
      </c>
      <c r="D219" s="283" t="s">
        <v>59</v>
      </c>
      <c r="E219" s="283" t="s">
        <v>3934</v>
      </c>
      <c r="F219" s="283" t="s">
        <v>3935</v>
      </c>
      <c r="G219" s="283" t="s">
        <v>3905</v>
      </c>
      <c r="H219" s="283">
        <v>55</v>
      </c>
      <c r="I219" s="283">
        <v>1</v>
      </c>
      <c r="J219" s="283">
        <v>2</v>
      </c>
      <c r="K219" s="283">
        <v>3</v>
      </c>
      <c r="L219" s="283">
        <v>20</v>
      </c>
      <c r="M219" s="283" t="s">
        <v>3930</v>
      </c>
      <c r="N219" s="283">
        <v>25.5</v>
      </c>
      <c r="O219" s="283">
        <v>20</v>
      </c>
      <c r="P219" s="283">
        <v>0</v>
      </c>
      <c r="Q219" s="283">
        <v>20</v>
      </c>
      <c r="R219" s="283">
        <v>0</v>
      </c>
      <c r="S219" s="283">
        <v>0</v>
      </c>
      <c r="T219" s="283">
        <v>16</v>
      </c>
      <c r="U219" s="283">
        <v>20</v>
      </c>
      <c r="V219" s="283">
        <v>22</v>
      </c>
      <c r="W219" s="283">
        <v>30</v>
      </c>
      <c r="X219" s="283">
        <v>33</v>
      </c>
      <c r="Y219" s="283">
        <v>84</v>
      </c>
      <c r="Z219" s="283">
        <v>25</v>
      </c>
      <c r="AA219" s="283">
        <v>45</v>
      </c>
      <c r="AB219" s="283">
        <v>34</v>
      </c>
      <c r="AC219" s="283">
        <v>59</v>
      </c>
      <c r="AD219" s="283">
        <v>0</v>
      </c>
      <c r="AE219" s="283">
        <v>0</v>
      </c>
      <c r="AF219" s="283">
        <v>12</v>
      </c>
      <c r="AG219" s="283">
        <v>18</v>
      </c>
      <c r="AH219" s="283">
        <v>18</v>
      </c>
      <c r="AI219" s="283"/>
      <c r="AJ219" s="283">
        <v>48</v>
      </c>
      <c r="AK219" s="283">
        <v>55</v>
      </c>
      <c r="AL219" s="283">
        <v>450</v>
      </c>
      <c r="AM219" s="283"/>
      <c r="AN219" s="283">
        <v>900</v>
      </c>
      <c r="AO219" s="283">
        <v>700</v>
      </c>
      <c r="AP219" s="283" t="s">
        <v>3908</v>
      </c>
      <c r="AQ219" s="283">
        <v>9</v>
      </c>
      <c r="AR219" s="283">
        <v>3</v>
      </c>
      <c r="AS219" s="283" t="s">
        <v>3931</v>
      </c>
      <c r="AT219" s="283" t="s">
        <v>3932</v>
      </c>
      <c r="AU219" s="283" t="s">
        <v>3933</v>
      </c>
      <c r="AV219" s="283"/>
      <c r="AW219" s="283"/>
      <c r="AX219" s="283"/>
      <c r="AY219" s="283">
        <v>35</v>
      </c>
      <c r="AZ219" s="283">
        <v>35</v>
      </c>
      <c r="BA219" s="283">
        <v>1.28</v>
      </c>
      <c r="BB219" s="283">
        <v>2.4</v>
      </c>
      <c r="BC219" s="283">
        <v>0</v>
      </c>
      <c r="BD219" s="283">
        <v>0</v>
      </c>
      <c r="BE219" s="283">
        <v>8</v>
      </c>
      <c r="BF219" s="283">
        <v>22</v>
      </c>
      <c r="BG219" s="283">
        <v>20</v>
      </c>
      <c r="BH219" s="283">
        <v>30</v>
      </c>
      <c r="BI219" s="283">
        <v>50</v>
      </c>
      <c r="BJ219" s="283">
        <v>20</v>
      </c>
      <c r="BK219" s="283">
        <v>3</v>
      </c>
      <c r="BL219" s="283">
        <v>3</v>
      </c>
      <c r="BM219" s="283">
        <v>0</v>
      </c>
      <c r="BN219" s="283">
        <v>6</v>
      </c>
      <c r="BO219" s="283" t="s">
        <v>3904</v>
      </c>
      <c r="BP219" s="283" t="s">
        <v>5001</v>
      </c>
      <c r="BQ219" s="283" t="s">
        <v>5307</v>
      </c>
      <c r="BR219" s="283" t="s">
        <v>5309</v>
      </c>
      <c r="BS219" s="283" t="s">
        <v>5004</v>
      </c>
    </row>
    <row r="220" spans="1:71">
      <c r="A220" s="283">
        <v>10022912</v>
      </c>
      <c r="B220" s="283" t="s">
        <v>579</v>
      </c>
      <c r="C220" s="283">
        <v>3</v>
      </c>
      <c r="D220" s="283" t="s">
        <v>59</v>
      </c>
      <c r="E220" s="283" t="s">
        <v>3934</v>
      </c>
      <c r="F220" s="283" t="s">
        <v>3935</v>
      </c>
      <c r="G220" s="283" t="s">
        <v>3905</v>
      </c>
      <c r="H220" s="283">
        <v>27</v>
      </c>
      <c r="I220" s="283">
        <v>1</v>
      </c>
      <c r="J220" s="283">
        <v>1</v>
      </c>
      <c r="K220" s="283">
        <v>2</v>
      </c>
      <c r="L220" s="283">
        <v>25</v>
      </c>
      <c r="M220" s="283" t="s">
        <v>3930</v>
      </c>
      <c r="N220" s="283">
        <v>25</v>
      </c>
      <c r="O220" s="283">
        <v>20</v>
      </c>
      <c r="P220" s="283">
        <v>0</v>
      </c>
      <c r="Q220" s="283">
        <v>20</v>
      </c>
      <c r="R220" s="283">
        <v>0</v>
      </c>
      <c r="S220" s="283">
        <v>0</v>
      </c>
      <c r="T220" s="283">
        <v>9</v>
      </c>
      <c r="U220" s="283">
        <v>20</v>
      </c>
      <c r="V220" s="283">
        <v>15</v>
      </c>
      <c r="W220" s="283">
        <v>30</v>
      </c>
      <c r="X220" s="283">
        <v>33</v>
      </c>
      <c r="Y220" s="283">
        <v>84</v>
      </c>
      <c r="Z220" s="283">
        <v>20</v>
      </c>
      <c r="AA220" s="283">
        <v>40</v>
      </c>
      <c r="AB220" s="283">
        <v>30</v>
      </c>
      <c r="AC220" s="283">
        <v>55</v>
      </c>
      <c r="AD220" s="283">
        <v>0</v>
      </c>
      <c r="AE220" s="283">
        <v>0</v>
      </c>
      <c r="AF220" s="283">
        <v>6</v>
      </c>
      <c r="AG220" s="283">
        <v>6</v>
      </c>
      <c r="AH220" s="283">
        <v>8</v>
      </c>
      <c r="AI220" s="283"/>
      <c r="AJ220" s="283">
        <v>20</v>
      </c>
      <c r="AK220" s="283">
        <v>0</v>
      </c>
      <c r="AL220" s="283"/>
      <c r="AM220" s="283"/>
      <c r="AN220" s="283"/>
      <c r="AO220" s="283"/>
      <c r="AP220" s="283"/>
      <c r="AQ220" s="283"/>
      <c r="AR220" s="283">
        <v>3</v>
      </c>
      <c r="AS220" s="283" t="s">
        <v>4091</v>
      </c>
      <c r="AT220" s="283" t="s">
        <v>3933</v>
      </c>
      <c r="AU220" s="283"/>
      <c r="AV220" s="283"/>
      <c r="AW220" s="283"/>
      <c r="AX220" s="283"/>
      <c r="AY220" s="283">
        <v>25</v>
      </c>
      <c r="AZ220" s="283">
        <v>30</v>
      </c>
      <c r="BA220" s="283">
        <v>0.96</v>
      </c>
      <c r="BB220" s="283">
        <v>1.8</v>
      </c>
      <c r="BC220" s="283">
        <v>0</v>
      </c>
      <c r="BD220" s="283">
        <v>0</v>
      </c>
      <c r="BE220" s="283">
        <v>5</v>
      </c>
      <c r="BF220" s="283">
        <v>15</v>
      </c>
      <c r="BG220" s="283">
        <v>20</v>
      </c>
      <c r="BH220" s="283">
        <v>30</v>
      </c>
      <c r="BI220" s="283">
        <v>50</v>
      </c>
      <c r="BJ220" s="283">
        <v>20</v>
      </c>
      <c r="BK220" s="283">
        <v>2</v>
      </c>
      <c r="BL220" s="283">
        <v>2</v>
      </c>
      <c r="BM220" s="283">
        <v>0</v>
      </c>
      <c r="BN220" s="283">
        <v>3</v>
      </c>
      <c r="BO220" s="283" t="s">
        <v>3904</v>
      </c>
      <c r="BP220" s="283" t="s">
        <v>5001</v>
      </c>
      <c r="BQ220" s="283" t="s">
        <v>5229</v>
      </c>
      <c r="BR220" s="283" t="s">
        <v>5310</v>
      </c>
      <c r="BS220" s="283" t="s">
        <v>5004</v>
      </c>
    </row>
    <row r="221" spans="1:71">
      <c r="A221" s="283">
        <v>10023012</v>
      </c>
      <c r="B221" s="283" t="s">
        <v>4092</v>
      </c>
      <c r="C221" s="283">
        <v>4</v>
      </c>
      <c r="D221" s="283" t="s">
        <v>59</v>
      </c>
      <c r="E221" s="283" t="s">
        <v>3934</v>
      </c>
      <c r="F221" s="283" t="s">
        <v>3935</v>
      </c>
      <c r="G221" s="283" t="s">
        <v>3898</v>
      </c>
      <c r="H221" s="283">
        <v>28</v>
      </c>
      <c r="I221" s="283">
        <v>0</v>
      </c>
      <c r="J221" s="283">
        <v>1</v>
      </c>
      <c r="K221" s="283">
        <v>2</v>
      </c>
      <c r="L221" s="283">
        <v>15</v>
      </c>
      <c r="M221" s="283" t="s">
        <v>3930</v>
      </c>
      <c r="N221" s="283">
        <v>25</v>
      </c>
      <c r="O221" s="283">
        <v>20</v>
      </c>
      <c r="P221" s="283">
        <v>0</v>
      </c>
      <c r="Q221" s="283">
        <v>20</v>
      </c>
      <c r="R221" s="283">
        <v>0</v>
      </c>
      <c r="S221" s="283">
        <v>0</v>
      </c>
      <c r="T221" s="283">
        <v>10</v>
      </c>
      <c r="U221" s="283">
        <v>20</v>
      </c>
      <c r="V221" s="283">
        <v>23</v>
      </c>
      <c r="W221" s="283">
        <v>30</v>
      </c>
      <c r="X221" s="283">
        <v>33</v>
      </c>
      <c r="Y221" s="283">
        <v>84</v>
      </c>
      <c r="Z221" s="283">
        <v>18</v>
      </c>
      <c r="AA221" s="283">
        <v>38</v>
      </c>
      <c r="AB221" s="283">
        <v>30</v>
      </c>
      <c r="AC221" s="283">
        <v>55</v>
      </c>
      <c r="AD221" s="283">
        <v>0</v>
      </c>
      <c r="AE221" s="283">
        <v>0</v>
      </c>
      <c r="AF221" s="283">
        <v>6</v>
      </c>
      <c r="AG221" s="283">
        <v>12</v>
      </c>
      <c r="AH221" s="283">
        <v>6</v>
      </c>
      <c r="AI221" s="283">
        <v>0</v>
      </c>
      <c r="AJ221" s="283">
        <v>24</v>
      </c>
      <c r="AK221" s="283">
        <v>0</v>
      </c>
      <c r="AL221" s="283"/>
      <c r="AM221" s="283"/>
      <c r="AN221" s="283"/>
      <c r="AO221" s="283"/>
      <c r="AP221" s="283"/>
      <c r="AQ221" s="283"/>
      <c r="AR221" s="283">
        <v>3</v>
      </c>
      <c r="AS221" s="283" t="s">
        <v>356</v>
      </c>
      <c r="AT221" s="283" t="s">
        <v>4093</v>
      </c>
      <c r="AU221" s="283"/>
      <c r="AV221" s="283"/>
      <c r="AW221" s="283"/>
      <c r="AX221" s="283"/>
      <c r="AY221" s="283">
        <v>20</v>
      </c>
      <c r="AZ221" s="283">
        <v>30</v>
      </c>
      <c r="BA221" s="283">
        <v>0.96</v>
      </c>
      <c r="BB221" s="283">
        <v>1.8</v>
      </c>
      <c r="BC221" s="283">
        <v>2</v>
      </c>
      <c r="BD221" s="283">
        <v>0</v>
      </c>
      <c r="BE221" s="283">
        <v>5</v>
      </c>
      <c r="BF221" s="283">
        <v>23</v>
      </c>
      <c r="BG221" s="283">
        <v>20</v>
      </c>
      <c r="BH221" s="283">
        <v>30</v>
      </c>
      <c r="BI221" s="283">
        <v>50</v>
      </c>
      <c r="BJ221" s="283">
        <v>20</v>
      </c>
      <c r="BK221" s="283">
        <v>2</v>
      </c>
      <c r="BL221" s="283">
        <v>1</v>
      </c>
      <c r="BM221" s="283">
        <v>2</v>
      </c>
      <c r="BN221" s="283">
        <v>3</v>
      </c>
      <c r="BO221" s="283" t="s">
        <v>3904</v>
      </c>
      <c r="BP221" s="283" t="s">
        <v>5001</v>
      </c>
      <c r="BQ221" s="283" t="s">
        <v>5311</v>
      </c>
      <c r="BR221" s="283" t="s">
        <v>5312</v>
      </c>
      <c r="BS221" s="283" t="s">
        <v>5004</v>
      </c>
    </row>
    <row r="222" spans="1:71">
      <c r="A222" s="283">
        <v>10023213</v>
      </c>
      <c r="B222" s="283" t="s">
        <v>737</v>
      </c>
      <c r="C222" s="283">
        <v>3</v>
      </c>
      <c r="D222" s="283" t="s">
        <v>60</v>
      </c>
      <c r="E222" s="283" t="s">
        <v>3896</v>
      </c>
      <c r="F222" s="283" t="s">
        <v>3897</v>
      </c>
      <c r="G222" s="283" t="s">
        <v>3978</v>
      </c>
      <c r="H222" s="283">
        <v>62</v>
      </c>
      <c r="I222" s="283">
        <v>2</v>
      </c>
      <c r="J222" s="283">
        <v>1</v>
      </c>
      <c r="K222" s="283">
        <v>2</v>
      </c>
      <c r="L222" s="283">
        <v>16</v>
      </c>
      <c r="M222" s="283" t="s">
        <v>3930</v>
      </c>
      <c r="N222" s="283">
        <v>21.5</v>
      </c>
      <c r="O222" s="283">
        <v>30</v>
      </c>
      <c r="P222" s="283">
        <v>0</v>
      </c>
      <c r="Q222" s="283">
        <v>35</v>
      </c>
      <c r="R222" s="283">
        <v>0</v>
      </c>
      <c r="S222" s="283">
        <v>0</v>
      </c>
      <c r="T222" s="283">
        <v>34</v>
      </c>
      <c r="U222" s="283">
        <v>25</v>
      </c>
      <c r="V222" s="283">
        <v>29</v>
      </c>
      <c r="W222" s="283">
        <v>30</v>
      </c>
      <c r="X222" s="283">
        <v>35</v>
      </c>
      <c r="Y222" s="283">
        <v>89</v>
      </c>
      <c r="Z222" s="283">
        <v>19</v>
      </c>
      <c r="AA222" s="283">
        <v>39</v>
      </c>
      <c r="AB222" s="283">
        <v>32</v>
      </c>
      <c r="AC222" s="283">
        <v>57</v>
      </c>
      <c r="AD222" s="283">
        <v>0</v>
      </c>
      <c r="AE222" s="283">
        <v>0</v>
      </c>
      <c r="AF222" s="283">
        <v>12</v>
      </c>
      <c r="AG222" s="283">
        <v>12</v>
      </c>
      <c r="AH222" s="283">
        <v>12</v>
      </c>
      <c r="AI222" s="283">
        <v>4</v>
      </c>
      <c r="AJ222" s="283">
        <v>40</v>
      </c>
      <c r="AK222" s="283">
        <v>0</v>
      </c>
      <c r="AL222" s="283"/>
      <c r="AM222" s="283"/>
      <c r="AN222" s="283"/>
      <c r="AO222" s="283"/>
      <c r="AP222" s="283"/>
      <c r="AQ222" s="283"/>
      <c r="AR222" s="283">
        <v>4</v>
      </c>
      <c r="AS222" s="283" t="s">
        <v>4094</v>
      </c>
      <c r="AT222" s="283" t="s">
        <v>4095</v>
      </c>
      <c r="AU222" s="283" t="s">
        <v>4096</v>
      </c>
      <c r="AV222" s="283"/>
      <c r="AW222" s="283"/>
      <c r="AX222" s="283"/>
      <c r="AY222" s="283">
        <v>50</v>
      </c>
      <c r="AZ222" s="283">
        <v>55</v>
      </c>
      <c r="BA222" s="283">
        <v>2.08</v>
      </c>
      <c r="BB222" s="283">
        <v>3.9</v>
      </c>
      <c r="BC222" s="283">
        <v>0</v>
      </c>
      <c r="BD222" s="283">
        <v>0</v>
      </c>
      <c r="BE222" s="283">
        <v>17</v>
      </c>
      <c r="BF222" s="283">
        <v>29</v>
      </c>
      <c r="BG222" s="283">
        <v>30</v>
      </c>
      <c r="BH222" s="283">
        <v>40</v>
      </c>
      <c r="BI222" s="283">
        <v>60</v>
      </c>
      <c r="BJ222" s="283">
        <v>40</v>
      </c>
      <c r="BK222" s="283">
        <v>3</v>
      </c>
      <c r="BL222" s="283">
        <v>6</v>
      </c>
      <c r="BM222" s="283">
        <v>2</v>
      </c>
      <c r="BN222" s="283">
        <v>6</v>
      </c>
      <c r="BO222" s="283" t="s">
        <v>3904</v>
      </c>
      <c r="BP222" s="283" t="s">
        <v>5001</v>
      </c>
      <c r="BQ222" s="283" t="s">
        <v>5313</v>
      </c>
      <c r="BR222" s="283" t="s">
        <v>5314</v>
      </c>
      <c r="BS222" s="283" t="s">
        <v>5004</v>
      </c>
    </row>
    <row r="223" spans="1:71">
      <c r="A223" s="283">
        <v>10023312</v>
      </c>
      <c r="B223" s="283" t="s">
        <v>196</v>
      </c>
      <c r="C223" s="283">
        <v>4</v>
      </c>
      <c r="D223" s="283" t="s">
        <v>55</v>
      </c>
      <c r="E223" s="283" t="s">
        <v>3934</v>
      </c>
      <c r="F223" s="283" t="s">
        <v>3940</v>
      </c>
      <c r="G223" s="283" t="s">
        <v>3905</v>
      </c>
      <c r="H223" s="283">
        <v>42</v>
      </c>
      <c r="I223" s="283">
        <v>2</v>
      </c>
      <c r="J223" s="283">
        <v>2</v>
      </c>
      <c r="K223" s="283">
        <v>2</v>
      </c>
      <c r="L223" s="283">
        <v>9</v>
      </c>
      <c r="M223" s="283" t="s">
        <v>3941</v>
      </c>
      <c r="N223" s="283">
        <v>35</v>
      </c>
      <c r="O223" s="283">
        <v>20</v>
      </c>
      <c r="P223" s="283">
        <v>41</v>
      </c>
      <c r="Q223" s="283">
        <v>20</v>
      </c>
      <c r="R223" s="283">
        <v>25</v>
      </c>
      <c r="S223" s="283">
        <v>35</v>
      </c>
      <c r="T223" s="283">
        <v>33</v>
      </c>
      <c r="U223" s="283">
        <v>15</v>
      </c>
      <c r="V223" s="283">
        <v>22</v>
      </c>
      <c r="W223" s="283">
        <v>30</v>
      </c>
      <c r="X223" s="283">
        <v>36</v>
      </c>
      <c r="Y223" s="283">
        <v>87</v>
      </c>
      <c r="Z223" s="283">
        <v>35</v>
      </c>
      <c r="AA223" s="283">
        <v>75</v>
      </c>
      <c r="AB223" s="283">
        <v>13</v>
      </c>
      <c r="AC223" s="283">
        <v>48</v>
      </c>
      <c r="AD223" s="283">
        <v>0</v>
      </c>
      <c r="AE223" s="283">
        <v>0</v>
      </c>
      <c r="AF223" s="283">
        <v>3</v>
      </c>
      <c r="AG223" s="283">
        <v>3</v>
      </c>
      <c r="AH223" s="283">
        <v>3</v>
      </c>
      <c r="AI223" s="283"/>
      <c r="AJ223" s="283">
        <v>9</v>
      </c>
      <c r="AK223" s="283">
        <v>45</v>
      </c>
      <c r="AL223" s="283">
        <v>300</v>
      </c>
      <c r="AM223" s="283"/>
      <c r="AN223" s="283">
        <v>400</v>
      </c>
      <c r="AO223" s="283">
        <v>500</v>
      </c>
      <c r="AP223" s="283" t="s">
        <v>3908</v>
      </c>
      <c r="AQ223" s="283">
        <v>10</v>
      </c>
      <c r="AR223" s="283">
        <v>3</v>
      </c>
      <c r="AS223" s="283" t="s">
        <v>3943</v>
      </c>
      <c r="AT223" s="283"/>
      <c r="AU223" s="283"/>
      <c r="AV223" s="283"/>
      <c r="AW223" s="283"/>
      <c r="AX223" s="283"/>
      <c r="AY223" s="283">
        <v>40</v>
      </c>
      <c r="AZ223" s="283">
        <v>65</v>
      </c>
      <c r="BA223" s="283">
        <v>1.28</v>
      </c>
      <c r="BB223" s="283">
        <v>2.4</v>
      </c>
      <c r="BC223" s="283">
        <v>41</v>
      </c>
      <c r="BD223" s="283">
        <v>16</v>
      </c>
      <c r="BE223" s="283">
        <v>17</v>
      </c>
      <c r="BF223" s="283">
        <v>11</v>
      </c>
      <c r="BG223" s="283">
        <v>30</v>
      </c>
      <c r="BH223" s="283">
        <v>40</v>
      </c>
      <c r="BI223" s="283">
        <v>30</v>
      </c>
      <c r="BJ223" s="283">
        <v>0</v>
      </c>
      <c r="BK223" s="283">
        <v>0</v>
      </c>
      <c r="BL223" s="283">
        <v>3</v>
      </c>
      <c r="BM223" s="283">
        <v>4</v>
      </c>
      <c r="BN223" s="283">
        <v>0</v>
      </c>
      <c r="BO223" s="283" t="s">
        <v>3904</v>
      </c>
      <c r="BP223" s="283" t="s">
        <v>5001</v>
      </c>
      <c r="BQ223" s="283"/>
      <c r="BR223" s="283"/>
      <c r="BS223" s="283" t="s">
        <v>5004</v>
      </c>
    </row>
    <row r="224" spans="1:71">
      <c r="A224" s="283">
        <v>10023412</v>
      </c>
      <c r="B224" s="283" t="s">
        <v>197</v>
      </c>
      <c r="C224" s="283">
        <v>4</v>
      </c>
      <c r="D224" s="283" t="s">
        <v>55</v>
      </c>
      <c r="E224" s="283" t="s">
        <v>3934</v>
      </c>
      <c r="F224" s="283" t="s">
        <v>3940</v>
      </c>
      <c r="G224" s="283" t="s">
        <v>3905</v>
      </c>
      <c r="H224" s="283">
        <v>42</v>
      </c>
      <c r="I224" s="283">
        <v>2</v>
      </c>
      <c r="J224" s="283">
        <v>2</v>
      </c>
      <c r="K224" s="283">
        <v>2</v>
      </c>
      <c r="L224" s="283">
        <v>6</v>
      </c>
      <c r="M224" s="283" t="s">
        <v>3941</v>
      </c>
      <c r="N224" s="283">
        <v>35</v>
      </c>
      <c r="O224" s="283">
        <v>20</v>
      </c>
      <c r="P224" s="283">
        <v>41</v>
      </c>
      <c r="Q224" s="283">
        <v>20</v>
      </c>
      <c r="R224" s="283">
        <v>25</v>
      </c>
      <c r="S224" s="283">
        <v>35</v>
      </c>
      <c r="T224" s="283">
        <v>33</v>
      </c>
      <c r="U224" s="283">
        <v>15</v>
      </c>
      <c r="V224" s="283">
        <v>22</v>
      </c>
      <c r="W224" s="283">
        <v>30</v>
      </c>
      <c r="X224" s="283">
        <v>36</v>
      </c>
      <c r="Y224" s="283">
        <v>87</v>
      </c>
      <c r="Z224" s="283">
        <v>35</v>
      </c>
      <c r="AA224" s="283">
        <v>75</v>
      </c>
      <c r="AB224" s="283">
        <v>13</v>
      </c>
      <c r="AC224" s="283">
        <v>48</v>
      </c>
      <c r="AD224" s="283">
        <v>0</v>
      </c>
      <c r="AE224" s="283">
        <v>0</v>
      </c>
      <c r="AF224" s="283">
        <v>3</v>
      </c>
      <c r="AG224" s="283">
        <v>3</v>
      </c>
      <c r="AH224" s="283">
        <v>3</v>
      </c>
      <c r="AI224" s="283"/>
      <c r="AJ224" s="283">
        <v>9</v>
      </c>
      <c r="AK224" s="283">
        <v>0</v>
      </c>
      <c r="AL224" s="283"/>
      <c r="AM224" s="283"/>
      <c r="AN224" s="283"/>
      <c r="AO224" s="283"/>
      <c r="AP224" s="283"/>
      <c r="AQ224" s="283"/>
      <c r="AR224" s="283">
        <v>3</v>
      </c>
      <c r="AS224" s="283" t="s">
        <v>3943</v>
      </c>
      <c r="AT224" s="283"/>
      <c r="AU224" s="283"/>
      <c r="AV224" s="283"/>
      <c r="AW224" s="283"/>
      <c r="AX224" s="283"/>
      <c r="AY224" s="283">
        <v>40</v>
      </c>
      <c r="AZ224" s="283">
        <v>65</v>
      </c>
      <c r="BA224" s="283">
        <v>1.28</v>
      </c>
      <c r="BB224" s="283">
        <v>2.4</v>
      </c>
      <c r="BC224" s="283">
        <v>41</v>
      </c>
      <c r="BD224" s="283">
        <v>16</v>
      </c>
      <c r="BE224" s="283">
        <v>17</v>
      </c>
      <c r="BF224" s="283">
        <v>11</v>
      </c>
      <c r="BG224" s="283">
        <v>30</v>
      </c>
      <c r="BH224" s="283">
        <v>40</v>
      </c>
      <c r="BI224" s="283">
        <v>30</v>
      </c>
      <c r="BJ224" s="283">
        <v>0</v>
      </c>
      <c r="BK224" s="283">
        <v>0</v>
      </c>
      <c r="BL224" s="283">
        <v>3</v>
      </c>
      <c r="BM224" s="283">
        <v>4</v>
      </c>
      <c r="BN224" s="283">
        <v>0</v>
      </c>
      <c r="BO224" s="283" t="s">
        <v>3904</v>
      </c>
      <c r="BP224" s="283" t="s">
        <v>5001</v>
      </c>
      <c r="BQ224" s="283"/>
      <c r="BR224" s="283"/>
      <c r="BS224" s="283" t="s">
        <v>5004</v>
      </c>
    </row>
    <row r="225" spans="1:71">
      <c r="A225" s="283">
        <v>10023512</v>
      </c>
      <c r="B225" s="283" t="s">
        <v>198</v>
      </c>
      <c r="C225" s="283">
        <v>4</v>
      </c>
      <c r="D225" s="283" t="s">
        <v>55</v>
      </c>
      <c r="E225" s="283" t="s">
        <v>3934</v>
      </c>
      <c r="F225" s="283" t="s">
        <v>3940</v>
      </c>
      <c r="G225" s="283" t="s">
        <v>3905</v>
      </c>
      <c r="H225" s="283">
        <v>42</v>
      </c>
      <c r="I225" s="283">
        <v>2</v>
      </c>
      <c r="J225" s="283">
        <v>2</v>
      </c>
      <c r="K225" s="283">
        <v>2</v>
      </c>
      <c r="L225" s="283">
        <v>5</v>
      </c>
      <c r="M225" s="283" t="s">
        <v>3941</v>
      </c>
      <c r="N225" s="283">
        <v>35</v>
      </c>
      <c r="O225" s="283">
        <v>20</v>
      </c>
      <c r="P225" s="283">
        <v>41</v>
      </c>
      <c r="Q225" s="283">
        <v>20</v>
      </c>
      <c r="R225" s="283">
        <v>25</v>
      </c>
      <c r="S225" s="283">
        <v>35</v>
      </c>
      <c r="T225" s="283">
        <v>33</v>
      </c>
      <c r="U225" s="283">
        <v>15</v>
      </c>
      <c r="V225" s="283">
        <v>22</v>
      </c>
      <c r="W225" s="283">
        <v>30</v>
      </c>
      <c r="X225" s="283">
        <v>36</v>
      </c>
      <c r="Y225" s="283">
        <v>87</v>
      </c>
      <c r="Z225" s="283">
        <v>35</v>
      </c>
      <c r="AA225" s="283">
        <v>75</v>
      </c>
      <c r="AB225" s="283">
        <v>13</v>
      </c>
      <c r="AC225" s="283">
        <v>48</v>
      </c>
      <c r="AD225" s="283">
        <v>0</v>
      </c>
      <c r="AE225" s="283">
        <v>0</v>
      </c>
      <c r="AF225" s="283">
        <v>3</v>
      </c>
      <c r="AG225" s="283">
        <v>3</v>
      </c>
      <c r="AH225" s="283">
        <v>3</v>
      </c>
      <c r="AI225" s="283"/>
      <c r="AJ225" s="283">
        <v>9</v>
      </c>
      <c r="AK225" s="283">
        <v>0</v>
      </c>
      <c r="AL225" s="283"/>
      <c r="AM225" s="283"/>
      <c r="AN225" s="283"/>
      <c r="AO225" s="283"/>
      <c r="AP225" s="283"/>
      <c r="AQ225" s="283"/>
      <c r="AR225" s="283">
        <v>3</v>
      </c>
      <c r="AS225" s="283" t="s">
        <v>3943</v>
      </c>
      <c r="AT225" s="283"/>
      <c r="AU225" s="283"/>
      <c r="AV225" s="283"/>
      <c r="AW225" s="283"/>
      <c r="AX225" s="283"/>
      <c r="AY225" s="283">
        <v>40</v>
      </c>
      <c r="AZ225" s="283">
        <v>65</v>
      </c>
      <c r="BA225" s="283">
        <v>1.28</v>
      </c>
      <c r="BB225" s="283">
        <v>2.4</v>
      </c>
      <c r="BC225" s="283">
        <v>41</v>
      </c>
      <c r="BD225" s="283">
        <v>16</v>
      </c>
      <c r="BE225" s="283">
        <v>17</v>
      </c>
      <c r="BF225" s="283">
        <v>11</v>
      </c>
      <c r="BG225" s="283">
        <v>30</v>
      </c>
      <c r="BH225" s="283">
        <v>40</v>
      </c>
      <c r="BI225" s="283">
        <v>30</v>
      </c>
      <c r="BJ225" s="283">
        <v>0</v>
      </c>
      <c r="BK225" s="283">
        <v>0</v>
      </c>
      <c r="BL225" s="283">
        <v>3</v>
      </c>
      <c r="BM225" s="283">
        <v>4</v>
      </c>
      <c r="BN225" s="283">
        <v>0</v>
      </c>
      <c r="BO225" s="283" t="s">
        <v>3904</v>
      </c>
      <c r="BP225" s="283" t="s">
        <v>5001</v>
      </c>
      <c r="BQ225" s="283"/>
      <c r="BR225" s="283"/>
      <c r="BS225" s="283" t="s">
        <v>5004</v>
      </c>
    </row>
    <row r="226" spans="1:71">
      <c r="A226" s="283">
        <v>10023612</v>
      </c>
      <c r="B226" s="283" t="s">
        <v>199</v>
      </c>
      <c r="C226" s="283">
        <v>4</v>
      </c>
      <c r="D226" s="283" t="s">
        <v>55</v>
      </c>
      <c r="E226" s="283" t="s">
        <v>3934</v>
      </c>
      <c r="F226" s="283" t="s">
        <v>3940</v>
      </c>
      <c r="G226" s="283" t="s">
        <v>3905</v>
      </c>
      <c r="H226" s="283">
        <v>42</v>
      </c>
      <c r="I226" s="283">
        <v>2</v>
      </c>
      <c r="J226" s="283">
        <v>2</v>
      </c>
      <c r="K226" s="283">
        <v>2</v>
      </c>
      <c r="L226" s="283">
        <v>5</v>
      </c>
      <c r="M226" s="283" t="s">
        <v>3941</v>
      </c>
      <c r="N226" s="283">
        <v>35</v>
      </c>
      <c r="O226" s="283">
        <v>20</v>
      </c>
      <c r="P226" s="283">
        <v>41</v>
      </c>
      <c r="Q226" s="283">
        <v>20</v>
      </c>
      <c r="R226" s="283">
        <v>25</v>
      </c>
      <c r="S226" s="283">
        <v>35</v>
      </c>
      <c r="T226" s="283">
        <v>33</v>
      </c>
      <c r="U226" s="283">
        <v>15</v>
      </c>
      <c r="V226" s="283">
        <v>22</v>
      </c>
      <c r="W226" s="283">
        <v>30</v>
      </c>
      <c r="X226" s="283">
        <v>36</v>
      </c>
      <c r="Y226" s="283">
        <v>87</v>
      </c>
      <c r="Z226" s="283">
        <v>35</v>
      </c>
      <c r="AA226" s="283">
        <v>75</v>
      </c>
      <c r="AB226" s="283">
        <v>13</v>
      </c>
      <c r="AC226" s="283">
        <v>48</v>
      </c>
      <c r="AD226" s="283">
        <v>0</v>
      </c>
      <c r="AE226" s="283">
        <v>0</v>
      </c>
      <c r="AF226" s="283">
        <v>3</v>
      </c>
      <c r="AG226" s="283">
        <v>3</v>
      </c>
      <c r="AH226" s="283">
        <v>3</v>
      </c>
      <c r="AI226" s="283"/>
      <c r="AJ226" s="283">
        <v>9</v>
      </c>
      <c r="AK226" s="283">
        <v>0</v>
      </c>
      <c r="AL226" s="283"/>
      <c r="AM226" s="283"/>
      <c r="AN226" s="283"/>
      <c r="AO226" s="283"/>
      <c r="AP226" s="283"/>
      <c r="AQ226" s="283"/>
      <c r="AR226" s="283">
        <v>3</v>
      </c>
      <c r="AS226" s="283" t="s">
        <v>3943</v>
      </c>
      <c r="AT226" s="283"/>
      <c r="AU226" s="283"/>
      <c r="AV226" s="283"/>
      <c r="AW226" s="283"/>
      <c r="AX226" s="283"/>
      <c r="AY226" s="283">
        <v>40</v>
      </c>
      <c r="AZ226" s="283">
        <v>65</v>
      </c>
      <c r="BA226" s="283">
        <v>1.28</v>
      </c>
      <c r="BB226" s="283">
        <v>2.4</v>
      </c>
      <c r="BC226" s="283">
        <v>41</v>
      </c>
      <c r="BD226" s="283">
        <v>16</v>
      </c>
      <c r="BE226" s="283">
        <v>17</v>
      </c>
      <c r="BF226" s="283">
        <v>11</v>
      </c>
      <c r="BG226" s="283">
        <v>30</v>
      </c>
      <c r="BH226" s="283">
        <v>40</v>
      </c>
      <c r="BI226" s="283">
        <v>30</v>
      </c>
      <c r="BJ226" s="283">
        <v>0</v>
      </c>
      <c r="BK226" s="283">
        <v>0</v>
      </c>
      <c r="BL226" s="283">
        <v>3</v>
      </c>
      <c r="BM226" s="283">
        <v>4</v>
      </c>
      <c r="BN226" s="283">
        <v>0</v>
      </c>
      <c r="BO226" s="283" t="s">
        <v>3904</v>
      </c>
      <c r="BP226" s="283" t="s">
        <v>5001</v>
      </c>
      <c r="BQ226" s="283"/>
      <c r="BR226" s="283"/>
      <c r="BS226" s="283" t="s">
        <v>5004</v>
      </c>
    </row>
    <row r="227" spans="1:71">
      <c r="A227" s="283">
        <v>10023712</v>
      </c>
      <c r="B227" s="283" t="s">
        <v>4097</v>
      </c>
      <c r="C227" s="283">
        <v>3</v>
      </c>
      <c r="D227" s="283" t="s">
        <v>55</v>
      </c>
      <c r="E227" s="283" t="s">
        <v>3934</v>
      </c>
      <c r="F227" s="283" t="s">
        <v>3940</v>
      </c>
      <c r="G227" s="283" t="s">
        <v>3898</v>
      </c>
      <c r="H227" s="283">
        <v>49</v>
      </c>
      <c r="I227" s="283">
        <v>-1</v>
      </c>
      <c r="J227" s="283">
        <v>2</v>
      </c>
      <c r="K227" s="283">
        <v>2</v>
      </c>
      <c r="L227" s="283">
        <v>15</v>
      </c>
      <c r="M227" s="283" t="s">
        <v>3941</v>
      </c>
      <c r="N227" s="283">
        <v>32.5</v>
      </c>
      <c r="O227" s="283">
        <v>20</v>
      </c>
      <c r="P227" s="283">
        <v>34</v>
      </c>
      <c r="Q227" s="283">
        <v>20</v>
      </c>
      <c r="R227" s="283">
        <v>10</v>
      </c>
      <c r="S227" s="283">
        <v>35</v>
      </c>
      <c r="T227" s="283">
        <v>26</v>
      </c>
      <c r="U227" s="283">
        <v>15</v>
      </c>
      <c r="V227" s="283">
        <v>36</v>
      </c>
      <c r="W227" s="283">
        <v>30</v>
      </c>
      <c r="X227" s="283">
        <v>35</v>
      </c>
      <c r="Y227" s="283">
        <v>86</v>
      </c>
      <c r="Z227" s="283">
        <v>30</v>
      </c>
      <c r="AA227" s="283">
        <v>70</v>
      </c>
      <c r="AB227" s="283">
        <v>13</v>
      </c>
      <c r="AC227" s="283">
        <v>48</v>
      </c>
      <c r="AD227" s="283">
        <v>0</v>
      </c>
      <c r="AE227" s="283">
        <v>0</v>
      </c>
      <c r="AF227" s="283">
        <v>2</v>
      </c>
      <c r="AG227" s="283">
        <v>2</v>
      </c>
      <c r="AH227" s="283">
        <v>2</v>
      </c>
      <c r="AI227" s="283"/>
      <c r="AJ227" s="283">
        <v>6</v>
      </c>
      <c r="AK227" s="283">
        <v>0</v>
      </c>
      <c r="AL227" s="283"/>
      <c r="AM227" s="283"/>
      <c r="AN227" s="283"/>
      <c r="AO227" s="283"/>
      <c r="AP227" s="283"/>
      <c r="AQ227" s="283"/>
      <c r="AR227" s="283">
        <v>3</v>
      </c>
      <c r="AS227" s="283" t="s">
        <v>4011</v>
      </c>
      <c r="AT227" s="283"/>
      <c r="AU227" s="283"/>
      <c r="AV227" s="283"/>
      <c r="AW227" s="283"/>
      <c r="AX227" s="283"/>
      <c r="AY227" s="283">
        <v>35</v>
      </c>
      <c r="AZ227" s="283">
        <v>70</v>
      </c>
      <c r="BA227" s="283">
        <v>1.28</v>
      </c>
      <c r="BB227" s="283">
        <v>2.4</v>
      </c>
      <c r="BC227" s="283">
        <v>38</v>
      </c>
      <c r="BD227" s="283">
        <v>5</v>
      </c>
      <c r="BE227" s="283">
        <v>13</v>
      </c>
      <c r="BF227" s="283">
        <v>18</v>
      </c>
      <c r="BG227" s="283">
        <v>30</v>
      </c>
      <c r="BH227" s="283">
        <v>40</v>
      </c>
      <c r="BI227" s="283">
        <v>30</v>
      </c>
      <c r="BJ227" s="283">
        <v>0</v>
      </c>
      <c r="BK227" s="283">
        <v>0</v>
      </c>
      <c r="BL227" s="283">
        <v>3</v>
      </c>
      <c r="BM227" s="283">
        <v>3</v>
      </c>
      <c r="BN227" s="283">
        <v>0</v>
      </c>
      <c r="BO227" s="283" t="s">
        <v>3904</v>
      </c>
      <c r="BP227" s="283" t="s">
        <v>5001</v>
      </c>
      <c r="BQ227" s="283" t="s">
        <v>5315</v>
      </c>
      <c r="BR227" s="283" t="s">
        <v>5316</v>
      </c>
      <c r="BS227" s="283" t="s">
        <v>5004</v>
      </c>
    </row>
    <row r="228" spans="1:71">
      <c r="A228" s="283">
        <v>10023812</v>
      </c>
      <c r="B228" s="283" t="s">
        <v>665</v>
      </c>
      <c r="C228" s="283">
        <v>3</v>
      </c>
      <c r="D228" s="283" t="s">
        <v>55</v>
      </c>
      <c r="E228" s="283" t="s">
        <v>3934</v>
      </c>
      <c r="F228" s="283" t="s">
        <v>3940</v>
      </c>
      <c r="G228" s="283" t="s">
        <v>3898</v>
      </c>
      <c r="H228" s="283">
        <v>33</v>
      </c>
      <c r="I228" s="283">
        <v>-1</v>
      </c>
      <c r="J228" s="283">
        <v>2</v>
      </c>
      <c r="K228" s="283">
        <v>2</v>
      </c>
      <c r="L228" s="283">
        <v>10</v>
      </c>
      <c r="M228" s="283" t="s">
        <v>3941</v>
      </c>
      <c r="N228" s="283">
        <v>32</v>
      </c>
      <c r="O228" s="283">
        <v>20</v>
      </c>
      <c r="P228" s="283">
        <v>28</v>
      </c>
      <c r="Q228" s="283">
        <v>30</v>
      </c>
      <c r="R228" s="283">
        <v>12</v>
      </c>
      <c r="S228" s="283">
        <v>35</v>
      </c>
      <c r="T228" s="283">
        <v>29</v>
      </c>
      <c r="U228" s="283">
        <v>15</v>
      </c>
      <c r="V228" s="283">
        <v>38</v>
      </c>
      <c r="W228" s="283">
        <v>30</v>
      </c>
      <c r="X228" s="283">
        <v>35</v>
      </c>
      <c r="Y228" s="283">
        <v>86</v>
      </c>
      <c r="Z228" s="283">
        <v>30</v>
      </c>
      <c r="AA228" s="283">
        <v>70</v>
      </c>
      <c r="AB228" s="283">
        <v>14</v>
      </c>
      <c r="AC228" s="283">
        <v>49</v>
      </c>
      <c r="AD228" s="283">
        <v>0</v>
      </c>
      <c r="AE228" s="283">
        <v>0</v>
      </c>
      <c r="AF228" s="283">
        <v>2</v>
      </c>
      <c r="AG228" s="283">
        <v>2</v>
      </c>
      <c r="AH228" s="283">
        <v>2</v>
      </c>
      <c r="AI228" s="283"/>
      <c r="AJ228" s="283">
        <v>6</v>
      </c>
      <c r="AK228" s="283">
        <v>0</v>
      </c>
      <c r="AL228" s="283"/>
      <c r="AM228" s="283"/>
      <c r="AN228" s="283"/>
      <c r="AO228" s="283"/>
      <c r="AP228" s="283"/>
      <c r="AQ228" s="283"/>
      <c r="AR228" s="283">
        <v>3</v>
      </c>
      <c r="AS228" s="283" t="s">
        <v>4011</v>
      </c>
      <c r="AT228" s="283"/>
      <c r="AU228" s="283"/>
      <c r="AV228" s="283"/>
      <c r="AW228" s="283"/>
      <c r="AX228" s="283"/>
      <c r="AY228" s="283">
        <v>35</v>
      </c>
      <c r="AZ228" s="283">
        <v>70</v>
      </c>
      <c r="BA228" s="283">
        <v>1.28</v>
      </c>
      <c r="BB228" s="283">
        <v>2.4</v>
      </c>
      <c r="BC228" s="283">
        <v>32</v>
      </c>
      <c r="BD228" s="283">
        <v>6</v>
      </c>
      <c r="BE228" s="283">
        <v>15</v>
      </c>
      <c r="BF228" s="283">
        <v>21</v>
      </c>
      <c r="BG228" s="283">
        <v>30</v>
      </c>
      <c r="BH228" s="283">
        <v>40</v>
      </c>
      <c r="BI228" s="283">
        <v>30</v>
      </c>
      <c r="BJ228" s="283">
        <v>0</v>
      </c>
      <c r="BK228" s="283">
        <v>0</v>
      </c>
      <c r="BL228" s="283">
        <v>3</v>
      </c>
      <c r="BM228" s="283">
        <v>3</v>
      </c>
      <c r="BN228" s="283">
        <v>0</v>
      </c>
      <c r="BO228" s="283" t="s">
        <v>3904</v>
      </c>
      <c r="BP228" s="283" t="s">
        <v>5001</v>
      </c>
      <c r="BQ228" s="283" t="s">
        <v>5317</v>
      </c>
      <c r="BR228" s="283" t="s">
        <v>5318</v>
      </c>
      <c r="BS228" s="283" t="s">
        <v>5004</v>
      </c>
    </row>
    <row r="229" spans="1:71">
      <c r="A229" s="283">
        <v>10023912</v>
      </c>
      <c r="B229" s="283" t="s">
        <v>4098</v>
      </c>
      <c r="C229" s="283">
        <v>3</v>
      </c>
      <c r="D229" s="283" t="s">
        <v>55</v>
      </c>
      <c r="E229" s="283" t="s">
        <v>3934</v>
      </c>
      <c r="F229" s="283" t="s">
        <v>3940</v>
      </c>
      <c r="G229" s="283" t="s">
        <v>3898</v>
      </c>
      <c r="H229" s="283">
        <v>33</v>
      </c>
      <c r="I229" s="283">
        <v>-1</v>
      </c>
      <c r="J229" s="283">
        <v>2</v>
      </c>
      <c r="K229" s="283">
        <v>2</v>
      </c>
      <c r="L229" s="283">
        <v>10</v>
      </c>
      <c r="M229" s="283" t="s">
        <v>3941</v>
      </c>
      <c r="N229" s="283">
        <v>32</v>
      </c>
      <c r="O229" s="283">
        <v>20</v>
      </c>
      <c r="P229" s="283">
        <v>28</v>
      </c>
      <c r="Q229" s="283">
        <v>30</v>
      </c>
      <c r="R229" s="283">
        <v>12</v>
      </c>
      <c r="S229" s="283">
        <v>35</v>
      </c>
      <c r="T229" s="283">
        <v>29</v>
      </c>
      <c r="U229" s="283">
        <v>15</v>
      </c>
      <c r="V229" s="283">
        <v>38</v>
      </c>
      <c r="W229" s="283">
        <v>30</v>
      </c>
      <c r="X229" s="283">
        <v>35</v>
      </c>
      <c r="Y229" s="283">
        <v>86</v>
      </c>
      <c r="Z229" s="283">
        <v>30</v>
      </c>
      <c r="AA229" s="283">
        <v>70</v>
      </c>
      <c r="AB229" s="283">
        <v>14</v>
      </c>
      <c r="AC229" s="283">
        <v>49</v>
      </c>
      <c r="AD229" s="283">
        <v>0</v>
      </c>
      <c r="AE229" s="283">
        <v>0</v>
      </c>
      <c r="AF229" s="283">
        <v>2</v>
      </c>
      <c r="AG229" s="283">
        <v>2</v>
      </c>
      <c r="AH229" s="283">
        <v>2</v>
      </c>
      <c r="AI229" s="283"/>
      <c r="AJ229" s="283">
        <v>6</v>
      </c>
      <c r="AK229" s="283">
        <v>0</v>
      </c>
      <c r="AL229" s="283"/>
      <c r="AM229" s="283"/>
      <c r="AN229" s="283"/>
      <c r="AO229" s="283"/>
      <c r="AP229" s="283"/>
      <c r="AQ229" s="283"/>
      <c r="AR229" s="283">
        <v>3</v>
      </c>
      <c r="AS229" s="283" t="s">
        <v>4011</v>
      </c>
      <c r="AT229" s="283"/>
      <c r="AU229" s="283"/>
      <c r="AV229" s="283"/>
      <c r="AW229" s="283"/>
      <c r="AX229" s="283"/>
      <c r="AY229" s="283">
        <v>35</v>
      </c>
      <c r="AZ229" s="283">
        <v>70</v>
      </c>
      <c r="BA229" s="283">
        <v>1.28</v>
      </c>
      <c r="BB229" s="283">
        <v>2.4</v>
      </c>
      <c r="BC229" s="283">
        <v>32</v>
      </c>
      <c r="BD229" s="283">
        <v>6</v>
      </c>
      <c r="BE229" s="283">
        <v>15</v>
      </c>
      <c r="BF229" s="283">
        <v>21</v>
      </c>
      <c r="BG229" s="283">
        <v>30</v>
      </c>
      <c r="BH229" s="283">
        <v>40</v>
      </c>
      <c r="BI229" s="283">
        <v>30</v>
      </c>
      <c r="BJ229" s="283">
        <v>0</v>
      </c>
      <c r="BK229" s="283">
        <v>0</v>
      </c>
      <c r="BL229" s="283">
        <v>3</v>
      </c>
      <c r="BM229" s="283">
        <v>3</v>
      </c>
      <c r="BN229" s="283">
        <v>0</v>
      </c>
      <c r="BO229" s="283" t="s">
        <v>3904</v>
      </c>
      <c r="BP229" s="283" t="s">
        <v>5001</v>
      </c>
      <c r="BQ229" s="283" t="s">
        <v>5317</v>
      </c>
      <c r="BR229" s="283" t="s">
        <v>5319</v>
      </c>
      <c r="BS229" s="283" t="s">
        <v>5004</v>
      </c>
    </row>
    <row r="230" spans="1:71">
      <c r="A230" s="283">
        <v>10024012</v>
      </c>
      <c r="B230" s="283" t="s">
        <v>4099</v>
      </c>
      <c r="C230" s="283">
        <v>4</v>
      </c>
      <c r="D230" s="283" t="s">
        <v>55</v>
      </c>
      <c r="E230" s="283" t="s">
        <v>3934</v>
      </c>
      <c r="F230" s="283" t="s">
        <v>3940</v>
      </c>
      <c r="G230" s="283" t="s">
        <v>3918</v>
      </c>
      <c r="H230" s="283">
        <v>43</v>
      </c>
      <c r="I230" s="283">
        <v>1</v>
      </c>
      <c r="J230" s="283">
        <v>2</v>
      </c>
      <c r="K230" s="283">
        <v>2</v>
      </c>
      <c r="L230" s="283">
        <v>30</v>
      </c>
      <c r="M230" s="283" t="s">
        <v>3941</v>
      </c>
      <c r="N230" s="283">
        <v>32.700000000000003</v>
      </c>
      <c r="O230" s="283">
        <v>20</v>
      </c>
      <c r="P230" s="283">
        <v>38</v>
      </c>
      <c r="Q230" s="283">
        <v>30</v>
      </c>
      <c r="R230" s="283">
        <v>0</v>
      </c>
      <c r="S230" s="283">
        <v>0</v>
      </c>
      <c r="T230" s="283">
        <v>32</v>
      </c>
      <c r="U230" s="283">
        <v>15</v>
      </c>
      <c r="V230" s="283">
        <v>40</v>
      </c>
      <c r="W230" s="283">
        <v>30</v>
      </c>
      <c r="X230" s="283">
        <v>36</v>
      </c>
      <c r="Y230" s="283">
        <v>87</v>
      </c>
      <c r="Z230" s="283">
        <v>33</v>
      </c>
      <c r="AA230" s="283">
        <v>73</v>
      </c>
      <c r="AB230" s="283">
        <v>15</v>
      </c>
      <c r="AC230" s="283">
        <v>50</v>
      </c>
      <c r="AD230" s="283">
        <v>0</v>
      </c>
      <c r="AE230" s="283">
        <v>0</v>
      </c>
      <c r="AF230" s="283">
        <v>3</v>
      </c>
      <c r="AG230" s="283">
        <v>3</v>
      </c>
      <c r="AH230" s="283">
        <v>3</v>
      </c>
      <c r="AI230" s="283"/>
      <c r="AJ230" s="283">
        <v>9</v>
      </c>
      <c r="AK230" s="283">
        <v>45</v>
      </c>
      <c r="AL230" s="283">
        <v>300</v>
      </c>
      <c r="AM230" s="283">
        <v>200</v>
      </c>
      <c r="AN230" s="283">
        <v>500</v>
      </c>
      <c r="AO230" s="283"/>
      <c r="AP230" s="283" t="s">
        <v>3942</v>
      </c>
      <c r="AQ230" s="283">
        <v>9</v>
      </c>
      <c r="AR230" s="283">
        <v>3</v>
      </c>
      <c r="AS230" s="283" t="s">
        <v>3947</v>
      </c>
      <c r="AT230" s="283"/>
      <c r="AU230" s="283"/>
      <c r="AV230" s="283"/>
      <c r="AW230" s="283"/>
      <c r="AX230" s="283"/>
      <c r="AY230" s="283">
        <v>40</v>
      </c>
      <c r="AZ230" s="283">
        <v>70</v>
      </c>
      <c r="BA230" s="283">
        <v>1.28</v>
      </c>
      <c r="BB230" s="283">
        <v>2.4</v>
      </c>
      <c r="BC230" s="283">
        <v>38</v>
      </c>
      <c r="BD230" s="283">
        <v>0</v>
      </c>
      <c r="BE230" s="283">
        <v>16</v>
      </c>
      <c r="BF230" s="283">
        <v>29</v>
      </c>
      <c r="BG230" s="283">
        <v>30</v>
      </c>
      <c r="BH230" s="283">
        <v>40</v>
      </c>
      <c r="BI230" s="283">
        <v>30</v>
      </c>
      <c r="BJ230" s="283">
        <v>0</v>
      </c>
      <c r="BK230" s="283">
        <v>0</v>
      </c>
      <c r="BL230" s="283">
        <v>3</v>
      </c>
      <c r="BM230" s="283">
        <v>4</v>
      </c>
      <c r="BN230" s="283">
        <v>0</v>
      </c>
      <c r="BO230" s="283" t="s">
        <v>3904</v>
      </c>
      <c r="BP230" s="283" t="s">
        <v>5001</v>
      </c>
      <c r="BQ230" s="283"/>
      <c r="BR230" s="283"/>
      <c r="BS230" s="283" t="s">
        <v>5004</v>
      </c>
    </row>
    <row r="231" spans="1:71">
      <c r="A231" s="283">
        <v>10024112</v>
      </c>
      <c r="B231" s="283" t="s">
        <v>914</v>
      </c>
      <c r="C231" s="283">
        <v>5</v>
      </c>
      <c r="D231" s="283" t="s">
        <v>55</v>
      </c>
      <c r="E231" s="283" t="s">
        <v>3934</v>
      </c>
      <c r="F231" s="283" t="s">
        <v>3940</v>
      </c>
      <c r="G231" s="283" t="s">
        <v>3918</v>
      </c>
      <c r="H231" s="283">
        <v>52</v>
      </c>
      <c r="I231" s="283">
        <v>0</v>
      </c>
      <c r="J231" s="283">
        <v>4</v>
      </c>
      <c r="K231" s="283">
        <v>4</v>
      </c>
      <c r="L231" s="283">
        <v>17</v>
      </c>
      <c r="M231" s="283" t="s">
        <v>3941</v>
      </c>
      <c r="N231" s="283">
        <v>33</v>
      </c>
      <c r="O231" s="283">
        <v>20</v>
      </c>
      <c r="P231" s="283">
        <v>43</v>
      </c>
      <c r="Q231" s="283">
        <v>25</v>
      </c>
      <c r="R231" s="283">
        <v>0</v>
      </c>
      <c r="S231" s="283">
        <v>0</v>
      </c>
      <c r="T231" s="283">
        <v>36</v>
      </c>
      <c r="U231" s="283">
        <v>20</v>
      </c>
      <c r="V231" s="283">
        <v>60</v>
      </c>
      <c r="W231" s="283">
        <v>30</v>
      </c>
      <c r="X231" s="283">
        <v>37</v>
      </c>
      <c r="Y231" s="283">
        <v>88</v>
      </c>
      <c r="Z231" s="283">
        <v>31</v>
      </c>
      <c r="AA231" s="283">
        <v>71</v>
      </c>
      <c r="AB231" s="283">
        <v>18</v>
      </c>
      <c r="AC231" s="283">
        <v>53</v>
      </c>
      <c r="AD231" s="283">
        <v>0</v>
      </c>
      <c r="AE231" s="283">
        <v>0</v>
      </c>
      <c r="AF231" s="283">
        <v>2</v>
      </c>
      <c r="AG231" s="283">
        <v>2</v>
      </c>
      <c r="AH231" s="283">
        <v>2</v>
      </c>
      <c r="AI231" s="283"/>
      <c r="AJ231" s="283">
        <v>6</v>
      </c>
      <c r="AK231" s="283">
        <v>50</v>
      </c>
      <c r="AL231" s="283">
        <v>300</v>
      </c>
      <c r="AM231" s="283">
        <v>200</v>
      </c>
      <c r="AN231" s="283">
        <v>800</v>
      </c>
      <c r="AO231" s="283">
        <v>300</v>
      </c>
      <c r="AP231" s="283" t="s">
        <v>3942</v>
      </c>
      <c r="AQ231" s="283">
        <v>15</v>
      </c>
      <c r="AR231" s="283">
        <v>3</v>
      </c>
      <c r="AS231" s="283" t="s">
        <v>872</v>
      </c>
      <c r="AT231" s="283" t="s">
        <v>3920</v>
      </c>
      <c r="AU231" s="283"/>
      <c r="AV231" s="283"/>
      <c r="AW231" s="283" t="s">
        <v>4100</v>
      </c>
      <c r="AX231" s="283"/>
      <c r="AY231" s="283">
        <v>40</v>
      </c>
      <c r="AZ231" s="283">
        <v>70</v>
      </c>
      <c r="BA231" s="283">
        <v>1.28</v>
      </c>
      <c r="BB231" s="283">
        <v>2.4</v>
      </c>
      <c r="BC231" s="283">
        <v>43</v>
      </c>
      <c r="BD231" s="283">
        <v>0</v>
      </c>
      <c r="BE231" s="283">
        <v>18</v>
      </c>
      <c r="BF231" s="283">
        <v>60</v>
      </c>
      <c r="BG231" s="283">
        <v>30</v>
      </c>
      <c r="BH231" s="283">
        <v>40</v>
      </c>
      <c r="BI231" s="283">
        <v>30</v>
      </c>
      <c r="BJ231" s="283">
        <v>0</v>
      </c>
      <c r="BK231" s="283">
        <v>0</v>
      </c>
      <c r="BL231" s="283">
        <v>5</v>
      </c>
      <c r="BM231" s="283">
        <v>8</v>
      </c>
      <c r="BN231" s="283">
        <v>0</v>
      </c>
      <c r="BO231" s="283" t="s">
        <v>3904</v>
      </c>
      <c r="BP231" s="283" t="s">
        <v>5001</v>
      </c>
      <c r="BQ231" s="283"/>
      <c r="BR231" s="283"/>
      <c r="BS231" s="283" t="s">
        <v>5004</v>
      </c>
    </row>
    <row r="232" spans="1:71">
      <c r="A232" s="283">
        <v>10024312</v>
      </c>
      <c r="B232" s="283" t="s">
        <v>4101</v>
      </c>
      <c r="C232" s="283">
        <v>6</v>
      </c>
      <c r="D232" s="283" t="s">
        <v>55</v>
      </c>
      <c r="E232" s="283" t="s">
        <v>3934</v>
      </c>
      <c r="F232" s="283" t="s">
        <v>3940</v>
      </c>
      <c r="G232" s="283" t="s">
        <v>3918</v>
      </c>
      <c r="H232" s="283">
        <v>52</v>
      </c>
      <c r="I232" s="283">
        <v>0</v>
      </c>
      <c r="J232" s="283">
        <v>3</v>
      </c>
      <c r="K232" s="283">
        <v>3</v>
      </c>
      <c r="L232" s="283">
        <v>11</v>
      </c>
      <c r="M232" s="283" t="s">
        <v>3941</v>
      </c>
      <c r="N232" s="283">
        <v>33</v>
      </c>
      <c r="O232" s="283">
        <v>20</v>
      </c>
      <c r="P232" s="283">
        <v>53</v>
      </c>
      <c r="Q232" s="283">
        <v>30</v>
      </c>
      <c r="R232" s="283">
        <v>0</v>
      </c>
      <c r="S232" s="283">
        <v>0</v>
      </c>
      <c r="T232" s="283">
        <v>38</v>
      </c>
      <c r="U232" s="283">
        <v>20</v>
      </c>
      <c r="V232" s="283">
        <v>78</v>
      </c>
      <c r="W232" s="283">
        <v>30</v>
      </c>
      <c r="X232" s="283">
        <v>38</v>
      </c>
      <c r="Y232" s="283">
        <v>89</v>
      </c>
      <c r="Z232" s="283">
        <v>31</v>
      </c>
      <c r="AA232" s="283">
        <v>71</v>
      </c>
      <c r="AB232" s="283">
        <v>18</v>
      </c>
      <c r="AC232" s="283">
        <v>53</v>
      </c>
      <c r="AD232" s="283">
        <v>0</v>
      </c>
      <c r="AE232" s="283">
        <v>0</v>
      </c>
      <c r="AF232" s="283">
        <v>3</v>
      </c>
      <c r="AG232" s="283">
        <v>3</v>
      </c>
      <c r="AH232" s="283">
        <v>3</v>
      </c>
      <c r="AI232" s="283"/>
      <c r="AJ232" s="283">
        <v>9</v>
      </c>
      <c r="AK232" s="283">
        <v>0</v>
      </c>
      <c r="AL232" s="283"/>
      <c r="AM232" s="283"/>
      <c r="AN232" s="283"/>
      <c r="AO232" s="283"/>
      <c r="AP232" s="283"/>
      <c r="AQ232" s="283"/>
      <c r="AR232" s="283">
        <v>3</v>
      </c>
      <c r="AS232" s="283" t="s">
        <v>4102</v>
      </c>
      <c r="AT232" s="283" t="s">
        <v>4103</v>
      </c>
      <c r="AU232" s="283"/>
      <c r="AV232" s="283"/>
      <c r="AW232" s="283" t="s">
        <v>4104</v>
      </c>
      <c r="AX232" s="283"/>
      <c r="AY232" s="283">
        <v>40</v>
      </c>
      <c r="AZ232" s="283">
        <v>70</v>
      </c>
      <c r="BA232" s="283">
        <v>1.28</v>
      </c>
      <c r="BB232" s="283">
        <v>2.4</v>
      </c>
      <c r="BC232" s="283">
        <v>53</v>
      </c>
      <c r="BD232" s="283">
        <v>0</v>
      </c>
      <c r="BE232" s="283">
        <v>19</v>
      </c>
      <c r="BF232" s="283">
        <v>88</v>
      </c>
      <c r="BG232" s="283">
        <v>30</v>
      </c>
      <c r="BH232" s="283">
        <v>40</v>
      </c>
      <c r="BI232" s="283">
        <v>30</v>
      </c>
      <c r="BJ232" s="283">
        <v>0</v>
      </c>
      <c r="BK232" s="283">
        <v>0</v>
      </c>
      <c r="BL232" s="283">
        <v>8</v>
      </c>
      <c r="BM232" s="283">
        <v>5</v>
      </c>
      <c r="BN232" s="283">
        <v>2</v>
      </c>
      <c r="BO232" s="283" t="s">
        <v>3904</v>
      </c>
      <c r="BP232" s="283" t="s">
        <v>5001</v>
      </c>
      <c r="BQ232" s="283"/>
      <c r="BR232" s="283" t="s">
        <v>5320</v>
      </c>
      <c r="BS232" s="283" t="s">
        <v>5004</v>
      </c>
    </row>
    <row r="233" spans="1:71">
      <c r="A233" s="283">
        <v>10024512</v>
      </c>
      <c r="B233" s="283" t="s">
        <v>4105</v>
      </c>
      <c r="C233" s="283">
        <v>4</v>
      </c>
      <c r="D233" s="283" t="s">
        <v>55</v>
      </c>
      <c r="E233" s="283" t="s">
        <v>3934</v>
      </c>
      <c r="F233" s="283" t="s">
        <v>3940</v>
      </c>
      <c r="G233" s="283" t="s">
        <v>3922</v>
      </c>
      <c r="H233" s="283">
        <v>46</v>
      </c>
      <c r="I233" s="283">
        <v>2</v>
      </c>
      <c r="J233" s="283">
        <v>2</v>
      </c>
      <c r="K233" s="283">
        <v>2</v>
      </c>
      <c r="L233" s="283">
        <v>10</v>
      </c>
      <c r="M233" s="283" t="s">
        <v>3941</v>
      </c>
      <c r="N233" s="283">
        <v>32</v>
      </c>
      <c r="O233" s="283">
        <v>20</v>
      </c>
      <c r="P233" s="283">
        <v>35</v>
      </c>
      <c r="Q233" s="283">
        <v>25</v>
      </c>
      <c r="R233" s="283">
        <v>0</v>
      </c>
      <c r="S233" s="283">
        <v>0</v>
      </c>
      <c r="T233" s="283">
        <v>41</v>
      </c>
      <c r="U233" s="283">
        <v>20</v>
      </c>
      <c r="V233" s="283">
        <v>23</v>
      </c>
      <c r="W233" s="283">
        <v>30</v>
      </c>
      <c r="X233" s="283">
        <v>35</v>
      </c>
      <c r="Y233" s="283">
        <v>86</v>
      </c>
      <c r="Z233" s="283">
        <v>32</v>
      </c>
      <c r="AA233" s="283">
        <v>67</v>
      </c>
      <c r="AB233" s="283">
        <v>14</v>
      </c>
      <c r="AC233" s="283">
        <v>49</v>
      </c>
      <c r="AD233" s="283">
        <v>0</v>
      </c>
      <c r="AE233" s="283">
        <v>0</v>
      </c>
      <c r="AF233" s="283">
        <v>2</v>
      </c>
      <c r="AG233" s="283">
        <v>2</v>
      </c>
      <c r="AH233" s="283">
        <v>2</v>
      </c>
      <c r="AI233" s="283"/>
      <c r="AJ233" s="283">
        <v>6</v>
      </c>
      <c r="AK233" s="283">
        <v>0</v>
      </c>
      <c r="AL233" s="283"/>
      <c r="AM233" s="283"/>
      <c r="AN233" s="283"/>
      <c r="AO233" s="283"/>
      <c r="AP233" s="283"/>
      <c r="AQ233" s="283"/>
      <c r="AR233" s="283">
        <v>3</v>
      </c>
      <c r="AS233" s="283" t="s">
        <v>3672</v>
      </c>
      <c r="AT233" s="283"/>
      <c r="AU233" s="283"/>
      <c r="AV233" s="283"/>
      <c r="AW233" s="283"/>
      <c r="AX233" s="283"/>
      <c r="AY233" s="283">
        <v>35</v>
      </c>
      <c r="AZ233" s="283">
        <v>70</v>
      </c>
      <c r="BA233" s="283">
        <v>1.28</v>
      </c>
      <c r="BB233" s="283">
        <v>2.4</v>
      </c>
      <c r="BC233" s="283">
        <v>35</v>
      </c>
      <c r="BD233" s="283">
        <v>0</v>
      </c>
      <c r="BE233" s="283">
        <v>21</v>
      </c>
      <c r="BF233" s="283">
        <v>12</v>
      </c>
      <c r="BG233" s="283">
        <v>30</v>
      </c>
      <c r="BH233" s="283">
        <v>40</v>
      </c>
      <c r="BI233" s="283">
        <v>30</v>
      </c>
      <c r="BJ233" s="283">
        <v>0</v>
      </c>
      <c r="BK233" s="283">
        <v>1</v>
      </c>
      <c r="BL233" s="283">
        <v>0</v>
      </c>
      <c r="BM233" s="283">
        <v>12</v>
      </c>
      <c r="BN233" s="283">
        <v>0</v>
      </c>
      <c r="BO233" s="283" t="s">
        <v>3904</v>
      </c>
      <c r="BP233" s="283" t="s">
        <v>5001</v>
      </c>
      <c r="BQ233" s="283" t="s">
        <v>5726</v>
      </c>
      <c r="BR233" s="283" t="s">
        <v>5321</v>
      </c>
      <c r="BS233" s="283" t="s">
        <v>5004</v>
      </c>
    </row>
    <row r="234" spans="1:71">
      <c r="A234" s="283">
        <v>10024612</v>
      </c>
      <c r="B234" s="283" t="s">
        <v>4106</v>
      </c>
      <c r="C234" s="283">
        <v>4</v>
      </c>
      <c r="D234" s="283" t="s">
        <v>55</v>
      </c>
      <c r="E234" s="283" t="s">
        <v>3934</v>
      </c>
      <c r="F234" s="283" t="s">
        <v>3940</v>
      </c>
      <c r="G234" s="283" t="s">
        <v>3978</v>
      </c>
      <c r="H234" s="283">
        <v>42</v>
      </c>
      <c r="I234" s="283">
        <v>2</v>
      </c>
      <c r="J234" s="283">
        <v>2</v>
      </c>
      <c r="K234" s="283">
        <v>2</v>
      </c>
      <c r="L234" s="283">
        <v>10</v>
      </c>
      <c r="M234" s="283" t="s">
        <v>3941</v>
      </c>
      <c r="N234" s="283">
        <v>31</v>
      </c>
      <c r="O234" s="283">
        <v>20</v>
      </c>
      <c r="P234" s="283">
        <v>36</v>
      </c>
      <c r="Q234" s="283">
        <v>25</v>
      </c>
      <c r="R234" s="283">
        <v>12</v>
      </c>
      <c r="S234" s="283">
        <v>30</v>
      </c>
      <c r="T234" s="283">
        <v>35</v>
      </c>
      <c r="U234" s="283">
        <v>20</v>
      </c>
      <c r="V234" s="283">
        <v>31</v>
      </c>
      <c r="W234" s="283">
        <v>30</v>
      </c>
      <c r="X234" s="283">
        <v>35</v>
      </c>
      <c r="Y234" s="283">
        <v>86</v>
      </c>
      <c r="Z234" s="283">
        <v>31</v>
      </c>
      <c r="AA234" s="283">
        <v>66</v>
      </c>
      <c r="AB234" s="283">
        <v>14</v>
      </c>
      <c r="AC234" s="283">
        <v>49</v>
      </c>
      <c r="AD234" s="283">
        <v>0</v>
      </c>
      <c r="AE234" s="283">
        <v>0</v>
      </c>
      <c r="AF234" s="283">
        <v>2</v>
      </c>
      <c r="AG234" s="283">
        <v>2</v>
      </c>
      <c r="AH234" s="283">
        <v>2</v>
      </c>
      <c r="AI234" s="283"/>
      <c r="AJ234" s="283">
        <v>6</v>
      </c>
      <c r="AK234" s="283">
        <v>0</v>
      </c>
      <c r="AL234" s="283"/>
      <c r="AM234" s="283"/>
      <c r="AN234" s="283"/>
      <c r="AO234" s="283"/>
      <c r="AP234" s="283"/>
      <c r="AQ234" s="283"/>
      <c r="AR234" s="283">
        <v>3</v>
      </c>
      <c r="AS234" s="283" t="s">
        <v>4107</v>
      </c>
      <c r="AT234" s="283"/>
      <c r="AU234" s="283"/>
      <c r="AV234" s="283"/>
      <c r="AW234" s="283"/>
      <c r="AX234" s="283"/>
      <c r="AY234" s="283">
        <v>35</v>
      </c>
      <c r="AZ234" s="283">
        <v>70</v>
      </c>
      <c r="BA234" s="283">
        <v>1.28</v>
      </c>
      <c r="BB234" s="283">
        <v>2.4</v>
      </c>
      <c r="BC234" s="283">
        <v>36</v>
      </c>
      <c r="BD234" s="283">
        <v>6</v>
      </c>
      <c r="BE234" s="283">
        <v>18</v>
      </c>
      <c r="BF234" s="283">
        <v>16</v>
      </c>
      <c r="BG234" s="283">
        <v>30</v>
      </c>
      <c r="BH234" s="283">
        <v>40</v>
      </c>
      <c r="BI234" s="283">
        <v>30</v>
      </c>
      <c r="BJ234" s="283">
        <v>0</v>
      </c>
      <c r="BK234" s="283">
        <v>0</v>
      </c>
      <c r="BL234" s="283">
        <v>3</v>
      </c>
      <c r="BM234" s="283">
        <v>3</v>
      </c>
      <c r="BN234" s="283">
        <v>0</v>
      </c>
      <c r="BO234" s="283" t="s">
        <v>3904</v>
      </c>
      <c r="BP234" s="283" t="s">
        <v>5001</v>
      </c>
      <c r="BQ234" s="283"/>
      <c r="BR234" s="283"/>
      <c r="BS234" s="283" t="s">
        <v>5004</v>
      </c>
    </row>
    <row r="235" spans="1:71">
      <c r="A235" s="283">
        <v>10024712</v>
      </c>
      <c r="B235" s="283" t="s">
        <v>1044</v>
      </c>
      <c r="C235" s="283">
        <v>3</v>
      </c>
      <c r="D235" s="283" t="s">
        <v>54</v>
      </c>
      <c r="E235" s="283" t="s">
        <v>3934</v>
      </c>
      <c r="F235" s="283" t="s">
        <v>3940</v>
      </c>
      <c r="G235" s="283" t="s">
        <v>3905</v>
      </c>
      <c r="H235" s="283">
        <v>23</v>
      </c>
      <c r="I235" s="283">
        <v>1</v>
      </c>
      <c r="J235" s="283">
        <v>1</v>
      </c>
      <c r="K235" s="283">
        <v>2</v>
      </c>
      <c r="L235" s="283">
        <v>10</v>
      </c>
      <c r="M235" s="283" t="s">
        <v>3941</v>
      </c>
      <c r="N235" s="283">
        <v>18</v>
      </c>
      <c r="O235" s="283">
        <v>15</v>
      </c>
      <c r="P235" s="283">
        <v>13</v>
      </c>
      <c r="Q235" s="283">
        <v>25</v>
      </c>
      <c r="R235" s="283">
        <v>10</v>
      </c>
      <c r="S235" s="283">
        <v>40</v>
      </c>
      <c r="T235" s="283">
        <v>7</v>
      </c>
      <c r="U235" s="283">
        <v>20</v>
      </c>
      <c r="V235" s="283">
        <v>16</v>
      </c>
      <c r="W235" s="283">
        <v>30</v>
      </c>
      <c r="X235" s="283">
        <v>33</v>
      </c>
      <c r="Y235" s="283">
        <v>85</v>
      </c>
      <c r="Z235" s="283">
        <v>15</v>
      </c>
      <c r="AA235" s="283">
        <v>50</v>
      </c>
      <c r="AB235" s="283">
        <v>9</v>
      </c>
      <c r="AC235" s="283">
        <v>19</v>
      </c>
      <c r="AD235" s="283">
        <v>30</v>
      </c>
      <c r="AE235" s="283">
        <v>70</v>
      </c>
      <c r="AF235" s="283">
        <v>2</v>
      </c>
      <c r="AG235" s="283">
        <v>2</v>
      </c>
      <c r="AH235" s="283">
        <v>2</v>
      </c>
      <c r="AI235" s="283"/>
      <c r="AJ235" s="283">
        <v>6</v>
      </c>
      <c r="AK235" s="283">
        <v>35</v>
      </c>
      <c r="AL235" s="283">
        <v>500</v>
      </c>
      <c r="AM235" s="283">
        <v>500</v>
      </c>
      <c r="AN235" s="283">
        <v>500</v>
      </c>
      <c r="AO235" s="283">
        <v>500</v>
      </c>
      <c r="AP235" s="283" t="s">
        <v>3942</v>
      </c>
      <c r="AQ235" s="283">
        <v>5</v>
      </c>
      <c r="AR235" s="283">
        <v>3</v>
      </c>
      <c r="AS235" s="283" t="s">
        <v>4108</v>
      </c>
      <c r="AT235" s="283" t="s">
        <v>3944</v>
      </c>
      <c r="AU235" s="283"/>
      <c r="AV235" s="283"/>
      <c r="AW235" s="283"/>
      <c r="AX235" s="283"/>
      <c r="AY235" s="283">
        <v>20</v>
      </c>
      <c r="AZ235" s="283">
        <v>25</v>
      </c>
      <c r="BA235" s="283">
        <v>0.5</v>
      </c>
      <c r="BB235" s="283">
        <v>1.5</v>
      </c>
      <c r="BC235" s="283">
        <v>7</v>
      </c>
      <c r="BD235" s="283">
        <v>12</v>
      </c>
      <c r="BE235" s="283">
        <v>4</v>
      </c>
      <c r="BF235" s="283">
        <v>8</v>
      </c>
      <c r="BG235" s="283">
        <v>10</v>
      </c>
      <c r="BH235" s="283">
        <v>16</v>
      </c>
      <c r="BI235" s="283">
        <v>10</v>
      </c>
      <c r="BJ235" s="283">
        <v>0</v>
      </c>
      <c r="BK235" s="283">
        <v>1</v>
      </c>
      <c r="BL235" s="283">
        <v>3</v>
      </c>
      <c r="BM235" s="283">
        <v>2</v>
      </c>
      <c r="BN235" s="283">
        <v>2</v>
      </c>
      <c r="BO235" s="283" t="s">
        <v>3904</v>
      </c>
      <c r="BP235" s="283" t="s">
        <v>5001</v>
      </c>
      <c r="BQ235" s="283" t="s">
        <v>5034</v>
      </c>
      <c r="BR235" s="283" t="s">
        <v>5322</v>
      </c>
      <c r="BS235" s="283" t="s">
        <v>5004</v>
      </c>
    </row>
    <row r="236" spans="1:71">
      <c r="A236" s="283">
        <v>10024812</v>
      </c>
      <c r="B236" s="283" t="s">
        <v>917</v>
      </c>
      <c r="C236" s="283">
        <v>5</v>
      </c>
      <c r="D236" s="283" t="s">
        <v>54</v>
      </c>
      <c r="E236" s="283" t="s">
        <v>3934</v>
      </c>
      <c r="F236" s="283" t="s">
        <v>3940</v>
      </c>
      <c r="G236" s="283" t="s">
        <v>3905</v>
      </c>
      <c r="H236" s="283">
        <v>32</v>
      </c>
      <c r="I236" s="283">
        <v>0</v>
      </c>
      <c r="J236" s="283">
        <v>1</v>
      </c>
      <c r="K236" s="283">
        <v>2</v>
      </c>
      <c r="L236" s="283">
        <v>15</v>
      </c>
      <c r="M236" s="283" t="s">
        <v>3941</v>
      </c>
      <c r="N236" s="283">
        <v>35.299999999999997</v>
      </c>
      <c r="O236" s="283">
        <v>15</v>
      </c>
      <c r="P236" s="283">
        <v>20</v>
      </c>
      <c r="Q236" s="283">
        <v>30</v>
      </c>
      <c r="R236" s="283">
        <v>0</v>
      </c>
      <c r="S236" s="283">
        <v>0</v>
      </c>
      <c r="T236" s="283">
        <v>25</v>
      </c>
      <c r="U236" s="283">
        <v>25</v>
      </c>
      <c r="V236" s="283">
        <v>33</v>
      </c>
      <c r="W236" s="283">
        <v>30</v>
      </c>
      <c r="X236" s="283">
        <v>35</v>
      </c>
      <c r="Y236" s="283">
        <v>87</v>
      </c>
      <c r="Z236" s="283">
        <v>35</v>
      </c>
      <c r="AA236" s="283">
        <v>70</v>
      </c>
      <c r="AB236" s="283">
        <v>20</v>
      </c>
      <c r="AC236" s="283">
        <v>30</v>
      </c>
      <c r="AD236" s="283">
        <v>28</v>
      </c>
      <c r="AE236" s="283">
        <v>68</v>
      </c>
      <c r="AF236" s="283">
        <v>6</v>
      </c>
      <c r="AG236" s="283">
        <v>6</v>
      </c>
      <c r="AH236" s="283">
        <v>6</v>
      </c>
      <c r="AI236" s="283"/>
      <c r="AJ236" s="283">
        <v>18</v>
      </c>
      <c r="AK236" s="283">
        <v>55</v>
      </c>
      <c r="AL236" s="283">
        <v>800</v>
      </c>
      <c r="AM236" s="283">
        <v>500</v>
      </c>
      <c r="AN236" s="283">
        <v>900</v>
      </c>
      <c r="AO236" s="283">
        <v>900</v>
      </c>
      <c r="AP236" s="283" t="s">
        <v>3908</v>
      </c>
      <c r="AQ236" s="283">
        <v>10</v>
      </c>
      <c r="AR236" s="283">
        <v>3</v>
      </c>
      <c r="AS236" s="283" t="s">
        <v>4109</v>
      </c>
      <c r="AT236" s="283" t="s">
        <v>4110</v>
      </c>
      <c r="AU236" s="283" t="s">
        <v>4111</v>
      </c>
      <c r="AV236" s="283"/>
      <c r="AW236" s="283"/>
      <c r="AX236" s="283"/>
      <c r="AY236" s="283">
        <v>20</v>
      </c>
      <c r="AZ236" s="283">
        <v>30</v>
      </c>
      <c r="BA236" s="283">
        <v>0.8</v>
      </c>
      <c r="BB236" s="283">
        <v>1.5</v>
      </c>
      <c r="BC236" s="283">
        <v>10</v>
      </c>
      <c r="BD236" s="283">
        <v>0</v>
      </c>
      <c r="BE236" s="283">
        <v>13</v>
      </c>
      <c r="BF236" s="283">
        <v>17</v>
      </c>
      <c r="BG236" s="283">
        <v>10</v>
      </c>
      <c r="BH236" s="283">
        <v>16</v>
      </c>
      <c r="BI236" s="283">
        <v>10</v>
      </c>
      <c r="BJ236" s="283">
        <v>0</v>
      </c>
      <c r="BK236" s="283">
        <v>2</v>
      </c>
      <c r="BL236" s="283">
        <v>2</v>
      </c>
      <c r="BM236" s="283">
        <v>1</v>
      </c>
      <c r="BN236" s="283">
        <v>6</v>
      </c>
      <c r="BO236" s="283" t="s">
        <v>3904</v>
      </c>
      <c r="BP236" s="283" t="s">
        <v>5001</v>
      </c>
      <c r="BQ236" s="283"/>
      <c r="BR236" s="283"/>
      <c r="BS236" s="283" t="s">
        <v>5004</v>
      </c>
    </row>
    <row r="237" spans="1:71">
      <c r="A237" s="283">
        <v>10024912</v>
      </c>
      <c r="B237" s="283" t="s">
        <v>219</v>
      </c>
      <c r="C237" s="283">
        <v>3</v>
      </c>
      <c r="D237" s="283" t="s">
        <v>54</v>
      </c>
      <c r="E237" s="283" t="s">
        <v>3934</v>
      </c>
      <c r="F237" s="283" t="s">
        <v>3940</v>
      </c>
      <c r="G237" s="283" t="s">
        <v>3910</v>
      </c>
      <c r="H237" s="283">
        <v>35</v>
      </c>
      <c r="I237" s="283">
        <v>1</v>
      </c>
      <c r="J237" s="283">
        <v>1</v>
      </c>
      <c r="K237" s="283">
        <v>2</v>
      </c>
      <c r="L237" s="283">
        <v>17</v>
      </c>
      <c r="M237" s="283" t="s">
        <v>3941</v>
      </c>
      <c r="N237" s="283">
        <v>32</v>
      </c>
      <c r="O237" s="283">
        <v>15</v>
      </c>
      <c r="P237" s="283">
        <v>25</v>
      </c>
      <c r="Q237" s="283">
        <v>25</v>
      </c>
      <c r="R237" s="283">
        <v>20</v>
      </c>
      <c r="S237" s="283">
        <v>40</v>
      </c>
      <c r="T237" s="283">
        <v>26</v>
      </c>
      <c r="U237" s="283">
        <v>20</v>
      </c>
      <c r="V237" s="283">
        <v>19</v>
      </c>
      <c r="W237" s="283">
        <v>30</v>
      </c>
      <c r="X237" s="283">
        <v>33</v>
      </c>
      <c r="Y237" s="283">
        <v>85</v>
      </c>
      <c r="Z237" s="283">
        <v>30</v>
      </c>
      <c r="AA237" s="283">
        <v>65</v>
      </c>
      <c r="AB237" s="283">
        <v>9</v>
      </c>
      <c r="AC237" s="283">
        <v>19</v>
      </c>
      <c r="AD237" s="283">
        <v>26</v>
      </c>
      <c r="AE237" s="283">
        <v>66</v>
      </c>
      <c r="AF237" s="283">
        <v>2</v>
      </c>
      <c r="AG237" s="283">
        <v>2</v>
      </c>
      <c r="AH237" s="283">
        <v>2</v>
      </c>
      <c r="AI237" s="283"/>
      <c r="AJ237" s="283">
        <v>6</v>
      </c>
      <c r="AK237" s="283">
        <v>48</v>
      </c>
      <c r="AL237" s="283">
        <v>200</v>
      </c>
      <c r="AM237" s="283">
        <v>200</v>
      </c>
      <c r="AN237" s="283">
        <v>150</v>
      </c>
      <c r="AO237" s="283">
        <v>200</v>
      </c>
      <c r="AP237" s="283" t="s">
        <v>3942</v>
      </c>
      <c r="AQ237" s="283">
        <v>6</v>
      </c>
      <c r="AR237" s="283">
        <v>3</v>
      </c>
      <c r="AS237" s="283" t="s">
        <v>3949</v>
      </c>
      <c r="AT237" s="283"/>
      <c r="AU237" s="283"/>
      <c r="AV237" s="283"/>
      <c r="AW237" s="283"/>
      <c r="AX237" s="283"/>
      <c r="AY237" s="283">
        <v>20</v>
      </c>
      <c r="AZ237" s="283">
        <v>25</v>
      </c>
      <c r="BA237" s="283">
        <v>0.8</v>
      </c>
      <c r="BB237" s="283">
        <v>1.65</v>
      </c>
      <c r="BC237" s="283">
        <v>13</v>
      </c>
      <c r="BD237" s="283">
        <v>20</v>
      </c>
      <c r="BE237" s="283">
        <v>16</v>
      </c>
      <c r="BF237" s="283">
        <v>10</v>
      </c>
      <c r="BG237" s="283">
        <v>10</v>
      </c>
      <c r="BH237" s="283">
        <v>16</v>
      </c>
      <c r="BI237" s="283">
        <v>10</v>
      </c>
      <c r="BJ237" s="283">
        <v>0</v>
      </c>
      <c r="BK237" s="283">
        <v>0</v>
      </c>
      <c r="BL237" s="283">
        <v>2</v>
      </c>
      <c r="BM237" s="283">
        <v>3</v>
      </c>
      <c r="BN237" s="283">
        <v>0</v>
      </c>
      <c r="BO237" s="283" t="s">
        <v>3904</v>
      </c>
      <c r="BP237" s="283" t="s">
        <v>5001</v>
      </c>
      <c r="BQ237" s="283"/>
      <c r="BR237" s="283"/>
      <c r="BS237" s="283" t="s">
        <v>5004</v>
      </c>
    </row>
    <row r="238" spans="1:71">
      <c r="A238" s="283">
        <v>10025012</v>
      </c>
      <c r="B238" s="283" t="s">
        <v>4112</v>
      </c>
      <c r="C238" s="283">
        <v>6</v>
      </c>
      <c r="D238" s="283" t="s">
        <v>54</v>
      </c>
      <c r="E238" s="283" t="s">
        <v>3934</v>
      </c>
      <c r="F238" s="283" t="s">
        <v>3940</v>
      </c>
      <c r="G238" s="283" t="s">
        <v>3918</v>
      </c>
      <c r="H238" s="283">
        <v>40</v>
      </c>
      <c r="I238" s="283">
        <v>0</v>
      </c>
      <c r="J238" s="283">
        <v>2</v>
      </c>
      <c r="K238" s="283">
        <v>2</v>
      </c>
      <c r="L238" s="283">
        <v>15</v>
      </c>
      <c r="M238" s="283" t="s">
        <v>3941</v>
      </c>
      <c r="N238" s="283">
        <v>32</v>
      </c>
      <c r="O238" s="283">
        <v>15</v>
      </c>
      <c r="P238" s="283">
        <v>38</v>
      </c>
      <c r="Q238" s="283">
        <v>30</v>
      </c>
      <c r="R238" s="283">
        <v>0</v>
      </c>
      <c r="S238" s="283">
        <v>0</v>
      </c>
      <c r="T238" s="283">
        <v>30</v>
      </c>
      <c r="U238" s="283">
        <v>25</v>
      </c>
      <c r="V238" s="283">
        <v>82</v>
      </c>
      <c r="W238" s="283">
        <v>40</v>
      </c>
      <c r="X238" s="283">
        <v>35</v>
      </c>
      <c r="Y238" s="283">
        <v>87</v>
      </c>
      <c r="Z238" s="283">
        <v>31</v>
      </c>
      <c r="AA238" s="283">
        <v>66</v>
      </c>
      <c r="AB238" s="283">
        <v>17</v>
      </c>
      <c r="AC238" s="283">
        <v>52</v>
      </c>
      <c r="AD238" s="283">
        <v>40</v>
      </c>
      <c r="AE238" s="283">
        <v>60</v>
      </c>
      <c r="AF238" s="283">
        <v>0</v>
      </c>
      <c r="AG238" s="283"/>
      <c r="AH238" s="283"/>
      <c r="AI238" s="283"/>
      <c r="AJ238" s="283">
        <v>0</v>
      </c>
      <c r="AK238" s="283">
        <v>0</v>
      </c>
      <c r="AL238" s="283"/>
      <c r="AM238" s="283"/>
      <c r="AN238" s="283"/>
      <c r="AO238" s="283"/>
      <c r="AP238" s="283"/>
      <c r="AQ238" s="283"/>
      <c r="AR238" s="283">
        <v>3</v>
      </c>
      <c r="AS238" s="283" t="s">
        <v>4113</v>
      </c>
      <c r="AT238" s="283" t="s">
        <v>4103</v>
      </c>
      <c r="AU238" s="283"/>
      <c r="AV238" s="283"/>
      <c r="AW238" s="283"/>
      <c r="AX238" s="283"/>
      <c r="AY238" s="283">
        <v>25</v>
      </c>
      <c r="AZ238" s="283">
        <v>35</v>
      </c>
      <c r="BA238" s="283">
        <v>0.8</v>
      </c>
      <c r="BB238" s="283">
        <v>1.5</v>
      </c>
      <c r="BC238" s="283">
        <v>19</v>
      </c>
      <c r="BD238" s="283">
        <v>0</v>
      </c>
      <c r="BE238" s="283">
        <v>15</v>
      </c>
      <c r="BF238" s="283">
        <v>104</v>
      </c>
      <c r="BG238" s="283">
        <v>10</v>
      </c>
      <c r="BH238" s="283">
        <v>16</v>
      </c>
      <c r="BI238" s="283">
        <v>10</v>
      </c>
      <c r="BJ238" s="283">
        <v>0</v>
      </c>
      <c r="BK238" s="283">
        <v>0</v>
      </c>
      <c r="BL238" s="283">
        <v>14</v>
      </c>
      <c r="BM238" s="283">
        <v>7</v>
      </c>
      <c r="BN238" s="283">
        <v>2</v>
      </c>
      <c r="BO238" s="283" t="s">
        <v>3904</v>
      </c>
      <c r="BP238" s="283" t="s">
        <v>5001</v>
      </c>
      <c r="BQ238" s="283"/>
      <c r="BR238" s="283"/>
      <c r="BS238" s="283" t="s">
        <v>5004</v>
      </c>
    </row>
    <row r="239" spans="1:71">
      <c r="A239" s="283">
        <v>10025112</v>
      </c>
      <c r="B239" s="283" t="s">
        <v>4114</v>
      </c>
      <c r="C239" s="283">
        <v>3</v>
      </c>
      <c r="D239" s="283" t="s">
        <v>54</v>
      </c>
      <c r="E239" s="283" t="s">
        <v>3934</v>
      </c>
      <c r="F239" s="283" t="s">
        <v>3940</v>
      </c>
      <c r="G239" s="283" t="s">
        <v>3918</v>
      </c>
      <c r="H239" s="283">
        <v>27</v>
      </c>
      <c r="I239" s="283">
        <v>1</v>
      </c>
      <c r="J239" s="283">
        <v>2</v>
      </c>
      <c r="K239" s="283">
        <v>2</v>
      </c>
      <c r="L239" s="283">
        <v>15</v>
      </c>
      <c r="M239" s="283" t="s">
        <v>3941</v>
      </c>
      <c r="N239" s="283">
        <v>32.5</v>
      </c>
      <c r="O239" s="283">
        <v>15</v>
      </c>
      <c r="P239" s="283">
        <v>22</v>
      </c>
      <c r="Q239" s="283">
        <v>30</v>
      </c>
      <c r="R239" s="283">
        <v>0</v>
      </c>
      <c r="S239" s="283">
        <v>0</v>
      </c>
      <c r="T239" s="283">
        <v>19</v>
      </c>
      <c r="U239" s="283">
        <v>25</v>
      </c>
      <c r="V239" s="283">
        <v>65</v>
      </c>
      <c r="W239" s="283">
        <v>40</v>
      </c>
      <c r="X239" s="283">
        <v>33</v>
      </c>
      <c r="Y239" s="283">
        <v>85</v>
      </c>
      <c r="Z239" s="283">
        <v>31</v>
      </c>
      <c r="AA239" s="283">
        <v>66</v>
      </c>
      <c r="AB239" s="283">
        <v>12</v>
      </c>
      <c r="AC239" s="283">
        <v>22</v>
      </c>
      <c r="AD239" s="283">
        <v>40</v>
      </c>
      <c r="AE239" s="283">
        <v>80</v>
      </c>
      <c r="AF239" s="283">
        <v>0</v>
      </c>
      <c r="AG239" s="283"/>
      <c r="AH239" s="283"/>
      <c r="AI239" s="283"/>
      <c r="AJ239" s="283">
        <v>0</v>
      </c>
      <c r="AK239" s="283">
        <v>0</v>
      </c>
      <c r="AL239" s="283"/>
      <c r="AM239" s="283"/>
      <c r="AN239" s="283"/>
      <c r="AO239" s="283"/>
      <c r="AP239" s="283"/>
      <c r="AQ239" s="283"/>
      <c r="AR239" s="283">
        <v>3</v>
      </c>
      <c r="AS239" s="283" t="s">
        <v>3736</v>
      </c>
      <c r="AT239" s="283"/>
      <c r="AU239" s="283"/>
      <c r="AV239" s="283"/>
      <c r="AW239" s="283"/>
      <c r="AX239" s="283"/>
      <c r="AY239" s="283">
        <v>25</v>
      </c>
      <c r="AZ239" s="283">
        <v>30</v>
      </c>
      <c r="BA239" s="283">
        <v>0.8</v>
      </c>
      <c r="BB239" s="283">
        <v>1.5</v>
      </c>
      <c r="BC239" s="283">
        <v>11</v>
      </c>
      <c r="BD239" s="283">
        <v>0</v>
      </c>
      <c r="BE239" s="283">
        <v>10</v>
      </c>
      <c r="BF239" s="283">
        <v>79</v>
      </c>
      <c r="BG239" s="283">
        <v>10</v>
      </c>
      <c r="BH239" s="283">
        <v>16</v>
      </c>
      <c r="BI239" s="283">
        <v>10</v>
      </c>
      <c r="BJ239" s="283">
        <v>0</v>
      </c>
      <c r="BK239" s="283">
        <v>0</v>
      </c>
      <c r="BL239" s="283">
        <v>5</v>
      </c>
      <c r="BM239" s="283">
        <v>1</v>
      </c>
      <c r="BN239" s="283">
        <v>2</v>
      </c>
      <c r="BO239" s="283" t="s">
        <v>3904</v>
      </c>
      <c r="BP239" s="283" t="s">
        <v>5001</v>
      </c>
      <c r="BQ239" s="283" t="s">
        <v>5323</v>
      </c>
      <c r="BR239" s="283" t="s">
        <v>5324</v>
      </c>
      <c r="BS239" s="283" t="s">
        <v>5004</v>
      </c>
    </row>
    <row r="240" spans="1:71">
      <c r="A240" s="283">
        <v>10025212</v>
      </c>
      <c r="B240" s="283" t="s">
        <v>4115</v>
      </c>
      <c r="C240" s="283">
        <v>4</v>
      </c>
      <c r="D240" s="283" t="s">
        <v>54</v>
      </c>
      <c r="E240" s="283" t="s">
        <v>3934</v>
      </c>
      <c r="F240" s="283" t="s">
        <v>3940</v>
      </c>
      <c r="G240" s="283" t="s">
        <v>3918</v>
      </c>
      <c r="H240" s="283">
        <v>36</v>
      </c>
      <c r="I240" s="283">
        <v>0</v>
      </c>
      <c r="J240" s="283">
        <v>2</v>
      </c>
      <c r="K240" s="283">
        <v>2</v>
      </c>
      <c r="L240" s="283">
        <v>20</v>
      </c>
      <c r="M240" s="283" t="s">
        <v>3941</v>
      </c>
      <c r="N240" s="283">
        <v>32.5</v>
      </c>
      <c r="O240" s="283">
        <v>15</v>
      </c>
      <c r="P240" s="283">
        <v>31</v>
      </c>
      <c r="Q240" s="283">
        <v>30</v>
      </c>
      <c r="R240" s="283">
        <v>0</v>
      </c>
      <c r="S240" s="283">
        <v>0</v>
      </c>
      <c r="T240" s="283">
        <v>30</v>
      </c>
      <c r="U240" s="283">
        <v>25</v>
      </c>
      <c r="V240" s="283">
        <v>65</v>
      </c>
      <c r="W240" s="283">
        <v>40</v>
      </c>
      <c r="X240" s="283">
        <v>34</v>
      </c>
      <c r="Y240" s="283">
        <v>86</v>
      </c>
      <c r="Z240" s="283">
        <v>31</v>
      </c>
      <c r="AA240" s="283">
        <v>66</v>
      </c>
      <c r="AB240" s="283">
        <v>12</v>
      </c>
      <c r="AC240" s="283">
        <v>22</v>
      </c>
      <c r="AD240" s="283">
        <v>30</v>
      </c>
      <c r="AE240" s="283">
        <v>70</v>
      </c>
      <c r="AF240" s="283">
        <v>3</v>
      </c>
      <c r="AG240" s="283">
        <v>3</v>
      </c>
      <c r="AH240" s="283">
        <v>3</v>
      </c>
      <c r="AI240" s="283"/>
      <c r="AJ240" s="283">
        <v>9</v>
      </c>
      <c r="AK240" s="283">
        <v>0</v>
      </c>
      <c r="AL240" s="283"/>
      <c r="AM240" s="283"/>
      <c r="AN240" s="283"/>
      <c r="AO240" s="283"/>
      <c r="AP240" s="283"/>
      <c r="AQ240" s="283"/>
      <c r="AR240" s="283">
        <v>3</v>
      </c>
      <c r="AS240" s="283" t="s">
        <v>3954</v>
      </c>
      <c r="AT240" s="283"/>
      <c r="AU240" s="283"/>
      <c r="AV240" s="283"/>
      <c r="AW240" s="283" t="s">
        <v>4116</v>
      </c>
      <c r="AX240" s="283"/>
      <c r="AY240" s="283">
        <v>25</v>
      </c>
      <c r="AZ240" s="283">
        <v>30</v>
      </c>
      <c r="BA240" s="283">
        <v>0.8</v>
      </c>
      <c r="BB240" s="283">
        <v>1.5</v>
      </c>
      <c r="BC240" s="283">
        <v>16</v>
      </c>
      <c r="BD240" s="283">
        <v>0</v>
      </c>
      <c r="BE240" s="283">
        <v>15</v>
      </c>
      <c r="BF240" s="283">
        <v>79</v>
      </c>
      <c r="BG240" s="283">
        <v>10</v>
      </c>
      <c r="BH240" s="283">
        <v>16</v>
      </c>
      <c r="BI240" s="283">
        <v>10</v>
      </c>
      <c r="BJ240" s="283">
        <v>0</v>
      </c>
      <c r="BK240" s="283">
        <v>0</v>
      </c>
      <c r="BL240" s="283">
        <v>2</v>
      </c>
      <c r="BM240" s="283">
        <v>3</v>
      </c>
      <c r="BN240" s="283">
        <v>0</v>
      </c>
      <c r="BO240" s="283" t="s">
        <v>3904</v>
      </c>
      <c r="BP240" s="283" t="s">
        <v>5001</v>
      </c>
      <c r="BQ240" s="283"/>
      <c r="BR240" s="283" t="s">
        <v>5325</v>
      </c>
      <c r="BS240" s="283" t="s">
        <v>5004</v>
      </c>
    </row>
    <row r="241" spans="1:71">
      <c r="A241" s="283">
        <v>10025312</v>
      </c>
      <c r="B241" s="283" t="s">
        <v>4117</v>
      </c>
      <c r="C241" s="283">
        <v>3</v>
      </c>
      <c r="D241" s="283" t="s">
        <v>54</v>
      </c>
      <c r="E241" s="283" t="s">
        <v>3934</v>
      </c>
      <c r="F241" s="283" t="s">
        <v>3940</v>
      </c>
      <c r="G241" s="283" t="s">
        <v>3955</v>
      </c>
      <c r="H241" s="283">
        <v>23</v>
      </c>
      <c r="I241" s="283">
        <v>1</v>
      </c>
      <c r="J241" s="283">
        <v>0</v>
      </c>
      <c r="K241" s="283">
        <v>2</v>
      </c>
      <c r="L241" s="283">
        <v>15</v>
      </c>
      <c r="M241" s="283" t="s">
        <v>3941</v>
      </c>
      <c r="N241" s="283">
        <v>20</v>
      </c>
      <c r="O241" s="283">
        <v>15</v>
      </c>
      <c r="P241" s="283">
        <v>14</v>
      </c>
      <c r="Q241" s="283">
        <v>25</v>
      </c>
      <c r="R241" s="283">
        <v>10</v>
      </c>
      <c r="S241" s="283">
        <v>40</v>
      </c>
      <c r="T241" s="283">
        <v>16</v>
      </c>
      <c r="U241" s="283">
        <v>20</v>
      </c>
      <c r="V241" s="283">
        <v>10</v>
      </c>
      <c r="W241" s="283">
        <v>30</v>
      </c>
      <c r="X241" s="283">
        <v>33</v>
      </c>
      <c r="Y241" s="283">
        <v>85</v>
      </c>
      <c r="Z241" s="283">
        <v>15</v>
      </c>
      <c r="AA241" s="283">
        <v>50</v>
      </c>
      <c r="AB241" s="283">
        <v>7</v>
      </c>
      <c r="AC241" s="283">
        <v>17</v>
      </c>
      <c r="AD241" s="283">
        <v>20</v>
      </c>
      <c r="AE241" s="283">
        <v>60</v>
      </c>
      <c r="AF241" s="283">
        <v>0</v>
      </c>
      <c r="AG241" s="283"/>
      <c r="AH241" s="283"/>
      <c r="AI241" s="283"/>
      <c r="AJ241" s="283">
        <v>0</v>
      </c>
      <c r="AK241" s="283">
        <v>0</v>
      </c>
      <c r="AL241" s="283"/>
      <c r="AM241" s="283"/>
      <c r="AN241" s="283"/>
      <c r="AO241" s="283"/>
      <c r="AP241" s="283"/>
      <c r="AQ241" s="283"/>
      <c r="AR241" s="283">
        <v>3</v>
      </c>
      <c r="AS241" s="283" t="s">
        <v>4031</v>
      </c>
      <c r="AT241" s="283"/>
      <c r="AU241" s="283"/>
      <c r="AV241" s="283"/>
      <c r="AW241" s="283"/>
      <c r="AX241" s="283"/>
      <c r="AY241" s="283">
        <v>15</v>
      </c>
      <c r="AZ241" s="283">
        <v>20</v>
      </c>
      <c r="BA241" s="283">
        <v>0.64</v>
      </c>
      <c r="BB241" s="283">
        <v>1.2</v>
      </c>
      <c r="BC241" s="283">
        <v>7</v>
      </c>
      <c r="BD241" s="283">
        <v>10</v>
      </c>
      <c r="BE241" s="283">
        <v>8</v>
      </c>
      <c r="BF241" s="283">
        <v>5</v>
      </c>
      <c r="BG241" s="283">
        <v>10</v>
      </c>
      <c r="BH241" s="283">
        <v>16</v>
      </c>
      <c r="BI241" s="283">
        <v>10</v>
      </c>
      <c r="BJ241" s="283">
        <v>0</v>
      </c>
      <c r="BK241" s="283">
        <v>0</v>
      </c>
      <c r="BL241" s="283">
        <v>1</v>
      </c>
      <c r="BM241" s="283">
        <v>1</v>
      </c>
      <c r="BN241" s="283">
        <v>0</v>
      </c>
      <c r="BO241" s="283" t="s">
        <v>3904</v>
      </c>
      <c r="BP241" s="283" t="s">
        <v>5001</v>
      </c>
      <c r="BQ241" s="283" t="s">
        <v>5326</v>
      </c>
      <c r="BR241" s="283" t="s">
        <v>5327</v>
      </c>
      <c r="BS241" s="283" t="s">
        <v>5004</v>
      </c>
    </row>
    <row r="242" spans="1:71">
      <c r="A242" s="283">
        <v>10025412</v>
      </c>
      <c r="B242" s="283" t="s">
        <v>4118</v>
      </c>
      <c r="C242" s="283">
        <v>3</v>
      </c>
      <c r="D242" s="283" t="s">
        <v>54</v>
      </c>
      <c r="E242" s="283" t="s">
        <v>3934</v>
      </c>
      <c r="F242" s="283" t="s">
        <v>3940</v>
      </c>
      <c r="G242" s="283" t="s">
        <v>3955</v>
      </c>
      <c r="H242" s="283">
        <v>24</v>
      </c>
      <c r="I242" s="283">
        <v>0</v>
      </c>
      <c r="J242" s="283">
        <v>0</v>
      </c>
      <c r="K242" s="283">
        <v>2</v>
      </c>
      <c r="L242" s="283">
        <v>15</v>
      </c>
      <c r="M242" s="283" t="s">
        <v>3941</v>
      </c>
      <c r="N242" s="283">
        <v>20</v>
      </c>
      <c r="O242" s="283">
        <v>15</v>
      </c>
      <c r="P242" s="283">
        <v>14</v>
      </c>
      <c r="Q242" s="283">
        <v>25</v>
      </c>
      <c r="R242" s="283">
        <v>10</v>
      </c>
      <c r="S242" s="283">
        <v>40</v>
      </c>
      <c r="T242" s="283">
        <v>16</v>
      </c>
      <c r="U242" s="283">
        <v>20</v>
      </c>
      <c r="V242" s="283">
        <v>10</v>
      </c>
      <c r="W242" s="283">
        <v>30</v>
      </c>
      <c r="X242" s="283">
        <v>33</v>
      </c>
      <c r="Y242" s="283">
        <v>85</v>
      </c>
      <c r="Z242" s="283">
        <v>15</v>
      </c>
      <c r="AA242" s="283">
        <v>50</v>
      </c>
      <c r="AB242" s="283">
        <v>7</v>
      </c>
      <c r="AC242" s="283">
        <v>17</v>
      </c>
      <c r="AD242" s="283">
        <v>20</v>
      </c>
      <c r="AE242" s="283">
        <v>60</v>
      </c>
      <c r="AF242" s="283">
        <v>0</v>
      </c>
      <c r="AG242" s="283"/>
      <c r="AH242" s="283"/>
      <c r="AI242" s="283"/>
      <c r="AJ242" s="283">
        <v>0</v>
      </c>
      <c r="AK242" s="283">
        <v>0</v>
      </c>
      <c r="AL242" s="283"/>
      <c r="AM242" s="283"/>
      <c r="AN242" s="283"/>
      <c r="AO242" s="283"/>
      <c r="AP242" s="283"/>
      <c r="AQ242" s="283"/>
      <c r="AR242" s="283">
        <v>3</v>
      </c>
      <c r="AS242" s="283" t="s">
        <v>4031</v>
      </c>
      <c r="AT242" s="283"/>
      <c r="AU242" s="283"/>
      <c r="AV242" s="283"/>
      <c r="AW242" s="283"/>
      <c r="AX242" s="283"/>
      <c r="AY242" s="283">
        <v>15</v>
      </c>
      <c r="AZ242" s="283">
        <v>20</v>
      </c>
      <c r="BA242" s="283">
        <v>0.64</v>
      </c>
      <c r="BB242" s="283">
        <v>1.2</v>
      </c>
      <c r="BC242" s="283">
        <v>7</v>
      </c>
      <c r="BD242" s="283">
        <v>10</v>
      </c>
      <c r="BE242" s="283">
        <v>8</v>
      </c>
      <c r="BF242" s="283">
        <v>5</v>
      </c>
      <c r="BG242" s="283">
        <v>10</v>
      </c>
      <c r="BH242" s="283">
        <v>16</v>
      </c>
      <c r="BI242" s="283">
        <v>10</v>
      </c>
      <c r="BJ242" s="283">
        <v>0</v>
      </c>
      <c r="BK242" s="283">
        <v>0</v>
      </c>
      <c r="BL242" s="283">
        <v>1</v>
      </c>
      <c r="BM242" s="283">
        <v>1</v>
      </c>
      <c r="BN242" s="283">
        <v>0</v>
      </c>
      <c r="BO242" s="283" t="s">
        <v>3904</v>
      </c>
      <c r="BP242" s="283" t="s">
        <v>5001</v>
      </c>
      <c r="BQ242" s="283" t="s">
        <v>5328</v>
      </c>
      <c r="BR242" s="283" t="s">
        <v>5329</v>
      </c>
      <c r="BS242" s="283" t="s">
        <v>5004</v>
      </c>
    </row>
    <row r="243" spans="1:71">
      <c r="A243" s="283">
        <v>10025911</v>
      </c>
      <c r="B243" s="283" t="s">
        <v>678</v>
      </c>
      <c r="C243" s="283">
        <v>4</v>
      </c>
      <c r="D243" s="283" t="s">
        <v>260</v>
      </c>
      <c r="E243" s="283" t="s">
        <v>3957</v>
      </c>
      <c r="F243" s="283" t="s">
        <v>3940</v>
      </c>
      <c r="G243" s="283" t="s">
        <v>4119</v>
      </c>
      <c r="H243" s="283">
        <v>24</v>
      </c>
      <c r="I243" s="283">
        <v>0</v>
      </c>
      <c r="J243" s="283">
        <v>1</v>
      </c>
      <c r="K243" s="283">
        <v>2</v>
      </c>
      <c r="L243" s="283">
        <v>17</v>
      </c>
      <c r="M243" s="283" t="s">
        <v>3899</v>
      </c>
      <c r="N243" s="283">
        <v>15.5</v>
      </c>
      <c r="O243" s="283">
        <v>10</v>
      </c>
      <c r="P243" s="283">
        <v>20</v>
      </c>
      <c r="Q243" s="283">
        <v>30</v>
      </c>
      <c r="R243" s="283">
        <v>0</v>
      </c>
      <c r="S243" s="283">
        <v>0</v>
      </c>
      <c r="T243" s="283">
        <v>26</v>
      </c>
      <c r="U243" s="283">
        <v>20</v>
      </c>
      <c r="V243" s="283">
        <v>10</v>
      </c>
      <c r="W243" s="283">
        <v>30</v>
      </c>
      <c r="X243" s="283">
        <v>33</v>
      </c>
      <c r="Y243" s="283">
        <v>83</v>
      </c>
      <c r="Z243" s="283">
        <v>13</v>
      </c>
      <c r="AA243" s="283">
        <v>43</v>
      </c>
      <c r="AB243" s="283">
        <v>9</v>
      </c>
      <c r="AC243" s="283">
        <v>19</v>
      </c>
      <c r="AD243" s="283">
        <v>0</v>
      </c>
      <c r="AE243" s="283">
        <v>0</v>
      </c>
      <c r="AF243" s="283">
        <v>0</v>
      </c>
      <c r="AG243" s="283"/>
      <c r="AH243" s="283"/>
      <c r="AI243" s="283"/>
      <c r="AJ243" s="283">
        <v>0</v>
      </c>
      <c r="AK243" s="283">
        <v>0</v>
      </c>
      <c r="AL243" s="283"/>
      <c r="AM243" s="283"/>
      <c r="AN243" s="283"/>
      <c r="AO243" s="283"/>
      <c r="AP243" s="283"/>
      <c r="AQ243" s="283"/>
      <c r="AR243" s="283">
        <v>2</v>
      </c>
      <c r="AS243" s="283" t="s">
        <v>3943</v>
      </c>
      <c r="AT243" s="283" t="s">
        <v>4009</v>
      </c>
      <c r="AU243" s="283"/>
      <c r="AV243" s="283"/>
      <c r="AW243" s="283"/>
      <c r="AX243" s="283"/>
      <c r="AY243" s="283">
        <v>12</v>
      </c>
      <c r="AZ243" s="283">
        <v>20</v>
      </c>
      <c r="BA243" s="283">
        <v>0.48</v>
      </c>
      <c r="BB243" s="283">
        <v>1.05</v>
      </c>
      <c r="BC243" s="283">
        <v>20</v>
      </c>
      <c r="BD243" s="283">
        <v>0</v>
      </c>
      <c r="BE243" s="283">
        <v>26</v>
      </c>
      <c r="BF243" s="283">
        <v>0</v>
      </c>
      <c r="BG243" s="283">
        <v>20</v>
      </c>
      <c r="BH243" s="283">
        <v>20</v>
      </c>
      <c r="BI243" s="283">
        <v>30</v>
      </c>
      <c r="BJ243" s="283">
        <v>0</v>
      </c>
      <c r="BK243" s="283">
        <v>3</v>
      </c>
      <c r="BL243" s="283">
        <v>3</v>
      </c>
      <c r="BM243" s="283">
        <v>6</v>
      </c>
      <c r="BN243" s="283">
        <v>0</v>
      </c>
      <c r="BO243" s="283" t="s">
        <v>3904</v>
      </c>
      <c r="BP243" s="283" t="s">
        <v>5001</v>
      </c>
      <c r="BQ243" s="283"/>
      <c r="BR243" s="283"/>
      <c r="BS243" s="283" t="s">
        <v>5004</v>
      </c>
    </row>
    <row r="244" spans="1:71">
      <c r="A244" s="283">
        <v>10026011</v>
      </c>
      <c r="B244" s="283" t="s">
        <v>244</v>
      </c>
      <c r="C244" s="283">
        <v>1</v>
      </c>
      <c r="D244" s="283" t="s">
        <v>53</v>
      </c>
      <c r="E244" s="283" t="s">
        <v>3957</v>
      </c>
      <c r="F244" s="283" t="s">
        <v>3940</v>
      </c>
      <c r="G244" s="283" t="s">
        <v>3905</v>
      </c>
      <c r="H244" s="283">
        <v>13</v>
      </c>
      <c r="I244" s="283">
        <v>-1</v>
      </c>
      <c r="J244" s="283">
        <v>1</v>
      </c>
      <c r="K244" s="283">
        <v>2</v>
      </c>
      <c r="L244" s="283">
        <v>12</v>
      </c>
      <c r="M244" s="283" t="s">
        <v>3930</v>
      </c>
      <c r="N244" s="283">
        <v>37</v>
      </c>
      <c r="O244" s="283">
        <v>10</v>
      </c>
      <c r="P244" s="283">
        <v>7</v>
      </c>
      <c r="Q244" s="283">
        <v>20</v>
      </c>
      <c r="R244" s="283">
        <v>18</v>
      </c>
      <c r="S244" s="283">
        <v>50</v>
      </c>
      <c r="T244" s="283">
        <v>5</v>
      </c>
      <c r="U244" s="283">
        <v>15</v>
      </c>
      <c r="V244" s="283">
        <v>8</v>
      </c>
      <c r="W244" s="283">
        <v>30</v>
      </c>
      <c r="X244" s="283">
        <v>30</v>
      </c>
      <c r="Y244" s="283">
        <v>82</v>
      </c>
      <c r="Z244" s="283">
        <v>40</v>
      </c>
      <c r="AA244" s="283">
        <v>80</v>
      </c>
      <c r="AB244" s="283">
        <v>4</v>
      </c>
      <c r="AC244" s="283">
        <v>14</v>
      </c>
      <c r="AD244" s="283">
        <v>16</v>
      </c>
      <c r="AE244" s="283">
        <v>46</v>
      </c>
      <c r="AF244" s="283">
        <v>0</v>
      </c>
      <c r="AG244" s="283"/>
      <c r="AH244" s="283"/>
      <c r="AI244" s="283"/>
      <c r="AJ244" s="283">
        <v>0</v>
      </c>
      <c r="AK244" s="283">
        <v>0</v>
      </c>
      <c r="AL244" s="283"/>
      <c r="AM244" s="283"/>
      <c r="AN244" s="283"/>
      <c r="AO244" s="283"/>
      <c r="AP244" s="283"/>
      <c r="AQ244" s="283"/>
      <c r="AR244" s="283">
        <v>2</v>
      </c>
      <c r="AS244" s="283" t="s">
        <v>4120</v>
      </c>
      <c r="AT244" s="283"/>
      <c r="AU244" s="283"/>
      <c r="AV244" s="283"/>
      <c r="AW244" s="283"/>
      <c r="AX244" s="283"/>
      <c r="AY244" s="283">
        <v>15</v>
      </c>
      <c r="AZ244" s="283">
        <v>15</v>
      </c>
      <c r="BA244" s="283">
        <v>0.48</v>
      </c>
      <c r="BB244" s="283">
        <v>0.9</v>
      </c>
      <c r="BC244" s="283">
        <v>0</v>
      </c>
      <c r="BD244" s="283">
        <v>21</v>
      </c>
      <c r="BE244" s="283">
        <v>5</v>
      </c>
      <c r="BF244" s="283">
        <v>0</v>
      </c>
      <c r="BG244" s="283">
        <v>2</v>
      </c>
      <c r="BH244" s="283">
        <v>4</v>
      </c>
      <c r="BI244" s="283">
        <v>3</v>
      </c>
      <c r="BJ244" s="283">
        <v>0</v>
      </c>
      <c r="BK244" s="283">
        <v>0</v>
      </c>
      <c r="BL244" s="283">
        <v>1</v>
      </c>
      <c r="BM244" s="283">
        <v>1</v>
      </c>
      <c r="BN244" s="283">
        <v>0</v>
      </c>
      <c r="BO244" s="283" t="s">
        <v>3904</v>
      </c>
      <c r="BP244" s="283" t="s">
        <v>5001</v>
      </c>
      <c r="BQ244" s="283"/>
      <c r="BR244" s="283"/>
      <c r="BS244" s="283" t="s">
        <v>5004</v>
      </c>
    </row>
    <row r="245" spans="1:71">
      <c r="A245" s="283">
        <v>10026111</v>
      </c>
      <c r="B245" s="283" t="s">
        <v>4121</v>
      </c>
      <c r="C245" s="283">
        <v>3</v>
      </c>
      <c r="D245" s="283" t="s">
        <v>53</v>
      </c>
      <c r="E245" s="283" t="s">
        <v>3957</v>
      </c>
      <c r="F245" s="283" t="s">
        <v>3940</v>
      </c>
      <c r="G245" s="283" t="s">
        <v>3905</v>
      </c>
      <c r="H245" s="283">
        <v>15</v>
      </c>
      <c r="I245" s="283">
        <v>1</v>
      </c>
      <c r="J245" s="283">
        <v>1</v>
      </c>
      <c r="K245" s="283">
        <v>2</v>
      </c>
      <c r="L245" s="283">
        <v>15</v>
      </c>
      <c r="M245" s="283" t="s">
        <v>3930</v>
      </c>
      <c r="N245" s="283">
        <v>34</v>
      </c>
      <c r="O245" s="283">
        <v>10</v>
      </c>
      <c r="P245" s="283">
        <v>9</v>
      </c>
      <c r="Q245" s="283">
        <v>20</v>
      </c>
      <c r="R245" s="283">
        <v>24</v>
      </c>
      <c r="S245" s="283">
        <v>50</v>
      </c>
      <c r="T245" s="283">
        <v>5</v>
      </c>
      <c r="U245" s="283">
        <v>15</v>
      </c>
      <c r="V245" s="283">
        <v>10</v>
      </c>
      <c r="W245" s="283">
        <v>30</v>
      </c>
      <c r="X245" s="283">
        <v>30</v>
      </c>
      <c r="Y245" s="283">
        <v>82</v>
      </c>
      <c r="Z245" s="283">
        <v>38</v>
      </c>
      <c r="AA245" s="283">
        <v>78</v>
      </c>
      <c r="AB245" s="283">
        <v>5</v>
      </c>
      <c r="AC245" s="283">
        <v>15</v>
      </c>
      <c r="AD245" s="283">
        <v>21</v>
      </c>
      <c r="AE245" s="283">
        <v>51</v>
      </c>
      <c r="AF245" s="283">
        <v>0</v>
      </c>
      <c r="AG245" s="283"/>
      <c r="AH245" s="283"/>
      <c r="AI245" s="283"/>
      <c r="AJ245" s="283">
        <v>0</v>
      </c>
      <c r="AK245" s="283">
        <v>0</v>
      </c>
      <c r="AL245" s="283"/>
      <c r="AM245" s="283"/>
      <c r="AN245" s="283"/>
      <c r="AO245" s="283"/>
      <c r="AP245" s="283"/>
      <c r="AQ245" s="283"/>
      <c r="AR245" s="283">
        <v>2</v>
      </c>
      <c r="AS245" s="283" t="s">
        <v>3959</v>
      </c>
      <c r="AT245" s="283" t="s">
        <v>3948</v>
      </c>
      <c r="AU245" s="283"/>
      <c r="AV245" s="283"/>
      <c r="AW245" s="283"/>
      <c r="AX245" s="283"/>
      <c r="AY245" s="283">
        <v>15</v>
      </c>
      <c r="AZ245" s="283">
        <v>15</v>
      </c>
      <c r="BA245" s="283">
        <v>0.48</v>
      </c>
      <c r="BB245" s="283">
        <v>0.9</v>
      </c>
      <c r="BC245" s="283">
        <v>0</v>
      </c>
      <c r="BD245" s="283">
        <v>27</v>
      </c>
      <c r="BE245" s="283">
        <v>5</v>
      </c>
      <c r="BF245" s="283">
        <v>0</v>
      </c>
      <c r="BG245" s="283">
        <v>4</v>
      </c>
      <c r="BH245" s="283">
        <v>8</v>
      </c>
      <c r="BI245" s="283">
        <v>6</v>
      </c>
      <c r="BJ245" s="283">
        <v>0</v>
      </c>
      <c r="BK245" s="283">
        <v>2</v>
      </c>
      <c r="BL245" s="283">
        <v>4</v>
      </c>
      <c r="BM245" s="283">
        <v>5</v>
      </c>
      <c r="BN245" s="283">
        <v>0</v>
      </c>
      <c r="BO245" s="283" t="s">
        <v>3904</v>
      </c>
      <c r="BP245" s="283" t="s">
        <v>5001</v>
      </c>
      <c r="BQ245" s="283" t="s">
        <v>5330</v>
      </c>
      <c r="BR245" s="283" t="s">
        <v>5331</v>
      </c>
      <c r="BS245" s="283" t="s">
        <v>5004</v>
      </c>
    </row>
    <row r="246" spans="1:71">
      <c r="A246" s="283">
        <v>10026211</v>
      </c>
      <c r="B246" s="283" t="s">
        <v>4122</v>
      </c>
      <c r="C246" s="283">
        <v>4</v>
      </c>
      <c r="D246" s="283" t="s">
        <v>53</v>
      </c>
      <c r="E246" s="283" t="s">
        <v>3957</v>
      </c>
      <c r="F246" s="283" t="s">
        <v>3940</v>
      </c>
      <c r="G246" s="283" t="s">
        <v>3905</v>
      </c>
      <c r="H246" s="283">
        <v>16</v>
      </c>
      <c r="I246" s="283">
        <v>0</v>
      </c>
      <c r="J246" s="283">
        <v>1</v>
      </c>
      <c r="K246" s="283">
        <v>2</v>
      </c>
      <c r="L246" s="283">
        <v>35</v>
      </c>
      <c r="M246" s="283" t="s">
        <v>3930</v>
      </c>
      <c r="N246" s="283">
        <v>34</v>
      </c>
      <c r="O246" s="283">
        <v>10</v>
      </c>
      <c r="P246" s="283">
        <v>9</v>
      </c>
      <c r="Q246" s="283">
        <v>20</v>
      </c>
      <c r="R246" s="283">
        <v>24</v>
      </c>
      <c r="S246" s="283">
        <v>50</v>
      </c>
      <c r="T246" s="283">
        <v>5</v>
      </c>
      <c r="U246" s="283">
        <v>15</v>
      </c>
      <c r="V246" s="283">
        <v>10</v>
      </c>
      <c r="W246" s="283">
        <v>30</v>
      </c>
      <c r="X246" s="283">
        <v>30</v>
      </c>
      <c r="Y246" s="283">
        <v>82</v>
      </c>
      <c r="Z246" s="283">
        <v>44</v>
      </c>
      <c r="AA246" s="283">
        <v>84</v>
      </c>
      <c r="AB246" s="283">
        <v>5</v>
      </c>
      <c r="AC246" s="283">
        <v>15</v>
      </c>
      <c r="AD246" s="283">
        <v>21</v>
      </c>
      <c r="AE246" s="283">
        <v>51</v>
      </c>
      <c r="AF246" s="283">
        <v>0</v>
      </c>
      <c r="AG246" s="283"/>
      <c r="AH246" s="283"/>
      <c r="AI246" s="283"/>
      <c r="AJ246" s="283">
        <v>0</v>
      </c>
      <c r="AK246" s="283">
        <v>0</v>
      </c>
      <c r="AL246" s="283"/>
      <c r="AM246" s="283"/>
      <c r="AN246" s="283"/>
      <c r="AO246" s="283"/>
      <c r="AP246" s="283"/>
      <c r="AQ246" s="283"/>
      <c r="AR246" s="283">
        <v>2</v>
      </c>
      <c r="AS246" s="283" t="s">
        <v>3959</v>
      </c>
      <c r="AT246" s="283" t="s">
        <v>3948</v>
      </c>
      <c r="AU246" s="283"/>
      <c r="AV246" s="283"/>
      <c r="AW246" s="283" t="s">
        <v>4123</v>
      </c>
      <c r="AX246" s="283"/>
      <c r="AY246" s="283">
        <v>15</v>
      </c>
      <c r="AZ246" s="283">
        <v>15</v>
      </c>
      <c r="BA246" s="283">
        <v>0.48</v>
      </c>
      <c r="BB246" s="283">
        <v>0.9</v>
      </c>
      <c r="BC246" s="283">
        <v>0</v>
      </c>
      <c r="BD246" s="283">
        <v>27</v>
      </c>
      <c r="BE246" s="283">
        <v>5</v>
      </c>
      <c r="BF246" s="283">
        <v>0</v>
      </c>
      <c r="BG246" s="283">
        <v>4</v>
      </c>
      <c r="BH246" s="283">
        <v>8</v>
      </c>
      <c r="BI246" s="283">
        <v>6</v>
      </c>
      <c r="BJ246" s="283">
        <v>0</v>
      </c>
      <c r="BK246" s="283">
        <v>2</v>
      </c>
      <c r="BL246" s="283">
        <v>4</v>
      </c>
      <c r="BM246" s="283">
        <v>5</v>
      </c>
      <c r="BN246" s="283">
        <v>0</v>
      </c>
      <c r="BO246" s="283" t="s">
        <v>3904</v>
      </c>
      <c r="BP246" s="283" t="s">
        <v>5001</v>
      </c>
      <c r="BQ246" s="283"/>
      <c r="BR246" s="283" t="s">
        <v>5332</v>
      </c>
      <c r="BS246" s="283" t="s">
        <v>5004</v>
      </c>
    </row>
    <row r="247" spans="1:71">
      <c r="A247" s="283">
        <v>10026311</v>
      </c>
      <c r="B247" s="283" t="s">
        <v>893</v>
      </c>
      <c r="C247" s="283">
        <v>3</v>
      </c>
      <c r="D247" s="283" t="s">
        <v>53</v>
      </c>
      <c r="E247" s="283" t="s">
        <v>3957</v>
      </c>
      <c r="F247" s="283" t="s">
        <v>3940</v>
      </c>
      <c r="G247" s="283" t="s">
        <v>3905</v>
      </c>
      <c r="H247" s="283">
        <v>15</v>
      </c>
      <c r="I247" s="283">
        <v>1</v>
      </c>
      <c r="J247" s="283">
        <v>1</v>
      </c>
      <c r="K247" s="283">
        <v>2</v>
      </c>
      <c r="L247" s="283">
        <v>15</v>
      </c>
      <c r="M247" s="283" t="s">
        <v>3930</v>
      </c>
      <c r="N247" s="283">
        <v>34</v>
      </c>
      <c r="O247" s="283">
        <v>10</v>
      </c>
      <c r="P247" s="283">
        <v>9</v>
      </c>
      <c r="Q247" s="283">
        <v>20</v>
      </c>
      <c r="R247" s="283">
        <v>24</v>
      </c>
      <c r="S247" s="283">
        <v>50</v>
      </c>
      <c r="T247" s="283">
        <v>5</v>
      </c>
      <c r="U247" s="283">
        <v>15</v>
      </c>
      <c r="V247" s="283">
        <v>10</v>
      </c>
      <c r="W247" s="283">
        <v>30</v>
      </c>
      <c r="X247" s="283">
        <v>30</v>
      </c>
      <c r="Y247" s="283">
        <v>82</v>
      </c>
      <c r="Z247" s="283">
        <v>38</v>
      </c>
      <c r="AA247" s="283">
        <v>78</v>
      </c>
      <c r="AB247" s="283">
        <v>5</v>
      </c>
      <c r="AC247" s="283">
        <v>15</v>
      </c>
      <c r="AD247" s="283">
        <v>21</v>
      </c>
      <c r="AE247" s="283">
        <v>51</v>
      </c>
      <c r="AF247" s="283">
        <v>0</v>
      </c>
      <c r="AG247" s="283"/>
      <c r="AH247" s="283"/>
      <c r="AI247" s="283"/>
      <c r="AJ247" s="283">
        <v>0</v>
      </c>
      <c r="AK247" s="283">
        <v>0</v>
      </c>
      <c r="AL247" s="283"/>
      <c r="AM247" s="283"/>
      <c r="AN247" s="283"/>
      <c r="AO247" s="283"/>
      <c r="AP247" s="283"/>
      <c r="AQ247" s="283"/>
      <c r="AR247" s="283">
        <v>2</v>
      </c>
      <c r="AS247" s="283" t="s">
        <v>3959</v>
      </c>
      <c r="AT247" s="283" t="s">
        <v>3948</v>
      </c>
      <c r="AU247" s="283"/>
      <c r="AV247" s="283"/>
      <c r="AW247" s="283"/>
      <c r="AX247" s="283"/>
      <c r="AY247" s="283">
        <v>15</v>
      </c>
      <c r="AZ247" s="283">
        <v>15</v>
      </c>
      <c r="BA247" s="283">
        <v>0.48</v>
      </c>
      <c r="BB247" s="283">
        <v>0.9</v>
      </c>
      <c r="BC247" s="283">
        <v>0</v>
      </c>
      <c r="BD247" s="283">
        <v>27</v>
      </c>
      <c r="BE247" s="283">
        <v>5</v>
      </c>
      <c r="BF247" s="283">
        <v>0</v>
      </c>
      <c r="BG247" s="283">
        <v>4</v>
      </c>
      <c r="BH247" s="283">
        <v>8</v>
      </c>
      <c r="BI247" s="283">
        <v>6</v>
      </c>
      <c r="BJ247" s="283">
        <v>0</v>
      </c>
      <c r="BK247" s="283">
        <v>2</v>
      </c>
      <c r="BL247" s="283">
        <v>4</v>
      </c>
      <c r="BM247" s="283">
        <v>5</v>
      </c>
      <c r="BN247" s="283">
        <v>0</v>
      </c>
      <c r="BO247" s="283" t="s">
        <v>3904</v>
      </c>
      <c r="BP247" s="283" t="s">
        <v>5001</v>
      </c>
      <c r="BQ247" s="283"/>
      <c r="BR247" s="283"/>
      <c r="BS247" s="283" t="s">
        <v>5004</v>
      </c>
    </row>
    <row r="248" spans="1:71">
      <c r="A248" s="283">
        <v>10026411</v>
      </c>
      <c r="B248" s="283" t="s">
        <v>691</v>
      </c>
      <c r="C248" s="283">
        <v>4</v>
      </c>
      <c r="D248" s="283" t="s">
        <v>53</v>
      </c>
      <c r="E248" s="283" t="s">
        <v>3957</v>
      </c>
      <c r="F248" s="283" t="s">
        <v>3940</v>
      </c>
      <c r="G248" s="283" t="s">
        <v>3905</v>
      </c>
      <c r="H248" s="283">
        <v>15</v>
      </c>
      <c r="I248" s="283">
        <v>1</v>
      </c>
      <c r="J248" s="283">
        <v>1</v>
      </c>
      <c r="K248" s="283">
        <v>2</v>
      </c>
      <c r="L248" s="283">
        <v>15</v>
      </c>
      <c r="M248" s="283" t="s">
        <v>3930</v>
      </c>
      <c r="N248" s="283">
        <v>34</v>
      </c>
      <c r="O248" s="283">
        <v>10</v>
      </c>
      <c r="P248" s="283">
        <v>9</v>
      </c>
      <c r="Q248" s="283">
        <v>20</v>
      </c>
      <c r="R248" s="283">
        <v>24</v>
      </c>
      <c r="S248" s="283">
        <v>50</v>
      </c>
      <c r="T248" s="283">
        <v>5</v>
      </c>
      <c r="U248" s="283">
        <v>15</v>
      </c>
      <c r="V248" s="283">
        <v>10</v>
      </c>
      <c r="W248" s="283">
        <v>30</v>
      </c>
      <c r="X248" s="283">
        <v>30</v>
      </c>
      <c r="Y248" s="283">
        <v>82</v>
      </c>
      <c r="Z248" s="283">
        <v>38</v>
      </c>
      <c r="AA248" s="283">
        <v>78</v>
      </c>
      <c r="AB248" s="283">
        <v>5</v>
      </c>
      <c r="AC248" s="283">
        <v>15</v>
      </c>
      <c r="AD248" s="283">
        <v>21</v>
      </c>
      <c r="AE248" s="283">
        <v>51</v>
      </c>
      <c r="AF248" s="283">
        <v>0</v>
      </c>
      <c r="AG248" s="283"/>
      <c r="AH248" s="283"/>
      <c r="AI248" s="283"/>
      <c r="AJ248" s="283">
        <v>0</v>
      </c>
      <c r="AK248" s="283">
        <v>0</v>
      </c>
      <c r="AL248" s="283"/>
      <c r="AM248" s="283"/>
      <c r="AN248" s="283"/>
      <c r="AO248" s="283"/>
      <c r="AP248" s="283"/>
      <c r="AQ248" s="283"/>
      <c r="AR248" s="283">
        <v>2</v>
      </c>
      <c r="AS248" s="283" t="s">
        <v>3959</v>
      </c>
      <c r="AT248" s="283" t="s">
        <v>3948</v>
      </c>
      <c r="AU248" s="283"/>
      <c r="AV248" s="283"/>
      <c r="AW248" s="283"/>
      <c r="AX248" s="283"/>
      <c r="AY248" s="283">
        <v>15</v>
      </c>
      <c r="AZ248" s="283">
        <v>15</v>
      </c>
      <c r="BA248" s="283">
        <v>0.48</v>
      </c>
      <c r="BB248" s="283">
        <v>0.9</v>
      </c>
      <c r="BC248" s="283">
        <v>0</v>
      </c>
      <c r="BD248" s="283">
        <v>27</v>
      </c>
      <c r="BE248" s="283">
        <v>5</v>
      </c>
      <c r="BF248" s="283">
        <v>0</v>
      </c>
      <c r="BG248" s="283">
        <v>4</v>
      </c>
      <c r="BH248" s="283">
        <v>8</v>
      </c>
      <c r="BI248" s="283">
        <v>6</v>
      </c>
      <c r="BJ248" s="283">
        <v>0</v>
      </c>
      <c r="BK248" s="283">
        <v>2</v>
      </c>
      <c r="BL248" s="283">
        <v>4</v>
      </c>
      <c r="BM248" s="283">
        <v>5</v>
      </c>
      <c r="BN248" s="283">
        <v>0</v>
      </c>
      <c r="BO248" s="283" t="s">
        <v>3904</v>
      </c>
      <c r="BP248" s="283" t="s">
        <v>5001</v>
      </c>
      <c r="BQ248" s="283"/>
      <c r="BR248" s="283"/>
      <c r="BS248" s="283" t="s">
        <v>5004</v>
      </c>
    </row>
    <row r="249" spans="1:71">
      <c r="A249" s="283">
        <v>10026511</v>
      </c>
      <c r="B249" s="283" t="s">
        <v>692</v>
      </c>
      <c r="C249" s="283">
        <v>4</v>
      </c>
      <c r="D249" s="283" t="s">
        <v>53</v>
      </c>
      <c r="E249" s="283" t="s">
        <v>3957</v>
      </c>
      <c r="F249" s="283" t="s">
        <v>3940</v>
      </c>
      <c r="G249" s="283" t="s">
        <v>3905</v>
      </c>
      <c r="H249" s="283">
        <v>16</v>
      </c>
      <c r="I249" s="283">
        <v>0</v>
      </c>
      <c r="J249" s="283">
        <v>1</v>
      </c>
      <c r="K249" s="283">
        <v>2</v>
      </c>
      <c r="L249" s="283">
        <v>9</v>
      </c>
      <c r="M249" s="283" t="s">
        <v>3930</v>
      </c>
      <c r="N249" s="283">
        <v>34</v>
      </c>
      <c r="O249" s="283">
        <v>10</v>
      </c>
      <c r="P249" s="283">
        <v>10</v>
      </c>
      <c r="Q249" s="283">
        <v>20</v>
      </c>
      <c r="R249" s="283">
        <v>24</v>
      </c>
      <c r="S249" s="283">
        <v>50</v>
      </c>
      <c r="T249" s="283">
        <v>6</v>
      </c>
      <c r="U249" s="283">
        <v>15</v>
      </c>
      <c r="V249" s="283">
        <v>11</v>
      </c>
      <c r="W249" s="283">
        <v>30</v>
      </c>
      <c r="X249" s="283">
        <v>31</v>
      </c>
      <c r="Y249" s="283">
        <v>83</v>
      </c>
      <c r="Z249" s="283">
        <v>37</v>
      </c>
      <c r="AA249" s="283">
        <v>77</v>
      </c>
      <c r="AB249" s="283">
        <v>6</v>
      </c>
      <c r="AC249" s="283">
        <v>16</v>
      </c>
      <c r="AD249" s="283">
        <v>24</v>
      </c>
      <c r="AE249" s="283">
        <v>54</v>
      </c>
      <c r="AF249" s="283">
        <v>0</v>
      </c>
      <c r="AG249" s="283"/>
      <c r="AH249" s="283"/>
      <c r="AI249" s="283"/>
      <c r="AJ249" s="283">
        <v>0</v>
      </c>
      <c r="AK249" s="283">
        <v>60</v>
      </c>
      <c r="AL249" s="283">
        <v>250</v>
      </c>
      <c r="AM249" s="283">
        <v>1000</v>
      </c>
      <c r="AN249" s="283">
        <v>300</v>
      </c>
      <c r="AO249" s="283"/>
      <c r="AP249" s="283" t="s">
        <v>3958</v>
      </c>
      <c r="AQ249" s="283">
        <v>12</v>
      </c>
      <c r="AR249" s="283">
        <v>2</v>
      </c>
      <c r="AS249" s="283" t="s">
        <v>366</v>
      </c>
      <c r="AT249" s="283" t="s">
        <v>360</v>
      </c>
      <c r="AU249" s="283"/>
      <c r="AV249" s="283"/>
      <c r="AW249" s="283"/>
      <c r="AX249" s="283"/>
      <c r="AY249" s="283">
        <v>15</v>
      </c>
      <c r="AZ249" s="283">
        <v>20</v>
      </c>
      <c r="BA249" s="283">
        <v>0.48</v>
      </c>
      <c r="BB249" s="283">
        <v>0.9</v>
      </c>
      <c r="BC249" s="283">
        <v>0</v>
      </c>
      <c r="BD249" s="283">
        <v>27</v>
      </c>
      <c r="BE249" s="283">
        <v>6</v>
      </c>
      <c r="BF249" s="283">
        <v>0</v>
      </c>
      <c r="BG249" s="283">
        <v>4</v>
      </c>
      <c r="BH249" s="283">
        <v>8</v>
      </c>
      <c r="BI249" s="283">
        <v>6</v>
      </c>
      <c r="BJ249" s="283">
        <v>0</v>
      </c>
      <c r="BK249" s="283">
        <v>0</v>
      </c>
      <c r="BL249" s="283">
        <v>2</v>
      </c>
      <c r="BM249" s="283">
        <v>2</v>
      </c>
      <c r="BN249" s="283">
        <v>2</v>
      </c>
      <c r="BO249" s="283" t="s">
        <v>3904</v>
      </c>
      <c r="BP249" s="283" t="s">
        <v>5001</v>
      </c>
      <c r="BQ249" s="283"/>
      <c r="BR249" s="283"/>
      <c r="BS249" s="283" t="s">
        <v>5004</v>
      </c>
    </row>
    <row r="250" spans="1:71">
      <c r="A250" s="283">
        <v>10026711</v>
      </c>
      <c r="B250" s="283" t="s">
        <v>4124</v>
      </c>
      <c r="C250" s="283">
        <v>5</v>
      </c>
      <c r="D250" s="283" t="s">
        <v>53</v>
      </c>
      <c r="E250" s="283" t="s">
        <v>3957</v>
      </c>
      <c r="F250" s="283" t="s">
        <v>3940</v>
      </c>
      <c r="G250" s="283" t="s">
        <v>3905</v>
      </c>
      <c r="H250" s="283">
        <v>20</v>
      </c>
      <c r="I250" s="283">
        <v>0</v>
      </c>
      <c r="J250" s="283">
        <v>2</v>
      </c>
      <c r="K250" s="283">
        <v>2</v>
      </c>
      <c r="L250" s="283">
        <v>10</v>
      </c>
      <c r="M250" s="283" t="s">
        <v>3930</v>
      </c>
      <c r="N250" s="283">
        <v>40</v>
      </c>
      <c r="O250" s="283">
        <v>10</v>
      </c>
      <c r="P250" s="283">
        <v>10</v>
      </c>
      <c r="Q250" s="283">
        <v>20</v>
      </c>
      <c r="R250" s="283">
        <v>45</v>
      </c>
      <c r="S250" s="283">
        <v>50</v>
      </c>
      <c r="T250" s="283">
        <v>7</v>
      </c>
      <c r="U250" s="283">
        <v>15</v>
      </c>
      <c r="V250" s="283">
        <v>13</v>
      </c>
      <c r="W250" s="283">
        <v>30</v>
      </c>
      <c r="X250" s="283">
        <v>32</v>
      </c>
      <c r="Y250" s="283">
        <v>84</v>
      </c>
      <c r="Z250" s="283">
        <v>50</v>
      </c>
      <c r="AA250" s="283">
        <v>90</v>
      </c>
      <c r="AB250" s="283">
        <v>8</v>
      </c>
      <c r="AC250" s="283">
        <v>18</v>
      </c>
      <c r="AD250" s="283">
        <v>21</v>
      </c>
      <c r="AE250" s="283">
        <v>51</v>
      </c>
      <c r="AF250" s="283">
        <v>0</v>
      </c>
      <c r="AG250" s="283"/>
      <c r="AH250" s="283"/>
      <c r="AI250" s="283"/>
      <c r="AJ250" s="283">
        <v>0</v>
      </c>
      <c r="AK250" s="283">
        <v>0</v>
      </c>
      <c r="AL250" s="283"/>
      <c r="AM250" s="283"/>
      <c r="AN250" s="283"/>
      <c r="AO250" s="283"/>
      <c r="AP250" s="283"/>
      <c r="AQ250" s="283"/>
      <c r="AR250" s="283">
        <v>2</v>
      </c>
      <c r="AS250" s="283" t="s">
        <v>4125</v>
      </c>
      <c r="AT250" s="283" t="s">
        <v>774</v>
      </c>
      <c r="AU250" s="283"/>
      <c r="AV250" s="283"/>
      <c r="AW250" s="283"/>
      <c r="AX250" s="283"/>
      <c r="AY250" s="283">
        <v>15</v>
      </c>
      <c r="AZ250" s="283">
        <v>20</v>
      </c>
      <c r="BA250" s="283">
        <v>0.48</v>
      </c>
      <c r="BB250" s="283">
        <v>0.9</v>
      </c>
      <c r="BC250" s="283">
        <v>0</v>
      </c>
      <c r="BD250" s="283">
        <v>48</v>
      </c>
      <c r="BE250" s="283">
        <v>7</v>
      </c>
      <c r="BF250" s="283">
        <v>0</v>
      </c>
      <c r="BG250" s="283">
        <v>4</v>
      </c>
      <c r="BH250" s="283">
        <v>8</v>
      </c>
      <c r="BI250" s="283">
        <v>6</v>
      </c>
      <c r="BJ250" s="283">
        <v>0</v>
      </c>
      <c r="BK250" s="283">
        <v>15</v>
      </c>
      <c r="BL250" s="283">
        <v>3</v>
      </c>
      <c r="BM250" s="283">
        <v>23</v>
      </c>
      <c r="BN250" s="283">
        <v>0</v>
      </c>
      <c r="BO250" s="283" t="s">
        <v>3904</v>
      </c>
      <c r="BP250" s="283" t="s">
        <v>5001</v>
      </c>
      <c r="BQ250" s="283" t="s">
        <v>5333</v>
      </c>
      <c r="BR250" s="283" t="s">
        <v>5334</v>
      </c>
      <c r="BS250" s="283" t="s">
        <v>5004</v>
      </c>
    </row>
    <row r="251" spans="1:71">
      <c r="A251" s="283">
        <v>10026811</v>
      </c>
      <c r="B251" s="283" t="s">
        <v>4126</v>
      </c>
      <c r="C251" s="283">
        <v>1</v>
      </c>
      <c r="D251" s="283" t="s">
        <v>53</v>
      </c>
      <c r="E251" s="283" t="s">
        <v>3957</v>
      </c>
      <c r="F251" s="283" t="s">
        <v>3940</v>
      </c>
      <c r="G251" s="283" t="s">
        <v>3905</v>
      </c>
      <c r="H251" s="283">
        <v>12</v>
      </c>
      <c r="I251" s="283">
        <v>0</v>
      </c>
      <c r="J251" s="283">
        <v>1</v>
      </c>
      <c r="K251" s="283">
        <v>2</v>
      </c>
      <c r="L251" s="283">
        <v>13</v>
      </c>
      <c r="M251" s="283" t="s">
        <v>3930</v>
      </c>
      <c r="N251" s="283">
        <v>39</v>
      </c>
      <c r="O251" s="283">
        <v>10</v>
      </c>
      <c r="P251" s="283">
        <v>6</v>
      </c>
      <c r="Q251" s="283">
        <v>20</v>
      </c>
      <c r="R251" s="283">
        <v>16</v>
      </c>
      <c r="S251" s="283">
        <v>50</v>
      </c>
      <c r="T251" s="283">
        <v>5</v>
      </c>
      <c r="U251" s="283">
        <v>15</v>
      </c>
      <c r="V251" s="283">
        <v>8</v>
      </c>
      <c r="W251" s="283">
        <v>30</v>
      </c>
      <c r="X251" s="283">
        <v>30</v>
      </c>
      <c r="Y251" s="283">
        <v>82</v>
      </c>
      <c r="Z251" s="283">
        <v>45</v>
      </c>
      <c r="AA251" s="283">
        <v>90</v>
      </c>
      <c r="AB251" s="283">
        <v>4</v>
      </c>
      <c r="AC251" s="283">
        <v>14</v>
      </c>
      <c r="AD251" s="283">
        <v>16</v>
      </c>
      <c r="AE251" s="283">
        <v>46</v>
      </c>
      <c r="AF251" s="283">
        <v>0</v>
      </c>
      <c r="AG251" s="283"/>
      <c r="AH251" s="283"/>
      <c r="AI251" s="283"/>
      <c r="AJ251" s="283">
        <v>0</v>
      </c>
      <c r="AK251" s="283">
        <v>0</v>
      </c>
      <c r="AL251" s="283"/>
      <c r="AM251" s="283"/>
      <c r="AN251" s="283"/>
      <c r="AO251" s="283"/>
      <c r="AP251" s="283"/>
      <c r="AQ251" s="283"/>
      <c r="AR251" s="283">
        <v>2</v>
      </c>
      <c r="AS251" s="283" t="s">
        <v>4120</v>
      </c>
      <c r="AT251" s="283"/>
      <c r="AU251" s="283"/>
      <c r="AV251" s="283"/>
      <c r="AW251" s="283"/>
      <c r="AX251" s="283"/>
      <c r="AY251" s="283">
        <v>15</v>
      </c>
      <c r="AZ251" s="283">
        <v>15</v>
      </c>
      <c r="BA251" s="283">
        <v>0.45</v>
      </c>
      <c r="BB251" s="283">
        <v>0.8</v>
      </c>
      <c r="BC251" s="283">
        <v>0</v>
      </c>
      <c r="BD251" s="283">
        <v>19</v>
      </c>
      <c r="BE251" s="283">
        <v>5</v>
      </c>
      <c r="BF251" s="283">
        <v>0</v>
      </c>
      <c r="BG251" s="283">
        <v>2</v>
      </c>
      <c r="BH251" s="283">
        <v>4</v>
      </c>
      <c r="BI251" s="283">
        <v>3</v>
      </c>
      <c r="BJ251" s="283">
        <v>0</v>
      </c>
      <c r="BK251" s="283">
        <v>0</v>
      </c>
      <c r="BL251" s="283">
        <v>1</v>
      </c>
      <c r="BM251" s="283">
        <v>1</v>
      </c>
      <c r="BN251" s="283">
        <v>0</v>
      </c>
      <c r="BO251" s="283" t="s">
        <v>3904</v>
      </c>
      <c r="BP251" s="283" t="s">
        <v>5001</v>
      </c>
      <c r="BQ251" s="283" t="s">
        <v>5335</v>
      </c>
      <c r="BR251" s="283" t="s">
        <v>5336</v>
      </c>
      <c r="BS251" s="283" t="s">
        <v>5004</v>
      </c>
    </row>
    <row r="252" spans="1:71">
      <c r="A252" s="283">
        <v>10026911</v>
      </c>
      <c r="B252" s="283" t="s">
        <v>245</v>
      </c>
      <c r="C252" s="283">
        <v>2</v>
      </c>
      <c r="D252" s="283" t="s">
        <v>53</v>
      </c>
      <c r="E252" s="283" t="s">
        <v>3957</v>
      </c>
      <c r="F252" s="283" t="s">
        <v>3940</v>
      </c>
      <c r="G252" s="283" t="s">
        <v>3910</v>
      </c>
      <c r="H252" s="283">
        <v>19</v>
      </c>
      <c r="I252" s="283">
        <v>1</v>
      </c>
      <c r="J252" s="283">
        <v>1</v>
      </c>
      <c r="K252" s="283">
        <v>2</v>
      </c>
      <c r="L252" s="283">
        <v>7</v>
      </c>
      <c r="M252" s="283" t="s">
        <v>3930</v>
      </c>
      <c r="N252" s="283">
        <v>38.5</v>
      </c>
      <c r="O252" s="283">
        <v>10</v>
      </c>
      <c r="P252" s="283">
        <v>8</v>
      </c>
      <c r="Q252" s="283">
        <v>20</v>
      </c>
      <c r="R252" s="283">
        <v>24</v>
      </c>
      <c r="S252" s="283">
        <v>50</v>
      </c>
      <c r="T252" s="283">
        <v>9</v>
      </c>
      <c r="U252" s="283">
        <v>15</v>
      </c>
      <c r="V252" s="283">
        <v>11</v>
      </c>
      <c r="W252" s="283">
        <v>30</v>
      </c>
      <c r="X252" s="283">
        <v>30</v>
      </c>
      <c r="Y252" s="283">
        <v>82</v>
      </c>
      <c r="Z252" s="283">
        <v>38</v>
      </c>
      <c r="AA252" s="283">
        <v>78</v>
      </c>
      <c r="AB252" s="283">
        <v>6</v>
      </c>
      <c r="AC252" s="283">
        <v>16</v>
      </c>
      <c r="AD252" s="283">
        <v>22</v>
      </c>
      <c r="AE252" s="283">
        <v>52</v>
      </c>
      <c r="AF252" s="283">
        <v>0</v>
      </c>
      <c r="AG252" s="283"/>
      <c r="AH252" s="283"/>
      <c r="AI252" s="283"/>
      <c r="AJ252" s="283">
        <v>0</v>
      </c>
      <c r="AK252" s="283">
        <v>41</v>
      </c>
      <c r="AL252" s="283"/>
      <c r="AM252" s="283">
        <v>250</v>
      </c>
      <c r="AN252" s="283">
        <v>200</v>
      </c>
      <c r="AO252" s="283"/>
      <c r="AP252" s="283" t="s">
        <v>3958</v>
      </c>
      <c r="AQ252" s="283">
        <v>4</v>
      </c>
      <c r="AR252" s="283">
        <v>2</v>
      </c>
      <c r="AS252" s="283" t="s">
        <v>3962</v>
      </c>
      <c r="AT252" s="283"/>
      <c r="AU252" s="283"/>
      <c r="AV252" s="283"/>
      <c r="AW252" s="283"/>
      <c r="AX252" s="283"/>
      <c r="AY252" s="283">
        <v>10</v>
      </c>
      <c r="AZ252" s="283">
        <v>20</v>
      </c>
      <c r="BA252" s="283">
        <v>0.48</v>
      </c>
      <c r="BB252" s="283">
        <v>0.99</v>
      </c>
      <c r="BC252" s="283">
        <v>0</v>
      </c>
      <c r="BD252" s="283">
        <v>24</v>
      </c>
      <c r="BE252" s="283">
        <v>11</v>
      </c>
      <c r="BF252" s="283">
        <v>0</v>
      </c>
      <c r="BG252" s="283">
        <v>2</v>
      </c>
      <c r="BH252" s="283">
        <v>4</v>
      </c>
      <c r="BI252" s="283">
        <v>3</v>
      </c>
      <c r="BJ252" s="283">
        <v>0</v>
      </c>
      <c r="BK252" s="283">
        <v>0</v>
      </c>
      <c r="BL252" s="283">
        <v>1</v>
      </c>
      <c r="BM252" s="283">
        <v>1</v>
      </c>
      <c r="BN252" s="283">
        <v>0</v>
      </c>
      <c r="BO252" s="283" t="s">
        <v>3904</v>
      </c>
      <c r="BP252" s="283" t="s">
        <v>5001</v>
      </c>
      <c r="BQ252" s="283"/>
      <c r="BR252" s="283"/>
      <c r="BS252" s="283" t="s">
        <v>5004</v>
      </c>
    </row>
    <row r="253" spans="1:71">
      <c r="A253" s="283">
        <v>10027011</v>
      </c>
      <c r="B253" s="283" t="s">
        <v>246</v>
      </c>
      <c r="C253" s="283">
        <v>2</v>
      </c>
      <c r="D253" s="283" t="s">
        <v>53</v>
      </c>
      <c r="E253" s="283" t="s">
        <v>3957</v>
      </c>
      <c r="F253" s="283" t="s">
        <v>3940</v>
      </c>
      <c r="G253" s="283" t="s">
        <v>3910</v>
      </c>
      <c r="H253" s="283">
        <v>19</v>
      </c>
      <c r="I253" s="283">
        <v>1</v>
      </c>
      <c r="J253" s="283">
        <v>1</v>
      </c>
      <c r="K253" s="283">
        <v>2</v>
      </c>
      <c r="L253" s="283">
        <v>7</v>
      </c>
      <c r="M253" s="283" t="s">
        <v>3930</v>
      </c>
      <c r="N253" s="283">
        <v>38.5</v>
      </c>
      <c r="O253" s="283">
        <v>10</v>
      </c>
      <c r="P253" s="283">
        <v>8</v>
      </c>
      <c r="Q253" s="283">
        <v>20</v>
      </c>
      <c r="R253" s="283">
        <v>24</v>
      </c>
      <c r="S253" s="283">
        <v>50</v>
      </c>
      <c r="T253" s="283">
        <v>9</v>
      </c>
      <c r="U253" s="283">
        <v>15</v>
      </c>
      <c r="V253" s="283">
        <v>11</v>
      </c>
      <c r="W253" s="283">
        <v>30</v>
      </c>
      <c r="X253" s="283">
        <v>30</v>
      </c>
      <c r="Y253" s="283">
        <v>82</v>
      </c>
      <c r="Z253" s="283">
        <v>38</v>
      </c>
      <c r="AA253" s="283">
        <v>78</v>
      </c>
      <c r="AB253" s="283">
        <v>6</v>
      </c>
      <c r="AC253" s="283">
        <v>16</v>
      </c>
      <c r="AD253" s="283">
        <v>22</v>
      </c>
      <c r="AE253" s="283">
        <v>52</v>
      </c>
      <c r="AF253" s="283">
        <v>0</v>
      </c>
      <c r="AG253" s="283"/>
      <c r="AH253" s="283"/>
      <c r="AI253" s="283"/>
      <c r="AJ253" s="283">
        <v>0</v>
      </c>
      <c r="AK253" s="283">
        <v>42</v>
      </c>
      <c r="AL253" s="283"/>
      <c r="AM253" s="283">
        <v>250</v>
      </c>
      <c r="AN253" s="283">
        <v>200</v>
      </c>
      <c r="AO253" s="283"/>
      <c r="AP253" s="283" t="s">
        <v>3958</v>
      </c>
      <c r="AQ253" s="283">
        <v>4</v>
      </c>
      <c r="AR253" s="283">
        <v>2</v>
      </c>
      <c r="AS253" s="283" t="s">
        <v>3962</v>
      </c>
      <c r="AT253" s="283"/>
      <c r="AU253" s="283"/>
      <c r="AV253" s="283"/>
      <c r="AW253" s="283"/>
      <c r="AX253" s="283"/>
      <c r="AY253" s="283">
        <v>10</v>
      </c>
      <c r="AZ253" s="283">
        <v>20</v>
      </c>
      <c r="BA253" s="283">
        <v>0.48</v>
      </c>
      <c r="BB253" s="283">
        <v>0.99</v>
      </c>
      <c r="BC253" s="283">
        <v>0</v>
      </c>
      <c r="BD253" s="283">
        <v>24</v>
      </c>
      <c r="BE253" s="283">
        <v>11</v>
      </c>
      <c r="BF253" s="283">
        <v>0</v>
      </c>
      <c r="BG253" s="283">
        <v>2</v>
      </c>
      <c r="BH253" s="283">
        <v>4</v>
      </c>
      <c r="BI253" s="283">
        <v>3</v>
      </c>
      <c r="BJ253" s="283">
        <v>0</v>
      </c>
      <c r="BK253" s="283">
        <v>0</v>
      </c>
      <c r="BL253" s="283">
        <v>1</v>
      </c>
      <c r="BM253" s="283">
        <v>1</v>
      </c>
      <c r="BN253" s="283">
        <v>0</v>
      </c>
      <c r="BO253" s="283" t="s">
        <v>3904</v>
      </c>
      <c r="BP253" s="283" t="s">
        <v>5001</v>
      </c>
      <c r="BQ253" s="283"/>
      <c r="BR253" s="283"/>
      <c r="BS253" s="283" t="s">
        <v>5004</v>
      </c>
    </row>
    <row r="254" spans="1:71">
      <c r="A254" s="283">
        <v>10027111</v>
      </c>
      <c r="B254" s="283" t="s">
        <v>4127</v>
      </c>
      <c r="C254" s="283">
        <v>3</v>
      </c>
      <c r="D254" s="283" t="s">
        <v>53</v>
      </c>
      <c r="E254" s="283" t="s">
        <v>3957</v>
      </c>
      <c r="F254" s="283" t="s">
        <v>3940</v>
      </c>
      <c r="G254" s="283" t="s">
        <v>4128</v>
      </c>
      <c r="H254" s="283">
        <v>14</v>
      </c>
      <c r="I254" s="283">
        <v>2</v>
      </c>
      <c r="J254" s="283">
        <v>1</v>
      </c>
      <c r="K254" s="283">
        <v>2</v>
      </c>
      <c r="L254" s="283">
        <v>10</v>
      </c>
      <c r="M254" s="283" t="s">
        <v>3930</v>
      </c>
      <c r="N254" s="283">
        <v>34</v>
      </c>
      <c r="O254" s="283">
        <v>10</v>
      </c>
      <c r="P254" s="283">
        <v>8</v>
      </c>
      <c r="Q254" s="283">
        <v>20</v>
      </c>
      <c r="R254" s="283">
        <v>18</v>
      </c>
      <c r="S254" s="283">
        <v>50</v>
      </c>
      <c r="T254" s="283">
        <v>5</v>
      </c>
      <c r="U254" s="283">
        <v>15</v>
      </c>
      <c r="V254" s="283">
        <v>15</v>
      </c>
      <c r="W254" s="283">
        <v>30</v>
      </c>
      <c r="X254" s="283">
        <v>30</v>
      </c>
      <c r="Y254" s="283">
        <v>82</v>
      </c>
      <c r="Z254" s="283">
        <v>34</v>
      </c>
      <c r="AA254" s="283">
        <v>74</v>
      </c>
      <c r="AB254" s="283">
        <v>5</v>
      </c>
      <c r="AC254" s="283">
        <v>15</v>
      </c>
      <c r="AD254" s="283">
        <v>32</v>
      </c>
      <c r="AE254" s="283">
        <v>62</v>
      </c>
      <c r="AF254" s="283">
        <v>0</v>
      </c>
      <c r="AG254" s="283"/>
      <c r="AH254" s="283"/>
      <c r="AI254" s="283"/>
      <c r="AJ254" s="283">
        <v>0</v>
      </c>
      <c r="AK254" s="283">
        <v>0</v>
      </c>
      <c r="AL254" s="283"/>
      <c r="AM254" s="283"/>
      <c r="AN254" s="283"/>
      <c r="AO254" s="283"/>
      <c r="AP254" s="283"/>
      <c r="AQ254" s="283"/>
      <c r="AR254" s="283">
        <v>2</v>
      </c>
      <c r="AS254" s="283" t="s">
        <v>3950</v>
      </c>
      <c r="AT254" s="283" t="s">
        <v>360</v>
      </c>
      <c r="AU254" s="283"/>
      <c r="AV254" s="283"/>
      <c r="AW254" s="283"/>
      <c r="AX254" s="283"/>
      <c r="AY254" s="283">
        <v>10</v>
      </c>
      <c r="AZ254" s="283">
        <v>25</v>
      </c>
      <c r="BA254" s="283">
        <v>0.48</v>
      </c>
      <c r="BB254" s="283">
        <v>0.9</v>
      </c>
      <c r="BC254" s="283">
        <v>0</v>
      </c>
      <c r="BD254" s="283">
        <v>18</v>
      </c>
      <c r="BE254" s="283">
        <v>5</v>
      </c>
      <c r="BF254" s="283">
        <v>0</v>
      </c>
      <c r="BG254" s="283">
        <v>4</v>
      </c>
      <c r="BH254" s="283">
        <v>8</v>
      </c>
      <c r="BI254" s="283">
        <v>6</v>
      </c>
      <c r="BJ254" s="283">
        <v>0</v>
      </c>
      <c r="BK254" s="283">
        <v>1</v>
      </c>
      <c r="BL254" s="283">
        <v>3</v>
      </c>
      <c r="BM254" s="283">
        <v>2</v>
      </c>
      <c r="BN254" s="283">
        <v>1</v>
      </c>
      <c r="BO254" s="283" t="s">
        <v>3904</v>
      </c>
      <c r="BP254" s="283" t="s">
        <v>5001</v>
      </c>
      <c r="BQ254" s="283" t="s">
        <v>5337</v>
      </c>
      <c r="BR254" s="283" t="s">
        <v>5338</v>
      </c>
      <c r="BS254" s="283" t="s">
        <v>5004</v>
      </c>
    </row>
    <row r="255" spans="1:71">
      <c r="A255" s="283">
        <v>10027211</v>
      </c>
      <c r="B255" s="283" t="s">
        <v>4129</v>
      </c>
      <c r="C255" s="283">
        <v>3</v>
      </c>
      <c r="D255" s="283" t="s">
        <v>53</v>
      </c>
      <c r="E255" s="283" t="s">
        <v>3957</v>
      </c>
      <c r="F255" s="283" t="s">
        <v>3940</v>
      </c>
      <c r="G255" s="283" t="s">
        <v>4130</v>
      </c>
      <c r="H255" s="283">
        <v>17</v>
      </c>
      <c r="I255" s="283">
        <v>-1</v>
      </c>
      <c r="J255" s="283">
        <v>1</v>
      </c>
      <c r="K255" s="283">
        <v>2</v>
      </c>
      <c r="L255" s="283">
        <v>35</v>
      </c>
      <c r="M255" s="283" t="s">
        <v>3930</v>
      </c>
      <c r="N255" s="283">
        <v>35.5</v>
      </c>
      <c r="O255" s="283">
        <v>10</v>
      </c>
      <c r="P255" s="283">
        <v>13</v>
      </c>
      <c r="Q255" s="283">
        <v>20</v>
      </c>
      <c r="R255" s="283">
        <v>12</v>
      </c>
      <c r="S255" s="283">
        <v>50</v>
      </c>
      <c r="T255" s="283">
        <v>7</v>
      </c>
      <c r="U255" s="283">
        <v>15</v>
      </c>
      <c r="V255" s="283">
        <v>15</v>
      </c>
      <c r="W255" s="283">
        <v>30</v>
      </c>
      <c r="X255" s="283">
        <v>30</v>
      </c>
      <c r="Y255" s="283">
        <v>82</v>
      </c>
      <c r="Z255" s="283">
        <v>36</v>
      </c>
      <c r="AA255" s="283">
        <v>76</v>
      </c>
      <c r="AB255" s="283">
        <v>5</v>
      </c>
      <c r="AC255" s="283">
        <v>15</v>
      </c>
      <c r="AD255" s="283">
        <v>26</v>
      </c>
      <c r="AE255" s="283">
        <v>56</v>
      </c>
      <c r="AF255" s="283">
        <v>0</v>
      </c>
      <c r="AG255" s="283"/>
      <c r="AH255" s="283"/>
      <c r="AI255" s="283"/>
      <c r="AJ255" s="283">
        <v>0</v>
      </c>
      <c r="AK255" s="283">
        <v>0</v>
      </c>
      <c r="AL255" s="283"/>
      <c r="AM255" s="283"/>
      <c r="AN255" s="283"/>
      <c r="AO255" s="283"/>
      <c r="AP255" s="283"/>
      <c r="AQ255" s="283"/>
      <c r="AR255" s="283">
        <v>2</v>
      </c>
      <c r="AS255" s="283" t="s">
        <v>3967</v>
      </c>
      <c r="AT255" s="283" t="s">
        <v>4131</v>
      </c>
      <c r="AU255" s="283"/>
      <c r="AV255" s="283"/>
      <c r="AW255" s="283"/>
      <c r="AX255" s="283"/>
      <c r="AY255" s="283">
        <v>10</v>
      </c>
      <c r="AZ255" s="283">
        <v>25</v>
      </c>
      <c r="BA255" s="283">
        <v>0.48</v>
      </c>
      <c r="BB255" s="283">
        <v>0.9</v>
      </c>
      <c r="BC255" s="283">
        <v>0</v>
      </c>
      <c r="BD255" s="283">
        <v>12</v>
      </c>
      <c r="BE255" s="283">
        <v>7</v>
      </c>
      <c r="BF255" s="283">
        <v>0</v>
      </c>
      <c r="BG255" s="283">
        <v>4</v>
      </c>
      <c r="BH255" s="283">
        <v>8</v>
      </c>
      <c r="BI255" s="283">
        <v>6</v>
      </c>
      <c r="BJ255" s="283">
        <v>0</v>
      </c>
      <c r="BK255" s="283">
        <v>0</v>
      </c>
      <c r="BL255" s="283">
        <v>4</v>
      </c>
      <c r="BM255" s="283">
        <v>4</v>
      </c>
      <c r="BN255" s="283">
        <v>1</v>
      </c>
      <c r="BO255" s="283" t="s">
        <v>3904</v>
      </c>
      <c r="BP255" s="283" t="s">
        <v>5001</v>
      </c>
      <c r="BQ255" s="283" t="s">
        <v>5339</v>
      </c>
      <c r="BR255" s="283" t="s">
        <v>5340</v>
      </c>
      <c r="BS255" s="283" t="s">
        <v>5004</v>
      </c>
    </row>
    <row r="256" spans="1:71">
      <c r="A256" s="283">
        <v>10027511</v>
      </c>
      <c r="B256" s="283" t="s">
        <v>693</v>
      </c>
      <c r="C256" s="283">
        <v>3</v>
      </c>
      <c r="D256" s="283" t="s">
        <v>53</v>
      </c>
      <c r="E256" s="283" t="s">
        <v>3957</v>
      </c>
      <c r="F256" s="283" t="s">
        <v>3940</v>
      </c>
      <c r="G256" s="283" t="s">
        <v>3918</v>
      </c>
      <c r="H256" s="283">
        <v>17</v>
      </c>
      <c r="I256" s="283">
        <v>-1</v>
      </c>
      <c r="J256" s="283">
        <v>1</v>
      </c>
      <c r="K256" s="283">
        <v>2</v>
      </c>
      <c r="L256" s="283">
        <v>22</v>
      </c>
      <c r="M256" s="283" t="s">
        <v>3930</v>
      </c>
      <c r="N256" s="283">
        <v>37</v>
      </c>
      <c r="O256" s="283">
        <v>10</v>
      </c>
      <c r="P256" s="283">
        <v>8</v>
      </c>
      <c r="Q256" s="283">
        <v>20</v>
      </c>
      <c r="R256" s="283">
        <v>20</v>
      </c>
      <c r="S256" s="283">
        <v>50</v>
      </c>
      <c r="T256" s="283">
        <v>7</v>
      </c>
      <c r="U256" s="283">
        <v>15</v>
      </c>
      <c r="V256" s="283">
        <v>24</v>
      </c>
      <c r="W256" s="283">
        <v>30</v>
      </c>
      <c r="X256" s="283">
        <v>30</v>
      </c>
      <c r="Y256" s="283">
        <v>82</v>
      </c>
      <c r="Z256" s="283">
        <v>37</v>
      </c>
      <c r="AA256" s="283">
        <v>77</v>
      </c>
      <c r="AB256" s="283">
        <v>6</v>
      </c>
      <c r="AC256" s="283">
        <v>16</v>
      </c>
      <c r="AD256" s="283">
        <v>25</v>
      </c>
      <c r="AE256" s="283">
        <v>55</v>
      </c>
      <c r="AF256" s="283">
        <v>0</v>
      </c>
      <c r="AG256" s="283"/>
      <c r="AH256" s="283"/>
      <c r="AI256" s="283"/>
      <c r="AJ256" s="283">
        <v>0</v>
      </c>
      <c r="AK256" s="283">
        <v>0</v>
      </c>
      <c r="AL256" s="283"/>
      <c r="AM256" s="283"/>
      <c r="AN256" s="283"/>
      <c r="AO256" s="283"/>
      <c r="AP256" s="283"/>
      <c r="AQ256" s="283"/>
      <c r="AR256" s="283">
        <v>2</v>
      </c>
      <c r="AS256" s="283" t="s">
        <v>3953</v>
      </c>
      <c r="AT256" s="283" t="s">
        <v>3968</v>
      </c>
      <c r="AU256" s="283"/>
      <c r="AV256" s="283"/>
      <c r="AW256" s="283"/>
      <c r="AX256" s="283"/>
      <c r="AY256" s="283">
        <v>15</v>
      </c>
      <c r="AZ256" s="283">
        <v>25</v>
      </c>
      <c r="BA256" s="283">
        <v>0.48</v>
      </c>
      <c r="BB256" s="283">
        <v>0.9</v>
      </c>
      <c r="BC256" s="283">
        <v>0</v>
      </c>
      <c r="BD256" s="283">
        <v>20</v>
      </c>
      <c r="BE256" s="283">
        <v>7</v>
      </c>
      <c r="BF256" s="283">
        <v>5</v>
      </c>
      <c r="BG256" s="283">
        <v>4</v>
      </c>
      <c r="BH256" s="283">
        <v>8</v>
      </c>
      <c r="BI256" s="283">
        <v>6</v>
      </c>
      <c r="BJ256" s="283">
        <v>0</v>
      </c>
      <c r="BK256" s="283">
        <v>2</v>
      </c>
      <c r="BL256" s="283">
        <v>4</v>
      </c>
      <c r="BM256" s="283">
        <v>4</v>
      </c>
      <c r="BN256" s="283">
        <v>0</v>
      </c>
      <c r="BO256" s="283" t="s">
        <v>3904</v>
      </c>
      <c r="BP256" s="283" t="s">
        <v>5001</v>
      </c>
      <c r="BQ256" s="283"/>
      <c r="BR256" s="283"/>
      <c r="BS256" s="283" t="s">
        <v>5004</v>
      </c>
    </row>
    <row r="257" spans="1:71">
      <c r="A257" s="283">
        <v>10027611</v>
      </c>
      <c r="B257" s="283" t="s">
        <v>694</v>
      </c>
      <c r="C257" s="283">
        <v>3</v>
      </c>
      <c r="D257" s="283" t="s">
        <v>53</v>
      </c>
      <c r="E257" s="283" t="s">
        <v>3957</v>
      </c>
      <c r="F257" s="283" t="s">
        <v>3940</v>
      </c>
      <c r="G257" s="283" t="s">
        <v>3918</v>
      </c>
      <c r="H257" s="283">
        <v>17</v>
      </c>
      <c r="I257" s="283">
        <v>-1</v>
      </c>
      <c r="J257" s="283">
        <v>1</v>
      </c>
      <c r="K257" s="283">
        <v>2</v>
      </c>
      <c r="L257" s="283">
        <v>22</v>
      </c>
      <c r="M257" s="283" t="s">
        <v>3930</v>
      </c>
      <c r="N257" s="283">
        <v>37</v>
      </c>
      <c r="O257" s="283">
        <v>10</v>
      </c>
      <c r="P257" s="283">
        <v>8</v>
      </c>
      <c r="Q257" s="283">
        <v>20</v>
      </c>
      <c r="R257" s="283">
        <v>20</v>
      </c>
      <c r="S257" s="283">
        <v>50</v>
      </c>
      <c r="T257" s="283">
        <v>7</v>
      </c>
      <c r="U257" s="283">
        <v>15</v>
      </c>
      <c r="V257" s="283">
        <v>24</v>
      </c>
      <c r="W257" s="283">
        <v>30</v>
      </c>
      <c r="X257" s="283">
        <v>30</v>
      </c>
      <c r="Y257" s="283">
        <v>82</v>
      </c>
      <c r="Z257" s="283">
        <v>37</v>
      </c>
      <c r="AA257" s="283">
        <v>77</v>
      </c>
      <c r="AB257" s="283">
        <v>6</v>
      </c>
      <c r="AC257" s="283">
        <v>16</v>
      </c>
      <c r="AD257" s="283">
        <v>25</v>
      </c>
      <c r="AE257" s="283">
        <v>55</v>
      </c>
      <c r="AF257" s="283">
        <v>0</v>
      </c>
      <c r="AG257" s="283"/>
      <c r="AH257" s="283"/>
      <c r="AI257" s="283"/>
      <c r="AJ257" s="283">
        <v>0</v>
      </c>
      <c r="AK257" s="283">
        <v>0</v>
      </c>
      <c r="AL257" s="283"/>
      <c r="AM257" s="283"/>
      <c r="AN257" s="283"/>
      <c r="AO257" s="283"/>
      <c r="AP257" s="283"/>
      <c r="AQ257" s="283"/>
      <c r="AR257" s="283">
        <v>2</v>
      </c>
      <c r="AS257" s="283" t="s">
        <v>3953</v>
      </c>
      <c r="AT257" s="283" t="s">
        <v>3968</v>
      </c>
      <c r="AU257" s="283"/>
      <c r="AV257" s="283"/>
      <c r="AW257" s="283"/>
      <c r="AX257" s="283"/>
      <c r="AY257" s="283">
        <v>15</v>
      </c>
      <c r="AZ257" s="283">
        <v>25</v>
      </c>
      <c r="BA257" s="283">
        <v>0.48</v>
      </c>
      <c r="BB257" s="283">
        <v>0.9</v>
      </c>
      <c r="BC257" s="283">
        <v>0</v>
      </c>
      <c r="BD257" s="283">
        <v>20</v>
      </c>
      <c r="BE257" s="283">
        <v>7</v>
      </c>
      <c r="BF257" s="283">
        <v>5</v>
      </c>
      <c r="BG257" s="283">
        <v>4</v>
      </c>
      <c r="BH257" s="283">
        <v>8</v>
      </c>
      <c r="BI257" s="283">
        <v>6</v>
      </c>
      <c r="BJ257" s="283">
        <v>0</v>
      </c>
      <c r="BK257" s="283">
        <v>2</v>
      </c>
      <c r="BL257" s="283">
        <v>4</v>
      </c>
      <c r="BM257" s="283">
        <v>4</v>
      </c>
      <c r="BN257" s="283">
        <v>0</v>
      </c>
      <c r="BO257" s="283" t="s">
        <v>3904</v>
      </c>
      <c r="BP257" s="283" t="s">
        <v>5001</v>
      </c>
      <c r="BQ257" s="283"/>
      <c r="BR257" s="283"/>
      <c r="BS257" s="283" t="s">
        <v>5004</v>
      </c>
    </row>
    <row r="258" spans="1:71">
      <c r="A258" s="283">
        <v>10027711</v>
      </c>
      <c r="B258" s="283" t="s">
        <v>695</v>
      </c>
      <c r="C258" s="283">
        <v>3</v>
      </c>
      <c r="D258" s="283" t="s">
        <v>53</v>
      </c>
      <c r="E258" s="283" t="s">
        <v>3957</v>
      </c>
      <c r="F258" s="283" t="s">
        <v>3940</v>
      </c>
      <c r="G258" s="283" t="s">
        <v>3918</v>
      </c>
      <c r="H258" s="283">
        <v>17</v>
      </c>
      <c r="I258" s="283">
        <v>-1</v>
      </c>
      <c r="J258" s="283">
        <v>1</v>
      </c>
      <c r="K258" s="283">
        <v>2</v>
      </c>
      <c r="L258" s="283">
        <v>19</v>
      </c>
      <c r="M258" s="283" t="s">
        <v>3930</v>
      </c>
      <c r="N258" s="283">
        <v>37</v>
      </c>
      <c r="O258" s="283">
        <v>10</v>
      </c>
      <c r="P258" s="283">
        <v>8</v>
      </c>
      <c r="Q258" s="283">
        <v>20</v>
      </c>
      <c r="R258" s="283">
        <v>20</v>
      </c>
      <c r="S258" s="283">
        <v>50</v>
      </c>
      <c r="T258" s="283">
        <v>7</v>
      </c>
      <c r="U258" s="283">
        <v>15</v>
      </c>
      <c r="V258" s="283">
        <v>24</v>
      </c>
      <c r="W258" s="283">
        <v>30</v>
      </c>
      <c r="X258" s="283">
        <v>30</v>
      </c>
      <c r="Y258" s="283">
        <v>82</v>
      </c>
      <c r="Z258" s="283">
        <v>37</v>
      </c>
      <c r="AA258" s="283">
        <v>77</v>
      </c>
      <c r="AB258" s="283">
        <v>6</v>
      </c>
      <c r="AC258" s="283">
        <v>16</v>
      </c>
      <c r="AD258" s="283">
        <v>25</v>
      </c>
      <c r="AE258" s="283">
        <v>55</v>
      </c>
      <c r="AF258" s="283">
        <v>0</v>
      </c>
      <c r="AG258" s="283"/>
      <c r="AH258" s="283"/>
      <c r="AI258" s="283"/>
      <c r="AJ258" s="283">
        <v>0</v>
      </c>
      <c r="AK258" s="283">
        <v>0</v>
      </c>
      <c r="AL258" s="283"/>
      <c r="AM258" s="283"/>
      <c r="AN258" s="283"/>
      <c r="AO258" s="283"/>
      <c r="AP258" s="283"/>
      <c r="AQ258" s="283"/>
      <c r="AR258" s="283">
        <v>2</v>
      </c>
      <c r="AS258" s="283" t="s">
        <v>3953</v>
      </c>
      <c r="AT258" s="283" t="s">
        <v>3968</v>
      </c>
      <c r="AU258" s="283"/>
      <c r="AV258" s="283"/>
      <c r="AW258" s="283"/>
      <c r="AX258" s="283"/>
      <c r="AY258" s="283">
        <v>15</v>
      </c>
      <c r="AZ258" s="283">
        <v>25</v>
      </c>
      <c r="BA258" s="283">
        <v>0.48</v>
      </c>
      <c r="BB258" s="283">
        <v>0.9</v>
      </c>
      <c r="BC258" s="283">
        <v>0</v>
      </c>
      <c r="BD258" s="283">
        <v>20</v>
      </c>
      <c r="BE258" s="283">
        <v>7</v>
      </c>
      <c r="BF258" s="283">
        <v>5</v>
      </c>
      <c r="BG258" s="283">
        <v>4</v>
      </c>
      <c r="BH258" s="283">
        <v>8</v>
      </c>
      <c r="BI258" s="283">
        <v>6</v>
      </c>
      <c r="BJ258" s="283">
        <v>0</v>
      </c>
      <c r="BK258" s="283">
        <v>2</v>
      </c>
      <c r="BL258" s="283">
        <v>4</v>
      </c>
      <c r="BM258" s="283">
        <v>4</v>
      </c>
      <c r="BN258" s="283">
        <v>0</v>
      </c>
      <c r="BO258" s="283" t="s">
        <v>3904</v>
      </c>
      <c r="BP258" s="283" t="s">
        <v>5001</v>
      </c>
      <c r="BQ258" s="283"/>
      <c r="BR258" s="283"/>
      <c r="BS258" s="283" t="s">
        <v>5004</v>
      </c>
    </row>
    <row r="259" spans="1:71">
      <c r="A259" s="283">
        <v>10027811</v>
      </c>
      <c r="B259" s="283" t="s">
        <v>888</v>
      </c>
      <c r="C259" s="283">
        <v>3</v>
      </c>
      <c r="D259" s="283" t="s">
        <v>53</v>
      </c>
      <c r="E259" s="283" t="s">
        <v>3957</v>
      </c>
      <c r="F259" s="283" t="s">
        <v>3940</v>
      </c>
      <c r="G259" s="283" t="s">
        <v>3918</v>
      </c>
      <c r="H259" s="283">
        <v>17</v>
      </c>
      <c r="I259" s="283">
        <v>-1</v>
      </c>
      <c r="J259" s="283">
        <v>1</v>
      </c>
      <c r="K259" s="283">
        <v>2</v>
      </c>
      <c r="L259" s="283">
        <v>16</v>
      </c>
      <c r="M259" s="283" t="s">
        <v>3930</v>
      </c>
      <c r="N259" s="283">
        <v>37</v>
      </c>
      <c r="O259" s="283">
        <v>10</v>
      </c>
      <c r="P259" s="283">
        <v>8</v>
      </c>
      <c r="Q259" s="283">
        <v>20</v>
      </c>
      <c r="R259" s="283">
        <v>20</v>
      </c>
      <c r="S259" s="283">
        <v>50</v>
      </c>
      <c r="T259" s="283">
        <v>7</v>
      </c>
      <c r="U259" s="283">
        <v>15</v>
      </c>
      <c r="V259" s="283">
        <v>24</v>
      </c>
      <c r="W259" s="283">
        <v>30</v>
      </c>
      <c r="X259" s="283">
        <v>30</v>
      </c>
      <c r="Y259" s="283">
        <v>82</v>
      </c>
      <c r="Z259" s="283">
        <v>37</v>
      </c>
      <c r="AA259" s="283">
        <v>77</v>
      </c>
      <c r="AB259" s="283">
        <v>6</v>
      </c>
      <c r="AC259" s="283">
        <v>16</v>
      </c>
      <c r="AD259" s="283">
        <v>25</v>
      </c>
      <c r="AE259" s="283">
        <v>55</v>
      </c>
      <c r="AF259" s="283">
        <v>0</v>
      </c>
      <c r="AG259" s="283"/>
      <c r="AH259" s="283"/>
      <c r="AI259" s="283"/>
      <c r="AJ259" s="283">
        <v>0</v>
      </c>
      <c r="AK259" s="283">
        <v>55</v>
      </c>
      <c r="AL259" s="283">
        <v>250</v>
      </c>
      <c r="AM259" s="283">
        <v>1000</v>
      </c>
      <c r="AN259" s="283">
        <v>300</v>
      </c>
      <c r="AO259" s="283"/>
      <c r="AP259" s="283" t="s">
        <v>3958</v>
      </c>
      <c r="AQ259" s="283">
        <v>9</v>
      </c>
      <c r="AR259" s="283">
        <v>2</v>
      </c>
      <c r="AS259" s="283" t="s">
        <v>3953</v>
      </c>
      <c r="AT259" s="283" t="s">
        <v>3968</v>
      </c>
      <c r="AU259" s="283"/>
      <c r="AV259" s="283"/>
      <c r="AW259" s="283"/>
      <c r="AX259" s="283"/>
      <c r="AY259" s="283">
        <v>15</v>
      </c>
      <c r="AZ259" s="283">
        <v>25</v>
      </c>
      <c r="BA259" s="283">
        <v>0.48</v>
      </c>
      <c r="BB259" s="283">
        <v>0.9</v>
      </c>
      <c r="BC259" s="283">
        <v>0</v>
      </c>
      <c r="BD259" s="283">
        <v>20</v>
      </c>
      <c r="BE259" s="283">
        <v>7</v>
      </c>
      <c r="BF259" s="283">
        <v>5</v>
      </c>
      <c r="BG259" s="283">
        <v>4</v>
      </c>
      <c r="BH259" s="283">
        <v>8</v>
      </c>
      <c r="BI259" s="283">
        <v>6</v>
      </c>
      <c r="BJ259" s="283">
        <v>0</v>
      </c>
      <c r="BK259" s="283">
        <v>2</v>
      </c>
      <c r="BL259" s="283">
        <v>4</v>
      </c>
      <c r="BM259" s="283">
        <v>4</v>
      </c>
      <c r="BN259" s="283">
        <v>0</v>
      </c>
      <c r="BO259" s="283" t="s">
        <v>3904</v>
      </c>
      <c r="BP259" s="283" t="s">
        <v>5001</v>
      </c>
      <c r="BQ259" s="283"/>
      <c r="BR259" s="283" t="s">
        <v>5341</v>
      </c>
      <c r="BS259" s="283" t="s">
        <v>5004</v>
      </c>
    </row>
    <row r="260" spans="1:71">
      <c r="A260" s="283">
        <v>10027911</v>
      </c>
      <c r="B260" s="283" t="s">
        <v>4132</v>
      </c>
      <c r="C260" s="283">
        <v>3</v>
      </c>
      <c r="D260" s="283" t="s">
        <v>53</v>
      </c>
      <c r="E260" s="283" t="s">
        <v>3957</v>
      </c>
      <c r="F260" s="283" t="s">
        <v>3940</v>
      </c>
      <c r="G260" s="283" t="s">
        <v>3918</v>
      </c>
      <c r="H260" s="283">
        <v>14</v>
      </c>
      <c r="I260" s="283">
        <v>2</v>
      </c>
      <c r="J260" s="283">
        <v>1</v>
      </c>
      <c r="K260" s="283">
        <v>2</v>
      </c>
      <c r="L260" s="283">
        <v>16</v>
      </c>
      <c r="M260" s="283" t="s">
        <v>3930</v>
      </c>
      <c r="N260" s="283">
        <v>28</v>
      </c>
      <c r="O260" s="283">
        <v>10</v>
      </c>
      <c r="P260" s="283">
        <v>6</v>
      </c>
      <c r="Q260" s="283">
        <v>20</v>
      </c>
      <c r="R260" s="283">
        <v>10</v>
      </c>
      <c r="S260" s="283">
        <v>50</v>
      </c>
      <c r="T260" s="283">
        <v>6</v>
      </c>
      <c r="U260" s="283">
        <v>15</v>
      </c>
      <c r="V260" s="283">
        <v>22</v>
      </c>
      <c r="W260" s="283">
        <v>30</v>
      </c>
      <c r="X260" s="283">
        <v>30</v>
      </c>
      <c r="Y260" s="283">
        <v>82</v>
      </c>
      <c r="Z260" s="283">
        <v>34</v>
      </c>
      <c r="AA260" s="283">
        <v>74</v>
      </c>
      <c r="AB260" s="283">
        <v>6</v>
      </c>
      <c r="AC260" s="283">
        <v>16</v>
      </c>
      <c r="AD260" s="283">
        <v>35</v>
      </c>
      <c r="AE260" s="283">
        <v>65</v>
      </c>
      <c r="AF260" s="283">
        <v>0</v>
      </c>
      <c r="AG260" s="283"/>
      <c r="AH260" s="283"/>
      <c r="AI260" s="283"/>
      <c r="AJ260" s="283">
        <v>0</v>
      </c>
      <c r="AK260" s="283">
        <v>50</v>
      </c>
      <c r="AL260" s="283">
        <v>300</v>
      </c>
      <c r="AM260" s="283">
        <v>200</v>
      </c>
      <c r="AN260" s="283">
        <v>500</v>
      </c>
      <c r="AO260" s="283"/>
      <c r="AP260" s="283" t="s">
        <v>3958</v>
      </c>
      <c r="AQ260" s="283">
        <v>8</v>
      </c>
      <c r="AR260" s="283">
        <v>2</v>
      </c>
      <c r="AS260" s="283" t="s">
        <v>3950</v>
      </c>
      <c r="AT260" s="283" t="s">
        <v>4131</v>
      </c>
      <c r="AU260" s="283"/>
      <c r="AV260" s="283"/>
      <c r="AW260" s="283"/>
      <c r="AX260" s="283"/>
      <c r="AY260" s="283">
        <v>15</v>
      </c>
      <c r="AZ260" s="283">
        <v>25</v>
      </c>
      <c r="BA260" s="283">
        <v>0.48</v>
      </c>
      <c r="BB260" s="283">
        <v>0.9</v>
      </c>
      <c r="BC260" s="283">
        <v>0</v>
      </c>
      <c r="BD260" s="283">
        <v>10</v>
      </c>
      <c r="BE260" s="283">
        <v>6</v>
      </c>
      <c r="BF260" s="283">
        <v>5</v>
      </c>
      <c r="BG260" s="283">
        <v>4</v>
      </c>
      <c r="BH260" s="283">
        <v>8</v>
      </c>
      <c r="BI260" s="283">
        <v>6</v>
      </c>
      <c r="BJ260" s="283">
        <v>0</v>
      </c>
      <c r="BK260" s="283">
        <v>1</v>
      </c>
      <c r="BL260" s="283">
        <v>4</v>
      </c>
      <c r="BM260" s="283">
        <v>2</v>
      </c>
      <c r="BN260" s="283">
        <v>1</v>
      </c>
      <c r="BO260" s="283" t="s">
        <v>3904</v>
      </c>
      <c r="BP260" s="283" t="s">
        <v>5001</v>
      </c>
      <c r="BQ260" s="283"/>
      <c r="BR260" s="283" t="s">
        <v>5342</v>
      </c>
      <c r="BS260" s="283" t="s">
        <v>5004</v>
      </c>
    </row>
    <row r="261" spans="1:71">
      <c r="A261" s="283">
        <v>10028011</v>
      </c>
      <c r="B261" s="283" t="s">
        <v>890</v>
      </c>
      <c r="C261" s="283">
        <v>3</v>
      </c>
      <c r="D261" s="283" t="s">
        <v>53</v>
      </c>
      <c r="E261" s="283" t="s">
        <v>3957</v>
      </c>
      <c r="F261" s="283" t="s">
        <v>3940</v>
      </c>
      <c r="G261" s="283" t="s">
        <v>3918</v>
      </c>
      <c r="H261" s="283">
        <v>17</v>
      </c>
      <c r="I261" s="283">
        <v>-1</v>
      </c>
      <c r="J261" s="283">
        <v>1</v>
      </c>
      <c r="K261" s="283">
        <v>2</v>
      </c>
      <c r="L261" s="283">
        <v>20</v>
      </c>
      <c r="M261" s="283" t="s">
        <v>3930</v>
      </c>
      <c r="N261" s="283">
        <v>37</v>
      </c>
      <c r="O261" s="283">
        <v>10</v>
      </c>
      <c r="P261" s="283">
        <v>8</v>
      </c>
      <c r="Q261" s="283">
        <v>20</v>
      </c>
      <c r="R261" s="283">
        <v>20</v>
      </c>
      <c r="S261" s="283">
        <v>50</v>
      </c>
      <c r="T261" s="283">
        <v>7</v>
      </c>
      <c r="U261" s="283">
        <v>15</v>
      </c>
      <c r="V261" s="283">
        <v>24</v>
      </c>
      <c r="W261" s="283">
        <v>30</v>
      </c>
      <c r="X261" s="283">
        <v>30</v>
      </c>
      <c r="Y261" s="283">
        <v>82</v>
      </c>
      <c r="Z261" s="283">
        <v>37</v>
      </c>
      <c r="AA261" s="283">
        <v>77</v>
      </c>
      <c r="AB261" s="283">
        <v>6</v>
      </c>
      <c r="AC261" s="283">
        <v>16</v>
      </c>
      <c r="AD261" s="283">
        <v>25</v>
      </c>
      <c r="AE261" s="283">
        <v>55</v>
      </c>
      <c r="AF261" s="283">
        <v>0</v>
      </c>
      <c r="AG261" s="283"/>
      <c r="AH261" s="283"/>
      <c r="AI261" s="283"/>
      <c r="AJ261" s="283">
        <v>0</v>
      </c>
      <c r="AK261" s="283">
        <v>60</v>
      </c>
      <c r="AL261" s="283">
        <v>250</v>
      </c>
      <c r="AM261" s="283">
        <v>1000</v>
      </c>
      <c r="AN261" s="283">
        <v>300</v>
      </c>
      <c r="AO261" s="283"/>
      <c r="AP261" s="283" t="s">
        <v>3958</v>
      </c>
      <c r="AQ261" s="283">
        <v>9</v>
      </c>
      <c r="AR261" s="283">
        <v>2</v>
      </c>
      <c r="AS261" s="283" t="s">
        <v>3953</v>
      </c>
      <c r="AT261" s="283" t="s">
        <v>3968</v>
      </c>
      <c r="AU261" s="283"/>
      <c r="AV261" s="283"/>
      <c r="AW261" s="283"/>
      <c r="AX261" s="283"/>
      <c r="AY261" s="283">
        <v>15</v>
      </c>
      <c r="AZ261" s="283">
        <v>25</v>
      </c>
      <c r="BA261" s="283">
        <v>0.48</v>
      </c>
      <c r="BB261" s="283">
        <v>0.9</v>
      </c>
      <c r="BC261" s="283">
        <v>0</v>
      </c>
      <c r="BD261" s="283">
        <v>20</v>
      </c>
      <c r="BE261" s="283">
        <v>7</v>
      </c>
      <c r="BF261" s="283">
        <v>5</v>
      </c>
      <c r="BG261" s="283">
        <v>4</v>
      </c>
      <c r="BH261" s="283">
        <v>8</v>
      </c>
      <c r="BI261" s="283">
        <v>6</v>
      </c>
      <c r="BJ261" s="283">
        <v>0</v>
      </c>
      <c r="BK261" s="283">
        <v>2</v>
      </c>
      <c r="BL261" s="283">
        <v>4</v>
      </c>
      <c r="BM261" s="283">
        <v>4</v>
      </c>
      <c r="BN261" s="283">
        <v>0</v>
      </c>
      <c r="BO261" s="283" t="s">
        <v>3904</v>
      </c>
      <c r="BP261" s="283" t="s">
        <v>5001</v>
      </c>
      <c r="BQ261" s="283"/>
      <c r="BR261" s="283" t="s">
        <v>5343</v>
      </c>
      <c r="BS261" s="283" t="s">
        <v>5004</v>
      </c>
    </row>
    <row r="262" spans="1:71">
      <c r="A262" s="283">
        <v>10028111</v>
      </c>
      <c r="B262" s="283" t="s">
        <v>1035</v>
      </c>
      <c r="C262" s="283">
        <v>5</v>
      </c>
      <c r="D262" s="283" t="s">
        <v>53</v>
      </c>
      <c r="E262" s="283" t="s">
        <v>3957</v>
      </c>
      <c r="F262" s="283" t="s">
        <v>3940</v>
      </c>
      <c r="G262" s="283" t="s">
        <v>559</v>
      </c>
      <c r="H262" s="283">
        <v>18</v>
      </c>
      <c r="I262" s="283">
        <v>2</v>
      </c>
      <c r="J262" s="283">
        <v>2</v>
      </c>
      <c r="K262" s="283">
        <v>2</v>
      </c>
      <c r="L262" s="283">
        <v>30</v>
      </c>
      <c r="M262" s="283" t="s">
        <v>3930</v>
      </c>
      <c r="N262" s="283">
        <v>39</v>
      </c>
      <c r="O262" s="283">
        <v>10</v>
      </c>
      <c r="P262" s="283">
        <v>12</v>
      </c>
      <c r="Q262" s="283">
        <v>20</v>
      </c>
      <c r="R262" s="283">
        <v>12</v>
      </c>
      <c r="S262" s="283">
        <v>50</v>
      </c>
      <c r="T262" s="283">
        <v>8</v>
      </c>
      <c r="U262" s="283">
        <v>15</v>
      </c>
      <c r="V262" s="283">
        <v>20</v>
      </c>
      <c r="W262" s="283">
        <v>30</v>
      </c>
      <c r="X262" s="283">
        <v>31</v>
      </c>
      <c r="Y262" s="283">
        <v>83</v>
      </c>
      <c r="Z262" s="283">
        <v>39</v>
      </c>
      <c r="AA262" s="283">
        <v>79</v>
      </c>
      <c r="AB262" s="283">
        <v>5</v>
      </c>
      <c r="AC262" s="283">
        <v>15</v>
      </c>
      <c r="AD262" s="283">
        <v>24</v>
      </c>
      <c r="AE262" s="283">
        <v>54</v>
      </c>
      <c r="AF262" s="283">
        <v>0</v>
      </c>
      <c r="AG262" s="283"/>
      <c r="AH262" s="283"/>
      <c r="AI262" s="283"/>
      <c r="AJ262" s="283">
        <v>0</v>
      </c>
      <c r="AK262" s="283">
        <v>0</v>
      </c>
      <c r="AL262" s="283"/>
      <c r="AM262" s="283"/>
      <c r="AN262" s="283"/>
      <c r="AO262" s="283"/>
      <c r="AP262" s="283"/>
      <c r="AQ262" s="283"/>
      <c r="AR262" s="283">
        <v>2</v>
      </c>
      <c r="AS262" s="283" t="s">
        <v>3977</v>
      </c>
      <c r="AT262" s="283" t="s">
        <v>3950</v>
      </c>
      <c r="AU262" s="283"/>
      <c r="AV262" s="283"/>
      <c r="AW262" s="283"/>
      <c r="AX262" s="283"/>
      <c r="AY262" s="283">
        <v>10</v>
      </c>
      <c r="AZ262" s="283">
        <v>15</v>
      </c>
      <c r="BA262" s="283">
        <v>0.48</v>
      </c>
      <c r="BB262" s="283">
        <v>0.9</v>
      </c>
      <c r="BC262" s="283">
        <v>0</v>
      </c>
      <c r="BD262" s="283">
        <v>12</v>
      </c>
      <c r="BE262" s="283">
        <v>8</v>
      </c>
      <c r="BF262" s="283">
        <v>0</v>
      </c>
      <c r="BG262" s="283">
        <v>4</v>
      </c>
      <c r="BH262" s="283">
        <v>8</v>
      </c>
      <c r="BI262" s="283">
        <v>6</v>
      </c>
      <c r="BJ262" s="283">
        <v>0</v>
      </c>
      <c r="BK262" s="283">
        <v>1</v>
      </c>
      <c r="BL262" s="283">
        <v>2</v>
      </c>
      <c r="BM262" s="283">
        <v>2</v>
      </c>
      <c r="BN262" s="283">
        <v>0</v>
      </c>
      <c r="BO262" s="283" t="s">
        <v>3904</v>
      </c>
      <c r="BP262" s="283" t="s">
        <v>5001</v>
      </c>
      <c r="BQ262" s="283"/>
      <c r="BR262" s="283"/>
      <c r="BS262" s="283" t="s">
        <v>5004</v>
      </c>
    </row>
    <row r="263" spans="1:71">
      <c r="A263" s="283">
        <v>10028911</v>
      </c>
      <c r="B263" s="283" t="s">
        <v>1045</v>
      </c>
      <c r="C263" s="283">
        <v>4</v>
      </c>
      <c r="D263" s="283" t="s">
        <v>58</v>
      </c>
      <c r="E263" s="283" t="s">
        <v>3957</v>
      </c>
      <c r="F263" s="283" t="s">
        <v>4056</v>
      </c>
      <c r="G263" s="283" t="s">
        <v>3910</v>
      </c>
      <c r="H263" s="283">
        <v>10</v>
      </c>
      <c r="I263" s="283">
        <v>2</v>
      </c>
      <c r="J263" s="283">
        <v>6</v>
      </c>
      <c r="K263" s="283">
        <v>5</v>
      </c>
      <c r="L263" s="283">
        <v>15</v>
      </c>
      <c r="M263" s="283" t="s">
        <v>3930</v>
      </c>
      <c r="N263" s="283">
        <v>18</v>
      </c>
      <c r="O263" s="283">
        <v>12</v>
      </c>
      <c r="P263" s="283">
        <v>3</v>
      </c>
      <c r="Q263" s="283">
        <v>20</v>
      </c>
      <c r="R263" s="283">
        <v>22</v>
      </c>
      <c r="S263" s="283">
        <v>50</v>
      </c>
      <c r="T263" s="283">
        <v>9</v>
      </c>
      <c r="U263" s="283">
        <v>15</v>
      </c>
      <c r="V263" s="283">
        <v>0</v>
      </c>
      <c r="W263" s="283">
        <v>0</v>
      </c>
      <c r="X263" s="283">
        <v>31</v>
      </c>
      <c r="Y263" s="283">
        <v>90</v>
      </c>
      <c r="Z263" s="283">
        <v>18</v>
      </c>
      <c r="AA263" s="283">
        <v>38</v>
      </c>
      <c r="AB263" s="283">
        <v>13</v>
      </c>
      <c r="AC263" s="283">
        <v>43</v>
      </c>
      <c r="AD263" s="283">
        <v>0</v>
      </c>
      <c r="AE263" s="283">
        <v>0</v>
      </c>
      <c r="AF263" s="283">
        <v>0</v>
      </c>
      <c r="AG263" s="283"/>
      <c r="AH263" s="283"/>
      <c r="AI263" s="283"/>
      <c r="AJ263" s="283">
        <v>0</v>
      </c>
      <c r="AK263" s="283">
        <v>60</v>
      </c>
      <c r="AL263" s="283"/>
      <c r="AM263" s="283">
        <v>1200</v>
      </c>
      <c r="AN263" s="283">
        <v>1200</v>
      </c>
      <c r="AO263" s="283"/>
      <c r="AP263" s="283" t="s">
        <v>4057</v>
      </c>
      <c r="AQ263" s="283">
        <v>8</v>
      </c>
      <c r="AR263" s="283">
        <v>2</v>
      </c>
      <c r="AS263" s="283" t="s">
        <v>779</v>
      </c>
      <c r="AT263" s="283"/>
      <c r="AU263" s="283"/>
      <c r="AV263" s="283"/>
      <c r="AW263" s="283"/>
      <c r="AX263" s="283"/>
      <c r="AY263" s="283">
        <v>15</v>
      </c>
      <c r="AZ263" s="283">
        <v>20</v>
      </c>
      <c r="BA263" s="283">
        <v>0.6</v>
      </c>
      <c r="BB263" s="283">
        <v>0.5</v>
      </c>
      <c r="BC263" s="283">
        <v>0</v>
      </c>
      <c r="BD263" s="283">
        <v>22</v>
      </c>
      <c r="BE263" s="283">
        <v>11</v>
      </c>
      <c r="BF263" s="283">
        <v>0</v>
      </c>
      <c r="BG263" s="283">
        <v>10</v>
      </c>
      <c r="BH263" s="283">
        <v>10</v>
      </c>
      <c r="BI263" s="283">
        <v>20</v>
      </c>
      <c r="BJ263" s="283">
        <v>0</v>
      </c>
      <c r="BK263" s="283">
        <v>5</v>
      </c>
      <c r="BL263" s="283">
        <v>6</v>
      </c>
      <c r="BM263" s="283">
        <v>5</v>
      </c>
      <c r="BN263" s="283">
        <v>0</v>
      </c>
      <c r="BO263" s="283" t="s">
        <v>3904</v>
      </c>
      <c r="BP263" s="283" t="s">
        <v>5001</v>
      </c>
      <c r="BQ263" s="283" t="s">
        <v>5344</v>
      </c>
      <c r="BR263" s="283" t="s">
        <v>5345</v>
      </c>
      <c r="BS263" s="283" t="s">
        <v>5004</v>
      </c>
    </row>
    <row r="264" spans="1:71">
      <c r="A264" s="283">
        <v>10029011</v>
      </c>
      <c r="B264" s="283" t="s">
        <v>4133</v>
      </c>
      <c r="C264" s="283">
        <v>5</v>
      </c>
      <c r="D264" s="283" t="s">
        <v>58</v>
      </c>
      <c r="E264" s="283" t="s">
        <v>3957</v>
      </c>
      <c r="F264" s="283" t="s">
        <v>4056</v>
      </c>
      <c r="G264" s="283" t="s">
        <v>3910</v>
      </c>
      <c r="H264" s="283">
        <v>10</v>
      </c>
      <c r="I264" s="283">
        <v>2</v>
      </c>
      <c r="J264" s="283">
        <v>6</v>
      </c>
      <c r="K264" s="283">
        <v>5</v>
      </c>
      <c r="L264" s="283">
        <v>25</v>
      </c>
      <c r="M264" s="283" t="s">
        <v>3930</v>
      </c>
      <c r="N264" s="283">
        <v>18</v>
      </c>
      <c r="O264" s="283">
        <v>12</v>
      </c>
      <c r="P264" s="283">
        <v>3</v>
      </c>
      <c r="Q264" s="283">
        <v>20</v>
      </c>
      <c r="R264" s="283">
        <v>22</v>
      </c>
      <c r="S264" s="283">
        <v>50</v>
      </c>
      <c r="T264" s="283">
        <v>9</v>
      </c>
      <c r="U264" s="283">
        <v>15</v>
      </c>
      <c r="V264" s="283">
        <v>0</v>
      </c>
      <c r="W264" s="283">
        <v>0</v>
      </c>
      <c r="X264" s="283">
        <v>32</v>
      </c>
      <c r="Y264" s="283">
        <v>91</v>
      </c>
      <c r="Z264" s="283">
        <v>18</v>
      </c>
      <c r="AA264" s="283">
        <v>38</v>
      </c>
      <c r="AB264" s="283">
        <v>13</v>
      </c>
      <c r="AC264" s="283">
        <v>43</v>
      </c>
      <c r="AD264" s="283">
        <v>0</v>
      </c>
      <c r="AE264" s="283">
        <v>0</v>
      </c>
      <c r="AF264" s="283">
        <v>0</v>
      </c>
      <c r="AG264" s="283"/>
      <c r="AH264" s="283"/>
      <c r="AI264" s="283"/>
      <c r="AJ264" s="283">
        <v>0</v>
      </c>
      <c r="AK264" s="283">
        <v>0</v>
      </c>
      <c r="AL264" s="283"/>
      <c r="AM264" s="283"/>
      <c r="AN264" s="283"/>
      <c r="AO264" s="283"/>
      <c r="AP264" s="283"/>
      <c r="AQ264" s="283"/>
      <c r="AR264" s="283">
        <v>2</v>
      </c>
      <c r="AS264" s="283" t="s">
        <v>779</v>
      </c>
      <c r="AT264" s="283"/>
      <c r="AU264" s="283"/>
      <c r="AV264" s="283"/>
      <c r="AW264" s="283"/>
      <c r="AX264" s="283"/>
      <c r="AY264" s="283">
        <v>15</v>
      </c>
      <c r="AZ264" s="283">
        <v>20</v>
      </c>
      <c r="BA264" s="283">
        <v>0.6</v>
      </c>
      <c r="BB264" s="283">
        <v>0.5</v>
      </c>
      <c r="BC264" s="283">
        <v>0</v>
      </c>
      <c r="BD264" s="283">
        <v>22</v>
      </c>
      <c r="BE264" s="283">
        <v>11</v>
      </c>
      <c r="BF264" s="283">
        <v>0</v>
      </c>
      <c r="BG264" s="283">
        <v>10</v>
      </c>
      <c r="BH264" s="283">
        <v>10</v>
      </c>
      <c r="BI264" s="283">
        <v>20</v>
      </c>
      <c r="BJ264" s="283">
        <v>0</v>
      </c>
      <c r="BK264" s="283">
        <v>5</v>
      </c>
      <c r="BL264" s="283">
        <v>6</v>
      </c>
      <c r="BM264" s="283">
        <v>5</v>
      </c>
      <c r="BN264" s="283">
        <v>0</v>
      </c>
      <c r="BO264" s="283" t="s">
        <v>3904</v>
      </c>
      <c r="BP264" s="283" t="s">
        <v>5001</v>
      </c>
      <c r="BQ264" s="283"/>
      <c r="BR264" s="283" t="s">
        <v>5346</v>
      </c>
      <c r="BS264" s="283" t="s">
        <v>5004</v>
      </c>
    </row>
    <row r="265" spans="1:71">
      <c r="A265" s="283">
        <v>10029211</v>
      </c>
      <c r="B265" s="283" t="s">
        <v>4134</v>
      </c>
      <c r="C265" s="283">
        <v>4</v>
      </c>
      <c r="D265" s="283" t="s">
        <v>58</v>
      </c>
      <c r="E265" s="283" t="s">
        <v>3957</v>
      </c>
      <c r="F265" s="283" t="s">
        <v>4056</v>
      </c>
      <c r="G265" s="283" t="s">
        <v>3910</v>
      </c>
      <c r="H265" s="283">
        <v>12</v>
      </c>
      <c r="I265" s="283">
        <v>0</v>
      </c>
      <c r="J265" s="283">
        <v>6</v>
      </c>
      <c r="K265" s="283">
        <v>5</v>
      </c>
      <c r="L265" s="283">
        <v>15</v>
      </c>
      <c r="M265" s="283" t="s">
        <v>3930</v>
      </c>
      <c r="N265" s="283">
        <v>18</v>
      </c>
      <c r="O265" s="283">
        <v>12</v>
      </c>
      <c r="P265" s="283">
        <v>4</v>
      </c>
      <c r="Q265" s="283">
        <v>20</v>
      </c>
      <c r="R265" s="283">
        <v>22</v>
      </c>
      <c r="S265" s="283">
        <v>50</v>
      </c>
      <c r="T265" s="283">
        <v>10</v>
      </c>
      <c r="U265" s="283">
        <v>15</v>
      </c>
      <c r="V265" s="283">
        <v>0</v>
      </c>
      <c r="W265" s="283">
        <v>0</v>
      </c>
      <c r="X265" s="283">
        <v>31</v>
      </c>
      <c r="Y265" s="283">
        <v>90</v>
      </c>
      <c r="Z265" s="283">
        <v>18</v>
      </c>
      <c r="AA265" s="283">
        <v>38</v>
      </c>
      <c r="AB265" s="283">
        <v>12</v>
      </c>
      <c r="AC265" s="283">
        <v>42</v>
      </c>
      <c r="AD265" s="283">
        <v>0</v>
      </c>
      <c r="AE265" s="283">
        <v>0</v>
      </c>
      <c r="AF265" s="283">
        <v>0</v>
      </c>
      <c r="AG265" s="283"/>
      <c r="AH265" s="283"/>
      <c r="AI265" s="283"/>
      <c r="AJ265" s="283">
        <v>0</v>
      </c>
      <c r="AK265" s="283">
        <v>0</v>
      </c>
      <c r="AL265" s="283"/>
      <c r="AM265" s="283"/>
      <c r="AN265" s="283"/>
      <c r="AO265" s="283"/>
      <c r="AP265" s="283"/>
      <c r="AQ265" s="283"/>
      <c r="AR265" s="283">
        <v>2</v>
      </c>
      <c r="AS265" s="283" t="s">
        <v>779</v>
      </c>
      <c r="AT265" s="283"/>
      <c r="AU265" s="283"/>
      <c r="AV265" s="283"/>
      <c r="AW265" s="283"/>
      <c r="AX265" s="283"/>
      <c r="AY265" s="283">
        <v>15</v>
      </c>
      <c r="AZ265" s="283">
        <v>20</v>
      </c>
      <c r="BA265" s="283">
        <v>0.6</v>
      </c>
      <c r="BB265" s="283">
        <v>0.5</v>
      </c>
      <c r="BC265" s="283">
        <v>0</v>
      </c>
      <c r="BD265" s="283">
        <v>22</v>
      </c>
      <c r="BE265" s="283">
        <v>12</v>
      </c>
      <c r="BF265" s="283">
        <v>0</v>
      </c>
      <c r="BG265" s="283">
        <v>10</v>
      </c>
      <c r="BH265" s="283">
        <v>10</v>
      </c>
      <c r="BI265" s="283">
        <v>20</v>
      </c>
      <c r="BJ265" s="283">
        <v>0</v>
      </c>
      <c r="BK265" s="283">
        <v>5</v>
      </c>
      <c r="BL265" s="283">
        <v>6</v>
      </c>
      <c r="BM265" s="283">
        <v>5</v>
      </c>
      <c r="BN265" s="283">
        <v>0</v>
      </c>
      <c r="BO265" s="283" t="s">
        <v>3904</v>
      </c>
      <c r="BP265" s="283" t="s">
        <v>5001</v>
      </c>
      <c r="BQ265" s="283" t="s">
        <v>5347</v>
      </c>
      <c r="BR265" s="283" t="s">
        <v>5348</v>
      </c>
      <c r="BS265" s="283" t="s">
        <v>5004</v>
      </c>
    </row>
    <row r="266" spans="1:71">
      <c r="A266" s="283">
        <v>10029311</v>
      </c>
      <c r="B266" s="283" t="s">
        <v>1038</v>
      </c>
      <c r="C266" s="283">
        <v>4</v>
      </c>
      <c r="D266" s="283" t="s">
        <v>58</v>
      </c>
      <c r="E266" s="283" t="s">
        <v>3957</v>
      </c>
      <c r="F266" s="283" t="s">
        <v>4056</v>
      </c>
      <c r="G266" s="283" t="s">
        <v>3910</v>
      </c>
      <c r="H266" s="283">
        <v>10</v>
      </c>
      <c r="I266" s="283">
        <v>2</v>
      </c>
      <c r="J266" s="283">
        <v>6</v>
      </c>
      <c r="K266" s="283">
        <v>5</v>
      </c>
      <c r="L266" s="283">
        <v>5</v>
      </c>
      <c r="M266" s="283" t="s">
        <v>3930</v>
      </c>
      <c r="N266" s="283">
        <v>17.7</v>
      </c>
      <c r="O266" s="283">
        <v>12</v>
      </c>
      <c r="P266" s="283">
        <v>3</v>
      </c>
      <c r="Q266" s="283">
        <v>20</v>
      </c>
      <c r="R266" s="283">
        <v>22</v>
      </c>
      <c r="S266" s="283">
        <v>50</v>
      </c>
      <c r="T266" s="283">
        <v>9</v>
      </c>
      <c r="U266" s="283">
        <v>15</v>
      </c>
      <c r="V266" s="283">
        <v>0</v>
      </c>
      <c r="W266" s="283">
        <v>0</v>
      </c>
      <c r="X266" s="283">
        <v>32</v>
      </c>
      <c r="Y266" s="283">
        <v>91</v>
      </c>
      <c r="Z266" s="283">
        <v>18</v>
      </c>
      <c r="AA266" s="283">
        <v>38</v>
      </c>
      <c r="AB266" s="283">
        <v>13</v>
      </c>
      <c r="AC266" s="283">
        <v>43</v>
      </c>
      <c r="AD266" s="283">
        <v>0</v>
      </c>
      <c r="AE266" s="283">
        <v>0</v>
      </c>
      <c r="AF266" s="283">
        <v>0</v>
      </c>
      <c r="AG266" s="283"/>
      <c r="AH266" s="283"/>
      <c r="AI266" s="283"/>
      <c r="AJ266" s="283">
        <v>0</v>
      </c>
      <c r="AK266" s="283">
        <v>0</v>
      </c>
      <c r="AL266" s="283"/>
      <c r="AM266" s="283"/>
      <c r="AN266" s="283"/>
      <c r="AO266" s="283"/>
      <c r="AP266" s="283"/>
      <c r="AQ266" s="283"/>
      <c r="AR266" s="283">
        <v>2</v>
      </c>
      <c r="AS266" s="283" t="s">
        <v>779</v>
      </c>
      <c r="AT266" s="283" t="s">
        <v>1046</v>
      </c>
      <c r="AU266" s="283"/>
      <c r="AV266" s="283"/>
      <c r="AW266" s="283"/>
      <c r="AX266" s="283"/>
      <c r="AY266" s="283">
        <v>15</v>
      </c>
      <c r="AZ266" s="283">
        <v>20</v>
      </c>
      <c r="BA266" s="283">
        <v>0.6</v>
      </c>
      <c r="BB266" s="283">
        <v>0.5</v>
      </c>
      <c r="BC266" s="283">
        <v>0</v>
      </c>
      <c r="BD266" s="283">
        <v>22</v>
      </c>
      <c r="BE266" s="283">
        <v>11</v>
      </c>
      <c r="BF266" s="283">
        <v>0</v>
      </c>
      <c r="BG266" s="283">
        <v>10</v>
      </c>
      <c r="BH266" s="283">
        <v>10</v>
      </c>
      <c r="BI266" s="283">
        <v>20</v>
      </c>
      <c r="BJ266" s="283">
        <v>0</v>
      </c>
      <c r="BK266" s="283">
        <v>9</v>
      </c>
      <c r="BL266" s="283">
        <v>10</v>
      </c>
      <c r="BM266" s="283">
        <v>9</v>
      </c>
      <c r="BN266" s="283">
        <v>4</v>
      </c>
      <c r="BO266" s="283" t="s">
        <v>3904</v>
      </c>
      <c r="BP266" s="283" t="s">
        <v>5001</v>
      </c>
      <c r="BQ266" s="283"/>
      <c r="BR266" s="283" t="s">
        <v>5349</v>
      </c>
      <c r="BS266" s="283" t="s">
        <v>5004</v>
      </c>
    </row>
    <row r="267" spans="1:71">
      <c r="A267" s="283">
        <v>10029411</v>
      </c>
      <c r="B267" s="283" t="s">
        <v>886</v>
      </c>
      <c r="C267" s="283">
        <v>5</v>
      </c>
      <c r="D267" s="283" t="s">
        <v>58</v>
      </c>
      <c r="E267" s="283" t="s">
        <v>3957</v>
      </c>
      <c r="F267" s="283" t="s">
        <v>4056</v>
      </c>
      <c r="G267" s="283" t="s">
        <v>3918</v>
      </c>
      <c r="H267" s="283">
        <v>12</v>
      </c>
      <c r="I267" s="283">
        <v>0</v>
      </c>
      <c r="J267" s="283">
        <v>6</v>
      </c>
      <c r="K267" s="283">
        <v>5</v>
      </c>
      <c r="L267" s="283">
        <v>18</v>
      </c>
      <c r="M267" s="283" t="s">
        <v>3930</v>
      </c>
      <c r="N267" s="283">
        <v>20</v>
      </c>
      <c r="O267" s="283">
        <v>12</v>
      </c>
      <c r="P267" s="283">
        <v>4</v>
      </c>
      <c r="Q267" s="283">
        <v>20</v>
      </c>
      <c r="R267" s="283">
        <v>24</v>
      </c>
      <c r="S267" s="283">
        <v>50</v>
      </c>
      <c r="T267" s="283">
        <v>10</v>
      </c>
      <c r="U267" s="283">
        <v>15</v>
      </c>
      <c r="V267" s="283">
        <v>0</v>
      </c>
      <c r="W267" s="283">
        <v>0</v>
      </c>
      <c r="X267" s="283">
        <v>32</v>
      </c>
      <c r="Y267" s="283">
        <v>91</v>
      </c>
      <c r="Z267" s="283">
        <v>20</v>
      </c>
      <c r="AA267" s="283">
        <v>40</v>
      </c>
      <c r="AB267" s="283">
        <v>12</v>
      </c>
      <c r="AC267" s="283">
        <v>42</v>
      </c>
      <c r="AD267" s="283">
        <v>0</v>
      </c>
      <c r="AE267" s="283">
        <v>0</v>
      </c>
      <c r="AF267" s="283">
        <v>0</v>
      </c>
      <c r="AG267" s="283"/>
      <c r="AH267" s="283"/>
      <c r="AI267" s="283"/>
      <c r="AJ267" s="283">
        <v>0</v>
      </c>
      <c r="AK267" s="283">
        <v>0</v>
      </c>
      <c r="AL267" s="283"/>
      <c r="AM267" s="283"/>
      <c r="AN267" s="283"/>
      <c r="AO267" s="283"/>
      <c r="AP267" s="283"/>
      <c r="AQ267" s="283"/>
      <c r="AR267" s="283">
        <v>2</v>
      </c>
      <c r="AS267" s="283" t="s">
        <v>780</v>
      </c>
      <c r="AT267" s="283"/>
      <c r="AU267" s="283"/>
      <c r="AV267" s="283"/>
      <c r="AW267" s="283"/>
      <c r="AX267" s="283"/>
      <c r="AY267" s="283">
        <v>15</v>
      </c>
      <c r="AZ267" s="283">
        <v>20</v>
      </c>
      <c r="BA267" s="283">
        <v>0.6</v>
      </c>
      <c r="BB267" s="283">
        <v>0.45</v>
      </c>
      <c r="BC267" s="283">
        <v>0</v>
      </c>
      <c r="BD267" s="283">
        <v>24</v>
      </c>
      <c r="BE267" s="283">
        <v>10</v>
      </c>
      <c r="BF267" s="283">
        <v>0</v>
      </c>
      <c r="BG267" s="283">
        <v>10</v>
      </c>
      <c r="BH267" s="283">
        <v>10</v>
      </c>
      <c r="BI267" s="283">
        <v>20</v>
      </c>
      <c r="BJ267" s="283">
        <v>0</v>
      </c>
      <c r="BK267" s="283">
        <v>5</v>
      </c>
      <c r="BL267" s="283">
        <v>2</v>
      </c>
      <c r="BM267" s="283">
        <v>3</v>
      </c>
      <c r="BN267" s="283">
        <v>0</v>
      </c>
      <c r="BO267" s="283" t="s">
        <v>3904</v>
      </c>
      <c r="BP267" s="283" t="s">
        <v>5001</v>
      </c>
      <c r="BQ267" s="283"/>
      <c r="BR267" s="283"/>
      <c r="BS267" s="283" t="s">
        <v>5004</v>
      </c>
    </row>
    <row r="268" spans="1:71">
      <c r="A268" s="283">
        <v>10029511</v>
      </c>
      <c r="B268" s="283" t="s">
        <v>5970</v>
      </c>
      <c r="C268" s="283">
        <v>5</v>
      </c>
      <c r="D268" s="283" t="s">
        <v>58</v>
      </c>
      <c r="E268" s="283" t="s">
        <v>3957</v>
      </c>
      <c r="F268" s="283" t="s">
        <v>4056</v>
      </c>
      <c r="G268" s="283" t="s">
        <v>559</v>
      </c>
      <c r="H268" s="283">
        <v>12</v>
      </c>
      <c r="I268" s="283">
        <v>0</v>
      </c>
      <c r="J268" s="283">
        <v>6</v>
      </c>
      <c r="K268" s="283">
        <v>6</v>
      </c>
      <c r="L268" s="283">
        <v>26</v>
      </c>
      <c r="M268" s="283" t="s">
        <v>3930</v>
      </c>
      <c r="N268" s="283">
        <v>19.5</v>
      </c>
      <c r="O268" s="283">
        <v>12</v>
      </c>
      <c r="P268" s="283">
        <v>3</v>
      </c>
      <c r="Q268" s="283">
        <v>20</v>
      </c>
      <c r="R268" s="283">
        <v>21</v>
      </c>
      <c r="S268" s="283">
        <v>50</v>
      </c>
      <c r="T268" s="283">
        <v>9</v>
      </c>
      <c r="U268" s="283">
        <v>15</v>
      </c>
      <c r="V268" s="283">
        <v>0</v>
      </c>
      <c r="W268" s="283">
        <v>0</v>
      </c>
      <c r="X268" s="283">
        <v>32</v>
      </c>
      <c r="Y268" s="283">
        <v>91</v>
      </c>
      <c r="Z268" s="283">
        <v>22</v>
      </c>
      <c r="AA268" s="283">
        <v>42</v>
      </c>
      <c r="AB268" s="283">
        <v>12</v>
      </c>
      <c r="AC268" s="283">
        <v>42</v>
      </c>
      <c r="AD268" s="283">
        <v>0</v>
      </c>
      <c r="AE268" s="283">
        <v>0</v>
      </c>
      <c r="AF268" s="283">
        <v>0</v>
      </c>
      <c r="AG268" s="283"/>
      <c r="AH268" s="283"/>
      <c r="AI268" s="283"/>
      <c r="AJ268" s="283">
        <v>0</v>
      </c>
      <c r="AK268" s="283">
        <v>0</v>
      </c>
      <c r="AL268" s="283"/>
      <c r="AM268" s="283"/>
      <c r="AN268" s="283"/>
      <c r="AO268" s="283"/>
      <c r="AP268" s="283"/>
      <c r="AQ268" s="283"/>
      <c r="AR268" s="283">
        <v>2</v>
      </c>
      <c r="AS268" s="283"/>
      <c r="AT268" s="283"/>
      <c r="AU268" s="283"/>
      <c r="AV268" s="283"/>
      <c r="AW268" s="283"/>
      <c r="AX268" s="283"/>
      <c r="AY268" s="283">
        <v>15</v>
      </c>
      <c r="AZ268" s="283">
        <v>20</v>
      </c>
      <c r="BA268" s="283">
        <v>0.6</v>
      </c>
      <c r="BB268" s="283">
        <v>0.51</v>
      </c>
      <c r="BC268" s="283">
        <v>0</v>
      </c>
      <c r="BD268" s="283">
        <v>21</v>
      </c>
      <c r="BE268" s="283">
        <v>9</v>
      </c>
      <c r="BF268" s="283">
        <v>0</v>
      </c>
      <c r="BG268" s="283">
        <v>10</v>
      </c>
      <c r="BH268" s="283">
        <v>10</v>
      </c>
      <c r="BI268" s="283">
        <v>20</v>
      </c>
      <c r="BJ268" s="283">
        <v>0</v>
      </c>
      <c r="BK268" s="283">
        <v>0</v>
      </c>
      <c r="BL268" s="283">
        <v>0</v>
      </c>
      <c r="BM268" s="283">
        <v>0</v>
      </c>
      <c r="BN268" s="283">
        <v>0</v>
      </c>
      <c r="BO268" s="283" t="s">
        <v>3904</v>
      </c>
      <c r="BP268" s="283" t="s">
        <v>5001</v>
      </c>
      <c r="BQ268" s="283"/>
      <c r="BR268" s="283"/>
      <c r="BS268" s="283" t="s">
        <v>5004</v>
      </c>
    </row>
    <row r="269" spans="1:71">
      <c r="A269" s="283">
        <v>10029712</v>
      </c>
      <c r="B269" s="283" t="s">
        <v>4135</v>
      </c>
      <c r="C269" s="283">
        <v>5</v>
      </c>
      <c r="D269" s="283" t="s">
        <v>55</v>
      </c>
      <c r="E269" s="283" t="s">
        <v>3934</v>
      </c>
      <c r="F269" s="283" t="s">
        <v>3940</v>
      </c>
      <c r="G269" s="283" t="s">
        <v>4136</v>
      </c>
      <c r="H269" s="283">
        <v>48</v>
      </c>
      <c r="I269" s="283">
        <v>0</v>
      </c>
      <c r="J269" s="283">
        <v>1</v>
      </c>
      <c r="K269" s="283">
        <v>2</v>
      </c>
      <c r="L269" s="283">
        <v>50</v>
      </c>
      <c r="M269" s="283" t="s">
        <v>3941</v>
      </c>
      <c r="N269" s="283">
        <v>23.5</v>
      </c>
      <c r="O269" s="283">
        <v>20</v>
      </c>
      <c r="P269" s="283">
        <v>37</v>
      </c>
      <c r="Q269" s="283">
        <v>25</v>
      </c>
      <c r="R269" s="283">
        <v>8</v>
      </c>
      <c r="S269" s="283">
        <v>35</v>
      </c>
      <c r="T269" s="283">
        <v>48</v>
      </c>
      <c r="U269" s="283">
        <v>15</v>
      </c>
      <c r="V269" s="283">
        <v>18</v>
      </c>
      <c r="W269" s="283">
        <v>30</v>
      </c>
      <c r="X269" s="283">
        <v>38</v>
      </c>
      <c r="Y269" s="283">
        <v>89</v>
      </c>
      <c r="Z269" s="283">
        <v>26</v>
      </c>
      <c r="AA269" s="283">
        <v>56</v>
      </c>
      <c r="AB269" s="283">
        <v>12</v>
      </c>
      <c r="AC269" s="283">
        <v>47</v>
      </c>
      <c r="AD269" s="283">
        <v>0</v>
      </c>
      <c r="AE269" s="283">
        <v>0</v>
      </c>
      <c r="AF269" s="283">
        <v>0</v>
      </c>
      <c r="AG269" s="283"/>
      <c r="AH269" s="283"/>
      <c r="AI269" s="283"/>
      <c r="AJ269" s="283">
        <v>0</v>
      </c>
      <c r="AK269" s="283">
        <v>0</v>
      </c>
      <c r="AL269" s="283"/>
      <c r="AM269" s="283"/>
      <c r="AN269" s="283"/>
      <c r="AO269" s="283"/>
      <c r="AP269" s="283"/>
      <c r="AQ269" s="283"/>
      <c r="AR269" s="283">
        <v>3</v>
      </c>
      <c r="AS269" s="283" t="s">
        <v>4137</v>
      </c>
      <c r="AT269" s="283"/>
      <c r="AU269" s="283"/>
      <c r="AV269" s="283"/>
      <c r="AW269" s="283"/>
      <c r="AX269" s="283"/>
      <c r="AY269" s="283">
        <v>30</v>
      </c>
      <c r="AZ269" s="283">
        <v>70</v>
      </c>
      <c r="BA269" s="283">
        <v>1.28</v>
      </c>
      <c r="BB269" s="283">
        <v>2.4</v>
      </c>
      <c r="BC269" s="283">
        <v>37</v>
      </c>
      <c r="BD269" s="283">
        <v>4</v>
      </c>
      <c r="BE269" s="283">
        <v>24</v>
      </c>
      <c r="BF269" s="283">
        <v>9</v>
      </c>
      <c r="BG269" s="283">
        <v>30</v>
      </c>
      <c r="BH269" s="283">
        <v>40</v>
      </c>
      <c r="BI269" s="283">
        <v>30</v>
      </c>
      <c r="BJ269" s="283">
        <v>0</v>
      </c>
      <c r="BK269" s="283">
        <v>0</v>
      </c>
      <c r="BL269" s="283">
        <v>9</v>
      </c>
      <c r="BM269" s="283">
        <v>6</v>
      </c>
      <c r="BN269" s="283">
        <v>2</v>
      </c>
      <c r="BO269" s="283" t="s">
        <v>3904</v>
      </c>
      <c r="BP269" s="283" t="s">
        <v>5001</v>
      </c>
      <c r="BQ269" s="283" t="s">
        <v>5350</v>
      </c>
      <c r="BR269" s="283" t="s">
        <v>5351</v>
      </c>
      <c r="BS269" s="283" t="s">
        <v>5004</v>
      </c>
    </row>
    <row r="270" spans="1:71">
      <c r="A270" s="283">
        <v>10029811</v>
      </c>
      <c r="B270" s="283" t="s">
        <v>580</v>
      </c>
      <c r="C270" s="283">
        <v>6</v>
      </c>
      <c r="D270" s="283" t="s">
        <v>3644</v>
      </c>
      <c r="E270" s="283" t="s">
        <v>3957</v>
      </c>
      <c r="F270" s="283" t="s">
        <v>3940</v>
      </c>
      <c r="G270" s="283" t="s">
        <v>4138</v>
      </c>
      <c r="H270" s="283">
        <v>10</v>
      </c>
      <c r="I270" s="283">
        <v>2</v>
      </c>
      <c r="J270" s="283">
        <v>0</v>
      </c>
      <c r="K270" s="283">
        <v>2</v>
      </c>
      <c r="L270" s="283">
        <v>50</v>
      </c>
      <c r="M270" s="283" t="s">
        <v>3930</v>
      </c>
      <c r="N270" s="283">
        <v>15</v>
      </c>
      <c r="O270" s="283">
        <v>10</v>
      </c>
      <c r="P270" s="283">
        <v>9</v>
      </c>
      <c r="Q270" s="283">
        <v>20</v>
      </c>
      <c r="R270" s="283">
        <v>0</v>
      </c>
      <c r="S270" s="283">
        <v>0</v>
      </c>
      <c r="T270" s="283">
        <v>3</v>
      </c>
      <c r="U270" s="283">
        <v>10</v>
      </c>
      <c r="V270" s="283">
        <v>5</v>
      </c>
      <c r="W270" s="283">
        <v>30</v>
      </c>
      <c r="X270" s="283">
        <v>33</v>
      </c>
      <c r="Y270" s="283">
        <v>85</v>
      </c>
      <c r="Z270" s="283">
        <v>30</v>
      </c>
      <c r="AA270" s="283">
        <v>90</v>
      </c>
      <c r="AB270" s="283">
        <v>5</v>
      </c>
      <c r="AC270" s="283">
        <v>15</v>
      </c>
      <c r="AD270" s="283">
        <v>0</v>
      </c>
      <c r="AE270" s="283">
        <v>0</v>
      </c>
      <c r="AF270" s="283">
        <v>0</v>
      </c>
      <c r="AG270" s="283"/>
      <c r="AH270" s="283"/>
      <c r="AI270" s="283"/>
      <c r="AJ270" s="283">
        <v>0</v>
      </c>
      <c r="AK270" s="283">
        <v>0</v>
      </c>
      <c r="AL270" s="283"/>
      <c r="AM270" s="283"/>
      <c r="AN270" s="283"/>
      <c r="AO270" s="283"/>
      <c r="AP270" s="283"/>
      <c r="AQ270" s="283"/>
      <c r="AR270" s="283">
        <v>2</v>
      </c>
      <c r="AS270" s="283"/>
      <c r="AT270" s="283"/>
      <c r="AU270" s="283"/>
      <c r="AV270" s="283"/>
      <c r="AW270" s="283" t="s">
        <v>4139</v>
      </c>
      <c r="AX270" s="283"/>
      <c r="AY270" s="283">
        <v>10</v>
      </c>
      <c r="AZ270" s="283">
        <v>10</v>
      </c>
      <c r="BA270" s="283">
        <v>1</v>
      </c>
      <c r="BB270" s="283">
        <v>1</v>
      </c>
      <c r="BC270" s="283">
        <v>5</v>
      </c>
      <c r="BD270" s="283">
        <v>0</v>
      </c>
      <c r="BE270" s="283">
        <v>2</v>
      </c>
      <c r="BF270" s="283">
        <v>0</v>
      </c>
      <c r="BG270" s="283">
        <v>2</v>
      </c>
      <c r="BH270" s="283">
        <v>2</v>
      </c>
      <c r="BI270" s="283">
        <v>2</v>
      </c>
      <c r="BJ270" s="283">
        <v>0</v>
      </c>
      <c r="BK270" s="283">
        <v>0</v>
      </c>
      <c r="BL270" s="283">
        <v>0</v>
      </c>
      <c r="BM270" s="283">
        <v>0</v>
      </c>
      <c r="BN270" s="283">
        <v>0</v>
      </c>
      <c r="BO270" s="283" t="s">
        <v>3904</v>
      </c>
      <c r="BP270" s="283" t="s">
        <v>5001</v>
      </c>
      <c r="BQ270" s="283"/>
      <c r="BR270" s="283"/>
      <c r="BS270" s="283" t="s">
        <v>5004</v>
      </c>
    </row>
    <row r="271" spans="1:71">
      <c r="A271" s="283">
        <v>10030111</v>
      </c>
      <c r="B271" s="283" t="s">
        <v>247</v>
      </c>
      <c r="C271" s="283">
        <v>4</v>
      </c>
      <c r="D271" s="283" t="s">
        <v>53</v>
      </c>
      <c r="E271" s="283" t="s">
        <v>3957</v>
      </c>
      <c r="F271" s="283" t="s">
        <v>3940</v>
      </c>
      <c r="G271" s="283" t="s">
        <v>3918</v>
      </c>
      <c r="H271" s="283">
        <v>16</v>
      </c>
      <c r="I271" s="283">
        <v>0</v>
      </c>
      <c r="J271" s="283">
        <v>1</v>
      </c>
      <c r="K271" s="283">
        <v>2</v>
      </c>
      <c r="L271" s="283">
        <v>7</v>
      </c>
      <c r="M271" s="283" t="s">
        <v>3930</v>
      </c>
      <c r="N271" s="283">
        <v>37</v>
      </c>
      <c r="O271" s="283">
        <v>10</v>
      </c>
      <c r="P271" s="283">
        <v>9</v>
      </c>
      <c r="Q271" s="283">
        <v>20</v>
      </c>
      <c r="R271" s="283">
        <v>24</v>
      </c>
      <c r="S271" s="283">
        <v>50</v>
      </c>
      <c r="T271" s="283">
        <v>7</v>
      </c>
      <c r="U271" s="283">
        <v>15</v>
      </c>
      <c r="V271" s="283">
        <v>9</v>
      </c>
      <c r="W271" s="283">
        <v>30</v>
      </c>
      <c r="X271" s="283">
        <v>30</v>
      </c>
      <c r="Y271" s="283">
        <v>82</v>
      </c>
      <c r="Z271" s="283">
        <v>37</v>
      </c>
      <c r="AA271" s="283">
        <v>77</v>
      </c>
      <c r="AB271" s="283">
        <v>6</v>
      </c>
      <c r="AC271" s="283">
        <v>16</v>
      </c>
      <c r="AD271" s="283">
        <v>25</v>
      </c>
      <c r="AE271" s="283">
        <v>55</v>
      </c>
      <c r="AF271" s="283">
        <v>0</v>
      </c>
      <c r="AG271" s="283"/>
      <c r="AH271" s="283"/>
      <c r="AI271" s="283"/>
      <c r="AJ271" s="283">
        <v>0</v>
      </c>
      <c r="AK271" s="283">
        <v>42</v>
      </c>
      <c r="AL271" s="283">
        <v>300</v>
      </c>
      <c r="AM271" s="283">
        <v>1000</v>
      </c>
      <c r="AN271" s="283">
        <v>500</v>
      </c>
      <c r="AO271" s="283"/>
      <c r="AP271" s="283" t="s">
        <v>3958</v>
      </c>
      <c r="AQ271" s="283">
        <v>9</v>
      </c>
      <c r="AR271" s="283">
        <v>2</v>
      </c>
      <c r="AS271" s="283" t="s">
        <v>3953</v>
      </c>
      <c r="AT271" s="283" t="s">
        <v>3963</v>
      </c>
      <c r="AU271" s="283"/>
      <c r="AV271" s="283"/>
      <c r="AW271" s="283"/>
      <c r="AX271" s="283"/>
      <c r="AY271" s="283">
        <v>15</v>
      </c>
      <c r="AZ271" s="283">
        <v>25</v>
      </c>
      <c r="BA271" s="283">
        <v>0.48</v>
      </c>
      <c r="BB271" s="283">
        <v>0.9</v>
      </c>
      <c r="BC271" s="283">
        <v>0</v>
      </c>
      <c r="BD271" s="283">
        <v>24</v>
      </c>
      <c r="BE271" s="283">
        <v>7</v>
      </c>
      <c r="BF271" s="283">
        <v>4</v>
      </c>
      <c r="BG271" s="283">
        <v>4</v>
      </c>
      <c r="BH271" s="283">
        <v>8</v>
      </c>
      <c r="BI271" s="283">
        <v>6</v>
      </c>
      <c r="BJ271" s="283">
        <v>0</v>
      </c>
      <c r="BK271" s="283">
        <v>1</v>
      </c>
      <c r="BL271" s="283">
        <v>3</v>
      </c>
      <c r="BM271" s="283">
        <v>4</v>
      </c>
      <c r="BN271" s="283">
        <v>0</v>
      </c>
      <c r="BO271" s="283" t="s">
        <v>3904</v>
      </c>
      <c r="BP271" s="283" t="s">
        <v>5001</v>
      </c>
      <c r="BQ271" s="283"/>
      <c r="BR271" s="283"/>
      <c r="BS271" s="283" t="s">
        <v>5004</v>
      </c>
    </row>
    <row r="272" spans="1:71">
      <c r="A272" s="283">
        <v>10030212</v>
      </c>
      <c r="B272" s="283" t="s">
        <v>4140</v>
      </c>
      <c r="C272" s="283">
        <v>4</v>
      </c>
      <c r="D272" s="283" t="s">
        <v>54</v>
      </c>
      <c r="E272" s="283" t="s">
        <v>3934</v>
      </c>
      <c r="F272" s="283" t="s">
        <v>3940</v>
      </c>
      <c r="G272" s="283" t="s">
        <v>3918</v>
      </c>
      <c r="H272" s="283">
        <v>33</v>
      </c>
      <c r="I272" s="283">
        <v>-1</v>
      </c>
      <c r="J272" s="283">
        <v>1</v>
      </c>
      <c r="K272" s="283">
        <v>2</v>
      </c>
      <c r="L272" s="283">
        <v>25</v>
      </c>
      <c r="M272" s="283" t="s">
        <v>3941</v>
      </c>
      <c r="N272" s="283">
        <v>31.5</v>
      </c>
      <c r="O272" s="283">
        <v>15</v>
      </c>
      <c r="P272" s="283">
        <v>32</v>
      </c>
      <c r="Q272" s="283">
        <v>30</v>
      </c>
      <c r="R272" s="283">
        <v>0</v>
      </c>
      <c r="S272" s="283">
        <v>0</v>
      </c>
      <c r="T272" s="283">
        <v>29</v>
      </c>
      <c r="U272" s="283">
        <v>25</v>
      </c>
      <c r="V272" s="283">
        <v>45</v>
      </c>
      <c r="W272" s="283">
        <v>40</v>
      </c>
      <c r="X272" s="283">
        <v>34</v>
      </c>
      <c r="Y272" s="283">
        <v>86</v>
      </c>
      <c r="Z272" s="283">
        <v>31</v>
      </c>
      <c r="AA272" s="283">
        <v>66</v>
      </c>
      <c r="AB272" s="283">
        <v>12</v>
      </c>
      <c r="AC272" s="283">
        <v>22</v>
      </c>
      <c r="AD272" s="283">
        <v>25</v>
      </c>
      <c r="AE272" s="283">
        <v>65</v>
      </c>
      <c r="AF272" s="283">
        <v>4</v>
      </c>
      <c r="AG272" s="283">
        <v>4</v>
      </c>
      <c r="AH272" s="283">
        <v>4</v>
      </c>
      <c r="AI272" s="283"/>
      <c r="AJ272" s="283">
        <v>12</v>
      </c>
      <c r="AK272" s="283">
        <v>0</v>
      </c>
      <c r="AL272" s="283"/>
      <c r="AM272" s="283"/>
      <c r="AN272" s="283"/>
      <c r="AO272" s="283"/>
      <c r="AP272" s="283"/>
      <c r="AQ272" s="283"/>
      <c r="AR272" s="283">
        <v>3</v>
      </c>
      <c r="AS272" s="283" t="s">
        <v>3954</v>
      </c>
      <c r="AT272" s="283" t="s">
        <v>3952</v>
      </c>
      <c r="AU272" s="283"/>
      <c r="AV272" s="283"/>
      <c r="AW272" s="283"/>
      <c r="AX272" s="283"/>
      <c r="AY272" s="283">
        <v>30</v>
      </c>
      <c r="AZ272" s="283">
        <v>35</v>
      </c>
      <c r="BA272" s="283">
        <v>0.8</v>
      </c>
      <c r="BB272" s="283">
        <v>1.5</v>
      </c>
      <c r="BC272" s="283">
        <v>16</v>
      </c>
      <c r="BD272" s="283">
        <v>0</v>
      </c>
      <c r="BE272" s="283">
        <v>15</v>
      </c>
      <c r="BF272" s="283">
        <v>48</v>
      </c>
      <c r="BG272" s="283">
        <v>10</v>
      </c>
      <c r="BH272" s="283">
        <v>16</v>
      </c>
      <c r="BI272" s="283">
        <v>10</v>
      </c>
      <c r="BJ272" s="283">
        <v>0</v>
      </c>
      <c r="BK272" s="283">
        <v>0</v>
      </c>
      <c r="BL272" s="283">
        <v>2</v>
      </c>
      <c r="BM272" s="283">
        <v>18</v>
      </c>
      <c r="BN272" s="283">
        <v>15</v>
      </c>
      <c r="BO272" s="283" t="s">
        <v>3904</v>
      </c>
      <c r="BP272" s="283" t="s">
        <v>5001</v>
      </c>
      <c r="BQ272" s="283" t="s">
        <v>5352</v>
      </c>
      <c r="BR272" s="283" t="s">
        <v>5353</v>
      </c>
      <c r="BS272" s="283" t="s">
        <v>5004</v>
      </c>
    </row>
    <row r="273" spans="1:71">
      <c r="A273" s="283">
        <v>10030311</v>
      </c>
      <c r="B273" s="283" t="s">
        <v>581</v>
      </c>
      <c r="C273" s="283">
        <v>5</v>
      </c>
      <c r="D273" s="283" t="s">
        <v>3644</v>
      </c>
      <c r="E273" s="283" t="s">
        <v>3957</v>
      </c>
      <c r="F273" s="283" t="s">
        <v>3940</v>
      </c>
      <c r="G273" s="283" t="s">
        <v>4141</v>
      </c>
      <c r="H273" s="283">
        <v>12</v>
      </c>
      <c r="I273" s="283">
        <v>0</v>
      </c>
      <c r="J273" s="283">
        <v>0</v>
      </c>
      <c r="K273" s="283">
        <v>2</v>
      </c>
      <c r="L273" s="283">
        <v>30</v>
      </c>
      <c r="M273" s="283" t="s">
        <v>3930</v>
      </c>
      <c r="N273" s="283">
        <v>18</v>
      </c>
      <c r="O273" s="283">
        <v>10</v>
      </c>
      <c r="P273" s="283">
        <v>10</v>
      </c>
      <c r="Q273" s="283">
        <v>20</v>
      </c>
      <c r="R273" s="283">
        <v>0</v>
      </c>
      <c r="S273" s="283">
        <v>0</v>
      </c>
      <c r="T273" s="283">
        <v>5</v>
      </c>
      <c r="U273" s="283">
        <v>10</v>
      </c>
      <c r="V273" s="283">
        <v>9</v>
      </c>
      <c r="W273" s="283">
        <v>30</v>
      </c>
      <c r="X273" s="283">
        <v>30</v>
      </c>
      <c r="Y273" s="283">
        <v>82</v>
      </c>
      <c r="Z273" s="283">
        <v>33</v>
      </c>
      <c r="AA273" s="283">
        <v>93</v>
      </c>
      <c r="AB273" s="283">
        <v>6</v>
      </c>
      <c r="AC273" s="283">
        <v>16</v>
      </c>
      <c r="AD273" s="283">
        <v>0</v>
      </c>
      <c r="AE273" s="283">
        <v>0</v>
      </c>
      <c r="AF273" s="283">
        <v>1</v>
      </c>
      <c r="AG273" s="283">
        <v>1</v>
      </c>
      <c r="AH273" s="283"/>
      <c r="AI273" s="283"/>
      <c r="AJ273" s="283">
        <v>2</v>
      </c>
      <c r="AK273" s="283">
        <v>0</v>
      </c>
      <c r="AL273" s="283"/>
      <c r="AM273" s="283"/>
      <c r="AN273" s="283"/>
      <c r="AO273" s="283"/>
      <c r="AP273" s="283"/>
      <c r="AQ273" s="283"/>
      <c r="AR273" s="283">
        <v>2</v>
      </c>
      <c r="AS273" s="283" t="s">
        <v>4142</v>
      </c>
      <c r="AT273" s="283"/>
      <c r="AU273" s="283"/>
      <c r="AV273" s="283"/>
      <c r="AW273" s="283" t="s">
        <v>4143</v>
      </c>
      <c r="AX273" s="283"/>
      <c r="AY273" s="283">
        <v>10</v>
      </c>
      <c r="AZ273" s="283">
        <v>10</v>
      </c>
      <c r="BA273" s="283">
        <v>1</v>
      </c>
      <c r="BB273" s="283">
        <v>1</v>
      </c>
      <c r="BC273" s="283">
        <v>5</v>
      </c>
      <c r="BD273" s="283">
        <v>0</v>
      </c>
      <c r="BE273" s="283">
        <v>3</v>
      </c>
      <c r="BF273" s="283">
        <v>0</v>
      </c>
      <c r="BG273" s="283">
        <v>2</v>
      </c>
      <c r="BH273" s="283">
        <v>2</v>
      </c>
      <c r="BI273" s="283">
        <v>2</v>
      </c>
      <c r="BJ273" s="283">
        <v>0</v>
      </c>
      <c r="BK273" s="283">
        <v>1</v>
      </c>
      <c r="BL273" s="283">
        <v>1</v>
      </c>
      <c r="BM273" s="283">
        <v>1</v>
      </c>
      <c r="BN273" s="283">
        <v>1</v>
      </c>
      <c r="BO273" s="283" t="s">
        <v>3904</v>
      </c>
      <c r="BP273" s="283" t="s">
        <v>5001</v>
      </c>
      <c r="BQ273" s="283"/>
      <c r="BR273" s="283"/>
      <c r="BS273" s="283" t="s">
        <v>5004</v>
      </c>
    </row>
    <row r="274" spans="1:71">
      <c r="A274" s="283">
        <v>10030412</v>
      </c>
      <c r="B274" s="283" t="s">
        <v>4144</v>
      </c>
      <c r="C274" s="283">
        <v>3</v>
      </c>
      <c r="D274" s="283" t="s">
        <v>54</v>
      </c>
      <c r="E274" s="283" t="s">
        <v>3934</v>
      </c>
      <c r="F274" s="283" t="s">
        <v>3940</v>
      </c>
      <c r="G274" s="283" t="s">
        <v>3978</v>
      </c>
      <c r="H274" s="283">
        <v>29</v>
      </c>
      <c r="I274" s="283">
        <v>-1</v>
      </c>
      <c r="J274" s="283">
        <v>1</v>
      </c>
      <c r="K274" s="283">
        <v>2</v>
      </c>
      <c r="L274" s="283">
        <v>23</v>
      </c>
      <c r="M274" s="283" t="s">
        <v>3941</v>
      </c>
      <c r="N274" s="283">
        <v>25</v>
      </c>
      <c r="O274" s="283">
        <v>15</v>
      </c>
      <c r="P274" s="283">
        <v>19</v>
      </c>
      <c r="Q274" s="283">
        <v>25</v>
      </c>
      <c r="R274" s="283">
        <v>8</v>
      </c>
      <c r="S274" s="283">
        <v>40</v>
      </c>
      <c r="T274" s="283">
        <v>15</v>
      </c>
      <c r="U274" s="283">
        <v>20</v>
      </c>
      <c r="V274" s="283">
        <v>22</v>
      </c>
      <c r="W274" s="283">
        <v>30</v>
      </c>
      <c r="X274" s="283">
        <v>30</v>
      </c>
      <c r="Y274" s="283">
        <v>82</v>
      </c>
      <c r="Z274" s="283">
        <v>20</v>
      </c>
      <c r="AA274" s="283">
        <v>55</v>
      </c>
      <c r="AB274" s="283">
        <v>8</v>
      </c>
      <c r="AC274" s="283">
        <v>18</v>
      </c>
      <c r="AD274" s="283">
        <v>26</v>
      </c>
      <c r="AE274" s="283">
        <v>66</v>
      </c>
      <c r="AF274" s="283">
        <v>2</v>
      </c>
      <c r="AG274" s="283">
        <v>2</v>
      </c>
      <c r="AH274" s="283">
        <v>2</v>
      </c>
      <c r="AI274" s="283"/>
      <c r="AJ274" s="283">
        <v>6</v>
      </c>
      <c r="AK274" s="283">
        <v>0</v>
      </c>
      <c r="AL274" s="283"/>
      <c r="AM274" s="283"/>
      <c r="AN274" s="283"/>
      <c r="AO274" s="283"/>
      <c r="AP274" s="283"/>
      <c r="AQ274" s="283"/>
      <c r="AR274" s="283">
        <v>3</v>
      </c>
      <c r="AS274" s="283" t="s">
        <v>4145</v>
      </c>
      <c r="AT274" s="283"/>
      <c r="AU274" s="283"/>
      <c r="AV274" s="283"/>
      <c r="AW274" s="283"/>
      <c r="AX274" s="283"/>
      <c r="AY274" s="283">
        <v>20</v>
      </c>
      <c r="AZ274" s="283">
        <v>25</v>
      </c>
      <c r="BA274" s="283">
        <v>0.8</v>
      </c>
      <c r="BB274" s="283">
        <v>1.5</v>
      </c>
      <c r="BC274" s="283">
        <v>10</v>
      </c>
      <c r="BD274" s="283">
        <v>8</v>
      </c>
      <c r="BE274" s="283">
        <v>8</v>
      </c>
      <c r="BF274" s="283">
        <v>11</v>
      </c>
      <c r="BG274" s="283">
        <v>10</v>
      </c>
      <c r="BH274" s="283">
        <v>16</v>
      </c>
      <c r="BI274" s="283">
        <v>10</v>
      </c>
      <c r="BJ274" s="283">
        <v>0</v>
      </c>
      <c r="BK274" s="283">
        <v>0</v>
      </c>
      <c r="BL274" s="283">
        <v>5</v>
      </c>
      <c r="BM274" s="283">
        <v>7</v>
      </c>
      <c r="BN274" s="283">
        <v>0</v>
      </c>
      <c r="BO274" s="283" t="s">
        <v>3904</v>
      </c>
      <c r="BP274" s="283" t="s">
        <v>5001</v>
      </c>
      <c r="BQ274" s="283" t="s">
        <v>5354</v>
      </c>
      <c r="BR274" s="283" t="s">
        <v>5355</v>
      </c>
      <c r="BS274" s="283" t="s">
        <v>5004</v>
      </c>
    </row>
    <row r="275" spans="1:71">
      <c r="A275" s="283">
        <v>10030513</v>
      </c>
      <c r="B275" s="283" t="s">
        <v>4146</v>
      </c>
      <c r="C275" s="283">
        <v>5</v>
      </c>
      <c r="D275" s="283" t="s">
        <v>57</v>
      </c>
      <c r="E275" s="283" t="s">
        <v>3896</v>
      </c>
      <c r="F275" s="283" t="s">
        <v>3897</v>
      </c>
      <c r="G275" s="283" t="s">
        <v>3898</v>
      </c>
      <c r="H275" s="283">
        <v>74</v>
      </c>
      <c r="I275" s="283">
        <v>2</v>
      </c>
      <c r="J275" s="283">
        <v>3</v>
      </c>
      <c r="K275" s="283">
        <v>3</v>
      </c>
      <c r="L275" s="283">
        <v>24</v>
      </c>
      <c r="M275" s="283" t="s">
        <v>3899</v>
      </c>
      <c r="N275" s="283">
        <v>29</v>
      </c>
      <c r="O275" s="283">
        <v>30</v>
      </c>
      <c r="P275" s="283">
        <v>75</v>
      </c>
      <c r="Q275" s="283">
        <v>20</v>
      </c>
      <c r="R275" s="283">
        <v>0</v>
      </c>
      <c r="S275" s="283">
        <v>0</v>
      </c>
      <c r="T275" s="283">
        <v>75</v>
      </c>
      <c r="U275" s="283">
        <v>20</v>
      </c>
      <c r="V275" s="283">
        <v>50</v>
      </c>
      <c r="W275" s="283">
        <v>35</v>
      </c>
      <c r="X275" s="283">
        <v>40</v>
      </c>
      <c r="Y275" s="283">
        <v>91</v>
      </c>
      <c r="Z275" s="283">
        <v>26</v>
      </c>
      <c r="AA275" s="283">
        <v>46</v>
      </c>
      <c r="AB275" s="283">
        <v>15</v>
      </c>
      <c r="AC275" s="283">
        <v>40</v>
      </c>
      <c r="AD275" s="283">
        <v>0</v>
      </c>
      <c r="AE275" s="283">
        <v>0</v>
      </c>
      <c r="AF275" s="283">
        <v>4</v>
      </c>
      <c r="AG275" s="283">
        <v>4</v>
      </c>
      <c r="AH275" s="283">
        <v>4</v>
      </c>
      <c r="AI275" s="283">
        <v>4</v>
      </c>
      <c r="AJ275" s="283">
        <v>16</v>
      </c>
      <c r="AK275" s="283">
        <v>0</v>
      </c>
      <c r="AL275" s="283"/>
      <c r="AM275" s="283"/>
      <c r="AN275" s="283"/>
      <c r="AO275" s="283"/>
      <c r="AP275" s="283"/>
      <c r="AQ275" s="283"/>
      <c r="AR275" s="283">
        <v>4</v>
      </c>
      <c r="AS275" s="283" t="s">
        <v>3916</v>
      </c>
      <c r="AT275" s="283" t="s">
        <v>3917</v>
      </c>
      <c r="AU275" s="283"/>
      <c r="AV275" s="283"/>
      <c r="AW275" s="283" t="s">
        <v>4147</v>
      </c>
      <c r="AX275" s="283"/>
      <c r="AY275" s="283">
        <v>90</v>
      </c>
      <c r="AZ275" s="283">
        <v>140</v>
      </c>
      <c r="BA275" s="283">
        <v>4.2</v>
      </c>
      <c r="BB275" s="283">
        <v>8</v>
      </c>
      <c r="BC275" s="283">
        <v>80</v>
      </c>
      <c r="BD275" s="283">
        <v>0</v>
      </c>
      <c r="BE275" s="283">
        <v>75</v>
      </c>
      <c r="BF275" s="283">
        <v>44</v>
      </c>
      <c r="BG275" s="283">
        <v>50</v>
      </c>
      <c r="BH275" s="283">
        <v>60</v>
      </c>
      <c r="BI275" s="283">
        <v>60</v>
      </c>
      <c r="BJ275" s="283">
        <v>0</v>
      </c>
      <c r="BK275" s="283">
        <v>0</v>
      </c>
      <c r="BL275" s="283">
        <v>13</v>
      </c>
      <c r="BM275" s="283">
        <v>19</v>
      </c>
      <c r="BN275" s="283">
        <v>0</v>
      </c>
      <c r="BO275" s="283" t="s">
        <v>3904</v>
      </c>
      <c r="BP275" s="283" t="s">
        <v>5001</v>
      </c>
      <c r="BQ275" s="283"/>
      <c r="BR275" s="283"/>
      <c r="BS275" s="283" t="s">
        <v>5004</v>
      </c>
    </row>
    <row r="276" spans="1:71">
      <c r="A276" s="283">
        <v>10030611</v>
      </c>
      <c r="B276" s="283" t="s">
        <v>4148</v>
      </c>
      <c r="C276" s="283">
        <v>4</v>
      </c>
      <c r="D276" s="283" t="s">
        <v>53</v>
      </c>
      <c r="E276" s="283" t="s">
        <v>3957</v>
      </c>
      <c r="F276" s="283" t="s">
        <v>3940</v>
      </c>
      <c r="G276" s="283" t="s">
        <v>3898</v>
      </c>
      <c r="H276" s="283">
        <v>18</v>
      </c>
      <c r="I276" s="283">
        <v>2</v>
      </c>
      <c r="J276" s="283">
        <v>1</v>
      </c>
      <c r="K276" s="283">
        <v>2</v>
      </c>
      <c r="L276" s="283">
        <v>15</v>
      </c>
      <c r="M276" s="283" t="s">
        <v>3930</v>
      </c>
      <c r="N276" s="283">
        <v>35.799999999999997</v>
      </c>
      <c r="O276" s="283">
        <v>10</v>
      </c>
      <c r="P276" s="283">
        <v>10</v>
      </c>
      <c r="Q276" s="283">
        <v>20</v>
      </c>
      <c r="R276" s="283">
        <v>23</v>
      </c>
      <c r="S276" s="283">
        <v>50</v>
      </c>
      <c r="T276" s="283">
        <v>8</v>
      </c>
      <c r="U276" s="283">
        <v>15</v>
      </c>
      <c r="V276" s="283">
        <v>33</v>
      </c>
      <c r="W276" s="283">
        <v>30</v>
      </c>
      <c r="X276" s="283">
        <v>30</v>
      </c>
      <c r="Y276" s="283">
        <v>82</v>
      </c>
      <c r="Z276" s="283">
        <v>36</v>
      </c>
      <c r="AA276" s="283">
        <v>76</v>
      </c>
      <c r="AB276" s="283">
        <v>6</v>
      </c>
      <c r="AC276" s="283">
        <v>16</v>
      </c>
      <c r="AD276" s="283">
        <v>34</v>
      </c>
      <c r="AE276" s="283">
        <v>64</v>
      </c>
      <c r="AF276" s="283">
        <v>0</v>
      </c>
      <c r="AG276" s="283"/>
      <c r="AH276" s="283"/>
      <c r="AI276" s="283"/>
      <c r="AJ276" s="283">
        <v>0</v>
      </c>
      <c r="AK276" s="283">
        <v>40</v>
      </c>
      <c r="AL276" s="283">
        <v>300</v>
      </c>
      <c r="AM276" s="283">
        <v>1000</v>
      </c>
      <c r="AN276" s="283">
        <v>500</v>
      </c>
      <c r="AO276" s="283"/>
      <c r="AP276" s="283" t="s">
        <v>3958</v>
      </c>
      <c r="AQ276" s="283">
        <v>9</v>
      </c>
      <c r="AR276" s="283">
        <v>2</v>
      </c>
      <c r="AS276" s="283" t="s">
        <v>4149</v>
      </c>
      <c r="AT276" s="283" t="s">
        <v>3963</v>
      </c>
      <c r="AU276" s="283"/>
      <c r="AV276" s="283"/>
      <c r="AW276" s="283"/>
      <c r="AX276" s="283"/>
      <c r="AY276" s="283">
        <v>10</v>
      </c>
      <c r="AZ276" s="283">
        <v>25</v>
      </c>
      <c r="BA276" s="283">
        <v>0.48</v>
      </c>
      <c r="BB276" s="283">
        <v>0.9</v>
      </c>
      <c r="BC276" s="283">
        <v>3</v>
      </c>
      <c r="BD276" s="283">
        <v>23</v>
      </c>
      <c r="BE276" s="283">
        <v>8</v>
      </c>
      <c r="BF276" s="283">
        <v>0</v>
      </c>
      <c r="BG276" s="283">
        <v>4</v>
      </c>
      <c r="BH276" s="283">
        <v>8</v>
      </c>
      <c r="BI276" s="283">
        <v>6</v>
      </c>
      <c r="BJ276" s="283">
        <v>0</v>
      </c>
      <c r="BK276" s="283">
        <v>1</v>
      </c>
      <c r="BL276" s="283">
        <v>6</v>
      </c>
      <c r="BM276" s="283">
        <v>7</v>
      </c>
      <c r="BN276" s="283">
        <v>0</v>
      </c>
      <c r="BO276" s="283" t="s">
        <v>3904</v>
      </c>
      <c r="BP276" s="283" t="s">
        <v>5001</v>
      </c>
      <c r="BQ276" s="283" t="s">
        <v>5356</v>
      </c>
      <c r="BR276" s="283" t="s">
        <v>5357</v>
      </c>
      <c r="BS276" s="283" t="s">
        <v>5004</v>
      </c>
    </row>
    <row r="277" spans="1:71">
      <c r="A277" s="283">
        <v>10030711</v>
      </c>
      <c r="B277" s="283" t="s">
        <v>4150</v>
      </c>
      <c r="C277" s="283">
        <v>5</v>
      </c>
      <c r="D277" s="283" t="s">
        <v>3644</v>
      </c>
      <c r="E277" s="283" t="s">
        <v>3957</v>
      </c>
      <c r="F277" s="283" t="s">
        <v>3940</v>
      </c>
      <c r="G277" s="283" t="s">
        <v>3918</v>
      </c>
      <c r="H277" s="283">
        <v>40</v>
      </c>
      <c r="I277" s="283">
        <v>0</v>
      </c>
      <c r="J277" s="283">
        <v>0</v>
      </c>
      <c r="K277" s="283">
        <v>2</v>
      </c>
      <c r="L277" s="283">
        <v>25</v>
      </c>
      <c r="M277" s="283" t="s">
        <v>3930</v>
      </c>
      <c r="N277" s="283">
        <v>16</v>
      </c>
      <c r="O277" s="283">
        <v>10</v>
      </c>
      <c r="P277" s="283">
        <v>8</v>
      </c>
      <c r="Q277" s="283">
        <v>20</v>
      </c>
      <c r="R277" s="283">
        <v>0</v>
      </c>
      <c r="S277" s="283">
        <v>0</v>
      </c>
      <c r="T277" s="283">
        <v>7</v>
      </c>
      <c r="U277" s="283">
        <v>15</v>
      </c>
      <c r="V277" s="283">
        <v>15</v>
      </c>
      <c r="W277" s="283">
        <v>30</v>
      </c>
      <c r="X277" s="283">
        <v>30</v>
      </c>
      <c r="Y277" s="283">
        <v>82</v>
      </c>
      <c r="Z277" s="283">
        <v>21</v>
      </c>
      <c r="AA277" s="283">
        <v>71</v>
      </c>
      <c r="AB277" s="283">
        <v>6</v>
      </c>
      <c r="AC277" s="283">
        <v>16</v>
      </c>
      <c r="AD277" s="283">
        <v>0</v>
      </c>
      <c r="AE277" s="283">
        <v>0</v>
      </c>
      <c r="AF277" s="283">
        <v>0</v>
      </c>
      <c r="AG277" s="283"/>
      <c r="AH277" s="283"/>
      <c r="AI277" s="283"/>
      <c r="AJ277" s="283">
        <v>0</v>
      </c>
      <c r="AK277" s="283">
        <v>0</v>
      </c>
      <c r="AL277" s="283"/>
      <c r="AM277" s="283"/>
      <c r="AN277" s="283"/>
      <c r="AO277" s="283"/>
      <c r="AP277" s="283"/>
      <c r="AQ277" s="283"/>
      <c r="AR277" s="283">
        <v>3</v>
      </c>
      <c r="AS277" s="283" t="s">
        <v>3953</v>
      </c>
      <c r="AT277" s="283"/>
      <c r="AU277" s="283"/>
      <c r="AV277" s="283"/>
      <c r="AW277" s="283" t="s">
        <v>4151</v>
      </c>
      <c r="AX277" s="283"/>
      <c r="AY277" s="283">
        <v>40</v>
      </c>
      <c r="AZ277" s="283">
        <v>20</v>
      </c>
      <c r="BA277" s="283">
        <v>1.28</v>
      </c>
      <c r="BB277" s="283">
        <v>2.4</v>
      </c>
      <c r="BC277" s="283">
        <v>4</v>
      </c>
      <c r="BD277" s="283">
        <v>0</v>
      </c>
      <c r="BE277" s="283">
        <v>4</v>
      </c>
      <c r="BF277" s="283">
        <v>4</v>
      </c>
      <c r="BG277" s="283">
        <v>2</v>
      </c>
      <c r="BH277" s="283">
        <v>2</v>
      </c>
      <c r="BI277" s="283">
        <v>2</v>
      </c>
      <c r="BJ277" s="283">
        <v>0</v>
      </c>
      <c r="BK277" s="283">
        <v>0</v>
      </c>
      <c r="BL277" s="283">
        <v>1</v>
      </c>
      <c r="BM277" s="283">
        <v>2</v>
      </c>
      <c r="BN277" s="283">
        <v>0</v>
      </c>
      <c r="BO277" s="283" t="s">
        <v>3904</v>
      </c>
      <c r="BP277" s="283" t="s">
        <v>5001</v>
      </c>
      <c r="BQ277" s="283"/>
      <c r="BR277" s="283"/>
      <c r="BS277" s="283" t="s">
        <v>5004</v>
      </c>
    </row>
    <row r="278" spans="1:71">
      <c r="A278" s="283">
        <v>10030812</v>
      </c>
      <c r="B278" s="283" t="s">
        <v>4152</v>
      </c>
      <c r="C278" s="283">
        <v>4</v>
      </c>
      <c r="D278" s="283" t="s">
        <v>3641</v>
      </c>
      <c r="E278" s="283" t="s">
        <v>3934</v>
      </c>
      <c r="F278" s="283" t="s">
        <v>3940</v>
      </c>
      <c r="G278" s="283" t="s">
        <v>4082</v>
      </c>
      <c r="H278" s="283">
        <v>25</v>
      </c>
      <c r="I278" s="283">
        <v>-1</v>
      </c>
      <c r="J278" s="283">
        <v>1</v>
      </c>
      <c r="K278" s="283">
        <v>2</v>
      </c>
      <c r="L278" s="283">
        <v>16</v>
      </c>
      <c r="M278" s="283" t="s">
        <v>3941</v>
      </c>
      <c r="N278" s="283">
        <v>27.5</v>
      </c>
      <c r="O278" s="283">
        <v>22</v>
      </c>
      <c r="P278" s="283">
        <v>15</v>
      </c>
      <c r="Q278" s="283">
        <v>25</v>
      </c>
      <c r="R278" s="283">
        <v>10</v>
      </c>
      <c r="S278" s="283">
        <v>40</v>
      </c>
      <c r="T278" s="283">
        <v>16</v>
      </c>
      <c r="U278" s="283">
        <v>20</v>
      </c>
      <c r="V278" s="283">
        <v>25</v>
      </c>
      <c r="W278" s="283">
        <v>35</v>
      </c>
      <c r="X278" s="283">
        <v>30</v>
      </c>
      <c r="Y278" s="283">
        <v>82</v>
      </c>
      <c r="Z278" s="283">
        <v>22</v>
      </c>
      <c r="AA278" s="283">
        <v>57</v>
      </c>
      <c r="AB278" s="283">
        <v>32</v>
      </c>
      <c r="AC278" s="283">
        <v>42</v>
      </c>
      <c r="AD278" s="283">
        <v>20</v>
      </c>
      <c r="AE278" s="283">
        <v>50</v>
      </c>
      <c r="AF278" s="283">
        <v>0</v>
      </c>
      <c r="AG278" s="283">
        <v>0</v>
      </c>
      <c r="AH278" s="283">
        <v>8</v>
      </c>
      <c r="AI278" s="283"/>
      <c r="AJ278" s="283">
        <v>8</v>
      </c>
      <c r="AK278" s="283">
        <v>0</v>
      </c>
      <c r="AL278" s="283"/>
      <c r="AM278" s="283"/>
      <c r="AN278" s="283"/>
      <c r="AO278" s="283"/>
      <c r="AP278" s="283"/>
      <c r="AQ278" s="283"/>
      <c r="AR278" s="283">
        <v>3</v>
      </c>
      <c r="AS278" s="283" t="s">
        <v>3950</v>
      </c>
      <c r="AT278" s="283" t="s">
        <v>366</v>
      </c>
      <c r="AU278" s="283" t="s">
        <v>4153</v>
      </c>
      <c r="AV278" s="283"/>
      <c r="AW278" s="283"/>
      <c r="AX278" s="283"/>
      <c r="AY278" s="283">
        <v>30</v>
      </c>
      <c r="AZ278" s="283">
        <v>80</v>
      </c>
      <c r="BA278" s="283">
        <v>1.28</v>
      </c>
      <c r="BB278" s="283">
        <v>1.5</v>
      </c>
      <c r="BC278" s="283">
        <v>15</v>
      </c>
      <c r="BD278" s="283">
        <v>5</v>
      </c>
      <c r="BE278" s="283">
        <v>8</v>
      </c>
      <c r="BF278" s="283">
        <v>25</v>
      </c>
      <c r="BG278" s="283">
        <v>50</v>
      </c>
      <c r="BH278" s="283">
        <v>40</v>
      </c>
      <c r="BI278" s="283">
        <v>60</v>
      </c>
      <c r="BJ278" s="283">
        <v>6</v>
      </c>
      <c r="BK278" s="283">
        <v>4</v>
      </c>
      <c r="BL278" s="283">
        <v>3</v>
      </c>
      <c r="BM278" s="283">
        <v>2</v>
      </c>
      <c r="BN278" s="283">
        <v>7</v>
      </c>
      <c r="BO278" s="283" t="s">
        <v>3904</v>
      </c>
      <c r="BP278" s="283" t="s">
        <v>5001</v>
      </c>
      <c r="BQ278" s="283" t="s">
        <v>5358</v>
      </c>
      <c r="BR278" s="283" t="s">
        <v>5359</v>
      </c>
      <c r="BS278" s="283" t="s">
        <v>5004</v>
      </c>
    </row>
    <row r="279" spans="1:71">
      <c r="A279" s="283">
        <v>10030911</v>
      </c>
      <c r="B279" s="283" t="s">
        <v>582</v>
      </c>
      <c r="C279" s="283">
        <v>6</v>
      </c>
      <c r="D279" s="283" t="s">
        <v>260</v>
      </c>
      <c r="E279" s="283" t="s">
        <v>3957</v>
      </c>
      <c r="F279" s="283" t="s">
        <v>3940</v>
      </c>
      <c r="G279" s="283" t="s">
        <v>559</v>
      </c>
      <c r="H279" s="283">
        <v>20</v>
      </c>
      <c r="I279" s="283">
        <v>0</v>
      </c>
      <c r="J279" s="283">
        <v>0</v>
      </c>
      <c r="K279" s="283">
        <v>2</v>
      </c>
      <c r="L279" s="283">
        <v>9</v>
      </c>
      <c r="M279" s="283" t="s">
        <v>3899</v>
      </c>
      <c r="N279" s="283">
        <v>6</v>
      </c>
      <c r="O279" s="283">
        <v>10</v>
      </c>
      <c r="P279" s="283">
        <v>20</v>
      </c>
      <c r="Q279" s="283">
        <v>30</v>
      </c>
      <c r="R279" s="283">
        <v>0</v>
      </c>
      <c r="S279" s="283">
        <v>0</v>
      </c>
      <c r="T279" s="283">
        <v>36</v>
      </c>
      <c r="U279" s="283">
        <v>20</v>
      </c>
      <c r="V279" s="283">
        <v>1</v>
      </c>
      <c r="W279" s="283">
        <v>4</v>
      </c>
      <c r="X279" s="283">
        <v>32</v>
      </c>
      <c r="Y279" s="283">
        <v>82</v>
      </c>
      <c r="Z279" s="283">
        <v>6</v>
      </c>
      <c r="AA279" s="283">
        <v>36</v>
      </c>
      <c r="AB279" s="283">
        <v>6</v>
      </c>
      <c r="AC279" s="283">
        <v>16</v>
      </c>
      <c r="AD279" s="283">
        <v>0</v>
      </c>
      <c r="AE279" s="283">
        <v>0</v>
      </c>
      <c r="AF279" s="283">
        <v>0</v>
      </c>
      <c r="AG279" s="283"/>
      <c r="AH279" s="283"/>
      <c r="AI279" s="283"/>
      <c r="AJ279" s="283">
        <v>0</v>
      </c>
      <c r="AK279" s="283">
        <v>0</v>
      </c>
      <c r="AL279" s="283"/>
      <c r="AM279" s="283"/>
      <c r="AN279" s="283"/>
      <c r="AO279" s="283"/>
      <c r="AP279" s="283"/>
      <c r="AQ279" s="283"/>
      <c r="AR279" s="283">
        <v>2</v>
      </c>
      <c r="AS279" s="283"/>
      <c r="AT279" s="283"/>
      <c r="AU279" s="283"/>
      <c r="AV279" s="283"/>
      <c r="AW279" s="283" t="s">
        <v>4154</v>
      </c>
      <c r="AX279" s="283"/>
      <c r="AY279" s="283">
        <v>12</v>
      </c>
      <c r="AZ279" s="283">
        <v>25</v>
      </c>
      <c r="BA279" s="283">
        <v>0.48</v>
      </c>
      <c r="BB279" s="283">
        <v>1.05</v>
      </c>
      <c r="BC279" s="283">
        <v>20</v>
      </c>
      <c r="BD279" s="283">
        <v>0</v>
      </c>
      <c r="BE279" s="283">
        <v>36</v>
      </c>
      <c r="BF279" s="283">
        <v>0</v>
      </c>
      <c r="BG279" s="283">
        <v>20</v>
      </c>
      <c r="BH279" s="283">
        <v>20</v>
      </c>
      <c r="BI279" s="283">
        <v>30</v>
      </c>
      <c r="BJ279" s="283">
        <v>0</v>
      </c>
      <c r="BK279" s="283">
        <v>0</v>
      </c>
      <c r="BL279" s="283">
        <v>0</v>
      </c>
      <c r="BM279" s="283">
        <v>0</v>
      </c>
      <c r="BN279" s="283">
        <v>0</v>
      </c>
      <c r="BO279" s="283" t="s">
        <v>3904</v>
      </c>
      <c r="BP279" s="283" t="s">
        <v>5001</v>
      </c>
      <c r="BQ279" s="283"/>
      <c r="BR279" s="283"/>
      <c r="BS279" s="283" t="s">
        <v>5004</v>
      </c>
    </row>
    <row r="280" spans="1:71">
      <c r="A280" s="283">
        <v>10031011</v>
      </c>
      <c r="B280" s="283" t="s">
        <v>4155</v>
      </c>
      <c r="C280" s="283">
        <v>4</v>
      </c>
      <c r="D280" s="283" t="s">
        <v>53</v>
      </c>
      <c r="E280" s="283" t="s">
        <v>3957</v>
      </c>
      <c r="F280" s="283" t="s">
        <v>3940</v>
      </c>
      <c r="G280" s="283" t="s">
        <v>3918</v>
      </c>
      <c r="H280" s="283">
        <v>16</v>
      </c>
      <c r="I280" s="283">
        <v>0</v>
      </c>
      <c r="J280" s="283">
        <v>1</v>
      </c>
      <c r="K280" s="283">
        <v>2</v>
      </c>
      <c r="L280" s="283">
        <v>10</v>
      </c>
      <c r="M280" s="283" t="s">
        <v>3930</v>
      </c>
      <c r="N280" s="283">
        <v>37</v>
      </c>
      <c r="O280" s="283">
        <v>10</v>
      </c>
      <c r="P280" s="283">
        <v>9</v>
      </c>
      <c r="Q280" s="283">
        <v>20</v>
      </c>
      <c r="R280" s="283">
        <v>24</v>
      </c>
      <c r="S280" s="283">
        <v>50</v>
      </c>
      <c r="T280" s="283">
        <v>7</v>
      </c>
      <c r="U280" s="283">
        <v>15</v>
      </c>
      <c r="V280" s="283">
        <v>9</v>
      </c>
      <c r="W280" s="283">
        <v>30</v>
      </c>
      <c r="X280" s="283">
        <v>30</v>
      </c>
      <c r="Y280" s="283">
        <v>82</v>
      </c>
      <c r="Z280" s="283">
        <v>37</v>
      </c>
      <c r="AA280" s="283">
        <v>77</v>
      </c>
      <c r="AB280" s="283">
        <v>6</v>
      </c>
      <c r="AC280" s="283">
        <v>16</v>
      </c>
      <c r="AD280" s="283">
        <v>25</v>
      </c>
      <c r="AE280" s="283">
        <v>55</v>
      </c>
      <c r="AF280" s="283">
        <v>0</v>
      </c>
      <c r="AG280" s="283"/>
      <c r="AH280" s="283"/>
      <c r="AI280" s="283"/>
      <c r="AJ280" s="283">
        <v>0</v>
      </c>
      <c r="AK280" s="283">
        <v>0</v>
      </c>
      <c r="AL280" s="283"/>
      <c r="AM280" s="283"/>
      <c r="AN280" s="283"/>
      <c r="AO280" s="283"/>
      <c r="AP280" s="283"/>
      <c r="AQ280" s="283"/>
      <c r="AR280" s="283">
        <v>2</v>
      </c>
      <c r="AS280" s="283" t="s">
        <v>3963</v>
      </c>
      <c r="AT280" s="283"/>
      <c r="AU280" s="283"/>
      <c r="AV280" s="283"/>
      <c r="AW280" s="283"/>
      <c r="AX280" s="283"/>
      <c r="AY280" s="283">
        <v>15</v>
      </c>
      <c r="AZ280" s="283">
        <v>25</v>
      </c>
      <c r="BA280" s="283">
        <v>0.48</v>
      </c>
      <c r="BB280" s="283">
        <v>0.9</v>
      </c>
      <c r="BC280" s="283">
        <v>0</v>
      </c>
      <c r="BD280" s="283">
        <v>24</v>
      </c>
      <c r="BE280" s="283">
        <v>7</v>
      </c>
      <c r="BF280" s="283">
        <v>4</v>
      </c>
      <c r="BG280" s="283">
        <v>4</v>
      </c>
      <c r="BH280" s="283">
        <v>8</v>
      </c>
      <c r="BI280" s="283">
        <v>6</v>
      </c>
      <c r="BJ280" s="283">
        <v>0</v>
      </c>
      <c r="BK280" s="283">
        <v>1</v>
      </c>
      <c r="BL280" s="283">
        <v>2</v>
      </c>
      <c r="BM280" s="283">
        <v>2</v>
      </c>
      <c r="BN280" s="283">
        <v>0</v>
      </c>
      <c r="BO280" s="283" t="s">
        <v>3904</v>
      </c>
      <c r="BP280" s="283" t="s">
        <v>5001</v>
      </c>
      <c r="BQ280" s="283" t="s">
        <v>5360</v>
      </c>
      <c r="BR280" s="283" t="s">
        <v>5361</v>
      </c>
      <c r="BS280" s="283" t="s">
        <v>5004</v>
      </c>
    </row>
    <row r="281" spans="1:71">
      <c r="A281" s="283">
        <v>10031112</v>
      </c>
      <c r="B281" s="283" t="s">
        <v>584</v>
      </c>
      <c r="C281" s="283">
        <v>3</v>
      </c>
      <c r="D281" s="283" t="s">
        <v>59</v>
      </c>
      <c r="E281" s="283" t="s">
        <v>3934</v>
      </c>
      <c r="F281" s="283" t="s">
        <v>3935</v>
      </c>
      <c r="G281" s="283" t="s">
        <v>3918</v>
      </c>
      <c r="H281" s="283">
        <v>36</v>
      </c>
      <c r="I281" s="283">
        <v>0</v>
      </c>
      <c r="J281" s="283">
        <v>2</v>
      </c>
      <c r="K281" s="283">
        <v>2</v>
      </c>
      <c r="L281" s="283">
        <v>20</v>
      </c>
      <c r="M281" s="283" t="s">
        <v>3930</v>
      </c>
      <c r="N281" s="283">
        <v>18</v>
      </c>
      <c r="O281" s="283">
        <v>20</v>
      </c>
      <c r="P281" s="283">
        <v>0</v>
      </c>
      <c r="Q281" s="283">
        <v>20</v>
      </c>
      <c r="R281" s="283">
        <v>0</v>
      </c>
      <c r="S281" s="283">
        <v>0</v>
      </c>
      <c r="T281" s="283">
        <v>7</v>
      </c>
      <c r="U281" s="283">
        <v>20</v>
      </c>
      <c r="V281" s="283">
        <v>37</v>
      </c>
      <c r="W281" s="283">
        <v>30</v>
      </c>
      <c r="X281" s="283">
        <v>33</v>
      </c>
      <c r="Y281" s="283">
        <v>84</v>
      </c>
      <c r="Z281" s="283">
        <v>15</v>
      </c>
      <c r="AA281" s="283">
        <v>35</v>
      </c>
      <c r="AB281" s="283">
        <v>38</v>
      </c>
      <c r="AC281" s="283">
        <v>63</v>
      </c>
      <c r="AD281" s="283">
        <v>0</v>
      </c>
      <c r="AE281" s="283">
        <v>0</v>
      </c>
      <c r="AF281" s="283">
        <v>15</v>
      </c>
      <c r="AG281" s="283">
        <v>10</v>
      </c>
      <c r="AH281" s="283">
        <v>3</v>
      </c>
      <c r="AI281" s="283">
        <v>0</v>
      </c>
      <c r="AJ281" s="283">
        <v>28</v>
      </c>
      <c r="AK281" s="283">
        <v>0</v>
      </c>
      <c r="AL281" s="283"/>
      <c r="AM281" s="283"/>
      <c r="AN281" s="283"/>
      <c r="AO281" s="283"/>
      <c r="AP281" s="283"/>
      <c r="AQ281" s="283"/>
      <c r="AR281" s="283">
        <v>3</v>
      </c>
      <c r="AS281" s="283" t="s">
        <v>4005</v>
      </c>
      <c r="AT281" s="283" t="s">
        <v>324</v>
      </c>
      <c r="AU281" s="283"/>
      <c r="AV281" s="283"/>
      <c r="AW281" s="283"/>
      <c r="AX281" s="283"/>
      <c r="AY281" s="283">
        <v>35</v>
      </c>
      <c r="AZ281" s="283">
        <v>40</v>
      </c>
      <c r="BA281" s="283">
        <v>1.28</v>
      </c>
      <c r="BB281" s="283">
        <v>2.4</v>
      </c>
      <c r="BC281" s="283">
        <v>0</v>
      </c>
      <c r="BD281" s="283">
        <v>0</v>
      </c>
      <c r="BE281" s="283">
        <v>4</v>
      </c>
      <c r="BF281" s="283">
        <v>43</v>
      </c>
      <c r="BG281" s="283">
        <v>20</v>
      </c>
      <c r="BH281" s="283">
        <v>30</v>
      </c>
      <c r="BI281" s="283">
        <v>50</v>
      </c>
      <c r="BJ281" s="283">
        <v>20</v>
      </c>
      <c r="BK281" s="283">
        <v>3</v>
      </c>
      <c r="BL281" s="283">
        <v>6</v>
      </c>
      <c r="BM281" s="283">
        <v>0</v>
      </c>
      <c r="BN281" s="283">
        <v>8</v>
      </c>
      <c r="BO281" s="283" t="s">
        <v>3904</v>
      </c>
      <c r="BP281" s="283" t="s">
        <v>5001</v>
      </c>
      <c r="BQ281" s="283" t="s">
        <v>5362</v>
      </c>
      <c r="BR281" s="283" t="s">
        <v>5363</v>
      </c>
      <c r="BS281" s="283" t="s">
        <v>5004</v>
      </c>
    </row>
    <row r="282" spans="1:71">
      <c r="A282" s="283">
        <v>10031212</v>
      </c>
      <c r="B282" s="283" t="s">
        <v>4156</v>
      </c>
      <c r="C282" s="283">
        <v>4</v>
      </c>
      <c r="D282" s="283" t="s">
        <v>54</v>
      </c>
      <c r="E282" s="283" t="s">
        <v>3934</v>
      </c>
      <c r="F282" s="283" t="s">
        <v>3940</v>
      </c>
      <c r="G282" s="283" t="s">
        <v>3910</v>
      </c>
      <c r="H282" s="283">
        <v>35</v>
      </c>
      <c r="I282" s="283">
        <v>1</v>
      </c>
      <c r="J282" s="283">
        <v>1</v>
      </c>
      <c r="K282" s="283">
        <v>2</v>
      </c>
      <c r="L282" s="283">
        <v>17</v>
      </c>
      <c r="M282" s="283" t="s">
        <v>3941</v>
      </c>
      <c r="N282" s="283">
        <v>32</v>
      </c>
      <c r="O282" s="283">
        <v>15</v>
      </c>
      <c r="P282" s="283">
        <v>25</v>
      </c>
      <c r="Q282" s="283">
        <v>25</v>
      </c>
      <c r="R282" s="283">
        <v>20</v>
      </c>
      <c r="S282" s="283">
        <v>40</v>
      </c>
      <c r="T282" s="283">
        <v>26</v>
      </c>
      <c r="U282" s="283">
        <v>20</v>
      </c>
      <c r="V282" s="283">
        <v>24</v>
      </c>
      <c r="W282" s="283">
        <v>30</v>
      </c>
      <c r="X282" s="283">
        <v>34</v>
      </c>
      <c r="Y282" s="283">
        <v>86</v>
      </c>
      <c r="Z282" s="283">
        <v>30</v>
      </c>
      <c r="AA282" s="283">
        <v>65</v>
      </c>
      <c r="AB282" s="283">
        <v>9</v>
      </c>
      <c r="AC282" s="283">
        <v>19</v>
      </c>
      <c r="AD282" s="283">
        <v>26</v>
      </c>
      <c r="AE282" s="283">
        <v>66</v>
      </c>
      <c r="AF282" s="283">
        <v>2</v>
      </c>
      <c r="AG282" s="283">
        <v>2</v>
      </c>
      <c r="AH282" s="283">
        <v>2</v>
      </c>
      <c r="AI282" s="283"/>
      <c r="AJ282" s="283">
        <v>6</v>
      </c>
      <c r="AK282" s="283">
        <v>0</v>
      </c>
      <c r="AL282" s="283"/>
      <c r="AM282" s="283"/>
      <c r="AN282" s="283"/>
      <c r="AO282" s="283"/>
      <c r="AP282" s="283"/>
      <c r="AQ282" s="283"/>
      <c r="AR282" s="283">
        <v>3</v>
      </c>
      <c r="AS282" s="283" t="s">
        <v>3949</v>
      </c>
      <c r="AT282" s="283"/>
      <c r="AU282" s="283"/>
      <c r="AV282" s="283"/>
      <c r="AW282" s="283"/>
      <c r="AX282" s="283"/>
      <c r="AY282" s="283">
        <v>20</v>
      </c>
      <c r="AZ282" s="283">
        <v>25</v>
      </c>
      <c r="BA282" s="283">
        <v>0.8</v>
      </c>
      <c r="BB282" s="283">
        <v>1.65</v>
      </c>
      <c r="BC282" s="283">
        <v>13</v>
      </c>
      <c r="BD282" s="283">
        <v>20</v>
      </c>
      <c r="BE282" s="283">
        <v>16</v>
      </c>
      <c r="BF282" s="283">
        <v>12</v>
      </c>
      <c r="BG282" s="283">
        <v>10</v>
      </c>
      <c r="BH282" s="283">
        <v>16</v>
      </c>
      <c r="BI282" s="283">
        <v>10</v>
      </c>
      <c r="BJ282" s="283">
        <v>0</v>
      </c>
      <c r="BK282" s="283">
        <v>0</v>
      </c>
      <c r="BL282" s="283">
        <v>2</v>
      </c>
      <c r="BM282" s="283">
        <v>3</v>
      </c>
      <c r="BN282" s="283">
        <v>0</v>
      </c>
      <c r="BO282" s="283" t="s">
        <v>3904</v>
      </c>
      <c r="BP282" s="283" t="s">
        <v>5001</v>
      </c>
      <c r="BQ282" s="283"/>
      <c r="BR282" s="283"/>
      <c r="BS282" s="283" t="s">
        <v>5004</v>
      </c>
    </row>
    <row r="283" spans="1:71">
      <c r="A283" s="283">
        <v>10031312</v>
      </c>
      <c r="B283" s="283" t="s">
        <v>4157</v>
      </c>
      <c r="C283" s="283">
        <v>3</v>
      </c>
      <c r="D283" s="283" t="s">
        <v>54</v>
      </c>
      <c r="E283" s="283" t="s">
        <v>3934</v>
      </c>
      <c r="F283" s="283" t="s">
        <v>3940</v>
      </c>
      <c r="G283" s="283" t="s">
        <v>3898</v>
      </c>
      <c r="H283" s="283">
        <v>28</v>
      </c>
      <c r="I283" s="283">
        <v>0</v>
      </c>
      <c r="J283" s="283">
        <v>1</v>
      </c>
      <c r="K283" s="283">
        <v>2</v>
      </c>
      <c r="L283" s="283">
        <v>24</v>
      </c>
      <c r="M283" s="283" t="s">
        <v>3941</v>
      </c>
      <c r="N283" s="283">
        <v>32.5</v>
      </c>
      <c r="O283" s="283">
        <v>15</v>
      </c>
      <c r="P283" s="283">
        <v>20</v>
      </c>
      <c r="Q283" s="283">
        <v>25</v>
      </c>
      <c r="R283" s="283">
        <v>13</v>
      </c>
      <c r="S283" s="283">
        <v>40</v>
      </c>
      <c r="T283" s="283">
        <v>24</v>
      </c>
      <c r="U283" s="283">
        <v>20</v>
      </c>
      <c r="V283" s="283">
        <v>30</v>
      </c>
      <c r="W283" s="283">
        <v>30</v>
      </c>
      <c r="X283" s="283">
        <v>33</v>
      </c>
      <c r="Y283" s="283">
        <v>85</v>
      </c>
      <c r="Z283" s="283">
        <v>30</v>
      </c>
      <c r="AA283" s="283">
        <v>65</v>
      </c>
      <c r="AB283" s="283">
        <v>10</v>
      </c>
      <c r="AC283" s="283">
        <v>20</v>
      </c>
      <c r="AD283" s="283">
        <v>28</v>
      </c>
      <c r="AE283" s="283">
        <v>68</v>
      </c>
      <c r="AF283" s="283">
        <v>2</v>
      </c>
      <c r="AG283" s="283">
        <v>2</v>
      </c>
      <c r="AH283" s="283">
        <v>2</v>
      </c>
      <c r="AI283" s="283"/>
      <c r="AJ283" s="283">
        <v>6</v>
      </c>
      <c r="AK283" s="283">
        <v>0</v>
      </c>
      <c r="AL283" s="283"/>
      <c r="AM283" s="283"/>
      <c r="AN283" s="283"/>
      <c r="AO283" s="283"/>
      <c r="AP283" s="283"/>
      <c r="AQ283" s="283"/>
      <c r="AR283" s="283">
        <v>3</v>
      </c>
      <c r="AS283" s="283" t="s">
        <v>3915</v>
      </c>
      <c r="AT283" s="283"/>
      <c r="AU283" s="283"/>
      <c r="AV283" s="283"/>
      <c r="AW283" s="283"/>
      <c r="AX283" s="283"/>
      <c r="AY283" s="283">
        <v>25</v>
      </c>
      <c r="AZ283" s="283">
        <v>30</v>
      </c>
      <c r="BA283" s="283">
        <v>0.8</v>
      </c>
      <c r="BB283" s="283">
        <v>1.5</v>
      </c>
      <c r="BC283" s="283">
        <v>13</v>
      </c>
      <c r="BD283" s="283">
        <v>13</v>
      </c>
      <c r="BE283" s="283">
        <v>12</v>
      </c>
      <c r="BF283" s="283">
        <v>15</v>
      </c>
      <c r="BG283" s="283">
        <v>10</v>
      </c>
      <c r="BH283" s="283">
        <v>16</v>
      </c>
      <c r="BI283" s="283">
        <v>10</v>
      </c>
      <c r="BJ283" s="283">
        <v>0</v>
      </c>
      <c r="BK283" s="283">
        <v>0</v>
      </c>
      <c r="BL283" s="283">
        <v>3</v>
      </c>
      <c r="BM283" s="283">
        <v>4</v>
      </c>
      <c r="BN283" s="283">
        <v>0</v>
      </c>
      <c r="BO283" s="283" t="s">
        <v>3904</v>
      </c>
      <c r="BP283" s="283" t="s">
        <v>5001</v>
      </c>
      <c r="BQ283" s="283" t="s">
        <v>5364</v>
      </c>
      <c r="BR283" s="283" t="s">
        <v>5365</v>
      </c>
      <c r="BS283" s="283" t="s">
        <v>5004</v>
      </c>
    </row>
    <row r="284" spans="1:71">
      <c r="A284" s="283">
        <v>10031412</v>
      </c>
      <c r="B284" s="283" t="s">
        <v>920</v>
      </c>
      <c r="C284" s="283">
        <v>4</v>
      </c>
      <c r="D284" s="283" t="s">
        <v>54</v>
      </c>
      <c r="E284" s="283" t="s">
        <v>3934</v>
      </c>
      <c r="F284" s="283" t="s">
        <v>3940</v>
      </c>
      <c r="G284" s="283" t="s">
        <v>4082</v>
      </c>
      <c r="H284" s="283">
        <v>29</v>
      </c>
      <c r="I284" s="283">
        <v>-1</v>
      </c>
      <c r="J284" s="283">
        <v>1</v>
      </c>
      <c r="K284" s="283">
        <v>2</v>
      </c>
      <c r="L284" s="283">
        <v>15</v>
      </c>
      <c r="M284" s="283" t="s">
        <v>3941</v>
      </c>
      <c r="N284" s="283">
        <v>33</v>
      </c>
      <c r="O284" s="283">
        <v>15</v>
      </c>
      <c r="P284" s="283">
        <v>19</v>
      </c>
      <c r="Q284" s="283">
        <v>25</v>
      </c>
      <c r="R284" s="283">
        <v>12</v>
      </c>
      <c r="S284" s="283">
        <v>40</v>
      </c>
      <c r="T284" s="283">
        <v>25</v>
      </c>
      <c r="U284" s="283">
        <v>20</v>
      </c>
      <c r="V284" s="283">
        <v>50</v>
      </c>
      <c r="W284" s="283">
        <v>30</v>
      </c>
      <c r="X284" s="283">
        <v>34</v>
      </c>
      <c r="Y284" s="283">
        <v>86</v>
      </c>
      <c r="Z284" s="283">
        <v>35</v>
      </c>
      <c r="AA284" s="283">
        <v>70</v>
      </c>
      <c r="AB284" s="283">
        <v>10</v>
      </c>
      <c r="AC284" s="283">
        <v>20</v>
      </c>
      <c r="AD284" s="283">
        <v>24</v>
      </c>
      <c r="AE284" s="283">
        <v>64</v>
      </c>
      <c r="AF284" s="283">
        <v>0</v>
      </c>
      <c r="AG284" s="283"/>
      <c r="AH284" s="283"/>
      <c r="AI284" s="283"/>
      <c r="AJ284" s="283">
        <v>0</v>
      </c>
      <c r="AK284" s="283">
        <v>0</v>
      </c>
      <c r="AL284" s="283"/>
      <c r="AM284" s="283"/>
      <c r="AN284" s="283"/>
      <c r="AO284" s="283"/>
      <c r="AP284" s="283"/>
      <c r="AQ284" s="283"/>
      <c r="AR284" s="283">
        <v>3</v>
      </c>
      <c r="AS284" s="283" t="s">
        <v>4158</v>
      </c>
      <c r="AT284" s="283"/>
      <c r="AU284" s="283"/>
      <c r="AV284" s="283"/>
      <c r="AW284" s="283"/>
      <c r="AX284" s="283"/>
      <c r="AY284" s="283">
        <v>25</v>
      </c>
      <c r="AZ284" s="283">
        <v>30</v>
      </c>
      <c r="BA284" s="283">
        <v>0.8</v>
      </c>
      <c r="BB284" s="283">
        <v>1.5</v>
      </c>
      <c r="BC284" s="283">
        <v>10</v>
      </c>
      <c r="BD284" s="283">
        <v>12</v>
      </c>
      <c r="BE284" s="283">
        <v>13</v>
      </c>
      <c r="BF284" s="283">
        <v>39</v>
      </c>
      <c r="BG284" s="283">
        <v>10</v>
      </c>
      <c r="BH284" s="283">
        <v>16</v>
      </c>
      <c r="BI284" s="283">
        <v>10</v>
      </c>
      <c r="BJ284" s="283">
        <v>0</v>
      </c>
      <c r="BK284" s="283">
        <v>0</v>
      </c>
      <c r="BL284" s="283">
        <v>3</v>
      </c>
      <c r="BM284" s="283">
        <v>4</v>
      </c>
      <c r="BN284" s="283">
        <v>2</v>
      </c>
      <c r="BO284" s="283" t="s">
        <v>3904</v>
      </c>
      <c r="BP284" s="283" t="s">
        <v>5001</v>
      </c>
      <c r="BQ284" s="283"/>
      <c r="BR284" s="283"/>
      <c r="BS284" s="283" t="s">
        <v>5004</v>
      </c>
    </row>
    <row r="285" spans="1:71">
      <c r="A285" s="283">
        <v>10031511</v>
      </c>
      <c r="B285" s="283" t="s">
        <v>4159</v>
      </c>
      <c r="C285" s="283">
        <v>2</v>
      </c>
      <c r="D285" s="283" t="s">
        <v>53</v>
      </c>
      <c r="E285" s="283" t="s">
        <v>3957</v>
      </c>
      <c r="F285" s="283" t="s">
        <v>3940</v>
      </c>
      <c r="G285" s="283" t="s">
        <v>3905</v>
      </c>
      <c r="H285" s="283">
        <v>19</v>
      </c>
      <c r="I285" s="283">
        <v>1</v>
      </c>
      <c r="J285" s="283">
        <v>1</v>
      </c>
      <c r="K285" s="283">
        <v>2</v>
      </c>
      <c r="L285" s="283">
        <v>17</v>
      </c>
      <c r="M285" s="283" t="s">
        <v>3930</v>
      </c>
      <c r="N285" s="283">
        <v>33</v>
      </c>
      <c r="O285" s="283">
        <v>10</v>
      </c>
      <c r="P285" s="283">
        <v>13</v>
      </c>
      <c r="Q285" s="283">
        <v>20</v>
      </c>
      <c r="R285" s="283">
        <v>18</v>
      </c>
      <c r="S285" s="283">
        <v>50</v>
      </c>
      <c r="T285" s="283">
        <v>7</v>
      </c>
      <c r="U285" s="283">
        <v>15</v>
      </c>
      <c r="V285" s="283">
        <v>28</v>
      </c>
      <c r="W285" s="283">
        <v>30</v>
      </c>
      <c r="X285" s="283">
        <v>30</v>
      </c>
      <c r="Y285" s="283">
        <v>82</v>
      </c>
      <c r="Z285" s="283">
        <v>36</v>
      </c>
      <c r="AA285" s="283">
        <v>76</v>
      </c>
      <c r="AB285" s="283">
        <v>7</v>
      </c>
      <c r="AC285" s="283">
        <v>17</v>
      </c>
      <c r="AD285" s="283">
        <v>23</v>
      </c>
      <c r="AE285" s="283">
        <v>53</v>
      </c>
      <c r="AF285" s="283">
        <v>0</v>
      </c>
      <c r="AG285" s="283"/>
      <c r="AH285" s="283"/>
      <c r="AI285" s="283"/>
      <c r="AJ285" s="283">
        <v>0</v>
      </c>
      <c r="AK285" s="283">
        <v>0</v>
      </c>
      <c r="AL285" s="283"/>
      <c r="AM285" s="283"/>
      <c r="AN285" s="283"/>
      <c r="AO285" s="283"/>
      <c r="AP285" s="283"/>
      <c r="AQ285" s="283"/>
      <c r="AR285" s="283">
        <v>2</v>
      </c>
      <c r="AS285" s="283" t="s">
        <v>4035</v>
      </c>
      <c r="AT285" s="283"/>
      <c r="AU285" s="283"/>
      <c r="AV285" s="283"/>
      <c r="AW285" s="283"/>
      <c r="AX285" s="283"/>
      <c r="AY285" s="283">
        <v>15</v>
      </c>
      <c r="AZ285" s="283">
        <v>20</v>
      </c>
      <c r="BA285" s="283">
        <v>0.48</v>
      </c>
      <c r="BB285" s="283">
        <v>0.9</v>
      </c>
      <c r="BC285" s="283">
        <v>0</v>
      </c>
      <c r="BD285" s="283">
        <v>21</v>
      </c>
      <c r="BE285" s="283">
        <v>7</v>
      </c>
      <c r="BF285" s="283">
        <v>0</v>
      </c>
      <c r="BG285" s="283">
        <v>2</v>
      </c>
      <c r="BH285" s="283">
        <v>4</v>
      </c>
      <c r="BI285" s="283">
        <v>3</v>
      </c>
      <c r="BJ285" s="283">
        <v>0</v>
      </c>
      <c r="BK285" s="283">
        <v>0</v>
      </c>
      <c r="BL285" s="283">
        <v>1</v>
      </c>
      <c r="BM285" s="283">
        <v>1</v>
      </c>
      <c r="BN285" s="283">
        <v>0</v>
      </c>
      <c r="BO285" s="283" t="s">
        <v>3904</v>
      </c>
      <c r="BP285" s="283" t="s">
        <v>5001</v>
      </c>
      <c r="BQ285" s="283" t="s">
        <v>5366</v>
      </c>
      <c r="BR285" s="283" t="s">
        <v>5367</v>
      </c>
      <c r="BS285" s="283" t="s">
        <v>5004</v>
      </c>
    </row>
    <row r="286" spans="1:71">
      <c r="A286" s="283">
        <v>10031611</v>
      </c>
      <c r="B286" s="283" t="s">
        <v>4160</v>
      </c>
      <c r="C286" s="283">
        <v>4</v>
      </c>
      <c r="D286" s="283" t="s">
        <v>53</v>
      </c>
      <c r="E286" s="283" t="s">
        <v>3957</v>
      </c>
      <c r="F286" s="283" t="s">
        <v>3940</v>
      </c>
      <c r="G286" s="283" t="s">
        <v>559</v>
      </c>
      <c r="H286" s="283">
        <v>20</v>
      </c>
      <c r="I286" s="283">
        <v>0</v>
      </c>
      <c r="J286" s="283">
        <v>1</v>
      </c>
      <c r="K286" s="283">
        <v>2</v>
      </c>
      <c r="L286" s="283">
        <v>19</v>
      </c>
      <c r="M286" s="283" t="s">
        <v>3930</v>
      </c>
      <c r="N286" s="283">
        <v>41.7</v>
      </c>
      <c r="O286" s="283">
        <v>10</v>
      </c>
      <c r="P286" s="283">
        <v>12</v>
      </c>
      <c r="Q286" s="283">
        <v>20</v>
      </c>
      <c r="R286" s="283">
        <v>20</v>
      </c>
      <c r="S286" s="283">
        <v>50</v>
      </c>
      <c r="T286" s="283">
        <v>8</v>
      </c>
      <c r="U286" s="283">
        <v>15</v>
      </c>
      <c r="V286" s="283">
        <v>18</v>
      </c>
      <c r="W286" s="283">
        <v>30</v>
      </c>
      <c r="X286" s="283">
        <v>42</v>
      </c>
      <c r="Y286" s="283">
        <v>83</v>
      </c>
      <c r="Z286" s="283">
        <v>40</v>
      </c>
      <c r="AA286" s="283">
        <v>80</v>
      </c>
      <c r="AB286" s="283">
        <v>5</v>
      </c>
      <c r="AC286" s="283">
        <v>15</v>
      </c>
      <c r="AD286" s="283">
        <v>24</v>
      </c>
      <c r="AE286" s="283">
        <v>54</v>
      </c>
      <c r="AF286" s="283">
        <v>0</v>
      </c>
      <c r="AG286" s="283"/>
      <c r="AH286" s="283"/>
      <c r="AI286" s="283"/>
      <c r="AJ286" s="283">
        <v>0</v>
      </c>
      <c r="AK286" s="283">
        <v>60</v>
      </c>
      <c r="AL286" s="283">
        <v>500</v>
      </c>
      <c r="AM286" s="283">
        <v>400</v>
      </c>
      <c r="AN286" s="283">
        <v>600</v>
      </c>
      <c r="AO286" s="283">
        <v>100</v>
      </c>
      <c r="AP286" s="283" t="s">
        <v>3958</v>
      </c>
      <c r="AQ286" s="283">
        <v>15</v>
      </c>
      <c r="AR286" s="283">
        <v>2</v>
      </c>
      <c r="AS286" s="283" t="s">
        <v>3977</v>
      </c>
      <c r="AT286" s="283"/>
      <c r="AU286" s="283"/>
      <c r="AV286" s="283"/>
      <c r="AW286" s="283"/>
      <c r="AX286" s="283"/>
      <c r="AY286" s="283">
        <v>10</v>
      </c>
      <c r="AZ286" s="283">
        <v>15</v>
      </c>
      <c r="BA286" s="283">
        <v>0.48</v>
      </c>
      <c r="BB286" s="283">
        <v>0.9</v>
      </c>
      <c r="BC286" s="283">
        <v>0</v>
      </c>
      <c r="BD286" s="283">
        <v>20</v>
      </c>
      <c r="BE286" s="283">
        <v>8</v>
      </c>
      <c r="BF286" s="283">
        <v>0</v>
      </c>
      <c r="BG286" s="283">
        <v>4</v>
      </c>
      <c r="BH286" s="283">
        <v>8</v>
      </c>
      <c r="BI286" s="283">
        <v>6</v>
      </c>
      <c r="BJ286" s="283">
        <v>0</v>
      </c>
      <c r="BK286" s="283">
        <v>0</v>
      </c>
      <c r="BL286" s="283">
        <v>1</v>
      </c>
      <c r="BM286" s="283">
        <v>1</v>
      </c>
      <c r="BN286" s="283">
        <v>0</v>
      </c>
      <c r="BO286" s="283" t="s">
        <v>3904</v>
      </c>
      <c r="BP286" s="283" t="s">
        <v>5001</v>
      </c>
      <c r="BQ286" s="283"/>
      <c r="BR286" s="283" t="s">
        <v>5368</v>
      </c>
      <c r="BS286" s="283" t="s">
        <v>5004</v>
      </c>
    </row>
    <row r="287" spans="1:71">
      <c r="A287" s="283">
        <v>10031711</v>
      </c>
      <c r="B287" s="283" t="s">
        <v>4161</v>
      </c>
      <c r="C287" s="283">
        <v>3</v>
      </c>
      <c r="D287" s="283" t="s">
        <v>878</v>
      </c>
      <c r="E287" s="283" t="s">
        <v>3957</v>
      </c>
      <c r="F287" s="283" t="s">
        <v>4056</v>
      </c>
      <c r="G287" s="283" t="s">
        <v>3898</v>
      </c>
      <c r="H287" s="283">
        <v>12</v>
      </c>
      <c r="I287" s="283">
        <v>0</v>
      </c>
      <c r="J287" s="283">
        <v>4</v>
      </c>
      <c r="K287" s="283">
        <v>4</v>
      </c>
      <c r="L287" s="283">
        <v>6</v>
      </c>
      <c r="M287" s="283" t="s">
        <v>3930</v>
      </c>
      <c r="N287" s="283">
        <v>15</v>
      </c>
      <c r="O287" s="283">
        <v>15</v>
      </c>
      <c r="P287" s="283">
        <v>20</v>
      </c>
      <c r="Q287" s="283">
        <v>30</v>
      </c>
      <c r="R287" s="283">
        <v>18</v>
      </c>
      <c r="S287" s="283">
        <v>40</v>
      </c>
      <c r="T287" s="283">
        <v>10</v>
      </c>
      <c r="U287" s="283">
        <v>15</v>
      </c>
      <c r="V287" s="283">
        <v>0</v>
      </c>
      <c r="W287" s="283">
        <v>0</v>
      </c>
      <c r="X287" s="283">
        <v>30</v>
      </c>
      <c r="Y287" s="283">
        <v>85</v>
      </c>
      <c r="Z287" s="283">
        <v>15</v>
      </c>
      <c r="AA287" s="283">
        <v>35</v>
      </c>
      <c r="AB287" s="283">
        <v>10</v>
      </c>
      <c r="AC287" s="283">
        <v>40</v>
      </c>
      <c r="AD287" s="283">
        <v>0</v>
      </c>
      <c r="AE287" s="283">
        <v>0</v>
      </c>
      <c r="AF287" s="283">
        <v>0</v>
      </c>
      <c r="AG287" s="283"/>
      <c r="AH287" s="283"/>
      <c r="AI287" s="283"/>
      <c r="AJ287" s="283">
        <v>0</v>
      </c>
      <c r="AK287" s="283">
        <v>0</v>
      </c>
      <c r="AL287" s="283"/>
      <c r="AM287" s="283"/>
      <c r="AN287" s="283"/>
      <c r="AO287" s="283"/>
      <c r="AP287" s="283"/>
      <c r="AQ287" s="283"/>
      <c r="AR287" s="283">
        <v>3</v>
      </c>
      <c r="AS287" s="283" t="s">
        <v>4058</v>
      </c>
      <c r="AT287" s="283"/>
      <c r="AU287" s="283"/>
      <c r="AV287" s="283"/>
      <c r="AW287" s="283"/>
      <c r="AX287" s="283"/>
      <c r="AY287" s="283">
        <v>20</v>
      </c>
      <c r="AZ287" s="283">
        <v>40</v>
      </c>
      <c r="BA287" s="283">
        <v>1</v>
      </c>
      <c r="BB287" s="283">
        <v>1</v>
      </c>
      <c r="BC287" s="283">
        <v>4</v>
      </c>
      <c r="BD287" s="283">
        <v>18</v>
      </c>
      <c r="BE287" s="283">
        <v>10</v>
      </c>
      <c r="BF287" s="283">
        <v>0</v>
      </c>
      <c r="BG287" s="283">
        <v>4</v>
      </c>
      <c r="BH287" s="283">
        <v>8</v>
      </c>
      <c r="BI287" s="283">
        <v>6</v>
      </c>
      <c r="BJ287" s="283">
        <v>0</v>
      </c>
      <c r="BK287" s="283">
        <v>0</v>
      </c>
      <c r="BL287" s="283">
        <v>6</v>
      </c>
      <c r="BM287" s="283">
        <v>8</v>
      </c>
      <c r="BN287" s="283">
        <v>0</v>
      </c>
      <c r="BO287" s="283" t="s">
        <v>3904</v>
      </c>
      <c r="BP287" s="283" t="s">
        <v>5001</v>
      </c>
      <c r="BQ287" s="283" t="s">
        <v>5369</v>
      </c>
      <c r="BR287" s="283" t="s">
        <v>5370</v>
      </c>
      <c r="BS287" s="283" t="s">
        <v>5004</v>
      </c>
    </row>
    <row r="288" spans="1:71">
      <c r="A288" s="283">
        <v>10031813</v>
      </c>
      <c r="B288" s="283" t="s">
        <v>4162</v>
      </c>
      <c r="C288" s="283">
        <v>5</v>
      </c>
      <c r="D288" s="283" t="s">
        <v>56</v>
      </c>
      <c r="E288" s="283" t="s">
        <v>3896</v>
      </c>
      <c r="F288" s="283" t="s">
        <v>3897</v>
      </c>
      <c r="G288" s="283" t="s">
        <v>3910</v>
      </c>
      <c r="H288" s="283">
        <v>59</v>
      </c>
      <c r="I288" s="283">
        <v>1</v>
      </c>
      <c r="J288" s="283">
        <v>1</v>
      </c>
      <c r="K288" s="283">
        <v>2</v>
      </c>
      <c r="L288" s="283">
        <v>15</v>
      </c>
      <c r="M288" s="283" t="s">
        <v>3899</v>
      </c>
      <c r="N288" s="283">
        <v>28.4</v>
      </c>
      <c r="O288" s="283">
        <v>25</v>
      </c>
      <c r="P288" s="283">
        <v>48</v>
      </c>
      <c r="Q288" s="283">
        <v>25</v>
      </c>
      <c r="R288" s="283">
        <v>0</v>
      </c>
      <c r="S288" s="283">
        <v>0</v>
      </c>
      <c r="T288" s="283">
        <v>45</v>
      </c>
      <c r="U288" s="283">
        <v>15</v>
      </c>
      <c r="V288" s="283">
        <v>10</v>
      </c>
      <c r="W288" s="283">
        <v>30</v>
      </c>
      <c r="X288" s="283">
        <v>40</v>
      </c>
      <c r="Y288" s="283">
        <v>91</v>
      </c>
      <c r="Z288" s="283">
        <v>27</v>
      </c>
      <c r="AA288" s="283">
        <v>47</v>
      </c>
      <c r="AB288" s="283">
        <v>10</v>
      </c>
      <c r="AC288" s="283">
        <v>35</v>
      </c>
      <c r="AD288" s="283">
        <v>0</v>
      </c>
      <c r="AE288" s="283">
        <v>0</v>
      </c>
      <c r="AF288" s="283">
        <v>0</v>
      </c>
      <c r="AG288" s="283"/>
      <c r="AH288" s="283"/>
      <c r="AI288" s="283"/>
      <c r="AJ288" s="283">
        <v>0</v>
      </c>
      <c r="AK288" s="283">
        <v>0</v>
      </c>
      <c r="AL288" s="283"/>
      <c r="AM288" s="283"/>
      <c r="AN288" s="283"/>
      <c r="AO288" s="283"/>
      <c r="AP288" s="283"/>
      <c r="AQ288" s="283"/>
      <c r="AR288" s="283">
        <v>4</v>
      </c>
      <c r="AS288" s="283" t="s">
        <v>778</v>
      </c>
      <c r="AT288" s="283"/>
      <c r="AU288" s="283"/>
      <c r="AV288" s="283"/>
      <c r="AW288" s="283"/>
      <c r="AX288" s="283"/>
      <c r="AY288" s="283">
        <v>55</v>
      </c>
      <c r="AZ288" s="283">
        <v>100</v>
      </c>
      <c r="BA288" s="283">
        <v>2.88</v>
      </c>
      <c r="BB288" s="283">
        <v>5.4</v>
      </c>
      <c r="BC288" s="283">
        <v>48</v>
      </c>
      <c r="BD288" s="283">
        <v>0</v>
      </c>
      <c r="BE288" s="283">
        <v>48</v>
      </c>
      <c r="BF288" s="283">
        <v>5</v>
      </c>
      <c r="BG288" s="283">
        <v>40</v>
      </c>
      <c r="BH288" s="283">
        <v>50</v>
      </c>
      <c r="BI288" s="283">
        <v>40</v>
      </c>
      <c r="BJ288" s="283">
        <v>0</v>
      </c>
      <c r="BK288" s="283">
        <v>0</v>
      </c>
      <c r="BL288" s="283">
        <v>8</v>
      </c>
      <c r="BM288" s="283">
        <v>12</v>
      </c>
      <c r="BN288" s="283">
        <v>0</v>
      </c>
      <c r="BO288" s="283" t="s">
        <v>3904</v>
      </c>
      <c r="BP288" s="283" t="s">
        <v>5001</v>
      </c>
      <c r="BQ288" s="283"/>
      <c r="BR288" s="283"/>
      <c r="BS288" s="283" t="s">
        <v>5004</v>
      </c>
    </row>
    <row r="289" spans="1:71">
      <c r="A289" s="283">
        <v>10031913</v>
      </c>
      <c r="B289" s="283" t="s">
        <v>944</v>
      </c>
      <c r="C289" s="283">
        <v>5</v>
      </c>
      <c r="D289" s="283" t="s">
        <v>884</v>
      </c>
      <c r="E289" s="283" t="s">
        <v>3896</v>
      </c>
      <c r="F289" s="283" t="s">
        <v>3897</v>
      </c>
      <c r="G289" s="283" t="s">
        <v>3898</v>
      </c>
      <c r="H289" s="283">
        <v>66</v>
      </c>
      <c r="I289" s="283">
        <v>2</v>
      </c>
      <c r="J289" s="283">
        <v>3</v>
      </c>
      <c r="K289" s="283">
        <v>3</v>
      </c>
      <c r="L289" s="283">
        <v>24</v>
      </c>
      <c r="M289" s="283" t="s">
        <v>3930</v>
      </c>
      <c r="N289" s="283">
        <v>30.5</v>
      </c>
      <c r="O289" s="283">
        <v>30</v>
      </c>
      <c r="P289" s="283">
        <v>0</v>
      </c>
      <c r="Q289" s="283">
        <v>40</v>
      </c>
      <c r="R289" s="283">
        <v>0</v>
      </c>
      <c r="S289" s="283">
        <v>0</v>
      </c>
      <c r="T289" s="283">
        <v>56</v>
      </c>
      <c r="U289" s="283">
        <v>30</v>
      </c>
      <c r="V289" s="283">
        <v>58</v>
      </c>
      <c r="W289" s="283">
        <v>30</v>
      </c>
      <c r="X289" s="283">
        <v>32</v>
      </c>
      <c r="Y289" s="283">
        <v>81</v>
      </c>
      <c r="Z289" s="283">
        <v>34</v>
      </c>
      <c r="AA289" s="283">
        <v>54</v>
      </c>
      <c r="AB289" s="283">
        <v>40</v>
      </c>
      <c r="AC289" s="283">
        <v>65</v>
      </c>
      <c r="AD289" s="283">
        <v>0</v>
      </c>
      <c r="AE289" s="283">
        <v>0</v>
      </c>
      <c r="AF289" s="283">
        <v>12</v>
      </c>
      <c r="AG289" s="283">
        <v>24</v>
      </c>
      <c r="AH289" s="283">
        <v>20</v>
      </c>
      <c r="AI289" s="283">
        <v>10</v>
      </c>
      <c r="AJ289" s="283">
        <v>66</v>
      </c>
      <c r="AK289" s="283">
        <v>0</v>
      </c>
      <c r="AL289" s="283"/>
      <c r="AM289" s="283"/>
      <c r="AN289" s="283"/>
      <c r="AO289" s="283"/>
      <c r="AP289" s="283"/>
      <c r="AQ289" s="283"/>
      <c r="AR289" s="283">
        <v>4</v>
      </c>
      <c r="AS289" s="283" t="s">
        <v>316</v>
      </c>
      <c r="AT289" s="283" t="s">
        <v>4086</v>
      </c>
      <c r="AU289" s="283"/>
      <c r="AV289" s="283"/>
      <c r="AW289" s="283" t="s">
        <v>4163</v>
      </c>
      <c r="AX289" s="283"/>
      <c r="AY289" s="283">
        <v>70</v>
      </c>
      <c r="AZ289" s="283">
        <v>65</v>
      </c>
      <c r="BA289" s="283">
        <v>2.88</v>
      </c>
      <c r="BB289" s="283">
        <v>5.4</v>
      </c>
      <c r="BC289" s="283">
        <v>3</v>
      </c>
      <c r="BD289" s="283">
        <v>0</v>
      </c>
      <c r="BE289" s="283">
        <v>28</v>
      </c>
      <c r="BF289" s="283">
        <v>80</v>
      </c>
      <c r="BG289" s="283">
        <v>20</v>
      </c>
      <c r="BH289" s="283">
        <v>20</v>
      </c>
      <c r="BI289" s="283">
        <v>40</v>
      </c>
      <c r="BJ289" s="283">
        <v>10</v>
      </c>
      <c r="BK289" s="283">
        <v>3</v>
      </c>
      <c r="BL289" s="283">
        <v>2</v>
      </c>
      <c r="BM289" s="283">
        <v>3</v>
      </c>
      <c r="BN289" s="283">
        <v>11</v>
      </c>
      <c r="BO289" s="283" t="s">
        <v>3904</v>
      </c>
      <c r="BP289" s="283" t="s">
        <v>5001</v>
      </c>
      <c r="BQ289" s="283"/>
      <c r="BR289" s="283"/>
      <c r="BS289" s="283" t="s">
        <v>5004</v>
      </c>
    </row>
    <row r="290" spans="1:71">
      <c r="A290" s="283">
        <v>10032012</v>
      </c>
      <c r="B290" s="283" t="s">
        <v>930</v>
      </c>
      <c r="C290" s="283">
        <v>4</v>
      </c>
      <c r="D290" s="283" t="s">
        <v>59</v>
      </c>
      <c r="E290" s="283" t="s">
        <v>3934</v>
      </c>
      <c r="F290" s="283" t="s">
        <v>3935</v>
      </c>
      <c r="G290" s="283" t="s">
        <v>3922</v>
      </c>
      <c r="H290" s="283">
        <v>60</v>
      </c>
      <c r="I290" s="283">
        <v>0</v>
      </c>
      <c r="J290" s="283">
        <v>2</v>
      </c>
      <c r="K290" s="283">
        <v>3</v>
      </c>
      <c r="L290" s="283">
        <v>7</v>
      </c>
      <c r="M290" s="283" t="s">
        <v>3930</v>
      </c>
      <c r="N290" s="283">
        <v>20</v>
      </c>
      <c r="O290" s="283">
        <v>20</v>
      </c>
      <c r="P290" s="283">
        <v>0</v>
      </c>
      <c r="Q290" s="283">
        <v>20</v>
      </c>
      <c r="R290" s="283">
        <v>0</v>
      </c>
      <c r="S290" s="283">
        <v>0</v>
      </c>
      <c r="T290" s="283">
        <v>23</v>
      </c>
      <c r="U290" s="283">
        <v>20</v>
      </c>
      <c r="V290" s="283">
        <v>30</v>
      </c>
      <c r="W290" s="283">
        <v>30</v>
      </c>
      <c r="X290" s="283">
        <v>34</v>
      </c>
      <c r="Y290" s="283">
        <v>85</v>
      </c>
      <c r="Z290" s="283">
        <v>30</v>
      </c>
      <c r="AA290" s="283">
        <v>50</v>
      </c>
      <c r="AB290" s="283">
        <v>35</v>
      </c>
      <c r="AC290" s="283">
        <v>60</v>
      </c>
      <c r="AD290" s="283">
        <v>0</v>
      </c>
      <c r="AE290" s="283">
        <v>0</v>
      </c>
      <c r="AF290" s="283">
        <v>16</v>
      </c>
      <c r="AG290" s="283">
        <v>10</v>
      </c>
      <c r="AH290" s="283">
        <v>10</v>
      </c>
      <c r="AI290" s="283">
        <v>0</v>
      </c>
      <c r="AJ290" s="283">
        <v>36</v>
      </c>
      <c r="AK290" s="283">
        <v>0</v>
      </c>
      <c r="AL290" s="283"/>
      <c r="AM290" s="283"/>
      <c r="AN290" s="283"/>
      <c r="AO290" s="283"/>
      <c r="AP290" s="283"/>
      <c r="AQ290" s="283"/>
      <c r="AR290" s="283">
        <v>3</v>
      </c>
      <c r="AS290" s="283" t="s">
        <v>4164</v>
      </c>
      <c r="AT290" s="283" t="s">
        <v>4165</v>
      </c>
      <c r="AU290" s="283"/>
      <c r="AV290" s="283"/>
      <c r="AW290" s="283"/>
      <c r="AX290" s="283"/>
      <c r="AY290" s="283">
        <v>35</v>
      </c>
      <c r="AZ290" s="283">
        <v>40</v>
      </c>
      <c r="BA290" s="283">
        <v>1.28</v>
      </c>
      <c r="BB290" s="283">
        <v>2.4</v>
      </c>
      <c r="BC290" s="283">
        <v>0</v>
      </c>
      <c r="BD290" s="283">
        <v>0</v>
      </c>
      <c r="BE290" s="283">
        <v>12</v>
      </c>
      <c r="BF290" s="283">
        <v>30</v>
      </c>
      <c r="BG290" s="283">
        <v>20</v>
      </c>
      <c r="BH290" s="283">
        <v>30</v>
      </c>
      <c r="BI290" s="283">
        <v>50</v>
      </c>
      <c r="BJ290" s="283">
        <v>20</v>
      </c>
      <c r="BK290" s="283">
        <v>1</v>
      </c>
      <c r="BL290" s="283">
        <v>2</v>
      </c>
      <c r="BM290" s="283">
        <v>9</v>
      </c>
      <c r="BN290" s="283">
        <v>8</v>
      </c>
      <c r="BO290" s="283" t="s">
        <v>3904</v>
      </c>
      <c r="BP290" s="283" t="s">
        <v>5001</v>
      </c>
      <c r="BQ290" s="283" t="s">
        <v>5371</v>
      </c>
      <c r="BR290" s="283" t="s">
        <v>5372</v>
      </c>
      <c r="BS290" s="283" t="s">
        <v>5004</v>
      </c>
    </row>
    <row r="291" spans="1:71">
      <c r="A291" s="283">
        <v>10032211</v>
      </c>
      <c r="B291" s="283" t="s">
        <v>4166</v>
      </c>
      <c r="C291" s="283">
        <v>4</v>
      </c>
      <c r="D291" s="283" t="s">
        <v>53</v>
      </c>
      <c r="E291" s="283" t="s">
        <v>3957</v>
      </c>
      <c r="F291" s="283" t="s">
        <v>3940</v>
      </c>
      <c r="G291" s="283" t="s">
        <v>3918</v>
      </c>
      <c r="H291" s="283">
        <v>17</v>
      </c>
      <c r="I291" s="283">
        <v>-1</v>
      </c>
      <c r="J291" s="283">
        <v>1</v>
      </c>
      <c r="K291" s="283">
        <v>2</v>
      </c>
      <c r="L291" s="283">
        <v>24</v>
      </c>
      <c r="M291" s="283" t="s">
        <v>3930</v>
      </c>
      <c r="N291" s="283">
        <v>37</v>
      </c>
      <c r="O291" s="283">
        <v>10</v>
      </c>
      <c r="P291" s="283">
        <v>8</v>
      </c>
      <c r="Q291" s="283">
        <v>20</v>
      </c>
      <c r="R291" s="283">
        <v>20</v>
      </c>
      <c r="S291" s="283">
        <v>50</v>
      </c>
      <c r="T291" s="283">
        <v>7</v>
      </c>
      <c r="U291" s="283">
        <v>15</v>
      </c>
      <c r="V291" s="283">
        <v>24</v>
      </c>
      <c r="W291" s="283">
        <v>30</v>
      </c>
      <c r="X291" s="283">
        <v>42</v>
      </c>
      <c r="Y291" s="283">
        <v>83</v>
      </c>
      <c r="Z291" s="283">
        <v>37</v>
      </c>
      <c r="AA291" s="283">
        <v>77</v>
      </c>
      <c r="AB291" s="283">
        <v>6</v>
      </c>
      <c r="AC291" s="283">
        <v>16</v>
      </c>
      <c r="AD291" s="283">
        <v>25</v>
      </c>
      <c r="AE291" s="283">
        <v>55</v>
      </c>
      <c r="AF291" s="283">
        <v>0</v>
      </c>
      <c r="AG291" s="283"/>
      <c r="AH291" s="283"/>
      <c r="AI291" s="283"/>
      <c r="AJ291" s="283">
        <v>0</v>
      </c>
      <c r="AK291" s="283">
        <v>0</v>
      </c>
      <c r="AL291" s="283"/>
      <c r="AM291" s="283"/>
      <c r="AN291" s="283"/>
      <c r="AO291" s="283"/>
      <c r="AP291" s="283"/>
      <c r="AQ291" s="283"/>
      <c r="AR291" s="283">
        <v>2</v>
      </c>
      <c r="AS291" s="283" t="s">
        <v>3953</v>
      </c>
      <c r="AT291" s="283" t="s">
        <v>3968</v>
      </c>
      <c r="AU291" s="283"/>
      <c r="AV291" s="283"/>
      <c r="AW291" s="283" t="s">
        <v>4167</v>
      </c>
      <c r="AX291" s="283"/>
      <c r="AY291" s="283">
        <v>15</v>
      </c>
      <c r="AZ291" s="283">
        <v>25</v>
      </c>
      <c r="BA291" s="283">
        <v>0.48</v>
      </c>
      <c r="BB291" s="283">
        <v>0.9</v>
      </c>
      <c r="BC291" s="283">
        <v>0</v>
      </c>
      <c r="BD291" s="283">
        <v>20</v>
      </c>
      <c r="BE291" s="283">
        <v>7</v>
      </c>
      <c r="BF291" s="283">
        <v>5</v>
      </c>
      <c r="BG291" s="283">
        <v>4</v>
      </c>
      <c r="BH291" s="283">
        <v>8</v>
      </c>
      <c r="BI291" s="283">
        <v>6</v>
      </c>
      <c r="BJ291" s="283">
        <v>0</v>
      </c>
      <c r="BK291" s="283">
        <v>2</v>
      </c>
      <c r="BL291" s="283">
        <v>4</v>
      </c>
      <c r="BM291" s="283">
        <v>4</v>
      </c>
      <c r="BN291" s="283">
        <v>0</v>
      </c>
      <c r="BO291" s="283" t="s">
        <v>3904</v>
      </c>
      <c r="BP291" s="283" t="s">
        <v>5001</v>
      </c>
      <c r="BQ291" s="283"/>
      <c r="BR291" s="283" t="s">
        <v>5373</v>
      </c>
      <c r="BS291" s="283" t="s">
        <v>5004</v>
      </c>
    </row>
    <row r="292" spans="1:71">
      <c r="A292" s="283">
        <v>10032311</v>
      </c>
      <c r="B292" s="283" t="s">
        <v>4168</v>
      </c>
      <c r="C292" s="283">
        <v>5</v>
      </c>
      <c r="D292" s="283" t="s">
        <v>53</v>
      </c>
      <c r="E292" s="283" t="s">
        <v>3957</v>
      </c>
      <c r="F292" s="283" t="s">
        <v>3940</v>
      </c>
      <c r="G292" s="283" t="s">
        <v>559</v>
      </c>
      <c r="H292" s="283">
        <v>24</v>
      </c>
      <c r="I292" s="283">
        <v>0</v>
      </c>
      <c r="J292" s="283">
        <v>1</v>
      </c>
      <c r="K292" s="283">
        <v>2</v>
      </c>
      <c r="L292" s="283">
        <v>6</v>
      </c>
      <c r="M292" s="283" t="s">
        <v>3930</v>
      </c>
      <c r="N292" s="283">
        <v>42.5</v>
      </c>
      <c r="O292" s="283">
        <v>10</v>
      </c>
      <c r="P292" s="283">
        <v>13</v>
      </c>
      <c r="Q292" s="283">
        <v>20</v>
      </c>
      <c r="R292" s="283">
        <v>24</v>
      </c>
      <c r="S292" s="283">
        <v>50</v>
      </c>
      <c r="T292" s="283">
        <v>7</v>
      </c>
      <c r="U292" s="283">
        <v>15</v>
      </c>
      <c r="V292" s="283">
        <v>20</v>
      </c>
      <c r="W292" s="283">
        <v>30</v>
      </c>
      <c r="X292" s="283">
        <v>32</v>
      </c>
      <c r="Y292" s="283">
        <v>84</v>
      </c>
      <c r="Z292" s="283">
        <v>45</v>
      </c>
      <c r="AA292" s="283">
        <v>85</v>
      </c>
      <c r="AB292" s="283">
        <v>5</v>
      </c>
      <c r="AC292" s="283">
        <v>15</v>
      </c>
      <c r="AD292" s="283">
        <v>18</v>
      </c>
      <c r="AE292" s="283">
        <v>48</v>
      </c>
      <c r="AF292" s="283">
        <v>0</v>
      </c>
      <c r="AG292" s="283"/>
      <c r="AH292" s="283"/>
      <c r="AI292" s="283"/>
      <c r="AJ292" s="283">
        <v>0</v>
      </c>
      <c r="AK292" s="283">
        <v>65</v>
      </c>
      <c r="AL292" s="283">
        <v>500</v>
      </c>
      <c r="AM292" s="283">
        <v>500</v>
      </c>
      <c r="AN292" s="283">
        <v>500</v>
      </c>
      <c r="AO292" s="283">
        <v>100</v>
      </c>
      <c r="AP292" s="283" t="s">
        <v>3958</v>
      </c>
      <c r="AQ292" s="283">
        <v>15</v>
      </c>
      <c r="AR292" s="283">
        <v>2</v>
      </c>
      <c r="AS292" s="283" t="s">
        <v>943</v>
      </c>
      <c r="AT292" s="283" t="s">
        <v>774</v>
      </c>
      <c r="AU292" s="283"/>
      <c r="AV292" s="283"/>
      <c r="AW292" s="283"/>
      <c r="AX292" s="283"/>
      <c r="AY292" s="283">
        <v>15</v>
      </c>
      <c r="AZ292" s="283">
        <v>25</v>
      </c>
      <c r="BA292" s="283">
        <v>0.48</v>
      </c>
      <c r="BB292" s="283">
        <v>0.9</v>
      </c>
      <c r="BC292" s="283">
        <v>0</v>
      </c>
      <c r="BD292" s="283">
        <v>24</v>
      </c>
      <c r="BE292" s="283">
        <v>7</v>
      </c>
      <c r="BF292" s="283">
        <v>0</v>
      </c>
      <c r="BG292" s="283">
        <v>4</v>
      </c>
      <c r="BH292" s="283">
        <v>8</v>
      </c>
      <c r="BI292" s="283">
        <v>6</v>
      </c>
      <c r="BJ292" s="283">
        <v>0</v>
      </c>
      <c r="BK292" s="283">
        <v>11</v>
      </c>
      <c r="BL292" s="283">
        <v>0</v>
      </c>
      <c r="BM292" s="283">
        <v>25</v>
      </c>
      <c r="BN292" s="283">
        <v>4</v>
      </c>
      <c r="BO292" s="283" t="s">
        <v>3904</v>
      </c>
      <c r="BP292" s="283" t="s">
        <v>5001</v>
      </c>
      <c r="BQ292" s="283"/>
      <c r="BR292" s="283" t="s">
        <v>5374</v>
      </c>
      <c r="BS292" s="283" t="s">
        <v>5004</v>
      </c>
    </row>
    <row r="293" spans="1:71">
      <c r="A293" s="283">
        <v>10032412</v>
      </c>
      <c r="B293" s="283" t="s">
        <v>4169</v>
      </c>
      <c r="C293" s="283">
        <v>3</v>
      </c>
      <c r="D293" s="283" t="s">
        <v>55</v>
      </c>
      <c r="E293" s="283" t="s">
        <v>3934</v>
      </c>
      <c r="F293" s="283" t="s">
        <v>3940</v>
      </c>
      <c r="G293" s="283" t="s">
        <v>3918</v>
      </c>
      <c r="H293" s="283">
        <v>43</v>
      </c>
      <c r="I293" s="283">
        <v>1</v>
      </c>
      <c r="J293" s="283">
        <v>1</v>
      </c>
      <c r="K293" s="283">
        <v>2</v>
      </c>
      <c r="L293" s="283">
        <v>18</v>
      </c>
      <c r="M293" s="283" t="s">
        <v>3941</v>
      </c>
      <c r="N293" s="283">
        <v>32.700000000000003</v>
      </c>
      <c r="O293" s="283">
        <v>20</v>
      </c>
      <c r="P293" s="283">
        <v>38</v>
      </c>
      <c r="Q293" s="283">
        <v>25</v>
      </c>
      <c r="R293" s="283">
        <v>0</v>
      </c>
      <c r="S293" s="283">
        <v>0</v>
      </c>
      <c r="T293" s="283">
        <v>32</v>
      </c>
      <c r="U293" s="283">
        <v>20</v>
      </c>
      <c r="V293" s="283">
        <v>35</v>
      </c>
      <c r="W293" s="283">
        <v>30</v>
      </c>
      <c r="X293" s="283">
        <v>35</v>
      </c>
      <c r="Y293" s="283">
        <v>86</v>
      </c>
      <c r="Z293" s="283">
        <v>31</v>
      </c>
      <c r="AA293" s="283">
        <v>71</v>
      </c>
      <c r="AB293" s="283">
        <v>15</v>
      </c>
      <c r="AC293" s="283">
        <v>50</v>
      </c>
      <c r="AD293" s="283">
        <v>0</v>
      </c>
      <c r="AE293" s="283">
        <v>0</v>
      </c>
      <c r="AF293" s="283">
        <v>2</v>
      </c>
      <c r="AG293" s="283">
        <v>2</v>
      </c>
      <c r="AH293" s="283">
        <v>2</v>
      </c>
      <c r="AI293" s="283"/>
      <c r="AJ293" s="283">
        <v>6</v>
      </c>
      <c r="AK293" s="283">
        <v>0</v>
      </c>
      <c r="AL293" s="283"/>
      <c r="AM293" s="283"/>
      <c r="AN293" s="283"/>
      <c r="AO293" s="283"/>
      <c r="AP293" s="283"/>
      <c r="AQ293" s="283"/>
      <c r="AR293" s="283">
        <v>3</v>
      </c>
      <c r="AS293" s="283" t="s">
        <v>3947</v>
      </c>
      <c r="AT293" s="283"/>
      <c r="AU293" s="283"/>
      <c r="AV293" s="283"/>
      <c r="AW293" s="283"/>
      <c r="AX293" s="283"/>
      <c r="AY293" s="283">
        <v>40</v>
      </c>
      <c r="AZ293" s="283">
        <v>70</v>
      </c>
      <c r="BA293" s="283">
        <v>1.28</v>
      </c>
      <c r="BB293" s="283">
        <v>2.4</v>
      </c>
      <c r="BC293" s="283">
        <v>38</v>
      </c>
      <c r="BD293" s="283">
        <v>0</v>
      </c>
      <c r="BE293" s="283">
        <v>16</v>
      </c>
      <c r="BF293" s="283">
        <v>23</v>
      </c>
      <c r="BG293" s="283">
        <v>30</v>
      </c>
      <c r="BH293" s="283">
        <v>40</v>
      </c>
      <c r="BI293" s="283">
        <v>30</v>
      </c>
      <c r="BJ293" s="283">
        <v>0</v>
      </c>
      <c r="BK293" s="283">
        <v>0</v>
      </c>
      <c r="BL293" s="283">
        <v>3</v>
      </c>
      <c r="BM293" s="283">
        <v>4</v>
      </c>
      <c r="BN293" s="283">
        <v>0</v>
      </c>
      <c r="BO293" s="283" t="s">
        <v>3904</v>
      </c>
      <c r="BP293" s="283" t="s">
        <v>5001</v>
      </c>
      <c r="BQ293" s="283" t="s">
        <v>5375</v>
      </c>
      <c r="BR293" s="283" t="s">
        <v>5376</v>
      </c>
      <c r="BS293" s="283" t="s">
        <v>5004</v>
      </c>
    </row>
    <row r="294" spans="1:71">
      <c r="A294" s="283">
        <v>10032513</v>
      </c>
      <c r="B294" s="283" t="s">
        <v>31</v>
      </c>
      <c r="C294" s="283">
        <v>5</v>
      </c>
      <c r="D294" s="283" t="s">
        <v>60</v>
      </c>
      <c r="E294" s="283" t="s">
        <v>3896</v>
      </c>
      <c r="F294" s="283" t="s">
        <v>3897</v>
      </c>
      <c r="G294" s="283" t="s">
        <v>3918</v>
      </c>
      <c r="H294" s="283">
        <v>60</v>
      </c>
      <c r="I294" s="283">
        <v>0</v>
      </c>
      <c r="J294" s="283">
        <v>3</v>
      </c>
      <c r="K294" s="283">
        <v>5</v>
      </c>
      <c r="L294" s="283">
        <v>25</v>
      </c>
      <c r="M294" s="283" t="s">
        <v>3930</v>
      </c>
      <c r="N294" s="283">
        <v>33</v>
      </c>
      <c r="O294" s="283">
        <v>30</v>
      </c>
      <c r="P294" s="283">
        <v>0</v>
      </c>
      <c r="Q294" s="283">
        <v>40</v>
      </c>
      <c r="R294" s="283">
        <v>0</v>
      </c>
      <c r="S294" s="283">
        <v>0</v>
      </c>
      <c r="T294" s="283">
        <v>35</v>
      </c>
      <c r="U294" s="283">
        <v>25</v>
      </c>
      <c r="V294" s="283">
        <v>65</v>
      </c>
      <c r="W294" s="283">
        <v>30</v>
      </c>
      <c r="X294" s="283">
        <v>37</v>
      </c>
      <c r="Y294" s="283">
        <v>91</v>
      </c>
      <c r="Z294" s="283">
        <v>30</v>
      </c>
      <c r="AA294" s="283">
        <v>50</v>
      </c>
      <c r="AB294" s="283">
        <v>50</v>
      </c>
      <c r="AC294" s="283">
        <v>75</v>
      </c>
      <c r="AD294" s="283">
        <v>0</v>
      </c>
      <c r="AE294" s="283">
        <v>0</v>
      </c>
      <c r="AF294" s="283">
        <v>18</v>
      </c>
      <c r="AG294" s="283">
        <v>18</v>
      </c>
      <c r="AH294" s="283">
        <v>36</v>
      </c>
      <c r="AI294" s="283">
        <v>18</v>
      </c>
      <c r="AJ294" s="283">
        <v>90</v>
      </c>
      <c r="AK294" s="283">
        <v>0</v>
      </c>
      <c r="AL294" s="283"/>
      <c r="AM294" s="283"/>
      <c r="AN294" s="283"/>
      <c r="AO294" s="283"/>
      <c r="AP294" s="283"/>
      <c r="AQ294" s="283"/>
      <c r="AR294" s="283">
        <v>4</v>
      </c>
      <c r="AS294" s="283" t="s">
        <v>4088</v>
      </c>
      <c r="AT294" s="283" t="s">
        <v>324</v>
      </c>
      <c r="AU294" s="283" t="s">
        <v>4089</v>
      </c>
      <c r="AV294" s="283"/>
      <c r="AW294" s="283" t="s">
        <v>4170</v>
      </c>
      <c r="AX294" s="283"/>
      <c r="AY294" s="283">
        <v>60</v>
      </c>
      <c r="AZ294" s="283">
        <v>60</v>
      </c>
      <c r="BA294" s="283">
        <v>2.4</v>
      </c>
      <c r="BB294" s="283">
        <v>4.5</v>
      </c>
      <c r="BC294" s="283">
        <v>0</v>
      </c>
      <c r="BD294" s="283">
        <v>0</v>
      </c>
      <c r="BE294" s="283">
        <v>18</v>
      </c>
      <c r="BF294" s="283">
        <v>100</v>
      </c>
      <c r="BG294" s="283">
        <v>30</v>
      </c>
      <c r="BH294" s="283">
        <v>40</v>
      </c>
      <c r="BI294" s="283">
        <v>60</v>
      </c>
      <c r="BJ294" s="283">
        <v>40</v>
      </c>
      <c r="BK294" s="283">
        <v>5</v>
      </c>
      <c r="BL294" s="283">
        <v>9</v>
      </c>
      <c r="BM294" s="283">
        <v>0</v>
      </c>
      <c r="BN294" s="283">
        <v>13</v>
      </c>
      <c r="BO294" s="283" t="s">
        <v>3904</v>
      </c>
      <c r="BP294" s="283" t="s">
        <v>5001</v>
      </c>
      <c r="BQ294" s="283"/>
      <c r="BR294" s="283"/>
      <c r="BS294" s="283" t="s">
        <v>5004</v>
      </c>
    </row>
    <row r="295" spans="1:71">
      <c r="A295" s="283">
        <v>10032612</v>
      </c>
      <c r="B295" s="283" t="s">
        <v>4171</v>
      </c>
      <c r="C295" s="283">
        <v>4</v>
      </c>
      <c r="D295" s="283" t="s">
        <v>55</v>
      </c>
      <c r="E295" s="283" t="s">
        <v>3934</v>
      </c>
      <c r="F295" s="283" t="s">
        <v>3940</v>
      </c>
      <c r="G295" s="283" t="s">
        <v>3898</v>
      </c>
      <c r="H295" s="283">
        <v>50</v>
      </c>
      <c r="I295" s="283">
        <v>2</v>
      </c>
      <c r="J295" s="283">
        <v>2</v>
      </c>
      <c r="K295" s="283">
        <v>2</v>
      </c>
      <c r="L295" s="283">
        <v>30</v>
      </c>
      <c r="M295" s="283" t="s">
        <v>3941</v>
      </c>
      <c r="N295" s="283">
        <v>32.299999999999997</v>
      </c>
      <c r="O295" s="283">
        <v>20</v>
      </c>
      <c r="P295" s="283">
        <v>35</v>
      </c>
      <c r="Q295" s="283">
        <v>25</v>
      </c>
      <c r="R295" s="283">
        <v>18</v>
      </c>
      <c r="S295" s="283">
        <v>35</v>
      </c>
      <c r="T295" s="283">
        <v>28</v>
      </c>
      <c r="U295" s="283">
        <v>15</v>
      </c>
      <c r="V295" s="283">
        <v>33</v>
      </c>
      <c r="W295" s="283">
        <v>30</v>
      </c>
      <c r="X295" s="283">
        <v>36</v>
      </c>
      <c r="Y295" s="283">
        <v>87</v>
      </c>
      <c r="Z295" s="283">
        <v>30</v>
      </c>
      <c r="AA295" s="283">
        <v>70</v>
      </c>
      <c r="AB295" s="283">
        <v>20</v>
      </c>
      <c r="AC295" s="283">
        <v>55</v>
      </c>
      <c r="AD295" s="283">
        <v>0</v>
      </c>
      <c r="AE295" s="283">
        <v>0</v>
      </c>
      <c r="AF295" s="283">
        <v>2</v>
      </c>
      <c r="AG295" s="283">
        <v>2</v>
      </c>
      <c r="AH295" s="283">
        <v>2</v>
      </c>
      <c r="AI295" s="283"/>
      <c r="AJ295" s="283">
        <v>6</v>
      </c>
      <c r="AK295" s="283">
        <v>0</v>
      </c>
      <c r="AL295" s="283"/>
      <c r="AM295" s="283"/>
      <c r="AN295" s="283"/>
      <c r="AO295" s="283"/>
      <c r="AP295" s="283"/>
      <c r="AQ295" s="283"/>
      <c r="AR295" s="283">
        <v>3</v>
      </c>
      <c r="AS295" s="283" t="s">
        <v>4011</v>
      </c>
      <c r="AT295" s="283" t="s">
        <v>282</v>
      </c>
      <c r="AU295" s="283"/>
      <c r="AV295" s="283"/>
      <c r="AW295" s="283"/>
      <c r="AX295" s="283"/>
      <c r="AY295" s="283">
        <v>35</v>
      </c>
      <c r="AZ295" s="283">
        <v>70</v>
      </c>
      <c r="BA295" s="283">
        <v>1.28</v>
      </c>
      <c r="BB295" s="283">
        <v>2.4</v>
      </c>
      <c r="BC295" s="283">
        <v>39</v>
      </c>
      <c r="BD295" s="283">
        <v>9</v>
      </c>
      <c r="BE295" s="283">
        <v>14</v>
      </c>
      <c r="BF295" s="283">
        <v>17</v>
      </c>
      <c r="BG295" s="283">
        <v>30</v>
      </c>
      <c r="BH295" s="283">
        <v>40</v>
      </c>
      <c r="BI295" s="283">
        <v>30</v>
      </c>
      <c r="BJ295" s="283">
        <v>0</v>
      </c>
      <c r="BK295" s="283">
        <v>0</v>
      </c>
      <c r="BL295" s="283">
        <v>3</v>
      </c>
      <c r="BM295" s="283">
        <v>28</v>
      </c>
      <c r="BN295" s="283">
        <v>25</v>
      </c>
      <c r="BO295" s="283" t="s">
        <v>3904</v>
      </c>
      <c r="BP295" s="283" t="s">
        <v>5001</v>
      </c>
      <c r="BQ295" s="283" t="s">
        <v>5377</v>
      </c>
      <c r="BR295" s="283" t="s">
        <v>5378</v>
      </c>
      <c r="BS295" s="283" t="s">
        <v>5004</v>
      </c>
    </row>
    <row r="296" spans="1:71">
      <c r="A296" s="283">
        <v>10032711</v>
      </c>
      <c r="B296" s="283" t="s">
        <v>4172</v>
      </c>
      <c r="C296" s="283">
        <v>4</v>
      </c>
      <c r="D296" s="283" t="s">
        <v>53</v>
      </c>
      <c r="E296" s="283" t="s">
        <v>3957</v>
      </c>
      <c r="F296" s="283" t="s">
        <v>3940</v>
      </c>
      <c r="G296" s="283" t="s">
        <v>3918</v>
      </c>
      <c r="H296" s="283">
        <v>16</v>
      </c>
      <c r="I296" s="283">
        <v>0</v>
      </c>
      <c r="J296" s="283">
        <v>1</v>
      </c>
      <c r="K296" s="283">
        <v>2</v>
      </c>
      <c r="L296" s="283">
        <v>25</v>
      </c>
      <c r="M296" s="283" t="s">
        <v>3930</v>
      </c>
      <c r="N296" s="283">
        <v>40.700000000000003</v>
      </c>
      <c r="O296" s="283">
        <v>10</v>
      </c>
      <c r="P296" s="283">
        <v>9</v>
      </c>
      <c r="Q296" s="283">
        <v>20</v>
      </c>
      <c r="R296" s="283">
        <v>27</v>
      </c>
      <c r="S296" s="283">
        <v>50</v>
      </c>
      <c r="T296" s="283">
        <v>6</v>
      </c>
      <c r="U296" s="283">
        <v>15</v>
      </c>
      <c r="V296" s="283">
        <v>10</v>
      </c>
      <c r="W296" s="283">
        <v>30</v>
      </c>
      <c r="X296" s="283">
        <v>31</v>
      </c>
      <c r="Y296" s="283">
        <v>83</v>
      </c>
      <c r="Z296" s="283">
        <v>50</v>
      </c>
      <c r="AA296" s="283">
        <v>90</v>
      </c>
      <c r="AB296" s="283">
        <v>6</v>
      </c>
      <c r="AC296" s="283">
        <v>16</v>
      </c>
      <c r="AD296" s="283">
        <v>25</v>
      </c>
      <c r="AE296" s="283">
        <v>55</v>
      </c>
      <c r="AF296" s="283">
        <v>0</v>
      </c>
      <c r="AG296" s="283"/>
      <c r="AH296" s="283"/>
      <c r="AI296" s="283"/>
      <c r="AJ296" s="283">
        <v>0</v>
      </c>
      <c r="AK296" s="283">
        <v>0</v>
      </c>
      <c r="AL296" s="283"/>
      <c r="AM296" s="283"/>
      <c r="AN296" s="283"/>
      <c r="AO296" s="283"/>
      <c r="AP296" s="283"/>
      <c r="AQ296" s="283"/>
      <c r="AR296" s="283">
        <v>2</v>
      </c>
      <c r="AS296" s="283" t="s">
        <v>3963</v>
      </c>
      <c r="AT296" s="283" t="s">
        <v>774</v>
      </c>
      <c r="AU296" s="283"/>
      <c r="AV296" s="283"/>
      <c r="AW296" s="283"/>
      <c r="AX296" s="283"/>
      <c r="AY296" s="283">
        <v>15</v>
      </c>
      <c r="AZ296" s="283">
        <v>25</v>
      </c>
      <c r="BA296" s="283">
        <v>0.48</v>
      </c>
      <c r="BB296" s="283">
        <v>0.9</v>
      </c>
      <c r="BC296" s="283">
        <v>0</v>
      </c>
      <c r="BD296" s="283">
        <v>27</v>
      </c>
      <c r="BE296" s="283">
        <v>6</v>
      </c>
      <c r="BF296" s="283">
        <v>4</v>
      </c>
      <c r="BG296" s="283">
        <v>4</v>
      </c>
      <c r="BH296" s="283">
        <v>8</v>
      </c>
      <c r="BI296" s="283">
        <v>6</v>
      </c>
      <c r="BJ296" s="283">
        <v>0</v>
      </c>
      <c r="BK296" s="283">
        <v>11</v>
      </c>
      <c r="BL296" s="283">
        <v>2</v>
      </c>
      <c r="BM296" s="283">
        <v>22</v>
      </c>
      <c r="BN296" s="283">
        <v>0</v>
      </c>
      <c r="BO296" s="283" t="s">
        <v>3904</v>
      </c>
      <c r="BP296" s="283" t="s">
        <v>5001</v>
      </c>
      <c r="BQ296" s="283" t="s">
        <v>5379</v>
      </c>
      <c r="BR296" s="283" t="s">
        <v>5380</v>
      </c>
      <c r="BS296" s="283" t="s">
        <v>5004</v>
      </c>
    </row>
    <row r="297" spans="1:71">
      <c r="A297" s="283">
        <v>10032812</v>
      </c>
      <c r="B297" s="283" t="s">
        <v>4173</v>
      </c>
      <c r="C297" s="283">
        <v>3</v>
      </c>
      <c r="D297" s="283" t="s">
        <v>55</v>
      </c>
      <c r="E297" s="283" t="s">
        <v>3934</v>
      </c>
      <c r="F297" s="283" t="s">
        <v>3940</v>
      </c>
      <c r="G297" s="283" t="s">
        <v>3905</v>
      </c>
      <c r="H297" s="283">
        <v>43</v>
      </c>
      <c r="I297" s="283">
        <v>1</v>
      </c>
      <c r="J297" s="283">
        <v>3</v>
      </c>
      <c r="K297" s="283">
        <v>3</v>
      </c>
      <c r="L297" s="283">
        <v>17</v>
      </c>
      <c r="M297" s="283" t="s">
        <v>3941</v>
      </c>
      <c r="N297" s="283">
        <v>33</v>
      </c>
      <c r="O297" s="283">
        <v>20</v>
      </c>
      <c r="P297" s="283">
        <v>42</v>
      </c>
      <c r="Q297" s="283">
        <v>20</v>
      </c>
      <c r="R297" s="283">
        <v>19</v>
      </c>
      <c r="S297" s="283">
        <v>35</v>
      </c>
      <c r="T297" s="283">
        <v>31</v>
      </c>
      <c r="U297" s="283">
        <v>15</v>
      </c>
      <c r="V297" s="283">
        <v>20</v>
      </c>
      <c r="W297" s="283">
        <v>30</v>
      </c>
      <c r="X297" s="283">
        <v>35</v>
      </c>
      <c r="Y297" s="283">
        <v>86</v>
      </c>
      <c r="Z297" s="283">
        <v>36</v>
      </c>
      <c r="AA297" s="283">
        <v>76</v>
      </c>
      <c r="AB297" s="283">
        <v>13</v>
      </c>
      <c r="AC297" s="283">
        <v>48</v>
      </c>
      <c r="AD297" s="283">
        <v>0</v>
      </c>
      <c r="AE297" s="283">
        <v>0</v>
      </c>
      <c r="AF297" s="283">
        <v>2</v>
      </c>
      <c r="AG297" s="283">
        <v>2</v>
      </c>
      <c r="AH297" s="283">
        <v>2</v>
      </c>
      <c r="AI297" s="283"/>
      <c r="AJ297" s="283">
        <v>6</v>
      </c>
      <c r="AK297" s="283">
        <v>0</v>
      </c>
      <c r="AL297" s="283"/>
      <c r="AM297" s="283"/>
      <c r="AN297" s="283"/>
      <c r="AO297" s="283"/>
      <c r="AP297" s="283"/>
      <c r="AQ297" s="283"/>
      <c r="AR297" s="283">
        <v>3</v>
      </c>
      <c r="AS297" s="283" t="s">
        <v>3943</v>
      </c>
      <c r="AT297" s="283" t="s">
        <v>3944</v>
      </c>
      <c r="AU297" s="283"/>
      <c r="AV297" s="283"/>
      <c r="AW297" s="283"/>
      <c r="AX297" s="283"/>
      <c r="AY297" s="283">
        <v>40</v>
      </c>
      <c r="AZ297" s="283">
        <v>65</v>
      </c>
      <c r="BA297" s="283">
        <v>1.28</v>
      </c>
      <c r="BB297" s="283">
        <v>2.4</v>
      </c>
      <c r="BC297" s="283">
        <v>42</v>
      </c>
      <c r="BD297" s="283">
        <v>13</v>
      </c>
      <c r="BE297" s="283">
        <v>16</v>
      </c>
      <c r="BF297" s="283">
        <v>10</v>
      </c>
      <c r="BG297" s="283">
        <v>30</v>
      </c>
      <c r="BH297" s="283">
        <v>40</v>
      </c>
      <c r="BI297" s="283">
        <v>30</v>
      </c>
      <c r="BJ297" s="283">
        <v>0</v>
      </c>
      <c r="BK297" s="283">
        <v>1</v>
      </c>
      <c r="BL297" s="283">
        <v>4</v>
      </c>
      <c r="BM297" s="283">
        <v>4</v>
      </c>
      <c r="BN297" s="283">
        <v>2</v>
      </c>
      <c r="BO297" s="283" t="s">
        <v>3904</v>
      </c>
      <c r="BP297" s="283" t="s">
        <v>5001</v>
      </c>
      <c r="BQ297" s="283" t="s">
        <v>5381</v>
      </c>
      <c r="BR297" s="283" t="s">
        <v>5382</v>
      </c>
      <c r="BS297" s="283" t="s">
        <v>5004</v>
      </c>
    </row>
    <row r="298" spans="1:71">
      <c r="A298" s="283">
        <v>10032912</v>
      </c>
      <c r="B298" s="283" t="s">
        <v>4174</v>
      </c>
      <c r="C298" s="283">
        <v>4</v>
      </c>
      <c r="D298" s="283" t="s">
        <v>55</v>
      </c>
      <c r="E298" s="283" t="s">
        <v>3934</v>
      </c>
      <c r="F298" s="283" t="s">
        <v>3940</v>
      </c>
      <c r="G298" s="283" t="s">
        <v>3918</v>
      </c>
      <c r="H298" s="283">
        <v>45</v>
      </c>
      <c r="I298" s="283">
        <v>-1</v>
      </c>
      <c r="J298" s="283">
        <v>2</v>
      </c>
      <c r="K298" s="283">
        <v>2</v>
      </c>
      <c r="L298" s="283">
        <v>25</v>
      </c>
      <c r="M298" s="283" t="s">
        <v>3941</v>
      </c>
      <c r="N298" s="283">
        <v>32.5</v>
      </c>
      <c r="O298" s="283">
        <v>20</v>
      </c>
      <c r="P298" s="283">
        <v>38</v>
      </c>
      <c r="Q298" s="283">
        <v>25</v>
      </c>
      <c r="R298" s="283">
        <v>0</v>
      </c>
      <c r="S298" s="283">
        <v>0</v>
      </c>
      <c r="T298" s="283">
        <v>33</v>
      </c>
      <c r="U298" s="283">
        <v>20</v>
      </c>
      <c r="V298" s="283">
        <v>38</v>
      </c>
      <c r="W298" s="283">
        <v>30</v>
      </c>
      <c r="X298" s="283">
        <v>36</v>
      </c>
      <c r="Y298" s="283">
        <v>87</v>
      </c>
      <c r="Z298" s="283">
        <v>31</v>
      </c>
      <c r="AA298" s="283">
        <v>71</v>
      </c>
      <c r="AB298" s="283">
        <v>16</v>
      </c>
      <c r="AC298" s="283">
        <v>51</v>
      </c>
      <c r="AD298" s="283">
        <v>0</v>
      </c>
      <c r="AE298" s="283">
        <v>0</v>
      </c>
      <c r="AF298" s="283">
        <v>2</v>
      </c>
      <c r="AG298" s="283">
        <v>2</v>
      </c>
      <c r="AH298" s="283">
        <v>2</v>
      </c>
      <c r="AI298" s="283"/>
      <c r="AJ298" s="283">
        <v>6</v>
      </c>
      <c r="AK298" s="283">
        <v>0</v>
      </c>
      <c r="AL298" s="283"/>
      <c r="AM298" s="283"/>
      <c r="AN298" s="283"/>
      <c r="AO298" s="283"/>
      <c r="AP298" s="283"/>
      <c r="AQ298" s="283"/>
      <c r="AR298" s="283">
        <v>3</v>
      </c>
      <c r="AS298" s="283" t="s">
        <v>3947</v>
      </c>
      <c r="AT298" s="283" t="s">
        <v>4014</v>
      </c>
      <c r="AU298" s="283"/>
      <c r="AV298" s="283"/>
      <c r="AW298" s="283"/>
      <c r="AX298" s="283"/>
      <c r="AY298" s="283">
        <v>40</v>
      </c>
      <c r="AZ298" s="283">
        <v>70</v>
      </c>
      <c r="BA298" s="283">
        <v>1.28</v>
      </c>
      <c r="BB298" s="283">
        <v>2.4</v>
      </c>
      <c r="BC298" s="283">
        <v>38</v>
      </c>
      <c r="BD298" s="283">
        <v>0</v>
      </c>
      <c r="BE298" s="283">
        <v>17</v>
      </c>
      <c r="BF298" s="283">
        <v>26</v>
      </c>
      <c r="BG298" s="283">
        <v>30</v>
      </c>
      <c r="BH298" s="283">
        <v>40</v>
      </c>
      <c r="BI298" s="283">
        <v>30</v>
      </c>
      <c r="BJ298" s="283">
        <v>0</v>
      </c>
      <c r="BK298" s="283">
        <v>0</v>
      </c>
      <c r="BL298" s="283">
        <v>5</v>
      </c>
      <c r="BM298" s="283">
        <v>5</v>
      </c>
      <c r="BN298" s="283">
        <v>1</v>
      </c>
      <c r="BO298" s="283" t="s">
        <v>3904</v>
      </c>
      <c r="BP298" s="283" t="s">
        <v>5001</v>
      </c>
      <c r="BQ298" s="283"/>
      <c r="BR298" s="283" t="s">
        <v>5383</v>
      </c>
      <c r="BS298" s="283" t="s">
        <v>5004</v>
      </c>
    </row>
    <row r="299" spans="1:71">
      <c r="A299" s="283">
        <v>10033011</v>
      </c>
      <c r="B299" s="283" t="s">
        <v>4175</v>
      </c>
      <c r="C299" s="283">
        <v>4</v>
      </c>
      <c r="D299" s="283" t="s">
        <v>53</v>
      </c>
      <c r="E299" s="283" t="s">
        <v>3957</v>
      </c>
      <c r="F299" s="283" t="s">
        <v>3940</v>
      </c>
      <c r="G299" s="283" t="s">
        <v>3898</v>
      </c>
      <c r="H299" s="283">
        <v>24</v>
      </c>
      <c r="I299" s="283">
        <v>0</v>
      </c>
      <c r="J299" s="283">
        <v>1</v>
      </c>
      <c r="K299" s="283">
        <v>2</v>
      </c>
      <c r="L299" s="283">
        <v>12</v>
      </c>
      <c r="M299" s="283" t="s">
        <v>3930</v>
      </c>
      <c r="N299" s="283">
        <v>30</v>
      </c>
      <c r="O299" s="283">
        <v>10</v>
      </c>
      <c r="P299" s="283">
        <v>10</v>
      </c>
      <c r="Q299" s="283">
        <v>20</v>
      </c>
      <c r="R299" s="283">
        <v>22</v>
      </c>
      <c r="S299" s="283">
        <v>50</v>
      </c>
      <c r="T299" s="283">
        <v>8</v>
      </c>
      <c r="U299" s="283">
        <v>15</v>
      </c>
      <c r="V299" s="283">
        <v>45</v>
      </c>
      <c r="W299" s="283">
        <v>30</v>
      </c>
      <c r="X299" s="283">
        <v>31</v>
      </c>
      <c r="Y299" s="283">
        <v>83</v>
      </c>
      <c r="Z299" s="283">
        <v>34</v>
      </c>
      <c r="AA299" s="283">
        <v>74</v>
      </c>
      <c r="AB299" s="283">
        <v>10</v>
      </c>
      <c r="AC299" s="283">
        <v>20</v>
      </c>
      <c r="AD299" s="283">
        <v>48</v>
      </c>
      <c r="AE299" s="283">
        <v>78</v>
      </c>
      <c r="AF299" s="283">
        <v>0</v>
      </c>
      <c r="AG299" s="283"/>
      <c r="AH299" s="283"/>
      <c r="AI299" s="283"/>
      <c r="AJ299" s="283">
        <v>0</v>
      </c>
      <c r="AK299" s="283">
        <v>0</v>
      </c>
      <c r="AL299" s="283"/>
      <c r="AM299" s="283"/>
      <c r="AN299" s="283"/>
      <c r="AO299" s="283"/>
      <c r="AP299" s="283"/>
      <c r="AQ299" s="283"/>
      <c r="AR299" s="283">
        <v>2</v>
      </c>
      <c r="AS299" s="283" t="s">
        <v>4176</v>
      </c>
      <c r="AT299" s="283" t="s">
        <v>3968</v>
      </c>
      <c r="AU299" s="283"/>
      <c r="AV299" s="283"/>
      <c r="AW299" s="283"/>
      <c r="AX299" s="283"/>
      <c r="AY299" s="283">
        <v>15</v>
      </c>
      <c r="AZ299" s="283">
        <v>25</v>
      </c>
      <c r="BA299" s="283">
        <v>0.48</v>
      </c>
      <c r="BB299" s="283">
        <v>0.9</v>
      </c>
      <c r="BC299" s="283">
        <v>3</v>
      </c>
      <c r="BD299" s="283">
        <v>22</v>
      </c>
      <c r="BE299" s="283">
        <v>8</v>
      </c>
      <c r="BF299" s="283">
        <v>9</v>
      </c>
      <c r="BG299" s="283">
        <v>4</v>
      </c>
      <c r="BH299" s="283">
        <v>8</v>
      </c>
      <c r="BI299" s="283">
        <v>6</v>
      </c>
      <c r="BJ299" s="283">
        <v>0</v>
      </c>
      <c r="BK299" s="283">
        <v>2</v>
      </c>
      <c r="BL299" s="283">
        <v>6</v>
      </c>
      <c r="BM299" s="283">
        <v>5</v>
      </c>
      <c r="BN299" s="283">
        <v>0</v>
      </c>
      <c r="BO299" s="283" t="s">
        <v>3904</v>
      </c>
      <c r="BP299" s="283" t="s">
        <v>5001</v>
      </c>
      <c r="BQ299" s="283" t="s">
        <v>5201</v>
      </c>
      <c r="BR299" s="283" t="s">
        <v>5384</v>
      </c>
      <c r="BS299" s="283" t="s">
        <v>5004</v>
      </c>
    </row>
    <row r="300" spans="1:71">
      <c r="A300" s="283">
        <v>10033113</v>
      </c>
      <c r="B300" s="283" t="s">
        <v>1034</v>
      </c>
      <c r="C300" s="283">
        <v>6</v>
      </c>
      <c r="D300" s="283" t="s">
        <v>56</v>
      </c>
      <c r="E300" s="283" t="s">
        <v>3896</v>
      </c>
      <c r="F300" s="283" t="s">
        <v>3897</v>
      </c>
      <c r="G300" s="283" t="s">
        <v>3898</v>
      </c>
      <c r="H300" s="283">
        <v>80</v>
      </c>
      <c r="I300" s="283">
        <v>0</v>
      </c>
      <c r="J300" s="283">
        <v>4</v>
      </c>
      <c r="K300" s="283">
        <v>5</v>
      </c>
      <c r="L300" s="283">
        <v>6</v>
      </c>
      <c r="M300" s="283" t="s">
        <v>3899</v>
      </c>
      <c r="N300" s="283">
        <v>35</v>
      </c>
      <c r="O300" s="283">
        <v>25</v>
      </c>
      <c r="P300" s="283">
        <v>93</v>
      </c>
      <c r="Q300" s="283">
        <v>25</v>
      </c>
      <c r="R300" s="283">
        <v>8</v>
      </c>
      <c r="S300" s="283">
        <v>30</v>
      </c>
      <c r="T300" s="283">
        <v>58</v>
      </c>
      <c r="U300" s="283">
        <v>25</v>
      </c>
      <c r="V300" s="283">
        <v>20</v>
      </c>
      <c r="W300" s="283">
        <v>30</v>
      </c>
      <c r="X300" s="283">
        <v>40</v>
      </c>
      <c r="Y300" s="283">
        <v>91</v>
      </c>
      <c r="Z300" s="283">
        <v>29</v>
      </c>
      <c r="AA300" s="283">
        <v>49</v>
      </c>
      <c r="AB300" s="283">
        <v>15</v>
      </c>
      <c r="AC300" s="283">
        <v>40</v>
      </c>
      <c r="AD300" s="283">
        <v>0</v>
      </c>
      <c r="AE300" s="283">
        <v>0</v>
      </c>
      <c r="AF300" s="283">
        <v>0</v>
      </c>
      <c r="AG300" s="283"/>
      <c r="AH300" s="283"/>
      <c r="AI300" s="283"/>
      <c r="AJ300" s="283">
        <v>0</v>
      </c>
      <c r="AK300" s="283">
        <v>0</v>
      </c>
      <c r="AL300" s="283"/>
      <c r="AM300" s="283"/>
      <c r="AN300" s="283"/>
      <c r="AO300" s="283"/>
      <c r="AP300" s="283"/>
      <c r="AQ300" s="283"/>
      <c r="AR300" s="283">
        <v>4</v>
      </c>
      <c r="AS300" s="283" t="s">
        <v>4177</v>
      </c>
      <c r="AT300" s="283"/>
      <c r="AU300" s="283"/>
      <c r="AV300" s="283"/>
      <c r="AW300" s="283" t="s">
        <v>4178</v>
      </c>
      <c r="AX300" s="283"/>
      <c r="AY300" s="283">
        <v>70</v>
      </c>
      <c r="AZ300" s="283">
        <v>120</v>
      </c>
      <c r="BA300" s="283">
        <v>2.88</v>
      </c>
      <c r="BB300" s="283">
        <v>5.4</v>
      </c>
      <c r="BC300" s="283">
        <v>99</v>
      </c>
      <c r="BD300" s="283">
        <v>0</v>
      </c>
      <c r="BE300" s="283">
        <v>58</v>
      </c>
      <c r="BF300" s="283">
        <v>10</v>
      </c>
      <c r="BG300" s="283">
        <v>40</v>
      </c>
      <c r="BH300" s="283">
        <v>50</v>
      </c>
      <c r="BI300" s="283">
        <v>40</v>
      </c>
      <c r="BJ300" s="283">
        <v>0</v>
      </c>
      <c r="BK300" s="283">
        <v>0</v>
      </c>
      <c r="BL300" s="283">
        <v>5</v>
      </c>
      <c r="BM300" s="283">
        <v>9</v>
      </c>
      <c r="BN300" s="283">
        <v>0</v>
      </c>
      <c r="BO300" s="283" t="s">
        <v>3904</v>
      </c>
      <c r="BP300" s="283" t="s">
        <v>5001</v>
      </c>
      <c r="BQ300" s="283"/>
      <c r="BR300" s="283"/>
      <c r="BS300" s="283" t="s">
        <v>5004</v>
      </c>
    </row>
    <row r="301" spans="1:71">
      <c r="A301" s="283">
        <v>10033212</v>
      </c>
      <c r="B301" s="283" t="s">
        <v>1036</v>
      </c>
      <c r="C301" s="283">
        <v>4</v>
      </c>
      <c r="D301" s="283" t="s">
        <v>59</v>
      </c>
      <c r="E301" s="283" t="s">
        <v>3934</v>
      </c>
      <c r="F301" s="283" t="s">
        <v>3935</v>
      </c>
      <c r="G301" s="283" t="s">
        <v>3905</v>
      </c>
      <c r="H301" s="283">
        <v>40</v>
      </c>
      <c r="I301" s="283">
        <v>0</v>
      </c>
      <c r="J301" s="283">
        <v>1</v>
      </c>
      <c r="K301" s="283">
        <v>2</v>
      </c>
      <c r="L301" s="283">
        <v>10</v>
      </c>
      <c r="M301" s="283" t="s">
        <v>3930</v>
      </c>
      <c r="N301" s="283">
        <v>21</v>
      </c>
      <c r="O301" s="283">
        <v>20</v>
      </c>
      <c r="P301" s="283">
        <v>0</v>
      </c>
      <c r="Q301" s="283">
        <v>20</v>
      </c>
      <c r="R301" s="283">
        <v>0</v>
      </c>
      <c r="S301" s="283">
        <v>0</v>
      </c>
      <c r="T301" s="283">
        <v>8</v>
      </c>
      <c r="U301" s="283">
        <v>20</v>
      </c>
      <c r="V301" s="283">
        <v>25</v>
      </c>
      <c r="W301" s="283">
        <v>30</v>
      </c>
      <c r="X301" s="283">
        <v>34</v>
      </c>
      <c r="Y301" s="283">
        <v>85</v>
      </c>
      <c r="Z301" s="283">
        <v>16</v>
      </c>
      <c r="AA301" s="283">
        <v>36</v>
      </c>
      <c r="AB301" s="283">
        <v>36</v>
      </c>
      <c r="AC301" s="283">
        <v>61</v>
      </c>
      <c r="AD301" s="283">
        <v>0</v>
      </c>
      <c r="AE301" s="283">
        <v>0</v>
      </c>
      <c r="AF301" s="283">
        <v>17</v>
      </c>
      <c r="AG301" s="283">
        <v>10</v>
      </c>
      <c r="AH301" s="283">
        <v>6</v>
      </c>
      <c r="AI301" s="283"/>
      <c r="AJ301" s="283">
        <v>33</v>
      </c>
      <c r="AK301" s="283">
        <v>0</v>
      </c>
      <c r="AL301" s="283"/>
      <c r="AM301" s="283"/>
      <c r="AN301" s="283"/>
      <c r="AO301" s="283"/>
      <c r="AP301" s="283"/>
      <c r="AQ301" s="283"/>
      <c r="AR301" s="283">
        <v>3</v>
      </c>
      <c r="AS301" s="283" t="s">
        <v>3933</v>
      </c>
      <c r="AT301" s="283" t="s">
        <v>4179</v>
      </c>
      <c r="AU301" s="283"/>
      <c r="AV301" s="283"/>
      <c r="AW301" s="283"/>
      <c r="AX301" s="283"/>
      <c r="AY301" s="283">
        <v>35</v>
      </c>
      <c r="AZ301" s="283">
        <v>40</v>
      </c>
      <c r="BA301" s="283">
        <v>1.28</v>
      </c>
      <c r="BB301" s="283">
        <v>2.4</v>
      </c>
      <c r="BC301" s="283">
        <v>0</v>
      </c>
      <c r="BD301" s="283">
        <v>0</v>
      </c>
      <c r="BE301" s="283">
        <v>4</v>
      </c>
      <c r="BF301" s="283">
        <v>25</v>
      </c>
      <c r="BG301" s="283">
        <v>20</v>
      </c>
      <c r="BH301" s="283">
        <v>30</v>
      </c>
      <c r="BI301" s="283">
        <v>50</v>
      </c>
      <c r="BJ301" s="283">
        <v>20</v>
      </c>
      <c r="BK301" s="283">
        <v>2</v>
      </c>
      <c r="BL301" s="283">
        <v>3</v>
      </c>
      <c r="BM301" s="283">
        <v>0</v>
      </c>
      <c r="BN301" s="283">
        <v>5</v>
      </c>
      <c r="BO301" s="283" t="s">
        <v>3904</v>
      </c>
      <c r="BP301" s="283" t="s">
        <v>5001</v>
      </c>
      <c r="BQ301" s="283" t="s">
        <v>5385</v>
      </c>
      <c r="BR301" s="283" t="s">
        <v>5386</v>
      </c>
      <c r="BS301" s="283" t="s">
        <v>5004</v>
      </c>
    </row>
    <row r="302" spans="1:71">
      <c r="A302" s="283">
        <v>10033312</v>
      </c>
      <c r="B302" s="283" t="s">
        <v>1040</v>
      </c>
      <c r="C302" s="283">
        <v>5</v>
      </c>
      <c r="D302" s="283" t="s">
        <v>54</v>
      </c>
      <c r="E302" s="283" t="s">
        <v>3934</v>
      </c>
      <c r="F302" s="283" t="s">
        <v>3940</v>
      </c>
      <c r="G302" s="283" t="s">
        <v>3978</v>
      </c>
      <c r="H302" s="283">
        <v>32</v>
      </c>
      <c r="I302" s="283">
        <v>0</v>
      </c>
      <c r="J302" s="283">
        <v>1</v>
      </c>
      <c r="K302" s="283">
        <v>2</v>
      </c>
      <c r="L302" s="283">
        <v>20</v>
      </c>
      <c r="M302" s="283" t="s">
        <v>3941</v>
      </c>
      <c r="N302" s="283">
        <v>33.5</v>
      </c>
      <c r="O302" s="283">
        <v>15</v>
      </c>
      <c r="P302" s="283">
        <v>27</v>
      </c>
      <c r="Q302" s="283">
        <v>25</v>
      </c>
      <c r="R302" s="283">
        <v>0</v>
      </c>
      <c r="S302" s="283">
        <v>0</v>
      </c>
      <c r="T302" s="283">
        <v>32</v>
      </c>
      <c r="U302" s="283">
        <v>20</v>
      </c>
      <c r="V302" s="283">
        <v>80</v>
      </c>
      <c r="W302" s="283">
        <v>30</v>
      </c>
      <c r="X302" s="283">
        <v>33</v>
      </c>
      <c r="Y302" s="283">
        <v>85</v>
      </c>
      <c r="Z302" s="283">
        <v>32</v>
      </c>
      <c r="AA302" s="283">
        <v>67</v>
      </c>
      <c r="AB302" s="283">
        <v>20</v>
      </c>
      <c r="AC302" s="283">
        <v>30</v>
      </c>
      <c r="AD302" s="283">
        <v>42</v>
      </c>
      <c r="AE302" s="283">
        <v>62</v>
      </c>
      <c r="AF302" s="283">
        <v>0</v>
      </c>
      <c r="AG302" s="283"/>
      <c r="AH302" s="283"/>
      <c r="AI302" s="283"/>
      <c r="AJ302" s="283">
        <v>0</v>
      </c>
      <c r="AK302" s="283">
        <v>0</v>
      </c>
      <c r="AL302" s="283"/>
      <c r="AM302" s="283"/>
      <c r="AN302" s="283"/>
      <c r="AO302" s="283"/>
      <c r="AP302" s="283"/>
      <c r="AQ302" s="283"/>
      <c r="AR302" s="283">
        <v>3</v>
      </c>
      <c r="AS302" s="283" t="s">
        <v>4180</v>
      </c>
      <c r="AT302" s="283" t="s">
        <v>4181</v>
      </c>
      <c r="AU302" s="283"/>
      <c r="AV302" s="283"/>
      <c r="AW302" s="283"/>
      <c r="AX302" s="283"/>
      <c r="AY302" s="283">
        <v>20</v>
      </c>
      <c r="AZ302" s="283">
        <v>25</v>
      </c>
      <c r="BA302" s="283">
        <v>0.8</v>
      </c>
      <c r="BB302" s="283">
        <v>1.5</v>
      </c>
      <c r="BC302" s="283">
        <v>14</v>
      </c>
      <c r="BD302" s="283">
        <v>0</v>
      </c>
      <c r="BE302" s="283">
        <v>16</v>
      </c>
      <c r="BF302" s="283">
        <v>84</v>
      </c>
      <c r="BG302" s="283">
        <v>10</v>
      </c>
      <c r="BH302" s="283">
        <v>16</v>
      </c>
      <c r="BI302" s="283">
        <v>10</v>
      </c>
      <c r="BJ302" s="283">
        <v>0</v>
      </c>
      <c r="BK302" s="283">
        <v>0</v>
      </c>
      <c r="BL302" s="283">
        <v>5</v>
      </c>
      <c r="BM302" s="283">
        <v>10</v>
      </c>
      <c r="BN302" s="283">
        <v>0</v>
      </c>
      <c r="BO302" s="283" t="s">
        <v>3904</v>
      </c>
      <c r="BP302" s="283" t="s">
        <v>5001</v>
      </c>
      <c r="BQ302" s="283"/>
      <c r="BR302" s="283"/>
      <c r="BS302" s="283" t="s">
        <v>5004</v>
      </c>
    </row>
    <row r="303" spans="1:71">
      <c r="A303" s="283">
        <v>10033411</v>
      </c>
      <c r="B303" s="283" t="s">
        <v>4182</v>
      </c>
      <c r="C303" s="283">
        <v>4</v>
      </c>
      <c r="D303" s="283" t="s">
        <v>53</v>
      </c>
      <c r="E303" s="283" t="s">
        <v>3957</v>
      </c>
      <c r="F303" s="283" t="s">
        <v>3940</v>
      </c>
      <c r="G303" s="283" t="s">
        <v>559</v>
      </c>
      <c r="H303" s="283">
        <v>23</v>
      </c>
      <c r="I303" s="283">
        <v>1</v>
      </c>
      <c r="J303" s="283">
        <v>1</v>
      </c>
      <c r="K303" s="283">
        <v>2</v>
      </c>
      <c r="L303" s="283">
        <v>10</v>
      </c>
      <c r="M303" s="283" t="s">
        <v>3930</v>
      </c>
      <c r="N303" s="283">
        <v>33.5</v>
      </c>
      <c r="O303" s="283">
        <v>10</v>
      </c>
      <c r="P303" s="283">
        <v>10</v>
      </c>
      <c r="Q303" s="283">
        <v>20</v>
      </c>
      <c r="R303" s="283">
        <v>26</v>
      </c>
      <c r="S303" s="283">
        <v>50</v>
      </c>
      <c r="T303" s="283">
        <v>9</v>
      </c>
      <c r="U303" s="283">
        <v>15</v>
      </c>
      <c r="V303" s="283">
        <v>32</v>
      </c>
      <c r="W303" s="283">
        <v>30</v>
      </c>
      <c r="X303" s="283">
        <v>30</v>
      </c>
      <c r="Y303" s="283">
        <v>82</v>
      </c>
      <c r="Z303" s="283">
        <v>36</v>
      </c>
      <c r="AA303" s="283">
        <v>76</v>
      </c>
      <c r="AB303" s="283">
        <v>7</v>
      </c>
      <c r="AC303" s="283">
        <v>17</v>
      </c>
      <c r="AD303" s="283">
        <v>30</v>
      </c>
      <c r="AE303" s="283">
        <v>60</v>
      </c>
      <c r="AF303" s="283">
        <v>0</v>
      </c>
      <c r="AG303" s="283"/>
      <c r="AH303" s="283"/>
      <c r="AI303" s="283"/>
      <c r="AJ303" s="283">
        <v>0</v>
      </c>
      <c r="AK303" s="283">
        <v>0</v>
      </c>
      <c r="AL303" s="283"/>
      <c r="AM303" s="283"/>
      <c r="AN303" s="283"/>
      <c r="AO303" s="283"/>
      <c r="AP303" s="283"/>
      <c r="AQ303" s="283"/>
      <c r="AR303" s="283">
        <v>2</v>
      </c>
      <c r="AS303" s="283" t="s">
        <v>4183</v>
      </c>
      <c r="AT303" s="283" t="s">
        <v>4184</v>
      </c>
      <c r="AU303" s="283"/>
      <c r="AV303" s="283"/>
      <c r="AW303" s="283"/>
      <c r="AX303" s="283"/>
      <c r="AY303" s="283">
        <v>15</v>
      </c>
      <c r="AZ303" s="283">
        <v>25</v>
      </c>
      <c r="BA303" s="283">
        <v>0.48</v>
      </c>
      <c r="BB303" s="283">
        <v>0.9</v>
      </c>
      <c r="BC303" s="283">
        <v>0</v>
      </c>
      <c r="BD303" s="283">
        <v>26</v>
      </c>
      <c r="BE303" s="283">
        <v>9</v>
      </c>
      <c r="BF303" s="283">
        <v>0</v>
      </c>
      <c r="BG303" s="283">
        <v>4</v>
      </c>
      <c r="BH303" s="283">
        <v>8</v>
      </c>
      <c r="BI303" s="283">
        <v>6</v>
      </c>
      <c r="BJ303" s="283">
        <v>0</v>
      </c>
      <c r="BK303" s="283">
        <v>0</v>
      </c>
      <c r="BL303" s="283">
        <v>3</v>
      </c>
      <c r="BM303" s="283">
        <v>6</v>
      </c>
      <c r="BN303" s="283">
        <v>0</v>
      </c>
      <c r="BO303" s="283" t="s">
        <v>3904</v>
      </c>
      <c r="BP303" s="283" t="s">
        <v>5001</v>
      </c>
      <c r="BQ303" s="283" t="s">
        <v>5385</v>
      </c>
      <c r="BR303" s="283" t="s">
        <v>5387</v>
      </c>
      <c r="BS303" s="283" t="s">
        <v>5004</v>
      </c>
    </row>
    <row r="304" spans="1:71">
      <c r="A304" s="283">
        <v>10033511</v>
      </c>
      <c r="B304" s="283" t="s">
        <v>1041</v>
      </c>
      <c r="C304" s="283">
        <v>4</v>
      </c>
      <c r="D304" s="283" t="s">
        <v>53</v>
      </c>
      <c r="E304" s="283" t="s">
        <v>3957</v>
      </c>
      <c r="F304" s="283" t="s">
        <v>3940</v>
      </c>
      <c r="G304" s="283" t="s">
        <v>3978</v>
      </c>
      <c r="H304" s="283">
        <v>24</v>
      </c>
      <c r="I304" s="283">
        <v>0</v>
      </c>
      <c r="J304" s="283">
        <v>1</v>
      </c>
      <c r="K304" s="283">
        <v>2</v>
      </c>
      <c r="L304" s="283">
        <v>10</v>
      </c>
      <c r="M304" s="283" t="s">
        <v>3930</v>
      </c>
      <c r="N304" s="283">
        <v>42</v>
      </c>
      <c r="O304" s="283">
        <v>10</v>
      </c>
      <c r="P304" s="283">
        <v>17</v>
      </c>
      <c r="Q304" s="283">
        <v>25</v>
      </c>
      <c r="R304" s="283">
        <v>25</v>
      </c>
      <c r="S304" s="283">
        <v>50</v>
      </c>
      <c r="T304" s="283">
        <v>10</v>
      </c>
      <c r="U304" s="283">
        <v>15</v>
      </c>
      <c r="V304" s="283">
        <v>18</v>
      </c>
      <c r="W304" s="283">
        <v>30</v>
      </c>
      <c r="X304" s="283">
        <v>30</v>
      </c>
      <c r="Y304" s="283">
        <v>82</v>
      </c>
      <c r="Z304" s="283">
        <v>48</v>
      </c>
      <c r="AA304" s="283">
        <v>88</v>
      </c>
      <c r="AB304" s="283">
        <v>9</v>
      </c>
      <c r="AC304" s="283">
        <v>19</v>
      </c>
      <c r="AD304" s="283">
        <v>22</v>
      </c>
      <c r="AE304" s="283">
        <v>52</v>
      </c>
      <c r="AF304" s="283">
        <v>0</v>
      </c>
      <c r="AG304" s="283"/>
      <c r="AH304" s="283"/>
      <c r="AI304" s="283"/>
      <c r="AJ304" s="283">
        <v>0</v>
      </c>
      <c r="AK304" s="283">
        <v>45</v>
      </c>
      <c r="AL304" s="283">
        <v>500</v>
      </c>
      <c r="AM304" s="283">
        <v>500</v>
      </c>
      <c r="AN304" s="283">
        <v>500</v>
      </c>
      <c r="AO304" s="283">
        <v>300</v>
      </c>
      <c r="AP304" s="283" t="s">
        <v>3958</v>
      </c>
      <c r="AQ304" s="283">
        <v>10</v>
      </c>
      <c r="AR304" s="283">
        <v>2</v>
      </c>
      <c r="AS304" s="283" t="s">
        <v>4185</v>
      </c>
      <c r="AT304" s="283"/>
      <c r="AU304" s="283"/>
      <c r="AV304" s="283"/>
      <c r="AW304" s="283"/>
      <c r="AX304" s="283"/>
      <c r="AY304" s="283">
        <v>10</v>
      </c>
      <c r="AZ304" s="283">
        <v>20</v>
      </c>
      <c r="BA304" s="283">
        <v>0.48</v>
      </c>
      <c r="BB304" s="283">
        <v>0.9</v>
      </c>
      <c r="BC304" s="283">
        <v>0</v>
      </c>
      <c r="BD304" s="283">
        <v>25</v>
      </c>
      <c r="BE304" s="283">
        <v>10</v>
      </c>
      <c r="BF304" s="283">
        <v>0</v>
      </c>
      <c r="BG304" s="283">
        <v>4</v>
      </c>
      <c r="BH304" s="283">
        <v>8</v>
      </c>
      <c r="BI304" s="283">
        <v>6</v>
      </c>
      <c r="BJ304" s="283">
        <v>0</v>
      </c>
      <c r="BK304" s="283">
        <v>0</v>
      </c>
      <c r="BL304" s="283">
        <v>2</v>
      </c>
      <c r="BM304" s="283">
        <v>2</v>
      </c>
      <c r="BN304" s="283">
        <v>0</v>
      </c>
      <c r="BO304" s="283" t="s">
        <v>3904</v>
      </c>
      <c r="BP304" s="283" t="s">
        <v>5001</v>
      </c>
      <c r="BQ304" s="283"/>
      <c r="BR304" s="283"/>
      <c r="BS304" s="283" t="s">
        <v>5004</v>
      </c>
    </row>
    <row r="305" spans="1:71">
      <c r="A305" s="283">
        <v>10033611</v>
      </c>
      <c r="B305" s="283" t="s">
        <v>4186</v>
      </c>
      <c r="C305" s="283">
        <v>3</v>
      </c>
      <c r="D305" s="283" t="s">
        <v>53</v>
      </c>
      <c r="E305" s="283" t="s">
        <v>3957</v>
      </c>
      <c r="F305" s="283" t="s">
        <v>3940</v>
      </c>
      <c r="G305" s="283" t="s">
        <v>3905</v>
      </c>
      <c r="H305" s="283">
        <v>13</v>
      </c>
      <c r="I305" s="283">
        <v>-1</v>
      </c>
      <c r="J305" s="283">
        <v>1</v>
      </c>
      <c r="K305" s="283">
        <v>2</v>
      </c>
      <c r="L305" s="283">
        <v>15</v>
      </c>
      <c r="M305" s="283" t="s">
        <v>3930</v>
      </c>
      <c r="N305" s="283">
        <v>27.8</v>
      </c>
      <c r="O305" s="283">
        <v>10</v>
      </c>
      <c r="P305" s="283">
        <v>6</v>
      </c>
      <c r="Q305" s="283">
        <v>20</v>
      </c>
      <c r="R305" s="283">
        <v>16</v>
      </c>
      <c r="S305" s="283">
        <v>50</v>
      </c>
      <c r="T305" s="283">
        <v>4</v>
      </c>
      <c r="U305" s="283">
        <v>15</v>
      </c>
      <c r="V305" s="283">
        <v>22</v>
      </c>
      <c r="W305" s="283">
        <v>30</v>
      </c>
      <c r="X305" s="283">
        <v>30</v>
      </c>
      <c r="Y305" s="283">
        <v>82</v>
      </c>
      <c r="Z305" s="283">
        <v>35</v>
      </c>
      <c r="AA305" s="283">
        <v>75</v>
      </c>
      <c r="AB305" s="283">
        <v>5</v>
      </c>
      <c r="AC305" s="283">
        <v>15</v>
      </c>
      <c r="AD305" s="283">
        <v>30</v>
      </c>
      <c r="AE305" s="283">
        <v>60</v>
      </c>
      <c r="AF305" s="283">
        <v>0</v>
      </c>
      <c r="AG305" s="283"/>
      <c r="AH305" s="283"/>
      <c r="AI305" s="283"/>
      <c r="AJ305" s="283">
        <v>0</v>
      </c>
      <c r="AK305" s="283">
        <v>0</v>
      </c>
      <c r="AL305" s="283"/>
      <c r="AM305" s="283"/>
      <c r="AN305" s="283"/>
      <c r="AO305" s="283"/>
      <c r="AP305" s="283"/>
      <c r="AQ305" s="283"/>
      <c r="AR305" s="283">
        <v>2</v>
      </c>
      <c r="AS305" s="283" t="s">
        <v>4108</v>
      </c>
      <c r="AT305" s="283" t="s">
        <v>3948</v>
      </c>
      <c r="AU305" s="283"/>
      <c r="AV305" s="283"/>
      <c r="AW305" s="283"/>
      <c r="AX305" s="283"/>
      <c r="AY305" s="283">
        <v>15</v>
      </c>
      <c r="AZ305" s="283">
        <v>20</v>
      </c>
      <c r="BA305" s="283">
        <v>0.48</v>
      </c>
      <c r="BB305" s="283">
        <v>0.9</v>
      </c>
      <c r="BC305" s="283">
        <v>0</v>
      </c>
      <c r="BD305" s="283">
        <v>19</v>
      </c>
      <c r="BE305" s="283">
        <v>4</v>
      </c>
      <c r="BF305" s="283">
        <v>0</v>
      </c>
      <c r="BG305" s="283">
        <v>4</v>
      </c>
      <c r="BH305" s="283">
        <v>8</v>
      </c>
      <c r="BI305" s="283">
        <v>6</v>
      </c>
      <c r="BJ305" s="283">
        <v>0</v>
      </c>
      <c r="BK305" s="283">
        <v>2</v>
      </c>
      <c r="BL305" s="283">
        <v>5</v>
      </c>
      <c r="BM305" s="283">
        <v>4</v>
      </c>
      <c r="BN305" s="283">
        <v>0</v>
      </c>
      <c r="BO305" s="283" t="s">
        <v>3904</v>
      </c>
      <c r="BP305" s="283" t="s">
        <v>5001</v>
      </c>
      <c r="BQ305" s="283" t="s">
        <v>5388</v>
      </c>
      <c r="BR305" s="283" t="s">
        <v>5389</v>
      </c>
      <c r="BS305" s="283" t="s">
        <v>5004</v>
      </c>
    </row>
    <row r="306" spans="1:71">
      <c r="A306" s="283">
        <v>10033712</v>
      </c>
      <c r="B306" s="283" t="s">
        <v>4187</v>
      </c>
      <c r="C306" s="283">
        <v>5</v>
      </c>
      <c r="D306" s="283" t="s">
        <v>54</v>
      </c>
      <c r="E306" s="283" t="s">
        <v>3934</v>
      </c>
      <c r="F306" s="283" t="s">
        <v>3940</v>
      </c>
      <c r="G306" s="283" t="s">
        <v>3922</v>
      </c>
      <c r="H306" s="283">
        <v>24</v>
      </c>
      <c r="I306" s="283">
        <v>0</v>
      </c>
      <c r="J306" s="283">
        <v>1</v>
      </c>
      <c r="K306" s="283">
        <v>2</v>
      </c>
      <c r="L306" s="283">
        <v>23</v>
      </c>
      <c r="M306" s="283" t="s">
        <v>3941</v>
      </c>
      <c r="N306" s="283">
        <v>40</v>
      </c>
      <c r="O306" s="283">
        <v>15</v>
      </c>
      <c r="P306" s="283">
        <v>18</v>
      </c>
      <c r="Q306" s="283">
        <v>25</v>
      </c>
      <c r="R306" s="283">
        <v>24</v>
      </c>
      <c r="S306" s="283">
        <v>35</v>
      </c>
      <c r="T306" s="283">
        <v>12</v>
      </c>
      <c r="U306" s="283">
        <v>15</v>
      </c>
      <c r="V306" s="283">
        <v>20</v>
      </c>
      <c r="W306" s="283">
        <v>30</v>
      </c>
      <c r="X306" s="283">
        <v>34</v>
      </c>
      <c r="Y306" s="283">
        <v>86</v>
      </c>
      <c r="Z306" s="283">
        <v>47</v>
      </c>
      <c r="AA306" s="283">
        <v>87</v>
      </c>
      <c r="AB306" s="283">
        <v>10</v>
      </c>
      <c r="AC306" s="283">
        <v>20</v>
      </c>
      <c r="AD306" s="283">
        <v>24</v>
      </c>
      <c r="AE306" s="283">
        <v>54</v>
      </c>
      <c r="AF306" s="283">
        <v>0</v>
      </c>
      <c r="AG306" s="283"/>
      <c r="AH306" s="283"/>
      <c r="AI306" s="283"/>
      <c r="AJ306" s="283">
        <v>0</v>
      </c>
      <c r="AK306" s="283">
        <v>0</v>
      </c>
      <c r="AL306" s="283"/>
      <c r="AM306" s="283"/>
      <c r="AN306" s="283"/>
      <c r="AO306" s="283"/>
      <c r="AP306" s="283"/>
      <c r="AQ306" s="283"/>
      <c r="AR306" s="283">
        <v>3</v>
      </c>
      <c r="AS306" s="283" t="s">
        <v>4188</v>
      </c>
      <c r="AT306" s="283"/>
      <c r="AU306" s="283"/>
      <c r="AV306" s="283"/>
      <c r="AW306" s="283"/>
      <c r="AX306" s="283"/>
      <c r="AY306" s="283">
        <v>15</v>
      </c>
      <c r="AZ306" s="283">
        <v>20</v>
      </c>
      <c r="BA306" s="283">
        <v>0.64</v>
      </c>
      <c r="BB306" s="283">
        <v>1.1000000000000001</v>
      </c>
      <c r="BC306" s="283">
        <v>9</v>
      </c>
      <c r="BD306" s="283">
        <v>24</v>
      </c>
      <c r="BE306" s="283">
        <v>6</v>
      </c>
      <c r="BF306" s="283">
        <v>10</v>
      </c>
      <c r="BG306" s="283">
        <v>10</v>
      </c>
      <c r="BH306" s="283">
        <v>16</v>
      </c>
      <c r="BI306" s="283">
        <v>10</v>
      </c>
      <c r="BJ306" s="283">
        <v>0</v>
      </c>
      <c r="BK306" s="283">
        <v>0</v>
      </c>
      <c r="BL306" s="283">
        <v>4</v>
      </c>
      <c r="BM306" s="283">
        <v>3</v>
      </c>
      <c r="BN306" s="283">
        <v>0</v>
      </c>
      <c r="BO306" s="283" t="s">
        <v>3904</v>
      </c>
      <c r="BP306" s="283" t="s">
        <v>5001</v>
      </c>
      <c r="BQ306" s="283"/>
      <c r="BR306" s="283"/>
      <c r="BS306" s="283" t="s">
        <v>5004</v>
      </c>
    </row>
    <row r="307" spans="1:71">
      <c r="A307" s="283">
        <v>10033813</v>
      </c>
      <c r="B307" s="283" t="s">
        <v>4189</v>
      </c>
      <c r="C307" s="283">
        <v>5</v>
      </c>
      <c r="D307" s="283" t="s">
        <v>884</v>
      </c>
      <c r="E307" s="283" t="s">
        <v>3896</v>
      </c>
      <c r="F307" s="283" t="s">
        <v>3897</v>
      </c>
      <c r="G307" s="283" t="s">
        <v>3922</v>
      </c>
      <c r="H307" s="283">
        <v>64</v>
      </c>
      <c r="I307" s="283">
        <v>0</v>
      </c>
      <c r="J307" s="283">
        <v>2</v>
      </c>
      <c r="K307" s="283">
        <v>3</v>
      </c>
      <c r="L307" s="283">
        <v>7</v>
      </c>
      <c r="M307" s="283" t="s">
        <v>3930</v>
      </c>
      <c r="N307" s="283">
        <v>30</v>
      </c>
      <c r="O307" s="283">
        <v>30</v>
      </c>
      <c r="P307" s="283">
        <v>0</v>
      </c>
      <c r="Q307" s="283">
        <v>40</v>
      </c>
      <c r="R307" s="283">
        <v>0</v>
      </c>
      <c r="S307" s="283">
        <v>0</v>
      </c>
      <c r="T307" s="283">
        <v>36</v>
      </c>
      <c r="U307" s="283">
        <v>30</v>
      </c>
      <c r="V307" s="283">
        <v>55</v>
      </c>
      <c r="W307" s="283">
        <v>20</v>
      </c>
      <c r="X307" s="283">
        <v>32</v>
      </c>
      <c r="Y307" s="283">
        <v>81</v>
      </c>
      <c r="Z307" s="283">
        <v>31</v>
      </c>
      <c r="AA307" s="283">
        <v>51</v>
      </c>
      <c r="AB307" s="283">
        <v>34</v>
      </c>
      <c r="AC307" s="283">
        <v>59</v>
      </c>
      <c r="AD307" s="283">
        <v>0</v>
      </c>
      <c r="AE307" s="283">
        <v>0</v>
      </c>
      <c r="AF307" s="283">
        <v>34</v>
      </c>
      <c r="AG307" s="283">
        <v>16</v>
      </c>
      <c r="AH307" s="283">
        <v>16</v>
      </c>
      <c r="AI307" s="283">
        <v>0</v>
      </c>
      <c r="AJ307" s="283">
        <v>66</v>
      </c>
      <c r="AK307" s="283">
        <v>0</v>
      </c>
      <c r="AL307" s="283"/>
      <c r="AM307" s="283"/>
      <c r="AN307" s="283"/>
      <c r="AO307" s="283"/>
      <c r="AP307" s="283"/>
      <c r="AQ307" s="283"/>
      <c r="AR307" s="283">
        <v>4</v>
      </c>
      <c r="AS307" s="283" t="s">
        <v>4164</v>
      </c>
      <c r="AT307" s="283" t="s">
        <v>4165</v>
      </c>
      <c r="AU307" s="283"/>
      <c r="AV307" s="283"/>
      <c r="AW307" s="283" t="s">
        <v>4190</v>
      </c>
      <c r="AX307" s="283"/>
      <c r="AY307" s="283">
        <v>75</v>
      </c>
      <c r="AZ307" s="283">
        <v>65</v>
      </c>
      <c r="BA307" s="283">
        <v>3</v>
      </c>
      <c r="BB307" s="283">
        <v>5.2</v>
      </c>
      <c r="BC307" s="283">
        <v>0</v>
      </c>
      <c r="BD307" s="283">
        <v>0</v>
      </c>
      <c r="BE307" s="283">
        <v>18</v>
      </c>
      <c r="BF307" s="283">
        <v>64</v>
      </c>
      <c r="BG307" s="283">
        <v>20</v>
      </c>
      <c r="BH307" s="283">
        <v>20</v>
      </c>
      <c r="BI307" s="283">
        <v>40</v>
      </c>
      <c r="BJ307" s="283">
        <v>10</v>
      </c>
      <c r="BK307" s="283">
        <v>1</v>
      </c>
      <c r="BL307" s="283">
        <v>2</v>
      </c>
      <c r="BM307" s="283">
        <v>9</v>
      </c>
      <c r="BN307" s="283">
        <v>8</v>
      </c>
      <c r="BO307" s="283" t="s">
        <v>3904</v>
      </c>
      <c r="BP307" s="283" t="s">
        <v>5001</v>
      </c>
      <c r="BQ307" s="283"/>
      <c r="BR307" s="283"/>
      <c r="BS307" s="283" t="s">
        <v>5004</v>
      </c>
    </row>
    <row r="308" spans="1:71">
      <c r="A308" s="283">
        <v>10033913</v>
      </c>
      <c r="B308" s="283" t="s">
        <v>4191</v>
      </c>
      <c r="C308" s="283">
        <v>5</v>
      </c>
      <c r="D308" s="283" t="s">
        <v>60</v>
      </c>
      <c r="E308" s="283" t="s">
        <v>3896</v>
      </c>
      <c r="F308" s="283" t="s">
        <v>3897</v>
      </c>
      <c r="G308" s="283" t="s">
        <v>3922</v>
      </c>
      <c r="H308" s="283">
        <v>70</v>
      </c>
      <c r="I308" s="283">
        <v>2</v>
      </c>
      <c r="J308" s="283">
        <v>3</v>
      </c>
      <c r="K308" s="283">
        <v>4</v>
      </c>
      <c r="L308" s="283">
        <v>7</v>
      </c>
      <c r="M308" s="283" t="s">
        <v>3930</v>
      </c>
      <c r="N308" s="283">
        <v>31</v>
      </c>
      <c r="O308" s="283">
        <v>30</v>
      </c>
      <c r="P308" s="283">
        <v>0</v>
      </c>
      <c r="Q308" s="283">
        <v>40</v>
      </c>
      <c r="R308" s="283">
        <v>0</v>
      </c>
      <c r="S308" s="283">
        <v>0</v>
      </c>
      <c r="T308" s="283">
        <v>60</v>
      </c>
      <c r="U308" s="283">
        <v>20</v>
      </c>
      <c r="V308" s="283">
        <v>38</v>
      </c>
      <c r="W308" s="283">
        <v>30</v>
      </c>
      <c r="X308" s="283">
        <v>36</v>
      </c>
      <c r="Y308" s="283">
        <v>90</v>
      </c>
      <c r="Z308" s="283">
        <v>28</v>
      </c>
      <c r="AA308" s="283">
        <v>48</v>
      </c>
      <c r="AB308" s="283">
        <v>40</v>
      </c>
      <c r="AC308" s="283">
        <v>65</v>
      </c>
      <c r="AD308" s="283">
        <v>0</v>
      </c>
      <c r="AE308" s="283">
        <v>0</v>
      </c>
      <c r="AF308" s="283">
        <v>33</v>
      </c>
      <c r="AG308" s="283">
        <v>22</v>
      </c>
      <c r="AH308" s="283">
        <v>20</v>
      </c>
      <c r="AI308" s="283">
        <v>0</v>
      </c>
      <c r="AJ308" s="283">
        <v>75</v>
      </c>
      <c r="AK308" s="283">
        <v>75</v>
      </c>
      <c r="AL308" s="283">
        <v>500</v>
      </c>
      <c r="AM308" s="283">
        <v>500</v>
      </c>
      <c r="AN308" s="283">
        <v>1800</v>
      </c>
      <c r="AO308" s="283">
        <v>2000</v>
      </c>
      <c r="AP308" s="283" t="s">
        <v>3908</v>
      </c>
      <c r="AQ308" s="283">
        <v>18</v>
      </c>
      <c r="AR308" s="283">
        <v>4</v>
      </c>
      <c r="AS308" s="283" t="s">
        <v>4164</v>
      </c>
      <c r="AT308" s="283" t="s">
        <v>4165</v>
      </c>
      <c r="AU308" s="283"/>
      <c r="AV308" s="283"/>
      <c r="AW308" s="283" t="s">
        <v>4192</v>
      </c>
      <c r="AX308" s="283"/>
      <c r="AY308" s="283">
        <v>60</v>
      </c>
      <c r="AZ308" s="283">
        <v>55</v>
      </c>
      <c r="BA308" s="283">
        <v>2.5</v>
      </c>
      <c r="BB308" s="283">
        <v>4.8</v>
      </c>
      <c r="BC308" s="283">
        <v>0</v>
      </c>
      <c r="BD308" s="283">
        <v>0</v>
      </c>
      <c r="BE308" s="283">
        <v>30</v>
      </c>
      <c r="BF308" s="283">
        <v>40</v>
      </c>
      <c r="BG308" s="283">
        <v>30</v>
      </c>
      <c r="BH308" s="283">
        <v>40</v>
      </c>
      <c r="BI308" s="283">
        <v>60</v>
      </c>
      <c r="BJ308" s="283">
        <v>40</v>
      </c>
      <c r="BK308" s="283">
        <v>1</v>
      </c>
      <c r="BL308" s="283">
        <v>2</v>
      </c>
      <c r="BM308" s="283">
        <v>9</v>
      </c>
      <c r="BN308" s="283">
        <v>8</v>
      </c>
      <c r="BO308" s="283" t="s">
        <v>3904</v>
      </c>
      <c r="BP308" s="283" t="s">
        <v>5001</v>
      </c>
      <c r="BQ308" s="283"/>
      <c r="BR308" s="283"/>
      <c r="BS308" s="283" t="s">
        <v>5004</v>
      </c>
    </row>
    <row r="309" spans="1:71">
      <c r="A309" s="283">
        <v>10034012</v>
      </c>
      <c r="B309" s="283" t="s">
        <v>4193</v>
      </c>
      <c r="C309" s="283">
        <v>4</v>
      </c>
      <c r="D309" s="283" t="s">
        <v>55</v>
      </c>
      <c r="E309" s="283" t="s">
        <v>3934</v>
      </c>
      <c r="F309" s="283" t="s">
        <v>3940</v>
      </c>
      <c r="G309" s="283" t="s">
        <v>3922</v>
      </c>
      <c r="H309" s="283">
        <v>42</v>
      </c>
      <c r="I309" s="283">
        <v>2</v>
      </c>
      <c r="J309" s="283">
        <v>2</v>
      </c>
      <c r="K309" s="283">
        <v>2</v>
      </c>
      <c r="L309" s="283">
        <v>15</v>
      </c>
      <c r="M309" s="283" t="s">
        <v>3941</v>
      </c>
      <c r="N309" s="283">
        <v>35</v>
      </c>
      <c r="O309" s="283">
        <v>20</v>
      </c>
      <c r="P309" s="283">
        <v>36</v>
      </c>
      <c r="Q309" s="283">
        <v>25</v>
      </c>
      <c r="R309" s="283">
        <v>10</v>
      </c>
      <c r="S309" s="283">
        <v>35</v>
      </c>
      <c r="T309" s="283">
        <v>30</v>
      </c>
      <c r="U309" s="283">
        <v>15</v>
      </c>
      <c r="V309" s="283">
        <v>26</v>
      </c>
      <c r="W309" s="283">
        <v>30</v>
      </c>
      <c r="X309" s="283">
        <v>35</v>
      </c>
      <c r="Y309" s="283">
        <v>87</v>
      </c>
      <c r="Z309" s="283">
        <v>34</v>
      </c>
      <c r="AA309" s="283">
        <v>74</v>
      </c>
      <c r="AB309" s="283">
        <v>13</v>
      </c>
      <c r="AC309" s="283">
        <v>48</v>
      </c>
      <c r="AD309" s="283">
        <v>0</v>
      </c>
      <c r="AE309" s="283">
        <v>0</v>
      </c>
      <c r="AF309" s="283">
        <v>2</v>
      </c>
      <c r="AG309" s="283">
        <v>2</v>
      </c>
      <c r="AH309" s="283">
        <v>2</v>
      </c>
      <c r="AI309" s="283"/>
      <c r="AJ309" s="283">
        <v>6</v>
      </c>
      <c r="AK309" s="283">
        <v>0</v>
      </c>
      <c r="AL309" s="283"/>
      <c r="AM309" s="283"/>
      <c r="AN309" s="283"/>
      <c r="AO309" s="283"/>
      <c r="AP309" s="283"/>
      <c r="AQ309" s="283"/>
      <c r="AR309" s="283">
        <v>3</v>
      </c>
      <c r="AS309" s="283" t="s">
        <v>4194</v>
      </c>
      <c r="AT309" s="283"/>
      <c r="AU309" s="283"/>
      <c r="AV309" s="283"/>
      <c r="AW309" s="283"/>
      <c r="AX309" s="283"/>
      <c r="AY309" s="283">
        <v>35</v>
      </c>
      <c r="AZ309" s="283">
        <v>65</v>
      </c>
      <c r="BA309" s="283">
        <v>1.28</v>
      </c>
      <c r="BB309" s="283">
        <v>2.5</v>
      </c>
      <c r="BC309" s="283">
        <v>36</v>
      </c>
      <c r="BD309" s="283">
        <v>5</v>
      </c>
      <c r="BE309" s="283">
        <v>15</v>
      </c>
      <c r="BF309" s="283">
        <v>13</v>
      </c>
      <c r="BG309" s="283">
        <v>30</v>
      </c>
      <c r="BH309" s="283">
        <v>40</v>
      </c>
      <c r="BI309" s="283">
        <v>30</v>
      </c>
      <c r="BJ309" s="283">
        <v>0</v>
      </c>
      <c r="BK309" s="283">
        <v>0</v>
      </c>
      <c r="BL309" s="283">
        <v>3</v>
      </c>
      <c r="BM309" s="283">
        <v>4</v>
      </c>
      <c r="BN309" s="283">
        <v>2</v>
      </c>
      <c r="BO309" s="283" t="s">
        <v>3904</v>
      </c>
      <c r="BP309" s="283" t="s">
        <v>5001</v>
      </c>
      <c r="BQ309" s="283"/>
      <c r="BR309" s="283"/>
      <c r="BS309" s="283" t="s">
        <v>5004</v>
      </c>
    </row>
    <row r="310" spans="1:71">
      <c r="A310" s="283">
        <v>10034112</v>
      </c>
      <c r="B310" s="283" t="s">
        <v>4195</v>
      </c>
      <c r="C310" s="283">
        <v>4</v>
      </c>
      <c r="D310" s="283" t="s">
        <v>54</v>
      </c>
      <c r="E310" s="283" t="s">
        <v>3934</v>
      </c>
      <c r="F310" s="283" t="s">
        <v>3940</v>
      </c>
      <c r="G310" s="283" t="s">
        <v>4196</v>
      </c>
      <c r="H310" s="283">
        <v>25</v>
      </c>
      <c r="I310" s="283">
        <v>-1</v>
      </c>
      <c r="J310" s="283">
        <v>1</v>
      </c>
      <c r="K310" s="283">
        <v>2</v>
      </c>
      <c r="L310" s="283">
        <v>15</v>
      </c>
      <c r="M310" s="283" t="s">
        <v>3941</v>
      </c>
      <c r="N310" s="283">
        <v>29</v>
      </c>
      <c r="O310" s="283">
        <v>15</v>
      </c>
      <c r="P310" s="283">
        <v>16</v>
      </c>
      <c r="Q310" s="283">
        <v>25</v>
      </c>
      <c r="R310" s="283">
        <v>20</v>
      </c>
      <c r="S310" s="283">
        <v>35</v>
      </c>
      <c r="T310" s="283">
        <v>18</v>
      </c>
      <c r="U310" s="283">
        <v>20</v>
      </c>
      <c r="V310" s="283">
        <v>35</v>
      </c>
      <c r="W310" s="283">
        <v>30</v>
      </c>
      <c r="X310" s="283">
        <v>34</v>
      </c>
      <c r="Y310" s="283">
        <v>87</v>
      </c>
      <c r="Z310" s="283">
        <v>30</v>
      </c>
      <c r="AA310" s="283">
        <v>65</v>
      </c>
      <c r="AB310" s="283">
        <v>9</v>
      </c>
      <c r="AC310" s="283">
        <v>19</v>
      </c>
      <c r="AD310" s="283">
        <v>30</v>
      </c>
      <c r="AE310" s="283">
        <v>60</v>
      </c>
      <c r="AF310" s="283">
        <v>0</v>
      </c>
      <c r="AG310" s="283"/>
      <c r="AH310" s="283"/>
      <c r="AI310" s="283"/>
      <c r="AJ310" s="283">
        <v>0</v>
      </c>
      <c r="AK310" s="283">
        <v>0</v>
      </c>
      <c r="AL310" s="283"/>
      <c r="AM310" s="283"/>
      <c r="AN310" s="283"/>
      <c r="AO310" s="283"/>
      <c r="AP310" s="283"/>
      <c r="AQ310" s="283"/>
      <c r="AR310" s="283">
        <v>3</v>
      </c>
      <c r="AS310" s="283" t="s">
        <v>4021</v>
      </c>
      <c r="AT310" s="283"/>
      <c r="AU310" s="283"/>
      <c r="AV310" s="283"/>
      <c r="AW310" s="283"/>
      <c r="AX310" s="283"/>
      <c r="AY310" s="283">
        <v>20</v>
      </c>
      <c r="AZ310" s="283">
        <v>30</v>
      </c>
      <c r="BA310" s="283">
        <v>0.8</v>
      </c>
      <c r="BB310" s="283">
        <v>1.4</v>
      </c>
      <c r="BC310" s="283">
        <v>8</v>
      </c>
      <c r="BD310" s="283">
        <v>20</v>
      </c>
      <c r="BE310" s="283">
        <v>9</v>
      </c>
      <c r="BF310" s="283">
        <v>18</v>
      </c>
      <c r="BG310" s="283">
        <v>10</v>
      </c>
      <c r="BH310" s="283">
        <v>16</v>
      </c>
      <c r="BI310" s="283">
        <v>10</v>
      </c>
      <c r="BJ310" s="283">
        <v>0</v>
      </c>
      <c r="BK310" s="283">
        <v>0</v>
      </c>
      <c r="BL310" s="283">
        <v>2</v>
      </c>
      <c r="BM310" s="283">
        <v>3</v>
      </c>
      <c r="BN310" s="283">
        <v>0</v>
      </c>
      <c r="BO310" s="283" t="s">
        <v>3904</v>
      </c>
      <c r="BP310" s="283" t="s">
        <v>5001</v>
      </c>
      <c r="BQ310" s="283" t="s">
        <v>5390</v>
      </c>
      <c r="BR310" s="283" t="s">
        <v>5391</v>
      </c>
      <c r="BS310" s="283" t="s">
        <v>5004</v>
      </c>
    </row>
    <row r="311" spans="1:71">
      <c r="A311" s="283">
        <v>10034211</v>
      </c>
      <c r="B311" s="283" t="s">
        <v>4197</v>
      </c>
      <c r="C311" s="283">
        <v>4</v>
      </c>
      <c r="D311" s="283" t="s">
        <v>53</v>
      </c>
      <c r="E311" s="283" t="s">
        <v>3957</v>
      </c>
      <c r="F311" s="283" t="s">
        <v>3940</v>
      </c>
      <c r="G311" s="283" t="s">
        <v>3918</v>
      </c>
      <c r="H311" s="283">
        <v>20</v>
      </c>
      <c r="I311" s="283">
        <v>0</v>
      </c>
      <c r="J311" s="283">
        <v>1</v>
      </c>
      <c r="K311" s="283">
        <v>2</v>
      </c>
      <c r="L311" s="283">
        <v>22</v>
      </c>
      <c r="M311" s="283" t="s">
        <v>3930</v>
      </c>
      <c r="N311" s="283">
        <v>35</v>
      </c>
      <c r="O311" s="283">
        <v>10</v>
      </c>
      <c r="P311" s="283">
        <v>10</v>
      </c>
      <c r="Q311" s="283">
        <v>20</v>
      </c>
      <c r="R311" s="283">
        <v>15</v>
      </c>
      <c r="S311" s="283">
        <v>50</v>
      </c>
      <c r="T311" s="283">
        <v>8</v>
      </c>
      <c r="U311" s="283">
        <v>15</v>
      </c>
      <c r="V311" s="283">
        <v>43</v>
      </c>
      <c r="W311" s="283">
        <v>30</v>
      </c>
      <c r="X311" s="283">
        <v>30</v>
      </c>
      <c r="Y311" s="283">
        <v>82</v>
      </c>
      <c r="Z311" s="283">
        <v>32</v>
      </c>
      <c r="AA311" s="283">
        <v>72</v>
      </c>
      <c r="AB311" s="283">
        <v>10</v>
      </c>
      <c r="AC311" s="283">
        <v>40</v>
      </c>
      <c r="AD311" s="283">
        <v>55</v>
      </c>
      <c r="AE311" s="283">
        <v>110</v>
      </c>
      <c r="AF311" s="283">
        <v>0</v>
      </c>
      <c r="AG311" s="283"/>
      <c r="AH311" s="283"/>
      <c r="AI311" s="283"/>
      <c r="AJ311" s="283">
        <v>0</v>
      </c>
      <c r="AK311" s="283">
        <v>55</v>
      </c>
      <c r="AL311" s="283">
        <v>500</v>
      </c>
      <c r="AM311" s="283">
        <v>500</v>
      </c>
      <c r="AN311" s="283">
        <v>1000</v>
      </c>
      <c r="AO311" s="283">
        <v>300</v>
      </c>
      <c r="AP311" s="283" t="s">
        <v>3958</v>
      </c>
      <c r="AQ311" s="283">
        <v>15</v>
      </c>
      <c r="AR311" s="283">
        <v>2</v>
      </c>
      <c r="AS311" s="283" t="s">
        <v>3920</v>
      </c>
      <c r="AT311" s="283"/>
      <c r="AU311" s="283"/>
      <c r="AV311" s="283"/>
      <c r="AW311" s="283"/>
      <c r="AX311" s="283"/>
      <c r="AY311" s="283">
        <v>15</v>
      </c>
      <c r="AZ311" s="283">
        <v>25</v>
      </c>
      <c r="BA311" s="283">
        <v>0.48</v>
      </c>
      <c r="BB311" s="283">
        <v>0.8</v>
      </c>
      <c r="BC311" s="283">
        <v>0</v>
      </c>
      <c r="BD311" s="283">
        <v>15</v>
      </c>
      <c r="BE311" s="283">
        <v>8</v>
      </c>
      <c r="BF311" s="283">
        <v>13</v>
      </c>
      <c r="BG311" s="283">
        <v>4</v>
      </c>
      <c r="BH311" s="283">
        <v>8</v>
      </c>
      <c r="BI311" s="283">
        <v>6</v>
      </c>
      <c r="BJ311" s="283">
        <v>0</v>
      </c>
      <c r="BK311" s="283">
        <v>0</v>
      </c>
      <c r="BL311" s="283">
        <v>1</v>
      </c>
      <c r="BM311" s="283">
        <v>3</v>
      </c>
      <c r="BN311" s="283">
        <v>0</v>
      </c>
      <c r="BO311" s="283" t="s">
        <v>3904</v>
      </c>
      <c r="BP311" s="283" t="s">
        <v>5001</v>
      </c>
      <c r="BQ311" s="283"/>
      <c r="BR311" s="283"/>
      <c r="BS311" s="283" t="s">
        <v>5004</v>
      </c>
    </row>
    <row r="312" spans="1:71">
      <c r="A312" s="283">
        <v>10034311</v>
      </c>
      <c r="B312" s="283" t="s">
        <v>5755</v>
      </c>
      <c r="C312" s="283">
        <v>5</v>
      </c>
      <c r="D312" s="283" t="s">
        <v>3649</v>
      </c>
      <c r="E312" s="283" t="s">
        <v>3957</v>
      </c>
      <c r="F312" s="283" t="s">
        <v>3897</v>
      </c>
      <c r="G312" s="283" t="s">
        <v>5756</v>
      </c>
      <c r="H312" s="283">
        <v>16</v>
      </c>
      <c r="I312" s="283">
        <v>0</v>
      </c>
      <c r="J312" s="283">
        <v>2</v>
      </c>
      <c r="K312" s="283">
        <v>4</v>
      </c>
      <c r="L312" s="283">
        <v>15</v>
      </c>
      <c r="M312" s="283" t="s">
        <v>3930</v>
      </c>
      <c r="N312" s="283">
        <v>34</v>
      </c>
      <c r="O312" s="283">
        <v>30</v>
      </c>
      <c r="P312" s="283">
        <v>7</v>
      </c>
      <c r="Q312" s="283">
        <v>20</v>
      </c>
      <c r="R312" s="283">
        <v>1</v>
      </c>
      <c r="S312" s="283">
        <v>0</v>
      </c>
      <c r="T312" s="283">
        <v>5</v>
      </c>
      <c r="U312" s="283">
        <v>15</v>
      </c>
      <c r="V312" s="283">
        <v>55</v>
      </c>
      <c r="W312" s="283">
        <v>30</v>
      </c>
      <c r="X312" s="283">
        <v>30</v>
      </c>
      <c r="Y312" s="283">
        <v>82</v>
      </c>
      <c r="Z312" s="283">
        <v>40</v>
      </c>
      <c r="AA312" s="283">
        <v>80</v>
      </c>
      <c r="AB312" s="283">
        <v>13</v>
      </c>
      <c r="AC312" s="283">
        <v>43</v>
      </c>
      <c r="AD312" s="283">
        <v>0</v>
      </c>
      <c r="AE312" s="283">
        <v>0</v>
      </c>
      <c r="AF312" s="283">
        <v>8</v>
      </c>
      <c r="AG312" s="283">
        <v>8</v>
      </c>
      <c r="AH312" s="283">
        <v>8</v>
      </c>
      <c r="AI312" s="283">
        <v>0</v>
      </c>
      <c r="AJ312" s="283">
        <v>24</v>
      </c>
      <c r="AK312" s="283">
        <v>0</v>
      </c>
      <c r="AL312" s="283"/>
      <c r="AM312" s="283"/>
      <c r="AN312" s="283"/>
      <c r="AO312" s="283"/>
      <c r="AP312" s="283"/>
      <c r="AQ312" s="283"/>
      <c r="AR312" s="283">
        <v>3</v>
      </c>
      <c r="AS312" s="283" t="s">
        <v>5757</v>
      </c>
      <c r="AT312" s="283" t="s">
        <v>5758</v>
      </c>
      <c r="AU312" s="283"/>
      <c r="AV312" s="283"/>
      <c r="AW312" s="283"/>
      <c r="AX312" s="283"/>
      <c r="AY312" s="283">
        <v>30</v>
      </c>
      <c r="AZ312" s="283">
        <v>65</v>
      </c>
      <c r="BA312" s="283">
        <v>0.48</v>
      </c>
      <c r="BB312" s="283">
        <v>0.7</v>
      </c>
      <c r="BC312" s="283">
        <v>7</v>
      </c>
      <c r="BD312" s="283">
        <v>1</v>
      </c>
      <c r="BE312" s="283">
        <v>5</v>
      </c>
      <c r="BF312" s="283">
        <v>74</v>
      </c>
      <c r="BG312" s="283">
        <v>8</v>
      </c>
      <c r="BH312" s="283">
        <v>12</v>
      </c>
      <c r="BI312" s="283">
        <v>10</v>
      </c>
      <c r="BJ312" s="283">
        <v>16</v>
      </c>
      <c r="BK312" s="283">
        <v>18</v>
      </c>
      <c r="BL312" s="283">
        <v>12</v>
      </c>
      <c r="BM312" s="283">
        <v>0</v>
      </c>
      <c r="BN312" s="283">
        <v>34</v>
      </c>
      <c r="BO312" s="283" t="s">
        <v>3904</v>
      </c>
      <c r="BP312" s="283" t="s">
        <v>5001</v>
      </c>
      <c r="BQ312" s="283"/>
      <c r="BR312" s="283"/>
      <c r="BS312" s="283" t="s">
        <v>5004</v>
      </c>
    </row>
    <row r="313" spans="1:71">
      <c r="A313" s="283">
        <v>10034411</v>
      </c>
      <c r="B313" s="283" t="s">
        <v>4198</v>
      </c>
      <c r="C313" s="283">
        <v>4</v>
      </c>
      <c r="D313" s="283" t="s">
        <v>53</v>
      </c>
      <c r="E313" s="283" t="s">
        <v>3957</v>
      </c>
      <c r="F313" s="283" t="s">
        <v>3940</v>
      </c>
      <c r="G313" s="283" t="s">
        <v>3918</v>
      </c>
      <c r="H313" s="283">
        <v>17</v>
      </c>
      <c r="I313" s="283">
        <v>-1</v>
      </c>
      <c r="J313" s="283">
        <v>1</v>
      </c>
      <c r="K313" s="283">
        <v>2</v>
      </c>
      <c r="L313" s="283">
        <v>20</v>
      </c>
      <c r="M313" s="283" t="s">
        <v>3930</v>
      </c>
      <c r="N313" s="283">
        <v>37</v>
      </c>
      <c r="O313" s="283">
        <v>10</v>
      </c>
      <c r="P313" s="283">
        <v>8</v>
      </c>
      <c r="Q313" s="283">
        <v>20</v>
      </c>
      <c r="R313" s="283">
        <v>18</v>
      </c>
      <c r="S313" s="283">
        <v>50</v>
      </c>
      <c r="T313" s="283">
        <v>7</v>
      </c>
      <c r="U313" s="283">
        <v>15</v>
      </c>
      <c r="V313" s="283">
        <v>48</v>
      </c>
      <c r="W313" s="283">
        <v>30</v>
      </c>
      <c r="X313" s="283">
        <v>30</v>
      </c>
      <c r="Y313" s="283">
        <v>82</v>
      </c>
      <c r="Z313" s="283">
        <v>37</v>
      </c>
      <c r="AA313" s="283">
        <v>77</v>
      </c>
      <c r="AB313" s="283">
        <v>10</v>
      </c>
      <c r="AC313" s="283">
        <v>40</v>
      </c>
      <c r="AD313" s="283">
        <v>40</v>
      </c>
      <c r="AE313" s="283">
        <v>80</v>
      </c>
      <c r="AF313" s="283">
        <v>0</v>
      </c>
      <c r="AG313" s="283"/>
      <c r="AH313" s="283"/>
      <c r="AI313" s="283"/>
      <c r="AJ313" s="283">
        <v>0</v>
      </c>
      <c r="AK313" s="283">
        <v>50</v>
      </c>
      <c r="AL313" s="283">
        <v>500</v>
      </c>
      <c r="AM313" s="283">
        <v>500</v>
      </c>
      <c r="AN313" s="283">
        <v>500</v>
      </c>
      <c r="AO313" s="283">
        <v>200</v>
      </c>
      <c r="AP313" s="283" t="s">
        <v>3958</v>
      </c>
      <c r="AQ313" s="283">
        <v>15</v>
      </c>
      <c r="AR313" s="283">
        <v>2</v>
      </c>
      <c r="AS313" s="283" t="s">
        <v>4199</v>
      </c>
      <c r="AT313" s="283"/>
      <c r="AU313" s="283"/>
      <c r="AV313" s="283"/>
      <c r="AW313" s="283"/>
      <c r="AX313" s="283"/>
      <c r="AY313" s="283">
        <v>15</v>
      </c>
      <c r="AZ313" s="283">
        <v>25</v>
      </c>
      <c r="BA313" s="283">
        <v>0.48</v>
      </c>
      <c r="BB313" s="283">
        <v>0.8</v>
      </c>
      <c r="BC313" s="283">
        <v>0</v>
      </c>
      <c r="BD313" s="283">
        <v>18</v>
      </c>
      <c r="BE313" s="283">
        <v>7</v>
      </c>
      <c r="BF313" s="283">
        <v>18</v>
      </c>
      <c r="BG313" s="283">
        <v>4</v>
      </c>
      <c r="BH313" s="283">
        <v>8</v>
      </c>
      <c r="BI313" s="283">
        <v>6</v>
      </c>
      <c r="BJ313" s="283">
        <v>0</v>
      </c>
      <c r="BK313" s="283">
        <v>4</v>
      </c>
      <c r="BL313" s="283">
        <v>5</v>
      </c>
      <c r="BM313" s="283">
        <v>4</v>
      </c>
      <c r="BN313" s="283">
        <v>0</v>
      </c>
      <c r="BO313" s="283" t="s">
        <v>3904</v>
      </c>
      <c r="BP313" s="283" t="s">
        <v>5001</v>
      </c>
      <c r="BQ313" s="283" t="s">
        <v>5392</v>
      </c>
      <c r="BR313" s="283" t="s">
        <v>5393</v>
      </c>
      <c r="BS313" s="283" t="s">
        <v>5004</v>
      </c>
    </row>
    <row r="314" spans="1:71">
      <c r="A314" s="283">
        <v>10034513</v>
      </c>
      <c r="B314" s="283" t="s">
        <v>4200</v>
      </c>
      <c r="C314" s="283">
        <v>6</v>
      </c>
      <c r="D314" s="283" t="s">
        <v>57</v>
      </c>
      <c r="E314" s="283" t="s">
        <v>3896</v>
      </c>
      <c r="F314" s="283" t="s">
        <v>3897</v>
      </c>
      <c r="G314" s="283" t="s">
        <v>3918</v>
      </c>
      <c r="H314" s="283">
        <v>84</v>
      </c>
      <c r="I314" s="283">
        <v>0</v>
      </c>
      <c r="J314" s="283">
        <v>5</v>
      </c>
      <c r="K314" s="283">
        <v>5</v>
      </c>
      <c r="L314" s="283">
        <v>24</v>
      </c>
      <c r="M314" s="283" t="s">
        <v>3899</v>
      </c>
      <c r="N314" s="283">
        <v>33</v>
      </c>
      <c r="O314" s="283">
        <v>30</v>
      </c>
      <c r="P314" s="283">
        <v>91</v>
      </c>
      <c r="Q314" s="283">
        <v>25</v>
      </c>
      <c r="R314" s="283">
        <v>0</v>
      </c>
      <c r="S314" s="283">
        <v>0</v>
      </c>
      <c r="T314" s="283">
        <v>82</v>
      </c>
      <c r="U314" s="283">
        <v>20</v>
      </c>
      <c r="V314" s="283">
        <v>73</v>
      </c>
      <c r="W314" s="283">
        <v>35</v>
      </c>
      <c r="X314" s="283">
        <v>41</v>
      </c>
      <c r="Y314" s="283">
        <v>97</v>
      </c>
      <c r="Z314" s="283">
        <v>30</v>
      </c>
      <c r="AA314" s="283">
        <v>50</v>
      </c>
      <c r="AB314" s="283">
        <v>20</v>
      </c>
      <c r="AC314" s="283">
        <v>45</v>
      </c>
      <c r="AD314" s="283">
        <v>0</v>
      </c>
      <c r="AE314" s="283">
        <v>0</v>
      </c>
      <c r="AF314" s="283">
        <v>3</v>
      </c>
      <c r="AG314" s="283">
        <v>3</v>
      </c>
      <c r="AH314" s="283">
        <v>3</v>
      </c>
      <c r="AI314" s="283">
        <v>3</v>
      </c>
      <c r="AJ314" s="283">
        <v>12</v>
      </c>
      <c r="AK314" s="283">
        <v>0</v>
      </c>
      <c r="AL314" s="283"/>
      <c r="AM314" s="283"/>
      <c r="AN314" s="283"/>
      <c r="AO314" s="283"/>
      <c r="AP314" s="283"/>
      <c r="AQ314" s="283"/>
      <c r="AR314" s="283">
        <v>4</v>
      </c>
      <c r="AS314" s="283" t="s">
        <v>4069</v>
      </c>
      <c r="AT314" s="283" t="s">
        <v>3991</v>
      </c>
      <c r="AU314" s="283" t="s">
        <v>774</v>
      </c>
      <c r="AV314" s="283"/>
      <c r="AW314" s="283" t="s">
        <v>5869</v>
      </c>
      <c r="AX314" s="283"/>
      <c r="AY314" s="283">
        <v>135</v>
      </c>
      <c r="AZ314" s="283">
        <v>175</v>
      </c>
      <c r="BA314" s="283">
        <v>4.8</v>
      </c>
      <c r="BB314" s="283">
        <v>9</v>
      </c>
      <c r="BC314" s="283">
        <v>91</v>
      </c>
      <c r="BD314" s="283">
        <v>0</v>
      </c>
      <c r="BE314" s="283">
        <v>82</v>
      </c>
      <c r="BF314" s="283">
        <v>86</v>
      </c>
      <c r="BG314" s="283">
        <v>50</v>
      </c>
      <c r="BH314" s="283">
        <v>60</v>
      </c>
      <c r="BI314" s="283">
        <v>60</v>
      </c>
      <c r="BJ314" s="283">
        <v>0</v>
      </c>
      <c r="BK314" s="283">
        <v>10</v>
      </c>
      <c r="BL314" s="283">
        <v>19</v>
      </c>
      <c r="BM314" s="283">
        <v>67</v>
      </c>
      <c r="BN314" s="283">
        <v>30</v>
      </c>
      <c r="BO314" s="283" t="s">
        <v>3904</v>
      </c>
      <c r="BP314" s="283" t="s">
        <v>5001</v>
      </c>
      <c r="BQ314" s="283"/>
      <c r="BR314" s="283"/>
      <c r="BS314" s="283" t="s">
        <v>5004</v>
      </c>
    </row>
    <row r="315" spans="1:71">
      <c r="A315" s="283">
        <v>10034612</v>
      </c>
      <c r="B315" s="283" t="s">
        <v>4201</v>
      </c>
      <c r="C315" s="283">
        <v>4</v>
      </c>
      <c r="D315" s="283" t="s">
        <v>54</v>
      </c>
      <c r="E315" s="283" t="s">
        <v>3934</v>
      </c>
      <c r="F315" s="283" t="s">
        <v>3940</v>
      </c>
      <c r="G315" s="283" t="s">
        <v>3898</v>
      </c>
      <c r="H315" s="283">
        <v>35</v>
      </c>
      <c r="I315" s="283">
        <v>1</v>
      </c>
      <c r="J315" s="283">
        <v>1</v>
      </c>
      <c r="K315" s="283">
        <v>2</v>
      </c>
      <c r="L315" s="283">
        <v>25</v>
      </c>
      <c r="M315" s="283" t="s">
        <v>3941</v>
      </c>
      <c r="N315" s="283">
        <v>33</v>
      </c>
      <c r="O315" s="283">
        <v>15</v>
      </c>
      <c r="P315" s="283">
        <v>30</v>
      </c>
      <c r="Q315" s="283">
        <v>25</v>
      </c>
      <c r="R315" s="283">
        <v>10</v>
      </c>
      <c r="S315" s="283">
        <v>40</v>
      </c>
      <c r="T315" s="283">
        <v>30</v>
      </c>
      <c r="U315" s="283">
        <v>20</v>
      </c>
      <c r="V315" s="283">
        <v>45</v>
      </c>
      <c r="W315" s="283">
        <v>30</v>
      </c>
      <c r="X315" s="283">
        <v>35</v>
      </c>
      <c r="Y315" s="283">
        <v>87</v>
      </c>
      <c r="Z315" s="283">
        <v>32</v>
      </c>
      <c r="AA315" s="283">
        <v>65</v>
      </c>
      <c r="AB315" s="283">
        <v>10</v>
      </c>
      <c r="AC315" s="283">
        <v>20</v>
      </c>
      <c r="AD315" s="283">
        <v>20</v>
      </c>
      <c r="AE315" s="283">
        <v>60</v>
      </c>
      <c r="AF315" s="283">
        <v>2</v>
      </c>
      <c r="AG315" s="283">
        <v>2</v>
      </c>
      <c r="AH315" s="283">
        <v>2</v>
      </c>
      <c r="AI315" s="283"/>
      <c r="AJ315" s="283">
        <v>6</v>
      </c>
      <c r="AK315" s="283">
        <v>0</v>
      </c>
      <c r="AL315" s="283"/>
      <c r="AM315" s="283"/>
      <c r="AN315" s="283"/>
      <c r="AO315" s="283"/>
      <c r="AP315" s="283"/>
      <c r="AQ315" s="283"/>
      <c r="AR315" s="283">
        <v>3</v>
      </c>
      <c r="AS315" s="283" t="s">
        <v>4023</v>
      </c>
      <c r="AT315" s="283"/>
      <c r="AU315" s="283"/>
      <c r="AV315" s="283"/>
      <c r="AW315" s="283"/>
      <c r="AX315" s="283"/>
      <c r="AY315" s="283">
        <v>20</v>
      </c>
      <c r="AZ315" s="283">
        <v>30</v>
      </c>
      <c r="BA315" s="283">
        <v>0.8</v>
      </c>
      <c r="BB315" s="283">
        <v>1.5</v>
      </c>
      <c r="BC315" s="283">
        <v>19</v>
      </c>
      <c r="BD315" s="283">
        <v>10</v>
      </c>
      <c r="BE315" s="283">
        <v>15</v>
      </c>
      <c r="BF315" s="283">
        <v>32</v>
      </c>
      <c r="BG315" s="283">
        <v>10</v>
      </c>
      <c r="BH315" s="283">
        <v>16</v>
      </c>
      <c r="BI315" s="283">
        <v>10</v>
      </c>
      <c r="BJ315" s="283">
        <v>0</v>
      </c>
      <c r="BK315" s="283">
        <v>0</v>
      </c>
      <c r="BL315" s="283">
        <v>1</v>
      </c>
      <c r="BM315" s="283">
        <v>2</v>
      </c>
      <c r="BN315" s="283">
        <v>0</v>
      </c>
      <c r="BO315" s="283" t="s">
        <v>3904</v>
      </c>
      <c r="BP315" s="283" t="s">
        <v>5001</v>
      </c>
      <c r="BQ315" s="283" t="s">
        <v>5394</v>
      </c>
      <c r="BR315" s="283" t="s">
        <v>5395</v>
      </c>
      <c r="BS315" s="283" t="s">
        <v>5004</v>
      </c>
    </row>
    <row r="316" spans="1:71">
      <c r="A316" s="283">
        <v>10034712</v>
      </c>
      <c r="B316" s="283" t="s">
        <v>4202</v>
      </c>
      <c r="C316" s="283">
        <v>5</v>
      </c>
      <c r="D316" s="283" t="s">
        <v>54</v>
      </c>
      <c r="E316" s="283" t="s">
        <v>3934</v>
      </c>
      <c r="F316" s="283" t="s">
        <v>3940</v>
      </c>
      <c r="G316" s="283" t="s">
        <v>3918</v>
      </c>
      <c r="H316" s="283">
        <v>36</v>
      </c>
      <c r="I316" s="283">
        <v>0</v>
      </c>
      <c r="J316" s="283">
        <v>1</v>
      </c>
      <c r="K316" s="283">
        <v>2</v>
      </c>
      <c r="L316" s="283">
        <v>22</v>
      </c>
      <c r="M316" s="283" t="s">
        <v>3941</v>
      </c>
      <c r="N316" s="283">
        <v>32.5</v>
      </c>
      <c r="O316" s="283">
        <v>15</v>
      </c>
      <c r="P316" s="283">
        <v>31</v>
      </c>
      <c r="Q316" s="283">
        <v>30</v>
      </c>
      <c r="R316" s="283">
        <v>0</v>
      </c>
      <c r="S316" s="283">
        <v>0</v>
      </c>
      <c r="T316" s="283">
        <v>30</v>
      </c>
      <c r="U316" s="283">
        <v>25</v>
      </c>
      <c r="V316" s="283">
        <v>65</v>
      </c>
      <c r="W316" s="283">
        <v>40</v>
      </c>
      <c r="X316" s="283">
        <v>34</v>
      </c>
      <c r="Y316" s="283">
        <v>86</v>
      </c>
      <c r="Z316" s="283">
        <v>31</v>
      </c>
      <c r="AA316" s="283">
        <v>66</v>
      </c>
      <c r="AB316" s="283">
        <v>12</v>
      </c>
      <c r="AC316" s="283">
        <v>22</v>
      </c>
      <c r="AD316" s="283">
        <v>30</v>
      </c>
      <c r="AE316" s="283">
        <v>70</v>
      </c>
      <c r="AF316" s="283">
        <v>3</v>
      </c>
      <c r="AG316" s="283">
        <v>3</v>
      </c>
      <c r="AH316" s="283">
        <v>3</v>
      </c>
      <c r="AI316" s="283"/>
      <c r="AJ316" s="283">
        <v>9</v>
      </c>
      <c r="AK316" s="283">
        <v>0</v>
      </c>
      <c r="AL316" s="283"/>
      <c r="AM316" s="283"/>
      <c r="AN316" s="283"/>
      <c r="AO316" s="283"/>
      <c r="AP316" s="283"/>
      <c r="AQ316" s="283"/>
      <c r="AR316" s="283">
        <v>3</v>
      </c>
      <c r="AS316" s="283" t="s">
        <v>3954</v>
      </c>
      <c r="AT316" s="283"/>
      <c r="AU316" s="283"/>
      <c r="AV316" s="283"/>
      <c r="AW316" s="283"/>
      <c r="AX316" s="283"/>
      <c r="AY316" s="283">
        <v>25</v>
      </c>
      <c r="AZ316" s="283">
        <v>30</v>
      </c>
      <c r="BA316" s="283">
        <v>0.8</v>
      </c>
      <c r="BB316" s="283">
        <v>1.5</v>
      </c>
      <c r="BC316" s="283">
        <v>16</v>
      </c>
      <c r="BD316" s="283">
        <v>0</v>
      </c>
      <c r="BE316" s="283">
        <v>15</v>
      </c>
      <c r="BF316" s="283">
        <v>79</v>
      </c>
      <c r="BG316" s="283">
        <v>10</v>
      </c>
      <c r="BH316" s="283">
        <v>16</v>
      </c>
      <c r="BI316" s="283">
        <v>10</v>
      </c>
      <c r="BJ316" s="283">
        <v>0</v>
      </c>
      <c r="BK316" s="283">
        <v>0</v>
      </c>
      <c r="BL316" s="283">
        <v>2</v>
      </c>
      <c r="BM316" s="283">
        <v>3</v>
      </c>
      <c r="BN316" s="283">
        <v>0</v>
      </c>
      <c r="BO316" s="283" t="s">
        <v>3904</v>
      </c>
      <c r="BP316" s="283" t="s">
        <v>5001</v>
      </c>
      <c r="BQ316" s="283"/>
      <c r="BR316" s="283"/>
      <c r="BS316" s="283" t="s">
        <v>5004</v>
      </c>
    </row>
    <row r="317" spans="1:71">
      <c r="A317" s="283">
        <v>10034812</v>
      </c>
      <c r="B317" s="283" t="s">
        <v>4203</v>
      </c>
      <c r="C317" s="283">
        <v>5</v>
      </c>
      <c r="D317" s="283" t="s">
        <v>54</v>
      </c>
      <c r="E317" s="283" t="s">
        <v>3934</v>
      </c>
      <c r="F317" s="283" t="s">
        <v>3940</v>
      </c>
      <c r="G317" s="283" t="s">
        <v>3918</v>
      </c>
      <c r="H317" s="283">
        <v>36</v>
      </c>
      <c r="I317" s="283">
        <v>0</v>
      </c>
      <c r="J317" s="283">
        <v>1</v>
      </c>
      <c r="K317" s="283">
        <v>2</v>
      </c>
      <c r="L317" s="283">
        <v>21</v>
      </c>
      <c r="M317" s="283" t="s">
        <v>3941</v>
      </c>
      <c r="N317" s="283">
        <v>32.5</v>
      </c>
      <c r="O317" s="283">
        <v>15</v>
      </c>
      <c r="P317" s="283">
        <v>31</v>
      </c>
      <c r="Q317" s="283">
        <v>30</v>
      </c>
      <c r="R317" s="283">
        <v>0</v>
      </c>
      <c r="S317" s="283">
        <v>0</v>
      </c>
      <c r="T317" s="283">
        <v>30</v>
      </c>
      <c r="U317" s="283">
        <v>25</v>
      </c>
      <c r="V317" s="283">
        <v>65</v>
      </c>
      <c r="W317" s="283">
        <v>40</v>
      </c>
      <c r="X317" s="283">
        <v>34</v>
      </c>
      <c r="Y317" s="283">
        <v>86</v>
      </c>
      <c r="Z317" s="283">
        <v>31</v>
      </c>
      <c r="AA317" s="283">
        <v>66</v>
      </c>
      <c r="AB317" s="283">
        <v>12</v>
      </c>
      <c r="AC317" s="283">
        <v>22</v>
      </c>
      <c r="AD317" s="283">
        <v>30</v>
      </c>
      <c r="AE317" s="283">
        <v>70</v>
      </c>
      <c r="AF317" s="283">
        <v>3</v>
      </c>
      <c r="AG317" s="283">
        <v>3</v>
      </c>
      <c r="AH317" s="283">
        <v>3</v>
      </c>
      <c r="AI317" s="283"/>
      <c r="AJ317" s="283">
        <v>9</v>
      </c>
      <c r="AK317" s="283">
        <v>0</v>
      </c>
      <c r="AL317" s="283"/>
      <c r="AM317" s="283"/>
      <c r="AN317" s="283"/>
      <c r="AO317" s="283"/>
      <c r="AP317" s="283"/>
      <c r="AQ317" s="283"/>
      <c r="AR317" s="283">
        <v>3</v>
      </c>
      <c r="AS317" s="283" t="s">
        <v>3954</v>
      </c>
      <c r="AT317" s="283"/>
      <c r="AU317" s="283"/>
      <c r="AV317" s="283"/>
      <c r="AW317" s="283"/>
      <c r="AX317" s="283"/>
      <c r="AY317" s="283">
        <v>25</v>
      </c>
      <c r="AZ317" s="283">
        <v>30</v>
      </c>
      <c r="BA317" s="283">
        <v>0.8</v>
      </c>
      <c r="BB317" s="283">
        <v>1.5</v>
      </c>
      <c r="BC317" s="283">
        <v>16</v>
      </c>
      <c r="BD317" s="283">
        <v>0</v>
      </c>
      <c r="BE317" s="283">
        <v>15</v>
      </c>
      <c r="BF317" s="283">
        <v>79</v>
      </c>
      <c r="BG317" s="283">
        <v>10</v>
      </c>
      <c r="BH317" s="283">
        <v>16</v>
      </c>
      <c r="BI317" s="283">
        <v>10</v>
      </c>
      <c r="BJ317" s="283">
        <v>0</v>
      </c>
      <c r="BK317" s="283">
        <v>0</v>
      </c>
      <c r="BL317" s="283">
        <v>2</v>
      </c>
      <c r="BM317" s="283">
        <v>3</v>
      </c>
      <c r="BN317" s="283">
        <v>0</v>
      </c>
      <c r="BO317" s="283" t="s">
        <v>3904</v>
      </c>
      <c r="BP317" s="283" t="s">
        <v>5001</v>
      </c>
      <c r="BQ317" s="283" t="s">
        <v>5396</v>
      </c>
      <c r="BR317" s="283" t="s">
        <v>5397</v>
      </c>
      <c r="BS317" s="283" t="s">
        <v>5004</v>
      </c>
    </row>
    <row r="318" spans="1:71">
      <c r="A318" s="283">
        <v>10034911</v>
      </c>
      <c r="B318" s="283" t="s">
        <v>4204</v>
      </c>
      <c r="C318" s="283">
        <v>4</v>
      </c>
      <c r="D318" s="283" t="s">
        <v>53</v>
      </c>
      <c r="E318" s="283" t="s">
        <v>3957</v>
      </c>
      <c r="F318" s="283" t="s">
        <v>3940</v>
      </c>
      <c r="G318" s="283" t="s">
        <v>3905</v>
      </c>
      <c r="H318" s="283">
        <v>19</v>
      </c>
      <c r="I318" s="283">
        <v>1</v>
      </c>
      <c r="J318" s="283">
        <v>1</v>
      </c>
      <c r="K318" s="283">
        <v>2</v>
      </c>
      <c r="L318" s="283">
        <v>13</v>
      </c>
      <c r="M318" s="283" t="s">
        <v>3930</v>
      </c>
      <c r="N318" s="283">
        <v>33</v>
      </c>
      <c r="O318" s="283">
        <v>10</v>
      </c>
      <c r="P318" s="283">
        <v>13</v>
      </c>
      <c r="Q318" s="283">
        <v>20</v>
      </c>
      <c r="R318" s="283">
        <v>18</v>
      </c>
      <c r="S318" s="283">
        <v>50</v>
      </c>
      <c r="T318" s="283">
        <v>7</v>
      </c>
      <c r="U318" s="283">
        <v>15</v>
      </c>
      <c r="V318" s="283">
        <v>30</v>
      </c>
      <c r="W318" s="283">
        <v>30</v>
      </c>
      <c r="X318" s="283">
        <v>30</v>
      </c>
      <c r="Y318" s="283">
        <v>82</v>
      </c>
      <c r="Z318" s="283">
        <v>36</v>
      </c>
      <c r="AA318" s="283">
        <v>76</v>
      </c>
      <c r="AB318" s="283">
        <v>7</v>
      </c>
      <c r="AC318" s="283">
        <v>17</v>
      </c>
      <c r="AD318" s="283">
        <v>30</v>
      </c>
      <c r="AE318" s="283">
        <v>60</v>
      </c>
      <c r="AF318" s="283">
        <v>0</v>
      </c>
      <c r="AG318" s="283"/>
      <c r="AH318" s="283"/>
      <c r="AI318" s="283"/>
      <c r="AJ318" s="283">
        <v>0</v>
      </c>
      <c r="AK318" s="283">
        <v>0</v>
      </c>
      <c r="AL318" s="283"/>
      <c r="AM318" s="283"/>
      <c r="AN318" s="283"/>
      <c r="AO318" s="283"/>
      <c r="AP318" s="283"/>
      <c r="AQ318" s="283"/>
      <c r="AR318" s="283">
        <v>2</v>
      </c>
      <c r="AS318" s="283" t="s">
        <v>4035</v>
      </c>
      <c r="AT318" s="283"/>
      <c r="AU318" s="283"/>
      <c r="AV318" s="283"/>
      <c r="AW318" s="283"/>
      <c r="AX318" s="283"/>
      <c r="AY318" s="283">
        <v>15</v>
      </c>
      <c r="AZ318" s="283">
        <v>20</v>
      </c>
      <c r="BA318" s="283">
        <v>0.48</v>
      </c>
      <c r="BB318" s="283">
        <v>0.9</v>
      </c>
      <c r="BC318" s="283">
        <v>0</v>
      </c>
      <c r="BD318" s="283">
        <v>21</v>
      </c>
      <c r="BE318" s="283">
        <v>7</v>
      </c>
      <c r="BF318" s="283">
        <v>0</v>
      </c>
      <c r="BG318" s="283">
        <v>4</v>
      </c>
      <c r="BH318" s="283">
        <v>8</v>
      </c>
      <c r="BI318" s="283">
        <v>6</v>
      </c>
      <c r="BJ318" s="283">
        <v>0</v>
      </c>
      <c r="BK318" s="283">
        <v>0</v>
      </c>
      <c r="BL318" s="283">
        <v>1</v>
      </c>
      <c r="BM318" s="283">
        <v>1</v>
      </c>
      <c r="BN318" s="283">
        <v>0</v>
      </c>
      <c r="BO318" s="283" t="s">
        <v>3904</v>
      </c>
      <c r="BP318" s="283" t="s">
        <v>5001</v>
      </c>
      <c r="BQ318" s="283" t="s">
        <v>5398</v>
      </c>
      <c r="BR318" s="283" t="s">
        <v>5399</v>
      </c>
      <c r="BS318" s="283" t="s">
        <v>5004</v>
      </c>
    </row>
    <row r="319" spans="1:71">
      <c r="A319" s="283">
        <v>10035011</v>
      </c>
      <c r="B319" s="283" t="s">
        <v>4205</v>
      </c>
      <c r="C319" s="283">
        <v>4</v>
      </c>
      <c r="D319" s="283" t="s">
        <v>53</v>
      </c>
      <c r="E319" s="283" t="s">
        <v>3957</v>
      </c>
      <c r="F319" s="283" t="s">
        <v>3940</v>
      </c>
      <c r="G319" s="283" t="s">
        <v>3918</v>
      </c>
      <c r="H319" s="283">
        <v>18</v>
      </c>
      <c r="I319" s="283">
        <v>2</v>
      </c>
      <c r="J319" s="283">
        <v>1</v>
      </c>
      <c r="K319" s="283">
        <v>2</v>
      </c>
      <c r="L319" s="283">
        <v>17</v>
      </c>
      <c r="M319" s="283" t="s">
        <v>3930</v>
      </c>
      <c r="N319" s="283">
        <v>38.5</v>
      </c>
      <c r="O319" s="283">
        <v>10</v>
      </c>
      <c r="P319" s="283">
        <v>15</v>
      </c>
      <c r="Q319" s="283">
        <v>25</v>
      </c>
      <c r="R319" s="283">
        <v>24</v>
      </c>
      <c r="S319" s="283">
        <v>50</v>
      </c>
      <c r="T319" s="283">
        <v>8</v>
      </c>
      <c r="U319" s="283">
        <v>15</v>
      </c>
      <c r="V319" s="283">
        <v>15</v>
      </c>
      <c r="W319" s="283">
        <v>30</v>
      </c>
      <c r="X319" s="283">
        <v>30</v>
      </c>
      <c r="Y319" s="283">
        <v>82</v>
      </c>
      <c r="Z319" s="283">
        <v>37</v>
      </c>
      <c r="AA319" s="283">
        <v>77</v>
      </c>
      <c r="AB319" s="283">
        <v>6</v>
      </c>
      <c r="AC319" s="283">
        <v>16</v>
      </c>
      <c r="AD319" s="283">
        <v>25</v>
      </c>
      <c r="AE319" s="283">
        <v>55</v>
      </c>
      <c r="AF319" s="283">
        <v>0</v>
      </c>
      <c r="AG319" s="283"/>
      <c r="AH319" s="283"/>
      <c r="AI319" s="283"/>
      <c r="AJ319" s="283">
        <v>0</v>
      </c>
      <c r="AK319" s="283">
        <v>0</v>
      </c>
      <c r="AL319" s="283"/>
      <c r="AM319" s="283"/>
      <c r="AN319" s="283"/>
      <c r="AO319" s="283"/>
      <c r="AP319" s="283"/>
      <c r="AQ319" s="283"/>
      <c r="AR319" s="283">
        <v>2</v>
      </c>
      <c r="AS319" s="283" t="s">
        <v>4050</v>
      </c>
      <c r="AT319" s="283"/>
      <c r="AU319" s="283"/>
      <c r="AV319" s="283"/>
      <c r="AW319" s="283"/>
      <c r="AX319" s="283"/>
      <c r="AY319" s="283">
        <v>15</v>
      </c>
      <c r="AZ319" s="283">
        <v>25</v>
      </c>
      <c r="BA319" s="283">
        <v>0.48</v>
      </c>
      <c r="BB319" s="283">
        <v>0.9</v>
      </c>
      <c r="BC319" s="283">
        <v>0</v>
      </c>
      <c r="BD319" s="283">
        <v>24</v>
      </c>
      <c r="BE319" s="283">
        <v>8</v>
      </c>
      <c r="BF319" s="283">
        <v>4</v>
      </c>
      <c r="BG319" s="283">
        <v>4</v>
      </c>
      <c r="BH319" s="283">
        <v>8</v>
      </c>
      <c r="BI319" s="283">
        <v>6</v>
      </c>
      <c r="BJ319" s="283">
        <v>0</v>
      </c>
      <c r="BK319" s="283">
        <v>0</v>
      </c>
      <c r="BL319" s="283">
        <v>2</v>
      </c>
      <c r="BM319" s="283">
        <v>4</v>
      </c>
      <c r="BN319" s="283">
        <v>0</v>
      </c>
      <c r="BO319" s="283" t="s">
        <v>3904</v>
      </c>
      <c r="BP319" s="283" t="s">
        <v>5001</v>
      </c>
      <c r="BQ319" s="283"/>
      <c r="BR319" s="283" t="s">
        <v>5400</v>
      </c>
      <c r="BS319" s="283" t="s">
        <v>5004</v>
      </c>
    </row>
    <row r="320" spans="1:71">
      <c r="A320" s="283">
        <v>10035111</v>
      </c>
      <c r="B320" s="283" t="s">
        <v>4206</v>
      </c>
      <c r="C320" s="283">
        <v>4</v>
      </c>
      <c r="D320" s="283" t="s">
        <v>58</v>
      </c>
      <c r="E320" s="283" t="s">
        <v>3957</v>
      </c>
      <c r="F320" s="283" t="s">
        <v>4056</v>
      </c>
      <c r="G320" s="283" t="s">
        <v>3910</v>
      </c>
      <c r="H320" s="283">
        <v>8</v>
      </c>
      <c r="I320" s="283">
        <v>0</v>
      </c>
      <c r="J320" s="283">
        <v>6</v>
      </c>
      <c r="K320" s="283">
        <v>6</v>
      </c>
      <c r="L320" s="283">
        <v>10</v>
      </c>
      <c r="M320" s="283" t="s">
        <v>3930</v>
      </c>
      <c r="N320" s="283">
        <v>25</v>
      </c>
      <c r="O320" s="283">
        <v>12</v>
      </c>
      <c r="P320" s="283">
        <v>2</v>
      </c>
      <c r="Q320" s="283">
        <v>20</v>
      </c>
      <c r="R320" s="283">
        <v>12</v>
      </c>
      <c r="S320" s="283">
        <v>50</v>
      </c>
      <c r="T320" s="283">
        <v>5</v>
      </c>
      <c r="U320" s="283">
        <v>15</v>
      </c>
      <c r="V320" s="283">
        <v>0</v>
      </c>
      <c r="W320" s="283">
        <v>0</v>
      </c>
      <c r="X320" s="283">
        <v>31</v>
      </c>
      <c r="Y320" s="283">
        <v>90</v>
      </c>
      <c r="Z320" s="283">
        <v>28</v>
      </c>
      <c r="AA320" s="283">
        <v>58</v>
      </c>
      <c r="AB320" s="283">
        <v>10</v>
      </c>
      <c r="AC320" s="283">
        <v>25</v>
      </c>
      <c r="AD320" s="283">
        <v>0</v>
      </c>
      <c r="AE320" s="283">
        <v>0</v>
      </c>
      <c r="AF320" s="283">
        <v>0</v>
      </c>
      <c r="AG320" s="283"/>
      <c r="AH320" s="283"/>
      <c r="AI320" s="283"/>
      <c r="AJ320" s="283">
        <v>0</v>
      </c>
      <c r="AK320" s="283">
        <v>70</v>
      </c>
      <c r="AL320" s="283">
        <v>500</v>
      </c>
      <c r="AM320" s="283">
        <v>1200</v>
      </c>
      <c r="AN320" s="283">
        <v>1000</v>
      </c>
      <c r="AO320" s="283">
        <v>0</v>
      </c>
      <c r="AP320" s="283" t="s">
        <v>4057</v>
      </c>
      <c r="AQ320" s="283">
        <v>10</v>
      </c>
      <c r="AR320" s="283">
        <v>2</v>
      </c>
      <c r="AS320" s="283" t="s">
        <v>779</v>
      </c>
      <c r="AT320" s="283"/>
      <c r="AU320" s="283"/>
      <c r="AV320" s="283"/>
      <c r="AW320" s="283"/>
      <c r="AX320" s="283"/>
      <c r="AY320" s="283">
        <v>10</v>
      </c>
      <c r="AZ320" s="283">
        <v>15</v>
      </c>
      <c r="BA320" s="283">
        <v>0.5</v>
      </c>
      <c r="BB320" s="283">
        <v>0.4</v>
      </c>
      <c r="BC320" s="283">
        <v>0</v>
      </c>
      <c r="BD320" s="283">
        <v>12</v>
      </c>
      <c r="BE320" s="283">
        <v>7</v>
      </c>
      <c r="BF320" s="283">
        <v>0</v>
      </c>
      <c r="BG320" s="283">
        <v>10</v>
      </c>
      <c r="BH320" s="283">
        <v>10</v>
      </c>
      <c r="BI320" s="283">
        <v>20</v>
      </c>
      <c r="BJ320" s="283">
        <v>0</v>
      </c>
      <c r="BK320" s="283">
        <v>5</v>
      </c>
      <c r="BL320" s="283">
        <v>6</v>
      </c>
      <c r="BM320" s="283">
        <v>5</v>
      </c>
      <c r="BN320" s="283">
        <v>0</v>
      </c>
      <c r="BO320" s="283" t="s">
        <v>3904</v>
      </c>
      <c r="BP320" s="283" t="s">
        <v>5001</v>
      </c>
      <c r="BQ320" s="283"/>
      <c r="BR320" s="283" t="s">
        <v>5401</v>
      </c>
      <c r="BS320" s="283" t="s">
        <v>5004</v>
      </c>
    </row>
    <row r="321" spans="1:71">
      <c r="A321" s="283">
        <v>10035212</v>
      </c>
      <c r="B321" s="283" t="s">
        <v>4207</v>
      </c>
      <c r="C321" s="283">
        <v>6</v>
      </c>
      <c r="D321" s="283" t="s">
        <v>55</v>
      </c>
      <c r="E321" s="283" t="s">
        <v>3934</v>
      </c>
      <c r="F321" s="283" t="s">
        <v>3940</v>
      </c>
      <c r="G321" s="283" t="s">
        <v>559</v>
      </c>
      <c r="H321" s="283">
        <v>56</v>
      </c>
      <c r="I321" s="283">
        <v>0</v>
      </c>
      <c r="J321" s="283">
        <v>3</v>
      </c>
      <c r="K321" s="283">
        <v>3</v>
      </c>
      <c r="L321" s="283">
        <v>7</v>
      </c>
      <c r="M321" s="283" t="s">
        <v>3899</v>
      </c>
      <c r="N321" s="283">
        <v>34.5</v>
      </c>
      <c r="O321" s="283">
        <v>20</v>
      </c>
      <c r="P321" s="283">
        <v>51</v>
      </c>
      <c r="Q321" s="283">
        <v>25</v>
      </c>
      <c r="R321" s="283">
        <v>0</v>
      </c>
      <c r="S321" s="283">
        <v>0</v>
      </c>
      <c r="T321" s="283">
        <v>50</v>
      </c>
      <c r="U321" s="283">
        <v>20</v>
      </c>
      <c r="V321" s="283">
        <v>68</v>
      </c>
      <c r="W321" s="283">
        <v>30</v>
      </c>
      <c r="X321" s="283">
        <v>40</v>
      </c>
      <c r="Y321" s="283">
        <v>91</v>
      </c>
      <c r="Z321" s="283">
        <v>32</v>
      </c>
      <c r="AA321" s="283">
        <v>62</v>
      </c>
      <c r="AB321" s="283">
        <v>18</v>
      </c>
      <c r="AC321" s="283">
        <v>43</v>
      </c>
      <c r="AD321" s="283">
        <v>0</v>
      </c>
      <c r="AE321" s="283">
        <v>0</v>
      </c>
      <c r="AF321" s="283">
        <v>0</v>
      </c>
      <c r="AG321" s="283"/>
      <c r="AH321" s="283"/>
      <c r="AI321" s="283"/>
      <c r="AJ321" s="283">
        <v>0</v>
      </c>
      <c r="AK321" s="283">
        <v>0</v>
      </c>
      <c r="AL321" s="283"/>
      <c r="AM321" s="283"/>
      <c r="AN321" s="283"/>
      <c r="AO321" s="283"/>
      <c r="AP321" s="283"/>
      <c r="AQ321" s="283"/>
      <c r="AR321" s="283">
        <v>3</v>
      </c>
      <c r="AS321" s="283" t="s">
        <v>4208</v>
      </c>
      <c r="AT321" s="283" t="s">
        <v>4184</v>
      </c>
      <c r="AU321" s="283"/>
      <c r="AV321" s="283"/>
      <c r="AW321" s="283" t="s">
        <v>4209</v>
      </c>
      <c r="AX321" s="283"/>
      <c r="AY321" s="283">
        <v>65</v>
      </c>
      <c r="AZ321" s="283">
        <v>100</v>
      </c>
      <c r="BA321" s="283">
        <v>2.4</v>
      </c>
      <c r="BB321" s="283">
        <v>3.8</v>
      </c>
      <c r="BC321" s="283">
        <v>51</v>
      </c>
      <c r="BD321" s="283">
        <v>0</v>
      </c>
      <c r="BE321" s="283">
        <v>25</v>
      </c>
      <c r="BF321" s="283">
        <v>66</v>
      </c>
      <c r="BG321" s="283">
        <v>30</v>
      </c>
      <c r="BH321" s="283">
        <v>40</v>
      </c>
      <c r="BI321" s="283">
        <v>30</v>
      </c>
      <c r="BJ321" s="283">
        <v>0</v>
      </c>
      <c r="BK321" s="283">
        <v>0</v>
      </c>
      <c r="BL321" s="283">
        <v>5</v>
      </c>
      <c r="BM321" s="283">
        <v>9</v>
      </c>
      <c r="BN321" s="283">
        <v>0</v>
      </c>
      <c r="BO321" s="283" t="s">
        <v>3904</v>
      </c>
      <c r="BP321" s="283" t="s">
        <v>5001</v>
      </c>
      <c r="BQ321" s="283"/>
      <c r="BR321" s="283"/>
      <c r="BS321" s="283" t="s">
        <v>5004</v>
      </c>
    </row>
    <row r="322" spans="1:71">
      <c r="A322" s="283">
        <v>10035312</v>
      </c>
      <c r="B322" s="283" t="s">
        <v>4210</v>
      </c>
      <c r="C322" s="283">
        <v>4</v>
      </c>
      <c r="D322" s="283" t="s">
        <v>54</v>
      </c>
      <c r="E322" s="283" t="s">
        <v>3934</v>
      </c>
      <c r="F322" s="283" t="s">
        <v>3940</v>
      </c>
      <c r="G322" s="283" t="s">
        <v>559</v>
      </c>
      <c r="H322" s="283">
        <v>36</v>
      </c>
      <c r="I322" s="283">
        <v>0</v>
      </c>
      <c r="J322" s="283">
        <v>2</v>
      </c>
      <c r="K322" s="283">
        <v>2</v>
      </c>
      <c r="L322" s="283">
        <v>18</v>
      </c>
      <c r="M322" s="283" t="s">
        <v>3941</v>
      </c>
      <c r="N322" s="283">
        <v>33</v>
      </c>
      <c r="O322" s="283">
        <v>15</v>
      </c>
      <c r="P322" s="283">
        <v>31</v>
      </c>
      <c r="Q322" s="283">
        <v>30</v>
      </c>
      <c r="R322" s="283">
        <v>16</v>
      </c>
      <c r="S322" s="283">
        <v>40</v>
      </c>
      <c r="T322" s="283">
        <v>28</v>
      </c>
      <c r="U322" s="283">
        <v>20</v>
      </c>
      <c r="V322" s="283">
        <v>53</v>
      </c>
      <c r="W322" s="283">
        <v>30</v>
      </c>
      <c r="X322" s="283">
        <v>36</v>
      </c>
      <c r="Y322" s="283">
        <v>87</v>
      </c>
      <c r="Z322" s="283">
        <v>33</v>
      </c>
      <c r="AA322" s="283">
        <v>63</v>
      </c>
      <c r="AB322" s="283">
        <v>20</v>
      </c>
      <c r="AC322" s="283">
        <v>35</v>
      </c>
      <c r="AD322" s="283">
        <v>30</v>
      </c>
      <c r="AE322" s="283">
        <v>70</v>
      </c>
      <c r="AF322" s="283">
        <v>0</v>
      </c>
      <c r="AG322" s="283"/>
      <c r="AH322" s="283"/>
      <c r="AI322" s="283"/>
      <c r="AJ322" s="283">
        <v>0</v>
      </c>
      <c r="AK322" s="283">
        <v>0</v>
      </c>
      <c r="AL322" s="283"/>
      <c r="AM322" s="283"/>
      <c r="AN322" s="283"/>
      <c r="AO322" s="283"/>
      <c r="AP322" s="283"/>
      <c r="AQ322" s="283"/>
      <c r="AR322" s="283">
        <v>3</v>
      </c>
      <c r="AS322" s="283" t="s">
        <v>4211</v>
      </c>
      <c r="AT322" s="283" t="s">
        <v>4212</v>
      </c>
      <c r="AU322" s="283"/>
      <c r="AV322" s="283"/>
      <c r="AW322" s="283"/>
      <c r="AX322" s="283"/>
      <c r="AY322" s="283">
        <v>25</v>
      </c>
      <c r="AZ322" s="283">
        <v>35</v>
      </c>
      <c r="BA322" s="283">
        <v>0.8</v>
      </c>
      <c r="BB322" s="283">
        <v>1.5</v>
      </c>
      <c r="BC322" s="283">
        <v>16</v>
      </c>
      <c r="BD322" s="283">
        <v>16</v>
      </c>
      <c r="BE322" s="283">
        <v>14</v>
      </c>
      <c r="BF322" s="283">
        <v>44</v>
      </c>
      <c r="BG322" s="283">
        <v>10</v>
      </c>
      <c r="BH322" s="283">
        <v>16</v>
      </c>
      <c r="BI322" s="283">
        <v>10</v>
      </c>
      <c r="BJ322" s="283">
        <v>0</v>
      </c>
      <c r="BK322" s="283">
        <v>0</v>
      </c>
      <c r="BL322" s="283">
        <v>5</v>
      </c>
      <c r="BM322" s="283">
        <v>6</v>
      </c>
      <c r="BN322" s="283">
        <v>0</v>
      </c>
      <c r="BO322" s="283" t="s">
        <v>3904</v>
      </c>
      <c r="BP322" s="283" t="s">
        <v>5001</v>
      </c>
      <c r="BQ322" s="283"/>
      <c r="BR322" s="283"/>
      <c r="BS322" s="283" t="s">
        <v>5004</v>
      </c>
    </row>
    <row r="323" spans="1:71">
      <c r="A323" s="283">
        <v>10035412</v>
      </c>
      <c r="B323" s="283" t="s">
        <v>4213</v>
      </c>
      <c r="C323" s="283">
        <v>4</v>
      </c>
      <c r="D323" s="283" t="s">
        <v>54</v>
      </c>
      <c r="E323" s="283" t="s">
        <v>3934</v>
      </c>
      <c r="F323" s="283" t="s">
        <v>3940</v>
      </c>
      <c r="G323" s="283" t="s">
        <v>3922</v>
      </c>
      <c r="H323" s="283">
        <v>28</v>
      </c>
      <c r="I323" s="283">
        <v>0</v>
      </c>
      <c r="J323" s="283">
        <v>1</v>
      </c>
      <c r="K323" s="283">
        <v>2</v>
      </c>
      <c r="L323" s="283">
        <v>10</v>
      </c>
      <c r="M323" s="283" t="s">
        <v>3941</v>
      </c>
      <c r="N323" s="283">
        <v>40</v>
      </c>
      <c r="O323" s="283">
        <v>15</v>
      </c>
      <c r="P323" s="283">
        <v>20</v>
      </c>
      <c r="Q323" s="283">
        <v>25</v>
      </c>
      <c r="R323" s="283">
        <v>10</v>
      </c>
      <c r="S323" s="283">
        <v>40</v>
      </c>
      <c r="T323" s="283">
        <v>12</v>
      </c>
      <c r="U323" s="283">
        <v>20</v>
      </c>
      <c r="V323" s="283">
        <v>23</v>
      </c>
      <c r="W323" s="283">
        <v>30</v>
      </c>
      <c r="X323" s="283">
        <v>33</v>
      </c>
      <c r="Y323" s="283">
        <v>85</v>
      </c>
      <c r="Z323" s="283">
        <v>40</v>
      </c>
      <c r="AA323" s="283">
        <v>70</v>
      </c>
      <c r="AB323" s="283">
        <v>12</v>
      </c>
      <c r="AC323" s="283">
        <v>28</v>
      </c>
      <c r="AD323" s="283">
        <v>25</v>
      </c>
      <c r="AE323" s="283">
        <v>55</v>
      </c>
      <c r="AF323" s="283">
        <v>2</v>
      </c>
      <c r="AG323" s="283">
        <v>2</v>
      </c>
      <c r="AH323" s="283">
        <v>2</v>
      </c>
      <c r="AI323" s="283"/>
      <c r="AJ323" s="283">
        <v>6</v>
      </c>
      <c r="AK323" s="283">
        <v>0</v>
      </c>
      <c r="AL323" s="283"/>
      <c r="AM323" s="283"/>
      <c r="AN323" s="283"/>
      <c r="AO323" s="283"/>
      <c r="AP323" s="283"/>
      <c r="AQ323" s="283"/>
      <c r="AR323" s="283">
        <v>3</v>
      </c>
      <c r="AS323" s="283" t="s">
        <v>774</v>
      </c>
      <c r="AT323" s="283"/>
      <c r="AU323" s="283"/>
      <c r="AV323" s="283"/>
      <c r="AW323" s="283"/>
      <c r="AX323" s="283"/>
      <c r="AY323" s="283">
        <v>25</v>
      </c>
      <c r="AZ323" s="283">
        <v>25</v>
      </c>
      <c r="BA323" s="283">
        <v>0.9</v>
      </c>
      <c r="BB323" s="283">
        <v>1.7</v>
      </c>
      <c r="BC323" s="283">
        <v>10</v>
      </c>
      <c r="BD323" s="283">
        <v>10</v>
      </c>
      <c r="BE323" s="283">
        <v>6</v>
      </c>
      <c r="BF323" s="283">
        <v>12</v>
      </c>
      <c r="BG323" s="283">
        <v>10</v>
      </c>
      <c r="BH323" s="283">
        <v>16</v>
      </c>
      <c r="BI323" s="283">
        <v>10</v>
      </c>
      <c r="BJ323" s="283">
        <v>0</v>
      </c>
      <c r="BK323" s="283">
        <v>10</v>
      </c>
      <c r="BL323" s="283">
        <v>0</v>
      </c>
      <c r="BM323" s="283">
        <v>20</v>
      </c>
      <c r="BN323" s="283">
        <v>0</v>
      </c>
      <c r="BO323" s="283" t="s">
        <v>3904</v>
      </c>
      <c r="BP323" s="283" t="s">
        <v>5001</v>
      </c>
      <c r="BQ323" s="283"/>
      <c r="BR323" s="283"/>
      <c r="BS323" s="283" t="s">
        <v>5004</v>
      </c>
    </row>
    <row r="324" spans="1:71">
      <c r="A324" s="283">
        <v>10035513</v>
      </c>
      <c r="B324" s="283" t="s">
        <v>4214</v>
      </c>
      <c r="C324" s="283">
        <v>5</v>
      </c>
      <c r="D324" s="283" t="s">
        <v>57</v>
      </c>
      <c r="E324" s="283" t="s">
        <v>3896</v>
      </c>
      <c r="F324" s="283" t="s">
        <v>3897</v>
      </c>
      <c r="G324" s="283" t="s">
        <v>4215</v>
      </c>
      <c r="H324" s="283">
        <v>53</v>
      </c>
      <c r="I324" s="283">
        <v>-1</v>
      </c>
      <c r="J324" s="283">
        <v>1</v>
      </c>
      <c r="K324" s="283">
        <v>2</v>
      </c>
      <c r="L324" s="283">
        <v>10</v>
      </c>
      <c r="M324" s="283" t="s">
        <v>3899</v>
      </c>
      <c r="N324" s="283">
        <v>21</v>
      </c>
      <c r="O324" s="283">
        <v>30</v>
      </c>
      <c r="P324" s="283">
        <v>57</v>
      </c>
      <c r="Q324" s="283">
        <v>20</v>
      </c>
      <c r="R324" s="283">
        <v>0</v>
      </c>
      <c r="S324" s="283">
        <v>0</v>
      </c>
      <c r="T324" s="283">
        <v>62</v>
      </c>
      <c r="U324" s="283">
        <v>20</v>
      </c>
      <c r="V324" s="283">
        <v>12</v>
      </c>
      <c r="W324" s="283">
        <v>30</v>
      </c>
      <c r="X324" s="283">
        <v>39</v>
      </c>
      <c r="Y324" s="283">
        <v>89</v>
      </c>
      <c r="Z324" s="283">
        <v>22</v>
      </c>
      <c r="AA324" s="283">
        <v>42</v>
      </c>
      <c r="AB324" s="283">
        <v>10</v>
      </c>
      <c r="AC324" s="283">
        <v>35</v>
      </c>
      <c r="AD324" s="283">
        <v>0</v>
      </c>
      <c r="AE324" s="283">
        <v>0</v>
      </c>
      <c r="AF324" s="283">
        <v>0</v>
      </c>
      <c r="AG324" s="283"/>
      <c r="AH324" s="283"/>
      <c r="AI324" s="283"/>
      <c r="AJ324" s="283">
        <v>0</v>
      </c>
      <c r="AK324" s="283">
        <v>0</v>
      </c>
      <c r="AL324" s="283"/>
      <c r="AM324" s="283"/>
      <c r="AN324" s="283"/>
      <c r="AO324" s="283"/>
      <c r="AP324" s="283"/>
      <c r="AQ324" s="283"/>
      <c r="AR324" s="283">
        <v>4</v>
      </c>
      <c r="AS324" s="283" t="s">
        <v>4216</v>
      </c>
      <c r="AT324" s="283"/>
      <c r="AU324" s="283"/>
      <c r="AV324" s="283"/>
      <c r="AW324" s="283"/>
      <c r="AX324" s="283"/>
      <c r="AY324" s="283">
        <v>70</v>
      </c>
      <c r="AZ324" s="283">
        <v>110</v>
      </c>
      <c r="BA324" s="283">
        <v>2.25</v>
      </c>
      <c r="BB324" s="283">
        <v>4.55</v>
      </c>
      <c r="BC324" s="283">
        <v>57</v>
      </c>
      <c r="BD324" s="283">
        <v>0</v>
      </c>
      <c r="BE324" s="283">
        <v>62</v>
      </c>
      <c r="BF324" s="283">
        <v>6</v>
      </c>
      <c r="BG324" s="283">
        <v>50</v>
      </c>
      <c r="BH324" s="283">
        <v>60</v>
      </c>
      <c r="BI324" s="283">
        <v>60</v>
      </c>
      <c r="BJ324" s="283">
        <v>0</v>
      </c>
      <c r="BK324" s="283">
        <v>0</v>
      </c>
      <c r="BL324" s="283">
        <v>11</v>
      </c>
      <c r="BM324" s="283">
        <v>9</v>
      </c>
      <c r="BN324" s="283">
        <v>0</v>
      </c>
      <c r="BO324" s="283" t="s">
        <v>3904</v>
      </c>
      <c r="BP324" s="283" t="s">
        <v>5001</v>
      </c>
      <c r="BQ324" s="283"/>
      <c r="BR324" s="283"/>
      <c r="BS324" s="283" t="s">
        <v>5004</v>
      </c>
    </row>
    <row r="325" spans="1:71">
      <c r="A325" s="283">
        <v>10035612</v>
      </c>
      <c r="B325" s="283" t="s">
        <v>4217</v>
      </c>
      <c r="C325" s="283">
        <v>3</v>
      </c>
      <c r="D325" s="283" t="s">
        <v>54</v>
      </c>
      <c r="E325" s="283" t="s">
        <v>3934</v>
      </c>
      <c r="F325" s="283" t="s">
        <v>3940</v>
      </c>
      <c r="G325" s="283" t="s">
        <v>4136</v>
      </c>
      <c r="H325" s="283">
        <v>22</v>
      </c>
      <c r="I325" s="283">
        <v>2</v>
      </c>
      <c r="J325" s="283">
        <v>1</v>
      </c>
      <c r="K325" s="283">
        <v>2</v>
      </c>
      <c r="L325" s="283">
        <v>11</v>
      </c>
      <c r="M325" s="283" t="s">
        <v>3941</v>
      </c>
      <c r="N325" s="283">
        <v>21</v>
      </c>
      <c r="O325" s="283">
        <v>15</v>
      </c>
      <c r="P325" s="283">
        <v>13</v>
      </c>
      <c r="Q325" s="283">
        <v>25</v>
      </c>
      <c r="R325" s="283">
        <v>10</v>
      </c>
      <c r="S325" s="283">
        <v>40</v>
      </c>
      <c r="T325" s="283">
        <v>16</v>
      </c>
      <c r="U325" s="283">
        <v>20</v>
      </c>
      <c r="V325" s="283">
        <v>16</v>
      </c>
      <c r="W325" s="283">
        <v>30</v>
      </c>
      <c r="X325" s="283">
        <v>33</v>
      </c>
      <c r="Y325" s="283">
        <v>85</v>
      </c>
      <c r="Z325" s="283">
        <v>17</v>
      </c>
      <c r="AA325" s="283">
        <v>52</v>
      </c>
      <c r="AB325" s="283">
        <v>7</v>
      </c>
      <c r="AC325" s="283">
        <v>17</v>
      </c>
      <c r="AD325" s="283">
        <v>25</v>
      </c>
      <c r="AE325" s="283">
        <v>65</v>
      </c>
      <c r="AF325" s="283">
        <v>0</v>
      </c>
      <c r="AG325" s="283"/>
      <c r="AH325" s="283"/>
      <c r="AI325" s="283"/>
      <c r="AJ325" s="283">
        <v>0</v>
      </c>
      <c r="AK325" s="283">
        <v>0</v>
      </c>
      <c r="AL325" s="283"/>
      <c r="AM325" s="283"/>
      <c r="AN325" s="283"/>
      <c r="AO325" s="283"/>
      <c r="AP325" s="283"/>
      <c r="AQ325" s="283"/>
      <c r="AR325" s="283">
        <v>3</v>
      </c>
      <c r="AS325" s="283"/>
      <c r="AT325" s="283"/>
      <c r="AU325" s="283"/>
      <c r="AV325" s="283"/>
      <c r="AW325" s="283"/>
      <c r="AX325" s="283"/>
      <c r="AY325" s="283">
        <v>15</v>
      </c>
      <c r="AZ325" s="283">
        <v>20</v>
      </c>
      <c r="BA325" s="283">
        <v>0.64</v>
      </c>
      <c r="BB325" s="283">
        <v>1.2</v>
      </c>
      <c r="BC325" s="283">
        <v>7</v>
      </c>
      <c r="BD325" s="283">
        <v>10</v>
      </c>
      <c r="BE325" s="283">
        <v>8</v>
      </c>
      <c r="BF325" s="283">
        <v>8</v>
      </c>
      <c r="BG325" s="283">
        <v>10</v>
      </c>
      <c r="BH325" s="283">
        <v>16</v>
      </c>
      <c r="BI325" s="283">
        <v>10</v>
      </c>
      <c r="BJ325" s="283">
        <v>0</v>
      </c>
      <c r="BK325" s="283">
        <v>0</v>
      </c>
      <c r="BL325" s="283">
        <v>0</v>
      </c>
      <c r="BM325" s="283">
        <v>0</v>
      </c>
      <c r="BN325" s="283">
        <v>0</v>
      </c>
      <c r="BO325" s="283" t="s">
        <v>3904</v>
      </c>
      <c r="BP325" s="283" t="s">
        <v>5001</v>
      </c>
      <c r="BQ325" s="283" t="s">
        <v>5402</v>
      </c>
      <c r="BR325" s="283" t="s">
        <v>5403</v>
      </c>
      <c r="BS325" s="283" t="s">
        <v>5004</v>
      </c>
    </row>
    <row r="326" spans="1:71">
      <c r="A326" s="283">
        <v>10035712</v>
      </c>
      <c r="B326" s="283" t="s">
        <v>4218</v>
      </c>
      <c r="C326" s="283">
        <v>3</v>
      </c>
      <c r="D326" s="283" t="s">
        <v>55</v>
      </c>
      <c r="E326" s="283" t="s">
        <v>3934</v>
      </c>
      <c r="F326" s="283" t="s">
        <v>3940</v>
      </c>
      <c r="G326" s="283" t="s">
        <v>3905</v>
      </c>
      <c r="H326" s="283">
        <v>43</v>
      </c>
      <c r="I326" s="283">
        <v>1</v>
      </c>
      <c r="J326" s="283">
        <v>3</v>
      </c>
      <c r="K326" s="283">
        <v>2</v>
      </c>
      <c r="L326" s="283">
        <v>16</v>
      </c>
      <c r="M326" s="283" t="s">
        <v>3941</v>
      </c>
      <c r="N326" s="283">
        <v>33</v>
      </c>
      <c r="O326" s="283">
        <v>20</v>
      </c>
      <c r="P326" s="283">
        <v>42</v>
      </c>
      <c r="Q326" s="283">
        <v>20</v>
      </c>
      <c r="R326" s="283">
        <v>19</v>
      </c>
      <c r="S326" s="283">
        <v>35</v>
      </c>
      <c r="T326" s="283">
        <v>31</v>
      </c>
      <c r="U326" s="283">
        <v>15</v>
      </c>
      <c r="V326" s="283">
        <v>23</v>
      </c>
      <c r="W326" s="283">
        <v>30</v>
      </c>
      <c r="X326" s="283">
        <v>35</v>
      </c>
      <c r="Y326" s="283">
        <v>86</v>
      </c>
      <c r="Z326" s="283">
        <v>36</v>
      </c>
      <c r="AA326" s="283">
        <v>76</v>
      </c>
      <c r="AB326" s="283">
        <v>13</v>
      </c>
      <c r="AC326" s="283">
        <v>48</v>
      </c>
      <c r="AD326" s="283">
        <v>0</v>
      </c>
      <c r="AE326" s="283">
        <v>0</v>
      </c>
      <c r="AF326" s="283">
        <v>2</v>
      </c>
      <c r="AG326" s="283">
        <v>2</v>
      </c>
      <c r="AH326" s="283">
        <v>2</v>
      </c>
      <c r="AI326" s="283"/>
      <c r="AJ326" s="283">
        <v>6</v>
      </c>
      <c r="AK326" s="283">
        <v>0</v>
      </c>
      <c r="AL326" s="283"/>
      <c r="AM326" s="283"/>
      <c r="AN326" s="283"/>
      <c r="AO326" s="283"/>
      <c r="AP326" s="283"/>
      <c r="AQ326" s="283"/>
      <c r="AR326" s="283">
        <v>3</v>
      </c>
      <c r="AS326" s="283" t="s">
        <v>3943</v>
      </c>
      <c r="AT326" s="283" t="s">
        <v>3944</v>
      </c>
      <c r="AU326" s="283"/>
      <c r="AV326" s="283"/>
      <c r="AW326" s="283" t="s">
        <v>4219</v>
      </c>
      <c r="AX326" s="283"/>
      <c r="AY326" s="283">
        <v>40</v>
      </c>
      <c r="AZ326" s="283">
        <v>65</v>
      </c>
      <c r="BA326" s="283">
        <v>1.28</v>
      </c>
      <c r="BB326" s="283">
        <v>2.4</v>
      </c>
      <c r="BC326" s="283">
        <v>42</v>
      </c>
      <c r="BD326" s="283">
        <v>13</v>
      </c>
      <c r="BE326" s="283">
        <v>16</v>
      </c>
      <c r="BF326" s="283">
        <v>12</v>
      </c>
      <c r="BG326" s="283">
        <v>30</v>
      </c>
      <c r="BH326" s="283">
        <v>40</v>
      </c>
      <c r="BI326" s="283">
        <v>30</v>
      </c>
      <c r="BJ326" s="283">
        <v>0</v>
      </c>
      <c r="BK326" s="283">
        <v>1</v>
      </c>
      <c r="BL326" s="283">
        <v>4</v>
      </c>
      <c r="BM326" s="283">
        <v>4</v>
      </c>
      <c r="BN326" s="283">
        <v>2</v>
      </c>
      <c r="BO326" s="283" t="s">
        <v>3904</v>
      </c>
      <c r="BP326" s="283" t="s">
        <v>5001</v>
      </c>
      <c r="BQ326" s="283"/>
      <c r="BR326" s="283"/>
      <c r="BS326" s="283" t="s">
        <v>5004</v>
      </c>
    </row>
    <row r="327" spans="1:71">
      <c r="A327" s="283">
        <v>10035811</v>
      </c>
      <c r="B327" s="283" t="s">
        <v>4220</v>
      </c>
      <c r="C327" s="283">
        <v>4</v>
      </c>
      <c r="D327" s="283" t="s">
        <v>53</v>
      </c>
      <c r="E327" s="283" t="s">
        <v>3957</v>
      </c>
      <c r="F327" s="283" t="s">
        <v>3940</v>
      </c>
      <c r="G327" s="283" t="s">
        <v>3905</v>
      </c>
      <c r="H327" s="283">
        <v>16</v>
      </c>
      <c r="I327" s="283">
        <v>0</v>
      </c>
      <c r="J327" s="283">
        <v>1</v>
      </c>
      <c r="K327" s="283">
        <v>2</v>
      </c>
      <c r="L327" s="283">
        <v>16</v>
      </c>
      <c r="M327" s="283" t="s">
        <v>3930</v>
      </c>
      <c r="N327" s="283">
        <v>35</v>
      </c>
      <c r="O327" s="283">
        <v>10</v>
      </c>
      <c r="P327" s="283">
        <v>12</v>
      </c>
      <c r="Q327" s="283">
        <v>20</v>
      </c>
      <c r="R327" s="283">
        <v>28</v>
      </c>
      <c r="S327" s="283">
        <v>50</v>
      </c>
      <c r="T327" s="283">
        <v>7</v>
      </c>
      <c r="U327" s="283">
        <v>15</v>
      </c>
      <c r="V327" s="283">
        <v>11</v>
      </c>
      <c r="W327" s="283">
        <v>30</v>
      </c>
      <c r="X327" s="283">
        <v>31</v>
      </c>
      <c r="Y327" s="283">
        <v>83</v>
      </c>
      <c r="Z327" s="283">
        <v>38</v>
      </c>
      <c r="AA327" s="283">
        <v>78</v>
      </c>
      <c r="AB327" s="283">
        <v>7</v>
      </c>
      <c r="AC327" s="283">
        <v>17</v>
      </c>
      <c r="AD327" s="283">
        <v>21</v>
      </c>
      <c r="AE327" s="283">
        <v>51</v>
      </c>
      <c r="AF327" s="283">
        <v>0</v>
      </c>
      <c r="AG327" s="283"/>
      <c r="AH327" s="283"/>
      <c r="AI327" s="283"/>
      <c r="AJ327" s="283">
        <v>0</v>
      </c>
      <c r="AK327" s="283">
        <v>0</v>
      </c>
      <c r="AL327" s="283"/>
      <c r="AM327" s="283"/>
      <c r="AN327" s="283"/>
      <c r="AO327" s="283"/>
      <c r="AP327" s="283"/>
      <c r="AQ327" s="283"/>
      <c r="AR327" s="283">
        <v>2</v>
      </c>
      <c r="AS327" s="283" t="s">
        <v>774</v>
      </c>
      <c r="AT327" s="283"/>
      <c r="AU327" s="283"/>
      <c r="AV327" s="283"/>
      <c r="AW327" s="283"/>
      <c r="AX327" s="283"/>
      <c r="AY327" s="283">
        <v>15</v>
      </c>
      <c r="AZ327" s="283">
        <v>20</v>
      </c>
      <c r="BA327" s="283">
        <v>0.48</v>
      </c>
      <c r="BB327" s="283">
        <v>0.9</v>
      </c>
      <c r="BC327" s="283">
        <v>0</v>
      </c>
      <c r="BD327" s="283">
        <v>31</v>
      </c>
      <c r="BE327" s="283">
        <v>7</v>
      </c>
      <c r="BF327" s="283">
        <v>0</v>
      </c>
      <c r="BG327" s="283">
        <v>4</v>
      </c>
      <c r="BH327" s="283">
        <v>8</v>
      </c>
      <c r="BI327" s="283">
        <v>6</v>
      </c>
      <c r="BJ327" s="283">
        <v>0</v>
      </c>
      <c r="BK327" s="283">
        <v>10</v>
      </c>
      <c r="BL327" s="283">
        <v>0</v>
      </c>
      <c r="BM327" s="283">
        <v>20</v>
      </c>
      <c r="BN327" s="283">
        <v>0</v>
      </c>
      <c r="BO327" s="283" t="s">
        <v>3904</v>
      </c>
      <c r="BP327" s="283" t="s">
        <v>5001</v>
      </c>
      <c r="BQ327" s="283"/>
      <c r="BR327" s="283" t="s">
        <v>5404</v>
      </c>
      <c r="BS327" s="283" t="s">
        <v>5004</v>
      </c>
    </row>
    <row r="328" spans="1:71">
      <c r="A328" s="283">
        <v>10035911</v>
      </c>
      <c r="B328" s="283" t="s">
        <v>4221</v>
      </c>
      <c r="C328" s="283">
        <v>3</v>
      </c>
      <c r="D328" s="283" t="s">
        <v>58</v>
      </c>
      <c r="E328" s="283" t="s">
        <v>3957</v>
      </c>
      <c r="F328" s="283" t="s">
        <v>4056</v>
      </c>
      <c r="G328" s="283" t="s">
        <v>3905</v>
      </c>
      <c r="H328" s="283">
        <v>12</v>
      </c>
      <c r="I328" s="283">
        <v>0</v>
      </c>
      <c r="J328" s="283">
        <v>5</v>
      </c>
      <c r="K328" s="283">
        <v>5</v>
      </c>
      <c r="L328" s="283">
        <v>9</v>
      </c>
      <c r="M328" s="283" t="s">
        <v>3930</v>
      </c>
      <c r="N328" s="283">
        <v>18.899999999999999</v>
      </c>
      <c r="O328" s="283">
        <v>12</v>
      </c>
      <c r="P328" s="283">
        <v>3</v>
      </c>
      <c r="Q328" s="283">
        <v>20</v>
      </c>
      <c r="R328" s="283">
        <v>24</v>
      </c>
      <c r="S328" s="283">
        <v>45</v>
      </c>
      <c r="T328" s="283">
        <v>11</v>
      </c>
      <c r="U328" s="283">
        <v>15</v>
      </c>
      <c r="V328" s="283">
        <v>0</v>
      </c>
      <c r="W328" s="283">
        <v>0</v>
      </c>
      <c r="X328" s="283">
        <v>31</v>
      </c>
      <c r="Y328" s="283">
        <v>86</v>
      </c>
      <c r="Z328" s="283">
        <v>17</v>
      </c>
      <c r="AA328" s="283">
        <v>37</v>
      </c>
      <c r="AB328" s="283">
        <v>6</v>
      </c>
      <c r="AC328" s="283">
        <v>16</v>
      </c>
      <c r="AD328" s="283">
        <v>0</v>
      </c>
      <c r="AE328" s="283">
        <v>0</v>
      </c>
      <c r="AF328" s="283">
        <v>0</v>
      </c>
      <c r="AG328" s="283"/>
      <c r="AH328" s="283"/>
      <c r="AI328" s="283"/>
      <c r="AJ328" s="283">
        <v>0</v>
      </c>
      <c r="AK328" s="283">
        <v>0</v>
      </c>
      <c r="AL328" s="283"/>
      <c r="AM328" s="283"/>
      <c r="AN328" s="283"/>
      <c r="AO328" s="283"/>
      <c r="AP328" s="283"/>
      <c r="AQ328" s="283"/>
      <c r="AR328" s="283">
        <v>2</v>
      </c>
      <c r="AS328" s="283" t="s">
        <v>2016</v>
      </c>
      <c r="AT328" s="283"/>
      <c r="AU328" s="283"/>
      <c r="AV328" s="283"/>
      <c r="AW328" s="283"/>
      <c r="AX328" s="283"/>
      <c r="AY328" s="283">
        <v>15</v>
      </c>
      <c r="AZ328" s="283">
        <v>20</v>
      </c>
      <c r="BA328" s="283">
        <v>0.6</v>
      </c>
      <c r="BB328" s="283">
        <v>0.5</v>
      </c>
      <c r="BC328" s="283">
        <v>0</v>
      </c>
      <c r="BD328" s="283">
        <v>27</v>
      </c>
      <c r="BE328" s="283">
        <v>11</v>
      </c>
      <c r="BF328" s="283">
        <v>0</v>
      </c>
      <c r="BG328" s="283">
        <v>10</v>
      </c>
      <c r="BH328" s="283">
        <v>10</v>
      </c>
      <c r="BI328" s="283">
        <v>20</v>
      </c>
      <c r="BJ328" s="283">
        <v>0</v>
      </c>
      <c r="BK328" s="283">
        <v>5</v>
      </c>
      <c r="BL328" s="283">
        <v>3</v>
      </c>
      <c r="BM328" s="283">
        <v>3</v>
      </c>
      <c r="BN328" s="283">
        <v>0</v>
      </c>
      <c r="BO328" s="283" t="s">
        <v>3904</v>
      </c>
      <c r="BP328" s="283" t="s">
        <v>5001</v>
      </c>
      <c r="BQ328" s="283"/>
      <c r="BR328" s="283" t="s">
        <v>5405</v>
      </c>
      <c r="BS328" s="283" t="s">
        <v>5004</v>
      </c>
    </row>
    <row r="329" spans="1:71">
      <c r="A329" s="283">
        <v>10036012</v>
      </c>
      <c r="B329" s="283" t="s">
        <v>4222</v>
      </c>
      <c r="C329" s="283">
        <v>5</v>
      </c>
      <c r="D329" s="283" t="s">
        <v>54</v>
      </c>
      <c r="E329" s="283" t="s">
        <v>3934</v>
      </c>
      <c r="F329" s="283" t="s">
        <v>3940</v>
      </c>
      <c r="G329" s="283" t="s">
        <v>3898</v>
      </c>
      <c r="H329" s="283">
        <v>36</v>
      </c>
      <c r="I329" s="283">
        <v>0</v>
      </c>
      <c r="J329" s="283">
        <v>1</v>
      </c>
      <c r="K329" s="283">
        <v>2</v>
      </c>
      <c r="L329" s="283">
        <v>16</v>
      </c>
      <c r="M329" s="283" t="s">
        <v>3941</v>
      </c>
      <c r="N329" s="283">
        <v>31.5</v>
      </c>
      <c r="O329" s="283">
        <v>15</v>
      </c>
      <c r="P329" s="283">
        <v>28</v>
      </c>
      <c r="Q329" s="283">
        <v>25</v>
      </c>
      <c r="R329" s="283">
        <v>0</v>
      </c>
      <c r="S329" s="283">
        <v>0</v>
      </c>
      <c r="T329" s="283">
        <v>30</v>
      </c>
      <c r="U329" s="283">
        <v>20</v>
      </c>
      <c r="V329" s="283">
        <v>74</v>
      </c>
      <c r="W329" s="283">
        <v>30</v>
      </c>
      <c r="X329" s="283">
        <v>37</v>
      </c>
      <c r="Y329" s="283">
        <v>89</v>
      </c>
      <c r="Z329" s="283">
        <v>33</v>
      </c>
      <c r="AA329" s="283">
        <v>66</v>
      </c>
      <c r="AB329" s="283">
        <v>15</v>
      </c>
      <c r="AC329" s="283">
        <v>25</v>
      </c>
      <c r="AD329" s="283">
        <v>40</v>
      </c>
      <c r="AE329" s="283">
        <v>60</v>
      </c>
      <c r="AF329" s="283">
        <v>0</v>
      </c>
      <c r="AG329" s="283"/>
      <c r="AH329" s="283"/>
      <c r="AI329" s="283"/>
      <c r="AJ329" s="283">
        <v>0</v>
      </c>
      <c r="AK329" s="283">
        <v>0</v>
      </c>
      <c r="AL329" s="283"/>
      <c r="AM329" s="283"/>
      <c r="AN329" s="283"/>
      <c r="AO329" s="283"/>
      <c r="AP329" s="283"/>
      <c r="AQ329" s="283"/>
      <c r="AR329" s="283">
        <v>3</v>
      </c>
      <c r="AS329" s="283" t="s">
        <v>4223</v>
      </c>
      <c r="AT329" s="283"/>
      <c r="AU329" s="283"/>
      <c r="AV329" s="283"/>
      <c r="AW329" s="283"/>
      <c r="AX329" s="283"/>
      <c r="AY329" s="283">
        <v>20</v>
      </c>
      <c r="AZ329" s="283">
        <v>35</v>
      </c>
      <c r="BA329" s="283">
        <v>0.9</v>
      </c>
      <c r="BB329" s="283">
        <v>1.5</v>
      </c>
      <c r="BC329" s="283">
        <v>18</v>
      </c>
      <c r="BD329" s="283">
        <v>0</v>
      </c>
      <c r="BE329" s="283">
        <v>15</v>
      </c>
      <c r="BF329" s="283">
        <v>75</v>
      </c>
      <c r="BG329" s="283">
        <v>10</v>
      </c>
      <c r="BH329" s="283">
        <v>16</v>
      </c>
      <c r="BI329" s="283">
        <v>10</v>
      </c>
      <c r="BJ329" s="283">
        <v>0</v>
      </c>
      <c r="BK329" s="283">
        <v>0</v>
      </c>
      <c r="BL329" s="283">
        <v>9</v>
      </c>
      <c r="BM329" s="283">
        <v>6</v>
      </c>
      <c r="BN329" s="283">
        <v>0</v>
      </c>
      <c r="BO329" s="283" t="s">
        <v>3904</v>
      </c>
      <c r="BP329" s="283" t="s">
        <v>5001</v>
      </c>
      <c r="BQ329" s="283"/>
      <c r="BR329" s="283"/>
      <c r="BS329" s="283" t="s">
        <v>5004</v>
      </c>
    </row>
    <row r="330" spans="1:71">
      <c r="A330" s="283">
        <v>10036111</v>
      </c>
      <c r="B330" s="283" t="s">
        <v>4224</v>
      </c>
      <c r="C330" s="283">
        <v>3</v>
      </c>
      <c r="D330" s="283" t="s">
        <v>58</v>
      </c>
      <c r="E330" s="283" t="s">
        <v>3957</v>
      </c>
      <c r="F330" s="283" t="s">
        <v>4056</v>
      </c>
      <c r="G330" s="283" t="s">
        <v>3898</v>
      </c>
      <c r="H330" s="283">
        <v>23</v>
      </c>
      <c r="I330" s="283">
        <v>1</v>
      </c>
      <c r="J330" s="283">
        <v>4</v>
      </c>
      <c r="K330" s="283">
        <v>5</v>
      </c>
      <c r="L330" s="283">
        <v>9</v>
      </c>
      <c r="M330" s="283" t="s">
        <v>3930</v>
      </c>
      <c r="N330" s="283">
        <v>24</v>
      </c>
      <c r="O330" s="283">
        <v>12</v>
      </c>
      <c r="P330" s="283">
        <v>5</v>
      </c>
      <c r="Q330" s="283">
        <v>20</v>
      </c>
      <c r="R330" s="283">
        <v>20</v>
      </c>
      <c r="S330" s="283">
        <v>50</v>
      </c>
      <c r="T330" s="283">
        <v>12</v>
      </c>
      <c r="U330" s="283">
        <v>15</v>
      </c>
      <c r="V330" s="283">
        <v>0</v>
      </c>
      <c r="W330" s="283">
        <v>0</v>
      </c>
      <c r="X330" s="283">
        <v>31</v>
      </c>
      <c r="Y330" s="283">
        <v>86</v>
      </c>
      <c r="Z330" s="283">
        <v>15</v>
      </c>
      <c r="AA330" s="283">
        <v>35</v>
      </c>
      <c r="AB330" s="283">
        <v>7</v>
      </c>
      <c r="AC330" s="283">
        <v>17</v>
      </c>
      <c r="AD330" s="283">
        <v>0</v>
      </c>
      <c r="AE330" s="283">
        <v>0</v>
      </c>
      <c r="AF330" s="283">
        <v>0</v>
      </c>
      <c r="AG330" s="283"/>
      <c r="AH330" s="283"/>
      <c r="AI330" s="283"/>
      <c r="AJ330" s="283">
        <v>0</v>
      </c>
      <c r="AK330" s="283">
        <v>0</v>
      </c>
      <c r="AL330" s="283"/>
      <c r="AM330" s="283"/>
      <c r="AN330" s="283"/>
      <c r="AO330" s="283"/>
      <c r="AP330" s="283"/>
      <c r="AQ330" s="283"/>
      <c r="AR330" s="283">
        <v>2</v>
      </c>
      <c r="AS330" s="283"/>
      <c r="AT330" s="283"/>
      <c r="AU330" s="283"/>
      <c r="AV330" s="283"/>
      <c r="AW330" s="283"/>
      <c r="AX330" s="283"/>
      <c r="AY330" s="283">
        <v>20</v>
      </c>
      <c r="AZ330" s="283">
        <v>20</v>
      </c>
      <c r="BA330" s="283">
        <v>0.8</v>
      </c>
      <c r="BB330" s="283">
        <v>0.8</v>
      </c>
      <c r="BC330" s="283">
        <v>2</v>
      </c>
      <c r="BD330" s="283">
        <v>20</v>
      </c>
      <c r="BE330" s="283">
        <v>12</v>
      </c>
      <c r="BF330" s="283">
        <v>0</v>
      </c>
      <c r="BG330" s="283">
        <v>10</v>
      </c>
      <c r="BH330" s="283">
        <v>10</v>
      </c>
      <c r="BI330" s="283">
        <v>20</v>
      </c>
      <c r="BJ330" s="283">
        <v>0</v>
      </c>
      <c r="BK330" s="283">
        <v>0</v>
      </c>
      <c r="BL330" s="283">
        <v>0</v>
      </c>
      <c r="BM330" s="283">
        <v>0</v>
      </c>
      <c r="BN330" s="283">
        <v>0</v>
      </c>
      <c r="BO330" s="283" t="s">
        <v>3904</v>
      </c>
      <c r="BP330" s="283" t="s">
        <v>5001</v>
      </c>
      <c r="BQ330" s="283"/>
      <c r="BR330" s="283"/>
      <c r="BS330" s="283" t="s">
        <v>5004</v>
      </c>
    </row>
    <row r="331" spans="1:71">
      <c r="A331" s="283">
        <v>10036213</v>
      </c>
      <c r="B331" s="283" t="s">
        <v>4225</v>
      </c>
      <c r="C331" s="283">
        <v>4</v>
      </c>
      <c r="D331" s="283" t="s">
        <v>56</v>
      </c>
      <c r="E331" s="283" t="s">
        <v>3896</v>
      </c>
      <c r="F331" s="283" t="s">
        <v>3897</v>
      </c>
      <c r="G331" s="283" t="s">
        <v>3918</v>
      </c>
      <c r="H331" s="283">
        <v>76</v>
      </c>
      <c r="I331" s="283">
        <v>0</v>
      </c>
      <c r="J331" s="283">
        <v>4</v>
      </c>
      <c r="K331" s="283">
        <v>5</v>
      </c>
      <c r="L331" s="283">
        <v>7</v>
      </c>
      <c r="M331" s="283" t="s">
        <v>3899</v>
      </c>
      <c r="N331" s="283">
        <v>33</v>
      </c>
      <c r="O331" s="283">
        <v>25</v>
      </c>
      <c r="P331" s="283">
        <v>82</v>
      </c>
      <c r="Q331" s="283">
        <v>25</v>
      </c>
      <c r="R331" s="283">
        <v>12</v>
      </c>
      <c r="S331" s="283">
        <v>30</v>
      </c>
      <c r="T331" s="283">
        <v>56</v>
      </c>
      <c r="U331" s="283">
        <v>15</v>
      </c>
      <c r="V331" s="283">
        <v>36</v>
      </c>
      <c r="W331" s="283">
        <v>30</v>
      </c>
      <c r="X331" s="283">
        <v>40</v>
      </c>
      <c r="Y331" s="283">
        <v>90</v>
      </c>
      <c r="Z331" s="283">
        <v>28</v>
      </c>
      <c r="AA331" s="283">
        <v>58</v>
      </c>
      <c r="AB331" s="283">
        <v>12</v>
      </c>
      <c r="AC331" s="283">
        <v>37</v>
      </c>
      <c r="AD331" s="283">
        <v>0</v>
      </c>
      <c r="AE331" s="283">
        <v>0</v>
      </c>
      <c r="AF331" s="283">
        <v>2</v>
      </c>
      <c r="AG331" s="283">
        <v>2</v>
      </c>
      <c r="AH331" s="283">
        <v>2</v>
      </c>
      <c r="AI331" s="283"/>
      <c r="AJ331" s="283">
        <v>6</v>
      </c>
      <c r="AK331" s="283">
        <v>80</v>
      </c>
      <c r="AL331" s="283">
        <v>1200</v>
      </c>
      <c r="AM331" s="283">
        <v>1800</v>
      </c>
      <c r="AN331" s="283">
        <v>2100</v>
      </c>
      <c r="AO331" s="283">
        <v>100</v>
      </c>
      <c r="AP331" s="283" t="s">
        <v>3900</v>
      </c>
      <c r="AQ331" s="283">
        <v>18</v>
      </c>
      <c r="AR331" s="283">
        <v>4</v>
      </c>
      <c r="AS331" s="283" t="s">
        <v>3990</v>
      </c>
      <c r="AT331" s="283"/>
      <c r="AU331" s="283"/>
      <c r="AV331" s="283"/>
      <c r="AW331" s="283" t="s">
        <v>4226</v>
      </c>
      <c r="AX331" s="283"/>
      <c r="AY331" s="283">
        <v>75</v>
      </c>
      <c r="AZ331" s="283">
        <v>120</v>
      </c>
      <c r="BA331" s="283">
        <v>2.8</v>
      </c>
      <c r="BB331" s="283">
        <v>5.3</v>
      </c>
      <c r="BC331" s="283">
        <v>82</v>
      </c>
      <c r="BD331" s="283">
        <v>0</v>
      </c>
      <c r="BE331" s="283">
        <v>56</v>
      </c>
      <c r="BF331" s="283">
        <v>23</v>
      </c>
      <c r="BG331" s="283">
        <v>40</v>
      </c>
      <c r="BH331" s="283">
        <v>50</v>
      </c>
      <c r="BI331" s="283">
        <v>40</v>
      </c>
      <c r="BJ331" s="283">
        <v>0</v>
      </c>
      <c r="BK331" s="283">
        <v>0</v>
      </c>
      <c r="BL331" s="283">
        <v>13</v>
      </c>
      <c r="BM331" s="283">
        <v>18</v>
      </c>
      <c r="BN331" s="283">
        <v>0</v>
      </c>
      <c r="BO331" s="283" t="s">
        <v>3904</v>
      </c>
      <c r="BP331" s="283" t="s">
        <v>5001</v>
      </c>
      <c r="BQ331" s="283"/>
      <c r="BR331" s="283"/>
      <c r="BS331" s="283" t="s">
        <v>5004</v>
      </c>
    </row>
    <row r="332" spans="1:71">
      <c r="A332" s="283">
        <v>10036311</v>
      </c>
      <c r="B332" s="283" t="s">
        <v>4227</v>
      </c>
      <c r="C332" s="283">
        <v>4</v>
      </c>
      <c r="D332" s="283" t="s">
        <v>3649</v>
      </c>
      <c r="E332" s="283" t="s">
        <v>3957</v>
      </c>
      <c r="F332" s="283" t="s">
        <v>3897</v>
      </c>
      <c r="G332" s="283" t="s">
        <v>559</v>
      </c>
      <c r="H332" s="283">
        <v>26</v>
      </c>
      <c r="I332" s="283">
        <v>2</v>
      </c>
      <c r="J332" s="283">
        <v>2</v>
      </c>
      <c r="K332" s="283">
        <v>4</v>
      </c>
      <c r="L332" s="283">
        <v>12</v>
      </c>
      <c r="M332" s="283" t="s">
        <v>3930</v>
      </c>
      <c r="N332" s="283">
        <v>34.5</v>
      </c>
      <c r="O332" s="283">
        <v>30</v>
      </c>
      <c r="P332" s="283">
        <v>8</v>
      </c>
      <c r="Q332" s="283">
        <v>28</v>
      </c>
      <c r="R332" s="283">
        <v>1</v>
      </c>
      <c r="S332" s="283">
        <v>0</v>
      </c>
      <c r="T332" s="283">
        <v>12</v>
      </c>
      <c r="U332" s="283">
        <v>15</v>
      </c>
      <c r="V332" s="283">
        <v>46</v>
      </c>
      <c r="W332" s="283">
        <v>30</v>
      </c>
      <c r="X332" s="283">
        <v>38</v>
      </c>
      <c r="Y332" s="283">
        <v>92</v>
      </c>
      <c r="Z332" s="283">
        <v>34</v>
      </c>
      <c r="AA332" s="283">
        <v>69</v>
      </c>
      <c r="AB332" s="283">
        <v>10</v>
      </c>
      <c r="AC332" s="283">
        <v>35</v>
      </c>
      <c r="AD332" s="283">
        <v>0</v>
      </c>
      <c r="AE332" s="283">
        <v>0</v>
      </c>
      <c r="AF332" s="283">
        <v>8</v>
      </c>
      <c r="AG332" s="283">
        <v>8</v>
      </c>
      <c r="AH332" s="283">
        <v>8</v>
      </c>
      <c r="AI332" s="283"/>
      <c r="AJ332" s="283">
        <v>24</v>
      </c>
      <c r="AK332" s="283">
        <v>0</v>
      </c>
      <c r="AL332" s="283"/>
      <c r="AM332" s="283"/>
      <c r="AN332" s="283"/>
      <c r="AO332" s="283"/>
      <c r="AP332" s="283"/>
      <c r="AQ332" s="283"/>
      <c r="AR332" s="283">
        <v>3</v>
      </c>
      <c r="AS332" s="283" t="s">
        <v>4228</v>
      </c>
      <c r="AT332" s="283" t="s">
        <v>4229</v>
      </c>
      <c r="AU332" s="283"/>
      <c r="AV332" s="283"/>
      <c r="AW332" s="283"/>
      <c r="AX332" s="283"/>
      <c r="AY332" s="283">
        <v>25</v>
      </c>
      <c r="AZ332" s="283">
        <v>50</v>
      </c>
      <c r="BA332" s="283">
        <v>0.48</v>
      </c>
      <c r="BB332" s="283">
        <v>1.2</v>
      </c>
      <c r="BC332" s="283">
        <v>8</v>
      </c>
      <c r="BD332" s="283">
        <v>1</v>
      </c>
      <c r="BE332" s="283">
        <v>12</v>
      </c>
      <c r="BF332" s="283">
        <v>56</v>
      </c>
      <c r="BG332" s="283">
        <v>8</v>
      </c>
      <c r="BH332" s="283">
        <v>12</v>
      </c>
      <c r="BI332" s="283">
        <v>10</v>
      </c>
      <c r="BJ332" s="283">
        <v>16</v>
      </c>
      <c r="BK332" s="283">
        <v>18</v>
      </c>
      <c r="BL332" s="283">
        <v>12</v>
      </c>
      <c r="BM332" s="283">
        <v>0</v>
      </c>
      <c r="BN332" s="283">
        <v>34</v>
      </c>
      <c r="BO332" s="283" t="s">
        <v>3904</v>
      </c>
      <c r="BP332" s="283" t="s">
        <v>5001</v>
      </c>
      <c r="BQ332" s="283"/>
      <c r="BR332" s="283"/>
      <c r="BS332" s="283" t="s">
        <v>5004</v>
      </c>
    </row>
    <row r="333" spans="1:71">
      <c r="A333" s="283">
        <v>10036412</v>
      </c>
      <c r="B333" s="283" t="s">
        <v>4230</v>
      </c>
      <c r="C333" s="283">
        <v>3</v>
      </c>
      <c r="D333" s="283" t="s">
        <v>55</v>
      </c>
      <c r="E333" s="283" t="s">
        <v>3934</v>
      </c>
      <c r="F333" s="283" t="s">
        <v>3940</v>
      </c>
      <c r="G333" s="283" t="s">
        <v>4231</v>
      </c>
      <c r="H333" s="283">
        <v>48</v>
      </c>
      <c r="I333" s="283">
        <v>0</v>
      </c>
      <c r="J333" s="283">
        <v>1</v>
      </c>
      <c r="K333" s="283">
        <v>2</v>
      </c>
      <c r="L333" s="283">
        <v>21</v>
      </c>
      <c r="M333" s="283" t="s">
        <v>3941</v>
      </c>
      <c r="N333" s="283">
        <v>33</v>
      </c>
      <c r="O333" s="283">
        <v>20</v>
      </c>
      <c r="P333" s="283">
        <v>34</v>
      </c>
      <c r="Q333" s="283">
        <v>20</v>
      </c>
      <c r="R333" s="283">
        <v>22</v>
      </c>
      <c r="S333" s="283">
        <v>35</v>
      </c>
      <c r="T333" s="283">
        <v>30</v>
      </c>
      <c r="U333" s="283">
        <v>13</v>
      </c>
      <c r="V333" s="283">
        <v>31</v>
      </c>
      <c r="W333" s="283">
        <v>30</v>
      </c>
      <c r="X333" s="283">
        <v>35</v>
      </c>
      <c r="Y333" s="283">
        <v>86</v>
      </c>
      <c r="Z333" s="283">
        <v>30</v>
      </c>
      <c r="AA333" s="283">
        <v>70</v>
      </c>
      <c r="AB333" s="283">
        <v>11</v>
      </c>
      <c r="AC333" s="283">
        <v>21</v>
      </c>
      <c r="AD333" s="283">
        <v>0</v>
      </c>
      <c r="AE333" s="283">
        <v>0</v>
      </c>
      <c r="AF333" s="283">
        <v>0</v>
      </c>
      <c r="AG333" s="283"/>
      <c r="AH333" s="283"/>
      <c r="AI333" s="283"/>
      <c r="AJ333" s="283">
        <v>0</v>
      </c>
      <c r="AK333" s="283">
        <v>0</v>
      </c>
      <c r="AL333" s="283"/>
      <c r="AM333" s="283"/>
      <c r="AN333" s="283"/>
      <c r="AO333" s="283"/>
      <c r="AP333" s="283"/>
      <c r="AQ333" s="283"/>
      <c r="AR333" s="283">
        <v>3</v>
      </c>
      <c r="AS333" s="283" t="s">
        <v>4011</v>
      </c>
      <c r="AT333" s="283"/>
      <c r="AU333" s="283"/>
      <c r="AV333" s="283"/>
      <c r="AW333" s="283"/>
      <c r="AX333" s="283"/>
      <c r="AY333" s="283">
        <v>35</v>
      </c>
      <c r="AZ333" s="283">
        <v>65</v>
      </c>
      <c r="BA333" s="283">
        <v>1.28</v>
      </c>
      <c r="BB333" s="283">
        <v>2.4</v>
      </c>
      <c r="BC333" s="283">
        <v>34</v>
      </c>
      <c r="BD333" s="283">
        <v>11</v>
      </c>
      <c r="BE333" s="283">
        <v>15</v>
      </c>
      <c r="BF333" s="283">
        <v>16</v>
      </c>
      <c r="BG333" s="283">
        <v>30</v>
      </c>
      <c r="BH333" s="283">
        <v>40</v>
      </c>
      <c r="BI333" s="283">
        <v>30</v>
      </c>
      <c r="BJ333" s="283">
        <v>0</v>
      </c>
      <c r="BK333" s="283">
        <v>0</v>
      </c>
      <c r="BL333" s="283">
        <v>3</v>
      </c>
      <c r="BM333" s="283">
        <v>3</v>
      </c>
      <c r="BN333" s="283">
        <v>0</v>
      </c>
      <c r="BO333" s="283" t="s">
        <v>3904</v>
      </c>
      <c r="BP333" s="283" t="s">
        <v>5001</v>
      </c>
      <c r="BQ333" s="283" t="s">
        <v>5406</v>
      </c>
      <c r="BR333" s="283" t="s">
        <v>5407</v>
      </c>
      <c r="BS333" s="283" t="s">
        <v>5004</v>
      </c>
    </row>
    <row r="334" spans="1:71">
      <c r="A334" s="283">
        <v>10036512</v>
      </c>
      <c r="B334" s="283" t="s">
        <v>4232</v>
      </c>
      <c r="C334" s="283">
        <v>3</v>
      </c>
      <c r="D334" s="283" t="s">
        <v>54</v>
      </c>
      <c r="E334" s="283" t="s">
        <v>3934</v>
      </c>
      <c r="F334" s="283" t="s">
        <v>3940</v>
      </c>
      <c r="G334" s="283" t="s">
        <v>4231</v>
      </c>
      <c r="H334" s="283">
        <v>25</v>
      </c>
      <c r="I334" s="283">
        <v>-1</v>
      </c>
      <c r="J334" s="283">
        <v>2</v>
      </c>
      <c r="K334" s="283">
        <v>2</v>
      </c>
      <c r="L334" s="283">
        <v>20</v>
      </c>
      <c r="M334" s="283" t="s">
        <v>3941</v>
      </c>
      <c r="N334" s="283">
        <v>29</v>
      </c>
      <c r="O334" s="283">
        <v>15</v>
      </c>
      <c r="P334" s="283">
        <v>15</v>
      </c>
      <c r="Q334" s="283">
        <v>30</v>
      </c>
      <c r="R334" s="283">
        <v>12</v>
      </c>
      <c r="S334" s="283">
        <v>40</v>
      </c>
      <c r="T334" s="283">
        <v>17</v>
      </c>
      <c r="U334" s="283">
        <v>15</v>
      </c>
      <c r="V334" s="283">
        <v>40</v>
      </c>
      <c r="W334" s="283">
        <v>30</v>
      </c>
      <c r="X334" s="283">
        <v>30</v>
      </c>
      <c r="Y334" s="283">
        <v>82</v>
      </c>
      <c r="Z334" s="283">
        <v>31</v>
      </c>
      <c r="AA334" s="283">
        <v>66</v>
      </c>
      <c r="AB334" s="283">
        <v>9</v>
      </c>
      <c r="AC334" s="283">
        <v>19</v>
      </c>
      <c r="AD334" s="283">
        <v>18</v>
      </c>
      <c r="AE334" s="283">
        <v>58</v>
      </c>
      <c r="AF334" s="283">
        <v>0</v>
      </c>
      <c r="AG334" s="283"/>
      <c r="AH334" s="283"/>
      <c r="AI334" s="283"/>
      <c r="AJ334" s="283">
        <v>0</v>
      </c>
      <c r="AK334" s="283">
        <v>0</v>
      </c>
      <c r="AL334" s="283"/>
      <c r="AM334" s="283"/>
      <c r="AN334" s="283"/>
      <c r="AO334" s="283"/>
      <c r="AP334" s="283"/>
      <c r="AQ334" s="283"/>
      <c r="AR334" s="283">
        <v>3</v>
      </c>
      <c r="AS334" s="283"/>
      <c r="AT334" s="283"/>
      <c r="AU334" s="283"/>
      <c r="AV334" s="283"/>
      <c r="AW334" s="283"/>
      <c r="AX334" s="283"/>
      <c r="AY334" s="283">
        <v>20</v>
      </c>
      <c r="AZ334" s="283">
        <v>30</v>
      </c>
      <c r="BA334" s="283">
        <v>0.9</v>
      </c>
      <c r="BB334" s="283">
        <v>1.6</v>
      </c>
      <c r="BC334" s="283">
        <v>8</v>
      </c>
      <c r="BD334" s="283">
        <v>12</v>
      </c>
      <c r="BE334" s="283">
        <v>9</v>
      </c>
      <c r="BF334" s="283">
        <v>24</v>
      </c>
      <c r="BG334" s="283">
        <v>10</v>
      </c>
      <c r="BH334" s="283">
        <v>16</v>
      </c>
      <c r="BI334" s="283">
        <v>10</v>
      </c>
      <c r="BJ334" s="283">
        <v>0</v>
      </c>
      <c r="BK334" s="283">
        <v>0</v>
      </c>
      <c r="BL334" s="283">
        <v>0</v>
      </c>
      <c r="BM334" s="283">
        <v>0</v>
      </c>
      <c r="BN334" s="283">
        <v>0</v>
      </c>
      <c r="BO334" s="283" t="s">
        <v>3904</v>
      </c>
      <c r="BP334" s="283" t="s">
        <v>5001</v>
      </c>
      <c r="BQ334" s="283" t="s">
        <v>5408</v>
      </c>
      <c r="BR334" s="283" t="s">
        <v>5409</v>
      </c>
      <c r="BS334" s="283" t="s">
        <v>5004</v>
      </c>
    </row>
    <row r="335" spans="1:71">
      <c r="A335" s="283">
        <v>10036611</v>
      </c>
      <c r="B335" s="283" t="s">
        <v>4233</v>
      </c>
      <c r="C335" s="283">
        <v>5</v>
      </c>
      <c r="D335" s="283" t="s">
        <v>58</v>
      </c>
      <c r="E335" s="283" t="s">
        <v>3957</v>
      </c>
      <c r="F335" s="283" t="s">
        <v>4056</v>
      </c>
      <c r="G335" s="283" t="s">
        <v>3918</v>
      </c>
      <c r="H335" s="283">
        <v>24</v>
      </c>
      <c r="I335" s="283">
        <v>0</v>
      </c>
      <c r="J335" s="283">
        <v>4</v>
      </c>
      <c r="K335" s="283">
        <v>4</v>
      </c>
      <c r="L335" s="283">
        <v>24</v>
      </c>
      <c r="M335" s="283" t="s">
        <v>3930</v>
      </c>
      <c r="N335" s="283">
        <v>17.399999999999999</v>
      </c>
      <c r="O335" s="283">
        <v>12</v>
      </c>
      <c r="P335" s="283">
        <v>8</v>
      </c>
      <c r="Q335" s="283">
        <v>20</v>
      </c>
      <c r="R335" s="283">
        <v>23</v>
      </c>
      <c r="S335" s="283">
        <v>50</v>
      </c>
      <c r="T335" s="283">
        <v>13</v>
      </c>
      <c r="U335" s="283">
        <v>15</v>
      </c>
      <c r="V335" s="283">
        <v>0</v>
      </c>
      <c r="W335" s="283">
        <v>0</v>
      </c>
      <c r="X335" s="283">
        <v>32</v>
      </c>
      <c r="Y335" s="283">
        <v>91</v>
      </c>
      <c r="Z335" s="283">
        <v>16</v>
      </c>
      <c r="AA335" s="283">
        <v>36</v>
      </c>
      <c r="AB335" s="283">
        <v>15</v>
      </c>
      <c r="AC335" s="283">
        <v>45</v>
      </c>
      <c r="AD335" s="283">
        <v>0</v>
      </c>
      <c r="AE335" s="283">
        <v>0</v>
      </c>
      <c r="AF335" s="283">
        <v>0</v>
      </c>
      <c r="AG335" s="283"/>
      <c r="AH335" s="283"/>
      <c r="AI335" s="283"/>
      <c r="AJ335" s="283">
        <v>0</v>
      </c>
      <c r="AK335" s="283">
        <v>0</v>
      </c>
      <c r="AL335" s="283"/>
      <c r="AM335" s="283"/>
      <c r="AN335" s="283"/>
      <c r="AO335" s="283"/>
      <c r="AP335" s="283"/>
      <c r="AQ335" s="283"/>
      <c r="AR335" s="283">
        <v>2</v>
      </c>
      <c r="AS335" s="283" t="s">
        <v>780</v>
      </c>
      <c r="AT335" s="283"/>
      <c r="AU335" s="283"/>
      <c r="AV335" s="283"/>
      <c r="AW335" s="283" t="s">
        <v>4234</v>
      </c>
      <c r="AX335" s="283"/>
      <c r="AY335" s="283">
        <v>20</v>
      </c>
      <c r="AZ335" s="283">
        <v>20</v>
      </c>
      <c r="BA335" s="283">
        <v>0.75</v>
      </c>
      <c r="BB335" s="283">
        <v>0.7</v>
      </c>
      <c r="BC335" s="283">
        <v>0</v>
      </c>
      <c r="BD335" s="283">
        <v>23</v>
      </c>
      <c r="BE335" s="283">
        <v>13</v>
      </c>
      <c r="BF335" s="283">
        <v>0</v>
      </c>
      <c r="BG335" s="283">
        <v>10</v>
      </c>
      <c r="BH335" s="283">
        <v>10</v>
      </c>
      <c r="BI335" s="283">
        <v>20</v>
      </c>
      <c r="BJ335" s="283">
        <v>0</v>
      </c>
      <c r="BK335" s="283">
        <v>5</v>
      </c>
      <c r="BL335" s="283">
        <v>2</v>
      </c>
      <c r="BM335" s="283">
        <v>3</v>
      </c>
      <c r="BN335" s="283">
        <v>0</v>
      </c>
      <c r="BO335" s="283" t="s">
        <v>3904</v>
      </c>
      <c r="BP335" s="283" t="s">
        <v>5001</v>
      </c>
      <c r="BQ335" s="283"/>
      <c r="BR335" s="283"/>
      <c r="BS335" s="283" t="s">
        <v>5004</v>
      </c>
    </row>
    <row r="336" spans="1:71">
      <c r="A336" s="283">
        <v>10036713</v>
      </c>
      <c r="B336" s="283" t="s">
        <v>4235</v>
      </c>
      <c r="C336" s="283">
        <v>6</v>
      </c>
      <c r="D336" s="283" t="s">
        <v>57</v>
      </c>
      <c r="E336" s="283" t="s">
        <v>3896</v>
      </c>
      <c r="F336" s="283" t="s">
        <v>3897</v>
      </c>
      <c r="G336" s="283" t="s">
        <v>3910</v>
      </c>
      <c r="H336" s="283">
        <v>108</v>
      </c>
      <c r="I336" s="283">
        <v>0</v>
      </c>
      <c r="J336" s="283">
        <v>6</v>
      </c>
      <c r="K336" s="283">
        <v>6</v>
      </c>
      <c r="L336" s="283">
        <v>5</v>
      </c>
      <c r="M336" s="283" t="s">
        <v>3899</v>
      </c>
      <c r="N336" s="283">
        <v>30.1</v>
      </c>
      <c r="O336" s="283">
        <v>30</v>
      </c>
      <c r="P336" s="283">
        <v>92</v>
      </c>
      <c r="Q336" s="283">
        <v>25</v>
      </c>
      <c r="R336" s="283">
        <v>0</v>
      </c>
      <c r="S336" s="283">
        <v>0</v>
      </c>
      <c r="T336" s="283">
        <v>82</v>
      </c>
      <c r="U336" s="283">
        <v>20</v>
      </c>
      <c r="V336" s="283">
        <v>40</v>
      </c>
      <c r="W336" s="283">
        <v>30</v>
      </c>
      <c r="X336" s="283">
        <v>41</v>
      </c>
      <c r="Y336" s="283">
        <v>92</v>
      </c>
      <c r="Z336" s="283">
        <v>23</v>
      </c>
      <c r="AA336" s="283">
        <v>43</v>
      </c>
      <c r="AB336" s="283">
        <v>17</v>
      </c>
      <c r="AC336" s="283">
        <v>42</v>
      </c>
      <c r="AD336" s="283">
        <v>0</v>
      </c>
      <c r="AE336" s="283">
        <v>0</v>
      </c>
      <c r="AF336" s="283">
        <v>4</v>
      </c>
      <c r="AG336" s="283">
        <v>4</v>
      </c>
      <c r="AH336" s="283">
        <v>4</v>
      </c>
      <c r="AI336" s="283">
        <v>4</v>
      </c>
      <c r="AJ336" s="283">
        <v>16</v>
      </c>
      <c r="AK336" s="283">
        <v>0</v>
      </c>
      <c r="AL336" s="283"/>
      <c r="AM336" s="283"/>
      <c r="AN336" s="283"/>
      <c r="AO336" s="283"/>
      <c r="AP336" s="283"/>
      <c r="AQ336" s="283"/>
      <c r="AR336" s="283">
        <v>4</v>
      </c>
      <c r="AS336" s="283" t="s">
        <v>4236</v>
      </c>
      <c r="AT336" s="283"/>
      <c r="AU336" s="283"/>
      <c r="AV336" s="283"/>
      <c r="AW336" s="283" t="s">
        <v>4237</v>
      </c>
      <c r="AX336" s="283"/>
      <c r="AY336" s="283">
        <v>135</v>
      </c>
      <c r="AZ336" s="283">
        <v>165</v>
      </c>
      <c r="BA336" s="283">
        <v>4.8</v>
      </c>
      <c r="BB336" s="283">
        <v>9.9</v>
      </c>
      <c r="BC336" s="283">
        <v>92</v>
      </c>
      <c r="BD336" s="283">
        <v>0</v>
      </c>
      <c r="BE336" s="283">
        <v>86</v>
      </c>
      <c r="BF336" s="283">
        <v>24</v>
      </c>
      <c r="BG336" s="283">
        <v>50</v>
      </c>
      <c r="BH336" s="283">
        <v>60</v>
      </c>
      <c r="BI336" s="283">
        <v>60</v>
      </c>
      <c r="BJ336" s="283">
        <v>0</v>
      </c>
      <c r="BK336" s="283">
        <v>0</v>
      </c>
      <c r="BL336" s="283">
        <v>17</v>
      </c>
      <c r="BM336" s="283">
        <v>20</v>
      </c>
      <c r="BN336" s="283">
        <v>0</v>
      </c>
      <c r="BO336" s="283" t="s">
        <v>3904</v>
      </c>
      <c r="BP336" s="283" t="s">
        <v>5001</v>
      </c>
      <c r="BQ336" s="283"/>
      <c r="BR336" s="283"/>
      <c r="BS336" s="283" t="s">
        <v>5004</v>
      </c>
    </row>
    <row r="337" spans="1:71">
      <c r="A337" s="283">
        <v>10036813</v>
      </c>
      <c r="B337" s="283" t="s">
        <v>4238</v>
      </c>
      <c r="C337" s="283">
        <v>5</v>
      </c>
      <c r="D337" s="283" t="s">
        <v>56</v>
      </c>
      <c r="E337" s="283" t="s">
        <v>3896</v>
      </c>
      <c r="F337" s="283" t="s">
        <v>3897</v>
      </c>
      <c r="G337" s="283" t="s">
        <v>3910</v>
      </c>
      <c r="H337" s="283">
        <v>60</v>
      </c>
      <c r="I337" s="283">
        <v>0</v>
      </c>
      <c r="J337" s="283">
        <v>2</v>
      </c>
      <c r="K337" s="283">
        <v>2</v>
      </c>
      <c r="L337" s="283">
        <v>18</v>
      </c>
      <c r="M337" s="283" t="s">
        <v>3899</v>
      </c>
      <c r="N337" s="283">
        <v>29</v>
      </c>
      <c r="O337" s="283">
        <v>25</v>
      </c>
      <c r="P337" s="283">
        <v>48</v>
      </c>
      <c r="Q337" s="283">
        <v>25</v>
      </c>
      <c r="R337" s="283">
        <v>0</v>
      </c>
      <c r="S337" s="283">
        <v>0</v>
      </c>
      <c r="T337" s="283">
        <v>50</v>
      </c>
      <c r="U337" s="283">
        <v>15</v>
      </c>
      <c r="V337" s="283">
        <v>10</v>
      </c>
      <c r="W337" s="283">
        <v>30</v>
      </c>
      <c r="X337" s="283">
        <v>40</v>
      </c>
      <c r="Y337" s="283">
        <v>91</v>
      </c>
      <c r="Z337" s="283">
        <v>27</v>
      </c>
      <c r="AA337" s="283">
        <v>47</v>
      </c>
      <c r="AB337" s="283">
        <v>10</v>
      </c>
      <c r="AC337" s="283">
        <v>35</v>
      </c>
      <c r="AD337" s="283">
        <v>0</v>
      </c>
      <c r="AE337" s="283">
        <v>0</v>
      </c>
      <c r="AF337" s="283">
        <v>0</v>
      </c>
      <c r="AG337" s="283"/>
      <c r="AH337" s="283"/>
      <c r="AI337" s="283"/>
      <c r="AJ337" s="283">
        <v>0</v>
      </c>
      <c r="AK337" s="283">
        <v>0</v>
      </c>
      <c r="AL337" s="283"/>
      <c r="AM337" s="283"/>
      <c r="AN337" s="283"/>
      <c r="AO337" s="283"/>
      <c r="AP337" s="283"/>
      <c r="AQ337" s="283"/>
      <c r="AR337" s="283">
        <v>4</v>
      </c>
      <c r="AS337" s="283" t="s">
        <v>778</v>
      </c>
      <c r="AT337" s="283"/>
      <c r="AU337" s="283"/>
      <c r="AV337" s="283"/>
      <c r="AW337" s="283"/>
      <c r="AX337" s="283"/>
      <c r="AY337" s="283">
        <v>55</v>
      </c>
      <c r="AZ337" s="283">
        <v>100</v>
      </c>
      <c r="BA337" s="283">
        <v>2.88</v>
      </c>
      <c r="BB337" s="283">
        <v>5.4</v>
      </c>
      <c r="BC337" s="283">
        <v>48</v>
      </c>
      <c r="BD337" s="283">
        <v>0</v>
      </c>
      <c r="BE337" s="283">
        <v>53</v>
      </c>
      <c r="BF337" s="283">
        <v>5</v>
      </c>
      <c r="BG337" s="283">
        <v>40</v>
      </c>
      <c r="BH337" s="283">
        <v>50</v>
      </c>
      <c r="BI337" s="283">
        <v>40</v>
      </c>
      <c r="BJ337" s="283">
        <v>0</v>
      </c>
      <c r="BK337" s="283">
        <v>0</v>
      </c>
      <c r="BL337" s="283">
        <v>8</v>
      </c>
      <c r="BM337" s="283">
        <v>12</v>
      </c>
      <c r="BN337" s="283">
        <v>0</v>
      </c>
      <c r="BO337" s="283" t="s">
        <v>3904</v>
      </c>
      <c r="BP337" s="283" t="s">
        <v>5001</v>
      </c>
      <c r="BQ337" s="283"/>
      <c r="BR337" s="283"/>
      <c r="BS337" s="283" t="s">
        <v>5004</v>
      </c>
    </row>
    <row r="338" spans="1:71">
      <c r="A338" s="283">
        <v>10036911</v>
      </c>
      <c r="B338" s="283" t="s">
        <v>4239</v>
      </c>
      <c r="C338" s="283">
        <v>4</v>
      </c>
      <c r="D338" s="283" t="s">
        <v>260</v>
      </c>
      <c r="E338" s="283" t="s">
        <v>3957</v>
      </c>
      <c r="F338" s="283" t="s">
        <v>3940</v>
      </c>
      <c r="G338" s="283" t="s">
        <v>3898</v>
      </c>
      <c r="H338" s="283">
        <v>26</v>
      </c>
      <c r="I338" s="283">
        <v>2</v>
      </c>
      <c r="J338" s="283">
        <v>1</v>
      </c>
      <c r="K338" s="283">
        <v>2</v>
      </c>
      <c r="L338" s="283">
        <v>15</v>
      </c>
      <c r="M338" s="283" t="s">
        <v>3899</v>
      </c>
      <c r="N338" s="283">
        <v>7</v>
      </c>
      <c r="O338" s="283">
        <v>10</v>
      </c>
      <c r="P338" s="283">
        <v>28</v>
      </c>
      <c r="Q338" s="283">
        <v>30</v>
      </c>
      <c r="R338" s="283">
        <v>0</v>
      </c>
      <c r="S338" s="283">
        <v>0</v>
      </c>
      <c r="T338" s="283">
        <v>35</v>
      </c>
      <c r="U338" s="283">
        <v>20</v>
      </c>
      <c r="V338" s="283">
        <v>17</v>
      </c>
      <c r="W338" s="283">
        <v>25</v>
      </c>
      <c r="X338" s="283">
        <v>33</v>
      </c>
      <c r="Y338" s="283">
        <v>83</v>
      </c>
      <c r="Z338" s="283">
        <v>8</v>
      </c>
      <c r="AA338" s="283">
        <v>38</v>
      </c>
      <c r="AB338" s="283">
        <v>9</v>
      </c>
      <c r="AC338" s="283">
        <v>19</v>
      </c>
      <c r="AD338" s="283">
        <v>0</v>
      </c>
      <c r="AE338" s="283">
        <v>0</v>
      </c>
      <c r="AF338" s="283">
        <v>0</v>
      </c>
      <c r="AG338" s="283"/>
      <c r="AH338" s="283"/>
      <c r="AI338" s="283"/>
      <c r="AJ338" s="283">
        <v>0</v>
      </c>
      <c r="AK338" s="283">
        <v>0</v>
      </c>
      <c r="AL338" s="283"/>
      <c r="AM338" s="283"/>
      <c r="AN338" s="283"/>
      <c r="AO338" s="283"/>
      <c r="AP338" s="283"/>
      <c r="AQ338" s="283"/>
      <c r="AR338" s="283">
        <v>2</v>
      </c>
      <c r="AS338" s="283" t="s">
        <v>4027</v>
      </c>
      <c r="AT338" s="283"/>
      <c r="AU338" s="283"/>
      <c r="AV338" s="283"/>
      <c r="AW338" s="283"/>
      <c r="AX338" s="283"/>
      <c r="AY338" s="283">
        <v>15</v>
      </c>
      <c r="AZ338" s="283">
        <v>35</v>
      </c>
      <c r="BA338" s="283">
        <v>0.65</v>
      </c>
      <c r="BB338" s="283">
        <v>1.25</v>
      </c>
      <c r="BC338" s="283">
        <v>32</v>
      </c>
      <c r="BD338" s="283">
        <v>0</v>
      </c>
      <c r="BE338" s="283">
        <v>35</v>
      </c>
      <c r="BF338" s="283">
        <v>0</v>
      </c>
      <c r="BG338" s="283">
        <v>20</v>
      </c>
      <c r="BH338" s="283">
        <v>20</v>
      </c>
      <c r="BI338" s="283">
        <v>30</v>
      </c>
      <c r="BJ338" s="283">
        <v>0</v>
      </c>
      <c r="BK338" s="283">
        <v>0</v>
      </c>
      <c r="BL338" s="283">
        <v>7</v>
      </c>
      <c r="BM338" s="283">
        <v>7</v>
      </c>
      <c r="BN338" s="283">
        <v>0</v>
      </c>
      <c r="BO338" s="283" t="s">
        <v>3904</v>
      </c>
      <c r="BP338" s="283" t="s">
        <v>5001</v>
      </c>
      <c r="BQ338" s="283"/>
      <c r="BR338" s="283" t="s">
        <v>5410</v>
      </c>
      <c r="BS338" s="283" t="s">
        <v>5004</v>
      </c>
    </row>
    <row r="339" spans="1:71">
      <c r="A339" s="283">
        <v>10037013</v>
      </c>
      <c r="B339" s="283" t="s">
        <v>4240</v>
      </c>
      <c r="C339" s="283">
        <v>5</v>
      </c>
      <c r="D339" s="283" t="s">
        <v>884</v>
      </c>
      <c r="E339" s="283" t="s">
        <v>3896</v>
      </c>
      <c r="F339" s="283" t="s">
        <v>3897</v>
      </c>
      <c r="G339" s="283" t="s">
        <v>3898</v>
      </c>
      <c r="H339" s="283">
        <v>66</v>
      </c>
      <c r="I339" s="283">
        <v>2</v>
      </c>
      <c r="J339" s="283">
        <v>3</v>
      </c>
      <c r="K339" s="283">
        <v>3</v>
      </c>
      <c r="L339" s="283">
        <v>19</v>
      </c>
      <c r="M339" s="283" t="s">
        <v>3930</v>
      </c>
      <c r="N339" s="283">
        <v>30.5</v>
      </c>
      <c r="O339" s="283">
        <v>30</v>
      </c>
      <c r="P339" s="283">
        <v>0</v>
      </c>
      <c r="Q339" s="283">
        <v>40</v>
      </c>
      <c r="R339" s="283">
        <v>0</v>
      </c>
      <c r="S339" s="283">
        <v>0</v>
      </c>
      <c r="T339" s="283">
        <v>63</v>
      </c>
      <c r="U339" s="283">
        <v>30</v>
      </c>
      <c r="V339" s="283">
        <v>53</v>
      </c>
      <c r="W339" s="283">
        <v>30</v>
      </c>
      <c r="X339" s="283">
        <v>32</v>
      </c>
      <c r="Y339" s="283">
        <v>82</v>
      </c>
      <c r="Z339" s="283">
        <v>33</v>
      </c>
      <c r="AA339" s="283">
        <v>53</v>
      </c>
      <c r="AB339" s="283">
        <v>43</v>
      </c>
      <c r="AC339" s="283">
        <v>70</v>
      </c>
      <c r="AD339" s="283">
        <v>0</v>
      </c>
      <c r="AE339" s="283">
        <v>0</v>
      </c>
      <c r="AF339" s="283">
        <v>10</v>
      </c>
      <c r="AG339" s="283">
        <v>27</v>
      </c>
      <c r="AH339" s="283">
        <v>12</v>
      </c>
      <c r="AI339" s="283">
        <v>8</v>
      </c>
      <c r="AJ339" s="283">
        <v>57</v>
      </c>
      <c r="AK339" s="283">
        <v>0</v>
      </c>
      <c r="AL339" s="283"/>
      <c r="AM339" s="283"/>
      <c r="AN339" s="283"/>
      <c r="AO339" s="283"/>
      <c r="AP339" s="283"/>
      <c r="AQ339" s="283"/>
      <c r="AR339" s="283">
        <v>4</v>
      </c>
      <c r="AS339" s="283" t="s">
        <v>356</v>
      </c>
      <c r="AT339" s="283" t="s">
        <v>339</v>
      </c>
      <c r="AU339" s="283"/>
      <c r="AV339" s="283"/>
      <c r="AW339" s="283" t="s">
        <v>4241</v>
      </c>
      <c r="AX339" s="283"/>
      <c r="AY339" s="283">
        <v>70</v>
      </c>
      <c r="AZ339" s="283">
        <v>65</v>
      </c>
      <c r="BA339" s="283">
        <v>2.88</v>
      </c>
      <c r="BB339" s="283">
        <v>5.5</v>
      </c>
      <c r="BC339" s="283">
        <v>3</v>
      </c>
      <c r="BD339" s="283">
        <v>0</v>
      </c>
      <c r="BE339" s="283">
        <v>32</v>
      </c>
      <c r="BF339" s="283">
        <v>70</v>
      </c>
      <c r="BG339" s="283">
        <v>20</v>
      </c>
      <c r="BH339" s="283">
        <v>20</v>
      </c>
      <c r="BI339" s="283">
        <v>40</v>
      </c>
      <c r="BJ339" s="283">
        <v>10</v>
      </c>
      <c r="BK339" s="283">
        <v>3</v>
      </c>
      <c r="BL339" s="283">
        <v>4</v>
      </c>
      <c r="BM339" s="283">
        <v>0</v>
      </c>
      <c r="BN339" s="283">
        <v>5</v>
      </c>
      <c r="BO339" s="283" t="s">
        <v>3904</v>
      </c>
      <c r="BP339" s="283" t="s">
        <v>5001</v>
      </c>
      <c r="BQ339" s="283"/>
      <c r="BR339" s="283"/>
      <c r="BS339" s="283" t="s">
        <v>5004</v>
      </c>
    </row>
    <row r="340" spans="1:71">
      <c r="A340" s="283">
        <v>10037112</v>
      </c>
      <c r="B340" s="283" t="s">
        <v>4242</v>
      </c>
      <c r="C340" s="283">
        <v>6</v>
      </c>
      <c r="D340" s="283" t="s">
        <v>54</v>
      </c>
      <c r="E340" s="283" t="s">
        <v>3934</v>
      </c>
      <c r="F340" s="283" t="s">
        <v>3940</v>
      </c>
      <c r="G340" s="283" t="s">
        <v>3898</v>
      </c>
      <c r="H340" s="283">
        <v>40</v>
      </c>
      <c r="I340" s="283">
        <v>0</v>
      </c>
      <c r="J340" s="283">
        <v>1</v>
      </c>
      <c r="K340" s="283">
        <v>2</v>
      </c>
      <c r="L340" s="283">
        <v>6</v>
      </c>
      <c r="M340" s="283" t="s">
        <v>3941</v>
      </c>
      <c r="N340" s="283">
        <v>33</v>
      </c>
      <c r="O340" s="283">
        <v>15</v>
      </c>
      <c r="P340" s="283">
        <v>40</v>
      </c>
      <c r="Q340" s="283">
        <v>30</v>
      </c>
      <c r="R340" s="283">
        <v>20</v>
      </c>
      <c r="S340" s="283">
        <v>40</v>
      </c>
      <c r="T340" s="283">
        <v>30</v>
      </c>
      <c r="U340" s="283">
        <v>20</v>
      </c>
      <c r="V340" s="283">
        <v>80</v>
      </c>
      <c r="W340" s="283">
        <v>30</v>
      </c>
      <c r="X340" s="283">
        <v>37</v>
      </c>
      <c r="Y340" s="283">
        <v>89</v>
      </c>
      <c r="Z340" s="283">
        <v>32</v>
      </c>
      <c r="AA340" s="283">
        <v>65</v>
      </c>
      <c r="AB340" s="283">
        <v>15</v>
      </c>
      <c r="AC340" s="283">
        <v>25</v>
      </c>
      <c r="AD340" s="283">
        <v>36</v>
      </c>
      <c r="AE340" s="283">
        <v>56</v>
      </c>
      <c r="AF340" s="283">
        <v>0</v>
      </c>
      <c r="AG340" s="283"/>
      <c r="AH340" s="283"/>
      <c r="AI340" s="283"/>
      <c r="AJ340" s="283">
        <v>0</v>
      </c>
      <c r="AK340" s="283">
        <v>0</v>
      </c>
      <c r="AL340" s="283"/>
      <c r="AM340" s="283"/>
      <c r="AN340" s="283"/>
      <c r="AO340" s="283"/>
      <c r="AP340" s="283"/>
      <c r="AQ340" s="283"/>
      <c r="AR340" s="283">
        <v>3</v>
      </c>
      <c r="AS340" s="283" t="s">
        <v>4176</v>
      </c>
      <c r="AT340" s="283" t="s">
        <v>4243</v>
      </c>
      <c r="AU340" s="283"/>
      <c r="AV340" s="283"/>
      <c r="AW340" s="283"/>
      <c r="AX340" s="283"/>
      <c r="AY340" s="283">
        <v>25</v>
      </c>
      <c r="AZ340" s="283">
        <v>35</v>
      </c>
      <c r="BA340" s="283">
        <v>0.95</v>
      </c>
      <c r="BB340" s="283">
        <v>1.6</v>
      </c>
      <c r="BC340" s="283">
        <v>24</v>
      </c>
      <c r="BD340" s="283">
        <v>20</v>
      </c>
      <c r="BE340" s="283">
        <v>15</v>
      </c>
      <c r="BF340" s="283">
        <v>84</v>
      </c>
      <c r="BG340" s="283">
        <v>10</v>
      </c>
      <c r="BH340" s="283">
        <v>16</v>
      </c>
      <c r="BI340" s="283">
        <v>10</v>
      </c>
      <c r="BJ340" s="283">
        <v>0</v>
      </c>
      <c r="BK340" s="283">
        <v>0</v>
      </c>
      <c r="BL340" s="283">
        <v>12</v>
      </c>
      <c r="BM340" s="283">
        <v>9</v>
      </c>
      <c r="BN340" s="283">
        <v>0</v>
      </c>
      <c r="BO340" s="283" t="s">
        <v>3904</v>
      </c>
      <c r="BP340" s="283" t="s">
        <v>5001</v>
      </c>
      <c r="BQ340" s="283"/>
      <c r="BR340" s="283"/>
      <c r="BS340" s="283" t="s">
        <v>5004</v>
      </c>
    </row>
    <row r="341" spans="1:71">
      <c r="A341" s="283">
        <v>10037211</v>
      </c>
      <c r="B341" s="283" t="s">
        <v>4244</v>
      </c>
      <c r="C341" s="283">
        <v>4</v>
      </c>
      <c r="D341" s="283" t="s">
        <v>53</v>
      </c>
      <c r="E341" s="283" t="s">
        <v>3957</v>
      </c>
      <c r="F341" s="283" t="s">
        <v>3940</v>
      </c>
      <c r="G341" s="283" t="s">
        <v>3905</v>
      </c>
      <c r="H341" s="283">
        <v>20</v>
      </c>
      <c r="I341" s="283">
        <v>0</v>
      </c>
      <c r="J341" s="283">
        <v>1</v>
      </c>
      <c r="K341" s="283">
        <v>2</v>
      </c>
      <c r="L341" s="283">
        <v>6</v>
      </c>
      <c r="M341" s="283" t="s">
        <v>3930</v>
      </c>
      <c r="N341" s="283">
        <v>36.700000000000003</v>
      </c>
      <c r="O341" s="283">
        <v>10</v>
      </c>
      <c r="P341" s="283">
        <v>13</v>
      </c>
      <c r="Q341" s="283">
        <v>20</v>
      </c>
      <c r="R341" s="283">
        <v>26</v>
      </c>
      <c r="S341" s="283">
        <v>50</v>
      </c>
      <c r="T341" s="283">
        <v>8</v>
      </c>
      <c r="U341" s="283">
        <v>15</v>
      </c>
      <c r="V341" s="283">
        <v>32</v>
      </c>
      <c r="W341" s="283">
        <v>30</v>
      </c>
      <c r="X341" s="283">
        <v>30</v>
      </c>
      <c r="Y341" s="283">
        <v>82</v>
      </c>
      <c r="Z341" s="283">
        <v>36</v>
      </c>
      <c r="AA341" s="283">
        <v>76</v>
      </c>
      <c r="AB341" s="283">
        <v>7</v>
      </c>
      <c r="AC341" s="283">
        <v>17</v>
      </c>
      <c r="AD341" s="283">
        <v>32</v>
      </c>
      <c r="AE341" s="283">
        <v>62</v>
      </c>
      <c r="AF341" s="283">
        <v>0</v>
      </c>
      <c r="AG341" s="283"/>
      <c r="AH341" s="283"/>
      <c r="AI341" s="283"/>
      <c r="AJ341" s="283">
        <v>0</v>
      </c>
      <c r="AK341" s="283">
        <v>50</v>
      </c>
      <c r="AL341" s="283">
        <v>200</v>
      </c>
      <c r="AM341" s="283">
        <v>300</v>
      </c>
      <c r="AN341" s="283">
        <v>300</v>
      </c>
      <c r="AO341" s="283">
        <v>100</v>
      </c>
      <c r="AP341" s="283" t="s">
        <v>3958</v>
      </c>
      <c r="AQ341" s="283">
        <v>8</v>
      </c>
      <c r="AR341" s="283">
        <v>2</v>
      </c>
      <c r="AS341" s="283" t="s">
        <v>4035</v>
      </c>
      <c r="AT341" s="283" t="s">
        <v>4245</v>
      </c>
      <c r="AU341" s="283"/>
      <c r="AV341" s="283"/>
      <c r="AW341" s="283"/>
      <c r="AX341" s="283"/>
      <c r="AY341" s="283">
        <v>15</v>
      </c>
      <c r="AZ341" s="283">
        <v>20</v>
      </c>
      <c r="BA341" s="283">
        <v>0.49</v>
      </c>
      <c r="BB341" s="283">
        <v>0.9</v>
      </c>
      <c r="BC341" s="283">
        <v>0</v>
      </c>
      <c r="BD341" s="283">
        <v>29</v>
      </c>
      <c r="BE341" s="283">
        <v>8</v>
      </c>
      <c r="BF341" s="283">
        <v>0</v>
      </c>
      <c r="BG341" s="283">
        <v>4</v>
      </c>
      <c r="BH341" s="283">
        <v>8</v>
      </c>
      <c r="BI341" s="283">
        <v>6</v>
      </c>
      <c r="BJ341" s="283">
        <v>0</v>
      </c>
      <c r="BK341" s="283">
        <v>3</v>
      </c>
      <c r="BL341" s="283">
        <v>4</v>
      </c>
      <c r="BM341" s="283">
        <v>4</v>
      </c>
      <c r="BN341" s="283">
        <v>0</v>
      </c>
      <c r="BO341" s="283" t="s">
        <v>3904</v>
      </c>
      <c r="BP341" s="283" t="s">
        <v>5001</v>
      </c>
      <c r="BQ341" s="283"/>
      <c r="BR341" s="283"/>
      <c r="BS341" s="283" t="s">
        <v>5004</v>
      </c>
    </row>
    <row r="342" spans="1:71">
      <c r="A342" s="283">
        <v>10037311</v>
      </c>
      <c r="B342" s="283" t="s">
        <v>4246</v>
      </c>
      <c r="C342" s="283">
        <v>4</v>
      </c>
      <c r="D342" s="283" t="s">
        <v>58</v>
      </c>
      <c r="E342" s="283" t="s">
        <v>3957</v>
      </c>
      <c r="F342" s="283" t="s">
        <v>4056</v>
      </c>
      <c r="G342" s="283" t="s">
        <v>3922</v>
      </c>
      <c r="H342" s="283">
        <v>12</v>
      </c>
      <c r="I342" s="283">
        <v>0</v>
      </c>
      <c r="J342" s="283">
        <v>4</v>
      </c>
      <c r="K342" s="283">
        <v>4</v>
      </c>
      <c r="L342" s="283">
        <v>16</v>
      </c>
      <c r="M342" s="283" t="s">
        <v>3930</v>
      </c>
      <c r="N342" s="283">
        <v>18</v>
      </c>
      <c r="O342" s="283">
        <v>12</v>
      </c>
      <c r="P342" s="283">
        <v>4</v>
      </c>
      <c r="Q342" s="283">
        <v>20</v>
      </c>
      <c r="R342" s="283">
        <v>23</v>
      </c>
      <c r="S342" s="283">
        <v>50</v>
      </c>
      <c r="T342" s="283">
        <v>10</v>
      </c>
      <c r="U342" s="283">
        <v>15</v>
      </c>
      <c r="V342" s="283">
        <v>0</v>
      </c>
      <c r="W342" s="283">
        <v>0</v>
      </c>
      <c r="X342" s="283">
        <v>32</v>
      </c>
      <c r="Y342" s="283">
        <v>90</v>
      </c>
      <c r="Z342" s="283">
        <v>17</v>
      </c>
      <c r="AA342" s="283">
        <v>37</v>
      </c>
      <c r="AB342" s="283">
        <v>11</v>
      </c>
      <c r="AC342" s="283">
        <v>41</v>
      </c>
      <c r="AD342" s="283">
        <v>0</v>
      </c>
      <c r="AE342" s="283">
        <v>0</v>
      </c>
      <c r="AF342" s="283">
        <v>0</v>
      </c>
      <c r="AG342" s="283"/>
      <c r="AH342" s="283"/>
      <c r="AI342" s="283"/>
      <c r="AJ342" s="283">
        <v>0</v>
      </c>
      <c r="AK342" s="283">
        <v>0</v>
      </c>
      <c r="AL342" s="283"/>
      <c r="AM342" s="283"/>
      <c r="AN342" s="283"/>
      <c r="AO342" s="283"/>
      <c r="AP342" s="283"/>
      <c r="AQ342" s="283"/>
      <c r="AR342" s="283">
        <v>2</v>
      </c>
      <c r="AS342" s="283"/>
      <c r="AT342" s="283"/>
      <c r="AU342" s="283"/>
      <c r="AV342" s="283"/>
      <c r="AW342" s="283"/>
      <c r="AX342" s="283"/>
      <c r="AY342" s="283">
        <v>15</v>
      </c>
      <c r="AZ342" s="283">
        <v>20</v>
      </c>
      <c r="BA342" s="283">
        <v>0.5</v>
      </c>
      <c r="BB342" s="283">
        <v>0.5</v>
      </c>
      <c r="BC342" s="283">
        <v>0</v>
      </c>
      <c r="BD342" s="283">
        <v>23</v>
      </c>
      <c r="BE342" s="283">
        <v>10</v>
      </c>
      <c r="BF342" s="283">
        <v>0</v>
      </c>
      <c r="BG342" s="283">
        <v>10</v>
      </c>
      <c r="BH342" s="283">
        <v>10</v>
      </c>
      <c r="BI342" s="283">
        <v>20</v>
      </c>
      <c r="BJ342" s="283">
        <v>0</v>
      </c>
      <c r="BK342" s="283">
        <v>0</v>
      </c>
      <c r="BL342" s="283">
        <v>0</v>
      </c>
      <c r="BM342" s="283">
        <v>0</v>
      </c>
      <c r="BN342" s="283">
        <v>0</v>
      </c>
      <c r="BO342" s="283" t="s">
        <v>3904</v>
      </c>
      <c r="BP342" s="283" t="s">
        <v>5001</v>
      </c>
      <c r="BQ342" s="283"/>
      <c r="BR342" s="283"/>
      <c r="BS342" s="283" t="s">
        <v>5004</v>
      </c>
    </row>
    <row r="343" spans="1:71">
      <c r="A343" s="283">
        <v>10037413</v>
      </c>
      <c r="B343" s="283" t="s">
        <v>4247</v>
      </c>
      <c r="C343" s="283">
        <v>5</v>
      </c>
      <c r="D343" s="283" t="s">
        <v>60</v>
      </c>
      <c r="E343" s="283" t="s">
        <v>3896</v>
      </c>
      <c r="F343" s="283" t="s">
        <v>3897</v>
      </c>
      <c r="G343" s="283" t="s">
        <v>3918</v>
      </c>
      <c r="H343" s="283">
        <v>60</v>
      </c>
      <c r="I343" s="283">
        <v>0</v>
      </c>
      <c r="J343" s="283">
        <v>5</v>
      </c>
      <c r="K343" s="283">
        <v>4</v>
      </c>
      <c r="L343" s="283">
        <v>22</v>
      </c>
      <c r="M343" s="283" t="s">
        <v>3930</v>
      </c>
      <c r="N343" s="283">
        <v>33</v>
      </c>
      <c r="O343" s="283">
        <v>30</v>
      </c>
      <c r="P343" s="283">
        <v>0</v>
      </c>
      <c r="Q343" s="283">
        <v>40</v>
      </c>
      <c r="R343" s="283">
        <v>0</v>
      </c>
      <c r="S343" s="283">
        <v>0</v>
      </c>
      <c r="T343" s="283">
        <v>35</v>
      </c>
      <c r="U343" s="283">
        <v>25</v>
      </c>
      <c r="V343" s="283">
        <v>69</v>
      </c>
      <c r="W343" s="283">
        <v>30</v>
      </c>
      <c r="X343" s="283">
        <v>37</v>
      </c>
      <c r="Y343" s="283">
        <v>91</v>
      </c>
      <c r="Z343" s="283">
        <v>30</v>
      </c>
      <c r="AA343" s="283">
        <v>50</v>
      </c>
      <c r="AB343" s="283">
        <v>50</v>
      </c>
      <c r="AC343" s="283">
        <v>75</v>
      </c>
      <c r="AD343" s="283">
        <v>0</v>
      </c>
      <c r="AE343" s="283">
        <v>0</v>
      </c>
      <c r="AF343" s="283">
        <v>18</v>
      </c>
      <c r="AG343" s="283">
        <v>18</v>
      </c>
      <c r="AH343" s="283">
        <v>38</v>
      </c>
      <c r="AI343" s="283">
        <v>18</v>
      </c>
      <c r="AJ343" s="283">
        <v>92</v>
      </c>
      <c r="AK343" s="283">
        <v>0</v>
      </c>
      <c r="AL343" s="283"/>
      <c r="AM343" s="283"/>
      <c r="AN343" s="283"/>
      <c r="AO343" s="283"/>
      <c r="AP343" s="283"/>
      <c r="AQ343" s="283"/>
      <c r="AR343" s="283">
        <v>4</v>
      </c>
      <c r="AS343" s="283" t="s">
        <v>3736</v>
      </c>
      <c r="AT343" s="283" t="s">
        <v>324</v>
      </c>
      <c r="AU343" s="283" t="s">
        <v>4089</v>
      </c>
      <c r="AV343" s="283"/>
      <c r="AW343" s="283" t="s">
        <v>4248</v>
      </c>
      <c r="AX343" s="283"/>
      <c r="AY343" s="283">
        <v>60</v>
      </c>
      <c r="AZ343" s="283">
        <v>65</v>
      </c>
      <c r="BA343" s="283">
        <v>2.4</v>
      </c>
      <c r="BB343" s="283">
        <v>4.5999999999999996</v>
      </c>
      <c r="BC343" s="283">
        <v>0</v>
      </c>
      <c r="BD343" s="283">
        <v>0</v>
      </c>
      <c r="BE343" s="283">
        <v>18</v>
      </c>
      <c r="BF343" s="283">
        <v>109</v>
      </c>
      <c r="BG343" s="283">
        <v>30</v>
      </c>
      <c r="BH343" s="283">
        <v>40</v>
      </c>
      <c r="BI343" s="283">
        <v>60</v>
      </c>
      <c r="BJ343" s="283">
        <v>40</v>
      </c>
      <c r="BK343" s="283">
        <v>5</v>
      </c>
      <c r="BL343" s="283">
        <v>10</v>
      </c>
      <c r="BM343" s="283">
        <v>1</v>
      </c>
      <c r="BN343" s="283">
        <v>10</v>
      </c>
      <c r="BO343" s="283" t="s">
        <v>3904</v>
      </c>
      <c r="BP343" s="283" t="s">
        <v>5001</v>
      </c>
      <c r="BQ343" s="283"/>
      <c r="BR343" s="283"/>
      <c r="BS343" s="283" t="s">
        <v>5004</v>
      </c>
    </row>
    <row r="344" spans="1:71">
      <c r="A344" s="283">
        <v>10037512</v>
      </c>
      <c r="B344" s="283" t="s">
        <v>4249</v>
      </c>
      <c r="C344" s="283">
        <v>3</v>
      </c>
      <c r="D344" s="283" t="s">
        <v>59</v>
      </c>
      <c r="E344" s="283" t="s">
        <v>3934</v>
      </c>
      <c r="F344" s="283" t="s">
        <v>3935</v>
      </c>
      <c r="G344" s="283" t="s">
        <v>3918</v>
      </c>
      <c r="H344" s="283">
        <v>36</v>
      </c>
      <c r="I344" s="283">
        <v>0</v>
      </c>
      <c r="J344" s="283">
        <v>1</v>
      </c>
      <c r="K344" s="283">
        <v>2</v>
      </c>
      <c r="L344" s="283">
        <v>20</v>
      </c>
      <c r="M344" s="283" t="s">
        <v>3930</v>
      </c>
      <c r="N344" s="283">
        <v>31.5</v>
      </c>
      <c r="O344" s="283">
        <v>20</v>
      </c>
      <c r="P344" s="283">
        <v>0</v>
      </c>
      <c r="Q344" s="283">
        <v>20</v>
      </c>
      <c r="R344" s="283">
        <v>0</v>
      </c>
      <c r="S344" s="283">
        <v>0</v>
      </c>
      <c r="T344" s="283">
        <v>20</v>
      </c>
      <c r="U344" s="283">
        <v>20</v>
      </c>
      <c r="V344" s="283">
        <v>46</v>
      </c>
      <c r="W344" s="283">
        <v>20</v>
      </c>
      <c r="X344" s="283">
        <v>33</v>
      </c>
      <c r="Y344" s="283">
        <v>84</v>
      </c>
      <c r="Z344" s="283">
        <v>32</v>
      </c>
      <c r="AA344" s="283">
        <v>52</v>
      </c>
      <c r="AB344" s="283">
        <v>39</v>
      </c>
      <c r="AC344" s="283">
        <v>64</v>
      </c>
      <c r="AD344" s="283">
        <v>0</v>
      </c>
      <c r="AE344" s="283">
        <v>0</v>
      </c>
      <c r="AF344" s="283">
        <v>10</v>
      </c>
      <c r="AG344" s="283">
        <v>17</v>
      </c>
      <c r="AH344" s="283">
        <v>10</v>
      </c>
      <c r="AI344" s="283">
        <v>0</v>
      </c>
      <c r="AJ344" s="283">
        <v>37</v>
      </c>
      <c r="AK344" s="283">
        <v>0</v>
      </c>
      <c r="AL344" s="283"/>
      <c r="AM344" s="283"/>
      <c r="AN344" s="283"/>
      <c r="AO344" s="283"/>
      <c r="AP344" s="283"/>
      <c r="AQ344" s="283"/>
      <c r="AR344" s="283">
        <v>3</v>
      </c>
      <c r="AS344" s="283" t="s">
        <v>4250</v>
      </c>
      <c r="AT344" s="283" t="s">
        <v>4089</v>
      </c>
      <c r="AU344" s="283"/>
      <c r="AV344" s="283"/>
      <c r="AW344" s="283"/>
      <c r="AX344" s="283"/>
      <c r="AY344" s="283">
        <v>35</v>
      </c>
      <c r="AZ344" s="283">
        <v>40</v>
      </c>
      <c r="BA344" s="283">
        <v>1.28</v>
      </c>
      <c r="BB344" s="283">
        <v>2.4</v>
      </c>
      <c r="BC344" s="283">
        <v>0</v>
      </c>
      <c r="BD344" s="283">
        <v>0</v>
      </c>
      <c r="BE344" s="283">
        <v>10</v>
      </c>
      <c r="BF344" s="283">
        <v>51</v>
      </c>
      <c r="BG344" s="283">
        <v>20</v>
      </c>
      <c r="BH344" s="283">
        <v>30</v>
      </c>
      <c r="BI344" s="283">
        <v>50</v>
      </c>
      <c r="BJ344" s="283">
        <v>20</v>
      </c>
      <c r="BK344" s="283">
        <v>5</v>
      </c>
      <c r="BL344" s="283">
        <v>5</v>
      </c>
      <c r="BM344" s="283">
        <v>0</v>
      </c>
      <c r="BN344" s="283">
        <v>8</v>
      </c>
      <c r="BO344" s="283" t="s">
        <v>3904</v>
      </c>
      <c r="BP344" s="283" t="s">
        <v>5001</v>
      </c>
      <c r="BQ344" s="283"/>
      <c r="BR344" s="283"/>
      <c r="BS344" s="283" t="s">
        <v>5004</v>
      </c>
    </row>
    <row r="345" spans="1:71">
      <c r="A345" s="283">
        <v>10037612</v>
      </c>
      <c r="B345" s="283" t="s">
        <v>4251</v>
      </c>
      <c r="C345" s="283">
        <v>3</v>
      </c>
      <c r="D345" s="283" t="s">
        <v>55</v>
      </c>
      <c r="E345" s="283" t="s">
        <v>3934</v>
      </c>
      <c r="F345" s="283" t="s">
        <v>3940</v>
      </c>
      <c r="G345" s="283" t="s">
        <v>3978</v>
      </c>
      <c r="H345" s="283">
        <v>50</v>
      </c>
      <c r="I345" s="283">
        <v>2</v>
      </c>
      <c r="J345" s="283">
        <v>1</v>
      </c>
      <c r="K345" s="283">
        <v>2</v>
      </c>
      <c r="L345" s="283">
        <v>10</v>
      </c>
      <c r="M345" s="283" t="s">
        <v>3941</v>
      </c>
      <c r="N345" s="283">
        <v>23</v>
      </c>
      <c r="O345" s="283">
        <v>20</v>
      </c>
      <c r="P345" s="283">
        <v>28</v>
      </c>
      <c r="Q345" s="283">
        <v>25</v>
      </c>
      <c r="R345" s="283">
        <v>0</v>
      </c>
      <c r="S345" s="283">
        <v>0</v>
      </c>
      <c r="T345" s="283">
        <v>45</v>
      </c>
      <c r="U345" s="283">
        <v>20</v>
      </c>
      <c r="V345" s="283">
        <v>10</v>
      </c>
      <c r="W345" s="283">
        <v>30</v>
      </c>
      <c r="X345" s="283">
        <v>34</v>
      </c>
      <c r="Y345" s="283">
        <v>84</v>
      </c>
      <c r="Z345" s="283">
        <v>26</v>
      </c>
      <c r="AA345" s="283">
        <v>56</v>
      </c>
      <c r="AB345" s="283">
        <v>10</v>
      </c>
      <c r="AC345" s="283">
        <v>20</v>
      </c>
      <c r="AD345" s="283">
        <v>0</v>
      </c>
      <c r="AE345" s="283">
        <v>0</v>
      </c>
      <c r="AF345" s="283">
        <v>0</v>
      </c>
      <c r="AG345" s="283"/>
      <c r="AH345" s="283"/>
      <c r="AI345" s="283"/>
      <c r="AJ345" s="283">
        <v>0</v>
      </c>
      <c r="AK345" s="283">
        <v>0</v>
      </c>
      <c r="AL345" s="283"/>
      <c r="AM345" s="283"/>
      <c r="AN345" s="283"/>
      <c r="AO345" s="283"/>
      <c r="AP345" s="283"/>
      <c r="AQ345" s="283"/>
      <c r="AR345" s="283">
        <v>3</v>
      </c>
      <c r="AS345" s="283" t="s">
        <v>3672</v>
      </c>
      <c r="AT345" s="283"/>
      <c r="AU345" s="283"/>
      <c r="AV345" s="283"/>
      <c r="AW345" s="283"/>
      <c r="AX345" s="283"/>
      <c r="AY345" s="283">
        <v>40</v>
      </c>
      <c r="AZ345" s="283">
        <v>70</v>
      </c>
      <c r="BA345" s="283">
        <v>1.28</v>
      </c>
      <c r="BB345" s="283">
        <v>2.5</v>
      </c>
      <c r="BC345" s="283">
        <v>28</v>
      </c>
      <c r="BD345" s="283">
        <v>0</v>
      </c>
      <c r="BE345" s="283">
        <v>23</v>
      </c>
      <c r="BF345" s="283">
        <v>5</v>
      </c>
      <c r="BG345" s="283">
        <v>30</v>
      </c>
      <c r="BH345" s="283">
        <v>40</v>
      </c>
      <c r="BI345" s="283">
        <v>30</v>
      </c>
      <c r="BJ345" s="283">
        <v>0</v>
      </c>
      <c r="BK345" s="283">
        <v>1</v>
      </c>
      <c r="BL345" s="283">
        <v>0</v>
      </c>
      <c r="BM345" s="283">
        <v>12</v>
      </c>
      <c r="BN345" s="283">
        <v>0</v>
      </c>
      <c r="BO345" s="283" t="s">
        <v>3904</v>
      </c>
      <c r="BP345" s="283" t="s">
        <v>5001</v>
      </c>
      <c r="BQ345" s="283" t="s">
        <v>5411</v>
      </c>
      <c r="BR345" s="283" t="s">
        <v>5412</v>
      </c>
      <c r="BS345" s="283" t="s">
        <v>5004</v>
      </c>
    </row>
    <row r="346" spans="1:71">
      <c r="A346" s="283">
        <v>10037712</v>
      </c>
      <c r="B346" s="283" t="s">
        <v>4252</v>
      </c>
      <c r="C346" s="283">
        <v>4</v>
      </c>
      <c r="D346" s="283" t="s">
        <v>3642</v>
      </c>
      <c r="E346" s="283" t="s">
        <v>3934</v>
      </c>
      <c r="F346" s="283" t="s">
        <v>3940</v>
      </c>
      <c r="G346" s="283" t="s">
        <v>3905</v>
      </c>
      <c r="H346" s="283">
        <v>24</v>
      </c>
      <c r="I346" s="283">
        <v>0</v>
      </c>
      <c r="J346" s="283">
        <v>1</v>
      </c>
      <c r="K346" s="283">
        <v>2</v>
      </c>
      <c r="L346" s="283">
        <v>14</v>
      </c>
      <c r="M346" s="283" t="s">
        <v>3941</v>
      </c>
      <c r="N346" s="283">
        <v>36</v>
      </c>
      <c r="O346" s="283">
        <v>18</v>
      </c>
      <c r="P346" s="283">
        <v>10</v>
      </c>
      <c r="Q346" s="283">
        <v>25</v>
      </c>
      <c r="R346" s="283">
        <v>50</v>
      </c>
      <c r="S346" s="283">
        <v>45</v>
      </c>
      <c r="T346" s="283">
        <v>9</v>
      </c>
      <c r="U346" s="283">
        <v>20</v>
      </c>
      <c r="V346" s="283">
        <v>18</v>
      </c>
      <c r="W346" s="283">
        <v>30</v>
      </c>
      <c r="X346" s="283">
        <v>34</v>
      </c>
      <c r="Y346" s="283">
        <v>86</v>
      </c>
      <c r="Z346" s="283">
        <v>40</v>
      </c>
      <c r="AA346" s="283">
        <v>75</v>
      </c>
      <c r="AB346" s="283">
        <v>10</v>
      </c>
      <c r="AC346" s="283">
        <v>20</v>
      </c>
      <c r="AD346" s="283">
        <v>10</v>
      </c>
      <c r="AE346" s="283">
        <v>25</v>
      </c>
      <c r="AF346" s="283">
        <v>0</v>
      </c>
      <c r="AG346" s="283"/>
      <c r="AH346" s="283"/>
      <c r="AI346" s="283"/>
      <c r="AJ346" s="283">
        <v>0</v>
      </c>
      <c r="AK346" s="283">
        <v>0</v>
      </c>
      <c r="AL346" s="283"/>
      <c r="AM346" s="283"/>
      <c r="AN346" s="283"/>
      <c r="AO346" s="283"/>
      <c r="AP346" s="283"/>
      <c r="AQ346" s="283"/>
      <c r="AR346" s="283">
        <v>3</v>
      </c>
      <c r="AS346" s="283" t="s">
        <v>3948</v>
      </c>
      <c r="AT346" s="283" t="s">
        <v>3948</v>
      </c>
      <c r="AU346" s="283"/>
      <c r="AV346" s="283"/>
      <c r="AW346" s="283" t="s">
        <v>4253</v>
      </c>
      <c r="AX346" s="283"/>
      <c r="AY346" s="283">
        <v>25</v>
      </c>
      <c r="AZ346" s="283">
        <v>75</v>
      </c>
      <c r="BA346" s="283">
        <v>0.8</v>
      </c>
      <c r="BB346" s="283">
        <v>1.5</v>
      </c>
      <c r="BC346" s="283">
        <v>10</v>
      </c>
      <c r="BD346" s="283">
        <v>78</v>
      </c>
      <c r="BE346" s="283">
        <v>5</v>
      </c>
      <c r="BF346" s="283">
        <v>0</v>
      </c>
      <c r="BG346" s="283">
        <v>40</v>
      </c>
      <c r="BH346" s="283">
        <v>36</v>
      </c>
      <c r="BI346" s="283">
        <v>50</v>
      </c>
      <c r="BJ346" s="283">
        <v>0</v>
      </c>
      <c r="BK346" s="283">
        <v>4</v>
      </c>
      <c r="BL346" s="283">
        <v>6</v>
      </c>
      <c r="BM346" s="283">
        <v>4</v>
      </c>
      <c r="BN346" s="283">
        <v>0</v>
      </c>
      <c r="BO346" s="283" t="s">
        <v>3904</v>
      </c>
      <c r="BP346" s="283" t="s">
        <v>5001</v>
      </c>
      <c r="BQ346" s="283"/>
      <c r="BR346" s="283"/>
      <c r="BS346" s="283" t="s">
        <v>5004</v>
      </c>
    </row>
    <row r="347" spans="1:71">
      <c r="A347" s="283">
        <v>10037811</v>
      </c>
      <c r="B347" s="283" t="s">
        <v>4254</v>
      </c>
      <c r="C347" s="283">
        <v>4</v>
      </c>
      <c r="D347" s="283" t="s">
        <v>53</v>
      </c>
      <c r="E347" s="283" t="s">
        <v>3957</v>
      </c>
      <c r="F347" s="283" t="s">
        <v>3940</v>
      </c>
      <c r="G347" s="283" t="s">
        <v>4255</v>
      </c>
      <c r="H347" s="283">
        <v>20</v>
      </c>
      <c r="I347" s="283">
        <v>0</v>
      </c>
      <c r="J347" s="283">
        <v>1</v>
      </c>
      <c r="K347" s="283">
        <v>2</v>
      </c>
      <c r="L347" s="283">
        <v>16</v>
      </c>
      <c r="M347" s="283" t="s">
        <v>3930</v>
      </c>
      <c r="N347" s="283">
        <v>31.5</v>
      </c>
      <c r="O347" s="283">
        <v>10</v>
      </c>
      <c r="P347" s="283">
        <v>9</v>
      </c>
      <c r="Q347" s="283">
        <v>20</v>
      </c>
      <c r="R347" s="283">
        <v>16</v>
      </c>
      <c r="S347" s="283">
        <v>50</v>
      </c>
      <c r="T347" s="283">
        <v>7</v>
      </c>
      <c r="U347" s="283">
        <v>15</v>
      </c>
      <c r="V347" s="283">
        <v>22</v>
      </c>
      <c r="W347" s="283">
        <v>30</v>
      </c>
      <c r="X347" s="283">
        <v>30</v>
      </c>
      <c r="Y347" s="283">
        <v>82</v>
      </c>
      <c r="Z347" s="283">
        <v>36</v>
      </c>
      <c r="AA347" s="283">
        <v>76</v>
      </c>
      <c r="AB347" s="283">
        <v>7</v>
      </c>
      <c r="AC347" s="283">
        <v>17</v>
      </c>
      <c r="AD347" s="283">
        <v>24</v>
      </c>
      <c r="AE347" s="283">
        <v>54</v>
      </c>
      <c r="AF347" s="283">
        <v>0</v>
      </c>
      <c r="AG347" s="283"/>
      <c r="AH347" s="283"/>
      <c r="AI347" s="283"/>
      <c r="AJ347" s="283">
        <v>0</v>
      </c>
      <c r="AK347" s="283">
        <v>0</v>
      </c>
      <c r="AL347" s="283"/>
      <c r="AM347" s="283"/>
      <c r="AN347" s="283"/>
      <c r="AO347" s="283"/>
      <c r="AP347" s="283"/>
      <c r="AQ347" s="283"/>
      <c r="AR347" s="283">
        <v>2</v>
      </c>
      <c r="AS347" s="283" t="s">
        <v>3953</v>
      </c>
      <c r="AT347" s="283" t="s">
        <v>3736</v>
      </c>
      <c r="AU347" s="283"/>
      <c r="AV347" s="283"/>
      <c r="AW347" s="283"/>
      <c r="AX347" s="283"/>
      <c r="AY347" s="283">
        <v>15</v>
      </c>
      <c r="AZ347" s="283">
        <v>20</v>
      </c>
      <c r="BA347" s="283">
        <v>0.48</v>
      </c>
      <c r="BB347" s="283">
        <v>0.9</v>
      </c>
      <c r="BC347" s="283">
        <v>0</v>
      </c>
      <c r="BD347" s="283">
        <v>16</v>
      </c>
      <c r="BE347" s="283">
        <v>7</v>
      </c>
      <c r="BF347" s="283">
        <v>0</v>
      </c>
      <c r="BG347" s="283">
        <v>4</v>
      </c>
      <c r="BH347" s="283">
        <v>8</v>
      </c>
      <c r="BI347" s="283">
        <v>6</v>
      </c>
      <c r="BJ347" s="283">
        <v>0</v>
      </c>
      <c r="BK347" s="283">
        <v>0</v>
      </c>
      <c r="BL347" s="283">
        <v>6</v>
      </c>
      <c r="BM347" s="283">
        <v>3</v>
      </c>
      <c r="BN347" s="283">
        <v>2</v>
      </c>
      <c r="BO347" s="283" t="s">
        <v>3904</v>
      </c>
      <c r="BP347" s="283" t="s">
        <v>5001</v>
      </c>
      <c r="BQ347" s="283" t="s">
        <v>5413</v>
      </c>
      <c r="BR347" s="283" t="s">
        <v>5414</v>
      </c>
      <c r="BS347" s="283" t="s">
        <v>5004</v>
      </c>
    </row>
    <row r="348" spans="1:71">
      <c r="A348" s="283">
        <v>10037912</v>
      </c>
      <c r="B348" s="283" t="s">
        <v>4256</v>
      </c>
      <c r="C348" s="283">
        <v>4</v>
      </c>
      <c r="D348" s="283" t="s">
        <v>54</v>
      </c>
      <c r="E348" s="283" t="s">
        <v>3934</v>
      </c>
      <c r="F348" s="283" t="s">
        <v>3940</v>
      </c>
      <c r="G348" s="283" t="s">
        <v>3918</v>
      </c>
      <c r="H348" s="283">
        <v>36</v>
      </c>
      <c r="I348" s="283">
        <v>0</v>
      </c>
      <c r="J348" s="283">
        <v>1</v>
      </c>
      <c r="K348" s="283">
        <v>2</v>
      </c>
      <c r="L348" s="283">
        <v>24</v>
      </c>
      <c r="M348" s="283" t="s">
        <v>3941</v>
      </c>
      <c r="N348" s="283">
        <v>32.5</v>
      </c>
      <c r="O348" s="283">
        <v>15</v>
      </c>
      <c r="P348" s="283">
        <v>31</v>
      </c>
      <c r="Q348" s="283">
        <v>30</v>
      </c>
      <c r="R348" s="283">
        <v>0</v>
      </c>
      <c r="S348" s="283">
        <v>0</v>
      </c>
      <c r="T348" s="283">
        <v>30</v>
      </c>
      <c r="U348" s="283">
        <v>25</v>
      </c>
      <c r="V348" s="283">
        <v>65</v>
      </c>
      <c r="W348" s="283">
        <v>40</v>
      </c>
      <c r="X348" s="283">
        <v>34</v>
      </c>
      <c r="Y348" s="283">
        <v>86</v>
      </c>
      <c r="Z348" s="283">
        <v>31</v>
      </c>
      <c r="AA348" s="283">
        <v>66</v>
      </c>
      <c r="AB348" s="283">
        <v>12</v>
      </c>
      <c r="AC348" s="283">
        <v>22</v>
      </c>
      <c r="AD348" s="283">
        <v>30</v>
      </c>
      <c r="AE348" s="283">
        <v>70</v>
      </c>
      <c r="AF348" s="283">
        <v>3</v>
      </c>
      <c r="AG348" s="283">
        <v>3</v>
      </c>
      <c r="AH348" s="283">
        <v>3</v>
      </c>
      <c r="AI348" s="283"/>
      <c r="AJ348" s="283">
        <v>9</v>
      </c>
      <c r="AK348" s="283">
        <v>0</v>
      </c>
      <c r="AL348" s="283"/>
      <c r="AM348" s="283"/>
      <c r="AN348" s="283"/>
      <c r="AO348" s="283"/>
      <c r="AP348" s="283"/>
      <c r="AQ348" s="283"/>
      <c r="AR348" s="283">
        <v>3</v>
      </c>
      <c r="AS348" s="283" t="s">
        <v>3954</v>
      </c>
      <c r="AT348" s="283" t="s">
        <v>3736</v>
      </c>
      <c r="AU348" s="283"/>
      <c r="AV348" s="283"/>
      <c r="AW348" s="283"/>
      <c r="AX348" s="283"/>
      <c r="AY348" s="283">
        <v>25</v>
      </c>
      <c r="AZ348" s="283">
        <v>30</v>
      </c>
      <c r="BA348" s="283">
        <v>0.8</v>
      </c>
      <c r="BB348" s="283">
        <v>1.5</v>
      </c>
      <c r="BC348" s="283">
        <v>16</v>
      </c>
      <c r="BD348" s="283">
        <v>0</v>
      </c>
      <c r="BE348" s="283">
        <v>15</v>
      </c>
      <c r="BF348" s="283">
        <v>79</v>
      </c>
      <c r="BG348" s="283">
        <v>10</v>
      </c>
      <c r="BH348" s="283">
        <v>16</v>
      </c>
      <c r="BI348" s="283">
        <v>10</v>
      </c>
      <c r="BJ348" s="283">
        <v>0</v>
      </c>
      <c r="BK348" s="283">
        <v>0</v>
      </c>
      <c r="BL348" s="283">
        <v>7</v>
      </c>
      <c r="BM348" s="283">
        <v>4</v>
      </c>
      <c r="BN348" s="283">
        <v>2</v>
      </c>
      <c r="BO348" s="283" t="s">
        <v>3904</v>
      </c>
      <c r="BP348" s="283" t="s">
        <v>5001</v>
      </c>
      <c r="BQ348" s="283"/>
      <c r="BR348" s="283" t="s">
        <v>5415</v>
      </c>
      <c r="BS348" s="283" t="s">
        <v>5004</v>
      </c>
    </row>
    <row r="349" spans="1:71">
      <c r="A349" s="283">
        <v>10038013</v>
      </c>
      <c r="B349" s="283" t="s">
        <v>4257</v>
      </c>
      <c r="C349" s="283">
        <v>6</v>
      </c>
      <c r="D349" s="283" t="s">
        <v>57</v>
      </c>
      <c r="E349" s="283" t="s">
        <v>3896</v>
      </c>
      <c r="F349" s="283" t="s">
        <v>3897</v>
      </c>
      <c r="G349" s="283" t="s">
        <v>3898</v>
      </c>
      <c r="H349" s="283">
        <v>84</v>
      </c>
      <c r="I349" s="283">
        <v>0</v>
      </c>
      <c r="J349" s="283">
        <v>5</v>
      </c>
      <c r="K349" s="283">
        <v>5</v>
      </c>
      <c r="L349" s="283">
        <v>8</v>
      </c>
      <c r="M349" s="283" t="s">
        <v>3899</v>
      </c>
      <c r="N349" s="283">
        <v>23</v>
      </c>
      <c r="O349" s="283">
        <v>30</v>
      </c>
      <c r="P349" s="283">
        <v>97</v>
      </c>
      <c r="Q349" s="283">
        <v>25</v>
      </c>
      <c r="R349" s="283">
        <v>0</v>
      </c>
      <c r="S349" s="283">
        <v>0</v>
      </c>
      <c r="T349" s="283">
        <v>85</v>
      </c>
      <c r="U349" s="283">
        <v>20</v>
      </c>
      <c r="V349" s="283">
        <v>41</v>
      </c>
      <c r="W349" s="283">
        <v>30</v>
      </c>
      <c r="X349" s="283">
        <v>39</v>
      </c>
      <c r="Y349" s="283">
        <v>95</v>
      </c>
      <c r="Z349" s="283">
        <v>19</v>
      </c>
      <c r="AA349" s="283">
        <v>39</v>
      </c>
      <c r="AB349" s="283">
        <v>15</v>
      </c>
      <c r="AC349" s="283">
        <v>40</v>
      </c>
      <c r="AD349" s="283">
        <v>0</v>
      </c>
      <c r="AE349" s="283">
        <v>0</v>
      </c>
      <c r="AF349" s="283">
        <v>0</v>
      </c>
      <c r="AG349" s="283"/>
      <c r="AH349" s="283"/>
      <c r="AI349" s="283"/>
      <c r="AJ349" s="283">
        <v>0</v>
      </c>
      <c r="AK349" s="283">
        <v>70</v>
      </c>
      <c r="AL349" s="283">
        <v>1000</v>
      </c>
      <c r="AM349" s="283">
        <v>2000</v>
      </c>
      <c r="AN349" s="283">
        <v>2000</v>
      </c>
      <c r="AO349" s="283">
        <v>100</v>
      </c>
      <c r="AP349" s="283" t="s">
        <v>3900</v>
      </c>
      <c r="AQ349" s="283">
        <v>18</v>
      </c>
      <c r="AR349" s="283">
        <v>4</v>
      </c>
      <c r="AS349" s="283" t="s">
        <v>4258</v>
      </c>
      <c r="AT349" s="283"/>
      <c r="AU349" s="283"/>
      <c r="AV349" s="283"/>
      <c r="AW349" s="283" t="s">
        <v>5661</v>
      </c>
      <c r="AX349" s="283"/>
      <c r="AY349" s="283">
        <v>125</v>
      </c>
      <c r="AZ349" s="283">
        <v>180</v>
      </c>
      <c r="BA349" s="283">
        <v>4.7</v>
      </c>
      <c r="BB349" s="283">
        <v>8.6999999999999993</v>
      </c>
      <c r="BC349" s="283">
        <v>103</v>
      </c>
      <c r="BD349" s="283">
        <v>0</v>
      </c>
      <c r="BE349" s="283">
        <v>85</v>
      </c>
      <c r="BF349" s="283">
        <v>26</v>
      </c>
      <c r="BG349" s="283">
        <v>50</v>
      </c>
      <c r="BH349" s="283">
        <v>60</v>
      </c>
      <c r="BI349" s="283">
        <v>60</v>
      </c>
      <c r="BJ349" s="283">
        <v>0</v>
      </c>
      <c r="BK349" s="283">
        <v>0</v>
      </c>
      <c r="BL349" s="283">
        <v>10</v>
      </c>
      <c r="BM349" s="283">
        <v>12</v>
      </c>
      <c r="BN349" s="283">
        <v>0</v>
      </c>
      <c r="BO349" s="283" t="s">
        <v>3904</v>
      </c>
      <c r="BP349" s="283" t="s">
        <v>5001</v>
      </c>
      <c r="BQ349" s="283"/>
      <c r="BR349" s="283"/>
      <c r="BS349" s="283" t="s">
        <v>5004</v>
      </c>
    </row>
    <row r="350" spans="1:71">
      <c r="A350" s="283">
        <v>10038113</v>
      </c>
      <c r="B350" s="283" t="s">
        <v>4259</v>
      </c>
      <c r="C350" s="283">
        <v>5</v>
      </c>
      <c r="D350" s="283" t="s">
        <v>57</v>
      </c>
      <c r="E350" s="283" t="s">
        <v>3896</v>
      </c>
      <c r="F350" s="283" t="s">
        <v>3897</v>
      </c>
      <c r="G350" s="283" t="s">
        <v>3918</v>
      </c>
      <c r="H350" s="283">
        <v>75</v>
      </c>
      <c r="I350" s="283">
        <v>1</v>
      </c>
      <c r="J350" s="283">
        <v>2</v>
      </c>
      <c r="K350" s="283">
        <v>2</v>
      </c>
      <c r="L350" s="283">
        <v>19</v>
      </c>
      <c r="M350" s="283" t="s">
        <v>3899</v>
      </c>
      <c r="N350" s="283">
        <v>27.5</v>
      </c>
      <c r="O350" s="283">
        <v>30</v>
      </c>
      <c r="P350" s="283">
        <v>88</v>
      </c>
      <c r="Q350" s="283">
        <v>20</v>
      </c>
      <c r="R350" s="283">
        <v>0</v>
      </c>
      <c r="S350" s="283">
        <v>0</v>
      </c>
      <c r="T350" s="283">
        <v>80</v>
      </c>
      <c r="U350" s="283">
        <v>20</v>
      </c>
      <c r="V350" s="283">
        <v>68</v>
      </c>
      <c r="W350" s="283">
        <v>30</v>
      </c>
      <c r="X350" s="283">
        <v>40</v>
      </c>
      <c r="Y350" s="283">
        <v>91</v>
      </c>
      <c r="Z350" s="283">
        <v>24</v>
      </c>
      <c r="AA350" s="283">
        <v>44</v>
      </c>
      <c r="AB350" s="283">
        <v>17</v>
      </c>
      <c r="AC350" s="283">
        <v>42</v>
      </c>
      <c r="AD350" s="283">
        <v>0</v>
      </c>
      <c r="AE350" s="283">
        <v>0</v>
      </c>
      <c r="AF350" s="283">
        <v>3</v>
      </c>
      <c r="AG350" s="283">
        <v>3</v>
      </c>
      <c r="AH350" s="283">
        <v>3</v>
      </c>
      <c r="AI350" s="283">
        <v>3</v>
      </c>
      <c r="AJ350" s="283">
        <v>12</v>
      </c>
      <c r="AK350" s="283">
        <v>0</v>
      </c>
      <c r="AL350" s="283"/>
      <c r="AM350" s="283"/>
      <c r="AN350" s="283"/>
      <c r="AO350" s="283"/>
      <c r="AP350" s="283"/>
      <c r="AQ350" s="283"/>
      <c r="AR350" s="283">
        <v>4</v>
      </c>
      <c r="AS350" s="283" t="s">
        <v>2427</v>
      </c>
      <c r="AT350" s="283" t="s">
        <v>3991</v>
      </c>
      <c r="AU350" s="283"/>
      <c r="AV350" s="283"/>
      <c r="AW350" s="283" t="s">
        <v>4260</v>
      </c>
      <c r="AX350" s="283"/>
      <c r="AY350" s="283">
        <v>95</v>
      </c>
      <c r="AZ350" s="283">
        <v>140</v>
      </c>
      <c r="BA350" s="283">
        <v>4.2</v>
      </c>
      <c r="BB350" s="283">
        <v>8</v>
      </c>
      <c r="BC350" s="283">
        <v>88</v>
      </c>
      <c r="BD350" s="283">
        <v>0</v>
      </c>
      <c r="BE350" s="283">
        <v>80</v>
      </c>
      <c r="BF350" s="283">
        <v>73</v>
      </c>
      <c r="BG350" s="283">
        <v>50</v>
      </c>
      <c r="BH350" s="283">
        <v>60</v>
      </c>
      <c r="BI350" s="283">
        <v>60</v>
      </c>
      <c r="BJ350" s="283">
        <v>0</v>
      </c>
      <c r="BK350" s="283">
        <v>0</v>
      </c>
      <c r="BL350" s="283">
        <v>13</v>
      </c>
      <c r="BM350" s="283">
        <v>46</v>
      </c>
      <c r="BN350" s="283">
        <v>30</v>
      </c>
      <c r="BO350" s="283" t="s">
        <v>3904</v>
      </c>
      <c r="BP350" s="283" t="s">
        <v>5001</v>
      </c>
      <c r="BQ350" s="283"/>
      <c r="BR350" s="283"/>
      <c r="BS350" s="283" t="s">
        <v>5004</v>
      </c>
    </row>
    <row r="351" spans="1:71">
      <c r="A351" s="283">
        <v>10038212</v>
      </c>
      <c r="B351" s="283" t="s">
        <v>4261</v>
      </c>
      <c r="C351" s="283">
        <v>3</v>
      </c>
      <c r="D351" s="283" t="s">
        <v>55</v>
      </c>
      <c r="E351" s="283" t="s">
        <v>3934</v>
      </c>
      <c r="F351" s="283" t="s">
        <v>3940</v>
      </c>
      <c r="G351" s="283" t="s">
        <v>3898</v>
      </c>
      <c r="H351" s="283">
        <v>49</v>
      </c>
      <c r="I351" s="283">
        <v>-1</v>
      </c>
      <c r="J351" s="283">
        <v>2</v>
      </c>
      <c r="K351" s="283">
        <v>2</v>
      </c>
      <c r="L351" s="283">
        <v>24</v>
      </c>
      <c r="M351" s="283" t="s">
        <v>3941</v>
      </c>
      <c r="N351" s="283">
        <v>32.5</v>
      </c>
      <c r="O351" s="283">
        <v>20</v>
      </c>
      <c r="P351" s="283">
        <v>35</v>
      </c>
      <c r="Q351" s="283">
        <v>20</v>
      </c>
      <c r="R351" s="283">
        <v>10</v>
      </c>
      <c r="S351" s="283">
        <v>35</v>
      </c>
      <c r="T351" s="283">
        <v>30</v>
      </c>
      <c r="U351" s="283">
        <v>15</v>
      </c>
      <c r="V351" s="283">
        <v>39</v>
      </c>
      <c r="W351" s="283">
        <v>30</v>
      </c>
      <c r="X351" s="283">
        <v>35</v>
      </c>
      <c r="Y351" s="283">
        <v>86</v>
      </c>
      <c r="Z351" s="283">
        <v>30</v>
      </c>
      <c r="AA351" s="283">
        <v>70</v>
      </c>
      <c r="AB351" s="283">
        <v>14</v>
      </c>
      <c r="AC351" s="283">
        <v>49</v>
      </c>
      <c r="AD351" s="283">
        <v>0</v>
      </c>
      <c r="AE351" s="283">
        <v>0</v>
      </c>
      <c r="AF351" s="283">
        <v>2</v>
      </c>
      <c r="AG351" s="283">
        <v>2</v>
      </c>
      <c r="AH351" s="283">
        <v>2</v>
      </c>
      <c r="AI351" s="283"/>
      <c r="AJ351" s="283">
        <v>6</v>
      </c>
      <c r="AK351" s="283">
        <v>0</v>
      </c>
      <c r="AL351" s="283"/>
      <c r="AM351" s="283"/>
      <c r="AN351" s="283"/>
      <c r="AO351" s="283"/>
      <c r="AP351" s="283"/>
      <c r="AQ351" s="283"/>
      <c r="AR351" s="283">
        <v>3</v>
      </c>
      <c r="AS351" s="283" t="s">
        <v>4011</v>
      </c>
      <c r="AT351" s="283"/>
      <c r="AU351" s="283"/>
      <c r="AV351" s="283"/>
      <c r="AW351" s="283"/>
      <c r="AX351" s="283"/>
      <c r="AY351" s="283">
        <v>35</v>
      </c>
      <c r="AZ351" s="283">
        <v>70</v>
      </c>
      <c r="BA351" s="283">
        <v>1.28</v>
      </c>
      <c r="BB351" s="283">
        <v>2.4</v>
      </c>
      <c r="BC351" s="283">
        <v>39</v>
      </c>
      <c r="BD351" s="283">
        <v>5</v>
      </c>
      <c r="BE351" s="283">
        <v>15</v>
      </c>
      <c r="BF351" s="283">
        <v>23</v>
      </c>
      <c r="BG351" s="283">
        <v>30</v>
      </c>
      <c r="BH351" s="283">
        <v>40</v>
      </c>
      <c r="BI351" s="283">
        <v>30</v>
      </c>
      <c r="BJ351" s="283">
        <v>0</v>
      </c>
      <c r="BK351" s="283">
        <v>0</v>
      </c>
      <c r="BL351" s="283">
        <v>3</v>
      </c>
      <c r="BM351" s="283">
        <v>3</v>
      </c>
      <c r="BN351" s="283">
        <v>0</v>
      </c>
      <c r="BO351" s="283" t="s">
        <v>3904</v>
      </c>
      <c r="BP351" s="283" t="s">
        <v>5001</v>
      </c>
      <c r="BQ351" s="283" t="s">
        <v>5416</v>
      </c>
      <c r="BR351" s="283" t="s">
        <v>5417</v>
      </c>
      <c r="BS351" s="283" t="s">
        <v>5004</v>
      </c>
    </row>
    <row r="352" spans="1:71">
      <c r="A352" s="283">
        <v>10038312</v>
      </c>
      <c r="B352" s="283" t="s">
        <v>4262</v>
      </c>
      <c r="C352" s="283">
        <v>4</v>
      </c>
      <c r="D352" s="283" t="s">
        <v>54</v>
      </c>
      <c r="E352" s="283" t="s">
        <v>3934</v>
      </c>
      <c r="F352" s="283" t="s">
        <v>3940</v>
      </c>
      <c r="G352" s="283" t="s">
        <v>3922</v>
      </c>
      <c r="H352" s="283">
        <v>32</v>
      </c>
      <c r="I352" s="283">
        <v>0</v>
      </c>
      <c r="J352" s="283">
        <v>1</v>
      </c>
      <c r="K352" s="283">
        <v>2</v>
      </c>
      <c r="L352" s="283">
        <v>20</v>
      </c>
      <c r="M352" s="283" t="s">
        <v>3941</v>
      </c>
      <c r="N352" s="283">
        <v>36.5</v>
      </c>
      <c r="O352" s="283">
        <v>15</v>
      </c>
      <c r="P352" s="283">
        <v>20</v>
      </c>
      <c r="Q352" s="283">
        <v>25</v>
      </c>
      <c r="R352" s="283">
        <v>8</v>
      </c>
      <c r="S352" s="283">
        <v>35</v>
      </c>
      <c r="T352" s="283">
        <v>26</v>
      </c>
      <c r="U352" s="283">
        <v>20</v>
      </c>
      <c r="V352" s="283">
        <v>29</v>
      </c>
      <c r="W352" s="283">
        <v>30</v>
      </c>
      <c r="X352" s="283">
        <v>33</v>
      </c>
      <c r="Y352" s="283">
        <v>85</v>
      </c>
      <c r="Z352" s="283">
        <v>38</v>
      </c>
      <c r="AA352" s="283">
        <v>68</v>
      </c>
      <c r="AB352" s="283">
        <v>12</v>
      </c>
      <c r="AC352" s="283">
        <v>28</v>
      </c>
      <c r="AD352" s="283">
        <v>27</v>
      </c>
      <c r="AE352" s="283">
        <v>57</v>
      </c>
      <c r="AF352" s="283">
        <v>2</v>
      </c>
      <c r="AG352" s="283">
        <v>2</v>
      </c>
      <c r="AH352" s="283">
        <v>2</v>
      </c>
      <c r="AI352" s="283"/>
      <c r="AJ352" s="283">
        <v>6</v>
      </c>
      <c r="AK352" s="283">
        <v>0</v>
      </c>
      <c r="AL352" s="283"/>
      <c r="AM352" s="283"/>
      <c r="AN352" s="283"/>
      <c r="AO352" s="283"/>
      <c r="AP352" s="283"/>
      <c r="AQ352" s="283"/>
      <c r="AR352" s="283">
        <v>3</v>
      </c>
      <c r="AS352" s="283" t="s">
        <v>774</v>
      </c>
      <c r="AT352" s="283"/>
      <c r="AU352" s="283"/>
      <c r="AV352" s="283"/>
      <c r="AW352" s="283"/>
      <c r="AX352" s="283"/>
      <c r="AY352" s="283">
        <v>25</v>
      </c>
      <c r="AZ352" s="283">
        <v>35</v>
      </c>
      <c r="BA352" s="283">
        <v>1</v>
      </c>
      <c r="BB352" s="283">
        <v>1.9</v>
      </c>
      <c r="BC352" s="283">
        <v>10</v>
      </c>
      <c r="BD352" s="283">
        <v>8</v>
      </c>
      <c r="BE352" s="283">
        <v>13</v>
      </c>
      <c r="BF352" s="283">
        <v>15</v>
      </c>
      <c r="BG352" s="283">
        <v>10</v>
      </c>
      <c r="BH352" s="283">
        <v>16</v>
      </c>
      <c r="BI352" s="283">
        <v>10</v>
      </c>
      <c r="BJ352" s="283">
        <v>0</v>
      </c>
      <c r="BK352" s="283">
        <v>10</v>
      </c>
      <c r="BL352" s="283">
        <v>0</v>
      </c>
      <c r="BM352" s="283">
        <v>20</v>
      </c>
      <c r="BN352" s="283">
        <v>0</v>
      </c>
      <c r="BO352" s="283" t="s">
        <v>3904</v>
      </c>
      <c r="BP352" s="283" t="s">
        <v>5001</v>
      </c>
      <c r="BQ352" s="283" t="s">
        <v>5418</v>
      </c>
      <c r="BR352" s="283" t="s">
        <v>5419</v>
      </c>
      <c r="BS352" s="283" t="s">
        <v>5004</v>
      </c>
    </row>
    <row r="353" spans="1:71">
      <c r="A353" s="283">
        <v>10038411</v>
      </c>
      <c r="B353" s="283" t="s">
        <v>4263</v>
      </c>
      <c r="C353" s="283">
        <v>4</v>
      </c>
      <c r="D353" s="283" t="s">
        <v>260</v>
      </c>
      <c r="E353" s="283" t="s">
        <v>3957</v>
      </c>
      <c r="F353" s="283" t="s">
        <v>3940</v>
      </c>
      <c r="G353" s="283" t="s">
        <v>3922</v>
      </c>
      <c r="H353" s="283">
        <v>24</v>
      </c>
      <c r="I353" s="283">
        <v>0</v>
      </c>
      <c r="J353" s="283">
        <v>1</v>
      </c>
      <c r="K353" s="283">
        <v>2</v>
      </c>
      <c r="L353" s="283">
        <v>16</v>
      </c>
      <c r="M353" s="283" t="s">
        <v>3899</v>
      </c>
      <c r="N353" s="283">
        <v>3.3</v>
      </c>
      <c r="O353" s="283">
        <v>10</v>
      </c>
      <c r="P353" s="283">
        <v>24</v>
      </c>
      <c r="Q353" s="283">
        <v>30</v>
      </c>
      <c r="R353" s="283">
        <v>0</v>
      </c>
      <c r="S353" s="283">
        <v>0</v>
      </c>
      <c r="T353" s="283">
        <v>50</v>
      </c>
      <c r="U353" s="283">
        <v>25</v>
      </c>
      <c r="V353" s="283">
        <v>12</v>
      </c>
      <c r="W353" s="283">
        <v>30</v>
      </c>
      <c r="X353" s="283">
        <v>32</v>
      </c>
      <c r="Y353" s="283">
        <v>82</v>
      </c>
      <c r="Z353" s="283">
        <v>9</v>
      </c>
      <c r="AA353" s="283">
        <v>39</v>
      </c>
      <c r="AB353" s="283">
        <v>5</v>
      </c>
      <c r="AC353" s="283">
        <v>15</v>
      </c>
      <c r="AD353" s="283">
        <v>0</v>
      </c>
      <c r="AE353" s="283">
        <v>0</v>
      </c>
      <c r="AF353" s="283">
        <v>0</v>
      </c>
      <c r="AG353" s="283"/>
      <c r="AH353" s="283"/>
      <c r="AI353" s="283"/>
      <c r="AJ353" s="283">
        <v>0</v>
      </c>
      <c r="AK353" s="283">
        <v>0</v>
      </c>
      <c r="AL353" s="283"/>
      <c r="AM353" s="283"/>
      <c r="AN353" s="283"/>
      <c r="AO353" s="283"/>
      <c r="AP353" s="283"/>
      <c r="AQ353" s="283"/>
      <c r="AR353" s="283">
        <v>2</v>
      </c>
      <c r="AS353" s="283" t="s">
        <v>4264</v>
      </c>
      <c r="AT353" s="283"/>
      <c r="AU353" s="283"/>
      <c r="AV353" s="283"/>
      <c r="AW353" s="283"/>
      <c r="AX353" s="283"/>
      <c r="AY353" s="283">
        <v>10</v>
      </c>
      <c r="AZ353" s="283">
        <v>35</v>
      </c>
      <c r="BA353" s="283">
        <v>0.9</v>
      </c>
      <c r="BB353" s="283">
        <v>1</v>
      </c>
      <c r="BC353" s="283">
        <v>24</v>
      </c>
      <c r="BD353" s="283">
        <v>0</v>
      </c>
      <c r="BE353" s="283">
        <v>50</v>
      </c>
      <c r="BF353" s="283">
        <v>0</v>
      </c>
      <c r="BG353" s="283">
        <v>20</v>
      </c>
      <c r="BH353" s="283">
        <v>20</v>
      </c>
      <c r="BI353" s="283">
        <v>30</v>
      </c>
      <c r="BJ353" s="283">
        <v>0</v>
      </c>
      <c r="BK353" s="283">
        <v>4</v>
      </c>
      <c r="BL353" s="283">
        <v>4</v>
      </c>
      <c r="BM353" s="283">
        <v>0</v>
      </c>
      <c r="BN353" s="283">
        <v>0</v>
      </c>
      <c r="BO353" s="283" t="s">
        <v>3904</v>
      </c>
      <c r="BP353" s="283" t="s">
        <v>5001</v>
      </c>
      <c r="BQ353" s="283" t="s">
        <v>5727</v>
      </c>
      <c r="BR353" s="283" t="s">
        <v>5420</v>
      </c>
      <c r="BS353" s="283" t="s">
        <v>5004</v>
      </c>
    </row>
    <row r="354" spans="1:71">
      <c r="A354" s="283">
        <v>10038511</v>
      </c>
      <c r="B354" s="283" t="s">
        <v>4265</v>
      </c>
      <c r="C354" s="283">
        <v>4</v>
      </c>
      <c r="D354" s="283" t="s">
        <v>53</v>
      </c>
      <c r="E354" s="283" t="s">
        <v>3957</v>
      </c>
      <c r="F354" s="283" t="s">
        <v>3940</v>
      </c>
      <c r="G354" s="283" t="s">
        <v>3910</v>
      </c>
      <c r="H354" s="283">
        <v>20</v>
      </c>
      <c r="I354" s="283">
        <v>0</v>
      </c>
      <c r="J354" s="283">
        <v>1</v>
      </c>
      <c r="K354" s="283">
        <v>2</v>
      </c>
      <c r="L354" s="283">
        <v>10</v>
      </c>
      <c r="M354" s="283" t="s">
        <v>3930</v>
      </c>
      <c r="N354" s="283">
        <v>36.9</v>
      </c>
      <c r="O354" s="283">
        <v>10</v>
      </c>
      <c r="P354" s="283">
        <v>12</v>
      </c>
      <c r="Q354" s="283">
        <v>20</v>
      </c>
      <c r="R354" s="283">
        <v>18</v>
      </c>
      <c r="S354" s="283">
        <v>50</v>
      </c>
      <c r="T354" s="283">
        <v>10</v>
      </c>
      <c r="U354" s="283">
        <v>15</v>
      </c>
      <c r="V354" s="283">
        <v>12</v>
      </c>
      <c r="W354" s="283">
        <v>30</v>
      </c>
      <c r="X354" s="283">
        <v>30</v>
      </c>
      <c r="Y354" s="283">
        <v>82</v>
      </c>
      <c r="Z354" s="283">
        <v>39</v>
      </c>
      <c r="AA354" s="283">
        <v>79</v>
      </c>
      <c r="AB354" s="283">
        <v>6</v>
      </c>
      <c r="AC354" s="283">
        <v>16</v>
      </c>
      <c r="AD354" s="283">
        <v>20</v>
      </c>
      <c r="AE354" s="283">
        <v>50</v>
      </c>
      <c r="AF354" s="283">
        <v>0</v>
      </c>
      <c r="AG354" s="283"/>
      <c r="AH354" s="283"/>
      <c r="AI354" s="283"/>
      <c r="AJ354" s="283">
        <v>0</v>
      </c>
      <c r="AK354" s="283">
        <v>0</v>
      </c>
      <c r="AL354" s="283"/>
      <c r="AM354" s="283"/>
      <c r="AN354" s="283"/>
      <c r="AO354" s="283"/>
      <c r="AP354" s="283"/>
      <c r="AQ354" s="283"/>
      <c r="AR354" s="283">
        <v>2</v>
      </c>
      <c r="AS354" s="283" t="s">
        <v>3966</v>
      </c>
      <c r="AT354" s="283"/>
      <c r="AU354" s="283"/>
      <c r="AV354" s="283"/>
      <c r="AW354" s="283"/>
      <c r="AX354" s="283"/>
      <c r="AY354" s="283">
        <v>10</v>
      </c>
      <c r="AZ354" s="283">
        <v>20</v>
      </c>
      <c r="BA354" s="283">
        <v>0.48</v>
      </c>
      <c r="BB354" s="283">
        <v>0.99</v>
      </c>
      <c r="BC354" s="283">
        <v>0</v>
      </c>
      <c r="BD354" s="283">
        <v>18</v>
      </c>
      <c r="BE354" s="283">
        <v>12</v>
      </c>
      <c r="BF354" s="283">
        <v>0</v>
      </c>
      <c r="BG354" s="283">
        <v>4</v>
      </c>
      <c r="BH354" s="283">
        <v>8</v>
      </c>
      <c r="BI354" s="283">
        <v>6</v>
      </c>
      <c r="BJ354" s="283">
        <v>0</v>
      </c>
      <c r="BK354" s="283">
        <v>0</v>
      </c>
      <c r="BL354" s="283">
        <v>1</v>
      </c>
      <c r="BM354" s="283">
        <v>2</v>
      </c>
      <c r="BN354" s="283">
        <v>0</v>
      </c>
      <c r="BO354" s="283" t="s">
        <v>3904</v>
      </c>
      <c r="BP354" s="283" t="s">
        <v>5001</v>
      </c>
      <c r="BQ354" s="283"/>
      <c r="BR354" s="283" t="s">
        <v>5421</v>
      </c>
      <c r="BS354" s="283" t="s">
        <v>5004</v>
      </c>
    </row>
    <row r="355" spans="1:71">
      <c r="A355" s="283">
        <v>10038611</v>
      </c>
      <c r="B355" s="283" t="s">
        <v>4266</v>
      </c>
      <c r="C355" s="283">
        <v>5</v>
      </c>
      <c r="D355" s="283" t="s">
        <v>58</v>
      </c>
      <c r="E355" s="283" t="s">
        <v>3957</v>
      </c>
      <c r="F355" s="283" t="s">
        <v>4056</v>
      </c>
      <c r="G355" s="283" t="s">
        <v>3910</v>
      </c>
      <c r="H355" s="283">
        <v>8</v>
      </c>
      <c r="I355" s="283">
        <v>0</v>
      </c>
      <c r="J355" s="283">
        <v>6</v>
      </c>
      <c r="K355" s="283">
        <v>5</v>
      </c>
      <c r="L355" s="283">
        <v>19</v>
      </c>
      <c r="M355" s="283" t="s">
        <v>3930</v>
      </c>
      <c r="N355" s="283">
        <v>17.2</v>
      </c>
      <c r="O355" s="283">
        <v>12</v>
      </c>
      <c r="P355" s="283">
        <v>3</v>
      </c>
      <c r="Q355" s="283">
        <v>20</v>
      </c>
      <c r="R355" s="283">
        <v>15</v>
      </c>
      <c r="S355" s="283">
        <v>50</v>
      </c>
      <c r="T355" s="283">
        <v>5</v>
      </c>
      <c r="U355" s="283">
        <v>15</v>
      </c>
      <c r="V355" s="283">
        <v>0</v>
      </c>
      <c r="W355" s="283">
        <v>0</v>
      </c>
      <c r="X355" s="283">
        <v>31</v>
      </c>
      <c r="Y355" s="283">
        <v>90</v>
      </c>
      <c r="Z355" s="283">
        <v>26</v>
      </c>
      <c r="AA355" s="283">
        <v>56</v>
      </c>
      <c r="AB355" s="283">
        <v>10</v>
      </c>
      <c r="AC355" s="283">
        <v>25</v>
      </c>
      <c r="AD355" s="283">
        <v>0</v>
      </c>
      <c r="AE355" s="283">
        <v>0</v>
      </c>
      <c r="AF355" s="283">
        <v>0</v>
      </c>
      <c r="AG355" s="283"/>
      <c r="AH355" s="283"/>
      <c r="AI355" s="283"/>
      <c r="AJ355" s="283">
        <v>0</v>
      </c>
      <c r="AK355" s="283">
        <v>0</v>
      </c>
      <c r="AL355" s="283"/>
      <c r="AM355" s="283"/>
      <c r="AN355" s="283"/>
      <c r="AO355" s="283"/>
      <c r="AP355" s="283"/>
      <c r="AQ355" s="283"/>
      <c r="AR355" s="283">
        <v>2</v>
      </c>
      <c r="AS355" s="283"/>
      <c r="AT355" s="283"/>
      <c r="AU355" s="283"/>
      <c r="AV355" s="283"/>
      <c r="AW355" s="283"/>
      <c r="AX355" s="283"/>
      <c r="AY355" s="283">
        <v>10</v>
      </c>
      <c r="AZ355" s="283">
        <v>15</v>
      </c>
      <c r="BA355" s="283">
        <v>0.6</v>
      </c>
      <c r="BB355" s="283">
        <v>0.5</v>
      </c>
      <c r="BC355" s="283">
        <v>0</v>
      </c>
      <c r="BD355" s="283">
        <v>15</v>
      </c>
      <c r="BE355" s="283">
        <v>7</v>
      </c>
      <c r="BF355" s="283">
        <v>0</v>
      </c>
      <c r="BG355" s="283">
        <v>10</v>
      </c>
      <c r="BH355" s="283">
        <v>10</v>
      </c>
      <c r="BI355" s="283">
        <v>20</v>
      </c>
      <c r="BJ355" s="283">
        <v>0</v>
      </c>
      <c r="BK355" s="283">
        <v>0</v>
      </c>
      <c r="BL355" s="283">
        <v>0</v>
      </c>
      <c r="BM355" s="283">
        <v>0</v>
      </c>
      <c r="BN355" s="283">
        <v>0</v>
      </c>
      <c r="BO355" s="283" t="s">
        <v>3904</v>
      </c>
      <c r="BP355" s="283" t="s">
        <v>5001</v>
      </c>
      <c r="BQ355" s="283"/>
      <c r="BR355" s="283"/>
      <c r="BS355" s="283" t="s">
        <v>5004</v>
      </c>
    </row>
    <row r="356" spans="1:71">
      <c r="A356" s="283">
        <v>10038712</v>
      </c>
      <c r="B356" s="283" t="s">
        <v>4267</v>
      </c>
      <c r="C356" s="283">
        <v>5</v>
      </c>
      <c r="D356" s="283" t="s">
        <v>54</v>
      </c>
      <c r="E356" s="283" t="s">
        <v>3934</v>
      </c>
      <c r="F356" s="283" t="s">
        <v>3940</v>
      </c>
      <c r="G356" s="283" t="s">
        <v>3955</v>
      </c>
      <c r="H356" s="283">
        <v>26</v>
      </c>
      <c r="I356" s="283">
        <v>2</v>
      </c>
      <c r="J356" s="283">
        <v>0</v>
      </c>
      <c r="K356" s="283">
        <v>2</v>
      </c>
      <c r="L356" s="283">
        <v>18</v>
      </c>
      <c r="M356" s="283" t="s">
        <v>3941</v>
      </c>
      <c r="N356" s="283">
        <v>24</v>
      </c>
      <c r="O356" s="283">
        <v>15</v>
      </c>
      <c r="P356" s="283">
        <v>18</v>
      </c>
      <c r="Q356" s="283">
        <v>25</v>
      </c>
      <c r="R356" s="283">
        <v>12</v>
      </c>
      <c r="S356" s="283">
        <v>40</v>
      </c>
      <c r="T356" s="283">
        <v>17</v>
      </c>
      <c r="U356" s="283">
        <v>20</v>
      </c>
      <c r="V356" s="283">
        <v>10</v>
      </c>
      <c r="W356" s="283">
        <v>30</v>
      </c>
      <c r="X356" s="283">
        <v>33</v>
      </c>
      <c r="Y356" s="283">
        <v>85</v>
      </c>
      <c r="Z356" s="283">
        <v>17</v>
      </c>
      <c r="AA356" s="283">
        <v>57</v>
      </c>
      <c r="AB356" s="283">
        <v>8</v>
      </c>
      <c r="AC356" s="283">
        <v>18</v>
      </c>
      <c r="AD356" s="283">
        <v>20</v>
      </c>
      <c r="AE356" s="283">
        <v>60</v>
      </c>
      <c r="AF356" s="283">
        <v>0</v>
      </c>
      <c r="AG356" s="283"/>
      <c r="AH356" s="283"/>
      <c r="AI356" s="283"/>
      <c r="AJ356" s="283">
        <v>0</v>
      </c>
      <c r="AK356" s="283">
        <v>0</v>
      </c>
      <c r="AL356" s="283"/>
      <c r="AM356" s="283"/>
      <c r="AN356" s="283"/>
      <c r="AO356" s="283"/>
      <c r="AP356" s="283"/>
      <c r="AQ356" s="283"/>
      <c r="AR356" s="283">
        <v>3</v>
      </c>
      <c r="AS356" s="283" t="s">
        <v>4268</v>
      </c>
      <c r="AT356" s="283"/>
      <c r="AU356" s="283"/>
      <c r="AV356" s="283"/>
      <c r="AW356" s="283"/>
      <c r="AX356" s="283"/>
      <c r="AY356" s="283">
        <v>20</v>
      </c>
      <c r="AZ356" s="283">
        <v>20</v>
      </c>
      <c r="BA356" s="283">
        <v>0.64</v>
      </c>
      <c r="BB356" s="283">
        <v>1.2</v>
      </c>
      <c r="BC356" s="283">
        <v>9</v>
      </c>
      <c r="BD356" s="283">
        <v>12</v>
      </c>
      <c r="BE356" s="283">
        <v>9</v>
      </c>
      <c r="BF356" s="283">
        <v>5</v>
      </c>
      <c r="BG356" s="283">
        <v>10</v>
      </c>
      <c r="BH356" s="283">
        <v>16</v>
      </c>
      <c r="BI356" s="283">
        <v>10</v>
      </c>
      <c r="BJ356" s="283">
        <v>0</v>
      </c>
      <c r="BK356" s="283">
        <v>4</v>
      </c>
      <c r="BL356" s="283">
        <v>4</v>
      </c>
      <c r="BM356" s="283">
        <v>0</v>
      </c>
      <c r="BN356" s="283">
        <v>0</v>
      </c>
      <c r="BO356" s="283" t="s">
        <v>3904</v>
      </c>
      <c r="BP356" s="283" t="s">
        <v>5001</v>
      </c>
      <c r="BQ356" s="283"/>
      <c r="BR356" s="283"/>
      <c r="BS356" s="283" t="s">
        <v>5004</v>
      </c>
    </row>
    <row r="357" spans="1:71">
      <c r="A357" s="283">
        <v>10038812</v>
      </c>
      <c r="B357" s="283" t="s">
        <v>4269</v>
      </c>
      <c r="C357" s="283">
        <v>6</v>
      </c>
      <c r="D357" s="283" t="s">
        <v>55</v>
      </c>
      <c r="E357" s="283" t="s">
        <v>3934</v>
      </c>
      <c r="F357" s="283" t="s">
        <v>3940</v>
      </c>
      <c r="G357" s="283" t="s">
        <v>3918</v>
      </c>
      <c r="H357" s="283">
        <v>52</v>
      </c>
      <c r="I357" s="283">
        <v>0</v>
      </c>
      <c r="J357" s="283">
        <v>3</v>
      </c>
      <c r="K357" s="283">
        <v>3</v>
      </c>
      <c r="L357" s="283">
        <v>15</v>
      </c>
      <c r="M357" s="283" t="s">
        <v>3941</v>
      </c>
      <c r="N357" s="283">
        <v>33</v>
      </c>
      <c r="O357" s="283">
        <v>20</v>
      </c>
      <c r="P357" s="283">
        <v>53</v>
      </c>
      <c r="Q357" s="283">
        <v>30</v>
      </c>
      <c r="R357" s="283">
        <v>0</v>
      </c>
      <c r="S357" s="283">
        <v>0</v>
      </c>
      <c r="T357" s="283">
        <v>38</v>
      </c>
      <c r="U357" s="283">
        <v>20</v>
      </c>
      <c r="V357" s="283">
        <v>78</v>
      </c>
      <c r="W357" s="283">
        <v>30</v>
      </c>
      <c r="X357" s="283">
        <v>38</v>
      </c>
      <c r="Y357" s="283">
        <v>89</v>
      </c>
      <c r="Z357" s="283">
        <v>31</v>
      </c>
      <c r="AA357" s="283">
        <v>71</v>
      </c>
      <c r="AB357" s="283">
        <v>18</v>
      </c>
      <c r="AC357" s="283">
        <v>53</v>
      </c>
      <c r="AD357" s="283">
        <v>0</v>
      </c>
      <c r="AE357" s="283">
        <v>0</v>
      </c>
      <c r="AF357" s="283">
        <v>3</v>
      </c>
      <c r="AG357" s="283">
        <v>3</v>
      </c>
      <c r="AH357" s="283">
        <v>3</v>
      </c>
      <c r="AI357" s="283"/>
      <c r="AJ357" s="283">
        <v>9</v>
      </c>
      <c r="AK357" s="283">
        <v>0</v>
      </c>
      <c r="AL357" s="283"/>
      <c r="AM357" s="283"/>
      <c r="AN357" s="283"/>
      <c r="AO357" s="283"/>
      <c r="AP357" s="283"/>
      <c r="AQ357" s="283"/>
      <c r="AR357" s="283">
        <v>3</v>
      </c>
      <c r="AS357" s="283" t="s">
        <v>4102</v>
      </c>
      <c r="AT357" s="283" t="s">
        <v>4103</v>
      </c>
      <c r="AU357" s="283"/>
      <c r="AV357" s="283"/>
      <c r="AW357" s="283" t="s">
        <v>4270</v>
      </c>
      <c r="AX357" s="283"/>
      <c r="AY357" s="283">
        <v>40</v>
      </c>
      <c r="AZ357" s="283">
        <v>70</v>
      </c>
      <c r="BA357" s="283">
        <v>1.28</v>
      </c>
      <c r="BB357" s="283">
        <v>2.4</v>
      </c>
      <c r="BC357" s="283">
        <v>53</v>
      </c>
      <c r="BD357" s="283">
        <v>0</v>
      </c>
      <c r="BE357" s="283">
        <v>19</v>
      </c>
      <c r="BF357" s="283">
        <v>88</v>
      </c>
      <c r="BG357" s="283">
        <v>30</v>
      </c>
      <c r="BH357" s="283">
        <v>40</v>
      </c>
      <c r="BI357" s="283">
        <v>30</v>
      </c>
      <c r="BJ357" s="283">
        <v>0</v>
      </c>
      <c r="BK357" s="283">
        <v>0</v>
      </c>
      <c r="BL357" s="283">
        <v>8</v>
      </c>
      <c r="BM357" s="283">
        <v>5</v>
      </c>
      <c r="BN357" s="283">
        <v>2</v>
      </c>
      <c r="BO357" s="283" t="s">
        <v>3904</v>
      </c>
      <c r="BP357" s="283" t="s">
        <v>5001</v>
      </c>
      <c r="BQ357" s="283"/>
      <c r="BR357" s="283"/>
      <c r="BS357" s="283" t="s">
        <v>5004</v>
      </c>
    </row>
    <row r="358" spans="1:71">
      <c r="A358" s="283">
        <v>10038912</v>
      </c>
      <c r="B358" s="283" t="s">
        <v>4271</v>
      </c>
      <c r="C358" s="283">
        <v>4</v>
      </c>
      <c r="D358" s="283" t="s">
        <v>55</v>
      </c>
      <c r="E358" s="283" t="s">
        <v>3934</v>
      </c>
      <c r="F358" s="283" t="s">
        <v>3940</v>
      </c>
      <c r="G358" s="283" t="s">
        <v>559</v>
      </c>
      <c r="H358" s="283">
        <v>52</v>
      </c>
      <c r="I358" s="283">
        <v>0</v>
      </c>
      <c r="J358" s="283">
        <v>2</v>
      </c>
      <c r="K358" s="283">
        <v>2</v>
      </c>
      <c r="L358" s="283">
        <v>10</v>
      </c>
      <c r="M358" s="283" t="s">
        <v>3899</v>
      </c>
      <c r="N358" s="283">
        <v>21</v>
      </c>
      <c r="O358" s="283">
        <v>20</v>
      </c>
      <c r="P358" s="283">
        <v>46</v>
      </c>
      <c r="Q358" s="283">
        <v>25</v>
      </c>
      <c r="R358" s="283">
        <v>0</v>
      </c>
      <c r="S358" s="283">
        <v>0</v>
      </c>
      <c r="T358" s="283">
        <v>47</v>
      </c>
      <c r="U358" s="283">
        <v>20</v>
      </c>
      <c r="V358" s="283">
        <v>10</v>
      </c>
      <c r="W358" s="283">
        <v>30</v>
      </c>
      <c r="X358" s="283">
        <v>34</v>
      </c>
      <c r="Y358" s="283">
        <v>84</v>
      </c>
      <c r="Z358" s="283">
        <v>25</v>
      </c>
      <c r="AA358" s="283">
        <v>55</v>
      </c>
      <c r="AB358" s="283">
        <v>10</v>
      </c>
      <c r="AC358" s="283">
        <v>20</v>
      </c>
      <c r="AD358" s="283">
        <v>0</v>
      </c>
      <c r="AE358" s="283">
        <v>0</v>
      </c>
      <c r="AF358" s="283">
        <v>0</v>
      </c>
      <c r="AG358" s="283"/>
      <c r="AH358" s="283"/>
      <c r="AI358" s="283"/>
      <c r="AJ358" s="283">
        <v>0</v>
      </c>
      <c r="AK358" s="283">
        <v>0</v>
      </c>
      <c r="AL358" s="283"/>
      <c r="AM358" s="283"/>
      <c r="AN358" s="283"/>
      <c r="AO358" s="283"/>
      <c r="AP358" s="283"/>
      <c r="AQ358" s="283"/>
      <c r="AR358" s="283">
        <v>3</v>
      </c>
      <c r="AS358" s="283" t="s">
        <v>4272</v>
      </c>
      <c r="AT358" s="283"/>
      <c r="AU358" s="283"/>
      <c r="AV358" s="283"/>
      <c r="AW358" s="283"/>
      <c r="AX358" s="283"/>
      <c r="AY358" s="283">
        <v>45</v>
      </c>
      <c r="AZ358" s="283">
        <v>70</v>
      </c>
      <c r="BA358" s="283">
        <v>1.3</v>
      </c>
      <c r="BB358" s="283">
        <v>2.6</v>
      </c>
      <c r="BC358" s="283">
        <v>46</v>
      </c>
      <c r="BD358" s="283">
        <v>0</v>
      </c>
      <c r="BE358" s="283">
        <v>24</v>
      </c>
      <c r="BF358" s="283">
        <v>5</v>
      </c>
      <c r="BG358" s="283">
        <v>30</v>
      </c>
      <c r="BH358" s="283">
        <v>40</v>
      </c>
      <c r="BI358" s="283">
        <v>30</v>
      </c>
      <c r="BJ358" s="283">
        <v>0</v>
      </c>
      <c r="BK358" s="283">
        <v>4</v>
      </c>
      <c r="BL358" s="283">
        <v>5</v>
      </c>
      <c r="BM358" s="283">
        <v>4</v>
      </c>
      <c r="BN358" s="283">
        <v>1</v>
      </c>
      <c r="BO358" s="283" t="s">
        <v>3904</v>
      </c>
      <c r="BP358" s="283" t="s">
        <v>5001</v>
      </c>
      <c r="BQ358" s="283" t="s">
        <v>5422</v>
      </c>
      <c r="BR358" s="283" t="s">
        <v>5423</v>
      </c>
      <c r="BS358" s="283" t="s">
        <v>5004</v>
      </c>
    </row>
    <row r="359" spans="1:71">
      <c r="A359" s="283">
        <v>10039012</v>
      </c>
      <c r="B359" s="283" t="s">
        <v>4273</v>
      </c>
      <c r="C359" s="283">
        <v>4</v>
      </c>
      <c r="D359" s="283" t="s">
        <v>54</v>
      </c>
      <c r="E359" s="283" t="s">
        <v>3934</v>
      </c>
      <c r="F359" s="283" t="s">
        <v>3940</v>
      </c>
      <c r="G359" s="283" t="s">
        <v>559</v>
      </c>
      <c r="H359" s="283">
        <v>36</v>
      </c>
      <c r="I359" s="283">
        <v>0</v>
      </c>
      <c r="J359" s="283">
        <v>1</v>
      </c>
      <c r="K359" s="283">
        <v>2</v>
      </c>
      <c r="L359" s="283">
        <v>26</v>
      </c>
      <c r="M359" s="283" t="s">
        <v>3941</v>
      </c>
      <c r="N359" s="283">
        <v>33</v>
      </c>
      <c r="O359" s="283">
        <v>15</v>
      </c>
      <c r="P359" s="283">
        <v>31</v>
      </c>
      <c r="Q359" s="283">
        <v>30</v>
      </c>
      <c r="R359" s="283">
        <v>16</v>
      </c>
      <c r="S359" s="283">
        <v>40</v>
      </c>
      <c r="T359" s="283">
        <v>28</v>
      </c>
      <c r="U359" s="283">
        <v>20</v>
      </c>
      <c r="V359" s="283">
        <v>53</v>
      </c>
      <c r="W359" s="283">
        <v>30</v>
      </c>
      <c r="X359" s="283">
        <v>36</v>
      </c>
      <c r="Y359" s="283">
        <v>87</v>
      </c>
      <c r="Z359" s="283">
        <v>33</v>
      </c>
      <c r="AA359" s="283">
        <v>63</v>
      </c>
      <c r="AB359" s="283">
        <v>20</v>
      </c>
      <c r="AC359" s="283">
        <v>35</v>
      </c>
      <c r="AD359" s="283">
        <v>30</v>
      </c>
      <c r="AE359" s="283">
        <v>70</v>
      </c>
      <c r="AF359" s="283">
        <v>0</v>
      </c>
      <c r="AG359" s="283"/>
      <c r="AH359" s="283"/>
      <c r="AI359" s="283"/>
      <c r="AJ359" s="283">
        <v>0</v>
      </c>
      <c r="AK359" s="283">
        <v>0</v>
      </c>
      <c r="AL359" s="283"/>
      <c r="AM359" s="283"/>
      <c r="AN359" s="283"/>
      <c r="AO359" s="283"/>
      <c r="AP359" s="283"/>
      <c r="AQ359" s="283"/>
      <c r="AR359" s="283">
        <v>3</v>
      </c>
      <c r="AS359" s="283" t="s">
        <v>4211</v>
      </c>
      <c r="AT359" s="283" t="s">
        <v>4212</v>
      </c>
      <c r="AU359" s="283"/>
      <c r="AV359" s="283"/>
      <c r="AW359" s="283"/>
      <c r="AX359" s="283"/>
      <c r="AY359" s="283">
        <v>25</v>
      </c>
      <c r="AZ359" s="283">
        <v>35</v>
      </c>
      <c r="BA359" s="283">
        <v>0.8</v>
      </c>
      <c r="BB359" s="283">
        <v>1.5</v>
      </c>
      <c r="BC359" s="283">
        <v>16</v>
      </c>
      <c r="BD359" s="283">
        <v>16</v>
      </c>
      <c r="BE359" s="283">
        <v>14</v>
      </c>
      <c r="BF359" s="283">
        <v>44</v>
      </c>
      <c r="BG359" s="283">
        <v>10</v>
      </c>
      <c r="BH359" s="283">
        <v>16</v>
      </c>
      <c r="BI359" s="283">
        <v>10</v>
      </c>
      <c r="BJ359" s="283">
        <v>0</v>
      </c>
      <c r="BK359" s="283">
        <v>0</v>
      </c>
      <c r="BL359" s="283">
        <v>5</v>
      </c>
      <c r="BM359" s="283">
        <v>6</v>
      </c>
      <c r="BN359" s="283">
        <v>0</v>
      </c>
      <c r="BO359" s="283" t="s">
        <v>3904</v>
      </c>
      <c r="BP359" s="283" t="s">
        <v>5001</v>
      </c>
      <c r="BQ359" s="283"/>
      <c r="BR359" s="283"/>
      <c r="BS359" s="283" t="s">
        <v>5004</v>
      </c>
    </row>
    <row r="360" spans="1:71">
      <c r="A360" s="283">
        <v>10039111</v>
      </c>
      <c r="B360" s="283" t="s">
        <v>4274</v>
      </c>
      <c r="C360" s="283">
        <v>5</v>
      </c>
      <c r="D360" s="283" t="s">
        <v>3650</v>
      </c>
      <c r="E360" s="283" t="s">
        <v>3957</v>
      </c>
      <c r="F360" s="283" t="s">
        <v>3935</v>
      </c>
      <c r="G360" s="283" t="s">
        <v>3918</v>
      </c>
      <c r="H360" s="283">
        <v>24</v>
      </c>
      <c r="I360" s="283">
        <v>0</v>
      </c>
      <c r="J360" s="283">
        <v>1</v>
      </c>
      <c r="K360" s="283">
        <v>2</v>
      </c>
      <c r="L360" s="283">
        <v>18</v>
      </c>
      <c r="M360" s="283" t="s">
        <v>3930</v>
      </c>
      <c r="N360" s="283">
        <v>33</v>
      </c>
      <c r="O360" s="283">
        <v>30</v>
      </c>
      <c r="P360" s="283">
        <v>15</v>
      </c>
      <c r="Q360" s="283">
        <v>20</v>
      </c>
      <c r="R360" s="283">
        <v>1</v>
      </c>
      <c r="S360" s="283">
        <v>0</v>
      </c>
      <c r="T360" s="283">
        <v>10</v>
      </c>
      <c r="U360" s="283">
        <v>15</v>
      </c>
      <c r="V360" s="283">
        <v>57</v>
      </c>
      <c r="W360" s="283">
        <v>30</v>
      </c>
      <c r="X360" s="283">
        <v>40</v>
      </c>
      <c r="Y360" s="283">
        <v>94</v>
      </c>
      <c r="Z360" s="283">
        <v>33</v>
      </c>
      <c r="AA360" s="283">
        <v>68</v>
      </c>
      <c r="AB360" s="283">
        <v>23</v>
      </c>
      <c r="AC360" s="283">
        <v>38</v>
      </c>
      <c r="AD360" s="283">
        <v>0</v>
      </c>
      <c r="AE360" s="283">
        <v>0</v>
      </c>
      <c r="AF360" s="283">
        <v>20</v>
      </c>
      <c r="AG360" s="283">
        <v>20</v>
      </c>
      <c r="AH360" s="283"/>
      <c r="AI360" s="283"/>
      <c r="AJ360" s="283">
        <v>40</v>
      </c>
      <c r="AK360" s="283">
        <v>0</v>
      </c>
      <c r="AL360" s="283"/>
      <c r="AM360" s="283"/>
      <c r="AN360" s="283"/>
      <c r="AO360" s="283"/>
      <c r="AP360" s="283"/>
      <c r="AQ360" s="283"/>
      <c r="AR360" s="283">
        <v>2</v>
      </c>
      <c r="AS360" s="283" t="s">
        <v>3689</v>
      </c>
      <c r="AT360" s="283" t="s">
        <v>4275</v>
      </c>
      <c r="AU360" s="283"/>
      <c r="AV360" s="283"/>
      <c r="AW360" s="283"/>
      <c r="AX360" s="283"/>
      <c r="AY360" s="283">
        <v>15</v>
      </c>
      <c r="AZ360" s="283">
        <v>35</v>
      </c>
      <c r="BA360" s="283">
        <v>0.5</v>
      </c>
      <c r="BB360" s="283">
        <v>1</v>
      </c>
      <c r="BC360" s="283">
        <v>15</v>
      </c>
      <c r="BD360" s="283">
        <v>1</v>
      </c>
      <c r="BE360" s="283">
        <v>10</v>
      </c>
      <c r="BF360" s="283">
        <v>84</v>
      </c>
      <c r="BG360" s="283">
        <v>8</v>
      </c>
      <c r="BH360" s="283">
        <v>12</v>
      </c>
      <c r="BI360" s="283">
        <v>10</v>
      </c>
      <c r="BJ360" s="283">
        <v>16</v>
      </c>
      <c r="BK360" s="283">
        <v>17</v>
      </c>
      <c r="BL360" s="283">
        <v>8</v>
      </c>
      <c r="BM360" s="283">
        <v>2</v>
      </c>
      <c r="BN360" s="283">
        <v>31</v>
      </c>
      <c r="BO360" s="283" t="s">
        <v>3904</v>
      </c>
      <c r="BP360" s="283" t="s">
        <v>5001</v>
      </c>
      <c r="BQ360" s="283"/>
      <c r="BR360" s="283"/>
      <c r="BS360" s="283" t="s">
        <v>5004</v>
      </c>
    </row>
    <row r="361" spans="1:71">
      <c r="A361" s="283">
        <v>10039211</v>
      </c>
      <c r="B361" s="283" t="s">
        <v>4276</v>
      </c>
      <c r="C361" s="283">
        <v>3</v>
      </c>
      <c r="D361" s="283" t="s">
        <v>53</v>
      </c>
      <c r="E361" s="283" t="s">
        <v>3957</v>
      </c>
      <c r="F361" s="283" t="s">
        <v>3940</v>
      </c>
      <c r="G361" s="283" t="s">
        <v>3905</v>
      </c>
      <c r="H361" s="283">
        <v>15</v>
      </c>
      <c r="I361" s="283">
        <v>1</v>
      </c>
      <c r="J361" s="283">
        <v>1</v>
      </c>
      <c r="K361" s="283">
        <v>2</v>
      </c>
      <c r="L361" s="283">
        <v>13</v>
      </c>
      <c r="M361" s="283" t="s">
        <v>3930</v>
      </c>
      <c r="N361" s="283">
        <v>38</v>
      </c>
      <c r="O361" s="283">
        <v>10</v>
      </c>
      <c r="P361" s="283">
        <v>11</v>
      </c>
      <c r="Q361" s="283">
        <v>20</v>
      </c>
      <c r="R361" s="283">
        <v>25</v>
      </c>
      <c r="S361" s="283">
        <v>50</v>
      </c>
      <c r="T361" s="283">
        <v>7</v>
      </c>
      <c r="U361" s="283">
        <v>15</v>
      </c>
      <c r="V361" s="283">
        <v>10</v>
      </c>
      <c r="W361" s="283">
        <v>30</v>
      </c>
      <c r="X361" s="283">
        <v>30</v>
      </c>
      <c r="Y361" s="283">
        <v>82</v>
      </c>
      <c r="Z361" s="283">
        <v>43</v>
      </c>
      <c r="AA361" s="283">
        <v>83</v>
      </c>
      <c r="AB361" s="283">
        <v>6</v>
      </c>
      <c r="AC361" s="283">
        <v>16</v>
      </c>
      <c r="AD361" s="283">
        <v>16</v>
      </c>
      <c r="AE361" s="283">
        <v>46</v>
      </c>
      <c r="AF361" s="283">
        <v>0</v>
      </c>
      <c r="AG361" s="283"/>
      <c r="AH361" s="283"/>
      <c r="AI361" s="283"/>
      <c r="AJ361" s="283">
        <v>0</v>
      </c>
      <c r="AK361" s="283">
        <v>0</v>
      </c>
      <c r="AL361" s="283"/>
      <c r="AM361" s="283"/>
      <c r="AN361" s="283"/>
      <c r="AO361" s="283"/>
      <c r="AP361" s="283"/>
      <c r="AQ361" s="283"/>
      <c r="AR361" s="283">
        <v>2</v>
      </c>
      <c r="AS361" s="283" t="s">
        <v>3959</v>
      </c>
      <c r="AT361" s="283" t="s">
        <v>3960</v>
      </c>
      <c r="AU361" s="283"/>
      <c r="AV361" s="283"/>
      <c r="AW361" s="283"/>
      <c r="AX361" s="283"/>
      <c r="AY361" s="283">
        <v>15</v>
      </c>
      <c r="AZ361" s="283">
        <v>20</v>
      </c>
      <c r="BA361" s="283">
        <v>0.48</v>
      </c>
      <c r="BB361" s="283">
        <v>0.9</v>
      </c>
      <c r="BC361" s="283">
        <v>0</v>
      </c>
      <c r="BD361" s="283">
        <v>28</v>
      </c>
      <c r="BE361" s="283">
        <v>7</v>
      </c>
      <c r="BF361" s="283">
        <v>0</v>
      </c>
      <c r="BG361" s="283">
        <v>4</v>
      </c>
      <c r="BH361" s="283">
        <v>8</v>
      </c>
      <c r="BI361" s="283">
        <v>6</v>
      </c>
      <c r="BJ361" s="283">
        <v>0</v>
      </c>
      <c r="BK361" s="283">
        <v>1</v>
      </c>
      <c r="BL361" s="283">
        <v>3</v>
      </c>
      <c r="BM361" s="283">
        <v>5</v>
      </c>
      <c r="BN361" s="283">
        <v>0</v>
      </c>
      <c r="BO361" s="283" t="s">
        <v>3904</v>
      </c>
      <c r="BP361" s="283" t="s">
        <v>5001</v>
      </c>
      <c r="BQ361" s="283"/>
      <c r="BR361" s="283" t="s">
        <v>5424</v>
      </c>
      <c r="BS361" s="283" t="s">
        <v>5004</v>
      </c>
    </row>
    <row r="362" spans="1:71">
      <c r="A362" s="283">
        <v>10039311</v>
      </c>
      <c r="B362" s="283" t="s">
        <v>4277</v>
      </c>
      <c r="C362" s="283">
        <v>5</v>
      </c>
      <c r="D362" s="283" t="s">
        <v>53</v>
      </c>
      <c r="E362" s="283" t="s">
        <v>3957</v>
      </c>
      <c r="F362" s="283" t="s">
        <v>3940</v>
      </c>
      <c r="G362" s="283" t="s">
        <v>3918</v>
      </c>
      <c r="H362" s="283">
        <v>17</v>
      </c>
      <c r="I362" s="283">
        <v>-1</v>
      </c>
      <c r="J362" s="283">
        <v>1</v>
      </c>
      <c r="K362" s="283">
        <v>2</v>
      </c>
      <c r="L362" s="283">
        <v>20</v>
      </c>
      <c r="M362" s="283" t="s">
        <v>3930</v>
      </c>
      <c r="N362" s="283">
        <v>37</v>
      </c>
      <c r="O362" s="283">
        <v>10</v>
      </c>
      <c r="P362" s="283">
        <v>11</v>
      </c>
      <c r="Q362" s="283">
        <v>17</v>
      </c>
      <c r="R362" s="283">
        <v>24</v>
      </c>
      <c r="S362" s="283">
        <v>50</v>
      </c>
      <c r="T362" s="283">
        <v>7</v>
      </c>
      <c r="U362" s="283">
        <v>15</v>
      </c>
      <c r="V362" s="283">
        <v>24</v>
      </c>
      <c r="W362" s="283">
        <v>30</v>
      </c>
      <c r="X362" s="283">
        <v>30</v>
      </c>
      <c r="Y362" s="283">
        <v>82</v>
      </c>
      <c r="Z362" s="283">
        <v>40</v>
      </c>
      <c r="AA362" s="283">
        <v>80</v>
      </c>
      <c r="AB362" s="283">
        <v>6</v>
      </c>
      <c r="AC362" s="283">
        <v>16</v>
      </c>
      <c r="AD362" s="283">
        <v>35</v>
      </c>
      <c r="AE362" s="283">
        <v>65</v>
      </c>
      <c r="AF362" s="283">
        <v>0</v>
      </c>
      <c r="AG362" s="283"/>
      <c r="AH362" s="283"/>
      <c r="AI362" s="283"/>
      <c r="AJ362" s="283">
        <v>0</v>
      </c>
      <c r="AK362" s="283">
        <v>0</v>
      </c>
      <c r="AL362" s="283"/>
      <c r="AM362" s="283"/>
      <c r="AN362" s="283"/>
      <c r="AO362" s="283"/>
      <c r="AP362" s="283"/>
      <c r="AQ362" s="283"/>
      <c r="AR362" s="283">
        <v>2</v>
      </c>
      <c r="AS362" s="283" t="s">
        <v>3953</v>
      </c>
      <c r="AT362" s="283"/>
      <c r="AU362" s="283"/>
      <c r="AV362" s="283"/>
      <c r="AW362" s="283"/>
      <c r="AX362" s="283"/>
      <c r="AY362" s="283">
        <v>15</v>
      </c>
      <c r="AZ362" s="283">
        <v>25</v>
      </c>
      <c r="BA362" s="283">
        <v>0.48</v>
      </c>
      <c r="BB362" s="283">
        <v>0.9</v>
      </c>
      <c r="BC362" s="283">
        <v>0</v>
      </c>
      <c r="BD362" s="283">
        <v>24</v>
      </c>
      <c r="BE362" s="283">
        <v>7</v>
      </c>
      <c r="BF362" s="283">
        <v>5</v>
      </c>
      <c r="BG362" s="283">
        <v>4</v>
      </c>
      <c r="BH362" s="283">
        <v>8</v>
      </c>
      <c r="BI362" s="283">
        <v>6</v>
      </c>
      <c r="BJ362" s="283">
        <v>0</v>
      </c>
      <c r="BK362" s="283">
        <v>0</v>
      </c>
      <c r="BL362" s="283">
        <v>1</v>
      </c>
      <c r="BM362" s="283">
        <v>2</v>
      </c>
      <c r="BN362" s="283">
        <v>0</v>
      </c>
      <c r="BO362" s="283" t="s">
        <v>3904</v>
      </c>
      <c r="BP362" s="283" t="s">
        <v>5001</v>
      </c>
      <c r="BQ362" s="283"/>
      <c r="BR362" s="283"/>
      <c r="BS362" s="283" t="s">
        <v>5004</v>
      </c>
    </row>
    <row r="363" spans="1:71">
      <c r="A363" s="283">
        <v>10039411</v>
      </c>
      <c r="B363" s="283" t="s">
        <v>4278</v>
      </c>
      <c r="C363" s="283">
        <v>5</v>
      </c>
      <c r="D363" s="283" t="s">
        <v>53</v>
      </c>
      <c r="E363" s="283" t="s">
        <v>3957</v>
      </c>
      <c r="F363" s="283" t="s">
        <v>3940</v>
      </c>
      <c r="G363" s="283" t="s">
        <v>3918</v>
      </c>
      <c r="H363" s="283">
        <v>17</v>
      </c>
      <c r="I363" s="283">
        <v>-1</v>
      </c>
      <c r="J363" s="283">
        <v>1</v>
      </c>
      <c r="K363" s="283">
        <v>2</v>
      </c>
      <c r="L363" s="283">
        <v>26</v>
      </c>
      <c r="M363" s="283" t="s">
        <v>3930</v>
      </c>
      <c r="N363" s="283">
        <v>37</v>
      </c>
      <c r="O363" s="283">
        <v>10</v>
      </c>
      <c r="P363" s="283">
        <v>8</v>
      </c>
      <c r="Q363" s="283">
        <v>20</v>
      </c>
      <c r="R363" s="283">
        <v>24</v>
      </c>
      <c r="S363" s="283">
        <v>50</v>
      </c>
      <c r="T363" s="283">
        <v>7</v>
      </c>
      <c r="U363" s="283">
        <v>15</v>
      </c>
      <c r="V363" s="283">
        <v>24</v>
      </c>
      <c r="W363" s="283">
        <v>30</v>
      </c>
      <c r="X363" s="283">
        <v>30</v>
      </c>
      <c r="Y363" s="283">
        <v>82</v>
      </c>
      <c r="Z363" s="283">
        <v>42</v>
      </c>
      <c r="AA363" s="283">
        <v>82</v>
      </c>
      <c r="AB363" s="283">
        <v>6</v>
      </c>
      <c r="AC363" s="283">
        <v>16</v>
      </c>
      <c r="AD363" s="283">
        <v>35</v>
      </c>
      <c r="AE363" s="283">
        <v>65</v>
      </c>
      <c r="AF363" s="283">
        <v>0</v>
      </c>
      <c r="AG363" s="283"/>
      <c r="AH363" s="283"/>
      <c r="AI363" s="283"/>
      <c r="AJ363" s="283">
        <v>0</v>
      </c>
      <c r="AK363" s="283">
        <v>0</v>
      </c>
      <c r="AL363" s="283"/>
      <c r="AM363" s="283"/>
      <c r="AN363" s="283"/>
      <c r="AO363" s="283"/>
      <c r="AP363" s="283"/>
      <c r="AQ363" s="283"/>
      <c r="AR363" s="283">
        <v>2</v>
      </c>
      <c r="AS363" s="283" t="s">
        <v>3953</v>
      </c>
      <c r="AT363" s="283"/>
      <c r="AU363" s="283"/>
      <c r="AV363" s="283"/>
      <c r="AW363" s="283"/>
      <c r="AX363" s="283"/>
      <c r="AY363" s="283">
        <v>15</v>
      </c>
      <c r="AZ363" s="283">
        <v>25</v>
      </c>
      <c r="BA363" s="283">
        <v>0.48</v>
      </c>
      <c r="BB363" s="283">
        <v>0.9</v>
      </c>
      <c r="BC363" s="283">
        <v>0</v>
      </c>
      <c r="BD363" s="283">
        <v>24</v>
      </c>
      <c r="BE363" s="283">
        <v>7</v>
      </c>
      <c r="BF363" s="283">
        <v>5</v>
      </c>
      <c r="BG363" s="283">
        <v>4</v>
      </c>
      <c r="BH363" s="283">
        <v>8</v>
      </c>
      <c r="BI363" s="283">
        <v>6</v>
      </c>
      <c r="BJ363" s="283">
        <v>0</v>
      </c>
      <c r="BK363" s="283">
        <v>0</v>
      </c>
      <c r="BL363" s="283">
        <v>1</v>
      </c>
      <c r="BM363" s="283">
        <v>2</v>
      </c>
      <c r="BN363" s="283">
        <v>0</v>
      </c>
      <c r="BO363" s="283" t="s">
        <v>3904</v>
      </c>
      <c r="BP363" s="283" t="s">
        <v>5001</v>
      </c>
      <c r="BQ363" s="283"/>
      <c r="BR363" s="283" t="s">
        <v>5425</v>
      </c>
      <c r="BS363" s="283" t="s">
        <v>5004</v>
      </c>
    </row>
    <row r="364" spans="1:71">
      <c r="A364" s="283">
        <v>10039511</v>
      </c>
      <c r="B364" s="283" t="s">
        <v>4279</v>
      </c>
      <c r="C364" s="283">
        <v>4</v>
      </c>
      <c r="D364" s="283" t="s">
        <v>53</v>
      </c>
      <c r="E364" s="283" t="s">
        <v>3957</v>
      </c>
      <c r="F364" s="283" t="s">
        <v>3940</v>
      </c>
      <c r="G364" s="283" t="s">
        <v>4196</v>
      </c>
      <c r="H364" s="283">
        <v>16</v>
      </c>
      <c r="I364" s="283">
        <v>0</v>
      </c>
      <c r="J364" s="283">
        <v>1</v>
      </c>
      <c r="K364" s="283">
        <v>2</v>
      </c>
      <c r="L364" s="283">
        <v>24</v>
      </c>
      <c r="M364" s="283" t="s">
        <v>3930</v>
      </c>
      <c r="N364" s="283">
        <v>39</v>
      </c>
      <c r="O364" s="283">
        <v>10</v>
      </c>
      <c r="P364" s="283">
        <v>10</v>
      </c>
      <c r="Q364" s="283">
        <v>20</v>
      </c>
      <c r="R364" s="283">
        <v>17</v>
      </c>
      <c r="S364" s="283">
        <v>40</v>
      </c>
      <c r="T364" s="283">
        <v>6</v>
      </c>
      <c r="U364" s="283">
        <v>15</v>
      </c>
      <c r="V364" s="283">
        <v>18</v>
      </c>
      <c r="W364" s="283">
        <v>30</v>
      </c>
      <c r="X364" s="283">
        <v>30</v>
      </c>
      <c r="Y364" s="283">
        <v>82</v>
      </c>
      <c r="Z364" s="283">
        <v>38</v>
      </c>
      <c r="AA364" s="283">
        <v>78</v>
      </c>
      <c r="AB364" s="283">
        <v>7</v>
      </c>
      <c r="AC364" s="283">
        <v>17</v>
      </c>
      <c r="AD364" s="283">
        <v>30</v>
      </c>
      <c r="AE364" s="283">
        <v>60</v>
      </c>
      <c r="AF364" s="283">
        <v>0</v>
      </c>
      <c r="AG364" s="283"/>
      <c r="AH364" s="283"/>
      <c r="AI364" s="283"/>
      <c r="AJ364" s="283">
        <v>0</v>
      </c>
      <c r="AK364" s="283">
        <v>0</v>
      </c>
      <c r="AL364" s="283"/>
      <c r="AM364" s="283"/>
      <c r="AN364" s="283"/>
      <c r="AO364" s="283"/>
      <c r="AP364" s="283"/>
      <c r="AQ364" s="283"/>
      <c r="AR364" s="283">
        <v>2</v>
      </c>
      <c r="AS364" s="283" t="s">
        <v>3950</v>
      </c>
      <c r="AT364" s="283"/>
      <c r="AU364" s="283"/>
      <c r="AV364" s="283"/>
      <c r="AW364" s="283"/>
      <c r="AX364" s="283"/>
      <c r="AY364" s="283">
        <v>15</v>
      </c>
      <c r="AZ364" s="283">
        <v>25</v>
      </c>
      <c r="BA364" s="283">
        <v>0.45</v>
      </c>
      <c r="BB364" s="283">
        <v>0.95</v>
      </c>
      <c r="BC364" s="283">
        <v>0</v>
      </c>
      <c r="BD364" s="283">
        <v>17</v>
      </c>
      <c r="BE364" s="283">
        <v>6</v>
      </c>
      <c r="BF364" s="283">
        <v>0</v>
      </c>
      <c r="BG364" s="283">
        <v>4</v>
      </c>
      <c r="BH364" s="283">
        <v>8</v>
      </c>
      <c r="BI364" s="283">
        <v>6</v>
      </c>
      <c r="BJ364" s="283">
        <v>0</v>
      </c>
      <c r="BK364" s="283">
        <v>1</v>
      </c>
      <c r="BL364" s="283">
        <v>1</v>
      </c>
      <c r="BM364" s="283">
        <v>1</v>
      </c>
      <c r="BN364" s="283">
        <v>0</v>
      </c>
      <c r="BO364" s="283" t="s">
        <v>3904</v>
      </c>
      <c r="BP364" s="283" t="s">
        <v>5001</v>
      </c>
      <c r="BQ364" s="283" t="s">
        <v>5426</v>
      </c>
      <c r="BR364" s="283" t="s">
        <v>5427</v>
      </c>
      <c r="BS364" s="283" t="s">
        <v>5004</v>
      </c>
    </row>
    <row r="365" spans="1:71">
      <c r="A365" s="283">
        <v>10039613</v>
      </c>
      <c r="B365" s="283" t="s">
        <v>4280</v>
      </c>
      <c r="C365" s="283">
        <v>3</v>
      </c>
      <c r="D365" s="283" t="s">
        <v>57</v>
      </c>
      <c r="E365" s="283" t="s">
        <v>3896</v>
      </c>
      <c r="F365" s="283" t="s">
        <v>3897</v>
      </c>
      <c r="G365" s="283" t="s">
        <v>3918</v>
      </c>
      <c r="H365" s="283">
        <v>70</v>
      </c>
      <c r="I365" s="283">
        <v>2</v>
      </c>
      <c r="J365" s="283">
        <v>2</v>
      </c>
      <c r="K365" s="283">
        <v>2</v>
      </c>
      <c r="L365" s="283">
        <v>20</v>
      </c>
      <c r="M365" s="283" t="s">
        <v>3899</v>
      </c>
      <c r="N365" s="283">
        <v>22</v>
      </c>
      <c r="O365" s="283">
        <v>30</v>
      </c>
      <c r="P365" s="283">
        <v>74</v>
      </c>
      <c r="Q365" s="283">
        <v>20</v>
      </c>
      <c r="R365" s="283">
        <v>0</v>
      </c>
      <c r="S365" s="283">
        <v>0</v>
      </c>
      <c r="T365" s="283">
        <v>68</v>
      </c>
      <c r="U365" s="283">
        <v>20</v>
      </c>
      <c r="V365" s="283">
        <v>34</v>
      </c>
      <c r="W365" s="283">
        <v>30</v>
      </c>
      <c r="X365" s="283">
        <v>38</v>
      </c>
      <c r="Y365" s="283">
        <v>89</v>
      </c>
      <c r="Z365" s="283">
        <v>15</v>
      </c>
      <c r="AA365" s="283">
        <v>35</v>
      </c>
      <c r="AB365" s="283">
        <v>12</v>
      </c>
      <c r="AC365" s="283">
        <v>37</v>
      </c>
      <c r="AD365" s="283">
        <v>0</v>
      </c>
      <c r="AE365" s="283">
        <v>0</v>
      </c>
      <c r="AF365" s="283">
        <v>3</v>
      </c>
      <c r="AG365" s="283">
        <v>3</v>
      </c>
      <c r="AH365" s="283">
        <v>3</v>
      </c>
      <c r="AI365" s="283">
        <v>3</v>
      </c>
      <c r="AJ365" s="283">
        <v>12</v>
      </c>
      <c r="AK365" s="283">
        <v>0</v>
      </c>
      <c r="AL365" s="283"/>
      <c r="AM365" s="283"/>
      <c r="AN365" s="283"/>
      <c r="AO365" s="283"/>
      <c r="AP365" s="283"/>
      <c r="AQ365" s="283"/>
      <c r="AR365" s="283">
        <v>4</v>
      </c>
      <c r="AS365" s="283" t="s">
        <v>3919</v>
      </c>
      <c r="AT365" s="283" t="s">
        <v>4014</v>
      </c>
      <c r="AU365" s="283"/>
      <c r="AV365" s="283"/>
      <c r="AW365" s="283"/>
      <c r="AX365" s="283"/>
      <c r="AY365" s="283">
        <v>85</v>
      </c>
      <c r="AZ365" s="283">
        <v>120</v>
      </c>
      <c r="BA365" s="283">
        <v>2.5</v>
      </c>
      <c r="BB365" s="283">
        <v>5.0999999999999996</v>
      </c>
      <c r="BC365" s="283">
        <v>74</v>
      </c>
      <c r="BD365" s="283">
        <v>0</v>
      </c>
      <c r="BE365" s="283">
        <v>68</v>
      </c>
      <c r="BF365" s="283">
        <v>22</v>
      </c>
      <c r="BG365" s="283">
        <v>50</v>
      </c>
      <c r="BH365" s="283">
        <v>60</v>
      </c>
      <c r="BI365" s="283">
        <v>60</v>
      </c>
      <c r="BJ365" s="283">
        <v>0</v>
      </c>
      <c r="BK365" s="283">
        <v>0</v>
      </c>
      <c r="BL365" s="283">
        <v>12</v>
      </c>
      <c r="BM365" s="283">
        <v>16</v>
      </c>
      <c r="BN365" s="283">
        <v>1</v>
      </c>
      <c r="BO365" s="283" t="s">
        <v>3904</v>
      </c>
      <c r="BP365" s="283" t="s">
        <v>5001</v>
      </c>
      <c r="BQ365" s="283" t="s">
        <v>5428</v>
      </c>
      <c r="BR365" s="283" t="s">
        <v>5429</v>
      </c>
      <c r="BS365" s="283" t="s">
        <v>5004</v>
      </c>
    </row>
    <row r="366" spans="1:71">
      <c r="A366" s="283">
        <v>10039713</v>
      </c>
      <c r="B366" s="283" t="s">
        <v>4281</v>
      </c>
      <c r="C366" s="283">
        <v>6</v>
      </c>
      <c r="D366" s="283" t="s">
        <v>56</v>
      </c>
      <c r="E366" s="283" t="s">
        <v>3896</v>
      </c>
      <c r="F366" s="283" t="s">
        <v>3897</v>
      </c>
      <c r="G366" s="283" t="s">
        <v>559</v>
      </c>
      <c r="H366" s="283">
        <v>72</v>
      </c>
      <c r="I366" s="283">
        <v>0</v>
      </c>
      <c r="J366" s="283">
        <v>3</v>
      </c>
      <c r="K366" s="283">
        <v>3</v>
      </c>
      <c r="L366" s="283">
        <v>8</v>
      </c>
      <c r="M366" s="283" t="s">
        <v>4282</v>
      </c>
      <c r="N366" s="283">
        <v>35.5</v>
      </c>
      <c r="O366" s="283">
        <v>25</v>
      </c>
      <c r="P366" s="283">
        <v>67</v>
      </c>
      <c r="Q366" s="283">
        <v>30</v>
      </c>
      <c r="R366" s="283">
        <v>0</v>
      </c>
      <c r="S366" s="283">
        <v>0</v>
      </c>
      <c r="T366" s="283">
        <v>55</v>
      </c>
      <c r="U366" s="283">
        <v>20</v>
      </c>
      <c r="V366" s="283">
        <v>76</v>
      </c>
      <c r="W366" s="283">
        <v>30</v>
      </c>
      <c r="X366" s="283">
        <v>40</v>
      </c>
      <c r="Y366" s="283">
        <v>91</v>
      </c>
      <c r="Z366" s="283">
        <v>31</v>
      </c>
      <c r="AA366" s="283">
        <v>61</v>
      </c>
      <c r="AB366" s="283">
        <v>20</v>
      </c>
      <c r="AC366" s="283">
        <v>45</v>
      </c>
      <c r="AD366" s="283">
        <v>0</v>
      </c>
      <c r="AE366" s="283">
        <v>0</v>
      </c>
      <c r="AF366" s="283">
        <v>0</v>
      </c>
      <c r="AG366" s="283"/>
      <c r="AH366" s="283"/>
      <c r="AI366" s="283"/>
      <c r="AJ366" s="283">
        <v>0</v>
      </c>
      <c r="AK366" s="283">
        <v>0</v>
      </c>
      <c r="AL366" s="283"/>
      <c r="AM366" s="283"/>
      <c r="AN366" s="283"/>
      <c r="AO366" s="283"/>
      <c r="AP366" s="283"/>
      <c r="AQ366" s="283"/>
      <c r="AR366" s="283">
        <v>4</v>
      </c>
      <c r="AS366" s="283" t="s">
        <v>4283</v>
      </c>
      <c r="AT366" s="283" t="s">
        <v>4184</v>
      </c>
      <c r="AU366" s="283"/>
      <c r="AV366" s="283"/>
      <c r="AW366" s="283" t="s">
        <v>4284</v>
      </c>
      <c r="AX366" s="283"/>
      <c r="AY366" s="283">
        <v>85</v>
      </c>
      <c r="AZ366" s="283">
        <v>120</v>
      </c>
      <c r="BA366" s="283">
        <v>3</v>
      </c>
      <c r="BB366" s="283">
        <v>5.2</v>
      </c>
      <c r="BC366" s="283">
        <v>67</v>
      </c>
      <c r="BD366" s="283">
        <v>0</v>
      </c>
      <c r="BE366" s="283">
        <v>55</v>
      </c>
      <c r="BF366" s="283">
        <v>78</v>
      </c>
      <c r="BG366" s="283">
        <v>40</v>
      </c>
      <c r="BH366" s="283">
        <v>50</v>
      </c>
      <c r="BI366" s="283">
        <v>40</v>
      </c>
      <c r="BJ366" s="283">
        <v>0</v>
      </c>
      <c r="BK366" s="283">
        <v>4</v>
      </c>
      <c r="BL366" s="283">
        <v>6</v>
      </c>
      <c r="BM366" s="283">
        <v>20</v>
      </c>
      <c r="BN366" s="283">
        <v>2</v>
      </c>
      <c r="BO366" s="283" t="s">
        <v>3904</v>
      </c>
      <c r="BP366" s="283" t="s">
        <v>5001</v>
      </c>
      <c r="BQ366" s="283"/>
      <c r="BR366" s="283"/>
      <c r="BS366" s="283" t="s">
        <v>5004</v>
      </c>
    </row>
    <row r="367" spans="1:71">
      <c r="A367" s="283">
        <v>10039812</v>
      </c>
      <c r="B367" s="283" t="s">
        <v>4285</v>
      </c>
      <c r="C367" s="283">
        <v>3</v>
      </c>
      <c r="D367" s="283" t="s">
        <v>54</v>
      </c>
      <c r="E367" s="283" t="s">
        <v>3934</v>
      </c>
      <c r="F367" s="283" t="s">
        <v>3940</v>
      </c>
      <c r="G367" s="283" t="s">
        <v>3898</v>
      </c>
      <c r="H367" s="283">
        <v>25</v>
      </c>
      <c r="I367" s="283">
        <v>-1</v>
      </c>
      <c r="J367" s="283">
        <v>1</v>
      </c>
      <c r="K367" s="283">
        <v>2</v>
      </c>
      <c r="L367" s="283">
        <v>24</v>
      </c>
      <c r="M367" s="283" t="s">
        <v>3941</v>
      </c>
      <c r="N367" s="283">
        <v>29</v>
      </c>
      <c r="O367" s="283">
        <v>15</v>
      </c>
      <c r="P367" s="283">
        <v>12</v>
      </c>
      <c r="Q367" s="283">
        <v>25</v>
      </c>
      <c r="R367" s="283">
        <v>0</v>
      </c>
      <c r="S367" s="283">
        <v>0</v>
      </c>
      <c r="T367" s="283">
        <v>18</v>
      </c>
      <c r="U367" s="283">
        <v>20</v>
      </c>
      <c r="V367" s="283">
        <v>48</v>
      </c>
      <c r="W367" s="283">
        <v>30</v>
      </c>
      <c r="X367" s="283">
        <v>34</v>
      </c>
      <c r="Y367" s="283">
        <v>87</v>
      </c>
      <c r="Z367" s="283">
        <v>30</v>
      </c>
      <c r="AA367" s="283">
        <v>65</v>
      </c>
      <c r="AB367" s="283">
        <v>10</v>
      </c>
      <c r="AC367" s="283">
        <v>20</v>
      </c>
      <c r="AD367" s="283">
        <v>35</v>
      </c>
      <c r="AE367" s="283">
        <v>65</v>
      </c>
      <c r="AF367" s="283">
        <v>0</v>
      </c>
      <c r="AG367" s="283"/>
      <c r="AH367" s="283"/>
      <c r="AI367" s="283"/>
      <c r="AJ367" s="283">
        <v>0</v>
      </c>
      <c r="AK367" s="283">
        <v>0</v>
      </c>
      <c r="AL367" s="283"/>
      <c r="AM367" s="283"/>
      <c r="AN367" s="283"/>
      <c r="AO367" s="283"/>
      <c r="AP367" s="283"/>
      <c r="AQ367" s="283"/>
      <c r="AR367" s="283">
        <v>3</v>
      </c>
      <c r="AS367" s="283" t="s">
        <v>3953</v>
      </c>
      <c r="AT367" s="283"/>
      <c r="AU367" s="283"/>
      <c r="AV367" s="283"/>
      <c r="AW367" s="283"/>
      <c r="AX367" s="283"/>
      <c r="AY367" s="283">
        <v>20</v>
      </c>
      <c r="AZ367" s="283">
        <v>30</v>
      </c>
      <c r="BA367" s="283">
        <v>0.8</v>
      </c>
      <c r="BB367" s="283">
        <v>1.4</v>
      </c>
      <c r="BC367" s="283">
        <v>9</v>
      </c>
      <c r="BD367" s="283">
        <v>0</v>
      </c>
      <c r="BE367" s="283">
        <v>9</v>
      </c>
      <c r="BF367" s="283">
        <v>36</v>
      </c>
      <c r="BG367" s="283">
        <v>10</v>
      </c>
      <c r="BH367" s="283">
        <v>16</v>
      </c>
      <c r="BI367" s="283">
        <v>10</v>
      </c>
      <c r="BJ367" s="283">
        <v>0</v>
      </c>
      <c r="BK367" s="283">
        <v>0</v>
      </c>
      <c r="BL367" s="283">
        <v>1</v>
      </c>
      <c r="BM367" s="283">
        <v>2</v>
      </c>
      <c r="BN367" s="283">
        <v>0</v>
      </c>
      <c r="BO367" s="283" t="s">
        <v>3904</v>
      </c>
      <c r="BP367" s="283" t="s">
        <v>5001</v>
      </c>
      <c r="BQ367" s="283"/>
      <c r="BR367" s="283"/>
      <c r="BS367" s="283" t="s">
        <v>5004</v>
      </c>
    </row>
    <row r="368" spans="1:71">
      <c r="A368" s="283">
        <v>10039912</v>
      </c>
      <c r="B368" s="283" t="s">
        <v>4286</v>
      </c>
      <c r="C368" s="283">
        <v>4</v>
      </c>
      <c r="D368" s="283" t="s">
        <v>54</v>
      </c>
      <c r="E368" s="283" t="s">
        <v>3934</v>
      </c>
      <c r="F368" s="283" t="s">
        <v>3940</v>
      </c>
      <c r="G368" s="283" t="s">
        <v>3922</v>
      </c>
      <c r="H368" s="283">
        <v>36</v>
      </c>
      <c r="I368" s="283">
        <v>0</v>
      </c>
      <c r="J368" s="283">
        <v>2</v>
      </c>
      <c r="K368" s="283">
        <v>2</v>
      </c>
      <c r="L368" s="283">
        <v>20</v>
      </c>
      <c r="M368" s="283" t="s">
        <v>3941</v>
      </c>
      <c r="N368" s="283">
        <v>34</v>
      </c>
      <c r="O368" s="283">
        <v>15</v>
      </c>
      <c r="P368" s="283">
        <v>26</v>
      </c>
      <c r="Q368" s="283">
        <v>25</v>
      </c>
      <c r="R368" s="283">
        <v>8</v>
      </c>
      <c r="S368" s="283">
        <v>35</v>
      </c>
      <c r="T368" s="283">
        <v>34</v>
      </c>
      <c r="U368" s="283">
        <v>20</v>
      </c>
      <c r="V368" s="283">
        <v>32</v>
      </c>
      <c r="W368" s="283">
        <v>30</v>
      </c>
      <c r="X368" s="283">
        <v>33</v>
      </c>
      <c r="Y368" s="283">
        <v>85</v>
      </c>
      <c r="Z368" s="283">
        <v>34</v>
      </c>
      <c r="AA368" s="283">
        <v>64</v>
      </c>
      <c r="AB368" s="283">
        <v>13</v>
      </c>
      <c r="AC368" s="283">
        <v>29</v>
      </c>
      <c r="AD368" s="283">
        <v>30</v>
      </c>
      <c r="AE368" s="283">
        <v>65</v>
      </c>
      <c r="AF368" s="283">
        <v>3</v>
      </c>
      <c r="AG368" s="283">
        <v>3</v>
      </c>
      <c r="AH368" s="283">
        <v>3</v>
      </c>
      <c r="AI368" s="283"/>
      <c r="AJ368" s="283">
        <v>9</v>
      </c>
      <c r="AK368" s="283">
        <v>0</v>
      </c>
      <c r="AL368" s="283"/>
      <c r="AM368" s="283"/>
      <c r="AN368" s="283"/>
      <c r="AO368" s="283"/>
      <c r="AP368" s="283"/>
      <c r="AQ368" s="283"/>
      <c r="AR368" s="283">
        <v>3</v>
      </c>
      <c r="AS368" s="283" t="s">
        <v>774</v>
      </c>
      <c r="AT368" s="283"/>
      <c r="AU368" s="283"/>
      <c r="AV368" s="283"/>
      <c r="AW368" s="283"/>
      <c r="AX368" s="283"/>
      <c r="AY368" s="283">
        <v>30</v>
      </c>
      <c r="AZ368" s="283">
        <v>35</v>
      </c>
      <c r="BA368" s="283">
        <v>1.1000000000000001</v>
      </c>
      <c r="BB368" s="283">
        <v>2</v>
      </c>
      <c r="BC368" s="283">
        <v>13</v>
      </c>
      <c r="BD368" s="283">
        <v>8</v>
      </c>
      <c r="BE368" s="283">
        <v>17</v>
      </c>
      <c r="BF368" s="283">
        <v>16</v>
      </c>
      <c r="BG368" s="283">
        <v>10</v>
      </c>
      <c r="BH368" s="283">
        <v>16</v>
      </c>
      <c r="BI368" s="283">
        <v>10</v>
      </c>
      <c r="BJ368" s="283">
        <v>0</v>
      </c>
      <c r="BK368" s="283">
        <v>10</v>
      </c>
      <c r="BL368" s="283">
        <v>0</v>
      </c>
      <c r="BM368" s="283">
        <v>20</v>
      </c>
      <c r="BN368" s="283">
        <v>0</v>
      </c>
      <c r="BO368" s="283" t="s">
        <v>3904</v>
      </c>
      <c r="BP368" s="283" t="s">
        <v>5001</v>
      </c>
      <c r="BQ368" s="283"/>
      <c r="BR368" s="283"/>
      <c r="BS368" s="283" t="s">
        <v>5004</v>
      </c>
    </row>
    <row r="369" spans="1:71">
      <c r="A369" s="283">
        <v>10040012</v>
      </c>
      <c r="B369" s="283" t="s">
        <v>4287</v>
      </c>
      <c r="C369" s="283">
        <v>4</v>
      </c>
      <c r="D369" s="283" t="s">
        <v>54</v>
      </c>
      <c r="E369" s="283" t="s">
        <v>3934</v>
      </c>
      <c r="F369" s="283" t="s">
        <v>3940</v>
      </c>
      <c r="G369" s="283" t="s">
        <v>4029</v>
      </c>
      <c r="H369" s="283">
        <v>32</v>
      </c>
      <c r="I369" s="283">
        <v>0</v>
      </c>
      <c r="J369" s="283">
        <v>2</v>
      </c>
      <c r="K369" s="283">
        <v>2</v>
      </c>
      <c r="L369" s="283">
        <v>29</v>
      </c>
      <c r="M369" s="283" t="s">
        <v>3941</v>
      </c>
      <c r="N369" s="283">
        <v>32</v>
      </c>
      <c r="O369" s="283">
        <v>15</v>
      </c>
      <c r="P369" s="283">
        <v>23</v>
      </c>
      <c r="Q369" s="283">
        <v>25</v>
      </c>
      <c r="R369" s="283">
        <v>0</v>
      </c>
      <c r="S369" s="283">
        <v>0</v>
      </c>
      <c r="T369" s="283">
        <v>26</v>
      </c>
      <c r="U369" s="283">
        <v>20</v>
      </c>
      <c r="V369" s="283">
        <v>67</v>
      </c>
      <c r="W369" s="283">
        <v>30</v>
      </c>
      <c r="X369" s="283">
        <v>36</v>
      </c>
      <c r="Y369" s="283">
        <v>87</v>
      </c>
      <c r="Z369" s="283">
        <v>34</v>
      </c>
      <c r="AA369" s="283">
        <v>69</v>
      </c>
      <c r="AB369" s="283">
        <v>12</v>
      </c>
      <c r="AC369" s="283">
        <v>22</v>
      </c>
      <c r="AD369" s="283">
        <v>35</v>
      </c>
      <c r="AE369" s="283">
        <v>75</v>
      </c>
      <c r="AF369" s="283">
        <v>0</v>
      </c>
      <c r="AG369" s="283"/>
      <c r="AH369" s="283"/>
      <c r="AI369" s="283"/>
      <c r="AJ369" s="283">
        <v>0</v>
      </c>
      <c r="AK369" s="283">
        <v>0</v>
      </c>
      <c r="AL369" s="283"/>
      <c r="AM369" s="283"/>
      <c r="AN369" s="283"/>
      <c r="AO369" s="283"/>
      <c r="AP369" s="283"/>
      <c r="AQ369" s="283"/>
      <c r="AR369" s="283">
        <v>3</v>
      </c>
      <c r="AS369" s="283" t="s">
        <v>4181</v>
      </c>
      <c r="AT369" s="283"/>
      <c r="AU369" s="283"/>
      <c r="AV369" s="283"/>
      <c r="AW369" s="283"/>
      <c r="AX369" s="283"/>
      <c r="AY369" s="283">
        <v>25</v>
      </c>
      <c r="AZ369" s="283">
        <v>35</v>
      </c>
      <c r="BA369" s="283">
        <v>0.75</v>
      </c>
      <c r="BB369" s="283">
        <v>1.4</v>
      </c>
      <c r="BC369" s="283">
        <v>12</v>
      </c>
      <c r="BD369" s="283">
        <v>0</v>
      </c>
      <c r="BE369" s="283">
        <v>13</v>
      </c>
      <c r="BF369" s="283">
        <v>65</v>
      </c>
      <c r="BG369" s="283">
        <v>10</v>
      </c>
      <c r="BH369" s="283">
        <v>16</v>
      </c>
      <c r="BI369" s="283">
        <v>10</v>
      </c>
      <c r="BJ369" s="283">
        <v>0</v>
      </c>
      <c r="BK369" s="283">
        <v>0</v>
      </c>
      <c r="BL369" s="283">
        <v>3</v>
      </c>
      <c r="BM369" s="283">
        <v>6</v>
      </c>
      <c r="BN369" s="283">
        <v>0</v>
      </c>
      <c r="BO369" s="283" t="s">
        <v>3904</v>
      </c>
      <c r="BP369" s="283" t="s">
        <v>5001</v>
      </c>
      <c r="BQ369" s="283" t="s">
        <v>5430</v>
      </c>
      <c r="BR369" s="283" t="s">
        <v>5431</v>
      </c>
      <c r="BS369" s="283" t="s">
        <v>5004</v>
      </c>
    </row>
    <row r="370" spans="1:71">
      <c r="A370" s="283">
        <v>10040111</v>
      </c>
      <c r="B370" s="283" t="s">
        <v>4288</v>
      </c>
      <c r="C370" s="283">
        <v>4</v>
      </c>
      <c r="D370" s="283" t="s">
        <v>3649</v>
      </c>
      <c r="E370" s="283" t="s">
        <v>3957</v>
      </c>
      <c r="F370" s="283" t="s">
        <v>3897</v>
      </c>
      <c r="G370" s="283" t="s">
        <v>559</v>
      </c>
      <c r="H370" s="283">
        <v>28</v>
      </c>
      <c r="I370" s="283">
        <v>0</v>
      </c>
      <c r="J370" s="283">
        <v>2</v>
      </c>
      <c r="K370" s="283">
        <v>4</v>
      </c>
      <c r="L370" s="283">
        <v>12</v>
      </c>
      <c r="M370" s="283" t="s">
        <v>3930</v>
      </c>
      <c r="N370" s="283">
        <v>34.799999999999997</v>
      </c>
      <c r="O370" s="283">
        <v>30</v>
      </c>
      <c r="P370" s="283">
        <v>11</v>
      </c>
      <c r="Q370" s="283">
        <v>28</v>
      </c>
      <c r="R370" s="283">
        <v>1</v>
      </c>
      <c r="S370" s="283">
        <v>0</v>
      </c>
      <c r="T370" s="283">
        <v>12</v>
      </c>
      <c r="U370" s="283">
        <v>15</v>
      </c>
      <c r="V370" s="283">
        <v>56</v>
      </c>
      <c r="W370" s="283">
        <v>40</v>
      </c>
      <c r="X370" s="283">
        <v>38</v>
      </c>
      <c r="Y370" s="283">
        <v>92</v>
      </c>
      <c r="Z370" s="283">
        <v>33</v>
      </c>
      <c r="AA370" s="283">
        <v>68</v>
      </c>
      <c r="AB370" s="283">
        <v>12</v>
      </c>
      <c r="AC370" s="283">
        <v>37</v>
      </c>
      <c r="AD370" s="283">
        <v>0</v>
      </c>
      <c r="AE370" s="283">
        <v>0</v>
      </c>
      <c r="AF370" s="283">
        <v>8</v>
      </c>
      <c r="AG370" s="283">
        <v>8</v>
      </c>
      <c r="AH370" s="283">
        <v>8</v>
      </c>
      <c r="AI370" s="283"/>
      <c r="AJ370" s="283">
        <v>24</v>
      </c>
      <c r="AK370" s="283">
        <v>0</v>
      </c>
      <c r="AL370" s="283"/>
      <c r="AM370" s="283"/>
      <c r="AN370" s="283"/>
      <c r="AO370" s="283"/>
      <c r="AP370" s="283"/>
      <c r="AQ370" s="283"/>
      <c r="AR370" s="283">
        <v>3</v>
      </c>
      <c r="AS370" s="283" t="s">
        <v>4289</v>
      </c>
      <c r="AT370" s="283" t="s">
        <v>4290</v>
      </c>
      <c r="AU370" s="283"/>
      <c r="AV370" s="283"/>
      <c r="AW370" s="283"/>
      <c r="AX370" s="283"/>
      <c r="AY370" s="283">
        <v>25</v>
      </c>
      <c r="AZ370" s="283">
        <v>55</v>
      </c>
      <c r="BA370" s="283">
        <v>0.5</v>
      </c>
      <c r="BB370" s="283">
        <v>1.2</v>
      </c>
      <c r="BC370" s="283">
        <v>11</v>
      </c>
      <c r="BD370" s="283">
        <v>1</v>
      </c>
      <c r="BE370" s="283">
        <v>12</v>
      </c>
      <c r="BF370" s="283">
        <v>86</v>
      </c>
      <c r="BG370" s="283">
        <v>8</v>
      </c>
      <c r="BH370" s="283">
        <v>12</v>
      </c>
      <c r="BI370" s="283">
        <v>10</v>
      </c>
      <c r="BJ370" s="283">
        <v>16</v>
      </c>
      <c r="BK370" s="283">
        <v>9</v>
      </c>
      <c r="BL370" s="283">
        <v>8</v>
      </c>
      <c r="BM370" s="283">
        <v>2</v>
      </c>
      <c r="BN370" s="283">
        <v>27</v>
      </c>
      <c r="BO370" s="283" t="s">
        <v>3904</v>
      </c>
      <c r="BP370" s="283" t="s">
        <v>5001</v>
      </c>
      <c r="BQ370" s="283"/>
      <c r="BR370" s="283"/>
      <c r="BS370" s="283" t="s">
        <v>5004</v>
      </c>
    </row>
    <row r="371" spans="1:71">
      <c r="A371" s="283">
        <v>10040211</v>
      </c>
      <c r="B371" s="283" t="s">
        <v>4291</v>
      </c>
      <c r="C371" s="283">
        <v>5</v>
      </c>
      <c r="D371" s="283" t="s">
        <v>58</v>
      </c>
      <c r="E371" s="283" t="s">
        <v>3957</v>
      </c>
      <c r="F371" s="283" t="s">
        <v>4056</v>
      </c>
      <c r="G371" s="283" t="s">
        <v>3910</v>
      </c>
      <c r="H371" s="283">
        <v>8</v>
      </c>
      <c r="I371" s="283">
        <v>0</v>
      </c>
      <c r="J371" s="283">
        <v>5</v>
      </c>
      <c r="K371" s="283">
        <v>5</v>
      </c>
      <c r="L371" s="283">
        <v>23</v>
      </c>
      <c r="M371" s="283" t="s">
        <v>3930</v>
      </c>
      <c r="N371" s="283">
        <v>16.399999999999999</v>
      </c>
      <c r="O371" s="283">
        <v>12</v>
      </c>
      <c r="P371" s="283">
        <v>3</v>
      </c>
      <c r="Q371" s="283">
        <v>25</v>
      </c>
      <c r="R371" s="283">
        <v>20</v>
      </c>
      <c r="S371" s="283">
        <v>50</v>
      </c>
      <c r="T371" s="283">
        <v>8</v>
      </c>
      <c r="U371" s="283">
        <v>15</v>
      </c>
      <c r="V371" s="283">
        <v>0</v>
      </c>
      <c r="W371" s="283">
        <v>0</v>
      </c>
      <c r="X371" s="283">
        <v>34</v>
      </c>
      <c r="Y371" s="283">
        <v>93</v>
      </c>
      <c r="Z371" s="283">
        <v>28</v>
      </c>
      <c r="AA371" s="283">
        <v>58</v>
      </c>
      <c r="AB371" s="283">
        <v>15</v>
      </c>
      <c r="AC371" s="283">
        <v>45</v>
      </c>
      <c r="AD371" s="283">
        <v>0</v>
      </c>
      <c r="AE371" s="283">
        <v>0</v>
      </c>
      <c r="AF371" s="283">
        <v>0</v>
      </c>
      <c r="AG371" s="283"/>
      <c r="AH371" s="283"/>
      <c r="AI371" s="283"/>
      <c r="AJ371" s="283">
        <v>0</v>
      </c>
      <c r="AK371" s="283">
        <v>0</v>
      </c>
      <c r="AL371" s="283"/>
      <c r="AM371" s="283"/>
      <c r="AN371" s="283"/>
      <c r="AO371" s="283"/>
      <c r="AP371" s="283"/>
      <c r="AQ371" s="283"/>
      <c r="AR371" s="283">
        <v>2</v>
      </c>
      <c r="AS371" s="283" t="s">
        <v>779</v>
      </c>
      <c r="AT371" s="283"/>
      <c r="AU371" s="283"/>
      <c r="AV371" s="283"/>
      <c r="AW371" s="283"/>
      <c r="AX371" s="283"/>
      <c r="AY371" s="283">
        <v>20</v>
      </c>
      <c r="AZ371" s="283">
        <v>15</v>
      </c>
      <c r="BA371" s="283">
        <v>0.6</v>
      </c>
      <c r="BB371" s="283">
        <v>0.5</v>
      </c>
      <c r="BC371" s="283">
        <v>0</v>
      </c>
      <c r="BD371" s="283">
        <v>20</v>
      </c>
      <c r="BE371" s="283">
        <v>10</v>
      </c>
      <c r="BF371" s="283">
        <v>0</v>
      </c>
      <c r="BG371" s="283">
        <v>10</v>
      </c>
      <c r="BH371" s="283">
        <v>10</v>
      </c>
      <c r="BI371" s="283">
        <v>20</v>
      </c>
      <c r="BJ371" s="283">
        <v>0</v>
      </c>
      <c r="BK371" s="283">
        <v>5</v>
      </c>
      <c r="BL371" s="283">
        <v>6</v>
      </c>
      <c r="BM371" s="283">
        <v>5</v>
      </c>
      <c r="BN371" s="283">
        <v>0</v>
      </c>
      <c r="BO371" s="283" t="s">
        <v>3904</v>
      </c>
      <c r="BP371" s="283" t="s">
        <v>5001</v>
      </c>
      <c r="BQ371" s="283"/>
      <c r="BR371" s="283"/>
      <c r="BS371" s="283" t="s">
        <v>5004</v>
      </c>
    </row>
    <row r="372" spans="1:71">
      <c r="A372" s="283">
        <v>10040311</v>
      </c>
      <c r="B372" s="283" t="s">
        <v>4292</v>
      </c>
      <c r="C372" s="283">
        <v>5</v>
      </c>
      <c r="D372" s="283" t="s">
        <v>3650</v>
      </c>
      <c r="E372" s="283" t="s">
        <v>3957</v>
      </c>
      <c r="F372" s="283" t="s">
        <v>3935</v>
      </c>
      <c r="G372" s="283" t="s">
        <v>3898</v>
      </c>
      <c r="H372" s="283">
        <v>28</v>
      </c>
      <c r="I372" s="283">
        <v>0</v>
      </c>
      <c r="J372" s="283">
        <v>3</v>
      </c>
      <c r="K372" s="283">
        <v>3</v>
      </c>
      <c r="L372" s="283">
        <v>22</v>
      </c>
      <c r="M372" s="283" t="s">
        <v>3930</v>
      </c>
      <c r="N372" s="283">
        <v>31.5</v>
      </c>
      <c r="O372" s="283">
        <v>30</v>
      </c>
      <c r="P372" s="283">
        <v>18</v>
      </c>
      <c r="Q372" s="283">
        <v>20</v>
      </c>
      <c r="R372" s="283">
        <v>1</v>
      </c>
      <c r="S372" s="283">
        <v>0</v>
      </c>
      <c r="T372" s="283">
        <v>12</v>
      </c>
      <c r="U372" s="283">
        <v>15</v>
      </c>
      <c r="V372" s="283">
        <v>51</v>
      </c>
      <c r="W372" s="283">
        <v>30</v>
      </c>
      <c r="X372" s="283">
        <v>40</v>
      </c>
      <c r="Y372" s="283">
        <v>94</v>
      </c>
      <c r="Z372" s="283">
        <v>32</v>
      </c>
      <c r="AA372" s="283">
        <v>67</v>
      </c>
      <c r="AB372" s="283">
        <v>25</v>
      </c>
      <c r="AC372" s="283">
        <v>35</v>
      </c>
      <c r="AD372" s="283">
        <v>0</v>
      </c>
      <c r="AE372" s="283">
        <v>0</v>
      </c>
      <c r="AF372" s="283">
        <v>8</v>
      </c>
      <c r="AG372" s="283">
        <v>8</v>
      </c>
      <c r="AH372" s="283">
        <v>8</v>
      </c>
      <c r="AI372" s="283"/>
      <c r="AJ372" s="283">
        <v>24</v>
      </c>
      <c r="AK372" s="283">
        <v>0</v>
      </c>
      <c r="AL372" s="283"/>
      <c r="AM372" s="283"/>
      <c r="AN372" s="283"/>
      <c r="AO372" s="283"/>
      <c r="AP372" s="283"/>
      <c r="AQ372" s="283"/>
      <c r="AR372" s="283">
        <v>3</v>
      </c>
      <c r="AS372" s="283" t="s">
        <v>4293</v>
      </c>
      <c r="AT372" s="283" t="s">
        <v>4294</v>
      </c>
      <c r="AU372" s="283"/>
      <c r="AV372" s="283"/>
      <c r="AW372" s="283" t="s">
        <v>4295</v>
      </c>
      <c r="AX372" s="283"/>
      <c r="AY372" s="283">
        <v>30</v>
      </c>
      <c r="AZ372" s="283">
        <v>35</v>
      </c>
      <c r="BA372" s="283">
        <v>0.7</v>
      </c>
      <c r="BB372" s="283">
        <v>1.2</v>
      </c>
      <c r="BC372" s="283">
        <v>21</v>
      </c>
      <c r="BD372" s="283">
        <v>1</v>
      </c>
      <c r="BE372" s="283">
        <v>12</v>
      </c>
      <c r="BF372" s="283">
        <v>66</v>
      </c>
      <c r="BG372" s="283">
        <v>8</v>
      </c>
      <c r="BH372" s="283">
        <v>12</v>
      </c>
      <c r="BI372" s="283">
        <v>10</v>
      </c>
      <c r="BJ372" s="283">
        <v>16</v>
      </c>
      <c r="BK372" s="283">
        <v>16</v>
      </c>
      <c r="BL372" s="283">
        <v>9</v>
      </c>
      <c r="BM372" s="283">
        <v>2</v>
      </c>
      <c r="BN372" s="283">
        <v>20</v>
      </c>
      <c r="BO372" s="283" t="s">
        <v>3904</v>
      </c>
      <c r="BP372" s="283" t="s">
        <v>5001</v>
      </c>
      <c r="BQ372" s="283"/>
      <c r="BR372" s="283"/>
      <c r="BS372" s="283" t="s">
        <v>5004</v>
      </c>
    </row>
    <row r="373" spans="1:71">
      <c r="A373" s="283">
        <v>10040413</v>
      </c>
      <c r="B373" s="283" t="s">
        <v>4296</v>
      </c>
      <c r="C373" s="283">
        <v>5</v>
      </c>
      <c r="D373" s="283" t="s">
        <v>884</v>
      </c>
      <c r="E373" s="283" t="s">
        <v>3896</v>
      </c>
      <c r="F373" s="283" t="s">
        <v>3897</v>
      </c>
      <c r="G373" s="283" t="s">
        <v>3898</v>
      </c>
      <c r="H373" s="283">
        <v>70</v>
      </c>
      <c r="I373" s="283">
        <v>2</v>
      </c>
      <c r="J373" s="283">
        <v>3</v>
      </c>
      <c r="K373" s="283">
        <v>3</v>
      </c>
      <c r="L373" s="283">
        <v>15</v>
      </c>
      <c r="M373" s="283" t="s">
        <v>3930</v>
      </c>
      <c r="N373" s="283">
        <v>32</v>
      </c>
      <c r="O373" s="283">
        <v>30</v>
      </c>
      <c r="P373" s="283">
        <v>0</v>
      </c>
      <c r="Q373" s="283">
        <v>40</v>
      </c>
      <c r="R373" s="283">
        <v>0</v>
      </c>
      <c r="S373" s="283">
        <v>0</v>
      </c>
      <c r="T373" s="283">
        <v>54</v>
      </c>
      <c r="U373" s="283">
        <v>30</v>
      </c>
      <c r="V373" s="283">
        <v>60</v>
      </c>
      <c r="W373" s="283">
        <v>30</v>
      </c>
      <c r="X373" s="283">
        <v>32</v>
      </c>
      <c r="Y373" s="283">
        <v>82</v>
      </c>
      <c r="Z373" s="283">
        <v>34</v>
      </c>
      <c r="AA373" s="283">
        <v>54</v>
      </c>
      <c r="AB373" s="283">
        <v>40</v>
      </c>
      <c r="AC373" s="283">
        <v>65</v>
      </c>
      <c r="AD373" s="283">
        <v>0</v>
      </c>
      <c r="AE373" s="283">
        <v>0</v>
      </c>
      <c r="AF373" s="283">
        <v>18</v>
      </c>
      <c r="AG373" s="283">
        <v>30</v>
      </c>
      <c r="AH373" s="283">
        <v>21</v>
      </c>
      <c r="AI373" s="283">
        <v>12</v>
      </c>
      <c r="AJ373" s="283">
        <v>81</v>
      </c>
      <c r="AK373" s="283">
        <v>0</v>
      </c>
      <c r="AL373" s="283"/>
      <c r="AM373" s="283"/>
      <c r="AN373" s="283"/>
      <c r="AO373" s="283"/>
      <c r="AP373" s="283"/>
      <c r="AQ373" s="283"/>
      <c r="AR373" s="283">
        <v>4</v>
      </c>
      <c r="AS373" s="283" t="s">
        <v>231</v>
      </c>
      <c r="AT373" s="283" t="s">
        <v>324</v>
      </c>
      <c r="AU373" s="283" t="s">
        <v>316</v>
      </c>
      <c r="AV373" s="283"/>
      <c r="AW373" s="283" t="s">
        <v>5870</v>
      </c>
      <c r="AX373" s="283"/>
      <c r="AY373" s="283">
        <v>70</v>
      </c>
      <c r="AZ373" s="283">
        <v>65</v>
      </c>
      <c r="BA373" s="283">
        <v>2.9</v>
      </c>
      <c r="BB373" s="283">
        <v>5.4</v>
      </c>
      <c r="BC373" s="283">
        <v>3</v>
      </c>
      <c r="BD373" s="283">
        <v>0</v>
      </c>
      <c r="BE373" s="283">
        <v>27</v>
      </c>
      <c r="BF373" s="283">
        <v>84</v>
      </c>
      <c r="BG373" s="283">
        <v>20</v>
      </c>
      <c r="BH373" s="283">
        <v>20</v>
      </c>
      <c r="BI373" s="283">
        <v>40</v>
      </c>
      <c r="BJ373" s="283">
        <v>10</v>
      </c>
      <c r="BK373" s="283">
        <v>7</v>
      </c>
      <c r="BL373" s="283">
        <v>9</v>
      </c>
      <c r="BM373" s="283">
        <v>0</v>
      </c>
      <c r="BN373" s="283">
        <v>23</v>
      </c>
      <c r="BO373" s="283" t="s">
        <v>3904</v>
      </c>
      <c r="BP373" s="283" t="s">
        <v>5001</v>
      </c>
      <c r="BQ373" s="283"/>
      <c r="BR373" s="283"/>
      <c r="BS373" s="283" t="s">
        <v>5004</v>
      </c>
    </row>
    <row r="374" spans="1:71">
      <c r="A374" s="283">
        <v>10040512</v>
      </c>
      <c r="B374" s="283" t="s">
        <v>4297</v>
      </c>
      <c r="C374" s="283">
        <v>4</v>
      </c>
      <c r="D374" s="283" t="s">
        <v>54</v>
      </c>
      <c r="E374" s="283" t="s">
        <v>3934</v>
      </c>
      <c r="F374" s="283" t="s">
        <v>3940</v>
      </c>
      <c r="G374" s="283" t="s">
        <v>3978</v>
      </c>
      <c r="H374" s="283">
        <v>32</v>
      </c>
      <c r="I374" s="283">
        <v>0</v>
      </c>
      <c r="J374" s="283">
        <v>2</v>
      </c>
      <c r="K374" s="283">
        <v>2</v>
      </c>
      <c r="L374" s="283">
        <v>25</v>
      </c>
      <c r="M374" s="283" t="s">
        <v>3941</v>
      </c>
      <c r="N374" s="283">
        <v>35</v>
      </c>
      <c r="O374" s="283">
        <v>15</v>
      </c>
      <c r="P374" s="283">
        <v>26</v>
      </c>
      <c r="Q374" s="283">
        <v>25</v>
      </c>
      <c r="R374" s="283">
        <v>8</v>
      </c>
      <c r="S374" s="283">
        <v>35</v>
      </c>
      <c r="T374" s="283">
        <v>32</v>
      </c>
      <c r="U374" s="283">
        <v>20</v>
      </c>
      <c r="V374" s="283">
        <v>37</v>
      </c>
      <c r="W374" s="283">
        <v>30</v>
      </c>
      <c r="X374" s="283">
        <v>33</v>
      </c>
      <c r="Y374" s="283">
        <v>85</v>
      </c>
      <c r="Z374" s="283">
        <v>35</v>
      </c>
      <c r="AA374" s="283">
        <v>65</v>
      </c>
      <c r="AB374" s="283">
        <v>13</v>
      </c>
      <c r="AC374" s="283">
        <v>29</v>
      </c>
      <c r="AD374" s="283">
        <v>32</v>
      </c>
      <c r="AE374" s="283">
        <v>62</v>
      </c>
      <c r="AF374" s="283">
        <v>3</v>
      </c>
      <c r="AG374" s="283">
        <v>3</v>
      </c>
      <c r="AH374" s="283">
        <v>3</v>
      </c>
      <c r="AI374" s="283"/>
      <c r="AJ374" s="283">
        <v>9</v>
      </c>
      <c r="AK374" s="283">
        <v>0</v>
      </c>
      <c r="AL374" s="283"/>
      <c r="AM374" s="283"/>
      <c r="AN374" s="283"/>
      <c r="AO374" s="283"/>
      <c r="AP374" s="283"/>
      <c r="AQ374" s="283"/>
      <c r="AR374" s="283">
        <v>3</v>
      </c>
      <c r="AS374" s="283" t="s">
        <v>774</v>
      </c>
      <c r="AT374" s="283"/>
      <c r="AU374" s="283"/>
      <c r="AV374" s="283"/>
      <c r="AW374" s="283"/>
      <c r="AX374" s="283"/>
      <c r="AY374" s="283">
        <v>25</v>
      </c>
      <c r="AZ374" s="283">
        <v>35</v>
      </c>
      <c r="BA374" s="283">
        <v>1</v>
      </c>
      <c r="BB374" s="283">
        <v>1.9</v>
      </c>
      <c r="BC374" s="283">
        <v>13</v>
      </c>
      <c r="BD374" s="283">
        <v>8</v>
      </c>
      <c r="BE374" s="283">
        <v>16</v>
      </c>
      <c r="BF374" s="283">
        <v>20</v>
      </c>
      <c r="BG374" s="283">
        <v>10</v>
      </c>
      <c r="BH374" s="283">
        <v>16</v>
      </c>
      <c r="BI374" s="283">
        <v>10</v>
      </c>
      <c r="BJ374" s="283">
        <v>0</v>
      </c>
      <c r="BK374" s="283">
        <v>10</v>
      </c>
      <c r="BL374" s="283">
        <v>0</v>
      </c>
      <c r="BM374" s="283">
        <v>20</v>
      </c>
      <c r="BN374" s="283">
        <v>0</v>
      </c>
      <c r="BO374" s="283" t="s">
        <v>3904</v>
      </c>
      <c r="BP374" s="283" t="s">
        <v>5001</v>
      </c>
      <c r="BQ374" s="283"/>
      <c r="BR374" s="283"/>
      <c r="BS374" s="283" t="s">
        <v>5004</v>
      </c>
    </row>
    <row r="375" spans="1:71">
      <c r="A375" s="283">
        <v>10040611</v>
      </c>
      <c r="B375" s="283" t="s">
        <v>4298</v>
      </c>
      <c r="C375" s="283">
        <v>3</v>
      </c>
      <c r="D375" s="283" t="s">
        <v>53</v>
      </c>
      <c r="E375" s="283" t="s">
        <v>3957</v>
      </c>
      <c r="F375" s="283" t="s">
        <v>3940</v>
      </c>
      <c r="G375" s="283" t="s">
        <v>3918</v>
      </c>
      <c r="H375" s="283">
        <v>16</v>
      </c>
      <c r="I375" s="283">
        <v>0</v>
      </c>
      <c r="J375" s="283">
        <v>1</v>
      </c>
      <c r="K375" s="283">
        <v>2</v>
      </c>
      <c r="L375" s="283">
        <v>10</v>
      </c>
      <c r="M375" s="283" t="s">
        <v>3930</v>
      </c>
      <c r="N375" s="283">
        <v>35</v>
      </c>
      <c r="O375" s="283">
        <v>10</v>
      </c>
      <c r="P375" s="283">
        <v>8</v>
      </c>
      <c r="Q375" s="283">
        <v>20</v>
      </c>
      <c r="R375" s="283">
        <v>19</v>
      </c>
      <c r="S375" s="283">
        <v>50</v>
      </c>
      <c r="T375" s="283">
        <v>6</v>
      </c>
      <c r="U375" s="283">
        <v>15</v>
      </c>
      <c r="V375" s="283">
        <v>22</v>
      </c>
      <c r="W375" s="283">
        <v>30</v>
      </c>
      <c r="X375" s="283">
        <v>30</v>
      </c>
      <c r="Y375" s="283">
        <v>82</v>
      </c>
      <c r="Z375" s="283">
        <v>40</v>
      </c>
      <c r="AA375" s="283">
        <v>80</v>
      </c>
      <c r="AB375" s="283">
        <v>6</v>
      </c>
      <c r="AC375" s="283">
        <v>16</v>
      </c>
      <c r="AD375" s="283">
        <v>35</v>
      </c>
      <c r="AE375" s="283">
        <v>65</v>
      </c>
      <c r="AF375" s="283">
        <v>0</v>
      </c>
      <c r="AG375" s="283"/>
      <c r="AH375" s="283"/>
      <c r="AI375" s="283"/>
      <c r="AJ375" s="283">
        <v>0</v>
      </c>
      <c r="AK375" s="283">
        <v>0</v>
      </c>
      <c r="AL375" s="283"/>
      <c r="AM375" s="283"/>
      <c r="AN375" s="283"/>
      <c r="AO375" s="283"/>
      <c r="AP375" s="283"/>
      <c r="AQ375" s="283"/>
      <c r="AR375" s="283">
        <v>2</v>
      </c>
      <c r="AS375" s="283" t="s">
        <v>3963</v>
      </c>
      <c r="AT375" s="283"/>
      <c r="AU375" s="283"/>
      <c r="AV375" s="283"/>
      <c r="AW375" s="283"/>
      <c r="AX375" s="283"/>
      <c r="AY375" s="283">
        <v>15</v>
      </c>
      <c r="AZ375" s="283">
        <v>25</v>
      </c>
      <c r="BA375" s="283">
        <v>0.48</v>
      </c>
      <c r="BB375" s="283">
        <v>0.9</v>
      </c>
      <c r="BC375" s="283">
        <v>0</v>
      </c>
      <c r="BD375" s="283">
        <v>19</v>
      </c>
      <c r="BE375" s="283">
        <v>6</v>
      </c>
      <c r="BF375" s="283">
        <v>5</v>
      </c>
      <c r="BG375" s="283">
        <v>4</v>
      </c>
      <c r="BH375" s="283">
        <v>8</v>
      </c>
      <c r="BI375" s="283">
        <v>6</v>
      </c>
      <c r="BJ375" s="283">
        <v>0</v>
      </c>
      <c r="BK375" s="283">
        <v>1</v>
      </c>
      <c r="BL375" s="283">
        <v>2</v>
      </c>
      <c r="BM375" s="283">
        <v>2</v>
      </c>
      <c r="BN375" s="283">
        <v>0</v>
      </c>
      <c r="BO375" s="283" t="s">
        <v>3904</v>
      </c>
      <c r="BP375" s="283" t="s">
        <v>5001</v>
      </c>
      <c r="BQ375" s="283"/>
      <c r="BR375" s="283" t="s">
        <v>5432</v>
      </c>
      <c r="BS375" s="283" t="s">
        <v>5004</v>
      </c>
    </row>
    <row r="376" spans="1:71">
      <c r="A376" s="283">
        <v>10040711</v>
      </c>
      <c r="B376" s="283" t="s">
        <v>4299</v>
      </c>
      <c r="C376" s="283">
        <v>5</v>
      </c>
      <c r="D376" s="283" t="s">
        <v>3650</v>
      </c>
      <c r="E376" s="283" t="s">
        <v>3957</v>
      </c>
      <c r="F376" s="283" t="s">
        <v>3935</v>
      </c>
      <c r="G376" s="283" t="s">
        <v>3910</v>
      </c>
      <c r="H376" s="283">
        <v>24</v>
      </c>
      <c r="I376" s="283">
        <v>0</v>
      </c>
      <c r="J376" s="283">
        <v>2</v>
      </c>
      <c r="K376" s="283">
        <v>2</v>
      </c>
      <c r="L376" s="283">
        <v>17</v>
      </c>
      <c r="M376" s="283" t="s">
        <v>3930</v>
      </c>
      <c r="N376" s="283">
        <v>33</v>
      </c>
      <c r="O376" s="283">
        <v>30</v>
      </c>
      <c r="P376" s="283">
        <v>15</v>
      </c>
      <c r="Q376" s="283">
        <v>20</v>
      </c>
      <c r="R376" s="283">
        <v>1</v>
      </c>
      <c r="S376" s="283">
        <v>0</v>
      </c>
      <c r="T376" s="283">
        <v>10</v>
      </c>
      <c r="U376" s="283">
        <v>15</v>
      </c>
      <c r="V376" s="283">
        <v>65</v>
      </c>
      <c r="W376" s="283">
        <v>30</v>
      </c>
      <c r="X376" s="283">
        <v>40</v>
      </c>
      <c r="Y376" s="283">
        <v>94</v>
      </c>
      <c r="Z376" s="283">
        <v>33</v>
      </c>
      <c r="AA376" s="283">
        <v>68</v>
      </c>
      <c r="AB376" s="283">
        <v>23</v>
      </c>
      <c r="AC376" s="283">
        <v>38</v>
      </c>
      <c r="AD376" s="283">
        <v>0</v>
      </c>
      <c r="AE376" s="283">
        <v>0</v>
      </c>
      <c r="AF376" s="283">
        <v>20</v>
      </c>
      <c r="AG376" s="283">
        <v>20</v>
      </c>
      <c r="AH376" s="283"/>
      <c r="AI376" s="283"/>
      <c r="AJ376" s="283">
        <v>40</v>
      </c>
      <c r="AK376" s="283">
        <v>0</v>
      </c>
      <c r="AL376" s="283"/>
      <c r="AM376" s="283"/>
      <c r="AN376" s="283"/>
      <c r="AO376" s="283"/>
      <c r="AP376" s="283"/>
      <c r="AQ376" s="283"/>
      <c r="AR376" s="283">
        <v>2</v>
      </c>
      <c r="AS376" s="283" t="s">
        <v>4300</v>
      </c>
      <c r="AT376" s="283" t="s">
        <v>4301</v>
      </c>
      <c r="AU376" s="283"/>
      <c r="AV376" s="283"/>
      <c r="AW376" s="283"/>
      <c r="AX376" s="283"/>
      <c r="AY376" s="283">
        <v>15</v>
      </c>
      <c r="AZ376" s="283">
        <v>35</v>
      </c>
      <c r="BA376" s="283">
        <v>0.6</v>
      </c>
      <c r="BB376" s="283">
        <v>1.1000000000000001</v>
      </c>
      <c r="BC376" s="283">
        <v>15</v>
      </c>
      <c r="BD376" s="283">
        <v>1</v>
      </c>
      <c r="BE376" s="283">
        <v>12</v>
      </c>
      <c r="BF376" s="283">
        <v>94</v>
      </c>
      <c r="BG376" s="283">
        <v>8</v>
      </c>
      <c r="BH376" s="283">
        <v>12</v>
      </c>
      <c r="BI376" s="283">
        <v>10</v>
      </c>
      <c r="BJ376" s="283">
        <v>16</v>
      </c>
      <c r="BK376" s="283">
        <v>7</v>
      </c>
      <c r="BL376" s="283">
        <v>7</v>
      </c>
      <c r="BM376" s="283">
        <v>4</v>
      </c>
      <c r="BN376" s="283">
        <v>24</v>
      </c>
      <c r="BO376" s="283" t="s">
        <v>3904</v>
      </c>
      <c r="BP376" s="283" t="s">
        <v>5001</v>
      </c>
      <c r="BQ376" s="283"/>
      <c r="BR376" s="283"/>
      <c r="BS376" s="283" t="s">
        <v>5004</v>
      </c>
    </row>
    <row r="377" spans="1:71">
      <c r="A377" s="283">
        <v>10040811</v>
      </c>
      <c r="B377" s="283" t="s">
        <v>4302</v>
      </c>
      <c r="C377" s="283">
        <v>5</v>
      </c>
      <c r="D377" s="283" t="s">
        <v>58</v>
      </c>
      <c r="E377" s="283" t="s">
        <v>3957</v>
      </c>
      <c r="F377" s="283" t="s">
        <v>4056</v>
      </c>
      <c r="G377" s="283" t="s">
        <v>3918</v>
      </c>
      <c r="H377" s="283">
        <v>12</v>
      </c>
      <c r="I377" s="283">
        <v>0</v>
      </c>
      <c r="J377" s="283">
        <v>4</v>
      </c>
      <c r="K377" s="283">
        <v>5</v>
      </c>
      <c r="L377" s="283">
        <v>24</v>
      </c>
      <c r="M377" s="283" t="s">
        <v>3930</v>
      </c>
      <c r="N377" s="283">
        <v>21</v>
      </c>
      <c r="O377" s="283">
        <v>12</v>
      </c>
      <c r="P377" s="283">
        <v>6</v>
      </c>
      <c r="Q377" s="283">
        <v>20</v>
      </c>
      <c r="R377" s="283">
        <v>24</v>
      </c>
      <c r="S377" s="283">
        <v>50</v>
      </c>
      <c r="T377" s="283">
        <v>10</v>
      </c>
      <c r="U377" s="283">
        <v>15</v>
      </c>
      <c r="V377" s="283">
        <v>0</v>
      </c>
      <c r="W377" s="283">
        <v>0</v>
      </c>
      <c r="X377" s="283">
        <v>32</v>
      </c>
      <c r="Y377" s="283">
        <v>91</v>
      </c>
      <c r="Z377" s="283">
        <v>20</v>
      </c>
      <c r="AA377" s="283">
        <v>40</v>
      </c>
      <c r="AB377" s="283">
        <v>12</v>
      </c>
      <c r="AC377" s="283">
        <v>42</v>
      </c>
      <c r="AD377" s="283">
        <v>0</v>
      </c>
      <c r="AE377" s="283">
        <v>0</v>
      </c>
      <c r="AF377" s="283">
        <v>0</v>
      </c>
      <c r="AG377" s="283"/>
      <c r="AH377" s="283"/>
      <c r="AI377" s="283"/>
      <c r="AJ377" s="283">
        <v>0</v>
      </c>
      <c r="AK377" s="283">
        <v>0</v>
      </c>
      <c r="AL377" s="283"/>
      <c r="AM377" s="283"/>
      <c r="AN377" s="283"/>
      <c r="AO377" s="283"/>
      <c r="AP377" s="283"/>
      <c r="AQ377" s="283"/>
      <c r="AR377" s="283">
        <v>2</v>
      </c>
      <c r="AS377" s="283" t="s">
        <v>780</v>
      </c>
      <c r="AT377" s="283"/>
      <c r="AU377" s="283"/>
      <c r="AV377" s="283"/>
      <c r="AW377" s="283"/>
      <c r="AX377" s="283"/>
      <c r="AY377" s="283">
        <v>15</v>
      </c>
      <c r="AZ377" s="283">
        <v>20</v>
      </c>
      <c r="BA377" s="283">
        <v>0.6</v>
      </c>
      <c r="BB377" s="283">
        <v>0.45</v>
      </c>
      <c r="BC377" s="283">
        <v>0</v>
      </c>
      <c r="BD377" s="283">
        <v>24</v>
      </c>
      <c r="BE377" s="283">
        <v>10</v>
      </c>
      <c r="BF377" s="283">
        <v>0</v>
      </c>
      <c r="BG377" s="283">
        <v>10</v>
      </c>
      <c r="BH377" s="283">
        <v>10</v>
      </c>
      <c r="BI377" s="283">
        <v>20</v>
      </c>
      <c r="BJ377" s="283">
        <v>0</v>
      </c>
      <c r="BK377" s="283">
        <v>5</v>
      </c>
      <c r="BL377" s="283">
        <v>2</v>
      </c>
      <c r="BM377" s="283">
        <v>3</v>
      </c>
      <c r="BN377" s="283">
        <v>0</v>
      </c>
      <c r="BO377" s="283" t="s">
        <v>3904</v>
      </c>
      <c r="BP377" s="283" t="s">
        <v>5001</v>
      </c>
      <c r="BQ377" s="283" t="s">
        <v>5433</v>
      </c>
      <c r="BR377" s="283" t="s">
        <v>5434</v>
      </c>
      <c r="BS377" s="283" t="s">
        <v>5004</v>
      </c>
    </row>
    <row r="378" spans="1:71">
      <c r="A378" s="283">
        <v>10040913</v>
      </c>
      <c r="B378" s="283" t="s">
        <v>4303</v>
      </c>
      <c r="C378" s="283">
        <v>6</v>
      </c>
      <c r="D378" s="283" t="s">
        <v>57</v>
      </c>
      <c r="E378" s="283" t="s">
        <v>3896</v>
      </c>
      <c r="F378" s="283" t="s">
        <v>3897</v>
      </c>
      <c r="G378" s="283" t="s">
        <v>3918</v>
      </c>
      <c r="H378" s="283">
        <v>84</v>
      </c>
      <c r="I378" s="283">
        <v>0</v>
      </c>
      <c r="J378" s="283">
        <v>4</v>
      </c>
      <c r="K378" s="283">
        <v>4</v>
      </c>
      <c r="L378" s="283">
        <v>23</v>
      </c>
      <c r="M378" s="283" t="s">
        <v>3899</v>
      </c>
      <c r="N378" s="283">
        <v>33</v>
      </c>
      <c r="O378" s="283">
        <v>30</v>
      </c>
      <c r="P378" s="283">
        <v>91</v>
      </c>
      <c r="Q378" s="283">
        <v>25</v>
      </c>
      <c r="R378" s="283">
        <v>0</v>
      </c>
      <c r="S378" s="283">
        <v>0</v>
      </c>
      <c r="T378" s="283">
        <v>82</v>
      </c>
      <c r="U378" s="283">
        <v>20</v>
      </c>
      <c r="V378" s="283">
        <v>71</v>
      </c>
      <c r="W378" s="283">
        <v>35</v>
      </c>
      <c r="X378" s="283">
        <v>41</v>
      </c>
      <c r="Y378" s="283">
        <v>97</v>
      </c>
      <c r="Z378" s="283">
        <v>30</v>
      </c>
      <c r="AA378" s="283">
        <v>50</v>
      </c>
      <c r="AB378" s="283">
        <v>20</v>
      </c>
      <c r="AC378" s="283">
        <v>45</v>
      </c>
      <c r="AD378" s="283">
        <v>0</v>
      </c>
      <c r="AE378" s="283">
        <v>0</v>
      </c>
      <c r="AF378" s="283">
        <v>3</v>
      </c>
      <c r="AG378" s="283">
        <v>3</v>
      </c>
      <c r="AH378" s="283">
        <v>3</v>
      </c>
      <c r="AI378" s="283">
        <v>3</v>
      </c>
      <c r="AJ378" s="283">
        <v>12</v>
      </c>
      <c r="AK378" s="283">
        <v>0</v>
      </c>
      <c r="AL378" s="283"/>
      <c r="AM378" s="283"/>
      <c r="AN378" s="283"/>
      <c r="AO378" s="283"/>
      <c r="AP378" s="283"/>
      <c r="AQ378" s="283"/>
      <c r="AR378" s="283">
        <v>4</v>
      </c>
      <c r="AS378" s="283" t="s">
        <v>4069</v>
      </c>
      <c r="AT378" s="283" t="s">
        <v>3991</v>
      </c>
      <c r="AU378" s="283" t="s">
        <v>774</v>
      </c>
      <c r="AV378" s="283"/>
      <c r="AW378" s="283" t="s">
        <v>4304</v>
      </c>
      <c r="AX378" s="283"/>
      <c r="AY378" s="283">
        <v>135</v>
      </c>
      <c r="AZ378" s="283">
        <v>175</v>
      </c>
      <c r="BA378" s="283">
        <v>4.8</v>
      </c>
      <c r="BB378" s="283">
        <v>9</v>
      </c>
      <c r="BC378" s="283">
        <v>91</v>
      </c>
      <c r="BD378" s="283">
        <v>0</v>
      </c>
      <c r="BE378" s="283">
        <v>82</v>
      </c>
      <c r="BF378" s="283">
        <v>83</v>
      </c>
      <c r="BG378" s="283">
        <v>50</v>
      </c>
      <c r="BH378" s="283">
        <v>60</v>
      </c>
      <c r="BI378" s="283">
        <v>60</v>
      </c>
      <c r="BJ378" s="283">
        <v>0</v>
      </c>
      <c r="BK378" s="283">
        <v>10</v>
      </c>
      <c r="BL378" s="283">
        <v>19</v>
      </c>
      <c r="BM378" s="283">
        <v>67</v>
      </c>
      <c r="BN378" s="283">
        <v>30</v>
      </c>
      <c r="BO378" s="283" t="s">
        <v>3904</v>
      </c>
      <c r="BP378" s="283" t="s">
        <v>5001</v>
      </c>
      <c r="BQ378" s="283"/>
      <c r="BR378" s="283"/>
      <c r="BS378" s="283" t="s">
        <v>5004</v>
      </c>
    </row>
    <row r="379" spans="1:71">
      <c r="A379" s="283">
        <v>10041012</v>
      </c>
      <c r="B379" s="283" t="s">
        <v>4305</v>
      </c>
      <c r="C379" s="283">
        <v>6</v>
      </c>
      <c r="D379" s="283" t="s">
        <v>55</v>
      </c>
      <c r="E379" s="283" t="s">
        <v>3934</v>
      </c>
      <c r="F379" s="283" t="s">
        <v>3940</v>
      </c>
      <c r="G379" s="283" t="s">
        <v>3918</v>
      </c>
      <c r="H379" s="283">
        <v>52</v>
      </c>
      <c r="I379" s="283">
        <v>0</v>
      </c>
      <c r="J379" s="283">
        <v>4</v>
      </c>
      <c r="K379" s="283">
        <v>3</v>
      </c>
      <c r="L379" s="283">
        <v>19</v>
      </c>
      <c r="M379" s="283" t="s">
        <v>3941</v>
      </c>
      <c r="N379" s="283">
        <v>33</v>
      </c>
      <c r="O379" s="283">
        <v>20</v>
      </c>
      <c r="P379" s="283">
        <v>53</v>
      </c>
      <c r="Q379" s="283">
        <v>30</v>
      </c>
      <c r="R379" s="283">
        <v>0</v>
      </c>
      <c r="S379" s="283">
        <v>0</v>
      </c>
      <c r="T379" s="283">
        <v>38</v>
      </c>
      <c r="U379" s="283">
        <v>20</v>
      </c>
      <c r="V379" s="283">
        <v>79</v>
      </c>
      <c r="W379" s="283">
        <v>30</v>
      </c>
      <c r="X379" s="283">
        <v>38</v>
      </c>
      <c r="Y379" s="283">
        <v>89</v>
      </c>
      <c r="Z379" s="283">
        <v>31</v>
      </c>
      <c r="AA379" s="283">
        <v>71</v>
      </c>
      <c r="AB379" s="283">
        <v>18</v>
      </c>
      <c r="AC379" s="283">
        <v>53</v>
      </c>
      <c r="AD379" s="283">
        <v>0</v>
      </c>
      <c r="AE379" s="283">
        <v>0</v>
      </c>
      <c r="AF379" s="283">
        <v>3</v>
      </c>
      <c r="AG379" s="283">
        <v>3</v>
      </c>
      <c r="AH379" s="283">
        <v>3</v>
      </c>
      <c r="AI379" s="283"/>
      <c r="AJ379" s="283">
        <v>9</v>
      </c>
      <c r="AK379" s="283">
        <v>0</v>
      </c>
      <c r="AL379" s="283"/>
      <c r="AM379" s="283"/>
      <c r="AN379" s="283"/>
      <c r="AO379" s="283"/>
      <c r="AP379" s="283"/>
      <c r="AQ379" s="283"/>
      <c r="AR379" s="283">
        <v>3</v>
      </c>
      <c r="AS379" s="283" t="s">
        <v>4102</v>
      </c>
      <c r="AT379" s="283" t="s">
        <v>4103</v>
      </c>
      <c r="AU379" s="283"/>
      <c r="AV379" s="283"/>
      <c r="AW379" s="283" t="s">
        <v>4306</v>
      </c>
      <c r="AX379" s="283"/>
      <c r="AY379" s="283">
        <v>40</v>
      </c>
      <c r="AZ379" s="283">
        <v>70</v>
      </c>
      <c r="BA379" s="283">
        <v>1.28</v>
      </c>
      <c r="BB379" s="283">
        <v>2.4</v>
      </c>
      <c r="BC379" s="283">
        <v>53</v>
      </c>
      <c r="BD379" s="283">
        <v>0</v>
      </c>
      <c r="BE379" s="283">
        <v>19</v>
      </c>
      <c r="BF379" s="283">
        <v>90</v>
      </c>
      <c r="BG379" s="283">
        <v>30</v>
      </c>
      <c r="BH379" s="283">
        <v>40</v>
      </c>
      <c r="BI379" s="283">
        <v>30</v>
      </c>
      <c r="BJ379" s="283">
        <v>0</v>
      </c>
      <c r="BK379" s="283">
        <v>0</v>
      </c>
      <c r="BL379" s="283">
        <v>8</v>
      </c>
      <c r="BM379" s="283">
        <v>5</v>
      </c>
      <c r="BN379" s="283">
        <v>2</v>
      </c>
      <c r="BO379" s="283" t="s">
        <v>3904</v>
      </c>
      <c r="BP379" s="283" t="s">
        <v>5001</v>
      </c>
      <c r="BQ379" s="283"/>
      <c r="BR379" s="283"/>
      <c r="BS379" s="283" t="s">
        <v>5004</v>
      </c>
    </row>
    <row r="380" spans="1:71">
      <c r="A380" s="283">
        <v>10041112</v>
      </c>
      <c r="B380" s="283" t="s">
        <v>4307</v>
      </c>
      <c r="C380" s="283">
        <v>4</v>
      </c>
      <c r="D380" s="283" t="s">
        <v>54</v>
      </c>
      <c r="E380" s="283" t="s">
        <v>3934</v>
      </c>
      <c r="F380" s="283" t="s">
        <v>3940</v>
      </c>
      <c r="G380" s="283" t="s">
        <v>3898</v>
      </c>
      <c r="H380" s="283">
        <v>28</v>
      </c>
      <c r="I380" s="283">
        <v>0</v>
      </c>
      <c r="J380" s="283">
        <v>1</v>
      </c>
      <c r="K380" s="283">
        <v>2</v>
      </c>
      <c r="L380" s="283">
        <v>20</v>
      </c>
      <c r="M380" s="283" t="s">
        <v>3941</v>
      </c>
      <c r="N380" s="283">
        <v>32</v>
      </c>
      <c r="O380" s="283">
        <v>15</v>
      </c>
      <c r="P380" s="283">
        <v>22</v>
      </c>
      <c r="Q380" s="283">
        <v>30</v>
      </c>
      <c r="R380" s="283">
        <v>10</v>
      </c>
      <c r="S380" s="283">
        <v>40</v>
      </c>
      <c r="T380" s="283">
        <v>21</v>
      </c>
      <c r="U380" s="283">
        <v>25</v>
      </c>
      <c r="V380" s="283">
        <v>47</v>
      </c>
      <c r="W380" s="283">
        <v>40</v>
      </c>
      <c r="X380" s="283">
        <v>35</v>
      </c>
      <c r="Y380" s="283">
        <v>87</v>
      </c>
      <c r="Z380" s="283">
        <v>31</v>
      </c>
      <c r="AA380" s="283">
        <v>66</v>
      </c>
      <c r="AB380" s="283">
        <v>11</v>
      </c>
      <c r="AC380" s="283">
        <v>21</v>
      </c>
      <c r="AD380" s="283">
        <v>40</v>
      </c>
      <c r="AE380" s="283">
        <v>80</v>
      </c>
      <c r="AF380" s="283">
        <v>0</v>
      </c>
      <c r="AG380" s="283"/>
      <c r="AH380" s="283"/>
      <c r="AI380" s="283"/>
      <c r="AJ380" s="283">
        <v>0</v>
      </c>
      <c r="AK380" s="283">
        <v>0</v>
      </c>
      <c r="AL380" s="283"/>
      <c r="AM380" s="283"/>
      <c r="AN380" s="283"/>
      <c r="AO380" s="283"/>
      <c r="AP380" s="283"/>
      <c r="AQ380" s="283"/>
      <c r="AR380" s="283">
        <v>3</v>
      </c>
      <c r="AS380" s="283" t="s">
        <v>3917</v>
      </c>
      <c r="AT380" s="283"/>
      <c r="AU380" s="283"/>
      <c r="AV380" s="283"/>
      <c r="AW380" s="283"/>
      <c r="AX380" s="283"/>
      <c r="AY380" s="283">
        <v>20</v>
      </c>
      <c r="AZ380" s="283">
        <v>30</v>
      </c>
      <c r="BA380" s="283">
        <v>0.96</v>
      </c>
      <c r="BB380" s="283">
        <v>1.8</v>
      </c>
      <c r="BC380" s="283">
        <v>15</v>
      </c>
      <c r="BD380" s="283">
        <v>10</v>
      </c>
      <c r="BE380" s="283">
        <v>11</v>
      </c>
      <c r="BF380" s="283">
        <v>45</v>
      </c>
      <c r="BG380" s="283">
        <v>10</v>
      </c>
      <c r="BH380" s="283">
        <v>16</v>
      </c>
      <c r="BI380" s="283">
        <v>10</v>
      </c>
      <c r="BJ380" s="283">
        <v>0</v>
      </c>
      <c r="BK380" s="283">
        <v>0</v>
      </c>
      <c r="BL380" s="283">
        <v>2</v>
      </c>
      <c r="BM380" s="283">
        <v>3</v>
      </c>
      <c r="BN380" s="283">
        <v>0</v>
      </c>
      <c r="BO380" s="283" t="s">
        <v>3904</v>
      </c>
      <c r="BP380" s="283" t="s">
        <v>5001</v>
      </c>
      <c r="BQ380" s="283"/>
      <c r="BR380" s="283" t="s">
        <v>5435</v>
      </c>
      <c r="BS380" s="283" t="s">
        <v>5004</v>
      </c>
    </row>
    <row r="381" spans="1:71">
      <c r="A381" s="283">
        <v>10041212</v>
      </c>
      <c r="B381" s="283" t="s">
        <v>4308</v>
      </c>
      <c r="C381" s="283">
        <v>3</v>
      </c>
      <c r="D381" s="283" t="s">
        <v>55</v>
      </c>
      <c r="E381" s="283" t="s">
        <v>3934</v>
      </c>
      <c r="F381" s="283" t="s">
        <v>3940</v>
      </c>
      <c r="G381" s="283" t="s">
        <v>4128</v>
      </c>
      <c r="H381" s="283">
        <v>50</v>
      </c>
      <c r="I381" s="283">
        <v>2</v>
      </c>
      <c r="J381" s="283">
        <v>1</v>
      </c>
      <c r="K381" s="283">
        <v>2</v>
      </c>
      <c r="L381" s="283">
        <v>10</v>
      </c>
      <c r="M381" s="283" t="s">
        <v>3941</v>
      </c>
      <c r="N381" s="283">
        <v>31.5</v>
      </c>
      <c r="O381" s="283">
        <v>20</v>
      </c>
      <c r="P381" s="283">
        <v>34</v>
      </c>
      <c r="Q381" s="283">
        <v>20</v>
      </c>
      <c r="R381" s="283">
        <v>16</v>
      </c>
      <c r="S381" s="283">
        <v>35</v>
      </c>
      <c r="T381" s="283">
        <v>28</v>
      </c>
      <c r="U381" s="283">
        <v>15</v>
      </c>
      <c r="V381" s="283">
        <v>26</v>
      </c>
      <c r="W381" s="283">
        <v>30</v>
      </c>
      <c r="X381" s="283">
        <v>34</v>
      </c>
      <c r="Y381" s="283">
        <v>84</v>
      </c>
      <c r="Z381" s="283">
        <v>30</v>
      </c>
      <c r="AA381" s="283">
        <v>70</v>
      </c>
      <c r="AB381" s="283">
        <v>14</v>
      </c>
      <c r="AC381" s="283">
        <v>49</v>
      </c>
      <c r="AD381" s="283">
        <v>0</v>
      </c>
      <c r="AE381" s="283">
        <v>0</v>
      </c>
      <c r="AF381" s="283">
        <v>3</v>
      </c>
      <c r="AG381" s="283">
        <v>3</v>
      </c>
      <c r="AH381" s="283">
        <v>3</v>
      </c>
      <c r="AI381" s="283"/>
      <c r="AJ381" s="283">
        <v>9</v>
      </c>
      <c r="AK381" s="283">
        <v>0</v>
      </c>
      <c r="AL381" s="283"/>
      <c r="AM381" s="283"/>
      <c r="AN381" s="283"/>
      <c r="AO381" s="283"/>
      <c r="AP381" s="283"/>
      <c r="AQ381" s="283"/>
      <c r="AR381" s="283">
        <v>3</v>
      </c>
      <c r="AS381" s="283" t="s">
        <v>4011</v>
      </c>
      <c r="AT381" s="283"/>
      <c r="AU381" s="283"/>
      <c r="AV381" s="283"/>
      <c r="AW381" s="283"/>
      <c r="AX381" s="283"/>
      <c r="AY381" s="283">
        <v>35</v>
      </c>
      <c r="AZ381" s="283">
        <v>70</v>
      </c>
      <c r="BA381" s="283">
        <v>1.28</v>
      </c>
      <c r="BB381" s="283">
        <v>2.4</v>
      </c>
      <c r="BC381" s="283">
        <v>34</v>
      </c>
      <c r="BD381" s="283">
        <v>8</v>
      </c>
      <c r="BE381" s="283">
        <v>14</v>
      </c>
      <c r="BF381" s="283">
        <v>13</v>
      </c>
      <c r="BG381" s="283">
        <v>30</v>
      </c>
      <c r="BH381" s="283">
        <v>40</v>
      </c>
      <c r="BI381" s="283">
        <v>30</v>
      </c>
      <c r="BJ381" s="283">
        <v>0</v>
      </c>
      <c r="BK381" s="283">
        <v>0</v>
      </c>
      <c r="BL381" s="283">
        <v>3</v>
      </c>
      <c r="BM381" s="283">
        <v>3</v>
      </c>
      <c r="BN381" s="283">
        <v>0</v>
      </c>
      <c r="BO381" s="283" t="s">
        <v>3904</v>
      </c>
      <c r="BP381" s="283" t="s">
        <v>5001</v>
      </c>
      <c r="BQ381" s="283" t="s">
        <v>5436</v>
      </c>
      <c r="BR381" s="283" t="s">
        <v>5437</v>
      </c>
      <c r="BS381" s="283" t="s">
        <v>5004</v>
      </c>
    </row>
    <row r="382" spans="1:71">
      <c r="A382" s="283">
        <v>10041312</v>
      </c>
      <c r="B382" s="283" t="s">
        <v>4309</v>
      </c>
      <c r="C382" s="283">
        <v>4</v>
      </c>
      <c r="D382" s="283" t="s">
        <v>54</v>
      </c>
      <c r="E382" s="283" t="s">
        <v>3934</v>
      </c>
      <c r="F382" s="283" t="s">
        <v>3940</v>
      </c>
      <c r="G382" s="283" t="s">
        <v>3922</v>
      </c>
      <c r="H382" s="283">
        <v>36</v>
      </c>
      <c r="I382" s="283">
        <v>0</v>
      </c>
      <c r="J382" s="283">
        <v>2</v>
      </c>
      <c r="K382" s="283">
        <v>2</v>
      </c>
      <c r="L382" s="283">
        <v>22</v>
      </c>
      <c r="M382" s="283" t="s">
        <v>3941</v>
      </c>
      <c r="N382" s="283">
        <v>34</v>
      </c>
      <c r="O382" s="283">
        <v>15</v>
      </c>
      <c r="P382" s="283">
        <v>26</v>
      </c>
      <c r="Q382" s="283">
        <v>25</v>
      </c>
      <c r="R382" s="283">
        <v>8</v>
      </c>
      <c r="S382" s="283">
        <v>35</v>
      </c>
      <c r="T382" s="283">
        <v>34</v>
      </c>
      <c r="U382" s="283">
        <v>20</v>
      </c>
      <c r="V382" s="283">
        <v>30</v>
      </c>
      <c r="W382" s="283">
        <v>30</v>
      </c>
      <c r="X382" s="283">
        <v>33</v>
      </c>
      <c r="Y382" s="283">
        <v>85</v>
      </c>
      <c r="Z382" s="283">
        <v>34</v>
      </c>
      <c r="AA382" s="283">
        <v>64</v>
      </c>
      <c r="AB382" s="283">
        <v>13</v>
      </c>
      <c r="AC382" s="283">
        <v>29</v>
      </c>
      <c r="AD382" s="283">
        <v>30</v>
      </c>
      <c r="AE382" s="283">
        <v>65</v>
      </c>
      <c r="AF382" s="283">
        <v>3</v>
      </c>
      <c r="AG382" s="283">
        <v>3</v>
      </c>
      <c r="AH382" s="283">
        <v>3</v>
      </c>
      <c r="AI382" s="283"/>
      <c r="AJ382" s="283">
        <v>9</v>
      </c>
      <c r="AK382" s="283">
        <v>60</v>
      </c>
      <c r="AL382" s="283">
        <v>1500</v>
      </c>
      <c r="AM382" s="283">
        <v>1000</v>
      </c>
      <c r="AN382" s="283">
        <v>1000</v>
      </c>
      <c r="AO382" s="283">
        <v>500</v>
      </c>
      <c r="AP382" s="283" t="s">
        <v>3942</v>
      </c>
      <c r="AQ382" s="283">
        <v>20</v>
      </c>
      <c r="AR382" s="283">
        <v>3</v>
      </c>
      <c r="AS382" s="283" t="s">
        <v>774</v>
      </c>
      <c r="AT382" s="283"/>
      <c r="AU382" s="283"/>
      <c r="AV382" s="283"/>
      <c r="AW382" s="283"/>
      <c r="AX382" s="283"/>
      <c r="AY382" s="283">
        <v>30</v>
      </c>
      <c r="AZ382" s="283">
        <v>35</v>
      </c>
      <c r="BA382" s="283">
        <v>1.1000000000000001</v>
      </c>
      <c r="BB382" s="283">
        <v>2</v>
      </c>
      <c r="BC382" s="283">
        <v>13</v>
      </c>
      <c r="BD382" s="283">
        <v>8</v>
      </c>
      <c r="BE382" s="283">
        <v>17</v>
      </c>
      <c r="BF382" s="283">
        <v>15</v>
      </c>
      <c r="BG382" s="283">
        <v>10</v>
      </c>
      <c r="BH382" s="283">
        <v>16</v>
      </c>
      <c r="BI382" s="283">
        <v>10</v>
      </c>
      <c r="BJ382" s="283">
        <v>0</v>
      </c>
      <c r="BK382" s="283">
        <v>10</v>
      </c>
      <c r="BL382" s="283">
        <v>0</v>
      </c>
      <c r="BM382" s="283">
        <v>20</v>
      </c>
      <c r="BN382" s="283">
        <v>0</v>
      </c>
      <c r="BO382" s="283" t="s">
        <v>3904</v>
      </c>
      <c r="BP382" s="283" t="s">
        <v>5001</v>
      </c>
      <c r="BQ382" s="283" t="s">
        <v>5438</v>
      </c>
      <c r="BR382" s="283" t="s">
        <v>5439</v>
      </c>
      <c r="BS382" s="283" t="s">
        <v>5004</v>
      </c>
    </row>
    <row r="383" spans="1:71">
      <c r="A383" s="283">
        <v>10041411</v>
      </c>
      <c r="B383" s="283" t="s">
        <v>4310</v>
      </c>
      <c r="C383" s="283">
        <v>4</v>
      </c>
      <c r="D383" s="283" t="s">
        <v>53</v>
      </c>
      <c r="E383" s="283" t="s">
        <v>3957</v>
      </c>
      <c r="F383" s="283" t="s">
        <v>3940</v>
      </c>
      <c r="G383" s="283" t="s">
        <v>3898</v>
      </c>
      <c r="H383" s="283">
        <v>14</v>
      </c>
      <c r="I383" s="283">
        <v>2</v>
      </c>
      <c r="J383" s="283">
        <v>1</v>
      </c>
      <c r="K383" s="283">
        <v>2</v>
      </c>
      <c r="L383" s="283">
        <v>16</v>
      </c>
      <c r="M383" s="283" t="s">
        <v>3930</v>
      </c>
      <c r="N383" s="283">
        <v>36</v>
      </c>
      <c r="O383" s="283">
        <v>10</v>
      </c>
      <c r="P383" s="283">
        <v>9</v>
      </c>
      <c r="Q383" s="283">
        <v>20</v>
      </c>
      <c r="R383" s="283">
        <v>20</v>
      </c>
      <c r="S383" s="283">
        <v>50</v>
      </c>
      <c r="T383" s="283">
        <v>5</v>
      </c>
      <c r="U383" s="283">
        <v>15</v>
      </c>
      <c r="V383" s="283">
        <v>18</v>
      </c>
      <c r="W383" s="283">
        <v>30</v>
      </c>
      <c r="X383" s="283">
        <v>30</v>
      </c>
      <c r="Y383" s="283">
        <v>82</v>
      </c>
      <c r="Z383" s="283">
        <v>38</v>
      </c>
      <c r="AA383" s="283">
        <v>78</v>
      </c>
      <c r="AB383" s="283">
        <v>5</v>
      </c>
      <c r="AC383" s="283">
        <v>15</v>
      </c>
      <c r="AD383" s="283">
        <v>28</v>
      </c>
      <c r="AE383" s="283">
        <v>58</v>
      </c>
      <c r="AF383" s="283">
        <v>0</v>
      </c>
      <c r="AG383" s="283"/>
      <c r="AH383" s="283"/>
      <c r="AI383" s="283"/>
      <c r="AJ383" s="283">
        <v>0</v>
      </c>
      <c r="AK383" s="283">
        <v>0</v>
      </c>
      <c r="AL383" s="283"/>
      <c r="AM383" s="283"/>
      <c r="AN383" s="283"/>
      <c r="AO383" s="283"/>
      <c r="AP383" s="283"/>
      <c r="AQ383" s="283"/>
      <c r="AR383" s="283">
        <v>2</v>
      </c>
      <c r="AS383" s="283" t="s">
        <v>4111</v>
      </c>
      <c r="AT383" s="283" t="s">
        <v>4311</v>
      </c>
      <c r="AU383" s="283"/>
      <c r="AV383" s="283"/>
      <c r="AW383" s="283"/>
      <c r="AX383" s="283"/>
      <c r="AY383" s="283">
        <v>10</v>
      </c>
      <c r="AZ383" s="283">
        <v>25</v>
      </c>
      <c r="BA383" s="283">
        <v>0.48</v>
      </c>
      <c r="BB383" s="283">
        <v>0.9</v>
      </c>
      <c r="BC383" s="283">
        <v>3</v>
      </c>
      <c r="BD383" s="283">
        <v>20</v>
      </c>
      <c r="BE383" s="283">
        <v>5</v>
      </c>
      <c r="BF383" s="283">
        <v>0</v>
      </c>
      <c r="BG383" s="283">
        <v>4</v>
      </c>
      <c r="BH383" s="283">
        <v>8</v>
      </c>
      <c r="BI383" s="283">
        <v>6</v>
      </c>
      <c r="BJ383" s="283">
        <v>0</v>
      </c>
      <c r="BK383" s="283">
        <v>3</v>
      </c>
      <c r="BL383" s="283">
        <v>3</v>
      </c>
      <c r="BM383" s="283">
        <v>2</v>
      </c>
      <c r="BN383" s="283">
        <v>5</v>
      </c>
      <c r="BO383" s="283" t="s">
        <v>3904</v>
      </c>
      <c r="BP383" s="283" t="s">
        <v>5001</v>
      </c>
      <c r="BQ383" s="283"/>
      <c r="BR383" s="283"/>
      <c r="BS383" s="283" t="s">
        <v>5004</v>
      </c>
    </row>
    <row r="384" spans="1:71">
      <c r="A384" s="283">
        <v>10041511</v>
      </c>
      <c r="B384" s="283" t="s">
        <v>4312</v>
      </c>
      <c r="C384" s="283">
        <v>4</v>
      </c>
      <c r="D384" s="283" t="s">
        <v>53</v>
      </c>
      <c r="E384" s="283" t="s">
        <v>3957</v>
      </c>
      <c r="F384" s="283" t="s">
        <v>3940</v>
      </c>
      <c r="G384" s="283" t="s">
        <v>3918</v>
      </c>
      <c r="H384" s="283">
        <v>12</v>
      </c>
      <c r="I384" s="283">
        <v>0</v>
      </c>
      <c r="J384" s="283">
        <v>1</v>
      </c>
      <c r="K384" s="283">
        <v>2</v>
      </c>
      <c r="L384" s="283">
        <v>20</v>
      </c>
      <c r="M384" s="283" t="s">
        <v>3930</v>
      </c>
      <c r="N384" s="283">
        <v>24</v>
      </c>
      <c r="O384" s="283">
        <v>10</v>
      </c>
      <c r="P384" s="283">
        <v>6</v>
      </c>
      <c r="Q384" s="283">
        <v>20</v>
      </c>
      <c r="R384" s="283">
        <v>10</v>
      </c>
      <c r="S384" s="283">
        <v>50</v>
      </c>
      <c r="T384" s="283">
        <v>6</v>
      </c>
      <c r="U384" s="283">
        <v>15</v>
      </c>
      <c r="V384" s="283">
        <v>21</v>
      </c>
      <c r="W384" s="283">
        <v>30</v>
      </c>
      <c r="X384" s="283">
        <v>30</v>
      </c>
      <c r="Y384" s="283">
        <v>82</v>
      </c>
      <c r="Z384" s="283">
        <v>32</v>
      </c>
      <c r="AA384" s="283">
        <v>72</v>
      </c>
      <c r="AB384" s="283">
        <v>6</v>
      </c>
      <c r="AC384" s="283">
        <v>16</v>
      </c>
      <c r="AD384" s="283">
        <v>60</v>
      </c>
      <c r="AE384" s="283">
        <v>115</v>
      </c>
      <c r="AF384" s="283">
        <v>0</v>
      </c>
      <c r="AG384" s="283"/>
      <c r="AH384" s="283"/>
      <c r="AI384" s="283"/>
      <c r="AJ384" s="283">
        <v>0</v>
      </c>
      <c r="AK384" s="283">
        <v>0</v>
      </c>
      <c r="AL384" s="283"/>
      <c r="AM384" s="283"/>
      <c r="AN384" s="283"/>
      <c r="AO384" s="283"/>
      <c r="AP384" s="283"/>
      <c r="AQ384" s="283"/>
      <c r="AR384" s="283">
        <v>2</v>
      </c>
      <c r="AS384" s="283" t="s">
        <v>4313</v>
      </c>
      <c r="AT384" s="283" t="s">
        <v>4111</v>
      </c>
      <c r="AU384" s="283"/>
      <c r="AV384" s="283"/>
      <c r="AW384" s="283"/>
      <c r="AX384" s="283"/>
      <c r="AY384" s="283">
        <v>10</v>
      </c>
      <c r="AZ384" s="283">
        <v>20</v>
      </c>
      <c r="BA384" s="283">
        <v>0.47</v>
      </c>
      <c r="BB384" s="283">
        <v>0.85</v>
      </c>
      <c r="BC384" s="283">
        <v>0</v>
      </c>
      <c r="BD384" s="283">
        <v>10</v>
      </c>
      <c r="BE384" s="283">
        <v>6</v>
      </c>
      <c r="BF384" s="283">
        <v>5</v>
      </c>
      <c r="BG384" s="283">
        <v>4</v>
      </c>
      <c r="BH384" s="283">
        <v>8</v>
      </c>
      <c r="BI384" s="283">
        <v>6</v>
      </c>
      <c r="BJ384" s="283">
        <v>0</v>
      </c>
      <c r="BK384" s="283">
        <v>0</v>
      </c>
      <c r="BL384" s="283">
        <v>8</v>
      </c>
      <c r="BM384" s="283">
        <v>3</v>
      </c>
      <c r="BN384" s="283">
        <v>9</v>
      </c>
      <c r="BO384" s="283" t="s">
        <v>3904</v>
      </c>
      <c r="BP384" s="283" t="s">
        <v>5001</v>
      </c>
      <c r="BQ384" s="283"/>
      <c r="BR384" s="283" t="s">
        <v>5440</v>
      </c>
      <c r="BS384" s="283" t="s">
        <v>5004</v>
      </c>
    </row>
    <row r="385" spans="1:71">
      <c r="A385" s="283">
        <v>10041611</v>
      </c>
      <c r="B385" s="283" t="s">
        <v>4314</v>
      </c>
      <c r="C385" s="283">
        <v>5</v>
      </c>
      <c r="D385" s="283" t="s">
        <v>53</v>
      </c>
      <c r="E385" s="283" t="s">
        <v>3957</v>
      </c>
      <c r="F385" s="283" t="s">
        <v>3940</v>
      </c>
      <c r="G385" s="283" t="s">
        <v>559</v>
      </c>
      <c r="H385" s="283">
        <v>28</v>
      </c>
      <c r="I385" s="283">
        <v>0</v>
      </c>
      <c r="J385" s="283">
        <v>2</v>
      </c>
      <c r="K385" s="283">
        <v>2</v>
      </c>
      <c r="L385" s="283">
        <v>7</v>
      </c>
      <c r="M385" s="283" t="s">
        <v>3930</v>
      </c>
      <c r="N385" s="283">
        <v>38</v>
      </c>
      <c r="O385" s="283">
        <v>10</v>
      </c>
      <c r="P385" s="283">
        <v>16</v>
      </c>
      <c r="Q385" s="283">
        <v>25</v>
      </c>
      <c r="R385" s="283">
        <v>25</v>
      </c>
      <c r="S385" s="283">
        <v>50</v>
      </c>
      <c r="T385" s="283">
        <v>20</v>
      </c>
      <c r="U385" s="283">
        <v>20</v>
      </c>
      <c r="V385" s="283">
        <v>24</v>
      </c>
      <c r="W385" s="283">
        <v>30</v>
      </c>
      <c r="X385" s="283">
        <v>30</v>
      </c>
      <c r="Y385" s="283">
        <v>82</v>
      </c>
      <c r="Z385" s="283">
        <v>42</v>
      </c>
      <c r="AA385" s="283">
        <v>82</v>
      </c>
      <c r="AB385" s="283">
        <v>5</v>
      </c>
      <c r="AC385" s="283">
        <v>15</v>
      </c>
      <c r="AD385" s="283">
        <v>25</v>
      </c>
      <c r="AE385" s="283">
        <v>55</v>
      </c>
      <c r="AF385" s="283">
        <v>0</v>
      </c>
      <c r="AG385" s="283"/>
      <c r="AH385" s="283"/>
      <c r="AI385" s="283"/>
      <c r="AJ385" s="283">
        <v>0</v>
      </c>
      <c r="AK385" s="283">
        <v>0</v>
      </c>
      <c r="AL385" s="283"/>
      <c r="AM385" s="283"/>
      <c r="AN385" s="283"/>
      <c r="AO385" s="283"/>
      <c r="AP385" s="283"/>
      <c r="AQ385" s="283"/>
      <c r="AR385" s="283">
        <v>2</v>
      </c>
      <c r="AS385" s="283" t="s">
        <v>774</v>
      </c>
      <c r="AT385" s="283" t="s">
        <v>943</v>
      </c>
      <c r="AU385" s="283"/>
      <c r="AV385" s="283"/>
      <c r="AW385" s="283"/>
      <c r="AX385" s="283"/>
      <c r="AY385" s="283">
        <v>15</v>
      </c>
      <c r="AZ385" s="283">
        <v>25</v>
      </c>
      <c r="BA385" s="283">
        <v>0.5</v>
      </c>
      <c r="BB385" s="283">
        <v>0.9</v>
      </c>
      <c r="BC385" s="283">
        <v>0</v>
      </c>
      <c r="BD385" s="283">
        <v>25</v>
      </c>
      <c r="BE385" s="283">
        <v>20</v>
      </c>
      <c r="BF385" s="283">
        <v>0</v>
      </c>
      <c r="BG385" s="283">
        <v>4</v>
      </c>
      <c r="BH385" s="283">
        <v>8</v>
      </c>
      <c r="BI385" s="283">
        <v>6</v>
      </c>
      <c r="BJ385" s="283">
        <v>0</v>
      </c>
      <c r="BK385" s="283">
        <v>11</v>
      </c>
      <c r="BL385" s="283">
        <v>0</v>
      </c>
      <c r="BM385" s="283">
        <v>25</v>
      </c>
      <c r="BN385" s="283">
        <v>4</v>
      </c>
      <c r="BO385" s="283" t="s">
        <v>3904</v>
      </c>
      <c r="BP385" s="283" t="s">
        <v>5001</v>
      </c>
      <c r="BQ385" s="283"/>
      <c r="BR385" s="283" t="s">
        <v>5441</v>
      </c>
      <c r="BS385" s="283" t="s">
        <v>5004</v>
      </c>
    </row>
    <row r="386" spans="1:71">
      <c r="A386" s="283">
        <v>10041711</v>
      </c>
      <c r="B386" s="283" t="s">
        <v>4315</v>
      </c>
      <c r="C386" s="283">
        <v>5</v>
      </c>
      <c r="D386" s="283" t="s">
        <v>53</v>
      </c>
      <c r="E386" s="283" t="s">
        <v>3957</v>
      </c>
      <c r="F386" s="283" t="s">
        <v>3940</v>
      </c>
      <c r="G386" s="283" t="s">
        <v>3978</v>
      </c>
      <c r="H386" s="283">
        <v>22</v>
      </c>
      <c r="I386" s="283">
        <v>2</v>
      </c>
      <c r="J386" s="283">
        <v>1</v>
      </c>
      <c r="K386" s="283">
        <v>2</v>
      </c>
      <c r="L386" s="283">
        <v>20</v>
      </c>
      <c r="M386" s="283" t="s">
        <v>3930</v>
      </c>
      <c r="N386" s="283">
        <v>45</v>
      </c>
      <c r="O386" s="283">
        <v>10</v>
      </c>
      <c r="P386" s="283">
        <v>12</v>
      </c>
      <c r="Q386" s="283">
        <v>20</v>
      </c>
      <c r="R386" s="283">
        <v>25</v>
      </c>
      <c r="S386" s="283">
        <v>50</v>
      </c>
      <c r="T386" s="283">
        <v>7</v>
      </c>
      <c r="U386" s="283">
        <v>15</v>
      </c>
      <c r="V386" s="283">
        <v>18</v>
      </c>
      <c r="W386" s="283">
        <v>30</v>
      </c>
      <c r="X386" s="283">
        <v>30</v>
      </c>
      <c r="Y386" s="283">
        <v>82</v>
      </c>
      <c r="Z386" s="283">
        <v>54</v>
      </c>
      <c r="AA386" s="283">
        <v>94</v>
      </c>
      <c r="AB386" s="283">
        <v>8</v>
      </c>
      <c r="AC386" s="283">
        <v>18</v>
      </c>
      <c r="AD386" s="283">
        <v>30</v>
      </c>
      <c r="AE386" s="283">
        <v>60</v>
      </c>
      <c r="AF386" s="283">
        <v>0</v>
      </c>
      <c r="AG386" s="283"/>
      <c r="AH386" s="283"/>
      <c r="AI386" s="283"/>
      <c r="AJ386" s="283">
        <v>0</v>
      </c>
      <c r="AK386" s="283">
        <v>0</v>
      </c>
      <c r="AL386" s="283"/>
      <c r="AM386" s="283"/>
      <c r="AN386" s="283"/>
      <c r="AO386" s="283"/>
      <c r="AP386" s="283"/>
      <c r="AQ386" s="283"/>
      <c r="AR386" s="283">
        <v>2</v>
      </c>
      <c r="AS386" s="283" t="s">
        <v>3979</v>
      </c>
      <c r="AT386" s="283" t="s">
        <v>774</v>
      </c>
      <c r="AU386" s="283"/>
      <c r="AV386" s="283"/>
      <c r="AW386" s="283"/>
      <c r="AX386" s="283"/>
      <c r="AY386" s="283">
        <v>20</v>
      </c>
      <c r="AZ386" s="283">
        <v>25</v>
      </c>
      <c r="BA386" s="283">
        <v>0.64</v>
      </c>
      <c r="BB386" s="283">
        <v>0.9</v>
      </c>
      <c r="BC386" s="283">
        <v>0</v>
      </c>
      <c r="BD386" s="283">
        <v>25</v>
      </c>
      <c r="BE386" s="283">
        <v>7</v>
      </c>
      <c r="BF386" s="283">
        <v>0</v>
      </c>
      <c r="BG386" s="283">
        <v>4</v>
      </c>
      <c r="BH386" s="283">
        <v>8</v>
      </c>
      <c r="BI386" s="283">
        <v>6</v>
      </c>
      <c r="BJ386" s="283">
        <v>0</v>
      </c>
      <c r="BK386" s="283">
        <v>10</v>
      </c>
      <c r="BL386" s="283">
        <v>1</v>
      </c>
      <c r="BM386" s="283">
        <v>22</v>
      </c>
      <c r="BN386" s="283">
        <v>0</v>
      </c>
      <c r="BO386" s="283" t="s">
        <v>3904</v>
      </c>
      <c r="BP386" s="283" t="s">
        <v>5001</v>
      </c>
      <c r="BQ386" s="283"/>
      <c r="BR386" s="283"/>
      <c r="BS386" s="283" t="s">
        <v>5004</v>
      </c>
    </row>
    <row r="387" spans="1:71">
      <c r="A387" s="283">
        <v>10041813</v>
      </c>
      <c r="B387" s="283" t="s">
        <v>4316</v>
      </c>
      <c r="C387" s="283">
        <v>5</v>
      </c>
      <c r="D387" s="283" t="s">
        <v>57</v>
      </c>
      <c r="E387" s="283" t="s">
        <v>3896</v>
      </c>
      <c r="F387" s="283" t="s">
        <v>3897</v>
      </c>
      <c r="G387" s="283" t="s">
        <v>3898</v>
      </c>
      <c r="H387" s="283">
        <v>64</v>
      </c>
      <c r="I387" s="283">
        <v>0</v>
      </c>
      <c r="J387" s="283">
        <v>5</v>
      </c>
      <c r="K387" s="283">
        <v>4</v>
      </c>
      <c r="L387" s="283">
        <v>15</v>
      </c>
      <c r="M387" s="283" t="s">
        <v>3899</v>
      </c>
      <c r="N387" s="283">
        <v>22.5</v>
      </c>
      <c r="O387" s="283">
        <v>30</v>
      </c>
      <c r="P387" s="283">
        <v>62</v>
      </c>
      <c r="Q387" s="283">
        <v>25</v>
      </c>
      <c r="R387" s="283">
        <v>0</v>
      </c>
      <c r="S387" s="283">
        <v>0</v>
      </c>
      <c r="T387" s="283">
        <v>56</v>
      </c>
      <c r="U387" s="283">
        <v>20</v>
      </c>
      <c r="V387" s="283">
        <v>19</v>
      </c>
      <c r="W387" s="283">
        <v>30</v>
      </c>
      <c r="X387" s="283">
        <v>38</v>
      </c>
      <c r="Y387" s="283">
        <v>89</v>
      </c>
      <c r="Z387" s="283">
        <v>18</v>
      </c>
      <c r="AA387" s="283">
        <v>38</v>
      </c>
      <c r="AB387" s="283">
        <v>12</v>
      </c>
      <c r="AC387" s="283">
        <v>37</v>
      </c>
      <c r="AD387" s="283">
        <v>0</v>
      </c>
      <c r="AE387" s="283">
        <v>0</v>
      </c>
      <c r="AF387" s="283">
        <v>0</v>
      </c>
      <c r="AG387" s="283"/>
      <c r="AH387" s="283"/>
      <c r="AI387" s="283"/>
      <c r="AJ387" s="283">
        <v>0</v>
      </c>
      <c r="AK387" s="283">
        <v>0</v>
      </c>
      <c r="AL387" s="283"/>
      <c r="AM387" s="283"/>
      <c r="AN387" s="283"/>
      <c r="AO387" s="283"/>
      <c r="AP387" s="283"/>
      <c r="AQ387" s="283"/>
      <c r="AR387" s="283">
        <v>4</v>
      </c>
      <c r="AS387" s="283" t="s">
        <v>4317</v>
      </c>
      <c r="AT387" s="283"/>
      <c r="AU387" s="283"/>
      <c r="AV387" s="283"/>
      <c r="AW387" s="283" t="s">
        <v>4318</v>
      </c>
      <c r="AX387" s="283"/>
      <c r="AY387" s="283">
        <v>65</v>
      </c>
      <c r="AZ387" s="283">
        <v>120</v>
      </c>
      <c r="BA387" s="283">
        <v>2.9</v>
      </c>
      <c r="BB387" s="283">
        <v>5.3</v>
      </c>
      <c r="BC387" s="283">
        <v>67</v>
      </c>
      <c r="BD387" s="283">
        <v>0</v>
      </c>
      <c r="BE387" s="283">
        <v>56</v>
      </c>
      <c r="BF387" s="283">
        <v>10</v>
      </c>
      <c r="BG387" s="283">
        <v>50</v>
      </c>
      <c r="BH387" s="283">
        <v>60</v>
      </c>
      <c r="BI387" s="283">
        <v>60</v>
      </c>
      <c r="BJ387" s="283">
        <v>0</v>
      </c>
      <c r="BK387" s="283">
        <v>10</v>
      </c>
      <c r="BL387" s="283">
        <v>25</v>
      </c>
      <c r="BM387" s="283">
        <v>10</v>
      </c>
      <c r="BN387" s="283">
        <v>0</v>
      </c>
      <c r="BO387" s="283" t="s">
        <v>3904</v>
      </c>
      <c r="BP387" s="283" t="s">
        <v>5001</v>
      </c>
      <c r="BQ387" s="283"/>
      <c r="BR387" s="283"/>
      <c r="BS387" s="283" t="s">
        <v>5004</v>
      </c>
    </row>
    <row r="388" spans="1:71">
      <c r="A388" s="283">
        <v>10041912</v>
      </c>
      <c r="B388" s="283" t="s">
        <v>4319</v>
      </c>
      <c r="C388" s="283">
        <v>4</v>
      </c>
      <c r="D388" s="283" t="s">
        <v>59</v>
      </c>
      <c r="E388" s="283" t="s">
        <v>3934</v>
      </c>
      <c r="F388" s="283" t="s">
        <v>3935</v>
      </c>
      <c r="G388" s="283" t="s">
        <v>3918</v>
      </c>
      <c r="H388" s="283">
        <v>40</v>
      </c>
      <c r="I388" s="283">
        <v>0</v>
      </c>
      <c r="J388" s="283">
        <v>1</v>
      </c>
      <c r="K388" s="283">
        <v>3</v>
      </c>
      <c r="L388" s="283">
        <v>20</v>
      </c>
      <c r="M388" s="283" t="s">
        <v>3930</v>
      </c>
      <c r="N388" s="283">
        <v>18</v>
      </c>
      <c r="O388" s="283">
        <v>20</v>
      </c>
      <c r="P388" s="283">
        <v>0</v>
      </c>
      <c r="Q388" s="283">
        <v>20</v>
      </c>
      <c r="R388" s="283">
        <v>0</v>
      </c>
      <c r="S388" s="283">
        <v>0</v>
      </c>
      <c r="T388" s="283">
        <v>10</v>
      </c>
      <c r="U388" s="283">
        <v>20</v>
      </c>
      <c r="V388" s="283">
        <v>40</v>
      </c>
      <c r="W388" s="283">
        <v>30</v>
      </c>
      <c r="X388" s="283">
        <v>34</v>
      </c>
      <c r="Y388" s="283">
        <v>85</v>
      </c>
      <c r="Z388" s="283">
        <v>15</v>
      </c>
      <c r="AA388" s="283">
        <v>35</v>
      </c>
      <c r="AB388" s="283">
        <v>36</v>
      </c>
      <c r="AC388" s="283">
        <v>61</v>
      </c>
      <c r="AD388" s="283">
        <v>0</v>
      </c>
      <c r="AE388" s="283">
        <v>0</v>
      </c>
      <c r="AF388" s="283">
        <v>15</v>
      </c>
      <c r="AG388" s="283">
        <v>10</v>
      </c>
      <c r="AH388" s="283">
        <v>6</v>
      </c>
      <c r="AI388" s="283"/>
      <c r="AJ388" s="283">
        <v>31</v>
      </c>
      <c r="AK388" s="283">
        <v>0</v>
      </c>
      <c r="AL388" s="283"/>
      <c r="AM388" s="283"/>
      <c r="AN388" s="283"/>
      <c r="AO388" s="283"/>
      <c r="AP388" s="283"/>
      <c r="AQ388" s="283"/>
      <c r="AR388" s="283">
        <v>3</v>
      </c>
      <c r="AS388" s="283" t="s">
        <v>3938</v>
      </c>
      <c r="AT388" s="283" t="s">
        <v>324</v>
      </c>
      <c r="AU388" s="283" t="s">
        <v>4089</v>
      </c>
      <c r="AV388" s="283"/>
      <c r="AW388" s="283"/>
      <c r="AX388" s="283"/>
      <c r="AY388" s="283">
        <v>40</v>
      </c>
      <c r="AZ388" s="283">
        <v>40</v>
      </c>
      <c r="BA388" s="283">
        <v>1.3</v>
      </c>
      <c r="BB388" s="283">
        <v>2.4</v>
      </c>
      <c r="BC388" s="283">
        <v>0</v>
      </c>
      <c r="BD388" s="283">
        <v>0</v>
      </c>
      <c r="BE388" s="283">
        <v>5</v>
      </c>
      <c r="BF388" s="283">
        <v>49</v>
      </c>
      <c r="BG388" s="283">
        <v>20</v>
      </c>
      <c r="BH388" s="283">
        <v>30</v>
      </c>
      <c r="BI388" s="283">
        <v>50</v>
      </c>
      <c r="BJ388" s="283">
        <v>20</v>
      </c>
      <c r="BK388" s="283">
        <v>6</v>
      </c>
      <c r="BL388" s="283">
        <v>6</v>
      </c>
      <c r="BM388" s="283">
        <v>0</v>
      </c>
      <c r="BN388" s="283">
        <v>10</v>
      </c>
      <c r="BO388" s="283" t="s">
        <v>3904</v>
      </c>
      <c r="BP388" s="283" t="s">
        <v>5001</v>
      </c>
      <c r="BQ388" s="283"/>
      <c r="BR388" s="283"/>
      <c r="BS388" s="283" t="s">
        <v>5004</v>
      </c>
    </row>
    <row r="389" spans="1:71">
      <c r="A389" s="283">
        <v>10042012</v>
      </c>
      <c r="B389" s="283" t="s">
        <v>4320</v>
      </c>
      <c r="C389" s="283">
        <v>4</v>
      </c>
      <c r="D389" s="283" t="s">
        <v>54</v>
      </c>
      <c r="E389" s="283" t="s">
        <v>3934</v>
      </c>
      <c r="F389" s="283" t="s">
        <v>3940</v>
      </c>
      <c r="G389" s="283" t="s">
        <v>3898</v>
      </c>
      <c r="H389" s="283">
        <v>28</v>
      </c>
      <c r="I389" s="283">
        <v>0</v>
      </c>
      <c r="J389" s="283">
        <v>1</v>
      </c>
      <c r="K389" s="283">
        <v>2</v>
      </c>
      <c r="L389" s="283">
        <v>20</v>
      </c>
      <c r="M389" s="283" t="s">
        <v>3941</v>
      </c>
      <c r="N389" s="283">
        <v>32</v>
      </c>
      <c r="O389" s="283">
        <v>15</v>
      </c>
      <c r="P389" s="283">
        <v>22</v>
      </c>
      <c r="Q389" s="283">
        <v>30</v>
      </c>
      <c r="R389" s="283">
        <v>10</v>
      </c>
      <c r="S389" s="283">
        <v>40</v>
      </c>
      <c r="T389" s="283">
        <v>21</v>
      </c>
      <c r="U389" s="283">
        <v>25</v>
      </c>
      <c r="V389" s="283">
        <v>50</v>
      </c>
      <c r="W389" s="283">
        <v>40</v>
      </c>
      <c r="X389" s="283">
        <v>35</v>
      </c>
      <c r="Y389" s="283">
        <v>87</v>
      </c>
      <c r="Z389" s="283">
        <v>31</v>
      </c>
      <c r="AA389" s="283">
        <v>66</v>
      </c>
      <c r="AB389" s="283">
        <v>11</v>
      </c>
      <c r="AC389" s="283">
        <v>21</v>
      </c>
      <c r="AD389" s="283">
        <v>38</v>
      </c>
      <c r="AE389" s="283">
        <v>78</v>
      </c>
      <c r="AF389" s="283">
        <v>0</v>
      </c>
      <c r="AG389" s="283"/>
      <c r="AH389" s="283"/>
      <c r="AI389" s="283"/>
      <c r="AJ389" s="283">
        <v>0</v>
      </c>
      <c r="AK389" s="283">
        <v>0</v>
      </c>
      <c r="AL389" s="283"/>
      <c r="AM389" s="283"/>
      <c r="AN389" s="283"/>
      <c r="AO389" s="283"/>
      <c r="AP389" s="283"/>
      <c r="AQ389" s="283"/>
      <c r="AR389" s="283">
        <v>3</v>
      </c>
      <c r="AS389" s="283" t="s">
        <v>3917</v>
      </c>
      <c r="AT389" s="283"/>
      <c r="AU389" s="283"/>
      <c r="AV389" s="283"/>
      <c r="AW389" s="283" t="s">
        <v>4321</v>
      </c>
      <c r="AX389" s="283"/>
      <c r="AY389" s="283">
        <v>20</v>
      </c>
      <c r="AZ389" s="283">
        <v>30</v>
      </c>
      <c r="BA389" s="283">
        <v>0.96</v>
      </c>
      <c r="BB389" s="283">
        <v>1.8</v>
      </c>
      <c r="BC389" s="283">
        <v>15</v>
      </c>
      <c r="BD389" s="283">
        <v>10</v>
      </c>
      <c r="BE389" s="283">
        <v>11</v>
      </c>
      <c r="BF389" s="283">
        <v>49</v>
      </c>
      <c r="BG389" s="283">
        <v>10</v>
      </c>
      <c r="BH389" s="283">
        <v>16</v>
      </c>
      <c r="BI389" s="283">
        <v>10</v>
      </c>
      <c r="BJ389" s="283">
        <v>0</v>
      </c>
      <c r="BK389" s="283">
        <v>0</v>
      </c>
      <c r="BL389" s="283">
        <v>2</v>
      </c>
      <c r="BM389" s="283">
        <v>3</v>
      </c>
      <c r="BN389" s="283">
        <v>0</v>
      </c>
      <c r="BO389" s="283" t="s">
        <v>3904</v>
      </c>
      <c r="BP389" s="283" t="s">
        <v>5001</v>
      </c>
      <c r="BQ389" s="283"/>
      <c r="BR389" s="283"/>
      <c r="BS389" s="283" t="s">
        <v>5004</v>
      </c>
    </row>
    <row r="390" spans="1:71">
      <c r="A390" s="283">
        <v>10042112</v>
      </c>
      <c r="B390" s="283" t="s">
        <v>4322</v>
      </c>
      <c r="C390" s="283">
        <v>4</v>
      </c>
      <c r="D390" s="283" t="s">
        <v>54</v>
      </c>
      <c r="E390" s="283" t="s">
        <v>3934</v>
      </c>
      <c r="F390" s="283" t="s">
        <v>3940</v>
      </c>
      <c r="G390" s="283" t="s">
        <v>3918</v>
      </c>
      <c r="H390" s="283">
        <v>32</v>
      </c>
      <c r="I390" s="283">
        <v>0</v>
      </c>
      <c r="J390" s="283">
        <v>2</v>
      </c>
      <c r="K390" s="283">
        <v>2</v>
      </c>
      <c r="L390" s="283">
        <v>20</v>
      </c>
      <c r="M390" s="283" t="s">
        <v>3941</v>
      </c>
      <c r="N390" s="283">
        <v>32.5</v>
      </c>
      <c r="O390" s="283">
        <v>15</v>
      </c>
      <c r="P390" s="283">
        <v>32</v>
      </c>
      <c r="Q390" s="283">
        <v>30</v>
      </c>
      <c r="R390" s="283">
        <v>0</v>
      </c>
      <c r="S390" s="283">
        <v>0</v>
      </c>
      <c r="T390" s="283">
        <v>29</v>
      </c>
      <c r="U390" s="283">
        <v>25</v>
      </c>
      <c r="V390" s="283">
        <v>61</v>
      </c>
      <c r="W390" s="283">
        <v>30</v>
      </c>
      <c r="X390" s="283">
        <v>34</v>
      </c>
      <c r="Y390" s="283">
        <v>84</v>
      </c>
      <c r="Z390" s="283">
        <v>31</v>
      </c>
      <c r="AA390" s="283">
        <v>66</v>
      </c>
      <c r="AB390" s="283">
        <v>12</v>
      </c>
      <c r="AC390" s="283">
        <v>22</v>
      </c>
      <c r="AD390" s="283">
        <v>35</v>
      </c>
      <c r="AE390" s="283">
        <v>65</v>
      </c>
      <c r="AF390" s="283">
        <v>3</v>
      </c>
      <c r="AG390" s="283">
        <v>3</v>
      </c>
      <c r="AH390" s="283">
        <v>3</v>
      </c>
      <c r="AI390" s="283"/>
      <c r="AJ390" s="283">
        <v>9</v>
      </c>
      <c r="AK390" s="283">
        <v>0</v>
      </c>
      <c r="AL390" s="283"/>
      <c r="AM390" s="283"/>
      <c r="AN390" s="283"/>
      <c r="AO390" s="283"/>
      <c r="AP390" s="283"/>
      <c r="AQ390" s="283"/>
      <c r="AR390" s="283">
        <v>3</v>
      </c>
      <c r="AS390" s="283" t="s">
        <v>3954</v>
      </c>
      <c r="AT390" s="283" t="s">
        <v>3736</v>
      </c>
      <c r="AU390" s="283"/>
      <c r="AV390" s="283"/>
      <c r="AW390" s="283"/>
      <c r="AX390" s="283"/>
      <c r="AY390" s="283">
        <v>30</v>
      </c>
      <c r="AZ390" s="283">
        <v>35</v>
      </c>
      <c r="BA390" s="283">
        <v>0.8</v>
      </c>
      <c r="BB390" s="283">
        <v>1.5</v>
      </c>
      <c r="BC390" s="283">
        <v>16</v>
      </c>
      <c r="BD390" s="283">
        <v>0</v>
      </c>
      <c r="BE390" s="283">
        <v>15</v>
      </c>
      <c r="BF390" s="283">
        <v>62</v>
      </c>
      <c r="BG390" s="283">
        <v>10</v>
      </c>
      <c r="BH390" s="283">
        <v>16</v>
      </c>
      <c r="BI390" s="283">
        <v>10</v>
      </c>
      <c r="BJ390" s="283">
        <v>0</v>
      </c>
      <c r="BK390" s="283">
        <v>0</v>
      </c>
      <c r="BL390" s="283">
        <v>7</v>
      </c>
      <c r="BM390" s="283">
        <v>4</v>
      </c>
      <c r="BN390" s="283">
        <v>2</v>
      </c>
      <c r="BO390" s="283" t="s">
        <v>3904</v>
      </c>
      <c r="BP390" s="283" t="s">
        <v>5001</v>
      </c>
      <c r="BQ390" s="283"/>
      <c r="BR390" s="283"/>
      <c r="BS390" s="283" t="s">
        <v>5004</v>
      </c>
    </row>
    <row r="391" spans="1:71">
      <c r="A391" s="283">
        <v>10042212</v>
      </c>
      <c r="B391" s="283" t="s">
        <v>4323</v>
      </c>
      <c r="C391" s="283">
        <v>4</v>
      </c>
      <c r="D391" s="283" t="s">
        <v>54</v>
      </c>
      <c r="E391" s="283" t="s">
        <v>3934</v>
      </c>
      <c r="F391" s="283" t="s">
        <v>3940</v>
      </c>
      <c r="G391" s="283" t="s">
        <v>3918</v>
      </c>
      <c r="H391" s="283">
        <v>33</v>
      </c>
      <c r="I391" s="283">
        <v>-1</v>
      </c>
      <c r="J391" s="283">
        <v>2</v>
      </c>
      <c r="K391" s="283">
        <v>2</v>
      </c>
      <c r="L391" s="283">
        <v>22</v>
      </c>
      <c r="M391" s="283" t="s">
        <v>3941</v>
      </c>
      <c r="N391" s="283">
        <v>31.5</v>
      </c>
      <c r="O391" s="283">
        <v>15</v>
      </c>
      <c r="P391" s="283">
        <v>32</v>
      </c>
      <c r="Q391" s="283">
        <v>30</v>
      </c>
      <c r="R391" s="283">
        <v>0</v>
      </c>
      <c r="S391" s="283">
        <v>0</v>
      </c>
      <c r="T391" s="283">
        <v>27</v>
      </c>
      <c r="U391" s="283">
        <v>25</v>
      </c>
      <c r="V391" s="283">
        <v>46</v>
      </c>
      <c r="W391" s="283">
        <v>40</v>
      </c>
      <c r="X391" s="283">
        <v>34</v>
      </c>
      <c r="Y391" s="283">
        <v>84</v>
      </c>
      <c r="Z391" s="283">
        <v>34</v>
      </c>
      <c r="AA391" s="283">
        <v>69</v>
      </c>
      <c r="AB391" s="283">
        <v>12</v>
      </c>
      <c r="AC391" s="283">
        <v>22</v>
      </c>
      <c r="AD391" s="283">
        <v>30</v>
      </c>
      <c r="AE391" s="283">
        <v>60</v>
      </c>
      <c r="AF391" s="283">
        <v>3</v>
      </c>
      <c r="AG391" s="283">
        <v>3</v>
      </c>
      <c r="AH391" s="283">
        <v>3</v>
      </c>
      <c r="AI391" s="283"/>
      <c r="AJ391" s="283">
        <v>9</v>
      </c>
      <c r="AK391" s="283">
        <v>0</v>
      </c>
      <c r="AL391" s="283"/>
      <c r="AM391" s="283"/>
      <c r="AN391" s="283"/>
      <c r="AO391" s="283"/>
      <c r="AP391" s="283"/>
      <c r="AQ391" s="283"/>
      <c r="AR391" s="283">
        <v>3</v>
      </c>
      <c r="AS391" s="283" t="s">
        <v>4014</v>
      </c>
      <c r="AT391" s="283" t="s">
        <v>3954</v>
      </c>
      <c r="AU391" s="283"/>
      <c r="AV391" s="283"/>
      <c r="AW391" s="283" t="s">
        <v>4324</v>
      </c>
      <c r="AX391" s="283"/>
      <c r="AY391" s="283">
        <v>30</v>
      </c>
      <c r="AZ391" s="283">
        <v>35</v>
      </c>
      <c r="BA391" s="283">
        <v>0.8</v>
      </c>
      <c r="BB391" s="283">
        <v>1.5</v>
      </c>
      <c r="BC391" s="283">
        <v>16</v>
      </c>
      <c r="BD391" s="283">
        <v>0</v>
      </c>
      <c r="BE391" s="283">
        <v>14</v>
      </c>
      <c r="BF391" s="283">
        <v>49</v>
      </c>
      <c r="BG391" s="283">
        <v>10</v>
      </c>
      <c r="BH391" s="283">
        <v>16</v>
      </c>
      <c r="BI391" s="283">
        <v>10</v>
      </c>
      <c r="BJ391" s="283">
        <v>0</v>
      </c>
      <c r="BK391" s="283">
        <v>0</v>
      </c>
      <c r="BL391" s="283">
        <v>4</v>
      </c>
      <c r="BM391" s="283">
        <v>4</v>
      </c>
      <c r="BN391" s="283">
        <v>1</v>
      </c>
      <c r="BO391" s="283" t="s">
        <v>3904</v>
      </c>
      <c r="BP391" s="283" t="s">
        <v>5001</v>
      </c>
      <c r="BQ391" s="283" t="s">
        <v>5442</v>
      </c>
      <c r="BR391" s="283" t="s">
        <v>5443</v>
      </c>
      <c r="BS391" s="283" t="s">
        <v>5004</v>
      </c>
    </row>
    <row r="392" spans="1:71">
      <c r="A392" s="283">
        <v>10042311</v>
      </c>
      <c r="B392" s="283" t="s">
        <v>4325</v>
      </c>
      <c r="C392" s="283">
        <v>4</v>
      </c>
      <c r="D392" s="283" t="s">
        <v>53</v>
      </c>
      <c r="E392" s="283" t="s">
        <v>3957</v>
      </c>
      <c r="F392" s="283" t="s">
        <v>3940</v>
      </c>
      <c r="G392" s="283" t="s">
        <v>3898</v>
      </c>
      <c r="H392" s="283">
        <v>13</v>
      </c>
      <c r="I392" s="283">
        <v>-1</v>
      </c>
      <c r="J392" s="283">
        <v>1</v>
      </c>
      <c r="K392" s="283">
        <v>2</v>
      </c>
      <c r="L392" s="283">
        <v>24</v>
      </c>
      <c r="M392" s="283" t="s">
        <v>3930</v>
      </c>
      <c r="N392" s="283">
        <v>20</v>
      </c>
      <c r="O392" s="283">
        <v>10</v>
      </c>
      <c r="P392" s="283">
        <v>8</v>
      </c>
      <c r="Q392" s="283">
        <v>20</v>
      </c>
      <c r="R392" s="283">
        <v>5</v>
      </c>
      <c r="S392" s="283">
        <v>50</v>
      </c>
      <c r="T392" s="283">
        <v>4</v>
      </c>
      <c r="U392" s="283">
        <v>15</v>
      </c>
      <c r="V392" s="283">
        <v>17</v>
      </c>
      <c r="W392" s="283">
        <v>30</v>
      </c>
      <c r="X392" s="283">
        <v>30</v>
      </c>
      <c r="Y392" s="283">
        <v>82</v>
      </c>
      <c r="Z392" s="283">
        <v>33</v>
      </c>
      <c r="AA392" s="283">
        <v>72</v>
      </c>
      <c r="AB392" s="283">
        <v>4</v>
      </c>
      <c r="AC392" s="283">
        <v>14</v>
      </c>
      <c r="AD392" s="283">
        <v>61</v>
      </c>
      <c r="AE392" s="283">
        <v>116</v>
      </c>
      <c r="AF392" s="283">
        <v>0</v>
      </c>
      <c r="AG392" s="283"/>
      <c r="AH392" s="283"/>
      <c r="AI392" s="283"/>
      <c r="AJ392" s="283">
        <v>0</v>
      </c>
      <c r="AK392" s="283">
        <v>0</v>
      </c>
      <c r="AL392" s="283"/>
      <c r="AM392" s="283"/>
      <c r="AN392" s="283"/>
      <c r="AO392" s="283"/>
      <c r="AP392" s="283"/>
      <c r="AQ392" s="283"/>
      <c r="AR392" s="283">
        <v>2</v>
      </c>
      <c r="AS392" s="283" t="s">
        <v>4313</v>
      </c>
      <c r="AT392" s="283" t="s">
        <v>4131</v>
      </c>
      <c r="AU392" s="283"/>
      <c r="AV392" s="283"/>
      <c r="AW392" s="283"/>
      <c r="AX392" s="283"/>
      <c r="AY392" s="283">
        <v>10</v>
      </c>
      <c r="AZ392" s="283">
        <v>25</v>
      </c>
      <c r="BA392" s="283">
        <v>0.48</v>
      </c>
      <c r="BB392" s="283">
        <v>0.9</v>
      </c>
      <c r="BC392" s="283">
        <v>3</v>
      </c>
      <c r="BD392" s="283">
        <v>5</v>
      </c>
      <c r="BE392" s="283">
        <v>4</v>
      </c>
      <c r="BF392" s="283">
        <v>0</v>
      </c>
      <c r="BG392" s="283">
        <v>4</v>
      </c>
      <c r="BH392" s="283">
        <v>8</v>
      </c>
      <c r="BI392" s="283">
        <v>6</v>
      </c>
      <c r="BJ392" s="283">
        <v>0</v>
      </c>
      <c r="BK392" s="283">
        <v>0</v>
      </c>
      <c r="BL392" s="283">
        <v>11</v>
      </c>
      <c r="BM392" s="283">
        <v>3</v>
      </c>
      <c r="BN392" s="283">
        <v>8</v>
      </c>
      <c r="BO392" s="283" t="s">
        <v>3904</v>
      </c>
      <c r="BP392" s="283" t="s">
        <v>5001</v>
      </c>
      <c r="BQ392" s="283"/>
      <c r="BR392" s="283" t="s">
        <v>5444</v>
      </c>
      <c r="BS392" s="283" t="s">
        <v>5004</v>
      </c>
    </row>
    <row r="393" spans="1:71">
      <c r="A393" s="283">
        <v>10042411</v>
      </c>
      <c r="B393" s="283" t="s">
        <v>4326</v>
      </c>
      <c r="C393" s="283">
        <v>4</v>
      </c>
      <c r="D393" s="283" t="s">
        <v>53</v>
      </c>
      <c r="E393" s="283" t="s">
        <v>3957</v>
      </c>
      <c r="F393" s="283" t="s">
        <v>3940</v>
      </c>
      <c r="G393" s="283" t="s">
        <v>3918</v>
      </c>
      <c r="H393" s="283">
        <v>20</v>
      </c>
      <c r="I393" s="283">
        <v>0</v>
      </c>
      <c r="J393" s="283">
        <v>1</v>
      </c>
      <c r="K393" s="283">
        <v>2</v>
      </c>
      <c r="L393" s="283">
        <v>10</v>
      </c>
      <c r="M393" s="283" t="s">
        <v>3930</v>
      </c>
      <c r="N393" s="283">
        <v>43</v>
      </c>
      <c r="O393" s="283">
        <v>10</v>
      </c>
      <c r="P393" s="283">
        <v>10</v>
      </c>
      <c r="Q393" s="283">
        <v>20</v>
      </c>
      <c r="R393" s="283">
        <v>20</v>
      </c>
      <c r="S393" s="283">
        <v>50</v>
      </c>
      <c r="T393" s="283">
        <v>10</v>
      </c>
      <c r="U393" s="283">
        <v>15</v>
      </c>
      <c r="V393" s="283">
        <v>48</v>
      </c>
      <c r="W393" s="283">
        <v>30</v>
      </c>
      <c r="X393" s="283">
        <v>30</v>
      </c>
      <c r="Y393" s="283">
        <v>82</v>
      </c>
      <c r="Z393" s="283">
        <v>49</v>
      </c>
      <c r="AA393" s="283">
        <v>89</v>
      </c>
      <c r="AB393" s="283">
        <v>10</v>
      </c>
      <c r="AC393" s="283">
        <v>20</v>
      </c>
      <c r="AD393" s="283">
        <v>38</v>
      </c>
      <c r="AE393" s="283">
        <v>78</v>
      </c>
      <c r="AF393" s="283">
        <v>0</v>
      </c>
      <c r="AG393" s="283"/>
      <c r="AH393" s="283"/>
      <c r="AI393" s="283"/>
      <c r="AJ393" s="283">
        <v>0</v>
      </c>
      <c r="AK393" s="283">
        <v>0</v>
      </c>
      <c r="AL393" s="283"/>
      <c r="AM393" s="283"/>
      <c r="AN393" s="283"/>
      <c r="AO393" s="283"/>
      <c r="AP393" s="283"/>
      <c r="AQ393" s="283"/>
      <c r="AR393" s="283">
        <v>2</v>
      </c>
      <c r="AS393" s="283" t="s">
        <v>774</v>
      </c>
      <c r="AT393" s="283"/>
      <c r="AU393" s="283"/>
      <c r="AV393" s="283"/>
      <c r="AW393" s="283"/>
      <c r="AX393" s="283"/>
      <c r="AY393" s="283">
        <v>15</v>
      </c>
      <c r="AZ393" s="283">
        <v>25</v>
      </c>
      <c r="BA393" s="283">
        <v>0.5</v>
      </c>
      <c r="BB393" s="283">
        <v>0.9</v>
      </c>
      <c r="BC393" s="283">
        <v>0</v>
      </c>
      <c r="BD393" s="283">
        <v>20</v>
      </c>
      <c r="BE393" s="283">
        <v>10</v>
      </c>
      <c r="BF393" s="283">
        <v>18</v>
      </c>
      <c r="BG393" s="283">
        <v>4</v>
      </c>
      <c r="BH393" s="283">
        <v>8</v>
      </c>
      <c r="BI393" s="283">
        <v>6</v>
      </c>
      <c r="BJ393" s="283">
        <v>0</v>
      </c>
      <c r="BK393" s="283">
        <v>10</v>
      </c>
      <c r="BL393" s="283">
        <v>0</v>
      </c>
      <c r="BM393" s="283">
        <v>20</v>
      </c>
      <c r="BN393" s="283">
        <v>0</v>
      </c>
      <c r="BO393" s="283" t="s">
        <v>3904</v>
      </c>
      <c r="BP393" s="283" t="s">
        <v>5001</v>
      </c>
      <c r="BQ393" s="283"/>
      <c r="BR393" s="283"/>
      <c r="BS393" s="283" t="s">
        <v>5004</v>
      </c>
    </row>
    <row r="394" spans="1:71">
      <c r="A394" s="283">
        <v>10042511</v>
      </c>
      <c r="B394" s="283" t="s">
        <v>4327</v>
      </c>
      <c r="C394" s="283">
        <v>4</v>
      </c>
      <c r="D394" s="283" t="s">
        <v>53</v>
      </c>
      <c r="E394" s="283" t="s">
        <v>3957</v>
      </c>
      <c r="F394" s="283" t="s">
        <v>3940</v>
      </c>
      <c r="G394" s="283" t="s">
        <v>3918</v>
      </c>
      <c r="H394" s="283">
        <v>16</v>
      </c>
      <c r="I394" s="283">
        <v>0</v>
      </c>
      <c r="J394" s="283">
        <v>1</v>
      </c>
      <c r="K394" s="283">
        <v>2</v>
      </c>
      <c r="L394" s="283">
        <v>23</v>
      </c>
      <c r="M394" s="283" t="s">
        <v>3930</v>
      </c>
      <c r="N394" s="283">
        <v>37</v>
      </c>
      <c r="O394" s="283">
        <v>10</v>
      </c>
      <c r="P394" s="283">
        <v>9</v>
      </c>
      <c r="Q394" s="283">
        <v>20</v>
      </c>
      <c r="R394" s="283">
        <v>24</v>
      </c>
      <c r="S394" s="283">
        <v>50</v>
      </c>
      <c r="T394" s="283">
        <v>7</v>
      </c>
      <c r="U394" s="283">
        <v>15</v>
      </c>
      <c r="V394" s="283">
        <v>19</v>
      </c>
      <c r="W394" s="283">
        <v>30</v>
      </c>
      <c r="X394" s="283">
        <v>30</v>
      </c>
      <c r="Y394" s="283">
        <v>82</v>
      </c>
      <c r="Z394" s="283">
        <v>37</v>
      </c>
      <c r="AA394" s="283">
        <v>77</v>
      </c>
      <c r="AB394" s="283">
        <v>6</v>
      </c>
      <c r="AC394" s="283">
        <v>16</v>
      </c>
      <c r="AD394" s="283">
        <v>25</v>
      </c>
      <c r="AE394" s="283">
        <v>55</v>
      </c>
      <c r="AF394" s="283">
        <v>0</v>
      </c>
      <c r="AG394" s="283"/>
      <c r="AH394" s="283"/>
      <c r="AI394" s="283"/>
      <c r="AJ394" s="283">
        <v>0</v>
      </c>
      <c r="AK394" s="283">
        <v>0</v>
      </c>
      <c r="AL394" s="283"/>
      <c r="AM394" s="283"/>
      <c r="AN394" s="283"/>
      <c r="AO394" s="283"/>
      <c r="AP394" s="283"/>
      <c r="AQ394" s="283"/>
      <c r="AR394" s="283">
        <v>2</v>
      </c>
      <c r="AS394" s="283" t="s">
        <v>3963</v>
      </c>
      <c r="AT394" s="283"/>
      <c r="AU394" s="283"/>
      <c r="AV394" s="283"/>
      <c r="AW394" s="283"/>
      <c r="AX394" s="283"/>
      <c r="AY394" s="283">
        <v>15</v>
      </c>
      <c r="AZ394" s="283">
        <v>25</v>
      </c>
      <c r="BA394" s="283">
        <v>0.48</v>
      </c>
      <c r="BB394" s="283">
        <v>0.9</v>
      </c>
      <c r="BC394" s="283">
        <v>0</v>
      </c>
      <c r="BD394" s="283">
        <v>24</v>
      </c>
      <c r="BE394" s="283">
        <v>7</v>
      </c>
      <c r="BF394" s="283">
        <v>4</v>
      </c>
      <c r="BG394" s="283">
        <v>4</v>
      </c>
      <c r="BH394" s="283">
        <v>8</v>
      </c>
      <c r="BI394" s="283">
        <v>6</v>
      </c>
      <c r="BJ394" s="283">
        <v>0</v>
      </c>
      <c r="BK394" s="283">
        <v>1</v>
      </c>
      <c r="BL394" s="283">
        <v>2</v>
      </c>
      <c r="BM394" s="283">
        <v>2</v>
      </c>
      <c r="BN394" s="283">
        <v>0</v>
      </c>
      <c r="BO394" s="283" t="s">
        <v>3904</v>
      </c>
      <c r="BP394" s="283" t="s">
        <v>5001</v>
      </c>
      <c r="BQ394" s="283" t="s">
        <v>5728</v>
      </c>
      <c r="BR394" s="283" t="s">
        <v>5445</v>
      </c>
      <c r="BS394" s="283" t="s">
        <v>5004</v>
      </c>
    </row>
    <row r="395" spans="1:71">
      <c r="A395" s="283">
        <v>10042613</v>
      </c>
      <c r="B395" s="283" t="s">
        <v>4328</v>
      </c>
      <c r="C395" s="283">
        <v>5</v>
      </c>
      <c r="D395" s="283" t="s">
        <v>60</v>
      </c>
      <c r="E395" s="283" t="s">
        <v>3896</v>
      </c>
      <c r="F395" s="283" t="s">
        <v>3897</v>
      </c>
      <c r="G395" s="283" t="s">
        <v>3910</v>
      </c>
      <c r="H395" s="283">
        <v>52</v>
      </c>
      <c r="I395" s="283">
        <v>0</v>
      </c>
      <c r="J395" s="283">
        <v>3</v>
      </c>
      <c r="K395" s="283">
        <v>4</v>
      </c>
      <c r="L395" s="283">
        <v>5</v>
      </c>
      <c r="M395" s="283" t="s">
        <v>3930</v>
      </c>
      <c r="N395" s="283">
        <v>35</v>
      </c>
      <c r="O395" s="283">
        <v>30</v>
      </c>
      <c r="P395" s="283">
        <v>0</v>
      </c>
      <c r="Q395" s="283">
        <v>40</v>
      </c>
      <c r="R395" s="283">
        <v>0</v>
      </c>
      <c r="S395" s="283">
        <v>0</v>
      </c>
      <c r="T395" s="283">
        <v>32</v>
      </c>
      <c r="U395" s="283">
        <v>25</v>
      </c>
      <c r="V395" s="283">
        <v>32</v>
      </c>
      <c r="W395" s="283">
        <v>30</v>
      </c>
      <c r="X395" s="283">
        <v>36</v>
      </c>
      <c r="Y395" s="283">
        <v>90</v>
      </c>
      <c r="Z395" s="283">
        <v>32</v>
      </c>
      <c r="AA395" s="283">
        <v>52</v>
      </c>
      <c r="AB395" s="283">
        <v>38</v>
      </c>
      <c r="AC395" s="283">
        <v>63</v>
      </c>
      <c r="AD395" s="283">
        <v>0</v>
      </c>
      <c r="AE395" s="283">
        <v>0</v>
      </c>
      <c r="AF395" s="283">
        <v>12</v>
      </c>
      <c r="AG395" s="283">
        <v>21</v>
      </c>
      <c r="AH395" s="283">
        <v>17</v>
      </c>
      <c r="AI395" s="283">
        <v>12</v>
      </c>
      <c r="AJ395" s="283">
        <v>62</v>
      </c>
      <c r="AK395" s="283">
        <v>0</v>
      </c>
      <c r="AL395" s="283"/>
      <c r="AM395" s="283"/>
      <c r="AN395" s="283"/>
      <c r="AO395" s="283"/>
      <c r="AP395" s="283"/>
      <c r="AQ395" s="283"/>
      <c r="AR395" s="283">
        <v>4</v>
      </c>
      <c r="AS395" s="283" t="s">
        <v>4001</v>
      </c>
      <c r="AT395" s="283" t="s">
        <v>4002</v>
      </c>
      <c r="AU395" s="283"/>
      <c r="AV395" s="283"/>
      <c r="AW395" s="283" t="s">
        <v>4329</v>
      </c>
      <c r="AX395" s="283"/>
      <c r="AY395" s="283">
        <v>50</v>
      </c>
      <c r="AZ395" s="283">
        <v>60</v>
      </c>
      <c r="BA395" s="283">
        <v>2.08</v>
      </c>
      <c r="BB395" s="283">
        <v>4.3</v>
      </c>
      <c r="BC395" s="283">
        <v>0</v>
      </c>
      <c r="BD395" s="283">
        <v>0</v>
      </c>
      <c r="BE395" s="283">
        <v>19</v>
      </c>
      <c r="BF395" s="283">
        <v>32</v>
      </c>
      <c r="BG395" s="283">
        <v>30</v>
      </c>
      <c r="BH395" s="283">
        <v>40</v>
      </c>
      <c r="BI395" s="283">
        <v>60</v>
      </c>
      <c r="BJ395" s="283">
        <v>40</v>
      </c>
      <c r="BK395" s="283">
        <v>4</v>
      </c>
      <c r="BL395" s="283">
        <v>5</v>
      </c>
      <c r="BM395" s="283">
        <v>0</v>
      </c>
      <c r="BN395" s="283">
        <v>9</v>
      </c>
      <c r="BO395" s="283" t="s">
        <v>3904</v>
      </c>
      <c r="BP395" s="283" t="s">
        <v>5001</v>
      </c>
      <c r="BQ395" s="283"/>
      <c r="BR395" s="283"/>
      <c r="BS395" s="283" t="s">
        <v>5004</v>
      </c>
    </row>
    <row r="396" spans="1:71">
      <c r="A396" s="283">
        <v>10042712</v>
      </c>
      <c r="B396" s="283" t="s">
        <v>4330</v>
      </c>
      <c r="C396" s="283">
        <v>4</v>
      </c>
      <c r="D396" s="283" t="s">
        <v>59</v>
      </c>
      <c r="E396" s="283" t="s">
        <v>3934</v>
      </c>
      <c r="F396" s="283" t="s">
        <v>3935</v>
      </c>
      <c r="G396" s="283" t="s">
        <v>3918</v>
      </c>
      <c r="H396" s="283">
        <v>40</v>
      </c>
      <c r="I396" s="283">
        <v>0</v>
      </c>
      <c r="J396" s="283">
        <v>2</v>
      </c>
      <c r="K396" s="283">
        <v>2</v>
      </c>
      <c r="L396" s="283">
        <v>15</v>
      </c>
      <c r="M396" s="283" t="s">
        <v>3930</v>
      </c>
      <c r="N396" s="283">
        <v>32</v>
      </c>
      <c r="O396" s="283">
        <v>20</v>
      </c>
      <c r="P396" s="283">
        <v>0</v>
      </c>
      <c r="Q396" s="283">
        <v>20</v>
      </c>
      <c r="R396" s="283">
        <v>0</v>
      </c>
      <c r="S396" s="283">
        <v>0</v>
      </c>
      <c r="T396" s="283">
        <v>22</v>
      </c>
      <c r="U396" s="283">
        <v>20</v>
      </c>
      <c r="V396" s="283">
        <v>53</v>
      </c>
      <c r="W396" s="283">
        <v>30</v>
      </c>
      <c r="X396" s="283">
        <v>33</v>
      </c>
      <c r="Y396" s="283">
        <v>84</v>
      </c>
      <c r="Z396" s="283">
        <v>32</v>
      </c>
      <c r="AA396" s="283">
        <v>52</v>
      </c>
      <c r="AB396" s="283">
        <v>39</v>
      </c>
      <c r="AC396" s="283">
        <v>64</v>
      </c>
      <c r="AD396" s="283">
        <v>0</v>
      </c>
      <c r="AE396" s="283">
        <v>0</v>
      </c>
      <c r="AF396" s="283">
        <v>15</v>
      </c>
      <c r="AG396" s="283">
        <v>25</v>
      </c>
      <c r="AH396" s="283">
        <v>10</v>
      </c>
      <c r="AI396" s="283"/>
      <c r="AJ396" s="283">
        <v>50</v>
      </c>
      <c r="AK396" s="283">
        <v>0</v>
      </c>
      <c r="AL396" s="283"/>
      <c r="AM396" s="283"/>
      <c r="AN396" s="283"/>
      <c r="AO396" s="283"/>
      <c r="AP396" s="283"/>
      <c r="AQ396" s="283"/>
      <c r="AR396" s="283">
        <v>3</v>
      </c>
      <c r="AS396" s="283" t="s">
        <v>4331</v>
      </c>
      <c r="AT396" s="283"/>
      <c r="AU396" s="283"/>
      <c r="AV396" s="283"/>
      <c r="AW396" s="283"/>
      <c r="AX396" s="283"/>
      <c r="AY396" s="283">
        <v>40</v>
      </c>
      <c r="AZ396" s="283">
        <v>40</v>
      </c>
      <c r="BA396" s="283">
        <v>1.28</v>
      </c>
      <c r="BB396" s="283">
        <v>2.4</v>
      </c>
      <c r="BC396" s="283">
        <v>0</v>
      </c>
      <c r="BD396" s="283">
        <v>0</v>
      </c>
      <c r="BE396" s="283">
        <v>11</v>
      </c>
      <c r="BF396" s="283">
        <v>76</v>
      </c>
      <c r="BG396" s="283">
        <v>20</v>
      </c>
      <c r="BH396" s="283">
        <v>30</v>
      </c>
      <c r="BI396" s="283">
        <v>50</v>
      </c>
      <c r="BJ396" s="283">
        <v>20</v>
      </c>
      <c r="BK396" s="283">
        <v>2</v>
      </c>
      <c r="BL396" s="283">
        <v>2</v>
      </c>
      <c r="BM396" s="283">
        <v>0</v>
      </c>
      <c r="BN396" s="283">
        <v>7</v>
      </c>
      <c r="BO396" s="283" t="s">
        <v>3904</v>
      </c>
      <c r="BP396" s="283" t="s">
        <v>5001</v>
      </c>
      <c r="BQ396" s="283"/>
      <c r="BR396" s="283"/>
      <c r="BS396" s="283" t="s">
        <v>5004</v>
      </c>
    </row>
    <row r="397" spans="1:71">
      <c r="A397" s="283">
        <v>10042811</v>
      </c>
      <c r="B397" s="283" t="s">
        <v>4332</v>
      </c>
      <c r="C397" s="283">
        <v>5</v>
      </c>
      <c r="D397" s="283" t="s">
        <v>53</v>
      </c>
      <c r="E397" s="283" t="s">
        <v>3957</v>
      </c>
      <c r="F397" s="283" t="s">
        <v>3940</v>
      </c>
      <c r="G397" s="283" t="s">
        <v>3918</v>
      </c>
      <c r="H397" s="283">
        <v>17</v>
      </c>
      <c r="I397" s="283">
        <v>-1</v>
      </c>
      <c r="J397" s="283">
        <v>1</v>
      </c>
      <c r="K397" s="283">
        <v>2</v>
      </c>
      <c r="L397" s="283">
        <v>52</v>
      </c>
      <c r="M397" s="283" t="s">
        <v>3930</v>
      </c>
      <c r="N397" s="283">
        <v>37</v>
      </c>
      <c r="O397" s="283">
        <v>10</v>
      </c>
      <c r="P397" s="283">
        <v>11</v>
      </c>
      <c r="Q397" s="283">
        <v>17</v>
      </c>
      <c r="R397" s="283">
        <v>23</v>
      </c>
      <c r="S397" s="283">
        <v>50</v>
      </c>
      <c r="T397" s="283">
        <v>7</v>
      </c>
      <c r="U397" s="283">
        <v>15</v>
      </c>
      <c r="V397" s="283">
        <v>24</v>
      </c>
      <c r="W397" s="283">
        <v>30</v>
      </c>
      <c r="X397" s="283">
        <v>30</v>
      </c>
      <c r="Y397" s="283">
        <v>82</v>
      </c>
      <c r="Z397" s="283">
        <v>40</v>
      </c>
      <c r="AA397" s="283">
        <v>80</v>
      </c>
      <c r="AB397" s="283">
        <v>7</v>
      </c>
      <c r="AC397" s="283">
        <v>17</v>
      </c>
      <c r="AD397" s="283">
        <v>35</v>
      </c>
      <c r="AE397" s="283">
        <v>75</v>
      </c>
      <c r="AF397" s="283">
        <v>0</v>
      </c>
      <c r="AG397" s="283"/>
      <c r="AH397" s="283"/>
      <c r="AI397" s="283"/>
      <c r="AJ397" s="283">
        <v>0</v>
      </c>
      <c r="AK397" s="283">
        <v>0</v>
      </c>
      <c r="AL397" s="283"/>
      <c r="AM397" s="283"/>
      <c r="AN397" s="283"/>
      <c r="AO397" s="283"/>
      <c r="AP397" s="283"/>
      <c r="AQ397" s="283"/>
      <c r="AR397" s="283">
        <v>2</v>
      </c>
      <c r="AS397" s="283" t="s">
        <v>3953</v>
      </c>
      <c r="AT397" s="283"/>
      <c r="AU397" s="283"/>
      <c r="AV397" s="283"/>
      <c r="AW397" s="283"/>
      <c r="AX397" s="283"/>
      <c r="AY397" s="283">
        <v>15</v>
      </c>
      <c r="AZ397" s="283">
        <v>25</v>
      </c>
      <c r="BA397" s="283">
        <v>0.48</v>
      </c>
      <c r="BB397" s="283">
        <v>0.9</v>
      </c>
      <c r="BC397" s="283">
        <v>0</v>
      </c>
      <c r="BD397" s="283">
        <v>23</v>
      </c>
      <c r="BE397" s="283">
        <v>7</v>
      </c>
      <c r="BF397" s="283">
        <v>5</v>
      </c>
      <c r="BG397" s="283">
        <v>4</v>
      </c>
      <c r="BH397" s="283">
        <v>8</v>
      </c>
      <c r="BI397" s="283">
        <v>6</v>
      </c>
      <c r="BJ397" s="283">
        <v>0</v>
      </c>
      <c r="BK397" s="283">
        <v>0</v>
      </c>
      <c r="BL397" s="283">
        <v>1</v>
      </c>
      <c r="BM397" s="283">
        <v>2</v>
      </c>
      <c r="BN397" s="283">
        <v>0</v>
      </c>
      <c r="BO397" s="283" t="s">
        <v>3904</v>
      </c>
      <c r="BP397" s="283" t="s">
        <v>5001</v>
      </c>
      <c r="BQ397" s="283"/>
      <c r="BR397" s="283" t="s">
        <v>5446</v>
      </c>
      <c r="BS397" s="283" t="s">
        <v>5004</v>
      </c>
    </row>
    <row r="398" spans="1:71">
      <c r="A398" s="283">
        <v>10042911</v>
      </c>
      <c r="B398" s="283" t="s">
        <v>4333</v>
      </c>
      <c r="C398" s="283">
        <v>4</v>
      </c>
      <c r="D398" s="283" t="s">
        <v>53</v>
      </c>
      <c r="E398" s="283" t="s">
        <v>3957</v>
      </c>
      <c r="F398" s="283" t="s">
        <v>3940</v>
      </c>
      <c r="G398" s="283" t="s">
        <v>3978</v>
      </c>
      <c r="H398" s="283">
        <v>24</v>
      </c>
      <c r="I398" s="283">
        <v>0</v>
      </c>
      <c r="J398" s="283">
        <v>1</v>
      </c>
      <c r="K398" s="283">
        <v>2</v>
      </c>
      <c r="L398" s="283">
        <v>20</v>
      </c>
      <c r="M398" s="283" t="s">
        <v>3930</v>
      </c>
      <c r="N398" s="283">
        <v>34</v>
      </c>
      <c r="O398" s="283">
        <v>10</v>
      </c>
      <c r="P398" s="283">
        <v>12</v>
      </c>
      <c r="Q398" s="283">
        <v>20</v>
      </c>
      <c r="R398" s="283">
        <v>25</v>
      </c>
      <c r="S398" s="283">
        <v>50</v>
      </c>
      <c r="T398" s="283">
        <v>10</v>
      </c>
      <c r="U398" s="283">
        <v>15</v>
      </c>
      <c r="V398" s="283">
        <v>50</v>
      </c>
      <c r="W398" s="283">
        <v>30</v>
      </c>
      <c r="X398" s="283">
        <v>30</v>
      </c>
      <c r="Y398" s="283">
        <v>82</v>
      </c>
      <c r="Z398" s="283">
        <v>34</v>
      </c>
      <c r="AA398" s="283">
        <v>69</v>
      </c>
      <c r="AB398" s="283">
        <v>10</v>
      </c>
      <c r="AC398" s="283">
        <v>20</v>
      </c>
      <c r="AD398" s="283">
        <v>40</v>
      </c>
      <c r="AE398" s="283">
        <v>80</v>
      </c>
      <c r="AF398" s="283">
        <v>0</v>
      </c>
      <c r="AG398" s="283"/>
      <c r="AH398" s="283"/>
      <c r="AI398" s="283"/>
      <c r="AJ398" s="283">
        <v>0</v>
      </c>
      <c r="AK398" s="283">
        <v>0</v>
      </c>
      <c r="AL398" s="283"/>
      <c r="AM398" s="283"/>
      <c r="AN398" s="283"/>
      <c r="AO398" s="283"/>
      <c r="AP398" s="283"/>
      <c r="AQ398" s="283"/>
      <c r="AR398" s="283">
        <v>2</v>
      </c>
      <c r="AS398" s="283" t="s">
        <v>4180</v>
      </c>
      <c r="AT398" s="283"/>
      <c r="AU398" s="283"/>
      <c r="AV398" s="283"/>
      <c r="AW398" s="283"/>
      <c r="AX398" s="283"/>
      <c r="AY398" s="283">
        <v>15</v>
      </c>
      <c r="AZ398" s="283">
        <v>25</v>
      </c>
      <c r="BA398" s="283">
        <v>0.6</v>
      </c>
      <c r="BB398" s="283">
        <v>0.95</v>
      </c>
      <c r="BC398" s="283">
        <v>0</v>
      </c>
      <c r="BD398" s="283">
        <v>25</v>
      </c>
      <c r="BE398" s="283">
        <v>10</v>
      </c>
      <c r="BF398" s="283">
        <v>14</v>
      </c>
      <c r="BG398" s="283">
        <v>4</v>
      </c>
      <c r="BH398" s="283">
        <v>8</v>
      </c>
      <c r="BI398" s="283">
        <v>6</v>
      </c>
      <c r="BJ398" s="283">
        <v>0</v>
      </c>
      <c r="BK398" s="283">
        <v>0</v>
      </c>
      <c r="BL398" s="283">
        <v>2</v>
      </c>
      <c r="BM398" s="283">
        <v>4</v>
      </c>
      <c r="BN398" s="283">
        <v>0</v>
      </c>
      <c r="BO398" s="283" t="s">
        <v>3904</v>
      </c>
      <c r="BP398" s="283" t="s">
        <v>5001</v>
      </c>
      <c r="BQ398" s="283" t="s">
        <v>5729</v>
      </c>
      <c r="BR398" s="283" t="s">
        <v>5447</v>
      </c>
      <c r="BS398" s="283" t="s">
        <v>5004</v>
      </c>
    </row>
    <row r="399" spans="1:71">
      <c r="A399" s="283">
        <v>10043012</v>
      </c>
      <c r="B399" s="283" t="s">
        <v>4334</v>
      </c>
      <c r="C399" s="283">
        <v>4</v>
      </c>
      <c r="D399" s="283" t="s">
        <v>54</v>
      </c>
      <c r="E399" s="283" t="s">
        <v>3934</v>
      </c>
      <c r="F399" s="283" t="s">
        <v>3940</v>
      </c>
      <c r="G399" s="283" t="s">
        <v>559</v>
      </c>
      <c r="H399" s="283">
        <v>36</v>
      </c>
      <c r="I399" s="283">
        <v>0</v>
      </c>
      <c r="J399" s="283">
        <v>1</v>
      </c>
      <c r="K399" s="283">
        <v>2</v>
      </c>
      <c r="L399" s="283">
        <v>15</v>
      </c>
      <c r="M399" s="283" t="s">
        <v>3941</v>
      </c>
      <c r="N399" s="283">
        <v>33</v>
      </c>
      <c r="O399" s="283">
        <v>15</v>
      </c>
      <c r="P399" s="283">
        <v>31</v>
      </c>
      <c r="Q399" s="283">
        <v>30</v>
      </c>
      <c r="R399" s="283">
        <v>16</v>
      </c>
      <c r="S399" s="283">
        <v>40</v>
      </c>
      <c r="T399" s="283">
        <v>28</v>
      </c>
      <c r="U399" s="283">
        <v>20</v>
      </c>
      <c r="V399" s="283">
        <v>55</v>
      </c>
      <c r="W399" s="283">
        <v>30</v>
      </c>
      <c r="X399" s="283">
        <v>36</v>
      </c>
      <c r="Y399" s="283">
        <v>87</v>
      </c>
      <c r="Z399" s="283">
        <v>33</v>
      </c>
      <c r="AA399" s="283">
        <v>63</v>
      </c>
      <c r="AB399" s="283">
        <v>20</v>
      </c>
      <c r="AC399" s="283">
        <v>35</v>
      </c>
      <c r="AD399" s="283">
        <v>30</v>
      </c>
      <c r="AE399" s="283">
        <v>70</v>
      </c>
      <c r="AF399" s="283">
        <v>0</v>
      </c>
      <c r="AG399" s="283"/>
      <c r="AH399" s="283"/>
      <c r="AI399" s="283"/>
      <c r="AJ399" s="283">
        <v>0</v>
      </c>
      <c r="AK399" s="283">
        <v>0</v>
      </c>
      <c r="AL399" s="283"/>
      <c r="AM399" s="283"/>
      <c r="AN399" s="283"/>
      <c r="AO399" s="283"/>
      <c r="AP399" s="283"/>
      <c r="AQ399" s="283"/>
      <c r="AR399" s="283">
        <v>3</v>
      </c>
      <c r="AS399" s="283" t="s">
        <v>4212</v>
      </c>
      <c r="AT399" s="283" t="s">
        <v>4211</v>
      </c>
      <c r="AU399" s="283"/>
      <c r="AV399" s="283"/>
      <c r="AW399" s="283"/>
      <c r="AX399" s="283"/>
      <c r="AY399" s="283">
        <v>25</v>
      </c>
      <c r="AZ399" s="283">
        <v>35</v>
      </c>
      <c r="BA399" s="283">
        <v>0.8</v>
      </c>
      <c r="BB399" s="283">
        <v>1.5</v>
      </c>
      <c r="BC399" s="283">
        <v>16</v>
      </c>
      <c r="BD399" s="283">
        <v>16</v>
      </c>
      <c r="BE399" s="283">
        <v>14</v>
      </c>
      <c r="BF399" s="283">
        <v>47</v>
      </c>
      <c r="BG399" s="283">
        <v>10</v>
      </c>
      <c r="BH399" s="283">
        <v>16</v>
      </c>
      <c r="BI399" s="283">
        <v>10</v>
      </c>
      <c r="BJ399" s="283">
        <v>0</v>
      </c>
      <c r="BK399" s="283">
        <v>0</v>
      </c>
      <c r="BL399" s="283">
        <v>5</v>
      </c>
      <c r="BM399" s="283">
        <v>6</v>
      </c>
      <c r="BN399" s="283">
        <v>0</v>
      </c>
      <c r="BO399" s="283" t="s">
        <v>3904</v>
      </c>
      <c r="BP399" s="283" t="s">
        <v>5001</v>
      </c>
      <c r="BQ399" s="283"/>
      <c r="BR399" s="283"/>
      <c r="BS399" s="283" t="s">
        <v>5004</v>
      </c>
    </row>
    <row r="400" spans="1:71">
      <c r="A400" s="283">
        <v>10043112</v>
      </c>
      <c r="B400" s="283" t="s">
        <v>4335</v>
      </c>
      <c r="C400" s="283">
        <v>4</v>
      </c>
      <c r="D400" s="283" t="s">
        <v>55</v>
      </c>
      <c r="E400" s="283" t="s">
        <v>3934</v>
      </c>
      <c r="F400" s="283" t="s">
        <v>3940</v>
      </c>
      <c r="G400" s="283" t="s">
        <v>3898</v>
      </c>
      <c r="H400" s="283">
        <v>50</v>
      </c>
      <c r="I400" s="283">
        <v>2</v>
      </c>
      <c r="J400" s="283">
        <v>0</v>
      </c>
      <c r="K400" s="283">
        <v>2</v>
      </c>
      <c r="L400" s="283">
        <v>18</v>
      </c>
      <c r="M400" s="283" t="s">
        <v>3941</v>
      </c>
      <c r="N400" s="283">
        <v>31.5</v>
      </c>
      <c r="O400" s="283">
        <v>20</v>
      </c>
      <c r="P400" s="283">
        <v>36</v>
      </c>
      <c r="Q400" s="283">
        <v>19</v>
      </c>
      <c r="R400" s="283">
        <v>18</v>
      </c>
      <c r="S400" s="283">
        <v>35</v>
      </c>
      <c r="T400" s="283">
        <v>28</v>
      </c>
      <c r="U400" s="283">
        <v>13</v>
      </c>
      <c r="V400" s="283">
        <v>46</v>
      </c>
      <c r="W400" s="283">
        <v>30</v>
      </c>
      <c r="X400" s="283">
        <v>35</v>
      </c>
      <c r="Y400" s="283">
        <v>86</v>
      </c>
      <c r="Z400" s="283">
        <v>31</v>
      </c>
      <c r="AA400" s="283">
        <v>71</v>
      </c>
      <c r="AB400" s="283">
        <v>15</v>
      </c>
      <c r="AC400" s="283">
        <v>50</v>
      </c>
      <c r="AD400" s="283">
        <v>0</v>
      </c>
      <c r="AE400" s="283">
        <v>0</v>
      </c>
      <c r="AF400" s="283">
        <v>0</v>
      </c>
      <c r="AG400" s="283"/>
      <c r="AH400" s="283"/>
      <c r="AI400" s="283"/>
      <c r="AJ400" s="283">
        <v>0</v>
      </c>
      <c r="AK400" s="283">
        <v>0</v>
      </c>
      <c r="AL400" s="283"/>
      <c r="AM400" s="283"/>
      <c r="AN400" s="283"/>
      <c r="AO400" s="283"/>
      <c r="AP400" s="283"/>
      <c r="AQ400" s="283"/>
      <c r="AR400" s="283">
        <v>3</v>
      </c>
      <c r="AS400" s="283" t="s">
        <v>3987</v>
      </c>
      <c r="AT400" s="283" t="s">
        <v>4011</v>
      </c>
      <c r="AU400" s="283"/>
      <c r="AV400" s="283"/>
      <c r="AW400" s="283"/>
      <c r="AX400" s="283"/>
      <c r="AY400" s="283">
        <v>35</v>
      </c>
      <c r="AZ400" s="283">
        <v>70</v>
      </c>
      <c r="BA400" s="283">
        <v>1.28</v>
      </c>
      <c r="BB400" s="283">
        <v>2.4</v>
      </c>
      <c r="BC400" s="283">
        <v>40</v>
      </c>
      <c r="BD400" s="283">
        <v>9</v>
      </c>
      <c r="BE400" s="283">
        <v>14</v>
      </c>
      <c r="BF400" s="283">
        <v>33</v>
      </c>
      <c r="BG400" s="283">
        <v>30</v>
      </c>
      <c r="BH400" s="283">
        <v>40</v>
      </c>
      <c r="BI400" s="283">
        <v>30</v>
      </c>
      <c r="BJ400" s="283">
        <v>0</v>
      </c>
      <c r="BK400" s="283">
        <v>0</v>
      </c>
      <c r="BL400" s="283">
        <v>6</v>
      </c>
      <c r="BM400" s="283">
        <v>4</v>
      </c>
      <c r="BN400" s="283">
        <v>1</v>
      </c>
      <c r="BO400" s="283" t="s">
        <v>3904</v>
      </c>
      <c r="BP400" s="283" t="s">
        <v>5001</v>
      </c>
      <c r="BQ400" s="283"/>
      <c r="BR400" s="283"/>
      <c r="BS400" s="283" t="s">
        <v>5004</v>
      </c>
    </row>
    <row r="401" spans="1:71">
      <c r="A401" s="283">
        <v>10043212</v>
      </c>
      <c r="B401" s="283" t="s">
        <v>4336</v>
      </c>
      <c r="C401" s="283">
        <v>4</v>
      </c>
      <c r="D401" s="283" t="s">
        <v>55</v>
      </c>
      <c r="E401" s="283" t="s">
        <v>3934</v>
      </c>
      <c r="F401" s="283" t="s">
        <v>3940</v>
      </c>
      <c r="G401" s="283" t="s">
        <v>3918</v>
      </c>
      <c r="H401" s="283">
        <v>52</v>
      </c>
      <c r="I401" s="283">
        <v>0</v>
      </c>
      <c r="J401" s="283">
        <v>1</v>
      </c>
      <c r="K401" s="283">
        <v>2</v>
      </c>
      <c r="L401" s="283">
        <v>20</v>
      </c>
      <c r="M401" s="283" t="s">
        <v>3941</v>
      </c>
      <c r="N401" s="283">
        <v>33</v>
      </c>
      <c r="O401" s="283">
        <v>20</v>
      </c>
      <c r="P401" s="283">
        <v>43</v>
      </c>
      <c r="Q401" s="283">
        <v>25</v>
      </c>
      <c r="R401" s="283">
        <v>0</v>
      </c>
      <c r="S401" s="283">
        <v>0</v>
      </c>
      <c r="T401" s="283">
        <v>36</v>
      </c>
      <c r="U401" s="283">
        <v>20</v>
      </c>
      <c r="V401" s="283">
        <v>62</v>
      </c>
      <c r="W401" s="283">
        <v>30</v>
      </c>
      <c r="X401" s="283">
        <v>36</v>
      </c>
      <c r="Y401" s="283">
        <v>87</v>
      </c>
      <c r="Z401" s="283">
        <v>31</v>
      </c>
      <c r="AA401" s="283">
        <v>71</v>
      </c>
      <c r="AB401" s="283">
        <v>18</v>
      </c>
      <c r="AC401" s="283">
        <v>53</v>
      </c>
      <c r="AD401" s="283">
        <v>0</v>
      </c>
      <c r="AE401" s="283">
        <v>0</v>
      </c>
      <c r="AF401" s="283">
        <v>3</v>
      </c>
      <c r="AG401" s="283">
        <v>3</v>
      </c>
      <c r="AH401" s="283">
        <v>3</v>
      </c>
      <c r="AI401" s="283"/>
      <c r="AJ401" s="283">
        <v>9</v>
      </c>
      <c r="AK401" s="283">
        <v>0</v>
      </c>
      <c r="AL401" s="283"/>
      <c r="AM401" s="283"/>
      <c r="AN401" s="283"/>
      <c r="AO401" s="283"/>
      <c r="AP401" s="283"/>
      <c r="AQ401" s="283"/>
      <c r="AR401" s="283">
        <v>3</v>
      </c>
      <c r="AS401" s="283" t="s">
        <v>872</v>
      </c>
      <c r="AT401" s="283"/>
      <c r="AU401" s="283"/>
      <c r="AV401" s="283"/>
      <c r="AW401" s="283"/>
      <c r="AX401" s="283"/>
      <c r="AY401" s="283">
        <v>40</v>
      </c>
      <c r="AZ401" s="283">
        <v>70</v>
      </c>
      <c r="BA401" s="283">
        <v>1.28</v>
      </c>
      <c r="BB401" s="283">
        <v>2.4</v>
      </c>
      <c r="BC401" s="283">
        <v>43</v>
      </c>
      <c r="BD401" s="283">
        <v>0</v>
      </c>
      <c r="BE401" s="283">
        <v>18</v>
      </c>
      <c r="BF401" s="283">
        <v>63</v>
      </c>
      <c r="BG401" s="283">
        <v>30</v>
      </c>
      <c r="BH401" s="283">
        <v>40</v>
      </c>
      <c r="BI401" s="283">
        <v>30</v>
      </c>
      <c r="BJ401" s="283">
        <v>0</v>
      </c>
      <c r="BK401" s="283">
        <v>0</v>
      </c>
      <c r="BL401" s="283">
        <v>4</v>
      </c>
      <c r="BM401" s="283">
        <v>5</v>
      </c>
      <c r="BN401" s="283">
        <v>0</v>
      </c>
      <c r="BO401" s="283" t="s">
        <v>3904</v>
      </c>
      <c r="BP401" s="283" t="s">
        <v>5001</v>
      </c>
      <c r="BQ401" s="283"/>
      <c r="BR401" s="283"/>
      <c r="BS401" s="283" t="s">
        <v>5004</v>
      </c>
    </row>
    <row r="402" spans="1:71">
      <c r="A402" s="283">
        <v>10043313</v>
      </c>
      <c r="B402" s="283" t="s">
        <v>4337</v>
      </c>
      <c r="C402" s="283">
        <v>5</v>
      </c>
      <c r="D402" s="283" t="s">
        <v>60</v>
      </c>
      <c r="E402" s="283" t="s">
        <v>3896</v>
      </c>
      <c r="F402" s="283" t="s">
        <v>3897</v>
      </c>
      <c r="G402" s="283" t="s">
        <v>3918</v>
      </c>
      <c r="H402" s="283">
        <v>60</v>
      </c>
      <c r="I402" s="283">
        <v>0</v>
      </c>
      <c r="J402" s="283">
        <v>3</v>
      </c>
      <c r="K402" s="283">
        <v>4</v>
      </c>
      <c r="L402" s="283">
        <v>22</v>
      </c>
      <c r="M402" s="283" t="s">
        <v>3930</v>
      </c>
      <c r="N402" s="283">
        <v>33</v>
      </c>
      <c r="O402" s="283">
        <v>30</v>
      </c>
      <c r="P402" s="283">
        <v>0</v>
      </c>
      <c r="Q402" s="283">
        <v>40</v>
      </c>
      <c r="R402" s="283">
        <v>0</v>
      </c>
      <c r="S402" s="283">
        <v>0</v>
      </c>
      <c r="T402" s="283">
        <v>35</v>
      </c>
      <c r="U402" s="283">
        <v>25</v>
      </c>
      <c r="V402" s="283">
        <v>68</v>
      </c>
      <c r="W402" s="283">
        <v>30</v>
      </c>
      <c r="X402" s="283">
        <v>37</v>
      </c>
      <c r="Y402" s="283">
        <v>91</v>
      </c>
      <c r="Z402" s="283">
        <v>30</v>
      </c>
      <c r="AA402" s="283">
        <v>50</v>
      </c>
      <c r="AB402" s="283">
        <v>50</v>
      </c>
      <c r="AC402" s="283">
        <v>75</v>
      </c>
      <c r="AD402" s="283">
        <v>0</v>
      </c>
      <c r="AE402" s="283">
        <v>0</v>
      </c>
      <c r="AF402" s="283">
        <v>18</v>
      </c>
      <c r="AG402" s="283">
        <v>20</v>
      </c>
      <c r="AH402" s="283">
        <v>34</v>
      </c>
      <c r="AI402" s="283">
        <v>18</v>
      </c>
      <c r="AJ402" s="283">
        <v>90</v>
      </c>
      <c r="AK402" s="283">
        <v>0</v>
      </c>
      <c r="AL402" s="283"/>
      <c r="AM402" s="283"/>
      <c r="AN402" s="283"/>
      <c r="AO402" s="283"/>
      <c r="AP402" s="283"/>
      <c r="AQ402" s="283"/>
      <c r="AR402" s="283">
        <v>4</v>
      </c>
      <c r="AS402" s="283" t="s">
        <v>324</v>
      </c>
      <c r="AT402" s="283" t="s">
        <v>4089</v>
      </c>
      <c r="AU402" s="283"/>
      <c r="AV402" s="283"/>
      <c r="AW402" s="283" t="s">
        <v>4338</v>
      </c>
      <c r="AX402" s="283"/>
      <c r="AY402" s="283">
        <v>60</v>
      </c>
      <c r="AZ402" s="283">
        <v>65</v>
      </c>
      <c r="BA402" s="283">
        <v>2.4</v>
      </c>
      <c r="BB402" s="283">
        <v>4.5999999999999996</v>
      </c>
      <c r="BC402" s="283">
        <v>0</v>
      </c>
      <c r="BD402" s="283">
        <v>0</v>
      </c>
      <c r="BE402" s="283">
        <v>18</v>
      </c>
      <c r="BF402" s="283">
        <v>107</v>
      </c>
      <c r="BG402" s="283">
        <v>30</v>
      </c>
      <c r="BH402" s="283">
        <v>40</v>
      </c>
      <c r="BI402" s="283">
        <v>60</v>
      </c>
      <c r="BJ402" s="283">
        <v>40</v>
      </c>
      <c r="BK402" s="283">
        <v>5</v>
      </c>
      <c r="BL402" s="283">
        <v>5</v>
      </c>
      <c r="BM402" s="283">
        <v>0</v>
      </c>
      <c r="BN402" s="283">
        <v>8</v>
      </c>
      <c r="BO402" s="283" t="s">
        <v>3904</v>
      </c>
      <c r="BP402" s="283" t="s">
        <v>5001</v>
      </c>
      <c r="BQ402" s="283"/>
      <c r="BR402" s="283"/>
      <c r="BS402" s="283" t="s">
        <v>5004</v>
      </c>
    </row>
    <row r="403" spans="1:71">
      <c r="A403" s="283">
        <v>10043412</v>
      </c>
      <c r="B403" s="283" t="s">
        <v>4339</v>
      </c>
      <c r="C403" s="283">
        <v>4</v>
      </c>
      <c r="D403" s="283" t="s">
        <v>54</v>
      </c>
      <c r="E403" s="283" t="s">
        <v>3934</v>
      </c>
      <c r="F403" s="283" t="s">
        <v>3940</v>
      </c>
      <c r="G403" s="283" t="s">
        <v>3918</v>
      </c>
      <c r="H403" s="283">
        <v>36</v>
      </c>
      <c r="I403" s="283">
        <v>0</v>
      </c>
      <c r="J403" s="283">
        <v>1</v>
      </c>
      <c r="K403" s="283">
        <v>2</v>
      </c>
      <c r="L403" s="283">
        <v>10</v>
      </c>
      <c r="M403" s="283" t="s">
        <v>3941</v>
      </c>
      <c r="N403" s="283">
        <v>32.5</v>
      </c>
      <c r="O403" s="283">
        <v>15</v>
      </c>
      <c r="P403" s="283">
        <v>31</v>
      </c>
      <c r="Q403" s="283">
        <v>30</v>
      </c>
      <c r="R403" s="283">
        <v>0</v>
      </c>
      <c r="S403" s="283">
        <v>0</v>
      </c>
      <c r="T403" s="283">
        <v>32</v>
      </c>
      <c r="U403" s="283">
        <v>25</v>
      </c>
      <c r="V403" s="283">
        <v>70</v>
      </c>
      <c r="W403" s="283">
        <v>40</v>
      </c>
      <c r="X403" s="283">
        <v>34</v>
      </c>
      <c r="Y403" s="283">
        <v>86</v>
      </c>
      <c r="Z403" s="283">
        <v>32</v>
      </c>
      <c r="AA403" s="283">
        <v>67</v>
      </c>
      <c r="AB403" s="283">
        <v>12</v>
      </c>
      <c r="AC403" s="283">
        <v>47</v>
      </c>
      <c r="AD403" s="283">
        <v>35</v>
      </c>
      <c r="AE403" s="283">
        <v>75</v>
      </c>
      <c r="AF403" s="283">
        <v>3</v>
      </c>
      <c r="AG403" s="283">
        <v>3</v>
      </c>
      <c r="AH403" s="283">
        <v>3</v>
      </c>
      <c r="AI403" s="283"/>
      <c r="AJ403" s="283">
        <v>9</v>
      </c>
      <c r="AK403" s="283">
        <v>0</v>
      </c>
      <c r="AL403" s="283"/>
      <c r="AM403" s="283"/>
      <c r="AN403" s="283"/>
      <c r="AO403" s="283"/>
      <c r="AP403" s="283"/>
      <c r="AQ403" s="283"/>
      <c r="AR403" s="283">
        <v>3</v>
      </c>
      <c r="AS403" s="283" t="s">
        <v>3736</v>
      </c>
      <c r="AT403" s="283" t="s">
        <v>3954</v>
      </c>
      <c r="AU403" s="283"/>
      <c r="AV403" s="283"/>
      <c r="AW403" s="283"/>
      <c r="AX403" s="283"/>
      <c r="AY403" s="283">
        <v>25</v>
      </c>
      <c r="AZ403" s="283">
        <v>30</v>
      </c>
      <c r="BA403" s="283">
        <v>0.8</v>
      </c>
      <c r="BB403" s="283">
        <v>1.5</v>
      </c>
      <c r="BC403" s="283">
        <v>16</v>
      </c>
      <c r="BD403" s="283">
        <v>0</v>
      </c>
      <c r="BE403" s="283">
        <v>16</v>
      </c>
      <c r="BF403" s="283">
        <v>86</v>
      </c>
      <c r="BG403" s="283">
        <v>10</v>
      </c>
      <c r="BH403" s="283">
        <v>16</v>
      </c>
      <c r="BI403" s="283">
        <v>10</v>
      </c>
      <c r="BJ403" s="283">
        <v>0</v>
      </c>
      <c r="BK403" s="283">
        <v>0</v>
      </c>
      <c r="BL403" s="283">
        <v>7</v>
      </c>
      <c r="BM403" s="283">
        <v>4</v>
      </c>
      <c r="BN403" s="283">
        <v>2</v>
      </c>
      <c r="BO403" s="283" t="s">
        <v>3904</v>
      </c>
      <c r="BP403" s="283" t="s">
        <v>5001</v>
      </c>
      <c r="BQ403" s="283" t="s">
        <v>5730</v>
      </c>
      <c r="BR403" s="283"/>
      <c r="BS403" s="283" t="s">
        <v>5004</v>
      </c>
    </row>
    <row r="404" spans="1:71">
      <c r="A404" s="283">
        <v>10043513</v>
      </c>
      <c r="B404" s="283" t="s">
        <v>4340</v>
      </c>
      <c r="C404" s="283">
        <v>4</v>
      </c>
      <c r="D404" s="283" t="s">
        <v>56</v>
      </c>
      <c r="E404" s="283" t="s">
        <v>3896</v>
      </c>
      <c r="F404" s="283" t="s">
        <v>3897</v>
      </c>
      <c r="G404" s="283" t="s">
        <v>3905</v>
      </c>
      <c r="H404" s="283">
        <v>62</v>
      </c>
      <c r="I404" s="283">
        <v>2</v>
      </c>
      <c r="J404" s="283">
        <v>4</v>
      </c>
      <c r="K404" s="283">
        <v>5</v>
      </c>
      <c r="L404" s="283">
        <v>5</v>
      </c>
      <c r="M404" s="283" t="s">
        <v>3899</v>
      </c>
      <c r="N404" s="283">
        <v>33</v>
      </c>
      <c r="O404" s="283">
        <v>25</v>
      </c>
      <c r="P404" s="283">
        <v>67</v>
      </c>
      <c r="Q404" s="283">
        <v>26</v>
      </c>
      <c r="R404" s="283">
        <v>0</v>
      </c>
      <c r="S404" s="283">
        <v>0</v>
      </c>
      <c r="T404" s="283">
        <v>59</v>
      </c>
      <c r="U404" s="283">
        <v>15</v>
      </c>
      <c r="V404" s="283">
        <v>50</v>
      </c>
      <c r="W404" s="283">
        <v>30</v>
      </c>
      <c r="X404" s="283">
        <v>38</v>
      </c>
      <c r="Y404" s="283">
        <v>89</v>
      </c>
      <c r="Z404" s="283">
        <v>33</v>
      </c>
      <c r="AA404" s="283">
        <v>63</v>
      </c>
      <c r="AB404" s="283">
        <v>13</v>
      </c>
      <c r="AC404" s="283">
        <v>38</v>
      </c>
      <c r="AD404" s="283">
        <v>0</v>
      </c>
      <c r="AE404" s="283">
        <v>0</v>
      </c>
      <c r="AF404" s="283">
        <v>3</v>
      </c>
      <c r="AG404" s="283">
        <v>3</v>
      </c>
      <c r="AH404" s="283">
        <v>3</v>
      </c>
      <c r="AI404" s="283">
        <v>3</v>
      </c>
      <c r="AJ404" s="283">
        <v>12</v>
      </c>
      <c r="AK404" s="283">
        <v>0</v>
      </c>
      <c r="AL404" s="283"/>
      <c r="AM404" s="283"/>
      <c r="AN404" s="283"/>
      <c r="AO404" s="283"/>
      <c r="AP404" s="283"/>
      <c r="AQ404" s="283"/>
      <c r="AR404" s="283">
        <v>4</v>
      </c>
      <c r="AS404" s="283" t="s">
        <v>3944</v>
      </c>
      <c r="AT404" s="283" t="s">
        <v>774</v>
      </c>
      <c r="AU404" s="283"/>
      <c r="AV404" s="283"/>
      <c r="AW404" s="283" t="s">
        <v>5709</v>
      </c>
      <c r="AX404" s="283"/>
      <c r="AY404" s="283">
        <v>80</v>
      </c>
      <c r="AZ404" s="283">
        <v>110</v>
      </c>
      <c r="BA404" s="283">
        <v>2.88</v>
      </c>
      <c r="BB404" s="283">
        <v>5.4</v>
      </c>
      <c r="BC404" s="283">
        <v>67</v>
      </c>
      <c r="BD404" s="283">
        <v>0</v>
      </c>
      <c r="BE404" s="283">
        <v>59</v>
      </c>
      <c r="BF404" s="283">
        <v>39</v>
      </c>
      <c r="BG404" s="283">
        <v>40</v>
      </c>
      <c r="BH404" s="283">
        <v>50</v>
      </c>
      <c r="BI404" s="283">
        <v>40</v>
      </c>
      <c r="BJ404" s="283">
        <v>0</v>
      </c>
      <c r="BK404" s="283">
        <v>11</v>
      </c>
      <c r="BL404" s="283">
        <v>1</v>
      </c>
      <c r="BM404" s="283">
        <v>20</v>
      </c>
      <c r="BN404" s="283">
        <v>2</v>
      </c>
      <c r="BO404" s="283" t="s">
        <v>3904</v>
      </c>
      <c r="BP404" s="283" t="s">
        <v>5001</v>
      </c>
      <c r="BQ404" s="283"/>
      <c r="BR404" s="283"/>
      <c r="BS404" s="283" t="s">
        <v>5004</v>
      </c>
    </row>
    <row r="405" spans="1:71">
      <c r="A405" s="283">
        <v>10043613</v>
      </c>
      <c r="B405" s="283" t="s">
        <v>4341</v>
      </c>
      <c r="C405" s="283">
        <v>5</v>
      </c>
      <c r="D405" s="283" t="s">
        <v>56</v>
      </c>
      <c r="E405" s="283" t="s">
        <v>3896</v>
      </c>
      <c r="F405" s="283" t="s">
        <v>3897</v>
      </c>
      <c r="G405" s="283" t="s">
        <v>3905</v>
      </c>
      <c r="H405" s="283">
        <v>80</v>
      </c>
      <c r="I405" s="283">
        <v>0</v>
      </c>
      <c r="J405" s="283">
        <v>5</v>
      </c>
      <c r="K405" s="283">
        <v>5</v>
      </c>
      <c r="L405" s="283">
        <v>5</v>
      </c>
      <c r="M405" s="283" t="s">
        <v>3899</v>
      </c>
      <c r="N405" s="283">
        <v>30</v>
      </c>
      <c r="O405" s="283">
        <v>25</v>
      </c>
      <c r="P405" s="283">
        <v>92</v>
      </c>
      <c r="Q405" s="283">
        <v>25</v>
      </c>
      <c r="R405" s="283">
        <v>0</v>
      </c>
      <c r="S405" s="283">
        <v>0</v>
      </c>
      <c r="T405" s="283">
        <v>75</v>
      </c>
      <c r="U405" s="283">
        <v>20</v>
      </c>
      <c r="V405" s="283">
        <v>26</v>
      </c>
      <c r="W405" s="283">
        <v>30</v>
      </c>
      <c r="X405" s="283">
        <v>39</v>
      </c>
      <c r="Y405" s="283">
        <v>91</v>
      </c>
      <c r="Z405" s="283">
        <v>28</v>
      </c>
      <c r="AA405" s="283">
        <v>58</v>
      </c>
      <c r="AB405" s="283">
        <v>15</v>
      </c>
      <c r="AC405" s="283">
        <v>40</v>
      </c>
      <c r="AD405" s="283">
        <v>0</v>
      </c>
      <c r="AE405" s="283">
        <v>0</v>
      </c>
      <c r="AF405" s="283">
        <v>3</v>
      </c>
      <c r="AG405" s="283">
        <v>3</v>
      </c>
      <c r="AH405" s="283">
        <v>3</v>
      </c>
      <c r="AI405" s="283">
        <v>3</v>
      </c>
      <c r="AJ405" s="283">
        <v>12</v>
      </c>
      <c r="AK405" s="283">
        <v>0</v>
      </c>
      <c r="AL405" s="283"/>
      <c r="AM405" s="283"/>
      <c r="AN405" s="283"/>
      <c r="AO405" s="283"/>
      <c r="AP405" s="283"/>
      <c r="AQ405" s="283"/>
      <c r="AR405" s="283">
        <v>4</v>
      </c>
      <c r="AS405" s="283" t="s">
        <v>4342</v>
      </c>
      <c r="AT405" s="283"/>
      <c r="AU405" s="283"/>
      <c r="AV405" s="283"/>
      <c r="AW405" s="283" t="s">
        <v>5662</v>
      </c>
      <c r="AX405" s="283"/>
      <c r="AY405" s="283">
        <v>100</v>
      </c>
      <c r="AZ405" s="283">
        <v>140</v>
      </c>
      <c r="BA405" s="283">
        <v>3.3</v>
      </c>
      <c r="BB405" s="283">
        <v>6.1</v>
      </c>
      <c r="BC405" s="283">
        <v>92</v>
      </c>
      <c r="BD405" s="283">
        <v>0</v>
      </c>
      <c r="BE405" s="283">
        <v>75</v>
      </c>
      <c r="BF405" s="283">
        <v>13</v>
      </c>
      <c r="BG405" s="283">
        <v>40</v>
      </c>
      <c r="BH405" s="283">
        <v>50</v>
      </c>
      <c r="BI405" s="283">
        <v>40</v>
      </c>
      <c r="BJ405" s="283">
        <v>0</v>
      </c>
      <c r="BK405" s="283">
        <v>25</v>
      </c>
      <c r="BL405" s="283">
        <v>40</v>
      </c>
      <c r="BM405" s="283">
        <v>40</v>
      </c>
      <c r="BN405" s="283">
        <v>0</v>
      </c>
      <c r="BO405" s="283" t="s">
        <v>3904</v>
      </c>
      <c r="BP405" s="283" t="s">
        <v>5001</v>
      </c>
      <c r="BQ405" s="283"/>
      <c r="BR405" s="283"/>
      <c r="BS405" s="283" t="s">
        <v>5004</v>
      </c>
    </row>
    <row r="406" spans="1:71">
      <c r="A406" s="283">
        <v>10043712</v>
      </c>
      <c r="B406" s="283" t="s">
        <v>4343</v>
      </c>
      <c r="C406" s="283">
        <v>4</v>
      </c>
      <c r="D406" s="283" t="s">
        <v>55</v>
      </c>
      <c r="E406" s="283" t="s">
        <v>3934</v>
      </c>
      <c r="F406" s="283" t="s">
        <v>3940</v>
      </c>
      <c r="G406" s="283" t="s">
        <v>3905</v>
      </c>
      <c r="H406" s="283">
        <v>42</v>
      </c>
      <c r="I406" s="283">
        <v>2</v>
      </c>
      <c r="J406" s="283">
        <v>0</v>
      </c>
      <c r="K406" s="283">
        <v>2</v>
      </c>
      <c r="L406" s="283">
        <v>5</v>
      </c>
      <c r="M406" s="283" t="s">
        <v>3941</v>
      </c>
      <c r="N406" s="283">
        <v>35</v>
      </c>
      <c r="O406" s="283">
        <v>20</v>
      </c>
      <c r="P406" s="283">
        <v>41</v>
      </c>
      <c r="Q406" s="283">
        <v>20</v>
      </c>
      <c r="R406" s="283">
        <v>30</v>
      </c>
      <c r="S406" s="283">
        <v>35</v>
      </c>
      <c r="T406" s="283">
        <v>35</v>
      </c>
      <c r="U406" s="283">
        <v>15</v>
      </c>
      <c r="V406" s="283">
        <v>30</v>
      </c>
      <c r="W406" s="283">
        <v>30</v>
      </c>
      <c r="X406" s="283">
        <v>36</v>
      </c>
      <c r="Y406" s="283">
        <v>87</v>
      </c>
      <c r="Z406" s="283">
        <v>35</v>
      </c>
      <c r="AA406" s="283">
        <v>75</v>
      </c>
      <c r="AB406" s="283">
        <v>13</v>
      </c>
      <c r="AC406" s="283">
        <v>48</v>
      </c>
      <c r="AD406" s="283">
        <v>0</v>
      </c>
      <c r="AE406" s="283">
        <v>0</v>
      </c>
      <c r="AF406" s="283">
        <v>3</v>
      </c>
      <c r="AG406" s="283">
        <v>3</v>
      </c>
      <c r="AH406" s="283">
        <v>3</v>
      </c>
      <c r="AI406" s="283"/>
      <c r="AJ406" s="283">
        <v>9</v>
      </c>
      <c r="AK406" s="283">
        <v>0</v>
      </c>
      <c r="AL406" s="283"/>
      <c r="AM406" s="283"/>
      <c r="AN406" s="283"/>
      <c r="AO406" s="283"/>
      <c r="AP406" s="283"/>
      <c r="AQ406" s="283"/>
      <c r="AR406" s="283">
        <v>3</v>
      </c>
      <c r="AS406" s="283" t="s">
        <v>3943</v>
      </c>
      <c r="AT406" s="283"/>
      <c r="AU406" s="283"/>
      <c r="AV406" s="283"/>
      <c r="AW406" s="283"/>
      <c r="AX406" s="283"/>
      <c r="AY406" s="283">
        <v>40</v>
      </c>
      <c r="AZ406" s="283">
        <v>65</v>
      </c>
      <c r="BA406" s="283">
        <v>1.28</v>
      </c>
      <c r="BB406" s="283">
        <v>2.4</v>
      </c>
      <c r="BC406" s="283">
        <v>41</v>
      </c>
      <c r="BD406" s="283">
        <v>18</v>
      </c>
      <c r="BE406" s="283">
        <v>18</v>
      </c>
      <c r="BF406" s="283">
        <v>15</v>
      </c>
      <c r="BG406" s="283">
        <v>30</v>
      </c>
      <c r="BH406" s="283">
        <v>40</v>
      </c>
      <c r="BI406" s="283">
        <v>30</v>
      </c>
      <c r="BJ406" s="283">
        <v>0</v>
      </c>
      <c r="BK406" s="283">
        <v>0</v>
      </c>
      <c r="BL406" s="283">
        <v>3</v>
      </c>
      <c r="BM406" s="283">
        <v>4</v>
      </c>
      <c r="BN406" s="283">
        <v>0</v>
      </c>
      <c r="BO406" s="283" t="s">
        <v>3904</v>
      </c>
      <c r="BP406" s="283" t="s">
        <v>5001</v>
      </c>
      <c r="BQ406" s="283"/>
      <c r="BR406" s="283"/>
      <c r="BS406" s="283" t="s">
        <v>5004</v>
      </c>
    </row>
    <row r="407" spans="1:71">
      <c r="A407" s="283">
        <v>10043812</v>
      </c>
      <c r="B407" s="283" t="s">
        <v>5639</v>
      </c>
      <c r="C407" s="283">
        <v>4</v>
      </c>
      <c r="D407" s="283" t="s">
        <v>55</v>
      </c>
      <c r="E407" s="283" t="s">
        <v>3934</v>
      </c>
      <c r="F407" s="283" t="s">
        <v>3940</v>
      </c>
      <c r="G407" s="283" t="s">
        <v>3918</v>
      </c>
      <c r="H407" s="283">
        <v>52</v>
      </c>
      <c r="I407" s="283">
        <v>0</v>
      </c>
      <c r="J407" s="283">
        <v>0</v>
      </c>
      <c r="K407" s="283">
        <v>2</v>
      </c>
      <c r="L407" s="283">
        <v>10</v>
      </c>
      <c r="M407" s="283" t="s">
        <v>3941</v>
      </c>
      <c r="N407" s="283">
        <v>33</v>
      </c>
      <c r="O407" s="283">
        <v>20</v>
      </c>
      <c r="P407" s="283">
        <v>43</v>
      </c>
      <c r="Q407" s="283">
        <v>25</v>
      </c>
      <c r="R407" s="283">
        <v>0</v>
      </c>
      <c r="S407" s="283">
        <v>0</v>
      </c>
      <c r="T407" s="283">
        <v>36</v>
      </c>
      <c r="U407" s="283">
        <v>20</v>
      </c>
      <c r="V407" s="283">
        <v>65</v>
      </c>
      <c r="W407" s="283">
        <v>30</v>
      </c>
      <c r="X407" s="283">
        <v>36</v>
      </c>
      <c r="Y407" s="283">
        <v>87</v>
      </c>
      <c r="Z407" s="283">
        <v>31</v>
      </c>
      <c r="AA407" s="283">
        <v>71</v>
      </c>
      <c r="AB407" s="283">
        <v>18</v>
      </c>
      <c r="AC407" s="283">
        <v>53</v>
      </c>
      <c r="AD407" s="283">
        <v>0</v>
      </c>
      <c r="AE407" s="283">
        <v>0</v>
      </c>
      <c r="AF407" s="283">
        <v>3</v>
      </c>
      <c r="AG407" s="283">
        <v>3</v>
      </c>
      <c r="AH407" s="283">
        <v>3</v>
      </c>
      <c r="AI407" s="283"/>
      <c r="AJ407" s="283">
        <v>9</v>
      </c>
      <c r="AK407" s="283">
        <v>0</v>
      </c>
      <c r="AL407" s="283"/>
      <c r="AM407" s="283"/>
      <c r="AN407" s="283"/>
      <c r="AO407" s="283"/>
      <c r="AP407" s="283"/>
      <c r="AQ407" s="283"/>
      <c r="AR407" s="283">
        <v>3</v>
      </c>
      <c r="AS407" s="283" t="s">
        <v>872</v>
      </c>
      <c r="AT407" s="283"/>
      <c r="AU407" s="283"/>
      <c r="AV407" s="283"/>
      <c r="AW407" s="283" t="s">
        <v>5710</v>
      </c>
      <c r="AX407" s="283"/>
      <c r="AY407" s="283">
        <v>40</v>
      </c>
      <c r="AZ407" s="283">
        <v>70</v>
      </c>
      <c r="BA407" s="283">
        <v>1.28</v>
      </c>
      <c r="BB407" s="283">
        <v>2.4</v>
      </c>
      <c r="BC407" s="283">
        <v>43</v>
      </c>
      <c r="BD407" s="283">
        <v>0</v>
      </c>
      <c r="BE407" s="283">
        <v>18</v>
      </c>
      <c r="BF407" s="283">
        <v>68</v>
      </c>
      <c r="BG407" s="283">
        <v>30</v>
      </c>
      <c r="BH407" s="283">
        <v>40</v>
      </c>
      <c r="BI407" s="283">
        <v>30</v>
      </c>
      <c r="BJ407" s="283">
        <v>0</v>
      </c>
      <c r="BK407" s="283">
        <v>0</v>
      </c>
      <c r="BL407" s="283">
        <v>4</v>
      </c>
      <c r="BM407" s="283">
        <v>5</v>
      </c>
      <c r="BN407" s="283">
        <v>0</v>
      </c>
      <c r="BO407" s="283" t="s">
        <v>3904</v>
      </c>
      <c r="BP407" s="283" t="s">
        <v>5001</v>
      </c>
      <c r="BQ407" s="283"/>
      <c r="BR407" s="283"/>
      <c r="BS407" s="283" t="s">
        <v>5004</v>
      </c>
    </row>
    <row r="408" spans="1:71">
      <c r="A408" s="283">
        <v>10043911</v>
      </c>
      <c r="B408" s="283" t="s">
        <v>4344</v>
      </c>
      <c r="C408" s="283">
        <v>3</v>
      </c>
      <c r="D408" s="283" t="s">
        <v>53</v>
      </c>
      <c r="E408" s="283" t="s">
        <v>3957</v>
      </c>
      <c r="F408" s="283" t="s">
        <v>3940</v>
      </c>
      <c r="G408" s="283" t="s">
        <v>3905</v>
      </c>
      <c r="H408" s="283">
        <v>19</v>
      </c>
      <c r="I408" s="283">
        <v>1</v>
      </c>
      <c r="J408" s="283">
        <v>1</v>
      </c>
      <c r="K408" s="283">
        <v>2</v>
      </c>
      <c r="L408" s="283">
        <v>10</v>
      </c>
      <c r="M408" s="283" t="s">
        <v>3930</v>
      </c>
      <c r="N408" s="283">
        <v>33</v>
      </c>
      <c r="O408" s="283">
        <v>10</v>
      </c>
      <c r="P408" s="283">
        <v>13</v>
      </c>
      <c r="Q408" s="283">
        <v>20</v>
      </c>
      <c r="R408" s="283">
        <v>18</v>
      </c>
      <c r="S408" s="283">
        <v>50</v>
      </c>
      <c r="T408" s="283">
        <v>7</v>
      </c>
      <c r="U408" s="283">
        <v>15</v>
      </c>
      <c r="V408" s="283">
        <v>31</v>
      </c>
      <c r="W408" s="283">
        <v>30</v>
      </c>
      <c r="X408" s="283">
        <v>30</v>
      </c>
      <c r="Y408" s="283">
        <v>82</v>
      </c>
      <c r="Z408" s="283">
        <v>36</v>
      </c>
      <c r="AA408" s="283">
        <v>76</v>
      </c>
      <c r="AB408" s="283">
        <v>7</v>
      </c>
      <c r="AC408" s="283">
        <v>17</v>
      </c>
      <c r="AD408" s="283">
        <v>25</v>
      </c>
      <c r="AE408" s="283">
        <v>55</v>
      </c>
      <c r="AF408" s="283">
        <v>0</v>
      </c>
      <c r="AG408" s="283"/>
      <c r="AH408" s="283"/>
      <c r="AI408" s="283"/>
      <c r="AJ408" s="283">
        <v>0</v>
      </c>
      <c r="AK408" s="283">
        <v>0</v>
      </c>
      <c r="AL408" s="283"/>
      <c r="AM408" s="283"/>
      <c r="AN408" s="283"/>
      <c r="AO408" s="283"/>
      <c r="AP408" s="283"/>
      <c r="AQ408" s="283"/>
      <c r="AR408" s="283">
        <v>2</v>
      </c>
      <c r="AS408" s="283" t="s">
        <v>4035</v>
      </c>
      <c r="AT408" s="283"/>
      <c r="AU408" s="283"/>
      <c r="AV408" s="283"/>
      <c r="AW408" s="283"/>
      <c r="AX408" s="283"/>
      <c r="AY408" s="283">
        <v>15</v>
      </c>
      <c r="AZ408" s="283">
        <v>20</v>
      </c>
      <c r="BA408" s="283">
        <v>0.48</v>
      </c>
      <c r="BB408" s="283">
        <v>0.9</v>
      </c>
      <c r="BC408" s="283">
        <v>0</v>
      </c>
      <c r="BD408" s="283">
        <v>21</v>
      </c>
      <c r="BE408" s="283">
        <v>7</v>
      </c>
      <c r="BF408" s="283">
        <v>0</v>
      </c>
      <c r="BG408" s="283">
        <v>4</v>
      </c>
      <c r="BH408" s="283">
        <v>8</v>
      </c>
      <c r="BI408" s="283">
        <v>6</v>
      </c>
      <c r="BJ408" s="283">
        <v>0</v>
      </c>
      <c r="BK408" s="283">
        <v>0</v>
      </c>
      <c r="BL408" s="283">
        <v>1</v>
      </c>
      <c r="BM408" s="283">
        <v>1</v>
      </c>
      <c r="BN408" s="283">
        <v>0</v>
      </c>
      <c r="BO408" s="283" t="s">
        <v>3904</v>
      </c>
      <c r="BP408" s="283" t="s">
        <v>5001</v>
      </c>
      <c r="BQ408" s="283"/>
      <c r="BR408" s="283" t="s">
        <v>5448</v>
      </c>
      <c r="BS408" s="283" t="s">
        <v>5004</v>
      </c>
    </row>
    <row r="409" spans="1:71">
      <c r="A409" s="283">
        <v>10044011</v>
      </c>
      <c r="B409" s="283" t="s">
        <v>4345</v>
      </c>
      <c r="C409" s="283">
        <v>4</v>
      </c>
      <c r="D409" s="283" t="s">
        <v>53</v>
      </c>
      <c r="E409" s="283" t="s">
        <v>3957</v>
      </c>
      <c r="F409" s="283" t="s">
        <v>3940</v>
      </c>
      <c r="G409" s="283" t="s">
        <v>3922</v>
      </c>
      <c r="H409" s="283">
        <v>20</v>
      </c>
      <c r="I409" s="283">
        <v>0</v>
      </c>
      <c r="J409" s="283">
        <v>1</v>
      </c>
      <c r="K409" s="283">
        <v>2</v>
      </c>
      <c r="L409" s="283">
        <v>15</v>
      </c>
      <c r="M409" s="283" t="s">
        <v>3930</v>
      </c>
      <c r="N409" s="283">
        <v>45</v>
      </c>
      <c r="O409" s="283">
        <v>10</v>
      </c>
      <c r="P409" s="283">
        <v>10</v>
      </c>
      <c r="Q409" s="283">
        <v>20</v>
      </c>
      <c r="R409" s="283">
        <v>18</v>
      </c>
      <c r="S409" s="283">
        <v>50</v>
      </c>
      <c r="T409" s="283">
        <v>7</v>
      </c>
      <c r="U409" s="283">
        <v>15</v>
      </c>
      <c r="V409" s="283">
        <v>19</v>
      </c>
      <c r="W409" s="283">
        <v>30</v>
      </c>
      <c r="X409" s="283">
        <v>31</v>
      </c>
      <c r="Y409" s="283">
        <v>83</v>
      </c>
      <c r="Z409" s="283">
        <v>45</v>
      </c>
      <c r="AA409" s="283">
        <v>85</v>
      </c>
      <c r="AB409" s="283">
        <v>5</v>
      </c>
      <c r="AC409" s="283">
        <v>15</v>
      </c>
      <c r="AD409" s="283">
        <v>22</v>
      </c>
      <c r="AE409" s="283">
        <v>52</v>
      </c>
      <c r="AF409" s="283">
        <v>0</v>
      </c>
      <c r="AG409" s="283"/>
      <c r="AH409" s="283"/>
      <c r="AI409" s="283"/>
      <c r="AJ409" s="283">
        <v>0</v>
      </c>
      <c r="AK409" s="283">
        <v>0</v>
      </c>
      <c r="AL409" s="283"/>
      <c r="AM409" s="283"/>
      <c r="AN409" s="283"/>
      <c r="AO409" s="283"/>
      <c r="AP409" s="283"/>
      <c r="AQ409" s="283"/>
      <c r="AR409" s="283">
        <v>2</v>
      </c>
      <c r="AS409" s="283" t="s">
        <v>774</v>
      </c>
      <c r="AT409" s="283"/>
      <c r="AU409" s="283"/>
      <c r="AV409" s="283"/>
      <c r="AW409" s="283"/>
      <c r="AX409" s="283"/>
      <c r="AY409" s="283">
        <v>10</v>
      </c>
      <c r="AZ409" s="283">
        <v>20</v>
      </c>
      <c r="BA409" s="283">
        <v>0.48</v>
      </c>
      <c r="BB409" s="283">
        <v>0.9</v>
      </c>
      <c r="BC409" s="283">
        <v>0</v>
      </c>
      <c r="BD409" s="283">
        <v>18</v>
      </c>
      <c r="BE409" s="283">
        <v>7</v>
      </c>
      <c r="BF409" s="283">
        <v>0</v>
      </c>
      <c r="BG409" s="283">
        <v>4</v>
      </c>
      <c r="BH409" s="283">
        <v>8</v>
      </c>
      <c r="BI409" s="283">
        <v>6</v>
      </c>
      <c r="BJ409" s="283">
        <v>0</v>
      </c>
      <c r="BK409" s="283">
        <v>10</v>
      </c>
      <c r="BL409" s="283">
        <v>0</v>
      </c>
      <c r="BM409" s="283">
        <v>20</v>
      </c>
      <c r="BN409" s="283">
        <v>0</v>
      </c>
      <c r="BO409" s="283" t="s">
        <v>3904</v>
      </c>
      <c r="BP409" s="283" t="s">
        <v>5001</v>
      </c>
      <c r="BQ409" s="283"/>
      <c r="BR409" s="283" t="s">
        <v>5449</v>
      </c>
      <c r="BS409" s="283" t="s">
        <v>5004</v>
      </c>
    </row>
    <row r="410" spans="1:71">
      <c r="A410" s="283">
        <v>10044111</v>
      </c>
      <c r="B410" s="283" t="s">
        <v>5640</v>
      </c>
      <c r="C410" s="283">
        <v>4</v>
      </c>
      <c r="D410" s="283" t="s">
        <v>3644</v>
      </c>
      <c r="E410" s="283" t="s">
        <v>3957</v>
      </c>
      <c r="F410" s="283" t="s">
        <v>3940</v>
      </c>
      <c r="G410" s="283" t="s">
        <v>3910</v>
      </c>
      <c r="H410" s="283">
        <v>36</v>
      </c>
      <c r="I410" s="283">
        <v>0</v>
      </c>
      <c r="J410" s="283">
        <v>1</v>
      </c>
      <c r="K410" s="283">
        <v>2</v>
      </c>
      <c r="L410" s="283">
        <v>19</v>
      </c>
      <c r="M410" s="283" t="s">
        <v>3930</v>
      </c>
      <c r="N410" s="283">
        <v>16</v>
      </c>
      <c r="O410" s="283">
        <v>10</v>
      </c>
      <c r="P410" s="283">
        <v>8</v>
      </c>
      <c r="Q410" s="283">
        <v>20</v>
      </c>
      <c r="R410" s="283">
        <v>0</v>
      </c>
      <c r="S410" s="283">
        <v>0</v>
      </c>
      <c r="T410" s="283">
        <v>10</v>
      </c>
      <c r="U410" s="283">
        <v>15</v>
      </c>
      <c r="V410" s="283">
        <v>39</v>
      </c>
      <c r="W410" s="283">
        <v>30</v>
      </c>
      <c r="X410" s="283">
        <v>35</v>
      </c>
      <c r="Y410" s="283">
        <v>86</v>
      </c>
      <c r="Z410" s="283">
        <v>15</v>
      </c>
      <c r="AA410" s="283">
        <v>35</v>
      </c>
      <c r="AB410" s="283">
        <v>37</v>
      </c>
      <c r="AC410" s="283">
        <v>62</v>
      </c>
      <c r="AD410" s="283">
        <v>0</v>
      </c>
      <c r="AE410" s="283">
        <v>0</v>
      </c>
      <c r="AF410" s="283">
        <v>0</v>
      </c>
      <c r="AG410" s="283"/>
      <c r="AH410" s="283"/>
      <c r="AI410" s="283"/>
      <c r="AJ410" s="283">
        <v>0</v>
      </c>
      <c r="AK410" s="283">
        <v>0</v>
      </c>
      <c r="AL410" s="283"/>
      <c r="AM410" s="283"/>
      <c r="AN410" s="283"/>
      <c r="AO410" s="283"/>
      <c r="AP410" s="283"/>
      <c r="AQ410" s="283"/>
      <c r="AR410" s="283">
        <v>3</v>
      </c>
      <c r="AS410" s="283" t="s">
        <v>4009</v>
      </c>
      <c r="AT410" s="283" t="s">
        <v>5638</v>
      </c>
      <c r="AU410" s="283"/>
      <c r="AV410" s="283"/>
      <c r="AW410" s="283"/>
      <c r="AX410" s="283"/>
      <c r="AY410" s="283">
        <v>40</v>
      </c>
      <c r="AZ410" s="283">
        <v>25</v>
      </c>
      <c r="BA410" s="283">
        <v>1.2</v>
      </c>
      <c r="BB410" s="283">
        <v>2.4</v>
      </c>
      <c r="BC410" s="283">
        <v>4</v>
      </c>
      <c r="BD410" s="283">
        <v>0</v>
      </c>
      <c r="BE410" s="283">
        <v>7</v>
      </c>
      <c r="BF410" s="283">
        <v>3</v>
      </c>
      <c r="BG410" s="283">
        <v>2</v>
      </c>
      <c r="BH410" s="283">
        <v>2</v>
      </c>
      <c r="BI410" s="283">
        <v>2</v>
      </c>
      <c r="BJ410" s="283">
        <v>0</v>
      </c>
      <c r="BK410" s="283">
        <v>23</v>
      </c>
      <c r="BL410" s="283">
        <v>20</v>
      </c>
      <c r="BM410" s="283">
        <v>22</v>
      </c>
      <c r="BN410" s="283">
        <v>50</v>
      </c>
      <c r="BO410" s="283" t="s">
        <v>3904</v>
      </c>
      <c r="BP410" s="283" t="s">
        <v>5001</v>
      </c>
      <c r="BQ410" s="283" t="s">
        <v>5731</v>
      </c>
      <c r="BR410" s="283"/>
      <c r="BS410" s="283" t="s">
        <v>5004</v>
      </c>
    </row>
    <row r="411" spans="1:71">
      <c r="A411" s="283">
        <v>10044213</v>
      </c>
      <c r="B411" s="283" t="s">
        <v>5694</v>
      </c>
      <c r="C411" s="283">
        <v>5</v>
      </c>
      <c r="D411" s="283" t="s">
        <v>57</v>
      </c>
      <c r="E411" s="283" t="s">
        <v>3896</v>
      </c>
      <c r="F411" s="283" t="s">
        <v>3897</v>
      </c>
      <c r="G411" s="283" t="s">
        <v>3978</v>
      </c>
      <c r="H411" s="283">
        <v>72</v>
      </c>
      <c r="I411" s="283">
        <v>0</v>
      </c>
      <c r="J411" s="283">
        <v>3</v>
      </c>
      <c r="K411" s="283">
        <v>2</v>
      </c>
      <c r="L411" s="283">
        <v>5</v>
      </c>
      <c r="M411" s="283" t="s">
        <v>3899</v>
      </c>
      <c r="N411" s="283">
        <v>21</v>
      </c>
      <c r="O411" s="283">
        <v>30</v>
      </c>
      <c r="P411" s="283">
        <v>82</v>
      </c>
      <c r="Q411" s="283">
        <v>25</v>
      </c>
      <c r="R411" s="283">
        <v>0</v>
      </c>
      <c r="S411" s="283">
        <v>0</v>
      </c>
      <c r="T411" s="283">
        <v>65</v>
      </c>
      <c r="U411" s="283">
        <v>20</v>
      </c>
      <c r="V411" s="283">
        <v>20</v>
      </c>
      <c r="W411" s="283">
        <v>30</v>
      </c>
      <c r="X411" s="283">
        <v>40</v>
      </c>
      <c r="Y411" s="283">
        <v>95</v>
      </c>
      <c r="Z411" s="283">
        <v>18</v>
      </c>
      <c r="AA411" s="283">
        <v>38</v>
      </c>
      <c r="AB411" s="283">
        <v>12</v>
      </c>
      <c r="AC411" s="283">
        <v>37</v>
      </c>
      <c r="AD411" s="283">
        <v>0</v>
      </c>
      <c r="AE411" s="283">
        <v>0</v>
      </c>
      <c r="AF411" s="283">
        <v>0</v>
      </c>
      <c r="AG411" s="283"/>
      <c r="AH411" s="283"/>
      <c r="AI411" s="283"/>
      <c r="AJ411" s="283">
        <v>0</v>
      </c>
      <c r="AK411" s="283">
        <v>0</v>
      </c>
      <c r="AL411" s="283"/>
      <c r="AM411" s="283"/>
      <c r="AN411" s="283"/>
      <c r="AO411" s="283"/>
      <c r="AP411" s="283"/>
      <c r="AQ411" s="283"/>
      <c r="AR411" s="283">
        <v>4</v>
      </c>
      <c r="AS411" s="283" t="s">
        <v>5675</v>
      </c>
      <c r="AT411" s="283"/>
      <c r="AU411" s="283"/>
      <c r="AV411" s="283"/>
      <c r="AW411" s="283" t="s">
        <v>5711</v>
      </c>
      <c r="AX411" s="283"/>
      <c r="AY411" s="283">
        <v>80</v>
      </c>
      <c r="AZ411" s="283">
        <v>125</v>
      </c>
      <c r="BA411" s="283">
        <v>2.5</v>
      </c>
      <c r="BB411" s="283">
        <v>5</v>
      </c>
      <c r="BC411" s="283">
        <v>82</v>
      </c>
      <c r="BD411" s="283">
        <v>0</v>
      </c>
      <c r="BE411" s="283">
        <v>65</v>
      </c>
      <c r="BF411" s="283">
        <v>10</v>
      </c>
      <c r="BG411" s="283">
        <v>50</v>
      </c>
      <c r="BH411" s="283">
        <v>60</v>
      </c>
      <c r="BI411" s="283">
        <v>60</v>
      </c>
      <c r="BJ411" s="283">
        <v>0</v>
      </c>
      <c r="BK411" s="283">
        <v>15</v>
      </c>
      <c r="BL411" s="283">
        <v>15</v>
      </c>
      <c r="BM411" s="283">
        <v>15</v>
      </c>
      <c r="BN411" s="283">
        <v>0</v>
      </c>
      <c r="BO411" s="283" t="s">
        <v>3904</v>
      </c>
      <c r="BP411" s="283" t="s">
        <v>5001</v>
      </c>
      <c r="BQ411" s="283"/>
      <c r="BR411" s="283"/>
      <c r="BS411" s="283" t="s">
        <v>5004</v>
      </c>
    </row>
    <row r="412" spans="1:71">
      <c r="A412" s="283">
        <v>10044312</v>
      </c>
      <c r="B412" s="283" t="s">
        <v>5695</v>
      </c>
      <c r="C412" s="283">
        <v>4</v>
      </c>
      <c r="D412" s="283" t="s">
        <v>54</v>
      </c>
      <c r="E412" s="283" t="s">
        <v>3934</v>
      </c>
      <c r="F412" s="283" t="s">
        <v>3940</v>
      </c>
      <c r="G412" s="283" t="s">
        <v>3905</v>
      </c>
      <c r="H412" s="283">
        <v>28</v>
      </c>
      <c r="I412" s="283">
        <v>0</v>
      </c>
      <c r="J412" s="283">
        <v>1</v>
      </c>
      <c r="K412" s="283">
        <v>2</v>
      </c>
      <c r="L412" s="283">
        <v>10</v>
      </c>
      <c r="M412" s="283" t="s">
        <v>3941</v>
      </c>
      <c r="N412" s="283">
        <v>37</v>
      </c>
      <c r="O412" s="283">
        <v>15</v>
      </c>
      <c r="P412" s="283">
        <v>17</v>
      </c>
      <c r="Q412" s="283">
        <v>30</v>
      </c>
      <c r="R412" s="283">
        <v>25</v>
      </c>
      <c r="S412" s="283">
        <v>35</v>
      </c>
      <c r="T412" s="283">
        <v>20</v>
      </c>
      <c r="U412" s="283">
        <v>25</v>
      </c>
      <c r="V412" s="283">
        <v>27</v>
      </c>
      <c r="W412" s="283">
        <v>30</v>
      </c>
      <c r="X412" s="283">
        <v>34</v>
      </c>
      <c r="Y412" s="283">
        <v>84</v>
      </c>
      <c r="Z412" s="283">
        <v>33</v>
      </c>
      <c r="AA412" s="283">
        <v>69</v>
      </c>
      <c r="AB412" s="283">
        <v>11</v>
      </c>
      <c r="AC412" s="283">
        <v>21</v>
      </c>
      <c r="AD412" s="283">
        <v>20</v>
      </c>
      <c r="AE412" s="283">
        <v>45</v>
      </c>
      <c r="AF412" s="283">
        <v>3</v>
      </c>
      <c r="AG412" s="283">
        <v>3</v>
      </c>
      <c r="AH412" s="283">
        <v>3</v>
      </c>
      <c r="AI412" s="283"/>
      <c r="AJ412" s="283">
        <v>9</v>
      </c>
      <c r="AK412" s="283">
        <v>0</v>
      </c>
      <c r="AL412" s="283"/>
      <c r="AM412" s="283"/>
      <c r="AN412" s="283"/>
      <c r="AO412" s="283"/>
      <c r="AP412" s="283"/>
      <c r="AQ412" s="283"/>
      <c r="AR412" s="283">
        <v>3</v>
      </c>
      <c r="AS412" s="283" t="s">
        <v>3948</v>
      </c>
      <c r="AT412" s="283" t="s">
        <v>4376</v>
      </c>
      <c r="AU412" s="283"/>
      <c r="AV412" s="283"/>
      <c r="AW412" s="283"/>
      <c r="AX412" s="283"/>
      <c r="AY412" s="283">
        <v>25</v>
      </c>
      <c r="AZ412" s="283">
        <v>25</v>
      </c>
      <c r="BA412" s="283">
        <v>0.9</v>
      </c>
      <c r="BB412" s="283">
        <v>1.5</v>
      </c>
      <c r="BC412" s="283">
        <v>9</v>
      </c>
      <c r="BD412" s="283">
        <v>28</v>
      </c>
      <c r="BE412" s="283">
        <v>10</v>
      </c>
      <c r="BF412" s="283">
        <v>14</v>
      </c>
      <c r="BG412" s="283">
        <v>10</v>
      </c>
      <c r="BH412" s="283">
        <v>16</v>
      </c>
      <c r="BI412" s="283">
        <v>10</v>
      </c>
      <c r="BJ412" s="283">
        <v>0</v>
      </c>
      <c r="BK412" s="283">
        <v>2</v>
      </c>
      <c r="BL412" s="283">
        <v>5</v>
      </c>
      <c r="BM412" s="283">
        <v>5</v>
      </c>
      <c r="BN412" s="283">
        <v>0</v>
      </c>
      <c r="BO412" s="283" t="s">
        <v>3904</v>
      </c>
      <c r="BP412" s="283" t="s">
        <v>5001</v>
      </c>
      <c r="BQ412" s="283"/>
      <c r="BR412" s="283"/>
      <c r="BS412" s="283" t="s">
        <v>5004</v>
      </c>
    </row>
    <row r="413" spans="1:71">
      <c r="A413" s="283">
        <v>10044412</v>
      </c>
      <c r="B413" s="283" t="s">
        <v>5696</v>
      </c>
      <c r="C413" s="283">
        <v>4</v>
      </c>
      <c r="D413" s="283" t="s">
        <v>54</v>
      </c>
      <c r="E413" s="283" t="s">
        <v>3934</v>
      </c>
      <c r="F413" s="283" t="s">
        <v>3940</v>
      </c>
      <c r="G413" s="283" t="s">
        <v>559</v>
      </c>
      <c r="H413" s="283">
        <v>28</v>
      </c>
      <c r="I413" s="283">
        <v>0</v>
      </c>
      <c r="J413" s="283">
        <v>1</v>
      </c>
      <c r="K413" s="283">
        <v>2</v>
      </c>
      <c r="L413" s="283">
        <v>25</v>
      </c>
      <c r="M413" s="283" t="s">
        <v>3941</v>
      </c>
      <c r="N413" s="283">
        <v>29</v>
      </c>
      <c r="O413" s="283">
        <v>15</v>
      </c>
      <c r="P413" s="283">
        <v>16</v>
      </c>
      <c r="Q413" s="283">
        <v>30</v>
      </c>
      <c r="R413" s="283">
        <v>15</v>
      </c>
      <c r="S413" s="283">
        <v>30</v>
      </c>
      <c r="T413" s="283">
        <v>22</v>
      </c>
      <c r="U413" s="283">
        <v>25</v>
      </c>
      <c r="V413" s="283">
        <v>30</v>
      </c>
      <c r="W413" s="283">
        <v>30</v>
      </c>
      <c r="X413" s="283">
        <v>35</v>
      </c>
      <c r="Y413" s="283">
        <v>85</v>
      </c>
      <c r="Z413" s="283">
        <v>30</v>
      </c>
      <c r="AA413" s="283">
        <v>66</v>
      </c>
      <c r="AB413" s="283">
        <v>12</v>
      </c>
      <c r="AC413" s="283">
        <v>22</v>
      </c>
      <c r="AD413" s="283">
        <v>25</v>
      </c>
      <c r="AE413" s="283">
        <v>50</v>
      </c>
      <c r="AF413" s="283">
        <v>0</v>
      </c>
      <c r="AG413" s="283"/>
      <c r="AH413" s="283"/>
      <c r="AI413" s="283"/>
      <c r="AJ413" s="283">
        <v>0</v>
      </c>
      <c r="AK413" s="283">
        <v>0</v>
      </c>
      <c r="AL413" s="283"/>
      <c r="AM413" s="283"/>
      <c r="AN413" s="283"/>
      <c r="AO413" s="283"/>
      <c r="AP413" s="283"/>
      <c r="AQ413" s="283"/>
      <c r="AR413" s="283">
        <v>3</v>
      </c>
      <c r="AS413" s="283" t="s">
        <v>5673</v>
      </c>
      <c r="AT413" s="283"/>
      <c r="AU413" s="283"/>
      <c r="AV413" s="283"/>
      <c r="AW413" s="283"/>
      <c r="AX413" s="283"/>
      <c r="AY413" s="283">
        <v>25</v>
      </c>
      <c r="AZ413" s="283">
        <v>30</v>
      </c>
      <c r="BA413" s="283">
        <v>0.8</v>
      </c>
      <c r="BB413" s="283">
        <v>1.3</v>
      </c>
      <c r="BC413" s="283">
        <v>8</v>
      </c>
      <c r="BD413" s="283">
        <v>15</v>
      </c>
      <c r="BE413" s="283">
        <v>11</v>
      </c>
      <c r="BF413" s="283">
        <v>15</v>
      </c>
      <c r="BG413" s="283">
        <v>10</v>
      </c>
      <c r="BH413" s="283">
        <v>16</v>
      </c>
      <c r="BI413" s="283">
        <v>10</v>
      </c>
      <c r="BJ413" s="283">
        <v>0</v>
      </c>
      <c r="BK413" s="283">
        <v>10</v>
      </c>
      <c r="BL413" s="283">
        <v>20</v>
      </c>
      <c r="BM413" s="283">
        <v>15</v>
      </c>
      <c r="BN413" s="283">
        <v>0</v>
      </c>
      <c r="BO413" s="283" t="s">
        <v>3904</v>
      </c>
      <c r="BP413" s="283" t="s">
        <v>5001</v>
      </c>
      <c r="BQ413" s="283"/>
      <c r="BR413" s="283"/>
      <c r="BS413" s="283" t="s">
        <v>5004</v>
      </c>
    </row>
    <row r="414" spans="1:71">
      <c r="A414" s="283">
        <v>10044511</v>
      </c>
      <c r="B414" s="283" t="s">
        <v>5697</v>
      </c>
      <c r="C414" s="283">
        <v>3</v>
      </c>
      <c r="D414" s="283" t="s">
        <v>53</v>
      </c>
      <c r="E414" s="283" t="s">
        <v>3957</v>
      </c>
      <c r="F414" s="283" t="s">
        <v>3940</v>
      </c>
      <c r="G414" s="283" t="s">
        <v>3918</v>
      </c>
      <c r="H414" s="283">
        <v>17</v>
      </c>
      <c r="I414" s="283">
        <v>-1</v>
      </c>
      <c r="J414" s="283">
        <v>1</v>
      </c>
      <c r="K414" s="283">
        <v>2</v>
      </c>
      <c r="L414" s="283">
        <v>18</v>
      </c>
      <c r="M414" s="283" t="s">
        <v>3930</v>
      </c>
      <c r="N414" s="283">
        <v>37</v>
      </c>
      <c r="O414" s="283">
        <v>10</v>
      </c>
      <c r="P414" s="283">
        <v>8</v>
      </c>
      <c r="Q414" s="283">
        <v>20</v>
      </c>
      <c r="R414" s="283">
        <v>16</v>
      </c>
      <c r="S414" s="283">
        <v>50</v>
      </c>
      <c r="T414" s="283">
        <v>7</v>
      </c>
      <c r="U414" s="283">
        <v>15</v>
      </c>
      <c r="V414" s="283">
        <v>27</v>
      </c>
      <c r="W414" s="283">
        <v>30</v>
      </c>
      <c r="X414" s="283">
        <v>30</v>
      </c>
      <c r="Y414" s="283">
        <v>82</v>
      </c>
      <c r="Z414" s="283">
        <v>37</v>
      </c>
      <c r="AA414" s="283">
        <v>77</v>
      </c>
      <c r="AB414" s="283">
        <v>20</v>
      </c>
      <c r="AC414" s="283">
        <v>35</v>
      </c>
      <c r="AD414" s="283">
        <v>35</v>
      </c>
      <c r="AE414" s="283">
        <v>75</v>
      </c>
      <c r="AF414" s="283">
        <v>0</v>
      </c>
      <c r="AG414" s="283"/>
      <c r="AH414" s="283"/>
      <c r="AI414" s="283"/>
      <c r="AJ414" s="283">
        <v>0</v>
      </c>
      <c r="AK414" s="283">
        <v>0</v>
      </c>
      <c r="AL414" s="283"/>
      <c r="AM414" s="283"/>
      <c r="AN414" s="283"/>
      <c r="AO414" s="283"/>
      <c r="AP414" s="283"/>
      <c r="AQ414" s="283"/>
      <c r="AR414" s="283">
        <v>2</v>
      </c>
      <c r="AS414" s="283" t="s">
        <v>5674</v>
      </c>
      <c r="AT414" s="283"/>
      <c r="AU414" s="283"/>
      <c r="AV414" s="283"/>
      <c r="AW414" s="283"/>
      <c r="AX414" s="283"/>
      <c r="AY414" s="283">
        <v>15</v>
      </c>
      <c r="AZ414" s="283">
        <v>25</v>
      </c>
      <c r="BA414" s="283">
        <v>0.48</v>
      </c>
      <c r="BB414" s="283">
        <v>0.9</v>
      </c>
      <c r="BC414" s="283">
        <v>0</v>
      </c>
      <c r="BD414" s="283">
        <v>16</v>
      </c>
      <c r="BE414" s="283">
        <v>7</v>
      </c>
      <c r="BF414" s="283">
        <v>5</v>
      </c>
      <c r="BG414" s="283">
        <v>4</v>
      </c>
      <c r="BH414" s="283">
        <v>8</v>
      </c>
      <c r="BI414" s="283">
        <v>6</v>
      </c>
      <c r="BJ414" s="283">
        <v>0</v>
      </c>
      <c r="BK414" s="283">
        <v>0</v>
      </c>
      <c r="BL414" s="283">
        <v>10</v>
      </c>
      <c r="BM414" s="283">
        <v>15</v>
      </c>
      <c r="BN414" s="283">
        <v>20</v>
      </c>
      <c r="BO414" s="283" t="s">
        <v>3904</v>
      </c>
      <c r="BP414" s="283" t="s">
        <v>5001</v>
      </c>
      <c r="BQ414" s="283"/>
      <c r="BR414" s="283"/>
      <c r="BS414" s="283" t="s">
        <v>5004</v>
      </c>
    </row>
    <row r="415" spans="1:71">
      <c r="A415" s="283">
        <v>10044613</v>
      </c>
      <c r="B415" s="283" t="s">
        <v>177</v>
      </c>
      <c r="C415" s="283">
        <v>4</v>
      </c>
      <c r="D415" s="283" t="s">
        <v>56</v>
      </c>
      <c r="E415" s="283" t="s">
        <v>3896</v>
      </c>
      <c r="F415" s="283" t="s">
        <v>3897</v>
      </c>
      <c r="G415" s="283" t="s">
        <v>3898</v>
      </c>
      <c r="H415" s="283">
        <v>60</v>
      </c>
      <c r="I415" s="283">
        <v>0</v>
      </c>
      <c r="J415" s="283">
        <v>3</v>
      </c>
      <c r="K415" s="283">
        <v>2</v>
      </c>
      <c r="L415" s="283">
        <v>20</v>
      </c>
      <c r="M415" s="283" t="s">
        <v>3899</v>
      </c>
      <c r="N415" s="283">
        <v>27</v>
      </c>
      <c r="O415" s="283">
        <v>25</v>
      </c>
      <c r="P415" s="283">
        <v>60</v>
      </c>
      <c r="Q415" s="283">
        <v>25</v>
      </c>
      <c r="R415" s="283">
        <v>0</v>
      </c>
      <c r="S415" s="283">
        <v>0</v>
      </c>
      <c r="T415" s="283">
        <v>54</v>
      </c>
      <c r="U415" s="283">
        <v>15</v>
      </c>
      <c r="V415" s="283">
        <v>15</v>
      </c>
      <c r="W415" s="283">
        <v>30</v>
      </c>
      <c r="X415" s="283">
        <v>38</v>
      </c>
      <c r="Y415" s="283">
        <v>89</v>
      </c>
      <c r="Z415" s="283">
        <v>30</v>
      </c>
      <c r="AA415" s="283">
        <v>60</v>
      </c>
      <c r="AB415" s="283">
        <v>13</v>
      </c>
      <c r="AC415" s="283">
        <v>38</v>
      </c>
      <c r="AD415" s="283">
        <v>0</v>
      </c>
      <c r="AE415" s="283">
        <v>0</v>
      </c>
      <c r="AF415" s="283">
        <v>0</v>
      </c>
      <c r="AG415" s="283"/>
      <c r="AH415" s="283"/>
      <c r="AI415" s="283"/>
      <c r="AJ415" s="283">
        <v>0</v>
      </c>
      <c r="AK415" s="283">
        <v>0</v>
      </c>
      <c r="AL415" s="283"/>
      <c r="AM415" s="283"/>
      <c r="AN415" s="283"/>
      <c r="AO415" s="283"/>
      <c r="AP415" s="283"/>
      <c r="AQ415" s="283"/>
      <c r="AR415" s="283">
        <v>4</v>
      </c>
      <c r="AS415" s="283" t="s">
        <v>3924</v>
      </c>
      <c r="AT415" s="283"/>
      <c r="AU415" s="283"/>
      <c r="AV415" s="283"/>
      <c r="AW415" s="283" t="s">
        <v>5712</v>
      </c>
      <c r="AX415" s="283"/>
      <c r="AY415" s="283">
        <v>60</v>
      </c>
      <c r="AZ415" s="283">
        <v>110</v>
      </c>
      <c r="BA415" s="283">
        <v>2.8</v>
      </c>
      <c r="BB415" s="283">
        <v>5.0999999999999996</v>
      </c>
      <c r="BC415" s="283">
        <v>65</v>
      </c>
      <c r="BD415" s="283">
        <v>0</v>
      </c>
      <c r="BE415" s="283">
        <v>54</v>
      </c>
      <c r="BF415" s="283">
        <v>8</v>
      </c>
      <c r="BG415" s="283">
        <v>40</v>
      </c>
      <c r="BH415" s="283">
        <v>50</v>
      </c>
      <c r="BI415" s="283">
        <v>40</v>
      </c>
      <c r="BJ415" s="283">
        <v>0</v>
      </c>
      <c r="BK415" s="283">
        <v>10</v>
      </c>
      <c r="BL415" s="283">
        <v>0</v>
      </c>
      <c r="BM415" s="283">
        <v>10</v>
      </c>
      <c r="BN415" s="283">
        <v>0</v>
      </c>
      <c r="BO415" s="283" t="s">
        <v>3904</v>
      </c>
      <c r="BP415" s="283" t="s">
        <v>5001</v>
      </c>
      <c r="BQ415" s="283"/>
      <c r="BR415" s="283"/>
      <c r="BS415" s="283" t="s">
        <v>5004</v>
      </c>
    </row>
    <row r="416" spans="1:71">
      <c r="A416" s="283">
        <v>10044712</v>
      </c>
      <c r="B416" s="283" t="s">
        <v>5723</v>
      </c>
      <c r="C416" s="283">
        <v>3</v>
      </c>
      <c r="D416" s="283" t="s">
        <v>55</v>
      </c>
      <c r="E416" s="283" t="s">
        <v>3934</v>
      </c>
      <c r="F416" s="283" t="s">
        <v>3940</v>
      </c>
      <c r="G416" s="283" t="s">
        <v>3978</v>
      </c>
      <c r="H416" s="283">
        <v>40</v>
      </c>
      <c r="I416" s="283">
        <v>0</v>
      </c>
      <c r="J416" s="283">
        <v>2</v>
      </c>
      <c r="K416" s="283">
        <v>2</v>
      </c>
      <c r="L416" s="283">
        <v>22</v>
      </c>
      <c r="M416" s="283" t="s">
        <v>3941</v>
      </c>
      <c r="N416" s="283">
        <v>33</v>
      </c>
      <c r="O416" s="283">
        <v>20</v>
      </c>
      <c r="P416" s="283">
        <v>34</v>
      </c>
      <c r="Q416" s="283">
        <v>20</v>
      </c>
      <c r="R416" s="283">
        <v>12</v>
      </c>
      <c r="S416" s="283">
        <v>30</v>
      </c>
      <c r="T416" s="283">
        <v>24</v>
      </c>
      <c r="U416" s="283">
        <v>15</v>
      </c>
      <c r="V416" s="283">
        <v>27</v>
      </c>
      <c r="W416" s="283">
        <v>30</v>
      </c>
      <c r="X416" s="283">
        <v>36</v>
      </c>
      <c r="Y416" s="283">
        <v>87</v>
      </c>
      <c r="Z416" s="283">
        <v>33</v>
      </c>
      <c r="AA416" s="283">
        <v>63</v>
      </c>
      <c r="AB416" s="283">
        <v>13</v>
      </c>
      <c r="AC416" s="283">
        <v>29</v>
      </c>
      <c r="AD416" s="283">
        <v>0</v>
      </c>
      <c r="AE416" s="283">
        <v>0</v>
      </c>
      <c r="AF416" s="283">
        <v>3</v>
      </c>
      <c r="AG416" s="283">
        <v>3</v>
      </c>
      <c r="AH416" s="283">
        <v>3</v>
      </c>
      <c r="AI416" s="283"/>
      <c r="AJ416" s="283">
        <v>9</v>
      </c>
      <c r="AK416" s="283">
        <v>0</v>
      </c>
      <c r="AL416" s="283"/>
      <c r="AM416" s="283"/>
      <c r="AN416" s="283"/>
      <c r="AO416" s="283"/>
      <c r="AP416" s="283"/>
      <c r="AQ416" s="283"/>
      <c r="AR416" s="283">
        <v>3</v>
      </c>
      <c r="AS416" s="283" t="s">
        <v>3950</v>
      </c>
      <c r="AT416" s="283"/>
      <c r="AU416" s="283"/>
      <c r="AV416" s="283"/>
      <c r="AW416" s="283"/>
      <c r="AX416" s="283"/>
      <c r="AY416" s="283">
        <v>35</v>
      </c>
      <c r="AZ416" s="283">
        <v>65</v>
      </c>
      <c r="BA416" s="283">
        <v>1.28</v>
      </c>
      <c r="BB416" s="283">
        <v>2.4</v>
      </c>
      <c r="BC416" s="283">
        <v>34</v>
      </c>
      <c r="BD416" s="283">
        <v>6</v>
      </c>
      <c r="BE416" s="283">
        <v>12</v>
      </c>
      <c r="BF416" s="283">
        <v>14</v>
      </c>
      <c r="BG416" s="283">
        <v>30</v>
      </c>
      <c r="BH416" s="283">
        <v>40</v>
      </c>
      <c r="BI416" s="283">
        <v>30</v>
      </c>
      <c r="BJ416" s="283">
        <v>0</v>
      </c>
      <c r="BK416" s="283">
        <v>1</v>
      </c>
      <c r="BL416" s="283">
        <v>1</v>
      </c>
      <c r="BM416" s="283">
        <v>1</v>
      </c>
      <c r="BN416" s="283">
        <v>0</v>
      </c>
      <c r="BO416" s="283" t="s">
        <v>3904</v>
      </c>
      <c r="BP416" s="283" t="s">
        <v>5001</v>
      </c>
      <c r="BQ416" s="283"/>
      <c r="BR416" s="283"/>
      <c r="BS416" s="283" t="s">
        <v>5004</v>
      </c>
    </row>
    <row r="417" spans="1:71">
      <c r="A417" s="283">
        <v>10044813</v>
      </c>
      <c r="B417" s="283" t="s">
        <v>5759</v>
      </c>
      <c r="C417" s="283">
        <v>5</v>
      </c>
      <c r="D417" s="283" t="s">
        <v>57</v>
      </c>
      <c r="E417" s="283" t="s">
        <v>3896</v>
      </c>
      <c r="F417" s="283" t="s">
        <v>3897</v>
      </c>
      <c r="G417" s="283" t="s">
        <v>3978</v>
      </c>
      <c r="H417" s="283">
        <v>84</v>
      </c>
      <c r="I417" s="283">
        <v>0</v>
      </c>
      <c r="J417" s="283">
        <v>4</v>
      </c>
      <c r="K417" s="283">
        <v>3</v>
      </c>
      <c r="L417" s="283">
        <v>5</v>
      </c>
      <c r="M417" s="283" t="s">
        <v>3899</v>
      </c>
      <c r="N417" s="283">
        <v>31</v>
      </c>
      <c r="O417" s="283">
        <v>30</v>
      </c>
      <c r="P417" s="283">
        <v>89</v>
      </c>
      <c r="Q417" s="283">
        <v>25</v>
      </c>
      <c r="R417" s="283">
        <v>0</v>
      </c>
      <c r="S417" s="283">
        <v>0</v>
      </c>
      <c r="T417" s="283">
        <v>84</v>
      </c>
      <c r="U417" s="283">
        <v>20</v>
      </c>
      <c r="V417" s="283">
        <v>51</v>
      </c>
      <c r="W417" s="283">
        <v>30</v>
      </c>
      <c r="X417" s="283">
        <v>40</v>
      </c>
      <c r="Y417" s="283">
        <v>91</v>
      </c>
      <c r="Z417" s="283">
        <v>29</v>
      </c>
      <c r="AA417" s="283">
        <v>49</v>
      </c>
      <c r="AB417" s="283">
        <v>13</v>
      </c>
      <c r="AC417" s="283">
        <v>38</v>
      </c>
      <c r="AD417" s="283">
        <v>0</v>
      </c>
      <c r="AE417" s="283">
        <v>0</v>
      </c>
      <c r="AF417" s="283">
        <v>3</v>
      </c>
      <c r="AG417" s="283">
        <v>3</v>
      </c>
      <c r="AH417" s="283">
        <v>3</v>
      </c>
      <c r="AI417" s="283"/>
      <c r="AJ417" s="283">
        <v>9</v>
      </c>
      <c r="AK417" s="283">
        <v>0</v>
      </c>
      <c r="AL417" s="283"/>
      <c r="AM417" s="283"/>
      <c r="AN417" s="283"/>
      <c r="AO417" s="283"/>
      <c r="AP417" s="283"/>
      <c r="AQ417" s="283"/>
      <c r="AR417" s="283">
        <v>4</v>
      </c>
      <c r="AS417" s="283" t="s">
        <v>3995</v>
      </c>
      <c r="AT417" s="283" t="s">
        <v>3995</v>
      </c>
      <c r="AU417" s="283"/>
      <c r="AV417" s="283"/>
      <c r="AW417" s="283" t="s">
        <v>5784</v>
      </c>
      <c r="AX417" s="283"/>
      <c r="AY417" s="283">
        <v>95</v>
      </c>
      <c r="AZ417" s="283">
        <v>140</v>
      </c>
      <c r="BA417" s="283">
        <v>4.2</v>
      </c>
      <c r="BB417" s="283">
        <v>8.1999999999999993</v>
      </c>
      <c r="BC417" s="283">
        <v>89</v>
      </c>
      <c r="BD417" s="283">
        <v>0</v>
      </c>
      <c r="BE417" s="283">
        <v>84</v>
      </c>
      <c r="BF417" s="283">
        <v>41</v>
      </c>
      <c r="BG417" s="283">
        <v>50</v>
      </c>
      <c r="BH417" s="283">
        <v>60</v>
      </c>
      <c r="BI417" s="283">
        <v>60</v>
      </c>
      <c r="BJ417" s="283">
        <v>0</v>
      </c>
      <c r="BK417" s="283">
        <v>0</v>
      </c>
      <c r="BL417" s="283">
        <v>36</v>
      </c>
      <c r="BM417" s="283">
        <v>44</v>
      </c>
      <c r="BN417" s="283">
        <v>0</v>
      </c>
      <c r="BO417" s="283" t="s">
        <v>3904</v>
      </c>
      <c r="BP417" s="283" t="s">
        <v>5001</v>
      </c>
      <c r="BQ417" s="283"/>
      <c r="BR417" s="283"/>
      <c r="BS417" s="283" t="s">
        <v>5004</v>
      </c>
    </row>
    <row r="418" spans="1:71">
      <c r="A418" s="283">
        <v>10044911</v>
      </c>
      <c r="B418" s="283" t="s">
        <v>5732</v>
      </c>
      <c r="C418" s="283">
        <v>4</v>
      </c>
      <c r="D418" s="283" t="s">
        <v>53</v>
      </c>
      <c r="E418" s="283" t="s">
        <v>3957</v>
      </c>
      <c r="F418" s="283" t="s">
        <v>3940</v>
      </c>
      <c r="G418" s="283" t="s">
        <v>3978</v>
      </c>
      <c r="H418" s="283">
        <v>24</v>
      </c>
      <c r="I418" s="283">
        <v>0</v>
      </c>
      <c r="J418" s="283">
        <v>1</v>
      </c>
      <c r="K418" s="283">
        <v>2</v>
      </c>
      <c r="L418" s="283">
        <v>10</v>
      </c>
      <c r="M418" s="283" t="s">
        <v>3930</v>
      </c>
      <c r="N418" s="283">
        <v>42</v>
      </c>
      <c r="O418" s="283">
        <v>10</v>
      </c>
      <c r="P418" s="283">
        <v>17</v>
      </c>
      <c r="Q418" s="283">
        <v>25</v>
      </c>
      <c r="R418" s="283">
        <v>25</v>
      </c>
      <c r="S418" s="283">
        <v>50</v>
      </c>
      <c r="T418" s="283">
        <v>10</v>
      </c>
      <c r="U418" s="283">
        <v>15</v>
      </c>
      <c r="V418" s="283">
        <v>20</v>
      </c>
      <c r="W418" s="283">
        <v>30</v>
      </c>
      <c r="X418" s="283">
        <v>30</v>
      </c>
      <c r="Y418" s="283">
        <v>82</v>
      </c>
      <c r="Z418" s="283">
        <v>48</v>
      </c>
      <c r="AA418" s="283">
        <v>88</v>
      </c>
      <c r="AB418" s="283">
        <v>9</v>
      </c>
      <c r="AC418" s="283">
        <v>19</v>
      </c>
      <c r="AD418" s="283">
        <v>22</v>
      </c>
      <c r="AE418" s="283">
        <v>52</v>
      </c>
      <c r="AF418" s="283">
        <v>0</v>
      </c>
      <c r="AG418" s="283"/>
      <c r="AH418" s="283"/>
      <c r="AI418" s="283"/>
      <c r="AJ418" s="283">
        <v>0</v>
      </c>
      <c r="AK418" s="283">
        <v>0</v>
      </c>
      <c r="AL418" s="283"/>
      <c r="AM418" s="283"/>
      <c r="AN418" s="283"/>
      <c r="AO418" s="283"/>
      <c r="AP418" s="283"/>
      <c r="AQ418" s="283"/>
      <c r="AR418" s="283">
        <v>2</v>
      </c>
      <c r="AS418" s="283" t="s">
        <v>4185</v>
      </c>
      <c r="AT418" s="283"/>
      <c r="AU418" s="283"/>
      <c r="AV418" s="283"/>
      <c r="AW418" s="283"/>
      <c r="AX418" s="283"/>
      <c r="AY418" s="283">
        <v>10</v>
      </c>
      <c r="AZ418" s="283">
        <v>20</v>
      </c>
      <c r="BA418" s="283">
        <v>0.48</v>
      </c>
      <c r="BB418" s="283">
        <v>0.9</v>
      </c>
      <c r="BC418" s="283">
        <v>0</v>
      </c>
      <c r="BD418" s="283">
        <v>25</v>
      </c>
      <c r="BE418" s="283">
        <v>10</v>
      </c>
      <c r="BF418" s="283">
        <v>0</v>
      </c>
      <c r="BG418" s="283">
        <v>4</v>
      </c>
      <c r="BH418" s="283">
        <v>8</v>
      </c>
      <c r="BI418" s="283">
        <v>6</v>
      </c>
      <c r="BJ418" s="283">
        <v>0</v>
      </c>
      <c r="BK418" s="283">
        <v>0</v>
      </c>
      <c r="BL418" s="283">
        <v>2</v>
      </c>
      <c r="BM418" s="283">
        <v>2</v>
      </c>
      <c r="BN418" s="283">
        <v>0</v>
      </c>
      <c r="BO418" s="283" t="s">
        <v>3904</v>
      </c>
      <c r="BP418" s="283" t="s">
        <v>5001</v>
      </c>
      <c r="BQ418" s="283"/>
      <c r="BR418" s="283"/>
      <c r="BS418" s="283" t="s">
        <v>5004</v>
      </c>
    </row>
    <row r="419" spans="1:71">
      <c r="A419" s="283">
        <v>10045013</v>
      </c>
      <c r="B419" s="283" t="s">
        <v>5733</v>
      </c>
      <c r="C419" s="283">
        <v>5</v>
      </c>
      <c r="D419" s="283" t="s">
        <v>57</v>
      </c>
      <c r="E419" s="283" t="s">
        <v>3896</v>
      </c>
      <c r="F419" s="283" t="s">
        <v>3897</v>
      </c>
      <c r="G419" s="283" t="s">
        <v>3910</v>
      </c>
      <c r="H419" s="283">
        <v>84</v>
      </c>
      <c r="I419" s="283">
        <v>0</v>
      </c>
      <c r="J419" s="283">
        <v>4</v>
      </c>
      <c r="K419" s="283">
        <v>4</v>
      </c>
      <c r="L419" s="283">
        <v>5</v>
      </c>
      <c r="M419" s="283" t="s">
        <v>3899</v>
      </c>
      <c r="N419" s="283">
        <v>26</v>
      </c>
      <c r="O419" s="283">
        <v>30</v>
      </c>
      <c r="P419" s="283">
        <v>85</v>
      </c>
      <c r="Q419" s="283">
        <v>25</v>
      </c>
      <c r="R419" s="283">
        <v>0</v>
      </c>
      <c r="S419" s="283">
        <v>0</v>
      </c>
      <c r="T419" s="283">
        <v>76</v>
      </c>
      <c r="U419" s="283">
        <v>20</v>
      </c>
      <c r="V419" s="283">
        <v>23</v>
      </c>
      <c r="W419" s="283">
        <v>30</v>
      </c>
      <c r="X419" s="283">
        <v>40</v>
      </c>
      <c r="Y419" s="283">
        <v>95</v>
      </c>
      <c r="Z419" s="283">
        <v>26</v>
      </c>
      <c r="AA419" s="283">
        <v>46</v>
      </c>
      <c r="AB419" s="283">
        <v>16</v>
      </c>
      <c r="AC419" s="283">
        <v>36</v>
      </c>
      <c r="AD419" s="283">
        <v>0</v>
      </c>
      <c r="AE419" s="283">
        <v>0</v>
      </c>
      <c r="AF419" s="283">
        <v>0</v>
      </c>
      <c r="AG419" s="283"/>
      <c r="AH419" s="283"/>
      <c r="AI419" s="283"/>
      <c r="AJ419" s="283">
        <v>0</v>
      </c>
      <c r="AK419" s="283">
        <v>0</v>
      </c>
      <c r="AL419" s="283"/>
      <c r="AM419" s="283"/>
      <c r="AN419" s="283"/>
      <c r="AO419" s="283"/>
      <c r="AP419" s="283"/>
      <c r="AQ419" s="283"/>
      <c r="AR419" s="283">
        <v>4</v>
      </c>
      <c r="AS419" s="283" t="s">
        <v>3674</v>
      </c>
      <c r="AT419" s="283"/>
      <c r="AU419" s="283"/>
      <c r="AV419" s="283"/>
      <c r="AW419" s="283" t="s">
        <v>5785</v>
      </c>
      <c r="AX419" s="283"/>
      <c r="AY419" s="283">
        <v>90</v>
      </c>
      <c r="AZ419" s="283">
        <v>130</v>
      </c>
      <c r="BA419" s="283">
        <v>3.2</v>
      </c>
      <c r="BB419" s="283">
        <v>6</v>
      </c>
      <c r="BC419" s="283">
        <v>85</v>
      </c>
      <c r="BD419" s="283">
        <v>0</v>
      </c>
      <c r="BE419" s="283">
        <v>80</v>
      </c>
      <c r="BF419" s="283">
        <v>12</v>
      </c>
      <c r="BG419" s="283">
        <v>50</v>
      </c>
      <c r="BH419" s="283">
        <v>60</v>
      </c>
      <c r="BI419" s="283">
        <v>60</v>
      </c>
      <c r="BJ419" s="283">
        <v>0</v>
      </c>
      <c r="BK419" s="283">
        <v>1</v>
      </c>
      <c r="BL419" s="283">
        <v>0</v>
      </c>
      <c r="BM419" s="283">
        <v>30</v>
      </c>
      <c r="BN419" s="283">
        <v>0</v>
      </c>
      <c r="BO419" s="283" t="s">
        <v>3904</v>
      </c>
      <c r="BP419" s="283" t="s">
        <v>5001</v>
      </c>
      <c r="BQ419" s="283"/>
      <c r="BR419" s="283"/>
      <c r="BS419" s="283" t="s">
        <v>5004</v>
      </c>
    </row>
    <row r="420" spans="1:71">
      <c r="A420" s="283">
        <v>10045112</v>
      </c>
      <c r="B420" s="283" t="s">
        <v>5831</v>
      </c>
      <c r="C420" s="283">
        <v>4</v>
      </c>
      <c r="D420" s="283" t="s">
        <v>55</v>
      </c>
      <c r="E420" s="283" t="s">
        <v>3934</v>
      </c>
      <c r="F420" s="283" t="s">
        <v>3940</v>
      </c>
      <c r="G420" s="283" t="s">
        <v>3905</v>
      </c>
      <c r="H420" s="283">
        <v>42</v>
      </c>
      <c r="I420" s="283">
        <v>2</v>
      </c>
      <c r="J420" s="283">
        <v>0</v>
      </c>
      <c r="K420" s="283">
        <v>3</v>
      </c>
      <c r="L420" s="283">
        <v>5</v>
      </c>
      <c r="M420" s="283" t="s">
        <v>3941</v>
      </c>
      <c r="N420" s="283">
        <v>35</v>
      </c>
      <c r="O420" s="283">
        <v>20</v>
      </c>
      <c r="P420" s="283">
        <v>41</v>
      </c>
      <c r="Q420" s="283">
        <v>20</v>
      </c>
      <c r="R420" s="283">
        <v>30</v>
      </c>
      <c r="S420" s="283">
        <v>35</v>
      </c>
      <c r="T420" s="283">
        <v>35</v>
      </c>
      <c r="U420" s="283">
        <v>15</v>
      </c>
      <c r="V420" s="283">
        <v>29</v>
      </c>
      <c r="W420" s="283">
        <v>30</v>
      </c>
      <c r="X420" s="283">
        <v>36</v>
      </c>
      <c r="Y420" s="283">
        <v>87</v>
      </c>
      <c r="Z420" s="283">
        <v>35</v>
      </c>
      <c r="AA420" s="283">
        <v>75</v>
      </c>
      <c r="AB420" s="283">
        <v>13</v>
      </c>
      <c r="AC420" s="283">
        <v>48</v>
      </c>
      <c r="AD420" s="283">
        <v>0</v>
      </c>
      <c r="AE420" s="283">
        <v>0</v>
      </c>
      <c r="AF420" s="283">
        <v>3</v>
      </c>
      <c r="AG420" s="283">
        <v>3</v>
      </c>
      <c r="AH420" s="283">
        <v>3</v>
      </c>
      <c r="AI420" s="283"/>
      <c r="AJ420" s="283">
        <v>9</v>
      </c>
      <c r="AK420" s="283">
        <v>0</v>
      </c>
      <c r="AL420" s="283"/>
      <c r="AM420" s="283"/>
      <c r="AN420" s="283"/>
      <c r="AO420" s="283"/>
      <c r="AP420" s="283"/>
      <c r="AQ420" s="283"/>
      <c r="AR420" s="283">
        <v>3</v>
      </c>
      <c r="AS420" s="283" t="s">
        <v>3943</v>
      </c>
      <c r="AT420" s="283"/>
      <c r="AU420" s="283"/>
      <c r="AV420" s="283"/>
      <c r="AW420" s="283" t="s">
        <v>5832</v>
      </c>
      <c r="AX420" s="283"/>
      <c r="AY420" s="283">
        <v>40</v>
      </c>
      <c r="AZ420" s="283">
        <v>65</v>
      </c>
      <c r="BA420" s="283">
        <v>1.28</v>
      </c>
      <c r="BB420" s="283">
        <v>2.4</v>
      </c>
      <c r="BC420" s="283">
        <v>41</v>
      </c>
      <c r="BD420" s="283">
        <v>18</v>
      </c>
      <c r="BE420" s="283">
        <v>18</v>
      </c>
      <c r="BF420" s="283">
        <v>15</v>
      </c>
      <c r="BG420" s="283">
        <v>30</v>
      </c>
      <c r="BH420" s="283">
        <v>40</v>
      </c>
      <c r="BI420" s="283">
        <v>30</v>
      </c>
      <c r="BJ420" s="283">
        <v>0</v>
      </c>
      <c r="BK420" s="283">
        <v>0</v>
      </c>
      <c r="BL420" s="283">
        <v>3</v>
      </c>
      <c r="BM420" s="283">
        <v>4</v>
      </c>
      <c r="BN420" s="283">
        <v>0</v>
      </c>
      <c r="BO420" s="283" t="s">
        <v>3904</v>
      </c>
      <c r="BP420" s="283" t="s">
        <v>5001</v>
      </c>
      <c r="BQ420" s="283"/>
      <c r="BR420" s="283"/>
      <c r="BS420" s="283" t="s">
        <v>5004</v>
      </c>
    </row>
    <row r="421" spans="1:71">
      <c r="A421" s="283">
        <v>10045212</v>
      </c>
      <c r="B421" s="283" t="s">
        <v>5760</v>
      </c>
      <c r="C421" s="283">
        <v>4</v>
      </c>
      <c r="D421" s="283" t="s">
        <v>55</v>
      </c>
      <c r="E421" s="283" t="s">
        <v>3934</v>
      </c>
      <c r="F421" s="283" t="s">
        <v>3940</v>
      </c>
      <c r="G421" s="283" t="s">
        <v>3898</v>
      </c>
      <c r="H421" s="283">
        <v>48</v>
      </c>
      <c r="I421" s="283">
        <v>0</v>
      </c>
      <c r="J421" s="283">
        <v>2</v>
      </c>
      <c r="K421" s="283">
        <v>2</v>
      </c>
      <c r="L421" s="283">
        <v>7</v>
      </c>
      <c r="M421" s="283" t="s">
        <v>3941</v>
      </c>
      <c r="N421" s="283">
        <v>31</v>
      </c>
      <c r="O421" s="283">
        <v>20</v>
      </c>
      <c r="P421" s="283">
        <v>34</v>
      </c>
      <c r="Q421" s="283">
        <v>20</v>
      </c>
      <c r="R421" s="283">
        <v>10</v>
      </c>
      <c r="S421" s="283">
        <v>35</v>
      </c>
      <c r="T421" s="283">
        <v>33</v>
      </c>
      <c r="U421" s="283">
        <v>15</v>
      </c>
      <c r="V421" s="283">
        <v>36</v>
      </c>
      <c r="W421" s="283">
        <v>30</v>
      </c>
      <c r="X421" s="283">
        <v>35</v>
      </c>
      <c r="Y421" s="283">
        <v>86</v>
      </c>
      <c r="Z421" s="283">
        <v>30</v>
      </c>
      <c r="AA421" s="283">
        <v>70</v>
      </c>
      <c r="AB421" s="283">
        <v>13</v>
      </c>
      <c r="AC421" s="283">
        <v>39</v>
      </c>
      <c r="AD421" s="283">
        <v>0</v>
      </c>
      <c r="AE421" s="283">
        <v>0</v>
      </c>
      <c r="AF421" s="283">
        <v>0</v>
      </c>
      <c r="AG421" s="283"/>
      <c r="AH421" s="283"/>
      <c r="AI421" s="283"/>
      <c r="AJ421" s="283">
        <v>0</v>
      </c>
      <c r="AK421" s="283">
        <v>0</v>
      </c>
      <c r="AL421" s="283"/>
      <c r="AM421" s="283"/>
      <c r="AN421" s="283"/>
      <c r="AO421" s="283"/>
      <c r="AP421" s="283"/>
      <c r="AQ421" s="283"/>
      <c r="AR421" s="283">
        <v>3</v>
      </c>
      <c r="AS421" s="283" t="s">
        <v>4011</v>
      </c>
      <c r="AT421" s="283"/>
      <c r="AU421" s="283"/>
      <c r="AV421" s="283"/>
      <c r="AW421" s="283"/>
      <c r="AX421" s="283"/>
      <c r="AY421" s="283">
        <v>35</v>
      </c>
      <c r="AZ421" s="283">
        <v>70</v>
      </c>
      <c r="BA421" s="283">
        <v>1.28</v>
      </c>
      <c r="BB421" s="283">
        <v>2.4</v>
      </c>
      <c r="BC421" s="283">
        <v>38</v>
      </c>
      <c r="BD421" s="283">
        <v>5</v>
      </c>
      <c r="BE421" s="283">
        <v>17</v>
      </c>
      <c r="BF421" s="283">
        <v>18</v>
      </c>
      <c r="BG421" s="283">
        <v>30</v>
      </c>
      <c r="BH421" s="283">
        <v>40</v>
      </c>
      <c r="BI421" s="283">
        <v>30</v>
      </c>
      <c r="BJ421" s="283">
        <v>0</v>
      </c>
      <c r="BK421" s="283">
        <v>0</v>
      </c>
      <c r="BL421" s="283">
        <v>3</v>
      </c>
      <c r="BM421" s="283">
        <v>3</v>
      </c>
      <c r="BN421" s="283">
        <v>0</v>
      </c>
      <c r="BO421" s="283" t="s">
        <v>3904</v>
      </c>
      <c r="BP421" s="283" t="s">
        <v>5001</v>
      </c>
      <c r="BQ421" s="283"/>
      <c r="BR421" s="283"/>
      <c r="BS421" s="283" t="s">
        <v>5004</v>
      </c>
    </row>
    <row r="422" spans="1:71">
      <c r="A422" s="283">
        <v>10045311</v>
      </c>
      <c r="B422" s="283" t="s">
        <v>5761</v>
      </c>
      <c r="C422" s="283">
        <v>4</v>
      </c>
      <c r="D422" s="283" t="s">
        <v>53</v>
      </c>
      <c r="E422" s="283" t="s">
        <v>3957</v>
      </c>
      <c r="F422" s="283" t="s">
        <v>3940</v>
      </c>
      <c r="G422" s="283" t="s">
        <v>3905</v>
      </c>
      <c r="H422" s="283">
        <v>16</v>
      </c>
      <c r="I422" s="283">
        <v>0</v>
      </c>
      <c r="J422" s="283">
        <v>2</v>
      </c>
      <c r="K422" s="283">
        <v>2</v>
      </c>
      <c r="L422" s="283">
        <v>15</v>
      </c>
      <c r="M422" s="283" t="s">
        <v>3930</v>
      </c>
      <c r="N422" s="283">
        <v>34</v>
      </c>
      <c r="O422" s="283">
        <v>10</v>
      </c>
      <c r="P422" s="283">
        <v>12</v>
      </c>
      <c r="Q422" s="283">
        <v>20</v>
      </c>
      <c r="R422" s="283">
        <v>28</v>
      </c>
      <c r="S422" s="283">
        <v>50</v>
      </c>
      <c r="T422" s="283">
        <v>7</v>
      </c>
      <c r="U422" s="283">
        <v>15</v>
      </c>
      <c r="V422" s="283">
        <v>15</v>
      </c>
      <c r="W422" s="283">
        <v>30</v>
      </c>
      <c r="X422" s="283">
        <v>30</v>
      </c>
      <c r="Y422" s="283">
        <v>82</v>
      </c>
      <c r="Z422" s="283">
        <v>37</v>
      </c>
      <c r="AA422" s="283">
        <v>77</v>
      </c>
      <c r="AB422" s="283">
        <v>7</v>
      </c>
      <c r="AC422" s="283">
        <v>17</v>
      </c>
      <c r="AD422" s="283">
        <v>21</v>
      </c>
      <c r="AE422" s="283">
        <v>51</v>
      </c>
      <c r="AF422" s="283">
        <v>0</v>
      </c>
      <c r="AG422" s="283"/>
      <c r="AH422" s="283"/>
      <c r="AI422" s="283"/>
      <c r="AJ422" s="283">
        <v>0</v>
      </c>
      <c r="AK422" s="283">
        <v>0</v>
      </c>
      <c r="AL422" s="283"/>
      <c r="AM422" s="283"/>
      <c r="AN422" s="283"/>
      <c r="AO422" s="283"/>
      <c r="AP422" s="283"/>
      <c r="AQ422" s="283"/>
      <c r="AR422" s="283">
        <v>2</v>
      </c>
      <c r="AS422" s="283" t="s">
        <v>3948</v>
      </c>
      <c r="AT422" s="283"/>
      <c r="AU422" s="283"/>
      <c r="AV422" s="283"/>
      <c r="AW422" s="283"/>
      <c r="AX422" s="283"/>
      <c r="AY422" s="283">
        <v>15</v>
      </c>
      <c r="AZ422" s="283">
        <v>20</v>
      </c>
      <c r="BA422" s="283">
        <v>0.48</v>
      </c>
      <c r="BB422" s="283">
        <v>0.9</v>
      </c>
      <c r="BC422" s="283">
        <v>0</v>
      </c>
      <c r="BD422" s="283">
        <v>31</v>
      </c>
      <c r="BE422" s="283">
        <v>7</v>
      </c>
      <c r="BF422" s="283">
        <v>0</v>
      </c>
      <c r="BG422" s="283">
        <v>4</v>
      </c>
      <c r="BH422" s="283">
        <v>8</v>
      </c>
      <c r="BI422" s="283">
        <v>6</v>
      </c>
      <c r="BJ422" s="283">
        <v>0</v>
      </c>
      <c r="BK422" s="283">
        <v>2</v>
      </c>
      <c r="BL422" s="283">
        <v>3</v>
      </c>
      <c r="BM422" s="283">
        <v>2</v>
      </c>
      <c r="BN422" s="283">
        <v>0</v>
      </c>
      <c r="BO422" s="283" t="s">
        <v>3904</v>
      </c>
      <c r="BP422" s="283" t="s">
        <v>5001</v>
      </c>
      <c r="BQ422" s="283"/>
      <c r="BR422" s="283"/>
      <c r="BS422" s="283" t="s">
        <v>5004</v>
      </c>
    </row>
    <row r="423" spans="1:71">
      <c r="A423" s="283">
        <v>10045413</v>
      </c>
      <c r="B423" s="283" t="s">
        <v>5794</v>
      </c>
      <c r="C423" s="283">
        <v>6</v>
      </c>
      <c r="D423" s="283" t="s">
        <v>57</v>
      </c>
      <c r="E423" s="283" t="s">
        <v>3896</v>
      </c>
      <c r="F423" s="283" t="s">
        <v>3897</v>
      </c>
      <c r="G423" s="283" t="s">
        <v>3898</v>
      </c>
      <c r="H423" s="283">
        <v>81</v>
      </c>
      <c r="I423" s="283">
        <v>-1</v>
      </c>
      <c r="J423" s="283">
        <v>5</v>
      </c>
      <c r="K423" s="283">
        <v>6</v>
      </c>
      <c r="L423" s="283">
        <v>6</v>
      </c>
      <c r="M423" s="283" t="s">
        <v>3899</v>
      </c>
      <c r="N423" s="283">
        <v>28.25</v>
      </c>
      <c r="O423" s="283">
        <v>30</v>
      </c>
      <c r="P423" s="283">
        <v>85</v>
      </c>
      <c r="Q423" s="283">
        <v>25</v>
      </c>
      <c r="R423" s="283">
        <v>0</v>
      </c>
      <c r="S423" s="283">
        <v>0</v>
      </c>
      <c r="T423" s="283">
        <v>80</v>
      </c>
      <c r="U423" s="283">
        <v>25</v>
      </c>
      <c r="V423" s="283">
        <v>68</v>
      </c>
      <c r="W423" s="283">
        <v>30</v>
      </c>
      <c r="X423" s="283">
        <v>41</v>
      </c>
      <c r="Y423" s="283">
        <v>92</v>
      </c>
      <c r="Z423" s="283">
        <v>28</v>
      </c>
      <c r="AA423" s="283">
        <v>48</v>
      </c>
      <c r="AB423" s="283">
        <v>15</v>
      </c>
      <c r="AC423" s="283">
        <v>40</v>
      </c>
      <c r="AD423" s="283">
        <v>0</v>
      </c>
      <c r="AE423" s="283">
        <v>0</v>
      </c>
      <c r="AF423" s="283">
        <v>0</v>
      </c>
      <c r="AG423" s="283"/>
      <c r="AH423" s="283"/>
      <c r="AI423" s="283"/>
      <c r="AJ423" s="283">
        <v>0</v>
      </c>
      <c r="AK423" s="283">
        <v>0</v>
      </c>
      <c r="AL423" s="283"/>
      <c r="AM423" s="283"/>
      <c r="AN423" s="283"/>
      <c r="AO423" s="283"/>
      <c r="AP423" s="283"/>
      <c r="AQ423" s="283"/>
      <c r="AR423" s="283">
        <v>4</v>
      </c>
      <c r="AS423" s="283" t="s">
        <v>3980</v>
      </c>
      <c r="AT423" s="283" t="s">
        <v>3735</v>
      </c>
      <c r="AU423" s="283"/>
      <c r="AV423" s="283"/>
      <c r="AW423" s="283" t="s">
        <v>5795</v>
      </c>
      <c r="AX423" s="283"/>
      <c r="AY423" s="283">
        <v>125</v>
      </c>
      <c r="AZ423" s="283">
        <v>175</v>
      </c>
      <c r="BA423" s="283">
        <v>4.8</v>
      </c>
      <c r="BB423" s="283">
        <v>9</v>
      </c>
      <c r="BC423" s="283">
        <v>91</v>
      </c>
      <c r="BD423" s="283">
        <v>0</v>
      </c>
      <c r="BE423" s="283">
        <v>80</v>
      </c>
      <c r="BF423" s="283">
        <v>66</v>
      </c>
      <c r="BG423" s="283">
        <v>50</v>
      </c>
      <c r="BH423" s="283">
        <v>60</v>
      </c>
      <c r="BI423" s="283">
        <v>60</v>
      </c>
      <c r="BJ423" s="283">
        <v>0</v>
      </c>
      <c r="BK423" s="283">
        <v>0</v>
      </c>
      <c r="BL423" s="283">
        <v>23</v>
      </c>
      <c r="BM423" s="283">
        <v>30</v>
      </c>
      <c r="BN423" s="283">
        <v>6</v>
      </c>
      <c r="BO423" s="283" t="s">
        <v>3904</v>
      </c>
      <c r="BP423" s="283" t="s">
        <v>5001</v>
      </c>
      <c r="BQ423" s="283"/>
      <c r="BR423" s="283"/>
      <c r="BS423" s="283" t="s">
        <v>5004</v>
      </c>
    </row>
    <row r="424" spans="1:71">
      <c r="A424" s="283">
        <v>10045513</v>
      </c>
      <c r="B424" s="283" t="s">
        <v>564</v>
      </c>
      <c r="C424" s="283">
        <v>6</v>
      </c>
      <c r="D424" s="283" t="s">
        <v>884</v>
      </c>
      <c r="E424" s="283" t="s">
        <v>3896</v>
      </c>
      <c r="F424" s="283" t="s">
        <v>3897</v>
      </c>
      <c r="G424" s="283" t="s">
        <v>3898</v>
      </c>
      <c r="H424" s="283">
        <v>84</v>
      </c>
      <c r="I424" s="283">
        <v>0</v>
      </c>
      <c r="J424" s="283">
        <v>3</v>
      </c>
      <c r="K424" s="283">
        <v>3</v>
      </c>
      <c r="L424" s="283">
        <v>15</v>
      </c>
      <c r="M424" s="283" t="s">
        <v>3930</v>
      </c>
      <c r="N424" s="283">
        <v>31.5</v>
      </c>
      <c r="O424" s="283">
        <v>30</v>
      </c>
      <c r="P424" s="283">
        <v>0</v>
      </c>
      <c r="Q424" s="283">
        <v>45</v>
      </c>
      <c r="R424" s="283">
        <v>0</v>
      </c>
      <c r="S424" s="283">
        <v>0</v>
      </c>
      <c r="T424" s="283">
        <v>65</v>
      </c>
      <c r="U424" s="283">
        <v>30</v>
      </c>
      <c r="V424" s="283">
        <v>80</v>
      </c>
      <c r="W424" s="283">
        <v>30</v>
      </c>
      <c r="X424" s="283">
        <v>32</v>
      </c>
      <c r="Y424" s="283">
        <v>84</v>
      </c>
      <c r="Z424" s="283">
        <v>29</v>
      </c>
      <c r="AA424" s="283">
        <v>49</v>
      </c>
      <c r="AB424" s="283">
        <v>40</v>
      </c>
      <c r="AC424" s="283">
        <v>65</v>
      </c>
      <c r="AD424" s="283">
        <v>0</v>
      </c>
      <c r="AE424" s="283">
        <v>0</v>
      </c>
      <c r="AF424" s="283">
        <v>20</v>
      </c>
      <c r="AG424" s="283">
        <v>30</v>
      </c>
      <c r="AH424" s="283">
        <v>21</v>
      </c>
      <c r="AI424" s="283">
        <v>12</v>
      </c>
      <c r="AJ424" s="283">
        <v>83</v>
      </c>
      <c r="AK424" s="283">
        <v>0</v>
      </c>
      <c r="AL424" s="283"/>
      <c r="AM424" s="283"/>
      <c r="AN424" s="283"/>
      <c r="AO424" s="283"/>
      <c r="AP424" s="283"/>
      <c r="AQ424" s="283"/>
      <c r="AR424" s="283">
        <v>4</v>
      </c>
      <c r="AS424" s="283" t="s">
        <v>567</v>
      </c>
      <c r="AT424" s="283"/>
      <c r="AU424" s="283"/>
      <c r="AV424" s="283"/>
      <c r="AW424" s="283" t="s">
        <v>5808</v>
      </c>
      <c r="AX424" s="283"/>
      <c r="AY424" s="283">
        <v>95</v>
      </c>
      <c r="AZ424" s="283">
        <v>130</v>
      </c>
      <c r="BA424" s="283">
        <v>3.5</v>
      </c>
      <c r="BB424" s="283">
        <v>5.8</v>
      </c>
      <c r="BC424" s="283">
        <v>3</v>
      </c>
      <c r="BD424" s="283">
        <v>0</v>
      </c>
      <c r="BE424" s="283">
        <v>33</v>
      </c>
      <c r="BF424" s="283">
        <v>124</v>
      </c>
      <c r="BG424" s="283">
        <v>20</v>
      </c>
      <c r="BH424" s="283">
        <v>20</v>
      </c>
      <c r="BI424" s="283">
        <v>40</v>
      </c>
      <c r="BJ424" s="283">
        <v>10</v>
      </c>
      <c r="BK424" s="283">
        <v>3</v>
      </c>
      <c r="BL424" s="283">
        <v>6</v>
      </c>
      <c r="BM424" s="283">
        <v>0</v>
      </c>
      <c r="BN424" s="283">
        <v>13</v>
      </c>
      <c r="BO424" s="283" t="s">
        <v>3904</v>
      </c>
      <c r="BP424" s="283" t="s">
        <v>5001</v>
      </c>
      <c r="BQ424" s="283"/>
      <c r="BR424" s="283"/>
      <c r="BS424" s="283" t="s">
        <v>5004</v>
      </c>
    </row>
    <row r="425" spans="1:71">
      <c r="A425" s="283">
        <v>10045612</v>
      </c>
      <c r="B425" s="283" t="s">
        <v>5796</v>
      </c>
      <c r="C425" s="283">
        <v>4</v>
      </c>
      <c r="D425" s="283" t="s">
        <v>55</v>
      </c>
      <c r="E425" s="283" t="s">
        <v>3934</v>
      </c>
      <c r="F425" s="283" t="s">
        <v>3940</v>
      </c>
      <c r="G425" s="283" t="s">
        <v>559</v>
      </c>
      <c r="H425" s="283">
        <v>52</v>
      </c>
      <c r="I425" s="283">
        <v>0</v>
      </c>
      <c r="J425" s="283">
        <v>2</v>
      </c>
      <c r="K425" s="283">
        <v>3</v>
      </c>
      <c r="L425" s="283">
        <v>10</v>
      </c>
      <c r="M425" s="283" t="s">
        <v>3941</v>
      </c>
      <c r="N425" s="283">
        <v>32.6</v>
      </c>
      <c r="O425" s="283">
        <v>20</v>
      </c>
      <c r="P425" s="283">
        <v>36</v>
      </c>
      <c r="Q425" s="283">
        <v>20</v>
      </c>
      <c r="R425" s="283">
        <v>20</v>
      </c>
      <c r="S425" s="283">
        <v>35</v>
      </c>
      <c r="T425" s="283">
        <v>36</v>
      </c>
      <c r="U425" s="283">
        <v>15</v>
      </c>
      <c r="V425" s="283">
        <v>37</v>
      </c>
      <c r="W425" s="283">
        <v>30</v>
      </c>
      <c r="X425" s="283">
        <v>35</v>
      </c>
      <c r="Y425" s="283">
        <v>86</v>
      </c>
      <c r="Z425" s="283">
        <v>30</v>
      </c>
      <c r="AA425" s="283">
        <v>70</v>
      </c>
      <c r="AB425" s="283">
        <v>15</v>
      </c>
      <c r="AC425" s="283">
        <v>48</v>
      </c>
      <c r="AD425" s="283">
        <v>0</v>
      </c>
      <c r="AE425" s="283">
        <v>0</v>
      </c>
      <c r="AF425" s="283">
        <v>0</v>
      </c>
      <c r="AG425" s="283"/>
      <c r="AH425" s="283"/>
      <c r="AI425" s="283"/>
      <c r="AJ425" s="283">
        <v>0</v>
      </c>
      <c r="AK425" s="283">
        <v>60</v>
      </c>
      <c r="AL425" s="283">
        <v>1500</v>
      </c>
      <c r="AM425" s="283">
        <v>500</v>
      </c>
      <c r="AN425" s="283">
        <v>1000</v>
      </c>
      <c r="AO425" s="283">
        <v>200</v>
      </c>
      <c r="AP425" s="283" t="s">
        <v>3942</v>
      </c>
      <c r="AQ425" s="283">
        <v>15</v>
      </c>
      <c r="AR425" s="283">
        <v>3</v>
      </c>
      <c r="AS425" s="283" t="s">
        <v>3946</v>
      </c>
      <c r="AT425" s="283"/>
      <c r="AU425" s="283"/>
      <c r="AV425" s="283"/>
      <c r="AW425" s="283"/>
      <c r="AX425" s="283"/>
      <c r="AY425" s="283">
        <v>35</v>
      </c>
      <c r="AZ425" s="283">
        <v>65</v>
      </c>
      <c r="BA425" s="283">
        <v>1.28</v>
      </c>
      <c r="BB425" s="283">
        <v>2.6</v>
      </c>
      <c r="BC425" s="283">
        <v>36</v>
      </c>
      <c r="BD425" s="283">
        <v>10</v>
      </c>
      <c r="BE425" s="283">
        <v>18</v>
      </c>
      <c r="BF425" s="283">
        <v>20</v>
      </c>
      <c r="BG425" s="283">
        <v>30</v>
      </c>
      <c r="BH425" s="283">
        <v>40</v>
      </c>
      <c r="BI425" s="283">
        <v>30</v>
      </c>
      <c r="BJ425" s="283">
        <v>0</v>
      </c>
      <c r="BK425" s="283">
        <v>0</v>
      </c>
      <c r="BL425" s="283">
        <v>3</v>
      </c>
      <c r="BM425" s="283">
        <v>4</v>
      </c>
      <c r="BN425" s="283">
        <v>0</v>
      </c>
      <c r="BO425" s="283" t="s">
        <v>3904</v>
      </c>
      <c r="BP425" s="283" t="s">
        <v>5001</v>
      </c>
      <c r="BQ425" s="283"/>
      <c r="BR425" s="283"/>
      <c r="BS425" s="283" t="s">
        <v>5004</v>
      </c>
    </row>
    <row r="426" spans="1:71">
      <c r="A426" s="283">
        <v>10045711</v>
      </c>
      <c r="B426" s="283" t="s">
        <v>5809</v>
      </c>
      <c r="C426" s="283">
        <v>3</v>
      </c>
      <c r="D426" s="283" t="s">
        <v>53</v>
      </c>
      <c r="E426" s="283" t="s">
        <v>3957</v>
      </c>
      <c r="F426" s="283" t="s">
        <v>3940</v>
      </c>
      <c r="G426" s="283" t="s">
        <v>3905</v>
      </c>
      <c r="H426" s="283">
        <v>15</v>
      </c>
      <c r="I426" s="283">
        <v>1</v>
      </c>
      <c r="J426" s="283">
        <v>1</v>
      </c>
      <c r="K426" s="283">
        <v>2</v>
      </c>
      <c r="L426" s="283">
        <v>19</v>
      </c>
      <c r="M426" s="283" t="s">
        <v>3930</v>
      </c>
      <c r="N426" s="283">
        <v>38</v>
      </c>
      <c r="O426" s="283">
        <v>10</v>
      </c>
      <c r="P426" s="283">
        <v>11</v>
      </c>
      <c r="Q426" s="283">
        <v>20</v>
      </c>
      <c r="R426" s="283">
        <v>25</v>
      </c>
      <c r="S426" s="283">
        <v>50</v>
      </c>
      <c r="T426" s="283">
        <v>7</v>
      </c>
      <c r="U426" s="283">
        <v>15</v>
      </c>
      <c r="V426" s="283">
        <v>13</v>
      </c>
      <c r="W426" s="283">
        <v>30</v>
      </c>
      <c r="X426" s="283">
        <v>30</v>
      </c>
      <c r="Y426" s="283">
        <v>82</v>
      </c>
      <c r="Z426" s="283">
        <v>45</v>
      </c>
      <c r="AA426" s="283">
        <v>85</v>
      </c>
      <c r="AB426" s="283">
        <v>6</v>
      </c>
      <c r="AC426" s="283">
        <v>16</v>
      </c>
      <c r="AD426" s="283">
        <v>16</v>
      </c>
      <c r="AE426" s="283">
        <v>46</v>
      </c>
      <c r="AF426" s="283">
        <v>0</v>
      </c>
      <c r="AG426" s="283"/>
      <c r="AH426" s="283"/>
      <c r="AI426" s="283"/>
      <c r="AJ426" s="283">
        <v>0</v>
      </c>
      <c r="AK426" s="283">
        <v>0</v>
      </c>
      <c r="AL426" s="283"/>
      <c r="AM426" s="283"/>
      <c r="AN426" s="283"/>
      <c r="AO426" s="283"/>
      <c r="AP426" s="283"/>
      <c r="AQ426" s="283"/>
      <c r="AR426" s="283">
        <v>2</v>
      </c>
      <c r="AS426" s="283" t="s">
        <v>3960</v>
      </c>
      <c r="AT426" s="283"/>
      <c r="AU426" s="283"/>
      <c r="AV426" s="283"/>
      <c r="AW426" s="283"/>
      <c r="AX426" s="283"/>
      <c r="AY426" s="283">
        <v>15</v>
      </c>
      <c r="AZ426" s="283">
        <v>20</v>
      </c>
      <c r="BA426" s="283">
        <v>0.48</v>
      </c>
      <c r="BB426" s="283">
        <v>0.9</v>
      </c>
      <c r="BC426" s="283">
        <v>0</v>
      </c>
      <c r="BD426" s="283">
        <v>28</v>
      </c>
      <c r="BE426" s="283">
        <v>7</v>
      </c>
      <c r="BF426" s="283">
        <v>0</v>
      </c>
      <c r="BG426" s="283">
        <v>4</v>
      </c>
      <c r="BH426" s="283">
        <v>8</v>
      </c>
      <c r="BI426" s="283">
        <v>6</v>
      </c>
      <c r="BJ426" s="283">
        <v>0</v>
      </c>
      <c r="BK426" s="283">
        <v>1</v>
      </c>
      <c r="BL426" s="283">
        <v>2</v>
      </c>
      <c r="BM426" s="283">
        <v>2</v>
      </c>
      <c r="BN426" s="283">
        <v>0</v>
      </c>
      <c r="BO426" s="283" t="s">
        <v>3904</v>
      </c>
      <c r="BP426" s="283" t="s">
        <v>5001</v>
      </c>
      <c r="BQ426" s="283"/>
      <c r="BR426" s="283"/>
      <c r="BS426" s="283" t="s">
        <v>5004</v>
      </c>
    </row>
    <row r="427" spans="1:71">
      <c r="A427" s="283">
        <v>10045811</v>
      </c>
      <c r="B427" s="283" t="s">
        <v>5833</v>
      </c>
      <c r="C427" s="283">
        <v>4</v>
      </c>
      <c r="D427" s="283" t="s">
        <v>58</v>
      </c>
      <c r="E427" s="283" t="s">
        <v>3957</v>
      </c>
      <c r="F427" s="283" t="s">
        <v>4056</v>
      </c>
      <c r="G427" s="283" t="s">
        <v>4215</v>
      </c>
      <c r="H427" s="283">
        <v>8</v>
      </c>
      <c r="I427" s="283">
        <v>0</v>
      </c>
      <c r="J427" s="283">
        <v>5</v>
      </c>
      <c r="K427" s="283">
        <v>5</v>
      </c>
      <c r="L427" s="283">
        <v>20</v>
      </c>
      <c r="M427" s="283" t="s">
        <v>3930</v>
      </c>
      <c r="N427" s="283">
        <v>12.6</v>
      </c>
      <c r="O427" s="283">
        <v>12</v>
      </c>
      <c r="P427" s="283">
        <v>1</v>
      </c>
      <c r="Q427" s="283">
        <v>20</v>
      </c>
      <c r="R427" s="283">
        <v>15</v>
      </c>
      <c r="S427" s="283">
        <v>50</v>
      </c>
      <c r="T427" s="283">
        <v>5</v>
      </c>
      <c r="U427" s="283">
        <v>15</v>
      </c>
      <c r="V427" s="283">
        <v>0</v>
      </c>
      <c r="W427" s="283">
        <v>0</v>
      </c>
      <c r="X427" s="283">
        <v>33</v>
      </c>
      <c r="Y427" s="283">
        <v>93</v>
      </c>
      <c r="Z427" s="283">
        <v>27</v>
      </c>
      <c r="AA427" s="283">
        <v>57</v>
      </c>
      <c r="AB427" s="283">
        <v>13</v>
      </c>
      <c r="AC427" s="283">
        <v>43</v>
      </c>
      <c r="AD427" s="283">
        <v>0</v>
      </c>
      <c r="AE427" s="283">
        <v>0</v>
      </c>
      <c r="AF427" s="283">
        <v>0</v>
      </c>
      <c r="AG427" s="283"/>
      <c r="AH427" s="283"/>
      <c r="AI427" s="283"/>
      <c r="AJ427" s="283">
        <v>0</v>
      </c>
      <c r="AK427" s="283">
        <v>0</v>
      </c>
      <c r="AL427" s="283"/>
      <c r="AM427" s="283"/>
      <c r="AN427" s="283"/>
      <c r="AO427" s="283"/>
      <c r="AP427" s="283"/>
      <c r="AQ427" s="283"/>
      <c r="AR427" s="283">
        <v>2</v>
      </c>
      <c r="AS427" s="283"/>
      <c r="AT427" s="283"/>
      <c r="AU427" s="283"/>
      <c r="AV427" s="283"/>
      <c r="AW427" s="283" t="s">
        <v>5834</v>
      </c>
      <c r="AX427" s="283"/>
      <c r="AY427" s="283">
        <v>10</v>
      </c>
      <c r="AZ427" s="283">
        <v>20</v>
      </c>
      <c r="BA427" s="283">
        <v>0.5</v>
      </c>
      <c r="BB427" s="283">
        <v>0.4</v>
      </c>
      <c r="BC427" s="283">
        <v>0</v>
      </c>
      <c r="BD427" s="283">
        <v>15</v>
      </c>
      <c r="BE427" s="283">
        <v>5</v>
      </c>
      <c r="BF427" s="283">
        <v>0</v>
      </c>
      <c r="BG427" s="283">
        <v>10</v>
      </c>
      <c r="BH427" s="283">
        <v>10</v>
      </c>
      <c r="BI427" s="283">
        <v>20</v>
      </c>
      <c r="BJ427" s="283">
        <v>0</v>
      </c>
      <c r="BK427" s="283">
        <v>0</v>
      </c>
      <c r="BL427" s="283">
        <v>0</v>
      </c>
      <c r="BM427" s="283">
        <v>0</v>
      </c>
      <c r="BN427" s="283">
        <v>0</v>
      </c>
      <c r="BO427" s="283" t="s">
        <v>3904</v>
      </c>
      <c r="BP427" s="283" t="s">
        <v>5001</v>
      </c>
      <c r="BQ427" s="283"/>
      <c r="BR427" s="283"/>
      <c r="BS427" s="283" t="s">
        <v>5004</v>
      </c>
    </row>
    <row r="428" spans="1:71">
      <c r="A428" s="283">
        <v>10045912</v>
      </c>
      <c r="B428" s="283" t="s">
        <v>5871</v>
      </c>
      <c r="C428" s="283">
        <v>3</v>
      </c>
      <c r="D428" s="283" t="s">
        <v>54</v>
      </c>
      <c r="E428" s="283" t="s">
        <v>3934</v>
      </c>
      <c r="F428" s="283" t="s">
        <v>3940</v>
      </c>
      <c r="G428" s="283" t="s">
        <v>3918</v>
      </c>
      <c r="H428" s="283">
        <v>28</v>
      </c>
      <c r="I428" s="283">
        <v>0</v>
      </c>
      <c r="J428" s="283">
        <v>2</v>
      </c>
      <c r="K428" s="283">
        <v>2</v>
      </c>
      <c r="L428" s="283">
        <v>20</v>
      </c>
      <c r="M428" s="283" t="s">
        <v>3941</v>
      </c>
      <c r="N428" s="283">
        <v>35</v>
      </c>
      <c r="O428" s="283">
        <v>15</v>
      </c>
      <c r="P428" s="283">
        <v>20</v>
      </c>
      <c r="Q428" s="283">
        <v>25</v>
      </c>
      <c r="R428" s="283">
        <v>18</v>
      </c>
      <c r="S428" s="283">
        <v>40</v>
      </c>
      <c r="T428" s="283">
        <v>15</v>
      </c>
      <c r="U428" s="283">
        <v>20</v>
      </c>
      <c r="V428" s="283">
        <v>25</v>
      </c>
      <c r="W428" s="283">
        <v>30</v>
      </c>
      <c r="X428" s="283">
        <v>33</v>
      </c>
      <c r="Y428" s="283">
        <v>85</v>
      </c>
      <c r="Z428" s="283">
        <v>32</v>
      </c>
      <c r="AA428" s="283">
        <v>67</v>
      </c>
      <c r="AB428" s="283">
        <v>8</v>
      </c>
      <c r="AC428" s="283">
        <v>19</v>
      </c>
      <c r="AD428" s="283">
        <v>20</v>
      </c>
      <c r="AE428" s="283">
        <v>60</v>
      </c>
      <c r="AF428" s="283">
        <v>2</v>
      </c>
      <c r="AG428" s="283">
        <v>2</v>
      </c>
      <c r="AH428" s="283">
        <v>2</v>
      </c>
      <c r="AI428" s="283"/>
      <c r="AJ428" s="283">
        <v>6</v>
      </c>
      <c r="AK428" s="283">
        <v>0</v>
      </c>
      <c r="AL428" s="283"/>
      <c r="AM428" s="283"/>
      <c r="AN428" s="283"/>
      <c r="AO428" s="283"/>
      <c r="AP428" s="283"/>
      <c r="AQ428" s="283"/>
      <c r="AR428" s="283">
        <v>3</v>
      </c>
      <c r="AS428" s="283" t="s">
        <v>3950</v>
      </c>
      <c r="AT428" s="283"/>
      <c r="AU428" s="283"/>
      <c r="AV428" s="283"/>
      <c r="AW428" s="283"/>
      <c r="AX428" s="283"/>
      <c r="AY428" s="283">
        <v>25</v>
      </c>
      <c r="AZ428" s="283">
        <v>25</v>
      </c>
      <c r="BA428" s="283">
        <v>0.8</v>
      </c>
      <c r="BB428" s="283">
        <v>1.5</v>
      </c>
      <c r="BC428" s="283">
        <v>10</v>
      </c>
      <c r="BD428" s="283">
        <v>18</v>
      </c>
      <c r="BE428" s="283">
        <v>8</v>
      </c>
      <c r="BF428" s="283">
        <v>18</v>
      </c>
      <c r="BG428" s="283">
        <v>10</v>
      </c>
      <c r="BH428" s="283">
        <v>16</v>
      </c>
      <c r="BI428" s="283">
        <v>10</v>
      </c>
      <c r="BJ428" s="283">
        <v>0</v>
      </c>
      <c r="BK428" s="283">
        <v>1</v>
      </c>
      <c r="BL428" s="283">
        <v>1</v>
      </c>
      <c r="BM428" s="283">
        <v>1</v>
      </c>
      <c r="BN428" s="283">
        <v>0</v>
      </c>
      <c r="BO428" s="283" t="s">
        <v>3904</v>
      </c>
      <c r="BP428" s="283" t="s">
        <v>5001</v>
      </c>
      <c r="BQ428" s="283"/>
      <c r="BR428" s="283"/>
      <c r="BS428" s="283" t="s">
        <v>5004</v>
      </c>
    </row>
    <row r="429" spans="1:71">
      <c r="A429" s="283">
        <v>10046013</v>
      </c>
      <c r="B429" s="283" t="s">
        <v>5872</v>
      </c>
      <c r="C429" s="283">
        <v>4</v>
      </c>
      <c r="D429" s="283" t="s">
        <v>57</v>
      </c>
      <c r="E429" s="283" t="s">
        <v>3896</v>
      </c>
      <c r="F429" s="283" t="s">
        <v>3897</v>
      </c>
      <c r="G429" s="283" t="s">
        <v>3918</v>
      </c>
      <c r="H429" s="283">
        <v>68</v>
      </c>
      <c r="I429" s="283">
        <v>0</v>
      </c>
      <c r="J429" s="283">
        <v>3</v>
      </c>
      <c r="K429" s="283">
        <v>2</v>
      </c>
      <c r="L429" s="283">
        <v>20</v>
      </c>
      <c r="M429" s="283" t="s">
        <v>3899</v>
      </c>
      <c r="N429" s="283">
        <v>21</v>
      </c>
      <c r="O429" s="283">
        <v>30</v>
      </c>
      <c r="P429" s="283">
        <v>73</v>
      </c>
      <c r="Q429" s="283">
        <v>20</v>
      </c>
      <c r="R429" s="283">
        <v>0</v>
      </c>
      <c r="S429" s="283">
        <v>0</v>
      </c>
      <c r="T429" s="283">
        <v>67</v>
      </c>
      <c r="U429" s="283">
        <v>20</v>
      </c>
      <c r="V429" s="283">
        <v>36</v>
      </c>
      <c r="W429" s="283">
        <v>30</v>
      </c>
      <c r="X429" s="283">
        <v>38</v>
      </c>
      <c r="Y429" s="283">
        <v>89</v>
      </c>
      <c r="Z429" s="283">
        <v>15</v>
      </c>
      <c r="AA429" s="283">
        <v>35</v>
      </c>
      <c r="AB429" s="283">
        <v>12</v>
      </c>
      <c r="AC429" s="283">
        <v>37</v>
      </c>
      <c r="AD429" s="283">
        <v>0</v>
      </c>
      <c r="AE429" s="283">
        <v>0</v>
      </c>
      <c r="AF429" s="283">
        <v>3</v>
      </c>
      <c r="AG429" s="283">
        <v>3</v>
      </c>
      <c r="AH429" s="283">
        <v>3</v>
      </c>
      <c r="AI429" s="283">
        <v>3</v>
      </c>
      <c r="AJ429" s="283">
        <v>12</v>
      </c>
      <c r="AK429" s="283">
        <v>0</v>
      </c>
      <c r="AL429" s="283"/>
      <c r="AM429" s="283"/>
      <c r="AN429" s="283"/>
      <c r="AO429" s="283"/>
      <c r="AP429" s="283"/>
      <c r="AQ429" s="283"/>
      <c r="AR429" s="283">
        <v>4</v>
      </c>
      <c r="AS429" s="283" t="s">
        <v>3919</v>
      </c>
      <c r="AT429" s="283"/>
      <c r="AU429" s="283"/>
      <c r="AV429" s="283"/>
      <c r="AW429" s="283" t="s">
        <v>5873</v>
      </c>
      <c r="AX429" s="283"/>
      <c r="AY429" s="283">
        <v>85</v>
      </c>
      <c r="AZ429" s="283">
        <v>120</v>
      </c>
      <c r="BA429" s="283">
        <v>2.5</v>
      </c>
      <c r="BB429" s="283">
        <v>5.2</v>
      </c>
      <c r="BC429" s="283">
        <v>73</v>
      </c>
      <c r="BD429" s="283">
        <v>0</v>
      </c>
      <c r="BE429" s="283">
        <v>67</v>
      </c>
      <c r="BF429" s="283">
        <v>23</v>
      </c>
      <c r="BG429" s="283">
        <v>50</v>
      </c>
      <c r="BH429" s="283">
        <v>60</v>
      </c>
      <c r="BI429" s="283">
        <v>60</v>
      </c>
      <c r="BJ429" s="283">
        <v>0</v>
      </c>
      <c r="BK429" s="283">
        <v>0</v>
      </c>
      <c r="BL429" s="283">
        <v>10</v>
      </c>
      <c r="BM429" s="283">
        <v>15</v>
      </c>
      <c r="BN429" s="283">
        <v>0</v>
      </c>
      <c r="BO429" s="283" t="s">
        <v>3904</v>
      </c>
      <c r="BP429" s="283" t="s">
        <v>5001</v>
      </c>
      <c r="BQ429" s="283"/>
      <c r="BR429" s="283"/>
      <c r="BS429" s="283" t="s">
        <v>5004</v>
      </c>
    </row>
    <row r="430" spans="1:71">
      <c r="A430" s="283">
        <v>10046113</v>
      </c>
      <c r="B430" s="283" t="s">
        <v>5835</v>
      </c>
      <c r="C430" s="283">
        <v>6</v>
      </c>
      <c r="D430" s="283" t="s">
        <v>56</v>
      </c>
      <c r="E430" s="283" t="s">
        <v>3896</v>
      </c>
      <c r="F430" s="283" t="s">
        <v>3897</v>
      </c>
      <c r="G430" s="283" t="s">
        <v>3898</v>
      </c>
      <c r="H430" s="283">
        <v>84</v>
      </c>
      <c r="I430" s="283">
        <v>0</v>
      </c>
      <c r="J430" s="283">
        <v>6</v>
      </c>
      <c r="K430" s="283">
        <v>5</v>
      </c>
      <c r="L430" s="283">
        <v>6</v>
      </c>
      <c r="M430" s="283" t="s">
        <v>3899</v>
      </c>
      <c r="N430" s="283">
        <v>32</v>
      </c>
      <c r="O430" s="283">
        <v>25</v>
      </c>
      <c r="P430" s="283">
        <v>85</v>
      </c>
      <c r="Q430" s="283">
        <v>25</v>
      </c>
      <c r="R430" s="283">
        <v>0</v>
      </c>
      <c r="S430" s="283">
        <v>0</v>
      </c>
      <c r="T430" s="283">
        <v>82</v>
      </c>
      <c r="U430" s="283">
        <v>25</v>
      </c>
      <c r="V430" s="283">
        <v>43</v>
      </c>
      <c r="W430" s="283">
        <v>30</v>
      </c>
      <c r="X430" s="283">
        <v>39</v>
      </c>
      <c r="Y430" s="283">
        <v>95</v>
      </c>
      <c r="Z430" s="283">
        <v>30</v>
      </c>
      <c r="AA430" s="283">
        <v>50</v>
      </c>
      <c r="AB430" s="283">
        <v>17</v>
      </c>
      <c r="AC430" s="283">
        <v>42</v>
      </c>
      <c r="AD430" s="283">
        <v>0</v>
      </c>
      <c r="AE430" s="283">
        <v>0</v>
      </c>
      <c r="AF430" s="283">
        <v>0</v>
      </c>
      <c r="AG430" s="283"/>
      <c r="AH430" s="283"/>
      <c r="AI430" s="283"/>
      <c r="AJ430" s="283">
        <v>0</v>
      </c>
      <c r="AK430" s="283">
        <v>0</v>
      </c>
      <c r="AL430" s="283"/>
      <c r="AM430" s="283"/>
      <c r="AN430" s="283"/>
      <c r="AO430" s="283"/>
      <c r="AP430" s="283"/>
      <c r="AQ430" s="283"/>
      <c r="AR430" s="283">
        <v>4</v>
      </c>
      <c r="AS430" s="283" t="s">
        <v>3914</v>
      </c>
      <c r="AT430" s="283" t="s">
        <v>3915</v>
      </c>
      <c r="AU430" s="283"/>
      <c r="AV430" s="283"/>
      <c r="AW430" s="283" t="s">
        <v>5836</v>
      </c>
      <c r="AX430" s="283"/>
      <c r="AY430" s="283">
        <v>130</v>
      </c>
      <c r="AZ430" s="283">
        <v>175</v>
      </c>
      <c r="BA430" s="283">
        <v>4.8</v>
      </c>
      <c r="BB430" s="283">
        <v>9.1</v>
      </c>
      <c r="BC430" s="283">
        <v>91</v>
      </c>
      <c r="BD430" s="283">
        <v>0</v>
      </c>
      <c r="BE430" s="283">
        <v>82</v>
      </c>
      <c r="BF430" s="283">
        <v>29</v>
      </c>
      <c r="BG430" s="283">
        <v>40</v>
      </c>
      <c r="BH430" s="283">
        <v>50</v>
      </c>
      <c r="BI430" s="283">
        <v>40</v>
      </c>
      <c r="BJ430" s="283">
        <v>0</v>
      </c>
      <c r="BK430" s="283">
        <v>0</v>
      </c>
      <c r="BL430" s="283">
        <v>16</v>
      </c>
      <c r="BM430" s="283">
        <v>25</v>
      </c>
      <c r="BN430" s="283">
        <v>0</v>
      </c>
      <c r="BO430" s="283" t="s">
        <v>3904</v>
      </c>
      <c r="BP430" s="283" t="s">
        <v>5001</v>
      </c>
      <c r="BQ430" s="283"/>
      <c r="BR430" s="283"/>
      <c r="BS430" s="283" t="s">
        <v>5004</v>
      </c>
    </row>
    <row r="431" spans="1:71">
      <c r="A431" s="283">
        <v>10046212</v>
      </c>
      <c r="B431" s="283" t="s">
        <v>5837</v>
      </c>
      <c r="C431" s="283">
        <v>3</v>
      </c>
      <c r="D431" s="283" t="s">
        <v>54</v>
      </c>
      <c r="E431" s="283" t="s">
        <v>3934</v>
      </c>
      <c r="F431" s="283" t="s">
        <v>3940</v>
      </c>
      <c r="G431" s="283" t="s">
        <v>3905</v>
      </c>
      <c r="H431" s="283">
        <v>25</v>
      </c>
      <c r="I431" s="283">
        <v>-1</v>
      </c>
      <c r="J431" s="283">
        <v>1</v>
      </c>
      <c r="K431" s="283">
        <v>3</v>
      </c>
      <c r="L431" s="283">
        <v>13</v>
      </c>
      <c r="M431" s="283" t="s">
        <v>3941</v>
      </c>
      <c r="N431" s="283">
        <v>36</v>
      </c>
      <c r="O431" s="283">
        <v>15</v>
      </c>
      <c r="P431" s="283">
        <v>16</v>
      </c>
      <c r="Q431" s="283">
        <v>25</v>
      </c>
      <c r="R431" s="283">
        <v>18</v>
      </c>
      <c r="S431" s="283">
        <v>40</v>
      </c>
      <c r="T431" s="283">
        <v>9</v>
      </c>
      <c r="U431" s="283">
        <v>20</v>
      </c>
      <c r="V431" s="283">
        <v>13</v>
      </c>
      <c r="W431" s="283">
        <v>30</v>
      </c>
      <c r="X431" s="283">
        <v>34</v>
      </c>
      <c r="Y431" s="283">
        <v>84</v>
      </c>
      <c r="Z431" s="283">
        <v>40</v>
      </c>
      <c r="AA431" s="283">
        <v>75</v>
      </c>
      <c r="AB431" s="283">
        <v>10</v>
      </c>
      <c r="AC431" s="283">
        <v>20</v>
      </c>
      <c r="AD431" s="283">
        <v>20</v>
      </c>
      <c r="AE431" s="283">
        <v>60</v>
      </c>
      <c r="AF431" s="283">
        <v>2</v>
      </c>
      <c r="AG431" s="283">
        <v>2</v>
      </c>
      <c r="AH431" s="283">
        <v>2</v>
      </c>
      <c r="AI431" s="283"/>
      <c r="AJ431" s="283">
        <v>6</v>
      </c>
      <c r="AK431" s="283">
        <v>0</v>
      </c>
      <c r="AL431" s="283"/>
      <c r="AM431" s="283"/>
      <c r="AN431" s="283"/>
      <c r="AO431" s="283"/>
      <c r="AP431" s="283"/>
      <c r="AQ431" s="283"/>
      <c r="AR431" s="283">
        <v>3</v>
      </c>
      <c r="AS431" s="283" t="s">
        <v>3909</v>
      </c>
      <c r="AT431" s="283"/>
      <c r="AU431" s="283"/>
      <c r="AV431" s="283"/>
      <c r="AW431" s="283"/>
      <c r="AX431" s="283"/>
      <c r="AY431" s="283">
        <v>25</v>
      </c>
      <c r="AZ431" s="283">
        <v>25</v>
      </c>
      <c r="BA431" s="283">
        <v>0.8</v>
      </c>
      <c r="BB431" s="283">
        <v>1.5</v>
      </c>
      <c r="BC431" s="283">
        <v>8</v>
      </c>
      <c r="BD431" s="283">
        <v>21</v>
      </c>
      <c r="BE431" s="283">
        <v>5</v>
      </c>
      <c r="BF431" s="283">
        <v>7</v>
      </c>
      <c r="BG431" s="283">
        <v>10</v>
      </c>
      <c r="BH431" s="283">
        <v>16</v>
      </c>
      <c r="BI431" s="283">
        <v>10</v>
      </c>
      <c r="BJ431" s="283">
        <v>0</v>
      </c>
      <c r="BK431" s="283">
        <v>0</v>
      </c>
      <c r="BL431" s="283">
        <v>2</v>
      </c>
      <c r="BM431" s="283">
        <v>1</v>
      </c>
      <c r="BN431" s="283">
        <v>0</v>
      </c>
      <c r="BO431" s="283" t="s">
        <v>3904</v>
      </c>
      <c r="BP431" s="283" t="s">
        <v>5001</v>
      </c>
      <c r="BQ431" s="283"/>
      <c r="BR431" s="283"/>
      <c r="BS431" s="283" t="s">
        <v>5004</v>
      </c>
    </row>
    <row r="432" spans="1:71">
      <c r="A432" s="283">
        <v>10046311</v>
      </c>
      <c r="B432" s="283" t="s">
        <v>5838</v>
      </c>
      <c r="C432" s="283">
        <v>4</v>
      </c>
      <c r="D432" s="283" t="s">
        <v>58</v>
      </c>
      <c r="E432" s="283" t="s">
        <v>3957</v>
      </c>
      <c r="F432" s="283" t="s">
        <v>4056</v>
      </c>
      <c r="G432" s="283" t="s">
        <v>4196</v>
      </c>
      <c r="H432" s="283">
        <v>12</v>
      </c>
      <c r="I432" s="283">
        <v>0</v>
      </c>
      <c r="J432" s="283">
        <v>5</v>
      </c>
      <c r="K432" s="283">
        <v>4</v>
      </c>
      <c r="L432" s="283">
        <v>15</v>
      </c>
      <c r="M432" s="283" t="s">
        <v>3930</v>
      </c>
      <c r="N432" s="283">
        <v>19.399999999999999</v>
      </c>
      <c r="O432" s="283">
        <v>12</v>
      </c>
      <c r="P432" s="283">
        <v>5</v>
      </c>
      <c r="Q432" s="283">
        <v>20</v>
      </c>
      <c r="R432" s="283">
        <v>24</v>
      </c>
      <c r="S432" s="283">
        <v>50</v>
      </c>
      <c r="T432" s="283">
        <v>10</v>
      </c>
      <c r="U432" s="283">
        <v>15</v>
      </c>
      <c r="V432" s="283">
        <v>0</v>
      </c>
      <c r="W432" s="283">
        <v>0</v>
      </c>
      <c r="X432" s="283">
        <v>31</v>
      </c>
      <c r="Y432" s="283">
        <v>90</v>
      </c>
      <c r="Z432" s="283">
        <v>20</v>
      </c>
      <c r="AA432" s="283">
        <v>40</v>
      </c>
      <c r="AB432" s="283">
        <v>11</v>
      </c>
      <c r="AC432" s="283">
        <v>41</v>
      </c>
      <c r="AD432" s="283">
        <v>0</v>
      </c>
      <c r="AE432" s="283">
        <v>0</v>
      </c>
      <c r="AF432" s="283">
        <v>0</v>
      </c>
      <c r="AG432" s="283"/>
      <c r="AH432" s="283"/>
      <c r="AI432" s="283"/>
      <c r="AJ432" s="283">
        <v>0</v>
      </c>
      <c r="AK432" s="283">
        <v>0</v>
      </c>
      <c r="AL432" s="283"/>
      <c r="AM432" s="283"/>
      <c r="AN432" s="283"/>
      <c r="AO432" s="283"/>
      <c r="AP432" s="283"/>
      <c r="AQ432" s="283"/>
      <c r="AR432" s="283">
        <v>2</v>
      </c>
      <c r="AS432" s="283" t="s">
        <v>4009</v>
      </c>
      <c r="AT432" s="283"/>
      <c r="AU432" s="283"/>
      <c r="AV432" s="283"/>
      <c r="AW432" s="283"/>
      <c r="AX432" s="283"/>
      <c r="AY432" s="283">
        <v>15</v>
      </c>
      <c r="AZ432" s="283">
        <v>20</v>
      </c>
      <c r="BA432" s="283">
        <v>0.6</v>
      </c>
      <c r="BB432" s="283">
        <v>0.5</v>
      </c>
      <c r="BC432" s="283">
        <v>0</v>
      </c>
      <c r="BD432" s="283">
        <v>24</v>
      </c>
      <c r="BE432" s="283">
        <v>10</v>
      </c>
      <c r="BF432" s="283">
        <v>0</v>
      </c>
      <c r="BG432" s="283">
        <v>10</v>
      </c>
      <c r="BH432" s="283">
        <v>10</v>
      </c>
      <c r="BI432" s="283">
        <v>20</v>
      </c>
      <c r="BJ432" s="283">
        <v>0</v>
      </c>
      <c r="BK432" s="283">
        <v>3</v>
      </c>
      <c r="BL432" s="283">
        <v>0</v>
      </c>
      <c r="BM432" s="283">
        <v>2</v>
      </c>
      <c r="BN432" s="283">
        <v>0</v>
      </c>
      <c r="BO432" s="283" t="s">
        <v>3904</v>
      </c>
      <c r="BP432" s="283" t="s">
        <v>5001</v>
      </c>
      <c r="BQ432" s="283"/>
      <c r="BR432" s="283"/>
      <c r="BS432" s="283" t="s">
        <v>5004</v>
      </c>
    </row>
    <row r="433" spans="1:71">
      <c r="A433" s="283">
        <v>10046413</v>
      </c>
      <c r="B433" s="283" t="s">
        <v>910</v>
      </c>
      <c r="C433" s="283">
        <v>6</v>
      </c>
      <c r="D433" s="283" t="s">
        <v>57</v>
      </c>
      <c r="E433" s="283" t="s">
        <v>3896</v>
      </c>
      <c r="F433" s="283" t="s">
        <v>3897</v>
      </c>
      <c r="G433" s="283" t="s">
        <v>3918</v>
      </c>
      <c r="H433" s="283">
        <v>80</v>
      </c>
      <c r="I433" s="283">
        <v>0</v>
      </c>
      <c r="J433" s="283">
        <v>2</v>
      </c>
      <c r="K433" s="283">
        <v>4</v>
      </c>
      <c r="L433" s="283">
        <v>8</v>
      </c>
      <c r="M433" s="283" t="s">
        <v>3899</v>
      </c>
      <c r="N433" s="283">
        <v>23</v>
      </c>
      <c r="O433" s="283">
        <v>30</v>
      </c>
      <c r="P433" s="283">
        <v>98</v>
      </c>
      <c r="Q433" s="283">
        <v>25</v>
      </c>
      <c r="R433" s="283">
        <v>0</v>
      </c>
      <c r="S433" s="283">
        <v>0</v>
      </c>
      <c r="T433" s="283">
        <v>75</v>
      </c>
      <c r="U433" s="283">
        <v>20</v>
      </c>
      <c r="V433" s="283">
        <v>35</v>
      </c>
      <c r="W433" s="283">
        <v>30</v>
      </c>
      <c r="X433" s="283">
        <v>38</v>
      </c>
      <c r="Y433" s="283">
        <v>89</v>
      </c>
      <c r="Z433" s="283">
        <v>18</v>
      </c>
      <c r="AA433" s="283">
        <v>38</v>
      </c>
      <c r="AB433" s="283">
        <v>12</v>
      </c>
      <c r="AC433" s="283">
        <v>37</v>
      </c>
      <c r="AD433" s="283">
        <v>0</v>
      </c>
      <c r="AE433" s="283">
        <v>0</v>
      </c>
      <c r="AF433" s="283">
        <v>0</v>
      </c>
      <c r="AG433" s="283"/>
      <c r="AH433" s="283"/>
      <c r="AI433" s="283"/>
      <c r="AJ433" s="283">
        <v>0</v>
      </c>
      <c r="AK433" s="283">
        <v>0</v>
      </c>
      <c r="AL433" s="283"/>
      <c r="AM433" s="283"/>
      <c r="AN433" s="283"/>
      <c r="AO433" s="283"/>
      <c r="AP433" s="283"/>
      <c r="AQ433" s="283"/>
      <c r="AR433" s="283">
        <v>4</v>
      </c>
      <c r="AS433" s="283" t="s">
        <v>5868</v>
      </c>
      <c r="AT433" s="283"/>
      <c r="AU433" s="283"/>
      <c r="AV433" s="283"/>
      <c r="AW433" s="283" t="s">
        <v>5874</v>
      </c>
      <c r="AX433" s="283"/>
      <c r="AY433" s="283">
        <v>100</v>
      </c>
      <c r="AZ433" s="283">
        <v>185</v>
      </c>
      <c r="BA433" s="283">
        <v>3.7</v>
      </c>
      <c r="BB433" s="283">
        <v>8.1</v>
      </c>
      <c r="BC433" s="283">
        <v>98</v>
      </c>
      <c r="BD433" s="283">
        <v>0</v>
      </c>
      <c r="BE433" s="283">
        <v>75</v>
      </c>
      <c r="BF433" s="283">
        <v>23</v>
      </c>
      <c r="BG433" s="283">
        <v>50</v>
      </c>
      <c r="BH433" s="283">
        <v>60</v>
      </c>
      <c r="BI433" s="283">
        <v>60</v>
      </c>
      <c r="BJ433" s="283">
        <v>0</v>
      </c>
      <c r="BK433" s="283">
        <v>5</v>
      </c>
      <c r="BL433" s="283">
        <v>30</v>
      </c>
      <c r="BM433" s="283">
        <v>30</v>
      </c>
      <c r="BN433" s="283">
        <v>0</v>
      </c>
      <c r="BO433" s="283" t="s">
        <v>3904</v>
      </c>
      <c r="BP433" s="283" t="s">
        <v>5001</v>
      </c>
      <c r="BQ433" s="283"/>
      <c r="BR433" s="283"/>
      <c r="BS433" s="283" t="s">
        <v>5004</v>
      </c>
    </row>
    <row r="434" spans="1:71">
      <c r="A434" s="283">
        <v>10046512</v>
      </c>
      <c r="B434" s="283" t="s">
        <v>5875</v>
      </c>
      <c r="C434" s="283">
        <v>3</v>
      </c>
      <c r="D434" s="283" t="s">
        <v>54</v>
      </c>
      <c r="E434" s="283" t="s">
        <v>3934</v>
      </c>
      <c r="F434" s="283" t="s">
        <v>3940</v>
      </c>
      <c r="G434" s="283" t="s">
        <v>4029</v>
      </c>
      <c r="H434" s="283">
        <v>28</v>
      </c>
      <c r="I434" s="283">
        <v>0</v>
      </c>
      <c r="J434" s="283">
        <v>2</v>
      </c>
      <c r="K434" s="283">
        <v>2</v>
      </c>
      <c r="L434" s="283">
        <v>15</v>
      </c>
      <c r="M434" s="283" t="s">
        <v>3941</v>
      </c>
      <c r="N434" s="283">
        <v>31</v>
      </c>
      <c r="O434" s="283">
        <v>15</v>
      </c>
      <c r="P434" s="283">
        <v>20</v>
      </c>
      <c r="Q434" s="283">
        <v>30</v>
      </c>
      <c r="R434" s="283">
        <v>0</v>
      </c>
      <c r="S434" s="283">
        <v>0</v>
      </c>
      <c r="T434" s="283">
        <v>27</v>
      </c>
      <c r="U434" s="283">
        <v>20</v>
      </c>
      <c r="V434" s="283">
        <v>30</v>
      </c>
      <c r="W434" s="283">
        <v>30</v>
      </c>
      <c r="X434" s="283">
        <v>35</v>
      </c>
      <c r="Y434" s="283">
        <v>85</v>
      </c>
      <c r="Z434" s="283">
        <v>31</v>
      </c>
      <c r="AA434" s="283">
        <v>67</v>
      </c>
      <c r="AB434" s="283">
        <v>12</v>
      </c>
      <c r="AC434" s="283">
        <v>22</v>
      </c>
      <c r="AD434" s="283">
        <v>25</v>
      </c>
      <c r="AE434" s="283">
        <v>55</v>
      </c>
      <c r="AF434" s="283">
        <v>0</v>
      </c>
      <c r="AG434" s="283"/>
      <c r="AH434" s="283"/>
      <c r="AI434" s="283"/>
      <c r="AJ434" s="283">
        <v>0</v>
      </c>
      <c r="AK434" s="283">
        <v>0</v>
      </c>
      <c r="AL434" s="283"/>
      <c r="AM434" s="283"/>
      <c r="AN434" s="283"/>
      <c r="AO434" s="283"/>
      <c r="AP434" s="283"/>
      <c r="AQ434" s="283"/>
      <c r="AR434" s="283">
        <v>3</v>
      </c>
      <c r="AS434" s="283" t="s">
        <v>3924</v>
      </c>
      <c r="AT434" s="283"/>
      <c r="AU434" s="283"/>
      <c r="AV434" s="283"/>
      <c r="AW434" s="283"/>
      <c r="AX434" s="283"/>
      <c r="AY434" s="283">
        <v>25</v>
      </c>
      <c r="AZ434" s="283">
        <v>25</v>
      </c>
      <c r="BA434" s="283">
        <v>0.8</v>
      </c>
      <c r="BB434" s="283">
        <v>1.2</v>
      </c>
      <c r="BC434" s="283">
        <v>10</v>
      </c>
      <c r="BD434" s="283">
        <v>0</v>
      </c>
      <c r="BE434" s="283">
        <v>14</v>
      </c>
      <c r="BF434" s="283">
        <v>15</v>
      </c>
      <c r="BG434" s="283">
        <v>10</v>
      </c>
      <c r="BH434" s="283">
        <v>16</v>
      </c>
      <c r="BI434" s="283">
        <v>10</v>
      </c>
      <c r="BJ434" s="283">
        <v>0</v>
      </c>
      <c r="BK434" s="283">
        <v>10</v>
      </c>
      <c r="BL434" s="283">
        <v>0</v>
      </c>
      <c r="BM434" s="283">
        <v>10</v>
      </c>
      <c r="BN434" s="283">
        <v>0</v>
      </c>
      <c r="BO434" s="283" t="s">
        <v>3904</v>
      </c>
      <c r="BP434" s="283" t="s">
        <v>5001</v>
      </c>
      <c r="BQ434" s="283"/>
      <c r="BR434" s="283"/>
      <c r="BS434" s="283" t="s">
        <v>5004</v>
      </c>
    </row>
    <row r="435" spans="1:71">
      <c r="A435" s="283">
        <v>10046711</v>
      </c>
      <c r="B435" s="283" t="s">
        <v>5876</v>
      </c>
      <c r="C435" s="283">
        <v>4</v>
      </c>
      <c r="D435" s="283" t="s">
        <v>3649</v>
      </c>
      <c r="E435" s="283" t="s">
        <v>3957</v>
      </c>
      <c r="F435" s="283" t="s">
        <v>3897</v>
      </c>
      <c r="G435" s="283" t="s">
        <v>3955</v>
      </c>
      <c r="H435" s="283">
        <v>20</v>
      </c>
      <c r="I435" s="283">
        <v>0</v>
      </c>
      <c r="J435" s="283">
        <v>2</v>
      </c>
      <c r="K435" s="283">
        <v>5</v>
      </c>
      <c r="L435" s="283">
        <v>20</v>
      </c>
      <c r="M435" s="283" t="s">
        <v>3930</v>
      </c>
      <c r="N435" s="283">
        <v>39</v>
      </c>
      <c r="O435" s="283">
        <v>30</v>
      </c>
      <c r="P435" s="283">
        <v>12</v>
      </c>
      <c r="Q435" s="283">
        <v>25</v>
      </c>
      <c r="R435" s="283">
        <v>1</v>
      </c>
      <c r="S435" s="283">
        <v>0</v>
      </c>
      <c r="T435" s="283">
        <v>9</v>
      </c>
      <c r="U435" s="283">
        <v>15</v>
      </c>
      <c r="V435" s="283">
        <v>30</v>
      </c>
      <c r="W435" s="283">
        <v>30</v>
      </c>
      <c r="X435" s="283">
        <v>35</v>
      </c>
      <c r="Y435" s="283">
        <v>90</v>
      </c>
      <c r="Z435" s="283">
        <v>35</v>
      </c>
      <c r="AA435" s="283">
        <v>75</v>
      </c>
      <c r="AB435" s="283">
        <v>15</v>
      </c>
      <c r="AC435" s="283">
        <v>25</v>
      </c>
      <c r="AD435" s="283">
        <v>0</v>
      </c>
      <c r="AE435" s="283">
        <v>0</v>
      </c>
      <c r="AF435" s="283">
        <v>8</v>
      </c>
      <c r="AG435" s="283">
        <v>8</v>
      </c>
      <c r="AH435" s="283">
        <v>8</v>
      </c>
      <c r="AI435" s="283">
        <v>0</v>
      </c>
      <c r="AJ435" s="283">
        <v>24</v>
      </c>
      <c r="AK435" s="283">
        <v>0</v>
      </c>
      <c r="AL435" s="283"/>
      <c r="AM435" s="283"/>
      <c r="AN435" s="283"/>
      <c r="AO435" s="283"/>
      <c r="AP435" s="283"/>
      <c r="AQ435" s="283"/>
      <c r="AR435" s="283">
        <v>3</v>
      </c>
      <c r="AS435" s="283" t="s">
        <v>3687</v>
      </c>
      <c r="AT435" s="283" t="s">
        <v>4523</v>
      </c>
      <c r="AU435" s="283"/>
      <c r="AV435" s="283"/>
      <c r="AW435" s="283" t="s">
        <v>5877</v>
      </c>
      <c r="AX435" s="283"/>
      <c r="AY435" s="283">
        <v>20</v>
      </c>
      <c r="AZ435" s="283">
        <v>50</v>
      </c>
      <c r="BA435" s="283">
        <v>0.48</v>
      </c>
      <c r="BB435" s="283">
        <v>1.2</v>
      </c>
      <c r="BC435" s="283">
        <v>12</v>
      </c>
      <c r="BD435" s="283">
        <v>1</v>
      </c>
      <c r="BE435" s="283">
        <v>9</v>
      </c>
      <c r="BF435" s="283">
        <v>30</v>
      </c>
      <c r="BG435" s="283">
        <v>8</v>
      </c>
      <c r="BH435" s="283">
        <v>12</v>
      </c>
      <c r="BI435" s="283">
        <v>10</v>
      </c>
      <c r="BJ435" s="283">
        <v>16</v>
      </c>
      <c r="BK435" s="283">
        <v>18</v>
      </c>
      <c r="BL435" s="283">
        <v>12</v>
      </c>
      <c r="BM435" s="283">
        <v>0</v>
      </c>
      <c r="BN435" s="283">
        <v>34</v>
      </c>
      <c r="BO435" s="283" t="s">
        <v>3904</v>
      </c>
      <c r="BP435" s="283" t="s">
        <v>5001</v>
      </c>
      <c r="BQ435" s="283"/>
      <c r="BR435" s="283"/>
      <c r="BS435" s="283" t="s">
        <v>5004</v>
      </c>
    </row>
    <row r="436" spans="1:71">
      <c r="A436" s="283">
        <v>10046813</v>
      </c>
      <c r="B436" s="283" t="s">
        <v>5971</v>
      </c>
      <c r="C436" s="283">
        <v>4</v>
      </c>
      <c r="D436" s="283" t="s">
        <v>57</v>
      </c>
      <c r="E436" s="283" t="s">
        <v>3896</v>
      </c>
      <c r="F436" s="283" t="s">
        <v>3897</v>
      </c>
      <c r="G436" s="283" t="s">
        <v>3898</v>
      </c>
      <c r="H436" s="283">
        <v>56</v>
      </c>
      <c r="I436" s="283">
        <v>0</v>
      </c>
      <c r="J436" s="283">
        <v>2</v>
      </c>
      <c r="K436" s="283">
        <v>2</v>
      </c>
      <c r="L436" s="283">
        <v>19</v>
      </c>
      <c r="M436" s="283" t="s">
        <v>3899</v>
      </c>
      <c r="N436" s="283">
        <v>21</v>
      </c>
      <c r="O436" s="283">
        <v>30</v>
      </c>
      <c r="P436" s="283">
        <v>64</v>
      </c>
      <c r="Q436" s="283">
        <v>25</v>
      </c>
      <c r="R436" s="283">
        <v>0</v>
      </c>
      <c r="S436" s="283">
        <v>0</v>
      </c>
      <c r="T436" s="283">
        <v>61</v>
      </c>
      <c r="U436" s="283">
        <v>20</v>
      </c>
      <c r="V436" s="283">
        <v>15</v>
      </c>
      <c r="W436" s="283">
        <v>30</v>
      </c>
      <c r="X436" s="283">
        <v>38</v>
      </c>
      <c r="Y436" s="283">
        <v>91</v>
      </c>
      <c r="Z436" s="283">
        <v>16</v>
      </c>
      <c r="AA436" s="283">
        <v>36</v>
      </c>
      <c r="AB436" s="283">
        <v>12</v>
      </c>
      <c r="AC436" s="283">
        <v>37</v>
      </c>
      <c r="AD436" s="283">
        <v>0</v>
      </c>
      <c r="AE436" s="283">
        <v>0</v>
      </c>
      <c r="AF436" s="283">
        <v>0</v>
      </c>
      <c r="AG436" s="283"/>
      <c r="AH436" s="283"/>
      <c r="AI436" s="283"/>
      <c r="AJ436" s="283">
        <v>0</v>
      </c>
      <c r="AK436" s="283">
        <v>0</v>
      </c>
      <c r="AL436" s="283"/>
      <c r="AM436" s="283"/>
      <c r="AN436" s="283"/>
      <c r="AO436" s="283"/>
      <c r="AP436" s="283"/>
      <c r="AQ436" s="283"/>
      <c r="AR436" s="283">
        <v>4</v>
      </c>
      <c r="AS436" s="283"/>
      <c r="AT436" s="283"/>
      <c r="AU436" s="283"/>
      <c r="AV436" s="283"/>
      <c r="AW436" s="283" t="s">
        <v>5972</v>
      </c>
      <c r="AX436" s="283"/>
      <c r="AY436" s="283">
        <v>55</v>
      </c>
      <c r="AZ436" s="283">
        <v>110</v>
      </c>
      <c r="BA436" s="283">
        <v>2.8</v>
      </c>
      <c r="BB436" s="283">
        <v>5</v>
      </c>
      <c r="BC436" s="283">
        <v>69</v>
      </c>
      <c r="BD436" s="283">
        <v>0</v>
      </c>
      <c r="BE436" s="283">
        <v>61</v>
      </c>
      <c r="BF436" s="283">
        <v>8</v>
      </c>
      <c r="BG436" s="283">
        <v>50</v>
      </c>
      <c r="BH436" s="283">
        <v>60</v>
      </c>
      <c r="BI436" s="283">
        <v>60</v>
      </c>
      <c r="BJ436" s="283">
        <v>0</v>
      </c>
      <c r="BK436" s="283">
        <v>0</v>
      </c>
      <c r="BL436" s="283">
        <v>0</v>
      </c>
      <c r="BM436" s="283">
        <v>0</v>
      </c>
      <c r="BN436" s="283">
        <v>0</v>
      </c>
      <c r="BO436" s="283" t="s">
        <v>3904</v>
      </c>
      <c r="BP436" s="283" t="s">
        <v>5001</v>
      </c>
      <c r="BQ436" s="283"/>
      <c r="BR436" s="283"/>
      <c r="BS436" s="283" t="s">
        <v>5004</v>
      </c>
    </row>
    <row r="437" spans="1:71">
      <c r="A437" s="283">
        <v>10046913</v>
      </c>
      <c r="B437" s="283" t="s">
        <v>5973</v>
      </c>
      <c r="C437" s="283">
        <v>5</v>
      </c>
      <c r="D437" s="283" t="s">
        <v>60</v>
      </c>
      <c r="E437" s="283" t="s">
        <v>3896</v>
      </c>
      <c r="F437" s="283" t="s">
        <v>3897</v>
      </c>
      <c r="G437" s="283" t="s">
        <v>3918</v>
      </c>
      <c r="H437" s="283">
        <v>60</v>
      </c>
      <c r="I437" s="283">
        <v>0</v>
      </c>
      <c r="J437" s="283">
        <v>3</v>
      </c>
      <c r="K437" s="283">
        <v>3</v>
      </c>
      <c r="L437" s="283">
        <v>18</v>
      </c>
      <c r="M437" s="283" t="s">
        <v>3930</v>
      </c>
      <c r="N437" s="283">
        <v>33</v>
      </c>
      <c r="O437" s="283">
        <v>30</v>
      </c>
      <c r="P437" s="283">
        <v>0</v>
      </c>
      <c r="Q437" s="283">
        <v>40</v>
      </c>
      <c r="R437" s="283">
        <v>0</v>
      </c>
      <c r="S437" s="283">
        <v>0</v>
      </c>
      <c r="T437" s="283">
        <v>35</v>
      </c>
      <c r="U437" s="283">
        <v>25</v>
      </c>
      <c r="V437" s="283">
        <v>71</v>
      </c>
      <c r="W437" s="283">
        <v>30</v>
      </c>
      <c r="X437" s="283">
        <v>37</v>
      </c>
      <c r="Y437" s="283">
        <v>91</v>
      </c>
      <c r="Z437" s="283">
        <v>30</v>
      </c>
      <c r="AA437" s="283">
        <v>50</v>
      </c>
      <c r="AB437" s="283">
        <v>50</v>
      </c>
      <c r="AC437" s="283">
        <v>75</v>
      </c>
      <c r="AD437" s="283">
        <v>0</v>
      </c>
      <c r="AE437" s="283">
        <v>0</v>
      </c>
      <c r="AF437" s="283">
        <v>19</v>
      </c>
      <c r="AG437" s="283">
        <v>20</v>
      </c>
      <c r="AH437" s="283">
        <v>34</v>
      </c>
      <c r="AI437" s="283">
        <v>18</v>
      </c>
      <c r="AJ437" s="283">
        <v>91</v>
      </c>
      <c r="AK437" s="283">
        <v>0</v>
      </c>
      <c r="AL437" s="283"/>
      <c r="AM437" s="283"/>
      <c r="AN437" s="283"/>
      <c r="AO437" s="283"/>
      <c r="AP437" s="283"/>
      <c r="AQ437" s="283"/>
      <c r="AR437" s="283">
        <v>4</v>
      </c>
      <c r="AS437" s="283" t="s">
        <v>4089</v>
      </c>
      <c r="AT437" s="283" t="s">
        <v>4089</v>
      </c>
      <c r="AU437" s="283" t="s">
        <v>324</v>
      </c>
      <c r="AV437" s="283" t="s">
        <v>4088</v>
      </c>
      <c r="AW437" s="283" t="s">
        <v>5974</v>
      </c>
      <c r="AX437" s="283"/>
      <c r="AY437" s="283">
        <v>60</v>
      </c>
      <c r="AZ437" s="283">
        <v>65</v>
      </c>
      <c r="BA437" s="283">
        <v>2.4</v>
      </c>
      <c r="BB437" s="283">
        <v>4.5999999999999996</v>
      </c>
      <c r="BC437" s="283">
        <v>0</v>
      </c>
      <c r="BD437" s="283">
        <v>0</v>
      </c>
      <c r="BE437" s="283">
        <v>18</v>
      </c>
      <c r="BF437" s="283">
        <v>113</v>
      </c>
      <c r="BG437" s="283">
        <v>30</v>
      </c>
      <c r="BH437" s="283">
        <v>40</v>
      </c>
      <c r="BI437" s="283">
        <v>60</v>
      </c>
      <c r="BJ437" s="283">
        <v>40</v>
      </c>
      <c r="BK437" s="283">
        <v>8</v>
      </c>
      <c r="BL437" s="283">
        <v>10</v>
      </c>
      <c r="BM437" s="283">
        <v>0</v>
      </c>
      <c r="BN437" s="283">
        <v>17</v>
      </c>
      <c r="BO437" s="283" t="s">
        <v>3904</v>
      </c>
      <c r="BP437" s="283" t="s">
        <v>5001</v>
      </c>
      <c r="BQ437" s="283"/>
      <c r="BR437" s="283"/>
      <c r="BS437" s="283" t="s">
        <v>5004</v>
      </c>
    </row>
    <row r="438" spans="1:71">
      <c r="A438" s="283">
        <v>10047012</v>
      </c>
      <c r="B438" s="283" t="s">
        <v>5975</v>
      </c>
      <c r="C438" s="283">
        <v>4</v>
      </c>
      <c r="D438" s="283" t="s">
        <v>59</v>
      </c>
      <c r="E438" s="283" t="s">
        <v>3934</v>
      </c>
      <c r="F438" s="283" t="s">
        <v>3935</v>
      </c>
      <c r="G438" s="283" t="s">
        <v>3918</v>
      </c>
      <c r="H438" s="283">
        <v>36</v>
      </c>
      <c r="I438" s="283">
        <v>0</v>
      </c>
      <c r="J438" s="283">
        <v>2</v>
      </c>
      <c r="K438" s="283">
        <v>2</v>
      </c>
      <c r="L438" s="283">
        <v>15</v>
      </c>
      <c r="M438" s="283" t="s">
        <v>3930</v>
      </c>
      <c r="N438" s="283">
        <v>18</v>
      </c>
      <c r="O438" s="283">
        <v>20</v>
      </c>
      <c r="P438" s="283">
        <v>0</v>
      </c>
      <c r="Q438" s="283">
        <v>20</v>
      </c>
      <c r="R438" s="283">
        <v>0</v>
      </c>
      <c r="S438" s="283">
        <v>0</v>
      </c>
      <c r="T438" s="283">
        <v>7</v>
      </c>
      <c r="U438" s="283">
        <v>20</v>
      </c>
      <c r="V438" s="283">
        <v>40</v>
      </c>
      <c r="W438" s="283">
        <v>30</v>
      </c>
      <c r="X438" s="283">
        <v>35</v>
      </c>
      <c r="Y438" s="283">
        <v>86</v>
      </c>
      <c r="Z438" s="283">
        <v>15</v>
      </c>
      <c r="AA438" s="283">
        <v>35</v>
      </c>
      <c r="AB438" s="283">
        <v>38</v>
      </c>
      <c r="AC438" s="283">
        <v>65</v>
      </c>
      <c r="AD438" s="283">
        <v>0</v>
      </c>
      <c r="AE438" s="283">
        <v>0</v>
      </c>
      <c r="AF438" s="283">
        <v>15</v>
      </c>
      <c r="AG438" s="283">
        <v>10</v>
      </c>
      <c r="AH438" s="283">
        <v>3</v>
      </c>
      <c r="AI438" s="283">
        <v>0</v>
      </c>
      <c r="AJ438" s="283">
        <v>28</v>
      </c>
      <c r="AK438" s="283">
        <v>0</v>
      </c>
      <c r="AL438" s="283"/>
      <c r="AM438" s="283"/>
      <c r="AN438" s="283"/>
      <c r="AO438" s="283"/>
      <c r="AP438" s="283"/>
      <c r="AQ438" s="283"/>
      <c r="AR438" s="283">
        <v>3</v>
      </c>
      <c r="AS438" s="283" t="s">
        <v>4482</v>
      </c>
      <c r="AT438" s="283" t="s">
        <v>324</v>
      </c>
      <c r="AU438" s="283"/>
      <c r="AV438" s="283"/>
      <c r="AW438" s="283"/>
      <c r="AX438" s="283"/>
      <c r="AY438" s="283">
        <v>35</v>
      </c>
      <c r="AZ438" s="283">
        <v>40</v>
      </c>
      <c r="BA438" s="283">
        <v>1.28</v>
      </c>
      <c r="BB438" s="283">
        <v>2.4</v>
      </c>
      <c r="BC438" s="283">
        <v>0</v>
      </c>
      <c r="BD438" s="283">
        <v>0</v>
      </c>
      <c r="BE438" s="283">
        <v>4</v>
      </c>
      <c r="BF438" s="283">
        <v>49</v>
      </c>
      <c r="BG438" s="283">
        <v>20</v>
      </c>
      <c r="BH438" s="283">
        <v>30</v>
      </c>
      <c r="BI438" s="283">
        <v>50</v>
      </c>
      <c r="BJ438" s="283">
        <v>20</v>
      </c>
      <c r="BK438" s="283">
        <v>5</v>
      </c>
      <c r="BL438" s="283">
        <v>6</v>
      </c>
      <c r="BM438" s="283">
        <v>2</v>
      </c>
      <c r="BN438" s="283">
        <v>10</v>
      </c>
      <c r="BO438" s="283" t="s">
        <v>3904</v>
      </c>
      <c r="BP438" s="283" t="s">
        <v>5001</v>
      </c>
      <c r="BQ438" s="283"/>
      <c r="BR438" s="283"/>
      <c r="BS438" s="283" t="s">
        <v>5004</v>
      </c>
    </row>
    <row r="439" spans="1:71">
      <c r="A439" s="283">
        <v>10047213</v>
      </c>
      <c r="B439" s="283" t="s">
        <v>5976</v>
      </c>
      <c r="C439" s="283">
        <v>4</v>
      </c>
      <c r="D439" s="283" t="s">
        <v>60</v>
      </c>
      <c r="E439" s="283" t="s">
        <v>3896</v>
      </c>
      <c r="F439" s="283" t="s">
        <v>3897</v>
      </c>
      <c r="G439" s="283" t="s">
        <v>3978</v>
      </c>
      <c r="H439" s="283">
        <v>52</v>
      </c>
      <c r="I439" s="283">
        <v>0</v>
      </c>
      <c r="J439" s="283">
        <v>2</v>
      </c>
      <c r="K439" s="283">
        <v>2</v>
      </c>
      <c r="L439" s="283">
        <v>6</v>
      </c>
      <c r="M439" s="283" t="s">
        <v>3930</v>
      </c>
      <c r="N439" s="283">
        <v>33</v>
      </c>
      <c r="O439" s="283">
        <v>30</v>
      </c>
      <c r="P439" s="283">
        <v>0</v>
      </c>
      <c r="Q439" s="283">
        <v>40</v>
      </c>
      <c r="R439" s="283">
        <v>0</v>
      </c>
      <c r="S439" s="283">
        <v>0</v>
      </c>
      <c r="T439" s="283">
        <v>28</v>
      </c>
      <c r="U439" s="283">
        <v>25</v>
      </c>
      <c r="V439" s="283">
        <v>46</v>
      </c>
      <c r="W439" s="283">
        <v>30</v>
      </c>
      <c r="X439" s="283">
        <v>37</v>
      </c>
      <c r="Y439" s="283">
        <v>91</v>
      </c>
      <c r="Z439" s="283">
        <v>31</v>
      </c>
      <c r="AA439" s="283">
        <v>51</v>
      </c>
      <c r="AB439" s="283">
        <v>45</v>
      </c>
      <c r="AC439" s="283">
        <v>70</v>
      </c>
      <c r="AD439" s="283">
        <v>0</v>
      </c>
      <c r="AE439" s="283">
        <v>0</v>
      </c>
      <c r="AF439" s="283">
        <v>9</v>
      </c>
      <c r="AG439" s="283">
        <v>16</v>
      </c>
      <c r="AH439" s="283">
        <v>15</v>
      </c>
      <c r="AI439" s="283">
        <v>8</v>
      </c>
      <c r="AJ439" s="283">
        <v>48</v>
      </c>
      <c r="AK439" s="283">
        <v>0</v>
      </c>
      <c r="AL439" s="283"/>
      <c r="AM439" s="283"/>
      <c r="AN439" s="283"/>
      <c r="AO439" s="283"/>
      <c r="AP439" s="283"/>
      <c r="AQ439" s="283"/>
      <c r="AR439" s="283">
        <v>4</v>
      </c>
      <c r="AS439" s="283" t="s">
        <v>4096</v>
      </c>
      <c r="AT439" s="283" t="s">
        <v>4094</v>
      </c>
      <c r="AU439" s="283" t="s">
        <v>4095</v>
      </c>
      <c r="AV439" s="283"/>
      <c r="AW439" s="283"/>
      <c r="AX439" s="283"/>
      <c r="AY439" s="283">
        <v>55</v>
      </c>
      <c r="AZ439" s="283">
        <v>60</v>
      </c>
      <c r="BA439" s="283">
        <v>2.2999999999999998</v>
      </c>
      <c r="BB439" s="283">
        <v>4.3</v>
      </c>
      <c r="BC439" s="283">
        <v>0</v>
      </c>
      <c r="BD439" s="283">
        <v>0</v>
      </c>
      <c r="BE439" s="283">
        <v>14</v>
      </c>
      <c r="BF439" s="283">
        <v>56</v>
      </c>
      <c r="BG439" s="283">
        <v>30</v>
      </c>
      <c r="BH439" s="283">
        <v>40</v>
      </c>
      <c r="BI439" s="283">
        <v>60</v>
      </c>
      <c r="BJ439" s="283">
        <v>40</v>
      </c>
      <c r="BK439" s="283">
        <v>3</v>
      </c>
      <c r="BL439" s="283">
        <v>6</v>
      </c>
      <c r="BM439" s="283">
        <v>2</v>
      </c>
      <c r="BN439" s="283">
        <v>6</v>
      </c>
      <c r="BO439" s="283" t="s">
        <v>3904</v>
      </c>
      <c r="BP439" s="283" t="s">
        <v>5001</v>
      </c>
      <c r="BQ439" s="283"/>
      <c r="BR439" s="283"/>
      <c r="BS439" s="283" t="s">
        <v>5004</v>
      </c>
    </row>
    <row r="440" spans="1:71">
      <c r="A440" s="283">
        <v>10047312</v>
      </c>
      <c r="B440" s="283" t="s">
        <v>5977</v>
      </c>
      <c r="C440" s="283">
        <v>5</v>
      </c>
      <c r="D440" s="283" t="s">
        <v>54</v>
      </c>
      <c r="E440" s="283" t="s">
        <v>3934</v>
      </c>
      <c r="F440" s="283" t="s">
        <v>3940</v>
      </c>
      <c r="G440" s="283" t="s">
        <v>3922</v>
      </c>
      <c r="H440" s="283">
        <v>24</v>
      </c>
      <c r="I440" s="283">
        <v>0</v>
      </c>
      <c r="J440" s="283">
        <v>2</v>
      </c>
      <c r="K440" s="283">
        <v>2</v>
      </c>
      <c r="L440" s="283">
        <v>20</v>
      </c>
      <c r="M440" s="283" t="s">
        <v>3941</v>
      </c>
      <c r="N440" s="283">
        <v>40</v>
      </c>
      <c r="O440" s="283">
        <v>15</v>
      </c>
      <c r="P440" s="283">
        <v>18</v>
      </c>
      <c r="Q440" s="283">
        <v>25</v>
      </c>
      <c r="R440" s="283">
        <v>24</v>
      </c>
      <c r="S440" s="283">
        <v>35</v>
      </c>
      <c r="T440" s="283">
        <v>12</v>
      </c>
      <c r="U440" s="283">
        <v>15</v>
      </c>
      <c r="V440" s="283">
        <v>19</v>
      </c>
      <c r="W440" s="283">
        <v>30</v>
      </c>
      <c r="X440" s="283">
        <v>34</v>
      </c>
      <c r="Y440" s="283">
        <v>86</v>
      </c>
      <c r="Z440" s="283">
        <v>48</v>
      </c>
      <c r="AA440" s="283">
        <v>92</v>
      </c>
      <c r="AB440" s="283">
        <v>12</v>
      </c>
      <c r="AC440" s="283">
        <v>22</v>
      </c>
      <c r="AD440" s="283">
        <v>25</v>
      </c>
      <c r="AE440" s="283">
        <v>55</v>
      </c>
      <c r="AF440" s="283">
        <v>0</v>
      </c>
      <c r="AG440" s="283"/>
      <c r="AH440" s="283"/>
      <c r="AI440" s="283"/>
      <c r="AJ440" s="283">
        <v>0</v>
      </c>
      <c r="AK440" s="283">
        <v>0</v>
      </c>
      <c r="AL440" s="283"/>
      <c r="AM440" s="283"/>
      <c r="AN440" s="283"/>
      <c r="AO440" s="283"/>
      <c r="AP440" s="283"/>
      <c r="AQ440" s="283"/>
      <c r="AR440" s="283">
        <v>3</v>
      </c>
      <c r="AS440" s="283" t="s">
        <v>4188</v>
      </c>
      <c r="AT440" s="283"/>
      <c r="AU440" s="283"/>
      <c r="AV440" s="283"/>
      <c r="AW440" s="283"/>
      <c r="AX440" s="283"/>
      <c r="AY440" s="283">
        <v>15</v>
      </c>
      <c r="AZ440" s="283">
        <v>20</v>
      </c>
      <c r="BA440" s="283">
        <v>0.64</v>
      </c>
      <c r="BB440" s="283">
        <v>1.1000000000000001</v>
      </c>
      <c r="BC440" s="283">
        <v>9</v>
      </c>
      <c r="BD440" s="283">
        <v>24</v>
      </c>
      <c r="BE440" s="283">
        <v>6</v>
      </c>
      <c r="BF440" s="283">
        <v>10</v>
      </c>
      <c r="BG440" s="283">
        <v>10</v>
      </c>
      <c r="BH440" s="283">
        <v>16</v>
      </c>
      <c r="BI440" s="283">
        <v>10</v>
      </c>
      <c r="BJ440" s="283">
        <v>0</v>
      </c>
      <c r="BK440" s="283">
        <v>0</v>
      </c>
      <c r="BL440" s="283">
        <v>4</v>
      </c>
      <c r="BM440" s="283">
        <v>3</v>
      </c>
      <c r="BN440" s="283">
        <v>0</v>
      </c>
      <c r="BO440" s="283" t="s">
        <v>3904</v>
      </c>
      <c r="BP440" s="283" t="s">
        <v>5001</v>
      </c>
      <c r="BQ440" s="283"/>
      <c r="BR440" s="283"/>
      <c r="BS440" s="283" t="s">
        <v>5004</v>
      </c>
    </row>
  </sheetData>
  <customSheetViews>
    <customSheetView guid="{35D06118-2AA7-4F0A-8D8F-9C671AEEE044}" state="hidden" topLeftCell="A373">
      <selection activeCell="F400" sqref="F400"/>
      <pageMargins left="0.3" right="0.3" top="0.61" bottom="0.37" header="0.1" footer="0.1"/>
      <printOptions horizontalCentered="1"/>
      <pageSetup paperSize="9" pageOrder="overThenDown" orientation="portrait" useFirstPageNumber="1" horizontalDpi="300" verticalDpi="300"/>
      <headerFooter alignWithMargins="0">
        <oddHeader>&amp;P</oddHeader>
        <oddFooter>&amp;F</oddFooter>
      </headerFooter>
    </customSheetView>
  </customSheetViews>
  <phoneticPr fontId="3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BS179"/>
  <sheetViews>
    <sheetView topLeftCell="A166" workbookViewId="0">
      <selection activeCell="E185" sqref="E185"/>
    </sheetView>
  </sheetViews>
  <sheetFormatPr defaultRowHeight="13.5"/>
  <sheetData>
    <row r="1" spans="1:71">
      <c r="A1" s="283" t="s">
        <v>2031</v>
      </c>
      <c r="B1" s="283" t="s">
        <v>3807</v>
      </c>
      <c r="C1" s="283" t="s">
        <v>3850</v>
      </c>
      <c r="D1" s="283" t="s">
        <v>3851</v>
      </c>
      <c r="E1" s="283" t="s">
        <v>3852</v>
      </c>
      <c r="F1" s="283" t="s">
        <v>3853</v>
      </c>
      <c r="G1" s="283" t="s">
        <v>3854</v>
      </c>
      <c r="H1" s="283" t="s">
        <v>3855</v>
      </c>
      <c r="I1" s="283" t="s">
        <v>3856</v>
      </c>
      <c r="J1" s="283" t="s">
        <v>3857</v>
      </c>
      <c r="K1" s="283" t="s">
        <v>5793</v>
      </c>
      <c r="L1" s="283" t="s">
        <v>558</v>
      </c>
      <c r="M1" s="283" t="s">
        <v>3858</v>
      </c>
      <c r="N1" s="283" t="s">
        <v>557</v>
      </c>
      <c r="O1" s="283" t="s">
        <v>4778</v>
      </c>
      <c r="P1" s="283" t="s">
        <v>3859</v>
      </c>
      <c r="Q1" s="283" t="s">
        <v>3860</v>
      </c>
      <c r="R1" s="283" t="s">
        <v>3861</v>
      </c>
      <c r="S1" s="283" t="s">
        <v>3862</v>
      </c>
      <c r="T1" s="283" t="s">
        <v>3863</v>
      </c>
      <c r="U1" s="283" t="s">
        <v>3864</v>
      </c>
      <c r="V1" s="283" t="s">
        <v>3865</v>
      </c>
      <c r="W1" s="283" t="s">
        <v>3866</v>
      </c>
      <c r="X1" s="283" t="s">
        <v>3867</v>
      </c>
      <c r="Y1" s="283" t="s">
        <v>3868</v>
      </c>
      <c r="Z1" s="283" t="s">
        <v>3869</v>
      </c>
      <c r="AA1" s="283" t="s">
        <v>3870</v>
      </c>
      <c r="AB1" s="283" t="s">
        <v>3871</v>
      </c>
      <c r="AC1" s="283" t="s">
        <v>3872</v>
      </c>
      <c r="AD1" s="283" t="s">
        <v>3873</v>
      </c>
      <c r="AE1" s="283" t="s">
        <v>3874</v>
      </c>
      <c r="AF1" s="283" t="s">
        <v>5778</v>
      </c>
      <c r="AG1" s="283" t="s">
        <v>5779</v>
      </c>
      <c r="AH1" s="283" t="s">
        <v>5780</v>
      </c>
      <c r="AI1" s="283" t="s">
        <v>5781</v>
      </c>
      <c r="AJ1" s="283" t="s">
        <v>5782</v>
      </c>
      <c r="AK1" s="283" t="s">
        <v>556</v>
      </c>
      <c r="AL1" s="283" t="s">
        <v>161</v>
      </c>
      <c r="AM1" s="283" t="s">
        <v>162</v>
      </c>
      <c r="AN1" s="283" t="s">
        <v>163</v>
      </c>
      <c r="AO1" s="283" t="s">
        <v>164</v>
      </c>
      <c r="AP1" s="283" t="s">
        <v>3880</v>
      </c>
      <c r="AQ1" s="283" t="s">
        <v>3881</v>
      </c>
      <c r="AR1" s="283" t="s">
        <v>5627</v>
      </c>
      <c r="AS1" s="283" t="s">
        <v>3882</v>
      </c>
      <c r="AT1" s="283" t="s">
        <v>3883</v>
      </c>
      <c r="AU1" s="283" t="s">
        <v>3884</v>
      </c>
      <c r="AV1" s="283" t="s">
        <v>3885</v>
      </c>
      <c r="AW1" s="283" t="s">
        <v>3886</v>
      </c>
      <c r="AX1" s="283" t="s">
        <v>3887</v>
      </c>
      <c r="AY1" s="283" t="s">
        <v>3888</v>
      </c>
      <c r="AZ1" s="283" t="s">
        <v>3889</v>
      </c>
      <c r="BA1" s="283" t="s">
        <v>3890</v>
      </c>
      <c r="BB1" s="283" t="s">
        <v>3891</v>
      </c>
      <c r="BC1" s="283" t="s">
        <v>5743</v>
      </c>
      <c r="BD1" s="283" t="s">
        <v>5744</v>
      </c>
      <c r="BE1" s="283" t="s">
        <v>5745</v>
      </c>
      <c r="BF1" s="283" t="s">
        <v>5746</v>
      </c>
      <c r="BG1" s="283" t="s">
        <v>5747</v>
      </c>
      <c r="BH1" s="283" t="s">
        <v>5748</v>
      </c>
      <c r="BI1" s="283" t="s">
        <v>5749</v>
      </c>
      <c r="BJ1" s="283" t="s">
        <v>5750</v>
      </c>
      <c r="BK1" s="283" t="s">
        <v>5751</v>
      </c>
      <c r="BL1" s="283" t="s">
        <v>5752</v>
      </c>
      <c r="BM1" s="283" t="s">
        <v>5753</v>
      </c>
      <c r="BN1" s="283" t="s">
        <v>5754</v>
      </c>
      <c r="BO1" s="283" t="s">
        <v>3892</v>
      </c>
      <c r="BP1" s="283" t="s">
        <v>3893</v>
      </c>
      <c r="BQ1" s="283" t="s">
        <v>5000</v>
      </c>
      <c r="BR1" s="283" t="s">
        <v>4998</v>
      </c>
      <c r="BS1" s="283" t="s">
        <v>3895</v>
      </c>
    </row>
    <row r="2" spans="1:71">
      <c r="A2" s="283">
        <v>11000113</v>
      </c>
      <c r="B2" s="283" t="s">
        <v>18</v>
      </c>
      <c r="C2" s="283">
        <v>6</v>
      </c>
      <c r="D2" s="283" t="s">
        <v>56</v>
      </c>
      <c r="E2" s="283" t="s">
        <v>3896</v>
      </c>
      <c r="F2" s="283" t="s">
        <v>3897</v>
      </c>
      <c r="G2" s="283" t="s">
        <v>3898</v>
      </c>
      <c r="H2" s="283">
        <v>80</v>
      </c>
      <c r="I2" s="283">
        <v>0</v>
      </c>
      <c r="J2" s="283">
        <v>6</v>
      </c>
      <c r="K2" s="283">
        <v>6</v>
      </c>
      <c r="L2" s="283">
        <v>8</v>
      </c>
      <c r="M2" s="283" t="s">
        <v>3899</v>
      </c>
      <c r="N2" s="283">
        <v>32</v>
      </c>
      <c r="O2" s="283">
        <v>30</v>
      </c>
      <c r="P2" s="283">
        <v>78</v>
      </c>
      <c r="Q2" s="283">
        <v>25</v>
      </c>
      <c r="R2" s="283">
        <v>0</v>
      </c>
      <c r="S2" s="283">
        <v>0</v>
      </c>
      <c r="T2" s="283">
        <v>72</v>
      </c>
      <c r="U2" s="283">
        <v>15</v>
      </c>
      <c r="V2" s="283">
        <v>55</v>
      </c>
      <c r="W2" s="283">
        <v>30</v>
      </c>
      <c r="X2" s="283">
        <v>45</v>
      </c>
      <c r="Y2" s="283">
        <v>97</v>
      </c>
      <c r="Z2" s="283">
        <v>33</v>
      </c>
      <c r="AA2" s="283">
        <v>65</v>
      </c>
      <c r="AB2" s="283">
        <v>18</v>
      </c>
      <c r="AC2" s="283">
        <v>43</v>
      </c>
      <c r="AD2" s="283">
        <v>0</v>
      </c>
      <c r="AE2" s="283">
        <v>0</v>
      </c>
      <c r="AF2" s="283">
        <v>3</v>
      </c>
      <c r="AG2" s="283">
        <v>3</v>
      </c>
      <c r="AH2" s="283">
        <v>3</v>
      </c>
      <c r="AI2" s="283">
        <v>3</v>
      </c>
      <c r="AJ2" s="283">
        <v>12</v>
      </c>
      <c r="AK2" s="283">
        <v>0</v>
      </c>
      <c r="AL2" s="283"/>
      <c r="AM2" s="283"/>
      <c r="AN2" s="283"/>
      <c r="AO2" s="283"/>
      <c r="AP2" s="283"/>
      <c r="AQ2" s="283"/>
      <c r="AR2" s="283">
        <v>4</v>
      </c>
      <c r="AS2" s="283" t="s">
        <v>776</v>
      </c>
      <c r="AT2" s="283" t="s">
        <v>3674</v>
      </c>
      <c r="AU2" s="283" t="s">
        <v>2428</v>
      </c>
      <c r="AV2" s="283" t="s">
        <v>1984</v>
      </c>
      <c r="AW2" s="283" t="s">
        <v>4921</v>
      </c>
      <c r="AX2" s="283" t="s">
        <v>4920</v>
      </c>
      <c r="AY2" s="283">
        <v>70</v>
      </c>
      <c r="AZ2" s="283">
        <v>120</v>
      </c>
      <c r="BA2" s="283">
        <v>2.88</v>
      </c>
      <c r="BB2" s="283">
        <v>5.4</v>
      </c>
      <c r="BC2" s="283">
        <v>83</v>
      </c>
      <c r="BD2" s="283">
        <v>0</v>
      </c>
      <c r="BE2" s="283">
        <v>72</v>
      </c>
      <c r="BF2" s="283">
        <v>47</v>
      </c>
      <c r="BG2" s="283">
        <v>40</v>
      </c>
      <c r="BH2" s="283">
        <v>50</v>
      </c>
      <c r="BI2" s="283">
        <v>40</v>
      </c>
      <c r="BJ2" s="283">
        <v>0</v>
      </c>
      <c r="BK2" s="283">
        <v>1</v>
      </c>
      <c r="BL2" s="283">
        <v>26</v>
      </c>
      <c r="BM2" s="283">
        <v>62</v>
      </c>
      <c r="BN2" s="283">
        <v>0</v>
      </c>
      <c r="BO2" s="283" t="s">
        <v>3904</v>
      </c>
      <c r="BP2" s="283" t="s">
        <v>5001</v>
      </c>
      <c r="BQ2" s="283" t="s">
        <v>5004</v>
      </c>
    </row>
    <row r="3" spans="1:71">
      <c r="A3" s="283">
        <v>11000213</v>
      </c>
      <c r="B3" s="283" t="s">
        <v>34</v>
      </c>
      <c r="C3" s="283">
        <v>4</v>
      </c>
      <c r="D3" s="283" t="s">
        <v>3640</v>
      </c>
      <c r="E3" s="283" t="s">
        <v>3896</v>
      </c>
      <c r="F3" s="283" t="s">
        <v>3897</v>
      </c>
      <c r="G3" s="283" t="s">
        <v>3905</v>
      </c>
      <c r="H3" s="283">
        <v>72</v>
      </c>
      <c r="I3" s="283">
        <v>0</v>
      </c>
      <c r="J3" s="283">
        <v>4</v>
      </c>
      <c r="K3" s="283">
        <v>3</v>
      </c>
      <c r="L3" s="283">
        <v>9</v>
      </c>
      <c r="M3" s="283" t="s">
        <v>3899</v>
      </c>
      <c r="N3" s="283">
        <v>24</v>
      </c>
      <c r="O3" s="283">
        <v>36</v>
      </c>
      <c r="P3" s="283">
        <v>68</v>
      </c>
      <c r="Q3" s="283">
        <v>20</v>
      </c>
      <c r="R3" s="283">
        <v>0</v>
      </c>
      <c r="S3" s="283">
        <v>0</v>
      </c>
      <c r="T3" s="283">
        <v>64</v>
      </c>
      <c r="U3" s="283">
        <v>20</v>
      </c>
      <c r="V3" s="283">
        <v>37</v>
      </c>
      <c r="W3" s="283">
        <v>30</v>
      </c>
      <c r="X3" s="283">
        <v>43</v>
      </c>
      <c r="Y3" s="283">
        <v>95</v>
      </c>
      <c r="Z3" s="283">
        <v>27</v>
      </c>
      <c r="AA3" s="283">
        <v>50</v>
      </c>
      <c r="AB3" s="283">
        <v>20</v>
      </c>
      <c r="AC3" s="283">
        <v>45</v>
      </c>
      <c r="AD3" s="283">
        <v>0</v>
      </c>
      <c r="AE3" s="283">
        <v>0</v>
      </c>
      <c r="AF3" s="283">
        <v>0</v>
      </c>
      <c r="AG3" s="283">
        <v>0</v>
      </c>
      <c r="AH3" s="283">
        <v>12</v>
      </c>
      <c r="AI3" s="283">
        <v>18</v>
      </c>
      <c r="AJ3" s="283">
        <v>30</v>
      </c>
      <c r="AK3" s="283">
        <v>0</v>
      </c>
      <c r="AL3" s="283"/>
      <c r="AM3" s="283"/>
      <c r="AN3" s="283"/>
      <c r="AO3" s="283"/>
      <c r="AP3" s="283"/>
      <c r="AQ3" s="283"/>
      <c r="AR3" s="283">
        <v>4</v>
      </c>
      <c r="AS3" s="283" t="s">
        <v>4567</v>
      </c>
      <c r="AT3" s="283"/>
      <c r="AU3" s="283"/>
      <c r="AV3" s="283"/>
      <c r="AW3" s="283" t="s">
        <v>4851</v>
      </c>
      <c r="AX3" s="283"/>
      <c r="AY3" s="283">
        <v>85</v>
      </c>
      <c r="AZ3" s="283">
        <v>120</v>
      </c>
      <c r="BA3" s="283">
        <v>2.5</v>
      </c>
      <c r="BB3" s="283">
        <v>5.0999999999999996</v>
      </c>
      <c r="BC3" s="283">
        <v>34</v>
      </c>
      <c r="BD3" s="283">
        <v>0</v>
      </c>
      <c r="BE3" s="283">
        <v>64</v>
      </c>
      <c r="BF3" s="283">
        <v>38</v>
      </c>
      <c r="BG3" s="283">
        <v>50</v>
      </c>
      <c r="BH3" s="283">
        <v>60</v>
      </c>
      <c r="BI3" s="283">
        <v>60</v>
      </c>
      <c r="BJ3" s="283">
        <v>10</v>
      </c>
      <c r="BK3" s="283">
        <v>0</v>
      </c>
      <c r="BL3" s="283">
        <v>15</v>
      </c>
      <c r="BM3" s="283">
        <v>20</v>
      </c>
      <c r="BN3" s="283">
        <v>0</v>
      </c>
      <c r="BO3" s="283" t="s">
        <v>3904</v>
      </c>
      <c r="BP3" s="283" t="s">
        <v>5001</v>
      </c>
      <c r="BQ3" s="283" t="s">
        <v>5004</v>
      </c>
    </row>
    <row r="4" spans="1:71">
      <c r="A4" s="283">
        <v>11000313</v>
      </c>
      <c r="B4" s="283" t="s">
        <v>28</v>
      </c>
      <c r="C4" s="283">
        <v>4</v>
      </c>
      <c r="D4" s="283" t="s">
        <v>57</v>
      </c>
      <c r="E4" s="283" t="s">
        <v>3896</v>
      </c>
      <c r="F4" s="283" t="s">
        <v>3897</v>
      </c>
      <c r="G4" s="283" t="s">
        <v>3905</v>
      </c>
      <c r="H4" s="283">
        <v>72</v>
      </c>
      <c r="I4" s="283">
        <v>0</v>
      </c>
      <c r="J4" s="283">
        <v>4</v>
      </c>
      <c r="K4" s="283">
        <v>3</v>
      </c>
      <c r="L4" s="283">
        <v>9</v>
      </c>
      <c r="M4" s="283" t="s">
        <v>3899</v>
      </c>
      <c r="N4" s="283">
        <v>23</v>
      </c>
      <c r="O4" s="283">
        <v>36</v>
      </c>
      <c r="P4" s="283">
        <v>87</v>
      </c>
      <c r="Q4" s="283">
        <v>20</v>
      </c>
      <c r="R4" s="283">
        <v>0</v>
      </c>
      <c r="S4" s="283">
        <v>0</v>
      </c>
      <c r="T4" s="283">
        <v>64</v>
      </c>
      <c r="U4" s="283">
        <v>20</v>
      </c>
      <c r="V4" s="283">
        <v>25</v>
      </c>
      <c r="W4" s="283">
        <v>25</v>
      </c>
      <c r="X4" s="283">
        <v>42</v>
      </c>
      <c r="Y4" s="283">
        <v>92</v>
      </c>
      <c r="Z4" s="283">
        <v>24</v>
      </c>
      <c r="AA4" s="283">
        <v>47</v>
      </c>
      <c r="AB4" s="283">
        <v>10</v>
      </c>
      <c r="AC4" s="283">
        <v>35</v>
      </c>
      <c r="AD4" s="283">
        <v>0</v>
      </c>
      <c r="AE4" s="283">
        <v>0</v>
      </c>
      <c r="AF4" s="283">
        <v>2</v>
      </c>
      <c r="AG4" s="283">
        <v>2</v>
      </c>
      <c r="AH4" s="283">
        <v>2</v>
      </c>
      <c r="AI4" s="283">
        <v>2</v>
      </c>
      <c r="AJ4" s="283">
        <v>8</v>
      </c>
      <c r="AK4" s="283">
        <v>0</v>
      </c>
      <c r="AL4" s="283"/>
      <c r="AM4" s="283"/>
      <c r="AN4" s="283"/>
      <c r="AO4" s="283"/>
      <c r="AP4" s="283"/>
      <c r="AQ4" s="283"/>
      <c r="AR4" s="283">
        <v>4</v>
      </c>
      <c r="AS4" s="283" t="s">
        <v>4576</v>
      </c>
      <c r="AT4" s="283"/>
      <c r="AU4" s="283"/>
      <c r="AV4" s="283"/>
      <c r="AW4" s="283" t="s">
        <v>4851</v>
      </c>
      <c r="AX4" s="283"/>
      <c r="AY4" s="283">
        <v>85</v>
      </c>
      <c r="AZ4" s="283">
        <v>135</v>
      </c>
      <c r="BA4" s="283">
        <v>2.5</v>
      </c>
      <c r="BB4" s="283">
        <v>5.2</v>
      </c>
      <c r="BC4" s="283">
        <v>87</v>
      </c>
      <c r="BD4" s="283">
        <v>0</v>
      </c>
      <c r="BE4" s="283">
        <v>64</v>
      </c>
      <c r="BF4" s="283">
        <v>13</v>
      </c>
      <c r="BG4" s="283">
        <v>50</v>
      </c>
      <c r="BH4" s="283">
        <v>60</v>
      </c>
      <c r="BI4" s="283">
        <v>60</v>
      </c>
      <c r="BJ4" s="283">
        <v>0</v>
      </c>
      <c r="BK4" s="283">
        <v>0</v>
      </c>
      <c r="BL4" s="283">
        <v>15</v>
      </c>
      <c r="BM4" s="283">
        <v>20</v>
      </c>
      <c r="BN4" s="283">
        <v>0</v>
      </c>
      <c r="BO4" s="283" t="s">
        <v>3904</v>
      </c>
      <c r="BP4" s="283" t="s">
        <v>5001</v>
      </c>
      <c r="BQ4" s="283" t="s">
        <v>5004</v>
      </c>
    </row>
    <row r="5" spans="1:71">
      <c r="A5" s="283">
        <v>11000413</v>
      </c>
      <c r="B5" s="283" t="s">
        <v>629</v>
      </c>
      <c r="C5" s="283">
        <v>4</v>
      </c>
      <c r="D5" s="283" t="s">
        <v>3640</v>
      </c>
      <c r="E5" s="283" t="s">
        <v>3896</v>
      </c>
      <c r="F5" s="283" t="s">
        <v>3897</v>
      </c>
      <c r="G5" s="283" t="s">
        <v>3905</v>
      </c>
      <c r="H5" s="283">
        <v>79</v>
      </c>
      <c r="I5" s="283">
        <v>1</v>
      </c>
      <c r="J5" s="283">
        <v>3</v>
      </c>
      <c r="K5" s="283">
        <v>3</v>
      </c>
      <c r="L5" s="283">
        <v>15</v>
      </c>
      <c r="M5" s="283" t="s">
        <v>3899</v>
      </c>
      <c r="N5" s="283">
        <v>24.5</v>
      </c>
      <c r="O5" s="283">
        <v>36</v>
      </c>
      <c r="P5" s="283">
        <v>67</v>
      </c>
      <c r="Q5" s="283">
        <v>20</v>
      </c>
      <c r="R5" s="283">
        <v>0</v>
      </c>
      <c r="S5" s="283">
        <v>0</v>
      </c>
      <c r="T5" s="283">
        <v>67</v>
      </c>
      <c r="U5" s="283">
        <v>20</v>
      </c>
      <c r="V5" s="283">
        <v>48</v>
      </c>
      <c r="W5" s="283">
        <v>30</v>
      </c>
      <c r="X5" s="283">
        <v>45</v>
      </c>
      <c r="Y5" s="283">
        <v>95</v>
      </c>
      <c r="Z5" s="283">
        <v>28</v>
      </c>
      <c r="AA5" s="283">
        <v>51</v>
      </c>
      <c r="AB5" s="283">
        <v>20</v>
      </c>
      <c r="AC5" s="283">
        <v>45</v>
      </c>
      <c r="AD5" s="283">
        <v>0</v>
      </c>
      <c r="AE5" s="283">
        <v>0</v>
      </c>
      <c r="AF5" s="283">
        <v>0</v>
      </c>
      <c r="AG5" s="283">
        <v>0</v>
      </c>
      <c r="AH5" s="283">
        <v>12</v>
      </c>
      <c r="AI5" s="283">
        <v>12</v>
      </c>
      <c r="AJ5" s="283">
        <v>24</v>
      </c>
      <c r="AK5" s="283">
        <v>0</v>
      </c>
      <c r="AL5" s="283"/>
      <c r="AM5" s="283"/>
      <c r="AN5" s="283"/>
      <c r="AO5" s="283"/>
      <c r="AP5" s="283"/>
      <c r="AQ5" s="283"/>
      <c r="AR5" s="283">
        <v>4</v>
      </c>
      <c r="AS5" s="283" t="s">
        <v>3906</v>
      </c>
      <c r="AT5" s="283" t="s">
        <v>4464</v>
      </c>
      <c r="AU5" s="283" t="s">
        <v>4448</v>
      </c>
      <c r="AV5" s="283"/>
      <c r="AW5" s="283" t="s">
        <v>5878</v>
      </c>
      <c r="AX5" s="283"/>
      <c r="AY5" s="283">
        <v>85</v>
      </c>
      <c r="AZ5" s="283">
        <v>120</v>
      </c>
      <c r="BA5" s="283">
        <v>2.5</v>
      </c>
      <c r="BB5" s="283">
        <v>5.0999999999999996</v>
      </c>
      <c r="BC5" s="283">
        <v>34</v>
      </c>
      <c r="BD5" s="283">
        <v>0</v>
      </c>
      <c r="BE5" s="283">
        <v>67</v>
      </c>
      <c r="BF5" s="283">
        <v>60</v>
      </c>
      <c r="BG5" s="283">
        <v>50</v>
      </c>
      <c r="BH5" s="283">
        <v>60</v>
      </c>
      <c r="BI5" s="283">
        <v>60</v>
      </c>
      <c r="BJ5" s="283">
        <v>10</v>
      </c>
      <c r="BK5" s="283">
        <v>2</v>
      </c>
      <c r="BL5" s="283">
        <v>16</v>
      </c>
      <c r="BM5" s="283">
        <v>22</v>
      </c>
      <c r="BN5" s="283">
        <v>14</v>
      </c>
      <c r="BO5" s="283" t="s">
        <v>3904</v>
      </c>
      <c r="BP5" s="283" t="s">
        <v>5001</v>
      </c>
      <c r="BQ5" s="283" t="s">
        <v>5004</v>
      </c>
    </row>
    <row r="6" spans="1:71">
      <c r="A6" s="283">
        <v>11000513</v>
      </c>
      <c r="B6" s="283" t="s">
        <v>24</v>
      </c>
      <c r="C6" s="283">
        <v>4</v>
      </c>
      <c r="D6" s="283" t="s">
        <v>3640</v>
      </c>
      <c r="E6" s="283" t="s">
        <v>3896</v>
      </c>
      <c r="F6" s="283" t="s">
        <v>3897</v>
      </c>
      <c r="G6" s="283" t="s">
        <v>3905</v>
      </c>
      <c r="H6" s="283">
        <v>79</v>
      </c>
      <c r="I6" s="283">
        <v>1</v>
      </c>
      <c r="J6" s="283">
        <v>3</v>
      </c>
      <c r="K6" s="283">
        <v>3</v>
      </c>
      <c r="L6" s="283">
        <v>15</v>
      </c>
      <c r="M6" s="283" t="s">
        <v>3899</v>
      </c>
      <c r="N6" s="283">
        <v>24.5</v>
      </c>
      <c r="O6" s="283">
        <v>36</v>
      </c>
      <c r="P6" s="283">
        <v>67</v>
      </c>
      <c r="Q6" s="283">
        <v>20</v>
      </c>
      <c r="R6" s="283">
        <v>0</v>
      </c>
      <c r="S6" s="283">
        <v>0</v>
      </c>
      <c r="T6" s="283">
        <v>67</v>
      </c>
      <c r="U6" s="283">
        <v>20</v>
      </c>
      <c r="V6" s="283">
        <v>48</v>
      </c>
      <c r="W6" s="283">
        <v>30</v>
      </c>
      <c r="X6" s="283">
        <v>45</v>
      </c>
      <c r="Y6" s="283">
        <v>95</v>
      </c>
      <c r="Z6" s="283">
        <v>28</v>
      </c>
      <c r="AA6" s="283">
        <v>51</v>
      </c>
      <c r="AB6" s="283">
        <v>20</v>
      </c>
      <c r="AC6" s="283">
        <v>45</v>
      </c>
      <c r="AD6" s="283">
        <v>0</v>
      </c>
      <c r="AE6" s="283">
        <v>0</v>
      </c>
      <c r="AF6" s="283">
        <v>0</v>
      </c>
      <c r="AG6" s="283">
        <v>0</v>
      </c>
      <c r="AH6" s="283">
        <v>12</v>
      </c>
      <c r="AI6" s="283">
        <v>12</v>
      </c>
      <c r="AJ6" s="283">
        <v>24</v>
      </c>
      <c r="AK6" s="283">
        <v>0</v>
      </c>
      <c r="AL6" s="283"/>
      <c r="AM6" s="283"/>
      <c r="AN6" s="283"/>
      <c r="AO6" s="283"/>
      <c r="AP6" s="283"/>
      <c r="AQ6" s="283"/>
      <c r="AR6" s="283">
        <v>4</v>
      </c>
      <c r="AS6" s="283" t="s">
        <v>3906</v>
      </c>
      <c r="AT6" s="283" t="s">
        <v>4464</v>
      </c>
      <c r="AU6" s="283" t="s">
        <v>4448</v>
      </c>
      <c r="AV6" s="283"/>
      <c r="AW6" s="283" t="s">
        <v>5879</v>
      </c>
      <c r="AX6" s="283"/>
      <c r="AY6" s="283">
        <v>85</v>
      </c>
      <c r="AZ6" s="283">
        <v>120</v>
      </c>
      <c r="BA6" s="283">
        <v>2.5</v>
      </c>
      <c r="BB6" s="283">
        <v>5.0999999999999996</v>
      </c>
      <c r="BC6" s="283">
        <v>34</v>
      </c>
      <c r="BD6" s="283">
        <v>0</v>
      </c>
      <c r="BE6" s="283">
        <v>67</v>
      </c>
      <c r="BF6" s="283">
        <v>60</v>
      </c>
      <c r="BG6" s="283">
        <v>50</v>
      </c>
      <c r="BH6" s="283">
        <v>60</v>
      </c>
      <c r="BI6" s="283">
        <v>60</v>
      </c>
      <c r="BJ6" s="283">
        <v>10</v>
      </c>
      <c r="BK6" s="283">
        <v>2</v>
      </c>
      <c r="BL6" s="283">
        <v>16</v>
      </c>
      <c r="BM6" s="283">
        <v>22</v>
      </c>
      <c r="BN6" s="283">
        <v>14</v>
      </c>
      <c r="BO6" s="283" t="s">
        <v>3904</v>
      </c>
      <c r="BP6" s="283" t="s">
        <v>5001</v>
      </c>
      <c r="BQ6" s="283" t="s">
        <v>5004</v>
      </c>
    </row>
    <row r="7" spans="1:71">
      <c r="A7" s="283">
        <v>11000613</v>
      </c>
      <c r="B7" s="283" t="s">
        <v>623</v>
      </c>
      <c r="C7" s="283">
        <v>6</v>
      </c>
      <c r="D7" s="283" t="s">
        <v>57</v>
      </c>
      <c r="E7" s="283" t="s">
        <v>3896</v>
      </c>
      <c r="F7" s="283" t="s">
        <v>3897</v>
      </c>
      <c r="G7" s="283" t="s">
        <v>3910</v>
      </c>
      <c r="H7" s="283">
        <v>100</v>
      </c>
      <c r="I7" s="283">
        <v>0</v>
      </c>
      <c r="J7" s="283">
        <v>4</v>
      </c>
      <c r="K7" s="283">
        <v>4</v>
      </c>
      <c r="L7" s="283">
        <v>18</v>
      </c>
      <c r="M7" s="283" t="s">
        <v>3899</v>
      </c>
      <c r="N7" s="283">
        <v>30.8</v>
      </c>
      <c r="O7" s="283">
        <v>36</v>
      </c>
      <c r="P7" s="283">
        <v>82</v>
      </c>
      <c r="Q7" s="283">
        <v>20</v>
      </c>
      <c r="R7" s="283">
        <v>0</v>
      </c>
      <c r="S7" s="283">
        <v>0</v>
      </c>
      <c r="T7" s="283">
        <v>80</v>
      </c>
      <c r="U7" s="283">
        <v>20</v>
      </c>
      <c r="V7" s="283">
        <v>37</v>
      </c>
      <c r="W7" s="283">
        <v>30</v>
      </c>
      <c r="X7" s="283">
        <v>46</v>
      </c>
      <c r="Y7" s="283">
        <v>97</v>
      </c>
      <c r="Z7" s="283">
        <v>30</v>
      </c>
      <c r="AA7" s="283">
        <v>53</v>
      </c>
      <c r="AB7" s="283">
        <v>22</v>
      </c>
      <c r="AC7" s="283">
        <v>47</v>
      </c>
      <c r="AD7" s="283">
        <v>0</v>
      </c>
      <c r="AE7" s="283">
        <v>0</v>
      </c>
      <c r="AF7" s="283">
        <v>4</v>
      </c>
      <c r="AG7" s="283">
        <v>4</v>
      </c>
      <c r="AH7" s="283">
        <v>4</v>
      </c>
      <c r="AI7" s="283">
        <v>4</v>
      </c>
      <c r="AJ7" s="283">
        <v>16</v>
      </c>
      <c r="AK7" s="283">
        <v>0</v>
      </c>
      <c r="AL7" s="283"/>
      <c r="AM7" s="283"/>
      <c r="AN7" s="283"/>
      <c r="AO7" s="283"/>
      <c r="AP7" s="283"/>
      <c r="AQ7" s="283"/>
      <c r="AR7" s="283">
        <v>4</v>
      </c>
      <c r="AS7" s="283" t="s">
        <v>4062</v>
      </c>
      <c r="AT7" s="283" t="s">
        <v>4390</v>
      </c>
      <c r="AU7" s="283" t="s">
        <v>4466</v>
      </c>
      <c r="AV7" s="283" t="s">
        <v>798</v>
      </c>
      <c r="AW7" s="283" t="s">
        <v>4919</v>
      </c>
      <c r="AX7" s="283" t="s">
        <v>4918</v>
      </c>
      <c r="AY7" s="283">
        <v>90</v>
      </c>
      <c r="AZ7" s="283">
        <v>130</v>
      </c>
      <c r="BA7" s="283">
        <v>4.2</v>
      </c>
      <c r="BB7" s="283">
        <v>8.8000000000000007</v>
      </c>
      <c r="BC7" s="283">
        <v>82</v>
      </c>
      <c r="BD7" s="283">
        <v>0</v>
      </c>
      <c r="BE7" s="283">
        <v>84</v>
      </c>
      <c r="BF7" s="283">
        <v>20</v>
      </c>
      <c r="BG7" s="283">
        <v>50</v>
      </c>
      <c r="BH7" s="283">
        <v>60</v>
      </c>
      <c r="BI7" s="283">
        <v>60</v>
      </c>
      <c r="BJ7" s="283">
        <v>0</v>
      </c>
      <c r="BK7" s="283">
        <v>20</v>
      </c>
      <c r="BL7" s="283">
        <v>21</v>
      </c>
      <c r="BM7" s="283">
        <v>43</v>
      </c>
      <c r="BN7" s="283">
        <v>11</v>
      </c>
      <c r="BO7" s="283" t="s">
        <v>3904</v>
      </c>
      <c r="BP7" s="283" t="s">
        <v>5001</v>
      </c>
      <c r="BQ7" s="283" t="s">
        <v>5004</v>
      </c>
    </row>
    <row r="8" spans="1:71">
      <c r="A8" s="283">
        <v>11000713</v>
      </c>
      <c r="B8" s="283" t="s">
        <v>176</v>
      </c>
      <c r="C8" s="283">
        <v>6</v>
      </c>
      <c r="D8" s="283" t="s">
        <v>57</v>
      </c>
      <c r="E8" s="283" t="s">
        <v>3896</v>
      </c>
      <c r="F8" s="283" t="s">
        <v>3897</v>
      </c>
      <c r="G8" s="283" t="s">
        <v>3910</v>
      </c>
      <c r="H8" s="283">
        <v>101</v>
      </c>
      <c r="I8" s="283">
        <v>-1</v>
      </c>
      <c r="J8" s="283">
        <v>4</v>
      </c>
      <c r="K8" s="283">
        <v>4</v>
      </c>
      <c r="L8" s="283">
        <v>16</v>
      </c>
      <c r="M8" s="283" t="s">
        <v>3899</v>
      </c>
      <c r="N8" s="283">
        <v>30</v>
      </c>
      <c r="O8" s="283">
        <v>36</v>
      </c>
      <c r="P8" s="283">
        <v>82</v>
      </c>
      <c r="Q8" s="283">
        <v>20</v>
      </c>
      <c r="R8" s="283">
        <v>10</v>
      </c>
      <c r="S8" s="283">
        <v>20</v>
      </c>
      <c r="T8" s="283">
        <v>80</v>
      </c>
      <c r="U8" s="283">
        <v>20</v>
      </c>
      <c r="V8" s="283">
        <v>39</v>
      </c>
      <c r="W8" s="283">
        <v>30</v>
      </c>
      <c r="X8" s="283">
        <v>46</v>
      </c>
      <c r="Y8" s="283">
        <v>97</v>
      </c>
      <c r="Z8" s="283">
        <v>30</v>
      </c>
      <c r="AA8" s="283">
        <v>53</v>
      </c>
      <c r="AB8" s="283">
        <v>22</v>
      </c>
      <c r="AC8" s="283">
        <v>47</v>
      </c>
      <c r="AD8" s="283">
        <v>0</v>
      </c>
      <c r="AE8" s="283">
        <v>0</v>
      </c>
      <c r="AF8" s="283">
        <v>4</v>
      </c>
      <c r="AG8" s="283">
        <v>4</v>
      </c>
      <c r="AH8" s="283">
        <v>4</v>
      </c>
      <c r="AI8" s="283">
        <v>4</v>
      </c>
      <c r="AJ8" s="283">
        <v>16</v>
      </c>
      <c r="AK8" s="283">
        <v>0</v>
      </c>
      <c r="AL8" s="283"/>
      <c r="AM8" s="283"/>
      <c r="AN8" s="283"/>
      <c r="AO8" s="283"/>
      <c r="AP8" s="283"/>
      <c r="AQ8" s="283"/>
      <c r="AR8" s="283">
        <v>4</v>
      </c>
      <c r="AS8" s="283" t="s">
        <v>4062</v>
      </c>
      <c r="AT8" s="283" t="s">
        <v>4420</v>
      </c>
      <c r="AU8" s="283" t="s">
        <v>4390</v>
      </c>
      <c r="AV8" s="283" t="s">
        <v>4474</v>
      </c>
      <c r="AW8" s="283" t="s">
        <v>4917</v>
      </c>
      <c r="AX8" s="283"/>
      <c r="AY8" s="283">
        <v>90</v>
      </c>
      <c r="AZ8" s="283">
        <v>130</v>
      </c>
      <c r="BA8" s="283">
        <v>4.2</v>
      </c>
      <c r="BB8" s="283">
        <v>8.8000000000000007</v>
      </c>
      <c r="BC8" s="283">
        <v>82</v>
      </c>
      <c r="BD8" s="283">
        <v>0</v>
      </c>
      <c r="BE8" s="283">
        <v>84</v>
      </c>
      <c r="BF8" s="283">
        <v>23</v>
      </c>
      <c r="BG8" s="283">
        <v>50</v>
      </c>
      <c r="BH8" s="283">
        <v>60</v>
      </c>
      <c r="BI8" s="283">
        <v>60</v>
      </c>
      <c r="BJ8" s="283">
        <v>0</v>
      </c>
      <c r="BK8" s="283">
        <v>3</v>
      </c>
      <c r="BL8" s="283">
        <v>28</v>
      </c>
      <c r="BM8" s="283">
        <v>26</v>
      </c>
      <c r="BN8" s="283">
        <v>4</v>
      </c>
      <c r="BO8" s="283" t="s">
        <v>3904</v>
      </c>
      <c r="BP8" s="283" t="s">
        <v>5001</v>
      </c>
      <c r="BQ8" s="283" t="s">
        <v>5004</v>
      </c>
    </row>
    <row r="9" spans="1:71">
      <c r="A9" s="283">
        <v>11000813</v>
      </c>
      <c r="B9" s="283" t="s">
        <v>621</v>
      </c>
      <c r="C9" s="283">
        <v>5</v>
      </c>
      <c r="D9" s="283" t="s">
        <v>57</v>
      </c>
      <c r="E9" s="283" t="s">
        <v>3896</v>
      </c>
      <c r="F9" s="283" t="s">
        <v>3897</v>
      </c>
      <c r="G9" s="283" t="s">
        <v>3898</v>
      </c>
      <c r="H9" s="283">
        <v>77</v>
      </c>
      <c r="I9" s="283">
        <v>-1</v>
      </c>
      <c r="J9" s="283">
        <v>4</v>
      </c>
      <c r="K9" s="283">
        <v>4</v>
      </c>
      <c r="L9" s="283">
        <v>20</v>
      </c>
      <c r="M9" s="283" t="s">
        <v>3899</v>
      </c>
      <c r="N9" s="283">
        <v>23.5</v>
      </c>
      <c r="O9" s="283">
        <v>36</v>
      </c>
      <c r="P9" s="283">
        <v>89</v>
      </c>
      <c r="Q9" s="283">
        <v>20</v>
      </c>
      <c r="R9" s="283">
        <v>0</v>
      </c>
      <c r="S9" s="283">
        <v>0</v>
      </c>
      <c r="T9" s="283">
        <v>82</v>
      </c>
      <c r="U9" s="283">
        <v>20</v>
      </c>
      <c r="V9" s="283">
        <v>47</v>
      </c>
      <c r="W9" s="283">
        <v>30</v>
      </c>
      <c r="X9" s="283">
        <v>45</v>
      </c>
      <c r="Y9" s="283">
        <v>96</v>
      </c>
      <c r="Z9" s="283">
        <v>23</v>
      </c>
      <c r="AA9" s="283">
        <v>46</v>
      </c>
      <c r="AB9" s="283">
        <v>16</v>
      </c>
      <c r="AC9" s="283">
        <v>41</v>
      </c>
      <c r="AD9" s="283">
        <v>0</v>
      </c>
      <c r="AE9" s="283">
        <v>0</v>
      </c>
      <c r="AF9" s="283">
        <v>0</v>
      </c>
      <c r="AG9" s="283"/>
      <c r="AH9" s="283"/>
      <c r="AI9" s="283"/>
      <c r="AJ9" s="283">
        <v>0</v>
      </c>
      <c r="AK9" s="283">
        <v>0</v>
      </c>
      <c r="AL9" s="283"/>
      <c r="AM9" s="283"/>
      <c r="AN9" s="283"/>
      <c r="AO9" s="283"/>
      <c r="AP9" s="283"/>
      <c r="AQ9" s="283"/>
      <c r="AR9" s="283">
        <v>4</v>
      </c>
      <c r="AS9" s="283" t="s">
        <v>2429</v>
      </c>
      <c r="AT9" s="283" t="s">
        <v>3988</v>
      </c>
      <c r="AU9" s="283"/>
      <c r="AV9" s="283"/>
      <c r="AW9" s="283" t="s">
        <v>4847</v>
      </c>
      <c r="AX9" s="283"/>
      <c r="AY9" s="283">
        <v>90</v>
      </c>
      <c r="AZ9" s="283">
        <v>140</v>
      </c>
      <c r="BA9" s="283">
        <v>3.2</v>
      </c>
      <c r="BB9" s="283">
        <v>6</v>
      </c>
      <c r="BC9" s="283">
        <v>95</v>
      </c>
      <c r="BD9" s="283">
        <v>0</v>
      </c>
      <c r="BE9" s="283">
        <v>82</v>
      </c>
      <c r="BF9" s="283">
        <v>35</v>
      </c>
      <c r="BG9" s="283">
        <v>50</v>
      </c>
      <c r="BH9" s="283">
        <v>60</v>
      </c>
      <c r="BI9" s="283">
        <v>60</v>
      </c>
      <c r="BJ9" s="283">
        <v>0</v>
      </c>
      <c r="BK9" s="283">
        <v>0</v>
      </c>
      <c r="BL9" s="283">
        <v>15</v>
      </c>
      <c r="BM9" s="283">
        <v>39</v>
      </c>
      <c r="BN9" s="283">
        <v>15</v>
      </c>
      <c r="BO9" s="283" t="s">
        <v>3904</v>
      </c>
      <c r="BP9" s="283" t="s">
        <v>5001</v>
      </c>
      <c r="BQ9" s="283" t="s">
        <v>5004</v>
      </c>
    </row>
    <row r="10" spans="1:71">
      <c r="A10" s="283">
        <v>11000913</v>
      </c>
      <c r="B10" s="283" t="s">
        <v>43</v>
      </c>
      <c r="C10" s="283">
        <v>5</v>
      </c>
      <c r="D10" s="283" t="s">
        <v>57</v>
      </c>
      <c r="E10" s="283" t="s">
        <v>3896</v>
      </c>
      <c r="F10" s="283" t="s">
        <v>3897</v>
      </c>
      <c r="G10" s="283" t="s">
        <v>3898</v>
      </c>
      <c r="H10" s="283">
        <v>76</v>
      </c>
      <c r="I10" s="283">
        <v>0</v>
      </c>
      <c r="J10" s="283">
        <v>4</v>
      </c>
      <c r="K10" s="283">
        <v>4</v>
      </c>
      <c r="L10" s="283">
        <v>20</v>
      </c>
      <c r="M10" s="283" t="s">
        <v>3899</v>
      </c>
      <c r="N10" s="283">
        <v>23.5</v>
      </c>
      <c r="O10" s="283">
        <v>36</v>
      </c>
      <c r="P10" s="283">
        <v>89</v>
      </c>
      <c r="Q10" s="283">
        <v>20</v>
      </c>
      <c r="R10" s="283">
        <v>0</v>
      </c>
      <c r="S10" s="283">
        <v>0</v>
      </c>
      <c r="T10" s="283">
        <v>82</v>
      </c>
      <c r="U10" s="283">
        <v>20</v>
      </c>
      <c r="V10" s="283">
        <v>47</v>
      </c>
      <c r="W10" s="283">
        <v>30</v>
      </c>
      <c r="X10" s="283">
        <v>45</v>
      </c>
      <c r="Y10" s="283">
        <v>96</v>
      </c>
      <c r="Z10" s="283">
        <v>23</v>
      </c>
      <c r="AA10" s="283">
        <v>46</v>
      </c>
      <c r="AB10" s="283">
        <v>16</v>
      </c>
      <c r="AC10" s="283">
        <v>41</v>
      </c>
      <c r="AD10" s="283">
        <v>0</v>
      </c>
      <c r="AE10" s="283">
        <v>0</v>
      </c>
      <c r="AF10" s="283">
        <v>2</v>
      </c>
      <c r="AG10" s="283">
        <v>2</v>
      </c>
      <c r="AH10" s="283">
        <v>2</v>
      </c>
      <c r="AI10" s="283">
        <v>2</v>
      </c>
      <c r="AJ10" s="283">
        <v>8</v>
      </c>
      <c r="AK10" s="283">
        <v>0</v>
      </c>
      <c r="AL10" s="283"/>
      <c r="AM10" s="283"/>
      <c r="AN10" s="283"/>
      <c r="AO10" s="283"/>
      <c r="AP10" s="283"/>
      <c r="AQ10" s="283"/>
      <c r="AR10" s="283">
        <v>4</v>
      </c>
      <c r="AS10" s="283" t="s">
        <v>2429</v>
      </c>
      <c r="AT10" s="283" t="s">
        <v>3903</v>
      </c>
      <c r="AU10" s="283"/>
      <c r="AV10" s="283"/>
      <c r="AW10" s="283" t="s">
        <v>4847</v>
      </c>
      <c r="AX10" s="283" t="s">
        <v>4916</v>
      </c>
      <c r="AY10" s="283">
        <v>90</v>
      </c>
      <c r="AZ10" s="283">
        <v>140</v>
      </c>
      <c r="BA10" s="283">
        <v>3.2</v>
      </c>
      <c r="BB10" s="283">
        <v>6</v>
      </c>
      <c r="BC10" s="283">
        <v>95</v>
      </c>
      <c r="BD10" s="283">
        <v>0</v>
      </c>
      <c r="BE10" s="283">
        <v>82</v>
      </c>
      <c r="BF10" s="283">
        <v>35</v>
      </c>
      <c r="BG10" s="283">
        <v>50</v>
      </c>
      <c r="BH10" s="283">
        <v>60</v>
      </c>
      <c r="BI10" s="283">
        <v>60</v>
      </c>
      <c r="BJ10" s="283">
        <v>0</v>
      </c>
      <c r="BK10" s="283">
        <v>1</v>
      </c>
      <c r="BL10" s="283">
        <v>16</v>
      </c>
      <c r="BM10" s="283">
        <v>24</v>
      </c>
      <c r="BN10" s="283">
        <v>2</v>
      </c>
      <c r="BO10" s="283" t="s">
        <v>3904</v>
      </c>
      <c r="BP10" s="283" t="s">
        <v>5001</v>
      </c>
      <c r="BQ10" s="283" t="s">
        <v>5004</v>
      </c>
    </row>
    <row r="11" spans="1:71">
      <c r="A11" s="283">
        <v>11001013</v>
      </c>
      <c r="B11" s="283" t="s">
        <v>622</v>
      </c>
      <c r="C11" s="283">
        <v>6</v>
      </c>
      <c r="D11" s="283" t="s">
        <v>57</v>
      </c>
      <c r="E11" s="283" t="s">
        <v>3896</v>
      </c>
      <c r="F11" s="283" t="s">
        <v>3897</v>
      </c>
      <c r="G11" s="283" t="s">
        <v>3898</v>
      </c>
      <c r="H11" s="283">
        <v>79</v>
      </c>
      <c r="I11" s="283">
        <v>1</v>
      </c>
      <c r="J11" s="283">
        <v>3</v>
      </c>
      <c r="K11" s="283">
        <v>3</v>
      </c>
      <c r="L11" s="283">
        <v>10</v>
      </c>
      <c r="M11" s="283" t="s">
        <v>3899</v>
      </c>
      <c r="N11" s="283">
        <v>29</v>
      </c>
      <c r="O11" s="283">
        <v>36</v>
      </c>
      <c r="P11" s="283">
        <v>80</v>
      </c>
      <c r="Q11" s="283">
        <v>20</v>
      </c>
      <c r="R11" s="283">
        <v>0</v>
      </c>
      <c r="S11" s="283">
        <v>0</v>
      </c>
      <c r="T11" s="283">
        <v>80</v>
      </c>
      <c r="U11" s="283">
        <v>20</v>
      </c>
      <c r="V11" s="283">
        <v>62</v>
      </c>
      <c r="W11" s="283">
        <v>30</v>
      </c>
      <c r="X11" s="283">
        <v>46</v>
      </c>
      <c r="Y11" s="283">
        <v>97</v>
      </c>
      <c r="Z11" s="283">
        <v>30</v>
      </c>
      <c r="AA11" s="283">
        <v>53</v>
      </c>
      <c r="AB11" s="283">
        <v>18</v>
      </c>
      <c r="AC11" s="283">
        <v>43</v>
      </c>
      <c r="AD11" s="283">
        <v>0</v>
      </c>
      <c r="AE11" s="283">
        <v>0</v>
      </c>
      <c r="AF11" s="283">
        <v>4</v>
      </c>
      <c r="AG11" s="283">
        <v>4</v>
      </c>
      <c r="AH11" s="283">
        <v>4</v>
      </c>
      <c r="AI11" s="283">
        <v>4</v>
      </c>
      <c r="AJ11" s="283">
        <v>16</v>
      </c>
      <c r="AK11" s="283">
        <v>0</v>
      </c>
      <c r="AL11" s="283"/>
      <c r="AM11" s="283"/>
      <c r="AN11" s="283"/>
      <c r="AO11" s="283"/>
      <c r="AP11" s="283"/>
      <c r="AQ11" s="283"/>
      <c r="AR11" s="283">
        <v>4</v>
      </c>
      <c r="AS11" s="283" t="s">
        <v>3916</v>
      </c>
      <c r="AT11" s="283" t="s">
        <v>3987</v>
      </c>
      <c r="AU11" s="283" t="s">
        <v>3988</v>
      </c>
      <c r="AV11" s="283"/>
      <c r="AW11" s="283" t="s">
        <v>4915</v>
      </c>
      <c r="AX11" s="283" t="s">
        <v>4914</v>
      </c>
      <c r="AY11" s="283">
        <v>90</v>
      </c>
      <c r="AZ11" s="283">
        <v>140</v>
      </c>
      <c r="BA11" s="283">
        <v>4.2</v>
      </c>
      <c r="BB11" s="283">
        <v>8</v>
      </c>
      <c r="BC11" s="283">
        <v>85</v>
      </c>
      <c r="BD11" s="283">
        <v>0</v>
      </c>
      <c r="BE11" s="283">
        <v>80</v>
      </c>
      <c r="BF11" s="283">
        <v>57</v>
      </c>
      <c r="BG11" s="283">
        <v>50</v>
      </c>
      <c r="BH11" s="283">
        <v>60</v>
      </c>
      <c r="BI11" s="283">
        <v>60</v>
      </c>
      <c r="BJ11" s="283">
        <v>0</v>
      </c>
      <c r="BK11" s="283">
        <v>0</v>
      </c>
      <c r="BL11" s="283">
        <v>14</v>
      </c>
      <c r="BM11" s="283">
        <v>32</v>
      </c>
      <c r="BN11" s="283">
        <v>16</v>
      </c>
      <c r="BO11" s="283" t="s">
        <v>3904</v>
      </c>
      <c r="BP11" s="283" t="s">
        <v>5001</v>
      </c>
      <c r="BQ11" s="283" t="s">
        <v>5004</v>
      </c>
    </row>
    <row r="12" spans="1:71">
      <c r="A12" s="283">
        <v>11001113</v>
      </c>
      <c r="B12" s="283" t="s">
        <v>627</v>
      </c>
      <c r="C12" s="283">
        <v>4</v>
      </c>
      <c r="D12" s="283" t="s">
        <v>57</v>
      </c>
      <c r="E12" s="283" t="s">
        <v>3896</v>
      </c>
      <c r="F12" s="283" t="s">
        <v>3897</v>
      </c>
      <c r="G12" s="283" t="s">
        <v>3918</v>
      </c>
      <c r="H12" s="283">
        <v>72</v>
      </c>
      <c r="I12" s="283">
        <v>0</v>
      </c>
      <c r="J12" s="283">
        <v>2</v>
      </c>
      <c r="K12" s="283">
        <v>2</v>
      </c>
      <c r="L12" s="283">
        <v>30</v>
      </c>
      <c r="M12" s="283" t="s">
        <v>3899</v>
      </c>
      <c r="N12" s="283">
        <v>21</v>
      </c>
      <c r="O12" s="283">
        <v>36</v>
      </c>
      <c r="P12" s="283">
        <v>70</v>
      </c>
      <c r="Q12" s="283">
        <v>20</v>
      </c>
      <c r="R12" s="283">
        <v>0</v>
      </c>
      <c r="S12" s="283">
        <v>0</v>
      </c>
      <c r="T12" s="283">
        <v>73</v>
      </c>
      <c r="U12" s="283">
        <v>20</v>
      </c>
      <c r="V12" s="283">
        <v>67</v>
      </c>
      <c r="W12" s="283">
        <v>30</v>
      </c>
      <c r="X12" s="283">
        <v>44</v>
      </c>
      <c r="Y12" s="283">
        <v>95</v>
      </c>
      <c r="Z12" s="283">
        <v>19</v>
      </c>
      <c r="AA12" s="283">
        <v>42</v>
      </c>
      <c r="AB12" s="283">
        <v>15</v>
      </c>
      <c r="AC12" s="283">
        <v>40</v>
      </c>
      <c r="AD12" s="283">
        <v>0</v>
      </c>
      <c r="AE12" s="283">
        <v>0</v>
      </c>
      <c r="AF12" s="283">
        <v>3</v>
      </c>
      <c r="AG12" s="283">
        <v>3</v>
      </c>
      <c r="AH12" s="283">
        <v>3</v>
      </c>
      <c r="AI12" s="283">
        <v>3</v>
      </c>
      <c r="AJ12" s="283">
        <v>12</v>
      </c>
      <c r="AK12" s="283">
        <v>0</v>
      </c>
      <c r="AL12" s="283"/>
      <c r="AM12" s="283"/>
      <c r="AN12" s="283"/>
      <c r="AO12" s="283"/>
      <c r="AP12" s="283"/>
      <c r="AQ12" s="283"/>
      <c r="AR12" s="283">
        <v>4</v>
      </c>
      <c r="AS12" s="283" t="s">
        <v>3919</v>
      </c>
      <c r="AT12" s="283" t="s">
        <v>3920</v>
      </c>
      <c r="AU12" s="283" t="s">
        <v>3736</v>
      </c>
      <c r="AV12" s="283" t="s">
        <v>3738</v>
      </c>
      <c r="AW12" s="283" t="s">
        <v>4913</v>
      </c>
      <c r="AX12" s="283"/>
      <c r="AY12" s="283">
        <v>85</v>
      </c>
      <c r="AZ12" s="283">
        <v>125</v>
      </c>
      <c r="BA12" s="283">
        <v>2.5</v>
      </c>
      <c r="BB12" s="283">
        <v>5.0999999999999996</v>
      </c>
      <c r="BC12" s="283">
        <v>70</v>
      </c>
      <c r="BD12" s="283">
        <v>0</v>
      </c>
      <c r="BE12" s="283">
        <v>73</v>
      </c>
      <c r="BF12" s="283">
        <v>71</v>
      </c>
      <c r="BG12" s="283">
        <v>50</v>
      </c>
      <c r="BH12" s="283">
        <v>60</v>
      </c>
      <c r="BI12" s="283">
        <v>60</v>
      </c>
      <c r="BJ12" s="283">
        <v>0</v>
      </c>
      <c r="BK12" s="283">
        <v>0</v>
      </c>
      <c r="BL12" s="283">
        <v>18</v>
      </c>
      <c r="BM12" s="283">
        <v>20</v>
      </c>
      <c r="BN12" s="283">
        <v>3</v>
      </c>
      <c r="BO12" s="283" t="s">
        <v>3904</v>
      </c>
      <c r="BP12" s="283" t="s">
        <v>5001</v>
      </c>
      <c r="BQ12" s="283" t="s">
        <v>5004</v>
      </c>
    </row>
    <row r="13" spans="1:71">
      <c r="A13" s="283">
        <v>11001213</v>
      </c>
      <c r="B13" s="283" t="s">
        <v>628</v>
      </c>
      <c r="C13" s="283">
        <v>4</v>
      </c>
      <c r="D13" s="283" t="s">
        <v>57</v>
      </c>
      <c r="E13" s="283" t="s">
        <v>3896</v>
      </c>
      <c r="F13" s="283" t="s">
        <v>3897</v>
      </c>
      <c r="G13" s="283" t="s">
        <v>3918</v>
      </c>
      <c r="H13" s="283">
        <v>72</v>
      </c>
      <c r="I13" s="283">
        <v>0</v>
      </c>
      <c r="J13" s="283">
        <v>2</v>
      </c>
      <c r="K13" s="283">
        <v>2</v>
      </c>
      <c r="L13" s="283">
        <v>10</v>
      </c>
      <c r="M13" s="283" t="s">
        <v>3899</v>
      </c>
      <c r="N13" s="283">
        <v>21</v>
      </c>
      <c r="O13" s="283">
        <v>36</v>
      </c>
      <c r="P13" s="283">
        <v>70</v>
      </c>
      <c r="Q13" s="283">
        <v>20</v>
      </c>
      <c r="R13" s="283">
        <v>0</v>
      </c>
      <c r="S13" s="283">
        <v>0</v>
      </c>
      <c r="T13" s="283">
        <v>73</v>
      </c>
      <c r="U13" s="283">
        <v>20</v>
      </c>
      <c r="V13" s="283">
        <v>67</v>
      </c>
      <c r="W13" s="283">
        <v>30</v>
      </c>
      <c r="X13" s="283">
        <v>44</v>
      </c>
      <c r="Y13" s="283">
        <v>95</v>
      </c>
      <c r="Z13" s="283">
        <v>19</v>
      </c>
      <c r="AA13" s="283">
        <v>42</v>
      </c>
      <c r="AB13" s="283">
        <v>15</v>
      </c>
      <c r="AC13" s="283">
        <v>40</v>
      </c>
      <c r="AD13" s="283">
        <v>0</v>
      </c>
      <c r="AE13" s="283">
        <v>0</v>
      </c>
      <c r="AF13" s="283">
        <v>3</v>
      </c>
      <c r="AG13" s="283">
        <v>3</v>
      </c>
      <c r="AH13" s="283">
        <v>3</v>
      </c>
      <c r="AI13" s="283">
        <v>3</v>
      </c>
      <c r="AJ13" s="283">
        <v>12</v>
      </c>
      <c r="AK13" s="283">
        <v>0</v>
      </c>
      <c r="AL13" s="283"/>
      <c r="AM13" s="283"/>
      <c r="AN13" s="283"/>
      <c r="AO13" s="283"/>
      <c r="AP13" s="283"/>
      <c r="AQ13" s="283"/>
      <c r="AR13" s="283">
        <v>4</v>
      </c>
      <c r="AS13" s="283" t="s">
        <v>3919</v>
      </c>
      <c r="AT13" s="283" t="s">
        <v>3920</v>
      </c>
      <c r="AU13" s="283" t="s">
        <v>3736</v>
      </c>
      <c r="AV13" s="283" t="s">
        <v>3738</v>
      </c>
      <c r="AW13" s="283" t="s">
        <v>4913</v>
      </c>
      <c r="AX13" s="283"/>
      <c r="AY13" s="283">
        <v>85</v>
      </c>
      <c r="AZ13" s="283">
        <v>125</v>
      </c>
      <c r="BA13" s="283">
        <v>2.5</v>
      </c>
      <c r="BB13" s="283">
        <v>5.0999999999999996</v>
      </c>
      <c r="BC13" s="283">
        <v>70</v>
      </c>
      <c r="BD13" s="283">
        <v>0</v>
      </c>
      <c r="BE13" s="283">
        <v>73</v>
      </c>
      <c r="BF13" s="283">
        <v>71</v>
      </c>
      <c r="BG13" s="283">
        <v>50</v>
      </c>
      <c r="BH13" s="283">
        <v>60</v>
      </c>
      <c r="BI13" s="283">
        <v>60</v>
      </c>
      <c r="BJ13" s="283">
        <v>0</v>
      </c>
      <c r="BK13" s="283">
        <v>0</v>
      </c>
      <c r="BL13" s="283">
        <v>18</v>
      </c>
      <c r="BM13" s="283">
        <v>20</v>
      </c>
      <c r="BN13" s="283">
        <v>3</v>
      </c>
      <c r="BO13" s="283" t="s">
        <v>3904</v>
      </c>
      <c r="BP13" s="283" t="s">
        <v>5001</v>
      </c>
      <c r="BQ13" s="283" t="s">
        <v>5004</v>
      </c>
    </row>
    <row r="14" spans="1:71">
      <c r="A14" s="283">
        <v>11001313</v>
      </c>
      <c r="B14" s="283" t="s">
        <v>3921</v>
      </c>
      <c r="C14" s="283">
        <v>6</v>
      </c>
      <c r="D14" s="283" t="s">
        <v>57</v>
      </c>
      <c r="E14" s="283" t="s">
        <v>3896</v>
      </c>
      <c r="F14" s="283" t="s">
        <v>3897</v>
      </c>
      <c r="G14" s="283" t="s">
        <v>3922</v>
      </c>
      <c r="H14" s="283">
        <v>64</v>
      </c>
      <c r="I14" s="283">
        <v>0</v>
      </c>
      <c r="J14" s="283">
        <v>3</v>
      </c>
      <c r="K14" s="283">
        <v>3</v>
      </c>
      <c r="L14" s="283">
        <v>20</v>
      </c>
      <c r="M14" s="283" t="s">
        <v>3899</v>
      </c>
      <c r="N14" s="283">
        <v>27</v>
      </c>
      <c r="O14" s="283">
        <v>36</v>
      </c>
      <c r="P14" s="283">
        <v>64</v>
      </c>
      <c r="Q14" s="283">
        <v>25</v>
      </c>
      <c r="R14" s="283">
        <v>0</v>
      </c>
      <c r="S14" s="283">
        <v>0</v>
      </c>
      <c r="T14" s="283">
        <v>64</v>
      </c>
      <c r="U14" s="283">
        <v>25</v>
      </c>
      <c r="V14" s="283">
        <v>35</v>
      </c>
      <c r="W14" s="283">
        <v>35</v>
      </c>
      <c r="X14" s="283">
        <v>46</v>
      </c>
      <c r="Y14" s="283">
        <v>97</v>
      </c>
      <c r="Z14" s="283">
        <v>30</v>
      </c>
      <c r="AA14" s="283">
        <v>60</v>
      </c>
      <c r="AB14" s="283">
        <v>13</v>
      </c>
      <c r="AC14" s="283">
        <v>38</v>
      </c>
      <c r="AD14" s="283">
        <v>0</v>
      </c>
      <c r="AE14" s="283">
        <v>0</v>
      </c>
      <c r="AF14" s="283">
        <v>3</v>
      </c>
      <c r="AG14" s="283">
        <v>3</v>
      </c>
      <c r="AH14" s="283">
        <v>3</v>
      </c>
      <c r="AI14" s="283">
        <v>3</v>
      </c>
      <c r="AJ14" s="283">
        <v>12</v>
      </c>
      <c r="AK14" s="283">
        <v>0</v>
      </c>
      <c r="AL14" s="283"/>
      <c r="AM14" s="283"/>
      <c r="AN14" s="283"/>
      <c r="AO14" s="283"/>
      <c r="AP14" s="283"/>
      <c r="AQ14" s="283"/>
      <c r="AR14" s="283">
        <v>4</v>
      </c>
      <c r="AS14" s="283" t="s">
        <v>4462</v>
      </c>
      <c r="AT14" s="283" t="s">
        <v>3993</v>
      </c>
      <c r="AU14" s="283"/>
      <c r="AV14" s="283"/>
      <c r="AW14" s="283" t="s">
        <v>4912</v>
      </c>
      <c r="AX14" s="283"/>
      <c r="AY14" s="283">
        <v>70</v>
      </c>
      <c r="AZ14" s="283">
        <v>110</v>
      </c>
      <c r="BA14" s="283">
        <v>2.25</v>
      </c>
      <c r="BB14" s="283">
        <v>4.55</v>
      </c>
      <c r="BC14" s="283">
        <v>64</v>
      </c>
      <c r="BD14" s="283">
        <v>0</v>
      </c>
      <c r="BE14" s="283">
        <v>64</v>
      </c>
      <c r="BF14" s="283">
        <v>22</v>
      </c>
      <c r="BG14" s="283">
        <v>50</v>
      </c>
      <c r="BH14" s="283">
        <v>60</v>
      </c>
      <c r="BI14" s="283">
        <v>60</v>
      </c>
      <c r="BJ14" s="283">
        <v>0</v>
      </c>
      <c r="BK14" s="283">
        <v>20</v>
      </c>
      <c r="BL14" s="283">
        <v>14</v>
      </c>
      <c r="BM14" s="283">
        <v>38</v>
      </c>
      <c r="BN14" s="283">
        <v>0</v>
      </c>
      <c r="BO14" s="283" t="s">
        <v>3904</v>
      </c>
      <c r="BP14" s="283" t="s">
        <v>5001</v>
      </c>
      <c r="BQ14" s="283" t="s">
        <v>5004</v>
      </c>
    </row>
    <row r="15" spans="1:71">
      <c r="A15" s="283">
        <v>11001413</v>
      </c>
      <c r="B15" s="283" t="s">
        <v>1024</v>
      </c>
      <c r="C15" s="283">
        <v>4</v>
      </c>
      <c r="D15" s="283" t="s">
        <v>57</v>
      </c>
      <c r="E15" s="283" t="s">
        <v>3896</v>
      </c>
      <c r="F15" s="283" t="s">
        <v>3897</v>
      </c>
      <c r="G15" s="283" t="s">
        <v>3905</v>
      </c>
      <c r="H15" s="283">
        <v>68</v>
      </c>
      <c r="I15" s="283">
        <v>0</v>
      </c>
      <c r="J15" s="283">
        <v>4</v>
      </c>
      <c r="K15" s="283">
        <v>3</v>
      </c>
      <c r="L15" s="283">
        <v>15</v>
      </c>
      <c r="M15" s="283" t="s">
        <v>3899</v>
      </c>
      <c r="N15" s="283">
        <v>30.3</v>
      </c>
      <c r="O15" s="283">
        <v>36</v>
      </c>
      <c r="P15" s="283">
        <v>71</v>
      </c>
      <c r="Q15" s="283">
        <v>25</v>
      </c>
      <c r="R15" s="283">
        <v>0</v>
      </c>
      <c r="S15" s="283">
        <v>0</v>
      </c>
      <c r="T15" s="283">
        <v>58</v>
      </c>
      <c r="U15" s="283">
        <v>15</v>
      </c>
      <c r="V15" s="283">
        <v>37</v>
      </c>
      <c r="W15" s="283">
        <v>30</v>
      </c>
      <c r="X15" s="283">
        <v>44</v>
      </c>
      <c r="Y15" s="283">
        <v>95</v>
      </c>
      <c r="Z15" s="283">
        <v>37</v>
      </c>
      <c r="AA15" s="283">
        <v>69</v>
      </c>
      <c r="AB15" s="283">
        <v>18</v>
      </c>
      <c r="AC15" s="283">
        <v>43</v>
      </c>
      <c r="AD15" s="283">
        <v>0</v>
      </c>
      <c r="AE15" s="283">
        <v>0</v>
      </c>
      <c r="AF15" s="283">
        <v>3</v>
      </c>
      <c r="AG15" s="283">
        <v>3</v>
      </c>
      <c r="AH15" s="283">
        <v>3</v>
      </c>
      <c r="AI15" s="283">
        <v>3</v>
      </c>
      <c r="AJ15" s="283">
        <v>12</v>
      </c>
      <c r="AK15" s="283">
        <v>0</v>
      </c>
      <c r="AL15" s="283"/>
      <c r="AM15" s="283"/>
      <c r="AN15" s="283"/>
      <c r="AO15" s="283"/>
      <c r="AP15" s="283"/>
      <c r="AQ15" s="283"/>
      <c r="AR15" s="283">
        <v>4</v>
      </c>
      <c r="AS15" s="283" t="s">
        <v>1979</v>
      </c>
      <c r="AT15" s="283" t="s">
        <v>800</v>
      </c>
      <c r="AU15" s="283"/>
      <c r="AV15" s="283"/>
      <c r="AW15" s="283" t="s">
        <v>4911</v>
      </c>
      <c r="AX15" s="283"/>
      <c r="AY15" s="283">
        <v>80</v>
      </c>
      <c r="AZ15" s="283">
        <v>110</v>
      </c>
      <c r="BA15" s="283">
        <v>2.88</v>
      </c>
      <c r="BB15" s="283">
        <v>5.4</v>
      </c>
      <c r="BC15" s="283">
        <v>71</v>
      </c>
      <c r="BD15" s="283">
        <v>0</v>
      </c>
      <c r="BE15" s="283">
        <v>58</v>
      </c>
      <c r="BF15" s="283">
        <v>20</v>
      </c>
      <c r="BG15" s="283">
        <v>50</v>
      </c>
      <c r="BH15" s="283">
        <v>60</v>
      </c>
      <c r="BI15" s="283">
        <v>60</v>
      </c>
      <c r="BJ15" s="283">
        <v>0</v>
      </c>
      <c r="BK15" s="283">
        <v>0</v>
      </c>
      <c r="BL15" s="283">
        <v>18</v>
      </c>
      <c r="BM15" s="283">
        <v>15</v>
      </c>
      <c r="BN15" s="283">
        <v>6</v>
      </c>
      <c r="BO15" s="283" t="s">
        <v>3904</v>
      </c>
      <c r="BP15" s="283" t="s">
        <v>5001</v>
      </c>
      <c r="BQ15" s="283" t="s">
        <v>5004</v>
      </c>
    </row>
    <row r="16" spans="1:71">
      <c r="A16" s="283">
        <v>11001813</v>
      </c>
      <c r="B16" s="283" t="s">
        <v>42</v>
      </c>
      <c r="C16" s="283">
        <v>5</v>
      </c>
      <c r="D16" s="283" t="s">
        <v>56</v>
      </c>
      <c r="E16" s="283" t="s">
        <v>3896</v>
      </c>
      <c r="F16" s="283" t="s">
        <v>3897</v>
      </c>
      <c r="G16" s="283" t="s">
        <v>3898</v>
      </c>
      <c r="H16" s="283">
        <v>70</v>
      </c>
      <c r="I16" s="283">
        <v>2</v>
      </c>
      <c r="J16" s="283">
        <v>3</v>
      </c>
      <c r="K16" s="283">
        <v>3</v>
      </c>
      <c r="L16" s="283">
        <v>35</v>
      </c>
      <c r="M16" s="283" t="s">
        <v>3899</v>
      </c>
      <c r="N16" s="283">
        <v>31.5</v>
      </c>
      <c r="O16" s="283">
        <v>30</v>
      </c>
      <c r="P16" s="283">
        <v>63</v>
      </c>
      <c r="Q16" s="283">
        <v>30</v>
      </c>
      <c r="R16" s="283">
        <v>0</v>
      </c>
      <c r="S16" s="283">
        <v>0</v>
      </c>
      <c r="T16" s="283">
        <v>60</v>
      </c>
      <c r="U16" s="283">
        <v>20</v>
      </c>
      <c r="V16" s="283">
        <v>62</v>
      </c>
      <c r="W16" s="283">
        <v>35</v>
      </c>
      <c r="X16" s="283">
        <v>44</v>
      </c>
      <c r="Y16" s="283">
        <v>96</v>
      </c>
      <c r="Z16" s="283">
        <v>36</v>
      </c>
      <c r="AA16" s="283">
        <v>68</v>
      </c>
      <c r="AB16" s="283">
        <v>17</v>
      </c>
      <c r="AC16" s="283">
        <v>42</v>
      </c>
      <c r="AD16" s="283">
        <v>0</v>
      </c>
      <c r="AE16" s="283">
        <v>0</v>
      </c>
      <c r="AF16" s="283">
        <v>4</v>
      </c>
      <c r="AG16" s="283">
        <v>4</v>
      </c>
      <c r="AH16" s="283">
        <v>4</v>
      </c>
      <c r="AI16" s="283">
        <v>4</v>
      </c>
      <c r="AJ16" s="283">
        <v>16</v>
      </c>
      <c r="AK16" s="283">
        <v>0</v>
      </c>
      <c r="AL16" s="283"/>
      <c r="AM16" s="283"/>
      <c r="AN16" s="283"/>
      <c r="AO16" s="283"/>
      <c r="AP16" s="283"/>
      <c r="AQ16" s="283"/>
      <c r="AR16" s="283">
        <v>4</v>
      </c>
      <c r="AS16" s="283" t="s">
        <v>776</v>
      </c>
      <c r="AT16" s="283" t="s">
        <v>4419</v>
      </c>
      <c r="AU16" s="283"/>
      <c r="AV16" s="283"/>
      <c r="AW16" s="283" t="s">
        <v>4910</v>
      </c>
      <c r="AX16" s="283" t="s">
        <v>5880</v>
      </c>
      <c r="AY16" s="283">
        <v>70</v>
      </c>
      <c r="AZ16" s="283">
        <v>120</v>
      </c>
      <c r="BA16" s="283">
        <v>2.88</v>
      </c>
      <c r="BB16" s="283">
        <v>5.4</v>
      </c>
      <c r="BC16" s="283">
        <v>68</v>
      </c>
      <c r="BD16" s="283">
        <v>0</v>
      </c>
      <c r="BE16" s="283">
        <v>60</v>
      </c>
      <c r="BF16" s="283">
        <v>62</v>
      </c>
      <c r="BG16" s="283">
        <v>40</v>
      </c>
      <c r="BH16" s="283">
        <v>50</v>
      </c>
      <c r="BI16" s="283">
        <v>40</v>
      </c>
      <c r="BJ16" s="283">
        <v>0</v>
      </c>
      <c r="BK16" s="283">
        <v>0</v>
      </c>
      <c r="BL16" s="283">
        <v>13</v>
      </c>
      <c r="BM16" s="283">
        <v>19</v>
      </c>
      <c r="BN16" s="283">
        <v>0</v>
      </c>
      <c r="BO16" s="283" t="s">
        <v>3904</v>
      </c>
      <c r="BP16" s="283" t="s">
        <v>5001</v>
      </c>
      <c r="BQ16" s="283" t="s">
        <v>5004</v>
      </c>
    </row>
    <row r="17" spans="1:69">
      <c r="A17" s="283">
        <v>11001913</v>
      </c>
      <c r="B17" s="283" t="s">
        <v>620</v>
      </c>
      <c r="C17" s="283">
        <v>4</v>
      </c>
      <c r="D17" s="283" t="s">
        <v>56</v>
      </c>
      <c r="E17" s="283" t="s">
        <v>3896</v>
      </c>
      <c r="F17" s="283" t="s">
        <v>3897</v>
      </c>
      <c r="G17" s="283" t="s">
        <v>3898</v>
      </c>
      <c r="H17" s="283">
        <v>70</v>
      </c>
      <c r="I17" s="283">
        <v>2</v>
      </c>
      <c r="J17" s="283">
        <v>2</v>
      </c>
      <c r="K17" s="283">
        <v>3</v>
      </c>
      <c r="L17" s="283">
        <v>12</v>
      </c>
      <c r="M17" s="283" t="s">
        <v>3899</v>
      </c>
      <c r="N17" s="283">
        <v>31.5</v>
      </c>
      <c r="O17" s="283">
        <v>30</v>
      </c>
      <c r="P17" s="283">
        <v>63</v>
      </c>
      <c r="Q17" s="283">
        <v>25</v>
      </c>
      <c r="R17" s="283">
        <v>0</v>
      </c>
      <c r="S17" s="283">
        <v>0</v>
      </c>
      <c r="T17" s="283">
        <v>63</v>
      </c>
      <c r="U17" s="283">
        <v>15</v>
      </c>
      <c r="V17" s="283">
        <v>45</v>
      </c>
      <c r="W17" s="283">
        <v>30</v>
      </c>
      <c r="X17" s="283">
        <v>43</v>
      </c>
      <c r="Y17" s="283">
        <v>95</v>
      </c>
      <c r="Z17" s="283">
        <v>39</v>
      </c>
      <c r="AA17" s="283">
        <v>71</v>
      </c>
      <c r="AB17" s="283">
        <v>14</v>
      </c>
      <c r="AC17" s="283">
        <v>39</v>
      </c>
      <c r="AD17" s="283">
        <v>0</v>
      </c>
      <c r="AE17" s="283">
        <v>0</v>
      </c>
      <c r="AF17" s="283">
        <v>4</v>
      </c>
      <c r="AG17" s="283">
        <v>4</v>
      </c>
      <c r="AH17" s="283">
        <v>4</v>
      </c>
      <c r="AI17" s="283">
        <v>4</v>
      </c>
      <c r="AJ17" s="283">
        <v>16</v>
      </c>
      <c r="AK17" s="283">
        <v>0</v>
      </c>
      <c r="AL17" s="283"/>
      <c r="AM17" s="283"/>
      <c r="AN17" s="283"/>
      <c r="AO17" s="283"/>
      <c r="AP17" s="283"/>
      <c r="AQ17" s="283"/>
      <c r="AR17" s="283">
        <v>4</v>
      </c>
      <c r="AS17" s="283" t="s">
        <v>776</v>
      </c>
      <c r="AT17" s="283" t="s">
        <v>3987</v>
      </c>
      <c r="AU17" s="283"/>
      <c r="AV17" s="283"/>
      <c r="AW17" s="283" t="s">
        <v>4909</v>
      </c>
      <c r="AX17" s="283"/>
      <c r="AY17" s="283">
        <v>70</v>
      </c>
      <c r="AZ17" s="283">
        <v>120</v>
      </c>
      <c r="BA17" s="283">
        <v>2.88</v>
      </c>
      <c r="BB17" s="283">
        <v>5.4</v>
      </c>
      <c r="BC17" s="283">
        <v>68</v>
      </c>
      <c r="BD17" s="283">
        <v>0</v>
      </c>
      <c r="BE17" s="283">
        <v>63</v>
      </c>
      <c r="BF17" s="283">
        <v>32</v>
      </c>
      <c r="BG17" s="283">
        <v>40</v>
      </c>
      <c r="BH17" s="283">
        <v>50</v>
      </c>
      <c r="BI17" s="283">
        <v>40</v>
      </c>
      <c r="BJ17" s="283">
        <v>0</v>
      </c>
      <c r="BK17" s="283">
        <v>0</v>
      </c>
      <c r="BL17" s="283">
        <v>14</v>
      </c>
      <c r="BM17" s="283">
        <v>18</v>
      </c>
      <c r="BN17" s="283">
        <v>1</v>
      </c>
      <c r="BO17" s="283" t="s">
        <v>3904</v>
      </c>
      <c r="BP17" s="283" t="s">
        <v>5001</v>
      </c>
      <c r="BQ17" s="283" t="s">
        <v>5004</v>
      </c>
    </row>
    <row r="18" spans="1:69">
      <c r="A18" s="283">
        <v>11002013</v>
      </c>
      <c r="B18" s="283" t="s">
        <v>911</v>
      </c>
      <c r="C18" s="283">
        <v>6</v>
      </c>
      <c r="D18" s="283" t="s">
        <v>4907</v>
      </c>
      <c r="E18" s="283" t="s">
        <v>3896</v>
      </c>
      <c r="F18" s="283" t="s">
        <v>3897</v>
      </c>
      <c r="G18" s="283" t="s">
        <v>3918</v>
      </c>
      <c r="H18" s="283">
        <v>63</v>
      </c>
      <c r="I18" s="283">
        <v>1</v>
      </c>
      <c r="J18" s="283">
        <v>5</v>
      </c>
      <c r="K18" s="283">
        <v>5</v>
      </c>
      <c r="L18" s="283">
        <v>15</v>
      </c>
      <c r="M18" s="283" t="s">
        <v>3899</v>
      </c>
      <c r="N18" s="283">
        <v>33</v>
      </c>
      <c r="O18" s="283">
        <v>36</v>
      </c>
      <c r="P18" s="283">
        <v>60</v>
      </c>
      <c r="Q18" s="283">
        <v>30</v>
      </c>
      <c r="R18" s="283">
        <v>0</v>
      </c>
      <c r="S18" s="283">
        <v>0</v>
      </c>
      <c r="T18" s="283">
        <v>58</v>
      </c>
      <c r="U18" s="283">
        <v>15</v>
      </c>
      <c r="V18" s="283">
        <v>80</v>
      </c>
      <c r="W18" s="283">
        <v>30</v>
      </c>
      <c r="X18" s="283">
        <v>45</v>
      </c>
      <c r="Y18" s="283">
        <v>97</v>
      </c>
      <c r="Z18" s="283">
        <v>37</v>
      </c>
      <c r="AA18" s="283">
        <v>69</v>
      </c>
      <c r="AB18" s="283">
        <v>28</v>
      </c>
      <c r="AC18" s="283">
        <v>53</v>
      </c>
      <c r="AD18" s="283">
        <v>0</v>
      </c>
      <c r="AE18" s="283">
        <v>0</v>
      </c>
      <c r="AF18" s="283">
        <v>12</v>
      </c>
      <c r="AG18" s="283">
        <v>12</v>
      </c>
      <c r="AH18" s="283">
        <v>12</v>
      </c>
      <c r="AI18" s="283">
        <v>12</v>
      </c>
      <c r="AJ18" s="283">
        <v>48</v>
      </c>
      <c r="AK18" s="283">
        <v>0</v>
      </c>
      <c r="AL18" s="283"/>
      <c r="AM18" s="283"/>
      <c r="AN18" s="283"/>
      <c r="AO18" s="283"/>
      <c r="AP18" s="283"/>
      <c r="AQ18" s="283"/>
      <c r="AR18" s="283">
        <v>4</v>
      </c>
      <c r="AS18" s="283" t="s">
        <v>4690</v>
      </c>
      <c r="AT18" s="283" t="s">
        <v>4693</v>
      </c>
      <c r="AU18" s="283"/>
      <c r="AV18" s="283"/>
      <c r="AW18" s="283" t="s">
        <v>4908</v>
      </c>
      <c r="AX18" s="283"/>
      <c r="AY18" s="283">
        <v>85</v>
      </c>
      <c r="AZ18" s="283">
        <v>135</v>
      </c>
      <c r="BA18" s="283">
        <v>2.9</v>
      </c>
      <c r="BB18" s="283">
        <v>5.6</v>
      </c>
      <c r="BC18" s="283">
        <v>60</v>
      </c>
      <c r="BD18" s="283">
        <v>0</v>
      </c>
      <c r="BE18" s="283">
        <v>58</v>
      </c>
      <c r="BF18" s="283">
        <v>91</v>
      </c>
      <c r="BG18" s="283">
        <v>50</v>
      </c>
      <c r="BH18" s="283">
        <v>60</v>
      </c>
      <c r="BI18" s="283">
        <v>60</v>
      </c>
      <c r="BJ18" s="283">
        <v>0</v>
      </c>
      <c r="BK18" s="283">
        <v>17</v>
      </c>
      <c r="BL18" s="283">
        <v>13</v>
      </c>
      <c r="BM18" s="283">
        <v>4</v>
      </c>
      <c r="BN18" s="283">
        <v>23</v>
      </c>
      <c r="BO18" s="283" t="s">
        <v>3904</v>
      </c>
      <c r="BP18" s="283" t="s">
        <v>5001</v>
      </c>
      <c r="BQ18" s="283" t="s">
        <v>5004</v>
      </c>
    </row>
    <row r="19" spans="1:69">
      <c r="A19" s="283">
        <v>11002113</v>
      </c>
      <c r="B19" s="283" t="s">
        <v>912</v>
      </c>
      <c r="C19" s="283">
        <v>6</v>
      </c>
      <c r="D19" s="283" t="s">
        <v>4907</v>
      </c>
      <c r="E19" s="283" t="s">
        <v>3896</v>
      </c>
      <c r="F19" s="283" t="s">
        <v>3897</v>
      </c>
      <c r="G19" s="283" t="s">
        <v>3918</v>
      </c>
      <c r="H19" s="283">
        <v>63</v>
      </c>
      <c r="I19" s="283">
        <v>1</v>
      </c>
      <c r="J19" s="283">
        <v>5</v>
      </c>
      <c r="K19" s="283">
        <v>5</v>
      </c>
      <c r="L19" s="283">
        <v>15</v>
      </c>
      <c r="M19" s="283" t="s">
        <v>3899</v>
      </c>
      <c r="N19" s="283">
        <v>33</v>
      </c>
      <c r="O19" s="283">
        <v>36</v>
      </c>
      <c r="P19" s="283">
        <v>65</v>
      </c>
      <c r="Q19" s="283">
        <v>30</v>
      </c>
      <c r="R19" s="283">
        <v>0</v>
      </c>
      <c r="S19" s="283">
        <v>0</v>
      </c>
      <c r="T19" s="283">
        <v>57</v>
      </c>
      <c r="U19" s="283">
        <v>15</v>
      </c>
      <c r="V19" s="283">
        <v>75</v>
      </c>
      <c r="W19" s="283">
        <v>30</v>
      </c>
      <c r="X19" s="283">
        <v>45</v>
      </c>
      <c r="Y19" s="283">
        <v>97</v>
      </c>
      <c r="Z19" s="283">
        <v>37</v>
      </c>
      <c r="AA19" s="283">
        <v>69</v>
      </c>
      <c r="AB19" s="283">
        <v>28</v>
      </c>
      <c r="AC19" s="283">
        <v>53</v>
      </c>
      <c r="AD19" s="283">
        <v>0</v>
      </c>
      <c r="AE19" s="283">
        <v>0</v>
      </c>
      <c r="AF19" s="283">
        <v>12</v>
      </c>
      <c r="AG19" s="283">
        <v>12</v>
      </c>
      <c r="AH19" s="283">
        <v>12</v>
      </c>
      <c r="AI19" s="283">
        <v>12</v>
      </c>
      <c r="AJ19" s="283">
        <v>48</v>
      </c>
      <c r="AK19" s="283">
        <v>0</v>
      </c>
      <c r="AL19" s="283"/>
      <c r="AM19" s="283"/>
      <c r="AN19" s="283"/>
      <c r="AO19" s="283"/>
      <c r="AP19" s="283"/>
      <c r="AQ19" s="283"/>
      <c r="AR19" s="283">
        <v>4</v>
      </c>
      <c r="AS19" s="283" t="s">
        <v>941</v>
      </c>
      <c r="AT19" s="283" t="s">
        <v>3689</v>
      </c>
      <c r="AU19" s="283" t="s">
        <v>4103</v>
      </c>
      <c r="AV19" s="283"/>
      <c r="AW19" s="283" t="s">
        <v>5881</v>
      </c>
      <c r="AX19" s="283"/>
      <c r="AY19" s="283">
        <v>85</v>
      </c>
      <c r="AZ19" s="283">
        <v>140</v>
      </c>
      <c r="BA19" s="283">
        <v>2.88</v>
      </c>
      <c r="BB19" s="283">
        <v>5.6</v>
      </c>
      <c r="BC19" s="283">
        <v>65</v>
      </c>
      <c r="BD19" s="283">
        <v>0</v>
      </c>
      <c r="BE19" s="283">
        <v>57</v>
      </c>
      <c r="BF19" s="283">
        <v>84</v>
      </c>
      <c r="BG19" s="283">
        <v>50</v>
      </c>
      <c r="BH19" s="283">
        <v>60</v>
      </c>
      <c r="BI19" s="283">
        <v>60</v>
      </c>
      <c r="BJ19" s="283">
        <v>0</v>
      </c>
      <c r="BK19" s="283">
        <v>18</v>
      </c>
      <c r="BL19" s="283">
        <v>17</v>
      </c>
      <c r="BM19" s="283">
        <v>1</v>
      </c>
      <c r="BN19" s="283">
        <v>36</v>
      </c>
      <c r="BO19" s="283" t="s">
        <v>3904</v>
      </c>
      <c r="BP19" s="283" t="s">
        <v>5001</v>
      </c>
      <c r="BQ19" s="283" t="s">
        <v>5004</v>
      </c>
    </row>
    <row r="20" spans="1:69">
      <c r="A20" s="283">
        <v>11002213</v>
      </c>
      <c r="B20" s="283" t="s">
        <v>566</v>
      </c>
      <c r="C20" s="283">
        <v>6</v>
      </c>
      <c r="D20" s="283" t="s">
        <v>60</v>
      </c>
      <c r="E20" s="283" t="s">
        <v>3896</v>
      </c>
      <c r="F20" s="283" t="s">
        <v>3897</v>
      </c>
      <c r="G20" s="283" t="s">
        <v>3905</v>
      </c>
      <c r="H20" s="283">
        <v>79</v>
      </c>
      <c r="I20" s="283">
        <v>1</v>
      </c>
      <c r="J20" s="283">
        <v>6</v>
      </c>
      <c r="K20" s="283">
        <v>6</v>
      </c>
      <c r="L20" s="283">
        <v>10</v>
      </c>
      <c r="M20" s="283" t="s">
        <v>3930</v>
      </c>
      <c r="N20" s="283">
        <v>31.2</v>
      </c>
      <c r="O20" s="283">
        <v>36</v>
      </c>
      <c r="P20" s="283">
        <v>0</v>
      </c>
      <c r="Q20" s="283">
        <v>40</v>
      </c>
      <c r="R20" s="283">
        <v>0</v>
      </c>
      <c r="S20" s="283">
        <v>0</v>
      </c>
      <c r="T20" s="283">
        <v>36</v>
      </c>
      <c r="U20" s="283">
        <v>25</v>
      </c>
      <c r="V20" s="283">
        <v>32</v>
      </c>
      <c r="W20" s="283">
        <v>30</v>
      </c>
      <c r="X20" s="283">
        <v>41</v>
      </c>
      <c r="Y20" s="283">
        <v>97</v>
      </c>
      <c r="Z20" s="283">
        <v>35</v>
      </c>
      <c r="AA20" s="283">
        <v>55</v>
      </c>
      <c r="AB20" s="283">
        <v>50</v>
      </c>
      <c r="AC20" s="283">
        <v>75</v>
      </c>
      <c r="AD20" s="283">
        <v>0</v>
      </c>
      <c r="AE20" s="283">
        <v>0</v>
      </c>
      <c r="AF20" s="283">
        <v>20</v>
      </c>
      <c r="AG20" s="283">
        <v>20</v>
      </c>
      <c r="AH20" s="283">
        <v>36</v>
      </c>
      <c r="AI20" s="283">
        <v>10</v>
      </c>
      <c r="AJ20" s="283">
        <v>86</v>
      </c>
      <c r="AK20" s="283">
        <v>0</v>
      </c>
      <c r="AL20" s="283"/>
      <c r="AM20" s="283"/>
      <c r="AN20" s="283"/>
      <c r="AO20" s="283"/>
      <c r="AP20" s="283"/>
      <c r="AQ20" s="283"/>
      <c r="AR20" s="283">
        <v>4</v>
      </c>
      <c r="AS20" s="283" t="s">
        <v>4500</v>
      </c>
      <c r="AT20" s="283" t="s">
        <v>2008</v>
      </c>
      <c r="AU20" s="283"/>
      <c r="AV20" s="283"/>
      <c r="AW20" s="283" t="s">
        <v>4906</v>
      </c>
      <c r="AX20" s="283" t="s">
        <v>4905</v>
      </c>
      <c r="AY20" s="283">
        <v>60</v>
      </c>
      <c r="AZ20" s="283">
        <v>55</v>
      </c>
      <c r="BA20" s="283">
        <v>2.4</v>
      </c>
      <c r="BB20" s="283">
        <v>4.5</v>
      </c>
      <c r="BC20" s="283">
        <v>0</v>
      </c>
      <c r="BD20" s="283">
        <v>0</v>
      </c>
      <c r="BE20" s="283">
        <v>18</v>
      </c>
      <c r="BF20" s="283">
        <v>32</v>
      </c>
      <c r="BG20" s="283">
        <v>30</v>
      </c>
      <c r="BH20" s="283">
        <v>40</v>
      </c>
      <c r="BI20" s="283">
        <v>60</v>
      </c>
      <c r="BJ20" s="283">
        <v>40</v>
      </c>
      <c r="BK20" s="283">
        <v>4</v>
      </c>
      <c r="BL20" s="283">
        <v>3</v>
      </c>
      <c r="BM20" s="283">
        <v>2</v>
      </c>
      <c r="BN20" s="283">
        <v>15</v>
      </c>
      <c r="BO20" s="283" t="s">
        <v>3904</v>
      </c>
      <c r="BP20" s="283" t="s">
        <v>5001</v>
      </c>
      <c r="BQ20" s="283" t="s">
        <v>5004</v>
      </c>
    </row>
    <row r="21" spans="1:69">
      <c r="A21" s="283">
        <v>11002313</v>
      </c>
      <c r="B21" s="283" t="s">
        <v>565</v>
      </c>
      <c r="C21" s="283">
        <v>6</v>
      </c>
      <c r="D21" s="283" t="s">
        <v>60</v>
      </c>
      <c r="E21" s="283" t="s">
        <v>3896</v>
      </c>
      <c r="F21" s="283" t="s">
        <v>3897</v>
      </c>
      <c r="G21" s="283" t="s">
        <v>3905</v>
      </c>
      <c r="H21" s="283">
        <v>81</v>
      </c>
      <c r="I21" s="283">
        <v>-1</v>
      </c>
      <c r="J21" s="283">
        <v>4</v>
      </c>
      <c r="K21" s="283">
        <v>5</v>
      </c>
      <c r="L21" s="283">
        <v>10</v>
      </c>
      <c r="M21" s="283" t="s">
        <v>3930</v>
      </c>
      <c r="N21" s="283">
        <v>28</v>
      </c>
      <c r="O21" s="283">
        <v>36</v>
      </c>
      <c r="P21" s="283">
        <v>0</v>
      </c>
      <c r="Q21" s="283">
        <v>40</v>
      </c>
      <c r="R21" s="283">
        <v>0</v>
      </c>
      <c r="S21" s="283">
        <v>0</v>
      </c>
      <c r="T21" s="283">
        <v>38</v>
      </c>
      <c r="U21" s="283">
        <v>30</v>
      </c>
      <c r="V21" s="283">
        <v>37</v>
      </c>
      <c r="W21" s="283">
        <v>30</v>
      </c>
      <c r="X21" s="283">
        <v>41</v>
      </c>
      <c r="Y21" s="283">
        <v>97</v>
      </c>
      <c r="Z21" s="283">
        <v>32</v>
      </c>
      <c r="AA21" s="283">
        <v>54</v>
      </c>
      <c r="AB21" s="283">
        <v>48</v>
      </c>
      <c r="AC21" s="283">
        <v>73</v>
      </c>
      <c r="AD21" s="283">
        <v>0</v>
      </c>
      <c r="AE21" s="283">
        <v>0</v>
      </c>
      <c r="AF21" s="283">
        <v>22</v>
      </c>
      <c r="AG21" s="283">
        <v>18</v>
      </c>
      <c r="AH21" s="283">
        <v>40</v>
      </c>
      <c r="AI21" s="283">
        <v>15</v>
      </c>
      <c r="AJ21" s="283">
        <v>95</v>
      </c>
      <c r="AK21" s="283">
        <v>0</v>
      </c>
      <c r="AL21" s="283"/>
      <c r="AM21" s="283"/>
      <c r="AN21" s="283"/>
      <c r="AO21" s="283"/>
      <c r="AP21" s="283"/>
      <c r="AQ21" s="283"/>
      <c r="AR21" s="283">
        <v>4</v>
      </c>
      <c r="AS21" s="283" t="s">
        <v>2008</v>
      </c>
      <c r="AT21" s="283" t="s">
        <v>4500</v>
      </c>
      <c r="AU21" s="283"/>
      <c r="AV21" s="283"/>
      <c r="AW21" s="283" t="s">
        <v>5882</v>
      </c>
      <c r="AX21" s="283" t="s">
        <v>4904</v>
      </c>
      <c r="AY21" s="283">
        <v>60</v>
      </c>
      <c r="AZ21" s="283">
        <v>55</v>
      </c>
      <c r="BA21" s="283">
        <v>2.56</v>
      </c>
      <c r="BB21" s="283">
        <v>4.8</v>
      </c>
      <c r="BC21" s="283">
        <v>0</v>
      </c>
      <c r="BD21" s="283">
        <v>0</v>
      </c>
      <c r="BE21" s="283">
        <v>19</v>
      </c>
      <c r="BF21" s="283">
        <v>38</v>
      </c>
      <c r="BG21" s="283">
        <v>30</v>
      </c>
      <c r="BH21" s="283">
        <v>40</v>
      </c>
      <c r="BI21" s="283">
        <v>60</v>
      </c>
      <c r="BJ21" s="283">
        <v>40</v>
      </c>
      <c r="BK21" s="283">
        <v>4</v>
      </c>
      <c r="BL21" s="283">
        <v>3</v>
      </c>
      <c r="BM21" s="283">
        <v>2</v>
      </c>
      <c r="BN21" s="283">
        <v>15</v>
      </c>
      <c r="BO21" s="283" t="s">
        <v>3904</v>
      </c>
      <c r="BP21" s="283" t="s">
        <v>5001</v>
      </c>
      <c r="BQ21" s="283" t="s">
        <v>5004</v>
      </c>
    </row>
    <row r="22" spans="1:69">
      <c r="A22" s="283">
        <v>11002412</v>
      </c>
      <c r="B22" s="283" t="s">
        <v>575</v>
      </c>
      <c r="C22" s="283">
        <v>5</v>
      </c>
      <c r="D22" s="283" t="s">
        <v>59</v>
      </c>
      <c r="E22" s="283" t="s">
        <v>3934</v>
      </c>
      <c r="F22" s="283" t="s">
        <v>3935</v>
      </c>
      <c r="G22" s="283" t="s">
        <v>3905</v>
      </c>
      <c r="H22" s="283">
        <v>47</v>
      </c>
      <c r="I22" s="283">
        <v>1</v>
      </c>
      <c r="J22" s="283">
        <v>3</v>
      </c>
      <c r="K22" s="283">
        <v>4</v>
      </c>
      <c r="L22" s="283">
        <v>10</v>
      </c>
      <c r="M22" s="283" t="s">
        <v>3930</v>
      </c>
      <c r="N22" s="283">
        <v>29</v>
      </c>
      <c r="O22" s="283">
        <v>24</v>
      </c>
      <c r="P22" s="283">
        <v>0</v>
      </c>
      <c r="Q22" s="283">
        <v>30</v>
      </c>
      <c r="R22" s="283">
        <v>0</v>
      </c>
      <c r="S22" s="283">
        <v>0</v>
      </c>
      <c r="T22" s="283">
        <v>30</v>
      </c>
      <c r="U22" s="283">
        <v>20</v>
      </c>
      <c r="V22" s="283">
        <v>23</v>
      </c>
      <c r="W22" s="283">
        <v>30</v>
      </c>
      <c r="X22" s="283">
        <v>38</v>
      </c>
      <c r="Y22" s="283">
        <v>91</v>
      </c>
      <c r="Z22" s="283">
        <v>38</v>
      </c>
      <c r="AA22" s="283">
        <v>59</v>
      </c>
      <c r="AB22" s="283">
        <v>36</v>
      </c>
      <c r="AC22" s="283">
        <v>61</v>
      </c>
      <c r="AD22" s="283">
        <v>0</v>
      </c>
      <c r="AE22" s="283">
        <v>0</v>
      </c>
      <c r="AF22" s="283">
        <v>17</v>
      </c>
      <c r="AG22" s="283">
        <v>13</v>
      </c>
      <c r="AH22" s="283">
        <v>9</v>
      </c>
      <c r="AI22" s="283">
        <v>0</v>
      </c>
      <c r="AJ22" s="283">
        <v>39</v>
      </c>
      <c r="AK22" s="283">
        <v>0</v>
      </c>
      <c r="AL22" s="283"/>
      <c r="AM22" s="283"/>
      <c r="AN22" s="283"/>
      <c r="AO22" s="283"/>
      <c r="AP22" s="283"/>
      <c r="AQ22" s="283"/>
      <c r="AR22" s="283">
        <v>3</v>
      </c>
      <c r="AS22" s="283" t="s">
        <v>3931</v>
      </c>
      <c r="AT22" s="283" t="s">
        <v>4000</v>
      </c>
      <c r="AU22" s="283"/>
      <c r="AV22" s="283"/>
      <c r="AW22" s="283" t="s">
        <v>5663</v>
      </c>
      <c r="AX22" s="283"/>
      <c r="AY22" s="283">
        <v>35</v>
      </c>
      <c r="AZ22" s="283">
        <v>35</v>
      </c>
      <c r="BA22" s="283">
        <v>1.28</v>
      </c>
      <c r="BB22" s="283">
        <v>2.4</v>
      </c>
      <c r="BC22" s="283">
        <v>0</v>
      </c>
      <c r="BD22" s="283">
        <v>0</v>
      </c>
      <c r="BE22" s="283">
        <v>15</v>
      </c>
      <c r="BF22" s="283">
        <v>23</v>
      </c>
      <c r="BG22" s="283">
        <v>20</v>
      </c>
      <c r="BH22" s="283">
        <v>30</v>
      </c>
      <c r="BI22" s="283">
        <v>50</v>
      </c>
      <c r="BJ22" s="283">
        <v>20</v>
      </c>
      <c r="BK22" s="283">
        <v>3</v>
      </c>
      <c r="BL22" s="283">
        <v>4</v>
      </c>
      <c r="BM22" s="283">
        <v>0</v>
      </c>
      <c r="BN22" s="283">
        <v>5</v>
      </c>
      <c r="BO22" s="283" t="s">
        <v>3904</v>
      </c>
      <c r="BP22" s="283" t="s">
        <v>5001</v>
      </c>
      <c r="BQ22" s="283" t="s">
        <v>5004</v>
      </c>
    </row>
    <row r="23" spans="1:69">
      <c r="A23" s="283">
        <v>11002512</v>
      </c>
      <c r="B23" s="283" t="s">
        <v>44</v>
      </c>
      <c r="C23" s="283">
        <v>5</v>
      </c>
      <c r="D23" s="283" t="s">
        <v>59</v>
      </c>
      <c r="E23" s="283" t="s">
        <v>3934</v>
      </c>
      <c r="F23" s="283" t="s">
        <v>3935</v>
      </c>
      <c r="G23" s="283" t="s">
        <v>3905</v>
      </c>
      <c r="H23" s="283">
        <v>47</v>
      </c>
      <c r="I23" s="283">
        <v>1</v>
      </c>
      <c r="J23" s="283">
        <v>3</v>
      </c>
      <c r="K23" s="283">
        <v>4</v>
      </c>
      <c r="L23" s="283">
        <v>20</v>
      </c>
      <c r="M23" s="283" t="s">
        <v>3930</v>
      </c>
      <c r="N23" s="283">
        <v>29</v>
      </c>
      <c r="O23" s="283">
        <v>24</v>
      </c>
      <c r="P23" s="283">
        <v>0</v>
      </c>
      <c r="Q23" s="283">
        <v>30</v>
      </c>
      <c r="R23" s="283">
        <v>0</v>
      </c>
      <c r="S23" s="283">
        <v>0</v>
      </c>
      <c r="T23" s="283">
        <v>33</v>
      </c>
      <c r="U23" s="283">
        <v>20</v>
      </c>
      <c r="V23" s="283">
        <v>28</v>
      </c>
      <c r="W23" s="283">
        <v>30</v>
      </c>
      <c r="X23" s="283">
        <v>38</v>
      </c>
      <c r="Y23" s="283">
        <v>91</v>
      </c>
      <c r="Z23" s="283">
        <v>38</v>
      </c>
      <c r="AA23" s="283">
        <v>59</v>
      </c>
      <c r="AB23" s="283">
        <v>36</v>
      </c>
      <c r="AC23" s="283">
        <v>61</v>
      </c>
      <c r="AD23" s="283">
        <v>0</v>
      </c>
      <c r="AE23" s="283">
        <v>0</v>
      </c>
      <c r="AF23" s="283">
        <v>18</v>
      </c>
      <c r="AG23" s="283">
        <v>13</v>
      </c>
      <c r="AH23" s="283">
        <v>6</v>
      </c>
      <c r="AI23" s="283">
        <v>0</v>
      </c>
      <c r="AJ23" s="283">
        <v>37</v>
      </c>
      <c r="AK23" s="283">
        <v>0</v>
      </c>
      <c r="AL23" s="283"/>
      <c r="AM23" s="283"/>
      <c r="AN23" s="283"/>
      <c r="AO23" s="283"/>
      <c r="AP23" s="283"/>
      <c r="AQ23" s="283"/>
      <c r="AR23" s="283">
        <v>3</v>
      </c>
      <c r="AS23" s="283" t="s">
        <v>4000</v>
      </c>
      <c r="AT23" s="283" t="s">
        <v>3999</v>
      </c>
      <c r="AU23" s="283"/>
      <c r="AV23" s="283"/>
      <c r="AW23" s="283" t="s">
        <v>4903</v>
      </c>
      <c r="AX23" s="283"/>
      <c r="AY23" s="283">
        <v>40</v>
      </c>
      <c r="AZ23" s="283">
        <v>35</v>
      </c>
      <c r="BA23" s="283">
        <v>1.28</v>
      </c>
      <c r="BB23" s="283">
        <v>2.4</v>
      </c>
      <c r="BC23" s="283">
        <v>0</v>
      </c>
      <c r="BD23" s="283">
        <v>0</v>
      </c>
      <c r="BE23" s="283">
        <v>17</v>
      </c>
      <c r="BF23" s="283">
        <v>28</v>
      </c>
      <c r="BG23" s="283">
        <v>20</v>
      </c>
      <c r="BH23" s="283">
        <v>30</v>
      </c>
      <c r="BI23" s="283">
        <v>50</v>
      </c>
      <c r="BJ23" s="283">
        <v>20</v>
      </c>
      <c r="BK23" s="283">
        <v>2</v>
      </c>
      <c r="BL23" s="283">
        <v>6</v>
      </c>
      <c r="BM23" s="283">
        <v>0</v>
      </c>
      <c r="BN23" s="283">
        <v>6</v>
      </c>
      <c r="BO23" s="283" t="s">
        <v>3904</v>
      </c>
      <c r="BP23" s="283" t="s">
        <v>5001</v>
      </c>
      <c r="BQ23" s="283" t="s">
        <v>5004</v>
      </c>
    </row>
    <row r="24" spans="1:69">
      <c r="A24" s="283">
        <v>11002612</v>
      </c>
      <c r="B24" s="283" t="s">
        <v>19</v>
      </c>
      <c r="C24" s="283">
        <v>4</v>
      </c>
      <c r="D24" s="283" t="s">
        <v>59</v>
      </c>
      <c r="E24" s="283" t="s">
        <v>3934</v>
      </c>
      <c r="F24" s="283" t="s">
        <v>3935</v>
      </c>
      <c r="G24" s="283" t="s">
        <v>3898</v>
      </c>
      <c r="H24" s="283">
        <v>38</v>
      </c>
      <c r="I24" s="283">
        <v>2</v>
      </c>
      <c r="J24" s="283">
        <v>1</v>
      </c>
      <c r="K24" s="283">
        <v>2</v>
      </c>
      <c r="L24" s="283">
        <v>20</v>
      </c>
      <c r="M24" s="283" t="s">
        <v>3930</v>
      </c>
      <c r="N24" s="283">
        <v>20.7</v>
      </c>
      <c r="O24" s="283">
        <v>24</v>
      </c>
      <c r="P24" s="283">
        <v>0</v>
      </c>
      <c r="Q24" s="283">
        <v>25</v>
      </c>
      <c r="R24" s="283">
        <v>0</v>
      </c>
      <c r="S24" s="283">
        <v>0</v>
      </c>
      <c r="T24" s="283">
        <v>15</v>
      </c>
      <c r="U24" s="283">
        <v>20</v>
      </c>
      <c r="V24" s="283">
        <v>33</v>
      </c>
      <c r="W24" s="283">
        <v>30</v>
      </c>
      <c r="X24" s="283">
        <v>37</v>
      </c>
      <c r="Y24" s="283">
        <v>90</v>
      </c>
      <c r="Z24" s="283">
        <v>24</v>
      </c>
      <c r="AA24" s="283">
        <v>45</v>
      </c>
      <c r="AB24" s="283">
        <v>40</v>
      </c>
      <c r="AC24" s="283">
        <v>75</v>
      </c>
      <c r="AD24" s="283">
        <v>0</v>
      </c>
      <c r="AE24" s="283">
        <v>0</v>
      </c>
      <c r="AF24" s="283">
        <v>8</v>
      </c>
      <c r="AG24" s="283">
        <v>12</v>
      </c>
      <c r="AH24" s="283">
        <v>8</v>
      </c>
      <c r="AI24" s="283">
        <v>0</v>
      </c>
      <c r="AJ24" s="283">
        <v>28</v>
      </c>
      <c r="AK24" s="283">
        <v>0</v>
      </c>
      <c r="AL24" s="283"/>
      <c r="AM24" s="283"/>
      <c r="AN24" s="283"/>
      <c r="AO24" s="283"/>
      <c r="AP24" s="283"/>
      <c r="AQ24" s="283"/>
      <c r="AR24" s="283">
        <v>3</v>
      </c>
      <c r="AS24" s="283" t="s">
        <v>316</v>
      </c>
      <c r="AT24" s="283" t="s">
        <v>335</v>
      </c>
      <c r="AU24" s="283"/>
      <c r="AV24" s="283"/>
      <c r="AW24" s="283" t="s">
        <v>5883</v>
      </c>
      <c r="AX24" s="283"/>
      <c r="AY24" s="283">
        <v>20</v>
      </c>
      <c r="AZ24" s="283">
        <v>30</v>
      </c>
      <c r="BA24" s="283">
        <v>0.96</v>
      </c>
      <c r="BB24" s="283">
        <v>1.8</v>
      </c>
      <c r="BC24" s="283">
        <v>2</v>
      </c>
      <c r="BD24" s="283">
        <v>0</v>
      </c>
      <c r="BE24" s="283">
        <v>8</v>
      </c>
      <c r="BF24" s="283">
        <v>33</v>
      </c>
      <c r="BG24" s="283">
        <v>20</v>
      </c>
      <c r="BH24" s="283">
        <v>30</v>
      </c>
      <c r="BI24" s="283">
        <v>50</v>
      </c>
      <c r="BJ24" s="283">
        <v>20</v>
      </c>
      <c r="BK24" s="283">
        <v>4</v>
      </c>
      <c r="BL24" s="283">
        <v>6</v>
      </c>
      <c r="BM24" s="283">
        <v>0</v>
      </c>
      <c r="BN24" s="283">
        <v>12</v>
      </c>
      <c r="BO24" s="283" t="s">
        <v>3904</v>
      </c>
      <c r="BP24" s="283" t="s">
        <v>5001</v>
      </c>
      <c r="BQ24" s="283" t="s">
        <v>5004</v>
      </c>
    </row>
    <row r="25" spans="1:69">
      <c r="A25" s="283">
        <v>11002712</v>
      </c>
      <c r="B25" s="283" t="s">
        <v>27</v>
      </c>
      <c r="C25" s="283">
        <v>4</v>
      </c>
      <c r="D25" s="283" t="s">
        <v>59</v>
      </c>
      <c r="E25" s="283" t="s">
        <v>3934</v>
      </c>
      <c r="F25" s="283" t="s">
        <v>3935</v>
      </c>
      <c r="G25" s="283" t="s">
        <v>3918</v>
      </c>
      <c r="H25" s="283">
        <v>39</v>
      </c>
      <c r="I25" s="283">
        <v>1</v>
      </c>
      <c r="J25" s="283">
        <v>1</v>
      </c>
      <c r="K25" s="283">
        <v>2</v>
      </c>
      <c r="L25" s="283">
        <v>20</v>
      </c>
      <c r="M25" s="283" t="s">
        <v>3930</v>
      </c>
      <c r="N25" s="283">
        <v>15</v>
      </c>
      <c r="O25" s="283">
        <v>24</v>
      </c>
      <c r="P25" s="283">
        <v>0</v>
      </c>
      <c r="Q25" s="283">
        <v>25</v>
      </c>
      <c r="R25" s="283">
        <v>0</v>
      </c>
      <c r="S25" s="283">
        <v>0</v>
      </c>
      <c r="T25" s="283">
        <v>16</v>
      </c>
      <c r="U25" s="283">
        <v>20</v>
      </c>
      <c r="V25" s="283">
        <v>42</v>
      </c>
      <c r="W25" s="283">
        <v>30</v>
      </c>
      <c r="X25" s="283">
        <v>37</v>
      </c>
      <c r="Y25" s="283">
        <v>90</v>
      </c>
      <c r="Z25" s="283">
        <v>19</v>
      </c>
      <c r="AA25" s="283">
        <v>40</v>
      </c>
      <c r="AB25" s="283">
        <v>42</v>
      </c>
      <c r="AC25" s="283">
        <v>77</v>
      </c>
      <c r="AD25" s="283">
        <v>0</v>
      </c>
      <c r="AE25" s="283">
        <v>0</v>
      </c>
      <c r="AF25" s="283">
        <v>15</v>
      </c>
      <c r="AG25" s="283">
        <v>10</v>
      </c>
      <c r="AH25" s="283">
        <v>10</v>
      </c>
      <c r="AI25" s="283">
        <v>0</v>
      </c>
      <c r="AJ25" s="283">
        <v>35</v>
      </c>
      <c r="AK25" s="283">
        <v>0</v>
      </c>
      <c r="AL25" s="283"/>
      <c r="AM25" s="283"/>
      <c r="AN25" s="283"/>
      <c r="AO25" s="283"/>
      <c r="AP25" s="283"/>
      <c r="AQ25" s="283"/>
      <c r="AR25" s="283">
        <v>3</v>
      </c>
      <c r="AS25" s="283" t="s">
        <v>4482</v>
      </c>
      <c r="AT25" s="283" t="s">
        <v>324</v>
      </c>
      <c r="AU25" s="283"/>
      <c r="AV25" s="283"/>
      <c r="AW25" s="283" t="s">
        <v>5884</v>
      </c>
      <c r="AX25" s="283"/>
      <c r="AY25" s="283">
        <v>25</v>
      </c>
      <c r="AZ25" s="283">
        <v>30</v>
      </c>
      <c r="BA25" s="283">
        <v>0.96</v>
      </c>
      <c r="BB25" s="283">
        <v>1.8</v>
      </c>
      <c r="BC25" s="283">
        <v>0</v>
      </c>
      <c r="BD25" s="283">
        <v>0</v>
      </c>
      <c r="BE25" s="283">
        <v>8</v>
      </c>
      <c r="BF25" s="283">
        <v>54</v>
      </c>
      <c r="BG25" s="283">
        <v>20</v>
      </c>
      <c r="BH25" s="283">
        <v>30</v>
      </c>
      <c r="BI25" s="283">
        <v>50</v>
      </c>
      <c r="BJ25" s="283">
        <v>20</v>
      </c>
      <c r="BK25" s="283">
        <v>5</v>
      </c>
      <c r="BL25" s="283">
        <v>6</v>
      </c>
      <c r="BM25" s="283">
        <v>2</v>
      </c>
      <c r="BN25" s="283">
        <v>10</v>
      </c>
      <c r="BO25" s="283" t="s">
        <v>3904</v>
      </c>
      <c r="BP25" s="283" t="s">
        <v>5001</v>
      </c>
      <c r="BQ25" s="283" t="s">
        <v>5004</v>
      </c>
    </row>
    <row r="26" spans="1:69">
      <c r="A26" s="283">
        <v>11002812</v>
      </c>
      <c r="B26" s="283" t="s">
        <v>574</v>
      </c>
      <c r="C26" s="283">
        <v>4</v>
      </c>
      <c r="D26" s="283" t="s">
        <v>60</v>
      </c>
      <c r="E26" s="283" t="s">
        <v>3896</v>
      </c>
      <c r="F26" s="283" t="s">
        <v>3897</v>
      </c>
      <c r="G26" s="283" t="s">
        <v>3918</v>
      </c>
      <c r="H26" s="283">
        <v>48</v>
      </c>
      <c r="I26" s="283">
        <v>0</v>
      </c>
      <c r="J26" s="283">
        <v>3</v>
      </c>
      <c r="K26" s="283">
        <v>5</v>
      </c>
      <c r="L26" s="283">
        <v>25</v>
      </c>
      <c r="M26" s="283" t="s">
        <v>3930</v>
      </c>
      <c r="N26" s="283">
        <v>29.2</v>
      </c>
      <c r="O26" s="283">
        <v>36</v>
      </c>
      <c r="P26" s="283">
        <v>0</v>
      </c>
      <c r="Q26" s="283">
        <v>30</v>
      </c>
      <c r="R26" s="283">
        <v>0</v>
      </c>
      <c r="S26" s="283">
        <v>0</v>
      </c>
      <c r="T26" s="283">
        <v>28</v>
      </c>
      <c r="U26" s="283">
        <v>20</v>
      </c>
      <c r="V26" s="283">
        <v>35</v>
      </c>
      <c r="W26" s="283">
        <v>30</v>
      </c>
      <c r="X26" s="283">
        <v>39</v>
      </c>
      <c r="Y26" s="283">
        <v>95</v>
      </c>
      <c r="Z26" s="283">
        <v>43</v>
      </c>
      <c r="AA26" s="283">
        <v>73</v>
      </c>
      <c r="AB26" s="283">
        <v>50</v>
      </c>
      <c r="AC26" s="283">
        <v>85</v>
      </c>
      <c r="AD26" s="283">
        <v>0</v>
      </c>
      <c r="AE26" s="283">
        <v>0</v>
      </c>
      <c r="AF26" s="283">
        <v>15</v>
      </c>
      <c r="AG26" s="283">
        <v>20</v>
      </c>
      <c r="AH26" s="283">
        <v>25</v>
      </c>
      <c r="AI26" s="283">
        <v>5</v>
      </c>
      <c r="AJ26" s="283">
        <v>65</v>
      </c>
      <c r="AK26" s="283">
        <v>0</v>
      </c>
      <c r="AL26" s="283"/>
      <c r="AM26" s="283"/>
      <c r="AN26" s="283"/>
      <c r="AO26" s="283"/>
      <c r="AP26" s="283"/>
      <c r="AQ26" s="283"/>
      <c r="AR26" s="283">
        <v>4</v>
      </c>
      <c r="AS26" s="283" t="s">
        <v>3738</v>
      </c>
      <c r="AT26" s="283" t="s">
        <v>4405</v>
      </c>
      <c r="AU26" s="283"/>
      <c r="AV26" s="283"/>
      <c r="AW26" s="283" t="s">
        <v>4902</v>
      </c>
      <c r="AX26" s="283"/>
      <c r="AY26" s="283">
        <v>45</v>
      </c>
      <c r="AZ26" s="283">
        <v>50</v>
      </c>
      <c r="BA26" s="283">
        <v>1.68</v>
      </c>
      <c r="BB26" s="283">
        <v>3.2</v>
      </c>
      <c r="BC26" s="283">
        <v>0</v>
      </c>
      <c r="BD26" s="283">
        <v>0</v>
      </c>
      <c r="BE26" s="283">
        <v>14</v>
      </c>
      <c r="BF26" s="283">
        <v>40</v>
      </c>
      <c r="BG26" s="283">
        <v>30</v>
      </c>
      <c r="BH26" s="283">
        <v>40</v>
      </c>
      <c r="BI26" s="283">
        <v>60</v>
      </c>
      <c r="BJ26" s="283">
        <v>40</v>
      </c>
      <c r="BK26" s="283">
        <v>0</v>
      </c>
      <c r="BL26" s="283">
        <v>2</v>
      </c>
      <c r="BM26" s="283">
        <v>26</v>
      </c>
      <c r="BN26" s="283">
        <v>26</v>
      </c>
      <c r="BO26" s="283" t="s">
        <v>3904</v>
      </c>
      <c r="BP26" s="283" t="s">
        <v>5001</v>
      </c>
      <c r="BQ26" s="283" t="s">
        <v>5004</v>
      </c>
    </row>
    <row r="27" spans="1:69">
      <c r="A27" s="283">
        <v>11002913</v>
      </c>
      <c r="B27" s="283" t="s">
        <v>31</v>
      </c>
      <c r="C27" s="283">
        <v>5</v>
      </c>
      <c r="D27" s="283" t="s">
        <v>60</v>
      </c>
      <c r="E27" s="283" t="s">
        <v>3896</v>
      </c>
      <c r="F27" s="283" t="s">
        <v>3897</v>
      </c>
      <c r="G27" s="283" t="s">
        <v>3918</v>
      </c>
      <c r="H27" s="283">
        <v>73</v>
      </c>
      <c r="I27" s="283">
        <v>-1</v>
      </c>
      <c r="J27" s="283">
        <v>4</v>
      </c>
      <c r="K27" s="283">
        <v>5</v>
      </c>
      <c r="L27" s="283">
        <v>20</v>
      </c>
      <c r="M27" s="283" t="s">
        <v>3930</v>
      </c>
      <c r="N27" s="283">
        <v>33.200000000000003</v>
      </c>
      <c r="O27" s="283">
        <v>36</v>
      </c>
      <c r="P27" s="283">
        <v>0</v>
      </c>
      <c r="Q27" s="283">
        <v>40</v>
      </c>
      <c r="R27" s="283">
        <v>0</v>
      </c>
      <c r="S27" s="283">
        <v>0</v>
      </c>
      <c r="T27" s="283">
        <v>49</v>
      </c>
      <c r="U27" s="283">
        <v>25</v>
      </c>
      <c r="V27" s="283">
        <v>47</v>
      </c>
      <c r="W27" s="283">
        <v>30</v>
      </c>
      <c r="X27" s="283">
        <v>40</v>
      </c>
      <c r="Y27" s="283">
        <v>96</v>
      </c>
      <c r="Z27" s="283">
        <v>36</v>
      </c>
      <c r="AA27" s="283">
        <v>56</v>
      </c>
      <c r="AB27" s="283">
        <v>52</v>
      </c>
      <c r="AC27" s="283">
        <v>87</v>
      </c>
      <c r="AD27" s="283">
        <v>0</v>
      </c>
      <c r="AE27" s="283">
        <v>0</v>
      </c>
      <c r="AF27" s="283">
        <v>20</v>
      </c>
      <c r="AG27" s="283">
        <v>20</v>
      </c>
      <c r="AH27" s="283">
        <v>35</v>
      </c>
      <c r="AI27" s="283">
        <v>10</v>
      </c>
      <c r="AJ27" s="283">
        <v>85</v>
      </c>
      <c r="AK27" s="283">
        <v>0</v>
      </c>
      <c r="AL27" s="283"/>
      <c r="AM27" s="283"/>
      <c r="AN27" s="283"/>
      <c r="AO27" s="283"/>
      <c r="AP27" s="283"/>
      <c r="AQ27" s="283"/>
      <c r="AR27" s="283">
        <v>4</v>
      </c>
      <c r="AS27" s="283" t="s">
        <v>4014</v>
      </c>
      <c r="AT27" s="283" t="s">
        <v>4405</v>
      </c>
      <c r="AU27" s="283"/>
      <c r="AV27" s="283"/>
      <c r="AW27" s="283" t="s">
        <v>4901</v>
      </c>
      <c r="AX27" s="283"/>
      <c r="AY27" s="283">
        <v>55</v>
      </c>
      <c r="AZ27" s="283">
        <v>60</v>
      </c>
      <c r="BA27" s="283">
        <v>2.08</v>
      </c>
      <c r="BB27" s="283">
        <v>3.9</v>
      </c>
      <c r="BC27" s="283">
        <v>0</v>
      </c>
      <c r="BD27" s="283">
        <v>0</v>
      </c>
      <c r="BE27" s="283">
        <v>25</v>
      </c>
      <c r="BF27" s="283">
        <v>64</v>
      </c>
      <c r="BG27" s="283">
        <v>30</v>
      </c>
      <c r="BH27" s="283">
        <v>40</v>
      </c>
      <c r="BI27" s="283">
        <v>60</v>
      </c>
      <c r="BJ27" s="283">
        <v>40</v>
      </c>
      <c r="BK27" s="283">
        <v>0</v>
      </c>
      <c r="BL27" s="283">
        <v>2</v>
      </c>
      <c r="BM27" s="283">
        <v>26</v>
      </c>
      <c r="BN27" s="283">
        <v>26</v>
      </c>
      <c r="BO27" s="283" t="s">
        <v>3904</v>
      </c>
      <c r="BP27" s="283" t="s">
        <v>5001</v>
      </c>
      <c r="BQ27" s="283" t="s">
        <v>5004</v>
      </c>
    </row>
    <row r="28" spans="1:69">
      <c r="A28" s="283">
        <v>11003013</v>
      </c>
      <c r="B28" s="283" t="s">
        <v>171</v>
      </c>
      <c r="C28" s="283">
        <v>5</v>
      </c>
      <c r="D28" s="283" t="s">
        <v>60</v>
      </c>
      <c r="E28" s="283" t="s">
        <v>3896</v>
      </c>
      <c r="F28" s="283" t="s">
        <v>3897</v>
      </c>
      <c r="G28" s="283" t="s">
        <v>3918</v>
      </c>
      <c r="H28" s="283">
        <v>73</v>
      </c>
      <c r="I28" s="283">
        <v>-1</v>
      </c>
      <c r="J28" s="283">
        <v>5</v>
      </c>
      <c r="K28" s="283">
        <v>5</v>
      </c>
      <c r="L28" s="283">
        <v>32</v>
      </c>
      <c r="M28" s="283" t="s">
        <v>3930</v>
      </c>
      <c r="N28" s="283">
        <v>33.200000000000003</v>
      </c>
      <c r="O28" s="283">
        <v>36</v>
      </c>
      <c r="P28" s="283">
        <v>0</v>
      </c>
      <c r="Q28" s="283">
        <v>40</v>
      </c>
      <c r="R28" s="283">
        <v>0</v>
      </c>
      <c r="S28" s="283">
        <v>0</v>
      </c>
      <c r="T28" s="283">
        <v>49</v>
      </c>
      <c r="U28" s="283">
        <v>25</v>
      </c>
      <c r="V28" s="283">
        <v>60</v>
      </c>
      <c r="W28" s="283">
        <v>30</v>
      </c>
      <c r="X28" s="283">
        <v>40</v>
      </c>
      <c r="Y28" s="283">
        <v>96</v>
      </c>
      <c r="Z28" s="283">
        <v>36</v>
      </c>
      <c r="AA28" s="283">
        <v>56</v>
      </c>
      <c r="AB28" s="283">
        <v>52</v>
      </c>
      <c r="AC28" s="283">
        <v>87</v>
      </c>
      <c r="AD28" s="283">
        <v>0</v>
      </c>
      <c r="AE28" s="283">
        <v>0</v>
      </c>
      <c r="AF28" s="283">
        <v>20</v>
      </c>
      <c r="AG28" s="283">
        <v>20</v>
      </c>
      <c r="AH28" s="283">
        <v>35</v>
      </c>
      <c r="AI28" s="283">
        <v>10</v>
      </c>
      <c r="AJ28" s="283">
        <v>85</v>
      </c>
      <c r="AK28" s="283">
        <v>0</v>
      </c>
      <c r="AL28" s="283"/>
      <c r="AM28" s="283"/>
      <c r="AN28" s="283"/>
      <c r="AO28" s="283"/>
      <c r="AP28" s="283"/>
      <c r="AQ28" s="283"/>
      <c r="AR28" s="283">
        <v>4</v>
      </c>
      <c r="AS28" s="283" t="s">
        <v>4088</v>
      </c>
      <c r="AT28" s="283" t="s">
        <v>4405</v>
      </c>
      <c r="AU28" s="283"/>
      <c r="AV28" s="283"/>
      <c r="AW28" s="283" t="s">
        <v>4901</v>
      </c>
      <c r="AX28" s="283" t="s">
        <v>4900</v>
      </c>
      <c r="AY28" s="283">
        <v>55</v>
      </c>
      <c r="AZ28" s="283">
        <v>60</v>
      </c>
      <c r="BA28" s="283">
        <v>2.08</v>
      </c>
      <c r="BB28" s="283">
        <v>3.9</v>
      </c>
      <c r="BC28" s="283">
        <v>0</v>
      </c>
      <c r="BD28" s="283">
        <v>0</v>
      </c>
      <c r="BE28" s="283">
        <v>25</v>
      </c>
      <c r="BF28" s="283">
        <v>90</v>
      </c>
      <c r="BG28" s="283">
        <v>30</v>
      </c>
      <c r="BH28" s="283">
        <v>40</v>
      </c>
      <c r="BI28" s="283">
        <v>60</v>
      </c>
      <c r="BJ28" s="283">
        <v>40</v>
      </c>
      <c r="BK28" s="283">
        <v>0</v>
      </c>
      <c r="BL28" s="283">
        <v>4</v>
      </c>
      <c r="BM28" s="283">
        <v>25</v>
      </c>
      <c r="BN28" s="283">
        <v>30</v>
      </c>
      <c r="BO28" s="283" t="s">
        <v>3904</v>
      </c>
      <c r="BP28" s="283" t="s">
        <v>5001</v>
      </c>
      <c r="BQ28" s="283" t="s">
        <v>5004</v>
      </c>
    </row>
    <row r="29" spans="1:69">
      <c r="A29" s="283">
        <v>11003212</v>
      </c>
      <c r="B29" s="283" t="s">
        <v>47</v>
      </c>
      <c r="C29" s="283">
        <v>4</v>
      </c>
      <c r="D29" s="283" t="s">
        <v>55</v>
      </c>
      <c r="E29" s="283" t="s">
        <v>3934</v>
      </c>
      <c r="F29" s="283" t="s">
        <v>3940</v>
      </c>
      <c r="G29" s="283" t="s">
        <v>3905</v>
      </c>
      <c r="H29" s="283">
        <v>55</v>
      </c>
      <c r="I29" s="283">
        <v>1</v>
      </c>
      <c r="J29" s="283">
        <v>3</v>
      </c>
      <c r="K29" s="283">
        <v>3</v>
      </c>
      <c r="L29" s="283">
        <v>10</v>
      </c>
      <c r="M29" s="283" t="s">
        <v>3941</v>
      </c>
      <c r="N29" s="283">
        <v>35</v>
      </c>
      <c r="O29" s="283">
        <v>24</v>
      </c>
      <c r="P29" s="283">
        <v>45</v>
      </c>
      <c r="Q29" s="283">
        <v>25</v>
      </c>
      <c r="R29" s="283">
        <v>32</v>
      </c>
      <c r="S29" s="283">
        <v>40</v>
      </c>
      <c r="T29" s="283">
        <v>38</v>
      </c>
      <c r="U29" s="283">
        <v>15</v>
      </c>
      <c r="V29" s="283">
        <v>28</v>
      </c>
      <c r="W29" s="283">
        <v>30</v>
      </c>
      <c r="X29" s="283">
        <v>40</v>
      </c>
      <c r="Y29" s="283">
        <v>92</v>
      </c>
      <c r="Z29" s="283">
        <v>43</v>
      </c>
      <c r="AA29" s="283">
        <v>85</v>
      </c>
      <c r="AB29" s="283">
        <v>20</v>
      </c>
      <c r="AC29" s="283">
        <v>55</v>
      </c>
      <c r="AD29" s="283">
        <v>0</v>
      </c>
      <c r="AE29" s="283">
        <v>0</v>
      </c>
      <c r="AF29" s="283">
        <v>2</v>
      </c>
      <c r="AG29" s="283">
        <v>2</v>
      </c>
      <c r="AH29" s="283">
        <v>2</v>
      </c>
      <c r="AI29" s="283"/>
      <c r="AJ29" s="283">
        <v>6</v>
      </c>
      <c r="AK29" s="283">
        <v>0</v>
      </c>
      <c r="AL29" s="283"/>
      <c r="AM29" s="283"/>
      <c r="AN29" s="283"/>
      <c r="AO29" s="283"/>
      <c r="AP29" s="283"/>
      <c r="AQ29" s="283"/>
      <c r="AR29" s="283">
        <v>4</v>
      </c>
      <c r="AS29" s="283" t="s">
        <v>4480</v>
      </c>
      <c r="AT29" s="283" t="s">
        <v>3944</v>
      </c>
      <c r="AU29" s="283" t="s">
        <v>4452</v>
      </c>
      <c r="AV29" s="283"/>
      <c r="AW29" s="283" t="s">
        <v>4899</v>
      </c>
      <c r="AX29" s="283"/>
      <c r="AY29" s="283">
        <v>40</v>
      </c>
      <c r="AZ29" s="283">
        <v>65</v>
      </c>
      <c r="BA29" s="283">
        <v>1.28</v>
      </c>
      <c r="BB29" s="283">
        <v>2.4</v>
      </c>
      <c r="BC29" s="283">
        <v>45</v>
      </c>
      <c r="BD29" s="283">
        <v>19</v>
      </c>
      <c r="BE29" s="283">
        <v>19</v>
      </c>
      <c r="BF29" s="283">
        <v>14</v>
      </c>
      <c r="BG29" s="283">
        <v>30</v>
      </c>
      <c r="BH29" s="283">
        <v>40</v>
      </c>
      <c r="BI29" s="283">
        <v>30</v>
      </c>
      <c r="BJ29" s="283">
        <v>0</v>
      </c>
      <c r="BK29" s="283">
        <v>4</v>
      </c>
      <c r="BL29" s="283">
        <v>10</v>
      </c>
      <c r="BM29" s="283">
        <v>9</v>
      </c>
      <c r="BN29" s="283">
        <v>2</v>
      </c>
      <c r="BO29" s="283" t="s">
        <v>3904</v>
      </c>
      <c r="BP29" s="283" t="s">
        <v>5001</v>
      </c>
      <c r="BQ29" s="283" t="s">
        <v>5004</v>
      </c>
    </row>
    <row r="30" spans="1:69">
      <c r="A30" s="283">
        <v>11003312</v>
      </c>
      <c r="B30" s="283" t="s">
        <v>26</v>
      </c>
      <c r="C30" s="283">
        <v>4</v>
      </c>
      <c r="D30" s="283" t="s">
        <v>55</v>
      </c>
      <c r="E30" s="283" t="s">
        <v>3934</v>
      </c>
      <c r="F30" s="283" t="s">
        <v>3940</v>
      </c>
      <c r="G30" s="283" t="s">
        <v>3905</v>
      </c>
      <c r="H30" s="283">
        <v>55</v>
      </c>
      <c r="I30" s="283">
        <v>1</v>
      </c>
      <c r="J30" s="283">
        <v>3</v>
      </c>
      <c r="K30" s="283">
        <v>3</v>
      </c>
      <c r="L30" s="283">
        <v>10</v>
      </c>
      <c r="M30" s="283" t="s">
        <v>3941</v>
      </c>
      <c r="N30" s="283">
        <v>35</v>
      </c>
      <c r="O30" s="283">
        <v>24</v>
      </c>
      <c r="P30" s="283">
        <v>45</v>
      </c>
      <c r="Q30" s="283">
        <v>25</v>
      </c>
      <c r="R30" s="283">
        <v>32</v>
      </c>
      <c r="S30" s="283">
        <v>40</v>
      </c>
      <c r="T30" s="283">
        <v>38</v>
      </c>
      <c r="U30" s="283">
        <v>15</v>
      </c>
      <c r="V30" s="283">
        <v>28</v>
      </c>
      <c r="W30" s="283">
        <v>30</v>
      </c>
      <c r="X30" s="283">
        <v>40</v>
      </c>
      <c r="Y30" s="283">
        <v>92</v>
      </c>
      <c r="Z30" s="283">
        <v>43</v>
      </c>
      <c r="AA30" s="283">
        <v>85</v>
      </c>
      <c r="AB30" s="283">
        <v>20</v>
      </c>
      <c r="AC30" s="283">
        <v>55</v>
      </c>
      <c r="AD30" s="283">
        <v>0</v>
      </c>
      <c r="AE30" s="283">
        <v>0</v>
      </c>
      <c r="AF30" s="283">
        <v>2</v>
      </c>
      <c r="AG30" s="283">
        <v>2</v>
      </c>
      <c r="AH30" s="283">
        <v>2</v>
      </c>
      <c r="AI30" s="283"/>
      <c r="AJ30" s="283">
        <v>6</v>
      </c>
      <c r="AK30" s="283">
        <v>0</v>
      </c>
      <c r="AL30" s="283"/>
      <c r="AM30" s="283"/>
      <c r="AN30" s="283"/>
      <c r="AO30" s="283"/>
      <c r="AP30" s="283"/>
      <c r="AQ30" s="283"/>
      <c r="AR30" s="283">
        <v>4</v>
      </c>
      <c r="AS30" s="283" t="s">
        <v>4480</v>
      </c>
      <c r="AT30" s="283" t="s">
        <v>3944</v>
      </c>
      <c r="AU30" s="283" t="s">
        <v>4452</v>
      </c>
      <c r="AV30" s="283"/>
      <c r="AW30" s="283" t="s">
        <v>4898</v>
      </c>
      <c r="AX30" s="283"/>
      <c r="AY30" s="283">
        <v>40</v>
      </c>
      <c r="AZ30" s="283">
        <v>65</v>
      </c>
      <c r="BA30" s="283">
        <v>1.28</v>
      </c>
      <c r="BB30" s="283">
        <v>2.4</v>
      </c>
      <c r="BC30" s="283">
        <v>45</v>
      </c>
      <c r="BD30" s="283">
        <v>19</v>
      </c>
      <c r="BE30" s="283">
        <v>19</v>
      </c>
      <c r="BF30" s="283">
        <v>14</v>
      </c>
      <c r="BG30" s="283">
        <v>30</v>
      </c>
      <c r="BH30" s="283">
        <v>40</v>
      </c>
      <c r="BI30" s="283">
        <v>30</v>
      </c>
      <c r="BJ30" s="283">
        <v>0</v>
      </c>
      <c r="BK30" s="283">
        <v>4</v>
      </c>
      <c r="BL30" s="283">
        <v>10</v>
      </c>
      <c r="BM30" s="283">
        <v>9</v>
      </c>
      <c r="BN30" s="283">
        <v>2</v>
      </c>
      <c r="BO30" s="283" t="s">
        <v>3904</v>
      </c>
      <c r="BP30" s="283" t="s">
        <v>5001</v>
      </c>
      <c r="BQ30" s="283" t="s">
        <v>5004</v>
      </c>
    </row>
    <row r="31" spans="1:69">
      <c r="A31" s="283">
        <v>11003412</v>
      </c>
      <c r="B31" s="283" t="s">
        <v>617</v>
      </c>
      <c r="C31" s="283">
        <v>4</v>
      </c>
      <c r="D31" s="283" t="s">
        <v>55</v>
      </c>
      <c r="E31" s="283" t="s">
        <v>3934</v>
      </c>
      <c r="F31" s="283" t="s">
        <v>3940</v>
      </c>
      <c r="G31" s="283" t="s">
        <v>3905</v>
      </c>
      <c r="H31" s="283">
        <v>55</v>
      </c>
      <c r="I31" s="283">
        <v>1</v>
      </c>
      <c r="J31" s="283">
        <v>3</v>
      </c>
      <c r="K31" s="283">
        <v>3</v>
      </c>
      <c r="L31" s="283">
        <v>10</v>
      </c>
      <c r="M31" s="283" t="s">
        <v>3941</v>
      </c>
      <c r="N31" s="283">
        <v>35</v>
      </c>
      <c r="O31" s="283">
        <v>24</v>
      </c>
      <c r="P31" s="283">
        <v>43</v>
      </c>
      <c r="Q31" s="283">
        <v>25</v>
      </c>
      <c r="R31" s="283">
        <v>32</v>
      </c>
      <c r="S31" s="283">
        <v>40</v>
      </c>
      <c r="T31" s="283">
        <v>37</v>
      </c>
      <c r="U31" s="283">
        <v>15</v>
      </c>
      <c r="V31" s="283">
        <v>37</v>
      </c>
      <c r="W31" s="283">
        <v>30</v>
      </c>
      <c r="X31" s="283">
        <v>40</v>
      </c>
      <c r="Y31" s="283">
        <v>92</v>
      </c>
      <c r="Z31" s="283">
        <v>43</v>
      </c>
      <c r="AA31" s="283">
        <v>85</v>
      </c>
      <c r="AB31" s="283">
        <v>20</v>
      </c>
      <c r="AC31" s="283">
        <v>55</v>
      </c>
      <c r="AD31" s="283">
        <v>0</v>
      </c>
      <c r="AE31" s="283">
        <v>0</v>
      </c>
      <c r="AF31" s="283">
        <v>2</v>
      </c>
      <c r="AG31" s="283">
        <v>2</v>
      </c>
      <c r="AH31" s="283">
        <v>2</v>
      </c>
      <c r="AI31" s="283"/>
      <c r="AJ31" s="283">
        <v>6</v>
      </c>
      <c r="AK31" s="283">
        <v>0</v>
      </c>
      <c r="AL31" s="283"/>
      <c r="AM31" s="283"/>
      <c r="AN31" s="283"/>
      <c r="AO31" s="283"/>
      <c r="AP31" s="283"/>
      <c r="AQ31" s="283"/>
      <c r="AR31" s="283">
        <v>4</v>
      </c>
      <c r="AS31" s="283" t="s">
        <v>4480</v>
      </c>
      <c r="AT31" s="283" t="s">
        <v>4452</v>
      </c>
      <c r="AU31" s="283" t="s">
        <v>4108</v>
      </c>
      <c r="AV31" s="283" t="s">
        <v>4405</v>
      </c>
      <c r="AW31" s="283" t="s">
        <v>4897</v>
      </c>
      <c r="AX31" s="283"/>
      <c r="AY31" s="283">
        <v>40</v>
      </c>
      <c r="AZ31" s="283">
        <v>65</v>
      </c>
      <c r="BA31" s="283">
        <v>1.28</v>
      </c>
      <c r="BB31" s="283">
        <v>2.4</v>
      </c>
      <c r="BC31" s="283">
        <v>43</v>
      </c>
      <c r="BD31" s="283">
        <v>19</v>
      </c>
      <c r="BE31" s="283">
        <v>19</v>
      </c>
      <c r="BF31" s="283">
        <v>20</v>
      </c>
      <c r="BG31" s="283">
        <v>30</v>
      </c>
      <c r="BH31" s="283">
        <v>40</v>
      </c>
      <c r="BI31" s="283">
        <v>30</v>
      </c>
      <c r="BJ31" s="283">
        <v>0</v>
      </c>
      <c r="BK31" s="283">
        <v>3</v>
      </c>
      <c r="BL31" s="283">
        <v>11</v>
      </c>
      <c r="BM31" s="283">
        <v>36</v>
      </c>
      <c r="BN31" s="283">
        <v>25</v>
      </c>
      <c r="BO31" s="283" t="s">
        <v>3904</v>
      </c>
      <c r="BP31" s="283" t="s">
        <v>5001</v>
      </c>
      <c r="BQ31" s="283" t="s">
        <v>5004</v>
      </c>
    </row>
    <row r="32" spans="1:69">
      <c r="A32" s="283">
        <v>11003512</v>
      </c>
      <c r="B32" s="283" t="s">
        <v>618</v>
      </c>
      <c r="C32" s="283">
        <v>4</v>
      </c>
      <c r="D32" s="283" t="s">
        <v>55</v>
      </c>
      <c r="E32" s="283" t="s">
        <v>3934</v>
      </c>
      <c r="F32" s="283" t="s">
        <v>3940</v>
      </c>
      <c r="G32" s="283" t="s">
        <v>3905</v>
      </c>
      <c r="H32" s="283">
        <v>55</v>
      </c>
      <c r="I32" s="283">
        <v>1</v>
      </c>
      <c r="J32" s="283">
        <v>3</v>
      </c>
      <c r="K32" s="283">
        <v>3</v>
      </c>
      <c r="L32" s="283">
        <v>10</v>
      </c>
      <c r="M32" s="283" t="s">
        <v>3941</v>
      </c>
      <c r="N32" s="283">
        <v>35</v>
      </c>
      <c r="O32" s="283">
        <v>24</v>
      </c>
      <c r="P32" s="283">
        <v>45</v>
      </c>
      <c r="Q32" s="283">
        <v>25</v>
      </c>
      <c r="R32" s="283">
        <v>32</v>
      </c>
      <c r="S32" s="283">
        <v>40</v>
      </c>
      <c r="T32" s="283">
        <v>38</v>
      </c>
      <c r="U32" s="283">
        <v>15</v>
      </c>
      <c r="V32" s="283">
        <v>25</v>
      </c>
      <c r="W32" s="283">
        <v>30</v>
      </c>
      <c r="X32" s="283">
        <v>40</v>
      </c>
      <c r="Y32" s="283">
        <v>92</v>
      </c>
      <c r="Z32" s="283">
        <v>43</v>
      </c>
      <c r="AA32" s="283">
        <v>85</v>
      </c>
      <c r="AB32" s="283">
        <v>20</v>
      </c>
      <c r="AC32" s="283">
        <v>55</v>
      </c>
      <c r="AD32" s="283">
        <v>0</v>
      </c>
      <c r="AE32" s="283">
        <v>0</v>
      </c>
      <c r="AF32" s="283">
        <v>2</v>
      </c>
      <c r="AG32" s="283">
        <v>2</v>
      </c>
      <c r="AH32" s="283">
        <v>2</v>
      </c>
      <c r="AI32" s="283"/>
      <c r="AJ32" s="283">
        <v>6</v>
      </c>
      <c r="AK32" s="283">
        <v>0</v>
      </c>
      <c r="AL32" s="283"/>
      <c r="AM32" s="283"/>
      <c r="AN32" s="283"/>
      <c r="AO32" s="283"/>
      <c r="AP32" s="283"/>
      <c r="AQ32" s="283"/>
      <c r="AR32" s="283">
        <v>4</v>
      </c>
      <c r="AS32" s="283" t="s">
        <v>4480</v>
      </c>
      <c r="AT32" s="283" t="s">
        <v>3944</v>
      </c>
      <c r="AU32" s="283" t="s">
        <v>4452</v>
      </c>
      <c r="AV32" s="283"/>
      <c r="AW32" s="283" t="s">
        <v>4896</v>
      </c>
      <c r="AX32" s="283"/>
      <c r="AY32" s="283">
        <v>40</v>
      </c>
      <c r="AZ32" s="283">
        <v>65</v>
      </c>
      <c r="BA32" s="283">
        <v>1.28</v>
      </c>
      <c r="BB32" s="283">
        <v>2.4</v>
      </c>
      <c r="BC32" s="283">
        <v>45</v>
      </c>
      <c r="BD32" s="283">
        <v>19</v>
      </c>
      <c r="BE32" s="283">
        <v>19</v>
      </c>
      <c r="BF32" s="283">
        <v>13</v>
      </c>
      <c r="BG32" s="283">
        <v>30</v>
      </c>
      <c r="BH32" s="283">
        <v>40</v>
      </c>
      <c r="BI32" s="283">
        <v>30</v>
      </c>
      <c r="BJ32" s="283">
        <v>0</v>
      </c>
      <c r="BK32" s="283">
        <v>4</v>
      </c>
      <c r="BL32" s="283">
        <v>10</v>
      </c>
      <c r="BM32" s="283">
        <v>9</v>
      </c>
      <c r="BN32" s="283">
        <v>2</v>
      </c>
      <c r="BO32" s="283" t="s">
        <v>3904</v>
      </c>
      <c r="BP32" s="283" t="s">
        <v>5001</v>
      </c>
      <c r="BQ32" s="283" t="s">
        <v>5004</v>
      </c>
    </row>
    <row r="33" spans="1:69">
      <c r="A33" s="283">
        <v>11003612</v>
      </c>
      <c r="B33" s="283" t="s">
        <v>3945</v>
      </c>
      <c r="C33" s="283">
        <v>4</v>
      </c>
      <c r="D33" s="283" t="s">
        <v>55</v>
      </c>
      <c r="E33" s="283" t="s">
        <v>3934</v>
      </c>
      <c r="F33" s="283" t="s">
        <v>3940</v>
      </c>
      <c r="G33" s="283" t="s">
        <v>3910</v>
      </c>
      <c r="H33" s="283">
        <v>61</v>
      </c>
      <c r="I33" s="283">
        <v>-1</v>
      </c>
      <c r="J33" s="283">
        <v>3</v>
      </c>
      <c r="K33" s="283">
        <v>3</v>
      </c>
      <c r="L33" s="283">
        <v>15</v>
      </c>
      <c r="M33" s="283" t="s">
        <v>3941</v>
      </c>
      <c r="N33" s="283">
        <v>32.5</v>
      </c>
      <c r="O33" s="283">
        <v>24</v>
      </c>
      <c r="P33" s="283">
        <v>44</v>
      </c>
      <c r="Q33" s="283">
        <v>25</v>
      </c>
      <c r="R33" s="283">
        <v>25</v>
      </c>
      <c r="S33" s="283">
        <v>40</v>
      </c>
      <c r="T33" s="283">
        <v>35</v>
      </c>
      <c r="U33" s="283">
        <v>15</v>
      </c>
      <c r="V33" s="283">
        <v>27</v>
      </c>
      <c r="W33" s="283">
        <v>30</v>
      </c>
      <c r="X33" s="283">
        <v>40</v>
      </c>
      <c r="Y33" s="283">
        <v>92</v>
      </c>
      <c r="Z33" s="283">
        <v>36</v>
      </c>
      <c r="AA33" s="283">
        <v>78</v>
      </c>
      <c r="AB33" s="283">
        <v>27</v>
      </c>
      <c r="AC33" s="283">
        <v>62</v>
      </c>
      <c r="AD33" s="283">
        <v>0</v>
      </c>
      <c r="AE33" s="283">
        <v>0</v>
      </c>
      <c r="AF33" s="283">
        <v>3</v>
      </c>
      <c r="AG33" s="283">
        <v>3</v>
      </c>
      <c r="AH33" s="283">
        <v>3</v>
      </c>
      <c r="AI33" s="283">
        <v>3</v>
      </c>
      <c r="AJ33" s="283">
        <v>12</v>
      </c>
      <c r="AK33" s="283">
        <v>0</v>
      </c>
      <c r="AL33" s="283"/>
      <c r="AM33" s="283"/>
      <c r="AN33" s="283"/>
      <c r="AO33" s="283"/>
      <c r="AP33" s="283"/>
      <c r="AQ33" s="283"/>
      <c r="AR33" s="283">
        <v>4</v>
      </c>
      <c r="AS33" s="283" t="s">
        <v>3946</v>
      </c>
      <c r="AT33" s="283" t="s">
        <v>4390</v>
      </c>
      <c r="AU33" s="283"/>
      <c r="AV33" s="283"/>
      <c r="AW33" s="283" t="s">
        <v>4895</v>
      </c>
      <c r="AX33" s="283"/>
      <c r="AY33" s="283">
        <v>35</v>
      </c>
      <c r="AZ33" s="283">
        <v>65</v>
      </c>
      <c r="BA33" s="283">
        <v>1.28</v>
      </c>
      <c r="BB33" s="283">
        <v>2.64</v>
      </c>
      <c r="BC33" s="283">
        <v>44</v>
      </c>
      <c r="BD33" s="283">
        <v>13</v>
      </c>
      <c r="BE33" s="283">
        <v>21</v>
      </c>
      <c r="BF33" s="283">
        <v>14</v>
      </c>
      <c r="BG33" s="283">
        <v>30</v>
      </c>
      <c r="BH33" s="283">
        <v>40</v>
      </c>
      <c r="BI33" s="283">
        <v>30</v>
      </c>
      <c r="BJ33" s="283">
        <v>0</v>
      </c>
      <c r="BK33" s="283">
        <v>0</v>
      </c>
      <c r="BL33" s="283">
        <v>4</v>
      </c>
      <c r="BM33" s="283">
        <v>5</v>
      </c>
      <c r="BN33" s="283">
        <v>1</v>
      </c>
      <c r="BO33" s="283" t="s">
        <v>3904</v>
      </c>
      <c r="BP33" s="283" t="s">
        <v>5001</v>
      </c>
      <c r="BQ33" s="283" t="s">
        <v>5004</v>
      </c>
    </row>
    <row r="34" spans="1:69">
      <c r="A34" s="283">
        <v>11003712</v>
      </c>
      <c r="B34" s="283" t="s">
        <v>619</v>
      </c>
      <c r="C34" s="283">
        <v>4</v>
      </c>
      <c r="D34" s="283" t="s">
        <v>55</v>
      </c>
      <c r="E34" s="283" t="s">
        <v>3934</v>
      </c>
      <c r="F34" s="283" t="s">
        <v>3940</v>
      </c>
      <c r="G34" s="283" t="s">
        <v>3910</v>
      </c>
      <c r="H34" s="283">
        <v>62</v>
      </c>
      <c r="I34" s="283">
        <v>2</v>
      </c>
      <c r="J34" s="283">
        <v>3</v>
      </c>
      <c r="K34" s="283">
        <v>3</v>
      </c>
      <c r="L34" s="283">
        <v>15</v>
      </c>
      <c r="M34" s="283" t="s">
        <v>3941</v>
      </c>
      <c r="N34" s="283">
        <v>32.5</v>
      </c>
      <c r="O34" s="283">
        <v>24</v>
      </c>
      <c r="P34" s="283">
        <v>41</v>
      </c>
      <c r="Q34" s="283">
        <v>25</v>
      </c>
      <c r="R34" s="283">
        <v>25</v>
      </c>
      <c r="S34" s="283">
        <v>40</v>
      </c>
      <c r="T34" s="283">
        <v>37</v>
      </c>
      <c r="U34" s="283">
        <v>15</v>
      </c>
      <c r="V34" s="283">
        <v>27</v>
      </c>
      <c r="W34" s="283">
        <v>30</v>
      </c>
      <c r="X34" s="283">
        <v>40</v>
      </c>
      <c r="Y34" s="283">
        <v>92</v>
      </c>
      <c r="Z34" s="283">
        <v>41</v>
      </c>
      <c r="AA34" s="283">
        <v>83</v>
      </c>
      <c r="AB34" s="283">
        <v>24</v>
      </c>
      <c r="AC34" s="283">
        <v>59</v>
      </c>
      <c r="AD34" s="283">
        <v>0</v>
      </c>
      <c r="AE34" s="283">
        <v>0</v>
      </c>
      <c r="AF34" s="283">
        <v>3</v>
      </c>
      <c r="AG34" s="283">
        <v>3</v>
      </c>
      <c r="AH34" s="283">
        <v>3</v>
      </c>
      <c r="AI34" s="283">
        <v>3</v>
      </c>
      <c r="AJ34" s="283">
        <v>12</v>
      </c>
      <c r="AK34" s="283">
        <v>0</v>
      </c>
      <c r="AL34" s="283"/>
      <c r="AM34" s="283"/>
      <c r="AN34" s="283"/>
      <c r="AO34" s="283"/>
      <c r="AP34" s="283"/>
      <c r="AQ34" s="283"/>
      <c r="AR34" s="283">
        <v>4</v>
      </c>
      <c r="AS34" s="283" t="s">
        <v>3946</v>
      </c>
      <c r="AT34" s="283" t="s">
        <v>4460</v>
      </c>
      <c r="AU34" s="283"/>
      <c r="AV34" s="283"/>
      <c r="AW34" s="283" t="s">
        <v>4894</v>
      </c>
      <c r="AX34" s="283"/>
      <c r="AY34" s="283">
        <v>35</v>
      </c>
      <c r="AZ34" s="283">
        <v>65</v>
      </c>
      <c r="BA34" s="283">
        <v>1.28</v>
      </c>
      <c r="BB34" s="283">
        <v>2.64</v>
      </c>
      <c r="BC34" s="283">
        <v>41</v>
      </c>
      <c r="BD34" s="283">
        <v>13</v>
      </c>
      <c r="BE34" s="283">
        <v>22</v>
      </c>
      <c r="BF34" s="283">
        <v>14</v>
      </c>
      <c r="BG34" s="283">
        <v>30</v>
      </c>
      <c r="BH34" s="283">
        <v>40</v>
      </c>
      <c r="BI34" s="283">
        <v>30</v>
      </c>
      <c r="BJ34" s="283">
        <v>0</v>
      </c>
      <c r="BK34" s="283">
        <v>0</v>
      </c>
      <c r="BL34" s="283">
        <v>3</v>
      </c>
      <c r="BM34" s="283">
        <v>34</v>
      </c>
      <c r="BN34" s="283">
        <v>0</v>
      </c>
      <c r="BO34" s="283" t="s">
        <v>3904</v>
      </c>
      <c r="BP34" s="283" t="s">
        <v>5001</v>
      </c>
      <c r="BQ34" s="283" t="s">
        <v>5004</v>
      </c>
    </row>
    <row r="35" spans="1:69">
      <c r="A35" s="283">
        <v>11003812</v>
      </c>
      <c r="B35" s="283" t="s">
        <v>49</v>
      </c>
      <c r="C35" s="283">
        <v>6</v>
      </c>
      <c r="D35" s="283" t="s">
        <v>55</v>
      </c>
      <c r="E35" s="283" t="s">
        <v>3934</v>
      </c>
      <c r="F35" s="283" t="s">
        <v>3940</v>
      </c>
      <c r="G35" s="283" t="s">
        <v>3910</v>
      </c>
      <c r="H35" s="283">
        <v>69</v>
      </c>
      <c r="I35" s="283">
        <v>-1</v>
      </c>
      <c r="J35" s="283">
        <v>3</v>
      </c>
      <c r="K35" s="283">
        <v>4</v>
      </c>
      <c r="L35" s="283">
        <v>35</v>
      </c>
      <c r="M35" s="283" t="s">
        <v>3941</v>
      </c>
      <c r="N35" s="283">
        <v>32</v>
      </c>
      <c r="O35" s="283">
        <v>24</v>
      </c>
      <c r="P35" s="283">
        <v>36</v>
      </c>
      <c r="Q35" s="283">
        <v>25</v>
      </c>
      <c r="R35" s="283">
        <v>20</v>
      </c>
      <c r="S35" s="283">
        <v>35</v>
      </c>
      <c r="T35" s="283">
        <v>45</v>
      </c>
      <c r="U35" s="283">
        <v>25</v>
      </c>
      <c r="V35" s="283">
        <v>35</v>
      </c>
      <c r="W35" s="283">
        <v>30</v>
      </c>
      <c r="X35" s="283">
        <v>42</v>
      </c>
      <c r="Y35" s="283">
        <v>94</v>
      </c>
      <c r="Z35" s="283">
        <v>36</v>
      </c>
      <c r="AA35" s="283">
        <v>78</v>
      </c>
      <c r="AB35" s="283">
        <v>24</v>
      </c>
      <c r="AC35" s="283">
        <v>64</v>
      </c>
      <c r="AD35" s="283">
        <v>0</v>
      </c>
      <c r="AE35" s="283">
        <v>0</v>
      </c>
      <c r="AF35" s="283">
        <v>3</v>
      </c>
      <c r="AG35" s="283">
        <v>3</v>
      </c>
      <c r="AH35" s="283">
        <v>3</v>
      </c>
      <c r="AI35" s="283">
        <v>3</v>
      </c>
      <c r="AJ35" s="283">
        <v>12</v>
      </c>
      <c r="AK35" s="283">
        <v>0</v>
      </c>
      <c r="AL35" s="283"/>
      <c r="AM35" s="283"/>
      <c r="AN35" s="283"/>
      <c r="AO35" s="283"/>
      <c r="AP35" s="283"/>
      <c r="AQ35" s="283"/>
      <c r="AR35" s="283">
        <v>4</v>
      </c>
      <c r="AS35" s="283" t="s">
        <v>3946</v>
      </c>
      <c r="AT35" s="283" t="s">
        <v>3672</v>
      </c>
      <c r="AU35" s="283"/>
      <c r="AV35" s="283"/>
      <c r="AW35" s="283" t="s">
        <v>5885</v>
      </c>
      <c r="AX35" s="283" t="s">
        <v>4893</v>
      </c>
      <c r="AY35" s="283">
        <v>35</v>
      </c>
      <c r="AZ35" s="283">
        <v>65</v>
      </c>
      <c r="BA35" s="283">
        <v>1.28</v>
      </c>
      <c r="BB35" s="283">
        <v>2.64</v>
      </c>
      <c r="BC35" s="283">
        <v>36</v>
      </c>
      <c r="BD35" s="283">
        <v>10</v>
      </c>
      <c r="BE35" s="283">
        <v>26</v>
      </c>
      <c r="BF35" s="283">
        <v>18</v>
      </c>
      <c r="BG35" s="283">
        <v>30</v>
      </c>
      <c r="BH35" s="283">
        <v>40</v>
      </c>
      <c r="BI35" s="283">
        <v>30</v>
      </c>
      <c r="BJ35" s="283">
        <v>0</v>
      </c>
      <c r="BK35" s="283">
        <v>1</v>
      </c>
      <c r="BL35" s="283">
        <v>3</v>
      </c>
      <c r="BM35" s="283">
        <v>16</v>
      </c>
      <c r="BN35" s="283">
        <v>0</v>
      </c>
      <c r="BO35" s="283" t="s">
        <v>3904</v>
      </c>
      <c r="BP35" s="283" t="s">
        <v>5001</v>
      </c>
      <c r="BQ35" s="283" t="s">
        <v>5004</v>
      </c>
    </row>
    <row r="36" spans="1:69">
      <c r="A36" s="283">
        <v>11003912</v>
      </c>
      <c r="B36" s="283" t="s">
        <v>182</v>
      </c>
      <c r="C36" s="283">
        <v>5</v>
      </c>
      <c r="D36" s="283" t="s">
        <v>55</v>
      </c>
      <c r="E36" s="283" t="s">
        <v>3934</v>
      </c>
      <c r="F36" s="283" t="s">
        <v>3940</v>
      </c>
      <c r="G36" s="283" t="s">
        <v>3918</v>
      </c>
      <c r="H36" s="283">
        <v>46</v>
      </c>
      <c r="I36" s="283">
        <v>2</v>
      </c>
      <c r="J36" s="283">
        <v>3</v>
      </c>
      <c r="K36" s="283">
        <v>4</v>
      </c>
      <c r="L36" s="283">
        <v>20</v>
      </c>
      <c r="M36" s="283" t="s">
        <v>3941</v>
      </c>
      <c r="N36" s="283">
        <v>33</v>
      </c>
      <c r="O36" s="283">
        <v>24</v>
      </c>
      <c r="P36" s="283">
        <v>43</v>
      </c>
      <c r="Q36" s="283">
        <v>35</v>
      </c>
      <c r="R36" s="283">
        <v>0</v>
      </c>
      <c r="S36" s="283">
        <v>0</v>
      </c>
      <c r="T36" s="283">
        <v>32</v>
      </c>
      <c r="U36" s="283">
        <v>20</v>
      </c>
      <c r="V36" s="283">
        <v>53</v>
      </c>
      <c r="W36" s="283">
        <v>40</v>
      </c>
      <c r="X36" s="283">
        <v>42</v>
      </c>
      <c r="Y36" s="283">
        <v>93</v>
      </c>
      <c r="Z36" s="283">
        <v>37</v>
      </c>
      <c r="AA36" s="283">
        <v>79</v>
      </c>
      <c r="AB36" s="283">
        <v>24</v>
      </c>
      <c r="AC36" s="283">
        <v>59</v>
      </c>
      <c r="AD36" s="283">
        <v>0</v>
      </c>
      <c r="AE36" s="283">
        <v>0</v>
      </c>
      <c r="AF36" s="283">
        <v>2</v>
      </c>
      <c r="AG36" s="283">
        <v>2</v>
      </c>
      <c r="AH36" s="283">
        <v>2</v>
      </c>
      <c r="AI36" s="283"/>
      <c r="AJ36" s="283">
        <v>6</v>
      </c>
      <c r="AK36" s="283">
        <v>0</v>
      </c>
      <c r="AL36" s="283"/>
      <c r="AM36" s="283"/>
      <c r="AN36" s="283"/>
      <c r="AO36" s="283"/>
      <c r="AP36" s="283"/>
      <c r="AQ36" s="283"/>
      <c r="AR36" s="283">
        <v>4</v>
      </c>
      <c r="AS36" s="283" t="s">
        <v>872</v>
      </c>
      <c r="AT36" s="283" t="s">
        <v>1980</v>
      </c>
      <c r="AU36" s="283"/>
      <c r="AV36" s="283"/>
      <c r="AW36" s="283" t="s">
        <v>4892</v>
      </c>
      <c r="AX36" s="283"/>
      <c r="AY36" s="283">
        <v>40</v>
      </c>
      <c r="AZ36" s="283">
        <v>70</v>
      </c>
      <c r="BA36" s="283">
        <v>1.28</v>
      </c>
      <c r="BB36" s="283">
        <v>2.4</v>
      </c>
      <c r="BC36" s="283">
        <v>43</v>
      </c>
      <c r="BD36" s="283">
        <v>0</v>
      </c>
      <c r="BE36" s="283">
        <v>16</v>
      </c>
      <c r="BF36" s="283">
        <v>60</v>
      </c>
      <c r="BG36" s="283">
        <v>30</v>
      </c>
      <c r="BH36" s="283">
        <v>40</v>
      </c>
      <c r="BI36" s="283">
        <v>30</v>
      </c>
      <c r="BJ36" s="283">
        <v>0</v>
      </c>
      <c r="BK36" s="283">
        <v>0</v>
      </c>
      <c r="BL36" s="283">
        <v>24</v>
      </c>
      <c r="BM36" s="283">
        <v>14</v>
      </c>
      <c r="BN36" s="283">
        <v>4</v>
      </c>
      <c r="BO36" s="283" t="s">
        <v>3904</v>
      </c>
      <c r="BP36" s="283" t="s">
        <v>5001</v>
      </c>
      <c r="BQ36" s="283" t="s">
        <v>5004</v>
      </c>
    </row>
    <row r="37" spans="1:69">
      <c r="A37" s="283">
        <v>11004012</v>
      </c>
      <c r="B37" s="283" t="s">
        <v>183</v>
      </c>
      <c r="C37" s="283">
        <v>4</v>
      </c>
      <c r="D37" s="283" t="s">
        <v>55</v>
      </c>
      <c r="E37" s="283" t="s">
        <v>3934</v>
      </c>
      <c r="F37" s="283" t="s">
        <v>3940</v>
      </c>
      <c r="G37" s="283" t="s">
        <v>3918</v>
      </c>
      <c r="H37" s="283">
        <v>58</v>
      </c>
      <c r="I37" s="283">
        <v>2</v>
      </c>
      <c r="J37" s="283">
        <v>2</v>
      </c>
      <c r="K37" s="283">
        <v>3</v>
      </c>
      <c r="L37" s="283">
        <v>12</v>
      </c>
      <c r="M37" s="283" t="s">
        <v>3941</v>
      </c>
      <c r="N37" s="283">
        <v>32.700000000000003</v>
      </c>
      <c r="O37" s="283">
        <v>24</v>
      </c>
      <c r="P37" s="283">
        <v>43</v>
      </c>
      <c r="Q37" s="283">
        <v>30</v>
      </c>
      <c r="R37" s="283">
        <v>0</v>
      </c>
      <c r="S37" s="283">
        <v>0</v>
      </c>
      <c r="T37" s="283">
        <v>36</v>
      </c>
      <c r="U37" s="283">
        <v>20</v>
      </c>
      <c r="V37" s="283">
        <v>50</v>
      </c>
      <c r="W37" s="283">
        <v>30</v>
      </c>
      <c r="X37" s="283">
        <v>41</v>
      </c>
      <c r="Y37" s="283">
        <v>92</v>
      </c>
      <c r="Z37" s="283">
        <v>37</v>
      </c>
      <c r="AA37" s="283">
        <v>79</v>
      </c>
      <c r="AB37" s="283">
        <v>25</v>
      </c>
      <c r="AC37" s="283">
        <v>60</v>
      </c>
      <c r="AD37" s="283">
        <v>0</v>
      </c>
      <c r="AE37" s="283">
        <v>0</v>
      </c>
      <c r="AF37" s="283">
        <v>2</v>
      </c>
      <c r="AG37" s="283">
        <v>2</v>
      </c>
      <c r="AH37" s="283">
        <v>2</v>
      </c>
      <c r="AI37" s="283">
        <v>2</v>
      </c>
      <c r="AJ37" s="283">
        <v>8</v>
      </c>
      <c r="AK37" s="283">
        <v>0</v>
      </c>
      <c r="AL37" s="283"/>
      <c r="AM37" s="283"/>
      <c r="AN37" s="283"/>
      <c r="AO37" s="283"/>
      <c r="AP37" s="283"/>
      <c r="AQ37" s="283"/>
      <c r="AR37" s="283">
        <v>4</v>
      </c>
      <c r="AS37" s="283" t="s">
        <v>3947</v>
      </c>
      <c r="AT37" s="283" t="s">
        <v>3737</v>
      </c>
      <c r="AU37" s="283" t="s">
        <v>3736</v>
      </c>
      <c r="AV37" s="283"/>
      <c r="AW37" s="283" t="s">
        <v>4116</v>
      </c>
      <c r="AX37" s="283" t="s">
        <v>4891</v>
      </c>
      <c r="AY37" s="283">
        <v>40</v>
      </c>
      <c r="AZ37" s="283">
        <v>70</v>
      </c>
      <c r="BA37" s="283">
        <v>1.28</v>
      </c>
      <c r="BB37" s="283">
        <v>2.4</v>
      </c>
      <c r="BC37" s="283">
        <v>43</v>
      </c>
      <c r="BD37" s="283">
        <v>0</v>
      </c>
      <c r="BE37" s="283">
        <v>18</v>
      </c>
      <c r="BF37" s="283">
        <v>45</v>
      </c>
      <c r="BG37" s="283">
        <v>30</v>
      </c>
      <c r="BH37" s="283">
        <v>40</v>
      </c>
      <c r="BI37" s="283">
        <v>30</v>
      </c>
      <c r="BJ37" s="283">
        <v>0</v>
      </c>
      <c r="BK37" s="283">
        <v>0</v>
      </c>
      <c r="BL37" s="283">
        <v>12</v>
      </c>
      <c r="BM37" s="283">
        <v>6</v>
      </c>
      <c r="BN37" s="283">
        <v>3</v>
      </c>
      <c r="BO37" s="283" t="s">
        <v>3904</v>
      </c>
      <c r="BP37" s="283" t="s">
        <v>5001</v>
      </c>
      <c r="BQ37" s="283" t="s">
        <v>5004</v>
      </c>
    </row>
    <row r="38" spans="1:69">
      <c r="A38" s="283">
        <v>11004112</v>
      </c>
      <c r="B38" s="283" t="s">
        <v>612</v>
      </c>
      <c r="C38" s="283">
        <v>3</v>
      </c>
      <c r="D38" s="283" t="s">
        <v>54</v>
      </c>
      <c r="E38" s="283" t="s">
        <v>3934</v>
      </c>
      <c r="F38" s="283" t="s">
        <v>3940</v>
      </c>
      <c r="G38" s="283" t="s">
        <v>3905</v>
      </c>
      <c r="H38" s="283">
        <v>38</v>
      </c>
      <c r="I38" s="283">
        <v>2</v>
      </c>
      <c r="J38" s="283">
        <v>1</v>
      </c>
      <c r="K38" s="283">
        <v>2</v>
      </c>
      <c r="L38" s="283">
        <v>17</v>
      </c>
      <c r="M38" s="283" t="s">
        <v>3941</v>
      </c>
      <c r="N38" s="283">
        <v>33</v>
      </c>
      <c r="O38" s="283">
        <v>18</v>
      </c>
      <c r="P38" s="283">
        <v>16</v>
      </c>
      <c r="Q38" s="283">
        <v>30</v>
      </c>
      <c r="R38" s="283">
        <v>28</v>
      </c>
      <c r="S38" s="283">
        <v>45</v>
      </c>
      <c r="T38" s="283">
        <v>12</v>
      </c>
      <c r="U38" s="283">
        <v>20</v>
      </c>
      <c r="V38" s="283">
        <v>23</v>
      </c>
      <c r="W38" s="283">
        <v>30</v>
      </c>
      <c r="X38" s="283">
        <v>36</v>
      </c>
      <c r="Y38" s="283">
        <v>90</v>
      </c>
      <c r="Z38" s="283">
        <v>46</v>
      </c>
      <c r="AA38" s="283">
        <v>82</v>
      </c>
      <c r="AB38" s="283">
        <v>10</v>
      </c>
      <c r="AC38" s="283">
        <v>30</v>
      </c>
      <c r="AD38" s="283">
        <v>28</v>
      </c>
      <c r="AE38" s="283">
        <v>68</v>
      </c>
      <c r="AF38" s="283">
        <v>0</v>
      </c>
      <c r="AG38" s="283"/>
      <c r="AH38" s="283"/>
      <c r="AI38" s="283"/>
      <c r="AJ38" s="283">
        <v>0</v>
      </c>
      <c r="AK38" s="283">
        <v>0</v>
      </c>
      <c r="AL38" s="283"/>
      <c r="AM38" s="283"/>
      <c r="AN38" s="283"/>
      <c r="AO38" s="283"/>
      <c r="AP38" s="283"/>
      <c r="AQ38" s="283"/>
      <c r="AR38" s="283">
        <v>3</v>
      </c>
      <c r="AS38" s="283" t="s">
        <v>3909</v>
      </c>
      <c r="AT38" s="283" t="s">
        <v>4108</v>
      </c>
      <c r="AU38" s="283"/>
      <c r="AV38" s="283"/>
      <c r="AW38" s="283" t="s">
        <v>4890</v>
      </c>
      <c r="AX38" s="283"/>
      <c r="AY38" s="283">
        <v>25</v>
      </c>
      <c r="AZ38" s="283">
        <v>20</v>
      </c>
      <c r="BA38" s="283">
        <v>0.8</v>
      </c>
      <c r="BB38" s="283">
        <v>1.5</v>
      </c>
      <c r="BC38" s="283">
        <v>8</v>
      </c>
      <c r="BD38" s="283">
        <v>31</v>
      </c>
      <c r="BE38" s="283">
        <v>6</v>
      </c>
      <c r="BF38" s="283">
        <v>12</v>
      </c>
      <c r="BG38" s="283">
        <v>10</v>
      </c>
      <c r="BH38" s="283">
        <v>16</v>
      </c>
      <c r="BI38" s="283">
        <v>10</v>
      </c>
      <c r="BJ38" s="283">
        <v>0</v>
      </c>
      <c r="BK38" s="283">
        <v>0</v>
      </c>
      <c r="BL38" s="283">
        <v>4</v>
      </c>
      <c r="BM38" s="283">
        <v>3</v>
      </c>
      <c r="BN38" s="283">
        <v>0</v>
      </c>
      <c r="BO38" s="283" t="s">
        <v>3904</v>
      </c>
      <c r="BP38" s="283" t="s">
        <v>5001</v>
      </c>
      <c r="BQ38" s="283" t="s">
        <v>5004</v>
      </c>
    </row>
    <row r="39" spans="1:69">
      <c r="A39" s="283">
        <v>11004212</v>
      </c>
      <c r="B39" s="283" t="s">
        <v>614</v>
      </c>
      <c r="C39" s="283">
        <v>3</v>
      </c>
      <c r="D39" s="283" t="s">
        <v>54</v>
      </c>
      <c r="E39" s="283" t="s">
        <v>3934</v>
      </c>
      <c r="F39" s="283" t="s">
        <v>3940</v>
      </c>
      <c r="G39" s="283" t="s">
        <v>3905</v>
      </c>
      <c r="H39" s="283">
        <v>38</v>
      </c>
      <c r="I39" s="283">
        <v>2</v>
      </c>
      <c r="J39" s="283">
        <v>1</v>
      </c>
      <c r="K39" s="283">
        <v>2</v>
      </c>
      <c r="L39" s="283">
        <v>17</v>
      </c>
      <c r="M39" s="283" t="s">
        <v>3941</v>
      </c>
      <c r="N39" s="283">
        <v>33</v>
      </c>
      <c r="O39" s="283">
        <v>18</v>
      </c>
      <c r="P39" s="283">
        <v>16</v>
      </c>
      <c r="Q39" s="283">
        <v>30</v>
      </c>
      <c r="R39" s="283">
        <v>28</v>
      </c>
      <c r="S39" s="283">
        <v>45</v>
      </c>
      <c r="T39" s="283">
        <v>12</v>
      </c>
      <c r="U39" s="283">
        <v>20</v>
      </c>
      <c r="V39" s="283">
        <v>23</v>
      </c>
      <c r="W39" s="283">
        <v>30</v>
      </c>
      <c r="X39" s="283">
        <v>36</v>
      </c>
      <c r="Y39" s="283">
        <v>90</v>
      </c>
      <c r="Z39" s="283">
        <v>46</v>
      </c>
      <c r="AA39" s="283">
        <v>82</v>
      </c>
      <c r="AB39" s="283">
        <v>10</v>
      </c>
      <c r="AC39" s="283">
        <v>30</v>
      </c>
      <c r="AD39" s="283">
        <v>28</v>
      </c>
      <c r="AE39" s="283">
        <v>68</v>
      </c>
      <c r="AF39" s="283">
        <v>0</v>
      </c>
      <c r="AG39" s="283"/>
      <c r="AH39" s="283"/>
      <c r="AI39" s="283"/>
      <c r="AJ39" s="283">
        <v>0</v>
      </c>
      <c r="AK39" s="283">
        <v>0</v>
      </c>
      <c r="AL39" s="283"/>
      <c r="AM39" s="283"/>
      <c r="AN39" s="283"/>
      <c r="AO39" s="283"/>
      <c r="AP39" s="283"/>
      <c r="AQ39" s="283"/>
      <c r="AR39" s="283">
        <v>3</v>
      </c>
      <c r="AS39" s="283" t="s">
        <v>3909</v>
      </c>
      <c r="AT39" s="283"/>
      <c r="AU39" s="283"/>
      <c r="AV39" s="283"/>
      <c r="AW39" s="283" t="s">
        <v>4889</v>
      </c>
      <c r="AX39" s="283"/>
      <c r="AY39" s="283">
        <v>25</v>
      </c>
      <c r="AZ39" s="283">
        <v>20</v>
      </c>
      <c r="BA39" s="283">
        <v>0.8</v>
      </c>
      <c r="BB39" s="283">
        <v>1.5</v>
      </c>
      <c r="BC39" s="283">
        <v>8</v>
      </c>
      <c r="BD39" s="283">
        <v>31</v>
      </c>
      <c r="BE39" s="283">
        <v>6</v>
      </c>
      <c r="BF39" s="283">
        <v>12</v>
      </c>
      <c r="BG39" s="283">
        <v>10</v>
      </c>
      <c r="BH39" s="283">
        <v>16</v>
      </c>
      <c r="BI39" s="283">
        <v>10</v>
      </c>
      <c r="BJ39" s="283">
        <v>0</v>
      </c>
      <c r="BK39" s="283">
        <v>0</v>
      </c>
      <c r="BL39" s="283">
        <v>2</v>
      </c>
      <c r="BM39" s="283">
        <v>1</v>
      </c>
      <c r="BN39" s="283">
        <v>0</v>
      </c>
      <c r="BO39" s="283" t="s">
        <v>3904</v>
      </c>
      <c r="BP39" s="283" t="s">
        <v>5001</v>
      </c>
      <c r="BQ39" s="283" t="s">
        <v>5004</v>
      </c>
    </row>
    <row r="40" spans="1:69">
      <c r="A40" s="283">
        <v>11004312</v>
      </c>
      <c r="B40" s="283" t="s">
        <v>926</v>
      </c>
      <c r="C40" s="283">
        <v>5</v>
      </c>
      <c r="D40" s="283" t="s">
        <v>3642</v>
      </c>
      <c r="E40" s="283" t="s">
        <v>3934</v>
      </c>
      <c r="F40" s="283" t="s">
        <v>3940</v>
      </c>
      <c r="G40" s="283" t="s">
        <v>3905</v>
      </c>
      <c r="H40" s="283">
        <v>35</v>
      </c>
      <c r="I40" s="283">
        <v>1</v>
      </c>
      <c r="J40" s="283">
        <v>3</v>
      </c>
      <c r="K40" s="283">
        <v>3</v>
      </c>
      <c r="L40" s="283">
        <v>20</v>
      </c>
      <c r="M40" s="283" t="s">
        <v>3941</v>
      </c>
      <c r="N40" s="283">
        <v>36</v>
      </c>
      <c r="O40" s="283">
        <v>22</v>
      </c>
      <c r="P40" s="283">
        <v>16</v>
      </c>
      <c r="Q40" s="283">
        <v>20</v>
      </c>
      <c r="R40" s="283">
        <v>60</v>
      </c>
      <c r="S40" s="283">
        <v>60</v>
      </c>
      <c r="T40" s="283">
        <v>13</v>
      </c>
      <c r="U40" s="283">
        <v>20</v>
      </c>
      <c r="V40" s="283">
        <v>25</v>
      </c>
      <c r="W40" s="283">
        <v>30</v>
      </c>
      <c r="X40" s="283">
        <v>38</v>
      </c>
      <c r="Y40" s="283">
        <v>92</v>
      </c>
      <c r="Z40" s="283">
        <v>40</v>
      </c>
      <c r="AA40" s="283">
        <v>75</v>
      </c>
      <c r="AB40" s="283">
        <v>10</v>
      </c>
      <c r="AC40" s="283">
        <v>20</v>
      </c>
      <c r="AD40" s="283">
        <v>2</v>
      </c>
      <c r="AE40" s="283">
        <v>2</v>
      </c>
      <c r="AF40" s="283">
        <v>0</v>
      </c>
      <c r="AG40" s="283"/>
      <c r="AH40" s="283"/>
      <c r="AI40" s="283"/>
      <c r="AJ40" s="283">
        <v>0</v>
      </c>
      <c r="AK40" s="283">
        <v>0</v>
      </c>
      <c r="AL40" s="283"/>
      <c r="AM40" s="283"/>
      <c r="AN40" s="283"/>
      <c r="AO40" s="283"/>
      <c r="AP40" s="283"/>
      <c r="AQ40" s="283"/>
      <c r="AR40" s="283">
        <v>3</v>
      </c>
      <c r="AS40" s="283" t="s">
        <v>4108</v>
      </c>
      <c r="AT40" s="283" t="s">
        <v>4452</v>
      </c>
      <c r="AU40" s="283"/>
      <c r="AV40" s="283"/>
      <c r="AW40" s="283" t="s">
        <v>4253</v>
      </c>
      <c r="AX40" s="283" t="s">
        <v>4888</v>
      </c>
      <c r="AY40" s="283">
        <v>25</v>
      </c>
      <c r="AZ40" s="283">
        <v>100</v>
      </c>
      <c r="BA40" s="283">
        <v>0.8</v>
      </c>
      <c r="BB40" s="283">
        <v>1.5</v>
      </c>
      <c r="BC40" s="283">
        <v>16</v>
      </c>
      <c r="BD40" s="283">
        <v>94</v>
      </c>
      <c r="BE40" s="283">
        <v>7</v>
      </c>
      <c r="BF40" s="283">
        <v>0</v>
      </c>
      <c r="BG40" s="283">
        <v>40</v>
      </c>
      <c r="BH40" s="283">
        <v>36</v>
      </c>
      <c r="BI40" s="283">
        <v>50</v>
      </c>
      <c r="BJ40" s="283">
        <v>0</v>
      </c>
      <c r="BK40" s="283">
        <v>3</v>
      </c>
      <c r="BL40" s="283">
        <v>5</v>
      </c>
      <c r="BM40" s="283">
        <v>4</v>
      </c>
      <c r="BN40" s="283">
        <v>0</v>
      </c>
      <c r="BO40" s="283" t="s">
        <v>3904</v>
      </c>
      <c r="BP40" s="283" t="s">
        <v>5001</v>
      </c>
      <c r="BQ40" s="283" t="s">
        <v>5004</v>
      </c>
    </row>
    <row r="41" spans="1:69">
      <c r="A41" s="283">
        <v>11004412</v>
      </c>
      <c r="B41" s="283" t="s">
        <v>927</v>
      </c>
      <c r="C41" s="283">
        <v>5</v>
      </c>
      <c r="D41" s="283" t="s">
        <v>3642</v>
      </c>
      <c r="E41" s="283" t="s">
        <v>3934</v>
      </c>
      <c r="F41" s="283" t="s">
        <v>3940</v>
      </c>
      <c r="G41" s="283" t="s">
        <v>3905</v>
      </c>
      <c r="H41" s="283">
        <v>35</v>
      </c>
      <c r="I41" s="283">
        <v>1</v>
      </c>
      <c r="J41" s="283">
        <v>3</v>
      </c>
      <c r="K41" s="283">
        <v>3</v>
      </c>
      <c r="L41" s="283">
        <v>10</v>
      </c>
      <c r="M41" s="283" t="s">
        <v>3941</v>
      </c>
      <c r="N41" s="283">
        <v>36</v>
      </c>
      <c r="O41" s="283">
        <v>22</v>
      </c>
      <c r="P41" s="283">
        <v>16</v>
      </c>
      <c r="Q41" s="283">
        <v>20</v>
      </c>
      <c r="R41" s="283">
        <v>60</v>
      </c>
      <c r="S41" s="283">
        <v>60</v>
      </c>
      <c r="T41" s="283">
        <v>13</v>
      </c>
      <c r="U41" s="283">
        <v>20</v>
      </c>
      <c r="V41" s="283">
        <v>25</v>
      </c>
      <c r="W41" s="283">
        <v>30</v>
      </c>
      <c r="X41" s="283">
        <v>38</v>
      </c>
      <c r="Y41" s="283">
        <v>92</v>
      </c>
      <c r="Z41" s="283">
        <v>40</v>
      </c>
      <c r="AA41" s="283">
        <v>75</v>
      </c>
      <c r="AB41" s="283">
        <v>10</v>
      </c>
      <c r="AC41" s="283">
        <v>20</v>
      </c>
      <c r="AD41" s="283">
        <v>2</v>
      </c>
      <c r="AE41" s="283">
        <v>2</v>
      </c>
      <c r="AF41" s="283">
        <v>0</v>
      </c>
      <c r="AG41" s="283"/>
      <c r="AH41" s="283"/>
      <c r="AI41" s="283"/>
      <c r="AJ41" s="283">
        <v>0</v>
      </c>
      <c r="AK41" s="283">
        <v>0</v>
      </c>
      <c r="AL41" s="283"/>
      <c r="AM41" s="283"/>
      <c r="AN41" s="283"/>
      <c r="AO41" s="283"/>
      <c r="AP41" s="283"/>
      <c r="AQ41" s="283"/>
      <c r="AR41" s="283">
        <v>3</v>
      </c>
      <c r="AS41" s="283" t="s">
        <v>4108</v>
      </c>
      <c r="AT41" s="283" t="s">
        <v>4452</v>
      </c>
      <c r="AU41" s="283"/>
      <c r="AV41" s="283"/>
      <c r="AW41" s="283" t="s">
        <v>4253</v>
      </c>
      <c r="AX41" s="283" t="s">
        <v>4888</v>
      </c>
      <c r="AY41" s="283">
        <v>25</v>
      </c>
      <c r="AZ41" s="283">
        <v>100</v>
      </c>
      <c r="BA41" s="283">
        <v>0.8</v>
      </c>
      <c r="BB41" s="283">
        <v>1.5</v>
      </c>
      <c r="BC41" s="283">
        <v>16</v>
      </c>
      <c r="BD41" s="283">
        <v>94</v>
      </c>
      <c r="BE41" s="283">
        <v>7</v>
      </c>
      <c r="BF41" s="283">
        <v>0</v>
      </c>
      <c r="BG41" s="283">
        <v>40</v>
      </c>
      <c r="BH41" s="283">
        <v>36</v>
      </c>
      <c r="BI41" s="283">
        <v>50</v>
      </c>
      <c r="BJ41" s="283">
        <v>0</v>
      </c>
      <c r="BK41" s="283">
        <v>3</v>
      </c>
      <c r="BL41" s="283">
        <v>5</v>
      </c>
      <c r="BM41" s="283">
        <v>4</v>
      </c>
      <c r="BN41" s="283">
        <v>0</v>
      </c>
      <c r="BO41" s="283" t="s">
        <v>3904</v>
      </c>
      <c r="BP41" s="283" t="s">
        <v>5001</v>
      </c>
      <c r="BQ41" s="283" t="s">
        <v>5004</v>
      </c>
    </row>
    <row r="42" spans="1:69">
      <c r="A42" s="283">
        <v>11004512</v>
      </c>
      <c r="B42" s="283" t="s">
        <v>200</v>
      </c>
      <c r="C42" s="283">
        <v>4</v>
      </c>
      <c r="D42" s="283" t="s">
        <v>54</v>
      </c>
      <c r="E42" s="283" t="s">
        <v>3934</v>
      </c>
      <c r="F42" s="283" t="s">
        <v>3940</v>
      </c>
      <c r="G42" s="283" t="s">
        <v>3905</v>
      </c>
      <c r="H42" s="283">
        <v>40</v>
      </c>
      <c r="I42" s="283">
        <v>0</v>
      </c>
      <c r="J42" s="283">
        <v>2</v>
      </c>
      <c r="K42" s="283">
        <v>3</v>
      </c>
      <c r="L42" s="283">
        <v>12</v>
      </c>
      <c r="M42" s="283" t="s">
        <v>3941</v>
      </c>
      <c r="N42" s="283">
        <v>36</v>
      </c>
      <c r="O42" s="283">
        <v>18</v>
      </c>
      <c r="P42" s="283">
        <v>18</v>
      </c>
      <c r="Q42" s="283">
        <v>30</v>
      </c>
      <c r="R42" s="283">
        <v>35</v>
      </c>
      <c r="S42" s="283">
        <v>45</v>
      </c>
      <c r="T42" s="283">
        <v>13</v>
      </c>
      <c r="U42" s="283">
        <v>20</v>
      </c>
      <c r="V42" s="283">
        <v>38</v>
      </c>
      <c r="W42" s="283">
        <v>30</v>
      </c>
      <c r="X42" s="283">
        <v>37</v>
      </c>
      <c r="Y42" s="283">
        <v>91</v>
      </c>
      <c r="Z42" s="283">
        <v>48</v>
      </c>
      <c r="AA42" s="283">
        <v>84</v>
      </c>
      <c r="AB42" s="283">
        <v>12</v>
      </c>
      <c r="AC42" s="283">
        <v>32</v>
      </c>
      <c r="AD42" s="283">
        <v>50</v>
      </c>
      <c r="AE42" s="283">
        <v>90</v>
      </c>
      <c r="AF42" s="283">
        <v>1</v>
      </c>
      <c r="AG42" s="283">
        <v>1</v>
      </c>
      <c r="AH42" s="283">
        <v>1</v>
      </c>
      <c r="AI42" s="283"/>
      <c r="AJ42" s="283">
        <v>3</v>
      </c>
      <c r="AK42" s="283">
        <v>0</v>
      </c>
      <c r="AL42" s="283"/>
      <c r="AM42" s="283"/>
      <c r="AN42" s="283"/>
      <c r="AO42" s="283"/>
      <c r="AP42" s="283"/>
      <c r="AQ42" s="283"/>
      <c r="AR42" s="283">
        <v>3</v>
      </c>
      <c r="AS42" s="283" t="s">
        <v>4108</v>
      </c>
      <c r="AT42" s="283" t="s">
        <v>4452</v>
      </c>
      <c r="AU42" s="283" t="s">
        <v>3952</v>
      </c>
      <c r="AV42" s="283"/>
      <c r="AW42" s="283" t="s">
        <v>4887</v>
      </c>
      <c r="AX42" s="283"/>
      <c r="AY42" s="283">
        <v>25</v>
      </c>
      <c r="AZ42" s="283">
        <v>25</v>
      </c>
      <c r="BA42" s="283">
        <v>0.8</v>
      </c>
      <c r="BB42" s="283">
        <v>1.5</v>
      </c>
      <c r="BC42" s="283">
        <v>9</v>
      </c>
      <c r="BD42" s="283">
        <v>38</v>
      </c>
      <c r="BE42" s="283">
        <v>7</v>
      </c>
      <c r="BF42" s="283">
        <v>21</v>
      </c>
      <c r="BG42" s="283">
        <v>10</v>
      </c>
      <c r="BH42" s="283">
        <v>16</v>
      </c>
      <c r="BI42" s="283">
        <v>10</v>
      </c>
      <c r="BJ42" s="283">
        <v>0</v>
      </c>
      <c r="BK42" s="283">
        <v>3</v>
      </c>
      <c r="BL42" s="283">
        <v>5</v>
      </c>
      <c r="BM42" s="283">
        <v>19</v>
      </c>
      <c r="BN42" s="283">
        <v>15</v>
      </c>
      <c r="BO42" s="283" t="s">
        <v>3904</v>
      </c>
      <c r="BP42" s="283" t="s">
        <v>5001</v>
      </c>
      <c r="BQ42" s="283" t="s">
        <v>5004</v>
      </c>
    </row>
    <row r="43" spans="1:69">
      <c r="A43" s="283">
        <v>11004612</v>
      </c>
      <c r="B43" s="283" t="s">
        <v>201</v>
      </c>
      <c r="C43" s="283">
        <v>5</v>
      </c>
      <c r="D43" s="283" t="s">
        <v>54</v>
      </c>
      <c r="E43" s="283" t="s">
        <v>3934</v>
      </c>
      <c r="F43" s="283" t="s">
        <v>3940</v>
      </c>
      <c r="G43" s="283" t="s">
        <v>3905</v>
      </c>
      <c r="H43" s="283">
        <v>34</v>
      </c>
      <c r="I43" s="283">
        <v>2</v>
      </c>
      <c r="J43" s="283">
        <v>2</v>
      </c>
      <c r="K43" s="283">
        <v>3</v>
      </c>
      <c r="L43" s="283">
        <v>17</v>
      </c>
      <c r="M43" s="283" t="s">
        <v>3941</v>
      </c>
      <c r="N43" s="283">
        <v>35.5</v>
      </c>
      <c r="O43" s="283">
        <v>18</v>
      </c>
      <c r="P43" s="283">
        <v>22</v>
      </c>
      <c r="Q43" s="283">
        <v>30</v>
      </c>
      <c r="R43" s="283">
        <v>30</v>
      </c>
      <c r="S43" s="283">
        <v>45</v>
      </c>
      <c r="T43" s="283">
        <v>15</v>
      </c>
      <c r="U43" s="283">
        <v>20</v>
      </c>
      <c r="V43" s="283">
        <v>25</v>
      </c>
      <c r="W43" s="283">
        <v>30</v>
      </c>
      <c r="X43" s="283">
        <v>38</v>
      </c>
      <c r="Y43" s="283">
        <v>92</v>
      </c>
      <c r="Z43" s="283">
        <v>60</v>
      </c>
      <c r="AA43" s="283">
        <v>95</v>
      </c>
      <c r="AB43" s="283">
        <v>16</v>
      </c>
      <c r="AC43" s="283">
        <v>36</v>
      </c>
      <c r="AD43" s="283">
        <v>33</v>
      </c>
      <c r="AE43" s="283">
        <v>63</v>
      </c>
      <c r="AF43" s="283">
        <v>0</v>
      </c>
      <c r="AG43" s="283"/>
      <c r="AH43" s="283"/>
      <c r="AI43" s="283"/>
      <c r="AJ43" s="283">
        <v>0</v>
      </c>
      <c r="AK43" s="283">
        <v>0</v>
      </c>
      <c r="AL43" s="283"/>
      <c r="AM43" s="283"/>
      <c r="AN43" s="283"/>
      <c r="AO43" s="283"/>
      <c r="AP43" s="283"/>
      <c r="AQ43" s="283"/>
      <c r="AR43" s="283">
        <v>4</v>
      </c>
      <c r="AS43" s="283" t="s">
        <v>3909</v>
      </c>
      <c r="AT43" s="283" t="s">
        <v>774</v>
      </c>
      <c r="AU43" s="283"/>
      <c r="AV43" s="283"/>
      <c r="AW43" s="283" t="s">
        <v>4886</v>
      </c>
      <c r="AX43" s="283"/>
      <c r="AY43" s="283">
        <v>20</v>
      </c>
      <c r="AZ43" s="283">
        <v>30</v>
      </c>
      <c r="BA43" s="283">
        <v>0.8</v>
      </c>
      <c r="BB43" s="283">
        <v>1.5</v>
      </c>
      <c r="BC43" s="283">
        <v>11</v>
      </c>
      <c r="BD43" s="283">
        <v>33</v>
      </c>
      <c r="BE43" s="283">
        <v>8</v>
      </c>
      <c r="BF43" s="283">
        <v>13</v>
      </c>
      <c r="BG43" s="283">
        <v>10</v>
      </c>
      <c r="BH43" s="283">
        <v>16</v>
      </c>
      <c r="BI43" s="283">
        <v>10</v>
      </c>
      <c r="BJ43" s="283">
        <v>0</v>
      </c>
      <c r="BK43" s="283">
        <v>10</v>
      </c>
      <c r="BL43" s="283">
        <v>2</v>
      </c>
      <c r="BM43" s="283">
        <v>21</v>
      </c>
      <c r="BN43" s="283">
        <v>0</v>
      </c>
      <c r="BO43" s="283" t="s">
        <v>3904</v>
      </c>
      <c r="BP43" s="283" t="s">
        <v>5001</v>
      </c>
      <c r="BQ43" s="283" t="s">
        <v>5004</v>
      </c>
    </row>
    <row r="44" spans="1:69">
      <c r="A44" s="283">
        <v>11004712</v>
      </c>
      <c r="B44" s="283" t="s">
        <v>11</v>
      </c>
      <c r="C44" s="283">
        <v>4</v>
      </c>
      <c r="D44" s="283" t="s">
        <v>54</v>
      </c>
      <c r="E44" s="283" t="s">
        <v>3934</v>
      </c>
      <c r="F44" s="283" t="s">
        <v>3940</v>
      </c>
      <c r="G44" s="283" t="s">
        <v>3910</v>
      </c>
      <c r="H44" s="283">
        <v>48</v>
      </c>
      <c r="I44" s="283">
        <v>0</v>
      </c>
      <c r="J44" s="283">
        <v>2</v>
      </c>
      <c r="K44" s="283">
        <v>2</v>
      </c>
      <c r="L44" s="283">
        <v>15</v>
      </c>
      <c r="M44" s="283" t="s">
        <v>3941</v>
      </c>
      <c r="N44" s="283">
        <v>32.5</v>
      </c>
      <c r="O44" s="283">
        <v>18</v>
      </c>
      <c r="P44" s="283">
        <v>28</v>
      </c>
      <c r="Q44" s="283">
        <v>30</v>
      </c>
      <c r="R44" s="283">
        <v>25</v>
      </c>
      <c r="S44" s="283">
        <v>45</v>
      </c>
      <c r="T44" s="283">
        <v>22</v>
      </c>
      <c r="U44" s="283">
        <v>20</v>
      </c>
      <c r="V44" s="283">
        <v>30</v>
      </c>
      <c r="W44" s="283">
        <v>30</v>
      </c>
      <c r="X44" s="283">
        <v>37</v>
      </c>
      <c r="Y44" s="283">
        <v>91</v>
      </c>
      <c r="Z44" s="283">
        <v>39</v>
      </c>
      <c r="AA44" s="283">
        <v>75</v>
      </c>
      <c r="AB44" s="283">
        <v>11</v>
      </c>
      <c r="AC44" s="283">
        <v>31</v>
      </c>
      <c r="AD44" s="283">
        <v>30</v>
      </c>
      <c r="AE44" s="283">
        <v>70</v>
      </c>
      <c r="AF44" s="283">
        <v>2</v>
      </c>
      <c r="AG44" s="283">
        <v>2</v>
      </c>
      <c r="AH44" s="283">
        <v>2</v>
      </c>
      <c r="AI44" s="283"/>
      <c r="AJ44" s="283">
        <v>6</v>
      </c>
      <c r="AK44" s="283">
        <v>0</v>
      </c>
      <c r="AL44" s="283"/>
      <c r="AM44" s="283"/>
      <c r="AN44" s="283"/>
      <c r="AO44" s="283"/>
      <c r="AP44" s="283"/>
      <c r="AQ44" s="283"/>
      <c r="AR44" s="283">
        <v>3</v>
      </c>
      <c r="AS44" s="283" t="s">
        <v>3949</v>
      </c>
      <c r="AT44" s="283" t="s">
        <v>4466</v>
      </c>
      <c r="AU44" s="283" t="s">
        <v>4009</v>
      </c>
      <c r="AV44" s="283"/>
      <c r="AW44" s="283" t="s">
        <v>5886</v>
      </c>
      <c r="AX44" s="283"/>
      <c r="AY44" s="283">
        <v>20</v>
      </c>
      <c r="AZ44" s="283">
        <v>25</v>
      </c>
      <c r="BA44" s="283">
        <v>0.8</v>
      </c>
      <c r="BB44" s="283">
        <v>1.65</v>
      </c>
      <c r="BC44" s="283">
        <v>14</v>
      </c>
      <c r="BD44" s="283">
        <v>25</v>
      </c>
      <c r="BE44" s="283">
        <v>13</v>
      </c>
      <c r="BF44" s="283">
        <v>15</v>
      </c>
      <c r="BG44" s="283">
        <v>10</v>
      </c>
      <c r="BH44" s="283">
        <v>16</v>
      </c>
      <c r="BI44" s="283">
        <v>10</v>
      </c>
      <c r="BJ44" s="283">
        <v>0</v>
      </c>
      <c r="BK44" s="283">
        <v>23</v>
      </c>
      <c r="BL44" s="283">
        <v>2</v>
      </c>
      <c r="BM44" s="283">
        <v>25</v>
      </c>
      <c r="BN44" s="283">
        <v>10</v>
      </c>
      <c r="BO44" s="283" t="s">
        <v>3904</v>
      </c>
      <c r="BP44" s="283" t="s">
        <v>5001</v>
      </c>
      <c r="BQ44" s="283" t="s">
        <v>5004</v>
      </c>
    </row>
    <row r="45" spans="1:69">
      <c r="A45" s="283">
        <v>11004812</v>
      </c>
      <c r="B45" s="283" t="s">
        <v>202</v>
      </c>
      <c r="C45" s="283">
        <v>4</v>
      </c>
      <c r="D45" s="283" t="s">
        <v>54</v>
      </c>
      <c r="E45" s="283" t="s">
        <v>3934</v>
      </c>
      <c r="F45" s="283" t="s">
        <v>3940</v>
      </c>
      <c r="G45" s="283" t="s">
        <v>3910</v>
      </c>
      <c r="H45" s="283">
        <v>48</v>
      </c>
      <c r="I45" s="283">
        <v>0</v>
      </c>
      <c r="J45" s="283">
        <v>2</v>
      </c>
      <c r="K45" s="283">
        <v>2</v>
      </c>
      <c r="L45" s="283">
        <v>15</v>
      </c>
      <c r="M45" s="283" t="s">
        <v>3941</v>
      </c>
      <c r="N45" s="283">
        <v>32.5</v>
      </c>
      <c r="O45" s="283">
        <v>18</v>
      </c>
      <c r="P45" s="283">
        <v>28</v>
      </c>
      <c r="Q45" s="283">
        <v>30</v>
      </c>
      <c r="R45" s="283">
        <v>25</v>
      </c>
      <c r="S45" s="283">
        <v>45</v>
      </c>
      <c r="T45" s="283">
        <v>22</v>
      </c>
      <c r="U45" s="283">
        <v>20</v>
      </c>
      <c r="V45" s="283">
        <v>30</v>
      </c>
      <c r="W45" s="283">
        <v>30</v>
      </c>
      <c r="X45" s="283">
        <v>37</v>
      </c>
      <c r="Y45" s="283">
        <v>91</v>
      </c>
      <c r="Z45" s="283">
        <v>39</v>
      </c>
      <c r="AA45" s="283">
        <v>75</v>
      </c>
      <c r="AB45" s="283">
        <v>11</v>
      </c>
      <c r="AC45" s="283">
        <v>31</v>
      </c>
      <c r="AD45" s="283">
        <v>30</v>
      </c>
      <c r="AE45" s="283">
        <v>70</v>
      </c>
      <c r="AF45" s="283">
        <v>2</v>
      </c>
      <c r="AG45" s="283">
        <v>2</v>
      </c>
      <c r="AH45" s="283">
        <v>2</v>
      </c>
      <c r="AI45" s="283"/>
      <c r="AJ45" s="283">
        <v>6</v>
      </c>
      <c r="AK45" s="283">
        <v>0</v>
      </c>
      <c r="AL45" s="283"/>
      <c r="AM45" s="283"/>
      <c r="AN45" s="283"/>
      <c r="AO45" s="283"/>
      <c r="AP45" s="283"/>
      <c r="AQ45" s="283"/>
      <c r="AR45" s="283">
        <v>3</v>
      </c>
      <c r="AS45" s="283" t="s">
        <v>3949</v>
      </c>
      <c r="AT45" s="283" t="s">
        <v>4466</v>
      </c>
      <c r="AU45" s="283" t="s">
        <v>4009</v>
      </c>
      <c r="AV45" s="283"/>
      <c r="AW45" s="283" t="s">
        <v>5886</v>
      </c>
      <c r="AX45" s="283"/>
      <c r="AY45" s="283">
        <v>20</v>
      </c>
      <c r="AZ45" s="283">
        <v>25</v>
      </c>
      <c r="BA45" s="283">
        <v>0.8</v>
      </c>
      <c r="BB45" s="283">
        <v>1.65</v>
      </c>
      <c r="BC45" s="283">
        <v>14</v>
      </c>
      <c r="BD45" s="283">
        <v>25</v>
      </c>
      <c r="BE45" s="283">
        <v>13</v>
      </c>
      <c r="BF45" s="283">
        <v>15</v>
      </c>
      <c r="BG45" s="283">
        <v>10</v>
      </c>
      <c r="BH45" s="283">
        <v>16</v>
      </c>
      <c r="BI45" s="283">
        <v>10</v>
      </c>
      <c r="BJ45" s="283">
        <v>0</v>
      </c>
      <c r="BK45" s="283">
        <v>23</v>
      </c>
      <c r="BL45" s="283">
        <v>2</v>
      </c>
      <c r="BM45" s="283">
        <v>25</v>
      </c>
      <c r="BN45" s="283">
        <v>10</v>
      </c>
      <c r="BO45" s="283" t="s">
        <v>3904</v>
      </c>
      <c r="BP45" s="283" t="s">
        <v>5001</v>
      </c>
      <c r="BQ45" s="283" t="s">
        <v>5004</v>
      </c>
    </row>
    <row r="46" spans="1:69">
      <c r="A46" s="283">
        <v>11004912</v>
      </c>
      <c r="B46" s="283" t="s">
        <v>3951</v>
      </c>
      <c r="C46" s="283">
        <v>4</v>
      </c>
      <c r="D46" s="283" t="s">
        <v>54</v>
      </c>
      <c r="E46" s="283" t="s">
        <v>3934</v>
      </c>
      <c r="F46" s="283" t="s">
        <v>3940</v>
      </c>
      <c r="G46" s="283" t="s">
        <v>3910</v>
      </c>
      <c r="H46" s="283">
        <v>48</v>
      </c>
      <c r="I46" s="283">
        <v>0</v>
      </c>
      <c r="J46" s="283">
        <v>2</v>
      </c>
      <c r="K46" s="283">
        <v>2</v>
      </c>
      <c r="L46" s="283">
        <v>18</v>
      </c>
      <c r="M46" s="283" t="s">
        <v>3941</v>
      </c>
      <c r="N46" s="283">
        <v>32.5</v>
      </c>
      <c r="O46" s="283">
        <v>18</v>
      </c>
      <c r="P46" s="283">
        <v>28</v>
      </c>
      <c r="Q46" s="283">
        <v>30</v>
      </c>
      <c r="R46" s="283">
        <v>25</v>
      </c>
      <c r="S46" s="283">
        <v>45</v>
      </c>
      <c r="T46" s="283">
        <v>22</v>
      </c>
      <c r="U46" s="283">
        <v>20</v>
      </c>
      <c r="V46" s="283">
        <v>33</v>
      </c>
      <c r="W46" s="283">
        <v>30</v>
      </c>
      <c r="X46" s="283">
        <v>37</v>
      </c>
      <c r="Y46" s="283">
        <v>91</v>
      </c>
      <c r="Z46" s="283">
        <v>39</v>
      </c>
      <c r="AA46" s="283">
        <v>75</v>
      </c>
      <c r="AB46" s="283">
        <v>12</v>
      </c>
      <c r="AC46" s="283">
        <v>32</v>
      </c>
      <c r="AD46" s="283">
        <v>33</v>
      </c>
      <c r="AE46" s="283">
        <v>73</v>
      </c>
      <c r="AF46" s="283">
        <v>2</v>
      </c>
      <c r="AG46" s="283">
        <v>2</v>
      </c>
      <c r="AH46" s="283">
        <v>2</v>
      </c>
      <c r="AI46" s="283"/>
      <c r="AJ46" s="283">
        <v>6</v>
      </c>
      <c r="AK46" s="283">
        <v>0</v>
      </c>
      <c r="AL46" s="283"/>
      <c r="AM46" s="283"/>
      <c r="AN46" s="283"/>
      <c r="AO46" s="283"/>
      <c r="AP46" s="283"/>
      <c r="AQ46" s="283"/>
      <c r="AR46" s="283">
        <v>3</v>
      </c>
      <c r="AS46" s="283" t="s">
        <v>3949</v>
      </c>
      <c r="AT46" s="283" t="s">
        <v>4471</v>
      </c>
      <c r="AU46" s="283" t="s">
        <v>4009</v>
      </c>
      <c r="AV46" s="283"/>
      <c r="AW46" s="283" t="s">
        <v>5886</v>
      </c>
      <c r="AX46" s="283"/>
      <c r="AY46" s="283">
        <v>20</v>
      </c>
      <c r="AZ46" s="283">
        <v>25</v>
      </c>
      <c r="BA46" s="283">
        <v>0.8</v>
      </c>
      <c r="BB46" s="283">
        <v>1.65</v>
      </c>
      <c r="BC46" s="283">
        <v>14</v>
      </c>
      <c r="BD46" s="283">
        <v>25</v>
      </c>
      <c r="BE46" s="283">
        <v>13</v>
      </c>
      <c r="BF46" s="283">
        <v>17</v>
      </c>
      <c r="BG46" s="283">
        <v>10</v>
      </c>
      <c r="BH46" s="283">
        <v>16</v>
      </c>
      <c r="BI46" s="283">
        <v>10</v>
      </c>
      <c r="BJ46" s="283">
        <v>0</v>
      </c>
      <c r="BK46" s="283">
        <v>10</v>
      </c>
      <c r="BL46" s="283">
        <v>7</v>
      </c>
      <c r="BM46" s="283">
        <v>5</v>
      </c>
      <c r="BN46" s="283">
        <v>5</v>
      </c>
      <c r="BO46" s="283" t="s">
        <v>3904</v>
      </c>
      <c r="BP46" s="283" t="s">
        <v>5001</v>
      </c>
      <c r="BQ46" s="283" t="s">
        <v>5004</v>
      </c>
    </row>
    <row r="47" spans="1:69">
      <c r="A47" s="283">
        <v>11005012</v>
      </c>
      <c r="B47" s="283" t="s">
        <v>915</v>
      </c>
      <c r="C47" s="283">
        <v>6</v>
      </c>
      <c r="D47" s="283" t="s">
        <v>54</v>
      </c>
      <c r="E47" s="283" t="s">
        <v>3934</v>
      </c>
      <c r="F47" s="283" t="s">
        <v>3940</v>
      </c>
      <c r="G47" s="283" t="s">
        <v>3898</v>
      </c>
      <c r="H47" s="283">
        <v>40</v>
      </c>
      <c r="I47" s="283">
        <v>0</v>
      </c>
      <c r="J47" s="283">
        <v>3</v>
      </c>
      <c r="K47" s="283">
        <v>3</v>
      </c>
      <c r="L47" s="283">
        <v>24</v>
      </c>
      <c r="M47" s="283" t="s">
        <v>3941</v>
      </c>
      <c r="N47" s="283">
        <v>32</v>
      </c>
      <c r="O47" s="283">
        <v>18</v>
      </c>
      <c r="P47" s="283">
        <v>32</v>
      </c>
      <c r="Q47" s="283">
        <v>35</v>
      </c>
      <c r="R47" s="283">
        <v>20</v>
      </c>
      <c r="S47" s="283">
        <v>45</v>
      </c>
      <c r="T47" s="283">
        <v>26</v>
      </c>
      <c r="U47" s="283">
        <v>25</v>
      </c>
      <c r="V47" s="283">
        <v>70</v>
      </c>
      <c r="W47" s="283">
        <v>40</v>
      </c>
      <c r="X47" s="283">
        <v>39</v>
      </c>
      <c r="Y47" s="283">
        <v>93</v>
      </c>
      <c r="Z47" s="283">
        <v>41</v>
      </c>
      <c r="AA47" s="283">
        <v>78</v>
      </c>
      <c r="AB47" s="283">
        <v>18</v>
      </c>
      <c r="AC47" s="283">
        <v>28</v>
      </c>
      <c r="AD47" s="283">
        <v>55</v>
      </c>
      <c r="AE47" s="283">
        <v>105</v>
      </c>
      <c r="AF47" s="283">
        <v>0</v>
      </c>
      <c r="AG47" s="283"/>
      <c r="AH47" s="283"/>
      <c r="AI47" s="283"/>
      <c r="AJ47" s="283">
        <v>0</v>
      </c>
      <c r="AK47" s="283">
        <v>0</v>
      </c>
      <c r="AL47" s="283"/>
      <c r="AM47" s="283"/>
      <c r="AN47" s="283"/>
      <c r="AO47" s="283"/>
      <c r="AP47" s="283"/>
      <c r="AQ47" s="283"/>
      <c r="AR47" s="283">
        <v>3</v>
      </c>
      <c r="AS47" s="283" t="s">
        <v>4472</v>
      </c>
      <c r="AT47" s="283"/>
      <c r="AU47" s="283"/>
      <c r="AV47" s="283"/>
      <c r="AW47" s="283" t="s">
        <v>4885</v>
      </c>
      <c r="AX47" s="283"/>
      <c r="AY47" s="283">
        <v>25</v>
      </c>
      <c r="AZ47" s="283">
        <v>30</v>
      </c>
      <c r="BA47" s="283">
        <v>1</v>
      </c>
      <c r="BB47" s="283">
        <v>1.9</v>
      </c>
      <c r="BC47" s="283">
        <v>20</v>
      </c>
      <c r="BD47" s="283">
        <v>20</v>
      </c>
      <c r="BE47" s="283">
        <v>13</v>
      </c>
      <c r="BF47" s="283">
        <v>79</v>
      </c>
      <c r="BG47" s="283">
        <v>10</v>
      </c>
      <c r="BH47" s="283">
        <v>16</v>
      </c>
      <c r="BI47" s="283">
        <v>10</v>
      </c>
      <c r="BJ47" s="283">
        <v>0</v>
      </c>
      <c r="BK47" s="283">
        <v>10</v>
      </c>
      <c r="BL47" s="283">
        <v>0</v>
      </c>
      <c r="BM47" s="283">
        <v>20</v>
      </c>
      <c r="BN47" s="283">
        <v>10</v>
      </c>
      <c r="BO47" s="283" t="s">
        <v>3904</v>
      </c>
      <c r="BP47" s="283" t="s">
        <v>5001</v>
      </c>
      <c r="BQ47" s="283" t="s">
        <v>5004</v>
      </c>
    </row>
    <row r="48" spans="1:69">
      <c r="A48" s="283">
        <v>11005412</v>
      </c>
      <c r="B48" s="283" t="s">
        <v>616</v>
      </c>
      <c r="C48" s="283">
        <v>4</v>
      </c>
      <c r="D48" s="283" t="s">
        <v>54</v>
      </c>
      <c r="E48" s="283" t="s">
        <v>3934</v>
      </c>
      <c r="F48" s="283" t="s">
        <v>3940</v>
      </c>
      <c r="G48" s="283" t="s">
        <v>3955</v>
      </c>
      <c r="H48" s="283">
        <v>39</v>
      </c>
      <c r="I48" s="283">
        <v>1</v>
      </c>
      <c r="J48" s="283">
        <v>2</v>
      </c>
      <c r="K48" s="283">
        <v>3</v>
      </c>
      <c r="L48" s="283">
        <v>21</v>
      </c>
      <c r="M48" s="283" t="s">
        <v>3941</v>
      </c>
      <c r="N48" s="283">
        <v>32</v>
      </c>
      <c r="O48" s="283">
        <v>18</v>
      </c>
      <c r="P48" s="283">
        <v>19</v>
      </c>
      <c r="Q48" s="283">
        <v>30</v>
      </c>
      <c r="R48" s="283">
        <v>15</v>
      </c>
      <c r="S48" s="283">
        <v>45</v>
      </c>
      <c r="T48" s="283">
        <v>22</v>
      </c>
      <c r="U48" s="283">
        <v>20</v>
      </c>
      <c r="V48" s="283">
        <v>36</v>
      </c>
      <c r="W48" s="283">
        <v>30</v>
      </c>
      <c r="X48" s="283">
        <v>37</v>
      </c>
      <c r="Y48" s="283">
        <v>91</v>
      </c>
      <c r="Z48" s="283">
        <v>38</v>
      </c>
      <c r="AA48" s="283">
        <v>74</v>
      </c>
      <c r="AB48" s="283">
        <v>14</v>
      </c>
      <c r="AC48" s="283">
        <v>34</v>
      </c>
      <c r="AD48" s="283">
        <v>28</v>
      </c>
      <c r="AE48" s="283">
        <v>78</v>
      </c>
      <c r="AF48" s="283">
        <v>2</v>
      </c>
      <c r="AG48" s="283">
        <v>2</v>
      </c>
      <c r="AH48" s="283">
        <v>2</v>
      </c>
      <c r="AI48" s="283"/>
      <c r="AJ48" s="283">
        <v>6</v>
      </c>
      <c r="AK48" s="283">
        <v>0</v>
      </c>
      <c r="AL48" s="283"/>
      <c r="AM48" s="283"/>
      <c r="AN48" s="283"/>
      <c r="AO48" s="283"/>
      <c r="AP48" s="283"/>
      <c r="AQ48" s="283"/>
      <c r="AR48" s="283">
        <v>3</v>
      </c>
      <c r="AS48" s="283" t="s">
        <v>3915</v>
      </c>
      <c r="AT48" s="283"/>
      <c r="AU48" s="283"/>
      <c r="AV48" s="283"/>
      <c r="AW48" s="283" t="s">
        <v>4884</v>
      </c>
      <c r="AX48" s="283"/>
      <c r="AY48" s="283">
        <v>20</v>
      </c>
      <c r="AZ48" s="283">
        <v>30</v>
      </c>
      <c r="BA48" s="283">
        <v>0.8</v>
      </c>
      <c r="BB48" s="283">
        <v>1.5</v>
      </c>
      <c r="BC48" s="283">
        <v>10</v>
      </c>
      <c r="BD48" s="283">
        <v>15</v>
      </c>
      <c r="BE48" s="283">
        <v>11</v>
      </c>
      <c r="BF48" s="283">
        <v>18</v>
      </c>
      <c r="BG48" s="283">
        <v>10</v>
      </c>
      <c r="BH48" s="283">
        <v>16</v>
      </c>
      <c r="BI48" s="283">
        <v>10</v>
      </c>
      <c r="BJ48" s="283">
        <v>0</v>
      </c>
      <c r="BK48" s="283">
        <v>0</v>
      </c>
      <c r="BL48" s="283">
        <v>3</v>
      </c>
      <c r="BM48" s="283">
        <v>4</v>
      </c>
      <c r="BN48" s="283">
        <v>0</v>
      </c>
      <c r="BO48" s="283" t="s">
        <v>3904</v>
      </c>
      <c r="BP48" s="283" t="s">
        <v>5001</v>
      </c>
      <c r="BQ48" s="283" t="s">
        <v>5004</v>
      </c>
    </row>
    <row r="49" spans="1:69">
      <c r="A49" s="283">
        <v>11005512</v>
      </c>
      <c r="B49" s="283" t="s">
        <v>207</v>
      </c>
      <c r="C49" s="283">
        <v>3</v>
      </c>
      <c r="D49" s="283" t="s">
        <v>54</v>
      </c>
      <c r="E49" s="283" t="s">
        <v>3934</v>
      </c>
      <c r="F49" s="283" t="s">
        <v>3940</v>
      </c>
      <c r="G49" s="283" t="s">
        <v>3918</v>
      </c>
      <c r="H49" s="283">
        <v>43</v>
      </c>
      <c r="I49" s="283">
        <v>1</v>
      </c>
      <c r="J49" s="283">
        <v>1</v>
      </c>
      <c r="K49" s="283">
        <v>2</v>
      </c>
      <c r="L49" s="283">
        <v>20</v>
      </c>
      <c r="M49" s="283" t="s">
        <v>3941</v>
      </c>
      <c r="N49" s="283">
        <v>35</v>
      </c>
      <c r="O49" s="283">
        <v>18</v>
      </c>
      <c r="P49" s="283">
        <v>28</v>
      </c>
      <c r="Q49" s="283">
        <v>30</v>
      </c>
      <c r="R49" s="283">
        <v>18</v>
      </c>
      <c r="S49" s="283">
        <v>45</v>
      </c>
      <c r="T49" s="283">
        <v>18</v>
      </c>
      <c r="U49" s="283">
        <v>20</v>
      </c>
      <c r="V49" s="283">
        <v>40</v>
      </c>
      <c r="W49" s="283">
        <v>30</v>
      </c>
      <c r="X49" s="283">
        <v>36</v>
      </c>
      <c r="Y49" s="283">
        <v>90</v>
      </c>
      <c r="Z49" s="283">
        <v>40</v>
      </c>
      <c r="AA49" s="283">
        <v>76</v>
      </c>
      <c r="AB49" s="283">
        <v>12</v>
      </c>
      <c r="AC49" s="283">
        <v>28</v>
      </c>
      <c r="AD49" s="283">
        <v>28</v>
      </c>
      <c r="AE49" s="283">
        <v>68</v>
      </c>
      <c r="AF49" s="283">
        <v>2</v>
      </c>
      <c r="AG49" s="283">
        <v>2</v>
      </c>
      <c r="AH49" s="283">
        <v>2</v>
      </c>
      <c r="AI49" s="283"/>
      <c r="AJ49" s="283">
        <v>6</v>
      </c>
      <c r="AK49" s="283">
        <v>0</v>
      </c>
      <c r="AL49" s="283"/>
      <c r="AM49" s="283"/>
      <c r="AN49" s="283"/>
      <c r="AO49" s="283"/>
      <c r="AP49" s="283"/>
      <c r="AQ49" s="283"/>
      <c r="AR49" s="283">
        <v>3</v>
      </c>
      <c r="AS49" s="283" t="s">
        <v>3988</v>
      </c>
      <c r="AT49" s="283" t="s">
        <v>3737</v>
      </c>
      <c r="AU49" s="283"/>
      <c r="AV49" s="283"/>
      <c r="AW49" s="283" t="s">
        <v>5887</v>
      </c>
      <c r="AX49" s="283"/>
      <c r="AY49" s="283">
        <v>25</v>
      </c>
      <c r="AZ49" s="283">
        <v>25</v>
      </c>
      <c r="BA49" s="283">
        <v>0.8</v>
      </c>
      <c r="BB49" s="283">
        <v>1.5</v>
      </c>
      <c r="BC49" s="283">
        <v>14</v>
      </c>
      <c r="BD49" s="283">
        <v>18</v>
      </c>
      <c r="BE49" s="283">
        <v>9</v>
      </c>
      <c r="BF49" s="283">
        <v>29</v>
      </c>
      <c r="BG49" s="283">
        <v>10</v>
      </c>
      <c r="BH49" s="283">
        <v>16</v>
      </c>
      <c r="BI49" s="283">
        <v>10</v>
      </c>
      <c r="BJ49" s="283">
        <v>0</v>
      </c>
      <c r="BK49" s="283">
        <v>0</v>
      </c>
      <c r="BL49" s="283">
        <v>4</v>
      </c>
      <c r="BM49" s="283">
        <v>16</v>
      </c>
      <c r="BN49" s="283">
        <v>16</v>
      </c>
      <c r="BO49" s="283" t="s">
        <v>3904</v>
      </c>
      <c r="BP49" s="283" t="s">
        <v>5001</v>
      </c>
      <c r="BQ49" s="283" t="s">
        <v>5004</v>
      </c>
    </row>
    <row r="50" spans="1:69">
      <c r="A50" s="283">
        <v>11005612</v>
      </c>
      <c r="B50" s="283" t="s">
        <v>208</v>
      </c>
      <c r="C50" s="283">
        <v>4</v>
      </c>
      <c r="D50" s="283" t="s">
        <v>54</v>
      </c>
      <c r="E50" s="283" t="s">
        <v>3934</v>
      </c>
      <c r="F50" s="283" t="s">
        <v>3940</v>
      </c>
      <c r="G50" s="283" t="s">
        <v>3918</v>
      </c>
      <c r="H50" s="283">
        <v>42</v>
      </c>
      <c r="I50" s="283">
        <v>2</v>
      </c>
      <c r="J50" s="283">
        <v>2</v>
      </c>
      <c r="K50" s="283">
        <v>2</v>
      </c>
      <c r="L50" s="283">
        <v>10</v>
      </c>
      <c r="M50" s="283" t="s">
        <v>3941</v>
      </c>
      <c r="N50" s="283">
        <v>33.6</v>
      </c>
      <c r="O50" s="283">
        <v>18</v>
      </c>
      <c r="P50" s="283">
        <v>32</v>
      </c>
      <c r="Q50" s="283">
        <v>35</v>
      </c>
      <c r="R50" s="283">
        <v>0</v>
      </c>
      <c r="S50" s="283">
        <v>0</v>
      </c>
      <c r="T50" s="283">
        <v>24</v>
      </c>
      <c r="U50" s="283">
        <v>25</v>
      </c>
      <c r="V50" s="283">
        <v>75</v>
      </c>
      <c r="W50" s="283">
        <v>30</v>
      </c>
      <c r="X50" s="283">
        <v>38</v>
      </c>
      <c r="Y50" s="283">
        <v>91</v>
      </c>
      <c r="Z50" s="283">
        <v>39</v>
      </c>
      <c r="AA50" s="283">
        <v>75</v>
      </c>
      <c r="AB50" s="283">
        <v>18</v>
      </c>
      <c r="AC50" s="283">
        <v>38</v>
      </c>
      <c r="AD50" s="283">
        <v>50</v>
      </c>
      <c r="AE50" s="283">
        <v>100</v>
      </c>
      <c r="AF50" s="283">
        <v>0</v>
      </c>
      <c r="AG50" s="283"/>
      <c r="AH50" s="283"/>
      <c r="AI50" s="283"/>
      <c r="AJ50" s="283">
        <v>0</v>
      </c>
      <c r="AK50" s="283">
        <v>0</v>
      </c>
      <c r="AL50" s="283"/>
      <c r="AM50" s="283"/>
      <c r="AN50" s="283"/>
      <c r="AO50" s="283"/>
      <c r="AP50" s="283"/>
      <c r="AQ50" s="283"/>
      <c r="AR50" s="283">
        <v>3</v>
      </c>
      <c r="AS50" s="283" t="s">
        <v>3920</v>
      </c>
      <c r="AT50" s="283" t="s">
        <v>753</v>
      </c>
      <c r="AU50" s="283" t="s">
        <v>4421</v>
      </c>
      <c r="AV50" s="283"/>
      <c r="AW50" s="283" t="s">
        <v>4883</v>
      </c>
      <c r="AX50" s="283"/>
      <c r="AY50" s="283">
        <v>25</v>
      </c>
      <c r="AZ50" s="283">
        <v>30</v>
      </c>
      <c r="BA50" s="283">
        <v>0.8</v>
      </c>
      <c r="BB50" s="283">
        <v>1.5</v>
      </c>
      <c r="BC50" s="283">
        <v>16</v>
      </c>
      <c r="BD50" s="283">
        <v>0</v>
      </c>
      <c r="BE50" s="283">
        <v>12</v>
      </c>
      <c r="BF50" s="283">
        <v>84</v>
      </c>
      <c r="BG50" s="283">
        <v>10</v>
      </c>
      <c r="BH50" s="283">
        <v>16</v>
      </c>
      <c r="BI50" s="283">
        <v>10</v>
      </c>
      <c r="BJ50" s="283">
        <v>0</v>
      </c>
      <c r="BK50" s="283">
        <v>0</v>
      </c>
      <c r="BL50" s="283">
        <v>1</v>
      </c>
      <c r="BM50" s="283">
        <v>53</v>
      </c>
      <c r="BN50" s="283">
        <v>55</v>
      </c>
      <c r="BO50" s="283" t="s">
        <v>3904</v>
      </c>
      <c r="BP50" s="283" t="s">
        <v>5001</v>
      </c>
      <c r="BQ50" s="283" t="s">
        <v>5004</v>
      </c>
    </row>
    <row r="51" spans="1:69">
      <c r="A51" s="283">
        <v>11005712</v>
      </c>
      <c r="B51" s="283" t="s">
        <v>209</v>
      </c>
      <c r="C51" s="283">
        <v>4</v>
      </c>
      <c r="D51" s="283" t="s">
        <v>54</v>
      </c>
      <c r="E51" s="283" t="s">
        <v>3934</v>
      </c>
      <c r="F51" s="283" t="s">
        <v>3940</v>
      </c>
      <c r="G51" s="283" t="s">
        <v>3918</v>
      </c>
      <c r="H51" s="283">
        <v>42</v>
      </c>
      <c r="I51" s="283">
        <v>2</v>
      </c>
      <c r="J51" s="283">
        <v>3</v>
      </c>
      <c r="K51" s="283">
        <v>3</v>
      </c>
      <c r="L51" s="283">
        <v>9</v>
      </c>
      <c r="M51" s="283" t="s">
        <v>3941</v>
      </c>
      <c r="N51" s="283">
        <v>33.6</v>
      </c>
      <c r="O51" s="283">
        <v>18</v>
      </c>
      <c r="P51" s="283">
        <v>34</v>
      </c>
      <c r="Q51" s="283">
        <v>35</v>
      </c>
      <c r="R51" s="283">
        <v>18</v>
      </c>
      <c r="S51" s="283">
        <v>35</v>
      </c>
      <c r="T51" s="283">
        <v>24</v>
      </c>
      <c r="U51" s="283">
        <v>25</v>
      </c>
      <c r="V51" s="283">
        <v>70</v>
      </c>
      <c r="W51" s="283">
        <v>30</v>
      </c>
      <c r="X51" s="283">
        <v>38</v>
      </c>
      <c r="Y51" s="283">
        <v>91</v>
      </c>
      <c r="Z51" s="283">
        <v>39</v>
      </c>
      <c r="AA51" s="283">
        <v>75</v>
      </c>
      <c r="AB51" s="283">
        <v>18</v>
      </c>
      <c r="AC51" s="283">
        <v>38</v>
      </c>
      <c r="AD51" s="283">
        <v>50</v>
      </c>
      <c r="AE51" s="283">
        <v>100</v>
      </c>
      <c r="AF51" s="283">
        <v>0</v>
      </c>
      <c r="AG51" s="283"/>
      <c r="AH51" s="283"/>
      <c r="AI51" s="283"/>
      <c r="AJ51" s="283">
        <v>0</v>
      </c>
      <c r="AK51" s="283">
        <v>0</v>
      </c>
      <c r="AL51" s="283"/>
      <c r="AM51" s="283"/>
      <c r="AN51" s="283"/>
      <c r="AO51" s="283"/>
      <c r="AP51" s="283"/>
      <c r="AQ51" s="283"/>
      <c r="AR51" s="283">
        <v>3</v>
      </c>
      <c r="AS51" s="283" t="s">
        <v>3920</v>
      </c>
      <c r="AT51" s="283"/>
      <c r="AU51" s="283"/>
      <c r="AV51" s="283"/>
      <c r="AW51" s="283" t="s">
        <v>4882</v>
      </c>
      <c r="AX51" s="283"/>
      <c r="AY51" s="283">
        <v>25</v>
      </c>
      <c r="AZ51" s="283">
        <v>30</v>
      </c>
      <c r="BA51" s="283">
        <v>0.8</v>
      </c>
      <c r="BB51" s="283">
        <v>1.5</v>
      </c>
      <c r="BC51" s="283">
        <v>17</v>
      </c>
      <c r="BD51" s="283">
        <v>18</v>
      </c>
      <c r="BE51" s="283">
        <v>12</v>
      </c>
      <c r="BF51" s="283">
        <v>76</v>
      </c>
      <c r="BG51" s="283">
        <v>10</v>
      </c>
      <c r="BH51" s="283">
        <v>16</v>
      </c>
      <c r="BI51" s="283">
        <v>10</v>
      </c>
      <c r="BJ51" s="283">
        <v>0</v>
      </c>
      <c r="BK51" s="283">
        <v>0</v>
      </c>
      <c r="BL51" s="283">
        <v>1</v>
      </c>
      <c r="BM51" s="283">
        <v>3</v>
      </c>
      <c r="BN51" s="283">
        <v>0</v>
      </c>
      <c r="BO51" s="283" t="s">
        <v>3904</v>
      </c>
      <c r="BP51" s="283" t="s">
        <v>5001</v>
      </c>
      <c r="BQ51" s="283" t="s">
        <v>5004</v>
      </c>
    </row>
    <row r="52" spans="1:69">
      <c r="A52" s="283">
        <v>11005812</v>
      </c>
      <c r="B52" s="283" t="s">
        <v>615</v>
      </c>
      <c r="C52" s="283">
        <v>4</v>
      </c>
      <c r="D52" s="283" t="s">
        <v>54</v>
      </c>
      <c r="E52" s="283" t="s">
        <v>3934</v>
      </c>
      <c r="F52" s="283" t="s">
        <v>3940</v>
      </c>
      <c r="G52" s="283" t="s">
        <v>4881</v>
      </c>
      <c r="H52" s="283">
        <v>48</v>
      </c>
      <c r="I52" s="283">
        <v>0</v>
      </c>
      <c r="J52" s="283">
        <v>2</v>
      </c>
      <c r="K52" s="283">
        <v>2</v>
      </c>
      <c r="L52" s="283">
        <v>15</v>
      </c>
      <c r="M52" s="283" t="s">
        <v>3941</v>
      </c>
      <c r="N52" s="283">
        <v>31.5</v>
      </c>
      <c r="O52" s="283">
        <v>18</v>
      </c>
      <c r="P52" s="283">
        <v>36</v>
      </c>
      <c r="Q52" s="283">
        <v>35</v>
      </c>
      <c r="R52" s="283">
        <v>0</v>
      </c>
      <c r="S52" s="283">
        <v>0</v>
      </c>
      <c r="T52" s="283">
        <v>30</v>
      </c>
      <c r="U52" s="283">
        <v>25</v>
      </c>
      <c r="V52" s="283">
        <v>47</v>
      </c>
      <c r="W52" s="283">
        <v>30</v>
      </c>
      <c r="X52" s="283">
        <v>38</v>
      </c>
      <c r="Y52" s="283">
        <v>91</v>
      </c>
      <c r="Z52" s="283">
        <v>39</v>
      </c>
      <c r="AA52" s="283">
        <v>75</v>
      </c>
      <c r="AB52" s="283">
        <v>17</v>
      </c>
      <c r="AC52" s="283">
        <v>37</v>
      </c>
      <c r="AD52" s="283">
        <v>25</v>
      </c>
      <c r="AE52" s="283">
        <v>75</v>
      </c>
      <c r="AF52" s="283">
        <v>4</v>
      </c>
      <c r="AG52" s="283">
        <v>4</v>
      </c>
      <c r="AH52" s="283">
        <v>4</v>
      </c>
      <c r="AI52" s="283"/>
      <c r="AJ52" s="283">
        <v>12</v>
      </c>
      <c r="AK52" s="283">
        <v>0</v>
      </c>
      <c r="AL52" s="283"/>
      <c r="AM52" s="283"/>
      <c r="AN52" s="283"/>
      <c r="AO52" s="283"/>
      <c r="AP52" s="283"/>
      <c r="AQ52" s="283"/>
      <c r="AR52" s="283">
        <v>3</v>
      </c>
      <c r="AS52" s="283" t="s">
        <v>3954</v>
      </c>
      <c r="AT52" s="283" t="s">
        <v>293</v>
      </c>
      <c r="AU52" s="283"/>
      <c r="AV52" s="283"/>
      <c r="AW52" s="283" t="s">
        <v>4116</v>
      </c>
      <c r="AX52" s="283"/>
      <c r="AY52" s="283">
        <v>30</v>
      </c>
      <c r="AZ52" s="283">
        <v>35</v>
      </c>
      <c r="BA52" s="283">
        <v>0.8</v>
      </c>
      <c r="BB52" s="283">
        <v>1.5</v>
      </c>
      <c r="BC52" s="283">
        <v>18</v>
      </c>
      <c r="BD52" s="283">
        <v>0</v>
      </c>
      <c r="BE52" s="283">
        <v>15</v>
      </c>
      <c r="BF52" s="283">
        <v>35</v>
      </c>
      <c r="BG52" s="283">
        <v>10</v>
      </c>
      <c r="BH52" s="283">
        <v>16</v>
      </c>
      <c r="BI52" s="283">
        <v>10</v>
      </c>
      <c r="BJ52" s="283">
        <v>0</v>
      </c>
      <c r="BK52" s="283">
        <v>0</v>
      </c>
      <c r="BL52" s="283">
        <v>2</v>
      </c>
      <c r="BM52" s="283">
        <v>18</v>
      </c>
      <c r="BN52" s="283">
        <v>15</v>
      </c>
      <c r="BO52" s="283" t="s">
        <v>3904</v>
      </c>
      <c r="BP52" s="283" t="s">
        <v>5001</v>
      </c>
      <c r="BQ52" s="283" t="s">
        <v>5004</v>
      </c>
    </row>
    <row r="53" spans="1:69">
      <c r="A53" s="283">
        <v>11005912</v>
      </c>
      <c r="B53" s="283" t="s">
        <v>211</v>
      </c>
      <c r="C53" s="283">
        <v>5</v>
      </c>
      <c r="D53" s="283" t="s">
        <v>54</v>
      </c>
      <c r="E53" s="283" t="s">
        <v>3934</v>
      </c>
      <c r="F53" s="283" t="s">
        <v>3940</v>
      </c>
      <c r="G53" s="283" t="s">
        <v>3918</v>
      </c>
      <c r="H53" s="283">
        <v>48</v>
      </c>
      <c r="I53" s="283">
        <v>0</v>
      </c>
      <c r="J53" s="283">
        <v>3</v>
      </c>
      <c r="K53" s="283">
        <v>4</v>
      </c>
      <c r="L53" s="283">
        <v>15</v>
      </c>
      <c r="M53" s="283" t="s">
        <v>3941</v>
      </c>
      <c r="N53" s="283">
        <v>31.5</v>
      </c>
      <c r="O53" s="283">
        <v>18</v>
      </c>
      <c r="P53" s="283">
        <v>36</v>
      </c>
      <c r="Q53" s="283">
        <v>35</v>
      </c>
      <c r="R53" s="283">
        <v>0</v>
      </c>
      <c r="S53" s="283">
        <v>0</v>
      </c>
      <c r="T53" s="283">
        <v>32</v>
      </c>
      <c r="U53" s="283">
        <v>25</v>
      </c>
      <c r="V53" s="283">
        <v>55</v>
      </c>
      <c r="W53" s="283">
        <v>30</v>
      </c>
      <c r="X53" s="283">
        <v>39</v>
      </c>
      <c r="Y53" s="283">
        <v>92</v>
      </c>
      <c r="Z53" s="283">
        <v>39</v>
      </c>
      <c r="AA53" s="283">
        <v>75</v>
      </c>
      <c r="AB53" s="283">
        <v>22</v>
      </c>
      <c r="AC53" s="283">
        <v>52</v>
      </c>
      <c r="AD53" s="283">
        <v>25</v>
      </c>
      <c r="AE53" s="283">
        <v>75</v>
      </c>
      <c r="AF53" s="283">
        <v>4</v>
      </c>
      <c r="AG53" s="283">
        <v>4</v>
      </c>
      <c r="AH53" s="283">
        <v>4</v>
      </c>
      <c r="AI53" s="283"/>
      <c r="AJ53" s="283">
        <v>12</v>
      </c>
      <c r="AK53" s="283">
        <v>0</v>
      </c>
      <c r="AL53" s="283"/>
      <c r="AM53" s="283"/>
      <c r="AN53" s="283"/>
      <c r="AO53" s="283"/>
      <c r="AP53" s="283"/>
      <c r="AQ53" s="283"/>
      <c r="AR53" s="283">
        <v>3</v>
      </c>
      <c r="AS53" s="283" t="s">
        <v>3954</v>
      </c>
      <c r="AT53" s="283" t="s">
        <v>282</v>
      </c>
      <c r="AU53" s="283"/>
      <c r="AV53" s="283"/>
      <c r="AW53" s="283" t="s">
        <v>4880</v>
      </c>
      <c r="AX53" s="283" t="s">
        <v>4879</v>
      </c>
      <c r="AY53" s="283">
        <v>30</v>
      </c>
      <c r="AZ53" s="283">
        <v>35</v>
      </c>
      <c r="BA53" s="283">
        <v>0.8</v>
      </c>
      <c r="BB53" s="283">
        <v>1.5</v>
      </c>
      <c r="BC53" s="283">
        <v>18</v>
      </c>
      <c r="BD53" s="283">
        <v>0</v>
      </c>
      <c r="BE53" s="283">
        <v>16</v>
      </c>
      <c r="BF53" s="283">
        <v>53</v>
      </c>
      <c r="BG53" s="283">
        <v>10</v>
      </c>
      <c r="BH53" s="283">
        <v>16</v>
      </c>
      <c r="BI53" s="283">
        <v>10</v>
      </c>
      <c r="BJ53" s="283">
        <v>0</v>
      </c>
      <c r="BK53" s="283">
        <v>0</v>
      </c>
      <c r="BL53" s="283">
        <v>2</v>
      </c>
      <c r="BM53" s="283">
        <v>28</v>
      </c>
      <c r="BN53" s="283">
        <v>25</v>
      </c>
      <c r="BO53" s="283" t="s">
        <v>3904</v>
      </c>
      <c r="BP53" s="283" t="s">
        <v>5001</v>
      </c>
      <c r="BQ53" s="283" t="s">
        <v>5004</v>
      </c>
    </row>
    <row r="54" spans="1:69">
      <c r="A54" s="283">
        <v>11006012</v>
      </c>
      <c r="B54" s="283" t="s">
        <v>212</v>
      </c>
      <c r="C54" s="283">
        <v>5</v>
      </c>
      <c r="D54" s="283" t="s">
        <v>54</v>
      </c>
      <c r="E54" s="283" t="s">
        <v>3934</v>
      </c>
      <c r="F54" s="283" t="s">
        <v>3940</v>
      </c>
      <c r="G54" s="283" t="s">
        <v>3955</v>
      </c>
      <c r="H54" s="283">
        <v>35</v>
      </c>
      <c r="I54" s="283">
        <v>1</v>
      </c>
      <c r="J54" s="283">
        <v>1</v>
      </c>
      <c r="K54" s="283">
        <v>2</v>
      </c>
      <c r="L54" s="283">
        <v>25</v>
      </c>
      <c r="M54" s="283" t="s">
        <v>3941</v>
      </c>
      <c r="N54" s="283">
        <v>23.2</v>
      </c>
      <c r="O54" s="283">
        <v>18</v>
      </c>
      <c r="P54" s="283">
        <v>18</v>
      </c>
      <c r="Q54" s="283">
        <v>30</v>
      </c>
      <c r="R54" s="283">
        <v>21</v>
      </c>
      <c r="S54" s="283">
        <v>45</v>
      </c>
      <c r="T54" s="283">
        <v>19</v>
      </c>
      <c r="U54" s="283">
        <v>20</v>
      </c>
      <c r="V54" s="283">
        <v>24</v>
      </c>
      <c r="W54" s="283">
        <v>30</v>
      </c>
      <c r="X54" s="283">
        <v>38</v>
      </c>
      <c r="Y54" s="283">
        <v>92</v>
      </c>
      <c r="Z54" s="283">
        <v>32</v>
      </c>
      <c r="AA54" s="283">
        <v>68</v>
      </c>
      <c r="AB54" s="283">
        <v>13</v>
      </c>
      <c r="AC54" s="283">
        <v>33</v>
      </c>
      <c r="AD54" s="283">
        <v>20</v>
      </c>
      <c r="AE54" s="283">
        <v>70</v>
      </c>
      <c r="AF54" s="283">
        <v>1</v>
      </c>
      <c r="AG54" s="283">
        <v>1</v>
      </c>
      <c r="AH54" s="283">
        <v>1</v>
      </c>
      <c r="AI54" s="283"/>
      <c r="AJ54" s="283">
        <v>3</v>
      </c>
      <c r="AK54" s="283">
        <v>0</v>
      </c>
      <c r="AL54" s="283"/>
      <c r="AM54" s="283"/>
      <c r="AN54" s="283"/>
      <c r="AO54" s="283"/>
      <c r="AP54" s="283"/>
      <c r="AQ54" s="283"/>
      <c r="AR54" s="283">
        <v>3</v>
      </c>
      <c r="AS54" s="283" t="s">
        <v>3956</v>
      </c>
      <c r="AT54" s="283" t="s">
        <v>4456</v>
      </c>
      <c r="AU54" s="283"/>
      <c r="AV54" s="283"/>
      <c r="AW54" s="283" t="s">
        <v>4878</v>
      </c>
      <c r="AX54" s="283"/>
      <c r="AY54" s="283">
        <v>15</v>
      </c>
      <c r="AZ54" s="283">
        <v>20</v>
      </c>
      <c r="BA54" s="283">
        <v>0.64</v>
      </c>
      <c r="BB54" s="283">
        <v>1.2</v>
      </c>
      <c r="BC54" s="283">
        <v>9</v>
      </c>
      <c r="BD54" s="283">
        <v>21</v>
      </c>
      <c r="BE54" s="283">
        <v>10</v>
      </c>
      <c r="BF54" s="283">
        <v>12</v>
      </c>
      <c r="BG54" s="283">
        <v>10</v>
      </c>
      <c r="BH54" s="283">
        <v>16</v>
      </c>
      <c r="BI54" s="283">
        <v>10</v>
      </c>
      <c r="BJ54" s="283">
        <v>0</v>
      </c>
      <c r="BK54" s="283">
        <v>1</v>
      </c>
      <c r="BL54" s="283">
        <v>2</v>
      </c>
      <c r="BM54" s="283">
        <v>3</v>
      </c>
      <c r="BN54" s="283">
        <v>1</v>
      </c>
      <c r="BO54" s="283" t="s">
        <v>3904</v>
      </c>
      <c r="BP54" s="283" t="s">
        <v>5001</v>
      </c>
      <c r="BQ54" s="283" t="s">
        <v>5004</v>
      </c>
    </row>
    <row r="55" spans="1:69">
      <c r="A55" s="283">
        <v>11006112</v>
      </c>
      <c r="B55" s="283" t="s">
        <v>213</v>
      </c>
      <c r="C55" s="283">
        <v>5</v>
      </c>
      <c r="D55" s="283" t="s">
        <v>54</v>
      </c>
      <c r="E55" s="283" t="s">
        <v>3934</v>
      </c>
      <c r="F55" s="283" t="s">
        <v>3940</v>
      </c>
      <c r="G55" s="283" t="s">
        <v>3955</v>
      </c>
      <c r="H55" s="283">
        <v>35</v>
      </c>
      <c r="I55" s="283">
        <v>1</v>
      </c>
      <c r="J55" s="283">
        <v>1</v>
      </c>
      <c r="K55" s="283">
        <v>2</v>
      </c>
      <c r="L55" s="283">
        <v>25</v>
      </c>
      <c r="M55" s="283" t="s">
        <v>3941</v>
      </c>
      <c r="N55" s="283">
        <v>21.3</v>
      </c>
      <c r="O55" s="283">
        <v>18</v>
      </c>
      <c r="P55" s="283">
        <v>18</v>
      </c>
      <c r="Q55" s="283">
        <v>30</v>
      </c>
      <c r="R55" s="283">
        <v>21</v>
      </c>
      <c r="S55" s="283">
        <v>45</v>
      </c>
      <c r="T55" s="283">
        <v>19</v>
      </c>
      <c r="U55" s="283">
        <v>20</v>
      </c>
      <c r="V55" s="283">
        <v>10</v>
      </c>
      <c r="W55" s="283">
        <v>30</v>
      </c>
      <c r="X55" s="283">
        <v>38</v>
      </c>
      <c r="Y55" s="283">
        <v>92</v>
      </c>
      <c r="Z55" s="283">
        <v>30</v>
      </c>
      <c r="AA55" s="283">
        <v>66</v>
      </c>
      <c r="AB55" s="283">
        <v>13</v>
      </c>
      <c r="AC55" s="283">
        <v>33</v>
      </c>
      <c r="AD55" s="283">
        <v>20</v>
      </c>
      <c r="AE55" s="283">
        <v>70</v>
      </c>
      <c r="AF55" s="283">
        <v>0</v>
      </c>
      <c r="AG55" s="283"/>
      <c r="AH55" s="283"/>
      <c r="AI55" s="283"/>
      <c r="AJ55" s="283">
        <v>0</v>
      </c>
      <c r="AK55" s="283">
        <v>0</v>
      </c>
      <c r="AL55" s="283"/>
      <c r="AM55" s="283"/>
      <c r="AN55" s="283"/>
      <c r="AO55" s="283"/>
      <c r="AP55" s="283"/>
      <c r="AQ55" s="283"/>
      <c r="AR55" s="283">
        <v>3</v>
      </c>
      <c r="AS55" s="283" t="s">
        <v>3956</v>
      </c>
      <c r="AT55" s="283" t="s">
        <v>4457</v>
      </c>
      <c r="AU55" s="283"/>
      <c r="AV55" s="283"/>
      <c r="AW55" s="283" t="s">
        <v>4877</v>
      </c>
      <c r="AX55" s="283"/>
      <c r="AY55" s="283">
        <v>15</v>
      </c>
      <c r="AZ55" s="283">
        <v>20</v>
      </c>
      <c r="BA55" s="283">
        <v>0.64</v>
      </c>
      <c r="BB55" s="283">
        <v>1.2</v>
      </c>
      <c r="BC55" s="283">
        <v>9</v>
      </c>
      <c r="BD55" s="283">
        <v>21</v>
      </c>
      <c r="BE55" s="283">
        <v>10</v>
      </c>
      <c r="BF55" s="283">
        <v>5</v>
      </c>
      <c r="BG55" s="283">
        <v>10</v>
      </c>
      <c r="BH55" s="283">
        <v>16</v>
      </c>
      <c r="BI55" s="283">
        <v>10</v>
      </c>
      <c r="BJ55" s="283">
        <v>0</v>
      </c>
      <c r="BK55" s="283">
        <v>0</v>
      </c>
      <c r="BL55" s="283">
        <v>2</v>
      </c>
      <c r="BM55" s="283">
        <v>6</v>
      </c>
      <c r="BN55" s="283">
        <v>10</v>
      </c>
      <c r="BO55" s="283" t="s">
        <v>3904</v>
      </c>
      <c r="BP55" s="283" t="s">
        <v>5001</v>
      </c>
      <c r="BQ55" s="283" t="s">
        <v>5004</v>
      </c>
    </row>
    <row r="56" spans="1:69">
      <c r="A56" s="283">
        <v>11006211</v>
      </c>
      <c r="B56" s="283" t="s">
        <v>632</v>
      </c>
      <c r="C56" s="283">
        <v>4</v>
      </c>
      <c r="D56" s="283" t="s">
        <v>260</v>
      </c>
      <c r="E56" s="283" t="s">
        <v>3957</v>
      </c>
      <c r="F56" s="283" t="s">
        <v>3940</v>
      </c>
      <c r="G56" s="283" t="s">
        <v>3898</v>
      </c>
      <c r="H56" s="283">
        <v>48</v>
      </c>
      <c r="I56" s="283">
        <v>0</v>
      </c>
      <c r="J56" s="283">
        <v>1</v>
      </c>
      <c r="K56" s="283">
        <v>2</v>
      </c>
      <c r="L56" s="283">
        <v>20</v>
      </c>
      <c r="M56" s="283" t="s">
        <v>3899</v>
      </c>
      <c r="N56" s="283">
        <v>12.2</v>
      </c>
      <c r="O56" s="283">
        <v>12</v>
      </c>
      <c r="P56" s="283">
        <v>46</v>
      </c>
      <c r="Q56" s="283">
        <v>30</v>
      </c>
      <c r="R56" s="283">
        <v>0</v>
      </c>
      <c r="S56" s="283">
        <v>0</v>
      </c>
      <c r="T56" s="283">
        <v>42</v>
      </c>
      <c r="U56" s="283">
        <v>20</v>
      </c>
      <c r="V56" s="283">
        <v>29</v>
      </c>
      <c r="W56" s="283">
        <v>30</v>
      </c>
      <c r="X56" s="283">
        <v>37</v>
      </c>
      <c r="Y56" s="283">
        <v>88</v>
      </c>
      <c r="Z56" s="283">
        <v>16</v>
      </c>
      <c r="AA56" s="283">
        <v>48</v>
      </c>
      <c r="AB56" s="283">
        <v>12</v>
      </c>
      <c r="AC56" s="283">
        <v>32</v>
      </c>
      <c r="AD56" s="283">
        <v>0</v>
      </c>
      <c r="AE56" s="283">
        <v>0</v>
      </c>
      <c r="AF56" s="283">
        <v>0</v>
      </c>
      <c r="AG56" s="283"/>
      <c r="AH56" s="283"/>
      <c r="AI56" s="283"/>
      <c r="AJ56" s="283">
        <v>0</v>
      </c>
      <c r="AK56" s="283">
        <v>0</v>
      </c>
      <c r="AL56" s="283"/>
      <c r="AM56" s="283"/>
      <c r="AN56" s="283"/>
      <c r="AO56" s="283"/>
      <c r="AP56" s="283"/>
      <c r="AQ56" s="283"/>
      <c r="AR56" s="283">
        <v>3</v>
      </c>
      <c r="AS56" s="283" t="s">
        <v>776</v>
      </c>
      <c r="AT56" s="283" t="s">
        <v>3987</v>
      </c>
      <c r="AU56" s="283"/>
      <c r="AV56" s="283"/>
      <c r="AW56" s="283" t="s">
        <v>4876</v>
      </c>
      <c r="AX56" s="283"/>
      <c r="AY56" s="283">
        <v>15</v>
      </c>
      <c r="AZ56" s="283">
        <v>30</v>
      </c>
      <c r="BA56" s="283">
        <v>0.64</v>
      </c>
      <c r="BB56" s="283">
        <v>1.2</v>
      </c>
      <c r="BC56" s="283">
        <v>51</v>
      </c>
      <c r="BD56" s="283">
        <v>0</v>
      </c>
      <c r="BE56" s="283">
        <v>42</v>
      </c>
      <c r="BF56" s="283">
        <v>0</v>
      </c>
      <c r="BG56" s="283">
        <v>20</v>
      </c>
      <c r="BH56" s="283">
        <v>20</v>
      </c>
      <c r="BI56" s="283">
        <v>30</v>
      </c>
      <c r="BJ56" s="283">
        <v>0</v>
      </c>
      <c r="BK56" s="283">
        <v>0</v>
      </c>
      <c r="BL56" s="283">
        <v>14</v>
      </c>
      <c r="BM56" s="283">
        <v>18</v>
      </c>
      <c r="BN56" s="283">
        <v>1</v>
      </c>
      <c r="BO56" s="283" t="s">
        <v>3904</v>
      </c>
      <c r="BP56" s="283" t="s">
        <v>5001</v>
      </c>
      <c r="BQ56" s="283" t="s">
        <v>5004</v>
      </c>
    </row>
    <row r="57" spans="1:69">
      <c r="A57" s="283">
        <v>11006311</v>
      </c>
      <c r="B57" s="283" t="s">
        <v>633</v>
      </c>
      <c r="C57" s="283">
        <v>4</v>
      </c>
      <c r="D57" s="283" t="s">
        <v>260</v>
      </c>
      <c r="E57" s="283" t="s">
        <v>3957</v>
      </c>
      <c r="F57" s="283" t="s">
        <v>3940</v>
      </c>
      <c r="G57" s="283" t="s">
        <v>3898</v>
      </c>
      <c r="H57" s="283">
        <v>48</v>
      </c>
      <c r="I57" s="283">
        <v>0</v>
      </c>
      <c r="J57" s="283">
        <v>1</v>
      </c>
      <c r="K57" s="283">
        <v>2</v>
      </c>
      <c r="L57" s="283">
        <v>18</v>
      </c>
      <c r="M57" s="283" t="s">
        <v>3899</v>
      </c>
      <c r="N57" s="283">
        <v>12.2</v>
      </c>
      <c r="O57" s="283">
        <v>12</v>
      </c>
      <c r="P57" s="283">
        <v>46</v>
      </c>
      <c r="Q57" s="283">
        <v>30</v>
      </c>
      <c r="R57" s="283">
        <v>0</v>
      </c>
      <c r="S57" s="283">
        <v>0</v>
      </c>
      <c r="T57" s="283">
        <v>42</v>
      </c>
      <c r="U57" s="283">
        <v>20</v>
      </c>
      <c r="V57" s="283">
        <v>29</v>
      </c>
      <c r="W57" s="283">
        <v>30</v>
      </c>
      <c r="X57" s="283">
        <v>37</v>
      </c>
      <c r="Y57" s="283">
        <v>88</v>
      </c>
      <c r="Z57" s="283">
        <v>16</v>
      </c>
      <c r="AA57" s="283">
        <v>48</v>
      </c>
      <c r="AB57" s="283">
        <v>12</v>
      </c>
      <c r="AC57" s="283">
        <v>32</v>
      </c>
      <c r="AD57" s="283">
        <v>0</v>
      </c>
      <c r="AE57" s="283">
        <v>0</v>
      </c>
      <c r="AF57" s="283">
        <v>0</v>
      </c>
      <c r="AG57" s="283"/>
      <c r="AH57" s="283"/>
      <c r="AI57" s="283"/>
      <c r="AJ57" s="283">
        <v>0</v>
      </c>
      <c r="AK57" s="283">
        <v>0</v>
      </c>
      <c r="AL57" s="283"/>
      <c r="AM57" s="283"/>
      <c r="AN57" s="283"/>
      <c r="AO57" s="283"/>
      <c r="AP57" s="283"/>
      <c r="AQ57" s="283"/>
      <c r="AR57" s="283">
        <v>3</v>
      </c>
      <c r="AS57" s="283" t="s">
        <v>776</v>
      </c>
      <c r="AT57" s="283" t="s">
        <v>3987</v>
      </c>
      <c r="AU57" s="283"/>
      <c r="AV57" s="283"/>
      <c r="AW57" s="283" t="s">
        <v>4876</v>
      </c>
      <c r="AX57" s="283"/>
      <c r="AY57" s="283">
        <v>15</v>
      </c>
      <c r="AZ57" s="283">
        <v>30</v>
      </c>
      <c r="BA57" s="283">
        <v>0.64</v>
      </c>
      <c r="BB57" s="283">
        <v>1.2</v>
      </c>
      <c r="BC57" s="283">
        <v>51</v>
      </c>
      <c r="BD57" s="283">
        <v>0</v>
      </c>
      <c r="BE57" s="283">
        <v>42</v>
      </c>
      <c r="BF57" s="283">
        <v>0</v>
      </c>
      <c r="BG57" s="283">
        <v>20</v>
      </c>
      <c r="BH57" s="283">
        <v>20</v>
      </c>
      <c r="BI57" s="283">
        <v>30</v>
      </c>
      <c r="BJ57" s="283">
        <v>0</v>
      </c>
      <c r="BK57" s="283">
        <v>0</v>
      </c>
      <c r="BL57" s="283">
        <v>14</v>
      </c>
      <c r="BM57" s="283">
        <v>18</v>
      </c>
      <c r="BN57" s="283">
        <v>1</v>
      </c>
      <c r="BO57" s="283" t="s">
        <v>3904</v>
      </c>
      <c r="BP57" s="283" t="s">
        <v>5001</v>
      </c>
      <c r="BQ57" s="283" t="s">
        <v>5004</v>
      </c>
    </row>
    <row r="58" spans="1:69">
      <c r="A58" s="283">
        <v>11006411</v>
      </c>
      <c r="B58" s="283" t="s">
        <v>48</v>
      </c>
      <c r="C58" s="283">
        <v>4</v>
      </c>
      <c r="D58" s="283" t="s">
        <v>53</v>
      </c>
      <c r="E58" s="283" t="s">
        <v>3957</v>
      </c>
      <c r="F58" s="283" t="s">
        <v>3940</v>
      </c>
      <c r="G58" s="283" t="s">
        <v>3905</v>
      </c>
      <c r="H58" s="283">
        <v>30</v>
      </c>
      <c r="I58" s="283">
        <v>2</v>
      </c>
      <c r="J58" s="283">
        <v>3</v>
      </c>
      <c r="K58" s="283">
        <v>5</v>
      </c>
      <c r="L58" s="283">
        <v>17</v>
      </c>
      <c r="M58" s="283" t="s">
        <v>3930</v>
      </c>
      <c r="N58" s="283">
        <v>37</v>
      </c>
      <c r="O58" s="283">
        <v>12</v>
      </c>
      <c r="P58" s="283">
        <v>12</v>
      </c>
      <c r="Q58" s="283">
        <v>25</v>
      </c>
      <c r="R58" s="283">
        <v>36</v>
      </c>
      <c r="S58" s="283">
        <v>55</v>
      </c>
      <c r="T58" s="283">
        <v>12</v>
      </c>
      <c r="U58" s="283">
        <v>25</v>
      </c>
      <c r="V58" s="283">
        <v>16</v>
      </c>
      <c r="W58" s="283">
        <v>30</v>
      </c>
      <c r="X58" s="283">
        <v>33</v>
      </c>
      <c r="Y58" s="283">
        <v>88</v>
      </c>
      <c r="Z58" s="283">
        <v>53</v>
      </c>
      <c r="AA58" s="283">
        <v>93</v>
      </c>
      <c r="AB58" s="283">
        <v>7</v>
      </c>
      <c r="AC58" s="283">
        <v>37</v>
      </c>
      <c r="AD58" s="283">
        <v>20</v>
      </c>
      <c r="AE58" s="283">
        <v>60</v>
      </c>
      <c r="AF58" s="283">
        <v>0</v>
      </c>
      <c r="AG58" s="283"/>
      <c r="AH58" s="283"/>
      <c r="AI58" s="283"/>
      <c r="AJ58" s="283">
        <v>0</v>
      </c>
      <c r="AK58" s="283">
        <v>0</v>
      </c>
      <c r="AL58" s="283"/>
      <c r="AM58" s="283"/>
      <c r="AN58" s="283"/>
      <c r="AO58" s="283"/>
      <c r="AP58" s="283"/>
      <c r="AQ58" s="283"/>
      <c r="AR58" s="283">
        <v>3</v>
      </c>
      <c r="AS58" s="283" t="s">
        <v>3959</v>
      </c>
      <c r="AT58" s="283" t="s">
        <v>4451</v>
      </c>
      <c r="AU58" s="283"/>
      <c r="AV58" s="283"/>
      <c r="AW58" s="283" t="s">
        <v>4875</v>
      </c>
      <c r="AX58" s="283" t="s">
        <v>5713</v>
      </c>
      <c r="AY58" s="283">
        <v>15</v>
      </c>
      <c r="AZ58" s="283">
        <v>20</v>
      </c>
      <c r="BA58" s="283">
        <v>0.48</v>
      </c>
      <c r="BB58" s="283">
        <v>0.9</v>
      </c>
      <c r="BC58" s="283">
        <v>0</v>
      </c>
      <c r="BD58" s="283">
        <v>39</v>
      </c>
      <c r="BE58" s="283">
        <v>12</v>
      </c>
      <c r="BF58" s="283">
        <v>0</v>
      </c>
      <c r="BG58" s="283">
        <v>4</v>
      </c>
      <c r="BH58" s="283">
        <v>8</v>
      </c>
      <c r="BI58" s="283">
        <v>6</v>
      </c>
      <c r="BJ58" s="283">
        <v>0</v>
      </c>
      <c r="BK58" s="283">
        <v>3</v>
      </c>
      <c r="BL58" s="283">
        <v>3</v>
      </c>
      <c r="BM58" s="283">
        <v>5</v>
      </c>
      <c r="BN58" s="283">
        <v>0</v>
      </c>
      <c r="BO58" s="283" t="s">
        <v>3904</v>
      </c>
      <c r="BP58" s="283" t="s">
        <v>5001</v>
      </c>
      <c r="BQ58" s="283" t="s">
        <v>5004</v>
      </c>
    </row>
    <row r="59" spans="1:69">
      <c r="A59" s="283">
        <v>11006511</v>
      </c>
      <c r="B59" s="283" t="s">
        <v>220</v>
      </c>
      <c r="C59" s="283">
        <v>3</v>
      </c>
      <c r="D59" s="283" t="s">
        <v>53</v>
      </c>
      <c r="E59" s="283" t="s">
        <v>3957</v>
      </c>
      <c r="F59" s="283" t="s">
        <v>3940</v>
      </c>
      <c r="G59" s="283" t="s">
        <v>3905</v>
      </c>
      <c r="H59" s="283">
        <v>30</v>
      </c>
      <c r="I59" s="283">
        <v>2</v>
      </c>
      <c r="J59" s="283">
        <v>2</v>
      </c>
      <c r="K59" s="283">
        <v>2</v>
      </c>
      <c r="L59" s="283">
        <v>10</v>
      </c>
      <c r="M59" s="283" t="s">
        <v>3930</v>
      </c>
      <c r="N59" s="283">
        <v>37</v>
      </c>
      <c r="O59" s="283">
        <v>12</v>
      </c>
      <c r="P59" s="283">
        <v>12</v>
      </c>
      <c r="Q59" s="283">
        <v>25</v>
      </c>
      <c r="R59" s="283">
        <v>36</v>
      </c>
      <c r="S59" s="283">
        <v>55</v>
      </c>
      <c r="T59" s="283">
        <v>12</v>
      </c>
      <c r="U59" s="283">
        <v>25</v>
      </c>
      <c r="V59" s="283">
        <v>16</v>
      </c>
      <c r="W59" s="283">
        <v>30</v>
      </c>
      <c r="X59" s="283">
        <v>32</v>
      </c>
      <c r="Y59" s="283">
        <v>87</v>
      </c>
      <c r="Z59" s="283">
        <v>53</v>
      </c>
      <c r="AA59" s="283">
        <v>93</v>
      </c>
      <c r="AB59" s="283">
        <v>7</v>
      </c>
      <c r="AC59" s="283">
        <v>37</v>
      </c>
      <c r="AD59" s="283">
        <v>20</v>
      </c>
      <c r="AE59" s="283">
        <v>60</v>
      </c>
      <c r="AF59" s="283">
        <v>0</v>
      </c>
      <c r="AG59" s="283"/>
      <c r="AH59" s="283"/>
      <c r="AI59" s="283"/>
      <c r="AJ59" s="283">
        <v>0</v>
      </c>
      <c r="AK59" s="283">
        <v>0</v>
      </c>
      <c r="AL59" s="283"/>
      <c r="AM59" s="283"/>
      <c r="AN59" s="283"/>
      <c r="AO59" s="283"/>
      <c r="AP59" s="283"/>
      <c r="AQ59" s="283"/>
      <c r="AR59" s="283">
        <v>3</v>
      </c>
      <c r="AS59" s="283" t="s">
        <v>3959</v>
      </c>
      <c r="AT59" s="283" t="s">
        <v>4451</v>
      </c>
      <c r="AU59" s="283"/>
      <c r="AV59" s="283"/>
      <c r="AW59" s="283" t="s">
        <v>4874</v>
      </c>
      <c r="AX59" s="283"/>
      <c r="AY59" s="283">
        <v>15</v>
      </c>
      <c r="AZ59" s="283">
        <v>20</v>
      </c>
      <c r="BA59" s="283">
        <v>0.48</v>
      </c>
      <c r="BB59" s="283">
        <v>0.9</v>
      </c>
      <c r="BC59" s="283">
        <v>0</v>
      </c>
      <c r="BD59" s="283">
        <v>39</v>
      </c>
      <c r="BE59" s="283">
        <v>12</v>
      </c>
      <c r="BF59" s="283">
        <v>0</v>
      </c>
      <c r="BG59" s="283">
        <v>4</v>
      </c>
      <c r="BH59" s="283">
        <v>8</v>
      </c>
      <c r="BI59" s="283">
        <v>6</v>
      </c>
      <c r="BJ59" s="283">
        <v>0</v>
      </c>
      <c r="BK59" s="283">
        <v>3</v>
      </c>
      <c r="BL59" s="283">
        <v>3</v>
      </c>
      <c r="BM59" s="283">
        <v>5</v>
      </c>
      <c r="BN59" s="283">
        <v>0</v>
      </c>
      <c r="BO59" s="283" t="s">
        <v>3904</v>
      </c>
      <c r="BP59" s="283" t="s">
        <v>5001</v>
      </c>
      <c r="BQ59" s="283" t="s">
        <v>5004</v>
      </c>
    </row>
    <row r="60" spans="1:69">
      <c r="A60" s="283">
        <v>11006611</v>
      </c>
      <c r="B60" s="283" t="s">
        <v>607</v>
      </c>
      <c r="C60" s="283">
        <v>3</v>
      </c>
      <c r="D60" s="283" t="s">
        <v>53</v>
      </c>
      <c r="E60" s="283" t="s">
        <v>3957</v>
      </c>
      <c r="F60" s="283" t="s">
        <v>3940</v>
      </c>
      <c r="G60" s="283" t="s">
        <v>3905</v>
      </c>
      <c r="H60" s="283">
        <v>30</v>
      </c>
      <c r="I60" s="283">
        <v>2</v>
      </c>
      <c r="J60" s="283">
        <v>3</v>
      </c>
      <c r="K60" s="283">
        <v>3</v>
      </c>
      <c r="L60" s="283">
        <v>9</v>
      </c>
      <c r="M60" s="283" t="s">
        <v>3930</v>
      </c>
      <c r="N60" s="283">
        <v>37</v>
      </c>
      <c r="O60" s="283">
        <v>12</v>
      </c>
      <c r="P60" s="283">
        <v>12</v>
      </c>
      <c r="Q60" s="283">
        <v>25</v>
      </c>
      <c r="R60" s="283">
        <v>36</v>
      </c>
      <c r="S60" s="283">
        <v>55</v>
      </c>
      <c r="T60" s="283">
        <v>12</v>
      </c>
      <c r="U60" s="283">
        <v>25</v>
      </c>
      <c r="V60" s="283">
        <v>16</v>
      </c>
      <c r="W60" s="283">
        <v>30</v>
      </c>
      <c r="X60" s="283">
        <v>32</v>
      </c>
      <c r="Y60" s="283">
        <v>87</v>
      </c>
      <c r="Z60" s="283">
        <v>53</v>
      </c>
      <c r="AA60" s="283">
        <v>93</v>
      </c>
      <c r="AB60" s="283">
        <v>7</v>
      </c>
      <c r="AC60" s="283">
        <v>37</v>
      </c>
      <c r="AD60" s="283">
        <v>20</v>
      </c>
      <c r="AE60" s="283">
        <v>60</v>
      </c>
      <c r="AF60" s="283">
        <v>0</v>
      </c>
      <c r="AG60" s="283"/>
      <c r="AH60" s="283"/>
      <c r="AI60" s="283"/>
      <c r="AJ60" s="283">
        <v>0</v>
      </c>
      <c r="AK60" s="283">
        <v>0</v>
      </c>
      <c r="AL60" s="283"/>
      <c r="AM60" s="283"/>
      <c r="AN60" s="283"/>
      <c r="AO60" s="283"/>
      <c r="AP60" s="283"/>
      <c r="AQ60" s="283"/>
      <c r="AR60" s="283">
        <v>3</v>
      </c>
      <c r="AS60" s="283" t="s">
        <v>3959</v>
      </c>
      <c r="AT60" s="283" t="s">
        <v>4451</v>
      </c>
      <c r="AU60" s="283"/>
      <c r="AV60" s="283"/>
      <c r="AW60" s="283" t="s">
        <v>4873</v>
      </c>
      <c r="AX60" s="283"/>
      <c r="AY60" s="283">
        <v>15</v>
      </c>
      <c r="AZ60" s="283">
        <v>20</v>
      </c>
      <c r="BA60" s="283">
        <v>0.48</v>
      </c>
      <c r="BB60" s="283">
        <v>0.9</v>
      </c>
      <c r="BC60" s="283">
        <v>0</v>
      </c>
      <c r="BD60" s="283">
        <v>39</v>
      </c>
      <c r="BE60" s="283">
        <v>12</v>
      </c>
      <c r="BF60" s="283">
        <v>0</v>
      </c>
      <c r="BG60" s="283">
        <v>4</v>
      </c>
      <c r="BH60" s="283">
        <v>8</v>
      </c>
      <c r="BI60" s="283">
        <v>6</v>
      </c>
      <c r="BJ60" s="283">
        <v>0</v>
      </c>
      <c r="BK60" s="283">
        <v>3</v>
      </c>
      <c r="BL60" s="283">
        <v>3</v>
      </c>
      <c r="BM60" s="283">
        <v>5</v>
      </c>
      <c r="BN60" s="283">
        <v>0</v>
      </c>
      <c r="BO60" s="283" t="s">
        <v>3904</v>
      </c>
      <c r="BP60" s="283" t="s">
        <v>5001</v>
      </c>
      <c r="BQ60" s="283" t="s">
        <v>5004</v>
      </c>
    </row>
    <row r="61" spans="1:69">
      <c r="A61" s="283">
        <v>11006711</v>
      </c>
      <c r="B61" s="283" t="s">
        <v>3961</v>
      </c>
      <c r="C61" s="283">
        <v>3</v>
      </c>
      <c r="D61" s="283" t="s">
        <v>53</v>
      </c>
      <c r="E61" s="283" t="s">
        <v>3957</v>
      </c>
      <c r="F61" s="283" t="s">
        <v>3940</v>
      </c>
      <c r="G61" s="283" t="s">
        <v>3905</v>
      </c>
      <c r="H61" s="283">
        <v>30</v>
      </c>
      <c r="I61" s="283">
        <v>2</v>
      </c>
      <c r="J61" s="283">
        <v>3</v>
      </c>
      <c r="K61" s="283">
        <v>4</v>
      </c>
      <c r="L61" s="283">
        <v>10</v>
      </c>
      <c r="M61" s="283" t="s">
        <v>3930</v>
      </c>
      <c r="N61" s="283">
        <v>37</v>
      </c>
      <c r="O61" s="283">
        <v>12</v>
      </c>
      <c r="P61" s="283">
        <v>12</v>
      </c>
      <c r="Q61" s="283">
        <v>25</v>
      </c>
      <c r="R61" s="283">
        <v>36</v>
      </c>
      <c r="S61" s="283">
        <v>55</v>
      </c>
      <c r="T61" s="283">
        <v>12</v>
      </c>
      <c r="U61" s="283">
        <v>25</v>
      </c>
      <c r="V61" s="283">
        <v>16</v>
      </c>
      <c r="W61" s="283">
        <v>30</v>
      </c>
      <c r="X61" s="283">
        <v>32</v>
      </c>
      <c r="Y61" s="283">
        <v>87</v>
      </c>
      <c r="Z61" s="283">
        <v>48</v>
      </c>
      <c r="AA61" s="283">
        <v>88</v>
      </c>
      <c r="AB61" s="283">
        <v>7</v>
      </c>
      <c r="AC61" s="283">
        <v>37</v>
      </c>
      <c r="AD61" s="283">
        <v>20</v>
      </c>
      <c r="AE61" s="283">
        <v>60</v>
      </c>
      <c r="AF61" s="283">
        <v>0</v>
      </c>
      <c r="AG61" s="283"/>
      <c r="AH61" s="283"/>
      <c r="AI61" s="283"/>
      <c r="AJ61" s="283">
        <v>0</v>
      </c>
      <c r="AK61" s="283">
        <v>0</v>
      </c>
      <c r="AL61" s="283"/>
      <c r="AM61" s="283"/>
      <c r="AN61" s="283"/>
      <c r="AO61" s="283"/>
      <c r="AP61" s="283"/>
      <c r="AQ61" s="283"/>
      <c r="AR61" s="283">
        <v>3</v>
      </c>
      <c r="AS61" s="283" t="s">
        <v>3959</v>
      </c>
      <c r="AT61" s="283" t="s">
        <v>4451</v>
      </c>
      <c r="AU61" s="283"/>
      <c r="AV61" s="283"/>
      <c r="AW61" s="283" t="s">
        <v>4872</v>
      </c>
      <c r="AX61" s="283"/>
      <c r="AY61" s="283">
        <v>15</v>
      </c>
      <c r="AZ61" s="283">
        <v>20</v>
      </c>
      <c r="BA61" s="283">
        <v>0.48</v>
      </c>
      <c r="BB61" s="283">
        <v>0.9</v>
      </c>
      <c r="BC61" s="283">
        <v>0</v>
      </c>
      <c r="BD61" s="283">
        <v>39</v>
      </c>
      <c r="BE61" s="283">
        <v>12</v>
      </c>
      <c r="BF61" s="283">
        <v>0</v>
      </c>
      <c r="BG61" s="283">
        <v>4</v>
      </c>
      <c r="BH61" s="283">
        <v>8</v>
      </c>
      <c r="BI61" s="283">
        <v>6</v>
      </c>
      <c r="BJ61" s="283">
        <v>0</v>
      </c>
      <c r="BK61" s="283">
        <v>3</v>
      </c>
      <c r="BL61" s="283">
        <v>3</v>
      </c>
      <c r="BM61" s="283">
        <v>5</v>
      </c>
      <c r="BN61" s="283">
        <v>0</v>
      </c>
      <c r="BO61" s="283" t="s">
        <v>3904</v>
      </c>
      <c r="BP61" s="283" t="s">
        <v>5001</v>
      </c>
      <c r="BQ61" s="283" t="s">
        <v>5004</v>
      </c>
    </row>
    <row r="62" spans="1:69">
      <c r="A62" s="283">
        <v>11006811</v>
      </c>
      <c r="B62" s="283" t="s">
        <v>221</v>
      </c>
      <c r="C62" s="283">
        <v>4</v>
      </c>
      <c r="D62" s="283" t="s">
        <v>53</v>
      </c>
      <c r="E62" s="283" t="s">
        <v>3957</v>
      </c>
      <c r="F62" s="283" t="s">
        <v>3940</v>
      </c>
      <c r="G62" s="283" t="s">
        <v>3905</v>
      </c>
      <c r="H62" s="283">
        <v>30</v>
      </c>
      <c r="I62" s="283">
        <v>2</v>
      </c>
      <c r="J62" s="283">
        <v>2</v>
      </c>
      <c r="K62" s="283">
        <v>2</v>
      </c>
      <c r="L62" s="283">
        <v>12</v>
      </c>
      <c r="M62" s="283" t="s">
        <v>3930</v>
      </c>
      <c r="N62" s="283">
        <v>38</v>
      </c>
      <c r="O62" s="283">
        <v>12</v>
      </c>
      <c r="P62" s="283">
        <v>12</v>
      </c>
      <c r="Q62" s="283">
        <v>25</v>
      </c>
      <c r="R62" s="283">
        <v>36</v>
      </c>
      <c r="S62" s="283">
        <v>55</v>
      </c>
      <c r="T62" s="283">
        <v>13</v>
      </c>
      <c r="U62" s="283">
        <v>25</v>
      </c>
      <c r="V62" s="283">
        <v>13</v>
      </c>
      <c r="W62" s="283">
        <v>30</v>
      </c>
      <c r="X62" s="283">
        <v>33</v>
      </c>
      <c r="Y62" s="283">
        <v>88</v>
      </c>
      <c r="Z62" s="283">
        <v>53</v>
      </c>
      <c r="AA62" s="283">
        <v>93</v>
      </c>
      <c r="AB62" s="283">
        <v>7</v>
      </c>
      <c r="AC62" s="283">
        <v>32</v>
      </c>
      <c r="AD62" s="283">
        <v>25</v>
      </c>
      <c r="AE62" s="283">
        <v>65</v>
      </c>
      <c r="AF62" s="283">
        <v>0</v>
      </c>
      <c r="AG62" s="283"/>
      <c r="AH62" s="283"/>
      <c r="AI62" s="283"/>
      <c r="AJ62" s="283">
        <v>0</v>
      </c>
      <c r="AK62" s="283">
        <v>0</v>
      </c>
      <c r="AL62" s="283"/>
      <c r="AM62" s="283"/>
      <c r="AN62" s="283"/>
      <c r="AO62" s="283"/>
      <c r="AP62" s="283"/>
      <c r="AQ62" s="283"/>
      <c r="AR62" s="283">
        <v>3</v>
      </c>
      <c r="AS62" s="283" t="s">
        <v>3959</v>
      </c>
      <c r="AT62" s="283" t="s">
        <v>4451</v>
      </c>
      <c r="AU62" s="283"/>
      <c r="AV62" s="283"/>
      <c r="AW62" s="283" t="s">
        <v>4871</v>
      </c>
      <c r="AX62" s="283"/>
      <c r="AY62" s="283">
        <v>15</v>
      </c>
      <c r="AZ62" s="283">
        <v>20</v>
      </c>
      <c r="BA62" s="283">
        <v>0.48</v>
      </c>
      <c r="BB62" s="283">
        <v>0.9</v>
      </c>
      <c r="BC62" s="283">
        <v>0</v>
      </c>
      <c r="BD62" s="283">
        <v>39</v>
      </c>
      <c r="BE62" s="283">
        <v>13</v>
      </c>
      <c r="BF62" s="283">
        <v>0</v>
      </c>
      <c r="BG62" s="283">
        <v>4</v>
      </c>
      <c r="BH62" s="283">
        <v>8</v>
      </c>
      <c r="BI62" s="283">
        <v>6</v>
      </c>
      <c r="BJ62" s="283">
        <v>0</v>
      </c>
      <c r="BK62" s="283">
        <v>3</v>
      </c>
      <c r="BL62" s="283">
        <v>3</v>
      </c>
      <c r="BM62" s="283">
        <v>5</v>
      </c>
      <c r="BN62" s="283">
        <v>0</v>
      </c>
      <c r="BO62" s="283" t="s">
        <v>3904</v>
      </c>
      <c r="BP62" s="283" t="s">
        <v>5001</v>
      </c>
      <c r="BQ62" s="283" t="s">
        <v>5004</v>
      </c>
    </row>
    <row r="63" spans="1:69">
      <c r="A63" s="283">
        <v>11006911</v>
      </c>
      <c r="B63" s="283" t="s">
        <v>603</v>
      </c>
      <c r="C63" s="283">
        <v>4</v>
      </c>
      <c r="D63" s="283" t="s">
        <v>53</v>
      </c>
      <c r="E63" s="283" t="s">
        <v>3957</v>
      </c>
      <c r="F63" s="283" t="s">
        <v>3940</v>
      </c>
      <c r="G63" s="283" t="s">
        <v>559</v>
      </c>
      <c r="H63" s="283">
        <v>35</v>
      </c>
      <c r="I63" s="283">
        <v>1</v>
      </c>
      <c r="J63" s="283">
        <v>3</v>
      </c>
      <c r="K63" s="283">
        <v>3</v>
      </c>
      <c r="L63" s="283">
        <v>25</v>
      </c>
      <c r="M63" s="283" t="s">
        <v>3930</v>
      </c>
      <c r="N63" s="283">
        <v>38</v>
      </c>
      <c r="O63" s="283">
        <v>12</v>
      </c>
      <c r="P63" s="283">
        <v>13</v>
      </c>
      <c r="Q63" s="283">
        <v>25</v>
      </c>
      <c r="R63" s="283">
        <v>25</v>
      </c>
      <c r="S63" s="283">
        <v>55</v>
      </c>
      <c r="T63" s="283">
        <v>15</v>
      </c>
      <c r="U63" s="283">
        <v>25</v>
      </c>
      <c r="V63" s="283">
        <v>18</v>
      </c>
      <c r="W63" s="283">
        <v>30</v>
      </c>
      <c r="X63" s="283">
        <v>33</v>
      </c>
      <c r="Y63" s="283">
        <v>88</v>
      </c>
      <c r="Z63" s="283">
        <v>53</v>
      </c>
      <c r="AA63" s="283">
        <v>93</v>
      </c>
      <c r="AB63" s="283">
        <v>6</v>
      </c>
      <c r="AC63" s="283">
        <v>31</v>
      </c>
      <c r="AD63" s="283">
        <v>30</v>
      </c>
      <c r="AE63" s="283">
        <v>70</v>
      </c>
      <c r="AF63" s="283">
        <v>0</v>
      </c>
      <c r="AG63" s="283"/>
      <c r="AH63" s="283"/>
      <c r="AI63" s="283"/>
      <c r="AJ63" s="283">
        <v>0</v>
      </c>
      <c r="AK63" s="283">
        <v>0</v>
      </c>
      <c r="AL63" s="283"/>
      <c r="AM63" s="283"/>
      <c r="AN63" s="283"/>
      <c r="AO63" s="283"/>
      <c r="AP63" s="283"/>
      <c r="AQ63" s="283"/>
      <c r="AR63" s="283">
        <v>3</v>
      </c>
      <c r="AS63" s="283" t="s">
        <v>4054</v>
      </c>
      <c r="AT63" s="283" t="s">
        <v>4459</v>
      </c>
      <c r="AU63" s="283"/>
      <c r="AV63" s="283"/>
      <c r="AW63" s="283" t="s">
        <v>4870</v>
      </c>
      <c r="AX63" s="283"/>
      <c r="AY63" s="283">
        <v>15</v>
      </c>
      <c r="AZ63" s="283">
        <v>20</v>
      </c>
      <c r="BA63" s="283">
        <v>0.48</v>
      </c>
      <c r="BB63" s="283">
        <v>0.9</v>
      </c>
      <c r="BC63" s="283">
        <v>0</v>
      </c>
      <c r="BD63" s="283">
        <v>25</v>
      </c>
      <c r="BE63" s="283">
        <v>15</v>
      </c>
      <c r="BF63" s="283">
        <v>0</v>
      </c>
      <c r="BG63" s="283">
        <v>4</v>
      </c>
      <c r="BH63" s="283">
        <v>8</v>
      </c>
      <c r="BI63" s="283">
        <v>6</v>
      </c>
      <c r="BJ63" s="283">
        <v>0</v>
      </c>
      <c r="BK63" s="283">
        <v>0</v>
      </c>
      <c r="BL63" s="283">
        <v>5</v>
      </c>
      <c r="BM63" s="283">
        <v>3</v>
      </c>
      <c r="BN63" s="283">
        <v>4</v>
      </c>
      <c r="BO63" s="283" t="s">
        <v>3904</v>
      </c>
      <c r="BP63" s="283" t="s">
        <v>5001</v>
      </c>
      <c r="BQ63" s="283" t="s">
        <v>5004</v>
      </c>
    </row>
    <row r="64" spans="1:69">
      <c r="A64" s="283">
        <v>11007011</v>
      </c>
      <c r="B64" s="283" t="s">
        <v>223</v>
      </c>
      <c r="C64" s="283">
        <v>4</v>
      </c>
      <c r="D64" s="283" t="s">
        <v>53</v>
      </c>
      <c r="E64" s="283" t="s">
        <v>3957</v>
      </c>
      <c r="F64" s="283" t="s">
        <v>3940</v>
      </c>
      <c r="G64" s="283" t="s">
        <v>3905</v>
      </c>
      <c r="H64" s="283">
        <v>30</v>
      </c>
      <c r="I64" s="283">
        <v>2</v>
      </c>
      <c r="J64" s="283">
        <v>2</v>
      </c>
      <c r="K64" s="283">
        <v>2</v>
      </c>
      <c r="L64" s="283">
        <v>12</v>
      </c>
      <c r="M64" s="283" t="s">
        <v>3930</v>
      </c>
      <c r="N64" s="283">
        <v>38</v>
      </c>
      <c r="O64" s="283">
        <v>12</v>
      </c>
      <c r="P64" s="283">
        <v>12</v>
      </c>
      <c r="Q64" s="283">
        <v>25</v>
      </c>
      <c r="R64" s="283">
        <v>36</v>
      </c>
      <c r="S64" s="283">
        <v>55</v>
      </c>
      <c r="T64" s="283">
        <v>13</v>
      </c>
      <c r="U64" s="283">
        <v>25</v>
      </c>
      <c r="V64" s="283">
        <v>13</v>
      </c>
      <c r="W64" s="283">
        <v>30</v>
      </c>
      <c r="X64" s="283">
        <v>33</v>
      </c>
      <c r="Y64" s="283">
        <v>88</v>
      </c>
      <c r="Z64" s="283">
        <v>53</v>
      </c>
      <c r="AA64" s="283">
        <v>93</v>
      </c>
      <c r="AB64" s="283">
        <v>7</v>
      </c>
      <c r="AC64" s="283">
        <v>37</v>
      </c>
      <c r="AD64" s="283">
        <v>25</v>
      </c>
      <c r="AE64" s="283">
        <v>65</v>
      </c>
      <c r="AF64" s="283">
        <v>0</v>
      </c>
      <c r="AG64" s="283"/>
      <c r="AH64" s="283"/>
      <c r="AI64" s="283"/>
      <c r="AJ64" s="283">
        <v>0</v>
      </c>
      <c r="AK64" s="283">
        <v>0</v>
      </c>
      <c r="AL64" s="283"/>
      <c r="AM64" s="283"/>
      <c r="AN64" s="283"/>
      <c r="AO64" s="283"/>
      <c r="AP64" s="283"/>
      <c r="AQ64" s="283"/>
      <c r="AR64" s="283">
        <v>3</v>
      </c>
      <c r="AS64" s="283" t="s">
        <v>3959</v>
      </c>
      <c r="AT64" s="283" t="s">
        <v>4451</v>
      </c>
      <c r="AU64" s="283"/>
      <c r="AV64" s="283"/>
      <c r="AW64" s="283" t="s">
        <v>4868</v>
      </c>
      <c r="AX64" s="283"/>
      <c r="AY64" s="283">
        <v>15</v>
      </c>
      <c r="AZ64" s="283">
        <v>20</v>
      </c>
      <c r="BA64" s="283">
        <v>0.48</v>
      </c>
      <c r="BB64" s="283">
        <v>0.9</v>
      </c>
      <c r="BC64" s="283">
        <v>0</v>
      </c>
      <c r="BD64" s="283">
        <v>39</v>
      </c>
      <c r="BE64" s="283">
        <v>13</v>
      </c>
      <c r="BF64" s="283">
        <v>0</v>
      </c>
      <c r="BG64" s="283">
        <v>4</v>
      </c>
      <c r="BH64" s="283">
        <v>8</v>
      </c>
      <c r="BI64" s="283">
        <v>6</v>
      </c>
      <c r="BJ64" s="283">
        <v>0</v>
      </c>
      <c r="BK64" s="283">
        <v>3</v>
      </c>
      <c r="BL64" s="283">
        <v>3</v>
      </c>
      <c r="BM64" s="283">
        <v>5</v>
      </c>
      <c r="BN64" s="283">
        <v>0</v>
      </c>
      <c r="BO64" s="283" t="s">
        <v>3904</v>
      </c>
      <c r="BP64" s="283" t="s">
        <v>5001</v>
      </c>
      <c r="BQ64" s="283" t="s">
        <v>5004</v>
      </c>
    </row>
    <row r="65" spans="1:69">
      <c r="A65" s="283">
        <v>11007111</v>
      </c>
      <c r="B65" s="283" t="s">
        <v>224</v>
      </c>
      <c r="C65" s="283">
        <v>4</v>
      </c>
      <c r="D65" s="283" t="s">
        <v>53</v>
      </c>
      <c r="E65" s="283" t="s">
        <v>3957</v>
      </c>
      <c r="F65" s="283" t="s">
        <v>3940</v>
      </c>
      <c r="G65" s="283" t="s">
        <v>3905</v>
      </c>
      <c r="H65" s="283">
        <v>30</v>
      </c>
      <c r="I65" s="283">
        <v>2</v>
      </c>
      <c r="J65" s="283">
        <v>3</v>
      </c>
      <c r="K65" s="283">
        <v>3</v>
      </c>
      <c r="L65" s="283">
        <v>10</v>
      </c>
      <c r="M65" s="283" t="s">
        <v>3930</v>
      </c>
      <c r="N65" s="283">
        <v>38</v>
      </c>
      <c r="O65" s="283">
        <v>12</v>
      </c>
      <c r="P65" s="283">
        <v>12</v>
      </c>
      <c r="Q65" s="283">
        <v>25</v>
      </c>
      <c r="R65" s="283">
        <v>36</v>
      </c>
      <c r="S65" s="283">
        <v>55</v>
      </c>
      <c r="T65" s="283">
        <v>13</v>
      </c>
      <c r="U65" s="283">
        <v>25</v>
      </c>
      <c r="V65" s="283">
        <v>13</v>
      </c>
      <c r="W65" s="283">
        <v>30</v>
      </c>
      <c r="X65" s="283">
        <v>33</v>
      </c>
      <c r="Y65" s="283">
        <v>88</v>
      </c>
      <c r="Z65" s="283">
        <v>53</v>
      </c>
      <c r="AA65" s="283">
        <v>93</v>
      </c>
      <c r="AB65" s="283">
        <v>7</v>
      </c>
      <c r="AC65" s="283">
        <v>37</v>
      </c>
      <c r="AD65" s="283">
        <v>25</v>
      </c>
      <c r="AE65" s="283">
        <v>65</v>
      </c>
      <c r="AF65" s="283">
        <v>0</v>
      </c>
      <c r="AG65" s="283"/>
      <c r="AH65" s="283"/>
      <c r="AI65" s="283"/>
      <c r="AJ65" s="283">
        <v>0</v>
      </c>
      <c r="AK65" s="283">
        <v>0</v>
      </c>
      <c r="AL65" s="283"/>
      <c r="AM65" s="283"/>
      <c r="AN65" s="283"/>
      <c r="AO65" s="283"/>
      <c r="AP65" s="283"/>
      <c r="AQ65" s="283"/>
      <c r="AR65" s="283">
        <v>3</v>
      </c>
      <c r="AS65" s="283" t="s">
        <v>3959</v>
      </c>
      <c r="AT65" s="283" t="s">
        <v>4451</v>
      </c>
      <c r="AU65" s="283"/>
      <c r="AV65" s="283"/>
      <c r="AW65" s="283" t="s">
        <v>4869</v>
      </c>
      <c r="AX65" s="283"/>
      <c r="AY65" s="283">
        <v>15</v>
      </c>
      <c r="AZ65" s="283">
        <v>20</v>
      </c>
      <c r="BA65" s="283">
        <v>0.48</v>
      </c>
      <c r="BB65" s="283">
        <v>0.9</v>
      </c>
      <c r="BC65" s="283">
        <v>0</v>
      </c>
      <c r="BD65" s="283">
        <v>39</v>
      </c>
      <c r="BE65" s="283">
        <v>13</v>
      </c>
      <c r="BF65" s="283">
        <v>0</v>
      </c>
      <c r="BG65" s="283">
        <v>4</v>
      </c>
      <c r="BH65" s="283">
        <v>8</v>
      </c>
      <c r="BI65" s="283">
        <v>6</v>
      </c>
      <c r="BJ65" s="283">
        <v>0</v>
      </c>
      <c r="BK65" s="283">
        <v>3</v>
      </c>
      <c r="BL65" s="283">
        <v>3</v>
      </c>
      <c r="BM65" s="283">
        <v>5</v>
      </c>
      <c r="BN65" s="283">
        <v>0</v>
      </c>
      <c r="BO65" s="283" t="s">
        <v>3904</v>
      </c>
      <c r="BP65" s="283" t="s">
        <v>5001</v>
      </c>
      <c r="BQ65" s="283" t="s">
        <v>5004</v>
      </c>
    </row>
    <row r="66" spans="1:69">
      <c r="A66" s="283">
        <v>11007211</v>
      </c>
      <c r="B66" s="283" t="s">
        <v>604</v>
      </c>
      <c r="C66" s="283">
        <v>4</v>
      </c>
      <c r="D66" s="283" t="s">
        <v>53</v>
      </c>
      <c r="E66" s="283" t="s">
        <v>3957</v>
      </c>
      <c r="F66" s="283" t="s">
        <v>3940</v>
      </c>
      <c r="G66" s="283" t="s">
        <v>3905</v>
      </c>
      <c r="H66" s="283">
        <v>30</v>
      </c>
      <c r="I66" s="283">
        <v>2</v>
      </c>
      <c r="J66" s="283">
        <v>5</v>
      </c>
      <c r="K66" s="283">
        <v>5</v>
      </c>
      <c r="L66" s="283">
        <v>10</v>
      </c>
      <c r="M66" s="283" t="s">
        <v>3930</v>
      </c>
      <c r="N66" s="283">
        <v>38</v>
      </c>
      <c r="O66" s="283">
        <v>12</v>
      </c>
      <c r="P66" s="283">
        <v>15</v>
      </c>
      <c r="Q66" s="283">
        <v>25</v>
      </c>
      <c r="R66" s="283">
        <v>40</v>
      </c>
      <c r="S66" s="283">
        <v>55</v>
      </c>
      <c r="T66" s="283">
        <v>13</v>
      </c>
      <c r="U66" s="283">
        <v>25</v>
      </c>
      <c r="V66" s="283">
        <v>18</v>
      </c>
      <c r="W66" s="283">
        <v>30</v>
      </c>
      <c r="X66" s="283">
        <v>33</v>
      </c>
      <c r="Y66" s="283">
        <v>88</v>
      </c>
      <c r="Z66" s="283">
        <v>53</v>
      </c>
      <c r="AA66" s="283">
        <v>93</v>
      </c>
      <c r="AB66" s="283">
        <v>8</v>
      </c>
      <c r="AC66" s="283">
        <v>38</v>
      </c>
      <c r="AD66" s="283">
        <v>20</v>
      </c>
      <c r="AE66" s="283">
        <v>60</v>
      </c>
      <c r="AF66" s="283">
        <v>0</v>
      </c>
      <c r="AG66" s="283"/>
      <c r="AH66" s="283"/>
      <c r="AI66" s="283"/>
      <c r="AJ66" s="283">
        <v>0</v>
      </c>
      <c r="AK66" s="283">
        <v>0</v>
      </c>
      <c r="AL66" s="283"/>
      <c r="AM66" s="283"/>
      <c r="AN66" s="283"/>
      <c r="AO66" s="283"/>
      <c r="AP66" s="283"/>
      <c r="AQ66" s="283"/>
      <c r="AR66" s="283">
        <v>3</v>
      </c>
      <c r="AS66" s="283" t="s">
        <v>3959</v>
      </c>
      <c r="AT66" s="283" t="s">
        <v>4451</v>
      </c>
      <c r="AU66" s="283"/>
      <c r="AV66" s="283"/>
      <c r="AW66" s="283" t="s">
        <v>5839</v>
      </c>
      <c r="AX66" s="283"/>
      <c r="AY66" s="283">
        <v>15</v>
      </c>
      <c r="AZ66" s="283">
        <v>20</v>
      </c>
      <c r="BA66" s="283">
        <v>0.48</v>
      </c>
      <c r="BB66" s="283">
        <v>0.9</v>
      </c>
      <c r="BC66" s="283">
        <v>0</v>
      </c>
      <c r="BD66" s="283">
        <v>43</v>
      </c>
      <c r="BE66" s="283">
        <v>13</v>
      </c>
      <c r="BF66" s="283">
        <v>0</v>
      </c>
      <c r="BG66" s="283">
        <v>4</v>
      </c>
      <c r="BH66" s="283">
        <v>8</v>
      </c>
      <c r="BI66" s="283">
        <v>6</v>
      </c>
      <c r="BJ66" s="283">
        <v>0</v>
      </c>
      <c r="BK66" s="283">
        <v>3</v>
      </c>
      <c r="BL66" s="283">
        <v>3</v>
      </c>
      <c r="BM66" s="283">
        <v>5</v>
      </c>
      <c r="BN66" s="283">
        <v>0</v>
      </c>
      <c r="BO66" s="283" t="s">
        <v>3904</v>
      </c>
      <c r="BP66" s="283" t="s">
        <v>5001</v>
      </c>
      <c r="BQ66" s="283" t="s">
        <v>5004</v>
      </c>
    </row>
    <row r="67" spans="1:69">
      <c r="A67" s="283">
        <v>11007311</v>
      </c>
      <c r="B67" s="283" t="s">
        <v>225</v>
      </c>
      <c r="C67" s="283">
        <v>3</v>
      </c>
      <c r="D67" s="283" t="s">
        <v>53</v>
      </c>
      <c r="E67" s="283" t="s">
        <v>3957</v>
      </c>
      <c r="F67" s="283" t="s">
        <v>3940</v>
      </c>
      <c r="G67" s="283" t="s">
        <v>3905</v>
      </c>
      <c r="H67" s="283">
        <v>30</v>
      </c>
      <c r="I67" s="283">
        <v>2</v>
      </c>
      <c r="J67" s="283">
        <v>2</v>
      </c>
      <c r="K67" s="283">
        <v>3</v>
      </c>
      <c r="L67" s="283">
        <v>10</v>
      </c>
      <c r="M67" s="283" t="s">
        <v>3930</v>
      </c>
      <c r="N67" s="283">
        <v>38</v>
      </c>
      <c r="O67" s="283">
        <v>12</v>
      </c>
      <c r="P67" s="283">
        <v>12</v>
      </c>
      <c r="Q67" s="283">
        <v>25</v>
      </c>
      <c r="R67" s="283">
        <v>36</v>
      </c>
      <c r="S67" s="283">
        <v>55</v>
      </c>
      <c r="T67" s="283">
        <v>13</v>
      </c>
      <c r="U67" s="283">
        <v>25</v>
      </c>
      <c r="V67" s="283">
        <v>18</v>
      </c>
      <c r="W67" s="283">
        <v>30</v>
      </c>
      <c r="X67" s="283">
        <v>32</v>
      </c>
      <c r="Y67" s="283">
        <v>87</v>
      </c>
      <c r="Z67" s="283">
        <v>53</v>
      </c>
      <c r="AA67" s="283">
        <v>93</v>
      </c>
      <c r="AB67" s="283">
        <v>7</v>
      </c>
      <c r="AC67" s="283">
        <v>37</v>
      </c>
      <c r="AD67" s="283">
        <v>20</v>
      </c>
      <c r="AE67" s="283">
        <v>60</v>
      </c>
      <c r="AF67" s="283">
        <v>0</v>
      </c>
      <c r="AG67" s="283"/>
      <c r="AH67" s="283"/>
      <c r="AI67" s="283"/>
      <c r="AJ67" s="283">
        <v>0</v>
      </c>
      <c r="AK67" s="283">
        <v>0</v>
      </c>
      <c r="AL67" s="283"/>
      <c r="AM67" s="283"/>
      <c r="AN67" s="283"/>
      <c r="AO67" s="283"/>
      <c r="AP67" s="283"/>
      <c r="AQ67" s="283"/>
      <c r="AR67" s="283">
        <v>3</v>
      </c>
      <c r="AS67" s="283" t="s">
        <v>3959</v>
      </c>
      <c r="AT67" s="283" t="s">
        <v>4451</v>
      </c>
      <c r="AU67" s="283"/>
      <c r="AV67" s="283"/>
      <c r="AW67" s="283" t="s">
        <v>4868</v>
      </c>
      <c r="AX67" s="283"/>
      <c r="AY67" s="283">
        <v>15</v>
      </c>
      <c r="AZ67" s="283">
        <v>20</v>
      </c>
      <c r="BA67" s="283">
        <v>0.48</v>
      </c>
      <c r="BB67" s="283">
        <v>0.9</v>
      </c>
      <c r="BC67" s="283">
        <v>0</v>
      </c>
      <c r="BD67" s="283">
        <v>39</v>
      </c>
      <c r="BE67" s="283">
        <v>13</v>
      </c>
      <c r="BF67" s="283">
        <v>0</v>
      </c>
      <c r="BG67" s="283">
        <v>4</v>
      </c>
      <c r="BH67" s="283">
        <v>8</v>
      </c>
      <c r="BI67" s="283">
        <v>6</v>
      </c>
      <c r="BJ67" s="283">
        <v>0</v>
      </c>
      <c r="BK67" s="283">
        <v>3</v>
      </c>
      <c r="BL67" s="283">
        <v>3</v>
      </c>
      <c r="BM67" s="283">
        <v>5</v>
      </c>
      <c r="BN67" s="283">
        <v>0</v>
      </c>
      <c r="BO67" s="283" t="s">
        <v>3904</v>
      </c>
      <c r="BP67" s="283" t="s">
        <v>5001</v>
      </c>
      <c r="BQ67" s="283" t="s">
        <v>5004</v>
      </c>
    </row>
    <row r="68" spans="1:69">
      <c r="A68" s="283">
        <v>11007411</v>
      </c>
      <c r="B68" s="283" t="s">
        <v>226</v>
      </c>
      <c r="C68" s="283">
        <v>4</v>
      </c>
      <c r="D68" s="283" t="s">
        <v>53</v>
      </c>
      <c r="E68" s="283" t="s">
        <v>3957</v>
      </c>
      <c r="F68" s="283" t="s">
        <v>3940</v>
      </c>
      <c r="G68" s="283" t="s">
        <v>3910</v>
      </c>
      <c r="H68" s="283">
        <v>38</v>
      </c>
      <c r="I68" s="283">
        <v>2</v>
      </c>
      <c r="J68" s="283">
        <v>2</v>
      </c>
      <c r="K68" s="283">
        <v>2</v>
      </c>
      <c r="L68" s="283">
        <v>15</v>
      </c>
      <c r="M68" s="283" t="s">
        <v>3930</v>
      </c>
      <c r="N68" s="283">
        <v>38.200000000000003</v>
      </c>
      <c r="O68" s="283">
        <v>12</v>
      </c>
      <c r="P68" s="283">
        <v>13</v>
      </c>
      <c r="Q68" s="283">
        <v>25</v>
      </c>
      <c r="R68" s="283">
        <v>24</v>
      </c>
      <c r="S68" s="283">
        <v>55</v>
      </c>
      <c r="T68" s="283">
        <v>15</v>
      </c>
      <c r="U68" s="283">
        <v>25</v>
      </c>
      <c r="V68" s="283">
        <v>16</v>
      </c>
      <c r="W68" s="283">
        <v>30</v>
      </c>
      <c r="X68" s="283">
        <v>33</v>
      </c>
      <c r="Y68" s="283">
        <v>88</v>
      </c>
      <c r="Z68" s="283">
        <v>48</v>
      </c>
      <c r="AA68" s="283">
        <v>88</v>
      </c>
      <c r="AB68" s="283">
        <v>8</v>
      </c>
      <c r="AC68" s="283">
        <v>33</v>
      </c>
      <c r="AD68" s="283">
        <v>22</v>
      </c>
      <c r="AE68" s="283">
        <v>62</v>
      </c>
      <c r="AF68" s="283">
        <v>0</v>
      </c>
      <c r="AG68" s="283"/>
      <c r="AH68" s="283"/>
      <c r="AI68" s="283"/>
      <c r="AJ68" s="283">
        <v>0</v>
      </c>
      <c r="AK68" s="283">
        <v>0</v>
      </c>
      <c r="AL68" s="283"/>
      <c r="AM68" s="283"/>
      <c r="AN68" s="283"/>
      <c r="AO68" s="283"/>
      <c r="AP68" s="283"/>
      <c r="AQ68" s="283"/>
      <c r="AR68" s="283">
        <v>3</v>
      </c>
      <c r="AS68" s="283" t="s">
        <v>3962</v>
      </c>
      <c r="AT68" s="283" t="s">
        <v>4420</v>
      </c>
      <c r="AU68" s="283"/>
      <c r="AV68" s="283"/>
      <c r="AW68" s="283" t="s">
        <v>5888</v>
      </c>
      <c r="AX68" s="283"/>
      <c r="AY68" s="283">
        <v>10</v>
      </c>
      <c r="AZ68" s="283">
        <v>20</v>
      </c>
      <c r="BA68" s="283">
        <v>0.48</v>
      </c>
      <c r="BB68" s="283">
        <v>0.99</v>
      </c>
      <c r="BC68" s="283">
        <v>0</v>
      </c>
      <c r="BD68" s="283">
        <v>24</v>
      </c>
      <c r="BE68" s="283">
        <v>17</v>
      </c>
      <c r="BF68" s="283">
        <v>0</v>
      </c>
      <c r="BG68" s="283">
        <v>4</v>
      </c>
      <c r="BH68" s="283">
        <v>8</v>
      </c>
      <c r="BI68" s="283">
        <v>6</v>
      </c>
      <c r="BJ68" s="283">
        <v>0</v>
      </c>
      <c r="BK68" s="283">
        <v>2</v>
      </c>
      <c r="BL68" s="283">
        <v>7</v>
      </c>
      <c r="BM68" s="283">
        <v>3</v>
      </c>
      <c r="BN68" s="283">
        <v>2</v>
      </c>
      <c r="BO68" s="283" t="s">
        <v>3904</v>
      </c>
      <c r="BP68" s="283" t="s">
        <v>5001</v>
      </c>
      <c r="BQ68" s="283" t="s">
        <v>5004</v>
      </c>
    </row>
    <row r="69" spans="1:69">
      <c r="A69" s="283">
        <v>11007511</v>
      </c>
      <c r="B69" s="283" t="s">
        <v>227</v>
      </c>
      <c r="C69" s="283">
        <v>4</v>
      </c>
      <c r="D69" s="283" t="s">
        <v>53</v>
      </c>
      <c r="E69" s="283" t="s">
        <v>3957</v>
      </c>
      <c r="F69" s="283" t="s">
        <v>3940</v>
      </c>
      <c r="G69" s="283" t="s">
        <v>3910</v>
      </c>
      <c r="H69" s="283">
        <v>38</v>
      </c>
      <c r="I69" s="283">
        <v>2</v>
      </c>
      <c r="J69" s="283">
        <v>2</v>
      </c>
      <c r="K69" s="283">
        <v>3</v>
      </c>
      <c r="L69" s="283">
        <v>10</v>
      </c>
      <c r="M69" s="283" t="s">
        <v>3930</v>
      </c>
      <c r="N69" s="283">
        <v>38.200000000000003</v>
      </c>
      <c r="O69" s="283">
        <v>12</v>
      </c>
      <c r="P69" s="283">
        <v>13</v>
      </c>
      <c r="Q69" s="283">
        <v>25</v>
      </c>
      <c r="R69" s="283">
        <v>24</v>
      </c>
      <c r="S69" s="283">
        <v>55</v>
      </c>
      <c r="T69" s="283">
        <v>15</v>
      </c>
      <c r="U69" s="283">
        <v>25</v>
      </c>
      <c r="V69" s="283">
        <v>16</v>
      </c>
      <c r="W69" s="283">
        <v>30</v>
      </c>
      <c r="X69" s="283">
        <v>33</v>
      </c>
      <c r="Y69" s="283">
        <v>88</v>
      </c>
      <c r="Z69" s="283">
        <v>48</v>
      </c>
      <c r="AA69" s="283">
        <v>88</v>
      </c>
      <c r="AB69" s="283">
        <v>6</v>
      </c>
      <c r="AC69" s="283">
        <v>31</v>
      </c>
      <c r="AD69" s="283">
        <v>22</v>
      </c>
      <c r="AE69" s="283">
        <v>62</v>
      </c>
      <c r="AF69" s="283">
        <v>0</v>
      </c>
      <c r="AG69" s="283"/>
      <c r="AH69" s="283"/>
      <c r="AI69" s="283"/>
      <c r="AJ69" s="283">
        <v>0</v>
      </c>
      <c r="AK69" s="283">
        <v>0</v>
      </c>
      <c r="AL69" s="283"/>
      <c r="AM69" s="283"/>
      <c r="AN69" s="283"/>
      <c r="AO69" s="283"/>
      <c r="AP69" s="283"/>
      <c r="AQ69" s="283"/>
      <c r="AR69" s="283">
        <v>3</v>
      </c>
      <c r="AS69" s="283" t="s">
        <v>3962</v>
      </c>
      <c r="AT69" s="283" t="s">
        <v>4420</v>
      </c>
      <c r="AU69" s="283"/>
      <c r="AV69" s="283"/>
      <c r="AW69" s="283" t="s">
        <v>4867</v>
      </c>
      <c r="AX69" s="283" t="s">
        <v>5786</v>
      </c>
      <c r="AY69" s="283">
        <v>10</v>
      </c>
      <c r="AZ69" s="283">
        <v>20</v>
      </c>
      <c r="BA69" s="283">
        <v>0.48</v>
      </c>
      <c r="BB69" s="283">
        <v>0.99</v>
      </c>
      <c r="BC69" s="283">
        <v>0</v>
      </c>
      <c r="BD69" s="283">
        <v>24</v>
      </c>
      <c r="BE69" s="283">
        <v>17</v>
      </c>
      <c r="BF69" s="283">
        <v>0</v>
      </c>
      <c r="BG69" s="283">
        <v>4</v>
      </c>
      <c r="BH69" s="283">
        <v>8</v>
      </c>
      <c r="BI69" s="283">
        <v>6</v>
      </c>
      <c r="BJ69" s="283">
        <v>0</v>
      </c>
      <c r="BK69" s="283">
        <v>2</v>
      </c>
      <c r="BL69" s="283">
        <v>7</v>
      </c>
      <c r="BM69" s="283">
        <v>3</v>
      </c>
      <c r="BN69" s="283">
        <v>2</v>
      </c>
      <c r="BO69" s="283" t="s">
        <v>3904</v>
      </c>
      <c r="BP69" s="283" t="s">
        <v>5001</v>
      </c>
      <c r="BQ69" s="283" t="s">
        <v>5004</v>
      </c>
    </row>
    <row r="70" spans="1:69">
      <c r="A70" s="283">
        <v>11007611</v>
      </c>
      <c r="B70" s="283" t="s">
        <v>3964</v>
      </c>
      <c r="C70" s="283">
        <v>3</v>
      </c>
      <c r="D70" s="283" t="s">
        <v>53</v>
      </c>
      <c r="E70" s="283" t="s">
        <v>3957</v>
      </c>
      <c r="F70" s="283" t="s">
        <v>3940</v>
      </c>
      <c r="G70" s="283" t="s">
        <v>3910</v>
      </c>
      <c r="H70" s="283">
        <v>40</v>
      </c>
      <c r="I70" s="283">
        <v>0</v>
      </c>
      <c r="J70" s="283">
        <v>3</v>
      </c>
      <c r="K70" s="283">
        <v>3</v>
      </c>
      <c r="L70" s="283">
        <v>10</v>
      </c>
      <c r="M70" s="283" t="s">
        <v>3930</v>
      </c>
      <c r="N70" s="283">
        <v>38.5</v>
      </c>
      <c r="O70" s="283">
        <v>12</v>
      </c>
      <c r="P70" s="283">
        <v>15</v>
      </c>
      <c r="Q70" s="283">
        <v>25</v>
      </c>
      <c r="R70" s="283">
        <v>26</v>
      </c>
      <c r="S70" s="283">
        <v>55</v>
      </c>
      <c r="T70" s="283">
        <v>16</v>
      </c>
      <c r="U70" s="283">
        <v>25</v>
      </c>
      <c r="V70" s="283">
        <v>15</v>
      </c>
      <c r="W70" s="283">
        <v>30</v>
      </c>
      <c r="X70" s="283">
        <v>33</v>
      </c>
      <c r="Y70" s="283">
        <v>88</v>
      </c>
      <c r="Z70" s="283">
        <v>48</v>
      </c>
      <c r="AA70" s="283">
        <v>88</v>
      </c>
      <c r="AB70" s="283">
        <v>8</v>
      </c>
      <c r="AC70" s="283">
        <v>33</v>
      </c>
      <c r="AD70" s="283">
        <v>22</v>
      </c>
      <c r="AE70" s="283">
        <v>62</v>
      </c>
      <c r="AF70" s="283">
        <v>0</v>
      </c>
      <c r="AG70" s="283"/>
      <c r="AH70" s="283"/>
      <c r="AI70" s="283"/>
      <c r="AJ70" s="283">
        <v>0</v>
      </c>
      <c r="AK70" s="283">
        <v>0</v>
      </c>
      <c r="AL70" s="283"/>
      <c r="AM70" s="283"/>
      <c r="AN70" s="283"/>
      <c r="AO70" s="283"/>
      <c r="AP70" s="283"/>
      <c r="AQ70" s="283"/>
      <c r="AR70" s="283">
        <v>3</v>
      </c>
      <c r="AS70" s="283" t="s">
        <v>3962</v>
      </c>
      <c r="AT70" s="283"/>
      <c r="AU70" s="283"/>
      <c r="AV70" s="283"/>
      <c r="AW70" s="283" t="s">
        <v>4866</v>
      </c>
      <c r="AX70" s="283"/>
      <c r="AY70" s="283">
        <v>10</v>
      </c>
      <c r="AZ70" s="283">
        <v>20</v>
      </c>
      <c r="BA70" s="283">
        <v>0.48</v>
      </c>
      <c r="BB70" s="283">
        <v>0.99</v>
      </c>
      <c r="BC70" s="283">
        <v>0</v>
      </c>
      <c r="BD70" s="283">
        <v>26</v>
      </c>
      <c r="BE70" s="283">
        <v>18</v>
      </c>
      <c r="BF70" s="283">
        <v>0</v>
      </c>
      <c r="BG70" s="283">
        <v>4</v>
      </c>
      <c r="BH70" s="283">
        <v>8</v>
      </c>
      <c r="BI70" s="283">
        <v>6</v>
      </c>
      <c r="BJ70" s="283">
        <v>0</v>
      </c>
      <c r="BK70" s="283">
        <v>0</v>
      </c>
      <c r="BL70" s="283">
        <v>1</v>
      </c>
      <c r="BM70" s="283">
        <v>1</v>
      </c>
      <c r="BN70" s="283">
        <v>0</v>
      </c>
      <c r="BO70" s="283" t="s">
        <v>3904</v>
      </c>
      <c r="BP70" s="283" t="s">
        <v>5001</v>
      </c>
      <c r="BQ70" s="283" t="s">
        <v>5004</v>
      </c>
    </row>
    <row r="71" spans="1:69">
      <c r="A71" s="283">
        <v>11007711</v>
      </c>
      <c r="B71" s="283" t="s">
        <v>3965</v>
      </c>
      <c r="C71" s="283">
        <v>3</v>
      </c>
      <c r="D71" s="283" t="s">
        <v>53</v>
      </c>
      <c r="E71" s="283" t="s">
        <v>3957</v>
      </c>
      <c r="F71" s="283" t="s">
        <v>3940</v>
      </c>
      <c r="G71" s="283" t="s">
        <v>3910</v>
      </c>
      <c r="H71" s="283">
        <v>40</v>
      </c>
      <c r="I71" s="283">
        <v>0</v>
      </c>
      <c r="J71" s="283">
        <v>2</v>
      </c>
      <c r="K71" s="283">
        <v>3</v>
      </c>
      <c r="L71" s="283">
        <v>10</v>
      </c>
      <c r="M71" s="283" t="s">
        <v>3930</v>
      </c>
      <c r="N71" s="283">
        <v>38.5</v>
      </c>
      <c r="O71" s="283">
        <v>12</v>
      </c>
      <c r="P71" s="283">
        <v>15</v>
      </c>
      <c r="Q71" s="283">
        <v>25</v>
      </c>
      <c r="R71" s="283">
        <v>26</v>
      </c>
      <c r="S71" s="283">
        <v>55</v>
      </c>
      <c r="T71" s="283">
        <v>16</v>
      </c>
      <c r="U71" s="283">
        <v>25</v>
      </c>
      <c r="V71" s="283">
        <v>17</v>
      </c>
      <c r="W71" s="283">
        <v>30</v>
      </c>
      <c r="X71" s="283">
        <v>33</v>
      </c>
      <c r="Y71" s="283">
        <v>88</v>
      </c>
      <c r="Z71" s="283">
        <v>48</v>
      </c>
      <c r="AA71" s="283">
        <v>88</v>
      </c>
      <c r="AB71" s="283">
        <v>8</v>
      </c>
      <c r="AC71" s="283">
        <v>33</v>
      </c>
      <c r="AD71" s="283">
        <v>22</v>
      </c>
      <c r="AE71" s="283">
        <v>62</v>
      </c>
      <c r="AF71" s="283">
        <v>0</v>
      </c>
      <c r="AG71" s="283"/>
      <c r="AH71" s="283"/>
      <c r="AI71" s="283"/>
      <c r="AJ71" s="283">
        <v>0</v>
      </c>
      <c r="AK71" s="283">
        <v>0</v>
      </c>
      <c r="AL71" s="283"/>
      <c r="AM71" s="283"/>
      <c r="AN71" s="283"/>
      <c r="AO71" s="283"/>
      <c r="AP71" s="283"/>
      <c r="AQ71" s="283"/>
      <c r="AR71" s="283">
        <v>3</v>
      </c>
      <c r="AS71" s="283" t="s">
        <v>3962</v>
      </c>
      <c r="AT71" s="283" t="s">
        <v>4420</v>
      </c>
      <c r="AU71" s="283"/>
      <c r="AV71" s="283"/>
      <c r="AW71" s="283" t="s">
        <v>4865</v>
      </c>
      <c r="AX71" s="283"/>
      <c r="AY71" s="283">
        <v>10</v>
      </c>
      <c r="AZ71" s="283">
        <v>20</v>
      </c>
      <c r="BA71" s="283">
        <v>0.48</v>
      </c>
      <c r="BB71" s="283">
        <v>0.99</v>
      </c>
      <c r="BC71" s="283">
        <v>0</v>
      </c>
      <c r="BD71" s="283">
        <v>26</v>
      </c>
      <c r="BE71" s="283">
        <v>18</v>
      </c>
      <c r="BF71" s="283">
        <v>0</v>
      </c>
      <c r="BG71" s="283">
        <v>4</v>
      </c>
      <c r="BH71" s="283">
        <v>8</v>
      </c>
      <c r="BI71" s="283">
        <v>6</v>
      </c>
      <c r="BJ71" s="283">
        <v>0</v>
      </c>
      <c r="BK71" s="283">
        <v>2</v>
      </c>
      <c r="BL71" s="283">
        <v>7</v>
      </c>
      <c r="BM71" s="283">
        <v>3</v>
      </c>
      <c r="BN71" s="283">
        <v>2</v>
      </c>
      <c r="BO71" s="283" t="s">
        <v>3904</v>
      </c>
      <c r="BP71" s="283" t="s">
        <v>5001</v>
      </c>
      <c r="BQ71" s="283" t="s">
        <v>5004</v>
      </c>
    </row>
    <row r="72" spans="1:69">
      <c r="A72" s="283">
        <v>11008011</v>
      </c>
      <c r="B72" s="283" t="s">
        <v>230</v>
      </c>
      <c r="C72" s="283">
        <v>4</v>
      </c>
      <c r="D72" s="283" t="s">
        <v>53</v>
      </c>
      <c r="E72" s="283" t="s">
        <v>3957</v>
      </c>
      <c r="F72" s="283" t="s">
        <v>3940</v>
      </c>
      <c r="G72" s="283" t="s">
        <v>3910</v>
      </c>
      <c r="H72" s="283">
        <v>42</v>
      </c>
      <c r="I72" s="283">
        <v>2</v>
      </c>
      <c r="J72" s="283">
        <v>2</v>
      </c>
      <c r="K72" s="283">
        <v>2</v>
      </c>
      <c r="L72" s="283">
        <v>10</v>
      </c>
      <c r="M72" s="283" t="s">
        <v>3930</v>
      </c>
      <c r="N72" s="283">
        <v>36</v>
      </c>
      <c r="O72" s="283">
        <v>12</v>
      </c>
      <c r="P72" s="283">
        <v>15</v>
      </c>
      <c r="Q72" s="283">
        <v>25</v>
      </c>
      <c r="R72" s="283">
        <v>24</v>
      </c>
      <c r="S72" s="283">
        <v>55</v>
      </c>
      <c r="T72" s="283">
        <v>18</v>
      </c>
      <c r="U72" s="283">
        <v>25</v>
      </c>
      <c r="V72" s="283">
        <v>16</v>
      </c>
      <c r="W72" s="283">
        <v>30</v>
      </c>
      <c r="X72" s="283">
        <v>33</v>
      </c>
      <c r="Y72" s="283">
        <v>88</v>
      </c>
      <c r="Z72" s="283">
        <v>46</v>
      </c>
      <c r="AA72" s="283">
        <v>86</v>
      </c>
      <c r="AB72" s="283">
        <v>6</v>
      </c>
      <c r="AC72" s="283">
        <v>31</v>
      </c>
      <c r="AD72" s="283">
        <v>22</v>
      </c>
      <c r="AE72" s="283">
        <v>62</v>
      </c>
      <c r="AF72" s="283">
        <v>0</v>
      </c>
      <c r="AG72" s="283"/>
      <c r="AH72" s="283"/>
      <c r="AI72" s="283"/>
      <c r="AJ72" s="283">
        <v>0</v>
      </c>
      <c r="AK72" s="283">
        <v>0</v>
      </c>
      <c r="AL72" s="283"/>
      <c r="AM72" s="283"/>
      <c r="AN72" s="283"/>
      <c r="AO72" s="283"/>
      <c r="AP72" s="283"/>
      <c r="AQ72" s="283"/>
      <c r="AR72" s="283">
        <v>3</v>
      </c>
      <c r="AS72" s="283" t="s">
        <v>3912</v>
      </c>
      <c r="AT72" s="283" t="s">
        <v>3963</v>
      </c>
      <c r="AU72" s="283" t="s">
        <v>4466</v>
      </c>
      <c r="AV72" s="283"/>
      <c r="AW72" s="283" t="s">
        <v>4864</v>
      </c>
      <c r="AX72" s="283"/>
      <c r="AY72" s="283">
        <v>10</v>
      </c>
      <c r="AZ72" s="283">
        <v>20</v>
      </c>
      <c r="BA72" s="283">
        <v>0.48</v>
      </c>
      <c r="BB72" s="283">
        <v>0.99</v>
      </c>
      <c r="BC72" s="283">
        <v>0</v>
      </c>
      <c r="BD72" s="283">
        <v>24</v>
      </c>
      <c r="BE72" s="283">
        <v>20</v>
      </c>
      <c r="BF72" s="283">
        <v>0</v>
      </c>
      <c r="BG72" s="283">
        <v>4</v>
      </c>
      <c r="BH72" s="283">
        <v>8</v>
      </c>
      <c r="BI72" s="283">
        <v>6</v>
      </c>
      <c r="BJ72" s="283">
        <v>0</v>
      </c>
      <c r="BK72" s="283">
        <v>21</v>
      </c>
      <c r="BL72" s="283">
        <v>3</v>
      </c>
      <c r="BM72" s="283">
        <v>25</v>
      </c>
      <c r="BN72" s="283">
        <v>10</v>
      </c>
      <c r="BO72" s="283" t="s">
        <v>3904</v>
      </c>
      <c r="BP72" s="283" t="s">
        <v>5001</v>
      </c>
      <c r="BQ72" s="283" t="s">
        <v>5004</v>
      </c>
    </row>
    <row r="73" spans="1:69">
      <c r="A73" s="283">
        <v>11008111</v>
      </c>
      <c r="B73" s="283" t="s">
        <v>610</v>
      </c>
      <c r="C73" s="283">
        <v>4</v>
      </c>
      <c r="D73" s="283" t="s">
        <v>53</v>
      </c>
      <c r="E73" s="283" t="s">
        <v>3957</v>
      </c>
      <c r="F73" s="283" t="s">
        <v>3940</v>
      </c>
      <c r="G73" s="283" t="s">
        <v>3898</v>
      </c>
      <c r="H73" s="283">
        <v>28</v>
      </c>
      <c r="I73" s="283">
        <v>0</v>
      </c>
      <c r="J73" s="283">
        <v>3</v>
      </c>
      <c r="K73" s="283">
        <v>5</v>
      </c>
      <c r="L73" s="283">
        <v>13</v>
      </c>
      <c r="M73" s="283" t="s">
        <v>3930</v>
      </c>
      <c r="N73" s="283">
        <v>20</v>
      </c>
      <c r="O73" s="283">
        <v>12</v>
      </c>
      <c r="P73" s="283">
        <v>12</v>
      </c>
      <c r="Q73" s="283">
        <v>25</v>
      </c>
      <c r="R73" s="283">
        <v>10</v>
      </c>
      <c r="S73" s="283">
        <v>55</v>
      </c>
      <c r="T73" s="283">
        <v>8</v>
      </c>
      <c r="U73" s="283">
        <v>25</v>
      </c>
      <c r="V73" s="283">
        <v>30</v>
      </c>
      <c r="W73" s="283">
        <v>30</v>
      </c>
      <c r="X73" s="283">
        <v>33</v>
      </c>
      <c r="Y73" s="283">
        <v>88</v>
      </c>
      <c r="Z73" s="283">
        <v>43</v>
      </c>
      <c r="AA73" s="283">
        <v>83</v>
      </c>
      <c r="AB73" s="283">
        <v>7</v>
      </c>
      <c r="AC73" s="283">
        <v>32</v>
      </c>
      <c r="AD73" s="283">
        <v>50</v>
      </c>
      <c r="AE73" s="283">
        <v>90</v>
      </c>
      <c r="AF73" s="283">
        <v>0</v>
      </c>
      <c r="AG73" s="283"/>
      <c r="AH73" s="283"/>
      <c r="AI73" s="283"/>
      <c r="AJ73" s="283">
        <v>0</v>
      </c>
      <c r="AK73" s="283">
        <v>0</v>
      </c>
      <c r="AL73" s="283"/>
      <c r="AM73" s="283"/>
      <c r="AN73" s="283"/>
      <c r="AO73" s="283"/>
      <c r="AP73" s="283"/>
      <c r="AQ73" s="283"/>
      <c r="AR73" s="283">
        <v>3</v>
      </c>
      <c r="AS73" s="283" t="s">
        <v>4313</v>
      </c>
      <c r="AT73" s="283"/>
      <c r="AU73" s="283"/>
      <c r="AV73" s="283"/>
      <c r="AW73" s="283" t="s">
        <v>4863</v>
      </c>
      <c r="AX73" s="283"/>
      <c r="AY73" s="283">
        <v>10</v>
      </c>
      <c r="AZ73" s="283">
        <v>25</v>
      </c>
      <c r="BA73" s="283">
        <v>0.48</v>
      </c>
      <c r="BB73" s="283">
        <v>0.9</v>
      </c>
      <c r="BC73" s="283">
        <v>3</v>
      </c>
      <c r="BD73" s="283">
        <v>10</v>
      </c>
      <c r="BE73" s="283">
        <v>8</v>
      </c>
      <c r="BF73" s="283">
        <v>0</v>
      </c>
      <c r="BG73" s="283">
        <v>4</v>
      </c>
      <c r="BH73" s="283">
        <v>8</v>
      </c>
      <c r="BI73" s="283">
        <v>6</v>
      </c>
      <c r="BJ73" s="283">
        <v>0</v>
      </c>
      <c r="BK73" s="283">
        <v>0</v>
      </c>
      <c r="BL73" s="283">
        <v>8</v>
      </c>
      <c r="BM73" s="283">
        <v>2</v>
      </c>
      <c r="BN73" s="283">
        <v>7</v>
      </c>
      <c r="BO73" s="283" t="s">
        <v>3904</v>
      </c>
      <c r="BP73" s="283" t="s">
        <v>5001</v>
      </c>
      <c r="BQ73" s="283" t="s">
        <v>5004</v>
      </c>
    </row>
    <row r="74" spans="1:69">
      <c r="A74" s="283">
        <v>11008211</v>
      </c>
      <c r="B74" s="283" t="s">
        <v>231</v>
      </c>
      <c r="C74" s="283">
        <v>4</v>
      </c>
      <c r="D74" s="283" t="s">
        <v>53</v>
      </c>
      <c r="E74" s="283" t="s">
        <v>3957</v>
      </c>
      <c r="F74" s="283" t="s">
        <v>3940</v>
      </c>
      <c r="G74" s="283" t="s">
        <v>3898</v>
      </c>
      <c r="H74" s="283">
        <v>29</v>
      </c>
      <c r="I74" s="283">
        <v>-1</v>
      </c>
      <c r="J74" s="283">
        <v>3</v>
      </c>
      <c r="K74" s="283">
        <v>3</v>
      </c>
      <c r="L74" s="283">
        <v>8</v>
      </c>
      <c r="M74" s="283" t="s">
        <v>3930</v>
      </c>
      <c r="N74" s="283">
        <v>36</v>
      </c>
      <c r="O74" s="283">
        <v>12</v>
      </c>
      <c r="P74" s="283">
        <v>13</v>
      </c>
      <c r="Q74" s="283">
        <v>25</v>
      </c>
      <c r="R74" s="283">
        <v>24</v>
      </c>
      <c r="S74" s="283">
        <v>55</v>
      </c>
      <c r="T74" s="283">
        <v>17</v>
      </c>
      <c r="U74" s="283">
        <v>30</v>
      </c>
      <c r="V74" s="283">
        <v>20</v>
      </c>
      <c r="W74" s="283">
        <v>30</v>
      </c>
      <c r="X74" s="283">
        <v>33</v>
      </c>
      <c r="Y74" s="283">
        <v>88</v>
      </c>
      <c r="Z74" s="283">
        <v>46</v>
      </c>
      <c r="AA74" s="283">
        <v>86</v>
      </c>
      <c r="AB74" s="283">
        <v>7</v>
      </c>
      <c r="AC74" s="283">
        <v>32</v>
      </c>
      <c r="AD74" s="283">
        <v>33</v>
      </c>
      <c r="AE74" s="283">
        <v>73</v>
      </c>
      <c r="AF74" s="283">
        <v>0</v>
      </c>
      <c r="AG74" s="283"/>
      <c r="AH74" s="283"/>
      <c r="AI74" s="283"/>
      <c r="AJ74" s="283">
        <v>0</v>
      </c>
      <c r="AK74" s="283">
        <v>0</v>
      </c>
      <c r="AL74" s="283"/>
      <c r="AM74" s="283"/>
      <c r="AN74" s="283"/>
      <c r="AO74" s="283"/>
      <c r="AP74" s="283"/>
      <c r="AQ74" s="283"/>
      <c r="AR74" s="283">
        <v>3</v>
      </c>
      <c r="AS74" s="283" t="s">
        <v>3734</v>
      </c>
      <c r="AT74" s="283" t="s">
        <v>4431</v>
      </c>
      <c r="AU74" s="283"/>
      <c r="AV74" s="283"/>
      <c r="AW74" s="283" t="s">
        <v>4862</v>
      </c>
      <c r="AX74" s="283" t="s">
        <v>5787</v>
      </c>
      <c r="AY74" s="283">
        <v>10</v>
      </c>
      <c r="AZ74" s="283">
        <v>25</v>
      </c>
      <c r="BA74" s="283">
        <v>0.48</v>
      </c>
      <c r="BB74" s="283">
        <v>0.9</v>
      </c>
      <c r="BC74" s="283">
        <v>3</v>
      </c>
      <c r="BD74" s="283">
        <v>24</v>
      </c>
      <c r="BE74" s="283">
        <v>17</v>
      </c>
      <c r="BF74" s="283">
        <v>0</v>
      </c>
      <c r="BG74" s="283">
        <v>4</v>
      </c>
      <c r="BH74" s="283">
        <v>8</v>
      </c>
      <c r="BI74" s="283">
        <v>6</v>
      </c>
      <c r="BJ74" s="283">
        <v>0</v>
      </c>
      <c r="BK74" s="283">
        <v>6</v>
      </c>
      <c r="BL74" s="283">
        <v>5</v>
      </c>
      <c r="BM74" s="283">
        <v>10</v>
      </c>
      <c r="BN74" s="283">
        <v>2</v>
      </c>
      <c r="BO74" s="283" t="s">
        <v>3904</v>
      </c>
      <c r="BP74" s="283" t="s">
        <v>5001</v>
      </c>
      <c r="BQ74" s="283" t="s">
        <v>5004</v>
      </c>
    </row>
    <row r="75" spans="1:69">
      <c r="A75" s="283">
        <v>11008311</v>
      </c>
      <c r="B75" s="283" t="s">
        <v>232</v>
      </c>
      <c r="C75" s="283">
        <v>3</v>
      </c>
      <c r="D75" s="283" t="s">
        <v>53</v>
      </c>
      <c r="E75" s="283" t="s">
        <v>3957</v>
      </c>
      <c r="F75" s="283" t="s">
        <v>3940</v>
      </c>
      <c r="G75" s="283" t="s">
        <v>3898</v>
      </c>
      <c r="H75" s="283">
        <v>29</v>
      </c>
      <c r="I75" s="283">
        <v>-1</v>
      </c>
      <c r="J75" s="283">
        <v>2</v>
      </c>
      <c r="K75" s="283">
        <v>2</v>
      </c>
      <c r="L75" s="283">
        <v>15</v>
      </c>
      <c r="M75" s="283" t="s">
        <v>3930</v>
      </c>
      <c r="N75" s="283">
        <v>36</v>
      </c>
      <c r="O75" s="283">
        <v>12</v>
      </c>
      <c r="P75" s="283">
        <v>15</v>
      </c>
      <c r="Q75" s="283">
        <v>25</v>
      </c>
      <c r="R75" s="283">
        <v>24</v>
      </c>
      <c r="S75" s="283">
        <v>55</v>
      </c>
      <c r="T75" s="283">
        <v>12</v>
      </c>
      <c r="U75" s="283">
        <v>25</v>
      </c>
      <c r="V75" s="283">
        <v>25</v>
      </c>
      <c r="W75" s="283">
        <v>30</v>
      </c>
      <c r="X75" s="283">
        <v>32</v>
      </c>
      <c r="Y75" s="283">
        <v>87</v>
      </c>
      <c r="Z75" s="283">
        <v>46</v>
      </c>
      <c r="AA75" s="283">
        <v>86</v>
      </c>
      <c r="AB75" s="283">
        <v>7</v>
      </c>
      <c r="AC75" s="283">
        <v>32</v>
      </c>
      <c r="AD75" s="283">
        <v>33</v>
      </c>
      <c r="AE75" s="283">
        <v>73</v>
      </c>
      <c r="AF75" s="283">
        <v>0</v>
      </c>
      <c r="AG75" s="283"/>
      <c r="AH75" s="283"/>
      <c r="AI75" s="283"/>
      <c r="AJ75" s="283">
        <v>0</v>
      </c>
      <c r="AK75" s="283">
        <v>0</v>
      </c>
      <c r="AL75" s="283"/>
      <c r="AM75" s="283"/>
      <c r="AN75" s="283"/>
      <c r="AO75" s="283"/>
      <c r="AP75" s="283"/>
      <c r="AQ75" s="283"/>
      <c r="AR75" s="283">
        <v>3</v>
      </c>
      <c r="AS75" s="283" t="s">
        <v>3967</v>
      </c>
      <c r="AT75" s="283" t="s">
        <v>4428</v>
      </c>
      <c r="AU75" s="283"/>
      <c r="AV75" s="283"/>
      <c r="AW75" s="283" t="s">
        <v>4861</v>
      </c>
      <c r="AX75" s="283"/>
      <c r="AY75" s="283">
        <v>10</v>
      </c>
      <c r="AZ75" s="283">
        <v>25</v>
      </c>
      <c r="BA75" s="283">
        <v>0.48</v>
      </c>
      <c r="BB75" s="283">
        <v>0.9</v>
      </c>
      <c r="BC75" s="283">
        <v>3</v>
      </c>
      <c r="BD75" s="283">
        <v>24</v>
      </c>
      <c r="BE75" s="283">
        <v>12</v>
      </c>
      <c r="BF75" s="283">
        <v>0</v>
      </c>
      <c r="BG75" s="283">
        <v>4</v>
      </c>
      <c r="BH75" s="283">
        <v>8</v>
      </c>
      <c r="BI75" s="283">
        <v>6</v>
      </c>
      <c r="BJ75" s="283">
        <v>0</v>
      </c>
      <c r="BK75" s="283">
        <v>0</v>
      </c>
      <c r="BL75" s="283">
        <v>6</v>
      </c>
      <c r="BM75" s="283">
        <v>4</v>
      </c>
      <c r="BN75" s="283">
        <v>5</v>
      </c>
      <c r="BO75" s="283" t="s">
        <v>3904</v>
      </c>
      <c r="BP75" s="283" t="s">
        <v>5001</v>
      </c>
      <c r="BQ75" s="283" t="s">
        <v>5004</v>
      </c>
    </row>
    <row r="76" spans="1:69">
      <c r="A76" s="283">
        <v>11008411</v>
      </c>
      <c r="B76" s="283" t="s">
        <v>233</v>
      </c>
      <c r="C76" s="283">
        <v>3</v>
      </c>
      <c r="D76" s="283" t="s">
        <v>53</v>
      </c>
      <c r="E76" s="283" t="s">
        <v>3957</v>
      </c>
      <c r="F76" s="283" t="s">
        <v>3940</v>
      </c>
      <c r="G76" s="283" t="s">
        <v>3898</v>
      </c>
      <c r="H76" s="283">
        <v>29</v>
      </c>
      <c r="I76" s="283">
        <v>-1</v>
      </c>
      <c r="J76" s="283">
        <v>2</v>
      </c>
      <c r="K76" s="283">
        <v>2</v>
      </c>
      <c r="L76" s="283">
        <v>10</v>
      </c>
      <c r="M76" s="283" t="s">
        <v>3930</v>
      </c>
      <c r="N76" s="283">
        <v>36</v>
      </c>
      <c r="O76" s="283">
        <v>12</v>
      </c>
      <c r="P76" s="283">
        <v>15</v>
      </c>
      <c r="Q76" s="283">
        <v>25</v>
      </c>
      <c r="R76" s="283">
        <v>24</v>
      </c>
      <c r="S76" s="283">
        <v>55</v>
      </c>
      <c r="T76" s="283">
        <v>12</v>
      </c>
      <c r="U76" s="283">
        <v>25</v>
      </c>
      <c r="V76" s="283">
        <v>25</v>
      </c>
      <c r="W76" s="283">
        <v>30</v>
      </c>
      <c r="X76" s="283">
        <v>32</v>
      </c>
      <c r="Y76" s="283">
        <v>87</v>
      </c>
      <c r="Z76" s="283">
        <v>47</v>
      </c>
      <c r="AA76" s="283">
        <v>87</v>
      </c>
      <c r="AB76" s="283">
        <v>7</v>
      </c>
      <c r="AC76" s="283">
        <v>32</v>
      </c>
      <c r="AD76" s="283">
        <v>33</v>
      </c>
      <c r="AE76" s="283">
        <v>73</v>
      </c>
      <c r="AF76" s="283">
        <v>0</v>
      </c>
      <c r="AG76" s="283"/>
      <c r="AH76" s="283"/>
      <c r="AI76" s="283"/>
      <c r="AJ76" s="283">
        <v>0</v>
      </c>
      <c r="AK76" s="283">
        <v>0</v>
      </c>
      <c r="AL76" s="283"/>
      <c r="AM76" s="283"/>
      <c r="AN76" s="283"/>
      <c r="AO76" s="283"/>
      <c r="AP76" s="283"/>
      <c r="AQ76" s="283"/>
      <c r="AR76" s="283">
        <v>3</v>
      </c>
      <c r="AS76" s="283" t="s">
        <v>3967</v>
      </c>
      <c r="AT76" s="283" t="s">
        <v>4428</v>
      </c>
      <c r="AU76" s="283"/>
      <c r="AV76" s="283"/>
      <c r="AW76" s="283" t="s">
        <v>5889</v>
      </c>
      <c r="AX76" s="283"/>
      <c r="AY76" s="283">
        <v>10</v>
      </c>
      <c r="AZ76" s="283">
        <v>25</v>
      </c>
      <c r="BA76" s="283">
        <v>0.48</v>
      </c>
      <c r="BB76" s="283">
        <v>0.9</v>
      </c>
      <c r="BC76" s="283">
        <v>3</v>
      </c>
      <c r="BD76" s="283">
        <v>24</v>
      </c>
      <c r="BE76" s="283">
        <v>12</v>
      </c>
      <c r="BF76" s="283">
        <v>0</v>
      </c>
      <c r="BG76" s="283">
        <v>4</v>
      </c>
      <c r="BH76" s="283">
        <v>8</v>
      </c>
      <c r="BI76" s="283">
        <v>6</v>
      </c>
      <c r="BJ76" s="283">
        <v>0</v>
      </c>
      <c r="BK76" s="283">
        <v>0</v>
      </c>
      <c r="BL76" s="283">
        <v>6</v>
      </c>
      <c r="BM76" s="283">
        <v>4</v>
      </c>
      <c r="BN76" s="283">
        <v>5</v>
      </c>
      <c r="BO76" s="283" t="s">
        <v>3904</v>
      </c>
      <c r="BP76" s="283" t="s">
        <v>5001</v>
      </c>
      <c r="BQ76" s="283" t="s">
        <v>5004</v>
      </c>
    </row>
    <row r="77" spans="1:69">
      <c r="A77" s="283">
        <v>11008511</v>
      </c>
      <c r="B77" s="283" t="s">
        <v>262</v>
      </c>
      <c r="C77" s="283">
        <v>4</v>
      </c>
      <c r="D77" s="283" t="s">
        <v>53</v>
      </c>
      <c r="E77" s="283" t="s">
        <v>3957</v>
      </c>
      <c r="F77" s="283" t="s">
        <v>3940</v>
      </c>
      <c r="G77" s="283" t="s">
        <v>3898</v>
      </c>
      <c r="H77" s="283">
        <v>29</v>
      </c>
      <c r="I77" s="283">
        <v>-1</v>
      </c>
      <c r="J77" s="283">
        <v>2</v>
      </c>
      <c r="K77" s="283">
        <v>2</v>
      </c>
      <c r="L77" s="283">
        <v>10</v>
      </c>
      <c r="M77" s="283" t="s">
        <v>3930</v>
      </c>
      <c r="N77" s="283">
        <v>36</v>
      </c>
      <c r="O77" s="283">
        <v>12</v>
      </c>
      <c r="P77" s="283">
        <v>15</v>
      </c>
      <c r="Q77" s="283">
        <v>25</v>
      </c>
      <c r="R77" s="283">
        <v>24</v>
      </c>
      <c r="S77" s="283">
        <v>55</v>
      </c>
      <c r="T77" s="283">
        <v>13</v>
      </c>
      <c r="U77" s="283">
        <v>25</v>
      </c>
      <c r="V77" s="283">
        <v>25</v>
      </c>
      <c r="W77" s="283">
        <v>30</v>
      </c>
      <c r="X77" s="283">
        <v>33</v>
      </c>
      <c r="Y77" s="283">
        <v>88</v>
      </c>
      <c r="Z77" s="283">
        <v>46</v>
      </c>
      <c r="AA77" s="283">
        <v>86</v>
      </c>
      <c r="AB77" s="283">
        <v>7</v>
      </c>
      <c r="AC77" s="283">
        <v>32</v>
      </c>
      <c r="AD77" s="283">
        <v>33</v>
      </c>
      <c r="AE77" s="283">
        <v>73</v>
      </c>
      <c r="AF77" s="283">
        <v>0</v>
      </c>
      <c r="AG77" s="283"/>
      <c r="AH77" s="283"/>
      <c r="AI77" s="283"/>
      <c r="AJ77" s="283">
        <v>0</v>
      </c>
      <c r="AK77" s="283">
        <v>0</v>
      </c>
      <c r="AL77" s="283"/>
      <c r="AM77" s="283"/>
      <c r="AN77" s="283"/>
      <c r="AO77" s="283"/>
      <c r="AP77" s="283"/>
      <c r="AQ77" s="283"/>
      <c r="AR77" s="283">
        <v>3</v>
      </c>
      <c r="AS77" s="283" t="s">
        <v>3967</v>
      </c>
      <c r="AT77" s="283" t="s">
        <v>4428</v>
      </c>
      <c r="AU77" s="283"/>
      <c r="AV77" s="283"/>
      <c r="AW77" s="283" t="s">
        <v>4860</v>
      </c>
      <c r="AX77" s="283"/>
      <c r="AY77" s="283">
        <v>10</v>
      </c>
      <c r="AZ77" s="283">
        <v>25</v>
      </c>
      <c r="BA77" s="283">
        <v>0.48</v>
      </c>
      <c r="BB77" s="283">
        <v>0.9</v>
      </c>
      <c r="BC77" s="283">
        <v>3</v>
      </c>
      <c r="BD77" s="283">
        <v>24</v>
      </c>
      <c r="BE77" s="283">
        <v>13</v>
      </c>
      <c r="BF77" s="283">
        <v>0</v>
      </c>
      <c r="BG77" s="283">
        <v>4</v>
      </c>
      <c r="BH77" s="283">
        <v>8</v>
      </c>
      <c r="BI77" s="283">
        <v>6</v>
      </c>
      <c r="BJ77" s="283">
        <v>0</v>
      </c>
      <c r="BK77" s="283">
        <v>0</v>
      </c>
      <c r="BL77" s="283">
        <v>6</v>
      </c>
      <c r="BM77" s="283">
        <v>4</v>
      </c>
      <c r="BN77" s="283">
        <v>5</v>
      </c>
      <c r="BO77" s="283" t="s">
        <v>3904</v>
      </c>
      <c r="BP77" s="283" t="s">
        <v>5001</v>
      </c>
      <c r="BQ77" s="283" t="s">
        <v>5004</v>
      </c>
    </row>
    <row r="78" spans="1:69">
      <c r="A78" s="283">
        <v>11008611</v>
      </c>
      <c r="B78" s="283" t="s">
        <v>3969</v>
      </c>
      <c r="C78" s="283">
        <v>3</v>
      </c>
      <c r="D78" s="283" t="s">
        <v>53</v>
      </c>
      <c r="E78" s="283" t="s">
        <v>3957</v>
      </c>
      <c r="F78" s="283" t="s">
        <v>3940</v>
      </c>
      <c r="G78" s="283" t="s">
        <v>3898</v>
      </c>
      <c r="H78" s="283">
        <v>32</v>
      </c>
      <c r="I78" s="283">
        <v>0</v>
      </c>
      <c r="J78" s="283">
        <v>2</v>
      </c>
      <c r="K78" s="283">
        <v>2</v>
      </c>
      <c r="L78" s="283">
        <v>15</v>
      </c>
      <c r="M78" s="283" t="s">
        <v>3930</v>
      </c>
      <c r="N78" s="283">
        <v>35.5</v>
      </c>
      <c r="O78" s="283">
        <v>12</v>
      </c>
      <c r="P78" s="283">
        <v>21</v>
      </c>
      <c r="Q78" s="283">
        <v>25</v>
      </c>
      <c r="R78" s="283">
        <v>22</v>
      </c>
      <c r="S78" s="283">
        <v>55</v>
      </c>
      <c r="T78" s="283">
        <v>15</v>
      </c>
      <c r="U78" s="283">
        <v>25</v>
      </c>
      <c r="V78" s="283">
        <v>30</v>
      </c>
      <c r="W78" s="283">
        <v>30</v>
      </c>
      <c r="X78" s="283">
        <v>32</v>
      </c>
      <c r="Y78" s="283">
        <v>87</v>
      </c>
      <c r="Z78" s="283">
        <v>45</v>
      </c>
      <c r="AA78" s="283">
        <v>85</v>
      </c>
      <c r="AB78" s="283">
        <v>10</v>
      </c>
      <c r="AC78" s="283">
        <v>35</v>
      </c>
      <c r="AD78" s="283">
        <v>45</v>
      </c>
      <c r="AE78" s="283">
        <v>85</v>
      </c>
      <c r="AF78" s="283">
        <v>0</v>
      </c>
      <c r="AG78" s="283"/>
      <c r="AH78" s="283"/>
      <c r="AI78" s="283"/>
      <c r="AJ78" s="283">
        <v>0</v>
      </c>
      <c r="AK78" s="283">
        <v>0</v>
      </c>
      <c r="AL78" s="283"/>
      <c r="AM78" s="283"/>
      <c r="AN78" s="283"/>
      <c r="AO78" s="283"/>
      <c r="AP78" s="283"/>
      <c r="AQ78" s="283"/>
      <c r="AR78" s="283">
        <v>3</v>
      </c>
      <c r="AS78" s="283" t="s">
        <v>4131</v>
      </c>
      <c r="AT78" s="283" t="s">
        <v>4111</v>
      </c>
      <c r="AU78" s="283"/>
      <c r="AV78" s="283"/>
      <c r="AW78" s="283" t="s">
        <v>4859</v>
      </c>
      <c r="AX78" s="283"/>
      <c r="AY78" s="283">
        <v>10</v>
      </c>
      <c r="AZ78" s="283">
        <v>25</v>
      </c>
      <c r="BA78" s="283">
        <v>0.48</v>
      </c>
      <c r="BB78" s="283">
        <v>0.9</v>
      </c>
      <c r="BC78" s="283">
        <v>3</v>
      </c>
      <c r="BD78" s="283">
        <v>22</v>
      </c>
      <c r="BE78" s="283">
        <v>15</v>
      </c>
      <c r="BF78" s="283">
        <v>0</v>
      </c>
      <c r="BG78" s="283">
        <v>4</v>
      </c>
      <c r="BH78" s="283">
        <v>8</v>
      </c>
      <c r="BI78" s="283">
        <v>6</v>
      </c>
      <c r="BJ78" s="283">
        <v>0</v>
      </c>
      <c r="BK78" s="283">
        <v>0</v>
      </c>
      <c r="BL78" s="283">
        <v>3</v>
      </c>
      <c r="BM78" s="283">
        <v>2</v>
      </c>
      <c r="BN78" s="283">
        <v>3</v>
      </c>
      <c r="BO78" s="283" t="s">
        <v>3904</v>
      </c>
      <c r="BP78" s="283" t="s">
        <v>5001</v>
      </c>
      <c r="BQ78" s="283" t="s">
        <v>5004</v>
      </c>
    </row>
    <row r="79" spans="1:69">
      <c r="A79" s="283">
        <v>11008711</v>
      </c>
      <c r="B79" s="283" t="s">
        <v>3970</v>
      </c>
      <c r="C79" s="283">
        <v>3</v>
      </c>
      <c r="D79" s="283" t="s">
        <v>53</v>
      </c>
      <c r="E79" s="283" t="s">
        <v>3957</v>
      </c>
      <c r="F79" s="283" t="s">
        <v>3940</v>
      </c>
      <c r="G79" s="283" t="s">
        <v>3898</v>
      </c>
      <c r="H79" s="283">
        <v>32</v>
      </c>
      <c r="I79" s="283">
        <v>0</v>
      </c>
      <c r="J79" s="283">
        <v>2</v>
      </c>
      <c r="K79" s="283">
        <v>2</v>
      </c>
      <c r="L79" s="283">
        <v>22</v>
      </c>
      <c r="M79" s="283" t="s">
        <v>3930</v>
      </c>
      <c r="N79" s="283">
        <v>35.5</v>
      </c>
      <c r="O79" s="283">
        <v>12</v>
      </c>
      <c r="P79" s="283">
        <v>21</v>
      </c>
      <c r="Q79" s="283">
        <v>25</v>
      </c>
      <c r="R79" s="283">
        <v>24</v>
      </c>
      <c r="S79" s="283">
        <v>55</v>
      </c>
      <c r="T79" s="283">
        <v>16</v>
      </c>
      <c r="U79" s="283">
        <v>25</v>
      </c>
      <c r="V79" s="283">
        <v>35</v>
      </c>
      <c r="W79" s="283">
        <v>30</v>
      </c>
      <c r="X79" s="283">
        <v>32</v>
      </c>
      <c r="Y79" s="283">
        <v>87</v>
      </c>
      <c r="Z79" s="283">
        <v>45</v>
      </c>
      <c r="AA79" s="283">
        <v>85</v>
      </c>
      <c r="AB79" s="283">
        <v>10</v>
      </c>
      <c r="AC79" s="283">
        <v>35</v>
      </c>
      <c r="AD79" s="283">
        <v>45</v>
      </c>
      <c r="AE79" s="283">
        <v>85</v>
      </c>
      <c r="AF79" s="283">
        <v>0</v>
      </c>
      <c r="AG79" s="283"/>
      <c r="AH79" s="283"/>
      <c r="AI79" s="283"/>
      <c r="AJ79" s="283">
        <v>0</v>
      </c>
      <c r="AK79" s="283">
        <v>0</v>
      </c>
      <c r="AL79" s="283"/>
      <c r="AM79" s="283"/>
      <c r="AN79" s="283"/>
      <c r="AO79" s="283"/>
      <c r="AP79" s="283"/>
      <c r="AQ79" s="283"/>
      <c r="AR79" s="283">
        <v>3</v>
      </c>
      <c r="AS79" s="283" t="s">
        <v>4131</v>
      </c>
      <c r="AT79" s="283" t="s">
        <v>4111</v>
      </c>
      <c r="AU79" s="283"/>
      <c r="AV79" s="283"/>
      <c r="AW79" s="283" t="s">
        <v>4858</v>
      </c>
      <c r="AX79" s="283"/>
      <c r="AY79" s="283">
        <v>10</v>
      </c>
      <c r="AZ79" s="283">
        <v>25</v>
      </c>
      <c r="BA79" s="283">
        <v>0.48</v>
      </c>
      <c r="BB79" s="283">
        <v>0.9</v>
      </c>
      <c r="BC79" s="283">
        <v>3</v>
      </c>
      <c r="BD79" s="283">
        <v>24</v>
      </c>
      <c r="BE79" s="283">
        <v>16</v>
      </c>
      <c r="BF79" s="283">
        <v>0</v>
      </c>
      <c r="BG79" s="283">
        <v>4</v>
      </c>
      <c r="BH79" s="283">
        <v>8</v>
      </c>
      <c r="BI79" s="283">
        <v>6</v>
      </c>
      <c r="BJ79" s="283">
        <v>0</v>
      </c>
      <c r="BK79" s="283">
        <v>0</v>
      </c>
      <c r="BL79" s="283">
        <v>3</v>
      </c>
      <c r="BM79" s="283">
        <v>2</v>
      </c>
      <c r="BN79" s="283">
        <v>3</v>
      </c>
      <c r="BO79" s="283" t="s">
        <v>3904</v>
      </c>
      <c r="BP79" s="283" t="s">
        <v>5001</v>
      </c>
      <c r="BQ79" s="283" t="s">
        <v>5004</v>
      </c>
    </row>
    <row r="80" spans="1:69">
      <c r="A80" s="283">
        <v>11008811</v>
      </c>
      <c r="B80" s="283" t="s">
        <v>928</v>
      </c>
      <c r="C80" s="283">
        <v>3</v>
      </c>
      <c r="D80" s="283" t="s">
        <v>53</v>
      </c>
      <c r="E80" s="283" t="s">
        <v>3957</v>
      </c>
      <c r="F80" s="283" t="s">
        <v>3940</v>
      </c>
      <c r="G80" s="283" t="s">
        <v>3898</v>
      </c>
      <c r="H80" s="283">
        <v>32</v>
      </c>
      <c r="I80" s="283">
        <v>0</v>
      </c>
      <c r="J80" s="283">
        <v>2</v>
      </c>
      <c r="K80" s="283">
        <v>3</v>
      </c>
      <c r="L80" s="283">
        <v>10</v>
      </c>
      <c r="M80" s="283" t="s">
        <v>3930</v>
      </c>
      <c r="N80" s="283">
        <v>35.5</v>
      </c>
      <c r="O80" s="283">
        <v>12</v>
      </c>
      <c r="P80" s="283">
        <v>21</v>
      </c>
      <c r="Q80" s="283">
        <v>25</v>
      </c>
      <c r="R80" s="283">
        <v>22</v>
      </c>
      <c r="S80" s="283">
        <v>55</v>
      </c>
      <c r="T80" s="283">
        <v>15</v>
      </c>
      <c r="U80" s="283">
        <v>25</v>
      </c>
      <c r="V80" s="283">
        <v>32</v>
      </c>
      <c r="W80" s="283">
        <v>30</v>
      </c>
      <c r="X80" s="283">
        <v>32</v>
      </c>
      <c r="Y80" s="283">
        <v>87</v>
      </c>
      <c r="Z80" s="283">
        <v>45</v>
      </c>
      <c r="AA80" s="283">
        <v>85</v>
      </c>
      <c r="AB80" s="283">
        <v>10</v>
      </c>
      <c r="AC80" s="283">
        <v>35</v>
      </c>
      <c r="AD80" s="283">
        <v>45</v>
      </c>
      <c r="AE80" s="283">
        <v>85</v>
      </c>
      <c r="AF80" s="283">
        <v>0</v>
      </c>
      <c r="AG80" s="283"/>
      <c r="AH80" s="283"/>
      <c r="AI80" s="283"/>
      <c r="AJ80" s="283">
        <v>0</v>
      </c>
      <c r="AK80" s="283">
        <v>0</v>
      </c>
      <c r="AL80" s="283"/>
      <c r="AM80" s="283"/>
      <c r="AN80" s="283"/>
      <c r="AO80" s="283"/>
      <c r="AP80" s="283"/>
      <c r="AQ80" s="283"/>
      <c r="AR80" s="283">
        <v>3</v>
      </c>
      <c r="AS80" s="283" t="s">
        <v>3967</v>
      </c>
      <c r="AT80" s="283" t="s">
        <v>4131</v>
      </c>
      <c r="AU80" s="283"/>
      <c r="AV80" s="283"/>
      <c r="AW80" s="283" t="s">
        <v>4857</v>
      </c>
      <c r="AX80" s="283"/>
      <c r="AY80" s="283">
        <v>10</v>
      </c>
      <c r="AZ80" s="283">
        <v>25</v>
      </c>
      <c r="BA80" s="283">
        <v>0.48</v>
      </c>
      <c r="BB80" s="283">
        <v>0.9</v>
      </c>
      <c r="BC80" s="283">
        <v>3</v>
      </c>
      <c r="BD80" s="283">
        <v>22</v>
      </c>
      <c r="BE80" s="283">
        <v>15</v>
      </c>
      <c r="BF80" s="283">
        <v>0</v>
      </c>
      <c r="BG80" s="283">
        <v>4</v>
      </c>
      <c r="BH80" s="283">
        <v>8</v>
      </c>
      <c r="BI80" s="283">
        <v>6</v>
      </c>
      <c r="BJ80" s="283">
        <v>0</v>
      </c>
      <c r="BK80" s="283">
        <v>0</v>
      </c>
      <c r="BL80" s="283">
        <v>4</v>
      </c>
      <c r="BM80" s="283">
        <v>4</v>
      </c>
      <c r="BN80" s="283">
        <v>1</v>
      </c>
      <c r="BO80" s="283" t="s">
        <v>3904</v>
      </c>
      <c r="BP80" s="283" t="s">
        <v>5001</v>
      </c>
      <c r="BQ80" s="283" t="s">
        <v>5004</v>
      </c>
    </row>
    <row r="81" spans="1:69">
      <c r="A81" s="283">
        <v>11008911</v>
      </c>
      <c r="B81" s="283" t="s">
        <v>608</v>
      </c>
      <c r="C81" s="283">
        <v>4</v>
      </c>
      <c r="D81" s="283" t="s">
        <v>53</v>
      </c>
      <c r="E81" s="283" t="s">
        <v>3957</v>
      </c>
      <c r="F81" s="283" t="s">
        <v>3940</v>
      </c>
      <c r="G81" s="283" t="s">
        <v>3918</v>
      </c>
      <c r="H81" s="283">
        <v>32</v>
      </c>
      <c r="I81" s="283">
        <v>0</v>
      </c>
      <c r="J81" s="283">
        <v>3</v>
      </c>
      <c r="K81" s="283">
        <v>4</v>
      </c>
      <c r="L81" s="283">
        <v>22</v>
      </c>
      <c r="M81" s="283" t="s">
        <v>3930</v>
      </c>
      <c r="N81" s="283">
        <v>37</v>
      </c>
      <c r="O81" s="283">
        <v>12</v>
      </c>
      <c r="P81" s="283">
        <v>16</v>
      </c>
      <c r="Q81" s="283">
        <v>25</v>
      </c>
      <c r="R81" s="283">
        <v>28</v>
      </c>
      <c r="S81" s="283">
        <v>55</v>
      </c>
      <c r="T81" s="283">
        <v>14</v>
      </c>
      <c r="U81" s="283">
        <v>25</v>
      </c>
      <c r="V81" s="283">
        <v>50</v>
      </c>
      <c r="W81" s="283">
        <v>30</v>
      </c>
      <c r="X81" s="283">
        <v>33</v>
      </c>
      <c r="Y81" s="283">
        <v>88</v>
      </c>
      <c r="Z81" s="283">
        <v>43</v>
      </c>
      <c r="AA81" s="283">
        <v>87</v>
      </c>
      <c r="AB81" s="283">
        <v>10</v>
      </c>
      <c r="AC81" s="283">
        <v>35</v>
      </c>
      <c r="AD81" s="283">
        <v>40</v>
      </c>
      <c r="AE81" s="283">
        <v>80</v>
      </c>
      <c r="AF81" s="283">
        <v>0</v>
      </c>
      <c r="AG81" s="283"/>
      <c r="AH81" s="283"/>
      <c r="AI81" s="283"/>
      <c r="AJ81" s="283">
        <v>0</v>
      </c>
      <c r="AK81" s="283">
        <v>0</v>
      </c>
      <c r="AL81" s="283"/>
      <c r="AM81" s="283"/>
      <c r="AN81" s="283"/>
      <c r="AO81" s="283"/>
      <c r="AP81" s="283"/>
      <c r="AQ81" s="283"/>
      <c r="AR81" s="283">
        <v>3</v>
      </c>
      <c r="AS81" s="283" t="s">
        <v>4199</v>
      </c>
      <c r="AT81" s="283" t="s">
        <v>753</v>
      </c>
      <c r="AU81" s="283"/>
      <c r="AV81" s="283"/>
      <c r="AW81" s="283" t="s">
        <v>4856</v>
      </c>
      <c r="AX81" s="283"/>
      <c r="AY81" s="283">
        <v>15</v>
      </c>
      <c r="AZ81" s="283">
        <v>25</v>
      </c>
      <c r="BA81" s="283">
        <v>0.48</v>
      </c>
      <c r="BB81" s="283">
        <v>0.9</v>
      </c>
      <c r="BC81" s="283">
        <v>0</v>
      </c>
      <c r="BD81" s="283">
        <v>28</v>
      </c>
      <c r="BE81" s="283">
        <v>14</v>
      </c>
      <c r="BF81" s="283">
        <v>20</v>
      </c>
      <c r="BG81" s="283">
        <v>4</v>
      </c>
      <c r="BH81" s="283">
        <v>8</v>
      </c>
      <c r="BI81" s="283">
        <v>6</v>
      </c>
      <c r="BJ81" s="283">
        <v>0</v>
      </c>
      <c r="BK81" s="283">
        <v>4</v>
      </c>
      <c r="BL81" s="283">
        <v>5</v>
      </c>
      <c r="BM81" s="283">
        <v>29</v>
      </c>
      <c r="BN81" s="283">
        <v>25</v>
      </c>
      <c r="BO81" s="283" t="s">
        <v>3904</v>
      </c>
      <c r="BP81" s="283" t="s">
        <v>5001</v>
      </c>
      <c r="BQ81" s="283" t="s">
        <v>5004</v>
      </c>
    </row>
    <row r="82" spans="1:69">
      <c r="A82" s="283">
        <v>11009211</v>
      </c>
      <c r="B82" s="283" t="s">
        <v>3973</v>
      </c>
      <c r="C82" s="283">
        <v>3</v>
      </c>
      <c r="D82" s="283" t="s">
        <v>53</v>
      </c>
      <c r="E82" s="283" t="s">
        <v>3957</v>
      </c>
      <c r="F82" s="283" t="s">
        <v>3940</v>
      </c>
      <c r="G82" s="283" t="s">
        <v>3918</v>
      </c>
      <c r="H82" s="283">
        <v>32</v>
      </c>
      <c r="I82" s="283">
        <v>0</v>
      </c>
      <c r="J82" s="283">
        <v>2</v>
      </c>
      <c r="K82" s="283">
        <v>2</v>
      </c>
      <c r="L82" s="283">
        <v>20</v>
      </c>
      <c r="M82" s="283" t="s">
        <v>3930</v>
      </c>
      <c r="N82" s="283">
        <v>37</v>
      </c>
      <c r="O82" s="283">
        <v>12</v>
      </c>
      <c r="P82" s="283">
        <v>16</v>
      </c>
      <c r="Q82" s="283">
        <v>25</v>
      </c>
      <c r="R82" s="283">
        <v>28</v>
      </c>
      <c r="S82" s="283">
        <v>55</v>
      </c>
      <c r="T82" s="283">
        <v>14</v>
      </c>
      <c r="U82" s="283">
        <v>25</v>
      </c>
      <c r="V82" s="283">
        <v>55</v>
      </c>
      <c r="W82" s="283">
        <v>30</v>
      </c>
      <c r="X82" s="283">
        <v>32</v>
      </c>
      <c r="Y82" s="283">
        <v>87</v>
      </c>
      <c r="Z82" s="283">
        <v>43</v>
      </c>
      <c r="AA82" s="283">
        <v>87</v>
      </c>
      <c r="AB82" s="283">
        <v>10</v>
      </c>
      <c r="AC82" s="283">
        <v>40</v>
      </c>
      <c r="AD82" s="283">
        <v>55</v>
      </c>
      <c r="AE82" s="283">
        <v>110</v>
      </c>
      <c r="AF82" s="283">
        <v>0</v>
      </c>
      <c r="AG82" s="283"/>
      <c r="AH82" s="283"/>
      <c r="AI82" s="283"/>
      <c r="AJ82" s="283">
        <v>0</v>
      </c>
      <c r="AK82" s="283">
        <v>0</v>
      </c>
      <c r="AL82" s="283"/>
      <c r="AM82" s="283"/>
      <c r="AN82" s="283"/>
      <c r="AO82" s="283"/>
      <c r="AP82" s="283"/>
      <c r="AQ82" s="283"/>
      <c r="AR82" s="283">
        <v>3</v>
      </c>
      <c r="AS82" s="283" t="s">
        <v>4103</v>
      </c>
      <c r="AT82" s="283" t="s">
        <v>753</v>
      </c>
      <c r="AU82" s="283"/>
      <c r="AV82" s="283"/>
      <c r="AW82" s="283" t="s">
        <v>4855</v>
      </c>
      <c r="AX82" s="283"/>
      <c r="AY82" s="283">
        <v>15</v>
      </c>
      <c r="AZ82" s="283">
        <v>25</v>
      </c>
      <c r="BA82" s="283">
        <v>0.48</v>
      </c>
      <c r="BB82" s="283">
        <v>0.9</v>
      </c>
      <c r="BC82" s="283">
        <v>0</v>
      </c>
      <c r="BD82" s="283">
        <v>28</v>
      </c>
      <c r="BE82" s="283">
        <v>14</v>
      </c>
      <c r="BF82" s="283">
        <v>25</v>
      </c>
      <c r="BG82" s="283">
        <v>4</v>
      </c>
      <c r="BH82" s="283">
        <v>8</v>
      </c>
      <c r="BI82" s="283">
        <v>6</v>
      </c>
      <c r="BJ82" s="283">
        <v>0</v>
      </c>
      <c r="BK82" s="283">
        <v>0</v>
      </c>
      <c r="BL82" s="283">
        <v>5</v>
      </c>
      <c r="BM82" s="283">
        <v>26</v>
      </c>
      <c r="BN82" s="283">
        <v>27</v>
      </c>
      <c r="BO82" s="283" t="s">
        <v>3904</v>
      </c>
      <c r="BP82" s="283" t="s">
        <v>5001</v>
      </c>
      <c r="BQ82" s="283" t="s">
        <v>5004</v>
      </c>
    </row>
    <row r="83" spans="1:69">
      <c r="A83" s="283">
        <v>11009311</v>
      </c>
      <c r="B83" s="283" t="s">
        <v>234</v>
      </c>
      <c r="C83" s="283">
        <v>4</v>
      </c>
      <c r="D83" s="283" t="s">
        <v>53</v>
      </c>
      <c r="E83" s="283" t="s">
        <v>3957</v>
      </c>
      <c r="F83" s="283" t="s">
        <v>3940</v>
      </c>
      <c r="G83" s="283" t="s">
        <v>3918</v>
      </c>
      <c r="H83" s="283">
        <v>35</v>
      </c>
      <c r="I83" s="283">
        <v>1</v>
      </c>
      <c r="J83" s="283">
        <v>2</v>
      </c>
      <c r="K83" s="283">
        <v>3</v>
      </c>
      <c r="L83" s="283">
        <v>20</v>
      </c>
      <c r="M83" s="283" t="s">
        <v>3930</v>
      </c>
      <c r="N83" s="283">
        <v>35</v>
      </c>
      <c r="O83" s="283">
        <v>12</v>
      </c>
      <c r="P83" s="283">
        <v>18</v>
      </c>
      <c r="Q83" s="283">
        <v>25</v>
      </c>
      <c r="R83" s="283">
        <v>28</v>
      </c>
      <c r="S83" s="283">
        <v>55</v>
      </c>
      <c r="T83" s="283">
        <v>15</v>
      </c>
      <c r="U83" s="283">
        <v>25</v>
      </c>
      <c r="V83" s="283">
        <v>45</v>
      </c>
      <c r="W83" s="283">
        <v>30</v>
      </c>
      <c r="X83" s="283">
        <v>33</v>
      </c>
      <c r="Y83" s="283">
        <v>88</v>
      </c>
      <c r="Z83" s="283">
        <v>42</v>
      </c>
      <c r="AA83" s="283">
        <v>82</v>
      </c>
      <c r="AB83" s="283">
        <v>10</v>
      </c>
      <c r="AC83" s="283">
        <v>40</v>
      </c>
      <c r="AD83" s="283">
        <v>40</v>
      </c>
      <c r="AE83" s="283">
        <v>80</v>
      </c>
      <c r="AF83" s="283">
        <v>0</v>
      </c>
      <c r="AG83" s="283"/>
      <c r="AH83" s="283"/>
      <c r="AI83" s="283"/>
      <c r="AJ83" s="283">
        <v>0</v>
      </c>
      <c r="AK83" s="283">
        <v>0</v>
      </c>
      <c r="AL83" s="283"/>
      <c r="AM83" s="283"/>
      <c r="AN83" s="283"/>
      <c r="AO83" s="283"/>
      <c r="AP83" s="283"/>
      <c r="AQ83" s="283"/>
      <c r="AR83" s="283">
        <v>3</v>
      </c>
      <c r="AS83" s="283" t="s">
        <v>3920</v>
      </c>
      <c r="AT83" s="283" t="s">
        <v>4199</v>
      </c>
      <c r="AU83" s="283" t="s">
        <v>753</v>
      </c>
      <c r="AV83" s="283"/>
      <c r="AW83" s="283" t="s">
        <v>4855</v>
      </c>
      <c r="AX83" s="283" t="s">
        <v>5788</v>
      </c>
      <c r="AY83" s="283">
        <v>15</v>
      </c>
      <c r="AZ83" s="283">
        <v>25</v>
      </c>
      <c r="BA83" s="283">
        <v>0.48</v>
      </c>
      <c r="BB83" s="283">
        <v>0.9</v>
      </c>
      <c r="BC83" s="283">
        <v>0</v>
      </c>
      <c r="BD83" s="283">
        <v>28</v>
      </c>
      <c r="BE83" s="283">
        <v>15</v>
      </c>
      <c r="BF83" s="283">
        <v>15</v>
      </c>
      <c r="BG83" s="283">
        <v>4</v>
      </c>
      <c r="BH83" s="283">
        <v>8</v>
      </c>
      <c r="BI83" s="283">
        <v>6</v>
      </c>
      <c r="BJ83" s="283">
        <v>0</v>
      </c>
      <c r="BK83" s="283">
        <v>4</v>
      </c>
      <c r="BL83" s="283">
        <v>6</v>
      </c>
      <c r="BM83" s="283">
        <v>32</v>
      </c>
      <c r="BN83" s="283">
        <v>25</v>
      </c>
      <c r="BO83" s="283" t="s">
        <v>3904</v>
      </c>
      <c r="BP83" s="283" t="s">
        <v>5001</v>
      </c>
      <c r="BQ83" s="283" t="s">
        <v>5004</v>
      </c>
    </row>
    <row r="84" spans="1:69">
      <c r="A84" s="283">
        <v>11009711</v>
      </c>
      <c r="B84" s="283" t="s">
        <v>4854</v>
      </c>
      <c r="C84" s="283">
        <v>5</v>
      </c>
      <c r="D84" s="283" t="s">
        <v>3649</v>
      </c>
      <c r="E84" s="283" t="s">
        <v>3957</v>
      </c>
      <c r="F84" s="283" t="s">
        <v>3897</v>
      </c>
      <c r="G84" s="283" t="s">
        <v>3955</v>
      </c>
      <c r="H84" s="283">
        <v>33</v>
      </c>
      <c r="I84" s="283">
        <v>-1</v>
      </c>
      <c r="J84" s="283">
        <v>5</v>
      </c>
      <c r="K84" s="283">
        <v>5</v>
      </c>
      <c r="L84" s="283">
        <v>25</v>
      </c>
      <c r="M84" s="283" t="s">
        <v>3930</v>
      </c>
      <c r="N84" s="283">
        <v>39</v>
      </c>
      <c r="O84" s="283">
        <v>36</v>
      </c>
      <c r="P84" s="283">
        <v>17</v>
      </c>
      <c r="Q84" s="283">
        <v>25</v>
      </c>
      <c r="R84" s="283">
        <v>1</v>
      </c>
      <c r="S84" s="283">
        <v>0</v>
      </c>
      <c r="T84" s="283">
        <v>15</v>
      </c>
      <c r="U84" s="283">
        <v>25</v>
      </c>
      <c r="V84" s="283">
        <v>30</v>
      </c>
      <c r="W84" s="283">
        <v>30</v>
      </c>
      <c r="X84" s="283">
        <v>42</v>
      </c>
      <c r="Y84" s="283">
        <v>96</v>
      </c>
      <c r="Z84" s="283">
        <v>45</v>
      </c>
      <c r="AA84" s="283">
        <v>85</v>
      </c>
      <c r="AB84" s="283">
        <v>15</v>
      </c>
      <c r="AC84" s="283">
        <v>40</v>
      </c>
      <c r="AD84" s="283">
        <v>0</v>
      </c>
      <c r="AE84" s="283">
        <v>0</v>
      </c>
      <c r="AF84" s="283">
        <v>8</v>
      </c>
      <c r="AG84" s="283">
        <v>8</v>
      </c>
      <c r="AH84" s="283">
        <v>8</v>
      </c>
      <c r="AI84" s="283">
        <v>0</v>
      </c>
      <c r="AJ84" s="283">
        <v>24</v>
      </c>
      <c r="AK84" s="283">
        <v>0</v>
      </c>
      <c r="AL84" s="283"/>
      <c r="AM84" s="283"/>
      <c r="AN84" s="283"/>
      <c r="AO84" s="283"/>
      <c r="AP84" s="283"/>
      <c r="AQ84" s="283"/>
      <c r="AR84" s="283">
        <v>3</v>
      </c>
      <c r="AS84" s="283" t="s">
        <v>3687</v>
      </c>
      <c r="AT84" s="283" t="s">
        <v>4523</v>
      </c>
      <c r="AU84" s="283"/>
      <c r="AV84" s="283"/>
      <c r="AW84" s="283" t="s">
        <v>5890</v>
      </c>
      <c r="AX84" s="283"/>
      <c r="AY84" s="283">
        <v>25</v>
      </c>
      <c r="AZ84" s="283">
        <v>65</v>
      </c>
      <c r="BA84" s="283">
        <v>0.48</v>
      </c>
      <c r="BB84" s="283">
        <v>1.5</v>
      </c>
      <c r="BC84" s="283">
        <v>17</v>
      </c>
      <c r="BD84" s="283">
        <v>1</v>
      </c>
      <c r="BE84" s="283">
        <v>15</v>
      </c>
      <c r="BF84" s="283">
        <v>30</v>
      </c>
      <c r="BG84" s="283">
        <v>8</v>
      </c>
      <c r="BH84" s="283">
        <v>12</v>
      </c>
      <c r="BI84" s="283">
        <v>10</v>
      </c>
      <c r="BJ84" s="283">
        <v>16</v>
      </c>
      <c r="BK84" s="283">
        <v>18</v>
      </c>
      <c r="BL84" s="283">
        <v>12</v>
      </c>
      <c r="BM84" s="283">
        <v>0</v>
      </c>
      <c r="BN84" s="283">
        <v>34</v>
      </c>
      <c r="BO84" s="283" t="s">
        <v>3904</v>
      </c>
      <c r="BP84" s="283" t="s">
        <v>5001</v>
      </c>
      <c r="BQ84" s="283" t="s">
        <v>5004</v>
      </c>
    </row>
    <row r="85" spans="1:69">
      <c r="A85" s="283">
        <v>11009811</v>
      </c>
      <c r="B85" s="283" t="s">
        <v>609</v>
      </c>
      <c r="C85" s="283">
        <v>3</v>
      </c>
      <c r="D85" s="283" t="s">
        <v>53</v>
      </c>
      <c r="E85" s="283" t="s">
        <v>3957</v>
      </c>
      <c r="F85" s="283" t="s">
        <v>3940</v>
      </c>
      <c r="G85" s="283" t="s">
        <v>3978</v>
      </c>
      <c r="H85" s="283">
        <v>35</v>
      </c>
      <c r="I85" s="283">
        <v>1</v>
      </c>
      <c r="J85" s="283">
        <v>2</v>
      </c>
      <c r="K85" s="283">
        <v>3</v>
      </c>
      <c r="L85" s="283">
        <v>10</v>
      </c>
      <c r="M85" s="283" t="s">
        <v>3930</v>
      </c>
      <c r="N85" s="283">
        <v>40</v>
      </c>
      <c r="O85" s="283">
        <v>12</v>
      </c>
      <c r="P85" s="283">
        <v>15</v>
      </c>
      <c r="Q85" s="283">
        <v>25</v>
      </c>
      <c r="R85" s="283">
        <v>22</v>
      </c>
      <c r="S85" s="283">
        <v>55</v>
      </c>
      <c r="T85" s="283">
        <v>7</v>
      </c>
      <c r="U85" s="283">
        <v>25</v>
      </c>
      <c r="V85" s="283">
        <v>15</v>
      </c>
      <c r="W85" s="283">
        <v>30</v>
      </c>
      <c r="X85" s="283">
        <v>32</v>
      </c>
      <c r="Y85" s="283">
        <v>87</v>
      </c>
      <c r="Z85" s="283">
        <v>50</v>
      </c>
      <c r="AA85" s="283">
        <v>90</v>
      </c>
      <c r="AB85" s="283">
        <v>10</v>
      </c>
      <c r="AC85" s="283">
        <v>35</v>
      </c>
      <c r="AD85" s="283">
        <v>32</v>
      </c>
      <c r="AE85" s="283">
        <v>72</v>
      </c>
      <c r="AF85" s="283">
        <v>0</v>
      </c>
      <c r="AG85" s="283"/>
      <c r="AH85" s="283"/>
      <c r="AI85" s="283"/>
      <c r="AJ85" s="283">
        <v>0</v>
      </c>
      <c r="AK85" s="283">
        <v>0</v>
      </c>
      <c r="AL85" s="283"/>
      <c r="AM85" s="283"/>
      <c r="AN85" s="283"/>
      <c r="AO85" s="283"/>
      <c r="AP85" s="283"/>
      <c r="AQ85" s="283"/>
      <c r="AR85" s="283">
        <v>3</v>
      </c>
      <c r="AS85" s="283" t="s">
        <v>4497</v>
      </c>
      <c r="AT85" s="283" t="s">
        <v>774</v>
      </c>
      <c r="AU85" s="283"/>
      <c r="AV85" s="283"/>
      <c r="AW85" s="283" t="s">
        <v>4853</v>
      </c>
      <c r="AX85" s="283"/>
      <c r="AY85" s="283">
        <v>10</v>
      </c>
      <c r="AZ85" s="283">
        <v>20</v>
      </c>
      <c r="BA85" s="283">
        <v>0.48</v>
      </c>
      <c r="BB85" s="283">
        <v>0.9</v>
      </c>
      <c r="BC85" s="283">
        <v>0</v>
      </c>
      <c r="BD85" s="283">
        <v>22</v>
      </c>
      <c r="BE85" s="283">
        <v>7</v>
      </c>
      <c r="BF85" s="283">
        <v>0</v>
      </c>
      <c r="BG85" s="283">
        <v>4</v>
      </c>
      <c r="BH85" s="283">
        <v>8</v>
      </c>
      <c r="BI85" s="283">
        <v>6</v>
      </c>
      <c r="BJ85" s="283">
        <v>0</v>
      </c>
      <c r="BK85" s="283">
        <v>14</v>
      </c>
      <c r="BL85" s="283">
        <v>5</v>
      </c>
      <c r="BM85" s="283">
        <v>24</v>
      </c>
      <c r="BN85" s="283">
        <v>0</v>
      </c>
      <c r="BO85" s="283" t="s">
        <v>3904</v>
      </c>
      <c r="BP85" s="283" t="s">
        <v>5001</v>
      </c>
      <c r="BQ85" s="283" t="s">
        <v>5004</v>
      </c>
    </row>
    <row r="86" spans="1:69">
      <c r="A86" s="283">
        <v>11009911</v>
      </c>
      <c r="B86" s="283" t="s">
        <v>235</v>
      </c>
      <c r="C86" s="283">
        <v>6</v>
      </c>
      <c r="D86" s="283" t="s">
        <v>53</v>
      </c>
      <c r="E86" s="283" t="s">
        <v>3957</v>
      </c>
      <c r="F86" s="283" t="s">
        <v>3940</v>
      </c>
      <c r="G86" s="283" t="s">
        <v>3978</v>
      </c>
      <c r="H86" s="283">
        <v>37</v>
      </c>
      <c r="I86" s="283">
        <v>-1</v>
      </c>
      <c r="J86" s="283">
        <v>3</v>
      </c>
      <c r="K86" s="283">
        <v>4</v>
      </c>
      <c r="L86" s="283">
        <v>10</v>
      </c>
      <c r="M86" s="283" t="s">
        <v>3941</v>
      </c>
      <c r="N86" s="283">
        <v>45</v>
      </c>
      <c r="O86" s="283">
        <v>12</v>
      </c>
      <c r="P86" s="283">
        <v>15</v>
      </c>
      <c r="Q86" s="283">
        <v>25</v>
      </c>
      <c r="R86" s="283">
        <v>25</v>
      </c>
      <c r="S86" s="283">
        <v>55</v>
      </c>
      <c r="T86" s="283">
        <v>9</v>
      </c>
      <c r="U86" s="283">
        <v>25</v>
      </c>
      <c r="V86" s="283">
        <v>30</v>
      </c>
      <c r="W86" s="283">
        <v>30</v>
      </c>
      <c r="X86" s="283">
        <v>35</v>
      </c>
      <c r="Y86" s="283">
        <v>90</v>
      </c>
      <c r="Z86" s="283">
        <v>70</v>
      </c>
      <c r="AA86" s="283">
        <v>120</v>
      </c>
      <c r="AB86" s="283">
        <v>12</v>
      </c>
      <c r="AC86" s="283">
        <v>37</v>
      </c>
      <c r="AD86" s="283">
        <v>40</v>
      </c>
      <c r="AE86" s="283">
        <v>80</v>
      </c>
      <c r="AF86" s="283">
        <v>0</v>
      </c>
      <c r="AG86" s="283"/>
      <c r="AH86" s="283"/>
      <c r="AI86" s="283"/>
      <c r="AJ86" s="283">
        <v>0</v>
      </c>
      <c r="AK86" s="283">
        <v>0</v>
      </c>
      <c r="AL86" s="283"/>
      <c r="AM86" s="283"/>
      <c r="AN86" s="283"/>
      <c r="AO86" s="283"/>
      <c r="AP86" s="283"/>
      <c r="AQ86" s="283"/>
      <c r="AR86" s="283">
        <v>3</v>
      </c>
      <c r="AS86" s="283" t="s">
        <v>3979</v>
      </c>
      <c r="AT86" s="283" t="s">
        <v>4430</v>
      </c>
      <c r="AU86" s="283"/>
      <c r="AV86" s="283"/>
      <c r="AW86" s="283" t="s">
        <v>4852</v>
      </c>
      <c r="AX86" s="283"/>
      <c r="AY86" s="283">
        <v>40</v>
      </c>
      <c r="AZ86" s="283">
        <v>25</v>
      </c>
      <c r="BA86" s="283">
        <v>0.64</v>
      </c>
      <c r="BB86" s="283">
        <v>1.2</v>
      </c>
      <c r="BC86" s="283">
        <v>0</v>
      </c>
      <c r="BD86" s="283">
        <v>25</v>
      </c>
      <c r="BE86" s="283">
        <v>9</v>
      </c>
      <c r="BF86" s="283">
        <v>0</v>
      </c>
      <c r="BG86" s="283">
        <v>4</v>
      </c>
      <c r="BH86" s="283">
        <v>8</v>
      </c>
      <c r="BI86" s="283">
        <v>6</v>
      </c>
      <c r="BJ86" s="283">
        <v>0</v>
      </c>
      <c r="BK86" s="283">
        <v>15</v>
      </c>
      <c r="BL86" s="283">
        <v>1</v>
      </c>
      <c r="BM86" s="283">
        <v>27</v>
      </c>
      <c r="BN86" s="283">
        <v>0</v>
      </c>
      <c r="BO86" s="283" t="s">
        <v>3904</v>
      </c>
      <c r="BP86" s="283" t="s">
        <v>5001</v>
      </c>
      <c r="BQ86" s="283" t="s">
        <v>5004</v>
      </c>
    </row>
    <row r="87" spans="1:69">
      <c r="A87" s="283">
        <v>11010113</v>
      </c>
      <c r="B87" s="283" t="s">
        <v>3982</v>
      </c>
      <c r="C87" s="283">
        <v>5</v>
      </c>
      <c r="D87" s="283" t="s">
        <v>57</v>
      </c>
      <c r="E87" s="283" t="s">
        <v>3896</v>
      </c>
      <c r="F87" s="283" t="s">
        <v>3897</v>
      </c>
      <c r="G87" s="283" t="s">
        <v>3905</v>
      </c>
      <c r="H87" s="283">
        <v>80</v>
      </c>
      <c r="I87" s="283">
        <v>0</v>
      </c>
      <c r="J87" s="283">
        <v>4</v>
      </c>
      <c r="K87" s="283">
        <v>4</v>
      </c>
      <c r="L87" s="283">
        <v>22</v>
      </c>
      <c r="M87" s="283" t="s">
        <v>3899</v>
      </c>
      <c r="N87" s="283">
        <v>25</v>
      </c>
      <c r="O87" s="283">
        <v>36</v>
      </c>
      <c r="P87" s="283">
        <v>87</v>
      </c>
      <c r="Q87" s="283">
        <v>25</v>
      </c>
      <c r="R87" s="283">
        <v>0</v>
      </c>
      <c r="S87" s="283">
        <v>0</v>
      </c>
      <c r="T87" s="283">
        <v>79</v>
      </c>
      <c r="U87" s="283">
        <v>20</v>
      </c>
      <c r="V87" s="283">
        <v>33</v>
      </c>
      <c r="W87" s="283">
        <v>30</v>
      </c>
      <c r="X87" s="283">
        <v>45</v>
      </c>
      <c r="Y87" s="283">
        <v>96</v>
      </c>
      <c r="Z87" s="283">
        <v>29</v>
      </c>
      <c r="AA87" s="283">
        <v>52</v>
      </c>
      <c r="AB87" s="283">
        <v>22</v>
      </c>
      <c r="AC87" s="283">
        <v>47</v>
      </c>
      <c r="AD87" s="283">
        <v>0</v>
      </c>
      <c r="AE87" s="283">
        <v>0</v>
      </c>
      <c r="AF87" s="283">
        <v>3</v>
      </c>
      <c r="AG87" s="283">
        <v>3</v>
      </c>
      <c r="AH87" s="283">
        <v>3</v>
      </c>
      <c r="AI87" s="283">
        <v>3</v>
      </c>
      <c r="AJ87" s="283">
        <v>12</v>
      </c>
      <c r="AK87" s="283">
        <v>0</v>
      </c>
      <c r="AL87" s="283"/>
      <c r="AM87" s="283"/>
      <c r="AN87" s="283"/>
      <c r="AO87" s="283"/>
      <c r="AP87" s="283"/>
      <c r="AQ87" s="283"/>
      <c r="AR87" s="283">
        <v>4</v>
      </c>
      <c r="AS87" s="283" t="s">
        <v>1979</v>
      </c>
      <c r="AT87" s="283" t="s">
        <v>3983</v>
      </c>
      <c r="AU87" s="283" t="s">
        <v>4576</v>
      </c>
      <c r="AV87" s="283"/>
      <c r="AW87" s="283" t="s">
        <v>4847</v>
      </c>
      <c r="AX87" s="283" t="s">
        <v>4851</v>
      </c>
      <c r="AY87" s="283">
        <v>95</v>
      </c>
      <c r="AZ87" s="283">
        <v>130</v>
      </c>
      <c r="BA87" s="283">
        <v>3.2</v>
      </c>
      <c r="BB87" s="283">
        <v>6</v>
      </c>
      <c r="BC87" s="283">
        <v>87</v>
      </c>
      <c r="BD87" s="283">
        <v>0</v>
      </c>
      <c r="BE87" s="283">
        <v>79</v>
      </c>
      <c r="BF87" s="283">
        <v>17</v>
      </c>
      <c r="BG87" s="283">
        <v>50</v>
      </c>
      <c r="BH87" s="283">
        <v>60</v>
      </c>
      <c r="BI87" s="283">
        <v>60</v>
      </c>
      <c r="BJ87" s="283">
        <v>0</v>
      </c>
      <c r="BK87" s="283">
        <v>0</v>
      </c>
      <c r="BL87" s="283">
        <v>36</v>
      </c>
      <c r="BM87" s="283">
        <v>49</v>
      </c>
      <c r="BN87" s="283">
        <v>3</v>
      </c>
      <c r="BO87" s="283" t="s">
        <v>3904</v>
      </c>
      <c r="BP87" s="283" t="s">
        <v>5001</v>
      </c>
      <c r="BQ87" s="283" t="s">
        <v>5004</v>
      </c>
    </row>
    <row r="88" spans="1:69">
      <c r="A88" s="283">
        <v>11010513</v>
      </c>
      <c r="B88" s="283" t="s">
        <v>625</v>
      </c>
      <c r="C88" s="283">
        <v>6</v>
      </c>
      <c r="D88" s="283" t="s">
        <v>57</v>
      </c>
      <c r="E88" s="283" t="s">
        <v>3896</v>
      </c>
      <c r="F88" s="283" t="s">
        <v>3897</v>
      </c>
      <c r="G88" s="283" t="s">
        <v>3898</v>
      </c>
      <c r="H88" s="283">
        <v>90</v>
      </c>
      <c r="I88" s="283">
        <v>2</v>
      </c>
      <c r="J88" s="283">
        <v>4</v>
      </c>
      <c r="K88" s="283">
        <v>4</v>
      </c>
      <c r="L88" s="283">
        <v>15</v>
      </c>
      <c r="M88" s="283" t="s">
        <v>3899</v>
      </c>
      <c r="N88" s="283">
        <v>30</v>
      </c>
      <c r="O88" s="283">
        <v>36</v>
      </c>
      <c r="P88" s="283">
        <v>76</v>
      </c>
      <c r="Q88" s="283">
        <v>20</v>
      </c>
      <c r="R88" s="283">
        <v>0</v>
      </c>
      <c r="S88" s="283">
        <v>0</v>
      </c>
      <c r="T88" s="283">
        <v>81</v>
      </c>
      <c r="U88" s="283">
        <v>20</v>
      </c>
      <c r="V88" s="283">
        <v>85</v>
      </c>
      <c r="W88" s="283">
        <v>30</v>
      </c>
      <c r="X88" s="283">
        <v>46</v>
      </c>
      <c r="Y88" s="283">
        <v>97</v>
      </c>
      <c r="Z88" s="283">
        <v>31</v>
      </c>
      <c r="AA88" s="283">
        <v>54</v>
      </c>
      <c r="AB88" s="283">
        <v>23</v>
      </c>
      <c r="AC88" s="283">
        <v>48</v>
      </c>
      <c r="AD88" s="283">
        <v>0</v>
      </c>
      <c r="AE88" s="283">
        <v>0</v>
      </c>
      <c r="AF88" s="283">
        <v>3</v>
      </c>
      <c r="AG88" s="283">
        <v>3</v>
      </c>
      <c r="AH88" s="283">
        <v>3</v>
      </c>
      <c r="AI88" s="283">
        <v>3</v>
      </c>
      <c r="AJ88" s="283">
        <v>12</v>
      </c>
      <c r="AK88" s="283">
        <v>0</v>
      </c>
      <c r="AL88" s="283"/>
      <c r="AM88" s="283"/>
      <c r="AN88" s="283"/>
      <c r="AO88" s="283"/>
      <c r="AP88" s="283"/>
      <c r="AQ88" s="283"/>
      <c r="AR88" s="283">
        <v>4</v>
      </c>
      <c r="AS88" s="283" t="s">
        <v>776</v>
      </c>
      <c r="AT88" s="283" t="s">
        <v>4472</v>
      </c>
      <c r="AU88" s="283" t="s">
        <v>795</v>
      </c>
      <c r="AV88" s="283" t="s">
        <v>4476</v>
      </c>
      <c r="AW88" s="283" t="s">
        <v>5978</v>
      </c>
      <c r="AX88" s="283"/>
      <c r="AY88" s="283">
        <v>90</v>
      </c>
      <c r="AZ88" s="283">
        <v>140</v>
      </c>
      <c r="BA88" s="283">
        <v>4.2</v>
      </c>
      <c r="BB88" s="283">
        <v>8</v>
      </c>
      <c r="BC88" s="283">
        <v>81</v>
      </c>
      <c r="BD88" s="283">
        <v>0</v>
      </c>
      <c r="BE88" s="283">
        <v>81</v>
      </c>
      <c r="BF88" s="283">
        <v>92</v>
      </c>
      <c r="BG88" s="283">
        <v>50</v>
      </c>
      <c r="BH88" s="283">
        <v>60</v>
      </c>
      <c r="BI88" s="283">
        <v>60</v>
      </c>
      <c r="BJ88" s="283">
        <v>0</v>
      </c>
      <c r="BK88" s="283">
        <v>16</v>
      </c>
      <c r="BL88" s="283">
        <v>13</v>
      </c>
      <c r="BM88" s="283">
        <v>38</v>
      </c>
      <c r="BN88" s="283">
        <v>16</v>
      </c>
      <c r="BO88" s="283" t="s">
        <v>3904</v>
      </c>
      <c r="BP88" s="283" t="s">
        <v>5001</v>
      </c>
      <c r="BQ88" s="283" t="s">
        <v>5004</v>
      </c>
    </row>
    <row r="89" spans="1:69">
      <c r="A89" s="283">
        <v>11010613</v>
      </c>
      <c r="B89" s="283" t="s">
        <v>626</v>
      </c>
      <c r="C89" s="283">
        <v>4</v>
      </c>
      <c r="D89" s="283" t="s">
        <v>57</v>
      </c>
      <c r="E89" s="283" t="s">
        <v>3896</v>
      </c>
      <c r="F89" s="283" t="s">
        <v>3897</v>
      </c>
      <c r="G89" s="283" t="s">
        <v>3918</v>
      </c>
      <c r="H89" s="283">
        <v>75</v>
      </c>
      <c r="I89" s="283">
        <v>1</v>
      </c>
      <c r="J89" s="283">
        <v>3</v>
      </c>
      <c r="K89" s="283">
        <v>2</v>
      </c>
      <c r="L89" s="283">
        <v>20</v>
      </c>
      <c r="M89" s="283" t="s">
        <v>3899</v>
      </c>
      <c r="N89" s="283">
        <v>21</v>
      </c>
      <c r="O89" s="283">
        <v>36</v>
      </c>
      <c r="P89" s="283">
        <v>80</v>
      </c>
      <c r="Q89" s="283">
        <v>20</v>
      </c>
      <c r="R89" s="283">
        <v>0</v>
      </c>
      <c r="S89" s="283">
        <v>0</v>
      </c>
      <c r="T89" s="283">
        <v>76</v>
      </c>
      <c r="U89" s="283">
        <v>20</v>
      </c>
      <c r="V89" s="283">
        <v>66</v>
      </c>
      <c r="W89" s="283">
        <v>30</v>
      </c>
      <c r="X89" s="283">
        <v>44</v>
      </c>
      <c r="Y89" s="283">
        <v>95</v>
      </c>
      <c r="Z89" s="283">
        <v>20</v>
      </c>
      <c r="AA89" s="283">
        <v>42</v>
      </c>
      <c r="AB89" s="283">
        <v>20</v>
      </c>
      <c r="AC89" s="283">
        <v>45</v>
      </c>
      <c r="AD89" s="283">
        <v>0</v>
      </c>
      <c r="AE89" s="283">
        <v>0</v>
      </c>
      <c r="AF89" s="283">
        <v>4</v>
      </c>
      <c r="AG89" s="283">
        <v>4</v>
      </c>
      <c r="AH89" s="283">
        <v>4</v>
      </c>
      <c r="AI89" s="283">
        <v>4</v>
      </c>
      <c r="AJ89" s="283">
        <v>16</v>
      </c>
      <c r="AK89" s="283">
        <v>0</v>
      </c>
      <c r="AL89" s="283"/>
      <c r="AM89" s="283"/>
      <c r="AN89" s="283"/>
      <c r="AO89" s="283"/>
      <c r="AP89" s="283"/>
      <c r="AQ89" s="283"/>
      <c r="AR89" s="283">
        <v>4</v>
      </c>
      <c r="AS89" s="283" t="s">
        <v>4514</v>
      </c>
      <c r="AT89" s="283" t="s">
        <v>3991</v>
      </c>
      <c r="AU89" s="283"/>
      <c r="AV89" s="283"/>
      <c r="AW89" s="283" t="s">
        <v>4850</v>
      </c>
      <c r="AX89" s="283"/>
      <c r="AY89" s="283">
        <v>85</v>
      </c>
      <c r="AZ89" s="283">
        <v>125</v>
      </c>
      <c r="BA89" s="283">
        <v>2.5</v>
      </c>
      <c r="BB89" s="283">
        <v>5.0999999999999996</v>
      </c>
      <c r="BC89" s="283">
        <v>80</v>
      </c>
      <c r="BD89" s="283">
        <v>0</v>
      </c>
      <c r="BE89" s="283">
        <v>76</v>
      </c>
      <c r="BF89" s="283">
        <v>69</v>
      </c>
      <c r="BG89" s="283">
        <v>50</v>
      </c>
      <c r="BH89" s="283">
        <v>60</v>
      </c>
      <c r="BI89" s="283">
        <v>60</v>
      </c>
      <c r="BJ89" s="283">
        <v>0</v>
      </c>
      <c r="BK89" s="283">
        <v>0</v>
      </c>
      <c r="BL89" s="283">
        <v>15</v>
      </c>
      <c r="BM89" s="283">
        <v>45</v>
      </c>
      <c r="BN89" s="283">
        <v>30</v>
      </c>
      <c r="BO89" s="283" t="s">
        <v>3904</v>
      </c>
      <c r="BP89" s="283" t="s">
        <v>5001</v>
      </c>
      <c r="BQ89" s="283" t="s">
        <v>5004</v>
      </c>
    </row>
    <row r="90" spans="1:69">
      <c r="A90" s="283">
        <v>11010713</v>
      </c>
      <c r="B90" s="283" t="s">
        <v>178</v>
      </c>
      <c r="C90" s="283">
        <v>4</v>
      </c>
      <c r="D90" s="283" t="s">
        <v>57</v>
      </c>
      <c r="E90" s="283" t="s">
        <v>3896</v>
      </c>
      <c r="F90" s="283" t="s">
        <v>3897</v>
      </c>
      <c r="G90" s="283" t="s">
        <v>3918</v>
      </c>
      <c r="H90" s="283">
        <v>75</v>
      </c>
      <c r="I90" s="283">
        <v>1</v>
      </c>
      <c r="J90" s="283">
        <v>3</v>
      </c>
      <c r="K90" s="283">
        <v>2</v>
      </c>
      <c r="L90" s="283">
        <v>21</v>
      </c>
      <c r="M90" s="283" t="s">
        <v>3899</v>
      </c>
      <c r="N90" s="283">
        <v>21</v>
      </c>
      <c r="O90" s="283">
        <v>36</v>
      </c>
      <c r="P90" s="283">
        <v>80</v>
      </c>
      <c r="Q90" s="283">
        <v>20</v>
      </c>
      <c r="R90" s="283">
        <v>0</v>
      </c>
      <c r="S90" s="283">
        <v>0</v>
      </c>
      <c r="T90" s="283">
        <v>76</v>
      </c>
      <c r="U90" s="283">
        <v>20</v>
      </c>
      <c r="V90" s="283">
        <v>68</v>
      </c>
      <c r="W90" s="283">
        <v>30</v>
      </c>
      <c r="X90" s="283">
        <v>44</v>
      </c>
      <c r="Y90" s="283">
        <v>95</v>
      </c>
      <c r="Z90" s="283">
        <v>20</v>
      </c>
      <c r="AA90" s="283">
        <v>42</v>
      </c>
      <c r="AB90" s="283">
        <v>20</v>
      </c>
      <c r="AC90" s="283">
        <v>45</v>
      </c>
      <c r="AD90" s="283">
        <v>0</v>
      </c>
      <c r="AE90" s="283">
        <v>0</v>
      </c>
      <c r="AF90" s="283">
        <v>4</v>
      </c>
      <c r="AG90" s="283">
        <v>4</v>
      </c>
      <c r="AH90" s="283">
        <v>4</v>
      </c>
      <c r="AI90" s="283">
        <v>4</v>
      </c>
      <c r="AJ90" s="283">
        <v>16</v>
      </c>
      <c r="AK90" s="283">
        <v>0</v>
      </c>
      <c r="AL90" s="283"/>
      <c r="AM90" s="283"/>
      <c r="AN90" s="283"/>
      <c r="AO90" s="283"/>
      <c r="AP90" s="283"/>
      <c r="AQ90" s="283"/>
      <c r="AR90" s="283">
        <v>4</v>
      </c>
      <c r="AS90" s="283" t="s">
        <v>3991</v>
      </c>
      <c r="AT90" s="283" t="s">
        <v>3736</v>
      </c>
      <c r="AU90" s="283"/>
      <c r="AV90" s="283"/>
      <c r="AW90" s="283" t="s">
        <v>4849</v>
      </c>
      <c r="AX90" s="283"/>
      <c r="AY90" s="283">
        <v>85</v>
      </c>
      <c r="AZ90" s="283">
        <v>125</v>
      </c>
      <c r="BA90" s="283">
        <v>2.5</v>
      </c>
      <c r="BB90" s="283">
        <v>5.0999999999999996</v>
      </c>
      <c r="BC90" s="283">
        <v>80</v>
      </c>
      <c r="BD90" s="283">
        <v>0</v>
      </c>
      <c r="BE90" s="283">
        <v>76</v>
      </c>
      <c r="BF90" s="283">
        <v>73</v>
      </c>
      <c r="BG90" s="283">
        <v>50</v>
      </c>
      <c r="BH90" s="283">
        <v>60</v>
      </c>
      <c r="BI90" s="283">
        <v>60</v>
      </c>
      <c r="BJ90" s="283">
        <v>0</v>
      </c>
      <c r="BK90" s="283">
        <v>0</v>
      </c>
      <c r="BL90" s="283">
        <v>5</v>
      </c>
      <c r="BM90" s="283">
        <v>26</v>
      </c>
      <c r="BN90" s="283">
        <v>32</v>
      </c>
      <c r="BO90" s="283" t="s">
        <v>3904</v>
      </c>
      <c r="BP90" s="283" t="s">
        <v>5001</v>
      </c>
      <c r="BQ90" s="283" t="s">
        <v>5004</v>
      </c>
    </row>
    <row r="91" spans="1:69">
      <c r="A91" s="283">
        <v>11010813</v>
      </c>
      <c r="B91" s="283" t="s">
        <v>179</v>
      </c>
      <c r="C91" s="283">
        <v>5</v>
      </c>
      <c r="D91" s="283" t="s">
        <v>57</v>
      </c>
      <c r="E91" s="283" t="s">
        <v>3896</v>
      </c>
      <c r="F91" s="283" t="s">
        <v>3897</v>
      </c>
      <c r="G91" s="283" t="s">
        <v>3918</v>
      </c>
      <c r="H91" s="283">
        <v>82</v>
      </c>
      <c r="I91" s="283">
        <v>2</v>
      </c>
      <c r="J91" s="283">
        <v>4</v>
      </c>
      <c r="K91" s="283">
        <v>4</v>
      </c>
      <c r="L91" s="283">
        <v>22</v>
      </c>
      <c r="M91" s="283" t="s">
        <v>3899</v>
      </c>
      <c r="N91" s="283">
        <v>21</v>
      </c>
      <c r="O91" s="283">
        <v>36</v>
      </c>
      <c r="P91" s="283">
        <v>85</v>
      </c>
      <c r="Q91" s="283">
        <v>20</v>
      </c>
      <c r="R91" s="283">
        <v>0</v>
      </c>
      <c r="S91" s="283">
        <v>0</v>
      </c>
      <c r="T91" s="283">
        <v>76</v>
      </c>
      <c r="U91" s="283">
        <v>20</v>
      </c>
      <c r="V91" s="283">
        <v>62</v>
      </c>
      <c r="W91" s="283">
        <v>30</v>
      </c>
      <c r="X91" s="283">
        <v>45</v>
      </c>
      <c r="Y91" s="283">
        <v>96</v>
      </c>
      <c r="Z91" s="283">
        <v>20</v>
      </c>
      <c r="AA91" s="283">
        <v>43</v>
      </c>
      <c r="AB91" s="283">
        <v>18</v>
      </c>
      <c r="AC91" s="283">
        <v>43</v>
      </c>
      <c r="AD91" s="283">
        <v>0</v>
      </c>
      <c r="AE91" s="283">
        <v>0</v>
      </c>
      <c r="AF91" s="283">
        <v>4</v>
      </c>
      <c r="AG91" s="283">
        <v>4</v>
      </c>
      <c r="AH91" s="283">
        <v>4</v>
      </c>
      <c r="AI91" s="283">
        <v>4</v>
      </c>
      <c r="AJ91" s="283">
        <v>16</v>
      </c>
      <c r="AK91" s="283">
        <v>0</v>
      </c>
      <c r="AL91" s="283"/>
      <c r="AM91" s="283"/>
      <c r="AN91" s="283"/>
      <c r="AO91" s="283"/>
      <c r="AP91" s="283"/>
      <c r="AQ91" s="283"/>
      <c r="AR91" s="283">
        <v>4</v>
      </c>
      <c r="AS91" s="283" t="s">
        <v>4469</v>
      </c>
      <c r="AT91" s="283" t="s">
        <v>3736</v>
      </c>
      <c r="AU91" s="283" t="s">
        <v>4421</v>
      </c>
      <c r="AV91" s="283"/>
      <c r="AW91" s="283" t="s">
        <v>4847</v>
      </c>
      <c r="AX91" s="283"/>
      <c r="AY91" s="283">
        <v>95</v>
      </c>
      <c r="AZ91" s="283">
        <v>140</v>
      </c>
      <c r="BA91" s="283">
        <v>3.2</v>
      </c>
      <c r="BB91" s="283">
        <v>6</v>
      </c>
      <c r="BC91" s="283">
        <v>85</v>
      </c>
      <c r="BD91" s="283">
        <v>0</v>
      </c>
      <c r="BE91" s="283">
        <v>76</v>
      </c>
      <c r="BF91" s="283">
        <v>63</v>
      </c>
      <c r="BG91" s="283">
        <v>50</v>
      </c>
      <c r="BH91" s="283">
        <v>60</v>
      </c>
      <c r="BI91" s="283">
        <v>60</v>
      </c>
      <c r="BJ91" s="283">
        <v>0</v>
      </c>
      <c r="BK91" s="283">
        <v>0</v>
      </c>
      <c r="BL91" s="283">
        <v>20</v>
      </c>
      <c r="BM91" s="283">
        <v>46</v>
      </c>
      <c r="BN91" s="283">
        <v>32</v>
      </c>
      <c r="BO91" s="283" t="s">
        <v>3904</v>
      </c>
      <c r="BP91" s="283" t="s">
        <v>5001</v>
      </c>
      <c r="BQ91" s="283" t="s">
        <v>5004</v>
      </c>
    </row>
    <row r="92" spans="1:69">
      <c r="A92" s="283">
        <v>11010913</v>
      </c>
      <c r="B92" s="283" t="s">
        <v>180</v>
      </c>
      <c r="C92" s="283">
        <v>5</v>
      </c>
      <c r="D92" s="283" t="s">
        <v>57</v>
      </c>
      <c r="E92" s="283" t="s">
        <v>3896</v>
      </c>
      <c r="F92" s="283" t="s">
        <v>3897</v>
      </c>
      <c r="G92" s="283" t="s">
        <v>3918</v>
      </c>
      <c r="H92" s="283">
        <v>82</v>
      </c>
      <c r="I92" s="283">
        <v>2</v>
      </c>
      <c r="J92" s="283">
        <v>5</v>
      </c>
      <c r="K92" s="283">
        <v>5</v>
      </c>
      <c r="L92" s="283">
        <v>20</v>
      </c>
      <c r="M92" s="283" t="s">
        <v>3899</v>
      </c>
      <c r="N92" s="283">
        <v>21</v>
      </c>
      <c r="O92" s="283">
        <v>36</v>
      </c>
      <c r="P92" s="283">
        <v>85</v>
      </c>
      <c r="Q92" s="283">
        <v>20</v>
      </c>
      <c r="R92" s="283">
        <v>0</v>
      </c>
      <c r="S92" s="283">
        <v>0</v>
      </c>
      <c r="T92" s="283">
        <v>76</v>
      </c>
      <c r="U92" s="283">
        <v>20</v>
      </c>
      <c r="V92" s="283">
        <v>68</v>
      </c>
      <c r="W92" s="283">
        <v>30</v>
      </c>
      <c r="X92" s="283">
        <v>45</v>
      </c>
      <c r="Y92" s="283">
        <v>96</v>
      </c>
      <c r="Z92" s="283">
        <v>20</v>
      </c>
      <c r="AA92" s="283">
        <v>43</v>
      </c>
      <c r="AB92" s="283">
        <v>18</v>
      </c>
      <c r="AC92" s="283">
        <v>43</v>
      </c>
      <c r="AD92" s="283">
        <v>0</v>
      </c>
      <c r="AE92" s="283">
        <v>0</v>
      </c>
      <c r="AF92" s="283">
        <v>4</v>
      </c>
      <c r="AG92" s="283">
        <v>4</v>
      </c>
      <c r="AH92" s="283">
        <v>4</v>
      </c>
      <c r="AI92" s="283">
        <v>4</v>
      </c>
      <c r="AJ92" s="283">
        <v>16</v>
      </c>
      <c r="AK92" s="283">
        <v>0</v>
      </c>
      <c r="AL92" s="283"/>
      <c r="AM92" s="283"/>
      <c r="AN92" s="283"/>
      <c r="AO92" s="283"/>
      <c r="AP92" s="283"/>
      <c r="AQ92" s="283"/>
      <c r="AR92" s="283">
        <v>4</v>
      </c>
      <c r="AS92" s="283" t="s">
        <v>4469</v>
      </c>
      <c r="AT92" s="283" t="s">
        <v>3991</v>
      </c>
      <c r="AU92" s="283"/>
      <c r="AV92" s="283"/>
      <c r="AW92" s="283" t="s">
        <v>4848</v>
      </c>
      <c r="AX92" s="283" t="s">
        <v>4847</v>
      </c>
      <c r="AY92" s="283">
        <v>95</v>
      </c>
      <c r="AZ92" s="283">
        <v>140</v>
      </c>
      <c r="BA92" s="283">
        <v>3.2</v>
      </c>
      <c r="BB92" s="283">
        <v>6</v>
      </c>
      <c r="BC92" s="283">
        <v>85</v>
      </c>
      <c r="BD92" s="283">
        <v>0</v>
      </c>
      <c r="BE92" s="283">
        <v>76</v>
      </c>
      <c r="BF92" s="283">
        <v>73</v>
      </c>
      <c r="BG92" s="283">
        <v>50</v>
      </c>
      <c r="BH92" s="283">
        <v>60</v>
      </c>
      <c r="BI92" s="283">
        <v>60</v>
      </c>
      <c r="BJ92" s="283">
        <v>0</v>
      </c>
      <c r="BK92" s="283">
        <v>0</v>
      </c>
      <c r="BL92" s="283">
        <v>15</v>
      </c>
      <c r="BM92" s="283">
        <v>45</v>
      </c>
      <c r="BN92" s="283">
        <v>30</v>
      </c>
      <c r="BO92" s="283" t="s">
        <v>3904</v>
      </c>
      <c r="BP92" s="283" t="s">
        <v>5001</v>
      </c>
      <c r="BQ92" s="283" t="s">
        <v>5004</v>
      </c>
    </row>
    <row r="93" spans="1:69">
      <c r="A93" s="283">
        <v>11011013</v>
      </c>
      <c r="B93" s="283" t="s">
        <v>181</v>
      </c>
      <c r="C93" s="283">
        <v>5</v>
      </c>
      <c r="D93" s="283" t="s">
        <v>57</v>
      </c>
      <c r="E93" s="283" t="s">
        <v>3896</v>
      </c>
      <c r="F93" s="283" t="s">
        <v>3897</v>
      </c>
      <c r="G93" s="283" t="s">
        <v>3918</v>
      </c>
      <c r="H93" s="283">
        <v>82</v>
      </c>
      <c r="I93" s="283">
        <v>2</v>
      </c>
      <c r="J93" s="283">
        <v>5</v>
      </c>
      <c r="K93" s="283">
        <v>5</v>
      </c>
      <c r="L93" s="283">
        <v>22</v>
      </c>
      <c r="M93" s="283" t="s">
        <v>3899</v>
      </c>
      <c r="N93" s="283">
        <v>21</v>
      </c>
      <c r="O93" s="283">
        <v>36</v>
      </c>
      <c r="P93" s="283">
        <v>87</v>
      </c>
      <c r="Q93" s="283">
        <v>20</v>
      </c>
      <c r="R93" s="283">
        <v>0</v>
      </c>
      <c r="S93" s="283">
        <v>0</v>
      </c>
      <c r="T93" s="283">
        <v>80</v>
      </c>
      <c r="U93" s="283">
        <v>20</v>
      </c>
      <c r="V93" s="283">
        <v>72</v>
      </c>
      <c r="W93" s="283">
        <v>30</v>
      </c>
      <c r="X93" s="283">
        <v>45</v>
      </c>
      <c r="Y93" s="283">
        <v>96</v>
      </c>
      <c r="Z93" s="283">
        <v>20</v>
      </c>
      <c r="AA93" s="283">
        <v>43</v>
      </c>
      <c r="AB93" s="283">
        <v>20</v>
      </c>
      <c r="AC93" s="283">
        <v>45</v>
      </c>
      <c r="AD93" s="283">
        <v>0</v>
      </c>
      <c r="AE93" s="283">
        <v>0</v>
      </c>
      <c r="AF93" s="283">
        <v>3</v>
      </c>
      <c r="AG93" s="283">
        <v>3</v>
      </c>
      <c r="AH93" s="283">
        <v>3</v>
      </c>
      <c r="AI93" s="283">
        <v>3</v>
      </c>
      <c r="AJ93" s="283">
        <v>12</v>
      </c>
      <c r="AK93" s="283">
        <v>0</v>
      </c>
      <c r="AL93" s="283"/>
      <c r="AM93" s="283"/>
      <c r="AN93" s="283"/>
      <c r="AO93" s="283"/>
      <c r="AP93" s="283"/>
      <c r="AQ93" s="283"/>
      <c r="AR93" s="283">
        <v>4</v>
      </c>
      <c r="AS93" s="283" t="s">
        <v>3991</v>
      </c>
      <c r="AT93" s="283" t="s">
        <v>4469</v>
      </c>
      <c r="AU93" s="283" t="s">
        <v>3736</v>
      </c>
      <c r="AV93" s="283" t="s">
        <v>4421</v>
      </c>
      <c r="AW93" s="283" t="s">
        <v>4846</v>
      </c>
      <c r="AX93" s="283" t="s">
        <v>4845</v>
      </c>
      <c r="AY93" s="283">
        <v>95</v>
      </c>
      <c r="AZ93" s="283">
        <v>140</v>
      </c>
      <c r="BA93" s="283">
        <v>3.2</v>
      </c>
      <c r="BB93" s="283">
        <v>6</v>
      </c>
      <c r="BC93" s="283">
        <v>87</v>
      </c>
      <c r="BD93" s="283">
        <v>0</v>
      </c>
      <c r="BE93" s="283">
        <v>80</v>
      </c>
      <c r="BF93" s="283">
        <v>79</v>
      </c>
      <c r="BG93" s="283">
        <v>50</v>
      </c>
      <c r="BH93" s="283">
        <v>60</v>
      </c>
      <c r="BI93" s="283">
        <v>60</v>
      </c>
      <c r="BJ93" s="283">
        <v>0</v>
      </c>
      <c r="BK93" s="283">
        <v>0</v>
      </c>
      <c r="BL93" s="283">
        <v>20</v>
      </c>
      <c r="BM93" s="283">
        <v>71</v>
      </c>
      <c r="BN93" s="283">
        <v>62</v>
      </c>
      <c r="BO93" s="283" t="s">
        <v>3904</v>
      </c>
      <c r="BP93" s="283" t="s">
        <v>5001</v>
      </c>
      <c r="BQ93" s="283" t="s">
        <v>5004</v>
      </c>
    </row>
    <row r="94" spans="1:69">
      <c r="A94" s="283">
        <v>11011113</v>
      </c>
      <c r="B94" s="283" t="s">
        <v>630</v>
      </c>
      <c r="C94" s="283">
        <v>6</v>
      </c>
      <c r="D94" s="283" t="s">
        <v>57</v>
      </c>
      <c r="E94" s="283" t="s">
        <v>3896</v>
      </c>
      <c r="F94" s="283" t="s">
        <v>3897</v>
      </c>
      <c r="G94" s="283" t="s">
        <v>3918</v>
      </c>
      <c r="H94" s="283">
        <v>79</v>
      </c>
      <c r="I94" s="283">
        <v>1</v>
      </c>
      <c r="J94" s="283">
        <v>4</v>
      </c>
      <c r="K94" s="283">
        <v>4</v>
      </c>
      <c r="L94" s="283">
        <v>20</v>
      </c>
      <c r="M94" s="283" t="s">
        <v>3899</v>
      </c>
      <c r="N94" s="283">
        <v>28</v>
      </c>
      <c r="O94" s="283">
        <v>36</v>
      </c>
      <c r="P94" s="283">
        <v>95</v>
      </c>
      <c r="Q94" s="283">
        <v>20</v>
      </c>
      <c r="R94" s="283">
        <v>0</v>
      </c>
      <c r="S94" s="283">
        <v>0</v>
      </c>
      <c r="T94" s="283">
        <v>77</v>
      </c>
      <c r="U94" s="283">
        <v>20</v>
      </c>
      <c r="V94" s="283">
        <v>75</v>
      </c>
      <c r="W94" s="283">
        <v>30</v>
      </c>
      <c r="X94" s="283">
        <v>46</v>
      </c>
      <c r="Y94" s="283">
        <v>97</v>
      </c>
      <c r="Z94" s="283">
        <v>32</v>
      </c>
      <c r="AA94" s="283">
        <v>58</v>
      </c>
      <c r="AB94" s="283">
        <v>24</v>
      </c>
      <c r="AC94" s="283">
        <v>49</v>
      </c>
      <c r="AD94" s="283">
        <v>0</v>
      </c>
      <c r="AE94" s="283">
        <v>0</v>
      </c>
      <c r="AF94" s="283">
        <v>3</v>
      </c>
      <c r="AG94" s="283">
        <v>3</v>
      </c>
      <c r="AH94" s="283">
        <v>3</v>
      </c>
      <c r="AI94" s="283">
        <v>3</v>
      </c>
      <c r="AJ94" s="283">
        <v>12</v>
      </c>
      <c r="AK94" s="283">
        <v>0</v>
      </c>
      <c r="AL94" s="283"/>
      <c r="AM94" s="283"/>
      <c r="AN94" s="283"/>
      <c r="AO94" s="283"/>
      <c r="AP94" s="283"/>
      <c r="AQ94" s="283"/>
      <c r="AR94" s="283">
        <v>4</v>
      </c>
      <c r="AS94" s="283" t="s">
        <v>2427</v>
      </c>
      <c r="AT94" s="283" t="s">
        <v>3991</v>
      </c>
      <c r="AU94" s="283" t="s">
        <v>1980</v>
      </c>
      <c r="AV94" s="283"/>
      <c r="AW94" s="283" t="s">
        <v>4844</v>
      </c>
      <c r="AX94" s="283"/>
      <c r="AY94" s="283">
        <v>95</v>
      </c>
      <c r="AZ94" s="283">
        <v>140</v>
      </c>
      <c r="BA94" s="283">
        <v>4.2</v>
      </c>
      <c r="BB94" s="283">
        <v>8</v>
      </c>
      <c r="BC94" s="283">
        <v>95</v>
      </c>
      <c r="BD94" s="283">
        <v>0</v>
      </c>
      <c r="BE94" s="283">
        <v>77</v>
      </c>
      <c r="BF94" s="283">
        <v>84</v>
      </c>
      <c r="BG94" s="283">
        <v>50</v>
      </c>
      <c r="BH94" s="283">
        <v>60</v>
      </c>
      <c r="BI94" s="283">
        <v>60</v>
      </c>
      <c r="BJ94" s="283">
        <v>0</v>
      </c>
      <c r="BK94" s="283">
        <v>0</v>
      </c>
      <c r="BL94" s="283">
        <v>33</v>
      </c>
      <c r="BM94" s="283">
        <v>55</v>
      </c>
      <c r="BN94" s="283">
        <v>34</v>
      </c>
      <c r="BO94" s="283" t="s">
        <v>3904</v>
      </c>
      <c r="BP94" s="283" t="s">
        <v>5001</v>
      </c>
      <c r="BQ94" s="283" t="s">
        <v>5004</v>
      </c>
    </row>
    <row r="95" spans="1:69">
      <c r="A95" s="283">
        <v>11011213</v>
      </c>
      <c r="B95" s="283" t="s">
        <v>602</v>
      </c>
      <c r="C95" s="283">
        <v>6</v>
      </c>
      <c r="D95" s="283" t="s">
        <v>57</v>
      </c>
      <c r="E95" s="283" t="s">
        <v>3896</v>
      </c>
      <c r="F95" s="283" t="s">
        <v>3897</v>
      </c>
      <c r="G95" s="283" t="s">
        <v>3922</v>
      </c>
      <c r="H95" s="283">
        <v>80</v>
      </c>
      <c r="I95" s="283">
        <v>0</v>
      </c>
      <c r="J95" s="283">
        <v>6</v>
      </c>
      <c r="K95" s="283">
        <v>6</v>
      </c>
      <c r="L95" s="283">
        <v>20</v>
      </c>
      <c r="M95" s="283" t="s">
        <v>3899</v>
      </c>
      <c r="N95" s="283">
        <v>31</v>
      </c>
      <c r="O95" s="283">
        <v>36</v>
      </c>
      <c r="P95" s="283">
        <v>93</v>
      </c>
      <c r="Q95" s="283">
        <v>20</v>
      </c>
      <c r="R95" s="283">
        <v>0</v>
      </c>
      <c r="S95" s="283">
        <v>0</v>
      </c>
      <c r="T95" s="283">
        <v>84</v>
      </c>
      <c r="U95" s="283">
        <v>20</v>
      </c>
      <c r="V95" s="283">
        <v>40</v>
      </c>
      <c r="W95" s="283">
        <v>30</v>
      </c>
      <c r="X95" s="283">
        <v>46</v>
      </c>
      <c r="Y95" s="283">
        <v>97</v>
      </c>
      <c r="Z95" s="283">
        <v>38</v>
      </c>
      <c r="AA95" s="283">
        <v>61</v>
      </c>
      <c r="AB95" s="283">
        <v>19</v>
      </c>
      <c r="AC95" s="283">
        <v>39</v>
      </c>
      <c r="AD95" s="283">
        <v>0</v>
      </c>
      <c r="AE95" s="283">
        <v>0</v>
      </c>
      <c r="AF95" s="283">
        <v>3</v>
      </c>
      <c r="AG95" s="283">
        <v>3</v>
      </c>
      <c r="AH95" s="283">
        <v>3</v>
      </c>
      <c r="AI95" s="283">
        <v>3</v>
      </c>
      <c r="AJ95" s="283">
        <v>12</v>
      </c>
      <c r="AK95" s="283">
        <v>0</v>
      </c>
      <c r="AL95" s="283"/>
      <c r="AM95" s="283"/>
      <c r="AN95" s="283"/>
      <c r="AO95" s="283"/>
      <c r="AP95" s="283"/>
      <c r="AQ95" s="283"/>
      <c r="AR95" s="283">
        <v>4</v>
      </c>
      <c r="AS95" s="283" t="s">
        <v>4545</v>
      </c>
      <c r="AT95" s="283" t="s">
        <v>3993</v>
      </c>
      <c r="AU95" s="283"/>
      <c r="AV95" s="283"/>
      <c r="AW95" s="283" t="s">
        <v>4843</v>
      </c>
      <c r="AX95" s="283"/>
      <c r="AY95" s="283">
        <v>90</v>
      </c>
      <c r="AZ95" s="283">
        <v>130</v>
      </c>
      <c r="BA95" s="283">
        <v>4.2</v>
      </c>
      <c r="BB95" s="283">
        <v>8</v>
      </c>
      <c r="BC95" s="283">
        <v>93</v>
      </c>
      <c r="BD95" s="283">
        <v>0</v>
      </c>
      <c r="BE95" s="283">
        <v>84</v>
      </c>
      <c r="BF95" s="283">
        <v>24</v>
      </c>
      <c r="BG95" s="283">
        <v>50</v>
      </c>
      <c r="BH95" s="283">
        <v>60</v>
      </c>
      <c r="BI95" s="283">
        <v>60</v>
      </c>
      <c r="BJ95" s="283">
        <v>0</v>
      </c>
      <c r="BK95" s="283">
        <v>20</v>
      </c>
      <c r="BL95" s="283">
        <v>20</v>
      </c>
      <c r="BM95" s="283">
        <v>44</v>
      </c>
      <c r="BN95" s="283">
        <v>0</v>
      </c>
      <c r="BO95" s="283" t="s">
        <v>3904</v>
      </c>
      <c r="BP95" s="283" t="s">
        <v>5001</v>
      </c>
      <c r="BQ95" s="283" t="s">
        <v>5004</v>
      </c>
    </row>
    <row r="96" spans="1:69">
      <c r="A96" s="283">
        <v>11011313</v>
      </c>
      <c r="B96" s="283" t="s">
        <v>624</v>
      </c>
      <c r="C96" s="283">
        <v>6</v>
      </c>
      <c r="D96" s="283" t="s">
        <v>57</v>
      </c>
      <c r="E96" s="283" t="s">
        <v>3896</v>
      </c>
      <c r="F96" s="283" t="s">
        <v>3897</v>
      </c>
      <c r="G96" s="283" t="s">
        <v>3978</v>
      </c>
      <c r="H96" s="283">
        <v>83</v>
      </c>
      <c r="I96" s="283">
        <v>1</v>
      </c>
      <c r="J96" s="283">
        <v>6</v>
      </c>
      <c r="K96" s="283">
        <v>6</v>
      </c>
      <c r="L96" s="283">
        <v>30</v>
      </c>
      <c r="M96" s="283" t="s">
        <v>3899</v>
      </c>
      <c r="N96" s="283">
        <v>32</v>
      </c>
      <c r="O96" s="283">
        <v>36</v>
      </c>
      <c r="P96" s="283">
        <v>85</v>
      </c>
      <c r="Q96" s="283">
        <v>25</v>
      </c>
      <c r="R96" s="283">
        <v>0</v>
      </c>
      <c r="S96" s="283">
        <v>0</v>
      </c>
      <c r="T96" s="283">
        <v>88</v>
      </c>
      <c r="U96" s="283">
        <v>20</v>
      </c>
      <c r="V96" s="283">
        <v>72</v>
      </c>
      <c r="W96" s="283">
        <v>30</v>
      </c>
      <c r="X96" s="283">
        <v>46</v>
      </c>
      <c r="Y96" s="283">
        <v>97</v>
      </c>
      <c r="Z96" s="283">
        <v>34</v>
      </c>
      <c r="AA96" s="283">
        <v>56</v>
      </c>
      <c r="AB96" s="283">
        <v>19</v>
      </c>
      <c r="AC96" s="283">
        <v>44</v>
      </c>
      <c r="AD96" s="283">
        <v>0</v>
      </c>
      <c r="AE96" s="283">
        <v>0</v>
      </c>
      <c r="AF96" s="283">
        <v>0</v>
      </c>
      <c r="AG96" s="283"/>
      <c r="AH96" s="283"/>
      <c r="AI96" s="283"/>
      <c r="AJ96" s="283">
        <v>0</v>
      </c>
      <c r="AK96" s="283">
        <v>0</v>
      </c>
      <c r="AL96" s="283"/>
      <c r="AM96" s="283"/>
      <c r="AN96" s="283"/>
      <c r="AO96" s="283"/>
      <c r="AP96" s="283"/>
      <c r="AQ96" s="283"/>
      <c r="AR96" s="283">
        <v>4</v>
      </c>
      <c r="AS96" s="283" t="s">
        <v>3995</v>
      </c>
      <c r="AT96" s="283" t="s">
        <v>3736</v>
      </c>
      <c r="AU96" s="283" t="s">
        <v>4515</v>
      </c>
      <c r="AV96" s="283"/>
      <c r="AW96" s="283" t="s">
        <v>3996</v>
      </c>
      <c r="AX96" s="283" t="s">
        <v>4842</v>
      </c>
      <c r="AY96" s="283">
        <v>90</v>
      </c>
      <c r="AZ96" s="283">
        <v>130</v>
      </c>
      <c r="BA96" s="283">
        <v>4.2</v>
      </c>
      <c r="BB96" s="283">
        <v>8</v>
      </c>
      <c r="BC96" s="283">
        <v>85</v>
      </c>
      <c r="BD96" s="283">
        <v>0</v>
      </c>
      <c r="BE96" s="283">
        <v>88</v>
      </c>
      <c r="BF96" s="283">
        <v>72</v>
      </c>
      <c r="BG96" s="283">
        <v>50</v>
      </c>
      <c r="BH96" s="283">
        <v>60</v>
      </c>
      <c r="BI96" s="283">
        <v>60</v>
      </c>
      <c r="BJ96" s="283">
        <v>0</v>
      </c>
      <c r="BK96" s="283">
        <v>0</v>
      </c>
      <c r="BL96" s="283">
        <v>23</v>
      </c>
      <c r="BM96" s="283">
        <v>48</v>
      </c>
      <c r="BN96" s="283">
        <v>37</v>
      </c>
      <c r="BO96" s="283" t="s">
        <v>3904</v>
      </c>
      <c r="BP96" s="283" t="s">
        <v>5001</v>
      </c>
      <c r="BQ96" s="283" t="s">
        <v>5004</v>
      </c>
    </row>
    <row r="97" spans="1:69">
      <c r="A97" s="283">
        <v>11011713</v>
      </c>
      <c r="B97" s="283" t="s">
        <v>277</v>
      </c>
      <c r="C97" s="283">
        <v>6</v>
      </c>
      <c r="D97" s="283" t="s">
        <v>884</v>
      </c>
      <c r="E97" s="283" t="s">
        <v>3896</v>
      </c>
      <c r="F97" s="283" t="s">
        <v>3897</v>
      </c>
      <c r="G97" s="283" t="s">
        <v>3905</v>
      </c>
      <c r="H97" s="283">
        <v>82</v>
      </c>
      <c r="I97" s="283">
        <v>2</v>
      </c>
      <c r="J97" s="283">
        <v>4</v>
      </c>
      <c r="K97" s="283">
        <v>5</v>
      </c>
      <c r="L97" s="283">
        <v>6</v>
      </c>
      <c r="M97" s="283" t="s">
        <v>3930</v>
      </c>
      <c r="N97" s="283">
        <v>33</v>
      </c>
      <c r="O97" s="283">
        <v>36</v>
      </c>
      <c r="P97" s="283">
        <v>0</v>
      </c>
      <c r="Q97" s="283">
        <v>40</v>
      </c>
      <c r="R97" s="283">
        <v>0</v>
      </c>
      <c r="S97" s="283">
        <v>0</v>
      </c>
      <c r="T97" s="283">
        <v>60</v>
      </c>
      <c r="U97" s="283">
        <v>25</v>
      </c>
      <c r="V97" s="283">
        <v>47</v>
      </c>
      <c r="W97" s="283">
        <v>30</v>
      </c>
      <c r="X97" s="283">
        <v>36</v>
      </c>
      <c r="Y97" s="283">
        <v>92</v>
      </c>
      <c r="Z97" s="283">
        <v>36</v>
      </c>
      <c r="AA97" s="283">
        <v>64</v>
      </c>
      <c r="AB97" s="283">
        <v>55</v>
      </c>
      <c r="AC97" s="283">
        <v>80</v>
      </c>
      <c r="AD97" s="283">
        <v>0</v>
      </c>
      <c r="AE97" s="283">
        <v>0</v>
      </c>
      <c r="AF97" s="283">
        <v>20</v>
      </c>
      <c r="AG97" s="283">
        <v>25</v>
      </c>
      <c r="AH97" s="283">
        <v>15</v>
      </c>
      <c r="AI97" s="283">
        <v>12</v>
      </c>
      <c r="AJ97" s="283">
        <v>72</v>
      </c>
      <c r="AK97" s="283">
        <v>0</v>
      </c>
      <c r="AL97" s="283"/>
      <c r="AM97" s="283"/>
      <c r="AN97" s="283"/>
      <c r="AO97" s="283"/>
      <c r="AP97" s="283"/>
      <c r="AQ97" s="283"/>
      <c r="AR97" s="283">
        <v>4</v>
      </c>
      <c r="AS97" s="283" t="s">
        <v>796</v>
      </c>
      <c r="AT97" s="283" t="s">
        <v>299</v>
      </c>
      <c r="AU97" s="283" t="s">
        <v>4179</v>
      </c>
      <c r="AV97" s="283" t="s">
        <v>4464</v>
      </c>
      <c r="AW97" s="283" t="s">
        <v>4841</v>
      </c>
      <c r="AX97" s="283"/>
      <c r="AY97" s="283">
        <v>70</v>
      </c>
      <c r="AZ97" s="283">
        <v>65</v>
      </c>
      <c r="BA97" s="283">
        <v>2.88</v>
      </c>
      <c r="BB97" s="283">
        <v>5.4</v>
      </c>
      <c r="BC97" s="283">
        <v>0</v>
      </c>
      <c r="BD97" s="283">
        <v>0</v>
      </c>
      <c r="BE97" s="283">
        <v>30</v>
      </c>
      <c r="BF97" s="283">
        <v>58</v>
      </c>
      <c r="BG97" s="283">
        <v>20</v>
      </c>
      <c r="BH97" s="283">
        <v>20</v>
      </c>
      <c r="BI97" s="283">
        <v>40</v>
      </c>
      <c r="BJ97" s="283">
        <v>10</v>
      </c>
      <c r="BK97" s="283">
        <v>4</v>
      </c>
      <c r="BL97" s="283">
        <v>14</v>
      </c>
      <c r="BM97" s="283">
        <v>5</v>
      </c>
      <c r="BN97" s="283">
        <v>21</v>
      </c>
      <c r="BO97" s="283" t="s">
        <v>3904</v>
      </c>
      <c r="BP97" s="283" t="s">
        <v>5001</v>
      </c>
      <c r="BQ97" s="283" t="s">
        <v>5004</v>
      </c>
    </row>
    <row r="98" spans="1:69">
      <c r="A98" s="283">
        <v>11011813</v>
      </c>
      <c r="B98" s="283" t="s">
        <v>572</v>
      </c>
      <c r="C98" s="283">
        <v>5</v>
      </c>
      <c r="D98" s="283" t="s">
        <v>884</v>
      </c>
      <c r="E98" s="283" t="s">
        <v>3896</v>
      </c>
      <c r="F98" s="283" t="s">
        <v>3897</v>
      </c>
      <c r="G98" s="283" t="s">
        <v>3910</v>
      </c>
      <c r="H98" s="283">
        <v>67</v>
      </c>
      <c r="I98" s="283">
        <v>1</v>
      </c>
      <c r="J98" s="283">
        <v>4</v>
      </c>
      <c r="K98" s="283">
        <v>4</v>
      </c>
      <c r="L98" s="283">
        <v>7</v>
      </c>
      <c r="M98" s="283" t="s">
        <v>3930</v>
      </c>
      <c r="N98" s="283">
        <v>34</v>
      </c>
      <c r="O98" s="283">
        <v>36</v>
      </c>
      <c r="P98" s="283">
        <v>0</v>
      </c>
      <c r="Q98" s="283">
        <v>40</v>
      </c>
      <c r="R98" s="283">
        <v>0</v>
      </c>
      <c r="S98" s="283">
        <v>0</v>
      </c>
      <c r="T98" s="283">
        <v>40</v>
      </c>
      <c r="U98" s="283">
        <v>25</v>
      </c>
      <c r="V98" s="283">
        <v>41</v>
      </c>
      <c r="W98" s="283">
        <v>30</v>
      </c>
      <c r="X98" s="283">
        <v>35</v>
      </c>
      <c r="Y98" s="283">
        <v>86</v>
      </c>
      <c r="Z98" s="283">
        <v>40</v>
      </c>
      <c r="AA98" s="283">
        <v>61</v>
      </c>
      <c r="AB98" s="283">
        <v>45</v>
      </c>
      <c r="AC98" s="283">
        <v>70</v>
      </c>
      <c r="AD98" s="283">
        <v>0</v>
      </c>
      <c r="AE98" s="283">
        <v>0</v>
      </c>
      <c r="AF98" s="283">
        <v>16</v>
      </c>
      <c r="AG98" s="283">
        <v>27</v>
      </c>
      <c r="AH98" s="283">
        <v>15</v>
      </c>
      <c r="AI98" s="283">
        <v>10</v>
      </c>
      <c r="AJ98" s="283">
        <v>68</v>
      </c>
      <c r="AK98" s="283">
        <v>0</v>
      </c>
      <c r="AL98" s="283"/>
      <c r="AM98" s="283"/>
      <c r="AN98" s="283"/>
      <c r="AO98" s="283"/>
      <c r="AP98" s="283"/>
      <c r="AQ98" s="283"/>
      <c r="AR98" s="283">
        <v>4</v>
      </c>
      <c r="AS98" s="283" t="s">
        <v>4734</v>
      </c>
      <c r="AT98" s="283"/>
      <c r="AU98" s="283"/>
      <c r="AV98" s="283"/>
      <c r="AW98" s="283" t="s">
        <v>4840</v>
      </c>
      <c r="AX98" s="283"/>
      <c r="AY98" s="283">
        <v>70</v>
      </c>
      <c r="AZ98" s="283">
        <v>65</v>
      </c>
      <c r="BA98" s="283">
        <v>2.1</v>
      </c>
      <c r="BB98" s="283">
        <v>5.2</v>
      </c>
      <c r="BC98" s="283">
        <v>0</v>
      </c>
      <c r="BD98" s="283">
        <v>0</v>
      </c>
      <c r="BE98" s="283">
        <v>23</v>
      </c>
      <c r="BF98" s="283">
        <v>46</v>
      </c>
      <c r="BG98" s="283">
        <v>20</v>
      </c>
      <c r="BH98" s="283">
        <v>20</v>
      </c>
      <c r="BI98" s="283">
        <v>40</v>
      </c>
      <c r="BJ98" s="283">
        <v>10</v>
      </c>
      <c r="BK98" s="283">
        <v>5</v>
      </c>
      <c r="BL98" s="283">
        <v>12</v>
      </c>
      <c r="BM98" s="283">
        <v>0</v>
      </c>
      <c r="BN98" s="283">
        <v>20</v>
      </c>
      <c r="BO98" s="283" t="s">
        <v>3904</v>
      </c>
      <c r="BP98" s="283" t="s">
        <v>5001</v>
      </c>
      <c r="BQ98" s="283" t="s">
        <v>5004</v>
      </c>
    </row>
    <row r="99" spans="1:69">
      <c r="A99" s="283">
        <v>11012013</v>
      </c>
      <c r="B99" s="283" t="s">
        <v>570</v>
      </c>
      <c r="C99" s="283">
        <v>5</v>
      </c>
      <c r="D99" s="283" t="s">
        <v>60</v>
      </c>
      <c r="E99" s="283" t="s">
        <v>3896</v>
      </c>
      <c r="F99" s="283" t="s">
        <v>3897</v>
      </c>
      <c r="G99" s="283" t="s">
        <v>3918</v>
      </c>
      <c r="H99" s="283">
        <v>60</v>
      </c>
      <c r="I99" s="283">
        <v>0</v>
      </c>
      <c r="J99" s="283">
        <v>6</v>
      </c>
      <c r="K99" s="283">
        <v>6</v>
      </c>
      <c r="L99" s="283">
        <v>12</v>
      </c>
      <c r="M99" s="283" t="s">
        <v>3930</v>
      </c>
      <c r="N99" s="283">
        <v>32</v>
      </c>
      <c r="O99" s="283">
        <v>36</v>
      </c>
      <c r="P99" s="283">
        <v>0</v>
      </c>
      <c r="Q99" s="283">
        <v>45</v>
      </c>
      <c r="R99" s="283">
        <v>0</v>
      </c>
      <c r="S99" s="283">
        <v>0</v>
      </c>
      <c r="T99" s="283">
        <v>34</v>
      </c>
      <c r="U99" s="283">
        <v>30</v>
      </c>
      <c r="V99" s="283">
        <v>53</v>
      </c>
      <c r="W99" s="283">
        <v>30</v>
      </c>
      <c r="X99" s="283">
        <v>40</v>
      </c>
      <c r="Y99" s="283">
        <v>96</v>
      </c>
      <c r="Z99" s="283">
        <v>36</v>
      </c>
      <c r="AA99" s="283">
        <v>58</v>
      </c>
      <c r="AB99" s="283">
        <v>38</v>
      </c>
      <c r="AC99" s="283">
        <v>63</v>
      </c>
      <c r="AD99" s="283">
        <v>0</v>
      </c>
      <c r="AE99" s="283">
        <v>0</v>
      </c>
      <c r="AF99" s="283">
        <v>21</v>
      </c>
      <c r="AG99" s="283">
        <v>27</v>
      </c>
      <c r="AH99" s="283">
        <v>23</v>
      </c>
      <c r="AI99" s="283">
        <v>12</v>
      </c>
      <c r="AJ99" s="283">
        <v>83</v>
      </c>
      <c r="AK99" s="283">
        <v>0</v>
      </c>
      <c r="AL99" s="283"/>
      <c r="AM99" s="283"/>
      <c r="AN99" s="283"/>
      <c r="AO99" s="283"/>
      <c r="AP99" s="283"/>
      <c r="AQ99" s="283"/>
      <c r="AR99" s="283">
        <v>4</v>
      </c>
      <c r="AS99" s="283" t="s">
        <v>3938</v>
      </c>
      <c r="AT99" s="283" t="s">
        <v>324</v>
      </c>
      <c r="AU99" s="283"/>
      <c r="AV99" s="283"/>
      <c r="AW99" s="283" t="s">
        <v>4839</v>
      </c>
      <c r="AX99" s="283"/>
      <c r="AY99" s="283">
        <v>55</v>
      </c>
      <c r="AZ99" s="283">
        <v>65</v>
      </c>
      <c r="BA99" s="283">
        <v>2.08</v>
      </c>
      <c r="BB99" s="283">
        <v>4</v>
      </c>
      <c r="BC99" s="283">
        <v>0</v>
      </c>
      <c r="BD99" s="283">
        <v>0</v>
      </c>
      <c r="BE99" s="283">
        <v>17</v>
      </c>
      <c r="BF99" s="283">
        <v>76</v>
      </c>
      <c r="BG99" s="283">
        <v>30</v>
      </c>
      <c r="BH99" s="283">
        <v>40</v>
      </c>
      <c r="BI99" s="283">
        <v>60</v>
      </c>
      <c r="BJ99" s="283">
        <v>40</v>
      </c>
      <c r="BK99" s="283">
        <v>3</v>
      </c>
      <c r="BL99" s="283">
        <v>5</v>
      </c>
      <c r="BM99" s="283">
        <v>0</v>
      </c>
      <c r="BN99" s="283">
        <v>6</v>
      </c>
      <c r="BO99" s="283" t="s">
        <v>3904</v>
      </c>
      <c r="BP99" s="283" t="s">
        <v>5001</v>
      </c>
      <c r="BQ99" s="283" t="s">
        <v>5004</v>
      </c>
    </row>
    <row r="100" spans="1:69">
      <c r="A100" s="283">
        <v>11012113</v>
      </c>
      <c r="B100" s="283" t="s">
        <v>563</v>
      </c>
      <c r="C100" s="283">
        <v>6</v>
      </c>
      <c r="D100" s="283" t="s">
        <v>60</v>
      </c>
      <c r="E100" s="283" t="s">
        <v>3896</v>
      </c>
      <c r="F100" s="283" t="s">
        <v>3897</v>
      </c>
      <c r="G100" s="283" t="s">
        <v>3918</v>
      </c>
      <c r="H100" s="283">
        <v>60</v>
      </c>
      <c r="I100" s="283">
        <v>0</v>
      </c>
      <c r="J100" s="283">
        <v>6</v>
      </c>
      <c r="K100" s="283">
        <v>6</v>
      </c>
      <c r="L100" s="283">
        <v>65</v>
      </c>
      <c r="M100" s="283" t="s">
        <v>3930</v>
      </c>
      <c r="N100" s="283">
        <v>32</v>
      </c>
      <c r="O100" s="283">
        <v>36</v>
      </c>
      <c r="P100" s="283">
        <v>0</v>
      </c>
      <c r="Q100" s="283">
        <v>45</v>
      </c>
      <c r="R100" s="283">
        <v>0</v>
      </c>
      <c r="S100" s="283">
        <v>0</v>
      </c>
      <c r="T100" s="283">
        <v>38</v>
      </c>
      <c r="U100" s="283">
        <v>30</v>
      </c>
      <c r="V100" s="283">
        <v>65</v>
      </c>
      <c r="W100" s="283">
        <v>30</v>
      </c>
      <c r="X100" s="283">
        <v>41</v>
      </c>
      <c r="Y100" s="283">
        <v>97</v>
      </c>
      <c r="Z100" s="283">
        <v>38</v>
      </c>
      <c r="AA100" s="283">
        <v>60</v>
      </c>
      <c r="AB100" s="283">
        <v>40</v>
      </c>
      <c r="AC100" s="283">
        <v>70</v>
      </c>
      <c r="AD100" s="283">
        <v>0</v>
      </c>
      <c r="AE100" s="283">
        <v>0</v>
      </c>
      <c r="AF100" s="283">
        <v>21</v>
      </c>
      <c r="AG100" s="283">
        <v>26</v>
      </c>
      <c r="AH100" s="283">
        <v>28</v>
      </c>
      <c r="AI100" s="283">
        <v>15</v>
      </c>
      <c r="AJ100" s="283">
        <v>90</v>
      </c>
      <c r="AK100" s="283">
        <v>0</v>
      </c>
      <c r="AL100" s="283"/>
      <c r="AM100" s="283"/>
      <c r="AN100" s="283"/>
      <c r="AO100" s="283"/>
      <c r="AP100" s="283"/>
      <c r="AQ100" s="283"/>
      <c r="AR100" s="283">
        <v>4</v>
      </c>
      <c r="AS100" s="283" t="s">
        <v>3731</v>
      </c>
      <c r="AT100" s="283" t="s">
        <v>4331</v>
      </c>
      <c r="AU100" s="283" t="s">
        <v>4089</v>
      </c>
      <c r="AV100" s="283"/>
      <c r="AW100" s="283" t="s">
        <v>4004</v>
      </c>
      <c r="AX100" s="283" t="s">
        <v>4838</v>
      </c>
      <c r="AY100" s="283">
        <v>60</v>
      </c>
      <c r="AZ100" s="283">
        <v>70</v>
      </c>
      <c r="BA100" s="283">
        <v>2.1</v>
      </c>
      <c r="BB100" s="283">
        <v>4</v>
      </c>
      <c r="BC100" s="283">
        <v>0</v>
      </c>
      <c r="BD100" s="283">
        <v>0</v>
      </c>
      <c r="BE100" s="283">
        <v>19</v>
      </c>
      <c r="BF100" s="283">
        <v>100</v>
      </c>
      <c r="BG100" s="283">
        <v>30</v>
      </c>
      <c r="BH100" s="283">
        <v>40</v>
      </c>
      <c r="BI100" s="283">
        <v>60</v>
      </c>
      <c r="BJ100" s="283">
        <v>40</v>
      </c>
      <c r="BK100" s="283">
        <v>8</v>
      </c>
      <c r="BL100" s="283">
        <v>6</v>
      </c>
      <c r="BM100" s="283">
        <v>0</v>
      </c>
      <c r="BN100" s="283">
        <v>17</v>
      </c>
      <c r="BO100" s="283" t="s">
        <v>3904</v>
      </c>
      <c r="BP100" s="283" t="s">
        <v>5001</v>
      </c>
      <c r="BQ100" s="283" t="s">
        <v>5004</v>
      </c>
    </row>
    <row r="101" spans="1:69">
      <c r="A101" s="283">
        <v>11012312</v>
      </c>
      <c r="B101" s="283" t="s">
        <v>578</v>
      </c>
      <c r="C101" s="283">
        <v>4</v>
      </c>
      <c r="D101" s="283" t="s">
        <v>59</v>
      </c>
      <c r="E101" s="283" t="s">
        <v>3934</v>
      </c>
      <c r="F101" s="283" t="s">
        <v>3935</v>
      </c>
      <c r="G101" s="283" t="s">
        <v>3918</v>
      </c>
      <c r="H101" s="283">
        <v>50</v>
      </c>
      <c r="I101" s="283">
        <v>2</v>
      </c>
      <c r="J101" s="283">
        <v>2</v>
      </c>
      <c r="K101" s="283">
        <v>3</v>
      </c>
      <c r="L101" s="283">
        <v>26</v>
      </c>
      <c r="M101" s="283" t="s">
        <v>3930</v>
      </c>
      <c r="N101" s="283">
        <v>16.5</v>
      </c>
      <c r="O101" s="283">
        <v>24</v>
      </c>
      <c r="P101" s="283">
        <v>0</v>
      </c>
      <c r="Q101" s="283">
        <v>30</v>
      </c>
      <c r="R101" s="283">
        <v>0</v>
      </c>
      <c r="S101" s="283">
        <v>0</v>
      </c>
      <c r="T101" s="283">
        <v>17</v>
      </c>
      <c r="U101" s="283">
        <v>20</v>
      </c>
      <c r="V101" s="283">
        <v>43</v>
      </c>
      <c r="W101" s="283">
        <v>30</v>
      </c>
      <c r="X101" s="283">
        <v>37</v>
      </c>
      <c r="Y101" s="283">
        <v>90</v>
      </c>
      <c r="Z101" s="283">
        <v>20</v>
      </c>
      <c r="AA101" s="283">
        <v>44</v>
      </c>
      <c r="AB101" s="283">
        <v>40</v>
      </c>
      <c r="AC101" s="283">
        <v>65</v>
      </c>
      <c r="AD101" s="283">
        <v>0</v>
      </c>
      <c r="AE101" s="283">
        <v>0</v>
      </c>
      <c r="AF101" s="283">
        <v>16</v>
      </c>
      <c r="AG101" s="283">
        <v>12</v>
      </c>
      <c r="AH101" s="283">
        <v>4</v>
      </c>
      <c r="AI101" s="283">
        <v>0</v>
      </c>
      <c r="AJ101" s="283">
        <v>32</v>
      </c>
      <c r="AK101" s="283">
        <v>0</v>
      </c>
      <c r="AL101" s="283"/>
      <c r="AM101" s="283"/>
      <c r="AN101" s="283"/>
      <c r="AO101" s="283"/>
      <c r="AP101" s="283"/>
      <c r="AQ101" s="283"/>
      <c r="AR101" s="283">
        <v>3</v>
      </c>
      <c r="AS101" s="283" t="s">
        <v>4482</v>
      </c>
      <c r="AT101" s="283" t="s">
        <v>4483</v>
      </c>
      <c r="AU101" s="283"/>
      <c r="AV101" s="283"/>
      <c r="AW101" s="283" t="s">
        <v>4837</v>
      </c>
      <c r="AX101" s="283"/>
      <c r="AY101" s="283">
        <v>30</v>
      </c>
      <c r="AZ101" s="283">
        <v>35</v>
      </c>
      <c r="BA101" s="283">
        <v>1.1200000000000001</v>
      </c>
      <c r="BB101" s="283">
        <v>2.1</v>
      </c>
      <c r="BC101" s="283">
        <v>0</v>
      </c>
      <c r="BD101" s="283">
        <v>0</v>
      </c>
      <c r="BE101" s="283">
        <v>9</v>
      </c>
      <c r="BF101" s="283">
        <v>56</v>
      </c>
      <c r="BG101" s="283">
        <v>20</v>
      </c>
      <c r="BH101" s="283">
        <v>30</v>
      </c>
      <c r="BI101" s="283">
        <v>50</v>
      </c>
      <c r="BJ101" s="283">
        <v>20</v>
      </c>
      <c r="BK101" s="283">
        <v>4</v>
      </c>
      <c r="BL101" s="283">
        <v>3</v>
      </c>
      <c r="BM101" s="283">
        <v>2</v>
      </c>
      <c r="BN101" s="283">
        <v>8</v>
      </c>
      <c r="BO101" s="283" t="s">
        <v>3904</v>
      </c>
      <c r="BP101" s="283" t="s">
        <v>5001</v>
      </c>
      <c r="BQ101" s="283" t="s">
        <v>5004</v>
      </c>
    </row>
    <row r="102" spans="1:69">
      <c r="A102" s="283">
        <v>11012412</v>
      </c>
      <c r="B102" s="283" t="s">
        <v>172</v>
      </c>
      <c r="C102" s="283">
        <v>5</v>
      </c>
      <c r="D102" s="283" t="s">
        <v>59</v>
      </c>
      <c r="E102" s="283" t="s">
        <v>3934</v>
      </c>
      <c r="F102" s="283" t="s">
        <v>3935</v>
      </c>
      <c r="G102" s="283" t="s">
        <v>3898</v>
      </c>
      <c r="H102" s="283">
        <v>50</v>
      </c>
      <c r="I102" s="283">
        <v>2</v>
      </c>
      <c r="J102" s="283">
        <v>3</v>
      </c>
      <c r="K102" s="283">
        <v>4</v>
      </c>
      <c r="L102" s="283">
        <v>25</v>
      </c>
      <c r="M102" s="283" t="s">
        <v>3930</v>
      </c>
      <c r="N102" s="283">
        <v>16.5</v>
      </c>
      <c r="O102" s="283">
        <v>24</v>
      </c>
      <c r="P102" s="283">
        <v>0</v>
      </c>
      <c r="Q102" s="283">
        <v>30</v>
      </c>
      <c r="R102" s="283">
        <v>0</v>
      </c>
      <c r="S102" s="283">
        <v>0</v>
      </c>
      <c r="T102" s="283">
        <v>17</v>
      </c>
      <c r="U102" s="283">
        <v>20</v>
      </c>
      <c r="V102" s="283">
        <v>40</v>
      </c>
      <c r="W102" s="283">
        <v>30</v>
      </c>
      <c r="X102" s="283">
        <v>38</v>
      </c>
      <c r="Y102" s="283">
        <v>91</v>
      </c>
      <c r="Z102" s="283">
        <v>20</v>
      </c>
      <c r="AA102" s="283">
        <v>44</v>
      </c>
      <c r="AB102" s="283">
        <v>40</v>
      </c>
      <c r="AC102" s="283">
        <v>65</v>
      </c>
      <c r="AD102" s="283">
        <v>5</v>
      </c>
      <c r="AE102" s="283">
        <v>15</v>
      </c>
      <c r="AF102" s="283">
        <v>16</v>
      </c>
      <c r="AG102" s="283">
        <v>12</v>
      </c>
      <c r="AH102" s="283">
        <v>4</v>
      </c>
      <c r="AI102" s="283">
        <v>0</v>
      </c>
      <c r="AJ102" s="283">
        <v>32</v>
      </c>
      <c r="AK102" s="283">
        <v>0</v>
      </c>
      <c r="AL102" s="283"/>
      <c r="AM102" s="283"/>
      <c r="AN102" s="283"/>
      <c r="AO102" s="283"/>
      <c r="AP102" s="283"/>
      <c r="AQ102" s="283"/>
      <c r="AR102" s="283">
        <v>3</v>
      </c>
      <c r="AS102" s="283" t="s">
        <v>4504</v>
      </c>
      <c r="AT102" s="283"/>
      <c r="AU102" s="283"/>
      <c r="AV102" s="283"/>
      <c r="AW102" s="283" t="s">
        <v>4837</v>
      </c>
      <c r="AX102" s="283"/>
      <c r="AY102" s="283">
        <v>30</v>
      </c>
      <c r="AZ102" s="283">
        <v>35</v>
      </c>
      <c r="BA102" s="283">
        <v>1.28</v>
      </c>
      <c r="BB102" s="283">
        <v>2.4</v>
      </c>
      <c r="BC102" s="283">
        <v>3</v>
      </c>
      <c r="BD102" s="283">
        <v>0</v>
      </c>
      <c r="BE102" s="283">
        <v>9</v>
      </c>
      <c r="BF102" s="283">
        <v>44</v>
      </c>
      <c r="BG102" s="283">
        <v>20</v>
      </c>
      <c r="BH102" s="283">
        <v>30</v>
      </c>
      <c r="BI102" s="283">
        <v>50</v>
      </c>
      <c r="BJ102" s="283">
        <v>20</v>
      </c>
      <c r="BK102" s="283">
        <v>1</v>
      </c>
      <c r="BL102" s="283">
        <v>3</v>
      </c>
      <c r="BM102" s="283">
        <v>0</v>
      </c>
      <c r="BN102" s="283">
        <v>2</v>
      </c>
      <c r="BO102" s="283" t="s">
        <v>3904</v>
      </c>
      <c r="BP102" s="283" t="s">
        <v>5001</v>
      </c>
      <c r="BQ102" s="283" t="s">
        <v>5004</v>
      </c>
    </row>
    <row r="103" spans="1:69">
      <c r="A103" s="283">
        <v>11012512</v>
      </c>
      <c r="B103" s="283" t="s">
        <v>4836</v>
      </c>
      <c r="C103" s="283">
        <v>5</v>
      </c>
      <c r="D103" s="283" t="s">
        <v>59</v>
      </c>
      <c r="E103" s="283" t="s">
        <v>3934</v>
      </c>
      <c r="F103" s="283" t="s">
        <v>3935</v>
      </c>
      <c r="G103" s="283" t="s">
        <v>3978</v>
      </c>
      <c r="H103" s="283">
        <v>55</v>
      </c>
      <c r="I103" s="283">
        <v>1</v>
      </c>
      <c r="J103" s="283">
        <v>4</v>
      </c>
      <c r="K103" s="283">
        <v>5</v>
      </c>
      <c r="L103" s="283">
        <v>27</v>
      </c>
      <c r="M103" s="283" t="s">
        <v>3930</v>
      </c>
      <c r="N103" s="283">
        <v>25</v>
      </c>
      <c r="O103" s="283">
        <v>24</v>
      </c>
      <c r="P103" s="283">
        <v>0</v>
      </c>
      <c r="Q103" s="283">
        <v>35</v>
      </c>
      <c r="R103" s="283">
        <v>0</v>
      </c>
      <c r="S103" s="283">
        <v>0</v>
      </c>
      <c r="T103" s="283">
        <v>21</v>
      </c>
      <c r="U103" s="283">
        <v>20</v>
      </c>
      <c r="V103" s="283">
        <v>55</v>
      </c>
      <c r="W103" s="283">
        <v>30</v>
      </c>
      <c r="X103" s="283">
        <v>37</v>
      </c>
      <c r="Y103" s="283">
        <v>90</v>
      </c>
      <c r="Z103" s="283">
        <v>38</v>
      </c>
      <c r="AA103" s="283">
        <v>59</v>
      </c>
      <c r="AB103" s="283">
        <v>45</v>
      </c>
      <c r="AC103" s="283">
        <v>70</v>
      </c>
      <c r="AD103" s="283">
        <v>0</v>
      </c>
      <c r="AE103" s="283">
        <v>0</v>
      </c>
      <c r="AF103" s="283">
        <v>15</v>
      </c>
      <c r="AG103" s="283">
        <v>23</v>
      </c>
      <c r="AH103" s="283">
        <v>8</v>
      </c>
      <c r="AI103" s="283">
        <v>0</v>
      </c>
      <c r="AJ103" s="283">
        <v>46</v>
      </c>
      <c r="AK103" s="283">
        <v>0</v>
      </c>
      <c r="AL103" s="283"/>
      <c r="AM103" s="283"/>
      <c r="AN103" s="283"/>
      <c r="AO103" s="283"/>
      <c r="AP103" s="283"/>
      <c r="AQ103" s="283"/>
      <c r="AR103" s="283">
        <v>3</v>
      </c>
      <c r="AS103" s="283" t="s">
        <v>4565</v>
      </c>
      <c r="AT103" s="283"/>
      <c r="AU103" s="283"/>
      <c r="AV103" s="283"/>
      <c r="AW103" s="283" t="s">
        <v>4835</v>
      </c>
      <c r="AX103" s="283"/>
      <c r="AY103" s="283">
        <v>50</v>
      </c>
      <c r="AZ103" s="283">
        <v>50</v>
      </c>
      <c r="BA103" s="283">
        <v>1.1499999999999999</v>
      </c>
      <c r="BB103" s="283">
        <v>2.2000000000000002</v>
      </c>
      <c r="BC103" s="283">
        <v>0</v>
      </c>
      <c r="BD103" s="283">
        <v>0</v>
      </c>
      <c r="BE103" s="283">
        <v>11</v>
      </c>
      <c r="BF103" s="283">
        <v>74</v>
      </c>
      <c r="BG103" s="283">
        <v>20</v>
      </c>
      <c r="BH103" s="283">
        <v>30</v>
      </c>
      <c r="BI103" s="283">
        <v>50</v>
      </c>
      <c r="BJ103" s="283">
        <v>20</v>
      </c>
      <c r="BK103" s="283">
        <v>3</v>
      </c>
      <c r="BL103" s="283">
        <v>3</v>
      </c>
      <c r="BM103" s="283">
        <v>0</v>
      </c>
      <c r="BN103" s="283">
        <v>11</v>
      </c>
      <c r="BO103" s="283" t="s">
        <v>3904</v>
      </c>
      <c r="BP103" s="283" t="s">
        <v>5001</v>
      </c>
      <c r="BQ103" s="283" t="s">
        <v>5004</v>
      </c>
    </row>
    <row r="104" spans="1:69">
      <c r="A104" s="283">
        <v>11012612</v>
      </c>
      <c r="B104" s="283" t="s">
        <v>173</v>
      </c>
      <c r="C104" s="283">
        <v>4</v>
      </c>
      <c r="D104" s="283" t="s">
        <v>59</v>
      </c>
      <c r="E104" s="283" t="s">
        <v>3934</v>
      </c>
      <c r="F104" s="283" t="s">
        <v>3935</v>
      </c>
      <c r="G104" s="283" t="s">
        <v>3918</v>
      </c>
      <c r="H104" s="283">
        <v>51</v>
      </c>
      <c r="I104" s="283">
        <v>1</v>
      </c>
      <c r="J104" s="283">
        <v>3</v>
      </c>
      <c r="K104" s="283">
        <v>4</v>
      </c>
      <c r="L104" s="283">
        <v>10</v>
      </c>
      <c r="M104" s="283" t="s">
        <v>3930</v>
      </c>
      <c r="N104" s="283">
        <v>31</v>
      </c>
      <c r="O104" s="283">
        <v>24</v>
      </c>
      <c r="P104" s="283">
        <v>0</v>
      </c>
      <c r="Q104" s="283">
        <v>30</v>
      </c>
      <c r="R104" s="283">
        <v>0</v>
      </c>
      <c r="S104" s="283">
        <v>0</v>
      </c>
      <c r="T104" s="283">
        <v>23</v>
      </c>
      <c r="U104" s="283">
        <v>20</v>
      </c>
      <c r="V104" s="283">
        <v>52</v>
      </c>
      <c r="W104" s="283">
        <v>30</v>
      </c>
      <c r="X104" s="283">
        <v>37</v>
      </c>
      <c r="Y104" s="283">
        <v>90</v>
      </c>
      <c r="Z104" s="283">
        <v>40</v>
      </c>
      <c r="AA104" s="283">
        <v>61</v>
      </c>
      <c r="AB104" s="283">
        <v>45</v>
      </c>
      <c r="AC104" s="283">
        <v>70</v>
      </c>
      <c r="AD104" s="283">
        <v>0</v>
      </c>
      <c r="AE104" s="283">
        <v>0</v>
      </c>
      <c r="AF104" s="283">
        <v>10</v>
      </c>
      <c r="AG104" s="283">
        <v>19</v>
      </c>
      <c r="AH104" s="283">
        <v>10</v>
      </c>
      <c r="AI104" s="283">
        <v>0</v>
      </c>
      <c r="AJ104" s="283">
        <v>39</v>
      </c>
      <c r="AK104" s="283">
        <v>0</v>
      </c>
      <c r="AL104" s="283"/>
      <c r="AM104" s="283"/>
      <c r="AN104" s="283"/>
      <c r="AO104" s="283"/>
      <c r="AP104" s="283"/>
      <c r="AQ104" s="283"/>
      <c r="AR104" s="283">
        <v>3</v>
      </c>
      <c r="AS104" s="283" t="s">
        <v>4483</v>
      </c>
      <c r="AT104" s="283" t="s">
        <v>4089</v>
      </c>
      <c r="AU104" s="283" t="s">
        <v>4421</v>
      </c>
      <c r="AV104" s="283"/>
      <c r="AW104" s="283" t="s">
        <v>4834</v>
      </c>
      <c r="AX104" s="283"/>
      <c r="AY104" s="283">
        <v>30</v>
      </c>
      <c r="AZ104" s="283">
        <v>35</v>
      </c>
      <c r="BA104" s="283">
        <v>1.1200000000000001</v>
      </c>
      <c r="BB104" s="283">
        <v>2.1</v>
      </c>
      <c r="BC104" s="283">
        <v>0</v>
      </c>
      <c r="BD104" s="283">
        <v>0</v>
      </c>
      <c r="BE104" s="283">
        <v>12</v>
      </c>
      <c r="BF104" s="283">
        <v>74</v>
      </c>
      <c r="BG104" s="283">
        <v>20</v>
      </c>
      <c r="BH104" s="283">
        <v>30</v>
      </c>
      <c r="BI104" s="283">
        <v>50</v>
      </c>
      <c r="BJ104" s="283">
        <v>20</v>
      </c>
      <c r="BK104" s="283">
        <v>4</v>
      </c>
      <c r="BL104" s="283">
        <v>2</v>
      </c>
      <c r="BM104" s="283">
        <v>25</v>
      </c>
      <c r="BN104" s="283">
        <v>36</v>
      </c>
      <c r="BO104" s="283" t="s">
        <v>3904</v>
      </c>
      <c r="BP104" s="283" t="s">
        <v>5001</v>
      </c>
      <c r="BQ104" s="283" t="s">
        <v>5004</v>
      </c>
    </row>
    <row r="105" spans="1:69">
      <c r="A105" s="283">
        <v>11013013</v>
      </c>
      <c r="B105" s="283" t="s">
        <v>745</v>
      </c>
      <c r="C105" s="283">
        <v>5</v>
      </c>
      <c r="D105" s="283" t="s">
        <v>56</v>
      </c>
      <c r="E105" s="283" t="s">
        <v>3896</v>
      </c>
      <c r="F105" s="283" t="s">
        <v>3897</v>
      </c>
      <c r="G105" s="283" t="s">
        <v>3910</v>
      </c>
      <c r="H105" s="283">
        <v>62</v>
      </c>
      <c r="I105" s="283">
        <v>2</v>
      </c>
      <c r="J105" s="283">
        <v>3</v>
      </c>
      <c r="K105" s="283">
        <v>3</v>
      </c>
      <c r="L105" s="283">
        <v>10</v>
      </c>
      <c r="M105" s="283" t="s">
        <v>3899</v>
      </c>
      <c r="N105" s="283">
        <v>27.5</v>
      </c>
      <c r="O105" s="283">
        <v>30</v>
      </c>
      <c r="P105" s="283">
        <v>52</v>
      </c>
      <c r="Q105" s="283">
        <v>25</v>
      </c>
      <c r="R105" s="283">
        <v>18</v>
      </c>
      <c r="S105" s="283">
        <v>30</v>
      </c>
      <c r="T105" s="283">
        <v>38</v>
      </c>
      <c r="U105" s="283">
        <v>20</v>
      </c>
      <c r="V105" s="283">
        <v>29</v>
      </c>
      <c r="W105" s="283">
        <v>30</v>
      </c>
      <c r="X105" s="283">
        <v>44</v>
      </c>
      <c r="Y105" s="283">
        <v>91</v>
      </c>
      <c r="Z105" s="283">
        <v>31</v>
      </c>
      <c r="AA105" s="283">
        <v>63</v>
      </c>
      <c r="AB105" s="283">
        <v>20</v>
      </c>
      <c r="AC105" s="283">
        <v>45</v>
      </c>
      <c r="AD105" s="283">
        <v>0</v>
      </c>
      <c r="AE105" s="283">
        <v>0</v>
      </c>
      <c r="AF105" s="283">
        <v>2</v>
      </c>
      <c r="AG105" s="283">
        <v>2</v>
      </c>
      <c r="AH105" s="283">
        <v>2</v>
      </c>
      <c r="AI105" s="283"/>
      <c r="AJ105" s="283">
        <v>6</v>
      </c>
      <c r="AK105" s="283">
        <v>0</v>
      </c>
      <c r="AL105" s="283"/>
      <c r="AM105" s="283"/>
      <c r="AN105" s="283"/>
      <c r="AO105" s="283"/>
      <c r="AP105" s="283"/>
      <c r="AQ105" s="283"/>
      <c r="AR105" s="283">
        <v>4</v>
      </c>
      <c r="AS105" s="283" t="s">
        <v>3998</v>
      </c>
      <c r="AT105" s="283" t="s">
        <v>4009</v>
      </c>
      <c r="AU105" s="283" t="s">
        <v>4466</v>
      </c>
      <c r="AV105" s="283"/>
      <c r="AW105" s="283" t="s">
        <v>5886</v>
      </c>
      <c r="AX105" s="283" t="s">
        <v>4833</v>
      </c>
      <c r="AY105" s="283">
        <v>35</v>
      </c>
      <c r="AZ105" s="283">
        <v>80</v>
      </c>
      <c r="BA105" s="283">
        <v>1.28</v>
      </c>
      <c r="BB105" s="283">
        <v>2.64</v>
      </c>
      <c r="BC105" s="283">
        <v>52</v>
      </c>
      <c r="BD105" s="283">
        <v>0</v>
      </c>
      <c r="BE105" s="283">
        <v>41</v>
      </c>
      <c r="BF105" s="283">
        <v>15</v>
      </c>
      <c r="BG105" s="283">
        <v>40</v>
      </c>
      <c r="BH105" s="283">
        <v>50</v>
      </c>
      <c r="BI105" s="283">
        <v>40</v>
      </c>
      <c r="BJ105" s="283">
        <v>0</v>
      </c>
      <c r="BK105" s="283">
        <v>23</v>
      </c>
      <c r="BL105" s="283">
        <v>8</v>
      </c>
      <c r="BM105" s="283">
        <v>34</v>
      </c>
      <c r="BN105" s="283">
        <v>10</v>
      </c>
      <c r="BO105" s="283" t="s">
        <v>3904</v>
      </c>
      <c r="BP105" s="283" t="s">
        <v>5001</v>
      </c>
      <c r="BQ105" s="283" t="s">
        <v>5004</v>
      </c>
    </row>
    <row r="106" spans="1:69">
      <c r="A106" s="283">
        <v>11013112</v>
      </c>
      <c r="B106" s="283" t="s">
        <v>184</v>
      </c>
      <c r="C106" s="283">
        <v>4</v>
      </c>
      <c r="D106" s="283" t="s">
        <v>55</v>
      </c>
      <c r="E106" s="283" t="s">
        <v>3934</v>
      </c>
      <c r="F106" s="283" t="s">
        <v>3940</v>
      </c>
      <c r="G106" s="283" t="s">
        <v>3905</v>
      </c>
      <c r="H106" s="283">
        <v>46</v>
      </c>
      <c r="I106" s="283">
        <v>2</v>
      </c>
      <c r="J106" s="283">
        <v>3</v>
      </c>
      <c r="K106" s="283">
        <v>2</v>
      </c>
      <c r="L106" s="283">
        <v>13</v>
      </c>
      <c r="M106" s="283" t="s">
        <v>3941</v>
      </c>
      <c r="N106" s="283">
        <v>35</v>
      </c>
      <c r="O106" s="283">
        <v>24</v>
      </c>
      <c r="P106" s="283">
        <v>32</v>
      </c>
      <c r="Q106" s="283">
        <v>25</v>
      </c>
      <c r="R106" s="283">
        <v>28</v>
      </c>
      <c r="S106" s="283">
        <v>40</v>
      </c>
      <c r="T106" s="283">
        <v>34</v>
      </c>
      <c r="U106" s="283">
        <v>15</v>
      </c>
      <c r="V106" s="283">
        <v>27</v>
      </c>
      <c r="W106" s="283">
        <v>30</v>
      </c>
      <c r="X106" s="283">
        <v>40</v>
      </c>
      <c r="Y106" s="283">
        <v>92</v>
      </c>
      <c r="Z106" s="283">
        <v>43</v>
      </c>
      <c r="AA106" s="283">
        <v>83</v>
      </c>
      <c r="AB106" s="283">
        <v>15</v>
      </c>
      <c r="AC106" s="283">
        <v>50</v>
      </c>
      <c r="AD106" s="283">
        <v>0</v>
      </c>
      <c r="AE106" s="283">
        <v>0</v>
      </c>
      <c r="AF106" s="283">
        <v>2</v>
      </c>
      <c r="AG106" s="283">
        <v>2</v>
      </c>
      <c r="AH106" s="283">
        <v>2</v>
      </c>
      <c r="AI106" s="283"/>
      <c r="AJ106" s="283">
        <v>6</v>
      </c>
      <c r="AK106" s="283">
        <v>0</v>
      </c>
      <c r="AL106" s="283"/>
      <c r="AM106" s="283"/>
      <c r="AN106" s="283"/>
      <c r="AO106" s="283"/>
      <c r="AP106" s="283"/>
      <c r="AQ106" s="283"/>
      <c r="AR106" s="283">
        <v>4</v>
      </c>
      <c r="AS106" s="283" t="s">
        <v>4480</v>
      </c>
      <c r="AT106" s="283" t="s">
        <v>4452</v>
      </c>
      <c r="AU106" s="283"/>
      <c r="AV106" s="283"/>
      <c r="AW106" s="283" t="s">
        <v>5891</v>
      </c>
      <c r="AX106" s="283"/>
      <c r="AY106" s="283">
        <v>40</v>
      </c>
      <c r="AZ106" s="283">
        <v>65</v>
      </c>
      <c r="BA106" s="283">
        <v>1.28</v>
      </c>
      <c r="BB106" s="283">
        <v>2.4</v>
      </c>
      <c r="BC106" s="283">
        <v>32</v>
      </c>
      <c r="BD106" s="283">
        <v>17</v>
      </c>
      <c r="BE106" s="283">
        <v>17</v>
      </c>
      <c r="BF106" s="283">
        <v>14</v>
      </c>
      <c r="BG106" s="283">
        <v>30</v>
      </c>
      <c r="BH106" s="283">
        <v>40</v>
      </c>
      <c r="BI106" s="283">
        <v>30</v>
      </c>
      <c r="BJ106" s="283">
        <v>0</v>
      </c>
      <c r="BK106" s="283">
        <v>3</v>
      </c>
      <c r="BL106" s="283">
        <v>9</v>
      </c>
      <c r="BM106" s="283">
        <v>9</v>
      </c>
      <c r="BN106" s="283">
        <v>0</v>
      </c>
      <c r="BO106" s="283" t="s">
        <v>3904</v>
      </c>
      <c r="BP106" s="283" t="s">
        <v>5001</v>
      </c>
      <c r="BQ106" s="283" t="s">
        <v>5004</v>
      </c>
    </row>
    <row r="107" spans="1:69">
      <c r="A107" s="283">
        <v>11013212</v>
      </c>
      <c r="B107" s="283" t="s">
        <v>185</v>
      </c>
      <c r="C107" s="283">
        <v>4</v>
      </c>
      <c r="D107" s="283" t="s">
        <v>55</v>
      </c>
      <c r="E107" s="283" t="s">
        <v>3934</v>
      </c>
      <c r="F107" s="283" t="s">
        <v>3940</v>
      </c>
      <c r="G107" s="283" t="s">
        <v>3905</v>
      </c>
      <c r="H107" s="283">
        <v>46</v>
      </c>
      <c r="I107" s="283">
        <v>2</v>
      </c>
      <c r="J107" s="283">
        <v>3</v>
      </c>
      <c r="K107" s="283">
        <v>2</v>
      </c>
      <c r="L107" s="283">
        <v>15</v>
      </c>
      <c r="M107" s="283" t="s">
        <v>3941</v>
      </c>
      <c r="N107" s="283">
        <v>35</v>
      </c>
      <c r="O107" s="283">
        <v>24</v>
      </c>
      <c r="P107" s="283">
        <v>32</v>
      </c>
      <c r="Q107" s="283">
        <v>25</v>
      </c>
      <c r="R107" s="283">
        <v>28</v>
      </c>
      <c r="S107" s="283">
        <v>40</v>
      </c>
      <c r="T107" s="283">
        <v>34</v>
      </c>
      <c r="U107" s="283">
        <v>15</v>
      </c>
      <c r="V107" s="283">
        <v>27</v>
      </c>
      <c r="W107" s="283">
        <v>30</v>
      </c>
      <c r="X107" s="283">
        <v>40</v>
      </c>
      <c r="Y107" s="283">
        <v>92</v>
      </c>
      <c r="Z107" s="283">
        <v>43</v>
      </c>
      <c r="AA107" s="283">
        <v>83</v>
      </c>
      <c r="AB107" s="283">
        <v>15</v>
      </c>
      <c r="AC107" s="283">
        <v>46</v>
      </c>
      <c r="AD107" s="283">
        <v>0</v>
      </c>
      <c r="AE107" s="283">
        <v>0</v>
      </c>
      <c r="AF107" s="283">
        <v>2</v>
      </c>
      <c r="AG107" s="283">
        <v>2</v>
      </c>
      <c r="AH107" s="283">
        <v>2</v>
      </c>
      <c r="AI107" s="283">
        <v>2</v>
      </c>
      <c r="AJ107" s="283">
        <v>8</v>
      </c>
      <c r="AK107" s="283">
        <v>0</v>
      </c>
      <c r="AL107" s="283"/>
      <c r="AM107" s="283"/>
      <c r="AN107" s="283"/>
      <c r="AO107" s="283"/>
      <c r="AP107" s="283"/>
      <c r="AQ107" s="283"/>
      <c r="AR107" s="283">
        <v>4</v>
      </c>
      <c r="AS107" s="283" t="s">
        <v>4480</v>
      </c>
      <c r="AT107" s="283" t="s">
        <v>4452</v>
      </c>
      <c r="AU107" s="283"/>
      <c r="AV107" s="283"/>
      <c r="AW107" s="283" t="s">
        <v>4832</v>
      </c>
      <c r="AX107" s="283"/>
      <c r="AY107" s="283">
        <v>40</v>
      </c>
      <c r="AZ107" s="283">
        <v>65</v>
      </c>
      <c r="BA107" s="283">
        <v>1.28</v>
      </c>
      <c r="BB107" s="283">
        <v>2.4</v>
      </c>
      <c r="BC107" s="283">
        <v>32</v>
      </c>
      <c r="BD107" s="283">
        <v>17</v>
      </c>
      <c r="BE107" s="283">
        <v>17</v>
      </c>
      <c r="BF107" s="283">
        <v>14</v>
      </c>
      <c r="BG107" s="283">
        <v>30</v>
      </c>
      <c r="BH107" s="283">
        <v>40</v>
      </c>
      <c r="BI107" s="283">
        <v>30</v>
      </c>
      <c r="BJ107" s="283">
        <v>0</v>
      </c>
      <c r="BK107" s="283">
        <v>3</v>
      </c>
      <c r="BL107" s="283">
        <v>9</v>
      </c>
      <c r="BM107" s="283">
        <v>9</v>
      </c>
      <c r="BN107" s="283">
        <v>0</v>
      </c>
      <c r="BO107" s="283" t="s">
        <v>3904</v>
      </c>
      <c r="BP107" s="283" t="s">
        <v>5001</v>
      </c>
      <c r="BQ107" s="283" t="s">
        <v>5004</v>
      </c>
    </row>
    <row r="108" spans="1:69">
      <c r="A108" s="283">
        <v>11013312</v>
      </c>
      <c r="B108" s="283" t="s">
        <v>186</v>
      </c>
      <c r="C108" s="283">
        <v>4</v>
      </c>
      <c r="D108" s="283" t="s">
        <v>55</v>
      </c>
      <c r="E108" s="283" t="s">
        <v>3934</v>
      </c>
      <c r="F108" s="283" t="s">
        <v>3940</v>
      </c>
      <c r="G108" s="283" t="s">
        <v>3905</v>
      </c>
      <c r="H108" s="283">
        <v>47</v>
      </c>
      <c r="I108" s="283">
        <v>1</v>
      </c>
      <c r="J108" s="283">
        <v>3</v>
      </c>
      <c r="K108" s="283">
        <v>2</v>
      </c>
      <c r="L108" s="283">
        <v>20</v>
      </c>
      <c r="M108" s="283" t="s">
        <v>3941</v>
      </c>
      <c r="N108" s="283">
        <v>35</v>
      </c>
      <c r="O108" s="283">
        <v>24</v>
      </c>
      <c r="P108" s="283">
        <v>32</v>
      </c>
      <c r="Q108" s="283">
        <v>25</v>
      </c>
      <c r="R108" s="283">
        <v>28</v>
      </c>
      <c r="S108" s="283">
        <v>40</v>
      </c>
      <c r="T108" s="283">
        <v>34</v>
      </c>
      <c r="U108" s="283">
        <v>15</v>
      </c>
      <c r="V108" s="283">
        <v>29</v>
      </c>
      <c r="W108" s="283">
        <v>30</v>
      </c>
      <c r="X108" s="283">
        <v>40</v>
      </c>
      <c r="Y108" s="283">
        <v>92</v>
      </c>
      <c r="Z108" s="283">
        <v>40</v>
      </c>
      <c r="AA108" s="283">
        <v>82</v>
      </c>
      <c r="AB108" s="283">
        <v>11</v>
      </c>
      <c r="AC108" s="283">
        <v>46</v>
      </c>
      <c r="AD108" s="283">
        <v>0</v>
      </c>
      <c r="AE108" s="283">
        <v>0</v>
      </c>
      <c r="AF108" s="283">
        <v>2</v>
      </c>
      <c r="AG108" s="283">
        <v>2</v>
      </c>
      <c r="AH108" s="283">
        <v>2</v>
      </c>
      <c r="AI108" s="283"/>
      <c r="AJ108" s="283">
        <v>6</v>
      </c>
      <c r="AK108" s="283">
        <v>0</v>
      </c>
      <c r="AL108" s="283"/>
      <c r="AM108" s="283"/>
      <c r="AN108" s="283"/>
      <c r="AO108" s="283"/>
      <c r="AP108" s="283"/>
      <c r="AQ108" s="283"/>
      <c r="AR108" s="283">
        <v>4</v>
      </c>
      <c r="AS108" s="283" t="s">
        <v>4480</v>
      </c>
      <c r="AT108" s="283" t="s">
        <v>4452</v>
      </c>
      <c r="AU108" s="283"/>
      <c r="AV108" s="283"/>
      <c r="AW108" s="283" t="s">
        <v>4831</v>
      </c>
      <c r="AX108" s="283"/>
      <c r="AY108" s="283">
        <v>40</v>
      </c>
      <c r="AZ108" s="283">
        <v>65</v>
      </c>
      <c r="BA108" s="283">
        <v>1.28</v>
      </c>
      <c r="BB108" s="283">
        <v>2.4</v>
      </c>
      <c r="BC108" s="283">
        <v>32</v>
      </c>
      <c r="BD108" s="283">
        <v>17</v>
      </c>
      <c r="BE108" s="283">
        <v>17</v>
      </c>
      <c r="BF108" s="283">
        <v>15</v>
      </c>
      <c r="BG108" s="283">
        <v>30</v>
      </c>
      <c r="BH108" s="283">
        <v>40</v>
      </c>
      <c r="BI108" s="283">
        <v>30</v>
      </c>
      <c r="BJ108" s="283">
        <v>0</v>
      </c>
      <c r="BK108" s="283">
        <v>3</v>
      </c>
      <c r="BL108" s="283">
        <v>9</v>
      </c>
      <c r="BM108" s="283">
        <v>9</v>
      </c>
      <c r="BN108" s="283">
        <v>0</v>
      </c>
      <c r="BO108" s="283" t="s">
        <v>3904</v>
      </c>
      <c r="BP108" s="283" t="s">
        <v>5001</v>
      </c>
      <c r="BQ108" s="283" t="s">
        <v>5004</v>
      </c>
    </row>
    <row r="109" spans="1:69">
      <c r="A109" s="283">
        <v>11013512</v>
      </c>
      <c r="B109" s="283" t="s">
        <v>188</v>
      </c>
      <c r="C109" s="283">
        <v>4</v>
      </c>
      <c r="D109" s="283" t="s">
        <v>55</v>
      </c>
      <c r="E109" s="283" t="s">
        <v>3934</v>
      </c>
      <c r="F109" s="283" t="s">
        <v>3940</v>
      </c>
      <c r="G109" s="283" t="s">
        <v>3898</v>
      </c>
      <c r="H109" s="283">
        <v>60</v>
      </c>
      <c r="I109" s="283">
        <v>0</v>
      </c>
      <c r="J109" s="283">
        <v>3</v>
      </c>
      <c r="K109" s="283">
        <v>3</v>
      </c>
      <c r="L109" s="283">
        <v>13</v>
      </c>
      <c r="M109" s="283" t="s">
        <v>3941</v>
      </c>
      <c r="N109" s="283">
        <v>32.5</v>
      </c>
      <c r="O109" s="283">
        <v>24</v>
      </c>
      <c r="P109" s="283">
        <v>40</v>
      </c>
      <c r="Q109" s="283">
        <v>25</v>
      </c>
      <c r="R109" s="283">
        <v>20</v>
      </c>
      <c r="S109" s="283">
        <v>40</v>
      </c>
      <c r="T109" s="283">
        <v>35</v>
      </c>
      <c r="U109" s="283">
        <v>15</v>
      </c>
      <c r="V109" s="283">
        <v>49</v>
      </c>
      <c r="W109" s="283">
        <v>30</v>
      </c>
      <c r="X109" s="283">
        <v>40</v>
      </c>
      <c r="Y109" s="283">
        <v>92</v>
      </c>
      <c r="Z109" s="283">
        <v>37</v>
      </c>
      <c r="AA109" s="283">
        <v>79</v>
      </c>
      <c r="AB109" s="283">
        <v>25</v>
      </c>
      <c r="AC109" s="283">
        <v>60</v>
      </c>
      <c r="AD109" s="283">
        <v>0</v>
      </c>
      <c r="AE109" s="283">
        <v>0</v>
      </c>
      <c r="AF109" s="283">
        <v>0</v>
      </c>
      <c r="AG109" s="283"/>
      <c r="AH109" s="283"/>
      <c r="AI109" s="283"/>
      <c r="AJ109" s="283">
        <v>0</v>
      </c>
      <c r="AK109" s="283">
        <v>0</v>
      </c>
      <c r="AL109" s="283"/>
      <c r="AM109" s="283"/>
      <c r="AN109" s="283"/>
      <c r="AO109" s="283"/>
      <c r="AP109" s="283"/>
      <c r="AQ109" s="283"/>
      <c r="AR109" s="283">
        <v>4</v>
      </c>
      <c r="AS109" s="283" t="s">
        <v>4011</v>
      </c>
      <c r="AT109" s="283" t="s">
        <v>282</v>
      </c>
      <c r="AU109" s="283"/>
      <c r="AV109" s="283"/>
      <c r="AW109" s="283" t="s">
        <v>4830</v>
      </c>
      <c r="AX109" s="283"/>
      <c r="AY109" s="283">
        <v>35</v>
      </c>
      <c r="AZ109" s="283">
        <v>70</v>
      </c>
      <c r="BA109" s="283">
        <v>1.28</v>
      </c>
      <c r="BB109" s="283">
        <v>2.4</v>
      </c>
      <c r="BC109" s="283">
        <v>44</v>
      </c>
      <c r="BD109" s="283">
        <v>10</v>
      </c>
      <c r="BE109" s="283">
        <v>18</v>
      </c>
      <c r="BF109" s="283">
        <v>38</v>
      </c>
      <c r="BG109" s="283">
        <v>30</v>
      </c>
      <c r="BH109" s="283">
        <v>40</v>
      </c>
      <c r="BI109" s="283">
        <v>30</v>
      </c>
      <c r="BJ109" s="283">
        <v>0</v>
      </c>
      <c r="BK109" s="283">
        <v>0</v>
      </c>
      <c r="BL109" s="283">
        <v>3</v>
      </c>
      <c r="BM109" s="283">
        <v>28</v>
      </c>
      <c r="BN109" s="283">
        <v>25</v>
      </c>
      <c r="BO109" s="283" t="s">
        <v>3904</v>
      </c>
      <c r="BP109" s="283" t="s">
        <v>5001</v>
      </c>
      <c r="BQ109" s="283" t="s">
        <v>5004</v>
      </c>
    </row>
    <row r="110" spans="1:69">
      <c r="A110" s="283">
        <v>11013612</v>
      </c>
      <c r="B110" s="283" t="s">
        <v>189</v>
      </c>
      <c r="C110" s="283">
        <v>4</v>
      </c>
      <c r="D110" s="283" t="s">
        <v>55</v>
      </c>
      <c r="E110" s="283" t="s">
        <v>3934</v>
      </c>
      <c r="F110" s="283" t="s">
        <v>3940</v>
      </c>
      <c r="G110" s="283" t="s">
        <v>3898</v>
      </c>
      <c r="H110" s="283">
        <v>59</v>
      </c>
      <c r="I110" s="283">
        <v>1</v>
      </c>
      <c r="J110" s="283">
        <v>3</v>
      </c>
      <c r="K110" s="283">
        <v>3</v>
      </c>
      <c r="L110" s="283">
        <v>15</v>
      </c>
      <c r="M110" s="283" t="s">
        <v>3941</v>
      </c>
      <c r="N110" s="283">
        <v>32.5</v>
      </c>
      <c r="O110" s="283">
        <v>24</v>
      </c>
      <c r="P110" s="283">
        <v>39</v>
      </c>
      <c r="Q110" s="283">
        <v>25</v>
      </c>
      <c r="R110" s="283">
        <v>20</v>
      </c>
      <c r="S110" s="283">
        <v>40</v>
      </c>
      <c r="T110" s="283">
        <v>30</v>
      </c>
      <c r="U110" s="283">
        <v>15</v>
      </c>
      <c r="V110" s="283">
        <v>45</v>
      </c>
      <c r="W110" s="283">
        <v>30</v>
      </c>
      <c r="X110" s="283">
        <v>40</v>
      </c>
      <c r="Y110" s="283">
        <v>92</v>
      </c>
      <c r="Z110" s="283">
        <v>36</v>
      </c>
      <c r="AA110" s="283">
        <v>78</v>
      </c>
      <c r="AB110" s="283">
        <v>24</v>
      </c>
      <c r="AC110" s="283">
        <v>59</v>
      </c>
      <c r="AD110" s="283">
        <v>0</v>
      </c>
      <c r="AE110" s="283">
        <v>0</v>
      </c>
      <c r="AF110" s="283">
        <v>0</v>
      </c>
      <c r="AG110" s="283"/>
      <c r="AH110" s="283"/>
      <c r="AI110" s="283"/>
      <c r="AJ110" s="283">
        <v>0</v>
      </c>
      <c r="AK110" s="283">
        <v>0</v>
      </c>
      <c r="AL110" s="283"/>
      <c r="AM110" s="283"/>
      <c r="AN110" s="283"/>
      <c r="AO110" s="283"/>
      <c r="AP110" s="283"/>
      <c r="AQ110" s="283"/>
      <c r="AR110" s="283">
        <v>4</v>
      </c>
      <c r="AS110" s="283" t="s">
        <v>4011</v>
      </c>
      <c r="AT110" s="283" t="s">
        <v>3988</v>
      </c>
      <c r="AU110" s="283" t="s">
        <v>4467</v>
      </c>
      <c r="AV110" s="283"/>
      <c r="AW110" s="283" t="s">
        <v>4830</v>
      </c>
      <c r="AX110" s="283"/>
      <c r="AY110" s="283">
        <v>35</v>
      </c>
      <c r="AZ110" s="283">
        <v>70</v>
      </c>
      <c r="BA110" s="283">
        <v>1.28</v>
      </c>
      <c r="BB110" s="283">
        <v>2.4</v>
      </c>
      <c r="BC110" s="283">
        <v>43</v>
      </c>
      <c r="BD110" s="283">
        <v>10</v>
      </c>
      <c r="BE110" s="283">
        <v>15</v>
      </c>
      <c r="BF110" s="283">
        <v>32</v>
      </c>
      <c r="BG110" s="283">
        <v>30</v>
      </c>
      <c r="BH110" s="283">
        <v>40</v>
      </c>
      <c r="BI110" s="283">
        <v>30</v>
      </c>
      <c r="BJ110" s="283">
        <v>0</v>
      </c>
      <c r="BK110" s="283">
        <v>0</v>
      </c>
      <c r="BL110" s="283">
        <v>3</v>
      </c>
      <c r="BM110" s="283">
        <v>18</v>
      </c>
      <c r="BN110" s="283">
        <v>15</v>
      </c>
      <c r="BO110" s="283" t="s">
        <v>3904</v>
      </c>
      <c r="BP110" s="283" t="s">
        <v>5001</v>
      </c>
      <c r="BQ110" s="283" t="s">
        <v>5004</v>
      </c>
    </row>
    <row r="111" spans="1:69">
      <c r="A111" s="283">
        <v>11013712</v>
      </c>
      <c r="B111" s="283" t="s">
        <v>190</v>
      </c>
      <c r="C111" s="283">
        <v>4</v>
      </c>
      <c r="D111" s="283" t="s">
        <v>55</v>
      </c>
      <c r="E111" s="283" t="s">
        <v>3934</v>
      </c>
      <c r="F111" s="283" t="s">
        <v>3940</v>
      </c>
      <c r="G111" s="283" t="s">
        <v>3918</v>
      </c>
      <c r="H111" s="283">
        <v>52</v>
      </c>
      <c r="I111" s="283">
        <v>0</v>
      </c>
      <c r="J111" s="283">
        <v>4</v>
      </c>
      <c r="K111" s="283">
        <v>4</v>
      </c>
      <c r="L111" s="283">
        <v>23</v>
      </c>
      <c r="M111" s="283" t="s">
        <v>3941</v>
      </c>
      <c r="N111" s="283">
        <v>32.700000000000003</v>
      </c>
      <c r="O111" s="283">
        <v>24</v>
      </c>
      <c r="P111" s="283">
        <v>43</v>
      </c>
      <c r="Q111" s="283">
        <v>30</v>
      </c>
      <c r="R111" s="283">
        <v>0</v>
      </c>
      <c r="S111" s="283">
        <v>0</v>
      </c>
      <c r="T111" s="283">
        <v>35</v>
      </c>
      <c r="U111" s="283">
        <v>20</v>
      </c>
      <c r="V111" s="283">
        <v>56</v>
      </c>
      <c r="W111" s="283">
        <v>30</v>
      </c>
      <c r="X111" s="283">
        <v>41</v>
      </c>
      <c r="Y111" s="283">
        <v>92</v>
      </c>
      <c r="Z111" s="283">
        <v>37</v>
      </c>
      <c r="AA111" s="283">
        <v>79</v>
      </c>
      <c r="AB111" s="283">
        <v>25</v>
      </c>
      <c r="AC111" s="283">
        <v>51</v>
      </c>
      <c r="AD111" s="283">
        <v>0</v>
      </c>
      <c r="AE111" s="283">
        <v>0</v>
      </c>
      <c r="AF111" s="283">
        <v>0</v>
      </c>
      <c r="AG111" s="283"/>
      <c r="AH111" s="283"/>
      <c r="AI111" s="283"/>
      <c r="AJ111" s="283">
        <v>0</v>
      </c>
      <c r="AK111" s="283">
        <v>0</v>
      </c>
      <c r="AL111" s="283"/>
      <c r="AM111" s="283"/>
      <c r="AN111" s="283"/>
      <c r="AO111" s="283"/>
      <c r="AP111" s="283"/>
      <c r="AQ111" s="283"/>
      <c r="AR111" s="283">
        <v>4</v>
      </c>
      <c r="AS111" s="283" t="s">
        <v>3947</v>
      </c>
      <c r="AT111" s="283" t="s">
        <v>4421</v>
      </c>
      <c r="AU111" s="283"/>
      <c r="AV111" s="283"/>
      <c r="AW111" s="283" t="s">
        <v>4829</v>
      </c>
      <c r="AX111" s="283"/>
      <c r="AY111" s="283">
        <v>40</v>
      </c>
      <c r="AZ111" s="283">
        <v>70</v>
      </c>
      <c r="BA111" s="283">
        <v>1.28</v>
      </c>
      <c r="BB111" s="283">
        <v>2.4</v>
      </c>
      <c r="BC111" s="283">
        <v>43</v>
      </c>
      <c r="BD111" s="283">
        <v>0</v>
      </c>
      <c r="BE111" s="283">
        <v>18</v>
      </c>
      <c r="BF111" s="283">
        <v>54</v>
      </c>
      <c r="BG111" s="283">
        <v>30</v>
      </c>
      <c r="BH111" s="283">
        <v>40</v>
      </c>
      <c r="BI111" s="283">
        <v>30</v>
      </c>
      <c r="BJ111" s="283">
        <v>0</v>
      </c>
      <c r="BK111" s="283">
        <v>0</v>
      </c>
      <c r="BL111" s="283">
        <v>3</v>
      </c>
      <c r="BM111" s="283">
        <v>29</v>
      </c>
      <c r="BN111" s="283">
        <v>30</v>
      </c>
      <c r="BO111" s="283" t="s">
        <v>3904</v>
      </c>
      <c r="BP111" s="283" t="s">
        <v>5001</v>
      </c>
      <c r="BQ111" s="283" t="s">
        <v>5004</v>
      </c>
    </row>
    <row r="112" spans="1:69">
      <c r="A112" s="283">
        <v>11013912</v>
      </c>
      <c r="B112" s="283" t="s">
        <v>192</v>
      </c>
      <c r="C112" s="283">
        <v>4</v>
      </c>
      <c r="D112" s="283" t="s">
        <v>55</v>
      </c>
      <c r="E112" s="283" t="s">
        <v>3934</v>
      </c>
      <c r="F112" s="283" t="s">
        <v>3940</v>
      </c>
      <c r="G112" s="283" t="s">
        <v>3918</v>
      </c>
      <c r="H112" s="283">
        <v>52</v>
      </c>
      <c r="I112" s="283">
        <v>0</v>
      </c>
      <c r="J112" s="283">
        <v>4</v>
      </c>
      <c r="K112" s="283">
        <v>4</v>
      </c>
      <c r="L112" s="283">
        <v>27</v>
      </c>
      <c r="M112" s="283" t="s">
        <v>3941</v>
      </c>
      <c r="N112" s="283">
        <v>32.5</v>
      </c>
      <c r="O112" s="283">
        <v>24</v>
      </c>
      <c r="P112" s="283">
        <v>45</v>
      </c>
      <c r="Q112" s="283">
        <v>30</v>
      </c>
      <c r="R112" s="283">
        <v>0</v>
      </c>
      <c r="S112" s="283">
        <v>0</v>
      </c>
      <c r="T112" s="283">
        <v>35</v>
      </c>
      <c r="U112" s="283">
        <v>20</v>
      </c>
      <c r="V112" s="283">
        <v>58</v>
      </c>
      <c r="W112" s="283">
        <v>30</v>
      </c>
      <c r="X112" s="283">
        <v>41</v>
      </c>
      <c r="Y112" s="283">
        <v>92</v>
      </c>
      <c r="Z112" s="283">
        <v>38</v>
      </c>
      <c r="AA112" s="283">
        <v>78</v>
      </c>
      <c r="AB112" s="283">
        <v>25</v>
      </c>
      <c r="AC112" s="283">
        <v>51</v>
      </c>
      <c r="AD112" s="283">
        <v>0</v>
      </c>
      <c r="AE112" s="283">
        <v>0</v>
      </c>
      <c r="AF112" s="283">
        <v>2</v>
      </c>
      <c r="AG112" s="283">
        <v>2</v>
      </c>
      <c r="AH112" s="283">
        <v>2</v>
      </c>
      <c r="AI112" s="283">
        <v>2</v>
      </c>
      <c r="AJ112" s="283">
        <v>8</v>
      </c>
      <c r="AK112" s="283">
        <v>0</v>
      </c>
      <c r="AL112" s="283"/>
      <c r="AM112" s="283"/>
      <c r="AN112" s="283"/>
      <c r="AO112" s="283"/>
      <c r="AP112" s="283"/>
      <c r="AQ112" s="283"/>
      <c r="AR112" s="283">
        <v>4</v>
      </c>
      <c r="AS112" s="283" t="s">
        <v>3991</v>
      </c>
      <c r="AT112" s="283" t="s">
        <v>3947</v>
      </c>
      <c r="AU112" s="283" t="s">
        <v>4421</v>
      </c>
      <c r="AV112" s="283"/>
      <c r="AW112" s="283" t="s">
        <v>4828</v>
      </c>
      <c r="AX112" s="283"/>
      <c r="AY112" s="283">
        <v>40</v>
      </c>
      <c r="AZ112" s="283">
        <v>70</v>
      </c>
      <c r="BA112" s="283">
        <v>1.28</v>
      </c>
      <c r="BB112" s="283">
        <v>2.4</v>
      </c>
      <c r="BC112" s="283">
        <v>45</v>
      </c>
      <c r="BD112" s="283">
        <v>0</v>
      </c>
      <c r="BE112" s="283">
        <v>18</v>
      </c>
      <c r="BF112" s="283">
        <v>57</v>
      </c>
      <c r="BG112" s="283">
        <v>30</v>
      </c>
      <c r="BH112" s="283">
        <v>40</v>
      </c>
      <c r="BI112" s="283">
        <v>30</v>
      </c>
      <c r="BJ112" s="283">
        <v>0</v>
      </c>
      <c r="BK112" s="283">
        <v>0</v>
      </c>
      <c r="BL112" s="283">
        <v>3</v>
      </c>
      <c r="BM112" s="283">
        <v>54</v>
      </c>
      <c r="BN112" s="283">
        <v>60</v>
      </c>
      <c r="BO112" s="283" t="s">
        <v>3904</v>
      </c>
      <c r="BP112" s="283" t="s">
        <v>5001</v>
      </c>
      <c r="BQ112" s="283" t="s">
        <v>5004</v>
      </c>
    </row>
    <row r="113" spans="1:69">
      <c r="A113" s="283">
        <v>11014112</v>
      </c>
      <c r="B113" s="283" t="s">
        <v>193</v>
      </c>
      <c r="C113" s="283">
        <v>4</v>
      </c>
      <c r="D113" s="283" t="s">
        <v>55</v>
      </c>
      <c r="E113" s="283" t="s">
        <v>3934</v>
      </c>
      <c r="F113" s="283" t="s">
        <v>3940</v>
      </c>
      <c r="G113" s="283" t="s">
        <v>3918</v>
      </c>
      <c r="H113" s="283">
        <v>55</v>
      </c>
      <c r="I113" s="283">
        <v>1</v>
      </c>
      <c r="J113" s="283">
        <v>3</v>
      </c>
      <c r="K113" s="283">
        <v>3</v>
      </c>
      <c r="L113" s="283">
        <v>15</v>
      </c>
      <c r="M113" s="283" t="s">
        <v>3941</v>
      </c>
      <c r="N113" s="283">
        <v>32.5</v>
      </c>
      <c r="O113" s="283">
        <v>24</v>
      </c>
      <c r="P113" s="283">
        <v>43</v>
      </c>
      <c r="Q113" s="283">
        <v>30</v>
      </c>
      <c r="R113" s="283">
        <v>0</v>
      </c>
      <c r="S113" s="283">
        <v>0</v>
      </c>
      <c r="T113" s="283">
        <v>37</v>
      </c>
      <c r="U113" s="283">
        <v>20</v>
      </c>
      <c r="V113" s="283">
        <v>50</v>
      </c>
      <c r="W113" s="283">
        <v>30</v>
      </c>
      <c r="X113" s="283">
        <v>41</v>
      </c>
      <c r="Y113" s="283">
        <v>92</v>
      </c>
      <c r="Z113" s="283">
        <v>37</v>
      </c>
      <c r="AA113" s="283">
        <v>79</v>
      </c>
      <c r="AB113" s="283">
        <v>26</v>
      </c>
      <c r="AC113" s="283">
        <v>61</v>
      </c>
      <c r="AD113" s="283">
        <v>0</v>
      </c>
      <c r="AE113" s="283">
        <v>0</v>
      </c>
      <c r="AF113" s="283">
        <v>0</v>
      </c>
      <c r="AG113" s="283"/>
      <c r="AH113" s="283"/>
      <c r="AI113" s="283"/>
      <c r="AJ113" s="283">
        <v>0</v>
      </c>
      <c r="AK113" s="283">
        <v>0</v>
      </c>
      <c r="AL113" s="283"/>
      <c r="AM113" s="283"/>
      <c r="AN113" s="283"/>
      <c r="AO113" s="283"/>
      <c r="AP113" s="283"/>
      <c r="AQ113" s="283"/>
      <c r="AR113" s="283">
        <v>4</v>
      </c>
      <c r="AS113" s="283" t="s">
        <v>3947</v>
      </c>
      <c r="AT113" s="283" t="s">
        <v>4405</v>
      </c>
      <c r="AU113" s="283" t="s">
        <v>3738</v>
      </c>
      <c r="AV113" s="283"/>
      <c r="AW113" s="283" t="s">
        <v>4827</v>
      </c>
      <c r="AX113" s="283"/>
      <c r="AY113" s="283">
        <v>40</v>
      </c>
      <c r="AZ113" s="283">
        <v>70</v>
      </c>
      <c r="BA113" s="283">
        <v>1.28</v>
      </c>
      <c r="BB113" s="283">
        <v>2.4</v>
      </c>
      <c r="BC113" s="283">
        <v>43</v>
      </c>
      <c r="BD113" s="283">
        <v>0</v>
      </c>
      <c r="BE113" s="283">
        <v>19</v>
      </c>
      <c r="BF113" s="283">
        <v>45</v>
      </c>
      <c r="BG113" s="283">
        <v>30</v>
      </c>
      <c r="BH113" s="283">
        <v>40</v>
      </c>
      <c r="BI113" s="283">
        <v>30</v>
      </c>
      <c r="BJ113" s="283">
        <v>0</v>
      </c>
      <c r="BK113" s="283">
        <v>0</v>
      </c>
      <c r="BL113" s="283">
        <v>5</v>
      </c>
      <c r="BM113" s="283">
        <v>30</v>
      </c>
      <c r="BN113" s="283">
        <v>26</v>
      </c>
      <c r="BO113" s="283" t="s">
        <v>3904</v>
      </c>
      <c r="BP113" s="283" t="s">
        <v>5001</v>
      </c>
      <c r="BQ113" s="283" t="s">
        <v>5004</v>
      </c>
    </row>
    <row r="114" spans="1:69">
      <c r="A114" s="283">
        <v>11014212</v>
      </c>
      <c r="B114" s="283" t="s">
        <v>194</v>
      </c>
      <c r="C114" s="283">
        <v>4</v>
      </c>
      <c r="D114" s="283" t="s">
        <v>55</v>
      </c>
      <c r="E114" s="283" t="s">
        <v>3934</v>
      </c>
      <c r="F114" s="283" t="s">
        <v>3940</v>
      </c>
      <c r="G114" s="283" t="s">
        <v>3918</v>
      </c>
      <c r="H114" s="283">
        <v>55</v>
      </c>
      <c r="I114" s="283">
        <v>1</v>
      </c>
      <c r="J114" s="283">
        <v>3</v>
      </c>
      <c r="K114" s="283">
        <v>3</v>
      </c>
      <c r="L114" s="283">
        <v>15</v>
      </c>
      <c r="M114" s="283" t="s">
        <v>3941</v>
      </c>
      <c r="N114" s="283">
        <v>32.5</v>
      </c>
      <c r="O114" s="283">
        <v>24</v>
      </c>
      <c r="P114" s="283">
        <v>43</v>
      </c>
      <c r="Q114" s="283">
        <v>30</v>
      </c>
      <c r="R114" s="283">
        <v>0</v>
      </c>
      <c r="S114" s="283">
        <v>0</v>
      </c>
      <c r="T114" s="283">
        <v>37</v>
      </c>
      <c r="U114" s="283">
        <v>20</v>
      </c>
      <c r="V114" s="283">
        <v>45</v>
      </c>
      <c r="W114" s="283">
        <v>30</v>
      </c>
      <c r="X114" s="283">
        <v>41</v>
      </c>
      <c r="Y114" s="283">
        <v>92</v>
      </c>
      <c r="Z114" s="283">
        <v>37</v>
      </c>
      <c r="AA114" s="283">
        <v>79</v>
      </c>
      <c r="AB114" s="283">
        <v>26</v>
      </c>
      <c r="AC114" s="283">
        <v>61</v>
      </c>
      <c r="AD114" s="283">
        <v>0</v>
      </c>
      <c r="AE114" s="283">
        <v>0</v>
      </c>
      <c r="AF114" s="283">
        <v>0</v>
      </c>
      <c r="AG114" s="283"/>
      <c r="AH114" s="283"/>
      <c r="AI114" s="283"/>
      <c r="AJ114" s="283">
        <v>0</v>
      </c>
      <c r="AK114" s="283">
        <v>0</v>
      </c>
      <c r="AL114" s="283"/>
      <c r="AM114" s="283"/>
      <c r="AN114" s="283"/>
      <c r="AO114" s="283"/>
      <c r="AP114" s="283"/>
      <c r="AQ114" s="283"/>
      <c r="AR114" s="283">
        <v>4</v>
      </c>
      <c r="AS114" s="283" t="s">
        <v>3947</v>
      </c>
      <c r="AT114" s="283" t="s">
        <v>4405</v>
      </c>
      <c r="AU114" s="283"/>
      <c r="AV114" s="283"/>
      <c r="AW114" s="283" t="s">
        <v>4116</v>
      </c>
      <c r="AX114" s="283"/>
      <c r="AY114" s="283">
        <v>40</v>
      </c>
      <c r="AZ114" s="283">
        <v>70</v>
      </c>
      <c r="BA114" s="283">
        <v>1.28</v>
      </c>
      <c r="BB114" s="283">
        <v>2.4</v>
      </c>
      <c r="BC114" s="283">
        <v>43</v>
      </c>
      <c r="BD114" s="283">
        <v>0</v>
      </c>
      <c r="BE114" s="283">
        <v>19</v>
      </c>
      <c r="BF114" s="283">
        <v>38</v>
      </c>
      <c r="BG114" s="283">
        <v>30</v>
      </c>
      <c r="BH114" s="283">
        <v>40</v>
      </c>
      <c r="BI114" s="283">
        <v>30</v>
      </c>
      <c r="BJ114" s="283">
        <v>0</v>
      </c>
      <c r="BK114" s="283">
        <v>0</v>
      </c>
      <c r="BL114" s="283">
        <v>3</v>
      </c>
      <c r="BM114" s="283">
        <v>29</v>
      </c>
      <c r="BN114" s="283">
        <v>25</v>
      </c>
      <c r="BO114" s="283" t="s">
        <v>3904</v>
      </c>
      <c r="BP114" s="283" t="s">
        <v>5001</v>
      </c>
      <c r="BQ114" s="283" t="s">
        <v>5004</v>
      </c>
    </row>
    <row r="115" spans="1:69">
      <c r="A115" s="283">
        <v>11014312</v>
      </c>
      <c r="B115" s="283" t="s">
        <v>195</v>
      </c>
      <c r="C115" s="283">
        <v>4</v>
      </c>
      <c r="D115" s="283" t="s">
        <v>55</v>
      </c>
      <c r="E115" s="283" t="s">
        <v>3934</v>
      </c>
      <c r="F115" s="283" t="s">
        <v>3940</v>
      </c>
      <c r="G115" s="283" t="s">
        <v>3918</v>
      </c>
      <c r="H115" s="283">
        <v>58</v>
      </c>
      <c r="I115" s="283">
        <v>2</v>
      </c>
      <c r="J115" s="283">
        <v>3</v>
      </c>
      <c r="K115" s="283">
        <v>3</v>
      </c>
      <c r="L115" s="283">
        <v>20</v>
      </c>
      <c r="M115" s="283" t="s">
        <v>3941</v>
      </c>
      <c r="N115" s="283">
        <v>32.700000000000003</v>
      </c>
      <c r="O115" s="283">
        <v>24</v>
      </c>
      <c r="P115" s="283">
        <v>43</v>
      </c>
      <c r="Q115" s="283">
        <v>30</v>
      </c>
      <c r="R115" s="283">
        <v>0</v>
      </c>
      <c r="S115" s="283">
        <v>0</v>
      </c>
      <c r="T115" s="283">
        <v>36</v>
      </c>
      <c r="U115" s="283">
        <v>20</v>
      </c>
      <c r="V115" s="283">
        <v>55</v>
      </c>
      <c r="W115" s="283">
        <v>30</v>
      </c>
      <c r="X115" s="283">
        <v>41</v>
      </c>
      <c r="Y115" s="283">
        <v>92</v>
      </c>
      <c r="Z115" s="283">
        <v>37</v>
      </c>
      <c r="AA115" s="283">
        <v>79</v>
      </c>
      <c r="AB115" s="283">
        <v>25</v>
      </c>
      <c r="AC115" s="283">
        <v>60</v>
      </c>
      <c r="AD115" s="283">
        <v>0</v>
      </c>
      <c r="AE115" s="283">
        <v>0</v>
      </c>
      <c r="AF115" s="283">
        <v>0</v>
      </c>
      <c r="AG115" s="283"/>
      <c r="AH115" s="283"/>
      <c r="AI115" s="283"/>
      <c r="AJ115" s="283">
        <v>0</v>
      </c>
      <c r="AK115" s="283">
        <v>0</v>
      </c>
      <c r="AL115" s="283"/>
      <c r="AM115" s="283"/>
      <c r="AN115" s="283"/>
      <c r="AO115" s="283"/>
      <c r="AP115" s="283"/>
      <c r="AQ115" s="283"/>
      <c r="AR115" s="283">
        <v>4</v>
      </c>
      <c r="AS115" s="283" t="s">
        <v>3947</v>
      </c>
      <c r="AT115" s="283" t="s">
        <v>3736</v>
      </c>
      <c r="AU115" s="283" t="s">
        <v>3737</v>
      </c>
      <c r="AV115" s="283"/>
      <c r="AW115" s="283" t="s">
        <v>4826</v>
      </c>
      <c r="AX115" s="283"/>
      <c r="AY115" s="283">
        <v>40</v>
      </c>
      <c r="AZ115" s="283">
        <v>70</v>
      </c>
      <c r="BA115" s="283">
        <v>1.28</v>
      </c>
      <c r="BB115" s="283">
        <v>2.4</v>
      </c>
      <c r="BC115" s="283">
        <v>43</v>
      </c>
      <c r="BD115" s="283">
        <v>0</v>
      </c>
      <c r="BE115" s="283">
        <v>18</v>
      </c>
      <c r="BF115" s="283">
        <v>53</v>
      </c>
      <c r="BG115" s="283">
        <v>30</v>
      </c>
      <c r="BH115" s="283">
        <v>40</v>
      </c>
      <c r="BI115" s="283">
        <v>30</v>
      </c>
      <c r="BJ115" s="283">
        <v>0</v>
      </c>
      <c r="BK115" s="283">
        <v>0</v>
      </c>
      <c r="BL115" s="283">
        <v>12</v>
      </c>
      <c r="BM115" s="283">
        <v>6</v>
      </c>
      <c r="BN115" s="283">
        <v>3</v>
      </c>
      <c r="BO115" s="283" t="s">
        <v>3904</v>
      </c>
      <c r="BP115" s="283" t="s">
        <v>5001</v>
      </c>
      <c r="BQ115" s="283" t="s">
        <v>5004</v>
      </c>
    </row>
    <row r="116" spans="1:69">
      <c r="A116" s="283">
        <v>11014512</v>
      </c>
      <c r="B116" s="283" t="s">
        <v>4017</v>
      </c>
      <c r="C116" s="283">
        <v>3</v>
      </c>
      <c r="D116" s="283" t="s">
        <v>54</v>
      </c>
      <c r="E116" s="283" t="s">
        <v>3934</v>
      </c>
      <c r="F116" s="283" t="s">
        <v>3940</v>
      </c>
      <c r="G116" s="283" t="s">
        <v>3905</v>
      </c>
      <c r="H116" s="283">
        <v>40</v>
      </c>
      <c r="I116" s="283">
        <v>0</v>
      </c>
      <c r="J116" s="283">
        <v>2</v>
      </c>
      <c r="K116" s="283">
        <v>2</v>
      </c>
      <c r="L116" s="283">
        <v>13</v>
      </c>
      <c r="M116" s="283" t="s">
        <v>3941</v>
      </c>
      <c r="N116" s="283">
        <v>35.200000000000003</v>
      </c>
      <c r="O116" s="283">
        <v>18</v>
      </c>
      <c r="P116" s="283">
        <v>20</v>
      </c>
      <c r="Q116" s="283">
        <v>30</v>
      </c>
      <c r="R116" s="283">
        <v>40</v>
      </c>
      <c r="S116" s="283">
        <v>45</v>
      </c>
      <c r="T116" s="283">
        <v>13</v>
      </c>
      <c r="U116" s="283">
        <v>20</v>
      </c>
      <c r="V116" s="283">
        <v>29</v>
      </c>
      <c r="W116" s="283">
        <v>30</v>
      </c>
      <c r="X116" s="283">
        <v>36</v>
      </c>
      <c r="Y116" s="283">
        <v>90</v>
      </c>
      <c r="Z116" s="283">
        <v>48</v>
      </c>
      <c r="AA116" s="283">
        <v>84</v>
      </c>
      <c r="AB116" s="283">
        <v>10</v>
      </c>
      <c r="AC116" s="283">
        <v>30</v>
      </c>
      <c r="AD116" s="283">
        <v>37</v>
      </c>
      <c r="AE116" s="283">
        <v>84</v>
      </c>
      <c r="AF116" s="283">
        <v>0</v>
      </c>
      <c r="AG116" s="283"/>
      <c r="AH116" s="283"/>
      <c r="AI116" s="283"/>
      <c r="AJ116" s="283">
        <v>0</v>
      </c>
      <c r="AK116" s="283">
        <v>0</v>
      </c>
      <c r="AL116" s="283"/>
      <c r="AM116" s="283"/>
      <c r="AN116" s="283"/>
      <c r="AO116" s="283"/>
      <c r="AP116" s="283"/>
      <c r="AQ116" s="283"/>
      <c r="AR116" s="283">
        <v>3</v>
      </c>
      <c r="AS116" s="283" t="s">
        <v>4452</v>
      </c>
      <c r="AT116" s="283"/>
      <c r="AU116" s="283"/>
      <c r="AV116" s="283"/>
      <c r="AW116" s="283" t="s">
        <v>5892</v>
      </c>
      <c r="AX116" s="283"/>
      <c r="AY116" s="283">
        <v>20</v>
      </c>
      <c r="AZ116" s="283">
        <v>35</v>
      </c>
      <c r="BA116" s="283">
        <v>1</v>
      </c>
      <c r="BB116" s="283">
        <v>1.6</v>
      </c>
      <c r="BC116" s="283">
        <v>10</v>
      </c>
      <c r="BD116" s="283">
        <v>43</v>
      </c>
      <c r="BE116" s="283">
        <v>7</v>
      </c>
      <c r="BF116" s="283">
        <v>15</v>
      </c>
      <c r="BG116" s="283">
        <v>10</v>
      </c>
      <c r="BH116" s="283">
        <v>16</v>
      </c>
      <c r="BI116" s="283">
        <v>10</v>
      </c>
      <c r="BJ116" s="283">
        <v>0</v>
      </c>
      <c r="BK116" s="283">
        <v>3</v>
      </c>
      <c r="BL116" s="283">
        <v>3</v>
      </c>
      <c r="BM116" s="283">
        <v>2</v>
      </c>
      <c r="BN116" s="283">
        <v>0</v>
      </c>
      <c r="BO116" s="283" t="s">
        <v>3904</v>
      </c>
      <c r="BP116" s="283" t="s">
        <v>5001</v>
      </c>
      <c r="BQ116" s="283" t="s">
        <v>5004</v>
      </c>
    </row>
    <row r="117" spans="1:69">
      <c r="A117" s="283">
        <v>11015012</v>
      </c>
      <c r="B117" s="283" t="s">
        <v>4020</v>
      </c>
      <c r="C117" s="283">
        <v>3</v>
      </c>
      <c r="D117" s="283" t="s">
        <v>54</v>
      </c>
      <c r="E117" s="283" t="s">
        <v>3934</v>
      </c>
      <c r="F117" s="283" t="s">
        <v>3940</v>
      </c>
      <c r="G117" s="283" t="s">
        <v>3898</v>
      </c>
      <c r="H117" s="283">
        <v>45</v>
      </c>
      <c r="I117" s="283">
        <v>-1</v>
      </c>
      <c r="J117" s="283">
        <v>2</v>
      </c>
      <c r="K117" s="283">
        <v>2</v>
      </c>
      <c r="L117" s="283">
        <v>24</v>
      </c>
      <c r="M117" s="283" t="s">
        <v>3941</v>
      </c>
      <c r="N117" s="283">
        <v>33</v>
      </c>
      <c r="O117" s="283">
        <v>18</v>
      </c>
      <c r="P117" s="283">
        <v>25</v>
      </c>
      <c r="Q117" s="283">
        <v>30</v>
      </c>
      <c r="R117" s="283">
        <v>30</v>
      </c>
      <c r="S117" s="283">
        <v>45</v>
      </c>
      <c r="T117" s="283">
        <v>22</v>
      </c>
      <c r="U117" s="283">
        <v>20</v>
      </c>
      <c r="V117" s="283">
        <v>42</v>
      </c>
      <c r="W117" s="283">
        <v>30</v>
      </c>
      <c r="X117" s="283">
        <v>36</v>
      </c>
      <c r="Y117" s="283">
        <v>90</v>
      </c>
      <c r="Z117" s="283">
        <v>38</v>
      </c>
      <c r="AA117" s="283">
        <v>74</v>
      </c>
      <c r="AB117" s="283">
        <v>15</v>
      </c>
      <c r="AC117" s="283">
        <v>40</v>
      </c>
      <c r="AD117" s="283">
        <v>45</v>
      </c>
      <c r="AE117" s="283">
        <v>95</v>
      </c>
      <c r="AF117" s="283">
        <v>0</v>
      </c>
      <c r="AG117" s="283"/>
      <c r="AH117" s="283"/>
      <c r="AI117" s="283"/>
      <c r="AJ117" s="283">
        <v>0</v>
      </c>
      <c r="AK117" s="283">
        <v>0</v>
      </c>
      <c r="AL117" s="283"/>
      <c r="AM117" s="283"/>
      <c r="AN117" s="283"/>
      <c r="AO117" s="283"/>
      <c r="AP117" s="283"/>
      <c r="AQ117" s="283"/>
      <c r="AR117" s="283">
        <v>3</v>
      </c>
      <c r="AS117" s="283" t="s">
        <v>4131</v>
      </c>
      <c r="AT117" s="283"/>
      <c r="AU117" s="283"/>
      <c r="AV117" s="283"/>
      <c r="AW117" s="283" t="s">
        <v>4825</v>
      </c>
      <c r="AX117" s="283"/>
      <c r="AY117" s="283">
        <v>20</v>
      </c>
      <c r="AZ117" s="283">
        <v>30</v>
      </c>
      <c r="BA117" s="283">
        <v>0.8</v>
      </c>
      <c r="BB117" s="283">
        <v>1.5</v>
      </c>
      <c r="BC117" s="283">
        <v>17</v>
      </c>
      <c r="BD117" s="283">
        <v>30</v>
      </c>
      <c r="BE117" s="283">
        <v>11</v>
      </c>
      <c r="BF117" s="283">
        <v>27</v>
      </c>
      <c r="BG117" s="283">
        <v>10</v>
      </c>
      <c r="BH117" s="283">
        <v>16</v>
      </c>
      <c r="BI117" s="283">
        <v>10</v>
      </c>
      <c r="BJ117" s="283">
        <v>0</v>
      </c>
      <c r="BK117" s="283">
        <v>0</v>
      </c>
      <c r="BL117" s="283">
        <v>3</v>
      </c>
      <c r="BM117" s="283">
        <v>1</v>
      </c>
      <c r="BN117" s="283">
        <v>1</v>
      </c>
      <c r="BO117" s="283" t="s">
        <v>3904</v>
      </c>
      <c r="BP117" s="283" t="s">
        <v>5001</v>
      </c>
      <c r="BQ117" s="283" t="s">
        <v>5004</v>
      </c>
    </row>
    <row r="118" spans="1:69">
      <c r="A118" s="283">
        <v>11015112</v>
      </c>
      <c r="B118" s="283" t="s">
        <v>4022</v>
      </c>
      <c r="C118" s="283">
        <v>3</v>
      </c>
      <c r="D118" s="283" t="s">
        <v>54</v>
      </c>
      <c r="E118" s="283" t="s">
        <v>3934</v>
      </c>
      <c r="F118" s="283" t="s">
        <v>3940</v>
      </c>
      <c r="G118" s="283" t="s">
        <v>3898</v>
      </c>
      <c r="H118" s="283">
        <v>45</v>
      </c>
      <c r="I118" s="283">
        <v>-1</v>
      </c>
      <c r="J118" s="283">
        <v>2</v>
      </c>
      <c r="K118" s="283">
        <v>2</v>
      </c>
      <c r="L118" s="283">
        <v>25</v>
      </c>
      <c r="M118" s="283" t="s">
        <v>3941</v>
      </c>
      <c r="N118" s="283">
        <v>33</v>
      </c>
      <c r="O118" s="283">
        <v>18</v>
      </c>
      <c r="P118" s="283">
        <v>28</v>
      </c>
      <c r="Q118" s="283">
        <v>30</v>
      </c>
      <c r="R118" s="283">
        <v>30</v>
      </c>
      <c r="S118" s="283">
        <v>45</v>
      </c>
      <c r="T118" s="283">
        <v>23</v>
      </c>
      <c r="U118" s="283">
        <v>20</v>
      </c>
      <c r="V118" s="283">
        <v>42</v>
      </c>
      <c r="W118" s="283">
        <v>30</v>
      </c>
      <c r="X118" s="283">
        <v>36</v>
      </c>
      <c r="Y118" s="283">
        <v>90</v>
      </c>
      <c r="Z118" s="283">
        <v>38</v>
      </c>
      <c r="AA118" s="283">
        <v>74</v>
      </c>
      <c r="AB118" s="283">
        <v>15</v>
      </c>
      <c r="AC118" s="283">
        <v>40</v>
      </c>
      <c r="AD118" s="283">
        <v>45</v>
      </c>
      <c r="AE118" s="283">
        <v>95</v>
      </c>
      <c r="AF118" s="283">
        <v>0</v>
      </c>
      <c r="AG118" s="283"/>
      <c r="AH118" s="283"/>
      <c r="AI118" s="283"/>
      <c r="AJ118" s="283">
        <v>0</v>
      </c>
      <c r="AK118" s="283">
        <v>0</v>
      </c>
      <c r="AL118" s="283"/>
      <c r="AM118" s="283"/>
      <c r="AN118" s="283"/>
      <c r="AO118" s="283"/>
      <c r="AP118" s="283"/>
      <c r="AQ118" s="283"/>
      <c r="AR118" s="283">
        <v>3</v>
      </c>
      <c r="AS118" s="283" t="s">
        <v>3915</v>
      </c>
      <c r="AT118" s="283" t="s">
        <v>3987</v>
      </c>
      <c r="AU118" s="283"/>
      <c r="AV118" s="283"/>
      <c r="AW118" s="283" t="s">
        <v>4824</v>
      </c>
      <c r="AX118" s="283"/>
      <c r="AY118" s="283">
        <v>20</v>
      </c>
      <c r="AZ118" s="283">
        <v>30</v>
      </c>
      <c r="BA118" s="283">
        <v>0.8</v>
      </c>
      <c r="BB118" s="283">
        <v>1.5</v>
      </c>
      <c r="BC118" s="283">
        <v>18</v>
      </c>
      <c r="BD118" s="283">
        <v>30</v>
      </c>
      <c r="BE118" s="283">
        <v>12</v>
      </c>
      <c r="BF118" s="283">
        <v>27</v>
      </c>
      <c r="BG118" s="283">
        <v>10</v>
      </c>
      <c r="BH118" s="283">
        <v>16</v>
      </c>
      <c r="BI118" s="283">
        <v>10</v>
      </c>
      <c r="BJ118" s="283">
        <v>0</v>
      </c>
      <c r="BK118" s="283">
        <v>0</v>
      </c>
      <c r="BL118" s="283">
        <v>6</v>
      </c>
      <c r="BM118" s="283">
        <v>5</v>
      </c>
      <c r="BN118" s="283">
        <v>1</v>
      </c>
      <c r="BO118" s="283" t="s">
        <v>3904</v>
      </c>
      <c r="BP118" s="283" t="s">
        <v>5001</v>
      </c>
      <c r="BQ118" s="283" t="s">
        <v>5004</v>
      </c>
    </row>
    <row r="119" spans="1:69">
      <c r="A119" s="283">
        <v>11016012</v>
      </c>
      <c r="B119" s="283" t="s">
        <v>1037</v>
      </c>
      <c r="C119" s="283">
        <v>4</v>
      </c>
      <c r="D119" s="283" t="s">
        <v>54</v>
      </c>
      <c r="E119" s="283" t="s">
        <v>3934</v>
      </c>
      <c r="F119" s="283" t="s">
        <v>3940</v>
      </c>
      <c r="G119" s="283" t="s">
        <v>559</v>
      </c>
      <c r="H119" s="283">
        <v>43</v>
      </c>
      <c r="I119" s="283">
        <v>1</v>
      </c>
      <c r="J119" s="283">
        <v>2</v>
      </c>
      <c r="K119" s="283">
        <v>2</v>
      </c>
      <c r="L119" s="283">
        <v>20</v>
      </c>
      <c r="M119" s="283" t="s">
        <v>3941</v>
      </c>
      <c r="N119" s="283">
        <v>35</v>
      </c>
      <c r="O119" s="283">
        <v>18</v>
      </c>
      <c r="P119" s="283">
        <v>28</v>
      </c>
      <c r="Q119" s="283">
        <v>30</v>
      </c>
      <c r="R119" s="283">
        <v>22</v>
      </c>
      <c r="S119" s="283">
        <v>45</v>
      </c>
      <c r="T119" s="283">
        <v>18</v>
      </c>
      <c r="U119" s="283">
        <v>20</v>
      </c>
      <c r="V119" s="283">
        <v>37</v>
      </c>
      <c r="W119" s="283">
        <v>30</v>
      </c>
      <c r="X119" s="283">
        <v>37</v>
      </c>
      <c r="Y119" s="283">
        <v>91</v>
      </c>
      <c r="Z119" s="283">
        <v>41</v>
      </c>
      <c r="AA119" s="283">
        <v>77</v>
      </c>
      <c r="AB119" s="283">
        <v>12</v>
      </c>
      <c r="AC119" s="283">
        <v>28</v>
      </c>
      <c r="AD119" s="283">
        <v>28</v>
      </c>
      <c r="AE119" s="283">
        <v>68</v>
      </c>
      <c r="AF119" s="283">
        <v>2</v>
      </c>
      <c r="AG119" s="283">
        <v>2</v>
      </c>
      <c r="AH119" s="283">
        <v>2</v>
      </c>
      <c r="AI119" s="283"/>
      <c r="AJ119" s="283">
        <v>6</v>
      </c>
      <c r="AK119" s="283">
        <v>0</v>
      </c>
      <c r="AL119" s="283"/>
      <c r="AM119" s="283"/>
      <c r="AN119" s="283"/>
      <c r="AO119" s="283"/>
      <c r="AP119" s="283"/>
      <c r="AQ119" s="283"/>
      <c r="AR119" s="283">
        <v>3</v>
      </c>
      <c r="AS119" s="283" t="s">
        <v>943</v>
      </c>
      <c r="AT119" s="283" t="s">
        <v>4184</v>
      </c>
      <c r="AU119" s="283"/>
      <c r="AV119" s="283"/>
      <c r="AW119" s="283" t="s">
        <v>4823</v>
      </c>
      <c r="AX119" s="283"/>
      <c r="AY119" s="283">
        <v>25</v>
      </c>
      <c r="AZ119" s="283">
        <v>25</v>
      </c>
      <c r="BA119" s="283">
        <v>0.8</v>
      </c>
      <c r="BB119" s="283">
        <v>1.5</v>
      </c>
      <c r="BC119" s="283">
        <v>14</v>
      </c>
      <c r="BD119" s="283">
        <v>22</v>
      </c>
      <c r="BE119" s="283">
        <v>9</v>
      </c>
      <c r="BF119" s="283">
        <v>20</v>
      </c>
      <c r="BG119" s="283">
        <v>10</v>
      </c>
      <c r="BH119" s="283">
        <v>16</v>
      </c>
      <c r="BI119" s="283">
        <v>10</v>
      </c>
      <c r="BJ119" s="283">
        <v>0</v>
      </c>
      <c r="BK119" s="283">
        <v>1</v>
      </c>
      <c r="BL119" s="283">
        <v>2</v>
      </c>
      <c r="BM119" s="283">
        <v>10</v>
      </c>
      <c r="BN119" s="283">
        <v>4</v>
      </c>
      <c r="BO119" s="283" t="s">
        <v>3904</v>
      </c>
      <c r="BP119" s="283" t="s">
        <v>5001</v>
      </c>
      <c r="BQ119" s="283" t="s">
        <v>5004</v>
      </c>
    </row>
    <row r="120" spans="1:69">
      <c r="A120" s="283">
        <v>11016212</v>
      </c>
      <c r="B120" s="283" t="s">
        <v>218</v>
      </c>
      <c r="C120" s="283">
        <v>5</v>
      </c>
      <c r="D120" s="283" t="s">
        <v>54</v>
      </c>
      <c r="E120" s="283" t="s">
        <v>3934</v>
      </c>
      <c r="F120" s="283" t="s">
        <v>3940</v>
      </c>
      <c r="G120" s="283" t="s">
        <v>3955</v>
      </c>
      <c r="H120" s="283">
        <v>33</v>
      </c>
      <c r="I120" s="283">
        <v>-1</v>
      </c>
      <c r="J120" s="283">
        <v>1</v>
      </c>
      <c r="K120" s="283">
        <v>2</v>
      </c>
      <c r="L120" s="283">
        <v>35</v>
      </c>
      <c r="M120" s="283" t="s">
        <v>3941</v>
      </c>
      <c r="N120" s="283">
        <v>20</v>
      </c>
      <c r="O120" s="283">
        <v>18</v>
      </c>
      <c r="P120" s="283">
        <v>17</v>
      </c>
      <c r="Q120" s="283">
        <v>30</v>
      </c>
      <c r="R120" s="283">
        <v>13</v>
      </c>
      <c r="S120" s="283">
        <v>45</v>
      </c>
      <c r="T120" s="283">
        <v>13</v>
      </c>
      <c r="U120" s="283">
        <v>20</v>
      </c>
      <c r="V120" s="283">
        <v>35</v>
      </c>
      <c r="W120" s="283">
        <v>30</v>
      </c>
      <c r="X120" s="283">
        <v>38</v>
      </c>
      <c r="Y120" s="283">
        <v>92</v>
      </c>
      <c r="Z120" s="283">
        <v>29</v>
      </c>
      <c r="AA120" s="283">
        <v>65</v>
      </c>
      <c r="AB120" s="283">
        <v>16</v>
      </c>
      <c r="AC120" s="283">
        <v>36</v>
      </c>
      <c r="AD120" s="283">
        <v>25</v>
      </c>
      <c r="AE120" s="283">
        <v>75</v>
      </c>
      <c r="AF120" s="283">
        <v>0</v>
      </c>
      <c r="AG120" s="283"/>
      <c r="AH120" s="283"/>
      <c r="AI120" s="283"/>
      <c r="AJ120" s="283">
        <v>0</v>
      </c>
      <c r="AK120" s="283">
        <v>0</v>
      </c>
      <c r="AL120" s="283"/>
      <c r="AM120" s="283"/>
      <c r="AN120" s="283"/>
      <c r="AO120" s="283"/>
      <c r="AP120" s="283"/>
      <c r="AQ120" s="283"/>
      <c r="AR120" s="283">
        <v>3</v>
      </c>
      <c r="AS120" s="283" t="s">
        <v>3953</v>
      </c>
      <c r="AT120" s="283" t="s">
        <v>282</v>
      </c>
      <c r="AU120" s="283" t="s">
        <v>4498</v>
      </c>
      <c r="AV120" s="283"/>
      <c r="AW120" s="283" t="s">
        <v>4822</v>
      </c>
      <c r="AX120" s="283"/>
      <c r="AY120" s="283">
        <v>30</v>
      </c>
      <c r="AZ120" s="283">
        <v>35</v>
      </c>
      <c r="BA120" s="283">
        <v>0.8</v>
      </c>
      <c r="BB120" s="283">
        <v>1.5</v>
      </c>
      <c r="BC120" s="283">
        <v>9</v>
      </c>
      <c r="BD120" s="283">
        <v>13</v>
      </c>
      <c r="BE120" s="283">
        <v>7</v>
      </c>
      <c r="BF120" s="283">
        <v>18</v>
      </c>
      <c r="BG120" s="283">
        <v>10</v>
      </c>
      <c r="BH120" s="283">
        <v>16</v>
      </c>
      <c r="BI120" s="283">
        <v>10</v>
      </c>
      <c r="BJ120" s="283">
        <v>0</v>
      </c>
      <c r="BK120" s="283">
        <v>1</v>
      </c>
      <c r="BL120" s="283">
        <v>2</v>
      </c>
      <c r="BM120" s="283">
        <v>28</v>
      </c>
      <c r="BN120" s="283">
        <v>26</v>
      </c>
      <c r="BO120" s="283" t="s">
        <v>3904</v>
      </c>
      <c r="BP120" s="283" t="s">
        <v>5001</v>
      </c>
      <c r="BQ120" s="283" t="s">
        <v>5004</v>
      </c>
    </row>
    <row r="121" spans="1:69">
      <c r="A121" s="283">
        <v>11016411</v>
      </c>
      <c r="B121" s="283" t="s">
        <v>605</v>
      </c>
      <c r="C121" s="283">
        <v>3</v>
      </c>
      <c r="D121" s="283" t="s">
        <v>53</v>
      </c>
      <c r="E121" s="283" t="s">
        <v>3957</v>
      </c>
      <c r="F121" s="283" t="s">
        <v>3940</v>
      </c>
      <c r="G121" s="283" t="s">
        <v>3905</v>
      </c>
      <c r="H121" s="283">
        <v>34</v>
      </c>
      <c r="I121" s="283">
        <v>2</v>
      </c>
      <c r="J121" s="283">
        <v>2</v>
      </c>
      <c r="K121" s="283">
        <v>2</v>
      </c>
      <c r="L121" s="283">
        <v>10</v>
      </c>
      <c r="M121" s="283" t="s">
        <v>3930</v>
      </c>
      <c r="N121" s="283">
        <v>33</v>
      </c>
      <c r="O121" s="283">
        <v>12</v>
      </c>
      <c r="P121" s="283">
        <v>15</v>
      </c>
      <c r="Q121" s="283">
        <v>25</v>
      </c>
      <c r="R121" s="283">
        <v>30</v>
      </c>
      <c r="S121" s="283">
        <v>55</v>
      </c>
      <c r="T121" s="283">
        <v>13</v>
      </c>
      <c r="U121" s="283">
        <v>25</v>
      </c>
      <c r="V121" s="283">
        <v>40</v>
      </c>
      <c r="W121" s="283">
        <v>30</v>
      </c>
      <c r="X121" s="283">
        <v>33</v>
      </c>
      <c r="Y121" s="283">
        <v>88</v>
      </c>
      <c r="Z121" s="283">
        <v>40</v>
      </c>
      <c r="AA121" s="283">
        <v>80</v>
      </c>
      <c r="AB121" s="283">
        <v>8</v>
      </c>
      <c r="AC121" s="283">
        <v>38</v>
      </c>
      <c r="AD121" s="283">
        <v>26</v>
      </c>
      <c r="AE121" s="283">
        <v>66</v>
      </c>
      <c r="AF121" s="283">
        <v>0</v>
      </c>
      <c r="AG121" s="283"/>
      <c r="AH121" s="283"/>
      <c r="AI121" s="283"/>
      <c r="AJ121" s="283">
        <v>0</v>
      </c>
      <c r="AK121" s="283">
        <v>0</v>
      </c>
      <c r="AL121" s="283"/>
      <c r="AM121" s="283"/>
      <c r="AN121" s="283"/>
      <c r="AO121" s="283"/>
      <c r="AP121" s="283"/>
      <c r="AQ121" s="283"/>
      <c r="AR121" s="283">
        <v>3</v>
      </c>
      <c r="AS121" s="283" t="s">
        <v>4502</v>
      </c>
      <c r="AT121" s="283" t="s">
        <v>4452</v>
      </c>
      <c r="AU121" s="283"/>
      <c r="AV121" s="283"/>
      <c r="AW121" s="283" t="s">
        <v>4821</v>
      </c>
      <c r="AX121" s="283"/>
      <c r="AY121" s="283">
        <v>15</v>
      </c>
      <c r="AZ121" s="283">
        <v>25</v>
      </c>
      <c r="BA121" s="283">
        <v>0.48</v>
      </c>
      <c r="BB121" s="283">
        <v>0.9</v>
      </c>
      <c r="BC121" s="283">
        <v>0</v>
      </c>
      <c r="BD121" s="283">
        <v>33</v>
      </c>
      <c r="BE121" s="283">
        <v>13</v>
      </c>
      <c r="BF121" s="283">
        <v>4</v>
      </c>
      <c r="BG121" s="283">
        <v>4</v>
      </c>
      <c r="BH121" s="283">
        <v>8</v>
      </c>
      <c r="BI121" s="283">
        <v>6</v>
      </c>
      <c r="BJ121" s="283">
        <v>0</v>
      </c>
      <c r="BK121" s="283">
        <v>3</v>
      </c>
      <c r="BL121" s="283">
        <v>8</v>
      </c>
      <c r="BM121" s="283">
        <v>8</v>
      </c>
      <c r="BN121" s="283">
        <v>0</v>
      </c>
      <c r="BO121" s="283" t="s">
        <v>3904</v>
      </c>
      <c r="BP121" s="283" t="s">
        <v>5001</v>
      </c>
      <c r="BQ121" s="283" t="s">
        <v>5004</v>
      </c>
    </row>
    <row r="122" spans="1:69">
      <c r="A122" s="283">
        <v>11016511</v>
      </c>
      <c r="B122" s="283" t="s">
        <v>606</v>
      </c>
      <c r="C122" s="283">
        <v>3</v>
      </c>
      <c r="D122" s="283" t="s">
        <v>53</v>
      </c>
      <c r="E122" s="283" t="s">
        <v>3957</v>
      </c>
      <c r="F122" s="283" t="s">
        <v>3940</v>
      </c>
      <c r="G122" s="283" t="s">
        <v>3905</v>
      </c>
      <c r="H122" s="283">
        <v>34</v>
      </c>
      <c r="I122" s="283">
        <v>2</v>
      </c>
      <c r="J122" s="283">
        <v>2</v>
      </c>
      <c r="K122" s="283">
        <v>2</v>
      </c>
      <c r="L122" s="283">
        <v>15</v>
      </c>
      <c r="M122" s="283" t="s">
        <v>3930</v>
      </c>
      <c r="N122" s="283">
        <v>34</v>
      </c>
      <c r="O122" s="283">
        <v>12</v>
      </c>
      <c r="P122" s="283">
        <v>15</v>
      </c>
      <c r="Q122" s="283">
        <v>25</v>
      </c>
      <c r="R122" s="283">
        <v>30</v>
      </c>
      <c r="S122" s="283">
        <v>55</v>
      </c>
      <c r="T122" s="283">
        <v>13</v>
      </c>
      <c r="U122" s="283">
        <v>25</v>
      </c>
      <c r="V122" s="283">
        <v>42</v>
      </c>
      <c r="W122" s="283">
        <v>30</v>
      </c>
      <c r="X122" s="283">
        <v>32</v>
      </c>
      <c r="Y122" s="283">
        <v>87</v>
      </c>
      <c r="Z122" s="283">
        <v>40</v>
      </c>
      <c r="AA122" s="283">
        <v>80</v>
      </c>
      <c r="AB122" s="283">
        <v>8</v>
      </c>
      <c r="AC122" s="283">
        <v>38</v>
      </c>
      <c r="AD122" s="283">
        <v>23</v>
      </c>
      <c r="AE122" s="283">
        <v>63</v>
      </c>
      <c r="AF122" s="283">
        <v>0</v>
      </c>
      <c r="AG122" s="283"/>
      <c r="AH122" s="283"/>
      <c r="AI122" s="283"/>
      <c r="AJ122" s="283">
        <v>0</v>
      </c>
      <c r="AK122" s="283">
        <v>0</v>
      </c>
      <c r="AL122" s="283"/>
      <c r="AM122" s="283"/>
      <c r="AN122" s="283"/>
      <c r="AO122" s="283"/>
      <c r="AP122" s="283"/>
      <c r="AQ122" s="283"/>
      <c r="AR122" s="283">
        <v>3</v>
      </c>
      <c r="AS122" s="283" t="s">
        <v>4035</v>
      </c>
      <c r="AT122" s="283" t="s">
        <v>4452</v>
      </c>
      <c r="AU122" s="283" t="s">
        <v>3952</v>
      </c>
      <c r="AV122" s="283"/>
      <c r="AW122" s="283" t="s">
        <v>4821</v>
      </c>
      <c r="AX122" s="283"/>
      <c r="AY122" s="283">
        <v>15</v>
      </c>
      <c r="AZ122" s="283">
        <v>25</v>
      </c>
      <c r="BA122" s="283">
        <v>0.48</v>
      </c>
      <c r="BB122" s="283">
        <v>0.9</v>
      </c>
      <c r="BC122" s="283">
        <v>0</v>
      </c>
      <c r="BD122" s="283">
        <v>33</v>
      </c>
      <c r="BE122" s="283">
        <v>13</v>
      </c>
      <c r="BF122" s="283">
        <v>6</v>
      </c>
      <c r="BG122" s="283">
        <v>4</v>
      </c>
      <c r="BH122" s="283">
        <v>8</v>
      </c>
      <c r="BI122" s="283">
        <v>6</v>
      </c>
      <c r="BJ122" s="283">
        <v>0</v>
      </c>
      <c r="BK122" s="283">
        <v>3</v>
      </c>
      <c r="BL122" s="283">
        <v>4</v>
      </c>
      <c r="BM122" s="283">
        <v>18</v>
      </c>
      <c r="BN122" s="283">
        <v>15</v>
      </c>
      <c r="BO122" s="283" t="s">
        <v>3904</v>
      </c>
      <c r="BP122" s="283" t="s">
        <v>5001</v>
      </c>
      <c r="BQ122" s="283" t="s">
        <v>5004</v>
      </c>
    </row>
    <row r="123" spans="1:69">
      <c r="A123" s="283">
        <v>11016611</v>
      </c>
      <c r="B123" s="283" t="s">
        <v>236</v>
      </c>
      <c r="C123" s="283">
        <v>4</v>
      </c>
      <c r="D123" s="283" t="s">
        <v>53</v>
      </c>
      <c r="E123" s="283" t="s">
        <v>3957</v>
      </c>
      <c r="F123" s="283" t="s">
        <v>3940</v>
      </c>
      <c r="G123" s="283" t="s">
        <v>3905</v>
      </c>
      <c r="H123" s="283">
        <v>31</v>
      </c>
      <c r="I123" s="283">
        <v>1</v>
      </c>
      <c r="J123" s="283">
        <v>2</v>
      </c>
      <c r="K123" s="283">
        <v>4</v>
      </c>
      <c r="L123" s="283">
        <v>10</v>
      </c>
      <c r="M123" s="283" t="s">
        <v>3930</v>
      </c>
      <c r="N123" s="283">
        <v>34</v>
      </c>
      <c r="O123" s="283">
        <v>12</v>
      </c>
      <c r="P123" s="283">
        <v>13</v>
      </c>
      <c r="Q123" s="283">
        <v>25</v>
      </c>
      <c r="R123" s="283">
        <v>42</v>
      </c>
      <c r="S123" s="283">
        <v>55</v>
      </c>
      <c r="T123" s="283">
        <v>13</v>
      </c>
      <c r="U123" s="283">
        <v>25</v>
      </c>
      <c r="V123" s="283">
        <v>25</v>
      </c>
      <c r="W123" s="283">
        <v>30</v>
      </c>
      <c r="X123" s="283">
        <v>33</v>
      </c>
      <c r="Y123" s="283">
        <v>88</v>
      </c>
      <c r="Z123" s="283">
        <v>50</v>
      </c>
      <c r="AA123" s="283">
        <v>90</v>
      </c>
      <c r="AB123" s="283">
        <v>6</v>
      </c>
      <c r="AC123" s="283">
        <v>36</v>
      </c>
      <c r="AD123" s="283">
        <v>25</v>
      </c>
      <c r="AE123" s="283">
        <v>65</v>
      </c>
      <c r="AF123" s="283">
        <v>0</v>
      </c>
      <c r="AG123" s="283"/>
      <c r="AH123" s="283"/>
      <c r="AI123" s="283"/>
      <c r="AJ123" s="283">
        <v>0</v>
      </c>
      <c r="AK123" s="283">
        <v>0</v>
      </c>
      <c r="AL123" s="283"/>
      <c r="AM123" s="283"/>
      <c r="AN123" s="283"/>
      <c r="AO123" s="283"/>
      <c r="AP123" s="283"/>
      <c r="AQ123" s="283"/>
      <c r="AR123" s="283">
        <v>3</v>
      </c>
      <c r="AS123" s="283" t="s">
        <v>4452</v>
      </c>
      <c r="AT123" s="283"/>
      <c r="AU123" s="283"/>
      <c r="AV123" s="283"/>
      <c r="AW123" s="283" t="s">
        <v>5840</v>
      </c>
      <c r="AX123" s="283"/>
      <c r="AY123" s="283">
        <v>15</v>
      </c>
      <c r="AZ123" s="283">
        <v>20</v>
      </c>
      <c r="BA123" s="283">
        <v>0.48</v>
      </c>
      <c r="BB123" s="283">
        <v>0.9</v>
      </c>
      <c r="BC123" s="283">
        <v>0</v>
      </c>
      <c r="BD123" s="283">
        <v>46</v>
      </c>
      <c r="BE123" s="283">
        <v>13</v>
      </c>
      <c r="BF123" s="283">
        <v>0</v>
      </c>
      <c r="BG123" s="283">
        <v>4</v>
      </c>
      <c r="BH123" s="283">
        <v>8</v>
      </c>
      <c r="BI123" s="283">
        <v>6</v>
      </c>
      <c r="BJ123" s="283">
        <v>0</v>
      </c>
      <c r="BK123" s="283">
        <v>3</v>
      </c>
      <c r="BL123" s="283">
        <v>3</v>
      </c>
      <c r="BM123" s="283">
        <v>2</v>
      </c>
      <c r="BN123" s="283">
        <v>0</v>
      </c>
      <c r="BO123" s="283" t="s">
        <v>3904</v>
      </c>
      <c r="BP123" s="283" t="s">
        <v>5001</v>
      </c>
      <c r="BQ123" s="283" t="s">
        <v>5004</v>
      </c>
    </row>
    <row r="124" spans="1:69">
      <c r="A124" s="283">
        <v>11016711</v>
      </c>
      <c r="B124" s="283" t="s">
        <v>237</v>
      </c>
      <c r="C124" s="283">
        <v>3</v>
      </c>
      <c r="D124" s="283" t="s">
        <v>53</v>
      </c>
      <c r="E124" s="283" t="s">
        <v>3957</v>
      </c>
      <c r="F124" s="283" t="s">
        <v>3940</v>
      </c>
      <c r="G124" s="283" t="s">
        <v>3905</v>
      </c>
      <c r="H124" s="283">
        <v>31</v>
      </c>
      <c r="I124" s="283">
        <v>1</v>
      </c>
      <c r="J124" s="283">
        <v>2</v>
      </c>
      <c r="K124" s="283">
        <v>2</v>
      </c>
      <c r="L124" s="283">
        <v>15</v>
      </c>
      <c r="M124" s="283" t="s">
        <v>3930</v>
      </c>
      <c r="N124" s="283">
        <v>34</v>
      </c>
      <c r="O124" s="283">
        <v>12</v>
      </c>
      <c r="P124" s="283">
        <v>13</v>
      </c>
      <c r="Q124" s="283">
        <v>25</v>
      </c>
      <c r="R124" s="283">
        <v>42</v>
      </c>
      <c r="S124" s="283">
        <v>55</v>
      </c>
      <c r="T124" s="283">
        <v>13</v>
      </c>
      <c r="U124" s="283">
        <v>25</v>
      </c>
      <c r="V124" s="283">
        <v>20</v>
      </c>
      <c r="W124" s="283">
        <v>30</v>
      </c>
      <c r="X124" s="283">
        <v>32</v>
      </c>
      <c r="Y124" s="283">
        <v>87</v>
      </c>
      <c r="Z124" s="283">
        <v>50</v>
      </c>
      <c r="AA124" s="283">
        <v>90</v>
      </c>
      <c r="AB124" s="283">
        <v>6</v>
      </c>
      <c r="AC124" s="283">
        <v>36</v>
      </c>
      <c r="AD124" s="283">
        <v>25</v>
      </c>
      <c r="AE124" s="283">
        <v>65</v>
      </c>
      <c r="AF124" s="283">
        <v>0</v>
      </c>
      <c r="AG124" s="283"/>
      <c r="AH124" s="283"/>
      <c r="AI124" s="283"/>
      <c r="AJ124" s="283">
        <v>0</v>
      </c>
      <c r="AK124" s="283">
        <v>0</v>
      </c>
      <c r="AL124" s="283"/>
      <c r="AM124" s="283"/>
      <c r="AN124" s="283"/>
      <c r="AO124" s="283"/>
      <c r="AP124" s="283"/>
      <c r="AQ124" s="283"/>
      <c r="AR124" s="283">
        <v>3</v>
      </c>
      <c r="AS124" s="283" t="s">
        <v>4452</v>
      </c>
      <c r="AT124" s="283"/>
      <c r="AU124" s="283"/>
      <c r="AV124" s="283"/>
      <c r="AW124" s="283" t="s">
        <v>4820</v>
      </c>
      <c r="AX124" s="283"/>
      <c r="AY124" s="283">
        <v>15</v>
      </c>
      <c r="AZ124" s="283">
        <v>20</v>
      </c>
      <c r="BA124" s="283">
        <v>0.48</v>
      </c>
      <c r="BB124" s="283">
        <v>0.9</v>
      </c>
      <c r="BC124" s="283">
        <v>0</v>
      </c>
      <c r="BD124" s="283">
        <v>46</v>
      </c>
      <c r="BE124" s="283">
        <v>13</v>
      </c>
      <c r="BF124" s="283">
        <v>0</v>
      </c>
      <c r="BG124" s="283">
        <v>4</v>
      </c>
      <c r="BH124" s="283">
        <v>8</v>
      </c>
      <c r="BI124" s="283">
        <v>6</v>
      </c>
      <c r="BJ124" s="283">
        <v>0</v>
      </c>
      <c r="BK124" s="283">
        <v>3</v>
      </c>
      <c r="BL124" s="283">
        <v>3</v>
      </c>
      <c r="BM124" s="283">
        <v>2</v>
      </c>
      <c r="BN124" s="283">
        <v>0</v>
      </c>
      <c r="BO124" s="283" t="s">
        <v>3904</v>
      </c>
      <c r="BP124" s="283" t="s">
        <v>5001</v>
      </c>
      <c r="BQ124" s="283" t="s">
        <v>5004</v>
      </c>
    </row>
    <row r="125" spans="1:69">
      <c r="A125" s="283">
        <v>11016811</v>
      </c>
      <c r="B125" s="283" t="s">
        <v>238</v>
      </c>
      <c r="C125" s="283">
        <v>3</v>
      </c>
      <c r="D125" s="283" t="s">
        <v>53</v>
      </c>
      <c r="E125" s="283" t="s">
        <v>3957</v>
      </c>
      <c r="F125" s="283" t="s">
        <v>3940</v>
      </c>
      <c r="G125" s="283" t="s">
        <v>3905</v>
      </c>
      <c r="H125" s="283">
        <v>31</v>
      </c>
      <c r="I125" s="283">
        <v>1</v>
      </c>
      <c r="J125" s="283">
        <v>2</v>
      </c>
      <c r="K125" s="283">
        <v>3</v>
      </c>
      <c r="L125" s="283">
        <v>10</v>
      </c>
      <c r="M125" s="283" t="s">
        <v>3930</v>
      </c>
      <c r="N125" s="283">
        <v>34</v>
      </c>
      <c r="O125" s="283">
        <v>12</v>
      </c>
      <c r="P125" s="283">
        <v>13</v>
      </c>
      <c r="Q125" s="283">
        <v>25</v>
      </c>
      <c r="R125" s="283">
        <v>42</v>
      </c>
      <c r="S125" s="283">
        <v>55</v>
      </c>
      <c r="T125" s="283">
        <v>13</v>
      </c>
      <c r="U125" s="283">
        <v>25</v>
      </c>
      <c r="V125" s="283">
        <v>22</v>
      </c>
      <c r="W125" s="283">
        <v>30</v>
      </c>
      <c r="X125" s="283">
        <v>32</v>
      </c>
      <c r="Y125" s="283">
        <v>87</v>
      </c>
      <c r="Z125" s="283">
        <v>50</v>
      </c>
      <c r="AA125" s="283">
        <v>90</v>
      </c>
      <c r="AB125" s="283">
        <v>7</v>
      </c>
      <c r="AC125" s="283">
        <v>37</v>
      </c>
      <c r="AD125" s="283">
        <v>30</v>
      </c>
      <c r="AE125" s="283">
        <v>70</v>
      </c>
      <c r="AF125" s="283">
        <v>0</v>
      </c>
      <c r="AG125" s="283"/>
      <c r="AH125" s="283"/>
      <c r="AI125" s="283"/>
      <c r="AJ125" s="283">
        <v>0</v>
      </c>
      <c r="AK125" s="283">
        <v>0</v>
      </c>
      <c r="AL125" s="283"/>
      <c r="AM125" s="283"/>
      <c r="AN125" s="283"/>
      <c r="AO125" s="283"/>
      <c r="AP125" s="283"/>
      <c r="AQ125" s="283"/>
      <c r="AR125" s="283">
        <v>3</v>
      </c>
      <c r="AS125" s="283" t="s">
        <v>4452</v>
      </c>
      <c r="AT125" s="283"/>
      <c r="AU125" s="283"/>
      <c r="AV125" s="283"/>
      <c r="AW125" s="283" t="s">
        <v>5893</v>
      </c>
      <c r="AX125" s="283"/>
      <c r="AY125" s="283">
        <v>15</v>
      </c>
      <c r="AZ125" s="283">
        <v>20</v>
      </c>
      <c r="BA125" s="283">
        <v>0.48</v>
      </c>
      <c r="BB125" s="283">
        <v>0.9</v>
      </c>
      <c r="BC125" s="283">
        <v>0</v>
      </c>
      <c r="BD125" s="283">
        <v>46</v>
      </c>
      <c r="BE125" s="283">
        <v>13</v>
      </c>
      <c r="BF125" s="283">
        <v>0</v>
      </c>
      <c r="BG125" s="283">
        <v>4</v>
      </c>
      <c r="BH125" s="283">
        <v>8</v>
      </c>
      <c r="BI125" s="283">
        <v>6</v>
      </c>
      <c r="BJ125" s="283">
        <v>0</v>
      </c>
      <c r="BK125" s="283">
        <v>3</v>
      </c>
      <c r="BL125" s="283">
        <v>3</v>
      </c>
      <c r="BM125" s="283">
        <v>2</v>
      </c>
      <c r="BN125" s="283">
        <v>0</v>
      </c>
      <c r="BO125" s="283" t="s">
        <v>3904</v>
      </c>
      <c r="BP125" s="283" t="s">
        <v>5001</v>
      </c>
      <c r="BQ125" s="283" t="s">
        <v>5004</v>
      </c>
    </row>
    <row r="126" spans="1:69">
      <c r="A126" s="283">
        <v>11016911</v>
      </c>
      <c r="B126" s="283" t="s">
        <v>4819</v>
      </c>
      <c r="C126" s="283">
        <v>6</v>
      </c>
      <c r="D126" s="283" t="s">
        <v>53</v>
      </c>
      <c r="E126" s="283" t="s">
        <v>3957</v>
      </c>
      <c r="F126" s="283" t="s">
        <v>3940</v>
      </c>
      <c r="G126" s="283" t="s">
        <v>3955</v>
      </c>
      <c r="H126" s="283">
        <v>32</v>
      </c>
      <c r="I126" s="283">
        <v>0</v>
      </c>
      <c r="J126" s="283">
        <v>4</v>
      </c>
      <c r="K126" s="283">
        <v>5</v>
      </c>
      <c r="L126" s="283">
        <v>53</v>
      </c>
      <c r="M126" s="283" t="s">
        <v>3930</v>
      </c>
      <c r="N126" s="283">
        <v>35</v>
      </c>
      <c r="O126" s="283">
        <v>12</v>
      </c>
      <c r="P126" s="283">
        <v>12</v>
      </c>
      <c r="Q126" s="283">
        <v>25</v>
      </c>
      <c r="R126" s="283">
        <v>28</v>
      </c>
      <c r="S126" s="283">
        <v>55</v>
      </c>
      <c r="T126" s="283">
        <v>9</v>
      </c>
      <c r="U126" s="283">
        <v>25</v>
      </c>
      <c r="V126" s="283">
        <v>45</v>
      </c>
      <c r="W126" s="283">
        <v>30</v>
      </c>
      <c r="X126" s="283">
        <v>35</v>
      </c>
      <c r="Y126" s="283">
        <v>90</v>
      </c>
      <c r="Z126" s="283">
        <v>60</v>
      </c>
      <c r="AA126" s="283">
        <v>100</v>
      </c>
      <c r="AB126" s="283">
        <v>7</v>
      </c>
      <c r="AC126" s="283">
        <v>37</v>
      </c>
      <c r="AD126" s="283">
        <v>45</v>
      </c>
      <c r="AE126" s="283">
        <v>85</v>
      </c>
      <c r="AF126" s="283">
        <v>0</v>
      </c>
      <c r="AG126" s="283"/>
      <c r="AH126" s="283"/>
      <c r="AI126" s="283"/>
      <c r="AJ126" s="283">
        <v>0</v>
      </c>
      <c r="AK126" s="283">
        <v>0</v>
      </c>
      <c r="AL126" s="283"/>
      <c r="AM126" s="283"/>
      <c r="AN126" s="283"/>
      <c r="AO126" s="283"/>
      <c r="AP126" s="283"/>
      <c r="AQ126" s="283"/>
      <c r="AR126" s="283">
        <v>3</v>
      </c>
      <c r="AS126" s="283" t="s">
        <v>3953</v>
      </c>
      <c r="AT126" s="283"/>
      <c r="AU126" s="283"/>
      <c r="AV126" s="283"/>
      <c r="AW126" s="283" t="s">
        <v>4037</v>
      </c>
      <c r="AX126" s="283" t="s">
        <v>4818</v>
      </c>
      <c r="AY126" s="283">
        <v>15</v>
      </c>
      <c r="AZ126" s="283">
        <v>25</v>
      </c>
      <c r="BA126" s="283">
        <v>0.45</v>
      </c>
      <c r="BB126" s="283">
        <v>0.8</v>
      </c>
      <c r="BC126" s="283">
        <v>0</v>
      </c>
      <c r="BD126" s="283">
        <v>28</v>
      </c>
      <c r="BE126" s="283">
        <v>9</v>
      </c>
      <c r="BF126" s="283">
        <v>9</v>
      </c>
      <c r="BG126" s="283">
        <v>4</v>
      </c>
      <c r="BH126" s="283">
        <v>8</v>
      </c>
      <c r="BI126" s="283">
        <v>6</v>
      </c>
      <c r="BJ126" s="283">
        <v>0</v>
      </c>
      <c r="BK126" s="283">
        <v>0</v>
      </c>
      <c r="BL126" s="283">
        <v>1</v>
      </c>
      <c r="BM126" s="283">
        <v>2</v>
      </c>
      <c r="BN126" s="283">
        <v>0</v>
      </c>
      <c r="BO126" s="283" t="s">
        <v>3904</v>
      </c>
      <c r="BP126" s="283" t="s">
        <v>5001</v>
      </c>
      <c r="BQ126" s="283" t="s">
        <v>5004</v>
      </c>
    </row>
    <row r="127" spans="1:69">
      <c r="A127" s="283">
        <v>11017111</v>
      </c>
      <c r="B127" s="283" t="s">
        <v>4039</v>
      </c>
      <c r="C127" s="283">
        <v>6</v>
      </c>
      <c r="D127" s="283" t="s">
        <v>53</v>
      </c>
      <c r="E127" s="283" t="s">
        <v>3957</v>
      </c>
      <c r="F127" s="283" t="s">
        <v>3940</v>
      </c>
      <c r="G127" s="283" t="s">
        <v>3910</v>
      </c>
      <c r="H127" s="283">
        <v>36</v>
      </c>
      <c r="I127" s="283">
        <v>0</v>
      </c>
      <c r="J127" s="283">
        <v>2</v>
      </c>
      <c r="K127" s="283">
        <v>3</v>
      </c>
      <c r="L127" s="283">
        <v>8</v>
      </c>
      <c r="M127" s="283" t="s">
        <v>3930</v>
      </c>
      <c r="N127" s="283">
        <v>36</v>
      </c>
      <c r="O127" s="283">
        <v>12</v>
      </c>
      <c r="P127" s="283">
        <v>15</v>
      </c>
      <c r="Q127" s="283">
        <v>25</v>
      </c>
      <c r="R127" s="283">
        <v>28</v>
      </c>
      <c r="S127" s="283">
        <v>55</v>
      </c>
      <c r="T127" s="283">
        <v>13</v>
      </c>
      <c r="U127" s="283">
        <v>25</v>
      </c>
      <c r="V127" s="283">
        <v>38</v>
      </c>
      <c r="W127" s="283">
        <v>30</v>
      </c>
      <c r="X127" s="283">
        <v>35</v>
      </c>
      <c r="Y127" s="283">
        <v>90</v>
      </c>
      <c r="Z127" s="283">
        <v>48</v>
      </c>
      <c r="AA127" s="283">
        <v>88</v>
      </c>
      <c r="AB127" s="283">
        <v>10</v>
      </c>
      <c r="AC127" s="283">
        <v>20</v>
      </c>
      <c r="AD127" s="283">
        <v>35</v>
      </c>
      <c r="AE127" s="283">
        <v>65</v>
      </c>
      <c r="AF127" s="283">
        <v>0</v>
      </c>
      <c r="AG127" s="283"/>
      <c r="AH127" s="283"/>
      <c r="AI127" s="283"/>
      <c r="AJ127" s="283">
        <v>0</v>
      </c>
      <c r="AK127" s="283">
        <v>0</v>
      </c>
      <c r="AL127" s="283"/>
      <c r="AM127" s="283"/>
      <c r="AN127" s="283"/>
      <c r="AO127" s="283"/>
      <c r="AP127" s="283"/>
      <c r="AQ127" s="283"/>
      <c r="AR127" s="283">
        <v>3</v>
      </c>
      <c r="AS127" s="283" t="s">
        <v>4040</v>
      </c>
      <c r="AT127" s="283"/>
      <c r="AU127" s="283"/>
      <c r="AV127" s="283"/>
      <c r="AW127" s="283" t="s">
        <v>4817</v>
      </c>
      <c r="AX127" s="283"/>
      <c r="AY127" s="283">
        <v>10</v>
      </c>
      <c r="AZ127" s="283">
        <v>20</v>
      </c>
      <c r="BA127" s="283">
        <v>0.48</v>
      </c>
      <c r="BB127" s="283">
        <v>0.9</v>
      </c>
      <c r="BC127" s="283">
        <v>0</v>
      </c>
      <c r="BD127" s="283">
        <v>28</v>
      </c>
      <c r="BE127" s="283">
        <v>15</v>
      </c>
      <c r="BF127" s="283">
        <v>2</v>
      </c>
      <c r="BG127" s="283">
        <v>4</v>
      </c>
      <c r="BH127" s="283">
        <v>8</v>
      </c>
      <c r="BI127" s="283">
        <v>6</v>
      </c>
      <c r="BJ127" s="283">
        <v>0</v>
      </c>
      <c r="BK127" s="283">
        <v>0</v>
      </c>
      <c r="BL127" s="283">
        <v>3</v>
      </c>
      <c r="BM127" s="283">
        <v>4</v>
      </c>
      <c r="BN127" s="283">
        <v>0</v>
      </c>
      <c r="BO127" s="283" t="s">
        <v>3904</v>
      </c>
      <c r="BP127" s="283" t="s">
        <v>5001</v>
      </c>
      <c r="BQ127" s="283" t="s">
        <v>5004</v>
      </c>
    </row>
    <row r="128" spans="1:69">
      <c r="A128" s="283">
        <v>11017511</v>
      </c>
      <c r="B128" s="283" t="s">
        <v>4044</v>
      </c>
      <c r="C128" s="283">
        <v>4</v>
      </c>
      <c r="D128" s="283" t="s">
        <v>53</v>
      </c>
      <c r="E128" s="283" t="s">
        <v>3957</v>
      </c>
      <c r="F128" s="283" t="s">
        <v>3940</v>
      </c>
      <c r="G128" s="283" t="s">
        <v>3898</v>
      </c>
      <c r="H128" s="283">
        <v>29</v>
      </c>
      <c r="I128" s="283">
        <v>-1</v>
      </c>
      <c r="J128" s="283">
        <v>2</v>
      </c>
      <c r="K128" s="283">
        <v>2</v>
      </c>
      <c r="L128" s="283">
        <v>20</v>
      </c>
      <c r="M128" s="283" t="s">
        <v>3930</v>
      </c>
      <c r="N128" s="283">
        <v>37</v>
      </c>
      <c r="O128" s="283">
        <v>12</v>
      </c>
      <c r="P128" s="283">
        <v>15</v>
      </c>
      <c r="Q128" s="283">
        <v>25</v>
      </c>
      <c r="R128" s="283">
        <v>32</v>
      </c>
      <c r="S128" s="283">
        <v>55</v>
      </c>
      <c r="T128" s="283">
        <v>14</v>
      </c>
      <c r="U128" s="283">
        <v>25</v>
      </c>
      <c r="V128" s="283">
        <v>27</v>
      </c>
      <c r="W128" s="283">
        <v>30</v>
      </c>
      <c r="X128" s="283">
        <v>33</v>
      </c>
      <c r="Y128" s="283">
        <v>88</v>
      </c>
      <c r="Z128" s="283">
        <v>48</v>
      </c>
      <c r="AA128" s="283">
        <v>88</v>
      </c>
      <c r="AB128" s="283">
        <v>10</v>
      </c>
      <c r="AC128" s="283">
        <v>35</v>
      </c>
      <c r="AD128" s="283">
        <v>45</v>
      </c>
      <c r="AE128" s="283">
        <v>85</v>
      </c>
      <c r="AF128" s="283">
        <v>0</v>
      </c>
      <c r="AG128" s="283"/>
      <c r="AH128" s="283"/>
      <c r="AI128" s="283"/>
      <c r="AJ128" s="283">
        <v>0</v>
      </c>
      <c r="AK128" s="283">
        <v>0</v>
      </c>
      <c r="AL128" s="283"/>
      <c r="AM128" s="283"/>
      <c r="AN128" s="283"/>
      <c r="AO128" s="283"/>
      <c r="AP128" s="283"/>
      <c r="AQ128" s="283"/>
      <c r="AR128" s="283">
        <v>3</v>
      </c>
      <c r="AS128" s="283" t="s">
        <v>4131</v>
      </c>
      <c r="AT128" s="283" t="s">
        <v>4111</v>
      </c>
      <c r="AU128" s="283"/>
      <c r="AV128" s="283"/>
      <c r="AW128" s="283" t="s">
        <v>4816</v>
      </c>
      <c r="AX128" s="283"/>
      <c r="AY128" s="283">
        <v>15</v>
      </c>
      <c r="AZ128" s="283">
        <v>25</v>
      </c>
      <c r="BA128" s="283">
        <v>0.48</v>
      </c>
      <c r="BB128" s="283">
        <v>0.9</v>
      </c>
      <c r="BC128" s="283">
        <v>3</v>
      </c>
      <c r="BD128" s="283">
        <v>32</v>
      </c>
      <c r="BE128" s="283">
        <v>14</v>
      </c>
      <c r="BF128" s="283">
        <v>0</v>
      </c>
      <c r="BG128" s="283">
        <v>4</v>
      </c>
      <c r="BH128" s="283">
        <v>8</v>
      </c>
      <c r="BI128" s="283">
        <v>6</v>
      </c>
      <c r="BJ128" s="283">
        <v>0</v>
      </c>
      <c r="BK128" s="283">
        <v>0</v>
      </c>
      <c r="BL128" s="283">
        <v>3</v>
      </c>
      <c r="BM128" s="283">
        <v>2</v>
      </c>
      <c r="BN128" s="283">
        <v>3</v>
      </c>
      <c r="BO128" s="283" t="s">
        <v>3904</v>
      </c>
      <c r="BP128" s="283" t="s">
        <v>5001</v>
      </c>
      <c r="BQ128" s="283" t="s">
        <v>5004</v>
      </c>
    </row>
    <row r="129" spans="1:69">
      <c r="A129" s="283">
        <v>11017811</v>
      </c>
      <c r="B129" s="283" t="s">
        <v>1043</v>
      </c>
      <c r="C129" s="283">
        <v>3</v>
      </c>
      <c r="D129" s="283" t="s">
        <v>53</v>
      </c>
      <c r="E129" s="283" t="s">
        <v>3957</v>
      </c>
      <c r="F129" s="283" t="s">
        <v>3940</v>
      </c>
      <c r="G129" s="283" t="s">
        <v>3918</v>
      </c>
      <c r="H129" s="283">
        <v>32</v>
      </c>
      <c r="I129" s="283">
        <v>0</v>
      </c>
      <c r="J129" s="283">
        <v>3</v>
      </c>
      <c r="K129" s="283">
        <v>3</v>
      </c>
      <c r="L129" s="283">
        <v>35</v>
      </c>
      <c r="M129" s="283" t="s">
        <v>3930</v>
      </c>
      <c r="N129" s="283">
        <v>37</v>
      </c>
      <c r="O129" s="283">
        <v>12</v>
      </c>
      <c r="P129" s="283">
        <v>16</v>
      </c>
      <c r="Q129" s="283">
        <v>25</v>
      </c>
      <c r="R129" s="283">
        <v>28</v>
      </c>
      <c r="S129" s="283">
        <v>55</v>
      </c>
      <c r="T129" s="283">
        <v>14</v>
      </c>
      <c r="U129" s="283">
        <v>25</v>
      </c>
      <c r="V129" s="283">
        <v>50</v>
      </c>
      <c r="W129" s="283">
        <v>30</v>
      </c>
      <c r="X129" s="283">
        <v>32</v>
      </c>
      <c r="Y129" s="283">
        <v>87</v>
      </c>
      <c r="Z129" s="283">
        <v>43</v>
      </c>
      <c r="AA129" s="283">
        <v>87</v>
      </c>
      <c r="AB129" s="283">
        <v>10</v>
      </c>
      <c r="AC129" s="283">
        <v>40</v>
      </c>
      <c r="AD129" s="283">
        <v>55</v>
      </c>
      <c r="AE129" s="283">
        <v>110</v>
      </c>
      <c r="AF129" s="283">
        <v>0</v>
      </c>
      <c r="AG129" s="283"/>
      <c r="AH129" s="283"/>
      <c r="AI129" s="283"/>
      <c r="AJ129" s="283">
        <v>0</v>
      </c>
      <c r="AK129" s="283">
        <v>0</v>
      </c>
      <c r="AL129" s="283"/>
      <c r="AM129" s="283"/>
      <c r="AN129" s="283"/>
      <c r="AO129" s="283"/>
      <c r="AP129" s="283"/>
      <c r="AQ129" s="283"/>
      <c r="AR129" s="283">
        <v>3</v>
      </c>
      <c r="AS129" s="283" t="s">
        <v>4103</v>
      </c>
      <c r="AT129" s="283" t="s">
        <v>753</v>
      </c>
      <c r="AU129" s="283"/>
      <c r="AV129" s="283"/>
      <c r="AW129" s="283" t="s">
        <v>4815</v>
      </c>
      <c r="AX129" s="283"/>
      <c r="AY129" s="283">
        <v>15</v>
      </c>
      <c r="AZ129" s="283">
        <v>25</v>
      </c>
      <c r="BA129" s="283">
        <v>0.48</v>
      </c>
      <c r="BB129" s="283">
        <v>0.9</v>
      </c>
      <c r="BC129" s="283">
        <v>0</v>
      </c>
      <c r="BD129" s="283">
        <v>28</v>
      </c>
      <c r="BE129" s="283">
        <v>14</v>
      </c>
      <c r="BF129" s="283">
        <v>20</v>
      </c>
      <c r="BG129" s="283">
        <v>4</v>
      </c>
      <c r="BH129" s="283">
        <v>8</v>
      </c>
      <c r="BI129" s="283">
        <v>6</v>
      </c>
      <c r="BJ129" s="283">
        <v>0</v>
      </c>
      <c r="BK129" s="283">
        <v>0</v>
      </c>
      <c r="BL129" s="283">
        <v>5</v>
      </c>
      <c r="BM129" s="283">
        <v>26</v>
      </c>
      <c r="BN129" s="283">
        <v>27</v>
      </c>
      <c r="BO129" s="283" t="s">
        <v>3904</v>
      </c>
      <c r="BP129" s="283" t="s">
        <v>5001</v>
      </c>
      <c r="BQ129" s="283" t="s">
        <v>5004</v>
      </c>
    </row>
    <row r="130" spans="1:69">
      <c r="A130" s="283">
        <v>11018111</v>
      </c>
      <c r="B130" s="283" t="s">
        <v>685</v>
      </c>
      <c r="C130" s="283">
        <v>6</v>
      </c>
      <c r="D130" s="283" t="s">
        <v>53</v>
      </c>
      <c r="E130" s="283" t="s">
        <v>3957</v>
      </c>
      <c r="F130" s="283" t="s">
        <v>3940</v>
      </c>
      <c r="G130" s="283" t="s">
        <v>3918</v>
      </c>
      <c r="H130" s="283">
        <v>32</v>
      </c>
      <c r="I130" s="283">
        <v>0</v>
      </c>
      <c r="J130" s="283">
        <v>2</v>
      </c>
      <c r="K130" s="283">
        <v>5</v>
      </c>
      <c r="L130" s="283">
        <v>10</v>
      </c>
      <c r="M130" s="283" t="s">
        <v>3930</v>
      </c>
      <c r="N130" s="283">
        <v>37</v>
      </c>
      <c r="O130" s="283">
        <v>12</v>
      </c>
      <c r="P130" s="283">
        <v>16</v>
      </c>
      <c r="Q130" s="283">
        <v>25</v>
      </c>
      <c r="R130" s="283">
        <v>30</v>
      </c>
      <c r="S130" s="283">
        <v>55</v>
      </c>
      <c r="T130" s="283">
        <v>14</v>
      </c>
      <c r="U130" s="283">
        <v>25</v>
      </c>
      <c r="V130" s="283">
        <v>45</v>
      </c>
      <c r="W130" s="283">
        <v>30</v>
      </c>
      <c r="X130" s="283">
        <v>33</v>
      </c>
      <c r="Y130" s="283">
        <v>88</v>
      </c>
      <c r="Z130" s="283">
        <v>43</v>
      </c>
      <c r="AA130" s="283">
        <v>87</v>
      </c>
      <c r="AB130" s="283">
        <v>10</v>
      </c>
      <c r="AC130" s="283">
        <v>35</v>
      </c>
      <c r="AD130" s="283">
        <v>40</v>
      </c>
      <c r="AE130" s="283">
        <v>80</v>
      </c>
      <c r="AF130" s="283">
        <v>0</v>
      </c>
      <c r="AG130" s="283"/>
      <c r="AH130" s="283"/>
      <c r="AI130" s="283"/>
      <c r="AJ130" s="283">
        <v>0</v>
      </c>
      <c r="AK130" s="283">
        <v>0</v>
      </c>
      <c r="AL130" s="283"/>
      <c r="AM130" s="283"/>
      <c r="AN130" s="283"/>
      <c r="AO130" s="283"/>
      <c r="AP130" s="283"/>
      <c r="AQ130" s="283"/>
      <c r="AR130" s="283">
        <v>3</v>
      </c>
      <c r="AS130" s="283" t="s">
        <v>4199</v>
      </c>
      <c r="AT130" s="283" t="s">
        <v>753</v>
      </c>
      <c r="AU130" s="283"/>
      <c r="AV130" s="283"/>
      <c r="AW130" s="283" t="s">
        <v>4049</v>
      </c>
      <c r="AX130" s="283" t="s">
        <v>4814</v>
      </c>
      <c r="AY130" s="283">
        <v>15</v>
      </c>
      <c r="AZ130" s="283">
        <v>25</v>
      </c>
      <c r="BA130" s="283">
        <v>0.48</v>
      </c>
      <c r="BB130" s="283">
        <v>0.9</v>
      </c>
      <c r="BC130" s="283">
        <v>0</v>
      </c>
      <c r="BD130" s="283">
        <v>30</v>
      </c>
      <c r="BE130" s="283">
        <v>14</v>
      </c>
      <c r="BF130" s="283">
        <v>15</v>
      </c>
      <c r="BG130" s="283">
        <v>4</v>
      </c>
      <c r="BH130" s="283">
        <v>8</v>
      </c>
      <c r="BI130" s="283">
        <v>6</v>
      </c>
      <c r="BJ130" s="283">
        <v>0</v>
      </c>
      <c r="BK130" s="283">
        <v>4</v>
      </c>
      <c r="BL130" s="283">
        <v>5</v>
      </c>
      <c r="BM130" s="283">
        <v>29</v>
      </c>
      <c r="BN130" s="283">
        <v>25</v>
      </c>
      <c r="BO130" s="283" t="s">
        <v>3904</v>
      </c>
      <c r="BP130" s="283" t="s">
        <v>5001</v>
      </c>
      <c r="BQ130" s="283" t="s">
        <v>5004</v>
      </c>
    </row>
    <row r="131" spans="1:69">
      <c r="A131" s="283">
        <v>11018211</v>
      </c>
      <c r="B131" s="283" t="s">
        <v>239</v>
      </c>
      <c r="C131" s="283">
        <v>4</v>
      </c>
      <c r="D131" s="283" t="s">
        <v>53</v>
      </c>
      <c r="E131" s="283" t="s">
        <v>3957</v>
      </c>
      <c r="F131" s="283" t="s">
        <v>3940</v>
      </c>
      <c r="G131" s="283" t="s">
        <v>3918</v>
      </c>
      <c r="H131" s="283">
        <v>33</v>
      </c>
      <c r="I131" s="283">
        <v>-1</v>
      </c>
      <c r="J131" s="283">
        <v>2</v>
      </c>
      <c r="K131" s="283">
        <v>2</v>
      </c>
      <c r="L131" s="283">
        <v>9</v>
      </c>
      <c r="M131" s="283" t="s">
        <v>3930</v>
      </c>
      <c r="N131" s="283">
        <v>38.5</v>
      </c>
      <c r="O131" s="283">
        <v>12</v>
      </c>
      <c r="P131" s="283">
        <v>24</v>
      </c>
      <c r="Q131" s="283">
        <v>25</v>
      </c>
      <c r="R131" s="283">
        <v>30</v>
      </c>
      <c r="S131" s="283">
        <v>55</v>
      </c>
      <c r="T131" s="283">
        <v>15</v>
      </c>
      <c r="U131" s="283">
        <v>25</v>
      </c>
      <c r="V131" s="283">
        <v>35</v>
      </c>
      <c r="W131" s="283">
        <v>30</v>
      </c>
      <c r="X131" s="283">
        <v>33</v>
      </c>
      <c r="Y131" s="283">
        <v>88</v>
      </c>
      <c r="Z131" s="283">
        <v>46</v>
      </c>
      <c r="AA131" s="283">
        <v>86</v>
      </c>
      <c r="AB131" s="283">
        <v>10</v>
      </c>
      <c r="AC131" s="283">
        <v>35</v>
      </c>
      <c r="AD131" s="283">
        <v>35</v>
      </c>
      <c r="AE131" s="283">
        <v>75</v>
      </c>
      <c r="AF131" s="283">
        <v>0</v>
      </c>
      <c r="AG131" s="283"/>
      <c r="AH131" s="283"/>
      <c r="AI131" s="283"/>
      <c r="AJ131" s="283">
        <v>0</v>
      </c>
      <c r="AK131" s="283">
        <v>0</v>
      </c>
      <c r="AL131" s="283"/>
      <c r="AM131" s="283"/>
      <c r="AN131" s="283"/>
      <c r="AO131" s="283"/>
      <c r="AP131" s="283"/>
      <c r="AQ131" s="283"/>
      <c r="AR131" s="283">
        <v>3</v>
      </c>
      <c r="AS131" s="283" t="s">
        <v>753</v>
      </c>
      <c r="AT131" s="283" t="s">
        <v>4050</v>
      </c>
      <c r="AU131" s="283"/>
      <c r="AV131" s="283"/>
      <c r="AW131" s="283" t="s">
        <v>4813</v>
      </c>
      <c r="AX131" s="283"/>
      <c r="AY131" s="283">
        <v>15</v>
      </c>
      <c r="AZ131" s="283">
        <v>25</v>
      </c>
      <c r="BA131" s="283">
        <v>0.48</v>
      </c>
      <c r="BB131" s="283">
        <v>0.9</v>
      </c>
      <c r="BC131" s="283">
        <v>0</v>
      </c>
      <c r="BD131" s="283">
        <v>30</v>
      </c>
      <c r="BE131" s="283">
        <v>15</v>
      </c>
      <c r="BF131" s="283">
        <v>5</v>
      </c>
      <c r="BG131" s="283">
        <v>4</v>
      </c>
      <c r="BH131" s="283">
        <v>8</v>
      </c>
      <c r="BI131" s="283">
        <v>6</v>
      </c>
      <c r="BJ131" s="283">
        <v>0</v>
      </c>
      <c r="BK131" s="283">
        <v>0</v>
      </c>
      <c r="BL131" s="283">
        <v>2</v>
      </c>
      <c r="BM131" s="283">
        <v>29</v>
      </c>
      <c r="BN131" s="283">
        <v>25</v>
      </c>
      <c r="BO131" s="283" t="s">
        <v>3904</v>
      </c>
      <c r="BP131" s="283" t="s">
        <v>5001</v>
      </c>
      <c r="BQ131" s="283" t="s">
        <v>5004</v>
      </c>
    </row>
    <row r="132" spans="1:69">
      <c r="A132" s="283">
        <v>11018311</v>
      </c>
      <c r="B132" s="283" t="s">
        <v>240</v>
      </c>
      <c r="C132" s="283">
        <v>5</v>
      </c>
      <c r="D132" s="283" t="s">
        <v>53</v>
      </c>
      <c r="E132" s="283" t="s">
        <v>3957</v>
      </c>
      <c r="F132" s="283" t="s">
        <v>3940</v>
      </c>
      <c r="G132" s="283" t="s">
        <v>3918</v>
      </c>
      <c r="H132" s="283">
        <v>37</v>
      </c>
      <c r="I132" s="283">
        <v>-1</v>
      </c>
      <c r="J132" s="283">
        <v>3</v>
      </c>
      <c r="K132" s="283">
        <v>4</v>
      </c>
      <c r="L132" s="283">
        <v>45</v>
      </c>
      <c r="M132" s="283" t="s">
        <v>3930</v>
      </c>
      <c r="N132" s="283">
        <v>38.5</v>
      </c>
      <c r="O132" s="283">
        <v>12</v>
      </c>
      <c r="P132" s="283">
        <v>16</v>
      </c>
      <c r="Q132" s="283">
        <v>25</v>
      </c>
      <c r="R132" s="283">
        <v>28</v>
      </c>
      <c r="S132" s="283">
        <v>55</v>
      </c>
      <c r="T132" s="283">
        <v>15</v>
      </c>
      <c r="U132" s="283">
        <v>25</v>
      </c>
      <c r="V132" s="283">
        <v>45</v>
      </c>
      <c r="W132" s="283">
        <v>30</v>
      </c>
      <c r="X132" s="283">
        <v>34</v>
      </c>
      <c r="Y132" s="283">
        <v>89</v>
      </c>
      <c r="Z132" s="283">
        <v>46</v>
      </c>
      <c r="AA132" s="283">
        <v>86</v>
      </c>
      <c r="AB132" s="283">
        <v>10</v>
      </c>
      <c r="AC132" s="283">
        <v>35</v>
      </c>
      <c r="AD132" s="283">
        <v>40</v>
      </c>
      <c r="AE132" s="283">
        <v>80</v>
      </c>
      <c r="AF132" s="283">
        <v>0</v>
      </c>
      <c r="AG132" s="283"/>
      <c r="AH132" s="283"/>
      <c r="AI132" s="283"/>
      <c r="AJ132" s="283">
        <v>0</v>
      </c>
      <c r="AK132" s="283">
        <v>0</v>
      </c>
      <c r="AL132" s="283"/>
      <c r="AM132" s="283"/>
      <c r="AN132" s="283"/>
      <c r="AO132" s="283"/>
      <c r="AP132" s="283"/>
      <c r="AQ132" s="283"/>
      <c r="AR132" s="283">
        <v>3</v>
      </c>
      <c r="AS132" s="283" t="s">
        <v>4421</v>
      </c>
      <c r="AT132" s="283" t="s">
        <v>4199</v>
      </c>
      <c r="AU132" s="283" t="s">
        <v>4435</v>
      </c>
      <c r="AV132" s="283"/>
      <c r="AW132" s="283" t="s">
        <v>4812</v>
      </c>
      <c r="AX132" s="283"/>
      <c r="AY132" s="283">
        <v>15</v>
      </c>
      <c r="AZ132" s="283">
        <v>25</v>
      </c>
      <c r="BA132" s="283">
        <v>0.48</v>
      </c>
      <c r="BB132" s="283">
        <v>0.9</v>
      </c>
      <c r="BC132" s="283">
        <v>0</v>
      </c>
      <c r="BD132" s="283">
        <v>28</v>
      </c>
      <c r="BE132" s="283">
        <v>15</v>
      </c>
      <c r="BF132" s="283">
        <v>15</v>
      </c>
      <c r="BG132" s="283">
        <v>4</v>
      </c>
      <c r="BH132" s="283">
        <v>8</v>
      </c>
      <c r="BI132" s="283">
        <v>6</v>
      </c>
      <c r="BJ132" s="283">
        <v>0</v>
      </c>
      <c r="BK132" s="283">
        <v>4</v>
      </c>
      <c r="BL132" s="283">
        <v>11</v>
      </c>
      <c r="BM132" s="283">
        <v>29</v>
      </c>
      <c r="BN132" s="283">
        <v>43</v>
      </c>
      <c r="BO132" s="283" t="s">
        <v>3904</v>
      </c>
      <c r="BP132" s="283" t="s">
        <v>5001</v>
      </c>
      <c r="BQ132" s="283" t="s">
        <v>5004</v>
      </c>
    </row>
    <row r="133" spans="1:69">
      <c r="A133" s="283">
        <v>11018511</v>
      </c>
      <c r="B133" s="283" t="s">
        <v>4811</v>
      </c>
      <c r="C133" s="283">
        <v>5</v>
      </c>
      <c r="D133" s="283" t="s">
        <v>53</v>
      </c>
      <c r="E133" s="283" t="s">
        <v>3957</v>
      </c>
      <c r="F133" s="283" t="s">
        <v>3940</v>
      </c>
      <c r="G133" s="283" t="s">
        <v>559</v>
      </c>
      <c r="H133" s="283">
        <v>33</v>
      </c>
      <c r="I133" s="283">
        <v>-1</v>
      </c>
      <c r="J133" s="283">
        <v>2</v>
      </c>
      <c r="K133" s="283">
        <v>2</v>
      </c>
      <c r="L133" s="283">
        <v>21</v>
      </c>
      <c r="M133" s="283" t="s">
        <v>3930</v>
      </c>
      <c r="N133" s="283">
        <v>38</v>
      </c>
      <c r="O133" s="283">
        <v>12</v>
      </c>
      <c r="P133" s="283">
        <v>15</v>
      </c>
      <c r="Q133" s="283">
        <v>25</v>
      </c>
      <c r="R133" s="283">
        <v>20</v>
      </c>
      <c r="S133" s="283">
        <v>55</v>
      </c>
      <c r="T133" s="283">
        <v>15</v>
      </c>
      <c r="U133" s="283">
        <v>25</v>
      </c>
      <c r="V133" s="283">
        <v>40</v>
      </c>
      <c r="W133" s="283">
        <v>30</v>
      </c>
      <c r="X133" s="283">
        <v>34</v>
      </c>
      <c r="Y133" s="283">
        <v>89</v>
      </c>
      <c r="Z133" s="283">
        <v>49</v>
      </c>
      <c r="AA133" s="283">
        <v>89</v>
      </c>
      <c r="AB133" s="283">
        <v>10</v>
      </c>
      <c r="AC133" s="283">
        <v>40</v>
      </c>
      <c r="AD133" s="283">
        <v>40</v>
      </c>
      <c r="AE133" s="283">
        <v>75</v>
      </c>
      <c r="AF133" s="283">
        <v>0</v>
      </c>
      <c r="AG133" s="283"/>
      <c r="AH133" s="283"/>
      <c r="AI133" s="283"/>
      <c r="AJ133" s="283">
        <v>0</v>
      </c>
      <c r="AK133" s="283">
        <v>0</v>
      </c>
      <c r="AL133" s="283"/>
      <c r="AM133" s="283"/>
      <c r="AN133" s="283"/>
      <c r="AO133" s="283"/>
      <c r="AP133" s="283"/>
      <c r="AQ133" s="283"/>
      <c r="AR133" s="283">
        <v>3</v>
      </c>
      <c r="AS133" s="283" t="s">
        <v>4695</v>
      </c>
      <c r="AT133" s="283" t="s">
        <v>4111</v>
      </c>
      <c r="AU133" s="283"/>
      <c r="AV133" s="283"/>
      <c r="AW133" s="283" t="s">
        <v>4810</v>
      </c>
      <c r="AX133" s="283"/>
      <c r="AY133" s="283">
        <v>15</v>
      </c>
      <c r="AZ133" s="283">
        <v>25</v>
      </c>
      <c r="BA133" s="283">
        <v>0.48</v>
      </c>
      <c r="BB133" s="283">
        <v>0.9</v>
      </c>
      <c r="BC133" s="283">
        <v>0</v>
      </c>
      <c r="BD133" s="283">
        <v>20</v>
      </c>
      <c r="BE133" s="283">
        <v>15</v>
      </c>
      <c r="BF133" s="283">
        <v>4</v>
      </c>
      <c r="BG133" s="283">
        <v>4</v>
      </c>
      <c r="BH133" s="283">
        <v>8</v>
      </c>
      <c r="BI133" s="283">
        <v>6</v>
      </c>
      <c r="BJ133" s="283">
        <v>0</v>
      </c>
      <c r="BK133" s="283">
        <v>1</v>
      </c>
      <c r="BL133" s="283">
        <v>5</v>
      </c>
      <c r="BM133" s="283">
        <v>3</v>
      </c>
      <c r="BN133" s="283">
        <v>4</v>
      </c>
      <c r="BO133" s="283" t="s">
        <v>3904</v>
      </c>
      <c r="BP133" s="283" t="s">
        <v>5001</v>
      </c>
      <c r="BQ133" s="283" t="s">
        <v>5004</v>
      </c>
    </row>
    <row r="134" spans="1:69">
      <c r="A134" s="283">
        <v>11018711</v>
      </c>
      <c r="B134" s="283" t="s">
        <v>4052</v>
      </c>
      <c r="C134" s="283">
        <v>5</v>
      </c>
      <c r="D134" s="283" t="s">
        <v>53</v>
      </c>
      <c r="E134" s="283" t="s">
        <v>3957</v>
      </c>
      <c r="F134" s="283" t="s">
        <v>3940</v>
      </c>
      <c r="G134" s="283" t="s">
        <v>3922</v>
      </c>
      <c r="H134" s="283">
        <v>35</v>
      </c>
      <c r="I134" s="283">
        <v>1</v>
      </c>
      <c r="J134" s="283">
        <v>3</v>
      </c>
      <c r="K134" s="283">
        <v>3</v>
      </c>
      <c r="L134" s="283">
        <v>15</v>
      </c>
      <c r="M134" s="283" t="s">
        <v>3930</v>
      </c>
      <c r="N134" s="283">
        <v>39</v>
      </c>
      <c r="O134" s="283">
        <v>12</v>
      </c>
      <c r="P134" s="283">
        <v>13</v>
      </c>
      <c r="Q134" s="283">
        <v>25</v>
      </c>
      <c r="R134" s="283">
        <v>25</v>
      </c>
      <c r="S134" s="283">
        <v>55</v>
      </c>
      <c r="T134" s="283">
        <v>15</v>
      </c>
      <c r="U134" s="283">
        <v>25</v>
      </c>
      <c r="V134" s="283">
        <v>23</v>
      </c>
      <c r="W134" s="283">
        <v>30</v>
      </c>
      <c r="X134" s="283">
        <v>34</v>
      </c>
      <c r="Y134" s="283">
        <v>89</v>
      </c>
      <c r="Z134" s="283">
        <v>50</v>
      </c>
      <c r="AA134" s="283">
        <v>90</v>
      </c>
      <c r="AB134" s="283">
        <v>7</v>
      </c>
      <c r="AC134" s="283">
        <v>27</v>
      </c>
      <c r="AD134" s="283">
        <v>25</v>
      </c>
      <c r="AE134" s="283">
        <v>62</v>
      </c>
      <c r="AF134" s="283">
        <v>0</v>
      </c>
      <c r="AG134" s="283"/>
      <c r="AH134" s="283"/>
      <c r="AI134" s="283"/>
      <c r="AJ134" s="283">
        <v>0</v>
      </c>
      <c r="AK134" s="283">
        <v>0</v>
      </c>
      <c r="AL134" s="283"/>
      <c r="AM134" s="283"/>
      <c r="AN134" s="283"/>
      <c r="AO134" s="283"/>
      <c r="AP134" s="283"/>
      <c r="AQ134" s="283"/>
      <c r="AR134" s="283">
        <v>3</v>
      </c>
      <c r="AS134" s="283" t="s">
        <v>4556</v>
      </c>
      <c r="AT134" s="283"/>
      <c r="AU134" s="283"/>
      <c r="AV134" s="283"/>
      <c r="AW134" s="283" t="s">
        <v>5714</v>
      </c>
      <c r="AX134" s="283"/>
      <c r="AY134" s="283">
        <v>15</v>
      </c>
      <c r="AZ134" s="283">
        <v>25</v>
      </c>
      <c r="BA134" s="283">
        <v>0.48</v>
      </c>
      <c r="BB134" s="283">
        <v>0.9</v>
      </c>
      <c r="BC134" s="283">
        <v>0</v>
      </c>
      <c r="BD134" s="283">
        <v>25</v>
      </c>
      <c r="BE134" s="283">
        <v>15</v>
      </c>
      <c r="BF134" s="283">
        <v>0</v>
      </c>
      <c r="BG134" s="283">
        <v>4</v>
      </c>
      <c r="BH134" s="283">
        <v>8</v>
      </c>
      <c r="BI134" s="283">
        <v>6</v>
      </c>
      <c r="BJ134" s="283">
        <v>0</v>
      </c>
      <c r="BK134" s="283">
        <v>3</v>
      </c>
      <c r="BL134" s="283">
        <v>3</v>
      </c>
      <c r="BM134" s="283">
        <v>0</v>
      </c>
      <c r="BN134" s="283">
        <v>0</v>
      </c>
      <c r="BO134" s="283" t="s">
        <v>3904</v>
      </c>
      <c r="BP134" s="283" t="s">
        <v>5001</v>
      </c>
      <c r="BQ134" s="283" t="s">
        <v>5004</v>
      </c>
    </row>
    <row r="135" spans="1:69">
      <c r="A135" s="283">
        <v>11018811</v>
      </c>
      <c r="B135" s="283" t="s">
        <v>4053</v>
      </c>
      <c r="C135" s="283">
        <v>5</v>
      </c>
      <c r="D135" s="283" t="s">
        <v>53</v>
      </c>
      <c r="E135" s="283" t="s">
        <v>3957</v>
      </c>
      <c r="F135" s="283" t="s">
        <v>3940</v>
      </c>
      <c r="G135" s="283" t="s">
        <v>3922</v>
      </c>
      <c r="H135" s="283">
        <v>35</v>
      </c>
      <c r="I135" s="283">
        <v>1</v>
      </c>
      <c r="J135" s="283">
        <v>5</v>
      </c>
      <c r="K135" s="283">
        <v>5</v>
      </c>
      <c r="L135" s="283">
        <v>20</v>
      </c>
      <c r="M135" s="283" t="s">
        <v>3930</v>
      </c>
      <c r="N135" s="283">
        <v>39</v>
      </c>
      <c r="O135" s="283">
        <v>12</v>
      </c>
      <c r="P135" s="283">
        <v>13</v>
      </c>
      <c r="Q135" s="283">
        <v>25</v>
      </c>
      <c r="R135" s="283">
        <v>27</v>
      </c>
      <c r="S135" s="283">
        <v>55</v>
      </c>
      <c r="T135" s="283">
        <v>15</v>
      </c>
      <c r="U135" s="283">
        <v>25</v>
      </c>
      <c r="V135" s="283">
        <v>21</v>
      </c>
      <c r="W135" s="283">
        <v>30</v>
      </c>
      <c r="X135" s="283">
        <v>34</v>
      </c>
      <c r="Y135" s="283">
        <v>89</v>
      </c>
      <c r="Z135" s="283">
        <v>50</v>
      </c>
      <c r="AA135" s="283">
        <v>90</v>
      </c>
      <c r="AB135" s="283">
        <v>7</v>
      </c>
      <c r="AC135" s="283">
        <v>37</v>
      </c>
      <c r="AD135" s="283">
        <v>25</v>
      </c>
      <c r="AE135" s="283">
        <v>62</v>
      </c>
      <c r="AF135" s="283">
        <v>0</v>
      </c>
      <c r="AG135" s="283"/>
      <c r="AH135" s="283"/>
      <c r="AI135" s="283"/>
      <c r="AJ135" s="283">
        <v>0</v>
      </c>
      <c r="AK135" s="283">
        <v>0</v>
      </c>
      <c r="AL135" s="283"/>
      <c r="AM135" s="283"/>
      <c r="AN135" s="283"/>
      <c r="AO135" s="283"/>
      <c r="AP135" s="283"/>
      <c r="AQ135" s="283"/>
      <c r="AR135" s="283">
        <v>3</v>
      </c>
      <c r="AS135" s="283" t="s">
        <v>4557</v>
      </c>
      <c r="AT135" s="283" t="s">
        <v>4556</v>
      </c>
      <c r="AU135" s="283"/>
      <c r="AV135" s="283"/>
      <c r="AW135" s="283" t="s">
        <v>4809</v>
      </c>
      <c r="AX135" s="283"/>
      <c r="AY135" s="283">
        <v>15</v>
      </c>
      <c r="AZ135" s="283">
        <v>25</v>
      </c>
      <c r="BA135" s="283">
        <v>0.48</v>
      </c>
      <c r="BB135" s="283">
        <v>0.9</v>
      </c>
      <c r="BC135" s="283">
        <v>0</v>
      </c>
      <c r="BD135" s="283">
        <v>27</v>
      </c>
      <c r="BE135" s="283">
        <v>15</v>
      </c>
      <c r="BF135" s="283">
        <v>0</v>
      </c>
      <c r="BG135" s="283">
        <v>4</v>
      </c>
      <c r="BH135" s="283">
        <v>8</v>
      </c>
      <c r="BI135" s="283">
        <v>6</v>
      </c>
      <c r="BJ135" s="283">
        <v>0</v>
      </c>
      <c r="BK135" s="283">
        <v>3</v>
      </c>
      <c r="BL135" s="283">
        <v>7</v>
      </c>
      <c r="BM135" s="283">
        <v>3</v>
      </c>
      <c r="BN135" s="283">
        <v>0</v>
      </c>
      <c r="BO135" s="283" t="s">
        <v>3904</v>
      </c>
      <c r="BP135" s="283" t="s">
        <v>5001</v>
      </c>
      <c r="BQ135" s="283" t="s">
        <v>5004</v>
      </c>
    </row>
    <row r="136" spans="1:69">
      <c r="A136" s="283">
        <v>11019211</v>
      </c>
      <c r="B136" s="283" t="s">
        <v>690</v>
      </c>
      <c r="C136" s="283">
        <v>6</v>
      </c>
      <c r="D136" s="283" t="s">
        <v>53</v>
      </c>
      <c r="E136" s="283" t="s">
        <v>3957</v>
      </c>
      <c r="F136" s="283" t="s">
        <v>3940</v>
      </c>
      <c r="G136" s="283" t="s">
        <v>559</v>
      </c>
      <c r="H136" s="283">
        <v>36</v>
      </c>
      <c r="I136" s="283">
        <v>0</v>
      </c>
      <c r="J136" s="283">
        <v>3</v>
      </c>
      <c r="K136" s="283">
        <v>3</v>
      </c>
      <c r="L136" s="283">
        <v>17</v>
      </c>
      <c r="M136" s="283" t="s">
        <v>3930</v>
      </c>
      <c r="N136" s="283">
        <v>42.7</v>
      </c>
      <c r="O136" s="283">
        <v>12</v>
      </c>
      <c r="P136" s="283">
        <v>21</v>
      </c>
      <c r="Q136" s="283">
        <v>25</v>
      </c>
      <c r="R136" s="283">
        <v>32</v>
      </c>
      <c r="S136" s="283">
        <v>55</v>
      </c>
      <c r="T136" s="283">
        <v>15</v>
      </c>
      <c r="U136" s="283">
        <v>25</v>
      </c>
      <c r="V136" s="283">
        <v>35</v>
      </c>
      <c r="W136" s="283">
        <v>30</v>
      </c>
      <c r="X136" s="283">
        <v>35</v>
      </c>
      <c r="Y136" s="283">
        <v>90</v>
      </c>
      <c r="Z136" s="283">
        <v>60</v>
      </c>
      <c r="AA136" s="283">
        <v>100</v>
      </c>
      <c r="AB136" s="283">
        <v>7</v>
      </c>
      <c r="AC136" s="283">
        <v>17</v>
      </c>
      <c r="AD136" s="283">
        <v>25</v>
      </c>
      <c r="AE136" s="283">
        <v>65</v>
      </c>
      <c r="AF136" s="283">
        <v>0</v>
      </c>
      <c r="AG136" s="283"/>
      <c r="AH136" s="283"/>
      <c r="AI136" s="283"/>
      <c r="AJ136" s="283">
        <v>0</v>
      </c>
      <c r="AK136" s="283">
        <v>0</v>
      </c>
      <c r="AL136" s="283"/>
      <c r="AM136" s="283"/>
      <c r="AN136" s="283"/>
      <c r="AO136" s="283"/>
      <c r="AP136" s="283"/>
      <c r="AQ136" s="283"/>
      <c r="AR136" s="283">
        <v>3</v>
      </c>
      <c r="AS136" s="283" t="s">
        <v>943</v>
      </c>
      <c r="AT136" s="283" t="s">
        <v>4430</v>
      </c>
      <c r="AU136" s="283"/>
      <c r="AV136" s="283"/>
      <c r="AW136" s="283" t="s">
        <v>4808</v>
      </c>
      <c r="AX136" s="283"/>
      <c r="AY136" s="283">
        <v>15</v>
      </c>
      <c r="AZ136" s="283">
        <v>20</v>
      </c>
      <c r="BA136" s="283">
        <v>0.65</v>
      </c>
      <c r="BB136" s="283">
        <v>1.1000000000000001</v>
      </c>
      <c r="BC136" s="283">
        <v>0</v>
      </c>
      <c r="BD136" s="283">
        <v>32</v>
      </c>
      <c r="BE136" s="283">
        <v>15</v>
      </c>
      <c r="BF136" s="283">
        <v>0</v>
      </c>
      <c r="BG136" s="283">
        <v>4</v>
      </c>
      <c r="BH136" s="283">
        <v>8</v>
      </c>
      <c r="BI136" s="283">
        <v>6</v>
      </c>
      <c r="BJ136" s="283">
        <v>0</v>
      </c>
      <c r="BK136" s="283">
        <v>16</v>
      </c>
      <c r="BL136" s="283">
        <v>0</v>
      </c>
      <c r="BM136" s="283">
        <v>30</v>
      </c>
      <c r="BN136" s="283">
        <v>4</v>
      </c>
      <c r="BO136" s="283" t="s">
        <v>3904</v>
      </c>
      <c r="BP136" s="283" t="s">
        <v>5001</v>
      </c>
      <c r="BQ136" s="283" t="s">
        <v>5004</v>
      </c>
    </row>
    <row r="137" spans="1:69">
      <c r="A137" s="283">
        <v>11019411</v>
      </c>
      <c r="B137" s="283" t="s">
        <v>248</v>
      </c>
      <c r="C137" s="283">
        <v>6</v>
      </c>
      <c r="D137" s="283" t="s">
        <v>58</v>
      </c>
      <c r="E137" s="283" t="s">
        <v>3957</v>
      </c>
      <c r="F137" s="283" t="s">
        <v>4056</v>
      </c>
      <c r="G137" s="283" t="s">
        <v>3918</v>
      </c>
      <c r="H137" s="283">
        <v>17</v>
      </c>
      <c r="I137" s="283">
        <v>-1</v>
      </c>
      <c r="J137" s="283">
        <v>7</v>
      </c>
      <c r="K137" s="283">
        <v>6</v>
      </c>
      <c r="L137" s="283">
        <v>25</v>
      </c>
      <c r="M137" s="283" t="s">
        <v>3930</v>
      </c>
      <c r="N137" s="283">
        <v>21</v>
      </c>
      <c r="O137" s="283">
        <v>15</v>
      </c>
      <c r="P137" s="283">
        <v>6</v>
      </c>
      <c r="Q137" s="283">
        <v>20</v>
      </c>
      <c r="R137" s="283">
        <v>34</v>
      </c>
      <c r="S137" s="283">
        <v>55</v>
      </c>
      <c r="T137" s="283">
        <v>17</v>
      </c>
      <c r="U137" s="283">
        <v>15</v>
      </c>
      <c r="V137" s="283">
        <v>0</v>
      </c>
      <c r="W137" s="283">
        <v>0</v>
      </c>
      <c r="X137" s="283">
        <v>34</v>
      </c>
      <c r="Y137" s="283">
        <v>102</v>
      </c>
      <c r="Z137" s="283">
        <v>20</v>
      </c>
      <c r="AA137" s="283">
        <v>45</v>
      </c>
      <c r="AB137" s="283">
        <v>16</v>
      </c>
      <c r="AC137" s="283">
        <v>46</v>
      </c>
      <c r="AD137" s="283">
        <v>0</v>
      </c>
      <c r="AE137" s="283">
        <v>0</v>
      </c>
      <c r="AF137" s="283">
        <v>0</v>
      </c>
      <c r="AG137" s="283"/>
      <c r="AH137" s="283"/>
      <c r="AI137" s="283"/>
      <c r="AJ137" s="283">
        <v>0</v>
      </c>
      <c r="AK137" s="283">
        <v>0</v>
      </c>
      <c r="AL137" s="283"/>
      <c r="AM137" s="283"/>
      <c r="AN137" s="283"/>
      <c r="AO137" s="283"/>
      <c r="AP137" s="283"/>
      <c r="AQ137" s="283"/>
      <c r="AR137" s="283">
        <v>3</v>
      </c>
      <c r="AS137" s="283" t="s">
        <v>4484</v>
      </c>
      <c r="AT137" s="283"/>
      <c r="AU137" s="283"/>
      <c r="AV137" s="283"/>
      <c r="AW137" s="283" t="s">
        <v>4807</v>
      </c>
      <c r="AX137" s="283"/>
      <c r="AY137" s="283">
        <v>20</v>
      </c>
      <c r="AZ137" s="283">
        <v>25</v>
      </c>
      <c r="BA137" s="283">
        <v>0.64</v>
      </c>
      <c r="BB137" s="283">
        <v>0.75</v>
      </c>
      <c r="BC137" s="283">
        <v>0</v>
      </c>
      <c r="BD137" s="283">
        <v>34</v>
      </c>
      <c r="BE137" s="283">
        <v>17</v>
      </c>
      <c r="BF137" s="283">
        <v>0</v>
      </c>
      <c r="BG137" s="283">
        <v>10</v>
      </c>
      <c r="BH137" s="283">
        <v>10</v>
      </c>
      <c r="BI137" s="283">
        <v>20</v>
      </c>
      <c r="BJ137" s="283">
        <v>0</v>
      </c>
      <c r="BK137" s="283">
        <v>1</v>
      </c>
      <c r="BL137" s="283">
        <v>1</v>
      </c>
      <c r="BM137" s="283">
        <v>0</v>
      </c>
      <c r="BN137" s="283">
        <v>2</v>
      </c>
      <c r="BO137" s="283" t="s">
        <v>3904</v>
      </c>
      <c r="BP137" s="283" t="s">
        <v>5001</v>
      </c>
      <c r="BQ137" s="283" t="s">
        <v>5004</v>
      </c>
    </row>
    <row r="138" spans="1:69">
      <c r="A138" s="283">
        <v>11019511</v>
      </c>
      <c r="B138" s="283" t="s">
        <v>249</v>
      </c>
      <c r="C138" s="283">
        <v>6</v>
      </c>
      <c r="D138" s="283" t="s">
        <v>58</v>
      </c>
      <c r="E138" s="283" t="s">
        <v>3957</v>
      </c>
      <c r="F138" s="283" t="s">
        <v>4056</v>
      </c>
      <c r="G138" s="283" t="s">
        <v>3918</v>
      </c>
      <c r="H138" s="283">
        <v>17</v>
      </c>
      <c r="I138" s="283">
        <v>-1</v>
      </c>
      <c r="J138" s="283">
        <v>7</v>
      </c>
      <c r="K138" s="283">
        <v>6</v>
      </c>
      <c r="L138" s="283">
        <v>30</v>
      </c>
      <c r="M138" s="283" t="s">
        <v>3930</v>
      </c>
      <c r="N138" s="283">
        <v>21</v>
      </c>
      <c r="O138" s="283">
        <v>15</v>
      </c>
      <c r="P138" s="283">
        <v>6</v>
      </c>
      <c r="Q138" s="283">
        <v>20</v>
      </c>
      <c r="R138" s="283">
        <v>34</v>
      </c>
      <c r="S138" s="283">
        <v>55</v>
      </c>
      <c r="T138" s="283">
        <v>17</v>
      </c>
      <c r="U138" s="283">
        <v>15</v>
      </c>
      <c r="V138" s="283">
        <v>0</v>
      </c>
      <c r="W138" s="283">
        <v>0</v>
      </c>
      <c r="X138" s="283">
        <v>34</v>
      </c>
      <c r="Y138" s="283">
        <v>102</v>
      </c>
      <c r="Z138" s="283">
        <v>20</v>
      </c>
      <c r="AA138" s="283">
        <v>45</v>
      </c>
      <c r="AB138" s="283">
        <v>16</v>
      </c>
      <c r="AC138" s="283">
        <v>46</v>
      </c>
      <c r="AD138" s="283">
        <v>0</v>
      </c>
      <c r="AE138" s="283">
        <v>0</v>
      </c>
      <c r="AF138" s="283">
        <v>0</v>
      </c>
      <c r="AG138" s="283"/>
      <c r="AH138" s="283"/>
      <c r="AI138" s="283"/>
      <c r="AJ138" s="283">
        <v>0</v>
      </c>
      <c r="AK138" s="283">
        <v>0</v>
      </c>
      <c r="AL138" s="283"/>
      <c r="AM138" s="283"/>
      <c r="AN138" s="283"/>
      <c r="AO138" s="283"/>
      <c r="AP138" s="283"/>
      <c r="AQ138" s="283"/>
      <c r="AR138" s="283">
        <v>3</v>
      </c>
      <c r="AS138" s="283" t="s">
        <v>4484</v>
      </c>
      <c r="AT138" s="283"/>
      <c r="AU138" s="283"/>
      <c r="AV138" s="283"/>
      <c r="AW138" s="283" t="s">
        <v>5894</v>
      </c>
      <c r="AX138" s="283"/>
      <c r="AY138" s="283">
        <v>20</v>
      </c>
      <c r="AZ138" s="283">
        <v>25</v>
      </c>
      <c r="BA138" s="283">
        <v>0.64</v>
      </c>
      <c r="BB138" s="283">
        <v>0.75</v>
      </c>
      <c r="BC138" s="283">
        <v>0</v>
      </c>
      <c r="BD138" s="283">
        <v>34</v>
      </c>
      <c r="BE138" s="283">
        <v>17</v>
      </c>
      <c r="BF138" s="283">
        <v>0</v>
      </c>
      <c r="BG138" s="283">
        <v>10</v>
      </c>
      <c r="BH138" s="283">
        <v>10</v>
      </c>
      <c r="BI138" s="283">
        <v>20</v>
      </c>
      <c r="BJ138" s="283">
        <v>0</v>
      </c>
      <c r="BK138" s="283">
        <v>1</v>
      </c>
      <c r="BL138" s="283">
        <v>1</v>
      </c>
      <c r="BM138" s="283">
        <v>0</v>
      </c>
      <c r="BN138" s="283">
        <v>2</v>
      </c>
      <c r="BO138" s="283" t="s">
        <v>3904</v>
      </c>
      <c r="BP138" s="283" t="s">
        <v>5001</v>
      </c>
      <c r="BQ138" s="283" t="s">
        <v>5004</v>
      </c>
    </row>
    <row r="139" spans="1:69">
      <c r="A139" s="283">
        <v>11019711</v>
      </c>
      <c r="B139" s="283" t="s">
        <v>631</v>
      </c>
      <c r="C139" s="283">
        <v>5</v>
      </c>
      <c r="D139" s="283" t="s">
        <v>58</v>
      </c>
      <c r="E139" s="283" t="s">
        <v>3957</v>
      </c>
      <c r="F139" s="283" t="s">
        <v>4056</v>
      </c>
      <c r="G139" s="283" t="s">
        <v>3910</v>
      </c>
      <c r="H139" s="283">
        <v>15</v>
      </c>
      <c r="I139" s="283">
        <v>1</v>
      </c>
      <c r="J139" s="283">
        <v>7</v>
      </c>
      <c r="K139" s="283">
        <v>6</v>
      </c>
      <c r="L139" s="283">
        <v>20</v>
      </c>
      <c r="M139" s="283" t="s">
        <v>3930</v>
      </c>
      <c r="N139" s="283">
        <v>18</v>
      </c>
      <c r="O139" s="283">
        <v>15</v>
      </c>
      <c r="P139" s="283">
        <v>5</v>
      </c>
      <c r="Q139" s="283">
        <v>20</v>
      </c>
      <c r="R139" s="283">
        <v>30</v>
      </c>
      <c r="S139" s="283">
        <v>50</v>
      </c>
      <c r="T139" s="283">
        <v>15</v>
      </c>
      <c r="U139" s="283">
        <v>15</v>
      </c>
      <c r="V139" s="283">
        <v>0</v>
      </c>
      <c r="W139" s="283">
        <v>0</v>
      </c>
      <c r="X139" s="283">
        <v>33</v>
      </c>
      <c r="Y139" s="283">
        <v>96</v>
      </c>
      <c r="Z139" s="283">
        <v>18</v>
      </c>
      <c r="AA139" s="283">
        <v>43</v>
      </c>
      <c r="AB139" s="283">
        <v>15</v>
      </c>
      <c r="AC139" s="283">
        <v>45</v>
      </c>
      <c r="AD139" s="283">
        <v>0</v>
      </c>
      <c r="AE139" s="283">
        <v>0</v>
      </c>
      <c r="AF139" s="283">
        <v>0</v>
      </c>
      <c r="AG139" s="283"/>
      <c r="AH139" s="283"/>
      <c r="AI139" s="283"/>
      <c r="AJ139" s="283">
        <v>0</v>
      </c>
      <c r="AK139" s="283">
        <v>0</v>
      </c>
      <c r="AL139" s="283"/>
      <c r="AM139" s="283"/>
      <c r="AN139" s="283"/>
      <c r="AO139" s="283"/>
      <c r="AP139" s="283"/>
      <c r="AQ139" s="283"/>
      <c r="AR139" s="283">
        <v>3</v>
      </c>
      <c r="AS139" s="283" t="s">
        <v>3727</v>
      </c>
      <c r="AT139" s="283" t="s">
        <v>4466</v>
      </c>
      <c r="AU139" s="283"/>
      <c r="AV139" s="283"/>
      <c r="AW139" s="283" t="s">
        <v>4806</v>
      </c>
      <c r="AX139" s="283" t="s">
        <v>5895</v>
      </c>
      <c r="AY139" s="283">
        <v>15</v>
      </c>
      <c r="AZ139" s="283">
        <v>20</v>
      </c>
      <c r="BA139" s="283">
        <v>0.6</v>
      </c>
      <c r="BB139" s="283">
        <v>0.5</v>
      </c>
      <c r="BC139" s="283">
        <v>0</v>
      </c>
      <c r="BD139" s="283">
        <v>30</v>
      </c>
      <c r="BE139" s="283">
        <v>17</v>
      </c>
      <c r="BF139" s="283">
        <v>0</v>
      </c>
      <c r="BG139" s="283">
        <v>10</v>
      </c>
      <c r="BH139" s="283">
        <v>10</v>
      </c>
      <c r="BI139" s="283">
        <v>20</v>
      </c>
      <c r="BJ139" s="283">
        <v>0</v>
      </c>
      <c r="BK139" s="283">
        <v>24</v>
      </c>
      <c r="BL139" s="283">
        <v>5</v>
      </c>
      <c r="BM139" s="283">
        <v>24</v>
      </c>
      <c r="BN139" s="283">
        <v>10</v>
      </c>
      <c r="BO139" s="283" t="s">
        <v>3904</v>
      </c>
      <c r="BP139" s="283" t="s">
        <v>5001</v>
      </c>
      <c r="BQ139" s="283" t="s">
        <v>5004</v>
      </c>
    </row>
    <row r="140" spans="1:69">
      <c r="A140" s="283">
        <v>11019911</v>
      </c>
      <c r="B140" s="283" t="s">
        <v>254</v>
      </c>
      <c r="C140" s="283">
        <v>4</v>
      </c>
      <c r="D140" s="283" t="s">
        <v>878</v>
      </c>
      <c r="E140" s="283" t="s">
        <v>3957</v>
      </c>
      <c r="F140" s="283" t="s">
        <v>4056</v>
      </c>
      <c r="G140" s="283" t="s">
        <v>3978</v>
      </c>
      <c r="H140" s="283">
        <v>25</v>
      </c>
      <c r="I140" s="283">
        <v>-1</v>
      </c>
      <c r="J140" s="283">
        <v>5</v>
      </c>
      <c r="K140" s="283">
        <v>5</v>
      </c>
      <c r="L140" s="283">
        <v>10</v>
      </c>
      <c r="M140" s="283" t="s">
        <v>3930</v>
      </c>
      <c r="N140" s="283">
        <v>18.5</v>
      </c>
      <c r="O140" s="283">
        <v>18</v>
      </c>
      <c r="P140" s="283">
        <v>25</v>
      </c>
      <c r="Q140" s="283">
        <v>30</v>
      </c>
      <c r="R140" s="283">
        <v>28</v>
      </c>
      <c r="S140" s="283">
        <v>40</v>
      </c>
      <c r="T140" s="283">
        <v>20</v>
      </c>
      <c r="U140" s="283">
        <v>15</v>
      </c>
      <c r="V140" s="283">
        <v>0</v>
      </c>
      <c r="W140" s="283">
        <v>0</v>
      </c>
      <c r="X140" s="283">
        <v>34</v>
      </c>
      <c r="Y140" s="283">
        <v>91</v>
      </c>
      <c r="Z140" s="283">
        <v>19</v>
      </c>
      <c r="AA140" s="283">
        <v>44</v>
      </c>
      <c r="AB140" s="283">
        <v>12</v>
      </c>
      <c r="AC140" s="283">
        <v>42</v>
      </c>
      <c r="AD140" s="283">
        <v>0</v>
      </c>
      <c r="AE140" s="283">
        <v>0</v>
      </c>
      <c r="AF140" s="283">
        <v>0</v>
      </c>
      <c r="AG140" s="283"/>
      <c r="AH140" s="283"/>
      <c r="AI140" s="283"/>
      <c r="AJ140" s="283">
        <v>0</v>
      </c>
      <c r="AK140" s="283">
        <v>0</v>
      </c>
      <c r="AL140" s="283"/>
      <c r="AM140" s="283"/>
      <c r="AN140" s="283"/>
      <c r="AO140" s="283"/>
      <c r="AP140" s="283"/>
      <c r="AQ140" s="283"/>
      <c r="AR140" s="283">
        <v>3</v>
      </c>
      <c r="AS140" s="283" t="s">
        <v>4059</v>
      </c>
      <c r="AT140" s="283"/>
      <c r="AU140" s="283"/>
      <c r="AV140" s="283"/>
      <c r="AW140" s="283" t="s">
        <v>4805</v>
      </c>
      <c r="AX140" s="283"/>
      <c r="AY140" s="283">
        <v>25</v>
      </c>
      <c r="AZ140" s="283">
        <v>40</v>
      </c>
      <c r="BA140" s="283">
        <v>1</v>
      </c>
      <c r="BB140" s="283">
        <v>1</v>
      </c>
      <c r="BC140" s="283">
        <v>0</v>
      </c>
      <c r="BD140" s="283">
        <v>28</v>
      </c>
      <c r="BE140" s="283">
        <v>20</v>
      </c>
      <c r="BF140" s="283">
        <v>0</v>
      </c>
      <c r="BG140" s="283">
        <v>4</v>
      </c>
      <c r="BH140" s="283">
        <v>8</v>
      </c>
      <c r="BI140" s="283">
        <v>6</v>
      </c>
      <c r="BJ140" s="283">
        <v>0</v>
      </c>
      <c r="BK140" s="283">
        <v>3</v>
      </c>
      <c r="BL140" s="283">
        <v>3</v>
      </c>
      <c r="BM140" s="283">
        <v>4</v>
      </c>
      <c r="BN140" s="283">
        <v>0</v>
      </c>
      <c r="BO140" s="283" t="s">
        <v>3904</v>
      </c>
      <c r="BP140" s="283" t="s">
        <v>5001</v>
      </c>
      <c r="BQ140" s="283" t="s">
        <v>5004</v>
      </c>
    </row>
    <row r="141" spans="1:69">
      <c r="A141" s="283">
        <v>11020613</v>
      </c>
      <c r="B141" s="283" t="s">
        <v>909</v>
      </c>
      <c r="C141" s="283">
        <v>6</v>
      </c>
      <c r="D141" s="283" t="s">
        <v>57</v>
      </c>
      <c r="E141" s="283" t="s">
        <v>3896</v>
      </c>
      <c r="F141" s="283" t="s">
        <v>3897</v>
      </c>
      <c r="G141" s="283" t="s">
        <v>3918</v>
      </c>
      <c r="H141" s="283">
        <v>80</v>
      </c>
      <c r="I141" s="283">
        <v>0</v>
      </c>
      <c r="J141" s="283">
        <v>6</v>
      </c>
      <c r="K141" s="283">
        <v>6</v>
      </c>
      <c r="L141" s="283">
        <v>25</v>
      </c>
      <c r="M141" s="283" t="s">
        <v>3899</v>
      </c>
      <c r="N141" s="283">
        <v>28</v>
      </c>
      <c r="O141" s="283">
        <v>36</v>
      </c>
      <c r="P141" s="283">
        <v>95</v>
      </c>
      <c r="Q141" s="283">
        <v>25</v>
      </c>
      <c r="R141" s="283">
        <v>0</v>
      </c>
      <c r="S141" s="283">
        <v>0</v>
      </c>
      <c r="T141" s="283">
        <v>78</v>
      </c>
      <c r="U141" s="283">
        <v>20</v>
      </c>
      <c r="V141" s="283">
        <v>73</v>
      </c>
      <c r="W141" s="283">
        <v>30</v>
      </c>
      <c r="X141" s="283">
        <v>46</v>
      </c>
      <c r="Y141" s="283">
        <v>97</v>
      </c>
      <c r="Z141" s="283">
        <v>32</v>
      </c>
      <c r="AA141" s="283">
        <v>60</v>
      </c>
      <c r="AB141" s="283">
        <v>22</v>
      </c>
      <c r="AC141" s="283">
        <v>49</v>
      </c>
      <c r="AD141" s="283">
        <v>0</v>
      </c>
      <c r="AE141" s="283">
        <v>0</v>
      </c>
      <c r="AF141" s="283">
        <v>0</v>
      </c>
      <c r="AG141" s="283"/>
      <c r="AH141" s="283"/>
      <c r="AI141" s="283"/>
      <c r="AJ141" s="283">
        <v>0</v>
      </c>
      <c r="AK141" s="283">
        <v>0</v>
      </c>
      <c r="AL141" s="283"/>
      <c r="AM141" s="283"/>
      <c r="AN141" s="283"/>
      <c r="AO141" s="283"/>
      <c r="AP141" s="283"/>
      <c r="AQ141" s="283"/>
      <c r="AR141" s="283">
        <v>4</v>
      </c>
      <c r="AS141" s="283" t="s">
        <v>1980</v>
      </c>
      <c r="AT141" s="283" t="s">
        <v>3991</v>
      </c>
      <c r="AU141" s="283" t="s">
        <v>2427</v>
      </c>
      <c r="AV141" s="283"/>
      <c r="AW141" s="283" t="s">
        <v>4065</v>
      </c>
      <c r="AX141" s="283" t="s">
        <v>4804</v>
      </c>
      <c r="AY141" s="283">
        <v>95</v>
      </c>
      <c r="AZ141" s="283">
        <v>140</v>
      </c>
      <c r="BA141" s="283">
        <v>4.2</v>
      </c>
      <c r="BB141" s="283">
        <v>8</v>
      </c>
      <c r="BC141" s="283">
        <v>95</v>
      </c>
      <c r="BD141" s="283">
        <v>0</v>
      </c>
      <c r="BE141" s="283">
        <v>78</v>
      </c>
      <c r="BF141" s="283">
        <v>81</v>
      </c>
      <c r="BG141" s="283">
        <v>50</v>
      </c>
      <c r="BH141" s="283">
        <v>60</v>
      </c>
      <c r="BI141" s="283">
        <v>60</v>
      </c>
      <c r="BJ141" s="283">
        <v>0</v>
      </c>
      <c r="BK141" s="283">
        <v>0</v>
      </c>
      <c r="BL141" s="283">
        <v>33</v>
      </c>
      <c r="BM141" s="283">
        <v>55</v>
      </c>
      <c r="BN141" s="283">
        <v>34</v>
      </c>
      <c r="BO141" s="283" t="s">
        <v>3904</v>
      </c>
      <c r="BP141" s="283" t="s">
        <v>5001</v>
      </c>
      <c r="BQ141" s="283" t="s">
        <v>5004</v>
      </c>
    </row>
    <row r="142" spans="1:69">
      <c r="A142" s="283">
        <v>11020713</v>
      </c>
      <c r="B142" s="283" t="s">
        <v>910</v>
      </c>
      <c r="C142" s="283">
        <v>6</v>
      </c>
      <c r="D142" s="283" t="s">
        <v>57</v>
      </c>
      <c r="E142" s="283" t="s">
        <v>3896</v>
      </c>
      <c r="F142" s="283" t="s">
        <v>3897</v>
      </c>
      <c r="G142" s="283" t="s">
        <v>3918</v>
      </c>
      <c r="H142" s="283">
        <v>80</v>
      </c>
      <c r="I142" s="283">
        <v>0</v>
      </c>
      <c r="J142" s="283">
        <v>6</v>
      </c>
      <c r="K142" s="283">
        <v>6</v>
      </c>
      <c r="L142" s="283">
        <v>25</v>
      </c>
      <c r="M142" s="283" t="s">
        <v>3899</v>
      </c>
      <c r="N142" s="283">
        <v>27.5</v>
      </c>
      <c r="O142" s="283">
        <v>36</v>
      </c>
      <c r="P142" s="283">
        <v>95</v>
      </c>
      <c r="Q142" s="283">
        <v>25</v>
      </c>
      <c r="R142" s="283">
        <v>0</v>
      </c>
      <c r="S142" s="283">
        <v>0</v>
      </c>
      <c r="T142" s="283">
        <v>85</v>
      </c>
      <c r="U142" s="283">
        <v>20</v>
      </c>
      <c r="V142" s="283">
        <v>78</v>
      </c>
      <c r="W142" s="283">
        <v>30</v>
      </c>
      <c r="X142" s="283">
        <v>46</v>
      </c>
      <c r="Y142" s="283">
        <v>97</v>
      </c>
      <c r="Z142" s="283">
        <v>28</v>
      </c>
      <c r="AA142" s="283">
        <v>58</v>
      </c>
      <c r="AB142" s="283">
        <v>22</v>
      </c>
      <c r="AC142" s="283">
        <v>49</v>
      </c>
      <c r="AD142" s="283">
        <v>0</v>
      </c>
      <c r="AE142" s="283">
        <v>0</v>
      </c>
      <c r="AF142" s="283">
        <v>3</v>
      </c>
      <c r="AG142" s="283">
        <v>3</v>
      </c>
      <c r="AH142" s="283">
        <v>3</v>
      </c>
      <c r="AI142" s="283">
        <v>3</v>
      </c>
      <c r="AJ142" s="283">
        <v>12</v>
      </c>
      <c r="AK142" s="283">
        <v>0</v>
      </c>
      <c r="AL142" s="283"/>
      <c r="AM142" s="283"/>
      <c r="AN142" s="283"/>
      <c r="AO142" s="283"/>
      <c r="AP142" s="283"/>
      <c r="AQ142" s="283"/>
      <c r="AR142" s="283">
        <v>4</v>
      </c>
      <c r="AS142" s="283" t="s">
        <v>4103</v>
      </c>
      <c r="AT142" s="283" t="s">
        <v>2427</v>
      </c>
      <c r="AU142" s="283" t="s">
        <v>1980</v>
      </c>
      <c r="AV142" s="283"/>
      <c r="AW142" s="283" t="s">
        <v>4066</v>
      </c>
      <c r="AX142" s="283" t="s">
        <v>4803</v>
      </c>
      <c r="AY142" s="283">
        <v>95</v>
      </c>
      <c r="AZ142" s="283">
        <v>145</v>
      </c>
      <c r="BA142" s="283">
        <v>4.2</v>
      </c>
      <c r="BB142" s="283">
        <v>8</v>
      </c>
      <c r="BC142" s="283">
        <v>95</v>
      </c>
      <c r="BD142" s="283">
        <v>0</v>
      </c>
      <c r="BE142" s="283">
        <v>85</v>
      </c>
      <c r="BF142" s="283">
        <v>88</v>
      </c>
      <c r="BG142" s="283">
        <v>50</v>
      </c>
      <c r="BH142" s="283">
        <v>60</v>
      </c>
      <c r="BI142" s="283">
        <v>60</v>
      </c>
      <c r="BJ142" s="283">
        <v>0</v>
      </c>
      <c r="BK142" s="283">
        <v>0</v>
      </c>
      <c r="BL142" s="283">
        <v>38</v>
      </c>
      <c r="BM142" s="283">
        <v>31</v>
      </c>
      <c r="BN142" s="283">
        <v>6</v>
      </c>
      <c r="BO142" s="283" t="s">
        <v>3904</v>
      </c>
      <c r="BP142" s="283" t="s">
        <v>5001</v>
      </c>
      <c r="BQ142" s="283" t="s">
        <v>5004</v>
      </c>
    </row>
    <row r="143" spans="1:69">
      <c r="A143" s="283">
        <v>11020913</v>
      </c>
      <c r="B143" s="283" t="s">
        <v>656</v>
      </c>
      <c r="C143" s="283">
        <v>6</v>
      </c>
      <c r="D143" s="283" t="s">
        <v>5789</v>
      </c>
      <c r="E143" s="283" t="s">
        <v>3896</v>
      </c>
      <c r="F143" s="283" t="s">
        <v>3897</v>
      </c>
      <c r="G143" s="283" t="s">
        <v>3918</v>
      </c>
      <c r="H143" s="283">
        <v>92</v>
      </c>
      <c r="I143" s="283">
        <v>0</v>
      </c>
      <c r="J143" s="283">
        <v>7</v>
      </c>
      <c r="K143" s="283">
        <v>6</v>
      </c>
      <c r="L143" s="283">
        <v>28</v>
      </c>
      <c r="M143" s="283" t="s">
        <v>3899</v>
      </c>
      <c r="N143" s="283">
        <v>33</v>
      </c>
      <c r="O143" s="283">
        <v>36</v>
      </c>
      <c r="P143" s="283">
        <v>93</v>
      </c>
      <c r="Q143" s="283">
        <v>25</v>
      </c>
      <c r="R143" s="283">
        <v>0</v>
      </c>
      <c r="S143" s="283">
        <v>0</v>
      </c>
      <c r="T143" s="283">
        <v>87</v>
      </c>
      <c r="U143" s="283">
        <v>20</v>
      </c>
      <c r="V143" s="283">
        <v>86</v>
      </c>
      <c r="W143" s="283">
        <v>30</v>
      </c>
      <c r="X143" s="283">
        <v>47</v>
      </c>
      <c r="Y143" s="283">
        <v>98</v>
      </c>
      <c r="Z143" s="283">
        <v>34</v>
      </c>
      <c r="AA143" s="283">
        <v>57</v>
      </c>
      <c r="AB143" s="283">
        <v>20</v>
      </c>
      <c r="AC143" s="283">
        <v>45</v>
      </c>
      <c r="AD143" s="283">
        <v>0</v>
      </c>
      <c r="AE143" s="283">
        <v>0</v>
      </c>
      <c r="AF143" s="283">
        <v>8</v>
      </c>
      <c r="AG143" s="283">
        <v>8</v>
      </c>
      <c r="AH143" s="283">
        <v>8</v>
      </c>
      <c r="AI143" s="283">
        <v>8</v>
      </c>
      <c r="AJ143" s="283">
        <v>32</v>
      </c>
      <c r="AK143" s="283">
        <v>0</v>
      </c>
      <c r="AL143" s="283"/>
      <c r="AM143" s="283"/>
      <c r="AN143" s="283"/>
      <c r="AO143" s="283"/>
      <c r="AP143" s="283"/>
      <c r="AQ143" s="283"/>
      <c r="AR143" s="283">
        <v>4</v>
      </c>
      <c r="AS143" s="283" t="s">
        <v>5757</v>
      </c>
      <c r="AT143" s="283" t="s">
        <v>5758</v>
      </c>
      <c r="AU143" s="283"/>
      <c r="AV143" s="283"/>
      <c r="AW143" s="283" t="s">
        <v>4070</v>
      </c>
      <c r="AX143" s="283" t="s">
        <v>5841</v>
      </c>
      <c r="AY143" s="283">
        <v>145</v>
      </c>
      <c r="AZ143" s="283">
        <v>200</v>
      </c>
      <c r="BA143" s="283">
        <v>4.8</v>
      </c>
      <c r="BB143" s="283">
        <v>9</v>
      </c>
      <c r="BC143" s="283">
        <v>93</v>
      </c>
      <c r="BD143" s="283">
        <v>0</v>
      </c>
      <c r="BE143" s="283">
        <v>87</v>
      </c>
      <c r="BF143" s="283">
        <v>100</v>
      </c>
      <c r="BG143" s="283">
        <v>50</v>
      </c>
      <c r="BH143" s="283">
        <v>60</v>
      </c>
      <c r="BI143" s="283">
        <v>60</v>
      </c>
      <c r="BJ143" s="283">
        <v>0</v>
      </c>
      <c r="BK143" s="283">
        <v>18</v>
      </c>
      <c r="BL143" s="283">
        <v>12</v>
      </c>
      <c r="BM143" s="283">
        <v>0</v>
      </c>
      <c r="BN143" s="283">
        <v>34</v>
      </c>
      <c r="BO143" s="283" t="s">
        <v>3904</v>
      </c>
      <c r="BP143" s="283" t="s">
        <v>5001</v>
      </c>
      <c r="BQ143" s="283" t="s">
        <v>5004</v>
      </c>
    </row>
    <row r="144" spans="1:69">
      <c r="A144" s="283">
        <v>11021113</v>
      </c>
      <c r="B144" s="283" t="s">
        <v>4073</v>
      </c>
      <c r="C144" s="283">
        <v>6</v>
      </c>
      <c r="D144" s="283" t="s">
        <v>57</v>
      </c>
      <c r="E144" s="283" t="s">
        <v>3896</v>
      </c>
      <c r="F144" s="283" t="s">
        <v>3897</v>
      </c>
      <c r="G144" s="283" t="s">
        <v>3922</v>
      </c>
      <c r="H144" s="283">
        <v>64</v>
      </c>
      <c r="I144" s="283">
        <v>0</v>
      </c>
      <c r="J144" s="283">
        <v>2</v>
      </c>
      <c r="K144" s="283">
        <v>3</v>
      </c>
      <c r="L144" s="283">
        <v>20</v>
      </c>
      <c r="M144" s="283" t="s">
        <v>3899</v>
      </c>
      <c r="N144" s="283">
        <v>27</v>
      </c>
      <c r="O144" s="283">
        <v>36</v>
      </c>
      <c r="P144" s="283">
        <v>64</v>
      </c>
      <c r="Q144" s="283">
        <v>25</v>
      </c>
      <c r="R144" s="283">
        <v>0</v>
      </c>
      <c r="S144" s="283">
        <v>0</v>
      </c>
      <c r="T144" s="283">
        <v>64</v>
      </c>
      <c r="U144" s="283">
        <v>25</v>
      </c>
      <c r="V144" s="283">
        <v>37</v>
      </c>
      <c r="W144" s="283">
        <v>35</v>
      </c>
      <c r="X144" s="283">
        <v>46</v>
      </c>
      <c r="Y144" s="283">
        <v>97</v>
      </c>
      <c r="Z144" s="283">
        <v>30</v>
      </c>
      <c r="AA144" s="283">
        <v>60</v>
      </c>
      <c r="AB144" s="283">
        <v>13</v>
      </c>
      <c r="AC144" s="283">
        <v>38</v>
      </c>
      <c r="AD144" s="283">
        <v>0</v>
      </c>
      <c r="AE144" s="283">
        <v>0</v>
      </c>
      <c r="AF144" s="283">
        <v>3</v>
      </c>
      <c r="AG144" s="283">
        <v>3</v>
      </c>
      <c r="AH144" s="283">
        <v>3</v>
      </c>
      <c r="AI144" s="283">
        <v>3</v>
      </c>
      <c r="AJ144" s="283">
        <v>12</v>
      </c>
      <c r="AK144" s="283">
        <v>0</v>
      </c>
      <c r="AL144" s="283"/>
      <c r="AM144" s="283"/>
      <c r="AN144" s="283"/>
      <c r="AO144" s="283"/>
      <c r="AP144" s="283"/>
      <c r="AQ144" s="283"/>
      <c r="AR144" s="283">
        <v>4</v>
      </c>
      <c r="AS144" s="283" t="s">
        <v>4462</v>
      </c>
      <c r="AT144" s="283" t="s">
        <v>3993</v>
      </c>
      <c r="AU144" s="283"/>
      <c r="AV144" s="283"/>
      <c r="AW144" s="283" t="s">
        <v>5842</v>
      </c>
      <c r="AX144" s="283"/>
      <c r="AY144" s="283">
        <v>70</v>
      </c>
      <c r="AZ144" s="283">
        <v>110</v>
      </c>
      <c r="BA144" s="283">
        <v>2.25</v>
      </c>
      <c r="BB144" s="283">
        <v>4.55</v>
      </c>
      <c r="BC144" s="283">
        <v>64</v>
      </c>
      <c r="BD144" s="283">
        <v>0</v>
      </c>
      <c r="BE144" s="283">
        <v>64</v>
      </c>
      <c r="BF144" s="283">
        <v>25</v>
      </c>
      <c r="BG144" s="283">
        <v>50</v>
      </c>
      <c r="BH144" s="283">
        <v>60</v>
      </c>
      <c r="BI144" s="283">
        <v>60</v>
      </c>
      <c r="BJ144" s="283">
        <v>0</v>
      </c>
      <c r="BK144" s="283">
        <v>20</v>
      </c>
      <c r="BL144" s="283">
        <v>14</v>
      </c>
      <c r="BM144" s="283">
        <v>38</v>
      </c>
      <c r="BN144" s="283">
        <v>0</v>
      </c>
      <c r="BO144" s="283" t="s">
        <v>3904</v>
      </c>
      <c r="BP144" s="283" t="s">
        <v>5001</v>
      </c>
      <c r="BQ144" s="283" t="s">
        <v>5004</v>
      </c>
    </row>
    <row r="145" spans="1:69">
      <c r="A145" s="283">
        <v>11021913</v>
      </c>
      <c r="B145" s="283" t="s">
        <v>560</v>
      </c>
      <c r="C145" s="283">
        <v>6</v>
      </c>
      <c r="D145" s="283" t="s">
        <v>60</v>
      </c>
      <c r="E145" s="283" t="s">
        <v>3896</v>
      </c>
      <c r="F145" s="283" t="s">
        <v>3897</v>
      </c>
      <c r="G145" s="283" t="s">
        <v>3905</v>
      </c>
      <c r="H145" s="283">
        <v>72</v>
      </c>
      <c r="I145" s="283">
        <v>0</v>
      </c>
      <c r="J145" s="283">
        <v>4</v>
      </c>
      <c r="K145" s="283">
        <v>5</v>
      </c>
      <c r="L145" s="283">
        <v>40</v>
      </c>
      <c r="M145" s="283" t="s">
        <v>3930</v>
      </c>
      <c r="N145" s="283">
        <v>34.200000000000003</v>
      </c>
      <c r="O145" s="283">
        <v>36</v>
      </c>
      <c r="P145" s="283">
        <v>0</v>
      </c>
      <c r="Q145" s="283">
        <v>45</v>
      </c>
      <c r="R145" s="283">
        <v>0</v>
      </c>
      <c r="S145" s="283">
        <v>0</v>
      </c>
      <c r="T145" s="283">
        <v>42</v>
      </c>
      <c r="U145" s="283">
        <v>30</v>
      </c>
      <c r="V145" s="283">
        <v>49</v>
      </c>
      <c r="W145" s="283">
        <v>30</v>
      </c>
      <c r="X145" s="283">
        <v>41</v>
      </c>
      <c r="Y145" s="283">
        <v>97</v>
      </c>
      <c r="Z145" s="283">
        <v>45</v>
      </c>
      <c r="AA145" s="283">
        <v>67</v>
      </c>
      <c r="AB145" s="283">
        <v>52</v>
      </c>
      <c r="AC145" s="283">
        <v>82</v>
      </c>
      <c r="AD145" s="283">
        <v>0</v>
      </c>
      <c r="AE145" s="283">
        <v>0</v>
      </c>
      <c r="AF145" s="283">
        <v>24</v>
      </c>
      <c r="AG145" s="283">
        <v>24</v>
      </c>
      <c r="AH145" s="283">
        <v>24</v>
      </c>
      <c r="AI145" s="283">
        <v>15</v>
      </c>
      <c r="AJ145" s="283">
        <v>87</v>
      </c>
      <c r="AK145" s="283">
        <v>0</v>
      </c>
      <c r="AL145" s="283"/>
      <c r="AM145" s="283"/>
      <c r="AN145" s="283"/>
      <c r="AO145" s="283"/>
      <c r="AP145" s="283"/>
      <c r="AQ145" s="283"/>
      <c r="AR145" s="283">
        <v>4</v>
      </c>
      <c r="AS145" s="283" t="s">
        <v>4500</v>
      </c>
      <c r="AT145" s="283" t="s">
        <v>4533</v>
      </c>
      <c r="AU145" s="283" t="s">
        <v>334</v>
      </c>
      <c r="AV145" s="283"/>
      <c r="AW145" s="283" t="s">
        <v>4802</v>
      </c>
      <c r="AX145" s="283"/>
      <c r="AY145" s="283">
        <v>60</v>
      </c>
      <c r="AZ145" s="283">
        <v>55</v>
      </c>
      <c r="BA145" s="283">
        <v>2.4</v>
      </c>
      <c r="BB145" s="283">
        <v>4.5</v>
      </c>
      <c r="BC145" s="283">
        <v>0</v>
      </c>
      <c r="BD145" s="283">
        <v>0</v>
      </c>
      <c r="BE145" s="283">
        <v>21</v>
      </c>
      <c r="BF145" s="283">
        <v>62</v>
      </c>
      <c r="BG145" s="283">
        <v>30</v>
      </c>
      <c r="BH145" s="283">
        <v>40</v>
      </c>
      <c r="BI145" s="283">
        <v>60</v>
      </c>
      <c r="BJ145" s="283">
        <v>40</v>
      </c>
      <c r="BK145" s="283">
        <v>5</v>
      </c>
      <c r="BL145" s="283">
        <v>7</v>
      </c>
      <c r="BM145" s="283">
        <v>2</v>
      </c>
      <c r="BN145" s="283">
        <v>17</v>
      </c>
      <c r="BO145" s="283" t="s">
        <v>3904</v>
      </c>
      <c r="BP145" s="283" t="s">
        <v>5001</v>
      </c>
      <c r="BQ145" s="283" t="s">
        <v>5004</v>
      </c>
    </row>
    <row r="146" spans="1:69">
      <c r="A146" s="283">
        <v>11022013</v>
      </c>
      <c r="B146" s="283" t="s">
        <v>562</v>
      </c>
      <c r="C146" s="283">
        <v>6</v>
      </c>
      <c r="D146" s="283" t="s">
        <v>60</v>
      </c>
      <c r="E146" s="283" t="s">
        <v>3896</v>
      </c>
      <c r="F146" s="283" t="s">
        <v>3897</v>
      </c>
      <c r="G146" s="283" t="s">
        <v>3905</v>
      </c>
      <c r="H146" s="283">
        <v>72</v>
      </c>
      <c r="I146" s="283">
        <v>0</v>
      </c>
      <c r="J146" s="283">
        <v>4</v>
      </c>
      <c r="K146" s="283">
        <v>5</v>
      </c>
      <c r="L146" s="283">
        <v>9</v>
      </c>
      <c r="M146" s="283" t="s">
        <v>3930</v>
      </c>
      <c r="N146" s="283">
        <v>34.200000000000003</v>
      </c>
      <c r="O146" s="283">
        <v>36</v>
      </c>
      <c r="P146" s="283">
        <v>0</v>
      </c>
      <c r="Q146" s="283">
        <v>45</v>
      </c>
      <c r="R146" s="283">
        <v>0</v>
      </c>
      <c r="S146" s="283">
        <v>0</v>
      </c>
      <c r="T146" s="283">
        <v>35</v>
      </c>
      <c r="U146" s="283">
        <v>30</v>
      </c>
      <c r="V146" s="283">
        <v>45</v>
      </c>
      <c r="W146" s="283">
        <v>30</v>
      </c>
      <c r="X146" s="283">
        <v>41</v>
      </c>
      <c r="Y146" s="283">
        <v>97</v>
      </c>
      <c r="Z146" s="283">
        <v>38</v>
      </c>
      <c r="AA146" s="283">
        <v>60</v>
      </c>
      <c r="AB146" s="283">
        <v>52</v>
      </c>
      <c r="AC146" s="283">
        <v>87</v>
      </c>
      <c r="AD146" s="283">
        <v>0</v>
      </c>
      <c r="AE146" s="283">
        <v>0</v>
      </c>
      <c r="AF146" s="283">
        <v>24</v>
      </c>
      <c r="AG146" s="283">
        <v>24</v>
      </c>
      <c r="AH146" s="283">
        <v>24</v>
      </c>
      <c r="AI146" s="283">
        <v>15</v>
      </c>
      <c r="AJ146" s="283">
        <v>87</v>
      </c>
      <c r="AK146" s="283">
        <v>0</v>
      </c>
      <c r="AL146" s="283"/>
      <c r="AM146" s="283"/>
      <c r="AN146" s="283"/>
      <c r="AO146" s="283"/>
      <c r="AP146" s="283"/>
      <c r="AQ146" s="283"/>
      <c r="AR146" s="283">
        <v>4</v>
      </c>
      <c r="AS146" s="283" t="s">
        <v>4500</v>
      </c>
      <c r="AT146" s="283" t="s">
        <v>2008</v>
      </c>
      <c r="AU146" s="283" t="s">
        <v>4464</v>
      </c>
      <c r="AV146" s="283"/>
      <c r="AW146" s="283" t="s">
        <v>5896</v>
      </c>
      <c r="AX146" s="283"/>
      <c r="AY146" s="283">
        <v>60</v>
      </c>
      <c r="AZ146" s="283">
        <v>55</v>
      </c>
      <c r="BA146" s="283">
        <v>2.4</v>
      </c>
      <c r="BB146" s="283">
        <v>4.5</v>
      </c>
      <c r="BC146" s="283">
        <v>0</v>
      </c>
      <c r="BD146" s="283">
        <v>0</v>
      </c>
      <c r="BE146" s="283">
        <v>18</v>
      </c>
      <c r="BF146" s="283">
        <v>54</v>
      </c>
      <c r="BG146" s="283">
        <v>30</v>
      </c>
      <c r="BH146" s="283">
        <v>40</v>
      </c>
      <c r="BI146" s="283">
        <v>60</v>
      </c>
      <c r="BJ146" s="283">
        <v>40</v>
      </c>
      <c r="BK146" s="283">
        <v>4</v>
      </c>
      <c r="BL146" s="283">
        <v>9</v>
      </c>
      <c r="BM146" s="283">
        <v>7</v>
      </c>
      <c r="BN146" s="283">
        <v>21</v>
      </c>
      <c r="BO146" s="283" t="s">
        <v>3904</v>
      </c>
      <c r="BP146" s="283" t="s">
        <v>5001</v>
      </c>
      <c r="BQ146" s="283" t="s">
        <v>5004</v>
      </c>
    </row>
    <row r="147" spans="1:69">
      <c r="A147" s="283">
        <v>11022113</v>
      </c>
      <c r="B147" s="283" t="s">
        <v>567</v>
      </c>
      <c r="C147" s="283">
        <v>5</v>
      </c>
      <c r="D147" s="283" t="s">
        <v>60</v>
      </c>
      <c r="E147" s="283" t="s">
        <v>3896</v>
      </c>
      <c r="F147" s="283" t="s">
        <v>3897</v>
      </c>
      <c r="G147" s="283" t="s">
        <v>3905</v>
      </c>
      <c r="H147" s="283">
        <v>58</v>
      </c>
      <c r="I147" s="283">
        <v>2</v>
      </c>
      <c r="J147" s="283">
        <v>4</v>
      </c>
      <c r="K147" s="283">
        <v>4</v>
      </c>
      <c r="L147" s="283">
        <v>13</v>
      </c>
      <c r="M147" s="283" t="s">
        <v>3930</v>
      </c>
      <c r="N147" s="283">
        <v>34.5</v>
      </c>
      <c r="O147" s="283">
        <v>36</v>
      </c>
      <c r="P147" s="283">
        <v>0</v>
      </c>
      <c r="Q147" s="283">
        <v>45</v>
      </c>
      <c r="R147" s="283">
        <v>0</v>
      </c>
      <c r="S147" s="283">
        <v>0</v>
      </c>
      <c r="T147" s="283">
        <v>30</v>
      </c>
      <c r="U147" s="283">
        <v>30</v>
      </c>
      <c r="V147" s="283">
        <v>35</v>
      </c>
      <c r="W147" s="283">
        <v>30</v>
      </c>
      <c r="X147" s="283">
        <v>40</v>
      </c>
      <c r="Y147" s="283">
        <v>96</v>
      </c>
      <c r="Z147" s="283">
        <v>41</v>
      </c>
      <c r="AA147" s="283">
        <v>63</v>
      </c>
      <c r="AB147" s="283">
        <v>38</v>
      </c>
      <c r="AC147" s="283">
        <v>63</v>
      </c>
      <c r="AD147" s="283">
        <v>0</v>
      </c>
      <c r="AE147" s="283">
        <v>0</v>
      </c>
      <c r="AF147" s="283">
        <v>21</v>
      </c>
      <c r="AG147" s="283">
        <v>23</v>
      </c>
      <c r="AH147" s="283">
        <v>23</v>
      </c>
      <c r="AI147" s="283">
        <v>6</v>
      </c>
      <c r="AJ147" s="283">
        <v>73</v>
      </c>
      <c r="AK147" s="283">
        <v>0</v>
      </c>
      <c r="AL147" s="283"/>
      <c r="AM147" s="283"/>
      <c r="AN147" s="283"/>
      <c r="AO147" s="283"/>
      <c r="AP147" s="283"/>
      <c r="AQ147" s="283"/>
      <c r="AR147" s="283">
        <v>4</v>
      </c>
      <c r="AS147" s="283" t="s">
        <v>4500</v>
      </c>
      <c r="AT147" s="283" t="s">
        <v>4000</v>
      </c>
      <c r="AU147" s="283" t="s">
        <v>4533</v>
      </c>
      <c r="AV147" s="283"/>
      <c r="AW147" s="283" t="s">
        <v>4801</v>
      </c>
      <c r="AX147" s="283" t="s">
        <v>4800</v>
      </c>
      <c r="AY147" s="283">
        <v>60</v>
      </c>
      <c r="AZ147" s="283">
        <v>60</v>
      </c>
      <c r="BA147" s="283">
        <v>2.4</v>
      </c>
      <c r="BB147" s="283">
        <v>4.3</v>
      </c>
      <c r="BC147" s="283">
        <v>0</v>
      </c>
      <c r="BD147" s="283">
        <v>0</v>
      </c>
      <c r="BE147" s="283">
        <v>15</v>
      </c>
      <c r="BF147" s="283">
        <v>35</v>
      </c>
      <c r="BG147" s="283">
        <v>30</v>
      </c>
      <c r="BH147" s="283">
        <v>40</v>
      </c>
      <c r="BI147" s="283">
        <v>60</v>
      </c>
      <c r="BJ147" s="283">
        <v>40</v>
      </c>
      <c r="BK147" s="283">
        <v>5</v>
      </c>
      <c r="BL147" s="283">
        <v>6</v>
      </c>
      <c r="BM147" s="283">
        <v>2</v>
      </c>
      <c r="BN147" s="283">
        <v>16</v>
      </c>
      <c r="BO147" s="283" t="s">
        <v>3904</v>
      </c>
      <c r="BP147" s="283" t="s">
        <v>5001</v>
      </c>
      <c r="BQ147" s="283" t="s">
        <v>5004</v>
      </c>
    </row>
    <row r="148" spans="1:69">
      <c r="A148" s="283">
        <v>11022213</v>
      </c>
      <c r="B148" s="283" t="s">
        <v>568</v>
      </c>
      <c r="C148" s="283">
        <v>5</v>
      </c>
      <c r="D148" s="283" t="s">
        <v>60</v>
      </c>
      <c r="E148" s="283" t="s">
        <v>3896</v>
      </c>
      <c r="F148" s="283" t="s">
        <v>3897</v>
      </c>
      <c r="G148" s="283" t="s">
        <v>3905</v>
      </c>
      <c r="H148" s="283">
        <v>56</v>
      </c>
      <c r="I148" s="283">
        <v>0</v>
      </c>
      <c r="J148" s="283">
        <v>4</v>
      </c>
      <c r="K148" s="283">
        <v>4</v>
      </c>
      <c r="L148" s="283">
        <v>10</v>
      </c>
      <c r="M148" s="283" t="s">
        <v>3930</v>
      </c>
      <c r="N148" s="283">
        <v>34.5</v>
      </c>
      <c r="O148" s="283">
        <v>36</v>
      </c>
      <c r="P148" s="283">
        <v>0</v>
      </c>
      <c r="Q148" s="283">
        <v>45</v>
      </c>
      <c r="R148" s="283">
        <v>0</v>
      </c>
      <c r="S148" s="283">
        <v>0</v>
      </c>
      <c r="T148" s="283">
        <v>29</v>
      </c>
      <c r="U148" s="283">
        <v>30</v>
      </c>
      <c r="V148" s="283">
        <v>35</v>
      </c>
      <c r="W148" s="283">
        <v>30</v>
      </c>
      <c r="X148" s="283">
        <v>40</v>
      </c>
      <c r="Y148" s="283">
        <v>96</v>
      </c>
      <c r="Z148" s="283">
        <v>41</v>
      </c>
      <c r="AA148" s="283">
        <v>63</v>
      </c>
      <c r="AB148" s="283">
        <v>38</v>
      </c>
      <c r="AC148" s="283">
        <v>63</v>
      </c>
      <c r="AD148" s="283">
        <v>0</v>
      </c>
      <c r="AE148" s="283">
        <v>0</v>
      </c>
      <c r="AF148" s="283">
        <v>20</v>
      </c>
      <c r="AG148" s="283">
        <v>26</v>
      </c>
      <c r="AH148" s="283">
        <v>18</v>
      </c>
      <c r="AI148" s="283">
        <v>6</v>
      </c>
      <c r="AJ148" s="283">
        <v>70</v>
      </c>
      <c r="AK148" s="283">
        <v>0</v>
      </c>
      <c r="AL148" s="283"/>
      <c r="AM148" s="283"/>
      <c r="AN148" s="283"/>
      <c r="AO148" s="283"/>
      <c r="AP148" s="283"/>
      <c r="AQ148" s="283"/>
      <c r="AR148" s="283">
        <v>4</v>
      </c>
      <c r="AS148" s="283" t="s">
        <v>4500</v>
      </c>
      <c r="AT148" s="283" t="s">
        <v>4445</v>
      </c>
      <c r="AU148" s="283" t="s">
        <v>796</v>
      </c>
      <c r="AV148" s="283"/>
      <c r="AW148" s="283" t="s">
        <v>4799</v>
      </c>
      <c r="AX148" s="283"/>
      <c r="AY148" s="283">
        <v>60</v>
      </c>
      <c r="AZ148" s="283">
        <v>60</v>
      </c>
      <c r="BA148" s="283">
        <v>2.4</v>
      </c>
      <c r="BB148" s="283">
        <v>4.2</v>
      </c>
      <c r="BC148" s="283">
        <v>0</v>
      </c>
      <c r="BD148" s="283">
        <v>0</v>
      </c>
      <c r="BE148" s="283">
        <v>15</v>
      </c>
      <c r="BF148" s="283">
        <v>35</v>
      </c>
      <c r="BG148" s="283">
        <v>30</v>
      </c>
      <c r="BH148" s="283">
        <v>40</v>
      </c>
      <c r="BI148" s="283">
        <v>60</v>
      </c>
      <c r="BJ148" s="283">
        <v>40</v>
      </c>
      <c r="BK148" s="283">
        <v>4</v>
      </c>
      <c r="BL148" s="283">
        <v>4</v>
      </c>
      <c r="BM148" s="283">
        <v>1</v>
      </c>
      <c r="BN148" s="283">
        <v>7</v>
      </c>
      <c r="BO148" s="283" t="s">
        <v>3904</v>
      </c>
      <c r="BP148" s="283" t="s">
        <v>5001</v>
      </c>
      <c r="BQ148" s="283" t="s">
        <v>5004</v>
      </c>
    </row>
    <row r="149" spans="1:69">
      <c r="A149" s="283">
        <v>11022313</v>
      </c>
      <c r="B149" s="283" t="s">
        <v>573</v>
      </c>
      <c r="C149" s="283">
        <v>6</v>
      </c>
      <c r="D149" s="283" t="s">
        <v>884</v>
      </c>
      <c r="E149" s="283" t="s">
        <v>3896</v>
      </c>
      <c r="F149" s="283" t="s">
        <v>3897</v>
      </c>
      <c r="G149" s="283" t="s">
        <v>3905</v>
      </c>
      <c r="H149" s="283">
        <v>111</v>
      </c>
      <c r="I149" s="283">
        <v>1</v>
      </c>
      <c r="J149" s="283">
        <v>6</v>
      </c>
      <c r="K149" s="283">
        <v>5</v>
      </c>
      <c r="L149" s="283">
        <v>5</v>
      </c>
      <c r="M149" s="283" t="s">
        <v>3930</v>
      </c>
      <c r="N149" s="283">
        <v>27</v>
      </c>
      <c r="O149" s="283">
        <v>36</v>
      </c>
      <c r="P149" s="283">
        <v>0</v>
      </c>
      <c r="Q149" s="283">
        <v>45</v>
      </c>
      <c r="R149" s="283">
        <v>0</v>
      </c>
      <c r="S149" s="283">
        <v>0</v>
      </c>
      <c r="T149" s="283">
        <v>78</v>
      </c>
      <c r="U149" s="283">
        <v>25</v>
      </c>
      <c r="V149" s="283">
        <v>43</v>
      </c>
      <c r="W149" s="283">
        <v>30</v>
      </c>
      <c r="X149" s="283">
        <v>36</v>
      </c>
      <c r="Y149" s="283">
        <v>87</v>
      </c>
      <c r="Z149" s="283">
        <v>28</v>
      </c>
      <c r="AA149" s="283">
        <v>48</v>
      </c>
      <c r="AB149" s="283">
        <v>47</v>
      </c>
      <c r="AC149" s="283">
        <v>72</v>
      </c>
      <c r="AD149" s="283">
        <v>0</v>
      </c>
      <c r="AE149" s="283">
        <v>0</v>
      </c>
      <c r="AF149" s="283">
        <v>12</v>
      </c>
      <c r="AG149" s="283">
        <v>17</v>
      </c>
      <c r="AH149" s="283">
        <v>31</v>
      </c>
      <c r="AI149" s="283">
        <v>12</v>
      </c>
      <c r="AJ149" s="283">
        <v>72</v>
      </c>
      <c r="AK149" s="283">
        <v>0</v>
      </c>
      <c r="AL149" s="283"/>
      <c r="AM149" s="283"/>
      <c r="AN149" s="283"/>
      <c r="AO149" s="283"/>
      <c r="AP149" s="283"/>
      <c r="AQ149" s="283"/>
      <c r="AR149" s="283">
        <v>4</v>
      </c>
      <c r="AS149" s="283" t="s">
        <v>4705</v>
      </c>
      <c r="AT149" s="283" t="s">
        <v>3683</v>
      </c>
      <c r="AU149" s="283" t="s">
        <v>796</v>
      </c>
      <c r="AV149" s="283"/>
      <c r="AW149" s="283" t="s">
        <v>4084</v>
      </c>
      <c r="AX149" s="283" t="s">
        <v>4798</v>
      </c>
      <c r="AY149" s="283">
        <v>135</v>
      </c>
      <c r="AZ149" s="283">
        <v>140</v>
      </c>
      <c r="BA149" s="283">
        <v>3.9</v>
      </c>
      <c r="BB149" s="283">
        <v>7</v>
      </c>
      <c r="BC149" s="283">
        <v>0</v>
      </c>
      <c r="BD149" s="283">
        <v>0</v>
      </c>
      <c r="BE149" s="283">
        <v>39</v>
      </c>
      <c r="BF149" s="283">
        <v>50</v>
      </c>
      <c r="BG149" s="283">
        <v>20</v>
      </c>
      <c r="BH149" s="283">
        <v>20</v>
      </c>
      <c r="BI149" s="283">
        <v>40</v>
      </c>
      <c r="BJ149" s="283">
        <v>10</v>
      </c>
      <c r="BK149" s="283">
        <v>6</v>
      </c>
      <c r="BL149" s="283">
        <v>9</v>
      </c>
      <c r="BM149" s="283">
        <v>0</v>
      </c>
      <c r="BN149" s="283">
        <v>14</v>
      </c>
      <c r="BO149" s="283" t="s">
        <v>3904</v>
      </c>
      <c r="BP149" s="283" t="s">
        <v>5001</v>
      </c>
      <c r="BQ149" s="283" t="s">
        <v>5004</v>
      </c>
    </row>
    <row r="150" spans="1:69">
      <c r="A150" s="283">
        <v>11022513</v>
      </c>
      <c r="B150" s="283" t="s">
        <v>571</v>
      </c>
      <c r="C150" s="283">
        <v>5</v>
      </c>
      <c r="D150" s="283" t="s">
        <v>60</v>
      </c>
      <c r="E150" s="283" t="s">
        <v>3896</v>
      </c>
      <c r="F150" s="283" t="s">
        <v>3897</v>
      </c>
      <c r="G150" s="283" t="s">
        <v>3918</v>
      </c>
      <c r="H150" s="283">
        <v>56</v>
      </c>
      <c r="I150" s="283">
        <v>0</v>
      </c>
      <c r="J150" s="283">
        <v>3</v>
      </c>
      <c r="K150" s="283">
        <v>4</v>
      </c>
      <c r="L150" s="283">
        <v>10</v>
      </c>
      <c r="M150" s="283" t="s">
        <v>3930</v>
      </c>
      <c r="N150" s="283">
        <v>29.5</v>
      </c>
      <c r="O150" s="283">
        <v>36</v>
      </c>
      <c r="P150" s="283">
        <v>0</v>
      </c>
      <c r="Q150" s="283">
        <v>40</v>
      </c>
      <c r="R150" s="283">
        <v>0</v>
      </c>
      <c r="S150" s="283">
        <v>0</v>
      </c>
      <c r="T150" s="283">
        <v>32</v>
      </c>
      <c r="U150" s="283">
        <v>30</v>
      </c>
      <c r="V150" s="283">
        <v>52</v>
      </c>
      <c r="W150" s="283">
        <v>30</v>
      </c>
      <c r="X150" s="283">
        <v>40</v>
      </c>
      <c r="Y150" s="283">
        <v>96</v>
      </c>
      <c r="Z150" s="283">
        <v>35</v>
      </c>
      <c r="AA150" s="283">
        <v>55</v>
      </c>
      <c r="AB150" s="283">
        <v>45</v>
      </c>
      <c r="AC150" s="283">
        <v>65</v>
      </c>
      <c r="AD150" s="283">
        <v>0</v>
      </c>
      <c r="AE150" s="283">
        <v>0</v>
      </c>
      <c r="AF150" s="283">
        <v>20</v>
      </c>
      <c r="AG150" s="283">
        <v>17</v>
      </c>
      <c r="AH150" s="283">
        <v>30</v>
      </c>
      <c r="AI150" s="283">
        <v>15</v>
      </c>
      <c r="AJ150" s="283">
        <v>82</v>
      </c>
      <c r="AK150" s="283">
        <v>0</v>
      </c>
      <c r="AL150" s="283"/>
      <c r="AM150" s="283"/>
      <c r="AN150" s="283"/>
      <c r="AO150" s="283"/>
      <c r="AP150" s="283"/>
      <c r="AQ150" s="283"/>
      <c r="AR150" s="283">
        <v>4</v>
      </c>
      <c r="AS150" s="283" t="s">
        <v>4562</v>
      </c>
      <c r="AT150" s="283" t="s">
        <v>324</v>
      </c>
      <c r="AU150" s="283"/>
      <c r="AV150" s="283"/>
      <c r="AW150" s="283" t="s">
        <v>4797</v>
      </c>
      <c r="AX150" s="283"/>
      <c r="AY150" s="283">
        <v>55</v>
      </c>
      <c r="AZ150" s="283">
        <v>60</v>
      </c>
      <c r="BA150" s="283">
        <v>2.08</v>
      </c>
      <c r="BB150" s="283">
        <v>3.9</v>
      </c>
      <c r="BC150" s="283">
        <v>0</v>
      </c>
      <c r="BD150" s="283">
        <v>0</v>
      </c>
      <c r="BE150" s="283">
        <v>16</v>
      </c>
      <c r="BF150" s="283">
        <v>74</v>
      </c>
      <c r="BG150" s="283">
        <v>30</v>
      </c>
      <c r="BH150" s="283">
        <v>40</v>
      </c>
      <c r="BI150" s="283">
        <v>60</v>
      </c>
      <c r="BJ150" s="283">
        <v>40</v>
      </c>
      <c r="BK150" s="283">
        <v>3</v>
      </c>
      <c r="BL150" s="283">
        <v>6</v>
      </c>
      <c r="BM150" s="283">
        <v>1</v>
      </c>
      <c r="BN150" s="283">
        <v>13</v>
      </c>
      <c r="BO150" s="283" t="s">
        <v>3904</v>
      </c>
      <c r="BP150" s="283" t="s">
        <v>5001</v>
      </c>
      <c r="BQ150" s="283" t="s">
        <v>5004</v>
      </c>
    </row>
    <row r="151" spans="1:69">
      <c r="A151" s="283">
        <v>11022712</v>
      </c>
      <c r="B151" s="283" t="s">
        <v>174</v>
      </c>
      <c r="C151" s="283">
        <v>4</v>
      </c>
      <c r="D151" s="283" t="s">
        <v>59</v>
      </c>
      <c r="E151" s="283" t="s">
        <v>3934</v>
      </c>
      <c r="F151" s="283" t="s">
        <v>3935</v>
      </c>
      <c r="G151" s="283" t="s">
        <v>3905</v>
      </c>
      <c r="H151" s="283">
        <v>70</v>
      </c>
      <c r="I151" s="283">
        <v>2</v>
      </c>
      <c r="J151" s="283">
        <v>3</v>
      </c>
      <c r="K151" s="283">
        <v>4</v>
      </c>
      <c r="L151" s="283">
        <v>9</v>
      </c>
      <c r="M151" s="283" t="s">
        <v>3930</v>
      </c>
      <c r="N151" s="283">
        <v>25.5</v>
      </c>
      <c r="O151" s="283">
        <v>24</v>
      </c>
      <c r="P151" s="283">
        <v>0</v>
      </c>
      <c r="Q151" s="283">
        <v>30</v>
      </c>
      <c r="R151" s="283">
        <v>0</v>
      </c>
      <c r="S151" s="283">
        <v>0</v>
      </c>
      <c r="T151" s="283">
        <v>25</v>
      </c>
      <c r="U151" s="283">
        <v>20</v>
      </c>
      <c r="V151" s="283">
        <v>33</v>
      </c>
      <c r="W151" s="283">
        <v>30</v>
      </c>
      <c r="X151" s="283">
        <v>37</v>
      </c>
      <c r="Y151" s="283">
        <v>90</v>
      </c>
      <c r="Z151" s="283">
        <v>28</v>
      </c>
      <c r="AA151" s="283">
        <v>49</v>
      </c>
      <c r="AB151" s="283">
        <v>38</v>
      </c>
      <c r="AC151" s="283">
        <v>63</v>
      </c>
      <c r="AD151" s="283">
        <v>0</v>
      </c>
      <c r="AE151" s="283">
        <v>0</v>
      </c>
      <c r="AF151" s="283">
        <v>15</v>
      </c>
      <c r="AG151" s="283">
        <v>20</v>
      </c>
      <c r="AH151" s="283">
        <v>20</v>
      </c>
      <c r="AI151" s="283">
        <v>0</v>
      </c>
      <c r="AJ151" s="283">
        <v>55</v>
      </c>
      <c r="AK151" s="283">
        <v>0</v>
      </c>
      <c r="AL151" s="283"/>
      <c r="AM151" s="283"/>
      <c r="AN151" s="283"/>
      <c r="AO151" s="283"/>
      <c r="AP151" s="283"/>
      <c r="AQ151" s="283"/>
      <c r="AR151" s="283">
        <v>3</v>
      </c>
      <c r="AS151" s="283" t="s">
        <v>299</v>
      </c>
      <c r="AT151" s="283" t="s">
        <v>3999</v>
      </c>
      <c r="AU151" s="283"/>
      <c r="AV151" s="283"/>
      <c r="AW151" s="283" t="s">
        <v>4796</v>
      </c>
      <c r="AX151" s="283"/>
      <c r="AY151" s="283">
        <v>35</v>
      </c>
      <c r="AZ151" s="283">
        <v>35</v>
      </c>
      <c r="BA151" s="283">
        <v>1.28</v>
      </c>
      <c r="BB151" s="283">
        <v>2.4</v>
      </c>
      <c r="BC151" s="283">
        <v>0</v>
      </c>
      <c r="BD151" s="283">
        <v>0</v>
      </c>
      <c r="BE151" s="283">
        <v>13</v>
      </c>
      <c r="BF151" s="283">
        <v>33</v>
      </c>
      <c r="BG151" s="283">
        <v>20</v>
      </c>
      <c r="BH151" s="283">
        <v>30</v>
      </c>
      <c r="BI151" s="283">
        <v>50</v>
      </c>
      <c r="BJ151" s="283">
        <v>20</v>
      </c>
      <c r="BK151" s="283">
        <v>2</v>
      </c>
      <c r="BL151" s="283">
        <v>8</v>
      </c>
      <c r="BM151" s="283">
        <v>0</v>
      </c>
      <c r="BN151" s="283">
        <v>13</v>
      </c>
      <c r="BO151" s="283" t="s">
        <v>3904</v>
      </c>
      <c r="BP151" s="283" t="s">
        <v>5001</v>
      </c>
      <c r="BQ151" s="283" t="s">
        <v>5004</v>
      </c>
    </row>
    <row r="152" spans="1:69">
      <c r="A152" s="283">
        <v>11022812</v>
      </c>
      <c r="B152" s="283" t="s">
        <v>175</v>
      </c>
      <c r="C152" s="283">
        <v>4</v>
      </c>
      <c r="D152" s="283" t="s">
        <v>59</v>
      </c>
      <c r="E152" s="283" t="s">
        <v>3934</v>
      </c>
      <c r="F152" s="283" t="s">
        <v>3935</v>
      </c>
      <c r="G152" s="283" t="s">
        <v>3905</v>
      </c>
      <c r="H152" s="283">
        <v>70</v>
      </c>
      <c r="I152" s="283">
        <v>2</v>
      </c>
      <c r="J152" s="283">
        <v>3</v>
      </c>
      <c r="K152" s="283">
        <v>3</v>
      </c>
      <c r="L152" s="283">
        <v>22</v>
      </c>
      <c r="M152" s="283" t="s">
        <v>3930</v>
      </c>
      <c r="N152" s="283">
        <v>25.5</v>
      </c>
      <c r="O152" s="283">
        <v>24</v>
      </c>
      <c r="P152" s="283">
        <v>0</v>
      </c>
      <c r="Q152" s="283">
        <v>30</v>
      </c>
      <c r="R152" s="283">
        <v>0</v>
      </c>
      <c r="S152" s="283">
        <v>0</v>
      </c>
      <c r="T152" s="283">
        <v>27</v>
      </c>
      <c r="U152" s="283">
        <v>20</v>
      </c>
      <c r="V152" s="283">
        <v>36</v>
      </c>
      <c r="W152" s="283">
        <v>30</v>
      </c>
      <c r="X152" s="283">
        <v>37</v>
      </c>
      <c r="Y152" s="283">
        <v>90</v>
      </c>
      <c r="Z152" s="283">
        <v>28</v>
      </c>
      <c r="AA152" s="283">
        <v>49</v>
      </c>
      <c r="AB152" s="283">
        <v>38</v>
      </c>
      <c r="AC152" s="283">
        <v>63</v>
      </c>
      <c r="AD152" s="283">
        <v>0</v>
      </c>
      <c r="AE152" s="283">
        <v>0</v>
      </c>
      <c r="AF152" s="283">
        <v>15</v>
      </c>
      <c r="AG152" s="283">
        <v>20</v>
      </c>
      <c r="AH152" s="283">
        <v>20</v>
      </c>
      <c r="AI152" s="283">
        <v>0</v>
      </c>
      <c r="AJ152" s="283">
        <v>55</v>
      </c>
      <c r="AK152" s="283">
        <v>0</v>
      </c>
      <c r="AL152" s="283"/>
      <c r="AM152" s="283"/>
      <c r="AN152" s="283"/>
      <c r="AO152" s="283"/>
      <c r="AP152" s="283"/>
      <c r="AQ152" s="283"/>
      <c r="AR152" s="283">
        <v>3</v>
      </c>
      <c r="AS152" s="283" t="s">
        <v>299</v>
      </c>
      <c r="AT152" s="283" t="s">
        <v>3999</v>
      </c>
      <c r="AU152" s="283"/>
      <c r="AV152" s="283"/>
      <c r="AW152" s="283" t="s">
        <v>4795</v>
      </c>
      <c r="AX152" s="283"/>
      <c r="AY152" s="283">
        <v>35</v>
      </c>
      <c r="AZ152" s="283">
        <v>35</v>
      </c>
      <c r="BA152" s="283">
        <v>1.28</v>
      </c>
      <c r="BB152" s="283">
        <v>2.4</v>
      </c>
      <c r="BC152" s="283">
        <v>0</v>
      </c>
      <c r="BD152" s="283">
        <v>0</v>
      </c>
      <c r="BE152" s="283">
        <v>14</v>
      </c>
      <c r="BF152" s="283">
        <v>36</v>
      </c>
      <c r="BG152" s="283">
        <v>20</v>
      </c>
      <c r="BH152" s="283">
        <v>30</v>
      </c>
      <c r="BI152" s="283">
        <v>50</v>
      </c>
      <c r="BJ152" s="283">
        <v>20</v>
      </c>
      <c r="BK152" s="283">
        <v>2</v>
      </c>
      <c r="BL152" s="283">
        <v>8</v>
      </c>
      <c r="BM152" s="283">
        <v>0</v>
      </c>
      <c r="BN152" s="283">
        <v>13</v>
      </c>
      <c r="BO152" s="283" t="s">
        <v>3904</v>
      </c>
      <c r="BP152" s="283" t="s">
        <v>5001</v>
      </c>
      <c r="BQ152" s="283" t="s">
        <v>5004</v>
      </c>
    </row>
    <row r="153" spans="1:69">
      <c r="A153" s="283">
        <v>11023312</v>
      </c>
      <c r="B153" s="283" t="s">
        <v>196</v>
      </c>
      <c r="C153" s="283">
        <v>5</v>
      </c>
      <c r="D153" s="283" t="s">
        <v>3641</v>
      </c>
      <c r="E153" s="283" t="s">
        <v>3934</v>
      </c>
      <c r="F153" s="283" t="s">
        <v>3940</v>
      </c>
      <c r="G153" s="283" t="s">
        <v>3905</v>
      </c>
      <c r="H153" s="283">
        <v>52</v>
      </c>
      <c r="I153" s="283">
        <v>0</v>
      </c>
      <c r="J153" s="283">
        <v>3</v>
      </c>
      <c r="K153" s="283">
        <v>4</v>
      </c>
      <c r="L153" s="283">
        <v>10</v>
      </c>
      <c r="M153" s="283" t="s">
        <v>3941</v>
      </c>
      <c r="N153" s="283">
        <v>35</v>
      </c>
      <c r="O153" s="283">
        <v>27</v>
      </c>
      <c r="P153" s="283">
        <v>38</v>
      </c>
      <c r="Q153" s="283">
        <v>25</v>
      </c>
      <c r="R153" s="283">
        <v>29</v>
      </c>
      <c r="S153" s="283">
        <v>50</v>
      </c>
      <c r="T153" s="283">
        <v>37</v>
      </c>
      <c r="U153" s="283">
        <v>15</v>
      </c>
      <c r="V153" s="283">
        <v>35</v>
      </c>
      <c r="W153" s="283">
        <v>30</v>
      </c>
      <c r="X153" s="283">
        <v>42</v>
      </c>
      <c r="Y153" s="283">
        <v>95</v>
      </c>
      <c r="Z153" s="283">
        <v>41</v>
      </c>
      <c r="AA153" s="283">
        <v>83</v>
      </c>
      <c r="AB153" s="283">
        <v>13</v>
      </c>
      <c r="AC153" s="283">
        <v>48</v>
      </c>
      <c r="AD153" s="283">
        <v>25</v>
      </c>
      <c r="AE153" s="283">
        <v>50</v>
      </c>
      <c r="AF153" s="283">
        <v>0</v>
      </c>
      <c r="AG153" s="283">
        <v>0</v>
      </c>
      <c r="AH153" s="283">
        <v>0</v>
      </c>
      <c r="AI153" s="283">
        <v>12</v>
      </c>
      <c r="AJ153" s="283">
        <v>12</v>
      </c>
      <c r="AK153" s="283">
        <v>0</v>
      </c>
      <c r="AL153" s="283"/>
      <c r="AM153" s="283"/>
      <c r="AN153" s="283"/>
      <c r="AO153" s="283"/>
      <c r="AP153" s="283"/>
      <c r="AQ153" s="283"/>
      <c r="AR153" s="283">
        <v>4</v>
      </c>
      <c r="AS153" s="283" t="s">
        <v>4480</v>
      </c>
      <c r="AT153" s="283" t="s">
        <v>4451</v>
      </c>
      <c r="AU153" s="283" t="s">
        <v>4108</v>
      </c>
      <c r="AV153" s="283" t="s">
        <v>4448</v>
      </c>
      <c r="AW153" s="283" t="s">
        <v>4794</v>
      </c>
      <c r="AX153" s="283"/>
      <c r="AY153" s="283">
        <v>40</v>
      </c>
      <c r="AZ153" s="283">
        <v>75</v>
      </c>
      <c r="BA153" s="283">
        <v>1.3</v>
      </c>
      <c r="BB153" s="283">
        <v>2.4</v>
      </c>
      <c r="BC153" s="283">
        <v>38</v>
      </c>
      <c r="BD153" s="283">
        <v>18</v>
      </c>
      <c r="BE153" s="283">
        <v>19</v>
      </c>
      <c r="BF153" s="283">
        <v>35</v>
      </c>
      <c r="BG153" s="283">
        <v>50</v>
      </c>
      <c r="BH153" s="283">
        <v>40</v>
      </c>
      <c r="BI153" s="283">
        <v>60</v>
      </c>
      <c r="BJ153" s="283">
        <v>6</v>
      </c>
      <c r="BK153" s="283">
        <v>5</v>
      </c>
      <c r="BL153" s="283">
        <v>10</v>
      </c>
      <c r="BM153" s="283">
        <v>13</v>
      </c>
      <c r="BN153" s="283">
        <v>8</v>
      </c>
      <c r="BO153" s="283" t="s">
        <v>3904</v>
      </c>
      <c r="BP153" s="283" t="s">
        <v>5001</v>
      </c>
      <c r="BQ153" s="283" t="s">
        <v>5004</v>
      </c>
    </row>
    <row r="154" spans="1:69">
      <c r="A154" s="283">
        <v>11024012</v>
      </c>
      <c r="B154" s="283" t="s">
        <v>4099</v>
      </c>
      <c r="C154" s="283">
        <v>5</v>
      </c>
      <c r="D154" s="283" t="s">
        <v>55</v>
      </c>
      <c r="E154" s="283" t="s">
        <v>3934</v>
      </c>
      <c r="F154" s="283" t="s">
        <v>3940</v>
      </c>
      <c r="G154" s="283" t="s">
        <v>3918</v>
      </c>
      <c r="H154" s="283">
        <v>58</v>
      </c>
      <c r="I154" s="283">
        <v>2</v>
      </c>
      <c r="J154" s="283">
        <v>4</v>
      </c>
      <c r="K154" s="283">
        <v>3</v>
      </c>
      <c r="L154" s="283">
        <v>20</v>
      </c>
      <c r="M154" s="283" t="s">
        <v>3941</v>
      </c>
      <c r="N154" s="283">
        <v>32.700000000000003</v>
      </c>
      <c r="O154" s="283">
        <v>24</v>
      </c>
      <c r="P154" s="283">
        <v>43</v>
      </c>
      <c r="Q154" s="283">
        <v>30</v>
      </c>
      <c r="R154" s="283">
        <v>0</v>
      </c>
      <c r="S154" s="283">
        <v>0</v>
      </c>
      <c r="T154" s="283">
        <v>36</v>
      </c>
      <c r="U154" s="283">
        <v>20</v>
      </c>
      <c r="V154" s="283">
        <v>53</v>
      </c>
      <c r="W154" s="283">
        <v>30</v>
      </c>
      <c r="X154" s="283">
        <v>42</v>
      </c>
      <c r="Y154" s="283">
        <v>93</v>
      </c>
      <c r="Z154" s="283">
        <v>37</v>
      </c>
      <c r="AA154" s="283">
        <v>79</v>
      </c>
      <c r="AB154" s="283">
        <v>25</v>
      </c>
      <c r="AC154" s="283">
        <v>55</v>
      </c>
      <c r="AD154" s="283">
        <v>0</v>
      </c>
      <c r="AE154" s="283">
        <v>0</v>
      </c>
      <c r="AF154" s="283">
        <v>2</v>
      </c>
      <c r="AG154" s="283">
        <v>2</v>
      </c>
      <c r="AH154" s="283">
        <v>2</v>
      </c>
      <c r="AI154" s="283">
        <v>2</v>
      </c>
      <c r="AJ154" s="283">
        <v>8</v>
      </c>
      <c r="AK154" s="283">
        <v>0</v>
      </c>
      <c r="AL154" s="283"/>
      <c r="AM154" s="283"/>
      <c r="AN154" s="283"/>
      <c r="AO154" s="283"/>
      <c r="AP154" s="283"/>
      <c r="AQ154" s="283"/>
      <c r="AR154" s="283">
        <v>4</v>
      </c>
      <c r="AS154" s="283" t="s">
        <v>3736</v>
      </c>
      <c r="AT154" s="283"/>
      <c r="AU154" s="283"/>
      <c r="AV154" s="283"/>
      <c r="AW154" s="283" t="s">
        <v>4793</v>
      </c>
      <c r="AX154" s="283"/>
      <c r="AY154" s="283">
        <v>40</v>
      </c>
      <c r="AZ154" s="283">
        <v>70</v>
      </c>
      <c r="BA154" s="283">
        <v>1.28</v>
      </c>
      <c r="BB154" s="283">
        <v>2.4</v>
      </c>
      <c r="BC154" s="283">
        <v>43</v>
      </c>
      <c r="BD154" s="283">
        <v>0</v>
      </c>
      <c r="BE154" s="283">
        <v>18</v>
      </c>
      <c r="BF154" s="283">
        <v>50</v>
      </c>
      <c r="BG154" s="283">
        <v>30</v>
      </c>
      <c r="BH154" s="283">
        <v>40</v>
      </c>
      <c r="BI154" s="283">
        <v>30</v>
      </c>
      <c r="BJ154" s="283">
        <v>0</v>
      </c>
      <c r="BK154" s="283">
        <v>0</v>
      </c>
      <c r="BL154" s="283">
        <v>5</v>
      </c>
      <c r="BM154" s="283">
        <v>1</v>
      </c>
      <c r="BN154" s="283">
        <v>2</v>
      </c>
      <c r="BO154" s="283" t="s">
        <v>3904</v>
      </c>
      <c r="BP154" s="283" t="s">
        <v>5001</v>
      </c>
      <c r="BQ154" s="283" t="s">
        <v>5004</v>
      </c>
    </row>
    <row r="155" spans="1:69">
      <c r="A155" s="283">
        <v>11024112</v>
      </c>
      <c r="B155" s="283" t="s">
        <v>914</v>
      </c>
      <c r="C155" s="283">
        <v>6</v>
      </c>
      <c r="D155" s="283" t="s">
        <v>55</v>
      </c>
      <c r="E155" s="283" t="s">
        <v>3934</v>
      </c>
      <c r="F155" s="283" t="s">
        <v>3940</v>
      </c>
      <c r="G155" s="283" t="s">
        <v>3918</v>
      </c>
      <c r="H155" s="283">
        <v>62</v>
      </c>
      <c r="I155" s="283">
        <v>2</v>
      </c>
      <c r="J155" s="283">
        <v>4</v>
      </c>
      <c r="K155" s="283">
        <v>4</v>
      </c>
      <c r="L155" s="283">
        <v>18</v>
      </c>
      <c r="M155" s="283" t="s">
        <v>3941</v>
      </c>
      <c r="N155" s="283">
        <v>33</v>
      </c>
      <c r="O155" s="283">
        <v>24</v>
      </c>
      <c r="P155" s="283">
        <v>48</v>
      </c>
      <c r="Q155" s="283">
        <v>30</v>
      </c>
      <c r="R155" s="283">
        <v>0</v>
      </c>
      <c r="S155" s="283">
        <v>0</v>
      </c>
      <c r="T155" s="283">
        <v>40</v>
      </c>
      <c r="U155" s="283">
        <v>20</v>
      </c>
      <c r="V155" s="283">
        <v>71</v>
      </c>
      <c r="W155" s="283">
        <v>30</v>
      </c>
      <c r="X155" s="283">
        <v>43</v>
      </c>
      <c r="Y155" s="283">
        <v>94</v>
      </c>
      <c r="Z155" s="283">
        <v>37</v>
      </c>
      <c r="AA155" s="283">
        <v>79</v>
      </c>
      <c r="AB155" s="283">
        <v>25</v>
      </c>
      <c r="AC155" s="283">
        <v>55</v>
      </c>
      <c r="AD155" s="283">
        <v>0</v>
      </c>
      <c r="AE155" s="283">
        <v>0</v>
      </c>
      <c r="AF155" s="283">
        <v>2</v>
      </c>
      <c r="AG155" s="283">
        <v>2</v>
      </c>
      <c r="AH155" s="283">
        <v>2</v>
      </c>
      <c r="AI155" s="283">
        <v>2</v>
      </c>
      <c r="AJ155" s="283">
        <v>8</v>
      </c>
      <c r="AK155" s="283">
        <v>0</v>
      </c>
      <c r="AL155" s="283"/>
      <c r="AM155" s="283"/>
      <c r="AN155" s="283"/>
      <c r="AO155" s="283"/>
      <c r="AP155" s="283"/>
      <c r="AQ155" s="283"/>
      <c r="AR155" s="283">
        <v>4</v>
      </c>
      <c r="AS155" s="283" t="s">
        <v>4103</v>
      </c>
      <c r="AT155" s="283"/>
      <c r="AU155" s="283"/>
      <c r="AV155" s="283"/>
      <c r="AW155" s="283" t="s">
        <v>4100</v>
      </c>
      <c r="AX155" s="283" t="s">
        <v>5664</v>
      </c>
      <c r="AY155" s="283">
        <v>45</v>
      </c>
      <c r="AZ155" s="283">
        <v>75</v>
      </c>
      <c r="BA155" s="283">
        <v>1.28</v>
      </c>
      <c r="BB155" s="283">
        <v>2.4</v>
      </c>
      <c r="BC155" s="283">
        <v>48</v>
      </c>
      <c r="BD155" s="283">
        <v>0</v>
      </c>
      <c r="BE155" s="283">
        <v>20</v>
      </c>
      <c r="BF155" s="283">
        <v>78</v>
      </c>
      <c r="BG155" s="283">
        <v>30</v>
      </c>
      <c r="BH155" s="283">
        <v>40</v>
      </c>
      <c r="BI155" s="283">
        <v>30</v>
      </c>
      <c r="BJ155" s="283">
        <v>0</v>
      </c>
      <c r="BK155" s="283">
        <v>0</v>
      </c>
      <c r="BL155" s="283">
        <v>5</v>
      </c>
      <c r="BM155" s="283">
        <v>1</v>
      </c>
      <c r="BN155" s="283">
        <v>2</v>
      </c>
      <c r="BO155" s="283" t="s">
        <v>3904</v>
      </c>
      <c r="BP155" s="283" t="s">
        <v>5001</v>
      </c>
      <c r="BQ155" s="283" t="s">
        <v>5004</v>
      </c>
    </row>
    <row r="156" spans="1:69">
      <c r="A156" s="283">
        <v>11024712</v>
      </c>
      <c r="B156" s="283" t="s">
        <v>1044</v>
      </c>
      <c r="C156" s="283">
        <v>4</v>
      </c>
      <c r="D156" s="283" t="s">
        <v>54</v>
      </c>
      <c r="E156" s="283" t="s">
        <v>3934</v>
      </c>
      <c r="F156" s="283" t="s">
        <v>3940</v>
      </c>
      <c r="G156" s="283" t="s">
        <v>3905</v>
      </c>
      <c r="H156" s="283">
        <v>38</v>
      </c>
      <c r="I156" s="283">
        <v>2</v>
      </c>
      <c r="J156" s="283">
        <v>2</v>
      </c>
      <c r="K156" s="283">
        <v>2</v>
      </c>
      <c r="L156" s="283">
        <v>16</v>
      </c>
      <c r="M156" s="283" t="s">
        <v>3941</v>
      </c>
      <c r="N156" s="283">
        <v>18</v>
      </c>
      <c r="O156" s="283">
        <v>18</v>
      </c>
      <c r="P156" s="283">
        <v>17</v>
      </c>
      <c r="Q156" s="283">
        <v>30</v>
      </c>
      <c r="R156" s="283">
        <v>20</v>
      </c>
      <c r="S156" s="283">
        <v>45</v>
      </c>
      <c r="T156" s="283">
        <v>13</v>
      </c>
      <c r="U156" s="283">
        <v>20</v>
      </c>
      <c r="V156" s="283">
        <v>27</v>
      </c>
      <c r="W156" s="283">
        <v>30</v>
      </c>
      <c r="X156" s="283">
        <v>37</v>
      </c>
      <c r="Y156" s="283">
        <v>91</v>
      </c>
      <c r="Z156" s="283">
        <v>25</v>
      </c>
      <c r="AA156" s="283">
        <v>59</v>
      </c>
      <c r="AB156" s="283">
        <v>16</v>
      </c>
      <c r="AC156" s="283">
        <v>36</v>
      </c>
      <c r="AD156" s="283">
        <v>30</v>
      </c>
      <c r="AE156" s="283">
        <v>80</v>
      </c>
      <c r="AF156" s="283">
        <v>2</v>
      </c>
      <c r="AG156" s="283">
        <v>2</v>
      </c>
      <c r="AH156" s="283">
        <v>2</v>
      </c>
      <c r="AI156" s="283"/>
      <c r="AJ156" s="283">
        <v>6</v>
      </c>
      <c r="AK156" s="283">
        <v>0</v>
      </c>
      <c r="AL156" s="283"/>
      <c r="AM156" s="283"/>
      <c r="AN156" s="283"/>
      <c r="AO156" s="283"/>
      <c r="AP156" s="283"/>
      <c r="AQ156" s="283"/>
      <c r="AR156" s="283">
        <v>3</v>
      </c>
      <c r="AS156" s="283" t="s">
        <v>4131</v>
      </c>
      <c r="AT156" s="283" t="s">
        <v>4108</v>
      </c>
      <c r="AU156" s="283"/>
      <c r="AV156" s="283"/>
      <c r="AW156" s="283" t="s">
        <v>4792</v>
      </c>
      <c r="AX156" s="283"/>
      <c r="AY156" s="283">
        <v>25</v>
      </c>
      <c r="AZ156" s="283">
        <v>20</v>
      </c>
      <c r="BA156" s="283">
        <v>0.8</v>
      </c>
      <c r="BB156" s="283">
        <v>1.5</v>
      </c>
      <c r="BC156" s="283">
        <v>9</v>
      </c>
      <c r="BD156" s="283">
        <v>23</v>
      </c>
      <c r="BE156" s="283">
        <v>7</v>
      </c>
      <c r="BF156" s="283">
        <v>14</v>
      </c>
      <c r="BG156" s="283">
        <v>10</v>
      </c>
      <c r="BH156" s="283">
        <v>16</v>
      </c>
      <c r="BI156" s="283">
        <v>10</v>
      </c>
      <c r="BJ156" s="283">
        <v>0</v>
      </c>
      <c r="BK156" s="283">
        <v>0</v>
      </c>
      <c r="BL156" s="283">
        <v>5</v>
      </c>
      <c r="BM156" s="283">
        <v>3</v>
      </c>
      <c r="BN156" s="283">
        <v>1</v>
      </c>
      <c r="BO156" s="283" t="s">
        <v>3904</v>
      </c>
      <c r="BP156" s="283" t="s">
        <v>5001</v>
      </c>
      <c r="BQ156" s="283" t="s">
        <v>5004</v>
      </c>
    </row>
    <row r="157" spans="1:69">
      <c r="A157" s="283">
        <v>11024812</v>
      </c>
      <c r="B157" s="283" t="s">
        <v>917</v>
      </c>
      <c r="C157" s="283">
        <v>6</v>
      </c>
      <c r="D157" s="283" t="s">
        <v>3641</v>
      </c>
      <c r="E157" s="283" t="s">
        <v>3934</v>
      </c>
      <c r="F157" s="283" t="s">
        <v>3940</v>
      </c>
      <c r="G157" s="283" t="s">
        <v>3905</v>
      </c>
      <c r="H157" s="283">
        <v>40</v>
      </c>
      <c r="I157" s="283">
        <v>0</v>
      </c>
      <c r="J157" s="283">
        <v>2</v>
      </c>
      <c r="K157" s="283">
        <v>4</v>
      </c>
      <c r="L157" s="283">
        <v>17</v>
      </c>
      <c r="M157" s="283" t="s">
        <v>3941</v>
      </c>
      <c r="N157" s="283">
        <v>34</v>
      </c>
      <c r="O157" s="283">
        <v>36</v>
      </c>
      <c r="P157" s="283">
        <v>22</v>
      </c>
      <c r="Q157" s="283">
        <v>30</v>
      </c>
      <c r="R157" s="283">
        <v>0</v>
      </c>
      <c r="S157" s="283">
        <v>0</v>
      </c>
      <c r="T157" s="283">
        <v>29</v>
      </c>
      <c r="U157" s="283">
        <v>25</v>
      </c>
      <c r="V157" s="283">
        <v>38</v>
      </c>
      <c r="W157" s="283">
        <v>30</v>
      </c>
      <c r="X157" s="283">
        <v>43</v>
      </c>
      <c r="Y157" s="283">
        <v>96</v>
      </c>
      <c r="Z157" s="283">
        <v>41</v>
      </c>
      <c r="AA157" s="283">
        <v>78</v>
      </c>
      <c r="AB157" s="283">
        <v>30</v>
      </c>
      <c r="AC157" s="283">
        <v>50</v>
      </c>
      <c r="AD157" s="283">
        <v>25</v>
      </c>
      <c r="AE157" s="283">
        <v>50</v>
      </c>
      <c r="AF157" s="283">
        <v>0</v>
      </c>
      <c r="AG157" s="283">
        <v>0</v>
      </c>
      <c r="AH157" s="283">
        <v>9</v>
      </c>
      <c r="AI157" s="283">
        <v>9</v>
      </c>
      <c r="AJ157" s="283">
        <v>18</v>
      </c>
      <c r="AK157" s="283">
        <v>0</v>
      </c>
      <c r="AL157" s="283"/>
      <c r="AM157" s="283"/>
      <c r="AN157" s="283"/>
      <c r="AO157" s="283"/>
      <c r="AP157" s="283"/>
      <c r="AQ157" s="283"/>
      <c r="AR157" s="283">
        <v>4</v>
      </c>
      <c r="AS157" s="283" t="s">
        <v>4035</v>
      </c>
      <c r="AT157" s="283" t="s">
        <v>4109</v>
      </c>
      <c r="AU157" s="283" t="s">
        <v>3931</v>
      </c>
      <c r="AV157" s="283" t="s">
        <v>4110</v>
      </c>
      <c r="AW157" s="283" t="s">
        <v>5897</v>
      </c>
      <c r="AX157" s="283"/>
      <c r="AY157" s="283">
        <v>40</v>
      </c>
      <c r="AZ157" s="283">
        <v>70</v>
      </c>
      <c r="BA157" s="283">
        <v>1.3</v>
      </c>
      <c r="BB157" s="283">
        <v>2.2999999999999998</v>
      </c>
      <c r="BC157" s="283">
        <v>22</v>
      </c>
      <c r="BD157" s="283">
        <v>0</v>
      </c>
      <c r="BE157" s="283">
        <v>15</v>
      </c>
      <c r="BF157" s="283">
        <v>40</v>
      </c>
      <c r="BG157" s="283">
        <v>50</v>
      </c>
      <c r="BH157" s="283">
        <v>60</v>
      </c>
      <c r="BI157" s="283">
        <v>60</v>
      </c>
      <c r="BJ157" s="283">
        <v>0</v>
      </c>
      <c r="BK157" s="283">
        <v>3</v>
      </c>
      <c r="BL157" s="283">
        <v>4</v>
      </c>
      <c r="BM157" s="283">
        <v>1</v>
      </c>
      <c r="BN157" s="283">
        <v>6</v>
      </c>
      <c r="BO157" s="283" t="s">
        <v>3904</v>
      </c>
      <c r="BP157" s="283" t="s">
        <v>5001</v>
      </c>
      <c r="BQ157" s="283" t="s">
        <v>5004</v>
      </c>
    </row>
    <row r="158" spans="1:69">
      <c r="A158" s="283">
        <v>11024912</v>
      </c>
      <c r="B158" s="283" t="s">
        <v>219</v>
      </c>
      <c r="C158" s="283">
        <v>4</v>
      </c>
      <c r="D158" s="283" t="s">
        <v>54</v>
      </c>
      <c r="E158" s="283" t="s">
        <v>3934</v>
      </c>
      <c r="F158" s="283" t="s">
        <v>3940</v>
      </c>
      <c r="G158" s="283" t="s">
        <v>3910</v>
      </c>
      <c r="H158" s="283">
        <v>50</v>
      </c>
      <c r="I158" s="283">
        <v>2</v>
      </c>
      <c r="J158" s="283">
        <v>2</v>
      </c>
      <c r="K158" s="283">
        <v>2</v>
      </c>
      <c r="L158" s="283">
        <v>20</v>
      </c>
      <c r="M158" s="283" t="s">
        <v>3941</v>
      </c>
      <c r="N158" s="283">
        <v>32</v>
      </c>
      <c r="O158" s="283">
        <v>18</v>
      </c>
      <c r="P158" s="283">
        <v>28</v>
      </c>
      <c r="Q158" s="283">
        <v>30</v>
      </c>
      <c r="R158" s="283">
        <v>25</v>
      </c>
      <c r="S158" s="283">
        <v>45</v>
      </c>
      <c r="T158" s="283">
        <v>24</v>
      </c>
      <c r="U158" s="283">
        <v>20</v>
      </c>
      <c r="V158" s="283">
        <v>38</v>
      </c>
      <c r="W158" s="283">
        <v>30</v>
      </c>
      <c r="X158" s="283">
        <v>37</v>
      </c>
      <c r="Y158" s="283">
        <v>91</v>
      </c>
      <c r="Z158" s="283">
        <v>39</v>
      </c>
      <c r="AA158" s="283">
        <v>74</v>
      </c>
      <c r="AB158" s="283">
        <v>11</v>
      </c>
      <c r="AC158" s="283">
        <v>31</v>
      </c>
      <c r="AD158" s="283">
        <v>32</v>
      </c>
      <c r="AE158" s="283">
        <v>82</v>
      </c>
      <c r="AF158" s="283">
        <v>2</v>
      </c>
      <c r="AG158" s="283">
        <v>2</v>
      </c>
      <c r="AH158" s="283">
        <v>2</v>
      </c>
      <c r="AI158" s="283"/>
      <c r="AJ158" s="283">
        <v>6</v>
      </c>
      <c r="AK158" s="283">
        <v>0</v>
      </c>
      <c r="AL158" s="283"/>
      <c r="AM158" s="283"/>
      <c r="AN158" s="283"/>
      <c r="AO158" s="283"/>
      <c r="AP158" s="283"/>
      <c r="AQ158" s="283"/>
      <c r="AR158" s="283">
        <v>3</v>
      </c>
      <c r="AS158" s="283" t="s">
        <v>3949</v>
      </c>
      <c r="AT158" s="283" t="s">
        <v>4466</v>
      </c>
      <c r="AU158" s="283"/>
      <c r="AV158" s="283"/>
      <c r="AW158" s="283" t="s">
        <v>4791</v>
      </c>
      <c r="AX158" s="283"/>
      <c r="AY158" s="283">
        <v>20</v>
      </c>
      <c r="AZ158" s="283">
        <v>25</v>
      </c>
      <c r="BA158" s="283">
        <v>0.8</v>
      </c>
      <c r="BB158" s="283">
        <v>1.65</v>
      </c>
      <c r="BC158" s="283">
        <v>14</v>
      </c>
      <c r="BD158" s="283">
        <v>25</v>
      </c>
      <c r="BE158" s="283">
        <v>14</v>
      </c>
      <c r="BF158" s="283">
        <v>21</v>
      </c>
      <c r="BG158" s="283">
        <v>10</v>
      </c>
      <c r="BH158" s="283">
        <v>16</v>
      </c>
      <c r="BI158" s="283">
        <v>10</v>
      </c>
      <c r="BJ158" s="283">
        <v>0</v>
      </c>
      <c r="BK158" s="283">
        <v>20</v>
      </c>
      <c r="BL158" s="283">
        <v>2</v>
      </c>
      <c r="BM158" s="283">
        <v>23</v>
      </c>
      <c r="BN158" s="283">
        <v>10</v>
      </c>
      <c r="BO158" s="283" t="s">
        <v>3904</v>
      </c>
      <c r="BP158" s="283" t="s">
        <v>5001</v>
      </c>
      <c r="BQ158" s="283" t="s">
        <v>5004</v>
      </c>
    </row>
    <row r="159" spans="1:69">
      <c r="A159" s="283">
        <v>11026511</v>
      </c>
      <c r="B159" s="283" t="s">
        <v>692</v>
      </c>
      <c r="C159" s="283">
        <v>5</v>
      </c>
      <c r="D159" s="283" t="s">
        <v>53</v>
      </c>
      <c r="E159" s="283" t="s">
        <v>3957</v>
      </c>
      <c r="F159" s="283" t="s">
        <v>3940</v>
      </c>
      <c r="G159" s="283" t="s">
        <v>3905</v>
      </c>
      <c r="H159" s="283">
        <v>31</v>
      </c>
      <c r="I159" s="283">
        <v>1</v>
      </c>
      <c r="J159" s="283">
        <v>2</v>
      </c>
      <c r="K159" s="283">
        <v>3</v>
      </c>
      <c r="L159" s="283">
        <v>10</v>
      </c>
      <c r="M159" s="283" t="s">
        <v>3930</v>
      </c>
      <c r="N159" s="283">
        <v>34</v>
      </c>
      <c r="O159" s="283">
        <v>12</v>
      </c>
      <c r="P159" s="283">
        <v>13</v>
      </c>
      <c r="Q159" s="283">
        <v>25</v>
      </c>
      <c r="R159" s="283">
        <v>42</v>
      </c>
      <c r="S159" s="283">
        <v>55</v>
      </c>
      <c r="T159" s="283">
        <v>13</v>
      </c>
      <c r="U159" s="283">
        <v>25</v>
      </c>
      <c r="V159" s="283">
        <v>18</v>
      </c>
      <c r="W159" s="283">
        <v>30</v>
      </c>
      <c r="X159" s="283">
        <v>34</v>
      </c>
      <c r="Y159" s="283">
        <v>89</v>
      </c>
      <c r="Z159" s="283">
        <v>50</v>
      </c>
      <c r="AA159" s="283">
        <v>90</v>
      </c>
      <c r="AB159" s="283">
        <v>6</v>
      </c>
      <c r="AC159" s="283">
        <v>36</v>
      </c>
      <c r="AD159" s="283">
        <v>28</v>
      </c>
      <c r="AE159" s="283">
        <v>68</v>
      </c>
      <c r="AF159" s="283">
        <v>0</v>
      </c>
      <c r="AG159" s="283"/>
      <c r="AH159" s="283"/>
      <c r="AI159" s="283"/>
      <c r="AJ159" s="283">
        <v>0</v>
      </c>
      <c r="AK159" s="283">
        <v>0</v>
      </c>
      <c r="AL159" s="283"/>
      <c r="AM159" s="283"/>
      <c r="AN159" s="283"/>
      <c r="AO159" s="283"/>
      <c r="AP159" s="283"/>
      <c r="AQ159" s="283"/>
      <c r="AR159" s="283">
        <v>3</v>
      </c>
      <c r="AS159" s="283" t="s">
        <v>4452</v>
      </c>
      <c r="AT159" s="283" t="s">
        <v>4131</v>
      </c>
      <c r="AU159" s="283"/>
      <c r="AV159" s="283"/>
      <c r="AW159" s="283" t="s">
        <v>4790</v>
      </c>
      <c r="AX159" s="283"/>
      <c r="AY159" s="283">
        <v>15</v>
      </c>
      <c r="AZ159" s="283">
        <v>20</v>
      </c>
      <c r="BA159" s="283">
        <v>0.48</v>
      </c>
      <c r="BB159" s="283">
        <v>0.9</v>
      </c>
      <c r="BC159" s="283">
        <v>0</v>
      </c>
      <c r="BD159" s="283">
        <v>46</v>
      </c>
      <c r="BE159" s="283">
        <v>13</v>
      </c>
      <c r="BF159" s="283">
        <v>0</v>
      </c>
      <c r="BG159" s="283">
        <v>4</v>
      </c>
      <c r="BH159" s="283">
        <v>8</v>
      </c>
      <c r="BI159" s="283">
        <v>6</v>
      </c>
      <c r="BJ159" s="283">
        <v>0</v>
      </c>
      <c r="BK159" s="283">
        <v>3</v>
      </c>
      <c r="BL159" s="283">
        <v>6</v>
      </c>
      <c r="BM159" s="283">
        <v>3</v>
      </c>
      <c r="BN159" s="283">
        <v>1</v>
      </c>
      <c r="BO159" s="283" t="s">
        <v>3904</v>
      </c>
      <c r="BP159" s="283" t="s">
        <v>5001</v>
      </c>
      <c r="BQ159" s="283" t="s">
        <v>5004</v>
      </c>
    </row>
    <row r="160" spans="1:69">
      <c r="A160" s="283">
        <v>11026911</v>
      </c>
      <c r="B160" s="283" t="s">
        <v>245</v>
      </c>
      <c r="C160" s="283">
        <v>3</v>
      </c>
      <c r="D160" s="283" t="s">
        <v>53</v>
      </c>
      <c r="E160" s="283" t="s">
        <v>3957</v>
      </c>
      <c r="F160" s="283" t="s">
        <v>3940</v>
      </c>
      <c r="G160" s="283" t="s">
        <v>3910</v>
      </c>
      <c r="H160" s="283">
        <v>39</v>
      </c>
      <c r="I160" s="283">
        <v>1</v>
      </c>
      <c r="J160" s="283">
        <v>4</v>
      </c>
      <c r="K160" s="283">
        <v>6</v>
      </c>
      <c r="L160" s="283">
        <v>10</v>
      </c>
      <c r="M160" s="283" t="s">
        <v>3930</v>
      </c>
      <c r="N160" s="283">
        <v>38.5</v>
      </c>
      <c r="O160" s="283">
        <v>12</v>
      </c>
      <c r="P160" s="283">
        <v>13</v>
      </c>
      <c r="Q160" s="283">
        <v>25</v>
      </c>
      <c r="R160" s="283">
        <v>25</v>
      </c>
      <c r="S160" s="283">
        <v>55</v>
      </c>
      <c r="T160" s="283">
        <v>15</v>
      </c>
      <c r="U160" s="283">
        <v>25</v>
      </c>
      <c r="V160" s="283">
        <v>18</v>
      </c>
      <c r="W160" s="283">
        <v>30</v>
      </c>
      <c r="X160" s="283">
        <v>32</v>
      </c>
      <c r="Y160" s="283">
        <v>87</v>
      </c>
      <c r="Z160" s="283">
        <v>48</v>
      </c>
      <c r="AA160" s="283">
        <v>88</v>
      </c>
      <c r="AB160" s="283">
        <v>8</v>
      </c>
      <c r="AC160" s="283">
        <v>33</v>
      </c>
      <c r="AD160" s="283">
        <v>22</v>
      </c>
      <c r="AE160" s="283">
        <v>62</v>
      </c>
      <c r="AF160" s="283">
        <v>0</v>
      </c>
      <c r="AG160" s="283"/>
      <c r="AH160" s="283"/>
      <c r="AI160" s="283"/>
      <c r="AJ160" s="283">
        <v>0</v>
      </c>
      <c r="AK160" s="283">
        <v>0</v>
      </c>
      <c r="AL160" s="283"/>
      <c r="AM160" s="283"/>
      <c r="AN160" s="283"/>
      <c r="AO160" s="283"/>
      <c r="AP160" s="283"/>
      <c r="AQ160" s="283"/>
      <c r="AR160" s="283">
        <v>3</v>
      </c>
      <c r="AS160" s="283" t="s">
        <v>4420</v>
      </c>
      <c r="AT160" s="283"/>
      <c r="AU160" s="283"/>
      <c r="AV160" s="283"/>
      <c r="AW160" s="283" t="s">
        <v>5665</v>
      </c>
      <c r="AX160" s="283"/>
      <c r="AY160" s="283">
        <v>10</v>
      </c>
      <c r="AZ160" s="283">
        <v>20</v>
      </c>
      <c r="BA160" s="283">
        <v>0.48</v>
      </c>
      <c r="BB160" s="283">
        <v>0.99</v>
      </c>
      <c r="BC160" s="283">
        <v>0</v>
      </c>
      <c r="BD160" s="283">
        <v>25</v>
      </c>
      <c r="BE160" s="283">
        <v>17</v>
      </c>
      <c r="BF160" s="283">
        <v>0</v>
      </c>
      <c r="BG160" s="283">
        <v>4</v>
      </c>
      <c r="BH160" s="283">
        <v>8</v>
      </c>
      <c r="BI160" s="283">
        <v>6</v>
      </c>
      <c r="BJ160" s="283">
        <v>0</v>
      </c>
      <c r="BK160" s="283">
        <v>2</v>
      </c>
      <c r="BL160" s="283">
        <v>6</v>
      </c>
      <c r="BM160" s="283">
        <v>2</v>
      </c>
      <c r="BN160" s="283">
        <v>2</v>
      </c>
      <c r="BO160" s="283" t="s">
        <v>3904</v>
      </c>
      <c r="BP160" s="283" t="s">
        <v>5001</v>
      </c>
      <c r="BQ160" s="283" t="s">
        <v>5004</v>
      </c>
    </row>
    <row r="161" spans="1:69">
      <c r="A161" s="283">
        <v>11027011</v>
      </c>
      <c r="B161" s="283" t="s">
        <v>246</v>
      </c>
      <c r="C161" s="283">
        <v>3</v>
      </c>
      <c r="D161" s="283" t="s">
        <v>53</v>
      </c>
      <c r="E161" s="283" t="s">
        <v>3957</v>
      </c>
      <c r="F161" s="283" t="s">
        <v>3940</v>
      </c>
      <c r="G161" s="283" t="s">
        <v>3910</v>
      </c>
      <c r="H161" s="283">
        <v>39</v>
      </c>
      <c r="I161" s="283">
        <v>1</v>
      </c>
      <c r="J161" s="283">
        <v>2</v>
      </c>
      <c r="K161" s="283">
        <v>2</v>
      </c>
      <c r="L161" s="283">
        <v>10</v>
      </c>
      <c r="M161" s="283" t="s">
        <v>3930</v>
      </c>
      <c r="N161" s="283">
        <v>38.5</v>
      </c>
      <c r="O161" s="283">
        <v>12</v>
      </c>
      <c r="P161" s="283">
        <v>13</v>
      </c>
      <c r="Q161" s="283">
        <v>25</v>
      </c>
      <c r="R161" s="283">
        <v>25</v>
      </c>
      <c r="S161" s="283">
        <v>55</v>
      </c>
      <c r="T161" s="283">
        <v>15</v>
      </c>
      <c r="U161" s="283">
        <v>25</v>
      </c>
      <c r="V161" s="283">
        <v>18</v>
      </c>
      <c r="W161" s="283">
        <v>30</v>
      </c>
      <c r="X161" s="283">
        <v>32</v>
      </c>
      <c r="Y161" s="283">
        <v>87</v>
      </c>
      <c r="Z161" s="283">
        <v>48</v>
      </c>
      <c r="AA161" s="283">
        <v>88</v>
      </c>
      <c r="AB161" s="283">
        <v>10</v>
      </c>
      <c r="AC161" s="283">
        <v>35</v>
      </c>
      <c r="AD161" s="283">
        <v>22</v>
      </c>
      <c r="AE161" s="283">
        <v>62</v>
      </c>
      <c r="AF161" s="283">
        <v>0</v>
      </c>
      <c r="AG161" s="283"/>
      <c r="AH161" s="283"/>
      <c r="AI161" s="283"/>
      <c r="AJ161" s="283">
        <v>0</v>
      </c>
      <c r="AK161" s="283">
        <v>0</v>
      </c>
      <c r="AL161" s="283"/>
      <c r="AM161" s="283"/>
      <c r="AN161" s="283"/>
      <c r="AO161" s="283"/>
      <c r="AP161" s="283"/>
      <c r="AQ161" s="283"/>
      <c r="AR161" s="283">
        <v>3</v>
      </c>
      <c r="AS161" s="283" t="s">
        <v>4420</v>
      </c>
      <c r="AT161" s="283"/>
      <c r="AU161" s="283"/>
      <c r="AV161" s="283"/>
      <c r="AW161" s="283" t="s">
        <v>4789</v>
      </c>
      <c r="AX161" s="283"/>
      <c r="AY161" s="283">
        <v>10</v>
      </c>
      <c r="AZ161" s="283">
        <v>20</v>
      </c>
      <c r="BA161" s="283">
        <v>0.48</v>
      </c>
      <c r="BB161" s="283">
        <v>0.99</v>
      </c>
      <c r="BC161" s="283">
        <v>0</v>
      </c>
      <c r="BD161" s="283">
        <v>25</v>
      </c>
      <c r="BE161" s="283">
        <v>17</v>
      </c>
      <c r="BF161" s="283">
        <v>0</v>
      </c>
      <c r="BG161" s="283">
        <v>4</v>
      </c>
      <c r="BH161" s="283">
        <v>8</v>
      </c>
      <c r="BI161" s="283">
        <v>6</v>
      </c>
      <c r="BJ161" s="283">
        <v>0</v>
      </c>
      <c r="BK161" s="283">
        <v>2</v>
      </c>
      <c r="BL161" s="283">
        <v>6</v>
      </c>
      <c r="BM161" s="283">
        <v>2</v>
      </c>
      <c r="BN161" s="283">
        <v>2</v>
      </c>
      <c r="BO161" s="283" t="s">
        <v>3904</v>
      </c>
      <c r="BP161" s="283" t="s">
        <v>5001</v>
      </c>
      <c r="BQ161" s="283" t="s">
        <v>5004</v>
      </c>
    </row>
    <row r="162" spans="1:69">
      <c r="A162" s="283">
        <v>11027811</v>
      </c>
      <c r="B162" s="283" t="s">
        <v>888</v>
      </c>
      <c r="C162" s="283">
        <v>5</v>
      </c>
      <c r="D162" s="283" t="s">
        <v>53</v>
      </c>
      <c r="E162" s="283" t="s">
        <v>3957</v>
      </c>
      <c r="F162" s="283" t="s">
        <v>3940</v>
      </c>
      <c r="G162" s="283" t="s">
        <v>3918</v>
      </c>
      <c r="H162" s="283">
        <v>32</v>
      </c>
      <c r="I162" s="283">
        <v>0</v>
      </c>
      <c r="J162" s="283">
        <v>2</v>
      </c>
      <c r="K162" s="283">
        <v>3</v>
      </c>
      <c r="L162" s="283">
        <v>18</v>
      </c>
      <c r="M162" s="283" t="s">
        <v>3930</v>
      </c>
      <c r="N162" s="283">
        <v>37</v>
      </c>
      <c r="O162" s="283">
        <v>12</v>
      </c>
      <c r="P162" s="283">
        <v>18</v>
      </c>
      <c r="Q162" s="283">
        <v>25</v>
      </c>
      <c r="R162" s="283">
        <v>32</v>
      </c>
      <c r="S162" s="283">
        <v>55</v>
      </c>
      <c r="T162" s="283">
        <v>14</v>
      </c>
      <c r="U162" s="283">
        <v>25</v>
      </c>
      <c r="V162" s="283">
        <v>40</v>
      </c>
      <c r="W162" s="283">
        <v>30</v>
      </c>
      <c r="X162" s="283">
        <v>34</v>
      </c>
      <c r="Y162" s="283">
        <v>89</v>
      </c>
      <c r="Z162" s="283">
        <v>47</v>
      </c>
      <c r="AA162" s="283">
        <v>87</v>
      </c>
      <c r="AB162" s="283">
        <v>10</v>
      </c>
      <c r="AC162" s="283">
        <v>35</v>
      </c>
      <c r="AD162" s="283">
        <v>40</v>
      </c>
      <c r="AE162" s="283">
        <v>80</v>
      </c>
      <c r="AF162" s="283">
        <v>0</v>
      </c>
      <c r="AG162" s="283"/>
      <c r="AH162" s="283"/>
      <c r="AI162" s="283"/>
      <c r="AJ162" s="283">
        <v>0</v>
      </c>
      <c r="AK162" s="283">
        <v>0</v>
      </c>
      <c r="AL162" s="283"/>
      <c r="AM162" s="283"/>
      <c r="AN162" s="283"/>
      <c r="AO162" s="283"/>
      <c r="AP162" s="283"/>
      <c r="AQ162" s="283"/>
      <c r="AR162" s="283">
        <v>3</v>
      </c>
      <c r="AS162" s="283" t="s">
        <v>4431</v>
      </c>
      <c r="AT162" s="283" t="s">
        <v>4199</v>
      </c>
      <c r="AU162" s="283" t="s">
        <v>753</v>
      </c>
      <c r="AV162" s="283"/>
      <c r="AW162" s="283" t="s">
        <v>4788</v>
      </c>
      <c r="AX162" s="283" t="s">
        <v>4167</v>
      </c>
      <c r="AY162" s="283">
        <v>15</v>
      </c>
      <c r="AZ162" s="283">
        <v>25</v>
      </c>
      <c r="BA162" s="283">
        <v>0.48</v>
      </c>
      <c r="BB162" s="283">
        <v>0.9</v>
      </c>
      <c r="BC162" s="283">
        <v>0</v>
      </c>
      <c r="BD162" s="283">
        <v>32</v>
      </c>
      <c r="BE162" s="283">
        <v>14</v>
      </c>
      <c r="BF162" s="283">
        <v>9</v>
      </c>
      <c r="BG162" s="283">
        <v>4</v>
      </c>
      <c r="BH162" s="283">
        <v>8</v>
      </c>
      <c r="BI162" s="283">
        <v>6</v>
      </c>
      <c r="BJ162" s="283">
        <v>0</v>
      </c>
      <c r="BK162" s="283">
        <v>9</v>
      </c>
      <c r="BL162" s="283">
        <v>10</v>
      </c>
      <c r="BM162" s="283">
        <v>29</v>
      </c>
      <c r="BN162" s="283">
        <v>27</v>
      </c>
      <c r="BO162" s="283" t="s">
        <v>3904</v>
      </c>
      <c r="BP162" s="283" t="s">
        <v>5001</v>
      </c>
      <c r="BQ162" s="283" t="s">
        <v>5004</v>
      </c>
    </row>
    <row r="163" spans="1:69">
      <c r="A163" s="283">
        <v>11027911</v>
      </c>
      <c r="B163" s="283" t="s">
        <v>4132</v>
      </c>
      <c r="C163" s="283">
        <v>5</v>
      </c>
      <c r="D163" s="283" t="s">
        <v>53</v>
      </c>
      <c r="E163" s="283" t="s">
        <v>3957</v>
      </c>
      <c r="F163" s="283" t="s">
        <v>3940</v>
      </c>
      <c r="G163" s="283" t="s">
        <v>3918</v>
      </c>
      <c r="H163" s="283">
        <v>28</v>
      </c>
      <c r="I163" s="283">
        <v>0</v>
      </c>
      <c r="J163" s="283">
        <v>3</v>
      </c>
      <c r="K163" s="283">
        <v>4</v>
      </c>
      <c r="L163" s="283">
        <v>18</v>
      </c>
      <c r="M163" s="283" t="s">
        <v>3930</v>
      </c>
      <c r="N163" s="283">
        <v>28.7</v>
      </c>
      <c r="O163" s="283">
        <v>12</v>
      </c>
      <c r="P163" s="283">
        <v>12</v>
      </c>
      <c r="Q163" s="283">
        <v>30</v>
      </c>
      <c r="R163" s="283">
        <v>28</v>
      </c>
      <c r="S163" s="283">
        <v>55</v>
      </c>
      <c r="T163" s="283">
        <v>12</v>
      </c>
      <c r="U163" s="283">
        <v>25</v>
      </c>
      <c r="V163" s="283">
        <v>35</v>
      </c>
      <c r="W163" s="283">
        <v>30</v>
      </c>
      <c r="X163" s="283">
        <v>34</v>
      </c>
      <c r="Y163" s="283">
        <v>89</v>
      </c>
      <c r="Z163" s="283">
        <v>44</v>
      </c>
      <c r="AA163" s="283">
        <v>84</v>
      </c>
      <c r="AB163" s="283">
        <v>9</v>
      </c>
      <c r="AC163" s="283">
        <v>34</v>
      </c>
      <c r="AD163" s="283">
        <v>40</v>
      </c>
      <c r="AE163" s="283">
        <v>80</v>
      </c>
      <c r="AF163" s="283">
        <v>0</v>
      </c>
      <c r="AG163" s="283"/>
      <c r="AH163" s="283"/>
      <c r="AI163" s="283"/>
      <c r="AJ163" s="283">
        <v>0</v>
      </c>
      <c r="AK163" s="283">
        <v>0</v>
      </c>
      <c r="AL163" s="283"/>
      <c r="AM163" s="283"/>
      <c r="AN163" s="283"/>
      <c r="AO163" s="283"/>
      <c r="AP163" s="283"/>
      <c r="AQ163" s="283"/>
      <c r="AR163" s="283">
        <v>3</v>
      </c>
      <c r="AS163" s="283" t="s">
        <v>753</v>
      </c>
      <c r="AT163" s="283"/>
      <c r="AU163" s="283"/>
      <c r="AV163" s="283"/>
      <c r="AW163" s="283" t="s">
        <v>4787</v>
      </c>
      <c r="AX163" s="283" t="s">
        <v>4167</v>
      </c>
      <c r="AY163" s="283">
        <v>15</v>
      </c>
      <c r="AZ163" s="283">
        <v>25</v>
      </c>
      <c r="BA163" s="283">
        <v>0.45</v>
      </c>
      <c r="BB163" s="283">
        <v>0.8</v>
      </c>
      <c r="BC163" s="283">
        <v>0</v>
      </c>
      <c r="BD163" s="283">
        <v>28</v>
      </c>
      <c r="BE163" s="283">
        <v>12</v>
      </c>
      <c r="BF163" s="283">
        <v>5</v>
      </c>
      <c r="BG163" s="283">
        <v>4</v>
      </c>
      <c r="BH163" s="283">
        <v>8</v>
      </c>
      <c r="BI163" s="283">
        <v>6</v>
      </c>
      <c r="BJ163" s="283">
        <v>0</v>
      </c>
      <c r="BK163" s="283">
        <v>0</v>
      </c>
      <c r="BL163" s="283">
        <v>0</v>
      </c>
      <c r="BM163" s="283">
        <v>25</v>
      </c>
      <c r="BN163" s="283">
        <v>25</v>
      </c>
      <c r="BO163" s="283" t="s">
        <v>3904</v>
      </c>
      <c r="BP163" s="283" t="s">
        <v>5001</v>
      </c>
      <c r="BQ163" s="283" t="s">
        <v>5004</v>
      </c>
    </row>
    <row r="164" spans="1:69">
      <c r="A164" s="283">
        <v>11028011</v>
      </c>
      <c r="B164" s="283" t="s">
        <v>890</v>
      </c>
      <c r="C164" s="283">
        <v>5</v>
      </c>
      <c r="D164" s="283" t="s">
        <v>53</v>
      </c>
      <c r="E164" s="283" t="s">
        <v>3957</v>
      </c>
      <c r="F164" s="283" t="s">
        <v>3940</v>
      </c>
      <c r="G164" s="283" t="s">
        <v>3918</v>
      </c>
      <c r="H164" s="283">
        <v>32</v>
      </c>
      <c r="I164" s="283">
        <v>0</v>
      </c>
      <c r="J164" s="283">
        <v>3</v>
      </c>
      <c r="K164" s="283">
        <v>3</v>
      </c>
      <c r="L164" s="283">
        <v>18</v>
      </c>
      <c r="M164" s="283" t="s">
        <v>3930</v>
      </c>
      <c r="N164" s="283">
        <v>37</v>
      </c>
      <c r="O164" s="283">
        <v>12</v>
      </c>
      <c r="P164" s="283">
        <v>20</v>
      </c>
      <c r="Q164" s="283">
        <v>25</v>
      </c>
      <c r="R164" s="283">
        <v>35</v>
      </c>
      <c r="S164" s="283">
        <v>55</v>
      </c>
      <c r="T164" s="283">
        <v>16</v>
      </c>
      <c r="U164" s="283">
        <v>25</v>
      </c>
      <c r="V164" s="283">
        <v>42</v>
      </c>
      <c r="W164" s="283">
        <v>30</v>
      </c>
      <c r="X164" s="283">
        <v>34</v>
      </c>
      <c r="Y164" s="283">
        <v>89</v>
      </c>
      <c r="Z164" s="283">
        <v>47</v>
      </c>
      <c r="AA164" s="283">
        <v>87</v>
      </c>
      <c r="AB164" s="283">
        <v>10</v>
      </c>
      <c r="AC164" s="283">
        <v>35</v>
      </c>
      <c r="AD164" s="283">
        <v>40</v>
      </c>
      <c r="AE164" s="283">
        <v>80</v>
      </c>
      <c r="AF164" s="283">
        <v>0</v>
      </c>
      <c r="AG164" s="283"/>
      <c r="AH164" s="283"/>
      <c r="AI164" s="283"/>
      <c r="AJ164" s="283">
        <v>0</v>
      </c>
      <c r="AK164" s="283">
        <v>0</v>
      </c>
      <c r="AL164" s="283"/>
      <c r="AM164" s="283"/>
      <c r="AN164" s="283"/>
      <c r="AO164" s="283"/>
      <c r="AP164" s="283"/>
      <c r="AQ164" s="283"/>
      <c r="AR164" s="283">
        <v>3</v>
      </c>
      <c r="AS164" s="283" t="s">
        <v>4199</v>
      </c>
      <c r="AT164" s="283" t="s">
        <v>4431</v>
      </c>
      <c r="AU164" s="283" t="s">
        <v>753</v>
      </c>
      <c r="AV164" s="283"/>
      <c r="AW164" s="283" t="s">
        <v>4786</v>
      </c>
      <c r="AX164" s="283" t="s">
        <v>4167</v>
      </c>
      <c r="AY164" s="283">
        <v>15</v>
      </c>
      <c r="AZ164" s="283">
        <v>25</v>
      </c>
      <c r="BA164" s="283">
        <v>0.48</v>
      </c>
      <c r="BB164" s="283">
        <v>0.9</v>
      </c>
      <c r="BC164" s="283">
        <v>0</v>
      </c>
      <c r="BD164" s="283">
        <v>35</v>
      </c>
      <c r="BE164" s="283">
        <v>16</v>
      </c>
      <c r="BF164" s="283">
        <v>12</v>
      </c>
      <c r="BG164" s="283">
        <v>4</v>
      </c>
      <c r="BH164" s="283">
        <v>8</v>
      </c>
      <c r="BI164" s="283">
        <v>6</v>
      </c>
      <c r="BJ164" s="283">
        <v>0</v>
      </c>
      <c r="BK164" s="283">
        <v>9</v>
      </c>
      <c r="BL164" s="283">
        <v>10</v>
      </c>
      <c r="BM164" s="283">
        <v>29</v>
      </c>
      <c r="BN164" s="283">
        <v>27</v>
      </c>
      <c r="BO164" s="283" t="s">
        <v>3904</v>
      </c>
      <c r="BP164" s="283" t="s">
        <v>5001</v>
      </c>
      <c r="BQ164" s="283" t="s">
        <v>5004</v>
      </c>
    </row>
    <row r="165" spans="1:69">
      <c r="A165" s="283">
        <v>11028911</v>
      </c>
      <c r="B165" s="283" t="s">
        <v>1045</v>
      </c>
      <c r="C165" s="283">
        <v>5</v>
      </c>
      <c r="D165" s="283" t="s">
        <v>58</v>
      </c>
      <c r="E165" s="283" t="s">
        <v>3957</v>
      </c>
      <c r="F165" s="283" t="s">
        <v>4056</v>
      </c>
      <c r="G165" s="283" t="s">
        <v>3910</v>
      </c>
      <c r="H165" s="283">
        <v>15</v>
      </c>
      <c r="I165" s="283">
        <v>1</v>
      </c>
      <c r="J165" s="283">
        <v>7</v>
      </c>
      <c r="K165" s="283">
        <v>6</v>
      </c>
      <c r="L165" s="283">
        <v>18</v>
      </c>
      <c r="M165" s="283" t="s">
        <v>3930</v>
      </c>
      <c r="N165" s="283">
        <v>18</v>
      </c>
      <c r="O165" s="283">
        <v>15</v>
      </c>
      <c r="P165" s="283">
        <v>5</v>
      </c>
      <c r="Q165" s="283">
        <v>20</v>
      </c>
      <c r="R165" s="283">
        <v>28</v>
      </c>
      <c r="S165" s="283">
        <v>50</v>
      </c>
      <c r="T165" s="283">
        <v>15</v>
      </c>
      <c r="U165" s="283">
        <v>15</v>
      </c>
      <c r="V165" s="283">
        <v>0</v>
      </c>
      <c r="W165" s="283">
        <v>0</v>
      </c>
      <c r="X165" s="283">
        <v>33</v>
      </c>
      <c r="Y165" s="283">
        <v>96</v>
      </c>
      <c r="Z165" s="283">
        <v>18</v>
      </c>
      <c r="AA165" s="283">
        <v>43</v>
      </c>
      <c r="AB165" s="283">
        <v>16</v>
      </c>
      <c r="AC165" s="283">
        <v>46</v>
      </c>
      <c r="AD165" s="283">
        <v>0</v>
      </c>
      <c r="AE165" s="283">
        <v>0</v>
      </c>
      <c r="AF165" s="283">
        <v>0</v>
      </c>
      <c r="AG165" s="283"/>
      <c r="AH165" s="283"/>
      <c r="AI165" s="283"/>
      <c r="AJ165" s="283">
        <v>0</v>
      </c>
      <c r="AK165" s="283">
        <v>0</v>
      </c>
      <c r="AL165" s="283"/>
      <c r="AM165" s="283"/>
      <c r="AN165" s="283"/>
      <c r="AO165" s="283"/>
      <c r="AP165" s="283"/>
      <c r="AQ165" s="283"/>
      <c r="AR165" s="283">
        <v>3</v>
      </c>
      <c r="AS165" s="283" t="s">
        <v>3727</v>
      </c>
      <c r="AT165" s="283"/>
      <c r="AU165" s="283"/>
      <c r="AV165" s="283"/>
      <c r="AW165" s="283" t="s">
        <v>4785</v>
      </c>
      <c r="AX165" s="283"/>
      <c r="AY165" s="283">
        <v>15</v>
      </c>
      <c r="AZ165" s="283">
        <v>20</v>
      </c>
      <c r="BA165" s="283">
        <v>0.6</v>
      </c>
      <c r="BB165" s="283">
        <v>0.5</v>
      </c>
      <c r="BC165" s="283">
        <v>0</v>
      </c>
      <c r="BD165" s="283">
        <v>28</v>
      </c>
      <c r="BE165" s="283">
        <v>17</v>
      </c>
      <c r="BF165" s="283">
        <v>0</v>
      </c>
      <c r="BG165" s="283">
        <v>10</v>
      </c>
      <c r="BH165" s="283">
        <v>10</v>
      </c>
      <c r="BI165" s="283">
        <v>20</v>
      </c>
      <c r="BJ165" s="283">
        <v>0</v>
      </c>
      <c r="BK165" s="283">
        <v>4</v>
      </c>
      <c r="BL165" s="283">
        <v>5</v>
      </c>
      <c r="BM165" s="283">
        <v>4</v>
      </c>
      <c r="BN165" s="283">
        <v>0</v>
      </c>
      <c r="BO165" s="283" t="s">
        <v>3904</v>
      </c>
      <c r="BP165" s="283" t="s">
        <v>5001</v>
      </c>
      <c r="BQ165" s="283" t="s">
        <v>5004</v>
      </c>
    </row>
    <row r="166" spans="1:69">
      <c r="A166" s="283">
        <v>11030111</v>
      </c>
      <c r="B166" s="283" t="s">
        <v>247</v>
      </c>
      <c r="C166" s="283">
        <v>5</v>
      </c>
      <c r="D166" s="283" t="s">
        <v>53</v>
      </c>
      <c r="E166" s="283" t="s">
        <v>3957</v>
      </c>
      <c r="F166" s="283" t="s">
        <v>3940</v>
      </c>
      <c r="G166" s="283" t="s">
        <v>3918</v>
      </c>
      <c r="H166" s="283">
        <v>32</v>
      </c>
      <c r="I166" s="283">
        <v>0</v>
      </c>
      <c r="J166" s="283">
        <v>2</v>
      </c>
      <c r="K166" s="283">
        <v>3</v>
      </c>
      <c r="L166" s="283">
        <v>10</v>
      </c>
      <c r="M166" s="283" t="s">
        <v>3930</v>
      </c>
      <c r="N166" s="283">
        <v>37</v>
      </c>
      <c r="O166" s="283">
        <v>12</v>
      </c>
      <c r="P166" s="283">
        <v>15</v>
      </c>
      <c r="Q166" s="283">
        <v>25</v>
      </c>
      <c r="R166" s="283">
        <v>32</v>
      </c>
      <c r="S166" s="283">
        <v>55</v>
      </c>
      <c r="T166" s="283">
        <v>14</v>
      </c>
      <c r="U166" s="283">
        <v>25</v>
      </c>
      <c r="V166" s="283">
        <v>32</v>
      </c>
      <c r="W166" s="283">
        <v>30</v>
      </c>
      <c r="X166" s="283">
        <v>34</v>
      </c>
      <c r="Y166" s="283">
        <v>89</v>
      </c>
      <c r="Z166" s="283">
        <v>46</v>
      </c>
      <c r="AA166" s="283">
        <v>86</v>
      </c>
      <c r="AB166" s="283">
        <v>10</v>
      </c>
      <c r="AC166" s="283">
        <v>30</v>
      </c>
      <c r="AD166" s="283">
        <v>35</v>
      </c>
      <c r="AE166" s="283">
        <v>75</v>
      </c>
      <c r="AF166" s="283">
        <v>0</v>
      </c>
      <c r="AG166" s="283"/>
      <c r="AH166" s="283"/>
      <c r="AI166" s="283"/>
      <c r="AJ166" s="283">
        <v>0</v>
      </c>
      <c r="AK166" s="283">
        <v>0</v>
      </c>
      <c r="AL166" s="283"/>
      <c r="AM166" s="283"/>
      <c r="AN166" s="283"/>
      <c r="AO166" s="283"/>
      <c r="AP166" s="283"/>
      <c r="AQ166" s="283"/>
      <c r="AR166" s="283">
        <v>3</v>
      </c>
      <c r="AS166" s="283" t="s">
        <v>4199</v>
      </c>
      <c r="AT166" s="283"/>
      <c r="AU166" s="283"/>
      <c r="AV166" s="283"/>
      <c r="AW166" s="283" t="s">
        <v>4784</v>
      </c>
      <c r="AX166" s="283"/>
      <c r="AY166" s="283">
        <v>15</v>
      </c>
      <c r="AZ166" s="283">
        <v>25</v>
      </c>
      <c r="BA166" s="283">
        <v>0.48</v>
      </c>
      <c r="BB166" s="283">
        <v>0.9</v>
      </c>
      <c r="BC166" s="283">
        <v>0</v>
      </c>
      <c r="BD166" s="283">
        <v>32</v>
      </c>
      <c r="BE166" s="283">
        <v>14</v>
      </c>
      <c r="BF166" s="283">
        <v>5</v>
      </c>
      <c r="BG166" s="283">
        <v>4</v>
      </c>
      <c r="BH166" s="283">
        <v>8</v>
      </c>
      <c r="BI166" s="283">
        <v>6</v>
      </c>
      <c r="BJ166" s="283">
        <v>0</v>
      </c>
      <c r="BK166" s="283">
        <v>4</v>
      </c>
      <c r="BL166" s="283">
        <v>5</v>
      </c>
      <c r="BM166" s="283">
        <v>4</v>
      </c>
      <c r="BN166" s="283">
        <v>0</v>
      </c>
      <c r="BO166" s="283" t="s">
        <v>3904</v>
      </c>
      <c r="BP166" s="283" t="s">
        <v>5001</v>
      </c>
      <c r="BQ166" s="283" t="s">
        <v>5004</v>
      </c>
    </row>
    <row r="167" spans="1:69">
      <c r="A167" s="283">
        <v>11030611</v>
      </c>
      <c r="B167" s="283" t="s">
        <v>4148</v>
      </c>
      <c r="C167" s="283">
        <v>5</v>
      </c>
      <c r="D167" s="283" t="s">
        <v>53</v>
      </c>
      <c r="E167" s="283" t="s">
        <v>3957</v>
      </c>
      <c r="F167" s="283" t="s">
        <v>3940</v>
      </c>
      <c r="G167" s="283" t="s">
        <v>3898</v>
      </c>
      <c r="H167" s="283">
        <v>32</v>
      </c>
      <c r="I167" s="283">
        <v>0</v>
      </c>
      <c r="J167" s="283">
        <v>2</v>
      </c>
      <c r="K167" s="283">
        <v>2</v>
      </c>
      <c r="L167" s="283">
        <v>16</v>
      </c>
      <c r="M167" s="283" t="s">
        <v>3930</v>
      </c>
      <c r="N167" s="283">
        <v>35.799999999999997</v>
      </c>
      <c r="O167" s="283">
        <v>12</v>
      </c>
      <c r="P167" s="283">
        <v>18</v>
      </c>
      <c r="Q167" s="283">
        <v>25</v>
      </c>
      <c r="R167" s="283">
        <v>36</v>
      </c>
      <c r="S167" s="283">
        <v>55</v>
      </c>
      <c r="T167" s="283">
        <v>16</v>
      </c>
      <c r="U167" s="283">
        <v>25</v>
      </c>
      <c r="V167" s="283">
        <v>46</v>
      </c>
      <c r="W167" s="283">
        <v>30</v>
      </c>
      <c r="X167" s="283">
        <v>34</v>
      </c>
      <c r="Y167" s="283">
        <v>89</v>
      </c>
      <c r="Z167" s="283">
        <v>46</v>
      </c>
      <c r="AA167" s="283">
        <v>86</v>
      </c>
      <c r="AB167" s="283">
        <v>11</v>
      </c>
      <c r="AC167" s="283">
        <v>36</v>
      </c>
      <c r="AD167" s="283">
        <v>50</v>
      </c>
      <c r="AE167" s="283">
        <v>70</v>
      </c>
      <c r="AF167" s="283">
        <v>0</v>
      </c>
      <c r="AG167" s="283"/>
      <c r="AH167" s="283"/>
      <c r="AI167" s="283"/>
      <c r="AJ167" s="283">
        <v>0</v>
      </c>
      <c r="AK167" s="283">
        <v>0</v>
      </c>
      <c r="AL167" s="283"/>
      <c r="AM167" s="283"/>
      <c r="AN167" s="283"/>
      <c r="AO167" s="283"/>
      <c r="AP167" s="283"/>
      <c r="AQ167" s="283"/>
      <c r="AR167" s="283">
        <v>3</v>
      </c>
      <c r="AS167" s="283" t="s">
        <v>4428</v>
      </c>
      <c r="AT167" s="283" t="s">
        <v>4176</v>
      </c>
      <c r="AU167" s="283"/>
      <c r="AV167" s="283"/>
      <c r="AW167" s="283" t="s">
        <v>5715</v>
      </c>
      <c r="AX167" s="283"/>
      <c r="AY167" s="283">
        <v>15</v>
      </c>
      <c r="AZ167" s="283">
        <v>25</v>
      </c>
      <c r="BA167" s="283">
        <v>0.5</v>
      </c>
      <c r="BB167" s="283">
        <v>0.95</v>
      </c>
      <c r="BC167" s="283">
        <v>3</v>
      </c>
      <c r="BD167" s="283">
        <v>36</v>
      </c>
      <c r="BE167" s="283">
        <v>16</v>
      </c>
      <c r="BF167" s="283">
        <v>10</v>
      </c>
      <c r="BG167" s="283">
        <v>4</v>
      </c>
      <c r="BH167" s="283">
        <v>8</v>
      </c>
      <c r="BI167" s="283">
        <v>6</v>
      </c>
      <c r="BJ167" s="283">
        <v>0</v>
      </c>
      <c r="BK167" s="283">
        <v>0</v>
      </c>
      <c r="BL167" s="283">
        <v>8</v>
      </c>
      <c r="BM167" s="283">
        <v>4</v>
      </c>
      <c r="BN167" s="283">
        <v>5</v>
      </c>
      <c r="BO167" s="283" t="s">
        <v>3904</v>
      </c>
      <c r="BP167" s="283" t="s">
        <v>5001</v>
      </c>
      <c r="BQ167" s="283" t="s">
        <v>5004</v>
      </c>
    </row>
    <row r="168" spans="1:69">
      <c r="A168" s="283">
        <v>11031611</v>
      </c>
      <c r="B168" s="283" t="s">
        <v>4160</v>
      </c>
      <c r="C168" s="283">
        <v>5</v>
      </c>
      <c r="D168" s="283" t="s">
        <v>53</v>
      </c>
      <c r="E168" s="283" t="s">
        <v>3957</v>
      </c>
      <c r="F168" s="283" t="s">
        <v>3940</v>
      </c>
      <c r="G168" s="283" t="s">
        <v>559</v>
      </c>
      <c r="H168" s="283">
        <v>32</v>
      </c>
      <c r="I168" s="283">
        <v>0</v>
      </c>
      <c r="J168" s="283">
        <v>2</v>
      </c>
      <c r="K168" s="283">
        <v>2</v>
      </c>
      <c r="L168" s="283">
        <v>25</v>
      </c>
      <c r="M168" s="283" t="s">
        <v>3930</v>
      </c>
      <c r="N168" s="283">
        <v>41.7</v>
      </c>
      <c r="O168" s="283">
        <v>12</v>
      </c>
      <c r="P168" s="283">
        <v>15</v>
      </c>
      <c r="Q168" s="283">
        <v>25</v>
      </c>
      <c r="R168" s="283">
        <v>27</v>
      </c>
      <c r="S168" s="283">
        <v>55</v>
      </c>
      <c r="T168" s="283">
        <v>10</v>
      </c>
      <c r="U168" s="283">
        <v>25</v>
      </c>
      <c r="V168" s="283">
        <v>32</v>
      </c>
      <c r="W168" s="283">
        <v>30</v>
      </c>
      <c r="X168" s="283">
        <v>34</v>
      </c>
      <c r="Y168" s="283">
        <v>89</v>
      </c>
      <c r="Z168" s="283">
        <v>50</v>
      </c>
      <c r="AA168" s="283">
        <v>90</v>
      </c>
      <c r="AB168" s="283">
        <v>8</v>
      </c>
      <c r="AC168" s="283">
        <v>25</v>
      </c>
      <c r="AD168" s="283">
        <v>35</v>
      </c>
      <c r="AE168" s="283">
        <v>70</v>
      </c>
      <c r="AF168" s="283">
        <v>0</v>
      </c>
      <c r="AG168" s="283"/>
      <c r="AH168" s="283"/>
      <c r="AI168" s="283"/>
      <c r="AJ168" s="283">
        <v>0</v>
      </c>
      <c r="AK168" s="283">
        <v>0</v>
      </c>
      <c r="AL168" s="283"/>
      <c r="AM168" s="283"/>
      <c r="AN168" s="283"/>
      <c r="AO168" s="283"/>
      <c r="AP168" s="283"/>
      <c r="AQ168" s="283"/>
      <c r="AR168" s="283">
        <v>3</v>
      </c>
      <c r="AS168" s="283" t="s">
        <v>4459</v>
      </c>
      <c r="AT168" s="283"/>
      <c r="AU168" s="283"/>
      <c r="AV168" s="283"/>
      <c r="AW168" s="283" t="s">
        <v>5979</v>
      </c>
      <c r="AX168" s="283"/>
      <c r="AY168" s="283">
        <v>15</v>
      </c>
      <c r="AZ168" s="283">
        <v>15</v>
      </c>
      <c r="BA168" s="283">
        <v>0.5</v>
      </c>
      <c r="BB168" s="283">
        <v>0.9</v>
      </c>
      <c r="BC168" s="283">
        <v>0</v>
      </c>
      <c r="BD168" s="283">
        <v>27</v>
      </c>
      <c r="BE168" s="283">
        <v>10</v>
      </c>
      <c r="BF168" s="283">
        <v>0</v>
      </c>
      <c r="BG168" s="283">
        <v>4</v>
      </c>
      <c r="BH168" s="283">
        <v>8</v>
      </c>
      <c r="BI168" s="283">
        <v>6</v>
      </c>
      <c r="BJ168" s="283">
        <v>0</v>
      </c>
      <c r="BK168" s="283">
        <v>0</v>
      </c>
      <c r="BL168" s="283">
        <v>3</v>
      </c>
      <c r="BM168" s="283">
        <v>1</v>
      </c>
      <c r="BN168" s="283">
        <v>4</v>
      </c>
      <c r="BO168" s="283" t="s">
        <v>3904</v>
      </c>
      <c r="BP168" s="283" t="s">
        <v>5001</v>
      </c>
      <c r="BQ168" s="283" t="s">
        <v>5004</v>
      </c>
    </row>
    <row r="169" spans="1:69">
      <c r="A169" s="283">
        <v>11032311</v>
      </c>
      <c r="B169" s="283" t="s">
        <v>4168</v>
      </c>
      <c r="C169" s="283">
        <v>6</v>
      </c>
      <c r="D169" s="283" t="s">
        <v>53</v>
      </c>
      <c r="E169" s="283" t="s">
        <v>3957</v>
      </c>
      <c r="F169" s="283" t="s">
        <v>3940</v>
      </c>
      <c r="G169" s="283" t="s">
        <v>559</v>
      </c>
      <c r="H169" s="283">
        <v>39</v>
      </c>
      <c r="I169" s="283">
        <v>1</v>
      </c>
      <c r="J169" s="283">
        <v>2</v>
      </c>
      <c r="K169" s="283">
        <v>2</v>
      </c>
      <c r="L169" s="283">
        <v>8</v>
      </c>
      <c r="M169" s="283" t="s">
        <v>3930</v>
      </c>
      <c r="N169" s="283">
        <v>42.5</v>
      </c>
      <c r="O169" s="283">
        <v>12</v>
      </c>
      <c r="P169" s="283">
        <v>20</v>
      </c>
      <c r="Q169" s="283">
        <v>25</v>
      </c>
      <c r="R169" s="283">
        <v>32</v>
      </c>
      <c r="S169" s="283">
        <v>55</v>
      </c>
      <c r="T169" s="283">
        <v>12</v>
      </c>
      <c r="U169" s="283">
        <v>25</v>
      </c>
      <c r="V169" s="283">
        <v>39</v>
      </c>
      <c r="W169" s="283">
        <v>30</v>
      </c>
      <c r="X169" s="283">
        <v>35</v>
      </c>
      <c r="Y169" s="283">
        <v>90</v>
      </c>
      <c r="Z169" s="283">
        <v>58</v>
      </c>
      <c r="AA169" s="283">
        <v>98</v>
      </c>
      <c r="AB169" s="283">
        <v>8</v>
      </c>
      <c r="AC169" s="283">
        <v>25</v>
      </c>
      <c r="AD169" s="283">
        <v>24</v>
      </c>
      <c r="AE169" s="283">
        <v>64</v>
      </c>
      <c r="AF169" s="283">
        <v>0</v>
      </c>
      <c r="AG169" s="283"/>
      <c r="AH169" s="283"/>
      <c r="AI169" s="283"/>
      <c r="AJ169" s="283">
        <v>0</v>
      </c>
      <c r="AK169" s="283">
        <v>0</v>
      </c>
      <c r="AL169" s="283"/>
      <c r="AM169" s="283"/>
      <c r="AN169" s="283"/>
      <c r="AO169" s="283"/>
      <c r="AP169" s="283"/>
      <c r="AQ169" s="283"/>
      <c r="AR169" s="283">
        <v>3</v>
      </c>
      <c r="AS169" s="283" t="s">
        <v>4430</v>
      </c>
      <c r="AT169" s="283"/>
      <c r="AU169" s="283"/>
      <c r="AV169" s="283"/>
      <c r="AW169" s="283" t="s">
        <v>5790</v>
      </c>
      <c r="AX169" s="283"/>
      <c r="AY169" s="283">
        <v>20</v>
      </c>
      <c r="AZ169" s="283">
        <v>25</v>
      </c>
      <c r="BA169" s="283">
        <v>0.5</v>
      </c>
      <c r="BB169" s="283">
        <v>0.9</v>
      </c>
      <c r="BC169" s="283">
        <v>0</v>
      </c>
      <c r="BD169" s="283">
        <v>32</v>
      </c>
      <c r="BE169" s="283">
        <v>12</v>
      </c>
      <c r="BF169" s="283">
        <v>3</v>
      </c>
      <c r="BG169" s="283">
        <v>4</v>
      </c>
      <c r="BH169" s="283">
        <v>8</v>
      </c>
      <c r="BI169" s="283">
        <v>6</v>
      </c>
      <c r="BJ169" s="283">
        <v>0</v>
      </c>
      <c r="BK169" s="283">
        <v>15</v>
      </c>
      <c r="BL169" s="283">
        <v>0</v>
      </c>
      <c r="BM169" s="283">
        <v>25</v>
      </c>
      <c r="BN169" s="283">
        <v>0</v>
      </c>
      <c r="BO169" s="283" t="s">
        <v>3904</v>
      </c>
      <c r="BP169" s="283" t="s">
        <v>5001</v>
      </c>
      <c r="BQ169" s="283" t="s">
        <v>5004</v>
      </c>
    </row>
    <row r="170" spans="1:69">
      <c r="A170" s="283">
        <v>11033511</v>
      </c>
      <c r="B170" s="283" t="s">
        <v>1041</v>
      </c>
      <c r="C170" s="283">
        <v>5</v>
      </c>
      <c r="D170" s="283" t="s">
        <v>53</v>
      </c>
      <c r="E170" s="283" t="s">
        <v>3957</v>
      </c>
      <c r="F170" s="283" t="s">
        <v>3940</v>
      </c>
      <c r="G170" s="283" t="s">
        <v>3978</v>
      </c>
      <c r="H170" s="283">
        <v>39</v>
      </c>
      <c r="I170" s="283">
        <v>1</v>
      </c>
      <c r="J170" s="283">
        <v>3</v>
      </c>
      <c r="K170" s="283">
        <v>4</v>
      </c>
      <c r="L170" s="283">
        <v>10</v>
      </c>
      <c r="M170" s="283" t="s">
        <v>3930</v>
      </c>
      <c r="N170" s="283">
        <v>41.6</v>
      </c>
      <c r="O170" s="283">
        <v>12</v>
      </c>
      <c r="P170" s="283">
        <v>25</v>
      </c>
      <c r="Q170" s="283">
        <v>25</v>
      </c>
      <c r="R170" s="283">
        <v>38</v>
      </c>
      <c r="S170" s="283">
        <v>55</v>
      </c>
      <c r="T170" s="283">
        <v>15</v>
      </c>
      <c r="U170" s="283">
        <v>25</v>
      </c>
      <c r="V170" s="283">
        <v>25</v>
      </c>
      <c r="W170" s="283">
        <v>30</v>
      </c>
      <c r="X170" s="283">
        <v>34</v>
      </c>
      <c r="Y170" s="283">
        <v>89</v>
      </c>
      <c r="Z170" s="283">
        <v>58</v>
      </c>
      <c r="AA170" s="283">
        <v>98</v>
      </c>
      <c r="AB170" s="283">
        <v>9</v>
      </c>
      <c r="AC170" s="283">
        <v>39</v>
      </c>
      <c r="AD170" s="283">
        <v>30</v>
      </c>
      <c r="AE170" s="283">
        <v>70</v>
      </c>
      <c r="AF170" s="283">
        <v>0</v>
      </c>
      <c r="AG170" s="283"/>
      <c r="AH170" s="283"/>
      <c r="AI170" s="283"/>
      <c r="AJ170" s="283">
        <v>0</v>
      </c>
      <c r="AK170" s="283">
        <v>0</v>
      </c>
      <c r="AL170" s="283"/>
      <c r="AM170" s="283"/>
      <c r="AN170" s="283"/>
      <c r="AO170" s="283"/>
      <c r="AP170" s="283"/>
      <c r="AQ170" s="283"/>
      <c r="AR170" s="283">
        <v>3</v>
      </c>
      <c r="AS170" s="283" t="s">
        <v>4497</v>
      </c>
      <c r="AT170" s="283" t="s">
        <v>4430</v>
      </c>
      <c r="AU170" s="283"/>
      <c r="AV170" s="283"/>
      <c r="AW170" s="283" t="s">
        <v>4783</v>
      </c>
      <c r="AX170" s="283"/>
      <c r="AY170" s="283">
        <v>20</v>
      </c>
      <c r="AZ170" s="283">
        <v>25</v>
      </c>
      <c r="BA170" s="283">
        <v>0.6</v>
      </c>
      <c r="BB170" s="283">
        <v>1</v>
      </c>
      <c r="BC170" s="283">
        <v>0</v>
      </c>
      <c r="BD170" s="283">
        <v>38</v>
      </c>
      <c r="BE170" s="283">
        <v>15</v>
      </c>
      <c r="BF170" s="283">
        <v>0</v>
      </c>
      <c r="BG170" s="283">
        <v>4</v>
      </c>
      <c r="BH170" s="283">
        <v>8</v>
      </c>
      <c r="BI170" s="283">
        <v>6</v>
      </c>
      <c r="BJ170" s="283">
        <v>0</v>
      </c>
      <c r="BK170" s="283">
        <v>19</v>
      </c>
      <c r="BL170" s="283">
        <v>5</v>
      </c>
      <c r="BM170" s="283">
        <v>29</v>
      </c>
      <c r="BN170" s="283">
        <v>0</v>
      </c>
      <c r="BO170" s="283" t="s">
        <v>3904</v>
      </c>
      <c r="BP170" s="283" t="s">
        <v>5001</v>
      </c>
      <c r="BQ170" s="283" t="s">
        <v>5004</v>
      </c>
    </row>
    <row r="171" spans="1:69">
      <c r="A171" s="283">
        <v>11033913</v>
      </c>
      <c r="B171" s="283" t="s">
        <v>4191</v>
      </c>
      <c r="C171" s="283">
        <v>6</v>
      </c>
      <c r="D171" s="283" t="s">
        <v>60</v>
      </c>
      <c r="E171" s="283" t="s">
        <v>3896</v>
      </c>
      <c r="F171" s="283" t="s">
        <v>3897</v>
      </c>
      <c r="G171" s="283" t="s">
        <v>3922</v>
      </c>
      <c r="H171" s="283">
        <v>80</v>
      </c>
      <c r="I171" s="283">
        <v>0</v>
      </c>
      <c r="J171" s="283">
        <v>4</v>
      </c>
      <c r="K171" s="283">
        <v>5</v>
      </c>
      <c r="L171" s="283">
        <v>9</v>
      </c>
      <c r="M171" s="283" t="s">
        <v>3930</v>
      </c>
      <c r="N171" s="283">
        <v>30</v>
      </c>
      <c r="O171" s="283">
        <v>36</v>
      </c>
      <c r="P171" s="283">
        <v>0</v>
      </c>
      <c r="Q171" s="283">
        <v>40</v>
      </c>
      <c r="R171" s="283">
        <v>0</v>
      </c>
      <c r="S171" s="283">
        <v>0</v>
      </c>
      <c r="T171" s="283">
        <v>64</v>
      </c>
      <c r="U171" s="283">
        <v>20</v>
      </c>
      <c r="V171" s="283">
        <v>43</v>
      </c>
      <c r="W171" s="283">
        <v>30</v>
      </c>
      <c r="X171" s="283">
        <v>41</v>
      </c>
      <c r="Y171" s="283">
        <v>97</v>
      </c>
      <c r="Z171" s="283">
        <v>34</v>
      </c>
      <c r="AA171" s="283">
        <v>56</v>
      </c>
      <c r="AB171" s="283">
        <v>45</v>
      </c>
      <c r="AC171" s="283">
        <v>70</v>
      </c>
      <c r="AD171" s="283">
        <v>0</v>
      </c>
      <c r="AE171" s="283">
        <v>0</v>
      </c>
      <c r="AF171" s="283">
        <v>16</v>
      </c>
      <c r="AG171" s="283">
        <v>20</v>
      </c>
      <c r="AH171" s="283">
        <v>30</v>
      </c>
      <c r="AI171" s="283">
        <v>16</v>
      </c>
      <c r="AJ171" s="283">
        <v>82</v>
      </c>
      <c r="AK171" s="283">
        <v>0</v>
      </c>
      <c r="AL171" s="283"/>
      <c r="AM171" s="283"/>
      <c r="AN171" s="283"/>
      <c r="AO171" s="283"/>
      <c r="AP171" s="283"/>
      <c r="AQ171" s="283"/>
      <c r="AR171" s="283">
        <v>4</v>
      </c>
      <c r="AS171" s="283" t="s">
        <v>4734</v>
      </c>
      <c r="AT171" s="283" t="s">
        <v>4165</v>
      </c>
      <c r="AU171" s="283"/>
      <c r="AV171" s="283"/>
      <c r="AW171" s="283" t="s">
        <v>4192</v>
      </c>
      <c r="AX171" s="283" t="s">
        <v>4782</v>
      </c>
      <c r="AY171" s="283">
        <v>70</v>
      </c>
      <c r="AZ171" s="283">
        <v>75</v>
      </c>
      <c r="BA171" s="283">
        <v>2.6</v>
      </c>
      <c r="BB171" s="283">
        <v>4.9000000000000004</v>
      </c>
      <c r="BC171" s="283">
        <v>0</v>
      </c>
      <c r="BD171" s="283">
        <v>0</v>
      </c>
      <c r="BE171" s="283">
        <v>32</v>
      </c>
      <c r="BF171" s="283">
        <v>50</v>
      </c>
      <c r="BG171" s="283">
        <v>30</v>
      </c>
      <c r="BH171" s="283">
        <v>40</v>
      </c>
      <c r="BI171" s="283">
        <v>60</v>
      </c>
      <c r="BJ171" s="283">
        <v>40</v>
      </c>
      <c r="BK171" s="283">
        <v>5</v>
      </c>
      <c r="BL171" s="283">
        <v>13</v>
      </c>
      <c r="BM171" s="283">
        <v>6</v>
      </c>
      <c r="BN171" s="283">
        <v>26</v>
      </c>
      <c r="BO171" s="283" t="s">
        <v>3904</v>
      </c>
      <c r="BP171" s="283" t="s">
        <v>5001</v>
      </c>
      <c r="BQ171" s="283" t="s">
        <v>5004</v>
      </c>
    </row>
    <row r="172" spans="1:69">
      <c r="A172" s="283">
        <v>11034211</v>
      </c>
      <c r="B172" s="283" t="s">
        <v>4197</v>
      </c>
      <c r="C172" s="283">
        <v>5</v>
      </c>
      <c r="D172" s="283" t="s">
        <v>53</v>
      </c>
      <c r="E172" s="283" t="s">
        <v>3957</v>
      </c>
      <c r="F172" s="283" t="s">
        <v>3940</v>
      </c>
      <c r="G172" s="283" t="s">
        <v>3918</v>
      </c>
      <c r="H172" s="283">
        <v>35</v>
      </c>
      <c r="I172" s="283">
        <v>1</v>
      </c>
      <c r="J172" s="283">
        <v>2</v>
      </c>
      <c r="K172" s="283">
        <v>3</v>
      </c>
      <c r="L172" s="283">
        <v>22</v>
      </c>
      <c r="M172" s="283" t="s">
        <v>3930</v>
      </c>
      <c r="N172" s="283">
        <v>35</v>
      </c>
      <c r="O172" s="283">
        <v>12</v>
      </c>
      <c r="P172" s="283">
        <v>20</v>
      </c>
      <c r="Q172" s="283">
        <v>25</v>
      </c>
      <c r="R172" s="283">
        <v>23</v>
      </c>
      <c r="S172" s="283">
        <v>55</v>
      </c>
      <c r="T172" s="283">
        <v>15</v>
      </c>
      <c r="U172" s="283">
        <v>25</v>
      </c>
      <c r="V172" s="283">
        <v>56</v>
      </c>
      <c r="W172" s="283">
        <v>30</v>
      </c>
      <c r="X172" s="283">
        <v>34</v>
      </c>
      <c r="Y172" s="283">
        <v>89</v>
      </c>
      <c r="Z172" s="283">
        <v>42</v>
      </c>
      <c r="AA172" s="283">
        <v>82</v>
      </c>
      <c r="AB172" s="283">
        <v>10</v>
      </c>
      <c r="AC172" s="283">
        <v>40</v>
      </c>
      <c r="AD172" s="283">
        <v>65</v>
      </c>
      <c r="AE172" s="283">
        <v>120</v>
      </c>
      <c r="AF172" s="283">
        <v>0</v>
      </c>
      <c r="AG172" s="283"/>
      <c r="AH172" s="283"/>
      <c r="AI172" s="283"/>
      <c r="AJ172" s="283">
        <v>0</v>
      </c>
      <c r="AK172" s="283">
        <v>0</v>
      </c>
      <c r="AL172" s="283"/>
      <c r="AM172" s="283"/>
      <c r="AN172" s="283"/>
      <c r="AO172" s="283"/>
      <c r="AP172" s="283"/>
      <c r="AQ172" s="283"/>
      <c r="AR172" s="283">
        <v>3</v>
      </c>
      <c r="AS172" s="283" t="s">
        <v>3920</v>
      </c>
      <c r="AT172" s="283"/>
      <c r="AU172" s="283"/>
      <c r="AV172" s="283"/>
      <c r="AW172" s="283" t="s">
        <v>4781</v>
      </c>
      <c r="AX172" s="283"/>
      <c r="AY172" s="283">
        <v>15</v>
      </c>
      <c r="AZ172" s="283">
        <v>25</v>
      </c>
      <c r="BA172" s="283">
        <v>0.48</v>
      </c>
      <c r="BB172" s="283">
        <v>0.9</v>
      </c>
      <c r="BC172" s="283">
        <v>0</v>
      </c>
      <c r="BD172" s="283">
        <v>23</v>
      </c>
      <c r="BE172" s="283">
        <v>15</v>
      </c>
      <c r="BF172" s="283">
        <v>26</v>
      </c>
      <c r="BG172" s="283">
        <v>4</v>
      </c>
      <c r="BH172" s="283">
        <v>8</v>
      </c>
      <c r="BI172" s="283">
        <v>6</v>
      </c>
      <c r="BJ172" s="283">
        <v>0</v>
      </c>
      <c r="BK172" s="283">
        <v>0</v>
      </c>
      <c r="BL172" s="283">
        <v>1</v>
      </c>
      <c r="BM172" s="283">
        <v>3</v>
      </c>
      <c r="BN172" s="283">
        <v>0</v>
      </c>
      <c r="BO172" s="283" t="s">
        <v>3904</v>
      </c>
      <c r="BP172" s="283" t="s">
        <v>5001</v>
      </c>
      <c r="BQ172" s="283" t="s">
        <v>5004</v>
      </c>
    </row>
    <row r="173" spans="1:69">
      <c r="A173" s="283">
        <v>11034411</v>
      </c>
      <c r="B173" s="283" t="s">
        <v>4198</v>
      </c>
      <c r="C173" s="283">
        <v>5</v>
      </c>
      <c r="D173" s="283" t="s">
        <v>53</v>
      </c>
      <c r="E173" s="283" t="s">
        <v>3957</v>
      </c>
      <c r="F173" s="283" t="s">
        <v>3940</v>
      </c>
      <c r="G173" s="283" t="s">
        <v>3918</v>
      </c>
      <c r="H173" s="283">
        <v>32</v>
      </c>
      <c r="I173" s="283">
        <v>0</v>
      </c>
      <c r="J173" s="283">
        <v>2</v>
      </c>
      <c r="K173" s="283">
        <v>3</v>
      </c>
      <c r="L173" s="283">
        <v>21</v>
      </c>
      <c r="M173" s="283" t="s">
        <v>3930</v>
      </c>
      <c r="N173" s="283">
        <v>37</v>
      </c>
      <c r="O173" s="283">
        <v>12</v>
      </c>
      <c r="P173" s="283">
        <v>18</v>
      </c>
      <c r="Q173" s="283">
        <v>25</v>
      </c>
      <c r="R173" s="283">
        <v>24</v>
      </c>
      <c r="S173" s="283">
        <v>55</v>
      </c>
      <c r="T173" s="283">
        <v>14</v>
      </c>
      <c r="U173" s="283">
        <v>25</v>
      </c>
      <c r="V173" s="283">
        <v>53</v>
      </c>
      <c r="W173" s="283">
        <v>30</v>
      </c>
      <c r="X173" s="283">
        <v>34</v>
      </c>
      <c r="Y173" s="283">
        <v>89</v>
      </c>
      <c r="Z173" s="283">
        <v>47</v>
      </c>
      <c r="AA173" s="283">
        <v>87</v>
      </c>
      <c r="AB173" s="283">
        <v>10</v>
      </c>
      <c r="AC173" s="283">
        <v>40</v>
      </c>
      <c r="AD173" s="283">
        <v>55</v>
      </c>
      <c r="AE173" s="283">
        <v>110</v>
      </c>
      <c r="AF173" s="283">
        <v>0</v>
      </c>
      <c r="AG173" s="283"/>
      <c r="AH173" s="283"/>
      <c r="AI173" s="283"/>
      <c r="AJ173" s="283">
        <v>0</v>
      </c>
      <c r="AK173" s="283">
        <v>0</v>
      </c>
      <c r="AL173" s="283"/>
      <c r="AM173" s="283"/>
      <c r="AN173" s="283"/>
      <c r="AO173" s="283"/>
      <c r="AP173" s="283"/>
      <c r="AQ173" s="283"/>
      <c r="AR173" s="283">
        <v>3</v>
      </c>
      <c r="AS173" s="283" t="s">
        <v>4111</v>
      </c>
      <c r="AT173" s="283" t="s">
        <v>4103</v>
      </c>
      <c r="AU173" s="283"/>
      <c r="AV173" s="283"/>
      <c r="AW173" s="283" t="s">
        <v>5666</v>
      </c>
      <c r="AX173" s="283"/>
      <c r="AY173" s="283">
        <v>15</v>
      </c>
      <c r="AZ173" s="283">
        <v>25</v>
      </c>
      <c r="BA173" s="283">
        <v>0.48</v>
      </c>
      <c r="BB173" s="283">
        <v>0.9</v>
      </c>
      <c r="BC173" s="283">
        <v>0</v>
      </c>
      <c r="BD173" s="283">
        <v>24</v>
      </c>
      <c r="BE173" s="283">
        <v>14</v>
      </c>
      <c r="BF173" s="283">
        <v>23</v>
      </c>
      <c r="BG173" s="283">
        <v>4</v>
      </c>
      <c r="BH173" s="283">
        <v>8</v>
      </c>
      <c r="BI173" s="283">
        <v>6</v>
      </c>
      <c r="BJ173" s="283">
        <v>0</v>
      </c>
      <c r="BK173" s="283">
        <v>0</v>
      </c>
      <c r="BL173" s="283">
        <v>5</v>
      </c>
      <c r="BM173" s="283">
        <v>2</v>
      </c>
      <c r="BN173" s="283">
        <v>4</v>
      </c>
      <c r="BO173" s="283" t="s">
        <v>3904</v>
      </c>
      <c r="BP173" s="283" t="s">
        <v>5001</v>
      </c>
      <c r="BQ173" s="283" t="s">
        <v>5004</v>
      </c>
    </row>
    <row r="174" spans="1:69">
      <c r="A174" s="283">
        <v>11035111</v>
      </c>
      <c r="B174" s="283" t="s">
        <v>4206</v>
      </c>
      <c r="C174" s="283">
        <v>5</v>
      </c>
      <c r="D174" s="283" t="s">
        <v>58</v>
      </c>
      <c r="E174" s="283" t="s">
        <v>3957</v>
      </c>
      <c r="F174" s="283" t="s">
        <v>4056</v>
      </c>
      <c r="G174" s="283" t="s">
        <v>3910</v>
      </c>
      <c r="H174" s="283">
        <v>12</v>
      </c>
      <c r="I174" s="283">
        <v>0</v>
      </c>
      <c r="J174" s="283">
        <v>7</v>
      </c>
      <c r="K174" s="283">
        <v>6</v>
      </c>
      <c r="L174" s="283">
        <v>10</v>
      </c>
      <c r="M174" s="283" t="s">
        <v>3930</v>
      </c>
      <c r="N174" s="283">
        <v>25</v>
      </c>
      <c r="O174" s="283">
        <v>15</v>
      </c>
      <c r="P174" s="283">
        <v>2</v>
      </c>
      <c r="Q174" s="283">
        <v>20</v>
      </c>
      <c r="R174" s="283">
        <v>17</v>
      </c>
      <c r="S174" s="283">
        <v>50</v>
      </c>
      <c r="T174" s="283">
        <v>10</v>
      </c>
      <c r="U174" s="283">
        <v>15</v>
      </c>
      <c r="V174" s="283">
        <v>0</v>
      </c>
      <c r="W174" s="283">
        <v>0</v>
      </c>
      <c r="X174" s="283">
        <v>33</v>
      </c>
      <c r="Y174" s="283">
        <v>96</v>
      </c>
      <c r="Z174" s="283">
        <v>30</v>
      </c>
      <c r="AA174" s="283">
        <v>65</v>
      </c>
      <c r="AB174" s="283">
        <v>12</v>
      </c>
      <c r="AC174" s="283">
        <v>27</v>
      </c>
      <c r="AD174" s="283">
        <v>0</v>
      </c>
      <c r="AE174" s="283">
        <v>0</v>
      </c>
      <c r="AF174" s="283">
        <v>0</v>
      </c>
      <c r="AG174" s="283"/>
      <c r="AH174" s="283"/>
      <c r="AI174" s="283"/>
      <c r="AJ174" s="283">
        <v>0</v>
      </c>
      <c r="AK174" s="283">
        <v>0</v>
      </c>
      <c r="AL174" s="283"/>
      <c r="AM174" s="283"/>
      <c r="AN174" s="283"/>
      <c r="AO174" s="283"/>
      <c r="AP174" s="283"/>
      <c r="AQ174" s="283"/>
      <c r="AR174" s="283">
        <v>3</v>
      </c>
      <c r="AS174" s="283" t="s">
        <v>3727</v>
      </c>
      <c r="AT174" s="283"/>
      <c r="AU174" s="283"/>
      <c r="AV174" s="283"/>
      <c r="AW174" s="283" t="s">
        <v>4780</v>
      </c>
      <c r="AX174" s="283"/>
      <c r="AY174" s="283">
        <v>10</v>
      </c>
      <c r="AZ174" s="283">
        <v>15</v>
      </c>
      <c r="BA174" s="283">
        <v>0.5</v>
      </c>
      <c r="BB174" s="283">
        <v>0.5</v>
      </c>
      <c r="BC174" s="283">
        <v>0</v>
      </c>
      <c r="BD174" s="283">
        <v>17</v>
      </c>
      <c r="BE174" s="283">
        <v>12</v>
      </c>
      <c r="BF174" s="283">
        <v>0</v>
      </c>
      <c r="BG174" s="283">
        <v>10</v>
      </c>
      <c r="BH174" s="283">
        <v>10</v>
      </c>
      <c r="BI174" s="283">
        <v>20</v>
      </c>
      <c r="BJ174" s="283">
        <v>0</v>
      </c>
      <c r="BK174" s="283">
        <v>4</v>
      </c>
      <c r="BL174" s="283">
        <v>5</v>
      </c>
      <c r="BM174" s="283">
        <v>4</v>
      </c>
      <c r="BN174" s="283">
        <v>0</v>
      </c>
      <c r="BO174" s="283" t="s">
        <v>3904</v>
      </c>
      <c r="BP174" s="283" t="s">
        <v>5001</v>
      </c>
      <c r="BQ174" s="283" t="s">
        <v>5004</v>
      </c>
    </row>
    <row r="175" spans="1:69">
      <c r="A175" s="283">
        <v>11036213</v>
      </c>
      <c r="B175" s="283" t="s">
        <v>4225</v>
      </c>
      <c r="C175" s="283">
        <v>5</v>
      </c>
      <c r="D175" s="283" t="s">
        <v>56</v>
      </c>
      <c r="E175" s="283" t="s">
        <v>3896</v>
      </c>
      <c r="F175" s="283" t="s">
        <v>3897</v>
      </c>
      <c r="G175" s="283" t="s">
        <v>3918</v>
      </c>
      <c r="H175" s="283">
        <v>84</v>
      </c>
      <c r="I175" s="283">
        <v>0</v>
      </c>
      <c r="J175" s="283">
        <v>6</v>
      </c>
      <c r="K175" s="283">
        <v>6</v>
      </c>
      <c r="L175" s="283">
        <v>8</v>
      </c>
      <c r="M175" s="283" t="s">
        <v>3899</v>
      </c>
      <c r="N175" s="283">
        <v>33</v>
      </c>
      <c r="O175" s="283">
        <v>30</v>
      </c>
      <c r="P175" s="283">
        <v>90</v>
      </c>
      <c r="Q175" s="283">
        <v>25</v>
      </c>
      <c r="R175" s="283">
        <v>0</v>
      </c>
      <c r="S175" s="283">
        <v>0</v>
      </c>
      <c r="T175" s="283">
        <v>65</v>
      </c>
      <c r="U175" s="283">
        <v>25</v>
      </c>
      <c r="V175" s="283">
        <v>65</v>
      </c>
      <c r="W175" s="283">
        <v>30</v>
      </c>
      <c r="X175" s="283">
        <v>44</v>
      </c>
      <c r="Y175" s="283">
        <v>96</v>
      </c>
      <c r="Z175" s="283">
        <v>34</v>
      </c>
      <c r="AA175" s="283">
        <v>66</v>
      </c>
      <c r="AB175" s="283">
        <v>17</v>
      </c>
      <c r="AC175" s="283">
        <v>43</v>
      </c>
      <c r="AD175" s="283">
        <v>0</v>
      </c>
      <c r="AE175" s="283">
        <v>0</v>
      </c>
      <c r="AF175" s="283">
        <v>3</v>
      </c>
      <c r="AG175" s="283">
        <v>3</v>
      </c>
      <c r="AH175" s="283">
        <v>3</v>
      </c>
      <c r="AI175" s="283">
        <v>3</v>
      </c>
      <c r="AJ175" s="283">
        <v>12</v>
      </c>
      <c r="AK175" s="283">
        <v>0</v>
      </c>
      <c r="AL175" s="283"/>
      <c r="AM175" s="283"/>
      <c r="AN175" s="283"/>
      <c r="AO175" s="283"/>
      <c r="AP175" s="283"/>
      <c r="AQ175" s="283"/>
      <c r="AR175" s="283">
        <v>4</v>
      </c>
      <c r="AS175" s="283" t="s">
        <v>3920</v>
      </c>
      <c r="AT175" s="283" t="s">
        <v>3990</v>
      </c>
      <c r="AU175" s="283"/>
      <c r="AV175" s="283"/>
      <c r="AW175" s="283" t="s">
        <v>4226</v>
      </c>
      <c r="AX175" s="283" t="s">
        <v>5980</v>
      </c>
      <c r="AY175" s="283">
        <v>90</v>
      </c>
      <c r="AZ175" s="283">
        <v>130</v>
      </c>
      <c r="BA175" s="283">
        <v>3.5</v>
      </c>
      <c r="BB175" s="283">
        <v>5.6</v>
      </c>
      <c r="BC175" s="283">
        <v>90</v>
      </c>
      <c r="BD175" s="283">
        <v>0</v>
      </c>
      <c r="BE175" s="283">
        <v>65</v>
      </c>
      <c r="BF175" s="283">
        <v>68</v>
      </c>
      <c r="BG175" s="283">
        <v>40</v>
      </c>
      <c r="BH175" s="283">
        <v>50</v>
      </c>
      <c r="BI175" s="283">
        <v>40</v>
      </c>
      <c r="BJ175" s="283">
        <v>0</v>
      </c>
      <c r="BK175" s="283">
        <v>0</v>
      </c>
      <c r="BL175" s="283">
        <v>14</v>
      </c>
      <c r="BM175" s="283">
        <v>21</v>
      </c>
      <c r="BN175" s="283">
        <v>0</v>
      </c>
      <c r="BO175" s="283" t="s">
        <v>3904</v>
      </c>
      <c r="BP175" s="283" t="s">
        <v>5001</v>
      </c>
      <c r="BQ175" s="283" t="s">
        <v>5004</v>
      </c>
    </row>
    <row r="176" spans="1:69">
      <c r="A176" s="283">
        <v>11037211</v>
      </c>
      <c r="B176" s="283" t="s">
        <v>4244</v>
      </c>
      <c r="C176" s="283">
        <v>5</v>
      </c>
      <c r="D176" s="283" t="s">
        <v>53</v>
      </c>
      <c r="E176" s="283" t="s">
        <v>3957</v>
      </c>
      <c r="F176" s="283" t="s">
        <v>3940</v>
      </c>
      <c r="G176" s="283" t="s">
        <v>3905</v>
      </c>
      <c r="H176" s="283">
        <v>36</v>
      </c>
      <c r="I176" s="283">
        <v>0</v>
      </c>
      <c r="J176" s="283">
        <v>5</v>
      </c>
      <c r="K176" s="283">
        <v>5</v>
      </c>
      <c r="L176" s="283">
        <v>7</v>
      </c>
      <c r="M176" s="283" t="s">
        <v>3930</v>
      </c>
      <c r="N176" s="283">
        <v>36.700000000000003</v>
      </c>
      <c r="O176" s="283">
        <v>12</v>
      </c>
      <c r="P176" s="283">
        <v>15</v>
      </c>
      <c r="Q176" s="283">
        <v>25</v>
      </c>
      <c r="R176" s="283">
        <v>38</v>
      </c>
      <c r="S176" s="283">
        <v>55</v>
      </c>
      <c r="T176" s="283">
        <v>13</v>
      </c>
      <c r="U176" s="283">
        <v>25</v>
      </c>
      <c r="V176" s="283">
        <v>45</v>
      </c>
      <c r="W176" s="283">
        <v>30</v>
      </c>
      <c r="X176" s="283">
        <v>34</v>
      </c>
      <c r="Y176" s="283">
        <v>89</v>
      </c>
      <c r="Z176" s="283">
        <v>40</v>
      </c>
      <c r="AA176" s="283">
        <v>86</v>
      </c>
      <c r="AB176" s="283">
        <v>10</v>
      </c>
      <c r="AC176" s="283">
        <v>20</v>
      </c>
      <c r="AD176" s="283">
        <v>40</v>
      </c>
      <c r="AE176" s="283">
        <v>80</v>
      </c>
      <c r="AF176" s="283">
        <v>0</v>
      </c>
      <c r="AG176" s="283"/>
      <c r="AH176" s="283"/>
      <c r="AI176" s="283"/>
      <c r="AJ176" s="283">
        <v>0</v>
      </c>
      <c r="AK176" s="283">
        <v>0</v>
      </c>
      <c r="AL176" s="283"/>
      <c r="AM176" s="283"/>
      <c r="AN176" s="283"/>
      <c r="AO176" s="283"/>
      <c r="AP176" s="283"/>
      <c r="AQ176" s="283"/>
      <c r="AR176" s="283">
        <v>3</v>
      </c>
      <c r="AS176" s="283" t="s">
        <v>4245</v>
      </c>
      <c r="AT176" s="283" t="s">
        <v>4430</v>
      </c>
      <c r="AU176" s="283"/>
      <c r="AV176" s="283"/>
      <c r="AW176" s="283" t="s">
        <v>4779</v>
      </c>
      <c r="AX176" s="283"/>
      <c r="AY176" s="283">
        <v>15</v>
      </c>
      <c r="AZ176" s="283">
        <v>25</v>
      </c>
      <c r="BA176" s="283">
        <v>0.5</v>
      </c>
      <c r="BB176" s="283">
        <v>0.9</v>
      </c>
      <c r="BC176" s="283">
        <v>0</v>
      </c>
      <c r="BD176" s="283">
        <v>41</v>
      </c>
      <c r="BE176" s="283">
        <v>13</v>
      </c>
      <c r="BF176" s="283">
        <v>9</v>
      </c>
      <c r="BG176" s="283">
        <v>4</v>
      </c>
      <c r="BH176" s="283">
        <v>8</v>
      </c>
      <c r="BI176" s="283">
        <v>6</v>
      </c>
      <c r="BJ176" s="283">
        <v>0</v>
      </c>
      <c r="BK176" s="283">
        <v>18</v>
      </c>
      <c r="BL176" s="283">
        <v>3</v>
      </c>
      <c r="BM176" s="283">
        <v>28</v>
      </c>
      <c r="BN176" s="283">
        <v>0</v>
      </c>
      <c r="BO176" s="283" t="s">
        <v>3904</v>
      </c>
      <c r="BP176" s="283" t="s">
        <v>5001</v>
      </c>
      <c r="BQ176" s="283" t="s">
        <v>5004</v>
      </c>
    </row>
    <row r="177" spans="1:69">
      <c r="A177" s="283">
        <v>11038013</v>
      </c>
      <c r="B177" s="283" t="s">
        <v>4257</v>
      </c>
      <c r="C177" s="283">
        <v>6</v>
      </c>
      <c r="D177" s="283" t="s">
        <v>57</v>
      </c>
      <c r="E177" s="283" t="s">
        <v>3896</v>
      </c>
      <c r="F177" s="283" t="s">
        <v>3897</v>
      </c>
      <c r="G177" s="283" t="s">
        <v>3898</v>
      </c>
      <c r="H177" s="283">
        <v>92</v>
      </c>
      <c r="I177" s="283">
        <v>0</v>
      </c>
      <c r="J177" s="283">
        <v>6</v>
      </c>
      <c r="K177" s="283">
        <v>6</v>
      </c>
      <c r="L177" s="283">
        <v>9</v>
      </c>
      <c r="M177" s="283" t="s">
        <v>3899</v>
      </c>
      <c r="N177" s="283">
        <v>23</v>
      </c>
      <c r="O177" s="283">
        <v>36</v>
      </c>
      <c r="P177" s="283">
        <v>103</v>
      </c>
      <c r="Q177" s="283">
        <v>25</v>
      </c>
      <c r="R177" s="283">
        <v>0</v>
      </c>
      <c r="S177" s="283">
        <v>0</v>
      </c>
      <c r="T177" s="283">
        <v>95</v>
      </c>
      <c r="U177" s="283">
        <v>20</v>
      </c>
      <c r="V177" s="283">
        <v>50</v>
      </c>
      <c r="W177" s="283">
        <v>30</v>
      </c>
      <c r="X177" s="283">
        <v>46</v>
      </c>
      <c r="Y177" s="283">
        <v>97</v>
      </c>
      <c r="Z177" s="283">
        <v>23</v>
      </c>
      <c r="AA177" s="283">
        <v>46</v>
      </c>
      <c r="AB177" s="283">
        <v>18</v>
      </c>
      <c r="AC177" s="283">
        <v>43</v>
      </c>
      <c r="AD177" s="283">
        <v>0</v>
      </c>
      <c r="AE177" s="283">
        <v>0</v>
      </c>
      <c r="AF177" s="283">
        <v>0</v>
      </c>
      <c r="AG177" s="283"/>
      <c r="AH177" s="283"/>
      <c r="AI177" s="283"/>
      <c r="AJ177" s="283">
        <v>0</v>
      </c>
      <c r="AK177" s="283">
        <v>0</v>
      </c>
      <c r="AL177" s="283"/>
      <c r="AM177" s="283"/>
      <c r="AN177" s="283"/>
      <c r="AO177" s="283"/>
      <c r="AP177" s="283"/>
      <c r="AQ177" s="283"/>
      <c r="AR177" s="283">
        <v>4</v>
      </c>
      <c r="AS177" s="283" t="s">
        <v>4258</v>
      </c>
      <c r="AT177" s="283"/>
      <c r="AU177" s="283"/>
      <c r="AV177" s="283"/>
      <c r="AW177" s="283" t="s">
        <v>5661</v>
      </c>
      <c r="AX177" s="283" t="s">
        <v>5716</v>
      </c>
      <c r="AY177" s="283">
        <v>130</v>
      </c>
      <c r="AZ177" s="283">
        <v>185</v>
      </c>
      <c r="BA177" s="283">
        <v>5</v>
      </c>
      <c r="BB177" s="283">
        <v>9</v>
      </c>
      <c r="BC177" s="283">
        <v>109</v>
      </c>
      <c r="BD177" s="283">
        <v>0</v>
      </c>
      <c r="BE177" s="283">
        <v>95</v>
      </c>
      <c r="BF177" s="283">
        <v>39</v>
      </c>
      <c r="BG177" s="283">
        <v>50</v>
      </c>
      <c r="BH177" s="283">
        <v>60</v>
      </c>
      <c r="BI177" s="283">
        <v>60</v>
      </c>
      <c r="BJ177" s="283">
        <v>0</v>
      </c>
      <c r="BK177" s="283">
        <v>0</v>
      </c>
      <c r="BL177" s="283">
        <v>10</v>
      </c>
      <c r="BM177" s="283">
        <v>12</v>
      </c>
      <c r="BN177" s="283">
        <v>0</v>
      </c>
      <c r="BO177" s="283" t="s">
        <v>3904</v>
      </c>
      <c r="BP177" s="283" t="s">
        <v>5001</v>
      </c>
      <c r="BQ177" s="283" t="s">
        <v>5004</v>
      </c>
    </row>
    <row r="178" spans="1:69">
      <c r="A178" s="283">
        <v>11041312</v>
      </c>
      <c r="B178" s="283" t="s">
        <v>4309</v>
      </c>
      <c r="C178" s="283">
        <v>5</v>
      </c>
      <c r="D178" s="283" t="s">
        <v>5898</v>
      </c>
      <c r="E178" s="283" t="s">
        <v>3896</v>
      </c>
      <c r="F178" s="283" t="s">
        <v>3897</v>
      </c>
      <c r="G178" s="283" t="s">
        <v>3922</v>
      </c>
      <c r="H178" s="283">
        <v>52</v>
      </c>
      <c r="I178" s="283">
        <v>0</v>
      </c>
      <c r="J178" s="283">
        <v>2</v>
      </c>
      <c r="K178" s="283">
        <v>4</v>
      </c>
      <c r="L178" s="283">
        <v>25</v>
      </c>
      <c r="M178" s="283" t="s">
        <v>3941</v>
      </c>
      <c r="N178" s="283">
        <v>29</v>
      </c>
      <c r="O178" s="283">
        <v>36</v>
      </c>
      <c r="P178" s="283">
        <v>31</v>
      </c>
      <c r="Q178" s="283">
        <v>25</v>
      </c>
      <c r="R178" s="283">
        <v>0</v>
      </c>
      <c r="S178" s="283">
        <v>0</v>
      </c>
      <c r="T178" s="283">
        <v>41</v>
      </c>
      <c r="U178" s="283">
        <v>25</v>
      </c>
      <c r="V178" s="283">
        <v>70</v>
      </c>
      <c r="W178" s="283">
        <v>30</v>
      </c>
      <c r="X178" s="283">
        <v>40</v>
      </c>
      <c r="Y178" s="283">
        <v>92</v>
      </c>
      <c r="Z178" s="283">
        <v>44</v>
      </c>
      <c r="AA178" s="283">
        <v>74</v>
      </c>
      <c r="AB178" s="283">
        <v>20</v>
      </c>
      <c r="AC178" s="283">
        <v>45</v>
      </c>
      <c r="AD178" s="283">
        <v>0</v>
      </c>
      <c r="AE178" s="283">
        <v>0</v>
      </c>
      <c r="AF178" s="283">
        <v>10</v>
      </c>
      <c r="AG178" s="283">
        <v>10</v>
      </c>
      <c r="AH178" s="283">
        <v>10</v>
      </c>
      <c r="AI178" s="283">
        <v>10</v>
      </c>
      <c r="AJ178" s="283">
        <v>40</v>
      </c>
      <c r="AK178" s="283">
        <v>0</v>
      </c>
      <c r="AL178" s="283"/>
      <c r="AM178" s="283"/>
      <c r="AN178" s="283"/>
      <c r="AO178" s="283"/>
      <c r="AP178" s="283"/>
      <c r="AQ178" s="283"/>
      <c r="AR178" s="283">
        <v>4</v>
      </c>
      <c r="AS178" s="283" t="s">
        <v>3689</v>
      </c>
      <c r="AT178" s="283" t="s">
        <v>941</v>
      </c>
      <c r="AU178" s="283"/>
      <c r="AV178" s="283"/>
      <c r="AW178" s="283" t="s">
        <v>5899</v>
      </c>
      <c r="AX178" s="283"/>
      <c r="AY178" s="283">
        <v>45</v>
      </c>
      <c r="AZ178" s="283">
        <v>75</v>
      </c>
      <c r="BA178" s="283">
        <v>1.3</v>
      </c>
      <c r="BB178" s="283">
        <v>2.4500000000000002</v>
      </c>
      <c r="BC178" s="283">
        <v>31</v>
      </c>
      <c r="BD178" s="283">
        <v>0</v>
      </c>
      <c r="BE178" s="283">
        <v>41</v>
      </c>
      <c r="BF178" s="283">
        <v>69</v>
      </c>
      <c r="BG178" s="283">
        <v>50</v>
      </c>
      <c r="BH178" s="283">
        <v>60</v>
      </c>
      <c r="BI178" s="283">
        <v>60</v>
      </c>
      <c r="BJ178" s="283">
        <v>0</v>
      </c>
      <c r="BK178" s="283">
        <v>18</v>
      </c>
      <c r="BL178" s="283">
        <v>12</v>
      </c>
      <c r="BM178" s="283">
        <v>0</v>
      </c>
      <c r="BN178" s="283">
        <v>34</v>
      </c>
      <c r="BO178" s="283" t="s">
        <v>3904</v>
      </c>
      <c r="BP178" s="283" t="s">
        <v>5001</v>
      </c>
      <c r="BQ178" s="283" t="s">
        <v>5004</v>
      </c>
    </row>
    <row r="179" spans="1:69">
      <c r="A179" s="283">
        <v>11045612</v>
      </c>
      <c r="B179" s="283" t="s">
        <v>5981</v>
      </c>
      <c r="C179" s="283">
        <v>5</v>
      </c>
      <c r="D179" s="283" t="s">
        <v>54</v>
      </c>
      <c r="E179" s="283" t="s">
        <v>3934</v>
      </c>
      <c r="F179" s="283" t="s">
        <v>3940</v>
      </c>
      <c r="G179" s="283" t="s">
        <v>559</v>
      </c>
      <c r="H179" s="283">
        <v>64</v>
      </c>
      <c r="I179" s="283">
        <v>0</v>
      </c>
      <c r="J179" s="283">
        <v>2</v>
      </c>
      <c r="K179" s="283">
        <v>2</v>
      </c>
      <c r="L179" s="283">
        <v>19</v>
      </c>
      <c r="M179" s="283" t="s">
        <v>3941</v>
      </c>
      <c r="N179" s="283">
        <v>32.6</v>
      </c>
      <c r="O179" s="283">
        <v>18</v>
      </c>
      <c r="P179" s="283">
        <v>41</v>
      </c>
      <c r="Q179" s="283">
        <v>35</v>
      </c>
      <c r="R179" s="283">
        <v>0</v>
      </c>
      <c r="S179" s="283">
        <v>0</v>
      </c>
      <c r="T179" s="283">
        <v>42</v>
      </c>
      <c r="U179" s="283">
        <v>25</v>
      </c>
      <c r="V179" s="283">
        <v>70</v>
      </c>
      <c r="W179" s="283">
        <v>30</v>
      </c>
      <c r="X179" s="283">
        <v>39</v>
      </c>
      <c r="Y179" s="283">
        <v>92</v>
      </c>
      <c r="Z179" s="283">
        <v>38</v>
      </c>
      <c r="AA179" s="283">
        <v>79</v>
      </c>
      <c r="AB179" s="283">
        <v>20</v>
      </c>
      <c r="AC179" s="283">
        <v>56</v>
      </c>
      <c r="AD179" s="283">
        <v>35</v>
      </c>
      <c r="AE179" s="283">
        <v>75</v>
      </c>
      <c r="AF179" s="283">
        <v>0</v>
      </c>
      <c r="AG179" s="283"/>
      <c r="AH179" s="283"/>
      <c r="AI179" s="283"/>
      <c r="AJ179" s="283">
        <v>0</v>
      </c>
      <c r="AK179" s="283">
        <v>0</v>
      </c>
      <c r="AL179" s="283"/>
      <c r="AM179" s="283"/>
      <c r="AN179" s="283"/>
      <c r="AO179" s="283"/>
      <c r="AP179" s="283"/>
      <c r="AQ179" s="283"/>
      <c r="AR179" s="283">
        <v>4</v>
      </c>
      <c r="AS179" s="283" t="s">
        <v>4212</v>
      </c>
      <c r="AT179" s="283" t="s">
        <v>4184</v>
      </c>
      <c r="AU179" s="283" t="s">
        <v>4211</v>
      </c>
      <c r="AV179" s="283"/>
      <c r="AW179" s="283" t="s">
        <v>5982</v>
      </c>
      <c r="AX179" s="283"/>
      <c r="AY179" s="283">
        <v>45</v>
      </c>
      <c r="AZ179" s="283">
        <v>80</v>
      </c>
      <c r="BA179" s="283">
        <v>1.5</v>
      </c>
      <c r="BB179" s="283">
        <v>2.8</v>
      </c>
      <c r="BC179" s="283">
        <v>21</v>
      </c>
      <c r="BD179" s="283">
        <v>0</v>
      </c>
      <c r="BE179" s="283">
        <v>21</v>
      </c>
      <c r="BF179" s="283">
        <v>69</v>
      </c>
      <c r="BG179" s="283">
        <v>10</v>
      </c>
      <c r="BH179" s="283">
        <v>16</v>
      </c>
      <c r="BI179" s="283">
        <v>10</v>
      </c>
      <c r="BJ179" s="283">
        <v>0</v>
      </c>
      <c r="BK179" s="283">
        <v>0</v>
      </c>
      <c r="BL179" s="283">
        <v>7</v>
      </c>
      <c r="BM179" s="283">
        <v>11</v>
      </c>
      <c r="BN179" s="283">
        <v>0</v>
      </c>
      <c r="BO179" s="283" t="s">
        <v>3904</v>
      </c>
      <c r="BP179" s="283" t="s">
        <v>5001</v>
      </c>
      <c r="BQ179" s="283" t="s">
        <v>5004</v>
      </c>
    </row>
  </sheetData>
  <customSheetViews>
    <customSheetView guid="{35D06118-2AA7-4F0A-8D8F-9C671AEEE044}" state="hidden">
      <selection sqref="A1:XFD1048576"/>
      <pageMargins left="0.3" right="0.3" top="0.61" bottom="0.37" header="0.1" footer="0.1"/>
      <printOptions horizontalCentered="1"/>
      <pageSetup paperSize="9" pageOrder="overThenDown" orientation="portrait" useFirstPageNumber="1" horizontalDpi="300" verticalDpi="300"/>
      <headerFooter alignWithMargins="0">
        <oddHeader>&amp;P</oddHeader>
        <oddFooter>&amp;F</oddFooter>
      </headerFooter>
    </customSheetView>
  </customSheetViews>
  <phoneticPr fontId="3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D536"/>
  <sheetViews>
    <sheetView topLeftCell="A511" workbookViewId="0">
      <selection activeCell="A511" sqref="A1:XFD1048576"/>
    </sheetView>
  </sheetViews>
  <sheetFormatPr defaultRowHeight="13.5"/>
  <sheetData>
    <row r="1" spans="1:30">
      <c r="A1" s="283" t="s">
        <v>2031</v>
      </c>
      <c r="B1" s="283" t="s">
        <v>4346</v>
      </c>
      <c r="C1" s="283" t="s">
        <v>4347</v>
      </c>
      <c r="D1" s="283" t="s">
        <v>4348</v>
      </c>
      <c r="E1" s="283" t="s">
        <v>4349</v>
      </c>
      <c r="F1" s="283" t="s">
        <v>3855</v>
      </c>
      <c r="G1" s="283" t="s">
        <v>3859</v>
      </c>
      <c r="H1" s="283" t="s">
        <v>3863</v>
      </c>
      <c r="I1" s="283" t="s">
        <v>3861</v>
      </c>
      <c r="J1" s="283" t="s">
        <v>4350</v>
      </c>
      <c r="K1" s="283" t="s">
        <v>4351</v>
      </c>
      <c r="L1" s="283" t="s">
        <v>4352</v>
      </c>
      <c r="M1" s="283" t="s">
        <v>3858</v>
      </c>
      <c r="N1" s="283" t="s">
        <v>4353</v>
      </c>
      <c r="O1" s="283" t="s">
        <v>558</v>
      </c>
      <c r="P1" s="283" t="s">
        <v>4354</v>
      </c>
      <c r="Q1" s="283" t="s">
        <v>4355</v>
      </c>
      <c r="R1" s="283" t="s">
        <v>4356</v>
      </c>
      <c r="S1" s="283" t="s">
        <v>4357</v>
      </c>
      <c r="T1" s="283" t="s">
        <v>4358</v>
      </c>
      <c r="U1" s="283" t="s">
        <v>4359</v>
      </c>
      <c r="V1" s="283" t="s">
        <v>4360</v>
      </c>
      <c r="W1" s="283" t="s">
        <v>4361</v>
      </c>
      <c r="X1" s="283" t="s">
        <v>161</v>
      </c>
      <c r="Y1" s="283" t="s">
        <v>162</v>
      </c>
      <c r="Z1" s="283" t="s">
        <v>163</v>
      </c>
      <c r="AA1" s="283" t="s">
        <v>164</v>
      </c>
      <c r="AB1" s="283" t="s">
        <v>4362</v>
      </c>
      <c r="AC1" s="283" t="s">
        <v>4363</v>
      </c>
      <c r="AD1" s="283" t="s">
        <v>4364</v>
      </c>
    </row>
    <row r="2" spans="1:30">
      <c r="A2" s="283">
        <v>10000121</v>
      </c>
      <c r="B2" s="284" t="s">
        <v>799</v>
      </c>
      <c r="C2" s="283">
        <v>1</v>
      </c>
      <c r="D2" s="283" t="s">
        <v>4365</v>
      </c>
      <c r="E2" s="283" t="s">
        <v>4366</v>
      </c>
      <c r="F2" s="283"/>
      <c r="G2" s="283">
        <v>1</v>
      </c>
      <c r="H2" s="283"/>
      <c r="I2" s="283"/>
      <c r="J2" s="283"/>
      <c r="K2" s="283"/>
      <c r="L2" s="283"/>
      <c r="M2" s="283" t="s">
        <v>613</v>
      </c>
      <c r="N2" s="283"/>
      <c r="O2" s="283"/>
      <c r="P2" s="283"/>
      <c r="Q2" s="283"/>
      <c r="R2" s="283">
        <v>1</v>
      </c>
      <c r="S2" s="283"/>
      <c r="T2" s="283"/>
      <c r="U2" s="283"/>
      <c r="V2" s="283"/>
      <c r="W2" s="283"/>
      <c r="X2" s="283">
        <v>2</v>
      </c>
      <c r="Y2" s="283">
        <v>3</v>
      </c>
      <c r="Z2" s="283">
        <v>3</v>
      </c>
      <c r="AA2" s="283">
        <v>3</v>
      </c>
      <c r="AB2" s="283"/>
      <c r="AC2" s="283"/>
      <c r="AD2" s="283"/>
    </row>
    <row r="3" spans="1:30">
      <c r="A3" s="283">
        <v>10000221</v>
      </c>
      <c r="B3" s="284" t="s">
        <v>4120</v>
      </c>
      <c r="C3" s="283">
        <v>1</v>
      </c>
      <c r="D3" s="283" t="s">
        <v>3652</v>
      </c>
      <c r="E3" s="283" t="s">
        <v>4367</v>
      </c>
      <c r="F3" s="283"/>
      <c r="G3" s="283">
        <v>1</v>
      </c>
      <c r="H3" s="283"/>
      <c r="I3" s="283"/>
      <c r="J3" s="283"/>
      <c r="K3" s="283"/>
      <c r="L3" s="283"/>
      <c r="M3" s="283" t="s">
        <v>3930</v>
      </c>
      <c r="N3" s="283"/>
      <c r="O3" s="283"/>
      <c r="P3" s="283"/>
      <c r="Q3" s="283"/>
      <c r="R3" s="283">
        <v>1</v>
      </c>
      <c r="S3" s="283">
        <v>0.2</v>
      </c>
      <c r="T3" s="283"/>
      <c r="U3" s="283"/>
      <c r="V3" s="283"/>
      <c r="W3" s="283"/>
      <c r="X3" s="283"/>
      <c r="Y3" s="283">
        <v>1</v>
      </c>
      <c r="Z3" s="283">
        <v>1</v>
      </c>
      <c r="AA3" s="283"/>
      <c r="AB3" s="283"/>
      <c r="AC3" s="283"/>
      <c r="AD3" s="283" t="s">
        <v>309</v>
      </c>
    </row>
    <row r="4" spans="1:30">
      <c r="A4" s="283">
        <v>10000321</v>
      </c>
      <c r="B4" s="284" t="s">
        <v>4368</v>
      </c>
      <c r="C4" s="283">
        <v>1</v>
      </c>
      <c r="D4" s="283" t="s">
        <v>3652</v>
      </c>
      <c r="E4" s="283" t="s">
        <v>4367</v>
      </c>
      <c r="F4" s="283"/>
      <c r="G4" s="283">
        <v>1</v>
      </c>
      <c r="H4" s="283"/>
      <c r="I4" s="283"/>
      <c r="J4" s="283"/>
      <c r="K4" s="283"/>
      <c r="L4" s="283"/>
      <c r="M4" s="283" t="s">
        <v>3930</v>
      </c>
      <c r="N4" s="283"/>
      <c r="O4" s="283"/>
      <c r="P4" s="283"/>
      <c r="Q4" s="283">
        <v>1</v>
      </c>
      <c r="R4" s="283">
        <v>1.1000000000000001</v>
      </c>
      <c r="S4" s="283">
        <v>0.2</v>
      </c>
      <c r="T4" s="283"/>
      <c r="U4" s="283"/>
      <c r="V4" s="283"/>
      <c r="W4" s="283"/>
      <c r="X4" s="283"/>
      <c r="Y4" s="283">
        <v>1</v>
      </c>
      <c r="Z4" s="283">
        <v>2</v>
      </c>
      <c r="AA4" s="283"/>
      <c r="AB4" s="283"/>
      <c r="AC4" s="283"/>
      <c r="AD4" s="283" t="s">
        <v>4369</v>
      </c>
    </row>
    <row r="5" spans="1:30">
      <c r="A5" s="283">
        <v>10000421</v>
      </c>
      <c r="B5" s="285" t="s">
        <v>3959</v>
      </c>
      <c r="C5" s="283">
        <v>2</v>
      </c>
      <c r="D5" s="283" t="s">
        <v>3652</v>
      </c>
      <c r="E5" s="283" t="s">
        <v>4367</v>
      </c>
      <c r="F5" s="283"/>
      <c r="G5" s="283">
        <v>2</v>
      </c>
      <c r="H5" s="283"/>
      <c r="I5" s="283"/>
      <c r="J5" s="283"/>
      <c r="K5" s="283"/>
      <c r="L5" s="283"/>
      <c r="M5" s="283" t="s">
        <v>3930</v>
      </c>
      <c r="N5" s="283"/>
      <c r="O5" s="283"/>
      <c r="P5" s="283"/>
      <c r="Q5" s="283">
        <v>2</v>
      </c>
      <c r="R5" s="283">
        <v>1.2</v>
      </c>
      <c r="S5" s="283">
        <v>0.2</v>
      </c>
      <c r="T5" s="283"/>
      <c r="U5" s="283"/>
      <c r="V5" s="283"/>
      <c r="W5" s="283"/>
      <c r="X5" s="283"/>
      <c r="Y5" s="283">
        <v>1</v>
      </c>
      <c r="Z5" s="283">
        <v>3</v>
      </c>
      <c r="AA5" s="283"/>
      <c r="AB5" s="283"/>
      <c r="AC5" s="283"/>
      <c r="AD5" s="283" t="s">
        <v>4370</v>
      </c>
    </row>
    <row r="6" spans="1:30">
      <c r="A6" s="283">
        <v>10000521</v>
      </c>
      <c r="B6" s="284" t="s">
        <v>3962</v>
      </c>
      <c r="C6" s="283">
        <v>1</v>
      </c>
      <c r="D6" s="283" t="s">
        <v>3652</v>
      </c>
      <c r="E6" s="283" t="s">
        <v>4367</v>
      </c>
      <c r="F6" s="283"/>
      <c r="G6" s="283">
        <v>1</v>
      </c>
      <c r="H6" s="283"/>
      <c r="I6" s="283"/>
      <c r="J6" s="283"/>
      <c r="K6" s="283"/>
      <c r="L6" s="283">
        <v>1</v>
      </c>
      <c r="M6" s="283" t="s">
        <v>3930</v>
      </c>
      <c r="N6" s="283"/>
      <c r="O6" s="283"/>
      <c r="P6" s="283"/>
      <c r="Q6" s="283"/>
      <c r="R6" s="283">
        <v>1</v>
      </c>
      <c r="S6" s="283"/>
      <c r="T6" s="283"/>
      <c r="U6" s="283"/>
      <c r="V6" s="283"/>
      <c r="W6" s="283"/>
      <c r="X6" s="283"/>
      <c r="Y6" s="283">
        <v>1</v>
      </c>
      <c r="Z6" s="283">
        <v>1</v>
      </c>
      <c r="AA6" s="283"/>
      <c r="AB6" s="283"/>
      <c r="AC6" s="283"/>
      <c r="AD6" s="283"/>
    </row>
    <row r="7" spans="1:30">
      <c r="A7" s="283">
        <v>10000621</v>
      </c>
      <c r="B7" s="285" t="s">
        <v>3966</v>
      </c>
      <c r="C7" s="283">
        <v>2</v>
      </c>
      <c r="D7" s="283" t="s">
        <v>3652</v>
      </c>
      <c r="E7" s="283" t="s">
        <v>4367</v>
      </c>
      <c r="F7" s="283"/>
      <c r="G7" s="283">
        <v>2</v>
      </c>
      <c r="H7" s="283"/>
      <c r="I7" s="283"/>
      <c r="J7" s="283"/>
      <c r="K7" s="283"/>
      <c r="L7" s="283">
        <v>2</v>
      </c>
      <c r="M7" s="283" t="s">
        <v>3930</v>
      </c>
      <c r="N7" s="283"/>
      <c r="O7" s="283"/>
      <c r="P7" s="283"/>
      <c r="Q7" s="283"/>
      <c r="R7" s="283">
        <v>1</v>
      </c>
      <c r="S7" s="283"/>
      <c r="T7" s="283"/>
      <c r="U7" s="283"/>
      <c r="V7" s="283"/>
      <c r="W7" s="283"/>
      <c r="X7" s="283"/>
      <c r="Y7" s="283">
        <v>1</v>
      </c>
      <c r="Z7" s="283">
        <v>2</v>
      </c>
      <c r="AA7" s="283"/>
      <c r="AB7" s="283"/>
      <c r="AC7" s="283"/>
      <c r="AD7" s="283"/>
    </row>
    <row r="8" spans="1:30">
      <c r="A8" s="283">
        <v>10000721</v>
      </c>
      <c r="B8" s="286" t="s">
        <v>3912</v>
      </c>
      <c r="C8" s="283">
        <v>3</v>
      </c>
      <c r="D8" s="283" t="s">
        <v>3652</v>
      </c>
      <c r="E8" s="283" t="s">
        <v>4367</v>
      </c>
      <c r="F8" s="283"/>
      <c r="G8" s="283">
        <v>3</v>
      </c>
      <c r="H8" s="283"/>
      <c r="I8" s="283"/>
      <c r="J8" s="283"/>
      <c r="K8" s="283"/>
      <c r="L8" s="283">
        <v>2</v>
      </c>
      <c r="M8" s="283" t="s">
        <v>3930</v>
      </c>
      <c r="N8" s="283"/>
      <c r="O8" s="283"/>
      <c r="P8" s="283"/>
      <c r="Q8" s="283"/>
      <c r="R8" s="283">
        <v>1</v>
      </c>
      <c r="S8" s="283"/>
      <c r="T8" s="283"/>
      <c r="U8" s="283"/>
      <c r="V8" s="283"/>
      <c r="W8" s="283"/>
      <c r="X8" s="283"/>
      <c r="Y8" s="283">
        <v>1</v>
      </c>
      <c r="Z8" s="283">
        <v>3</v>
      </c>
      <c r="AA8" s="283"/>
      <c r="AB8" s="283"/>
      <c r="AC8" s="283"/>
      <c r="AD8" s="283"/>
    </row>
    <row r="9" spans="1:30">
      <c r="A9" s="283">
        <v>10000821</v>
      </c>
      <c r="B9" s="285" t="s">
        <v>3902</v>
      </c>
      <c r="C9" s="283">
        <v>2</v>
      </c>
      <c r="D9" s="283" t="s">
        <v>3652</v>
      </c>
      <c r="E9" s="283" t="s">
        <v>4367</v>
      </c>
      <c r="F9" s="283"/>
      <c r="G9" s="283">
        <v>1</v>
      </c>
      <c r="H9" s="283"/>
      <c r="I9" s="283"/>
      <c r="J9" s="283"/>
      <c r="K9" s="283"/>
      <c r="L9" s="283"/>
      <c r="M9" s="283" t="s">
        <v>3930</v>
      </c>
      <c r="N9" s="283"/>
      <c r="O9" s="283"/>
      <c r="P9" s="283"/>
      <c r="Q9" s="283">
        <v>3</v>
      </c>
      <c r="R9" s="283">
        <v>1.6</v>
      </c>
      <c r="S9" s="283">
        <v>0.2</v>
      </c>
      <c r="T9" s="283"/>
      <c r="U9" s="283"/>
      <c r="V9" s="283"/>
      <c r="W9" s="283"/>
      <c r="X9" s="283"/>
      <c r="Y9" s="283">
        <v>1</v>
      </c>
      <c r="Z9" s="283">
        <v>2</v>
      </c>
      <c r="AA9" s="283"/>
      <c r="AB9" s="283"/>
      <c r="AC9" s="283"/>
      <c r="AD9" s="283" t="s">
        <v>4371</v>
      </c>
    </row>
    <row r="10" spans="1:30">
      <c r="A10" s="283">
        <v>10000921</v>
      </c>
      <c r="B10" s="285" t="s">
        <v>3967</v>
      </c>
      <c r="C10" s="283">
        <v>2</v>
      </c>
      <c r="D10" s="283" t="s">
        <v>3652</v>
      </c>
      <c r="E10" s="283" t="s">
        <v>4367</v>
      </c>
      <c r="F10" s="283"/>
      <c r="G10" s="283">
        <v>2</v>
      </c>
      <c r="H10" s="283"/>
      <c r="I10" s="283"/>
      <c r="J10" s="283"/>
      <c r="K10" s="283"/>
      <c r="L10" s="283"/>
      <c r="M10" s="283" t="s">
        <v>3930</v>
      </c>
      <c r="N10" s="283"/>
      <c r="O10" s="283"/>
      <c r="P10" s="283"/>
      <c r="Q10" s="283">
        <v>3</v>
      </c>
      <c r="R10" s="283">
        <v>1.5</v>
      </c>
      <c r="S10" s="283">
        <v>0.2</v>
      </c>
      <c r="T10" s="283"/>
      <c r="U10" s="283"/>
      <c r="V10" s="283"/>
      <c r="W10" s="283"/>
      <c r="X10" s="283"/>
      <c r="Y10" s="283">
        <v>1</v>
      </c>
      <c r="Z10" s="283">
        <v>3</v>
      </c>
      <c r="AA10" s="283"/>
      <c r="AB10" s="283"/>
      <c r="AC10" s="283"/>
      <c r="AD10" s="283" t="s">
        <v>4372</v>
      </c>
    </row>
    <row r="11" spans="1:30">
      <c r="A11" s="283">
        <v>10001021</v>
      </c>
      <c r="B11" s="287" t="s">
        <v>3920</v>
      </c>
      <c r="C11" s="283">
        <v>4</v>
      </c>
      <c r="D11" s="283" t="s">
        <v>3652</v>
      </c>
      <c r="E11" s="283" t="s">
        <v>4367</v>
      </c>
      <c r="F11" s="283"/>
      <c r="G11" s="283">
        <v>2</v>
      </c>
      <c r="H11" s="283"/>
      <c r="I11" s="283"/>
      <c r="J11" s="283"/>
      <c r="K11" s="283"/>
      <c r="L11" s="283"/>
      <c r="M11" s="283" t="s">
        <v>3930</v>
      </c>
      <c r="N11" s="283"/>
      <c r="O11" s="283"/>
      <c r="P11" s="283"/>
      <c r="Q11" s="283">
        <v>5</v>
      </c>
      <c r="R11" s="283">
        <v>2.2000000000000002</v>
      </c>
      <c r="S11" s="283">
        <v>0.2</v>
      </c>
      <c r="T11" s="283"/>
      <c r="U11" s="283"/>
      <c r="V11" s="283"/>
      <c r="W11" s="283"/>
      <c r="X11" s="283"/>
      <c r="Y11" s="283">
        <v>1</v>
      </c>
      <c r="Z11" s="283">
        <v>3</v>
      </c>
      <c r="AA11" s="283"/>
      <c r="AB11" s="283"/>
      <c r="AC11" s="283"/>
      <c r="AD11" s="283" t="s">
        <v>4373</v>
      </c>
    </row>
    <row r="12" spans="1:30">
      <c r="A12" s="283">
        <v>10001121</v>
      </c>
      <c r="B12" s="285" t="s">
        <v>3953</v>
      </c>
      <c r="C12" s="283">
        <v>2</v>
      </c>
      <c r="D12" s="283" t="s">
        <v>3652</v>
      </c>
      <c r="E12" s="283" t="s">
        <v>4367</v>
      </c>
      <c r="F12" s="283"/>
      <c r="G12" s="283">
        <v>1</v>
      </c>
      <c r="H12" s="283"/>
      <c r="I12" s="283"/>
      <c r="J12" s="283"/>
      <c r="K12" s="283"/>
      <c r="L12" s="283"/>
      <c r="M12" s="283" t="s">
        <v>3930</v>
      </c>
      <c r="N12" s="283"/>
      <c r="O12" s="283"/>
      <c r="P12" s="283"/>
      <c r="Q12" s="283">
        <v>3</v>
      </c>
      <c r="R12" s="283">
        <v>1.8</v>
      </c>
      <c r="S12" s="283">
        <v>0.2</v>
      </c>
      <c r="T12" s="283"/>
      <c r="U12" s="283"/>
      <c r="V12" s="283"/>
      <c r="W12" s="283"/>
      <c r="X12" s="283"/>
      <c r="Y12" s="283">
        <v>1</v>
      </c>
      <c r="Z12" s="283">
        <v>2</v>
      </c>
      <c r="AA12" s="283"/>
      <c r="AB12" s="283"/>
      <c r="AC12" s="283"/>
      <c r="AD12" s="283" t="s">
        <v>4374</v>
      </c>
    </row>
    <row r="13" spans="1:30">
      <c r="A13" s="283">
        <v>10001221</v>
      </c>
      <c r="B13" s="285" t="s">
        <v>3979</v>
      </c>
      <c r="C13" s="283">
        <v>2</v>
      </c>
      <c r="D13" s="283" t="s">
        <v>3652</v>
      </c>
      <c r="E13" s="283" t="s">
        <v>4367</v>
      </c>
      <c r="F13" s="283"/>
      <c r="G13" s="283">
        <v>2</v>
      </c>
      <c r="H13" s="283"/>
      <c r="I13" s="283"/>
      <c r="J13" s="283"/>
      <c r="K13" s="283"/>
      <c r="L13" s="283">
        <v>1</v>
      </c>
      <c r="M13" s="283" t="s">
        <v>3930</v>
      </c>
      <c r="N13" s="283"/>
      <c r="O13" s="283"/>
      <c r="P13" s="283"/>
      <c r="Q13" s="283"/>
      <c r="R13" s="283">
        <v>1</v>
      </c>
      <c r="S13" s="283"/>
      <c r="T13" s="283"/>
      <c r="U13" s="283"/>
      <c r="V13" s="283"/>
      <c r="W13" s="283"/>
      <c r="X13" s="283"/>
      <c r="Y13" s="283">
        <v>1</v>
      </c>
      <c r="Z13" s="283">
        <v>2</v>
      </c>
      <c r="AA13" s="283"/>
      <c r="AB13" s="283"/>
      <c r="AC13" s="283"/>
      <c r="AD13" s="283"/>
    </row>
    <row r="14" spans="1:30">
      <c r="A14" s="283">
        <v>10001321</v>
      </c>
      <c r="B14" s="284" t="s">
        <v>3977</v>
      </c>
      <c r="C14" s="283">
        <v>1</v>
      </c>
      <c r="D14" s="283" t="s">
        <v>3652</v>
      </c>
      <c r="E14" s="283" t="s">
        <v>4367</v>
      </c>
      <c r="F14" s="283"/>
      <c r="G14" s="283">
        <v>2</v>
      </c>
      <c r="H14" s="283"/>
      <c r="I14" s="283"/>
      <c r="J14" s="283"/>
      <c r="K14" s="283"/>
      <c r="L14" s="283"/>
      <c r="M14" s="283" t="s">
        <v>3930</v>
      </c>
      <c r="N14" s="283"/>
      <c r="O14" s="283"/>
      <c r="P14" s="283"/>
      <c r="Q14" s="283"/>
      <c r="R14" s="283">
        <v>1</v>
      </c>
      <c r="S14" s="283"/>
      <c r="T14" s="283"/>
      <c r="U14" s="283"/>
      <c r="V14" s="283"/>
      <c r="W14" s="283"/>
      <c r="X14" s="283"/>
      <c r="Y14" s="283">
        <v>1</v>
      </c>
      <c r="Z14" s="283">
        <v>1</v>
      </c>
      <c r="AA14" s="283"/>
      <c r="AB14" s="283"/>
      <c r="AC14" s="283"/>
      <c r="AD14" s="283"/>
    </row>
    <row r="15" spans="1:30">
      <c r="A15" s="283">
        <v>10001421</v>
      </c>
      <c r="B15" s="284" t="s">
        <v>3909</v>
      </c>
      <c r="C15" s="283">
        <v>1</v>
      </c>
      <c r="D15" s="283" t="s">
        <v>3652</v>
      </c>
      <c r="E15" s="283" t="s">
        <v>4375</v>
      </c>
      <c r="F15" s="283"/>
      <c r="G15" s="283">
        <v>2</v>
      </c>
      <c r="H15" s="283"/>
      <c r="I15" s="283"/>
      <c r="J15" s="283"/>
      <c r="K15" s="283"/>
      <c r="L15" s="283"/>
      <c r="M15" s="283" t="s">
        <v>3941</v>
      </c>
      <c r="N15" s="283"/>
      <c r="O15" s="283"/>
      <c r="P15" s="283"/>
      <c r="Q15" s="283"/>
      <c r="R15" s="283">
        <v>1</v>
      </c>
      <c r="S15" s="283"/>
      <c r="T15" s="283"/>
      <c r="U15" s="283"/>
      <c r="V15" s="283"/>
      <c r="W15" s="283"/>
      <c r="X15" s="283"/>
      <c r="Y15" s="283">
        <v>2</v>
      </c>
      <c r="Z15" s="283">
        <v>1</v>
      </c>
      <c r="AA15" s="283"/>
      <c r="AB15" s="283"/>
      <c r="AC15" s="283"/>
      <c r="AD15" s="283"/>
    </row>
    <row r="16" spans="1:30">
      <c r="A16" s="283">
        <v>10001521</v>
      </c>
      <c r="B16" s="286" t="s">
        <v>4376</v>
      </c>
      <c r="C16" s="283">
        <v>3</v>
      </c>
      <c r="D16" s="283" t="s">
        <v>3652</v>
      </c>
      <c r="E16" s="283" t="s">
        <v>4375</v>
      </c>
      <c r="F16" s="283"/>
      <c r="G16" s="283">
        <v>4</v>
      </c>
      <c r="H16" s="283"/>
      <c r="I16" s="283"/>
      <c r="J16" s="283"/>
      <c r="K16" s="283"/>
      <c r="L16" s="283">
        <v>1</v>
      </c>
      <c r="M16" s="283" t="s">
        <v>3941</v>
      </c>
      <c r="N16" s="283"/>
      <c r="O16" s="283"/>
      <c r="P16" s="283"/>
      <c r="Q16" s="283">
        <v>3</v>
      </c>
      <c r="R16" s="283">
        <v>1.2</v>
      </c>
      <c r="S16" s="283">
        <v>0.2</v>
      </c>
      <c r="T16" s="283"/>
      <c r="U16" s="283"/>
      <c r="V16" s="283"/>
      <c r="W16" s="283"/>
      <c r="X16" s="283"/>
      <c r="Y16" s="283">
        <v>2</v>
      </c>
      <c r="Z16" s="283">
        <v>3</v>
      </c>
      <c r="AA16" s="283"/>
      <c r="AB16" s="283"/>
      <c r="AC16" s="283"/>
      <c r="AD16" s="283" t="s">
        <v>4370</v>
      </c>
    </row>
    <row r="17" spans="1:30">
      <c r="A17" s="283">
        <v>10001621</v>
      </c>
      <c r="B17" s="287" t="s">
        <v>3943</v>
      </c>
      <c r="C17" s="283">
        <v>4</v>
      </c>
      <c r="D17" s="283" t="s">
        <v>3652</v>
      </c>
      <c r="E17" s="283" t="s">
        <v>4377</v>
      </c>
      <c r="F17" s="283"/>
      <c r="G17" s="283">
        <v>7</v>
      </c>
      <c r="H17" s="283"/>
      <c r="I17" s="283"/>
      <c r="J17" s="283"/>
      <c r="K17" s="283"/>
      <c r="L17" s="283">
        <v>1</v>
      </c>
      <c r="M17" s="283" t="s">
        <v>3941</v>
      </c>
      <c r="N17" s="283"/>
      <c r="O17" s="283"/>
      <c r="P17" s="283"/>
      <c r="Q17" s="283">
        <v>3</v>
      </c>
      <c r="R17" s="283">
        <v>1.3</v>
      </c>
      <c r="S17" s="283">
        <v>0.2</v>
      </c>
      <c r="T17" s="283"/>
      <c r="U17" s="283"/>
      <c r="V17" s="283"/>
      <c r="W17" s="283"/>
      <c r="X17" s="283"/>
      <c r="Y17" s="283">
        <v>3</v>
      </c>
      <c r="Z17" s="283">
        <v>4</v>
      </c>
      <c r="AA17" s="283"/>
      <c r="AB17" s="283"/>
      <c r="AC17" s="283"/>
      <c r="AD17" s="283" t="s">
        <v>4378</v>
      </c>
    </row>
    <row r="18" spans="1:30">
      <c r="A18" s="283">
        <v>10001721</v>
      </c>
      <c r="B18" s="286" t="s">
        <v>3949</v>
      </c>
      <c r="C18" s="283">
        <v>3</v>
      </c>
      <c r="D18" s="283" t="s">
        <v>3652</v>
      </c>
      <c r="E18" s="283" t="s">
        <v>4375</v>
      </c>
      <c r="F18" s="283"/>
      <c r="G18" s="283">
        <v>5</v>
      </c>
      <c r="H18" s="283"/>
      <c r="I18" s="283"/>
      <c r="J18" s="283"/>
      <c r="K18" s="283"/>
      <c r="L18" s="283">
        <v>2</v>
      </c>
      <c r="M18" s="283" t="s">
        <v>3941</v>
      </c>
      <c r="N18" s="283"/>
      <c r="O18" s="283"/>
      <c r="P18" s="283"/>
      <c r="Q18" s="283"/>
      <c r="R18" s="283">
        <v>1</v>
      </c>
      <c r="S18" s="283"/>
      <c r="T18" s="283"/>
      <c r="U18" s="283"/>
      <c r="V18" s="283"/>
      <c r="W18" s="283"/>
      <c r="X18" s="283"/>
      <c r="Y18" s="283">
        <v>2</v>
      </c>
      <c r="Z18" s="283">
        <v>3</v>
      </c>
      <c r="AA18" s="283"/>
      <c r="AB18" s="283"/>
      <c r="AC18" s="283"/>
      <c r="AD18" s="283"/>
    </row>
    <row r="19" spans="1:30">
      <c r="A19" s="283">
        <v>10001821</v>
      </c>
      <c r="B19" s="287" t="s">
        <v>3946</v>
      </c>
      <c r="C19" s="283">
        <v>4</v>
      </c>
      <c r="D19" s="283" t="s">
        <v>3652</v>
      </c>
      <c r="E19" s="283" t="s">
        <v>4377</v>
      </c>
      <c r="F19" s="283"/>
      <c r="G19" s="283">
        <v>7</v>
      </c>
      <c r="H19" s="283"/>
      <c r="I19" s="283"/>
      <c r="J19" s="283"/>
      <c r="K19" s="283"/>
      <c r="L19" s="283">
        <v>3</v>
      </c>
      <c r="M19" s="283" t="s">
        <v>3941</v>
      </c>
      <c r="N19" s="283"/>
      <c r="O19" s="283"/>
      <c r="P19" s="283"/>
      <c r="Q19" s="283"/>
      <c r="R19" s="283">
        <v>1</v>
      </c>
      <c r="S19" s="283"/>
      <c r="T19" s="283"/>
      <c r="U19" s="283"/>
      <c r="V19" s="283"/>
      <c r="W19" s="283"/>
      <c r="X19" s="283"/>
      <c r="Y19" s="283">
        <v>3</v>
      </c>
      <c r="Z19" s="283">
        <v>4</v>
      </c>
      <c r="AA19" s="283"/>
      <c r="AB19" s="283"/>
      <c r="AC19" s="283"/>
      <c r="AD19" s="283"/>
    </row>
    <row r="20" spans="1:30">
      <c r="A20" s="283">
        <v>10001921</v>
      </c>
      <c r="B20" s="286" t="s">
        <v>3917</v>
      </c>
      <c r="C20" s="283">
        <v>3</v>
      </c>
      <c r="D20" s="283" t="s">
        <v>3652</v>
      </c>
      <c r="E20" s="283" t="s">
        <v>4375</v>
      </c>
      <c r="F20" s="283"/>
      <c r="G20" s="283">
        <v>3</v>
      </c>
      <c r="H20" s="283"/>
      <c r="I20" s="283"/>
      <c r="J20" s="283"/>
      <c r="K20" s="283"/>
      <c r="L20" s="283"/>
      <c r="M20" s="283" t="s">
        <v>3941</v>
      </c>
      <c r="N20" s="283"/>
      <c r="O20" s="283"/>
      <c r="P20" s="283"/>
      <c r="Q20" s="283">
        <v>5</v>
      </c>
      <c r="R20" s="283">
        <v>1.9</v>
      </c>
      <c r="S20" s="283">
        <v>0.2</v>
      </c>
      <c r="T20" s="283"/>
      <c r="U20" s="283"/>
      <c r="V20" s="283"/>
      <c r="W20" s="283"/>
      <c r="X20" s="283"/>
      <c r="Y20" s="283">
        <v>2</v>
      </c>
      <c r="Z20" s="283">
        <v>3</v>
      </c>
      <c r="AA20" s="283"/>
      <c r="AB20" s="283"/>
      <c r="AC20" s="283"/>
      <c r="AD20" s="283" t="s">
        <v>4379</v>
      </c>
    </row>
    <row r="21" spans="1:30">
      <c r="A21" s="283">
        <v>10002021</v>
      </c>
      <c r="B21" s="285" t="s">
        <v>3915</v>
      </c>
      <c r="C21" s="283">
        <v>2</v>
      </c>
      <c r="D21" s="283" t="s">
        <v>3652</v>
      </c>
      <c r="E21" s="283" t="s">
        <v>4375</v>
      </c>
      <c r="F21" s="283"/>
      <c r="G21" s="283">
        <v>5</v>
      </c>
      <c r="H21" s="283"/>
      <c r="I21" s="283"/>
      <c r="J21" s="283"/>
      <c r="K21" s="283"/>
      <c r="L21" s="283"/>
      <c r="M21" s="283" t="s">
        <v>3941</v>
      </c>
      <c r="N21" s="283"/>
      <c r="O21" s="283"/>
      <c r="P21" s="283"/>
      <c r="Q21" s="283">
        <v>1</v>
      </c>
      <c r="R21" s="283">
        <v>1.2</v>
      </c>
      <c r="S21" s="283">
        <v>0.2</v>
      </c>
      <c r="T21" s="283"/>
      <c r="U21" s="283"/>
      <c r="V21" s="283"/>
      <c r="W21" s="283"/>
      <c r="X21" s="283"/>
      <c r="Y21" s="283">
        <v>3</v>
      </c>
      <c r="Z21" s="283">
        <v>4</v>
      </c>
      <c r="AA21" s="283"/>
      <c r="AB21" s="283"/>
      <c r="AC21" s="283"/>
      <c r="AD21" s="283" t="s">
        <v>4370</v>
      </c>
    </row>
    <row r="22" spans="1:30">
      <c r="A22" s="283">
        <v>10002121</v>
      </c>
      <c r="B22" s="285" t="s">
        <v>3954</v>
      </c>
      <c r="C22" s="283">
        <v>2</v>
      </c>
      <c r="D22" s="283" t="s">
        <v>3652</v>
      </c>
      <c r="E22" s="283" t="s">
        <v>4375</v>
      </c>
      <c r="F22" s="283"/>
      <c r="G22" s="283">
        <v>6</v>
      </c>
      <c r="H22" s="283"/>
      <c r="I22" s="283"/>
      <c r="J22" s="283"/>
      <c r="K22" s="283"/>
      <c r="L22" s="283">
        <v>1</v>
      </c>
      <c r="M22" s="283" t="s">
        <v>3941</v>
      </c>
      <c r="N22" s="283"/>
      <c r="O22" s="283"/>
      <c r="P22" s="283"/>
      <c r="Q22" s="283"/>
      <c r="R22" s="283">
        <v>1</v>
      </c>
      <c r="S22" s="283"/>
      <c r="T22" s="283"/>
      <c r="U22" s="283"/>
      <c r="V22" s="283"/>
      <c r="W22" s="283"/>
      <c r="X22" s="283"/>
      <c r="Y22" s="283">
        <v>2</v>
      </c>
      <c r="Z22" s="283">
        <v>3</v>
      </c>
      <c r="AA22" s="283"/>
      <c r="AB22" s="283"/>
      <c r="AC22" s="283"/>
      <c r="AD22" s="283"/>
    </row>
    <row r="23" spans="1:30">
      <c r="A23" s="283">
        <v>10002221</v>
      </c>
      <c r="B23" s="287" t="s">
        <v>3947</v>
      </c>
      <c r="C23" s="283">
        <v>4</v>
      </c>
      <c r="D23" s="283" t="s">
        <v>3652</v>
      </c>
      <c r="E23" s="283" t="s">
        <v>4377</v>
      </c>
      <c r="F23" s="283"/>
      <c r="G23" s="283">
        <v>8</v>
      </c>
      <c r="H23" s="283"/>
      <c r="I23" s="283"/>
      <c r="J23" s="283"/>
      <c r="K23" s="283"/>
      <c r="L23" s="283">
        <v>2</v>
      </c>
      <c r="M23" s="283" t="s">
        <v>3941</v>
      </c>
      <c r="N23" s="283"/>
      <c r="O23" s="283"/>
      <c r="P23" s="283"/>
      <c r="Q23" s="283"/>
      <c r="R23" s="283">
        <v>1</v>
      </c>
      <c r="S23" s="283"/>
      <c r="T23" s="283"/>
      <c r="U23" s="283"/>
      <c r="V23" s="283"/>
      <c r="W23" s="283"/>
      <c r="X23" s="283"/>
      <c r="Y23" s="283">
        <v>3</v>
      </c>
      <c r="Z23" s="283">
        <v>4</v>
      </c>
      <c r="AA23" s="283"/>
      <c r="AB23" s="283"/>
      <c r="AC23" s="283"/>
      <c r="AD23" s="283"/>
    </row>
    <row r="24" spans="1:30">
      <c r="A24" s="283">
        <v>10002321</v>
      </c>
      <c r="B24" s="284" t="s">
        <v>3956</v>
      </c>
      <c r="C24" s="283">
        <v>1</v>
      </c>
      <c r="D24" s="283" t="s">
        <v>3652</v>
      </c>
      <c r="E24" s="283" t="s">
        <v>4375</v>
      </c>
      <c r="F24" s="283"/>
      <c r="G24" s="283">
        <v>3</v>
      </c>
      <c r="H24" s="283"/>
      <c r="I24" s="283"/>
      <c r="J24" s="283"/>
      <c r="K24" s="283"/>
      <c r="L24" s="283"/>
      <c r="M24" s="283" t="s">
        <v>3941</v>
      </c>
      <c r="N24" s="283"/>
      <c r="O24" s="283"/>
      <c r="P24" s="283"/>
      <c r="Q24" s="283"/>
      <c r="R24" s="283">
        <v>1</v>
      </c>
      <c r="S24" s="283"/>
      <c r="T24" s="283"/>
      <c r="U24" s="283"/>
      <c r="V24" s="283"/>
      <c r="W24" s="283"/>
      <c r="X24" s="283"/>
      <c r="Y24" s="283">
        <v>2</v>
      </c>
      <c r="Z24" s="283">
        <v>1</v>
      </c>
      <c r="AA24" s="283"/>
      <c r="AB24" s="283"/>
      <c r="AC24" s="283"/>
      <c r="AD24" s="283"/>
    </row>
    <row r="25" spans="1:30">
      <c r="A25" s="283">
        <v>10002421</v>
      </c>
      <c r="B25" s="285" t="s">
        <v>3906</v>
      </c>
      <c r="C25" s="283">
        <v>2</v>
      </c>
      <c r="D25" s="283" t="s">
        <v>3652</v>
      </c>
      <c r="E25" s="283" t="s">
        <v>4380</v>
      </c>
      <c r="F25" s="283"/>
      <c r="G25" s="283">
        <v>15</v>
      </c>
      <c r="H25" s="283"/>
      <c r="I25" s="283"/>
      <c r="J25" s="283"/>
      <c r="K25" s="283"/>
      <c r="L25" s="283"/>
      <c r="M25" s="283" t="s">
        <v>3899</v>
      </c>
      <c r="N25" s="283"/>
      <c r="O25" s="283"/>
      <c r="P25" s="283"/>
      <c r="Q25" s="283">
        <v>4</v>
      </c>
      <c r="R25" s="283">
        <v>1</v>
      </c>
      <c r="S25" s="283">
        <v>0.2</v>
      </c>
      <c r="T25" s="283"/>
      <c r="U25" s="283"/>
      <c r="V25" s="283"/>
      <c r="W25" s="283"/>
      <c r="X25" s="283"/>
      <c r="Y25" s="283">
        <v>10</v>
      </c>
      <c r="Z25" s="283">
        <v>15</v>
      </c>
      <c r="AA25" s="283"/>
      <c r="AB25" s="283"/>
      <c r="AC25" s="283"/>
      <c r="AD25" s="283" t="s">
        <v>309</v>
      </c>
    </row>
    <row r="26" spans="1:30">
      <c r="A26" s="283">
        <v>10002521</v>
      </c>
      <c r="B26" s="287" t="s">
        <v>3983</v>
      </c>
      <c r="C26" s="283">
        <v>4</v>
      </c>
      <c r="D26" s="283" t="s">
        <v>3652</v>
      </c>
      <c r="E26" s="283" t="s">
        <v>4380</v>
      </c>
      <c r="F26" s="283"/>
      <c r="G26" s="283">
        <v>20</v>
      </c>
      <c r="H26" s="283"/>
      <c r="I26" s="283"/>
      <c r="J26" s="283"/>
      <c r="K26" s="283"/>
      <c r="L26" s="283"/>
      <c r="M26" s="283" t="s">
        <v>3899</v>
      </c>
      <c r="N26" s="283"/>
      <c r="O26" s="283"/>
      <c r="P26" s="283"/>
      <c r="Q26" s="283">
        <v>6</v>
      </c>
      <c r="R26" s="283">
        <v>1</v>
      </c>
      <c r="S26" s="283">
        <v>0.2</v>
      </c>
      <c r="T26" s="283"/>
      <c r="U26" s="283"/>
      <c r="V26" s="283"/>
      <c r="W26" s="283"/>
      <c r="X26" s="283"/>
      <c r="Y26" s="283">
        <v>12</v>
      </c>
      <c r="Z26" s="283">
        <v>20</v>
      </c>
      <c r="AA26" s="283"/>
      <c r="AB26" s="283"/>
      <c r="AC26" s="283"/>
      <c r="AD26" s="283" t="s">
        <v>309</v>
      </c>
    </row>
    <row r="27" spans="1:30">
      <c r="A27" s="283">
        <v>10002621</v>
      </c>
      <c r="B27" s="288" t="s">
        <v>4381</v>
      </c>
      <c r="C27" s="283">
        <v>6</v>
      </c>
      <c r="D27" s="283" t="s">
        <v>3652</v>
      </c>
      <c r="E27" s="283" t="s">
        <v>4380</v>
      </c>
      <c r="F27" s="283"/>
      <c r="G27" s="283">
        <v>30</v>
      </c>
      <c r="H27" s="283"/>
      <c r="I27" s="283"/>
      <c r="J27" s="283"/>
      <c r="K27" s="283"/>
      <c r="L27" s="283"/>
      <c r="M27" s="283" t="s">
        <v>4282</v>
      </c>
      <c r="N27" s="283"/>
      <c r="O27" s="283"/>
      <c r="P27" s="283"/>
      <c r="Q27" s="283">
        <v>8</v>
      </c>
      <c r="R27" s="283">
        <v>1</v>
      </c>
      <c r="S27" s="283">
        <v>0.25</v>
      </c>
      <c r="T27" s="283"/>
      <c r="U27" s="283"/>
      <c r="V27" s="283"/>
      <c r="W27" s="283"/>
      <c r="X27" s="283"/>
      <c r="Y27" s="283">
        <v>24</v>
      </c>
      <c r="Z27" s="283">
        <v>25</v>
      </c>
      <c r="AA27" s="283"/>
      <c r="AB27" s="283"/>
      <c r="AC27" s="283"/>
      <c r="AD27" s="283" t="s">
        <v>792</v>
      </c>
    </row>
    <row r="28" spans="1:30">
      <c r="A28" s="283">
        <v>10002721</v>
      </c>
      <c r="B28" s="285" t="s">
        <v>3998</v>
      </c>
      <c r="C28" s="283">
        <v>2</v>
      </c>
      <c r="D28" s="283" t="s">
        <v>3652</v>
      </c>
      <c r="E28" s="283" t="s">
        <v>4380</v>
      </c>
      <c r="F28" s="283"/>
      <c r="G28" s="283">
        <v>11</v>
      </c>
      <c r="H28" s="283"/>
      <c r="I28" s="283"/>
      <c r="J28" s="283"/>
      <c r="K28" s="283"/>
      <c r="L28" s="283">
        <v>3</v>
      </c>
      <c r="M28" s="283" t="s">
        <v>3899</v>
      </c>
      <c r="N28" s="283"/>
      <c r="O28" s="283"/>
      <c r="P28" s="283"/>
      <c r="Q28" s="283"/>
      <c r="R28" s="283">
        <v>1</v>
      </c>
      <c r="S28" s="283"/>
      <c r="T28" s="283"/>
      <c r="U28" s="283"/>
      <c r="V28" s="283"/>
      <c r="W28" s="283"/>
      <c r="X28" s="283"/>
      <c r="Y28" s="283">
        <v>8</v>
      </c>
      <c r="Z28" s="283">
        <v>12</v>
      </c>
      <c r="AA28" s="283"/>
      <c r="AB28" s="283"/>
      <c r="AC28" s="283"/>
      <c r="AD28" s="283"/>
    </row>
    <row r="29" spans="1:30">
      <c r="A29" s="283">
        <v>10002821</v>
      </c>
      <c r="B29" s="287" t="s">
        <v>3911</v>
      </c>
      <c r="C29" s="283">
        <v>4</v>
      </c>
      <c r="D29" s="283" t="s">
        <v>3652</v>
      </c>
      <c r="E29" s="283" t="s">
        <v>4380</v>
      </c>
      <c r="F29" s="283"/>
      <c r="G29" s="283">
        <v>18</v>
      </c>
      <c r="H29" s="283"/>
      <c r="I29" s="283"/>
      <c r="J29" s="283"/>
      <c r="K29" s="283"/>
      <c r="L29" s="283">
        <v>4</v>
      </c>
      <c r="M29" s="283" t="s">
        <v>3899</v>
      </c>
      <c r="N29" s="283"/>
      <c r="O29" s="283"/>
      <c r="P29" s="283"/>
      <c r="Q29" s="283"/>
      <c r="R29" s="283">
        <v>1</v>
      </c>
      <c r="S29" s="283"/>
      <c r="T29" s="283"/>
      <c r="U29" s="283"/>
      <c r="V29" s="283"/>
      <c r="W29" s="283"/>
      <c r="X29" s="283"/>
      <c r="Y29" s="283">
        <v>11</v>
      </c>
      <c r="Z29" s="283">
        <v>18</v>
      </c>
      <c r="AA29" s="283"/>
      <c r="AB29" s="283"/>
      <c r="AC29" s="283"/>
      <c r="AD29" s="283"/>
    </row>
    <row r="30" spans="1:30">
      <c r="A30" s="283">
        <v>10002921</v>
      </c>
      <c r="B30" s="288" t="s">
        <v>4062</v>
      </c>
      <c r="C30" s="283">
        <v>6</v>
      </c>
      <c r="D30" s="283" t="s">
        <v>3652</v>
      </c>
      <c r="E30" s="283" t="s">
        <v>4380</v>
      </c>
      <c r="F30" s="283"/>
      <c r="G30" s="283">
        <v>21</v>
      </c>
      <c r="H30" s="283"/>
      <c r="I30" s="283"/>
      <c r="J30" s="283"/>
      <c r="K30" s="283"/>
      <c r="L30" s="283">
        <v>6</v>
      </c>
      <c r="M30" s="283" t="s">
        <v>4282</v>
      </c>
      <c r="N30" s="283"/>
      <c r="O30" s="283"/>
      <c r="P30" s="283"/>
      <c r="Q30" s="283"/>
      <c r="R30" s="283">
        <v>1</v>
      </c>
      <c r="S30" s="283"/>
      <c r="T30" s="283"/>
      <c r="U30" s="283"/>
      <c r="V30" s="283"/>
      <c r="W30" s="283"/>
      <c r="X30" s="283"/>
      <c r="Y30" s="283">
        <v>20</v>
      </c>
      <c r="Z30" s="283">
        <v>22</v>
      </c>
      <c r="AA30" s="283"/>
      <c r="AB30" s="283"/>
      <c r="AC30" s="283"/>
      <c r="AD30" s="283"/>
    </row>
    <row r="31" spans="1:30">
      <c r="A31" s="283">
        <v>10003021</v>
      </c>
      <c r="B31" s="285" t="s">
        <v>3901</v>
      </c>
      <c r="C31" s="283">
        <v>2</v>
      </c>
      <c r="D31" s="283" t="s">
        <v>3652</v>
      </c>
      <c r="E31" s="283" t="s">
        <v>4380</v>
      </c>
      <c r="F31" s="283"/>
      <c r="G31" s="283">
        <v>17</v>
      </c>
      <c r="H31" s="283"/>
      <c r="I31" s="283"/>
      <c r="J31" s="283"/>
      <c r="K31" s="283"/>
      <c r="L31" s="283">
        <v>1</v>
      </c>
      <c r="M31" s="283" t="s">
        <v>3899</v>
      </c>
      <c r="N31" s="283"/>
      <c r="O31" s="283"/>
      <c r="P31" s="283"/>
      <c r="Q31" s="283"/>
      <c r="R31" s="283">
        <v>1</v>
      </c>
      <c r="S31" s="283"/>
      <c r="T31" s="283"/>
      <c r="U31" s="283"/>
      <c r="V31" s="283"/>
      <c r="W31" s="283"/>
      <c r="X31" s="283"/>
      <c r="Y31" s="283">
        <v>11</v>
      </c>
      <c r="Z31" s="283">
        <v>18</v>
      </c>
      <c r="AA31" s="283"/>
      <c r="AB31" s="283"/>
      <c r="AC31" s="283"/>
      <c r="AD31" s="283"/>
    </row>
    <row r="32" spans="1:30">
      <c r="A32" s="283">
        <v>10003121</v>
      </c>
      <c r="B32" s="286" t="s">
        <v>3914</v>
      </c>
      <c r="C32" s="283">
        <v>3</v>
      </c>
      <c r="D32" s="283" t="s">
        <v>3652</v>
      </c>
      <c r="E32" s="283" t="s">
        <v>4380</v>
      </c>
      <c r="F32" s="283"/>
      <c r="G32" s="283">
        <v>23</v>
      </c>
      <c r="H32" s="283"/>
      <c r="I32" s="283"/>
      <c r="J32" s="283"/>
      <c r="K32" s="283"/>
      <c r="L32" s="283"/>
      <c r="M32" s="283" t="s">
        <v>3899</v>
      </c>
      <c r="N32" s="283"/>
      <c r="O32" s="283"/>
      <c r="P32" s="283"/>
      <c r="Q32" s="283"/>
      <c r="R32" s="283">
        <v>1</v>
      </c>
      <c r="S32" s="283"/>
      <c r="T32" s="283"/>
      <c r="U32" s="283"/>
      <c r="V32" s="283"/>
      <c r="W32" s="283"/>
      <c r="X32" s="283"/>
      <c r="Y32" s="283">
        <v>13</v>
      </c>
      <c r="Z32" s="283">
        <v>21</v>
      </c>
      <c r="AA32" s="283"/>
      <c r="AB32" s="283"/>
      <c r="AC32" s="283"/>
      <c r="AD32" s="283"/>
    </row>
    <row r="33" spans="1:30">
      <c r="A33" s="283">
        <v>10003221</v>
      </c>
      <c r="B33" s="287" t="s">
        <v>3916</v>
      </c>
      <c r="C33" s="283">
        <v>4</v>
      </c>
      <c r="D33" s="283" t="s">
        <v>3652</v>
      </c>
      <c r="E33" s="283" t="s">
        <v>4380</v>
      </c>
      <c r="F33" s="283"/>
      <c r="G33" s="283">
        <v>19</v>
      </c>
      <c r="H33" s="283"/>
      <c r="I33" s="283"/>
      <c r="J33" s="283"/>
      <c r="K33" s="283"/>
      <c r="L33" s="283">
        <v>1</v>
      </c>
      <c r="M33" s="283" t="s">
        <v>3899</v>
      </c>
      <c r="N33" s="283"/>
      <c r="O33" s="283"/>
      <c r="P33" s="283"/>
      <c r="Q33" s="283"/>
      <c r="R33" s="283">
        <v>1</v>
      </c>
      <c r="S33" s="283"/>
      <c r="T33" s="283"/>
      <c r="U33" s="283"/>
      <c r="V33" s="283"/>
      <c r="W33" s="283"/>
      <c r="X33" s="283"/>
      <c r="Y33" s="283">
        <v>11</v>
      </c>
      <c r="Z33" s="283">
        <v>16</v>
      </c>
      <c r="AA33" s="283"/>
      <c r="AB33" s="283"/>
      <c r="AC33" s="283"/>
      <c r="AD33" s="283"/>
    </row>
    <row r="34" spans="1:30">
      <c r="A34" s="283">
        <v>10003321</v>
      </c>
      <c r="B34" s="287" t="s">
        <v>3929</v>
      </c>
      <c r="C34" s="283">
        <v>4</v>
      </c>
      <c r="D34" s="283" t="s">
        <v>3652</v>
      </c>
      <c r="E34" s="283" t="s">
        <v>4380</v>
      </c>
      <c r="F34" s="283"/>
      <c r="G34" s="283">
        <v>14</v>
      </c>
      <c r="H34" s="283"/>
      <c r="I34" s="283"/>
      <c r="J34" s="283"/>
      <c r="K34" s="283"/>
      <c r="L34" s="283">
        <v>2</v>
      </c>
      <c r="M34" s="283" t="s">
        <v>3899</v>
      </c>
      <c r="N34" s="283"/>
      <c r="O34" s="283"/>
      <c r="P34" s="283"/>
      <c r="Q34" s="283">
        <v>5</v>
      </c>
      <c r="R34" s="283">
        <v>1</v>
      </c>
      <c r="S34" s="283">
        <v>0.2</v>
      </c>
      <c r="T34" s="283"/>
      <c r="U34" s="283"/>
      <c r="V34" s="283"/>
      <c r="W34" s="283"/>
      <c r="X34" s="283"/>
      <c r="Y34" s="283">
        <v>9</v>
      </c>
      <c r="Z34" s="283">
        <v>13</v>
      </c>
      <c r="AA34" s="283"/>
      <c r="AB34" s="283"/>
      <c r="AC34" s="283"/>
      <c r="AD34" s="283" t="s">
        <v>309</v>
      </c>
    </row>
    <row r="35" spans="1:30">
      <c r="A35" s="283">
        <v>10003421</v>
      </c>
      <c r="B35" s="284" t="s">
        <v>3919</v>
      </c>
      <c r="C35" s="283">
        <v>1</v>
      </c>
      <c r="D35" s="283" t="s">
        <v>3652</v>
      </c>
      <c r="E35" s="283" t="s">
        <v>4380</v>
      </c>
      <c r="F35" s="283"/>
      <c r="G35" s="283">
        <v>16</v>
      </c>
      <c r="H35" s="283"/>
      <c r="I35" s="283"/>
      <c r="J35" s="283"/>
      <c r="K35" s="283"/>
      <c r="L35" s="283"/>
      <c r="M35" s="283" t="s">
        <v>3899</v>
      </c>
      <c r="N35" s="283"/>
      <c r="O35" s="283"/>
      <c r="P35" s="283"/>
      <c r="Q35" s="283"/>
      <c r="R35" s="283">
        <v>1</v>
      </c>
      <c r="S35" s="283"/>
      <c r="T35" s="283"/>
      <c r="U35" s="283"/>
      <c r="V35" s="283"/>
      <c r="W35" s="283"/>
      <c r="X35" s="283"/>
      <c r="Y35" s="283">
        <v>10</v>
      </c>
      <c r="Z35" s="283">
        <v>15</v>
      </c>
      <c r="AA35" s="283"/>
      <c r="AB35" s="283"/>
      <c r="AC35" s="283"/>
      <c r="AD35" s="283"/>
    </row>
    <row r="36" spans="1:30">
      <c r="A36" s="283">
        <v>10003521</v>
      </c>
      <c r="B36" s="289" t="s">
        <v>2427</v>
      </c>
      <c r="C36" s="283">
        <v>5</v>
      </c>
      <c r="D36" s="283" t="s">
        <v>3652</v>
      </c>
      <c r="E36" s="283" t="s">
        <v>4380</v>
      </c>
      <c r="F36" s="283"/>
      <c r="G36" s="283">
        <v>24</v>
      </c>
      <c r="H36" s="283"/>
      <c r="I36" s="283"/>
      <c r="J36" s="283"/>
      <c r="K36" s="283"/>
      <c r="L36" s="283">
        <v>2</v>
      </c>
      <c r="M36" s="283" t="s">
        <v>3899</v>
      </c>
      <c r="N36" s="283"/>
      <c r="O36" s="283"/>
      <c r="P36" s="283"/>
      <c r="Q36" s="283"/>
      <c r="R36" s="283">
        <v>1</v>
      </c>
      <c r="S36" s="283"/>
      <c r="T36" s="283"/>
      <c r="U36" s="283"/>
      <c r="V36" s="283"/>
      <c r="W36" s="283"/>
      <c r="X36" s="283"/>
      <c r="Y36" s="283">
        <v>13</v>
      </c>
      <c r="Z36" s="283">
        <v>21</v>
      </c>
      <c r="AA36" s="283"/>
      <c r="AB36" s="283"/>
      <c r="AC36" s="283"/>
      <c r="AD36" s="283"/>
    </row>
    <row r="37" spans="1:30">
      <c r="A37" s="283">
        <v>10003621</v>
      </c>
      <c r="B37" s="288" t="s">
        <v>2028</v>
      </c>
      <c r="C37" s="283">
        <v>6</v>
      </c>
      <c r="D37" s="283" t="s">
        <v>3652</v>
      </c>
      <c r="E37" s="283" t="s">
        <v>4380</v>
      </c>
      <c r="F37" s="283"/>
      <c r="G37" s="283">
        <v>27</v>
      </c>
      <c r="H37" s="283"/>
      <c r="I37" s="283"/>
      <c r="J37" s="283"/>
      <c r="K37" s="283"/>
      <c r="L37" s="283">
        <v>3</v>
      </c>
      <c r="M37" s="283" t="s">
        <v>4282</v>
      </c>
      <c r="N37" s="283"/>
      <c r="O37" s="283"/>
      <c r="P37" s="283"/>
      <c r="Q37" s="283"/>
      <c r="R37" s="283">
        <v>1</v>
      </c>
      <c r="S37" s="283"/>
      <c r="T37" s="283"/>
      <c r="U37" s="283"/>
      <c r="V37" s="283"/>
      <c r="W37" s="283"/>
      <c r="X37" s="283"/>
      <c r="Y37" s="283">
        <v>22</v>
      </c>
      <c r="Z37" s="283">
        <v>24</v>
      </c>
      <c r="AA37" s="283"/>
      <c r="AB37" s="283"/>
      <c r="AC37" s="283"/>
      <c r="AD37" s="283"/>
    </row>
    <row r="38" spans="1:30">
      <c r="A38" s="283">
        <v>10003721</v>
      </c>
      <c r="B38" s="285" t="s">
        <v>3923</v>
      </c>
      <c r="C38" s="283">
        <v>2</v>
      </c>
      <c r="D38" s="283" t="s">
        <v>3652</v>
      </c>
      <c r="E38" s="283" t="s">
        <v>4380</v>
      </c>
      <c r="F38" s="283"/>
      <c r="G38" s="283">
        <v>12</v>
      </c>
      <c r="H38" s="283"/>
      <c r="I38" s="283"/>
      <c r="J38" s="283"/>
      <c r="K38" s="283"/>
      <c r="L38" s="283">
        <v>3</v>
      </c>
      <c r="M38" s="283" t="s">
        <v>3899</v>
      </c>
      <c r="N38" s="283"/>
      <c r="O38" s="283"/>
      <c r="P38" s="283"/>
      <c r="Q38" s="283"/>
      <c r="R38" s="283">
        <v>1</v>
      </c>
      <c r="S38" s="283"/>
      <c r="T38" s="283"/>
      <c r="U38" s="283"/>
      <c r="V38" s="283"/>
      <c r="W38" s="283"/>
      <c r="X38" s="283"/>
      <c r="Y38" s="283">
        <v>9</v>
      </c>
      <c r="Z38" s="283">
        <v>13</v>
      </c>
      <c r="AA38" s="283"/>
      <c r="AB38" s="283"/>
      <c r="AC38" s="283"/>
      <c r="AD38" s="283"/>
    </row>
    <row r="39" spans="1:30">
      <c r="A39" s="283">
        <v>10003821</v>
      </c>
      <c r="B39" s="284" t="s">
        <v>3907</v>
      </c>
      <c r="C39" s="283">
        <v>1</v>
      </c>
      <c r="D39" s="283" t="s">
        <v>3654</v>
      </c>
      <c r="E39" s="283" t="s">
        <v>4382</v>
      </c>
      <c r="F39" s="283"/>
      <c r="G39" s="283">
        <v>2</v>
      </c>
      <c r="H39" s="283"/>
      <c r="I39" s="283"/>
      <c r="J39" s="283"/>
      <c r="K39" s="283"/>
      <c r="L39" s="283">
        <v>1</v>
      </c>
      <c r="M39" s="283" t="s">
        <v>3941</v>
      </c>
      <c r="N39" s="283"/>
      <c r="O39" s="283"/>
      <c r="P39" s="283"/>
      <c r="Q39" s="283">
        <v>1</v>
      </c>
      <c r="R39" s="283">
        <v>1</v>
      </c>
      <c r="S39" s="283"/>
      <c r="T39" s="283"/>
      <c r="U39" s="283"/>
      <c r="V39" s="283"/>
      <c r="W39" s="283"/>
      <c r="X39" s="283"/>
      <c r="Y39" s="283">
        <v>2</v>
      </c>
      <c r="Z39" s="283">
        <v>2</v>
      </c>
      <c r="AA39" s="283"/>
      <c r="AB39" s="283"/>
      <c r="AC39" s="283"/>
      <c r="AD39" s="283"/>
    </row>
    <row r="40" spans="1:30">
      <c r="A40" s="283">
        <v>10003921</v>
      </c>
      <c r="B40" s="285" t="s">
        <v>4108</v>
      </c>
      <c r="C40" s="283">
        <v>2</v>
      </c>
      <c r="D40" s="283" t="s">
        <v>3654</v>
      </c>
      <c r="E40" s="283" t="s">
        <v>4382</v>
      </c>
      <c r="F40" s="283"/>
      <c r="G40" s="283">
        <v>2</v>
      </c>
      <c r="H40" s="283"/>
      <c r="I40" s="283"/>
      <c r="J40" s="283"/>
      <c r="K40" s="283"/>
      <c r="L40" s="283">
        <v>1</v>
      </c>
      <c r="M40" s="283" t="s">
        <v>3930</v>
      </c>
      <c r="N40" s="283"/>
      <c r="O40" s="283"/>
      <c r="P40" s="283"/>
      <c r="Q40" s="283">
        <v>4</v>
      </c>
      <c r="R40" s="283">
        <v>1.7</v>
      </c>
      <c r="S40" s="283">
        <v>0.2</v>
      </c>
      <c r="T40" s="283"/>
      <c r="U40" s="283"/>
      <c r="V40" s="283"/>
      <c r="W40" s="283"/>
      <c r="X40" s="283"/>
      <c r="Y40" s="283">
        <v>2</v>
      </c>
      <c r="Z40" s="283">
        <v>2</v>
      </c>
      <c r="AA40" s="283"/>
      <c r="AB40" s="283"/>
      <c r="AC40" s="283"/>
      <c r="AD40" s="283" t="s">
        <v>4383</v>
      </c>
    </row>
    <row r="41" spans="1:30">
      <c r="A41" s="283">
        <v>10004021</v>
      </c>
      <c r="B41" s="284" t="s">
        <v>3936</v>
      </c>
      <c r="C41" s="283">
        <v>1</v>
      </c>
      <c r="D41" s="283" t="s">
        <v>3652</v>
      </c>
      <c r="E41" s="283" t="s">
        <v>4367</v>
      </c>
      <c r="F41" s="283"/>
      <c r="G41" s="283">
        <v>1</v>
      </c>
      <c r="H41" s="283"/>
      <c r="I41" s="283"/>
      <c r="J41" s="283"/>
      <c r="K41" s="283"/>
      <c r="L41" s="283"/>
      <c r="M41" s="283" t="s">
        <v>3930</v>
      </c>
      <c r="N41" s="283"/>
      <c r="O41" s="283"/>
      <c r="P41" s="283"/>
      <c r="Q41" s="283">
        <v>2</v>
      </c>
      <c r="R41" s="283">
        <v>1.7</v>
      </c>
      <c r="S41" s="283">
        <v>0.2</v>
      </c>
      <c r="T41" s="283"/>
      <c r="U41" s="283"/>
      <c r="V41" s="283"/>
      <c r="W41" s="283"/>
      <c r="X41" s="283"/>
      <c r="Y41" s="283">
        <v>2</v>
      </c>
      <c r="Z41" s="283">
        <v>2</v>
      </c>
      <c r="AA41" s="283"/>
      <c r="AB41" s="283"/>
      <c r="AC41" s="283"/>
      <c r="AD41" s="283" t="s">
        <v>4383</v>
      </c>
    </row>
    <row r="42" spans="1:30">
      <c r="A42" s="283">
        <v>10004121</v>
      </c>
      <c r="B42" s="285" t="s">
        <v>4050</v>
      </c>
      <c r="C42" s="283">
        <v>2</v>
      </c>
      <c r="D42" s="283" t="s">
        <v>3652</v>
      </c>
      <c r="E42" s="283" t="s">
        <v>4367</v>
      </c>
      <c r="F42" s="283"/>
      <c r="G42" s="283">
        <v>4</v>
      </c>
      <c r="H42" s="283"/>
      <c r="I42" s="283"/>
      <c r="J42" s="283"/>
      <c r="K42" s="283"/>
      <c r="L42" s="283">
        <v>1</v>
      </c>
      <c r="M42" s="283" t="s">
        <v>3930</v>
      </c>
      <c r="N42" s="283"/>
      <c r="O42" s="283"/>
      <c r="P42" s="283"/>
      <c r="Q42" s="283"/>
      <c r="R42" s="283">
        <v>1</v>
      </c>
      <c r="S42" s="283"/>
      <c r="T42" s="283"/>
      <c r="U42" s="283"/>
      <c r="V42" s="283"/>
      <c r="W42" s="283"/>
      <c r="X42" s="283"/>
      <c r="Y42" s="283">
        <v>2</v>
      </c>
      <c r="Z42" s="283">
        <v>4</v>
      </c>
      <c r="AA42" s="283"/>
      <c r="AB42" s="283"/>
      <c r="AC42" s="283"/>
      <c r="AD42" s="283"/>
    </row>
    <row r="43" spans="1:30">
      <c r="A43" s="283">
        <v>10004221</v>
      </c>
      <c r="B43" s="284" t="s">
        <v>4384</v>
      </c>
      <c r="C43" s="283">
        <v>1</v>
      </c>
      <c r="D43" s="283" t="s">
        <v>4385</v>
      </c>
      <c r="E43" s="283" t="s">
        <v>4386</v>
      </c>
      <c r="F43" s="283"/>
      <c r="G43" s="283"/>
      <c r="H43" s="283"/>
      <c r="I43" s="283"/>
      <c r="J43" s="283"/>
      <c r="K43" s="283"/>
      <c r="L43" s="283"/>
      <c r="M43" s="283" t="s">
        <v>3930</v>
      </c>
      <c r="N43" s="283"/>
      <c r="O43" s="283"/>
      <c r="P43" s="283"/>
      <c r="Q43" s="283">
        <v>2</v>
      </c>
      <c r="R43" s="283">
        <v>2</v>
      </c>
      <c r="S43" s="283">
        <v>0.35</v>
      </c>
      <c r="T43" s="283"/>
      <c r="U43" s="283"/>
      <c r="V43" s="283"/>
      <c r="W43" s="283"/>
      <c r="X43" s="283"/>
      <c r="Y43" s="283">
        <v>1</v>
      </c>
      <c r="Z43" s="283">
        <v>1</v>
      </c>
      <c r="AA43" s="283">
        <v>1</v>
      </c>
      <c r="AB43" s="283"/>
      <c r="AC43" s="283"/>
      <c r="AD43" s="283" t="s">
        <v>4387</v>
      </c>
    </row>
    <row r="44" spans="1:30">
      <c r="A44" s="283">
        <v>10004321</v>
      </c>
      <c r="B44" s="285" t="s">
        <v>4388</v>
      </c>
      <c r="C44" s="283">
        <v>2</v>
      </c>
      <c r="D44" s="283" t="s">
        <v>4385</v>
      </c>
      <c r="E44" s="283" t="s">
        <v>4386</v>
      </c>
      <c r="F44" s="283"/>
      <c r="G44" s="283"/>
      <c r="H44" s="283"/>
      <c r="I44" s="283"/>
      <c r="J44" s="283"/>
      <c r="K44" s="283"/>
      <c r="L44" s="283"/>
      <c r="M44" s="283" t="s">
        <v>3930</v>
      </c>
      <c r="N44" s="283"/>
      <c r="O44" s="283"/>
      <c r="P44" s="283"/>
      <c r="Q44" s="283">
        <v>5</v>
      </c>
      <c r="R44" s="283">
        <v>2.1</v>
      </c>
      <c r="S44" s="283">
        <v>0.35</v>
      </c>
      <c r="T44" s="283"/>
      <c r="U44" s="283"/>
      <c r="V44" s="283"/>
      <c r="W44" s="283"/>
      <c r="X44" s="283"/>
      <c r="Y44" s="283">
        <v>3</v>
      </c>
      <c r="Z44" s="283">
        <v>1</v>
      </c>
      <c r="AA44" s="283">
        <v>1</v>
      </c>
      <c r="AB44" s="283"/>
      <c r="AC44" s="283"/>
      <c r="AD44" s="283" t="s">
        <v>4389</v>
      </c>
    </row>
    <row r="45" spans="1:30">
      <c r="A45" s="283">
        <v>10004421</v>
      </c>
      <c r="B45" s="284" t="s">
        <v>4390</v>
      </c>
      <c r="C45" s="283">
        <v>1</v>
      </c>
      <c r="D45" s="283" t="s">
        <v>4385</v>
      </c>
      <c r="E45" s="283" t="s">
        <v>4386</v>
      </c>
      <c r="F45" s="283"/>
      <c r="G45" s="283">
        <v>1</v>
      </c>
      <c r="H45" s="283"/>
      <c r="I45" s="283"/>
      <c r="J45" s="283"/>
      <c r="K45" s="283"/>
      <c r="L45" s="283">
        <v>1</v>
      </c>
      <c r="M45" s="283" t="s">
        <v>3930</v>
      </c>
      <c r="N45" s="283"/>
      <c r="O45" s="283"/>
      <c r="P45" s="283"/>
      <c r="Q45" s="283">
        <v>3</v>
      </c>
      <c r="R45" s="283">
        <v>2.1</v>
      </c>
      <c r="S45" s="283">
        <v>0.35</v>
      </c>
      <c r="T45" s="283"/>
      <c r="U45" s="283"/>
      <c r="V45" s="283"/>
      <c r="W45" s="283"/>
      <c r="X45" s="283"/>
      <c r="Y45" s="283">
        <v>1</v>
      </c>
      <c r="Z45" s="283">
        <v>1</v>
      </c>
      <c r="AA45" s="283">
        <v>1</v>
      </c>
      <c r="AB45" s="283"/>
      <c r="AC45" s="283"/>
      <c r="AD45" s="283" t="s">
        <v>4389</v>
      </c>
    </row>
    <row r="46" spans="1:30">
      <c r="A46" s="283">
        <v>10004521</v>
      </c>
      <c r="B46" s="287" t="s">
        <v>4391</v>
      </c>
      <c r="C46" s="283">
        <v>4</v>
      </c>
      <c r="D46" s="283" t="s">
        <v>4385</v>
      </c>
      <c r="E46" s="283" t="s">
        <v>4386</v>
      </c>
      <c r="F46" s="283"/>
      <c r="G46" s="283">
        <v>1</v>
      </c>
      <c r="H46" s="283"/>
      <c r="I46" s="283"/>
      <c r="J46" s="283"/>
      <c r="K46" s="283"/>
      <c r="L46" s="283">
        <v>1</v>
      </c>
      <c r="M46" s="283" t="s">
        <v>3930</v>
      </c>
      <c r="N46" s="283"/>
      <c r="O46" s="283"/>
      <c r="P46" s="283"/>
      <c r="Q46" s="283">
        <v>5</v>
      </c>
      <c r="R46" s="283">
        <v>2.2000000000000002</v>
      </c>
      <c r="S46" s="283">
        <v>0.35</v>
      </c>
      <c r="T46" s="283"/>
      <c r="U46" s="283"/>
      <c r="V46" s="283"/>
      <c r="W46" s="283"/>
      <c r="X46" s="283"/>
      <c r="Y46" s="283">
        <v>4</v>
      </c>
      <c r="Z46" s="283">
        <v>1</v>
      </c>
      <c r="AA46" s="283">
        <v>1</v>
      </c>
      <c r="AB46" s="283"/>
      <c r="AC46" s="283"/>
      <c r="AD46" s="283" t="s">
        <v>4392</v>
      </c>
    </row>
    <row r="47" spans="1:30">
      <c r="A47" s="283">
        <v>10004621</v>
      </c>
      <c r="B47" s="285" t="s">
        <v>4393</v>
      </c>
      <c r="C47" s="283">
        <v>2</v>
      </c>
      <c r="D47" s="283" t="s">
        <v>4385</v>
      </c>
      <c r="E47" s="283" t="s">
        <v>4386</v>
      </c>
      <c r="F47" s="283"/>
      <c r="G47" s="283">
        <v>2</v>
      </c>
      <c r="H47" s="283"/>
      <c r="I47" s="283"/>
      <c r="J47" s="283"/>
      <c r="K47" s="283"/>
      <c r="L47" s="283"/>
      <c r="M47" s="283" t="s">
        <v>3930</v>
      </c>
      <c r="N47" s="283"/>
      <c r="O47" s="283"/>
      <c r="P47" s="283"/>
      <c r="Q47" s="283">
        <v>4</v>
      </c>
      <c r="R47" s="283">
        <v>2.4</v>
      </c>
      <c r="S47" s="283">
        <v>0.35</v>
      </c>
      <c r="T47" s="283"/>
      <c r="U47" s="283"/>
      <c r="V47" s="283"/>
      <c r="W47" s="283"/>
      <c r="X47" s="283"/>
      <c r="Y47" s="283">
        <v>2</v>
      </c>
      <c r="Z47" s="283">
        <v>1</v>
      </c>
      <c r="AA47" s="283">
        <v>1</v>
      </c>
      <c r="AB47" s="283"/>
      <c r="AC47" s="283"/>
      <c r="AD47" s="283" t="s">
        <v>4394</v>
      </c>
    </row>
    <row r="48" spans="1:30">
      <c r="A48" s="283">
        <v>10004721</v>
      </c>
      <c r="B48" s="286" t="s">
        <v>3987</v>
      </c>
      <c r="C48" s="283">
        <v>3</v>
      </c>
      <c r="D48" s="283" t="s">
        <v>4385</v>
      </c>
      <c r="E48" s="283" t="s">
        <v>4386</v>
      </c>
      <c r="F48" s="283"/>
      <c r="G48" s="283">
        <v>3</v>
      </c>
      <c r="H48" s="283"/>
      <c r="I48" s="283"/>
      <c r="J48" s="283"/>
      <c r="K48" s="283"/>
      <c r="L48" s="283"/>
      <c r="M48" s="283" t="s">
        <v>3930</v>
      </c>
      <c r="N48" s="283"/>
      <c r="O48" s="283"/>
      <c r="P48" s="283"/>
      <c r="Q48" s="283">
        <v>6</v>
      </c>
      <c r="R48" s="283">
        <v>3</v>
      </c>
      <c r="S48" s="283">
        <v>0.35</v>
      </c>
      <c r="T48" s="283"/>
      <c r="U48" s="283"/>
      <c r="V48" s="283"/>
      <c r="W48" s="283"/>
      <c r="X48" s="283"/>
      <c r="Y48" s="283">
        <v>3</v>
      </c>
      <c r="Z48" s="283">
        <v>1</v>
      </c>
      <c r="AA48" s="283">
        <v>1</v>
      </c>
      <c r="AB48" s="283"/>
      <c r="AC48" s="283"/>
      <c r="AD48" s="283" t="s">
        <v>4395</v>
      </c>
    </row>
    <row r="49" spans="1:30">
      <c r="A49" s="283">
        <v>10004821</v>
      </c>
      <c r="B49" s="285" t="s">
        <v>3738</v>
      </c>
      <c r="C49" s="283">
        <v>2</v>
      </c>
      <c r="D49" s="283" t="s">
        <v>4385</v>
      </c>
      <c r="E49" s="283" t="s">
        <v>4386</v>
      </c>
      <c r="F49" s="283"/>
      <c r="G49" s="283"/>
      <c r="H49" s="283"/>
      <c r="I49" s="283"/>
      <c r="J49" s="283"/>
      <c r="K49" s="283"/>
      <c r="L49" s="283"/>
      <c r="M49" s="283" t="s">
        <v>3930</v>
      </c>
      <c r="N49" s="283"/>
      <c r="O49" s="283"/>
      <c r="P49" s="283"/>
      <c r="Q49" s="283">
        <v>4</v>
      </c>
      <c r="R49" s="283">
        <v>2.7</v>
      </c>
      <c r="S49" s="283">
        <v>0.35</v>
      </c>
      <c r="T49" s="283"/>
      <c r="U49" s="283"/>
      <c r="V49" s="283"/>
      <c r="W49" s="283"/>
      <c r="X49" s="283"/>
      <c r="Y49" s="283">
        <v>2</v>
      </c>
      <c r="Z49" s="283">
        <v>1</v>
      </c>
      <c r="AA49" s="283">
        <v>1</v>
      </c>
      <c r="AB49" s="283"/>
      <c r="AC49" s="283"/>
      <c r="AD49" s="283" t="s">
        <v>4396</v>
      </c>
    </row>
    <row r="50" spans="1:30">
      <c r="A50" s="283">
        <v>10004921</v>
      </c>
      <c r="B50" s="289" t="s">
        <v>4103</v>
      </c>
      <c r="C50" s="283">
        <v>5</v>
      </c>
      <c r="D50" s="283" t="s">
        <v>4385</v>
      </c>
      <c r="E50" s="283" t="s">
        <v>4386</v>
      </c>
      <c r="F50" s="283"/>
      <c r="G50" s="283">
        <v>2</v>
      </c>
      <c r="H50" s="283"/>
      <c r="I50" s="283"/>
      <c r="J50" s="283"/>
      <c r="K50" s="283"/>
      <c r="L50" s="283">
        <v>2</v>
      </c>
      <c r="M50" s="283" t="s">
        <v>3930</v>
      </c>
      <c r="N50" s="283"/>
      <c r="O50" s="283"/>
      <c r="P50" s="283"/>
      <c r="Q50" s="283">
        <v>12</v>
      </c>
      <c r="R50" s="283">
        <v>3.1</v>
      </c>
      <c r="S50" s="283">
        <v>0.35</v>
      </c>
      <c r="T50" s="283"/>
      <c r="U50" s="283"/>
      <c r="V50" s="283"/>
      <c r="W50" s="283"/>
      <c r="X50" s="283"/>
      <c r="Y50" s="283">
        <v>5</v>
      </c>
      <c r="Z50" s="283">
        <v>1</v>
      </c>
      <c r="AA50" s="283">
        <v>2</v>
      </c>
      <c r="AB50" s="283"/>
      <c r="AC50" s="283"/>
      <c r="AD50" s="283" t="s">
        <v>4397</v>
      </c>
    </row>
    <row r="51" spans="1:30">
      <c r="A51" s="283">
        <v>10005021</v>
      </c>
      <c r="B51" s="287" t="s">
        <v>3737</v>
      </c>
      <c r="C51" s="283">
        <v>4</v>
      </c>
      <c r="D51" s="283" t="s">
        <v>4385</v>
      </c>
      <c r="E51" s="283" t="s">
        <v>4386</v>
      </c>
      <c r="F51" s="283"/>
      <c r="G51" s="283">
        <v>1</v>
      </c>
      <c r="H51" s="283"/>
      <c r="I51" s="283"/>
      <c r="J51" s="283"/>
      <c r="K51" s="283"/>
      <c r="L51" s="283">
        <v>1</v>
      </c>
      <c r="M51" s="283" t="s">
        <v>3930</v>
      </c>
      <c r="N51" s="283"/>
      <c r="O51" s="283"/>
      <c r="P51" s="283"/>
      <c r="Q51" s="283">
        <v>7</v>
      </c>
      <c r="R51" s="283">
        <v>2.8</v>
      </c>
      <c r="S51" s="283">
        <v>0.35</v>
      </c>
      <c r="T51" s="283"/>
      <c r="U51" s="283"/>
      <c r="V51" s="283"/>
      <c r="W51" s="283"/>
      <c r="X51" s="283"/>
      <c r="Y51" s="283">
        <v>4</v>
      </c>
      <c r="Z51" s="283">
        <v>1</v>
      </c>
      <c r="AA51" s="283">
        <v>1</v>
      </c>
      <c r="AB51" s="283"/>
      <c r="AC51" s="283"/>
      <c r="AD51" s="283" t="s">
        <v>4398</v>
      </c>
    </row>
    <row r="52" spans="1:30">
      <c r="A52" s="283">
        <v>10005121</v>
      </c>
      <c r="B52" s="289" t="s">
        <v>3736</v>
      </c>
      <c r="C52" s="283">
        <v>5</v>
      </c>
      <c r="D52" s="283" t="s">
        <v>4385</v>
      </c>
      <c r="E52" s="283" t="s">
        <v>4386</v>
      </c>
      <c r="F52" s="283"/>
      <c r="G52" s="283">
        <v>2</v>
      </c>
      <c r="H52" s="283"/>
      <c r="I52" s="283"/>
      <c r="J52" s="283"/>
      <c r="K52" s="283"/>
      <c r="L52" s="283">
        <v>1</v>
      </c>
      <c r="M52" s="283" t="s">
        <v>3930</v>
      </c>
      <c r="N52" s="283"/>
      <c r="O52" s="283"/>
      <c r="P52" s="283"/>
      <c r="Q52" s="283">
        <v>9</v>
      </c>
      <c r="R52" s="283">
        <v>3</v>
      </c>
      <c r="S52" s="283">
        <v>0.35</v>
      </c>
      <c r="T52" s="283"/>
      <c r="U52" s="283"/>
      <c r="V52" s="283"/>
      <c r="W52" s="283"/>
      <c r="X52" s="283"/>
      <c r="Y52" s="283">
        <v>5</v>
      </c>
      <c r="Z52" s="283">
        <v>1</v>
      </c>
      <c r="AA52" s="283">
        <v>2</v>
      </c>
      <c r="AB52" s="283"/>
      <c r="AC52" s="283"/>
      <c r="AD52" s="283" t="s">
        <v>4395</v>
      </c>
    </row>
    <row r="53" spans="1:30">
      <c r="A53" s="283">
        <v>10005221</v>
      </c>
      <c r="B53" s="285" t="s">
        <v>4014</v>
      </c>
      <c r="C53" s="283">
        <v>2</v>
      </c>
      <c r="D53" s="283" t="s">
        <v>4385</v>
      </c>
      <c r="E53" s="283" t="s">
        <v>4386</v>
      </c>
      <c r="F53" s="283"/>
      <c r="G53" s="283"/>
      <c r="H53" s="283"/>
      <c r="I53" s="283"/>
      <c r="J53" s="283"/>
      <c r="K53" s="283"/>
      <c r="L53" s="283">
        <v>1</v>
      </c>
      <c r="M53" s="283" t="s">
        <v>3930</v>
      </c>
      <c r="N53" s="283"/>
      <c r="O53" s="283"/>
      <c r="P53" s="283"/>
      <c r="Q53" s="283">
        <v>4</v>
      </c>
      <c r="R53" s="283">
        <v>2.2000000000000002</v>
      </c>
      <c r="S53" s="283">
        <v>0.35</v>
      </c>
      <c r="T53" s="283"/>
      <c r="U53" s="283"/>
      <c r="V53" s="283"/>
      <c r="W53" s="283"/>
      <c r="X53" s="283"/>
      <c r="Y53" s="283">
        <v>2</v>
      </c>
      <c r="Z53" s="283">
        <v>1</v>
      </c>
      <c r="AA53" s="283">
        <v>1</v>
      </c>
      <c r="AB53" s="283"/>
      <c r="AC53" s="283"/>
      <c r="AD53" s="283" t="s">
        <v>4392</v>
      </c>
    </row>
    <row r="54" spans="1:30">
      <c r="A54" s="283">
        <v>10005321</v>
      </c>
      <c r="B54" s="284" t="s">
        <v>4091</v>
      </c>
      <c r="C54" s="283">
        <v>1</v>
      </c>
      <c r="D54" s="283" t="s">
        <v>3697</v>
      </c>
      <c r="E54" s="283" t="s">
        <v>3703</v>
      </c>
      <c r="F54" s="283"/>
      <c r="G54" s="283"/>
      <c r="H54" s="283"/>
      <c r="I54" s="283"/>
      <c r="J54" s="283"/>
      <c r="K54" s="283"/>
      <c r="L54" s="283"/>
      <c r="M54" s="283" t="s">
        <v>613</v>
      </c>
      <c r="N54" s="283"/>
      <c r="O54" s="283"/>
      <c r="P54" s="283"/>
      <c r="Q54" s="283">
        <v>3</v>
      </c>
      <c r="R54" s="283">
        <v>1</v>
      </c>
      <c r="S54" s="283"/>
      <c r="T54" s="283"/>
      <c r="U54" s="283"/>
      <c r="V54" s="283"/>
      <c r="W54" s="283">
        <v>4</v>
      </c>
      <c r="X54" s="283">
        <v>1</v>
      </c>
      <c r="Y54" s="283">
        <v>1</v>
      </c>
      <c r="Z54" s="283"/>
      <c r="AA54" s="283">
        <v>1</v>
      </c>
      <c r="AB54" s="283"/>
      <c r="AC54" s="283"/>
      <c r="AD54" s="283" t="s">
        <v>4399</v>
      </c>
    </row>
    <row r="55" spans="1:30">
      <c r="A55" s="283">
        <v>10005421</v>
      </c>
      <c r="B55" s="285" t="s">
        <v>3931</v>
      </c>
      <c r="C55" s="283">
        <v>2</v>
      </c>
      <c r="D55" s="283" t="s">
        <v>3697</v>
      </c>
      <c r="E55" s="283" t="s">
        <v>3703</v>
      </c>
      <c r="F55" s="283"/>
      <c r="G55" s="283"/>
      <c r="H55" s="283"/>
      <c r="I55" s="283"/>
      <c r="J55" s="283"/>
      <c r="K55" s="283"/>
      <c r="L55" s="283"/>
      <c r="M55" s="283" t="s">
        <v>613</v>
      </c>
      <c r="N55" s="283"/>
      <c r="O55" s="283"/>
      <c r="P55" s="283"/>
      <c r="Q55" s="283">
        <v>6</v>
      </c>
      <c r="R55" s="283">
        <v>1</v>
      </c>
      <c r="S55" s="283"/>
      <c r="T55" s="283"/>
      <c r="U55" s="283"/>
      <c r="V55" s="283"/>
      <c r="W55" s="283">
        <v>4</v>
      </c>
      <c r="X55" s="283">
        <v>1</v>
      </c>
      <c r="Y55" s="283">
        <v>1</v>
      </c>
      <c r="Z55" s="283"/>
      <c r="AA55" s="283">
        <v>2</v>
      </c>
      <c r="AB55" s="283"/>
      <c r="AC55" s="283"/>
      <c r="AD55" s="283" t="s">
        <v>4399</v>
      </c>
    </row>
    <row r="56" spans="1:30">
      <c r="A56" s="283">
        <v>10005521</v>
      </c>
      <c r="B56" s="286" t="s">
        <v>4179</v>
      </c>
      <c r="C56" s="283">
        <v>3</v>
      </c>
      <c r="D56" s="283" t="s">
        <v>3697</v>
      </c>
      <c r="E56" s="283" t="s">
        <v>3703</v>
      </c>
      <c r="F56" s="283"/>
      <c r="G56" s="283"/>
      <c r="H56" s="283"/>
      <c r="I56" s="283"/>
      <c r="J56" s="283"/>
      <c r="K56" s="283"/>
      <c r="L56" s="283"/>
      <c r="M56" s="283" t="s">
        <v>613</v>
      </c>
      <c r="N56" s="283"/>
      <c r="O56" s="283"/>
      <c r="P56" s="283">
        <v>2</v>
      </c>
      <c r="Q56" s="283">
        <v>7</v>
      </c>
      <c r="R56" s="283">
        <v>1</v>
      </c>
      <c r="S56" s="283"/>
      <c r="T56" s="283"/>
      <c r="U56" s="283"/>
      <c r="V56" s="283"/>
      <c r="W56" s="283">
        <v>5</v>
      </c>
      <c r="X56" s="283">
        <v>1</v>
      </c>
      <c r="Y56" s="283">
        <v>2</v>
      </c>
      <c r="Z56" s="283"/>
      <c r="AA56" s="283">
        <v>3</v>
      </c>
      <c r="AB56" s="283"/>
      <c r="AC56" s="283"/>
      <c r="AD56" s="283" t="s">
        <v>4400</v>
      </c>
    </row>
    <row r="57" spans="1:30">
      <c r="A57" s="283">
        <v>10005621</v>
      </c>
      <c r="B57" s="287" t="s">
        <v>4001</v>
      </c>
      <c r="C57" s="283">
        <v>4</v>
      </c>
      <c r="D57" s="283" t="s">
        <v>3697</v>
      </c>
      <c r="E57" s="283" t="s">
        <v>3703</v>
      </c>
      <c r="F57" s="283"/>
      <c r="G57" s="283"/>
      <c r="H57" s="283"/>
      <c r="I57" s="283"/>
      <c r="J57" s="283"/>
      <c r="K57" s="283"/>
      <c r="L57" s="283"/>
      <c r="M57" s="283" t="s">
        <v>613</v>
      </c>
      <c r="N57" s="283"/>
      <c r="O57" s="283"/>
      <c r="P57" s="283"/>
      <c r="Q57" s="283">
        <v>6</v>
      </c>
      <c r="R57" s="283">
        <v>1</v>
      </c>
      <c r="S57" s="283"/>
      <c r="T57" s="283"/>
      <c r="U57" s="283"/>
      <c r="V57" s="283"/>
      <c r="W57" s="283">
        <v>5</v>
      </c>
      <c r="X57" s="283">
        <v>2</v>
      </c>
      <c r="Y57" s="283">
        <v>2</v>
      </c>
      <c r="Z57" s="283"/>
      <c r="AA57" s="283">
        <v>5</v>
      </c>
      <c r="AB57" s="283"/>
      <c r="AC57" s="283"/>
      <c r="AD57" s="283" t="s">
        <v>4400</v>
      </c>
    </row>
    <row r="58" spans="1:30">
      <c r="A58" s="283">
        <v>10005721</v>
      </c>
      <c r="B58" s="287" t="s">
        <v>316</v>
      </c>
      <c r="C58" s="283">
        <v>4</v>
      </c>
      <c r="D58" s="283" t="s">
        <v>3697</v>
      </c>
      <c r="E58" s="283" t="s">
        <v>3703</v>
      </c>
      <c r="F58" s="283"/>
      <c r="G58" s="283"/>
      <c r="H58" s="283"/>
      <c r="I58" s="283"/>
      <c r="J58" s="283"/>
      <c r="K58" s="283"/>
      <c r="L58" s="283"/>
      <c r="M58" s="283" t="s">
        <v>613</v>
      </c>
      <c r="N58" s="283">
        <v>2</v>
      </c>
      <c r="O58" s="283"/>
      <c r="P58" s="283"/>
      <c r="Q58" s="283">
        <v>7</v>
      </c>
      <c r="R58" s="283">
        <v>1</v>
      </c>
      <c r="S58" s="283"/>
      <c r="T58" s="283"/>
      <c r="U58" s="283"/>
      <c r="V58" s="283"/>
      <c r="W58" s="283">
        <v>5</v>
      </c>
      <c r="X58" s="283">
        <v>2</v>
      </c>
      <c r="Y58" s="283">
        <v>2</v>
      </c>
      <c r="Z58" s="283"/>
      <c r="AA58" s="283">
        <v>8</v>
      </c>
      <c r="AB58" s="283"/>
      <c r="AC58" s="283"/>
      <c r="AD58" s="283" t="s">
        <v>4400</v>
      </c>
    </row>
    <row r="59" spans="1:30">
      <c r="A59" s="283">
        <v>10005821</v>
      </c>
      <c r="B59" s="289" t="s">
        <v>298</v>
      </c>
      <c r="C59" s="283">
        <v>5</v>
      </c>
      <c r="D59" s="283" t="s">
        <v>3697</v>
      </c>
      <c r="E59" s="283" t="s">
        <v>3703</v>
      </c>
      <c r="F59" s="283"/>
      <c r="G59" s="283"/>
      <c r="H59" s="283"/>
      <c r="I59" s="283"/>
      <c r="J59" s="283"/>
      <c r="K59" s="283"/>
      <c r="L59" s="283"/>
      <c r="M59" s="283" t="s">
        <v>613</v>
      </c>
      <c r="N59" s="283">
        <v>2</v>
      </c>
      <c r="O59" s="283"/>
      <c r="P59" s="283">
        <v>3</v>
      </c>
      <c r="Q59" s="283">
        <v>10</v>
      </c>
      <c r="R59" s="283">
        <v>1</v>
      </c>
      <c r="S59" s="283"/>
      <c r="T59" s="283"/>
      <c r="U59" s="283"/>
      <c r="V59" s="283"/>
      <c r="W59" s="283">
        <v>6</v>
      </c>
      <c r="X59" s="283">
        <v>2</v>
      </c>
      <c r="Y59" s="283">
        <v>2</v>
      </c>
      <c r="Z59" s="283"/>
      <c r="AA59" s="283">
        <v>13</v>
      </c>
      <c r="AB59" s="283"/>
      <c r="AC59" s="283"/>
      <c r="AD59" s="283" t="s">
        <v>4401</v>
      </c>
    </row>
    <row r="60" spans="1:30">
      <c r="A60" s="283">
        <v>10005921</v>
      </c>
      <c r="B60" s="284" t="s">
        <v>3937</v>
      </c>
      <c r="C60" s="283">
        <v>1</v>
      </c>
      <c r="D60" s="283" t="s">
        <v>3697</v>
      </c>
      <c r="E60" s="283" t="s">
        <v>3703</v>
      </c>
      <c r="F60" s="283"/>
      <c r="G60" s="283"/>
      <c r="H60" s="283"/>
      <c r="I60" s="283"/>
      <c r="J60" s="283"/>
      <c r="K60" s="283"/>
      <c r="L60" s="283"/>
      <c r="M60" s="283" t="s">
        <v>613</v>
      </c>
      <c r="N60" s="283"/>
      <c r="O60" s="283"/>
      <c r="P60" s="283"/>
      <c r="Q60" s="283">
        <v>3</v>
      </c>
      <c r="R60" s="283">
        <v>1</v>
      </c>
      <c r="S60" s="283"/>
      <c r="T60" s="283"/>
      <c r="U60" s="283"/>
      <c r="V60" s="283"/>
      <c r="W60" s="283">
        <v>5</v>
      </c>
      <c r="X60" s="283">
        <v>1</v>
      </c>
      <c r="Y60" s="283">
        <v>2</v>
      </c>
      <c r="Z60" s="283"/>
      <c r="AA60" s="283">
        <v>2</v>
      </c>
      <c r="AB60" s="283"/>
      <c r="AC60" s="283"/>
      <c r="AD60" s="283" t="s">
        <v>4400</v>
      </c>
    </row>
    <row r="61" spans="1:30">
      <c r="A61" s="283">
        <v>10006021</v>
      </c>
      <c r="B61" s="286" t="s">
        <v>4005</v>
      </c>
      <c r="C61" s="283">
        <v>3</v>
      </c>
      <c r="D61" s="283" t="s">
        <v>3697</v>
      </c>
      <c r="E61" s="283" t="s">
        <v>3703</v>
      </c>
      <c r="F61" s="283"/>
      <c r="G61" s="283"/>
      <c r="H61" s="283"/>
      <c r="I61" s="283"/>
      <c r="J61" s="283"/>
      <c r="K61" s="283"/>
      <c r="L61" s="283"/>
      <c r="M61" s="283" t="s">
        <v>613</v>
      </c>
      <c r="N61" s="283"/>
      <c r="O61" s="283"/>
      <c r="P61" s="283">
        <v>1</v>
      </c>
      <c r="Q61" s="283">
        <v>5</v>
      </c>
      <c r="R61" s="283">
        <v>1</v>
      </c>
      <c r="S61" s="283"/>
      <c r="T61" s="283"/>
      <c r="U61" s="283"/>
      <c r="V61" s="283"/>
      <c r="W61" s="283">
        <v>5</v>
      </c>
      <c r="X61" s="283">
        <v>1</v>
      </c>
      <c r="Y61" s="283">
        <v>2</v>
      </c>
      <c r="Z61" s="283"/>
      <c r="AA61" s="283">
        <v>4</v>
      </c>
      <c r="AB61" s="283"/>
      <c r="AC61" s="283"/>
      <c r="AD61" s="283" t="s">
        <v>4400</v>
      </c>
    </row>
    <row r="62" spans="1:30">
      <c r="A62" s="283">
        <v>10006121</v>
      </c>
      <c r="B62" s="287" t="s">
        <v>4331</v>
      </c>
      <c r="C62" s="283">
        <v>4</v>
      </c>
      <c r="D62" s="283" t="s">
        <v>3697</v>
      </c>
      <c r="E62" s="283" t="s">
        <v>3703</v>
      </c>
      <c r="F62" s="283"/>
      <c r="G62" s="283"/>
      <c r="H62" s="283"/>
      <c r="I62" s="283"/>
      <c r="J62" s="283"/>
      <c r="K62" s="283"/>
      <c r="L62" s="283"/>
      <c r="M62" s="283" t="s">
        <v>613</v>
      </c>
      <c r="N62" s="283"/>
      <c r="O62" s="283"/>
      <c r="P62" s="283">
        <v>4</v>
      </c>
      <c r="Q62" s="283">
        <v>9</v>
      </c>
      <c r="R62" s="283">
        <v>1</v>
      </c>
      <c r="S62" s="283"/>
      <c r="T62" s="283"/>
      <c r="U62" s="283"/>
      <c r="V62" s="283"/>
      <c r="W62" s="283">
        <v>6</v>
      </c>
      <c r="X62" s="283">
        <v>2</v>
      </c>
      <c r="Y62" s="283">
        <v>2</v>
      </c>
      <c r="Z62" s="283"/>
      <c r="AA62" s="283">
        <v>7</v>
      </c>
      <c r="AB62" s="283"/>
      <c r="AC62" s="283"/>
      <c r="AD62" s="283" t="s">
        <v>4401</v>
      </c>
    </row>
    <row r="63" spans="1:30">
      <c r="A63" s="283">
        <v>10006221</v>
      </c>
      <c r="B63" s="284" t="s">
        <v>3932</v>
      </c>
      <c r="C63" s="283">
        <v>1</v>
      </c>
      <c r="D63" s="283" t="s">
        <v>3699</v>
      </c>
      <c r="E63" s="283" t="s">
        <v>3704</v>
      </c>
      <c r="F63" s="283"/>
      <c r="G63" s="283"/>
      <c r="H63" s="283"/>
      <c r="I63" s="283"/>
      <c r="J63" s="283"/>
      <c r="K63" s="283"/>
      <c r="L63" s="283">
        <v>1</v>
      </c>
      <c r="M63" s="283" t="s">
        <v>613</v>
      </c>
      <c r="N63" s="283"/>
      <c r="O63" s="283"/>
      <c r="P63" s="283">
        <v>5</v>
      </c>
      <c r="Q63" s="283"/>
      <c r="R63" s="283">
        <v>1</v>
      </c>
      <c r="S63" s="283"/>
      <c r="T63" s="283"/>
      <c r="U63" s="283"/>
      <c r="V63" s="283"/>
      <c r="W63" s="283">
        <v>4</v>
      </c>
      <c r="X63" s="283">
        <v>1</v>
      </c>
      <c r="Y63" s="283">
        <v>1</v>
      </c>
      <c r="Z63" s="283"/>
      <c r="AA63" s="283">
        <v>2</v>
      </c>
      <c r="AB63" s="283"/>
      <c r="AC63" s="283"/>
      <c r="AD63" s="283" t="s">
        <v>4399</v>
      </c>
    </row>
    <row r="64" spans="1:30">
      <c r="A64" s="283">
        <v>10006321</v>
      </c>
      <c r="B64" s="286" t="s">
        <v>4000</v>
      </c>
      <c r="C64" s="283">
        <v>3</v>
      </c>
      <c r="D64" s="283" t="s">
        <v>3699</v>
      </c>
      <c r="E64" s="283" t="s">
        <v>3704</v>
      </c>
      <c r="F64" s="283"/>
      <c r="G64" s="283"/>
      <c r="H64" s="283"/>
      <c r="I64" s="283"/>
      <c r="J64" s="283"/>
      <c r="K64" s="283"/>
      <c r="L64" s="283"/>
      <c r="M64" s="283" t="s">
        <v>613</v>
      </c>
      <c r="N64" s="283"/>
      <c r="O64" s="283"/>
      <c r="P64" s="283">
        <v>9</v>
      </c>
      <c r="Q64" s="283"/>
      <c r="R64" s="283">
        <v>1</v>
      </c>
      <c r="S64" s="283"/>
      <c r="T64" s="283"/>
      <c r="U64" s="283"/>
      <c r="V64" s="283"/>
      <c r="W64" s="283">
        <v>4</v>
      </c>
      <c r="X64" s="283">
        <v>2</v>
      </c>
      <c r="Y64" s="283">
        <v>3</v>
      </c>
      <c r="Z64" s="283"/>
      <c r="AA64" s="283">
        <v>3</v>
      </c>
      <c r="AB64" s="283"/>
      <c r="AC64" s="283"/>
      <c r="AD64" s="283" t="s">
        <v>4399</v>
      </c>
    </row>
    <row r="65" spans="1:30">
      <c r="A65" s="283">
        <v>10006421</v>
      </c>
      <c r="B65" s="286" t="s">
        <v>4002</v>
      </c>
      <c r="C65" s="283">
        <v>3</v>
      </c>
      <c r="D65" s="283" t="s">
        <v>3699</v>
      </c>
      <c r="E65" s="283" t="s">
        <v>3704</v>
      </c>
      <c r="F65" s="283"/>
      <c r="G65" s="283"/>
      <c r="H65" s="283"/>
      <c r="I65" s="283"/>
      <c r="J65" s="283">
        <v>1</v>
      </c>
      <c r="K65" s="283"/>
      <c r="L65" s="283"/>
      <c r="M65" s="283" t="s">
        <v>613</v>
      </c>
      <c r="N65" s="283"/>
      <c r="O65" s="283"/>
      <c r="P65" s="283">
        <v>6</v>
      </c>
      <c r="Q65" s="283"/>
      <c r="R65" s="283">
        <v>1</v>
      </c>
      <c r="S65" s="283"/>
      <c r="T65" s="283"/>
      <c r="U65" s="283"/>
      <c r="V65" s="283"/>
      <c r="W65" s="283">
        <v>5</v>
      </c>
      <c r="X65" s="283">
        <v>2</v>
      </c>
      <c r="Y65" s="283">
        <v>3</v>
      </c>
      <c r="Z65" s="283"/>
      <c r="AA65" s="283">
        <v>4</v>
      </c>
      <c r="AB65" s="283"/>
      <c r="AC65" s="283"/>
      <c r="AD65" s="283" t="s">
        <v>4400</v>
      </c>
    </row>
    <row r="66" spans="1:30">
      <c r="A66" s="283">
        <v>10006521</v>
      </c>
      <c r="B66" s="284" t="s">
        <v>361</v>
      </c>
      <c r="C66" s="283">
        <v>1</v>
      </c>
      <c r="D66" s="283" t="s">
        <v>3699</v>
      </c>
      <c r="E66" s="283" t="s">
        <v>3704</v>
      </c>
      <c r="F66" s="283"/>
      <c r="G66" s="283"/>
      <c r="H66" s="283"/>
      <c r="I66" s="283"/>
      <c r="J66" s="283">
        <v>3</v>
      </c>
      <c r="K66" s="283"/>
      <c r="L66" s="283"/>
      <c r="M66" s="283" t="s">
        <v>613</v>
      </c>
      <c r="N66" s="283"/>
      <c r="O66" s="283"/>
      <c r="P66" s="283">
        <v>4</v>
      </c>
      <c r="Q66" s="283">
        <v>2</v>
      </c>
      <c r="R66" s="283">
        <v>1</v>
      </c>
      <c r="S66" s="283"/>
      <c r="T66" s="283"/>
      <c r="U66" s="283"/>
      <c r="V66" s="283"/>
      <c r="W66" s="283">
        <v>5</v>
      </c>
      <c r="X66" s="283">
        <v>1</v>
      </c>
      <c r="Y66" s="283">
        <v>1</v>
      </c>
      <c r="Z66" s="283"/>
      <c r="AA66" s="283">
        <v>2</v>
      </c>
      <c r="AB66" s="283"/>
      <c r="AC66" s="283"/>
      <c r="AD66" s="283" t="s">
        <v>4400</v>
      </c>
    </row>
    <row r="67" spans="1:30">
      <c r="A67" s="283">
        <v>10006621</v>
      </c>
      <c r="B67" s="286" t="s">
        <v>339</v>
      </c>
      <c r="C67" s="283">
        <v>3</v>
      </c>
      <c r="D67" s="283" t="s">
        <v>3699</v>
      </c>
      <c r="E67" s="283" t="s">
        <v>3704</v>
      </c>
      <c r="F67" s="283"/>
      <c r="G67" s="283"/>
      <c r="H67" s="283"/>
      <c r="I67" s="283"/>
      <c r="J67" s="283">
        <v>2</v>
      </c>
      <c r="K67" s="283"/>
      <c r="L67" s="283"/>
      <c r="M67" s="283" t="s">
        <v>613</v>
      </c>
      <c r="N67" s="283"/>
      <c r="O67" s="283"/>
      <c r="P67" s="283">
        <v>5</v>
      </c>
      <c r="Q67" s="283">
        <v>4</v>
      </c>
      <c r="R67" s="283">
        <v>1</v>
      </c>
      <c r="S67" s="283"/>
      <c r="T67" s="283"/>
      <c r="U67" s="283"/>
      <c r="V67" s="283"/>
      <c r="W67" s="283">
        <v>5</v>
      </c>
      <c r="X67" s="283">
        <v>2</v>
      </c>
      <c r="Y67" s="283">
        <v>3</v>
      </c>
      <c r="Z67" s="283"/>
      <c r="AA67" s="283">
        <v>3</v>
      </c>
      <c r="AB67" s="283"/>
      <c r="AC67" s="283"/>
      <c r="AD67" s="283" t="s">
        <v>4400</v>
      </c>
    </row>
    <row r="68" spans="1:30">
      <c r="A68" s="283">
        <v>10006721</v>
      </c>
      <c r="B68" s="284" t="s">
        <v>3938</v>
      </c>
      <c r="C68" s="283">
        <v>1</v>
      </c>
      <c r="D68" s="283" t="s">
        <v>3699</v>
      </c>
      <c r="E68" s="283" t="s">
        <v>3704</v>
      </c>
      <c r="F68" s="283"/>
      <c r="G68" s="283"/>
      <c r="H68" s="283"/>
      <c r="I68" s="283"/>
      <c r="J68" s="283">
        <v>2</v>
      </c>
      <c r="K68" s="283">
        <v>2</v>
      </c>
      <c r="L68" s="283"/>
      <c r="M68" s="283" t="s">
        <v>613</v>
      </c>
      <c r="N68" s="283"/>
      <c r="O68" s="283"/>
      <c r="P68" s="283">
        <v>6</v>
      </c>
      <c r="Q68" s="283">
        <v>3</v>
      </c>
      <c r="R68" s="283">
        <v>1</v>
      </c>
      <c r="S68" s="283"/>
      <c r="T68" s="283"/>
      <c r="U68" s="283"/>
      <c r="V68" s="283"/>
      <c r="W68" s="283">
        <v>5</v>
      </c>
      <c r="X68" s="283">
        <v>1</v>
      </c>
      <c r="Y68" s="283">
        <v>1</v>
      </c>
      <c r="Z68" s="283"/>
      <c r="AA68" s="283">
        <v>2</v>
      </c>
      <c r="AB68" s="283"/>
      <c r="AC68" s="283"/>
      <c r="AD68" s="283" t="s">
        <v>4400</v>
      </c>
    </row>
    <row r="69" spans="1:30">
      <c r="A69" s="283">
        <v>10006821</v>
      </c>
      <c r="B69" s="287" t="s">
        <v>3939</v>
      </c>
      <c r="C69" s="283">
        <v>4</v>
      </c>
      <c r="D69" s="283" t="s">
        <v>3699</v>
      </c>
      <c r="E69" s="283" t="s">
        <v>3704</v>
      </c>
      <c r="F69" s="283"/>
      <c r="G69" s="283"/>
      <c r="H69" s="283"/>
      <c r="I69" s="283"/>
      <c r="J69" s="283">
        <v>3</v>
      </c>
      <c r="K69" s="283"/>
      <c r="L69" s="283"/>
      <c r="M69" s="283" t="s">
        <v>613</v>
      </c>
      <c r="N69" s="283"/>
      <c r="O69" s="283"/>
      <c r="P69" s="283">
        <v>10</v>
      </c>
      <c r="Q69" s="283">
        <v>1</v>
      </c>
      <c r="R69" s="283">
        <v>1</v>
      </c>
      <c r="S69" s="283"/>
      <c r="T69" s="283"/>
      <c r="U69" s="283"/>
      <c r="V69" s="283"/>
      <c r="W69" s="283">
        <v>5</v>
      </c>
      <c r="X69" s="283">
        <v>2</v>
      </c>
      <c r="Y69" s="283">
        <v>3</v>
      </c>
      <c r="Z69" s="283"/>
      <c r="AA69" s="283">
        <v>3</v>
      </c>
      <c r="AB69" s="283"/>
      <c r="AC69" s="283"/>
      <c r="AD69" s="283" t="s">
        <v>4400</v>
      </c>
    </row>
    <row r="70" spans="1:30">
      <c r="A70" s="283">
        <v>10006921</v>
      </c>
      <c r="B70" s="284" t="s">
        <v>3933</v>
      </c>
      <c r="C70" s="283">
        <v>1</v>
      </c>
      <c r="D70" s="283" t="s">
        <v>3698</v>
      </c>
      <c r="E70" s="283" t="s">
        <v>3702</v>
      </c>
      <c r="F70" s="283"/>
      <c r="G70" s="283"/>
      <c r="H70" s="283"/>
      <c r="I70" s="283">
        <v>6</v>
      </c>
      <c r="J70" s="283">
        <v>2</v>
      </c>
      <c r="K70" s="283"/>
      <c r="L70" s="283">
        <v>1</v>
      </c>
      <c r="M70" s="283" t="s">
        <v>613</v>
      </c>
      <c r="N70" s="283"/>
      <c r="O70" s="283"/>
      <c r="P70" s="283"/>
      <c r="Q70" s="283"/>
      <c r="R70" s="283">
        <v>1</v>
      </c>
      <c r="S70" s="283"/>
      <c r="T70" s="283"/>
      <c r="U70" s="283"/>
      <c r="V70" s="283"/>
      <c r="W70" s="283">
        <v>4</v>
      </c>
      <c r="X70" s="283">
        <v>1</v>
      </c>
      <c r="Y70" s="283">
        <v>1</v>
      </c>
      <c r="Z70" s="283"/>
      <c r="AA70" s="283">
        <v>2</v>
      </c>
      <c r="AB70" s="283"/>
      <c r="AC70" s="283"/>
      <c r="AD70" s="283" t="s">
        <v>4399</v>
      </c>
    </row>
    <row r="71" spans="1:30">
      <c r="A71" s="283">
        <v>10007021</v>
      </c>
      <c r="B71" s="286" t="s">
        <v>334</v>
      </c>
      <c r="C71" s="283">
        <v>3</v>
      </c>
      <c r="D71" s="283" t="s">
        <v>3698</v>
      </c>
      <c r="E71" s="283" t="s">
        <v>3702</v>
      </c>
      <c r="F71" s="283"/>
      <c r="G71" s="283"/>
      <c r="H71" s="283"/>
      <c r="I71" s="283">
        <v>8</v>
      </c>
      <c r="J71" s="283">
        <v>1</v>
      </c>
      <c r="K71" s="283">
        <v>1</v>
      </c>
      <c r="L71" s="283"/>
      <c r="M71" s="283" t="s">
        <v>613</v>
      </c>
      <c r="N71" s="283"/>
      <c r="O71" s="283"/>
      <c r="P71" s="283"/>
      <c r="Q71" s="283"/>
      <c r="R71" s="283">
        <v>1</v>
      </c>
      <c r="S71" s="283"/>
      <c r="T71" s="283"/>
      <c r="U71" s="283"/>
      <c r="V71" s="283"/>
      <c r="W71" s="283">
        <v>4</v>
      </c>
      <c r="X71" s="283">
        <v>2</v>
      </c>
      <c r="Y71" s="283">
        <v>4</v>
      </c>
      <c r="Z71" s="283"/>
      <c r="AA71" s="283">
        <v>4</v>
      </c>
      <c r="AB71" s="283"/>
      <c r="AC71" s="283"/>
      <c r="AD71" s="283" t="s">
        <v>4399</v>
      </c>
    </row>
    <row r="72" spans="1:30">
      <c r="A72" s="283">
        <v>10007121</v>
      </c>
      <c r="B72" s="289" t="s">
        <v>299</v>
      </c>
      <c r="C72" s="283">
        <v>5</v>
      </c>
      <c r="D72" s="283" t="s">
        <v>3698</v>
      </c>
      <c r="E72" s="283" t="s">
        <v>3702</v>
      </c>
      <c r="F72" s="283"/>
      <c r="G72" s="283"/>
      <c r="H72" s="283"/>
      <c r="I72" s="283">
        <v>11</v>
      </c>
      <c r="J72" s="283">
        <v>1</v>
      </c>
      <c r="K72" s="283"/>
      <c r="L72" s="283"/>
      <c r="M72" s="283" t="s">
        <v>613</v>
      </c>
      <c r="N72" s="283"/>
      <c r="O72" s="283"/>
      <c r="P72" s="283"/>
      <c r="Q72" s="283">
        <v>2</v>
      </c>
      <c r="R72" s="283">
        <v>1</v>
      </c>
      <c r="S72" s="283"/>
      <c r="T72" s="283"/>
      <c r="U72" s="283"/>
      <c r="V72" s="283"/>
      <c r="W72" s="283">
        <v>5</v>
      </c>
      <c r="X72" s="283">
        <v>2</v>
      </c>
      <c r="Y72" s="283">
        <v>5</v>
      </c>
      <c r="Z72" s="283"/>
      <c r="AA72" s="283">
        <v>10</v>
      </c>
      <c r="AB72" s="283"/>
      <c r="AC72" s="283"/>
      <c r="AD72" s="283" t="s">
        <v>4400</v>
      </c>
    </row>
    <row r="73" spans="1:30">
      <c r="A73" s="283">
        <v>10007221</v>
      </c>
      <c r="B73" s="285" t="s">
        <v>356</v>
      </c>
      <c r="C73" s="283">
        <v>2</v>
      </c>
      <c r="D73" s="283" t="s">
        <v>3698</v>
      </c>
      <c r="E73" s="283" t="s">
        <v>3702</v>
      </c>
      <c r="F73" s="283"/>
      <c r="G73" s="283"/>
      <c r="H73" s="283"/>
      <c r="I73" s="283">
        <v>5</v>
      </c>
      <c r="J73" s="283">
        <v>3</v>
      </c>
      <c r="K73" s="283">
        <v>1</v>
      </c>
      <c r="L73" s="283">
        <v>2</v>
      </c>
      <c r="M73" s="283" t="s">
        <v>613</v>
      </c>
      <c r="N73" s="283"/>
      <c r="O73" s="283"/>
      <c r="P73" s="283"/>
      <c r="Q73" s="283"/>
      <c r="R73" s="283">
        <v>1</v>
      </c>
      <c r="S73" s="283"/>
      <c r="T73" s="283"/>
      <c r="U73" s="283"/>
      <c r="V73" s="283"/>
      <c r="W73" s="283">
        <v>4</v>
      </c>
      <c r="X73" s="283">
        <v>1</v>
      </c>
      <c r="Y73" s="283">
        <v>1</v>
      </c>
      <c r="Z73" s="283"/>
      <c r="AA73" s="283">
        <v>2</v>
      </c>
      <c r="AB73" s="283"/>
      <c r="AC73" s="283"/>
      <c r="AD73" s="283" t="s">
        <v>4399</v>
      </c>
    </row>
    <row r="74" spans="1:30">
      <c r="A74" s="283">
        <v>10007321</v>
      </c>
      <c r="B74" s="286" t="s">
        <v>335</v>
      </c>
      <c r="C74" s="283">
        <v>3</v>
      </c>
      <c r="D74" s="283" t="s">
        <v>3698</v>
      </c>
      <c r="E74" s="283" t="s">
        <v>3702</v>
      </c>
      <c r="F74" s="283"/>
      <c r="G74" s="283"/>
      <c r="H74" s="283"/>
      <c r="I74" s="283">
        <v>8</v>
      </c>
      <c r="J74" s="283">
        <v>5</v>
      </c>
      <c r="K74" s="283"/>
      <c r="L74" s="283"/>
      <c r="M74" s="283" t="s">
        <v>613</v>
      </c>
      <c r="N74" s="283"/>
      <c r="O74" s="283"/>
      <c r="P74" s="283"/>
      <c r="Q74" s="283"/>
      <c r="R74" s="283">
        <v>1</v>
      </c>
      <c r="S74" s="283"/>
      <c r="T74" s="283"/>
      <c r="U74" s="283"/>
      <c r="V74" s="283"/>
      <c r="W74" s="283">
        <v>5</v>
      </c>
      <c r="X74" s="283">
        <v>2</v>
      </c>
      <c r="Y74" s="283">
        <v>4</v>
      </c>
      <c r="Z74" s="283"/>
      <c r="AA74" s="283">
        <v>4</v>
      </c>
      <c r="AB74" s="283"/>
      <c r="AC74" s="283"/>
      <c r="AD74" s="283" t="s">
        <v>4400</v>
      </c>
    </row>
    <row r="75" spans="1:30">
      <c r="A75" s="283">
        <v>10007421</v>
      </c>
      <c r="B75" s="287" t="s">
        <v>324</v>
      </c>
      <c r="C75" s="283">
        <v>4</v>
      </c>
      <c r="D75" s="283" t="s">
        <v>3698</v>
      </c>
      <c r="E75" s="283" t="s">
        <v>3702</v>
      </c>
      <c r="F75" s="283"/>
      <c r="G75" s="283"/>
      <c r="H75" s="283"/>
      <c r="I75" s="283">
        <v>7</v>
      </c>
      <c r="J75" s="283">
        <v>5</v>
      </c>
      <c r="K75" s="283"/>
      <c r="L75" s="283"/>
      <c r="M75" s="283" t="s">
        <v>613</v>
      </c>
      <c r="N75" s="283"/>
      <c r="O75" s="283"/>
      <c r="P75" s="283"/>
      <c r="Q75" s="283">
        <v>1</v>
      </c>
      <c r="R75" s="283">
        <v>1</v>
      </c>
      <c r="S75" s="283"/>
      <c r="T75" s="283"/>
      <c r="U75" s="283"/>
      <c r="V75" s="283"/>
      <c r="W75" s="283">
        <v>5</v>
      </c>
      <c r="X75" s="283">
        <v>2</v>
      </c>
      <c r="Y75" s="283">
        <v>4</v>
      </c>
      <c r="Z75" s="283"/>
      <c r="AA75" s="283">
        <v>4</v>
      </c>
      <c r="AB75" s="283"/>
      <c r="AC75" s="283"/>
      <c r="AD75" s="283" t="s">
        <v>4400</v>
      </c>
    </row>
    <row r="76" spans="1:30">
      <c r="A76" s="283">
        <v>10007521</v>
      </c>
      <c r="B76" s="284" t="s">
        <v>3944</v>
      </c>
      <c r="C76" s="283">
        <v>1</v>
      </c>
      <c r="D76" s="283" t="s">
        <v>3700</v>
      </c>
      <c r="E76" s="283" t="s">
        <v>3701</v>
      </c>
      <c r="F76" s="283"/>
      <c r="G76" s="283"/>
      <c r="H76" s="283"/>
      <c r="I76" s="283"/>
      <c r="J76" s="283">
        <v>2</v>
      </c>
      <c r="K76" s="283">
        <v>5</v>
      </c>
      <c r="L76" s="283">
        <v>1</v>
      </c>
      <c r="M76" s="283" t="s">
        <v>613</v>
      </c>
      <c r="N76" s="283"/>
      <c r="O76" s="283"/>
      <c r="P76" s="283">
        <v>1</v>
      </c>
      <c r="Q76" s="283">
        <v>1</v>
      </c>
      <c r="R76" s="283">
        <v>1</v>
      </c>
      <c r="S76" s="283"/>
      <c r="T76" s="283"/>
      <c r="U76" s="283"/>
      <c r="V76" s="283"/>
      <c r="W76" s="283">
        <v>4</v>
      </c>
      <c r="X76" s="283">
        <v>1</v>
      </c>
      <c r="Y76" s="283">
        <v>1</v>
      </c>
      <c r="Z76" s="283"/>
      <c r="AA76" s="283">
        <v>2</v>
      </c>
      <c r="AB76" s="283"/>
      <c r="AC76" s="283"/>
      <c r="AD76" s="283" t="s">
        <v>4399</v>
      </c>
    </row>
    <row r="77" spans="1:30">
      <c r="A77" s="283">
        <v>10007621</v>
      </c>
      <c r="B77" s="286" t="s">
        <v>4402</v>
      </c>
      <c r="C77" s="283">
        <v>3</v>
      </c>
      <c r="D77" s="283" t="s">
        <v>3700</v>
      </c>
      <c r="E77" s="283" t="s">
        <v>3701</v>
      </c>
      <c r="F77" s="283"/>
      <c r="G77" s="283"/>
      <c r="H77" s="283"/>
      <c r="I77" s="283"/>
      <c r="J77" s="283">
        <v>5</v>
      </c>
      <c r="K77" s="283">
        <v>7</v>
      </c>
      <c r="L77" s="283">
        <v>1</v>
      </c>
      <c r="M77" s="283" t="s">
        <v>613</v>
      </c>
      <c r="N77" s="283"/>
      <c r="O77" s="283"/>
      <c r="P77" s="283">
        <v>1</v>
      </c>
      <c r="Q77" s="283">
        <v>1</v>
      </c>
      <c r="R77" s="283">
        <v>1</v>
      </c>
      <c r="S77" s="283"/>
      <c r="T77" s="283"/>
      <c r="U77" s="283"/>
      <c r="V77" s="283"/>
      <c r="W77" s="283">
        <v>5</v>
      </c>
      <c r="X77" s="283">
        <v>2</v>
      </c>
      <c r="Y77" s="283">
        <v>3</v>
      </c>
      <c r="Z77" s="283"/>
      <c r="AA77" s="283">
        <v>5</v>
      </c>
      <c r="AB77" s="283"/>
      <c r="AC77" s="283"/>
      <c r="AD77" s="283" t="s">
        <v>4400</v>
      </c>
    </row>
    <row r="78" spans="1:30">
      <c r="A78" s="283">
        <v>10007721</v>
      </c>
      <c r="B78" s="284" t="s">
        <v>3903</v>
      </c>
      <c r="C78" s="283">
        <v>1</v>
      </c>
      <c r="D78" s="283" t="s">
        <v>3700</v>
      </c>
      <c r="E78" s="283" t="s">
        <v>3701</v>
      </c>
      <c r="F78" s="283"/>
      <c r="G78" s="283"/>
      <c r="H78" s="283"/>
      <c r="I78" s="283"/>
      <c r="J78" s="283">
        <v>3</v>
      </c>
      <c r="K78" s="283">
        <v>4</v>
      </c>
      <c r="L78" s="283">
        <v>1</v>
      </c>
      <c r="M78" s="283" t="s">
        <v>613</v>
      </c>
      <c r="N78" s="283"/>
      <c r="O78" s="283"/>
      <c r="P78" s="283">
        <v>1</v>
      </c>
      <c r="Q78" s="283">
        <v>1</v>
      </c>
      <c r="R78" s="283">
        <v>1</v>
      </c>
      <c r="S78" s="283"/>
      <c r="T78" s="283"/>
      <c r="U78" s="283"/>
      <c r="V78" s="283"/>
      <c r="W78" s="283">
        <v>5</v>
      </c>
      <c r="X78" s="283">
        <v>1</v>
      </c>
      <c r="Y78" s="283">
        <v>1</v>
      </c>
      <c r="Z78" s="283"/>
      <c r="AA78" s="283">
        <v>2</v>
      </c>
      <c r="AB78" s="283"/>
      <c r="AC78" s="283"/>
      <c r="AD78" s="283" t="s">
        <v>4400</v>
      </c>
    </row>
    <row r="79" spans="1:30">
      <c r="A79" s="283">
        <v>10007821</v>
      </c>
      <c r="B79" s="286" t="s">
        <v>329</v>
      </c>
      <c r="C79" s="283">
        <v>3</v>
      </c>
      <c r="D79" s="283" t="s">
        <v>3700</v>
      </c>
      <c r="E79" s="283" t="s">
        <v>3701</v>
      </c>
      <c r="F79" s="283"/>
      <c r="G79" s="283"/>
      <c r="H79" s="283"/>
      <c r="I79" s="283"/>
      <c r="J79" s="283">
        <v>6</v>
      </c>
      <c r="K79" s="283">
        <v>6</v>
      </c>
      <c r="L79" s="283">
        <v>1</v>
      </c>
      <c r="M79" s="283" t="s">
        <v>613</v>
      </c>
      <c r="N79" s="283"/>
      <c r="O79" s="283"/>
      <c r="P79" s="283">
        <v>1</v>
      </c>
      <c r="Q79" s="283">
        <v>1</v>
      </c>
      <c r="R79" s="283">
        <v>1</v>
      </c>
      <c r="S79" s="283"/>
      <c r="T79" s="283"/>
      <c r="U79" s="283"/>
      <c r="V79" s="283"/>
      <c r="W79" s="283">
        <v>5</v>
      </c>
      <c r="X79" s="283">
        <v>2</v>
      </c>
      <c r="Y79" s="283">
        <v>3</v>
      </c>
      <c r="Z79" s="283"/>
      <c r="AA79" s="283">
        <v>5</v>
      </c>
      <c r="AB79" s="283"/>
      <c r="AC79" s="283"/>
      <c r="AD79" s="283" t="s">
        <v>4400</v>
      </c>
    </row>
    <row r="80" spans="1:30">
      <c r="A80" s="283">
        <v>10007921</v>
      </c>
      <c r="B80" s="285" t="s">
        <v>3952</v>
      </c>
      <c r="C80" s="283">
        <v>2</v>
      </c>
      <c r="D80" s="283" t="s">
        <v>3670</v>
      </c>
      <c r="E80" s="283" t="s">
        <v>4403</v>
      </c>
      <c r="F80" s="283"/>
      <c r="G80" s="283"/>
      <c r="H80" s="283"/>
      <c r="I80" s="283"/>
      <c r="J80" s="283"/>
      <c r="K80" s="283">
        <v>4</v>
      </c>
      <c r="L80" s="283">
        <v>1</v>
      </c>
      <c r="M80" s="283" t="s">
        <v>613</v>
      </c>
      <c r="N80" s="283"/>
      <c r="O80" s="283"/>
      <c r="P80" s="283"/>
      <c r="Q80" s="283">
        <v>3</v>
      </c>
      <c r="R80" s="283">
        <v>2.8</v>
      </c>
      <c r="S80" s="283">
        <v>0.4</v>
      </c>
      <c r="T80" s="283"/>
      <c r="U80" s="283"/>
      <c r="V80" s="283"/>
      <c r="W80" s="283"/>
      <c r="X80" s="283"/>
      <c r="Y80" s="283"/>
      <c r="Z80" s="283">
        <v>15</v>
      </c>
      <c r="AA80" s="283">
        <v>15</v>
      </c>
      <c r="AB80" s="283"/>
      <c r="AC80" s="283"/>
      <c r="AD80" s="283" t="s">
        <v>4404</v>
      </c>
    </row>
    <row r="81" spans="1:30">
      <c r="A81" s="283">
        <v>10008021</v>
      </c>
      <c r="B81" s="285" t="s">
        <v>293</v>
      </c>
      <c r="C81" s="283">
        <v>2</v>
      </c>
      <c r="D81" s="283" t="s">
        <v>3670</v>
      </c>
      <c r="E81" s="283" t="s">
        <v>4403</v>
      </c>
      <c r="F81" s="283"/>
      <c r="G81" s="283"/>
      <c r="H81" s="283"/>
      <c r="I81" s="283"/>
      <c r="J81" s="283"/>
      <c r="K81" s="283">
        <v>5</v>
      </c>
      <c r="L81" s="283">
        <v>3</v>
      </c>
      <c r="M81" s="283" t="s">
        <v>613</v>
      </c>
      <c r="N81" s="283"/>
      <c r="O81" s="283"/>
      <c r="P81" s="283"/>
      <c r="Q81" s="283"/>
      <c r="R81" s="283">
        <v>1</v>
      </c>
      <c r="S81" s="283"/>
      <c r="T81" s="283"/>
      <c r="U81" s="283"/>
      <c r="V81" s="283"/>
      <c r="W81" s="283"/>
      <c r="X81" s="283"/>
      <c r="Y81" s="283"/>
      <c r="Z81" s="283">
        <v>15</v>
      </c>
      <c r="AA81" s="283">
        <v>15</v>
      </c>
      <c r="AB81" s="283"/>
      <c r="AC81" s="283"/>
      <c r="AD81" s="283"/>
    </row>
    <row r="82" spans="1:30">
      <c r="A82" s="283">
        <v>10008121</v>
      </c>
      <c r="B82" s="287" t="s">
        <v>4405</v>
      </c>
      <c r="C82" s="283">
        <v>4</v>
      </c>
      <c r="D82" s="283" t="s">
        <v>3670</v>
      </c>
      <c r="E82" s="283" t="s">
        <v>4403</v>
      </c>
      <c r="F82" s="283"/>
      <c r="G82" s="283"/>
      <c r="H82" s="283"/>
      <c r="I82" s="283"/>
      <c r="J82" s="283"/>
      <c r="K82" s="283">
        <v>6</v>
      </c>
      <c r="L82" s="283">
        <v>2</v>
      </c>
      <c r="M82" s="283" t="s">
        <v>613</v>
      </c>
      <c r="N82" s="283"/>
      <c r="O82" s="283"/>
      <c r="P82" s="283"/>
      <c r="Q82" s="283">
        <v>5</v>
      </c>
      <c r="R82" s="283">
        <v>3</v>
      </c>
      <c r="S82" s="283">
        <v>0.4</v>
      </c>
      <c r="T82" s="283"/>
      <c r="U82" s="283"/>
      <c r="V82" s="283"/>
      <c r="W82" s="283"/>
      <c r="X82" s="283"/>
      <c r="Y82" s="283"/>
      <c r="Z82" s="283">
        <v>25</v>
      </c>
      <c r="AA82" s="283">
        <v>25</v>
      </c>
      <c r="AB82" s="283"/>
      <c r="AC82" s="283"/>
      <c r="AD82" s="283" t="s">
        <v>4406</v>
      </c>
    </row>
    <row r="83" spans="1:30">
      <c r="A83" s="283">
        <v>10008221</v>
      </c>
      <c r="B83" s="287" t="s">
        <v>282</v>
      </c>
      <c r="C83" s="283">
        <v>4</v>
      </c>
      <c r="D83" s="283" t="s">
        <v>3670</v>
      </c>
      <c r="E83" s="283" t="s">
        <v>4403</v>
      </c>
      <c r="F83" s="283"/>
      <c r="G83" s="283"/>
      <c r="H83" s="283"/>
      <c r="I83" s="283"/>
      <c r="J83" s="283"/>
      <c r="K83" s="283">
        <v>7</v>
      </c>
      <c r="L83" s="283">
        <v>5</v>
      </c>
      <c r="M83" s="283" t="s">
        <v>613</v>
      </c>
      <c r="N83" s="283"/>
      <c r="O83" s="283"/>
      <c r="P83" s="283"/>
      <c r="Q83" s="283"/>
      <c r="R83" s="283">
        <v>1</v>
      </c>
      <c r="S83" s="283"/>
      <c r="T83" s="283"/>
      <c r="U83" s="283"/>
      <c r="V83" s="283"/>
      <c r="W83" s="283"/>
      <c r="X83" s="283"/>
      <c r="Y83" s="283"/>
      <c r="Z83" s="283">
        <v>25</v>
      </c>
      <c r="AA83" s="283">
        <v>25</v>
      </c>
      <c r="AB83" s="283"/>
      <c r="AC83" s="283"/>
      <c r="AD83" s="283"/>
    </row>
    <row r="84" spans="1:30">
      <c r="A84" s="283">
        <v>10008321</v>
      </c>
      <c r="B84" s="285" t="s">
        <v>366</v>
      </c>
      <c r="C84" s="283">
        <v>2</v>
      </c>
      <c r="D84" s="283" t="s">
        <v>3670</v>
      </c>
      <c r="E84" s="283" t="s">
        <v>4407</v>
      </c>
      <c r="F84" s="283"/>
      <c r="G84" s="283"/>
      <c r="H84" s="283"/>
      <c r="I84" s="283"/>
      <c r="J84" s="283">
        <v>6</v>
      </c>
      <c r="K84" s="283"/>
      <c r="L84" s="283">
        <v>1</v>
      </c>
      <c r="M84" s="283" t="s">
        <v>613</v>
      </c>
      <c r="N84" s="283"/>
      <c r="O84" s="283"/>
      <c r="P84" s="283"/>
      <c r="Q84" s="283"/>
      <c r="R84" s="283">
        <v>1</v>
      </c>
      <c r="S84" s="283"/>
      <c r="T84" s="283"/>
      <c r="U84" s="283"/>
      <c r="V84" s="283"/>
      <c r="W84" s="283"/>
      <c r="X84" s="283"/>
      <c r="Y84" s="283"/>
      <c r="Z84" s="283">
        <v>1</v>
      </c>
      <c r="AA84" s="283">
        <v>1</v>
      </c>
      <c r="AB84" s="283"/>
      <c r="AC84" s="283"/>
      <c r="AD84" s="283"/>
    </row>
    <row r="85" spans="1:30">
      <c r="A85" s="283">
        <v>10008421</v>
      </c>
      <c r="B85" s="287" t="s">
        <v>4111</v>
      </c>
      <c r="C85" s="283">
        <v>4</v>
      </c>
      <c r="D85" s="283" t="s">
        <v>3670</v>
      </c>
      <c r="E85" s="283" t="s">
        <v>4407</v>
      </c>
      <c r="F85" s="283"/>
      <c r="G85" s="283"/>
      <c r="H85" s="283"/>
      <c r="I85" s="283"/>
      <c r="J85" s="283">
        <v>10</v>
      </c>
      <c r="K85" s="283"/>
      <c r="L85" s="283">
        <v>2</v>
      </c>
      <c r="M85" s="283" t="s">
        <v>613</v>
      </c>
      <c r="N85" s="283"/>
      <c r="O85" s="283"/>
      <c r="P85" s="283"/>
      <c r="Q85" s="283"/>
      <c r="R85" s="283">
        <v>1</v>
      </c>
      <c r="S85" s="283"/>
      <c r="T85" s="283"/>
      <c r="U85" s="283"/>
      <c r="V85" s="283"/>
      <c r="W85" s="283"/>
      <c r="X85" s="283"/>
      <c r="Y85" s="283"/>
      <c r="Z85" s="283">
        <v>1</v>
      </c>
      <c r="AA85" s="283">
        <v>2</v>
      </c>
      <c r="AB85" s="283"/>
      <c r="AC85" s="283"/>
      <c r="AD85" s="283"/>
    </row>
    <row r="86" spans="1:30">
      <c r="A86" s="283">
        <v>10008521</v>
      </c>
      <c r="B86" s="285" t="s">
        <v>360</v>
      </c>
      <c r="C86" s="283">
        <v>2</v>
      </c>
      <c r="D86" s="283" t="s">
        <v>4408</v>
      </c>
      <c r="E86" s="283" t="s">
        <v>4409</v>
      </c>
      <c r="F86" s="283"/>
      <c r="G86" s="283"/>
      <c r="H86" s="283"/>
      <c r="I86" s="283"/>
      <c r="J86" s="283">
        <v>5</v>
      </c>
      <c r="K86" s="283"/>
      <c r="L86" s="283"/>
      <c r="M86" s="283" t="s">
        <v>3930</v>
      </c>
      <c r="N86" s="283"/>
      <c r="O86" s="283"/>
      <c r="P86" s="283"/>
      <c r="Q86" s="283"/>
      <c r="R86" s="283">
        <v>1</v>
      </c>
      <c r="S86" s="283"/>
      <c r="T86" s="283"/>
      <c r="U86" s="283"/>
      <c r="V86" s="283"/>
      <c r="W86" s="283"/>
      <c r="X86" s="283"/>
      <c r="Y86" s="283">
        <v>2</v>
      </c>
      <c r="Z86" s="283">
        <v>1</v>
      </c>
      <c r="AA86" s="283">
        <v>1</v>
      </c>
      <c r="AB86" s="283"/>
      <c r="AC86" s="283"/>
      <c r="AD86" s="283"/>
    </row>
    <row r="87" spans="1:30">
      <c r="A87" s="283">
        <v>10008621</v>
      </c>
      <c r="B87" s="287" t="s">
        <v>4131</v>
      </c>
      <c r="C87" s="283">
        <v>4</v>
      </c>
      <c r="D87" s="283" t="s">
        <v>4408</v>
      </c>
      <c r="E87" s="283" t="s">
        <v>4409</v>
      </c>
      <c r="F87" s="283"/>
      <c r="G87" s="283"/>
      <c r="H87" s="283"/>
      <c r="I87" s="283"/>
      <c r="J87" s="283">
        <v>8</v>
      </c>
      <c r="K87" s="283"/>
      <c r="L87" s="283"/>
      <c r="M87" s="283" t="s">
        <v>3930</v>
      </c>
      <c r="N87" s="283"/>
      <c r="O87" s="283"/>
      <c r="P87" s="283"/>
      <c r="Q87" s="283"/>
      <c r="R87" s="283">
        <v>1</v>
      </c>
      <c r="S87" s="283"/>
      <c r="T87" s="283"/>
      <c r="U87" s="283"/>
      <c r="V87" s="283"/>
      <c r="W87" s="283"/>
      <c r="X87" s="283"/>
      <c r="Y87" s="283">
        <v>3</v>
      </c>
      <c r="Z87" s="283">
        <v>1</v>
      </c>
      <c r="AA87" s="283">
        <v>1</v>
      </c>
      <c r="AB87" s="283"/>
      <c r="AC87" s="283"/>
      <c r="AD87" s="283"/>
    </row>
    <row r="88" spans="1:30">
      <c r="A88" s="283">
        <v>10008721</v>
      </c>
      <c r="B88" s="284" t="s">
        <v>3950</v>
      </c>
      <c r="C88" s="283">
        <v>1</v>
      </c>
      <c r="D88" s="283" t="s">
        <v>3861</v>
      </c>
      <c r="E88" s="283" t="s">
        <v>4410</v>
      </c>
      <c r="F88" s="283"/>
      <c r="G88" s="283"/>
      <c r="H88" s="283"/>
      <c r="I88" s="283">
        <v>3</v>
      </c>
      <c r="J88" s="283"/>
      <c r="K88" s="283"/>
      <c r="L88" s="283"/>
      <c r="M88" s="283" t="s">
        <v>3930</v>
      </c>
      <c r="N88" s="283"/>
      <c r="O88" s="283"/>
      <c r="P88" s="283"/>
      <c r="Q88" s="283"/>
      <c r="R88" s="283">
        <v>1</v>
      </c>
      <c r="S88" s="283"/>
      <c r="T88" s="283"/>
      <c r="U88" s="283"/>
      <c r="V88" s="283"/>
      <c r="W88" s="283"/>
      <c r="X88" s="283">
        <v>1</v>
      </c>
      <c r="Y88" s="283">
        <v>1</v>
      </c>
      <c r="Z88" s="283">
        <v>1</v>
      </c>
      <c r="AA88" s="283"/>
      <c r="AB88" s="283"/>
      <c r="AC88" s="283"/>
      <c r="AD88" s="283"/>
    </row>
    <row r="89" spans="1:30">
      <c r="A89" s="283">
        <v>10008821</v>
      </c>
      <c r="B89" s="284" t="s">
        <v>3963</v>
      </c>
      <c r="C89" s="283">
        <v>1</v>
      </c>
      <c r="D89" s="283" t="s">
        <v>3861</v>
      </c>
      <c r="E89" s="283" t="s">
        <v>4410</v>
      </c>
      <c r="F89" s="283"/>
      <c r="G89" s="283"/>
      <c r="H89" s="283"/>
      <c r="I89" s="283">
        <v>4</v>
      </c>
      <c r="J89" s="283"/>
      <c r="K89" s="283"/>
      <c r="L89" s="283"/>
      <c r="M89" s="283" t="s">
        <v>3930</v>
      </c>
      <c r="N89" s="283"/>
      <c r="O89" s="283"/>
      <c r="P89" s="283"/>
      <c r="Q89" s="283"/>
      <c r="R89" s="283">
        <v>1</v>
      </c>
      <c r="S89" s="283"/>
      <c r="T89" s="283"/>
      <c r="U89" s="283"/>
      <c r="V89" s="283"/>
      <c r="W89" s="283"/>
      <c r="X89" s="283">
        <v>1</v>
      </c>
      <c r="Y89" s="283">
        <v>2</v>
      </c>
      <c r="Z89" s="283">
        <v>2</v>
      </c>
      <c r="AA89" s="283"/>
      <c r="AB89" s="283"/>
      <c r="AC89" s="283"/>
      <c r="AD89" s="283"/>
    </row>
    <row r="90" spans="1:30">
      <c r="A90" s="283">
        <v>10008921</v>
      </c>
      <c r="B90" s="285" t="s">
        <v>3968</v>
      </c>
      <c r="C90" s="283">
        <v>2</v>
      </c>
      <c r="D90" s="283" t="s">
        <v>3861</v>
      </c>
      <c r="E90" s="283" t="s">
        <v>4410</v>
      </c>
      <c r="F90" s="283"/>
      <c r="G90" s="283"/>
      <c r="H90" s="283"/>
      <c r="I90" s="283">
        <v>6</v>
      </c>
      <c r="J90" s="283"/>
      <c r="K90" s="283"/>
      <c r="L90" s="283"/>
      <c r="M90" s="283" t="s">
        <v>3930</v>
      </c>
      <c r="N90" s="283"/>
      <c r="O90" s="283"/>
      <c r="P90" s="283"/>
      <c r="Q90" s="283"/>
      <c r="R90" s="283">
        <v>1</v>
      </c>
      <c r="S90" s="283"/>
      <c r="T90" s="283"/>
      <c r="U90" s="283"/>
      <c r="V90" s="283"/>
      <c r="W90" s="283"/>
      <c r="X90" s="283">
        <v>2</v>
      </c>
      <c r="Y90" s="283">
        <v>3</v>
      </c>
      <c r="Z90" s="283">
        <v>2</v>
      </c>
      <c r="AA90" s="283"/>
      <c r="AB90" s="283"/>
      <c r="AC90" s="283"/>
      <c r="AD90" s="283"/>
    </row>
    <row r="91" spans="1:30">
      <c r="A91" s="283">
        <v>10009021</v>
      </c>
      <c r="B91" s="286" t="s">
        <v>3960</v>
      </c>
      <c r="C91" s="283">
        <v>3</v>
      </c>
      <c r="D91" s="283" t="s">
        <v>3861</v>
      </c>
      <c r="E91" s="283" t="s">
        <v>4410</v>
      </c>
      <c r="F91" s="283"/>
      <c r="G91" s="283"/>
      <c r="H91" s="283"/>
      <c r="I91" s="283">
        <v>5</v>
      </c>
      <c r="J91" s="283"/>
      <c r="K91" s="283"/>
      <c r="L91" s="283"/>
      <c r="M91" s="283" t="s">
        <v>3930</v>
      </c>
      <c r="N91" s="283"/>
      <c r="O91" s="283"/>
      <c r="P91" s="283"/>
      <c r="Q91" s="283"/>
      <c r="R91" s="283">
        <v>1</v>
      </c>
      <c r="S91" s="283"/>
      <c r="T91" s="283"/>
      <c r="U91" s="283"/>
      <c r="V91" s="283"/>
      <c r="W91" s="283"/>
      <c r="X91" s="283">
        <v>1</v>
      </c>
      <c r="Y91" s="283">
        <v>2</v>
      </c>
      <c r="Z91" s="283">
        <v>2</v>
      </c>
      <c r="AA91" s="283"/>
      <c r="AB91" s="283"/>
      <c r="AC91" s="283"/>
      <c r="AD91" s="283"/>
    </row>
    <row r="92" spans="1:30">
      <c r="A92" s="283">
        <v>10009121</v>
      </c>
      <c r="B92" s="286" t="s">
        <v>3948</v>
      </c>
      <c r="C92" s="283">
        <v>3</v>
      </c>
      <c r="D92" s="283" t="s">
        <v>3861</v>
      </c>
      <c r="E92" s="283" t="s">
        <v>4410</v>
      </c>
      <c r="F92" s="283"/>
      <c r="G92" s="283"/>
      <c r="H92" s="283"/>
      <c r="I92" s="283">
        <v>7</v>
      </c>
      <c r="J92" s="283"/>
      <c r="K92" s="283"/>
      <c r="L92" s="283"/>
      <c r="M92" s="283" t="s">
        <v>3930</v>
      </c>
      <c r="N92" s="283"/>
      <c r="O92" s="283"/>
      <c r="P92" s="283"/>
      <c r="Q92" s="283"/>
      <c r="R92" s="283">
        <v>1</v>
      </c>
      <c r="S92" s="283"/>
      <c r="T92" s="283"/>
      <c r="U92" s="283"/>
      <c r="V92" s="283"/>
      <c r="W92" s="283"/>
      <c r="X92" s="283">
        <v>2</v>
      </c>
      <c r="Y92" s="283">
        <v>3</v>
      </c>
      <c r="Z92" s="283">
        <v>2</v>
      </c>
      <c r="AA92" s="283"/>
      <c r="AB92" s="283"/>
      <c r="AC92" s="283"/>
      <c r="AD92" s="283"/>
    </row>
    <row r="93" spans="1:30">
      <c r="A93" s="283">
        <v>10009221</v>
      </c>
      <c r="B93" s="289" t="s">
        <v>800</v>
      </c>
      <c r="C93" s="283">
        <v>5</v>
      </c>
      <c r="D93" s="283" t="s">
        <v>4411</v>
      </c>
      <c r="E93" s="283" t="s">
        <v>4412</v>
      </c>
      <c r="F93" s="283"/>
      <c r="G93" s="283"/>
      <c r="H93" s="283"/>
      <c r="I93" s="283"/>
      <c r="J93" s="283"/>
      <c r="K93" s="283"/>
      <c r="L93" s="283"/>
      <c r="M93" s="283" t="s">
        <v>613</v>
      </c>
      <c r="N93" s="283"/>
      <c r="O93" s="283"/>
      <c r="P93" s="283"/>
      <c r="Q93" s="283">
        <v>10</v>
      </c>
      <c r="R93" s="283">
        <v>1</v>
      </c>
      <c r="S93" s="283">
        <v>0.6</v>
      </c>
      <c r="T93" s="283"/>
      <c r="U93" s="283"/>
      <c r="V93" s="283"/>
      <c r="W93" s="283"/>
      <c r="X93" s="283"/>
      <c r="Y93" s="283">
        <v>9</v>
      </c>
      <c r="Z93" s="283">
        <v>6</v>
      </c>
      <c r="AA93" s="283">
        <v>3</v>
      </c>
      <c r="AB93" s="283"/>
      <c r="AC93" s="283"/>
      <c r="AD93" s="283" t="s">
        <v>801</v>
      </c>
    </row>
    <row r="94" spans="1:30">
      <c r="A94" s="283">
        <v>10009321</v>
      </c>
      <c r="B94" s="286" t="s">
        <v>3924</v>
      </c>
      <c r="C94" s="283">
        <v>3</v>
      </c>
      <c r="D94" s="283" t="s">
        <v>4365</v>
      </c>
      <c r="E94" s="283" t="s">
        <v>4366</v>
      </c>
      <c r="F94" s="283"/>
      <c r="G94" s="283"/>
      <c r="H94" s="283"/>
      <c r="I94" s="283"/>
      <c r="J94" s="283"/>
      <c r="K94" s="283"/>
      <c r="L94" s="283"/>
      <c r="M94" s="283" t="s">
        <v>613</v>
      </c>
      <c r="N94" s="283">
        <v>6</v>
      </c>
      <c r="O94" s="283"/>
      <c r="P94" s="283"/>
      <c r="Q94" s="283"/>
      <c r="R94" s="283">
        <v>1</v>
      </c>
      <c r="S94" s="283"/>
      <c r="T94" s="283"/>
      <c r="U94" s="283"/>
      <c r="V94" s="283"/>
      <c r="W94" s="283"/>
      <c r="X94" s="283">
        <v>10</v>
      </c>
      <c r="Y94" s="283"/>
      <c r="Z94" s="283">
        <v>10</v>
      </c>
      <c r="AA94" s="283"/>
      <c r="AB94" s="283"/>
      <c r="AC94" s="283"/>
      <c r="AD94" s="283"/>
    </row>
    <row r="95" spans="1:30">
      <c r="A95" s="283">
        <v>10009421</v>
      </c>
      <c r="B95" s="289" t="s">
        <v>774</v>
      </c>
      <c r="C95" s="283">
        <v>5</v>
      </c>
      <c r="D95" s="283" t="s">
        <v>4365</v>
      </c>
      <c r="E95" s="283" t="s">
        <v>4366</v>
      </c>
      <c r="F95" s="283"/>
      <c r="G95" s="283"/>
      <c r="H95" s="283"/>
      <c r="I95" s="283"/>
      <c r="J95" s="283"/>
      <c r="K95" s="283"/>
      <c r="L95" s="283"/>
      <c r="M95" s="283" t="s">
        <v>613</v>
      </c>
      <c r="N95" s="283">
        <v>10</v>
      </c>
      <c r="O95" s="283"/>
      <c r="P95" s="283"/>
      <c r="Q95" s="283"/>
      <c r="R95" s="283">
        <v>1</v>
      </c>
      <c r="S95" s="283"/>
      <c r="T95" s="283"/>
      <c r="U95" s="283"/>
      <c r="V95" s="283"/>
      <c r="W95" s="283"/>
      <c r="X95" s="283">
        <v>10</v>
      </c>
      <c r="Y95" s="283"/>
      <c r="Z95" s="283">
        <v>20</v>
      </c>
      <c r="AA95" s="283"/>
      <c r="AB95" s="283"/>
      <c r="AC95" s="283"/>
      <c r="AD95" s="283"/>
    </row>
    <row r="96" spans="1:30">
      <c r="A96" s="283">
        <v>10009521</v>
      </c>
      <c r="B96" s="286" t="s">
        <v>3672</v>
      </c>
      <c r="C96" s="283">
        <v>3</v>
      </c>
      <c r="D96" s="283" t="s">
        <v>4365</v>
      </c>
      <c r="E96" s="283" t="s">
        <v>4413</v>
      </c>
      <c r="F96" s="283"/>
      <c r="G96" s="283"/>
      <c r="H96" s="283">
        <v>7</v>
      </c>
      <c r="I96" s="283"/>
      <c r="J96" s="283"/>
      <c r="K96" s="283"/>
      <c r="L96" s="283"/>
      <c r="M96" s="283" t="s">
        <v>613</v>
      </c>
      <c r="N96" s="283">
        <v>-2</v>
      </c>
      <c r="O96" s="283"/>
      <c r="P96" s="283"/>
      <c r="Q96" s="283"/>
      <c r="R96" s="283">
        <v>1</v>
      </c>
      <c r="S96" s="283"/>
      <c r="T96" s="283"/>
      <c r="U96" s="283"/>
      <c r="V96" s="283"/>
      <c r="W96" s="283"/>
      <c r="X96" s="283">
        <v>1</v>
      </c>
      <c r="Y96" s="283"/>
      <c r="Z96" s="283">
        <v>12</v>
      </c>
      <c r="AA96" s="283"/>
      <c r="AB96" s="283"/>
      <c r="AC96" s="283"/>
      <c r="AD96" s="283"/>
    </row>
    <row r="97" spans="1:30">
      <c r="A97" s="283">
        <v>10009621</v>
      </c>
      <c r="B97" s="287" t="s">
        <v>3674</v>
      </c>
      <c r="C97" s="283">
        <v>4</v>
      </c>
      <c r="D97" s="283" t="s">
        <v>4365</v>
      </c>
      <c r="E97" s="283" t="s">
        <v>4414</v>
      </c>
      <c r="F97" s="283"/>
      <c r="G97" s="283"/>
      <c r="H97" s="283">
        <v>9</v>
      </c>
      <c r="I97" s="283"/>
      <c r="J97" s="283"/>
      <c r="K97" s="283"/>
      <c r="L97" s="283"/>
      <c r="M97" s="283" t="s">
        <v>613</v>
      </c>
      <c r="N97" s="283">
        <v>-3</v>
      </c>
      <c r="O97" s="283"/>
      <c r="P97" s="283"/>
      <c r="Q97" s="283"/>
      <c r="R97" s="283">
        <v>1</v>
      </c>
      <c r="S97" s="283"/>
      <c r="T97" s="283"/>
      <c r="U97" s="283"/>
      <c r="V97" s="283"/>
      <c r="W97" s="283"/>
      <c r="X97" s="283">
        <v>1</v>
      </c>
      <c r="Y97" s="283"/>
      <c r="Z97" s="283">
        <v>30</v>
      </c>
      <c r="AA97" s="283"/>
      <c r="AB97" s="283"/>
      <c r="AC97" s="283"/>
      <c r="AD97" s="283"/>
    </row>
    <row r="98" spans="1:30">
      <c r="A98" s="283">
        <v>10009721</v>
      </c>
      <c r="B98" s="289" t="s">
        <v>4415</v>
      </c>
      <c r="C98" s="283">
        <v>5</v>
      </c>
      <c r="D98" s="283" t="s">
        <v>4416</v>
      </c>
      <c r="E98" s="283" t="s">
        <v>4417</v>
      </c>
      <c r="F98" s="283"/>
      <c r="G98" s="283"/>
      <c r="H98" s="283">
        <v>1</v>
      </c>
      <c r="I98" s="283"/>
      <c r="J98" s="283"/>
      <c r="K98" s="283"/>
      <c r="L98" s="283"/>
      <c r="M98" s="283" t="s">
        <v>613</v>
      </c>
      <c r="N98" s="283"/>
      <c r="O98" s="283"/>
      <c r="P98" s="283"/>
      <c r="Q98" s="283"/>
      <c r="R98" s="283">
        <v>1</v>
      </c>
      <c r="S98" s="283"/>
      <c r="T98" s="283"/>
      <c r="U98" s="283"/>
      <c r="V98" s="283"/>
      <c r="W98" s="283"/>
      <c r="X98" s="283"/>
      <c r="Y98" s="283"/>
      <c r="Z98" s="283"/>
      <c r="AA98" s="283"/>
      <c r="AB98" s="283"/>
      <c r="AC98" s="283"/>
      <c r="AD98" s="283"/>
    </row>
    <row r="99" spans="1:30">
      <c r="A99" s="283">
        <v>10009821</v>
      </c>
      <c r="B99" s="288" t="s">
        <v>4418</v>
      </c>
      <c r="C99" s="283">
        <v>6</v>
      </c>
      <c r="D99" s="283" t="s">
        <v>4416</v>
      </c>
      <c r="E99" s="283" t="s">
        <v>4417</v>
      </c>
      <c r="F99" s="283"/>
      <c r="G99" s="283"/>
      <c r="H99" s="283">
        <v>1</v>
      </c>
      <c r="I99" s="283"/>
      <c r="J99" s="283"/>
      <c r="K99" s="283"/>
      <c r="L99" s="283"/>
      <c r="M99" s="283" t="s">
        <v>613</v>
      </c>
      <c r="N99" s="283"/>
      <c r="O99" s="283"/>
      <c r="P99" s="283"/>
      <c r="Q99" s="283"/>
      <c r="R99" s="283">
        <v>1</v>
      </c>
      <c r="S99" s="283"/>
      <c r="T99" s="283"/>
      <c r="U99" s="283"/>
      <c r="V99" s="283"/>
      <c r="W99" s="283"/>
      <c r="X99" s="283"/>
      <c r="Y99" s="283"/>
      <c r="Z99" s="283"/>
      <c r="AA99" s="283"/>
      <c r="AB99" s="283"/>
      <c r="AC99" s="283"/>
      <c r="AD99" s="283"/>
    </row>
    <row r="100" spans="1:30">
      <c r="A100" s="283">
        <v>10009921</v>
      </c>
      <c r="B100" s="285" t="s">
        <v>3913</v>
      </c>
      <c r="C100" s="283">
        <v>2</v>
      </c>
      <c r="D100" s="283" t="s">
        <v>3700</v>
      </c>
      <c r="E100" s="283" t="s">
        <v>3701</v>
      </c>
      <c r="F100" s="283"/>
      <c r="G100" s="283"/>
      <c r="H100" s="283"/>
      <c r="I100" s="283"/>
      <c r="J100" s="283">
        <v>2</v>
      </c>
      <c r="K100" s="283">
        <v>6</v>
      </c>
      <c r="L100" s="283">
        <v>1</v>
      </c>
      <c r="M100" s="283" t="s">
        <v>613</v>
      </c>
      <c r="N100" s="283"/>
      <c r="O100" s="283"/>
      <c r="P100" s="283">
        <v>1</v>
      </c>
      <c r="Q100" s="283">
        <v>2</v>
      </c>
      <c r="R100" s="283">
        <v>1</v>
      </c>
      <c r="S100" s="283"/>
      <c r="T100" s="283"/>
      <c r="U100" s="283"/>
      <c r="V100" s="283"/>
      <c r="W100" s="283">
        <v>5</v>
      </c>
      <c r="X100" s="283">
        <v>1</v>
      </c>
      <c r="Y100" s="283">
        <v>1</v>
      </c>
      <c r="Z100" s="283"/>
      <c r="AA100" s="283">
        <v>2</v>
      </c>
      <c r="AB100" s="283"/>
      <c r="AC100" s="283"/>
      <c r="AD100" s="283" t="s">
        <v>4400</v>
      </c>
    </row>
    <row r="101" spans="1:30">
      <c r="A101" s="283">
        <v>10010021</v>
      </c>
      <c r="B101" s="285" t="s">
        <v>3928</v>
      </c>
      <c r="C101" s="283">
        <v>2</v>
      </c>
      <c r="D101" s="283" t="s">
        <v>3654</v>
      </c>
      <c r="E101" s="283" t="s">
        <v>4382</v>
      </c>
      <c r="F101" s="283"/>
      <c r="G101" s="283">
        <v>3</v>
      </c>
      <c r="H101" s="283"/>
      <c r="I101" s="283"/>
      <c r="J101" s="283"/>
      <c r="K101" s="283"/>
      <c r="L101" s="283"/>
      <c r="M101" s="283" t="s">
        <v>3930</v>
      </c>
      <c r="N101" s="283"/>
      <c r="O101" s="283"/>
      <c r="P101" s="283"/>
      <c r="Q101" s="283"/>
      <c r="R101" s="283">
        <v>1</v>
      </c>
      <c r="S101" s="283"/>
      <c r="T101" s="283"/>
      <c r="U101" s="283"/>
      <c r="V101" s="283"/>
      <c r="W101" s="283"/>
      <c r="X101" s="283"/>
      <c r="Y101" s="283">
        <v>2</v>
      </c>
      <c r="Z101" s="283">
        <v>3</v>
      </c>
      <c r="AA101" s="283"/>
      <c r="AB101" s="283"/>
      <c r="AC101" s="283"/>
      <c r="AD101" s="283"/>
    </row>
    <row r="102" spans="1:30">
      <c r="A102" s="283">
        <v>10010121</v>
      </c>
      <c r="B102" s="284" t="s">
        <v>4419</v>
      </c>
      <c r="C102" s="283">
        <v>1</v>
      </c>
      <c r="D102" s="283" t="s">
        <v>3654</v>
      </c>
      <c r="E102" s="283" t="s">
        <v>4382</v>
      </c>
      <c r="F102" s="283"/>
      <c r="G102" s="283">
        <v>2</v>
      </c>
      <c r="H102" s="283"/>
      <c r="I102" s="283"/>
      <c r="J102" s="283"/>
      <c r="K102" s="283"/>
      <c r="L102" s="283"/>
      <c r="M102" s="283" t="s">
        <v>3930</v>
      </c>
      <c r="N102" s="283"/>
      <c r="O102" s="283"/>
      <c r="P102" s="283"/>
      <c r="Q102" s="283">
        <v>4</v>
      </c>
      <c r="R102" s="283">
        <v>1.8</v>
      </c>
      <c r="S102" s="283">
        <v>0.2</v>
      </c>
      <c r="T102" s="283"/>
      <c r="U102" s="283"/>
      <c r="V102" s="283"/>
      <c r="W102" s="283"/>
      <c r="X102" s="283"/>
      <c r="Y102" s="283">
        <v>2</v>
      </c>
      <c r="Z102" s="283">
        <v>2</v>
      </c>
      <c r="AA102" s="283"/>
      <c r="AB102" s="283"/>
      <c r="AC102" s="283"/>
      <c r="AD102" s="283" t="s">
        <v>4374</v>
      </c>
    </row>
    <row r="103" spans="1:30">
      <c r="A103" s="283">
        <v>10010221</v>
      </c>
      <c r="B103" s="289" t="s">
        <v>3995</v>
      </c>
      <c r="C103" s="283">
        <v>5</v>
      </c>
      <c r="D103" s="283" t="s">
        <v>3652</v>
      </c>
      <c r="E103" s="283" t="s">
        <v>4380</v>
      </c>
      <c r="F103" s="283"/>
      <c r="G103" s="283">
        <v>25</v>
      </c>
      <c r="H103" s="283"/>
      <c r="I103" s="283"/>
      <c r="J103" s="283"/>
      <c r="K103" s="283"/>
      <c r="L103" s="283">
        <v>1</v>
      </c>
      <c r="M103" s="283" t="s">
        <v>4282</v>
      </c>
      <c r="N103" s="283"/>
      <c r="O103" s="283"/>
      <c r="P103" s="283"/>
      <c r="Q103" s="283"/>
      <c r="R103" s="283">
        <v>1</v>
      </c>
      <c r="S103" s="283"/>
      <c r="T103" s="283"/>
      <c r="U103" s="283"/>
      <c r="V103" s="283"/>
      <c r="W103" s="283"/>
      <c r="X103" s="283"/>
      <c r="Y103" s="283">
        <v>18</v>
      </c>
      <c r="Z103" s="283">
        <v>22</v>
      </c>
      <c r="AA103" s="283"/>
      <c r="AB103" s="283"/>
      <c r="AC103" s="283"/>
      <c r="AD103" s="283"/>
    </row>
    <row r="104" spans="1:30">
      <c r="A104" s="283">
        <v>10010321</v>
      </c>
      <c r="B104" s="286" t="s">
        <v>777</v>
      </c>
      <c r="C104" s="283">
        <v>3</v>
      </c>
      <c r="D104" s="283" t="s">
        <v>3652</v>
      </c>
      <c r="E104" s="283" t="s">
        <v>4380</v>
      </c>
      <c r="F104" s="283"/>
      <c r="G104" s="283">
        <v>20</v>
      </c>
      <c r="H104" s="283"/>
      <c r="I104" s="283"/>
      <c r="J104" s="283"/>
      <c r="K104" s="283"/>
      <c r="L104" s="283">
        <v>-3</v>
      </c>
      <c r="M104" s="283" t="s">
        <v>4282</v>
      </c>
      <c r="N104" s="283"/>
      <c r="O104" s="283"/>
      <c r="P104" s="283"/>
      <c r="Q104" s="283"/>
      <c r="R104" s="283">
        <v>1</v>
      </c>
      <c r="S104" s="283"/>
      <c r="T104" s="283"/>
      <c r="U104" s="283"/>
      <c r="V104" s="283"/>
      <c r="W104" s="283"/>
      <c r="X104" s="283"/>
      <c r="Y104" s="283">
        <v>18</v>
      </c>
      <c r="Z104" s="283">
        <v>22</v>
      </c>
      <c r="AA104" s="283"/>
      <c r="AB104" s="283"/>
      <c r="AC104" s="283"/>
      <c r="AD104" s="283"/>
    </row>
    <row r="105" spans="1:30">
      <c r="A105" s="283">
        <v>10010421</v>
      </c>
      <c r="B105" s="289" t="s">
        <v>4420</v>
      </c>
      <c r="C105" s="283">
        <v>5</v>
      </c>
      <c r="D105" s="283" t="s">
        <v>3861</v>
      </c>
      <c r="E105" s="283" t="s">
        <v>4410</v>
      </c>
      <c r="F105" s="283"/>
      <c r="G105" s="283"/>
      <c r="H105" s="283"/>
      <c r="I105" s="283">
        <v>6</v>
      </c>
      <c r="J105" s="283">
        <v>3</v>
      </c>
      <c r="K105" s="283"/>
      <c r="L105" s="283">
        <v>3</v>
      </c>
      <c r="M105" s="283" t="s">
        <v>3930</v>
      </c>
      <c r="N105" s="283"/>
      <c r="O105" s="283"/>
      <c r="P105" s="283"/>
      <c r="Q105" s="283"/>
      <c r="R105" s="283">
        <v>1</v>
      </c>
      <c r="S105" s="283"/>
      <c r="T105" s="283"/>
      <c r="U105" s="283"/>
      <c r="V105" s="283"/>
      <c r="W105" s="283"/>
      <c r="X105" s="283">
        <v>2</v>
      </c>
      <c r="Y105" s="283">
        <v>6</v>
      </c>
      <c r="Z105" s="283">
        <v>2</v>
      </c>
      <c r="AA105" s="283">
        <v>2</v>
      </c>
      <c r="AB105" s="283"/>
      <c r="AC105" s="283"/>
      <c r="AD105" s="283"/>
    </row>
    <row r="106" spans="1:30">
      <c r="A106" s="283">
        <v>10010521</v>
      </c>
      <c r="B106" s="284" t="s">
        <v>778</v>
      </c>
      <c r="C106" s="283">
        <v>1</v>
      </c>
      <c r="D106" s="283" t="s">
        <v>3652</v>
      </c>
      <c r="E106" s="283" t="s">
        <v>4380</v>
      </c>
      <c r="F106" s="283"/>
      <c r="G106" s="283">
        <v>8</v>
      </c>
      <c r="H106" s="283"/>
      <c r="I106" s="283"/>
      <c r="J106" s="283"/>
      <c r="K106" s="283"/>
      <c r="L106" s="283"/>
      <c r="M106" s="283" t="s">
        <v>3941</v>
      </c>
      <c r="N106" s="283"/>
      <c r="O106" s="283"/>
      <c r="P106" s="283"/>
      <c r="Q106" s="283"/>
      <c r="R106" s="283">
        <v>1</v>
      </c>
      <c r="S106" s="283"/>
      <c r="T106" s="283"/>
      <c r="U106" s="283"/>
      <c r="V106" s="283"/>
      <c r="W106" s="283"/>
      <c r="X106" s="283"/>
      <c r="Y106" s="283">
        <v>8</v>
      </c>
      <c r="Z106" s="283">
        <v>12</v>
      </c>
      <c r="AA106" s="283"/>
      <c r="AB106" s="283"/>
      <c r="AC106" s="283"/>
      <c r="AD106" s="283"/>
    </row>
    <row r="107" spans="1:30">
      <c r="A107" s="283">
        <v>10010621</v>
      </c>
      <c r="B107" s="289" t="s">
        <v>4421</v>
      </c>
      <c r="C107" s="283">
        <v>5</v>
      </c>
      <c r="D107" s="283" t="s">
        <v>3670</v>
      </c>
      <c r="E107" s="283" t="s">
        <v>4403</v>
      </c>
      <c r="F107" s="283"/>
      <c r="G107" s="283"/>
      <c r="H107" s="283"/>
      <c r="I107" s="283"/>
      <c r="J107" s="283"/>
      <c r="K107" s="283">
        <v>7</v>
      </c>
      <c r="L107" s="283">
        <v>3</v>
      </c>
      <c r="M107" s="283" t="s">
        <v>613</v>
      </c>
      <c r="N107" s="283"/>
      <c r="O107" s="283"/>
      <c r="P107" s="283"/>
      <c r="Q107" s="283">
        <v>6</v>
      </c>
      <c r="R107" s="283">
        <v>3.3</v>
      </c>
      <c r="S107" s="283">
        <v>0.4</v>
      </c>
      <c r="T107" s="283"/>
      <c r="U107" s="283"/>
      <c r="V107" s="283"/>
      <c r="W107" s="283"/>
      <c r="X107" s="283"/>
      <c r="Y107" s="283"/>
      <c r="Z107" s="283">
        <v>25</v>
      </c>
      <c r="AA107" s="283">
        <v>30</v>
      </c>
      <c r="AB107" s="283"/>
      <c r="AC107" s="283"/>
      <c r="AD107" s="283" t="s">
        <v>4422</v>
      </c>
    </row>
    <row r="108" spans="1:30">
      <c r="A108" s="283">
        <v>10010721</v>
      </c>
      <c r="B108" s="289" t="s">
        <v>4423</v>
      </c>
      <c r="C108" s="283">
        <v>5</v>
      </c>
      <c r="D108" s="283" t="s">
        <v>3670</v>
      </c>
      <c r="E108" s="283" t="s">
        <v>4403</v>
      </c>
      <c r="F108" s="283"/>
      <c r="G108" s="283"/>
      <c r="H108" s="283"/>
      <c r="I108" s="283"/>
      <c r="J108" s="283"/>
      <c r="K108" s="283">
        <v>10</v>
      </c>
      <c r="L108" s="283">
        <v>6</v>
      </c>
      <c r="M108" s="283" t="s">
        <v>613</v>
      </c>
      <c r="N108" s="283">
        <v>3</v>
      </c>
      <c r="O108" s="283"/>
      <c r="P108" s="283"/>
      <c r="Q108" s="283"/>
      <c r="R108" s="283">
        <v>1</v>
      </c>
      <c r="S108" s="283"/>
      <c r="T108" s="283"/>
      <c r="U108" s="283"/>
      <c r="V108" s="283"/>
      <c r="W108" s="283"/>
      <c r="X108" s="283"/>
      <c r="Y108" s="283"/>
      <c r="Z108" s="283">
        <v>25</v>
      </c>
      <c r="AA108" s="283">
        <v>30</v>
      </c>
      <c r="AB108" s="283"/>
      <c r="AC108" s="283"/>
      <c r="AD108" s="283"/>
    </row>
    <row r="109" spans="1:30">
      <c r="A109" s="283">
        <v>10010821</v>
      </c>
      <c r="B109" s="286" t="s">
        <v>3988</v>
      </c>
      <c r="C109" s="283">
        <v>3</v>
      </c>
      <c r="D109" s="283" t="s">
        <v>3670</v>
      </c>
      <c r="E109" s="283" t="s">
        <v>4403</v>
      </c>
      <c r="F109" s="283"/>
      <c r="G109" s="283"/>
      <c r="H109" s="283"/>
      <c r="I109" s="283"/>
      <c r="J109" s="283"/>
      <c r="K109" s="283"/>
      <c r="L109" s="283">
        <v>4</v>
      </c>
      <c r="M109" s="283" t="s">
        <v>613</v>
      </c>
      <c r="N109" s="283"/>
      <c r="O109" s="283"/>
      <c r="P109" s="283"/>
      <c r="Q109" s="283">
        <v>4</v>
      </c>
      <c r="R109" s="283">
        <v>1.8</v>
      </c>
      <c r="S109" s="283">
        <v>0.5</v>
      </c>
      <c r="T109" s="283"/>
      <c r="U109" s="283"/>
      <c r="V109" s="283"/>
      <c r="W109" s="283"/>
      <c r="X109" s="283"/>
      <c r="Y109" s="283"/>
      <c r="Z109" s="283">
        <v>15</v>
      </c>
      <c r="AA109" s="283">
        <v>15</v>
      </c>
      <c r="AB109" s="283"/>
      <c r="AC109" s="283"/>
      <c r="AD109" s="283" t="s">
        <v>4424</v>
      </c>
    </row>
    <row r="110" spans="1:30">
      <c r="A110" s="283">
        <v>10010921</v>
      </c>
      <c r="B110" s="287" t="s">
        <v>753</v>
      </c>
      <c r="C110" s="283">
        <v>4</v>
      </c>
      <c r="D110" s="283" t="s">
        <v>3670</v>
      </c>
      <c r="E110" s="283" t="s">
        <v>4403</v>
      </c>
      <c r="F110" s="283"/>
      <c r="G110" s="283"/>
      <c r="H110" s="283"/>
      <c r="I110" s="283"/>
      <c r="J110" s="283"/>
      <c r="K110" s="283"/>
      <c r="L110" s="283">
        <v>6</v>
      </c>
      <c r="M110" s="283" t="s">
        <v>613</v>
      </c>
      <c r="N110" s="283"/>
      <c r="O110" s="283"/>
      <c r="P110" s="283"/>
      <c r="Q110" s="283">
        <v>6</v>
      </c>
      <c r="R110" s="283">
        <v>3</v>
      </c>
      <c r="S110" s="283">
        <v>0.5</v>
      </c>
      <c r="T110" s="283"/>
      <c r="U110" s="283"/>
      <c r="V110" s="283"/>
      <c r="W110" s="283"/>
      <c r="X110" s="283"/>
      <c r="Y110" s="283"/>
      <c r="Z110" s="283">
        <v>25</v>
      </c>
      <c r="AA110" s="283">
        <v>25</v>
      </c>
      <c r="AB110" s="283"/>
      <c r="AC110" s="283"/>
      <c r="AD110" s="283" t="s">
        <v>4425</v>
      </c>
    </row>
    <row r="111" spans="1:30">
      <c r="A111" s="283">
        <v>10011021</v>
      </c>
      <c r="B111" s="289" t="s">
        <v>3991</v>
      </c>
      <c r="C111" s="283">
        <v>5</v>
      </c>
      <c r="D111" s="283" t="s">
        <v>3670</v>
      </c>
      <c r="E111" s="283" t="s">
        <v>4403</v>
      </c>
      <c r="F111" s="283"/>
      <c r="G111" s="283"/>
      <c r="H111" s="283"/>
      <c r="I111" s="283"/>
      <c r="J111" s="283"/>
      <c r="K111" s="283"/>
      <c r="L111" s="283">
        <v>7</v>
      </c>
      <c r="M111" s="283" t="s">
        <v>613</v>
      </c>
      <c r="N111" s="283"/>
      <c r="O111" s="283"/>
      <c r="P111" s="283"/>
      <c r="Q111" s="283">
        <v>8</v>
      </c>
      <c r="R111" s="283">
        <v>2.2000000000000002</v>
      </c>
      <c r="S111" s="283">
        <v>0.5</v>
      </c>
      <c r="T111" s="283"/>
      <c r="U111" s="283"/>
      <c r="V111" s="283"/>
      <c r="W111" s="283"/>
      <c r="X111" s="283"/>
      <c r="Y111" s="283"/>
      <c r="Z111" s="283">
        <v>25</v>
      </c>
      <c r="AA111" s="283">
        <v>30</v>
      </c>
      <c r="AB111" s="283"/>
      <c r="AC111" s="283"/>
      <c r="AD111" s="283" t="s">
        <v>4426</v>
      </c>
    </row>
    <row r="112" spans="1:30">
      <c r="A112" s="283">
        <v>10011121</v>
      </c>
      <c r="B112" s="289" t="s">
        <v>4427</v>
      </c>
      <c r="C112" s="283">
        <v>5</v>
      </c>
      <c r="D112" s="283" t="s">
        <v>3670</v>
      </c>
      <c r="E112" s="283" t="s">
        <v>4407</v>
      </c>
      <c r="F112" s="283"/>
      <c r="G112" s="283"/>
      <c r="H112" s="283"/>
      <c r="I112" s="283"/>
      <c r="J112" s="283">
        <v>12</v>
      </c>
      <c r="K112" s="283"/>
      <c r="L112" s="283">
        <v>3</v>
      </c>
      <c r="M112" s="283" t="s">
        <v>613</v>
      </c>
      <c r="N112" s="283"/>
      <c r="O112" s="283"/>
      <c r="P112" s="283"/>
      <c r="Q112" s="283"/>
      <c r="R112" s="283">
        <v>1</v>
      </c>
      <c r="S112" s="283"/>
      <c r="T112" s="283"/>
      <c r="U112" s="283"/>
      <c r="V112" s="283"/>
      <c r="W112" s="283"/>
      <c r="X112" s="283"/>
      <c r="Y112" s="283"/>
      <c r="Z112" s="283">
        <v>2</v>
      </c>
      <c r="AA112" s="283">
        <v>5</v>
      </c>
      <c r="AB112" s="283"/>
      <c r="AC112" s="283"/>
      <c r="AD112" s="283"/>
    </row>
    <row r="113" spans="1:30">
      <c r="A113" s="283">
        <v>10011221</v>
      </c>
      <c r="B113" s="289" t="s">
        <v>4428</v>
      </c>
      <c r="C113" s="283">
        <v>5</v>
      </c>
      <c r="D113" s="283" t="s">
        <v>4408</v>
      </c>
      <c r="E113" s="283" t="s">
        <v>4409</v>
      </c>
      <c r="F113" s="283"/>
      <c r="G113" s="283"/>
      <c r="H113" s="283"/>
      <c r="I113" s="283"/>
      <c r="J113" s="283">
        <v>10</v>
      </c>
      <c r="K113" s="283"/>
      <c r="L113" s="283"/>
      <c r="M113" s="283" t="s">
        <v>3930</v>
      </c>
      <c r="N113" s="283"/>
      <c r="O113" s="283"/>
      <c r="P113" s="283"/>
      <c r="Q113" s="283"/>
      <c r="R113" s="283">
        <v>1</v>
      </c>
      <c r="S113" s="283"/>
      <c r="T113" s="283"/>
      <c r="U113" s="283"/>
      <c r="V113" s="283"/>
      <c r="W113" s="283"/>
      <c r="X113" s="283"/>
      <c r="Y113" s="283">
        <v>5</v>
      </c>
      <c r="Z113" s="283">
        <v>1</v>
      </c>
      <c r="AA113" s="283">
        <v>5</v>
      </c>
      <c r="AB113" s="283"/>
      <c r="AC113" s="283"/>
      <c r="AD113" s="283"/>
    </row>
    <row r="114" spans="1:30">
      <c r="A114" s="283">
        <v>10011321</v>
      </c>
      <c r="B114" s="289" t="s">
        <v>4429</v>
      </c>
      <c r="C114" s="283">
        <v>5</v>
      </c>
      <c r="D114" s="283" t="s">
        <v>4408</v>
      </c>
      <c r="E114" s="283" t="s">
        <v>4409</v>
      </c>
      <c r="F114" s="283"/>
      <c r="G114" s="283"/>
      <c r="H114" s="283"/>
      <c r="I114" s="283"/>
      <c r="J114" s="283">
        <v>9</v>
      </c>
      <c r="K114" s="283"/>
      <c r="L114" s="283">
        <v>2</v>
      </c>
      <c r="M114" s="283" t="s">
        <v>3930</v>
      </c>
      <c r="N114" s="283"/>
      <c r="O114" s="283"/>
      <c r="P114" s="283"/>
      <c r="Q114" s="283"/>
      <c r="R114" s="283">
        <v>1</v>
      </c>
      <c r="S114" s="283"/>
      <c r="T114" s="283"/>
      <c r="U114" s="283"/>
      <c r="V114" s="283"/>
      <c r="W114" s="283"/>
      <c r="X114" s="283"/>
      <c r="Y114" s="283">
        <v>5</v>
      </c>
      <c r="Z114" s="283">
        <v>2</v>
      </c>
      <c r="AA114" s="283">
        <v>7</v>
      </c>
      <c r="AB114" s="283"/>
      <c r="AC114" s="283"/>
      <c r="AD114" s="283"/>
    </row>
    <row r="115" spans="1:30">
      <c r="A115" s="283">
        <v>10011421</v>
      </c>
      <c r="B115" s="288" t="s">
        <v>4313</v>
      </c>
      <c r="C115" s="283">
        <v>6</v>
      </c>
      <c r="D115" s="283" t="s">
        <v>4408</v>
      </c>
      <c r="E115" s="283" t="s">
        <v>4409</v>
      </c>
      <c r="F115" s="283"/>
      <c r="G115" s="283"/>
      <c r="H115" s="283"/>
      <c r="I115" s="283"/>
      <c r="J115" s="283">
        <v>15</v>
      </c>
      <c r="K115" s="283"/>
      <c r="L115" s="283">
        <v>5</v>
      </c>
      <c r="M115" s="283" t="s">
        <v>3930</v>
      </c>
      <c r="N115" s="283"/>
      <c r="O115" s="283"/>
      <c r="P115" s="283"/>
      <c r="Q115" s="283"/>
      <c r="R115" s="283">
        <v>1</v>
      </c>
      <c r="S115" s="283"/>
      <c r="T115" s="283"/>
      <c r="U115" s="283"/>
      <c r="V115" s="283"/>
      <c r="W115" s="283"/>
      <c r="X115" s="283"/>
      <c r="Y115" s="283">
        <v>8</v>
      </c>
      <c r="Z115" s="283">
        <v>2</v>
      </c>
      <c r="AA115" s="283">
        <v>7</v>
      </c>
      <c r="AB115" s="283"/>
      <c r="AC115" s="283"/>
      <c r="AD115" s="283"/>
    </row>
    <row r="116" spans="1:30">
      <c r="A116" s="283">
        <v>10011521</v>
      </c>
      <c r="B116" s="286" t="s">
        <v>3734</v>
      </c>
      <c r="C116" s="283">
        <v>3</v>
      </c>
      <c r="D116" s="283" t="s">
        <v>4365</v>
      </c>
      <c r="E116" s="283" t="s">
        <v>4366</v>
      </c>
      <c r="F116" s="283"/>
      <c r="G116" s="283"/>
      <c r="H116" s="283">
        <v>5</v>
      </c>
      <c r="I116" s="283"/>
      <c r="J116" s="283"/>
      <c r="K116" s="283"/>
      <c r="L116" s="283"/>
      <c r="M116" s="283" t="s">
        <v>613</v>
      </c>
      <c r="N116" s="283">
        <v>-1</v>
      </c>
      <c r="O116" s="283"/>
      <c r="P116" s="283"/>
      <c r="Q116" s="283"/>
      <c r="R116" s="283">
        <v>1</v>
      </c>
      <c r="S116" s="283"/>
      <c r="T116" s="283"/>
      <c r="U116" s="283"/>
      <c r="V116" s="283"/>
      <c r="W116" s="283"/>
      <c r="X116" s="283">
        <v>1</v>
      </c>
      <c r="Y116" s="283"/>
      <c r="Z116" s="283">
        <v>10</v>
      </c>
      <c r="AA116" s="283"/>
      <c r="AB116" s="283"/>
      <c r="AC116" s="283"/>
      <c r="AD116" s="283"/>
    </row>
    <row r="117" spans="1:30">
      <c r="A117" s="283">
        <v>10011621</v>
      </c>
      <c r="B117" s="288" t="s">
        <v>4430</v>
      </c>
      <c r="C117" s="283">
        <v>6</v>
      </c>
      <c r="D117" s="283" t="s">
        <v>4365</v>
      </c>
      <c r="E117" s="283" t="s">
        <v>4366</v>
      </c>
      <c r="F117" s="283"/>
      <c r="G117" s="283"/>
      <c r="H117" s="283"/>
      <c r="I117" s="283"/>
      <c r="J117" s="283"/>
      <c r="K117" s="283"/>
      <c r="L117" s="283"/>
      <c r="M117" s="283" t="s">
        <v>613</v>
      </c>
      <c r="N117" s="283">
        <v>12</v>
      </c>
      <c r="O117" s="283"/>
      <c r="P117" s="283"/>
      <c r="Q117" s="283"/>
      <c r="R117" s="283">
        <v>1</v>
      </c>
      <c r="S117" s="283"/>
      <c r="T117" s="283"/>
      <c r="U117" s="283"/>
      <c r="V117" s="283"/>
      <c r="W117" s="283"/>
      <c r="X117" s="283">
        <v>15</v>
      </c>
      <c r="Y117" s="283"/>
      <c r="Z117" s="283">
        <v>25</v>
      </c>
      <c r="AA117" s="283"/>
      <c r="AB117" s="283"/>
      <c r="AC117" s="283"/>
      <c r="AD117" s="283"/>
    </row>
    <row r="118" spans="1:30">
      <c r="A118" s="283">
        <v>10011721</v>
      </c>
      <c r="B118" s="286" t="s">
        <v>4431</v>
      </c>
      <c r="C118" s="283">
        <v>3</v>
      </c>
      <c r="D118" s="283" t="s">
        <v>4365</v>
      </c>
      <c r="E118" s="283" t="s">
        <v>4432</v>
      </c>
      <c r="F118" s="283"/>
      <c r="G118" s="283"/>
      <c r="H118" s="283"/>
      <c r="I118" s="283"/>
      <c r="J118" s="283"/>
      <c r="K118" s="283"/>
      <c r="L118" s="283">
        <v>-5</v>
      </c>
      <c r="M118" s="283" t="s">
        <v>613</v>
      </c>
      <c r="N118" s="283">
        <v>15</v>
      </c>
      <c r="O118" s="283"/>
      <c r="P118" s="283"/>
      <c r="Q118" s="283"/>
      <c r="R118" s="283">
        <v>1</v>
      </c>
      <c r="S118" s="283"/>
      <c r="T118" s="283"/>
      <c r="U118" s="283"/>
      <c r="V118" s="283"/>
      <c r="W118" s="283"/>
      <c r="X118" s="283">
        <v>5</v>
      </c>
      <c r="Y118" s="283">
        <v>5</v>
      </c>
      <c r="Z118" s="283"/>
      <c r="AA118" s="283">
        <v>2</v>
      </c>
      <c r="AB118" s="283"/>
      <c r="AC118" s="283"/>
      <c r="AD118" s="283" t="s">
        <v>4433</v>
      </c>
    </row>
    <row r="119" spans="1:30">
      <c r="A119" s="283">
        <v>10011821</v>
      </c>
      <c r="B119" s="285" t="s">
        <v>4023</v>
      </c>
      <c r="C119" s="283">
        <v>2</v>
      </c>
      <c r="D119" s="283" t="s">
        <v>3652</v>
      </c>
      <c r="E119" s="283" t="s">
        <v>4375</v>
      </c>
      <c r="F119" s="283"/>
      <c r="G119" s="283">
        <v>7</v>
      </c>
      <c r="H119" s="283"/>
      <c r="I119" s="283"/>
      <c r="J119" s="283"/>
      <c r="K119" s="283"/>
      <c r="L119" s="283"/>
      <c r="M119" s="283" t="s">
        <v>3941</v>
      </c>
      <c r="N119" s="283"/>
      <c r="O119" s="283"/>
      <c r="P119" s="283"/>
      <c r="Q119" s="283"/>
      <c r="R119" s="283">
        <v>1</v>
      </c>
      <c r="S119" s="283"/>
      <c r="T119" s="283"/>
      <c r="U119" s="283"/>
      <c r="V119" s="283"/>
      <c r="W119" s="283"/>
      <c r="X119" s="283"/>
      <c r="Y119" s="283">
        <v>1</v>
      </c>
      <c r="Z119" s="283">
        <v>2</v>
      </c>
      <c r="AA119" s="283"/>
      <c r="AB119" s="283"/>
      <c r="AC119" s="283"/>
      <c r="AD119" s="283"/>
    </row>
    <row r="120" spans="1:30">
      <c r="A120" s="283">
        <v>10011921</v>
      </c>
      <c r="B120" s="286" t="s">
        <v>4011</v>
      </c>
      <c r="C120" s="283">
        <v>3</v>
      </c>
      <c r="D120" s="283" t="s">
        <v>3652</v>
      </c>
      <c r="E120" s="283" t="s">
        <v>4377</v>
      </c>
      <c r="F120" s="283"/>
      <c r="G120" s="283">
        <v>9</v>
      </c>
      <c r="H120" s="283"/>
      <c r="I120" s="283"/>
      <c r="J120" s="283"/>
      <c r="K120" s="283"/>
      <c r="L120" s="283"/>
      <c r="M120" s="283" t="s">
        <v>3941</v>
      </c>
      <c r="N120" s="283"/>
      <c r="O120" s="283"/>
      <c r="P120" s="283"/>
      <c r="Q120" s="283"/>
      <c r="R120" s="283">
        <v>1</v>
      </c>
      <c r="S120" s="283"/>
      <c r="T120" s="283"/>
      <c r="U120" s="283"/>
      <c r="V120" s="283"/>
      <c r="W120" s="283"/>
      <c r="X120" s="283"/>
      <c r="Y120" s="283">
        <v>3</v>
      </c>
      <c r="Z120" s="283">
        <v>3</v>
      </c>
      <c r="AA120" s="283"/>
      <c r="AB120" s="283"/>
      <c r="AC120" s="283"/>
      <c r="AD120" s="283"/>
    </row>
    <row r="121" spans="1:30">
      <c r="A121" s="283">
        <v>10012021</v>
      </c>
      <c r="B121" s="289" t="s">
        <v>776</v>
      </c>
      <c r="C121" s="283">
        <v>5</v>
      </c>
      <c r="D121" s="283" t="s">
        <v>3652</v>
      </c>
      <c r="E121" s="283" t="s">
        <v>4380</v>
      </c>
      <c r="F121" s="283"/>
      <c r="G121" s="283">
        <v>19</v>
      </c>
      <c r="H121" s="283"/>
      <c r="I121" s="283"/>
      <c r="J121" s="283"/>
      <c r="K121" s="283"/>
      <c r="L121" s="283">
        <v>2</v>
      </c>
      <c r="M121" s="283" t="s">
        <v>3899</v>
      </c>
      <c r="N121" s="283"/>
      <c r="O121" s="283"/>
      <c r="P121" s="283"/>
      <c r="Q121" s="283"/>
      <c r="R121" s="283">
        <v>1</v>
      </c>
      <c r="S121" s="283"/>
      <c r="T121" s="283"/>
      <c r="U121" s="283"/>
      <c r="V121" s="283"/>
      <c r="W121" s="283"/>
      <c r="X121" s="283"/>
      <c r="Y121" s="283">
        <v>11</v>
      </c>
      <c r="Z121" s="283">
        <v>17</v>
      </c>
      <c r="AA121" s="283"/>
      <c r="AB121" s="283"/>
      <c r="AC121" s="283"/>
      <c r="AD121" s="283"/>
    </row>
    <row r="122" spans="1:30">
      <c r="A122" s="283">
        <v>10012121</v>
      </c>
      <c r="B122" s="289" t="s">
        <v>2428</v>
      </c>
      <c r="C122" s="283">
        <v>5</v>
      </c>
      <c r="D122" s="283" t="s">
        <v>3652</v>
      </c>
      <c r="E122" s="283" t="s">
        <v>4380</v>
      </c>
      <c r="F122" s="283"/>
      <c r="G122" s="283">
        <v>21</v>
      </c>
      <c r="H122" s="283"/>
      <c r="I122" s="283"/>
      <c r="J122" s="283"/>
      <c r="K122" s="283"/>
      <c r="L122" s="283">
        <v>1</v>
      </c>
      <c r="M122" s="283" t="s">
        <v>3899</v>
      </c>
      <c r="N122" s="283"/>
      <c r="O122" s="283"/>
      <c r="P122" s="283"/>
      <c r="Q122" s="283"/>
      <c r="R122" s="283">
        <v>1</v>
      </c>
      <c r="S122" s="283"/>
      <c r="T122" s="283"/>
      <c r="U122" s="283"/>
      <c r="V122" s="283"/>
      <c r="W122" s="283"/>
      <c r="X122" s="283"/>
      <c r="Y122" s="283">
        <v>15</v>
      </c>
      <c r="Z122" s="283">
        <v>15</v>
      </c>
      <c r="AA122" s="283"/>
      <c r="AB122" s="283"/>
      <c r="AC122" s="283"/>
      <c r="AD122" s="283"/>
    </row>
    <row r="123" spans="1:30">
      <c r="A123" s="283">
        <v>10012221</v>
      </c>
      <c r="B123" s="285" t="s">
        <v>3990</v>
      </c>
      <c r="C123" s="283">
        <v>2</v>
      </c>
      <c r="D123" s="283" t="s">
        <v>3652</v>
      </c>
      <c r="E123" s="283" t="s">
        <v>4380</v>
      </c>
      <c r="F123" s="283"/>
      <c r="G123" s="283">
        <v>18</v>
      </c>
      <c r="H123" s="283"/>
      <c r="I123" s="283"/>
      <c r="J123" s="283"/>
      <c r="K123" s="283"/>
      <c r="L123" s="283"/>
      <c r="M123" s="283" t="s">
        <v>3899</v>
      </c>
      <c r="N123" s="283"/>
      <c r="O123" s="283"/>
      <c r="P123" s="283"/>
      <c r="Q123" s="283"/>
      <c r="R123" s="283">
        <v>1</v>
      </c>
      <c r="S123" s="283"/>
      <c r="T123" s="283"/>
      <c r="U123" s="283"/>
      <c r="V123" s="283"/>
      <c r="W123" s="283"/>
      <c r="X123" s="283"/>
      <c r="Y123" s="283">
        <v>13</v>
      </c>
      <c r="Z123" s="283">
        <v>18</v>
      </c>
      <c r="AA123" s="283"/>
      <c r="AB123" s="283"/>
      <c r="AC123" s="283"/>
      <c r="AD123" s="283"/>
    </row>
    <row r="124" spans="1:30">
      <c r="A124" s="283">
        <v>10012321</v>
      </c>
      <c r="B124" s="287" t="s">
        <v>4185</v>
      </c>
      <c r="C124" s="283">
        <v>4</v>
      </c>
      <c r="D124" s="283" t="s">
        <v>3652</v>
      </c>
      <c r="E124" s="283" t="s">
        <v>4367</v>
      </c>
      <c r="F124" s="283"/>
      <c r="G124" s="283">
        <v>5</v>
      </c>
      <c r="H124" s="283"/>
      <c r="I124" s="283"/>
      <c r="J124" s="283"/>
      <c r="K124" s="283"/>
      <c r="L124" s="283"/>
      <c r="M124" s="283" t="s">
        <v>3930</v>
      </c>
      <c r="N124" s="283"/>
      <c r="O124" s="283"/>
      <c r="P124" s="283"/>
      <c r="Q124" s="283"/>
      <c r="R124" s="283">
        <v>1</v>
      </c>
      <c r="S124" s="283"/>
      <c r="T124" s="283"/>
      <c r="U124" s="283"/>
      <c r="V124" s="283"/>
      <c r="W124" s="283"/>
      <c r="X124" s="283"/>
      <c r="Y124" s="283">
        <v>2</v>
      </c>
      <c r="Z124" s="283">
        <v>2</v>
      </c>
      <c r="AA124" s="283"/>
      <c r="AB124" s="283"/>
      <c r="AC124" s="283"/>
      <c r="AD124" s="283"/>
    </row>
    <row r="125" spans="1:30">
      <c r="A125" s="283">
        <v>10012421</v>
      </c>
      <c r="B125" s="289" t="s">
        <v>4183</v>
      </c>
      <c r="C125" s="283">
        <v>5</v>
      </c>
      <c r="D125" s="283" t="s">
        <v>3652</v>
      </c>
      <c r="E125" s="283" t="s">
        <v>4367</v>
      </c>
      <c r="F125" s="283"/>
      <c r="G125" s="283">
        <v>4</v>
      </c>
      <c r="H125" s="283"/>
      <c r="I125" s="283"/>
      <c r="J125" s="283"/>
      <c r="K125" s="283"/>
      <c r="L125" s="283">
        <v>2</v>
      </c>
      <c r="M125" s="283" t="s">
        <v>3930</v>
      </c>
      <c r="N125" s="283"/>
      <c r="O125" s="283"/>
      <c r="P125" s="283"/>
      <c r="Q125" s="283">
        <v>5</v>
      </c>
      <c r="R125" s="283">
        <v>2</v>
      </c>
      <c r="S125" s="283">
        <v>0.35</v>
      </c>
      <c r="T125" s="283"/>
      <c r="U125" s="283"/>
      <c r="V125" s="283"/>
      <c r="W125" s="283"/>
      <c r="X125" s="283"/>
      <c r="Y125" s="283">
        <v>1</v>
      </c>
      <c r="Z125" s="283">
        <v>1</v>
      </c>
      <c r="AA125" s="283"/>
      <c r="AB125" s="283"/>
      <c r="AC125" s="283"/>
      <c r="AD125" s="283" t="s">
        <v>4387</v>
      </c>
    </row>
    <row r="126" spans="1:30">
      <c r="A126" s="283">
        <v>10012521</v>
      </c>
      <c r="B126" s="286" t="s">
        <v>4211</v>
      </c>
      <c r="C126" s="283">
        <v>3</v>
      </c>
      <c r="D126" s="283" t="s">
        <v>3652</v>
      </c>
      <c r="E126" s="283" t="s">
        <v>4375</v>
      </c>
      <c r="F126" s="283"/>
      <c r="G126" s="283">
        <v>6</v>
      </c>
      <c r="H126" s="283"/>
      <c r="I126" s="283"/>
      <c r="J126" s="283"/>
      <c r="K126" s="283"/>
      <c r="L126" s="283">
        <v>2</v>
      </c>
      <c r="M126" s="283" t="s">
        <v>3941</v>
      </c>
      <c r="N126" s="283"/>
      <c r="O126" s="283"/>
      <c r="P126" s="283"/>
      <c r="Q126" s="283"/>
      <c r="R126" s="283">
        <v>1</v>
      </c>
      <c r="S126" s="283"/>
      <c r="T126" s="283"/>
      <c r="U126" s="283"/>
      <c r="V126" s="283"/>
      <c r="W126" s="283"/>
      <c r="X126" s="283"/>
      <c r="Y126" s="283">
        <v>1</v>
      </c>
      <c r="Z126" s="283">
        <v>2</v>
      </c>
      <c r="AA126" s="283"/>
      <c r="AB126" s="283"/>
      <c r="AC126" s="283"/>
      <c r="AD126" s="283"/>
    </row>
    <row r="127" spans="1:30">
      <c r="A127" s="283">
        <v>10012621</v>
      </c>
      <c r="B127" s="284" t="s">
        <v>4030</v>
      </c>
      <c r="C127" s="283">
        <v>1</v>
      </c>
      <c r="D127" s="283" t="s">
        <v>3652</v>
      </c>
      <c r="E127" s="283" t="s">
        <v>4375</v>
      </c>
      <c r="F127" s="283"/>
      <c r="G127" s="283">
        <v>4</v>
      </c>
      <c r="H127" s="283"/>
      <c r="I127" s="283"/>
      <c r="J127" s="283"/>
      <c r="K127" s="283"/>
      <c r="L127" s="283"/>
      <c r="M127" s="283" t="s">
        <v>3941</v>
      </c>
      <c r="N127" s="283"/>
      <c r="O127" s="283"/>
      <c r="P127" s="283"/>
      <c r="Q127" s="283"/>
      <c r="R127" s="283">
        <v>1</v>
      </c>
      <c r="S127" s="283"/>
      <c r="T127" s="283"/>
      <c r="U127" s="283"/>
      <c r="V127" s="283"/>
      <c r="W127" s="283"/>
      <c r="X127" s="283"/>
      <c r="Y127" s="283">
        <v>1</v>
      </c>
      <c r="Z127" s="283">
        <v>2</v>
      </c>
      <c r="AA127" s="283"/>
      <c r="AB127" s="283"/>
      <c r="AC127" s="283"/>
      <c r="AD127" s="283"/>
    </row>
    <row r="128" spans="1:30">
      <c r="A128" s="283">
        <v>10012721</v>
      </c>
      <c r="B128" s="288" t="s">
        <v>3729</v>
      </c>
      <c r="C128" s="283">
        <v>6</v>
      </c>
      <c r="D128" s="283" t="s">
        <v>3699</v>
      </c>
      <c r="E128" s="283" t="s">
        <v>3704</v>
      </c>
      <c r="F128" s="283"/>
      <c r="G128" s="283"/>
      <c r="H128" s="283"/>
      <c r="I128" s="283"/>
      <c r="J128" s="283"/>
      <c r="K128" s="283"/>
      <c r="L128" s="283"/>
      <c r="M128" s="283" t="s">
        <v>613</v>
      </c>
      <c r="N128" s="283"/>
      <c r="O128" s="283"/>
      <c r="P128" s="283">
        <v>20</v>
      </c>
      <c r="Q128" s="283"/>
      <c r="R128" s="283">
        <v>1</v>
      </c>
      <c r="S128" s="283"/>
      <c r="T128" s="283"/>
      <c r="U128" s="283"/>
      <c r="V128" s="283"/>
      <c r="W128" s="283">
        <v>15</v>
      </c>
      <c r="X128" s="283">
        <v>8</v>
      </c>
      <c r="Y128" s="283">
        <v>10</v>
      </c>
      <c r="Z128" s="283"/>
      <c r="AA128" s="283">
        <v>15</v>
      </c>
      <c r="AB128" s="283"/>
      <c r="AC128" s="283"/>
      <c r="AD128" s="283" t="s">
        <v>4434</v>
      </c>
    </row>
    <row r="129" spans="1:30">
      <c r="A129" s="283">
        <v>10012821</v>
      </c>
      <c r="B129" s="289" t="s">
        <v>4435</v>
      </c>
      <c r="C129" s="283">
        <v>5</v>
      </c>
      <c r="D129" s="283" t="s">
        <v>4411</v>
      </c>
      <c r="E129" s="283" t="s">
        <v>4412</v>
      </c>
      <c r="F129" s="283"/>
      <c r="G129" s="283"/>
      <c r="H129" s="283"/>
      <c r="I129" s="283"/>
      <c r="J129" s="283"/>
      <c r="K129" s="283"/>
      <c r="L129" s="283">
        <v>5</v>
      </c>
      <c r="M129" s="283" t="s">
        <v>613</v>
      </c>
      <c r="N129" s="283"/>
      <c r="O129" s="283"/>
      <c r="P129" s="283"/>
      <c r="Q129" s="283">
        <v>5</v>
      </c>
      <c r="R129" s="283">
        <v>1</v>
      </c>
      <c r="S129" s="283">
        <v>0.8</v>
      </c>
      <c r="T129" s="283"/>
      <c r="U129" s="283"/>
      <c r="V129" s="283"/>
      <c r="W129" s="283"/>
      <c r="X129" s="283"/>
      <c r="Y129" s="283">
        <v>6</v>
      </c>
      <c r="Z129" s="283"/>
      <c r="AA129" s="283">
        <v>13</v>
      </c>
      <c r="AB129" s="283"/>
      <c r="AC129" s="283"/>
      <c r="AD129" s="283" t="s">
        <v>1981</v>
      </c>
    </row>
    <row r="130" spans="1:30">
      <c r="A130" s="283">
        <v>10012921</v>
      </c>
      <c r="B130" s="289" t="s">
        <v>1980</v>
      </c>
      <c r="C130" s="283">
        <v>5</v>
      </c>
      <c r="D130" s="283" t="s">
        <v>4411</v>
      </c>
      <c r="E130" s="283" t="s">
        <v>4436</v>
      </c>
      <c r="F130" s="283"/>
      <c r="G130" s="283">
        <v>5</v>
      </c>
      <c r="H130" s="283"/>
      <c r="I130" s="283"/>
      <c r="J130" s="283"/>
      <c r="K130" s="283"/>
      <c r="L130" s="283"/>
      <c r="M130" s="283" t="s">
        <v>613</v>
      </c>
      <c r="N130" s="283"/>
      <c r="O130" s="283"/>
      <c r="P130" s="283"/>
      <c r="Q130" s="283"/>
      <c r="R130" s="283">
        <v>1</v>
      </c>
      <c r="S130" s="283"/>
      <c r="T130" s="283"/>
      <c r="U130" s="283"/>
      <c r="V130" s="283"/>
      <c r="W130" s="283"/>
      <c r="X130" s="283"/>
      <c r="Y130" s="283">
        <v>20</v>
      </c>
      <c r="Z130" s="283">
        <v>9</v>
      </c>
      <c r="AA130" s="283">
        <v>4</v>
      </c>
      <c r="AB130" s="283" t="s">
        <v>4437</v>
      </c>
      <c r="AC130" s="283">
        <v>4</v>
      </c>
      <c r="AD130" s="283" t="s">
        <v>4438</v>
      </c>
    </row>
    <row r="131" spans="1:30">
      <c r="A131" s="283">
        <v>10013021</v>
      </c>
      <c r="B131" s="289" t="s">
        <v>1979</v>
      </c>
      <c r="C131" s="283">
        <v>5</v>
      </c>
      <c r="D131" s="283" t="s">
        <v>4411</v>
      </c>
      <c r="E131" s="283" t="s">
        <v>4439</v>
      </c>
      <c r="F131" s="283"/>
      <c r="G131" s="283">
        <v>6</v>
      </c>
      <c r="H131" s="283"/>
      <c r="I131" s="283"/>
      <c r="J131" s="283"/>
      <c r="K131" s="283"/>
      <c r="L131" s="283">
        <v>1</v>
      </c>
      <c r="M131" s="283" t="s">
        <v>613</v>
      </c>
      <c r="N131" s="283"/>
      <c r="O131" s="283"/>
      <c r="P131" s="283"/>
      <c r="Q131" s="283"/>
      <c r="R131" s="283">
        <v>1</v>
      </c>
      <c r="S131" s="283"/>
      <c r="T131" s="283"/>
      <c r="U131" s="283"/>
      <c r="V131" s="283"/>
      <c r="W131" s="283"/>
      <c r="X131" s="283"/>
      <c r="Y131" s="283">
        <v>9</v>
      </c>
      <c r="Z131" s="283">
        <v>9</v>
      </c>
      <c r="AA131" s="283">
        <v>3</v>
      </c>
      <c r="AB131" s="283" t="s">
        <v>4440</v>
      </c>
      <c r="AC131" s="283">
        <v>3</v>
      </c>
      <c r="AD131" s="283" t="s">
        <v>4441</v>
      </c>
    </row>
    <row r="132" spans="1:30">
      <c r="A132" s="283">
        <v>10013121</v>
      </c>
      <c r="B132" s="289" t="s">
        <v>2008</v>
      </c>
      <c r="C132" s="283">
        <v>5</v>
      </c>
      <c r="D132" s="283" t="s">
        <v>3697</v>
      </c>
      <c r="E132" s="283" t="s">
        <v>3703</v>
      </c>
      <c r="F132" s="283"/>
      <c r="G132" s="283"/>
      <c r="H132" s="283"/>
      <c r="I132" s="283"/>
      <c r="J132" s="283"/>
      <c r="K132" s="283"/>
      <c r="L132" s="283"/>
      <c r="M132" s="283" t="s">
        <v>613</v>
      </c>
      <c r="N132" s="283">
        <v>2</v>
      </c>
      <c r="O132" s="283"/>
      <c r="P132" s="283"/>
      <c r="Q132" s="283">
        <v>9</v>
      </c>
      <c r="R132" s="283">
        <v>1</v>
      </c>
      <c r="S132" s="283"/>
      <c r="T132" s="283"/>
      <c r="U132" s="283"/>
      <c r="V132" s="283"/>
      <c r="W132" s="283">
        <v>4</v>
      </c>
      <c r="X132" s="283">
        <v>3</v>
      </c>
      <c r="Y132" s="283">
        <v>2</v>
      </c>
      <c r="Z132" s="283">
        <v>2</v>
      </c>
      <c r="AA132" s="283">
        <v>13</v>
      </c>
      <c r="AB132" s="283"/>
      <c r="AC132" s="283"/>
      <c r="AD132" s="283" t="s">
        <v>4399</v>
      </c>
    </row>
    <row r="133" spans="1:30">
      <c r="A133" s="283">
        <v>10013221</v>
      </c>
      <c r="B133" s="289" t="s">
        <v>794</v>
      </c>
      <c r="C133" s="283">
        <v>5</v>
      </c>
      <c r="D133" s="283" t="s">
        <v>3697</v>
      </c>
      <c r="E133" s="283" t="s">
        <v>3703</v>
      </c>
      <c r="F133" s="283"/>
      <c r="G133" s="283"/>
      <c r="H133" s="283"/>
      <c r="I133" s="283"/>
      <c r="J133" s="283"/>
      <c r="K133" s="283"/>
      <c r="L133" s="283"/>
      <c r="M133" s="283" t="s">
        <v>613</v>
      </c>
      <c r="N133" s="283">
        <v>3</v>
      </c>
      <c r="O133" s="283"/>
      <c r="P133" s="283"/>
      <c r="Q133" s="283">
        <v>12</v>
      </c>
      <c r="R133" s="283">
        <v>1</v>
      </c>
      <c r="S133" s="283"/>
      <c r="T133" s="283"/>
      <c r="U133" s="283"/>
      <c r="V133" s="283"/>
      <c r="W133" s="283">
        <v>6</v>
      </c>
      <c r="X133" s="283">
        <v>3</v>
      </c>
      <c r="Y133" s="283">
        <v>2</v>
      </c>
      <c r="Z133" s="283">
        <v>3</v>
      </c>
      <c r="AA133" s="283">
        <v>18</v>
      </c>
      <c r="AB133" s="283"/>
      <c r="AC133" s="283"/>
      <c r="AD133" s="283" t="s">
        <v>4401</v>
      </c>
    </row>
    <row r="134" spans="1:30">
      <c r="A134" s="283">
        <v>10013321</v>
      </c>
      <c r="B134" s="289" t="s">
        <v>4442</v>
      </c>
      <c r="C134" s="283">
        <v>5</v>
      </c>
      <c r="D134" s="283" t="s">
        <v>3697</v>
      </c>
      <c r="E134" s="283" t="s">
        <v>3703</v>
      </c>
      <c r="F134" s="283"/>
      <c r="G134" s="283"/>
      <c r="H134" s="283"/>
      <c r="I134" s="283"/>
      <c r="J134" s="283"/>
      <c r="K134" s="283"/>
      <c r="L134" s="283">
        <v>2</v>
      </c>
      <c r="M134" s="283" t="s">
        <v>613</v>
      </c>
      <c r="N134" s="283">
        <v>2</v>
      </c>
      <c r="O134" s="283"/>
      <c r="P134" s="283"/>
      <c r="Q134" s="283">
        <v>9</v>
      </c>
      <c r="R134" s="283">
        <v>1</v>
      </c>
      <c r="S134" s="283"/>
      <c r="T134" s="283"/>
      <c r="U134" s="283"/>
      <c r="V134" s="283"/>
      <c r="W134" s="283">
        <v>5</v>
      </c>
      <c r="X134" s="283">
        <v>3</v>
      </c>
      <c r="Y134" s="283">
        <v>2</v>
      </c>
      <c r="Z134" s="283"/>
      <c r="AA134" s="283">
        <v>4</v>
      </c>
      <c r="AB134" s="283"/>
      <c r="AC134" s="283"/>
      <c r="AD134" s="283" t="s">
        <v>4400</v>
      </c>
    </row>
    <row r="135" spans="1:30">
      <c r="A135" s="283">
        <v>10013421</v>
      </c>
      <c r="B135" s="287" t="s">
        <v>4089</v>
      </c>
      <c r="C135" s="283">
        <v>4</v>
      </c>
      <c r="D135" s="283" t="s">
        <v>3697</v>
      </c>
      <c r="E135" s="283" t="s">
        <v>3703</v>
      </c>
      <c r="F135" s="283"/>
      <c r="G135" s="283"/>
      <c r="H135" s="283"/>
      <c r="I135" s="283"/>
      <c r="J135" s="283"/>
      <c r="K135" s="283"/>
      <c r="L135" s="283"/>
      <c r="M135" s="283" t="s">
        <v>613</v>
      </c>
      <c r="N135" s="283">
        <v>1</v>
      </c>
      <c r="O135" s="283"/>
      <c r="P135" s="283">
        <v>4</v>
      </c>
      <c r="Q135" s="283">
        <v>8</v>
      </c>
      <c r="R135" s="283">
        <v>1</v>
      </c>
      <c r="S135" s="283"/>
      <c r="T135" s="283"/>
      <c r="U135" s="283"/>
      <c r="V135" s="283"/>
      <c r="W135" s="283">
        <v>6</v>
      </c>
      <c r="X135" s="283">
        <v>3</v>
      </c>
      <c r="Y135" s="283">
        <v>1</v>
      </c>
      <c r="Z135" s="283"/>
      <c r="AA135" s="283">
        <v>4</v>
      </c>
      <c r="AB135" s="283"/>
      <c r="AC135" s="283"/>
      <c r="AD135" s="283" t="s">
        <v>4401</v>
      </c>
    </row>
    <row r="136" spans="1:30">
      <c r="A136" s="283">
        <v>10013521</v>
      </c>
      <c r="B136" s="289" t="s">
        <v>288</v>
      </c>
      <c r="C136" s="283">
        <v>5</v>
      </c>
      <c r="D136" s="283" t="s">
        <v>3697</v>
      </c>
      <c r="E136" s="283" t="s">
        <v>3703</v>
      </c>
      <c r="F136" s="283"/>
      <c r="G136" s="283"/>
      <c r="H136" s="283"/>
      <c r="I136" s="283"/>
      <c r="J136" s="283"/>
      <c r="K136" s="283"/>
      <c r="L136" s="283"/>
      <c r="M136" s="283" t="s">
        <v>613</v>
      </c>
      <c r="N136" s="283">
        <v>-1</v>
      </c>
      <c r="O136" s="283">
        <v>3</v>
      </c>
      <c r="P136" s="283"/>
      <c r="Q136" s="283">
        <v>10</v>
      </c>
      <c r="R136" s="283">
        <v>1</v>
      </c>
      <c r="S136" s="283"/>
      <c r="T136" s="283"/>
      <c r="U136" s="283"/>
      <c r="V136" s="283"/>
      <c r="W136" s="283">
        <v>5</v>
      </c>
      <c r="X136" s="283">
        <v>3</v>
      </c>
      <c r="Y136" s="283">
        <v>3</v>
      </c>
      <c r="Z136" s="283">
        <v>3</v>
      </c>
      <c r="AA136" s="283">
        <v>15</v>
      </c>
      <c r="AB136" s="283"/>
      <c r="AC136" s="283"/>
      <c r="AD136" s="283" t="s">
        <v>4400</v>
      </c>
    </row>
    <row r="137" spans="1:30">
      <c r="A137" s="283">
        <v>10013621</v>
      </c>
      <c r="B137" s="287" t="s">
        <v>3999</v>
      </c>
      <c r="C137" s="283">
        <v>4</v>
      </c>
      <c r="D137" s="283" t="s">
        <v>3699</v>
      </c>
      <c r="E137" s="283" t="s">
        <v>3704</v>
      </c>
      <c r="F137" s="283"/>
      <c r="G137" s="283"/>
      <c r="H137" s="283"/>
      <c r="I137" s="283"/>
      <c r="J137" s="283">
        <v>1</v>
      </c>
      <c r="K137" s="283"/>
      <c r="L137" s="283"/>
      <c r="M137" s="283" t="s">
        <v>613</v>
      </c>
      <c r="N137" s="283"/>
      <c r="O137" s="283"/>
      <c r="P137" s="283">
        <v>4</v>
      </c>
      <c r="Q137" s="283">
        <v>5</v>
      </c>
      <c r="R137" s="283">
        <v>1</v>
      </c>
      <c r="S137" s="283"/>
      <c r="T137" s="283"/>
      <c r="U137" s="283"/>
      <c r="V137" s="283"/>
      <c r="W137" s="283">
        <v>4</v>
      </c>
      <c r="X137" s="283"/>
      <c r="Y137" s="283">
        <v>3</v>
      </c>
      <c r="Z137" s="283"/>
      <c r="AA137" s="283">
        <v>3</v>
      </c>
      <c r="AB137" s="283"/>
      <c r="AC137" s="283"/>
      <c r="AD137" s="283" t="s">
        <v>4399</v>
      </c>
    </row>
    <row r="138" spans="1:30">
      <c r="A138" s="283">
        <v>10013721</v>
      </c>
      <c r="B138" s="287" t="s">
        <v>4006</v>
      </c>
      <c r="C138" s="283">
        <v>4</v>
      </c>
      <c r="D138" s="283" t="s">
        <v>3698</v>
      </c>
      <c r="E138" s="283" t="s">
        <v>3702</v>
      </c>
      <c r="F138" s="283"/>
      <c r="G138" s="283"/>
      <c r="H138" s="283"/>
      <c r="I138" s="283">
        <v>3</v>
      </c>
      <c r="J138" s="283">
        <v>8</v>
      </c>
      <c r="K138" s="283">
        <v>1</v>
      </c>
      <c r="L138" s="283">
        <v>1</v>
      </c>
      <c r="M138" s="283" t="s">
        <v>613</v>
      </c>
      <c r="N138" s="283"/>
      <c r="O138" s="283"/>
      <c r="P138" s="283"/>
      <c r="Q138" s="283"/>
      <c r="R138" s="283">
        <v>1</v>
      </c>
      <c r="S138" s="283"/>
      <c r="T138" s="283"/>
      <c r="U138" s="283"/>
      <c r="V138" s="283"/>
      <c r="W138" s="283">
        <v>5</v>
      </c>
      <c r="X138" s="283"/>
      <c r="Y138" s="283">
        <v>2</v>
      </c>
      <c r="Z138" s="283"/>
      <c r="AA138" s="283">
        <v>12</v>
      </c>
      <c r="AB138" s="283"/>
      <c r="AC138" s="283"/>
      <c r="AD138" s="283" t="s">
        <v>4400</v>
      </c>
    </row>
    <row r="139" spans="1:30">
      <c r="A139" s="283">
        <v>10013821</v>
      </c>
      <c r="B139" s="286" t="s">
        <v>4088</v>
      </c>
      <c r="C139" s="283">
        <v>3</v>
      </c>
      <c r="D139" s="283" t="s">
        <v>3699</v>
      </c>
      <c r="E139" s="283" t="s">
        <v>3704</v>
      </c>
      <c r="F139" s="283"/>
      <c r="G139" s="283"/>
      <c r="H139" s="283"/>
      <c r="I139" s="283"/>
      <c r="J139" s="283">
        <v>3</v>
      </c>
      <c r="K139" s="283"/>
      <c r="L139" s="283"/>
      <c r="M139" s="283" t="s">
        <v>613</v>
      </c>
      <c r="N139" s="283"/>
      <c r="O139" s="283"/>
      <c r="P139" s="283">
        <v>8</v>
      </c>
      <c r="Q139" s="283">
        <v>2</v>
      </c>
      <c r="R139" s="283">
        <v>1</v>
      </c>
      <c r="S139" s="283"/>
      <c r="T139" s="283"/>
      <c r="U139" s="283"/>
      <c r="V139" s="283"/>
      <c r="W139" s="283">
        <v>5</v>
      </c>
      <c r="X139" s="283"/>
      <c r="Y139" s="283">
        <v>4</v>
      </c>
      <c r="Z139" s="283"/>
      <c r="AA139" s="283">
        <v>5</v>
      </c>
      <c r="AB139" s="283"/>
      <c r="AC139" s="283"/>
      <c r="AD139" s="283" t="s">
        <v>4400</v>
      </c>
    </row>
    <row r="140" spans="1:30">
      <c r="A140" s="283">
        <v>10013921</v>
      </c>
      <c r="B140" s="284" t="s">
        <v>4003</v>
      </c>
      <c r="C140" s="283">
        <v>1</v>
      </c>
      <c r="D140" s="283" t="s">
        <v>3698</v>
      </c>
      <c r="E140" s="283" t="s">
        <v>3702</v>
      </c>
      <c r="F140" s="283"/>
      <c r="G140" s="283"/>
      <c r="H140" s="283"/>
      <c r="I140" s="283">
        <v>5</v>
      </c>
      <c r="J140" s="283">
        <v>3</v>
      </c>
      <c r="K140" s="283"/>
      <c r="L140" s="283"/>
      <c r="M140" s="283" t="s">
        <v>613</v>
      </c>
      <c r="N140" s="283"/>
      <c r="O140" s="283"/>
      <c r="P140" s="283"/>
      <c r="Q140" s="283"/>
      <c r="R140" s="283">
        <v>1</v>
      </c>
      <c r="S140" s="283"/>
      <c r="T140" s="283"/>
      <c r="U140" s="283"/>
      <c r="V140" s="283"/>
      <c r="W140" s="283">
        <v>5</v>
      </c>
      <c r="X140" s="283"/>
      <c r="Y140" s="283">
        <v>1</v>
      </c>
      <c r="Z140" s="283"/>
      <c r="AA140" s="283">
        <v>2</v>
      </c>
      <c r="AB140" s="283"/>
      <c r="AC140" s="283"/>
      <c r="AD140" s="283" t="s">
        <v>4400</v>
      </c>
    </row>
    <row r="141" spans="1:30">
      <c r="A141" s="283">
        <v>10014021</v>
      </c>
      <c r="B141" s="288" t="s">
        <v>4443</v>
      </c>
      <c r="C141" s="283">
        <v>6</v>
      </c>
      <c r="D141" s="283" t="s">
        <v>3698</v>
      </c>
      <c r="E141" s="283" t="s">
        <v>3702</v>
      </c>
      <c r="F141" s="283"/>
      <c r="G141" s="283"/>
      <c r="H141" s="283"/>
      <c r="I141" s="283">
        <v>16</v>
      </c>
      <c r="J141" s="283">
        <v>3</v>
      </c>
      <c r="K141" s="283"/>
      <c r="L141" s="283"/>
      <c r="M141" s="283" t="s">
        <v>613</v>
      </c>
      <c r="N141" s="283"/>
      <c r="O141" s="283"/>
      <c r="P141" s="283"/>
      <c r="Q141" s="283"/>
      <c r="R141" s="283">
        <v>1</v>
      </c>
      <c r="S141" s="283"/>
      <c r="T141" s="283"/>
      <c r="U141" s="283"/>
      <c r="V141" s="283"/>
      <c r="W141" s="283">
        <v>9</v>
      </c>
      <c r="X141" s="283">
        <v>2</v>
      </c>
      <c r="Y141" s="283">
        <v>4</v>
      </c>
      <c r="Z141" s="283"/>
      <c r="AA141" s="283">
        <v>3</v>
      </c>
      <c r="AB141" s="283"/>
      <c r="AC141" s="283"/>
      <c r="AD141" s="283" t="s">
        <v>4444</v>
      </c>
    </row>
    <row r="142" spans="1:30">
      <c r="A142" s="283">
        <v>10014121</v>
      </c>
      <c r="B142" s="287" t="s">
        <v>4445</v>
      </c>
      <c r="C142" s="283">
        <v>4</v>
      </c>
      <c r="D142" s="283" t="s">
        <v>3700</v>
      </c>
      <c r="E142" s="283" t="s">
        <v>3701</v>
      </c>
      <c r="F142" s="283"/>
      <c r="G142" s="283"/>
      <c r="H142" s="283"/>
      <c r="I142" s="283"/>
      <c r="J142" s="283">
        <v>4</v>
      </c>
      <c r="K142" s="283">
        <v>8</v>
      </c>
      <c r="L142" s="283">
        <v>3</v>
      </c>
      <c r="M142" s="283" t="s">
        <v>613</v>
      </c>
      <c r="N142" s="283"/>
      <c r="O142" s="283"/>
      <c r="P142" s="283"/>
      <c r="Q142" s="283"/>
      <c r="R142" s="283">
        <v>1</v>
      </c>
      <c r="S142" s="283"/>
      <c r="T142" s="283"/>
      <c r="U142" s="283"/>
      <c r="V142" s="283"/>
      <c r="W142" s="283">
        <v>4</v>
      </c>
      <c r="X142" s="283">
        <v>2</v>
      </c>
      <c r="Y142" s="283">
        <v>2</v>
      </c>
      <c r="Z142" s="283">
        <v>1</v>
      </c>
      <c r="AA142" s="283">
        <v>3</v>
      </c>
      <c r="AB142" s="283"/>
      <c r="AC142" s="283"/>
      <c r="AD142" s="283" t="s">
        <v>4399</v>
      </c>
    </row>
    <row r="143" spans="1:30">
      <c r="A143" s="283">
        <v>10014221</v>
      </c>
      <c r="B143" s="289" t="s">
        <v>2000</v>
      </c>
      <c r="C143" s="283">
        <v>5</v>
      </c>
      <c r="D143" s="283" t="s">
        <v>3700</v>
      </c>
      <c r="E143" s="283" t="s">
        <v>3701</v>
      </c>
      <c r="F143" s="283"/>
      <c r="G143" s="283"/>
      <c r="H143" s="283"/>
      <c r="I143" s="283"/>
      <c r="J143" s="283">
        <v>4</v>
      </c>
      <c r="K143" s="283">
        <v>10</v>
      </c>
      <c r="L143" s="283">
        <v>2</v>
      </c>
      <c r="M143" s="283" t="s">
        <v>613</v>
      </c>
      <c r="N143" s="283">
        <v>3</v>
      </c>
      <c r="O143" s="283"/>
      <c r="P143" s="283"/>
      <c r="Q143" s="283"/>
      <c r="R143" s="283">
        <v>1</v>
      </c>
      <c r="S143" s="283"/>
      <c r="T143" s="283"/>
      <c r="U143" s="283"/>
      <c r="V143" s="283"/>
      <c r="W143" s="283">
        <v>4</v>
      </c>
      <c r="X143" s="283">
        <v>3</v>
      </c>
      <c r="Y143" s="283">
        <v>1</v>
      </c>
      <c r="Z143" s="283">
        <v>1</v>
      </c>
      <c r="AA143" s="283">
        <v>9</v>
      </c>
      <c r="AB143" s="283"/>
      <c r="AC143" s="283"/>
      <c r="AD143" s="283" t="s">
        <v>4399</v>
      </c>
    </row>
    <row r="144" spans="1:30">
      <c r="A144" s="283">
        <v>10014321</v>
      </c>
      <c r="B144" s="287" t="s">
        <v>4446</v>
      </c>
      <c r="C144" s="283">
        <v>4</v>
      </c>
      <c r="D144" s="283" t="s">
        <v>3697</v>
      </c>
      <c r="E144" s="283" t="s">
        <v>3703</v>
      </c>
      <c r="F144" s="283"/>
      <c r="G144" s="283"/>
      <c r="H144" s="283"/>
      <c r="I144" s="283"/>
      <c r="J144" s="283">
        <v>3</v>
      </c>
      <c r="K144" s="283">
        <v>7</v>
      </c>
      <c r="L144" s="283"/>
      <c r="M144" s="283" t="s">
        <v>613</v>
      </c>
      <c r="N144" s="283"/>
      <c r="O144" s="283"/>
      <c r="P144" s="283"/>
      <c r="Q144" s="283">
        <v>7</v>
      </c>
      <c r="R144" s="283">
        <v>1</v>
      </c>
      <c r="S144" s="283"/>
      <c r="T144" s="283"/>
      <c r="U144" s="283"/>
      <c r="V144" s="283"/>
      <c r="W144" s="283">
        <v>5</v>
      </c>
      <c r="X144" s="283">
        <v>3</v>
      </c>
      <c r="Y144" s="283">
        <v>2</v>
      </c>
      <c r="Z144" s="283">
        <v>1</v>
      </c>
      <c r="AA144" s="283">
        <v>7</v>
      </c>
      <c r="AB144" s="283"/>
      <c r="AC144" s="283"/>
      <c r="AD144" s="283" t="s">
        <v>4400</v>
      </c>
    </row>
    <row r="145" spans="1:30">
      <c r="A145" s="283">
        <v>10014421</v>
      </c>
      <c r="B145" s="288" t="s">
        <v>4447</v>
      </c>
      <c r="C145" s="283">
        <v>6</v>
      </c>
      <c r="D145" s="283" t="s">
        <v>3700</v>
      </c>
      <c r="E145" s="283" t="s">
        <v>3701</v>
      </c>
      <c r="F145" s="283"/>
      <c r="G145" s="283"/>
      <c r="H145" s="283"/>
      <c r="I145" s="283"/>
      <c r="J145" s="283">
        <v>2</v>
      </c>
      <c r="K145" s="283">
        <v>3</v>
      </c>
      <c r="L145" s="283"/>
      <c r="M145" s="283" t="s">
        <v>613</v>
      </c>
      <c r="N145" s="283">
        <v>4</v>
      </c>
      <c r="O145" s="283">
        <v>5</v>
      </c>
      <c r="P145" s="283"/>
      <c r="Q145" s="283">
        <v>1</v>
      </c>
      <c r="R145" s="283">
        <v>1</v>
      </c>
      <c r="S145" s="283"/>
      <c r="T145" s="283"/>
      <c r="U145" s="283"/>
      <c r="V145" s="283"/>
      <c r="W145" s="283">
        <v>5</v>
      </c>
      <c r="X145" s="283">
        <v>5</v>
      </c>
      <c r="Y145" s="283">
        <v>5</v>
      </c>
      <c r="Z145" s="283">
        <v>5</v>
      </c>
      <c r="AA145" s="283">
        <v>5</v>
      </c>
      <c r="AB145" s="283"/>
      <c r="AC145" s="283"/>
      <c r="AD145" s="283" t="s">
        <v>4400</v>
      </c>
    </row>
    <row r="146" spans="1:30">
      <c r="A146" s="283">
        <v>10014521</v>
      </c>
      <c r="B146" s="286" t="s">
        <v>4448</v>
      </c>
      <c r="C146" s="283">
        <v>3</v>
      </c>
      <c r="D146" s="283" t="s">
        <v>3699</v>
      </c>
      <c r="E146" s="283" t="s">
        <v>4449</v>
      </c>
      <c r="F146" s="283"/>
      <c r="G146" s="283"/>
      <c r="H146" s="283"/>
      <c r="I146" s="283"/>
      <c r="J146" s="283">
        <v>2</v>
      </c>
      <c r="K146" s="283"/>
      <c r="L146" s="283"/>
      <c r="M146" s="283" t="s">
        <v>613</v>
      </c>
      <c r="N146" s="283"/>
      <c r="O146" s="283"/>
      <c r="P146" s="283">
        <v>5</v>
      </c>
      <c r="Q146" s="283">
        <v>2</v>
      </c>
      <c r="R146" s="283">
        <v>1</v>
      </c>
      <c r="S146" s="283"/>
      <c r="T146" s="283"/>
      <c r="U146" s="283"/>
      <c r="V146" s="283"/>
      <c r="W146" s="283">
        <v>4</v>
      </c>
      <c r="X146" s="283">
        <v>2</v>
      </c>
      <c r="Y146" s="283"/>
      <c r="Z146" s="283">
        <v>2</v>
      </c>
      <c r="AA146" s="283">
        <v>8</v>
      </c>
      <c r="AB146" s="283"/>
      <c r="AC146" s="283"/>
      <c r="AD146" s="283" t="s">
        <v>4399</v>
      </c>
    </row>
    <row r="147" spans="1:30">
      <c r="A147" s="283">
        <v>10014621</v>
      </c>
      <c r="B147" s="287" t="s">
        <v>4450</v>
      </c>
      <c r="C147" s="283">
        <v>4</v>
      </c>
      <c r="D147" s="283" t="s">
        <v>3699</v>
      </c>
      <c r="E147" s="283" t="s">
        <v>4449</v>
      </c>
      <c r="F147" s="283"/>
      <c r="G147" s="283"/>
      <c r="H147" s="283"/>
      <c r="I147" s="283"/>
      <c r="J147" s="283"/>
      <c r="K147" s="283"/>
      <c r="L147" s="283"/>
      <c r="M147" s="283" t="s">
        <v>613</v>
      </c>
      <c r="N147" s="283"/>
      <c r="O147" s="283"/>
      <c r="P147" s="283">
        <v>8</v>
      </c>
      <c r="Q147" s="283"/>
      <c r="R147" s="283">
        <v>1</v>
      </c>
      <c r="S147" s="283"/>
      <c r="T147" s="283"/>
      <c r="U147" s="283"/>
      <c r="V147" s="283"/>
      <c r="W147" s="283">
        <v>4</v>
      </c>
      <c r="X147" s="283">
        <v>3</v>
      </c>
      <c r="Y147" s="283">
        <v>2</v>
      </c>
      <c r="Z147" s="283">
        <v>3</v>
      </c>
      <c r="AA147" s="283">
        <v>8</v>
      </c>
      <c r="AB147" s="283"/>
      <c r="AC147" s="283"/>
      <c r="AD147" s="283" t="s">
        <v>4399</v>
      </c>
    </row>
    <row r="148" spans="1:30">
      <c r="A148" s="283">
        <v>10014721</v>
      </c>
      <c r="B148" s="287" t="s">
        <v>2429</v>
      </c>
      <c r="C148" s="283">
        <v>4</v>
      </c>
      <c r="D148" s="283" t="s">
        <v>3652</v>
      </c>
      <c r="E148" s="283" t="s">
        <v>4380</v>
      </c>
      <c r="F148" s="283"/>
      <c r="G148" s="283">
        <v>26</v>
      </c>
      <c r="H148" s="283"/>
      <c r="I148" s="283"/>
      <c r="J148" s="283"/>
      <c r="K148" s="283"/>
      <c r="L148" s="283"/>
      <c r="M148" s="283" t="s">
        <v>3899</v>
      </c>
      <c r="N148" s="283"/>
      <c r="O148" s="283"/>
      <c r="P148" s="283"/>
      <c r="Q148" s="283"/>
      <c r="R148" s="283">
        <v>1</v>
      </c>
      <c r="S148" s="283"/>
      <c r="T148" s="283"/>
      <c r="U148" s="283"/>
      <c r="V148" s="283"/>
      <c r="W148" s="283"/>
      <c r="X148" s="283"/>
      <c r="Y148" s="283">
        <v>15</v>
      </c>
      <c r="Z148" s="283">
        <v>24</v>
      </c>
      <c r="AA148" s="283"/>
      <c r="AB148" s="283"/>
      <c r="AC148" s="283"/>
      <c r="AD148" s="283"/>
    </row>
    <row r="149" spans="1:30">
      <c r="A149" s="283">
        <v>10014821</v>
      </c>
      <c r="B149" s="287" t="s">
        <v>4125</v>
      </c>
      <c r="C149" s="283">
        <v>4</v>
      </c>
      <c r="D149" s="283" t="s">
        <v>3861</v>
      </c>
      <c r="E149" s="283" t="s">
        <v>4410</v>
      </c>
      <c r="F149" s="283"/>
      <c r="G149" s="283"/>
      <c r="H149" s="283"/>
      <c r="I149" s="283">
        <v>9</v>
      </c>
      <c r="J149" s="283"/>
      <c r="K149" s="283"/>
      <c r="L149" s="283"/>
      <c r="M149" s="283" t="s">
        <v>613</v>
      </c>
      <c r="N149" s="283"/>
      <c r="O149" s="283"/>
      <c r="P149" s="283"/>
      <c r="Q149" s="283"/>
      <c r="R149" s="283">
        <v>1</v>
      </c>
      <c r="S149" s="283"/>
      <c r="T149" s="283"/>
      <c r="U149" s="283"/>
      <c r="V149" s="283"/>
      <c r="W149" s="283"/>
      <c r="X149" s="283">
        <v>5</v>
      </c>
      <c r="Y149" s="283">
        <v>3</v>
      </c>
      <c r="Z149" s="283">
        <v>3</v>
      </c>
      <c r="AA149" s="283"/>
      <c r="AB149" s="283"/>
      <c r="AC149" s="283"/>
      <c r="AD149" s="283"/>
    </row>
    <row r="150" spans="1:30">
      <c r="A150" s="283">
        <v>10014921</v>
      </c>
      <c r="B150" s="287" t="s">
        <v>4451</v>
      </c>
      <c r="C150" s="283">
        <v>4</v>
      </c>
      <c r="D150" s="283" t="s">
        <v>3861</v>
      </c>
      <c r="E150" s="283" t="s">
        <v>4410</v>
      </c>
      <c r="F150" s="283"/>
      <c r="G150" s="283"/>
      <c r="H150" s="283"/>
      <c r="I150" s="283">
        <v>8</v>
      </c>
      <c r="J150" s="283"/>
      <c r="K150" s="283"/>
      <c r="L150" s="283">
        <v>1</v>
      </c>
      <c r="M150" s="283" t="s">
        <v>613</v>
      </c>
      <c r="N150" s="283"/>
      <c r="O150" s="283"/>
      <c r="P150" s="283"/>
      <c r="Q150" s="283"/>
      <c r="R150" s="283">
        <v>1</v>
      </c>
      <c r="S150" s="283"/>
      <c r="T150" s="283"/>
      <c r="U150" s="283"/>
      <c r="V150" s="283"/>
      <c r="W150" s="283"/>
      <c r="X150" s="283">
        <v>3</v>
      </c>
      <c r="Y150" s="283">
        <v>2</v>
      </c>
      <c r="Z150" s="283">
        <v>2</v>
      </c>
      <c r="AA150" s="283"/>
      <c r="AB150" s="283"/>
      <c r="AC150" s="283"/>
      <c r="AD150" s="283"/>
    </row>
    <row r="151" spans="1:30">
      <c r="A151" s="283">
        <v>10015021</v>
      </c>
      <c r="B151" s="289" t="s">
        <v>4452</v>
      </c>
      <c r="C151" s="283">
        <v>5</v>
      </c>
      <c r="D151" s="283" t="s">
        <v>3861</v>
      </c>
      <c r="E151" s="283" t="s">
        <v>4410</v>
      </c>
      <c r="F151" s="283"/>
      <c r="G151" s="283"/>
      <c r="H151" s="283"/>
      <c r="I151" s="283">
        <v>10</v>
      </c>
      <c r="J151" s="283"/>
      <c r="K151" s="283"/>
      <c r="L151" s="283">
        <v>1</v>
      </c>
      <c r="M151" s="283" t="s">
        <v>613</v>
      </c>
      <c r="N151" s="283"/>
      <c r="O151" s="283"/>
      <c r="P151" s="283"/>
      <c r="Q151" s="283"/>
      <c r="R151" s="283">
        <v>1</v>
      </c>
      <c r="S151" s="283"/>
      <c r="T151" s="283"/>
      <c r="U151" s="283"/>
      <c r="V151" s="283"/>
      <c r="W151" s="283"/>
      <c r="X151" s="283">
        <v>3</v>
      </c>
      <c r="Y151" s="283">
        <v>3</v>
      </c>
      <c r="Z151" s="283">
        <v>2</v>
      </c>
      <c r="AA151" s="283"/>
      <c r="AB151" s="283"/>
      <c r="AC151" s="283"/>
      <c r="AD151" s="283"/>
    </row>
    <row r="152" spans="1:30">
      <c r="A152" s="283">
        <v>10015121</v>
      </c>
      <c r="B152" s="288" t="s">
        <v>4453</v>
      </c>
      <c r="C152" s="283">
        <v>6</v>
      </c>
      <c r="D152" s="283" t="s">
        <v>3861</v>
      </c>
      <c r="E152" s="283" t="s">
        <v>4410</v>
      </c>
      <c r="F152" s="283"/>
      <c r="G152" s="283"/>
      <c r="H152" s="283"/>
      <c r="I152" s="283">
        <v>12</v>
      </c>
      <c r="J152" s="283"/>
      <c r="K152" s="283"/>
      <c r="L152" s="283">
        <v>1</v>
      </c>
      <c r="M152" s="283" t="s">
        <v>613</v>
      </c>
      <c r="N152" s="283"/>
      <c r="O152" s="283"/>
      <c r="P152" s="283"/>
      <c r="Q152" s="283"/>
      <c r="R152" s="283">
        <v>1</v>
      </c>
      <c r="S152" s="283"/>
      <c r="T152" s="283"/>
      <c r="U152" s="283"/>
      <c r="V152" s="283"/>
      <c r="W152" s="283"/>
      <c r="X152" s="283">
        <v>2</v>
      </c>
      <c r="Y152" s="283">
        <v>3</v>
      </c>
      <c r="Z152" s="283">
        <v>2</v>
      </c>
      <c r="AA152" s="283"/>
      <c r="AB152" s="283"/>
      <c r="AC152" s="283"/>
      <c r="AD152" s="283"/>
    </row>
    <row r="153" spans="1:30">
      <c r="A153" s="283">
        <v>10015221</v>
      </c>
      <c r="B153" s="289" t="s">
        <v>2016</v>
      </c>
      <c r="C153" s="283">
        <v>5</v>
      </c>
      <c r="D153" s="283" t="s">
        <v>3861</v>
      </c>
      <c r="E153" s="283" t="s">
        <v>4454</v>
      </c>
      <c r="F153" s="283"/>
      <c r="G153" s="283"/>
      <c r="H153" s="283"/>
      <c r="I153" s="283">
        <v>15</v>
      </c>
      <c r="J153" s="283"/>
      <c r="K153" s="283"/>
      <c r="L153" s="283">
        <v>2</v>
      </c>
      <c r="M153" s="283" t="s">
        <v>613</v>
      </c>
      <c r="N153" s="283"/>
      <c r="O153" s="283"/>
      <c r="P153" s="283"/>
      <c r="Q153" s="283"/>
      <c r="R153" s="283">
        <v>1</v>
      </c>
      <c r="S153" s="283"/>
      <c r="T153" s="283"/>
      <c r="U153" s="283"/>
      <c r="V153" s="283"/>
      <c r="W153" s="283"/>
      <c r="X153" s="283">
        <v>5</v>
      </c>
      <c r="Y153" s="283">
        <v>3</v>
      </c>
      <c r="Z153" s="283">
        <v>3</v>
      </c>
      <c r="AA153" s="283"/>
      <c r="AB153" s="283"/>
      <c r="AC153" s="283"/>
      <c r="AD153" s="283"/>
    </row>
    <row r="154" spans="1:30">
      <c r="A154" s="283">
        <v>10015321</v>
      </c>
      <c r="B154" s="289" t="s">
        <v>779</v>
      </c>
      <c r="C154" s="283">
        <v>5</v>
      </c>
      <c r="D154" s="283" t="s">
        <v>3861</v>
      </c>
      <c r="E154" s="283" t="s">
        <v>4454</v>
      </c>
      <c r="F154" s="283"/>
      <c r="G154" s="283"/>
      <c r="H154" s="283"/>
      <c r="I154" s="283">
        <v>12</v>
      </c>
      <c r="J154" s="283"/>
      <c r="K154" s="283"/>
      <c r="L154" s="283">
        <v>4</v>
      </c>
      <c r="M154" s="283" t="s">
        <v>613</v>
      </c>
      <c r="N154" s="283"/>
      <c r="O154" s="283"/>
      <c r="P154" s="283"/>
      <c r="Q154" s="283"/>
      <c r="R154" s="283">
        <v>1</v>
      </c>
      <c r="S154" s="283"/>
      <c r="T154" s="283"/>
      <c r="U154" s="283"/>
      <c r="V154" s="283"/>
      <c r="W154" s="283"/>
      <c r="X154" s="283">
        <v>5</v>
      </c>
      <c r="Y154" s="283">
        <v>6</v>
      </c>
      <c r="Z154" s="283">
        <v>5</v>
      </c>
      <c r="AA154" s="283"/>
      <c r="AB154" s="283"/>
      <c r="AC154" s="283"/>
      <c r="AD154" s="283"/>
    </row>
    <row r="155" spans="1:30">
      <c r="A155" s="283">
        <v>10015421</v>
      </c>
      <c r="B155" s="287" t="s">
        <v>780</v>
      </c>
      <c r="C155" s="283">
        <v>4</v>
      </c>
      <c r="D155" s="283" t="s">
        <v>3861</v>
      </c>
      <c r="E155" s="283" t="s">
        <v>4454</v>
      </c>
      <c r="F155" s="283"/>
      <c r="G155" s="283"/>
      <c r="H155" s="283"/>
      <c r="I155" s="283">
        <v>12</v>
      </c>
      <c r="J155" s="283"/>
      <c r="K155" s="283"/>
      <c r="L155" s="283">
        <v>1</v>
      </c>
      <c r="M155" s="283" t="s">
        <v>613</v>
      </c>
      <c r="N155" s="283"/>
      <c r="O155" s="283"/>
      <c r="P155" s="283"/>
      <c r="Q155" s="283"/>
      <c r="R155" s="283">
        <v>1</v>
      </c>
      <c r="S155" s="283"/>
      <c r="T155" s="283"/>
      <c r="U155" s="283"/>
      <c r="V155" s="283"/>
      <c r="W155" s="283"/>
      <c r="X155" s="283">
        <v>5</v>
      </c>
      <c r="Y155" s="283">
        <v>2</v>
      </c>
      <c r="Z155" s="283">
        <v>3</v>
      </c>
      <c r="AA155" s="283"/>
      <c r="AB155" s="283"/>
      <c r="AC155" s="283"/>
      <c r="AD155" s="283"/>
    </row>
    <row r="156" spans="1:30">
      <c r="A156" s="283">
        <v>10015521</v>
      </c>
      <c r="B156" s="288" t="s">
        <v>3735</v>
      </c>
      <c r="C156" s="283">
        <v>6</v>
      </c>
      <c r="D156" s="283" t="s">
        <v>4385</v>
      </c>
      <c r="E156" s="283" t="s">
        <v>4386</v>
      </c>
      <c r="F156" s="283"/>
      <c r="G156" s="283">
        <v>3</v>
      </c>
      <c r="H156" s="283"/>
      <c r="I156" s="283"/>
      <c r="J156" s="283"/>
      <c r="K156" s="283"/>
      <c r="L156" s="283">
        <v>1</v>
      </c>
      <c r="M156" s="283" t="s">
        <v>3930</v>
      </c>
      <c r="N156" s="283"/>
      <c r="O156" s="283"/>
      <c r="P156" s="283"/>
      <c r="Q156" s="283">
        <v>11</v>
      </c>
      <c r="R156" s="283">
        <v>3.1</v>
      </c>
      <c r="S156" s="283">
        <v>0.35</v>
      </c>
      <c r="T156" s="283"/>
      <c r="U156" s="283"/>
      <c r="V156" s="283"/>
      <c r="W156" s="283"/>
      <c r="X156" s="283"/>
      <c r="Y156" s="283">
        <v>8</v>
      </c>
      <c r="Z156" s="283">
        <v>5</v>
      </c>
      <c r="AA156" s="283">
        <v>6</v>
      </c>
      <c r="AB156" s="283"/>
      <c r="AC156" s="283"/>
      <c r="AD156" s="283" t="s">
        <v>4397</v>
      </c>
    </row>
    <row r="157" spans="1:30">
      <c r="A157" s="283">
        <v>10015621</v>
      </c>
      <c r="B157" s="287" t="s">
        <v>4035</v>
      </c>
      <c r="C157" s="283">
        <v>4</v>
      </c>
      <c r="D157" s="283" t="s">
        <v>3652</v>
      </c>
      <c r="E157" s="283" t="s">
        <v>4367</v>
      </c>
      <c r="F157" s="283"/>
      <c r="G157" s="283">
        <v>2</v>
      </c>
      <c r="H157" s="283"/>
      <c r="I157" s="283"/>
      <c r="J157" s="283"/>
      <c r="K157" s="283"/>
      <c r="L157" s="283">
        <v>1</v>
      </c>
      <c r="M157" s="283" t="s">
        <v>3930</v>
      </c>
      <c r="N157" s="283"/>
      <c r="O157" s="283"/>
      <c r="P157" s="283"/>
      <c r="Q157" s="283">
        <v>4</v>
      </c>
      <c r="R157" s="283">
        <v>1.9</v>
      </c>
      <c r="S157" s="283"/>
      <c r="T157" s="283"/>
      <c r="U157" s="283"/>
      <c r="V157" s="283"/>
      <c r="W157" s="283"/>
      <c r="X157" s="283"/>
      <c r="Y157" s="283">
        <v>1</v>
      </c>
      <c r="Z157" s="283">
        <v>1</v>
      </c>
      <c r="AA157" s="283"/>
      <c r="AB157" s="283"/>
      <c r="AC157" s="283"/>
      <c r="AD157" s="283" t="s">
        <v>4455</v>
      </c>
    </row>
    <row r="158" spans="1:30">
      <c r="A158" s="283">
        <v>10015721</v>
      </c>
      <c r="B158" s="289" t="s">
        <v>3989</v>
      </c>
      <c r="C158" s="283">
        <v>5</v>
      </c>
      <c r="D158" s="283" t="s">
        <v>3670</v>
      </c>
      <c r="E158" s="283" t="s">
        <v>4403</v>
      </c>
      <c r="F158" s="283"/>
      <c r="G158" s="283"/>
      <c r="H158" s="283"/>
      <c r="I158" s="283"/>
      <c r="J158" s="283"/>
      <c r="K158" s="283">
        <v>6</v>
      </c>
      <c r="L158" s="283">
        <v>8</v>
      </c>
      <c r="M158" s="283" t="s">
        <v>613</v>
      </c>
      <c r="N158" s="283"/>
      <c r="O158" s="283"/>
      <c r="P158" s="283"/>
      <c r="Q158" s="283"/>
      <c r="R158" s="283">
        <v>1</v>
      </c>
      <c r="S158" s="283"/>
      <c r="T158" s="283"/>
      <c r="U158" s="283"/>
      <c r="V158" s="283"/>
      <c r="W158" s="283"/>
      <c r="X158" s="283"/>
      <c r="Y158" s="283"/>
      <c r="Z158" s="283">
        <v>20</v>
      </c>
      <c r="AA158" s="283">
        <v>30</v>
      </c>
      <c r="AB158" s="283"/>
      <c r="AC158" s="283"/>
      <c r="AD158" s="283"/>
    </row>
    <row r="159" spans="1:30">
      <c r="A159" s="283">
        <v>10015821</v>
      </c>
      <c r="B159" s="287" t="s">
        <v>4009</v>
      </c>
      <c r="C159" s="283">
        <v>4</v>
      </c>
      <c r="D159" s="283" t="s">
        <v>4365</v>
      </c>
      <c r="E159" s="283" t="s">
        <v>4366</v>
      </c>
      <c r="F159" s="283"/>
      <c r="G159" s="283"/>
      <c r="H159" s="283"/>
      <c r="I159" s="283"/>
      <c r="J159" s="283"/>
      <c r="K159" s="283"/>
      <c r="L159" s="283"/>
      <c r="M159" s="283" t="s">
        <v>613</v>
      </c>
      <c r="N159" s="283">
        <v>5</v>
      </c>
      <c r="O159" s="283">
        <v>3</v>
      </c>
      <c r="P159" s="283"/>
      <c r="Q159" s="283"/>
      <c r="R159" s="283">
        <v>1</v>
      </c>
      <c r="S159" s="283"/>
      <c r="T159" s="283"/>
      <c r="U159" s="283"/>
      <c r="V159" s="283"/>
      <c r="W159" s="283"/>
      <c r="X159" s="283">
        <v>3</v>
      </c>
      <c r="Y159" s="283"/>
      <c r="Z159" s="283">
        <v>2</v>
      </c>
      <c r="AA159" s="283"/>
      <c r="AB159" s="283"/>
      <c r="AC159" s="283"/>
      <c r="AD159" s="283"/>
    </row>
    <row r="160" spans="1:30">
      <c r="A160" s="283">
        <v>10015921</v>
      </c>
      <c r="B160" s="289" t="s">
        <v>4456</v>
      </c>
      <c r="C160" s="283">
        <v>5</v>
      </c>
      <c r="D160" s="283" t="s">
        <v>3700</v>
      </c>
      <c r="E160" s="283" t="s">
        <v>3701</v>
      </c>
      <c r="F160" s="283"/>
      <c r="G160" s="283"/>
      <c r="H160" s="283"/>
      <c r="I160" s="283"/>
      <c r="J160" s="283"/>
      <c r="K160" s="283">
        <v>5</v>
      </c>
      <c r="L160" s="283"/>
      <c r="M160" s="283" t="s">
        <v>613</v>
      </c>
      <c r="N160" s="283"/>
      <c r="O160" s="283">
        <v>3</v>
      </c>
      <c r="P160" s="283"/>
      <c r="Q160" s="283"/>
      <c r="R160" s="283">
        <v>1</v>
      </c>
      <c r="S160" s="283"/>
      <c r="T160" s="283"/>
      <c r="U160" s="283"/>
      <c r="V160" s="283"/>
      <c r="W160" s="283">
        <v>5</v>
      </c>
      <c r="X160" s="283">
        <v>1</v>
      </c>
      <c r="Y160" s="283"/>
      <c r="Z160" s="283">
        <v>2</v>
      </c>
      <c r="AA160" s="283">
        <v>1</v>
      </c>
      <c r="AB160" s="283"/>
      <c r="AC160" s="283"/>
      <c r="AD160" s="283" t="s">
        <v>4400</v>
      </c>
    </row>
    <row r="161" spans="1:30">
      <c r="A161" s="283">
        <v>10016021</v>
      </c>
      <c r="B161" s="289" t="s">
        <v>4457</v>
      </c>
      <c r="C161" s="283">
        <v>5</v>
      </c>
      <c r="D161" s="283" t="s">
        <v>3670</v>
      </c>
      <c r="E161" s="283" t="s">
        <v>4403</v>
      </c>
      <c r="F161" s="283"/>
      <c r="G161" s="283"/>
      <c r="H161" s="283"/>
      <c r="I161" s="283"/>
      <c r="J161" s="283"/>
      <c r="K161" s="283"/>
      <c r="L161" s="283">
        <v>5</v>
      </c>
      <c r="M161" s="283" t="s">
        <v>613</v>
      </c>
      <c r="N161" s="283"/>
      <c r="O161" s="283">
        <v>3</v>
      </c>
      <c r="P161" s="283"/>
      <c r="Q161" s="283"/>
      <c r="R161" s="283">
        <v>1</v>
      </c>
      <c r="S161" s="283"/>
      <c r="T161" s="283"/>
      <c r="U161" s="283"/>
      <c r="V161" s="283"/>
      <c r="W161" s="283"/>
      <c r="X161" s="283"/>
      <c r="Y161" s="283"/>
      <c r="Z161" s="283">
        <v>5</v>
      </c>
      <c r="AA161" s="283">
        <v>10</v>
      </c>
      <c r="AB161" s="283"/>
      <c r="AC161" s="283"/>
      <c r="AD161" s="283"/>
    </row>
    <row r="162" spans="1:30">
      <c r="A162" s="283">
        <v>10016121</v>
      </c>
      <c r="B162" s="285" t="s">
        <v>4031</v>
      </c>
      <c r="C162" s="283">
        <v>2</v>
      </c>
      <c r="D162" s="283" t="s">
        <v>3652</v>
      </c>
      <c r="E162" s="283" t="s">
        <v>4367</v>
      </c>
      <c r="F162" s="283"/>
      <c r="G162" s="283">
        <v>3</v>
      </c>
      <c r="H162" s="283"/>
      <c r="I162" s="283"/>
      <c r="J162" s="283"/>
      <c r="K162" s="283"/>
      <c r="L162" s="283"/>
      <c r="M162" s="283" t="s">
        <v>3941</v>
      </c>
      <c r="N162" s="283"/>
      <c r="O162" s="283"/>
      <c r="P162" s="283"/>
      <c r="Q162" s="283">
        <v>1</v>
      </c>
      <c r="R162" s="283">
        <v>1.2</v>
      </c>
      <c r="S162" s="283"/>
      <c r="T162" s="283"/>
      <c r="U162" s="283"/>
      <c r="V162" s="283"/>
      <c r="W162" s="283"/>
      <c r="X162" s="283"/>
      <c r="Y162" s="283">
        <v>1</v>
      </c>
      <c r="Z162" s="283">
        <v>1</v>
      </c>
      <c r="AA162" s="283"/>
      <c r="AB162" s="283"/>
      <c r="AC162" s="283"/>
      <c r="AD162" s="283" t="s">
        <v>4458</v>
      </c>
    </row>
    <row r="163" spans="1:30">
      <c r="A163" s="283">
        <v>10016221</v>
      </c>
      <c r="B163" s="289" t="s">
        <v>673</v>
      </c>
      <c r="C163" s="283">
        <v>5</v>
      </c>
      <c r="D163" s="283" t="s">
        <v>4365</v>
      </c>
      <c r="E163" s="283" t="s">
        <v>4366</v>
      </c>
      <c r="F163" s="283"/>
      <c r="G163" s="283"/>
      <c r="H163" s="283"/>
      <c r="I163" s="283"/>
      <c r="J163" s="283"/>
      <c r="K163" s="283"/>
      <c r="L163" s="283"/>
      <c r="M163" s="283" t="s">
        <v>613</v>
      </c>
      <c r="N163" s="283"/>
      <c r="O163" s="283">
        <v>-1</v>
      </c>
      <c r="P163" s="283"/>
      <c r="Q163" s="283"/>
      <c r="R163" s="283">
        <v>1</v>
      </c>
      <c r="S163" s="283"/>
      <c r="T163" s="283"/>
      <c r="U163" s="283"/>
      <c r="V163" s="283"/>
      <c r="W163" s="283"/>
      <c r="X163" s="283">
        <v>450</v>
      </c>
      <c r="Y163" s="283">
        <v>450</v>
      </c>
      <c r="Z163" s="283">
        <v>450</v>
      </c>
      <c r="AA163" s="283">
        <v>120</v>
      </c>
      <c r="AB163" s="283"/>
      <c r="AC163" s="283"/>
      <c r="AD163" s="283"/>
    </row>
    <row r="164" spans="1:30">
      <c r="A164" s="283">
        <v>10016321</v>
      </c>
      <c r="B164" s="286" t="s">
        <v>4054</v>
      </c>
      <c r="C164" s="283">
        <v>3</v>
      </c>
      <c r="D164" s="283" t="s">
        <v>3652</v>
      </c>
      <c r="E164" s="283" t="s">
        <v>4367</v>
      </c>
      <c r="F164" s="283"/>
      <c r="G164" s="283">
        <v>4</v>
      </c>
      <c r="H164" s="283"/>
      <c r="I164" s="283"/>
      <c r="J164" s="283"/>
      <c r="K164" s="283"/>
      <c r="L164" s="283"/>
      <c r="M164" s="283" t="s">
        <v>3930</v>
      </c>
      <c r="N164" s="283"/>
      <c r="O164" s="283"/>
      <c r="P164" s="283"/>
      <c r="Q164" s="283">
        <v>1</v>
      </c>
      <c r="R164" s="283">
        <v>1.2</v>
      </c>
      <c r="S164" s="283">
        <v>0.2</v>
      </c>
      <c r="T164" s="283"/>
      <c r="U164" s="283"/>
      <c r="V164" s="283"/>
      <c r="W164" s="283"/>
      <c r="X164" s="283"/>
      <c r="Y164" s="283">
        <v>2</v>
      </c>
      <c r="Z164" s="283">
        <v>2</v>
      </c>
      <c r="AA164" s="283"/>
      <c r="AB164" s="283"/>
      <c r="AC164" s="283"/>
      <c r="AD164" s="283" t="s">
        <v>4370</v>
      </c>
    </row>
    <row r="165" spans="1:30">
      <c r="A165" s="283">
        <v>10016421</v>
      </c>
      <c r="B165" s="289" t="s">
        <v>4459</v>
      </c>
      <c r="C165" s="283">
        <v>5</v>
      </c>
      <c r="D165" s="283" t="s">
        <v>4408</v>
      </c>
      <c r="E165" s="283" t="s">
        <v>4409</v>
      </c>
      <c r="F165" s="283"/>
      <c r="G165" s="283"/>
      <c r="H165" s="283"/>
      <c r="I165" s="283"/>
      <c r="J165" s="283">
        <v>8</v>
      </c>
      <c r="K165" s="283"/>
      <c r="L165" s="283">
        <v>2</v>
      </c>
      <c r="M165" s="283" t="s">
        <v>3930</v>
      </c>
      <c r="N165" s="283"/>
      <c r="O165" s="283"/>
      <c r="P165" s="283"/>
      <c r="Q165" s="283"/>
      <c r="R165" s="283">
        <v>1</v>
      </c>
      <c r="S165" s="283"/>
      <c r="T165" s="283"/>
      <c r="U165" s="283"/>
      <c r="V165" s="283"/>
      <c r="W165" s="283"/>
      <c r="X165" s="283"/>
      <c r="Y165" s="283">
        <v>3</v>
      </c>
      <c r="Z165" s="283">
        <v>1</v>
      </c>
      <c r="AA165" s="283">
        <v>4</v>
      </c>
      <c r="AB165" s="283"/>
      <c r="AC165" s="283"/>
      <c r="AD165" s="283"/>
    </row>
    <row r="166" spans="1:30">
      <c r="A166" s="283">
        <v>10016521</v>
      </c>
      <c r="B166" s="287" t="s">
        <v>4460</v>
      </c>
      <c r="C166" s="283">
        <v>4</v>
      </c>
      <c r="D166" s="283" t="s">
        <v>4365</v>
      </c>
      <c r="E166" s="283" t="s">
        <v>4413</v>
      </c>
      <c r="F166" s="283"/>
      <c r="G166" s="283"/>
      <c r="H166" s="283">
        <v>5</v>
      </c>
      <c r="I166" s="283"/>
      <c r="J166" s="283"/>
      <c r="K166" s="283"/>
      <c r="L166" s="283"/>
      <c r="M166" s="283" t="s">
        <v>613</v>
      </c>
      <c r="N166" s="283">
        <v>-3</v>
      </c>
      <c r="O166" s="283">
        <v>3</v>
      </c>
      <c r="P166" s="283"/>
      <c r="Q166" s="283"/>
      <c r="R166" s="283">
        <v>1</v>
      </c>
      <c r="S166" s="283"/>
      <c r="T166" s="283"/>
      <c r="U166" s="283"/>
      <c r="V166" s="283"/>
      <c r="W166" s="283"/>
      <c r="X166" s="283"/>
      <c r="Y166" s="283"/>
      <c r="Z166" s="283">
        <v>30</v>
      </c>
      <c r="AA166" s="283"/>
      <c r="AB166" s="283"/>
      <c r="AC166" s="283"/>
      <c r="AD166" s="283"/>
    </row>
    <row r="167" spans="1:30">
      <c r="A167" s="283">
        <v>10016621</v>
      </c>
      <c r="B167" s="289" t="s">
        <v>3992</v>
      </c>
      <c r="C167" s="283">
        <v>5</v>
      </c>
      <c r="D167" s="283" t="s">
        <v>3652</v>
      </c>
      <c r="E167" s="283" t="s">
        <v>4380</v>
      </c>
      <c r="F167" s="283"/>
      <c r="G167" s="283">
        <v>24</v>
      </c>
      <c r="H167" s="283"/>
      <c r="I167" s="283"/>
      <c r="J167" s="283"/>
      <c r="K167" s="283"/>
      <c r="L167" s="283">
        <v>-1</v>
      </c>
      <c r="M167" s="283" t="s">
        <v>4282</v>
      </c>
      <c r="N167" s="283"/>
      <c r="O167" s="283"/>
      <c r="P167" s="283"/>
      <c r="Q167" s="283">
        <v>2</v>
      </c>
      <c r="R167" s="283">
        <v>1.1000000000000001</v>
      </c>
      <c r="S167" s="283"/>
      <c r="T167" s="283"/>
      <c r="U167" s="283"/>
      <c r="V167" s="283"/>
      <c r="W167" s="283"/>
      <c r="X167" s="283"/>
      <c r="Y167" s="283">
        <v>18</v>
      </c>
      <c r="Z167" s="283">
        <v>22</v>
      </c>
      <c r="AA167" s="283"/>
      <c r="AB167" s="283"/>
      <c r="AC167" s="283"/>
      <c r="AD167" s="283" t="s">
        <v>4461</v>
      </c>
    </row>
    <row r="168" spans="1:30">
      <c r="A168" s="283">
        <v>10016721</v>
      </c>
      <c r="B168" s="287" t="s">
        <v>4462</v>
      </c>
      <c r="C168" s="283">
        <v>4</v>
      </c>
      <c r="D168" s="283" t="s">
        <v>3652</v>
      </c>
      <c r="E168" s="283" t="s">
        <v>4380</v>
      </c>
      <c r="F168" s="283"/>
      <c r="G168" s="283">
        <v>15</v>
      </c>
      <c r="H168" s="283"/>
      <c r="I168" s="283"/>
      <c r="J168" s="283"/>
      <c r="K168" s="283"/>
      <c r="L168" s="283">
        <v>3</v>
      </c>
      <c r="M168" s="283" t="s">
        <v>3899</v>
      </c>
      <c r="N168" s="283"/>
      <c r="O168" s="283"/>
      <c r="P168" s="283"/>
      <c r="Q168" s="283"/>
      <c r="R168" s="283">
        <v>1</v>
      </c>
      <c r="S168" s="283"/>
      <c r="T168" s="283"/>
      <c r="U168" s="283"/>
      <c r="V168" s="283"/>
      <c r="W168" s="283"/>
      <c r="X168" s="283"/>
      <c r="Y168" s="283">
        <v>14</v>
      </c>
      <c r="Z168" s="283">
        <v>18</v>
      </c>
      <c r="AA168" s="283"/>
      <c r="AB168" s="283"/>
      <c r="AC168" s="283"/>
      <c r="AD168" s="283"/>
    </row>
    <row r="169" spans="1:30">
      <c r="A169" s="283">
        <v>10016821</v>
      </c>
      <c r="B169" s="285" t="s">
        <v>4051</v>
      </c>
      <c r="C169" s="283">
        <v>2</v>
      </c>
      <c r="D169" s="283" t="s">
        <v>3652</v>
      </c>
      <c r="E169" s="283" t="s">
        <v>4367</v>
      </c>
      <c r="F169" s="283"/>
      <c r="G169" s="283">
        <v>2</v>
      </c>
      <c r="H169" s="283"/>
      <c r="I169" s="283"/>
      <c r="J169" s="283"/>
      <c r="K169" s="283"/>
      <c r="L169" s="283">
        <v>1</v>
      </c>
      <c r="M169" s="283" t="s">
        <v>3930</v>
      </c>
      <c r="N169" s="283"/>
      <c r="O169" s="283"/>
      <c r="P169" s="283"/>
      <c r="Q169" s="283"/>
      <c r="R169" s="283">
        <v>1</v>
      </c>
      <c r="S169" s="283"/>
      <c r="T169" s="283"/>
      <c r="U169" s="283"/>
      <c r="V169" s="283"/>
      <c r="W169" s="283"/>
      <c r="X169" s="283"/>
      <c r="Y169" s="283">
        <v>4</v>
      </c>
      <c r="Z169" s="283">
        <v>5</v>
      </c>
      <c r="AA169" s="283"/>
      <c r="AB169" s="283"/>
      <c r="AC169" s="283"/>
      <c r="AD169" s="283"/>
    </row>
    <row r="170" spans="1:30">
      <c r="A170" s="283">
        <v>10016921</v>
      </c>
      <c r="B170" s="289" t="s">
        <v>3993</v>
      </c>
      <c r="C170" s="283">
        <v>5</v>
      </c>
      <c r="D170" s="283" t="s">
        <v>4365</v>
      </c>
      <c r="E170" s="283" t="s">
        <v>4414</v>
      </c>
      <c r="F170" s="283"/>
      <c r="G170" s="283"/>
      <c r="H170" s="283">
        <v>8</v>
      </c>
      <c r="I170" s="283"/>
      <c r="J170" s="283"/>
      <c r="K170" s="283"/>
      <c r="L170" s="283"/>
      <c r="M170" s="283" t="s">
        <v>613</v>
      </c>
      <c r="N170" s="283">
        <v>1</v>
      </c>
      <c r="O170" s="283"/>
      <c r="P170" s="283"/>
      <c r="Q170" s="283"/>
      <c r="R170" s="283">
        <v>1</v>
      </c>
      <c r="S170" s="283"/>
      <c r="T170" s="283"/>
      <c r="U170" s="283"/>
      <c r="V170" s="283"/>
      <c r="W170" s="283"/>
      <c r="X170" s="283">
        <v>20</v>
      </c>
      <c r="Y170" s="283"/>
      <c r="Z170" s="283">
        <v>20</v>
      </c>
      <c r="AA170" s="283"/>
      <c r="AB170" s="283"/>
      <c r="AC170" s="283"/>
      <c r="AD170" s="283"/>
    </row>
    <row r="171" spans="1:30">
      <c r="A171" s="283">
        <v>10017021</v>
      </c>
      <c r="B171" s="287" t="s">
        <v>3994</v>
      </c>
      <c r="C171" s="283">
        <v>4</v>
      </c>
      <c r="D171" s="283" t="s">
        <v>4365</v>
      </c>
      <c r="E171" s="283" t="s">
        <v>4366</v>
      </c>
      <c r="F171" s="283"/>
      <c r="G171" s="283"/>
      <c r="H171" s="283"/>
      <c r="I171" s="283"/>
      <c r="J171" s="283"/>
      <c r="K171" s="283">
        <v>-3</v>
      </c>
      <c r="L171" s="283">
        <v>3</v>
      </c>
      <c r="M171" s="283" t="s">
        <v>613</v>
      </c>
      <c r="N171" s="283"/>
      <c r="O171" s="283">
        <v>3</v>
      </c>
      <c r="P171" s="283"/>
      <c r="Q171" s="283"/>
      <c r="R171" s="283">
        <v>1</v>
      </c>
      <c r="S171" s="283"/>
      <c r="T171" s="283"/>
      <c r="U171" s="283"/>
      <c r="V171" s="283"/>
      <c r="W171" s="283"/>
      <c r="X171" s="283">
        <v>9</v>
      </c>
      <c r="Y171" s="283">
        <v>9</v>
      </c>
      <c r="Z171" s="283">
        <v>9</v>
      </c>
      <c r="AA171" s="283">
        <v>9</v>
      </c>
      <c r="AB171" s="283"/>
      <c r="AC171" s="283"/>
      <c r="AD171" s="283"/>
    </row>
    <row r="172" spans="1:30">
      <c r="A172" s="283">
        <v>10017121</v>
      </c>
      <c r="B172" s="289" t="s">
        <v>231</v>
      </c>
      <c r="C172" s="283">
        <v>5</v>
      </c>
      <c r="D172" s="283" t="s">
        <v>3699</v>
      </c>
      <c r="E172" s="283" t="s">
        <v>3703</v>
      </c>
      <c r="F172" s="283"/>
      <c r="G172" s="283"/>
      <c r="H172" s="283"/>
      <c r="I172" s="283"/>
      <c r="J172" s="283">
        <v>3</v>
      </c>
      <c r="K172" s="283"/>
      <c r="L172" s="283"/>
      <c r="M172" s="283" t="s">
        <v>613</v>
      </c>
      <c r="N172" s="283"/>
      <c r="O172" s="283"/>
      <c r="P172" s="283">
        <v>7</v>
      </c>
      <c r="Q172" s="283">
        <v>6</v>
      </c>
      <c r="R172" s="283">
        <v>1</v>
      </c>
      <c r="S172" s="283"/>
      <c r="T172" s="283"/>
      <c r="U172" s="283"/>
      <c r="V172" s="283"/>
      <c r="W172" s="283">
        <v>5</v>
      </c>
      <c r="X172" s="283">
        <v>3</v>
      </c>
      <c r="Y172" s="283">
        <v>3</v>
      </c>
      <c r="Z172" s="283"/>
      <c r="AA172" s="283">
        <v>11</v>
      </c>
      <c r="AB172" s="283"/>
      <c r="AC172" s="283"/>
      <c r="AD172" s="283" t="s">
        <v>4400</v>
      </c>
    </row>
    <row r="173" spans="1:30">
      <c r="A173" s="283">
        <v>10017221</v>
      </c>
      <c r="B173" s="284" t="s">
        <v>4021</v>
      </c>
      <c r="C173" s="283">
        <v>1</v>
      </c>
      <c r="D173" s="283" t="s">
        <v>3652</v>
      </c>
      <c r="E173" s="283" t="s">
        <v>4375</v>
      </c>
      <c r="F173" s="283"/>
      <c r="G173" s="283">
        <v>3</v>
      </c>
      <c r="H173" s="283"/>
      <c r="I173" s="283"/>
      <c r="J173" s="283"/>
      <c r="K173" s="283"/>
      <c r="L173" s="283"/>
      <c r="M173" s="283" t="s">
        <v>3941</v>
      </c>
      <c r="N173" s="283"/>
      <c r="O173" s="283"/>
      <c r="P173" s="283"/>
      <c r="Q173" s="283"/>
      <c r="R173" s="283">
        <v>1</v>
      </c>
      <c r="S173" s="283"/>
      <c r="T173" s="283"/>
      <c r="U173" s="283"/>
      <c r="V173" s="283"/>
      <c r="W173" s="283"/>
      <c r="X173" s="283"/>
      <c r="Y173" s="283">
        <v>2</v>
      </c>
      <c r="Z173" s="283">
        <v>3</v>
      </c>
      <c r="AA173" s="283"/>
      <c r="AB173" s="283"/>
      <c r="AC173" s="283"/>
      <c r="AD173" s="283"/>
    </row>
    <row r="174" spans="1:30">
      <c r="A174" s="283">
        <v>10017321</v>
      </c>
      <c r="B174" s="287" t="s">
        <v>4060</v>
      </c>
      <c r="C174" s="283">
        <v>4</v>
      </c>
      <c r="D174" s="283" t="s">
        <v>3652</v>
      </c>
      <c r="E174" s="283" t="s">
        <v>4463</v>
      </c>
      <c r="F174" s="283"/>
      <c r="G174" s="283">
        <v>7</v>
      </c>
      <c r="H174" s="283"/>
      <c r="I174" s="283"/>
      <c r="J174" s="283"/>
      <c r="K174" s="283"/>
      <c r="L174" s="283"/>
      <c r="M174" s="283" t="s">
        <v>3941</v>
      </c>
      <c r="N174" s="283">
        <v>2</v>
      </c>
      <c r="O174" s="283"/>
      <c r="P174" s="283"/>
      <c r="Q174" s="283"/>
      <c r="R174" s="283">
        <v>1</v>
      </c>
      <c r="S174" s="283"/>
      <c r="T174" s="283"/>
      <c r="U174" s="283"/>
      <c r="V174" s="283"/>
      <c r="W174" s="283"/>
      <c r="X174" s="283"/>
      <c r="Y174" s="283">
        <v>2</v>
      </c>
      <c r="Z174" s="283">
        <v>4</v>
      </c>
      <c r="AA174" s="283"/>
      <c r="AB174" s="283"/>
      <c r="AC174" s="283"/>
      <c r="AD174" s="283"/>
    </row>
    <row r="175" spans="1:30">
      <c r="A175" s="283">
        <v>10017421</v>
      </c>
      <c r="B175" s="287" t="s">
        <v>4059</v>
      </c>
      <c r="C175" s="283">
        <v>4</v>
      </c>
      <c r="D175" s="283" t="s">
        <v>3861</v>
      </c>
      <c r="E175" s="283" t="s">
        <v>4454</v>
      </c>
      <c r="F175" s="283"/>
      <c r="G175" s="283"/>
      <c r="H175" s="283"/>
      <c r="I175" s="283">
        <v>5</v>
      </c>
      <c r="J175" s="283"/>
      <c r="K175" s="283"/>
      <c r="L175" s="283"/>
      <c r="M175" s="283" t="s">
        <v>613</v>
      </c>
      <c r="N175" s="283">
        <v>3</v>
      </c>
      <c r="O175" s="283"/>
      <c r="P175" s="283"/>
      <c r="Q175" s="283"/>
      <c r="R175" s="283">
        <v>1</v>
      </c>
      <c r="S175" s="283"/>
      <c r="T175" s="283"/>
      <c r="U175" s="283"/>
      <c r="V175" s="283"/>
      <c r="W175" s="283"/>
      <c r="X175" s="283">
        <v>3</v>
      </c>
      <c r="Y175" s="283">
        <v>3</v>
      </c>
      <c r="Z175" s="283">
        <v>4</v>
      </c>
      <c r="AA175" s="283"/>
      <c r="AB175" s="283"/>
      <c r="AC175" s="283"/>
      <c r="AD175" s="283"/>
    </row>
    <row r="176" spans="1:30">
      <c r="A176" s="283">
        <v>10017521</v>
      </c>
      <c r="B176" s="287" t="s">
        <v>4464</v>
      </c>
      <c r="C176" s="283">
        <v>4</v>
      </c>
      <c r="D176" s="283" t="s">
        <v>4385</v>
      </c>
      <c r="E176" s="283" t="s">
        <v>4386</v>
      </c>
      <c r="F176" s="283"/>
      <c r="G176" s="283"/>
      <c r="H176" s="283"/>
      <c r="I176" s="283"/>
      <c r="J176" s="283"/>
      <c r="K176" s="283"/>
      <c r="L176" s="283"/>
      <c r="M176" s="283" t="s">
        <v>3930</v>
      </c>
      <c r="N176" s="283">
        <v>3</v>
      </c>
      <c r="O176" s="283"/>
      <c r="P176" s="283"/>
      <c r="Q176" s="283">
        <v>5</v>
      </c>
      <c r="R176" s="283">
        <v>2.5</v>
      </c>
      <c r="S176" s="283">
        <v>0.3</v>
      </c>
      <c r="T176" s="283"/>
      <c r="U176" s="283"/>
      <c r="V176" s="283"/>
      <c r="W176" s="283"/>
      <c r="X176" s="283"/>
      <c r="Y176" s="283">
        <v>6</v>
      </c>
      <c r="Z176" s="283">
        <v>5</v>
      </c>
      <c r="AA176" s="283">
        <v>6</v>
      </c>
      <c r="AB176" s="283"/>
      <c r="AC176" s="283"/>
      <c r="AD176" s="283" t="s">
        <v>4465</v>
      </c>
    </row>
    <row r="177" spans="1:30">
      <c r="A177" s="283">
        <v>10017621</v>
      </c>
      <c r="B177" s="289" t="s">
        <v>4007</v>
      </c>
      <c r="C177" s="283">
        <v>5</v>
      </c>
      <c r="D177" s="283" t="s">
        <v>3697</v>
      </c>
      <c r="E177" s="283" t="s">
        <v>3703</v>
      </c>
      <c r="F177" s="283"/>
      <c r="G177" s="283"/>
      <c r="H177" s="283"/>
      <c r="I177" s="283"/>
      <c r="J177" s="283"/>
      <c r="K177" s="283"/>
      <c r="L177" s="283">
        <v>1</v>
      </c>
      <c r="M177" s="283" t="s">
        <v>613</v>
      </c>
      <c r="N177" s="283">
        <v>2</v>
      </c>
      <c r="O177" s="283"/>
      <c r="P177" s="283"/>
      <c r="Q177" s="283">
        <v>9</v>
      </c>
      <c r="R177" s="283">
        <v>1</v>
      </c>
      <c r="S177" s="283"/>
      <c r="T177" s="283"/>
      <c r="U177" s="283"/>
      <c r="V177" s="283"/>
      <c r="W177" s="283">
        <v>5</v>
      </c>
      <c r="X177" s="283">
        <v>4</v>
      </c>
      <c r="Y177" s="283">
        <v>2</v>
      </c>
      <c r="Z177" s="283">
        <v>4</v>
      </c>
      <c r="AA177" s="283">
        <v>11</v>
      </c>
      <c r="AB177" s="283"/>
      <c r="AC177" s="283"/>
      <c r="AD177" s="283" t="s">
        <v>4400</v>
      </c>
    </row>
    <row r="178" spans="1:30">
      <c r="A178" s="283">
        <v>10017721</v>
      </c>
      <c r="B178" s="287" t="s">
        <v>4015</v>
      </c>
      <c r="C178" s="283">
        <v>4</v>
      </c>
      <c r="D178" s="283" t="s">
        <v>3652</v>
      </c>
      <c r="E178" s="283" t="s">
        <v>4375</v>
      </c>
      <c r="F178" s="283"/>
      <c r="G178" s="283">
        <v>8</v>
      </c>
      <c r="H178" s="283"/>
      <c r="I178" s="283"/>
      <c r="J178" s="283"/>
      <c r="K178" s="283"/>
      <c r="L178" s="283"/>
      <c r="M178" s="283" t="s">
        <v>3899</v>
      </c>
      <c r="N178" s="283"/>
      <c r="O178" s="283"/>
      <c r="P178" s="283"/>
      <c r="Q178" s="283"/>
      <c r="R178" s="283">
        <v>1</v>
      </c>
      <c r="S178" s="283"/>
      <c r="T178" s="283"/>
      <c r="U178" s="283"/>
      <c r="V178" s="283"/>
      <c r="W178" s="283"/>
      <c r="X178" s="283"/>
      <c r="Y178" s="283">
        <v>3</v>
      </c>
      <c r="Z178" s="283">
        <v>3</v>
      </c>
      <c r="AA178" s="283"/>
      <c r="AB178" s="283"/>
      <c r="AC178" s="283"/>
      <c r="AD178" s="283"/>
    </row>
    <row r="179" spans="1:30">
      <c r="A179" s="283">
        <v>10017821</v>
      </c>
      <c r="B179" s="287" t="s">
        <v>4466</v>
      </c>
      <c r="C179" s="283">
        <v>4</v>
      </c>
      <c r="D179" s="283" t="s">
        <v>4365</v>
      </c>
      <c r="E179" s="283" t="s">
        <v>4366</v>
      </c>
      <c r="F179" s="283"/>
      <c r="G179" s="283"/>
      <c r="H179" s="283"/>
      <c r="I179" s="283"/>
      <c r="J179" s="283"/>
      <c r="K179" s="283">
        <v>2</v>
      </c>
      <c r="L179" s="283"/>
      <c r="M179" s="283" t="s">
        <v>613</v>
      </c>
      <c r="N179" s="283">
        <v>5</v>
      </c>
      <c r="O179" s="283">
        <v>1</v>
      </c>
      <c r="P179" s="283"/>
      <c r="Q179" s="283"/>
      <c r="R179" s="283">
        <v>1</v>
      </c>
      <c r="S179" s="283"/>
      <c r="T179" s="283"/>
      <c r="U179" s="283"/>
      <c r="V179" s="283"/>
      <c r="W179" s="283"/>
      <c r="X179" s="283">
        <v>20</v>
      </c>
      <c r="Y179" s="283"/>
      <c r="Z179" s="283">
        <v>20</v>
      </c>
      <c r="AA179" s="283">
        <v>10</v>
      </c>
      <c r="AB179" s="283"/>
      <c r="AC179" s="283"/>
      <c r="AD179" s="283"/>
    </row>
    <row r="180" spans="1:30">
      <c r="A180" s="283">
        <v>10017921</v>
      </c>
      <c r="B180" s="289" t="s">
        <v>4012</v>
      </c>
      <c r="C180" s="283">
        <v>5</v>
      </c>
      <c r="D180" s="283" t="s">
        <v>4365</v>
      </c>
      <c r="E180" s="283" t="s">
        <v>4366</v>
      </c>
      <c r="F180" s="283"/>
      <c r="G180" s="283"/>
      <c r="H180" s="283"/>
      <c r="I180" s="283"/>
      <c r="J180" s="283"/>
      <c r="K180" s="283"/>
      <c r="L180" s="283"/>
      <c r="M180" s="283" t="s">
        <v>613</v>
      </c>
      <c r="N180" s="283">
        <v>-3</v>
      </c>
      <c r="O180" s="283">
        <v>-1</v>
      </c>
      <c r="P180" s="283"/>
      <c r="Q180" s="283"/>
      <c r="R180" s="283">
        <v>1</v>
      </c>
      <c r="S180" s="283"/>
      <c r="T180" s="283"/>
      <c r="U180" s="283"/>
      <c r="V180" s="283"/>
      <c r="W180" s="283"/>
      <c r="X180" s="283">
        <v>235</v>
      </c>
      <c r="Y180" s="283"/>
      <c r="Z180" s="283"/>
      <c r="AA180" s="283"/>
      <c r="AB180" s="283"/>
      <c r="AC180" s="283"/>
      <c r="AD180" s="283"/>
    </row>
    <row r="181" spans="1:30">
      <c r="A181" s="283">
        <v>10018021</v>
      </c>
      <c r="B181" s="286" t="s">
        <v>4016</v>
      </c>
      <c r="C181" s="283">
        <v>3</v>
      </c>
      <c r="D181" s="283" t="s">
        <v>3700</v>
      </c>
      <c r="E181" s="283" t="s">
        <v>3701</v>
      </c>
      <c r="F181" s="283"/>
      <c r="G181" s="283"/>
      <c r="H181" s="283"/>
      <c r="I181" s="283"/>
      <c r="J181" s="283">
        <v>3</v>
      </c>
      <c r="K181" s="283">
        <v>5</v>
      </c>
      <c r="L181" s="283">
        <v>1</v>
      </c>
      <c r="M181" s="283" t="s">
        <v>613</v>
      </c>
      <c r="N181" s="283"/>
      <c r="O181" s="283"/>
      <c r="P181" s="283">
        <v>2</v>
      </c>
      <c r="Q181" s="283">
        <v>1</v>
      </c>
      <c r="R181" s="283">
        <v>1</v>
      </c>
      <c r="S181" s="283"/>
      <c r="T181" s="283"/>
      <c r="U181" s="283"/>
      <c r="V181" s="283"/>
      <c r="W181" s="283">
        <v>5</v>
      </c>
      <c r="X181" s="283">
        <v>2</v>
      </c>
      <c r="Y181" s="283"/>
      <c r="Z181" s="283">
        <v>4</v>
      </c>
      <c r="AA181" s="283">
        <v>4</v>
      </c>
      <c r="AB181" s="283"/>
      <c r="AC181" s="283"/>
      <c r="AD181" s="283" t="s">
        <v>4400</v>
      </c>
    </row>
    <row r="182" spans="1:30">
      <c r="A182" s="283">
        <v>10018121</v>
      </c>
      <c r="B182" s="289" t="s">
        <v>4467</v>
      </c>
      <c r="C182" s="283">
        <v>5</v>
      </c>
      <c r="D182" s="283" t="s">
        <v>4365</v>
      </c>
      <c r="E182" s="283" t="s">
        <v>4366</v>
      </c>
      <c r="F182" s="283"/>
      <c r="G182" s="283">
        <v>3</v>
      </c>
      <c r="H182" s="283"/>
      <c r="I182" s="283"/>
      <c r="J182" s="283"/>
      <c r="K182" s="283"/>
      <c r="L182" s="283"/>
      <c r="M182" s="283" t="s">
        <v>613</v>
      </c>
      <c r="N182" s="283"/>
      <c r="O182" s="283">
        <v>3</v>
      </c>
      <c r="P182" s="283"/>
      <c r="Q182" s="283"/>
      <c r="R182" s="283">
        <v>1</v>
      </c>
      <c r="S182" s="283"/>
      <c r="T182" s="283"/>
      <c r="U182" s="283"/>
      <c r="V182" s="283"/>
      <c r="W182" s="283"/>
      <c r="X182" s="283"/>
      <c r="Y182" s="283"/>
      <c r="Z182" s="283"/>
      <c r="AA182" s="283"/>
      <c r="AB182" s="283"/>
      <c r="AC182" s="283"/>
      <c r="AD182" s="283"/>
    </row>
    <row r="183" spans="1:30">
      <c r="A183" s="283">
        <v>10018221</v>
      </c>
      <c r="B183" s="287" t="s">
        <v>798</v>
      </c>
      <c r="C183" s="283">
        <v>4</v>
      </c>
      <c r="D183" s="283" t="s">
        <v>4365</v>
      </c>
      <c r="E183" s="283" t="s">
        <v>4366</v>
      </c>
      <c r="F183" s="283"/>
      <c r="G183" s="283"/>
      <c r="H183" s="283"/>
      <c r="I183" s="283"/>
      <c r="J183" s="283"/>
      <c r="K183" s="283">
        <v>3</v>
      </c>
      <c r="L183" s="283">
        <v>5</v>
      </c>
      <c r="M183" s="283" t="s">
        <v>613</v>
      </c>
      <c r="N183" s="283"/>
      <c r="O183" s="283">
        <v>-1</v>
      </c>
      <c r="P183" s="283"/>
      <c r="Q183" s="283"/>
      <c r="R183" s="283">
        <v>1</v>
      </c>
      <c r="S183" s="283"/>
      <c r="T183" s="283"/>
      <c r="U183" s="283"/>
      <c r="V183" s="283"/>
      <c r="W183" s="283"/>
      <c r="X183" s="283"/>
      <c r="Y183" s="283"/>
      <c r="Z183" s="283"/>
      <c r="AA183" s="283"/>
      <c r="AB183" s="283"/>
      <c r="AC183" s="283"/>
      <c r="AD183" s="283"/>
    </row>
    <row r="184" spans="1:30">
      <c r="A184" s="283">
        <v>10018321</v>
      </c>
      <c r="B184" s="287" t="s">
        <v>1984</v>
      </c>
      <c r="C184" s="283">
        <v>4</v>
      </c>
      <c r="D184" s="283" t="s">
        <v>4365</v>
      </c>
      <c r="E184" s="283" t="s">
        <v>4366</v>
      </c>
      <c r="F184" s="283"/>
      <c r="G184" s="283"/>
      <c r="H184" s="283">
        <v>3</v>
      </c>
      <c r="I184" s="283"/>
      <c r="J184" s="283"/>
      <c r="K184" s="283"/>
      <c r="L184" s="283"/>
      <c r="M184" s="283" t="s">
        <v>613</v>
      </c>
      <c r="N184" s="283"/>
      <c r="O184" s="283">
        <v>3</v>
      </c>
      <c r="P184" s="283"/>
      <c r="Q184" s="283"/>
      <c r="R184" s="283">
        <v>1</v>
      </c>
      <c r="S184" s="283"/>
      <c r="T184" s="283"/>
      <c r="U184" s="283"/>
      <c r="V184" s="283"/>
      <c r="W184" s="283"/>
      <c r="X184" s="283"/>
      <c r="Y184" s="283"/>
      <c r="Z184" s="283"/>
      <c r="AA184" s="283"/>
      <c r="AB184" s="283"/>
      <c r="AC184" s="283"/>
      <c r="AD184" s="283" t="s">
        <v>4468</v>
      </c>
    </row>
    <row r="185" spans="1:30">
      <c r="A185" s="283">
        <v>10018421</v>
      </c>
      <c r="B185" s="289" t="s">
        <v>3730</v>
      </c>
      <c r="C185" s="283">
        <v>5</v>
      </c>
      <c r="D185" s="283" t="s">
        <v>3699</v>
      </c>
      <c r="E185" s="283" t="s">
        <v>3704</v>
      </c>
      <c r="F185" s="283"/>
      <c r="G185" s="283"/>
      <c r="H185" s="283"/>
      <c r="I185" s="283"/>
      <c r="J185" s="283">
        <v>3</v>
      </c>
      <c r="K185" s="283">
        <v>5</v>
      </c>
      <c r="L185" s="283">
        <v>2</v>
      </c>
      <c r="M185" s="283" t="s">
        <v>613</v>
      </c>
      <c r="N185" s="283"/>
      <c r="O185" s="283"/>
      <c r="P185" s="283">
        <v>12</v>
      </c>
      <c r="Q185" s="283"/>
      <c r="R185" s="283">
        <v>1</v>
      </c>
      <c r="S185" s="283"/>
      <c r="T185" s="283"/>
      <c r="U185" s="283"/>
      <c r="V185" s="283"/>
      <c r="W185" s="283">
        <v>5</v>
      </c>
      <c r="X185" s="283">
        <v>1</v>
      </c>
      <c r="Y185" s="283">
        <v>1</v>
      </c>
      <c r="Z185" s="283"/>
      <c r="AA185" s="283">
        <v>2</v>
      </c>
      <c r="AB185" s="283"/>
      <c r="AC185" s="283"/>
      <c r="AD185" s="283" t="s">
        <v>4400</v>
      </c>
    </row>
    <row r="186" spans="1:30">
      <c r="A186" s="283">
        <v>10018521</v>
      </c>
      <c r="B186" s="289" t="s">
        <v>783</v>
      </c>
      <c r="C186" s="283">
        <v>5</v>
      </c>
      <c r="D186" s="283" t="s">
        <v>3697</v>
      </c>
      <c r="E186" s="283" t="s">
        <v>3703</v>
      </c>
      <c r="F186" s="283"/>
      <c r="G186" s="283"/>
      <c r="H186" s="283"/>
      <c r="I186" s="283"/>
      <c r="J186" s="283"/>
      <c r="K186" s="283"/>
      <c r="L186" s="283">
        <v>2</v>
      </c>
      <c r="M186" s="283" t="s">
        <v>613</v>
      </c>
      <c r="N186" s="283">
        <v>6</v>
      </c>
      <c r="O186" s="283"/>
      <c r="P186" s="283"/>
      <c r="Q186" s="283">
        <v>10</v>
      </c>
      <c r="R186" s="283">
        <v>1</v>
      </c>
      <c r="S186" s="283"/>
      <c r="T186" s="283"/>
      <c r="U186" s="283"/>
      <c r="V186" s="283"/>
      <c r="W186" s="283">
        <v>5</v>
      </c>
      <c r="X186" s="283">
        <v>1</v>
      </c>
      <c r="Y186" s="283">
        <v>1</v>
      </c>
      <c r="Z186" s="283"/>
      <c r="AA186" s="283">
        <v>2</v>
      </c>
      <c r="AB186" s="283"/>
      <c r="AC186" s="283"/>
      <c r="AD186" s="283" t="s">
        <v>4400</v>
      </c>
    </row>
    <row r="187" spans="1:30">
      <c r="A187" s="283">
        <v>10018621</v>
      </c>
      <c r="B187" s="287" t="s">
        <v>4048</v>
      </c>
      <c r="C187" s="283">
        <v>4</v>
      </c>
      <c r="D187" s="283" t="s">
        <v>4408</v>
      </c>
      <c r="E187" s="283" t="s">
        <v>4409</v>
      </c>
      <c r="F187" s="283"/>
      <c r="G187" s="283"/>
      <c r="H187" s="283"/>
      <c r="I187" s="283"/>
      <c r="J187" s="283">
        <v>3</v>
      </c>
      <c r="K187" s="283"/>
      <c r="L187" s="283"/>
      <c r="M187" s="283" t="s">
        <v>613</v>
      </c>
      <c r="N187" s="283"/>
      <c r="O187" s="283">
        <v>3</v>
      </c>
      <c r="P187" s="283"/>
      <c r="Q187" s="283"/>
      <c r="R187" s="283">
        <v>1</v>
      </c>
      <c r="S187" s="283"/>
      <c r="T187" s="283"/>
      <c r="U187" s="283"/>
      <c r="V187" s="283"/>
      <c r="W187" s="283"/>
      <c r="X187" s="283">
        <v>1</v>
      </c>
      <c r="Y187" s="283"/>
      <c r="Z187" s="283"/>
      <c r="AA187" s="283"/>
      <c r="AB187" s="283"/>
      <c r="AC187" s="283"/>
      <c r="AD187" s="283"/>
    </row>
    <row r="188" spans="1:30">
      <c r="A188" s="283">
        <v>10018721</v>
      </c>
      <c r="B188" s="289" t="s">
        <v>781</v>
      </c>
      <c r="C188" s="283">
        <v>5</v>
      </c>
      <c r="D188" s="283" t="s">
        <v>3697</v>
      </c>
      <c r="E188" s="283" t="s">
        <v>3703</v>
      </c>
      <c r="F188" s="283"/>
      <c r="G188" s="283"/>
      <c r="H188" s="283"/>
      <c r="I188" s="283"/>
      <c r="J188" s="283"/>
      <c r="K188" s="283"/>
      <c r="L188" s="283">
        <v>2</v>
      </c>
      <c r="M188" s="283" t="s">
        <v>613</v>
      </c>
      <c r="N188" s="283"/>
      <c r="O188" s="283">
        <v>3</v>
      </c>
      <c r="P188" s="283"/>
      <c r="Q188" s="283">
        <v>12</v>
      </c>
      <c r="R188" s="283">
        <v>1</v>
      </c>
      <c r="S188" s="283"/>
      <c r="T188" s="283"/>
      <c r="U188" s="283"/>
      <c r="V188" s="283"/>
      <c r="W188" s="283">
        <v>5</v>
      </c>
      <c r="X188" s="283">
        <v>1</v>
      </c>
      <c r="Y188" s="283">
        <v>1</v>
      </c>
      <c r="Z188" s="283"/>
      <c r="AA188" s="283">
        <v>2</v>
      </c>
      <c r="AB188" s="283"/>
      <c r="AC188" s="283"/>
      <c r="AD188" s="283" t="s">
        <v>4400</v>
      </c>
    </row>
    <row r="189" spans="1:30">
      <c r="A189" s="283">
        <v>10018821</v>
      </c>
      <c r="B189" s="289" t="s">
        <v>782</v>
      </c>
      <c r="C189" s="283">
        <v>5</v>
      </c>
      <c r="D189" s="283" t="s">
        <v>3697</v>
      </c>
      <c r="E189" s="283" t="s">
        <v>3703</v>
      </c>
      <c r="F189" s="283"/>
      <c r="G189" s="283"/>
      <c r="H189" s="283"/>
      <c r="I189" s="283"/>
      <c r="J189" s="283"/>
      <c r="K189" s="283"/>
      <c r="L189" s="283">
        <v>2</v>
      </c>
      <c r="M189" s="283" t="s">
        <v>613</v>
      </c>
      <c r="N189" s="283">
        <v>3</v>
      </c>
      <c r="O189" s="283">
        <v>2</v>
      </c>
      <c r="P189" s="283"/>
      <c r="Q189" s="283">
        <v>10</v>
      </c>
      <c r="R189" s="283">
        <v>1</v>
      </c>
      <c r="S189" s="283"/>
      <c r="T189" s="283"/>
      <c r="U189" s="283"/>
      <c r="V189" s="283"/>
      <c r="W189" s="283">
        <v>4</v>
      </c>
      <c r="X189" s="283">
        <v>1</v>
      </c>
      <c r="Y189" s="283">
        <v>1</v>
      </c>
      <c r="Z189" s="283"/>
      <c r="AA189" s="283">
        <v>2</v>
      </c>
      <c r="AB189" s="283"/>
      <c r="AC189" s="283"/>
      <c r="AD189" s="283" t="s">
        <v>4399</v>
      </c>
    </row>
    <row r="190" spans="1:30">
      <c r="A190" s="283">
        <v>10018921</v>
      </c>
      <c r="B190" s="289" t="s">
        <v>3728</v>
      </c>
      <c r="C190" s="283">
        <v>5</v>
      </c>
      <c r="D190" s="283" t="s">
        <v>3697</v>
      </c>
      <c r="E190" s="283" t="s">
        <v>3703</v>
      </c>
      <c r="F190" s="283"/>
      <c r="G190" s="283"/>
      <c r="H190" s="283"/>
      <c r="I190" s="283"/>
      <c r="J190" s="283"/>
      <c r="K190" s="283"/>
      <c r="L190" s="283">
        <v>3</v>
      </c>
      <c r="M190" s="283" t="s">
        <v>613</v>
      </c>
      <c r="N190" s="283">
        <v>2</v>
      </c>
      <c r="O190" s="283">
        <v>1</v>
      </c>
      <c r="P190" s="283"/>
      <c r="Q190" s="283">
        <v>9</v>
      </c>
      <c r="R190" s="283">
        <v>1</v>
      </c>
      <c r="S190" s="283"/>
      <c r="T190" s="283"/>
      <c r="U190" s="283"/>
      <c r="V190" s="283"/>
      <c r="W190" s="283">
        <v>4</v>
      </c>
      <c r="X190" s="283">
        <v>1</v>
      </c>
      <c r="Y190" s="283">
        <v>1</v>
      </c>
      <c r="Z190" s="283"/>
      <c r="AA190" s="283">
        <v>2</v>
      </c>
      <c r="AB190" s="283"/>
      <c r="AC190" s="283"/>
      <c r="AD190" s="283" t="s">
        <v>4399</v>
      </c>
    </row>
    <row r="191" spans="1:30">
      <c r="A191" s="283">
        <v>10019021</v>
      </c>
      <c r="B191" s="289" t="s">
        <v>3732</v>
      </c>
      <c r="C191" s="283">
        <v>5</v>
      </c>
      <c r="D191" s="283" t="s">
        <v>3699</v>
      </c>
      <c r="E191" s="283" t="s">
        <v>3704</v>
      </c>
      <c r="F191" s="283"/>
      <c r="G191" s="283"/>
      <c r="H191" s="283"/>
      <c r="I191" s="283"/>
      <c r="J191" s="283">
        <v>3</v>
      </c>
      <c r="K191" s="283"/>
      <c r="L191" s="283">
        <v>5</v>
      </c>
      <c r="M191" s="283" t="s">
        <v>613</v>
      </c>
      <c r="N191" s="283"/>
      <c r="O191" s="283">
        <v>1</v>
      </c>
      <c r="P191" s="283">
        <v>10</v>
      </c>
      <c r="Q191" s="283"/>
      <c r="R191" s="283">
        <v>1</v>
      </c>
      <c r="S191" s="283"/>
      <c r="T191" s="283"/>
      <c r="U191" s="283"/>
      <c r="V191" s="283"/>
      <c r="W191" s="283">
        <v>5</v>
      </c>
      <c r="X191" s="283">
        <v>1</v>
      </c>
      <c r="Y191" s="283">
        <v>1</v>
      </c>
      <c r="Z191" s="283"/>
      <c r="AA191" s="283">
        <v>2</v>
      </c>
      <c r="AB191" s="283"/>
      <c r="AC191" s="283"/>
      <c r="AD191" s="283" t="s">
        <v>4400</v>
      </c>
    </row>
    <row r="192" spans="1:30">
      <c r="A192" s="283">
        <v>10019121</v>
      </c>
      <c r="B192" s="289" t="s">
        <v>872</v>
      </c>
      <c r="C192" s="283">
        <v>5</v>
      </c>
      <c r="D192" s="283" t="s">
        <v>3652</v>
      </c>
      <c r="E192" s="283" t="s">
        <v>4377</v>
      </c>
      <c r="F192" s="283"/>
      <c r="G192" s="283">
        <v>10</v>
      </c>
      <c r="H192" s="283"/>
      <c r="I192" s="283"/>
      <c r="J192" s="283"/>
      <c r="K192" s="283"/>
      <c r="L192" s="283">
        <v>2</v>
      </c>
      <c r="M192" s="283" t="s">
        <v>3941</v>
      </c>
      <c r="N192" s="283"/>
      <c r="O192" s="283"/>
      <c r="P192" s="283"/>
      <c r="Q192" s="283"/>
      <c r="R192" s="283">
        <v>1</v>
      </c>
      <c r="S192" s="283"/>
      <c r="T192" s="283"/>
      <c r="U192" s="283"/>
      <c r="V192" s="283"/>
      <c r="W192" s="283"/>
      <c r="X192" s="283"/>
      <c r="Y192" s="283">
        <v>4</v>
      </c>
      <c r="Z192" s="283">
        <v>5</v>
      </c>
      <c r="AA192" s="283"/>
      <c r="AB192" s="283"/>
      <c r="AC192" s="283"/>
      <c r="AD192" s="283"/>
    </row>
    <row r="193" spans="1:30">
      <c r="A193" s="283">
        <v>10019221</v>
      </c>
      <c r="B193" s="287" t="s">
        <v>3980</v>
      </c>
      <c r="C193" s="283">
        <v>4</v>
      </c>
      <c r="D193" s="283" t="s">
        <v>3652</v>
      </c>
      <c r="E193" s="283" t="s">
        <v>4380</v>
      </c>
      <c r="F193" s="283"/>
      <c r="G193" s="283">
        <v>24</v>
      </c>
      <c r="H193" s="283"/>
      <c r="I193" s="283"/>
      <c r="J193" s="283"/>
      <c r="K193" s="283"/>
      <c r="L193" s="283">
        <v>1</v>
      </c>
      <c r="M193" s="283" t="s">
        <v>3899</v>
      </c>
      <c r="N193" s="283"/>
      <c r="O193" s="283"/>
      <c r="P193" s="283"/>
      <c r="Q193" s="283"/>
      <c r="R193" s="283">
        <v>1</v>
      </c>
      <c r="S193" s="283"/>
      <c r="T193" s="283"/>
      <c r="U193" s="283"/>
      <c r="V193" s="283"/>
      <c r="W193" s="283"/>
      <c r="X193" s="283"/>
      <c r="Y193" s="283">
        <v>15</v>
      </c>
      <c r="Z193" s="283">
        <v>25</v>
      </c>
      <c r="AA193" s="283"/>
      <c r="AB193" s="283"/>
      <c r="AC193" s="283"/>
      <c r="AD193" s="283"/>
    </row>
    <row r="194" spans="1:30">
      <c r="A194" s="283">
        <v>10019321</v>
      </c>
      <c r="B194" s="287" t="s">
        <v>4058</v>
      </c>
      <c r="C194" s="283">
        <v>4</v>
      </c>
      <c r="D194" s="283" t="s">
        <v>3652</v>
      </c>
      <c r="E194" s="283" t="s">
        <v>4463</v>
      </c>
      <c r="F194" s="283"/>
      <c r="G194" s="283">
        <v>9</v>
      </c>
      <c r="H194" s="283"/>
      <c r="I194" s="283"/>
      <c r="J194" s="283"/>
      <c r="K194" s="283"/>
      <c r="L194" s="283"/>
      <c r="M194" s="283" t="s">
        <v>3941</v>
      </c>
      <c r="N194" s="283">
        <v>2</v>
      </c>
      <c r="O194" s="283"/>
      <c r="P194" s="283"/>
      <c r="Q194" s="283"/>
      <c r="R194" s="283">
        <v>1</v>
      </c>
      <c r="S194" s="283"/>
      <c r="T194" s="283"/>
      <c r="U194" s="283"/>
      <c r="V194" s="283"/>
      <c r="W194" s="283"/>
      <c r="X194" s="283"/>
      <c r="Y194" s="283">
        <v>6</v>
      </c>
      <c r="Z194" s="283">
        <v>8</v>
      </c>
      <c r="AA194" s="283"/>
      <c r="AB194" s="283"/>
      <c r="AC194" s="283"/>
      <c r="AD194" s="283"/>
    </row>
    <row r="195" spans="1:30">
      <c r="A195" s="283">
        <v>10019421</v>
      </c>
      <c r="B195" s="287" t="s">
        <v>4199</v>
      </c>
      <c r="C195" s="283">
        <v>4</v>
      </c>
      <c r="D195" s="283" t="s">
        <v>3861</v>
      </c>
      <c r="E195" s="283" t="s">
        <v>4410</v>
      </c>
      <c r="F195" s="283"/>
      <c r="G195" s="283"/>
      <c r="H195" s="283"/>
      <c r="I195" s="283">
        <v>8</v>
      </c>
      <c r="J195" s="283"/>
      <c r="K195" s="283"/>
      <c r="L195" s="283">
        <v>2</v>
      </c>
      <c r="M195" s="283" t="s">
        <v>613</v>
      </c>
      <c r="N195" s="283"/>
      <c r="O195" s="283"/>
      <c r="P195" s="283"/>
      <c r="Q195" s="283"/>
      <c r="R195" s="283">
        <v>1</v>
      </c>
      <c r="S195" s="283"/>
      <c r="T195" s="283"/>
      <c r="U195" s="283"/>
      <c r="V195" s="283"/>
      <c r="W195" s="283"/>
      <c r="X195" s="283">
        <v>4</v>
      </c>
      <c r="Y195" s="283">
        <v>5</v>
      </c>
      <c r="Z195" s="283">
        <v>4</v>
      </c>
      <c r="AA195" s="283"/>
      <c r="AB195" s="283"/>
      <c r="AC195" s="283"/>
      <c r="AD195" s="283"/>
    </row>
    <row r="196" spans="1:30">
      <c r="A196" s="283">
        <v>10019521</v>
      </c>
      <c r="B196" s="287" t="s">
        <v>4469</v>
      </c>
      <c r="C196" s="283">
        <v>4</v>
      </c>
      <c r="D196" s="283" t="s">
        <v>3652</v>
      </c>
      <c r="E196" s="283" t="s">
        <v>4380</v>
      </c>
      <c r="F196" s="283"/>
      <c r="G196" s="283">
        <v>22</v>
      </c>
      <c r="H196" s="283"/>
      <c r="I196" s="283"/>
      <c r="J196" s="283"/>
      <c r="K196" s="283"/>
      <c r="L196" s="283">
        <v>1</v>
      </c>
      <c r="M196" s="283" t="s">
        <v>3899</v>
      </c>
      <c r="N196" s="283"/>
      <c r="O196" s="283"/>
      <c r="P196" s="283"/>
      <c r="Q196" s="283"/>
      <c r="R196" s="283">
        <v>1</v>
      </c>
      <c r="S196" s="283"/>
      <c r="T196" s="283"/>
      <c r="U196" s="283"/>
      <c r="V196" s="283"/>
      <c r="W196" s="283"/>
      <c r="X196" s="283"/>
      <c r="Y196" s="283">
        <v>15</v>
      </c>
      <c r="Z196" s="283">
        <v>20</v>
      </c>
      <c r="AA196" s="283"/>
      <c r="AB196" s="283"/>
      <c r="AC196" s="283"/>
      <c r="AD196" s="283"/>
    </row>
    <row r="197" spans="1:30">
      <c r="A197" s="283">
        <v>10019621</v>
      </c>
      <c r="B197" s="289" t="s">
        <v>4470</v>
      </c>
      <c r="C197" s="283">
        <v>5</v>
      </c>
      <c r="D197" s="283" t="s">
        <v>3698</v>
      </c>
      <c r="E197" s="283" t="s">
        <v>3702</v>
      </c>
      <c r="F197" s="283"/>
      <c r="G197" s="283"/>
      <c r="H197" s="283"/>
      <c r="I197" s="283">
        <v>10</v>
      </c>
      <c r="J197" s="283">
        <v>5</v>
      </c>
      <c r="K197" s="283"/>
      <c r="L197" s="283">
        <v>5</v>
      </c>
      <c r="M197" s="283" t="s">
        <v>613</v>
      </c>
      <c r="N197" s="283"/>
      <c r="O197" s="283"/>
      <c r="P197" s="283"/>
      <c r="Q197" s="283"/>
      <c r="R197" s="283">
        <v>1</v>
      </c>
      <c r="S197" s="283"/>
      <c r="T197" s="283"/>
      <c r="U197" s="283"/>
      <c r="V197" s="283"/>
      <c r="W197" s="283">
        <v>5</v>
      </c>
      <c r="X197" s="283">
        <v>4</v>
      </c>
      <c r="Y197" s="283">
        <v>5</v>
      </c>
      <c r="Z197" s="283"/>
      <c r="AA197" s="283">
        <v>8</v>
      </c>
      <c r="AB197" s="283"/>
      <c r="AC197" s="283"/>
      <c r="AD197" s="283" t="s">
        <v>4400</v>
      </c>
    </row>
    <row r="198" spans="1:30">
      <c r="A198" s="283">
        <v>10019721</v>
      </c>
      <c r="B198" s="287" t="s">
        <v>795</v>
      </c>
      <c r="C198" s="283">
        <v>4</v>
      </c>
      <c r="D198" s="283" t="s">
        <v>3700</v>
      </c>
      <c r="E198" s="283" t="s">
        <v>3701</v>
      </c>
      <c r="F198" s="283"/>
      <c r="G198" s="283"/>
      <c r="H198" s="283"/>
      <c r="I198" s="283"/>
      <c r="J198" s="283">
        <v>3</v>
      </c>
      <c r="K198" s="283">
        <v>2</v>
      </c>
      <c r="L198" s="283"/>
      <c r="M198" s="283" t="s">
        <v>613</v>
      </c>
      <c r="N198" s="283"/>
      <c r="O198" s="283">
        <v>1</v>
      </c>
      <c r="P198" s="283"/>
      <c r="Q198" s="283"/>
      <c r="R198" s="283">
        <v>1</v>
      </c>
      <c r="S198" s="283"/>
      <c r="T198" s="283"/>
      <c r="U198" s="283"/>
      <c r="V198" s="283"/>
      <c r="W198" s="283">
        <v>5</v>
      </c>
      <c r="X198" s="283">
        <v>5</v>
      </c>
      <c r="Y198" s="283">
        <v>1</v>
      </c>
      <c r="Z198" s="283"/>
      <c r="AA198" s="283">
        <v>5</v>
      </c>
      <c r="AB198" s="283"/>
      <c r="AC198" s="283"/>
      <c r="AD198" s="283" t="s">
        <v>4400</v>
      </c>
    </row>
    <row r="199" spans="1:30">
      <c r="A199" s="283">
        <v>10019821</v>
      </c>
      <c r="B199" s="287" t="s">
        <v>4471</v>
      </c>
      <c r="C199" s="283">
        <v>4</v>
      </c>
      <c r="D199" s="283" t="s">
        <v>3700</v>
      </c>
      <c r="E199" s="283" t="s">
        <v>3701</v>
      </c>
      <c r="F199" s="283"/>
      <c r="G199" s="283"/>
      <c r="H199" s="283"/>
      <c r="I199" s="283"/>
      <c r="J199" s="283">
        <v>5</v>
      </c>
      <c r="K199" s="283">
        <v>1</v>
      </c>
      <c r="L199" s="283"/>
      <c r="M199" s="283" t="s">
        <v>613</v>
      </c>
      <c r="N199" s="283"/>
      <c r="O199" s="283">
        <v>1</v>
      </c>
      <c r="P199" s="283"/>
      <c r="Q199" s="283"/>
      <c r="R199" s="283">
        <v>1</v>
      </c>
      <c r="S199" s="283"/>
      <c r="T199" s="283"/>
      <c r="U199" s="283"/>
      <c r="V199" s="283"/>
      <c r="W199" s="283">
        <v>5</v>
      </c>
      <c r="X199" s="283">
        <v>7</v>
      </c>
      <c r="Y199" s="283">
        <v>5</v>
      </c>
      <c r="Z199" s="283"/>
      <c r="AA199" s="283">
        <v>5</v>
      </c>
      <c r="AB199" s="283"/>
      <c r="AC199" s="283"/>
      <c r="AD199" s="283" t="s">
        <v>4400</v>
      </c>
    </row>
    <row r="200" spans="1:30">
      <c r="A200" s="283">
        <v>10019921</v>
      </c>
      <c r="B200" s="288" t="s">
        <v>4472</v>
      </c>
      <c r="C200" s="283">
        <v>6</v>
      </c>
      <c r="D200" s="283" t="s">
        <v>3670</v>
      </c>
      <c r="E200" s="283" t="s">
        <v>4403</v>
      </c>
      <c r="F200" s="283"/>
      <c r="G200" s="283"/>
      <c r="H200" s="283"/>
      <c r="I200" s="283"/>
      <c r="J200" s="283"/>
      <c r="K200" s="283"/>
      <c r="L200" s="283">
        <v>6</v>
      </c>
      <c r="M200" s="283" t="s">
        <v>613</v>
      </c>
      <c r="N200" s="283"/>
      <c r="O200" s="283"/>
      <c r="P200" s="283"/>
      <c r="Q200" s="283">
        <v>9</v>
      </c>
      <c r="R200" s="283">
        <v>3.5</v>
      </c>
      <c r="S200" s="283">
        <v>0.6</v>
      </c>
      <c r="T200" s="283"/>
      <c r="U200" s="283"/>
      <c r="V200" s="283"/>
      <c r="W200" s="283"/>
      <c r="X200" s="283">
        <v>10</v>
      </c>
      <c r="Y200" s="283"/>
      <c r="Z200" s="283">
        <v>20</v>
      </c>
      <c r="AA200" s="283">
        <v>10</v>
      </c>
      <c r="AB200" s="283"/>
      <c r="AC200" s="283"/>
      <c r="AD200" s="283" t="s">
        <v>4473</v>
      </c>
    </row>
    <row r="201" spans="1:30">
      <c r="A201" s="283">
        <v>10020021</v>
      </c>
      <c r="B201" s="287" t="s">
        <v>4474</v>
      </c>
      <c r="C201" s="283">
        <v>4</v>
      </c>
      <c r="D201" s="283" t="s">
        <v>4365</v>
      </c>
      <c r="E201" s="283" t="s">
        <v>4366</v>
      </c>
      <c r="F201" s="283"/>
      <c r="G201" s="283"/>
      <c r="H201" s="283"/>
      <c r="I201" s="283"/>
      <c r="J201" s="283"/>
      <c r="K201" s="283">
        <v>-1</v>
      </c>
      <c r="L201" s="283"/>
      <c r="M201" s="283" t="s">
        <v>613</v>
      </c>
      <c r="N201" s="283"/>
      <c r="O201" s="283"/>
      <c r="P201" s="283"/>
      <c r="Q201" s="283">
        <v>5</v>
      </c>
      <c r="R201" s="283">
        <v>1.2</v>
      </c>
      <c r="S201" s="283">
        <v>0.75</v>
      </c>
      <c r="T201" s="283"/>
      <c r="U201" s="283"/>
      <c r="V201" s="283"/>
      <c r="W201" s="283"/>
      <c r="X201" s="283">
        <v>1</v>
      </c>
      <c r="Y201" s="283">
        <v>1</v>
      </c>
      <c r="Z201" s="283">
        <v>1</v>
      </c>
      <c r="AA201" s="283">
        <v>1</v>
      </c>
      <c r="AB201" s="283"/>
      <c r="AC201" s="283"/>
      <c r="AD201" s="283" t="s">
        <v>4475</v>
      </c>
    </row>
    <row r="202" spans="1:30">
      <c r="A202" s="283">
        <v>10020121</v>
      </c>
      <c r="B202" s="289" t="s">
        <v>4476</v>
      </c>
      <c r="C202" s="283">
        <v>5</v>
      </c>
      <c r="D202" s="283" t="s">
        <v>4365</v>
      </c>
      <c r="E202" s="283" t="s">
        <v>4366</v>
      </c>
      <c r="F202" s="283"/>
      <c r="G202" s="283"/>
      <c r="H202" s="283">
        <v>3</v>
      </c>
      <c r="I202" s="283"/>
      <c r="J202" s="283"/>
      <c r="K202" s="283"/>
      <c r="L202" s="283">
        <v>3</v>
      </c>
      <c r="M202" s="283" t="s">
        <v>613</v>
      </c>
      <c r="N202" s="283"/>
      <c r="O202" s="283"/>
      <c r="P202" s="283"/>
      <c r="Q202" s="283"/>
      <c r="R202" s="283">
        <v>1</v>
      </c>
      <c r="S202" s="283"/>
      <c r="T202" s="283"/>
      <c r="U202" s="283"/>
      <c r="V202" s="283"/>
      <c r="W202" s="283"/>
      <c r="X202" s="283">
        <v>1</v>
      </c>
      <c r="Y202" s="283">
        <v>1</v>
      </c>
      <c r="Z202" s="283">
        <v>1</v>
      </c>
      <c r="AA202" s="283">
        <v>1</v>
      </c>
      <c r="AB202" s="283"/>
      <c r="AC202" s="283"/>
      <c r="AD202" s="283"/>
    </row>
    <row r="203" spans="1:30">
      <c r="A203" s="283">
        <v>10020221</v>
      </c>
      <c r="B203" s="287" t="s">
        <v>4142</v>
      </c>
      <c r="C203" s="283">
        <v>4</v>
      </c>
      <c r="D203" s="283" t="s">
        <v>4365</v>
      </c>
      <c r="E203" s="283" t="s">
        <v>4366</v>
      </c>
      <c r="F203" s="283"/>
      <c r="G203" s="283">
        <v>3</v>
      </c>
      <c r="H203" s="283">
        <v>3</v>
      </c>
      <c r="I203" s="283"/>
      <c r="J203" s="283"/>
      <c r="K203" s="283"/>
      <c r="L203" s="283"/>
      <c r="M203" s="283" t="s">
        <v>613</v>
      </c>
      <c r="N203" s="283">
        <v>-3</v>
      </c>
      <c r="O203" s="283">
        <v>3</v>
      </c>
      <c r="P203" s="283"/>
      <c r="Q203" s="283"/>
      <c r="R203" s="283">
        <v>1</v>
      </c>
      <c r="S203" s="283"/>
      <c r="T203" s="283"/>
      <c r="U203" s="283"/>
      <c r="V203" s="283"/>
      <c r="W203" s="283"/>
      <c r="X203" s="283">
        <v>1</v>
      </c>
      <c r="Y203" s="283">
        <v>1</v>
      </c>
      <c r="Z203" s="283">
        <v>1</v>
      </c>
      <c r="AA203" s="283">
        <v>1</v>
      </c>
      <c r="AB203" s="283"/>
      <c r="AC203" s="283"/>
      <c r="AD203" s="283"/>
    </row>
    <row r="204" spans="1:30">
      <c r="A204" s="283">
        <v>10020321</v>
      </c>
      <c r="B204" s="288" t="s">
        <v>4477</v>
      </c>
      <c r="C204" s="283">
        <v>6</v>
      </c>
      <c r="D204" s="283" t="s">
        <v>4365</v>
      </c>
      <c r="E204" s="283" t="s">
        <v>4478</v>
      </c>
      <c r="F204" s="283"/>
      <c r="G204" s="283"/>
      <c r="H204" s="283"/>
      <c r="I204" s="283"/>
      <c r="J204" s="283"/>
      <c r="K204" s="283"/>
      <c r="L204" s="283">
        <v>-3</v>
      </c>
      <c r="M204" s="283" t="s">
        <v>613</v>
      </c>
      <c r="N204" s="283">
        <v>-3</v>
      </c>
      <c r="O204" s="283"/>
      <c r="P204" s="283"/>
      <c r="Q204" s="283"/>
      <c r="R204" s="283">
        <v>1</v>
      </c>
      <c r="S204" s="283"/>
      <c r="T204" s="283"/>
      <c r="U204" s="283"/>
      <c r="V204" s="283"/>
      <c r="W204" s="283"/>
      <c r="X204" s="283">
        <v>20</v>
      </c>
      <c r="Y204" s="283">
        <v>10</v>
      </c>
      <c r="Z204" s="283"/>
      <c r="AA204" s="283">
        <v>30</v>
      </c>
      <c r="AB204" s="283" t="s">
        <v>4479</v>
      </c>
      <c r="AC204" s="283">
        <v>5</v>
      </c>
      <c r="AD204" s="283" t="s">
        <v>1991</v>
      </c>
    </row>
    <row r="205" spans="1:30">
      <c r="A205" s="283">
        <v>10020421</v>
      </c>
      <c r="B205" s="289" t="s">
        <v>4480</v>
      </c>
      <c r="C205" s="283">
        <v>5</v>
      </c>
      <c r="D205" s="283" t="s">
        <v>3652</v>
      </c>
      <c r="E205" s="283" t="s">
        <v>4377</v>
      </c>
      <c r="F205" s="283"/>
      <c r="G205" s="283">
        <v>9</v>
      </c>
      <c r="H205" s="283"/>
      <c r="I205" s="283"/>
      <c r="J205" s="283"/>
      <c r="K205" s="283"/>
      <c r="L205" s="283">
        <v>2</v>
      </c>
      <c r="M205" s="283" t="s">
        <v>3941</v>
      </c>
      <c r="N205" s="283"/>
      <c r="O205" s="283"/>
      <c r="P205" s="283"/>
      <c r="Q205" s="283">
        <v>3</v>
      </c>
      <c r="R205" s="283">
        <v>1.2</v>
      </c>
      <c r="S205" s="283"/>
      <c r="T205" s="283"/>
      <c r="U205" s="283"/>
      <c r="V205" s="283"/>
      <c r="W205" s="283"/>
      <c r="X205" s="283"/>
      <c r="Y205" s="283">
        <v>6</v>
      </c>
      <c r="Z205" s="283">
        <v>7</v>
      </c>
      <c r="AA205" s="283"/>
      <c r="AB205" s="283"/>
      <c r="AC205" s="283"/>
      <c r="AD205" s="283" t="s">
        <v>4458</v>
      </c>
    </row>
    <row r="206" spans="1:30">
      <c r="A206" s="283">
        <v>10020521</v>
      </c>
      <c r="B206" s="289" t="s">
        <v>4149</v>
      </c>
      <c r="C206" s="283">
        <v>5</v>
      </c>
      <c r="D206" s="283" t="s">
        <v>3652</v>
      </c>
      <c r="E206" s="283" t="s">
        <v>4367</v>
      </c>
      <c r="F206" s="283"/>
      <c r="G206" s="283">
        <v>3</v>
      </c>
      <c r="H206" s="283"/>
      <c r="I206" s="283"/>
      <c r="J206" s="283"/>
      <c r="K206" s="283"/>
      <c r="L206" s="283"/>
      <c r="M206" s="283" t="s">
        <v>3930</v>
      </c>
      <c r="N206" s="283"/>
      <c r="O206" s="283"/>
      <c r="P206" s="283"/>
      <c r="Q206" s="283">
        <v>6</v>
      </c>
      <c r="R206" s="283">
        <v>2.2999999999999998</v>
      </c>
      <c r="S206" s="283"/>
      <c r="T206" s="283"/>
      <c r="U206" s="283"/>
      <c r="V206" s="283"/>
      <c r="W206" s="283"/>
      <c r="X206" s="283"/>
      <c r="Y206" s="283">
        <v>4</v>
      </c>
      <c r="Z206" s="283">
        <v>5</v>
      </c>
      <c r="AA206" s="283"/>
      <c r="AB206" s="283"/>
      <c r="AC206" s="283"/>
      <c r="AD206" s="283" t="s">
        <v>4481</v>
      </c>
    </row>
    <row r="207" spans="1:30">
      <c r="A207" s="283">
        <v>10020621</v>
      </c>
      <c r="B207" s="285" t="s">
        <v>4145</v>
      </c>
      <c r="C207" s="283">
        <v>2</v>
      </c>
      <c r="D207" s="283" t="s">
        <v>3652</v>
      </c>
      <c r="E207" s="283" t="s">
        <v>4375</v>
      </c>
      <c r="F207" s="283"/>
      <c r="G207" s="283">
        <v>5</v>
      </c>
      <c r="H207" s="283"/>
      <c r="I207" s="283"/>
      <c r="J207" s="283"/>
      <c r="K207" s="283"/>
      <c r="L207" s="283">
        <v>1</v>
      </c>
      <c r="M207" s="283" t="s">
        <v>3941</v>
      </c>
      <c r="N207" s="283"/>
      <c r="O207" s="283"/>
      <c r="P207" s="283"/>
      <c r="Q207" s="283"/>
      <c r="R207" s="283">
        <v>1</v>
      </c>
      <c r="S207" s="283"/>
      <c r="T207" s="283"/>
      <c r="U207" s="283"/>
      <c r="V207" s="283"/>
      <c r="W207" s="283"/>
      <c r="X207" s="283"/>
      <c r="Y207" s="283">
        <v>5</v>
      </c>
      <c r="Z207" s="283">
        <v>7</v>
      </c>
      <c r="AA207" s="283"/>
      <c r="AB207" s="283"/>
      <c r="AC207" s="283"/>
      <c r="AD207" s="283"/>
    </row>
    <row r="208" spans="1:30">
      <c r="A208" s="283">
        <v>10020721</v>
      </c>
      <c r="B208" s="287" t="s">
        <v>4482</v>
      </c>
      <c r="C208" s="283">
        <v>4</v>
      </c>
      <c r="D208" s="283" t="s">
        <v>3697</v>
      </c>
      <c r="E208" s="283" t="s">
        <v>3703</v>
      </c>
      <c r="F208" s="283"/>
      <c r="G208" s="283"/>
      <c r="H208" s="283"/>
      <c r="I208" s="283"/>
      <c r="J208" s="283">
        <v>4</v>
      </c>
      <c r="K208" s="283"/>
      <c r="L208" s="283"/>
      <c r="M208" s="283" t="s">
        <v>613</v>
      </c>
      <c r="N208" s="283"/>
      <c r="O208" s="283"/>
      <c r="P208" s="283">
        <v>2</v>
      </c>
      <c r="Q208" s="283">
        <v>6</v>
      </c>
      <c r="R208" s="283">
        <v>1</v>
      </c>
      <c r="S208" s="283"/>
      <c r="T208" s="283"/>
      <c r="U208" s="283"/>
      <c r="V208" s="283"/>
      <c r="W208" s="283">
        <v>5</v>
      </c>
      <c r="X208" s="283">
        <v>3</v>
      </c>
      <c r="Y208" s="283">
        <v>2</v>
      </c>
      <c r="Z208" s="283">
        <v>2</v>
      </c>
      <c r="AA208" s="283">
        <v>6</v>
      </c>
      <c r="AB208" s="283"/>
      <c r="AC208" s="283"/>
      <c r="AD208" s="283" t="s">
        <v>4400</v>
      </c>
    </row>
    <row r="209" spans="1:30">
      <c r="A209" s="283">
        <v>10020821</v>
      </c>
      <c r="B209" s="289" t="s">
        <v>4055</v>
      </c>
      <c r="C209" s="283">
        <v>5</v>
      </c>
      <c r="D209" s="283" t="s">
        <v>3652</v>
      </c>
      <c r="E209" s="283" t="s">
        <v>4367</v>
      </c>
      <c r="F209" s="283"/>
      <c r="G209" s="283">
        <v>10</v>
      </c>
      <c r="H209" s="283"/>
      <c r="I209" s="283"/>
      <c r="J209" s="283"/>
      <c r="K209" s="283"/>
      <c r="L209" s="283">
        <v>-3</v>
      </c>
      <c r="M209" s="283" t="s">
        <v>3941</v>
      </c>
      <c r="N209" s="283">
        <v>-3</v>
      </c>
      <c r="O209" s="283">
        <v>-3</v>
      </c>
      <c r="P209" s="283"/>
      <c r="Q209" s="283"/>
      <c r="R209" s="283">
        <v>1</v>
      </c>
      <c r="S209" s="283"/>
      <c r="T209" s="283"/>
      <c r="U209" s="283"/>
      <c r="V209" s="283"/>
      <c r="W209" s="283"/>
      <c r="X209" s="283"/>
      <c r="Y209" s="283">
        <v>8</v>
      </c>
      <c r="Z209" s="283">
        <v>12</v>
      </c>
      <c r="AA209" s="283"/>
      <c r="AB209" s="283"/>
      <c r="AC209" s="283"/>
      <c r="AD209" s="283"/>
    </row>
    <row r="210" spans="1:30">
      <c r="A210" s="283">
        <v>10020921</v>
      </c>
      <c r="B210" s="287" t="s">
        <v>4110</v>
      </c>
      <c r="C210" s="283">
        <v>4</v>
      </c>
      <c r="D210" s="283" t="s">
        <v>3700</v>
      </c>
      <c r="E210" s="283" t="s">
        <v>3701</v>
      </c>
      <c r="F210" s="283"/>
      <c r="G210" s="283"/>
      <c r="H210" s="283"/>
      <c r="I210" s="283"/>
      <c r="J210" s="283">
        <v>3</v>
      </c>
      <c r="K210" s="283">
        <v>8</v>
      </c>
      <c r="L210" s="283"/>
      <c r="M210" s="283" t="s">
        <v>613</v>
      </c>
      <c r="N210" s="283">
        <v>2</v>
      </c>
      <c r="O210" s="283"/>
      <c r="P210" s="283"/>
      <c r="Q210" s="283"/>
      <c r="R210" s="283">
        <v>1</v>
      </c>
      <c r="S210" s="283"/>
      <c r="T210" s="283"/>
      <c r="U210" s="283"/>
      <c r="V210" s="283"/>
      <c r="W210" s="283">
        <v>5</v>
      </c>
      <c r="X210" s="283">
        <v>1</v>
      </c>
      <c r="Y210" s="283">
        <v>1</v>
      </c>
      <c r="Z210" s="283"/>
      <c r="AA210" s="283">
        <v>2</v>
      </c>
      <c r="AB210" s="283"/>
      <c r="AC210" s="283"/>
      <c r="AD210" s="283" t="s">
        <v>4400</v>
      </c>
    </row>
    <row r="211" spans="1:30">
      <c r="A211" s="283">
        <v>10021021</v>
      </c>
      <c r="B211" s="287" t="s">
        <v>4109</v>
      </c>
      <c r="C211" s="283">
        <v>4</v>
      </c>
      <c r="D211" s="283" t="s">
        <v>3652</v>
      </c>
      <c r="E211" s="283" t="s">
        <v>4375</v>
      </c>
      <c r="F211" s="283"/>
      <c r="G211" s="283">
        <v>6</v>
      </c>
      <c r="H211" s="283"/>
      <c r="I211" s="283"/>
      <c r="J211" s="283"/>
      <c r="K211" s="283"/>
      <c r="L211" s="283">
        <v>1</v>
      </c>
      <c r="M211" s="283" t="s">
        <v>3941</v>
      </c>
      <c r="N211" s="283"/>
      <c r="O211" s="283"/>
      <c r="P211" s="283"/>
      <c r="Q211" s="283">
        <v>3</v>
      </c>
      <c r="R211" s="283">
        <v>1.1000000000000001</v>
      </c>
      <c r="S211" s="283"/>
      <c r="T211" s="283"/>
      <c r="U211" s="283"/>
      <c r="V211" s="283"/>
      <c r="W211" s="283"/>
      <c r="X211" s="283">
        <v>1</v>
      </c>
      <c r="Y211" s="283">
        <v>1</v>
      </c>
      <c r="Z211" s="283"/>
      <c r="AA211" s="283">
        <v>2</v>
      </c>
      <c r="AB211" s="283"/>
      <c r="AC211" s="283"/>
      <c r="AD211" s="283" t="s">
        <v>4461</v>
      </c>
    </row>
    <row r="212" spans="1:30">
      <c r="A212" s="283">
        <v>10021121</v>
      </c>
      <c r="B212" s="289" t="s">
        <v>796</v>
      </c>
      <c r="C212" s="283">
        <v>5</v>
      </c>
      <c r="D212" s="283" t="s">
        <v>3699</v>
      </c>
      <c r="E212" s="283" t="s">
        <v>3704</v>
      </c>
      <c r="F212" s="283"/>
      <c r="G212" s="283"/>
      <c r="H212" s="283"/>
      <c r="I212" s="283"/>
      <c r="J212" s="283"/>
      <c r="K212" s="283"/>
      <c r="L212" s="283"/>
      <c r="M212" s="283" t="s">
        <v>613</v>
      </c>
      <c r="N212" s="283"/>
      <c r="O212" s="283"/>
      <c r="P212" s="283">
        <v>13</v>
      </c>
      <c r="Q212" s="283">
        <v>2</v>
      </c>
      <c r="R212" s="283">
        <v>1</v>
      </c>
      <c r="S212" s="283"/>
      <c r="T212" s="283"/>
      <c r="U212" s="283"/>
      <c r="V212" s="283"/>
      <c r="W212" s="283">
        <v>6</v>
      </c>
      <c r="X212" s="283">
        <v>1</v>
      </c>
      <c r="Y212" s="283">
        <v>1</v>
      </c>
      <c r="Z212" s="283"/>
      <c r="AA212" s="283">
        <v>2</v>
      </c>
      <c r="AB212" s="283"/>
      <c r="AC212" s="283"/>
      <c r="AD212" s="283" t="s">
        <v>4401</v>
      </c>
    </row>
    <row r="213" spans="1:30">
      <c r="A213" s="283">
        <v>10021221</v>
      </c>
      <c r="B213" s="289" t="s">
        <v>4483</v>
      </c>
      <c r="C213" s="283">
        <v>5</v>
      </c>
      <c r="D213" s="283" t="s">
        <v>3698</v>
      </c>
      <c r="E213" s="283" t="s">
        <v>3702</v>
      </c>
      <c r="F213" s="283"/>
      <c r="G213" s="283"/>
      <c r="H213" s="283"/>
      <c r="I213" s="283">
        <v>10</v>
      </c>
      <c r="J213" s="283">
        <v>5</v>
      </c>
      <c r="K213" s="283"/>
      <c r="L213" s="283"/>
      <c r="M213" s="283" t="s">
        <v>613</v>
      </c>
      <c r="N213" s="283"/>
      <c r="O213" s="283"/>
      <c r="P213" s="283"/>
      <c r="Q213" s="283">
        <v>1</v>
      </c>
      <c r="R213" s="283">
        <v>1</v>
      </c>
      <c r="S213" s="283"/>
      <c r="T213" s="283"/>
      <c r="U213" s="283"/>
      <c r="V213" s="283"/>
      <c r="W213" s="283">
        <v>5</v>
      </c>
      <c r="X213" s="283">
        <v>1</v>
      </c>
      <c r="Y213" s="283">
        <v>1</v>
      </c>
      <c r="Z213" s="283"/>
      <c r="AA213" s="283">
        <v>2</v>
      </c>
      <c r="AB213" s="283"/>
      <c r="AC213" s="283"/>
      <c r="AD213" s="283" t="s">
        <v>4400</v>
      </c>
    </row>
    <row r="214" spans="1:30">
      <c r="A214" s="283">
        <v>10021321</v>
      </c>
      <c r="B214" s="289" t="s">
        <v>4484</v>
      </c>
      <c r="C214" s="283">
        <v>5</v>
      </c>
      <c r="D214" s="283" t="s">
        <v>3861</v>
      </c>
      <c r="E214" s="283" t="s">
        <v>4454</v>
      </c>
      <c r="F214" s="283"/>
      <c r="G214" s="283"/>
      <c r="H214" s="283"/>
      <c r="I214" s="283">
        <v>15</v>
      </c>
      <c r="J214" s="283"/>
      <c r="K214" s="283"/>
      <c r="L214" s="283">
        <v>3</v>
      </c>
      <c r="M214" s="283" t="s">
        <v>613</v>
      </c>
      <c r="N214" s="283"/>
      <c r="O214" s="283"/>
      <c r="P214" s="283"/>
      <c r="Q214" s="283"/>
      <c r="R214" s="283">
        <v>1</v>
      </c>
      <c r="S214" s="283"/>
      <c r="T214" s="283"/>
      <c r="U214" s="283"/>
      <c r="V214" s="283"/>
      <c r="W214" s="283"/>
      <c r="X214" s="283">
        <v>1</v>
      </c>
      <c r="Y214" s="283">
        <v>1</v>
      </c>
      <c r="Z214" s="283"/>
      <c r="AA214" s="283">
        <v>2</v>
      </c>
      <c r="AB214" s="283"/>
      <c r="AC214" s="283"/>
      <c r="AD214" s="283"/>
    </row>
    <row r="215" spans="1:30">
      <c r="A215" s="283">
        <v>10021421</v>
      </c>
      <c r="B215" s="289" t="s">
        <v>567</v>
      </c>
      <c r="C215" s="283">
        <v>5</v>
      </c>
      <c r="D215" s="283" t="s">
        <v>3699</v>
      </c>
      <c r="E215" s="283" t="s">
        <v>3704</v>
      </c>
      <c r="F215" s="283"/>
      <c r="G215" s="283"/>
      <c r="H215" s="283"/>
      <c r="I215" s="283"/>
      <c r="J215" s="283">
        <v>1</v>
      </c>
      <c r="K215" s="283"/>
      <c r="L215" s="283"/>
      <c r="M215" s="283" t="s">
        <v>613</v>
      </c>
      <c r="N215" s="283"/>
      <c r="O215" s="283"/>
      <c r="P215" s="283">
        <v>12</v>
      </c>
      <c r="Q215" s="283">
        <v>3</v>
      </c>
      <c r="R215" s="283">
        <v>1</v>
      </c>
      <c r="S215" s="283"/>
      <c r="T215" s="283"/>
      <c r="U215" s="283"/>
      <c r="V215" s="283"/>
      <c r="W215" s="283">
        <v>7</v>
      </c>
      <c r="X215" s="283">
        <v>3</v>
      </c>
      <c r="Y215" s="283">
        <v>6</v>
      </c>
      <c r="Z215" s="283"/>
      <c r="AA215" s="283">
        <v>13</v>
      </c>
      <c r="AB215" s="283"/>
      <c r="AC215" s="283"/>
      <c r="AD215" s="283" t="s">
        <v>4485</v>
      </c>
    </row>
    <row r="216" spans="1:30">
      <c r="A216" s="283">
        <v>10021521</v>
      </c>
      <c r="B216" s="288" t="s">
        <v>4486</v>
      </c>
      <c r="C216" s="283">
        <v>6</v>
      </c>
      <c r="D216" s="283" t="s">
        <v>4365</v>
      </c>
      <c r="E216" s="283" t="s">
        <v>4366</v>
      </c>
      <c r="F216" s="283">
        <v>1</v>
      </c>
      <c r="G216" s="283"/>
      <c r="H216" s="283"/>
      <c r="I216" s="283"/>
      <c r="J216" s="283"/>
      <c r="K216" s="283"/>
      <c r="L216" s="283"/>
      <c r="M216" s="283" t="s">
        <v>613</v>
      </c>
      <c r="N216" s="283"/>
      <c r="O216" s="283">
        <v>-3</v>
      </c>
      <c r="P216" s="283"/>
      <c r="Q216" s="283"/>
      <c r="R216" s="283">
        <v>1</v>
      </c>
      <c r="S216" s="283"/>
      <c r="T216" s="283"/>
      <c r="U216" s="283"/>
      <c r="V216" s="283"/>
      <c r="W216" s="283"/>
      <c r="X216" s="283">
        <v>1</v>
      </c>
      <c r="Y216" s="283">
        <v>1</v>
      </c>
      <c r="Z216" s="283">
        <v>1</v>
      </c>
      <c r="AA216" s="283">
        <v>1</v>
      </c>
      <c r="AB216" s="283"/>
      <c r="AC216" s="283">
        <v>6</v>
      </c>
      <c r="AD216" s="283" t="s">
        <v>1990</v>
      </c>
    </row>
    <row r="217" spans="1:30">
      <c r="A217" s="283">
        <v>10021621</v>
      </c>
      <c r="B217" s="288" t="s">
        <v>4487</v>
      </c>
      <c r="C217" s="283">
        <v>6</v>
      </c>
      <c r="D217" s="283" t="s">
        <v>4365</v>
      </c>
      <c r="E217" s="283" t="s">
        <v>4366</v>
      </c>
      <c r="F217" s="283">
        <v>-1</v>
      </c>
      <c r="G217" s="283"/>
      <c r="H217" s="283"/>
      <c r="I217" s="283"/>
      <c r="J217" s="283"/>
      <c r="K217" s="283"/>
      <c r="L217" s="283"/>
      <c r="M217" s="283" t="s">
        <v>613</v>
      </c>
      <c r="N217" s="283"/>
      <c r="O217" s="283">
        <v>3</v>
      </c>
      <c r="P217" s="283"/>
      <c r="Q217" s="283"/>
      <c r="R217" s="283">
        <v>1</v>
      </c>
      <c r="S217" s="283"/>
      <c r="T217" s="283"/>
      <c r="U217" s="283"/>
      <c r="V217" s="283"/>
      <c r="W217" s="283"/>
      <c r="X217" s="283">
        <v>1</v>
      </c>
      <c r="Y217" s="283">
        <v>1</v>
      </c>
      <c r="Z217" s="283">
        <v>1</v>
      </c>
      <c r="AA217" s="283">
        <v>1</v>
      </c>
      <c r="AB217" s="283"/>
      <c r="AC217" s="283">
        <v>6</v>
      </c>
      <c r="AD217" s="283" t="s">
        <v>1989</v>
      </c>
    </row>
    <row r="218" spans="1:30">
      <c r="A218" s="283">
        <v>10021721</v>
      </c>
      <c r="B218" s="289" t="s">
        <v>4488</v>
      </c>
      <c r="C218" s="283">
        <v>5</v>
      </c>
      <c r="D218" s="283" t="s">
        <v>3697</v>
      </c>
      <c r="E218" s="283" t="s">
        <v>3703</v>
      </c>
      <c r="F218" s="283"/>
      <c r="G218" s="283">
        <v>2</v>
      </c>
      <c r="H218" s="283"/>
      <c r="I218" s="283"/>
      <c r="J218" s="283"/>
      <c r="K218" s="283"/>
      <c r="L218" s="283">
        <v>5</v>
      </c>
      <c r="M218" s="283" t="s">
        <v>613</v>
      </c>
      <c r="N218" s="283"/>
      <c r="O218" s="283"/>
      <c r="P218" s="283"/>
      <c r="Q218" s="283">
        <v>13</v>
      </c>
      <c r="R218" s="283">
        <v>1</v>
      </c>
      <c r="S218" s="283"/>
      <c r="T218" s="283"/>
      <c r="U218" s="283"/>
      <c r="V218" s="283"/>
      <c r="W218" s="283">
        <v>5</v>
      </c>
      <c r="X218" s="283">
        <v>1</v>
      </c>
      <c r="Y218" s="283">
        <v>1</v>
      </c>
      <c r="Z218" s="283"/>
      <c r="AA218" s="283">
        <v>2</v>
      </c>
      <c r="AB218" s="283"/>
      <c r="AC218" s="283"/>
      <c r="AD218" s="283" t="s">
        <v>4400</v>
      </c>
    </row>
    <row r="219" spans="1:30">
      <c r="A219" s="283">
        <v>10021821</v>
      </c>
      <c r="B219" s="289" t="s">
        <v>4489</v>
      </c>
      <c r="C219" s="283">
        <v>5</v>
      </c>
      <c r="D219" s="283" t="s">
        <v>3697</v>
      </c>
      <c r="E219" s="283" t="s">
        <v>3703</v>
      </c>
      <c r="F219" s="283"/>
      <c r="G219" s="283"/>
      <c r="H219" s="283"/>
      <c r="I219" s="283"/>
      <c r="J219" s="283"/>
      <c r="K219" s="283"/>
      <c r="L219" s="283">
        <v>3</v>
      </c>
      <c r="M219" s="283" t="s">
        <v>613</v>
      </c>
      <c r="N219" s="283">
        <v>3</v>
      </c>
      <c r="O219" s="283"/>
      <c r="P219" s="283"/>
      <c r="Q219" s="283">
        <v>12</v>
      </c>
      <c r="R219" s="283">
        <v>1</v>
      </c>
      <c r="S219" s="283"/>
      <c r="T219" s="283"/>
      <c r="U219" s="283"/>
      <c r="V219" s="283"/>
      <c r="W219" s="283">
        <v>5</v>
      </c>
      <c r="X219" s="283">
        <v>1</v>
      </c>
      <c r="Y219" s="283">
        <v>1</v>
      </c>
      <c r="Z219" s="283"/>
      <c r="AA219" s="283">
        <v>2</v>
      </c>
      <c r="AB219" s="283"/>
      <c r="AC219" s="283"/>
      <c r="AD219" s="283" t="s">
        <v>4400</v>
      </c>
    </row>
    <row r="220" spans="1:30">
      <c r="A220" s="283">
        <v>10021921</v>
      </c>
      <c r="B220" s="289" t="s">
        <v>4490</v>
      </c>
      <c r="C220" s="283">
        <v>5</v>
      </c>
      <c r="D220" s="283" t="s">
        <v>3699</v>
      </c>
      <c r="E220" s="283" t="s">
        <v>3704</v>
      </c>
      <c r="F220" s="283"/>
      <c r="G220" s="283"/>
      <c r="H220" s="283"/>
      <c r="I220" s="283"/>
      <c r="J220" s="283">
        <v>3</v>
      </c>
      <c r="K220" s="283"/>
      <c r="L220" s="283">
        <v>2</v>
      </c>
      <c r="M220" s="283" t="s">
        <v>613</v>
      </c>
      <c r="N220" s="283">
        <v>3</v>
      </c>
      <c r="O220" s="283">
        <v>1</v>
      </c>
      <c r="P220" s="283">
        <v>10</v>
      </c>
      <c r="Q220" s="283"/>
      <c r="R220" s="283">
        <v>1</v>
      </c>
      <c r="S220" s="283"/>
      <c r="T220" s="283"/>
      <c r="U220" s="283"/>
      <c r="V220" s="283"/>
      <c r="W220" s="283">
        <v>5</v>
      </c>
      <c r="X220" s="283">
        <v>1</v>
      </c>
      <c r="Y220" s="283">
        <v>1</v>
      </c>
      <c r="Z220" s="283"/>
      <c r="AA220" s="283">
        <v>2</v>
      </c>
      <c r="AB220" s="283"/>
      <c r="AC220" s="283"/>
      <c r="AD220" s="283" t="s">
        <v>4400</v>
      </c>
    </row>
    <row r="221" spans="1:30">
      <c r="A221" s="283">
        <v>10022021</v>
      </c>
      <c r="B221" s="289" t="s">
        <v>4491</v>
      </c>
      <c r="C221" s="283">
        <v>5</v>
      </c>
      <c r="D221" s="283" t="s">
        <v>3697</v>
      </c>
      <c r="E221" s="283" t="s">
        <v>3703</v>
      </c>
      <c r="F221" s="283"/>
      <c r="G221" s="283"/>
      <c r="H221" s="283"/>
      <c r="I221" s="283"/>
      <c r="J221" s="283"/>
      <c r="K221" s="283"/>
      <c r="L221" s="283">
        <v>3</v>
      </c>
      <c r="M221" s="283" t="s">
        <v>613</v>
      </c>
      <c r="N221" s="283"/>
      <c r="O221" s="283">
        <v>3</v>
      </c>
      <c r="P221" s="283"/>
      <c r="Q221" s="283">
        <v>12</v>
      </c>
      <c r="R221" s="283">
        <v>1</v>
      </c>
      <c r="S221" s="283"/>
      <c r="T221" s="283"/>
      <c r="U221" s="283"/>
      <c r="V221" s="283"/>
      <c r="W221" s="283">
        <v>5</v>
      </c>
      <c r="X221" s="283">
        <v>1</v>
      </c>
      <c r="Y221" s="283">
        <v>1</v>
      </c>
      <c r="Z221" s="283"/>
      <c r="AA221" s="283">
        <v>2</v>
      </c>
      <c r="AB221" s="283"/>
      <c r="AC221" s="283"/>
      <c r="AD221" s="283" t="s">
        <v>4400</v>
      </c>
    </row>
    <row r="222" spans="1:30">
      <c r="A222" s="283">
        <v>10022121</v>
      </c>
      <c r="B222" s="289" t="s">
        <v>4492</v>
      </c>
      <c r="C222" s="283">
        <v>5</v>
      </c>
      <c r="D222" s="283" t="s">
        <v>3697</v>
      </c>
      <c r="E222" s="283" t="s">
        <v>3703</v>
      </c>
      <c r="F222" s="283"/>
      <c r="G222" s="283"/>
      <c r="H222" s="283"/>
      <c r="I222" s="283"/>
      <c r="J222" s="283"/>
      <c r="K222" s="283"/>
      <c r="L222" s="283"/>
      <c r="M222" s="283" t="s">
        <v>613</v>
      </c>
      <c r="N222" s="283">
        <v>2</v>
      </c>
      <c r="O222" s="283">
        <v>3</v>
      </c>
      <c r="P222" s="283"/>
      <c r="Q222" s="283">
        <v>13</v>
      </c>
      <c r="R222" s="283">
        <v>1</v>
      </c>
      <c r="S222" s="283"/>
      <c r="T222" s="283"/>
      <c r="U222" s="283"/>
      <c r="V222" s="283"/>
      <c r="W222" s="283">
        <v>5</v>
      </c>
      <c r="X222" s="283">
        <v>1</v>
      </c>
      <c r="Y222" s="283">
        <v>1</v>
      </c>
      <c r="Z222" s="283"/>
      <c r="AA222" s="283">
        <v>2</v>
      </c>
      <c r="AB222" s="283"/>
      <c r="AC222" s="283"/>
      <c r="AD222" s="283" t="s">
        <v>4400</v>
      </c>
    </row>
    <row r="223" spans="1:30">
      <c r="A223" s="283">
        <v>10022221</v>
      </c>
      <c r="B223" s="288" t="s">
        <v>4493</v>
      </c>
      <c r="C223" s="283">
        <v>6</v>
      </c>
      <c r="D223" s="283" t="s">
        <v>3652</v>
      </c>
      <c r="E223" s="283" t="s">
        <v>4380</v>
      </c>
      <c r="F223" s="283"/>
      <c r="G223" s="283">
        <v>32</v>
      </c>
      <c r="H223" s="283"/>
      <c r="I223" s="283"/>
      <c r="J223" s="283"/>
      <c r="K223" s="283"/>
      <c r="L223" s="283"/>
      <c r="M223" s="283" t="s">
        <v>4282</v>
      </c>
      <c r="N223" s="283">
        <v>-3</v>
      </c>
      <c r="O223" s="283"/>
      <c r="P223" s="283"/>
      <c r="Q223" s="283"/>
      <c r="R223" s="283">
        <v>1</v>
      </c>
      <c r="S223" s="283"/>
      <c r="T223" s="283"/>
      <c r="U223" s="283"/>
      <c r="V223" s="283"/>
      <c r="W223" s="283"/>
      <c r="X223" s="283"/>
      <c r="Y223" s="283">
        <v>15</v>
      </c>
      <c r="Z223" s="283">
        <v>25</v>
      </c>
      <c r="AA223" s="283"/>
      <c r="AB223" s="283"/>
      <c r="AC223" s="283"/>
      <c r="AD223" s="283"/>
    </row>
    <row r="224" spans="1:30">
      <c r="A224" s="283">
        <v>10022321</v>
      </c>
      <c r="B224" s="289" t="s">
        <v>4494</v>
      </c>
      <c r="C224" s="283">
        <v>5</v>
      </c>
      <c r="D224" s="283" t="s">
        <v>4385</v>
      </c>
      <c r="E224" s="283" t="s">
        <v>4386</v>
      </c>
      <c r="F224" s="283"/>
      <c r="G224" s="283">
        <v>2</v>
      </c>
      <c r="H224" s="283"/>
      <c r="I224" s="283"/>
      <c r="J224" s="283"/>
      <c r="K224" s="283"/>
      <c r="L224" s="283">
        <v>3</v>
      </c>
      <c r="M224" s="283" t="s">
        <v>3930</v>
      </c>
      <c r="N224" s="283"/>
      <c r="O224" s="283"/>
      <c r="P224" s="283"/>
      <c r="Q224" s="283">
        <v>9</v>
      </c>
      <c r="R224" s="283">
        <v>2.9</v>
      </c>
      <c r="S224" s="283">
        <v>0.45</v>
      </c>
      <c r="T224" s="283"/>
      <c r="U224" s="283"/>
      <c r="V224" s="283"/>
      <c r="W224" s="283"/>
      <c r="X224" s="283"/>
      <c r="Y224" s="283">
        <v>3</v>
      </c>
      <c r="Z224" s="283">
        <v>3</v>
      </c>
      <c r="AA224" s="283"/>
      <c r="AB224" s="283"/>
      <c r="AC224" s="283"/>
      <c r="AD224" s="283" t="s">
        <v>4495</v>
      </c>
    </row>
    <row r="225" spans="1:30">
      <c r="A225" s="283">
        <v>10022421</v>
      </c>
      <c r="B225" s="288" t="s">
        <v>2030</v>
      </c>
      <c r="C225" s="283">
        <v>6</v>
      </c>
      <c r="D225" s="283" t="s">
        <v>3652</v>
      </c>
      <c r="E225" s="283" t="s">
        <v>4380</v>
      </c>
      <c r="F225" s="283"/>
      <c r="G225" s="283">
        <v>28</v>
      </c>
      <c r="H225" s="283"/>
      <c r="I225" s="283"/>
      <c r="J225" s="283"/>
      <c r="K225" s="283"/>
      <c r="L225" s="283">
        <v>1</v>
      </c>
      <c r="M225" s="283" t="s">
        <v>4282</v>
      </c>
      <c r="N225" s="283"/>
      <c r="O225" s="283"/>
      <c r="P225" s="283"/>
      <c r="Q225" s="283"/>
      <c r="R225" s="283">
        <v>1</v>
      </c>
      <c r="S225" s="283"/>
      <c r="T225" s="283"/>
      <c r="U225" s="283"/>
      <c r="V225" s="283"/>
      <c r="W225" s="283"/>
      <c r="X225" s="283"/>
      <c r="Y225" s="283">
        <v>15</v>
      </c>
      <c r="Z225" s="283">
        <v>25</v>
      </c>
      <c r="AA225" s="283"/>
      <c r="AB225" s="283"/>
      <c r="AC225" s="283"/>
      <c r="AD225" s="283"/>
    </row>
    <row r="226" spans="1:30">
      <c r="A226" s="283">
        <v>10022521</v>
      </c>
      <c r="B226" s="288" t="s">
        <v>4496</v>
      </c>
      <c r="C226" s="283">
        <v>6</v>
      </c>
      <c r="D226" s="283" t="s">
        <v>3861</v>
      </c>
      <c r="E226" s="283" t="s">
        <v>4410</v>
      </c>
      <c r="F226" s="283"/>
      <c r="G226" s="283"/>
      <c r="H226" s="283"/>
      <c r="I226" s="283">
        <v>15</v>
      </c>
      <c r="J226" s="283"/>
      <c r="K226" s="283"/>
      <c r="L226" s="283"/>
      <c r="M226" s="283" t="s">
        <v>613</v>
      </c>
      <c r="N226" s="283"/>
      <c r="O226" s="283"/>
      <c r="P226" s="283"/>
      <c r="Q226" s="283"/>
      <c r="R226" s="283">
        <v>1</v>
      </c>
      <c r="S226" s="283"/>
      <c r="T226" s="283"/>
      <c r="U226" s="283"/>
      <c r="V226" s="283"/>
      <c r="W226" s="283"/>
      <c r="X226" s="283">
        <v>4</v>
      </c>
      <c r="Y226" s="283">
        <v>5</v>
      </c>
      <c r="Z226" s="283">
        <v>4</v>
      </c>
      <c r="AA226" s="283"/>
      <c r="AB226" s="283"/>
      <c r="AC226" s="283"/>
      <c r="AD226" s="283"/>
    </row>
    <row r="227" spans="1:30">
      <c r="A227" s="283">
        <v>10022621</v>
      </c>
      <c r="B227" s="289" t="s">
        <v>793</v>
      </c>
      <c r="C227" s="283">
        <v>5</v>
      </c>
      <c r="D227" s="283" t="s">
        <v>3652</v>
      </c>
      <c r="E227" s="283" t="s">
        <v>4380</v>
      </c>
      <c r="F227" s="283"/>
      <c r="G227" s="283">
        <v>27</v>
      </c>
      <c r="H227" s="283"/>
      <c r="I227" s="283"/>
      <c r="J227" s="283"/>
      <c r="K227" s="283"/>
      <c r="L227" s="283"/>
      <c r="M227" s="283" t="s">
        <v>4282</v>
      </c>
      <c r="N227" s="283"/>
      <c r="O227" s="283"/>
      <c r="P227" s="283"/>
      <c r="Q227" s="283">
        <v>5</v>
      </c>
      <c r="R227" s="283">
        <v>1</v>
      </c>
      <c r="S227" s="283">
        <v>0.25</v>
      </c>
      <c r="T227" s="283"/>
      <c r="U227" s="283"/>
      <c r="V227" s="283"/>
      <c r="W227" s="283"/>
      <c r="X227" s="283"/>
      <c r="Y227" s="283">
        <v>15</v>
      </c>
      <c r="Z227" s="283">
        <v>25</v>
      </c>
      <c r="AA227" s="283"/>
      <c r="AB227" s="283"/>
      <c r="AC227" s="283"/>
      <c r="AD227" s="283" t="s">
        <v>792</v>
      </c>
    </row>
    <row r="228" spans="1:30">
      <c r="A228" s="283">
        <v>10022721</v>
      </c>
      <c r="B228" s="287" t="s">
        <v>4497</v>
      </c>
      <c r="C228" s="283">
        <v>4</v>
      </c>
      <c r="D228" s="283" t="s">
        <v>3861</v>
      </c>
      <c r="E228" s="283" t="s">
        <v>4410</v>
      </c>
      <c r="F228" s="283"/>
      <c r="G228" s="283"/>
      <c r="H228" s="283"/>
      <c r="I228" s="283">
        <v>8</v>
      </c>
      <c r="J228" s="283"/>
      <c r="K228" s="283"/>
      <c r="L228" s="283"/>
      <c r="M228" s="283" t="s">
        <v>613</v>
      </c>
      <c r="N228" s="283"/>
      <c r="O228" s="283"/>
      <c r="P228" s="283"/>
      <c r="Q228" s="283"/>
      <c r="R228" s="283">
        <v>1</v>
      </c>
      <c r="S228" s="283"/>
      <c r="T228" s="283"/>
      <c r="U228" s="283"/>
      <c r="V228" s="283"/>
      <c r="W228" s="283"/>
      <c r="X228" s="283">
        <v>4</v>
      </c>
      <c r="Y228" s="283">
        <v>5</v>
      </c>
      <c r="Z228" s="283">
        <v>4</v>
      </c>
      <c r="AA228" s="283"/>
      <c r="AB228" s="283"/>
      <c r="AC228" s="283"/>
      <c r="AD228" s="283"/>
    </row>
    <row r="229" spans="1:30">
      <c r="A229" s="283">
        <v>10022821</v>
      </c>
      <c r="B229" s="289" t="s">
        <v>4498</v>
      </c>
      <c r="C229" s="283">
        <v>5</v>
      </c>
      <c r="D229" s="283" t="s">
        <v>4365</v>
      </c>
      <c r="E229" s="283" t="s">
        <v>4366</v>
      </c>
      <c r="F229" s="283"/>
      <c r="G229" s="283"/>
      <c r="H229" s="283">
        <v>3</v>
      </c>
      <c r="I229" s="283"/>
      <c r="J229" s="283"/>
      <c r="K229" s="283"/>
      <c r="L229" s="283"/>
      <c r="M229" s="283" t="s">
        <v>613</v>
      </c>
      <c r="N229" s="283">
        <v>-1</v>
      </c>
      <c r="O229" s="283">
        <v>3</v>
      </c>
      <c r="P229" s="283"/>
      <c r="Q229" s="283"/>
      <c r="R229" s="283">
        <v>1</v>
      </c>
      <c r="S229" s="283"/>
      <c r="T229" s="283"/>
      <c r="U229" s="283"/>
      <c r="V229" s="283"/>
      <c r="W229" s="283"/>
      <c r="X229" s="283">
        <v>1</v>
      </c>
      <c r="Y229" s="283">
        <v>1</v>
      </c>
      <c r="Z229" s="283">
        <v>1</v>
      </c>
      <c r="AA229" s="283">
        <v>1</v>
      </c>
      <c r="AB229" s="283"/>
      <c r="AC229" s="283"/>
      <c r="AD229" s="283"/>
    </row>
    <row r="230" spans="1:30">
      <c r="A230" s="283">
        <v>10022921</v>
      </c>
      <c r="B230" s="288" t="s">
        <v>3727</v>
      </c>
      <c r="C230" s="283">
        <v>6</v>
      </c>
      <c r="D230" s="283" t="s">
        <v>3861</v>
      </c>
      <c r="E230" s="283" t="s">
        <v>4454</v>
      </c>
      <c r="F230" s="283"/>
      <c r="G230" s="283"/>
      <c r="H230" s="283"/>
      <c r="I230" s="283">
        <v>12</v>
      </c>
      <c r="J230" s="283"/>
      <c r="K230" s="283"/>
      <c r="L230" s="283">
        <v>6</v>
      </c>
      <c r="M230" s="283" t="s">
        <v>613</v>
      </c>
      <c r="N230" s="283">
        <v>3</v>
      </c>
      <c r="O230" s="283"/>
      <c r="P230" s="283"/>
      <c r="Q230" s="283"/>
      <c r="R230" s="283">
        <v>1</v>
      </c>
      <c r="S230" s="283"/>
      <c r="T230" s="283"/>
      <c r="U230" s="283"/>
      <c r="V230" s="283"/>
      <c r="W230" s="283"/>
      <c r="X230" s="283">
        <v>4</v>
      </c>
      <c r="Y230" s="283">
        <v>5</v>
      </c>
      <c r="Z230" s="283">
        <v>4</v>
      </c>
      <c r="AA230" s="283"/>
      <c r="AB230" s="283"/>
      <c r="AC230" s="283"/>
      <c r="AD230" s="283"/>
    </row>
    <row r="231" spans="1:30">
      <c r="A231" s="283">
        <v>10023021</v>
      </c>
      <c r="B231" s="288" t="s">
        <v>4499</v>
      </c>
      <c r="C231" s="283">
        <v>6</v>
      </c>
      <c r="D231" s="283" t="s">
        <v>3699</v>
      </c>
      <c r="E231" s="283" t="s">
        <v>3704</v>
      </c>
      <c r="F231" s="283"/>
      <c r="G231" s="283"/>
      <c r="H231" s="283"/>
      <c r="I231" s="283"/>
      <c r="J231" s="283">
        <v>5</v>
      </c>
      <c r="K231" s="283"/>
      <c r="L231" s="283"/>
      <c r="M231" s="283" t="s">
        <v>613</v>
      </c>
      <c r="N231" s="283"/>
      <c r="O231" s="283"/>
      <c r="P231" s="283">
        <v>21</v>
      </c>
      <c r="Q231" s="283"/>
      <c r="R231" s="283">
        <v>1</v>
      </c>
      <c r="S231" s="283"/>
      <c r="T231" s="283"/>
      <c r="U231" s="283"/>
      <c r="V231" s="283"/>
      <c r="W231" s="283">
        <v>15</v>
      </c>
      <c r="X231" s="283">
        <v>8</v>
      </c>
      <c r="Y231" s="283">
        <v>10</v>
      </c>
      <c r="Z231" s="283"/>
      <c r="AA231" s="283">
        <v>15</v>
      </c>
      <c r="AB231" s="283"/>
      <c r="AC231" s="283"/>
      <c r="AD231" s="283" t="s">
        <v>4434</v>
      </c>
    </row>
    <row r="232" spans="1:30">
      <c r="A232" s="283">
        <v>10023121</v>
      </c>
      <c r="B232" s="288" t="s">
        <v>1988</v>
      </c>
      <c r="C232" s="283">
        <v>6</v>
      </c>
      <c r="D232" s="283" t="s">
        <v>4365</v>
      </c>
      <c r="E232" s="283" t="s">
        <v>4366</v>
      </c>
      <c r="F232" s="283"/>
      <c r="G232" s="283">
        <v>3</v>
      </c>
      <c r="H232" s="283">
        <v>3</v>
      </c>
      <c r="I232" s="283"/>
      <c r="J232" s="283">
        <v>3</v>
      </c>
      <c r="K232" s="283">
        <v>3</v>
      </c>
      <c r="L232" s="283">
        <v>3</v>
      </c>
      <c r="M232" s="283" t="s">
        <v>613</v>
      </c>
      <c r="N232" s="283">
        <v>3</v>
      </c>
      <c r="O232" s="283">
        <v>3</v>
      </c>
      <c r="P232" s="283">
        <v>3</v>
      </c>
      <c r="Q232" s="283">
        <v>3</v>
      </c>
      <c r="R232" s="283">
        <v>1</v>
      </c>
      <c r="S232" s="283"/>
      <c r="T232" s="283"/>
      <c r="U232" s="283"/>
      <c r="V232" s="283"/>
      <c r="W232" s="283"/>
      <c r="X232" s="283"/>
      <c r="Y232" s="283"/>
      <c r="Z232" s="283"/>
      <c r="AA232" s="283">
        <v>25</v>
      </c>
      <c r="AB232" s="283"/>
      <c r="AC232" s="283"/>
      <c r="AD232" s="283"/>
    </row>
    <row r="233" spans="1:30">
      <c r="A233" s="283">
        <v>10023221</v>
      </c>
      <c r="B233" s="288" t="s">
        <v>4069</v>
      </c>
      <c r="C233" s="283">
        <v>6</v>
      </c>
      <c r="D233" s="283" t="s">
        <v>3652</v>
      </c>
      <c r="E233" s="283" t="s">
        <v>4380</v>
      </c>
      <c r="F233" s="283"/>
      <c r="G233" s="283">
        <v>25</v>
      </c>
      <c r="H233" s="283"/>
      <c r="I233" s="283"/>
      <c r="J233" s="283"/>
      <c r="K233" s="283"/>
      <c r="L233" s="283">
        <v>3</v>
      </c>
      <c r="M233" s="283" t="s">
        <v>4282</v>
      </c>
      <c r="N233" s="283"/>
      <c r="O233" s="283"/>
      <c r="P233" s="283"/>
      <c r="Q233" s="283"/>
      <c r="R233" s="283">
        <v>1</v>
      </c>
      <c r="S233" s="283"/>
      <c r="T233" s="283"/>
      <c r="U233" s="283"/>
      <c r="V233" s="283"/>
      <c r="W233" s="283"/>
      <c r="X233" s="283"/>
      <c r="Y233" s="283">
        <v>19</v>
      </c>
      <c r="Z233" s="283">
        <v>22</v>
      </c>
      <c r="AA233" s="283"/>
      <c r="AB233" s="283"/>
      <c r="AC233" s="283"/>
      <c r="AD233" s="283" t="s">
        <v>2027</v>
      </c>
    </row>
    <row r="234" spans="1:30">
      <c r="A234" s="283">
        <v>10023321</v>
      </c>
      <c r="B234" s="287" t="s">
        <v>4500</v>
      </c>
      <c r="C234" s="283">
        <v>4</v>
      </c>
      <c r="D234" s="283" t="s">
        <v>3699</v>
      </c>
      <c r="E234" s="283" t="s">
        <v>3704</v>
      </c>
      <c r="F234" s="283"/>
      <c r="G234" s="283"/>
      <c r="H234" s="283"/>
      <c r="I234" s="283"/>
      <c r="J234" s="283"/>
      <c r="K234" s="283"/>
      <c r="L234" s="283"/>
      <c r="M234" s="283" t="s">
        <v>613</v>
      </c>
      <c r="N234" s="283"/>
      <c r="O234" s="283"/>
      <c r="P234" s="283">
        <v>7</v>
      </c>
      <c r="Q234" s="283"/>
      <c r="R234" s="283">
        <v>1</v>
      </c>
      <c r="S234" s="283"/>
      <c r="T234" s="283"/>
      <c r="U234" s="283"/>
      <c r="V234" s="283"/>
      <c r="W234" s="283">
        <v>4</v>
      </c>
      <c r="X234" s="283">
        <v>1</v>
      </c>
      <c r="Y234" s="283">
        <v>1</v>
      </c>
      <c r="Z234" s="283"/>
      <c r="AA234" s="283">
        <v>2</v>
      </c>
      <c r="AB234" s="283" t="s">
        <v>4440</v>
      </c>
      <c r="AC234" s="283">
        <v>3</v>
      </c>
      <c r="AD234" s="283" t="s">
        <v>4501</v>
      </c>
    </row>
    <row r="235" spans="1:30">
      <c r="A235" s="283">
        <v>10023421</v>
      </c>
      <c r="B235" s="287" t="s">
        <v>4502</v>
      </c>
      <c r="C235" s="283">
        <v>4</v>
      </c>
      <c r="D235" s="283" t="s">
        <v>3652</v>
      </c>
      <c r="E235" s="283" t="s">
        <v>4367</v>
      </c>
      <c r="F235" s="283"/>
      <c r="G235" s="283">
        <v>3</v>
      </c>
      <c r="H235" s="283"/>
      <c r="I235" s="283"/>
      <c r="J235" s="283"/>
      <c r="K235" s="283"/>
      <c r="L235" s="283"/>
      <c r="M235" s="283" t="s">
        <v>3941</v>
      </c>
      <c r="N235" s="283"/>
      <c r="O235" s="283"/>
      <c r="P235" s="283"/>
      <c r="Q235" s="283">
        <v>6</v>
      </c>
      <c r="R235" s="283">
        <v>1.6</v>
      </c>
      <c r="S235" s="283">
        <v>0.35</v>
      </c>
      <c r="T235" s="283"/>
      <c r="U235" s="283"/>
      <c r="V235" s="283"/>
      <c r="W235" s="283"/>
      <c r="X235" s="283"/>
      <c r="Y235" s="283">
        <v>5</v>
      </c>
      <c r="Z235" s="283">
        <v>6</v>
      </c>
      <c r="AA235" s="283"/>
      <c r="AB235" s="283"/>
      <c r="AC235" s="283"/>
      <c r="AD235" s="283" t="s">
        <v>4503</v>
      </c>
    </row>
    <row r="236" spans="1:30">
      <c r="A236" s="283">
        <v>10023521</v>
      </c>
      <c r="B236" s="289" t="s">
        <v>4504</v>
      </c>
      <c r="C236" s="283">
        <v>5</v>
      </c>
      <c r="D236" s="283" t="s">
        <v>3698</v>
      </c>
      <c r="E236" s="283" t="s">
        <v>3702</v>
      </c>
      <c r="F236" s="283"/>
      <c r="G236" s="283"/>
      <c r="H236" s="283"/>
      <c r="I236" s="283">
        <v>7</v>
      </c>
      <c r="J236" s="283">
        <v>10</v>
      </c>
      <c r="K236" s="283"/>
      <c r="L236" s="283"/>
      <c r="M236" s="283" t="s">
        <v>613</v>
      </c>
      <c r="N236" s="283"/>
      <c r="O236" s="283"/>
      <c r="P236" s="283"/>
      <c r="Q236" s="283"/>
      <c r="R236" s="283">
        <v>1</v>
      </c>
      <c r="S236" s="283"/>
      <c r="T236" s="283"/>
      <c r="U236" s="283"/>
      <c r="V236" s="283"/>
      <c r="W236" s="283">
        <v>5</v>
      </c>
      <c r="X236" s="283">
        <v>1</v>
      </c>
      <c r="Y236" s="283">
        <v>3</v>
      </c>
      <c r="Z236" s="283"/>
      <c r="AA236" s="283">
        <v>2</v>
      </c>
      <c r="AB236" s="283"/>
      <c r="AC236" s="283"/>
      <c r="AD236" s="283" t="s">
        <v>4400</v>
      </c>
    </row>
    <row r="237" spans="1:30">
      <c r="A237" s="283">
        <v>10023621</v>
      </c>
      <c r="B237" s="286" t="s">
        <v>4083</v>
      </c>
      <c r="C237" s="283">
        <v>3</v>
      </c>
      <c r="D237" s="283" t="s">
        <v>3652</v>
      </c>
      <c r="E237" s="283" t="s">
        <v>4380</v>
      </c>
      <c r="F237" s="283"/>
      <c r="G237" s="283">
        <v>9</v>
      </c>
      <c r="H237" s="283"/>
      <c r="I237" s="283"/>
      <c r="J237" s="283"/>
      <c r="K237" s="283"/>
      <c r="L237" s="283">
        <v>2</v>
      </c>
      <c r="M237" s="283" t="s">
        <v>3899</v>
      </c>
      <c r="N237" s="283"/>
      <c r="O237" s="283"/>
      <c r="P237" s="283"/>
      <c r="Q237" s="283"/>
      <c r="R237" s="283">
        <v>1</v>
      </c>
      <c r="S237" s="283"/>
      <c r="T237" s="283"/>
      <c r="U237" s="283"/>
      <c r="V237" s="283"/>
      <c r="W237" s="283"/>
      <c r="X237" s="283"/>
      <c r="Y237" s="283">
        <v>13</v>
      </c>
      <c r="Z237" s="283">
        <v>12</v>
      </c>
      <c r="AA237" s="283"/>
      <c r="AB237" s="283"/>
      <c r="AC237" s="283"/>
      <c r="AD237" s="283"/>
    </row>
    <row r="238" spans="1:30">
      <c r="A238" s="283">
        <v>10023721</v>
      </c>
      <c r="B238" s="286" t="s">
        <v>4153</v>
      </c>
      <c r="C238" s="283">
        <v>3</v>
      </c>
      <c r="D238" s="283" t="s">
        <v>3699</v>
      </c>
      <c r="E238" s="283" t="s">
        <v>4449</v>
      </c>
      <c r="F238" s="283"/>
      <c r="G238" s="283"/>
      <c r="H238" s="283"/>
      <c r="I238" s="283"/>
      <c r="J238" s="283">
        <v>3</v>
      </c>
      <c r="K238" s="283">
        <v>3</v>
      </c>
      <c r="L238" s="283"/>
      <c r="M238" s="283" t="s">
        <v>613</v>
      </c>
      <c r="N238" s="283"/>
      <c r="O238" s="283"/>
      <c r="P238" s="283">
        <v>7</v>
      </c>
      <c r="Q238" s="283"/>
      <c r="R238" s="283">
        <v>1</v>
      </c>
      <c r="S238" s="283"/>
      <c r="T238" s="283"/>
      <c r="U238" s="283"/>
      <c r="V238" s="283"/>
      <c r="W238" s="283">
        <v>5</v>
      </c>
      <c r="X238" s="283">
        <v>3</v>
      </c>
      <c r="Y238" s="283">
        <v>2</v>
      </c>
      <c r="Z238" s="283"/>
      <c r="AA238" s="283">
        <v>6</v>
      </c>
      <c r="AB238" s="283"/>
      <c r="AC238" s="283"/>
      <c r="AD238" s="283" t="s">
        <v>4400</v>
      </c>
    </row>
    <row r="239" spans="1:30">
      <c r="A239" s="283">
        <v>10023821</v>
      </c>
      <c r="B239" s="289" t="s">
        <v>3683</v>
      </c>
      <c r="C239" s="283">
        <v>5</v>
      </c>
      <c r="D239" s="283" t="s">
        <v>3698</v>
      </c>
      <c r="E239" s="283" t="s">
        <v>4505</v>
      </c>
      <c r="F239" s="283"/>
      <c r="G239" s="283"/>
      <c r="H239" s="283"/>
      <c r="I239" s="283">
        <v>12</v>
      </c>
      <c r="J239" s="283"/>
      <c r="K239" s="283">
        <v>1</v>
      </c>
      <c r="L239" s="283">
        <v>1</v>
      </c>
      <c r="M239" s="283" t="s">
        <v>613</v>
      </c>
      <c r="N239" s="283">
        <v>1</v>
      </c>
      <c r="O239" s="283"/>
      <c r="P239" s="283"/>
      <c r="Q239" s="283"/>
      <c r="R239" s="283">
        <v>1</v>
      </c>
      <c r="S239" s="283"/>
      <c r="T239" s="283"/>
      <c r="U239" s="283"/>
      <c r="V239" s="283"/>
      <c r="W239" s="283">
        <v>6</v>
      </c>
      <c r="X239" s="283">
        <v>2</v>
      </c>
      <c r="Y239" s="283">
        <v>5</v>
      </c>
      <c r="Z239" s="283"/>
      <c r="AA239" s="283">
        <v>4</v>
      </c>
      <c r="AB239" s="283"/>
      <c r="AC239" s="283"/>
      <c r="AD239" s="283" t="s">
        <v>4401</v>
      </c>
    </row>
    <row r="240" spans="1:30">
      <c r="A240" s="283">
        <v>10023921</v>
      </c>
      <c r="B240" s="288" t="s">
        <v>4102</v>
      </c>
      <c r="C240" s="283">
        <v>6</v>
      </c>
      <c r="D240" s="283" t="s">
        <v>3652</v>
      </c>
      <c r="E240" s="283" t="s">
        <v>4377</v>
      </c>
      <c r="F240" s="283"/>
      <c r="G240" s="283">
        <v>12</v>
      </c>
      <c r="H240" s="283"/>
      <c r="I240" s="283"/>
      <c r="J240" s="283"/>
      <c r="K240" s="283"/>
      <c r="L240" s="283">
        <v>2</v>
      </c>
      <c r="M240" s="283" t="s">
        <v>3899</v>
      </c>
      <c r="N240" s="283"/>
      <c r="O240" s="283"/>
      <c r="P240" s="283"/>
      <c r="Q240" s="283"/>
      <c r="R240" s="283">
        <v>1</v>
      </c>
      <c r="S240" s="283"/>
      <c r="T240" s="283"/>
      <c r="U240" s="283"/>
      <c r="V240" s="283"/>
      <c r="W240" s="283"/>
      <c r="X240" s="283"/>
      <c r="Y240" s="283">
        <v>3</v>
      </c>
      <c r="Z240" s="283">
        <v>4</v>
      </c>
      <c r="AA240" s="283"/>
      <c r="AB240" s="283"/>
      <c r="AC240" s="283"/>
      <c r="AD240" s="283"/>
    </row>
    <row r="241" spans="1:30">
      <c r="A241" s="283">
        <v>10024021</v>
      </c>
      <c r="B241" s="289" t="s">
        <v>4506</v>
      </c>
      <c r="C241" s="283">
        <v>5</v>
      </c>
      <c r="D241" s="283" t="s">
        <v>4365</v>
      </c>
      <c r="E241" s="283" t="s">
        <v>4432</v>
      </c>
      <c r="F241" s="283"/>
      <c r="G241" s="283"/>
      <c r="H241" s="283"/>
      <c r="I241" s="283"/>
      <c r="J241" s="283"/>
      <c r="K241" s="283"/>
      <c r="L241" s="283">
        <v>-6</v>
      </c>
      <c r="M241" s="283" t="s">
        <v>613</v>
      </c>
      <c r="N241" s="283">
        <v>20</v>
      </c>
      <c r="O241" s="283"/>
      <c r="P241" s="283"/>
      <c r="Q241" s="283"/>
      <c r="R241" s="283">
        <v>1</v>
      </c>
      <c r="S241" s="283"/>
      <c r="T241" s="283"/>
      <c r="U241" s="283"/>
      <c r="V241" s="283"/>
      <c r="W241" s="283"/>
      <c r="X241" s="283">
        <v>1</v>
      </c>
      <c r="Y241" s="283">
        <v>1</v>
      </c>
      <c r="Z241" s="283">
        <v>1</v>
      </c>
      <c r="AA241" s="283">
        <v>1</v>
      </c>
      <c r="AB241" s="283"/>
      <c r="AC241" s="283"/>
      <c r="AD241" s="283"/>
    </row>
    <row r="242" spans="1:30">
      <c r="A242" s="283">
        <v>10024121</v>
      </c>
      <c r="B242" s="288" t="s">
        <v>4507</v>
      </c>
      <c r="C242" s="283">
        <v>6</v>
      </c>
      <c r="D242" s="283" t="s">
        <v>4365</v>
      </c>
      <c r="E242" s="283" t="s">
        <v>4508</v>
      </c>
      <c r="F242" s="283"/>
      <c r="G242" s="283"/>
      <c r="H242" s="283"/>
      <c r="I242" s="283"/>
      <c r="J242" s="283"/>
      <c r="K242" s="283"/>
      <c r="L242" s="283"/>
      <c r="M242" s="283" t="s">
        <v>613</v>
      </c>
      <c r="N242" s="283"/>
      <c r="O242" s="283"/>
      <c r="P242" s="283">
        <v>5</v>
      </c>
      <c r="Q242" s="283"/>
      <c r="R242" s="283">
        <v>1</v>
      </c>
      <c r="S242" s="283"/>
      <c r="T242" s="283"/>
      <c r="U242" s="283"/>
      <c r="V242" s="283"/>
      <c r="W242" s="283"/>
      <c r="X242" s="283">
        <v>12</v>
      </c>
      <c r="Y242" s="283">
        <v>6</v>
      </c>
      <c r="Z242" s="283"/>
      <c r="AA242" s="283">
        <v>18</v>
      </c>
      <c r="AB242" s="283" t="s">
        <v>4509</v>
      </c>
      <c r="AC242" s="283">
        <v>5</v>
      </c>
      <c r="AD242" s="283" t="s">
        <v>1987</v>
      </c>
    </row>
    <row r="243" spans="1:30">
      <c r="A243" s="283">
        <v>10024221</v>
      </c>
      <c r="B243" s="289" t="s">
        <v>4510</v>
      </c>
      <c r="C243" s="283">
        <v>5</v>
      </c>
      <c r="D243" s="283" t="s">
        <v>3699</v>
      </c>
      <c r="E243" s="283" t="s">
        <v>4449</v>
      </c>
      <c r="F243" s="283"/>
      <c r="G243" s="283"/>
      <c r="H243" s="283"/>
      <c r="I243" s="283"/>
      <c r="J243" s="283"/>
      <c r="K243" s="283">
        <v>3</v>
      </c>
      <c r="L243" s="283"/>
      <c r="M243" s="283" t="s">
        <v>613</v>
      </c>
      <c r="N243" s="283"/>
      <c r="O243" s="283"/>
      <c r="P243" s="283">
        <v>10</v>
      </c>
      <c r="Q243" s="283"/>
      <c r="R243" s="283">
        <v>1</v>
      </c>
      <c r="S243" s="283"/>
      <c r="T243" s="283"/>
      <c r="U243" s="283"/>
      <c r="V243" s="283"/>
      <c r="W243" s="283">
        <v>6</v>
      </c>
      <c r="X243" s="283">
        <v>3</v>
      </c>
      <c r="Y243" s="283"/>
      <c r="Z243" s="283">
        <v>2</v>
      </c>
      <c r="AA243" s="283">
        <v>8</v>
      </c>
      <c r="AB243" s="283"/>
      <c r="AC243" s="283"/>
      <c r="AD243" s="283" t="s">
        <v>4401</v>
      </c>
    </row>
    <row r="244" spans="1:30">
      <c r="A244" s="283">
        <v>10024321</v>
      </c>
      <c r="B244" s="288" t="s">
        <v>4511</v>
      </c>
      <c r="C244" s="283">
        <v>6</v>
      </c>
      <c r="D244" s="283" t="s">
        <v>3697</v>
      </c>
      <c r="E244" s="283" t="s">
        <v>3703</v>
      </c>
      <c r="F244" s="283"/>
      <c r="G244" s="283"/>
      <c r="H244" s="283"/>
      <c r="I244" s="283"/>
      <c r="J244" s="283"/>
      <c r="K244" s="283"/>
      <c r="L244" s="283"/>
      <c r="M244" s="283" t="s">
        <v>613</v>
      </c>
      <c r="N244" s="283"/>
      <c r="O244" s="283"/>
      <c r="P244" s="283"/>
      <c r="Q244" s="283">
        <v>15</v>
      </c>
      <c r="R244" s="283">
        <v>1</v>
      </c>
      <c r="S244" s="283"/>
      <c r="T244" s="283"/>
      <c r="U244" s="283"/>
      <c r="V244" s="283"/>
      <c r="W244" s="283">
        <v>8</v>
      </c>
      <c r="X244" s="283">
        <v>3</v>
      </c>
      <c r="Y244" s="283">
        <v>2</v>
      </c>
      <c r="Z244" s="283">
        <v>3</v>
      </c>
      <c r="AA244" s="283">
        <v>25</v>
      </c>
      <c r="AB244" s="283"/>
      <c r="AC244" s="283"/>
      <c r="AD244" s="283" t="s">
        <v>4512</v>
      </c>
    </row>
    <row r="245" spans="1:30">
      <c r="A245" s="283">
        <v>10024421</v>
      </c>
      <c r="B245" s="289" t="s">
        <v>4513</v>
      </c>
      <c r="C245" s="283">
        <v>5</v>
      </c>
      <c r="D245" s="283" t="s">
        <v>3697</v>
      </c>
      <c r="E245" s="283" t="s">
        <v>3703</v>
      </c>
      <c r="F245" s="283"/>
      <c r="G245" s="283"/>
      <c r="H245" s="283"/>
      <c r="I245" s="283"/>
      <c r="J245" s="283"/>
      <c r="K245" s="283"/>
      <c r="L245" s="283"/>
      <c r="M245" s="283" t="s">
        <v>613</v>
      </c>
      <c r="N245" s="283"/>
      <c r="O245" s="283"/>
      <c r="P245" s="283">
        <v>8</v>
      </c>
      <c r="Q245" s="283">
        <v>8</v>
      </c>
      <c r="R245" s="283">
        <v>1</v>
      </c>
      <c r="S245" s="283"/>
      <c r="T245" s="283"/>
      <c r="U245" s="283"/>
      <c r="V245" s="283"/>
      <c r="W245" s="283">
        <v>5</v>
      </c>
      <c r="X245" s="283">
        <v>2</v>
      </c>
      <c r="Y245" s="283">
        <v>2</v>
      </c>
      <c r="Z245" s="283">
        <v>3</v>
      </c>
      <c r="AA245" s="283">
        <v>8</v>
      </c>
      <c r="AB245" s="283"/>
      <c r="AC245" s="283"/>
      <c r="AD245" s="283" t="s">
        <v>4400</v>
      </c>
    </row>
    <row r="246" spans="1:30">
      <c r="A246" s="283">
        <v>10024521</v>
      </c>
      <c r="B246" s="287" t="s">
        <v>4514</v>
      </c>
      <c r="C246" s="283">
        <v>4</v>
      </c>
      <c r="D246" s="283" t="s">
        <v>3652</v>
      </c>
      <c r="E246" s="283" t="s">
        <v>4380</v>
      </c>
      <c r="F246" s="283"/>
      <c r="G246" s="283">
        <v>19</v>
      </c>
      <c r="H246" s="283"/>
      <c r="I246" s="283"/>
      <c r="J246" s="283"/>
      <c r="K246" s="283"/>
      <c r="L246" s="283">
        <v>3</v>
      </c>
      <c r="M246" s="283" t="s">
        <v>3899</v>
      </c>
      <c r="N246" s="283"/>
      <c r="O246" s="283"/>
      <c r="P246" s="283"/>
      <c r="Q246" s="283"/>
      <c r="R246" s="283">
        <v>1</v>
      </c>
      <c r="S246" s="283"/>
      <c r="T246" s="283"/>
      <c r="U246" s="283"/>
      <c r="V246" s="283"/>
      <c r="W246" s="283"/>
      <c r="X246" s="283"/>
      <c r="Y246" s="283">
        <v>15</v>
      </c>
      <c r="Z246" s="283">
        <v>20</v>
      </c>
      <c r="AA246" s="283"/>
      <c r="AB246" s="283"/>
      <c r="AC246" s="283"/>
      <c r="AD246" s="283"/>
    </row>
    <row r="247" spans="1:30">
      <c r="A247" s="283">
        <v>10024621</v>
      </c>
      <c r="B247" s="289" t="s">
        <v>4076</v>
      </c>
      <c r="C247" s="283">
        <v>5</v>
      </c>
      <c r="D247" s="283" t="s">
        <v>3652</v>
      </c>
      <c r="E247" s="283" t="s">
        <v>4380</v>
      </c>
      <c r="F247" s="283"/>
      <c r="G247" s="283">
        <v>24</v>
      </c>
      <c r="H247" s="283"/>
      <c r="I247" s="283"/>
      <c r="J247" s="283"/>
      <c r="K247" s="283"/>
      <c r="L247" s="283"/>
      <c r="M247" s="283" t="s">
        <v>4282</v>
      </c>
      <c r="N247" s="283"/>
      <c r="O247" s="283"/>
      <c r="P247" s="283"/>
      <c r="Q247" s="283"/>
      <c r="R247" s="283">
        <v>1</v>
      </c>
      <c r="S247" s="283"/>
      <c r="T247" s="283"/>
      <c r="U247" s="283"/>
      <c r="V247" s="283"/>
      <c r="W247" s="283"/>
      <c r="X247" s="283"/>
      <c r="Y247" s="283">
        <v>17</v>
      </c>
      <c r="Z247" s="283">
        <v>20</v>
      </c>
      <c r="AA247" s="283"/>
      <c r="AB247" s="283"/>
      <c r="AC247" s="283"/>
      <c r="AD247" s="283"/>
    </row>
    <row r="248" spans="1:30">
      <c r="A248" s="283">
        <v>10024721</v>
      </c>
      <c r="B248" s="288" t="s">
        <v>4515</v>
      </c>
      <c r="C248" s="283">
        <v>6</v>
      </c>
      <c r="D248" s="283" t="s">
        <v>3670</v>
      </c>
      <c r="E248" s="283" t="s">
        <v>4516</v>
      </c>
      <c r="F248" s="283"/>
      <c r="G248" s="283"/>
      <c r="H248" s="283"/>
      <c r="I248" s="283"/>
      <c r="J248" s="283"/>
      <c r="K248" s="283">
        <v>4</v>
      </c>
      <c r="L248" s="283">
        <v>8</v>
      </c>
      <c r="M248" s="283" t="s">
        <v>613</v>
      </c>
      <c r="N248" s="283"/>
      <c r="O248" s="283"/>
      <c r="P248" s="283"/>
      <c r="Q248" s="283"/>
      <c r="R248" s="283">
        <v>1</v>
      </c>
      <c r="S248" s="283"/>
      <c r="T248" s="283"/>
      <c r="U248" s="283"/>
      <c r="V248" s="283"/>
      <c r="W248" s="283"/>
      <c r="X248" s="283"/>
      <c r="Y248" s="283"/>
      <c r="Z248" s="283">
        <v>25</v>
      </c>
      <c r="AA248" s="283">
        <v>35</v>
      </c>
      <c r="AB248" s="283"/>
      <c r="AC248" s="283"/>
      <c r="AD248" s="283"/>
    </row>
    <row r="249" spans="1:30">
      <c r="A249" s="283">
        <v>10024821</v>
      </c>
      <c r="B249" s="288" t="s">
        <v>4517</v>
      </c>
      <c r="C249" s="283">
        <v>6</v>
      </c>
      <c r="D249" s="283" t="s">
        <v>4365</v>
      </c>
      <c r="E249" s="283" t="s">
        <v>4508</v>
      </c>
      <c r="F249" s="283"/>
      <c r="G249" s="283"/>
      <c r="H249" s="283"/>
      <c r="I249" s="283">
        <v>5</v>
      </c>
      <c r="J249" s="283"/>
      <c r="K249" s="283"/>
      <c r="L249" s="283"/>
      <c r="M249" s="283" t="s">
        <v>613</v>
      </c>
      <c r="N249" s="283"/>
      <c r="O249" s="283"/>
      <c r="P249" s="283"/>
      <c r="Q249" s="283"/>
      <c r="R249" s="283">
        <v>1</v>
      </c>
      <c r="S249" s="283"/>
      <c r="T249" s="283"/>
      <c r="U249" s="283"/>
      <c r="V249" s="283"/>
      <c r="W249" s="283"/>
      <c r="X249" s="283">
        <v>10</v>
      </c>
      <c r="Y249" s="283">
        <v>4</v>
      </c>
      <c r="Z249" s="283"/>
      <c r="AA249" s="283">
        <v>25</v>
      </c>
      <c r="AB249" s="283" t="s">
        <v>4518</v>
      </c>
      <c r="AC249" s="283">
        <v>7</v>
      </c>
      <c r="AD249" s="283" t="s">
        <v>1986</v>
      </c>
    </row>
    <row r="250" spans="1:30">
      <c r="A250" s="283">
        <v>10024921</v>
      </c>
      <c r="B250" s="288" t="s">
        <v>942</v>
      </c>
      <c r="C250" s="283">
        <v>6</v>
      </c>
      <c r="D250" s="283" t="s">
        <v>3698</v>
      </c>
      <c r="E250" s="283" t="s">
        <v>3702</v>
      </c>
      <c r="F250" s="283"/>
      <c r="G250" s="283"/>
      <c r="H250" s="283"/>
      <c r="I250" s="283">
        <v>15</v>
      </c>
      <c r="J250" s="283">
        <v>3</v>
      </c>
      <c r="K250" s="283"/>
      <c r="L250" s="283">
        <v>2</v>
      </c>
      <c r="M250" s="283" t="s">
        <v>613</v>
      </c>
      <c r="N250" s="283"/>
      <c r="O250" s="283"/>
      <c r="P250" s="283"/>
      <c r="Q250" s="283"/>
      <c r="R250" s="283">
        <v>1</v>
      </c>
      <c r="S250" s="283"/>
      <c r="T250" s="283"/>
      <c r="U250" s="283"/>
      <c r="V250" s="283"/>
      <c r="W250" s="283">
        <v>8</v>
      </c>
      <c r="X250" s="283">
        <v>2</v>
      </c>
      <c r="Y250" s="283">
        <v>5</v>
      </c>
      <c r="Z250" s="283"/>
      <c r="AA250" s="283">
        <v>2</v>
      </c>
      <c r="AB250" s="283"/>
      <c r="AC250" s="283"/>
      <c r="AD250" s="283" t="s">
        <v>4512</v>
      </c>
    </row>
    <row r="251" spans="1:30">
      <c r="A251" s="283">
        <v>10025021</v>
      </c>
      <c r="B251" s="289" t="s">
        <v>4519</v>
      </c>
      <c r="C251" s="283">
        <v>5</v>
      </c>
      <c r="D251" s="283" t="s">
        <v>4365</v>
      </c>
      <c r="E251" s="283" t="s">
        <v>4508</v>
      </c>
      <c r="F251" s="283"/>
      <c r="G251" s="283"/>
      <c r="H251" s="283"/>
      <c r="I251" s="283">
        <v>3</v>
      </c>
      <c r="J251" s="283"/>
      <c r="K251" s="283"/>
      <c r="L251" s="283">
        <v>3</v>
      </c>
      <c r="M251" s="283" t="s">
        <v>613</v>
      </c>
      <c r="N251" s="283"/>
      <c r="O251" s="283"/>
      <c r="P251" s="283"/>
      <c r="Q251" s="283"/>
      <c r="R251" s="283">
        <v>1</v>
      </c>
      <c r="S251" s="283"/>
      <c r="T251" s="283"/>
      <c r="U251" s="283"/>
      <c r="V251" s="283"/>
      <c r="W251" s="283"/>
      <c r="X251" s="283">
        <v>4</v>
      </c>
      <c r="Y251" s="283">
        <v>5</v>
      </c>
      <c r="Z251" s="283">
        <v>4</v>
      </c>
      <c r="AA251" s="283"/>
      <c r="AB251" s="283" t="s">
        <v>4520</v>
      </c>
      <c r="AC251" s="283">
        <v>7</v>
      </c>
      <c r="AD251" s="283" t="s">
        <v>1985</v>
      </c>
    </row>
    <row r="252" spans="1:30">
      <c r="A252" s="283">
        <v>10025121</v>
      </c>
      <c r="B252" s="289" t="s">
        <v>3687</v>
      </c>
      <c r="C252" s="283">
        <v>5</v>
      </c>
      <c r="D252" s="283" t="s">
        <v>4521</v>
      </c>
      <c r="E252" s="283" t="s">
        <v>4522</v>
      </c>
      <c r="F252" s="283"/>
      <c r="G252" s="283">
        <v>2</v>
      </c>
      <c r="H252" s="283"/>
      <c r="I252" s="283"/>
      <c r="J252" s="283"/>
      <c r="K252" s="283"/>
      <c r="L252" s="283">
        <v>2</v>
      </c>
      <c r="M252" s="283" t="s">
        <v>613</v>
      </c>
      <c r="N252" s="283"/>
      <c r="O252" s="283"/>
      <c r="P252" s="283"/>
      <c r="Q252" s="283"/>
      <c r="R252" s="283">
        <v>1</v>
      </c>
      <c r="S252" s="283"/>
      <c r="T252" s="283"/>
      <c r="U252" s="283"/>
      <c r="V252" s="283"/>
      <c r="W252" s="283"/>
      <c r="X252" s="283">
        <v>12</v>
      </c>
      <c r="Y252" s="283">
        <v>6</v>
      </c>
      <c r="Z252" s="283"/>
      <c r="AA252" s="283">
        <v>16</v>
      </c>
      <c r="AB252" s="283"/>
      <c r="AC252" s="283"/>
      <c r="AD252" s="283"/>
    </row>
    <row r="253" spans="1:30">
      <c r="A253" s="283">
        <v>10025221</v>
      </c>
      <c r="B253" s="289" t="s">
        <v>4523</v>
      </c>
      <c r="C253" s="283">
        <v>5</v>
      </c>
      <c r="D253" s="283" t="s">
        <v>4524</v>
      </c>
      <c r="E253" s="283" t="s">
        <v>4525</v>
      </c>
      <c r="F253" s="283"/>
      <c r="G253" s="283">
        <v>20</v>
      </c>
      <c r="H253" s="283"/>
      <c r="I253" s="283"/>
      <c r="J253" s="283"/>
      <c r="K253" s="283"/>
      <c r="L253" s="283"/>
      <c r="M253" s="283" t="s">
        <v>613</v>
      </c>
      <c r="N253" s="283"/>
      <c r="O253" s="283"/>
      <c r="P253" s="283"/>
      <c r="Q253" s="283"/>
      <c r="R253" s="283">
        <v>1</v>
      </c>
      <c r="S253" s="283"/>
      <c r="T253" s="283">
        <v>20</v>
      </c>
      <c r="U253" s="283"/>
      <c r="V253" s="283"/>
      <c r="W253" s="283">
        <v>10</v>
      </c>
      <c r="X253" s="283">
        <v>6</v>
      </c>
      <c r="Y253" s="283">
        <v>6</v>
      </c>
      <c r="Z253" s="283"/>
      <c r="AA253" s="283">
        <v>18</v>
      </c>
      <c r="AB253" s="283" t="s">
        <v>4526</v>
      </c>
      <c r="AC253" s="283">
        <v>3</v>
      </c>
      <c r="AD253" s="283" t="s">
        <v>4527</v>
      </c>
    </row>
    <row r="254" spans="1:30">
      <c r="A254" s="283">
        <v>10025321</v>
      </c>
      <c r="B254" s="289" t="s">
        <v>3689</v>
      </c>
      <c r="C254" s="283">
        <v>5</v>
      </c>
      <c r="D254" s="283" t="s">
        <v>4528</v>
      </c>
      <c r="E254" s="283" t="s">
        <v>4529</v>
      </c>
      <c r="F254" s="283"/>
      <c r="G254" s="283"/>
      <c r="H254" s="283"/>
      <c r="I254" s="283"/>
      <c r="J254" s="283"/>
      <c r="K254" s="283"/>
      <c r="L254" s="283">
        <v>3</v>
      </c>
      <c r="M254" s="283" t="s">
        <v>613</v>
      </c>
      <c r="N254" s="283"/>
      <c r="O254" s="283"/>
      <c r="P254" s="283"/>
      <c r="Q254" s="283"/>
      <c r="R254" s="283">
        <v>1</v>
      </c>
      <c r="S254" s="283"/>
      <c r="T254" s="283"/>
      <c r="U254" s="283"/>
      <c r="V254" s="283"/>
      <c r="W254" s="283"/>
      <c r="X254" s="283">
        <v>12</v>
      </c>
      <c r="Y254" s="283">
        <v>6</v>
      </c>
      <c r="Z254" s="283"/>
      <c r="AA254" s="283">
        <v>16</v>
      </c>
      <c r="AB254" s="283"/>
      <c r="AC254" s="283"/>
      <c r="AD254" s="283"/>
    </row>
    <row r="255" spans="1:30">
      <c r="A255" s="283">
        <v>10025421</v>
      </c>
      <c r="B255" s="289" t="s">
        <v>941</v>
      </c>
      <c r="C255" s="283">
        <v>5</v>
      </c>
      <c r="D255" s="283" t="s">
        <v>4530</v>
      </c>
      <c r="E255" s="283" t="s">
        <v>4531</v>
      </c>
      <c r="F255" s="283"/>
      <c r="G255" s="283">
        <v>15</v>
      </c>
      <c r="H255" s="283"/>
      <c r="I255" s="283"/>
      <c r="J255" s="283"/>
      <c r="K255" s="283"/>
      <c r="L255" s="283"/>
      <c r="M255" s="283" t="s">
        <v>613</v>
      </c>
      <c r="N255" s="283"/>
      <c r="O255" s="283"/>
      <c r="P255" s="283"/>
      <c r="Q255" s="283">
        <v>17</v>
      </c>
      <c r="R255" s="283">
        <v>3.7</v>
      </c>
      <c r="S255" s="283">
        <v>0.73</v>
      </c>
      <c r="T255" s="283"/>
      <c r="U255" s="283">
        <v>25</v>
      </c>
      <c r="V255" s="283">
        <v>1.2</v>
      </c>
      <c r="W255" s="283">
        <v>9</v>
      </c>
      <c r="X255" s="283">
        <v>6</v>
      </c>
      <c r="Y255" s="283">
        <v>6</v>
      </c>
      <c r="Z255" s="283"/>
      <c r="AA255" s="283">
        <v>18</v>
      </c>
      <c r="AB255" s="283"/>
      <c r="AC255" s="283">
        <v>6</v>
      </c>
      <c r="AD255" s="283" t="s">
        <v>4532</v>
      </c>
    </row>
    <row r="256" spans="1:30">
      <c r="A256" s="283">
        <v>10025521</v>
      </c>
      <c r="B256" s="288" t="s">
        <v>797</v>
      </c>
      <c r="C256" s="283">
        <v>6</v>
      </c>
      <c r="D256" s="283" t="s">
        <v>4365</v>
      </c>
      <c r="E256" s="283" t="s">
        <v>4366</v>
      </c>
      <c r="F256" s="283">
        <v>2</v>
      </c>
      <c r="G256" s="283"/>
      <c r="H256" s="283"/>
      <c r="I256" s="283"/>
      <c r="J256" s="283"/>
      <c r="K256" s="283"/>
      <c r="L256" s="283"/>
      <c r="M256" s="283" t="s">
        <v>613</v>
      </c>
      <c r="N256" s="283"/>
      <c r="O256" s="283">
        <v>6</v>
      </c>
      <c r="P256" s="283"/>
      <c r="Q256" s="283"/>
      <c r="R256" s="283">
        <v>1</v>
      </c>
      <c r="S256" s="283"/>
      <c r="T256" s="283"/>
      <c r="U256" s="283"/>
      <c r="V256" s="283"/>
      <c r="W256" s="283"/>
      <c r="X256" s="283">
        <v>1</v>
      </c>
      <c r="Y256" s="283">
        <v>1</v>
      </c>
      <c r="Z256" s="283">
        <v>1</v>
      </c>
      <c r="AA256" s="283">
        <v>1</v>
      </c>
      <c r="AB256" s="283"/>
      <c r="AC256" s="283">
        <v>6</v>
      </c>
      <c r="AD256" s="283"/>
    </row>
    <row r="257" spans="1:30">
      <c r="A257" s="283">
        <v>10025621</v>
      </c>
      <c r="B257" s="286" t="s">
        <v>4094</v>
      </c>
      <c r="C257" s="283">
        <v>3</v>
      </c>
      <c r="D257" s="283" t="s">
        <v>3697</v>
      </c>
      <c r="E257" s="283" t="s">
        <v>3703</v>
      </c>
      <c r="F257" s="283"/>
      <c r="G257" s="283"/>
      <c r="H257" s="283"/>
      <c r="I257" s="283"/>
      <c r="J257" s="283"/>
      <c r="K257" s="283"/>
      <c r="L257" s="283"/>
      <c r="M257" s="283" t="s">
        <v>613</v>
      </c>
      <c r="N257" s="283"/>
      <c r="O257" s="283"/>
      <c r="P257" s="283"/>
      <c r="Q257" s="283">
        <v>6</v>
      </c>
      <c r="R257" s="283">
        <v>1</v>
      </c>
      <c r="S257" s="283"/>
      <c r="T257" s="283"/>
      <c r="U257" s="283"/>
      <c r="V257" s="283"/>
      <c r="W257" s="283">
        <v>4</v>
      </c>
      <c r="X257" s="283">
        <v>1</v>
      </c>
      <c r="Y257" s="283">
        <v>1</v>
      </c>
      <c r="Z257" s="283">
        <v>2</v>
      </c>
      <c r="AA257" s="283">
        <v>2</v>
      </c>
      <c r="AB257" s="283"/>
      <c r="AC257" s="283"/>
      <c r="AD257" s="283" t="s">
        <v>4399</v>
      </c>
    </row>
    <row r="258" spans="1:30">
      <c r="A258" s="283">
        <v>10025721</v>
      </c>
      <c r="B258" s="286" t="s">
        <v>4096</v>
      </c>
      <c r="C258" s="283">
        <v>3</v>
      </c>
      <c r="D258" s="283" t="s">
        <v>3698</v>
      </c>
      <c r="E258" s="283" t="s">
        <v>3702</v>
      </c>
      <c r="F258" s="283"/>
      <c r="G258" s="283"/>
      <c r="H258" s="283"/>
      <c r="I258" s="283">
        <v>6</v>
      </c>
      <c r="J258" s="283">
        <v>2</v>
      </c>
      <c r="K258" s="283"/>
      <c r="L258" s="283"/>
      <c r="M258" s="283" t="s">
        <v>613</v>
      </c>
      <c r="N258" s="283"/>
      <c r="O258" s="283"/>
      <c r="P258" s="283"/>
      <c r="Q258" s="283">
        <v>2</v>
      </c>
      <c r="R258" s="283">
        <v>1</v>
      </c>
      <c r="S258" s="283"/>
      <c r="T258" s="283"/>
      <c r="U258" s="283"/>
      <c r="V258" s="283"/>
      <c r="W258" s="283">
        <v>4</v>
      </c>
      <c r="X258" s="283">
        <v>1</v>
      </c>
      <c r="Y258" s="283">
        <v>3</v>
      </c>
      <c r="Z258" s="283"/>
      <c r="AA258" s="283">
        <v>2</v>
      </c>
      <c r="AB258" s="283"/>
      <c r="AC258" s="283"/>
      <c r="AD258" s="283" t="s">
        <v>4399</v>
      </c>
    </row>
    <row r="259" spans="1:30">
      <c r="A259" s="283">
        <v>10025821</v>
      </c>
      <c r="B259" s="286" t="s">
        <v>4095</v>
      </c>
      <c r="C259" s="283">
        <v>3</v>
      </c>
      <c r="D259" s="283" t="s">
        <v>3699</v>
      </c>
      <c r="E259" s="283" t="s">
        <v>3704</v>
      </c>
      <c r="F259" s="283"/>
      <c r="G259" s="283"/>
      <c r="H259" s="283"/>
      <c r="I259" s="283"/>
      <c r="J259" s="283"/>
      <c r="K259" s="283"/>
      <c r="L259" s="283"/>
      <c r="M259" s="283" t="s">
        <v>613</v>
      </c>
      <c r="N259" s="283"/>
      <c r="O259" s="283"/>
      <c r="P259" s="283">
        <v>5</v>
      </c>
      <c r="Q259" s="283">
        <v>1</v>
      </c>
      <c r="R259" s="283">
        <v>1</v>
      </c>
      <c r="S259" s="283"/>
      <c r="T259" s="283"/>
      <c r="U259" s="283"/>
      <c r="V259" s="283"/>
      <c r="W259" s="283">
        <v>4</v>
      </c>
      <c r="X259" s="283">
        <v>1</v>
      </c>
      <c r="Y259" s="283">
        <v>2</v>
      </c>
      <c r="Z259" s="283"/>
      <c r="AA259" s="283">
        <v>2</v>
      </c>
      <c r="AB259" s="283"/>
      <c r="AC259" s="283"/>
      <c r="AD259" s="283" t="s">
        <v>4399</v>
      </c>
    </row>
    <row r="260" spans="1:30">
      <c r="A260" s="283">
        <v>10025921</v>
      </c>
      <c r="B260" s="289" t="s">
        <v>4533</v>
      </c>
      <c r="C260" s="283">
        <v>5</v>
      </c>
      <c r="D260" s="283" t="s">
        <v>3697</v>
      </c>
      <c r="E260" s="283" t="s">
        <v>3703</v>
      </c>
      <c r="F260" s="283"/>
      <c r="G260" s="283"/>
      <c r="H260" s="283"/>
      <c r="I260" s="283"/>
      <c r="J260" s="283"/>
      <c r="K260" s="283"/>
      <c r="L260" s="283"/>
      <c r="M260" s="283" t="s">
        <v>613</v>
      </c>
      <c r="N260" s="283">
        <v>2</v>
      </c>
      <c r="O260" s="283"/>
      <c r="P260" s="283"/>
      <c r="Q260" s="283">
        <v>11</v>
      </c>
      <c r="R260" s="283">
        <v>1</v>
      </c>
      <c r="S260" s="283"/>
      <c r="T260" s="283"/>
      <c r="U260" s="283"/>
      <c r="V260" s="283"/>
      <c r="W260" s="283">
        <v>5</v>
      </c>
      <c r="X260" s="283">
        <v>2</v>
      </c>
      <c r="Y260" s="283">
        <v>2</v>
      </c>
      <c r="Z260" s="283">
        <v>2</v>
      </c>
      <c r="AA260" s="283">
        <v>11</v>
      </c>
      <c r="AB260" s="283"/>
      <c r="AC260" s="283"/>
      <c r="AD260" s="283" t="s">
        <v>4400</v>
      </c>
    </row>
    <row r="261" spans="1:30">
      <c r="A261" s="283">
        <v>10026021</v>
      </c>
      <c r="B261" s="287" t="s">
        <v>4534</v>
      </c>
      <c r="C261" s="283">
        <v>4</v>
      </c>
      <c r="D261" s="283" t="s">
        <v>3652</v>
      </c>
      <c r="E261" s="283" t="s">
        <v>4377</v>
      </c>
      <c r="F261" s="283"/>
      <c r="G261" s="283">
        <v>10</v>
      </c>
      <c r="H261" s="283"/>
      <c r="I261" s="283"/>
      <c r="J261" s="283"/>
      <c r="K261" s="283"/>
      <c r="L261" s="283"/>
      <c r="M261" s="283" t="s">
        <v>3899</v>
      </c>
      <c r="N261" s="283"/>
      <c r="O261" s="283"/>
      <c r="P261" s="283"/>
      <c r="Q261" s="283"/>
      <c r="R261" s="283">
        <v>1</v>
      </c>
      <c r="S261" s="283"/>
      <c r="T261" s="283"/>
      <c r="U261" s="283"/>
      <c r="V261" s="283"/>
      <c r="W261" s="283"/>
      <c r="X261" s="283"/>
      <c r="Y261" s="283">
        <v>15</v>
      </c>
      <c r="Z261" s="283">
        <v>18</v>
      </c>
      <c r="AA261" s="283"/>
      <c r="AB261" s="283"/>
      <c r="AC261" s="283"/>
      <c r="AD261" s="283"/>
    </row>
    <row r="262" spans="1:30">
      <c r="A262" s="283">
        <v>10026121</v>
      </c>
      <c r="B262" s="289" t="s">
        <v>4535</v>
      </c>
      <c r="C262" s="283">
        <v>5</v>
      </c>
      <c r="D262" s="283" t="s">
        <v>3698</v>
      </c>
      <c r="E262" s="283" t="s">
        <v>3702</v>
      </c>
      <c r="F262" s="283"/>
      <c r="G262" s="283"/>
      <c r="H262" s="283"/>
      <c r="I262" s="283">
        <v>10</v>
      </c>
      <c r="J262" s="283">
        <v>5</v>
      </c>
      <c r="K262" s="283"/>
      <c r="L262" s="283"/>
      <c r="M262" s="283" t="s">
        <v>613</v>
      </c>
      <c r="N262" s="283"/>
      <c r="O262" s="283"/>
      <c r="P262" s="283"/>
      <c r="Q262" s="283">
        <v>6</v>
      </c>
      <c r="R262" s="283">
        <v>1</v>
      </c>
      <c r="S262" s="283"/>
      <c r="T262" s="283"/>
      <c r="U262" s="283"/>
      <c r="V262" s="283"/>
      <c r="W262" s="283">
        <v>5</v>
      </c>
      <c r="X262" s="283">
        <v>3</v>
      </c>
      <c r="Y262" s="283">
        <v>1</v>
      </c>
      <c r="Z262" s="283">
        <v>3</v>
      </c>
      <c r="AA262" s="283">
        <v>2</v>
      </c>
      <c r="AB262" s="283"/>
      <c r="AC262" s="283"/>
      <c r="AD262" s="283" t="s">
        <v>4400</v>
      </c>
    </row>
    <row r="263" spans="1:30">
      <c r="A263" s="283">
        <v>10026221</v>
      </c>
      <c r="B263" s="289" t="s">
        <v>4536</v>
      </c>
      <c r="C263" s="283">
        <v>5</v>
      </c>
      <c r="D263" s="283" t="s">
        <v>4365</v>
      </c>
      <c r="E263" s="283" t="s">
        <v>4366</v>
      </c>
      <c r="F263" s="283"/>
      <c r="G263" s="283"/>
      <c r="H263" s="283"/>
      <c r="I263" s="283"/>
      <c r="J263" s="283"/>
      <c r="K263" s="283"/>
      <c r="L263" s="283">
        <v>2</v>
      </c>
      <c r="M263" s="283" t="s">
        <v>613</v>
      </c>
      <c r="N263" s="283">
        <v>10</v>
      </c>
      <c r="O263" s="283">
        <v>2</v>
      </c>
      <c r="P263" s="283"/>
      <c r="Q263" s="283"/>
      <c r="R263" s="283">
        <v>1</v>
      </c>
      <c r="S263" s="283"/>
      <c r="T263" s="283"/>
      <c r="U263" s="283"/>
      <c r="V263" s="283"/>
      <c r="W263" s="283"/>
      <c r="X263" s="283">
        <v>6</v>
      </c>
      <c r="Y263" s="283">
        <v>6</v>
      </c>
      <c r="Z263" s="283">
        <v>6</v>
      </c>
      <c r="AA263" s="283">
        <v>6</v>
      </c>
      <c r="AB263" s="283"/>
      <c r="AC263" s="283"/>
      <c r="AD263" s="283"/>
    </row>
    <row r="264" spans="1:30">
      <c r="A264" s="283">
        <v>10026321</v>
      </c>
      <c r="B264" s="287" t="s">
        <v>4040</v>
      </c>
      <c r="C264" s="283">
        <v>4</v>
      </c>
      <c r="D264" s="283" t="s">
        <v>3652</v>
      </c>
      <c r="E264" s="283" t="s">
        <v>4367</v>
      </c>
      <c r="F264" s="283"/>
      <c r="G264" s="283">
        <v>3</v>
      </c>
      <c r="H264" s="283"/>
      <c r="I264" s="283"/>
      <c r="J264" s="283"/>
      <c r="K264" s="283"/>
      <c r="L264" s="283">
        <v>1</v>
      </c>
      <c r="M264" s="283" t="s">
        <v>3930</v>
      </c>
      <c r="N264" s="283"/>
      <c r="O264" s="283"/>
      <c r="P264" s="283"/>
      <c r="Q264" s="283">
        <v>4</v>
      </c>
      <c r="R264" s="283">
        <v>2</v>
      </c>
      <c r="S264" s="283"/>
      <c r="T264" s="283"/>
      <c r="U264" s="283"/>
      <c r="V264" s="283"/>
      <c r="W264" s="283"/>
      <c r="X264" s="283"/>
      <c r="Y264" s="283">
        <v>3</v>
      </c>
      <c r="Z264" s="283">
        <v>4</v>
      </c>
      <c r="AA264" s="283"/>
      <c r="AB264" s="283"/>
      <c r="AC264" s="283"/>
      <c r="AD264" s="283" t="s">
        <v>4537</v>
      </c>
    </row>
    <row r="265" spans="1:30">
      <c r="A265" s="283">
        <v>10026421</v>
      </c>
      <c r="B265" s="289" t="s">
        <v>4538</v>
      </c>
      <c r="C265" s="283">
        <v>5</v>
      </c>
      <c r="D265" s="283" t="s">
        <v>4524</v>
      </c>
      <c r="E265" s="283" t="s">
        <v>4525</v>
      </c>
      <c r="F265" s="283"/>
      <c r="G265" s="283">
        <v>27</v>
      </c>
      <c r="H265" s="283"/>
      <c r="I265" s="283"/>
      <c r="J265" s="283"/>
      <c r="K265" s="283"/>
      <c r="L265" s="283"/>
      <c r="M265" s="283" t="s">
        <v>613</v>
      </c>
      <c r="N265" s="283"/>
      <c r="O265" s="283"/>
      <c r="P265" s="283"/>
      <c r="Q265" s="283"/>
      <c r="R265" s="283">
        <v>1</v>
      </c>
      <c r="S265" s="283"/>
      <c r="T265" s="283">
        <v>23</v>
      </c>
      <c r="U265" s="283"/>
      <c r="V265" s="283"/>
      <c r="W265" s="283">
        <v>13</v>
      </c>
      <c r="X265" s="283">
        <v>6</v>
      </c>
      <c r="Y265" s="283">
        <v>6</v>
      </c>
      <c r="Z265" s="283"/>
      <c r="AA265" s="283">
        <v>18</v>
      </c>
      <c r="AB265" s="283" t="s">
        <v>4539</v>
      </c>
      <c r="AC265" s="283">
        <v>3</v>
      </c>
      <c r="AD265" s="283" t="s">
        <v>4540</v>
      </c>
    </row>
    <row r="266" spans="1:30">
      <c r="A266" s="283">
        <v>10026521</v>
      </c>
      <c r="B266" s="289" t="s">
        <v>4541</v>
      </c>
      <c r="C266" s="283">
        <v>5</v>
      </c>
      <c r="D266" s="283" t="s">
        <v>3697</v>
      </c>
      <c r="E266" s="283" t="s">
        <v>4542</v>
      </c>
      <c r="F266" s="283"/>
      <c r="G266" s="283"/>
      <c r="H266" s="283"/>
      <c r="I266" s="283"/>
      <c r="J266" s="283"/>
      <c r="K266" s="283"/>
      <c r="L266" s="283"/>
      <c r="M266" s="283" t="s">
        <v>613</v>
      </c>
      <c r="N266" s="283"/>
      <c r="O266" s="283"/>
      <c r="P266" s="283"/>
      <c r="Q266" s="283">
        <v>11</v>
      </c>
      <c r="R266" s="283">
        <v>1</v>
      </c>
      <c r="S266" s="283"/>
      <c r="T266" s="283"/>
      <c r="U266" s="283"/>
      <c r="V266" s="283"/>
      <c r="W266" s="283">
        <v>5</v>
      </c>
      <c r="X266" s="283">
        <v>1</v>
      </c>
      <c r="Y266" s="283">
        <v>1</v>
      </c>
      <c r="Z266" s="283"/>
      <c r="AA266" s="283">
        <v>2</v>
      </c>
      <c r="AB266" s="283"/>
      <c r="AC266" s="283"/>
      <c r="AD266" s="283" t="s">
        <v>4400</v>
      </c>
    </row>
    <row r="267" spans="1:30">
      <c r="A267" s="283">
        <v>10026621</v>
      </c>
      <c r="B267" s="287" t="s">
        <v>802</v>
      </c>
      <c r="C267" s="283">
        <v>4</v>
      </c>
      <c r="D267" s="283" t="s">
        <v>4524</v>
      </c>
      <c r="E267" s="283" t="s">
        <v>4525</v>
      </c>
      <c r="F267" s="283"/>
      <c r="G267" s="283">
        <v>10</v>
      </c>
      <c r="H267" s="283"/>
      <c r="I267" s="283"/>
      <c r="J267" s="283"/>
      <c r="K267" s="283"/>
      <c r="L267" s="283"/>
      <c r="M267" s="283" t="s">
        <v>613</v>
      </c>
      <c r="N267" s="283"/>
      <c r="O267" s="283"/>
      <c r="P267" s="283"/>
      <c r="Q267" s="283"/>
      <c r="R267" s="283">
        <v>1</v>
      </c>
      <c r="S267" s="283"/>
      <c r="T267" s="283">
        <v>27</v>
      </c>
      <c r="U267" s="283"/>
      <c r="V267" s="283"/>
      <c r="W267" s="283">
        <v>4</v>
      </c>
      <c r="X267" s="283">
        <v>6</v>
      </c>
      <c r="Y267" s="283">
        <v>6</v>
      </c>
      <c r="Z267" s="283"/>
      <c r="AA267" s="283">
        <v>18</v>
      </c>
      <c r="AB267" s="283" t="s">
        <v>4543</v>
      </c>
      <c r="AC267" s="283">
        <v>3</v>
      </c>
      <c r="AD267" s="283" t="s">
        <v>4544</v>
      </c>
    </row>
    <row r="268" spans="1:30">
      <c r="A268" s="283">
        <v>10026721</v>
      </c>
      <c r="B268" s="288" t="s">
        <v>4545</v>
      </c>
      <c r="C268" s="283">
        <v>6</v>
      </c>
      <c r="D268" s="283" t="s">
        <v>3652</v>
      </c>
      <c r="E268" s="283" t="s">
        <v>4380</v>
      </c>
      <c r="F268" s="283"/>
      <c r="G268" s="283">
        <v>27</v>
      </c>
      <c r="H268" s="283"/>
      <c r="I268" s="283"/>
      <c r="J268" s="283"/>
      <c r="K268" s="283"/>
      <c r="L268" s="283">
        <v>-2</v>
      </c>
      <c r="M268" s="283" t="s">
        <v>4282</v>
      </c>
      <c r="N268" s="283"/>
      <c r="O268" s="283"/>
      <c r="P268" s="283"/>
      <c r="Q268" s="283">
        <v>2</v>
      </c>
      <c r="R268" s="283">
        <v>1.1000000000000001</v>
      </c>
      <c r="S268" s="283"/>
      <c r="T268" s="283"/>
      <c r="U268" s="283"/>
      <c r="V268" s="283"/>
      <c r="W268" s="283"/>
      <c r="X268" s="283"/>
      <c r="Y268" s="283">
        <v>20</v>
      </c>
      <c r="Z268" s="283">
        <v>24</v>
      </c>
      <c r="AA268" s="283"/>
      <c r="AB268" s="283"/>
      <c r="AC268" s="283"/>
      <c r="AD268" s="283" t="s">
        <v>4461</v>
      </c>
    </row>
    <row r="269" spans="1:30">
      <c r="A269" s="283">
        <v>10026821</v>
      </c>
      <c r="B269" s="287" t="s">
        <v>4546</v>
      </c>
      <c r="C269" s="283">
        <v>4</v>
      </c>
      <c r="D269" s="283" t="s">
        <v>4365</v>
      </c>
      <c r="E269" s="283" t="s">
        <v>4366</v>
      </c>
      <c r="F269" s="283"/>
      <c r="G269" s="283">
        <v>3</v>
      </c>
      <c r="H269" s="283"/>
      <c r="I269" s="283"/>
      <c r="J269" s="283">
        <v>5</v>
      </c>
      <c r="K269" s="283"/>
      <c r="L269" s="283"/>
      <c r="M269" s="283" t="s">
        <v>3930</v>
      </c>
      <c r="N269" s="283"/>
      <c r="O269" s="283"/>
      <c r="P269" s="283"/>
      <c r="Q269" s="283">
        <v>1</v>
      </c>
      <c r="R269" s="283">
        <v>1</v>
      </c>
      <c r="S269" s="283"/>
      <c r="T269" s="283"/>
      <c r="U269" s="283"/>
      <c r="V269" s="283"/>
      <c r="W269" s="283"/>
      <c r="X269" s="283"/>
      <c r="Y269" s="283">
        <v>2</v>
      </c>
      <c r="Z269" s="283">
        <v>3</v>
      </c>
      <c r="AA269" s="283"/>
      <c r="AB269" s="283"/>
      <c r="AC269" s="283"/>
      <c r="AD269" s="283"/>
    </row>
    <row r="270" spans="1:30">
      <c r="A270" s="283">
        <v>10026921</v>
      </c>
      <c r="B270" s="289" t="s">
        <v>4547</v>
      </c>
      <c r="C270" s="283">
        <v>5</v>
      </c>
      <c r="D270" s="283" t="s">
        <v>3652</v>
      </c>
      <c r="E270" s="283" t="s">
        <v>4377</v>
      </c>
      <c r="F270" s="283"/>
      <c r="G270" s="283">
        <v>13</v>
      </c>
      <c r="H270" s="283"/>
      <c r="I270" s="283"/>
      <c r="J270" s="283"/>
      <c r="K270" s="283"/>
      <c r="L270" s="283"/>
      <c r="M270" s="283" t="s">
        <v>3899</v>
      </c>
      <c r="N270" s="283"/>
      <c r="O270" s="283"/>
      <c r="P270" s="283"/>
      <c r="Q270" s="283"/>
      <c r="R270" s="283">
        <v>1</v>
      </c>
      <c r="S270" s="283"/>
      <c r="T270" s="283"/>
      <c r="U270" s="283"/>
      <c r="V270" s="283"/>
      <c r="W270" s="283"/>
      <c r="X270" s="283"/>
      <c r="Y270" s="283">
        <v>15</v>
      </c>
      <c r="Z270" s="283">
        <v>13</v>
      </c>
      <c r="AA270" s="283"/>
      <c r="AB270" s="283"/>
      <c r="AC270" s="283"/>
      <c r="AD270" s="283"/>
    </row>
    <row r="271" spans="1:30">
      <c r="A271" s="283">
        <v>10027021</v>
      </c>
      <c r="B271" s="287" t="s">
        <v>4158</v>
      </c>
      <c r="C271" s="283">
        <v>4</v>
      </c>
      <c r="D271" s="283" t="s">
        <v>3652</v>
      </c>
      <c r="E271" s="283" t="s">
        <v>4375</v>
      </c>
      <c r="F271" s="283"/>
      <c r="G271" s="283">
        <v>6</v>
      </c>
      <c r="H271" s="283"/>
      <c r="I271" s="283"/>
      <c r="J271" s="283"/>
      <c r="K271" s="283"/>
      <c r="L271" s="283"/>
      <c r="M271" s="283" t="s">
        <v>3941</v>
      </c>
      <c r="N271" s="283"/>
      <c r="O271" s="283"/>
      <c r="P271" s="283"/>
      <c r="Q271" s="283">
        <v>4</v>
      </c>
      <c r="R271" s="283">
        <v>2.2000000000000002</v>
      </c>
      <c r="S271" s="283"/>
      <c r="T271" s="283"/>
      <c r="U271" s="283"/>
      <c r="V271" s="283"/>
      <c r="W271" s="283"/>
      <c r="X271" s="283"/>
      <c r="Y271" s="283">
        <v>3</v>
      </c>
      <c r="Z271" s="283">
        <v>4</v>
      </c>
      <c r="AA271" s="283">
        <v>2</v>
      </c>
      <c r="AB271" s="283"/>
      <c r="AC271" s="283"/>
      <c r="AD271" s="283" t="s">
        <v>4548</v>
      </c>
    </row>
    <row r="272" spans="1:30">
      <c r="A272" s="283">
        <v>10027121</v>
      </c>
      <c r="B272" s="286" t="s">
        <v>4164</v>
      </c>
      <c r="C272" s="283">
        <v>3</v>
      </c>
      <c r="D272" s="283" t="s">
        <v>3697</v>
      </c>
      <c r="E272" s="283" t="s">
        <v>3703</v>
      </c>
      <c r="F272" s="283"/>
      <c r="G272" s="283"/>
      <c r="H272" s="283"/>
      <c r="I272" s="283"/>
      <c r="J272" s="283"/>
      <c r="K272" s="283"/>
      <c r="L272" s="283"/>
      <c r="M272" s="283" t="s">
        <v>613</v>
      </c>
      <c r="N272" s="283"/>
      <c r="O272" s="283"/>
      <c r="P272" s="283">
        <v>3</v>
      </c>
      <c r="Q272" s="283">
        <v>6</v>
      </c>
      <c r="R272" s="283">
        <v>1</v>
      </c>
      <c r="S272" s="283"/>
      <c r="T272" s="283"/>
      <c r="U272" s="283"/>
      <c r="V272" s="283"/>
      <c r="W272" s="283">
        <v>4</v>
      </c>
      <c r="X272" s="283">
        <v>1</v>
      </c>
      <c r="Y272" s="283">
        <v>1</v>
      </c>
      <c r="Z272" s="283">
        <v>3</v>
      </c>
      <c r="AA272" s="283">
        <v>2</v>
      </c>
      <c r="AB272" s="283"/>
      <c r="AC272" s="283"/>
      <c r="AD272" s="283" t="s">
        <v>4399</v>
      </c>
    </row>
    <row r="273" spans="1:30">
      <c r="A273" s="283">
        <v>10027221</v>
      </c>
      <c r="B273" s="289" t="s">
        <v>4165</v>
      </c>
      <c r="C273" s="283">
        <v>5</v>
      </c>
      <c r="D273" s="283" t="s">
        <v>3698</v>
      </c>
      <c r="E273" s="283" t="s">
        <v>3702</v>
      </c>
      <c r="F273" s="283"/>
      <c r="G273" s="283"/>
      <c r="H273" s="283"/>
      <c r="I273" s="283">
        <v>6</v>
      </c>
      <c r="J273" s="283">
        <v>2</v>
      </c>
      <c r="K273" s="283"/>
      <c r="L273" s="283"/>
      <c r="M273" s="283" t="s">
        <v>613</v>
      </c>
      <c r="N273" s="283"/>
      <c r="O273" s="283"/>
      <c r="P273" s="283"/>
      <c r="Q273" s="283">
        <v>9</v>
      </c>
      <c r="R273" s="283">
        <v>1</v>
      </c>
      <c r="S273" s="283"/>
      <c r="T273" s="283"/>
      <c r="U273" s="283"/>
      <c r="V273" s="283"/>
      <c r="W273" s="283">
        <v>5</v>
      </c>
      <c r="X273" s="283"/>
      <c r="Y273" s="283">
        <v>1</v>
      </c>
      <c r="Z273" s="283">
        <v>6</v>
      </c>
      <c r="AA273" s="283">
        <v>6</v>
      </c>
      <c r="AB273" s="283"/>
      <c r="AC273" s="283"/>
      <c r="AD273" s="283" t="s">
        <v>4400</v>
      </c>
    </row>
    <row r="274" spans="1:30">
      <c r="A274" s="283">
        <v>10027321</v>
      </c>
      <c r="B274" s="287" t="s">
        <v>943</v>
      </c>
      <c r="C274" s="283">
        <v>4</v>
      </c>
      <c r="D274" s="283" t="s">
        <v>3861</v>
      </c>
      <c r="E274" s="283" t="s">
        <v>4410</v>
      </c>
      <c r="F274" s="283"/>
      <c r="G274" s="283"/>
      <c r="H274" s="283"/>
      <c r="I274" s="283">
        <v>8</v>
      </c>
      <c r="J274" s="283"/>
      <c r="K274" s="283"/>
      <c r="L274" s="283"/>
      <c r="M274" s="283" t="s">
        <v>613</v>
      </c>
      <c r="N274" s="283"/>
      <c r="O274" s="283"/>
      <c r="P274" s="283"/>
      <c r="Q274" s="283"/>
      <c r="R274" s="283">
        <v>1</v>
      </c>
      <c r="S274" s="283"/>
      <c r="T274" s="283"/>
      <c r="U274" s="283"/>
      <c r="V274" s="283"/>
      <c r="W274" s="283"/>
      <c r="X274" s="283">
        <v>1</v>
      </c>
      <c r="Y274" s="283"/>
      <c r="Z274" s="283">
        <v>5</v>
      </c>
      <c r="AA274" s="283">
        <v>4</v>
      </c>
      <c r="AB274" s="283"/>
      <c r="AC274" s="283"/>
      <c r="AD274" s="283"/>
    </row>
    <row r="275" spans="1:30">
      <c r="A275" s="283">
        <v>10027421</v>
      </c>
      <c r="B275" s="286" t="s">
        <v>4086</v>
      </c>
      <c r="C275" s="283">
        <v>3</v>
      </c>
      <c r="D275" s="283" t="s">
        <v>3698</v>
      </c>
      <c r="E275" s="283" t="s">
        <v>3702</v>
      </c>
      <c r="F275" s="283"/>
      <c r="G275" s="283"/>
      <c r="H275" s="283"/>
      <c r="I275" s="283">
        <v>5</v>
      </c>
      <c r="J275" s="283">
        <v>4</v>
      </c>
      <c r="K275" s="283"/>
      <c r="L275" s="283"/>
      <c r="M275" s="283" t="s">
        <v>613</v>
      </c>
      <c r="N275" s="283"/>
      <c r="O275" s="283"/>
      <c r="P275" s="283"/>
      <c r="Q275" s="283"/>
      <c r="R275" s="283">
        <v>1</v>
      </c>
      <c r="S275" s="283"/>
      <c r="T275" s="283"/>
      <c r="U275" s="283"/>
      <c r="V275" s="283"/>
      <c r="W275" s="283">
        <v>4</v>
      </c>
      <c r="X275" s="283">
        <v>1</v>
      </c>
      <c r="Y275" s="283"/>
      <c r="Z275" s="283">
        <v>3</v>
      </c>
      <c r="AA275" s="283">
        <v>3</v>
      </c>
      <c r="AB275" s="283"/>
      <c r="AC275" s="283"/>
      <c r="AD275" s="283" t="s">
        <v>4399</v>
      </c>
    </row>
    <row r="276" spans="1:30">
      <c r="A276" s="283">
        <v>10027521</v>
      </c>
      <c r="B276" s="289" t="s">
        <v>4549</v>
      </c>
      <c r="C276" s="283">
        <v>5</v>
      </c>
      <c r="D276" s="283" t="s">
        <v>3697</v>
      </c>
      <c r="E276" s="283" t="s">
        <v>3703</v>
      </c>
      <c r="F276" s="283"/>
      <c r="G276" s="283"/>
      <c r="H276" s="283"/>
      <c r="I276" s="283"/>
      <c r="J276" s="283"/>
      <c r="K276" s="283"/>
      <c r="L276" s="283"/>
      <c r="M276" s="283" t="s">
        <v>613</v>
      </c>
      <c r="N276" s="283">
        <v>1</v>
      </c>
      <c r="O276" s="283"/>
      <c r="P276" s="283"/>
      <c r="Q276" s="283">
        <v>14</v>
      </c>
      <c r="R276" s="283">
        <v>1</v>
      </c>
      <c r="S276" s="283"/>
      <c r="T276" s="283"/>
      <c r="U276" s="283"/>
      <c r="V276" s="283"/>
      <c r="W276" s="283">
        <v>7</v>
      </c>
      <c r="X276" s="283">
        <v>2</v>
      </c>
      <c r="Y276" s="283">
        <v>2</v>
      </c>
      <c r="Z276" s="283">
        <v>4</v>
      </c>
      <c r="AA276" s="283">
        <v>5</v>
      </c>
      <c r="AB276" s="283"/>
      <c r="AC276" s="283"/>
      <c r="AD276" s="283" t="s">
        <v>4485</v>
      </c>
    </row>
    <row r="277" spans="1:30">
      <c r="A277" s="283">
        <v>10027621</v>
      </c>
      <c r="B277" s="289" t="s">
        <v>4550</v>
      </c>
      <c r="C277" s="283">
        <v>5</v>
      </c>
      <c r="D277" s="283" t="s">
        <v>3697</v>
      </c>
      <c r="E277" s="283" t="s">
        <v>3703</v>
      </c>
      <c r="F277" s="283"/>
      <c r="G277" s="283"/>
      <c r="H277" s="283"/>
      <c r="I277" s="283"/>
      <c r="J277" s="283"/>
      <c r="K277" s="283"/>
      <c r="L277" s="283"/>
      <c r="M277" s="283" t="s">
        <v>613</v>
      </c>
      <c r="N277" s="283"/>
      <c r="O277" s="283"/>
      <c r="P277" s="283">
        <v>3</v>
      </c>
      <c r="Q277" s="283">
        <v>11</v>
      </c>
      <c r="R277" s="283">
        <v>1</v>
      </c>
      <c r="S277" s="283"/>
      <c r="T277" s="283"/>
      <c r="U277" s="283"/>
      <c r="V277" s="283"/>
      <c r="W277" s="283">
        <v>6</v>
      </c>
      <c r="X277" s="283">
        <v>1</v>
      </c>
      <c r="Y277" s="283"/>
      <c r="Z277" s="283">
        <v>1</v>
      </c>
      <c r="AA277" s="283">
        <v>2</v>
      </c>
      <c r="AB277" s="283"/>
      <c r="AC277" s="283"/>
      <c r="AD277" s="283" t="s">
        <v>4401</v>
      </c>
    </row>
    <row r="278" spans="1:30">
      <c r="A278" s="283">
        <v>10027721</v>
      </c>
      <c r="B278" s="289" t="s">
        <v>4551</v>
      </c>
      <c r="C278" s="283">
        <v>5</v>
      </c>
      <c r="D278" s="283" t="s">
        <v>3697</v>
      </c>
      <c r="E278" s="283" t="s">
        <v>3703</v>
      </c>
      <c r="F278" s="283"/>
      <c r="G278" s="283"/>
      <c r="H278" s="283"/>
      <c r="I278" s="283"/>
      <c r="J278" s="283"/>
      <c r="K278" s="283"/>
      <c r="L278" s="283"/>
      <c r="M278" s="283" t="s">
        <v>613</v>
      </c>
      <c r="N278" s="283"/>
      <c r="O278" s="283"/>
      <c r="P278" s="283"/>
      <c r="Q278" s="283">
        <v>10</v>
      </c>
      <c r="R278" s="283">
        <v>1</v>
      </c>
      <c r="S278" s="283"/>
      <c r="T278" s="283"/>
      <c r="U278" s="283"/>
      <c r="V278" s="283"/>
      <c r="W278" s="283">
        <v>5</v>
      </c>
      <c r="X278" s="283">
        <v>2</v>
      </c>
      <c r="Y278" s="283">
        <v>2</v>
      </c>
      <c r="Z278" s="283">
        <v>7</v>
      </c>
      <c r="AA278" s="283">
        <v>4</v>
      </c>
      <c r="AB278" s="283"/>
      <c r="AC278" s="283"/>
      <c r="AD278" s="283" t="s">
        <v>4400</v>
      </c>
    </row>
    <row r="279" spans="1:30">
      <c r="A279" s="283">
        <v>10027821</v>
      </c>
      <c r="B279" s="287" t="s">
        <v>4176</v>
      </c>
      <c r="C279" s="283">
        <v>4</v>
      </c>
      <c r="D279" s="283" t="s">
        <v>3652</v>
      </c>
      <c r="E279" s="283" t="s">
        <v>4367</v>
      </c>
      <c r="F279" s="283"/>
      <c r="G279" s="283">
        <v>3</v>
      </c>
      <c r="H279" s="283"/>
      <c r="I279" s="283"/>
      <c r="J279" s="283"/>
      <c r="K279" s="283"/>
      <c r="L279" s="283"/>
      <c r="M279" s="283" t="s">
        <v>3930</v>
      </c>
      <c r="N279" s="283"/>
      <c r="O279" s="283"/>
      <c r="P279" s="283"/>
      <c r="Q279" s="283">
        <v>7</v>
      </c>
      <c r="R279" s="283">
        <v>2.4</v>
      </c>
      <c r="S279" s="283"/>
      <c r="T279" s="283"/>
      <c r="U279" s="283"/>
      <c r="V279" s="283"/>
      <c r="W279" s="283"/>
      <c r="X279" s="283"/>
      <c r="Y279" s="283">
        <v>3</v>
      </c>
      <c r="Z279" s="283">
        <v>3</v>
      </c>
      <c r="AA279" s="283"/>
      <c r="AB279" s="283"/>
      <c r="AC279" s="283"/>
      <c r="AD279" s="283" t="s">
        <v>4552</v>
      </c>
    </row>
    <row r="280" spans="1:30">
      <c r="A280" s="283">
        <v>10027921</v>
      </c>
      <c r="B280" s="289" t="s">
        <v>4553</v>
      </c>
      <c r="C280" s="283">
        <v>5</v>
      </c>
      <c r="D280" s="283" t="s">
        <v>3652</v>
      </c>
      <c r="E280" s="283" t="s">
        <v>4380</v>
      </c>
      <c r="F280" s="283"/>
      <c r="G280" s="283">
        <v>27</v>
      </c>
      <c r="H280" s="283"/>
      <c r="I280" s="283"/>
      <c r="J280" s="283"/>
      <c r="K280" s="283"/>
      <c r="L280" s="283"/>
      <c r="M280" s="283" t="s">
        <v>4282</v>
      </c>
      <c r="N280" s="283"/>
      <c r="O280" s="283"/>
      <c r="P280" s="283"/>
      <c r="Q280" s="283"/>
      <c r="R280" s="283">
        <v>1</v>
      </c>
      <c r="S280" s="283">
        <v>0.35</v>
      </c>
      <c r="T280" s="283"/>
      <c r="U280" s="283"/>
      <c r="V280" s="283"/>
      <c r="W280" s="283"/>
      <c r="X280" s="283"/>
      <c r="Y280" s="283">
        <v>7</v>
      </c>
      <c r="Z280" s="283">
        <v>7</v>
      </c>
      <c r="AA280" s="283"/>
      <c r="AB280" s="283"/>
      <c r="AC280" s="283"/>
      <c r="AD280" s="283" t="s">
        <v>343</v>
      </c>
    </row>
    <row r="281" spans="1:30">
      <c r="A281" s="283">
        <v>10028021</v>
      </c>
      <c r="B281" s="287" t="s">
        <v>4079</v>
      </c>
      <c r="C281" s="283">
        <v>4</v>
      </c>
      <c r="D281" s="283" t="s">
        <v>3652</v>
      </c>
      <c r="E281" s="283" t="s">
        <v>4380</v>
      </c>
      <c r="F281" s="283"/>
      <c r="G281" s="283">
        <v>18</v>
      </c>
      <c r="H281" s="283"/>
      <c r="I281" s="283"/>
      <c r="J281" s="283"/>
      <c r="K281" s="283"/>
      <c r="L281" s="283">
        <v>1</v>
      </c>
      <c r="M281" s="283" t="s">
        <v>4282</v>
      </c>
      <c r="N281" s="283"/>
      <c r="O281" s="283"/>
      <c r="P281" s="283"/>
      <c r="Q281" s="283"/>
      <c r="R281" s="283">
        <v>1</v>
      </c>
      <c r="S281" s="283"/>
      <c r="T281" s="283"/>
      <c r="U281" s="283"/>
      <c r="V281" s="283"/>
      <c r="W281" s="283"/>
      <c r="X281" s="283"/>
      <c r="Y281" s="283">
        <v>7</v>
      </c>
      <c r="Z281" s="283">
        <v>7</v>
      </c>
      <c r="AA281" s="283"/>
      <c r="AB281" s="283"/>
      <c r="AC281" s="283"/>
      <c r="AD281" s="283"/>
    </row>
    <row r="282" spans="1:30">
      <c r="A282" s="283">
        <v>10028121</v>
      </c>
      <c r="B282" s="288" t="s">
        <v>4554</v>
      </c>
      <c r="C282" s="283">
        <v>6</v>
      </c>
      <c r="D282" s="283" t="s">
        <v>4365</v>
      </c>
      <c r="E282" s="283" t="s">
        <v>4508</v>
      </c>
      <c r="F282" s="283">
        <v>1</v>
      </c>
      <c r="G282" s="283"/>
      <c r="H282" s="283"/>
      <c r="I282" s="283"/>
      <c r="J282" s="283"/>
      <c r="K282" s="283"/>
      <c r="L282" s="283">
        <v>10</v>
      </c>
      <c r="M282" s="283" t="s">
        <v>613</v>
      </c>
      <c r="N282" s="283"/>
      <c r="O282" s="283"/>
      <c r="P282" s="283"/>
      <c r="Q282" s="283"/>
      <c r="R282" s="283">
        <v>1</v>
      </c>
      <c r="S282" s="283"/>
      <c r="T282" s="283"/>
      <c r="U282" s="283"/>
      <c r="V282" s="283"/>
      <c r="W282" s="283"/>
      <c r="X282" s="283">
        <v>2</v>
      </c>
      <c r="Y282" s="283">
        <v>3</v>
      </c>
      <c r="Z282" s="283">
        <v>3</v>
      </c>
      <c r="AA282" s="283">
        <v>3</v>
      </c>
      <c r="AB282" s="283"/>
      <c r="AC282" s="283">
        <v>6</v>
      </c>
      <c r="AD282" s="283"/>
    </row>
    <row r="283" spans="1:30">
      <c r="A283" s="283">
        <v>10028221</v>
      </c>
      <c r="B283" s="288" t="s">
        <v>4555</v>
      </c>
      <c r="C283" s="283">
        <v>6</v>
      </c>
      <c r="D283" s="283" t="s">
        <v>4365</v>
      </c>
      <c r="E283" s="283" t="s">
        <v>4366</v>
      </c>
      <c r="F283" s="283">
        <v>-1</v>
      </c>
      <c r="G283" s="283"/>
      <c r="H283" s="283"/>
      <c r="I283" s="283">
        <v>3</v>
      </c>
      <c r="J283" s="283"/>
      <c r="K283" s="283"/>
      <c r="L283" s="283"/>
      <c r="M283" s="283" t="s">
        <v>613</v>
      </c>
      <c r="N283" s="283"/>
      <c r="O283" s="283"/>
      <c r="P283" s="283"/>
      <c r="Q283" s="283"/>
      <c r="R283" s="283">
        <v>1</v>
      </c>
      <c r="S283" s="283"/>
      <c r="T283" s="283"/>
      <c r="U283" s="283"/>
      <c r="V283" s="283"/>
      <c r="W283" s="283"/>
      <c r="X283" s="283">
        <v>2</v>
      </c>
      <c r="Y283" s="283">
        <v>3</v>
      </c>
      <c r="Z283" s="283">
        <v>3</v>
      </c>
      <c r="AA283" s="283">
        <v>3</v>
      </c>
      <c r="AB283" s="283"/>
      <c r="AC283" s="283">
        <v>6</v>
      </c>
      <c r="AD283" s="283"/>
    </row>
    <row r="284" spans="1:30">
      <c r="A284" s="283">
        <v>10028321</v>
      </c>
      <c r="B284" s="287" t="s">
        <v>4556</v>
      </c>
      <c r="C284" s="283">
        <v>4</v>
      </c>
      <c r="D284" s="283" t="s">
        <v>3861</v>
      </c>
      <c r="E284" s="283" t="s">
        <v>4410</v>
      </c>
      <c r="F284" s="283"/>
      <c r="G284" s="283"/>
      <c r="H284" s="283"/>
      <c r="I284" s="283">
        <v>5</v>
      </c>
      <c r="J284" s="283"/>
      <c r="K284" s="283"/>
      <c r="L284" s="283">
        <v>4</v>
      </c>
      <c r="M284" s="283" t="s">
        <v>613</v>
      </c>
      <c r="N284" s="283"/>
      <c r="O284" s="283"/>
      <c r="P284" s="283"/>
      <c r="Q284" s="283"/>
      <c r="R284" s="283">
        <v>1</v>
      </c>
      <c r="S284" s="283"/>
      <c r="T284" s="283"/>
      <c r="U284" s="283"/>
      <c r="V284" s="283"/>
      <c r="W284" s="283"/>
      <c r="X284" s="283">
        <v>3</v>
      </c>
      <c r="Y284" s="283">
        <v>3</v>
      </c>
      <c r="Z284" s="283"/>
      <c r="AA284" s="283"/>
      <c r="AB284" s="283"/>
      <c r="AC284" s="283"/>
      <c r="AD284" s="283"/>
    </row>
    <row r="285" spans="1:30">
      <c r="A285" s="283">
        <v>10028421</v>
      </c>
      <c r="B285" s="287" t="s">
        <v>4557</v>
      </c>
      <c r="C285" s="283">
        <v>4</v>
      </c>
      <c r="D285" s="283" t="s">
        <v>3652</v>
      </c>
      <c r="E285" s="283" t="s">
        <v>4367</v>
      </c>
      <c r="F285" s="283"/>
      <c r="G285" s="283">
        <v>2</v>
      </c>
      <c r="H285" s="283"/>
      <c r="I285" s="283"/>
      <c r="J285" s="283"/>
      <c r="K285" s="283"/>
      <c r="L285" s="283">
        <v>1</v>
      </c>
      <c r="M285" s="283" t="s">
        <v>3930</v>
      </c>
      <c r="N285" s="283"/>
      <c r="O285" s="283"/>
      <c r="P285" s="283"/>
      <c r="Q285" s="283">
        <v>4</v>
      </c>
      <c r="R285" s="283">
        <v>1.9</v>
      </c>
      <c r="S285" s="283">
        <v>0.2</v>
      </c>
      <c r="T285" s="283"/>
      <c r="U285" s="283"/>
      <c r="V285" s="283"/>
      <c r="W285" s="283"/>
      <c r="X285" s="283"/>
      <c r="Y285" s="283">
        <v>4</v>
      </c>
      <c r="Z285" s="283">
        <v>3</v>
      </c>
      <c r="AA285" s="283"/>
      <c r="AB285" s="283"/>
      <c r="AC285" s="283"/>
      <c r="AD285" s="283" t="s">
        <v>4379</v>
      </c>
    </row>
    <row r="286" spans="1:30">
      <c r="A286" s="283">
        <v>10028521</v>
      </c>
      <c r="B286" s="288" t="s">
        <v>4184</v>
      </c>
      <c r="C286" s="283">
        <v>6</v>
      </c>
      <c r="D286" s="283" t="s">
        <v>4385</v>
      </c>
      <c r="E286" s="283" t="s">
        <v>4386</v>
      </c>
      <c r="F286" s="283"/>
      <c r="G286" s="283">
        <v>2</v>
      </c>
      <c r="H286" s="283"/>
      <c r="I286" s="283"/>
      <c r="J286" s="283"/>
      <c r="K286" s="283"/>
      <c r="L286" s="283"/>
      <c r="M286" s="283" t="s">
        <v>3930</v>
      </c>
      <c r="N286" s="283">
        <v>1</v>
      </c>
      <c r="O286" s="283"/>
      <c r="P286" s="283"/>
      <c r="Q286" s="283">
        <v>10</v>
      </c>
      <c r="R286" s="283">
        <v>3</v>
      </c>
      <c r="S286" s="283">
        <v>0.4</v>
      </c>
      <c r="T286" s="283"/>
      <c r="U286" s="283"/>
      <c r="V286" s="283"/>
      <c r="W286" s="283"/>
      <c r="X286" s="283"/>
      <c r="Y286" s="283">
        <v>2</v>
      </c>
      <c r="Z286" s="283">
        <v>5</v>
      </c>
      <c r="AA286" s="283"/>
      <c r="AB286" s="283"/>
      <c r="AC286" s="283"/>
      <c r="AD286" s="283" t="s">
        <v>4406</v>
      </c>
    </row>
    <row r="287" spans="1:30">
      <c r="A287" s="283">
        <v>10028621</v>
      </c>
      <c r="B287" s="289" t="s">
        <v>4181</v>
      </c>
      <c r="C287" s="283">
        <v>5</v>
      </c>
      <c r="D287" s="283" t="s">
        <v>4385</v>
      </c>
      <c r="E287" s="283" t="s">
        <v>4386</v>
      </c>
      <c r="F287" s="283"/>
      <c r="G287" s="283">
        <v>1</v>
      </c>
      <c r="H287" s="283"/>
      <c r="I287" s="283"/>
      <c r="J287" s="283"/>
      <c r="K287" s="283"/>
      <c r="L287" s="283"/>
      <c r="M287" s="283" t="s">
        <v>3930</v>
      </c>
      <c r="N287" s="283">
        <v>3</v>
      </c>
      <c r="O287" s="283"/>
      <c r="P287" s="283"/>
      <c r="Q287" s="283">
        <v>9</v>
      </c>
      <c r="R287" s="283">
        <v>3.1</v>
      </c>
      <c r="S287" s="283">
        <v>0.45</v>
      </c>
      <c r="T287" s="283"/>
      <c r="U287" s="283"/>
      <c r="V287" s="283"/>
      <c r="W287" s="283"/>
      <c r="X287" s="283"/>
      <c r="Y287" s="283">
        <v>3</v>
      </c>
      <c r="Z287" s="283">
        <v>6</v>
      </c>
      <c r="AA287" s="283"/>
      <c r="AB287" s="283"/>
      <c r="AC287" s="283"/>
      <c r="AD287" s="283" t="s">
        <v>4558</v>
      </c>
    </row>
    <row r="288" spans="1:30">
      <c r="A288" s="283">
        <v>10028721</v>
      </c>
      <c r="B288" s="289" t="s">
        <v>4180</v>
      </c>
      <c r="C288" s="283">
        <v>5</v>
      </c>
      <c r="D288" s="283" t="s">
        <v>3652</v>
      </c>
      <c r="E288" s="283" t="s">
        <v>4367</v>
      </c>
      <c r="F288" s="283"/>
      <c r="G288" s="283">
        <v>4</v>
      </c>
      <c r="H288" s="283"/>
      <c r="I288" s="283"/>
      <c r="J288" s="283"/>
      <c r="K288" s="283"/>
      <c r="L288" s="283"/>
      <c r="M288" s="283" t="s">
        <v>3930</v>
      </c>
      <c r="N288" s="283"/>
      <c r="O288" s="283"/>
      <c r="P288" s="283"/>
      <c r="Q288" s="283">
        <v>8</v>
      </c>
      <c r="R288" s="283">
        <v>2.4</v>
      </c>
      <c r="S288" s="283">
        <v>0.45</v>
      </c>
      <c r="T288" s="283"/>
      <c r="U288" s="283"/>
      <c r="V288" s="283"/>
      <c r="W288" s="283"/>
      <c r="X288" s="283"/>
      <c r="Y288" s="283">
        <v>2</v>
      </c>
      <c r="Z288" s="283">
        <v>4</v>
      </c>
      <c r="AA288" s="283"/>
      <c r="AB288" s="283"/>
      <c r="AC288" s="283"/>
      <c r="AD288" s="283" t="s">
        <v>4559</v>
      </c>
    </row>
    <row r="289" spans="1:30">
      <c r="A289" s="283">
        <v>10028821</v>
      </c>
      <c r="B289" s="289" t="s">
        <v>4560</v>
      </c>
      <c r="C289" s="283">
        <v>5</v>
      </c>
      <c r="D289" s="283" t="s">
        <v>3670</v>
      </c>
      <c r="E289" s="283" t="s">
        <v>4403</v>
      </c>
      <c r="F289" s="283"/>
      <c r="G289" s="283"/>
      <c r="H289" s="283"/>
      <c r="I289" s="283"/>
      <c r="J289" s="283"/>
      <c r="K289" s="283"/>
      <c r="L289" s="283">
        <v>7</v>
      </c>
      <c r="M289" s="283" t="s">
        <v>613</v>
      </c>
      <c r="N289" s="283"/>
      <c r="O289" s="283"/>
      <c r="P289" s="283"/>
      <c r="Q289" s="283">
        <v>6</v>
      </c>
      <c r="R289" s="283">
        <v>3.4</v>
      </c>
      <c r="S289" s="283">
        <v>0.6</v>
      </c>
      <c r="T289" s="283"/>
      <c r="U289" s="283"/>
      <c r="V289" s="283"/>
      <c r="W289" s="283"/>
      <c r="X289" s="283"/>
      <c r="Y289" s="283"/>
      <c r="Z289" s="283">
        <v>9</v>
      </c>
      <c r="AA289" s="283">
        <v>11</v>
      </c>
      <c r="AB289" s="283"/>
      <c r="AC289" s="283"/>
      <c r="AD289" s="283" t="s">
        <v>4561</v>
      </c>
    </row>
    <row r="290" spans="1:30">
      <c r="A290" s="283">
        <v>10028921</v>
      </c>
      <c r="B290" s="289" t="s">
        <v>4177</v>
      </c>
      <c r="C290" s="283">
        <v>5</v>
      </c>
      <c r="D290" s="283" t="s">
        <v>3652</v>
      </c>
      <c r="E290" s="283" t="s">
        <v>4380</v>
      </c>
      <c r="F290" s="283"/>
      <c r="G290" s="283">
        <v>29</v>
      </c>
      <c r="H290" s="283"/>
      <c r="I290" s="283"/>
      <c r="J290" s="283"/>
      <c r="K290" s="283"/>
      <c r="L290" s="283">
        <v>-5</v>
      </c>
      <c r="M290" s="283" t="s">
        <v>4282</v>
      </c>
      <c r="N290" s="283">
        <v>-5</v>
      </c>
      <c r="O290" s="283"/>
      <c r="P290" s="283"/>
      <c r="Q290" s="283"/>
      <c r="R290" s="283">
        <v>1</v>
      </c>
      <c r="S290" s="283"/>
      <c r="T290" s="283"/>
      <c r="U290" s="283"/>
      <c r="V290" s="283"/>
      <c r="W290" s="283"/>
      <c r="X290" s="283"/>
      <c r="Y290" s="283">
        <v>5</v>
      </c>
      <c r="Z290" s="283">
        <v>9</v>
      </c>
      <c r="AA290" s="283"/>
      <c r="AB290" s="283"/>
      <c r="AC290" s="283"/>
      <c r="AD290" s="283"/>
    </row>
    <row r="291" spans="1:30">
      <c r="A291" s="283">
        <v>10029021</v>
      </c>
      <c r="B291" s="287" t="s">
        <v>1046</v>
      </c>
      <c r="C291" s="283">
        <v>4</v>
      </c>
      <c r="D291" s="283" t="s">
        <v>4365</v>
      </c>
      <c r="E291" s="283" t="s">
        <v>4366</v>
      </c>
      <c r="F291" s="283"/>
      <c r="G291" s="283"/>
      <c r="H291" s="283"/>
      <c r="I291" s="283"/>
      <c r="J291" s="283"/>
      <c r="K291" s="283"/>
      <c r="L291" s="283"/>
      <c r="M291" s="283" t="s">
        <v>613</v>
      </c>
      <c r="N291" s="283"/>
      <c r="O291" s="283">
        <v>-5</v>
      </c>
      <c r="P291" s="283"/>
      <c r="Q291" s="283"/>
      <c r="R291" s="283">
        <v>1</v>
      </c>
      <c r="S291" s="283"/>
      <c r="T291" s="283"/>
      <c r="U291" s="283"/>
      <c r="V291" s="283"/>
      <c r="W291" s="283"/>
      <c r="X291" s="283">
        <v>4</v>
      </c>
      <c r="Y291" s="283">
        <v>4</v>
      </c>
      <c r="Z291" s="283">
        <v>4</v>
      </c>
      <c r="AA291" s="283">
        <v>4</v>
      </c>
      <c r="AB291" s="283"/>
      <c r="AC291" s="283"/>
      <c r="AD291" s="283"/>
    </row>
    <row r="292" spans="1:30">
      <c r="A292" s="283">
        <v>10029121</v>
      </c>
      <c r="B292" s="288" t="s">
        <v>4562</v>
      </c>
      <c r="C292" s="283">
        <v>6</v>
      </c>
      <c r="D292" s="283" t="s">
        <v>3697</v>
      </c>
      <c r="E292" s="283" t="s">
        <v>3703</v>
      </c>
      <c r="F292" s="283"/>
      <c r="G292" s="283"/>
      <c r="H292" s="283"/>
      <c r="I292" s="283"/>
      <c r="J292" s="283"/>
      <c r="K292" s="283"/>
      <c r="L292" s="283"/>
      <c r="M292" s="283" t="s">
        <v>613</v>
      </c>
      <c r="N292" s="283"/>
      <c r="O292" s="283"/>
      <c r="P292" s="283">
        <v>4</v>
      </c>
      <c r="Q292" s="283">
        <v>11</v>
      </c>
      <c r="R292" s="283">
        <v>1</v>
      </c>
      <c r="S292" s="283"/>
      <c r="T292" s="283"/>
      <c r="U292" s="283"/>
      <c r="V292" s="283"/>
      <c r="W292" s="283">
        <v>7</v>
      </c>
      <c r="X292" s="283">
        <v>1</v>
      </c>
      <c r="Y292" s="283">
        <v>2</v>
      </c>
      <c r="Z292" s="283">
        <v>1</v>
      </c>
      <c r="AA292" s="283">
        <v>9</v>
      </c>
      <c r="AB292" s="283"/>
      <c r="AC292" s="283"/>
      <c r="AD292" s="283" t="s">
        <v>4485</v>
      </c>
    </row>
    <row r="293" spans="1:30">
      <c r="A293" s="283">
        <v>10029221</v>
      </c>
      <c r="B293" s="289" t="s">
        <v>4563</v>
      </c>
      <c r="C293" s="283">
        <v>5</v>
      </c>
      <c r="D293" s="283" t="s">
        <v>3861</v>
      </c>
      <c r="E293" s="283" t="s">
        <v>4410</v>
      </c>
      <c r="F293" s="283"/>
      <c r="G293" s="283"/>
      <c r="H293" s="283"/>
      <c r="I293" s="283">
        <v>12</v>
      </c>
      <c r="J293" s="283"/>
      <c r="K293" s="283"/>
      <c r="L293" s="283">
        <v>1</v>
      </c>
      <c r="M293" s="283" t="s">
        <v>613</v>
      </c>
      <c r="N293" s="283">
        <v>2</v>
      </c>
      <c r="O293" s="283"/>
      <c r="P293" s="283"/>
      <c r="Q293" s="283"/>
      <c r="R293" s="283">
        <v>1</v>
      </c>
      <c r="S293" s="283"/>
      <c r="T293" s="283"/>
      <c r="U293" s="283"/>
      <c r="V293" s="283"/>
      <c r="W293" s="283"/>
      <c r="X293" s="283">
        <v>4</v>
      </c>
      <c r="Y293" s="283">
        <v>5</v>
      </c>
      <c r="Z293" s="283">
        <v>4</v>
      </c>
      <c r="AA293" s="283"/>
      <c r="AB293" s="283"/>
      <c r="AC293" s="283"/>
      <c r="AD293" s="283"/>
    </row>
    <row r="294" spans="1:30">
      <c r="A294" s="283">
        <v>10029321</v>
      </c>
      <c r="B294" s="289" t="s">
        <v>4564</v>
      </c>
      <c r="C294" s="283">
        <v>5</v>
      </c>
      <c r="D294" s="283" t="s">
        <v>3699</v>
      </c>
      <c r="E294" s="283" t="s">
        <v>3704</v>
      </c>
      <c r="F294" s="283"/>
      <c r="G294" s="283"/>
      <c r="H294" s="283"/>
      <c r="I294" s="283"/>
      <c r="J294" s="283"/>
      <c r="K294" s="283"/>
      <c r="L294" s="283"/>
      <c r="M294" s="283" t="s">
        <v>613</v>
      </c>
      <c r="N294" s="283"/>
      <c r="O294" s="283"/>
      <c r="P294" s="283">
        <v>7</v>
      </c>
      <c r="Q294" s="283">
        <v>9</v>
      </c>
      <c r="R294" s="283">
        <v>1</v>
      </c>
      <c r="S294" s="283"/>
      <c r="T294" s="283"/>
      <c r="U294" s="283"/>
      <c r="V294" s="283"/>
      <c r="W294" s="283">
        <v>6</v>
      </c>
      <c r="X294" s="283">
        <v>2</v>
      </c>
      <c r="Y294" s="283">
        <v>2</v>
      </c>
      <c r="Z294" s="283"/>
      <c r="AA294" s="283">
        <v>13</v>
      </c>
      <c r="AB294" s="283"/>
      <c r="AC294" s="283"/>
      <c r="AD294" s="283" t="s">
        <v>4401</v>
      </c>
    </row>
    <row r="295" spans="1:30">
      <c r="A295" s="283">
        <v>10029421</v>
      </c>
      <c r="B295" s="289" t="s">
        <v>4565</v>
      </c>
      <c r="C295" s="283">
        <v>5</v>
      </c>
      <c r="D295" s="283" t="s">
        <v>3697</v>
      </c>
      <c r="E295" s="283" t="s">
        <v>3703</v>
      </c>
      <c r="F295" s="283"/>
      <c r="G295" s="283"/>
      <c r="H295" s="283"/>
      <c r="I295" s="283"/>
      <c r="J295" s="283"/>
      <c r="K295" s="283"/>
      <c r="L295" s="283"/>
      <c r="M295" s="283" t="s">
        <v>613</v>
      </c>
      <c r="N295" s="283"/>
      <c r="O295" s="283"/>
      <c r="P295" s="283">
        <v>4</v>
      </c>
      <c r="Q295" s="283">
        <v>10</v>
      </c>
      <c r="R295" s="283">
        <v>1</v>
      </c>
      <c r="S295" s="283"/>
      <c r="T295" s="283"/>
      <c r="U295" s="283"/>
      <c r="V295" s="283"/>
      <c r="W295" s="283">
        <v>6</v>
      </c>
      <c r="X295" s="283">
        <v>3</v>
      </c>
      <c r="Y295" s="283">
        <v>3</v>
      </c>
      <c r="Z295" s="283"/>
      <c r="AA295" s="283">
        <v>11</v>
      </c>
      <c r="AB295" s="283"/>
      <c r="AC295" s="283"/>
      <c r="AD295" s="283" t="s">
        <v>4401</v>
      </c>
    </row>
    <row r="296" spans="1:30">
      <c r="A296" s="283">
        <v>10029521</v>
      </c>
      <c r="B296" s="286" t="s">
        <v>4034</v>
      </c>
      <c r="C296" s="283">
        <v>3</v>
      </c>
      <c r="D296" s="283" t="s">
        <v>3652</v>
      </c>
      <c r="E296" s="283" t="s">
        <v>4377</v>
      </c>
      <c r="F296" s="283"/>
      <c r="G296" s="283">
        <v>9</v>
      </c>
      <c r="H296" s="283"/>
      <c r="I296" s="283"/>
      <c r="J296" s="283"/>
      <c r="K296" s="283"/>
      <c r="L296" s="283">
        <v>2</v>
      </c>
      <c r="M296" s="283" t="s">
        <v>3899</v>
      </c>
      <c r="N296" s="283"/>
      <c r="O296" s="283"/>
      <c r="P296" s="283"/>
      <c r="Q296" s="283"/>
      <c r="R296" s="283">
        <v>1</v>
      </c>
      <c r="S296" s="283"/>
      <c r="T296" s="283"/>
      <c r="U296" s="283"/>
      <c r="V296" s="283"/>
      <c r="W296" s="283"/>
      <c r="X296" s="283"/>
      <c r="Y296" s="283">
        <v>2</v>
      </c>
      <c r="Z296" s="283">
        <v>3</v>
      </c>
      <c r="AA296" s="283"/>
      <c r="AB296" s="283"/>
      <c r="AC296" s="283"/>
      <c r="AD296" s="283"/>
    </row>
    <row r="297" spans="1:30">
      <c r="A297" s="283">
        <v>10029621</v>
      </c>
      <c r="B297" s="289" t="s">
        <v>4093</v>
      </c>
      <c r="C297" s="283">
        <v>5</v>
      </c>
      <c r="D297" s="283" t="s">
        <v>3700</v>
      </c>
      <c r="E297" s="283" t="s">
        <v>3701</v>
      </c>
      <c r="F297" s="283"/>
      <c r="G297" s="283"/>
      <c r="H297" s="283"/>
      <c r="I297" s="283"/>
      <c r="J297" s="283">
        <v>2</v>
      </c>
      <c r="K297" s="283">
        <v>5</v>
      </c>
      <c r="L297" s="283"/>
      <c r="M297" s="283" t="s">
        <v>613</v>
      </c>
      <c r="N297" s="283"/>
      <c r="O297" s="283">
        <v>6</v>
      </c>
      <c r="P297" s="283"/>
      <c r="Q297" s="283"/>
      <c r="R297" s="283">
        <v>1</v>
      </c>
      <c r="S297" s="283"/>
      <c r="T297" s="283"/>
      <c r="U297" s="283"/>
      <c r="V297" s="283"/>
      <c r="W297" s="283">
        <v>2</v>
      </c>
      <c r="X297" s="283">
        <v>1</v>
      </c>
      <c r="Y297" s="283"/>
      <c r="Z297" s="283">
        <v>2</v>
      </c>
      <c r="AA297" s="283">
        <v>1</v>
      </c>
      <c r="AB297" s="283"/>
      <c r="AC297" s="283"/>
      <c r="AD297" s="283" t="s">
        <v>4566</v>
      </c>
    </row>
    <row r="298" spans="1:30">
      <c r="A298" s="283">
        <v>10029721</v>
      </c>
      <c r="B298" s="287" t="s">
        <v>4567</v>
      </c>
      <c r="C298" s="283">
        <v>4</v>
      </c>
      <c r="D298" s="283" t="s">
        <v>3652</v>
      </c>
      <c r="E298" s="283" t="s">
        <v>4380</v>
      </c>
      <c r="F298" s="283"/>
      <c r="G298" s="283">
        <v>19</v>
      </c>
      <c r="H298" s="283"/>
      <c r="I298" s="283"/>
      <c r="J298" s="283"/>
      <c r="K298" s="283"/>
      <c r="L298" s="283">
        <v>1</v>
      </c>
      <c r="M298" s="283" t="s">
        <v>3899</v>
      </c>
      <c r="N298" s="283"/>
      <c r="O298" s="283"/>
      <c r="P298" s="283"/>
      <c r="Q298" s="283">
        <v>5</v>
      </c>
      <c r="R298" s="283">
        <v>1</v>
      </c>
      <c r="S298" s="283">
        <v>0.25</v>
      </c>
      <c r="T298" s="283"/>
      <c r="U298" s="283"/>
      <c r="V298" s="283"/>
      <c r="W298" s="283"/>
      <c r="X298" s="283"/>
      <c r="Y298" s="283">
        <v>15</v>
      </c>
      <c r="Z298" s="283">
        <v>20</v>
      </c>
      <c r="AA298" s="283"/>
      <c r="AB298" s="283"/>
      <c r="AC298" s="283"/>
      <c r="AD298" s="283" t="s">
        <v>792</v>
      </c>
    </row>
    <row r="299" spans="1:30">
      <c r="A299" s="283">
        <v>10029821</v>
      </c>
      <c r="B299" s="287" t="s">
        <v>4194</v>
      </c>
      <c r="C299" s="283">
        <v>4</v>
      </c>
      <c r="D299" s="283" t="s">
        <v>3652</v>
      </c>
      <c r="E299" s="283" t="s">
        <v>4377</v>
      </c>
      <c r="F299" s="283"/>
      <c r="G299" s="283">
        <v>9</v>
      </c>
      <c r="H299" s="283"/>
      <c r="I299" s="283"/>
      <c r="J299" s="283"/>
      <c r="K299" s="283"/>
      <c r="L299" s="283">
        <v>-1</v>
      </c>
      <c r="M299" s="283" t="s">
        <v>3941</v>
      </c>
      <c r="N299" s="283"/>
      <c r="O299" s="283"/>
      <c r="P299" s="283"/>
      <c r="Q299" s="283"/>
      <c r="R299" s="283">
        <v>1</v>
      </c>
      <c r="S299" s="283"/>
      <c r="T299" s="283"/>
      <c r="U299" s="283"/>
      <c r="V299" s="283"/>
      <c r="W299" s="283"/>
      <c r="X299" s="283"/>
      <c r="Y299" s="283">
        <v>3</v>
      </c>
      <c r="Z299" s="283">
        <v>4</v>
      </c>
      <c r="AA299" s="283">
        <v>2</v>
      </c>
      <c r="AB299" s="283"/>
      <c r="AC299" s="283"/>
      <c r="AD299" s="283"/>
    </row>
    <row r="300" spans="1:30">
      <c r="A300" s="283">
        <v>10029921</v>
      </c>
      <c r="B300" s="287" t="s">
        <v>4188</v>
      </c>
      <c r="C300" s="283">
        <v>4</v>
      </c>
      <c r="D300" s="283" t="s">
        <v>3652</v>
      </c>
      <c r="E300" s="283" t="s">
        <v>4367</v>
      </c>
      <c r="F300" s="283"/>
      <c r="G300" s="283">
        <v>5</v>
      </c>
      <c r="H300" s="283"/>
      <c r="I300" s="283"/>
      <c r="J300" s="283"/>
      <c r="K300" s="283"/>
      <c r="L300" s="283"/>
      <c r="M300" s="283" t="s">
        <v>3930</v>
      </c>
      <c r="N300" s="283"/>
      <c r="O300" s="283"/>
      <c r="P300" s="283"/>
      <c r="Q300" s="283">
        <v>1</v>
      </c>
      <c r="R300" s="283">
        <v>1.2</v>
      </c>
      <c r="S300" s="283"/>
      <c r="T300" s="283"/>
      <c r="U300" s="283"/>
      <c r="V300" s="283"/>
      <c r="W300" s="283"/>
      <c r="X300" s="283"/>
      <c r="Y300" s="283">
        <v>4</v>
      </c>
      <c r="Z300" s="283">
        <v>3</v>
      </c>
      <c r="AA300" s="283"/>
      <c r="AB300" s="283"/>
      <c r="AC300" s="283"/>
      <c r="AD300" s="283" t="s">
        <v>4458</v>
      </c>
    </row>
    <row r="301" spans="1:30">
      <c r="A301" s="283">
        <v>10030021</v>
      </c>
      <c r="B301" s="289" t="s">
        <v>4568</v>
      </c>
      <c r="C301" s="283">
        <v>5</v>
      </c>
      <c r="D301" s="283" t="s">
        <v>4365</v>
      </c>
      <c r="E301" s="283" t="s">
        <v>4366</v>
      </c>
      <c r="F301" s="283"/>
      <c r="G301" s="283"/>
      <c r="H301" s="283"/>
      <c r="I301" s="283"/>
      <c r="J301" s="283"/>
      <c r="K301" s="283"/>
      <c r="L301" s="283"/>
      <c r="M301" s="283" t="s">
        <v>613</v>
      </c>
      <c r="N301" s="283">
        <v>5</v>
      </c>
      <c r="O301" s="283">
        <v>2</v>
      </c>
      <c r="P301" s="283"/>
      <c r="Q301" s="283"/>
      <c r="R301" s="283">
        <v>1</v>
      </c>
      <c r="S301" s="283"/>
      <c r="T301" s="283"/>
      <c r="U301" s="283"/>
      <c r="V301" s="283"/>
      <c r="W301" s="283"/>
      <c r="X301" s="283">
        <v>6</v>
      </c>
      <c r="Y301" s="283">
        <v>6</v>
      </c>
      <c r="Z301" s="283">
        <v>6</v>
      </c>
      <c r="AA301" s="283">
        <v>6</v>
      </c>
      <c r="AB301" s="283" t="s">
        <v>4569</v>
      </c>
      <c r="AC301" s="283">
        <v>9</v>
      </c>
      <c r="AD301" s="283"/>
    </row>
    <row r="302" spans="1:30">
      <c r="A302" s="283">
        <v>10030121</v>
      </c>
      <c r="B302" s="289" t="s">
        <v>4570</v>
      </c>
      <c r="C302" s="283">
        <v>5</v>
      </c>
      <c r="D302" s="283" t="s">
        <v>3652</v>
      </c>
      <c r="E302" s="283" t="s">
        <v>4375</v>
      </c>
      <c r="F302" s="283"/>
      <c r="G302" s="283">
        <v>9</v>
      </c>
      <c r="H302" s="283"/>
      <c r="I302" s="283"/>
      <c r="J302" s="283"/>
      <c r="K302" s="283"/>
      <c r="L302" s="283">
        <v>2</v>
      </c>
      <c r="M302" s="283" t="s">
        <v>3899</v>
      </c>
      <c r="N302" s="283"/>
      <c r="O302" s="283"/>
      <c r="P302" s="283"/>
      <c r="Q302" s="283"/>
      <c r="R302" s="283">
        <v>1</v>
      </c>
      <c r="S302" s="283"/>
      <c r="T302" s="283"/>
      <c r="U302" s="283"/>
      <c r="V302" s="283"/>
      <c r="W302" s="283"/>
      <c r="X302" s="283"/>
      <c r="Y302" s="283">
        <v>4</v>
      </c>
      <c r="Z302" s="283">
        <v>5</v>
      </c>
      <c r="AA302" s="283"/>
      <c r="AB302" s="283"/>
      <c r="AC302" s="283"/>
      <c r="AD302" s="283"/>
    </row>
    <row r="303" spans="1:30">
      <c r="A303" s="283">
        <v>10030221</v>
      </c>
      <c r="B303" s="288" t="s">
        <v>2029</v>
      </c>
      <c r="C303" s="283">
        <v>6</v>
      </c>
      <c r="D303" s="283" t="s">
        <v>3652</v>
      </c>
      <c r="E303" s="283" t="s">
        <v>4380</v>
      </c>
      <c r="F303" s="283"/>
      <c r="G303" s="283">
        <v>28</v>
      </c>
      <c r="H303" s="283"/>
      <c r="I303" s="283"/>
      <c r="J303" s="283"/>
      <c r="K303" s="283"/>
      <c r="L303" s="283"/>
      <c r="M303" s="283" t="s">
        <v>3899</v>
      </c>
      <c r="N303" s="283"/>
      <c r="O303" s="283"/>
      <c r="P303" s="283"/>
      <c r="Q303" s="283"/>
      <c r="R303" s="283">
        <v>1</v>
      </c>
      <c r="S303" s="283"/>
      <c r="T303" s="283"/>
      <c r="U303" s="283"/>
      <c r="V303" s="283"/>
      <c r="W303" s="283"/>
      <c r="X303" s="283"/>
      <c r="Y303" s="283">
        <v>20</v>
      </c>
      <c r="Z303" s="283">
        <v>24</v>
      </c>
      <c r="AA303" s="283"/>
      <c r="AB303" s="283"/>
      <c r="AC303" s="283"/>
      <c r="AD303" s="283"/>
    </row>
    <row r="304" spans="1:30">
      <c r="A304" s="283">
        <v>10030321</v>
      </c>
      <c r="B304" s="289" t="s">
        <v>4571</v>
      </c>
      <c r="C304" s="283">
        <v>5</v>
      </c>
      <c r="D304" s="283" t="s">
        <v>3697</v>
      </c>
      <c r="E304" s="283" t="s">
        <v>3703</v>
      </c>
      <c r="F304" s="283"/>
      <c r="G304" s="283"/>
      <c r="H304" s="283"/>
      <c r="I304" s="283"/>
      <c r="J304" s="283"/>
      <c r="K304" s="283"/>
      <c r="L304" s="283"/>
      <c r="M304" s="283" t="s">
        <v>613</v>
      </c>
      <c r="N304" s="283"/>
      <c r="O304" s="283"/>
      <c r="P304" s="283"/>
      <c r="Q304" s="283">
        <v>9</v>
      </c>
      <c r="R304" s="283">
        <v>1</v>
      </c>
      <c r="S304" s="283"/>
      <c r="T304" s="283"/>
      <c r="U304" s="283"/>
      <c r="V304" s="283"/>
      <c r="W304" s="283">
        <v>3</v>
      </c>
      <c r="X304" s="283">
        <v>2</v>
      </c>
      <c r="Y304" s="283">
        <v>2</v>
      </c>
      <c r="Z304" s="283">
        <v>3</v>
      </c>
      <c r="AA304" s="283">
        <v>8</v>
      </c>
      <c r="AB304" s="283"/>
      <c r="AC304" s="283"/>
      <c r="AD304" s="283" t="s">
        <v>4572</v>
      </c>
    </row>
    <row r="305" spans="1:30">
      <c r="A305" s="283">
        <v>10030421</v>
      </c>
      <c r="B305" s="289" t="s">
        <v>4573</v>
      </c>
      <c r="C305" s="283">
        <v>5</v>
      </c>
      <c r="D305" s="283" t="s">
        <v>4385</v>
      </c>
      <c r="E305" s="283" t="s">
        <v>4386</v>
      </c>
      <c r="F305" s="283"/>
      <c r="G305" s="283"/>
      <c r="H305" s="283"/>
      <c r="I305" s="283"/>
      <c r="J305" s="283"/>
      <c r="K305" s="283"/>
      <c r="L305" s="283"/>
      <c r="M305" s="283" t="s">
        <v>3930</v>
      </c>
      <c r="N305" s="283">
        <v>2</v>
      </c>
      <c r="O305" s="283"/>
      <c r="P305" s="283"/>
      <c r="Q305" s="283">
        <v>13</v>
      </c>
      <c r="R305" s="283">
        <v>3.3</v>
      </c>
      <c r="S305" s="283">
        <v>0.5</v>
      </c>
      <c r="T305" s="283"/>
      <c r="U305" s="283"/>
      <c r="V305" s="283">
        <v>0.6</v>
      </c>
      <c r="W305" s="283"/>
      <c r="X305" s="283"/>
      <c r="Y305" s="283">
        <v>3</v>
      </c>
      <c r="Z305" s="283">
        <v>3</v>
      </c>
      <c r="AA305" s="283"/>
      <c r="AB305" s="283"/>
      <c r="AC305" s="283"/>
      <c r="AD305" s="283" t="s">
        <v>4574</v>
      </c>
    </row>
    <row r="306" spans="1:30">
      <c r="A306" s="283">
        <v>10030521</v>
      </c>
      <c r="B306" s="288" t="s">
        <v>4575</v>
      </c>
      <c r="C306" s="283">
        <v>6</v>
      </c>
      <c r="D306" s="283" t="s">
        <v>3699</v>
      </c>
      <c r="E306" s="283" t="s">
        <v>3704</v>
      </c>
      <c r="F306" s="283"/>
      <c r="G306" s="283"/>
      <c r="H306" s="283"/>
      <c r="I306" s="283"/>
      <c r="J306" s="283">
        <v>8</v>
      </c>
      <c r="K306" s="283"/>
      <c r="L306" s="283"/>
      <c r="M306" s="283" t="s">
        <v>613</v>
      </c>
      <c r="N306" s="283"/>
      <c r="O306" s="283"/>
      <c r="P306" s="283">
        <v>8</v>
      </c>
      <c r="Q306" s="283">
        <v>5</v>
      </c>
      <c r="R306" s="283">
        <v>1</v>
      </c>
      <c r="S306" s="283"/>
      <c r="T306" s="283"/>
      <c r="U306" s="283"/>
      <c r="V306" s="283"/>
      <c r="W306" s="283">
        <v>6</v>
      </c>
      <c r="X306" s="283">
        <v>8</v>
      </c>
      <c r="Y306" s="283">
        <v>10</v>
      </c>
      <c r="Z306" s="283"/>
      <c r="AA306" s="283">
        <v>15</v>
      </c>
      <c r="AB306" s="283"/>
      <c r="AC306" s="283"/>
      <c r="AD306" s="283" t="s">
        <v>4401</v>
      </c>
    </row>
    <row r="307" spans="1:30">
      <c r="A307" s="283">
        <v>10030621</v>
      </c>
      <c r="B307" s="287" t="s">
        <v>4576</v>
      </c>
      <c r="C307" s="283">
        <v>4</v>
      </c>
      <c r="D307" s="283" t="s">
        <v>3652</v>
      </c>
      <c r="E307" s="283" t="s">
        <v>4380</v>
      </c>
      <c r="F307" s="283"/>
      <c r="G307" s="283">
        <v>24</v>
      </c>
      <c r="H307" s="283"/>
      <c r="I307" s="283"/>
      <c r="J307" s="283"/>
      <c r="K307" s="283"/>
      <c r="L307" s="283"/>
      <c r="M307" s="283" t="s">
        <v>3899</v>
      </c>
      <c r="N307" s="283"/>
      <c r="O307" s="283"/>
      <c r="P307" s="283"/>
      <c r="Q307" s="283">
        <v>5</v>
      </c>
      <c r="R307" s="283">
        <v>1</v>
      </c>
      <c r="S307" s="283">
        <v>0.25</v>
      </c>
      <c r="T307" s="283"/>
      <c r="U307" s="283"/>
      <c r="V307" s="283"/>
      <c r="W307" s="283"/>
      <c r="X307" s="283"/>
      <c r="Y307" s="283">
        <v>15</v>
      </c>
      <c r="Z307" s="283">
        <v>20</v>
      </c>
      <c r="AA307" s="283"/>
      <c r="AB307" s="283"/>
      <c r="AC307" s="283"/>
      <c r="AD307" s="283" t="s">
        <v>792</v>
      </c>
    </row>
    <row r="308" spans="1:30">
      <c r="A308" s="283">
        <v>10030721</v>
      </c>
      <c r="B308" s="287" t="s">
        <v>4027</v>
      </c>
      <c r="C308" s="283">
        <v>4</v>
      </c>
      <c r="D308" s="283" t="s">
        <v>3652</v>
      </c>
      <c r="E308" s="283" t="s">
        <v>4380</v>
      </c>
      <c r="F308" s="283"/>
      <c r="G308" s="283">
        <v>15</v>
      </c>
      <c r="H308" s="283"/>
      <c r="I308" s="283"/>
      <c r="J308" s="283"/>
      <c r="K308" s="283"/>
      <c r="L308" s="283"/>
      <c r="M308" s="283" t="s">
        <v>3899</v>
      </c>
      <c r="N308" s="283">
        <v>2</v>
      </c>
      <c r="O308" s="283">
        <v>2</v>
      </c>
      <c r="P308" s="283"/>
      <c r="Q308" s="283"/>
      <c r="R308" s="283">
        <v>1</v>
      </c>
      <c r="S308" s="283"/>
      <c r="T308" s="283"/>
      <c r="U308" s="283"/>
      <c r="V308" s="283"/>
      <c r="W308" s="283"/>
      <c r="X308" s="283"/>
      <c r="Y308" s="283">
        <v>7</v>
      </c>
      <c r="Z308" s="283">
        <v>7</v>
      </c>
      <c r="AA308" s="283"/>
      <c r="AB308" s="283"/>
      <c r="AC308" s="283"/>
      <c r="AD308" s="283"/>
    </row>
    <row r="309" spans="1:30">
      <c r="A309" s="283">
        <v>10030821</v>
      </c>
      <c r="B309" s="289" t="s">
        <v>4577</v>
      </c>
      <c r="C309" s="283">
        <v>5</v>
      </c>
      <c r="D309" s="283" t="s">
        <v>3699</v>
      </c>
      <c r="E309" s="283" t="s">
        <v>3704</v>
      </c>
      <c r="F309" s="283"/>
      <c r="G309" s="283"/>
      <c r="H309" s="283"/>
      <c r="I309" s="283"/>
      <c r="J309" s="283"/>
      <c r="K309" s="283"/>
      <c r="L309" s="283"/>
      <c r="M309" s="283" t="s">
        <v>613</v>
      </c>
      <c r="N309" s="283"/>
      <c r="O309" s="283"/>
      <c r="P309" s="283">
        <v>15</v>
      </c>
      <c r="Q309" s="283"/>
      <c r="R309" s="283">
        <v>1</v>
      </c>
      <c r="S309" s="283"/>
      <c r="T309" s="283"/>
      <c r="U309" s="283"/>
      <c r="V309" s="283"/>
      <c r="W309" s="283">
        <v>9</v>
      </c>
      <c r="X309" s="283">
        <v>2</v>
      </c>
      <c r="Y309" s="283">
        <v>2</v>
      </c>
      <c r="Z309" s="283"/>
      <c r="AA309" s="283">
        <v>13</v>
      </c>
      <c r="AB309" s="283"/>
      <c r="AC309" s="283"/>
      <c r="AD309" s="283" t="s">
        <v>4444</v>
      </c>
    </row>
    <row r="310" spans="1:30">
      <c r="A310" s="283">
        <v>10030921</v>
      </c>
      <c r="B310" s="288" t="s">
        <v>4578</v>
      </c>
      <c r="C310" s="283">
        <v>6</v>
      </c>
      <c r="D310" s="283" t="s">
        <v>4365</v>
      </c>
      <c r="E310" s="283" t="s">
        <v>4366</v>
      </c>
      <c r="F310" s="283"/>
      <c r="G310" s="283">
        <v>3</v>
      </c>
      <c r="H310" s="283"/>
      <c r="I310" s="283">
        <v>5</v>
      </c>
      <c r="J310" s="283"/>
      <c r="K310" s="283"/>
      <c r="L310" s="283">
        <v>3</v>
      </c>
      <c r="M310" s="283" t="s">
        <v>613</v>
      </c>
      <c r="N310" s="283">
        <v>3</v>
      </c>
      <c r="O310" s="283">
        <v>3</v>
      </c>
      <c r="P310" s="283"/>
      <c r="Q310" s="283"/>
      <c r="R310" s="283">
        <v>1</v>
      </c>
      <c r="S310" s="283"/>
      <c r="T310" s="283"/>
      <c r="U310" s="283"/>
      <c r="V310" s="283"/>
      <c r="W310" s="283"/>
      <c r="X310" s="283">
        <v>2</v>
      </c>
      <c r="Y310" s="283">
        <v>3</v>
      </c>
      <c r="Z310" s="283">
        <v>3</v>
      </c>
      <c r="AA310" s="283">
        <v>3</v>
      </c>
      <c r="AB310" s="283"/>
      <c r="AC310" s="283"/>
      <c r="AD310" s="283"/>
    </row>
    <row r="311" spans="1:30">
      <c r="A311" s="283">
        <v>10031021</v>
      </c>
      <c r="B311" s="289" t="s">
        <v>4579</v>
      </c>
      <c r="C311" s="283">
        <v>5</v>
      </c>
      <c r="D311" s="283" t="s">
        <v>3670</v>
      </c>
      <c r="E311" s="283" t="s">
        <v>4403</v>
      </c>
      <c r="F311" s="283"/>
      <c r="G311" s="283"/>
      <c r="H311" s="283"/>
      <c r="I311" s="283"/>
      <c r="J311" s="283"/>
      <c r="K311" s="283">
        <v>4</v>
      </c>
      <c r="L311" s="283">
        <v>9</v>
      </c>
      <c r="M311" s="283" t="s">
        <v>613</v>
      </c>
      <c r="N311" s="283"/>
      <c r="O311" s="283"/>
      <c r="P311" s="283"/>
      <c r="Q311" s="283"/>
      <c r="R311" s="283">
        <v>1</v>
      </c>
      <c r="S311" s="283"/>
      <c r="T311" s="283"/>
      <c r="U311" s="283"/>
      <c r="V311" s="283"/>
      <c r="W311" s="283"/>
      <c r="X311" s="283"/>
      <c r="Y311" s="283"/>
      <c r="Z311" s="283">
        <v>9</v>
      </c>
      <c r="AA311" s="283">
        <v>11</v>
      </c>
      <c r="AB311" s="283"/>
      <c r="AC311" s="283"/>
      <c r="AD311" s="283"/>
    </row>
    <row r="312" spans="1:30">
      <c r="A312" s="283">
        <v>10031121</v>
      </c>
      <c r="B312" s="289" t="s">
        <v>4580</v>
      </c>
      <c r="C312" s="283">
        <v>5</v>
      </c>
      <c r="D312" s="283" t="s">
        <v>3652</v>
      </c>
      <c r="E312" s="283" t="s">
        <v>4375</v>
      </c>
      <c r="F312" s="283"/>
      <c r="G312" s="283">
        <v>6</v>
      </c>
      <c r="H312" s="283"/>
      <c r="I312" s="283"/>
      <c r="J312" s="283"/>
      <c r="K312" s="283"/>
      <c r="L312" s="283">
        <v>1</v>
      </c>
      <c r="M312" s="283" t="s">
        <v>3941</v>
      </c>
      <c r="N312" s="283">
        <v>3</v>
      </c>
      <c r="O312" s="283"/>
      <c r="P312" s="283"/>
      <c r="Q312" s="283"/>
      <c r="R312" s="283">
        <v>1</v>
      </c>
      <c r="S312" s="283"/>
      <c r="T312" s="283"/>
      <c r="U312" s="283"/>
      <c r="V312" s="283"/>
      <c r="W312" s="283"/>
      <c r="X312" s="283"/>
      <c r="Y312" s="283">
        <v>4</v>
      </c>
      <c r="Z312" s="283">
        <v>5</v>
      </c>
      <c r="AA312" s="283"/>
      <c r="AB312" s="283"/>
      <c r="AC312" s="283"/>
      <c r="AD312" s="283"/>
    </row>
    <row r="313" spans="1:30">
      <c r="A313" s="283">
        <v>10031221</v>
      </c>
      <c r="B313" s="288" t="s">
        <v>4208</v>
      </c>
      <c r="C313" s="283">
        <v>6</v>
      </c>
      <c r="D313" s="283" t="s">
        <v>3652</v>
      </c>
      <c r="E313" s="283" t="s">
        <v>4377</v>
      </c>
      <c r="F313" s="283"/>
      <c r="G313" s="283">
        <v>11</v>
      </c>
      <c r="H313" s="283"/>
      <c r="I313" s="283"/>
      <c r="J313" s="283"/>
      <c r="K313" s="283"/>
      <c r="L313" s="283">
        <v>-1</v>
      </c>
      <c r="M313" s="283" t="s">
        <v>4282</v>
      </c>
      <c r="N313" s="283"/>
      <c r="O313" s="283"/>
      <c r="P313" s="283"/>
      <c r="Q313" s="283"/>
      <c r="R313" s="283">
        <v>1</v>
      </c>
      <c r="S313" s="283"/>
      <c r="T313" s="283"/>
      <c r="U313" s="283"/>
      <c r="V313" s="283"/>
      <c r="W313" s="283"/>
      <c r="X313" s="283"/>
      <c r="Y313" s="283">
        <v>3</v>
      </c>
      <c r="Z313" s="283">
        <v>4</v>
      </c>
      <c r="AA313" s="283"/>
      <c r="AB313" s="283"/>
      <c r="AC313" s="283"/>
      <c r="AD313" s="283"/>
    </row>
    <row r="314" spans="1:30">
      <c r="A314" s="283">
        <v>10031321</v>
      </c>
      <c r="B314" s="286" t="s">
        <v>4107</v>
      </c>
      <c r="C314" s="283">
        <v>3</v>
      </c>
      <c r="D314" s="283" t="s">
        <v>3652</v>
      </c>
      <c r="E314" s="283" t="s">
        <v>4377</v>
      </c>
      <c r="F314" s="283"/>
      <c r="G314" s="283">
        <v>8</v>
      </c>
      <c r="H314" s="283"/>
      <c r="I314" s="283"/>
      <c r="J314" s="283"/>
      <c r="K314" s="283"/>
      <c r="L314" s="283"/>
      <c r="M314" s="283" t="s">
        <v>3941</v>
      </c>
      <c r="N314" s="283"/>
      <c r="O314" s="283"/>
      <c r="P314" s="283"/>
      <c r="Q314" s="283"/>
      <c r="R314" s="283">
        <v>1</v>
      </c>
      <c r="S314" s="283"/>
      <c r="T314" s="283"/>
      <c r="U314" s="283"/>
      <c r="V314" s="283"/>
      <c r="W314" s="283"/>
      <c r="X314" s="283"/>
      <c r="Y314" s="283">
        <v>3</v>
      </c>
      <c r="Z314" s="283">
        <v>3</v>
      </c>
      <c r="AA314" s="283"/>
      <c r="AB314" s="283"/>
      <c r="AC314" s="283"/>
      <c r="AD314" s="283"/>
    </row>
    <row r="315" spans="1:30">
      <c r="A315" s="283">
        <v>10031421</v>
      </c>
      <c r="B315" s="287" t="s">
        <v>4212</v>
      </c>
      <c r="C315" s="283">
        <v>4</v>
      </c>
      <c r="D315" s="283" t="s">
        <v>3652</v>
      </c>
      <c r="E315" s="283" t="s">
        <v>4367</v>
      </c>
      <c r="F315" s="283"/>
      <c r="G315" s="283">
        <v>2</v>
      </c>
      <c r="H315" s="283"/>
      <c r="I315" s="283"/>
      <c r="J315" s="283"/>
      <c r="K315" s="283"/>
      <c r="L315" s="283">
        <v>2</v>
      </c>
      <c r="M315" s="283" t="s">
        <v>3930</v>
      </c>
      <c r="N315" s="283"/>
      <c r="O315" s="283"/>
      <c r="P315" s="283"/>
      <c r="Q315" s="283">
        <v>7</v>
      </c>
      <c r="R315" s="283">
        <v>2.1</v>
      </c>
      <c r="S315" s="283">
        <v>0.35</v>
      </c>
      <c r="T315" s="283"/>
      <c r="U315" s="283"/>
      <c r="V315" s="283"/>
      <c r="W315" s="283"/>
      <c r="X315" s="283"/>
      <c r="Y315" s="283">
        <v>4</v>
      </c>
      <c r="Z315" s="283">
        <v>4</v>
      </c>
      <c r="AA315" s="283"/>
      <c r="AB315" s="283"/>
      <c r="AC315" s="283"/>
      <c r="AD315" s="283" t="s">
        <v>4389</v>
      </c>
    </row>
    <row r="316" spans="1:30">
      <c r="A316" s="283">
        <v>10031521</v>
      </c>
      <c r="B316" s="288" t="s">
        <v>4581</v>
      </c>
      <c r="C316" s="283">
        <v>6</v>
      </c>
      <c r="D316" s="283" t="s">
        <v>3697</v>
      </c>
      <c r="E316" s="283" t="s">
        <v>3703</v>
      </c>
      <c r="F316" s="283"/>
      <c r="G316" s="283"/>
      <c r="H316" s="283"/>
      <c r="I316" s="283"/>
      <c r="J316" s="283"/>
      <c r="K316" s="283"/>
      <c r="L316" s="283"/>
      <c r="M316" s="283" t="s">
        <v>613</v>
      </c>
      <c r="N316" s="283">
        <v>4</v>
      </c>
      <c r="O316" s="283">
        <v>1</v>
      </c>
      <c r="P316" s="283">
        <v>2</v>
      </c>
      <c r="Q316" s="283">
        <v>12</v>
      </c>
      <c r="R316" s="283">
        <v>1</v>
      </c>
      <c r="S316" s="283"/>
      <c r="T316" s="283"/>
      <c r="U316" s="283"/>
      <c r="V316" s="283"/>
      <c r="W316" s="283">
        <v>5</v>
      </c>
      <c r="X316" s="283">
        <v>3</v>
      </c>
      <c r="Y316" s="283">
        <v>9</v>
      </c>
      <c r="Z316" s="283"/>
      <c r="AA316" s="283">
        <v>11</v>
      </c>
      <c r="AB316" s="283"/>
      <c r="AC316" s="283"/>
      <c r="AD316" s="283" t="s">
        <v>4400</v>
      </c>
    </row>
    <row r="317" spans="1:30">
      <c r="A317" s="283">
        <v>10031621</v>
      </c>
      <c r="B317" s="286" t="s">
        <v>4216</v>
      </c>
      <c r="C317" s="283">
        <v>3</v>
      </c>
      <c r="D317" s="283" t="s">
        <v>3652</v>
      </c>
      <c r="E317" s="283" t="s">
        <v>4380</v>
      </c>
      <c r="F317" s="283"/>
      <c r="G317" s="283">
        <v>13</v>
      </c>
      <c r="H317" s="283"/>
      <c r="I317" s="283"/>
      <c r="J317" s="283"/>
      <c r="K317" s="283"/>
      <c r="L317" s="283">
        <v>2</v>
      </c>
      <c r="M317" s="283" t="s">
        <v>3899</v>
      </c>
      <c r="N317" s="283"/>
      <c r="O317" s="283"/>
      <c r="P317" s="283"/>
      <c r="Q317" s="283"/>
      <c r="R317" s="283">
        <v>1</v>
      </c>
      <c r="S317" s="283"/>
      <c r="T317" s="283"/>
      <c r="U317" s="283"/>
      <c r="V317" s="283"/>
      <c r="W317" s="283"/>
      <c r="X317" s="283"/>
      <c r="Y317" s="283">
        <v>11</v>
      </c>
      <c r="Z317" s="283">
        <v>9</v>
      </c>
      <c r="AA317" s="283"/>
      <c r="AB317" s="283"/>
      <c r="AC317" s="283"/>
      <c r="AD317" s="283"/>
    </row>
    <row r="318" spans="1:30">
      <c r="A318" s="283">
        <v>10031721</v>
      </c>
      <c r="B318" s="287" t="s">
        <v>4582</v>
      </c>
      <c r="C318" s="283">
        <v>4</v>
      </c>
      <c r="D318" s="283" t="s">
        <v>3652</v>
      </c>
      <c r="E318" s="283" t="s">
        <v>4375</v>
      </c>
      <c r="F318" s="283"/>
      <c r="G318" s="283">
        <v>10</v>
      </c>
      <c r="H318" s="283"/>
      <c r="I318" s="283"/>
      <c r="J318" s="283"/>
      <c r="K318" s="283"/>
      <c r="L318" s="283"/>
      <c r="M318" s="283" t="s">
        <v>3899</v>
      </c>
      <c r="N318" s="283"/>
      <c r="O318" s="283"/>
      <c r="P318" s="283"/>
      <c r="Q318" s="283"/>
      <c r="R318" s="283">
        <v>1</v>
      </c>
      <c r="S318" s="283"/>
      <c r="T318" s="283"/>
      <c r="U318" s="283"/>
      <c r="V318" s="283"/>
      <c r="W318" s="283"/>
      <c r="X318" s="283"/>
      <c r="Y318" s="283">
        <v>4</v>
      </c>
      <c r="Z318" s="283">
        <v>3</v>
      </c>
      <c r="AA318" s="283"/>
      <c r="AB318" s="283"/>
      <c r="AC318" s="283"/>
      <c r="AD318" s="283"/>
    </row>
    <row r="319" spans="1:30">
      <c r="A319" s="283">
        <v>10031821</v>
      </c>
      <c r="B319" s="288" t="s">
        <v>4583</v>
      </c>
      <c r="C319" s="283">
        <v>6</v>
      </c>
      <c r="D319" s="283" t="s">
        <v>3861</v>
      </c>
      <c r="E319" s="283" t="s">
        <v>4454</v>
      </c>
      <c r="F319" s="283"/>
      <c r="G319" s="283"/>
      <c r="H319" s="283"/>
      <c r="I319" s="283">
        <v>12</v>
      </c>
      <c r="J319" s="283"/>
      <c r="K319" s="283"/>
      <c r="L319" s="283">
        <v>3</v>
      </c>
      <c r="M319" s="283" t="s">
        <v>613</v>
      </c>
      <c r="N319" s="283">
        <v>6</v>
      </c>
      <c r="O319" s="283"/>
      <c r="P319" s="283"/>
      <c r="Q319" s="283"/>
      <c r="R319" s="283">
        <v>1</v>
      </c>
      <c r="S319" s="283"/>
      <c r="T319" s="283"/>
      <c r="U319" s="283"/>
      <c r="V319" s="283"/>
      <c r="W319" s="283"/>
      <c r="X319" s="283">
        <v>4</v>
      </c>
      <c r="Y319" s="283">
        <v>5</v>
      </c>
      <c r="Z319" s="283">
        <v>4</v>
      </c>
      <c r="AA319" s="283"/>
      <c r="AB319" s="283"/>
      <c r="AC319" s="283"/>
      <c r="AD319" s="283"/>
    </row>
    <row r="320" spans="1:30">
      <c r="A320" s="283">
        <v>10031921</v>
      </c>
      <c r="B320" s="289" t="s">
        <v>4584</v>
      </c>
      <c r="C320" s="283">
        <v>5</v>
      </c>
      <c r="D320" s="283" t="s">
        <v>4524</v>
      </c>
      <c r="E320" s="283" t="s">
        <v>4525</v>
      </c>
      <c r="F320" s="283"/>
      <c r="G320" s="283">
        <v>20</v>
      </c>
      <c r="H320" s="283"/>
      <c r="I320" s="283"/>
      <c r="J320" s="283"/>
      <c r="K320" s="283"/>
      <c r="L320" s="283"/>
      <c r="M320" s="283" t="s">
        <v>613</v>
      </c>
      <c r="N320" s="283"/>
      <c r="O320" s="283"/>
      <c r="P320" s="283"/>
      <c r="Q320" s="283"/>
      <c r="R320" s="283">
        <v>1</v>
      </c>
      <c r="S320" s="283"/>
      <c r="T320" s="283">
        <v>20</v>
      </c>
      <c r="U320" s="283"/>
      <c r="V320" s="283"/>
      <c r="W320" s="283">
        <v>9</v>
      </c>
      <c r="X320" s="283">
        <v>6</v>
      </c>
      <c r="Y320" s="283">
        <v>6</v>
      </c>
      <c r="Z320" s="283"/>
      <c r="AA320" s="283">
        <v>18</v>
      </c>
      <c r="AB320" s="283"/>
      <c r="AC320" s="283"/>
      <c r="AD320" s="283" t="s">
        <v>4444</v>
      </c>
    </row>
    <row r="321" spans="1:30">
      <c r="A321" s="283">
        <v>10032021</v>
      </c>
      <c r="B321" s="289" t="s">
        <v>4585</v>
      </c>
      <c r="C321" s="283">
        <v>5</v>
      </c>
      <c r="D321" s="283" t="s">
        <v>3697</v>
      </c>
      <c r="E321" s="283" t="s">
        <v>3703</v>
      </c>
      <c r="F321" s="283"/>
      <c r="G321" s="283"/>
      <c r="H321" s="283"/>
      <c r="I321" s="283"/>
      <c r="J321" s="283"/>
      <c r="K321" s="283"/>
      <c r="L321" s="283"/>
      <c r="M321" s="283" t="s">
        <v>613</v>
      </c>
      <c r="N321" s="283">
        <v>5</v>
      </c>
      <c r="O321" s="283">
        <v>2</v>
      </c>
      <c r="P321" s="283"/>
      <c r="Q321" s="283">
        <v>9</v>
      </c>
      <c r="R321" s="283">
        <v>1</v>
      </c>
      <c r="S321" s="283"/>
      <c r="T321" s="283"/>
      <c r="U321" s="283"/>
      <c r="V321" s="283"/>
      <c r="W321" s="283">
        <v>3</v>
      </c>
      <c r="X321" s="283">
        <v>2</v>
      </c>
      <c r="Y321" s="283">
        <v>2</v>
      </c>
      <c r="Z321" s="283">
        <v>3</v>
      </c>
      <c r="AA321" s="283">
        <v>8</v>
      </c>
      <c r="AB321" s="283"/>
      <c r="AC321" s="283"/>
      <c r="AD321" s="283" t="s">
        <v>4572</v>
      </c>
    </row>
    <row r="322" spans="1:30">
      <c r="A322" s="283">
        <v>10032121</v>
      </c>
      <c r="B322" s="289" t="s">
        <v>4586</v>
      </c>
      <c r="C322" s="283">
        <v>5</v>
      </c>
      <c r="D322" s="283" t="s">
        <v>3652</v>
      </c>
      <c r="E322" s="283" t="s">
        <v>4380</v>
      </c>
      <c r="F322" s="283"/>
      <c r="G322" s="283">
        <v>27</v>
      </c>
      <c r="H322" s="283"/>
      <c r="I322" s="283"/>
      <c r="J322" s="283"/>
      <c r="K322" s="283"/>
      <c r="L322" s="283"/>
      <c r="M322" s="283" t="s">
        <v>3899</v>
      </c>
      <c r="N322" s="283">
        <v>2</v>
      </c>
      <c r="O322" s="283"/>
      <c r="P322" s="283"/>
      <c r="Q322" s="283"/>
      <c r="R322" s="283">
        <v>1</v>
      </c>
      <c r="S322" s="283"/>
      <c r="T322" s="283"/>
      <c r="U322" s="283"/>
      <c r="V322" s="283"/>
      <c r="W322" s="283"/>
      <c r="X322" s="283"/>
      <c r="Y322" s="283">
        <v>12</v>
      </c>
      <c r="Z322" s="283">
        <v>13</v>
      </c>
      <c r="AA322" s="283"/>
      <c r="AB322" s="283"/>
      <c r="AC322" s="283"/>
      <c r="AD322" s="283"/>
    </row>
    <row r="323" spans="1:30">
      <c r="A323" s="283">
        <v>10032221</v>
      </c>
      <c r="B323" s="286" t="s">
        <v>4137</v>
      </c>
      <c r="C323" s="283">
        <v>3</v>
      </c>
      <c r="D323" s="283" t="s">
        <v>3652</v>
      </c>
      <c r="E323" s="283" t="s">
        <v>4375</v>
      </c>
      <c r="F323" s="283"/>
      <c r="G323" s="283">
        <v>9</v>
      </c>
      <c r="H323" s="283"/>
      <c r="I323" s="283"/>
      <c r="J323" s="283"/>
      <c r="K323" s="283"/>
      <c r="L323" s="283">
        <v>1</v>
      </c>
      <c r="M323" s="283" t="s">
        <v>3941</v>
      </c>
      <c r="N323" s="283"/>
      <c r="O323" s="283">
        <v>1</v>
      </c>
      <c r="P323" s="283"/>
      <c r="Q323" s="283"/>
      <c r="R323" s="283">
        <v>1</v>
      </c>
      <c r="S323" s="283"/>
      <c r="T323" s="283"/>
      <c r="U323" s="283"/>
      <c r="V323" s="283"/>
      <c r="W323" s="283"/>
      <c r="X323" s="283"/>
      <c r="Y323" s="283">
        <v>9</v>
      </c>
      <c r="Z323" s="283">
        <v>6</v>
      </c>
      <c r="AA323" s="283">
        <v>2</v>
      </c>
      <c r="AB323" s="283"/>
      <c r="AC323" s="283"/>
      <c r="AD323" s="283"/>
    </row>
    <row r="324" spans="1:30">
      <c r="A324" s="283">
        <v>10032321</v>
      </c>
      <c r="B324" s="289" t="s">
        <v>4587</v>
      </c>
      <c r="C324" s="283">
        <v>5</v>
      </c>
      <c r="D324" s="283" t="s">
        <v>4365</v>
      </c>
      <c r="E324" s="283" t="s">
        <v>4366</v>
      </c>
      <c r="F324" s="283"/>
      <c r="G324" s="283"/>
      <c r="H324" s="283">
        <v>1</v>
      </c>
      <c r="I324" s="283"/>
      <c r="J324" s="283"/>
      <c r="K324" s="283"/>
      <c r="L324" s="283"/>
      <c r="M324" s="283" t="s">
        <v>613</v>
      </c>
      <c r="N324" s="283"/>
      <c r="O324" s="283"/>
      <c r="P324" s="283"/>
      <c r="Q324" s="283"/>
      <c r="R324" s="283">
        <v>1</v>
      </c>
      <c r="S324" s="283"/>
      <c r="T324" s="283"/>
      <c r="U324" s="283"/>
      <c r="V324" s="283"/>
      <c r="W324" s="283"/>
      <c r="X324" s="283">
        <v>300</v>
      </c>
      <c r="Y324" s="283">
        <v>300</v>
      </c>
      <c r="Z324" s="283">
        <v>300</v>
      </c>
      <c r="AA324" s="283">
        <v>100</v>
      </c>
      <c r="AB324" s="283" t="s">
        <v>4588</v>
      </c>
      <c r="AC324" s="283">
        <v>15</v>
      </c>
      <c r="AD324" s="283" t="s">
        <v>4589</v>
      </c>
    </row>
    <row r="325" spans="1:30">
      <c r="A325" s="283">
        <v>10032421</v>
      </c>
      <c r="B325" s="289" t="s">
        <v>4590</v>
      </c>
      <c r="C325" s="283">
        <v>5</v>
      </c>
      <c r="D325" s="283" t="s">
        <v>4365</v>
      </c>
      <c r="E325" s="283" t="s">
        <v>4366</v>
      </c>
      <c r="F325" s="283"/>
      <c r="G325" s="283"/>
      <c r="H325" s="283"/>
      <c r="I325" s="283"/>
      <c r="J325" s="283"/>
      <c r="K325" s="283"/>
      <c r="L325" s="283">
        <v>1</v>
      </c>
      <c r="M325" s="283" t="s">
        <v>613</v>
      </c>
      <c r="N325" s="283"/>
      <c r="O325" s="283"/>
      <c r="P325" s="283"/>
      <c r="Q325" s="283"/>
      <c r="R325" s="283">
        <v>1</v>
      </c>
      <c r="S325" s="283"/>
      <c r="T325" s="283"/>
      <c r="U325" s="283"/>
      <c r="V325" s="283"/>
      <c r="W325" s="283"/>
      <c r="X325" s="283">
        <v>300</v>
      </c>
      <c r="Y325" s="283">
        <v>300</v>
      </c>
      <c r="Z325" s="283">
        <v>300</v>
      </c>
      <c r="AA325" s="283">
        <v>100</v>
      </c>
      <c r="AB325" s="283" t="s">
        <v>4588</v>
      </c>
      <c r="AC325" s="283">
        <v>15</v>
      </c>
      <c r="AD325" s="283" t="s">
        <v>4589</v>
      </c>
    </row>
    <row r="326" spans="1:30">
      <c r="A326" s="283">
        <v>10032521</v>
      </c>
      <c r="B326" s="289" t="s">
        <v>2091</v>
      </c>
      <c r="C326" s="283">
        <v>5</v>
      </c>
      <c r="D326" s="283" t="s">
        <v>4365</v>
      </c>
      <c r="E326" s="283" t="s">
        <v>4366</v>
      </c>
      <c r="F326" s="283"/>
      <c r="G326" s="283"/>
      <c r="H326" s="283"/>
      <c r="I326" s="283"/>
      <c r="J326" s="283"/>
      <c r="K326" s="283"/>
      <c r="L326" s="283"/>
      <c r="M326" s="283" t="s">
        <v>613</v>
      </c>
      <c r="N326" s="283"/>
      <c r="O326" s="283"/>
      <c r="P326" s="283"/>
      <c r="Q326" s="283">
        <v>1</v>
      </c>
      <c r="R326" s="283">
        <v>1</v>
      </c>
      <c r="S326" s="283"/>
      <c r="T326" s="283"/>
      <c r="U326" s="283"/>
      <c r="V326" s="283"/>
      <c r="W326" s="283"/>
      <c r="X326" s="283">
        <v>300</v>
      </c>
      <c r="Y326" s="283">
        <v>300</v>
      </c>
      <c r="Z326" s="283">
        <v>300</v>
      </c>
      <c r="AA326" s="283">
        <v>100</v>
      </c>
      <c r="AB326" s="283" t="s">
        <v>4588</v>
      </c>
      <c r="AC326" s="283">
        <v>15</v>
      </c>
      <c r="AD326" s="283" t="s">
        <v>4589</v>
      </c>
    </row>
    <row r="327" spans="1:30">
      <c r="A327" s="283">
        <v>10032621</v>
      </c>
      <c r="B327" s="289" t="s">
        <v>2092</v>
      </c>
      <c r="C327" s="283">
        <v>5</v>
      </c>
      <c r="D327" s="283" t="s">
        <v>4365</v>
      </c>
      <c r="E327" s="283" t="s">
        <v>4366</v>
      </c>
      <c r="F327" s="283"/>
      <c r="G327" s="283">
        <v>1</v>
      </c>
      <c r="H327" s="283"/>
      <c r="I327" s="283"/>
      <c r="J327" s="283"/>
      <c r="K327" s="283"/>
      <c r="L327" s="283"/>
      <c r="M327" s="283" t="s">
        <v>613</v>
      </c>
      <c r="N327" s="283"/>
      <c r="O327" s="283"/>
      <c r="P327" s="283"/>
      <c r="Q327" s="283"/>
      <c r="R327" s="283">
        <v>1</v>
      </c>
      <c r="S327" s="283"/>
      <c r="T327" s="283"/>
      <c r="U327" s="283"/>
      <c r="V327" s="283"/>
      <c r="W327" s="283"/>
      <c r="X327" s="283">
        <v>300</v>
      </c>
      <c r="Y327" s="283">
        <v>300</v>
      </c>
      <c r="Z327" s="283">
        <v>300</v>
      </c>
      <c r="AA327" s="283">
        <v>100</v>
      </c>
      <c r="AB327" s="283" t="s">
        <v>4588</v>
      </c>
      <c r="AC327" s="283">
        <v>15</v>
      </c>
      <c r="AD327" s="283" t="s">
        <v>4589</v>
      </c>
    </row>
    <row r="328" spans="1:30">
      <c r="A328" s="283">
        <v>10032721</v>
      </c>
      <c r="B328" s="289" t="s">
        <v>4591</v>
      </c>
      <c r="C328" s="283">
        <v>5</v>
      </c>
      <c r="D328" s="283" t="s">
        <v>3697</v>
      </c>
      <c r="E328" s="283" t="s">
        <v>3703</v>
      </c>
      <c r="F328" s="283"/>
      <c r="G328" s="283"/>
      <c r="H328" s="283"/>
      <c r="I328" s="283"/>
      <c r="J328" s="283"/>
      <c r="K328" s="283"/>
      <c r="L328" s="283"/>
      <c r="M328" s="283" t="s">
        <v>613</v>
      </c>
      <c r="N328" s="283"/>
      <c r="O328" s="283">
        <v>3</v>
      </c>
      <c r="P328" s="283"/>
      <c r="Q328" s="283">
        <v>13</v>
      </c>
      <c r="R328" s="283">
        <v>1</v>
      </c>
      <c r="S328" s="283"/>
      <c r="T328" s="283"/>
      <c r="U328" s="283"/>
      <c r="V328" s="283"/>
      <c r="W328" s="283">
        <v>5</v>
      </c>
      <c r="X328" s="283">
        <v>3</v>
      </c>
      <c r="Y328" s="283">
        <v>3</v>
      </c>
      <c r="Z328" s="283"/>
      <c r="AA328" s="283">
        <v>10</v>
      </c>
      <c r="AB328" s="283"/>
      <c r="AC328" s="283"/>
      <c r="AD328" s="283" t="s">
        <v>4400</v>
      </c>
    </row>
    <row r="329" spans="1:30">
      <c r="A329" s="283">
        <v>10032821</v>
      </c>
      <c r="B329" s="287" t="s">
        <v>4592</v>
      </c>
      <c r="C329" s="283">
        <v>4</v>
      </c>
      <c r="D329" s="283" t="s">
        <v>4365</v>
      </c>
      <c r="E329" s="283" t="s">
        <v>4593</v>
      </c>
      <c r="F329" s="283"/>
      <c r="G329" s="283"/>
      <c r="H329" s="283">
        <v>2</v>
      </c>
      <c r="I329" s="283"/>
      <c r="J329" s="283"/>
      <c r="K329" s="283"/>
      <c r="L329" s="283"/>
      <c r="M329" s="283" t="s">
        <v>613</v>
      </c>
      <c r="N329" s="283">
        <v>9</v>
      </c>
      <c r="O329" s="283"/>
      <c r="P329" s="283"/>
      <c r="Q329" s="283"/>
      <c r="R329" s="283">
        <v>1</v>
      </c>
      <c r="S329" s="283"/>
      <c r="T329" s="283"/>
      <c r="U329" s="283"/>
      <c r="V329" s="283"/>
      <c r="W329" s="283"/>
      <c r="X329" s="283">
        <v>3</v>
      </c>
      <c r="Y329" s="283">
        <v>3</v>
      </c>
      <c r="Z329" s="283"/>
      <c r="AA329" s="283"/>
      <c r="AB329" s="283"/>
      <c r="AC329" s="283"/>
      <c r="AD329" s="283"/>
    </row>
    <row r="330" spans="1:30">
      <c r="A330" s="283">
        <v>10032921</v>
      </c>
      <c r="B330" s="287" t="s">
        <v>4228</v>
      </c>
      <c r="C330" s="283">
        <v>4</v>
      </c>
      <c r="D330" s="283" t="s">
        <v>4524</v>
      </c>
      <c r="E330" s="283" t="s">
        <v>4525</v>
      </c>
      <c r="F330" s="283"/>
      <c r="G330" s="283">
        <v>18</v>
      </c>
      <c r="H330" s="283"/>
      <c r="I330" s="283"/>
      <c r="J330" s="283"/>
      <c r="K330" s="283"/>
      <c r="L330" s="283"/>
      <c r="M330" s="283" t="s">
        <v>613</v>
      </c>
      <c r="N330" s="283"/>
      <c r="O330" s="283"/>
      <c r="P330" s="283"/>
      <c r="Q330" s="283"/>
      <c r="R330" s="283">
        <v>1</v>
      </c>
      <c r="S330" s="283"/>
      <c r="T330" s="283">
        <v>18</v>
      </c>
      <c r="U330" s="283"/>
      <c r="V330" s="283"/>
      <c r="W330" s="283">
        <v>8</v>
      </c>
      <c r="X330" s="283">
        <v>6</v>
      </c>
      <c r="Y330" s="283">
        <v>6</v>
      </c>
      <c r="Z330" s="283"/>
      <c r="AA330" s="283">
        <v>18</v>
      </c>
      <c r="AB330" s="283"/>
      <c r="AC330" s="283"/>
      <c r="AD330" s="283" t="s">
        <v>4512</v>
      </c>
    </row>
    <row r="331" spans="1:30">
      <c r="A331" s="283">
        <v>10033021</v>
      </c>
      <c r="B331" s="288" t="s">
        <v>4594</v>
      </c>
      <c r="C331" s="283">
        <v>6</v>
      </c>
      <c r="D331" s="283" t="s">
        <v>4385</v>
      </c>
      <c r="E331" s="283" t="s">
        <v>4386</v>
      </c>
      <c r="F331" s="283"/>
      <c r="G331" s="283">
        <v>2</v>
      </c>
      <c r="H331" s="283"/>
      <c r="I331" s="283"/>
      <c r="J331" s="283"/>
      <c r="K331" s="283"/>
      <c r="L331" s="283"/>
      <c r="M331" s="283" t="s">
        <v>3930</v>
      </c>
      <c r="N331" s="283">
        <v>2</v>
      </c>
      <c r="O331" s="283"/>
      <c r="P331" s="283"/>
      <c r="Q331" s="283">
        <v>11</v>
      </c>
      <c r="R331" s="283">
        <v>3.2</v>
      </c>
      <c r="S331" s="283"/>
      <c r="T331" s="283"/>
      <c r="U331" s="283"/>
      <c r="V331" s="283"/>
      <c r="W331" s="283"/>
      <c r="X331" s="283"/>
      <c r="Y331" s="283">
        <v>8</v>
      </c>
      <c r="Z331" s="283">
        <v>5</v>
      </c>
      <c r="AA331" s="283">
        <v>6</v>
      </c>
      <c r="AB331" s="283"/>
      <c r="AC331" s="283"/>
      <c r="AD331" s="283" t="s">
        <v>4595</v>
      </c>
    </row>
    <row r="332" spans="1:30">
      <c r="A332" s="283">
        <v>10033121</v>
      </c>
      <c r="B332" s="288" t="s">
        <v>4223</v>
      </c>
      <c r="C332" s="283">
        <v>6</v>
      </c>
      <c r="D332" s="283" t="s">
        <v>3652</v>
      </c>
      <c r="E332" s="283" t="s">
        <v>4375</v>
      </c>
      <c r="F332" s="283"/>
      <c r="G332" s="283">
        <v>10</v>
      </c>
      <c r="H332" s="283"/>
      <c r="I332" s="283"/>
      <c r="J332" s="283"/>
      <c r="K332" s="283"/>
      <c r="L332" s="283"/>
      <c r="M332" s="283" t="s">
        <v>3941</v>
      </c>
      <c r="N332" s="283"/>
      <c r="O332" s="283"/>
      <c r="P332" s="283"/>
      <c r="Q332" s="283">
        <v>8</v>
      </c>
      <c r="R332" s="283">
        <v>2.8</v>
      </c>
      <c r="S332" s="283">
        <v>0.3</v>
      </c>
      <c r="T332" s="283"/>
      <c r="U332" s="283"/>
      <c r="V332" s="283"/>
      <c r="W332" s="283"/>
      <c r="X332" s="283"/>
      <c r="Y332" s="283">
        <v>9</v>
      </c>
      <c r="Z332" s="283">
        <v>6</v>
      </c>
      <c r="AA332" s="283"/>
      <c r="AB332" s="283"/>
      <c r="AC332" s="283"/>
      <c r="AD332" s="283" t="s">
        <v>4596</v>
      </c>
    </row>
    <row r="333" spans="1:30">
      <c r="A333" s="283">
        <v>10033221</v>
      </c>
      <c r="B333" s="287" t="s">
        <v>4229</v>
      </c>
      <c r="C333" s="283">
        <v>4</v>
      </c>
      <c r="D333" s="283" t="s">
        <v>4521</v>
      </c>
      <c r="E333" s="283" t="s">
        <v>4522</v>
      </c>
      <c r="F333" s="283"/>
      <c r="G333" s="283">
        <v>2</v>
      </c>
      <c r="H333" s="283"/>
      <c r="I333" s="283"/>
      <c r="J333" s="283"/>
      <c r="K333" s="283"/>
      <c r="L333" s="283"/>
      <c r="M333" s="283" t="s">
        <v>613</v>
      </c>
      <c r="N333" s="283">
        <v>2</v>
      </c>
      <c r="O333" s="283"/>
      <c r="P333" s="283"/>
      <c r="Q333" s="283"/>
      <c r="R333" s="283">
        <v>1</v>
      </c>
      <c r="S333" s="283"/>
      <c r="T333" s="283"/>
      <c r="U333" s="283"/>
      <c r="V333" s="283"/>
      <c r="W333" s="283"/>
      <c r="X333" s="283">
        <v>12</v>
      </c>
      <c r="Y333" s="283">
        <v>6</v>
      </c>
      <c r="Z333" s="283"/>
      <c r="AA333" s="283">
        <v>16</v>
      </c>
      <c r="AB333" s="283"/>
      <c r="AC333" s="283"/>
      <c r="AD333" s="283"/>
    </row>
    <row r="334" spans="1:30">
      <c r="A334" s="283">
        <v>10033321</v>
      </c>
      <c r="B334" s="289" t="s">
        <v>4597</v>
      </c>
      <c r="C334" s="283">
        <v>5</v>
      </c>
      <c r="D334" s="283" t="s">
        <v>3699</v>
      </c>
      <c r="E334" s="283" t="s">
        <v>3704</v>
      </c>
      <c r="F334" s="283"/>
      <c r="G334" s="283"/>
      <c r="H334" s="283"/>
      <c r="I334" s="283"/>
      <c r="J334" s="283">
        <v>2</v>
      </c>
      <c r="K334" s="283"/>
      <c r="L334" s="283"/>
      <c r="M334" s="283" t="s">
        <v>613</v>
      </c>
      <c r="N334" s="283"/>
      <c r="O334" s="283"/>
      <c r="P334" s="283">
        <v>14</v>
      </c>
      <c r="Q334" s="283"/>
      <c r="R334" s="283">
        <v>1</v>
      </c>
      <c r="S334" s="283"/>
      <c r="T334" s="283"/>
      <c r="U334" s="283"/>
      <c r="V334" s="283"/>
      <c r="W334" s="283">
        <v>7</v>
      </c>
      <c r="X334" s="283">
        <v>2</v>
      </c>
      <c r="Y334" s="283">
        <v>2</v>
      </c>
      <c r="Z334" s="283"/>
      <c r="AA334" s="283">
        <v>13</v>
      </c>
      <c r="AB334" s="283"/>
      <c r="AC334" s="283"/>
      <c r="AD334" s="283" t="s">
        <v>4485</v>
      </c>
    </row>
    <row r="335" spans="1:30">
      <c r="A335" s="283">
        <v>10033421</v>
      </c>
      <c r="B335" s="289" t="s">
        <v>4598</v>
      </c>
      <c r="C335" s="283">
        <v>5</v>
      </c>
      <c r="D335" s="283" t="s">
        <v>3652</v>
      </c>
      <c r="E335" s="283" t="s">
        <v>4380</v>
      </c>
      <c r="F335" s="283"/>
      <c r="G335" s="283">
        <v>27</v>
      </c>
      <c r="H335" s="283"/>
      <c r="I335" s="283"/>
      <c r="J335" s="283"/>
      <c r="K335" s="283"/>
      <c r="L335" s="283"/>
      <c r="M335" s="283" t="s">
        <v>3899</v>
      </c>
      <c r="N335" s="283"/>
      <c r="O335" s="283"/>
      <c r="P335" s="283"/>
      <c r="Q335" s="283">
        <v>6</v>
      </c>
      <c r="R335" s="283">
        <v>1</v>
      </c>
      <c r="S335" s="283">
        <v>0.3</v>
      </c>
      <c r="T335" s="283"/>
      <c r="U335" s="283"/>
      <c r="V335" s="283"/>
      <c r="W335" s="283"/>
      <c r="X335" s="283"/>
      <c r="Y335" s="283">
        <v>12</v>
      </c>
      <c r="Z335" s="283">
        <v>13</v>
      </c>
      <c r="AA335" s="283"/>
      <c r="AB335" s="283"/>
      <c r="AC335" s="283"/>
      <c r="AD335" s="283" t="s">
        <v>4599</v>
      </c>
    </row>
    <row r="336" spans="1:30">
      <c r="A336" s="283">
        <v>10033521</v>
      </c>
      <c r="B336" s="289" t="s">
        <v>4600</v>
      </c>
      <c r="C336" s="283">
        <v>5</v>
      </c>
      <c r="D336" s="283" t="s">
        <v>3698</v>
      </c>
      <c r="E336" s="283" t="s">
        <v>3702</v>
      </c>
      <c r="F336" s="283"/>
      <c r="G336" s="283"/>
      <c r="H336" s="283"/>
      <c r="I336" s="283">
        <v>12</v>
      </c>
      <c r="J336" s="283">
        <v>5</v>
      </c>
      <c r="K336" s="283"/>
      <c r="L336" s="283"/>
      <c r="M336" s="283" t="s">
        <v>613</v>
      </c>
      <c r="N336" s="283"/>
      <c r="O336" s="283"/>
      <c r="P336" s="283"/>
      <c r="Q336" s="283"/>
      <c r="R336" s="283">
        <v>1</v>
      </c>
      <c r="S336" s="283"/>
      <c r="T336" s="283"/>
      <c r="U336" s="283"/>
      <c r="V336" s="283"/>
      <c r="W336" s="283">
        <v>6</v>
      </c>
      <c r="X336" s="283"/>
      <c r="Y336" s="283">
        <v>1</v>
      </c>
      <c r="Z336" s="283">
        <v>6</v>
      </c>
      <c r="AA336" s="283">
        <v>6</v>
      </c>
      <c r="AB336" s="283"/>
      <c r="AC336" s="283"/>
      <c r="AD336" s="283" t="s">
        <v>4401</v>
      </c>
    </row>
    <row r="337" spans="1:30">
      <c r="A337" s="283">
        <v>10033621</v>
      </c>
      <c r="B337" s="289" t="s">
        <v>4601</v>
      </c>
      <c r="C337" s="283">
        <v>5</v>
      </c>
      <c r="D337" s="283" t="s">
        <v>3861</v>
      </c>
      <c r="E337" s="283" t="s">
        <v>4454</v>
      </c>
      <c r="F337" s="283"/>
      <c r="G337" s="283"/>
      <c r="H337" s="283"/>
      <c r="I337" s="283">
        <v>17</v>
      </c>
      <c r="J337" s="283"/>
      <c r="K337" s="283"/>
      <c r="L337" s="283">
        <v>2</v>
      </c>
      <c r="M337" s="283" t="s">
        <v>613</v>
      </c>
      <c r="N337" s="283"/>
      <c r="O337" s="283"/>
      <c r="P337" s="283"/>
      <c r="Q337" s="283"/>
      <c r="R337" s="283">
        <v>1</v>
      </c>
      <c r="S337" s="283"/>
      <c r="T337" s="283"/>
      <c r="U337" s="283"/>
      <c r="V337" s="283"/>
      <c r="W337" s="283"/>
      <c r="X337" s="283">
        <v>1</v>
      </c>
      <c r="Y337" s="283">
        <v>1</v>
      </c>
      <c r="Z337" s="283"/>
      <c r="AA337" s="283">
        <v>2</v>
      </c>
      <c r="AB337" s="283"/>
      <c r="AC337" s="283"/>
      <c r="AD337" s="283"/>
    </row>
    <row r="338" spans="1:30">
      <c r="A338" s="283">
        <v>10033721</v>
      </c>
      <c r="B338" s="289" t="s">
        <v>4602</v>
      </c>
      <c r="C338" s="283">
        <v>5</v>
      </c>
      <c r="D338" s="283" t="s">
        <v>4365</v>
      </c>
      <c r="E338" s="283" t="s">
        <v>4508</v>
      </c>
      <c r="F338" s="283"/>
      <c r="G338" s="283"/>
      <c r="H338" s="283"/>
      <c r="I338" s="283"/>
      <c r="J338" s="283">
        <v>2</v>
      </c>
      <c r="K338" s="283"/>
      <c r="L338" s="283"/>
      <c r="M338" s="283" t="s">
        <v>613</v>
      </c>
      <c r="N338" s="283"/>
      <c r="O338" s="283"/>
      <c r="P338" s="283">
        <v>4</v>
      </c>
      <c r="Q338" s="283"/>
      <c r="R338" s="283">
        <v>1</v>
      </c>
      <c r="S338" s="283"/>
      <c r="T338" s="283"/>
      <c r="U338" s="283"/>
      <c r="V338" s="283"/>
      <c r="W338" s="283"/>
      <c r="X338" s="283">
        <v>4</v>
      </c>
      <c r="Y338" s="283">
        <v>5</v>
      </c>
      <c r="Z338" s="283">
        <v>4</v>
      </c>
      <c r="AA338" s="283"/>
      <c r="AB338" s="283" t="s">
        <v>4603</v>
      </c>
      <c r="AC338" s="283">
        <v>10</v>
      </c>
      <c r="AD338" s="283" t="s">
        <v>4604</v>
      </c>
    </row>
    <row r="339" spans="1:30">
      <c r="A339" s="283">
        <v>10033821</v>
      </c>
      <c r="B339" s="287" t="s">
        <v>4605</v>
      </c>
      <c r="C339" s="283">
        <v>4</v>
      </c>
      <c r="D339" s="283" t="s">
        <v>3698</v>
      </c>
      <c r="E339" s="283" t="s">
        <v>3702</v>
      </c>
      <c r="F339" s="283"/>
      <c r="G339" s="283"/>
      <c r="H339" s="283"/>
      <c r="I339" s="283">
        <v>8</v>
      </c>
      <c r="J339" s="283">
        <v>5</v>
      </c>
      <c r="K339" s="283"/>
      <c r="L339" s="283">
        <v>2</v>
      </c>
      <c r="M339" s="283" t="s">
        <v>613</v>
      </c>
      <c r="N339" s="283"/>
      <c r="O339" s="283">
        <v>2</v>
      </c>
      <c r="P339" s="283"/>
      <c r="Q339" s="283"/>
      <c r="R339" s="283">
        <v>1</v>
      </c>
      <c r="S339" s="283"/>
      <c r="T339" s="283"/>
      <c r="U339" s="283"/>
      <c r="V339" s="283"/>
      <c r="W339" s="283">
        <v>5</v>
      </c>
      <c r="X339" s="283"/>
      <c r="Y339" s="283">
        <v>2</v>
      </c>
      <c r="Z339" s="283"/>
      <c r="AA339" s="283">
        <v>6</v>
      </c>
      <c r="AB339" s="283" t="s">
        <v>4606</v>
      </c>
      <c r="AC339" s="283">
        <v>7</v>
      </c>
      <c r="AD339" s="283" t="s">
        <v>4607</v>
      </c>
    </row>
    <row r="340" spans="1:30">
      <c r="A340" s="283">
        <v>10033921</v>
      </c>
      <c r="B340" s="288" t="s">
        <v>4608</v>
      </c>
      <c r="C340" s="283">
        <v>6</v>
      </c>
      <c r="D340" s="283" t="s">
        <v>4408</v>
      </c>
      <c r="E340" s="283" t="s">
        <v>4409</v>
      </c>
      <c r="F340" s="283"/>
      <c r="G340" s="283">
        <v>3</v>
      </c>
      <c r="H340" s="283"/>
      <c r="I340" s="283"/>
      <c r="J340" s="283">
        <v>15</v>
      </c>
      <c r="K340" s="283"/>
      <c r="L340" s="283">
        <v>3</v>
      </c>
      <c r="M340" s="283" t="s">
        <v>3930</v>
      </c>
      <c r="N340" s="283"/>
      <c r="O340" s="283"/>
      <c r="P340" s="283"/>
      <c r="Q340" s="283"/>
      <c r="R340" s="283">
        <v>1</v>
      </c>
      <c r="S340" s="283"/>
      <c r="T340" s="283"/>
      <c r="U340" s="283"/>
      <c r="V340" s="283"/>
      <c r="W340" s="283"/>
      <c r="X340" s="283">
        <v>1</v>
      </c>
      <c r="Y340" s="283">
        <v>8</v>
      </c>
      <c r="Z340" s="283">
        <v>2</v>
      </c>
      <c r="AA340" s="283">
        <v>5</v>
      </c>
      <c r="AB340" s="283"/>
      <c r="AC340" s="283"/>
      <c r="AD340" s="283"/>
    </row>
    <row r="341" spans="1:30">
      <c r="A341" s="283">
        <v>10034021</v>
      </c>
      <c r="B341" s="288" t="s">
        <v>4609</v>
      </c>
      <c r="C341" s="283">
        <v>6</v>
      </c>
      <c r="D341" s="283" t="s">
        <v>3861</v>
      </c>
      <c r="E341" s="283" t="s">
        <v>4410</v>
      </c>
      <c r="F341" s="283"/>
      <c r="G341" s="283"/>
      <c r="H341" s="283"/>
      <c r="I341" s="283">
        <v>14</v>
      </c>
      <c r="J341" s="283"/>
      <c r="K341" s="283"/>
      <c r="L341" s="283">
        <v>1</v>
      </c>
      <c r="M341" s="283" t="s">
        <v>613</v>
      </c>
      <c r="N341" s="283"/>
      <c r="O341" s="283"/>
      <c r="P341" s="283"/>
      <c r="Q341" s="283"/>
      <c r="R341" s="283">
        <v>1</v>
      </c>
      <c r="S341" s="283"/>
      <c r="T341" s="283"/>
      <c r="U341" s="283"/>
      <c r="V341" s="283"/>
      <c r="W341" s="283"/>
      <c r="X341" s="283">
        <v>2</v>
      </c>
      <c r="Y341" s="283">
        <v>3</v>
      </c>
      <c r="Z341" s="283">
        <v>2</v>
      </c>
      <c r="AA341" s="283"/>
      <c r="AB341" s="283"/>
      <c r="AC341" s="283"/>
      <c r="AD341" s="283"/>
    </row>
    <row r="342" spans="1:30">
      <c r="A342" s="283">
        <v>10034121</v>
      </c>
      <c r="B342" s="288" t="s">
        <v>4610</v>
      </c>
      <c r="C342" s="283">
        <v>6</v>
      </c>
      <c r="D342" s="283" t="s">
        <v>3697</v>
      </c>
      <c r="E342" s="283" t="s">
        <v>3703</v>
      </c>
      <c r="F342" s="283"/>
      <c r="G342" s="283"/>
      <c r="H342" s="283"/>
      <c r="I342" s="283"/>
      <c r="J342" s="283"/>
      <c r="K342" s="283"/>
      <c r="L342" s="283"/>
      <c r="M342" s="283" t="s">
        <v>613</v>
      </c>
      <c r="N342" s="283"/>
      <c r="O342" s="283"/>
      <c r="P342" s="283">
        <v>4</v>
      </c>
      <c r="Q342" s="283">
        <v>15</v>
      </c>
      <c r="R342" s="283">
        <v>1</v>
      </c>
      <c r="S342" s="283"/>
      <c r="T342" s="283"/>
      <c r="U342" s="283"/>
      <c r="V342" s="283"/>
      <c r="W342" s="283">
        <v>9</v>
      </c>
      <c r="X342" s="283">
        <v>3</v>
      </c>
      <c r="Y342" s="283">
        <v>2</v>
      </c>
      <c r="Z342" s="283">
        <v>3</v>
      </c>
      <c r="AA342" s="283">
        <v>8</v>
      </c>
      <c r="AB342" s="283"/>
      <c r="AC342" s="283"/>
      <c r="AD342" s="283" t="s">
        <v>4444</v>
      </c>
    </row>
    <row r="343" spans="1:30">
      <c r="A343" s="283">
        <v>10034221</v>
      </c>
      <c r="B343" s="288" t="s">
        <v>4611</v>
      </c>
      <c r="C343" s="283">
        <v>6</v>
      </c>
      <c r="D343" s="283" t="s">
        <v>3698</v>
      </c>
      <c r="E343" s="283" t="s">
        <v>3702</v>
      </c>
      <c r="F343" s="283"/>
      <c r="G343" s="283"/>
      <c r="H343" s="283"/>
      <c r="I343" s="283">
        <v>5</v>
      </c>
      <c r="J343" s="283">
        <v>7</v>
      </c>
      <c r="K343" s="283">
        <v>12</v>
      </c>
      <c r="L343" s="283"/>
      <c r="M343" s="283" t="s">
        <v>613</v>
      </c>
      <c r="N343" s="283">
        <v>2</v>
      </c>
      <c r="O343" s="283"/>
      <c r="P343" s="283"/>
      <c r="Q343" s="283"/>
      <c r="R343" s="283">
        <v>1</v>
      </c>
      <c r="S343" s="283"/>
      <c r="T343" s="283"/>
      <c r="U343" s="283"/>
      <c r="V343" s="283"/>
      <c r="W343" s="283">
        <v>6</v>
      </c>
      <c r="X343" s="283">
        <v>2</v>
      </c>
      <c r="Y343" s="283">
        <v>5</v>
      </c>
      <c r="Z343" s="283"/>
      <c r="AA343" s="283">
        <v>3</v>
      </c>
      <c r="AB343" s="283" t="s">
        <v>4612</v>
      </c>
      <c r="AC343" s="283">
        <v>12</v>
      </c>
      <c r="AD343" s="283" t="s">
        <v>4613</v>
      </c>
    </row>
    <row r="344" spans="1:30">
      <c r="A344" s="283">
        <v>10034321</v>
      </c>
      <c r="B344" s="288" t="s">
        <v>4614</v>
      </c>
      <c r="C344" s="283">
        <v>6</v>
      </c>
      <c r="D344" s="283" t="s">
        <v>3652</v>
      </c>
      <c r="E344" s="283" t="s">
        <v>4380</v>
      </c>
      <c r="F344" s="283"/>
      <c r="G344" s="283">
        <v>29</v>
      </c>
      <c r="H344" s="283"/>
      <c r="I344" s="283"/>
      <c r="J344" s="283"/>
      <c r="K344" s="283"/>
      <c r="L344" s="283"/>
      <c r="M344" s="283" t="s">
        <v>3899</v>
      </c>
      <c r="N344" s="283">
        <v>-2</v>
      </c>
      <c r="O344" s="283"/>
      <c r="P344" s="283"/>
      <c r="Q344" s="283"/>
      <c r="R344" s="283">
        <v>1</v>
      </c>
      <c r="S344" s="283"/>
      <c r="T344" s="283"/>
      <c r="U344" s="283"/>
      <c r="V344" s="283"/>
      <c r="W344" s="283"/>
      <c r="X344" s="283"/>
      <c r="Y344" s="283">
        <v>20</v>
      </c>
      <c r="Z344" s="283">
        <v>24</v>
      </c>
      <c r="AA344" s="283"/>
      <c r="AB344" s="283"/>
      <c r="AC344" s="283"/>
      <c r="AD344" s="283"/>
    </row>
    <row r="345" spans="1:30">
      <c r="A345" s="283">
        <v>10034421</v>
      </c>
      <c r="B345" s="289" t="s">
        <v>3682</v>
      </c>
      <c r="C345" s="283">
        <v>5</v>
      </c>
      <c r="D345" s="283" t="s">
        <v>4365</v>
      </c>
      <c r="E345" s="283" t="s">
        <v>4478</v>
      </c>
      <c r="F345" s="283"/>
      <c r="G345" s="283">
        <v>10</v>
      </c>
      <c r="H345" s="283"/>
      <c r="I345" s="283"/>
      <c r="J345" s="283"/>
      <c r="K345" s="283"/>
      <c r="L345" s="283"/>
      <c r="M345" s="283" t="s">
        <v>3941</v>
      </c>
      <c r="N345" s="283"/>
      <c r="O345" s="283"/>
      <c r="P345" s="283"/>
      <c r="Q345" s="283"/>
      <c r="R345" s="283">
        <v>1</v>
      </c>
      <c r="S345" s="283"/>
      <c r="T345" s="283"/>
      <c r="U345" s="283"/>
      <c r="V345" s="283"/>
      <c r="W345" s="283"/>
      <c r="X345" s="283">
        <v>20</v>
      </c>
      <c r="Y345" s="283"/>
      <c r="Z345" s="283"/>
      <c r="AA345" s="283">
        <v>20</v>
      </c>
      <c r="AB345" s="283"/>
      <c r="AC345" s="283"/>
      <c r="AD345" s="283"/>
    </row>
    <row r="346" spans="1:30">
      <c r="A346" s="283">
        <v>10034521</v>
      </c>
      <c r="B346" s="289" t="s">
        <v>4615</v>
      </c>
      <c r="C346" s="283">
        <v>5</v>
      </c>
      <c r="D346" s="283" t="s">
        <v>3652</v>
      </c>
      <c r="E346" s="283" t="s">
        <v>4377</v>
      </c>
      <c r="F346" s="283"/>
      <c r="G346" s="283">
        <v>15</v>
      </c>
      <c r="H346" s="283"/>
      <c r="I346" s="283"/>
      <c r="J346" s="283"/>
      <c r="K346" s="283"/>
      <c r="L346" s="283"/>
      <c r="M346" s="283" t="s">
        <v>3941</v>
      </c>
      <c r="N346" s="283"/>
      <c r="O346" s="283"/>
      <c r="P346" s="283"/>
      <c r="Q346" s="283"/>
      <c r="R346" s="283">
        <v>1</v>
      </c>
      <c r="S346" s="283"/>
      <c r="T346" s="283"/>
      <c r="U346" s="283"/>
      <c r="V346" s="283"/>
      <c r="W346" s="283"/>
      <c r="X346" s="283"/>
      <c r="Y346" s="283">
        <v>15</v>
      </c>
      <c r="Z346" s="283">
        <v>13</v>
      </c>
      <c r="AA346" s="283"/>
      <c r="AB346" s="283"/>
      <c r="AC346" s="283"/>
      <c r="AD346" s="283"/>
    </row>
    <row r="347" spans="1:30">
      <c r="A347" s="283">
        <v>10034621</v>
      </c>
      <c r="B347" s="289" t="s">
        <v>4616</v>
      </c>
      <c r="C347" s="283">
        <v>5</v>
      </c>
      <c r="D347" s="283" t="s">
        <v>3698</v>
      </c>
      <c r="E347" s="283" t="s">
        <v>3702</v>
      </c>
      <c r="F347" s="283"/>
      <c r="G347" s="283"/>
      <c r="H347" s="283"/>
      <c r="I347" s="283">
        <v>9</v>
      </c>
      <c r="J347" s="283">
        <v>10</v>
      </c>
      <c r="K347" s="283">
        <v>5</v>
      </c>
      <c r="L347" s="283"/>
      <c r="M347" s="283" t="s">
        <v>613</v>
      </c>
      <c r="N347" s="283"/>
      <c r="O347" s="283"/>
      <c r="P347" s="283"/>
      <c r="Q347" s="283"/>
      <c r="R347" s="283">
        <v>1</v>
      </c>
      <c r="S347" s="283"/>
      <c r="T347" s="283"/>
      <c r="U347" s="283"/>
      <c r="V347" s="283"/>
      <c r="W347" s="283">
        <v>5</v>
      </c>
      <c r="X347" s="283">
        <v>1</v>
      </c>
      <c r="Y347" s="283">
        <v>3</v>
      </c>
      <c r="Z347" s="283"/>
      <c r="AA347" s="283">
        <v>2</v>
      </c>
      <c r="AB347" s="283"/>
      <c r="AC347" s="283"/>
      <c r="AD347" s="283" t="s">
        <v>4400</v>
      </c>
    </row>
    <row r="348" spans="1:30">
      <c r="A348" s="283">
        <v>10034721</v>
      </c>
      <c r="B348" s="289" t="s">
        <v>4617</v>
      </c>
      <c r="C348" s="283">
        <v>5</v>
      </c>
      <c r="D348" s="283" t="s">
        <v>4411</v>
      </c>
      <c r="E348" s="283" t="s">
        <v>4439</v>
      </c>
      <c r="F348" s="283"/>
      <c r="G348" s="283">
        <v>2</v>
      </c>
      <c r="H348" s="283"/>
      <c r="I348" s="283"/>
      <c r="J348" s="283"/>
      <c r="K348" s="283"/>
      <c r="L348" s="283">
        <v>2</v>
      </c>
      <c r="M348" s="283" t="s">
        <v>613</v>
      </c>
      <c r="N348" s="283"/>
      <c r="O348" s="283"/>
      <c r="P348" s="283"/>
      <c r="Q348" s="283"/>
      <c r="R348" s="283">
        <v>1</v>
      </c>
      <c r="S348" s="283"/>
      <c r="T348" s="283"/>
      <c r="U348" s="283"/>
      <c r="V348" s="283"/>
      <c r="W348" s="283"/>
      <c r="X348" s="283"/>
      <c r="Y348" s="283">
        <v>9</v>
      </c>
      <c r="Z348" s="283">
        <v>9</v>
      </c>
      <c r="AA348" s="283">
        <v>3</v>
      </c>
      <c r="AB348" s="283" t="s">
        <v>4618</v>
      </c>
      <c r="AC348" s="283">
        <v>15</v>
      </c>
      <c r="AD348" s="283" t="s">
        <v>4619</v>
      </c>
    </row>
    <row r="349" spans="1:30">
      <c r="A349" s="283">
        <v>10034821</v>
      </c>
      <c r="B349" s="287" t="s">
        <v>4620</v>
      </c>
      <c r="C349" s="283">
        <v>4</v>
      </c>
      <c r="D349" s="283" t="s">
        <v>3670</v>
      </c>
      <c r="E349" s="283" t="s">
        <v>4410</v>
      </c>
      <c r="F349" s="283"/>
      <c r="G349" s="283"/>
      <c r="H349" s="283"/>
      <c r="I349" s="283">
        <v>4</v>
      </c>
      <c r="J349" s="283"/>
      <c r="K349" s="283"/>
      <c r="L349" s="283">
        <v>4</v>
      </c>
      <c r="M349" s="283" t="s">
        <v>613</v>
      </c>
      <c r="N349" s="283"/>
      <c r="O349" s="283"/>
      <c r="P349" s="283"/>
      <c r="Q349" s="283"/>
      <c r="R349" s="283">
        <v>1</v>
      </c>
      <c r="S349" s="283"/>
      <c r="T349" s="283"/>
      <c r="U349" s="283"/>
      <c r="V349" s="283"/>
      <c r="W349" s="283"/>
      <c r="X349" s="283">
        <v>3</v>
      </c>
      <c r="Y349" s="283">
        <v>2</v>
      </c>
      <c r="Z349" s="283">
        <v>2</v>
      </c>
      <c r="AA349" s="283"/>
      <c r="AB349" s="283" t="s">
        <v>4621</v>
      </c>
      <c r="AC349" s="283">
        <v>11</v>
      </c>
      <c r="AD349" s="283" t="s">
        <v>4622</v>
      </c>
    </row>
    <row r="350" spans="1:30">
      <c r="A350" s="283">
        <v>10034921</v>
      </c>
      <c r="B350" s="288" t="s">
        <v>4623</v>
      </c>
      <c r="C350" s="283">
        <v>6</v>
      </c>
      <c r="D350" s="283" t="s">
        <v>4365</v>
      </c>
      <c r="E350" s="283" t="s">
        <v>4366</v>
      </c>
      <c r="F350" s="283"/>
      <c r="G350" s="283"/>
      <c r="H350" s="283"/>
      <c r="I350" s="283"/>
      <c r="J350" s="283">
        <v>2</v>
      </c>
      <c r="K350" s="283"/>
      <c r="L350" s="283"/>
      <c r="M350" s="283" t="s">
        <v>613</v>
      </c>
      <c r="N350" s="283">
        <v>5</v>
      </c>
      <c r="O350" s="283">
        <v>5</v>
      </c>
      <c r="P350" s="283"/>
      <c r="Q350" s="283"/>
      <c r="R350" s="283">
        <v>1</v>
      </c>
      <c r="S350" s="283"/>
      <c r="T350" s="283"/>
      <c r="U350" s="283"/>
      <c r="V350" s="283"/>
      <c r="W350" s="283"/>
      <c r="X350" s="283">
        <v>2</v>
      </c>
      <c r="Y350" s="283">
        <v>3</v>
      </c>
      <c r="Z350" s="283">
        <v>3</v>
      </c>
      <c r="AA350" s="283">
        <v>3</v>
      </c>
      <c r="AB350" s="283"/>
      <c r="AC350" s="283"/>
      <c r="AD350" s="283"/>
    </row>
    <row r="351" spans="1:30">
      <c r="A351" s="283">
        <v>10035021</v>
      </c>
      <c r="B351" s="288" t="s">
        <v>4113</v>
      </c>
      <c r="C351" s="283">
        <v>6</v>
      </c>
      <c r="D351" s="283" t="s">
        <v>3652</v>
      </c>
      <c r="E351" s="283" t="s">
        <v>4375</v>
      </c>
      <c r="F351" s="283"/>
      <c r="G351" s="283">
        <v>11</v>
      </c>
      <c r="H351" s="283"/>
      <c r="I351" s="283"/>
      <c r="J351" s="283"/>
      <c r="K351" s="283"/>
      <c r="L351" s="283"/>
      <c r="M351" s="283" t="s">
        <v>3941</v>
      </c>
      <c r="N351" s="283"/>
      <c r="O351" s="283"/>
      <c r="P351" s="283"/>
      <c r="Q351" s="283">
        <v>7</v>
      </c>
      <c r="R351" s="283">
        <v>2.7</v>
      </c>
      <c r="S351" s="283">
        <v>0.3</v>
      </c>
      <c r="T351" s="283"/>
      <c r="U351" s="283"/>
      <c r="V351" s="283"/>
      <c r="W351" s="283"/>
      <c r="X351" s="283"/>
      <c r="Y351" s="283">
        <v>9</v>
      </c>
      <c r="Z351" s="283">
        <v>6</v>
      </c>
      <c r="AA351" s="283"/>
      <c r="AB351" s="283"/>
      <c r="AC351" s="283"/>
      <c r="AD351" s="283" t="s">
        <v>4624</v>
      </c>
    </row>
    <row r="352" spans="1:30">
      <c r="A352" s="283">
        <v>10035121</v>
      </c>
      <c r="B352" s="288" t="s">
        <v>4236</v>
      </c>
      <c r="C352" s="283">
        <v>6</v>
      </c>
      <c r="D352" s="283" t="s">
        <v>3652</v>
      </c>
      <c r="E352" s="283" t="s">
        <v>4380</v>
      </c>
      <c r="F352" s="283"/>
      <c r="G352" s="283">
        <v>25</v>
      </c>
      <c r="H352" s="283"/>
      <c r="I352" s="283"/>
      <c r="J352" s="283"/>
      <c r="K352" s="283"/>
      <c r="L352" s="283">
        <v>4</v>
      </c>
      <c r="M352" s="283" t="s">
        <v>4282</v>
      </c>
      <c r="N352" s="283"/>
      <c r="O352" s="283"/>
      <c r="P352" s="283"/>
      <c r="Q352" s="283"/>
      <c r="R352" s="283">
        <v>1</v>
      </c>
      <c r="S352" s="283"/>
      <c r="T352" s="283"/>
      <c r="U352" s="283"/>
      <c r="V352" s="283"/>
      <c r="W352" s="283"/>
      <c r="X352" s="283"/>
      <c r="Y352" s="283">
        <v>17</v>
      </c>
      <c r="Z352" s="283">
        <v>20</v>
      </c>
      <c r="AA352" s="283"/>
      <c r="AB352" s="283"/>
      <c r="AC352" s="283"/>
      <c r="AD352" s="283"/>
    </row>
    <row r="353" spans="1:30">
      <c r="A353" s="283">
        <v>10035221</v>
      </c>
      <c r="B353" s="288" t="s">
        <v>4625</v>
      </c>
      <c r="C353" s="283">
        <v>6</v>
      </c>
      <c r="D353" s="283" t="s">
        <v>4365</v>
      </c>
      <c r="E353" s="283" t="s">
        <v>4366</v>
      </c>
      <c r="F353" s="283"/>
      <c r="G353" s="283"/>
      <c r="H353" s="283"/>
      <c r="I353" s="283"/>
      <c r="J353" s="283"/>
      <c r="K353" s="283"/>
      <c r="L353" s="283"/>
      <c r="M353" s="283" t="s">
        <v>613</v>
      </c>
      <c r="N353" s="283"/>
      <c r="O353" s="283">
        <v>6</v>
      </c>
      <c r="P353" s="283"/>
      <c r="Q353" s="283"/>
      <c r="R353" s="283">
        <v>1</v>
      </c>
      <c r="S353" s="283"/>
      <c r="T353" s="283"/>
      <c r="U353" s="283"/>
      <c r="V353" s="283"/>
      <c r="W353" s="283"/>
      <c r="X353" s="283">
        <v>2</v>
      </c>
      <c r="Y353" s="283">
        <v>3</v>
      </c>
      <c r="Z353" s="283">
        <v>3</v>
      </c>
      <c r="AA353" s="283">
        <v>3</v>
      </c>
      <c r="AB353" s="283"/>
      <c r="AC353" s="283"/>
      <c r="AD353" s="283"/>
    </row>
    <row r="354" spans="1:30">
      <c r="A354" s="283">
        <v>10035321</v>
      </c>
      <c r="B354" s="287" t="s">
        <v>4626</v>
      </c>
      <c r="C354" s="283">
        <v>4</v>
      </c>
      <c r="D354" s="283" t="s">
        <v>4385</v>
      </c>
      <c r="E354" s="283" t="s">
        <v>4386</v>
      </c>
      <c r="F354" s="283"/>
      <c r="G354" s="283"/>
      <c r="H354" s="283"/>
      <c r="I354" s="283"/>
      <c r="J354" s="283"/>
      <c r="K354" s="283"/>
      <c r="L354" s="283"/>
      <c r="M354" s="283" t="s">
        <v>613</v>
      </c>
      <c r="N354" s="283">
        <v>2</v>
      </c>
      <c r="O354" s="283"/>
      <c r="P354" s="283"/>
      <c r="Q354" s="283">
        <v>4</v>
      </c>
      <c r="R354" s="283">
        <v>1</v>
      </c>
      <c r="S354" s="283"/>
      <c r="T354" s="283"/>
      <c r="U354" s="283"/>
      <c r="V354" s="283"/>
      <c r="W354" s="283"/>
      <c r="X354" s="283"/>
      <c r="Y354" s="283">
        <v>5</v>
      </c>
      <c r="Z354" s="283">
        <v>5</v>
      </c>
      <c r="AA354" s="283"/>
      <c r="AB354" s="283" t="s">
        <v>4612</v>
      </c>
      <c r="AC354" s="283">
        <v>13</v>
      </c>
      <c r="AD354" s="283" t="s">
        <v>4627</v>
      </c>
    </row>
    <row r="355" spans="1:30">
      <c r="A355" s="283">
        <v>10035421</v>
      </c>
      <c r="B355" s="287" t="s">
        <v>4628</v>
      </c>
      <c r="C355" s="283">
        <v>4</v>
      </c>
      <c r="D355" s="283" t="s">
        <v>4365</v>
      </c>
      <c r="E355" s="283" t="s">
        <v>4593</v>
      </c>
      <c r="F355" s="283"/>
      <c r="G355" s="283"/>
      <c r="H355" s="283"/>
      <c r="I355" s="283">
        <v>2</v>
      </c>
      <c r="J355" s="283"/>
      <c r="K355" s="283"/>
      <c r="L355" s="283"/>
      <c r="M355" s="283" t="s">
        <v>613</v>
      </c>
      <c r="N355" s="283">
        <v>7</v>
      </c>
      <c r="O355" s="283">
        <v>2</v>
      </c>
      <c r="P355" s="283"/>
      <c r="Q355" s="283"/>
      <c r="R355" s="283">
        <v>1</v>
      </c>
      <c r="S355" s="283"/>
      <c r="T355" s="283"/>
      <c r="U355" s="283"/>
      <c r="V355" s="283"/>
      <c r="W355" s="283"/>
      <c r="X355" s="283">
        <v>3</v>
      </c>
      <c r="Y355" s="283">
        <v>3</v>
      </c>
      <c r="Z355" s="283"/>
      <c r="AA355" s="283"/>
      <c r="AB355" s="283" t="s">
        <v>4629</v>
      </c>
      <c r="AC355" s="283">
        <v>15</v>
      </c>
      <c r="AD355" s="283" t="s">
        <v>4630</v>
      </c>
    </row>
    <row r="356" spans="1:30">
      <c r="A356" s="283">
        <v>10035521</v>
      </c>
      <c r="B356" s="288" t="s">
        <v>4631</v>
      </c>
      <c r="C356" s="283">
        <v>6</v>
      </c>
      <c r="D356" s="283" t="s">
        <v>4365</v>
      </c>
      <c r="E356" s="283" t="s">
        <v>4366</v>
      </c>
      <c r="F356" s="283">
        <v>-1</v>
      </c>
      <c r="G356" s="283">
        <v>3</v>
      </c>
      <c r="H356" s="283"/>
      <c r="I356" s="283"/>
      <c r="J356" s="283"/>
      <c r="K356" s="283"/>
      <c r="L356" s="283">
        <v>3</v>
      </c>
      <c r="M356" s="283" t="s">
        <v>613</v>
      </c>
      <c r="N356" s="283"/>
      <c r="O356" s="283">
        <v>1</v>
      </c>
      <c r="P356" s="283"/>
      <c r="Q356" s="283"/>
      <c r="R356" s="283">
        <v>1</v>
      </c>
      <c r="S356" s="283"/>
      <c r="T356" s="283"/>
      <c r="U356" s="283"/>
      <c r="V356" s="283"/>
      <c r="W356" s="283"/>
      <c r="X356" s="283">
        <v>2</v>
      </c>
      <c r="Y356" s="283">
        <v>3</v>
      </c>
      <c r="Z356" s="283">
        <v>3</v>
      </c>
      <c r="AA356" s="283"/>
      <c r="AB356" s="283"/>
      <c r="AC356" s="283">
        <v>6</v>
      </c>
      <c r="AD356" s="283"/>
    </row>
    <row r="357" spans="1:30">
      <c r="A357" s="283">
        <v>10035621</v>
      </c>
      <c r="B357" s="288" t="s">
        <v>4632</v>
      </c>
      <c r="C357" s="283">
        <v>6</v>
      </c>
      <c r="D357" s="283" t="s">
        <v>4365</v>
      </c>
      <c r="E357" s="283" t="s">
        <v>4366</v>
      </c>
      <c r="F357" s="283">
        <v>1</v>
      </c>
      <c r="G357" s="283">
        <v>3</v>
      </c>
      <c r="H357" s="283"/>
      <c r="I357" s="283"/>
      <c r="J357" s="283"/>
      <c r="K357" s="283"/>
      <c r="L357" s="283">
        <v>3</v>
      </c>
      <c r="M357" s="283" t="s">
        <v>613</v>
      </c>
      <c r="N357" s="283"/>
      <c r="O357" s="283">
        <v>1</v>
      </c>
      <c r="P357" s="283"/>
      <c r="Q357" s="283"/>
      <c r="R357" s="283">
        <v>1</v>
      </c>
      <c r="S357" s="283"/>
      <c r="T357" s="283"/>
      <c r="U357" s="283"/>
      <c r="V357" s="283"/>
      <c r="W357" s="283"/>
      <c r="X357" s="283">
        <v>2</v>
      </c>
      <c r="Y357" s="283">
        <v>3</v>
      </c>
      <c r="Z357" s="283">
        <v>3</v>
      </c>
      <c r="AA357" s="283"/>
      <c r="AB357" s="283"/>
      <c r="AC357" s="283">
        <v>6</v>
      </c>
      <c r="AD357" s="283"/>
    </row>
    <row r="358" spans="1:30">
      <c r="A358" s="283">
        <v>10035721</v>
      </c>
      <c r="B358" s="287" t="s">
        <v>4245</v>
      </c>
      <c r="C358" s="283">
        <v>4</v>
      </c>
      <c r="D358" s="283" t="s">
        <v>3861</v>
      </c>
      <c r="E358" s="283" t="s">
        <v>4410</v>
      </c>
      <c r="F358" s="283"/>
      <c r="G358" s="283"/>
      <c r="H358" s="283"/>
      <c r="I358" s="283">
        <v>12</v>
      </c>
      <c r="J358" s="283"/>
      <c r="K358" s="283"/>
      <c r="L358" s="283"/>
      <c r="M358" s="283" t="s">
        <v>613</v>
      </c>
      <c r="N358" s="283"/>
      <c r="O358" s="283"/>
      <c r="P358" s="283"/>
      <c r="Q358" s="283"/>
      <c r="R358" s="283">
        <v>1</v>
      </c>
      <c r="S358" s="283"/>
      <c r="T358" s="283"/>
      <c r="U358" s="283"/>
      <c r="V358" s="283"/>
      <c r="W358" s="283"/>
      <c r="X358" s="283">
        <v>3</v>
      </c>
      <c r="Y358" s="283">
        <v>3</v>
      </c>
      <c r="Z358" s="283">
        <v>3</v>
      </c>
      <c r="AA358" s="283"/>
      <c r="AB358" s="283"/>
      <c r="AC358" s="283"/>
      <c r="AD358" s="283"/>
    </row>
    <row r="359" spans="1:30">
      <c r="A359" s="283">
        <v>10035821</v>
      </c>
      <c r="B359" s="288" t="s">
        <v>4243</v>
      </c>
      <c r="C359" s="283">
        <v>6</v>
      </c>
      <c r="D359" s="283" t="s">
        <v>3652</v>
      </c>
      <c r="E359" s="283" t="s">
        <v>4375</v>
      </c>
      <c r="F359" s="283"/>
      <c r="G359" s="283">
        <v>11</v>
      </c>
      <c r="H359" s="283"/>
      <c r="I359" s="283"/>
      <c r="J359" s="283"/>
      <c r="K359" s="283"/>
      <c r="L359" s="283"/>
      <c r="M359" s="283" t="s">
        <v>3941</v>
      </c>
      <c r="N359" s="283">
        <v>-2</v>
      </c>
      <c r="O359" s="283"/>
      <c r="P359" s="283"/>
      <c r="Q359" s="283">
        <v>8</v>
      </c>
      <c r="R359" s="283">
        <v>2.8</v>
      </c>
      <c r="S359" s="283">
        <v>0.35</v>
      </c>
      <c r="T359" s="283"/>
      <c r="U359" s="283"/>
      <c r="V359" s="283"/>
      <c r="W359" s="283"/>
      <c r="X359" s="283"/>
      <c r="Y359" s="283">
        <v>9</v>
      </c>
      <c r="Z359" s="283">
        <v>6</v>
      </c>
      <c r="AA359" s="283"/>
      <c r="AB359" s="283"/>
      <c r="AC359" s="283"/>
      <c r="AD359" s="283" t="s">
        <v>4398</v>
      </c>
    </row>
    <row r="360" spans="1:30">
      <c r="A360" s="283">
        <v>10035921</v>
      </c>
      <c r="B360" s="288" t="s">
        <v>4633</v>
      </c>
      <c r="C360" s="283">
        <v>6</v>
      </c>
      <c r="D360" s="283" t="s">
        <v>3697</v>
      </c>
      <c r="E360" s="283" t="s">
        <v>3703</v>
      </c>
      <c r="F360" s="283"/>
      <c r="G360" s="283"/>
      <c r="H360" s="283"/>
      <c r="I360" s="283"/>
      <c r="J360" s="283"/>
      <c r="K360" s="283"/>
      <c r="L360" s="283"/>
      <c r="M360" s="283" t="s">
        <v>613</v>
      </c>
      <c r="N360" s="283">
        <v>6</v>
      </c>
      <c r="O360" s="283"/>
      <c r="P360" s="283"/>
      <c r="Q360" s="283">
        <v>13</v>
      </c>
      <c r="R360" s="283">
        <v>1</v>
      </c>
      <c r="S360" s="283"/>
      <c r="T360" s="283"/>
      <c r="U360" s="283"/>
      <c r="V360" s="283"/>
      <c r="W360" s="283">
        <v>5</v>
      </c>
      <c r="X360" s="283">
        <v>3</v>
      </c>
      <c r="Y360" s="283">
        <v>2</v>
      </c>
      <c r="Z360" s="283">
        <v>3</v>
      </c>
      <c r="AA360" s="283">
        <v>4</v>
      </c>
      <c r="AB360" s="283"/>
      <c r="AC360" s="283"/>
      <c r="AD360" s="283" t="s">
        <v>4400</v>
      </c>
    </row>
    <row r="361" spans="1:30">
      <c r="A361" s="283">
        <v>10036021</v>
      </c>
      <c r="B361" s="289" t="s">
        <v>4634</v>
      </c>
      <c r="C361" s="283">
        <v>5</v>
      </c>
      <c r="D361" s="283" t="s">
        <v>3699</v>
      </c>
      <c r="E361" s="283" t="s">
        <v>3704</v>
      </c>
      <c r="F361" s="283"/>
      <c r="G361" s="283"/>
      <c r="H361" s="283"/>
      <c r="I361" s="283"/>
      <c r="J361" s="283"/>
      <c r="K361" s="283"/>
      <c r="L361" s="283"/>
      <c r="M361" s="283" t="s">
        <v>613</v>
      </c>
      <c r="N361" s="283"/>
      <c r="O361" s="283">
        <v>2</v>
      </c>
      <c r="P361" s="283">
        <v>9</v>
      </c>
      <c r="Q361" s="283"/>
      <c r="R361" s="283">
        <v>1</v>
      </c>
      <c r="S361" s="283"/>
      <c r="T361" s="283"/>
      <c r="U361" s="283"/>
      <c r="V361" s="283"/>
      <c r="W361" s="283">
        <v>3</v>
      </c>
      <c r="X361" s="283">
        <v>1</v>
      </c>
      <c r="Y361" s="283">
        <v>1</v>
      </c>
      <c r="Z361" s="283"/>
      <c r="AA361" s="283">
        <v>2</v>
      </c>
      <c r="AB361" s="283"/>
      <c r="AC361" s="283"/>
      <c r="AD361" s="283" t="s">
        <v>4572</v>
      </c>
    </row>
    <row r="362" spans="1:30">
      <c r="A362" s="283">
        <v>10036121</v>
      </c>
      <c r="B362" s="287" t="s">
        <v>4635</v>
      </c>
      <c r="C362" s="283">
        <v>4</v>
      </c>
      <c r="D362" s="283" t="s">
        <v>3700</v>
      </c>
      <c r="E362" s="283" t="s">
        <v>3701</v>
      </c>
      <c r="F362" s="283"/>
      <c r="G362" s="283"/>
      <c r="H362" s="283"/>
      <c r="I362" s="283"/>
      <c r="J362" s="283">
        <v>12</v>
      </c>
      <c r="K362" s="283">
        <v>3</v>
      </c>
      <c r="L362" s="283">
        <v>3</v>
      </c>
      <c r="M362" s="283" t="s">
        <v>613</v>
      </c>
      <c r="N362" s="283"/>
      <c r="O362" s="283"/>
      <c r="P362" s="283"/>
      <c r="Q362" s="283"/>
      <c r="R362" s="283">
        <v>1</v>
      </c>
      <c r="S362" s="283"/>
      <c r="T362" s="283"/>
      <c r="U362" s="283"/>
      <c r="V362" s="283"/>
      <c r="W362" s="283">
        <v>4</v>
      </c>
      <c r="X362" s="283">
        <v>5</v>
      </c>
      <c r="Y362" s="283">
        <v>1</v>
      </c>
      <c r="Z362" s="283"/>
      <c r="AA362" s="283">
        <v>4</v>
      </c>
      <c r="AB362" s="283"/>
      <c r="AC362" s="283"/>
      <c r="AD362" s="283" t="s">
        <v>4399</v>
      </c>
    </row>
    <row r="363" spans="1:30">
      <c r="A363" s="283">
        <v>10036221</v>
      </c>
      <c r="B363" s="289" t="s">
        <v>4250</v>
      </c>
      <c r="C363" s="283">
        <v>5</v>
      </c>
      <c r="D363" s="283" t="s">
        <v>3698</v>
      </c>
      <c r="E363" s="283" t="s">
        <v>3702</v>
      </c>
      <c r="F363" s="283"/>
      <c r="G363" s="283"/>
      <c r="H363" s="283"/>
      <c r="I363" s="283">
        <v>8</v>
      </c>
      <c r="J363" s="283">
        <v>6</v>
      </c>
      <c r="K363" s="283"/>
      <c r="L363" s="283"/>
      <c r="M363" s="283" t="s">
        <v>613</v>
      </c>
      <c r="N363" s="283"/>
      <c r="O363" s="283">
        <v>5</v>
      </c>
      <c r="P363" s="283"/>
      <c r="Q363" s="283"/>
      <c r="R363" s="283">
        <v>1</v>
      </c>
      <c r="S363" s="283"/>
      <c r="T363" s="283"/>
      <c r="U363" s="283"/>
      <c r="V363" s="283"/>
      <c r="W363" s="283">
        <v>4</v>
      </c>
      <c r="X363" s="283">
        <v>2</v>
      </c>
      <c r="Y363" s="283">
        <v>4</v>
      </c>
      <c r="Z363" s="283"/>
      <c r="AA363" s="283">
        <v>4</v>
      </c>
      <c r="AB363" s="283"/>
      <c r="AC363" s="283"/>
      <c r="AD363" s="283" t="s">
        <v>4399</v>
      </c>
    </row>
    <row r="364" spans="1:30">
      <c r="A364" s="283">
        <v>10036321</v>
      </c>
      <c r="B364" s="288" t="s">
        <v>4636</v>
      </c>
      <c r="C364" s="283">
        <v>6</v>
      </c>
      <c r="D364" s="283" t="s">
        <v>3652</v>
      </c>
      <c r="E364" s="283" t="s">
        <v>4380</v>
      </c>
      <c r="F364" s="283"/>
      <c r="G364" s="283">
        <v>28</v>
      </c>
      <c r="H364" s="283"/>
      <c r="I364" s="283"/>
      <c r="J364" s="283"/>
      <c r="K364" s="283"/>
      <c r="L364" s="283">
        <v>2</v>
      </c>
      <c r="M364" s="283" t="s">
        <v>3899</v>
      </c>
      <c r="N364" s="283"/>
      <c r="O364" s="283"/>
      <c r="P364" s="283"/>
      <c r="Q364" s="283"/>
      <c r="R364" s="283">
        <v>1</v>
      </c>
      <c r="S364" s="283"/>
      <c r="T364" s="283"/>
      <c r="U364" s="283"/>
      <c r="V364" s="283"/>
      <c r="W364" s="283"/>
      <c r="X364" s="283"/>
      <c r="Y364" s="283">
        <v>15</v>
      </c>
      <c r="Z364" s="283">
        <v>25</v>
      </c>
      <c r="AA364" s="283"/>
      <c r="AB364" s="283"/>
      <c r="AC364" s="283"/>
      <c r="AD364" s="283"/>
    </row>
    <row r="365" spans="1:30">
      <c r="A365" s="283">
        <v>10036421</v>
      </c>
      <c r="B365" s="288" t="s">
        <v>4637</v>
      </c>
      <c r="C365" s="283">
        <v>6</v>
      </c>
      <c r="D365" s="283" t="s">
        <v>4411</v>
      </c>
      <c r="E365" s="283" t="s">
        <v>4439</v>
      </c>
      <c r="F365" s="283"/>
      <c r="G365" s="283">
        <v>7</v>
      </c>
      <c r="H365" s="283"/>
      <c r="I365" s="283"/>
      <c r="J365" s="283"/>
      <c r="K365" s="283"/>
      <c r="L365" s="283">
        <v>1</v>
      </c>
      <c r="M365" s="283" t="s">
        <v>613</v>
      </c>
      <c r="N365" s="283"/>
      <c r="O365" s="283"/>
      <c r="P365" s="283"/>
      <c r="Q365" s="283"/>
      <c r="R365" s="283">
        <v>1</v>
      </c>
      <c r="S365" s="283"/>
      <c r="T365" s="283"/>
      <c r="U365" s="283"/>
      <c r="V365" s="283"/>
      <c r="W365" s="283"/>
      <c r="X365" s="283"/>
      <c r="Y365" s="283">
        <v>6</v>
      </c>
      <c r="Z365" s="283">
        <v>6</v>
      </c>
      <c r="AA365" s="283">
        <v>1</v>
      </c>
      <c r="AB365" s="283" t="s">
        <v>4638</v>
      </c>
      <c r="AC365" s="283">
        <v>3</v>
      </c>
      <c r="AD365" s="283" t="s">
        <v>4639</v>
      </c>
    </row>
    <row r="366" spans="1:30">
      <c r="A366" s="283">
        <v>10036521</v>
      </c>
      <c r="B366" s="287" t="s">
        <v>4640</v>
      </c>
      <c r="C366" s="283">
        <v>4</v>
      </c>
      <c r="D366" s="283" t="s">
        <v>3699</v>
      </c>
      <c r="E366" s="283" t="s">
        <v>4449</v>
      </c>
      <c r="F366" s="283"/>
      <c r="G366" s="283"/>
      <c r="H366" s="283"/>
      <c r="I366" s="283"/>
      <c r="J366" s="283">
        <v>2</v>
      </c>
      <c r="K366" s="283"/>
      <c r="L366" s="283"/>
      <c r="M366" s="283" t="s">
        <v>613</v>
      </c>
      <c r="N366" s="283"/>
      <c r="O366" s="283"/>
      <c r="P366" s="283">
        <v>9</v>
      </c>
      <c r="Q366" s="283">
        <v>2</v>
      </c>
      <c r="R366" s="283">
        <v>1</v>
      </c>
      <c r="S366" s="283"/>
      <c r="T366" s="283"/>
      <c r="U366" s="283"/>
      <c r="V366" s="283"/>
      <c r="W366" s="283">
        <v>5</v>
      </c>
      <c r="X366" s="283">
        <v>3</v>
      </c>
      <c r="Y366" s="283">
        <v>2</v>
      </c>
      <c r="Z366" s="283">
        <v>3</v>
      </c>
      <c r="AA366" s="283">
        <v>8</v>
      </c>
      <c r="AB366" s="283"/>
      <c r="AC366" s="283"/>
      <c r="AD366" s="283" t="s">
        <v>4400</v>
      </c>
    </row>
    <row r="367" spans="1:30">
      <c r="A367" s="283">
        <v>10036621</v>
      </c>
      <c r="B367" s="288" t="s">
        <v>4641</v>
      </c>
      <c r="C367" s="283">
        <v>6</v>
      </c>
      <c r="D367" s="283" t="s">
        <v>3699</v>
      </c>
      <c r="E367" s="283" t="s">
        <v>3704</v>
      </c>
      <c r="F367" s="283"/>
      <c r="G367" s="283"/>
      <c r="H367" s="283"/>
      <c r="I367" s="283"/>
      <c r="J367" s="283">
        <v>2</v>
      </c>
      <c r="K367" s="283"/>
      <c r="L367" s="283"/>
      <c r="M367" s="283" t="s">
        <v>613</v>
      </c>
      <c r="N367" s="283"/>
      <c r="O367" s="283"/>
      <c r="P367" s="283">
        <v>12</v>
      </c>
      <c r="Q367" s="283"/>
      <c r="R367" s="283">
        <v>1</v>
      </c>
      <c r="S367" s="283"/>
      <c r="T367" s="283"/>
      <c r="U367" s="283"/>
      <c r="V367" s="283"/>
      <c r="W367" s="283">
        <v>5</v>
      </c>
      <c r="X367" s="283">
        <v>3</v>
      </c>
      <c r="Y367" s="283">
        <v>3</v>
      </c>
      <c r="Z367" s="283"/>
      <c r="AA367" s="283">
        <v>5</v>
      </c>
      <c r="AB367" s="283"/>
      <c r="AC367" s="283"/>
      <c r="AD367" s="283" t="s">
        <v>4400</v>
      </c>
    </row>
    <row r="368" spans="1:30">
      <c r="A368" s="283">
        <v>10036721</v>
      </c>
      <c r="B368" s="289" t="s">
        <v>4642</v>
      </c>
      <c r="C368" s="283">
        <v>5</v>
      </c>
      <c r="D368" s="283" t="s">
        <v>3652</v>
      </c>
      <c r="E368" s="283" t="s">
        <v>4377</v>
      </c>
      <c r="F368" s="283"/>
      <c r="G368" s="283">
        <v>13</v>
      </c>
      <c r="H368" s="283"/>
      <c r="I368" s="283"/>
      <c r="J368" s="283"/>
      <c r="K368" s="283"/>
      <c r="L368" s="283"/>
      <c r="M368" s="283" t="s">
        <v>3899</v>
      </c>
      <c r="N368" s="283"/>
      <c r="O368" s="283"/>
      <c r="P368" s="283"/>
      <c r="Q368" s="283">
        <v>2</v>
      </c>
      <c r="R368" s="283">
        <v>1</v>
      </c>
      <c r="S368" s="283"/>
      <c r="T368" s="283"/>
      <c r="U368" s="283"/>
      <c r="V368" s="283"/>
      <c r="W368" s="283"/>
      <c r="X368" s="283"/>
      <c r="Y368" s="283">
        <v>15</v>
      </c>
      <c r="Z368" s="283">
        <v>13</v>
      </c>
      <c r="AA368" s="283"/>
      <c r="AB368" s="283"/>
      <c r="AC368" s="283"/>
      <c r="AD368" s="283"/>
    </row>
    <row r="369" spans="1:30">
      <c r="A369" s="283">
        <v>10036821</v>
      </c>
      <c r="B369" s="289" t="s">
        <v>4643</v>
      </c>
      <c r="C369" s="283">
        <v>5</v>
      </c>
      <c r="D369" s="283" t="s">
        <v>3697</v>
      </c>
      <c r="E369" s="283" t="s">
        <v>3703</v>
      </c>
      <c r="F369" s="283"/>
      <c r="G369" s="283"/>
      <c r="H369" s="283"/>
      <c r="I369" s="283"/>
      <c r="J369" s="283"/>
      <c r="K369" s="283"/>
      <c r="L369" s="283"/>
      <c r="M369" s="283" t="s">
        <v>613</v>
      </c>
      <c r="N369" s="283"/>
      <c r="O369" s="283">
        <v>2</v>
      </c>
      <c r="P369" s="283">
        <v>4</v>
      </c>
      <c r="Q369" s="283">
        <v>10</v>
      </c>
      <c r="R369" s="283">
        <v>1</v>
      </c>
      <c r="S369" s="283"/>
      <c r="T369" s="283"/>
      <c r="U369" s="283"/>
      <c r="V369" s="283"/>
      <c r="W369" s="283">
        <v>5</v>
      </c>
      <c r="X369" s="283">
        <v>2</v>
      </c>
      <c r="Y369" s="283">
        <v>2</v>
      </c>
      <c r="Z369" s="283">
        <v>3</v>
      </c>
      <c r="AA369" s="283">
        <v>3</v>
      </c>
      <c r="AB369" s="283" t="s">
        <v>4629</v>
      </c>
      <c r="AC369" s="283">
        <v>15</v>
      </c>
      <c r="AD369" s="283" t="s">
        <v>4644</v>
      </c>
    </row>
    <row r="370" spans="1:30">
      <c r="A370" s="283">
        <v>10036921</v>
      </c>
      <c r="B370" s="289" t="s">
        <v>4645</v>
      </c>
      <c r="C370" s="283">
        <v>5</v>
      </c>
      <c r="D370" s="283" t="s">
        <v>3697</v>
      </c>
      <c r="E370" s="283" t="s">
        <v>4542</v>
      </c>
      <c r="F370" s="283"/>
      <c r="G370" s="283"/>
      <c r="H370" s="283"/>
      <c r="I370" s="283"/>
      <c r="J370" s="283"/>
      <c r="K370" s="283"/>
      <c r="L370" s="283"/>
      <c r="M370" s="283" t="s">
        <v>613</v>
      </c>
      <c r="N370" s="283">
        <v>1</v>
      </c>
      <c r="O370" s="283"/>
      <c r="P370" s="283"/>
      <c r="Q370" s="283">
        <v>12</v>
      </c>
      <c r="R370" s="283">
        <v>1</v>
      </c>
      <c r="S370" s="283"/>
      <c r="T370" s="283"/>
      <c r="U370" s="283"/>
      <c r="V370" s="283"/>
      <c r="W370" s="283">
        <v>6</v>
      </c>
      <c r="X370" s="283">
        <v>1</v>
      </c>
      <c r="Y370" s="283">
        <v>1</v>
      </c>
      <c r="Z370" s="283"/>
      <c r="AA370" s="283">
        <v>3</v>
      </c>
      <c r="AB370" s="283"/>
      <c r="AC370" s="283"/>
      <c r="AD370" s="283" t="s">
        <v>4401</v>
      </c>
    </row>
    <row r="371" spans="1:30">
      <c r="A371" s="283">
        <v>10037021</v>
      </c>
      <c r="B371" s="289" t="s">
        <v>4646</v>
      </c>
      <c r="C371" s="283">
        <v>5</v>
      </c>
      <c r="D371" s="283" t="s">
        <v>4524</v>
      </c>
      <c r="E371" s="283" t="s">
        <v>4525</v>
      </c>
      <c r="F371" s="283"/>
      <c r="G371" s="283">
        <v>22</v>
      </c>
      <c r="H371" s="283"/>
      <c r="I371" s="283"/>
      <c r="J371" s="283"/>
      <c r="K371" s="283"/>
      <c r="L371" s="283"/>
      <c r="M371" s="283" t="s">
        <v>613</v>
      </c>
      <c r="N371" s="283"/>
      <c r="O371" s="283"/>
      <c r="P371" s="283"/>
      <c r="Q371" s="283"/>
      <c r="R371" s="283">
        <v>1</v>
      </c>
      <c r="S371" s="283"/>
      <c r="T371" s="283">
        <v>26</v>
      </c>
      <c r="U371" s="283"/>
      <c r="V371" s="283"/>
      <c r="W371" s="283">
        <v>10</v>
      </c>
      <c r="X371" s="283">
        <v>6</v>
      </c>
      <c r="Y371" s="283">
        <v>6</v>
      </c>
      <c r="Z371" s="283"/>
      <c r="AA371" s="283">
        <v>18</v>
      </c>
      <c r="AB371" s="283" t="s">
        <v>4526</v>
      </c>
      <c r="AC371" s="283">
        <v>3</v>
      </c>
      <c r="AD371" s="283" t="s">
        <v>4647</v>
      </c>
    </row>
    <row r="372" spans="1:30">
      <c r="A372" s="283">
        <v>10037121</v>
      </c>
      <c r="B372" s="289" t="s">
        <v>4648</v>
      </c>
      <c r="C372" s="283">
        <v>5</v>
      </c>
      <c r="D372" s="283" t="s">
        <v>3652</v>
      </c>
      <c r="E372" s="283" t="s">
        <v>4380</v>
      </c>
      <c r="F372" s="283"/>
      <c r="G372" s="283">
        <v>28</v>
      </c>
      <c r="H372" s="283"/>
      <c r="I372" s="283"/>
      <c r="J372" s="283"/>
      <c r="K372" s="283"/>
      <c r="L372" s="283">
        <v>-1</v>
      </c>
      <c r="M372" s="283" t="s">
        <v>3899</v>
      </c>
      <c r="N372" s="283">
        <v>-1</v>
      </c>
      <c r="O372" s="283"/>
      <c r="P372" s="283"/>
      <c r="Q372" s="283">
        <v>7</v>
      </c>
      <c r="R372" s="283">
        <v>1</v>
      </c>
      <c r="S372" s="283">
        <v>0.25</v>
      </c>
      <c r="T372" s="283"/>
      <c r="U372" s="283"/>
      <c r="V372" s="283"/>
      <c r="W372" s="283"/>
      <c r="X372" s="283"/>
      <c r="Y372" s="283">
        <v>12</v>
      </c>
      <c r="Z372" s="283">
        <v>13</v>
      </c>
      <c r="AA372" s="283"/>
      <c r="AB372" s="283"/>
      <c r="AC372" s="283"/>
      <c r="AD372" s="283" t="s">
        <v>792</v>
      </c>
    </row>
    <row r="373" spans="1:30">
      <c r="A373" s="283">
        <v>10037221</v>
      </c>
      <c r="B373" s="288" t="s">
        <v>4649</v>
      </c>
      <c r="C373" s="283">
        <v>6</v>
      </c>
      <c r="D373" s="283" t="s">
        <v>3697</v>
      </c>
      <c r="E373" s="283" t="s">
        <v>3703</v>
      </c>
      <c r="F373" s="283"/>
      <c r="G373" s="283"/>
      <c r="H373" s="283"/>
      <c r="I373" s="283"/>
      <c r="J373" s="283"/>
      <c r="K373" s="283"/>
      <c r="L373" s="283"/>
      <c r="M373" s="283" t="s">
        <v>613</v>
      </c>
      <c r="N373" s="283">
        <v>2</v>
      </c>
      <c r="O373" s="283"/>
      <c r="P373" s="283"/>
      <c r="Q373" s="283">
        <v>11</v>
      </c>
      <c r="R373" s="283">
        <v>1</v>
      </c>
      <c r="S373" s="283"/>
      <c r="T373" s="283"/>
      <c r="U373" s="283"/>
      <c r="V373" s="283"/>
      <c r="W373" s="283">
        <v>5</v>
      </c>
      <c r="X373" s="283">
        <v>3</v>
      </c>
      <c r="Y373" s="283">
        <v>2</v>
      </c>
      <c r="Z373" s="283">
        <v>2</v>
      </c>
      <c r="AA373" s="283">
        <v>15</v>
      </c>
      <c r="AB373" s="283" t="s">
        <v>4650</v>
      </c>
      <c r="AC373" s="283">
        <v>12</v>
      </c>
      <c r="AD373" s="283" t="s">
        <v>4651</v>
      </c>
    </row>
    <row r="374" spans="1:30">
      <c r="A374" s="283">
        <v>10037321</v>
      </c>
      <c r="B374" s="289" t="s">
        <v>4652</v>
      </c>
      <c r="C374" s="283">
        <v>5</v>
      </c>
      <c r="D374" s="283" t="s">
        <v>4365</v>
      </c>
      <c r="E374" s="283" t="s">
        <v>4593</v>
      </c>
      <c r="F374" s="283"/>
      <c r="G374" s="283"/>
      <c r="H374" s="283"/>
      <c r="I374" s="283">
        <v>3</v>
      </c>
      <c r="J374" s="283"/>
      <c r="K374" s="283">
        <v>7</v>
      </c>
      <c r="L374" s="283">
        <v>3</v>
      </c>
      <c r="M374" s="283" t="s">
        <v>613</v>
      </c>
      <c r="N374" s="283">
        <v>2</v>
      </c>
      <c r="O374" s="283"/>
      <c r="P374" s="283"/>
      <c r="Q374" s="283"/>
      <c r="R374" s="283">
        <v>1</v>
      </c>
      <c r="S374" s="283"/>
      <c r="T374" s="283"/>
      <c r="U374" s="283"/>
      <c r="V374" s="283"/>
      <c r="W374" s="283"/>
      <c r="X374" s="283">
        <v>4</v>
      </c>
      <c r="Y374" s="283">
        <v>4</v>
      </c>
      <c r="Z374" s="283"/>
      <c r="AA374" s="283"/>
      <c r="AB374" s="283"/>
      <c r="AC374" s="283"/>
      <c r="AD374" s="283"/>
    </row>
    <row r="375" spans="1:30">
      <c r="A375" s="283">
        <v>10037421</v>
      </c>
      <c r="B375" s="289" t="s">
        <v>4653</v>
      </c>
      <c r="C375" s="283">
        <v>5</v>
      </c>
      <c r="D375" s="283" t="s">
        <v>3652</v>
      </c>
      <c r="E375" s="283" t="s">
        <v>4367</v>
      </c>
      <c r="F375" s="283"/>
      <c r="G375" s="283">
        <v>2</v>
      </c>
      <c r="H375" s="283"/>
      <c r="I375" s="283"/>
      <c r="J375" s="283">
        <v>8</v>
      </c>
      <c r="K375" s="283"/>
      <c r="L375" s="283"/>
      <c r="M375" s="283" t="s">
        <v>3930</v>
      </c>
      <c r="N375" s="283"/>
      <c r="O375" s="283"/>
      <c r="P375" s="283"/>
      <c r="Q375" s="283">
        <v>5</v>
      </c>
      <c r="R375" s="283">
        <v>2.2000000000000002</v>
      </c>
      <c r="S375" s="283">
        <v>0.35</v>
      </c>
      <c r="T375" s="283"/>
      <c r="U375" s="283"/>
      <c r="V375" s="283"/>
      <c r="W375" s="283"/>
      <c r="X375" s="283">
        <v>4</v>
      </c>
      <c r="Y375" s="283">
        <v>4</v>
      </c>
      <c r="Z375" s="283"/>
      <c r="AA375" s="283"/>
      <c r="AB375" s="283"/>
      <c r="AC375" s="283"/>
      <c r="AD375" s="283" t="s">
        <v>4392</v>
      </c>
    </row>
    <row r="376" spans="1:30">
      <c r="A376" s="283">
        <v>10037521</v>
      </c>
      <c r="B376" s="288" t="s">
        <v>4654</v>
      </c>
      <c r="C376" s="283">
        <v>6</v>
      </c>
      <c r="D376" s="283" t="s">
        <v>3698</v>
      </c>
      <c r="E376" s="283" t="s">
        <v>3702</v>
      </c>
      <c r="F376" s="283"/>
      <c r="G376" s="283"/>
      <c r="H376" s="283"/>
      <c r="I376" s="283">
        <v>15</v>
      </c>
      <c r="J376" s="283">
        <v>5</v>
      </c>
      <c r="K376" s="283"/>
      <c r="L376" s="283"/>
      <c r="M376" s="283" t="s">
        <v>613</v>
      </c>
      <c r="N376" s="283"/>
      <c r="O376" s="283"/>
      <c r="P376" s="283"/>
      <c r="Q376" s="283"/>
      <c r="R376" s="283">
        <v>1</v>
      </c>
      <c r="S376" s="283"/>
      <c r="T376" s="283"/>
      <c r="U376" s="283"/>
      <c r="V376" s="283"/>
      <c r="W376" s="283">
        <v>6</v>
      </c>
      <c r="X376" s="283">
        <v>4</v>
      </c>
      <c r="Y376" s="283">
        <v>4</v>
      </c>
      <c r="Z376" s="283"/>
      <c r="AA376" s="283"/>
      <c r="AB376" s="283"/>
      <c r="AC376" s="283"/>
      <c r="AD376" s="283" t="s">
        <v>4401</v>
      </c>
    </row>
    <row r="377" spans="1:30">
      <c r="A377" s="283">
        <v>10037621</v>
      </c>
      <c r="B377" s="288" t="s">
        <v>4655</v>
      </c>
      <c r="C377" s="283">
        <v>6</v>
      </c>
      <c r="D377" s="283" t="s">
        <v>4385</v>
      </c>
      <c r="E377" s="283" t="s">
        <v>4386</v>
      </c>
      <c r="F377" s="283"/>
      <c r="G377" s="283"/>
      <c r="H377" s="283"/>
      <c r="I377" s="283"/>
      <c r="J377" s="283"/>
      <c r="K377" s="283"/>
      <c r="L377" s="283"/>
      <c r="M377" s="283" t="s">
        <v>613</v>
      </c>
      <c r="N377" s="283">
        <v>2</v>
      </c>
      <c r="O377" s="283"/>
      <c r="P377" s="283"/>
      <c r="Q377" s="283">
        <v>10</v>
      </c>
      <c r="R377" s="283">
        <v>3</v>
      </c>
      <c r="S377" s="283">
        <v>0.25</v>
      </c>
      <c r="T377" s="283"/>
      <c r="U377" s="283"/>
      <c r="V377" s="283"/>
      <c r="W377" s="283"/>
      <c r="X377" s="283">
        <v>4</v>
      </c>
      <c r="Y377" s="283">
        <v>4</v>
      </c>
      <c r="Z377" s="283"/>
      <c r="AA377" s="283"/>
      <c r="AB377" s="283"/>
      <c r="AC377" s="283"/>
      <c r="AD377" s="283" t="s">
        <v>4656</v>
      </c>
    </row>
    <row r="378" spans="1:30">
      <c r="A378" s="283">
        <v>10037721</v>
      </c>
      <c r="B378" s="289" t="s">
        <v>4657</v>
      </c>
      <c r="C378" s="283">
        <v>5</v>
      </c>
      <c r="D378" s="283" t="s">
        <v>3861</v>
      </c>
      <c r="E378" s="283" t="s">
        <v>4410</v>
      </c>
      <c r="F378" s="283"/>
      <c r="G378" s="283"/>
      <c r="H378" s="283"/>
      <c r="I378" s="283">
        <v>12</v>
      </c>
      <c r="J378" s="283"/>
      <c r="K378" s="283"/>
      <c r="L378" s="283">
        <v>2</v>
      </c>
      <c r="M378" s="283" t="s">
        <v>613</v>
      </c>
      <c r="N378" s="283">
        <v>2</v>
      </c>
      <c r="O378" s="283"/>
      <c r="P378" s="283"/>
      <c r="Q378" s="283"/>
      <c r="R378" s="283">
        <v>1</v>
      </c>
      <c r="S378" s="283"/>
      <c r="T378" s="283"/>
      <c r="U378" s="283"/>
      <c r="V378" s="283"/>
      <c r="W378" s="283"/>
      <c r="X378" s="283">
        <v>4</v>
      </c>
      <c r="Y378" s="283">
        <v>4</v>
      </c>
      <c r="Z378" s="283"/>
      <c r="AA378" s="283"/>
      <c r="AB378" s="283"/>
      <c r="AC378" s="283"/>
      <c r="AD378" s="283"/>
    </row>
    <row r="379" spans="1:30">
      <c r="A379" s="283">
        <v>10037821</v>
      </c>
      <c r="B379" s="288" t="s">
        <v>4658</v>
      </c>
      <c r="C379" s="283">
        <v>6</v>
      </c>
      <c r="D379" s="283" t="s">
        <v>3699</v>
      </c>
      <c r="E379" s="283" t="s">
        <v>3704</v>
      </c>
      <c r="F379" s="283"/>
      <c r="G379" s="283"/>
      <c r="H379" s="283"/>
      <c r="I379" s="283"/>
      <c r="J379" s="283"/>
      <c r="K379" s="283"/>
      <c r="L379" s="283"/>
      <c r="M379" s="283" t="s">
        <v>613</v>
      </c>
      <c r="N379" s="283"/>
      <c r="O379" s="283"/>
      <c r="P379" s="283">
        <v>13</v>
      </c>
      <c r="Q379" s="283">
        <v>5</v>
      </c>
      <c r="R379" s="283">
        <v>1</v>
      </c>
      <c r="S379" s="283"/>
      <c r="T379" s="283"/>
      <c r="U379" s="283"/>
      <c r="V379" s="283"/>
      <c r="W379" s="283">
        <v>7</v>
      </c>
      <c r="X379" s="283">
        <v>4</v>
      </c>
      <c r="Y379" s="283">
        <v>4</v>
      </c>
      <c r="Z379" s="283"/>
      <c r="AA379" s="283"/>
      <c r="AB379" s="283"/>
      <c r="AC379" s="283"/>
      <c r="AD379" s="283" t="s">
        <v>4485</v>
      </c>
    </row>
    <row r="380" spans="1:30">
      <c r="A380" s="283">
        <v>10037921</v>
      </c>
      <c r="B380" s="289" t="s">
        <v>4659</v>
      </c>
      <c r="C380" s="283">
        <v>5</v>
      </c>
      <c r="D380" s="283" t="s">
        <v>3700</v>
      </c>
      <c r="E380" s="283" t="s">
        <v>3701</v>
      </c>
      <c r="F380" s="283"/>
      <c r="G380" s="283"/>
      <c r="H380" s="283"/>
      <c r="I380" s="283"/>
      <c r="J380" s="283">
        <v>3</v>
      </c>
      <c r="K380" s="283">
        <v>3</v>
      </c>
      <c r="L380" s="283"/>
      <c r="M380" s="283" t="s">
        <v>613</v>
      </c>
      <c r="N380" s="283">
        <v>9</v>
      </c>
      <c r="O380" s="283">
        <v>6</v>
      </c>
      <c r="P380" s="283"/>
      <c r="Q380" s="283"/>
      <c r="R380" s="283">
        <v>1</v>
      </c>
      <c r="S380" s="283"/>
      <c r="T380" s="283"/>
      <c r="U380" s="283"/>
      <c r="V380" s="283"/>
      <c r="W380" s="283">
        <v>4</v>
      </c>
      <c r="X380" s="283">
        <v>4</v>
      </c>
      <c r="Y380" s="283">
        <v>4</v>
      </c>
      <c r="Z380" s="283"/>
      <c r="AA380" s="283"/>
      <c r="AB380" s="283"/>
      <c r="AC380" s="283"/>
      <c r="AD380" s="283" t="s">
        <v>4399</v>
      </c>
    </row>
    <row r="381" spans="1:30">
      <c r="A381" s="283">
        <v>10038021</v>
      </c>
      <c r="B381" s="287" t="s">
        <v>4660</v>
      </c>
      <c r="C381" s="283">
        <v>4</v>
      </c>
      <c r="D381" s="283" t="s">
        <v>3861</v>
      </c>
      <c r="E381" s="283" t="s">
        <v>4410</v>
      </c>
      <c r="F381" s="283"/>
      <c r="G381" s="283"/>
      <c r="H381" s="283"/>
      <c r="I381" s="283">
        <v>11</v>
      </c>
      <c r="J381" s="283">
        <v>5</v>
      </c>
      <c r="K381" s="283"/>
      <c r="L381" s="283">
        <v>2</v>
      </c>
      <c r="M381" s="283" t="s">
        <v>613</v>
      </c>
      <c r="N381" s="283"/>
      <c r="O381" s="283"/>
      <c r="P381" s="283"/>
      <c r="Q381" s="283"/>
      <c r="R381" s="283">
        <v>1</v>
      </c>
      <c r="S381" s="283"/>
      <c r="T381" s="283"/>
      <c r="U381" s="283"/>
      <c r="V381" s="283"/>
      <c r="W381" s="283"/>
      <c r="X381" s="283">
        <v>4</v>
      </c>
      <c r="Y381" s="283">
        <v>4</v>
      </c>
      <c r="Z381" s="283"/>
      <c r="AA381" s="283"/>
      <c r="AB381" s="283"/>
      <c r="AC381" s="283"/>
      <c r="AD381" s="283"/>
    </row>
    <row r="382" spans="1:30">
      <c r="A382" s="283">
        <v>10038121</v>
      </c>
      <c r="B382" s="289" t="s">
        <v>4661</v>
      </c>
      <c r="C382" s="283">
        <v>5</v>
      </c>
      <c r="D382" s="283" t="s">
        <v>4365</v>
      </c>
      <c r="E382" s="283" t="s">
        <v>4414</v>
      </c>
      <c r="F382" s="283"/>
      <c r="G382" s="283"/>
      <c r="H382" s="283">
        <v>9</v>
      </c>
      <c r="I382" s="283"/>
      <c r="J382" s="283"/>
      <c r="K382" s="283"/>
      <c r="L382" s="283"/>
      <c r="M382" s="283" t="s">
        <v>613</v>
      </c>
      <c r="N382" s="283"/>
      <c r="O382" s="283"/>
      <c r="P382" s="283"/>
      <c r="Q382" s="283"/>
      <c r="R382" s="283">
        <v>1</v>
      </c>
      <c r="S382" s="283"/>
      <c r="T382" s="283"/>
      <c r="U382" s="283"/>
      <c r="V382" s="283"/>
      <c r="W382" s="283"/>
      <c r="X382" s="283">
        <v>4</v>
      </c>
      <c r="Y382" s="283">
        <v>4</v>
      </c>
      <c r="Z382" s="283"/>
      <c r="AA382" s="283"/>
      <c r="AB382" s="283"/>
      <c r="AC382" s="283"/>
      <c r="AD382" s="283"/>
    </row>
    <row r="383" spans="1:30">
      <c r="A383" s="283">
        <v>10038221</v>
      </c>
      <c r="B383" s="288" t="s">
        <v>4662</v>
      </c>
      <c r="C383" s="283">
        <v>6</v>
      </c>
      <c r="D383" s="283" t="s">
        <v>3652</v>
      </c>
      <c r="E383" s="283" t="s">
        <v>4380</v>
      </c>
      <c r="F383" s="283"/>
      <c r="G383" s="283">
        <v>29</v>
      </c>
      <c r="H383" s="283"/>
      <c r="I383" s="283"/>
      <c r="J383" s="283"/>
      <c r="K383" s="283"/>
      <c r="L383" s="283">
        <v>-2</v>
      </c>
      <c r="M383" s="283" t="s">
        <v>4282</v>
      </c>
      <c r="N383" s="283">
        <v>-5</v>
      </c>
      <c r="O383" s="283"/>
      <c r="P383" s="283"/>
      <c r="Q383" s="283"/>
      <c r="R383" s="283">
        <v>1</v>
      </c>
      <c r="S383" s="283"/>
      <c r="T383" s="283"/>
      <c r="U383" s="283"/>
      <c r="V383" s="283"/>
      <c r="W383" s="283"/>
      <c r="X383" s="283">
        <v>4</v>
      </c>
      <c r="Y383" s="283">
        <v>4</v>
      </c>
      <c r="Z383" s="283"/>
      <c r="AA383" s="283"/>
      <c r="AB383" s="283"/>
      <c r="AC383" s="283"/>
      <c r="AD383" s="283"/>
    </row>
    <row r="384" spans="1:30">
      <c r="A384" s="283">
        <v>10038321</v>
      </c>
      <c r="B384" s="289" t="s">
        <v>4663</v>
      </c>
      <c r="C384" s="283">
        <v>5</v>
      </c>
      <c r="D384" s="283" t="s">
        <v>3670</v>
      </c>
      <c r="E384" s="283" t="s">
        <v>4403</v>
      </c>
      <c r="F384" s="283"/>
      <c r="G384" s="283"/>
      <c r="H384" s="283"/>
      <c r="I384" s="283"/>
      <c r="J384" s="283"/>
      <c r="K384" s="283">
        <v>3</v>
      </c>
      <c r="L384" s="283">
        <v>3</v>
      </c>
      <c r="M384" s="283" t="s">
        <v>613</v>
      </c>
      <c r="N384" s="283"/>
      <c r="O384" s="283"/>
      <c r="P384" s="283"/>
      <c r="Q384" s="283">
        <v>10</v>
      </c>
      <c r="R384" s="283">
        <v>3.3</v>
      </c>
      <c r="S384" s="283">
        <v>0.75</v>
      </c>
      <c r="T384" s="283"/>
      <c r="U384" s="283"/>
      <c r="V384" s="283"/>
      <c r="W384" s="283"/>
      <c r="X384" s="283">
        <v>4</v>
      </c>
      <c r="Y384" s="283">
        <v>4</v>
      </c>
      <c r="Z384" s="283"/>
      <c r="AA384" s="283"/>
      <c r="AB384" s="283"/>
      <c r="AC384" s="283"/>
      <c r="AD384" s="283" t="s">
        <v>4664</v>
      </c>
    </row>
    <row r="385" spans="1:30">
      <c r="A385" s="283">
        <v>10038421</v>
      </c>
      <c r="B385" s="287" t="s">
        <v>4268</v>
      </c>
      <c r="C385" s="283">
        <v>4</v>
      </c>
      <c r="D385" s="283" t="s">
        <v>3652</v>
      </c>
      <c r="E385" s="283" t="s">
        <v>4375</v>
      </c>
      <c r="F385" s="283"/>
      <c r="G385" s="283">
        <v>4</v>
      </c>
      <c r="H385" s="283"/>
      <c r="I385" s="283"/>
      <c r="J385" s="283"/>
      <c r="K385" s="283"/>
      <c r="L385" s="283"/>
      <c r="M385" s="283" t="s">
        <v>3941</v>
      </c>
      <c r="N385" s="283"/>
      <c r="O385" s="283">
        <v>2</v>
      </c>
      <c r="P385" s="283"/>
      <c r="Q385" s="283"/>
      <c r="R385" s="283">
        <v>1</v>
      </c>
      <c r="S385" s="283"/>
      <c r="T385" s="283"/>
      <c r="U385" s="283"/>
      <c r="V385" s="283"/>
      <c r="W385" s="283"/>
      <c r="X385" s="283">
        <v>4</v>
      </c>
      <c r="Y385" s="283">
        <v>4</v>
      </c>
      <c r="Z385" s="283"/>
      <c r="AA385" s="283"/>
      <c r="AB385" s="283"/>
      <c r="AC385" s="283"/>
      <c r="AD385" s="283"/>
    </row>
    <row r="386" spans="1:30">
      <c r="A386" s="283">
        <v>10038521</v>
      </c>
      <c r="B386" s="288" t="s">
        <v>4258</v>
      </c>
      <c r="C386" s="283">
        <v>6</v>
      </c>
      <c r="D386" s="283" t="s">
        <v>3652</v>
      </c>
      <c r="E386" s="283" t="s">
        <v>4380</v>
      </c>
      <c r="F386" s="283"/>
      <c r="G386" s="283">
        <v>28</v>
      </c>
      <c r="H386" s="283"/>
      <c r="I386" s="283"/>
      <c r="J386" s="283"/>
      <c r="K386" s="283"/>
      <c r="L386" s="283">
        <v>2</v>
      </c>
      <c r="M386" s="283" t="s">
        <v>3899</v>
      </c>
      <c r="N386" s="283"/>
      <c r="O386" s="283"/>
      <c r="P386" s="283"/>
      <c r="Q386" s="283"/>
      <c r="R386" s="283">
        <v>1</v>
      </c>
      <c r="S386" s="283"/>
      <c r="T386" s="283"/>
      <c r="U386" s="283"/>
      <c r="V386" s="283"/>
      <c r="W386" s="283"/>
      <c r="X386" s="283"/>
      <c r="Y386" s="283">
        <v>10</v>
      </c>
      <c r="Z386" s="283">
        <v>12</v>
      </c>
      <c r="AA386" s="283"/>
      <c r="AB386" s="283"/>
      <c r="AC386" s="283"/>
      <c r="AD386" s="283" t="s">
        <v>4665</v>
      </c>
    </row>
    <row r="387" spans="1:30">
      <c r="A387" s="283">
        <v>10038621</v>
      </c>
      <c r="B387" s="286" t="s">
        <v>4264</v>
      </c>
      <c r="C387" s="283">
        <v>3</v>
      </c>
      <c r="D387" s="283" t="s">
        <v>3652</v>
      </c>
      <c r="E387" s="283" t="s">
        <v>4380</v>
      </c>
      <c r="F387" s="283"/>
      <c r="G387" s="283">
        <v>17</v>
      </c>
      <c r="H387" s="283"/>
      <c r="I387" s="283"/>
      <c r="J387" s="283"/>
      <c r="K387" s="283"/>
      <c r="L387" s="283"/>
      <c r="M387" s="283" t="s">
        <v>3899</v>
      </c>
      <c r="N387" s="283"/>
      <c r="O387" s="283"/>
      <c r="P387" s="283"/>
      <c r="Q387" s="283"/>
      <c r="R387" s="283">
        <v>1</v>
      </c>
      <c r="S387" s="283"/>
      <c r="T387" s="283"/>
      <c r="U387" s="283"/>
      <c r="V387" s="283"/>
      <c r="W387" s="283"/>
      <c r="X387" s="283">
        <v>4</v>
      </c>
      <c r="Y387" s="283">
        <v>4</v>
      </c>
      <c r="Z387" s="283"/>
      <c r="AA387" s="283"/>
      <c r="AB387" s="283"/>
      <c r="AC387" s="283"/>
      <c r="AD387" s="283"/>
    </row>
    <row r="388" spans="1:30">
      <c r="A388" s="283">
        <v>10038721</v>
      </c>
      <c r="B388" s="287" t="s">
        <v>4666</v>
      </c>
      <c r="C388" s="283">
        <v>4</v>
      </c>
      <c r="D388" s="283" t="s">
        <v>3698</v>
      </c>
      <c r="E388" s="283" t="s">
        <v>3702</v>
      </c>
      <c r="F388" s="283"/>
      <c r="G388" s="283"/>
      <c r="H388" s="283"/>
      <c r="I388" s="283">
        <v>3</v>
      </c>
      <c r="J388" s="283">
        <v>3</v>
      </c>
      <c r="K388" s="283">
        <v>5</v>
      </c>
      <c r="L388" s="283"/>
      <c r="M388" s="283" t="s">
        <v>613</v>
      </c>
      <c r="N388" s="283"/>
      <c r="O388" s="283">
        <v>2</v>
      </c>
      <c r="P388" s="283"/>
      <c r="Q388" s="283"/>
      <c r="R388" s="283">
        <v>1</v>
      </c>
      <c r="S388" s="283"/>
      <c r="T388" s="283"/>
      <c r="U388" s="283"/>
      <c r="V388" s="283"/>
      <c r="W388" s="283">
        <v>5</v>
      </c>
      <c r="X388" s="283">
        <v>1</v>
      </c>
      <c r="Y388" s="283">
        <v>1</v>
      </c>
      <c r="Z388" s="283"/>
      <c r="AA388" s="283">
        <v>1</v>
      </c>
      <c r="AB388" s="283" t="s">
        <v>4667</v>
      </c>
      <c r="AC388" s="283">
        <v>14</v>
      </c>
      <c r="AD388" s="283" t="s">
        <v>4668</v>
      </c>
    </row>
    <row r="389" spans="1:30">
      <c r="A389" s="283">
        <v>10038821</v>
      </c>
      <c r="B389" s="287" t="s">
        <v>4669</v>
      </c>
      <c r="C389" s="283">
        <v>4</v>
      </c>
      <c r="D389" s="283" t="s">
        <v>4365</v>
      </c>
      <c r="E389" s="283" t="s">
        <v>4366</v>
      </c>
      <c r="F389" s="283"/>
      <c r="G389" s="283">
        <v>12</v>
      </c>
      <c r="H389" s="283"/>
      <c r="I389" s="283"/>
      <c r="J389" s="283"/>
      <c r="K389" s="283"/>
      <c r="L389" s="283">
        <v>-5</v>
      </c>
      <c r="M389" s="283" t="s">
        <v>613</v>
      </c>
      <c r="N389" s="283"/>
      <c r="O389" s="283"/>
      <c r="P389" s="283"/>
      <c r="Q389" s="283"/>
      <c r="R389" s="283">
        <v>1</v>
      </c>
      <c r="S389" s="283"/>
      <c r="T389" s="283"/>
      <c r="U389" s="283"/>
      <c r="V389" s="283"/>
      <c r="W389" s="283"/>
      <c r="X389" s="283">
        <v>1</v>
      </c>
      <c r="Y389" s="283">
        <v>2</v>
      </c>
      <c r="Z389" s="283">
        <v>2</v>
      </c>
      <c r="AA389" s="283">
        <v>2</v>
      </c>
      <c r="AB389" s="283"/>
      <c r="AC389" s="283"/>
      <c r="AD389" s="283"/>
    </row>
    <row r="390" spans="1:30">
      <c r="A390" s="283">
        <v>10038921</v>
      </c>
      <c r="B390" s="287" t="s">
        <v>4670</v>
      </c>
      <c r="C390" s="283">
        <v>4</v>
      </c>
      <c r="D390" s="283" t="s">
        <v>4408</v>
      </c>
      <c r="E390" s="283" t="s">
        <v>4409</v>
      </c>
      <c r="F390" s="283"/>
      <c r="G390" s="283"/>
      <c r="H390" s="283"/>
      <c r="I390" s="283"/>
      <c r="J390" s="283">
        <v>12</v>
      </c>
      <c r="K390" s="283">
        <v>3</v>
      </c>
      <c r="L390" s="283"/>
      <c r="M390" s="283" t="s">
        <v>613</v>
      </c>
      <c r="N390" s="283">
        <v>3</v>
      </c>
      <c r="O390" s="283"/>
      <c r="P390" s="283"/>
      <c r="Q390" s="283"/>
      <c r="R390" s="283">
        <v>1</v>
      </c>
      <c r="S390" s="283"/>
      <c r="T390" s="283"/>
      <c r="U390" s="283"/>
      <c r="V390" s="283"/>
      <c r="W390" s="283"/>
      <c r="X390" s="283">
        <v>2</v>
      </c>
      <c r="Y390" s="283">
        <v>2</v>
      </c>
      <c r="Z390" s="283">
        <v>1</v>
      </c>
      <c r="AA390" s="283">
        <v>3</v>
      </c>
      <c r="AB390" s="283"/>
      <c r="AC390" s="283"/>
      <c r="AD390" s="283"/>
    </row>
    <row r="391" spans="1:30">
      <c r="A391" s="283">
        <v>10039021</v>
      </c>
      <c r="B391" s="289" t="s">
        <v>4671</v>
      </c>
      <c r="C391" s="283">
        <v>5</v>
      </c>
      <c r="D391" s="283" t="s">
        <v>3699</v>
      </c>
      <c r="E391" s="283" t="s">
        <v>3704</v>
      </c>
      <c r="F391" s="283"/>
      <c r="G391" s="283"/>
      <c r="H391" s="283"/>
      <c r="I391" s="283"/>
      <c r="J391" s="283"/>
      <c r="K391" s="283"/>
      <c r="L391" s="283">
        <v>3</v>
      </c>
      <c r="M391" s="283" t="s">
        <v>613</v>
      </c>
      <c r="N391" s="283"/>
      <c r="O391" s="283"/>
      <c r="P391" s="283">
        <v>14</v>
      </c>
      <c r="Q391" s="283"/>
      <c r="R391" s="283">
        <v>1</v>
      </c>
      <c r="S391" s="283"/>
      <c r="T391" s="283"/>
      <c r="U391" s="283"/>
      <c r="V391" s="283"/>
      <c r="W391" s="283">
        <v>9</v>
      </c>
      <c r="X391" s="283">
        <v>5</v>
      </c>
      <c r="Y391" s="283">
        <v>3</v>
      </c>
      <c r="Z391" s="283">
        <v>2</v>
      </c>
      <c r="AA391" s="283">
        <v>16</v>
      </c>
      <c r="AB391" s="283"/>
      <c r="AC391" s="283"/>
      <c r="AD391" s="283" t="s">
        <v>4444</v>
      </c>
    </row>
    <row r="392" spans="1:30">
      <c r="A392" s="283">
        <v>10039121</v>
      </c>
      <c r="B392" s="289" t="s">
        <v>4275</v>
      </c>
      <c r="C392" s="283">
        <v>5</v>
      </c>
      <c r="D392" s="283" t="s">
        <v>4530</v>
      </c>
      <c r="E392" s="283" t="s">
        <v>4531</v>
      </c>
      <c r="F392" s="283"/>
      <c r="G392" s="283">
        <v>11</v>
      </c>
      <c r="H392" s="283"/>
      <c r="I392" s="283"/>
      <c r="J392" s="283"/>
      <c r="K392" s="283"/>
      <c r="L392" s="283"/>
      <c r="M392" s="283" t="s">
        <v>613</v>
      </c>
      <c r="N392" s="283"/>
      <c r="O392" s="283"/>
      <c r="P392" s="283"/>
      <c r="Q392" s="283">
        <v>16</v>
      </c>
      <c r="R392" s="283">
        <v>3.9</v>
      </c>
      <c r="S392" s="283">
        <v>0.7</v>
      </c>
      <c r="T392" s="283"/>
      <c r="U392" s="283">
        <v>27</v>
      </c>
      <c r="V392" s="283"/>
      <c r="W392" s="283">
        <v>8</v>
      </c>
      <c r="X392" s="283">
        <v>5</v>
      </c>
      <c r="Y392" s="283">
        <v>2</v>
      </c>
      <c r="Z392" s="283">
        <v>2</v>
      </c>
      <c r="AA392" s="283">
        <v>15</v>
      </c>
      <c r="AB392" s="283"/>
      <c r="AC392" s="283"/>
      <c r="AD392" s="283" t="s">
        <v>4672</v>
      </c>
    </row>
    <row r="393" spans="1:30">
      <c r="A393" s="283">
        <v>10039221</v>
      </c>
      <c r="B393" s="287" t="s">
        <v>4272</v>
      </c>
      <c r="C393" s="283">
        <v>4</v>
      </c>
      <c r="D393" s="283" t="s">
        <v>3652</v>
      </c>
      <c r="E393" s="283" t="s">
        <v>4377</v>
      </c>
      <c r="F393" s="283"/>
      <c r="G393" s="283">
        <v>10</v>
      </c>
      <c r="H393" s="283"/>
      <c r="I393" s="283"/>
      <c r="J393" s="283"/>
      <c r="K393" s="283"/>
      <c r="L393" s="283"/>
      <c r="M393" s="283" t="s">
        <v>3899</v>
      </c>
      <c r="N393" s="283"/>
      <c r="O393" s="283"/>
      <c r="P393" s="283"/>
      <c r="Q393" s="283"/>
      <c r="R393" s="283">
        <v>1</v>
      </c>
      <c r="S393" s="283"/>
      <c r="T393" s="283"/>
      <c r="U393" s="283"/>
      <c r="V393" s="283"/>
      <c r="W393" s="283"/>
      <c r="X393" s="283">
        <v>4</v>
      </c>
      <c r="Y393" s="283">
        <v>5</v>
      </c>
      <c r="Z393" s="283">
        <v>4</v>
      </c>
      <c r="AA393" s="283">
        <v>1</v>
      </c>
      <c r="AB393" s="283"/>
      <c r="AC393" s="283"/>
      <c r="AD393" s="283"/>
    </row>
    <row r="394" spans="1:30">
      <c r="A394" s="283">
        <v>10039321</v>
      </c>
      <c r="B394" s="287" t="s">
        <v>4673</v>
      </c>
      <c r="C394" s="283">
        <v>4</v>
      </c>
      <c r="D394" s="283" t="s">
        <v>3652</v>
      </c>
      <c r="E394" s="283" t="s">
        <v>4375</v>
      </c>
      <c r="F394" s="283"/>
      <c r="G394" s="283">
        <v>9</v>
      </c>
      <c r="H394" s="283"/>
      <c r="I394" s="283"/>
      <c r="J394" s="283"/>
      <c r="K394" s="283"/>
      <c r="L394" s="283">
        <v>1</v>
      </c>
      <c r="M394" s="283" t="s">
        <v>3899</v>
      </c>
      <c r="N394" s="283">
        <v>1</v>
      </c>
      <c r="O394" s="283"/>
      <c r="P394" s="283"/>
      <c r="Q394" s="283"/>
      <c r="R394" s="283">
        <v>1</v>
      </c>
      <c r="S394" s="283"/>
      <c r="T394" s="283"/>
      <c r="U394" s="283"/>
      <c r="V394" s="283"/>
      <c r="W394" s="283"/>
      <c r="X394" s="283">
        <v>4</v>
      </c>
      <c r="Y394" s="283">
        <v>5</v>
      </c>
      <c r="Z394" s="283">
        <v>3</v>
      </c>
      <c r="AA394" s="283"/>
      <c r="AB394" s="283"/>
      <c r="AC394" s="283"/>
      <c r="AD394" s="283"/>
    </row>
    <row r="395" spans="1:30">
      <c r="A395" s="283">
        <v>10039421</v>
      </c>
      <c r="B395" s="289" t="s">
        <v>4674</v>
      </c>
      <c r="C395" s="283">
        <v>5</v>
      </c>
      <c r="D395" s="283" t="s">
        <v>3698</v>
      </c>
      <c r="E395" s="283" t="s">
        <v>3702</v>
      </c>
      <c r="F395" s="283"/>
      <c r="G395" s="283"/>
      <c r="H395" s="283"/>
      <c r="I395" s="283">
        <v>8</v>
      </c>
      <c r="J395" s="283">
        <v>3</v>
      </c>
      <c r="K395" s="283"/>
      <c r="L395" s="283"/>
      <c r="M395" s="283" t="s">
        <v>613</v>
      </c>
      <c r="N395" s="283"/>
      <c r="O395" s="283"/>
      <c r="P395" s="283"/>
      <c r="Q395" s="283">
        <v>9</v>
      </c>
      <c r="R395" s="283">
        <v>1</v>
      </c>
      <c r="S395" s="283"/>
      <c r="T395" s="283"/>
      <c r="U395" s="283"/>
      <c r="V395" s="283"/>
      <c r="W395" s="283">
        <v>5</v>
      </c>
      <c r="X395" s="283">
        <v>5</v>
      </c>
      <c r="Y395" s="283">
        <v>3</v>
      </c>
      <c r="Z395" s="283">
        <v>2</v>
      </c>
      <c r="AA395" s="283">
        <v>15</v>
      </c>
      <c r="AB395" s="283"/>
      <c r="AC395" s="283"/>
      <c r="AD395" s="283" t="s">
        <v>4400</v>
      </c>
    </row>
    <row r="396" spans="1:30">
      <c r="A396" s="283">
        <v>10039521</v>
      </c>
      <c r="B396" s="288" t="s">
        <v>4675</v>
      </c>
      <c r="C396" s="283">
        <v>6</v>
      </c>
      <c r="D396" s="283" t="s">
        <v>3699</v>
      </c>
      <c r="E396" s="283" t="s">
        <v>3704</v>
      </c>
      <c r="F396" s="283"/>
      <c r="G396" s="283"/>
      <c r="H396" s="283"/>
      <c r="I396" s="283"/>
      <c r="J396" s="283">
        <v>2</v>
      </c>
      <c r="K396" s="283"/>
      <c r="L396" s="283">
        <v>2</v>
      </c>
      <c r="M396" s="283" t="s">
        <v>613</v>
      </c>
      <c r="N396" s="283"/>
      <c r="O396" s="283"/>
      <c r="P396" s="283">
        <v>14</v>
      </c>
      <c r="Q396" s="283"/>
      <c r="R396" s="283">
        <v>1</v>
      </c>
      <c r="S396" s="283"/>
      <c r="T396" s="283"/>
      <c r="U396" s="283"/>
      <c r="V396" s="283"/>
      <c r="W396" s="283">
        <v>7</v>
      </c>
      <c r="X396" s="283">
        <v>5</v>
      </c>
      <c r="Y396" s="283">
        <v>5</v>
      </c>
      <c r="Z396" s="283">
        <v>2</v>
      </c>
      <c r="AA396" s="283">
        <v>15</v>
      </c>
      <c r="AB396" s="283"/>
      <c r="AC396" s="283"/>
      <c r="AD396" s="283" t="s">
        <v>4485</v>
      </c>
    </row>
    <row r="397" spans="1:30">
      <c r="A397" s="283">
        <v>10039621</v>
      </c>
      <c r="B397" s="288" t="s">
        <v>4676</v>
      </c>
      <c r="C397" s="283">
        <v>6</v>
      </c>
      <c r="D397" s="283" t="s">
        <v>3652</v>
      </c>
      <c r="E397" s="283" t="s">
        <v>4380</v>
      </c>
      <c r="F397" s="283"/>
      <c r="G397" s="283">
        <v>30</v>
      </c>
      <c r="H397" s="283"/>
      <c r="I397" s="283"/>
      <c r="J397" s="283"/>
      <c r="K397" s="283"/>
      <c r="L397" s="283"/>
      <c r="M397" s="283" t="s">
        <v>4282</v>
      </c>
      <c r="N397" s="283">
        <v>-2</v>
      </c>
      <c r="O397" s="283"/>
      <c r="P397" s="283"/>
      <c r="Q397" s="283"/>
      <c r="R397" s="283">
        <v>1</v>
      </c>
      <c r="S397" s="283"/>
      <c r="T397" s="283"/>
      <c r="U397" s="283"/>
      <c r="V397" s="283"/>
      <c r="W397" s="283"/>
      <c r="X397" s="283">
        <v>5</v>
      </c>
      <c r="Y397" s="283">
        <v>10</v>
      </c>
      <c r="Z397" s="283">
        <v>12</v>
      </c>
      <c r="AA397" s="283"/>
      <c r="AB397" s="283"/>
      <c r="AC397" s="283"/>
      <c r="AD397" s="283"/>
    </row>
    <row r="398" spans="1:30">
      <c r="A398" s="283">
        <v>10039721</v>
      </c>
      <c r="B398" s="289" t="s">
        <v>4677</v>
      </c>
      <c r="C398" s="283">
        <v>5</v>
      </c>
      <c r="D398" s="283" t="s">
        <v>4365</v>
      </c>
      <c r="E398" s="283" t="s">
        <v>4478</v>
      </c>
      <c r="F398" s="283"/>
      <c r="G398" s="283"/>
      <c r="H398" s="283"/>
      <c r="I398" s="283"/>
      <c r="J398" s="283"/>
      <c r="K398" s="283"/>
      <c r="L398" s="283">
        <v>2</v>
      </c>
      <c r="M398" s="283" t="s">
        <v>613</v>
      </c>
      <c r="N398" s="283"/>
      <c r="O398" s="283"/>
      <c r="P398" s="283"/>
      <c r="Q398" s="283"/>
      <c r="R398" s="283">
        <v>1</v>
      </c>
      <c r="S398" s="283"/>
      <c r="T398" s="283"/>
      <c r="U398" s="283"/>
      <c r="V398" s="283"/>
      <c r="W398" s="283"/>
      <c r="X398" s="283">
        <v>5</v>
      </c>
      <c r="Y398" s="283">
        <v>20</v>
      </c>
      <c r="Z398" s="283">
        <v>12</v>
      </c>
      <c r="AA398" s="283"/>
      <c r="AB398" s="283" t="s">
        <v>4678</v>
      </c>
      <c r="AC398" s="283">
        <v>5</v>
      </c>
      <c r="AD398" s="283" t="s">
        <v>4679</v>
      </c>
    </row>
    <row r="399" spans="1:30">
      <c r="A399" s="283">
        <v>10039821</v>
      </c>
      <c r="B399" s="289" t="s">
        <v>4680</v>
      </c>
      <c r="C399" s="283">
        <v>5</v>
      </c>
      <c r="D399" s="283" t="s">
        <v>3670</v>
      </c>
      <c r="E399" s="283" t="s">
        <v>4403</v>
      </c>
      <c r="F399" s="283"/>
      <c r="G399" s="283"/>
      <c r="H399" s="283"/>
      <c r="I399" s="283"/>
      <c r="J399" s="283"/>
      <c r="K399" s="283">
        <v>12</v>
      </c>
      <c r="L399" s="283">
        <v>6</v>
      </c>
      <c r="M399" s="283" t="s">
        <v>613</v>
      </c>
      <c r="N399" s="283">
        <v>3</v>
      </c>
      <c r="O399" s="283">
        <v>3</v>
      </c>
      <c r="P399" s="283"/>
      <c r="Q399" s="283"/>
      <c r="R399" s="283">
        <v>1</v>
      </c>
      <c r="S399" s="283"/>
      <c r="T399" s="283"/>
      <c r="U399" s="283"/>
      <c r="V399" s="283"/>
      <c r="W399" s="283"/>
      <c r="X399" s="283">
        <v>5</v>
      </c>
      <c r="Y399" s="283">
        <v>5</v>
      </c>
      <c r="Z399" s="283">
        <v>10</v>
      </c>
      <c r="AA399" s="283">
        <v>15</v>
      </c>
      <c r="AB399" s="283"/>
      <c r="AC399" s="283"/>
      <c r="AD399" s="283"/>
    </row>
    <row r="400" spans="1:30">
      <c r="A400" s="283">
        <v>10039921</v>
      </c>
      <c r="B400" s="287" t="s">
        <v>4681</v>
      </c>
      <c r="C400" s="283">
        <v>4</v>
      </c>
      <c r="D400" s="283" t="s">
        <v>4365</v>
      </c>
      <c r="E400" s="283" t="s">
        <v>4366</v>
      </c>
      <c r="F400" s="283"/>
      <c r="G400" s="283">
        <v>1</v>
      </c>
      <c r="H400" s="283">
        <v>2</v>
      </c>
      <c r="I400" s="283"/>
      <c r="J400" s="283">
        <v>3</v>
      </c>
      <c r="K400" s="283"/>
      <c r="L400" s="283"/>
      <c r="M400" s="283" t="s">
        <v>613</v>
      </c>
      <c r="N400" s="283"/>
      <c r="O400" s="283">
        <v>3</v>
      </c>
      <c r="P400" s="283"/>
      <c r="Q400" s="283"/>
      <c r="R400" s="283">
        <v>1</v>
      </c>
      <c r="S400" s="283"/>
      <c r="T400" s="283"/>
      <c r="U400" s="283"/>
      <c r="V400" s="283"/>
      <c r="W400" s="283"/>
      <c r="X400" s="283">
        <v>10</v>
      </c>
      <c r="Y400" s="283">
        <v>10</v>
      </c>
      <c r="Z400" s="283">
        <v>24</v>
      </c>
      <c r="AA400" s="283">
        <v>5</v>
      </c>
      <c r="AB400" s="283"/>
      <c r="AC400" s="283"/>
      <c r="AD400" s="283"/>
    </row>
    <row r="401" spans="1:30">
      <c r="A401" s="283">
        <v>10040021</v>
      </c>
      <c r="B401" s="289" t="s">
        <v>4682</v>
      </c>
      <c r="C401" s="283">
        <v>5</v>
      </c>
      <c r="D401" s="283" t="s">
        <v>3699</v>
      </c>
      <c r="E401" s="283" t="s">
        <v>4449</v>
      </c>
      <c r="F401" s="283"/>
      <c r="G401" s="283"/>
      <c r="H401" s="283"/>
      <c r="I401" s="283"/>
      <c r="J401" s="283">
        <v>2</v>
      </c>
      <c r="K401" s="283"/>
      <c r="L401" s="283"/>
      <c r="M401" s="283" t="s">
        <v>613</v>
      </c>
      <c r="N401" s="283"/>
      <c r="O401" s="283"/>
      <c r="P401" s="283">
        <v>11</v>
      </c>
      <c r="Q401" s="283"/>
      <c r="R401" s="283">
        <v>1</v>
      </c>
      <c r="S401" s="283"/>
      <c r="T401" s="283"/>
      <c r="U401" s="283"/>
      <c r="V401" s="283"/>
      <c r="W401" s="283">
        <v>5</v>
      </c>
      <c r="X401" s="283">
        <v>4</v>
      </c>
      <c r="Y401" s="283">
        <v>3</v>
      </c>
      <c r="Z401" s="283">
        <v>2</v>
      </c>
      <c r="AA401" s="283">
        <v>15</v>
      </c>
      <c r="AB401" s="283"/>
      <c r="AC401" s="283"/>
      <c r="AD401" s="283" t="s">
        <v>4400</v>
      </c>
    </row>
    <row r="402" spans="1:30">
      <c r="A402" s="283">
        <v>10040121</v>
      </c>
      <c r="B402" s="287" t="s">
        <v>4683</v>
      </c>
      <c r="C402" s="283">
        <v>4</v>
      </c>
      <c r="D402" s="283" t="s">
        <v>4385</v>
      </c>
      <c r="E402" s="283" t="s">
        <v>4386</v>
      </c>
      <c r="F402" s="283"/>
      <c r="G402" s="283">
        <v>3</v>
      </c>
      <c r="H402" s="283"/>
      <c r="I402" s="283"/>
      <c r="J402" s="283"/>
      <c r="K402" s="283"/>
      <c r="L402" s="283">
        <v>2</v>
      </c>
      <c r="M402" s="283" t="s">
        <v>613</v>
      </c>
      <c r="N402" s="283">
        <v>2</v>
      </c>
      <c r="O402" s="283"/>
      <c r="P402" s="283"/>
      <c r="Q402" s="283">
        <v>9</v>
      </c>
      <c r="R402" s="283">
        <v>3.1</v>
      </c>
      <c r="S402" s="283">
        <v>0.35</v>
      </c>
      <c r="T402" s="283"/>
      <c r="U402" s="283"/>
      <c r="V402" s="283"/>
      <c r="W402" s="283"/>
      <c r="X402" s="283">
        <v>1</v>
      </c>
      <c r="Y402" s="283">
        <v>3</v>
      </c>
      <c r="Z402" s="283">
        <v>2</v>
      </c>
      <c r="AA402" s="283">
        <v>2</v>
      </c>
      <c r="AB402" s="283"/>
      <c r="AC402" s="283"/>
      <c r="AD402" s="283" t="s">
        <v>4397</v>
      </c>
    </row>
    <row r="403" spans="1:30">
      <c r="A403" s="283">
        <v>10040221</v>
      </c>
      <c r="B403" s="289" t="s">
        <v>4684</v>
      </c>
      <c r="C403" s="283">
        <v>5</v>
      </c>
      <c r="D403" s="283" t="s">
        <v>3652</v>
      </c>
      <c r="E403" s="283" t="s">
        <v>4367</v>
      </c>
      <c r="F403" s="283"/>
      <c r="G403" s="283">
        <v>2</v>
      </c>
      <c r="H403" s="283"/>
      <c r="I403" s="283"/>
      <c r="J403" s="283"/>
      <c r="K403" s="283"/>
      <c r="L403" s="283"/>
      <c r="M403" s="283" t="s">
        <v>3930</v>
      </c>
      <c r="N403" s="283"/>
      <c r="O403" s="283"/>
      <c r="P403" s="283"/>
      <c r="Q403" s="283">
        <v>14</v>
      </c>
      <c r="R403" s="283">
        <v>3.2</v>
      </c>
      <c r="S403" s="283">
        <v>0.4</v>
      </c>
      <c r="T403" s="283"/>
      <c r="U403" s="283"/>
      <c r="V403" s="283"/>
      <c r="W403" s="283"/>
      <c r="X403" s="283">
        <v>2</v>
      </c>
      <c r="Y403" s="283">
        <v>3</v>
      </c>
      <c r="Z403" s="283">
        <v>3</v>
      </c>
      <c r="AA403" s="283">
        <v>2</v>
      </c>
      <c r="AB403" s="283"/>
      <c r="AC403" s="283"/>
      <c r="AD403" s="283" t="s">
        <v>4685</v>
      </c>
    </row>
    <row r="404" spans="1:30">
      <c r="A404" s="283">
        <v>10040321</v>
      </c>
      <c r="B404" s="289" t="s">
        <v>4686</v>
      </c>
      <c r="C404" s="283">
        <v>5</v>
      </c>
      <c r="D404" s="283" t="s">
        <v>3699</v>
      </c>
      <c r="E404" s="283" t="s">
        <v>3704</v>
      </c>
      <c r="F404" s="283"/>
      <c r="G404" s="283"/>
      <c r="H404" s="283"/>
      <c r="I404" s="283"/>
      <c r="J404" s="283"/>
      <c r="K404" s="283"/>
      <c r="L404" s="283">
        <v>2</v>
      </c>
      <c r="M404" s="283" t="s">
        <v>613</v>
      </c>
      <c r="N404" s="283"/>
      <c r="O404" s="283"/>
      <c r="P404" s="283">
        <v>10</v>
      </c>
      <c r="Q404" s="283"/>
      <c r="R404" s="283"/>
      <c r="S404" s="283"/>
      <c r="T404" s="283"/>
      <c r="U404" s="283"/>
      <c r="V404" s="283"/>
      <c r="W404" s="283">
        <v>6</v>
      </c>
      <c r="X404" s="283">
        <v>5</v>
      </c>
      <c r="Y404" s="283">
        <v>3</v>
      </c>
      <c r="Z404" s="283">
        <v>2</v>
      </c>
      <c r="AA404" s="283">
        <v>10</v>
      </c>
      <c r="AB404" s="283" t="s">
        <v>4539</v>
      </c>
      <c r="AC404" s="283">
        <v>3</v>
      </c>
      <c r="AD404" s="283" t="s">
        <v>4687</v>
      </c>
    </row>
    <row r="405" spans="1:30">
      <c r="A405" s="283">
        <v>10040421</v>
      </c>
      <c r="B405" s="287" t="s">
        <v>4688</v>
      </c>
      <c r="C405" s="283">
        <v>4</v>
      </c>
      <c r="D405" s="283" t="s">
        <v>3652</v>
      </c>
      <c r="E405" s="283" t="s">
        <v>4380</v>
      </c>
      <c r="F405" s="283"/>
      <c r="G405" s="283">
        <v>22</v>
      </c>
      <c r="H405" s="283"/>
      <c r="I405" s="283"/>
      <c r="J405" s="283"/>
      <c r="K405" s="283">
        <v>3</v>
      </c>
      <c r="L405" s="283">
        <v>7</v>
      </c>
      <c r="M405" s="283" t="s">
        <v>3899</v>
      </c>
      <c r="N405" s="283"/>
      <c r="O405" s="283">
        <v>3</v>
      </c>
      <c r="P405" s="283"/>
      <c r="Q405" s="283">
        <v>4</v>
      </c>
      <c r="R405" s="283">
        <v>1</v>
      </c>
      <c r="S405" s="283">
        <v>0.25</v>
      </c>
      <c r="T405" s="283"/>
      <c r="U405" s="283"/>
      <c r="V405" s="283"/>
      <c r="W405" s="283"/>
      <c r="X405" s="283">
        <v>4</v>
      </c>
      <c r="Y405" s="283">
        <v>5</v>
      </c>
      <c r="Z405" s="283">
        <v>15</v>
      </c>
      <c r="AA405" s="283">
        <v>3</v>
      </c>
      <c r="AB405" s="283"/>
      <c r="AC405" s="283"/>
      <c r="AD405" s="283" t="s">
        <v>792</v>
      </c>
    </row>
    <row r="406" spans="1:30">
      <c r="A406" s="283">
        <v>10040521</v>
      </c>
      <c r="B406" s="287" t="s">
        <v>4293</v>
      </c>
      <c r="C406" s="283">
        <v>4</v>
      </c>
      <c r="D406" s="283" t="s">
        <v>4530</v>
      </c>
      <c r="E406" s="283" t="s">
        <v>4531</v>
      </c>
      <c r="F406" s="283"/>
      <c r="G406" s="283">
        <v>15</v>
      </c>
      <c r="H406" s="283"/>
      <c r="I406" s="283"/>
      <c r="J406" s="283"/>
      <c r="K406" s="283"/>
      <c r="L406" s="283"/>
      <c r="M406" s="283" t="s">
        <v>613</v>
      </c>
      <c r="N406" s="283"/>
      <c r="O406" s="283"/>
      <c r="P406" s="283"/>
      <c r="Q406" s="283">
        <v>15</v>
      </c>
      <c r="R406" s="283">
        <v>3.7</v>
      </c>
      <c r="S406" s="283">
        <v>0.65</v>
      </c>
      <c r="T406" s="283"/>
      <c r="U406" s="283">
        <v>20</v>
      </c>
      <c r="V406" s="283"/>
      <c r="W406" s="283">
        <v>9</v>
      </c>
      <c r="X406" s="283">
        <v>4</v>
      </c>
      <c r="Y406" s="283">
        <v>3</v>
      </c>
      <c r="Z406" s="283">
        <v>2</v>
      </c>
      <c r="AA406" s="283">
        <v>15</v>
      </c>
      <c r="AB406" s="283"/>
      <c r="AC406" s="283"/>
      <c r="AD406" s="283" t="s">
        <v>4689</v>
      </c>
    </row>
    <row r="407" spans="1:30">
      <c r="A407" s="283">
        <v>10040621</v>
      </c>
      <c r="B407" s="287" t="s">
        <v>4294</v>
      </c>
      <c r="C407" s="283">
        <v>4</v>
      </c>
      <c r="D407" s="283" t="s">
        <v>4528</v>
      </c>
      <c r="E407" s="283" t="s">
        <v>4529</v>
      </c>
      <c r="F407" s="283"/>
      <c r="G407" s="283"/>
      <c r="H407" s="283"/>
      <c r="I407" s="283"/>
      <c r="J407" s="283"/>
      <c r="K407" s="283"/>
      <c r="L407" s="283">
        <v>2</v>
      </c>
      <c r="M407" s="283" t="s">
        <v>613</v>
      </c>
      <c r="N407" s="283">
        <v>2</v>
      </c>
      <c r="O407" s="283"/>
      <c r="P407" s="283"/>
      <c r="Q407" s="283"/>
      <c r="R407" s="283"/>
      <c r="S407" s="283"/>
      <c r="T407" s="283"/>
      <c r="U407" s="283"/>
      <c r="V407" s="283"/>
      <c r="W407" s="283"/>
      <c r="X407" s="283">
        <v>12</v>
      </c>
      <c r="Y407" s="283">
        <v>6</v>
      </c>
      <c r="Z407" s="283"/>
      <c r="AA407" s="283">
        <v>5</v>
      </c>
      <c r="AB407" s="283"/>
      <c r="AC407" s="283"/>
      <c r="AD407" s="283"/>
    </row>
    <row r="408" spans="1:30">
      <c r="A408" s="283">
        <v>10040721</v>
      </c>
      <c r="B408" s="289" t="s">
        <v>4690</v>
      </c>
      <c r="C408" s="283">
        <v>5</v>
      </c>
      <c r="D408" s="283" t="s">
        <v>4530</v>
      </c>
      <c r="E408" s="283" t="s">
        <v>4691</v>
      </c>
      <c r="F408" s="283"/>
      <c r="G408" s="283">
        <v>20</v>
      </c>
      <c r="H408" s="283"/>
      <c r="I408" s="283"/>
      <c r="J408" s="283"/>
      <c r="K408" s="283"/>
      <c r="L408" s="283"/>
      <c r="M408" s="283" t="s">
        <v>613</v>
      </c>
      <c r="N408" s="283"/>
      <c r="O408" s="283"/>
      <c r="P408" s="283"/>
      <c r="Q408" s="283">
        <v>18</v>
      </c>
      <c r="R408" s="283">
        <v>3.8</v>
      </c>
      <c r="S408" s="283">
        <v>0.78</v>
      </c>
      <c r="T408" s="283"/>
      <c r="U408" s="283">
        <v>24</v>
      </c>
      <c r="V408" s="283"/>
      <c r="W408" s="283">
        <v>10</v>
      </c>
      <c r="X408" s="283">
        <v>5</v>
      </c>
      <c r="Y408" s="283">
        <v>5</v>
      </c>
      <c r="Z408" s="283">
        <v>2</v>
      </c>
      <c r="AA408" s="283">
        <v>16</v>
      </c>
      <c r="AB408" s="283"/>
      <c r="AC408" s="283"/>
      <c r="AD408" s="283" t="s">
        <v>4692</v>
      </c>
    </row>
    <row r="409" spans="1:30">
      <c r="A409" s="283">
        <v>10040821</v>
      </c>
      <c r="B409" s="289" t="s">
        <v>4693</v>
      </c>
      <c r="C409" s="283">
        <v>5</v>
      </c>
      <c r="D409" s="283" t="s">
        <v>4528</v>
      </c>
      <c r="E409" s="283" t="s">
        <v>4694</v>
      </c>
      <c r="F409" s="283"/>
      <c r="G409" s="283"/>
      <c r="H409" s="283"/>
      <c r="I409" s="283"/>
      <c r="J409" s="283"/>
      <c r="K409" s="283"/>
      <c r="L409" s="283">
        <v>3</v>
      </c>
      <c r="M409" s="283" t="s">
        <v>613</v>
      </c>
      <c r="N409" s="283">
        <v>-2</v>
      </c>
      <c r="O409" s="283"/>
      <c r="P409" s="283"/>
      <c r="Q409" s="283"/>
      <c r="R409" s="283"/>
      <c r="S409" s="283"/>
      <c r="T409" s="283"/>
      <c r="U409" s="283"/>
      <c r="V409" s="283"/>
      <c r="W409" s="283"/>
      <c r="X409" s="283">
        <v>12</v>
      </c>
      <c r="Y409" s="283">
        <v>8</v>
      </c>
      <c r="Z409" s="283">
        <v>2</v>
      </c>
      <c r="AA409" s="283">
        <v>7</v>
      </c>
      <c r="AB409" s="283"/>
      <c r="AC409" s="283"/>
      <c r="AD409" s="283"/>
    </row>
    <row r="410" spans="1:30">
      <c r="A410" s="283">
        <v>10040921</v>
      </c>
      <c r="B410" s="289" t="s">
        <v>4695</v>
      </c>
      <c r="C410" s="283">
        <v>5</v>
      </c>
      <c r="D410" s="283" t="s">
        <v>4385</v>
      </c>
      <c r="E410" s="283" t="s">
        <v>4386</v>
      </c>
      <c r="F410" s="283"/>
      <c r="G410" s="283">
        <v>2</v>
      </c>
      <c r="H410" s="283"/>
      <c r="I410" s="283"/>
      <c r="J410" s="283"/>
      <c r="K410" s="283"/>
      <c r="L410" s="283"/>
      <c r="M410" s="283" t="s">
        <v>3930</v>
      </c>
      <c r="N410" s="283">
        <v>1</v>
      </c>
      <c r="O410" s="283"/>
      <c r="P410" s="283"/>
      <c r="Q410" s="283">
        <v>9</v>
      </c>
      <c r="R410" s="283">
        <v>3</v>
      </c>
      <c r="S410" s="283">
        <v>0.38</v>
      </c>
      <c r="T410" s="283"/>
      <c r="U410" s="283"/>
      <c r="V410" s="283"/>
      <c r="W410" s="283"/>
      <c r="X410" s="283">
        <v>1</v>
      </c>
      <c r="Y410" s="283">
        <v>5</v>
      </c>
      <c r="Z410" s="283">
        <v>2</v>
      </c>
      <c r="AA410" s="283">
        <v>2</v>
      </c>
      <c r="AB410" s="283"/>
      <c r="AC410" s="283"/>
      <c r="AD410" s="283" t="s">
        <v>4696</v>
      </c>
    </row>
    <row r="411" spans="1:30">
      <c r="A411" s="283">
        <v>10041021</v>
      </c>
      <c r="B411" s="289" t="s">
        <v>4697</v>
      </c>
      <c r="C411" s="283">
        <v>5</v>
      </c>
      <c r="D411" s="283" t="s">
        <v>4530</v>
      </c>
      <c r="E411" s="283" t="s">
        <v>4691</v>
      </c>
      <c r="F411" s="283"/>
      <c r="G411" s="283">
        <v>26</v>
      </c>
      <c r="H411" s="283"/>
      <c r="I411" s="283"/>
      <c r="J411" s="283"/>
      <c r="K411" s="283"/>
      <c r="L411" s="283"/>
      <c r="M411" s="283" t="s">
        <v>613</v>
      </c>
      <c r="N411" s="283"/>
      <c r="O411" s="283"/>
      <c r="P411" s="283"/>
      <c r="Q411" s="283">
        <v>8</v>
      </c>
      <c r="R411" s="283">
        <v>3</v>
      </c>
      <c r="S411" s="283">
        <v>0.6</v>
      </c>
      <c r="T411" s="283"/>
      <c r="U411" s="283">
        <v>20</v>
      </c>
      <c r="V411" s="283"/>
      <c r="W411" s="283">
        <v>9</v>
      </c>
      <c r="X411" s="283">
        <v>5</v>
      </c>
      <c r="Y411" s="283">
        <v>5</v>
      </c>
      <c r="Z411" s="283">
        <v>2</v>
      </c>
      <c r="AA411" s="283">
        <v>16</v>
      </c>
      <c r="AB411" s="283"/>
      <c r="AC411" s="283"/>
      <c r="AD411" s="283" t="s">
        <v>4698</v>
      </c>
    </row>
    <row r="412" spans="1:30">
      <c r="A412" s="283">
        <v>10041121</v>
      </c>
      <c r="B412" s="289" t="s">
        <v>4699</v>
      </c>
      <c r="C412" s="283">
        <v>5</v>
      </c>
      <c r="D412" s="283" t="s">
        <v>3652</v>
      </c>
      <c r="E412" s="283" t="s">
        <v>4700</v>
      </c>
      <c r="F412" s="283"/>
      <c r="G412" s="283">
        <v>10</v>
      </c>
      <c r="H412" s="283"/>
      <c r="I412" s="283"/>
      <c r="J412" s="283"/>
      <c r="K412" s="283"/>
      <c r="L412" s="283">
        <v>5</v>
      </c>
      <c r="M412" s="283" t="s">
        <v>3941</v>
      </c>
      <c r="N412" s="283"/>
      <c r="O412" s="283"/>
      <c r="P412" s="283"/>
      <c r="Q412" s="283">
        <v>3</v>
      </c>
      <c r="R412" s="283">
        <v>1.2</v>
      </c>
      <c r="S412" s="283"/>
      <c r="T412" s="283"/>
      <c r="U412" s="283"/>
      <c r="V412" s="283"/>
      <c r="W412" s="283"/>
      <c r="X412" s="283">
        <v>6</v>
      </c>
      <c r="Y412" s="283">
        <v>5</v>
      </c>
      <c r="Z412" s="283">
        <v>5</v>
      </c>
      <c r="AA412" s="283">
        <v>3</v>
      </c>
      <c r="AB412" s="283" t="s">
        <v>4569</v>
      </c>
      <c r="AC412" s="283">
        <v>4</v>
      </c>
      <c r="AD412" s="283" t="s">
        <v>4701</v>
      </c>
    </row>
    <row r="413" spans="1:30">
      <c r="A413" s="283">
        <v>10041221</v>
      </c>
      <c r="B413" s="289" t="s">
        <v>4283</v>
      </c>
      <c r="C413" s="283">
        <v>5</v>
      </c>
      <c r="D413" s="283" t="s">
        <v>3652</v>
      </c>
      <c r="E413" s="283" t="s">
        <v>4380</v>
      </c>
      <c r="F413" s="283"/>
      <c r="G413" s="283">
        <v>16</v>
      </c>
      <c r="H413" s="283"/>
      <c r="I413" s="283"/>
      <c r="J413" s="283"/>
      <c r="K413" s="283"/>
      <c r="L413" s="283"/>
      <c r="M413" s="283" t="s">
        <v>4282</v>
      </c>
      <c r="N413" s="283"/>
      <c r="O413" s="283"/>
      <c r="P413" s="283"/>
      <c r="Q413" s="283"/>
      <c r="R413" s="283">
        <v>1</v>
      </c>
      <c r="S413" s="283"/>
      <c r="T413" s="283"/>
      <c r="U413" s="283"/>
      <c r="V413" s="283"/>
      <c r="W413" s="283"/>
      <c r="X413" s="283">
        <v>4</v>
      </c>
      <c r="Y413" s="283">
        <v>4</v>
      </c>
      <c r="Z413" s="283">
        <v>15</v>
      </c>
      <c r="AA413" s="283">
        <v>2</v>
      </c>
      <c r="AB413" s="283"/>
      <c r="AC413" s="283"/>
      <c r="AD413" s="283"/>
    </row>
    <row r="414" spans="1:30">
      <c r="A414" s="283">
        <v>10041321</v>
      </c>
      <c r="B414" s="289" t="s">
        <v>4289</v>
      </c>
      <c r="C414" s="283">
        <v>5</v>
      </c>
      <c r="D414" s="283" t="s">
        <v>4524</v>
      </c>
      <c r="E414" s="283" t="s">
        <v>4525</v>
      </c>
      <c r="F414" s="283"/>
      <c r="G414" s="283">
        <v>21</v>
      </c>
      <c r="H414" s="283"/>
      <c r="I414" s="283"/>
      <c r="J414" s="283"/>
      <c r="K414" s="283"/>
      <c r="L414" s="283"/>
      <c r="M414" s="283" t="s">
        <v>613</v>
      </c>
      <c r="N414" s="283"/>
      <c r="O414" s="283"/>
      <c r="P414" s="283"/>
      <c r="Q414" s="283"/>
      <c r="R414" s="283">
        <v>1</v>
      </c>
      <c r="S414" s="283"/>
      <c r="T414" s="283">
        <v>25</v>
      </c>
      <c r="U414" s="283"/>
      <c r="V414" s="283"/>
      <c r="W414" s="283">
        <v>10</v>
      </c>
      <c r="X414" s="283">
        <v>6</v>
      </c>
      <c r="Y414" s="283">
        <v>5</v>
      </c>
      <c r="Z414" s="283"/>
      <c r="AA414" s="283">
        <v>18</v>
      </c>
      <c r="AB414" s="283" t="s">
        <v>4526</v>
      </c>
      <c r="AC414" s="283">
        <v>3</v>
      </c>
      <c r="AD414" s="283" t="s">
        <v>4527</v>
      </c>
    </row>
    <row r="415" spans="1:30">
      <c r="A415" s="283">
        <v>10041421</v>
      </c>
      <c r="B415" s="287" t="s">
        <v>4290</v>
      </c>
      <c r="C415" s="283">
        <v>4</v>
      </c>
      <c r="D415" s="283" t="s">
        <v>4521</v>
      </c>
      <c r="E415" s="283" t="s">
        <v>4522</v>
      </c>
      <c r="F415" s="283"/>
      <c r="G415" s="283"/>
      <c r="H415" s="283"/>
      <c r="I415" s="283"/>
      <c r="J415" s="283"/>
      <c r="K415" s="283"/>
      <c r="L415" s="283"/>
      <c r="M415" s="283" t="s">
        <v>613</v>
      </c>
      <c r="N415" s="283">
        <v>2</v>
      </c>
      <c r="O415" s="283"/>
      <c r="P415" s="283"/>
      <c r="Q415" s="283"/>
      <c r="R415" s="283">
        <v>1</v>
      </c>
      <c r="S415" s="283"/>
      <c r="T415" s="283"/>
      <c r="U415" s="283"/>
      <c r="V415" s="283"/>
      <c r="W415" s="283"/>
      <c r="X415" s="283">
        <v>3</v>
      </c>
      <c r="Y415" s="283">
        <v>3</v>
      </c>
      <c r="Z415" s="283">
        <v>2</v>
      </c>
      <c r="AA415" s="283">
        <v>9</v>
      </c>
      <c r="AB415" s="283"/>
      <c r="AC415" s="283"/>
      <c r="AD415" s="283"/>
    </row>
    <row r="416" spans="1:30">
      <c r="A416" s="283">
        <v>10041521</v>
      </c>
      <c r="B416" s="289" t="s">
        <v>4702</v>
      </c>
      <c r="C416" s="283">
        <v>5</v>
      </c>
      <c r="D416" s="283" t="s">
        <v>3861</v>
      </c>
      <c r="E416" s="283" t="s">
        <v>4410</v>
      </c>
      <c r="F416" s="283"/>
      <c r="G416" s="283"/>
      <c r="H416" s="283"/>
      <c r="I416" s="283">
        <v>11</v>
      </c>
      <c r="J416" s="283">
        <v>10</v>
      </c>
      <c r="K416" s="283"/>
      <c r="L416" s="283"/>
      <c r="M416" s="283" t="s">
        <v>613</v>
      </c>
      <c r="N416" s="283"/>
      <c r="O416" s="283"/>
      <c r="P416" s="283"/>
      <c r="Q416" s="283"/>
      <c r="R416" s="283">
        <v>1</v>
      </c>
      <c r="S416" s="283"/>
      <c r="T416" s="283"/>
      <c r="U416" s="283"/>
      <c r="V416" s="283"/>
      <c r="W416" s="283"/>
      <c r="X416" s="283">
        <v>5</v>
      </c>
      <c r="Y416" s="283">
        <v>5</v>
      </c>
      <c r="Z416" s="283"/>
      <c r="AA416" s="283">
        <v>1</v>
      </c>
      <c r="AB416" s="283"/>
      <c r="AC416" s="283"/>
      <c r="AD416" s="283"/>
    </row>
    <row r="417" spans="1:30">
      <c r="A417" s="283">
        <v>10041621</v>
      </c>
      <c r="B417" s="287" t="s">
        <v>4703</v>
      </c>
      <c r="C417" s="283">
        <v>4</v>
      </c>
      <c r="D417" s="283" t="s">
        <v>3700</v>
      </c>
      <c r="E417" s="283" t="s">
        <v>3701</v>
      </c>
      <c r="F417" s="283"/>
      <c r="G417" s="283"/>
      <c r="H417" s="283"/>
      <c r="I417" s="283"/>
      <c r="J417" s="283">
        <v>5</v>
      </c>
      <c r="K417" s="283">
        <v>3</v>
      </c>
      <c r="L417" s="283"/>
      <c r="M417" s="283" t="s">
        <v>613</v>
      </c>
      <c r="N417" s="283"/>
      <c r="O417" s="283">
        <v>2</v>
      </c>
      <c r="P417" s="283"/>
      <c r="Q417" s="283">
        <v>8</v>
      </c>
      <c r="R417" s="283">
        <v>1</v>
      </c>
      <c r="S417" s="283"/>
      <c r="T417" s="283"/>
      <c r="U417" s="283"/>
      <c r="V417" s="283"/>
      <c r="W417" s="283">
        <v>4</v>
      </c>
      <c r="X417" s="283">
        <v>3</v>
      </c>
      <c r="Y417" s="283">
        <v>3</v>
      </c>
      <c r="Z417" s="283"/>
      <c r="AA417" s="283">
        <v>5</v>
      </c>
      <c r="AB417" s="283"/>
      <c r="AC417" s="283"/>
      <c r="AD417" s="283" t="s">
        <v>4399</v>
      </c>
    </row>
    <row r="418" spans="1:30">
      <c r="A418" s="283">
        <v>10041721</v>
      </c>
      <c r="B418" s="288" t="s">
        <v>4704</v>
      </c>
      <c r="C418" s="283">
        <v>6</v>
      </c>
      <c r="D418" s="283" t="s">
        <v>3652</v>
      </c>
      <c r="E418" s="283" t="s">
        <v>4380</v>
      </c>
      <c r="F418" s="283"/>
      <c r="G418" s="283">
        <v>27</v>
      </c>
      <c r="H418" s="283"/>
      <c r="I418" s="283"/>
      <c r="J418" s="283"/>
      <c r="K418" s="283"/>
      <c r="L418" s="283">
        <v>3</v>
      </c>
      <c r="M418" s="283" t="s">
        <v>3899</v>
      </c>
      <c r="N418" s="283"/>
      <c r="O418" s="283"/>
      <c r="P418" s="283"/>
      <c r="Q418" s="283"/>
      <c r="R418" s="283">
        <v>1</v>
      </c>
      <c r="S418" s="283"/>
      <c r="T418" s="283"/>
      <c r="U418" s="283"/>
      <c r="V418" s="283"/>
      <c r="W418" s="283"/>
      <c r="X418" s="283">
        <v>3</v>
      </c>
      <c r="Y418" s="283">
        <v>3</v>
      </c>
      <c r="Z418" s="283">
        <v>18</v>
      </c>
      <c r="AA418" s="283"/>
      <c r="AB418" s="283"/>
      <c r="AC418" s="283"/>
      <c r="AD418" s="283"/>
    </row>
    <row r="419" spans="1:30">
      <c r="A419" s="283">
        <v>10041821</v>
      </c>
      <c r="B419" s="289" t="s">
        <v>3731</v>
      </c>
      <c r="C419" s="283">
        <v>5</v>
      </c>
      <c r="D419" s="283" t="s">
        <v>3699</v>
      </c>
      <c r="E419" s="283" t="s">
        <v>3704</v>
      </c>
      <c r="F419" s="283"/>
      <c r="G419" s="283"/>
      <c r="H419" s="283"/>
      <c r="I419" s="283"/>
      <c r="J419" s="283"/>
      <c r="K419" s="283">
        <v>3</v>
      </c>
      <c r="L419" s="283"/>
      <c r="M419" s="283" t="s">
        <v>613</v>
      </c>
      <c r="N419" s="283"/>
      <c r="O419" s="283">
        <v>2</v>
      </c>
      <c r="P419" s="283">
        <v>11</v>
      </c>
      <c r="Q419" s="283">
        <v>5</v>
      </c>
      <c r="R419" s="283">
        <v>1</v>
      </c>
      <c r="S419" s="283"/>
      <c r="T419" s="283"/>
      <c r="U419" s="283"/>
      <c r="V419" s="283"/>
      <c r="W419" s="283">
        <v>6</v>
      </c>
      <c r="X419" s="283">
        <v>3</v>
      </c>
      <c r="Y419" s="283">
        <v>3</v>
      </c>
      <c r="Z419" s="283"/>
      <c r="AA419" s="283">
        <v>6</v>
      </c>
      <c r="AB419" s="283"/>
      <c r="AC419" s="283"/>
      <c r="AD419" s="283" t="s">
        <v>4401</v>
      </c>
    </row>
    <row r="420" spans="1:30">
      <c r="A420" s="283">
        <v>10041921</v>
      </c>
      <c r="B420" s="289" t="s">
        <v>4705</v>
      </c>
      <c r="C420" s="283">
        <v>5</v>
      </c>
      <c r="D420" s="283" t="s">
        <v>3697</v>
      </c>
      <c r="E420" s="283" t="s">
        <v>3703</v>
      </c>
      <c r="F420" s="283"/>
      <c r="G420" s="283"/>
      <c r="H420" s="283"/>
      <c r="I420" s="283"/>
      <c r="J420" s="283"/>
      <c r="K420" s="283"/>
      <c r="L420" s="283"/>
      <c r="M420" s="283" t="s">
        <v>613</v>
      </c>
      <c r="N420" s="283">
        <v>2</v>
      </c>
      <c r="O420" s="283"/>
      <c r="P420" s="283"/>
      <c r="Q420" s="283">
        <v>12</v>
      </c>
      <c r="R420" s="283">
        <v>1</v>
      </c>
      <c r="S420" s="283"/>
      <c r="T420" s="283"/>
      <c r="U420" s="283"/>
      <c r="V420" s="283"/>
      <c r="W420" s="283">
        <v>6</v>
      </c>
      <c r="X420" s="283">
        <v>3</v>
      </c>
      <c r="Y420" s="283">
        <v>3</v>
      </c>
      <c r="Z420" s="283"/>
      <c r="AA420" s="283">
        <v>8</v>
      </c>
      <c r="AB420" s="283"/>
      <c r="AC420" s="283"/>
      <c r="AD420" s="283" t="s">
        <v>4401</v>
      </c>
    </row>
    <row r="421" spans="1:30">
      <c r="A421" s="283">
        <v>10042021</v>
      </c>
      <c r="B421" s="289" t="s">
        <v>4706</v>
      </c>
      <c r="C421" s="283">
        <v>5</v>
      </c>
      <c r="D421" s="283" t="s">
        <v>3698</v>
      </c>
      <c r="E421" s="283" t="s">
        <v>3702</v>
      </c>
      <c r="F421" s="283"/>
      <c r="G421" s="283"/>
      <c r="H421" s="283"/>
      <c r="I421" s="283">
        <v>15</v>
      </c>
      <c r="J421" s="283">
        <v>2</v>
      </c>
      <c r="K421" s="283"/>
      <c r="L421" s="283"/>
      <c r="M421" s="283" t="s">
        <v>613</v>
      </c>
      <c r="N421" s="283"/>
      <c r="O421" s="283"/>
      <c r="P421" s="283"/>
      <c r="Q421" s="283"/>
      <c r="R421" s="283">
        <v>1</v>
      </c>
      <c r="S421" s="283"/>
      <c r="T421" s="283"/>
      <c r="U421" s="283"/>
      <c r="V421" s="283"/>
      <c r="W421" s="283">
        <v>6</v>
      </c>
      <c r="X421" s="283">
        <v>3</v>
      </c>
      <c r="Y421" s="283">
        <v>4</v>
      </c>
      <c r="Z421" s="283"/>
      <c r="AA421" s="283">
        <v>8</v>
      </c>
      <c r="AB421" s="283"/>
      <c r="AC421" s="283"/>
      <c r="AD421" s="283" t="s">
        <v>4401</v>
      </c>
    </row>
    <row r="422" spans="1:30">
      <c r="A422" s="283">
        <v>10042121</v>
      </c>
      <c r="B422" s="287" t="s">
        <v>4707</v>
      </c>
      <c r="C422" s="283">
        <v>4</v>
      </c>
      <c r="D422" s="283" t="s">
        <v>3652</v>
      </c>
      <c r="E422" s="283" t="s">
        <v>4367</v>
      </c>
      <c r="F422" s="283"/>
      <c r="G422" s="283">
        <v>1</v>
      </c>
      <c r="H422" s="283"/>
      <c r="I422" s="283"/>
      <c r="J422" s="283"/>
      <c r="K422" s="283"/>
      <c r="L422" s="283">
        <v>1</v>
      </c>
      <c r="M422" s="283" t="s">
        <v>3930</v>
      </c>
      <c r="N422" s="283"/>
      <c r="O422" s="283"/>
      <c r="P422" s="283"/>
      <c r="Q422" s="283"/>
      <c r="R422" s="283">
        <v>1</v>
      </c>
      <c r="S422" s="283"/>
      <c r="T422" s="283"/>
      <c r="U422" s="283"/>
      <c r="V422" s="283"/>
      <c r="W422" s="283"/>
      <c r="X422" s="283">
        <v>5</v>
      </c>
      <c r="Y422" s="283">
        <v>5</v>
      </c>
      <c r="Z422" s="283">
        <v>5</v>
      </c>
      <c r="AA422" s="283"/>
      <c r="AB422" s="283" t="s">
        <v>4618</v>
      </c>
      <c r="AC422" s="283">
        <v>15</v>
      </c>
      <c r="AD422" s="283" t="s">
        <v>4708</v>
      </c>
    </row>
    <row r="423" spans="1:30">
      <c r="A423" s="283">
        <v>10042221</v>
      </c>
      <c r="B423" s="287" t="s">
        <v>4709</v>
      </c>
      <c r="C423" s="283">
        <v>4</v>
      </c>
      <c r="D423" s="283" t="s">
        <v>3699</v>
      </c>
      <c r="E423" s="283" t="s">
        <v>4449</v>
      </c>
      <c r="F423" s="283"/>
      <c r="G423" s="283"/>
      <c r="H423" s="283"/>
      <c r="I423" s="283"/>
      <c r="J423" s="283"/>
      <c r="K423" s="283"/>
      <c r="L423" s="283"/>
      <c r="M423" s="283" t="s">
        <v>613</v>
      </c>
      <c r="N423" s="283"/>
      <c r="O423" s="283"/>
      <c r="P423" s="283">
        <v>10</v>
      </c>
      <c r="Q423" s="283"/>
      <c r="R423" s="283">
        <v>1</v>
      </c>
      <c r="S423" s="283"/>
      <c r="T423" s="283"/>
      <c r="U423" s="283"/>
      <c r="V423" s="283"/>
      <c r="W423" s="283">
        <v>4</v>
      </c>
      <c r="X423" s="283">
        <v>2</v>
      </c>
      <c r="Y423" s="283">
        <v>2</v>
      </c>
      <c r="Z423" s="283">
        <v>2</v>
      </c>
      <c r="AA423" s="283">
        <v>10</v>
      </c>
      <c r="AB423" s="283"/>
      <c r="AC423" s="283"/>
      <c r="AD423" s="283" t="s">
        <v>4399</v>
      </c>
    </row>
    <row r="424" spans="1:30">
      <c r="A424" s="283">
        <v>10042321</v>
      </c>
      <c r="B424" s="289" t="s">
        <v>4710</v>
      </c>
      <c r="C424" s="283">
        <v>5</v>
      </c>
      <c r="D424" s="283" t="s">
        <v>3652</v>
      </c>
      <c r="E424" s="283" t="s">
        <v>4367</v>
      </c>
      <c r="F424" s="283"/>
      <c r="G424" s="283">
        <v>4</v>
      </c>
      <c r="H424" s="283"/>
      <c r="I424" s="283"/>
      <c r="J424" s="283"/>
      <c r="K424" s="283">
        <v>3</v>
      </c>
      <c r="L424" s="283"/>
      <c r="M424" s="283" t="s">
        <v>3930</v>
      </c>
      <c r="N424" s="283">
        <v>2</v>
      </c>
      <c r="O424" s="283"/>
      <c r="P424" s="283"/>
      <c r="Q424" s="283">
        <v>10</v>
      </c>
      <c r="R424" s="283">
        <v>3</v>
      </c>
      <c r="S424" s="283">
        <v>0.55000000000000004</v>
      </c>
      <c r="T424" s="283"/>
      <c r="U424" s="283"/>
      <c r="V424" s="283"/>
      <c r="W424" s="283"/>
      <c r="X424" s="283">
        <v>7</v>
      </c>
      <c r="Y424" s="283">
        <v>6</v>
      </c>
      <c r="Z424" s="283">
        <v>8</v>
      </c>
      <c r="AA424" s="283"/>
      <c r="AB424" s="283"/>
      <c r="AC424" s="283"/>
      <c r="AD424" s="283" t="s">
        <v>4711</v>
      </c>
    </row>
    <row r="425" spans="1:30">
      <c r="A425" s="283">
        <v>10042421</v>
      </c>
      <c r="B425" s="289" t="s">
        <v>4712</v>
      </c>
      <c r="C425" s="283">
        <v>5</v>
      </c>
      <c r="D425" s="283" t="s">
        <v>3699</v>
      </c>
      <c r="E425" s="283" t="s">
        <v>3704</v>
      </c>
      <c r="F425" s="283"/>
      <c r="G425" s="283"/>
      <c r="H425" s="283"/>
      <c r="I425" s="283"/>
      <c r="J425" s="283">
        <v>3</v>
      </c>
      <c r="K425" s="283"/>
      <c r="L425" s="283">
        <v>5</v>
      </c>
      <c r="M425" s="283" t="s">
        <v>613</v>
      </c>
      <c r="N425" s="283"/>
      <c r="O425" s="283">
        <v>1</v>
      </c>
      <c r="P425" s="283">
        <v>14</v>
      </c>
      <c r="Q425" s="283"/>
      <c r="R425" s="283">
        <v>1</v>
      </c>
      <c r="S425" s="283"/>
      <c r="T425" s="283"/>
      <c r="U425" s="283"/>
      <c r="V425" s="283"/>
      <c r="W425" s="283">
        <v>6</v>
      </c>
      <c r="X425" s="283">
        <v>2</v>
      </c>
      <c r="Y425" s="283">
        <v>3</v>
      </c>
      <c r="Z425" s="283">
        <v>3</v>
      </c>
      <c r="AA425" s="283">
        <v>10</v>
      </c>
      <c r="AB425" s="283"/>
      <c r="AC425" s="283"/>
      <c r="AD425" s="283" t="s">
        <v>4401</v>
      </c>
    </row>
    <row r="426" spans="1:30">
      <c r="A426" s="283">
        <v>10042521</v>
      </c>
      <c r="B426" s="289" t="s">
        <v>4300</v>
      </c>
      <c r="C426" s="283">
        <v>5</v>
      </c>
      <c r="D426" s="283" t="s">
        <v>4530</v>
      </c>
      <c r="E426" s="283" t="s">
        <v>4531</v>
      </c>
      <c r="F426" s="283"/>
      <c r="G426" s="283">
        <v>10</v>
      </c>
      <c r="H426" s="283"/>
      <c r="I426" s="283"/>
      <c r="J426" s="283"/>
      <c r="K426" s="283"/>
      <c r="L426" s="283"/>
      <c r="M426" s="283" t="s">
        <v>613</v>
      </c>
      <c r="N426" s="283"/>
      <c r="O426" s="283"/>
      <c r="P426" s="283"/>
      <c r="Q426" s="283">
        <v>17</v>
      </c>
      <c r="R426" s="283">
        <v>4</v>
      </c>
      <c r="S426" s="283">
        <v>0.7</v>
      </c>
      <c r="T426" s="283"/>
      <c r="U426" s="283">
        <v>28</v>
      </c>
      <c r="V426" s="283"/>
      <c r="W426" s="283">
        <v>8</v>
      </c>
      <c r="X426" s="283">
        <v>5</v>
      </c>
      <c r="Y426" s="283">
        <v>5</v>
      </c>
      <c r="Z426" s="283">
        <v>2</v>
      </c>
      <c r="AA426" s="283">
        <v>15</v>
      </c>
      <c r="AB426" s="283"/>
      <c r="AC426" s="283"/>
      <c r="AD426" s="283" t="s">
        <v>4713</v>
      </c>
    </row>
    <row r="427" spans="1:30">
      <c r="A427" s="283">
        <v>10042621</v>
      </c>
      <c r="B427" s="289" t="s">
        <v>4301</v>
      </c>
      <c r="C427" s="283">
        <v>5</v>
      </c>
      <c r="D427" s="283" t="s">
        <v>4528</v>
      </c>
      <c r="E427" s="283" t="s">
        <v>4529</v>
      </c>
      <c r="F427" s="283"/>
      <c r="G427" s="283">
        <v>3</v>
      </c>
      <c r="H427" s="283"/>
      <c r="I427" s="283"/>
      <c r="J427" s="283"/>
      <c r="K427" s="283"/>
      <c r="L427" s="283">
        <v>1</v>
      </c>
      <c r="M427" s="283" t="s">
        <v>613</v>
      </c>
      <c r="N427" s="283"/>
      <c r="O427" s="283"/>
      <c r="P427" s="283"/>
      <c r="Q427" s="283"/>
      <c r="R427" s="283">
        <v>1</v>
      </c>
      <c r="S427" s="283"/>
      <c r="T427" s="283"/>
      <c r="U427" s="283"/>
      <c r="V427" s="283"/>
      <c r="W427" s="283"/>
      <c r="X427" s="283">
        <v>2</v>
      </c>
      <c r="Y427" s="283">
        <v>2</v>
      </c>
      <c r="Z427" s="283">
        <v>2</v>
      </c>
      <c r="AA427" s="283">
        <v>9</v>
      </c>
      <c r="AB427" s="283"/>
      <c r="AC427" s="283"/>
      <c r="AD427" s="283"/>
    </row>
    <row r="428" spans="1:30">
      <c r="A428" s="283">
        <v>10042721</v>
      </c>
      <c r="B428" s="286" t="s">
        <v>4311</v>
      </c>
      <c r="C428" s="283">
        <v>3</v>
      </c>
      <c r="D428" s="283" t="s">
        <v>4365</v>
      </c>
      <c r="E428" s="283" t="s">
        <v>4366</v>
      </c>
      <c r="F428" s="283"/>
      <c r="G428" s="283"/>
      <c r="H428" s="283"/>
      <c r="I428" s="283"/>
      <c r="J428" s="283">
        <v>3</v>
      </c>
      <c r="K428" s="283"/>
      <c r="L428" s="283"/>
      <c r="M428" s="283" t="s">
        <v>613</v>
      </c>
      <c r="N428" s="283">
        <v>8</v>
      </c>
      <c r="O428" s="283">
        <v>2</v>
      </c>
      <c r="P428" s="283"/>
      <c r="Q428" s="283"/>
      <c r="R428" s="283">
        <v>1</v>
      </c>
      <c r="S428" s="283"/>
      <c r="T428" s="283"/>
      <c r="U428" s="283"/>
      <c r="V428" s="283"/>
      <c r="W428" s="283"/>
      <c r="X428" s="283">
        <v>3</v>
      </c>
      <c r="Y428" s="283">
        <v>3</v>
      </c>
      <c r="Z428" s="283">
        <v>1</v>
      </c>
      <c r="AA428" s="283">
        <v>3</v>
      </c>
      <c r="AB428" s="283"/>
      <c r="AC428" s="283"/>
      <c r="AD428" s="283"/>
    </row>
    <row r="429" spans="1:30">
      <c r="A429" s="283">
        <v>10042821</v>
      </c>
      <c r="B429" s="289" t="s">
        <v>3733</v>
      </c>
      <c r="C429" s="283">
        <v>5</v>
      </c>
      <c r="D429" s="283" t="s">
        <v>3699</v>
      </c>
      <c r="E429" s="283" t="s">
        <v>3704</v>
      </c>
      <c r="F429" s="283"/>
      <c r="G429" s="283"/>
      <c r="H429" s="283"/>
      <c r="I429" s="283"/>
      <c r="J429" s="283"/>
      <c r="K429" s="283"/>
      <c r="L429" s="283">
        <v>1</v>
      </c>
      <c r="M429" s="283" t="s">
        <v>613</v>
      </c>
      <c r="N429" s="283"/>
      <c r="O429" s="283"/>
      <c r="P429" s="283">
        <v>8</v>
      </c>
      <c r="Q429" s="283">
        <v>9</v>
      </c>
      <c r="R429" s="283">
        <v>1</v>
      </c>
      <c r="S429" s="283"/>
      <c r="T429" s="283"/>
      <c r="U429" s="283"/>
      <c r="V429" s="283"/>
      <c r="W429" s="283">
        <v>6</v>
      </c>
      <c r="X429" s="283">
        <v>3</v>
      </c>
      <c r="Y429" s="283">
        <v>4</v>
      </c>
      <c r="Z429" s="283"/>
      <c r="AA429" s="283">
        <v>9</v>
      </c>
      <c r="AB429" s="283"/>
      <c r="AC429" s="283"/>
      <c r="AD429" s="283" t="s">
        <v>4401</v>
      </c>
    </row>
    <row r="430" spans="1:30">
      <c r="A430" s="283">
        <v>10042921</v>
      </c>
      <c r="B430" s="287" t="s">
        <v>4714</v>
      </c>
      <c r="C430" s="283">
        <v>4</v>
      </c>
      <c r="D430" s="283" t="s">
        <v>3861</v>
      </c>
      <c r="E430" s="283" t="s">
        <v>4410</v>
      </c>
      <c r="F430" s="283"/>
      <c r="G430" s="283"/>
      <c r="H430" s="283"/>
      <c r="I430" s="283">
        <v>6</v>
      </c>
      <c r="J430" s="283"/>
      <c r="K430" s="283">
        <v>1</v>
      </c>
      <c r="L430" s="283">
        <v>3</v>
      </c>
      <c r="M430" s="283" t="s">
        <v>613</v>
      </c>
      <c r="N430" s="283"/>
      <c r="O430" s="283"/>
      <c r="P430" s="283"/>
      <c r="Q430" s="283"/>
      <c r="R430" s="283">
        <v>1</v>
      </c>
      <c r="S430" s="283"/>
      <c r="T430" s="283"/>
      <c r="U430" s="283"/>
      <c r="V430" s="283"/>
      <c r="W430" s="283"/>
      <c r="X430" s="283">
        <v>5</v>
      </c>
      <c r="Y430" s="283">
        <v>5</v>
      </c>
      <c r="Z430" s="283"/>
      <c r="AA430" s="283">
        <v>2</v>
      </c>
      <c r="AB430" s="283" t="s">
        <v>4621</v>
      </c>
      <c r="AC430" s="283">
        <v>11</v>
      </c>
      <c r="AD430" s="283" t="s">
        <v>4622</v>
      </c>
    </row>
    <row r="431" spans="1:30">
      <c r="A431" s="283">
        <v>10043021</v>
      </c>
      <c r="B431" s="286" t="s">
        <v>4715</v>
      </c>
      <c r="C431" s="283">
        <v>3</v>
      </c>
      <c r="D431" s="283" t="s">
        <v>4365</v>
      </c>
      <c r="E431" s="283" t="s">
        <v>4366</v>
      </c>
      <c r="F431" s="283"/>
      <c r="G431" s="283"/>
      <c r="H431" s="283"/>
      <c r="I431" s="283"/>
      <c r="J431" s="283">
        <v>8</v>
      </c>
      <c r="K431" s="283">
        <v>4</v>
      </c>
      <c r="L431" s="283">
        <v>2</v>
      </c>
      <c r="M431" s="283" t="s">
        <v>613</v>
      </c>
      <c r="N431" s="283"/>
      <c r="O431" s="283"/>
      <c r="P431" s="283"/>
      <c r="Q431" s="283"/>
      <c r="R431" s="283">
        <v>1</v>
      </c>
      <c r="S431" s="283"/>
      <c r="T431" s="283"/>
      <c r="U431" s="283"/>
      <c r="V431" s="283"/>
      <c r="W431" s="283"/>
      <c r="X431" s="283">
        <v>4</v>
      </c>
      <c r="Y431" s="283">
        <v>3</v>
      </c>
      <c r="Z431" s="283"/>
      <c r="AA431" s="283">
        <v>5</v>
      </c>
      <c r="AB431" s="283"/>
      <c r="AC431" s="283"/>
      <c r="AD431" s="283"/>
    </row>
    <row r="432" spans="1:30">
      <c r="A432" s="283">
        <v>10043121</v>
      </c>
      <c r="B432" s="286" t="s">
        <v>4716</v>
      </c>
      <c r="C432" s="283">
        <v>3</v>
      </c>
      <c r="D432" s="283" t="s">
        <v>3652</v>
      </c>
      <c r="E432" s="283" t="s">
        <v>4375</v>
      </c>
      <c r="F432" s="283"/>
      <c r="G432" s="283">
        <v>9</v>
      </c>
      <c r="H432" s="283"/>
      <c r="I432" s="283"/>
      <c r="J432" s="283"/>
      <c r="K432" s="283"/>
      <c r="L432" s="283">
        <v>2</v>
      </c>
      <c r="M432" s="283" t="s">
        <v>3899</v>
      </c>
      <c r="N432" s="283"/>
      <c r="O432" s="283"/>
      <c r="P432" s="283"/>
      <c r="Q432" s="283"/>
      <c r="R432" s="283">
        <v>1</v>
      </c>
      <c r="S432" s="283"/>
      <c r="T432" s="283"/>
      <c r="U432" s="283"/>
      <c r="V432" s="283"/>
      <c r="W432" s="283"/>
      <c r="X432" s="283">
        <v>5</v>
      </c>
      <c r="Y432" s="283">
        <v>6</v>
      </c>
      <c r="Z432" s="283">
        <v>6</v>
      </c>
      <c r="AA432" s="283"/>
      <c r="AB432" s="283"/>
      <c r="AC432" s="283"/>
      <c r="AD432" s="283"/>
    </row>
    <row r="433" spans="1:30">
      <c r="A433" s="283">
        <v>10043221</v>
      </c>
      <c r="B433" s="288" t="s">
        <v>4717</v>
      </c>
      <c r="C433" s="283">
        <v>6</v>
      </c>
      <c r="D433" s="283" t="s">
        <v>3698</v>
      </c>
      <c r="E433" s="283" t="s">
        <v>3702</v>
      </c>
      <c r="F433" s="283"/>
      <c r="G433" s="283"/>
      <c r="H433" s="283"/>
      <c r="I433" s="283">
        <v>13</v>
      </c>
      <c r="J433" s="283"/>
      <c r="K433" s="283"/>
      <c r="L433" s="283"/>
      <c r="M433" s="283" t="s">
        <v>613</v>
      </c>
      <c r="N433" s="283"/>
      <c r="O433" s="283"/>
      <c r="P433" s="283"/>
      <c r="Q433" s="283">
        <v>10</v>
      </c>
      <c r="R433" s="283">
        <v>1</v>
      </c>
      <c r="S433" s="283"/>
      <c r="T433" s="283"/>
      <c r="U433" s="283"/>
      <c r="V433" s="283"/>
      <c r="W433" s="283">
        <v>7</v>
      </c>
      <c r="X433" s="283">
        <v>5</v>
      </c>
      <c r="Y433" s="283">
        <v>5</v>
      </c>
      <c r="Z433" s="283"/>
      <c r="AA433" s="283">
        <v>10</v>
      </c>
      <c r="AB433" s="283"/>
      <c r="AC433" s="283"/>
      <c r="AD433" s="283" t="s">
        <v>4485</v>
      </c>
    </row>
    <row r="434" spans="1:30">
      <c r="A434" s="283">
        <v>10043321</v>
      </c>
      <c r="B434" s="289" t="s">
        <v>4718</v>
      </c>
      <c r="C434" s="283">
        <v>5</v>
      </c>
      <c r="D434" s="283" t="s">
        <v>3652</v>
      </c>
      <c r="E434" s="283" t="s">
        <v>4380</v>
      </c>
      <c r="F434" s="283"/>
      <c r="G434" s="283">
        <v>26</v>
      </c>
      <c r="H434" s="283">
        <v>3</v>
      </c>
      <c r="I434" s="283"/>
      <c r="J434" s="283"/>
      <c r="K434" s="283"/>
      <c r="L434" s="283">
        <v>2</v>
      </c>
      <c r="M434" s="283" t="s">
        <v>3899</v>
      </c>
      <c r="N434" s="283"/>
      <c r="O434" s="283"/>
      <c r="P434" s="283"/>
      <c r="Q434" s="283"/>
      <c r="R434" s="283">
        <v>1</v>
      </c>
      <c r="S434" s="283"/>
      <c r="T434" s="283"/>
      <c r="U434" s="283"/>
      <c r="V434" s="283"/>
      <c r="W434" s="283"/>
      <c r="X434" s="283">
        <v>5</v>
      </c>
      <c r="Y434" s="283">
        <v>5</v>
      </c>
      <c r="Z434" s="283">
        <v>20</v>
      </c>
      <c r="AA434" s="283"/>
      <c r="AB434" s="283"/>
      <c r="AC434" s="283"/>
      <c r="AD434" s="283"/>
    </row>
    <row r="435" spans="1:30">
      <c r="A435" s="283">
        <v>10043421</v>
      </c>
      <c r="B435" s="287" t="s">
        <v>4719</v>
      </c>
      <c r="C435" s="283">
        <v>4</v>
      </c>
      <c r="D435" s="283" t="s">
        <v>4365</v>
      </c>
      <c r="E435" s="283" t="s">
        <v>4593</v>
      </c>
      <c r="F435" s="283"/>
      <c r="G435" s="283"/>
      <c r="H435" s="283"/>
      <c r="I435" s="283">
        <v>8</v>
      </c>
      <c r="J435" s="283"/>
      <c r="K435" s="283"/>
      <c r="L435" s="283">
        <v>6</v>
      </c>
      <c r="M435" s="283" t="s">
        <v>613</v>
      </c>
      <c r="N435" s="283">
        <v>6</v>
      </c>
      <c r="O435" s="283"/>
      <c r="P435" s="283"/>
      <c r="Q435" s="283"/>
      <c r="R435" s="283">
        <v>1</v>
      </c>
      <c r="S435" s="283"/>
      <c r="T435" s="283"/>
      <c r="U435" s="283"/>
      <c r="V435" s="283"/>
      <c r="W435" s="283"/>
      <c r="X435" s="283">
        <v>5</v>
      </c>
      <c r="Y435" s="283">
        <v>9</v>
      </c>
      <c r="Z435" s="283">
        <v>5</v>
      </c>
      <c r="AA435" s="283"/>
      <c r="AB435" s="283"/>
      <c r="AC435" s="283"/>
      <c r="AD435" s="283"/>
    </row>
    <row r="436" spans="1:30">
      <c r="A436" s="283">
        <v>10043521</v>
      </c>
      <c r="B436" s="289" t="s">
        <v>4720</v>
      </c>
      <c r="C436" s="283">
        <v>5</v>
      </c>
      <c r="D436" s="283" t="s">
        <v>4530</v>
      </c>
      <c r="E436" s="283" t="s">
        <v>4531</v>
      </c>
      <c r="F436" s="283"/>
      <c r="G436" s="283">
        <v>13</v>
      </c>
      <c r="H436" s="283"/>
      <c r="I436" s="283"/>
      <c r="J436" s="283"/>
      <c r="K436" s="283"/>
      <c r="L436" s="283"/>
      <c r="M436" s="283" t="s">
        <v>613</v>
      </c>
      <c r="N436" s="283"/>
      <c r="O436" s="283"/>
      <c r="P436" s="283"/>
      <c r="Q436" s="283">
        <v>12</v>
      </c>
      <c r="R436" s="283">
        <v>4</v>
      </c>
      <c r="S436" s="283">
        <v>0.7</v>
      </c>
      <c r="T436" s="283"/>
      <c r="U436" s="283">
        <v>25</v>
      </c>
      <c r="V436" s="283"/>
      <c r="W436" s="283">
        <v>7</v>
      </c>
      <c r="X436" s="283">
        <v>5</v>
      </c>
      <c r="Y436" s="283">
        <v>5</v>
      </c>
      <c r="Z436" s="283">
        <v>2</v>
      </c>
      <c r="AA436" s="283">
        <v>15</v>
      </c>
      <c r="AB436" s="283"/>
      <c r="AC436" s="283"/>
      <c r="AD436" s="283" t="s">
        <v>4721</v>
      </c>
    </row>
    <row r="437" spans="1:30">
      <c r="A437" s="283">
        <v>10043621</v>
      </c>
      <c r="B437" s="289" t="s">
        <v>4722</v>
      </c>
      <c r="C437" s="283">
        <v>5</v>
      </c>
      <c r="D437" s="283" t="s">
        <v>4408</v>
      </c>
      <c r="E437" s="283" t="s">
        <v>4409</v>
      </c>
      <c r="F437" s="283"/>
      <c r="G437" s="283">
        <v>2</v>
      </c>
      <c r="H437" s="283"/>
      <c r="I437" s="283"/>
      <c r="J437" s="283">
        <v>16</v>
      </c>
      <c r="K437" s="283"/>
      <c r="L437" s="283"/>
      <c r="M437" s="283" t="s">
        <v>613</v>
      </c>
      <c r="N437" s="283"/>
      <c r="O437" s="283"/>
      <c r="P437" s="283"/>
      <c r="Q437" s="283"/>
      <c r="R437" s="283">
        <v>1</v>
      </c>
      <c r="S437" s="283"/>
      <c r="T437" s="283"/>
      <c r="U437" s="283"/>
      <c r="V437" s="283"/>
      <c r="W437" s="283"/>
      <c r="X437" s="283">
        <v>6</v>
      </c>
      <c r="Y437" s="283">
        <v>6</v>
      </c>
      <c r="Z437" s="283">
        <v>5</v>
      </c>
      <c r="AA437" s="283"/>
      <c r="AB437" s="283"/>
      <c r="AC437" s="283"/>
      <c r="AD437" s="283"/>
    </row>
    <row r="438" spans="1:30">
      <c r="A438" s="283">
        <v>10043721</v>
      </c>
      <c r="B438" s="287" t="s">
        <v>4723</v>
      </c>
      <c r="C438" s="283">
        <v>4</v>
      </c>
      <c r="D438" s="283" t="s">
        <v>3652</v>
      </c>
      <c r="E438" s="283" t="s">
        <v>4367</v>
      </c>
      <c r="F438" s="283"/>
      <c r="G438" s="283">
        <v>2</v>
      </c>
      <c r="H438" s="283"/>
      <c r="I438" s="283"/>
      <c r="J438" s="283"/>
      <c r="K438" s="283">
        <v>2</v>
      </c>
      <c r="L438" s="283">
        <v>4</v>
      </c>
      <c r="M438" s="283" t="s">
        <v>3930</v>
      </c>
      <c r="N438" s="283">
        <v>1</v>
      </c>
      <c r="O438" s="283"/>
      <c r="P438" s="283"/>
      <c r="Q438" s="283">
        <v>7</v>
      </c>
      <c r="R438" s="283">
        <v>2.9</v>
      </c>
      <c r="S438" s="283">
        <v>0.55000000000000004</v>
      </c>
      <c r="T438" s="283"/>
      <c r="U438" s="283"/>
      <c r="V438" s="283"/>
      <c r="W438" s="283"/>
      <c r="X438" s="283">
        <v>3</v>
      </c>
      <c r="Y438" s="283">
        <v>3</v>
      </c>
      <c r="Z438" s="283">
        <v>3</v>
      </c>
      <c r="AA438" s="283"/>
      <c r="AB438" s="283"/>
      <c r="AC438" s="283"/>
      <c r="AD438" s="283" t="s">
        <v>4724</v>
      </c>
    </row>
    <row r="439" spans="1:30">
      <c r="A439" s="283">
        <v>10043821</v>
      </c>
      <c r="B439" s="289" t="s">
        <v>4725</v>
      </c>
      <c r="C439" s="283">
        <v>5</v>
      </c>
      <c r="D439" s="283" t="s">
        <v>3652</v>
      </c>
      <c r="E439" s="283" t="s">
        <v>4380</v>
      </c>
      <c r="F439" s="283"/>
      <c r="G439" s="283">
        <v>25</v>
      </c>
      <c r="H439" s="283"/>
      <c r="I439" s="283"/>
      <c r="J439" s="283"/>
      <c r="K439" s="283"/>
      <c r="L439" s="283">
        <v>5</v>
      </c>
      <c r="M439" s="283" t="s">
        <v>3899</v>
      </c>
      <c r="N439" s="283"/>
      <c r="O439" s="283"/>
      <c r="P439" s="283"/>
      <c r="Q439" s="283"/>
      <c r="R439" s="283">
        <v>1</v>
      </c>
      <c r="S439" s="283"/>
      <c r="T439" s="283"/>
      <c r="U439" s="283"/>
      <c r="V439" s="283"/>
      <c r="W439" s="283"/>
      <c r="X439" s="283">
        <v>5</v>
      </c>
      <c r="Y439" s="283">
        <v>20</v>
      </c>
      <c r="Z439" s="283">
        <v>10</v>
      </c>
      <c r="AA439" s="283"/>
      <c r="AB439" s="283"/>
      <c r="AC439" s="283"/>
      <c r="AD439" s="283"/>
    </row>
    <row r="440" spans="1:30">
      <c r="A440" s="283">
        <v>10043921</v>
      </c>
      <c r="B440" s="289" t="s">
        <v>4726</v>
      </c>
      <c r="C440" s="283">
        <v>5</v>
      </c>
      <c r="D440" s="283" t="s">
        <v>3697</v>
      </c>
      <c r="E440" s="283" t="s">
        <v>3703</v>
      </c>
      <c r="F440" s="283"/>
      <c r="G440" s="283"/>
      <c r="H440" s="283"/>
      <c r="I440" s="283"/>
      <c r="J440" s="283"/>
      <c r="K440" s="283"/>
      <c r="L440" s="283"/>
      <c r="M440" s="283" t="s">
        <v>613</v>
      </c>
      <c r="N440" s="283">
        <v>1</v>
      </c>
      <c r="O440" s="283"/>
      <c r="P440" s="283"/>
      <c r="Q440" s="283">
        <v>12</v>
      </c>
      <c r="R440" s="283">
        <v>1</v>
      </c>
      <c r="S440" s="283"/>
      <c r="T440" s="283"/>
      <c r="U440" s="283"/>
      <c r="V440" s="283"/>
      <c r="W440" s="283">
        <v>8</v>
      </c>
      <c r="X440" s="283">
        <v>5</v>
      </c>
      <c r="Y440" s="283">
        <v>15</v>
      </c>
      <c r="Z440" s="283"/>
      <c r="AA440" s="283">
        <v>20</v>
      </c>
      <c r="AB440" s="283" t="s">
        <v>4727</v>
      </c>
      <c r="AC440" s="283">
        <v>12</v>
      </c>
      <c r="AD440" s="283" t="s">
        <v>4728</v>
      </c>
    </row>
    <row r="441" spans="1:30">
      <c r="A441" s="283">
        <v>10044021</v>
      </c>
      <c r="B441" s="287" t="s">
        <v>4729</v>
      </c>
      <c r="C441" s="283">
        <v>4</v>
      </c>
      <c r="D441" s="283" t="s">
        <v>3699</v>
      </c>
      <c r="E441" s="283" t="s">
        <v>4449</v>
      </c>
      <c r="F441" s="283"/>
      <c r="G441" s="283">
        <v>2</v>
      </c>
      <c r="H441" s="283"/>
      <c r="I441" s="283"/>
      <c r="J441" s="283">
        <v>4</v>
      </c>
      <c r="K441" s="283"/>
      <c r="L441" s="283"/>
      <c r="M441" s="283" t="s">
        <v>613</v>
      </c>
      <c r="N441" s="283"/>
      <c r="O441" s="283"/>
      <c r="P441" s="283">
        <v>8</v>
      </c>
      <c r="Q441" s="283"/>
      <c r="R441" s="283"/>
      <c r="S441" s="283"/>
      <c r="T441" s="283"/>
      <c r="U441" s="283"/>
      <c r="V441" s="283"/>
      <c r="W441" s="283">
        <v>4</v>
      </c>
      <c r="X441" s="283">
        <v>5</v>
      </c>
      <c r="Y441" s="283">
        <v>5</v>
      </c>
      <c r="Z441" s="283"/>
      <c r="AA441" s="283">
        <v>10</v>
      </c>
      <c r="AB441" s="283"/>
      <c r="AC441" s="283"/>
      <c r="AD441" s="283" t="s">
        <v>4399</v>
      </c>
    </row>
    <row r="442" spans="1:30">
      <c r="A442" s="283">
        <v>10044121</v>
      </c>
      <c r="B442" s="287" t="s">
        <v>4730</v>
      </c>
      <c r="C442" s="283">
        <v>4</v>
      </c>
      <c r="D442" s="283" t="s">
        <v>4365</v>
      </c>
      <c r="E442" s="283" t="s">
        <v>4593</v>
      </c>
      <c r="F442" s="283"/>
      <c r="G442" s="283"/>
      <c r="H442" s="283"/>
      <c r="I442" s="283"/>
      <c r="J442" s="283"/>
      <c r="K442" s="283">
        <v>9</v>
      </c>
      <c r="L442" s="283">
        <v>2</v>
      </c>
      <c r="M442" s="283" t="s">
        <v>613</v>
      </c>
      <c r="N442" s="283">
        <v>3</v>
      </c>
      <c r="O442" s="283"/>
      <c r="P442" s="283"/>
      <c r="Q442" s="283"/>
      <c r="R442" s="283"/>
      <c r="S442" s="283"/>
      <c r="T442" s="283"/>
      <c r="U442" s="283"/>
      <c r="V442" s="283"/>
      <c r="W442" s="283"/>
      <c r="X442" s="283">
        <v>3</v>
      </c>
      <c r="Y442" s="283">
        <v>3</v>
      </c>
      <c r="Z442" s="283"/>
      <c r="AA442" s="283">
        <v>10</v>
      </c>
      <c r="AB442" s="283"/>
      <c r="AC442" s="283"/>
      <c r="AD442" s="283"/>
    </row>
    <row r="443" spans="1:30">
      <c r="A443" s="283">
        <v>10044221</v>
      </c>
      <c r="B443" s="289" t="s">
        <v>4731</v>
      </c>
      <c r="C443" s="283">
        <v>5</v>
      </c>
      <c r="D443" s="283" t="s">
        <v>3699</v>
      </c>
      <c r="E443" s="283" t="s">
        <v>3704</v>
      </c>
      <c r="F443" s="283"/>
      <c r="G443" s="283"/>
      <c r="H443" s="283"/>
      <c r="I443" s="283"/>
      <c r="J443" s="283"/>
      <c r="K443" s="283"/>
      <c r="L443" s="283"/>
      <c r="M443" s="283" t="s">
        <v>3941</v>
      </c>
      <c r="N443" s="283"/>
      <c r="O443" s="283">
        <v>3</v>
      </c>
      <c r="P443" s="283">
        <v>8</v>
      </c>
      <c r="Q443" s="283"/>
      <c r="R443" s="283"/>
      <c r="S443" s="283"/>
      <c r="T443" s="283"/>
      <c r="U443" s="283"/>
      <c r="V443" s="283"/>
      <c r="W443" s="283">
        <v>5</v>
      </c>
      <c r="X443" s="283">
        <v>1</v>
      </c>
      <c r="Y443" s="283">
        <v>1</v>
      </c>
      <c r="Z443" s="283">
        <v>1</v>
      </c>
      <c r="AA443" s="283">
        <v>10</v>
      </c>
      <c r="AB443" s="283"/>
      <c r="AC443" s="283"/>
      <c r="AD443" s="283" t="s">
        <v>4400</v>
      </c>
    </row>
    <row r="444" spans="1:30">
      <c r="A444" s="283">
        <v>10044321</v>
      </c>
      <c r="B444" s="289" t="s">
        <v>4732</v>
      </c>
      <c r="C444" s="283">
        <v>5</v>
      </c>
      <c r="D444" s="283" t="s">
        <v>3861</v>
      </c>
      <c r="E444" s="283" t="s">
        <v>4410</v>
      </c>
      <c r="F444" s="283"/>
      <c r="G444" s="283">
        <v>3</v>
      </c>
      <c r="H444" s="283"/>
      <c r="I444" s="283">
        <v>10</v>
      </c>
      <c r="J444" s="283"/>
      <c r="K444" s="283"/>
      <c r="L444" s="283"/>
      <c r="M444" s="283" t="s">
        <v>613</v>
      </c>
      <c r="N444" s="283"/>
      <c r="O444" s="283"/>
      <c r="P444" s="283"/>
      <c r="Q444" s="283"/>
      <c r="R444" s="283"/>
      <c r="S444" s="283"/>
      <c r="T444" s="283"/>
      <c r="U444" s="283"/>
      <c r="V444" s="283"/>
      <c r="W444" s="283"/>
      <c r="X444" s="283">
        <v>1</v>
      </c>
      <c r="Y444" s="283">
        <v>5</v>
      </c>
      <c r="Z444" s="283">
        <v>1</v>
      </c>
      <c r="AA444" s="283">
        <v>10</v>
      </c>
      <c r="AB444" s="283"/>
      <c r="AC444" s="283"/>
      <c r="AD444" s="283"/>
    </row>
    <row r="445" spans="1:30">
      <c r="A445" s="283">
        <v>10044421</v>
      </c>
      <c r="B445" s="289" t="s">
        <v>4317</v>
      </c>
      <c r="C445" s="283">
        <v>5</v>
      </c>
      <c r="D445" s="283" t="s">
        <v>3652</v>
      </c>
      <c r="E445" s="283" t="s">
        <v>4380</v>
      </c>
      <c r="F445" s="283"/>
      <c r="G445" s="283">
        <v>30</v>
      </c>
      <c r="H445" s="283"/>
      <c r="I445" s="283"/>
      <c r="J445" s="283"/>
      <c r="K445" s="283"/>
      <c r="L445" s="283">
        <v>-2</v>
      </c>
      <c r="M445" s="283" t="s">
        <v>3899</v>
      </c>
      <c r="N445" s="283">
        <v>-2</v>
      </c>
      <c r="O445" s="283"/>
      <c r="P445" s="283"/>
      <c r="Q445" s="283"/>
      <c r="R445" s="283"/>
      <c r="S445" s="283"/>
      <c r="T445" s="283"/>
      <c r="U445" s="283"/>
      <c r="V445" s="283"/>
      <c r="W445" s="283"/>
      <c r="X445" s="283">
        <v>10</v>
      </c>
      <c r="Y445" s="283">
        <v>25</v>
      </c>
      <c r="Z445" s="283">
        <v>10</v>
      </c>
      <c r="AA445" s="283"/>
      <c r="AB445" s="283"/>
      <c r="AC445" s="283"/>
      <c r="AD445" s="283" t="s">
        <v>4733</v>
      </c>
    </row>
    <row r="446" spans="1:30">
      <c r="A446" s="283">
        <v>10044521</v>
      </c>
      <c r="B446" s="289" t="s">
        <v>4734</v>
      </c>
      <c r="C446" s="283">
        <v>5</v>
      </c>
      <c r="D446" s="283" t="s">
        <v>3699</v>
      </c>
      <c r="E446" s="283" t="s">
        <v>3704</v>
      </c>
      <c r="F446" s="283"/>
      <c r="G446" s="283"/>
      <c r="H446" s="283"/>
      <c r="I446" s="283"/>
      <c r="J446" s="283"/>
      <c r="K446" s="283"/>
      <c r="L446" s="283"/>
      <c r="M446" s="283" t="s">
        <v>613</v>
      </c>
      <c r="N446" s="283"/>
      <c r="O446" s="283"/>
      <c r="P446" s="283">
        <v>9</v>
      </c>
      <c r="Q446" s="283">
        <v>10</v>
      </c>
      <c r="R446" s="283"/>
      <c r="S446" s="283"/>
      <c r="T446" s="283"/>
      <c r="U446" s="283"/>
      <c r="V446" s="283"/>
      <c r="W446" s="283">
        <v>7</v>
      </c>
      <c r="X446" s="283">
        <v>5</v>
      </c>
      <c r="Y446" s="283">
        <v>12</v>
      </c>
      <c r="Z446" s="283"/>
      <c r="AA446" s="283">
        <v>20</v>
      </c>
      <c r="AB446" s="283"/>
      <c r="AC446" s="283"/>
      <c r="AD446" s="283" t="s">
        <v>4485</v>
      </c>
    </row>
    <row r="447" spans="1:30">
      <c r="A447" s="283">
        <v>10044621</v>
      </c>
      <c r="B447" s="287" t="s">
        <v>4735</v>
      </c>
      <c r="C447" s="283">
        <v>4</v>
      </c>
      <c r="D447" s="283" t="s">
        <v>3699</v>
      </c>
      <c r="E447" s="283" t="s">
        <v>4449</v>
      </c>
      <c r="F447" s="283"/>
      <c r="G447" s="283"/>
      <c r="H447" s="283"/>
      <c r="I447" s="283"/>
      <c r="J447" s="283">
        <v>10</v>
      </c>
      <c r="K447" s="283">
        <v>9</v>
      </c>
      <c r="L447" s="283"/>
      <c r="M447" s="283" t="s">
        <v>613</v>
      </c>
      <c r="N447" s="283"/>
      <c r="O447" s="283"/>
      <c r="P447" s="283">
        <v>4</v>
      </c>
      <c r="Q447" s="283"/>
      <c r="R447" s="283"/>
      <c r="S447" s="283"/>
      <c r="T447" s="283"/>
      <c r="U447" s="283"/>
      <c r="V447" s="283"/>
      <c r="W447" s="283">
        <v>5</v>
      </c>
      <c r="X447" s="283">
        <v>5</v>
      </c>
      <c r="Y447" s="283">
        <v>5</v>
      </c>
      <c r="Z447" s="283"/>
      <c r="AA447" s="283">
        <v>22</v>
      </c>
      <c r="AB447" s="283"/>
      <c r="AC447" s="283"/>
      <c r="AD447" s="283" t="s">
        <v>4400</v>
      </c>
    </row>
    <row r="448" spans="1:30">
      <c r="A448" s="283">
        <v>10044721</v>
      </c>
      <c r="B448" s="289" t="s">
        <v>4736</v>
      </c>
      <c r="C448" s="283">
        <v>5</v>
      </c>
      <c r="D448" s="283" t="s">
        <v>3697</v>
      </c>
      <c r="E448" s="283" t="s">
        <v>3703</v>
      </c>
      <c r="F448" s="283"/>
      <c r="G448" s="283"/>
      <c r="H448" s="283"/>
      <c r="I448" s="283"/>
      <c r="J448" s="283"/>
      <c r="K448" s="283"/>
      <c r="L448" s="283"/>
      <c r="M448" s="283" t="s">
        <v>613</v>
      </c>
      <c r="N448" s="283"/>
      <c r="O448" s="283"/>
      <c r="P448" s="283"/>
      <c r="Q448" s="283">
        <v>11</v>
      </c>
      <c r="R448" s="283"/>
      <c r="S448" s="283"/>
      <c r="T448" s="283"/>
      <c r="U448" s="283"/>
      <c r="V448" s="283"/>
      <c r="W448" s="283">
        <v>5</v>
      </c>
      <c r="X448" s="283">
        <v>6</v>
      </c>
      <c r="Y448" s="283">
        <v>2</v>
      </c>
      <c r="Z448" s="283"/>
      <c r="AA448" s="283">
        <v>24</v>
      </c>
      <c r="AB448" s="283" t="s">
        <v>4629</v>
      </c>
      <c r="AC448" s="283">
        <v>15</v>
      </c>
      <c r="AD448" s="283" t="s">
        <v>4644</v>
      </c>
    </row>
    <row r="449" spans="1:30">
      <c r="A449" s="283">
        <v>10044821</v>
      </c>
      <c r="B449" s="287" t="s">
        <v>4737</v>
      </c>
      <c r="C449" s="283">
        <v>4</v>
      </c>
      <c r="D449" s="283" t="s">
        <v>3670</v>
      </c>
      <c r="E449" s="283" t="s">
        <v>4403</v>
      </c>
      <c r="F449" s="283"/>
      <c r="G449" s="283">
        <v>2</v>
      </c>
      <c r="H449" s="283"/>
      <c r="I449" s="283"/>
      <c r="J449" s="283">
        <v>7</v>
      </c>
      <c r="K449" s="283">
        <v>8</v>
      </c>
      <c r="L449" s="283">
        <v>3</v>
      </c>
      <c r="M449" s="283" t="s">
        <v>613</v>
      </c>
      <c r="N449" s="283">
        <v>3</v>
      </c>
      <c r="O449" s="283"/>
      <c r="P449" s="283"/>
      <c r="Q449" s="283"/>
      <c r="R449" s="283"/>
      <c r="S449" s="283"/>
      <c r="T449" s="283"/>
      <c r="U449" s="283"/>
      <c r="V449" s="283"/>
      <c r="W449" s="283"/>
      <c r="X449" s="283">
        <v>3</v>
      </c>
      <c r="Y449" s="283"/>
      <c r="Z449" s="283">
        <v>5</v>
      </c>
      <c r="AA449" s="283">
        <v>10</v>
      </c>
      <c r="AB449" s="283"/>
      <c r="AC449" s="283"/>
      <c r="AD449" s="283"/>
    </row>
    <row r="450" spans="1:30">
      <c r="A450" s="283">
        <v>10044921</v>
      </c>
      <c r="B450" s="289" t="s">
        <v>4738</v>
      </c>
      <c r="C450" s="283">
        <v>5</v>
      </c>
      <c r="D450" s="283" t="s">
        <v>3652</v>
      </c>
      <c r="E450" s="283" t="s">
        <v>4380</v>
      </c>
      <c r="F450" s="283"/>
      <c r="G450" s="283">
        <v>24</v>
      </c>
      <c r="H450" s="283"/>
      <c r="I450" s="283"/>
      <c r="J450" s="283"/>
      <c r="K450" s="283">
        <v>2</v>
      </c>
      <c r="L450" s="283">
        <v>7</v>
      </c>
      <c r="M450" s="283" t="s">
        <v>3899</v>
      </c>
      <c r="N450" s="283"/>
      <c r="O450" s="283"/>
      <c r="P450" s="283"/>
      <c r="Q450" s="283">
        <v>2</v>
      </c>
      <c r="R450" s="283"/>
      <c r="S450" s="283"/>
      <c r="T450" s="283"/>
      <c r="U450" s="283"/>
      <c r="V450" s="283"/>
      <c r="W450" s="283"/>
      <c r="X450" s="283">
        <v>5</v>
      </c>
      <c r="Y450" s="283">
        <v>18</v>
      </c>
      <c r="Z450" s="283">
        <v>11</v>
      </c>
      <c r="AA450" s="283"/>
      <c r="AB450" s="283"/>
      <c r="AC450" s="283"/>
      <c r="AD450" s="283"/>
    </row>
    <row r="451" spans="1:30">
      <c r="A451" s="283">
        <v>10045021</v>
      </c>
      <c r="B451" s="287" t="s">
        <v>4739</v>
      </c>
      <c r="C451" s="283">
        <v>4</v>
      </c>
      <c r="D451" s="283" t="s">
        <v>3700</v>
      </c>
      <c r="E451" s="283" t="s">
        <v>3701</v>
      </c>
      <c r="F451" s="283"/>
      <c r="G451" s="283"/>
      <c r="H451" s="283"/>
      <c r="I451" s="283"/>
      <c r="J451" s="283">
        <v>7</v>
      </c>
      <c r="K451" s="283">
        <v>8</v>
      </c>
      <c r="L451" s="283">
        <v>3</v>
      </c>
      <c r="M451" s="283" t="s">
        <v>613</v>
      </c>
      <c r="N451" s="283"/>
      <c r="O451" s="283"/>
      <c r="P451" s="283"/>
      <c r="Q451" s="283"/>
      <c r="R451" s="283"/>
      <c r="S451" s="283"/>
      <c r="T451" s="283"/>
      <c r="U451" s="283"/>
      <c r="V451" s="283"/>
      <c r="W451" s="283">
        <v>4</v>
      </c>
      <c r="X451" s="283">
        <v>5</v>
      </c>
      <c r="Y451" s="283">
        <v>5</v>
      </c>
      <c r="Z451" s="283"/>
      <c r="AA451" s="283">
        <v>15</v>
      </c>
      <c r="AB451" s="283"/>
      <c r="AC451" s="283"/>
      <c r="AD451" s="283" t="s">
        <v>4399</v>
      </c>
    </row>
    <row r="452" spans="1:30">
      <c r="A452" s="283">
        <v>10045121</v>
      </c>
      <c r="B452" s="289" t="s">
        <v>4740</v>
      </c>
      <c r="C452" s="283">
        <v>5</v>
      </c>
      <c r="D452" s="283" t="s">
        <v>3861</v>
      </c>
      <c r="E452" s="283" t="s">
        <v>4454</v>
      </c>
      <c r="F452" s="283"/>
      <c r="G452" s="283"/>
      <c r="H452" s="283"/>
      <c r="I452" s="283">
        <v>13</v>
      </c>
      <c r="J452" s="283"/>
      <c r="K452" s="283"/>
      <c r="L452" s="283">
        <v>3</v>
      </c>
      <c r="M452" s="283" t="s">
        <v>613</v>
      </c>
      <c r="N452" s="283">
        <v>4</v>
      </c>
      <c r="O452" s="283"/>
      <c r="P452" s="283"/>
      <c r="Q452" s="283"/>
      <c r="R452" s="283"/>
      <c r="S452" s="283"/>
      <c r="T452" s="283"/>
      <c r="U452" s="283"/>
      <c r="V452" s="283"/>
      <c r="W452" s="283"/>
      <c r="X452" s="283">
        <v>5</v>
      </c>
      <c r="Y452" s="283">
        <v>10</v>
      </c>
      <c r="Z452" s="283">
        <v>5</v>
      </c>
      <c r="AA452" s="283"/>
      <c r="AB452" s="283"/>
      <c r="AC452" s="283"/>
      <c r="AD452" s="283"/>
    </row>
    <row r="453" spans="1:30">
      <c r="A453" s="283">
        <v>10045221</v>
      </c>
      <c r="B453" s="289" t="s">
        <v>4741</v>
      </c>
      <c r="C453" s="283">
        <v>5</v>
      </c>
      <c r="D453" s="283" t="s">
        <v>3652</v>
      </c>
      <c r="E453" s="283" t="s">
        <v>4380</v>
      </c>
      <c r="F453" s="283"/>
      <c r="G453" s="283">
        <v>24</v>
      </c>
      <c r="H453" s="283"/>
      <c r="I453" s="283"/>
      <c r="J453" s="283"/>
      <c r="K453" s="283">
        <v>5</v>
      </c>
      <c r="L453" s="283">
        <v>4</v>
      </c>
      <c r="M453" s="283" t="s">
        <v>3899</v>
      </c>
      <c r="N453" s="283"/>
      <c r="O453" s="283">
        <v>2</v>
      </c>
      <c r="P453" s="283"/>
      <c r="Q453" s="283">
        <v>3</v>
      </c>
      <c r="R453" s="283"/>
      <c r="S453" s="283">
        <v>0.25</v>
      </c>
      <c r="T453" s="283"/>
      <c r="U453" s="283"/>
      <c r="V453" s="283"/>
      <c r="W453" s="283"/>
      <c r="X453" s="283">
        <v>5</v>
      </c>
      <c r="Y453" s="283">
        <v>15</v>
      </c>
      <c r="Z453" s="283">
        <v>11</v>
      </c>
      <c r="AA453" s="283"/>
      <c r="AB453" s="283"/>
      <c r="AC453" s="283"/>
      <c r="AD453" s="283" t="s">
        <v>792</v>
      </c>
    </row>
    <row r="454" spans="1:30">
      <c r="A454" s="283">
        <v>10045321</v>
      </c>
      <c r="B454" s="289" t="s">
        <v>4742</v>
      </c>
      <c r="C454" s="283">
        <v>5</v>
      </c>
      <c r="D454" s="283" t="s">
        <v>3697</v>
      </c>
      <c r="E454" s="283" t="s">
        <v>3703</v>
      </c>
      <c r="F454" s="283"/>
      <c r="G454" s="283"/>
      <c r="H454" s="283"/>
      <c r="I454" s="283"/>
      <c r="J454" s="283"/>
      <c r="K454" s="283">
        <v>3</v>
      </c>
      <c r="L454" s="283"/>
      <c r="M454" s="283" t="s">
        <v>613</v>
      </c>
      <c r="N454" s="283"/>
      <c r="O454" s="283"/>
      <c r="P454" s="283">
        <v>5</v>
      </c>
      <c r="Q454" s="283">
        <v>9</v>
      </c>
      <c r="R454" s="283"/>
      <c r="S454" s="283"/>
      <c r="T454" s="283"/>
      <c r="U454" s="283"/>
      <c r="V454" s="283"/>
      <c r="W454" s="283">
        <v>5</v>
      </c>
      <c r="X454" s="283">
        <v>5</v>
      </c>
      <c r="Y454" s="283">
        <v>5</v>
      </c>
      <c r="Z454" s="283"/>
      <c r="AA454" s="283">
        <v>10</v>
      </c>
      <c r="AB454" s="283" t="s">
        <v>4629</v>
      </c>
      <c r="AC454" s="283">
        <v>15</v>
      </c>
      <c r="AD454" s="283" t="s">
        <v>4644</v>
      </c>
    </row>
    <row r="455" spans="1:30">
      <c r="A455" s="283">
        <v>10045421</v>
      </c>
      <c r="B455" s="289" t="s">
        <v>4743</v>
      </c>
      <c r="C455" s="283">
        <v>5</v>
      </c>
      <c r="D455" s="283" t="s">
        <v>3861</v>
      </c>
      <c r="E455" s="283" t="s">
        <v>4410</v>
      </c>
      <c r="F455" s="283"/>
      <c r="G455" s="283"/>
      <c r="H455" s="283"/>
      <c r="I455" s="283">
        <v>18</v>
      </c>
      <c r="J455" s="283"/>
      <c r="K455" s="283"/>
      <c r="L455" s="283">
        <v>-1</v>
      </c>
      <c r="M455" s="283" t="s">
        <v>613</v>
      </c>
      <c r="N455" s="283">
        <v>-2</v>
      </c>
      <c r="O455" s="283"/>
      <c r="P455" s="283"/>
      <c r="Q455" s="283"/>
      <c r="R455" s="283"/>
      <c r="S455" s="283"/>
      <c r="T455" s="283"/>
      <c r="U455" s="283"/>
      <c r="V455" s="283"/>
      <c r="W455" s="283"/>
      <c r="X455" s="283">
        <v>5</v>
      </c>
      <c r="Y455" s="283">
        <v>15</v>
      </c>
      <c r="Z455" s="283">
        <v>5</v>
      </c>
      <c r="AA455" s="283"/>
      <c r="AB455" s="283"/>
      <c r="AC455" s="283"/>
      <c r="AD455" s="283"/>
    </row>
    <row r="456" spans="1:30">
      <c r="A456" s="283">
        <v>10045521</v>
      </c>
      <c r="B456" s="289" t="s">
        <v>4744</v>
      </c>
      <c r="C456" s="283">
        <v>5</v>
      </c>
      <c r="D456" s="283" t="s">
        <v>3652</v>
      </c>
      <c r="E456" s="283" t="s">
        <v>4367</v>
      </c>
      <c r="F456" s="283"/>
      <c r="G456" s="283">
        <v>3</v>
      </c>
      <c r="H456" s="283"/>
      <c r="I456" s="283"/>
      <c r="J456" s="283"/>
      <c r="K456" s="283">
        <v>3</v>
      </c>
      <c r="L456" s="283"/>
      <c r="M456" s="283" t="s">
        <v>3930</v>
      </c>
      <c r="N456" s="283"/>
      <c r="O456" s="283"/>
      <c r="P456" s="283"/>
      <c r="Q456" s="283">
        <v>8</v>
      </c>
      <c r="R456" s="283">
        <v>2.5</v>
      </c>
      <c r="S456" s="283">
        <v>0.5</v>
      </c>
      <c r="T456" s="283"/>
      <c r="U456" s="283"/>
      <c r="V456" s="283"/>
      <c r="W456" s="283"/>
      <c r="X456" s="283">
        <v>5</v>
      </c>
      <c r="Y456" s="283">
        <v>10</v>
      </c>
      <c r="Z456" s="283">
        <v>5</v>
      </c>
      <c r="AA456" s="283"/>
      <c r="AB456" s="283"/>
      <c r="AC456" s="283"/>
      <c r="AD456" s="283" t="s">
        <v>4745</v>
      </c>
    </row>
    <row r="457" spans="1:30">
      <c r="A457" s="283">
        <v>10045621</v>
      </c>
      <c r="B457" s="289" t="s">
        <v>4746</v>
      </c>
      <c r="C457" s="283">
        <v>5</v>
      </c>
      <c r="D457" s="283" t="s">
        <v>3652</v>
      </c>
      <c r="E457" s="283" t="s">
        <v>4367</v>
      </c>
      <c r="F457" s="283"/>
      <c r="G457" s="283">
        <v>4</v>
      </c>
      <c r="H457" s="283"/>
      <c r="I457" s="283"/>
      <c r="J457" s="283"/>
      <c r="K457" s="283"/>
      <c r="L457" s="283">
        <v>3</v>
      </c>
      <c r="M457" s="283" t="s">
        <v>3930</v>
      </c>
      <c r="N457" s="283">
        <v>2</v>
      </c>
      <c r="O457" s="283"/>
      <c r="P457" s="283"/>
      <c r="Q457" s="283">
        <v>8</v>
      </c>
      <c r="R457" s="283">
        <v>2.6</v>
      </c>
      <c r="S457" s="283">
        <v>0.5</v>
      </c>
      <c r="T457" s="283"/>
      <c r="U457" s="283"/>
      <c r="V457" s="283"/>
      <c r="W457" s="283"/>
      <c r="X457" s="283">
        <v>5</v>
      </c>
      <c r="Y457" s="283">
        <v>10</v>
      </c>
      <c r="Z457" s="283">
        <v>6</v>
      </c>
      <c r="AA457" s="283"/>
      <c r="AB457" s="283"/>
      <c r="AC457" s="283"/>
      <c r="AD457" s="283" t="s">
        <v>4747</v>
      </c>
    </row>
    <row r="458" spans="1:30">
      <c r="A458" s="283">
        <v>10045721</v>
      </c>
      <c r="B458" s="287" t="s">
        <v>4748</v>
      </c>
      <c r="C458" s="283">
        <v>4</v>
      </c>
      <c r="D458" s="283" t="s">
        <v>3861</v>
      </c>
      <c r="E458" s="283" t="s">
        <v>4454</v>
      </c>
      <c r="F458" s="283"/>
      <c r="G458" s="283"/>
      <c r="H458" s="283"/>
      <c r="I458" s="283">
        <v>12</v>
      </c>
      <c r="J458" s="283"/>
      <c r="K458" s="283"/>
      <c r="L458" s="283">
        <v>5</v>
      </c>
      <c r="M458" s="283" t="s">
        <v>613</v>
      </c>
      <c r="N458" s="283">
        <v>4</v>
      </c>
      <c r="O458" s="283"/>
      <c r="P458" s="283"/>
      <c r="Q458" s="283"/>
      <c r="R458" s="283"/>
      <c r="S458" s="283"/>
      <c r="T458" s="283"/>
      <c r="U458" s="283"/>
      <c r="V458" s="283"/>
      <c r="W458" s="283"/>
      <c r="X458" s="283">
        <v>6</v>
      </c>
      <c r="Y458" s="283">
        <v>12</v>
      </c>
      <c r="Z458" s="283">
        <v>5</v>
      </c>
      <c r="AA458" s="283"/>
      <c r="AB458" s="283"/>
      <c r="AC458" s="283"/>
      <c r="AD458" s="283"/>
    </row>
    <row r="459" spans="1:30">
      <c r="A459" s="283">
        <v>10045821</v>
      </c>
      <c r="B459" s="288" t="s">
        <v>4749</v>
      </c>
      <c r="C459" s="283">
        <v>6</v>
      </c>
      <c r="D459" s="283" t="s">
        <v>3699</v>
      </c>
      <c r="E459" s="283" t="s">
        <v>3704</v>
      </c>
      <c r="F459" s="283"/>
      <c r="G459" s="283"/>
      <c r="H459" s="283"/>
      <c r="I459" s="283"/>
      <c r="J459" s="283"/>
      <c r="K459" s="283"/>
      <c r="L459" s="283"/>
      <c r="M459" s="283" t="s">
        <v>613</v>
      </c>
      <c r="N459" s="283"/>
      <c r="O459" s="283"/>
      <c r="P459" s="283">
        <v>23</v>
      </c>
      <c r="Q459" s="283"/>
      <c r="R459" s="283"/>
      <c r="S459" s="283"/>
      <c r="T459" s="283"/>
      <c r="U459" s="283"/>
      <c r="V459" s="283"/>
      <c r="W459" s="283">
        <v>15</v>
      </c>
      <c r="X459" s="283">
        <v>10</v>
      </c>
      <c r="Y459" s="283">
        <v>20</v>
      </c>
      <c r="Z459" s="283"/>
      <c r="AA459" s="283">
        <v>30</v>
      </c>
      <c r="AB459" s="283"/>
      <c r="AC459" s="283"/>
      <c r="AD459" s="283" t="s">
        <v>4434</v>
      </c>
    </row>
    <row r="460" spans="1:30">
      <c r="A460" s="283">
        <v>10045921</v>
      </c>
      <c r="B460" s="289" t="s">
        <v>4750</v>
      </c>
      <c r="C460" s="283">
        <v>5</v>
      </c>
      <c r="D460" s="283" t="s">
        <v>3697</v>
      </c>
      <c r="E460" s="283" t="s">
        <v>4542</v>
      </c>
      <c r="F460" s="283"/>
      <c r="G460" s="283"/>
      <c r="H460" s="283"/>
      <c r="I460" s="283"/>
      <c r="J460" s="283"/>
      <c r="K460" s="283"/>
      <c r="L460" s="283"/>
      <c r="M460" s="283" t="s">
        <v>613</v>
      </c>
      <c r="N460" s="283"/>
      <c r="O460" s="283"/>
      <c r="P460" s="283"/>
      <c r="Q460" s="283">
        <v>14</v>
      </c>
      <c r="R460" s="283"/>
      <c r="S460" s="283"/>
      <c r="T460" s="283"/>
      <c r="U460" s="283"/>
      <c r="V460" s="283"/>
      <c r="W460" s="283">
        <v>6</v>
      </c>
      <c r="X460" s="283">
        <v>10</v>
      </c>
      <c r="Y460" s="283">
        <v>10</v>
      </c>
      <c r="Z460" s="283"/>
      <c r="AA460" s="283">
        <v>20</v>
      </c>
      <c r="AB460" s="283"/>
      <c r="AC460" s="283"/>
      <c r="AD460" s="283" t="s">
        <v>4401</v>
      </c>
    </row>
    <row r="461" spans="1:30">
      <c r="A461" s="283">
        <v>10046021</v>
      </c>
      <c r="B461" s="289" t="s">
        <v>4751</v>
      </c>
      <c r="C461" s="283">
        <v>5</v>
      </c>
      <c r="D461" s="283" t="s">
        <v>4530</v>
      </c>
      <c r="E461" s="283" t="s">
        <v>4531</v>
      </c>
      <c r="F461" s="283"/>
      <c r="G461" s="283">
        <v>18</v>
      </c>
      <c r="H461" s="283"/>
      <c r="I461" s="283"/>
      <c r="J461" s="283"/>
      <c r="K461" s="283"/>
      <c r="L461" s="283"/>
      <c r="M461" s="283" t="s">
        <v>613</v>
      </c>
      <c r="N461" s="283"/>
      <c r="O461" s="283"/>
      <c r="P461" s="283"/>
      <c r="Q461" s="283">
        <v>17</v>
      </c>
      <c r="R461" s="283">
        <v>3.8</v>
      </c>
      <c r="S461" s="283">
        <v>0.75</v>
      </c>
      <c r="T461" s="283"/>
      <c r="U461" s="283">
        <v>24</v>
      </c>
      <c r="V461" s="283"/>
      <c r="W461" s="283">
        <v>8</v>
      </c>
      <c r="X461" s="283">
        <v>5</v>
      </c>
      <c r="Y461" s="283">
        <v>25</v>
      </c>
      <c r="Z461" s="283"/>
      <c r="AA461" s="283">
        <v>25</v>
      </c>
      <c r="AB461" s="283"/>
      <c r="AC461" s="283"/>
      <c r="AD461" s="283" t="s">
        <v>4752</v>
      </c>
    </row>
    <row r="462" spans="1:30">
      <c r="A462" s="283">
        <v>10046121</v>
      </c>
      <c r="B462" s="287" t="s">
        <v>4753</v>
      </c>
      <c r="C462" s="283">
        <v>4</v>
      </c>
      <c r="D462" s="283" t="s">
        <v>4365</v>
      </c>
      <c r="E462" s="283" t="s">
        <v>4593</v>
      </c>
      <c r="F462" s="283"/>
      <c r="G462" s="283"/>
      <c r="H462" s="283"/>
      <c r="I462" s="283"/>
      <c r="J462" s="283"/>
      <c r="K462" s="283">
        <v>3</v>
      </c>
      <c r="L462" s="283"/>
      <c r="M462" s="283" t="s">
        <v>613</v>
      </c>
      <c r="N462" s="283">
        <v>7</v>
      </c>
      <c r="O462" s="283">
        <v>2</v>
      </c>
      <c r="P462" s="283"/>
      <c r="Q462" s="283"/>
      <c r="R462" s="283"/>
      <c r="S462" s="283"/>
      <c r="T462" s="283"/>
      <c r="U462" s="283"/>
      <c r="V462" s="283"/>
      <c r="W462" s="283"/>
      <c r="X462" s="283">
        <v>5</v>
      </c>
      <c r="Y462" s="283">
        <v>10</v>
      </c>
      <c r="Z462" s="283">
        <v>5</v>
      </c>
      <c r="AA462" s="283">
        <v>5</v>
      </c>
      <c r="AB462" s="283"/>
      <c r="AC462" s="283"/>
      <c r="AD462" s="283"/>
    </row>
    <row r="463" spans="1:30">
      <c r="A463" s="283">
        <v>10046221</v>
      </c>
      <c r="B463" s="289" t="s">
        <v>4754</v>
      </c>
      <c r="C463" s="283">
        <v>5</v>
      </c>
      <c r="D463" s="283" t="s">
        <v>3652</v>
      </c>
      <c r="E463" s="283" t="s">
        <v>4367</v>
      </c>
      <c r="F463" s="283"/>
      <c r="G463" s="283">
        <v>2</v>
      </c>
      <c r="H463" s="283"/>
      <c r="I463" s="283"/>
      <c r="J463" s="283"/>
      <c r="K463" s="283"/>
      <c r="L463" s="283"/>
      <c r="M463" s="283" t="s">
        <v>3930</v>
      </c>
      <c r="N463" s="283"/>
      <c r="O463" s="283"/>
      <c r="P463" s="283"/>
      <c r="Q463" s="283">
        <v>15</v>
      </c>
      <c r="R463" s="283">
        <v>3</v>
      </c>
      <c r="S463" s="283">
        <v>0.55000000000000004</v>
      </c>
      <c r="T463" s="283"/>
      <c r="U463" s="283"/>
      <c r="V463" s="283"/>
      <c r="W463" s="283"/>
      <c r="X463" s="283">
        <v>5</v>
      </c>
      <c r="Y463" s="283">
        <v>30</v>
      </c>
      <c r="Z463" s="283">
        <v>10</v>
      </c>
      <c r="AA463" s="283"/>
      <c r="AB463" s="283"/>
      <c r="AC463" s="283"/>
      <c r="AD463" s="283" t="s">
        <v>4711</v>
      </c>
    </row>
    <row r="464" spans="1:30">
      <c r="A464" s="283">
        <v>10046321</v>
      </c>
      <c r="B464" s="289" t="s">
        <v>4755</v>
      </c>
      <c r="C464" s="283">
        <v>5</v>
      </c>
      <c r="D464" s="283" t="s">
        <v>3652</v>
      </c>
      <c r="E464" s="283" t="s">
        <v>4380</v>
      </c>
      <c r="F464" s="283"/>
      <c r="G464" s="283">
        <v>28</v>
      </c>
      <c r="H464" s="283"/>
      <c r="I464" s="283"/>
      <c r="J464" s="283"/>
      <c r="K464" s="283"/>
      <c r="L464" s="283">
        <v>2</v>
      </c>
      <c r="M464" s="283" t="s">
        <v>3899</v>
      </c>
      <c r="N464" s="283"/>
      <c r="O464" s="283">
        <v>2</v>
      </c>
      <c r="P464" s="283"/>
      <c r="Q464" s="283"/>
      <c r="R464" s="283"/>
      <c r="S464" s="283"/>
      <c r="T464" s="283"/>
      <c r="U464" s="283"/>
      <c r="V464" s="283"/>
      <c r="W464" s="283"/>
      <c r="X464" s="283">
        <v>5</v>
      </c>
      <c r="Y464" s="283">
        <v>35</v>
      </c>
      <c r="Z464" s="283">
        <v>30</v>
      </c>
      <c r="AA464" s="283"/>
      <c r="AB464" s="283"/>
      <c r="AC464" s="283"/>
      <c r="AD464" s="283"/>
    </row>
    <row r="465" spans="1:30">
      <c r="A465" s="283">
        <v>10046421</v>
      </c>
      <c r="B465" s="289" t="s">
        <v>4756</v>
      </c>
      <c r="C465" s="283">
        <v>5</v>
      </c>
      <c r="D465" s="283" t="s">
        <v>3699</v>
      </c>
      <c r="E465" s="283" t="s">
        <v>3704</v>
      </c>
      <c r="F465" s="283"/>
      <c r="G465" s="283"/>
      <c r="H465" s="283"/>
      <c r="I465" s="283"/>
      <c r="J465" s="283">
        <v>6</v>
      </c>
      <c r="K465" s="283">
        <v>2</v>
      </c>
      <c r="L465" s="283"/>
      <c r="M465" s="283" t="s">
        <v>613</v>
      </c>
      <c r="N465" s="283"/>
      <c r="O465" s="283"/>
      <c r="P465" s="283">
        <v>13</v>
      </c>
      <c r="Q465" s="283"/>
      <c r="R465" s="283"/>
      <c r="S465" s="283"/>
      <c r="T465" s="283"/>
      <c r="U465" s="283"/>
      <c r="V465" s="283"/>
      <c r="W465" s="283">
        <v>5</v>
      </c>
      <c r="X465" s="283">
        <v>6</v>
      </c>
      <c r="Y465" s="283">
        <v>5</v>
      </c>
      <c r="Z465" s="283"/>
      <c r="AA465" s="283">
        <v>10</v>
      </c>
      <c r="AB465" s="283"/>
      <c r="AC465" s="283"/>
      <c r="AD465" s="283" t="s">
        <v>4400</v>
      </c>
    </row>
    <row r="466" spans="1:30">
      <c r="A466" s="283">
        <v>10046521</v>
      </c>
      <c r="B466" s="289" t="s">
        <v>4757</v>
      </c>
      <c r="C466" s="283">
        <v>5</v>
      </c>
      <c r="D466" s="283" t="s">
        <v>3699</v>
      </c>
      <c r="E466" s="283" t="s">
        <v>4449</v>
      </c>
      <c r="F466" s="283"/>
      <c r="G466" s="283"/>
      <c r="H466" s="283"/>
      <c r="I466" s="283"/>
      <c r="J466" s="283">
        <v>5</v>
      </c>
      <c r="K466" s="283">
        <v>2</v>
      </c>
      <c r="L466" s="283"/>
      <c r="M466" s="283" t="s">
        <v>3941</v>
      </c>
      <c r="N466" s="283"/>
      <c r="O466" s="283"/>
      <c r="P466" s="283">
        <v>9</v>
      </c>
      <c r="Q466" s="283"/>
      <c r="R466" s="283"/>
      <c r="S466" s="283"/>
      <c r="T466" s="283"/>
      <c r="U466" s="283"/>
      <c r="V466" s="283"/>
      <c r="W466" s="283">
        <v>5</v>
      </c>
      <c r="X466" s="283">
        <v>6</v>
      </c>
      <c r="Y466" s="283">
        <v>5</v>
      </c>
      <c r="Z466" s="283"/>
      <c r="AA466" s="283">
        <v>12</v>
      </c>
      <c r="AB466" s="283"/>
      <c r="AC466" s="283"/>
      <c r="AD466" s="283" t="s">
        <v>4400</v>
      </c>
    </row>
    <row r="467" spans="1:30">
      <c r="A467" s="283">
        <v>10046621</v>
      </c>
      <c r="B467" s="287" t="s">
        <v>4758</v>
      </c>
      <c r="C467" s="283">
        <v>4</v>
      </c>
      <c r="D467" s="283" t="s">
        <v>3861</v>
      </c>
      <c r="E467" s="283" t="s">
        <v>4410</v>
      </c>
      <c r="F467" s="283"/>
      <c r="G467" s="283"/>
      <c r="H467" s="283"/>
      <c r="I467" s="283">
        <v>12</v>
      </c>
      <c r="J467" s="283"/>
      <c r="K467" s="283"/>
      <c r="L467" s="283">
        <v>4</v>
      </c>
      <c r="M467" s="283" t="s">
        <v>613</v>
      </c>
      <c r="N467" s="283">
        <v>2</v>
      </c>
      <c r="O467" s="283"/>
      <c r="P467" s="283"/>
      <c r="Q467" s="283"/>
      <c r="R467" s="283"/>
      <c r="S467" s="283"/>
      <c r="T467" s="283"/>
      <c r="U467" s="283"/>
      <c r="V467" s="283"/>
      <c r="W467" s="283"/>
      <c r="X467" s="283">
        <v>5</v>
      </c>
      <c r="Y467" s="283">
        <v>10</v>
      </c>
      <c r="Z467" s="283">
        <v>5</v>
      </c>
      <c r="AA467" s="283"/>
      <c r="AB467" s="283"/>
      <c r="AC467" s="283"/>
      <c r="AD467" s="283"/>
    </row>
    <row r="468" spans="1:30">
      <c r="A468" s="283">
        <v>10046721</v>
      </c>
      <c r="B468" s="288" t="s">
        <v>4759</v>
      </c>
      <c r="C468" s="283">
        <v>6</v>
      </c>
      <c r="D468" s="283" t="s">
        <v>3652</v>
      </c>
      <c r="E468" s="283" t="s">
        <v>4375</v>
      </c>
      <c r="F468" s="283"/>
      <c r="G468" s="283">
        <v>13</v>
      </c>
      <c r="H468" s="283"/>
      <c r="I468" s="283"/>
      <c r="J468" s="283"/>
      <c r="K468" s="283"/>
      <c r="L468" s="283"/>
      <c r="M468" s="283" t="s">
        <v>3941</v>
      </c>
      <c r="N468" s="283">
        <v>-2</v>
      </c>
      <c r="O468" s="283"/>
      <c r="P468" s="283"/>
      <c r="Q468" s="283">
        <v>8</v>
      </c>
      <c r="R468" s="283">
        <v>2.8</v>
      </c>
      <c r="S468" s="283">
        <v>0.35</v>
      </c>
      <c r="T468" s="283"/>
      <c r="U468" s="283"/>
      <c r="V468" s="283"/>
      <c r="W468" s="283"/>
      <c r="X468" s="283">
        <v>10</v>
      </c>
      <c r="Y468" s="283">
        <v>20</v>
      </c>
      <c r="Z468" s="283">
        <v>10</v>
      </c>
      <c r="AA468" s="283"/>
      <c r="AB468" s="283"/>
      <c r="AC468" s="283"/>
      <c r="AD468" s="283" t="s">
        <v>4398</v>
      </c>
    </row>
    <row r="469" spans="1:30">
      <c r="A469" s="283">
        <v>10046821</v>
      </c>
      <c r="B469" s="288" t="s">
        <v>4760</v>
      </c>
      <c r="C469" s="283">
        <v>6</v>
      </c>
      <c r="D469" s="283" t="s">
        <v>3652</v>
      </c>
      <c r="E469" s="283" t="s">
        <v>4380</v>
      </c>
      <c r="F469" s="283"/>
      <c r="G469" s="283">
        <v>30</v>
      </c>
      <c r="H469" s="283"/>
      <c r="I469" s="283"/>
      <c r="J469" s="283"/>
      <c r="K469" s="283"/>
      <c r="L469" s="283"/>
      <c r="M469" s="283" t="s">
        <v>4282</v>
      </c>
      <c r="N469" s="283">
        <v>-2</v>
      </c>
      <c r="O469" s="283"/>
      <c r="P469" s="283"/>
      <c r="Q469" s="283">
        <v>3</v>
      </c>
      <c r="R469" s="283"/>
      <c r="S469" s="283">
        <v>0.25</v>
      </c>
      <c r="T469" s="283"/>
      <c r="U469" s="283"/>
      <c r="V469" s="283"/>
      <c r="W469" s="283"/>
      <c r="X469" s="283">
        <v>40</v>
      </c>
      <c r="Y469" s="283">
        <v>40</v>
      </c>
      <c r="Z469" s="283">
        <v>40</v>
      </c>
      <c r="AA469" s="283"/>
      <c r="AB469" s="283"/>
      <c r="AC469" s="283"/>
      <c r="AD469" s="283" t="s">
        <v>792</v>
      </c>
    </row>
    <row r="470" spans="1:30">
      <c r="A470" s="283">
        <v>10046921</v>
      </c>
      <c r="B470" s="289" t="s">
        <v>4761</v>
      </c>
      <c r="C470" s="283">
        <v>5</v>
      </c>
      <c r="D470" s="283" t="s">
        <v>3697</v>
      </c>
      <c r="E470" s="283" t="s">
        <v>3703</v>
      </c>
      <c r="F470" s="283"/>
      <c r="G470" s="283"/>
      <c r="H470" s="283"/>
      <c r="I470" s="283"/>
      <c r="J470" s="283"/>
      <c r="K470" s="283"/>
      <c r="L470" s="283"/>
      <c r="M470" s="283" t="s">
        <v>613</v>
      </c>
      <c r="N470" s="283"/>
      <c r="O470" s="283"/>
      <c r="P470" s="283">
        <v>8</v>
      </c>
      <c r="Q470" s="283">
        <v>11</v>
      </c>
      <c r="R470" s="283"/>
      <c r="S470" s="283"/>
      <c r="T470" s="283"/>
      <c r="U470" s="283"/>
      <c r="V470" s="283"/>
      <c r="W470" s="283">
        <v>6</v>
      </c>
      <c r="X470" s="283">
        <v>6</v>
      </c>
      <c r="Y470" s="283">
        <v>5</v>
      </c>
      <c r="Z470" s="283"/>
      <c r="AA470" s="283">
        <v>15</v>
      </c>
      <c r="AB470" s="283"/>
      <c r="AC470" s="283"/>
      <c r="AD470" s="283" t="s">
        <v>4401</v>
      </c>
    </row>
    <row r="471" spans="1:30">
      <c r="A471" s="283">
        <v>10047021</v>
      </c>
      <c r="B471" s="287" t="s">
        <v>4762</v>
      </c>
      <c r="C471" s="283">
        <v>4</v>
      </c>
      <c r="D471" s="283" t="s">
        <v>4365</v>
      </c>
      <c r="E471" s="283" t="s">
        <v>4366</v>
      </c>
      <c r="F471" s="283"/>
      <c r="G471" s="283"/>
      <c r="H471" s="283"/>
      <c r="I471" s="283"/>
      <c r="J471" s="283"/>
      <c r="K471" s="283"/>
      <c r="L471" s="283"/>
      <c r="M471" s="283" t="s">
        <v>613</v>
      </c>
      <c r="N471" s="283">
        <v>10</v>
      </c>
      <c r="O471" s="283">
        <v>3</v>
      </c>
      <c r="P471" s="283"/>
      <c r="Q471" s="283"/>
      <c r="R471" s="283"/>
      <c r="S471" s="283"/>
      <c r="T471" s="283"/>
      <c r="U471" s="283"/>
      <c r="V471" s="283"/>
      <c r="W471" s="283"/>
      <c r="X471" s="283">
        <v>5</v>
      </c>
      <c r="Y471" s="283">
        <v>5</v>
      </c>
      <c r="Z471" s="283">
        <v>5</v>
      </c>
      <c r="AA471" s="283">
        <v>5</v>
      </c>
      <c r="AB471" s="283"/>
      <c r="AC471" s="283"/>
      <c r="AD471" s="283"/>
    </row>
    <row r="472" spans="1:30">
      <c r="A472" s="283">
        <v>10047121</v>
      </c>
      <c r="B472" s="289" t="s">
        <v>4763</v>
      </c>
      <c r="C472" s="283">
        <v>5</v>
      </c>
      <c r="D472" s="283" t="s">
        <v>3652</v>
      </c>
      <c r="E472" s="283" t="s">
        <v>4367</v>
      </c>
      <c r="F472" s="283"/>
      <c r="G472" s="283">
        <v>5</v>
      </c>
      <c r="H472" s="283"/>
      <c r="I472" s="283"/>
      <c r="J472" s="283"/>
      <c r="K472" s="283"/>
      <c r="L472" s="283"/>
      <c r="M472" s="283" t="s">
        <v>3899</v>
      </c>
      <c r="N472" s="283"/>
      <c r="O472" s="283"/>
      <c r="P472" s="283"/>
      <c r="Q472" s="283"/>
      <c r="R472" s="283"/>
      <c r="S472" s="283"/>
      <c r="T472" s="283"/>
      <c r="U472" s="283"/>
      <c r="V472" s="283"/>
      <c r="W472" s="283"/>
      <c r="X472" s="283">
        <v>6</v>
      </c>
      <c r="Y472" s="283">
        <v>6</v>
      </c>
      <c r="Z472" s="283">
        <v>6</v>
      </c>
      <c r="AA472" s="283">
        <v>6</v>
      </c>
      <c r="AB472" s="283"/>
      <c r="AC472" s="283"/>
      <c r="AD472" s="283"/>
    </row>
    <row r="473" spans="1:30">
      <c r="A473" s="283">
        <v>10047221</v>
      </c>
      <c r="B473" s="289" t="s">
        <v>4764</v>
      </c>
      <c r="C473" s="283">
        <v>5</v>
      </c>
      <c r="D473" s="283" t="s">
        <v>4365</v>
      </c>
      <c r="E473" s="283" t="s">
        <v>4366</v>
      </c>
      <c r="F473" s="283"/>
      <c r="G473" s="283">
        <v>1</v>
      </c>
      <c r="H473" s="283"/>
      <c r="I473" s="283"/>
      <c r="J473" s="283"/>
      <c r="K473" s="283"/>
      <c r="L473" s="283">
        <v>1</v>
      </c>
      <c r="M473" s="283" t="s">
        <v>613</v>
      </c>
      <c r="N473" s="283"/>
      <c r="O473" s="283">
        <v>1</v>
      </c>
      <c r="P473" s="283"/>
      <c r="Q473" s="283"/>
      <c r="R473" s="283"/>
      <c r="S473" s="283"/>
      <c r="T473" s="283"/>
      <c r="U473" s="283"/>
      <c r="V473" s="283"/>
      <c r="W473" s="283"/>
      <c r="X473" s="283">
        <v>20</v>
      </c>
      <c r="Y473" s="283">
        <v>1</v>
      </c>
      <c r="Z473" s="283">
        <v>1</v>
      </c>
      <c r="AA473" s="283">
        <v>1</v>
      </c>
      <c r="AB473" s="283"/>
      <c r="AC473" s="283"/>
      <c r="AD473" s="283"/>
    </row>
    <row r="474" spans="1:30">
      <c r="A474" s="283">
        <v>10047321</v>
      </c>
      <c r="B474" s="287" t="s">
        <v>4765</v>
      </c>
      <c r="C474" s="283">
        <v>4</v>
      </c>
      <c r="D474" s="283" t="s">
        <v>4408</v>
      </c>
      <c r="E474" s="283" t="s">
        <v>4409</v>
      </c>
      <c r="F474" s="283"/>
      <c r="G474" s="283">
        <v>4</v>
      </c>
      <c r="H474" s="283"/>
      <c r="I474" s="283"/>
      <c r="J474" s="283">
        <v>15</v>
      </c>
      <c r="K474" s="283"/>
      <c r="L474" s="283"/>
      <c r="M474" s="283" t="s">
        <v>613</v>
      </c>
      <c r="N474" s="283"/>
      <c r="O474" s="283"/>
      <c r="P474" s="283"/>
      <c r="Q474" s="283"/>
      <c r="R474" s="283"/>
      <c r="S474" s="283"/>
      <c r="T474" s="283"/>
      <c r="U474" s="283"/>
      <c r="V474" s="283"/>
      <c r="W474" s="283"/>
      <c r="X474" s="283">
        <v>5</v>
      </c>
      <c r="Y474" s="283">
        <v>10</v>
      </c>
      <c r="Z474" s="283">
        <v>5</v>
      </c>
      <c r="AA474" s="283">
        <v>10</v>
      </c>
      <c r="AB474" s="283"/>
      <c r="AC474" s="283"/>
      <c r="AD474" s="283"/>
    </row>
    <row r="475" spans="1:30">
      <c r="A475" s="283">
        <v>10047421</v>
      </c>
      <c r="B475" s="287" t="s">
        <v>4766</v>
      </c>
      <c r="C475" s="283">
        <v>4</v>
      </c>
      <c r="D475" s="283" t="s">
        <v>3699</v>
      </c>
      <c r="E475" s="283" t="s">
        <v>3704</v>
      </c>
      <c r="F475" s="283"/>
      <c r="G475" s="283"/>
      <c r="H475" s="283"/>
      <c r="I475" s="283"/>
      <c r="J475" s="283"/>
      <c r="K475" s="283">
        <v>3</v>
      </c>
      <c r="L475" s="283"/>
      <c r="M475" s="283" t="s">
        <v>613</v>
      </c>
      <c r="N475" s="283"/>
      <c r="O475" s="283"/>
      <c r="P475" s="283">
        <v>2</v>
      </c>
      <c r="Q475" s="283"/>
      <c r="R475" s="283"/>
      <c r="S475" s="283"/>
      <c r="T475" s="283"/>
      <c r="U475" s="283"/>
      <c r="V475" s="283"/>
      <c r="W475" s="283">
        <v>4</v>
      </c>
      <c r="X475" s="283">
        <v>5</v>
      </c>
      <c r="Y475" s="283">
        <v>5</v>
      </c>
      <c r="Z475" s="283"/>
      <c r="AA475" s="283">
        <v>15</v>
      </c>
      <c r="AB475" s="283" t="s">
        <v>4667</v>
      </c>
      <c r="AC475" s="283">
        <v>14</v>
      </c>
      <c r="AD475" s="283" t="s">
        <v>4767</v>
      </c>
    </row>
    <row r="476" spans="1:30">
      <c r="A476" s="283">
        <v>10047521</v>
      </c>
      <c r="B476" s="287" t="s">
        <v>4768</v>
      </c>
      <c r="C476" s="283">
        <v>4</v>
      </c>
      <c r="D476" s="283" t="s">
        <v>3670</v>
      </c>
      <c r="E476" s="283" t="s">
        <v>4403</v>
      </c>
      <c r="F476" s="283"/>
      <c r="G476" s="283"/>
      <c r="H476" s="283"/>
      <c r="I476" s="283">
        <v>4</v>
      </c>
      <c r="J476" s="283"/>
      <c r="K476" s="283">
        <v>6</v>
      </c>
      <c r="L476" s="283">
        <v>1</v>
      </c>
      <c r="M476" s="283" t="s">
        <v>613</v>
      </c>
      <c r="N476" s="283">
        <v>2</v>
      </c>
      <c r="O476" s="283"/>
      <c r="P476" s="283"/>
      <c r="Q476" s="283"/>
      <c r="R476" s="283"/>
      <c r="S476" s="283"/>
      <c r="T476" s="283"/>
      <c r="U476" s="283"/>
      <c r="V476" s="283"/>
      <c r="W476" s="283"/>
      <c r="X476" s="283">
        <v>5</v>
      </c>
      <c r="Y476" s="283"/>
      <c r="Z476" s="283"/>
      <c r="AA476" s="283">
        <v>15</v>
      </c>
      <c r="AB476" s="283"/>
      <c r="AC476" s="283"/>
      <c r="AD476" s="283"/>
    </row>
    <row r="477" spans="1:30">
      <c r="A477" s="283">
        <v>10047621</v>
      </c>
      <c r="B477" s="289" t="s">
        <v>4769</v>
      </c>
      <c r="C477" s="283">
        <v>5</v>
      </c>
      <c r="D477" s="283" t="s">
        <v>3652</v>
      </c>
      <c r="E477" s="283" t="s">
        <v>4377</v>
      </c>
      <c r="F477" s="283"/>
      <c r="G477" s="283">
        <v>14</v>
      </c>
      <c r="H477" s="283"/>
      <c r="I477" s="283"/>
      <c r="J477" s="283"/>
      <c r="K477" s="283"/>
      <c r="L477" s="283"/>
      <c r="M477" s="283" t="s">
        <v>3899</v>
      </c>
      <c r="N477" s="283"/>
      <c r="O477" s="283"/>
      <c r="P477" s="283"/>
      <c r="Q477" s="283"/>
      <c r="R477" s="283"/>
      <c r="S477" s="283"/>
      <c r="T477" s="283"/>
      <c r="U477" s="283"/>
      <c r="V477" s="283"/>
      <c r="W477" s="283"/>
      <c r="X477" s="283">
        <v>10</v>
      </c>
      <c r="Y477" s="283">
        <v>10</v>
      </c>
      <c r="Z477" s="283">
        <v>10</v>
      </c>
      <c r="AA477" s="283"/>
      <c r="AB477" s="283"/>
      <c r="AC477" s="283"/>
      <c r="AD477" s="283"/>
    </row>
    <row r="478" spans="1:30">
      <c r="A478" s="283">
        <v>10047721</v>
      </c>
      <c r="B478" s="289" t="s">
        <v>4770</v>
      </c>
      <c r="C478" s="283">
        <v>5</v>
      </c>
      <c r="D478" s="283" t="s">
        <v>3652</v>
      </c>
      <c r="E478" s="283" t="s">
        <v>4380</v>
      </c>
      <c r="F478" s="283"/>
      <c r="G478" s="283">
        <v>28</v>
      </c>
      <c r="H478" s="283"/>
      <c r="I478" s="283"/>
      <c r="J478" s="283"/>
      <c r="K478" s="283"/>
      <c r="L478" s="283"/>
      <c r="M478" s="283" t="s">
        <v>4282</v>
      </c>
      <c r="N478" s="283"/>
      <c r="O478" s="283"/>
      <c r="P478" s="283"/>
      <c r="Q478" s="283">
        <v>3</v>
      </c>
      <c r="R478" s="283"/>
      <c r="S478" s="283">
        <v>0.25</v>
      </c>
      <c r="T478" s="283"/>
      <c r="U478" s="283"/>
      <c r="V478" s="283"/>
      <c r="W478" s="283"/>
      <c r="X478" s="283">
        <v>20</v>
      </c>
      <c r="Y478" s="283">
        <v>50</v>
      </c>
      <c r="Z478" s="283">
        <v>40</v>
      </c>
      <c r="AA478" s="283"/>
      <c r="AB478" s="283"/>
      <c r="AC478" s="283"/>
      <c r="AD478" s="283" t="s">
        <v>792</v>
      </c>
    </row>
    <row r="479" spans="1:30">
      <c r="A479" s="283">
        <v>10047821</v>
      </c>
      <c r="B479" s="289" t="s">
        <v>4342</v>
      </c>
      <c r="C479" s="283">
        <v>5</v>
      </c>
      <c r="D479" s="283" t="s">
        <v>3652</v>
      </c>
      <c r="E479" s="283" t="s">
        <v>4380</v>
      </c>
      <c r="F479" s="283"/>
      <c r="G479" s="283">
        <v>25</v>
      </c>
      <c r="H479" s="283"/>
      <c r="I479" s="283"/>
      <c r="J479" s="283"/>
      <c r="K479" s="283"/>
      <c r="L479" s="283"/>
      <c r="M479" s="283" t="s">
        <v>4282</v>
      </c>
      <c r="N479" s="283"/>
      <c r="O479" s="283"/>
      <c r="P479" s="283"/>
      <c r="Q479" s="283">
        <v>2</v>
      </c>
      <c r="R479" s="283"/>
      <c r="S479" s="283">
        <v>0.25</v>
      </c>
      <c r="T479" s="283"/>
      <c r="U479" s="283"/>
      <c r="V479" s="283"/>
      <c r="W479" s="283"/>
      <c r="X479" s="283">
        <v>25</v>
      </c>
      <c r="Y479" s="283">
        <v>40</v>
      </c>
      <c r="Z479" s="283">
        <v>40</v>
      </c>
      <c r="AA479" s="283"/>
      <c r="AB479" s="283"/>
      <c r="AC479" s="283"/>
      <c r="AD479" s="283" t="s">
        <v>792</v>
      </c>
    </row>
    <row r="480" spans="1:30">
      <c r="A480" s="283">
        <v>10047921</v>
      </c>
      <c r="B480" s="287" t="s">
        <v>5637</v>
      </c>
      <c r="C480" s="283">
        <v>4</v>
      </c>
      <c r="D480" s="283" t="s">
        <v>3652</v>
      </c>
      <c r="E480" s="283" t="s">
        <v>4380</v>
      </c>
      <c r="F480" s="283"/>
      <c r="G480" s="283">
        <v>14</v>
      </c>
      <c r="H480" s="283"/>
      <c r="I480" s="283"/>
      <c r="J480" s="283"/>
      <c r="K480" s="283"/>
      <c r="L480" s="283"/>
      <c r="M480" s="283" t="s">
        <v>3899</v>
      </c>
      <c r="N480" s="283"/>
      <c r="O480" s="283"/>
      <c r="P480" s="283"/>
      <c r="Q480" s="283"/>
      <c r="R480" s="283"/>
      <c r="S480" s="283"/>
      <c r="T480" s="283"/>
      <c r="U480" s="283"/>
      <c r="V480" s="283"/>
      <c r="W480" s="283"/>
      <c r="X480" s="283">
        <v>25</v>
      </c>
      <c r="Y480" s="283">
        <v>35</v>
      </c>
      <c r="Z480" s="283">
        <v>35</v>
      </c>
      <c r="AA480" s="283"/>
      <c r="AB480" s="283" t="s">
        <v>4629</v>
      </c>
      <c r="AC480" s="283">
        <v>15</v>
      </c>
      <c r="AD480" s="283" t="s">
        <v>4630</v>
      </c>
    </row>
    <row r="481" spans="1:30">
      <c r="A481" s="283">
        <v>10048021</v>
      </c>
      <c r="B481" s="289" t="s">
        <v>5638</v>
      </c>
      <c r="C481" s="283">
        <v>5</v>
      </c>
      <c r="D481" s="283" t="s">
        <v>4365</v>
      </c>
      <c r="E481" s="283" t="s">
        <v>4366</v>
      </c>
      <c r="F481" s="283"/>
      <c r="G481" s="283"/>
      <c r="H481" s="283"/>
      <c r="I481" s="283"/>
      <c r="J481" s="283"/>
      <c r="K481" s="283">
        <v>2</v>
      </c>
      <c r="L481" s="283"/>
      <c r="M481" s="283" t="s">
        <v>613</v>
      </c>
      <c r="N481" s="283"/>
      <c r="O481" s="283"/>
      <c r="P481" s="283"/>
      <c r="Q481" s="283">
        <v>11</v>
      </c>
      <c r="R481" s="283"/>
      <c r="S481" s="283">
        <v>0.7</v>
      </c>
      <c r="T481" s="283"/>
      <c r="U481" s="283"/>
      <c r="V481" s="283"/>
      <c r="W481" s="283"/>
      <c r="X481" s="283">
        <v>20</v>
      </c>
      <c r="Y481" s="283">
        <v>20</v>
      </c>
      <c r="Z481" s="283">
        <v>20</v>
      </c>
      <c r="AA481" s="283">
        <v>50</v>
      </c>
      <c r="AB481" s="283" t="s">
        <v>4650</v>
      </c>
      <c r="AC481" s="283">
        <v>12</v>
      </c>
      <c r="AD481" s="283" t="s">
        <v>5671</v>
      </c>
    </row>
    <row r="482" spans="1:30">
      <c r="A482" s="283">
        <v>10048121</v>
      </c>
      <c r="B482" s="289" t="s">
        <v>5670</v>
      </c>
      <c r="C482" s="283">
        <v>5</v>
      </c>
      <c r="D482" s="283" t="s">
        <v>3652</v>
      </c>
      <c r="E482" s="283" t="s">
        <v>4375</v>
      </c>
      <c r="F482" s="283"/>
      <c r="G482" s="283">
        <v>13</v>
      </c>
      <c r="H482" s="283"/>
      <c r="I482" s="283"/>
      <c r="J482" s="283"/>
      <c r="K482" s="283"/>
      <c r="L482" s="283">
        <v>2</v>
      </c>
      <c r="M482" s="283" t="s">
        <v>3899</v>
      </c>
      <c r="N482" s="283"/>
      <c r="O482" s="283"/>
      <c r="P482" s="283"/>
      <c r="Q482" s="283"/>
      <c r="R482" s="283"/>
      <c r="S482" s="283"/>
      <c r="T482" s="283"/>
      <c r="U482" s="283"/>
      <c r="V482" s="283"/>
      <c r="W482" s="283"/>
      <c r="X482" s="283">
        <v>20</v>
      </c>
      <c r="Y482" s="283">
        <v>35</v>
      </c>
      <c r="Z482" s="283">
        <v>30</v>
      </c>
      <c r="AA482" s="283"/>
      <c r="AB482" s="283"/>
      <c r="AC482" s="283"/>
      <c r="AD482" s="283"/>
    </row>
    <row r="483" spans="1:30">
      <c r="A483" s="283">
        <v>10048221</v>
      </c>
      <c r="B483" s="289" t="s">
        <v>5672</v>
      </c>
      <c r="C483" s="283">
        <v>5</v>
      </c>
      <c r="D483" s="283" t="s">
        <v>4365</v>
      </c>
      <c r="E483" s="283" t="s">
        <v>4366</v>
      </c>
      <c r="F483" s="283"/>
      <c r="G483" s="283"/>
      <c r="H483" s="283"/>
      <c r="I483" s="283"/>
      <c r="J483" s="283"/>
      <c r="K483" s="283"/>
      <c r="L483" s="283"/>
      <c r="M483" s="283" t="s">
        <v>3941</v>
      </c>
      <c r="N483" s="283">
        <v>5</v>
      </c>
      <c r="O483" s="283">
        <v>3</v>
      </c>
      <c r="P483" s="283"/>
      <c r="Q483" s="283"/>
      <c r="R483" s="283"/>
      <c r="S483" s="283"/>
      <c r="T483" s="283"/>
      <c r="U483" s="283"/>
      <c r="V483" s="283"/>
      <c r="W483" s="283"/>
      <c r="X483" s="283">
        <v>10</v>
      </c>
      <c r="Y483" s="283">
        <v>10</v>
      </c>
      <c r="Z483" s="283">
        <v>10</v>
      </c>
      <c r="AA483" s="283"/>
      <c r="AB483" s="283"/>
      <c r="AC483" s="283"/>
      <c r="AD483" s="283"/>
    </row>
    <row r="484" spans="1:30">
      <c r="A484" s="283">
        <v>10048321</v>
      </c>
      <c r="B484" s="286" t="s">
        <v>5673</v>
      </c>
      <c r="C484" s="283">
        <v>3</v>
      </c>
      <c r="D484" s="283" t="s">
        <v>3652</v>
      </c>
      <c r="E484" s="283" t="s">
        <v>4375</v>
      </c>
      <c r="F484" s="283"/>
      <c r="G484" s="283">
        <v>5</v>
      </c>
      <c r="H484" s="283"/>
      <c r="I484" s="283"/>
      <c r="J484" s="283"/>
      <c r="K484" s="283"/>
      <c r="L484" s="283"/>
      <c r="M484" s="283" t="s">
        <v>3899</v>
      </c>
      <c r="N484" s="283"/>
      <c r="O484" s="283">
        <v>2</v>
      </c>
      <c r="P484" s="283"/>
      <c r="Q484" s="283"/>
      <c r="R484" s="283"/>
      <c r="S484" s="283"/>
      <c r="T484" s="283"/>
      <c r="U484" s="283"/>
      <c r="V484" s="283"/>
      <c r="W484" s="283"/>
      <c r="X484" s="283">
        <v>10</v>
      </c>
      <c r="Y484" s="283">
        <v>20</v>
      </c>
      <c r="Z484" s="283">
        <v>15</v>
      </c>
      <c r="AA484" s="283"/>
      <c r="AB484" s="283"/>
      <c r="AC484" s="283"/>
      <c r="AD484" s="283"/>
    </row>
    <row r="485" spans="1:30">
      <c r="A485" s="283">
        <v>10048421</v>
      </c>
      <c r="B485" s="287" t="s">
        <v>5674</v>
      </c>
      <c r="C485" s="283">
        <v>4</v>
      </c>
      <c r="D485" s="283" t="s">
        <v>4365</v>
      </c>
      <c r="E485" s="283" t="s">
        <v>4366</v>
      </c>
      <c r="F485" s="283"/>
      <c r="G485" s="283">
        <v>-2</v>
      </c>
      <c r="H485" s="283"/>
      <c r="I485" s="283"/>
      <c r="J485" s="283">
        <v>4</v>
      </c>
      <c r="K485" s="283">
        <v>5</v>
      </c>
      <c r="L485" s="283">
        <v>1</v>
      </c>
      <c r="M485" s="283" t="s">
        <v>613</v>
      </c>
      <c r="N485" s="283"/>
      <c r="O485" s="283"/>
      <c r="P485" s="283"/>
      <c r="Q485" s="283"/>
      <c r="R485" s="283"/>
      <c r="S485" s="283"/>
      <c r="T485" s="283"/>
      <c r="U485" s="283"/>
      <c r="V485" s="283"/>
      <c r="W485" s="283"/>
      <c r="X485" s="283"/>
      <c r="Y485" s="283">
        <v>10</v>
      </c>
      <c r="Z485" s="283">
        <v>15</v>
      </c>
      <c r="AA485" s="283">
        <v>20</v>
      </c>
      <c r="AB485" s="283"/>
      <c r="AC485" s="283"/>
      <c r="AD485" s="283"/>
    </row>
    <row r="486" spans="1:30">
      <c r="A486" s="283">
        <v>10048521</v>
      </c>
      <c r="B486" s="287" t="s">
        <v>5675</v>
      </c>
      <c r="C486" s="283">
        <v>4</v>
      </c>
      <c r="D486" s="283" t="s">
        <v>3652</v>
      </c>
      <c r="E486" s="283" t="s">
        <v>4380</v>
      </c>
      <c r="F486" s="283"/>
      <c r="G486" s="283">
        <v>17</v>
      </c>
      <c r="H486" s="283"/>
      <c r="I486" s="283"/>
      <c r="J486" s="283"/>
      <c r="K486" s="283"/>
      <c r="L486" s="283"/>
      <c r="M486" s="283" t="s">
        <v>3899</v>
      </c>
      <c r="N486" s="283"/>
      <c r="O486" s="283"/>
      <c r="P486" s="283"/>
      <c r="Q486" s="283"/>
      <c r="R486" s="283"/>
      <c r="S486" s="283"/>
      <c r="T486" s="283"/>
      <c r="U486" s="283"/>
      <c r="V486" s="283"/>
      <c r="W486" s="283"/>
      <c r="X486" s="283">
        <v>15</v>
      </c>
      <c r="Y486" s="283">
        <v>15</v>
      </c>
      <c r="Z486" s="283">
        <v>15</v>
      </c>
      <c r="AA486" s="283"/>
      <c r="AB486" s="283"/>
      <c r="AC486" s="283"/>
      <c r="AD486" s="283"/>
    </row>
    <row r="487" spans="1:30">
      <c r="A487" s="283">
        <v>10048621</v>
      </c>
      <c r="B487" s="289" t="s">
        <v>5698</v>
      </c>
      <c r="C487" s="283">
        <v>5</v>
      </c>
      <c r="D487" s="283" t="s">
        <v>3652</v>
      </c>
      <c r="E487" s="283" t="s">
        <v>4367</v>
      </c>
      <c r="F487" s="283"/>
      <c r="G487" s="283">
        <v>10</v>
      </c>
      <c r="H487" s="283"/>
      <c r="I487" s="283"/>
      <c r="J487" s="283"/>
      <c r="K487" s="283"/>
      <c r="L487" s="283"/>
      <c r="M487" s="283" t="s">
        <v>3930</v>
      </c>
      <c r="N487" s="283"/>
      <c r="O487" s="283"/>
      <c r="P487" s="283"/>
      <c r="Q487" s="283"/>
      <c r="R487" s="283"/>
      <c r="S487" s="283"/>
      <c r="T487" s="283"/>
      <c r="U487" s="283"/>
      <c r="V487" s="283"/>
      <c r="W487" s="283"/>
      <c r="X487" s="283">
        <v>5</v>
      </c>
      <c r="Y487" s="283">
        <v>15</v>
      </c>
      <c r="Z487" s="283">
        <v>10</v>
      </c>
      <c r="AA487" s="283">
        <v>10</v>
      </c>
      <c r="AB487" s="283"/>
      <c r="AC487" s="283"/>
      <c r="AD487" s="283"/>
    </row>
    <row r="488" spans="1:30">
      <c r="A488" s="283">
        <v>10048721</v>
      </c>
      <c r="B488" s="289" t="s">
        <v>5699</v>
      </c>
      <c r="C488" s="283">
        <v>5</v>
      </c>
      <c r="D488" s="283" t="s">
        <v>4385</v>
      </c>
      <c r="E488" s="283" t="s">
        <v>4386</v>
      </c>
      <c r="F488" s="283"/>
      <c r="G488" s="283">
        <v>2</v>
      </c>
      <c r="H488" s="283"/>
      <c r="I488" s="283"/>
      <c r="J488" s="283"/>
      <c r="K488" s="283"/>
      <c r="L488" s="283"/>
      <c r="M488" s="283" t="s">
        <v>613</v>
      </c>
      <c r="N488" s="283">
        <v>2</v>
      </c>
      <c r="O488" s="283"/>
      <c r="P488" s="283"/>
      <c r="Q488" s="283">
        <v>14</v>
      </c>
      <c r="R488" s="283">
        <v>3.3</v>
      </c>
      <c r="S488" s="283">
        <v>0.55000000000000004</v>
      </c>
      <c r="T488" s="283"/>
      <c r="U488" s="283"/>
      <c r="V488" s="283"/>
      <c r="W488" s="283"/>
      <c r="X488" s="283">
        <v>5</v>
      </c>
      <c r="Y488" s="283">
        <v>10</v>
      </c>
      <c r="Z488" s="283">
        <v>10</v>
      </c>
      <c r="AA488" s="283">
        <v>10</v>
      </c>
      <c r="AB488" s="283"/>
      <c r="AC488" s="283"/>
      <c r="AD488" s="283" t="s">
        <v>5700</v>
      </c>
    </row>
    <row r="489" spans="1:30">
      <c r="A489" s="283">
        <v>10048821</v>
      </c>
      <c r="B489" s="287" t="s">
        <v>5701</v>
      </c>
      <c r="C489" s="283">
        <v>4</v>
      </c>
      <c r="D489" s="283" t="s">
        <v>4530</v>
      </c>
      <c r="E489" s="283" t="s">
        <v>4531</v>
      </c>
      <c r="F489" s="283"/>
      <c r="G489" s="283">
        <v>14</v>
      </c>
      <c r="H489" s="283"/>
      <c r="I489" s="283"/>
      <c r="J489" s="283"/>
      <c r="K489" s="283"/>
      <c r="L489" s="283"/>
      <c r="M489" s="283" t="s">
        <v>613</v>
      </c>
      <c r="N489" s="283"/>
      <c r="O489" s="283"/>
      <c r="P489" s="283"/>
      <c r="Q489" s="283">
        <v>16</v>
      </c>
      <c r="R489" s="283">
        <v>3.5</v>
      </c>
      <c r="S489" s="283">
        <v>0.72</v>
      </c>
      <c r="T489" s="283"/>
      <c r="U489" s="283">
        <v>25</v>
      </c>
      <c r="V489" s="283"/>
      <c r="W489" s="283">
        <v>8</v>
      </c>
      <c r="X489" s="283">
        <v>10</v>
      </c>
      <c r="Y489" s="283">
        <v>10</v>
      </c>
      <c r="Z489" s="283"/>
      <c r="AA489" s="283">
        <v>20</v>
      </c>
      <c r="AB489" s="283"/>
      <c r="AC489" s="283"/>
      <c r="AD489" s="283" t="s">
        <v>5702</v>
      </c>
    </row>
    <row r="490" spans="1:30">
      <c r="A490" s="283">
        <v>10048921</v>
      </c>
      <c r="B490" s="286" t="s">
        <v>5703</v>
      </c>
      <c r="C490" s="283">
        <v>3</v>
      </c>
      <c r="D490" s="283" t="s">
        <v>3652</v>
      </c>
      <c r="E490" s="283" t="s">
        <v>4367</v>
      </c>
      <c r="F490" s="283"/>
      <c r="G490" s="283">
        <v>8</v>
      </c>
      <c r="H490" s="283"/>
      <c r="I490" s="283"/>
      <c r="J490" s="283"/>
      <c r="K490" s="283"/>
      <c r="L490" s="283"/>
      <c r="M490" s="283" t="s">
        <v>3941</v>
      </c>
      <c r="N490" s="283"/>
      <c r="O490" s="283"/>
      <c r="P490" s="283"/>
      <c r="Q490" s="283"/>
      <c r="R490" s="283"/>
      <c r="S490" s="283"/>
      <c r="T490" s="283"/>
      <c r="U490" s="283"/>
      <c r="V490" s="283"/>
      <c r="W490" s="283"/>
      <c r="X490" s="283">
        <v>10</v>
      </c>
      <c r="Y490" s="283">
        <v>10</v>
      </c>
      <c r="Z490" s="283">
        <v>20</v>
      </c>
      <c r="AA490" s="283"/>
      <c r="AB490" s="283"/>
      <c r="AC490" s="283"/>
      <c r="AD490" s="283"/>
    </row>
    <row r="491" spans="1:30">
      <c r="A491" s="283">
        <v>10049021</v>
      </c>
      <c r="B491" s="289" t="s">
        <v>5704</v>
      </c>
      <c r="C491" s="283">
        <v>5</v>
      </c>
      <c r="D491" s="283" t="s">
        <v>3699</v>
      </c>
      <c r="E491" s="283" t="s">
        <v>3704</v>
      </c>
      <c r="F491" s="283"/>
      <c r="G491" s="283"/>
      <c r="H491" s="283"/>
      <c r="I491" s="283"/>
      <c r="J491" s="283"/>
      <c r="K491" s="283"/>
      <c r="L491" s="283"/>
      <c r="M491" s="283" t="s">
        <v>613</v>
      </c>
      <c r="N491" s="283"/>
      <c r="O491" s="283"/>
      <c r="P491" s="283">
        <v>15</v>
      </c>
      <c r="Q491" s="283"/>
      <c r="R491" s="283"/>
      <c r="S491" s="283"/>
      <c r="T491" s="283"/>
      <c r="U491" s="283"/>
      <c r="V491" s="283"/>
      <c r="W491" s="283">
        <v>7</v>
      </c>
      <c r="X491" s="283">
        <v>20</v>
      </c>
      <c r="Y491" s="283">
        <v>20</v>
      </c>
      <c r="Z491" s="283">
        <v>10</v>
      </c>
      <c r="AA491" s="283">
        <v>20</v>
      </c>
      <c r="AB491" s="283"/>
      <c r="AC491" s="283"/>
      <c r="AD491" s="283" t="s">
        <v>4485</v>
      </c>
    </row>
    <row r="492" spans="1:30">
      <c r="A492" s="283">
        <v>10049121</v>
      </c>
      <c r="B492" s="287" t="s">
        <v>5705</v>
      </c>
      <c r="C492" s="283">
        <v>4</v>
      </c>
      <c r="D492" s="283" t="s">
        <v>3652</v>
      </c>
      <c r="E492" s="283" t="s">
        <v>4380</v>
      </c>
      <c r="F492" s="283"/>
      <c r="G492" s="283">
        <v>24</v>
      </c>
      <c r="H492" s="283"/>
      <c r="I492" s="283"/>
      <c r="J492" s="283"/>
      <c r="K492" s="283"/>
      <c r="L492" s="283">
        <v>6</v>
      </c>
      <c r="M492" s="283" t="s">
        <v>3899</v>
      </c>
      <c r="N492" s="283"/>
      <c r="O492" s="283">
        <v>3</v>
      </c>
      <c r="P492" s="283"/>
      <c r="Q492" s="283"/>
      <c r="R492" s="283"/>
      <c r="S492" s="283"/>
      <c r="T492" s="283"/>
      <c r="U492" s="283"/>
      <c r="V492" s="283"/>
      <c r="W492" s="283"/>
      <c r="X492" s="283">
        <v>20</v>
      </c>
      <c r="Y492" s="283">
        <v>40</v>
      </c>
      <c r="Z492" s="283">
        <v>40</v>
      </c>
      <c r="AA492" s="283"/>
      <c r="AB492" s="283"/>
      <c r="AC492" s="283"/>
      <c r="AD492" s="283"/>
    </row>
    <row r="493" spans="1:30">
      <c r="A493" s="283">
        <v>10049221</v>
      </c>
      <c r="B493" s="287" t="s">
        <v>5734</v>
      </c>
      <c r="C493" s="283">
        <v>4</v>
      </c>
      <c r="D493" s="283" t="s">
        <v>3652</v>
      </c>
      <c r="E493" s="283" t="s">
        <v>4367</v>
      </c>
      <c r="F493" s="283"/>
      <c r="G493" s="283">
        <v>2</v>
      </c>
      <c r="H493" s="283"/>
      <c r="I493" s="283"/>
      <c r="J493" s="283"/>
      <c r="K493" s="283"/>
      <c r="L493" s="283">
        <v>1</v>
      </c>
      <c r="M493" s="283" t="s">
        <v>3930</v>
      </c>
      <c r="N493" s="283"/>
      <c r="O493" s="283"/>
      <c r="P493" s="283"/>
      <c r="Q493" s="283">
        <v>12</v>
      </c>
      <c r="R493" s="283">
        <v>2.8</v>
      </c>
      <c r="S493" s="283">
        <v>0.3</v>
      </c>
      <c r="T493" s="283"/>
      <c r="U493" s="283"/>
      <c r="V493" s="283"/>
      <c r="W493" s="283"/>
      <c r="X493" s="283">
        <v>10</v>
      </c>
      <c r="Y493" s="283">
        <v>20</v>
      </c>
      <c r="Z493" s="283">
        <v>20</v>
      </c>
      <c r="AA493" s="283"/>
      <c r="AB493" s="283"/>
      <c r="AC493" s="283"/>
      <c r="AD493" s="283" t="s">
        <v>4596</v>
      </c>
    </row>
    <row r="494" spans="1:30">
      <c r="A494" s="283">
        <v>10049321</v>
      </c>
      <c r="B494" s="289" t="s">
        <v>5735</v>
      </c>
      <c r="C494" s="283">
        <v>5</v>
      </c>
      <c r="D494" s="283" t="s">
        <v>3652</v>
      </c>
      <c r="E494" s="283" t="s">
        <v>4375</v>
      </c>
      <c r="F494" s="283"/>
      <c r="G494" s="283">
        <v>7</v>
      </c>
      <c r="H494" s="283"/>
      <c r="I494" s="283"/>
      <c r="J494" s="283"/>
      <c r="K494" s="283"/>
      <c r="L494" s="283">
        <v>2</v>
      </c>
      <c r="M494" s="283" t="s">
        <v>3941</v>
      </c>
      <c r="N494" s="283"/>
      <c r="O494" s="283"/>
      <c r="P494" s="283"/>
      <c r="Q494" s="283">
        <v>7</v>
      </c>
      <c r="R494" s="283"/>
      <c r="S494" s="283">
        <v>0.25</v>
      </c>
      <c r="T494" s="283"/>
      <c r="U494" s="283"/>
      <c r="V494" s="283"/>
      <c r="W494" s="283"/>
      <c r="X494" s="283">
        <v>10</v>
      </c>
      <c r="Y494" s="283">
        <v>20</v>
      </c>
      <c r="Z494" s="283">
        <v>30</v>
      </c>
      <c r="AA494" s="283"/>
      <c r="AB494" s="283"/>
      <c r="AC494" s="283"/>
      <c r="AD494" s="283" t="s">
        <v>792</v>
      </c>
    </row>
    <row r="495" spans="1:30">
      <c r="A495" s="283">
        <v>10049421</v>
      </c>
      <c r="B495" s="287" t="s">
        <v>5736</v>
      </c>
      <c r="C495" s="283">
        <v>4</v>
      </c>
      <c r="D495" s="283" t="s">
        <v>3652</v>
      </c>
      <c r="E495" s="283" t="s">
        <v>4367</v>
      </c>
      <c r="F495" s="283"/>
      <c r="G495" s="283">
        <v>12</v>
      </c>
      <c r="H495" s="283"/>
      <c r="I495" s="283"/>
      <c r="J495" s="283"/>
      <c r="K495" s="283"/>
      <c r="L495" s="283">
        <v>-3</v>
      </c>
      <c r="M495" s="283" t="s">
        <v>3941</v>
      </c>
      <c r="N495" s="283">
        <v>-2</v>
      </c>
      <c r="O495" s="283"/>
      <c r="P495" s="283"/>
      <c r="Q495" s="283"/>
      <c r="R495" s="283"/>
      <c r="S495" s="283"/>
      <c r="T495" s="283"/>
      <c r="U495" s="283"/>
      <c r="V495" s="283"/>
      <c r="W495" s="283"/>
      <c r="X495" s="283">
        <v>10</v>
      </c>
      <c r="Y495" s="283">
        <v>30</v>
      </c>
      <c r="Z495" s="283">
        <v>20</v>
      </c>
      <c r="AA495" s="283"/>
      <c r="AB495" s="283"/>
      <c r="AC495" s="283"/>
      <c r="AD495" s="283"/>
    </row>
    <row r="496" spans="1:30">
      <c r="A496" s="283">
        <v>10049521</v>
      </c>
      <c r="B496" s="289" t="s">
        <v>5737</v>
      </c>
      <c r="C496" s="283">
        <v>5</v>
      </c>
      <c r="D496" s="283" t="s">
        <v>3652</v>
      </c>
      <c r="E496" s="283" t="s">
        <v>4380</v>
      </c>
      <c r="F496" s="283"/>
      <c r="G496" s="283">
        <v>29</v>
      </c>
      <c r="H496" s="283"/>
      <c r="I496" s="283"/>
      <c r="J496" s="283"/>
      <c r="K496" s="283"/>
      <c r="L496" s="283">
        <v>3</v>
      </c>
      <c r="M496" s="283" t="s">
        <v>4282</v>
      </c>
      <c r="N496" s="283">
        <v>-2</v>
      </c>
      <c r="O496" s="283"/>
      <c r="P496" s="283"/>
      <c r="Q496" s="283"/>
      <c r="R496" s="283"/>
      <c r="S496" s="283"/>
      <c r="T496" s="283"/>
      <c r="U496" s="283"/>
      <c r="V496" s="283"/>
      <c r="W496" s="283"/>
      <c r="X496" s="283">
        <v>20</v>
      </c>
      <c r="Y496" s="283">
        <v>50</v>
      </c>
      <c r="Z496" s="283">
        <v>45</v>
      </c>
      <c r="AA496" s="283"/>
      <c r="AB496" s="283"/>
      <c r="AC496" s="283"/>
      <c r="AD496" s="283"/>
    </row>
    <row r="497" spans="1:30">
      <c r="A497" s="283">
        <v>10049621</v>
      </c>
      <c r="B497" s="289" t="s">
        <v>5762</v>
      </c>
      <c r="C497" s="283">
        <v>5</v>
      </c>
      <c r="D497" s="283" t="s">
        <v>3670</v>
      </c>
      <c r="E497" s="283" t="s">
        <v>4403</v>
      </c>
      <c r="F497" s="283"/>
      <c r="G497" s="283"/>
      <c r="H497" s="283"/>
      <c r="I497" s="283"/>
      <c r="J497" s="283"/>
      <c r="K497" s="283">
        <v>5</v>
      </c>
      <c r="L497" s="283">
        <v>3</v>
      </c>
      <c r="M497" s="283" t="s">
        <v>613</v>
      </c>
      <c r="N497" s="283">
        <v>2</v>
      </c>
      <c r="O497" s="283"/>
      <c r="P497" s="283"/>
      <c r="Q497" s="283">
        <v>11</v>
      </c>
      <c r="R497" s="283">
        <v>3.3</v>
      </c>
      <c r="S497" s="283">
        <v>0.75</v>
      </c>
      <c r="T497" s="283"/>
      <c r="U497" s="283"/>
      <c r="V497" s="283"/>
      <c r="W497" s="283"/>
      <c r="X497" s="283">
        <v>20</v>
      </c>
      <c r="Y497" s="283">
        <v>10</v>
      </c>
      <c r="Z497" s="283">
        <v>10</v>
      </c>
      <c r="AA497" s="283">
        <v>20</v>
      </c>
      <c r="AB497" s="283"/>
      <c r="AC497" s="283"/>
      <c r="AD497" s="283" t="s">
        <v>4664</v>
      </c>
    </row>
    <row r="498" spans="1:30">
      <c r="A498" s="283">
        <v>10049721</v>
      </c>
      <c r="B498" s="289" t="s">
        <v>5763</v>
      </c>
      <c r="C498" s="283">
        <v>5</v>
      </c>
      <c r="D498" s="283" t="s">
        <v>3670</v>
      </c>
      <c r="E498" s="283" t="s">
        <v>4407</v>
      </c>
      <c r="F498" s="283"/>
      <c r="G498" s="283"/>
      <c r="H498" s="283"/>
      <c r="I498" s="283"/>
      <c r="J498" s="283">
        <v>12</v>
      </c>
      <c r="K498" s="283"/>
      <c r="L498" s="283">
        <v>2</v>
      </c>
      <c r="M498" s="283" t="s">
        <v>613</v>
      </c>
      <c r="N498" s="283">
        <v>2</v>
      </c>
      <c r="O498" s="283"/>
      <c r="P498" s="283"/>
      <c r="Q498" s="283"/>
      <c r="R498" s="283"/>
      <c r="S498" s="283"/>
      <c r="T498" s="283"/>
      <c r="U498" s="283"/>
      <c r="V498" s="283"/>
      <c r="W498" s="283"/>
      <c r="X498" s="283">
        <v>20</v>
      </c>
      <c r="Y498" s="283">
        <v>20</v>
      </c>
      <c r="Z498" s="283">
        <v>20</v>
      </c>
      <c r="AA498" s="283">
        <v>20</v>
      </c>
      <c r="AB498" s="283"/>
      <c r="AC498" s="283"/>
      <c r="AD498" s="283"/>
    </row>
    <row r="499" spans="1:30">
      <c r="A499" s="283">
        <v>10049821</v>
      </c>
      <c r="B499" s="289" t="s">
        <v>5757</v>
      </c>
      <c r="C499" s="283">
        <v>5</v>
      </c>
      <c r="D499" s="283" t="s">
        <v>4521</v>
      </c>
      <c r="E499" s="283" t="s">
        <v>4522</v>
      </c>
      <c r="F499" s="283"/>
      <c r="G499" s="283"/>
      <c r="H499" s="283"/>
      <c r="I499" s="283"/>
      <c r="J499" s="283"/>
      <c r="K499" s="283"/>
      <c r="L499" s="283">
        <v>2</v>
      </c>
      <c r="M499" s="283" t="s">
        <v>613</v>
      </c>
      <c r="N499" s="283">
        <v>2</v>
      </c>
      <c r="O499" s="283"/>
      <c r="P499" s="283"/>
      <c r="Q499" s="283"/>
      <c r="R499" s="283"/>
      <c r="S499" s="283"/>
      <c r="T499" s="283"/>
      <c r="U499" s="283"/>
      <c r="V499" s="283"/>
      <c r="W499" s="283"/>
      <c r="X499" s="283">
        <v>12</v>
      </c>
      <c r="Y499" s="283">
        <v>6</v>
      </c>
      <c r="Z499" s="283"/>
      <c r="AA499" s="283">
        <v>16</v>
      </c>
      <c r="AB499" s="283"/>
      <c r="AC499" s="283"/>
      <c r="AD499" s="283"/>
    </row>
    <row r="500" spans="1:30">
      <c r="A500" s="283">
        <v>10049921</v>
      </c>
      <c r="B500" s="289" t="s">
        <v>5758</v>
      </c>
      <c r="C500" s="283">
        <v>5</v>
      </c>
      <c r="D500" s="283" t="s">
        <v>4524</v>
      </c>
      <c r="E500" s="283" t="s">
        <v>4525</v>
      </c>
      <c r="F500" s="283"/>
      <c r="G500" s="283">
        <v>21</v>
      </c>
      <c r="H500" s="283"/>
      <c r="I500" s="283"/>
      <c r="J500" s="283"/>
      <c r="K500" s="283"/>
      <c r="L500" s="283"/>
      <c r="M500" s="283" t="s">
        <v>613</v>
      </c>
      <c r="N500" s="283"/>
      <c r="O500" s="283"/>
      <c r="P500" s="283"/>
      <c r="Q500" s="283"/>
      <c r="R500" s="283"/>
      <c r="S500" s="283"/>
      <c r="T500" s="283">
        <v>24</v>
      </c>
      <c r="U500" s="283"/>
      <c r="V500" s="283"/>
      <c r="W500" s="283">
        <v>8</v>
      </c>
      <c r="X500" s="283">
        <v>6</v>
      </c>
      <c r="Y500" s="283">
        <v>6</v>
      </c>
      <c r="Z500" s="283"/>
      <c r="AA500" s="283">
        <v>18</v>
      </c>
      <c r="AB500" s="283"/>
      <c r="AC500" s="283"/>
      <c r="AD500" s="283" t="s">
        <v>4512</v>
      </c>
    </row>
    <row r="501" spans="1:30">
      <c r="A501" s="283">
        <v>10050021</v>
      </c>
      <c r="B501" s="289" t="s">
        <v>5776</v>
      </c>
      <c r="C501" s="283">
        <v>5</v>
      </c>
      <c r="D501" s="283" t="s">
        <v>3698</v>
      </c>
      <c r="E501" s="283" t="s">
        <v>3702</v>
      </c>
      <c r="F501" s="283"/>
      <c r="G501" s="283"/>
      <c r="H501" s="283"/>
      <c r="I501" s="283">
        <v>12</v>
      </c>
      <c r="J501" s="283">
        <v>4</v>
      </c>
      <c r="K501" s="283"/>
      <c r="L501" s="283"/>
      <c r="M501" s="283" t="s">
        <v>613</v>
      </c>
      <c r="N501" s="283"/>
      <c r="O501" s="283"/>
      <c r="P501" s="283"/>
      <c r="Q501" s="283"/>
      <c r="R501" s="283"/>
      <c r="S501" s="283"/>
      <c r="T501" s="283"/>
      <c r="U501" s="283"/>
      <c r="V501" s="283"/>
      <c r="W501" s="283">
        <v>5</v>
      </c>
      <c r="X501" s="283">
        <v>5</v>
      </c>
      <c r="Y501" s="283">
        <v>5</v>
      </c>
      <c r="Z501" s="283"/>
      <c r="AA501" s="283">
        <v>10</v>
      </c>
      <c r="AB501" s="283"/>
      <c r="AC501" s="283"/>
      <c r="AD501" s="283" t="s">
        <v>4400</v>
      </c>
    </row>
    <row r="502" spans="1:30">
      <c r="A502" s="283">
        <v>10050121</v>
      </c>
      <c r="B502" s="289" t="s">
        <v>5777</v>
      </c>
      <c r="C502" s="283">
        <v>5</v>
      </c>
      <c r="D502" s="283" t="s">
        <v>3670</v>
      </c>
      <c r="E502" s="283" t="s">
        <v>4403</v>
      </c>
      <c r="F502" s="283"/>
      <c r="G502" s="283">
        <v>2</v>
      </c>
      <c r="H502" s="283"/>
      <c r="I502" s="283"/>
      <c r="J502" s="283"/>
      <c r="K502" s="283">
        <v>5</v>
      </c>
      <c r="L502" s="283">
        <v>9</v>
      </c>
      <c r="M502" s="283" t="s">
        <v>613</v>
      </c>
      <c r="N502" s="283"/>
      <c r="O502" s="283"/>
      <c r="P502" s="283"/>
      <c r="Q502" s="283">
        <v>4</v>
      </c>
      <c r="R502" s="283">
        <v>2.2000000000000002</v>
      </c>
      <c r="S502" s="283">
        <v>0.35</v>
      </c>
      <c r="T502" s="283"/>
      <c r="U502" s="283"/>
      <c r="V502" s="283"/>
      <c r="W502" s="283"/>
      <c r="X502" s="283">
        <v>10</v>
      </c>
      <c r="Y502" s="283">
        <v>20</v>
      </c>
      <c r="Z502" s="283">
        <v>25</v>
      </c>
      <c r="AA502" s="283">
        <v>10</v>
      </c>
      <c r="AB502" s="283"/>
      <c r="AC502" s="283"/>
      <c r="AD502" s="283" t="s">
        <v>4392</v>
      </c>
    </row>
    <row r="503" spans="1:30">
      <c r="A503" s="283">
        <v>10050221</v>
      </c>
      <c r="B503" s="289" t="s">
        <v>5798</v>
      </c>
      <c r="C503" s="283">
        <v>5</v>
      </c>
      <c r="D503" s="283" t="s">
        <v>4408</v>
      </c>
      <c r="E503" s="283" t="s">
        <v>4409</v>
      </c>
      <c r="F503" s="283"/>
      <c r="G503" s="283"/>
      <c r="H503" s="283"/>
      <c r="I503" s="283"/>
      <c r="J503" s="283">
        <v>15</v>
      </c>
      <c r="K503" s="283"/>
      <c r="L503" s="283">
        <v>6</v>
      </c>
      <c r="M503" s="283" t="s">
        <v>613</v>
      </c>
      <c r="N503" s="283"/>
      <c r="O503" s="283"/>
      <c r="P503" s="283"/>
      <c r="Q503" s="283"/>
      <c r="R503" s="283"/>
      <c r="S503" s="283"/>
      <c r="T503" s="283"/>
      <c r="U503" s="283"/>
      <c r="V503" s="283"/>
      <c r="W503" s="283"/>
      <c r="X503" s="283">
        <v>25</v>
      </c>
      <c r="Y503" s="283">
        <v>10</v>
      </c>
      <c r="Z503" s="283"/>
      <c r="AA503" s="283">
        <v>10</v>
      </c>
      <c r="AB503" s="283"/>
      <c r="AC503" s="283"/>
      <c r="AD503" s="283"/>
    </row>
    <row r="504" spans="1:30">
      <c r="A504" s="283">
        <v>10050321</v>
      </c>
      <c r="B504" s="289" t="s">
        <v>5799</v>
      </c>
      <c r="C504" s="283">
        <v>5</v>
      </c>
      <c r="D504" s="283" t="s">
        <v>4385</v>
      </c>
      <c r="E504" s="283" t="s">
        <v>4386</v>
      </c>
      <c r="F504" s="283"/>
      <c r="G504" s="283"/>
      <c r="H504" s="283"/>
      <c r="I504" s="283"/>
      <c r="J504" s="283"/>
      <c r="K504" s="283"/>
      <c r="L504" s="283"/>
      <c r="M504" s="283" t="s">
        <v>3930</v>
      </c>
      <c r="N504" s="283">
        <v>1</v>
      </c>
      <c r="O504" s="283"/>
      <c r="P504" s="283"/>
      <c r="Q504" s="283">
        <v>15</v>
      </c>
      <c r="R504" s="283">
        <v>3.4</v>
      </c>
      <c r="S504" s="283">
        <v>0.5</v>
      </c>
      <c r="T504" s="283"/>
      <c r="U504" s="283"/>
      <c r="V504" s="283"/>
      <c r="W504" s="283"/>
      <c r="X504" s="283">
        <v>10</v>
      </c>
      <c r="Y504" s="283">
        <v>20</v>
      </c>
      <c r="Z504" s="283">
        <v>10</v>
      </c>
      <c r="AA504" s="283">
        <v>5</v>
      </c>
      <c r="AB504" s="283"/>
      <c r="AC504" s="283"/>
      <c r="AD504" s="283" t="s">
        <v>5800</v>
      </c>
    </row>
    <row r="505" spans="1:30">
      <c r="A505" s="283">
        <v>10050421</v>
      </c>
      <c r="B505" s="289" t="s">
        <v>5801</v>
      </c>
      <c r="C505" s="283">
        <v>5</v>
      </c>
      <c r="D505" s="283" t="s">
        <v>3698</v>
      </c>
      <c r="E505" s="283" t="s">
        <v>3702</v>
      </c>
      <c r="F505" s="283"/>
      <c r="G505" s="283"/>
      <c r="H505" s="283"/>
      <c r="I505" s="283">
        <v>5</v>
      </c>
      <c r="J505" s="283">
        <v>9</v>
      </c>
      <c r="K505" s="283">
        <v>12</v>
      </c>
      <c r="L505" s="283">
        <v>4</v>
      </c>
      <c r="M505" s="283" t="s">
        <v>613</v>
      </c>
      <c r="N505" s="283"/>
      <c r="O505" s="283"/>
      <c r="P505" s="283"/>
      <c r="Q505" s="283"/>
      <c r="R505" s="283"/>
      <c r="S505" s="283"/>
      <c r="T505" s="283"/>
      <c r="U505" s="283"/>
      <c r="V505" s="283"/>
      <c r="W505" s="283">
        <v>6</v>
      </c>
      <c r="X505" s="283">
        <v>5</v>
      </c>
      <c r="Y505" s="283">
        <v>5</v>
      </c>
      <c r="Z505" s="283"/>
      <c r="AA505" s="283">
        <v>20</v>
      </c>
      <c r="AB505" s="283" t="s">
        <v>4727</v>
      </c>
      <c r="AC505" s="283">
        <v>12</v>
      </c>
      <c r="AD505" s="283" t="s">
        <v>5802</v>
      </c>
    </row>
    <row r="506" spans="1:30">
      <c r="A506" s="283">
        <v>10050521</v>
      </c>
      <c r="B506" s="289" t="s">
        <v>5803</v>
      </c>
      <c r="C506" s="283">
        <v>5</v>
      </c>
      <c r="D506" s="283" t="s">
        <v>3699</v>
      </c>
      <c r="E506" s="283" t="s">
        <v>3704</v>
      </c>
      <c r="F506" s="283"/>
      <c r="G506" s="283"/>
      <c r="H506" s="283"/>
      <c r="I506" s="283"/>
      <c r="J506" s="283">
        <v>2</v>
      </c>
      <c r="K506" s="283"/>
      <c r="L506" s="283"/>
      <c r="M506" s="283" t="s">
        <v>613</v>
      </c>
      <c r="N506" s="283"/>
      <c r="O506" s="283"/>
      <c r="P506" s="283">
        <v>15</v>
      </c>
      <c r="Q506" s="283"/>
      <c r="R506" s="283"/>
      <c r="S506" s="283"/>
      <c r="T506" s="283"/>
      <c r="U506" s="283"/>
      <c r="V506" s="283"/>
      <c r="W506" s="283">
        <v>7</v>
      </c>
      <c r="X506" s="283">
        <v>10</v>
      </c>
      <c r="Y506" s="283">
        <v>10</v>
      </c>
      <c r="Z506" s="283"/>
      <c r="AA506" s="283">
        <v>20</v>
      </c>
      <c r="AB506" s="283"/>
      <c r="AC506" s="283"/>
      <c r="AD506" s="283" t="s">
        <v>4485</v>
      </c>
    </row>
    <row r="507" spans="1:30">
      <c r="A507" s="283">
        <v>10050621</v>
      </c>
      <c r="B507" s="288" t="s">
        <v>5804</v>
      </c>
      <c r="C507" s="283">
        <v>6</v>
      </c>
      <c r="D507" s="283" t="s">
        <v>3697</v>
      </c>
      <c r="E507" s="283" t="s">
        <v>3703</v>
      </c>
      <c r="F507" s="283"/>
      <c r="G507" s="283"/>
      <c r="H507" s="283"/>
      <c r="I507" s="283"/>
      <c r="J507" s="283"/>
      <c r="K507" s="283"/>
      <c r="L507" s="283"/>
      <c r="M507" s="283" t="s">
        <v>613</v>
      </c>
      <c r="N507" s="283">
        <v>4</v>
      </c>
      <c r="O507" s="283"/>
      <c r="P507" s="283"/>
      <c r="Q507" s="283">
        <v>13</v>
      </c>
      <c r="R507" s="283"/>
      <c r="S507" s="283"/>
      <c r="T507" s="283"/>
      <c r="U507" s="283"/>
      <c r="V507" s="283"/>
      <c r="W507" s="283">
        <v>8</v>
      </c>
      <c r="X507" s="283">
        <v>10</v>
      </c>
      <c r="Y507" s="283">
        <v>10</v>
      </c>
      <c r="Z507" s="283"/>
      <c r="AA507" s="283">
        <v>25</v>
      </c>
      <c r="AB507" s="283"/>
      <c r="AC507" s="283"/>
      <c r="AD507" s="283" t="s">
        <v>4512</v>
      </c>
    </row>
    <row r="508" spans="1:30">
      <c r="A508" s="283">
        <v>10050721</v>
      </c>
      <c r="B508" s="289" t="s">
        <v>5805</v>
      </c>
      <c r="C508" s="283">
        <v>5</v>
      </c>
      <c r="D508" s="283" t="s">
        <v>3652</v>
      </c>
      <c r="E508" s="283" t="s">
        <v>4380</v>
      </c>
      <c r="F508" s="283"/>
      <c r="G508" s="283">
        <v>29</v>
      </c>
      <c r="H508" s="283"/>
      <c r="I508" s="283"/>
      <c r="J508" s="283"/>
      <c r="K508" s="283"/>
      <c r="L508" s="283">
        <v>2</v>
      </c>
      <c r="M508" s="283" t="s">
        <v>4282</v>
      </c>
      <c r="N508" s="283"/>
      <c r="O508" s="283"/>
      <c r="P508" s="283"/>
      <c r="Q508" s="283"/>
      <c r="R508" s="283"/>
      <c r="S508" s="283"/>
      <c r="T508" s="283"/>
      <c r="U508" s="283"/>
      <c r="V508" s="283"/>
      <c r="W508" s="283"/>
      <c r="X508" s="283">
        <v>20</v>
      </c>
      <c r="Y508" s="283">
        <v>50</v>
      </c>
      <c r="Z508" s="283">
        <v>25</v>
      </c>
      <c r="AA508" s="283"/>
      <c r="AB508" s="283"/>
      <c r="AC508" s="283"/>
      <c r="AD508" s="283"/>
    </row>
    <row r="509" spans="1:30">
      <c r="A509" s="283">
        <v>10050821</v>
      </c>
      <c r="B509" s="288" t="s">
        <v>5806</v>
      </c>
      <c r="C509" s="283">
        <v>6</v>
      </c>
      <c r="D509" s="283" t="s">
        <v>3652</v>
      </c>
      <c r="E509" s="283" t="s">
        <v>4380</v>
      </c>
      <c r="F509" s="283"/>
      <c r="G509" s="283">
        <v>30</v>
      </c>
      <c r="H509" s="283"/>
      <c r="I509" s="283"/>
      <c r="J509" s="283"/>
      <c r="K509" s="283"/>
      <c r="L509" s="283">
        <v>-1</v>
      </c>
      <c r="M509" s="283" t="s">
        <v>4282</v>
      </c>
      <c r="N509" s="283"/>
      <c r="O509" s="283"/>
      <c r="P509" s="283"/>
      <c r="Q509" s="283">
        <v>10</v>
      </c>
      <c r="R509" s="283"/>
      <c r="S509" s="283">
        <v>0.25</v>
      </c>
      <c r="T509" s="283"/>
      <c r="U509" s="283"/>
      <c r="V509" s="283"/>
      <c r="W509" s="283"/>
      <c r="X509" s="283">
        <v>20</v>
      </c>
      <c r="Y509" s="283">
        <v>50</v>
      </c>
      <c r="Z509" s="283">
        <v>50</v>
      </c>
      <c r="AA509" s="283"/>
      <c r="AB509" s="283"/>
      <c r="AC509" s="283"/>
      <c r="AD509" s="283" t="s">
        <v>792</v>
      </c>
    </row>
    <row r="510" spans="1:30">
      <c r="A510" s="283">
        <v>10050921</v>
      </c>
      <c r="B510" s="289" t="s">
        <v>5807</v>
      </c>
      <c r="C510" s="283">
        <v>5</v>
      </c>
      <c r="D510" s="283" t="s">
        <v>4365</v>
      </c>
      <c r="E510" s="283" t="s">
        <v>4366</v>
      </c>
      <c r="F510" s="283"/>
      <c r="G510" s="283">
        <v>6</v>
      </c>
      <c r="H510" s="283"/>
      <c r="I510" s="283"/>
      <c r="J510" s="283"/>
      <c r="K510" s="283"/>
      <c r="L510" s="283">
        <v>3</v>
      </c>
      <c r="M510" s="283" t="s">
        <v>613</v>
      </c>
      <c r="N510" s="283"/>
      <c r="O510" s="283">
        <v>3</v>
      </c>
      <c r="P510" s="283"/>
      <c r="Q510" s="283"/>
      <c r="R510" s="283"/>
      <c r="S510" s="283"/>
      <c r="T510" s="283"/>
      <c r="U510" s="283"/>
      <c r="V510" s="283"/>
      <c r="W510" s="283"/>
      <c r="X510" s="283">
        <v>20</v>
      </c>
      <c r="Y510" s="283">
        <v>20</v>
      </c>
      <c r="Z510" s="283">
        <v>20</v>
      </c>
      <c r="AA510" s="283">
        <v>20</v>
      </c>
      <c r="AB510" s="283" t="s">
        <v>4638</v>
      </c>
      <c r="AC510" s="283">
        <v>3</v>
      </c>
      <c r="AD510" s="283" t="s">
        <v>4639</v>
      </c>
    </row>
    <row r="511" spans="1:30">
      <c r="A511" s="283">
        <v>10051021</v>
      </c>
      <c r="B511" s="289" t="s">
        <v>5821</v>
      </c>
      <c r="C511" s="283">
        <v>5</v>
      </c>
      <c r="D511" s="283" t="s">
        <v>4408</v>
      </c>
      <c r="E511" s="283" t="s">
        <v>4409</v>
      </c>
      <c r="F511" s="283"/>
      <c r="G511" s="283"/>
      <c r="H511" s="283"/>
      <c r="I511" s="283">
        <v>4</v>
      </c>
      <c r="J511" s="283">
        <v>13</v>
      </c>
      <c r="K511" s="283"/>
      <c r="L511" s="283"/>
      <c r="M511" s="283" t="s">
        <v>613</v>
      </c>
      <c r="N511" s="283"/>
      <c r="O511" s="283"/>
      <c r="P511" s="283"/>
      <c r="Q511" s="283"/>
      <c r="R511" s="283"/>
      <c r="S511" s="283"/>
      <c r="T511" s="283"/>
      <c r="U511" s="283"/>
      <c r="V511" s="283"/>
      <c r="W511" s="283"/>
      <c r="X511" s="283">
        <v>5</v>
      </c>
      <c r="Y511" s="283">
        <v>20</v>
      </c>
      <c r="Z511" s="283"/>
      <c r="AA511" s="283">
        <v>20</v>
      </c>
      <c r="AB511" s="283"/>
      <c r="AC511" s="283"/>
      <c r="AD511" s="283"/>
    </row>
    <row r="512" spans="1:30">
      <c r="A512" s="283">
        <v>10051121</v>
      </c>
      <c r="B512" s="289" t="s">
        <v>5822</v>
      </c>
      <c r="C512" s="283">
        <v>5</v>
      </c>
      <c r="D512" s="283" t="s">
        <v>3861</v>
      </c>
      <c r="E512" s="283" t="s">
        <v>4410</v>
      </c>
      <c r="F512" s="283"/>
      <c r="G512" s="283"/>
      <c r="H512" s="283"/>
      <c r="I512" s="283">
        <v>14</v>
      </c>
      <c r="J512" s="283"/>
      <c r="K512" s="283"/>
      <c r="L512" s="283">
        <v>3</v>
      </c>
      <c r="M512" s="283" t="s">
        <v>613</v>
      </c>
      <c r="N512" s="283"/>
      <c r="O512" s="283"/>
      <c r="P512" s="283"/>
      <c r="Q512" s="283"/>
      <c r="R512" s="283"/>
      <c r="S512" s="283"/>
      <c r="T512" s="283"/>
      <c r="U512" s="283"/>
      <c r="V512" s="283"/>
      <c r="W512" s="283"/>
      <c r="X512" s="283">
        <v>10</v>
      </c>
      <c r="Y512" s="283">
        <v>25</v>
      </c>
      <c r="Z512" s="283"/>
      <c r="AA512" s="283">
        <v>20</v>
      </c>
      <c r="AB512" s="283"/>
      <c r="AC512" s="283"/>
      <c r="AD512" s="283"/>
    </row>
    <row r="513" spans="1:30">
      <c r="A513" s="283">
        <v>10051221</v>
      </c>
      <c r="B513" s="289" t="s">
        <v>5823</v>
      </c>
      <c r="C513" s="283">
        <v>5</v>
      </c>
      <c r="D513" s="283" t="s">
        <v>3697</v>
      </c>
      <c r="E513" s="283" t="s">
        <v>3703</v>
      </c>
      <c r="F513" s="283"/>
      <c r="G513" s="283"/>
      <c r="H513" s="283"/>
      <c r="I513" s="283"/>
      <c r="J513" s="283"/>
      <c r="K513" s="283"/>
      <c r="L513" s="283"/>
      <c r="M513" s="283" t="s">
        <v>613</v>
      </c>
      <c r="N513" s="283"/>
      <c r="O513" s="283"/>
      <c r="P513" s="283"/>
      <c r="Q513" s="283">
        <v>14</v>
      </c>
      <c r="R513" s="283"/>
      <c r="S513" s="283"/>
      <c r="T513" s="283"/>
      <c r="U513" s="283"/>
      <c r="V513" s="283"/>
      <c r="W513" s="283">
        <v>7</v>
      </c>
      <c r="X513" s="283">
        <v>10</v>
      </c>
      <c r="Y513" s="283">
        <v>10</v>
      </c>
      <c r="Z513" s="283"/>
      <c r="AA513" s="283">
        <v>25</v>
      </c>
      <c r="AB513" s="283"/>
      <c r="AC513" s="283"/>
      <c r="AD513" s="283" t="s">
        <v>4485</v>
      </c>
    </row>
    <row r="514" spans="1:30">
      <c r="A514" s="283">
        <v>10051321</v>
      </c>
      <c r="B514" s="288" t="s">
        <v>5824</v>
      </c>
      <c r="C514" s="283">
        <v>6</v>
      </c>
      <c r="D514" s="283" t="s">
        <v>3861</v>
      </c>
      <c r="E514" s="283" t="s">
        <v>4454</v>
      </c>
      <c r="F514" s="283"/>
      <c r="G514" s="283"/>
      <c r="H514" s="283"/>
      <c r="I514" s="283">
        <v>13</v>
      </c>
      <c r="J514" s="283"/>
      <c r="K514" s="283"/>
      <c r="L514" s="283">
        <v>3</v>
      </c>
      <c r="M514" s="283" t="s">
        <v>613</v>
      </c>
      <c r="N514" s="283">
        <v>6</v>
      </c>
      <c r="O514" s="283"/>
      <c r="P514" s="283"/>
      <c r="Q514" s="283"/>
      <c r="R514" s="283"/>
      <c r="S514" s="283"/>
      <c r="T514" s="283"/>
      <c r="U514" s="283"/>
      <c r="V514" s="283"/>
      <c r="W514" s="283"/>
      <c r="X514" s="283">
        <v>20</v>
      </c>
      <c r="Y514" s="283">
        <v>20</v>
      </c>
      <c r="Z514" s="283">
        <v>5</v>
      </c>
      <c r="AA514" s="283"/>
      <c r="AB514" s="283"/>
      <c r="AC514" s="283"/>
      <c r="AD514" s="283"/>
    </row>
    <row r="515" spans="1:30">
      <c r="A515" s="283">
        <v>10051421</v>
      </c>
      <c r="B515" s="289" t="s">
        <v>5825</v>
      </c>
      <c r="C515" s="283">
        <v>5</v>
      </c>
      <c r="D515" s="283" t="s">
        <v>3652</v>
      </c>
      <c r="E515" s="283" t="s">
        <v>4367</v>
      </c>
      <c r="F515" s="283"/>
      <c r="G515" s="283">
        <v>2</v>
      </c>
      <c r="H515" s="283"/>
      <c r="I515" s="283"/>
      <c r="J515" s="283"/>
      <c r="K515" s="283"/>
      <c r="L515" s="283">
        <v>2</v>
      </c>
      <c r="M515" s="283" t="s">
        <v>3930</v>
      </c>
      <c r="N515" s="283"/>
      <c r="O515" s="283"/>
      <c r="P515" s="283"/>
      <c r="Q515" s="283">
        <v>14</v>
      </c>
      <c r="R515" s="283">
        <v>3.1</v>
      </c>
      <c r="S515" s="283">
        <v>0.35</v>
      </c>
      <c r="T515" s="283"/>
      <c r="U515" s="283"/>
      <c r="V515" s="283"/>
      <c r="W515" s="283"/>
      <c r="X515" s="283"/>
      <c r="Y515" s="283">
        <v>15</v>
      </c>
      <c r="Z515" s="283">
        <v>20</v>
      </c>
      <c r="AA515" s="283"/>
      <c r="AB515" s="283"/>
      <c r="AC515" s="283"/>
      <c r="AD515" s="283" t="s">
        <v>4397</v>
      </c>
    </row>
    <row r="516" spans="1:30">
      <c r="A516" s="283">
        <v>10051521</v>
      </c>
      <c r="B516" s="289" t="s">
        <v>5826</v>
      </c>
      <c r="C516" s="283">
        <v>5</v>
      </c>
      <c r="D516" s="283" t="s">
        <v>3697</v>
      </c>
      <c r="E516" s="283" t="s">
        <v>3703</v>
      </c>
      <c r="F516" s="283"/>
      <c r="G516" s="283"/>
      <c r="H516" s="283"/>
      <c r="I516" s="283"/>
      <c r="J516" s="283"/>
      <c r="K516" s="283"/>
      <c r="L516" s="283"/>
      <c r="M516" s="283" t="s">
        <v>613</v>
      </c>
      <c r="N516" s="283"/>
      <c r="O516" s="283"/>
      <c r="P516" s="283">
        <v>3</v>
      </c>
      <c r="Q516" s="283">
        <v>12</v>
      </c>
      <c r="R516" s="283"/>
      <c r="S516" s="283"/>
      <c r="T516" s="283"/>
      <c r="U516" s="283"/>
      <c r="V516" s="283"/>
      <c r="W516" s="283">
        <v>5</v>
      </c>
      <c r="X516" s="283">
        <v>10</v>
      </c>
      <c r="Y516" s="283">
        <v>20</v>
      </c>
      <c r="Z516" s="283"/>
      <c r="AA516" s="283">
        <v>20</v>
      </c>
      <c r="AB516" s="283"/>
      <c r="AC516" s="283"/>
      <c r="AD516" s="283" t="s">
        <v>4400</v>
      </c>
    </row>
    <row r="517" spans="1:30">
      <c r="A517" s="283">
        <v>10051621</v>
      </c>
      <c r="B517" s="289" t="s">
        <v>5827</v>
      </c>
      <c r="C517" s="283">
        <v>5</v>
      </c>
      <c r="D517" s="283" t="s">
        <v>3652</v>
      </c>
      <c r="E517" s="283" t="s">
        <v>4375</v>
      </c>
      <c r="F517" s="283"/>
      <c r="G517" s="283">
        <v>6</v>
      </c>
      <c r="H517" s="283"/>
      <c r="I517" s="283"/>
      <c r="J517" s="283"/>
      <c r="K517" s="283"/>
      <c r="L517" s="283">
        <v>1</v>
      </c>
      <c r="M517" s="283" t="s">
        <v>3941</v>
      </c>
      <c r="N517" s="283">
        <v>2</v>
      </c>
      <c r="O517" s="283"/>
      <c r="P517" s="283"/>
      <c r="Q517" s="283">
        <v>6</v>
      </c>
      <c r="R517" s="283"/>
      <c r="S517" s="283">
        <v>0.25</v>
      </c>
      <c r="T517" s="283"/>
      <c r="U517" s="283"/>
      <c r="V517" s="283"/>
      <c r="W517" s="283"/>
      <c r="X517" s="283">
        <v>10</v>
      </c>
      <c r="Y517" s="283">
        <v>25</v>
      </c>
      <c r="Z517" s="283">
        <v>25</v>
      </c>
      <c r="AA517" s="283"/>
      <c r="AB517" s="283"/>
      <c r="AC517" s="283"/>
      <c r="AD517" s="283" t="s">
        <v>792</v>
      </c>
    </row>
    <row r="518" spans="1:30">
      <c r="A518" s="283">
        <v>10051721</v>
      </c>
      <c r="B518" s="288" t="s">
        <v>5828</v>
      </c>
      <c r="C518" s="283">
        <v>6</v>
      </c>
      <c r="D518" s="283" t="s">
        <v>4385</v>
      </c>
      <c r="E518" s="283" t="s">
        <v>4386</v>
      </c>
      <c r="F518" s="283"/>
      <c r="G518" s="283"/>
      <c r="H518" s="283"/>
      <c r="I518" s="283"/>
      <c r="J518" s="283"/>
      <c r="K518" s="283"/>
      <c r="L518" s="283"/>
      <c r="M518" s="283" t="s">
        <v>613</v>
      </c>
      <c r="N518" s="283">
        <v>4</v>
      </c>
      <c r="O518" s="283"/>
      <c r="P518" s="283"/>
      <c r="Q518" s="283">
        <v>13</v>
      </c>
      <c r="R518" s="283">
        <v>3.3</v>
      </c>
      <c r="S518" s="283">
        <v>0.45</v>
      </c>
      <c r="T518" s="283"/>
      <c r="U518" s="283"/>
      <c r="V518" s="283"/>
      <c r="W518" s="283"/>
      <c r="X518" s="283">
        <v>25</v>
      </c>
      <c r="Y518" s="283">
        <v>25</v>
      </c>
      <c r="Z518" s="283"/>
      <c r="AA518" s="283">
        <v>20</v>
      </c>
      <c r="AB518" s="283"/>
      <c r="AC518" s="283"/>
      <c r="AD518" s="283" t="s">
        <v>5829</v>
      </c>
    </row>
    <row r="519" spans="1:30">
      <c r="A519" s="283">
        <v>10051821</v>
      </c>
      <c r="B519" s="289" t="s">
        <v>5830</v>
      </c>
      <c r="C519" s="283">
        <v>5</v>
      </c>
      <c r="D519" s="283" t="s">
        <v>3670</v>
      </c>
      <c r="E519" s="283" t="s">
        <v>4403</v>
      </c>
      <c r="F519" s="283"/>
      <c r="G519" s="283"/>
      <c r="H519" s="283"/>
      <c r="I519" s="283"/>
      <c r="J519" s="283"/>
      <c r="K519" s="283">
        <v>12</v>
      </c>
      <c r="L519" s="283">
        <v>2</v>
      </c>
      <c r="M519" s="283" t="s">
        <v>613</v>
      </c>
      <c r="N519" s="283">
        <v>3</v>
      </c>
      <c r="O519" s="283"/>
      <c r="P519" s="283"/>
      <c r="Q519" s="283">
        <v>5</v>
      </c>
      <c r="R519" s="283">
        <v>3.2</v>
      </c>
      <c r="S519" s="283">
        <v>0.4</v>
      </c>
      <c r="T519" s="283"/>
      <c r="U519" s="283"/>
      <c r="V519" s="283"/>
      <c r="W519" s="283"/>
      <c r="X519" s="283">
        <v>20</v>
      </c>
      <c r="Y519" s="283">
        <v>20</v>
      </c>
      <c r="Z519" s="283"/>
      <c r="AA519" s="283">
        <v>25</v>
      </c>
      <c r="AB519" s="283"/>
      <c r="AC519" s="283"/>
      <c r="AD519" s="283" t="s">
        <v>4685</v>
      </c>
    </row>
    <row r="520" spans="1:30">
      <c r="A520" s="283">
        <v>10051921</v>
      </c>
      <c r="B520" s="289" t="s">
        <v>5854</v>
      </c>
      <c r="C520" s="283">
        <v>5</v>
      </c>
      <c r="D520" s="283" t="s">
        <v>4411</v>
      </c>
      <c r="E520" s="283" t="s">
        <v>4436</v>
      </c>
      <c r="F520" s="283"/>
      <c r="G520" s="283">
        <v>7</v>
      </c>
      <c r="H520" s="283"/>
      <c r="I520" s="283"/>
      <c r="J520" s="283"/>
      <c r="K520" s="283"/>
      <c r="L520" s="283">
        <v>1</v>
      </c>
      <c r="M520" s="283" t="s">
        <v>613</v>
      </c>
      <c r="N520" s="283"/>
      <c r="O520" s="283"/>
      <c r="P520" s="283"/>
      <c r="Q520" s="283"/>
      <c r="R520" s="283"/>
      <c r="S520" s="283"/>
      <c r="T520" s="283"/>
      <c r="U520" s="283"/>
      <c r="V520" s="283"/>
      <c r="W520" s="283"/>
      <c r="X520" s="283">
        <v>10</v>
      </c>
      <c r="Y520" s="283">
        <v>25</v>
      </c>
      <c r="Z520" s="283">
        <v>20</v>
      </c>
      <c r="AA520" s="283"/>
      <c r="AB520" s="283" t="s">
        <v>4437</v>
      </c>
      <c r="AC520" s="283">
        <v>4</v>
      </c>
      <c r="AD520" s="283" t="s">
        <v>4438</v>
      </c>
    </row>
    <row r="521" spans="1:30">
      <c r="A521" s="283">
        <v>10052021</v>
      </c>
      <c r="B521" s="289" t="s">
        <v>5855</v>
      </c>
      <c r="C521" s="283">
        <v>5</v>
      </c>
      <c r="D521" s="283" t="s">
        <v>3670</v>
      </c>
      <c r="E521" s="283" t="s">
        <v>4403</v>
      </c>
      <c r="F521" s="283"/>
      <c r="G521" s="283">
        <v>2</v>
      </c>
      <c r="H521" s="283"/>
      <c r="I521" s="283"/>
      <c r="J521" s="283"/>
      <c r="K521" s="283"/>
      <c r="L521" s="283">
        <v>7</v>
      </c>
      <c r="M521" s="283" t="s">
        <v>613</v>
      </c>
      <c r="N521" s="283"/>
      <c r="O521" s="283"/>
      <c r="P521" s="283"/>
      <c r="Q521" s="283">
        <v>8</v>
      </c>
      <c r="R521" s="283">
        <v>3.4</v>
      </c>
      <c r="S521" s="283">
        <v>0.65</v>
      </c>
      <c r="T521" s="283"/>
      <c r="U521" s="283"/>
      <c r="V521" s="283"/>
      <c r="W521" s="283"/>
      <c r="X521" s="283"/>
      <c r="Y521" s="283">
        <v>20</v>
      </c>
      <c r="Z521" s="283">
        <v>25</v>
      </c>
      <c r="AA521" s="283">
        <v>10</v>
      </c>
      <c r="AB521" s="283"/>
      <c r="AC521" s="283"/>
      <c r="AD521" s="283" t="s">
        <v>5856</v>
      </c>
    </row>
    <row r="522" spans="1:30">
      <c r="A522" s="283">
        <v>10052121</v>
      </c>
      <c r="B522" s="287" t="s">
        <v>5857</v>
      </c>
      <c r="C522" s="283">
        <v>4</v>
      </c>
      <c r="D522" s="283" t="s">
        <v>3652</v>
      </c>
      <c r="E522" s="283" t="s">
        <v>4377</v>
      </c>
      <c r="F522" s="283"/>
      <c r="G522" s="283">
        <v>13</v>
      </c>
      <c r="H522" s="283"/>
      <c r="I522" s="283"/>
      <c r="J522" s="283"/>
      <c r="K522" s="283"/>
      <c r="L522" s="283">
        <v>1</v>
      </c>
      <c r="M522" s="283" t="s">
        <v>3899</v>
      </c>
      <c r="N522" s="283"/>
      <c r="O522" s="283"/>
      <c r="P522" s="283"/>
      <c r="Q522" s="283"/>
      <c r="R522" s="283"/>
      <c r="S522" s="283"/>
      <c r="T522" s="283"/>
      <c r="U522" s="283"/>
      <c r="V522" s="283"/>
      <c r="W522" s="283"/>
      <c r="X522" s="283">
        <v>10</v>
      </c>
      <c r="Y522" s="283">
        <v>20</v>
      </c>
      <c r="Z522" s="283">
        <v>20</v>
      </c>
      <c r="AA522" s="283"/>
      <c r="AB522" s="283"/>
      <c r="AC522" s="283"/>
      <c r="AD522" s="283"/>
    </row>
    <row r="523" spans="1:30">
      <c r="A523" s="283">
        <v>10052221</v>
      </c>
      <c r="B523" s="289" t="s">
        <v>5858</v>
      </c>
      <c r="C523" s="283">
        <v>5</v>
      </c>
      <c r="D523" s="283" t="s">
        <v>3698</v>
      </c>
      <c r="E523" s="283" t="s">
        <v>3702</v>
      </c>
      <c r="F523" s="283"/>
      <c r="G523" s="283"/>
      <c r="H523" s="283"/>
      <c r="I523" s="283">
        <v>6</v>
      </c>
      <c r="J523" s="283">
        <v>12</v>
      </c>
      <c r="K523" s="283">
        <v>5</v>
      </c>
      <c r="L523" s="283"/>
      <c r="M523" s="283" t="s">
        <v>613</v>
      </c>
      <c r="N523" s="283"/>
      <c r="O523" s="283"/>
      <c r="P523" s="283"/>
      <c r="Q523" s="283"/>
      <c r="R523" s="283"/>
      <c r="S523" s="283"/>
      <c r="T523" s="283"/>
      <c r="U523" s="283"/>
      <c r="V523" s="283"/>
      <c r="W523" s="283">
        <v>5</v>
      </c>
      <c r="X523" s="283">
        <v>10</v>
      </c>
      <c r="Y523" s="283">
        <v>20</v>
      </c>
      <c r="Z523" s="283"/>
      <c r="AA523" s="283">
        <v>20</v>
      </c>
      <c r="AB523" s="283"/>
      <c r="AC523" s="283"/>
      <c r="AD523" s="283" t="s">
        <v>4400</v>
      </c>
    </row>
    <row r="524" spans="1:30">
      <c r="A524" s="283">
        <v>10052321</v>
      </c>
      <c r="B524" s="289" t="s">
        <v>5859</v>
      </c>
      <c r="C524" s="283">
        <v>5</v>
      </c>
      <c r="D524" s="283" t="s">
        <v>3698</v>
      </c>
      <c r="E524" s="283" t="s">
        <v>3702</v>
      </c>
      <c r="F524" s="283"/>
      <c r="G524" s="283"/>
      <c r="H524" s="283"/>
      <c r="I524" s="283">
        <v>14</v>
      </c>
      <c r="J524" s="283">
        <v>3</v>
      </c>
      <c r="K524" s="283"/>
      <c r="L524" s="283">
        <v>2</v>
      </c>
      <c r="M524" s="283" t="s">
        <v>613</v>
      </c>
      <c r="N524" s="283"/>
      <c r="O524" s="283"/>
      <c r="P524" s="283"/>
      <c r="Q524" s="283"/>
      <c r="R524" s="283"/>
      <c r="S524" s="283"/>
      <c r="T524" s="283"/>
      <c r="U524" s="283"/>
      <c r="V524" s="283"/>
      <c r="W524" s="283">
        <v>6</v>
      </c>
      <c r="X524" s="283">
        <v>20</v>
      </c>
      <c r="Y524" s="283"/>
      <c r="Z524" s="283"/>
      <c r="AA524" s="283">
        <v>20</v>
      </c>
      <c r="AB524" s="283"/>
      <c r="AC524" s="283"/>
      <c r="AD524" s="283" t="s">
        <v>4401</v>
      </c>
    </row>
    <row r="525" spans="1:30">
      <c r="A525" s="283">
        <v>10052421</v>
      </c>
      <c r="B525" s="289" t="s">
        <v>5860</v>
      </c>
      <c r="C525" s="283">
        <v>5</v>
      </c>
      <c r="D525" s="283" t="s">
        <v>4528</v>
      </c>
      <c r="E525" s="283" t="s">
        <v>4529</v>
      </c>
      <c r="F525" s="283"/>
      <c r="G525" s="283">
        <v>3</v>
      </c>
      <c r="H525" s="283"/>
      <c r="I525" s="283"/>
      <c r="J525" s="283"/>
      <c r="K525" s="283">
        <v>5</v>
      </c>
      <c r="L525" s="283">
        <v>5</v>
      </c>
      <c r="M525" s="283" t="s">
        <v>613</v>
      </c>
      <c r="N525" s="283"/>
      <c r="O525" s="283"/>
      <c r="P525" s="283"/>
      <c r="Q525" s="283">
        <v>5</v>
      </c>
      <c r="R525" s="283">
        <v>3.5</v>
      </c>
      <c r="S525" s="283">
        <v>0.75</v>
      </c>
      <c r="T525" s="283"/>
      <c r="U525" s="283"/>
      <c r="V525" s="283"/>
      <c r="W525" s="283"/>
      <c r="X525" s="283">
        <v>10</v>
      </c>
      <c r="Y525" s="283">
        <v>15</v>
      </c>
      <c r="Z525" s="283"/>
      <c r="AA525" s="283">
        <v>25</v>
      </c>
      <c r="AB525" s="283"/>
      <c r="AC525" s="283"/>
      <c r="AD525" s="283" t="s">
        <v>5861</v>
      </c>
    </row>
    <row r="526" spans="1:30">
      <c r="A526" s="283">
        <v>10052521</v>
      </c>
      <c r="B526" s="288" t="s">
        <v>5862</v>
      </c>
      <c r="C526" s="283">
        <v>6</v>
      </c>
      <c r="D526" s="283" t="s">
        <v>3861</v>
      </c>
      <c r="E526" s="283" t="s">
        <v>4410</v>
      </c>
      <c r="F526" s="283"/>
      <c r="G526" s="283">
        <v>9</v>
      </c>
      <c r="H526" s="283"/>
      <c r="I526" s="283">
        <v>5</v>
      </c>
      <c r="J526" s="283"/>
      <c r="K526" s="283"/>
      <c r="L526" s="283"/>
      <c r="M526" s="283" t="s">
        <v>613</v>
      </c>
      <c r="N526" s="283"/>
      <c r="O526" s="283"/>
      <c r="P526" s="283"/>
      <c r="Q526" s="283"/>
      <c r="R526" s="283"/>
      <c r="S526" s="283"/>
      <c r="T526" s="283"/>
      <c r="U526" s="283"/>
      <c r="V526" s="283"/>
      <c r="W526" s="283"/>
      <c r="X526" s="283">
        <v>10</v>
      </c>
      <c r="Y526" s="283">
        <v>15</v>
      </c>
      <c r="Z526" s="283"/>
      <c r="AA526" s="283">
        <v>20</v>
      </c>
      <c r="AB526" s="283"/>
      <c r="AC526" s="283"/>
      <c r="AD526" s="283"/>
    </row>
    <row r="527" spans="1:30">
      <c r="A527" s="283">
        <v>10052621</v>
      </c>
      <c r="B527" s="289" t="s">
        <v>5863</v>
      </c>
      <c r="C527" s="283">
        <v>5</v>
      </c>
      <c r="D527" s="283" t="s">
        <v>3652</v>
      </c>
      <c r="E527" s="283" t="s">
        <v>4380</v>
      </c>
      <c r="F527" s="283"/>
      <c r="G527" s="283">
        <v>30</v>
      </c>
      <c r="H527" s="283"/>
      <c r="I527" s="283"/>
      <c r="J527" s="283"/>
      <c r="K527" s="283"/>
      <c r="L527" s="283"/>
      <c r="M527" s="283" t="s">
        <v>4282</v>
      </c>
      <c r="N527" s="283"/>
      <c r="O527" s="283"/>
      <c r="P527" s="283"/>
      <c r="Q527" s="283">
        <v>5</v>
      </c>
      <c r="R527" s="283"/>
      <c r="S527" s="283">
        <v>0.25</v>
      </c>
      <c r="T527" s="283"/>
      <c r="U527" s="283"/>
      <c r="V527" s="283"/>
      <c r="W527" s="283"/>
      <c r="X527" s="283">
        <v>10</v>
      </c>
      <c r="Y527" s="283">
        <v>25</v>
      </c>
      <c r="Z527" s="283"/>
      <c r="AA527" s="283">
        <v>20</v>
      </c>
      <c r="AB527" s="283"/>
      <c r="AC527" s="283"/>
      <c r="AD527" s="283" t="s">
        <v>792</v>
      </c>
    </row>
    <row r="528" spans="1:30">
      <c r="A528" s="283">
        <v>10052721</v>
      </c>
      <c r="B528" s="289" t="s">
        <v>5864</v>
      </c>
      <c r="C528" s="283">
        <v>5</v>
      </c>
      <c r="D528" s="283" t="s">
        <v>3670</v>
      </c>
      <c r="E528" s="283" t="s">
        <v>4403</v>
      </c>
      <c r="F528" s="283"/>
      <c r="G528" s="283"/>
      <c r="H528" s="283"/>
      <c r="I528" s="283"/>
      <c r="J528" s="283"/>
      <c r="K528" s="283">
        <v>6</v>
      </c>
      <c r="L528" s="283"/>
      <c r="M528" s="283" t="s">
        <v>613</v>
      </c>
      <c r="N528" s="283">
        <v>5</v>
      </c>
      <c r="O528" s="283"/>
      <c r="P528" s="283"/>
      <c r="Q528" s="283">
        <v>13</v>
      </c>
      <c r="R528" s="283">
        <v>3.7</v>
      </c>
      <c r="S528" s="283">
        <v>0.78</v>
      </c>
      <c r="T528" s="283"/>
      <c r="U528" s="283"/>
      <c r="V528" s="283"/>
      <c r="W528" s="283"/>
      <c r="X528" s="283">
        <v>10</v>
      </c>
      <c r="Y528" s="283">
        <v>15</v>
      </c>
      <c r="Z528" s="283"/>
      <c r="AA528" s="283">
        <v>30</v>
      </c>
      <c r="AB528" s="283"/>
      <c r="AC528" s="283"/>
      <c r="AD528" s="283" t="s">
        <v>5865</v>
      </c>
    </row>
    <row r="529" spans="1:30">
      <c r="A529" s="283">
        <v>10052821</v>
      </c>
      <c r="B529" s="287" t="s">
        <v>5866</v>
      </c>
      <c r="C529" s="283">
        <v>4</v>
      </c>
      <c r="D529" s="283" t="s">
        <v>4521</v>
      </c>
      <c r="E529" s="283" t="s">
        <v>4522</v>
      </c>
      <c r="F529" s="283"/>
      <c r="G529" s="283">
        <v>7</v>
      </c>
      <c r="H529" s="283"/>
      <c r="I529" s="283"/>
      <c r="J529" s="283"/>
      <c r="K529" s="283"/>
      <c r="L529" s="283">
        <v>2</v>
      </c>
      <c r="M529" s="283" t="s">
        <v>613</v>
      </c>
      <c r="N529" s="283"/>
      <c r="O529" s="283">
        <v>2</v>
      </c>
      <c r="P529" s="283"/>
      <c r="Q529" s="283"/>
      <c r="R529" s="283"/>
      <c r="S529" s="283"/>
      <c r="T529" s="283"/>
      <c r="U529" s="283"/>
      <c r="V529" s="283"/>
      <c r="W529" s="283"/>
      <c r="X529" s="283">
        <v>15</v>
      </c>
      <c r="Y529" s="283">
        <v>15</v>
      </c>
      <c r="Z529" s="283"/>
      <c r="AA529" s="283">
        <v>20</v>
      </c>
      <c r="AB529" s="283"/>
      <c r="AC529" s="283"/>
      <c r="AD529" s="283"/>
    </row>
    <row r="530" spans="1:30">
      <c r="A530" s="283">
        <v>10052921</v>
      </c>
      <c r="B530" s="288" t="s">
        <v>5867</v>
      </c>
      <c r="C530" s="283">
        <v>6</v>
      </c>
      <c r="D530" s="283" t="s">
        <v>3652</v>
      </c>
      <c r="E530" s="283" t="s">
        <v>4380</v>
      </c>
      <c r="F530" s="283"/>
      <c r="G530" s="283">
        <v>28</v>
      </c>
      <c r="H530" s="283"/>
      <c r="I530" s="283"/>
      <c r="J530" s="283"/>
      <c r="K530" s="283"/>
      <c r="L530" s="283">
        <v>4</v>
      </c>
      <c r="M530" s="283" t="s">
        <v>4282</v>
      </c>
      <c r="N530" s="283"/>
      <c r="O530" s="283"/>
      <c r="P530" s="283"/>
      <c r="Q530" s="283"/>
      <c r="R530" s="283"/>
      <c r="S530" s="283"/>
      <c r="T530" s="283"/>
      <c r="U530" s="283"/>
      <c r="V530" s="283"/>
      <c r="W530" s="283"/>
      <c r="X530" s="283">
        <v>15</v>
      </c>
      <c r="Y530" s="283">
        <v>15</v>
      </c>
      <c r="Z530" s="283">
        <v>25</v>
      </c>
      <c r="AA530" s="283">
        <v>20</v>
      </c>
      <c r="AB530" s="283"/>
      <c r="AC530" s="283"/>
      <c r="AD530" s="283"/>
    </row>
    <row r="531" spans="1:30">
      <c r="A531" s="283">
        <v>10053021</v>
      </c>
      <c r="B531" s="287" t="s">
        <v>5868</v>
      </c>
      <c r="C531" s="283">
        <v>4</v>
      </c>
      <c r="D531" s="283" t="s">
        <v>3652</v>
      </c>
      <c r="E531" s="283" t="s">
        <v>4380</v>
      </c>
      <c r="F531" s="283"/>
      <c r="G531" s="283">
        <v>23</v>
      </c>
      <c r="H531" s="283"/>
      <c r="I531" s="283"/>
      <c r="J531" s="283"/>
      <c r="K531" s="283"/>
      <c r="L531" s="283">
        <v>1</v>
      </c>
      <c r="M531" s="283" t="s">
        <v>3899</v>
      </c>
      <c r="N531" s="283"/>
      <c r="O531" s="283"/>
      <c r="P531" s="283"/>
      <c r="Q531" s="283"/>
      <c r="R531" s="283"/>
      <c r="S531" s="283"/>
      <c r="T531" s="283"/>
      <c r="U531" s="283"/>
      <c r="V531" s="283"/>
      <c r="W531" s="283"/>
      <c r="X531" s="283">
        <v>5</v>
      </c>
      <c r="Y531" s="283">
        <v>30</v>
      </c>
      <c r="Z531" s="283">
        <v>30</v>
      </c>
      <c r="AA531" s="283"/>
      <c r="AB531" s="283"/>
      <c r="AC531" s="283"/>
      <c r="AD531" s="283"/>
    </row>
    <row r="532" spans="1:30">
      <c r="A532" s="283">
        <v>10053121</v>
      </c>
      <c r="B532" s="289" t="s">
        <v>5965</v>
      </c>
      <c r="C532" s="283">
        <v>5</v>
      </c>
      <c r="D532" s="283" t="s">
        <v>3697</v>
      </c>
      <c r="E532" s="283" t="s">
        <v>4542</v>
      </c>
      <c r="F532" s="283"/>
      <c r="G532" s="283"/>
      <c r="H532" s="283"/>
      <c r="I532" s="283"/>
      <c r="J532" s="283"/>
      <c r="K532" s="283"/>
      <c r="L532" s="283"/>
      <c r="M532" s="283" t="s">
        <v>613</v>
      </c>
      <c r="N532" s="283">
        <v>3</v>
      </c>
      <c r="O532" s="283"/>
      <c r="P532" s="283"/>
      <c r="Q532" s="283">
        <v>12</v>
      </c>
      <c r="R532" s="283"/>
      <c r="S532" s="283"/>
      <c r="T532" s="283"/>
      <c r="U532" s="283"/>
      <c r="V532" s="283"/>
      <c r="W532" s="283">
        <v>6</v>
      </c>
      <c r="X532" s="283">
        <v>10</v>
      </c>
      <c r="Y532" s="283">
        <v>10</v>
      </c>
      <c r="Z532" s="283"/>
      <c r="AA532" s="283">
        <v>30</v>
      </c>
      <c r="AB532" s="283"/>
      <c r="AC532" s="283"/>
      <c r="AD532" s="283" t="s">
        <v>4401</v>
      </c>
    </row>
    <row r="533" spans="1:30">
      <c r="A533" s="283">
        <v>10053221</v>
      </c>
      <c r="B533" s="288" t="s">
        <v>5966</v>
      </c>
      <c r="C533" s="283">
        <v>6</v>
      </c>
      <c r="D533" s="283" t="s">
        <v>4408</v>
      </c>
      <c r="E533" s="283" t="s">
        <v>4409</v>
      </c>
      <c r="F533" s="283"/>
      <c r="G533" s="283"/>
      <c r="H533" s="283"/>
      <c r="I533" s="283">
        <v>3</v>
      </c>
      <c r="J533" s="283">
        <v>17</v>
      </c>
      <c r="K533" s="283"/>
      <c r="L533" s="283"/>
      <c r="M533" s="283" t="s">
        <v>613</v>
      </c>
      <c r="N533" s="283"/>
      <c r="O533" s="283"/>
      <c r="P533" s="283"/>
      <c r="Q533" s="283"/>
      <c r="R533" s="283"/>
      <c r="S533" s="283"/>
      <c r="T533" s="283"/>
      <c r="U533" s="283"/>
      <c r="V533" s="283"/>
      <c r="W533" s="283"/>
      <c r="X533" s="283">
        <v>15</v>
      </c>
      <c r="Y533" s="283">
        <v>15</v>
      </c>
      <c r="Z533" s="283">
        <v>10</v>
      </c>
      <c r="AA533" s="283">
        <v>20</v>
      </c>
      <c r="AB533" s="283"/>
      <c r="AC533" s="283"/>
      <c r="AD533" s="283"/>
    </row>
    <row r="534" spans="1:30">
      <c r="A534" s="283">
        <v>10053321</v>
      </c>
      <c r="B534" s="287" t="s">
        <v>5967</v>
      </c>
      <c r="C534" s="283">
        <v>4</v>
      </c>
      <c r="D534" s="283" t="s">
        <v>3652</v>
      </c>
      <c r="E534" s="283" t="s">
        <v>4367</v>
      </c>
      <c r="F534" s="283"/>
      <c r="G534" s="283">
        <v>3</v>
      </c>
      <c r="H534" s="283">
        <v>3</v>
      </c>
      <c r="I534" s="283"/>
      <c r="J534" s="283"/>
      <c r="K534" s="283"/>
      <c r="L534" s="283"/>
      <c r="M534" s="283" t="s">
        <v>3930</v>
      </c>
      <c r="N534" s="283">
        <v>1</v>
      </c>
      <c r="O534" s="283"/>
      <c r="P534" s="283"/>
      <c r="Q534" s="283"/>
      <c r="R534" s="283"/>
      <c r="S534" s="283"/>
      <c r="T534" s="283"/>
      <c r="U534" s="283"/>
      <c r="V534" s="283"/>
      <c r="W534" s="283"/>
      <c r="X534" s="283">
        <v>10</v>
      </c>
      <c r="Y534" s="283">
        <v>10</v>
      </c>
      <c r="Z534" s="283">
        <v>30</v>
      </c>
      <c r="AA534" s="283"/>
      <c r="AB534" s="283"/>
      <c r="AC534" s="283"/>
      <c r="AD534" s="283"/>
    </row>
    <row r="535" spans="1:30">
      <c r="A535" s="283">
        <v>10053421</v>
      </c>
      <c r="B535" s="288" t="s">
        <v>5968</v>
      </c>
      <c r="C535" s="283">
        <v>6</v>
      </c>
      <c r="D535" s="283" t="s">
        <v>3652</v>
      </c>
      <c r="E535" s="283" t="s">
        <v>4380</v>
      </c>
      <c r="F535" s="283"/>
      <c r="G535" s="283">
        <v>29</v>
      </c>
      <c r="H535" s="283">
        <v>1</v>
      </c>
      <c r="I535" s="283"/>
      <c r="J535" s="283"/>
      <c r="K535" s="283"/>
      <c r="L535" s="283"/>
      <c r="M535" s="283" t="s">
        <v>3899</v>
      </c>
      <c r="N535" s="283"/>
      <c r="O535" s="283"/>
      <c r="P535" s="283"/>
      <c r="Q535" s="283"/>
      <c r="R535" s="283"/>
      <c r="S535" s="283"/>
      <c r="T535" s="283"/>
      <c r="U535" s="283"/>
      <c r="V535" s="283"/>
      <c r="W535" s="283"/>
      <c r="X535" s="283">
        <v>20</v>
      </c>
      <c r="Y535" s="283">
        <v>20</v>
      </c>
      <c r="Z535" s="283">
        <v>30</v>
      </c>
      <c r="AA535" s="283">
        <v>10</v>
      </c>
      <c r="AB535" s="283"/>
      <c r="AC535" s="283"/>
      <c r="AD535" s="283"/>
    </row>
    <row r="536" spans="1:30">
      <c r="A536" s="283">
        <v>10053521</v>
      </c>
      <c r="B536" s="289" t="s">
        <v>5969</v>
      </c>
      <c r="C536" s="283">
        <v>5</v>
      </c>
      <c r="D536" s="283" t="s">
        <v>4365</v>
      </c>
      <c r="E536" s="283" t="s">
        <v>4366</v>
      </c>
      <c r="F536" s="283"/>
      <c r="G536" s="283"/>
      <c r="H536" s="283"/>
      <c r="I536" s="283"/>
      <c r="J536" s="283"/>
      <c r="K536" s="283"/>
      <c r="L536" s="283">
        <v>1</v>
      </c>
      <c r="M536" s="283" t="s">
        <v>613</v>
      </c>
      <c r="N536" s="283">
        <v>1</v>
      </c>
      <c r="O536" s="283">
        <v>5</v>
      </c>
      <c r="P536" s="283"/>
      <c r="Q536" s="283"/>
      <c r="R536" s="283"/>
      <c r="S536" s="283"/>
      <c r="T536" s="283"/>
      <c r="U536" s="283"/>
      <c r="V536" s="283"/>
      <c r="W536" s="283"/>
      <c r="X536" s="283">
        <v>20</v>
      </c>
      <c r="Y536" s="283">
        <v>20</v>
      </c>
      <c r="Z536" s="283">
        <v>20</v>
      </c>
      <c r="AA536" s="283">
        <v>20</v>
      </c>
      <c r="AB536" s="283"/>
      <c r="AC536" s="283"/>
      <c r="AD536" s="283"/>
    </row>
  </sheetData>
  <customSheetViews>
    <customSheetView guid="{35D06118-2AA7-4F0A-8D8F-9C671AEEE044}" state="hidden" topLeftCell="A463">
      <selection activeCell="H486" sqref="H486"/>
      <pageMargins left="0.3" right="0.3" top="0.61" bottom="0.37" header="0.1" footer="0.1"/>
      <printOptions horizontalCentered="1"/>
      <pageSetup paperSize="9" pageOrder="overThenDown" orientation="portrait" useFirstPageNumber="1" horizontalDpi="300" verticalDpi="300"/>
      <headerFooter alignWithMargins="0">
        <oddHeader>&amp;P</oddHeader>
        <oddFooter>&amp;F</oddFooter>
      </headerFooter>
    </customSheetView>
  </customSheetViews>
  <phoneticPr fontId="3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427"/>
  <sheetViews>
    <sheetView workbookViewId="0">
      <pane ySplit="20" topLeftCell="A21" activePane="bottomLeft" state="frozen"/>
      <selection pane="bottomLeft" activeCell="L6" sqref="L6"/>
    </sheetView>
  </sheetViews>
  <sheetFormatPr defaultRowHeight="13.5"/>
  <cols>
    <col min="3" max="3" width="18.625" customWidth="1"/>
    <col min="27" max="27" width="8.875" customWidth="1"/>
  </cols>
  <sheetData>
    <row r="1" spans="1:121" ht="14.25" thickBot="1">
      <c r="A1" s="655" t="s">
        <v>5510</v>
      </c>
      <c r="B1" s="656"/>
      <c r="C1" s="657"/>
      <c r="D1" s="442">
        <v>1</v>
      </c>
      <c r="E1" s="652" t="s">
        <v>5512</v>
      </c>
      <c r="F1" s="653"/>
      <c r="G1" s="654"/>
      <c r="H1" s="443">
        <v>110</v>
      </c>
      <c r="I1" s="46" t="s">
        <v>5633</v>
      </c>
      <c r="L1" s="377"/>
      <c r="M1" s="378"/>
      <c r="N1" s="378"/>
      <c r="P1" s="453" t="s">
        <v>5632</v>
      </c>
      <c r="R1" s="375"/>
      <c r="S1" s="375"/>
      <c r="T1" s="375"/>
      <c r="U1" s="375"/>
      <c r="V1" s="375"/>
      <c r="W1" s="377"/>
      <c r="X1" s="377"/>
      <c r="Y1" s="377"/>
      <c r="Z1" s="377"/>
      <c r="BQ1" s="374"/>
      <c r="BR1" s="374"/>
      <c r="BS1" s="374"/>
      <c r="BT1" s="374"/>
      <c r="BU1" s="374"/>
      <c r="BV1" s="374"/>
      <c r="BW1" s="374"/>
      <c r="BX1" s="374"/>
      <c r="BY1" s="374"/>
      <c r="BZ1" s="374"/>
      <c r="CA1" s="374"/>
      <c r="CB1" s="374"/>
      <c r="CC1" s="374"/>
      <c r="CD1" s="374"/>
      <c r="CE1" s="374"/>
      <c r="CF1" s="374"/>
      <c r="CG1" s="374"/>
      <c r="CH1" s="374"/>
      <c r="CI1" s="374"/>
      <c r="CJ1" s="374"/>
      <c r="CK1" s="374"/>
      <c r="CL1" s="374"/>
      <c r="CM1" s="374"/>
      <c r="CN1" s="374"/>
      <c r="CO1" s="374"/>
      <c r="CP1" s="374"/>
      <c r="CQ1" s="374"/>
      <c r="CR1" s="374"/>
      <c r="CS1" s="374"/>
      <c r="CT1" s="374"/>
      <c r="CU1" s="374"/>
      <c r="CV1" s="374"/>
      <c r="CW1" s="374"/>
      <c r="CX1" s="374"/>
      <c r="CY1" s="374"/>
      <c r="CZ1" s="374"/>
      <c r="DA1" s="374"/>
      <c r="DB1" s="374"/>
      <c r="DC1" s="374"/>
      <c r="DD1" s="374"/>
      <c r="DE1" s="374"/>
      <c r="DF1" s="374"/>
      <c r="DG1" s="374"/>
      <c r="DH1" s="374"/>
      <c r="DI1" s="374"/>
      <c r="DJ1" s="374"/>
      <c r="DK1" s="374"/>
      <c r="DL1" s="374"/>
      <c r="DM1" s="374"/>
      <c r="DN1" s="374"/>
      <c r="DO1" s="374"/>
      <c r="DP1" s="374"/>
    </row>
    <row r="2" spans="1:121" ht="14.25" thickBot="1">
      <c r="A2" s="652" t="s">
        <v>4958</v>
      </c>
      <c r="B2" s="653"/>
      <c r="C2" s="654"/>
      <c r="D2" s="442">
        <v>1</v>
      </c>
      <c r="E2" s="649" t="s">
        <v>5523</v>
      </c>
      <c r="F2" s="650"/>
      <c r="G2" s="651"/>
      <c r="H2" s="442">
        <v>1</v>
      </c>
      <c r="I2" s="46" t="s">
        <v>5630</v>
      </c>
      <c r="L2" s="377"/>
      <c r="M2" s="378"/>
      <c r="N2" s="61" t="s">
        <v>5636</v>
      </c>
      <c r="R2" s="454"/>
      <c r="S2" s="454"/>
      <c r="U2" s="459" t="s">
        <v>3813</v>
      </c>
      <c r="V2" s="454"/>
      <c r="W2" s="658" t="s">
        <v>5529</v>
      </c>
      <c r="X2" s="658"/>
      <c r="Y2" s="658"/>
      <c r="Z2" s="658"/>
      <c r="BQ2" s="615">
        <v>1111</v>
      </c>
      <c r="BR2" s="615"/>
      <c r="BS2" s="615"/>
      <c r="BT2" s="615"/>
      <c r="BU2" s="615"/>
      <c r="BV2" s="615"/>
      <c r="BW2" s="615"/>
      <c r="BX2" s="615"/>
      <c r="BY2" s="615"/>
      <c r="BZ2" s="615"/>
      <c r="CA2" s="615"/>
      <c r="CB2" s="615"/>
      <c r="CC2" s="615"/>
      <c r="CD2" s="615">
        <v>2222</v>
      </c>
      <c r="CE2" s="615"/>
      <c r="CF2" s="615"/>
      <c r="CG2" s="615"/>
      <c r="CH2" s="615"/>
      <c r="CI2" s="615"/>
      <c r="CJ2" s="615"/>
      <c r="CK2" s="615"/>
      <c r="CL2" s="615"/>
      <c r="CM2" s="615"/>
      <c r="CN2" s="615"/>
      <c r="CO2" s="615"/>
      <c r="CP2" s="615"/>
      <c r="CQ2" s="615">
        <v>3333</v>
      </c>
      <c r="CR2" s="615"/>
      <c r="CS2" s="615"/>
      <c r="CT2" s="615"/>
      <c r="CU2" s="615"/>
      <c r="CV2" s="615"/>
      <c r="CW2" s="615"/>
      <c r="CX2" s="615"/>
      <c r="CY2" s="615"/>
      <c r="CZ2" s="615"/>
      <c r="DA2" s="615"/>
      <c r="DB2" s="615"/>
      <c r="DC2" s="615"/>
      <c r="DD2" s="615">
        <v>4444</v>
      </c>
      <c r="DE2" s="615"/>
      <c r="DF2" s="615"/>
      <c r="DG2" s="615"/>
      <c r="DH2" s="615"/>
      <c r="DI2" s="615"/>
      <c r="DJ2" s="615"/>
      <c r="DK2" s="615"/>
      <c r="DL2" s="615"/>
      <c r="DM2" s="615"/>
      <c r="DN2" s="615"/>
      <c r="DO2" s="615"/>
      <c r="DP2" s="615"/>
    </row>
    <row r="3" spans="1:121">
      <c r="A3" s="404" t="s">
        <v>5507</v>
      </c>
      <c r="B3" s="404" t="s">
        <v>5509</v>
      </c>
      <c r="C3" s="404" t="s">
        <v>5508</v>
      </c>
      <c r="D3" s="290" t="s">
        <v>1119</v>
      </c>
      <c r="E3" s="376" t="s">
        <v>1121</v>
      </c>
      <c r="F3" s="376" t="s">
        <v>1120</v>
      </c>
      <c r="G3" s="291" t="s">
        <v>1244</v>
      </c>
      <c r="H3" s="290" t="s">
        <v>3826</v>
      </c>
      <c r="I3" s="407" t="s">
        <v>1123</v>
      </c>
      <c r="J3" s="407" t="s">
        <v>3827</v>
      </c>
      <c r="K3" s="408" t="s">
        <v>3828</v>
      </c>
      <c r="L3" s="415" t="s">
        <v>1118</v>
      </c>
      <c r="M3" s="416" t="s">
        <v>3825</v>
      </c>
      <c r="N3" s="547" t="s">
        <v>5820</v>
      </c>
      <c r="O3" s="407" t="s">
        <v>1122</v>
      </c>
      <c r="P3" s="407" t="s">
        <v>5452</v>
      </c>
      <c r="Q3" s="407" t="s">
        <v>1214</v>
      </c>
      <c r="R3" s="417" t="s">
        <v>1124</v>
      </c>
      <c r="S3" s="406">
        <v>1</v>
      </c>
      <c r="T3" s="407">
        <v>2</v>
      </c>
      <c r="U3" s="407">
        <v>3</v>
      </c>
      <c r="V3" s="407">
        <v>4</v>
      </c>
      <c r="W3" s="408" t="s">
        <v>4972</v>
      </c>
      <c r="X3" s="422">
        <v>1</v>
      </c>
      <c r="Y3" s="423">
        <v>2</v>
      </c>
      <c r="Z3" s="423">
        <v>3</v>
      </c>
      <c r="AA3" s="424">
        <v>4</v>
      </c>
      <c r="AB3" s="67"/>
      <c r="AC3" s="429" t="s">
        <v>5511</v>
      </c>
      <c r="AJ3" s="67" t="s">
        <v>5521</v>
      </c>
      <c r="AK3" s="67" t="s">
        <v>5519</v>
      </c>
      <c r="AL3" s="67" t="s">
        <v>5520</v>
      </c>
      <c r="BR3" s="375" t="s">
        <v>4964</v>
      </c>
      <c r="BS3" s="315" t="s">
        <v>3855</v>
      </c>
      <c r="BT3" s="315" t="s">
        <v>3859</v>
      </c>
      <c r="BU3" s="315" t="s">
        <v>3863</v>
      </c>
      <c r="BV3" s="315" t="s">
        <v>3861</v>
      </c>
      <c r="BW3" s="315" t="s">
        <v>4350</v>
      </c>
      <c r="BX3" s="315" t="s">
        <v>4351</v>
      </c>
      <c r="BY3" s="315" t="s">
        <v>4352</v>
      </c>
      <c r="BZ3" s="315" t="s">
        <v>3858</v>
      </c>
      <c r="CA3" s="315" t="s">
        <v>4353</v>
      </c>
      <c r="CB3" s="315" t="s">
        <v>558</v>
      </c>
      <c r="CC3" s="315" t="s">
        <v>4354</v>
      </c>
      <c r="CD3" s="315" t="s">
        <v>4355</v>
      </c>
      <c r="CE3" s="316" t="s">
        <v>4964</v>
      </c>
      <c r="CF3" s="315" t="s">
        <v>3855</v>
      </c>
      <c r="CG3" s="315" t="s">
        <v>3859</v>
      </c>
      <c r="CH3" s="315" t="s">
        <v>3863</v>
      </c>
      <c r="CI3" s="315" t="s">
        <v>3861</v>
      </c>
      <c r="CJ3" s="315" t="s">
        <v>4350</v>
      </c>
      <c r="CK3" s="315" t="s">
        <v>4351</v>
      </c>
      <c r="CL3" s="315" t="s">
        <v>4352</v>
      </c>
      <c r="CM3" s="315" t="s">
        <v>3858</v>
      </c>
      <c r="CN3" s="315" t="s">
        <v>4353</v>
      </c>
      <c r="CO3" s="315" t="s">
        <v>558</v>
      </c>
      <c r="CP3" s="315" t="s">
        <v>4354</v>
      </c>
      <c r="CQ3" s="315" t="s">
        <v>4355</v>
      </c>
      <c r="CR3" s="316" t="s">
        <v>4964</v>
      </c>
      <c r="CS3" s="315" t="s">
        <v>3855</v>
      </c>
      <c r="CT3" s="315" t="s">
        <v>3859</v>
      </c>
      <c r="CU3" s="315" t="s">
        <v>3863</v>
      </c>
      <c r="CV3" s="315" t="s">
        <v>3861</v>
      </c>
      <c r="CW3" s="315" t="s">
        <v>4350</v>
      </c>
      <c r="CX3" s="315" t="s">
        <v>4351</v>
      </c>
      <c r="CY3" s="315" t="s">
        <v>4352</v>
      </c>
      <c r="CZ3" s="315" t="s">
        <v>3858</v>
      </c>
      <c r="DA3" s="315" t="s">
        <v>4353</v>
      </c>
      <c r="DB3" s="315" t="s">
        <v>558</v>
      </c>
      <c r="DC3" s="315" t="s">
        <v>4354</v>
      </c>
      <c r="DD3" s="315" t="s">
        <v>4355</v>
      </c>
      <c r="DE3" s="316" t="s">
        <v>4964</v>
      </c>
      <c r="DF3" s="315" t="s">
        <v>3855</v>
      </c>
      <c r="DG3" s="315" t="s">
        <v>3859</v>
      </c>
      <c r="DH3" s="315" t="s">
        <v>3863</v>
      </c>
      <c r="DI3" s="315" t="s">
        <v>3861</v>
      </c>
      <c r="DJ3" s="315" t="s">
        <v>4350</v>
      </c>
      <c r="DK3" s="315" t="s">
        <v>4351</v>
      </c>
      <c r="DL3" s="315" t="s">
        <v>4352</v>
      </c>
      <c r="DM3" s="315" t="s">
        <v>3858</v>
      </c>
      <c r="DN3" s="315" t="s">
        <v>4353</v>
      </c>
      <c r="DO3" s="315" t="s">
        <v>558</v>
      </c>
      <c r="DP3" s="315" t="s">
        <v>4354</v>
      </c>
      <c r="DQ3" s="315" t="s">
        <v>4355</v>
      </c>
    </row>
    <row r="4" spans="1:121">
      <c r="A4" s="404" t="s">
        <v>5506</v>
      </c>
      <c r="B4" s="404">
        <v>99</v>
      </c>
      <c r="C4" s="404" t="s">
        <v>5981</v>
      </c>
      <c r="D4" s="409">
        <f>IF(ISERROR((基础表1!P2+基础表1!Q2*$D$2)+(BT4+CG4+CT4+DG4)*$D$1+N15*$H$2),"",(基础表1!P2+基础表1!Q2*$D$2)+(BT4+CG4+CT4+DG4)*$D$1+N15*$H$2)</f>
        <v>76</v>
      </c>
      <c r="E4" s="410">
        <f>IF(ISERROR(基础表1!R2+基础表1!S2*$D$2+(BV4+CI4+CV4+DI4)*$D$1+O15*$H$2),"",(基础表1!R2+基础表1!S2*$D$2+(BV4+CI4+CV4+DI4)*$D$1+O15*$H$2))</f>
        <v>0</v>
      </c>
      <c r="F4" s="410">
        <f>IF(ISERROR(基础表1!T2+基础表1!U2*$D$2+(BU4+CH4+CU4+DH4)*$D$1+P15*$H$2),"",(基础表1!T2+基础表1!U2*$D$2+(BU4+CH4+CU4+DH4)*$D$1+P15*$H$2))</f>
        <v>67</v>
      </c>
      <c r="G4" s="411">
        <f>IF(ISERROR(基础表1!V2+基础表1!W2*$D$2+(CD4+CQ4+DD4+DQ4)*$D$1+Q15*$H$2),"",(基础表1!V2+基础表1!W2*$D$2+(CD4+CQ4+DD4+DQ4)*$D$1+Q15*$H$2))</f>
        <v>100</v>
      </c>
      <c r="H4" s="409">
        <f>IF(ISERROR(INT(((IF($H$1=0,B4,$H$1))-1)*(基础表1!Y2-基础表1!X2)/99+基础表1!X2)+((BY4+CL4+CY4+DL4)*$D$1)+(R15*$H$2)),"",(INT(((IF($H$1=0,B4,$H$1))-1)*(基础表1!Y2-基础表1!X2)/99+基础表1!X2)+((BY4+CL4+CY4+DL4)*$D$1)+(R15*$H$2)))</f>
        <v>97</v>
      </c>
      <c r="I4" s="410">
        <f>IF(ISERROR(INT(((IF($H$1=0,B4,$H$1))-1)*(基础表1!AA2-基础表1!Z2)/99+基础表1!Z2)+((CA4+DA4+DN4+CN4)*$D$1)+(S15*$H$2)),"",(INT(((IF($H$1=0,B4,$H$1))-1)*(基础表1!AA2-基础表1!Z2)/99+基础表1!Z2)+((CA4+DA4+DN4+CN4)*$D$1)+(S15*$H$2)))</f>
        <v>83</v>
      </c>
      <c r="J4" s="410">
        <f>IF(ISERROR(INT(((IF($H$1=0,B4,$H$1))-1)*(基础表1!AC2-基础表1!AB2)/99+基础表1!AB2)+((BX4+CK4+CX4+DK4)*$D$1)+(T15*$H$2)),"",(INT(((IF($H$1=0,B4,$H$1))-1)*(基础表1!AC2-基础表1!AB2)/99+基础表1!AB2)+((BX4+CK4+CX4+DK4)*$D$1)+(T15*$H$2)))</f>
        <v>59</v>
      </c>
      <c r="K4" s="411">
        <f>IF(ISERROR(INT(((IF($H$1=0,B4,$H$1))-1)*(基础表1!AE2-基础表1!AD2)/99+基础表1!AD2)+((BW4+CJ4+CW4+DJ4)*$D$1)+(U15*$H$2)),"",(INT(((IF($H$1=0,B4,$H$1))-1)*(基础表1!AE2-基础表1!AD2)/99+基础表1!AD2)+((BW4+CJ4+CW4+DJ4)*$D$1)+(U15*$H$2)))</f>
        <v>79</v>
      </c>
      <c r="L4" s="418">
        <f>IF(ISERROR(基础表1!H2+(BS4+CF4+CS4+DF4)*$D$1),"",(基础表1!H2+(BS4+CF4+CS4+DF4)*$D$1))</f>
        <v>64</v>
      </c>
      <c r="M4" s="410">
        <f>IF(ISERROR(基础表1!J2),"",(基础表1!J2))</f>
        <v>2</v>
      </c>
      <c r="N4" s="410">
        <f>IF(ISERROR(基础表1!K2),"",(基础表1!K2))</f>
        <v>2</v>
      </c>
      <c r="O4" s="410">
        <f>IF(ISERROR(基础表1!L2+(CB4+CO4+DB4+DO4)*$D$1+V15*$H$2),"",(基础表1!L2+(CB4+CO4+DB4+DO4)*$D$1+V15*$H$2))</f>
        <v>19</v>
      </c>
      <c r="P4" s="410">
        <f>IF(ISERROR(基础表1!AR2),"",(基础表1!AR2))</f>
        <v>4</v>
      </c>
      <c r="Q4" s="419" t="str">
        <f>IF($D$1=1,(IF(ISERROR(FIND("超长",基础表1!M2&amp;BZ4&amp;CM4&amp;CZ4&amp;DM4,1)),IF(ISERROR(FIND("长",基础表1!M2&amp;BZ4&amp;CM4&amp;CZ4&amp;DM4,1)),IF(ISERROR(FIND("中",基础表1!M2&amp;BZ4&amp;CM4&amp;CZ4&amp;DM4,1)),IF(ISERROR(FIND("短",基础表1!M2&amp;BZ4&amp;CM4&amp;CZ4&amp;DM4,1)),IF(ISERROR(FIND("无",基础表1!M2&amp;BZ4&amp;CM4&amp;CZ4&amp;DM4,1)),0,"无"),"短"),"中"),"长"),"超长")),(基础表1!M2))</f>
        <v>中</v>
      </c>
      <c r="R4" s="411">
        <f>IF(ISERROR(基础表1!N2),"",(基础表1!N2))</f>
        <v>32.6</v>
      </c>
      <c r="S4" s="409">
        <f>IF(ISERROR(基础表1!AF2),"",(基础表1!AF2))</f>
        <v>0</v>
      </c>
      <c r="T4" s="410">
        <f>IF(ISERROR(基础表1!AG2),"",(基础表1!AG2))</f>
        <v>0</v>
      </c>
      <c r="U4" s="410">
        <f>IF(ISERROR(基础表1!AH2),"",(基础表1!AH2))</f>
        <v>0</v>
      </c>
      <c r="V4" s="410">
        <f>IF(ISERROR(基础表1!AI2),"",(基础表1!AI2))</f>
        <v>0</v>
      </c>
      <c r="W4" s="411">
        <f t="shared" ref="W4:W9" si="0">IF(ISERROR(SUM(W15:Z15)),"",(SUM(W15:Z15)))</f>
        <v>0</v>
      </c>
      <c r="X4" s="409">
        <f t="shared" ref="X4:X9" si="1">C15</f>
        <v>0</v>
      </c>
      <c r="Y4" s="410">
        <f t="shared" ref="Y4:Y9" si="2">E15</f>
        <v>0</v>
      </c>
      <c r="Z4" s="410">
        <f t="shared" ref="Z4:Z9" si="3">H15</f>
        <v>0</v>
      </c>
      <c r="AA4" s="411">
        <f t="shared" ref="AA4:AA9" si="4">K15</f>
        <v>0</v>
      </c>
      <c r="AC4" s="429">
        <f>基础表1!C2</f>
        <v>5</v>
      </c>
      <c r="AJ4">
        <f t="shared" ref="AJ4:AJ9" si="5">IF($H$1=0,AK4,AL4)</f>
        <v>110</v>
      </c>
      <c r="AK4">
        <f>IF(ISERROR(基础表1!C2),0,(B4))</f>
        <v>99</v>
      </c>
      <c r="AL4">
        <f>IF(ISERROR(基础表1!C2),0,($H$1))</f>
        <v>110</v>
      </c>
      <c r="BR4" s="374">
        <f>IFERROR(VLOOKUP(X4,装备!$B:$C,2,0),0)</f>
        <v>0</v>
      </c>
      <c r="BS4" s="374">
        <f>IFERROR(VLOOKUP($X4,装备!$B:$Q,5,0),0)</f>
        <v>0</v>
      </c>
      <c r="BT4" s="374">
        <f>IFERROR(VLOOKUP($X4,装备!$B:$Q,6,0),0)</f>
        <v>0</v>
      </c>
      <c r="BU4" s="374">
        <f>IFERROR(VLOOKUP($X4,装备!$B:$Q,7,0),0)</f>
        <v>0</v>
      </c>
      <c r="BV4" s="374">
        <f>IFERROR(VLOOKUP($X4,装备!$B:$Q,8,0),0)</f>
        <v>0</v>
      </c>
      <c r="BW4" s="374">
        <f>IFERROR(VLOOKUP($X4,装备!$B:$Q,9,0),0)</f>
        <v>0</v>
      </c>
      <c r="BX4" s="374">
        <f>IFERROR(VLOOKUP($X4,装备!$B:$Q,10,0),0)</f>
        <v>0</v>
      </c>
      <c r="BY4" s="374">
        <f>IFERROR(VLOOKUP($X4,装备!$B:$Q,11,0),0)</f>
        <v>0</v>
      </c>
      <c r="BZ4" s="374">
        <f>IFERROR(VLOOKUP($X4,装备!$B:$Q,12,0),0)</f>
        <v>0</v>
      </c>
      <c r="CA4" s="374">
        <f>IFERROR(VLOOKUP($X4,装备!$B:$Q,13,0),0)</f>
        <v>0</v>
      </c>
      <c r="CB4" s="374">
        <f>IFERROR(VLOOKUP($X4,装备!$B:$Q,14,0),0)</f>
        <v>0</v>
      </c>
      <c r="CC4" s="374">
        <f>IFERROR(VLOOKUP($X4,装备!$B:$Q,15,0),0)</f>
        <v>0</v>
      </c>
      <c r="CD4" s="374">
        <f>IFERROR(VLOOKUP($X4,装备!$B:$Q,16,0),0)</f>
        <v>0</v>
      </c>
      <c r="CE4" s="374">
        <f>IFERROR(VLOOKUP(Y4,装备!$B:$C,2,0),0)</f>
        <v>0</v>
      </c>
      <c r="CF4" s="374">
        <f>IFERROR(VLOOKUP($Y4,装备!$B:$Q,5,0),0)</f>
        <v>0</v>
      </c>
      <c r="CG4" s="374">
        <f>IFERROR(VLOOKUP($Y4,装备!$B:$Q,6,0),0)</f>
        <v>0</v>
      </c>
      <c r="CH4" s="374">
        <f>IFERROR(VLOOKUP($Y4,装备!$B:$Q,7,0),0)</f>
        <v>0</v>
      </c>
      <c r="CI4" s="374">
        <f>IFERROR(VLOOKUP($Y4,装备!$B:$Q,8,0),0)</f>
        <v>0</v>
      </c>
      <c r="CJ4" s="374">
        <f>IFERROR(VLOOKUP($Y4,装备!$B:$Q,9,0),0)</f>
        <v>0</v>
      </c>
      <c r="CK4" s="374">
        <f>IFERROR(VLOOKUP($Y4,装备!$B:$Q,10,0),0)</f>
        <v>0</v>
      </c>
      <c r="CL4" s="374">
        <f>IFERROR(VLOOKUP($Y4,装备!$B:$Q,11,0),0)</f>
        <v>0</v>
      </c>
      <c r="CM4" s="374">
        <f>IFERROR(VLOOKUP($Y4,装备!$B:$Q,12,0),0)</f>
        <v>0</v>
      </c>
      <c r="CN4" s="374">
        <f>IFERROR(VLOOKUP($Y4,装备!$B:$Q,13,0),0)</f>
        <v>0</v>
      </c>
      <c r="CO4" s="374">
        <f>IFERROR(VLOOKUP($Y4,装备!$B:$Q,14,0),0)</f>
        <v>0</v>
      </c>
      <c r="CP4" s="374">
        <f>IFERROR(VLOOKUP($Y4,装备!$B:$Q,15,0),0)</f>
        <v>0</v>
      </c>
      <c r="CQ4" s="374">
        <f>IFERROR(VLOOKUP($Y4,装备!$B:$Q,16,0),0)</f>
        <v>0</v>
      </c>
      <c r="CR4" s="374">
        <f>IFERROR(VLOOKUP(Z4,装备!$B:$C,2,0),0)</f>
        <v>0</v>
      </c>
      <c r="CS4" s="374">
        <f>IFERROR(VLOOKUP($Z4,装备!$B:$Q,5,0),0)</f>
        <v>0</v>
      </c>
      <c r="CT4" s="374">
        <f>IFERROR(VLOOKUP($Z4,装备!$B:$Q,6,0),0)</f>
        <v>0</v>
      </c>
      <c r="CU4" s="374">
        <f>IFERROR(VLOOKUP($Z4,装备!$B:$Q,7,0),0)</f>
        <v>0</v>
      </c>
      <c r="CV4" s="374">
        <f>IFERROR(VLOOKUP($Z4,装备!$B:$Q,8,0),0)</f>
        <v>0</v>
      </c>
      <c r="CW4" s="374">
        <f>IFERROR(VLOOKUP($Z4,装备!$B:$Q,9,0),0)</f>
        <v>0</v>
      </c>
      <c r="CX4" s="374">
        <f>IFERROR(VLOOKUP($Z4,装备!$B:$Q,10,0),0)</f>
        <v>0</v>
      </c>
      <c r="CY4" s="374">
        <f>IFERROR(VLOOKUP($Z4,装备!$B:$Q,11,0),0)</f>
        <v>0</v>
      </c>
      <c r="CZ4" s="374">
        <f>IFERROR(VLOOKUP($Z4,装备!$B:$Q,12,0),0)</f>
        <v>0</v>
      </c>
      <c r="DA4" s="374">
        <f>IFERROR(VLOOKUP($Z4,装备!$B:$Q,13,0),0)</f>
        <v>0</v>
      </c>
      <c r="DB4" s="374">
        <f>IFERROR(VLOOKUP($Z4,装备!$B:$Q,14,0),0)</f>
        <v>0</v>
      </c>
      <c r="DC4" s="374">
        <f>IFERROR(VLOOKUP($Z4,装备!$B:$Q,15,0),0)</f>
        <v>0</v>
      </c>
      <c r="DD4" s="374">
        <f>IFERROR(VLOOKUP($Z4,装备!$B:$Q,16,0),0)</f>
        <v>0</v>
      </c>
      <c r="DE4" s="374">
        <f>IFERROR(VLOOKUP(AA4,装备!$B:$C,2,0),0)</f>
        <v>0</v>
      </c>
      <c r="DF4" s="374">
        <f>IFERROR(VLOOKUP($AA4,装备!$B:$Q,5,0),0)</f>
        <v>0</v>
      </c>
      <c r="DG4" s="374">
        <f>IFERROR(VLOOKUP($AA4,装备!$B:$Q,6,0),0)</f>
        <v>0</v>
      </c>
      <c r="DH4" s="374">
        <f>IFERROR(VLOOKUP($AA4,装备!$B:$Q,7,0),0)</f>
        <v>0</v>
      </c>
      <c r="DI4" s="374">
        <f>IFERROR(VLOOKUP($AA4,装备!$B:$Q,8,0),0)</f>
        <v>0</v>
      </c>
      <c r="DJ4" s="374">
        <f>IFERROR(VLOOKUP($AA4,装备!$B:$Q,9,0),0)</f>
        <v>0</v>
      </c>
      <c r="DK4" s="374">
        <f>IFERROR(VLOOKUP($AA4,装备!$B:$Q,10,0),0)</f>
        <v>0</v>
      </c>
      <c r="DL4" s="374">
        <f>IFERROR(VLOOKUP($AA4,装备!$B:$Q,11,0),0)</f>
        <v>0</v>
      </c>
      <c r="DM4" s="374">
        <f>IFERROR(VLOOKUP($AA4,装备!$B:$Q,12,0),0)</f>
        <v>0</v>
      </c>
      <c r="DN4" s="374">
        <f>IFERROR(VLOOKUP($AA4,装备!$B:$Q,13,0),0)</f>
        <v>0</v>
      </c>
      <c r="DO4" s="374">
        <f>IFERROR(VLOOKUP($AA4,装备!$B:$Q,14,0),0)</f>
        <v>0</v>
      </c>
      <c r="DP4" s="374">
        <f>IFERROR(VLOOKUP($AA4,装备!$B:$Q,15,0),0)</f>
        <v>0</v>
      </c>
      <c r="DQ4" s="374">
        <f>IFERROR(VLOOKUP($AA4,装备!$B:$Q,16,0),0)</f>
        <v>0</v>
      </c>
    </row>
    <row r="5" spans="1:121">
      <c r="A5" s="404" t="s">
        <v>5506</v>
      </c>
      <c r="B5" s="404">
        <v>100</v>
      </c>
      <c r="C5" s="404" t="s">
        <v>2066</v>
      </c>
      <c r="D5" s="409">
        <f>IF(ISERROR((基础表1!P3+基础表1!Q3*$D$2)+(BT5+CG5+CT5+DG5)*$D$1+N16*$H$2),"",(基础表1!P3+基础表1!Q3*$D$2)+(BT5+CG5+CT5+DG5)*$D$1+N16*$H$2)</f>
        <v>40</v>
      </c>
      <c r="E5" s="410">
        <f>IF(ISERROR(基础表1!R3+基础表1!S3*$D$2+(BV5+CI5+CV5+DI5)*$D$1+O16*$H$2),"",(基础表1!R3+基础表1!S3*$D$2+(BV5+CI5+CV5+DI5)*$D$1+O16*$H$2))</f>
        <v>82</v>
      </c>
      <c r="F5" s="410">
        <f>IF(ISERROR(基础表1!T3+基础表1!U3*$D$2+(BU5+CH5+CU5+DH5)*$D$1+P16*$H$2),"",(基础表1!T3+基础表1!U3*$D$2+(BU5+CH5+CU5+DH5)*$D$1+P16*$H$2))</f>
        <v>35</v>
      </c>
      <c r="G5" s="411">
        <f>IF(ISERROR(基础表1!V3+基础表1!W3*$D$2+(CD5+CQ5+DD5+DQ5)*$D$1+Q16*$H$2),"",(基础表1!V3+基础表1!W3*$D$2+(CD5+CQ5+DD5+DQ5)*$D$1+Q16*$H$2))</f>
        <v>62</v>
      </c>
      <c r="H5" s="409">
        <f>IF(ISERROR(INT(((IF($H$1=0,B5,$H$1))-1)*(基础表1!Y3-基础表1!X3)/99+基础表1!X3)+((BY5+CL5+CY5+DL5)*$D$1)+(R16*$H$2)),"",(INT(((IF($H$1=0,B5,$H$1))-1)*(基础表1!Y3-基础表1!X3)/99+基础表1!X3)+((BY5+CL5+CY5+DL5)*$D$1)+(R16*$H$2)))</f>
        <v>94</v>
      </c>
      <c r="I5" s="410">
        <f>IF(ISERROR(INT(((IF($H$1=0,B5,$H$1))-1)*(基础表1!AA3-基础表1!Z3)/99+基础表1!Z3)+((CA5+DA5+DN5+CN5)*$D$1)+(S16*$H$2)),"",(INT(((IF($H$1=0,B5,$H$1))-1)*(基础表1!AA3-基础表1!Z3)/99+基础表1!Z3)+((CA5+DA5+DN5+CN5)*$D$1)+(S16*$H$2)))</f>
        <v>94</v>
      </c>
      <c r="J5" s="410">
        <f>IF(ISERROR(INT(((IF($H$1=0,B5,$H$1))-1)*(基础表1!AC3-基础表1!AB3)/99+基础表1!AB3)+((BX5+CK5+CX5+DK5)*$D$1)+(T16*$H$2)),"",(INT(((IF($H$1=0,B5,$H$1))-1)*(基础表1!AC3-基础表1!AB3)/99+基础表1!AB3)+((BX5+CK5+CX5+DK5)*$D$1)+(T16*$H$2)))</f>
        <v>26</v>
      </c>
      <c r="K5" s="411">
        <f>IF(ISERROR(INT(((IF($H$1=0,B5,$H$1))-1)*(基础表1!AE3-基础表1!AD3)/99+基础表1!AD3)+((BW5+CJ5+CW5+DJ5)*$D$1)+(U16*$H$2)),"",(INT(((IF($H$1=0,B5,$H$1))-1)*(基础表1!AE3-基础表1!AD3)/99+基础表1!AD3)+((BW5+CJ5+CW5+DJ5)*$D$1)+(U16*$H$2)))</f>
        <v>73</v>
      </c>
      <c r="L5" s="418">
        <f>IF(ISERROR(基础表1!H3+(BS5+CF5+CS5+DF5)*$D$1),"",(基础表1!H3+(BS5+CF5+CS5+DF5)*$D$1))</f>
        <v>32</v>
      </c>
      <c r="M5" s="410">
        <f>IF(ISERROR(基础表1!J3),"",(基础表1!J3))</f>
        <v>2</v>
      </c>
      <c r="N5" s="410">
        <f>IF(ISERROR(基础表1!K3),"",(基础表1!K3))</f>
        <v>2</v>
      </c>
      <c r="O5" s="410">
        <f>IF(ISERROR(基础表1!L3+(CB5+CO5+DB5+DO5)*$D$1+V16*$H$2),"",(基础表1!L3+(CB5+CO5+DB5+DO5)*$D$1+V16*$H$2))</f>
        <v>25</v>
      </c>
      <c r="P5" s="410">
        <f>IF(ISERROR(基础表1!AR3),"",(基础表1!AR3))</f>
        <v>3</v>
      </c>
      <c r="Q5" s="419" t="str">
        <f>IF($D$1=1,(IF(ISERROR(FIND("超长",基础表1!M3&amp;BZ5&amp;CM5&amp;CZ5&amp;DM5,1)),IF(ISERROR(FIND("长",基础表1!M3&amp;BZ5&amp;CM5&amp;CZ5&amp;DM5,1)),IF(ISERROR(FIND("中",基础表1!M3&amp;BZ5&amp;CM5&amp;CZ5&amp;DM5,1)),IF(ISERROR(FIND("短",基础表1!M3&amp;BZ5&amp;CM5&amp;CZ5&amp;DM5,1)),IF(ISERROR(FIND("无",基础表1!M3&amp;BZ5&amp;CM5&amp;CZ5&amp;DM5,1)),0,"无"),"短"),"中"),"长"),"超长")),(基础表1!M3))</f>
        <v>短</v>
      </c>
      <c r="R5" s="411">
        <f>IF(ISERROR(基础表1!N3),"",(基础表1!N3))</f>
        <v>41.7</v>
      </c>
      <c r="S5" s="409">
        <f>IF(ISERROR(基础表1!AF3),"",(基础表1!AF3))</f>
        <v>0</v>
      </c>
      <c r="T5" s="410">
        <f>IF(ISERROR(基础表1!AG3),"",(基础表1!AG3))</f>
        <v>0</v>
      </c>
      <c r="U5" s="410">
        <f>IF(ISERROR(基础表1!AH3),"",(基础表1!AH3))</f>
        <v>0</v>
      </c>
      <c r="V5" s="410">
        <f>IF(ISERROR(基础表1!AI3),"",(基础表1!AI3))</f>
        <v>0</v>
      </c>
      <c r="W5" s="411">
        <f t="shared" si="0"/>
        <v>0</v>
      </c>
      <c r="X5" s="409">
        <f t="shared" si="1"/>
        <v>0</v>
      </c>
      <c r="Y5" s="410">
        <f t="shared" si="2"/>
        <v>0</v>
      </c>
      <c r="Z5" s="410">
        <f t="shared" si="3"/>
        <v>0</v>
      </c>
      <c r="AA5" s="411">
        <f t="shared" si="4"/>
        <v>0</v>
      </c>
      <c r="AC5" s="429">
        <f>基础表1!C3</f>
        <v>5</v>
      </c>
      <c r="AJ5">
        <f t="shared" si="5"/>
        <v>110</v>
      </c>
      <c r="AK5">
        <f>IF(ISERROR(基础表1!C3),0,(B5))</f>
        <v>100</v>
      </c>
      <c r="AL5">
        <f>IF(ISERROR(基础表1!C3),0,($H$1))</f>
        <v>110</v>
      </c>
      <c r="BR5" s="374">
        <f>IFERROR(VLOOKUP(X5,装备!$B:$C,2,0),0)</f>
        <v>0</v>
      </c>
      <c r="BS5" s="374">
        <f>IFERROR(VLOOKUP($X5,装备!$B:$Q,5,0),0)</f>
        <v>0</v>
      </c>
      <c r="BT5" s="374">
        <f>IFERROR(VLOOKUP($X5,装备!$B:$Q,6,0),0)</f>
        <v>0</v>
      </c>
      <c r="BU5" s="374">
        <f>IFERROR(VLOOKUP($X5,装备!$B:$Q,7,0),0)</f>
        <v>0</v>
      </c>
      <c r="BV5" s="374">
        <f>IFERROR(VLOOKUP($X5,装备!$B:$Q,8,0),0)</f>
        <v>0</v>
      </c>
      <c r="BW5" s="374">
        <f>IFERROR(VLOOKUP($X5,装备!$B:$Q,9,0),0)</f>
        <v>0</v>
      </c>
      <c r="BX5" s="374">
        <f>IFERROR(VLOOKUP($X5,装备!$B:$Q,10,0),0)</f>
        <v>0</v>
      </c>
      <c r="BY5" s="374">
        <f>IFERROR(VLOOKUP($X5,装备!$B:$Q,11,0),0)</f>
        <v>0</v>
      </c>
      <c r="BZ5" s="374">
        <f>IFERROR(VLOOKUP($X5,装备!$B:$Q,12,0),0)</f>
        <v>0</v>
      </c>
      <c r="CA5" s="374">
        <f>IFERROR(VLOOKUP($X5,装备!$B:$Q,13,0),0)</f>
        <v>0</v>
      </c>
      <c r="CB5" s="374">
        <f>IFERROR(VLOOKUP($X5,装备!$B:$Q,14,0),0)</f>
        <v>0</v>
      </c>
      <c r="CC5" s="374">
        <f>IFERROR(VLOOKUP($X5,装备!$B:$Q,15,0),0)</f>
        <v>0</v>
      </c>
      <c r="CD5" s="374">
        <f>IFERROR(VLOOKUP($X5,装备!$B:$Q,16,0),0)</f>
        <v>0</v>
      </c>
      <c r="CE5" s="374">
        <f>IFERROR(VLOOKUP(Y5,装备!$B:$C,2,0),0)</f>
        <v>0</v>
      </c>
      <c r="CF5" s="374">
        <f>IFERROR(VLOOKUP($Y5,装备!$B:$Q,5,0),0)</f>
        <v>0</v>
      </c>
      <c r="CG5" s="374">
        <f>IFERROR(VLOOKUP($Y5,装备!$B:$Q,6,0),0)</f>
        <v>0</v>
      </c>
      <c r="CH5" s="374">
        <f>IFERROR(VLOOKUP($Y5,装备!$B:$Q,7,0),0)</f>
        <v>0</v>
      </c>
      <c r="CI5" s="374">
        <f>IFERROR(VLOOKUP($Y5,装备!$B:$Q,8,0),0)</f>
        <v>0</v>
      </c>
      <c r="CJ5" s="374">
        <f>IFERROR(VLOOKUP($Y5,装备!$B:$Q,9,0),0)</f>
        <v>0</v>
      </c>
      <c r="CK5" s="374">
        <f>IFERROR(VLOOKUP($Y5,装备!$B:$Q,10,0),0)</f>
        <v>0</v>
      </c>
      <c r="CL5" s="374">
        <f>IFERROR(VLOOKUP($Y5,装备!$B:$Q,11,0),0)</f>
        <v>0</v>
      </c>
      <c r="CM5" s="374">
        <f>IFERROR(VLOOKUP($Y5,装备!$B:$Q,12,0),0)</f>
        <v>0</v>
      </c>
      <c r="CN5" s="374">
        <f>IFERROR(VLOOKUP($Y5,装备!$B:$Q,13,0),0)</f>
        <v>0</v>
      </c>
      <c r="CO5" s="374">
        <f>IFERROR(VLOOKUP($Y5,装备!$B:$Q,14,0),0)</f>
        <v>0</v>
      </c>
      <c r="CP5" s="374">
        <f>IFERROR(VLOOKUP($Y5,装备!$B:$Q,15,0),0)</f>
        <v>0</v>
      </c>
      <c r="CQ5" s="374">
        <f>IFERROR(VLOOKUP($Y5,装备!$B:$Q,16,0),0)</f>
        <v>0</v>
      </c>
      <c r="CR5" s="374">
        <f>IFERROR(VLOOKUP(Z5,装备!$B:$C,2,0),0)</f>
        <v>0</v>
      </c>
      <c r="CS5" s="374">
        <f>IFERROR(VLOOKUP($Z5,装备!$B:$Q,5,0),0)</f>
        <v>0</v>
      </c>
      <c r="CT5" s="374">
        <f>IFERROR(VLOOKUP($Z5,装备!$B:$Q,6,0),0)</f>
        <v>0</v>
      </c>
      <c r="CU5" s="374">
        <f>IFERROR(VLOOKUP($Z5,装备!$B:$Q,7,0),0)</f>
        <v>0</v>
      </c>
      <c r="CV5" s="374">
        <f>IFERROR(VLOOKUP($Z5,装备!$B:$Q,8,0),0)</f>
        <v>0</v>
      </c>
      <c r="CW5" s="374">
        <f>IFERROR(VLOOKUP($Z5,装备!$B:$Q,9,0),0)</f>
        <v>0</v>
      </c>
      <c r="CX5" s="374">
        <f>IFERROR(VLOOKUP($Z5,装备!$B:$Q,10,0),0)</f>
        <v>0</v>
      </c>
      <c r="CY5" s="374">
        <f>IFERROR(VLOOKUP($Z5,装备!$B:$Q,11,0),0)</f>
        <v>0</v>
      </c>
      <c r="CZ5" s="374">
        <f>IFERROR(VLOOKUP($Z5,装备!$B:$Q,12,0),0)</f>
        <v>0</v>
      </c>
      <c r="DA5" s="374">
        <f>IFERROR(VLOOKUP($Z5,装备!$B:$Q,13,0),0)</f>
        <v>0</v>
      </c>
      <c r="DB5" s="374">
        <f>IFERROR(VLOOKUP($Z5,装备!$B:$Q,14,0),0)</f>
        <v>0</v>
      </c>
      <c r="DC5" s="374">
        <f>IFERROR(VLOOKUP($Z5,装备!$B:$Q,15,0),0)</f>
        <v>0</v>
      </c>
      <c r="DD5" s="374">
        <f>IFERROR(VLOOKUP($Z5,装备!$B:$Q,16,0),0)</f>
        <v>0</v>
      </c>
      <c r="DE5" s="374">
        <f>IFERROR(VLOOKUP(AA5,装备!$B:$C,2,0),0)</f>
        <v>0</v>
      </c>
      <c r="DF5" s="374">
        <f>IFERROR(VLOOKUP($AA5,装备!$B:$Q,5,0),0)</f>
        <v>0</v>
      </c>
      <c r="DG5" s="374">
        <f>IFERROR(VLOOKUP($AA5,装备!$B:$Q,6,0),0)</f>
        <v>0</v>
      </c>
      <c r="DH5" s="374">
        <f>IFERROR(VLOOKUP($AA5,装备!$B:$Q,7,0),0)</f>
        <v>0</v>
      </c>
      <c r="DI5" s="374">
        <f>IFERROR(VLOOKUP($AA5,装备!$B:$Q,8,0),0)</f>
        <v>0</v>
      </c>
      <c r="DJ5" s="374">
        <f>IFERROR(VLOOKUP($AA5,装备!$B:$Q,9,0),0)</f>
        <v>0</v>
      </c>
      <c r="DK5" s="374">
        <f>IFERROR(VLOOKUP($AA5,装备!$B:$Q,10,0),0)</f>
        <v>0</v>
      </c>
      <c r="DL5" s="374">
        <f>IFERROR(VLOOKUP($AA5,装备!$B:$Q,11,0),0)</f>
        <v>0</v>
      </c>
      <c r="DM5" s="374">
        <f>IFERROR(VLOOKUP($AA5,装备!$B:$Q,12,0),0)</f>
        <v>0</v>
      </c>
      <c r="DN5" s="374">
        <f>IFERROR(VLOOKUP($AA5,装备!$B:$Q,13,0),0)</f>
        <v>0</v>
      </c>
      <c r="DO5" s="374">
        <f>IFERROR(VLOOKUP($AA5,装备!$B:$Q,14,0),0)</f>
        <v>0</v>
      </c>
      <c r="DP5" s="374">
        <f>IFERROR(VLOOKUP($AA5,装备!$B:$Q,15,0),0)</f>
        <v>0</v>
      </c>
      <c r="DQ5" s="374">
        <f>IFERROR(VLOOKUP($AA5,装备!$B:$Q,16,0),0)</f>
        <v>0</v>
      </c>
    </row>
    <row r="6" spans="1:121">
      <c r="A6" s="404" t="s">
        <v>5641</v>
      </c>
      <c r="B6" s="404">
        <v>101</v>
      </c>
      <c r="C6" s="404" t="s">
        <v>2095</v>
      </c>
      <c r="D6" s="409">
        <f>IF(ISERROR((基础表1!P4+基础表1!Q4*$D$2)+(BT6+CG6+CT6+DG6)*$D$1+N17*$H$2),"",(基础表1!P4+基础表1!Q4*$D$2)+(BT6+CG6+CT6+DG6)*$D$1+N17*$H$2)</f>
        <v>107</v>
      </c>
      <c r="E6" s="410">
        <f>IF(ISERROR(基础表1!R4+基础表1!S4*$D$2+(BV6+CI6+CV6+DI6)*$D$1+O17*$H$2),"",(基础表1!R4+基础表1!S4*$D$2+(BV6+CI6+CV6+DI6)*$D$1+O17*$H$2))</f>
        <v>42</v>
      </c>
      <c r="F6" s="410">
        <f>IF(ISERROR(基础表1!T4+基础表1!U4*$D$2+(BU6+CH6+CU6+DH6)*$D$1+P17*$H$2),"",(基础表1!T4+基础表1!U4*$D$2+(BU6+CH6+CU6+DH6)*$D$1+P17*$H$2))</f>
        <v>71</v>
      </c>
      <c r="G6" s="411">
        <f>IF(ISERROR(基础表1!V4+基础表1!W4*$D$2+(CD6+CQ6+DD6+DQ6)*$D$1+Q17*$H$2),"",(基础表1!V4+基础表1!W4*$D$2+(CD6+CQ6+DD6+DQ6)*$D$1+Q17*$H$2))</f>
        <v>66</v>
      </c>
      <c r="H6" s="409">
        <f>IF(ISERROR(INT(((IF($H$1=0,B6,$H$1))-1)*(基础表1!Y4-基础表1!X4)/99+基础表1!X4)+((BY6+CL6+CY6+DL6)*$D$1)+(R17*$H$2)),"",(INT(((IF($H$1=0,B6,$H$1))-1)*(基础表1!Y4-基础表1!X4)/99+基础表1!X4)+((BY6+CL6+CY6+DL6)*$D$1)+(R17*$H$2)))</f>
        <v>95</v>
      </c>
      <c r="I6" s="410">
        <f>IF(ISERROR(INT(((IF($H$1=0,B6,$H$1))-1)*(基础表1!AA4-基础表1!Z4)/99+基础表1!Z4)+((CA6+DA6+DN6+CN6)*$D$1)+(S17*$H$2)),"",(INT(((IF($H$1=0,B6,$H$1))-1)*(基础表1!AA4-基础表1!Z4)/99+基础表1!Z4)+((CA6+DA6+DN6+CN6)*$D$1)+(S17*$H$2)))</f>
        <v>61</v>
      </c>
      <c r="J6" s="410">
        <f>IF(ISERROR(INT(((IF($H$1=0,B6,$H$1))-1)*(基础表1!AC4-基础表1!AB4)/99+基础表1!AB4)+((BX6+CK6+CX6+DK6)*$D$1)+(T17*$H$2)),"",(INT(((IF($H$1=0,B6,$H$1))-1)*(基础表1!AC4-基础表1!AB4)/99+基础表1!AB4)+((BX6+CK6+CX6+DK6)*$D$1)+(T17*$H$2)))</f>
        <v>39</v>
      </c>
      <c r="K6" s="411">
        <f>IF(ISERROR(INT(((IF($H$1=0,B6,$H$1))-1)*(基础表1!AE4-基础表1!AD4)/99+基础表1!AD4)+((BW6+CJ6+CW6+DJ6)*$D$1)+(U17*$H$2)),"",(INT(((IF($H$1=0,B6,$H$1))-1)*(基础表1!AE4-基础表1!AD4)/99+基础表1!AD4)+((BW6+CJ6+CW6+DJ6)*$D$1)+(U17*$H$2)))</f>
        <v>0</v>
      </c>
      <c r="L6" s="418">
        <f>IF(ISERROR(基础表1!H4+(BS6+CF6+CS6+DF6)*$D$1),"",(基础表1!H4+(BS6+CF6+CS6+DF6)*$D$1))</f>
        <v>76</v>
      </c>
      <c r="M6" s="410">
        <f>IF(ISERROR(基础表1!J4),"",(基础表1!J4))</f>
        <v>4</v>
      </c>
      <c r="N6" s="410">
        <f>IF(ISERROR(基础表1!K4),"",(基础表1!K4))</f>
        <v>5</v>
      </c>
      <c r="O6" s="410">
        <f>IF(ISERROR(基础表1!L4+(CB6+CO6+DB6+DO6)*$D$1+V17*$H$2),"",(基础表1!L4+(CB6+CO6+DB6+DO6)*$D$1+V17*$H$2))</f>
        <v>7</v>
      </c>
      <c r="P6" s="410">
        <f>IF(ISERROR(基础表1!AR4),"",(基础表1!AR4))</f>
        <v>4</v>
      </c>
      <c r="Q6" s="419" t="str">
        <f>IF($D$1=1,(IF(ISERROR(FIND("超长",基础表1!M4&amp;BZ6&amp;CM6&amp;CZ6&amp;DM6,1)),IF(ISERROR(FIND("长",基础表1!M4&amp;BZ6&amp;CM6&amp;CZ6&amp;DM6,1)),IF(ISERROR(FIND("中",基础表1!M4&amp;BZ6&amp;CM6&amp;CZ6&amp;DM6,1)),IF(ISERROR(FIND("短",基础表1!M4&amp;BZ6&amp;CM6&amp;CZ6&amp;DM6,1)),IF(ISERROR(FIND("无",基础表1!M4&amp;BZ6&amp;CM6&amp;CZ6&amp;DM6,1)),0,"无"),"短"),"中"),"长"),"超长")),(基础表1!M4))</f>
        <v>长</v>
      </c>
      <c r="R6" s="411">
        <f>IF(ISERROR(基础表1!N4),"",(基础表1!N4))</f>
        <v>33</v>
      </c>
      <c r="S6" s="409">
        <f>IF(ISERROR(基础表1!AF4),"",(基础表1!AF4))</f>
        <v>2</v>
      </c>
      <c r="T6" s="410">
        <f>IF(ISERROR(基础表1!AG4),"",(基础表1!AG4))</f>
        <v>2</v>
      </c>
      <c r="U6" s="410">
        <f>IF(ISERROR(基础表1!AH4),"",(基础表1!AH4))</f>
        <v>2</v>
      </c>
      <c r="V6" s="410">
        <f>IF(ISERROR(基础表1!AI4),"",(基础表1!AI4))</f>
        <v>0</v>
      </c>
      <c r="W6" s="411">
        <f t="shared" si="0"/>
        <v>0</v>
      </c>
      <c r="X6" s="409">
        <f t="shared" si="1"/>
        <v>0</v>
      </c>
      <c r="Y6" s="410">
        <f t="shared" si="2"/>
        <v>0</v>
      </c>
      <c r="Z6" s="410">
        <f t="shared" si="3"/>
        <v>0</v>
      </c>
      <c r="AA6" s="411">
        <f t="shared" si="4"/>
        <v>0</v>
      </c>
      <c r="AC6" s="429">
        <f>基础表1!C4</f>
        <v>4</v>
      </c>
      <c r="AJ6">
        <f t="shared" si="5"/>
        <v>110</v>
      </c>
      <c r="AK6">
        <f>IF(ISERROR(基础表1!C4),0,(B6))</f>
        <v>101</v>
      </c>
      <c r="AL6">
        <f>IF(ISERROR(基础表1!C4),0,($H$1))</f>
        <v>110</v>
      </c>
      <c r="BR6" s="374">
        <f>IFERROR(VLOOKUP(X6,装备!$B:$C,2,0),0)</f>
        <v>0</v>
      </c>
      <c r="BS6" s="374">
        <f>IFERROR(VLOOKUP($X6,装备!$B:$Q,5,0),0)</f>
        <v>0</v>
      </c>
      <c r="BT6" s="374">
        <f>IFERROR(VLOOKUP($X6,装备!$B:$Q,6,0),0)</f>
        <v>0</v>
      </c>
      <c r="BU6" s="374">
        <f>IFERROR(VLOOKUP($X6,装备!$B:$Q,7,0),0)</f>
        <v>0</v>
      </c>
      <c r="BV6" s="374">
        <f>IFERROR(VLOOKUP($X6,装备!$B:$Q,8,0),0)</f>
        <v>0</v>
      </c>
      <c r="BW6" s="374">
        <f>IFERROR(VLOOKUP($X6,装备!$B:$Q,9,0),0)</f>
        <v>0</v>
      </c>
      <c r="BX6" s="374">
        <f>IFERROR(VLOOKUP($X6,装备!$B:$Q,10,0),0)</f>
        <v>0</v>
      </c>
      <c r="BY6" s="374">
        <f>IFERROR(VLOOKUP($X6,装备!$B:$Q,11,0),0)</f>
        <v>0</v>
      </c>
      <c r="BZ6" s="374">
        <f>IFERROR(VLOOKUP($X6,装备!$B:$Q,12,0),0)</f>
        <v>0</v>
      </c>
      <c r="CA6" s="374">
        <f>IFERROR(VLOOKUP($X6,装备!$B:$Q,13,0),0)</f>
        <v>0</v>
      </c>
      <c r="CB6" s="374">
        <f>IFERROR(VLOOKUP($X6,装备!$B:$Q,14,0),0)</f>
        <v>0</v>
      </c>
      <c r="CC6" s="374">
        <f>IFERROR(VLOOKUP($X6,装备!$B:$Q,15,0),0)</f>
        <v>0</v>
      </c>
      <c r="CD6" s="374">
        <f>IFERROR(VLOOKUP($X6,装备!$B:$Q,16,0),0)</f>
        <v>0</v>
      </c>
      <c r="CE6" s="374">
        <f>IFERROR(VLOOKUP(Y6,装备!$B:$C,2,0),0)</f>
        <v>0</v>
      </c>
      <c r="CF6" s="374">
        <f>IFERROR(VLOOKUP($Y6,装备!$B:$Q,5,0),0)</f>
        <v>0</v>
      </c>
      <c r="CG6" s="374">
        <f>IFERROR(VLOOKUP($Y6,装备!$B:$Q,6,0),0)</f>
        <v>0</v>
      </c>
      <c r="CH6" s="374">
        <f>IFERROR(VLOOKUP($Y6,装备!$B:$Q,7,0),0)</f>
        <v>0</v>
      </c>
      <c r="CI6" s="374">
        <f>IFERROR(VLOOKUP($Y6,装备!$B:$Q,8,0),0)</f>
        <v>0</v>
      </c>
      <c r="CJ6" s="374">
        <f>IFERROR(VLOOKUP($Y6,装备!$B:$Q,9,0),0)</f>
        <v>0</v>
      </c>
      <c r="CK6" s="374">
        <f>IFERROR(VLOOKUP($Y6,装备!$B:$Q,10,0),0)</f>
        <v>0</v>
      </c>
      <c r="CL6" s="374">
        <f>IFERROR(VLOOKUP($Y6,装备!$B:$Q,11,0),0)</f>
        <v>0</v>
      </c>
      <c r="CM6" s="374">
        <f>IFERROR(VLOOKUP($Y6,装备!$B:$Q,12,0),0)</f>
        <v>0</v>
      </c>
      <c r="CN6" s="374">
        <f>IFERROR(VLOOKUP($Y6,装备!$B:$Q,13,0),0)</f>
        <v>0</v>
      </c>
      <c r="CO6" s="374">
        <f>IFERROR(VLOOKUP($Y6,装备!$B:$Q,14,0),0)</f>
        <v>0</v>
      </c>
      <c r="CP6" s="374">
        <f>IFERROR(VLOOKUP($Y6,装备!$B:$Q,15,0),0)</f>
        <v>0</v>
      </c>
      <c r="CQ6" s="374">
        <f>IFERROR(VLOOKUP($Y6,装备!$B:$Q,16,0),0)</f>
        <v>0</v>
      </c>
      <c r="CR6" s="374">
        <f>IFERROR(VLOOKUP(Z6,装备!$B:$C,2,0),0)</f>
        <v>0</v>
      </c>
      <c r="CS6" s="374">
        <f>IFERROR(VLOOKUP($Z6,装备!$B:$Q,5,0),0)</f>
        <v>0</v>
      </c>
      <c r="CT6" s="374">
        <f>IFERROR(VLOOKUP($Z6,装备!$B:$Q,6,0),0)</f>
        <v>0</v>
      </c>
      <c r="CU6" s="374">
        <f>IFERROR(VLOOKUP($Z6,装备!$B:$Q,7,0),0)</f>
        <v>0</v>
      </c>
      <c r="CV6" s="374">
        <f>IFERROR(VLOOKUP($Z6,装备!$B:$Q,8,0),0)</f>
        <v>0</v>
      </c>
      <c r="CW6" s="374">
        <f>IFERROR(VLOOKUP($Z6,装备!$B:$Q,9,0),0)</f>
        <v>0</v>
      </c>
      <c r="CX6" s="374">
        <f>IFERROR(VLOOKUP($Z6,装备!$B:$Q,10,0),0)</f>
        <v>0</v>
      </c>
      <c r="CY6" s="374">
        <f>IFERROR(VLOOKUP($Z6,装备!$B:$Q,11,0),0)</f>
        <v>0</v>
      </c>
      <c r="CZ6" s="374">
        <f>IFERROR(VLOOKUP($Z6,装备!$B:$Q,12,0),0)</f>
        <v>0</v>
      </c>
      <c r="DA6" s="374">
        <f>IFERROR(VLOOKUP($Z6,装备!$B:$Q,13,0),0)</f>
        <v>0</v>
      </c>
      <c r="DB6" s="374">
        <f>IFERROR(VLOOKUP($Z6,装备!$B:$Q,14,0),0)</f>
        <v>0</v>
      </c>
      <c r="DC6" s="374">
        <f>IFERROR(VLOOKUP($Z6,装备!$B:$Q,15,0),0)</f>
        <v>0</v>
      </c>
      <c r="DD6" s="374">
        <f>IFERROR(VLOOKUP($Z6,装备!$B:$Q,16,0),0)</f>
        <v>0</v>
      </c>
      <c r="DE6" s="374">
        <f>IFERROR(VLOOKUP(AA6,装备!$B:$C,2,0),0)</f>
        <v>0</v>
      </c>
      <c r="DF6" s="374">
        <f>IFERROR(VLOOKUP($AA6,装备!$B:$Q,5,0),0)</f>
        <v>0</v>
      </c>
      <c r="DG6" s="374">
        <f>IFERROR(VLOOKUP($AA6,装备!$B:$Q,6,0),0)</f>
        <v>0</v>
      </c>
      <c r="DH6" s="374">
        <f>IFERROR(VLOOKUP($AA6,装备!$B:$Q,7,0),0)</f>
        <v>0</v>
      </c>
      <c r="DI6" s="374">
        <f>IFERROR(VLOOKUP($AA6,装备!$B:$Q,8,0),0)</f>
        <v>0</v>
      </c>
      <c r="DJ6" s="374">
        <f>IFERROR(VLOOKUP($AA6,装备!$B:$Q,9,0),0)</f>
        <v>0</v>
      </c>
      <c r="DK6" s="374">
        <f>IFERROR(VLOOKUP($AA6,装备!$B:$Q,10,0),0)</f>
        <v>0</v>
      </c>
      <c r="DL6" s="374">
        <f>IFERROR(VLOOKUP($AA6,装备!$B:$Q,11,0),0)</f>
        <v>0</v>
      </c>
      <c r="DM6" s="374">
        <f>IFERROR(VLOOKUP($AA6,装备!$B:$Q,12,0),0)</f>
        <v>0</v>
      </c>
      <c r="DN6" s="374">
        <f>IFERROR(VLOOKUP($AA6,装备!$B:$Q,13,0),0)</f>
        <v>0</v>
      </c>
      <c r="DO6" s="374">
        <f>IFERROR(VLOOKUP($AA6,装备!$B:$Q,14,0),0)</f>
        <v>0</v>
      </c>
      <c r="DP6" s="374">
        <f>IFERROR(VLOOKUP($AA6,装备!$B:$Q,15,0),0)</f>
        <v>0</v>
      </c>
      <c r="DQ6" s="374">
        <f>IFERROR(VLOOKUP($AA6,装备!$B:$Q,16,0),0)</f>
        <v>0</v>
      </c>
    </row>
    <row r="7" spans="1:121">
      <c r="A7" s="404" t="s">
        <v>5506</v>
      </c>
      <c r="B7" s="404">
        <v>102</v>
      </c>
      <c r="C7" s="404" t="s">
        <v>2095</v>
      </c>
      <c r="D7" s="409">
        <f>IF(ISERROR((基础表1!P5+基础表1!Q5*$D$2)+(BT7+CG7+CT7+DG7)*$D$1+N18*$H$2),"",(基础表1!P5+基础表1!Q5*$D$2)+(BT7+CG7+CT7+DG7)*$D$1+N18*$H$2)</f>
        <v>115</v>
      </c>
      <c r="E7" s="410">
        <f>IF(ISERROR(基础表1!R5+基础表1!S5*$D$2+(BV7+CI7+CV7+DI7)*$D$1+O18*$H$2),"",(基础表1!R5+基础表1!S5*$D$2+(BV7+CI7+CV7+DI7)*$D$1+O18*$H$2))</f>
        <v>0</v>
      </c>
      <c r="F7" s="410">
        <f>IF(ISERROR(基础表1!T5+基础表1!U5*$D$2+(BU7+CH7+CU7+DH7)*$D$1+P18*$H$2),"",(基础表1!T5+基础表1!U5*$D$2+(BU7+CH7+CU7+DH7)*$D$1+P18*$H$2))</f>
        <v>90</v>
      </c>
      <c r="G7" s="411">
        <f>IF(ISERROR(基础表1!V5+基础表1!W5*$D$2+(CD7+CQ7+DD7+DQ7)*$D$1+Q18*$H$2),"",(基础表1!V5+基础表1!W5*$D$2+(CD7+CQ7+DD7+DQ7)*$D$1+Q18*$H$2))</f>
        <v>95</v>
      </c>
      <c r="H7" s="409">
        <f>IF(ISERROR(INT(((IF($H$1=0,B7,$H$1))-1)*(基础表1!Y5-基础表1!X5)/99+基础表1!X5)+((BY7+CL7+CY7+DL7)*$D$1)+(R18*$H$2)),"",(INT(((IF($H$1=0,B7,$H$1))-1)*(基础表1!Y5-基础表1!X5)/99+基础表1!X5)+((BY7+CL7+CY7+DL7)*$D$1)+(R18*$H$2)))</f>
        <v>101</v>
      </c>
      <c r="I7" s="410">
        <f>IF(ISERROR(INT(((IF($H$1=0,B7,$H$1))-1)*(基础表1!AA5-基础表1!Z5)/99+基础表1!Z5)+((CA7+DA7+DN7+CN7)*$D$1)+(S18*$H$2)),"",(INT(((IF($H$1=0,B7,$H$1))-1)*(基础表1!AA5-基础表1!Z5)/99+基础表1!Z5)+((CA7+DA7+DN7+CN7)*$D$1)+(S18*$H$2)))</f>
        <v>69</v>
      </c>
      <c r="J7" s="410">
        <f>IF(ISERROR(INT(((IF($H$1=0,B7,$H$1))-1)*(基础表1!AC5-基础表1!AB5)/99+基础表1!AB5)+((BX7+CK7+CX7+DK7)*$D$1)+(T18*$H$2)),"",(INT(((IF($H$1=0,B7,$H$1))-1)*(基础表1!AC5-基础表1!AB5)/99+基础表1!AB5)+((BX7+CK7+CX7+DK7)*$D$1)+(T18*$H$2)))</f>
        <v>45</v>
      </c>
      <c r="K7" s="411">
        <f>IF(ISERROR(INT(((IF($H$1=0,B7,$H$1))-1)*(基础表1!AE5-基础表1!AD5)/99+基础表1!AD5)+((BW7+CJ7+CW7+DJ7)*$D$1)+(U18*$H$2)),"",(INT(((IF($H$1=0,B7,$H$1))-1)*(基础表1!AE5-基础表1!AD5)/99+基础表1!AD5)+((BW7+CJ7+CW7+DJ7)*$D$1)+(U18*$H$2)))</f>
        <v>0</v>
      </c>
      <c r="L7" s="418">
        <f>IF(ISERROR(基础表1!H5+(BS7+CF7+CS7+DF7)*$D$1),"",(基础表1!H5+(BS7+CF7+CS7+DF7)*$D$1))</f>
        <v>84</v>
      </c>
      <c r="M7" s="410">
        <f>IF(ISERROR(基础表1!J5),"",(基础表1!J5))</f>
        <v>6</v>
      </c>
      <c r="N7" s="410">
        <f>IF(ISERROR(基础表1!K5),"",(基础表1!K5))</f>
        <v>6</v>
      </c>
      <c r="O7" s="410">
        <f>IF(ISERROR(基础表1!L5+(CB7+CO7+DB7+DO7)*$D$1+V18*$H$2),"",(基础表1!L5+(CB7+CO7+DB7+DO7)*$D$1+V18*$H$2))</f>
        <v>8</v>
      </c>
      <c r="P7" s="410">
        <f>IF(ISERROR(基础表1!AR5),"",(基础表1!AR5))</f>
        <v>4</v>
      </c>
      <c r="Q7" s="419" t="str">
        <f>IF($D$1=1,(IF(ISERROR(FIND("超长",基础表1!M5&amp;BZ7&amp;CM7&amp;CZ7&amp;DM7,1)),IF(ISERROR(FIND("长",基础表1!M5&amp;BZ7&amp;CM7&amp;CZ7&amp;DM7,1)),IF(ISERROR(FIND("中",基础表1!M5&amp;BZ7&amp;CM7&amp;CZ7&amp;DM7,1)),IF(ISERROR(FIND("短",基础表1!M5&amp;BZ7&amp;CM7&amp;CZ7&amp;DM7,1)),IF(ISERROR(FIND("无",基础表1!M5&amp;BZ7&amp;CM7&amp;CZ7&amp;DM7,1)),0,"无"),"短"),"中"),"长"),"超长")),(基础表1!M5))</f>
        <v>长</v>
      </c>
      <c r="R7" s="411">
        <f>IF(ISERROR(基础表1!N5),"",(基础表1!N5))</f>
        <v>33</v>
      </c>
      <c r="S7" s="409">
        <f>IF(ISERROR(基础表1!AF5),"",(基础表1!AF5))</f>
        <v>3</v>
      </c>
      <c r="T7" s="410">
        <f>IF(ISERROR(基础表1!AG5),"",(基础表1!AG5))</f>
        <v>3</v>
      </c>
      <c r="U7" s="410">
        <f>IF(ISERROR(基础表1!AH5),"",(基础表1!AH5))</f>
        <v>3</v>
      </c>
      <c r="V7" s="410">
        <f>IF(ISERROR(基础表1!AI5),"",(基础表1!AI5))</f>
        <v>3</v>
      </c>
      <c r="W7" s="411">
        <f t="shared" si="0"/>
        <v>0</v>
      </c>
      <c r="X7" s="409">
        <f t="shared" si="1"/>
        <v>0</v>
      </c>
      <c r="Y7" s="410">
        <f t="shared" si="2"/>
        <v>0</v>
      </c>
      <c r="Z7" s="410">
        <f t="shared" si="3"/>
        <v>0</v>
      </c>
      <c r="AA7" s="411">
        <f t="shared" si="4"/>
        <v>0</v>
      </c>
      <c r="AC7" s="429">
        <f>基础表1!C5</f>
        <v>5</v>
      </c>
      <c r="AJ7">
        <f t="shared" si="5"/>
        <v>110</v>
      </c>
      <c r="AK7">
        <f>IF(ISERROR(基础表1!C5),0,(B7))</f>
        <v>102</v>
      </c>
      <c r="AL7">
        <f>IF(ISERROR(基础表1!C5),0,($H$1))</f>
        <v>110</v>
      </c>
      <c r="BR7" s="374">
        <f>IFERROR(VLOOKUP(X7,装备!$B:$C,2,0),0)</f>
        <v>0</v>
      </c>
      <c r="BS7" s="374">
        <f>IFERROR(VLOOKUP($X7,装备!$B:$Q,5,0),0)</f>
        <v>0</v>
      </c>
      <c r="BT7" s="374">
        <f>IFERROR(VLOOKUP($X7,装备!$B:$Q,6,0),0)</f>
        <v>0</v>
      </c>
      <c r="BU7" s="374">
        <f>IFERROR(VLOOKUP($X7,装备!$B:$Q,7,0),0)</f>
        <v>0</v>
      </c>
      <c r="BV7" s="374">
        <f>IFERROR(VLOOKUP($X7,装备!$B:$Q,8,0),0)</f>
        <v>0</v>
      </c>
      <c r="BW7" s="374">
        <f>IFERROR(VLOOKUP($X7,装备!$B:$Q,9,0),0)</f>
        <v>0</v>
      </c>
      <c r="BX7" s="374">
        <f>IFERROR(VLOOKUP($X7,装备!$B:$Q,10,0),0)</f>
        <v>0</v>
      </c>
      <c r="BY7" s="374">
        <f>IFERROR(VLOOKUP($X7,装备!$B:$Q,11,0),0)</f>
        <v>0</v>
      </c>
      <c r="BZ7" s="374">
        <f>IFERROR(VLOOKUP($X7,装备!$B:$Q,12,0),0)</f>
        <v>0</v>
      </c>
      <c r="CA7" s="374">
        <f>IFERROR(VLOOKUP($X7,装备!$B:$Q,13,0),0)</f>
        <v>0</v>
      </c>
      <c r="CB7" s="374">
        <f>IFERROR(VLOOKUP($X7,装备!$B:$Q,14,0),0)</f>
        <v>0</v>
      </c>
      <c r="CC7" s="374">
        <f>IFERROR(VLOOKUP($X7,装备!$B:$Q,15,0),0)</f>
        <v>0</v>
      </c>
      <c r="CD7" s="374">
        <f>IFERROR(VLOOKUP($X7,装备!$B:$Q,16,0),0)</f>
        <v>0</v>
      </c>
      <c r="CE7" s="374">
        <f>IFERROR(VLOOKUP(Y7,装备!$B:$C,2,0),0)</f>
        <v>0</v>
      </c>
      <c r="CF7" s="374">
        <f>IFERROR(VLOOKUP($Y7,装备!$B:$Q,5,0),0)</f>
        <v>0</v>
      </c>
      <c r="CG7" s="374">
        <f>IFERROR(VLOOKUP($Y7,装备!$B:$Q,6,0),0)</f>
        <v>0</v>
      </c>
      <c r="CH7" s="374">
        <f>IFERROR(VLOOKUP($Y7,装备!$B:$Q,7,0),0)</f>
        <v>0</v>
      </c>
      <c r="CI7" s="374">
        <f>IFERROR(VLOOKUP($Y7,装备!$B:$Q,8,0),0)</f>
        <v>0</v>
      </c>
      <c r="CJ7" s="374">
        <f>IFERROR(VLOOKUP($Y7,装备!$B:$Q,9,0),0)</f>
        <v>0</v>
      </c>
      <c r="CK7" s="374">
        <f>IFERROR(VLOOKUP($Y7,装备!$B:$Q,10,0),0)</f>
        <v>0</v>
      </c>
      <c r="CL7" s="374">
        <f>IFERROR(VLOOKUP($Y7,装备!$B:$Q,11,0),0)</f>
        <v>0</v>
      </c>
      <c r="CM7" s="374">
        <f>IFERROR(VLOOKUP($Y7,装备!$B:$Q,12,0),0)</f>
        <v>0</v>
      </c>
      <c r="CN7" s="374">
        <f>IFERROR(VLOOKUP($Y7,装备!$B:$Q,13,0),0)</f>
        <v>0</v>
      </c>
      <c r="CO7" s="374">
        <f>IFERROR(VLOOKUP($Y7,装备!$B:$Q,14,0),0)</f>
        <v>0</v>
      </c>
      <c r="CP7" s="374">
        <f>IFERROR(VLOOKUP($Y7,装备!$B:$Q,15,0),0)</f>
        <v>0</v>
      </c>
      <c r="CQ7" s="374">
        <f>IFERROR(VLOOKUP($Y7,装备!$B:$Q,16,0),0)</f>
        <v>0</v>
      </c>
      <c r="CR7" s="374">
        <f>IFERROR(VLOOKUP(Z7,装备!$B:$C,2,0),0)</f>
        <v>0</v>
      </c>
      <c r="CS7" s="374">
        <f>IFERROR(VLOOKUP($Z7,装备!$B:$Q,5,0),0)</f>
        <v>0</v>
      </c>
      <c r="CT7" s="374">
        <f>IFERROR(VLOOKUP($Z7,装备!$B:$Q,6,0),0)</f>
        <v>0</v>
      </c>
      <c r="CU7" s="374">
        <f>IFERROR(VLOOKUP($Z7,装备!$B:$Q,7,0),0)</f>
        <v>0</v>
      </c>
      <c r="CV7" s="374">
        <f>IFERROR(VLOOKUP($Z7,装备!$B:$Q,8,0),0)</f>
        <v>0</v>
      </c>
      <c r="CW7" s="374">
        <f>IFERROR(VLOOKUP($Z7,装备!$B:$Q,9,0),0)</f>
        <v>0</v>
      </c>
      <c r="CX7" s="374">
        <f>IFERROR(VLOOKUP($Z7,装备!$B:$Q,10,0),0)</f>
        <v>0</v>
      </c>
      <c r="CY7" s="374">
        <f>IFERROR(VLOOKUP($Z7,装备!$B:$Q,11,0),0)</f>
        <v>0</v>
      </c>
      <c r="CZ7" s="374">
        <f>IFERROR(VLOOKUP($Z7,装备!$B:$Q,12,0),0)</f>
        <v>0</v>
      </c>
      <c r="DA7" s="374">
        <f>IFERROR(VLOOKUP($Z7,装备!$B:$Q,13,0),0)</f>
        <v>0</v>
      </c>
      <c r="DB7" s="374">
        <f>IFERROR(VLOOKUP($Z7,装备!$B:$Q,14,0),0)</f>
        <v>0</v>
      </c>
      <c r="DC7" s="374">
        <f>IFERROR(VLOOKUP($Z7,装备!$B:$Q,15,0),0)</f>
        <v>0</v>
      </c>
      <c r="DD7" s="374">
        <f>IFERROR(VLOOKUP($Z7,装备!$B:$Q,16,0),0)</f>
        <v>0</v>
      </c>
      <c r="DE7" s="374">
        <f>IFERROR(VLOOKUP(AA7,装备!$B:$C,2,0),0)</f>
        <v>0</v>
      </c>
      <c r="DF7" s="374">
        <f>IFERROR(VLOOKUP($AA7,装备!$B:$Q,5,0),0)</f>
        <v>0</v>
      </c>
      <c r="DG7" s="374">
        <f>IFERROR(VLOOKUP($AA7,装备!$B:$Q,6,0),0)</f>
        <v>0</v>
      </c>
      <c r="DH7" s="374">
        <f>IFERROR(VLOOKUP($AA7,装备!$B:$Q,7,0),0)</f>
        <v>0</v>
      </c>
      <c r="DI7" s="374">
        <f>IFERROR(VLOOKUP($AA7,装备!$B:$Q,8,0),0)</f>
        <v>0</v>
      </c>
      <c r="DJ7" s="374">
        <f>IFERROR(VLOOKUP($AA7,装备!$B:$Q,9,0),0)</f>
        <v>0</v>
      </c>
      <c r="DK7" s="374">
        <f>IFERROR(VLOOKUP($AA7,装备!$B:$Q,10,0),0)</f>
        <v>0</v>
      </c>
      <c r="DL7" s="374">
        <f>IFERROR(VLOOKUP($AA7,装备!$B:$Q,11,0),0)</f>
        <v>0</v>
      </c>
      <c r="DM7" s="374">
        <f>IFERROR(VLOOKUP($AA7,装备!$B:$Q,12,0),0)</f>
        <v>0</v>
      </c>
      <c r="DN7" s="374">
        <f>IFERROR(VLOOKUP($AA7,装备!$B:$Q,13,0),0)</f>
        <v>0</v>
      </c>
      <c r="DO7" s="374">
        <f>IFERROR(VLOOKUP($AA7,装备!$B:$Q,14,0),0)</f>
        <v>0</v>
      </c>
      <c r="DP7" s="374">
        <f>IFERROR(VLOOKUP($AA7,装备!$B:$Q,15,0),0)</f>
        <v>0</v>
      </c>
      <c r="DQ7" s="374">
        <f>IFERROR(VLOOKUP($AA7,装备!$B:$Q,16,0),0)</f>
        <v>0</v>
      </c>
    </row>
    <row r="8" spans="1:121">
      <c r="A8" s="404" t="s">
        <v>5641</v>
      </c>
      <c r="B8" s="404">
        <v>103</v>
      </c>
      <c r="C8" s="404" t="s">
        <v>5983</v>
      </c>
      <c r="D8" s="409">
        <f>IF(ISERROR((基础表1!P6+基础表1!Q6*$D$2)+(BT8+CG8+CT8+DG8)*$D$1+N19*$H$2),"",(基础表1!P6+基础表1!Q6*$D$2)+(BT8+CG8+CT8+DG8)*$D$1+N19*$H$2)</f>
        <v>89</v>
      </c>
      <c r="E8" s="410">
        <f>IF(ISERROR(基础表1!R6+基础表1!S6*$D$2+(BV8+CI8+CV8+DI8)*$D$1+O19*$H$2),"",(基础表1!R6+基础表1!S6*$D$2+(BV8+CI8+CV8+DI8)*$D$1+O19*$H$2))</f>
        <v>0</v>
      </c>
      <c r="F8" s="410">
        <f>IF(ISERROR(基础表1!T6+基础表1!U6*$D$2+(BU8+CH8+CU8+DH8)*$D$1+P19*$H$2),"",(基础表1!T6+基础表1!U6*$D$2+(BU8+CH8+CU8+DH8)*$D$1+P19*$H$2))</f>
        <v>81</v>
      </c>
      <c r="G8" s="411">
        <f>IF(ISERROR(基础表1!V6+基础表1!W6*$D$2+(CD8+CQ8+DD8+DQ8)*$D$1+Q19*$H$2),"",(基础表1!V6+基础表1!W6*$D$2+(CD8+CQ8+DD8+DQ8)*$D$1+Q19*$H$2))</f>
        <v>45</v>
      </c>
      <c r="H8" s="409">
        <f>IF(ISERROR(INT(((IF($H$1=0,B8,$H$1))-1)*(基础表1!Y6-基础表1!X6)/99+基础表1!X6)+((BY8+CL8+CY8+DL8)*$D$1)+(R19*$H$2)),"",(INT(((IF($H$1=0,B8,$H$1))-1)*(基础表1!Y6-基础表1!X6)/99+基础表1!X6)+((BY8+CL8+CY8+DL8)*$D$1)+(R19*$H$2)))</f>
        <v>96</v>
      </c>
      <c r="I8" s="410">
        <f>IF(ISERROR(INT(((IF($H$1=0,B8,$H$1))-1)*(基础表1!AA6-基础表1!Z6)/99+基础表1!Z6)+((CA8+DA8+DN8+CN8)*$D$1)+(S19*$H$2)),"",(INT(((IF($H$1=0,B8,$H$1))-1)*(基础表1!AA6-基础表1!Z6)/99+基础表1!Z6)+((CA8+DA8+DN8+CN8)*$D$1)+(S19*$H$2)))</f>
        <v>38</v>
      </c>
      <c r="J8" s="410">
        <f>IF(ISERROR(INT(((IF($H$1=0,B8,$H$1))-1)*(基础表1!AC6-基础表1!AB6)/99+基础表1!AB6)+((BX8+CK8+CX8+DK8)*$D$1)+(T19*$H$2)),"",(INT(((IF($H$1=0,B8,$H$1))-1)*(基础表1!AC6-基础表1!AB6)/99+基础表1!AB6)+((BX8+CK8+CX8+DK8)*$D$1)+(T19*$H$2)))</f>
        <v>39</v>
      </c>
      <c r="K8" s="411">
        <f>IF(ISERROR(INT(((IF($H$1=0,B8,$H$1))-1)*(基础表1!AE6-基础表1!AD6)/99+基础表1!AD6)+((BW8+CJ8+CW8+DJ8)*$D$1)+(U19*$H$2)),"",(INT(((IF($H$1=0,B8,$H$1))-1)*(基础表1!AE6-基础表1!AD6)/99+基础表1!AD6)+((BW8+CJ8+CW8+DJ8)*$D$1)+(U19*$H$2)))</f>
        <v>0</v>
      </c>
      <c r="L8" s="418">
        <f>IF(ISERROR(基础表1!H6+(BS8+CF8+CS8+DF8)*$D$1),"",(基础表1!H6+(BS8+CF8+CS8+DF8)*$D$1))</f>
        <v>56</v>
      </c>
      <c r="M8" s="410">
        <f>IF(ISERROR(基础表1!J6),"",(基础表1!J6))</f>
        <v>2</v>
      </c>
      <c r="N8" s="410">
        <f>IF(ISERROR(基础表1!K6),"",(基础表1!K6))</f>
        <v>2</v>
      </c>
      <c r="O8" s="410">
        <f>IF(ISERROR(基础表1!L6+(CB8+CO8+DB8+DO8)*$D$1+V19*$H$2),"",(基础表1!L6+(CB8+CO8+DB8+DO8)*$D$1+V19*$H$2))</f>
        <v>19</v>
      </c>
      <c r="P8" s="410">
        <f>IF(ISERROR(基础表1!AR6),"",(基础表1!AR6))</f>
        <v>4</v>
      </c>
      <c r="Q8" s="419" t="str">
        <f>IF($D$1=1,(IF(ISERROR(FIND("超长",基础表1!M6&amp;BZ8&amp;CM8&amp;CZ8&amp;DM8,1)),IF(ISERROR(FIND("长",基础表1!M6&amp;BZ8&amp;CM8&amp;CZ8&amp;DM8,1)),IF(ISERROR(FIND("中",基础表1!M6&amp;BZ8&amp;CM8&amp;CZ8&amp;DM8,1)),IF(ISERROR(FIND("短",基础表1!M6&amp;BZ8&amp;CM8&amp;CZ8&amp;DM8,1)),IF(ISERROR(FIND("无",基础表1!M6&amp;BZ8&amp;CM8&amp;CZ8&amp;DM8,1)),0,"无"),"短"),"中"),"长"),"超长")),(基础表1!M6))</f>
        <v>长</v>
      </c>
      <c r="R8" s="411">
        <f>IF(ISERROR(基础表1!N6),"",(基础表1!N6))</f>
        <v>21</v>
      </c>
      <c r="S8" s="409">
        <f>IF(ISERROR(基础表1!AF6),"",(基础表1!AF6))</f>
        <v>0</v>
      </c>
      <c r="T8" s="410">
        <f>IF(ISERROR(基础表1!AG6),"",(基础表1!AG6))</f>
        <v>0</v>
      </c>
      <c r="U8" s="410">
        <f>IF(ISERROR(基础表1!AH6),"",(基础表1!AH6))</f>
        <v>0</v>
      </c>
      <c r="V8" s="410">
        <f>IF(ISERROR(基础表1!AI6),"",(基础表1!AI6))</f>
        <v>0</v>
      </c>
      <c r="W8" s="411">
        <f t="shared" si="0"/>
        <v>0</v>
      </c>
      <c r="X8" s="409">
        <f t="shared" si="1"/>
        <v>0</v>
      </c>
      <c r="Y8" s="410">
        <f t="shared" si="2"/>
        <v>0</v>
      </c>
      <c r="Z8" s="410">
        <f t="shared" si="3"/>
        <v>0</v>
      </c>
      <c r="AA8" s="411">
        <f t="shared" si="4"/>
        <v>0</v>
      </c>
      <c r="AC8" s="429">
        <f>基础表1!C6</f>
        <v>4</v>
      </c>
      <c r="AJ8">
        <f t="shared" si="5"/>
        <v>110</v>
      </c>
      <c r="AK8">
        <f>IF(ISERROR(基础表1!C6),0,(B8))</f>
        <v>103</v>
      </c>
      <c r="AL8">
        <f>IF(ISERROR(基础表1!C6),0,($H$1))</f>
        <v>110</v>
      </c>
      <c r="BR8" s="374">
        <f>IFERROR(VLOOKUP(X8,装备!$B:$C,2,0),0)</f>
        <v>0</v>
      </c>
      <c r="BS8" s="374">
        <f>IFERROR(VLOOKUP($X8,装备!$B:$Q,5,0),0)</f>
        <v>0</v>
      </c>
      <c r="BT8" s="374">
        <f>IFERROR(VLOOKUP($X8,装备!$B:$Q,6,0),0)</f>
        <v>0</v>
      </c>
      <c r="BU8" s="374">
        <f>IFERROR(VLOOKUP($X8,装备!$B:$Q,7,0),0)</f>
        <v>0</v>
      </c>
      <c r="BV8" s="374">
        <f>IFERROR(VLOOKUP($X8,装备!$B:$Q,8,0),0)</f>
        <v>0</v>
      </c>
      <c r="BW8" s="374">
        <f>IFERROR(VLOOKUP($X8,装备!$B:$Q,9,0),0)</f>
        <v>0</v>
      </c>
      <c r="BX8" s="374">
        <f>IFERROR(VLOOKUP($X8,装备!$B:$Q,10,0),0)</f>
        <v>0</v>
      </c>
      <c r="BY8" s="374">
        <f>IFERROR(VLOOKUP($X8,装备!$B:$Q,11,0),0)</f>
        <v>0</v>
      </c>
      <c r="BZ8" s="374">
        <f>IFERROR(VLOOKUP($X8,装备!$B:$Q,12,0),0)</f>
        <v>0</v>
      </c>
      <c r="CA8" s="374">
        <f>IFERROR(VLOOKUP($X8,装备!$B:$Q,13,0),0)</f>
        <v>0</v>
      </c>
      <c r="CB8" s="374">
        <f>IFERROR(VLOOKUP($X8,装备!$B:$Q,14,0),0)</f>
        <v>0</v>
      </c>
      <c r="CC8" s="374">
        <f>IFERROR(VLOOKUP($X8,装备!$B:$Q,15,0),0)</f>
        <v>0</v>
      </c>
      <c r="CD8" s="374">
        <f>IFERROR(VLOOKUP($X8,装备!$B:$Q,16,0),0)</f>
        <v>0</v>
      </c>
      <c r="CE8" s="374">
        <f>IFERROR(VLOOKUP(Y8,装备!$B:$C,2,0),0)</f>
        <v>0</v>
      </c>
      <c r="CF8" s="374">
        <f>IFERROR(VLOOKUP($Y8,装备!$B:$Q,5,0),0)</f>
        <v>0</v>
      </c>
      <c r="CG8" s="374">
        <f>IFERROR(VLOOKUP($Y8,装备!$B:$Q,6,0),0)</f>
        <v>0</v>
      </c>
      <c r="CH8" s="374">
        <f>IFERROR(VLOOKUP($Y8,装备!$B:$Q,7,0),0)</f>
        <v>0</v>
      </c>
      <c r="CI8" s="374">
        <f>IFERROR(VLOOKUP($Y8,装备!$B:$Q,8,0),0)</f>
        <v>0</v>
      </c>
      <c r="CJ8" s="374">
        <f>IFERROR(VLOOKUP($Y8,装备!$B:$Q,9,0),0)</f>
        <v>0</v>
      </c>
      <c r="CK8" s="374">
        <f>IFERROR(VLOOKUP($Y8,装备!$B:$Q,10,0),0)</f>
        <v>0</v>
      </c>
      <c r="CL8" s="374">
        <f>IFERROR(VLOOKUP($Y8,装备!$B:$Q,11,0),0)</f>
        <v>0</v>
      </c>
      <c r="CM8" s="374">
        <f>IFERROR(VLOOKUP($Y8,装备!$B:$Q,12,0),0)</f>
        <v>0</v>
      </c>
      <c r="CN8" s="374">
        <f>IFERROR(VLOOKUP($Y8,装备!$B:$Q,13,0),0)</f>
        <v>0</v>
      </c>
      <c r="CO8" s="374">
        <f>IFERROR(VLOOKUP($Y8,装备!$B:$Q,14,0),0)</f>
        <v>0</v>
      </c>
      <c r="CP8" s="374">
        <f>IFERROR(VLOOKUP($Y8,装备!$B:$Q,15,0),0)</f>
        <v>0</v>
      </c>
      <c r="CQ8" s="374">
        <f>IFERROR(VLOOKUP($Y8,装备!$B:$Q,16,0),0)</f>
        <v>0</v>
      </c>
      <c r="CR8" s="374">
        <f>IFERROR(VLOOKUP(Z8,装备!$B:$C,2,0),0)</f>
        <v>0</v>
      </c>
      <c r="CS8" s="374">
        <f>IFERROR(VLOOKUP($Z8,装备!$B:$Q,5,0),0)</f>
        <v>0</v>
      </c>
      <c r="CT8" s="374">
        <f>IFERROR(VLOOKUP($Z8,装备!$B:$Q,6,0),0)</f>
        <v>0</v>
      </c>
      <c r="CU8" s="374">
        <f>IFERROR(VLOOKUP($Z8,装备!$B:$Q,7,0),0)</f>
        <v>0</v>
      </c>
      <c r="CV8" s="374">
        <f>IFERROR(VLOOKUP($Z8,装备!$B:$Q,8,0),0)</f>
        <v>0</v>
      </c>
      <c r="CW8" s="374">
        <f>IFERROR(VLOOKUP($Z8,装备!$B:$Q,9,0),0)</f>
        <v>0</v>
      </c>
      <c r="CX8" s="374">
        <f>IFERROR(VLOOKUP($Z8,装备!$B:$Q,10,0),0)</f>
        <v>0</v>
      </c>
      <c r="CY8" s="374">
        <f>IFERROR(VLOOKUP($Z8,装备!$B:$Q,11,0),0)</f>
        <v>0</v>
      </c>
      <c r="CZ8" s="374">
        <f>IFERROR(VLOOKUP($Z8,装备!$B:$Q,12,0),0)</f>
        <v>0</v>
      </c>
      <c r="DA8" s="374">
        <f>IFERROR(VLOOKUP($Z8,装备!$B:$Q,13,0),0)</f>
        <v>0</v>
      </c>
      <c r="DB8" s="374">
        <f>IFERROR(VLOOKUP($Z8,装备!$B:$Q,14,0),0)</f>
        <v>0</v>
      </c>
      <c r="DC8" s="374">
        <f>IFERROR(VLOOKUP($Z8,装备!$B:$Q,15,0),0)</f>
        <v>0</v>
      </c>
      <c r="DD8" s="374">
        <f>IFERROR(VLOOKUP($Z8,装备!$B:$Q,16,0),0)</f>
        <v>0</v>
      </c>
      <c r="DE8" s="374">
        <f>IFERROR(VLOOKUP(AA8,装备!$B:$C,2,0),0)</f>
        <v>0</v>
      </c>
      <c r="DF8" s="374">
        <f>IFERROR(VLOOKUP($AA8,装备!$B:$Q,5,0),0)</f>
        <v>0</v>
      </c>
      <c r="DG8" s="374">
        <f>IFERROR(VLOOKUP($AA8,装备!$B:$Q,6,0),0)</f>
        <v>0</v>
      </c>
      <c r="DH8" s="374">
        <f>IFERROR(VLOOKUP($AA8,装备!$B:$Q,7,0),0)</f>
        <v>0</v>
      </c>
      <c r="DI8" s="374">
        <f>IFERROR(VLOOKUP($AA8,装备!$B:$Q,8,0),0)</f>
        <v>0</v>
      </c>
      <c r="DJ8" s="374">
        <f>IFERROR(VLOOKUP($AA8,装备!$B:$Q,9,0),0)</f>
        <v>0</v>
      </c>
      <c r="DK8" s="374">
        <f>IFERROR(VLOOKUP($AA8,装备!$B:$Q,10,0),0)</f>
        <v>0</v>
      </c>
      <c r="DL8" s="374">
        <f>IFERROR(VLOOKUP($AA8,装备!$B:$Q,11,0),0)</f>
        <v>0</v>
      </c>
      <c r="DM8" s="374">
        <f>IFERROR(VLOOKUP($AA8,装备!$B:$Q,12,0),0)</f>
        <v>0</v>
      </c>
      <c r="DN8" s="374">
        <f>IFERROR(VLOOKUP($AA8,装备!$B:$Q,13,0),0)</f>
        <v>0</v>
      </c>
      <c r="DO8" s="374">
        <f>IFERROR(VLOOKUP($AA8,装备!$B:$Q,14,0),0)</f>
        <v>0</v>
      </c>
      <c r="DP8" s="374">
        <f>IFERROR(VLOOKUP($AA8,装备!$B:$Q,15,0),0)</f>
        <v>0</v>
      </c>
      <c r="DQ8" s="374">
        <f>IFERROR(VLOOKUP($AA8,装备!$B:$Q,16,0),0)</f>
        <v>0</v>
      </c>
    </row>
    <row r="9" spans="1:121" ht="14.25" thickBot="1">
      <c r="A9" s="404" t="s">
        <v>5641</v>
      </c>
      <c r="B9" s="405">
        <v>110</v>
      </c>
      <c r="C9" s="404" t="s">
        <v>5984</v>
      </c>
      <c r="D9" s="409">
        <f>IF(ISERROR((基础表1!P7+基础表1!Q7*$D$2)+(BT9+CG9+CT9+DG9)*$D$1+N20*$H$2),"",(基础表1!P7+基础表1!Q7*$D$2)+(BT9+CG9+CT9+DG9)*$D$1+N20*$H$2)</f>
        <v>40</v>
      </c>
      <c r="E9" s="410">
        <f>IF(ISERROR(基础表1!R7+基础表1!S7*$D$2+(BV9+CI9+CV9+DI9)*$D$1+O20*$H$2),"",(基础表1!R7+基础表1!S7*$D$2+(BV9+CI9+CV9+DI9)*$D$1+O20*$H$2))</f>
        <v>0</v>
      </c>
      <c r="F9" s="410">
        <f>IF(ISERROR(基础表1!T7+基础表1!U7*$D$2+(BU9+CH9+CU9+DH9)*$D$1+P20*$H$2),"",(基础表1!T7+基础表1!U7*$D$2+(BU9+CH9+CU9+DH9)*$D$1+P20*$H$2))</f>
        <v>60</v>
      </c>
      <c r="G9" s="411">
        <f>IF(ISERROR(基础表1!V7+基础表1!W7*$D$2+(CD9+CQ9+DD9+DQ9)*$D$1+Q20*$H$2),"",(基础表1!V7+基础表1!W7*$D$2+(CD9+CQ9+DD9+DQ9)*$D$1+Q20*$H$2))</f>
        <v>101</v>
      </c>
      <c r="H9" s="409">
        <f>IF(ISERROR(INT(((IF($H$1=0,B9,$H$1))-1)*(基础表1!Y7-基础表1!X7)/99+基础表1!X7)+((BY9+CL9+CY9+DL9)*$D$1)+(R20*$H$2)),"",(INT(((IF($H$1=0,B9,$H$1))-1)*(基础表1!Y7-基础表1!X7)/99+基础表1!X7)+((BY9+CL9+CY9+DL9)*$D$1)+(R20*$H$2)))</f>
        <v>96</v>
      </c>
      <c r="I9" s="410">
        <f>IF(ISERROR(INT(((IF($H$1=0,B9,$H$1))-1)*(基础表1!AA7-基础表1!Z7)/99+基础表1!Z7)+((CA9+DA9+DN9+CN9)*$D$1)+(S20*$H$2)),"",(INT(((IF($H$1=0,B9,$H$1))-1)*(基础表1!AA7-基础表1!Z7)/99+基础表1!Z7)+((CA9+DA9+DN9+CN9)*$D$1)+(S20*$H$2)))</f>
        <v>52</v>
      </c>
      <c r="J9" s="410">
        <f>IF(ISERROR(INT(((IF($H$1=0,B9,$H$1))-1)*(基础表1!AC7-基础表1!AB7)/99+基础表1!AB7)+((BX9+CK9+CX9+DK9)*$D$1)+(T20*$H$2)),"",(INT(((IF($H$1=0,B9,$H$1))-1)*(基础表1!AC7-基础表1!AB7)/99+基础表1!AB7)+((BX9+CK9+CX9+DK9)*$D$1)+(T20*$H$2)))</f>
        <v>77</v>
      </c>
      <c r="K9" s="411">
        <f>IF(ISERROR(INT(((IF($H$1=0,B9,$H$1))-1)*(基础表1!AE7-基础表1!AD7)/99+基础表1!AD7)+((BW9+CJ9+CW9+DJ9)*$D$1)+(U20*$H$2)),"",(INT(((IF($H$1=0,B9,$H$1))-1)*(基础表1!AE7-基础表1!AD7)/99+基础表1!AD7)+((BW9+CJ9+CW9+DJ9)*$D$1)+(U20*$H$2)))</f>
        <v>0</v>
      </c>
      <c r="L9" s="420">
        <f>IF(ISERROR(基础表1!H7+(BS9+CF9+CS9+DF9)*$D$1),"",(基础表1!H7+(BS9+CF9+CS9+DF9)*$D$1))</f>
        <v>60</v>
      </c>
      <c r="M9" s="413">
        <f>IF(ISERROR(基础表1!J7),"",(基础表1!J7))</f>
        <v>3</v>
      </c>
      <c r="N9" s="413">
        <f>IF(ISERROR(基础表1!K7),"",(基础表1!K7))</f>
        <v>3</v>
      </c>
      <c r="O9" s="410">
        <f>IF(ISERROR(基础表1!L7+(CB9+CO9+DB9+DO9)*$D$1+V20*$H$2),"",(基础表1!L7+(CB9+CO9+DB9+DO9)*$D$1+V20*$H$2))</f>
        <v>18</v>
      </c>
      <c r="P9" s="410">
        <f>IF(ISERROR(基础表1!AR7),"",(基础表1!AR7))</f>
        <v>4</v>
      </c>
      <c r="Q9" s="421" t="str">
        <f>IF($D$1=1,(IF(ISERROR(FIND("超长",基础表1!M7&amp;BZ9&amp;CM9&amp;CZ9&amp;DM9,1)),IF(ISERROR(FIND("长",基础表1!M7&amp;BZ9&amp;CM9&amp;CZ9&amp;DM9,1)),IF(ISERROR(FIND("中",基础表1!M7&amp;BZ9&amp;CM9&amp;CZ9&amp;DM9,1)),IF(ISERROR(FIND("短",基础表1!M7&amp;BZ9&amp;CM9&amp;CZ9&amp;DM9,1)),IF(ISERROR(FIND("无",基础表1!M7&amp;BZ9&amp;CM9&amp;CZ9&amp;DM9,1)),0,"无"),"短"),"中"),"长"),"超长")),(基础表1!M7))</f>
        <v>短</v>
      </c>
      <c r="R9" s="414">
        <f>IF(ISERROR(基础表1!N7),"",(基础表1!N7))</f>
        <v>33</v>
      </c>
      <c r="S9" s="412">
        <f>IF(ISERROR(基础表1!AF7),"",(基础表1!AF7))</f>
        <v>19</v>
      </c>
      <c r="T9" s="413">
        <f>IF(ISERROR(基础表1!AG7),"",(基础表1!AG7))</f>
        <v>20</v>
      </c>
      <c r="U9" s="413">
        <f>IF(ISERROR(基础表1!AH7),"",(基础表1!AH7))</f>
        <v>34</v>
      </c>
      <c r="V9" s="413">
        <f>IF(ISERROR(基础表1!AI7),"",(基础表1!AI7))</f>
        <v>18</v>
      </c>
      <c r="W9" s="414">
        <f t="shared" si="0"/>
        <v>0</v>
      </c>
      <c r="X9" s="412">
        <f t="shared" si="1"/>
        <v>0</v>
      </c>
      <c r="Y9" s="413">
        <f t="shared" si="2"/>
        <v>0</v>
      </c>
      <c r="Z9" s="413">
        <f t="shared" si="3"/>
        <v>0</v>
      </c>
      <c r="AA9" s="414">
        <f t="shared" si="4"/>
        <v>0</v>
      </c>
      <c r="AC9" s="429">
        <f>基础表1!C7</f>
        <v>5</v>
      </c>
      <c r="AJ9">
        <f t="shared" si="5"/>
        <v>110</v>
      </c>
      <c r="AK9">
        <f>IF(ISERROR(基础表1!C7),0,(B9))</f>
        <v>110</v>
      </c>
      <c r="AL9">
        <f>IF(ISERROR(基础表1!C7),0,($H$1))</f>
        <v>110</v>
      </c>
      <c r="BR9" s="374">
        <f>IFERROR(VLOOKUP(X9,装备!$B:$C,2,0),0)</f>
        <v>0</v>
      </c>
      <c r="BS9" s="374">
        <f>IFERROR(VLOOKUP($X9,装备!$B:$Q,5,0),0)</f>
        <v>0</v>
      </c>
      <c r="BT9" s="374">
        <f>IFERROR(VLOOKUP($X9,装备!$B:$Q,6,0),0)</f>
        <v>0</v>
      </c>
      <c r="BU9" s="374">
        <f>IFERROR(VLOOKUP($X9,装备!$B:$Q,7,0),0)</f>
        <v>0</v>
      </c>
      <c r="BV9" s="374">
        <f>IFERROR(VLOOKUP($X9,装备!$B:$Q,8,0),0)</f>
        <v>0</v>
      </c>
      <c r="BW9" s="374">
        <f>IFERROR(VLOOKUP($X9,装备!$B:$Q,9,0),0)</f>
        <v>0</v>
      </c>
      <c r="BX9" s="374">
        <f>IFERROR(VLOOKUP($X9,装备!$B:$Q,10,0),0)</f>
        <v>0</v>
      </c>
      <c r="BY9" s="374">
        <f>IFERROR(VLOOKUP($X9,装备!$B:$Q,11,0),0)</f>
        <v>0</v>
      </c>
      <c r="BZ9" s="374">
        <f>IFERROR(VLOOKUP($X9,装备!$B:$Q,12,0),0)</f>
        <v>0</v>
      </c>
      <c r="CA9" s="374">
        <f>IFERROR(VLOOKUP($X9,装备!$B:$Q,13,0),0)</f>
        <v>0</v>
      </c>
      <c r="CB9" s="374">
        <f>IFERROR(VLOOKUP($X9,装备!$B:$Q,14,0),0)</f>
        <v>0</v>
      </c>
      <c r="CC9" s="374">
        <f>IFERROR(VLOOKUP($X9,装备!$B:$Q,15,0),0)</f>
        <v>0</v>
      </c>
      <c r="CD9" s="374">
        <f>IFERROR(VLOOKUP($X9,装备!$B:$Q,16,0),0)</f>
        <v>0</v>
      </c>
      <c r="CE9" s="374">
        <f>IFERROR(VLOOKUP(Y9,装备!$B:$C,2,0),0)</f>
        <v>0</v>
      </c>
      <c r="CF9" s="374">
        <f>IFERROR(VLOOKUP($Y9,装备!$B:$Q,5,0),0)</f>
        <v>0</v>
      </c>
      <c r="CG9" s="374">
        <f>IFERROR(VLOOKUP($Y9,装备!$B:$Q,6,0),0)</f>
        <v>0</v>
      </c>
      <c r="CH9" s="374">
        <f>IFERROR(VLOOKUP($Y9,装备!$B:$Q,7,0),0)</f>
        <v>0</v>
      </c>
      <c r="CI9" s="374">
        <f>IFERROR(VLOOKUP($Y9,装备!$B:$Q,8,0),0)</f>
        <v>0</v>
      </c>
      <c r="CJ9" s="374">
        <f>IFERROR(VLOOKUP($Y9,装备!$B:$Q,9,0),0)</f>
        <v>0</v>
      </c>
      <c r="CK9" s="374">
        <f>IFERROR(VLOOKUP($Y9,装备!$B:$Q,10,0),0)</f>
        <v>0</v>
      </c>
      <c r="CL9" s="374">
        <f>IFERROR(VLOOKUP($Y9,装备!$B:$Q,11,0),0)</f>
        <v>0</v>
      </c>
      <c r="CM9" s="374">
        <f>IFERROR(VLOOKUP($Y9,装备!$B:$Q,12,0),0)</f>
        <v>0</v>
      </c>
      <c r="CN9" s="374">
        <f>IFERROR(VLOOKUP($Y9,装备!$B:$Q,13,0),0)</f>
        <v>0</v>
      </c>
      <c r="CO9" s="374">
        <f>IFERROR(VLOOKUP($Y9,装备!$B:$Q,14,0),0)</f>
        <v>0</v>
      </c>
      <c r="CP9" s="374">
        <f>IFERROR(VLOOKUP($Y9,装备!$B:$Q,15,0),0)</f>
        <v>0</v>
      </c>
      <c r="CQ9" s="374">
        <f>IFERROR(VLOOKUP($Y9,装备!$B:$Q,16,0),0)</f>
        <v>0</v>
      </c>
      <c r="CR9" s="374">
        <f>IFERROR(VLOOKUP(Z9,装备!$B:$C,2,0),0)</f>
        <v>0</v>
      </c>
      <c r="CS9" s="374">
        <f>IFERROR(VLOOKUP($Z9,装备!$B:$Q,5,0),0)</f>
        <v>0</v>
      </c>
      <c r="CT9" s="374">
        <f>IFERROR(VLOOKUP($Z9,装备!$B:$Q,6,0),0)</f>
        <v>0</v>
      </c>
      <c r="CU9" s="374">
        <f>IFERROR(VLOOKUP($Z9,装备!$B:$Q,7,0),0)</f>
        <v>0</v>
      </c>
      <c r="CV9" s="374">
        <f>IFERROR(VLOOKUP($Z9,装备!$B:$Q,8,0),0)</f>
        <v>0</v>
      </c>
      <c r="CW9" s="374">
        <f>IFERROR(VLOOKUP($Z9,装备!$B:$Q,9,0),0)</f>
        <v>0</v>
      </c>
      <c r="CX9" s="374">
        <f>IFERROR(VLOOKUP($Z9,装备!$B:$Q,10,0),0)</f>
        <v>0</v>
      </c>
      <c r="CY9" s="374">
        <f>IFERROR(VLOOKUP($Z9,装备!$B:$Q,11,0),0)</f>
        <v>0</v>
      </c>
      <c r="CZ9" s="374">
        <f>IFERROR(VLOOKUP($Z9,装备!$B:$Q,12,0),0)</f>
        <v>0</v>
      </c>
      <c r="DA9" s="374">
        <f>IFERROR(VLOOKUP($Z9,装备!$B:$Q,13,0),0)</f>
        <v>0</v>
      </c>
      <c r="DB9" s="374">
        <f>IFERROR(VLOOKUP($Z9,装备!$B:$Q,14,0),0)</f>
        <v>0</v>
      </c>
      <c r="DC9" s="374">
        <f>IFERROR(VLOOKUP($Z9,装备!$B:$Q,15,0),0)</f>
        <v>0</v>
      </c>
      <c r="DD9" s="374">
        <f>IFERROR(VLOOKUP($Z9,装备!$B:$Q,16,0),0)</f>
        <v>0</v>
      </c>
      <c r="DE9" s="374">
        <f>IFERROR(VLOOKUP(AA9,装备!$B:$C,2,0),0)</f>
        <v>0</v>
      </c>
      <c r="DF9" s="374">
        <f>IFERROR(VLOOKUP($AA9,装备!$B:$Q,5,0),0)</f>
        <v>0</v>
      </c>
      <c r="DG9" s="374">
        <f>IFERROR(VLOOKUP($AA9,装备!$B:$Q,6,0),0)</f>
        <v>0</v>
      </c>
      <c r="DH9" s="374">
        <f>IFERROR(VLOOKUP($AA9,装备!$B:$Q,7,0),0)</f>
        <v>0</v>
      </c>
      <c r="DI9" s="374">
        <f>IFERROR(VLOOKUP($AA9,装备!$B:$Q,8,0),0)</f>
        <v>0</v>
      </c>
      <c r="DJ9" s="374">
        <f>IFERROR(VLOOKUP($AA9,装备!$B:$Q,9,0),0)</f>
        <v>0</v>
      </c>
      <c r="DK9" s="374">
        <f>IFERROR(VLOOKUP($AA9,装备!$B:$Q,10,0),0)</f>
        <v>0</v>
      </c>
      <c r="DL9" s="374">
        <f>IFERROR(VLOOKUP($AA9,装备!$B:$Q,11,0),0)</f>
        <v>0</v>
      </c>
      <c r="DM9" s="374">
        <f>IFERROR(VLOOKUP($AA9,装备!$B:$Q,12,0),0)</f>
        <v>0</v>
      </c>
      <c r="DN9" s="374">
        <f>IFERROR(VLOOKUP($AA9,装备!$B:$Q,13,0),0)</f>
        <v>0</v>
      </c>
      <c r="DO9" s="374">
        <f>IFERROR(VLOOKUP($AA9,装备!$B:$Q,14,0),0)</f>
        <v>0</v>
      </c>
      <c r="DP9" s="374">
        <f>IFERROR(VLOOKUP($AA9,装备!$B:$Q,15,0),0)</f>
        <v>0</v>
      </c>
      <c r="DQ9" s="374">
        <f>IFERROR(VLOOKUP($AA9,装备!$B:$Q,16,0),0)</f>
        <v>0</v>
      </c>
    </row>
    <row r="10" spans="1:121" ht="14.25" thickBot="1">
      <c r="A10" s="338" t="s">
        <v>4996</v>
      </c>
      <c r="B10" s="338">
        <f>SUM(AJ4:AJ9)</f>
        <v>660</v>
      </c>
      <c r="C10" s="337"/>
      <c r="D10" s="426">
        <f>SUM(D4:D9)</f>
        <v>467</v>
      </c>
      <c r="E10" s="427">
        <f t="shared" ref="E10:M10" si="6">SUM(E4:E9)</f>
        <v>124</v>
      </c>
      <c r="F10" s="427">
        <f t="shared" si="6"/>
        <v>404</v>
      </c>
      <c r="G10" s="428">
        <f t="shared" si="6"/>
        <v>469</v>
      </c>
      <c r="H10" s="426">
        <f t="shared" si="6"/>
        <v>579</v>
      </c>
      <c r="I10" s="427">
        <f t="shared" si="6"/>
        <v>397</v>
      </c>
      <c r="J10" s="427">
        <f t="shared" si="6"/>
        <v>285</v>
      </c>
      <c r="K10" s="428">
        <f t="shared" si="6"/>
        <v>152</v>
      </c>
      <c r="L10" s="426">
        <f t="shared" si="6"/>
        <v>372</v>
      </c>
      <c r="M10" s="427">
        <f t="shared" si="6"/>
        <v>19</v>
      </c>
      <c r="N10" s="427">
        <f t="shared" ref="N10" si="7">SUM(N4:N9)</f>
        <v>20</v>
      </c>
      <c r="O10" s="427">
        <f>SUM(O4:O9)</f>
        <v>96</v>
      </c>
      <c r="P10" s="427">
        <f>SUM(P4:P9)</f>
        <v>23</v>
      </c>
      <c r="Q10" s="427" t="str">
        <f>IF(ISERROR(FIND("超长",Q4&amp;Q5&amp;Q6&amp;Q7&amp;Q8&amp;Q9,1)),IF(ISERROR(FIND("长",Q4&amp;Q5&amp;Q6&amp;Q7&amp;Q8&amp;Q9,1)),IF(ISERROR(FIND("中",Q4&amp;Q5&amp;Q6&amp;Q7&amp;Q8&amp;Q9,1)),IF(ISERROR(FIND("短",Q4&amp;Q5&amp;Q6&amp;Q7&amp;Q8&amp;Q9,1)),IF(ISERROR(FIND("无",Q4&amp;Q5&amp;Q6&amp;Q7&amp;Q8&amp;Q9,1)),0,"无"),"短"),"中"),"长"),"超长")</f>
        <v>长</v>
      </c>
      <c r="R10" s="428">
        <f>AVERAGE(R4:R9)</f>
        <v>32.383333333333333</v>
      </c>
      <c r="S10" s="426">
        <f t="shared" ref="S10:V10" si="8">SUM(S4:S9)</f>
        <v>24</v>
      </c>
      <c r="T10" s="427">
        <f t="shared" si="8"/>
        <v>25</v>
      </c>
      <c r="U10" s="427">
        <f t="shared" si="8"/>
        <v>39</v>
      </c>
      <c r="V10" s="427">
        <f t="shared" si="8"/>
        <v>21</v>
      </c>
      <c r="W10" s="428">
        <f>SUM(W4:W9)+W12*H2</f>
        <v>0</v>
      </c>
    </row>
    <row r="11" spans="1:121" ht="14.25" thickBot="1">
      <c r="A11" s="338" t="s">
        <v>4997</v>
      </c>
      <c r="B11" s="338">
        <f>IF(H1=0,(MAX(B4:B9)-MIN(B4:B9)),0)</f>
        <v>0</v>
      </c>
      <c r="C11" s="337"/>
      <c r="D11" s="412">
        <f>MAX(D4:D9)-MIN(D4:D9)</f>
        <v>75</v>
      </c>
      <c r="E11" s="413">
        <f t="shared" ref="E11:M11" si="9">MAX(E4:E9)-MIN(E4:E9)</f>
        <v>82</v>
      </c>
      <c r="F11" s="413">
        <f t="shared" si="9"/>
        <v>55</v>
      </c>
      <c r="G11" s="414">
        <f t="shared" si="9"/>
        <v>56</v>
      </c>
      <c r="H11" s="412">
        <f t="shared" si="9"/>
        <v>7</v>
      </c>
      <c r="I11" s="413">
        <f t="shared" si="9"/>
        <v>56</v>
      </c>
      <c r="J11" s="413">
        <f t="shared" si="9"/>
        <v>51</v>
      </c>
      <c r="K11" s="414">
        <f t="shared" si="9"/>
        <v>79</v>
      </c>
      <c r="L11" s="412">
        <f t="shared" si="9"/>
        <v>52</v>
      </c>
      <c r="M11" s="413">
        <f t="shared" si="9"/>
        <v>4</v>
      </c>
      <c r="N11" s="413">
        <f t="shared" ref="N11" si="10">MAX(N4:N9)-MIN(N4:N9)</f>
        <v>4</v>
      </c>
      <c r="O11" s="413">
        <f>MAX(O4:O9)-MIN(O4:O9)</f>
        <v>18</v>
      </c>
      <c r="P11" s="413">
        <f>MAX(P4:P9)-MIN(P4:P9)</f>
        <v>1</v>
      </c>
      <c r="Q11" s="419" t="s">
        <v>5634</v>
      </c>
      <c r="R11" s="411">
        <f>MAX(R4:R9)-MIN(R4:R9)</f>
        <v>20.700000000000003</v>
      </c>
      <c r="S11" s="409"/>
      <c r="T11" s="410"/>
      <c r="U11" s="410"/>
      <c r="V11" s="410"/>
      <c r="W11" s="411"/>
    </row>
    <row r="12" spans="1:121" ht="13.35" customHeight="1">
      <c r="A12" s="402" t="s">
        <v>5528</v>
      </c>
      <c r="B12" s="46"/>
      <c r="C12" s="46"/>
      <c r="D12" s="46"/>
      <c r="E12" s="46"/>
      <c r="G12" s="402" t="s">
        <v>5514</v>
      </c>
      <c r="K12" s="453"/>
      <c r="L12" s="645" t="s">
        <v>5629</v>
      </c>
      <c r="M12" s="645"/>
      <c r="N12" s="645"/>
      <c r="O12" s="645"/>
      <c r="P12" s="646"/>
      <c r="Q12" s="294" t="s">
        <v>4981</v>
      </c>
      <c r="R12" s="410">
        <f>MIN(R4:R9)</f>
        <v>21</v>
      </c>
      <c r="S12" s="441" t="s">
        <v>5527</v>
      </c>
      <c r="T12" s="439"/>
      <c r="U12" s="439"/>
      <c r="V12" s="439"/>
      <c r="W12" s="440">
        <v>0</v>
      </c>
      <c r="X12" s="445"/>
      <c r="Y12" s="446"/>
      <c r="Z12" s="446"/>
      <c r="AA12" s="447"/>
    </row>
    <row r="13" spans="1:121" ht="14.25" thickBot="1">
      <c r="A13" s="46" t="s">
        <v>5526</v>
      </c>
      <c r="B13" s="46"/>
      <c r="C13" s="46"/>
      <c r="D13" s="46"/>
      <c r="E13" s="46"/>
      <c r="F13" s="46"/>
      <c r="H13" s="403" t="s">
        <v>5515</v>
      </c>
      <c r="K13" s="401"/>
      <c r="L13" s="647"/>
      <c r="M13" s="647"/>
      <c r="N13" s="647"/>
      <c r="O13" s="647"/>
      <c r="P13" s="648"/>
      <c r="Q13" s="294" t="s">
        <v>4982</v>
      </c>
      <c r="R13" s="410">
        <f>MAX(R4:R9)</f>
        <v>41.7</v>
      </c>
      <c r="S13" s="631" t="s">
        <v>5522</v>
      </c>
      <c r="T13" s="632"/>
      <c r="U13" s="632"/>
      <c r="V13" s="632"/>
      <c r="W13" s="633"/>
      <c r="X13" s="631" t="s">
        <v>5525</v>
      </c>
      <c r="Y13" s="632"/>
      <c r="Z13" s="632"/>
      <c r="AA13" s="634"/>
    </row>
    <row r="14" spans="1:121" ht="14.25" thickBot="1">
      <c r="A14" s="338" t="s">
        <v>4983</v>
      </c>
      <c r="B14" s="379" t="s">
        <v>4976</v>
      </c>
      <c r="C14" s="635" t="s">
        <v>4973</v>
      </c>
      <c r="D14" s="637"/>
      <c r="E14" s="635" t="s">
        <v>4974</v>
      </c>
      <c r="F14" s="636"/>
      <c r="G14" s="637"/>
      <c r="H14" s="641" t="s">
        <v>4975</v>
      </c>
      <c r="I14" s="642"/>
      <c r="J14" s="643"/>
      <c r="K14" s="641" t="s">
        <v>5631</v>
      </c>
      <c r="L14" s="642"/>
      <c r="M14" s="643"/>
      <c r="N14" s="430" t="s">
        <v>5516</v>
      </c>
      <c r="O14" s="431" t="s">
        <v>5513</v>
      </c>
      <c r="P14" s="431" t="s">
        <v>5517</v>
      </c>
      <c r="Q14" s="431" t="s">
        <v>5518</v>
      </c>
      <c r="R14" s="376" t="s">
        <v>3826</v>
      </c>
      <c r="S14" s="376" t="s">
        <v>1123</v>
      </c>
      <c r="T14" s="376" t="s">
        <v>3827</v>
      </c>
      <c r="U14" s="376" t="s">
        <v>3828</v>
      </c>
      <c r="V14" s="438" t="s">
        <v>5524</v>
      </c>
      <c r="W14" s="419" t="s">
        <v>4977</v>
      </c>
      <c r="X14" s="419" t="s">
        <v>4978</v>
      </c>
      <c r="Y14" s="419" t="s">
        <v>4979</v>
      </c>
      <c r="Z14" s="444" t="s">
        <v>4980</v>
      </c>
    </row>
    <row r="15" spans="1:121" ht="14.25" thickBot="1">
      <c r="A15" s="337" t="str">
        <f t="shared" ref="A15:A20" si="11">C4</f>
        <v>塔林</v>
      </c>
      <c r="B15" s="380">
        <v>1</v>
      </c>
      <c r="C15" s="638"/>
      <c r="D15" s="640"/>
      <c r="E15" s="638"/>
      <c r="F15" s="639"/>
      <c r="G15" s="640"/>
      <c r="H15" s="638"/>
      <c r="I15" s="639"/>
      <c r="J15" s="640"/>
      <c r="K15" s="638"/>
      <c r="L15" s="639"/>
      <c r="M15" s="644"/>
      <c r="N15" s="432"/>
      <c r="O15" s="425"/>
      <c r="P15" s="449"/>
      <c r="Q15" s="450"/>
      <c r="R15" s="425"/>
      <c r="S15" s="451"/>
      <c r="T15" s="451"/>
      <c r="U15" s="451"/>
      <c r="V15" s="433"/>
      <c r="W15" s="410">
        <f>(IF(S4=0,0,1))*IF(ISERROR(LN(2*((MIN((INT((IF((OR(基础表1!D2="航巡",基础表1!D2="航战")),(INT(D4/10)),(INT(D4/5)))))+3),S4))+1))*CD4*B15*$D$1),"",(LN(2*((MIN((INT((IF((OR(基础表1!D2="航巡",基础表1!D2="航战")),(INT(D4/10)),(INT(D4/5)))))+3),S4))+1))*CD4*B15*$D$1))</f>
        <v>0</v>
      </c>
      <c r="X15" s="410">
        <f>(IF(T4=0,0,1))*IF(ISERROR(LN(2*((MIN((INT((IF((OR(基础表1!D2="航巡",基础表1!D2="航战")),(INT(D4/10)),(INT(D4/5)))))+3),T4))+1))*CQ4*B15*$D$1),"",(LN(2*((MIN((INT((IF((OR(基础表1!D2="航巡",基础表1!D2="航战")),(INT(D4/10)),(INT(D4/5)))))+3),T4))+1))*CQ4*B15*$D$1))</f>
        <v>0</v>
      </c>
      <c r="Y15" s="410">
        <f>(IF(U4=0,0,1))*IF(ISERROR(LN(2*((MIN((INT((IF((OR(基础表1!D2="航巡",基础表1!D2="航战")),(INT(D4/10)),(INT(D4/5)))))+3),U4))+1))*DD4*B15*$D$1),"",(LN(2*((MIN((INT((IF((OR(基础表1!D2="航巡",基础表1!D2="航战")),(INT(D4/10)),(INT(D4/5)))))+3),U4))+1))*DD4*B15*$D$1))</f>
        <v>0</v>
      </c>
      <c r="Z15" s="411">
        <f>(IF(V4=0,0,1))*IF(ISERROR(LN(2*((MIN((INT((IF((OR(基础表1!D2="航巡",基础表1!D2="航战")),(INT(D4/10)),(INT(D4/5)))))+3),V4))+1))*DQ4*B15*$D$1),"",(LN(2*((MIN((INT((IF((OR(基础表1!D2="航巡",基础表1!D2="航战")),(INT(D4/10)),(INT(D4/5)))))+3),V4))+1))*DQ4*B15*$D$1))</f>
        <v>0</v>
      </c>
      <c r="AA15">
        <f>IF(ISERROR(VLOOKUP(C15,装备!$B:$B,1,0)),1,0)</f>
        <v>1</v>
      </c>
      <c r="AB15">
        <f>IF(ISERROR(VLOOKUP(E15,装备!$B:$B,1,0)),1,0)</f>
        <v>1</v>
      </c>
      <c r="AC15">
        <f>IF(ISERROR(VLOOKUP(H15,装备!$B:$B,1,0)),1,0)</f>
        <v>1</v>
      </c>
      <c r="AD15">
        <f>IF(ISERROR(VLOOKUP(K15,装备!$B:$B,1,0)),1,0)</f>
        <v>1</v>
      </c>
    </row>
    <row r="16" spans="1:121" ht="14.25" thickBot="1">
      <c r="A16" s="337" t="str">
        <f t="shared" si="11"/>
        <v>明斯克</v>
      </c>
      <c r="B16" s="380">
        <v>1</v>
      </c>
      <c r="C16" s="638"/>
      <c r="D16" s="640"/>
      <c r="E16" s="638"/>
      <c r="F16" s="639"/>
      <c r="G16" s="640"/>
      <c r="H16" s="638"/>
      <c r="I16" s="639"/>
      <c r="J16" s="640"/>
      <c r="K16" s="638"/>
      <c r="L16" s="639"/>
      <c r="M16" s="644"/>
      <c r="N16" s="432"/>
      <c r="O16" s="425"/>
      <c r="P16" s="425"/>
      <c r="Q16" s="425"/>
      <c r="R16" s="425"/>
      <c r="S16" s="451"/>
      <c r="T16" s="451"/>
      <c r="U16" s="451"/>
      <c r="V16" s="433"/>
      <c r="W16" s="410">
        <f>(IF(S5=0,0,1))*IF(ISERROR(LN(2*((MIN((INT((IF((OR(基础表1!D3="航巡",基础表1!D3="航战")),(INT(D5/10)),(INT(D5/5)))))+3),S5))+1))*CD5*B16*$D$1),"",(LN(2*((MIN((INT((IF((OR(基础表1!D3="航巡",基础表1!D3="航战")),(INT(D5/10)),(INT(D5/5)))))+3),S5))+1))*CD5*B16*$D$1))</f>
        <v>0</v>
      </c>
      <c r="X16" s="410">
        <f>(IF(T5=0,0,1))*IF(ISERROR(LN(2*((MIN((INT((IF((OR(基础表1!D3="航巡",基础表1!D3="航战")),(INT(D5/10)),(INT(D5/5)))))+3),T5))+1))*CQ5*B16*$D$1),"",(LN(2*((MIN((INT((IF((OR(基础表1!D3="航巡",基础表1!D3="航战")),(INT(D5/10)),(INT(D5/5)))))+3),T5))+1))*CQ5*B16*$D$1))</f>
        <v>0</v>
      </c>
      <c r="Y16" s="410">
        <f>(IF(U5=0,0,1))*IF(ISERROR(LN(2*((MIN((INT((IF((OR(基础表1!D3="航巡",基础表1!D3="航战")),(INT(D5/10)),(INT(D5/5)))))+3),U5))+1))*DD5*B16*$D$1),"",(LN(2*((MIN((INT((IF((OR(基础表1!D3="航巡",基础表1!D3="航战")),(INT(D5/10)),(INT(D5/5)))))+3),U5))+1))*DD5*B16*$D$1))</f>
        <v>0</v>
      </c>
      <c r="Z16" s="411">
        <f>(IF(V5=0,0,1))*IF(ISERROR(LN(2*((MIN((INT((IF((OR(基础表1!D3="航巡",基础表1!D3="航战")),(INT(D5/10)),(INT(D5/5)))))+3),V5))+1))*DQ5*B16*$D$1),"",(LN(2*((MIN((INT((IF((OR(基础表1!D3="航巡",基础表1!D3="航战")),(INT(D5/10)),(INT(D5/5)))))+3),V5))+1))*DQ5*B16*$D$1))</f>
        <v>0</v>
      </c>
      <c r="AA16">
        <f>IF(ISERROR(VLOOKUP(C16,装备!$B:$B,1,0)),1,0)</f>
        <v>1</v>
      </c>
      <c r="AB16">
        <f>IF(ISERROR(VLOOKUP(E16,装备!$B:$B,1,0)),1,0)</f>
        <v>1</v>
      </c>
      <c r="AC16">
        <f>IF(ISERROR(VLOOKUP(H16,装备!$B:$B,1,0)),1,0)</f>
        <v>1</v>
      </c>
      <c r="AD16">
        <f>IF(ISERROR(VLOOKUP(K16,装备!$B:$B,1,0)),1,0)</f>
        <v>1</v>
      </c>
    </row>
    <row r="17" spans="1:30" ht="14.25" thickBot="1">
      <c r="A17" s="337" t="str">
        <f t="shared" si="11"/>
        <v>星座</v>
      </c>
      <c r="B17" s="380">
        <v>1</v>
      </c>
      <c r="C17" s="638"/>
      <c r="D17" s="640"/>
      <c r="E17" s="638"/>
      <c r="F17" s="639"/>
      <c r="G17" s="640"/>
      <c r="H17" s="638"/>
      <c r="I17" s="639"/>
      <c r="J17" s="640"/>
      <c r="K17" s="638"/>
      <c r="L17" s="639"/>
      <c r="M17" s="644"/>
      <c r="N17" s="432"/>
      <c r="O17" s="425"/>
      <c r="P17" s="425"/>
      <c r="Q17" s="425"/>
      <c r="R17" s="425"/>
      <c r="S17" s="410"/>
      <c r="T17" s="410"/>
      <c r="U17" s="410"/>
      <c r="V17" s="433"/>
      <c r="W17" s="410">
        <f>(IF(S6=0,0,1))*IF(ISERROR(LN(2*((MIN((INT((IF((OR(基础表1!D4="航巡",基础表1!D4="航战")),(INT(D6/10)),(INT(D6/5)))))+3),S6))+1))*CD6*B17*$D$1),"",(LN(2*((MIN((INT((IF((OR(基础表1!D4="航巡",基础表1!D4="航战")),(INT(D6/10)),(INT(D6/5)))))+3),S6))+1))*CD6*B17*$D$1))</f>
        <v>0</v>
      </c>
      <c r="X17" s="410">
        <f>(IF(T6=0,0,1))*IF(ISERROR(LN(2*((MIN((INT((IF((OR(基础表1!D4="航巡",基础表1!D4="航战")),(INT(D6/10)),(INT(D6/5)))))+3),T6))+1))*CQ6*B17*$D$1),"",(LN(2*((MIN((INT((IF((OR(基础表1!D4="航巡",基础表1!D4="航战")),(INT(D6/10)),(INT(D6/5)))))+3),T6))+1))*CQ6*B17*$D$1))</f>
        <v>0</v>
      </c>
      <c r="Y17" s="410">
        <f>(IF(U6=0,0,1))*IF(ISERROR(LN(2*((MIN((INT((IF((OR(基础表1!D4="航巡",基础表1!D4="航战")),(INT(D6/10)),(INT(D6/5)))))+3),U6))+1))*DD6*B17*$D$1),"",(LN(2*((MIN((INT((IF((OR(基础表1!D4="航巡",基础表1!D4="航战")),(INT(D6/10)),(INT(D6/5)))))+3),U6))+1))*DD6*B17*$D$1))</f>
        <v>0</v>
      </c>
      <c r="Z17" s="411">
        <f>(IF(V6=0,0,1))*IF(ISERROR(LN(2*((MIN((INT((IF((OR(基础表1!D4="航巡",基础表1!D4="航战")),(INT(D6/10)),(INT(D6/5)))))+3),V6))+1))*DQ6*B17*$D$1),"",(LN(2*((MIN((INT((IF((OR(基础表1!D4="航巡",基础表1!D4="航战")),(INT(D6/10)),(INT(D6/5)))))+3),V6))+1))*DQ6*B17*$D$1))</f>
        <v>0</v>
      </c>
      <c r="AA17">
        <f>IF(ISERROR(VLOOKUP(C17,装备!$B:$B,1,0)),1,0)</f>
        <v>1</v>
      </c>
      <c r="AB17">
        <f>IF(ISERROR(VLOOKUP(E17,装备!$B:$B,1,0)),1,0)</f>
        <v>1</v>
      </c>
      <c r="AC17">
        <f>IF(ISERROR(VLOOKUP(H17,装备!$B:$B,1,0)),1,0)</f>
        <v>1</v>
      </c>
      <c r="AD17">
        <f>IF(ISERROR(VLOOKUP(K17,装备!$B:$B,1,0)),1,0)</f>
        <v>1</v>
      </c>
    </row>
    <row r="18" spans="1:30" ht="14.25" thickBot="1">
      <c r="A18" s="337" t="str">
        <f t="shared" si="11"/>
        <v>星座</v>
      </c>
      <c r="B18" s="380">
        <v>1</v>
      </c>
      <c r="C18" s="638"/>
      <c r="D18" s="640"/>
      <c r="E18" s="638"/>
      <c r="F18" s="639"/>
      <c r="G18" s="640"/>
      <c r="H18" s="638"/>
      <c r="I18" s="639"/>
      <c r="J18" s="640"/>
      <c r="K18" s="638"/>
      <c r="L18" s="639"/>
      <c r="M18" s="644"/>
      <c r="N18" s="432"/>
      <c r="O18" s="425"/>
      <c r="P18" s="425"/>
      <c r="Q18" s="425"/>
      <c r="R18" s="425"/>
      <c r="S18" s="410"/>
      <c r="T18" s="410"/>
      <c r="U18" s="410"/>
      <c r="V18" s="433"/>
      <c r="W18" s="410">
        <f>(IF(S7=0,0,1))*IF(ISERROR(LN(2*((MIN((INT((IF((OR(基础表1!D5="航巡",基础表1!D5="航战")),(INT(D7/10)),(INT(D7/5)))))+3),S7))+1))*CD7*B18*$D$1),"",(LN(2*((MIN((INT((IF((OR(基础表1!D5="航巡",基础表1!D5="航战")),(INT(D7/10)),(INT(D7/5)))))+3),S7))+1))*CD7*B18*$D$1))</f>
        <v>0</v>
      </c>
      <c r="X18" s="410">
        <f>(IF(T7=0,0,1))*IF(ISERROR(LN(2*((MIN((INT((IF((OR(基础表1!D5="航巡",基础表1!D5="航战")),(INT(D7/10)),(INT(D7/5)))))+3),T7))+1))*CQ7*B18*$D$1),"",(LN(2*((MIN((INT((IF((OR(基础表1!D5="航巡",基础表1!D5="航战")),(INT(D7/10)),(INT(D7/5)))))+3),T7))+1))*CQ7*B18*$D$1))</f>
        <v>0</v>
      </c>
      <c r="Y18" s="410">
        <f>(IF(U7=0,0,1))*IF(ISERROR(LN(2*((MIN((INT((IF((OR(基础表1!D5="航巡",基础表1!D5="航战")),(INT(D7/10)),(INT(D7/5)))))+3),U7))+1))*DD7*B18*$D$1),"",(LN(2*((MIN((INT((IF((OR(基础表1!D5="航巡",基础表1!D5="航战")),(INT(D7/10)),(INT(D7/5)))))+3),U7))+1))*DD7*B18*$D$1))</f>
        <v>0</v>
      </c>
      <c r="Z18" s="411">
        <f>(IF(V7=0,0,1))*IF(ISERROR(LN(2*((MIN((INT((IF((OR(基础表1!D5="航巡",基础表1!D5="航战")),(INT(D7/10)),(INT(D7/5)))))+3),V7))+1))*DQ7*B18*$D$1),"",(LN(2*((MIN((INT((IF((OR(基础表1!D5="航巡",基础表1!D5="航战")),(INT(D7/10)),(INT(D7/5)))))+3),V7))+1))*DQ7*B18*$D$1))</f>
        <v>0</v>
      </c>
      <c r="AA18">
        <f>IF(ISERROR(VLOOKUP(C18,装备!$B:$B,1,0)),1,0)</f>
        <v>1</v>
      </c>
      <c r="AB18">
        <f>IF(ISERROR(VLOOKUP(E18,装备!$B:$B,1,0)),1,0)</f>
        <v>1</v>
      </c>
      <c r="AC18">
        <f>IF(ISERROR(VLOOKUP(H18,装备!$B:$B,1,0)),1,0)</f>
        <v>1</v>
      </c>
      <c r="AD18">
        <f>IF(ISERROR(VLOOKUP(K18,装备!$B:$B,1,0)),1,0)</f>
        <v>1</v>
      </c>
    </row>
    <row r="19" spans="1:30" ht="14.25" thickBot="1">
      <c r="A19" s="337" t="str">
        <f t="shared" si="11"/>
        <v>猎户座</v>
      </c>
      <c r="B19" s="380">
        <v>1</v>
      </c>
      <c r="C19" s="638"/>
      <c r="D19" s="640"/>
      <c r="E19" s="638"/>
      <c r="F19" s="639"/>
      <c r="G19" s="640"/>
      <c r="H19" s="638"/>
      <c r="I19" s="639"/>
      <c r="J19" s="640"/>
      <c r="K19" s="638"/>
      <c r="L19" s="639"/>
      <c r="M19" s="644"/>
      <c r="N19" s="432"/>
      <c r="O19" s="425"/>
      <c r="P19" s="425"/>
      <c r="Q19" s="425"/>
      <c r="R19" s="425"/>
      <c r="S19" s="410"/>
      <c r="T19" s="410"/>
      <c r="U19" s="410"/>
      <c r="V19" s="433"/>
      <c r="W19" s="410">
        <f>(IF(S8=0,0,1))*IF(ISERROR(LN(2*((MIN((INT((IF((OR(基础表1!D6="航巡",基础表1!D6="航战")),(INT(D8/10)),(INT(D8/5)))))+3),S8))+1))*CD8*B19*$D$1),"",(LN(2*((MIN((INT((IF((OR(基础表1!D6="航巡",基础表1!D6="航战")),(INT(D8/10)),(INT(D8/5)))))+3),S8))+1))*CD8*B19*$D$1))</f>
        <v>0</v>
      </c>
      <c r="X19" s="410">
        <f>(IF(T8=0,0,1))*IF(ISERROR(LN(2*((MIN((INT((IF((OR(基础表1!D6="航巡",基础表1!D6="航战")),(INT(D8/10)),(INT(D8/5)))))+3),T8))+1))*CQ8*B19*$D$1),"",(LN(2*((MIN((INT((IF((OR(基础表1!D6="航巡",基础表1!D6="航战")),(INT(D8/10)),(INT(D8/5)))))+3),T8))+1))*CQ8*B19*$D$1))</f>
        <v>0</v>
      </c>
      <c r="Y19" s="410">
        <f>(IF(U8=0,0,1))*IF(ISERROR(LN(2*((MIN((INT((IF((OR(基础表1!D6="航巡",基础表1!D6="航战")),(INT(D8/10)),(INT(D8/5)))))+3),U8))+1))*DD8*B19*$D$1),"",(LN(2*((MIN((INT((IF((OR(基础表1!D6="航巡",基础表1!D6="航战")),(INT(D8/10)),(INT(D8/5)))))+3),U8))+1))*DD8*B19*$D$1))</f>
        <v>0</v>
      </c>
      <c r="Z19" s="411">
        <f>(IF(V8=0,0,1))*IF(ISERROR(LN(2*((MIN((INT((IF((OR(基础表1!D6="航巡",基础表1!D6="航战")),(INT(D8/10)),(INT(D8/5)))))+3),V8))+1))*DQ8*B19*$D$1),"",(LN(2*((MIN((INT((IF((OR(基础表1!D6="航巡",基础表1!D6="航战")),(INT(D8/10)),(INT(D8/5)))))+3),V8))+1))*DQ8*B19*$D$1))</f>
        <v>0</v>
      </c>
      <c r="AA19">
        <f>IF(ISERROR(VLOOKUP(C19,装备!$B:$B,1,0)),1,0)</f>
        <v>1</v>
      </c>
      <c r="AB19">
        <f>IF(ISERROR(VLOOKUP(E19,装备!$B:$B,1,0)),1,0)</f>
        <v>1</v>
      </c>
      <c r="AC19">
        <f>IF(ISERROR(VLOOKUP(H19,装备!$B:$B,1,0)),1,0)</f>
        <v>1</v>
      </c>
      <c r="AD19">
        <f>IF(ISERROR(VLOOKUP(K19,装备!$B:$B,1,0)),1,0)</f>
        <v>1</v>
      </c>
    </row>
    <row r="20" spans="1:30" ht="14.25" thickBot="1">
      <c r="A20" s="337" t="str">
        <f t="shared" si="11"/>
        <v>本宁顿</v>
      </c>
      <c r="B20" s="380">
        <v>1</v>
      </c>
      <c r="C20" s="638"/>
      <c r="D20" s="640"/>
      <c r="E20" s="638"/>
      <c r="F20" s="639"/>
      <c r="G20" s="640"/>
      <c r="H20" s="638"/>
      <c r="I20" s="639"/>
      <c r="J20" s="640"/>
      <c r="K20" s="638"/>
      <c r="L20" s="639"/>
      <c r="M20" s="644"/>
      <c r="N20" s="434"/>
      <c r="O20" s="435"/>
      <c r="P20" s="435"/>
      <c r="Q20" s="435"/>
      <c r="R20" s="435"/>
      <c r="S20" s="436"/>
      <c r="T20" s="436"/>
      <c r="U20" s="436"/>
      <c r="V20" s="437"/>
      <c r="W20" s="410">
        <f>(IF(S9=0,0,1))*IF(ISERROR(LN(2*((MIN((INT((IF((OR(基础表1!D7="航巡",基础表1!D7="航战")),(INT(D9/10)),(INT(D9/5)))))+3),S9))+1))*CD9*B20*$D$1),"",(LN(2*((MIN((INT((IF((OR(基础表1!D7="航巡",基础表1!D7="航战")),(INT(D9/10)),(INT(D9/5)))))+3),S9))+1))*CD9*B20*$D$1))</f>
        <v>0</v>
      </c>
      <c r="X20" s="410">
        <f>(IF(T9=0,0,1))*IF(ISERROR(LN(2*((MIN((INT((IF((OR(基础表1!D7="航巡",基础表1!D7="航战")),(INT(D9/10)),(INT(D9/5)))))+3),T9))+1))*CQ9*B20*$D$1),"",(LN(2*((MIN((INT((IF((OR(基础表1!D7="航巡",基础表1!D7="航战")),(INT(D9/10)),(INT(D9/5)))))+3),T9))+1))*CQ9*B20*$D$1))</f>
        <v>0</v>
      </c>
      <c r="Y20" s="410">
        <f>(IF(U9=0,0,1))*IF(ISERROR(LN(2*((MIN((INT((IF((OR(基础表1!D7="航巡",基础表1!D7="航战")),(INT(D9/10)),(INT(D9/5)))))+3),U9))+1))*DD9*B20*$D$1),"",(LN(2*((MIN((INT((IF((OR(基础表1!D7="航巡",基础表1!D7="航战")),(INT(D9/10)),(INT(D9/5)))))+3),U9))+1))*DD9*B20*$D$1))</f>
        <v>0</v>
      </c>
      <c r="Z20" s="411">
        <f>(IF(V9=0,0,1))*IF(ISERROR(LN(2*((MIN((INT((IF((OR(基础表1!D7="航巡",基础表1!D7="航战")),(INT(D9/10)),(INT(D9/5)))))+3),V9))+1))*DQ9*B20*$D$1),"",(LN(2*((MIN((INT((IF((OR(基础表1!D7="航巡",基础表1!D7="航战")),(INT(D9/10)),(INT(D9/5)))))+3),V9))+1))*DQ9*B20*$D$1))</f>
        <v>0</v>
      </c>
      <c r="AA20">
        <f>IF(ISERROR(VLOOKUP(C20,装备!$B:$B,1,0)),1,0)</f>
        <v>1</v>
      </c>
      <c r="AB20">
        <f>IF(ISERROR(VLOOKUP(E20,装备!$B:$B,1,0)),1,0)</f>
        <v>1</v>
      </c>
      <c r="AC20">
        <f>IF(ISERROR(VLOOKUP(H20,装备!$B:$B,1,0)),1,0)</f>
        <v>1</v>
      </c>
      <c r="AD20">
        <f>IF(ISERROR(VLOOKUP(K20,装备!$B:$B,1,0)),1,0)</f>
        <v>1</v>
      </c>
    </row>
    <row r="21" spans="1:30">
      <c r="W21" s="410" t="str">
        <f>IF(ISERROR(LN(2*((MIN((INT((IF((OR(基础表1!D8="航巡",基础表1!D8="航战")),(INT(D10/10)),(INT(D10/5)))))+3),S10))+1))*CD10*B21*$D$1),"",(LN(2*((MIN((INT((IF((OR(基础表1!D8="航巡",基础表1!D8="航战")),(INT(D10/10)),(INT(D10/5)))))+3),S10))+1))*CD10*B21*$D$1))</f>
        <v/>
      </c>
      <c r="X21" s="410" t="str">
        <f>IF(ISERROR(LN(2*((MIN((INT((IF((OR(基础表1!D8="航巡",基础表1!D8="航战")),(INT(D10/10)),(INT(D10/5)))))+3),T10))+1))*CQ10*B21*$D$1),"",(LN(2*((MIN((INT((IF((OR(基础表1!D8="航巡",基础表1!D8="航战")),(INT(D10/10)),(INT(D10/5)))))+3),T10))+1))*CQ10*B21*$D$1))</f>
        <v/>
      </c>
      <c r="Y21" s="410" t="str">
        <f>IF(ISERROR(LN(2*((MIN((INT((IF((OR(基础表1!D8="航巡",基础表1!D8="航战")),(INT(D10/10)),(INT(D10/5)))))+3),U10))+1))*DD10*B21*$D$1),"",(LN(2*((MIN((INT((IF((OR(基础表1!D8="航巡",基础表1!D8="航战")),(INT(D10/10)),(INT(D10/5)))))+3),U10))+1))*DD10*B21*$D$1))</f>
        <v/>
      </c>
      <c r="Z21" s="411" t="str">
        <f>IF(ISERROR(LN(2*((MIN((INT((IF((OR(基础表1!D8="航巡",基础表1!D8="航战")),(INT(D10/10)),(INT(D10/5)))))+3),V10))+1))*DQ10*B21*$D$1),"",(LN(2*((MIN((INT((IF((OR(基础表1!D8="航巡",基础表1!D8="航战")),(INT(D10/10)),(INT(D10/5)))))+3),V10))+1))*DQ10*B21*$D$1))</f>
        <v/>
      </c>
    </row>
    <row r="22" spans="1:30">
      <c r="W22" s="410" t="str">
        <f>IF(ISERROR(LN(2*((MIN((INT((IF((OR(基础表1!D9="航巡",基础表1!D9="航战")),(INT(D11/10)),(INT(D11/5)))))+3),S11))+1))*CD11*B22*$D$1),"",(LN(2*((MIN((INT((IF((OR(基础表1!D9="航巡",基础表1!D9="航战")),(INT(D11/10)),(INT(D11/5)))))+3),S11))+1))*CD11*B22*$D$1))</f>
        <v/>
      </c>
      <c r="X22" s="410" t="str">
        <f>IF(ISERROR(LN(2*((MIN((INT((IF((OR(基础表1!D9="航巡",基础表1!D9="航战")),(INT(D11/10)),(INT(D11/5)))))+3),T11))+1))*CQ11*B22*$D$1),"",(LN(2*((MIN((INT((IF((OR(基础表1!D9="航巡",基础表1!D9="航战")),(INT(D11/10)),(INT(D11/5)))))+3),T11))+1))*CQ11*B22*$D$1))</f>
        <v/>
      </c>
      <c r="Y22" s="410" t="str">
        <f>IF(ISERROR(LN(2*((MIN((INT((IF((OR(基础表1!D9="航巡",基础表1!D9="航战")),(INT(D11/10)),(INT(D11/5)))))+3),U11))+1))*DD11*B22*$D$1),"",(LN(2*((MIN((INT((IF((OR(基础表1!D9="航巡",基础表1!D9="航战")),(INT(D11/10)),(INT(D11/5)))))+3),U11))+1))*DD11*B22*$D$1))</f>
        <v/>
      </c>
      <c r="Z22" s="411" t="str">
        <f>IF(ISERROR(LN(2*((MIN((INT((IF((OR(基础表1!D9="航巡",基础表1!D9="航战")),(INT(D11/10)),(INT(D11/5)))))+3),V11))+1))*DQ11*B22*$D$1),"",(LN(2*((MIN((INT((IF((OR(基础表1!D9="航巡",基础表1!D9="航战")),(INT(D11/10)),(INT(D11/5)))))+3),V11))+1))*DQ11*B22*$D$1))</f>
        <v/>
      </c>
    </row>
    <row r="23" spans="1:30">
      <c r="A23" s="278" t="s">
        <v>18</v>
      </c>
      <c r="B23" s="278"/>
      <c r="D23" s="278" t="s">
        <v>18</v>
      </c>
      <c r="F23" s="67" t="s">
        <v>4984</v>
      </c>
      <c r="G23" s="67" t="s">
        <v>4987</v>
      </c>
      <c r="H23" s="283" t="s">
        <v>4375</v>
      </c>
      <c r="I23" s="283" t="s">
        <v>4377</v>
      </c>
      <c r="J23" s="283" t="s">
        <v>4380</v>
      </c>
      <c r="L23" s="283" t="s">
        <v>4985</v>
      </c>
      <c r="M23" s="283" t="s">
        <v>4986</v>
      </c>
      <c r="N23" s="283" t="s">
        <v>4988</v>
      </c>
      <c r="O23" s="283"/>
      <c r="P23" s="283" t="s">
        <v>4989</v>
      </c>
      <c r="Q23" s="283" t="s">
        <v>4990</v>
      </c>
      <c r="R23" s="283" t="s">
        <v>4991</v>
      </c>
      <c r="T23" s="283" t="s">
        <v>4992</v>
      </c>
      <c r="V23" s="283" t="s">
        <v>4993</v>
      </c>
      <c r="W23" s="410" t="str">
        <f>IF(ISERROR(LN(2*((MIN((INT((IF((OR(基础表1!D10="航巡",基础表1!D10="航战")),(INT(D12/10)),(INT(D12/5)))))+3),S12))+1))*CD12*B23*$D$1),"",(LN(2*((MIN((INT((IF((OR(基础表1!D10="航巡",基础表1!D10="航战")),(INT(D12/10)),(INT(D12/5)))))+3),S12))+1))*CD12*B23*$D$1))</f>
        <v/>
      </c>
      <c r="X23" s="410" t="str">
        <f>IF(ISERROR(LN(2*((MIN((INT((IF((OR(基础表1!D10="航巡",基础表1!D10="航战")),(INT(D12/10)),(INT(D12/5)))))+3),T12))+1))*CQ12*B23*$D$1),"",(LN(2*((MIN((INT((IF((OR(基础表1!D10="航巡",基础表1!D10="航战")),(INT(D12/10)),(INT(D12/5)))))+3),T12))+1))*CQ12*B23*$D$1))</f>
        <v/>
      </c>
      <c r="Y23" s="410" t="str">
        <f>IF(ISERROR(LN(2*((MIN((INT((IF((OR(基础表1!D10="航巡",基础表1!D10="航战")),(INT(D12/10)),(INT(D12/5)))))+3),U12))+1))*DD12*B23*$D$1),"",(LN(2*((MIN((INT((IF((OR(基础表1!D10="航巡",基础表1!D10="航战")),(INT(D12/10)),(INT(D12/5)))))+3),U12))+1))*DD12*B23*$D$1))</f>
        <v/>
      </c>
      <c r="Z23" s="411" t="str">
        <f>IF(ISERROR(LN(2*((MIN((INT((IF((OR(基础表1!D10="航巡",基础表1!D10="航战")),(INT(D12/10)),(INT(D12/5)))))+3),V12))+1))*DQ12*B23*$D$1),"",(LN(2*((MIN((INT((IF((OR(基础表1!D10="航巡",基础表1!D10="航战")),(INT(D12/10)),(INT(D12/5)))))+3),V12))+1))*DQ12*B23*$D$1))</f>
        <v/>
      </c>
      <c r="AB23" s="67" t="s">
        <v>4995</v>
      </c>
    </row>
    <row r="24" spans="1:30">
      <c r="A24" s="278" t="s">
        <v>34</v>
      </c>
      <c r="B24" s="278"/>
      <c r="D24" s="278" t="s">
        <v>34</v>
      </c>
      <c r="F24" s="284" t="s">
        <v>4120</v>
      </c>
      <c r="H24" s="284" t="s">
        <v>3909</v>
      </c>
      <c r="J24" s="285" t="s">
        <v>3906</v>
      </c>
      <c r="L24" s="289" t="s">
        <v>800</v>
      </c>
      <c r="M24" s="284" t="s">
        <v>799</v>
      </c>
      <c r="N24" s="284" t="s">
        <v>4091</v>
      </c>
      <c r="O24" s="284"/>
      <c r="P24" s="284" t="s">
        <v>3933</v>
      </c>
      <c r="Q24" s="284" t="s">
        <v>3932</v>
      </c>
      <c r="R24" s="288" t="s">
        <v>797</v>
      </c>
      <c r="T24" s="285" t="s">
        <v>3952</v>
      </c>
      <c r="V24" s="285" t="s">
        <v>360</v>
      </c>
      <c r="X24" s="284" t="s">
        <v>3950</v>
      </c>
      <c r="Z24" s="289" t="s">
        <v>4523</v>
      </c>
      <c r="AB24" s="284" t="s">
        <v>3944</v>
      </c>
    </row>
    <row r="25" spans="1:30">
      <c r="A25" s="278" t="s">
        <v>28</v>
      </c>
      <c r="B25" s="278"/>
      <c r="D25" s="278" t="s">
        <v>28</v>
      </c>
      <c r="F25" s="284" t="s">
        <v>4368</v>
      </c>
      <c r="H25" s="286" t="s">
        <v>4376</v>
      </c>
      <c r="J25" s="287" t="s">
        <v>3983</v>
      </c>
      <c r="L25" s="289" t="s">
        <v>4435</v>
      </c>
      <c r="M25" s="286" t="s">
        <v>3924</v>
      </c>
      <c r="N25" s="285" t="s">
        <v>3931</v>
      </c>
      <c r="O25" s="285">
        <f>IF(S4=0,0,1)</f>
        <v>0</v>
      </c>
      <c r="P25" s="286" t="s">
        <v>334</v>
      </c>
      <c r="Q25" s="286" t="s">
        <v>4000</v>
      </c>
      <c r="R25" s="285" t="s">
        <v>4388</v>
      </c>
      <c r="T25" s="285" t="s">
        <v>293</v>
      </c>
      <c r="V25" s="287" t="s">
        <v>4131</v>
      </c>
      <c r="X25" s="284" t="s">
        <v>3963</v>
      </c>
      <c r="Z25" s="289" t="s">
        <v>4538</v>
      </c>
      <c r="AB25" s="286" t="s">
        <v>4402</v>
      </c>
    </row>
    <row r="26" spans="1:30">
      <c r="A26" s="278" t="s">
        <v>629</v>
      </c>
      <c r="B26" s="278"/>
      <c r="D26" s="278" t="s">
        <v>629</v>
      </c>
      <c r="F26" s="285" t="s">
        <v>3959</v>
      </c>
      <c r="H26" s="286" t="s">
        <v>3949</v>
      </c>
      <c r="J26" s="288" t="s">
        <v>4381</v>
      </c>
      <c r="L26" s="289" t="s">
        <v>1980</v>
      </c>
      <c r="M26" s="289" t="s">
        <v>774</v>
      </c>
      <c r="N26" s="286" t="s">
        <v>4179</v>
      </c>
      <c r="O26" s="286"/>
      <c r="P26" s="289" t="s">
        <v>299</v>
      </c>
      <c r="Q26" s="286" t="s">
        <v>4002</v>
      </c>
      <c r="R26" s="284" t="s">
        <v>4390</v>
      </c>
      <c r="T26" s="287" t="s">
        <v>4405</v>
      </c>
      <c r="V26" s="289" t="s">
        <v>4428</v>
      </c>
      <c r="X26" s="285" t="s">
        <v>3968</v>
      </c>
      <c r="Z26" s="287" t="s">
        <v>802</v>
      </c>
      <c r="AB26" s="284" t="s">
        <v>3903</v>
      </c>
    </row>
    <row r="27" spans="1:30">
      <c r="A27" s="278" t="s">
        <v>24</v>
      </c>
      <c r="B27" s="278"/>
      <c r="D27" s="278" t="s">
        <v>24</v>
      </c>
      <c r="F27" s="284" t="s">
        <v>3962</v>
      </c>
      <c r="H27" s="286" t="s">
        <v>3917</v>
      </c>
      <c r="J27" s="285" t="s">
        <v>3998</v>
      </c>
      <c r="L27" s="289" t="s">
        <v>1979</v>
      </c>
      <c r="M27" s="286" t="s">
        <v>3672</v>
      </c>
      <c r="N27" s="287" t="s">
        <v>4001</v>
      </c>
      <c r="O27" s="287"/>
      <c r="P27" s="285" t="s">
        <v>356</v>
      </c>
      <c r="Q27" s="284" t="s">
        <v>361</v>
      </c>
      <c r="R27" s="287" t="s">
        <v>4391</v>
      </c>
      <c r="T27" s="287" t="s">
        <v>282</v>
      </c>
      <c r="V27" s="289" t="s">
        <v>4429</v>
      </c>
      <c r="X27" s="286" t="s">
        <v>3960</v>
      </c>
      <c r="Z27" s="289" t="s">
        <v>4584</v>
      </c>
      <c r="AB27" s="286" t="s">
        <v>329</v>
      </c>
    </row>
    <row r="28" spans="1:30">
      <c r="A28" s="278" t="s">
        <v>623</v>
      </c>
      <c r="B28" s="278"/>
      <c r="D28" s="278" t="s">
        <v>623</v>
      </c>
      <c r="F28" s="285" t="s">
        <v>3966</v>
      </c>
      <c r="H28" s="285" t="s">
        <v>3915</v>
      </c>
      <c r="J28" s="287" t="s">
        <v>3911</v>
      </c>
      <c r="L28" s="289" t="s">
        <v>4617</v>
      </c>
      <c r="M28" s="287" t="s">
        <v>5635</v>
      </c>
      <c r="N28" s="287" t="s">
        <v>316</v>
      </c>
      <c r="O28" s="287"/>
      <c r="P28" s="286" t="s">
        <v>335</v>
      </c>
      <c r="Q28" s="286" t="s">
        <v>339</v>
      </c>
      <c r="R28" s="285" t="s">
        <v>4393</v>
      </c>
      <c r="T28" s="285" t="s">
        <v>366</v>
      </c>
      <c r="V28" s="288" t="s">
        <v>4313</v>
      </c>
      <c r="X28" s="286" t="s">
        <v>3948</v>
      </c>
      <c r="Z28" s="287" t="s">
        <v>4228</v>
      </c>
      <c r="AB28" s="285" t="s">
        <v>3913</v>
      </c>
    </row>
    <row r="29" spans="1:30">
      <c r="A29" s="278" t="s">
        <v>176</v>
      </c>
      <c r="B29" s="278"/>
      <c r="D29" s="278" t="s">
        <v>176</v>
      </c>
      <c r="F29" s="286" t="s">
        <v>3912</v>
      </c>
      <c r="H29" s="285" t="s">
        <v>3954</v>
      </c>
      <c r="J29" s="288" t="s">
        <v>4062</v>
      </c>
      <c r="L29" s="288" t="s">
        <v>4637</v>
      </c>
      <c r="M29" s="286" t="s">
        <v>3734</v>
      </c>
      <c r="N29" s="289" t="s">
        <v>298</v>
      </c>
      <c r="O29" s="289"/>
      <c r="P29" s="287" t="s">
        <v>3920</v>
      </c>
      <c r="Q29" s="284" t="s">
        <v>3938</v>
      </c>
      <c r="R29" s="286" t="s">
        <v>3987</v>
      </c>
      <c r="T29" s="287" t="s">
        <v>4111</v>
      </c>
      <c r="V29" s="289" t="s">
        <v>4459</v>
      </c>
      <c r="X29" s="289" t="s">
        <v>4420</v>
      </c>
      <c r="Z29" s="289" t="s">
        <v>4646</v>
      </c>
      <c r="AB29" s="287" t="s">
        <v>4445</v>
      </c>
    </row>
    <row r="30" spans="1:30">
      <c r="A30" s="278" t="s">
        <v>621</v>
      </c>
      <c r="B30" s="278"/>
      <c r="D30" s="278" t="s">
        <v>621</v>
      </c>
      <c r="F30" s="285" t="s">
        <v>3902</v>
      </c>
      <c r="H30" s="284" t="s">
        <v>3956</v>
      </c>
      <c r="J30" s="285" t="s">
        <v>3901</v>
      </c>
      <c r="M30" s="288" t="s">
        <v>4430</v>
      </c>
      <c r="N30" s="284" t="s">
        <v>3937</v>
      </c>
      <c r="O30" s="284"/>
      <c r="P30" s="287" t="s">
        <v>4006</v>
      </c>
      <c r="Q30" s="287" t="s">
        <v>3939</v>
      </c>
      <c r="R30" s="285" t="s">
        <v>3738</v>
      </c>
      <c r="T30" s="289" t="s">
        <v>4421</v>
      </c>
      <c r="V30" s="287" t="s">
        <v>4048</v>
      </c>
      <c r="X30" s="287" t="s">
        <v>4125</v>
      </c>
      <c r="Z30" s="289" t="s">
        <v>4289</v>
      </c>
      <c r="AB30" s="289" t="s">
        <v>2000</v>
      </c>
    </row>
    <row r="31" spans="1:30">
      <c r="A31" s="278" t="s">
        <v>43</v>
      </c>
      <c r="B31" s="278"/>
      <c r="D31" s="278" t="s">
        <v>43</v>
      </c>
      <c r="F31" s="285" t="s">
        <v>3967</v>
      </c>
      <c r="H31" s="285" t="s">
        <v>4023</v>
      </c>
      <c r="J31" s="286" t="s">
        <v>3914</v>
      </c>
      <c r="M31" s="286" t="s">
        <v>4431</v>
      </c>
      <c r="N31" s="286" t="s">
        <v>4005</v>
      </c>
      <c r="O31" s="286"/>
      <c r="P31" s="284" t="s">
        <v>4003</v>
      </c>
      <c r="Q31" s="288" t="s">
        <v>3729</v>
      </c>
      <c r="R31" s="289" t="s">
        <v>4103</v>
      </c>
      <c r="T31" s="289" t="s">
        <v>4423</v>
      </c>
      <c r="V31" s="288" t="s">
        <v>4608</v>
      </c>
      <c r="X31" s="287" t="s">
        <v>4451</v>
      </c>
      <c r="AB31" s="288" t="s">
        <v>4447</v>
      </c>
    </row>
    <row r="32" spans="1:30">
      <c r="A32" s="278" t="s">
        <v>622</v>
      </c>
      <c r="B32" s="278"/>
      <c r="D32" s="278" t="s">
        <v>622</v>
      </c>
      <c r="F32" s="287" t="s">
        <v>3920</v>
      </c>
      <c r="H32" s="286" t="s">
        <v>4211</v>
      </c>
      <c r="J32" s="287" t="s">
        <v>3916</v>
      </c>
      <c r="M32" s="287" t="s">
        <v>4009</v>
      </c>
      <c r="N32" s="287" t="s">
        <v>4331</v>
      </c>
      <c r="O32" s="287"/>
      <c r="P32" s="288" t="s">
        <v>4443</v>
      </c>
      <c r="Q32" s="287" t="s">
        <v>3999</v>
      </c>
      <c r="R32" s="287" t="s">
        <v>3737</v>
      </c>
      <c r="T32" s="286" t="s">
        <v>3988</v>
      </c>
      <c r="V32" s="287" t="s">
        <v>4670</v>
      </c>
      <c r="X32" s="289" t="s">
        <v>4452</v>
      </c>
      <c r="Z32" s="67" t="s">
        <v>4994</v>
      </c>
      <c r="AB32" s="289" t="s">
        <v>4456</v>
      </c>
    </row>
    <row r="33" spans="1:28">
      <c r="A33" s="278" t="s">
        <v>627</v>
      </c>
      <c r="B33" s="278"/>
      <c r="D33" s="278" t="s">
        <v>627</v>
      </c>
      <c r="F33" s="285" t="s">
        <v>3953</v>
      </c>
      <c r="H33" s="284" t="s">
        <v>4030</v>
      </c>
      <c r="J33" s="287" t="s">
        <v>3929</v>
      </c>
      <c r="M33" s="289" t="s">
        <v>673</v>
      </c>
      <c r="N33" s="289" t="s">
        <v>2008</v>
      </c>
      <c r="O33" s="289"/>
      <c r="P33" s="289" t="s">
        <v>4470</v>
      </c>
      <c r="Q33" s="286" t="s">
        <v>4088</v>
      </c>
      <c r="R33" s="289" t="s">
        <v>3736</v>
      </c>
      <c r="T33" s="287" t="s">
        <v>753</v>
      </c>
      <c r="V33" s="289" t="s">
        <v>4722</v>
      </c>
      <c r="X33" s="288" t="s">
        <v>4453</v>
      </c>
      <c r="Z33" s="289" t="s">
        <v>941</v>
      </c>
      <c r="AB33" s="286" t="s">
        <v>4016</v>
      </c>
    </row>
    <row r="34" spans="1:28">
      <c r="A34" s="278" t="s">
        <v>628</v>
      </c>
      <c r="B34" s="278"/>
      <c r="D34" s="278" t="s">
        <v>628</v>
      </c>
      <c r="F34" s="285" t="s">
        <v>3979</v>
      </c>
      <c r="H34" s="284" t="s">
        <v>4021</v>
      </c>
      <c r="J34" s="284" t="s">
        <v>3919</v>
      </c>
      <c r="M34" s="287" t="s">
        <v>4460</v>
      </c>
      <c r="N34" s="289" t="s">
        <v>794</v>
      </c>
      <c r="O34" s="289"/>
      <c r="P34" s="289" t="s">
        <v>4483</v>
      </c>
      <c r="Q34" s="286" t="s">
        <v>4448</v>
      </c>
      <c r="R34" s="285" t="s">
        <v>4014</v>
      </c>
      <c r="T34" s="289" t="s">
        <v>3991</v>
      </c>
      <c r="V34" s="287" t="s">
        <v>4765</v>
      </c>
      <c r="X34" s="289" t="s">
        <v>2016</v>
      </c>
      <c r="Z34" s="289" t="s">
        <v>4275</v>
      </c>
      <c r="AB34" s="287" t="s">
        <v>795</v>
      </c>
    </row>
    <row r="35" spans="1:28">
      <c r="A35" s="278" t="s">
        <v>3921</v>
      </c>
      <c r="B35" s="278"/>
      <c r="D35" s="278" t="s">
        <v>3921</v>
      </c>
      <c r="F35" s="284" t="s">
        <v>3977</v>
      </c>
      <c r="H35" s="287" t="s">
        <v>4015</v>
      </c>
      <c r="J35" s="289" t="s">
        <v>2427</v>
      </c>
      <c r="M35" s="289" t="s">
        <v>3993</v>
      </c>
      <c r="N35" s="289" t="s">
        <v>4442</v>
      </c>
      <c r="O35" s="289"/>
      <c r="P35" s="289" t="s">
        <v>4504</v>
      </c>
      <c r="Q35" s="287" t="s">
        <v>4450</v>
      </c>
      <c r="R35" s="288" t="s">
        <v>3735</v>
      </c>
      <c r="T35" s="289" t="s">
        <v>4427</v>
      </c>
      <c r="X35" s="289" t="s">
        <v>779</v>
      </c>
      <c r="Z35" s="287" t="s">
        <v>4293</v>
      </c>
      <c r="AB35" s="287" t="s">
        <v>4471</v>
      </c>
    </row>
    <row r="36" spans="1:28">
      <c r="A36" s="278" t="s">
        <v>1024</v>
      </c>
      <c r="B36" s="278"/>
      <c r="D36" s="278" t="s">
        <v>1024</v>
      </c>
      <c r="F36" s="284" t="s">
        <v>3936</v>
      </c>
      <c r="H36" s="285" t="s">
        <v>4145</v>
      </c>
      <c r="J36" s="288" t="s">
        <v>2028</v>
      </c>
      <c r="M36" s="287" t="s">
        <v>3994</v>
      </c>
      <c r="N36" s="287" t="s">
        <v>4089</v>
      </c>
      <c r="O36" s="287"/>
      <c r="P36" s="289" t="s">
        <v>3683</v>
      </c>
      <c r="Q36" s="289" t="s">
        <v>231</v>
      </c>
      <c r="R36" s="287" t="s">
        <v>4464</v>
      </c>
      <c r="T36" s="289" t="s">
        <v>3989</v>
      </c>
      <c r="X36" s="287" t="s">
        <v>780</v>
      </c>
      <c r="Z36" s="289" t="s">
        <v>4690</v>
      </c>
      <c r="AB36" s="287" t="s">
        <v>4110</v>
      </c>
    </row>
    <row r="37" spans="1:28">
      <c r="A37" s="278" t="s">
        <v>3925</v>
      </c>
      <c r="B37" s="278"/>
      <c r="D37" s="278" t="s">
        <v>42</v>
      </c>
      <c r="F37" s="285" t="s">
        <v>4050</v>
      </c>
      <c r="H37" s="287" t="s">
        <v>4109</v>
      </c>
      <c r="J37" s="285" t="s">
        <v>3923</v>
      </c>
      <c r="M37" s="287" t="s">
        <v>4466</v>
      </c>
      <c r="N37" s="289" t="s">
        <v>288</v>
      </c>
      <c r="O37" s="289"/>
      <c r="P37" s="288" t="s">
        <v>942</v>
      </c>
      <c r="Q37" s="289" t="s">
        <v>3730</v>
      </c>
      <c r="R37" s="289" t="s">
        <v>4494</v>
      </c>
      <c r="T37" s="289" t="s">
        <v>4457</v>
      </c>
      <c r="X37" s="287" t="s">
        <v>4059</v>
      </c>
      <c r="Z37" s="289" t="s">
        <v>4697</v>
      </c>
      <c r="AB37" s="289" t="s">
        <v>4093</v>
      </c>
    </row>
    <row r="38" spans="1:28">
      <c r="A38" s="278" t="s">
        <v>3926</v>
      </c>
      <c r="B38" s="278"/>
      <c r="D38" s="278" t="s">
        <v>620</v>
      </c>
      <c r="F38" s="287" t="s">
        <v>4185</v>
      </c>
      <c r="H38" s="287" t="s">
        <v>4158</v>
      </c>
      <c r="J38" s="289" t="s">
        <v>3995</v>
      </c>
      <c r="M38" s="289" t="s">
        <v>4012</v>
      </c>
      <c r="N38" s="287" t="s">
        <v>4446</v>
      </c>
      <c r="O38" s="287"/>
      <c r="P38" s="286" t="s">
        <v>4096</v>
      </c>
      <c r="Q38" s="289" t="s">
        <v>3732</v>
      </c>
      <c r="R38" s="288" t="s">
        <v>4184</v>
      </c>
      <c r="T38" s="288" t="s">
        <v>4472</v>
      </c>
      <c r="X38" s="287" t="s">
        <v>4199</v>
      </c>
      <c r="Z38" s="289" t="s">
        <v>4300</v>
      </c>
      <c r="AB38" s="287" t="s">
        <v>4635</v>
      </c>
    </row>
    <row r="39" spans="1:28">
      <c r="A39" s="278" t="s">
        <v>3927</v>
      </c>
      <c r="B39" s="278"/>
      <c r="D39" s="278" t="s">
        <v>911</v>
      </c>
      <c r="F39" s="289" t="s">
        <v>4183</v>
      </c>
      <c r="H39" s="289" t="s">
        <v>4570</v>
      </c>
      <c r="J39" s="286" t="s">
        <v>777</v>
      </c>
      <c r="M39" s="289" t="s">
        <v>4467</v>
      </c>
      <c r="N39" s="289" t="s">
        <v>4007</v>
      </c>
      <c r="O39" s="289"/>
      <c r="P39" s="289" t="s">
        <v>4535</v>
      </c>
      <c r="Q39" s="289" t="s">
        <v>796</v>
      </c>
      <c r="R39" s="289" t="s">
        <v>4181</v>
      </c>
      <c r="T39" s="288" t="s">
        <v>4515</v>
      </c>
      <c r="X39" s="289" t="s">
        <v>4484</v>
      </c>
      <c r="Z39" s="289" t="s">
        <v>4720</v>
      </c>
      <c r="AB39" s="289" t="s">
        <v>4659</v>
      </c>
    </row>
    <row r="40" spans="1:28">
      <c r="A40" s="278" t="s">
        <v>42</v>
      </c>
      <c r="B40" s="278"/>
      <c r="D40" s="278" t="s">
        <v>912</v>
      </c>
      <c r="F40" s="287" t="s">
        <v>4035</v>
      </c>
      <c r="H40" s="289" t="s">
        <v>4580</v>
      </c>
      <c r="J40" s="284" t="s">
        <v>778</v>
      </c>
      <c r="M40" s="287" t="s">
        <v>798</v>
      </c>
      <c r="N40" s="289" t="s">
        <v>783</v>
      </c>
      <c r="O40" s="289"/>
      <c r="P40" s="289" t="s">
        <v>4165</v>
      </c>
      <c r="Q40" s="289" t="s">
        <v>567</v>
      </c>
      <c r="R40" s="289" t="s">
        <v>4573</v>
      </c>
      <c r="T40" s="289" t="s">
        <v>4560</v>
      </c>
      <c r="X40" s="288" t="s">
        <v>4496</v>
      </c>
      <c r="Z40" s="289" t="s">
        <v>4751</v>
      </c>
      <c r="AB40" s="287" t="s">
        <v>4703</v>
      </c>
    </row>
    <row r="41" spans="1:28">
      <c r="A41" s="278" t="s">
        <v>620</v>
      </c>
      <c r="B41" s="278"/>
      <c r="D41" s="278" t="s">
        <v>566</v>
      </c>
      <c r="F41" s="285" t="s">
        <v>4031</v>
      </c>
      <c r="H41" s="287" t="s">
        <v>4582</v>
      </c>
      <c r="J41" s="289" t="s">
        <v>776</v>
      </c>
      <c r="M41" s="287" t="s">
        <v>1984</v>
      </c>
      <c r="N41" s="289" t="s">
        <v>781</v>
      </c>
      <c r="O41" s="289"/>
      <c r="P41" s="286" t="s">
        <v>4086</v>
      </c>
      <c r="Q41" s="289" t="s">
        <v>4490</v>
      </c>
      <c r="R41" s="288" t="s">
        <v>4594</v>
      </c>
      <c r="T41" s="289" t="s">
        <v>4579</v>
      </c>
      <c r="X41" s="287" t="s">
        <v>4497</v>
      </c>
      <c r="AB41" s="287" t="s">
        <v>4739</v>
      </c>
    </row>
    <row r="42" spans="1:28">
      <c r="A42" s="278" t="s">
        <v>911</v>
      </c>
      <c r="B42" s="278"/>
      <c r="D42" s="278" t="s">
        <v>565</v>
      </c>
      <c r="F42" s="286" t="s">
        <v>4054</v>
      </c>
      <c r="H42" s="286" t="s">
        <v>4137</v>
      </c>
      <c r="J42" s="289" t="s">
        <v>2428</v>
      </c>
      <c r="M42" s="287" t="s">
        <v>4474</v>
      </c>
      <c r="N42" s="289" t="s">
        <v>782</v>
      </c>
      <c r="O42" s="289"/>
      <c r="P42" s="289" t="s">
        <v>4600</v>
      </c>
      <c r="Q42" s="288" t="s">
        <v>4499</v>
      </c>
      <c r="R42" s="287" t="s">
        <v>4626</v>
      </c>
      <c r="T42" s="287" t="s">
        <v>4620</v>
      </c>
      <c r="X42" s="288" t="s">
        <v>3727</v>
      </c>
    </row>
    <row r="43" spans="1:28">
      <c r="A43" s="278" t="s">
        <v>912</v>
      </c>
      <c r="B43" s="278"/>
      <c r="D43" s="278" t="s">
        <v>44</v>
      </c>
      <c r="F43" s="285" t="s">
        <v>4051</v>
      </c>
      <c r="H43" s="288" t="s">
        <v>4223</v>
      </c>
      <c r="J43" s="285" t="s">
        <v>3990</v>
      </c>
      <c r="M43" s="289" t="s">
        <v>4476</v>
      </c>
      <c r="N43" s="289" t="s">
        <v>3728</v>
      </c>
      <c r="O43" s="289"/>
      <c r="P43" s="287" t="s">
        <v>4605</v>
      </c>
      <c r="Q43" s="287" t="s">
        <v>4500</v>
      </c>
      <c r="R43" s="288" t="s">
        <v>4655</v>
      </c>
      <c r="T43" s="289" t="s">
        <v>4663</v>
      </c>
      <c r="X43" s="287" t="s">
        <v>943</v>
      </c>
      <c r="Z43" s="289" t="s">
        <v>3687</v>
      </c>
    </row>
    <row r="44" spans="1:28">
      <c r="A44" s="278" t="s">
        <v>566</v>
      </c>
      <c r="B44" s="278"/>
      <c r="D44" s="278" t="s">
        <v>19</v>
      </c>
      <c r="F44" s="289" t="s">
        <v>4149</v>
      </c>
      <c r="H44" s="288" t="s">
        <v>4113</v>
      </c>
      <c r="J44" s="287" t="s">
        <v>2429</v>
      </c>
      <c r="M44" s="287" t="s">
        <v>4142</v>
      </c>
      <c r="N44" s="287" t="s">
        <v>4482</v>
      </c>
      <c r="O44" s="287"/>
      <c r="P44" s="288" t="s">
        <v>4611</v>
      </c>
      <c r="Q44" s="286" t="s">
        <v>4153</v>
      </c>
      <c r="R44" s="287" t="s">
        <v>4683</v>
      </c>
      <c r="T44" s="289" t="s">
        <v>4680</v>
      </c>
      <c r="X44" s="287" t="s">
        <v>4556</v>
      </c>
      <c r="Z44" s="287" t="s">
        <v>4229</v>
      </c>
    </row>
    <row r="45" spans="1:28">
      <c r="A45" s="278" t="s">
        <v>565</v>
      </c>
      <c r="B45" s="278"/>
      <c r="D45" s="278" t="s">
        <v>27</v>
      </c>
      <c r="F45" s="289" t="s">
        <v>4055</v>
      </c>
      <c r="H45" s="288" t="s">
        <v>4243</v>
      </c>
      <c r="J45" s="289" t="s">
        <v>3992</v>
      </c>
      <c r="M45" s="288" t="s">
        <v>4477</v>
      </c>
      <c r="N45" s="289" t="s">
        <v>4488</v>
      </c>
      <c r="O45" s="289"/>
      <c r="P45" s="289" t="s">
        <v>4616</v>
      </c>
      <c r="Q45" s="289" t="s">
        <v>4510</v>
      </c>
      <c r="R45" s="289" t="s">
        <v>4695</v>
      </c>
      <c r="T45" s="287" t="s">
        <v>4737</v>
      </c>
      <c r="X45" s="289" t="s">
        <v>4563</v>
      </c>
      <c r="Z45" s="287" t="s">
        <v>4290</v>
      </c>
    </row>
    <row r="46" spans="1:28">
      <c r="A46" s="278" t="s">
        <v>575</v>
      </c>
      <c r="B46" s="278"/>
      <c r="D46" s="278" t="s">
        <v>574</v>
      </c>
      <c r="F46" s="287" t="s">
        <v>4502</v>
      </c>
      <c r="H46" s="287" t="s">
        <v>4268</v>
      </c>
      <c r="J46" s="287" t="s">
        <v>4462</v>
      </c>
      <c r="M46" s="288" t="s">
        <v>4486</v>
      </c>
      <c r="N46" s="289" t="s">
        <v>4489</v>
      </c>
      <c r="O46" s="289"/>
      <c r="P46" s="289" t="s">
        <v>4250</v>
      </c>
      <c r="Q46" s="286" t="s">
        <v>4095</v>
      </c>
      <c r="T46" s="287" t="s">
        <v>4768</v>
      </c>
      <c r="X46" s="288" t="s">
        <v>4583</v>
      </c>
    </row>
    <row r="47" spans="1:28">
      <c r="A47" s="278" t="s">
        <v>44</v>
      </c>
      <c r="B47" s="278"/>
      <c r="D47" s="278" t="s">
        <v>31</v>
      </c>
      <c r="F47" s="287" t="s">
        <v>4040</v>
      </c>
      <c r="H47" s="287" t="s">
        <v>4673</v>
      </c>
      <c r="J47" s="287" t="s">
        <v>3980</v>
      </c>
      <c r="M47" s="288" t="s">
        <v>4487</v>
      </c>
      <c r="N47" s="289" t="s">
        <v>4491</v>
      </c>
      <c r="O47" s="289"/>
      <c r="P47" s="288" t="s">
        <v>4654</v>
      </c>
      <c r="Q47" s="289" t="s">
        <v>4564</v>
      </c>
      <c r="X47" s="289" t="s">
        <v>4601</v>
      </c>
    </row>
    <row r="48" spans="1:28">
      <c r="A48" s="278" t="s">
        <v>19</v>
      </c>
      <c r="B48" s="278"/>
      <c r="D48" s="278" t="s">
        <v>171</v>
      </c>
      <c r="F48" s="287" t="s">
        <v>4176</v>
      </c>
      <c r="H48" s="286" t="s">
        <v>4716</v>
      </c>
      <c r="J48" s="287" t="s">
        <v>4469</v>
      </c>
      <c r="M48" s="289" t="s">
        <v>4498</v>
      </c>
      <c r="N48" s="289" t="s">
        <v>4492</v>
      </c>
      <c r="O48" s="289"/>
      <c r="P48" s="287" t="s">
        <v>4666</v>
      </c>
      <c r="Q48" s="288" t="s">
        <v>4575</v>
      </c>
      <c r="X48" s="288" t="s">
        <v>4609</v>
      </c>
      <c r="Z48" s="289" t="s">
        <v>3689</v>
      </c>
    </row>
    <row r="49" spans="1:26">
      <c r="A49" s="278" t="s">
        <v>27</v>
      </c>
      <c r="B49" s="278"/>
      <c r="D49" s="278" t="s">
        <v>47</v>
      </c>
      <c r="F49" s="287" t="s">
        <v>4557</v>
      </c>
      <c r="H49" s="288" t="s">
        <v>4759</v>
      </c>
      <c r="J49" s="288" t="s">
        <v>4493</v>
      </c>
      <c r="M49" s="288" t="s">
        <v>1988</v>
      </c>
      <c r="N49" s="288" t="s">
        <v>4511</v>
      </c>
      <c r="O49" s="288"/>
      <c r="P49" s="289" t="s">
        <v>4674</v>
      </c>
      <c r="Q49" s="289" t="s">
        <v>4577</v>
      </c>
      <c r="X49" s="287" t="s">
        <v>4245</v>
      </c>
      <c r="Z49" s="287" t="s">
        <v>4294</v>
      </c>
    </row>
    <row r="50" spans="1:26">
      <c r="A50" s="278" t="s">
        <v>574</v>
      </c>
      <c r="B50" s="278"/>
      <c r="D50" s="278" t="s">
        <v>26</v>
      </c>
      <c r="F50" s="289" t="s">
        <v>4180</v>
      </c>
      <c r="H50" s="288"/>
      <c r="J50" s="288" t="s">
        <v>2030</v>
      </c>
      <c r="M50" s="289" t="s">
        <v>4506</v>
      </c>
      <c r="N50" s="289" t="s">
        <v>4513</v>
      </c>
      <c r="O50" s="289"/>
      <c r="P50" s="289" t="s">
        <v>4706</v>
      </c>
      <c r="Q50" s="289" t="s">
        <v>4597</v>
      </c>
      <c r="X50" s="289" t="s">
        <v>4657</v>
      </c>
      <c r="Z50" s="289" t="s">
        <v>4693</v>
      </c>
    </row>
    <row r="51" spans="1:26">
      <c r="A51" s="278" t="s">
        <v>31</v>
      </c>
      <c r="B51" s="278"/>
      <c r="D51" s="278" t="s">
        <v>617</v>
      </c>
      <c r="F51" s="287" t="s">
        <v>4188</v>
      </c>
      <c r="H51" s="287" t="s">
        <v>3943</v>
      </c>
      <c r="J51" s="289" t="s">
        <v>793</v>
      </c>
      <c r="M51" s="288" t="s">
        <v>4507</v>
      </c>
      <c r="N51" s="286" t="s">
        <v>4094</v>
      </c>
      <c r="O51" s="286"/>
      <c r="P51" s="288" t="s">
        <v>4717</v>
      </c>
      <c r="Q51" s="289" t="s">
        <v>4634</v>
      </c>
      <c r="X51" s="287" t="s">
        <v>4660</v>
      </c>
      <c r="Z51" s="289" t="s">
        <v>4301</v>
      </c>
    </row>
    <row r="52" spans="1:26">
      <c r="A52" s="278" t="s">
        <v>171</v>
      </c>
      <c r="B52" s="278"/>
      <c r="D52" s="278" t="s">
        <v>618</v>
      </c>
      <c r="F52" s="287" t="s">
        <v>4212</v>
      </c>
      <c r="H52" s="287" t="s">
        <v>3946</v>
      </c>
      <c r="J52" s="288" t="s">
        <v>4069</v>
      </c>
      <c r="M52" s="288" t="s">
        <v>4517</v>
      </c>
      <c r="N52" s="289" t="s">
        <v>4533</v>
      </c>
      <c r="O52" s="289"/>
      <c r="Q52" s="287" t="s">
        <v>4640</v>
      </c>
      <c r="X52" s="289" t="s">
        <v>4702</v>
      </c>
    </row>
    <row r="53" spans="1:26">
      <c r="A53" s="278" t="s">
        <v>569</v>
      </c>
      <c r="B53" s="278"/>
      <c r="D53" s="278" t="s">
        <v>3945</v>
      </c>
      <c r="F53" s="289" t="s">
        <v>4653</v>
      </c>
      <c r="H53" s="287" t="s">
        <v>3947</v>
      </c>
      <c r="J53" s="286" t="s">
        <v>4083</v>
      </c>
      <c r="M53" s="289" t="s">
        <v>4519</v>
      </c>
      <c r="N53" s="289" t="s">
        <v>4541</v>
      </c>
      <c r="O53" s="289"/>
      <c r="Q53" s="288" t="s">
        <v>4641</v>
      </c>
      <c r="X53" s="287" t="s">
        <v>4714</v>
      </c>
    </row>
    <row r="54" spans="1:26">
      <c r="A54" s="278" t="s">
        <v>47</v>
      </c>
      <c r="B54" s="278"/>
      <c r="D54" s="278" t="s">
        <v>619</v>
      </c>
      <c r="F54" s="289" t="s">
        <v>4684</v>
      </c>
      <c r="H54" s="286" t="s">
        <v>4011</v>
      </c>
      <c r="J54" s="287" t="s">
        <v>4514</v>
      </c>
      <c r="M54" s="288" t="s">
        <v>797</v>
      </c>
      <c r="N54" s="286" t="s">
        <v>4164</v>
      </c>
      <c r="O54" s="286"/>
      <c r="Q54" s="288" t="s">
        <v>4658</v>
      </c>
      <c r="X54" s="289" t="s">
        <v>4732</v>
      </c>
    </row>
    <row r="55" spans="1:26">
      <c r="A55" s="278" t="s">
        <v>26</v>
      </c>
      <c r="B55" s="278"/>
      <c r="D55" s="278" t="s">
        <v>49</v>
      </c>
      <c r="F55" s="287" t="s">
        <v>4707</v>
      </c>
      <c r="H55" s="289" t="s">
        <v>872</v>
      </c>
      <c r="J55" s="289" t="s">
        <v>4076</v>
      </c>
      <c r="M55" s="289" t="s">
        <v>4536</v>
      </c>
      <c r="N55" s="289" t="s">
        <v>4549</v>
      </c>
      <c r="O55" s="289"/>
      <c r="Q55" s="289" t="s">
        <v>4671</v>
      </c>
      <c r="X55" s="289" t="s">
        <v>4740</v>
      </c>
    </row>
    <row r="56" spans="1:26">
      <c r="A56" s="278" t="s">
        <v>617</v>
      </c>
      <c r="B56" s="278"/>
      <c r="D56" s="278" t="s">
        <v>182</v>
      </c>
      <c r="F56" s="289" t="s">
        <v>4710</v>
      </c>
      <c r="H56" s="289" t="s">
        <v>4480</v>
      </c>
      <c r="J56" s="288" t="s">
        <v>4545</v>
      </c>
      <c r="M56" s="287" t="s">
        <v>4546</v>
      </c>
      <c r="N56" s="289" t="s">
        <v>4550</v>
      </c>
      <c r="O56" s="289"/>
      <c r="Q56" s="288" t="s">
        <v>4675</v>
      </c>
      <c r="X56" s="289" t="s">
        <v>4743</v>
      </c>
    </row>
    <row r="57" spans="1:26">
      <c r="A57" s="278" t="s">
        <v>618</v>
      </c>
      <c r="B57" s="278"/>
      <c r="D57" s="278" t="s">
        <v>183</v>
      </c>
      <c r="F57" s="287" t="s">
        <v>4723</v>
      </c>
      <c r="H57" s="288" t="s">
        <v>4102</v>
      </c>
      <c r="J57" s="289" t="s">
        <v>4553</v>
      </c>
      <c r="M57" s="288" t="s">
        <v>4554</v>
      </c>
      <c r="N57" s="289" t="s">
        <v>4551</v>
      </c>
      <c r="O57" s="289"/>
      <c r="Q57" s="289" t="s">
        <v>4682</v>
      </c>
      <c r="X57" s="287" t="s">
        <v>4748</v>
      </c>
    </row>
    <row r="58" spans="1:26">
      <c r="A58" s="278" t="s">
        <v>3945</v>
      </c>
      <c r="B58" s="278"/>
      <c r="D58" s="278" t="s">
        <v>612</v>
      </c>
      <c r="F58" s="289" t="s">
        <v>4744</v>
      </c>
      <c r="H58" s="287" t="s">
        <v>4534</v>
      </c>
      <c r="J58" s="287" t="s">
        <v>4079</v>
      </c>
      <c r="M58" s="288" t="s">
        <v>4555</v>
      </c>
      <c r="N58" s="288" t="s">
        <v>4562</v>
      </c>
      <c r="O58" s="288"/>
      <c r="Q58" s="289" t="s">
        <v>4686</v>
      </c>
      <c r="X58" s="287" t="s">
        <v>4758</v>
      </c>
    </row>
    <row r="59" spans="1:26">
      <c r="A59" s="278" t="s">
        <v>619</v>
      </c>
      <c r="B59" s="278"/>
      <c r="D59" s="278" t="s">
        <v>614</v>
      </c>
      <c r="F59" s="289" t="s">
        <v>4746</v>
      </c>
      <c r="H59" s="289" t="s">
        <v>4547</v>
      </c>
      <c r="J59" s="289" t="s">
        <v>4177</v>
      </c>
      <c r="M59" s="287" t="s">
        <v>1046</v>
      </c>
      <c r="N59" s="289" t="s">
        <v>4565</v>
      </c>
      <c r="O59" s="289"/>
      <c r="Q59" s="289" t="s">
        <v>3731</v>
      </c>
    </row>
    <row r="60" spans="1:26">
      <c r="A60" s="278" t="s">
        <v>49</v>
      </c>
      <c r="B60" s="278"/>
      <c r="D60" s="278" t="s">
        <v>926</v>
      </c>
      <c r="F60" s="289" t="s">
        <v>4754</v>
      </c>
      <c r="H60" s="286" t="s">
        <v>4034</v>
      </c>
      <c r="J60" s="287" t="s">
        <v>4567</v>
      </c>
      <c r="M60" s="289" t="s">
        <v>4568</v>
      </c>
      <c r="N60" s="289" t="s">
        <v>4571</v>
      </c>
      <c r="O60" s="289"/>
      <c r="Q60" s="287" t="s">
        <v>4709</v>
      </c>
    </row>
    <row r="61" spans="1:26">
      <c r="A61" s="278" t="s">
        <v>182</v>
      </c>
      <c r="B61" s="278"/>
      <c r="D61" s="278" t="s">
        <v>927</v>
      </c>
      <c r="F61" s="289" t="s">
        <v>4763</v>
      </c>
      <c r="H61" s="287" t="s">
        <v>4194</v>
      </c>
      <c r="J61" s="288" t="s">
        <v>2029</v>
      </c>
      <c r="M61" s="288" t="s">
        <v>4578</v>
      </c>
      <c r="N61" s="288" t="s">
        <v>4581</v>
      </c>
      <c r="O61" s="288"/>
      <c r="Q61" s="289" t="s">
        <v>4712</v>
      </c>
    </row>
    <row r="62" spans="1:26">
      <c r="A62" s="278" t="s">
        <v>183</v>
      </c>
      <c r="B62" s="278"/>
      <c r="D62" s="278" t="s">
        <v>200</v>
      </c>
      <c r="H62" s="288" t="s">
        <v>4208</v>
      </c>
      <c r="J62" s="287" t="s">
        <v>4576</v>
      </c>
      <c r="M62" s="289" t="s">
        <v>4587</v>
      </c>
      <c r="N62" s="289" t="s">
        <v>4585</v>
      </c>
      <c r="O62" s="289"/>
      <c r="Q62" s="289" t="s">
        <v>3733</v>
      </c>
    </row>
    <row r="63" spans="1:26">
      <c r="A63" s="278" t="s">
        <v>612</v>
      </c>
      <c r="B63" s="278"/>
      <c r="D63" s="278" t="s">
        <v>201</v>
      </c>
      <c r="F63" s="287" t="s">
        <v>4060</v>
      </c>
      <c r="H63" s="286" t="s">
        <v>4107</v>
      </c>
      <c r="J63" s="287" t="s">
        <v>4027</v>
      </c>
      <c r="M63" s="289" t="s">
        <v>4590</v>
      </c>
      <c r="N63" s="289" t="s">
        <v>4591</v>
      </c>
      <c r="O63" s="289"/>
      <c r="Q63" s="287" t="s">
        <v>4729</v>
      </c>
    </row>
    <row r="64" spans="1:26">
      <c r="A64" s="278" t="s">
        <v>614</v>
      </c>
      <c r="B64" s="278"/>
      <c r="D64" s="278" t="s">
        <v>11</v>
      </c>
      <c r="F64" s="287" t="s">
        <v>4058</v>
      </c>
      <c r="H64" s="289" t="s">
        <v>4615</v>
      </c>
      <c r="J64" s="286" t="s">
        <v>4216</v>
      </c>
      <c r="M64" s="289" t="s">
        <v>2091</v>
      </c>
      <c r="N64" s="288" t="s">
        <v>4610</v>
      </c>
      <c r="O64" s="288"/>
      <c r="Q64" s="289" t="s">
        <v>4731</v>
      </c>
    </row>
    <row r="65" spans="1:17">
      <c r="A65" s="278" t="s">
        <v>926</v>
      </c>
      <c r="B65" s="278"/>
      <c r="D65" s="278" t="s">
        <v>202</v>
      </c>
      <c r="F65" s="289" t="s">
        <v>4699</v>
      </c>
      <c r="H65" s="289" t="s">
        <v>4642</v>
      </c>
      <c r="J65" s="289" t="s">
        <v>4586</v>
      </c>
      <c r="M65" s="289" t="s">
        <v>2092</v>
      </c>
      <c r="N65" s="288" t="s">
        <v>4633</v>
      </c>
      <c r="O65" s="288"/>
      <c r="Q65" s="289" t="s">
        <v>4734</v>
      </c>
    </row>
    <row r="66" spans="1:17">
      <c r="A66" s="278" t="s">
        <v>927</v>
      </c>
      <c r="B66" s="278"/>
      <c r="D66" s="278" t="s">
        <v>3951</v>
      </c>
      <c r="H66" s="287" t="s">
        <v>4272</v>
      </c>
      <c r="J66" s="289" t="s">
        <v>4598</v>
      </c>
      <c r="M66" s="287" t="s">
        <v>4592</v>
      </c>
      <c r="N66" s="289" t="s">
        <v>4643</v>
      </c>
      <c r="O66" s="289"/>
      <c r="Q66" s="287" t="s">
        <v>4735</v>
      </c>
    </row>
    <row r="67" spans="1:17">
      <c r="A67" s="278" t="s">
        <v>200</v>
      </c>
      <c r="B67" s="278"/>
      <c r="D67" s="278" t="s">
        <v>915</v>
      </c>
      <c r="H67" s="289" t="s">
        <v>4769</v>
      </c>
      <c r="J67" s="288" t="s">
        <v>4614</v>
      </c>
      <c r="M67" s="289" t="s">
        <v>4602</v>
      </c>
      <c r="N67" s="289" t="s">
        <v>4645</v>
      </c>
      <c r="O67" s="289"/>
      <c r="Q67" s="288" t="s">
        <v>4749</v>
      </c>
    </row>
    <row r="68" spans="1:17">
      <c r="A68" s="278" t="s">
        <v>201</v>
      </c>
      <c r="B68" s="278"/>
      <c r="D68" s="278" t="s">
        <v>616</v>
      </c>
      <c r="J68" s="288" t="s">
        <v>4236</v>
      </c>
      <c r="M68" s="289" t="s">
        <v>3682</v>
      </c>
      <c r="N68" s="288" t="s">
        <v>4649</v>
      </c>
      <c r="O68" s="288"/>
      <c r="Q68" s="289" t="s">
        <v>4756</v>
      </c>
    </row>
    <row r="69" spans="1:17">
      <c r="A69" s="278" t="s">
        <v>11</v>
      </c>
      <c r="B69" s="278"/>
      <c r="D69" s="278" t="s">
        <v>207</v>
      </c>
      <c r="J69" s="288" t="s">
        <v>4636</v>
      </c>
      <c r="M69" s="288" t="s">
        <v>4623</v>
      </c>
      <c r="N69" s="289" t="s">
        <v>4705</v>
      </c>
      <c r="O69" s="289"/>
      <c r="Q69" s="289" t="s">
        <v>4757</v>
      </c>
    </row>
    <row r="70" spans="1:17">
      <c r="A70" s="278" t="s">
        <v>202</v>
      </c>
      <c r="B70" s="278"/>
      <c r="D70" s="278" t="s">
        <v>208</v>
      </c>
      <c r="J70" s="289" t="s">
        <v>4648</v>
      </c>
      <c r="M70" s="288" t="s">
        <v>4625</v>
      </c>
      <c r="N70" s="289" t="s">
        <v>4726</v>
      </c>
      <c r="O70" s="289"/>
      <c r="Q70" s="287" t="s">
        <v>4766</v>
      </c>
    </row>
    <row r="71" spans="1:17">
      <c r="A71" s="278" t="s">
        <v>3951</v>
      </c>
      <c r="B71" s="278"/>
      <c r="D71" s="278" t="s">
        <v>209</v>
      </c>
      <c r="J71" s="288" t="s">
        <v>4662</v>
      </c>
      <c r="M71" s="287" t="s">
        <v>4628</v>
      </c>
      <c r="N71" s="289" t="s">
        <v>4736</v>
      </c>
      <c r="O71" s="289"/>
    </row>
    <row r="72" spans="1:17">
      <c r="A72" s="278" t="s">
        <v>915</v>
      </c>
      <c r="B72" s="278"/>
      <c r="D72" s="278" t="s">
        <v>615</v>
      </c>
      <c r="J72" s="288" t="s">
        <v>4258</v>
      </c>
      <c r="M72" s="288" t="s">
        <v>4631</v>
      </c>
      <c r="N72" s="289" t="s">
        <v>4742</v>
      </c>
      <c r="O72" s="289"/>
    </row>
    <row r="73" spans="1:17">
      <c r="A73" s="278" t="s">
        <v>203</v>
      </c>
      <c r="B73" s="278"/>
      <c r="D73" s="278" t="s">
        <v>211</v>
      </c>
      <c r="J73" s="286" t="s">
        <v>4264</v>
      </c>
      <c r="M73" s="288" t="s">
        <v>4632</v>
      </c>
      <c r="N73" s="289" t="s">
        <v>4750</v>
      </c>
      <c r="O73" s="289"/>
    </row>
    <row r="74" spans="1:17">
      <c r="A74" s="278" t="s">
        <v>204</v>
      </c>
      <c r="B74" s="278"/>
      <c r="D74" s="278" t="s">
        <v>212</v>
      </c>
      <c r="J74" s="288" t="s">
        <v>4676</v>
      </c>
      <c r="M74" s="289" t="s">
        <v>4652</v>
      </c>
      <c r="N74" s="289" t="s">
        <v>4761</v>
      </c>
      <c r="O74" s="289"/>
    </row>
    <row r="75" spans="1:17">
      <c r="A75" s="278" t="s">
        <v>205</v>
      </c>
      <c r="B75" s="278"/>
      <c r="D75" s="278" t="s">
        <v>213</v>
      </c>
      <c r="J75" s="287" t="s">
        <v>4688</v>
      </c>
      <c r="M75" s="289" t="s">
        <v>4661</v>
      </c>
    </row>
    <row r="76" spans="1:17">
      <c r="A76" s="278" t="s">
        <v>206</v>
      </c>
      <c r="B76" s="278"/>
      <c r="D76" s="278" t="s">
        <v>632</v>
      </c>
      <c r="J76" s="289" t="s">
        <v>4283</v>
      </c>
      <c r="M76" s="287" t="s">
        <v>4669</v>
      </c>
    </row>
    <row r="77" spans="1:17">
      <c r="A77" s="278" t="s">
        <v>207</v>
      </c>
      <c r="B77" s="278"/>
      <c r="D77" s="278" t="s">
        <v>633</v>
      </c>
      <c r="J77" s="288" t="s">
        <v>4704</v>
      </c>
      <c r="M77" s="289" t="s">
        <v>4677</v>
      </c>
    </row>
    <row r="78" spans="1:17">
      <c r="A78" s="278" t="s">
        <v>208</v>
      </c>
      <c r="B78" s="278"/>
      <c r="D78" s="278" t="s">
        <v>48</v>
      </c>
      <c r="J78" s="289" t="s">
        <v>4718</v>
      </c>
      <c r="M78" s="287" t="s">
        <v>4681</v>
      </c>
    </row>
    <row r="79" spans="1:17">
      <c r="A79" s="278" t="s">
        <v>209</v>
      </c>
      <c r="B79" s="278"/>
      <c r="D79" s="278" t="s">
        <v>220</v>
      </c>
      <c r="J79" s="289" t="s">
        <v>4725</v>
      </c>
      <c r="M79" s="286" t="s">
        <v>4311</v>
      </c>
    </row>
    <row r="80" spans="1:17">
      <c r="A80" s="278" t="s">
        <v>210</v>
      </c>
      <c r="B80" s="278"/>
      <c r="D80" s="278" t="s">
        <v>607</v>
      </c>
      <c r="J80" s="289" t="s">
        <v>4317</v>
      </c>
      <c r="M80" s="286" t="s">
        <v>4715</v>
      </c>
    </row>
    <row r="81" spans="1:13">
      <c r="A81" s="278" t="s">
        <v>211</v>
      </c>
      <c r="B81" s="278"/>
      <c r="D81" s="278" t="s">
        <v>3961</v>
      </c>
      <c r="J81" s="289" t="s">
        <v>4738</v>
      </c>
      <c r="M81" s="287" t="s">
        <v>4719</v>
      </c>
    </row>
    <row r="82" spans="1:13">
      <c r="A82" s="278" t="s">
        <v>212</v>
      </c>
      <c r="B82" s="278"/>
      <c r="D82" s="278" t="s">
        <v>221</v>
      </c>
      <c r="J82" s="289" t="s">
        <v>4741</v>
      </c>
      <c r="M82" s="287" t="s">
        <v>4730</v>
      </c>
    </row>
    <row r="83" spans="1:13">
      <c r="A83" s="278" t="s">
        <v>213</v>
      </c>
      <c r="B83" s="278"/>
      <c r="D83" s="278" t="s">
        <v>603</v>
      </c>
      <c r="J83" s="289" t="s">
        <v>4755</v>
      </c>
      <c r="M83" s="287" t="s">
        <v>4753</v>
      </c>
    </row>
    <row r="84" spans="1:13">
      <c r="A84" s="278" t="s">
        <v>632</v>
      </c>
      <c r="B84" s="278"/>
      <c r="D84" s="278" t="s">
        <v>223</v>
      </c>
      <c r="J84" s="288" t="s">
        <v>4760</v>
      </c>
      <c r="M84" s="287" t="s">
        <v>4762</v>
      </c>
    </row>
    <row r="85" spans="1:13">
      <c r="A85" s="278" t="s">
        <v>633</v>
      </c>
      <c r="B85" s="278"/>
      <c r="D85" s="278" t="s">
        <v>224</v>
      </c>
      <c r="J85" s="289" t="s">
        <v>4770</v>
      </c>
      <c r="M85" s="289" t="s">
        <v>4764</v>
      </c>
    </row>
    <row r="86" spans="1:13">
      <c r="A86" s="278" t="s">
        <v>48</v>
      </c>
      <c r="B86" s="278"/>
      <c r="D86" s="278" t="s">
        <v>604</v>
      </c>
      <c r="J86" s="289" t="s">
        <v>4342</v>
      </c>
    </row>
    <row r="87" spans="1:13">
      <c r="A87" s="278" t="s">
        <v>220</v>
      </c>
      <c r="B87" s="278"/>
      <c r="D87" s="278" t="s">
        <v>225</v>
      </c>
    </row>
    <row r="88" spans="1:13">
      <c r="A88" s="278" t="s">
        <v>607</v>
      </c>
      <c r="B88" s="278"/>
      <c r="D88" s="278" t="s">
        <v>226</v>
      </c>
    </row>
    <row r="89" spans="1:13">
      <c r="A89" s="278" t="s">
        <v>3961</v>
      </c>
      <c r="B89" s="278"/>
      <c r="D89" s="278" t="s">
        <v>227</v>
      </c>
    </row>
    <row r="90" spans="1:13">
      <c r="A90" s="278" t="s">
        <v>221</v>
      </c>
      <c r="B90" s="278"/>
      <c r="D90" s="278" t="s">
        <v>3964</v>
      </c>
    </row>
    <row r="91" spans="1:13">
      <c r="A91" s="278" t="s">
        <v>222</v>
      </c>
      <c r="B91" s="278"/>
      <c r="D91" s="278" t="s">
        <v>3965</v>
      </c>
    </row>
    <row r="92" spans="1:13">
      <c r="A92" s="278" t="s">
        <v>223</v>
      </c>
      <c r="B92" s="278"/>
      <c r="D92" s="278" t="s">
        <v>230</v>
      </c>
    </row>
    <row r="93" spans="1:13">
      <c r="A93" s="278" t="s">
        <v>224</v>
      </c>
      <c r="B93" s="278"/>
      <c r="D93" s="278" t="s">
        <v>610</v>
      </c>
    </row>
    <row r="94" spans="1:13">
      <c r="A94" s="278" t="s">
        <v>604</v>
      </c>
      <c r="B94" s="278"/>
      <c r="D94" s="278" t="s">
        <v>231</v>
      </c>
    </row>
    <row r="95" spans="1:13">
      <c r="A95" s="278" t="s">
        <v>225</v>
      </c>
      <c r="B95" s="278"/>
      <c r="D95" s="278" t="s">
        <v>232</v>
      </c>
    </row>
    <row r="96" spans="1:13">
      <c r="A96" s="278" t="s">
        <v>226</v>
      </c>
      <c r="B96" s="278"/>
      <c r="D96" s="278" t="s">
        <v>233</v>
      </c>
    </row>
    <row r="97" spans="1:4">
      <c r="A97" s="278" t="s">
        <v>227</v>
      </c>
      <c r="B97" s="278"/>
      <c r="D97" s="278" t="s">
        <v>262</v>
      </c>
    </row>
    <row r="98" spans="1:4">
      <c r="A98" s="278" t="s">
        <v>3964</v>
      </c>
      <c r="B98" s="278"/>
      <c r="D98" s="278" t="s">
        <v>3969</v>
      </c>
    </row>
    <row r="99" spans="1:4">
      <c r="A99" s="278" t="s">
        <v>3965</v>
      </c>
      <c r="B99" s="278"/>
      <c r="D99" s="278" t="s">
        <v>3970</v>
      </c>
    </row>
    <row r="100" spans="1:4">
      <c r="A100" s="278" t="s">
        <v>228</v>
      </c>
      <c r="B100" s="278"/>
      <c r="D100" s="278" t="s">
        <v>928</v>
      </c>
    </row>
    <row r="101" spans="1:4">
      <c r="A101" s="278" t="s">
        <v>229</v>
      </c>
      <c r="B101" s="278"/>
      <c r="D101" s="278" t="s">
        <v>608</v>
      </c>
    </row>
    <row r="102" spans="1:4">
      <c r="A102" s="278" t="s">
        <v>230</v>
      </c>
      <c r="B102" s="278"/>
      <c r="D102" s="278" t="s">
        <v>3973</v>
      </c>
    </row>
    <row r="103" spans="1:4">
      <c r="A103" s="278" t="s">
        <v>610</v>
      </c>
      <c r="B103" s="278"/>
      <c r="D103" s="278" t="s">
        <v>234</v>
      </c>
    </row>
    <row r="104" spans="1:4">
      <c r="A104" s="278" t="s">
        <v>231</v>
      </c>
      <c r="B104" s="278"/>
      <c r="D104" s="278" t="s">
        <v>4854</v>
      </c>
    </row>
    <row r="105" spans="1:4">
      <c r="A105" s="278" t="s">
        <v>232</v>
      </c>
      <c r="B105" s="278"/>
      <c r="D105" s="278" t="s">
        <v>609</v>
      </c>
    </row>
    <row r="106" spans="1:4">
      <c r="A106" s="278" t="s">
        <v>233</v>
      </c>
      <c r="B106" s="278"/>
      <c r="D106" s="278" t="s">
        <v>235</v>
      </c>
    </row>
    <row r="107" spans="1:4">
      <c r="A107" s="278" t="s">
        <v>262</v>
      </c>
      <c r="B107" s="278"/>
      <c r="D107" s="278" t="s">
        <v>3982</v>
      </c>
    </row>
    <row r="108" spans="1:4">
      <c r="A108" s="278" t="s">
        <v>3969</v>
      </c>
      <c r="B108" s="278"/>
      <c r="D108" s="278" t="s">
        <v>625</v>
      </c>
    </row>
    <row r="109" spans="1:4">
      <c r="A109" s="278" t="s">
        <v>3970</v>
      </c>
      <c r="B109" s="278"/>
      <c r="D109" s="278" t="s">
        <v>626</v>
      </c>
    </row>
    <row r="110" spans="1:4">
      <c r="A110" s="278" t="s">
        <v>928</v>
      </c>
      <c r="B110" s="278"/>
      <c r="D110" s="278" t="s">
        <v>178</v>
      </c>
    </row>
    <row r="111" spans="1:4">
      <c r="A111" s="278" t="s">
        <v>608</v>
      </c>
      <c r="B111" s="278"/>
      <c r="D111" s="278" t="s">
        <v>179</v>
      </c>
    </row>
    <row r="112" spans="1:4">
      <c r="A112" s="278" t="s">
        <v>3971</v>
      </c>
      <c r="B112" s="278"/>
      <c r="D112" s="278" t="s">
        <v>180</v>
      </c>
    </row>
    <row r="113" spans="1:4">
      <c r="A113" s="278" t="s">
        <v>3972</v>
      </c>
      <c r="B113" s="278"/>
      <c r="D113" s="278" t="s">
        <v>181</v>
      </c>
    </row>
    <row r="114" spans="1:4">
      <c r="A114" s="278" t="s">
        <v>3973</v>
      </c>
      <c r="B114" s="278"/>
      <c r="D114" s="278" t="s">
        <v>630</v>
      </c>
    </row>
    <row r="115" spans="1:4">
      <c r="A115" s="278" t="s">
        <v>234</v>
      </c>
      <c r="B115" s="278"/>
      <c r="D115" s="278" t="s">
        <v>602</v>
      </c>
    </row>
    <row r="116" spans="1:4">
      <c r="A116" s="278" t="s">
        <v>3974</v>
      </c>
      <c r="B116" s="278"/>
      <c r="D116" s="278" t="s">
        <v>624</v>
      </c>
    </row>
    <row r="117" spans="1:4">
      <c r="A117" s="278" t="s">
        <v>3975</v>
      </c>
      <c r="B117" s="278"/>
      <c r="D117" s="278" t="s">
        <v>277</v>
      </c>
    </row>
    <row r="118" spans="1:4">
      <c r="A118" s="278" t="s">
        <v>3976</v>
      </c>
      <c r="B118" s="278"/>
      <c r="D118" s="278" t="s">
        <v>572</v>
      </c>
    </row>
    <row r="119" spans="1:4">
      <c r="A119" s="278" t="s">
        <v>611</v>
      </c>
      <c r="B119" s="278"/>
      <c r="D119" s="278" t="s">
        <v>570</v>
      </c>
    </row>
    <row r="120" spans="1:4">
      <c r="A120" s="278" t="s">
        <v>609</v>
      </c>
      <c r="B120" s="278"/>
      <c r="D120" s="278" t="s">
        <v>563</v>
      </c>
    </row>
    <row r="121" spans="1:4">
      <c r="A121" s="278" t="s">
        <v>235</v>
      </c>
      <c r="B121" s="278"/>
      <c r="D121" s="278" t="s">
        <v>578</v>
      </c>
    </row>
    <row r="122" spans="1:4">
      <c r="A122" s="278" t="s">
        <v>177</v>
      </c>
      <c r="B122" s="278"/>
      <c r="D122" s="278" t="s">
        <v>172</v>
      </c>
    </row>
    <row r="123" spans="1:4">
      <c r="A123" s="278" t="s">
        <v>3982</v>
      </c>
      <c r="B123" s="278"/>
      <c r="D123" s="278" t="s">
        <v>4836</v>
      </c>
    </row>
    <row r="124" spans="1:4">
      <c r="A124" s="278" t="s">
        <v>3984</v>
      </c>
      <c r="B124" s="278"/>
      <c r="D124" s="278" t="s">
        <v>173</v>
      </c>
    </row>
    <row r="125" spans="1:4">
      <c r="A125" s="278" t="s">
        <v>3985</v>
      </c>
      <c r="B125" s="278"/>
      <c r="D125" s="278" t="s">
        <v>745</v>
      </c>
    </row>
    <row r="126" spans="1:4">
      <c r="A126" s="278" t="s">
        <v>3986</v>
      </c>
      <c r="B126" s="278"/>
      <c r="D126" s="278" t="s">
        <v>184</v>
      </c>
    </row>
    <row r="127" spans="1:4">
      <c r="A127" s="278" t="s">
        <v>625</v>
      </c>
      <c r="B127" s="278"/>
      <c r="D127" s="278" t="s">
        <v>185</v>
      </c>
    </row>
    <row r="128" spans="1:4">
      <c r="A128" s="278" t="s">
        <v>626</v>
      </c>
      <c r="B128" s="278"/>
      <c r="D128" s="278" t="s">
        <v>186</v>
      </c>
    </row>
    <row r="129" spans="1:4">
      <c r="A129" s="278" t="s">
        <v>178</v>
      </c>
      <c r="B129" s="278"/>
      <c r="D129" s="278" t="s">
        <v>188</v>
      </c>
    </row>
    <row r="130" spans="1:4">
      <c r="A130" s="278" t="s">
        <v>179</v>
      </c>
      <c r="B130" s="278"/>
      <c r="D130" s="278" t="s">
        <v>189</v>
      </c>
    </row>
    <row r="131" spans="1:4">
      <c r="A131" s="278" t="s">
        <v>180</v>
      </c>
      <c r="B131" s="278"/>
      <c r="D131" s="278" t="s">
        <v>190</v>
      </c>
    </row>
    <row r="132" spans="1:4">
      <c r="A132" s="278" t="s">
        <v>181</v>
      </c>
      <c r="B132" s="278"/>
      <c r="D132" s="278" t="s">
        <v>192</v>
      </c>
    </row>
    <row r="133" spans="1:4">
      <c r="A133" s="278" t="s">
        <v>630</v>
      </c>
      <c r="B133" s="278"/>
      <c r="D133" s="278" t="s">
        <v>193</v>
      </c>
    </row>
    <row r="134" spans="1:4">
      <c r="A134" s="278" t="s">
        <v>602</v>
      </c>
      <c r="B134" s="278"/>
      <c r="D134" s="278" t="s">
        <v>194</v>
      </c>
    </row>
    <row r="135" spans="1:4">
      <c r="A135" s="278" t="s">
        <v>624</v>
      </c>
      <c r="B135" s="278"/>
      <c r="D135" s="278" t="s">
        <v>195</v>
      </c>
    </row>
    <row r="136" spans="1:4">
      <c r="A136" s="278" t="s">
        <v>3997</v>
      </c>
      <c r="B136" s="278"/>
      <c r="D136" s="278" t="s">
        <v>4017</v>
      </c>
    </row>
    <row r="137" spans="1:4">
      <c r="A137" s="278" t="s">
        <v>659</v>
      </c>
      <c r="B137" s="278"/>
      <c r="D137" s="278" t="s">
        <v>4020</v>
      </c>
    </row>
    <row r="138" spans="1:4">
      <c r="A138" s="278" t="s">
        <v>277</v>
      </c>
      <c r="B138" s="278"/>
      <c r="D138" s="278" t="s">
        <v>4022</v>
      </c>
    </row>
    <row r="139" spans="1:4">
      <c r="A139" s="278" t="s">
        <v>572</v>
      </c>
      <c r="B139" s="278"/>
      <c r="D139" s="278" t="s">
        <v>1037</v>
      </c>
    </row>
    <row r="140" spans="1:4">
      <c r="A140" s="278" t="s">
        <v>564</v>
      </c>
      <c r="B140" s="278"/>
      <c r="D140" s="278" t="s">
        <v>218</v>
      </c>
    </row>
    <row r="141" spans="1:4">
      <c r="A141" s="278" t="s">
        <v>570</v>
      </c>
      <c r="B141" s="278"/>
      <c r="D141" s="278" t="s">
        <v>605</v>
      </c>
    </row>
    <row r="142" spans="1:4">
      <c r="A142" s="278" t="s">
        <v>563</v>
      </c>
      <c r="B142" s="278"/>
      <c r="D142" s="278" t="s">
        <v>606</v>
      </c>
    </row>
    <row r="143" spans="1:4">
      <c r="A143" s="278" t="s">
        <v>736</v>
      </c>
      <c r="B143" s="278"/>
      <c r="D143" s="278" t="s">
        <v>237</v>
      </c>
    </row>
    <row r="144" spans="1:4">
      <c r="A144" s="278" t="s">
        <v>578</v>
      </c>
      <c r="B144" s="278"/>
      <c r="D144" s="278" t="s">
        <v>4819</v>
      </c>
    </row>
    <row r="145" spans="1:4">
      <c r="A145" s="278" t="s">
        <v>172</v>
      </c>
      <c r="B145" s="278"/>
      <c r="D145" s="278" t="s">
        <v>4039</v>
      </c>
    </row>
    <row r="146" spans="1:4">
      <c r="A146" s="278" t="s">
        <v>576</v>
      </c>
      <c r="B146" s="278"/>
      <c r="D146" s="278" t="s">
        <v>4044</v>
      </c>
    </row>
    <row r="147" spans="1:4">
      <c r="A147" s="278" t="s">
        <v>173</v>
      </c>
      <c r="B147" s="278"/>
      <c r="D147" s="278" t="s">
        <v>1043</v>
      </c>
    </row>
    <row r="148" spans="1:4">
      <c r="A148" s="278" t="s">
        <v>577</v>
      </c>
      <c r="B148" s="278"/>
      <c r="D148" s="278" t="s">
        <v>685</v>
      </c>
    </row>
    <row r="149" spans="1:4">
      <c r="A149" s="278" t="s">
        <v>4008</v>
      </c>
      <c r="B149" s="278"/>
      <c r="D149" s="278" t="s">
        <v>239</v>
      </c>
    </row>
    <row r="150" spans="1:4">
      <c r="A150" s="278" t="s">
        <v>4010</v>
      </c>
      <c r="B150" s="278"/>
      <c r="D150" s="278" t="s">
        <v>240</v>
      </c>
    </row>
    <row r="151" spans="1:4">
      <c r="A151" s="278" t="s">
        <v>745</v>
      </c>
      <c r="B151" s="278"/>
      <c r="D151" s="278" t="s">
        <v>4811</v>
      </c>
    </row>
    <row r="152" spans="1:4">
      <c r="A152" s="278" t="s">
        <v>184</v>
      </c>
      <c r="B152" s="278"/>
      <c r="D152" s="278" t="s">
        <v>4053</v>
      </c>
    </row>
    <row r="153" spans="1:4">
      <c r="A153" s="278" t="s">
        <v>185</v>
      </c>
      <c r="B153" s="278"/>
      <c r="D153" s="278" t="s">
        <v>690</v>
      </c>
    </row>
    <row r="154" spans="1:4">
      <c r="A154" s="278" t="s">
        <v>186</v>
      </c>
      <c r="B154" s="278"/>
      <c r="D154" s="278" t="s">
        <v>248</v>
      </c>
    </row>
    <row r="155" spans="1:4">
      <c r="A155" s="278" t="s">
        <v>187</v>
      </c>
      <c r="B155" s="278"/>
      <c r="D155" s="278" t="s">
        <v>249</v>
      </c>
    </row>
    <row r="156" spans="1:4">
      <c r="A156" s="278" t="s">
        <v>188</v>
      </c>
      <c r="B156" s="278"/>
      <c r="D156" s="278" t="s">
        <v>631</v>
      </c>
    </row>
    <row r="157" spans="1:4">
      <c r="A157" s="278" t="s">
        <v>189</v>
      </c>
      <c r="B157" s="278"/>
      <c r="D157" s="278" t="s">
        <v>254</v>
      </c>
    </row>
    <row r="158" spans="1:4">
      <c r="A158" s="278" t="s">
        <v>190</v>
      </c>
      <c r="B158" s="278"/>
      <c r="D158" s="278" t="s">
        <v>909</v>
      </c>
    </row>
    <row r="159" spans="1:4">
      <c r="A159" s="278" t="s">
        <v>191</v>
      </c>
      <c r="B159" s="278"/>
      <c r="D159" s="278" t="s">
        <v>910</v>
      </c>
    </row>
    <row r="160" spans="1:4">
      <c r="A160" s="278" t="s">
        <v>192</v>
      </c>
      <c r="B160" s="278"/>
      <c r="D160" s="278" t="s">
        <v>560</v>
      </c>
    </row>
    <row r="161" spans="1:4">
      <c r="A161" s="278" t="s">
        <v>4013</v>
      </c>
      <c r="B161" s="278"/>
      <c r="D161" s="278" t="s">
        <v>562</v>
      </c>
    </row>
    <row r="162" spans="1:4">
      <c r="A162" s="278" t="s">
        <v>193</v>
      </c>
      <c r="B162" s="278"/>
      <c r="D162" s="278" t="s">
        <v>567</v>
      </c>
    </row>
    <row r="163" spans="1:4">
      <c r="A163" s="278" t="s">
        <v>194</v>
      </c>
      <c r="B163" s="278"/>
      <c r="D163" s="278" t="s">
        <v>568</v>
      </c>
    </row>
    <row r="164" spans="1:4">
      <c r="A164" s="278" t="s">
        <v>195</v>
      </c>
      <c r="B164" s="278"/>
      <c r="D164" s="278" t="s">
        <v>573</v>
      </c>
    </row>
    <row r="165" spans="1:4">
      <c r="A165" s="278" t="s">
        <v>214</v>
      </c>
      <c r="B165" s="278"/>
      <c r="D165" s="278" t="s">
        <v>571</v>
      </c>
    </row>
    <row r="166" spans="1:4">
      <c r="A166" s="278" t="s">
        <v>4017</v>
      </c>
      <c r="B166" s="278"/>
      <c r="D166" s="278" t="s">
        <v>174</v>
      </c>
    </row>
    <row r="167" spans="1:4">
      <c r="A167" s="278" t="s">
        <v>4018</v>
      </c>
      <c r="B167" s="278"/>
      <c r="D167" s="278" t="s">
        <v>175</v>
      </c>
    </row>
    <row r="168" spans="1:4">
      <c r="A168" s="278" t="s">
        <v>4019</v>
      </c>
      <c r="B168" s="278"/>
      <c r="D168" s="278" t="s">
        <v>196</v>
      </c>
    </row>
    <row r="169" spans="1:4">
      <c r="A169" s="278" t="s">
        <v>672</v>
      </c>
      <c r="B169" s="278"/>
      <c r="D169" s="278" t="s">
        <v>4099</v>
      </c>
    </row>
    <row r="170" spans="1:4">
      <c r="A170" s="278" t="s">
        <v>215</v>
      </c>
      <c r="B170" s="278"/>
      <c r="D170" s="278" t="s">
        <v>1044</v>
      </c>
    </row>
    <row r="171" spans="1:4">
      <c r="A171" s="278" t="s">
        <v>4020</v>
      </c>
      <c r="B171" s="278"/>
      <c r="D171" s="278" t="s">
        <v>219</v>
      </c>
    </row>
    <row r="172" spans="1:4">
      <c r="A172" s="278" t="s">
        <v>4022</v>
      </c>
      <c r="B172" s="278"/>
      <c r="D172" s="278" t="s">
        <v>692</v>
      </c>
    </row>
    <row r="173" spans="1:4">
      <c r="A173" s="278" t="s">
        <v>216</v>
      </c>
      <c r="B173" s="278"/>
      <c r="D173" s="278" t="s">
        <v>245</v>
      </c>
    </row>
    <row r="174" spans="1:4">
      <c r="A174" s="278" t="s">
        <v>916</v>
      </c>
      <c r="B174" s="278"/>
      <c r="D174" s="278" t="s">
        <v>246</v>
      </c>
    </row>
    <row r="175" spans="1:4">
      <c r="A175" s="278" t="s">
        <v>4024</v>
      </c>
      <c r="B175" s="278"/>
      <c r="D175" s="278" t="s">
        <v>888</v>
      </c>
    </row>
    <row r="176" spans="1:4">
      <c r="A176" s="278" t="s">
        <v>4025</v>
      </c>
      <c r="B176" s="278"/>
      <c r="D176" s="278" t="s">
        <v>4132</v>
      </c>
    </row>
    <row r="177" spans="1:4">
      <c r="A177" s="278" t="s">
        <v>4026</v>
      </c>
      <c r="B177" s="278"/>
      <c r="D177" s="278" t="s">
        <v>890</v>
      </c>
    </row>
    <row r="178" spans="1:4">
      <c r="A178" s="278" t="s">
        <v>217</v>
      </c>
      <c r="B178" s="278"/>
      <c r="D178" s="278" t="s">
        <v>1045</v>
      </c>
    </row>
    <row r="179" spans="1:4">
      <c r="A179" s="278" t="s">
        <v>52</v>
      </c>
      <c r="B179" s="278"/>
      <c r="D179" s="278" t="s">
        <v>247</v>
      </c>
    </row>
    <row r="180" spans="1:4">
      <c r="A180" s="278" t="s">
        <v>1037</v>
      </c>
      <c r="B180" s="278"/>
      <c r="D180" s="278" t="s">
        <v>1041</v>
      </c>
    </row>
    <row r="181" spans="1:4">
      <c r="A181" s="278" t="s">
        <v>4028</v>
      </c>
      <c r="B181" s="278"/>
      <c r="D181" s="278" t="s">
        <v>4191</v>
      </c>
    </row>
    <row r="182" spans="1:4">
      <c r="A182" s="278" t="s">
        <v>218</v>
      </c>
      <c r="B182" s="278"/>
      <c r="D182" s="278" t="s">
        <v>4197</v>
      </c>
    </row>
    <row r="183" spans="1:4">
      <c r="A183" s="278" t="s">
        <v>4032</v>
      </c>
      <c r="B183" s="278"/>
      <c r="D183" s="278" t="s">
        <v>4206</v>
      </c>
    </row>
    <row r="184" spans="1:4">
      <c r="A184" s="278" t="s">
        <v>605</v>
      </c>
      <c r="B184" s="278"/>
      <c r="D184" s="278" t="s">
        <v>4244</v>
      </c>
    </row>
    <row r="185" spans="1:4">
      <c r="A185" s="278" t="s">
        <v>606</v>
      </c>
      <c r="B185" s="278"/>
    </row>
    <row r="186" spans="1:4">
      <c r="A186" s="278" t="s">
        <v>236</v>
      </c>
      <c r="B186" s="278"/>
    </row>
    <row r="187" spans="1:4">
      <c r="A187" s="278" t="s">
        <v>237</v>
      </c>
      <c r="B187" s="278"/>
    </row>
    <row r="188" spans="1:4">
      <c r="A188" s="278" t="s">
        <v>238</v>
      </c>
      <c r="B188" s="278"/>
    </row>
    <row r="189" spans="1:4">
      <c r="A189" s="278" t="s">
        <v>4036</v>
      </c>
      <c r="B189" s="278"/>
    </row>
    <row r="190" spans="1:4">
      <c r="A190" s="278" t="s">
        <v>4038</v>
      </c>
      <c r="B190" s="278"/>
    </row>
    <row r="191" spans="1:4">
      <c r="A191" s="278" t="s">
        <v>4039</v>
      </c>
      <c r="B191" s="278"/>
    </row>
    <row r="192" spans="1:4">
      <c r="A192" s="278" t="s">
        <v>4041</v>
      </c>
      <c r="B192" s="278"/>
    </row>
    <row r="193" spans="1:2">
      <c r="A193" s="278" t="s">
        <v>4042</v>
      </c>
      <c r="B193" s="278"/>
    </row>
    <row r="194" spans="1:2">
      <c r="A194" s="278" t="s">
        <v>4043</v>
      </c>
      <c r="B194" s="278"/>
    </row>
    <row r="195" spans="1:2">
      <c r="A195" s="278" t="s">
        <v>4044</v>
      </c>
      <c r="B195" s="278"/>
    </row>
    <row r="196" spans="1:2">
      <c r="A196" s="278" t="s">
        <v>4045</v>
      </c>
      <c r="B196" s="278"/>
    </row>
    <row r="197" spans="1:2">
      <c r="A197" s="278" t="s">
        <v>4046</v>
      </c>
      <c r="B197" s="278"/>
    </row>
    <row r="198" spans="1:2">
      <c r="A198" s="278" t="s">
        <v>1043</v>
      </c>
      <c r="B198" s="278"/>
    </row>
    <row r="199" spans="1:2">
      <c r="A199" s="278" t="s">
        <v>4047</v>
      </c>
      <c r="B199" s="278"/>
    </row>
    <row r="200" spans="1:2">
      <c r="A200" s="278" t="s">
        <v>683</v>
      </c>
      <c r="B200" s="278"/>
    </row>
    <row r="201" spans="1:2">
      <c r="A201" s="278" t="s">
        <v>685</v>
      </c>
      <c r="B201" s="278"/>
    </row>
    <row r="202" spans="1:2">
      <c r="A202" s="278" t="s">
        <v>239</v>
      </c>
      <c r="B202" s="278"/>
    </row>
    <row r="203" spans="1:2">
      <c r="A203" s="278" t="s">
        <v>240</v>
      </c>
      <c r="B203" s="278"/>
    </row>
    <row r="204" spans="1:2">
      <c r="A204" s="278" t="s">
        <v>240</v>
      </c>
      <c r="B204" s="278"/>
    </row>
    <row r="205" spans="1:2">
      <c r="A205" s="278" t="s">
        <v>241</v>
      </c>
      <c r="B205" s="278"/>
    </row>
    <row r="206" spans="1:2">
      <c r="A206" s="278" t="s">
        <v>242</v>
      </c>
      <c r="B206" s="278"/>
    </row>
    <row r="207" spans="1:2">
      <c r="A207" s="278" t="s">
        <v>4052</v>
      </c>
      <c r="B207" s="278"/>
    </row>
    <row r="208" spans="1:2">
      <c r="A208" s="278" t="s">
        <v>4053</v>
      </c>
      <c r="B208" s="278"/>
    </row>
    <row r="209" spans="1:2">
      <c r="A209" s="278" t="s">
        <v>690</v>
      </c>
      <c r="B209" s="278"/>
    </row>
    <row r="210" spans="1:2">
      <c r="A210" s="278" t="s">
        <v>243</v>
      </c>
      <c r="B210" s="278"/>
    </row>
    <row r="211" spans="1:2">
      <c r="A211" s="278" t="s">
        <v>248</v>
      </c>
      <c r="B211" s="278"/>
    </row>
    <row r="212" spans="1:2">
      <c r="A212" s="278" t="s">
        <v>249</v>
      </c>
      <c r="B212" s="278"/>
    </row>
    <row r="213" spans="1:2">
      <c r="A213" s="278" t="s">
        <v>253</v>
      </c>
      <c r="B213" s="278"/>
    </row>
    <row r="214" spans="1:2">
      <c r="A214" s="278" t="s">
        <v>631</v>
      </c>
      <c r="B214" s="278"/>
    </row>
    <row r="215" spans="1:2">
      <c r="A215" s="278" t="s">
        <v>887</v>
      </c>
      <c r="B215" s="278"/>
    </row>
    <row r="216" spans="1:2">
      <c r="A216" s="278" t="s">
        <v>254</v>
      </c>
      <c r="B216" s="278"/>
    </row>
    <row r="217" spans="1:2">
      <c r="A217" s="278" t="s">
        <v>4061</v>
      </c>
      <c r="B217" s="278"/>
    </row>
    <row r="218" spans="1:2">
      <c r="A218" s="278" t="s">
        <v>653</v>
      </c>
      <c r="B218" s="278"/>
    </row>
    <row r="219" spans="1:2">
      <c r="A219" s="278" t="s">
        <v>908</v>
      </c>
      <c r="B219" s="278"/>
    </row>
    <row r="220" spans="1:2">
      <c r="A220" s="278" t="s">
        <v>909</v>
      </c>
      <c r="B220" s="278"/>
    </row>
    <row r="221" spans="1:2">
      <c r="A221" s="278" t="s">
        <v>910</v>
      </c>
      <c r="B221" s="278"/>
    </row>
    <row r="222" spans="1:2">
      <c r="A222" s="278" t="s">
        <v>4067</v>
      </c>
      <c r="B222" s="278"/>
    </row>
    <row r="223" spans="1:2">
      <c r="A223" s="278" t="s">
        <v>656</v>
      </c>
      <c r="B223" s="278"/>
    </row>
    <row r="224" spans="1:2">
      <c r="A224" s="278" t="s">
        <v>4071</v>
      </c>
      <c r="B224" s="278"/>
    </row>
    <row r="225" spans="1:2">
      <c r="A225" s="278" t="s">
        <v>4073</v>
      </c>
      <c r="B225" s="278"/>
    </row>
    <row r="226" spans="1:2">
      <c r="A226" s="278" t="s">
        <v>4074</v>
      </c>
      <c r="B226" s="278"/>
    </row>
    <row r="227" spans="1:2">
      <c r="A227" s="278" t="s">
        <v>559</v>
      </c>
      <c r="B227" s="278"/>
    </row>
    <row r="228" spans="1:2">
      <c r="A228" s="278" t="s">
        <v>4078</v>
      </c>
      <c r="B228" s="278"/>
    </row>
    <row r="229" spans="1:2">
      <c r="A229" s="278" t="s">
        <v>4080</v>
      </c>
      <c r="B229" s="278"/>
    </row>
    <row r="230" spans="1:2">
      <c r="A230" s="278" t="s">
        <v>4081</v>
      </c>
      <c r="B230" s="278"/>
    </row>
    <row r="231" spans="1:2">
      <c r="A231" s="278" t="s">
        <v>560</v>
      </c>
      <c r="B231" s="278"/>
    </row>
    <row r="232" spans="1:2">
      <c r="A232" s="278" t="s">
        <v>562</v>
      </c>
      <c r="B232" s="278"/>
    </row>
    <row r="233" spans="1:2">
      <c r="A233" s="278" t="s">
        <v>567</v>
      </c>
      <c r="B233" s="278"/>
    </row>
    <row r="234" spans="1:2">
      <c r="A234" s="278" t="s">
        <v>568</v>
      </c>
      <c r="B234" s="278"/>
    </row>
    <row r="235" spans="1:2">
      <c r="A235" s="278" t="s">
        <v>573</v>
      </c>
      <c r="B235" s="278"/>
    </row>
    <row r="236" spans="1:2">
      <c r="A236" s="278" t="s">
        <v>4085</v>
      </c>
      <c r="B236" s="278"/>
    </row>
    <row r="237" spans="1:2">
      <c r="A237" s="278" t="s">
        <v>571</v>
      </c>
      <c r="B237" s="278"/>
    </row>
    <row r="238" spans="1:2">
      <c r="A238" s="278" t="s">
        <v>561</v>
      </c>
      <c r="B238" s="278"/>
    </row>
    <row r="239" spans="1:2">
      <c r="A239" s="278" t="s">
        <v>174</v>
      </c>
      <c r="B239" s="278"/>
    </row>
    <row r="240" spans="1:2">
      <c r="A240" s="278" t="s">
        <v>175</v>
      </c>
      <c r="B240" s="278"/>
    </row>
    <row r="241" spans="1:2">
      <c r="A241" s="278" t="s">
        <v>579</v>
      </c>
      <c r="B241" s="278"/>
    </row>
    <row r="242" spans="1:2">
      <c r="A242" s="278" t="s">
        <v>4092</v>
      </c>
      <c r="B242" s="278"/>
    </row>
    <row r="243" spans="1:2">
      <c r="A243" s="278" t="s">
        <v>737</v>
      </c>
      <c r="B243" s="278"/>
    </row>
    <row r="244" spans="1:2">
      <c r="A244" s="278" t="s">
        <v>196</v>
      </c>
      <c r="B244" s="278"/>
    </row>
    <row r="245" spans="1:2">
      <c r="A245" s="278" t="s">
        <v>197</v>
      </c>
      <c r="B245" s="278"/>
    </row>
    <row r="246" spans="1:2">
      <c r="A246" s="278" t="s">
        <v>198</v>
      </c>
      <c r="B246" s="278"/>
    </row>
    <row r="247" spans="1:2">
      <c r="A247" s="278" t="s">
        <v>199</v>
      </c>
      <c r="B247" s="278"/>
    </row>
    <row r="248" spans="1:2">
      <c r="A248" s="278" t="s">
        <v>4097</v>
      </c>
      <c r="B248" s="278"/>
    </row>
    <row r="249" spans="1:2">
      <c r="A249" s="278" t="s">
        <v>665</v>
      </c>
      <c r="B249" s="278"/>
    </row>
    <row r="250" spans="1:2">
      <c r="A250" s="278" t="s">
        <v>4098</v>
      </c>
      <c r="B250" s="278"/>
    </row>
    <row r="251" spans="1:2">
      <c r="A251" s="278" t="s">
        <v>4099</v>
      </c>
      <c r="B251" s="278"/>
    </row>
    <row r="252" spans="1:2">
      <c r="A252" s="278" t="s">
        <v>914</v>
      </c>
      <c r="B252" s="278"/>
    </row>
    <row r="253" spans="1:2">
      <c r="A253" s="278" t="s">
        <v>4101</v>
      </c>
      <c r="B253" s="278"/>
    </row>
    <row r="254" spans="1:2">
      <c r="A254" s="278" t="s">
        <v>4105</v>
      </c>
      <c r="B254" s="278"/>
    </row>
    <row r="255" spans="1:2">
      <c r="A255" s="278" t="s">
        <v>4106</v>
      </c>
      <c r="B255" s="278"/>
    </row>
    <row r="256" spans="1:2">
      <c r="A256" s="278" t="s">
        <v>1044</v>
      </c>
      <c r="B256" s="278"/>
    </row>
    <row r="257" spans="1:2">
      <c r="A257" s="278" t="s">
        <v>917</v>
      </c>
      <c r="B257" s="278"/>
    </row>
    <row r="258" spans="1:2">
      <c r="A258" s="278" t="s">
        <v>219</v>
      </c>
      <c r="B258" s="278"/>
    </row>
    <row r="259" spans="1:2">
      <c r="A259" s="278" t="s">
        <v>4112</v>
      </c>
      <c r="B259" s="278"/>
    </row>
    <row r="260" spans="1:2">
      <c r="A260" s="278" t="s">
        <v>4114</v>
      </c>
      <c r="B260" s="278"/>
    </row>
    <row r="261" spans="1:2">
      <c r="A261" s="278" t="s">
        <v>4115</v>
      </c>
      <c r="B261" s="278"/>
    </row>
    <row r="262" spans="1:2">
      <c r="A262" s="278" t="s">
        <v>4117</v>
      </c>
      <c r="B262" s="278"/>
    </row>
    <row r="263" spans="1:2">
      <c r="A263" s="278" t="s">
        <v>4118</v>
      </c>
      <c r="B263" s="278"/>
    </row>
    <row r="264" spans="1:2">
      <c r="A264" s="278" t="s">
        <v>678</v>
      </c>
      <c r="B264" s="278"/>
    </row>
    <row r="265" spans="1:2">
      <c r="A265" s="278" t="s">
        <v>244</v>
      </c>
      <c r="B265" s="278"/>
    </row>
    <row r="266" spans="1:2">
      <c r="A266" s="278" t="s">
        <v>4121</v>
      </c>
      <c r="B266" s="278"/>
    </row>
    <row r="267" spans="1:2">
      <c r="A267" s="278" t="s">
        <v>4122</v>
      </c>
      <c r="B267" s="278"/>
    </row>
    <row r="268" spans="1:2">
      <c r="A268" s="278" t="s">
        <v>893</v>
      </c>
      <c r="B268" s="278"/>
    </row>
    <row r="269" spans="1:2">
      <c r="A269" s="278" t="s">
        <v>691</v>
      </c>
      <c r="B269" s="278"/>
    </row>
    <row r="270" spans="1:2">
      <c r="A270" s="278" t="s">
        <v>692</v>
      </c>
      <c r="B270" s="278"/>
    </row>
    <row r="271" spans="1:2">
      <c r="A271" s="278" t="s">
        <v>4124</v>
      </c>
      <c r="B271" s="278"/>
    </row>
    <row r="272" spans="1:2">
      <c r="A272" s="278" t="s">
        <v>4126</v>
      </c>
      <c r="B272" s="278"/>
    </row>
    <row r="273" spans="1:2">
      <c r="A273" s="278" t="s">
        <v>245</v>
      </c>
      <c r="B273" s="278"/>
    </row>
    <row r="274" spans="1:2">
      <c r="A274" s="278" t="s">
        <v>246</v>
      </c>
      <c r="B274" s="278"/>
    </row>
    <row r="275" spans="1:2">
      <c r="A275" s="278" t="s">
        <v>4127</v>
      </c>
      <c r="B275" s="278"/>
    </row>
    <row r="276" spans="1:2">
      <c r="A276" s="278" t="s">
        <v>4129</v>
      </c>
      <c r="B276" s="278"/>
    </row>
    <row r="277" spans="1:2">
      <c r="A277" s="278" t="s">
        <v>693</v>
      </c>
      <c r="B277" s="278"/>
    </row>
    <row r="278" spans="1:2">
      <c r="A278" s="278" t="s">
        <v>694</v>
      </c>
      <c r="B278" s="278"/>
    </row>
    <row r="279" spans="1:2">
      <c r="A279" s="278" t="s">
        <v>695</v>
      </c>
      <c r="B279" s="278"/>
    </row>
    <row r="280" spans="1:2">
      <c r="A280" s="278" t="s">
        <v>888</v>
      </c>
      <c r="B280" s="278"/>
    </row>
    <row r="281" spans="1:2">
      <c r="A281" s="278" t="s">
        <v>4132</v>
      </c>
      <c r="B281" s="278"/>
    </row>
    <row r="282" spans="1:2">
      <c r="A282" s="278" t="s">
        <v>890</v>
      </c>
      <c r="B282" s="278"/>
    </row>
    <row r="283" spans="1:2">
      <c r="A283" s="278" t="s">
        <v>1035</v>
      </c>
      <c r="B283" s="278"/>
    </row>
    <row r="284" spans="1:2">
      <c r="A284" s="278" t="s">
        <v>1045</v>
      </c>
      <c r="B284" s="278"/>
    </row>
    <row r="285" spans="1:2">
      <c r="A285" s="278" t="s">
        <v>4133</v>
      </c>
      <c r="B285" s="278"/>
    </row>
    <row r="286" spans="1:2">
      <c r="A286" s="278" t="s">
        <v>4134</v>
      </c>
      <c r="B286" s="278"/>
    </row>
    <row r="287" spans="1:2">
      <c r="A287" s="278" t="s">
        <v>1038</v>
      </c>
      <c r="B287" s="278"/>
    </row>
    <row r="288" spans="1:2">
      <c r="A288" s="278" t="s">
        <v>886</v>
      </c>
      <c r="B288" s="278"/>
    </row>
    <row r="289" spans="1:2">
      <c r="A289" s="278" t="s">
        <v>4135</v>
      </c>
      <c r="B289" s="278"/>
    </row>
    <row r="290" spans="1:2">
      <c r="A290" s="278" t="s">
        <v>580</v>
      </c>
      <c r="B290" s="278"/>
    </row>
    <row r="291" spans="1:2">
      <c r="A291" s="278" t="s">
        <v>247</v>
      </c>
      <c r="B291" s="278"/>
    </row>
    <row r="292" spans="1:2">
      <c r="A292" s="278" t="s">
        <v>4140</v>
      </c>
      <c r="B292" s="278"/>
    </row>
    <row r="293" spans="1:2">
      <c r="A293" s="278" t="s">
        <v>581</v>
      </c>
      <c r="B293" s="278"/>
    </row>
    <row r="294" spans="1:2">
      <c r="A294" s="278" t="s">
        <v>4144</v>
      </c>
      <c r="B294" s="278"/>
    </row>
    <row r="295" spans="1:2">
      <c r="A295" s="278" t="s">
        <v>4146</v>
      </c>
      <c r="B295" s="278"/>
    </row>
    <row r="296" spans="1:2">
      <c r="A296" s="278" t="s">
        <v>4148</v>
      </c>
      <c r="B296" s="278"/>
    </row>
    <row r="297" spans="1:2">
      <c r="A297" s="278" t="s">
        <v>4150</v>
      </c>
      <c r="B297" s="278"/>
    </row>
    <row r="298" spans="1:2">
      <c r="A298" s="278" t="s">
        <v>4152</v>
      </c>
      <c r="B298" s="278"/>
    </row>
    <row r="299" spans="1:2">
      <c r="A299" s="278" t="s">
        <v>582</v>
      </c>
      <c r="B299" s="278"/>
    </row>
    <row r="300" spans="1:2">
      <c r="A300" s="278" t="s">
        <v>4155</v>
      </c>
      <c r="B300" s="278"/>
    </row>
    <row r="301" spans="1:2">
      <c r="A301" s="278" t="s">
        <v>584</v>
      </c>
      <c r="B301" s="278"/>
    </row>
    <row r="302" spans="1:2">
      <c r="A302" s="278" t="s">
        <v>4156</v>
      </c>
      <c r="B302" s="278"/>
    </row>
    <row r="303" spans="1:2">
      <c r="A303" s="278" t="s">
        <v>4157</v>
      </c>
      <c r="B303" s="278"/>
    </row>
    <row r="304" spans="1:2">
      <c r="A304" s="278" t="s">
        <v>920</v>
      </c>
      <c r="B304" s="278"/>
    </row>
    <row r="305" spans="1:2">
      <c r="A305" s="278" t="s">
        <v>4159</v>
      </c>
      <c r="B305" s="278"/>
    </row>
    <row r="306" spans="1:2">
      <c r="A306" s="278" t="s">
        <v>4160</v>
      </c>
      <c r="B306" s="278"/>
    </row>
    <row r="307" spans="1:2">
      <c r="A307" s="278" t="s">
        <v>4161</v>
      </c>
      <c r="B307" s="278"/>
    </row>
    <row r="308" spans="1:2">
      <c r="A308" s="278" t="s">
        <v>4162</v>
      </c>
      <c r="B308" s="278"/>
    </row>
    <row r="309" spans="1:2">
      <c r="A309" s="278" t="s">
        <v>944</v>
      </c>
      <c r="B309" s="278"/>
    </row>
    <row r="310" spans="1:2">
      <c r="A310" s="278" t="s">
        <v>930</v>
      </c>
      <c r="B310" s="278"/>
    </row>
    <row r="311" spans="1:2">
      <c r="A311" s="278" t="s">
        <v>4166</v>
      </c>
      <c r="B311" s="278"/>
    </row>
    <row r="312" spans="1:2">
      <c r="A312" s="278" t="s">
        <v>4168</v>
      </c>
      <c r="B312" s="278"/>
    </row>
    <row r="313" spans="1:2">
      <c r="A313" s="278" t="s">
        <v>4169</v>
      </c>
      <c r="B313" s="278"/>
    </row>
    <row r="314" spans="1:2">
      <c r="A314" s="278" t="s">
        <v>31</v>
      </c>
      <c r="B314" s="278"/>
    </row>
    <row r="315" spans="1:2">
      <c r="A315" s="278" t="s">
        <v>4171</v>
      </c>
      <c r="B315" s="278"/>
    </row>
    <row r="316" spans="1:2">
      <c r="A316" s="278" t="s">
        <v>4172</v>
      </c>
      <c r="B316" s="278"/>
    </row>
    <row r="317" spans="1:2">
      <c r="A317" s="278" t="s">
        <v>4173</v>
      </c>
      <c r="B317" s="278"/>
    </row>
    <row r="318" spans="1:2">
      <c r="A318" s="278" t="s">
        <v>4174</v>
      </c>
      <c r="B318" s="278"/>
    </row>
    <row r="319" spans="1:2">
      <c r="A319" s="278" t="s">
        <v>4175</v>
      </c>
      <c r="B319" s="278"/>
    </row>
    <row r="320" spans="1:2">
      <c r="A320" s="278" t="s">
        <v>1034</v>
      </c>
      <c r="B320" s="278"/>
    </row>
    <row r="321" spans="1:2">
      <c r="A321" s="278" t="s">
        <v>1036</v>
      </c>
      <c r="B321" s="278"/>
    </row>
    <row r="322" spans="1:2">
      <c r="A322" s="278" t="s">
        <v>1040</v>
      </c>
      <c r="B322" s="278"/>
    </row>
    <row r="323" spans="1:2">
      <c r="A323" s="278" t="s">
        <v>4182</v>
      </c>
      <c r="B323" s="278"/>
    </row>
    <row r="324" spans="1:2">
      <c r="A324" s="278" t="s">
        <v>1041</v>
      </c>
      <c r="B324" s="278"/>
    </row>
    <row r="325" spans="1:2">
      <c r="A325" s="278" t="s">
        <v>4186</v>
      </c>
      <c r="B325" s="278"/>
    </row>
    <row r="326" spans="1:2">
      <c r="A326" s="278" t="s">
        <v>4187</v>
      </c>
      <c r="B326" s="278"/>
    </row>
    <row r="327" spans="1:2">
      <c r="A327" s="278" t="s">
        <v>4189</v>
      </c>
      <c r="B327" s="278"/>
    </row>
    <row r="328" spans="1:2">
      <c r="A328" s="278" t="s">
        <v>4191</v>
      </c>
      <c r="B328" s="278"/>
    </row>
    <row r="329" spans="1:2">
      <c r="A329" s="278" t="s">
        <v>4193</v>
      </c>
      <c r="B329" s="278"/>
    </row>
    <row r="330" spans="1:2">
      <c r="A330" s="278" t="s">
        <v>4195</v>
      </c>
      <c r="B330" s="278"/>
    </row>
    <row r="331" spans="1:2">
      <c r="A331" s="278" t="s">
        <v>4197</v>
      </c>
      <c r="B331" s="278"/>
    </row>
    <row r="332" spans="1:2">
      <c r="A332" s="278" t="s">
        <v>4198</v>
      </c>
      <c r="B332" s="278"/>
    </row>
    <row r="333" spans="1:2">
      <c r="A333" s="278" t="s">
        <v>4200</v>
      </c>
      <c r="B333" s="278"/>
    </row>
    <row r="334" spans="1:2">
      <c r="A334" s="278" t="s">
        <v>4201</v>
      </c>
      <c r="B334" s="278"/>
    </row>
    <row r="335" spans="1:2">
      <c r="A335" s="278" t="s">
        <v>4202</v>
      </c>
      <c r="B335" s="278"/>
    </row>
    <row r="336" spans="1:2">
      <c r="A336" s="278" t="s">
        <v>4203</v>
      </c>
      <c r="B336" s="278"/>
    </row>
    <row r="337" spans="1:2">
      <c r="A337" s="278" t="s">
        <v>4204</v>
      </c>
      <c r="B337" s="278"/>
    </row>
    <row r="338" spans="1:2">
      <c r="A338" s="278" t="s">
        <v>4205</v>
      </c>
      <c r="B338" s="278"/>
    </row>
    <row r="339" spans="1:2">
      <c r="A339" s="278" t="s">
        <v>4206</v>
      </c>
      <c r="B339" s="278"/>
    </row>
    <row r="340" spans="1:2">
      <c r="A340" s="278" t="s">
        <v>4207</v>
      </c>
      <c r="B340" s="278"/>
    </row>
    <row r="341" spans="1:2">
      <c r="A341" s="278" t="s">
        <v>4210</v>
      </c>
      <c r="B341" s="278"/>
    </row>
    <row r="342" spans="1:2">
      <c r="A342" s="278" t="s">
        <v>4213</v>
      </c>
      <c r="B342" s="278"/>
    </row>
    <row r="343" spans="1:2">
      <c r="A343" s="278" t="s">
        <v>4214</v>
      </c>
      <c r="B343" s="278"/>
    </row>
    <row r="344" spans="1:2">
      <c r="A344" s="278" t="s">
        <v>4217</v>
      </c>
      <c r="B344" s="278"/>
    </row>
    <row r="345" spans="1:2">
      <c r="A345" s="278" t="s">
        <v>4218</v>
      </c>
      <c r="B345" s="278"/>
    </row>
    <row r="346" spans="1:2">
      <c r="A346" s="278" t="s">
        <v>4220</v>
      </c>
      <c r="B346" s="278"/>
    </row>
    <row r="347" spans="1:2">
      <c r="A347" s="278" t="s">
        <v>4221</v>
      </c>
      <c r="B347" s="278"/>
    </row>
    <row r="348" spans="1:2">
      <c r="A348" s="278" t="s">
        <v>4222</v>
      </c>
      <c r="B348" s="278"/>
    </row>
    <row r="349" spans="1:2">
      <c r="A349" s="278" t="s">
        <v>4224</v>
      </c>
      <c r="B349" s="278"/>
    </row>
    <row r="350" spans="1:2">
      <c r="A350" s="278" t="s">
        <v>4225</v>
      </c>
      <c r="B350" s="278"/>
    </row>
    <row r="351" spans="1:2">
      <c r="A351" s="278" t="s">
        <v>4227</v>
      </c>
      <c r="B351" s="278"/>
    </row>
    <row r="352" spans="1:2">
      <c r="A352" s="278" t="s">
        <v>4230</v>
      </c>
      <c r="B352" s="278"/>
    </row>
    <row r="353" spans="1:2">
      <c r="A353" s="278" t="s">
        <v>4232</v>
      </c>
      <c r="B353" s="278"/>
    </row>
    <row r="354" spans="1:2">
      <c r="A354" s="278" t="s">
        <v>4233</v>
      </c>
      <c r="B354" s="278"/>
    </row>
    <row r="355" spans="1:2">
      <c r="A355" s="278" t="s">
        <v>4235</v>
      </c>
      <c r="B355" s="278"/>
    </row>
    <row r="356" spans="1:2">
      <c r="A356" s="278" t="s">
        <v>4238</v>
      </c>
      <c r="B356" s="278"/>
    </row>
    <row r="357" spans="1:2">
      <c r="A357" s="278" t="s">
        <v>4239</v>
      </c>
      <c r="B357" s="278"/>
    </row>
    <row r="358" spans="1:2">
      <c r="A358" s="278" t="s">
        <v>4240</v>
      </c>
      <c r="B358" s="278"/>
    </row>
    <row r="359" spans="1:2">
      <c r="A359" s="278" t="s">
        <v>4242</v>
      </c>
      <c r="B359" s="278"/>
    </row>
    <row r="360" spans="1:2">
      <c r="A360" s="278" t="s">
        <v>4244</v>
      </c>
      <c r="B360" s="278"/>
    </row>
    <row r="361" spans="1:2">
      <c r="A361" s="278" t="s">
        <v>4246</v>
      </c>
      <c r="B361" s="278"/>
    </row>
    <row r="362" spans="1:2">
      <c r="A362" s="278" t="s">
        <v>4247</v>
      </c>
      <c r="B362" s="278"/>
    </row>
    <row r="363" spans="1:2">
      <c r="A363" s="278" t="s">
        <v>4249</v>
      </c>
      <c r="B363" s="278"/>
    </row>
    <row r="364" spans="1:2">
      <c r="A364" s="278" t="s">
        <v>4251</v>
      </c>
      <c r="B364" s="278"/>
    </row>
    <row r="365" spans="1:2">
      <c r="A365" s="278" t="s">
        <v>4252</v>
      </c>
      <c r="B365" s="278"/>
    </row>
    <row r="366" spans="1:2">
      <c r="A366" s="278" t="s">
        <v>4254</v>
      </c>
      <c r="B366" s="278"/>
    </row>
    <row r="367" spans="1:2">
      <c r="A367" s="278" t="s">
        <v>4256</v>
      </c>
      <c r="B367" s="278"/>
    </row>
    <row r="368" spans="1:2">
      <c r="A368" s="278" t="s">
        <v>4257</v>
      </c>
      <c r="B368" s="278"/>
    </row>
    <row r="369" spans="1:2">
      <c r="A369" s="278" t="s">
        <v>4259</v>
      </c>
      <c r="B369" s="278"/>
    </row>
    <row r="370" spans="1:2">
      <c r="A370" s="278" t="s">
        <v>4261</v>
      </c>
      <c r="B370" s="278"/>
    </row>
    <row r="371" spans="1:2">
      <c r="A371" s="278" t="s">
        <v>4262</v>
      </c>
      <c r="B371" s="278"/>
    </row>
    <row r="372" spans="1:2">
      <c r="A372" s="278" t="s">
        <v>4263</v>
      </c>
      <c r="B372" s="278"/>
    </row>
    <row r="373" spans="1:2">
      <c r="A373" s="278" t="s">
        <v>4265</v>
      </c>
      <c r="B373" s="278"/>
    </row>
    <row r="374" spans="1:2">
      <c r="A374" s="278" t="s">
        <v>4266</v>
      </c>
      <c r="B374" s="278"/>
    </row>
    <row r="375" spans="1:2">
      <c r="A375" s="278" t="s">
        <v>4267</v>
      </c>
      <c r="B375" s="278"/>
    </row>
    <row r="376" spans="1:2">
      <c r="A376" s="278" t="s">
        <v>4269</v>
      </c>
      <c r="B376" s="278"/>
    </row>
    <row r="377" spans="1:2">
      <c r="A377" s="278" t="s">
        <v>4271</v>
      </c>
      <c r="B377" s="278"/>
    </row>
    <row r="378" spans="1:2">
      <c r="A378" s="278" t="s">
        <v>4273</v>
      </c>
      <c r="B378" s="278"/>
    </row>
    <row r="379" spans="1:2">
      <c r="A379" s="278" t="s">
        <v>4274</v>
      </c>
      <c r="B379" s="278"/>
    </row>
    <row r="380" spans="1:2">
      <c r="A380" s="278" t="s">
        <v>4276</v>
      </c>
      <c r="B380" s="278"/>
    </row>
    <row r="381" spans="1:2">
      <c r="A381" s="278" t="s">
        <v>4277</v>
      </c>
      <c r="B381" s="278"/>
    </row>
    <row r="382" spans="1:2">
      <c r="A382" s="278" t="s">
        <v>4278</v>
      </c>
      <c r="B382" s="278"/>
    </row>
    <row r="383" spans="1:2">
      <c r="A383" s="278" t="s">
        <v>4279</v>
      </c>
      <c r="B383" s="278"/>
    </row>
    <row r="384" spans="1:2">
      <c r="A384" s="278" t="s">
        <v>4280</v>
      </c>
      <c r="B384" s="278"/>
    </row>
    <row r="385" spans="1:2">
      <c r="A385" s="278" t="s">
        <v>4281</v>
      </c>
      <c r="B385" s="278"/>
    </row>
    <row r="386" spans="1:2">
      <c r="A386" s="278" t="s">
        <v>4285</v>
      </c>
      <c r="B386" s="278"/>
    </row>
    <row r="387" spans="1:2">
      <c r="A387" s="278" t="s">
        <v>4286</v>
      </c>
      <c r="B387" s="278"/>
    </row>
    <row r="388" spans="1:2">
      <c r="A388" s="278" t="s">
        <v>4287</v>
      </c>
      <c r="B388" s="278"/>
    </row>
    <row r="389" spans="1:2">
      <c r="A389" s="278" t="s">
        <v>4288</v>
      </c>
      <c r="B389" s="278"/>
    </row>
    <row r="390" spans="1:2">
      <c r="A390" s="278" t="s">
        <v>4291</v>
      </c>
      <c r="B390" s="278"/>
    </row>
    <row r="391" spans="1:2">
      <c r="A391" s="278" t="s">
        <v>4292</v>
      </c>
      <c r="B391" s="278"/>
    </row>
    <row r="392" spans="1:2">
      <c r="A392" s="278" t="s">
        <v>4296</v>
      </c>
      <c r="B392" s="278"/>
    </row>
    <row r="393" spans="1:2">
      <c r="A393" s="278" t="s">
        <v>4297</v>
      </c>
      <c r="B393" s="278"/>
    </row>
    <row r="394" spans="1:2">
      <c r="A394" s="278" t="s">
        <v>4298</v>
      </c>
      <c r="B394" s="278"/>
    </row>
    <row r="395" spans="1:2">
      <c r="A395" s="278" t="s">
        <v>4299</v>
      </c>
      <c r="B395" s="278"/>
    </row>
    <row r="396" spans="1:2">
      <c r="A396" s="278" t="s">
        <v>4302</v>
      </c>
      <c r="B396" s="278"/>
    </row>
    <row r="397" spans="1:2">
      <c r="A397" s="278" t="s">
        <v>4303</v>
      </c>
      <c r="B397" s="278"/>
    </row>
    <row r="398" spans="1:2">
      <c r="A398" s="278" t="s">
        <v>4305</v>
      </c>
      <c r="B398" s="278"/>
    </row>
    <row r="399" spans="1:2">
      <c r="A399" s="278" t="s">
        <v>4307</v>
      </c>
      <c r="B399" s="278"/>
    </row>
    <row r="400" spans="1:2">
      <c r="A400" s="278" t="s">
        <v>4308</v>
      </c>
      <c r="B400" s="278"/>
    </row>
    <row r="401" spans="1:2">
      <c r="A401" s="278" t="s">
        <v>4309</v>
      </c>
      <c r="B401" s="278"/>
    </row>
    <row r="402" spans="1:2">
      <c r="A402" s="278" t="s">
        <v>4310</v>
      </c>
      <c r="B402" s="278"/>
    </row>
    <row r="403" spans="1:2">
      <c r="A403" s="278" t="s">
        <v>4312</v>
      </c>
      <c r="B403" s="278"/>
    </row>
    <row r="404" spans="1:2">
      <c r="A404" s="278" t="s">
        <v>4314</v>
      </c>
      <c r="B404" s="278"/>
    </row>
    <row r="405" spans="1:2">
      <c r="A405" s="278" t="s">
        <v>4315</v>
      </c>
      <c r="B405" s="278"/>
    </row>
    <row r="406" spans="1:2">
      <c r="A406" s="278" t="s">
        <v>4316</v>
      </c>
      <c r="B406" s="278"/>
    </row>
    <row r="407" spans="1:2">
      <c r="A407" s="278" t="s">
        <v>4319</v>
      </c>
      <c r="B407" s="278"/>
    </row>
    <row r="408" spans="1:2">
      <c r="A408" s="278" t="s">
        <v>4320</v>
      </c>
      <c r="B408" s="278"/>
    </row>
    <row r="409" spans="1:2">
      <c r="A409" s="278" t="s">
        <v>4322</v>
      </c>
      <c r="B409" s="278"/>
    </row>
    <row r="410" spans="1:2">
      <c r="A410" s="278" t="s">
        <v>4323</v>
      </c>
      <c r="B410" s="278"/>
    </row>
    <row r="411" spans="1:2">
      <c r="A411" s="278" t="s">
        <v>4325</v>
      </c>
      <c r="B411" s="278"/>
    </row>
    <row r="412" spans="1:2">
      <c r="A412" s="278" t="s">
        <v>4326</v>
      </c>
      <c r="B412" s="278"/>
    </row>
    <row r="413" spans="1:2">
      <c r="A413" s="278" t="s">
        <v>4327</v>
      </c>
      <c r="B413" s="278"/>
    </row>
    <row r="414" spans="1:2">
      <c r="A414" s="278" t="s">
        <v>4328</v>
      </c>
      <c r="B414" s="278"/>
    </row>
    <row r="415" spans="1:2">
      <c r="A415" s="278" t="s">
        <v>4330</v>
      </c>
      <c r="B415" s="278"/>
    </row>
    <row r="416" spans="1:2">
      <c r="A416" s="278" t="s">
        <v>4332</v>
      </c>
      <c r="B416" s="278"/>
    </row>
    <row r="417" spans="1:2">
      <c r="A417" s="278" t="s">
        <v>4333</v>
      </c>
      <c r="B417" s="278"/>
    </row>
    <row r="418" spans="1:2">
      <c r="A418" s="278" t="s">
        <v>4334</v>
      </c>
      <c r="B418" s="278"/>
    </row>
    <row r="419" spans="1:2">
      <c r="A419" s="278" t="s">
        <v>4335</v>
      </c>
      <c r="B419" s="278"/>
    </row>
    <row r="420" spans="1:2">
      <c r="A420" s="278" t="s">
        <v>4336</v>
      </c>
      <c r="B420" s="278"/>
    </row>
    <row r="421" spans="1:2">
      <c r="A421" s="278" t="s">
        <v>4337</v>
      </c>
      <c r="B421" s="278"/>
    </row>
    <row r="422" spans="1:2">
      <c r="A422" s="278" t="s">
        <v>4339</v>
      </c>
      <c r="B422" s="278"/>
    </row>
    <row r="423" spans="1:2">
      <c r="A423" s="278" t="s">
        <v>4340</v>
      </c>
      <c r="B423" s="278"/>
    </row>
    <row r="424" spans="1:2">
      <c r="A424" s="278" t="s">
        <v>4341</v>
      </c>
      <c r="B424" s="278"/>
    </row>
    <row r="425" spans="1:2">
      <c r="A425" s="278" t="s">
        <v>4343</v>
      </c>
      <c r="B425" s="278"/>
    </row>
    <row r="426" spans="1:2">
      <c r="A426" s="278" t="s">
        <v>4344</v>
      </c>
      <c r="B426" s="278"/>
    </row>
    <row r="427" spans="1:2">
      <c r="A427" s="278" t="s">
        <v>4345</v>
      </c>
      <c r="B427" s="278"/>
    </row>
  </sheetData>
  <customSheetViews>
    <customSheetView guid="{35D06118-2AA7-4F0A-8D8F-9C671AEEE044}">
      <pane ySplit="20" topLeftCell="A21" activePane="bottomLeft" state="frozen"/>
      <selection pane="bottomLeft" activeCell="L12" sqref="L12:O13"/>
      <pageMargins left="0.7" right="0.7" top="0.75" bottom="0.75" header="0.3" footer="0.3"/>
    </customSheetView>
  </customSheetViews>
  <mergeCells count="40">
    <mergeCell ref="BQ2:CC2"/>
    <mergeCell ref="CD2:CP2"/>
    <mergeCell ref="CQ2:DC2"/>
    <mergeCell ref="DD2:DP2"/>
    <mergeCell ref="E20:G20"/>
    <mergeCell ref="H20:J20"/>
    <mergeCell ref="K20:M20"/>
    <mergeCell ref="H18:J18"/>
    <mergeCell ref="K18:M18"/>
    <mergeCell ref="H19:J19"/>
    <mergeCell ref="K19:M19"/>
    <mergeCell ref="H16:J16"/>
    <mergeCell ref="K16:M16"/>
    <mergeCell ref="H17:J17"/>
    <mergeCell ref="K17:M17"/>
    <mergeCell ref="W2:Z2"/>
    <mergeCell ref="E1:G1"/>
    <mergeCell ref="A1:C1"/>
    <mergeCell ref="A2:C2"/>
    <mergeCell ref="C15:D15"/>
    <mergeCell ref="C16:D16"/>
    <mergeCell ref="C17:D17"/>
    <mergeCell ref="C18:D18"/>
    <mergeCell ref="C19:D19"/>
    <mergeCell ref="C20:D20"/>
    <mergeCell ref="E2:G2"/>
    <mergeCell ref="E18:G18"/>
    <mergeCell ref="E19:G19"/>
    <mergeCell ref="E16:G16"/>
    <mergeCell ref="E17:G17"/>
    <mergeCell ref="C14:D14"/>
    <mergeCell ref="S13:W13"/>
    <mergeCell ref="X13:AA13"/>
    <mergeCell ref="E14:G14"/>
    <mergeCell ref="E15:G15"/>
    <mergeCell ref="H14:J14"/>
    <mergeCell ref="K14:M14"/>
    <mergeCell ref="H15:J15"/>
    <mergeCell ref="K15:M15"/>
    <mergeCell ref="L12:P13"/>
  </mergeCells>
  <phoneticPr fontId="34" type="noConversion"/>
  <conditionalFormatting sqref="D4:D9">
    <cfRule type="top10" dxfId="117" priority="98" rank="1"/>
    <cfRule type="top10" dxfId="116" priority="99" bottom="1" rank="1"/>
  </conditionalFormatting>
  <conditionalFormatting sqref="E4:E9">
    <cfRule type="top10" dxfId="115" priority="96" rank="1"/>
    <cfRule type="top10" dxfId="114" priority="97" bottom="1" rank="1"/>
  </conditionalFormatting>
  <conditionalFormatting sqref="F4:F9">
    <cfRule type="top10" dxfId="113" priority="94" rank="1"/>
    <cfRule type="top10" dxfId="112" priority="95" bottom="1" rank="1"/>
  </conditionalFormatting>
  <conditionalFormatting sqref="G4:G9">
    <cfRule type="top10" dxfId="111" priority="92" rank="1"/>
    <cfRule type="top10" dxfId="110" priority="93" bottom="1" rank="1"/>
  </conditionalFormatting>
  <conditionalFormatting sqref="H4:H9">
    <cfRule type="top10" dxfId="109" priority="90" rank="1"/>
    <cfRule type="top10" dxfId="108" priority="91" bottom="1" rank="1"/>
  </conditionalFormatting>
  <conditionalFormatting sqref="I4:I9">
    <cfRule type="top10" dxfId="107" priority="88" rank="1"/>
    <cfRule type="top10" dxfId="106" priority="89" bottom="1" rank="1"/>
  </conditionalFormatting>
  <conditionalFormatting sqref="J4:J9">
    <cfRule type="top10" dxfId="105" priority="86" rank="1"/>
    <cfRule type="top10" dxfId="104" priority="87" bottom="1" rank="1"/>
  </conditionalFormatting>
  <conditionalFormatting sqref="K4:K9">
    <cfRule type="top10" dxfId="103" priority="84" rank="1"/>
    <cfRule type="top10" dxfId="102" priority="85" bottom="1" rank="1"/>
  </conditionalFormatting>
  <conditionalFormatting sqref="L4:L9">
    <cfRule type="expression" dxfId="101" priority="34">
      <formula>(L4/4)-INT(L4/4)&gt;0</formula>
    </cfRule>
    <cfRule type="expression" dxfId="100" priority="35">
      <formula>(L4/4)-INT(L4/4)=0</formula>
    </cfRule>
    <cfRule type="top10" dxfId="99" priority="82" rank="1"/>
    <cfRule type="top10" dxfId="98" priority="83" bottom="1" rank="1"/>
  </conditionalFormatting>
  <conditionalFormatting sqref="M4:N9">
    <cfRule type="top10" dxfId="97" priority="80" rank="1"/>
    <cfRule type="top10" dxfId="96" priority="81" bottom="1" rank="1"/>
  </conditionalFormatting>
  <conditionalFormatting sqref="O4:P9">
    <cfRule type="top10" dxfId="95" priority="78" rank="1"/>
    <cfRule type="top10" dxfId="94" priority="79" bottom="1" rank="1"/>
  </conditionalFormatting>
  <conditionalFormatting sqref="R4:R9">
    <cfRule type="top10" dxfId="93" priority="76" rank="1"/>
    <cfRule type="top10" dxfId="92" priority="77" bottom="1" rank="1"/>
  </conditionalFormatting>
  <conditionalFormatting sqref="C4:C5">
    <cfRule type="expression" dxfId="91" priority="66">
      <formula>AC4=6</formula>
    </cfRule>
    <cfRule type="expression" dxfId="90" priority="67">
      <formula>AC4=5</formula>
    </cfRule>
    <cfRule type="expression" dxfId="89" priority="68">
      <formula>AC4=4</formula>
    </cfRule>
    <cfRule type="expression" dxfId="88" priority="69">
      <formula>AC4=3</formula>
    </cfRule>
    <cfRule type="expression" dxfId="87" priority="70">
      <formula>AC4=2</formula>
    </cfRule>
    <cfRule type="expression" dxfId="86" priority="71">
      <formula>AC4=1</formula>
    </cfRule>
  </conditionalFormatting>
  <conditionalFormatting sqref="C15:C20">
    <cfRule type="expression" dxfId="85" priority="23">
      <formula>BR4=6</formula>
    </cfRule>
    <cfRule type="expression" dxfId="84" priority="27">
      <formula>BR4=5</formula>
    </cfRule>
    <cfRule type="expression" dxfId="83" priority="146">
      <formula>BR4=4</formula>
    </cfRule>
    <cfRule type="expression" dxfId="82" priority="147">
      <formula>BR4=3</formula>
    </cfRule>
    <cfRule type="expression" dxfId="81" priority="148">
      <formula>BR4=2</formula>
    </cfRule>
    <cfRule type="expression" dxfId="80" priority="149">
      <formula>BR4=1</formula>
    </cfRule>
    <cfRule type="expression" dxfId="79" priority="150">
      <formula>P4&lt;1</formula>
    </cfRule>
  </conditionalFormatting>
  <conditionalFormatting sqref="A15:A20">
    <cfRule type="expression" dxfId="78" priority="9">
      <formula>AC4=6</formula>
    </cfRule>
    <cfRule type="expression" dxfId="77" priority="10">
      <formula>AC4=5</formula>
    </cfRule>
    <cfRule type="expression" dxfId="76" priority="11">
      <formula>AC4=4</formula>
    </cfRule>
    <cfRule type="expression" dxfId="75" priority="12">
      <formula>AC4=3</formula>
    </cfRule>
    <cfRule type="expression" dxfId="74" priority="13">
      <formula>AC4=2</formula>
    </cfRule>
    <cfRule type="expression" dxfId="73" priority="14">
      <formula>AC4=1</formula>
    </cfRule>
  </conditionalFormatting>
  <conditionalFormatting sqref="C6:C9">
    <cfRule type="expression" dxfId="72" priority="3">
      <formula>AC6=6</formula>
    </cfRule>
    <cfRule type="expression" dxfId="71" priority="4">
      <formula>AC6=5</formula>
    </cfRule>
    <cfRule type="expression" dxfId="70" priority="5">
      <formula>AC6=4</formula>
    </cfRule>
    <cfRule type="expression" dxfId="69" priority="6">
      <formula>AC6=3</formula>
    </cfRule>
    <cfRule type="expression" dxfId="68" priority="7">
      <formula>AC6=2</formula>
    </cfRule>
    <cfRule type="expression" dxfId="67" priority="8">
      <formula>AC6=1</formula>
    </cfRule>
  </conditionalFormatting>
  <conditionalFormatting sqref="K15:M20">
    <cfRule type="expression" dxfId="66" priority="169">
      <formula>P4=""</formula>
    </cfRule>
    <cfRule type="expression" dxfId="65" priority="170">
      <formula>DE4=6</formula>
    </cfRule>
    <cfRule type="expression" dxfId="64" priority="171">
      <formula>DE4=5</formula>
    </cfRule>
    <cfRule type="expression" dxfId="63" priority="172">
      <formula>DE4=4</formula>
    </cfRule>
    <cfRule type="expression" dxfId="62" priority="173">
      <formula>DE4=3</formula>
    </cfRule>
    <cfRule type="expression" dxfId="61" priority="174">
      <formula>DE4=2</formula>
    </cfRule>
    <cfRule type="expression" dxfId="60" priority="175">
      <formula>DE4=1</formula>
    </cfRule>
    <cfRule type="expression" dxfId="59" priority="176">
      <formula>P4&lt;4</formula>
    </cfRule>
    <cfRule type="expression" dxfId="58" priority="177">
      <formula>K15=""</formula>
    </cfRule>
    <cfRule type="expression" dxfId="57" priority="178">
      <formula>AD15=1</formula>
    </cfRule>
  </conditionalFormatting>
  <conditionalFormatting sqref="E15:G20">
    <cfRule type="expression" dxfId="56" priority="179">
      <formula>P4=""</formula>
    </cfRule>
    <cfRule type="expression" dxfId="55" priority="180">
      <formula>CE4=6</formula>
    </cfRule>
    <cfRule type="expression" dxfId="54" priority="181">
      <formula>CE4=5</formula>
    </cfRule>
    <cfRule type="expression" dxfId="53" priority="182">
      <formula>CE4=4</formula>
    </cfRule>
    <cfRule type="expression" dxfId="52" priority="183">
      <formula>CE4=3</formula>
    </cfRule>
    <cfRule type="expression" dxfId="51" priority="184">
      <formula>CE4=2</formula>
    </cfRule>
    <cfRule type="expression" dxfId="50" priority="185">
      <formula>CE4=1</formula>
    </cfRule>
    <cfRule type="expression" dxfId="49" priority="186">
      <formula>P4&lt;2</formula>
    </cfRule>
    <cfRule type="expression" dxfId="48" priority="187">
      <formula>E15=""</formula>
    </cfRule>
    <cfRule type="expression" dxfId="47" priority="188">
      <formula>AB15=1</formula>
    </cfRule>
  </conditionalFormatting>
  <conditionalFormatting sqref="H15:J20">
    <cfRule type="expression" dxfId="46" priority="189">
      <formula>P4=""</formula>
    </cfRule>
    <cfRule type="expression" dxfId="45" priority="190">
      <formula>CR4=6</formula>
    </cfRule>
    <cfRule type="expression" dxfId="44" priority="191">
      <formula>CR4=5</formula>
    </cfRule>
    <cfRule type="expression" dxfId="43" priority="192">
      <formula>CR4=4</formula>
    </cfRule>
    <cfRule type="expression" dxfId="42" priority="193">
      <formula>CR4=3</formula>
    </cfRule>
    <cfRule type="expression" dxfId="41" priority="194">
      <formula>CR4=2</formula>
    </cfRule>
    <cfRule type="expression" dxfId="40" priority="195">
      <formula>CR4=1</formula>
    </cfRule>
    <cfRule type="expression" dxfId="39" priority="196">
      <formula>P4&lt;3</formula>
    </cfRule>
    <cfRule type="expression" dxfId="38" priority="197">
      <formula>H15=""</formula>
    </cfRule>
    <cfRule type="expression" dxfId="37" priority="198">
      <formula>AC15=1</formula>
    </cfRule>
  </conditionalFormatting>
  <conditionalFormatting sqref="C15:D20">
    <cfRule type="expression" dxfId="36" priority="199">
      <formula>P4=""</formula>
    </cfRule>
    <cfRule type="expression" dxfId="35" priority="200">
      <formula>C15=""</formula>
    </cfRule>
    <cfRule type="expression" dxfId="34" priority="201">
      <formula>AA15=1</formula>
    </cfRule>
  </conditionalFormatting>
  <conditionalFormatting sqref="N4:N9">
    <cfRule type="top10" dxfId="33" priority="1" bottom="1" rank="1"/>
    <cfRule type="top10" dxfId="32" priority="2" rank="1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0"/>
  <dimension ref="A1:IV144"/>
  <sheetViews>
    <sheetView topLeftCell="A4" workbookViewId="0">
      <selection activeCell="D52" sqref="D52"/>
    </sheetView>
  </sheetViews>
  <sheetFormatPr defaultColWidth="9" defaultRowHeight="13.5"/>
  <cols>
    <col min="1" max="1" width="20.5" customWidth="1"/>
    <col min="2" max="2" width="15.625" customWidth="1"/>
    <col min="3" max="6" width="30.625" customWidth="1"/>
    <col min="7" max="7" width="5.375" customWidth="1"/>
    <col min="8" max="8" width="27.625" customWidth="1"/>
    <col min="9" max="9" width="12.375" customWidth="1"/>
    <col min="10" max="10" width="9" customWidth="1"/>
    <col min="11" max="12" width="18.625" customWidth="1"/>
    <col min="13" max="13" width="10.625" customWidth="1"/>
    <col min="14" max="256" width="10" customWidth="1"/>
  </cols>
  <sheetData>
    <row r="1" spans="1:13">
      <c r="A1" s="40" t="s">
        <v>373</v>
      </c>
      <c r="B1" s="40" t="s">
        <v>374</v>
      </c>
      <c r="C1" s="41" t="s">
        <v>543</v>
      </c>
      <c r="D1" s="41" t="s">
        <v>382</v>
      </c>
      <c r="E1" s="42" t="s">
        <v>381</v>
      </c>
      <c r="F1" s="42" t="s">
        <v>382</v>
      </c>
    </row>
    <row r="2" spans="1:13">
      <c r="A2" s="40" t="s">
        <v>375</v>
      </c>
      <c r="B2" s="40">
        <v>6</v>
      </c>
      <c r="C2" s="41">
        <v>120</v>
      </c>
      <c r="D2" s="41">
        <f>C2/B2</f>
        <v>20</v>
      </c>
      <c r="E2" s="42">
        <v>60</v>
      </c>
      <c r="F2" s="42">
        <f>E2/B2</f>
        <v>10</v>
      </c>
      <c r="H2" s="38"/>
    </row>
    <row r="3" spans="1:13">
      <c r="A3" s="40" t="s">
        <v>376</v>
      </c>
      <c r="B3" s="40">
        <v>30</v>
      </c>
      <c r="C3" s="41">
        <v>720</v>
      </c>
      <c r="D3" s="41">
        <f>C3/B3</f>
        <v>24</v>
      </c>
      <c r="E3" s="42">
        <v>360</v>
      </c>
      <c r="F3" s="42">
        <f>E3/B3</f>
        <v>12</v>
      </c>
      <c r="H3" s="38"/>
    </row>
    <row r="4" spans="1:13">
      <c r="A4" s="40" t="s">
        <v>377</v>
      </c>
      <c r="B4" s="40">
        <v>98</v>
      </c>
      <c r="C4" s="41">
        <v>2560</v>
      </c>
      <c r="D4" s="41">
        <v>26.1</v>
      </c>
      <c r="E4" s="42">
        <v>1280</v>
      </c>
      <c r="F4" s="42">
        <v>13.1</v>
      </c>
      <c r="H4" s="38"/>
      <c r="I4" s="38"/>
      <c r="J4" s="38"/>
      <c r="K4" s="38"/>
      <c r="L4" s="38"/>
      <c r="M4" s="38"/>
    </row>
    <row r="5" spans="1:13">
      <c r="A5" s="40" t="s">
        <v>378</v>
      </c>
      <c r="B5" s="40">
        <v>198</v>
      </c>
      <c r="C5" s="41">
        <v>5360</v>
      </c>
      <c r="D5" s="41">
        <v>27</v>
      </c>
      <c r="E5" s="42">
        <v>2680</v>
      </c>
      <c r="F5" s="42">
        <v>13.5</v>
      </c>
      <c r="H5" s="38"/>
      <c r="I5" s="38"/>
      <c r="J5" s="38"/>
      <c r="K5" s="38"/>
      <c r="L5" s="38"/>
      <c r="M5" s="38"/>
    </row>
    <row r="6" spans="1:13">
      <c r="A6" s="40" t="s">
        <v>379</v>
      </c>
      <c r="B6" s="40">
        <v>328</v>
      </c>
      <c r="C6" s="41">
        <v>9360</v>
      </c>
      <c r="D6" s="41">
        <v>28.5</v>
      </c>
      <c r="E6" s="42">
        <v>4680</v>
      </c>
      <c r="F6" s="42">
        <v>14.3</v>
      </c>
      <c r="H6" s="37"/>
      <c r="I6" s="37"/>
      <c r="J6" s="37"/>
      <c r="K6" s="37"/>
      <c r="L6" s="37"/>
      <c r="M6" s="37"/>
    </row>
    <row r="7" spans="1:13">
      <c r="A7" s="40" t="s">
        <v>380</v>
      </c>
      <c r="B7" s="40">
        <v>648</v>
      </c>
      <c r="C7" s="41">
        <v>20000</v>
      </c>
      <c r="D7" s="41">
        <v>30.9</v>
      </c>
      <c r="E7" s="42">
        <v>10000</v>
      </c>
      <c r="F7" s="42">
        <v>15.4</v>
      </c>
      <c r="H7" s="37"/>
      <c r="I7" s="37"/>
      <c r="J7" s="37"/>
      <c r="K7" s="37"/>
      <c r="L7" s="37"/>
      <c r="M7" s="37"/>
    </row>
    <row r="8" spans="1:13">
      <c r="A8" s="43"/>
      <c r="B8" s="43"/>
      <c r="C8" s="43"/>
      <c r="D8" s="43"/>
      <c r="E8" s="43"/>
      <c r="F8" s="43"/>
      <c r="H8" s="37"/>
      <c r="I8" s="37"/>
      <c r="J8" s="37"/>
      <c r="K8" s="37"/>
      <c r="L8" s="37"/>
      <c r="M8" s="37"/>
    </row>
    <row r="9" spans="1:13">
      <c r="A9" s="668" t="s">
        <v>738</v>
      </c>
      <c r="B9" s="669"/>
      <c r="C9" s="669"/>
      <c r="D9" s="669"/>
      <c r="E9" s="669"/>
      <c r="F9" s="670"/>
      <c r="H9" s="37"/>
      <c r="I9" s="37"/>
      <c r="J9" s="37"/>
      <c r="K9" s="37"/>
      <c r="L9" s="37"/>
      <c r="M9" s="37"/>
    </row>
    <row r="10" spans="1:13">
      <c r="A10" s="671" t="s">
        <v>554</v>
      </c>
      <c r="B10" s="669"/>
      <c r="C10" s="669"/>
      <c r="D10" s="669"/>
      <c r="E10" s="669"/>
      <c r="F10" s="670"/>
    </row>
    <row r="11" spans="1:13">
      <c r="A11" s="665" t="s">
        <v>383</v>
      </c>
      <c r="B11" s="666"/>
      <c r="C11" s="666"/>
      <c r="D11" s="666"/>
      <c r="E11" s="666"/>
      <c r="F11" s="667"/>
    </row>
    <row r="12" spans="1:13">
      <c r="A12" s="672" t="s">
        <v>542</v>
      </c>
      <c r="B12" s="673"/>
      <c r="C12" s="673"/>
      <c r="D12" s="673"/>
      <c r="E12" s="673"/>
      <c r="F12" s="674"/>
    </row>
    <row r="13" spans="1:13">
      <c r="A13" s="675" t="s">
        <v>599</v>
      </c>
      <c r="B13" s="666"/>
      <c r="C13" s="666"/>
      <c r="D13" s="666"/>
      <c r="E13" s="666"/>
      <c r="F13" s="667"/>
    </row>
    <row r="14" spans="1:13">
      <c r="A14" s="665" t="s">
        <v>384</v>
      </c>
      <c r="B14" s="666"/>
      <c r="C14" s="666"/>
      <c r="D14" s="666"/>
      <c r="E14" s="666"/>
      <c r="F14" s="667"/>
    </row>
    <row r="15" spans="1:13">
      <c r="A15" s="661" t="s">
        <v>735</v>
      </c>
      <c r="B15" s="662"/>
      <c r="C15" s="662"/>
      <c r="D15" s="662"/>
      <c r="E15" s="662"/>
      <c r="F15" s="663"/>
    </row>
    <row r="16" spans="1:13">
      <c r="A16" s="661" t="s">
        <v>600</v>
      </c>
      <c r="B16" s="662"/>
      <c r="C16" s="662"/>
      <c r="D16" s="662"/>
      <c r="E16" s="662"/>
      <c r="F16" s="663"/>
    </row>
    <row r="17" spans="1:247">
      <c r="A17" s="664" t="s">
        <v>1663</v>
      </c>
      <c r="B17" s="662"/>
      <c r="C17" s="662"/>
      <c r="D17" s="662"/>
      <c r="E17" s="662"/>
      <c r="F17" s="663"/>
    </row>
    <row r="18" spans="1:247" s="39" customFormat="1">
      <c r="A18" s="661" t="s">
        <v>929</v>
      </c>
      <c r="B18" s="662"/>
      <c r="C18" s="662"/>
      <c r="D18" s="662"/>
      <c r="E18" s="662"/>
      <c r="F18" s="663"/>
    </row>
    <row r="19" spans="1:247">
      <c r="A19" s="67" t="s">
        <v>1664</v>
      </c>
    </row>
    <row r="20" spans="1:247" s="72" customFormat="1">
      <c r="A20" s="138" t="s">
        <v>2448</v>
      </c>
      <c r="D20" s="74"/>
      <c r="E20" s="74"/>
    </row>
    <row r="21" spans="1:247" s="135" customFormat="1">
      <c r="A21" s="93" t="s">
        <v>2447</v>
      </c>
      <c r="B21" s="677" t="s">
        <v>803</v>
      </c>
      <c r="C21" s="678"/>
      <c r="D21" s="676" t="s">
        <v>5642</v>
      </c>
      <c r="E21" s="676"/>
      <c r="F21" s="133"/>
    </row>
    <row r="22" spans="1:247" s="135" customFormat="1">
      <c r="A22" s="93" t="s">
        <v>784</v>
      </c>
      <c r="B22" s="677" t="s">
        <v>804</v>
      </c>
      <c r="C22" s="678"/>
      <c r="D22" s="676" t="s">
        <v>2449</v>
      </c>
      <c r="E22" s="676"/>
      <c r="F22" s="133"/>
    </row>
    <row r="23" spans="1:247" s="135" customFormat="1">
      <c r="A23" s="93" t="s">
        <v>785</v>
      </c>
      <c r="B23" s="677" t="s">
        <v>805</v>
      </c>
      <c r="C23" s="678"/>
      <c r="D23" s="676" t="s">
        <v>2450</v>
      </c>
      <c r="E23" s="676"/>
      <c r="F23" s="133"/>
    </row>
    <row r="24" spans="1:247" s="67" customFormat="1">
      <c r="A24" s="93" t="s">
        <v>1087</v>
      </c>
      <c r="B24" s="677" t="s">
        <v>1081</v>
      </c>
      <c r="C24" s="678"/>
      <c r="D24" s="676" t="s">
        <v>2642</v>
      </c>
      <c r="E24" s="676"/>
      <c r="F24" s="133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35"/>
      <c r="DG24" s="135"/>
      <c r="DH24" s="135"/>
      <c r="DI24" s="135"/>
      <c r="DJ24" s="135"/>
      <c r="DK24" s="135"/>
      <c r="DL24" s="135"/>
      <c r="DM24" s="135"/>
      <c r="DN24" s="135"/>
      <c r="DO24" s="135"/>
      <c r="DP24" s="135"/>
      <c r="DQ24" s="135"/>
      <c r="DR24" s="135"/>
      <c r="DS24" s="135"/>
      <c r="DT24" s="135"/>
      <c r="DU24" s="135"/>
      <c r="DV24" s="135"/>
      <c r="DW24" s="135"/>
      <c r="DX24" s="135"/>
      <c r="DY24" s="135"/>
      <c r="DZ24" s="135"/>
      <c r="EA24" s="135"/>
      <c r="EB24" s="135"/>
      <c r="EC24" s="135"/>
      <c r="ED24" s="135"/>
      <c r="EE24" s="135"/>
      <c r="EF24" s="135"/>
      <c r="EG24" s="135"/>
      <c r="EH24" s="135"/>
      <c r="EI24" s="135"/>
      <c r="EJ24" s="135"/>
      <c r="EK24" s="135"/>
      <c r="EL24" s="135"/>
      <c r="EM24" s="135"/>
      <c r="EN24" s="135"/>
      <c r="EO24" s="135"/>
      <c r="EP24" s="135"/>
      <c r="EQ24" s="135"/>
      <c r="ER24" s="135"/>
      <c r="ES24" s="135"/>
      <c r="ET24" s="135"/>
      <c r="EU24" s="135"/>
      <c r="EV24" s="135"/>
      <c r="EW24" s="135"/>
      <c r="EX24" s="135"/>
      <c r="EY24" s="135"/>
      <c r="EZ24" s="135"/>
      <c r="FA24" s="135"/>
      <c r="FB24" s="135"/>
      <c r="FC24" s="135"/>
      <c r="FD24" s="135"/>
      <c r="FE24" s="135"/>
      <c r="FF24" s="135"/>
      <c r="FG24" s="135"/>
      <c r="FH24" s="135"/>
      <c r="FI24" s="135"/>
      <c r="FJ24" s="135"/>
      <c r="FK24" s="135"/>
      <c r="FL24" s="135"/>
      <c r="FM24" s="135"/>
      <c r="FN24" s="135"/>
      <c r="FO24" s="135"/>
      <c r="FP24" s="135"/>
      <c r="FQ24" s="135"/>
      <c r="FR24" s="135"/>
      <c r="FS24" s="135"/>
      <c r="FT24" s="135"/>
      <c r="FU24" s="135"/>
      <c r="FV24" s="135"/>
      <c r="FW24" s="135"/>
      <c r="FX24" s="135"/>
      <c r="FY24" s="135"/>
      <c r="FZ24" s="135"/>
      <c r="GA24" s="135"/>
      <c r="GB24" s="135"/>
      <c r="GC24" s="135"/>
      <c r="GD24" s="135"/>
      <c r="GE24" s="135"/>
      <c r="GF24" s="135"/>
      <c r="GG24" s="135"/>
      <c r="GH24" s="135"/>
      <c r="GI24" s="135"/>
      <c r="GJ24" s="135"/>
      <c r="GK24" s="135"/>
      <c r="GL24" s="135"/>
      <c r="GM24" s="135"/>
      <c r="GN24" s="135"/>
      <c r="GO24" s="135"/>
      <c r="GP24" s="135"/>
      <c r="GQ24" s="135"/>
      <c r="GR24" s="135"/>
      <c r="GS24" s="135"/>
      <c r="GT24" s="135"/>
      <c r="GU24" s="135"/>
      <c r="GV24" s="135"/>
      <c r="GW24" s="135"/>
      <c r="GX24" s="135"/>
      <c r="GY24" s="135"/>
      <c r="GZ24" s="135"/>
      <c r="HA24" s="135"/>
      <c r="HB24" s="135"/>
      <c r="HC24" s="135"/>
      <c r="HD24" s="135"/>
      <c r="HE24" s="135"/>
      <c r="HF24" s="135"/>
      <c r="HG24" s="135"/>
      <c r="HH24" s="135"/>
      <c r="HI24" s="135"/>
      <c r="HJ24" s="135"/>
      <c r="HK24" s="135"/>
      <c r="HL24" s="135"/>
      <c r="HM24" s="135"/>
      <c r="HN24" s="135"/>
      <c r="HO24" s="135"/>
      <c r="HP24" s="135"/>
      <c r="HQ24" s="135"/>
      <c r="HR24" s="135"/>
      <c r="HS24" s="135"/>
      <c r="HT24" s="135"/>
      <c r="HU24" s="135"/>
      <c r="HV24" s="135"/>
      <c r="HW24" s="135"/>
      <c r="HX24" s="135"/>
      <c r="HY24" s="135"/>
      <c r="HZ24" s="135"/>
      <c r="IA24" s="135"/>
      <c r="IB24" s="135"/>
      <c r="IC24" s="135"/>
      <c r="ID24" s="135"/>
      <c r="IE24" s="135"/>
      <c r="IF24" s="135"/>
      <c r="IG24" s="135"/>
      <c r="IH24" s="135"/>
      <c r="II24" s="135"/>
      <c r="IJ24" s="135"/>
      <c r="IK24" s="135"/>
      <c r="IL24" s="135"/>
      <c r="IM24" s="135"/>
    </row>
    <row r="25" spans="1:247" s="67" customFormat="1">
      <c r="A25" s="93" t="s">
        <v>1088</v>
      </c>
      <c r="B25" s="677" t="s">
        <v>1970</v>
      </c>
      <c r="C25" s="678"/>
      <c r="D25" s="676" t="s">
        <v>2641</v>
      </c>
      <c r="E25" s="676"/>
      <c r="F25" s="133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35"/>
      <c r="DG25" s="135"/>
      <c r="DH25" s="135"/>
      <c r="DI25" s="135"/>
      <c r="DJ25" s="135"/>
      <c r="DK25" s="135"/>
      <c r="DL25" s="135"/>
      <c r="DM25" s="135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5"/>
      <c r="EE25" s="135"/>
      <c r="EF25" s="135"/>
      <c r="EG25" s="135"/>
      <c r="EH25" s="135"/>
      <c r="EI25" s="135"/>
      <c r="EJ25" s="135"/>
      <c r="EK25" s="135"/>
      <c r="EL25" s="135"/>
      <c r="EM25" s="135"/>
      <c r="EN25" s="135"/>
      <c r="EO25" s="135"/>
      <c r="EP25" s="135"/>
      <c r="EQ25" s="135"/>
      <c r="ER25" s="135"/>
      <c r="ES25" s="135"/>
      <c r="ET25" s="135"/>
      <c r="EU25" s="135"/>
      <c r="EV25" s="135"/>
      <c r="EW25" s="135"/>
      <c r="EX25" s="135"/>
      <c r="EY25" s="135"/>
      <c r="EZ25" s="135"/>
      <c r="FA25" s="135"/>
      <c r="FB25" s="135"/>
      <c r="FC25" s="135"/>
      <c r="FD25" s="135"/>
      <c r="FE25" s="135"/>
      <c r="FF25" s="135"/>
      <c r="FG25" s="135"/>
      <c r="FH25" s="135"/>
      <c r="FI25" s="135"/>
      <c r="FJ25" s="135"/>
      <c r="FK25" s="135"/>
      <c r="FL25" s="135"/>
      <c r="FM25" s="135"/>
      <c r="FN25" s="135"/>
      <c r="FO25" s="135"/>
      <c r="FP25" s="135"/>
      <c r="FQ25" s="135"/>
      <c r="FR25" s="135"/>
      <c r="FS25" s="135"/>
      <c r="FT25" s="135"/>
      <c r="FU25" s="135"/>
      <c r="FV25" s="135"/>
      <c r="FW25" s="135"/>
      <c r="FX25" s="135"/>
      <c r="FY25" s="135"/>
      <c r="FZ25" s="135"/>
      <c r="GA25" s="135"/>
      <c r="GB25" s="135"/>
      <c r="GC25" s="135"/>
      <c r="GD25" s="135"/>
      <c r="GE25" s="135"/>
      <c r="GF25" s="135"/>
      <c r="GG25" s="135"/>
      <c r="GH25" s="135"/>
      <c r="GI25" s="135"/>
      <c r="GJ25" s="135"/>
      <c r="GK25" s="135"/>
      <c r="GL25" s="135"/>
      <c r="GM25" s="135"/>
      <c r="GN25" s="135"/>
      <c r="GO25" s="135"/>
      <c r="GP25" s="135"/>
      <c r="GQ25" s="135"/>
      <c r="GR25" s="135"/>
      <c r="GS25" s="135"/>
      <c r="GT25" s="135"/>
      <c r="GU25" s="135"/>
      <c r="GV25" s="135"/>
      <c r="GW25" s="135"/>
      <c r="GX25" s="135"/>
      <c r="GY25" s="135"/>
      <c r="GZ25" s="135"/>
      <c r="HA25" s="135"/>
      <c r="HB25" s="135"/>
      <c r="HC25" s="135"/>
      <c r="HD25" s="135"/>
      <c r="HE25" s="135"/>
      <c r="HF25" s="135"/>
      <c r="HG25" s="135"/>
      <c r="HH25" s="135"/>
      <c r="HI25" s="135"/>
      <c r="HJ25" s="135"/>
      <c r="HK25" s="135"/>
      <c r="HL25" s="135"/>
      <c r="HM25" s="135"/>
      <c r="HN25" s="135"/>
      <c r="HO25" s="135"/>
      <c r="HP25" s="135"/>
      <c r="HQ25" s="135"/>
      <c r="HR25" s="135"/>
      <c r="HS25" s="135"/>
      <c r="HT25" s="135"/>
      <c r="HU25" s="135"/>
      <c r="HV25" s="135"/>
      <c r="HW25" s="135"/>
      <c r="HX25" s="135"/>
      <c r="HY25" s="135"/>
      <c r="HZ25" s="135"/>
      <c r="IA25" s="135"/>
      <c r="IB25" s="135"/>
      <c r="IC25" s="135"/>
      <c r="ID25" s="135"/>
      <c r="IE25" s="135"/>
      <c r="IF25" s="135"/>
      <c r="IG25" s="135"/>
      <c r="IH25" s="135"/>
      <c r="II25" s="135"/>
      <c r="IJ25" s="135"/>
      <c r="IK25" s="135"/>
      <c r="IL25" s="135"/>
      <c r="IM25" s="135"/>
    </row>
    <row r="26" spans="1:247" s="67" customFormat="1">
      <c r="A26" s="93" t="s">
        <v>2032</v>
      </c>
      <c r="B26" s="677" t="s">
        <v>2033</v>
      </c>
      <c r="C26" s="678"/>
      <c r="D26" s="676" t="s">
        <v>2640</v>
      </c>
      <c r="E26" s="676"/>
      <c r="F26" s="133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35"/>
      <c r="DG26" s="135"/>
      <c r="DH26" s="135"/>
      <c r="DI26" s="135"/>
      <c r="DJ26" s="135"/>
      <c r="DK26" s="135"/>
      <c r="DL26" s="135"/>
      <c r="DM26" s="135"/>
      <c r="DN26" s="135"/>
      <c r="DO26" s="135"/>
      <c r="DP26" s="135"/>
      <c r="DQ26" s="135"/>
      <c r="DR26" s="135"/>
      <c r="DS26" s="135"/>
      <c r="DT26" s="135"/>
      <c r="DU26" s="135"/>
      <c r="DV26" s="135"/>
      <c r="DW26" s="135"/>
      <c r="DX26" s="135"/>
      <c r="DY26" s="135"/>
      <c r="DZ26" s="135"/>
      <c r="EA26" s="135"/>
      <c r="EB26" s="135"/>
      <c r="EC26" s="135"/>
      <c r="ED26" s="135"/>
      <c r="EE26" s="135"/>
      <c r="EF26" s="135"/>
      <c r="EG26" s="135"/>
      <c r="EH26" s="135"/>
      <c r="EI26" s="135"/>
      <c r="EJ26" s="135"/>
      <c r="EK26" s="135"/>
      <c r="EL26" s="135"/>
      <c r="EM26" s="135"/>
      <c r="EN26" s="135"/>
      <c r="EO26" s="135"/>
      <c r="EP26" s="135"/>
      <c r="EQ26" s="135"/>
      <c r="ER26" s="135"/>
      <c r="ES26" s="135"/>
      <c r="ET26" s="135"/>
      <c r="EU26" s="135"/>
      <c r="EV26" s="135"/>
      <c r="EW26" s="135"/>
      <c r="EX26" s="135"/>
      <c r="EY26" s="135"/>
      <c r="EZ26" s="135"/>
      <c r="FA26" s="135"/>
      <c r="FB26" s="135"/>
      <c r="FC26" s="135"/>
      <c r="FD26" s="135"/>
      <c r="FE26" s="135"/>
      <c r="FF26" s="135"/>
      <c r="FG26" s="135"/>
      <c r="FH26" s="135"/>
      <c r="FI26" s="135"/>
      <c r="FJ26" s="135"/>
      <c r="FK26" s="135"/>
      <c r="FL26" s="135"/>
      <c r="FM26" s="135"/>
      <c r="FN26" s="135"/>
      <c r="FO26" s="135"/>
      <c r="FP26" s="135"/>
      <c r="FQ26" s="135"/>
      <c r="FR26" s="135"/>
      <c r="FS26" s="135"/>
      <c r="FT26" s="135"/>
      <c r="FU26" s="135"/>
      <c r="FV26" s="135"/>
      <c r="FW26" s="135"/>
      <c r="FX26" s="135"/>
      <c r="FY26" s="135"/>
      <c r="FZ26" s="135"/>
      <c r="GA26" s="135"/>
      <c r="GB26" s="135"/>
      <c r="GC26" s="135"/>
      <c r="GD26" s="135"/>
      <c r="GE26" s="135"/>
      <c r="GF26" s="135"/>
      <c r="GG26" s="135"/>
      <c r="GH26" s="135"/>
      <c r="GI26" s="135"/>
      <c r="GJ26" s="135"/>
      <c r="GK26" s="135"/>
      <c r="GL26" s="135"/>
      <c r="GM26" s="135"/>
      <c r="GN26" s="135"/>
      <c r="GO26" s="135"/>
      <c r="GP26" s="135"/>
      <c r="GQ26" s="135"/>
      <c r="GR26" s="135"/>
      <c r="GS26" s="135"/>
      <c r="GT26" s="135"/>
      <c r="GU26" s="135"/>
      <c r="GV26" s="135"/>
      <c r="GW26" s="135"/>
      <c r="GX26" s="135"/>
      <c r="GY26" s="135"/>
      <c r="GZ26" s="135"/>
      <c r="HA26" s="135"/>
      <c r="HB26" s="135"/>
      <c r="HC26" s="135"/>
      <c r="HD26" s="135"/>
      <c r="HE26" s="135"/>
      <c r="HF26" s="135"/>
      <c r="HG26" s="135"/>
      <c r="HH26" s="135"/>
      <c r="HI26" s="135"/>
      <c r="HJ26" s="135"/>
      <c r="HK26" s="135"/>
      <c r="HL26" s="135"/>
      <c r="HM26" s="135"/>
      <c r="HN26" s="135"/>
      <c r="HO26" s="135"/>
      <c r="HP26" s="135"/>
      <c r="HQ26" s="135"/>
      <c r="HR26" s="135"/>
      <c r="HS26" s="135"/>
      <c r="HT26" s="135"/>
      <c r="HU26" s="135"/>
      <c r="HV26" s="135"/>
      <c r="HW26" s="135"/>
      <c r="HX26" s="135"/>
      <c r="HY26" s="135"/>
      <c r="HZ26" s="135"/>
      <c r="IA26" s="135"/>
      <c r="IB26" s="135"/>
      <c r="IC26" s="135"/>
      <c r="ID26" s="135"/>
      <c r="IE26" s="135"/>
      <c r="IF26" s="135"/>
      <c r="IG26" s="135"/>
      <c r="IH26" s="135"/>
      <c r="II26" s="135"/>
      <c r="IJ26" s="135"/>
      <c r="IK26" s="135"/>
      <c r="IL26" s="135"/>
      <c r="IM26" s="135"/>
    </row>
    <row r="27" spans="1:247" s="67" customFormat="1">
      <c r="A27" s="93" t="s">
        <v>2075</v>
      </c>
      <c r="B27" s="677" t="s">
        <v>2076</v>
      </c>
      <c r="C27" s="678"/>
      <c r="D27" s="676" t="s">
        <v>2728</v>
      </c>
      <c r="E27" s="676"/>
      <c r="F27" s="133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35"/>
      <c r="DG27" s="135"/>
      <c r="DH27" s="135"/>
      <c r="DI27" s="135"/>
      <c r="DJ27" s="135"/>
      <c r="DK27" s="135"/>
      <c r="DL27" s="135"/>
      <c r="DM27" s="135"/>
      <c r="DN27" s="135"/>
      <c r="DO27" s="135"/>
      <c r="DP27" s="135"/>
      <c r="DQ27" s="135"/>
      <c r="DR27" s="135"/>
      <c r="DS27" s="135"/>
      <c r="DT27" s="135"/>
      <c r="DU27" s="135"/>
      <c r="DV27" s="135"/>
      <c r="DW27" s="135"/>
      <c r="DX27" s="135"/>
      <c r="DY27" s="135"/>
      <c r="DZ27" s="135"/>
      <c r="EA27" s="135"/>
      <c r="EB27" s="135"/>
      <c r="EC27" s="135"/>
      <c r="ED27" s="135"/>
      <c r="EE27" s="135"/>
      <c r="EF27" s="135"/>
      <c r="EG27" s="135"/>
      <c r="EH27" s="135"/>
      <c r="EI27" s="135"/>
      <c r="EJ27" s="135"/>
      <c r="EK27" s="135"/>
      <c r="EL27" s="135"/>
      <c r="EM27" s="135"/>
      <c r="EN27" s="135"/>
      <c r="EO27" s="135"/>
      <c r="EP27" s="135"/>
      <c r="EQ27" s="135"/>
      <c r="ER27" s="135"/>
      <c r="ES27" s="135"/>
      <c r="ET27" s="135"/>
      <c r="EU27" s="135"/>
      <c r="EV27" s="135"/>
      <c r="EW27" s="135"/>
      <c r="EX27" s="135"/>
      <c r="EY27" s="135"/>
      <c r="EZ27" s="135"/>
      <c r="FA27" s="135"/>
      <c r="FB27" s="135"/>
      <c r="FC27" s="135"/>
      <c r="FD27" s="135"/>
      <c r="FE27" s="135"/>
      <c r="FF27" s="135"/>
      <c r="FG27" s="135"/>
      <c r="FH27" s="135"/>
      <c r="FI27" s="135"/>
      <c r="FJ27" s="135"/>
      <c r="FK27" s="135"/>
      <c r="FL27" s="135"/>
      <c r="FM27" s="135"/>
      <c r="FN27" s="135"/>
      <c r="FO27" s="135"/>
      <c r="FP27" s="135"/>
      <c r="FQ27" s="135"/>
      <c r="FR27" s="135"/>
      <c r="FS27" s="135"/>
      <c r="FT27" s="135"/>
      <c r="FU27" s="135"/>
      <c r="FV27" s="135"/>
      <c r="FW27" s="135"/>
      <c r="FX27" s="135"/>
      <c r="FY27" s="135"/>
      <c r="FZ27" s="135"/>
      <c r="GA27" s="135"/>
      <c r="GB27" s="135"/>
      <c r="GC27" s="135"/>
      <c r="GD27" s="135"/>
      <c r="GE27" s="135"/>
      <c r="GF27" s="135"/>
      <c r="GG27" s="135"/>
      <c r="GH27" s="135"/>
      <c r="GI27" s="135"/>
      <c r="GJ27" s="135"/>
      <c r="GK27" s="135"/>
      <c r="GL27" s="135"/>
      <c r="GM27" s="135"/>
      <c r="GN27" s="135"/>
      <c r="GO27" s="135"/>
      <c r="GP27" s="135"/>
      <c r="GQ27" s="135"/>
      <c r="GR27" s="135"/>
      <c r="GS27" s="135"/>
      <c r="GT27" s="135"/>
      <c r="GU27" s="135"/>
      <c r="GV27" s="135"/>
      <c r="GW27" s="135"/>
      <c r="GX27" s="135"/>
      <c r="GY27" s="135"/>
      <c r="GZ27" s="135"/>
      <c r="HA27" s="135"/>
      <c r="HB27" s="135"/>
      <c r="HC27" s="135"/>
      <c r="HD27" s="135"/>
      <c r="HE27" s="135"/>
      <c r="HF27" s="135"/>
      <c r="HG27" s="135"/>
      <c r="HH27" s="135"/>
      <c r="HI27" s="135"/>
      <c r="HJ27" s="135"/>
      <c r="HK27" s="135"/>
      <c r="HL27" s="135"/>
      <c r="HM27" s="135"/>
      <c r="HN27" s="135"/>
      <c r="HO27" s="135"/>
      <c r="HP27" s="135"/>
      <c r="HQ27" s="135"/>
      <c r="HR27" s="135"/>
      <c r="HS27" s="135"/>
      <c r="HT27" s="135"/>
      <c r="HU27" s="135"/>
      <c r="HV27" s="135"/>
      <c r="HW27" s="135"/>
      <c r="HX27" s="135"/>
      <c r="HY27" s="135"/>
      <c r="HZ27" s="135"/>
      <c r="IA27" s="135"/>
      <c r="IB27" s="135"/>
      <c r="IC27" s="135"/>
      <c r="ID27" s="135"/>
      <c r="IE27" s="135"/>
      <c r="IF27" s="135"/>
      <c r="IG27" s="135"/>
      <c r="IH27" s="135"/>
      <c r="II27" s="135"/>
      <c r="IJ27" s="135"/>
      <c r="IK27" s="135"/>
      <c r="IL27" s="135"/>
      <c r="IM27" s="135"/>
    </row>
    <row r="28" spans="1:247" s="67" customFormat="1">
      <c r="A28" s="93" t="s">
        <v>2357</v>
      </c>
      <c r="B28" s="677" t="s">
        <v>2358</v>
      </c>
      <c r="C28" s="678"/>
      <c r="D28" s="676" t="s">
        <v>2639</v>
      </c>
      <c r="E28" s="676"/>
      <c r="F28" s="133"/>
    </row>
    <row r="29" spans="1:247" s="67" customFormat="1">
      <c r="A29" s="93" t="s">
        <v>2359</v>
      </c>
      <c r="B29" s="677" t="s">
        <v>2360</v>
      </c>
      <c r="C29" s="678"/>
      <c r="D29" s="676" t="s">
        <v>2729</v>
      </c>
      <c r="E29" s="676"/>
      <c r="F29" s="133"/>
    </row>
    <row r="30" spans="1:247" s="67" customFormat="1">
      <c r="A30" s="93" t="s">
        <v>2361</v>
      </c>
      <c r="B30" s="677" t="s">
        <v>2362</v>
      </c>
      <c r="C30" s="678"/>
      <c r="D30" s="676" t="s">
        <v>2638</v>
      </c>
      <c r="E30" s="676"/>
      <c r="F30" s="133"/>
    </row>
    <row r="31" spans="1:247" s="67" customFormat="1">
      <c r="A31" s="93" t="s">
        <v>2472</v>
      </c>
      <c r="B31" s="677" t="s">
        <v>2473</v>
      </c>
      <c r="C31" s="678"/>
      <c r="D31" s="676" t="s">
        <v>2474</v>
      </c>
      <c r="E31" s="676"/>
      <c r="F31" s="133"/>
    </row>
    <row r="32" spans="1:247" s="67" customFormat="1">
      <c r="A32" s="93" t="s">
        <v>2635</v>
      </c>
      <c r="B32" s="677" t="s">
        <v>2636</v>
      </c>
      <c r="C32" s="678"/>
      <c r="D32" s="676" t="s">
        <v>2637</v>
      </c>
      <c r="E32" s="676"/>
      <c r="F32" s="133"/>
    </row>
    <row r="33" spans="1:6" s="67" customFormat="1">
      <c r="A33" s="93" t="s">
        <v>2691</v>
      </c>
      <c r="B33" s="677" t="s">
        <v>2692</v>
      </c>
      <c r="C33" s="678"/>
      <c r="D33" s="676" t="s">
        <v>2693</v>
      </c>
      <c r="E33" s="676"/>
      <c r="F33" s="193"/>
    </row>
    <row r="34" spans="1:6" s="67" customFormat="1">
      <c r="A34" s="93" t="s">
        <v>2694</v>
      </c>
      <c r="B34" s="677" t="s">
        <v>2695</v>
      </c>
      <c r="C34" s="678"/>
      <c r="D34" s="676" t="s">
        <v>2697</v>
      </c>
      <c r="E34" s="676"/>
      <c r="F34" s="194"/>
    </row>
    <row r="35" spans="1:6" s="67" customFormat="1">
      <c r="A35" s="93" t="s">
        <v>2730</v>
      </c>
      <c r="B35" s="677" t="s">
        <v>2732</v>
      </c>
      <c r="C35" s="678"/>
      <c r="D35" s="676" t="s">
        <v>2731</v>
      </c>
      <c r="E35" s="676"/>
      <c r="F35" s="198"/>
    </row>
    <row r="36" spans="1:6" s="67" customFormat="1">
      <c r="A36" s="93" t="s">
        <v>2725</v>
      </c>
      <c r="B36" s="677" t="s">
        <v>2726</v>
      </c>
      <c r="C36" s="678"/>
      <c r="D36" s="676" t="s">
        <v>2727</v>
      </c>
      <c r="E36" s="676"/>
      <c r="F36" s="198"/>
    </row>
    <row r="37" spans="1:6" s="67" customFormat="1">
      <c r="A37" s="93" t="s">
        <v>2748</v>
      </c>
      <c r="B37" s="677" t="s">
        <v>2750</v>
      </c>
      <c r="C37" s="678"/>
      <c r="D37" s="676" t="s">
        <v>2749</v>
      </c>
      <c r="E37" s="676"/>
      <c r="F37" s="200"/>
    </row>
    <row r="38" spans="1:6" s="67" customFormat="1">
      <c r="A38" s="93" t="s">
        <v>2788</v>
      </c>
      <c r="B38" s="677" t="s">
        <v>2789</v>
      </c>
      <c r="C38" s="678"/>
      <c r="D38" s="676" t="s">
        <v>2790</v>
      </c>
      <c r="E38" s="676"/>
      <c r="F38" s="202"/>
    </row>
    <row r="39" spans="1:6" s="67" customFormat="1">
      <c r="A39" s="93" t="s">
        <v>3551</v>
      </c>
      <c r="B39" s="677" t="s">
        <v>3552</v>
      </c>
      <c r="C39" s="678"/>
      <c r="D39" s="676" t="s">
        <v>3553</v>
      </c>
      <c r="E39" s="676"/>
      <c r="F39" s="216"/>
    </row>
    <row r="40" spans="1:6" s="67" customFormat="1">
      <c r="A40" s="93" t="s">
        <v>3561</v>
      </c>
      <c r="B40" s="677" t="s">
        <v>3562</v>
      </c>
      <c r="C40" s="678"/>
      <c r="D40" s="676" t="s">
        <v>3563</v>
      </c>
      <c r="E40" s="676"/>
      <c r="F40" s="244"/>
    </row>
    <row r="41" spans="1:6" s="67" customFormat="1">
      <c r="A41" s="93" t="s">
        <v>3573</v>
      </c>
      <c r="B41" s="677" t="s">
        <v>3574</v>
      </c>
      <c r="C41" s="678"/>
      <c r="D41" s="676" t="s">
        <v>3575</v>
      </c>
      <c r="E41" s="676"/>
      <c r="F41" s="245"/>
    </row>
    <row r="42" spans="1:6" s="67" customFormat="1">
      <c r="A42" s="93" t="s">
        <v>5682</v>
      </c>
      <c r="B42" s="464" t="s">
        <v>5683</v>
      </c>
      <c r="C42" s="465"/>
      <c r="D42" s="67" t="s">
        <v>5693</v>
      </c>
      <c r="F42" s="466"/>
    </row>
    <row r="43" spans="1:6" s="67" customFormat="1">
      <c r="A43" s="93" t="s">
        <v>5684</v>
      </c>
      <c r="B43" s="464" t="s">
        <v>5685</v>
      </c>
      <c r="C43" s="465"/>
      <c r="D43" s="677" t="s">
        <v>5692</v>
      </c>
      <c r="E43" s="678"/>
      <c r="F43" s="466"/>
    </row>
    <row r="44" spans="1:6" s="67" customFormat="1">
      <c r="A44" s="93" t="s">
        <v>5686</v>
      </c>
      <c r="B44" s="464" t="s">
        <v>5687</v>
      </c>
      <c r="C44" s="465"/>
      <c r="D44" s="679" t="s">
        <v>5691</v>
      </c>
      <c r="E44" s="680"/>
      <c r="F44" s="466"/>
    </row>
    <row r="45" spans="1:6" s="67" customFormat="1">
      <c r="A45" s="93" t="s">
        <v>5688</v>
      </c>
      <c r="B45" s="677" t="s">
        <v>5689</v>
      </c>
      <c r="C45" s="678"/>
      <c r="D45" s="676" t="s">
        <v>5690</v>
      </c>
      <c r="E45" s="676"/>
      <c r="F45" s="478"/>
    </row>
    <row r="46" spans="1:6" s="67" customFormat="1">
      <c r="A46" s="93" t="s">
        <v>5706</v>
      </c>
      <c r="B46" s="677" t="s">
        <v>5707</v>
      </c>
      <c r="C46" s="678"/>
      <c r="D46" s="676" t="s">
        <v>5708</v>
      </c>
      <c r="E46" s="676"/>
      <c r="F46" s="466"/>
    </row>
    <row r="47" spans="1:6" s="67" customFormat="1">
      <c r="A47" s="93" t="s">
        <v>5742</v>
      </c>
      <c r="B47" s="677" t="s">
        <v>5740</v>
      </c>
      <c r="C47" s="678"/>
      <c r="D47" s="676" t="s">
        <v>5741</v>
      </c>
      <c r="E47" s="676"/>
      <c r="F47" s="517"/>
    </row>
    <row r="48" spans="1:6" s="67" customFormat="1">
      <c r="A48" s="93" t="s">
        <v>5812</v>
      </c>
      <c r="B48" s="677" t="s">
        <v>5791</v>
      </c>
      <c r="C48" s="678"/>
      <c r="D48" s="676" t="s">
        <v>5792</v>
      </c>
      <c r="E48" s="676"/>
      <c r="F48" s="495"/>
    </row>
    <row r="49" spans="1:6" s="67" customFormat="1">
      <c r="A49" s="93" t="s">
        <v>5813</v>
      </c>
      <c r="B49" s="677" t="s">
        <v>5814</v>
      </c>
      <c r="C49" s="678"/>
      <c r="D49" s="676" t="s">
        <v>5815</v>
      </c>
      <c r="E49" s="676"/>
      <c r="F49" s="538"/>
    </row>
    <row r="50" spans="1:6" s="67" customFormat="1">
      <c r="A50" s="93" t="s">
        <v>5843</v>
      </c>
      <c r="B50" s="677" t="s">
        <v>5844</v>
      </c>
      <c r="C50" s="678"/>
      <c r="D50" s="676" t="s">
        <v>5845</v>
      </c>
      <c r="E50" s="676"/>
      <c r="F50" s="545"/>
    </row>
    <row r="51" spans="1:6" s="67" customFormat="1">
      <c r="A51" s="93" t="s">
        <v>5846</v>
      </c>
      <c r="B51" s="677" t="s">
        <v>5791</v>
      </c>
      <c r="C51" s="678"/>
      <c r="D51" s="683" t="s">
        <v>5847</v>
      </c>
      <c r="E51" s="676"/>
      <c r="F51" s="545"/>
    </row>
    <row r="52" spans="1:6" s="67" customFormat="1">
      <c r="A52" s="139" t="s">
        <v>2724</v>
      </c>
      <c r="D52" s="140"/>
      <c r="E52" s="140"/>
      <c r="F52" s="133"/>
    </row>
    <row r="53" spans="1:6">
      <c r="A53" s="138" t="s">
        <v>3595</v>
      </c>
      <c r="B53" s="67" t="s">
        <v>3596</v>
      </c>
    </row>
    <row r="54" spans="1:6">
      <c r="A54" s="251" t="s">
        <v>3597</v>
      </c>
      <c r="B54" s="681" t="s">
        <v>3598</v>
      </c>
      <c r="C54" s="682"/>
    </row>
    <row r="55" spans="1:6">
      <c r="A55" s="67" t="s">
        <v>3599</v>
      </c>
      <c r="B55" s="681" t="s">
        <v>3600</v>
      </c>
      <c r="C55" s="682"/>
    </row>
    <row r="56" spans="1:6">
      <c r="A56" s="251" t="s">
        <v>3601</v>
      </c>
      <c r="B56" s="681" t="s">
        <v>3602</v>
      </c>
      <c r="C56" s="682"/>
    </row>
    <row r="57" spans="1:6">
      <c r="A57" s="251" t="s">
        <v>3603</v>
      </c>
      <c r="B57" s="681" t="s">
        <v>3604</v>
      </c>
      <c r="C57" s="682"/>
    </row>
    <row r="58" spans="1:6">
      <c r="A58" s="67" t="s">
        <v>3605</v>
      </c>
      <c r="B58" s="681" t="s">
        <v>3606</v>
      </c>
      <c r="C58" s="682"/>
    </row>
    <row r="59" spans="1:6">
      <c r="A59" s="251" t="s">
        <v>3607</v>
      </c>
      <c r="B59" s="681" t="s">
        <v>3608</v>
      </c>
      <c r="C59" s="682"/>
    </row>
    <row r="60" spans="1:6">
      <c r="A60" s="203" t="s">
        <v>3609</v>
      </c>
      <c r="B60" s="681" t="s">
        <v>3610</v>
      </c>
      <c r="C60" s="682"/>
    </row>
    <row r="61" spans="1:6">
      <c r="A61" s="251" t="s">
        <v>3611</v>
      </c>
      <c r="B61" s="681" t="s">
        <v>3612</v>
      </c>
      <c r="C61" s="682"/>
    </row>
    <row r="62" spans="1:6">
      <c r="A62" s="67" t="s">
        <v>3613</v>
      </c>
    </row>
    <row r="63" spans="1:6">
      <c r="A63" t="s">
        <v>3614</v>
      </c>
    </row>
    <row r="64" spans="1:6">
      <c r="A64" s="67" t="s">
        <v>3615</v>
      </c>
    </row>
    <row r="66" spans="1:17">
      <c r="A66" s="44" t="s">
        <v>601</v>
      </c>
      <c r="B66" s="45"/>
    </row>
    <row r="67" spans="1:17">
      <c r="A67" s="15" t="s">
        <v>744</v>
      </c>
      <c r="B67" s="45"/>
    </row>
    <row r="68" spans="1:17">
      <c r="A68" s="39" t="s">
        <v>706</v>
      </c>
    </row>
    <row r="69" spans="1:17">
      <c r="A69" s="39" t="s">
        <v>708</v>
      </c>
    </row>
    <row r="70" spans="1:17">
      <c r="A70" s="39" t="s">
        <v>762</v>
      </c>
    </row>
    <row r="71" spans="1:17">
      <c r="A71" s="39" t="s">
        <v>763</v>
      </c>
    </row>
    <row r="72" spans="1:17">
      <c r="A72" s="68" t="s">
        <v>1670</v>
      </c>
    </row>
    <row r="73" spans="1:17">
      <c r="A73" s="68" t="s">
        <v>1666</v>
      </c>
    </row>
    <row r="74" spans="1:17">
      <c r="A74" s="68" t="s">
        <v>1667</v>
      </c>
    </row>
    <row r="75" spans="1:17">
      <c r="A75" s="39" t="s">
        <v>764</v>
      </c>
    </row>
    <row r="76" spans="1:17">
      <c r="A76" s="39" t="s">
        <v>709</v>
      </c>
    </row>
    <row r="77" spans="1:17">
      <c r="A77" s="39" t="s">
        <v>707</v>
      </c>
      <c r="D77" s="45" t="s">
        <v>719</v>
      </c>
      <c r="H77" s="38"/>
      <c r="I77" s="38"/>
      <c r="J77" s="38"/>
      <c r="K77" s="38"/>
      <c r="L77" s="38"/>
      <c r="M77" s="38"/>
      <c r="N77" s="38"/>
      <c r="O77" s="38"/>
      <c r="P77" s="38"/>
      <c r="Q77" s="38"/>
    </row>
    <row r="78" spans="1:17">
      <c r="A78" s="39" t="s">
        <v>699</v>
      </c>
      <c r="H78" s="38"/>
      <c r="I78" s="38"/>
      <c r="J78" s="38"/>
      <c r="K78" s="38"/>
      <c r="L78" s="38"/>
      <c r="M78" s="38"/>
      <c r="N78" s="38"/>
      <c r="O78" s="38"/>
      <c r="P78" s="38"/>
      <c r="Q78" s="38"/>
    </row>
    <row r="79" spans="1:17">
      <c r="A79" s="46" t="s">
        <v>700</v>
      </c>
      <c r="H79" s="38"/>
      <c r="I79" s="38"/>
      <c r="J79" s="38"/>
      <c r="K79" s="38"/>
      <c r="L79" s="38"/>
      <c r="M79" s="38"/>
      <c r="N79" s="38"/>
      <c r="O79" s="38"/>
      <c r="P79" s="38"/>
      <c r="Q79" s="38"/>
    </row>
    <row r="80" spans="1:17">
      <c r="A80" s="46" t="s">
        <v>1665</v>
      </c>
      <c r="H80" s="38"/>
      <c r="I80" s="38"/>
      <c r="J80" s="38"/>
      <c r="K80" s="38"/>
      <c r="L80" s="38"/>
      <c r="M80" s="38"/>
      <c r="N80" s="38"/>
      <c r="O80" s="38"/>
      <c r="P80" s="38"/>
      <c r="Q80" s="38"/>
    </row>
    <row r="81" spans="1:17">
      <c r="A81" s="46" t="s">
        <v>701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</row>
    <row r="82" spans="1:17">
      <c r="A82" s="39" t="s">
        <v>634</v>
      </c>
      <c r="H82" s="38"/>
      <c r="I82" s="38"/>
      <c r="J82" s="38"/>
      <c r="K82" s="38"/>
      <c r="L82" s="38"/>
      <c r="M82" s="38"/>
      <c r="N82" s="38"/>
      <c r="O82" s="38"/>
      <c r="P82" s="38"/>
      <c r="Q82" s="38"/>
    </row>
    <row r="83" spans="1:17">
      <c r="A83" s="39" t="s">
        <v>705</v>
      </c>
    </row>
    <row r="84" spans="1:17">
      <c r="A84" s="47" t="s">
        <v>710</v>
      </c>
    </row>
    <row r="85" spans="1:17">
      <c r="A85" s="47" t="s">
        <v>702</v>
      </c>
    </row>
    <row r="86" spans="1:17">
      <c r="A86" s="39" t="s">
        <v>714</v>
      </c>
    </row>
    <row r="87" spans="1:17">
      <c r="A87" s="39" t="s">
        <v>635</v>
      </c>
    </row>
    <row r="88" spans="1:17">
      <c r="A88" s="39" t="s">
        <v>698</v>
      </c>
    </row>
    <row r="89" spans="1:17">
      <c r="A89" s="39" t="s">
        <v>704</v>
      </c>
    </row>
    <row r="90" spans="1:17">
      <c r="A90" s="39" t="s">
        <v>703</v>
      </c>
    </row>
    <row r="91" spans="1:17">
      <c r="A91" s="39" t="s">
        <v>715</v>
      </c>
    </row>
    <row r="92" spans="1:17">
      <c r="A92" s="39" t="s">
        <v>717</v>
      </c>
    </row>
    <row r="93" spans="1:17">
      <c r="A93" s="39" t="s">
        <v>713</v>
      </c>
    </row>
    <row r="94" spans="1:17">
      <c r="A94" s="39" t="s">
        <v>725</v>
      </c>
    </row>
    <row r="95" spans="1:17">
      <c r="A95" s="39" t="s">
        <v>730</v>
      </c>
    </row>
    <row r="96" spans="1:17">
      <c r="A96" s="39" t="s">
        <v>722</v>
      </c>
    </row>
    <row r="97" spans="1:1">
      <c r="A97" s="39" t="s">
        <v>711</v>
      </c>
    </row>
    <row r="98" spans="1:1">
      <c r="A98" s="39" t="s">
        <v>723</v>
      </c>
    </row>
    <row r="99" spans="1:1">
      <c r="A99" s="39" t="s">
        <v>712</v>
      </c>
    </row>
    <row r="100" spans="1:1">
      <c r="A100" s="48" t="s">
        <v>726</v>
      </c>
    </row>
    <row r="101" spans="1:1">
      <c r="A101" s="39" t="s">
        <v>716</v>
      </c>
    </row>
    <row r="102" spans="1:1">
      <c r="A102" s="39" t="s">
        <v>718</v>
      </c>
    </row>
    <row r="103" spans="1:1">
      <c r="A103" s="39" t="s">
        <v>721</v>
      </c>
    </row>
    <row r="104" spans="1:1">
      <c r="A104" s="39" t="s">
        <v>729</v>
      </c>
    </row>
    <row r="105" spans="1:1">
      <c r="A105" s="39" t="s">
        <v>720</v>
      </c>
    </row>
    <row r="106" spans="1:1">
      <c r="A106" s="47" t="s">
        <v>732</v>
      </c>
    </row>
    <row r="107" spans="1:1">
      <c r="A107" s="39" t="s">
        <v>731</v>
      </c>
    </row>
    <row r="108" spans="1:1">
      <c r="A108" s="39" t="s">
        <v>734</v>
      </c>
    </row>
    <row r="109" spans="1:1">
      <c r="A109" s="39" t="s">
        <v>727</v>
      </c>
    </row>
    <row r="110" spans="1:1">
      <c r="A110" s="59" t="s">
        <v>1669</v>
      </c>
    </row>
    <row r="111" spans="1:1">
      <c r="A111" s="39" t="s">
        <v>733</v>
      </c>
    </row>
    <row r="112" spans="1:1">
      <c r="A112" s="39" t="s">
        <v>728</v>
      </c>
    </row>
    <row r="113" spans="1:3">
      <c r="A113" s="44" t="s">
        <v>743</v>
      </c>
    </row>
    <row r="114" spans="1:3">
      <c r="A114" s="39" t="s">
        <v>724</v>
      </c>
      <c r="C114" s="49" t="s">
        <v>968</v>
      </c>
    </row>
    <row r="115" spans="1:3">
      <c r="A115" t="s">
        <v>741</v>
      </c>
      <c r="C115" s="49" t="s">
        <v>1021</v>
      </c>
    </row>
    <row r="116" spans="1:3">
      <c r="A116" s="39" t="s">
        <v>739</v>
      </c>
    </row>
    <row r="117" spans="1:3">
      <c r="A117" s="39" t="s">
        <v>740</v>
      </c>
    </row>
    <row r="118" spans="1:3">
      <c r="A118" t="s">
        <v>742</v>
      </c>
    </row>
    <row r="120" spans="1:3">
      <c r="A120" s="44" t="s">
        <v>1668</v>
      </c>
    </row>
    <row r="121" spans="1:3">
      <c r="A121" s="59" t="s">
        <v>1672</v>
      </c>
    </row>
    <row r="122" spans="1:3">
      <c r="A122" s="59" t="s">
        <v>1671</v>
      </c>
    </row>
    <row r="123" spans="1:3">
      <c r="A123" s="59" t="s">
        <v>1681</v>
      </c>
    </row>
    <row r="124" spans="1:3">
      <c r="A124" s="53" t="s">
        <v>1680</v>
      </c>
    </row>
    <row r="125" spans="1:3" s="58" customFormat="1">
      <c r="A125" s="69" t="s">
        <v>1673</v>
      </c>
    </row>
    <row r="126" spans="1:3">
      <c r="A126" s="59" t="s">
        <v>1674</v>
      </c>
    </row>
    <row r="127" spans="1:3" ht="14.45" customHeight="1">
      <c r="A127" s="59" t="s">
        <v>1677</v>
      </c>
    </row>
    <row r="128" spans="1:3">
      <c r="A128" s="59" t="s">
        <v>1675</v>
      </c>
    </row>
    <row r="129" spans="1:256">
      <c r="A129" s="59" t="s">
        <v>1678</v>
      </c>
    </row>
    <row r="130" spans="1:256">
      <c r="A130" s="59" t="s">
        <v>1676</v>
      </c>
    </row>
    <row r="131" spans="1:256">
      <c r="A131" s="59" t="s">
        <v>1679</v>
      </c>
    </row>
    <row r="132" spans="1:256">
      <c r="A132" s="59"/>
    </row>
    <row r="133" spans="1:256" s="67" customFormat="1">
      <c r="A133" s="44" t="s">
        <v>2422</v>
      </c>
      <c r="B133" s="133"/>
      <c r="C133" s="133"/>
      <c r="D133" s="133"/>
      <c r="E133" s="133"/>
      <c r="F133" s="133"/>
      <c r="G133" s="133"/>
      <c r="H133" s="133"/>
      <c r="I133" s="133"/>
      <c r="J133" s="134"/>
      <c r="K133" s="135"/>
      <c r="L133" s="135"/>
      <c r="M133" s="135"/>
      <c r="N133" s="135"/>
      <c r="O133" s="135"/>
      <c r="P133" s="135"/>
      <c r="Q133" s="135"/>
      <c r="R133" s="135"/>
      <c r="S133" s="135"/>
      <c r="T133" s="135"/>
      <c r="U133" s="135"/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135"/>
      <c r="AM133" s="135"/>
      <c r="AN133" s="135"/>
      <c r="AO133" s="135"/>
      <c r="AP133" s="135"/>
      <c r="AQ133" s="135"/>
      <c r="AR133" s="135"/>
      <c r="AS133" s="135"/>
      <c r="AT133" s="135"/>
      <c r="AU133" s="135"/>
      <c r="AV133" s="135"/>
      <c r="AW133" s="135"/>
      <c r="AX133" s="135"/>
      <c r="AY133" s="135"/>
      <c r="AZ133" s="135"/>
      <c r="BA133" s="135"/>
      <c r="BB133" s="135"/>
      <c r="BC133" s="135"/>
      <c r="BD133" s="135"/>
      <c r="BE133" s="135"/>
      <c r="BF133" s="135"/>
      <c r="BG133" s="135"/>
      <c r="BH133" s="135"/>
      <c r="BI133" s="135"/>
      <c r="BJ133" s="135"/>
      <c r="BK133" s="135"/>
      <c r="BL133" s="135"/>
      <c r="BM133" s="135"/>
      <c r="BN133" s="135"/>
      <c r="BO133" s="135"/>
      <c r="BP133" s="135"/>
      <c r="BQ133" s="135"/>
      <c r="BR133" s="135"/>
      <c r="BS133" s="135"/>
      <c r="BT133" s="135"/>
      <c r="BU133" s="135"/>
      <c r="BV133" s="135"/>
      <c r="BW133" s="135"/>
      <c r="BX133" s="135"/>
      <c r="BY133" s="135"/>
      <c r="BZ133" s="135"/>
      <c r="CA133" s="135"/>
      <c r="CB133" s="135"/>
      <c r="CC133" s="135"/>
      <c r="CD133" s="135"/>
      <c r="CE133" s="135"/>
      <c r="CF133" s="135"/>
      <c r="CG133" s="135"/>
      <c r="CH133" s="135"/>
      <c r="CI133" s="135"/>
      <c r="CJ133" s="135"/>
      <c r="CK133" s="135"/>
      <c r="CL133" s="135"/>
      <c r="CM133" s="135"/>
      <c r="CN133" s="135"/>
      <c r="CO133" s="135"/>
      <c r="CP133" s="135"/>
      <c r="CQ133" s="135"/>
      <c r="CR133" s="135"/>
      <c r="CS133" s="135"/>
      <c r="CT133" s="135"/>
      <c r="CU133" s="135"/>
      <c r="CV133" s="135"/>
      <c r="CW133" s="135"/>
      <c r="CX133" s="135"/>
      <c r="CY133" s="135"/>
      <c r="CZ133" s="135"/>
      <c r="DA133" s="135"/>
      <c r="DB133" s="135"/>
      <c r="DC133" s="135"/>
      <c r="DD133" s="135"/>
      <c r="DE133" s="135"/>
      <c r="DF133" s="135"/>
      <c r="DG133" s="135"/>
      <c r="DH133" s="135"/>
      <c r="DI133" s="135"/>
      <c r="DJ133" s="135"/>
      <c r="DK133" s="135"/>
      <c r="DL133" s="135"/>
      <c r="DM133" s="135"/>
      <c r="DN133" s="135"/>
      <c r="DO133" s="135"/>
      <c r="DP133" s="135"/>
      <c r="DQ133" s="135"/>
      <c r="DR133" s="135"/>
      <c r="DS133" s="135"/>
      <c r="DT133" s="135"/>
      <c r="DU133" s="135"/>
      <c r="DV133" s="135"/>
      <c r="DW133" s="135"/>
      <c r="DX133" s="135"/>
      <c r="DY133" s="135"/>
      <c r="DZ133" s="135"/>
      <c r="EA133" s="135"/>
      <c r="EB133" s="135"/>
      <c r="EC133" s="135"/>
      <c r="ED133" s="135"/>
      <c r="EE133" s="135"/>
      <c r="EF133" s="135"/>
      <c r="EG133" s="135"/>
      <c r="EH133" s="135"/>
      <c r="EI133" s="135"/>
      <c r="EJ133" s="135"/>
      <c r="EK133" s="135"/>
      <c r="EL133" s="135"/>
      <c r="EM133" s="135"/>
      <c r="EN133" s="135"/>
      <c r="EO133" s="135"/>
      <c r="EP133" s="135"/>
      <c r="EQ133" s="135"/>
      <c r="ER133" s="135"/>
      <c r="ES133" s="135"/>
      <c r="ET133" s="135"/>
      <c r="EU133" s="135"/>
      <c r="EV133" s="135"/>
      <c r="EW133" s="135"/>
      <c r="EX133" s="135"/>
      <c r="EY133" s="135"/>
      <c r="EZ133" s="135"/>
      <c r="FA133" s="135"/>
      <c r="FB133" s="135"/>
      <c r="FC133" s="135"/>
      <c r="FD133" s="135"/>
      <c r="FE133" s="135"/>
      <c r="FF133" s="135"/>
      <c r="FG133" s="135"/>
      <c r="FH133" s="135"/>
      <c r="FI133" s="135"/>
      <c r="FJ133" s="135"/>
      <c r="FK133" s="135"/>
      <c r="FL133" s="135"/>
      <c r="FM133" s="135"/>
      <c r="FN133" s="135"/>
      <c r="FO133" s="135"/>
      <c r="FP133" s="135"/>
      <c r="FQ133" s="135"/>
      <c r="FR133" s="135"/>
      <c r="FS133" s="135"/>
      <c r="FT133" s="135"/>
      <c r="FU133" s="135"/>
      <c r="FV133" s="135"/>
      <c r="FW133" s="135"/>
      <c r="FX133" s="135"/>
      <c r="FY133" s="135"/>
      <c r="FZ133" s="135"/>
      <c r="GA133" s="135"/>
      <c r="GB133" s="135"/>
      <c r="GC133" s="135"/>
      <c r="GD133" s="135"/>
      <c r="GE133" s="135"/>
      <c r="GF133" s="135"/>
      <c r="GG133" s="135"/>
      <c r="GH133" s="135"/>
      <c r="GI133" s="135"/>
      <c r="GJ133" s="135"/>
      <c r="GK133" s="135"/>
      <c r="GL133" s="135"/>
      <c r="GM133" s="135"/>
      <c r="GN133" s="135"/>
      <c r="GO133" s="135"/>
      <c r="GP133" s="135"/>
      <c r="GQ133" s="135"/>
      <c r="GR133" s="135"/>
      <c r="GS133" s="135"/>
      <c r="GT133" s="135"/>
      <c r="GU133" s="135"/>
      <c r="GV133" s="135"/>
      <c r="GW133" s="135"/>
      <c r="GX133" s="135"/>
      <c r="GY133" s="135"/>
      <c r="GZ133" s="135"/>
      <c r="HA133" s="135"/>
      <c r="HB133" s="135"/>
      <c r="HC133" s="135"/>
      <c r="HD133" s="135"/>
      <c r="HE133" s="135"/>
      <c r="HF133" s="135"/>
      <c r="HG133" s="135"/>
      <c r="HH133" s="135"/>
      <c r="HI133" s="135"/>
      <c r="HJ133" s="135"/>
      <c r="HK133" s="135"/>
      <c r="HL133" s="135"/>
      <c r="HM133" s="135"/>
      <c r="HN133" s="135"/>
      <c r="HO133" s="135"/>
      <c r="HP133" s="135"/>
      <c r="HQ133" s="135"/>
      <c r="HR133" s="135"/>
      <c r="HS133" s="135"/>
      <c r="HT133" s="135"/>
      <c r="HU133" s="135"/>
      <c r="HV133" s="135"/>
      <c r="HW133" s="135"/>
      <c r="HX133" s="135"/>
      <c r="HY133" s="135"/>
      <c r="HZ133" s="135"/>
      <c r="IA133" s="135"/>
      <c r="IB133" s="135"/>
      <c r="IC133" s="135"/>
      <c r="ID133" s="135"/>
      <c r="IE133" s="135"/>
      <c r="IF133" s="135"/>
      <c r="IG133" s="135"/>
      <c r="IH133" s="135"/>
      <c r="II133" s="135"/>
      <c r="IJ133" s="135"/>
      <c r="IK133" s="135"/>
      <c r="IL133" s="135"/>
      <c r="IM133" s="135"/>
      <c r="IN133" s="135"/>
      <c r="IO133" s="135"/>
      <c r="IP133" s="135"/>
      <c r="IQ133" s="135"/>
      <c r="IR133" s="135"/>
      <c r="IS133" s="135"/>
      <c r="IT133" s="135"/>
      <c r="IU133" s="135"/>
      <c r="IV133" s="135"/>
    </row>
    <row r="134" spans="1:256" s="67" customFormat="1">
      <c r="A134" s="660" t="s">
        <v>787</v>
      </c>
      <c r="B134" s="660"/>
      <c r="C134" s="660"/>
      <c r="D134" s="660"/>
      <c r="E134" s="660"/>
      <c r="F134" s="660"/>
      <c r="G134" s="660"/>
      <c r="H134" s="660"/>
      <c r="I134" s="660"/>
      <c r="J134" s="660"/>
      <c r="K134" s="135"/>
      <c r="L134" s="135"/>
      <c r="M134" s="135"/>
      <c r="N134" s="135"/>
      <c r="O134" s="135"/>
      <c r="P134" s="135"/>
      <c r="Q134" s="135"/>
      <c r="R134" s="135"/>
      <c r="S134" s="135"/>
      <c r="T134" s="135"/>
      <c r="U134" s="135"/>
      <c r="V134" s="135"/>
      <c r="W134" s="135"/>
      <c r="X134" s="135"/>
      <c r="Y134" s="135"/>
      <c r="Z134" s="135"/>
      <c r="AA134" s="135"/>
      <c r="AB134" s="135"/>
      <c r="AC134" s="135"/>
      <c r="AD134" s="135"/>
      <c r="AE134" s="135"/>
      <c r="AF134" s="135"/>
      <c r="AG134" s="135"/>
      <c r="AH134" s="135"/>
      <c r="AI134" s="135"/>
      <c r="AJ134" s="135"/>
      <c r="AK134" s="135"/>
      <c r="AL134" s="135"/>
      <c r="AM134" s="135"/>
      <c r="AN134" s="135"/>
      <c r="AO134" s="135"/>
      <c r="AP134" s="135"/>
      <c r="AQ134" s="135"/>
      <c r="AR134" s="135"/>
      <c r="AS134" s="135"/>
      <c r="AT134" s="135"/>
      <c r="AU134" s="135"/>
      <c r="AV134" s="135"/>
      <c r="AW134" s="135"/>
      <c r="AX134" s="135"/>
      <c r="AY134" s="135"/>
      <c r="AZ134" s="135"/>
      <c r="BA134" s="135"/>
      <c r="BB134" s="135"/>
      <c r="BC134" s="135"/>
      <c r="BD134" s="135"/>
      <c r="BE134" s="135"/>
      <c r="BF134" s="135"/>
      <c r="BG134" s="135"/>
      <c r="BH134" s="135"/>
      <c r="BI134" s="135"/>
      <c r="BJ134" s="135"/>
      <c r="BK134" s="135"/>
      <c r="BL134" s="135"/>
      <c r="BM134" s="135"/>
      <c r="BN134" s="135"/>
      <c r="BO134" s="135"/>
      <c r="BP134" s="135"/>
      <c r="BQ134" s="135"/>
      <c r="BR134" s="135"/>
      <c r="BS134" s="135"/>
      <c r="BT134" s="135"/>
      <c r="BU134" s="135"/>
      <c r="BV134" s="135"/>
      <c r="BW134" s="135"/>
      <c r="BX134" s="135"/>
      <c r="BY134" s="135"/>
      <c r="BZ134" s="135"/>
      <c r="CA134" s="135"/>
      <c r="CB134" s="135"/>
      <c r="CC134" s="135"/>
      <c r="CD134" s="135"/>
      <c r="CE134" s="135"/>
      <c r="CF134" s="135"/>
      <c r="CG134" s="135"/>
      <c r="CH134" s="135"/>
      <c r="CI134" s="135"/>
      <c r="CJ134" s="135"/>
      <c r="CK134" s="135"/>
      <c r="CL134" s="135"/>
      <c r="CM134" s="135"/>
      <c r="CN134" s="135"/>
      <c r="CO134" s="135"/>
      <c r="CP134" s="135"/>
      <c r="CQ134" s="135"/>
      <c r="CR134" s="135"/>
      <c r="CS134" s="135"/>
      <c r="CT134" s="135"/>
      <c r="CU134" s="135"/>
      <c r="CV134" s="135"/>
      <c r="CW134" s="135"/>
      <c r="CX134" s="135"/>
      <c r="CY134" s="135"/>
      <c r="CZ134" s="135"/>
      <c r="DA134" s="135"/>
      <c r="DB134" s="135"/>
      <c r="DC134" s="135"/>
      <c r="DD134" s="135"/>
      <c r="DE134" s="135"/>
      <c r="DF134" s="135"/>
      <c r="DG134" s="135"/>
      <c r="DH134" s="135"/>
      <c r="DI134" s="135"/>
      <c r="DJ134" s="135"/>
      <c r="DK134" s="135"/>
      <c r="DL134" s="135"/>
      <c r="DM134" s="135"/>
      <c r="DN134" s="135"/>
      <c r="DO134" s="135"/>
      <c r="DP134" s="135"/>
      <c r="DQ134" s="135"/>
      <c r="DR134" s="135"/>
      <c r="DS134" s="135"/>
      <c r="DT134" s="135"/>
      <c r="DU134" s="135"/>
      <c r="DV134" s="135"/>
      <c r="DW134" s="135"/>
      <c r="DX134" s="135"/>
      <c r="DY134" s="135"/>
      <c r="DZ134" s="135"/>
      <c r="EA134" s="135"/>
      <c r="EB134" s="135"/>
      <c r="EC134" s="135"/>
      <c r="ED134" s="135"/>
      <c r="EE134" s="135"/>
      <c r="EF134" s="135"/>
      <c r="EG134" s="135"/>
      <c r="EH134" s="135"/>
      <c r="EI134" s="135"/>
      <c r="EJ134" s="135"/>
      <c r="EK134" s="135"/>
      <c r="EL134" s="135"/>
      <c r="EM134" s="135"/>
      <c r="EN134" s="135"/>
      <c r="EO134" s="135"/>
      <c r="EP134" s="135"/>
      <c r="EQ134" s="135"/>
      <c r="ER134" s="135"/>
      <c r="ES134" s="135"/>
      <c r="ET134" s="135"/>
      <c r="EU134" s="135"/>
      <c r="EV134" s="135"/>
      <c r="EW134" s="135"/>
      <c r="EX134" s="135"/>
      <c r="EY134" s="135"/>
      <c r="EZ134" s="135"/>
      <c r="FA134" s="135"/>
      <c r="FB134" s="135"/>
      <c r="FC134" s="135"/>
      <c r="FD134" s="135"/>
      <c r="FE134" s="135"/>
      <c r="FF134" s="135"/>
      <c r="FG134" s="135"/>
      <c r="FH134" s="135"/>
      <c r="FI134" s="135"/>
      <c r="FJ134" s="135"/>
      <c r="FK134" s="135"/>
      <c r="FL134" s="135"/>
      <c r="FM134" s="135"/>
      <c r="FN134" s="135"/>
      <c r="FO134" s="135"/>
      <c r="FP134" s="135"/>
      <c r="FQ134" s="135"/>
      <c r="FR134" s="135"/>
      <c r="FS134" s="135"/>
      <c r="FT134" s="135"/>
      <c r="FU134" s="135"/>
      <c r="FV134" s="135"/>
      <c r="FW134" s="135"/>
      <c r="FX134" s="135"/>
      <c r="FY134" s="135"/>
      <c r="FZ134" s="135"/>
      <c r="GA134" s="135"/>
      <c r="GB134" s="135"/>
      <c r="GC134" s="135"/>
      <c r="GD134" s="135"/>
      <c r="GE134" s="135"/>
      <c r="GF134" s="135"/>
      <c r="GG134" s="135"/>
      <c r="GH134" s="135"/>
      <c r="GI134" s="135"/>
      <c r="GJ134" s="135"/>
      <c r="GK134" s="135"/>
      <c r="GL134" s="135"/>
      <c r="GM134" s="135"/>
      <c r="GN134" s="135"/>
      <c r="GO134" s="135"/>
      <c r="GP134" s="135"/>
      <c r="GQ134" s="135"/>
      <c r="GR134" s="135"/>
      <c r="GS134" s="135"/>
      <c r="GT134" s="135"/>
      <c r="GU134" s="135"/>
      <c r="GV134" s="135"/>
      <c r="GW134" s="135"/>
      <c r="GX134" s="135"/>
      <c r="GY134" s="135"/>
      <c r="GZ134" s="135"/>
      <c r="HA134" s="135"/>
      <c r="HB134" s="135"/>
      <c r="HC134" s="135"/>
      <c r="HD134" s="135"/>
      <c r="HE134" s="135"/>
      <c r="HF134" s="135"/>
      <c r="HG134" s="135"/>
      <c r="HH134" s="135"/>
      <c r="HI134" s="135"/>
      <c r="HJ134" s="135"/>
      <c r="HK134" s="135"/>
      <c r="HL134" s="135"/>
      <c r="HM134" s="135"/>
      <c r="HN134" s="135"/>
      <c r="HO134" s="135"/>
      <c r="HP134" s="135"/>
      <c r="HQ134" s="135"/>
      <c r="HR134" s="135"/>
      <c r="HS134" s="135"/>
      <c r="HT134" s="135"/>
      <c r="HU134" s="135"/>
      <c r="HV134" s="135"/>
      <c r="HW134" s="135"/>
      <c r="HX134" s="135"/>
      <c r="HY134" s="135"/>
      <c r="HZ134" s="135"/>
      <c r="IA134" s="135"/>
      <c r="IB134" s="135"/>
      <c r="IC134" s="135"/>
      <c r="ID134" s="135"/>
      <c r="IE134" s="135"/>
      <c r="IF134" s="135"/>
      <c r="IG134" s="135"/>
      <c r="IH134" s="135"/>
      <c r="II134" s="135"/>
      <c r="IJ134" s="135"/>
      <c r="IK134" s="135"/>
      <c r="IL134" s="135"/>
      <c r="IM134" s="135"/>
      <c r="IN134" s="135"/>
      <c r="IO134" s="135"/>
      <c r="IP134" s="135"/>
      <c r="IQ134" s="135"/>
      <c r="IR134" s="135"/>
      <c r="IS134" s="135"/>
      <c r="IT134" s="135"/>
      <c r="IU134" s="135"/>
      <c r="IV134" s="135"/>
    </row>
    <row r="135" spans="1:256" s="67" customFormat="1">
      <c r="A135" s="133" t="s">
        <v>759</v>
      </c>
      <c r="B135" s="133"/>
      <c r="C135" s="133"/>
      <c r="D135" s="133"/>
      <c r="E135" s="133"/>
      <c r="F135" s="133"/>
      <c r="G135" s="133"/>
      <c r="H135" s="133"/>
      <c r="I135" s="133"/>
      <c r="J135" s="133"/>
      <c r="K135" s="135"/>
      <c r="L135" s="135"/>
      <c r="M135" s="135"/>
      <c r="N135" s="135"/>
      <c r="O135" s="135"/>
      <c r="P135" s="135"/>
      <c r="Q135" s="135"/>
      <c r="R135" s="135"/>
      <c r="S135" s="135"/>
      <c r="T135" s="135"/>
      <c r="U135" s="135"/>
      <c r="V135" s="135"/>
      <c r="W135" s="135"/>
      <c r="X135" s="135"/>
      <c r="Y135" s="135"/>
      <c r="Z135" s="135"/>
      <c r="AA135" s="135"/>
      <c r="AB135" s="135"/>
      <c r="AC135" s="135"/>
      <c r="AD135" s="135"/>
      <c r="AE135" s="135"/>
      <c r="AF135" s="135"/>
      <c r="AG135" s="135"/>
      <c r="AH135" s="135"/>
      <c r="AI135" s="135"/>
      <c r="AJ135" s="135"/>
      <c r="AK135" s="135"/>
      <c r="AL135" s="135"/>
      <c r="AM135" s="135"/>
      <c r="AN135" s="135"/>
      <c r="AO135" s="135"/>
      <c r="AP135" s="135"/>
      <c r="AQ135" s="135"/>
      <c r="AR135" s="135"/>
      <c r="AS135" s="135"/>
      <c r="AT135" s="135"/>
      <c r="AU135" s="135"/>
      <c r="AV135" s="135"/>
      <c r="AW135" s="135"/>
      <c r="AX135" s="135"/>
      <c r="AY135" s="135"/>
      <c r="AZ135" s="135"/>
      <c r="BA135" s="135"/>
      <c r="BB135" s="135"/>
      <c r="BC135" s="135"/>
      <c r="BD135" s="135"/>
      <c r="BE135" s="135"/>
      <c r="BF135" s="135"/>
      <c r="BG135" s="135"/>
      <c r="BH135" s="135"/>
      <c r="BI135" s="135"/>
      <c r="BJ135" s="135"/>
      <c r="BK135" s="135"/>
      <c r="BL135" s="135"/>
      <c r="BM135" s="135"/>
      <c r="BN135" s="135"/>
      <c r="BO135" s="135"/>
      <c r="BP135" s="135"/>
      <c r="BQ135" s="135"/>
      <c r="BR135" s="135"/>
      <c r="BS135" s="135"/>
      <c r="BT135" s="135"/>
      <c r="BU135" s="135"/>
      <c r="BV135" s="135"/>
      <c r="BW135" s="135"/>
      <c r="BX135" s="135"/>
      <c r="BY135" s="135"/>
      <c r="BZ135" s="135"/>
      <c r="CA135" s="135"/>
      <c r="CB135" s="135"/>
      <c r="CC135" s="135"/>
      <c r="CD135" s="135"/>
      <c r="CE135" s="135"/>
      <c r="CF135" s="135"/>
      <c r="CG135" s="135"/>
      <c r="CH135" s="135"/>
      <c r="CI135" s="135"/>
      <c r="CJ135" s="135"/>
      <c r="CK135" s="135"/>
      <c r="CL135" s="135"/>
      <c r="CM135" s="135"/>
      <c r="CN135" s="135"/>
      <c r="CO135" s="135"/>
      <c r="CP135" s="135"/>
      <c r="CQ135" s="135"/>
      <c r="CR135" s="135"/>
      <c r="CS135" s="135"/>
      <c r="CT135" s="135"/>
      <c r="CU135" s="135"/>
      <c r="CV135" s="135"/>
      <c r="CW135" s="135"/>
      <c r="CX135" s="135"/>
      <c r="CY135" s="135"/>
      <c r="CZ135" s="135"/>
      <c r="DA135" s="135"/>
      <c r="DB135" s="135"/>
      <c r="DC135" s="135"/>
      <c r="DD135" s="135"/>
      <c r="DE135" s="135"/>
      <c r="DF135" s="135"/>
      <c r="DG135" s="135"/>
      <c r="DH135" s="135"/>
      <c r="DI135" s="135"/>
      <c r="DJ135" s="135"/>
      <c r="DK135" s="135"/>
      <c r="DL135" s="135"/>
      <c r="DM135" s="135"/>
      <c r="DN135" s="135"/>
      <c r="DO135" s="135"/>
      <c r="DP135" s="135"/>
      <c r="DQ135" s="135"/>
      <c r="DR135" s="135"/>
      <c r="DS135" s="135"/>
      <c r="DT135" s="135"/>
      <c r="DU135" s="135"/>
      <c r="DV135" s="135"/>
      <c r="DW135" s="135"/>
      <c r="DX135" s="135"/>
      <c r="DY135" s="135"/>
      <c r="DZ135" s="135"/>
      <c r="EA135" s="135"/>
      <c r="EB135" s="135"/>
      <c r="EC135" s="135"/>
      <c r="ED135" s="135"/>
      <c r="EE135" s="135"/>
      <c r="EF135" s="135"/>
      <c r="EG135" s="135"/>
      <c r="EH135" s="135"/>
      <c r="EI135" s="135"/>
      <c r="EJ135" s="135"/>
      <c r="EK135" s="135"/>
      <c r="EL135" s="135"/>
      <c r="EM135" s="135"/>
      <c r="EN135" s="135"/>
      <c r="EO135" s="135"/>
      <c r="EP135" s="135"/>
      <c r="EQ135" s="135"/>
      <c r="ER135" s="135"/>
      <c r="ES135" s="135"/>
      <c r="ET135" s="135"/>
      <c r="EU135" s="135"/>
      <c r="EV135" s="135"/>
      <c r="EW135" s="135"/>
      <c r="EX135" s="135"/>
      <c r="EY135" s="135"/>
      <c r="EZ135" s="135"/>
      <c r="FA135" s="135"/>
      <c r="FB135" s="135"/>
      <c r="FC135" s="135"/>
      <c r="FD135" s="135"/>
      <c r="FE135" s="135"/>
      <c r="FF135" s="135"/>
      <c r="FG135" s="135"/>
      <c r="FH135" s="135"/>
      <c r="FI135" s="135"/>
      <c r="FJ135" s="135"/>
      <c r="FK135" s="135"/>
      <c r="FL135" s="135"/>
      <c r="FM135" s="135"/>
      <c r="FN135" s="135"/>
      <c r="FO135" s="135"/>
      <c r="FP135" s="135"/>
      <c r="FQ135" s="135"/>
      <c r="FR135" s="135"/>
      <c r="FS135" s="135"/>
      <c r="FT135" s="135"/>
      <c r="FU135" s="135"/>
      <c r="FV135" s="135"/>
      <c r="FW135" s="135"/>
      <c r="FX135" s="135"/>
      <c r="FY135" s="135"/>
      <c r="FZ135" s="135"/>
      <c r="GA135" s="135"/>
      <c r="GB135" s="135"/>
      <c r="GC135" s="135"/>
      <c r="GD135" s="135"/>
      <c r="GE135" s="135"/>
      <c r="GF135" s="135"/>
      <c r="GG135" s="135"/>
      <c r="GH135" s="135"/>
      <c r="GI135" s="135"/>
      <c r="GJ135" s="135"/>
      <c r="GK135" s="135"/>
      <c r="GL135" s="135"/>
      <c r="GM135" s="135"/>
      <c r="GN135" s="135"/>
      <c r="GO135" s="135"/>
      <c r="GP135" s="135"/>
      <c r="GQ135" s="135"/>
      <c r="GR135" s="135"/>
      <c r="GS135" s="135"/>
      <c r="GT135" s="135"/>
      <c r="GU135" s="135"/>
      <c r="GV135" s="135"/>
      <c r="GW135" s="135"/>
      <c r="GX135" s="135"/>
      <c r="GY135" s="135"/>
      <c r="GZ135" s="135"/>
      <c r="HA135" s="135"/>
      <c r="HB135" s="135"/>
      <c r="HC135" s="135"/>
      <c r="HD135" s="135"/>
      <c r="HE135" s="135"/>
      <c r="HF135" s="135"/>
      <c r="HG135" s="135"/>
      <c r="HH135" s="135"/>
      <c r="HI135" s="135"/>
      <c r="HJ135" s="135"/>
      <c r="HK135" s="135"/>
      <c r="HL135" s="135"/>
      <c r="HM135" s="135"/>
      <c r="HN135" s="135"/>
      <c r="HO135" s="135"/>
      <c r="HP135" s="135"/>
      <c r="HQ135" s="135"/>
      <c r="HR135" s="135"/>
      <c r="HS135" s="135"/>
      <c r="HT135" s="135"/>
      <c r="HU135" s="135"/>
      <c r="HV135" s="135"/>
      <c r="HW135" s="135"/>
      <c r="HX135" s="135"/>
      <c r="HY135" s="135"/>
      <c r="HZ135" s="135"/>
      <c r="IA135" s="135"/>
      <c r="IB135" s="135"/>
      <c r="IC135" s="135"/>
      <c r="ID135" s="135"/>
      <c r="IE135" s="135"/>
      <c r="IF135" s="135"/>
      <c r="IG135" s="135"/>
      <c r="IH135" s="135"/>
      <c r="II135" s="135"/>
      <c r="IJ135" s="135"/>
      <c r="IK135" s="135"/>
      <c r="IL135" s="135"/>
      <c r="IM135" s="135"/>
      <c r="IN135" s="135"/>
      <c r="IO135" s="135"/>
      <c r="IP135" s="135"/>
      <c r="IQ135" s="135"/>
      <c r="IR135" s="135"/>
      <c r="IS135" s="135"/>
      <c r="IT135" s="135"/>
      <c r="IU135" s="135"/>
      <c r="IV135" s="135"/>
    </row>
    <row r="136" spans="1:256" s="67" customFormat="1">
      <c r="A136" s="659" t="s">
        <v>788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135"/>
      <c r="L136" s="135"/>
      <c r="M136" s="135"/>
      <c r="N136" s="135"/>
      <c r="O136" s="135"/>
      <c r="P136" s="135"/>
      <c r="Q136" s="135"/>
      <c r="R136" s="135"/>
      <c r="S136" s="135"/>
      <c r="T136" s="135"/>
      <c r="U136" s="135"/>
      <c r="V136" s="135"/>
      <c r="W136" s="135"/>
      <c r="X136" s="135"/>
      <c r="Y136" s="135"/>
      <c r="Z136" s="135"/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135"/>
      <c r="AM136" s="135"/>
      <c r="AN136" s="135"/>
      <c r="AO136" s="135"/>
      <c r="AP136" s="135"/>
      <c r="AQ136" s="135"/>
      <c r="AR136" s="135"/>
      <c r="AS136" s="135"/>
      <c r="AT136" s="135"/>
      <c r="AU136" s="135"/>
      <c r="AV136" s="135"/>
      <c r="AW136" s="135"/>
      <c r="AX136" s="135"/>
      <c r="AY136" s="135"/>
      <c r="AZ136" s="135"/>
      <c r="BA136" s="135"/>
      <c r="BB136" s="135"/>
      <c r="BC136" s="135"/>
      <c r="BD136" s="135"/>
      <c r="BE136" s="135"/>
      <c r="BF136" s="135"/>
      <c r="BG136" s="135"/>
      <c r="BH136" s="135"/>
      <c r="BI136" s="135"/>
      <c r="BJ136" s="135"/>
      <c r="BK136" s="135"/>
      <c r="BL136" s="135"/>
      <c r="BM136" s="135"/>
      <c r="BN136" s="135"/>
      <c r="BO136" s="135"/>
      <c r="BP136" s="135"/>
      <c r="BQ136" s="135"/>
      <c r="BR136" s="135"/>
      <c r="BS136" s="135"/>
      <c r="BT136" s="135"/>
      <c r="BU136" s="135"/>
      <c r="BV136" s="135"/>
      <c r="BW136" s="135"/>
      <c r="BX136" s="135"/>
      <c r="BY136" s="135"/>
      <c r="BZ136" s="135"/>
      <c r="CA136" s="135"/>
      <c r="CB136" s="135"/>
      <c r="CC136" s="135"/>
      <c r="CD136" s="135"/>
      <c r="CE136" s="135"/>
      <c r="CF136" s="135"/>
      <c r="CG136" s="135"/>
      <c r="CH136" s="135"/>
      <c r="CI136" s="135"/>
      <c r="CJ136" s="135"/>
      <c r="CK136" s="135"/>
      <c r="CL136" s="135"/>
      <c r="CM136" s="135"/>
      <c r="CN136" s="135"/>
      <c r="CO136" s="135"/>
      <c r="CP136" s="135"/>
      <c r="CQ136" s="135"/>
      <c r="CR136" s="135"/>
      <c r="CS136" s="135"/>
      <c r="CT136" s="135"/>
      <c r="CU136" s="135"/>
      <c r="CV136" s="135"/>
      <c r="CW136" s="135"/>
      <c r="CX136" s="135"/>
      <c r="CY136" s="135"/>
      <c r="CZ136" s="135"/>
      <c r="DA136" s="135"/>
      <c r="DB136" s="135"/>
      <c r="DC136" s="135"/>
      <c r="DD136" s="135"/>
      <c r="DE136" s="135"/>
      <c r="DF136" s="135"/>
      <c r="DG136" s="135"/>
      <c r="DH136" s="135"/>
      <c r="DI136" s="135"/>
      <c r="DJ136" s="135"/>
      <c r="DK136" s="135"/>
      <c r="DL136" s="135"/>
      <c r="DM136" s="135"/>
      <c r="DN136" s="135"/>
      <c r="DO136" s="135"/>
      <c r="DP136" s="135"/>
      <c r="DQ136" s="135"/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135"/>
      <c r="ED136" s="135"/>
      <c r="EE136" s="135"/>
      <c r="EF136" s="135"/>
      <c r="EG136" s="135"/>
      <c r="EH136" s="135"/>
      <c r="EI136" s="135"/>
      <c r="EJ136" s="135"/>
      <c r="EK136" s="135"/>
      <c r="EL136" s="135"/>
      <c r="EM136" s="135"/>
      <c r="EN136" s="135"/>
      <c r="EO136" s="135"/>
      <c r="EP136" s="135"/>
      <c r="EQ136" s="135"/>
      <c r="ER136" s="135"/>
      <c r="ES136" s="135"/>
      <c r="ET136" s="135"/>
      <c r="EU136" s="135"/>
      <c r="EV136" s="135"/>
      <c r="EW136" s="135"/>
      <c r="EX136" s="135"/>
      <c r="EY136" s="135"/>
      <c r="EZ136" s="135"/>
      <c r="FA136" s="135"/>
      <c r="FB136" s="135"/>
      <c r="FC136" s="135"/>
      <c r="FD136" s="135"/>
      <c r="FE136" s="135"/>
      <c r="FF136" s="135"/>
      <c r="FG136" s="135"/>
      <c r="FH136" s="135"/>
      <c r="FI136" s="135"/>
      <c r="FJ136" s="135"/>
      <c r="FK136" s="135"/>
      <c r="FL136" s="135"/>
      <c r="FM136" s="135"/>
      <c r="FN136" s="135"/>
      <c r="FO136" s="135"/>
      <c r="FP136" s="135"/>
      <c r="FQ136" s="135"/>
      <c r="FR136" s="135"/>
      <c r="FS136" s="135"/>
      <c r="FT136" s="135"/>
      <c r="FU136" s="135"/>
      <c r="FV136" s="135"/>
      <c r="FW136" s="135"/>
      <c r="FX136" s="135"/>
      <c r="FY136" s="135"/>
      <c r="FZ136" s="135"/>
      <c r="GA136" s="135"/>
      <c r="GB136" s="135"/>
      <c r="GC136" s="135"/>
      <c r="GD136" s="135"/>
      <c r="GE136" s="135"/>
      <c r="GF136" s="135"/>
      <c r="GG136" s="135"/>
      <c r="GH136" s="135"/>
      <c r="GI136" s="135"/>
      <c r="GJ136" s="135"/>
      <c r="GK136" s="135"/>
      <c r="GL136" s="135"/>
      <c r="GM136" s="135"/>
      <c r="GN136" s="135"/>
      <c r="GO136" s="135"/>
      <c r="GP136" s="135"/>
      <c r="GQ136" s="135"/>
      <c r="GR136" s="135"/>
      <c r="GS136" s="135"/>
      <c r="GT136" s="135"/>
      <c r="GU136" s="135"/>
      <c r="GV136" s="135"/>
      <c r="GW136" s="135"/>
      <c r="GX136" s="135"/>
      <c r="GY136" s="135"/>
      <c r="GZ136" s="135"/>
      <c r="HA136" s="135"/>
      <c r="HB136" s="135"/>
      <c r="HC136" s="135"/>
      <c r="HD136" s="135"/>
      <c r="HE136" s="135"/>
      <c r="HF136" s="135"/>
      <c r="HG136" s="135"/>
      <c r="HH136" s="135"/>
      <c r="HI136" s="135"/>
      <c r="HJ136" s="135"/>
      <c r="HK136" s="135"/>
      <c r="HL136" s="135"/>
      <c r="HM136" s="135"/>
      <c r="HN136" s="135"/>
      <c r="HO136" s="135"/>
      <c r="HP136" s="135"/>
      <c r="HQ136" s="135"/>
      <c r="HR136" s="135"/>
      <c r="HS136" s="135"/>
      <c r="HT136" s="135"/>
      <c r="HU136" s="135"/>
      <c r="HV136" s="135"/>
      <c r="HW136" s="135"/>
      <c r="HX136" s="135"/>
      <c r="HY136" s="135"/>
      <c r="HZ136" s="135"/>
      <c r="IA136" s="135"/>
      <c r="IB136" s="135"/>
      <c r="IC136" s="135"/>
      <c r="ID136" s="135"/>
      <c r="IE136" s="135"/>
      <c r="IF136" s="135"/>
      <c r="IG136" s="135"/>
      <c r="IH136" s="135"/>
      <c r="II136" s="135"/>
      <c r="IJ136" s="135"/>
      <c r="IK136" s="135"/>
      <c r="IL136" s="135"/>
      <c r="IM136" s="135"/>
      <c r="IN136" s="135"/>
      <c r="IO136" s="135"/>
      <c r="IP136" s="135"/>
      <c r="IQ136" s="135"/>
      <c r="IR136" s="135"/>
      <c r="IS136" s="135"/>
      <c r="IT136" s="135"/>
      <c r="IU136" s="135"/>
      <c r="IV136" s="135"/>
    </row>
    <row r="137" spans="1:256" s="67" customFormat="1">
      <c r="A137" s="136" t="s">
        <v>789</v>
      </c>
      <c r="B137" s="136"/>
      <c r="C137" s="136"/>
      <c r="D137" s="136"/>
      <c r="E137" s="136"/>
      <c r="F137" s="136"/>
      <c r="G137" s="136"/>
      <c r="H137" s="136"/>
      <c r="I137" s="136"/>
      <c r="J137" s="136"/>
      <c r="K137" s="135"/>
      <c r="L137" s="135"/>
      <c r="M137" s="135"/>
      <c r="N137" s="135"/>
      <c r="O137" s="135"/>
      <c r="P137" s="135"/>
      <c r="Q137" s="135"/>
      <c r="R137" s="135"/>
      <c r="S137" s="135"/>
      <c r="T137" s="135"/>
      <c r="U137" s="135"/>
      <c r="V137" s="135"/>
      <c r="W137" s="135"/>
      <c r="X137" s="135"/>
      <c r="Y137" s="135"/>
      <c r="Z137" s="135"/>
      <c r="AA137" s="135"/>
      <c r="AB137" s="135"/>
      <c r="AC137" s="135"/>
      <c r="AD137" s="135"/>
      <c r="AE137" s="135"/>
      <c r="AF137" s="135"/>
      <c r="AG137" s="135"/>
      <c r="AH137" s="135"/>
      <c r="AI137" s="135"/>
      <c r="AJ137" s="135"/>
      <c r="AK137" s="135"/>
      <c r="AL137" s="135"/>
      <c r="AM137" s="135"/>
      <c r="AN137" s="135"/>
      <c r="AO137" s="135"/>
      <c r="AP137" s="135"/>
      <c r="AQ137" s="135"/>
      <c r="AR137" s="135"/>
      <c r="AS137" s="135"/>
      <c r="AT137" s="135"/>
      <c r="AU137" s="135"/>
      <c r="AV137" s="135"/>
      <c r="AW137" s="135"/>
      <c r="AX137" s="135"/>
      <c r="AY137" s="135"/>
      <c r="AZ137" s="135"/>
      <c r="BA137" s="135"/>
      <c r="BB137" s="135"/>
      <c r="BC137" s="135"/>
      <c r="BD137" s="135"/>
      <c r="BE137" s="135"/>
      <c r="BF137" s="135"/>
      <c r="BG137" s="135"/>
      <c r="BH137" s="135"/>
      <c r="BI137" s="135"/>
      <c r="BJ137" s="135"/>
      <c r="BK137" s="135"/>
      <c r="BL137" s="135"/>
      <c r="BM137" s="135"/>
      <c r="BN137" s="135"/>
      <c r="BO137" s="135"/>
      <c r="BP137" s="135"/>
      <c r="BQ137" s="135"/>
      <c r="BR137" s="135"/>
      <c r="BS137" s="135"/>
      <c r="BT137" s="135"/>
      <c r="BU137" s="135"/>
      <c r="BV137" s="135"/>
      <c r="BW137" s="135"/>
      <c r="BX137" s="135"/>
      <c r="BY137" s="135"/>
      <c r="BZ137" s="135"/>
      <c r="CA137" s="135"/>
      <c r="CB137" s="135"/>
      <c r="CC137" s="135"/>
      <c r="CD137" s="135"/>
      <c r="CE137" s="135"/>
      <c r="CF137" s="135"/>
      <c r="CG137" s="135"/>
      <c r="CH137" s="135"/>
      <c r="CI137" s="135"/>
      <c r="CJ137" s="135"/>
      <c r="CK137" s="135"/>
      <c r="CL137" s="135"/>
      <c r="CM137" s="135"/>
      <c r="CN137" s="135"/>
      <c r="CO137" s="135"/>
      <c r="CP137" s="135"/>
      <c r="CQ137" s="135"/>
      <c r="CR137" s="135"/>
      <c r="CS137" s="135"/>
      <c r="CT137" s="135"/>
      <c r="CU137" s="135"/>
      <c r="CV137" s="135"/>
      <c r="CW137" s="135"/>
      <c r="CX137" s="135"/>
      <c r="CY137" s="135"/>
      <c r="CZ137" s="135"/>
      <c r="DA137" s="135"/>
      <c r="DB137" s="135"/>
      <c r="DC137" s="135"/>
      <c r="DD137" s="135"/>
      <c r="DE137" s="135"/>
      <c r="DF137" s="135"/>
      <c r="DG137" s="135"/>
      <c r="DH137" s="135"/>
      <c r="DI137" s="135"/>
      <c r="DJ137" s="135"/>
      <c r="DK137" s="135"/>
      <c r="DL137" s="135"/>
      <c r="DM137" s="135"/>
      <c r="DN137" s="135"/>
      <c r="DO137" s="135"/>
      <c r="DP137" s="135"/>
      <c r="DQ137" s="135"/>
      <c r="DR137" s="135"/>
      <c r="DS137" s="135"/>
      <c r="DT137" s="135"/>
      <c r="DU137" s="135"/>
      <c r="DV137" s="135"/>
      <c r="DW137" s="135"/>
      <c r="DX137" s="135"/>
      <c r="DY137" s="135"/>
      <c r="DZ137" s="135"/>
      <c r="EA137" s="135"/>
      <c r="EB137" s="135"/>
      <c r="EC137" s="135"/>
      <c r="ED137" s="135"/>
      <c r="EE137" s="135"/>
      <c r="EF137" s="135"/>
      <c r="EG137" s="135"/>
      <c r="EH137" s="135"/>
      <c r="EI137" s="135"/>
      <c r="EJ137" s="135"/>
      <c r="EK137" s="135"/>
      <c r="EL137" s="135"/>
      <c r="EM137" s="135"/>
      <c r="EN137" s="135"/>
      <c r="EO137" s="135"/>
      <c r="EP137" s="135"/>
      <c r="EQ137" s="135"/>
      <c r="ER137" s="135"/>
      <c r="ES137" s="135"/>
      <c r="ET137" s="135"/>
      <c r="EU137" s="135"/>
      <c r="EV137" s="135"/>
      <c r="EW137" s="135"/>
      <c r="EX137" s="135"/>
      <c r="EY137" s="135"/>
      <c r="EZ137" s="135"/>
      <c r="FA137" s="135"/>
      <c r="FB137" s="135"/>
      <c r="FC137" s="135"/>
      <c r="FD137" s="135"/>
      <c r="FE137" s="135"/>
      <c r="FF137" s="135"/>
      <c r="FG137" s="135"/>
      <c r="FH137" s="135"/>
      <c r="FI137" s="135"/>
      <c r="FJ137" s="135"/>
      <c r="FK137" s="135"/>
      <c r="FL137" s="135"/>
      <c r="FM137" s="135"/>
      <c r="FN137" s="135"/>
      <c r="FO137" s="135"/>
      <c r="FP137" s="135"/>
      <c r="FQ137" s="135"/>
      <c r="FR137" s="135"/>
      <c r="FS137" s="135"/>
      <c r="FT137" s="135"/>
      <c r="FU137" s="135"/>
      <c r="FV137" s="135"/>
      <c r="FW137" s="135"/>
      <c r="FX137" s="135"/>
      <c r="FY137" s="135"/>
      <c r="FZ137" s="135"/>
      <c r="GA137" s="135"/>
      <c r="GB137" s="135"/>
      <c r="GC137" s="135"/>
      <c r="GD137" s="135"/>
      <c r="GE137" s="135"/>
      <c r="GF137" s="135"/>
      <c r="GG137" s="135"/>
      <c r="GH137" s="135"/>
      <c r="GI137" s="135"/>
      <c r="GJ137" s="135"/>
      <c r="GK137" s="135"/>
      <c r="GL137" s="135"/>
      <c r="GM137" s="135"/>
      <c r="GN137" s="135"/>
      <c r="GO137" s="135"/>
      <c r="GP137" s="135"/>
      <c r="GQ137" s="135"/>
      <c r="GR137" s="135"/>
      <c r="GS137" s="135"/>
      <c r="GT137" s="135"/>
      <c r="GU137" s="135"/>
      <c r="GV137" s="135"/>
      <c r="GW137" s="135"/>
      <c r="GX137" s="135"/>
      <c r="GY137" s="135"/>
      <c r="GZ137" s="135"/>
      <c r="HA137" s="135"/>
      <c r="HB137" s="135"/>
      <c r="HC137" s="135"/>
      <c r="HD137" s="135"/>
      <c r="HE137" s="135"/>
      <c r="HF137" s="135"/>
      <c r="HG137" s="135"/>
      <c r="HH137" s="135"/>
      <c r="HI137" s="135"/>
      <c r="HJ137" s="135"/>
      <c r="HK137" s="135"/>
      <c r="HL137" s="135"/>
      <c r="HM137" s="135"/>
      <c r="HN137" s="135"/>
      <c r="HO137" s="135"/>
      <c r="HP137" s="135"/>
      <c r="HQ137" s="135"/>
      <c r="HR137" s="135"/>
      <c r="HS137" s="135"/>
      <c r="HT137" s="135"/>
      <c r="HU137" s="135"/>
      <c r="HV137" s="135"/>
      <c r="HW137" s="135"/>
      <c r="HX137" s="135"/>
      <c r="HY137" s="135"/>
      <c r="HZ137" s="135"/>
      <c r="IA137" s="135"/>
      <c r="IB137" s="135"/>
      <c r="IC137" s="135"/>
      <c r="ID137" s="135"/>
      <c r="IE137" s="135"/>
      <c r="IF137" s="135"/>
      <c r="IG137" s="135"/>
      <c r="IH137" s="135"/>
      <c r="II137" s="135"/>
      <c r="IJ137" s="135"/>
      <c r="IK137" s="135"/>
      <c r="IL137" s="135"/>
      <c r="IM137" s="135"/>
      <c r="IN137" s="135"/>
      <c r="IO137" s="135"/>
      <c r="IP137" s="135"/>
      <c r="IQ137" s="135"/>
      <c r="IR137" s="135"/>
      <c r="IS137" s="135"/>
      <c r="IT137" s="135"/>
      <c r="IU137" s="135"/>
      <c r="IV137" s="135"/>
    </row>
    <row r="138" spans="1:256" s="67" customFormat="1">
      <c r="A138" s="659" t="s">
        <v>760</v>
      </c>
      <c r="B138" s="659"/>
      <c r="C138" s="659"/>
      <c r="D138" s="659"/>
      <c r="E138" s="659"/>
      <c r="F138" s="659"/>
      <c r="G138" s="659"/>
      <c r="H138" s="659"/>
      <c r="I138" s="659"/>
      <c r="J138" s="659"/>
      <c r="K138" s="135"/>
      <c r="L138" s="135"/>
      <c r="M138" s="135"/>
      <c r="N138" s="135"/>
      <c r="O138" s="135"/>
      <c r="P138" s="135"/>
      <c r="Q138" s="135"/>
      <c r="R138" s="135"/>
      <c r="S138" s="135"/>
      <c r="T138" s="135"/>
      <c r="U138" s="135"/>
      <c r="V138" s="135"/>
      <c r="W138" s="135"/>
      <c r="X138" s="135"/>
      <c r="Y138" s="135"/>
      <c r="Z138" s="135"/>
      <c r="AA138" s="135"/>
      <c r="AB138" s="135"/>
      <c r="AC138" s="135"/>
      <c r="AD138" s="135"/>
      <c r="AE138" s="135"/>
      <c r="AF138" s="135"/>
      <c r="AG138" s="135"/>
      <c r="AH138" s="135"/>
      <c r="AI138" s="135"/>
      <c r="AJ138" s="135"/>
      <c r="AK138" s="135"/>
      <c r="AL138" s="135"/>
      <c r="AM138" s="135"/>
      <c r="AN138" s="135"/>
      <c r="AO138" s="135"/>
      <c r="AP138" s="135"/>
      <c r="AQ138" s="135"/>
      <c r="AR138" s="135"/>
      <c r="AS138" s="135"/>
      <c r="AT138" s="135"/>
      <c r="AU138" s="135"/>
      <c r="AV138" s="135"/>
      <c r="AW138" s="135"/>
      <c r="AX138" s="135"/>
      <c r="AY138" s="135"/>
      <c r="AZ138" s="135"/>
      <c r="BA138" s="135"/>
      <c r="BB138" s="135"/>
      <c r="BC138" s="135"/>
      <c r="BD138" s="135"/>
      <c r="BE138" s="135"/>
      <c r="BF138" s="135"/>
      <c r="BG138" s="135"/>
      <c r="BH138" s="135"/>
      <c r="BI138" s="135"/>
      <c r="BJ138" s="135"/>
      <c r="BK138" s="135"/>
      <c r="BL138" s="135"/>
      <c r="BM138" s="135"/>
      <c r="BN138" s="135"/>
      <c r="BO138" s="135"/>
      <c r="BP138" s="135"/>
      <c r="BQ138" s="135"/>
      <c r="BR138" s="135"/>
      <c r="BS138" s="135"/>
      <c r="BT138" s="135"/>
      <c r="BU138" s="135"/>
      <c r="BV138" s="135"/>
      <c r="BW138" s="135"/>
      <c r="BX138" s="135"/>
      <c r="BY138" s="135"/>
      <c r="BZ138" s="135"/>
      <c r="CA138" s="135"/>
      <c r="CB138" s="135"/>
      <c r="CC138" s="135"/>
      <c r="CD138" s="135"/>
      <c r="CE138" s="135"/>
      <c r="CF138" s="135"/>
      <c r="CG138" s="135"/>
      <c r="CH138" s="135"/>
      <c r="CI138" s="135"/>
      <c r="CJ138" s="135"/>
      <c r="CK138" s="135"/>
      <c r="CL138" s="135"/>
      <c r="CM138" s="135"/>
      <c r="CN138" s="135"/>
      <c r="CO138" s="135"/>
      <c r="CP138" s="135"/>
      <c r="CQ138" s="135"/>
      <c r="CR138" s="135"/>
      <c r="CS138" s="135"/>
      <c r="CT138" s="135"/>
      <c r="CU138" s="135"/>
      <c r="CV138" s="135"/>
      <c r="CW138" s="135"/>
      <c r="CX138" s="135"/>
      <c r="CY138" s="135"/>
      <c r="CZ138" s="135"/>
      <c r="DA138" s="135"/>
      <c r="DB138" s="135"/>
      <c r="DC138" s="135"/>
      <c r="DD138" s="135"/>
      <c r="DE138" s="135"/>
      <c r="DF138" s="135"/>
      <c r="DG138" s="135"/>
      <c r="DH138" s="135"/>
      <c r="DI138" s="135"/>
      <c r="DJ138" s="135"/>
      <c r="DK138" s="135"/>
      <c r="DL138" s="135"/>
      <c r="DM138" s="135"/>
      <c r="DN138" s="135"/>
      <c r="DO138" s="135"/>
      <c r="DP138" s="135"/>
      <c r="DQ138" s="135"/>
      <c r="DR138" s="135"/>
      <c r="DS138" s="135"/>
      <c r="DT138" s="135"/>
      <c r="DU138" s="135"/>
      <c r="DV138" s="135"/>
      <c r="DW138" s="135"/>
      <c r="DX138" s="135"/>
      <c r="DY138" s="135"/>
      <c r="DZ138" s="135"/>
      <c r="EA138" s="135"/>
      <c r="EB138" s="135"/>
      <c r="EC138" s="135"/>
      <c r="ED138" s="135"/>
      <c r="EE138" s="135"/>
      <c r="EF138" s="135"/>
      <c r="EG138" s="135"/>
      <c r="EH138" s="135"/>
      <c r="EI138" s="135"/>
      <c r="EJ138" s="135"/>
      <c r="EK138" s="135"/>
      <c r="EL138" s="135"/>
      <c r="EM138" s="135"/>
      <c r="EN138" s="135"/>
      <c r="EO138" s="135"/>
      <c r="EP138" s="135"/>
      <c r="EQ138" s="135"/>
      <c r="ER138" s="135"/>
      <c r="ES138" s="135"/>
      <c r="ET138" s="135"/>
      <c r="EU138" s="135"/>
      <c r="EV138" s="135"/>
      <c r="EW138" s="135"/>
      <c r="EX138" s="135"/>
      <c r="EY138" s="135"/>
      <c r="EZ138" s="135"/>
      <c r="FA138" s="135"/>
      <c r="FB138" s="135"/>
      <c r="FC138" s="135"/>
      <c r="FD138" s="135"/>
      <c r="FE138" s="135"/>
      <c r="FF138" s="135"/>
      <c r="FG138" s="135"/>
      <c r="FH138" s="135"/>
      <c r="FI138" s="135"/>
      <c r="FJ138" s="135"/>
      <c r="FK138" s="135"/>
      <c r="FL138" s="135"/>
      <c r="FM138" s="135"/>
      <c r="FN138" s="135"/>
      <c r="FO138" s="135"/>
      <c r="FP138" s="135"/>
      <c r="FQ138" s="135"/>
      <c r="FR138" s="135"/>
      <c r="FS138" s="135"/>
      <c r="FT138" s="135"/>
      <c r="FU138" s="135"/>
      <c r="FV138" s="135"/>
      <c r="FW138" s="135"/>
      <c r="FX138" s="135"/>
      <c r="FY138" s="135"/>
      <c r="FZ138" s="135"/>
      <c r="GA138" s="135"/>
      <c r="GB138" s="135"/>
      <c r="GC138" s="135"/>
      <c r="GD138" s="135"/>
      <c r="GE138" s="135"/>
      <c r="GF138" s="135"/>
      <c r="GG138" s="135"/>
      <c r="GH138" s="135"/>
      <c r="GI138" s="135"/>
      <c r="GJ138" s="135"/>
      <c r="GK138" s="135"/>
      <c r="GL138" s="135"/>
      <c r="GM138" s="135"/>
      <c r="GN138" s="135"/>
      <c r="GO138" s="135"/>
      <c r="GP138" s="135"/>
      <c r="GQ138" s="135"/>
      <c r="GR138" s="135"/>
      <c r="GS138" s="135"/>
      <c r="GT138" s="135"/>
      <c r="GU138" s="135"/>
      <c r="GV138" s="135"/>
      <c r="GW138" s="135"/>
      <c r="GX138" s="135"/>
      <c r="GY138" s="135"/>
      <c r="GZ138" s="135"/>
      <c r="HA138" s="135"/>
      <c r="HB138" s="135"/>
      <c r="HC138" s="135"/>
      <c r="HD138" s="135"/>
      <c r="HE138" s="135"/>
      <c r="HF138" s="135"/>
      <c r="HG138" s="135"/>
      <c r="HH138" s="135"/>
      <c r="HI138" s="135"/>
      <c r="HJ138" s="135"/>
      <c r="HK138" s="135"/>
      <c r="HL138" s="135"/>
      <c r="HM138" s="135"/>
      <c r="HN138" s="135"/>
      <c r="HO138" s="135"/>
      <c r="HP138" s="135"/>
      <c r="HQ138" s="135"/>
      <c r="HR138" s="135"/>
      <c r="HS138" s="135"/>
      <c r="HT138" s="135"/>
      <c r="HU138" s="135"/>
      <c r="HV138" s="135"/>
      <c r="HW138" s="135"/>
      <c r="HX138" s="135"/>
      <c r="HY138" s="135"/>
      <c r="HZ138" s="135"/>
      <c r="IA138" s="135"/>
      <c r="IB138" s="135"/>
      <c r="IC138" s="135"/>
      <c r="ID138" s="135"/>
      <c r="IE138" s="135"/>
      <c r="IF138" s="135"/>
      <c r="IG138" s="135"/>
      <c r="IH138" s="135"/>
      <c r="II138" s="135"/>
      <c r="IJ138" s="135"/>
      <c r="IK138" s="135"/>
      <c r="IL138" s="135"/>
      <c r="IM138" s="135"/>
      <c r="IN138" s="135"/>
      <c r="IO138" s="135"/>
      <c r="IP138" s="135"/>
      <c r="IQ138" s="135"/>
      <c r="IR138" s="135"/>
      <c r="IS138" s="135"/>
      <c r="IT138" s="135"/>
      <c r="IU138" s="135"/>
      <c r="IV138" s="135"/>
    </row>
    <row r="139" spans="1:256" s="67" customFormat="1">
      <c r="A139" s="659" t="s">
        <v>806</v>
      </c>
      <c r="B139" s="659"/>
      <c r="C139" s="659"/>
      <c r="D139" s="659"/>
      <c r="E139" s="659"/>
      <c r="F139" s="659"/>
      <c r="G139" s="659"/>
      <c r="H139" s="659"/>
      <c r="I139" s="659"/>
      <c r="J139" s="659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  <c r="U139" s="135"/>
      <c r="V139" s="135"/>
      <c r="W139" s="135"/>
      <c r="X139" s="135"/>
      <c r="Y139" s="135"/>
      <c r="Z139" s="135"/>
      <c r="AA139" s="135"/>
      <c r="AB139" s="135"/>
      <c r="AC139" s="135"/>
      <c r="AD139" s="135"/>
      <c r="AE139" s="135"/>
      <c r="AF139" s="135"/>
      <c r="AG139" s="135"/>
      <c r="AH139" s="135"/>
      <c r="AI139" s="135"/>
      <c r="AJ139" s="135"/>
      <c r="AK139" s="135"/>
      <c r="AL139" s="135"/>
      <c r="AM139" s="135"/>
      <c r="AN139" s="135"/>
      <c r="AO139" s="135"/>
      <c r="AP139" s="135"/>
      <c r="AQ139" s="135"/>
      <c r="AR139" s="135"/>
      <c r="AS139" s="135"/>
      <c r="AT139" s="135"/>
      <c r="AU139" s="135"/>
      <c r="AV139" s="135"/>
      <c r="AW139" s="135"/>
      <c r="AX139" s="135"/>
      <c r="AY139" s="135"/>
      <c r="AZ139" s="135"/>
      <c r="BA139" s="135"/>
      <c r="BB139" s="135"/>
      <c r="BC139" s="135"/>
      <c r="BD139" s="135"/>
      <c r="BE139" s="135"/>
      <c r="BF139" s="135"/>
      <c r="BG139" s="135"/>
      <c r="BH139" s="135"/>
      <c r="BI139" s="135"/>
      <c r="BJ139" s="135"/>
      <c r="BK139" s="135"/>
      <c r="BL139" s="135"/>
      <c r="BM139" s="135"/>
      <c r="BN139" s="135"/>
      <c r="BO139" s="135"/>
      <c r="BP139" s="135"/>
      <c r="BQ139" s="135"/>
      <c r="BR139" s="135"/>
      <c r="BS139" s="135"/>
      <c r="BT139" s="135"/>
      <c r="BU139" s="135"/>
      <c r="BV139" s="135"/>
      <c r="BW139" s="135"/>
      <c r="BX139" s="135"/>
      <c r="BY139" s="135"/>
      <c r="BZ139" s="135"/>
      <c r="CA139" s="135"/>
      <c r="CB139" s="135"/>
      <c r="CC139" s="135"/>
      <c r="CD139" s="135"/>
      <c r="CE139" s="135"/>
      <c r="CF139" s="135"/>
      <c r="CG139" s="135"/>
      <c r="CH139" s="135"/>
      <c r="CI139" s="135"/>
      <c r="CJ139" s="135"/>
      <c r="CK139" s="135"/>
      <c r="CL139" s="135"/>
      <c r="CM139" s="135"/>
      <c r="CN139" s="135"/>
      <c r="CO139" s="135"/>
      <c r="CP139" s="135"/>
      <c r="CQ139" s="135"/>
      <c r="CR139" s="135"/>
      <c r="CS139" s="135"/>
      <c r="CT139" s="135"/>
      <c r="CU139" s="135"/>
      <c r="CV139" s="135"/>
      <c r="CW139" s="135"/>
      <c r="CX139" s="135"/>
      <c r="CY139" s="135"/>
      <c r="CZ139" s="135"/>
      <c r="DA139" s="135"/>
      <c r="DB139" s="135"/>
      <c r="DC139" s="135"/>
      <c r="DD139" s="135"/>
      <c r="DE139" s="135"/>
      <c r="DF139" s="135"/>
      <c r="DG139" s="135"/>
      <c r="DH139" s="135"/>
      <c r="DI139" s="135"/>
      <c r="DJ139" s="135"/>
      <c r="DK139" s="135"/>
      <c r="DL139" s="135"/>
      <c r="DM139" s="135"/>
      <c r="DN139" s="135"/>
      <c r="DO139" s="135"/>
      <c r="DP139" s="135"/>
      <c r="DQ139" s="135"/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135"/>
      <c r="ED139" s="135"/>
      <c r="EE139" s="135"/>
      <c r="EF139" s="135"/>
      <c r="EG139" s="135"/>
      <c r="EH139" s="135"/>
      <c r="EI139" s="135"/>
      <c r="EJ139" s="135"/>
      <c r="EK139" s="135"/>
      <c r="EL139" s="135"/>
      <c r="EM139" s="135"/>
      <c r="EN139" s="135"/>
      <c r="EO139" s="135"/>
      <c r="EP139" s="135"/>
      <c r="EQ139" s="135"/>
      <c r="ER139" s="135"/>
      <c r="ES139" s="135"/>
      <c r="ET139" s="135"/>
      <c r="EU139" s="135"/>
      <c r="EV139" s="135"/>
      <c r="EW139" s="135"/>
      <c r="EX139" s="135"/>
      <c r="EY139" s="135"/>
      <c r="EZ139" s="135"/>
      <c r="FA139" s="135"/>
      <c r="FB139" s="135"/>
      <c r="FC139" s="135"/>
      <c r="FD139" s="135"/>
      <c r="FE139" s="135"/>
      <c r="FF139" s="135"/>
      <c r="FG139" s="135"/>
      <c r="FH139" s="135"/>
      <c r="FI139" s="135"/>
      <c r="FJ139" s="135"/>
      <c r="FK139" s="135"/>
      <c r="FL139" s="135"/>
      <c r="FM139" s="135"/>
      <c r="FN139" s="135"/>
      <c r="FO139" s="135"/>
      <c r="FP139" s="135"/>
      <c r="FQ139" s="135"/>
      <c r="FR139" s="135"/>
      <c r="FS139" s="135"/>
      <c r="FT139" s="135"/>
      <c r="FU139" s="135"/>
      <c r="FV139" s="135"/>
      <c r="FW139" s="135"/>
      <c r="FX139" s="135"/>
      <c r="FY139" s="135"/>
      <c r="FZ139" s="135"/>
      <c r="GA139" s="135"/>
      <c r="GB139" s="135"/>
      <c r="GC139" s="135"/>
      <c r="GD139" s="135"/>
      <c r="GE139" s="135"/>
      <c r="GF139" s="135"/>
      <c r="GG139" s="135"/>
      <c r="GH139" s="135"/>
      <c r="GI139" s="135"/>
      <c r="GJ139" s="135"/>
      <c r="GK139" s="135"/>
      <c r="GL139" s="135"/>
      <c r="GM139" s="135"/>
      <c r="GN139" s="135"/>
      <c r="GO139" s="135"/>
      <c r="GP139" s="135"/>
      <c r="GQ139" s="135"/>
      <c r="GR139" s="135"/>
      <c r="GS139" s="135"/>
      <c r="GT139" s="135"/>
      <c r="GU139" s="135"/>
      <c r="GV139" s="135"/>
      <c r="GW139" s="135"/>
      <c r="GX139" s="135"/>
      <c r="GY139" s="135"/>
      <c r="GZ139" s="135"/>
      <c r="HA139" s="135"/>
      <c r="HB139" s="135"/>
      <c r="HC139" s="135"/>
      <c r="HD139" s="135"/>
      <c r="HE139" s="135"/>
      <c r="HF139" s="135"/>
      <c r="HG139" s="135"/>
      <c r="HH139" s="135"/>
      <c r="HI139" s="135"/>
      <c r="HJ139" s="135"/>
      <c r="HK139" s="135"/>
      <c r="HL139" s="135"/>
      <c r="HM139" s="135"/>
      <c r="HN139" s="135"/>
      <c r="HO139" s="135"/>
      <c r="HP139" s="135"/>
      <c r="HQ139" s="135"/>
      <c r="HR139" s="135"/>
      <c r="HS139" s="135"/>
      <c r="HT139" s="135"/>
      <c r="HU139" s="135"/>
      <c r="HV139" s="135"/>
      <c r="HW139" s="135"/>
      <c r="HX139" s="135"/>
      <c r="HY139" s="135"/>
      <c r="HZ139" s="135"/>
      <c r="IA139" s="135"/>
      <c r="IB139" s="135"/>
      <c r="IC139" s="135"/>
      <c r="ID139" s="135"/>
      <c r="IE139" s="135"/>
      <c r="IF139" s="135"/>
      <c r="IG139" s="135"/>
      <c r="IH139" s="135"/>
      <c r="II139" s="135"/>
      <c r="IJ139" s="135"/>
      <c r="IK139" s="135"/>
      <c r="IL139" s="135"/>
      <c r="IM139" s="135"/>
      <c r="IN139" s="135"/>
      <c r="IO139" s="135"/>
      <c r="IP139" s="135"/>
      <c r="IQ139" s="135"/>
      <c r="IR139" s="135"/>
      <c r="IS139" s="135"/>
      <c r="IT139" s="135"/>
      <c r="IU139" s="135"/>
      <c r="IV139" s="135"/>
    </row>
    <row r="140" spans="1:256" s="67" customFormat="1">
      <c r="A140" s="659" t="s">
        <v>807</v>
      </c>
      <c r="B140" s="659"/>
      <c r="C140" s="659"/>
      <c r="D140" s="659"/>
      <c r="E140" s="659"/>
      <c r="F140" s="659"/>
      <c r="G140" s="659"/>
      <c r="H140" s="659"/>
      <c r="I140" s="659"/>
      <c r="J140" s="659"/>
      <c r="K140" s="135"/>
      <c r="L140" s="135"/>
      <c r="M140" s="135"/>
      <c r="N140" s="135"/>
      <c r="O140" s="135"/>
      <c r="P140" s="135"/>
      <c r="Q140" s="135"/>
      <c r="R140" s="135"/>
      <c r="S140" s="135"/>
      <c r="T140" s="135"/>
      <c r="U140" s="135"/>
      <c r="V140" s="135"/>
      <c r="W140" s="135"/>
      <c r="X140" s="135"/>
      <c r="Y140" s="135"/>
      <c r="Z140" s="135"/>
      <c r="AA140" s="135"/>
      <c r="AB140" s="135"/>
      <c r="AC140" s="135"/>
      <c r="AD140" s="135"/>
      <c r="AE140" s="135"/>
      <c r="AF140" s="135"/>
      <c r="AG140" s="135"/>
      <c r="AH140" s="135"/>
      <c r="AI140" s="135"/>
      <c r="AJ140" s="135"/>
      <c r="AK140" s="135"/>
      <c r="AL140" s="135"/>
      <c r="AM140" s="135"/>
      <c r="AN140" s="135"/>
      <c r="AO140" s="135"/>
      <c r="AP140" s="135"/>
      <c r="AQ140" s="135"/>
      <c r="AR140" s="135"/>
      <c r="AS140" s="135"/>
      <c r="AT140" s="135"/>
      <c r="AU140" s="135"/>
      <c r="AV140" s="135"/>
      <c r="AW140" s="135"/>
      <c r="AX140" s="135"/>
      <c r="AY140" s="135"/>
      <c r="AZ140" s="135"/>
      <c r="BA140" s="135"/>
      <c r="BB140" s="135"/>
      <c r="BC140" s="135"/>
      <c r="BD140" s="135"/>
      <c r="BE140" s="135"/>
      <c r="BF140" s="135"/>
      <c r="BG140" s="135"/>
      <c r="BH140" s="135"/>
      <c r="BI140" s="135"/>
      <c r="BJ140" s="135"/>
      <c r="BK140" s="135"/>
      <c r="BL140" s="135"/>
      <c r="BM140" s="135"/>
      <c r="BN140" s="135"/>
      <c r="BO140" s="135"/>
      <c r="BP140" s="135"/>
      <c r="BQ140" s="135"/>
      <c r="BR140" s="135"/>
      <c r="BS140" s="135"/>
      <c r="BT140" s="135"/>
      <c r="BU140" s="135"/>
      <c r="BV140" s="135"/>
      <c r="BW140" s="135"/>
      <c r="BX140" s="135"/>
      <c r="BY140" s="135"/>
      <c r="BZ140" s="135"/>
      <c r="CA140" s="135"/>
      <c r="CB140" s="135"/>
      <c r="CC140" s="135"/>
      <c r="CD140" s="135"/>
      <c r="CE140" s="135"/>
      <c r="CF140" s="135"/>
      <c r="CG140" s="135"/>
      <c r="CH140" s="135"/>
      <c r="CI140" s="135"/>
      <c r="CJ140" s="135"/>
      <c r="CK140" s="135"/>
      <c r="CL140" s="135"/>
      <c r="CM140" s="135"/>
      <c r="CN140" s="135"/>
      <c r="CO140" s="135"/>
      <c r="CP140" s="135"/>
      <c r="CQ140" s="135"/>
      <c r="CR140" s="135"/>
      <c r="CS140" s="135"/>
      <c r="CT140" s="135"/>
      <c r="CU140" s="135"/>
      <c r="CV140" s="135"/>
      <c r="CW140" s="135"/>
      <c r="CX140" s="135"/>
      <c r="CY140" s="135"/>
      <c r="CZ140" s="135"/>
      <c r="DA140" s="135"/>
      <c r="DB140" s="135"/>
      <c r="DC140" s="135"/>
      <c r="DD140" s="135"/>
      <c r="DE140" s="135"/>
      <c r="DF140" s="135"/>
      <c r="DG140" s="135"/>
      <c r="DH140" s="135"/>
      <c r="DI140" s="135"/>
      <c r="DJ140" s="135"/>
      <c r="DK140" s="135"/>
      <c r="DL140" s="135"/>
      <c r="DM140" s="135"/>
      <c r="DN140" s="135"/>
      <c r="DO140" s="135"/>
      <c r="DP140" s="135"/>
      <c r="DQ140" s="135"/>
      <c r="DR140" s="135"/>
      <c r="DS140" s="135"/>
      <c r="DT140" s="135"/>
      <c r="DU140" s="135"/>
      <c r="DV140" s="135"/>
      <c r="DW140" s="135"/>
      <c r="DX140" s="135"/>
      <c r="DY140" s="135"/>
      <c r="DZ140" s="135"/>
      <c r="EA140" s="135"/>
      <c r="EB140" s="135"/>
      <c r="EC140" s="135"/>
      <c r="ED140" s="135"/>
      <c r="EE140" s="135"/>
      <c r="EF140" s="135"/>
      <c r="EG140" s="135"/>
      <c r="EH140" s="135"/>
      <c r="EI140" s="135"/>
      <c r="EJ140" s="135"/>
      <c r="EK140" s="135"/>
      <c r="EL140" s="135"/>
      <c r="EM140" s="135"/>
      <c r="EN140" s="135"/>
      <c r="EO140" s="135"/>
      <c r="EP140" s="135"/>
      <c r="EQ140" s="135"/>
      <c r="ER140" s="135"/>
      <c r="ES140" s="135"/>
      <c r="ET140" s="135"/>
      <c r="EU140" s="135"/>
      <c r="EV140" s="135"/>
      <c r="EW140" s="135"/>
      <c r="EX140" s="135"/>
      <c r="EY140" s="135"/>
      <c r="EZ140" s="135"/>
      <c r="FA140" s="135"/>
      <c r="FB140" s="135"/>
      <c r="FC140" s="135"/>
      <c r="FD140" s="135"/>
      <c r="FE140" s="135"/>
      <c r="FF140" s="135"/>
      <c r="FG140" s="135"/>
      <c r="FH140" s="135"/>
      <c r="FI140" s="135"/>
      <c r="FJ140" s="135"/>
      <c r="FK140" s="135"/>
      <c r="FL140" s="135"/>
      <c r="FM140" s="135"/>
      <c r="FN140" s="135"/>
      <c r="FO140" s="135"/>
      <c r="FP140" s="135"/>
      <c r="FQ140" s="135"/>
      <c r="FR140" s="135"/>
      <c r="FS140" s="135"/>
      <c r="FT140" s="135"/>
      <c r="FU140" s="135"/>
      <c r="FV140" s="135"/>
      <c r="FW140" s="135"/>
      <c r="FX140" s="135"/>
      <c r="FY140" s="135"/>
      <c r="FZ140" s="135"/>
      <c r="GA140" s="135"/>
      <c r="GB140" s="135"/>
      <c r="GC140" s="135"/>
      <c r="GD140" s="135"/>
      <c r="GE140" s="135"/>
      <c r="GF140" s="135"/>
      <c r="GG140" s="135"/>
      <c r="GH140" s="135"/>
      <c r="GI140" s="135"/>
      <c r="GJ140" s="135"/>
      <c r="GK140" s="135"/>
      <c r="GL140" s="135"/>
      <c r="GM140" s="135"/>
      <c r="GN140" s="135"/>
      <c r="GO140" s="135"/>
      <c r="GP140" s="135"/>
      <c r="GQ140" s="135"/>
      <c r="GR140" s="135"/>
      <c r="GS140" s="135"/>
      <c r="GT140" s="135"/>
      <c r="GU140" s="135"/>
      <c r="GV140" s="135"/>
      <c r="GW140" s="135"/>
      <c r="GX140" s="135"/>
      <c r="GY140" s="135"/>
      <c r="GZ140" s="135"/>
      <c r="HA140" s="135"/>
      <c r="HB140" s="135"/>
      <c r="HC140" s="135"/>
      <c r="HD140" s="135"/>
      <c r="HE140" s="135"/>
      <c r="HF140" s="135"/>
      <c r="HG140" s="135"/>
      <c r="HH140" s="135"/>
      <c r="HI140" s="135"/>
      <c r="HJ140" s="135"/>
      <c r="HK140" s="135"/>
      <c r="HL140" s="135"/>
      <c r="HM140" s="135"/>
      <c r="HN140" s="135"/>
      <c r="HO140" s="135"/>
      <c r="HP140" s="135"/>
      <c r="HQ140" s="135"/>
      <c r="HR140" s="135"/>
      <c r="HS140" s="135"/>
      <c r="HT140" s="135"/>
      <c r="HU140" s="135"/>
      <c r="HV140" s="135"/>
      <c r="HW140" s="135"/>
      <c r="HX140" s="135"/>
      <c r="HY140" s="135"/>
      <c r="HZ140" s="135"/>
      <c r="IA140" s="135"/>
      <c r="IB140" s="135"/>
      <c r="IC140" s="135"/>
      <c r="ID140" s="135"/>
      <c r="IE140" s="135"/>
      <c r="IF140" s="135"/>
      <c r="IG140" s="135"/>
      <c r="IH140" s="135"/>
      <c r="II140" s="135"/>
      <c r="IJ140" s="135"/>
      <c r="IK140" s="135"/>
      <c r="IL140" s="135"/>
      <c r="IM140" s="135"/>
      <c r="IN140" s="135"/>
      <c r="IO140" s="135"/>
      <c r="IP140" s="135"/>
      <c r="IQ140" s="135"/>
      <c r="IR140" s="135"/>
      <c r="IS140" s="135"/>
      <c r="IT140" s="135"/>
      <c r="IU140" s="135"/>
      <c r="IV140" s="135"/>
    </row>
    <row r="141" spans="1:256" s="67" customFormat="1">
      <c r="A141" s="659" t="s">
        <v>808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35"/>
      <c r="GD141" s="135"/>
      <c r="GE141" s="135"/>
      <c r="GF141" s="135"/>
      <c r="GG141" s="135"/>
      <c r="GH141" s="135"/>
      <c r="GI141" s="135"/>
      <c r="GJ141" s="135"/>
      <c r="GK141" s="135"/>
      <c r="GL141" s="135"/>
      <c r="GM141" s="135"/>
      <c r="GN141" s="135"/>
      <c r="GO141" s="135"/>
      <c r="GP141" s="135"/>
      <c r="GQ141" s="135"/>
      <c r="GR141" s="135"/>
      <c r="GS141" s="135"/>
      <c r="GT141" s="135"/>
      <c r="GU141" s="135"/>
      <c r="GV141" s="135"/>
      <c r="GW141" s="135"/>
      <c r="GX141" s="135"/>
      <c r="GY141" s="135"/>
      <c r="GZ141" s="135"/>
      <c r="HA141" s="135"/>
      <c r="HB141" s="135"/>
      <c r="HC141" s="135"/>
      <c r="HD141" s="135"/>
      <c r="HE141" s="135"/>
      <c r="HF141" s="135"/>
      <c r="HG141" s="135"/>
      <c r="HH141" s="135"/>
      <c r="HI141" s="135"/>
      <c r="HJ141" s="135"/>
      <c r="HK141" s="135"/>
      <c r="HL141" s="135"/>
      <c r="HM141" s="135"/>
      <c r="HN141" s="135"/>
      <c r="HO141" s="135"/>
      <c r="HP141" s="135"/>
      <c r="HQ141" s="135"/>
      <c r="HR141" s="135"/>
      <c r="HS141" s="135"/>
      <c r="HT141" s="135"/>
      <c r="HU141" s="135"/>
      <c r="HV141" s="135"/>
      <c r="HW141" s="135"/>
      <c r="HX141" s="135"/>
      <c r="HY141" s="135"/>
      <c r="HZ141" s="135"/>
      <c r="IA141" s="135"/>
      <c r="IB141" s="135"/>
      <c r="IC141" s="135"/>
      <c r="ID141" s="135"/>
      <c r="IE141" s="135"/>
      <c r="IF141" s="135"/>
      <c r="IG141" s="135"/>
      <c r="IH141" s="135"/>
      <c r="II141" s="135"/>
      <c r="IJ141" s="135"/>
      <c r="IK141" s="135"/>
      <c r="IL141" s="135"/>
      <c r="IM141" s="135"/>
      <c r="IN141" s="135"/>
      <c r="IO141" s="135"/>
      <c r="IP141" s="135"/>
      <c r="IQ141" s="135"/>
      <c r="IR141" s="135"/>
      <c r="IS141" s="135"/>
      <c r="IT141" s="135"/>
      <c r="IU141" s="135"/>
      <c r="IV141" s="135"/>
    </row>
    <row r="142" spans="1:256" s="67" customFormat="1">
      <c r="A142" s="135" t="s">
        <v>809</v>
      </c>
      <c r="B142" s="135"/>
      <c r="C142" s="135"/>
      <c r="D142" s="135"/>
      <c r="E142" s="135"/>
      <c r="F142" s="135"/>
      <c r="G142" s="135"/>
      <c r="H142" s="135"/>
      <c r="I142" s="135"/>
      <c r="J142" s="137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35"/>
      <c r="GD142" s="135"/>
      <c r="GE142" s="135"/>
      <c r="GF142" s="135"/>
      <c r="GG142" s="135"/>
      <c r="GH142" s="135"/>
      <c r="GI142" s="135"/>
      <c r="GJ142" s="135"/>
      <c r="GK142" s="135"/>
      <c r="GL142" s="135"/>
      <c r="GM142" s="135"/>
      <c r="GN142" s="135"/>
      <c r="GO142" s="135"/>
      <c r="GP142" s="135"/>
      <c r="GQ142" s="135"/>
      <c r="GR142" s="135"/>
      <c r="GS142" s="135"/>
      <c r="GT142" s="135"/>
      <c r="GU142" s="135"/>
      <c r="GV142" s="135"/>
      <c r="GW142" s="135"/>
      <c r="GX142" s="135"/>
      <c r="GY142" s="135"/>
      <c r="GZ142" s="135"/>
      <c r="HA142" s="135"/>
      <c r="HB142" s="135"/>
      <c r="HC142" s="135"/>
      <c r="HD142" s="135"/>
      <c r="HE142" s="135"/>
      <c r="HF142" s="135"/>
      <c r="HG142" s="135"/>
      <c r="HH142" s="135"/>
      <c r="HI142" s="135"/>
      <c r="HJ142" s="135"/>
      <c r="HK142" s="135"/>
      <c r="HL142" s="135"/>
      <c r="HM142" s="135"/>
      <c r="HN142" s="135"/>
      <c r="HO142" s="135"/>
      <c r="HP142" s="135"/>
      <c r="HQ142" s="135"/>
      <c r="HR142" s="135"/>
      <c r="HS142" s="135"/>
      <c r="HT142" s="135"/>
      <c r="HU142" s="135"/>
      <c r="HV142" s="135"/>
      <c r="HW142" s="135"/>
      <c r="HX142" s="135"/>
      <c r="HY142" s="135"/>
      <c r="HZ142" s="135"/>
      <c r="IA142" s="135"/>
      <c r="IB142" s="135"/>
      <c r="IC142" s="135"/>
      <c r="ID142" s="135"/>
      <c r="IE142" s="135"/>
      <c r="IF142" s="135"/>
      <c r="IG142" s="135"/>
      <c r="IH142" s="135"/>
      <c r="II142" s="135"/>
      <c r="IJ142" s="135"/>
      <c r="IK142" s="135"/>
      <c r="IL142" s="135"/>
      <c r="IM142" s="135"/>
      <c r="IN142" s="135"/>
      <c r="IO142" s="135"/>
      <c r="IP142" s="135"/>
      <c r="IQ142" s="135"/>
      <c r="IR142" s="135"/>
      <c r="IS142" s="135"/>
      <c r="IT142" s="135"/>
      <c r="IU142" s="135"/>
      <c r="IV142" s="135"/>
    </row>
    <row r="143" spans="1:256" s="67" customFormat="1">
      <c r="A143" s="135" t="s">
        <v>810</v>
      </c>
      <c r="B143" s="135"/>
      <c r="C143" s="135"/>
      <c r="D143" s="135"/>
      <c r="E143" s="135"/>
      <c r="F143" s="135"/>
      <c r="G143" s="135"/>
      <c r="H143" s="135"/>
      <c r="I143" s="135"/>
      <c r="J143" s="137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35"/>
      <c r="GD143" s="135"/>
      <c r="GE143" s="135"/>
      <c r="GF143" s="135"/>
      <c r="GG143" s="135"/>
      <c r="GH143" s="135"/>
      <c r="GI143" s="135"/>
      <c r="GJ143" s="135"/>
      <c r="GK143" s="135"/>
      <c r="GL143" s="135"/>
      <c r="GM143" s="135"/>
      <c r="GN143" s="135"/>
      <c r="GO143" s="135"/>
      <c r="GP143" s="135"/>
      <c r="GQ143" s="135"/>
      <c r="GR143" s="135"/>
      <c r="GS143" s="135"/>
      <c r="GT143" s="135"/>
      <c r="GU143" s="135"/>
      <c r="GV143" s="135"/>
      <c r="GW143" s="135"/>
      <c r="GX143" s="135"/>
      <c r="GY143" s="135"/>
      <c r="GZ143" s="135"/>
      <c r="HA143" s="135"/>
      <c r="HB143" s="135"/>
      <c r="HC143" s="135"/>
      <c r="HD143" s="135"/>
      <c r="HE143" s="135"/>
      <c r="HF143" s="135"/>
      <c r="HG143" s="135"/>
      <c r="HH143" s="135"/>
      <c r="HI143" s="135"/>
      <c r="HJ143" s="135"/>
      <c r="HK143" s="135"/>
      <c r="HL143" s="135"/>
      <c r="HM143" s="135"/>
      <c r="HN143" s="135"/>
      <c r="HO143" s="135"/>
      <c r="HP143" s="135"/>
      <c r="HQ143" s="135"/>
      <c r="HR143" s="135"/>
      <c r="HS143" s="135"/>
      <c r="HT143" s="135"/>
      <c r="HU143" s="135"/>
      <c r="HV143" s="135"/>
      <c r="HW143" s="135"/>
      <c r="HX143" s="135"/>
      <c r="HY143" s="135"/>
      <c r="HZ143" s="135"/>
      <c r="IA143" s="135"/>
      <c r="IB143" s="135"/>
      <c r="IC143" s="135"/>
      <c r="ID143" s="135"/>
      <c r="IE143" s="135"/>
      <c r="IF143" s="135"/>
      <c r="IG143" s="135"/>
      <c r="IH143" s="135"/>
      <c r="II143" s="135"/>
      <c r="IJ143" s="135"/>
      <c r="IK143" s="135"/>
      <c r="IL143" s="135"/>
      <c r="IM143" s="135"/>
      <c r="IN143" s="135"/>
      <c r="IO143" s="135"/>
      <c r="IP143" s="135"/>
      <c r="IQ143" s="135"/>
      <c r="IR143" s="135"/>
      <c r="IS143" s="135"/>
      <c r="IT143" s="135"/>
      <c r="IU143" s="135"/>
      <c r="IV143" s="135"/>
    </row>
    <row r="144" spans="1:256" s="67" customFormat="1">
      <c r="A144" s="135" t="s">
        <v>790</v>
      </c>
      <c r="B144" s="135"/>
      <c r="C144" s="135"/>
      <c r="D144" s="135"/>
      <c r="E144" s="135"/>
      <c r="F144" s="135"/>
      <c r="G144" s="135"/>
      <c r="H144" s="135"/>
      <c r="I144" s="135"/>
      <c r="J144" s="137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35"/>
      <c r="GD144" s="135"/>
      <c r="GE144" s="135"/>
      <c r="GF144" s="135"/>
      <c r="GG144" s="135"/>
      <c r="GH144" s="135"/>
      <c r="GI144" s="135"/>
      <c r="GJ144" s="135"/>
      <c r="GK144" s="135"/>
      <c r="GL144" s="135"/>
      <c r="GM144" s="135"/>
      <c r="GN144" s="135"/>
      <c r="GO144" s="135"/>
      <c r="GP144" s="135"/>
      <c r="GQ144" s="135"/>
      <c r="GR144" s="135"/>
      <c r="GS144" s="135"/>
      <c r="GT144" s="135"/>
      <c r="GU144" s="135"/>
      <c r="GV144" s="135"/>
      <c r="GW144" s="135"/>
      <c r="GX144" s="135"/>
      <c r="GY144" s="135"/>
      <c r="GZ144" s="135"/>
      <c r="HA144" s="135"/>
      <c r="HB144" s="135"/>
      <c r="HC144" s="135"/>
      <c r="HD144" s="135"/>
      <c r="HE144" s="135"/>
      <c r="HF144" s="135"/>
      <c r="HG144" s="135"/>
      <c r="HH144" s="135"/>
      <c r="HI144" s="135"/>
      <c r="HJ144" s="135"/>
      <c r="HK144" s="135"/>
      <c r="HL144" s="135"/>
      <c r="HM144" s="135"/>
      <c r="HN144" s="135"/>
      <c r="HO144" s="135"/>
      <c r="HP144" s="135"/>
      <c r="HQ144" s="135"/>
      <c r="HR144" s="135"/>
      <c r="HS144" s="135"/>
      <c r="HT144" s="135"/>
      <c r="HU144" s="135"/>
      <c r="HV144" s="135"/>
      <c r="HW144" s="135"/>
      <c r="HX144" s="135"/>
      <c r="HY144" s="135"/>
      <c r="HZ144" s="135"/>
      <c r="IA144" s="135"/>
      <c r="IB144" s="135"/>
      <c r="IC144" s="135"/>
      <c r="ID144" s="135"/>
      <c r="IE144" s="135"/>
      <c r="IF144" s="135"/>
      <c r="IG144" s="135"/>
      <c r="IH144" s="135"/>
      <c r="II144" s="135"/>
      <c r="IJ144" s="135"/>
      <c r="IK144" s="135"/>
      <c r="IL144" s="135"/>
      <c r="IM144" s="135"/>
      <c r="IN144" s="135"/>
      <c r="IO144" s="135"/>
      <c r="IP144" s="135"/>
      <c r="IQ144" s="135"/>
      <c r="IR144" s="135"/>
      <c r="IS144" s="135"/>
      <c r="IT144" s="135"/>
      <c r="IU144" s="135"/>
      <c r="IV144" s="135"/>
    </row>
  </sheetData>
  <customSheetViews>
    <customSheetView guid="{35D06118-2AA7-4F0A-8D8F-9C671AEEE044}">
      <selection activeCell="A18" sqref="A18:F18"/>
      <pageMargins left="0.7" right="0.7" top="0.75" bottom="0.75" header="0.3" footer="0.3"/>
      <pageSetup paperSize="9" orientation="portrait" r:id="rId1"/>
    </customSheetView>
  </customSheetViews>
  <mergeCells count="82">
    <mergeCell ref="B49:C49"/>
    <mergeCell ref="D49:E49"/>
    <mergeCell ref="B50:C50"/>
    <mergeCell ref="B60:C60"/>
    <mergeCell ref="B61:C61"/>
    <mergeCell ref="B57:C57"/>
    <mergeCell ref="B58:C58"/>
    <mergeCell ref="B59:C59"/>
    <mergeCell ref="D50:E50"/>
    <mergeCell ref="B51:C51"/>
    <mergeCell ref="D51:E51"/>
    <mergeCell ref="B54:C54"/>
    <mergeCell ref="B55:C55"/>
    <mergeCell ref="B56:C56"/>
    <mergeCell ref="D44:E44"/>
    <mergeCell ref="D43:E43"/>
    <mergeCell ref="B46:C46"/>
    <mergeCell ref="D46:E46"/>
    <mergeCell ref="B48:C48"/>
    <mergeCell ref="D48:E48"/>
    <mergeCell ref="B47:C47"/>
    <mergeCell ref="D47:E47"/>
    <mergeCell ref="B45:C45"/>
    <mergeCell ref="D45:E45"/>
    <mergeCell ref="B38:C38"/>
    <mergeCell ref="D38:E38"/>
    <mergeCell ref="B40:C40"/>
    <mergeCell ref="D40:E40"/>
    <mergeCell ref="B41:C41"/>
    <mergeCell ref="D41:E41"/>
    <mergeCell ref="B39:C39"/>
    <mergeCell ref="D39:E39"/>
    <mergeCell ref="B37:C37"/>
    <mergeCell ref="D37:E37"/>
    <mergeCell ref="B31:C31"/>
    <mergeCell ref="D31:E31"/>
    <mergeCell ref="B32:C32"/>
    <mergeCell ref="D32:E32"/>
    <mergeCell ref="B36:C36"/>
    <mergeCell ref="D36:E36"/>
    <mergeCell ref="B33:C33"/>
    <mergeCell ref="D33:E33"/>
    <mergeCell ref="B34:C34"/>
    <mergeCell ref="D34:E34"/>
    <mergeCell ref="B35:C35"/>
    <mergeCell ref="D35:E35"/>
    <mergeCell ref="B26:C26"/>
    <mergeCell ref="B27:C27"/>
    <mergeCell ref="B28:C28"/>
    <mergeCell ref="B29:C29"/>
    <mergeCell ref="B30:C30"/>
    <mergeCell ref="D27:E27"/>
    <mergeCell ref="D28:E28"/>
    <mergeCell ref="D29:E29"/>
    <mergeCell ref="D30:E30"/>
    <mergeCell ref="D26:E26"/>
    <mergeCell ref="B21:C21"/>
    <mergeCell ref="B22:C22"/>
    <mergeCell ref="B23:C23"/>
    <mergeCell ref="B24:C24"/>
    <mergeCell ref="B25:C25"/>
    <mergeCell ref="D21:E21"/>
    <mergeCell ref="D22:E22"/>
    <mergeCell ref="D23:E23"/>
    <mergeCell ref="D24:E24"/>
    <mergeCell ref="D25:E25"/>
    <mergeCell ref="A9:F9"/>
    <mergeCell ref="A10:F10"/>
    <mergeCell ref="A11:F11"/>
    <mergeCell ref="A12:F12"/>
    <mergeCell ref="A13:F13"/>
    <mergeCell ref="A18:F18"/>
    <mergeCell ref="A17:F17"/>
    <mergeCell ref="A16:F16"/>
    <mergeCell ref="A14:F14"/>
    <mergeCell ref="A15:F15"/>
    <mergeCell ref="A141:J141"/>
    <mergeCell ref="A134:J134"/>
    <mergeCell ref="A136:J136"/>
    <mergeCell ref="A138:J138"/>
    <mergeCell ref="A139:J139"/>
    <mergeCell ref="A140:J140"/>
  </mergeCells>
  <phoneticPr fontId="34" type="noConversion"/>
  <hyperlinks>
    <hyperlink ref="D77" r:id="rId2" xr:uid="{00000000-0004-0000-1300-000000000000}"/>
    <hyperlink ref="C115" r:id="rId3" xr:uid="{00000000-0004-0000-1300-000001000000}"/>
    <hyperlink ref="C114" r:id="rId4" xr:uid="{00000000-0004-0000-1300-000002000000}"/>
  </hyperlinks>
  <pageMargins left="0.7" right="0.7" top="0.75" bottom="0.75" header="0.3" footer="0.3"/>
  <pageSetup paperSize="9" orientation="portrait"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3"/>
  <dimension ref="A1:IV29"/>
  <sheetViews>
    <sheetView workbookViewId="0">
      <selection activeCell="B29" sqref="B29"/>
    </sheetView>
  </sheetViews>
  <sheetFormatPr defaultColWidth="9" defaultRowHeight="13.5"/>
  <cols>
    <col min="1" max="1" width="9" style="50" customWidth="1"/>
    <col min="2" max="2" width="30.125" style="50" bestFit="1" customWidth="1"/>
    <col min="3" max="4" width="9" style="50" customWidth="1"/>
    <col min="5" max="5" width="6.5" style="50" bestFit="1" customWidth="1"/>
    <col min="6" max="256" width="9" style="50" customWidth="1"/>
  </cols>
  <sheetData>
    <row r="1" spans="1:1">
      <c r="A1" s="50" t="s">
        <v>594</v>
      </c>
    </row>
    <row r="2" spans="1:1">
      <c r="A2" s="50" t="s">
        <v>813</v>
      </c>
    </row>
    <row r="5" spans="1:1">
      <c r="A5" s="50" t="s">
        <v>586</v>
      </c>
    </row>
    <row r="6" spans="1:1">
      <c r="A6" s="50" t="s">
        <v>585</v>
      </c>
    </row>
    <row r="7" spans="1:1">
      <c r="A7" s="61" t="s">
        <v>2743</v>
      </c>
    </row>
    <row r="8" spans="1:1">
      <c r="A8" s="61" t="s">
        <v>2744</v>
      </c>
    </row>
    <row r="9" spans="1:1">
      <c r="A9" s="61" t="s">
        <v>2745</v>
      </c>
    </row>
    <row r="10" spans="1:1">
      <c r="A10" s="61" t="s">
        <v>2746</v>
      </c>
    </row>
    <row r="11" spans="1:1">
      <c r="A11" s="50" t="s">
        <v>1032</v>
      </c>
    </row>
    <row r="13" spans="1:1">
      <c r="A13" s="51"/>
    </row>
    <row r="14" spans="1:1">
      <c r="A14" s="50" t="s">
        <v>587</v>
      </c>
    </row>
    <row r="15" spans="1:1">
      <c r="A15" s="50" t="s">
        <v>589</v>
      </c>
    </row>
    <row r="16" spans="1:1">
      <c r="A16" s="50" t="s">
        <v>590</v>
      </c>
    </row>
    <row r="17" spans="1:9">
      <c r="A17" s="50" t="s">
        <v>591</v>
      </c>
    </row>
    <row r="18" spans="1:9">
      <c r="A18" s="50" t="s">
        <v>592</v>
      </c>
    </row>
    <row r="19" spans="1:9">
      <c r="A19" s="50" t="s">
        <v>593</v>
      </c>
    </row>
    <row r="20" spans="1:9">
      <c r="A20" s="50" t="s">
        <v>812</v>
      </c>
    </row>
    <row r="21" spans="1:9">
      <c r="A21" s="52" t="s">
        <v>3572</v>
      </c>
    </row>
    <row r="22" spans="1:9">
      <c r="A22" s="52" t="s">
        <v>588</v>
      </c>
    </row>
    <row r="28" spans="1:9">
      <c r="I28" s="50" t="str">
        <f>E28</f>
        <v>3.1.3</v>
      </c>
    </row>
    <row r="29" spans="1:9">
      <c r="I29" s="50">
        <f>1+E29</f>
        <v>314</v>
      </c>
    </row>
  </sheetData>
  <customSheetViews>
    <customSheetView guid="{35D06118-2AA7-4F0A-8D8F-9C671AEEE044}" state="hidden">
      <selection activeCell="A21" sqref="A21"/>
      <pageMargins left="0.7" right="0.7" top="0.75" bottom="0.75" header="0.3" footer="0.3"/>
      <pageSetup paperSize="9" orientation="portrait" r:id="rId1"/>
    </customSheetView>
  </customSheetViews>
  <phoneticPr fontId="34" type="noConversion"/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2"/>
  <dimension ref="A1:AQ50"/>
  <sheetViews>
    <sheetView workbookViewId="0">
      <selection activeCell="J8" sqref="J8"/>
    </sheetView>
  </sheetViews>
  <sheetFormatPr defaultColWidth="9" defaultRowHeight="13.5"/>
  <cols>
    <col min="1" max="1" width="9" style="153" customWidth="1"/>
    <col min="2" max="8" width="9" style="153"/>
    <col min="9" max="9" width="10.5" style="153" bestFit="1" customWidth="1"/>
    <col min="10" max="10" width="52.375" style="153" customWidth="1"/>
    <col min="11" max="11" width="57.5" style="153" customWidth="1"/>
    <col min="12" max="17" width="9" style="153"/>
    <col min="18" max="18" width="9" style="461"/>
    <col min="19" max="16384" width="9" style="153"/>
  </cols>
  <sheetData>
    <row r="1" spans="1:43" ht="13.35" customHeight="1">
      <c r="A1" s="688" t="s">
        <v>263</v>
      </c>
      <c r="B1" s="688"/>
      <c r="C1" s="688"/>
      <c r="D1" s="688"/>
      <c r="E1" s="688"/>
      <c r="F1" s="688"/>
      <c r="H1" s="687" t="s">
        <v>5651</v>
      </c>
      <c r="I1" s="687"/>
      <c r="J1" s="687"/>
      <c r="K1" s="687"/>
      <c r="L1" s="687"/>
      <c r="M1" s="687"/>
      <c r="N1" s="687"/>
      <c r="O1" s="687"/>
      <c r="P1" s="687"/>
      <c r="Q1" s="687"/>
      <c r="R1" s="687"/>
      <c r="S1" s="687"/>
      <c r="T1" s="687"/>
      <c r="U1" s="687"/>
      <c r="V1" s="687"/>
      <c r="W1" s="687"/>
      <c r="X1" s="687"/>
      <c r="Y1" s="687"/>
      <c r="Z1" s="687"/>
      <c r="AA1" s="687"/>
      <c r="AB1" s="687"/>
      <c r="AC1" s="687"/>
      <c r="AD1" s="687"/>
      <c r="AE1" s="687"/>
      <c r="AF1" s="687"/>
      <c r="AG1" s="687"/>
      <c r="AH1" s="687"/>
      <c r="AI1" s="687"/>
      <c r="AJ1" s="687"/>
      <c r="AK1" s="687"/>
      <c r="AL1" s="687"/>
      <c r="AM1" s="687"/>
      <c r="AN1" s="687"/>
      <c r="AO1" s="687"/>
      <c r="AP1" s="687"/>
      <c r="AQ1" s="687"/>
    </row>
    <row r="2" spans="1:43" ht="13.35" customHeight="1">
      <c r="A2" s="217" t="s">
        <v>264</v>
      </c>
      <c r="B2" s="218" t="s">
        <v>265</v>
      </c>
      <c r="C2" s="689" t="s">
        <v>266</v>
      </c>
      <c r="D2" s="689"/>
      <c r="E2" s="689"/>
      <c r="F2" s="689"/>
      <c r="H2" s="687"/>
      <c r="I2" s="687"/>
      <c r="J2" s="687"/>
      <c r="K2" s="687"/>
      <c r="L2" s="687"/>
      <c r="M2" s="687"/>
      <c r="N2" s="687"/>
      <c r="O2" s="687"/>
      <c r="P2" s="687"/>
      <c r="Q2" s="687"/>
      <c r="R2" s="687"/>
      <c r="S2" s="687"/>
      <c r="T2" s="687"/>
      <c r="U2" s="687"/>
      <c r="V2" s="687"/>
      <c r="W2" s="687"/>
      <c r="X2" s="687"/>
      <c r="Y2" s="687"/>
      <c r="Z2" s="687"/>
      <c r="AA2" s="687"/>
      <c r="AB2" s="687"/>
      <c r="AC2" s="687"/>
      <c r="AD2" s="687"/>
      <c r="AE2" s="687"/>
      <c r="AF2" s="687"/>
      <c r="AG2" s="687"/>
      <c r="AH2" s="687"/>
      <c r="AI2" s="687"/>
      <c r="AJ2" s="687"/>
      <c r="AK2" s="687"/>
      <c r="AL2" s="687"/>
      <c r="AM2" s="687"/>
      <c r="AN2" s="687"/>
      <c r="AO2" s="687"/>
      <c r="AP2" s="687"/>
      <c r="AQ2" s="687"/>
    </row>
    <row r="3" spans="1:43" ht="13.35" customHeight="1">
      <c r="A3" s="217"/>
      <c r="B3" s="218" t="s">
        <v>267</v>
      </c>
      <c r="C3" s="689" t="s">
        <v>268</v>
      </c>
      <c r="D3" s="689"/>
      <c r="E3" s="689"/>
      <c r="F3" s="689"/>
      <c r="H3" s="687"/>
      <c r="I3" s="687"/>
      <c r="J3" s="687"/>
      <c r="K3" s="687"/>
      <c r="L3" s="687"/>
      <c r="M3" s="687"/>
      <c r="N3" s="687"/>
      <c r="O3" s="687"/>
      <c r="P3" s="687"/>
      <c r="Q3" s="687"/>
      <c r="R3" s="687"/>
      <c r="S3" s="687"/>
      <c r="T3" s="687"/>
      <c r="U3" s="687"/>
      <c r="V3" s="687"/>
      <c r="W3" s="687"/>
      <c r="X3" s="687"/>
      <c r="Y3" s="687"/>
      <c r="Z3" s="687"/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/>
      <c r="AO3" s="687"/>
      <c r="AP3" s="687"/>
      <c r="AQ3" s="687"/>
    </row>
    <row r="4" spans="1:43" ht="13.35" customHeight="1">
      <c r="A4" s="217"/>
      <c r="B4" s="218" t="s">
        <v>269</v>
      </c>
      <c r="C4" s="218" t="s">
        <v>1025</v>
      </c>
      <c r="D4" s="218"/>
      <c r="E4" s="218"/>
      <c r="F4" s="218"/>
      <c r="H4" s="223" t="s">
        <v>5652</v>
      </c>
      <c r="J4" s="463" t="s">
        <v>5963</v>
      </c>
      <c r="K4" s="685" t="str">
        <f>IF(K15=1,"您的版本为最新版","有新版本，请点击左侧链接更新")</f>
        <v>您的版本为最新版</v>
      </c>
      <c r="L4" s="685"/>
      <c r="R4" s="153"/>
    </row>
    <row r="5" spans="1:43" ht="13.35" customHeight="1">
      <c r="A5" s="217"/>
      <c r="B5" s="220" t="s">
        <v>1023</v>
      </c>
      <c r="C5" s="221" t="s">
        <v>2506</v>
      </c>
      <c r="D5" s="222"/>
      <c r="E5" s="367"/>
      <c r="F5" s="367"/>
      <c r="H5" s="223" t="s">
        <v>5653</v>
      </c>
      <c r="J5" s="463" t="str">
        <f>测试页面!B27</f>
        <v>3.2.5</v>
      </c>
      <c r="K5" s="685"/>
      <c r="L5" s="685"/>
      <c r="R5" s="153"/>
    </row>
    <row r="6" spans="1:43" ht="20.25" customHeight="1">
      <c r="A6" s="217"/>
      <c r="B6" s="221" t="s">
        <v>5459</v>
      </c>
      <c r="C6" s="222"/>
      <c r="D6" s="222"/>
      <c r="E6" s="222"/>
      <c r="F6" s="222"/>
      <c r="H6" s="223" t="s">
        <v>5773</v>
      </c>
      <c r="J6" s="229" t="s">
        <v>5964</v>
      </c>
      <c r="K6" s="685"/>
      <c r="L6" s="685"/>
      <c r="R6" s="153"/>
    </row>
    <row r="7" spans="1:43" ht="13.35" customHeight="1">
      <c r="A7" s="224" t="s">
        <v>270</v>
      </c>
      <c r="B7" s="225" t="s">
        <v>2451</v>
      </c>
      <c r="C7" s="226"/>
      <c r="D7" s="226"/>
      <c r="E7" s="226"/>
      <c r="F7" s="226"/>
      <c r="H7" s="223" t="s">
        <v>5774</v>
      </c>
      <c r="J7" s="508">
        <f>测试页面!B29</f>
        <v>2021040905</v>
      </c>
      <c r="K7" s="685"/>
      <c r="L7" s="685"/>
      <c r="M7" s="462"/>
      <c r="N7" s="462"/>
      <c r="R7" s="153"/>
    </row>
    <row r="8" spans="1:43">
      <c r="A8" s="224"/>
      <c r="B8" s="227"/>
      <c r="C8" s="226"/>
      <c r="D8" s="226"/>
      <c r="E8" s="226"/>
      <c r="F8" s="226"/>
      <c r="H8" s="223" t="s">
        <v>5654</v>
      </c>
      <c r="J8" s="467" t="s">
        <v>5676</v>
      </c>
      <c r="R8" s="153"/>
    </row>
    <row r="9" spans="1:43">
      <c r="A9" s="224"/>
      <c r="B9" s="228"/>
      <c r="C9" s="226"/>
      <c r="D9" s="226"/>
      <c r="E9" s="226"/>
      <c r="F9" s="226"/>
      <c r="R9" s="153"/>
    </row>
    <row r="10" spans="1:43">
      <c r="A10" s="230" t="s">
        <v>271</v>
      </c>
      <c r="B10" s="691" t="s">
        <v>1033</v>
      </c>
      <c r="C10" s="691"/>
      <c r="D10" s="691"/>
      <c r="E10" s="691"/>
      <c r="F10" s="691"/>
      <c r="H10" s="509" t="s">
        <v>5775</v>
      </c>
      <c r="I10" s="510"/>
      <c r="J10" s="510"/>
      <c r="K10" s="229"/>
      <c r="R10" s="153"/>
    </row>
    <row r="11" spans="1:43">
      <c r="A11" s="230"/>
      <c r="B11" s="690" t="s">
        <v>746</v>
      </c>
      <c r="C11" s="690"/>
      <c r="D11" s="690"/>
      <c r="E11" s="690"/>
      <c r="F11" s="690"/>
      <c r="H11" s="692" t="str">
        <f>测试页面!B30</f>
        <v>3.2.5版本更新内容</v>
      </c>
      <c r="I11" s="692"/>
      <c r="J11" s="692"/>
      <c r="R11" s="153"/>
    </row>
    <row r="12" spans="1:43">
      <c r="A12" s="230"/>
      <c r="B12" s="690" t="s">
        <v>747</v>
      </c>
      <c r="C12" s="690"/>
      <c r="D12" s="690"/>
      <c r="E12" s="690"/>
      <c r="F12" s="690"/>
      <c r="H12" s="692"/>
      <c r="I12" s="692"/>
      <c r="J12" s="692"/>
      <c r="R12" s="153"/>
    </row>
    <row r="13" spans="1:43" ht="13.5" customHeight="1">
      <c r="A13" s="231" t="s">
        <v>1022</v>
      </c>
      <c r="B13" s="232"/>
      <c r="C13" s="232"/>
      <c r="D13" s="232"/>
      <c r="E13" s="232"/>
      <c r="F13" s="232"/>
      <c r="H13" s="693" t="str">
        <f>测试页面!B31</f>
        <v xml:space="preserve">数据更新，适配游戏版本5.3.0 </v>
      </c>
      <c r="I13" s="693"/>
      <c r="J13" s="693"/>
      <c r="R13" s="153"/>
    </row>
    <row r="14" spans="1:43" ht="13.5" customHeight="1">
      <c r="A14" s="369" t="s">
        <v>5460</v>
      </c>
      <c r="B14" s="233"/>
      <c r="C14" s="233"/>
      <c r="D14" s="233"/>
      <c r="E14" s="233"/>
      <c r="F14" s="233"/>
      <c r="H14" s="693"/>
      <c r="I14" s="693"/>
      <c r="J14" s="693"/>
      <c r="R14" s="153"/>
    </row>
    <row r="15" spans="1:43" ht="13.35" customHeight="1">
      <c r="A15" s="235" t="s">
        <v>272</v>
      </c>
      <c r="B15" s="235"/>
      <c r="C15" s="235"/>
      <c r="D15" s="235"/>
      <c r="E15" s="235"/>
      <c r="F15" s="235"/>
      <c r="H15" s="693"/>
      <c r="I15" s="693"/>
      <c r="J15" s="693"/>
      <c r="K15" s="468">
        <f>IF(测试页面!B28=325,1,0)</f>
        <v>1</v>
      </c>
      <c r="R15" s="153"/>
    </row>
    <row r="16" spans="1:43" ht="13.35" customHeight="1">
      <c r="A16" s="236" t="s">
        <v>2084</v>
      </c>
      <c r="B16" s="237"/>
      <c r="C16" s="237"/>
      <c r="D16" s="237"/>
      <c r="E16" s="237"/>
      <c r="F16" s="237"/>
      <c r="H16" s="684" t="s">
        <v>5667</v>
      </c>
      <c r="I16" s="684"/>
      <c r="J16" s="684"/>
      <c r="R16" s="153"/>
    </row>
    <row r="17" spans="1:18" ht="13.35" customHeight="1">
      <c r="A17" s="238" t="s">
        <v>2107</v>
      </c>
      <c r="B17" s="239"/>
      <c r="C17" s="239"/>
      <c r="D17" s="239"/>
      <c r="E17" s="239"/>
      <c r="F17" s="239"/>
      <c r="G17" s="240"/>
      <c r="H17" s="684"/>
      <c r="I17" s="684"/>
      <c r="J17" s="684"/>
      <c r="R17" s="153"/>
    </row>
    <row r="18" spans="1:18" ht="13.35" customHeight="1">
      <c r="A18" s="241" t="s">
        <v>555</v>
      </c>
      <c r="B18" s="242"/>
      <c r="C18" s="242"/>
      <c r="D18" s="242"/>
      <c r="E18" s="242"/>
      <c r="F18" s="242"/>
      <c r="G18" s="240"/>
      <c r="H18" s="234" t="s">
        <v>5655</v>
      </c>
      <c r="I18" s="153" t="s">
        <v>5656</v>
      </c>
      <c r="K18" s="469"/>
      <c r="L18" s="469"/>
      <c r="M18" s="469"/>
      <c r="N18" s="469"/>
      <c r="O18" s="469"/>
      <c r="P18" s="469"/>
      <c r="Q18" s="469"/>
      <c r="R18" s="469"/>
    </row>
    <row r="19" spans="1:18">
      <c r="H19" s="686" t="s">
        <v>5657</v>
      </c>
      <c r="I19" s="686"/>
      <c r="J19" s="686"/>
      <c r="K19" s="469"/>
      <c r="L19" s="469"/>
      <c r="M19" s="469"/>
      <c r="N19" s="469"/>
      <c r="O19" s="469"/>
      <c r="P19" s="469"/>
      <c r="Q19" s="469"/>
      <c r="R19" s="469"/>
    </row>
    <row r="20" spans="1:18">
      <c r="H20" s="686"/>
      <c r="I20" s="686"/>
      <c r="J20" s="686"/>
      <c r="R20" s="153"/>
    </row>
    <row r="21" spans="1:18">
      <c r="H21" s="229" t="s">
        <v>5658</v>
      </c>
      <c r="R21" s="153"/>
    </row>
    <row r="22" spans="1:18">
      <c r="R22" s="153"/>
    </row>
    <row r="23" spans="1:18">
      <c r="R23" s="153"/>
    </row>
    <row r="24" spans="1:18">
      <c r="H24" s="153" t="s">
        <v>544</v>
      </c>
      <c r="R24" s="153"/>
    </row>
    <row r="25" spans="1:18">
      <c r="H25" s="153" t="s">
        <v>811</v>
      </c>
      <c r="R25" s="153"/>
    </row>
    <row r="26" spans="1:18">
      <c r="R26" s="153"/>
    </row>
    <row r="27" spans="1:18">
      <c r="H27" s="153" t="s">
        <v>545</v>
      </c>
      <c r="R27" s="153"/>
    </row>
    <row r="28" spans="1:18">
      <c r="H28" s="153" t="s">
        <v>551</v>
      </c>
      <c r="R28" s="153"/>
    </row>
    <row r="29" spans="1:18">
      <c r="H29" s="153" t="s">
        <v>546</v>
      </c>
      <c r="R29" s="153"/>
    </row>
    <row r="30" spans="1:18">
      <c r="H30" s="153" t="s">
        <v>547</v>
      </c>
      <c r="R30" s="153"/>
    </row>
    <row r="31" spans="1:18">
      <c r="H31" s="153" t="s">
        <v>548</v>
      </c>
      <c r="R31" s="153"/>
    </row>
    <row r="32" spans="1:18">
      <c r="H32" s="153" t="s">
        <v>549</v>
      </c>
      <c r="R32" s="153"/>
    </row>
    <row r="33" spans="1:18">
      <c r="H33" s="229" t="s">
        <v>5659</v>
      </c>
      <c r="R33" s="153"/>
    </row>
    <row r="34" spans="1:18">
      <c r="H34" s="229"/>
      <c r="R34" s="153"/>
    </row>
    <row r="35" spans="1:18">
      <c r="H35" s="229"/>
      <c r="R35" s="153"/>
    </row>
    <row r="36" spans="1:18">
      <c r="R36" s="153"/>
    </row>
    <row r="37" spans="1:18">
      <c r="H37" s="234"/>
      <c r="R37" s="153"/>
    </row>
    <row r="38" spans="1:18">
      <c r="R38" s="153"/>
    </row>
    <row r="39" spans="1:18">
      <c r="H39" s="153" t="s">
        <v>552</v>
      </c>
      <c r="R39" s="153"/>
    </row>
    <row r="40" spans="1:18">
      <c r="H40" s="153" t="s">
        <v>553</v>
      </c>
      <c r="R40" s="153"/>
    </row>
    <row r="41" spans="1:18">
      <c r="R41" s="153"/>
    </row>
    <row r="42" spans="1:18">
      <c r="A42" s="219"/>
      <c r="H42" s="153" t="s">
        <v>550</v>
      </c>
      <c r="R42" s="153"/>
    </row>
    <row r="43" spans="1:18">
      <c r="H43" s="234" t="s">
        <v>5660</v>
      </c>
      <c r="R43" s="461" t="s">
        <v>5643</v>
      </c>
    </row>
    <row r="44" spans="1:18">
      <c r="R44" s="461" t="s">
        <v>5644</v>
      </c>
    </row>
    <row r="45" spans="1:18">
      <c r="R45" s="461" t="s">
        <v>5645</v>
      </c>
    </row>
    <row r="46" spans="1:18">
      <c r="R46" s="461" t="s">
        <v>5646</v>
      </c>
    </row>
    <row r="47" spans="1:18">
      <c r="R47" s="461" t="s">
        <v>5647</v>
      </c>
    </row>
    <row r="48" spans="1:18">
      <c r="R48" s="461" t="s">
        <v>5648</v>
      </c>
    </row>
    <row r="49" spans="18:18">
      <c r="R49" s="461" t="s">
        <v>5649</v>
      </c>
    </row>
    <row r="50" spans="18:18">
      <c r="R50" s="461" t="s">
        <v>5650</v>
      </c>
    </row>
  </sheetData>
  <sheetProtection algorithmName="SHA-512" hashValue="kYsT7ZRvMgXjkr3NVkKCbGOXeVoG5oCuT/EkAuO/chGq7kFQeEdVYGpMuYF9U7ZjnY+24pmu5cgdTti1gKJVFg==" saltValue="GCDeHhDEbrF3VhQMIc/+Aw==" spinCount="100000" sheet="1" objects="1" scenarios="1" selectLockedCells="1" selectUnlockedCells="1"/>
  <protectedRanges>
    <protectedRange password="CC71" sqref="K1:AQ7 H1:J6 H8:J8" name="区域1"/>
  </protectedRanges>
  <customSheetViews>
    <customSheetView guid="{35D06118-2AA7-4F0A-8D8F-9C671AEEE044}">
      <selection activeCell="I14" sqref="I14"/>
      <pageMargins left="0.7" right="0.7" top="0.75" bottom="0.75" header="0.3" footer="0.3"/>
      <pageSetup paperSize="9" fitToWidth="0" fitToHeight="0" orientation="portrait" r:id="rId1"/>
      <headerFooter scaleWithDoc="0" alignWithMargins="0"/>
    </customSheetView>
  </customSheetViews>
  <mergeCells count="12">
    <mergeCell ref="H16:J17"/>
    <mergeCell ref="K4:L7"/>
    <mergeCell ref="H19:J20"/>
    <mergeCell ref="H1:AQ3"/>
    <mergeCell ref="A1:F1"/>
    <mergeCell ref="C2:F2"/>
    <mergeCell ref="C3:F3"/>
    <mergeCell ref="B12:F12"/>
    <mergeCell ref="B10:F10"/>
    <mergeCell ref="B11:F11"/>
    <mergeCell ref="H11:J12"/>
    <mergeCell ref="H13:J15"/>
  </mergeCells>
  <phoneticPr fontId="34" type="noConversion"/>
  <conditionalFormatting sqref="K4">
    <cfRule type="expression" dxfId="31" priority="1">
      <formula>$K$15=0</formula>
    </cfRule>
    <cfRule type="expression" dxfId="30" priority="2">
      <formula>$K$15=1</formula>
    </cfRule>
  </conditionalFormatting>
  <hyperlinks>
    <hyperlink ref="J8" r:id="rId2" xr:uid="{00000000-0004-0000-1500-000000000000}"/>
  </hyperlinks>
  <pageMargins left="0.7" right="0.7" top="0.75" bottom="0.75" header="0.3" footer="0.3"/>
  <pageSetup paperSize="9" fitToWidth="0" fitToHeight="0" orientation="portrait" r:id="rId3"/>
  <headerFooter scaleWithDoc="0" alignWithMargins="0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P31"/>
  <sheetViews>
    <sheetView workbookViewId="0">
      <selection activeCell="K2" sqref="K2"/>
    </sheetView>
  </sheetViews>
  <sheetFormatPr defaultRowHeight="13.5"/>
  <sheetData>
    <row r="1" spans="1:68" s="277" customFormat="1" ht="16.5">
      <c r="A1" s="350" t="s">
        <v>5506</v>
      </c>
      <c r="B1" s="278" t="s">
        <v>3807</v>
      </c>
      <c r="C1" s="278" t="s">
        <v>3850</v>
      </c>
      <c r="D1" s="278" t="s">
        <v>3851</v>
      </c>
      <c r="E1" s="278" t="s">
        <v>3852</v>
      </c>
      <c r="F1" s="278" t="s">
        <v>3853</v>
      </c>
      <c r="G1" s="278" t="s">
        <v>3854</v>
      </c>
      <c r="H1" s="278" t="s">
        <v>3855</v>
      </c>
      <c r="I1" s="278" t="s">
        <v>3856</v>
      </c>
      <c r="J1" s="278" t="s">
        <v>3857</v>
      </c>
      <c r="K1" s="546" t="s">
        <v>5820</v>
      </c>
      <c r="L1" s="278" t="s">
        <v>558</v>
      </c>
      <c r="M1" s="278" t="s">
        <v>3858</v>
      </c>
      <c r="N1" s="278" t="s">
        <v>557</v>
      </c>
      <c r="O1" s="278" t="s">
        <v>4778</v>
      </c>
      <c r="P1" s="278" t="s">
        <v>3859</v>
      </c>
      <c r="Q1" s="278" t="s">
        <v>3860</v>
      </c>
      <c r="R1" s="278" t="s">
        <v>3861</v>
      </c>
      <c r="S1" s="278" t="s">
        <v>3862</v>
      </c>
      <c r="T1" s="278" t="s">
        <v>3863</v>
      </c>
      <c r="U1" s="278" t="s">
        <v>3864</v>
      </c>
      <c r="V1" s="278" t="s">
        <v>3865</v>
      </c>
      <c r="W1" s="278" t="s">
        <v>3866</v>
      </c>
      <c r="X1" s="278" t="s">
        <v>3867</v>
      </c>
      <c r="Y1" s="278" t="s">
        <v>3868</v>
      </c>
      <c r="Z1" s="278" t="s">
        <v>3869</v>
      </c>
      <c r="AA1" s="278" t="s">
        <v>3870</v>
      </c>
      <c r="AB1" s="278" t="s">
        <v>3871</v>
      </c>
      <c r="AC1" s="278" t="s">
        <v>3872</v>
      </c>
      <c r="AD1" s="278" t="s">
        <v>3873</v>
      </c>
      <c r="AE1" s="278" t="s">
        <v>3874</v>
      </c>
      <c r="AF1" s="278" t="s">
        <v>3875</v>
      </c>
      <c r="AG1" s="278" t="s">
        <v>3876</v>
      </c>
      <c r="AH1" s="278" t="s">
        <v>3877</v>
      </c>
      <c r="AI1" s="278" t="s">
        <v>3878</v>
      </c>
      <c r="AJ1" s="278" t="s">
        <v>3879</v>
      </c>
      <c r="AK1" s="278" t="s">
        <v>556</v>
      </c>
      <c r="AL1" s="278" t="s">
        <v>161</v>
      </c>
      <c r="AM1" s="278" t="s">
        <v>162</v>
      </c>
      <c r="AN1" s="278" t="s">
        <v>163</v>
      </c>
      <c r="AO1" s="278" t="s">
        <v>164</v>
      </c>
      <c r="AP1" s="278" t="s">
        <v>3880</v>
      </c>
      <c r="AQ1" s="278" t="s">
        <v>3881</v>
      </c>
      <c r="AR1" s="350" t="s">
        <v>5628</v>
      </c>
      <c r="AS1" s="278" t="s">
        <v>3882</v>
      </c>
      <c r="AT1" s="278" t="s">
        <v>3883</v>
      </c>
      <c r="AU1" s="278" t="s">
        <v>3884</v>
      </c>
      <c r="AV1" s="278" t="s">
        <v>3885</v>
      </c>
      <c r="AW1" s="278" t="s">
        <v>3886</v>
      </c>
      <c r="AX1" s="278" t="s">
        <v>3887</v>
      </c>
      <c r="AY1" s="278" t="s">
        <v>3888</v>
      </c>
      <c r="AZ1" s="278" t="s">
        <v>3889</v>
      </c>
      <c r="BA1" s="278" t="s">
        <v>3890</v>
      </c>
      <c r="BB1" s="278" t="s">
        <v>3891</v>
      </c>
      <c r="BC1" s="278" t="s">
        <v>161</v>
      </c>
      <c r="BD1" s="278" t="s">
        <v>162</v>
      </c>
      <c r="BE1" s="278" t="s">
        <v>163</v>
      </c>
      <c r="BF1" s="278" t="s">
        <v>164</v>
      </c>
      <c r="BG1" s="278" t="s">
        <v>161</v>
      </c>
      <c r="BH1" s="278" t="s">
        <v>162</v>
      </c>
      <c r="BI1" s="278" t="s">
        <v>163</v>
      </c>
      <c r="BJ1" s="278" t="s">
        <v>164</v>
      </c>
      <c r="BK1" s="278" t="s">
        <v>3892</v>
      </c>
      <c r="BL1" s="278" t="s">
        <v>3893</v>
      </c>
      <c r="BM1" s="278" t="s">
        <v>3894</v>
      </c>
      <c r="BN1" s="350" t="s">
        <v>4999</v>
      </c>
      <c r="BO1" s="278" t="s">
        <v>3895</v>
      </c>
      <c r="BP1" s="349"/>
    </row>
    <row r="2" spans="1:68">
      <c r="A2" s="67" t="str">
        <f>舰队模拟用表!A4</f>
        <v>改造</v>
      </c>
      <c r="B2" s="67" t="str">
        <f>舰队模拟用表!C4</f>
        <v>塔林</v>
      </c>
      <c r="C2">
        <f>IF($A2="改造",(VLOOKUP($B2,改造舰娘!$B:$BT,2,0)),(VLOOKUP($B2,未改造舰娘!$B:$BT,2,0)))</f>
        <v>5</v>
      </c>
      <c r="D2" t="str">
        <f>IF($A2="改造",(VLOOKUP($B2,改造舰娘!$B:$BR,3,0)),(VLOOKUP($B2,未改造舰娘!$B:$BR,3,0)))</f>
        <v>轻巡</v>
      </c>
      <c r="E2" t="str">
        <f>IF($A2="改造",(VLOOKUP($B2,改造舰娘!$B:$BR,4,0)),(VLOOKUP($B2,未改造舰娘!$B:$BR,4,0)))</f>
        <v>中型</v>
      </c>
      <c r="F2" t="str">
        <f>IF($A2="改造",(VLOOKUP($B2,改造舰娘!$B:$BR,5,0)),(VLOOKUP($B2,未改造舰娘!$B:$BR,5,0)))</f>
        <v>护卫舰</v>
      </c>
      <c r="G2" t="str">
        <f>IF($A2="改造",(VLOOKUP($B2,改造舰娘!$B:$BR,6,0)),(VLOOKUP($B2,未改造舰娘!$B:$BR,6,0)))</f>
        <v>苏联</v>
      </c>
      <c r="H2">
        <f>IF($A2="改造",(VLOOKUP($B2,改造舰娘!$B:$BR,7,0)),(VLOOKUP($B2,未改造舰娘!$B:$BR,7,0)))</f>
        <v>64</v>
      </c>
      <c r="I2">
        <f>IF($A2="改造",(VLOOKUP($B2,改造舰娘!$B:$BR,8,0)),(VLOOKUP($B2,未改造舰娘!$B:$BR,8,0)))</f>
        <v>0</v>
      </c>
      <c r="J2">
        <f>IF($A2="改造",(VLOOKUP($B2,改造舰娘!$B:$BR,9,0)),(VLOOKUP($B2,未改造舰娘!$B:$BR,9,0)))</f>
        <v>2</v>
      </c>
      <c r="K2">
        <f>IF($A2="改造",(VLOOKUP($B2,改造舰娘!$B:$BR,10,0)),(VLOOKUP($B2,未改造舰娘!$B:$BR,10,0)))</f>
        <v>2</v>
      </c>
      <c r="L2">
        <f>IF($A2="改造",(VLOOKUP($B2,改造舰娘!$B:$BR,11,0)),(VLOOKUP($B2,未改造舰娘!$B:$BR,11,0)))</f>
        <v>19</v>
      </c>
      <c r="M2" t="str">
        <f>IF($A2="改造",(VLOOKUP($B2,改造舰娘!$B:$BR,12,0)),(VLOOKUP($B2,未改造舰娘!$B:$BR,12,0)))</f>
        <v>中</v>
      </c>
      <c r="N2">
        <f>IF($A2="改造",(VLOOKUP($B2,改造舰娘!$B:$BR,13,0)),(VLOOKUP($B2,未改造舰娘!$B:$BR,13,0)))</f>
        <v>32.6</v>
      </c>
      <c r="O2">
        <f>IF($A2="改造",(VLOOKUP($B2,改造舰娘!$B:$BR,14,0)),(VLOOKUP($B2,未改造舰娘!$B:$BR,14,0)))</f>
        <v>18</v>
      </c>
      <c r="P2">
        <f>IF($A2="改造",(VLOOKUP($B2,改造舰娘!$B:$BR,15,0)),(VLOOKUP($B2,未改造舰娘!$B:$BR,15,0)))</f>
        <v>41</v>
      </c>
      <c r="Q2">
        <f>IF($A2="改造",(VLOOKUP($B2,改造舰娘!$B:$BR,16,0)),(VLOOKUP($B2,未改造舰娘!$B:$BR,16,0)))</f>
        <v>35</v>
      </c>
      <c r="R2">
        <f>IF($A2="改造",(VLOOKUP($B2,改造舰娘!$B:$BR,17,0)),(VLOOKUP($B2,未改造舰娘!$B:$BR,17,0)))</f>
        <v>0</v>
      </c>
      <c r="S2">
        <f>IF($A2="改造",(VLOOKUP($B2,改造舰娘!$B:$BR,18,0)),(VLOOKUP($B2,未改造舰娘!$B:$BR,18,0)))</f>
        <v>0</v>
      </c>
      <c r="T2">
        <f>IF($A2="改造",(VLOOKUP($B2,改造舰娘!$B:$BR,19,0)),(VLOOKUP($B2,未改造舰娘!$B:$BR,19,0)))</f>
        <v>42</v>
      </c>
      <c r="U2">
        <f>IF($A2="改造",(VLOOKUP($B2,改造舰娘!$B:$BR,20,0)),(VLOOKUP($B2,未改造舰娘!$B:$BR,20,0)))</f>
        <v>25</v>
      </c>
      <c r="V2">
        <f>IF($A2="改造",(VLOOKUP($B2,改造舰娘!$B:$BR,21,0)),(VLOOKUP($B2,未改造舰娘!$B:$BR,21,0)))</f>
        <v>70</v>
      </c>
      <c r="W2">
        <f>IF($A2="改造",(VLOOKUP($B2,改造舰娘!$B:$BR,22,0)),(VLOOKUP($B2,未改造舰娘!$B:$BR,22,0)))</f>
        <v>30</v>
      </c>
      <c r="X2">
        <f>IF($A2="改造",(VLOOKUP($B2,改造舰娘!$B:$BR,23,0)),(VLOOKUP($B2,未改造舰娘!$B:$BR,23,0)))</f>
        <v>39</v>
      </c>
      <c r="Y2">
        <f>IF($A2="改造",(VLOOKUP($B2,改造舰娘!$B:$BR,24,0)),(VLOOKUP($B2,未改造舰娘!$B:$BR,24,0)))</f>
        <v>92</v>
      </c>
      <c r="Z2">
        <f>IF($A2="改造",(VLOOKUP($B2,改造舰娘!$B:$BR,25,0)),(VLOOKUP($B2,未改造舰娘!$B:$BR,25,0)))</f>
        <v>38</v>
      </c>
      <c r="AA2">
        <f>IF($A2="改造",(VLOOKUP($B2,改造舰娘!$B:$BR,26,0)),(VLOOKUP($B2,未改造舰娘!$B:$BR,26,0)))</f>
        <v>79</v>
      </c>
      <c r="AB2">
        <f>IF($A2="改造",(VLOOKUP($B2,改造舰娘!$B:$BR,27,0)),(VLOOKUP($B2,未改造舰娘!$B:$BR,27,0)))</f>
        <v>20</v>
      </c>
      <c r="AC2">
        <f>IF($A2="改造",(VLOOKUP($B2,改造舰娘!$B:$BR,28,0)),(VLOOKUP($B2,未改造舰娘!$B:$BR,28,0)))</f>
        <v>56</v>
      </c>
      <c r="AD2">
        <f>IF($A2="改造",(VLOOKUP($B2,改造舰娘!$B:$BR,29,0)),(VLOOKUP($B2,未改造舰娘!$B:$BR,29,0)))</f>
        <v>35</v>
      </c>
      <c r="AE2">
        <f>IF($A2="改造",(VLOOKUP($B2,改造舰娘!$B:$BR,30,0)),(VLOOKUP($B2,未改造舰娘!$B:$BR,30,0)))</f>
        <v>75</v>
      </c>
      <c r="AF2">
        <f>IF($A2="改造",(VLOOKUP($B2,改造舰娘!$B:$BR,31,0)),(VLOOKUP($B2,未改造舰娘!$B:$BR,31,0)))</f>
        <v>0</v>
      </c>
      <c r="AG2">
        <f>IF($A2="改造",(VLOOKUP($B2,改造舰娘!$B:$BR,32,0)),(VLOOKUP($B2,未改造舰娘!$B:$BR,32,0)))</f>
        <v>0</v>
      </c>
      <c r="AH2">
        <f>IF($A2="改造",(VLOOKUP($B2,改造舰娘!$B:$BR,33,0)),(VLOOKUP($B2,未改造舰娘!$B:$BR,33,0)))</f>
        <v>0</v>
      </c>
      <c r="AI2">
        <f>IF($A2="改造",(VLOOKUP($B2,改造舰娘!$B:$BR,34,0)),(VLOOKUP($B2,未改造舰娘!$B:$BR,34,0)))</f>
        <v>0</v>
      </c>
      <c r="AJ2">
        <f>IF($A2="改造",(VLOOKUP($B2,改造舰娘!$B:$BR,35,0)),(VLOOKUP($B2,未改造舰娘!$B:$BR,35,0)))</f>
        <v>0</v>
      </c>
      <c r="AK2">
        <f>IF($A2="改造",(VLOOKUP($B2,改造舰娘!$B:$BR,36,0)),(VLOOKUP($B2,未改造舰娘!$B:$BR,36,0)))</f>
        <v>0</v>
      </c>
      <c r="AL2">
        <f>IF($A2="改造",(VLOOKUP($B2,改造舰娘!$B:$BR,37,0)),(VLOOKUP($B2,未改造舰娘!$B:$BR,37,0)))</f>
        <v>0</v>
      </c>
      <c r="AM2">
        <f>IF($A2="改造",(VLOOKUP($B2,改造舰娘!$B:$BR,38,0)),(VLOOKUP($B2,未改造舰娘!$B:$BR,38,0)))</f>
        <v>0</v>
      </c>
      <c r="AN2">
        <f>IF($A2="改造",(VLOOKUP($B2,改造舰娘!$B:$BR,39,0)),(VLOOKUP($B2,未改造舰娘!$B:$BR,39,0)))</f>
        <v>0</v>
      </c>
      <c r="AO2">
        <f>IF($A2="改造",(VLOOKUP($B2,改造舰娘!$B:$BR,40,0)),(VLOOKUP($B2,未改造舰娘!$B:$BR,40,0)))</f>
        <v>0</v>
      </c>
      <c r="AP2">
        <f>IF($A2="改造",(VLOOKUP($B2,改造舰娘!$B:$BR,41,0)),(VLOOKUP($B2,未改造舰娘!$B:$BR,41,0)))</f>
        <v>0</v>
      </c>
      <c r="AQ2">
        <f>IF($A2="改造",(VLOOKUP($B2,改造舰娘!$B:$BR,42,0)),(VLOOKUP($B2,未改造舰娘!$B:$BR,42,0)))</f>
        <v>0</v>
      </c>
      <c r="AR2">
        <f>IF($A2="改造",(VLOOKUP($B2,改造舰娘!$B:$BR,43,0)),(VLOOKUP($B2,未改造舰娘!$B:$BR,43,0)))</f>
        <v>4</v>
      </c>
      <c r="AS2" t="str">
        <f>IF($A2="改造",(VLOOKUP($B2,改造舰娘!$B:$BR,44,0)),(VLOOKUP($B2,未改造舰娘!$B:$BR,44,0)))</f>
        <v>S国СМ-5-1双联100毫米高炮</v>
      </c>
      <c r="AT2" t="str">
        <f>IF($A2="改造",(VLOOKUP($B2,改造舰娘!$B:$BR,45,0)),(VLOOKUP($B2,未改造舰娘!$B:$BR,45,0)))</f>
        <v>S国СМ-20-ЗИФ四联45毫米高炮</v>
      </c>
      <c r="AU2" t="str">
        <f>IF($A2="改造",(VLOOKUP($B2,改造舰娘!$B:$BR,46,0)),(VLOOKUP($B2,未改造舰娘!$B:$BR,46,0)))</f>
        <v>S国三联Б-38型152毫米炮</v>
      </c>
      <c r="AV2">
        <f>IF($A2="改造",(VLOOKUP($B2,改造舰娘!$B:$BR,47,0)),(VLOOKUP($B2,未改造舰娘!$B:$BR,47,0)))</f>
        <v>0</v>
      </c>
      <c r="AW2" t="str">
        <f>IF($A2="改造",(VLOOKUP($B2,改造舰娘!$B:$BR,48,0)),(VLOOKUP($B2,未改造舰娘!$B:$BR,48,0)))</f>
        <v>坚持奋战(3级)：降低自身2点闪避值，增加自身15点火力值；战斗中自身被命中过一次之后增加自身20%暴击率、20点火力值，20点装甲值（限昼战阶段）。</v>
      </c>
      <c r="AX2">
        <f>IF($A2="改造",(VLOOKUP($B2,改造舰娘!$B:$BR,49,0)),(VLOOKUP($B2,未改造舰娘!$B:$BR,49,0)))</f>
        <v>0</v>
      </c>
      <c r="AY2">
        <f>IF($A2="改造",(VLOOKUP($B2,改造舰娘!$B:$BR,50,0)),(VLOOKUP($B2,未改造舰娘!$B:$BR,50,0)))</f>
        <v>45</v>
      </c>
      <c r="AZ2">
        <f>IF($A2="改造",(VLOOKUP($B2,改造舰娘!$B:$BR,51,0)),(VLOOKUP($B2,未改造舰娘!$B:$BR,51,0)))</f>
        <v>80</v>
      </c>
      <c r="BA2">
        <f>IF($A2="改造",(VLOOKUP($B2,改造舰娘!$B:$BR,52,0)),(VLOOKUP($B2,未改造舰娘!$B:$BR,52,0)))</f>
        <v>1.5</v>
      </c>
      <c r="BB2">
        <f>IF($A2="改造",(VLOOKUP($B2,改造舰娘!$B:$BR,53,0)),(VLOOKUP($B2,未改造舰娘!$B:$BR,53,0)))</f>
        <v>2.8</v>
      </c>
      <c r="BC2">
        <f>IF($A2="改造",(VLOOKUP($B2,改造舰娘!$B:$BR,54,0)),(VLOOKUP($B2,未改造舰娘!$B:$BR,54,0)))</f>
        <v>21</v>
      </c>
      <c r="BD2">
        <f>IF($A2="改造",(VLOOKUP($B2,改造舰娘!$B:$BR,55,0)),(VLOOKUP($B2,未改造舰娘!$B:$BR,55,0)))</f>
        <v>0</v>
      </c>
      <c r="BE2">
        <f>IF($A2="改造",(VLOOKUP($B2,改造舰娘!$B:$BR,56,0)),(VLOOKUP($B2,未改造舰娘!$B:$BR,56,0)))</f>
        <v>21</v>
      </c>
      <c r="BF2">
        <f>IF($A2="改造",(VLOOKUP($B2,改造舰娘!$B:$BR,57,0)),(VLOOKUP($B2,未改造舰娘!$B:$BR,57,0)))</f>
        <v>69</v>
      </c>
      <c r="BG2">
        <f>IF($A2="改造",(VLOOKUP($B2,改造舰娘!$B:$BR,58,0)),(VLOOKUP($B2,未改造舰娘!$B:$BR,58,0)))</f>
        <v>10</v>
      </c>
      <c r="BH2">
        <f>IF($A2="改造",(VLOOKUP($B2,改造舰娘!$B:$BR,59,0)),(VLOOKUP($B2,未改造舰娘!$B:$BR,59,0)))</f>
        <v>16</v>
      </c>
      <c r="BI2">
        <f>IF($A2="改造",(VLOOKUP($B2,改造舰娘!$B:$BR,60,0)),(VLOOKUP($B2,未改造舰娘!$B:$BR,60,0)))</f>
        <v>10</v>
      </c>
      <c r="BJ2">
        <f>IF($A2="改造",(VLOOKUP($B2,改造舰娘!$B:$BR,61,0)),(VLOOKUP($B2,未改造舰娘!$B:$BR,61,0)))</f>
        <v>0</v>
      </c>
      <c r="BK2">
        <f>IF($A2="改造",(VLOOKUP($B2,改造舰娘!$B:$BR,62,0)),(VLOOKUP($B2,未改造舰娘!$B:$BR,62,0)))</f>
        <v>0</v>
      </c>
      <c r="BL2">
        <f>IF($A2="改造",(VLOOKUP($B2,改造舰娘!$B:$BR,63,0)),(VLOOKUP($B2,未改造舰娘!$B:$BR,63,0)))</f>
        <v>7</v>
      </c>
      <c r="BM2">
        <f>IF($A2="改造",(VLOOKUP($B2,改造舰娘!$B:$BT,64,0)),(VLOOKUP($B2,未改造舰娘!$B:$BT,64,0)))</f>
        <v>11</v>
      </c>
      <c r="BN2">
        <f>IF($A2="改造",(VLOOKUP($B2,改造舰娘!$B:$BT,65,0)),(VLOOKUP($B2,未改造舰娘!$B:$BT,65,0)))</f>
        <v>0</v>
      </c>
    </row>
    <row r="3" spans="1:68">
      <c r="A3" s="67" t="str">
        <f>舰队模拟用表!A5</f>
        <v>改造</v>
      </c>
      <c r="B3" s="67" t="str">
        <f>舰队模拟用表!C5</f>
        <v>明斯克</v>
      </c>
      <c r="C3">
        <f>IF($A3="改造",(VLOOKUP($B3,改造舰娘!$B:$BT,2,0)),(VLOOKUP($B3,未改造舰娘!$B:$BT,2,0)))</f>
        <v>5</v>
      </c>
      <c r="D3" t="str">
        <f>IF($A3="改造",(VLOOKUP($B3,改造舰娘!$B:$BR,3,0)),(VLOOKUP($B3,未改造舰娘!$B:$BR,3,0)))</f>
        <v>驱逐</v>
      </c>
      <c r="E3" t="str">
        <f>IF($A3="改造",(VLOOKUP($B3,改造舰娘!$B:$BR,4,0)),(VLOOKUP($B3,未改造舰娘!$B:$BR,4,0)))</f>
        <v>小型</v>
      </c>
      <c r="F3" t="str">
        <f>IF($A3="改造",(VLOOKUP($B3,改造舰娘!$B:$BR,5,0)),(VLOOKUP($B3,未改造舰娘!$B:$BR,5,0)))</f>
        <v>护卫舰</v>
      </c>
      <c r="G3" t="str">
        <f>IF($A3="改造",(VLOOKUP($B3,改造舰娘!$B:$BR,6,0)),(VLOOKUP($B3,未改造舰娘!$B:$BR,6,0)))</f>
        <v>苏联</v>
      </c>
      <c r="H3">
        <f>IF($A3="改造",(VLOOKUP($B3,改造舰娘!$B:$BR,7,0)),(VLOOKUP($B3,未改造舰娘!$B:$BR,7,0)))</f>
        <v>32</v>
      </c>
      <c r="I3">
        <f>IF($A3="改造",(VLOOKUP($B3,改造舰娘!$B:$BR,8,0)),(VLOOKUP($B3,未改造舰娘!$B:$BR,8,0)))</f>
        <v>0</v>
      </c>
      <c r="J3">
        <f>IF($A3="改造",(VLOOKUP($B3,改造舰娘!$B:$BR,9,0)),(VLOOKUP($B3,未改造舰娘!$B:$BR,9,0)))</f>
        <v>2</v>
      </c>
      <c r="K3">
        <f>IF($A3="改造",(VLOOKUP($B3,改造舰娘!$B:$BR,10,0)),(VLOOKUP($B3,未改造舰娘!$B:$BR,10,0)))</f>
        <v>2</v>
      </c>
      <c r="L3">
        <f>IF($A3="改造",(VLOOKUP($B3,改造舰娘!$B:$BR,11,0)),(VLOOKUP($B3,未改造舰娘!$B:$BR,11,0)))</f>
        <v>25</v>
      </c>
      <c r="M3" t="str">
        <f>IF($A3="改造",(VLOOKUP($B3,改造舰娘!$B:$BR,12,0)),(VLOOKUP($B3,未改造舰娘!$B:$BR,12,0)))</f>
        <v>短</v>
      </c>
      <c r="N3">
        <f>IF($A3="改造",(VLOOKUP($B3,改造舰娘!$B:$BR,13,0)),(VLOOKUP($B3,未改造舰娘!$B:$BR,13,0)))</f>
        <v>41.7</v>
      </c>
      <c r="O3">
        <f>IF($A3="改造",(VLOOKUP($B3,改造舰娘!$B:$BR,14,0)),(VLOOKUP($B3,未改造舰娘!$B:$BR,14,0)))</f>
        <v>12</v>
      </c>
      <c r="P3">
        <f>IF($A3="改造",(VLOOKUP($B3,改造舰娘!$B:$BR,15,0)),(VLOOKUP($B3,未改造舰娘!$B:$BR,15,0)))</f>
        <v>15</v>
      </c>
      <c r="Q3">
        <f>IF($A3="改造",(VLOOKUP($B3,改造舰娘!$B:$BR,16,0)),(VLOOKUP($B3,未改造舰娘!$B:$BR,16,0)))</f>
        <v>25</v>
      </c>
      <c r="R3">
        <f>IF($A3="改造",(VLOOKUP($B3,改造舰娘!$B:$BR,17,0)),(VLOOKUP($B3,未改造舰娘!$B:$BR,17,0)))</f>
        <v>27</v>
      </c>
      <c r="S3">
        <f>IF($A3="改造",(VLOOKUP($B3,改造舰娘!$B:$BR,18,0)),(VLOOKUP($B3,未改造舰娘!$B:$BR,18,0)))</f>
        <v>55</v>
      </c>
      <c r="T3">
        <f>IF($A3="改造",(VLOOKUP($B3,改造舰娘!$B:$BR,19,0)),(VLOOKUP($B3,未改造舰娘!$B:$BR,19,0)))</f>
        <v>10</v>
      </c>
      <c r="U3">
        <f>IF($A3="改造",(VLOOKUP($B3,改造舰娘!$B:$BR,20,0)),(VLOOKUP($B3,未改造舰娘!$B:$BR,20,0)))</f>
        <v>25</v>
      </c>
      <c r="V3">
        <f>IF($A3="改造",(VLOOKUP($B3,改造舰娘!$B:$BR,21,0)),(VLOOKUP($B3,未改造舰娘!$B:$BR,21,0)))</f>
        <v>32</v>
      </c>
      <c r="W3">
        <f>IF($A3="改造",(VLOOKUP($B3,改造舰娘!$B:$BR,22,0)),(VLOOKUP($B3,未改造舰娘!$B:$BR,22,0)))</f>
        <v>30</v>
      </c>
      <c r="X3">
        <f>IF($A3="改造",(VLOOKUP($B3,改造舰娘!$B:$BR,23,0)),(VLOOKUP($B3,未改造舰娘!$B:$BR,23,0)))</f>
        <v>34</v>
      </c>
      <c r="Y3">
        <f>IF($A3="改造",(VLOOKUP($B3,改造舰娘!$B:$BR,24,0)),(VLOOKUP($B3,未改造舰娘!$B:$BR,24,0)))</f>
        <v>89</v>
      </c>
      <c r="Z3">
        <f>IF($A3="改造",(VLOOKUP($B3,改造舰娘!$B:$BR,25,0)),(VLOOKUP($B3,未改造舰娘!$B:$BR,25,0)))</f>
        <v>50</v>
      </c>
      <c r="AA3">
        <f>IF($A3="改造",(VLOOKUP($B3,改造舰娘!$B:$BR,26,0)),(VLOOKUP($B3,未改造舰娘!$B:$BR,26,0)))</f>
        <v>90</v>
      </c>
      <c r="AB3">
        <f>IF($A3="改造",(VLOOKUP($B3,改造舰娘!$B:$BR,27,0)),(VLOOKUP($B3,未改造舰娘!$B:$BR,27,0)))</f>
        <v>8</v>
      </c>
      <c r="AC3">
        <f>IF($A3="改造",(VLOOKUP($B3,改造舰娘!$B:$BR,28,0)),(VLOOKUP($B3,未改造舰娘!$B:$BR,28,0)))</f>
        <v>25</v>
      </c>
      <c r="AD3">
        <f>IF($A3="改造",(VLOOKUP($B3,改造舰娘!$B:$BR,29,0)),(VLOOKUP($B3,未改造舰娘!$B:$BR,29,0)))</f>
        <v>35</v>
      </c>
      <c r="AE3">
        <f>IF($A3="改造",(VLOOKUP($B3,改造舰娘!$B:$BR,30,0)),(VLOOKUP($B3,未改造舰娘!$B:$BR,30,0)))</f>
        <v>70</v>
      </c>
      <c r="AF3">
        <f>IF($A3="改造",(VLOOKUP($B3,改造舰娘!$B:$BR,31,0)),(VLOOKUP($B3,未改造舰娘!$B:$BR,31,0)))</f>
        <v>0</v>
      </c>
      <c r="AG3">
        <f>IF($A3="改造",(VLOOKUP($B3,改造舰娘!$B:$BR,32,0)),(VLOOKUP($B3,未改造舰娘!$B:$BR,32,0)))</f>
        <v>0</v>
      </c>
      <c r="AH3">
        <f>IF($A3="改造",(VLOOKUP($B3,改造舰娘!$B:$BR,33,0)),(VLOOKUP($B3,未改造舰娘!$B:$BR,33,0)))</f>
        <v>0</v>
      </c>
      <c r="AI3">
        <f>IF($A3="改造",(VLOOKUP($B3,改造舰娘!$B:$BR,34,0)),(VLOOKUP($B3,未改造舰娘!$B:$BR,34,0)))</f>
        <v>0</v>
      </c>
      <c r="AJ3">
        <f>IF($A3="改造",(VLOOKUP($B3,改造舰娘!$B:$BR,35,0)),(VLOOKUP($B3,未改造舰娘!$B:$BR,35,0)))</f>
        <v>0</v>
      </c>
      <c r="AK3">
        <f>IF($A3="改造",(VLOOKUP($B3,改造舰娘!$B:$BR,36,0)),(VLOOKUP($B3,未改造舰娘!$B:$BR,36,0)))</f>
        <v>0</v>
      </c>
      <c r="AL3">
        <f>IF($A3="改造",(VLOOKUP($B3,改造舰娘!$B:$BR,37,0)),(VLOOKUP($B3,未改造舰娘!$B:$BR,37,0)))</f>
        <v>0</v>
      </c>
      <c r="AM3">
        <f>IF($A3="改造",(VLOOKUP($B3,改造舰娘!$B:$BR,38,0)),(VLOOKUP($B3,未改造舰娘!$B:$BR,38,0)))</f>
        <v>0</v>
      </c>
      <c r="AN3">
        <f>IF($A3="改造",(VLOOKUP($B3,改造舰娘!$B:$BR,39,0)),(VLOOKUP($B3,未改造舰娘!$B:$BR,39,0)))</f>
        <v>0</v>
      </c>
      <c r="AO3">
        <f>IF($A3="改造",(VLOOKUP($B3,改造舰娘!$B:$BR,40,0)),(VLOOKUP($B3,未改造舰娘!$B:$BR,40,0)))</f>
        <v>0</v>
      </c>
      <c r="AP3">
        <f>IF($A3="改造",(VLOOKUP($B3,改造舰娘!$B:$BR,41,0)),(VLOOKUP($B3,未改造舰娘!$B:$BR,41,0)))</f>
        <v>0</v>
      </c>
      <c r="AQ3">
        <f>IF($A3="改造",(VLOOKUP($B3,改造舰娘!$B:$BR,42,0)),(VLOOKUP($B3,未改造舰娘!$B:$BR,42,0)))</f>
        <v>0</v>
      </c>
      <c r="AR3">
        <f>IF($A3="改造",(VLOOKUP($B3,改造舰娘!$B:$BR,43,0)),(VLOOKUP($B3,未改造舰娘!$B:$BR,43,0)))</f>
        <v>3</v>
      </c>
      <c r="AS3" t="str">
        <f>IF($A3="改造",(VLOOKUP($B3,改造舰娘!$B:$BR,44,0)),(VLOOKUP($B3,未改造舰娘!$B:$BR,44,0)))</f>
        <v>S国BMB型深弹炮</v>
      </c>
      <c r="AT3">
        <f>IF($A3="改造",(VLOOKUP($B3,改造舰娘!$B:$BR,45,0)),(VLOOKUP($B3,未改造舰娘!$B:$BR,45,0)))</f>
        <v>0</v>
      </c>
      <c r="AU3">
        <f>IF($A3="改造",(VLOOKUP($B3,改造舰娘!$B:$BR,46,0)),(VLOOKUP($B3,未改造舰娘!$B:$BR,46,0)))</f>
        <v>0</v>
      </c>
      <c r="AV3">
        <f>IF($A3="改造",(VLOOKUP($B3,改造舰娘!$B:$BR,47,0)),(VLOOKUP($B3,未改造舰娘!$B:$BR,47,0)))</f>
        <v>0</v>
      </c>
      <c r="AW3" t="str">
        <f>IF($A3="改造",(VLOOKUP($B3,改造舰娘!$B:$BR,48,0)),(VLOOKUP($B3,未改造舰娘!$B:$BR,48,0)))</f>
        <v>漫长战役(3级)：免疫自身受到的第一次航空攻击（限昼战）；根据战斗点距离出发点的位置降低敌方战斗力，离初始点越远降低越多（最高5层），每阶段降低敌方全体3点命中值、5点闪避值、4点装甲值。</v>
      </c>
      <c r="AX3">
        <f>IF($A3="改造",(VLOOKUP($B3,改造舰娘!$B:$BR,49,0)),(VLOOKUP($B3,未改造舰娘!$B:$BR,49,0)))</f>
        <v>0</v>
      </c>
      <c r="AY3">
        <f>IF($A3="改造",(VLOOKUP($B3,改造舰娘!$B:$BR,50,0)),(VLOOKUP($B3,未改造舰娘!$B:$BR,50,0)))</f>
        <v>15</v>
      </c>
      <c r="AZ3">
        <f>IF($A3="改造",(VLOOKUP($B3,改造舰娘!$B:$BR,51,0)),(VLOOKUP($B3,未改造舰娘!$B:$BR,51,0)))</f>
        <v>15</v>
      </c>
      <c r="BA3">
        <f>IF($A3="改造",(VLOOKUP($B3,改造舰娘!$B:$BR,52,0)),(VLOOKUP($B3,未改造舰娘!$B:$BR,52,0)))</f>
        <v>0.5</v>
      </c>
      <c r="BB3">
        <f>IF($A3="改造",(VLOOKUP($B3,改造舰娘!$B:$BR,53,0)),(VLOOKUP($B3,未改造舰娘!$B:$BR,53,0)))</f>
        <v>0.9</v>
      </c>
      <c r="BC3">
        <f>IF($A3="改造",(VLOOKUP($B3,改造舰娘!$B:$BR,54,0)),(VLOOKUP($B3,未改造舰娘!$B:$BR,54,0)))</f>
        <v>0</v>
      </c>
      <c r="BD3">
        <f>IF($A3="改造",(VLOOKUP($B3,改造舰娘!$B:$BR,55,0)),(VLOOKUP($B3,未改造舰娘!$B:$BR,55,0)))</f>
        <v>27</v>
      </c>
      <c r="BE3">
        <f>IF($A3="改造",(VLOOKUP($B3,改造舰娘!$B:$BR,56,0)),(VLOOKUP($B3,未改造舰娘!$B:$BR,56,0)))</f>
        <v>10</v>
      </c>
      <c r="BF3">
        <f>IF($A3="改造",(VLOOKUP($B3,改造舰娘!$B:$BR,57,0)),(VLOOKUP($B3,未改造舰娘!$B:$BR,57,0)))</f>
        <v>0</v>
      </c>
      <c r="BG3">
        <f>IF($A3="改造",(VLOOKUP($B3,改造舰娘!$B:$BR,58,0)),(VLOOKUP($B3,未改造舰娘!$B:$BR,58,0)))</f>
        <v>4</v>
      </c>
      <c r="BH3">
        <f>IF($A3="改造",(VLOOKUP($B3,改造舰娘!$B:$BR,59,0)),(VLOOKUP($B3,未改造舰娘!$B:$BR,59,0)))</f>
        <v>8</v>
      </c>
      <c r="BI3">
        <f>IF($A3="改造",(VLOOKUP($B3,改造舰娘!$B:$BR,60,0)),(VLOOKUP($B3,未改造舰娘!$B:$BR,60,0)))</f>
        <v>6</v>
      </c>
      <c r="BJ3">
        <f>IF($A3="改造",(VLOOKUP($B3,改造舰娘!$B:$BR,61,0)),(VLOOKUP($B3,未改造舰娘!$B:$BR,61,0)))</f>
        <v>0</v>
      </c>
      <c r="BK3">
        <f>IF($A3="改造",(VLOOKUP($B3,改造舰娘!$B:$BR,62,0)),(VLOOKUP($B3,未改造舰娘!$B:$BR,62,0)))</f>
        <v>0</v>
      </c>
      <c r="BL3">
        <f>IF($A3="改造",(VLOOKUP($B3,改造舰娘!$B:$BR,63,0)),(VLOOKUP($B3,未改造舰娘!$B:$BR,63,0)))</f>
        <v>3</v>
      </c>
      <c r="BM3">
        <f>IF($A3="改造",(VLOOKUP($B3,改造舰娘!$B:$BT,64,0)),(VLOOKUP($B3,未改造舰娘!$B:$BT,64,0)))</f>
        <v>1</v>
      </c>
      <c r="BN3">
        <f>IF($A3="改造",(VLOOKUP($B3,改造舰娘!$B:$BT,65,0)),(VLOOKUP($B3,未改造舰娘!$B:$BT,65,0)))</f>
        <v>4</v>
      </c>
    </row>
    <row r="4" spans="1:68">
      <c r="A4" s="67" t="str">
        <f>舰队模拟用表!A6</f>
        <v>未改</v>
      </c>
      <c r="B4" s="67" t="str">
        <f>舰队模拟用表!C6</f>
        <v>星座</v>
      </c>
      <c r="C4">
        <f>IF($A4="改造",(VLOOKUP($B4,改造舰娘!$B:$BT,2,0)),(VLOOKUP($B4,未改造舰娘!$B:$BT,2,0)))</f>
        <v>4</v>
      </c>
      <c r="D4" t="str">
        <f>IF($A4="改造",(VLOOKUP($B4,改造舰娘!$B:$BR,3,0)),(VLOOKUP($B4,未改造舰娘!$B:$BR,3,0)))</f>
        <v>战巡</v>
      </c>
      <c r="E4" t="str">
        <f>IF($A4="改造",(VLOOKUP($B4,改造舰娘!$B:$BR,4,0)),(VLOOKUP($B4,未改造舰娘!$B:$BR,4,0)))</f>
        <v>大型</v>
      </c>
      <c r="F4" t="str">
        <f>IF($A4="改造",(VLOOKUP($B4,改造舰娘!$B:$BR,5,0)),(VLOOKUP($B4,未改造舰娘!$B:$BR,5,0)))</f>
        <v>主力舰</v>
      </c>
      <c r="G4" t="str">
        <f>IF($A4="改造",(VLOOKUP($B4,改造舰娘!$B:$BR,6,0)),(VLOOKUP($B4,未改造舰娘!$B:$BR,6,0)))</f>
        <v>美国</v>
      </c>
      <c r="H4">
        <f>IF($A4="改造",(VLOOKUP($B4,改造舰娘!$B:$BR,7,0)),(VLOOKUP($B4,未改造舰娘!$B:$BR,7,0)))</f>
        <v>76</v>
      </c>
      <c r="I4">
        <f>IF($A4="改造",(VLOOKUP($B4,改造舰娘!$B:$BR,8,0)),(VLOOKUP($B4,未改造舰娘!$B:$BR,8,0)))</f>
        <v>0</v>
      </c>
      <c r="J4">
        <f>IF($A4="改造",(VLOOKUP($B4,改造舰娘!$B:$BR,9,0)),(VLOOKUP($B4,未改造舰娘!$B:$BR,9,0)))</f>
        <v>4</v>
      </c>
      <c r="K4">
        <f>IF($A4="改造",(VLOOKUP($B4,改造舰娘!$B:$BR,10,0)),(VLOOKUP($B4,未改造舰娘!$B:$BR,10,0)))</f>
        <v>5</v>
      </c>
      <c r="L4">
        <f>IF($A4="改造",(VLOOKUP($B4,改造舰娘!$B:$BR,11,0)),(VLOOKUP($B4,未改造舰娘!$B:$BR,11,0)))</f>
        <v>7</v>
      </c>
      <c r="M4" t="str">
        <f>IF($A4="改造",(VLOOKUP($B4,改造舰娘!$B:$BR,12,0)),(VLOOKUP($B4,未改造舰娘!$B:$BR,12,0)))</f>
        <v>长</v>
      </c>
      <c r="N4">
        <f>IF($A4="改造",(VLOOKUP($B4,改造舰娘!$B:$BR,13,0)),(VLOOKUP($B4,未改造舰娘!$B:$BR,13,0)))</f>
        <v>33</v>
      </c>
      <c r="O4">
        <f>IF($A4="改造",(VLOOKUP($B4,改造舰娘!$B:$BR,14,0)),(VLOOKUP($B4,未改造舰娘!$B:$BR,14,0)))</f>
        <v>25</v>
      </c>
      <c r="P4">
        <f>IF($A4="改造",(VLOOKUP($B4,改造舰娘!$B:$BR,15,0)),(VLOOKUP($B4,未改造舰娘!$B:$BR,15,0)))</f>
        <v>82</v>
      </c>
      <c r="Q4">
        <f>IF($A4="改造",(VLOOKUP($B4,改造舰娘!$B:$BR,16,0)),(VLOOKUP($B4,未改造舰娘!$B:$BR,16,0)))</f>
        <v>25</v>
      </c>
      <c r="R4">
        <f>IF($A4="改造",(VLOOKUP($B4,改造舰娘!$B:$BR,17,0)),(VLOOKUP($B4,未改造舰娘!$B:$BR,17,0)))</f>
        <v>12</v>
      </c>
      <c r="S4">
        <f>IF($A4="改造",(VLOOKUP($B4,改造舰娘!$B:$BR,18,0)),(VLOOKUP($B4,未改造舰娘!$B:$BR,18,0)))</f>
        <v>30</v>
      </c>
      <c r="T4">
        <f>IF($A4="改造",(VLOOKUP($B4,改造舰娘!$B:$BR,19,0)),(VLOOKUP($B4,未改造舰娘!$B:$BR,19,0)))</f>
        <v>56</v>
      </c>
      <c r="U4">
        <f>IF($A4="改造",(VLOOKUP($B4,改造舰娘!$B:$BR,20,0)),(VLOOKUP($B4,未改造舰娘!$B:$BR,20,0)))</f>
        <v>15</v>
      </c>
      <c r="V4">
        <f>IF($A4="改造",(VLOOKUP($B4,改造舰娘!$B:$BR,21,0)),(VLOOKUP($B4,未改造舰娘!$B:$BR,21,0)))</f>
        <v>36</v>
      </c>
      <c r="W4">
        <f>IF($A4="改造",(VLOOKUP($B4,改造舰娘!$B:$BR,22,0)),(VLOOKUP($B4,未改造舰娘!$B:$BR,22,0)))</f>
        <v>30</v>
      </c>
      <c r="X4">
        <f>IF($A4="改造",(VLOOKUP($B4,改造舰娘!$B:$BR,23,0)),(VLOOKUP($B4,未改造舰娘!$B:$BR,23,0)))</f>
        <v>40</v>
      </c>
      <c r="Y4">
        <f>IF($A4="改造",(VLOOKUP($B4,改造舰娘!$B:$BR,24,0)),(VLOOKUP($B4,未改造舰娘!$B:$BR,24,0)))</f>
        <v>90</v>
      </c>
      <c r="Z4">
        <f>IF($A4="改造",(VLOOKUP($B4,改造舰娘!$B:$BR,25,0)),(VLOOKUP($B4,未改造舰娘!$B:$BR,25,0)))</f>
        <v>28</v>
      </c>
      <c r="AA4">
        <f>IF($A4="改造",(VLOOKUP($B4,改造舰娘!$B:$BR,26,0)),(VLOOKUP($B4,未改造舰娘!$B:$BR,26,0)))</f>
        <v>58</v>
      </c>
      <c r="AB4">
        <f>IF($A4="改造",(VLOOKUP($B4,改造舰娘!$B:$BR,27,0)),(VLOOKUP($B4,未改造舰娘!$B:$BR,27,0)))</f>
        <v>12</v>
      </c>
      <c r="AC4">
        <f>IF($A4="改造",(VLOOKUP($B4,改造舰娘!$B:$BR,28,0)),(VLOOKUP($B4,未改造舰娘!$B:$BR,28,0)))</f>
        <v>37</v>
      </c>
      <c r="AD4">
        <f>IF($A4="改造",(VLOOKUP($B4,改造舰娘!$B:$BR,29,0)),(VLOOKUP($B4,未改造舰娘!$B:$BR,29,0)))</f>
        <v>0</v>
      </c>
      <c r="AE4">
        <f>IF($A4="改造",(VLOOKUP($B4,改造舰娘!$B:$BR,30,0)),(VLOOKUP($B4,未改造舰娘!$B:$BR,30,0)))</f>
        <v>0</v>
      </c>
      <c r="AF4">
        <f>IF($A4="改造",(VLOOKUP($B4,改造舰娘!$B:$BR,31,0)),(VLOOKUP($B4,未改造舰娘!$B:$BR,31,0)))</f>
        <v>2</v>
      </c>
      <c r="AG4">
        <f>IF($A4="改造",(VLOOKUP($B4,改造舰娘!$B:$BR,32,0)),(VLOOKUP($B4,未改造舰娘!$B:$BR,32,0)))</f>
        <v>2</v>
      </c>
      <c r="AH4">
        <f>IF($A4="改造",(VLOOKUP($B4,改造舰娘!$B:$BR,33,0)),(VLOOKUP($B4,未改造舰娘!$B:$BR,33,0)))</f>
        <v>2</v>
      </c>
      <c r="AI4">
        <f>IF($A4="改造",(VLOOKUP($B4,改造舰娘!$B:$BR,34,0)),(VLOOKUP($B4,未改造舰娘!$B:$BR,34,0)))</f>
        <v>0</v>
      </c>
      <c r="AJ4">
        <f>IF($A4="改造",(VLOOKUP($B4,改造舰娘!$B:$BR,35,0)),(VLOOKUP($B4,未改造舰娘!$B:$BR,35,0)))</f>
        <v>6</v>
      </c>
      <c r="AK4">
        <f>IF($A4="改造",(VLOOKUP($B4,改造舰娘!$B:$BR,36,0)),(VLOOKUP($B4,未改造舰娘!$B:$BR,36,0)))</f>
        <v>80</v>
      </c>
      <c r="AL4">
        <f>IF($A4="改造",(VLOOKUP($B4,改造舰娘!$B:$BR,37,0)),(VLOOKUP($B4,未改造舰娘!$B:$BR,37,0)))</f>
        <v>1200</v>
      </c>
      <c r="AM4">
        <f>IF($A4="改造",(VLOOKUP($B4,改造舰娘!$B:$BR,38,0)),(VLOOKUP($B4,未改造舰娘!$B:$BR,38,0)))</f>
        <v>1800</v>
      </c>
      <c r="AN4">
        <f>IF($A4="改造",(VLOOKUP($B4,改造舰娘!$B:$BR,39,0)),(VLOOKUP($B4,未改造舰娘!$B:$BR,39,0)))</f>
        <v>2100</v>
      </c>
      <c r="AO4">
        <f>IF($A4="改造",(VLOOKUP($B4,改造舰娘!$B:$BR,40,0)),(VLOOKUP($B4,未改造舰娘!$B:$BR,40,0)))</f>
        <v>100</v>
      </c>
      <c r="AP4" t="str">
        <f>IF($A4="改造",(VLOOKUP($B4,改造舰娘!$B:$BR,41,0)),(VLOOKUP($B4,未改造舰娘!$B:$BR,41,0)))</f>
        <v>战列核心</v>
      </c>
      <c r="AQ4">
        <f>IF($A4="改造",(VLOOKUP($B4,改造舰娘!$B:$BR,42,0)),(VLOOKUP($B4,未改造舰娘!$B:$BR,42,0)))</f>
        <v>18</v>
      </c>
      <c r="AR4">
        <f>IF($A4="改造",(VLOOKUP($B4,改造舰娘!$B:$BR,43,0)),(VLOOKUP($B4,未改造舰娘!$B:$BR,43,0)))</f>
        <v>4</v>
      </c>
      <c r="AS4" t="str">
        <f>IF($A4="改造",(VLOOKUP($B4,改造舰娘!$B:$BR,44,0)),(VLOOKUP($B4,未改造舰娘!$B:$BR,44,0)))</f>
        <v>U国双联16英寸炮</v>
      </c>
      <c r="AT4">
        <f>IF($A4="改造",(VLOOKUP($B4,改造舰娘!$B:$BR,45,0)),(VLOOKUP($B4,未改造舰娘!$B:$BR,45,0)))</f>
        <v>0</v>
      </c>
      <c r="AU4">
        <f>IF($A4="改造",(VLOOKUP($B4,改造舰娘!$B:$BR,46,0)),(VLOOKUP($B4,未改造舰娘!$B:$BR,46,0)))</f>
        <v>0</v>
      </c>
      <c r="AV4">
        <f>IF($A4="改造",(VLOOKUP($B4,改造舰娘!$B:$BR,47,0)),(VLOOKUP($B4,未改造舰娘!$B:$BR,47,0)))</f>
        <v>0</v>
      </c>
      <c r="AW4" t="str">
        <f>IF($A4="改造",(VLOOKUP($B4,改造舰娘!$B:$BR,48,0)),(VLOOKUP($B4,未改造舰娘!$B:$BR,48,0)))</f>
        <v>特遣先锋(3级)：提升己方全队索敌3点，增加己方大型船闪避值9点，自身优先攻击敌方大型船</v>
      </c>
      <c r="AX4">
        <f>IF($A4="改造",(VLOOKUP($B4,改造舰娘!$B:$BR,49,0)),(VLOOKUP($B4,未改造舰娘!$B:$BR,49,0)))</f>
        <v>0</v>
      </c>
      <c r="AY4">
        <f>IF($A4="改造",(VLOOKUP($B4,改造舰娘!$B:$BR,50,0)),(VLOOKUP($B4,未改造舰娘!$B:$BR,50,0)))</f>
        <v>75</v>
      </c>
      <c r="AZ4">
        <f>IF($A4="改造",(VLOOKUP($B4,改造舰娘!$B:$BR,51,0)),(VLOOKUP($B4,未改造舰娘!$B:$BR,51,0)))</f>
        <v>120</v>
      </c>
      <c r="BA4">
        <f>IF($A4="改造",(VLOOKUP($B4,改造舰娘!$B:$BR,52,0)),(VLOOKUP($B4,未改造舰娘!$B:$BR,52,0)))</f>
        <v>2.8</v>
      </c>
      <c r="BB4">
        <f>IF($A4="改造",(VLOOKUP($B4,改造舰娘!$B:$BR,53,0)),(VLOOKUP($B4,未改造舰娘!$B:$BR,53,0)))</f>
        <v>5.3</v>
      </c>
      <c r="BC4">
        <f>IF($A4="改造",(VLOOKUP($B4,改造舰娘!$B:$BR,54,0)),(VLOOKUP($B4,未改造舰娘!$B:$BR,54,0)))</f>
        <v>82</v>
      </c>
      <c r="BD4">
        <f>IF($A4="改造",(VLOOKUP($B4,改造舰娘!$B:$BR,55,0)),(VLOOKUP($B4,未改造舰娘!$B:$BR,55,0)))</f>
        <v>0</v>
      </c>
      <c r="BE4">
        <f>IF($A4="改造",(VLOOKUP($B4,改造舰娘!$B:$BR,56,0)),(VLOOKUP($B4,未改造舰娘!$B:$BR,56,0)))</f>
        <v>56</v>
      </c>
      <c r="BF4">
        <f>IF($A4="改造",(VLOOKUP($B4,改造舰娘!$B:$BR,57,0)),(VLOOKUP($B4,未改造舰娘!$B:$BR,57,0)))</f>
        <v>23</v>
      </c>
      <c r="BG4">
        <f>IF($A4="改造",(VLOOKUP($B4,改造舰娘!$B:$BR,58,0)),(VLOOKUP($B4,未改造舰娘!$B:$BR,58,0)))</f>
        <v>40</v>
      </c>
      <c r="BH4">
        <f>IF($A4="改造",(VLOOKUP($B4,改造舰娘!$B:$BR,59,0)),(VLOOKUP($B4,未改造舰娘!$B:$BR,59,0)))</f>
        <v>50</v>
      </c>
      <c r="BI4">
        <f>IF($A4="改造",(VLOOKUP($B4,改造舰娘!$B:$BR,60,0)),(VLOOKUP($B4,未改造舰娘!$B:$BR,60,0)))</f>
        <v>40</v>
      </c>
      <c r="BJ4">
        <f>IF($A4="改造",(VLOOKUP($B4,改造舰娘!$B:$BR,61,0)),(VLOOKUP($B4,未改造舰娘!$B:$BR,61,0)))</f>
        <v>0</v>
      </c>
      <c r="BK4">
        <f>IF($A4="改造",(VLOOKUP($B4,改造舰娘!$B:$BR,62,0)),(VLOOKUP($B4,未改造舰娘!$B:$BR,62,0)))</f>
        <v>0</v>
      </c>
      <c r="BL4">
        <f>IF($A4="改造",(VLOOKUP($B4,改造舰娘!$B:$BR,63,0)),(VLOOKUP($B4,未改造舰娘!$B:$BR,63,0)))</f>
        <v>13</v>
      </c>
      <c r="BM4">
        <f>IF($A4="改造",(VLOOKUP($B4,改造舰娘!$B:$BT,64,0)),(VLOOKUP($B4,未改造舰娘!$B:$BT,64,0)))</f>
        <v>18</v>
      </c>
      <c r="BN4">
        <f>IF($A4="改造",(VLOOKUP($B4,改造舰娘!$B:$BT,65,0)),(VLOOKUP($B4,未改造舰娘!$B:$BT,65,0)))</f>
        <v>0</v>
      </c>
    </row>
    <row r="5" spans="1:68">
      <c r="A5" s="67" t="str">
        <f>舰队模拟用表!A7</f>
        <v>改造</v>
      </c>
      <c r="B5" s="67" t="str">
        <f>舰队模拟用表!C7</f>
        <v>星座</v>
      </c>
      <c r="C5">
        <f>IF($A5="改造",(VLOOKUP($B5,改造舰娘!$B:$BT,2,0)),(VLOOKUP($B5,未改造舰娘!$B:$BT,2,0)))</f>
        <v>5</v>
      </c>
      <c r="D5" t="str">
        <f>IF($A5="改造",(VLOOKUP($B5,改造舰娘!$B:$BR,3,0)),(VLOOKUP($B5,未改造舰娘!$B:$BR,3,0)))</f>
        <v>战巡</v>
      </c>
      <c r="E5" t="str">
        <f>IF($A5="改造",(VLOOKUP($B5,改造舰娘!$B:$BR,4,0)),(VLOOKUP($B5,未改造舰娘!$B:$BR,4,0)))</f>
        <v>大型</v>
      </c>
      <c r="F5" t="str">
        <f>IF($A5="改造",(VLOOKUP($B5,改造舰娘!$B:$BR,5,0)),(VLOOKUP($B5,未改造舰娘!$B:$BR,5,0)))</f>
        <v>主力舰</v>
      </c>
      <c r="G5" t="str">
        <f>IF($A5="改造",(VLOOKUP($B5,改造舰娘!$B:$BR,6,0)),(VLOOKUP($B5,未改造舰娘!$B:$BR,6,0)))</f>
        <v>美国</v>
      </c>
      <c r="H5">
        <f>IF($A5="改造",(VLOOKUP($B5,改造舰娘!$B:$BR,7,0)),(VLOOKUP($B5,未改造舰娘!$B:$BR,7,0)))</f>
        <v>84</v>
      </c>
      <c r="I5">
        <f>IF($A5="改造",(VLOOKUP($B5,改造舰娘!$B:$BR,8,0)),(VLOOKUP($B5,未改造舰娘!$B:$BR,8,0)))</f>
        <v>0</v>
      </c>
      <c r="J5">
        <f>IF($A5="改造",(VLOOKUP($B5,改造舰娘!$B:$BR,9,0)),(VLOOKUP($B5,未改造舰娘!$B:$BR,9,0)))</f>
        <v>6</v>
      </c>
      <c r="K5">
        <f>IF($A5="改造",(VLOOKUP($B5,改造舰娘!$B:$BR,10,0)),(VLOOKUP($B5,未改造舰娘!$B:$BR,10,0)))</f>
        <v>6</v>
      </c>
      <c r="L5">
        <f>IF($A5="改造",(VLOOKUP($B5,改造舰娘!$B:$BR,11,0)),(VLOOKUP($B5,未改造舰娘!$B:$BR,11,0)))</f>
        <v>8</v>
      </c>
      <c r="M5" t="str">
        <f>IF($A5="改造",(VLOOKUP($B5,改造舰娘!$B:$BR,12,0)),(VLOOKUP($B5,未改造舰娘!$B:$BR,12,0)))</f>
        <v>长</v>
      </c>
      <c r="N5">
        <f>IF($A5="改造",(VLOOKUP($B5,改造舰娘!$B:$BR,13,0)),(VLOOKUP($B5,未改造舰娘!$B:$BR,13,0)))</f>
        <v>33</v>
      </c>
      <c r="O5">
        <f>IF($A5="改造",(VLOOKUP($B5,改造舰娘!$B:$BR,14,0)),(VLOOKUP($B5,未改造舰娘!$B:$BR,14,0)))</f>
        <v>30</v>
      </c>
      <c r="P5">
        <f>IF($A5="改造",(VLOOKUP($B5,改造舰娘!$B:$BR,15,0)),(VLOOKUP($B5,未改造舰娘!$B:$BR,15,0)))</f>
        <v>90</v>
      </c>
      <c r="Q5">
        <f>IF($A5="改造",(VLOOKUP($B5,改造舰娘!$B:$BR,16,0)),(VLOOKUP($B5,未改造舰娘!$B:$BR,16,0)))</f>
        <v>25</v>
      </c>
      <c r="R5">
        <f>IF($A5="改造",(VLOOKUP($B5,改造舰娘!$B:$BR,17,0)),(VLOOKUP($B5,未改造舰娘!$B:$BR,17,0)))</f>
        <v>0</v>
      </c>
      <c r="S5">
        <f>IF($A5="改造",(VLOOKUP($B5,改造舰娘!$B:$BR,18,0)),(VLOOKUP($B5,未改造舰娘!$B:$BR,18,0)))</f>
        <v>0</v>
      </c>
      <c r="T5">
        <f>IF($A5="改造",(VLOOKUP($B5,改造舰娘!$B:$BR,19,0)),(VLOOKUP($B5,未改造舰娘!$B:$BR,19,0)))</f>
        <v>65</v>
      </c>
      <c r="U5">
        <f>IF($A5="改造",(VLOOKUP($B5,改造舰娘!$B:$BR,20,0)),(VLOOKUP($B5,未改造舰娘!$B:$BR,20,0)))</f>
        <v>25</v>
      </c>
      <c r="V5">
        <f>IF($A5="改造",(VLOOKUP($B5,改造舰娘!$B:$BR,21,0)),(VLOOKUP($B5,未改造舰娘!$B:$BR,21,0)))</f>
        <v>65</v>
      </c>
      <c r="W5">
        <f>IF($A5="改造",(VLOOKUP($B5,改造舰娘!$B:$BR,22,0)),(VLOOKUP($B5,未改造舰娘!$B:$BR,22,0)))</f>
        <v>30</v>
      </c>
      <c r="X5">
        <f>IF($A5="改造",(VLOOKUP($B5,改造舰娘!$B:$BR,23,0)),(VLOOKUP($B5,未改造舰娘!$B:$BR,23,0)))</f>
        <v>44</v>
      </c>
      <c r="Y5">
        <f>IF($A5="改造",(VLOOKUP($B5,改造舰娘!$B:$BR,24,0)),(VLOOKUP($B5,未改造舰娘!$B:$BR,24,0)))</f>
        <v>96</v>
      </c>
      <c r="Z5">
        <f>IF($A5="改造",(VLOOKUP($B5,改造舰娘!$B:$BR,25,0)),(VLOOKUP($B5,未改造舰娘!$B:$BR,25,0)))</f>
        <v>34</v>
      </c>
      <c r="AA5">
        <f>IF($A5="改造",(VLOOKUP($B5,改造舰娘!$B:$BR,26,0)),(VLOOKUP($B5,未改造舰娘!$B:$BR,26,0)))</f>
        <v>66</v>
      </c>
      <c r="AB5">
        <f>IF($A5="改造",(VLOOKUP($B5,改造舰娘!$B:$BR,27,0)),(VLOOKUP($B5,未改造舰娘!$B:$BR,27,0)))</f>
        <v>17</v>
      </c>
      <c r="AC5">
        <f>IF($A5="改造",(VLOOKUP($B5,改造舰娘!$B:$BR,28,0)),(VLOOKUP($B5,未改造舰娘!$B:$BR,28,0)))</f>
        <v>43</v>
      </c>
      <c r="AD5">
        <f>IF($A5="改造",(VLOOKUP($B5,改造舰娘!$B:$BR,29,0)),(VLOOKUP($B5,未改造舰娘!$B:$BR,29,0)))</f>
        <v>0</v>
      </c>
      <c r="AE5">
        <f>IF($A5="改造",(VLOOKUP($B5,改造舰娘!$B:$BR,30,0)),(VLOOKUP($B5,未改造舰娘!$B:$BR,30,0)))</f>
        <v>0</v>
      </c>
      <c r="AF5">
        <f>IF($A5="改造",(VLOOKUP($B5,改造舰娘!$B:$BR,31,0)),(VLOOKUP($B5,未改造舰娘!$B:$BR,31,0)))</f>
        <v>3</v>
      </c>
      <c r="AG5">
        <f>IF($A5="改造",(VLOOKUP($B5,改造舰娘!$B:$BR,32,0)),(VLOOKUP($B5,未改造舰娘!$B:$BR,32,0)))</f>
        <v>3</v>
      </c>
      <c r="AH5">
        <f>IF($A5="改造",(VLOOKUP($B5,改造舰娘!$B:$BR,33,0)),(VLOOKUP($B5,未改造舰娘!$B:$BR,33,0)))</f>
        <v>3</v>
      </c>
      <c r="AI5">
        <f>IF($A5="改造",(VLOOKUP($B5,改造舰娘!$B:$BR,34,0)),(VLOOKUP($B5,未改造舰娘!$B:$BR,34,0)))</f>
        <v>3</v>
      </c>
      <c r="AJ5">
        <f>IF($A5="改造",(VLOOKUP($B5,改造舰娘!$B:$BR,35,0)),(VLOOKUP($B5,未改造舰娘!$B:$BR,35,0)))</f>
        <v>12</v>
      </c>
      <c r="AK5">
        <f>IF($A5="改造",(VLOOKUP($B5,改造舰娘!$B:$BR,36,0)),(VLOOKUP($B5,未改造舰娘!$B:$BR,36,0)))</f>
        <v>0</v>
      </c>
      <c r="AL5">
        <f>IF($A5="改造",(VLOOKUP($B5,改造舰娘!$B:$BR,37,0)),(VLOOKUP($B5,未改造舰娘!$B:$BR,37,0)))</f>
        <v>0</v>
      </c>
      <c r="AM5">
        <f>IF($A5="改造",(VLOOKUP($B5,改造舰娘!$B:$BR,38,0)),(VLOOKUP($B5,未改造舰娘!$B:$BR,38,0)))</f>
        <v>0</v>
      </c>
      <c r="AN5">
        <f>IF($A5="改造",(VLOOKUP($B5,改造舰娘!$B:$BR,39,0)),(VLOOKUP($B5,未改造舰娘!$B:$BR,39,0)))</f>
        <v>0</v>
      </c>
      <c r="AO5">
        <f>IF($A5="改造",(VLOOKUP($B5,改造舰娘!$B:$BR,40,0)),(VLOOKUP($B5,未改造舰娘!$B:$BR,40,0)))</f>
        <v>0</v>
      </c>
      <c r="AP5">
        <f>IF($A5="改造",(VLOOKUP($B5,改造舰娘!$B:$BR,41,0)),(VLOOKUP($B5,未改造舰娘!$B:$BR,41,0)))</f>
        <v>0</v>
      </c>
      <c r="AQ5">
        <f>IF($A5="改造",(VLOOKUP($B5,改造舰娘!$B:$BR,42,0)),(VLOOKUP($B5,未改造舰娘!$B:$BR,42,0)))</f>
        <v>0</v>
      </c>
      <c r="AR5">
        <f>IF($A5="改造",(VLOOKUP($B5,改造舰娘!$B:$BR,43,0)),(VLOOKUP($B5,未改造舰娘!$B:$BR,43,0)))</f>
        <v>4</v>
      </c>
      <c r="AS5" t="str">
        <f>IF($A5="改造",(VLOOKUP($B5,改造舰娘!$B:$BR,44,0)),(VLOOKUP($B5,未改造舰娘!$B:$BR,44,0)))</f>
        <v>U国双联5英寸平高两用炮</v>
      </c>
      <c r="AT5" t="str">
        <f>IF($A5="改造",(VLOOKUP($B5,改造舰娘!$B:$BR,45,0)),(VLOOKUP($B5,未改造舰娘!$B:$BR,45,0)))</f>
        <v>U国双联16英寸炮</v>
      </c>
      <c r="AU5">
        <f>IF($A5="改造",(VLOOKUP($B5,改造舰娘!$B:$BR,46,0)),(VLOOKUP($B5,未改造舰娘!$B:$BR,46,0)))</f>
        <v>0</v>
      </c>
      <c r="AV5">
        <f>IF($A5="改造",(VLOOKUP($B5,改造舰娘!$B:$BR,47,0)),(VLOOKUP($B5,未改造舰娘!$B:$BR,47,0)))</f>
        <v>0</v>
      </c>
      <c r="AW5" t="str">
        <f>IF($A5="改造",(VLOOKUP($B5,改造舰娘!$B:$BR,48,0)),(VLOOKUP($B5,未改造舰娘!$B:$BR,48,0)))</f>
        <v>特遣先锋(3级)：提升己方全队索敌3点，增加己方大型船闪避值9点，自身优先攻击敌方大型船</v>
      </c>
      <c r="AX5" t="str">
        <f>IF($A5="改造",(VLOOKUP($B5,改造舰娘!$B:$BR,49,0)),(VLOOKUP($B5,未改造舰娘!$B:$BR,49,0)))</f>
        <v>先头部队(3级)：昼战阶段降低敌方所有战巡、战列21点火力值与12点命中值；炮击战阶段，自身免疫航速&lt;=27的大型船攻击的伤害（对敌方旗舰无效），自身命中敌方高速单位时增加20%伤害。</v>
      </c>
      <c r="AY5">
        <f>IF($A5="改造",(VLOOKUP($B5,改造舰娘!$B:$BR,50,0)),(VLOOKUP($B5,未改造舰娘!$B:$BR,50,0)))</f>
        <v>90</v>
      </c>
      <c r="AZ5">
        <f>IF($A5="改造",(VLOOKUP($B5,改造舰娘!$B:$BR,51,0)),(VLOOKUP($B5,未改造舰娘!$B:$BR,51,0)))</f>
        <v>130</v>
      </c>
      <c r="BA5">
        <f>IF($A5="改造",(VLOOKUP($B5,改造舰娘!$B:$BR,52,0)),(VLOOKUP($B5,未改造舰娘!$B:$BR,52,0)))</f>
        <v>3.5</v>
      </c>
      <c r="BB5">
        <f>IF($A5="改造",(VLOOKUP($B5,改造舰娘!$B:$BR,53,0)),(VLOOKUP($B5,未改造舰娘!$B:$BR,53,0)))</f>
        <v>5.6</v>
      </c>
      <c r="BC5">
        <f>IF($A5="改造",(VLOOKUP($B5,改造舰娘!$B:$BR,54,0)),(VLOOKUP($B5,未改造舰娘!$B:$BR,54,0)))</f>
        <v>90</v>
      </c>
      <c r="BD5">
        <f>IF($A5="改造",(VLOOKUP($B5,改造舰娘!$B:$BR,55,0)),(VLOOKUP($B5,未改造舰娘!$B:$BR,55,0)))</f>
        <v>0</v>
      </c>
      <c r="BE5">
        <f>IF($A5="改造",(VLOOKUP($B5,改造舰娘!$B:$BR,56,0)),(VLOOKUP($B5,未改造舰娘!$B:$BR,56,0)))</f>
        <v>65</v>
      </c>
      <c r="BF5">
        <f>IF($A5="改造",(VLOOKUP($B5,改造舰娘!$B:$BR,57,0)),(VLOOKUP($B5,未改造舰娘!$B:$BR,57,0)))</f>
        <v>68</v>
      </c>
      <c r="BG5">
        <f>IF($A5="改造",(VLOOKUP($B5,改造舰娘!$B:$BR,58,0)),(VLOOKUP($B5,未改造舰娘!$B:$BR,58,0)))</f>
        <v>40</v>
      </c>
      <c r="BH5">
        <f>IF($A5="改造",(VLOOKUP($B5,改造舰娘!$B:$BR,59,0)),(VLOOKUP($B5,未改造舰娘!$B:$BR,59,0)))</f>
        <v>50</v>
      </c>
      <c r="BI5">
        <f>IF($A5="改造",(VLOOKUP($B5,改造舰娘!$B:$BR,60,0)),(VLOOKUP($B5,未改造舰娘!$B:$BR,60,0)))</f>
        <v>40</v>
      </c>
      <c r="BJ5">
        <f>IF($A5="改造",(VLOOKUP($B5,改造舰娘!$B:$BR,61,0)),(VLOOKUP($B5,未改造舰娘!$B:$BR,61,0)))</f>
        <v>0</v>
      </c>
      <c r="BK5">
        <f>IF($A5="改造",(VLOOKUP($B5,改造舰娘!$B:$BR,62,0)),(VLOOKUP($B5,未改造舰娘!$B:$BR,62,0)))</f>
        <v>0</v>
      </c>
      <c r="BL5">
        <f>IF($A5="改造",(VLOOKUP($B5,改造舰娘!$B:$BR,63,0)),(VLOOKUP($B5,未改造舰娘!$B:$BR,63,0)))</f>
        <v>14</v>
      </c>
      <c r="BM5">
        <f>IF($A5="改造",(VLOOKUP($B5,改造舰娘!$B:$BT,64,0)),(VLOOKUP($B5,未改造舰娘!$B:$BT,64,0)))</f>
        <v>21</v>
      </c>
      <c r="BN5">
        <f>IF($A5="改造",(VLOOKUP($B5,改造舰娘!$B:$BT,65,0)),(VLOOKUP($B5,未改造舰娘!$B:$BT,65,0)))</f>
        <v>0</v>
      </c>
    </row>
    <row r="6" spans="1:68">
      <c r="A6" s="67" t="str">
        <f>舰队模拟用表!A8</f>
        <v>未改</v>
      </c>
      <c r="B6" s="67" t="str">
        <f>舰队模拟用表!C8</f>
        <v>猎户座</v>
      </c>
      <c r="C6">
        <f>IF($A6="改造",(VLOOKUP($B6,改造舰娘!$B:$BT,2,0)),(VLOOKUP($B6,未改造舰娘!$B:$BT,2,0)))</f>
        <v>4</v>
      </c>
      <c r="D6" t="str">
        <f>IF($A6="改造",(VLOOKUP($B6,改造舰娘!$B:$BR,3,0)),(VLOOKUP($B6,未改造舰娘!$B:$BR,3,0)))</f>
        <v>战列</v>
      </c>
      <c r="E6" t="str">
        <f>IF($A6="改造",(VLOOKUP($B6,改造舰娘!$B:$BR,4,0)),(VLOOKUP($B6,未改造舰娘!$B:$BR,4,0)))</f>
        <v>大型</v>
      </c>
      <c r="F6" t="str">
        <f>IF($A6="改造",(VLOOKUP($B6,改造舰娘!$B:$BR,5,0)),(VLOOKUP($B6,未改造舰娘!$B:$BR,5,0)))</f>
        <v>主力舰</v>
      </c>
      <c r="G6" t="str">
        <f>IF($A6="改造",(VLOOKUP($B6,改造舰娘!$B:$BR,6,0)),(VLOOKUP($B6,未改造舰娘!$B:$BR,6,0)))</f>
        <v>英国</v>
      </c>
      <c r="H6">
        <f>IF($A6="改造",(VLOOKUP($B6,改造舰娘!$B:$BR,7,0)),(VLOOKUP($B6,未改造舰娘!$B:$BR,7,0)))</f>
        <v>56</v>
      </c>
      <c r="I6">
        <f>IF($A6="改造",(VLOOKUP($B6,改造舰娘!$B:$BR,8,0)),(VLOOKUP($B6,未改造舰娘!$B:$BR,8,0)))</f>
        <v>0</v>
      </c>
      <c r="J6">
        <f>IF($A6="改造",(VLOOKUP($B6,改造舰娘!$B:$BR,9,0)),(VLOOKUP($B6,未改造舰娘!$B:$BR,9,0)))</f>
        <v>2</v>
      </c>
      <c r="K6">
        <f>IF($A6="改造",(VLOOKUP($B6,改造舰娘!$B:$BR,10,0)),(VLOOKUP($B6,未改造舰娘!$B:$BR,10,0)))</f>
        <v>2</v>
      </c>
      <c r="L6">
        <f>IF($A6="改造",(VLOOKUP($B6,改造舰娘!$B:$BR,11,0)),(VLOOKUP($B6,未改造舰娘!$B:$BR,11,0)))</f>
        <v>19</v>
      </c>
      <c r="M6" t="str">
        <f>IF($A6="改造",(VLOOKUP($B6,改造舰娘!$B:$BR,12,0)),(VLOOKUP($B6,未改造舰娘!$B:$BR,12,0)))</f>
        <v>长</v>
      </c>
      <c r="N6">
        <f>IF($A6="改造",(VLOOKUP($B6,改造舰娘!$B:$BR,13,0)),(VLOOKUP($B6,未改造舰娘!$B:$BR,13,0)))</f>
        <v>21</v>
      </c>
      <c r="O6">
        <f>IF($A6="改造",(VLOOKUP($B6,改造舰娘!$B:$BR,14,0)),(VLOOKUP($B6,未改造舰娘!$B:$BR,14,0)))</f>
        <v>30</v>
      </c>
      <c r="P6">
        <f>IF($A6="改造",(VLOOKUP($B6,改造舰娘!$B:$BR,15,0)),(VLOOKUP($B6,未改造舰娘!$B:$BR,15,0)))</f>
        <v>64</v>
      </c>
      <c r="Q6">
        <f>IF($A6="改造",(VLOOKUP($B6,改造舰娘!$B:$BR,16,0)),(VLOOKUP($B6,未改造舰娘!$B:$BR,16,0)))</f>
        <v>25</v>
      </c>
      <c r="R6">
        <f>IF($A6="改造",(VLOOKUP($B6,改造舰娘!$B:$BR,17,0)),(VLOOKUP($B6,未改造舰娘!$B:$BR,17,0)))</f>
        <v>0</v>
      </c>
      <c r="S6">
        <f>IF($A6="改造",(VLOOKUP($B6,改造舰娘!$B:$BR,18,0)),(VLOOKUP($B6,未改造舰娘!$B:$BR,18,0)))</f>
        <v>0</v>
      </c>
      <c r="T6">
        <f>IF($A6="改造",(VLOOKUP($B6,改造舰娘!$B:$BR,19,0)),(VLOOKUP($B6,未改造舰娘!$B:$BR,19,0)))</f>
        <v>61</v>
      </c>
      <c r="U6">
        <f>IF($A6="改造",(VLOOKUP($B6,改造舰娘!$B:$BR,20,0)),(VLOOKUP($B6,未改造舰娘!$B:$BR,20,0)))</f>
        <v>20</v>
      </c>
      <c r="V6">
        <f>IF($A6="改造",(VLOOKUP($B6,改造舰娘!$B:$BR,21,0)),(VLOOKUP($B6,未改造舰娘!$B:$BR,21,0)))</f>
        <v>15</v>
      </c>
      <c r="W6">
        <f>IF($A6="改造",(VLOOKUP($B6,改造舰娘!$B:$BR,22,0)),(VLOOKUP($B6,未改造舰娘!$B:$BR,22,0)))</f>
        <v>30</v>
      </c>
      <c r="X6">
        <f>IF($A6="改造",(VLOOKUP($B6,改造舰娘!$B:$BR,23,0)),(VLOOKUP($B6,未改造舰娘!$B:$BR,23,0)))</f>
        <v>38</v>
      </c>
      <c r="Y6">
        <f>IF($A6="改造",(VLOOKUP($B6,改造舰娘!$B:$BR,24,0)),(VLOOKUP($B6,未改造舰娘!$B:$BR,24,0)))</f>
        <v>91</v>
      </c>
      <c r="Z6">
        <f>IF($A6="改造",(VLOOKUP($B6,改造舰娘!$B:$BR,25,0)),(VLOOKUP($B6,未改造舰娘!$B:$BR,25,0)))</f>
        <v>16</v>
      </c>
      <c r="AA6">
        <f>IF($A6="改造",(VLOOKUP($B6,改造舰娘!$B:$BR,26,0)),(VLOOKUP($B6,未改造舰娘!$B:$BR,26,0)))</f>
        <v>36</v>
      </c>
      <c r="AB6">
        <f>IF($A6="改造",(VLOOKUP($B6,改造舰娘!$B:$BR,27,0)),(VLOOKUP($B6,未改造舰娘!$B:$BR,27,0)))</f>
        <v>12</v>
      </c>
      <c r="AC6">
        <f>IF($A6="改造",(VLOOKUP($B6,改造舰娘!$B:$BR,28,0)),(VLOOKUP($B6,未改造舰娘!$B:$BR,28,0)))</f>
        <v>37</v>
      </c>
      <c r="AD6">
        <f>IF($A6="改造",(VLOOKUP($B6,改造舰娘!$B:$BR,29,0)),(VLOOKUP($B6,未改造舰娘!$B:$BR,29,0)))</f>
        <v>0</v>
      </c>
      <c r="AE6">
        <f>IF($A6="改造",(VLOOKUP($B6,改造舰娘!$B:$BR,30,0)),(VLOOKUP($B6,未改造舰娘!$B:$BR,30,0)))</f>
        <v>0</v>
      </c>
      <c r="AF6">
        <f>IF($A6="改造",(VLOOKUP($B6,改造舰娘!$B:$BR,31,0)),(VLOOKUP($B6,未改造舰娘!$B:$BR,31,0)))</f>
        <v>0</v>
      </c>
      <c r="AG6">
        <f>IF($A6="改造",(VLOOKUP($B6,改造舰娘!$B:$BR,32,0)),(VLOOKUP($B6,未改造舰娘!$B:$BR,32,0)))</f>
        <v>0</v>
      </c>
      <c r="AH6">
        <f>IF($A6="改造",(VLOOKUP($B6,改造舰娘!$B:$BR,33,0)),(VLOOKUP($B6,未改造舰娘!$B:$BR,33,0)))</f>
        <v>0</v>
      </c>
      <c r="AI6">
        <f>IF($A6="改造",(VLOOKUP($B6,改造舰娘!$B:$BR,34,0)),(VLOOKUP($B6,未改造舰娘!$B:$BR,34,0)))</f>
        <v>0</v>
      </c>
      <c r="AJ6">
        <f>IF($A6="改造",(VLOOKUP($B6,改造舰娘!$B:$BR,35,0)),(VLOOKUP($B6,未改造舰娘!$B:$BR,35,0)))</f>
        <v>0</v>
      </c>
      <c r="AK6">
        <f>IF($A6="改造",(VLOOKUP($B6,改造舰娘!$B:$BR,36,0)),(VLOOKUP($B6,未改造舰娘!$B:$BR,36,0)))</f>
        <v>0</v>
      </c>
      <c r="AL6">
        <f>IF($A6="改造",(VLOOKUP($B6,改造舰娘!$B:$BR,37,0)),(VLOOKUP($B6,未改造舰娘!$B:$BR,37,0)))</f>
        <v>0</v>
      </c>
      <c r="AM6">
        <f>IF($A6="改造",(VLOOKUP($B6,改造舰娘!$B:$BR,38,0)),(VLOOKUP($B6,未改造舰娘!$B:$BR,38,0)))</f>
        <v>0</v>
      </c>
      <c r="AN6">
        <f>IF($A6="改造",(VLOOKUP($B6,改造舰娘!$B:$BR,39,0)),(VLOOKUP($B6,未改造舰娘!$B:$BR,39,0)))</f>
        <v>0</v>
      </c>
      <c r="AO6">
        <f>IF($A6="改造",(VLOOKUP($B6,改造舰娘!$B:$BR,40,0)),(VLOOKUP($B6,未改造舰娘!$B:$BR,40,0)))</f>
        <v>0</v>
      </c>
      <c r="AP6">
        <f>IF($A6="改造",(VLOOKUP($B6,改造舰娘!$B:$BR,41,0)),(VLOOKUP($B6,未改造舰娘!$B:$BR,41,0)))</f>
        <v>0</v>
      </c>
      <c r="AQ6">
        <f>IF($A6="改造",(VLOOKUP($B6,改造舰娘!$B:$BR,42,0)),(VLOOKUP($B6,未改造舰娘!$B:$BR,42,0)))</f>
        <v>0</v>
      </c>
      <c r="AR6">
        <f>IF($A6="改造",(VLOOKUP($B6,改造舰娘!$B:$BR,43,0)),(VLOOKUP($B6,未改造舰娘!$B:$BR,43,0)))</f>
        <v>4</v>
      </c>
      <c r="AS6">
        <f>IF($A6="改造",(VLOOKUP($B6,改造舰娘!$B:$BR,44,0)),(VLOOKUP($B6,未改造舰娘!$B:$BR,44,0)))</f>
        <v>0</v>
      </c>
      <c r="AT6">
        <f>IF($A6="改造",(VLOOKUP($B6,改造舰娘!$B:$BR,45,0)),(VLOOKUP($B6,未改造舰娘!$B:$BR,45,0)))</f>
        <v>0</v>
      </c>
      <c r="AU6">
        <f>IF($A6="改造",(VLOOKUP($B6,改造舰娘!$B:$BR,46,0)),(VLOOKUP($B6,未改造舰娘!$B:$BR,46,0)))</f>
        <v>0</v>
      </c>
      <c r="AV6">
        <f>IF($A6="改造",(VLOOKUP($B6,改造舰娘!$B:$BR,47,0)),(VLOOKUP($B6,未改造舰娘!$B:$BR,47,0)))</f>
        <v>0</v>
      </c>
      <c r="AW6" t="str">
        <f>IF($A6="改造",(VLOOKUP($B6,改造舰娘!$B:$BR,48,0)),(VLOOKUP($B6,未改造舰娘!$B:$BR,48,0)))</f>
        <v>纵列火力(3级)：自身携带主炮类装备的增加3点火力值；单纵阵和梯形阵时降低自身5点闪避值，增加自身15点火力值与20点装甲值，同时，队伍内其他战列舰增加10点火力值与10点装甲值（对低速舰船提升数值翻倍）。</v>
      </c>
      <c r="AX6">
        <f>IF($A6="改造",(VLOOKUP($B6,改造舰娘!$B:$BR,49,0)),(VLOOKUP($B6,未改造舰娘!$B:$BR,49,0)))</f>
        <v>0</v>
      </c>
      <c r="AY6">
        <f>IF($A6="改造",(VLOOKUP($B6,改造舰娘!$B:$BR,50,0)),(VLOOKUP($B6,未改造舰娘!$B:$BR,50,0)))</f>
        <v>55</v>
      </c>
      <c r="AZ6">
        <f>IF($A6="改造",(VLOOKUP($B6,改造舰娘!$B:$BR,51,0)),(VLOOKUP($B6,未改造舰娘!$B:$BR,51,0)))</f>
        <v>110</v>
      </c>
      <c r="BA6">
        <f>IF($A6="改造",(VLOOKUP($B6,改造舰娘!$B:$BR,52,0)),(VLOOKUP($B6,未改造舰娘!$B:$BR,52,0)))</f>
        <v>2.8</v>
      </c>
      <c r="BB6">
        <f>IF($A6="改造",(VLOOKUP($B6,改造舰娘!$B:$BR,53,0)),(VLOOKUP($B6,未改造舰娘!$B:$BR,53,0)))</f>
        <v>5</v>
      </c>
      <c r="BC6">
        <f>IF($A6="改造",(VLOOKUP($B6,改造舰娘!$B:$BR,54,0)),(VLOOKUP($B6,未改造舰娘!$B:$BR,54,0)))</f>
        <v>69</v>
      </c>
      <c r="BD6">
        <f>IF($A6="改造",(VLOOKUP($B6,改造舰娘!$B:$BR,55,0)),(VLOOKUP($B6,未改造舰娘!$B:$BR,55,0)))</f>
        <v>0</v>
      </c>
      <c r="BE6">
        <f>IF($A6="改造",(VLOOKUP($B6,改造舰娘!$B:$BR,56,0)),(VLOOKUP($B6,未改造舰娘!$B:$BR,56,0)))</f>
        <v>61</v>
      </c>
      <c r="BF6">
        <f>IF($A6="改造",(VLOOKUP($B6,改造舰娘!$B:$BR,57,0)),(VLOOKUP($B6,未改造舰娘!$B:$BR,57,0)))</f>
        <v>8</v>
      </c>
      <c r="BG6">
        <f>IF($A6="改造",(VLOOKUP($B6,改造舰娘!$B:$BR,58,0)),(VLOOKUP($B6,未改造舰娘!$B:$BR,58,0)))</f>
        <v>50</v>
      </c>
      <c r="BH6">
        <f>IF($A6="改造",(VLOOKUP($B6,改造舰娘!$B:$BR,59,0)),(VLOOKUP($B6,未改造舰娘!$B:$BR,59,0)))</f>
        <v>60</v>
      </c>
      <c r="BI6">
        <f>IF($A6="改造",(VLOOKUP($B6,改造舰娘!$B:$BR,60,0)),(VLOOKUP($B6,未改造舰娘!$B:$BR,60,0)))</f>
        <v>60</v>
      </c>
      <c r="BJ6">
        <f>IF($A6="改造",(VLOOKUP($B6,改造舰娘!$B:$BR,61,0)),(VLOOKUP($B6,未改造舰娘!$B:$BR,61,0)))</f>
        <v>0</v>
      </c>
      <c r="BK6">
        <f>IF($A6="改造",(VLOOKUP($B6,改造舰娘!$B:$BR,62,0)),(VLOOKUP($B6,未改造舰娘!$B:$BR,62,0)))</f>
        <v>0</v>
      </c>
      <c r="BL6">
        <f>IF($A6="改造",(VLOOKUP($B6,改造舰娘!$B:$BR,63,0)),(VLOOKUP($B6,未改造舰娘!$B:$BR,63,0)))</f>
        <v>0</v>
      </c>
      <c r="BM6">
        <f>IF($A6="改造",(VLOOKUP($B6,改造舰娘!$B:$BT,64,0)),(VLOOKUP($B6,未改造舰娘!$B:$BT,64,0)))</f>
        <v>0</v>
      </c>
      <c r="BN6">
        <f>IF($A6="改造",(VLOOKUP($B6,改造舰娘!$B:$BT,65,0)),(VLOOKUP($B6,未改造舰娘!$B:$BT,65,0)))</f>
        <v>0</v>
      </c>
    </row>
    <row r="7" spans="1:68">
      <c r="A7" s="67" t="str">
        <f>舰队模拟用表!A9</f>
        <v>未改</v>
      </c>
      <c r="B7" s="67" t="str">
        <f>舰队模拟用表!C9</f>
        <v>本宁顿</v>
      </c>
      <c r="C7">
        <f>IF($A7="改造",(VLOOKUP($B7,改造舰娘!$B:$BT,2,0)),(VLOOKUP($B7,未改造舰娘!$B:$BT,2,0)))</f>
        <v>5</v>
      </c>
      <c r="D7" t="str">
        <f>IF($A7="改造",(VLOOKUP($B7,改造舰娘!$B:$BR,3,0)),(VLOOKUP($B7,未改造舰娘!$B:$BR,3,0)))</f>
        <v>航母</v>
      </c>
      <c r="E7" t="str">
        <f>IF($A7="改造",(VLOOKUP($B7,改造舰娘!$B:$BR,4,0)),(VLOOKUP($B7,未改造舰娘!$B:$BR,4,0)))</f>
        <v>大型</v>
      </c>
      <c r="F7" t="str">
        <f>IF($A7="改造",(VLOOKUP($B7,改造舰娘!$B:$BR,5,0)),(VLOOKUP($B7,未改造舰娘!$B:$BR,5,0)))</f>
        <v>主力舰</v>
      </c>
      <c r="G7" t="str">
        <f>IF($A7="改造",(VLOOKUP($B7,改造舰娘!$B:$BR,6,0)),(VLOOKUP($B7,未改造舰娘!$B:$BR,6,0)))</f>
        <v>美国</v>
      </c>
      <c r="H7">
        <f>IF($A7="改造",(VLOOKUP($B7,改造舰娘!$B:$BR,7,0)),(VLOOKUP($B7,未改造舰娘!$B:$BR,7,0)))</f>
        <v>60</v>
      </c>
      <c r="I7">
        <f>IF($A7="改造",(VLOOKUP($B7,改造舰娘!$B:$BR,8,0)),(VLOOKUP($B7,未改造舰娘!$B:$BR,8,0)))</f>
        <v>0</v>
      </c>
      <c r="J7">
        <f>IF($A7="改造",(VLOOKUP($B7,改造舰娘!$B:$BR,9,0)),(VLOOKUP($B7,未改造舰娘!$B:$BR,9,0)))</f>
        <v>3</v>
      </c>
      <c r="K7">
        <f>IF($A7="改造",(VLOOKUP($B7,改造舰娘!$B:$BR,10,0)),(VLOOKUP($B7,未改造舰娘!$B:$BR,10,0)))</f>
        <v>3</v>
      </c>
      <c r="L7">
        <f>IF($A7="改造",(VLOOKUP($B7,改造舰娘!$B:$BR,11,0)),(VLOOKUP($B7,未改造舰娘!$B:$BR,11,0)))</f>
        <v>18</v>
      </c>
      <c r="M7" t="str">
        <f>IF($A7="改造",(VLOOKUP($B7,改造舰娘!$B:$BR,12,0)),(VLOOKUP($B7,未改造舰娘!$B:$BR,12,0)))</f>
        <v>短</v>
      </c>
      <c r="N7">
        <f>IF($A7="改造",(VLOOKUP($B7,改造舰娘!$B:$BR,13,0)),(VLOOKUP($B7,未改造舰娘!$B:$BR,13,0)))</f>
        <v>33</v>
      </c>
      <c r="O7">
        <f>IF($A7="改造",(VLOOKUP($B7,改造舰娘!$B:$BR,14,0)),(VLOOKUP($B7,未改造舰娘!$B:$BR,14,0)))</f>
        <v>30</v>
      </c>
      <c r="P7">
        <f>IF($A7="改造",(VLOOKUP($B7,改造舰娘!$B:$BR,15,0)),(VLOOKUP($B7,未改造舰娘!$B:$BR,15,0)))</f>
        <v>0</v>
      </c>
      <c r="Q7">
        <f>IF($A7="改造",(VLOOKUP($B7,改造舰娘!$B:$BR,16,0)),(VLOOKUP($B7,未改造舰娘!$B:$BR,16,0)))</f>
        <v>40</v>
      </c>
      <c r="R7">
        <f>IF($A7="改造",(VLOOKUP($B7,改造舰娘!$B:$BR,17,0)),(VLOOKUP($B7,未改造舰娘!$B:$BR,17,0)))</f>
        <v>0</v>
      </c>
      <c r="S7">
        <f>IF($A7="改造",(VLOOKUP($B7,改造舰娘!$B:$BR,18,0)),(VLOOKUP($B7,未改造舰娘!$B:$BR,18,0)))</f>
        <v>0</v>
      </c>
      <c r="T7">
        <f>IF($A7="改造",(VLOOKUP($B7,改造舰娘!$B:$BR,19,0)),(VLOOKUP($B7,未改造舰娘!$B:$BR,19,0)))</f>
        <v>35</v>
      </c>
      <c r="U7">
        <f>IF($A7="改造",(VLOOKUP($B7,改造舰娘!$B:$BR,20,0)),(VLOOKUP($B7,未改造舰娘!$B:$BR,20,0)))</f>
        <v>25</v>
      </c>
      <c r="V7">
        <f>IF($A7="改造",(VLOOKUP($B7,改造舰娘!$B:$BR,21,0)),(VLOOKUP($B7,未改造舰娘!$B:$BR,21,0)))</f>
        <v>71</v>
      </c>
      <c r="W7">
        <f>IF($A7="改造",(VLOOKUP($B7,改造舰娘!$B:$BR,22,0)),(VLOOKUP($B7,未改造舰娘!$B:$BR,22,0)))</f>
        <v>30</v>
      </c>
      <c r="X7">
        <f>IF($A7="改造",(VLOOKUP($B7,改造舰娘!$B:$BR,23,0)),(VLOOKUP($B7,未改造舰娘!$B:$BR,23,0)))</f>
        <v>37</v>
      </c>
      <c r="Y7">
        <f>IF($A7="改造",(VLOOKUP($B7,改造舰娘!$B:$BR,24,0)),(VLOOKUP($B7,未改造舰娘!$B:$BR,24,0)))</f>
        <v>91</v>
      </c>
      <c r="Z7">
        <f>IF($A7="改造",(VLOOKUP($B7,改造舰娘!$B:$BR,25,0)),(VLOOKUP($B7,未改造舰娘!$B:$BR,25,0)))</f>
        <v>30</v>
      </c>
      <c r="AA7">
        <f>IF($A7="改造",(VLOOKUP($B7,改造舰娘!$B:$BR,26,0)),(VLOOKUP($B7,未改造舰娘!$B:$BR,26,0)))</f>
        <v>50</v>
      </c>
      <c r="AB7">
        <f>IF($A7="改造",(VLOOKUP($B7,改造舰娘!$B:$BR,27,0)),(VLOOKUP($B7,未改造舰娘!$B:$BR,27,0)))</f>
        <v>50</v>
      </c>
      <c r="AC7">
        <f>IF($A7="改造",(VLOOKUP($B7,改造舰娘!$B:$BR,28,0)),(VLOOKUP($B7,未改造舰娘!$B:$BR,28,0)))</f>
        <v>75</v>
      </c>
      <c r="AD7">
        <f>IF($A7="改造",(VLOOKUP($B7,改造舰娘!$B:$BR,29,0)),(VLOOKUP($B7,未改造舰娘!$B:$BR,29,0)))</f>
        <v>0</v>
      </c>
      <c r="AE7">
        <f>IF($A7="改造",(VLOOKUP($B7,改造舰娘!$B:$BR,30,0)),(VLOOKUP($B7,未改造舰娘!$B:$BR,30,0)))</f>
        <v>0</v>
      </c>
      <c r="AF7">
        <f>IF($A7="改造",(VLOOKUP($B7,改造舰娘!$B:$BR,31,0)),(VLOOKUP($B7,未改造舰娘!$B:$BR,31,0)))</f>
        <v>19</v>
      </c>
      <c r="AG7">
        <f>IF($A7="改造",(VLOOKUP($B7,改造舰娘!$B:$BR,32,0)),(VLOOKUP($B7,未改造舰娘!$B:$BR,32,0)))</f>
        <v>20</v>
      </c>
      <c r="AH7">
        <f>IF($A7="改造",(VLOOKUP($B7,改造舰娘!$B:$BR,33,0)),(VLOOKUP($B7,未改造舰娘!$B:$BR,33,0)))</f>
        <v>34</v>
      </c>
      <c r="AI7">
        <f>IF($A7="改造",(VLOOKUP($B7,改造舰娘!$B:$BR,34,0)),(VLOOKUP($B7,未改造舰娘!$B:$BR,34,0)))</f>
        <v>18</v>
      </c>
      <c r="AJ7">
        <f>IF($A7="改造",(VLOOKUP($B7,改造舰娘!$B:$BR,35,0)),(VLOOKUP($B7,未改造舰娘!$B:$BR,35,0)))</f>
        <v>91</v>
      </c>
      <c r="AK7">
        <f>IF($A7="改造",(VLOOKUP($B7,改造舰娘!$B:$BR,36,0)),(VLOOKUP($B7,未改造舰娘!$B:$BR,36,0)))</f>
        <v>0</v>
      </c>
      <c r="AL7">
        <f>IF($A7="改造",(VLOOKUP($B7,改造舰娘!$B:$BR,37,0)),(VLOOKUP($B7,未改造舰娘!$B:$BR,37,0)))</f>
        <v>0</v>
      </c>
      <c r="AM7">
        <f>IF($A7="改造",(VLOOKUP($B7,改造舰娘!$B:$BR,38,0)),(VLOOKUP($B7,未改造舰娘!$B:$BR,38,0)))</f>
        <v>0</v>
      </c>
      <c r="AN7">
        <f>IF($A7="改造",(VLOOKUP($B7,改造舰娘!$B:$BR,39,0)),(VLOOKUP($B7,未改造舰娘!$B:$BR,39,0)))</f>
        <v>0</v>
      </c>
      <c r="AO7">
        <f>IF($A7="改造",(VLOOKUP($B7,改造舰娘!$B:$BR,40,0)),(VLOOKUP($B7,未改造舰娘!$B:$BR,40,0)))</f>
        <v>0</v>
      </c>
      <c r="AP7">
        <f>IF($A7="改造",(VLOOKUP($B7,改造舰娘!$B:$BR,41,0)),(VLOOKUP($B7,未改造舰娘!$B:$BR,41,0)))</f>
        <v>0</v>
      </c>
      <c r="AQ7">
        <f>IF($A7="改造",(VLOOKUP($B7,改造舰娘!$B:$BR,42,0)),(VLOOKUP($B7,未改造舰娘!$B:$BR,42,0)))</f>
        <v>0</v>
      </c>
      <c r="AR7">
        <f>IF($A7="改造",(VLOOKUP($B7,改造舰娘!$B:$BR,43,0)),(VLOOKUP($B7,未改造舰娘!$B:$BR,43,0)))</f>
        <v>4</v>
      </c>
      <c r="AS7" t="str">
        <f>IF($A7="改造",(VLOOKUP($B7,改造舰娘!$B:$BR,44,0)),(VLOOKUP($B7,未改造舰娘!$B:$BR,44,0)))</f>
        <v>F6F地狱猫</v>
      </c>
      <c r="AT7" t="str">
        <f>IF($A7="改造",(VLOOKUP($B7,改造舰娘!$B:$BR,45,0)),(VLOOKUP($B7,未改造舰娘!$B:$BR,45,0)))</f>
        <v>F6F地狱猫</v>
      </c>
      <c r="AU7" t="str">
        <f>IF($A7="改造",(VLOOKUP($B7,改造舰娘!$B:$BR,46,0)),(VLOOKUP($B7,未改造舰娘!$B:$BR,46,0)))</f>
        <v>TBF复仇者</v>
      </c>
      <c r="AV7" t="str">
        <f>IF($A7="改造",(VLOOKUP($B7,改造舰娘!$B:$BR,47,0)),(VLOOKUP($B7,未改造舰娘!$B:$BR,47,0)))</f>
        <v>SB2C地狱俯冲者</v>
      </c>
      <c r="AW7" t="str">
        <f>IF($A7="改造",(VLOOKUP($B7,改造舰娘!$B:$BR,48,0)),(VLOOKUP($B7,未改造舰娘!$B:$BR,48,0)))</f>
        <v>特混空袭(3级)：航空战阶段，自身增加20%伤害，队伍内其他航母类(航母、装母、轻母)单位增加14%伤害；炮击战阶段，队伍内非航母类单位增加18%伤害。</v>
      </c>
      <c r="AX7">
        <f>IF($A7="改造",(VLOOKUP($B7,改造舰娘!$B:$BR,49,0)),(VLOOKUP($B7,未改造舰娘!$B:$BR,49,0)))</f>
        <v>0</v>
      </c>
      <c r="AY7">
        <f>IF($A7="改造",(VLOOKUP($B7,改造舰娘!$B:$BR,50,0)),(VLOOKUP($B7,未改造舰娘!$B:$BR,50,0)))</f>
        <v>60</v>
      </c>
      <c r="AZ7">
        <f>IF($A7="改造",(VLOOKUP($B7,改造舰娘!$B:$BR,51,0)),(VLOOKUP($B7,未改造舰娘!$B:$BR,51,0)))</f>
        <v>65</v>
      </c>
      <c r="BA7">
        <f>IF($A7="改造",(VLOOKUP($B7,改造舰娘!$B:$BR,52,0)),(VLOOKUP($B7,未改造舰娘!$B:$BR,52,0)))</f>
        <v>2.4</v>
      </c>
      <c r="BB7">
        <f>IF($A7="改造",(VLOOKUP($B7,改造舰娘!$B:$BR,53,0)),(VLOOKUP($B7,未改造舰娘!$B:$BR,53,0)))</f>
        <v>4.5999999999999996</v>
      </c>
      <c r="BC7">
        <f>IF($A7="改造",(VLOOKUP($B7,改造舰娘!$B:$BR,54,0)),(VLOOKUP($B7,未改造舰娘!$B:$BR,54,0)))</f>
        <v>0</v>
      </c>
      <c r="BD7">
        <f>IF($A7="改造",(VLOOKUP($B7,改造舰娘!$B:$BR,55,0)),(VLOOKUP($B7,未改造舰娘!$B:$BR,55,0)))</f>
        <v>0</v>
      </c>
      <c r="BE7">
        <f>IF($A7="改造",(VLOOKUP($B7,改造舰娘!$B:$BR,56,0)),(VLOOKUP($B7,未改造舰娘!$B:$BR,56,0)))</f>
        <v>18</v>
      </c>
      <c r="BF7">
        <f>IF($A7="改造",(VLOOKUP($B7,改造舰娘!$B:$BR,57,0)),(VLOOKUP($B7,未改造舰娘!$B:$BR,57,0)))</f>
        <v>113</v>
      </c>
      <c r="BG7">
        <f>IF($A7="改造",(VLOOKUP($B7,改造舰娘!$B:$BR,58,0)),(VLOOKUP($B7,未改造舰娘!$B:$BR,58,0)))</f>
        <v>30</v>
      </c>
      <c r="BH7">
        <f>IF($A7="改造",(VLOOKUP($B7,改造舰娘!$B:$BR,59,0)),(VLOOKUP($B7,未改造舰娘!$B:$BR,59,0)))</f>
        <v>40</v>
      </c>
      <c r="BI7">
        <f>IF($A7="改造",(VLOOKUP($B7,改造舰娘!$B:$BR,60,0)),(VLOOKUP($B7,未改造舰娘!$B:$BR,60,0)))</f>
        <v>60</v>
      </c>
      <c r="BJ7">
        <f>IF($A7="改造",(VLOOKUP($B7,改造舰娘!$B:$BR,61,0)),(VLOOKUP($B7,未改造舰娘!$B:$BR,61,0)))</f>
        <v>40</v>
      </c>
      <c r="BK7">
        <f>IF($A7="改造",(VLOOKUP($B7,改造舰娘!$B:$BR,62,0)),(VLOOKUP($B7,未改造舰娘!$B:$BR,62,0)))</f>
        <v>8</v>
      </c>
      <c r="BL7">
        <f>IF($A7="改造",(VLOOKUP($B7,改造舰娘!$B:$BR,63,0)),(VLOOKUP($B7,未改造舰娘!$B:$BR,63,0)))</f>
        <v>10</v>
      </c>
      <c r="BM7">
        <f>IF($A7="改造",(VLOOKUP($B7,改造舰娘!$B:$BT,64,0)),(VLOOKUP($B7,未改造舰娘!$B:$BT,64,0)))</f>
        <v>0</v>
      </c>
      <c r="BN7">
        <f>IF($A7="改造",(VLOOKUP($B7,改造舰娘!$B:$BT,65,0)),(VLOOKUP($B7,未改造舰娘!$B:$BT,65,0)))</f>
        <v>17</v>
      </c>
    </row>
    <row r="8" spans="1:68">
      <c r="A8" s="67" t="str">
        <f>舰队模拟用表!A10</f>
        <v>总和/平均</v>
      </c>
      <c r="B8" s="67">
        <f>舰队模拟用表!C10</f>
        <v>0</v>
      </c>
      <c r="C8" t="e">
        <f>IF(A8="改造",(VLOOKUP($B8,改造舰娘!$B:$BR,2,0)),(VLOOKUP($B8,未改造舰娘!$B:$BR,2,0)))</f>
        <v>#N/A</v>
      </c>
      <c r="D8" t="e">
        <f>IF(A8="改造",(VLOOKUP($B8,改造舰娘!$B:$BR,3,0)),(VLOOKUP($B8,未改造舰娘!$B:$BR,3,0)))</f>
        <v>#N/A</v>
      </c>
      <c r="E8" t="e">
        <f>IF(B8="改造",(VLOOKUP($B8,改造舰娘!$B:$BR,4,0)),(VLOOKUP($B8,未改造舰娘!$B:$BR,4,0)))</f>
        <v>#N/A</v>
      </c>
      <c r="F8" t="e">
        <f>IF(C8="改造",(VLOOKUP($B8,改造舰娘!$B:$BR,5,0)),(VLOOKUP($B8,未改造舰娘!$B:$BR,5,0)))</f>
        <v>#N/A</v>
      </c>
      <c r="G8" t="e">
        <f>IF(D8="改造",(VLOOKUP($B8,改造舰娘!$B:$BR,6,0)),(VLOOKUP($B8,未改造舰娘!$B:$BR,6,0)))</f>
        <v>#N/A</v>
      </c>
      <c r="H8" t="e">
        <f>IF(E8="改造",(VLOOKUP($B8,改造舰娘!$B:$BR,7,0)),(VLOOKUP($B8,未改造舰娘!$B:$BR,7,0)))</f>
        <v>#N/A</v>
      </c>
      <c r="I8" t="e">
        <f>IF(F8="改造",(VLOOKUP($B8,改造舰娘!$B:$BR,8,0)),(VLOOKUP($B8,未改造舰娘!$B:$BR,8,0)))</f>
        <v>#N/A</v>
      </c>
      <c r="J8" t="e">
        <f>IF(G8="改造",(VLOOKUP($B8,改造舰娘!$B:$BR,9,0)),(VLOOKUP($B8,未改造舰娘!$B:$BR,9,0)))</f>
        <v>#N/A</v>
      </c>
      <c r="K8" t="e">
        <f>IF(H8="改造",(VLOOKUP($B8,改造舰娘!$B:$BR,10,0)),(VLOOKUP($B8,未改造舰娘!$B:$BR,10,0)))</f>
        <v>#N/A</v>
      </c>
      <c r="L8" t="e">
        <f>IF(I8="改造",(VLOOKUP($B8,改造舰娘!$B:$BR,11,0)),(VLOOKUP($B8,未改造舰娘!$B:$BR,11,0)))</f>
        <v>#N/A</v>
      </c>
      <c r="M8" t="e">
        <f>IF(J8="改造",(VLOOKUP($B8,改造舰娘!$B:$BR,12,0)),(VLOOKUP($B8,未改造舰娘!$B:$BR,12,0)))</f>
        <v>#N/A</v>
      </c>
      <c r="N8" t="e">
        <f>IF(#REF!="改造",(VLOOKUP($B8,改造舰娘!$B:$BR,13,0)),(VLOOKUP($B8,未改造舰娘!$B:$BR,13,0)))</f>
        <v>#REF!</v>
      </c>
      <c r="O8" t="e">
        <f>IF(L8="改造",(VLOOKUP($B8,改造舰娘!$B:$BR,14,0)),(VLOOKUP($B8,未改造舰娘!$B:$BR,14,0)))</f>
        <v>#N/A</v>
      </c>
      <c r="P8" t="e">
        <f>IF(M8="改造",(VLOOKUP($B8,改造舰娘!$B:$BR,15,0)),(VLOOKUP($B8,未改造舰娘!$B:$BR,15,0)))</f>
        <v>#N/A</v>
      </c>
      <c r="Q8" t="e">
        <f>IF(N8="改造",(VLOOKUP($B8,改造舰娘!$B:$BR,16,0)),(VLOOKUP($B8,未改造舰娘!$B:$BR,16,0)))</f>
        <v>#REF!</v>
      </c>
      <c r="R8" t="e">
        <f>IF(O8="改造",(VLOOKUP($B8,改造舰娘!$B:$BR,17,0)),(VLOOKUP($B8,未改造舰娘!$B:$BR,17,0)))</f>
        <v>#N/A</v>
      </c>
      <c r="S8" t="e">
        <f>IF(P8="改造",(VLOOKUP($B8,改造舰娘!$B:$BR,18,0)),(VLOOKUP($B8,未改造舰娘!$B:$BR,18,0)))</f>
        <v>#N/A</v>
      </c>
      <c r="T8" t="e">
        <f>IF(Q8="改造",(VLOOKUP($B8,改造舰娘!$B:$BR,19,0)),(VLOOKUP($B8,未改造舰娘!$B:$BR,19,0)))</f>
        <v>#REF!</v>
      </c>
      <c r="U8" t="e">
        <f>IF(R8="改造",(VLOOKUP($B8,改造舰娘!$B:$BR,20,0)),(VLOOKUP($B8,未改造舰娘!$B:$BR,20,0)))</f>
        <v>#N/A</v>
      </c>
      <c r="V8" t="e">
        <f>IF(S8="改造",(VLOOKUP($B8,改造舰娘!$B:$BR,21,0)),(VLOOKUP($B8,未改造舰娘!$B:$BR,21,0)))</f>
        <v>#N/A</v>
      </c>
      <c r="W8" t="e">
        <f>IF(T8="改造",(VLOOKUP($B8,改造舰娘!$B:$BR,22,0)),(VLOOKUP($B8,未改造舰娘!$B:$BR,22,0)))</f>
        <v>#REF!</v>
      </c>
      <c r="X8" t="e">
        <f>IF(U8="改造",(VLOOKUP($B8,改造舰娘!$B:$BR,23,0)),(VLOOKUP($B8,未改造舰娘!$B:$BR,23,0)))</f>
        <v>#N/A</v>
      </c>
      <c r="Y8" t="e">
        <f>IF(V8="改造",(VLOOKUP($B8,改造舰娘!$B:$BR,24,0)),(VLOOKUP($B8,未改造舰娘!$B:$BR,24,0)))</f>
        <v>#N/A</v>
      </c>
      <c r="Z8" t="e">
        <f>IF(W8="改造",(VLOOKUP($B8,改造舰娘!$B:$BR,25,0)),(VLOOKUP($B8,未改造舰娘!$B:$BR,25,0)))</f>
        <v>#REF!</v>
      </c>
      <c r="AA8" t="e">
        <f>IF(X8="改造",(VLOOKUP($B8,改造舰娘!$B:$BR,26,0)),(VLOOKUP($B8,未改造舰娘!$B:$BR,26,0)))</f>
        <v>#N/A</v>
      </c>
      <c r="AB8" t="e">
        <f>IF(Y8="改造",(VLOOKUP($B8,改造舰娘!$B:$BR,27,0)),(VLOOKUP($B8,未改造舰娘!$B:$BR,27,0)))</f>
        <v>#N/A</v>
      </c>
      <c r="AC8" t="e">
        <f>IF(Z8="改造",(VLOOKUP($B8,改造舰娘!$B:$BR,28,0)),(VLOOKUP($B8,未改造舰娘!$B:$BR,28,0)))</f>
        <v>#REF!</v>
      </c>
      <c r="AD8" t="e">
        <f>IF(AA8="改造",(VLOOKUP($B8,改造舰娘!$B:$BR,29,0)),(VLOOKUP($B8,未改造舰娘!$B:$BR,29,0)))</f>
        <v>#N/A</v>
      </c>
      <c r="AE8" t="e">
        <f>IF(AB8="改造",(VLOOKUP($B8,改造舰娘!$B:$BR,30,0)),(VLOOKUP($B8,未改造舰娘!$B:$BR,30,0)))</f>
        <v>#N/A</v>
      </c>
      <c r="AF8" t="e">
        <f>IF(AC8="改造",(VLOOKUP($B8,改造舰娘!$B:$BR,31,0)),(VLOOKUP($B8,未改造舰娘!$B:$BR,31,0)))</f>
        <v>#REF!</v>
      </c>
      <c r="AG8" t="e">
        <f>IF(AD8="改造",(VLOOKUP($B8,改造舰娘!$B:$BR,32,0)),(VLOOKUP($B8,未改造舰娘!$B:$BR,32,0)))</f>
        <v>#N/A</v>
      </c>
      <c r="AH8" t="e">
        <f>IF(AE8="改造",(VLOOKUP($B8,改造舰娘!$B:$BR,33,0)),(VLOOKUP($B8,未改造舰娘!$B:$BR,33,0)))</f>
        <v>#N/A</v>
      </c>
      <c r="AI8" t="e">
        <f>IF(AF8="改造",(VLOOKUP($B8,改造舰娘!$B:$BR,34,0)),(VLOOKUP($B8,未改造舰娘!$B:$BR,34,0)))</f>
        <v>#REF!</v>
      </c>
      <c r="AJ8" t="e">
        <f>IF(AG8="改造",(VLOOKUP($B8,改造舰娘!$B:$BR,35,0)),(VLOOKUP($B8,未改造舰娘!$B:$BR,35,0)))</f>
        <v>#N/A</v>
      </c>
      <c r="AK8" t="e">
        <f>IF(AH8="改造",(VLOOKUP($B8,改造舰娘!$B:$BR,36,0)),(VLOOKUP($B8,未改造舰娘!$B:$BR,36,0)))</f>
        <v>#N/A</v>
      </c>
      <c r="AL8" t="e">
        <f>IF(AI8="改造",(VLOOKUP($B8,改造舰娘!$B:$BR,37,0)),(VLOOKUP($B8,未改造舰娘!$B:$BR,37,0)))</f>
        <v>#REF!</v>
      </c>
      <c r="AM8" t="e">
        <f>IF(AJ8="改造",(VLOOKUP($B8,改造舰娘!$B:$BR,38,0)),(VLOOKUP($B8,未改造舰娘!$B:$BR,38,0)))</f>
        <v>#N/A</v>
      </c>
      <c r="AN8" t="e">
        <f>IF(AK8="改造",(VLOOKUP($B8,改造舰娘!$B:$BR,39,0)),(VLOOKUP($B8,未改造舰娘!$B:$BR,39,0)))</f>
        <v>#N/A</v>
      </c>
      <c r="AO8" t="e">
        <f>IF(AL8="改造",(VLOOKUP($B8,改造舰娘!$B:$BR,40,0)),(VLOOKUP($B8,未改造舰娘!$B:$BR,40,0)))</f>
        <v>#REF!</v>
      </c>
      <c r="AP8" t="e">
        <f>IF(AM8="改造",(VLOOKUP($B8,改造舰娘!$B:$BR,41,0)),(VLOOKUP($B8,未改造舰娘!$B:$BR,41,0)))</f>
        <v>#N/A</v>
      </c>
      <c r="AQ8" t="e">
        <f>IF(AN8="改造",(VLOOKUP($B8,改造舰娘!$B:$BR,42,0)),(VLOOKUP($B8,未改造舰娘!$B:$BR,42,0)))</f>
        <v>#N/A</v>
      </c>
      <c r="AR8" t="e">
        <f>IF(AO8="改造",(VLOOKUP($B8,改造舰娘!$B:$BR,43,0)),(VLOOKUP($B8,未改造舰娘!$B:$BR,43,0)))</f>
        <v>#REF!</v>
      </c>
      <c r="AS8" t="e">
        <f>IF(AP8="改造",(VLOOKUP($B8,改造舰娘!$B:$BR,44,0)),(VLOOKUP($B8,未改造舰娘!$B:$BR,44,0)))</f>
        <v>#N/A</v>
      </c>
      <c r="AT8" t="e">
        <f>IF(AQ8="改造",(VLOOKUP($B8,改造舰娘!$B:$BR,45,0)),(VLOOKUP($B8,未改造舰娘!$B:$BR,45,0)))</f>
        <v>#N/A</v>
      </c>
      <c r="AU8" t="e">
        <f>IF(AR8="改造",(VLOOKUP($B8,改造舰娘!$B:$BR,46,0)),(VLOOKUP($B8,未改造舰娘!$B:$BR,46,0)))</f>
        <v>#REF!</v>
      </c>
      <c r="AV8" t="e">
        <f>IF(AS8="改造",(VLOOKUP($B8,改造舰娘!$B:$BR,47,0)),(VLOOKUP($B8,未改造舰娘!$B:$BR,47,0)))</f>
        <v>#N/A</v>
      </c>
      <c r="AW8" t="e">
        <f>IF(AT8="改造",(VLOOKUP($B8,改造舰娘!$B:$BR,48,0)),(VLOOKUP($B8,未改造舰娘!$B:$BR,48,0)))</f>
        <v>#N/A</v>
      </c>
      <c r="AX8" t="e">
        <f>IF(AU8="改造",(VLOOKUP($B8,改造舰娘!$B:$BR,49,0)),(VLOOKUP($B8,未改造舰娘!$B:$BR,49,0)))</f>
        <v>#REF!</v>
      </c>
      <c r="AY8" t="e">
        <f>IF(AV8="改造",(VLOOKUP($B8,改造舰娘!$B:$BR,50,0)),(VLOOKUP($B8,未改造舰娘!$B:$BR,50,0)))</f>
        <v>#N/A</v>
      </c>
      <c r="AZ8" t="e">
        <f>IF(AW8="改造",(VLOOKUP($B8,改造舰娘!$B:$BR,51,0)),(VLOOKUP($B8,未改造舰娘!$B:$BR,51,0)))</f>
        <v>#N/A</v>
      </c>
      <c r="BA8" t="e">
        <f>IF(AX8="改造",(VLOOKUP($B8,改造舰娘!$B:$BR,52,0)),(VLOOKUP($B8,未改造舰娘!$B:$BR,52,0)))</f>
        <v>#REF!</v>
      </c>
      <c r="BB8" t="e">
        <f>IF(AY8="改造",(VLOOKUP($B8,改造舰娘!$B:$BR,53,0)),(VLOOKUP($B8,未改造舰娘!$B:$BR,53,0)))</f>
        <v>#N/A</v>
      </c>
      <c r="BC8" t="e">
        <f>IF(AZ8="改造",(VLOOKUP($B8,改造舰娘!$B:$BR,54,0)),(VLOOKUP($B8,未改造舰娘!$B:$BR,54,0)))</f>
        <v>#N/A</v>
      </c>
      <c r="BD8" t="e">
        <f>IF(BA8="改造",(VLOOKUP($B8,改造舰娘!$B:$BR,55,0)),(VLOOKUP($B8,未改造舰娘!$B:$BR,55,0)))</f>
        <v>#REF!</v>
      </c>
      <c r="BE8" t="e">
        <f>IF(BB8="改造",(VLOOKUP($B8,改造舰娘!$B:$BR,56,0)),(VLOOKUP($B8,未改造舰娘!$B:$BR,56,0)))</f>
        <v>#N/A</v>
      </c>
      <c r="BF8" t="e">
        <f>IF(BC8="改造",(VLOOKUP($B8,改造舰娘!$B:$BR,57,0)),(VLOOKUP($B8,未改造舰娘!$B:$BR,57,0)))</f>
        <v>#N/A</v>
      </c>
      <c r="BG8" t="e">
        <f>IF(BD8="改造",(VLOOKUP($B8,改造舰娘!$B:$BR,58,0)),(VLOOKUP($B8,未改造舰娘!$B:$BR,58,0)))</f>
        <v>#REF!</v>
      </c>
      <c r="BH8" t="e">
        <f>IF(BE8="改造",(VLOOKUP($B8,改造舰娘!$B:$BR,59,0)),(VLOOKUP($B8,未改造舰娘!$B:$BR,59,0)))</f>
        <v>#N/A</v>
      </c>
      <c r="BI8" t="e">
        <f>IF(BF8="改造",(VLOOKUP($B8,改造舰娘!$B:$BR,60,0)),(VLOOKUP($B8,未改造舰娘!$B:$BR,60,0)))</f>
        <v>#N/A</v>
      </c>
      <c r="BJ8" t="e">
        <f>IF(BG8="改造",(VLOOKUP($B8,改造舰娘!$B:$BR,61,0)),(VLOOKUP($B8,未改造舰娘!$B:$BR,61,0)))</f>
        <v>#REF!</v>
      </c>
      <c r="BK8" t="e">
        <f>IF(BH8="改造",(VLOOKUP($B8,改造舰娘!$B:$BR,62,0)),(VLOOKUP($B8,未改造舰娘!$B:$BR,62,0)))</f>
        <v>#N/A</v>
      </c>
      <c r="BL8" t="e">
        <f>IF(BI8="改造",(VLOOKUP($B8,改造舰娘!$B:$BR,63,0)),(VLOOKUP($B8,未改造舰娘!$B:$BR,63,0)))</f>
        <v>#N/A</v>
      </c>
      <c r="BM8" t="e">
        <f>IF(BJ8="改造",(VLOOKUP($B8,改造舰娘!$B:$BT,64,0)),(VLOOKUP($B8,未改造舰娘!$B:$BT,64,0)))</f>
        <v>#REF!</v>
      </c>
      <c r="BN8" t="e">
        <f>IF(BK8="改造",(VLOOKUP($B8,改造舰娘!$B:$BT,65,0)),(VLOOKUP($B8,未改造舰娘!$B:$BT,65,0)))</f>
        <v>#N/A</v>
      </c>
    </row>
    <row r="9" spans="1:68">
      <c r="A9" s="67" t="str">
        <f>舰队模拟用表!A11</f>
        <v>最高-最低</v>
      </c>
      <c r="B9" s="67">
        <f>舰队模拟用表!C11</f>
        <v>0</v>
      </c>
      <c r="C9" t="e">
        <f>IF(A9="改造",(VLOOKUP($B9,改造舰娘!$B:$BR,2,0)),(VLOOKUP($B9,未改造舰娘!$B:$BR,2,0)))</f>
        <v>#N/A</v>
      </c>
      <c r="D9" t="e">
        <f>IF(A9="改造",(VLOOKUP($B9,改造舰娘!$B:$BR,3,0)),(VLOOKUP($B9,未改造舰娘!$B:$BR,3,0)))</f>
        <v>#N/A</v>
      </c>
      <c r="E9" t="e">
        <f>IF(B9="改造",(VLOOKUP($B9,改造舰娘!$B:$BR,4,0)),(VLOOKUP($B9,未改造舰娘!$B:$BR,4,0)))</f>
        <v>#N/A</v>
      </c>
      <c r="F9" t="e">
        <f>IF(C9="改造",(VLOOKUP($B9,改造舰娘!$B:$BR,5,0)),(VLOOKUP($B9,未改造舰娘!$B:$BR,5,0)))</f>
        <v>#N/A</v>
      </c>
      <c r="G9" t="e">
        <f>IF(D9="改造",(VLOOKUP($B9,改造舰娘!$B:$BR,6,0)),(VLOOKUP($B9,未改造舰娘!$B:$BR,6,0)))</f>
        <v>#N/A</v>
      </c>
      <c r="H9" t="e">
        <f>IF(E9="改造",(VLOOKUP($B9,改造舰娘!$B:$BR,7,0)),(VLOOKUP($B9,未改造舰娘!$B:$BR,7,0)))</f>
        <v>#N/A</v>
      </c>
      <c r="I9" t="e">
        <f>IF(F9="改造",(VLOOKUP($B9,改造舰娘!$B:$BR,8,0)),(VLOOKUP($B9,未改造舰娘!$B:$BR,8,0)))</f>
        <v>#N/A</v>
      </c>
      <c r="J9" t="e">
        <f>IF(G9="改造",(VLOOKUP($B9,改造舰娘!$B:$BR,9,0)),(VLOOKUP($B9,未改造舰娘!$B:$BR,9,0)))</f>
        <v>#N/A</v>
      </c>
      <c r="K9" t="e">
        <f>IF(H9="改造",(VLOOKUP($B9,改造舰娘!$B:$BR,10,0)),(VLOOKUP($B9,未改造舰娘!$B:$BR,10,0)))</f>
        <v>#N/A</v>
      </c>
      <c r="L9" t="e">
        <f>IF(I9="改造",(VLOOKUP($B9,改造舰娘!$B:$BR,11,0)),(VLOOKUP($B9,未改造舰娘!$B:$BR,11,0)))</f>
        <v>#N/A</v>
      </c>
      <c r="M9" t="e">
        <f>IF(J9="改造",(VLOOKUP($B9,改造舰娘!$B:$BR,12,0)),(VLOOKUP($B9,未改造舰娘!$B:$BR,12,0)))</f>
        <v>#N/A</v>
      </c>
      <c r="N9" t="e">
        <f>IF(#REF!="改造",(VLOOKUP($B9,改造舰娘!$B:$BR,13,0)),(VLOOKUP($B9,未改造舰娘!$B:$BR,13,0)))</f>
        <v>#REF!</v>
      </c>
      <c r="O9" t="e">
        <f>IF(L9="改造",(VLOOKUP($B9,改造舰娘!$B:$BR,14,0)),(VLOOKUP($B9,未改造舰娘!$B:$BR,14,0)))</f>
        <v>#N/A</v>
      </c>
      <c r="P9" t="e">
        <f>IF(M9="改造",(VLOOKUP($B9,改造舰娘!$B:$BR,15,0)),(VLOOKUP($B9,未改造舰娘!$B:$BR,15,0)))</f>
        <v>#N/A</v>
      </c>
      <c r="Q9" t="e">
        <f>IF(N9="改造",(VLOOKUP($B9,改造舰娘!$B:$BR,16,0)),(VLOOKUP($B9,未改造舰娘!$B:$BR,16,0)))</f>
        <v>#REF!</v>
      </c>
      <c r="R9" t="e">
        <f>IF(O9="改造",(VLOOKUP($B9,改造舰娘!$B:$BR,17,0)),(VLOOKUP($B9,未改造舰娘!$B:$BR,17,0)))</f>
        <v>#N/A</v>
      </c>
      <c r="S9" t="e">
        <f>IF(P9="改造",(VLOOKUP($B9,改造舰娘!$B:$BR,18,0)),(VLOOKUP($B9,未改造舰娘!$B:$BR,18,0)))</f>
        <v>#N/A</v>
      </c>
      <c r="T9" t="e">
        <f>IF(Q9="改造",(VLOOKUP($B9,改造舰娘!$B:$BR,19,0)),(VLOOKUP($B9,未改造舰娘!$B:$BR,19,0)))</f>
        <v>#REF!</v>
      </c>
      <c r="U9" t="e">
        <f>IF(R9="改造",(VLOOKUP($B9,改造舰娘!$B:$BR,20,0)),(VLOOKUP($B9,未改造舰娘!$B:$BR,20,0)))</f>
        <v>#N/A</v>
      </c>
      <c r="V9" t="e">
        <f>IF(S9="改造",(VLOOKUP($B9,改造舰娘!$B:$BR,21,0)),(VLOOKUP($B9,未改造舰娘!$B:$BR,21,0)))</f>
        <v>#N/A</v>
      </c>
      <c r="W9" t="e">
        <f>IF(T9="改造",(VLOOKUP($B9,改造舰娘!$B:$BR,22,0)),(VLOOKUP($B9,未改造舰娘!$B:$BR,22,0)))</f>
        <v>#REF!</v>
      </c>
      <c r="X9" t="e">
        <f>IF(U9="改造",(VLOOKUP($B9,改造舰娘!$B:$BR,23,0)),(VLOOKUP($B9,未改造舰娘!$B:$BR,23,0)))</f>
        <v>#N/A</v>
      </c>
      <c r="Y9" t="e">
        <f>IF(V9="改造",(VLOOKUP($B9,改造舰娘!$B:$BR,24,0)),(VLOOKUP($B9,未改造舰娘!$B:$BR,24,0)))</f>
        <v>#N/A</v>
      </c>
      <c r="Z9" t="e">
        <f>IF(W9="改造",(VLOOKUP($B9,改造舰娘!$B:$BR,25,0)),(VLOOKUP($B9,未改造舰娘!$B:$BR,25,0)))</f>
        <v>#REF!</v>
      </c>
      <c r="AA9" t="e">
        <f>IF(X9="改造",(VLOOKUP($B9,改造舰娘!$B:$BR,26,0)),(VLOOKUP($B9,未改造舰娘!$B:$BR,26,0)))</f>
        <v>#N/A</v>
      </c>
      <c r="AB9" t="e">
        <f>IF(Y9="改造",(VLOOKUP($B9,改造舰娘!$B:$BR,27,0)),(VLOOKUP($B9,未改造舰娘!$B:$BR,27,0)))</f>
        <v>#N/A</v>
      </c>
      <c r="AC9" t="e">
        <f>IF(Z9="改造",(VLOOKUP($B9,改造舰娘!$B:$BR,28,0)),(VLOOKUP($B9,未改造舰娘!$B:$BR,28,0)))</f>
        <v>#REF!</v>
      </c>
      <c r="AD9" t="e">
        <f>IF(AA9="改造",(VLOOKUP($B9,改造舰娘!$B:$BR,29,0)),(VLOOKUP($B9,未改造舰娘!$B:$BR,29,0)))</f>
        <v>#N/A</v>
      </c>
      <c r="AE9" t="e">
        <f>IF(AB9="改造",(VLOOKUP($B9,改造舰娘!$B:$BR,30,0)),(VLOOKUP($B9,未改造舰娘!$B:$BR,30,0)))</f>
        <v>#N/A</v>
      </c>
      <c r="AF9" t="e">
        <f>IF(AC9="改造",(VLOOKUP($B9,改造舰娘!$B:$BR,31,0)),(VLOOKUP($B9,未改造舰娘!$B:$BR,31,0)))</f>
        <v>#REF!</v>
      </c>
      <c r="AG9" t="e">
        <f>IF(AD9="改造",(VLOOKUP($B9,改造舰娘!$B:$BR,32,0)),(VLOOKUP($B9,未改造舰娘!$B:$BR,32,0)))</f>
        <v>#N/A</v>
      </c>
      <c r="AH9" t="e">
        <f>IF(AE9="改造",(VLOOKUP($B9,改造舰娘!$B:$BR,33,0)),(VLOOKUP($B9,未改造舰娘!$B:$BR,33,0)))</f>
        <v>#N/A</v>
      </c>
      <c r="AI9" t="e">
        <f>IF(AF9="改造",(VLOOKUP($B9,改造舰娘!$B:$BR,34,0)),(VLOOKUP($B9,未改造舰娘!$B:$BR,34,0)))</f>
        <v>#REF!</v>
      </c>
      <c r="AJ9" t="e">
        <f>IF(AG9="改造",(VLOOKUP($B9,改造舰娘!$B:$BR,35,0)),(VLOOKUP($B9,未改造舰娘!$B:$BR,35,0)))</f>
        <v>#N/A</v>
      </c>
      <c r="AK9" t="e">
        <f>IF(AH9="改造",(VLOOKUP($B9,改造舰娘!$B:$BR,36,0)),(VLOOKUP($B9,未改造舰娘!$B:$BR,36,0)))</f>
        <v>#N/A</v>
      </c>
      <c r="AL9" t="e">
        <f>IF(AI9="改造",(VLOOKUP($B9,改造舰娘!$B:$BR,37,0)),(VLOOKUP($B9,未改造舰娘!$B:$BR,37,0)))</f>
        <v>#REF!</v>
      </c>
      <c r="AM9" t="e">
        <f>IF(AJ9="改造",(VLOOKUP($B9,改造舰娘!$B:$BR,38,0)),(VLOOKUP($B9,未改造舰娘!$B:$BR,38,0)))</f>
        <v>#N/A</v>
      </c>
      <c r="AN9" t="e">
        <f>IF(AK9="改造",(VLOOKUP($B9,改造舰娘!$B:$BR,39,0)),(VLOOKUP($B9,未改造舰娘!$B:$BR,39,0)))</f>
        <v>#N/A</v>
      </c>
      <c r="AO9" t="e">
        <f>IF(AL9="改造",(VLOOKUP($B9,改造舰娘!$B:$BR,40,0)),(VLOOKUP($B9,未改造舰娘!$B:$BR,40,0)))</f>
        <v>#REF!</v>
      </c>
      <c r="AP9" t="e">
        <f>IF(AM9="改造",(VLOOKUP($B9,改造舰娘!$B:$BR,41,0)),(VLOOKUP($B9,未改造舰娘!$B:$BR,41,0)))</f>
        <v>#N/A</v>
      </c>
      <c r="AQ9" t="e">
        <f>IF(AN9="改造",(VLOOKUP($B9,改造舰娘!$B:$BR,42,0)),(VLOOKUP($B9,未改造舰娘!$B:$BR,42,0)))</f>
        <v>#N/A</v>
      </c>
      <c r="AR9" t="e">
        <f>IF(AO9="改造",(VLOOKUP($B9,改造舰娘!$B:$BR,43,0)),(VLOOKUP($B9,未改造舰娘!$B:$BR,43,0)))</f>
        <v>#REF!</v>
      </c>
      <c r="AS9" t="e">
        <f>IF(AP9="改造",(VLOOKUP($B9,改造舰娘!$B:$BR,44,0)),(VLOOKUP($B9,未改造舰娘!$B:$BR,44,0)))</f>
        <v>#N/A</v>
      </c>
      <c r="AT9" t="e">
        <f>IF(AQ9="改造",(VLOOKUP($B9,改造舰娘!$B:$BR,45,0)),(VLOOKUP($B9,未改造舰娘!$B:$BR,45,0)))</f>
        <v>#N/A</v>
      </c>
      <c r="AU9" t="e">
        <f>IF(AR9="改造",(VLOOKUP($B9,改造舰娘!$B:$BR,46,0)),(VLOOKUP($B9,未改造舰娘!$B:$BR,46,0)))</f>
        <v>#REF!</v>
      </c>
      <c r="AV9" t="e">
        <f>IF(AS9="改造",(VLOOKUP($B9,改造舰娘!$B:$BR,47,0)),(VLOOKUP($B9,未改造舰娘!$B:$BR,47,0)))</f>
        <v>#N/A</v>
      </c>
      <c r="AW9" t="e">
        <f>IF(AT9="改造",(VLOOKUP($B9,改造舰娘!$B:$BR,48,0)),(VLOOKUP($B9,未改造舰娘!$B:$BR,48,0)))</f>
        <v>#N/A</v>
      </c>
      <c r="AX9" t="e">
        <f>IF(AU9="改造",(VLOOKUP($B9,改造舰娘!$B:$BR,49,0)),(VLOOKUP($B9,未改造舰娘!$B:$BR,49,0)))</f>
        <v>#REF!</v>
      </c>
      <c r="AY9" t="e">
        <f>IF(AV9="改造",(VLOOKUP($B9,改造舰娘!$B:$BR,50,0)),(VLOOKUP($B9,未改造舰娘!$B:$BR,50,0)))</f>
        <v>#N/A</v>
      </c>
      <c r="AZ9" t="e">
        <f>IF(AW9="改造",(VLOOKUP($B9,改造舰娘!$B:$BR,51,0)),(VLOOKUP($B9,未改造舰娘!$B:$BR,51,0)))</f>
        <v>#N/A</v>
      </c>
      <c r="BA9" t="e">
        <f>IF(AX9="改造",(VLOOKUP($B9,改造舰娘!$B:$BR,52,0)),(VLOOKUP($B9,未改造舰娘!$B:$BR,52,0)))</f>
        <v>#REF!</v>
      </c>
      <c r="BB9" t="e">
        <f>IF(AY9="改造",(VLOOKUP($B9,改造舰娘!$B:$BR,53,0)),(VLOOKUP($B9,未改造舰娘!$B:$BR,53,0)))</f>
        <v>#N/A</v>
      </c>
      <c r="BC9" t="e">
        <f>IF(AZ9="改造",(VLOOKUP($B9,改造舰娘!$B:$BR,54,0)),(VLOOKUP($B9,未改造舰娘!$B:$BR,54,0)))</f>
        <v>#N/A</v>
      </c>
      <c r="BD9" t="e">
        <f>IF(BA9="改造",(VLOOKUP($B9,改造舰娘!$B:$BR,55,0)),(VLOOKUP($B9,未改造舰娘!$B:$BR,55,0)))</f>
        <v>#REF!</v>
      </c>
      <c r="BE9" t="e">
        <f>IF(BB9="改造",(VLOOKUP($B9,改造舰娘!$B:$BR,56,0)),(VLOOKUP($B9,未改造舰娘!$B:$BR,56,0)))</f>
        <v>#N/A</v>
      </c>
      <c r="BF9" t="e">
        <f>IF(BC9="改造",(VLOOKUP($B9,改造舰娘!$B:$BR,57,0)),(VLOOKUP($B9,未改造舰娘!$B:$BR,57,0)))</f>
        <v>#N/A</v>
      </c>
      <c r="BG9" t="e">
        <f>IF(BD9="改造",(VLOOKUP($B9,改造舰娘!$B:$BR,58,0)),(VLOOKUP($B9,未改造舰娘!$B:$BR,58,0)))</f>
        <v>#REF!</v>
      </c>
      <c r="BH9" t="e">
        <f>IF(BE9="改造",(VLOOKUP($B9,改造舰娘!$B:$BR,59,0)),(VLOOKUP($B9,未改造舰娘!$B:$BR,59,0)))</f>
        <v>#N/A</v>
      </c>
      <c r="BI9" t="e">
        <f>IF(BF9="改造",(VLOOKUP($B9,改造舰娘!$B:$BR,60,0)),(VLOOKUP($B9,未改造舰娘!$B:$BR,60,0)))</f>
        <v>#N/A</v>
      </c>
      <c r="BJ9" t="e">
        <f>IF(BG9="改造",(VLOOKUP($B9,改造舰娘!$B:$BR,61,0)),(VLOOKUP($B9,未改造舰娘!$B:$BR,61,0)))</f>
        <v>#REF!</v>
      </c>
      <c r="BK9" t="e">
        <f>IF(BH9="改造",(VLOOKUP($B9,改造舰娘!$B:$BR,62,0)),(VLOOKUP($B9,未改造舰娘!$B:$BR,62,0)))</f>
        <v>#N/A</v>
      </c>
      <c r="BL9" t="e">
        <f>IF(BI9="改造",(VLOOKUP($B9,改造舰娘!$B:$BR,63,0)),(VLOOKUP($B9,未改造舰娘!$B:$BR,63,0)))</f>
        <v>#N/A</v>
      </c>
      <c r="BM9" t="e">
        <f>IF(BJ9="改造",(VLOOKUP($B9,改造舰娘!$B:$BT,64,0)),(VLOOKUP($B9,未改造舰娘!$B:$BT,64,0)))</f>
        <v>#REF!</v>
      </c>
      <c r="BN9" t="e">
        <f>IF(BK9="改造",(VLOOKUP($B9,改造舰娘!$B:$BT,65,0)),(VLOOKUP($B9,未改造舰娘!$B:$BT,65,0)))</f>
        <v>#N/A</v>
      </c>
    </row>
    <row r="10" spans="1:68">
      <c r="A10" s="67" t="str">
        <f>舰队模拟用表!A12</f>
        <v>在A-C列填写舰娘信息，会自动生成数值，注意红框相关设置</v>
      </c>
      <c r="B10" s="67">
        <f>舰队模拟用表!C12</f>
        <v>0</v>
      </c>
      <c r="C10" t="e">
        <f>IF(A10="改造",(VLOOKUP($B10,改造舰娘!$B:$BR,2,0)),(VLOOKUP($B10,未改造舰娘!$B:$BR,2,0)))</f>
        <v>#N/A</v>
      </c>
      <c r="D10" t="e">
        <f>IF(A10="改造",(VLOOKUP($B10,改造舰娘!$B:$BR,3,0)),(VLOOKUP($B10,未改造舰娘!$B:$BR,3,0)))</f>
        <v>#N/A</v>
      </c>
      <c r="E10" t="e">
        <f>IF(B10="改造",(VLOOKUP($B10,改造舰娘!$B:$BR,4,0)),(VLOOKUP($B10,未改造舰娘!$B:$BR,4,0)))</f>
        <v>#N/A</v>
      </c>
      <c r="F10" t="e">
        <f>IF(C10="改造",(VLOOKUP($B10,改造舰娘!$B:$BR,5,0)),(VLOOKUP($B10,未改造舰娘!$B:$BR,5,0)))</f>
        <v>#N/A</v>
      </c>
      <c r="G10" t="e">
        <f>IF(D10="改造",(VLOOKUP($B10,改造舰娘!$B:$BR,6,0)),(VLOOKUP($B10,未改造舰娘!$B:$BR,6,0)))</f>
        <v>#N/A</v>
      </c>
      <c r="H10" t="e">
        <f>IF(E10="改造",(VLOOKUP($B10,改造舰娘!$B:$BR,7,0)),(VLOOKUP($B10,未改造舰娘!$B:$BR,7,0)))</f>
        <v>#N/A</v>
      </c>
      <c r="I10" t="e">
        <f>IF(F10="改造",(VLOOKUP($B10,改造舰娘!$B:$BR,8,0)),(VLOOKUP($B10,未改造舰娘!$B:$BR,8,0)))</f>
        <v>#N/A</v>
      </c>
      <c r="J10" t="e">
        <f>IF(G10="改造",(VLOOKUP($B10,改造舰娘!$B:$BR,9,0)),(VLOOKUP($B10,未改造舰娘!$B:$BR,9,0)))</f>
        <v>#N/A</v>
      </c>
      <c r="K10" t="e">
        <f>IF(H10="改造",(VLOOKUP($B10,改造舰娘!$B:$BR,10,0)),(VLOOKUP($B10,未改造舰娘!$B:$BR,10,0)))</f>
        <v>#N/A</v>
      </c>
      <c r="L10" t="e">
        <f>IF(I10="改造",(VLOOKUP($B10,改造舰娘!$B:$BR,11,0)),(VLOOKUP($B10,未改造舰娘!$B:$BR,11,0)))</f>
        <v>#N/A</v>
      </c>
      <c r="M10" t="e">
        <f>IF(J10="改造",(VLOOKUP($B10,改造舰娘!$B:$BR,12,0)),(VLOOKUP($B10,未改造舰娘!$B:$BR,12,0)))</f>
        <v>#N/A</v>
      </c>
      <c r="N10" t="e">
        <f>IF(#REF!="改造",(VLOOKUP($B10,改造舰娘!$B:$BR,13,0)),(VLOOKUP($B10,未改造舰娘!$B:$BR,13,0)))</f>
        <v>#REF!</v>
      </c>
      <c r="O10" t="e">
        <f>IF(L10="改造",(VLOOKUP($B10,改造舰娘!$B:$BR,14,0)),(VLOOKUP($B10,未改造舰娘!$B:$BR,14,0)))</f>
        <v>#N/A</v>
      </c>
      <c r="P10" t="e">
        <f>IF(M10="改造",(VLOOKUP($B10,改造舰娘!$B:$BR,15,0)),(VLOOKUP($B10,未改造舰娘!$B:$BR,15,0)))</f>
        <v>#N/A</v>
      </c>
      <c r="Q10" t="e">
        <f>IF(N10="改造",(VLOOKUP($B10,改造舰娘!$B:$BR,16,0)),(VLOOKUP($B10,未改造舰娘!$B:$BR,16,0)))</f>
        <v>#REF!</v>
      </c>
      <c r="R10" t="e">
        <f>IF(O10="改造",(VLOOKUP($B10,改造舰娘!$B:$BR,17,0)),(VLOOKUP($B10,未改造舰娘!$B:$BR,17,0)))</f>
        <v>#N/A</v>
      </c>
      <c r="S10" t="e">
        <f>IF(P10="改造",(VLOOKUP($B10,改造舰娘!$B:$BR,18,0)),(VLOOKUP($B10,未改造舰娘!$B:$BR,18,0)))</f>
        <v>#N/A</v>
      </c>
      <c r="T10" t="e">
        <f>IF(Q10="改造",(VLOOKUP($B10,改造舰娘!$B:$BR,19,0)),(VLOOKUP($B10,未改造舰娘!$B:$BR,19,0)))</f>
        <v>#REF!</v>
      </c>
      <c r="U10" t="e">
        <f>IF(R10="改造",(VLOOKUP($B10,改造舰娘!$B:$BR,20,0)),(VLOOKUP($B10,未改造舰娘!$B:$BR,20,0)))</f>
        <v>#N/A</v>
      </c>
      <c r="V10" t="e">
        <f>IF(S10="改造",(VLOOKUP($B10,改造舰娘!$B:$BR,21,0)),(VLOOKUP($B10,未改造舰娘!$B:$BR,21,0)))</f>
        <v>#N/A</v>
      </c>
      <c r="W10" t="e">
        <f>IF(T10="改造",(VLOOKUP($B10,改造舰娘!$B:$BR,22,0)),(VLOOKUP($B10,未改造舰娘!$B:$BR,22,0)))</f>
        <v>#REF!</v>
      </c>
      <c r="X10" t="e">
        <f>IF(U10="改造",(VLOOKUP($B10,改造舰娘!$B:$BR,23,0)),(VLOOKUP($B10,未改造舰娘!$B:$BR,23,0)))</f>
        <v>#N/A</v>
      </c>
      <c r="Y10" t="e">
        <f>IF(V10="改造",(VLOOKUP($B10,改造舰娘!$B:$BR,24,0)),(VLOOKUP($B10,未改造舰娘!$B:$BR,24,0)))</f>
        <v>#N/A</v>
      </c>
      <c r="Z10" t="e">
        <f>IF(W10="改造",(VLOOKUP($B10,改造舰娘!$B:$BR,25,0)),(VLOOKUP($B10,未改造舰娘!$B:$BR,25,0)))</f>
        <v>#REF!</v>
      </c>
      <c r="AA10" t="e">
        <f>IF(X10="改造",(VLOOKUP($B10,改造舰娘!$B:$BR,26,0)),(VLOOKUP($B10,未改造舰娘!$B:$BR,26,0)))</f>
        <v>#N/A</v>
      </c>
      <c r="AB10" t="e">
        <f>IF(Y10="改造",(VLOOKUP($B10,改造舰娘!$B:$BR,27,0)),(VLOOKUP($B10,未改造舰娘!$B:$BR,27,0)))</f>
        <v>#N/A</v>
      </c>
      <c r="AC10" t="e">
        <f>IF(Z10="改造",(VLOOKUP($B10,改造舰娘!$B:$BR,28,0)),(VLOOKUP($B10,未改造舰娘!$B:$BR,28,0)))</f>
        <v>#REF!</v>
      </c>
      <c r="AD10" t="e">
        <f>IF(AA10="改造",(VLOOKUP($B10,改造舰娘!$B:$BR,29,0)),(VLOOKUP($B10,未改造舰娘!$B:$BR,29,0)))</f>
        <v>#N/A</v>
      </c>
      <c r="AE10" t="e">
        <f>IF(AB10="改造",(VLOOKUP($B10,改造舰娘!$B:$BR,30,0)),(VLOOKUP($B10,未改造舰娘!$B:$BR,30,0)))</f>
        <v>#N/A</v>
      </c>
      <c r="AF10" t="e">
        <f>IF(AC10="改造",(VLOOKUP($B10,改造舰娘!$B:$BR,31,0)),(VLOOKUP($B10,未改造舰娘!$B:$BR,31,0)))</f>
        <v>#REF!</v>
      </c>
      <c r="AG10" t="e">
        <f>IF(AD10="改造",(VLOOKUP($B10,改造舰娘!$B:$BR,32,0)),(VLOOKUP($B10,未改造舰娘!$B:$BR,32,0)))</f>
        <v>#N/A</v>
      </c>
      <c r="AH10" t="e">
        <f>IF(AE10="改造",(VLOOKUP($B10,改造舰娘!$B:$BR,33,0)),(VLOOKUP($B10,未改造舰娘!$B:$BR,33,0)))</f>
        <v>#N/A</v>
      </c>
      <c r="AI10" t="e">
        <f>IF(AF10="改造",(VLOOKUP($B10,改造舰娘!$B:$BR,34,0)),(VLOOKUP($B10,未改造舰娘!$B:$BR,34,0)))</f>
        <v>#REF!</v>
      </c>
      <c r="AJ10" t="e">
        <f>IF(AG10="改造",(VLOOKUP($B10,改造舰娘!$B:$BR,35,0)),(VLOOKUP($B10,未改造舰娘!$B:$BR,35,0)))</f>
        <v>#N/A</v>
      </c>
      <c r="AK10" t="e">
        <f>IF(AH10="改造",(VLOOKUP($B10,改造舰娘!$B:$BR,36,0)),(VLOOKUP($B10,未改造舰娘!$B:$BR,36,0)))</f>
        <v>#N/A</v>
      </c>
      <c r="AL10" t="e">
        <f>IF(AI10="改造",(VLOOKUP($B10,改造舰娘!$B:$BR,37,0)),(VLOOKUP($B10,未改造舰娘!$B:$BR,37,0)))</f>
        <v>#REF!</v>
      </c>
      <c r="AM10" t="e">
        <f>IF(AJ10="改造",(VLOOKUP($B10,改造舰娘!$B:$BR,38,0)),(VLOOKUP($B10,未改造舰娘!$B:$BR,38,0)))</f>
        <v>#N/A</v>
      </c>
      <c r="AN10" t="e">
        <f>IF(AK10="改造",(VLOOKUP($B10,改造舰娘!$B:$BR,39,0)),(VLOOKUP($B10,未改造舰娘!$B:$BR,39,0)))</f>
        <v>#N/A</v>
      </c>
      <c r="AO10" t="e">
        <f>IF(AL10="改造",(VLOOKUP($B10,改造舰娘!$B:$BR,40,0)),(VLOOKUP($B10,未改造舰娘!$B:$BR,40,0)))</f>
        <v>#REF!</v>
      </c>
      <c r="AP10" t="e">
        <f>IF(AM10="改造",(VLOOKUP($B10,改造舰娘!$B:$BR,41,0)),(VLOOKUP($B10,未改造舰娘!$B:$BR,41,0)))</f>
        <v>#N/A</v>
      </c>
      <c r="AQ10" t="e">
        <f>IF(AN10="改造",(VLOOKUP($B10,改造舰娘!$B:$BR,42,0)),(VLOOKUP($B10,未改造舰娘!$B:$BR,42,0)))</f>
        <v>#N/A</v>
      </c>
      <c r="AR10" t="e">
        <f>IF(AO10="改造",(VLOOKUP($B10,改造舰娘!$B:$BR,43,0)),(VLOOKUP($B10,未改造舰娘!$B:$BR,43,0)))</f>
        <v>#REF!</v>
      </c>
      <c r="AS10" t="e">
        <f>IF(AP10="改造",(VLOOKUP($B10,改造舰娘!$B:$BR,44,0)),(VLOOKUP($B10,未改造舰娘!$B:$BR,44,0)))</f>
        <v>#N/A</v>
      </c>
      <c r="AT10" t="e">
        <f>IF(AQ10="改造",(VLOOKUP($B10,改造舰娘!$B:$BR,45,0)),(VLOOKUP($B10,未改造舰娘!$B:$BR,45,0)))</f>
        <v>#N/A</v>
      </c>
      <c r="AU10" t="e">
        <f>IF(AR10="改造",(VLOOKUP($B10,改造舰娘!$B:$BR,46,0)),(VLOOKUP($B10,未改造舰娘!$B:$BR,46,0)))</f>
        <v>#REF!</v>
      </c>
      <c r="AV10" t="e">
        <f>IF(AS10="改造",(VLOOKUP($B10,改造舰娘!$B:$BR,47,0)),(VLOOKUP($B10,未改造舰娘!$B:$BR,47,0)))</f>
        <v>#N/A</v>
      </c>
      <c r="AW10" t="e">
        <f>IF(AT10="改造",(VLOOKUP($B10,改造舰娘!$B:$BR,48,0)),(VLOOKUP($B10,未改造舰娘!$B:$BR,48,0)))</f>
        <v>#N/A</v>
      </c>
      <c r="AX10" t="e">
        <f>IF(AU10="改造",(VLOOKUP($B10,改造舰娘!$B:$BR,49,0)),(VLOOKUP($B10,未改造舰娘!$B:$BR,49,0)))</f>
        <v>#REF!</v>
      </c>
      <c r="AY10" t="e">
        <f>IF(AV10="改造",(VLOOKUP($B10,改造舰娘!$B:$BR,50,0)),(VLOOKUP($B10,未改造舰娘!$B:$BR,50,0)))</f>
        <v>#N/A</v>
      </c>
      <c r="AZ10" t="e">
        <f>IF(AW10="改造",(VLOOKUP($B10,改造舰娘!$B:$BR,51,0)),(VLOOKUP($B10,未改造舰娘!$B:$BR,51,0)))</f>
        <v>#N/A</v>
      </c>
      <c r="BA10" t="e">
        <f>IF(AX10="改造",(VLOOKUP($B10,改造舰娘!$B:$BR,52,0)),(VLOOKUP($B10,未改造舰娘!$B:$BR,52,0)))</f>
        <v>#REF!</v>
      </c>
      <c r="BB10" t="e">
        <f>IF(AY10="改造",(VLOOKUP($B10,改造舰娘!$B:$BR,53,0)),(VLOOKUP($B10,未改造舰娘!$B:$BR,53,0)))</f>
        <v>#N/A</v>
      </c>
      <c r="BC10" t="e">
        <f>IF(AZ10="改造",(VLOOKUP($B10,改造舰娘!$B:$BR,54,0)),(VLOOKUP($B10,未改造舰娘!$B:$BR,54,0)))</f>
        <v>#N/A</v>
      </c>
      <c r="BD10" t="e">
        <f>IF(BA10="改造",(VLOOKUP($B10,改造舰娘!$B:$BR,55,0)),(VLOOKUP($B10,未改造舰娘!$B:$BR,55,0)))</f>
        <v>#REF!</v>
      </c>
      <c r="BE10" t="e">
        <f>IF(BB10="改造",(VLOOKUP($B10,改造舰娘!$B:$BR,56,0)),(VLOOKUP($B10,未改造舰娘!$B:$BR,56,0)))</f>
        <v>#N/A</v>
      </c>
      <c r="BF10" t="e">
        <f>IF(BC10="改造",(VLOOKUP($B10,改造舰娘!$B:$BR,57,0)),(VLOOKUP($B10,未改造舰娘!$B:$BR,57,0)))</f>
        <v>#N/A</v>
      </c>
      <c r="BG10" t="e">
        <f>IF(BD10="改造",(VLOOKUP($B10,改造舰娘!$B:$BR,58,0)),(VLOOKUP($B10,未改造舰娘!$B:$BR,58,0)))</f>
        <v>#REF!</v>
      </c>
      <c r="BH10" t="e">
        <f>IF(BE10="改造",(VLOOKUP($B10,改造舰娘!$B:$BR,59,0)),(VLOOKUP($B10,未改造舰娘!$B:$BR,59,0)))</f>
        <v>#N/A</v>
      </c>
      <c r="BI10" t="e">
        <f>IF(BF10="改造",(VLOOKUP($B10,改造舰娘!$B:$BR,60,0)),(VLOOKUP($B10,未改造舰娘!$B:$BR,60,0)))</f>
        <v>#N/A</v>
      </c>
      <c r="BJ10" t="e">
        <f>IF(BG10="改造",(VLOOKUP($B10,改造舰娘!$B:$BR,61,0)),(VLOOKUP($B10,未改造舰娘!$B:$BR,61,0)))</f>
        <v>#REF!</v>
      </c>
      <c r="BK10" t="e">
        <f>IF(BH10="改造",(VLOOKUP($B10,改造舰娘!$B:$BR,62,0)),(VLOOKUP($B10,未改造舰娘!$B:$BR,62,0)))</f>
        <v>#N/A</v>
      </c>
      <c r="BL10" t="e">
        <f>IF(BI10="改造",(VLOOKUP($B10,改造舰娘!$B:$BR,63,0)),(VLOOKUP($B10,未改造舰娘!$B:$BR,63,0)))</f>
        <v>#N/A</v>
      </c>
      <c r="BM10" t="e">
        <f>IF(BJ10="改造",(VLOOKUP($B10,改造舰娘!$B:$BT,64,0)),(VLOOKUP($B10,未改造舰娘!$B:$BT,64,0)))</f>
        <v>#REF!</v>
      </c>
      <c r="BN10" t="e">
        <f>IF(BK10="改造",(VLOOKUP($B10,改造舰娘!$B:$BT,65,0)),(VLOOKUP($B10,未改造舰娘!$B:$BT,65,0)))</f>
        <v>#N/A</v>
      </c>
    </row>
    <row r="11" spans="1:68">
      <c r="A11" s="67" t="str">
        <f>舰队模拟用表!A13</f>
        <v>制空？=0，此舰娘装备不参与制空计算，制空？=1，此舰娘装备参与制空计算</v>
      </c>
      <c r="B11" s="67">
        <f>舰队模拟用表!C13</f>
        <v>0</v>
      </c>
      <c r="C11" t="e">
        <f>IF(A11="改造",(VLOOKUP($B11,改造舰娘!$B:$BR,2,0)),(VLOOKUP($B11,未改造舰娘!$B:$BR,2,0)))</f>
        <v>#N/A</v>
      </c>
      <c r="D11" t="e">
        <f>IF(A11="改造",(VLOOKUP($B11,改造舰娘!$B:$BR,3,0)),(VLOOKUP($B11,未改造舰娘!$B:$BR,3,0)))</f>
        <v>#N/A</v>
      </c>
      <c r="E11" t="e">
        <f>IF(B11="改造",(VLOOKUP($B11,改造舰娘!$B:$BR,4,0)),(VLOOKUP($B11,未改造舰娘!$B:$BR,4,0)))</f>
        <v>#N/A</v>
      </c>
      <c r="F11" t="e">
        <f>IF(C11="改造",(VLOOKUP($B11,改造舰娘!$B:$BR,5,0)),(VLOOKUP($B11,未改造舰娘!$B:$BR,5,0)))</f>
        <v>#N/A</v>
      </c>
      <c r="G11" t="e">
        <f>IF(D11="改造",(VLOOKUP($B11,改造舰娘!$B:$BR,6,0)),(VLOOKUP($B11,未改造舰娘!$B:$BR,6,0)))</f>
        <v>#N/A</v>
      </c>
      <c r="H11" t="e">
        <f>IF(E11="改造",(VLOOKUP($B11,改造舰娘!$B:$BR,7,0)),(VLOOKUP($B11,未改造舰娘!$B:$BR,7,0)))</f>
        <v>#N/A</v>
      </c>
      <c r="I11" t="e">
        <f>IF(F11="改造",(VLOOKUP($B11,改造舰娘!$B:$BR,8,0)),(VLOOKUP($B11,未改造舰娘!$B:$BR,8,0)))</f>
        <v>#N/A</v>
      </c>
      <c r="J11" t="e">
        <f>IF(G11="改造",(VLOOKUP($B11,改造舰娘!$B:$BR,9,0)),(VLOOKUP($B11,未改造舰娘!$B:$BR,9,0)))</f>
        <v>#N/A</v>
      </c>
      <c r="K11" t="e">
        <f>IF(H11="改造",(VLOOKUP($B11,改造舰娘!$B:$BR,10,0)),(VLOOKUP($B11,未改造舰娘!$B:$BR,10,0)))</f>
        <v>#N/A</v>
      </c>
      <c r="L11" t="e">
        <f>IF(I11="改造",(VLOOKUP($B11,改造舰娘!$B:$BR,11,0)),(VLOOKUP($B11,未改造舰娘!$B:$BR,11,0)))</f>
        <v>#N/A</v>
      </c>
      <c r="M11" t="e">
        <f>IF(J11="改造",(VLOOKUP($B11,改造舰娘!$B:$BR,12,0)),(VLOOKUP($B11,未改造舰娘!$B:$BR,12,0)))</f>
        <v>#N/A</v>
      </c>
      <c r="N11" t="e">
        <f>IF(#REF!="改造",(VLOOKUP($B11,改造舰娘!$B:$BR,13,0)),(VLOOKUP($B11,未改造舰娘!$B:$BR,13,0)))</f>
        <v>#REF!</v>
      </c>
      <c r="O11" t="e">
        <f>IF(L11="改造",(VLOOKUP($B11,改造舰娘!$B:$BR,14,0)),(VLOOKUP($B11,未改造舰娘!$B:$BR,14,0)))</f>
        <v>#N/A</v>
      </c>
      <c r="P11" t="e">
        <f>IF(M11="改造",(VLOOKUP($B11,改造舰娘!$B:$BR,15,0)),(VLOOKUP($B11,未改造舰娘!$B:$BR,15,0)))</f>
        <v>#N/A</v>
      </c>
      <c r="Q11" t="e">
        <f>IF(N11="改造",(VLOOKUP($B11,改造舰娘!$B:$BR,16,0)),(VLOOKUP($B11,未改造舰娘!$B:$BR,16,0)))</f>
        <v>#REF!</v>
      </c>
      <c r="R11" t="e">
        <f>IF(O11="改造",(VLOOKUP($B11,改造舰娘!$B:$BR,17,0)),(VLOOKUP($B11,未改造舰娘!$B:$BR,17,0)))</f>
        <v>#N/A</v>
      </c>
      <c r="S11" t="e">
        <f>IF(P11="改造",(VLOOKUP($B11,改造舰娘!$B:$BR,18,0)),(VLOOKUP($B11,未改造舰娘!$B:$BR,18,0)))</f>
        <v>#N/A</v>
      </c>
      <c r="T11" t="e">
        <f>IF(Q11="改造",(VLOOKUP($B11,改造舰娘!$B:$BR,19,0)),(VLOOKUP($B11,未改造舰娘!$B:$BR,19,0)))</f>
        <v>#REF!</v>
      </c>
      <c r="U11" t="e">
        <f>IF(R11="改造",(VLOOKUP($B11,改造舰娘!$B:$BR,20,0)),(VLOOKUP($B11,未改造舰娘!$B:$BR,20,0)))</f>
        <v>#N/A</v>
      </c>
      <c r="V11" t="e">
        <f>IF(S11="改造",(VLOOKUP($B11,改造舰娘!$B:$BR,21,0)),(VLOOKUP($B11,未改造舰娘!$B:$BR,21,0)))</f>
        <v>#N/A</v>
      </c>
      <c r="W11" t="e">
        <f>IF(T11="改造",(VLOOKUP($B11,改造舰娘!$B:$BR,22,0)),(VLOOKUP($B11,未改造舰娘!$B:$BR,22,0)))</f>
        <v>#REF!</v>
      </c>
      <c r="X11" t="e">
        <f>IF(U11="改造",(VLOOKUP($B11,改造舰娘!$B:$BR,23,0)),(VLOOKUP($B11,未改造舰娘!$B:$BR,23,0)))</f>
        <v>#N/A</v>
      </c>
      <c r="Y11" t="e">
        <f>IF(V11="改造",(VLOOKUP($B11,改造舰娘!$B:$BR,24,0)),(VLOOKUP($B11,未改造舰娘!$B:$BR,24,0)))</f>
        <v>#N/A</v>
      </c>
      <c r="Z11" t="e">
        <f>IF(W11="改造",(VLOOKUP($B11,改造舰娘!$B:$BR,25,0)),(VLOOKUP($B11,未改造舰娘!$B:$BR,25,0)))</f>
        <v>#REF!</v>
      </c>
      <c r="AA11" t="e">
        <f>IF(X11="改造",(VLOOKUP($B11,改造舰娘!$B:$BR,26,0)),(VLOOKUP($B11,未改造舰娘!$B:$BR,26,0)))</f>
        <v>#N/A</v>
      </c>
      <c r="AB11" t="e">
        <f>IF(Y11="改造",(VLOOKUP($B11,改造舰娘!$B:$BR,27,0)),(VLOOKUP($B11,未改造舰娘!$B:$BR,27,0)))</f>
        <v>#N/A</v>
      </c>
      <c r="AC11" t="e">
        <f>IF(Z11="改造",(VLOOKUP($B11,改造舰娘!$B:$BR,28,0)),(VLOOKUP($B11,未改造舰娘!$B:$BR,28,0)))</f>
        <v>#REF!</v>
      </c>
      <c r="AD11" t="e">
        <f>IF(AA11="改造",(VLOOKUP($B11,改造舰娘!$B:$BR,29,0)),(VLOOKUP($B11,未改造舰娘!$B:$BR,29,0)))</f>
        <v>#N/A</v>
      </c>
      <c r="AE11" t="e">
        <f>IF(AB11="改造",(VLOOKUP($B11,改造舰娘!$B:$BR,30,0)),(VLOOKUP($B11,未改造舰娘!$B:$BR,30,0)))</f>
        <v>#N/A</v>
      </c>
      <c r="AF11" t="e">
        <f>IF(AC11="改造",(VLOOKUP($B11,改造舰娘!$B:$BR,31,0)),(VLOOKUP($B11,未改造舰娘!$B:$BR,31,0)))</f>
        <v>#REF!</v>
      </c>
      <c r="AG11" t="e">
        <f>IF(AD11="改造",(VLOOKUP($B11,改造舰娘!$B:$BR,32,0)),(VLOOKUP($B11,未改造舰娘!$B:$BR,32,0)))</f>
        <v>#N/A</v>
      </c>
      <c r="AH11" t="e">
        <f>IF(AE11="改造",(VLOOKUP($B11,改造舰娘!$B:$BR,33,0)),(VLOOKUP($B11,未改造舰娘!$B:$BR,33,0)))</f>
        <v>#N/A</v>
      </c>
      <c r="AI11" t="e">
        <f>IF(AF11="改造",(VLOOKUP($B11,改造舰娘!$B:$BR,34,0)),(VLOOKUP($B11,未改造舰娘!$B:$BR,34,0)))</f>
        <v>#REF!</v>
      </c>
      <c r="AJ11" t="e">
        <f>IF(AG11="改造",(VLOOKUP($B11,改造舰娘!$B:$BR,35,0)),(VLOOKUP($B11,未改造舰娘!$B:$BR,35,0)))</f>
        <v>#N/A</v>
      </c>
      <c r="AK11" t="e">
        <f>IF(AH11="改造",(VLOOKUP($B11,改造舰娘!$B:$BR,36,0)),(VLOOKUP($B11,未改造舰娘!$B:$BR,36,0)))</f>
        <v>#N/A</v>
      </c>
      <c r="AL11" t="e">
        <f>IF(AI11="改造",(VLOOKUP($B11,改造舰娘!$B:$BR,37,0)),(VLOOKUP($B11,未改造舰娘!$B:$BR,37,0)))</f>
        <v>#REF!</v>
      </c>
      <c r="AM11" t="e">
        <f>IF(AJ11="改造",(VLOOKUP($B11,改造舰娘!$B:$BR,38,0)),(VLOOKUP($B11,未改造舰娘!$B:$BR,38,0)))</f>
        <v>#N/A</v>
      </c>
      <c r="AN11" t="e">
        <f>IF(AK11="改造",(VLOOKUP($B11,改造舰娘!$B:$BR,39,0)),(VLOOKUP($B11,未改造舰娘!$B:$BR,39,0)))</f>
        <v>#N/A</v>
      </c>
      <c r="AO11" t="e">
        <f>IF(AL11="改造",(VLOOKUP($B11,改造舰娘!$B:$BR,40,0)),(VLOOKUP($B11,未改造舰娘!$B:$BR,40,0)))</f>
        <v>#REF!</v>
      </c>
      <c r="AP11" t="e">
        <f>IF(AM11="改造",(VLOOKUP($B11,改造舰娘!$B:$BR,41,0)),(VLOOKUP($B11,未改造舰娘!$B:$BR,41,0)))</f>
        <v>#N/A</v>
      </c>
      <c r="AQ11" t="e">
        <f>IF(AN11="改造",(VLOOKUP($B11,改造舰娘!$B:$BR,42,0)),(VLOOKUP($B11,未改造舰娘!$B:$BR,42,0)))</f>
        <v>#N/A</v>
      </c>
      <c r="AR11" t="e">
        <f>IF(AO11="改造",(VLOOKUP($B11,改造舰娘!$B:$BR,43,0)),(VLOOKUP($B11,未改造舰娘!$B:$BR,43,0)))</f>
        <v>#REF!</v>
      </c>
      <c r="AS11" t="e">
        <f>IF(AP11="改造",(VLOOKUP($B11,改造舰娘!$B:$BR,44,0)),(VLOOKUP($B11,未改造舰娘!$B:$BR,44,0)))</f>
        <v>#N/A</v>
      </c>
      <c r="AT11" t="e">
        <f>IF(AQ11="改造",(VLOOKUP($B11,改造舰娘!$B:$BR,45,0)),(VLOOKUP($B11,未改造舰娘!$B:$BR,45,0)))</f>
        <v>#N/A</v>
      </c>
      <c r="AU11" t="e">
        <f>IF(AR11="改造",(VLOOKUP($B11,改造舰娘!$B:$BR,46,0)),(VLOOKUP($B11,未改造舰娘!$B:$BR,46,0)))</f>
        <v>#REF!</v>
      </c>
      <c r="AV11" t="e">
        <f>IF(AS11="改造",(VLOOKUP($B11,改造舰娘!$B:$BR,47,0)),(VLOOKUP($B11,未改造舰娘!$B:$BR,47,0)))</f>
        <v>#N/A</v>
      </c>
      <c r="AW11" t="e">
        <f>IF(AT11="改造",(VLOOKUP($B11,改造舰娘!$B:$BR,48,0)),(VLOOKUP($B11,未改造舰娘!$B:$BR,48,0)))</f>
        <v>#N/A</v>
      </c>
      <c r="AX11" t="e">
        <f>IF(AU11="改造",(VLOOKUP($B11,改造舰娘!$B:$BR,49,0)),(VLOOKUP($B11,未改造舰娘!$B:$BR,49,0)))</f>
        <v>#REF!</v>
      </c>
      <c r="AY11" t="e">
        <f>IF(AV11="改造",(VLOOKUP($B11,改造舰娘!$B:$BR,50,0)),(VLOOKUP($B11,未改造舰娘!$B:$BR,50,0)))</f>
        <v>#N/A</v>
      </c>
      <c r="AZ11" t="e">
        <f>IF(AW11="改造",(VLOOKUP($B11,改造舰娘!$B:$BR,51,0)),(VLOOKUP($B11,未改造舰娘!$B:$BR,51,0)))</f>
        <v>#N/A</v>
      </c>
      <c r="BA11" t="e">
        <f>IF(AX11="改造",(VLOOKUP($B11,改造舰娘!$B:$BR,52,0)),(VLOOKUP($B11,未改造舰娘!$B:$BR,52,0)))</f>
        <v>#REF!</v>
      </c>
      <c r="BB11" t="e">
        <f>IF(AY11="改造",(VLOOKUP($B11,改造舰娘!$B:$BR,53,0)),(VLOOKUP($B11,未改造舰娘!$B:$BR,53,0)))</f>
        <v>#N/A</v>
      </c>
      <c r="BC11" t="e">
        <f>IF(AZ11="改造",(VLOOKUP($B11,改造舰娘!$B:$BR,54,0)),(VLOOKUP($B11,未改造舰娘!$B:$BR,54,0)))</f>
        <v>#N/A</v>
      </c>
      <c r="BD11" t="e">
        <f>IF(BA11="改造",(VLOOKUP($B11,改造舰娘!$B:$BR,55,0)),(VLOOKUP($B11,未改造舰娘!$B:$BR,55,0)))</f>
        <v>#REF!</v>
      </c>
      <c r="BE11" t="e">
        <f>IF(BB11="改造",(VLOOKUP($B11,改造舰娘!$B:$BR,56,0)),(VLOOKUP($B11,未改造舰娘!$B:$BR,56,0)))</f>
        <v>#N/A</v>
      </c>
      <c r="BF11" t="e">
        <f>IF(BC11="改造",(VLOOKUP($B11,改造舰娘!$B:$BR,57,0)),(VLOOKUP($B11,未改造舰娘!$B:$BR,57,0)))</f>
        <v>#N/A</v>
      </c>
      <c r="BG11" t="e">
        <f>IF(BD11="改造",(VLOOKUP($B11,改造舰娘!$B:$BR,58,0)),(VLOOKUP($B11,未改造舰娘!$B:$BR,58,0)))</f>
        <v>#REF!</v>
      </c>
      <c r="BH11" t="e">
        <f>IF(BE11="改造",(VLOOKUP($B11,改造舰娘!$B:$BR,59,0)),(VLOOKUP($B11,未改造舰娘!$B:$BR,59,0)))</f>
        <v>#N/A</v>
      </c>
      <c r="BI11" t="e">
        <f>IF(BF11="改造",(VLOOKUP($B11,改造舰娘!$B:$BR,60,0)),(VLOOKUP($B11,未改造舰娘!$B:$BR,60,0)))</f>
        <v>#N/A</v>
      </c>
      <c r="BJ11" t="e">
        <f>IF(BG11="改造",(VLOOKUP($B11,改造舰娘!$B:$BR,61,0)),(VLOOKUP($B11,未改造舰娘!$B:$BR,61,0)))</f>
        <v>#REF!</v>
      </c>
      <c r="BK11" t="e">
        <f>IF(BH11="改造",(VLOOKUP($B11,改造舰娘!$B:$BR,62,0)),(VLOOKUP($B11,未改造舰娘!$B:$BR,62,0)))</f>
        <v>#N/A</v>
      </c>
      <c r="BL11" t="e">
        <f>IF(BI11="改造",(VLOOKUP($B11,改造舰娘!$B:$BR,63,0)),(VLOOKUP($B11,未改造舰娘!$B:$BR,63,0)))</f>
        <v>#N/A</v>
      </c>
      <c r="BM11" t="e">
        <f>IF(BJ11="改造",(VLOOKUP($B11,改造舰娘!$B:$BT,64,0)),(VLOOKUP($B11,未改造舰娘!$B:$BT,64,0)))</f>
        <v>#REF!</v>
      </c>
      <c r="BN11" t="e">
        <f>IF(BK11="改造",(VLOOKUP($B11,改造舰娘!$B:$BT,65,0)),(VLOOKUP($B11,未改造舰娘!$B:$BT,65,0)))</f>
        <v>#N/A</v>
      </c>
    </row>
    <row r="12" spans="1:68">
      <c r="A12" s="67" t="e">
        <f>舰队模拟用表!#REF!</f>
        <v>#REF!</v>
      </c>
      <c r="B12" s="67" t="str">
        <f>舰队模拟用表!A14</f>
        <v>名字</v>
      </c>
      <c r="C12" t="e">
        <f>IF(A12="改造",(VLOOKUP($B12,改造舰娘!$B:$BR,2,0)),(VLOOKUP($B12,未改造舰娘!$B:$BR,2,0)))</f>
        <v>#REF!</v>
      </c>
      <c r="D12" t="e">
        <f>IF(A12="改造",(VLOOKUP($B12,改造舰娘!$B:$BR,3,0)),(VLOOKUP($B12,未改造舰娘!$B:$BR,3,0)))</f>
        <v>#REF!</v>
      </c>
      <c r="E12" t="e">
        <f>IF(B12="改造",(VLOOKUP($B12,改造舰娘!$B:$BR,4,0)),(VLOOKUP($B12,未改造舰娘!$B:$BR,4,0)))</f>
        <v>#N/A</v>
      </c>
      <c r="F12" t="e">
        <f>IF(C12="改造",(VLOOKUP($B12,改造舰娘!$B:$BR,5,0)),(VLOOKUP($B12,未改造舰娘!$B:$BR,5,0)))</f>
        <v>#REF!</v>
      </c>
      <c r="G12" t="e">
        <f>IF(D12="改造",(VLOOKUP($B12,改造舰娘!$B:$BR,6,0)),(VLOOKUP($B12,未改造舰娘!$B:$BR,6,0)))</f>
        <v>#REF!</v>
      </c>
      <c r="H12" t="e">
        <f>IF(E12="改造",(VLOOKUP($B12,改造舰娘!$B:$BR,7,0)),(VLOOKUP($B12,未改造舰娘!$B:$BR,7,0)))</f>
        <v>#N/A</v>
      </c>
      <c r="I12" t="e">
        <f>IF(F12="改造",(VLOOKUP($B12,改造舰娘!$B:$BR,8,0)),(VLOOKUP($B12,未改造舰娘!$B:$BR,8,0)))</f>
        <v>#REF!</v>
      </c>
      <c r="J12" t="e">
        <f>IF(G12="改造",(VLOOKUP($B12,改造舰娘!$B:$BR,9,0)),(VLOOKUP($B12,未改造舰娘!$B:$BR,9,0)))</f>
        <v>#REF!</v>
      </c>
      <c r="K12" t="e">
        <f>IF(H12="改造",(VLOOKUP($B12,改造舰娘!$B:$BR,10,0)),(VLOOKUP($B12,未改造舰娘!$B:$BR,10,0)))</f>
        <v>#N/A</v>
      </c>
      <c r="L12" t="e">
        <f>IF(I12="改造",(VLOOKUP($B12,改造舰娘!$B:$BR,11,0)),(VLOOKUP($B12,未改造舰娘!$B:$BR,11,0)))</f>
        <v>#REF!</v>
      </c>
      <c r="M12" t="e">
        <f>IF(J12="改造",(VLOOKUP($B12,改造舰娘!$B:$BR,12,0)),(VLOOKUP($B12,未改造舰娘!$B:$BR,12,0)))</f>
        <v>#REF!</v>
      </c>
      <c r="N12" t="e">
        <f>IF(#REF!="改造",(VLOOKUP($B12,改造舰娘!$B:$BR,13,0)),(VLOOKUP($B12,未改造舰娘!$B:$BR,13,0)))</f>
        <v>#REF!</v>
      </c>
      <c r="O12" t="e">
        <f>IF(L12="改造",(VLOOKUP($B12,改造舰娘!$B:$BR,14,0)),(VLOOKUP($B12,未改造舰娘!$B:$BR,14,0)))</f>
        <v>#REF!</v>
      </c>
      <c r="P12" t="e">
        <f>IF(M12="改造",(VLOOKUP($B12,改造舰娘!$B:$BR,15,0)),(VLOOKUP($B12,未改造舰娘!$B:$BR,15,0)))</f>
        <v>#REF!</v>
      </c>
      <c r="Q12" t="e">
        <f>IF(N12="改造",(VLOOKUP($B12,改造舰娘!$B:$BR,16,0)),(VLOOKUP($B12,未改造舰娘!$B:$BR,16,0)))</f>
        <v>#REF!</v>
      </c>
      <c r="R12" t="e">
        <f>IF(O12="改造",(VLOOKUP($B12,改造舰娘!$B:$BR,17,0)),(VLOOKUP($B12,未改造舰娘!$B:$BR,17,0)))</f>
        <v>#REF!</v>
      </c>
      <c r="S12" t="e">
        <f>IF(P12="改造",(VLOOKUP($B12,改造舰娘!$B:$BR,18,0)),(VLOOKUP($B12,未改造舰娘!$B:$BR,18,0)))</f>
        <v>#REF!</v>
      </c>
      <c r="T12" t="e">
        <f>IF(Q12="改造",(VLOOKUP($B12,改造舰娘!$B:$BR,19,0)),(VLOOKUP($B12,未改造舰娘!$B:$BR,19,0)))</f>
        <v>#REF!</v>
      </c>
      <c r="U12" t="e">
        <f>IF(R12="改造",(VLOOKUP($B12,改造舰娘!$B:$BR,20,0)),(VLOOKUP($B12,未改造舰娘!$B:$BR,20,0)))</f>
        <v>#REF!</v>
      </c>
      <c r="V12" t="e">
        <f>IF(S12="改造",(VLOOKUP($B12,改造舰娘!$B:$BR,21,0)),(VLOOKUP($B12,未改造舰娘!$B:$BR,21,0)))</f>
        <v>#REF!</v>
      </c>
      <c r="W12" t="e">
        <f>IF(T12="改造",(VLOOKUP($B12,改造舰娘!$B:$BR,22,0)),(VLOOKUP($B12,未改造舰娘!$B:$BR,22,0)))</f>
        <v>#REF!</v>
      </c>
      <c r="X12" t="e">
        <f>IF(U12="改造",(VLOOKUP($B12,改造舰娘!$B:$BR,23,0)),(VLOOKUP($B12,未改造舰娘!$B:$BR,23,0)))</f>
        <v>#REF!</v>
      </c>
      <c r="Y12" t="e">
        <f>IF(V12="改造",(VLOOKUP($B12,改造舰娘!$B:$BR,24,0)),(VLOOKUP($B12,未改造舰娘!$B:$BR,24,0)))</f>
        <v>#REF!</v>
      </c>
      <c r="Z12" t="e">
        <f>IF(W12="改造",(VLOOKUP($B12,改造舰娘!$B:$BR,25,0)),(VLOOKUP($B12,未改造舰娘!$B:$BR,25,0)))</f>
        <v>#REF!</v>
      </c>
      <c r="AA12" t="e">
        <f>IF(X12="改造",(VLOOKUP($B12,改造舰娘!$B:$BR,26,0)),(VLOOKUP($B12,未改造舰娘!$B:$BR,26,0)))</f>
        <v>#REF!</v>
      </c>
      <c r="AB12" t="e">
        <f>IF(Y12="改造",(VLOOKUP($B12,改造舰娘!$B:$BR,27,0)),(VLOOKUP($B12,未改造舰娘!$B:$BR,27,0)))</f>
        <v>#REF!</v>
      </c>
      <c r="AC12" t="e">
        <f>IF(Z12="改造",(VLOOKUP($B12,改造舰娘!$B:$BR,28,0)),(VLOOKUP($B12,未改造舰娘!$B:$BR,28,0)))</f>
        <v>#REF!</v>
      </c>
      <c r="AD12" t="e">
        <f>IF(AA12="改造",(VLOOKUP($B12,改造舰娘!$B:$BR,29,0)),(VLOOKUP($B12,未改造舰娘!$B:$BR,29,0)))</f>
        <v>#REF!</v>
      </c>
      <c r="AE12" t="e">
        <f>IF(AB12="改造",(VLOOKUP($B12,改造舰娘!$B:$BR,30,0)),(VLOOKUP($B12,未改造舰娘!$B:$BR,30,0)))</f>
        <v>#REF!</v>
      </c>
      <c r="AF12" t="e">
        <f>IF(AC12="改造",(VLOOKUP($B12,改造舰娘!$B:$BR,31,0)),(VLOOKUP($B12,未改造舰娘!$B:$BR,31,0)))</f>
        <v>#REF!</v>
      </c>
      <c r="AG12" t="e">
        <f>IF(AD12="改造",(VLOOKUP($B12,改造舰娘!$B:$BR,32,0)),(VLOOKUP($B12,未改造舰娘!$B:$BR,32,0)))</f>
        <v>#REF!</v>
      </c>
      <c r="AH12" t="e">
        <f>IF(AE12="改造",(VLOOKUP($B12,改造舰娘!$B:$BR,33,0)),(VLOOKUP($B12,未改造舰娘!$B:$BR,33,0)))</f>
        <v>#REF!</v>
      </c>
      <c r="AI12" t="e">
        <f>IF(AF12="改造",(VLOOKUP($B12,改造舰娘!$B:$BR,34,0)),(VLOOKUP($B12,未改造舰娘!$B:$BR,34,0)))</f>
        <v>#REF!</v>
      </c>
      <c r="AJ12" t="e">
        <f>IF(AG12="改造",(VLOOKUP($B12,改造舰娘!$B:$BR,35,0)),(VLOOKUP($B12,未改造舰娘!$B:$BR,35,0)))</f>
        <v>#REF!</v>
      </c>
      <c r="AK12" t="e">
        <f>IF(AH12="改造",(VLOOKUP($B12,改造舰娘!$B:$BR,36,0)),(VLOOKUP($B12,未改造舰娘!$B:$BR,36,0)))</f>
        <v>#REF!</v>
      </c>
      <c r="AL12" t="e">
        <f>IF(AI12="改造",(VLOOKUP($B12,改造舰娘!$B:$BR,37,0)),(VLOOKUP($B12,未改造舰娘!$B:$BR,37,0)))</f>
        <v>#REF!</v>
      </c>
      <c r="AM12" t="e">
        <f>IF(AJ12="改造",(VLOOKUP($B12,改造舰娘!$B:$BR,38,0)),(VLOOKUP($B12,未改造舰娘!$B:$BR,38,0)))</f>
        <v>#REF!</v>
      </c>
      <c r="AN12" t="e">
        <f>IF(AK12="改造",(VLOOKUP($B12,改造舰娘!$B:$BR,39,0)),(VLOOKUP($B12,未改造舰娘!$B:$BR,39,0)))</f>
        <v>#REF!</v>
      </c>
      <c r="AO12" t="e">
        <f>IF(AL12="改造",(VLOOKUP($B12,改造舰娘!$B:$BR,40,0)),(VLOOKUP($B12,未改造舰娘!$B:$BR,40,0)))</f>
        <v>#REF!</v>
      </c>
      <c r="AP12" t="e">
        <f>IF(AM12="改造",(VLOOKUP($B12,改造舰娘!$B:$BR,41,0)),(VLOOKUP($B12,未改造舰娘!$B:$BR,41,0)))</f>
        <v>#REF!</v>
      </c>
      <c r="AQ12" t="e">
        <f>IF(AN12="改造",(VLOOKUP($B12,改造舰娘!$B:$BR,42,0)),(VLOOKUP($B12,未改造舰娘!$B:$BR,42,0)))</f>
        <v>#REF!</v>
      </c>
      <c r="AR12" t="e">
        <f>IF(AO12="改造",(VLOOKUP($B12,改造舰娘!$B:$BR,43,0)),(VLOOKUP($B12,未改造舰娘!$B:$BR,43,0)))</f>
        <v>#REF!</v>
      </c>
      <c r="AS12" t="e">
        <f>IF(AP12="改造",(VLOOKUP($B12,改造舰娘!$B:$BR,44,0)),(VLOOKUP($B12,未改造舰娘!$B:$BR,44,0)))</f>
        <v>#REF!</v>
      </c>
      <c r="AT12" t="e">
        <f>IF(AQ12="改造",(VLOOKUP($B12,改造舰娘!$B:$BR,45,0)),(VLOOKUP($B12,未改造舰娘!$B:$BR,45,0)))</f>
        <v>#REF!</v>
      </c>
      <c r="AU12" t="e">
        <f>IF(AR12="改造",(VLOOKUP($B12,改造舰娘!$B:$BR,46,0)),(VLOOKUP($B12,未改造舰娘!$B:$BR,46,0)))</f>
        <v>#REF!</v>
      </c>
      <c r="AV12" t="e">
        <f>IF(AS12="改造",(VLOOKUP($B12,改造舰娘!$B:$BR,47,0)),(VLOOKUP($B12,未改造舰娘!$B:$BR,47,0)))</f>
        <v>#REF!</v>
      </c>
      <c r="AW12" t="e">
        <f>IF(AT12="改造",(VLOOKUP($B12,改造舰娘!$B:$BR,48,0)),(VLOOKUP($B12,未改造舰娘!$B:$BR,48,0)))</f>
        <v>#REF!</v>
      </c>
      <c r="AX12" t="e">
        <f>IF(AU12="改造",(VLOOKUP($B12,改造舰娘!$B:$BR,49,0)),(VLOOKUP($B12,未改造舰娘!$B:$BR,49,0)))</f>
        <v>#REF!</v>
      </c>
      <c r="AY12" t="e">
        <f>IF(AV12="改造",(VLOOKUP($B12,改造舰娘!$B:$BR,50,0)),(VLOOKUP($B12,未改造舰娘!$B:$BR,50,0)))</f>
        <v>#REF!</v>
      </c>
      <c r="AZ12" t="e">
        <f>IF(AW12="改造",(VLOOKUP($B12,改造舰娘!$B:$BR,51,0)),(VLOOKUP($B12,未改造舰娘!$B:$BR,51,0)))</f>
        <v>#REF!</v>
      </c>
      <c r="BA12" t="e">
        <f>IF(AX12="改造",(VLOOKUP($B12,改造舰娘!$B:$BR,52,0)),(VLOOKUP($B12,未改造舰娘!$B:$BR,52,0)))</f>
        <v>#REF!</v>
      </c>
      <c r="BB12" t="e">
        <f>IF(AY12="改造",(VLOOKUP($B12,改造舰娘!$B:$BR,53,0)),(VLOOKUP($B12,未改造舰娘!$B:$BR,53,0)))</f>
        <v>#REF!</v>
      </c>
      <c r="BC12" t="e">
        <f>IF(AZ12="改造",(VLOOKUP($B12,改造舰娘!$B:$BR,54,0)),(VLOOKUP($B12,未改造舰娘!$B:$BR,54,0)))</f>
        <v>#REF!</v>
      </c>
      <c r="BD12" t="e">
        <f>IF(BA12="改造",(VLOOKUP($B12,改造舰娘!$B:$BR,55,0)),(VLOOKUP($B12,未改造舰娘!$B:$BR,55,0)))</f>
        <v>#REF!</v>
      </c>
      <c r="BE12" t="e">
        <f>IF(BB12="改造",(VLOOKUP($B12,改造舰娘!$B:$BR,56,0)),(VLOOKUP($B12,未改造舰娘!$B:$BR,56,0)))</f>
        <v>#REF!</v>
      </c>
      <c r="BF12" t="e">
        <f>IF(BC12="改造",(VLOOKUP($B12,改造舰娘!$B:$BR,57,0)),(VLOOKUP($B12,未改造舰娘!$B:$BR,57,0)))</f>
        <v>#REF!</v>
      </c>
      <c r="BG12" t="e">
        <f>IF(BD12="改造",(VLOOKUP($B12,改造舰娘!$B:$BR,58,0)),(VLOOKUP($B12,未改造舰娘!$B:$BR,58,0)))</f>
        <v>#REF!</v>
      </c>
      <c r="BH12" t="e">
        <f>IF(BE12="改造",(VLOOKUP($B12,改造舰娘!$B:$BR,59,0)),(VLOOKUP($B12,未改造舰娘!$B:$BR,59,0)))</f>
        <v>#REF!</v>
      </c>
      <c r="BI12" t="e">
        <f>IF(BF12="改造",(VLOOKUP($B12,改造舰娘!$B:$BR,60,0)),(VLOOKUP($B12,未改造舰娘!$B:$BR,60,0)))</f>
        <v>#REF!</v>
      </c>
      <c r="BJ12" t="e">
        <f>IF(BG12="改造",(VLOOKUP($B12,改造舰娘!$B:$BR,61,0)),(VLOOKUP($B12,未改造舰娘!$B:$BR,61,0)))</f>
        <v>#REF!</v>
      </c>
      <c r="BK12" t="e">
        <f>IF(BH12="改造",(VLOOKUP($B12,改造舰娘!$B:$BR,62,0)),(VLOOKUP($B12,未改造舰娘!$B:$BR,62,0)))</f>
        <v>#REF!</v>
      </c>
      <c r="BL12" t="e">
        <f>IF(BI12="改造",(VLOOKUP($B12,改造舰娘!$B:$BR,63,0)),(VLOOKUP($B12,未改造舰娘!$B:$BR,63,0)))</f>
        <v>#REF!</v>
      </c>
      <c r="BM12" t="e">
        <f>IF(BJ12="改造",(VLOOKUP($B12,改造舰娘!$B:$BT,64,0)),(VLOOKUP($B12,未改造舰娘!$B:$BT,64,0)))</f>
        <v>#REF!</v>
      </c>
      <c r="BN12" t="e">
        <f>IF(BK12="改造",(VLOOKUP($B12,改造舰娘!$B:$BT,65,0)),(VLOOKUP($B12,未改造舰娘!$B:$BT,65,0)))</f>
        <v>#REF!</v>
      </c>
    </row>
    <row r="13" spans="1:68">
      <c r="A13" s="67" t="e">
        <f>舰队模拟用表!#REF!</f>
        <v>#REF!</v>
      </c>
      <c r="B13" s="67" t="str">
        <f>舰队模拟用表!A15</f>
        <v>塔林</v>
      </c>
      <c r="C13" t="e">
        <f>IF(A13="改造",(VLOOKUP($B13,改造舰娘!$B:$BR,2,0)),(VLOOKUP($B13,未改造舰娘!$B:$BR,2,0)))</f>
        <v>#REF!</v>
      </c>
      <c r="D13" t="e">
        <f>IF(A13="改造",(VLOOKUP($B13,改造舰娘!$B:$BR,3,0)),(VLOOKUP($B13,未改造舰娘!$B:$BR,3,0)))</f>
        <v>#REF!</v>
      </c>
      <c r="E13" t="e">
        <f>IF(B13="改造",(VLOOKUP($B13,改造舰娘!$B:$BR,4,0)),(VLOOKUP($B13,未改造舰娘!$B:$BR,4,0)))</f>
        <v>#N/A</v>
      </c>
      <c r="F13" t="e">
        <f>IF(C13="改造",(VLOOKUP($B13,改造舰娘!$B:$BR,5,0)),(VLOOKUP($B13,未改造舰娘!$B:$BR,5,0)))</f>
        <v>#REF!</v>
      </c>
      <c r="G13" t="e">
        <f>IF(D13="改造",(VLOOKUP($B13,改造舰娘!$B:$BR,6,0)),(VLOOKUP($B13,未改造舰娘!$B:$BR,6,0)))</f>
        <v>#REF!</v>
      </c>
      <c r="H13" t="e">
        <f>IF(E13="改造",(VLOOKUP($B13,改造舰娘!$B:$BR,7,0)),(VLOOKUP($B13,未改造舰娘!$B:$BR,7,0)))</f>
        <v>#N/A</v>
      </c>
      <c r="I13" t="e">
        <f>IF(F13="改造",(VLOOKUP($B13,改造舰娘!$B:$BR,8,0)),(VLOOKUP($B13,未改造舰娘!$B:$BR,8,0)))</f>
        <v>#REF!</v>
      </c>
      <c r="J13" t="e">
        <f>IF(G13="改造",(VLOOKUP($B13,改造舰娘!$B:$BR,9,0)),(VLOOKUP($B13,未改造舰娘!$B:$BR,9,0)))</f>
        <v>#REF!</v>
      </c>
      <c r="K13" t="e">
        <f>IF(H13="改造",(VLOOKUP($B13,改造舰娘!$B:$BR,10,0)),(VLOOKUP($B13,未改造舰娘!$B:$BR,10,0)))</f>
        <v>#N/A</v>
      </c>
      <c r="L13" t="e">
        <f>IF(I13="改造",(VLOOKUP($B13,改造舰娘!$B:$BR,11,0)),(VLOOKUP($B13,未改造舰娘!$B:$BR,11,0)))</f>
        <v>#REF!</v>
      </c>
      <c r="M13" t="e">
        <f>IF(J13="改造",(VLOOKUP($B13,改造舰娘!$B:$BR,12,0)),(VLOOKUP($B13,未改造舰娘!$B:$BR,12,0)))</f>
        <v>#REF!</v>
      </c>
      <c r="N13" t="e">
        <f>IF(#REF!="改造",(VLOOKUP($B13,改造舰娘!$B:$BR,13,0)),(VLOOKUP($B13,未改造舰娘!$B:$BR,13,0)))</f>
        <v>#REF!</v>
      </c>
      <c r="O13" t="e">
        <f>IF(L13="改造",(VLOOKUP($B13,改造舰娘!$B:$BR,14,0)),(VLOOKUP($B13,未改造舰娘!$B:$BR,14,0)))</f>
        <v>#REF!</v>
      </c>
      <c r="P13" t="e">
        <f>IF(M13="改造",(VLOOKUP($B13,改造舰娘!$B:$BR,15,0)),(VLOOKUP($B13,未改造舰娘!$B:$BR,15,0)))</f>
        <v>#REF!</v>
      </c>
      <c r="Q13" t="e">
        <f>IF(N13="改造",(VLOOKUP($B13,改造舰娘!$B:$BR,16,0)),(VLOOKUP($B13,未改造舰娘!$B:$BR,16,0)))</f>
        <v>#REF!</v>
      </c>
      <c r="R13" t="e">
        <f>IF(O13="改造",(VLOOKUP($B13,改造舰娘!$B:$BR,17,0)),(VLOOKUP($B13,未改造舰娘!$B:$BR,17,0)))</f>
        <v>#REF!</v>
      </c>
      <c r="S13" t="e">
        <f>IF(P13="改造",(VLOOKUP($B13,改造舰娘!$B:$BR,18,0)),(VLOOKUP($B13,未改造舰娘!$B:$BR,18,0)))</f>
        <v>#REF!</v>
      </c>
      <c r="T13" t="e">
        <f>IF(Q13="改造",(VLOOKUP($B13,改造舰娘!$B:$BR,19,0)),(VLOOKUP($B13,未改造舰娘!$B:$BR,19,0)))</f>
        <v>#REF!</v>
      </c>
      <c r="U13" t="e">
        <f>IF(R13="改造",(VLOOKUP($B13,改造舰娘!$B:$BR,20,0)),(VLOOKUP($B13,未改造舰娘!$B:$BR,20,0)))</f>
        <v>#REF!</v>
      </c>
      <c r="V13" t="e">
        <f>IF(S13="改造",(VLOOKUP($B13,改造舰娘!$B:$BR,21,0)),(VLOOKUP($B13,未改造舰娘!$B:$BR,21,0)))</f>
        <v>#REF!</v>
      </c>
      <c r="W13" t="e">
        <f>IF(T13="改造",(VLOOKUP($B13,改造舰娘!$B:$BR,22,0)),(VLOOKUP($B13,未改造舰娘!$B:$BR,22,0)))</f>
        <v>#REF!</v>
      </c>
      <c r="X13" t="e">
        <f>IF(U13="改造",(VLOOKUP($B13,改造舰娘!$B:$BR,23,0)),(VLOOKUP($B13,未改造舰娘!$B:$BR,23,0)))</f>
        <v>#REF!</v>
      </c>
      <c r="Y13" t="e">
        <f>IF(V13="改造",(VLOOKUP($B13,改造舰娘!$B:$BR,24,0)),(VLOOKUP($B13,未改造舰娘!$B:$BR,24,0)))</f>
        <v>#REF!</v>
      </c>
      <c r="Z13" t="e">
        <f>IF(W13="改造",(VLOOKUP($B13,改造舰娘!$B:$BR,25,0)),(VLOOKUP($B13,未改造舰娘!$B:$BR,25,0)))</f>
        <v>#REF!</v>
      </c>
      <c r="AA13" t="e">
        <f>IF(X13="改造",(VLOOKUP($B13,改造舰娘!$B:$BR,26,0)),(VLOOKUP($B13,未改造舰娘!$B:$BR,26,0)))</f>
        <v>#REF!</v>
      </c>
      <c r="AB13" t="e">
        <f>IF(Y13="改造",(VLOOKUP($B13,改造舰娘!$B:$BR,27,0)),(VLOOKUP($B13,未改造舰娘!$B:$BR,27,0)))</f>
        <v>#REF!</v>
      </c>
      <c r="AC13" t="e">
        <f>IF(Z13="改造",(VLOOKUP($B13,改造舰娘!$B:$BR,28,0)),(VLOOKUP($B13,未改造舰娘!$B:$BR,28,0)))</f>
        <v>#REF!</v>
      </c>
      <c r="AD13" t="e">
        <f>IF(AA13="改造",(VLOOKUP($B13,改造舰娘!$B:$BR,29,0)),(VLOOKUP($B13,未改造舰娘!$B:$BR,29,0)))</f>
        <v>#REF!</v>
      </c>
      <c r="AE13" t="e">
        <f>IF(AB13="改造",(VLOOKUP($B13,改造舰娘!$B:$BR,30,0)),(VLOOKUP($B13,未改造舰娘!$B:$BR,30,0)))</f>
        <v>#REF!</v>
      </c>
      <c r="AF13" t="e">
        <f>IF(AC13="改造",(VLOOKUP($B13,改造舰娘!$B:$BR,31,0)),(VLOOKUP($B13,未改造舰娘!$B:$BR,31,0)))</f>
        <v>#REF!</v>
      </c>
      <c r="AG13" t="e">
        <f>IF(AD13="改造",(VLOOKUP($B13,改造舰娘!$B:$BR,32,0)),(VLOOKUP($B13,未改造舰娘!$B:$BR,32,0)))</f>
        <v>#REF!</v>
      </c>
      <c r="AH13" t="e">
        <f>IF(AE13="改造",(VLOOKUP($B13,改造舰娘!$B:$BR,33,0)),(VLOOKUP($B13,未改造舰娘!$B:$BR,33,0)))</f>
        <v>#REF!</v>
      </c>
      <c r="AI13" t="e">
        <f>IF(AF13="改造",(VLOOKUP($B13,改造舰娘!$B:$BR,34,0)),(VLOOKUP($B13,未改造舰娘!$B:$BR,34,0)))</f>
        <v>#REF!</v>
      </c>
      <c r="AJ13" t="e">
        <f>IF(AG13="改造",(VLOOKUP($B13,改造舰娘!$B:$BR,35,0)),(VLOOKUP($B13,未改造舰娘!$B:$BR,35,0)))</f>
        <v>#REF!</v>
      </c>
      <c r="AK13" t="e">
        <f>IF(AH13="改造",(VLOOKUP($B13,改造舰娘!$B:$BR,36,0)),(VLOOKUP($B13,未改造舰娘!$B:$BR,36,0)))</f>
        <v>#REF!</v>
      </c>
      <c r="AL13" t="e">
        <f>IF(AI13="改造",(VLOOKUP($B13,改造舰娘!$B:$BR,37,0)),(VLOOKUP($B13,未改造舰娘!$B:$BR,37,0)))</f>
        <v>#REF!</v>
      </c>
      <c r="AM13" t="e">
        <f>IF(AJ13="改造",(VLOOKUP($B13,改造舰娘!$B:$BR,38,0)),(VLOOKUP($B13,未改造舰娘!$B:$BR,38,0)))</f>
        <v>#REF!</v>
      </c>
      <c r="AN13" t="e">
        <f>IF(AK13="改造",(VLOOKUP($B13,改造舰娘!$B:$BR,39,0)),(VLOOKUP($B13,未改造舰娘!$B:$BR,39,0)))</f>
        <v>#REF!</v>
      </c>
      <c r="AO13" t="e">
        <f>IF(AL13="改造",(VLOOKUP($B13,改造舰娘!$B:$BR,40,0)),(VLOOKUP($B13,未改造舰娘!$B:$BR,40,0)))</f>
        <v>#REF!</v>
      </c>
      <c r="AP13" t="e">
        <f>IF(AM13="改造",(VLOOKUP($B13,改造舰娘!$B:$BR,41,0)),(VLOOKUP($B13,未改造舰娘!$B:$BR,41,0)))</f>
        <v>#REF!</v>
      </c>
      <c r="AQ13" t="e">
        <f>IF(AN13="改造",(VLOOKUP($B13,改造舰娘!$B:$BR,42,0)),(VLOOKUP($B13,未改造舰娘!$B:$BR,42,0)))</f>
        <v>#REF!</v>
      </c>
      <c r="AR13" t="e">
        <f>IF(AO13="改造",(VLOOKUP($B13,改造舰娘!$B:$BR,43,0)),(VLOOKUP($B13,未改造舰娘!$B:$BR,43,0)))</f>
        <v>#REF!</v>
      </c>
      <c r="AS13" t="e">
        <f>IF(AP13="改造",(VLOOKUP($B13,改造舰娘!$B:$BR,44,0)),(VLOOKUP($B13,未改造舰娘!$B:$BR,44,0)))</f>
        <v>#REF!</v>
      </c>
      <c r="AT13" t="e">
        <f>IF(AQ13="改造",(VLOOKUP($B13,改造舰娘!$B:$BR,45,0)),(VLOOKUP($B13,未改造舰娘!$B:$BR,45,0)))</f>
        <v>#REF!</v>
      </c>
      <c r="AU13" t="e">
        <f>IF(AR13="改造",(VLOOKUP($B13,改造舰娘!$B:$BR,46,0)),(VLOOKUP($B13,未改造舰娘!$B:$BR,46,0)))</f>
        <v>#REF!</v>
      </c>
      <c r="AV13" t="e">
        <f>IF(AS13="改造",(VLOOKUP($B13,改造舰娘!$B:$BR,47,0)),(VLOOKUP($B13,未改造舰娘!$B:$BR,47,0)))</f>
        <v>#REF!</v>
      </c>
      <c r="AW13" t="e">
        <f>IF(AT13="改造",(VLOOKUP($B13,改造舰娘!$B:$BR,48,0)),(VLOOKUP($B13,未改造舰娘!$B:$BR,48,0)))</f>
        <v>#REF!</v>
      </c>
      <c r="AX13" t="e">
        <f>IF(AU13="改造",(VLOOKUP($B13,改造舰娘!$B:$BR,49,0)),(VLOOKUP($B13,未改造舰娘!$B:$BR,49,0)))</f>
        <v>#REF!</v>
      </c>
      <c r="AY13" t="e">
        <f>IF(AV13="改造",(VLOOKUP($B13,改造舰娘!$B:$BR,50,0)),(VLOOKUP($B13,未改造舰娘!$B:$BR,50,0)))</f>
        <v>#REF!</v>
      </c>
      <c r="AZ13" t="e">
        <f>IF(AW13="改造",(VLOOKUP($B13,改造舰娘!$B:$BR,51,0)),(VLOOKUP($B13,未改造舰娘!$B:$BR,51,0)))</f>
        <v>#REF!</v>
      </c>
      <c r="BA13" t="e">
        <f>IF(AX13="改造",(VLOOKUP($B13,改造舰娘!$B:$BR,52,0)),(VLOOKUP($B13,未改造舰娘!$B:$BR,52,0)))</f>
        <v>#REF!</v>
      </c>
      <c r="BB13" t="e">
        <f>IF(AY13="改造",(VLOOKUP($B13,改造舰娘!$B:$BR,53,0)),(VLOOKUP($B13,未改造舰娘!$B:$BR,53,0)))</f>
        <v>#REF!</v>
      </c>
      <c r="BC13" t="e">
        <f>IF(AZ13="改造",(VLOOKUP($B13,改造舰娘!$B:$BR,54,0)),(VLOOKUP($B13,未改造舰娘!$B:$BR,54,0)))</f>
        <v>#REF!</v>
      </c>
      <c r="BD13" t="e">
        <f>IF(BA13="改造",(VLOOKUP($B13,改造舰娘!$B:$BR,55,0)),(VLOOKUP($B13,未改造舰娘!$B:$BR,55,0)))</f>
        <v>#REF!</v>
      </c>
      <c r="BE13" t="e">
        <f>IF(BB13="改造",(VLOOKUP($B13,改造舰娘!$B:$BR,56,0)),(VLOOKUP($B13,未改造舰娘!$B:$BR,56,0)))</f>
        <v>#REF!</v>
      </c>
      <c r="BF13" t="e">
        <f>IF(BC13="改造",(VLOOKUP($B13,改造舰娘!$B:$BR,57,0)),(VLOOKUP($B13,未改造舰娘!$B:$BR,57,0)))</f>
        <v>#REF!</v>
      </c>
      <c r="BG13" t="e">
        <f>IF(BD13="改造",(VLOOKUP($B13,改造舰娘!$B:$BR,58,0)),(VLOOKUP($B13,未改造舰娘!$B:$BR,58,0)))</f>
        <v>#REF!</v>
      </c>
      <c r="BH13" t="e">
        <f>IF(BE13="改造",(VLOOKUP($B13,改造舰娘!$B:$BR,59,0)),(VLOOKUP($B13,未改造舰娘!$B:$BR,59,0)))</f>
        <v>#REF!</v>
      </c>
      <c r="BI13" t="e">
        <f>IF(BF13="改造",(VLOOKUP($B13,改造舰娘!$B:$BR,60,0)),(VLOOKUP($B13,未改造舰娘!$B:$BR,60,0)))</f>
        <v>#REF!</v>
      </c>
      <c r="BJ13" t="e">
        <f>IF(BG13="改造",(VLOOKUP($B13,改造舰娘!$B:$BR,61,0)),(VLOOKUP($B13,未改造舰娘!$B:$BR,61,0)))</f>
        <v>#REF!</v>
      </c>
      <c r="BK13" t="e">
        <f>IF(BH13="改造",(VLOOKUP($B13,改造舰娘!$B:$BR,62,0)),(VLOOKUP($B13,未改造舰娘!$B:$BR,62,0)))</f>
        <v>#REF!</v>
      </c>
      <c r="BL13" t="e">
        <f>IF(BI13="改造",(VLOOKUP($B13,改造舰娘!$B:$BR,63,0)),(VLOOKUP($B13,未改造舰娘!$B:$BR,63,0)))</f>
        <v>#REF!</v>
      </c>
      <c r="BM13" t="e">
        <f>IF(BJ13="改造",(VLOOKUP($B13,改造舰娘!$B:$BT,64,0)),(VLOOKUP($B13,未改造舰娘!$B:$BT,64,0)))</f>
        <v>#REF!</v>
      </c>
      <c r="BN13" t="e">
        <f>IF(BK13="改造",(VLOOKUP($B13,改造舰娘!$B:$BT,65,0)),(VLOOKUP($B13,未改造舰娘!$B:$BT,65,0)))</f>
        <v>#REF!</v>
      </c>
    </row>
    <row r="14" spans="1:68">
      <c r="A14" s="67" t="e">
        <f>舰队模拟用表!#REF!</f>
        <v>#REF!</v>
      </c>
      <c r="B14" s="67" t="str">
        <f>舰队模拟用表!A16</f>
        <v>明斯克</v>
      </c>
      <c r="C14" t="e">
        <f>IF(A14="改造",(VLOOKUP($B14,改造舰娘!$B:$BR,2,0)),(VLOOKUP($B14,未改造舰娘!$B:$BR,2,0)))</f>
        <v>#REF!</v>
      </c>
      <c r="D14" t="e">
        <f>IF(A14="改造",(VLOOKUP($B14,改造舰娘!$B:$BR,3,0)),(VLOOKUP($B14,未改造舰娘!$B:$BR,3,0)))</f>
        <v>#REF!</v>
      </c>
      <c r="E14" t="str">
        <f>IF(B14="改造",(VLOOKUP($B14,改造舰娘!$B:$BR,4,0)),(VLOOKUP($B14,未改造舰娘!$B:$BR,4,0)))</f>
        <v>小型</v>
      </c>
      <c r="F14" t="e">
        <f>IF(C14="改造",(VLOOKUP($B14,改造舰娘!$B:$BR,5,0)),(VLOOKUP($B14,未改造舰娘!$B:$BR,5,0)))</f>
        <v>#REF!</v>
      </c>
      <c r="G14" t="e">
        <f>IF(D14="改造",(VLOOKUP($B14,改造舰娘!$B:$BR,6,0)),(VLOOKUP($B14,未改造舰娘!$B:$BR,6,0)))</f>
        <v>#REF!</v>
      </c>
      <c r="H14">
        <f>IF(E14="改造",(VLOOKUP($B14,改造舰娘!$B:$BR,7,0)),(VLOOKUP($B14,未改造舰娘!$B:$BR,7,0)))</f>
        <v>20</v>
      </c>
      <c r="I14" t="e">
        <f>IF(F14="改造",(VLOOKUP($B14,改造舰娘!$B:$BR,8,0)),(VLOOKUP($B14,未改造舰娘!$B:$BR,8,0)))</f>
        <v>#REF!</v>
      </c>
      <c r="J14" t="e">
        <f>IF(G14="改造",(VLOOKUP($B14,改造舰娘!$B:$BR,9,0)),(VLOOKUP($B14,未改造舰娘!$B:$BR,9,0)))</f>
        <v>#REF!</v>
      </c>
      <c r="K14">
        <f>IF(H14="改造",(VLOOKUP($B14,改造舰娘!$B:$BR,10,0)),(VLOOKUP($B14,未改造舰娘!$B:$BR,10,0)))</f>
        <v>2</v>
      </c>
      <c r="L14" t="e">
        <f>IF(I14="改造",(VLOOKUP($B14,改造舰娘!$B:$BR,11,0)),(VLOOKUP($B14,未改造舰娘!$B:$BR,11,0)))</f>
        <v>#REF!</v>
      </c>
      <c r="M14" t="e">
        <f>IF(J14="改造",(VLOOKUP($B14,改造舰娘!$B:$BR,12,0)),(VLOOKUP($B14,未改造舰娘!$B:$BR,12,0)))</f>
        <v>#REF!</v>
      </c>
      <c r="N14" t="e">
        <f>IF(#REF!="改造",(VLOOKUP($B14,改造舰娘!$B:$BR,13,0)),(VLOOKUP($B14,未改造舰娘!$B:$BR,13,0)))</f>
        <v>#REF!</v>
      </c>
      <c r="O14" t="e">
        <f>IF(L14="改造",(VLOOKUP($B14,改造舰娘!$B:$BR,14,0)),(VLOOKUP($B14,未改造舰娘!$B:$BR,14,0)))</f>
        <v>#REF!</v>
      </c>
      <c r="P14" t="e">
        <f>IF(M14="改造",(VLOOKUP($B14,改造舰娘!$B:$BR,15,0)),(VLOOKUP($B14,未改造舰娘!$B:$BR,15,0)))</f>
        <v>#REF!</v>
      </c>
      <c r="Q14" t="e">
        <f>IF(N14="改造",(VLOOKUP($B14,改造舰娘!$B:$BR,16,0)),(VLOOKUP($B14,未改造舰娘!$B:$BR,16,0)))</f>
        <v>#REF!</v>
      </c>
      <c r="R14" t="e">
        <f>IF(O14="改造",(VLOOKUP($B14,改造舰娘!$B:$BR,17,0)),(VLOOKUP($B14,未改造舰娘!$B:$BR,17,0)))</f>
        <v>#REF!</v>
      </c>
      <c r="S14" t="e">
        <f>IF(P14="改造",(VLOOKUP($B14,改造舰娘!$B:$BR,18,0)),(VLOOKUP($B14,未改造舰娘!$B:$BR,18,0)))</f>
        <v>#REF!</v>
      </c>
      <c r="T14" t="e">
        <f>IF(Q14="改造",(VLOOKUP($B14,改造舰娘!$B:$BR,19,0)),(VLOOKUP($B14,未改造舰娘!$B:$BR,19,0)))</f>
        <v>#REF!</v>
      </c>
      <c r="U14" t="e">
        <f>IF(R14="改造",(VLOOKUP($B14,改造舰娘!$B:$BR,20,0)),(VLOOKUP($B14,未改造舰娘!$B:$BR,20,0)))</f>
        <v>#REF!</v>
      </c>
      <c r="V14" t="e">
        <f>IF(S14="改造",(VLOOKUP($B14,改造舰娘!$B:$BR,21,0)),(VLOOKUP($B14,未改造舰娘!$B:$BR,21,0)))</f>
        <v>#REF!</v>
      </c>
      <c r="W14" t="e">
        <f>IF(T14="改造",(VLOOKUP($B14,改造舰娘!$B:$BR,22,0)),(VLOOKUP($B14,未改造舰娘!$B:$BR,22,0)))</f>
        <v>#REF!</v>
      </c>
      <c r="X14" t="e">
        <f>IF(U14="改造",(VLOOKUP($B14,改造舰娘!$B:$BR,23,0)),(VLOOKUP($B14,未改造舰娘!$B:$BR,23,0)))</f>
        <v>#REF!</v>
      </c>
      <c r="Y14" t="e">
        <f>IF(V14="改造",(VLOOKUP($B14,改造舰娘!$B:$BR,24,0)),(VLOOKUP($B14,未改造舰娘!$B:$BR,24,0)))</f>
        <v>#REF!</v>
      </c>
      <c r="Z14" t="e">
        <f>IF(W14="改造",(VLOOKUP($B14,改造舰娘!$B:$BR,25,0)),(VLOOKUP($B14,未改造舰娘!$B:$BR,25,0)))</f>
        <v>#REF!</v>
      </c>
      <c r="AA14" t="e">
        <f>IF(X14="改造",(VLOOKUP($B14,改造舰娘!$B:$BR,26,0)),(VLOOKUP($B14,未改造舰娘!$B:$BR,26,0)))</f>
        <v>#REF!</v>
      </c>
      <c r="AB14" t="e">
        <f>IF(Y14="改造",(VLOOKUP($B14,改造舰娘!$B:$BR,27,0)),(VLOOKUP($B14,未改造舰娘!$B:$BR,27,0)))</f>
        <v>#REF!</v>
      </c>
      <c r="AC14" t="e">
        <f>IF(Z14="改造",(VLOOKUP($B14,改造舰娘!$B:$BR,28,0)),(VLOOKUP($B14,未改造舰娘!$B:$BR,28,0)))</f>
        <v>#REF!</v>
      </c>
      <c r="AD14" t="e">
        <f>IF(AA14="改造",(VLOOKUP($B14,改造舰娘!$B:$BR,29,0)),(VLOOKUP($B14,未改造舰娘!$B:$BR,29,0)))</f>
        <v>#REF!</v>
      </c>
      <c r="AE14" t="e">
        <f>IF(AB14="改造",(VLOOKUP($B14,改造舰娘!$B:$BR,30,0)),(VLOOKUP($B14,未改造舰娘!$B:$BR,30,0)))</f>
        <v>#REF!</v>
      </c>
      <c r="AF14" t="e">
        <f>IF(AC14="改造",(VLOOKUP($B14,改造舰娘!$B:$BR,31,0)),(VLOOKUP($B14,未改造舰娘!$B:$BR,31,0)))</f>
        <v>#REF!</v>
      </c>
      <c r="AG14" t="e">
        <f>IF(AD14="改造",(VLOOKUP($B14,改造舰娘!$B:$BR,32,0)),(VLOOKUP($B14,未改造舰娘!$B:$BR,32,0)))</f>
        <v>#REF!</v>
      </c>
      <c r="AH14" t="e">
        <f>IF(AE14="改造",(VLOOKUP($B14,改造舰娘!$B:$BR,33,0)),(VLOOKUP($B14,未改造舰娘!$B:$BR,33,0)))</f>
        <v>#REF!</v>
      </c>
      <c r="AI14" t="e">
        <f>IF(AF14="改造",(VLOOKUP($B14,改造舰娘!$B:$BR,34,0)),(VLOOKUP($B14,未改造舰娘!$B:$BR,34,0)))</f>
        <v>#REF!</v>
      </c>
      <c r="AJ14" t="e">
        <f>IF(AG14="改造",(VLOOKUP($B14,改造舰娘!$B:$BR,35,0)),(VLOOKUP($B14,未改造舰娘!$B:$BR,35,0)))</f>
        <v>#REF!</v>
      </c>
      <c r="AK14" t="e">
        <f>IF(AH14="改造",(VLOOKUP($B14,改造舰娘!$B:$BR,36,0)),(VLOOKUP($B14,未改造舰娘!$B:$BR,36,0)))</f>
        <v>#REF!</v>
      </c>
      <c r="AL14" t="e">
        <f>IF(AI14="改造",(VLOOKUP($B14,改造舰娘!$B:$BR,37,0)),(VLOOKUP($B14,未改造舰娘!$B:$BR,37,0)))</f>
        <v>#REF!</v>
      </c>
      <c r="AM14" t="e">
        <f>IF(AJ14="改造",(VLOOKUP($B14,改造舰娘!$B:$BR,38,0)),(VLOOKUP($B14,未改造舰娘!$B:$BR,38,0)))</f>
        <v>#REF!</v>
      </c>
      <c r="AN14" t="e">
        <f>IF(AK14="改造",(VLOOKUP($B14,改造舰娘!$B:$BR,39,0)),(VLOOKUP($B14,未改造舰娘!$B:$BR,39,0)))</f>
        <v>#REF!</v>
      </c>
      <c r="AO14" t="e">
        <f>IF(AL14="改造",(VLOOKUP($B14,改造舰娘!$B:$BR,40,0)),(VLOOKUP($B14,未改造舰娘!$B:$BR,40,0)))</f>
        <v>#REF!</v>
      </c>
      <c r="AP14" t="e">
        <f>IF(AM14="改造",(VLOOKUP($B14,改造舰娘!$B:$BR,41,0)),(VLOOKUP($B14,未改造舰娘!$B:$BR,41,0)))</f>
        <v>#REF!</v>
      </c>
      <c r="AQ14" t="e">
        <f>IF(AN14="改造",(VLOOKUP($B14,改造舰娘!$B:$BR,42,0)),(VLOOKUP($B14,未改造舰娘!$B:$BR,42,0)))</f>
        <v>#REF!</v>
      </c>
      <c r="AR14" t="e">
        <f>IF(AO14="改造",(VLOOKUP($B14,改造舰娘!$B:$BR,43,0)),(VLOOKUP($B14,未改造舰娘!$B:$BR,43,0)))</f>
        <v>#REF!</v>
      </c>
      <c r="AS14" t="e">
        <f>IF(AP14="改造",(VLOOKUP($B14,改造舰娘!$B:$BR,44,0)),(VLOOKUP($B14,未改造舰娘!$B:$BR,44,0)))</f>
        <v>#REF!</v>
      </c>
      <c r="AT14" t="e">
        <f>IF(AQ14="改造",(VLOOKUP($B14,改造舰娘!$B:$BR,45,0)),(VLOOKUP($B14,未改造舰娘!$B:$BR,45,0)))</f>
        <v>#REF!</v>
      </c>
      <c r="AU14" t="e">
        <f>IF(AR14="改造",(VLOOKUP($B14,改造舰娘!$B:$BR,46,0)),(VLOOKUP($B14,未改造舰娘!$B:$BR,46,0)))</f>
        <v>#REF!</v>
      </c>
      <c r="AV14" t="e">
        <f>IF(AS14="改造",(VLOOKUP($B14,改造舰娘!$B:$BR,47,0)),(VLOOKUP($B14,未改造舰娘!$B:$BR,47,0)))</f>
        <v>#REF!</v>
      </c>
      <c r="AW14" t="e">
        <f>IF(AT14="改造",(VLOOKUP($B14,改造舰娘!$B:$BR,48,0)),(VLOOKUP($B14,未改造舰娘!$B:$BR,48,0)))</f>
        <v>#REF!</v>
      </c>
      <c r="AX14" t="e">
        <f>IF(AU14="改造",(VLOOKUP($B14,改造舰娘!$B:$BR,49,0)),(VLOOKUP($B14,未改造舰娘!$B:$BR,49,0)))</f>
        <v>#REF!</v>
      </c>
      <c r="AY14" t="e">
        <f>IF(AV14="改造",(VLOOKUP($B14,改造舰娘!$B:$BR,50,0)),(VLOOKUP($B14,未改造舰娘!$B:$BR,50,0)))</f>
        <v>#REF!</v>
      </c>
      <c r="AZ14" t="e">
        <f>IF(AW14="改造",(VLOOKUP($B14,改造舰娘!$B:$BR,51,0)),(VLOOKUP($B14,未改造舰娘!$B:$BR,51,0)))</f>
        <v>#REF!</v>
      </c>
      <c r="BA14" t="e">
        <f>IF(AX14="改造",(VLOOKUP($B14,改造舰娘!$B:$BR,52,0)),(VLOOKUP($B14,未改造舰娘!$B:$BR,52,0)))</f>
        <v>#REF!</v>
      </c>
      <c r="BB14" t="e">
        <f>IF(AY14="改造",(VLOOKUP($B14,改造舰娘!$B:$BR,53,0)),(VLOOKUP($B14,未改造舰娘!$B:$BR,53,0)))</f>
        <v>#REF!</v>
      </c>
      <c r="BC14" t="e">
        <f>IF(AZ14="改造",(VLOOKUP($B14,改造舰娘!$B:$BR,54,0)),(VLOOKUP($B14,未改造舰娘!$B:$BR,54,0)))</f>
        <v>#REF!</v>
      </c>
      <c r="BD14" t="e">
        <f>IF(BA14="改造",(VLOOKUP($B14,改造舰娘!$B:$BR,55,0)),(VLOOKUP($B14,未改造舰娘!$B:$BR,55,0)))</f>
        <v>#REF!</v>
      </c>
      <c r="BE14" t="e">
        <f>IF(BB14="改造",(VLOOKUP($B14,改造舰娘!$B:$BR,56,0)),(VLOOKUP($B14,未改造舰娘!$B:$BR,56,0)))</f>
        <v>#REF!</v>
      </c>
      <c r="BF14" t="e">
        <f>IF(BC14="改造",(VLOOKUP($B14,改造舰娘!$B:$BR,57,0)),(VLOOKUP($B14,未改造舰娘!$B:$BR,57,0)))</f>
        <v>#REF!</v>
      </c>
      <c r="BG14" t="e">
        <f>IF(BD14="改造",(VLOOKUP($B14,改造舰娘!$B:$BR,58,0)),(VLOOKUP($B14,未改造舰娘!$B:$BR,58,0)))</f>
        <v>#REF!</v>
      </c>
      <c r="BH14" t="e">
        <f>IF(BE14="改造",(VLOOKUP($B14,改造舰娘!$B:$BR,59,0)),(VLOOKUP($B14,未改造舰娘!$B:$BR,59,0)))</f>
        <v>#REF!</v>
      </c>
      <c r="BI14" t="e">
        <f>IF(BF14="改造",(VLOOKUP($B14,改造舰娘!$B:$BR,60,0)),(VLOOKUP($B14,未改造舰娘!$B:$BR,60,0)))</f>
        <v>#REF!</v>
      </c>
      <c r="BJ14" t="e">
        <f>IF(BG14="改造",(VLOOKUP($B14,改造舰娘!$B:$BR,61,0)),(VLOOKUP($B14,未改造舰娘!$B:$BR,61,0)))</f>
        <v>#REF!</v>
      </c>
      <c r="BK14" t="e">
        <f>IF(BH14="改造",(VLOOKUP($B14,改造舰娘!$B:$BR,62,0)),(VLOOKUP($B14,未改造舰娘!$B:$BR,62,0)))</f>
        <v>#REF!</v>
      </c>
      <c r="BL14" t="e">
        <f>IF(BI14="改造",(VLOOKUP($B14,改造舰娘!$B:$BR,63,0)),(VLOOKUP($B14,未改造舰娘!$B:$BR,63,0)))</f>
        <v>#REF!</v>
      </c>
      <c r="BM14" t="e">
        <f>IF(BJ14="改造",(VLOOKUP($B14,改造舰娘!$B:$BT,64,0)),(VLOOKUP($B14,未改造舰娘!$B:$BT,64,0)))</f>
        <v>#REF!</v>
      </c>
      <c r="BN14" t="e">
        <f>IF(BK14="改造",(VLOOKUP($B14,改造舰娘!$B:$BT,65,0)),(VLOOKUP($B14,未改造舰娘!$B:$BT,65,0)))</f>
        <v>#REF!</v>
      </c>
    </row>
    <row r="15" spans="1:68">
      <c r="A15" s="67" t="e">
        <f>舰队模拟用表!#REF!</f>
        <v>#REF!</v>
      </c>
      <c r="B15" s="67" t="str">
        <f>舰队模拟用表!A17</f>
        <v>星座</v>
      </c>
      <c r="C15" t="e">
        <f>IF(A15="改造",(VLOOKUP($B15,改造舰娘!$B:$BR,2,0)),(VLOOKUP($B15,未改造舰娘!$B:$BR,2,0)))</f>
        <v>#REF!</v>
      </c>
      <c r="D15" t="e">
        <f>IF(A15="改造",(VLOOKUP($B15,改造舰娘!$B:$BR,3,0)),(VLOOKUP($B15,未改造舰娘!$B:$BR,3,0)))</f>
        <v>#REF!</v>
      </c>
      <c r="E15" t="str">
        <f>IF(B15="改造",(VLOOKUP($B15,改造舰娘!$B:$BR,4,0)),(VLOOKUP($B15,未改造舰娘!$B:$BR,4,0)))</f>
        <v>大型</v>
      </c>
      <c r="F15" t="e">
        <f>IF(C15="改造",(VLOOKUP($B15,改造舰娘!$B:$BR,5,0)),(VLOOKUP($B15,未改造舰娘!$B:$BR,5,0)))</f>
        <v>#REF!</v>
      </c>
      <c r="G15" t="e">
        <f>IF(D15="改造",(VLOOKUP($B15,改造舰娘!$B:$BR,6,0)),(VLOOKUP($B15,未改造舰娘!$B:$BR,6,0)))</f>
        <v>#REF!</v>
      </c>
      <c r="H15">
        <f>IF(E15="改造",(VLOOKUP($B15,改造舰娘!$B:$BR,7,0)),(VLOOKUP($B15,未改造舰娘!$B:$BR,7,0)))</f>
        <v>76</v>
      </c>
      <c r="I15" t="e">
        <f>IF(F15="改造",(VLOOKUP($B15,改造舰娘!$B:$BR,8,0)),(VLOOKUP($B15,未改造舰娘!$B:$BR,8,0)))</f>
        <v>#REF!</v>
      </c>
      <c r="J15" t="e">
        <f>IF(G15="改造",(VLOOKUP($B15,改造舰娘!$B:$BR,9,0)),(VLOOKUP($B15,未改造舰娘!$B:$BR,9,0)))</f>
        <v>#REF!</v>
      </c>
      <c r="K15">
        <f>IF(H15="改造",(VLOOKUP($B15,改造舰娘!$B:$BR,10,0)),(VLOOKUP($B15,未改造舰娘!$B:$BR,10,0)))</f>
        <v>5</v>
      </c>
      <c r="L15" t="e">
        <f>IF(I15="改造",(VLOOKUP($B15,改造舰娘!$B:$BR,11,0)),(VLOOKUP($B15,未改造舰娘!$B:$BR,11,0)))</f>
        <v>#REF!</v>
      </c>
      <c r="M15" t="e">
        <f>IF(J15="改造",(VLOOKUP($B15,改造舰娘!$B:$BR,12,0)),(VLOOKUP($B15,未改造舰娘!$B:$BR,12,0)))</f>
        <v>#REF!</v>
      </c>
      <c r="N15" t="e">
        <f>IF(#REF!="改造",(VLOOKUP($B15,改造舰娘!$B:$BR,13,0)),(VLOOKUP($B15,未改造舰娘!$B:$BR,13,0)))</f>
        <v>#REF!</v>
      </c>
      <c r="O15" t="e">
        <f>IF(L15="改造",(VLOOKUP($B15,改造舰娘!$B:$BR,14,0)),(VLOOKUP($B15,未改造舰娘!$B:$BR,14,0)))</f>
        <v>#REF!</v>
      </c>
      <c r="P15" t="e">
        <f>IF(M15="改造",(VLOOKUP($B15,改造舰娘!$B:$BR,15,0)),(VLOOKUP($B15,未改造舰娘!$B:$BR,15,0)))</f>
        <v>#REF!</v>
      </c>
      <c r="Q15" t="e">
        <f>IF(N15="改造",(VLOOKUP($B15,改造舰娘!$B:$BR,16,0)),(VLOOKUP($B15,未改造舰娘!$B:$BR,16,0)))</f>
        <v>#REF!</v>
      </c>
      <c r="R15" t="e">
        <f>IF(O15="改造",(VLOOKUP($B15,改造舰娘!$B:$BR,17,0)),(VLOOKUP($B15,未改造舰娘!$B:$BR,17,0)))</f>
        <v>#REF!</v>
      </c>
      <c r="S15" t="e">
        <f>IF(P15="改造",(VLOOKUP($B15,改造舰娘!$B:$BR,18,0)),(VLOOKUP($B15,未改造舰娘!$B:$BR,18,0)))</f>
        <v>#REF!</v>
      </c>
      <c r="T15" t="e">
        <f>IF(Q15="改造",(VLOOKUP($B15,改造舰娘!$B:$BR,19,0)),(VLOOKUP($B15,未改造舰娘!$B:$BR,19,0)))</f>
        <v>#REF!</v>
      </c>
      <c r="U15" t="e">
        <f>IF(R15="改造",(VLOOKUP($B15,改造舰娘!$B:$BR,20,0)),(VLOOKUP($B15,未改造舰娘!$B:$BR,20,0)))</f>
        <v>#REF!</v>
      </c>
      <c r="V15" t="e">
        <f>IF(S15="改造",(VLOOKUP($B15,改造舰娘!$B:$BR,21,0)),(VLOOKUP($B15,未改造舰娘!$B:$BR,21,0)))</f>
        <v>#REF!</v>
      </c>
      <c r="W15" t="e">
        <f>IF(T15="改造",(VLOOKUP($B15,改造舰娘!$B:$BR,22,0)),(VLOOKUP($B15,未改造舰娘!$B:$BR,22,0)))</f>
        <v>#REF!</v>
      </c>
      <c r="X15" t="e">
        <f>IF(U15="改造",(VLOOKUP($B15,改造舰娘!$B:$BR,23,0)),(VLOOKUP($B15,未改造舰娘!$B:$BR,23,0)))</f>
        <v>#REF!</v>
      </c>
      <c r="Y15" t="e">
        <f>IF(V15="改造",(VLOOKUP($B15,改造舰娘!$B:$BR,24,0)),(VLOOKUP($B15,未改造舰娘!$B:$BR,24,0)))</f>
        <v>#REF!</v>
      </c>
      <c r="Z15" t="e">
        <f>IF(W15="改造",(VLOOKUP($B15,改造舰娘!$B:$BR,25,0)),(VLOOKUP($B15,未改造舰娘!$B:$BR,25,0)))</f>
        <v>#REF!</v>
      </c>
      <c r="AA15" t="e">
        <f>IF(X15="改造",(VLOOKUP($B15,改造舰娘!$B:$BR,26,0)),(VLOOKUP($B15,未改造舰娘!$B:$BR,26,0)))</f>
        <v>#REF!</v>
      </c>
      <c r="AB15" t="e">
        <f>IF(Y15="改造",(VLOOKUP($B15,改造舰娘!$B:$BR,27,0)),(VLOOKUP($B15,未改造舰娘!$B:$BR,27,0)))</f>
        <v>#REF!</v>
      </c>
      <c r="AC15" t="e">
        <f>IF(Z15="改造",(VLOOKUP($B15,改造舰娘!$B:$BR,28,0)),(VLOOKUP($B15,未改造舰娘!$B:$BR,28,0)))</f>
        <v>#REF!</v>
      </c>
      <c r="AD15" t="e">
        <f>IF(AA15="改造",(VLOOKUP($B15,改造舰娘!$B:$BR,29,0)),(VLOOKUP($B15,未改造舰娘!$B:$BR,29,0)))</f>
        <v>#REF!</v>
      </c>
      <c r="AE15" t="e">
        <f>IF(AB15="改造",(VLOOKUP($B15,改造舰娘!$B:$BR,30,0)),(VLOOKUP($B15,未改造舰娘!$B:$BR,30,0)))</f>
        <v>#REF!</v>
      </c>
      <c r="AF15" t="e">
        <f>IF(AC15="改造",(VLOOKUP($B15,改造舰娘!$B:$BR,31,0)),(VLOOKUP($B15,未改造舰娘!$B:$BR,31,0)))</f>
        <v>#REF!</v>
      </c>
      <c r="AG15" t="e">
        <f>IF(AD15="改造",(VLOOKUP($B15,改造舰娘!$B:$BR,32,0)),(VLOOKUP($B15,未改造舰娘!$B:$BR,32,0)))</f>
        <v>#REF!</v>
      </c>
      <c r="AH15" t="e">
        <f>IF(AE15="改造",(VLOOKUP($B15,改造舰娘!$B:$BR,33,0)),(VLOOKUP($B15,未改造舰娘!$B:$BR,33,0)))</f>
        <v>#REF!</v>
      </c>
      <c r="AI15" t="e">
        <f>IF(AF15="改造",(VLOOKUP($B15,改造舰娘!$B:$BR,34,0)),(VLOOKUP($B15,未改造舰娘!$B:$BR,34,0)))</f>
        <v>#REF!</v>
      </c>
      <c r="AJ15" t="e">
        <f>IF(AG15="改造",(VLOOKUP($B15,改造舰娘!$B:$BR,35,0)),(VLOOKUP($B15,未改造舰娘!$B:$BR,35,0)))</f>
        <v>#REF!</v>
      </c>
      <c r="AK15" t="e">
        <f>IF(AH15="改造",(VLOOKUP($B15,改造舰娘!$B:$BR,36,0)),(VLOOKUP($B15,未改造舰娘!$B:$BR,36,0)))</f>
        <v>#REF!</v>
      </c>
      <c r="AL15" t="e">
        <f>IF(AI15="改造",(VLOOKUP($B15,改造舰娘!$B:$BR,37,0)),(VLOOKUP($B15,未改造舰娘!$B:$BR,37,0)))</f>
        <v>#REF!</v>
      </c>
      <c r="AM15" t="e">
        <f>IF(AJ15="改造",(VLOOKUP($B15,改造舰娘!$B:$BR,38,0)),(VLOOKUP($B15,未改造舰娘!$B:$BR,38,0)))</f>
        <v>#REF!</v>
      </c>
      <c r="AN15" t="e">
        <f>IF(AK15="改造",(VLOOKUP($B15,改造舰娘!$B:$BR,39,0)),(VLOOKUP($B15,未改造舰娘!$B:$BR,39,0)))</f>
        <v>#REF!</v>
      </c>
      <c r="AO15" t="e">
        <f>IF(AL15="改造",(VLOOKUP($B15,改造舰娘!$B:$BR,40,0)),(VLOOKUP($B15,未改造舰娘!$B:$BR,40,0)))</f>
        <v>#REF!</v>
      </c>
      <c r="AP15" t="e">
        <f>IF(AM15="改造",(VLOOKUP($B15,改造舰娘!$B:$BR,41,0)),(VLOOKUP($B15,未改造舰娘!$B:$BR,41,0)))</f>
        <v>#REF!</v>
      </c>
      <c r="AQ15" t="e">
        <f>IF(AN15="改造",(VLOOKUP($B15,改造舰娘!$B:$BR,42,0)),(VLOOKUP($B15,未改造舰娘!$B:$BR,42,0)))</f>
        <v>#REF!</v>
      </c>
      <c r="AR15" t="e">
        <f>IF(AO15="改造",(VLOOKUP($B15,改造舰娘!$B:$BR,43,0)),(VLOOKUP($B15,未改造舰娘!$B:$BR,43,0)))</f>
        <v>#REF!</v>
      </c>
      <c r="AS15" t="e">
        <f>IF(AP15="改造",(VLOOKUP($B15,改造舰娘!$B:$BR,44,0)),(VLOOKUP($B15,未改造舰娘!$B:$BR,44,0)))</f>
        <v>#REF!</v>
      </c>
      <c r="AT15" t="e">
        <f>IF(AQ15="改造",(VLOOKUP($B15,改造舰娘!$B:$BR,45,0)),(VLOOKUP($B15,未改造舰娘!$B:$BR,45,0)))</f>
        <v>#REF!</v>
      </c>
      <c r="AU15" t="e">
        <f>IF(AR15="改造",(VLOOKUP($B15,改造舰娘!$B:$BR,46,0)),(VLOOKUP($B15,未改造舰娘!$B:$BR,46,0)))</f>
        <v>#REF!</v>
      </c>
      <c r="AV15" t="e">
        <f>IF(AS15="改造",(VLOOKUP($B15,改造舰娘!$B:$BR,47,0)),(VLOOKUP($B15,未改造舰娘!$B:$BR,47,0)))</f>
        <v>#REF!</v>
      </c>
      <c r="AW15" t="e">
        <f>IF(AT15="改造",(VLOOKUP($B15,改造舰娘!$B:$BR,48,0)),(VLOOKUP($B15,未改造舰娘!$B:$BR,48,0)))</f>
        <v>#REF!</v>
      </c>
      <c r="AX15" t="e">
        <f>IF(AU15="改造",(VLOOKUP($B15,改造舰娘!$B:$BR,49,0)),(VLOOKUP($B15,未改造舰娘!$B:$BR,49,0)))</f>
        <v>#REF!</v>
      </c>
      <c r="AY15" t="e">
        <f>IF(AV15="改造",(VLOOKUP($B15,改造舰娘!$B:$BR,50,0)),(VLOOKUP($B15,未改造舰娘!$B:$BR,50,0)))</f>
        <v>#REF!</v>
      </c>
      <c r="AZ15" t="e">
        <f>IF(AW15="改造",(VLOOKUP($B15,改造舰娘!$B:$BR,51,0)),(VLOOKUP($B15,未改造舰娘!$B:$BR,51,0)))</f>
        <v>#REF!</v>
      </c>
      <c r="BA15" t="e">
        <f>IF(AX15="改造",(VLOOKUP($B15,改造舰娘!$B:$BR,52,0)),(VLOOKUP($B15,未改造舰娘!$B:$BR,52,0)))</f>
        <v>#REF!</v>
      </c>
      <c r="BB15" t="e">
        <f>IF(AY15="改造",(VLOOKUP($B15,改造舰娘!$B:$BR,53,0)),(VLOOKUP($B15,未改造舰娘!$B:$BR,53,0)))</f>
        <v>#REF!</v>
      </c>
      <c r="BC15" t="e">
        <f>IF(AZ15="改造",(VLOOKUP($B15,改造舰娘!$B:$BR,54,0)),(VLOOKUP($B15,未改造舰娘!$B:$BR,54,0)))</f>
        <v>#REF!</v>
      </c>
      <c r="BD15" t="e">
        <f>IF(BA15="改造",(VLOOKUP($B15,改造舰娘!$B:$BR,55,0)),(VLOOKUP($B15,未改造舰娘!$B:$BR,55,0)))</f>
        <v>#REF!</v>
      </c>
      <c r="BE15" t="e">
        <f>IF(BB15="改造",(VLOOKUP($B15,改造舰娘!$B:$BR,56,0)),(VLOOKUP($B15,未改造舰娘!$B:$BR,56,0)))</f>
        <v>#REF!</v>
      </c>
      <c r="BF15" t="e">
        <f>IF(BC15="改造",(VLOOKUP($B15,改造舰娘!$B:$BR,57,0)),(VLOOKUP($B15,未改造舰娘!$B:$BR,57,0)))</f>
        <v>#REF!</v>
      </c>
      <c r="BG15" t="e">
        <f>IF(BD15="改造",(VLOOKUP($B15,改造舰娘!$B:$BR,58,0)),(VLOOKUP($B15,未改造舰娘!$B:$BR,58,0)))</f>
        <v>#REF!</v>
      </c>
      <c r="BH15" t="e">
        <f>IF(BE15="改造",(VLOOKUP($B15,改造舰娘!$B:$BR,59,0)),(VLOOKUP($B15,未改造舰娘!$B:$BR,59,0)))</f>
        <v>#REF!</v>
      </c>
      <c r="BI15" t="e">
        <f>IF(BF15="改造",(VLOOKUP($B15,改造舰娘!$B:$BR,60,0)),(VLOOKUP($B15,未改造舰娘!$B:$BR,60,0)))</f>
        <v>#REF!</v>
      </c>
      <c r="BJ15" t="e">
        <f>IF(BG15="改造",(VLOOKUP($B15,改造舰娘!$B:$BR,61,0)),(VLOOKUP($B15,未改造舰娘!$B:$BR,61,0)))</f>
        <v>#REF!</v>
      </c>
      <c r="BK15" t="e">
        <f>IF(BH15="改造",(VLOOKUP($B15,改造舰娘!$B:$BR,62,0)),(VLOOKUP($B15,未改造舰娘!$B:$BR,62,0)))</f>
        <v>#REF!</v>
      </c>
      <c r="BL15" t="e">
        <f>IF(BI15="改造",(VLOOKUP($B15,改造舰娘!$B:$BR,63,0)),(VLOOKUP($B15,未改造舰娘!$B:$BR,63,0)))</f>
        <v>#REF!</v>
      </c>
      <c r="BM15" t="e">
        <f>IF(BJ15="改造",(VLOOKUP($B15,改造舰娘!$B:$BT,64,0)),(VLOOKUP($B15,未改造舰娘!$B:$BT,64,0)))</f>
        <v>#REF!</v>
      </c>
      <c r="BN15" t="e">
        <f>IF(BK15="改造",(VLOOKUP($B15,改造舰娘!$B:$BT,65,0)),(VLOOKUP($B15,未改造舰娘!$B:$BT,65,0)))</f>
        <v>#REF!</v>
      </c>
    </row>
    <row r="16" spans="1:68">
      <c r="A16" s="67" t="e">
        <f>舰队模拟用表!#REF!</f>
        <v>#REF!</v>
      </c>
      <c r="B16" s="67" t="str">
        <f>舰队模拟用表!A18</f>
        <v>星座</v>
      </c>
      <c r="C16" t="e">
        <f>IF(A16="改造",(VLOOKUP($B16,改造舰娘!$B:$BR,2,0)),(VLOOKUP($B16,未改造舰娘!$B:$BR,2,0)))</f>
        <v>#REF!</v>
      </c>
      <c r="D16" t="e">
        <f>IF(A16="改造",(VLOOKUP($B16,改造舰娘!$B:$BR,3,0)),(VLOOKUP($B16,未改造舰娘!$B:$BR,3,0)))</f>
        <v>#REF!</v>
      </c>
      <c r="E16" t="str">
        <f>IF(B16="改造",(VLOOKUP($B16,改造舰娘!$B:$BR,4,0)),(VLOOKUP($B16,未改造舰娘!$B:$BR,4,0)))</f>
        <v>大型</v>
      </c>
      <c r="F16" t="e">
        <f>IF(C16="改造",(VLOOKUP($B16,改造舰娘!$B:$BR,5,0)),(VLOOKUP($B16,未改造舰娘!$B:$BR,5,0)))</f>
        <v>#REF!</v>
      </c>
      <c r="G16" t="e">
        <f>IF(D16="改造",(VLOOKUP($B16,改造舰娘!$B:$BR,6,0)),(VLOOKUP($B16,未改造舰娘!$B:$BR,6,0)))</f>
        <v>#REF!</v>
      </c>
      <c r="H16">
        <f>IF(E16="改造",(VLOOKUP($B16,改造舰娘!$B:$BR,7,0)),(VLOOKUP($B16,未改造舰娘!$B:$BR,7,0)))</f>
        <v>76</v>
      </c>
      <c r="I16" t="e">
        <f>IF(F16="改造",(VLOOKUP($B16,改造舰娘!$B:$BR,8,0)),(VLOOKUP($B16,未改造舰娘!$B:$BR,8,0)))</f>
        <v>#REF!</v>
      </c>
      <c r="J16" t="e">
        <f>IF(G16="改造",(VLOOKUP($B16,改造舰娘!$B:$BR,9,0)),(VLOOKUP($B16,未改造舰娘!$B:$BR,9,0)))</f>
        <v>#REF!</v>
      </c>
      <c r="K16">
        <f>IF(H16="改造",(VLOOKUP($B16,改造舰娘!$B:$BR,10,0)),(VLOOKUP($B16,未改造舰娘!$B:$BR,10,0)))</f>
        <v>5</v>
      </c>
      <c r="L16" t="e">
        <f>IF(I16="改造",(VLOOKUP($B16,改造舰娘!$B:$BR,11,0)),(VLOOKUP($B16,未改造舰娘!$B:$BR,11,0)))</f>
        <v>#REF!</v>
      </c>
      <c r="M16" t="e">
        <f>IF(J16="改造",(VLOOKUP($B16,改造舰娘!$B:$BR,12,0)),(VLOOKUP($B16,未改造舰娘!$B:$BR,12,0)))</f>
        <v>#REF!</v>
      </c>
      <c r="N16" t="e">
        <f>IF(#REF!="改造",(VLOOKUP($B16,改造舰娘!$B:$BR,13,0)),(VLOOKUP($B16,未改造舰娘!$B:$BR,13,0)))</f>
        <v>#REF!</v>
      </c>
      <c r="O16" t="e">
        <f>IF(L16="改造",(VLOOKUP($B16,改造舰娘!$B:$BR,14,0)),(VLOOKUP($B16,未改造舰娘!$B:$BR,14,0)))</f>
        <v>#REF!</v>
      </c>
      <c r="P16" t="e">
        <f>IF(M16="改造",(VLOOKUP($B16,改造舰娘!$B:$BR,15,0)),(VLOOKUP($B16,未改造舰娘!$B:$BR,15,0)))</f>
        <v>#REF!</v>
      </c>
      <c r="Q16" t="e">
        <f>IF(N16="改造",(VLOOKUP($B16,改造舰娘!$B:$BR,16,0)),(VLOOKUP($B16,未改造舰娘!$B:$BR,16,0)))</f>
        <v>#REF!</v>
      </c>
      <c r="R16" t="e">
        <f>IF(O16="改造",(VLOOKUP($B16,改造舰娘!$B:$BR,17,0)),(VLOOKUP($B16,未改造舰娘!$B:$BR,17,0)))</f>
        <v>#REF!</v>
      </c>
      <c r="S16" t="e">
        <f>IF(P16="改造",(VLOOKUP($B16,改造舰娘!$B:$BR,18,0)),(VLOOKUP($B16,未改造舰娘!$B:$BR,18,0)))</f>
        <v>#REF!</v>
      </c>
      <c r="T16" t="e">
        <f>IF(Q16="改造",(VLOOKUP($B16,改造舰娘!$B:$BR,19,0)),(VLOOKUP($B16,未改造舰娘!$B:$BR,19,0)))</f>
        <v>#REF!</v>
      </c>
      <c r="U16" t="e">
        <f>IF(R16="改造",(VLOOKUP($B16,改造舰娘!$B:$BR,20,0)),(VLOOKUP($B16,未改造舰娘!$B:$BR,20,0)))</f>
        <v>#REF!</v>
      </c>
      <c r="V16" t="e">
        <f>IF(S16="改造",(VLOOKUP($B16,改造舰娘!$B:$BR,21,0)),(VLOOKUP($B16,未改造舰娘!$B:$BR,21,0)))</f>
        <v>#REF!</v>
      </c>
      <c r="W16" t="e">
        <f>IF(T16="改造",(VLOOKUP($B16,改造舰娘!$B:$BR,22,0)),(VLOOKUP($B16,未改造舰娘!$B:$BR,22,0)))</f>
        <v>#REF!</v>
      </c>
      <c r="X16" t="e">
        <f>IF(U16="改造",(VLOOKUP($B16,改造舰娘!$B:$BR,23,0)),(VLOOKUP($B16,未改造舰娘!$B:$BR,23,0)))</f>
        <v>#REF!</v>
      </c>
      <c r="Y16" t="e">
        <f>IF(V16="改造",(VLOOKUP($B16,改造舰娘!$B:$BR,24,0)),(VLOOKUP($B16,未改造舰娘!$B:$BR,24,0)))</f>
        <v>#REF!</v>
      </c>
      <c r="Z16" t="e">
        <f>IF(W16="改造",(VLOOKUP($B16,改造舰娘!$B:$BR,25,0)),(VLOOKUP($B16,未改造舰娘!$B:$BR,25,0)))</f>
        <v>#REF!</v>
      </c>
      <c r="AA16" t="e">
        <f>IF(X16="改造",(VLOOKUP($B16,改造舰娘!$B:$BR,26,0)),(VLOOKUP($B16,未改造舰娘!$B:$BR,26,0)))</f>
        <v>#REF!</v>
      </c>
      <c r="AB16" t="e">
        <f>IF(Y16="改造",(VLOOKUP($B16,改造舰娘!$B:$BR,27,0)),(VLOOKUP($B16,未改造舰娘!$B:$BR,27,0)))</f>
        <v>#REF!</v>
      </c>
      <c r="AC16" t="e">
        <f>IF(Z16="改造",(VLOOKUP($B16,改造舰娘!$B:$BR,28,0)),(VLOOKUP($B16,未改造舰娘!$B:$BR,28,0)))</f>
        <v>#REF!</v>
      </c>
      <c r="AD16" t="e">
        <f>IF(AA16="改造",(VLOOKUP($B16,改造舰娘!$B:$BR,29,0)),(VLOOKUP($B16,未改造舰娘!$B:$BR,29,0)))</f>
        <v>#REF!</v>
      </c>
      <c r="AE16" t="e">
        <f>IF(AB16="改造",(VLOOKUP($B16,改造舰娘!$B:$BR,30,0)),(VLOOKUP($B16,未改造舰娘!$B:$BR,30,0)))</f>
        <v>#REF!</v>
      </c>
      <c r="AF16" t="e">
        <f>IF(AC16="改造",(VLOOKUP($B16,改造舰娘!$B:$BR,31,0)),(VLOOKUP($B16,未改造舰娘!$B:$BR,31,0)))</f>
        <v>#REF!</v>
      </c>
      <c r="AG16" t="e">
        <f>IF(AD16="改造",(VLOOKUP($B16,改造舰娘!$B:$BR,32,0)),(VLOOKUP($B16,未改造舰娘!$B:$BR,32,0)))</f>
        <v>#REF!</v>
      </c>
      <c r="AH16" t="e">
        <f>IF(AE16="改造",(VLOOKUP($B16,改造舰娘!$B:$BR,33,0)),(VLOOKUP($B16,未改造舰娘!$B:$BR,33,0)))</f>
        <v>#REF!</v>
      </c>
      <c r="AI16" t="e">
        <f>IF(AF16="改造",(VLOOKUP($B16,改造舰娘!$B:$BR,34,0)),(VLOOKUP($B16,未改造舰娘!$B:$BR,34,0)))</f>
        <v>#REF!</v>
      </c>
      <c r="AJ16" t="e">
        <f>IF(AG16="改造",(VLOOKUP($B16,改造舰娘!$B:$BR,35,0)),(VLOOKUP($B16,未改造舰娘!$B:$BR,35,0)))</f>
        <v>#REF!</v>
      </c>
      <c r="AK16" t="e">
        <f>IF(AH16="改造",(VLOOKUP($B16,改造舰娘!$B:$BR,36,0)),(VLOOKUP($B16,未改造舰娘!$B:$BR,36,0)))</f>
        <v>#REF!</v>
      </c>
      <c r="AL16" t="e">
        <f>IF(AI16="改造",(VLOOKUP($B16,改造舰娘!$B:$BR,37,0)),(VLOOKUP($B16,未改造舰娘!$B:$BR,37,0)))</f>
        <v>#REF!</v>
      </c>
      <c r="AM16" t="e">
        <f>IF(AJ16="改造",(VLOOKUP($B16,改造舰娘!$B:$BR,38,0)),(VLOOKUP($B16,未改造舰娘!$B:$BR,38,0)))</f>
        <v>#REF!</v>
      </c>
      <c r="AN16" t="e">
        <f>IF(AK16="改造",(VLOOKUP($B16,改造舰娘!$B:$BR,39,0)),(VLOOKUP($B16,未改造舰娘!$B:$BR,39,0)))</f>
        <v>#REF!</v>
      </c>
      <c r="AO16" t="e">
        <f>IF(AL16="改造",(VLOOKUP($B16,改造舰娘!$B:$BR,40,0)),(VLOOKUP($B16,未改造舰娘!$B:$BR,40,0)))</f>
        <v>#REF!</v>
      </c>
      <c r="AP16" t="e">
        <f>IF(AM16="改造",(VLOOKUP($B16,改造舰娘!$B:$BR,41,0)),(VLOOKUP($B16,未改造舰娘!$B:$BR,41,0)))</f>
        <v>#REF!</v>
      </c>
      <c r="AQ16" t="e">
        <f>IF(AN16="改造",(VLOOKUP($B16,改造舰娘!$B:$BR,42,0)),(VLOOKUP($B16,未改造舰娘!$B:$BR,42,0)))</f>
        <v>#REF!</v>
      </c>
      <c r="AR16" t="e">
        <f>IF(AO16="改造",(VLOOKUP($B16,改造舰娘!$B:$BR,43,0)),(VLOOKUP($B16,未改造舰娘!$B:$BR,43,0)))</f>
        <v>#REF!</v>
      </c>
      <c r="AS16" t="e">
        <f>IF(AP16="改造",(VLOOKUP($B16,改造舰娘!$B:$BR,44,0)),(VLOOKUP($B16,未改造舰娘!$B:$BR,44,0)))</f>
        <v>#REF!</v>
      </c>
      <c r="AT16" t="e">
        <f>IF(AQ16="改造",(VLOOKUP($B16,改造舰娘!$B:$BR,45,0)),(VLOOKUP($B16,未改造舰娘!$B:$BR,45,0)))</f>
        <v>#REF!</v>
      </c>
      <c r="AU16" t="e">
        <f>IF(AR16="改造",(VLOOKUP($B16,改造舰娘!$B:$BR,46,0)),(VLOOKUP($B16,未改造舰娘!$B:$BR,46,0)))</f>
        <v>#REF!</v>
      </c>
      <c r="AV16" t="e">
        <f>IF(AS16="改造",(VLOOKUP($B16,改造舰娘!$B:$BR,47,0)),(VLOOKUP($B16,未改造舰娘!$B:$BR,47,0)))</f>
        <v>#REF!</v>
      </c>
      <c r="AW16" t="e">
        <f>IF(AT16="改造",(VLOOKUP($B16,改造舰娘!$B:$BR,48,0)),(VLOOKUP($B16,未改造舰娘!$B:$BR,48,0)))</f>
        <v>#REF!</v>
      </c>
      <c r="AX16" t="e">
        <f>IF(AU16="改造",(VLOOKUP($B16,改造舰娘!$B:$BR,49,0)),(VLOOKUP($B16,未改造舰娘!$B:$BR,49,0)))</f>
        <v>#REF!</v>
      </c>
      <c r="AY16" t="e">
        <f>IF(AV16="改造",(VLOOKUP($B16,改造舰娘!$B:$BR,50,0)),(VLOOKUP($B16,未改造舰娘!$B:$BR,50,0)))</f>
        <v>#REF!</v>
      </c>
      <c r="AZ16" t="e">
        <f>IF(AW16="改造",(VLOOKUP($B16,改造舰娘!$B:$BR,51,0)),(VLOOKUP($B16,未改造舰娘!$B:$BR,51,0)))</f>
        <v>#REF!</v>
      </c>
      <c r="BA16" t="e">
        <f>IF(AX16="改造",(VLOOKUP($B16,改造舰娘!$B:$BR,52,0)),(VLOOKUP($B16,未改造舰娘!$B:$BR,52,0)))</f>
        <v>#REF!</v>
      </c>
      <c r="BB16" t="e">
        <f>IF(AY16="改造",(VLOOKUP($B16,改造舰娘!$B:$BR,53,0)),(VLOOKUP($B16,未改造舰娘!$B:$BR,53,0)))</f>
        <v>#REF!</v>
      </c>
      <c r="BC16" t="e">
        <f>IF(AZ16="改造",(VLOOKUP($B16,改造舰娘!$B:$BR,54,0)),(VLOOKUP($B16,未改造舰娘!$B:$BR,54,0)))</f>
        <v>#REF!</v>
      </c>
      <c r="BD16" t="e">
        <f>IF(BA16="改造",(VLOOKUP($B16,改造舰娘!$B:$BR,55,0)),(VLOOKUP($B16,未改造舰娘!$B:$BR,55,0)))</f>
        <v>#REF!</v>
      </c>
      <c r="BE16" t="e">
        <f>IF(BB16="改造",(VLOOKUP($B16,改造舰娘!$B:$BR,56,0)),(VLOOKUP($B16,未改造舰娘!$B:$BR,56,0)))</f>
        <v>#REF!</v>
      </c>
      <c r="BF16" t="e">
        <f>IF(BC16="改造",(VLOOKUP($B16,改造舰娘!$B:$BR,57,0)),(VLOOKUP($B16,未改造舰娘!$B:$BR,57,0)))</f>
        <v>#REF!</v>
      </c>
      <c r="BG16" t="e">
        <f>IF(BD16="改造",(VLOOKUP($B16,改造舰娘!$B:$BR,58,0)),(VLOOKUP($B16,未改造舰娘!$B:$BR,58,0)))</f>
        <v>#REF!</v>
      </c>
      <c r="BH16" t="e">
        <f>IF(BE16="改造",(VLOOKUP($B16,改造舰娘!$B:$BR,59,0)),(VLOOKUP($B16,未改造舰娘!$B:$BR,59,0)))</f>
        <v>#REF!</v>
      </c>
      <c r="BI16" t="e">
        <f>IF(BF16="改造",(VLOOKUP($B16,改造舰娘!$B:$BR,60,0)),(VLOOKUP($B16,未改造舰娘!$B:$BR,60,0)))</f>
        <v>#REF!</v>
      </c>
      <c r="BJ16" t="e">
        <f>IF(BG16="改造",(VLOOKUP($B16,改造舰娘!$B:$BR,61,0)),(VLOOKUP($B16,未改造舰娘!$B:$BR,61,0)))</f>
        <v>#REF!</v>
      </c>
      <c r="BK16" t="e">
        <f>IF(BH16="改造",(VLOOKUP($B16,改造舰娘!$B:$BR,62,0)),(VLOOKUP($B16,未改造舰娘!$B:$BR,62,0)))</f>
        <v>#REF!</v>
      </c>
      <c r="BL16" t="e">
        <f>IF(BI16="改造",(VLOOKUP($B16,改造舰娘!$B:$BR,63,0)),(VLOOKUP($B16,未改造舰娘!$B:$BR,63,0)))</f>
        <v>#REF!</v>
      </c>
      <c r="BM16" t="e">
        <f>IF(BJ16="改造",(VLOOKUP($B16,改造舰娘!$B:$BT,64,0)),(VLOOKUP($B16,未改造舰娘!$B:$BT,64,0)))</f>
        <v>#REF!</v>
      </c>
      <c r="BN16" t="e">
        <f>IF(BK16="改造",(VLOOKUP($B16,改造舰娘!$B:$BT,65,0)),(VLOOKUP($B16,未改造舰娘!$B:$BT,65,0)))</f>
        <v>#REF!</v>
      </c>
    </row>
    <row r="17" spans="1:66">
      <c r="A17" s="67" t="e">
        <f>舰队模拟用表!#REF!</f>
        <v>#REF!</v>
      </c>
      <c r="B17" s="67" t="str">
        <f>舰队模拟用表!A19</f>
        <v>猎户座</v>
      </c>
      <c r="C17" t="e">
        <f>IF(A17="改造",(VLOOKUP($B17,改造舰娘!$B:$BR,2,0)),(VLOOKUP($B17,未改造舰娘!$B:$BR,2,0)))</f>
        <v>#REF!</v>
      </c>
      <c r="D17" t="e">
        <f>IF(A17="改造",(VLOOKUP($B17,改造舰娘!$B:$BR,3,0)),(VLOOKUP($B17,未改造舰娘!$B:$BR,3,0)))</f>
        <v>#REF!</v>
      </c>
      <c r="E17" t="str">
        <f>IF(B17="改造",(VLOOKUP($B17,改造舰娘!$B:$BR,4,0)),(VLOOKUP($B17,未改造舰娘!$B:$BR,4,0)))</f>
        <v>大型</v>
      </c>
      <c r="F17" t="e">
        <f>IF(C17="改造",(VLOOKUP($B17,改造舰娘!$B:$BR,5,0)),(VLOOKUP($B17,未改造舰娘!$B:$BR,5,0)))</f>
        <v>#REF!</v>
      </c>
      <c r="G17" t="e">
        <f>IF(D17="改造",(VLOOKUP($B17,改造舰娘!$B:$BR,6,0)),(VLOOKUP($B17,未改造舰娘!$B:$BR,6,0)))</f>
        <v>#REF!</v>
      </c>
      <c r="H17">
        <f>IF(E17="改造",(VLOOKUP($B17,改造舰娘!$B:$BR,7,0)),(VLOOKUP($B17,未改造舰娘!$B:$BR,7,0)))</f>
        <v>56</v>
      </c>
      <c r="I17" t="e">
        <f>IF(F17="改造",(VLOOKUP($B17,改造舰娘!$B:$BR,8,0)),(VLOOKUP($B17,未改造舰娘!$B:$BR,8,0)))</f>
        <v>#REF!</v>
      </c>
      <c r="J17" t="e">
        <f>IF(G17="改造",(VLOOKUP($B17,改造舰娘!$B:$BR,9,0)),(VLOOKUP($B17,未改造舰娘!$B:$BR,9,0)))</f>
        <v>#REF!</v>
      </c>
      <c r="K17">
        <f>IF(H17="改造",(VLOOKUP($B17,改造舰娘!$B:$BR,10,0)),(VLOOKUP($B17,未改造舰娘!$B:$BR,10,0)))</f>
        <v>2</v>
      </c>
      <c r="L17" t="e">
        <f>IF(I17="改造",(VLOOKUP($B17,改造舰娘!$B:$BR,11,0)),(VLOOKUP($B17,未改造舰娘!$B:$BR,11,0)))</f>
        <v>#REF!</v>
      </c>
      <c r="M17" t="e">
        <f>IF(J17="改造",(VLOOKUP($B17,改造舰娘!$B:$BR,12,0)),(VLOOKUP($B17,未改造舰娘!$B:$BR,12,0)))</f>
        <v>#REF!</v>
      </c>
      <c r="N17" t="e">
        <f>IF(#REF!="改造",(VLOOKUP($B17,改造舰娘!$B:$BR,13,0)),(VLOOKUP($B17,未改造舰娘!$B:$BR,13,0)))</f>
        <v>#REF!</v>
      </c>
      <c r="O17" t="e">
        <f>IF(L17="改造",(VLOOKUP($B17,改造舰娘!$B:$BR,14,0)),(VLOOKUP($B17,未改造舰娘!$B:$BR,14,0)))</f>
        <v>#REF!</v>
      </c>
      <c r="P17" t="e">
        <f>IF(M17="改造",(VLOOKUP($B17,改造舰娘!$B:$BR,15,0)),(VLOOKUP($B17,未改造舰娘!$B:$BR,15,0)))</f>
        <v>#REF!</v>
      </c>
      <c r="Q17" t="e">
        <f>IF(N17="改造",(VLOOKUP($B17,改造舰娘!$B:$BR,16,0)),(VLOOKUP($B17,未改造舰娘!$B:$BR,16,0)))</f>
        <v>#REF!</v>
      </c>
      <c r="R17" t="e">
        <f>IF(O17="改造",(VLOOKUP($B17,改造舰娘!$B:$BR,17,0)),(VLOOKUP($B17,未改造舰娘!$B:$BR,17,0)))</f>
        <v>#REF!</v>
      </c>
      <c r="S17" t="e">
        <f>IF(P17="改造",(VLOOKUP($B17,改造舰娘!$B:$BR,18,0)),(VLOOKUP($B17,未改造舰娘!$B:$BR,18,0)))</f>
        <v>#REF!</v>
      </c>
      <c r="T17" t="e">
        <f>IF(Q17="改造",(VLOOKUP($B17,改造舰娘!$B:$BR,19,0)),(VLOOKUP($B17,未改造舰娘!$B:$BR,19,0)))</f>
        <v>#REF!</v>
      </c>
      <c r="U17" t="e">
        <f>IF(R17="改造",(VLOOKUP($B17,改造舰娘!$B:$BR,20,0)),(VLOOKUP($B17,未改造舰娘!$B:$BR,20,0)))</f>
        <v>#REF!</v>
      </c>
      <c r="V17" t="e">
        <f>IF(S17="改造",(VLOOKUP($B17,改造舰娘!$B:$BR,21,0)),(VLOOKUP($B17,未改造舰娘!$B:$BR,21,0)))</f>
        <v>#REF!</v>
      </c>
      <c r="W17" t="e">
        <f>IF(T17="改造",(VLOOKUP($B17,改造舰娘!$B:$BR,22,0)),(VLOOKUP($B17,未改造舰娘!$B:$BR,22,0)))</f>
        <v>#REF!</v>
      </c>
      <c r="X17" t="e">
        <f>IF(U17="改造",(VLOOKUP($B17,改造舰娘!$B:$BR,23,0)),(VLOOKUP($B17,未改造舰娘!$B:$BR,23,0)))</f>
        <v>#REF!</v>
      </c>
      <c r="Y17" t="e">
        <f>IF(V17="改造",(VLOOKUP($B17,改造舰娘!$B:$BR,24,0)),(VLOOKUP($B17,未改造舰娘!$B:$BR,24,0)))</f>
        <v>#REF!</v>
      </c>
      <c r="Z17" t="e">
        <f>IF(W17="改造",(VLOOKUP($B17,改造舰娘!$B:$BR,25,0)),(VLOOKUP($B17,未改造舰娘!$B:$BR,25,0)))</f>
        <v>#REF!</v>
      </c>
      <c r="AA17" t="e">
        <f>IF(X17="改造",(VLOOKUP($B17,改造舰娘!$B:$BR,26,0)),(VLOOKUP($B17,未改造舰娘!$B:$BR,26,0)))</f>
        <v>#REF!</v>
      </c>
      <c r="AB17" t="e">
        <f>IF(Y17="改造",(VLOOKUP($B17,改造舰娘!$B:$BR,27,0)),(VLOOKUP($B17,未改造舰娘!$B:$BR,27,0)))</f>
        <v>#REF!</v>
      </c>
      <c r="AC17" t="e">
        <f>IF(Z17="改造",(VLOOKUP($B17,改造舰娘!$B:$BR,28,0)),(VLOOKUP($B17,未改造舰娘!$B:$BR,28,0)))</f>
        <v>#REF!</v>
      </c>
      <c r="AD17" t="e">
        <f>IF(AA17="改造",(VLOOKUP($B17,改造舰娘!$B:$BR,29,0)),(VLOOKUP($B17,未改造舰娘!$B:$BR,29,0)))</f>
        <v>#REF!</v>
      </c>
      <c r="AE17" t="e">
        <f>IF(AB17="改造",(VLOOKUP($B17,改造舰娘!$B:$BR,30,0)),(VLOOKUP($B17,未改造舰娘!$B:$BR,30,0)))</f>
        <v>#REF!</v>
      </c>
      <c r="AF17" t="e">
        <f>IF(AC17="改造",(VLOOKUP($B17,改造舰娘!$B:$BR,31,0)),(VLOOKUP($B17,未改造舰娘!$B:$BR,31,0)))</f>
        <v>#REF!</v>
      </c>
      <c r="AG17" t="e">
        <f>IF(AD17="改造",(VLOOKUP($B17,改造舰娘!$B:$BR,32,0)),(VLOOKUP($B17,未改造舰娘!$B:$BR,32,0)))</f>
        <v>#REF!</v>
      </c>
      <c r="AH17" t="e">
        <f>IF(AE17="改造",(VLOOKUP($B17,改造舰娘!$B:$BR,33,0)),(VLOOKUP($B17,未改造舰娘!$B:$BR,33,0)))</f>
        <v>#REF!</v>
      </c>
      <c r="AI17" t="e">
        <f>IF(AF17="改造",(VLOOKUP($B17,改造舰娘!$B:$BR,34,0)),(VLOOKUP($B17,未改造舰娘!$B:$BR,34,0)))</f>
        <v>#REF!</v>
      </c>
      <c r="AJ17" t="e">
        <f>IF(AG17="改造",(VLOOKUP($B17,改造舰娘!$B:$BR,35,0)),(VLOOKUP($B17,未改造舰娘!$B:$BR,35,0)))</f>
        <v>#REF!</v>
      </c>
      <c r="AK17" t="e">
        <f>IF(AH17="改造",(VLOOKUP($B17,改造舰娘!$B:$BR,36,0)),(VLOOKUP($B17,未改造舰娘!$B:$BR,36,0)))</f>
        <v>#REF!</v>
      </c>
      <c r="AL17" t="e">
        <f>IF(AI17="改造",(VLOOKUP($B17,改造舰娘!$B:$BR,37,0)),(VLOOKUP($B17,未改造舰娘!$B:$BR,37,0)))</f>
        <v>#REF!</v>
      </c>
      <c r="AM17" t="e">
        <f>IF(AJ17="改造",(VLOOKUP($B17,改造舰娘!$B:$BR,38,0)),(VLOOKUP($B17,未改造舰娘!$B:$BR,38,0)))</f>
        <v>#REF!</v>
      </c>
      <c r="AN17" t="e">
        <f>IF(AK17="改造",(VLOOKUP($B17,改造舰娘!$B:$BR,39,0)),(VLOOKUP($B17,未改造舰娘!$B:$BR,39,0)))</f>
        <v>#REF!</v>
      </c>
      <c r="AO17" t="e">
        <f>IF(AL17="改造",(VLOOKUP($B17,改造舰娘!$B:$BR,40,0)),(VLOOKUP($B17,未改造舰娘!$B:$BR,40,0)))</f>
        <v>#REF!</v>
      </c>
      <c r="AP17" t="e">
        <f>IF(AM17="改造",(VLOOKUP($B17,改造舰娘!$B:$BR,41,0)),(VLOOKUP($B17,未改造舰娘!$B:$BR,41,0)))</f>
        <v>#REF!</v>
      </c>
      <c r="AQ17" t="e">
        <f>IF(AN17="改造",(VLOOKUP($B17,改造舰娘!$B:$BR,42,0)),(VLOOKUP($B17,未改造舰娘!$B:$BR,42,0)))</f>
        <v>#REF!</v>
      </c>
      <c r="AR17" t="e">
        <f>IF(AO17="改造",(VLOOKUP($B17,改造舰娘!$B:$BR,43,0)),(VLOOKUP($B17,未改造舰娘!$B:$BR,43,0)))</f>
        <v>#REF!</v>
      </c>
      <c r="AS17" t="e">
        <f>IF(AP17="改造",(VLOOKUP($B17,改造舰娘!$B:$BR,44,0)),(VLOOKUP($B17,未改造舰娘!$B:$BR,44,0)))</f>
        <v>#REF!</v>
      </c>
      <c r="AT17" t="e">
        <f>IF(AQ17="改造",(VLOOKUP($B17,改造舰娘!$B:$BR,45,0)),(VLOOKUP($B17,未改造舰娘!$B:$BR,45,0)))</f>
        <v>#REF!</v>
      </c>
      <c r="AU17" t="e">
        <f>IF(AR17="改造",(VLOOKUP($B17,改造舰娘!$B:$BR,46,0)),(VLOOKUP($B17,未改造舰娘!$B:$BR,46,0)))</f>
        <v>#REF!</v>
      </c>
      <c r="AV17" t="e">
        <f>IF(AS17="改造",(VLOOKUP($B17,改造舰娘!$B:$BR,47,0)),(VLOOKUP($B17,未改造舰娘!$B:$BR,47,0)))</f>
        <v>#REF!</v>
      </c>
      <c r="AW17" t="e">
        <f>IF(AT17="改造",(VLOOKUP($B17,改造舰娘!$B:$BR,48,0)),(VLOOKUP($B17,未改造舰娘!$B:$BR,48,0)))</f>
        <v>#REF!</v>
      </c>
      <c r="AX17" t="e">
        <f>IF(AU17="改造",(VLOOKUP($B17,改造舰娘!$B:$BR,49,0)),(VLOOKUP($B17,未改造舰娘!$B:$BR,49,0)))</f>
        <v>#REF!</v>
      </c>
      <c r="AY17" t="e">
        <f>IF(AV17="改造",(VLOOKUP($B17,改造舰娘!$B:$BR,50,0)),(VLOOKUP($B17,未改造舰娘!$B:$BR,50,0)))</f>
        <v>#REF!</v>
      </c>
      <c r="AZ17" t="e">
        <f>IF(AW17="改造",(VLOOKUP($B17,改造舰娘!$B:$BR,51,0)),(VLOOKUP($B17,未改造舰娘!$B:$BR,51,0)))</f>
        <v>#REF!</v>
      </c>
      <c r="BA17" t="e">
        <f>IF(AX17="改造",(VLOOKUP($B17,改造舰娘!$B:$BR,52,0)),(VLOOKUP($B17,未改造舰娘!$B:$BR,52,0)))</f>
        <v>#REF!</v>
      </c>
      <c r="BB17" t="e">
        <f>IF(AY17="改造",(VLOOKUP($B17,改造舰娘!$B:$BR,53,0)),(VLOOKUP($B17,未改造舰娘!$B:$BR,53,0)))</f>
        <v>#REF!</v>
      </c>
      <c r="BC17" t="e">
        <f>IF(AZ17="改造",(VLOOKUP($B17,改造舰娘!$B:$BR,54,0)),(VLOOKUP($B17,未改造舰娘!$B:$BR,54,0)))</f>
        <v>#REF!</v>
      </c>
      <c r="BD17" t="e">
        <f>IF(BA17="改造",(VLOOKUP($B17,改造舰娘!$B:$BR,55,0)),(VLOOKUP($B17,未改造舰娘!$B:$BR,55,0)))</f>
        <v>#REF!</v>
      </c>
      <c r="BE17" t="e">
        <f>IF(BB17="改造",(VLOOKUP($B17,改造舰娘!$B:$BR,56,0)),(VLOOKUP($B17,未改造舰娘!$B:$BR,56,0)))</f>
        <v>#REF!</v>
      </c>
      <c r="BF17" t="e">
        <f>IF(BC17="改造",(VLOOKUP($B17,改造舰娘!$B:$BR,57,0)),(VLOOKUP($B17,未改造舰娘!$B:$BR,57,0)))</f>
        <v>#REF!</v>
      </c>
      <c r="BG17" t="e">
        <f>IF(BD17="改造",(VLOOKUP($B17,改造舰娘!$B:$BR,58,0)),(VLOOKUP($B17,未改造舰娘!$B:$BR,58,0)))</f>
        <v>#REF!</v>
      </c>
      <c r="BH17" t="e">
        <f>IF(BE17="改造",(VLOOKUP($B17,改造舰娘!$B:$BR,59,0)),(VLOOKUP($B17,未改造舰娘!$B:$BR,59,0)))</f>
        <v>#REF!</v>
      </c>
      <c r="BI17" t="e">
        <f>IF(BF17="改造",(VLOOKUP($B17,改造舰娘!$B:$BR,60,0)),(VLOOKUP($B17,未改造舰娘!$B:$BR,60,0)))</f>
        <v>#REF!</v>
      </c>
      <c r="BJ17" t="e">
        <f>IF(BG17="改造",(VLOOKUP($B17,改造舰娘!$B:$BR,61,0)),(VLOOKUP($B17,未改造舰娘!$B:$BR,61,0)))</f>
        <v>#REF!</v>
      </c>
      <c r="BK17" t="e">
        <f>IF(BH17="改造",(VLOOKUP($B17,改造舰娘!$B:$BR,62,0)),(VLOOKUP($B17,未改造舰娘!$B:$BR,62,0)))</f>
        <v>#REF!</v>
      </c>
      <c r="BL17" t="e">
        <f>IF(BI17="改造",(VLOOKUP($B17,改造舰娘!$B:$BR,63,0)),(VLOOKUP($B17,未改造舰娘!$B:$BR,63,0)))</f>
        <v>#REF!</v>
      </c>
      <c r="BM17" t="e">
        <f>IF(BJ17="改造",(VLOOKUP($B17,改造舰娘!$B:$BT,64,0)),(VLOOKUP($B17,未改造舰娘!$B:$BT,64,0)))</f>
        <v>#REF!</v>
      </c>
      <c r="BN17" t="e">
        <f>IF(BK17="改造",(VLOOKUP($B17,改造舰娘!$B:$BT,65,0)),(VLOOKUP($B17,未改造舰娘!$B:$BT,65,0)))</f>
        <v>#REF!</v>
      </c>
    </row>
    <row r="18" spans="1:66">
      <c r="A18" s="67" t="e">
        <f>舰队模拟用表!#REF!</f>
        <v>#REF!</v>
      </c>
      <c r="B18" s="67" t="str">
        <f>舰队模拟用表!A20</f>
        <v>本宁顿</v>
      </c>
      <c r="C18" t="e">
        <f>IF(A18="改造",(VLOOKUP($B18,改造舰娘!$B:$BR,2,0)),(VLOOKUP($B18,未改造舰娘!$B:$BR,2,0)))</f>
        <v>#REF!</v>
      </c>
      <c r="D18" t="e">
        <f>IF(A18="改造",(VLOOKUP($B18,改造舰娘!$B:$BR,3,0)),(VLOOKUP($B18,未改造舰娘!$B:$BR,3,0)))</f>
        <v>#REF!</v>
      </c>
      <c r="E18" t="str">
        <f>IF(B18="改造",(VLOOKUP($B18,改造舰娘!$B:$BR,4,0)),(VLOOKUP($B18,未改造舰娘!$B:$BR,4,0)))</f>
        <v>大型</v>
      </c>
      <c r="F18" t="e">
        <f>IF(C18="改造",(VLOOKUP($B18,改造舰娘!$B:$BR,5,0)),(VLOOKUP($B18,未改造舰娘!$B:$BR,5,0)))</f>
        <v>#REF!</v>
      </c>
      <c r="G18" t="e">
        <f>IF(D18="改造",(VLOOKUP($B18,改造舰娘!$B:$BR,6,0)),(VLOOKUP($B18,未改造舰娘!$B:$BR,6,0)))</f>
        <v>#REF!</v>
      </c>
      <c r="H18">
        <f>IF(E18="改造",(VLOOKUP($B18,改造舰娘!$B:$BR,7,0)),(VLOOKUP($B18,未改造舰娘!$B:$BR,7,0)))</f>
        <v>60</v>
      </c>
      <c r="I18" t="e">
        <f>IF(F18="改造",(VLOOKUP($B18,改造舰娘!$B:$BR,8,0)),(VLOOKUP($B18,未改造舰娘!$B:$BR,8,0)))</f>
        <v>#REF!</v>
      </c>
      <c r="J18" t="e">
        <f>IF(G18="改造",(VLOOKUP($B18,改造舰娘!$B:$BR,9,0)),(VLOOKUP($B18,未改造舰娘!$B:$BR,9,0)))</f>
        <v>#REF!</v>
      </c>
      <c r="K18">
        <f>IF(H18="改造",(VLOOKUP($B18,改造舰娘!$B:$BR,10,0)),(VLOOKUP($B18,未改造舰娘!$B:$BR,10,0)))</f>
        <v>3</v>
      </c>
      <c r="L18" t="e">
        <f>IF(I18="改造",(VLOOKUP($B18,改造舰娘!$B:$BR,11,0)),(VLOOKUP($B18,未改造舰娘!$B:$BR,11,0)))</f>
        <v>#REF!</v>
      </c>
      <c r="M18" t="e">
        <f>IF(J18="改造",(VLOOKUP($B18,改造舰娘!$B:$BR,12,0)),(VLOOKUP($B18,未改造舰娘!$B:$BR,12,0)))</f>
        <v>#REF!</v>
      </c>
      <c r="N18" t="e">
        <f>IF(#REF!="改造",(VLOOKUP($B18,改造舰娘!$B:$BR,13,0)),(VLOOKUP($B18,未改造舰娘!$B:$BR,13,0)))</f>
        <v>#REF!</v>
      </c>
      <c r="O18" t="e">
        <f>IF(L18="改造",(VLOOKUP($B18,改造舰娘!$B:$BR,14,0)),(VLOOKUP($B18,未改造舰娘!$B:$BR,14,0)))</f>
        <v>#REF!</v>
      </c>
      <c r="P18" t="e">
        <f>IF(M18="改造",(VLOOKUP($B18,改造舰娘!$B:$BR,15,0)),(VLOOKUP($B18,未改造舰娘!$B:$BR,15,0)))</f>
        <v>#REF!</v>
      </c>
      <c r="Q18" t="e">
        <f>IF(N18="改造",(VLOOKUP($B18,改造舰娘!$B:$BR,16,0)),(VLOOKUP($B18,未改造舰娘!$B:$BR,16,0)))</f>
        <v>#REF!</v>
      </c>
      <c r="R18" t="e">
        <f>IF(O18="改造",(VLOOKUP($B18,改造舰娘!$B:$BR,17,0)),(VLOOKUP($B18,未改造舰娘!$B:$BR,17,0)))</f>
        <v>#REF!</v>
      </c>
      <c r="S18" t="e">
        <f>IF(P18="改造",(VLOOKUP($B18,改造舰娘!$B:$BR,18,0)),(VLOOKUP($B18,未改造舰娘!$B:$BR,18,0)))</f>
        <v>#REF!</v>
      </c>
      <c r="T18" t="e">
        <f>IF(Q18="改造",(VLOOKUP($B18,改造舰娘!$B:$BR,19,0)),(VLOOKUP($B18,未改造舰娘!$B:$BR,19,0)))</f>
        <v>#REF!</v>
      </c>
      <c r="U18" t="e">
        <f>IF(R18="改造",(VLOOKUP($B18,改造舰娘!$B:$BR,20,0)),(VLOOKUP($B18,未改造舰娘!$B:$BR,20,0)))</f>
        <v>#REF!</v>
      </c>
      <c r="V18" t="e">
        <f>IF(S18="改造",(VLOOKUP($B18,改造舰娘!$B:$BR,21,0)),(VLOOKUP($B18,未改造舰娘!$B:$BR,21,0)))</f>
        <v>#REF!</v>
      </c>
      <c r="W18" t="e">
        <f>IF(T18="改造",(VLOOKUP($B18,改造舰娘!$B:$BR,22,0)),(VLOOKUP($B18,未改造舰娘!$B:$BR,22,0)))</f>
        <v>#REF!</v>
      </c>
      <c r="X18" t="e">
        <f>IF(U18="改造",(VLOOKUP($B18,改造舰娘!$B:$BR,23,0)),(VLOOKUP($B18,未改造舰娘!$B:$BR,23,0)))</f>
        <v>#REF!</v>
      </c>
      <c r="Y18" t="e">
        <f>IF(V18="改造",(VLOOKUP($B18,改造舰娘!$B:$BR,24,0)),(VLOOKUP($B18,未改造舰娘!$B:$BR,24,0)))</f>
        <v>#REF!</v>
      </c>
      <c r="Z18" t="e">
        <f>IF(W18="改造",(VLOOKUP($B18,改造舰娘!$B:$BR,25,0)),(VLOOKUP($B18,未改造舰娘!$B:$BR,25,0)))</f>
        <v>#REF!</v>
      </c>
      <c r="AA18" t="e">
        <f>IF(X18="改造",(VLOOKUP($B18,改造舰娘!$B:$BR,26,0)),(VLOOKUP($B18,未改造舰娘!$B:$BR,26,0)))</f>
        <v>#REF!</v>
      </c>
      <c r="AB18" t="e">
        <f>IF(Y18="改造",(VLOOKUP($B18,改造舰娘!$B:$BR,27,0)),(VLOOKUP($B18,未改造舰娘!$B:$BR,27,0)))</f>
        <v>#REF!</v>
      </c>
      <c r="AC18" t="e">
        <f>IF(Z18="改造",(VLOOKUP($B18,改造舰娘!$B:$BR,28,0)),(VLOOKUP($B18,未改造舰娘!$B:$BR,28,0)))</f>
        <v>#REF!</v>
      </c>
      <c r="AD18" t="e">
        <f>IF(AA18="改造",(VLOOKUP($B18,改造舰娘!$B:$BR,29,0)),(VLOOKUP($B18,未改造舰娘!$B:$BR,29,0)))</f>
        <v>#REF!</v>
      </c>
      <c r="AE18" t="e">
        <f>IF(AB18="改造",(VLOOKUP($B18,改造舰娘!$B:$BR,30,0)),(VLOOKUP($B18,未改造舰娘!$B:$BR,30,0)))</f>
        <v>#REF!</v>
      </c>
      <c r="AF18" t="e">
        <f>IF(AC18="改造",(VLOOKUP($B18,改造舰娘!$B:$BR,31,0)),(VLOOKUP($B18,未改造舰娘!$B:$BR,31,0)))</f>
        <v>#REF!</v>
      </c>
      <c r="AG18" t="e">
        <f>IF(AD18="改造",(VLOOKUP($B18,改造舰娘!$B:$BR,32,0)),(VLOOKUP($B18,未改造舰娘!$B:$BR,32,0)))</f>
        <v>#REF!</v>
      </c>
      <c r="AH18" t="e">
        <f>IF(AE18="改造",(VLOOKUP($B18,改造舰娘!$B:$BR,33,0)),(VLOOKUP($B18,未改造舰娘!$B:$BR,33,0)))</f>
        <v>#REF!</v>
      </c>
      <c r="AI18" t="e">
        <f>IF(AF18="改造",(VLOOKUP($B18,改造舰娘!$B:$BR,34,0)),(VLOOKUP($B18,未改造舰娘!$B:$BR,34,0)))</f>
        <v>#REF!</v>
      </c>
      <c r="AJ18" t="e">
        <f>IF(AG18="改造",(VLOOKUP($B18,改造舰娘!$B:$BR,35,0)),(VLOOKUP($B18,未改造舰娘!$B:$BR,35,0)))</f>
        <v>#REF!</v>
      </c>
      <c r="AK18" t="e">
        <f>IF(AH18="改造",(VLOOKUP($B18,改造舰娘!$B:$BR,36,0)),(VLOOKUP($B18,未改造舰娘!$B:$BR,36,0)))</f>
        <v>#REF!</v>
      </c>
      <c r="AL18" t="e">
        <f>IF(AI18="改造",(VLOOKUP($B18,改造舰娘!$B:$BR,37,0)),(VLOOKUP($B18,未改造舰娘!$B:$BR,37,0)))</f>
        <v>#REF!</v>
      </c>
      <c r="AM18" t="e">
        <f>IF(AJ18="改造",(VLOOKUP($B18,改造舰娘!$B:$BR,38,0)),(VLOOKUP($B18,未改造舰娘!$B:$BR,38,0)))</f>
        <v>#REF!</v>
      </c>
      <c r="AN18" t="e">
        <f>IF(AK18="改造",(VLOOKUP($B18,改造舰娘!$B:$BR,39,0)),(VLOOKUP($B18,未改造舰娘!$B:$BR,39,0)))</f>
        <v>#REF!</v>
      </c>
      <c r="AO18" t="e">
        <f>IF(AL18="改造",(VLOOKUP($B18,改造舰娘!$B:$BR,40,0)),(VLOOKUP($B18,未改造舰娘!$B:$BR,40,0)))</f>
        <v>#REF!</v>
      </c>
      <c r="AP18" t="e">
        <f>IF(AM18="改造",(VLOOKUP($B18,改造舰娘!$B:$BR,41,0)),(VLOOKUP($B18,未改造舰娘!$B:$BR,41,0)))</f>
        <v>#REF!</v>
      </c>
      <c r="AQ18" t="e">
        <f>IF(AN18="改造",(VLOOKUP($B18,改造舰娘!$B:$BR,42,0)),(VLOOKUP($B18,未改造舰娘!$B:$BR,42,0)))</f>
        <v>#REF!</v>
      </c>
      <c r="AR18" t="e">
        <f>IF(AO18="改造",(VLOOKUP($B18,改造舰娘!$B:$BR,43,0)),(VLOOKUP($B18,未改造舰娘!$B:$BR,43,0)))</f>
        <v>#REF!</v>
      </c>
      <c r="AS18" t="e">
        <f>IF(AP18="改造",(VLOOKUP($B18,改造舰娘!$B:$BR,44,0)),(VLOOKUP($B18,未改造舰娘!$B:$BR,44,0)))</f>
        <v>#REF!</v>
      </c>
      <c r="AT18" t="e">
        <f>IF(AQ18="改造",(VLOOKUP($B18,改造舰娘!$B:$BR,45,0)),(VLOOKUP($B18,未改造舰娘!$B:$BR,45,0)))</f>
        <v>#REF!</v>
      </c>
      <c r="AU18" t="e">
        <f>IF(AR18="改造",(VLOOKUP($B18,改造舰娘!$B:$BR,46,0)),(VLOOKUP($B18,未改造舰娘!$B:$BR,46,0)))</f>
        <v>#REF!</v>
      </c>
      <c r="AV18" t="e">
        <f>IF(AS18="改造",(VLOOKUP($B18,改造舰娘!$B:$BR,47,0)),(VLOOKUP($B18,未改造舰娘!$B:$BR,47,0)))</f>
        <v>#REF!</v>
      </c>
      <c r="AW18" t="e">
        <f>IF(AT18="改造",(VLOOKUP($B18,改造舰娘!$B:$BR,48,0)),(VLOOKUP($B18,未改造舰娘!$B:$BR,48,0)))</f>
        <v>#REF!</v>
      </c>
      <c r="AX18" t="e">
        <f>IF(AU18="改造",(VLOOKUP($B18,改造舰娘!$B:$BR,49,0)),(VLOOKUP($B18,未改造舰娘!$B:$BR,49,0)))</f>
        <v>#REF!</v>
      </c>
      <c r="AY18" t="e">
        <f>IF(AV18="改造",(VLOOKUP($B18,改造舰娘!$B:$BR,50,0)),(VLOOKUP($B18,未改造舰娘!$B:$BR,50,0)))</f>
        <v>#REF!</v>
      </c>
      <c r="AZ18" t="e">
        <f>IF(AW18="改造",(VLOOKUP($B18,改造舰娘!$B:$BR,51,0)),(VLOOKUP($B18,未改造舰娘!$B:$BR,51,0)))</f>
        <v>#REF!</v>
      </c>
      <c r="BA18" t="e">
        <f>IF(AX18="改造",(VLOOKUP($B18,改造舰娘!$B:$BR,52,0)),(VLOOKUP($B18,未改造舰娘!$B:$BR,52,0)))</f>
        <v>#REF!</v>
      </c>
      <c r="BB18" t="e">
        <f>IF(AY18="改造",(VLOOKUP($B18,改造舰娘!$B:$BR,53,0)),(VLOOKUP($B18,未改造舰娘!$B:$BR,53,0)))</f>
        <v>#REF!</v>
      </c>
      <c r="BC18" t="e">
        <f>IF(AZ18="改造",(VLOOKUP($B18,改造舰娘!$B:$BR,54,0)),(VLOOKUP($B18,未改造舰娘!$B:$BR,54,0)))</f>
        <v>#REF!</v>
      </c>
      <c r="BD18" t="e">
        <f>IF(BA18="改造",(VLOOKUP($B18,改造舰娘!$B:$BR,55,0)),(VLOOKUP($B18,未改造舰娘!$B:$BR,55,0)))</f>
        <v>#REF!</v>
      </c>
      <c r="BE18" t="e">
        <f>IF(BB18="改造",(VLOOKUP($B18,改造舰娘!$B:$BR,56,0)),(VLOOKUP($B18,未改造舰娘!$B:$BR,56,0)))</f>
        <v>#REF!</v>
      </c>
      <c r="BF18" t="e">
        <f>IF(BC18="改造",(VLOOKUP($B18,改造舰娘!$B:$BR,57,0)),(VLOOKUP($B18,未改造舰娘!$B:$BR,57,0)))</f>
        <v>#REF!</v>
      </c>
      <c r="BG18" t="e">
        <f>IF(BD18="改造",(VLOOKUP($B18,改造舰娘!$B:$BR,58,0)),(VLOOKUP($B18,未改造舰娘!$B:$BR,58,0)))</f>
        <v>#REF!</v>
      </c>
      <c r="BH18" t="e">
        <f>IF(BE18="改造",(VLOOKUP($B18,改造舰娘!$B:$BR,59,0)),(VLOOKUP($B18,未改造舰娘!$B:$BR,59,0)))</f>
        <v>#REF!</v>
      </c>
      <c r="BI18" t="e">
        <f>IF(BF18="改造",(VLOOKUP($B18,改造舰娘!$B:$BR,60,0)),(VLOOKUP($B18,未改造舰娘!$B:$BR,60,0)))</f>
        <v>#REF!</v>
      </c>
      <c r="BJ18" t="e">
        <f>IF(BG18="改造",(VLOOKUP($B18,改造舰娘!$B:$BR,61,0)),(VLOOKUP($B18,未改造舰娘!$B:$BR,61,0)))</f>
        <v>#REF!</v>
      </c>
      <c r="BK18" t="e">
        <f>IF(BH18="改造",(VLOOKUP($B18,改造舰娘!$B:$BR,62,0)),(VLOOKUP($B18,未改造舰娘!$B:$BR,62,0)))</f>
        <v>#REF!</v>
      </c>
      <c r="BL18" t="e">
        <f>IF(BI18="改造",(VLOOKUP($B18,改造舰娘!$B:$BR,63,0)),(VLOOKUP($B18,未改造舰娘!$B:$BR,63,0)))</f>
        <v>#REF!</v>
      </c>
      <c r="BM18" t="e">
        <f>IF(BJ18="改造",(VLOOKUP($B18,改造舰娘!$B:$BT,64,0)),(VLOOKUP($B18,未改造舰娘!$B:$BT,64,0)))</f>
        <v>#REF!</v>
      </c>
      <c r="BN18" t="e">
        <f>IF(BK18="改造",(VLOOKUP($B18,改造舰娘!$B:$BT,65,0)),(VLOOKUP($B18,未改造舰娘!$B:$BT,65,0)))</f>
        <v>#REF!</v>
      </c>
    </row>
    <row r="19" spans="1:66">
      <c r="A19" s="67">
        <f>舰队模拟用表!A21</f>
        <v>0</v>
      </c>
      <c r="B19" s="67">
        <f>舰队模拟用表!C21</f>
        <v>0</v>
      </c>
      <c r="C19" t="e">
        <f>IF(A19="改造",(VLOOKUP($B19,改造舰娘!$B:$BR,2,0)),(VLOOKUP($B19,未改造舰娘!$B:$BR,2,0)))</f>
        <v>#N/A</v>
      </c>
      <c r="D19" t="e">
        <f>IF(A19="改造",(VLOOKUP($B19,改造舰娘!$B:$BR,3,0)),(VLOOKUP($B19,未改造舰娘!$B:$BR,3,0)))</f>
        <v>#N/A</v>
      </c>
      <c r="E19" t="e">
        <f>IF(B19="改造",(VLOOKUP($B19,改造舰娘!$B:$BR,4,0)),(VLOOKUP($B19,未改造舰娘!$B:$BR,4,0)))</f>
        <v>#N/A</v>
      </c>
      <c r="F19" t="e">
        <f>IF(C19="改造",(VLOOKUP($B19,改造舰娘!$B:$BR,5,0)),(VLOOKUP($B19,未改造舰娘!$B:$BR,5,0)))</f>
        <v>#N/A</v>
      </c>
      <c r="G19" t="e">
        <f>IF(D19="改造",(VLOOKUP($B19,改造舰娘!$B:$BR,6,0)),(VLOOKUP($B19,未改造舰娘!$B:$BR,6,0)))</f>
        <v>#N/A</v>
      </c>
      <c r="H19" t="e">
        <f>IF(E19="改造",(VLOOKUP($B19,改造舰娘!$B:$BR,7,0)),(VLOOKUP($B19,未改造舰娘!$B:$BR,7,0)))</f>
        <v>#N/A</v>
      </c>
      <c r="I19" t="e">
        <f>IF(F19="改造",(VLOOKUP($B19,改造舰娘!$B:$BR,8,0)),(VLOOKUP($B19,未改造舰娘!$B:$BR,8,0)))</f>
        <v>#N/A</v>
      </c>
      <c r="J19" t="e">
        <f>IF(G19="改造",(VLOOKUP($B19,改造舰娘!$B:$BR,9,0)),(VLOOKUP($B19,未改造舰娘!$B:$BR,9,0)))</f>
        <v>#N/A</v>
      </c>
      <c r="K19" t="e">
        <f>IF(H19="改造",(VLOOKUP($B19,改造舰娘!$B:$BR,10,0)),(VLOOKUP($B19,未改造舰娘!$B:$BR,10,0)))</f>
        <v>#N/A</v>
      </c>
      <c r="L19" t="e">
        <f>IF(I19="改造",(VLOOKUP($B19,改造舰娘!$B:$BR,11,0)),(VLOOKUP($B19,未改造舰娘!$B:$BR,11,0)))</f>
        <v>#N/A</v>
      </c>
      <c r="M19" t="e">
        <f>IF(J19="改造",(VLOOKUP($B19,改造舰娘!$B:$BR,12,0)),(VLOOKUP($B19,未改造舰娘!$B:$BR,12,0)))</f>
        <v>#N/A</v>
      </c>
      <c r="N19" t="e">
        <f>IF(#REF!="改造",(VLOOKUP($B19,改造舰娘!$B:$BR,13,0)),(VLOOKUP($B19,未改造舰娘!$B:$BR,13,0)))</f>
        <v>#REF!</v>
      </c>
      <c r="O19" t="e">
        <f>IF(L19="改造",(VLOOKUP($B19,改造舰娘!$B:$BR,14,0)),(VLOOKUP($B19,未改造舰娘!$B:$BR,14,0)))</f>
        <v>#N/A</v>
      </c>
      <c r="P19" t="e">
        <f>IF(M19="改造",(VLOOKUP($B19,改造舰娘!$B:$BR,15,0)),(VLOOKUP($B19,未改造舰娘!$B:$BR,15,0)))</f>
        <v>#N/A</v>
      </c>
      <c r="Q19" t="e">
        <f>IF(N19="改造",(VLOOKUP($B19,改造舰娘!$B:$BR,16,0)),(VLOOKUP($B19,未改造舰娘!$B:$BR,16,0)))</f>
        <v>#REF!</v>
      </c>
      <c r="R19" t="e">
        <f>IF(O19="改造",(VLOOKUP($B19,改造舰娘!$B:$BR,17,0)),(VLOOKUP($B19,未改造舰娘!$B:$BR,17,0)))</f>
        <v>#N/A</v>
      </c>
      <c r="S19" t="e">
        <f>IF(P19="改造",(VLOOKUP($B19,改造舰娘!$B:$BR,18,0)),(VLOOKUP($B19,未改造舰娘!$B:$BR,18,0)))</f>
        <v>#N/A</v>
      </c>
      <c r="T19" t="e">
        <f>IF(Q19="改造",(VLOOKUP($B19,改造舰娘!$B:$BR,19,0)),(VLOOKUP($B19,未改造舰娘!$B:$BR,19,0)))</f>
        <v>#REF!</v>
      </c>
      <c r="U19" t="e">
        <f>IF(R19="改造",(VLOOKUP($B19,改造舰娘!$B:$BR,20,0)),(VLOOKUP($B19,未改造舰娘!$B:$BR,20,0)))</f>
        <v>#N/A</v>
      </c>
      <c r="V19" t="e">
        <f>IF(S19="改造",(VLOOKUP($B19,改造舰娘!$B:$BR,21,0)),(VLOOKUP($B19,未改造舰娘!$B:$BR,21,0)))</f>
        <v>#N/A</v>
      </c>
      <c r="W19" t="e">
        <f>IF(T19="改造",(VLOOKUP($B19,改造舰娘!$B:$BR,22,0)),(VLOOKUP($B19,未改造舰娘!$B:$BR,22,0)))</f>
        <v>#REF!</v>
      </c>
      <c r="X19" t="e">
        <f>IF(U19="改造",(VLOOKUP($B19,改造舰娘!$B:$BR,23,0)),(VLOOKUP($B19,未改造舰娘!$B:$BR,23,0)))</f>
        <v>#N/A</v>
      </c>
      <c r="Y19" t="e">
        <f>IF(V19="改造",(VLOOKUP($B19,改造舰娘!$B:$BR,24,0)),(VLOOKUP($B19,未改造舰娘!$B:$BR,24,0)))</f>
        <v>#N/A</v>
      </c>
      <c r="Z19" t="e">
        <f>IF(W19="改造",(VLOOKUP($B19,改造舰娘!$B:$BR,25,0)),(VLOOKUP($B19,未改造舰娘!$B:$BR,25,0)))</f>
        <v>#REF!</v>
      </c>
      <c r="AA19" t="e">
        <f>IF(X19="改造",(VLOOKUP($B19,改造舰娘!$B:$BR,26,0)),(VLOOKUP($B19,未改造舰娘!$B:$BR,26,0)))</f>
        <v>#N/A</v>
      </c>
      <c r="AB19" t="e">
        <f>IF(Y19="改造",(VLOOKUP($B19,改造舰娘!$B:$BR,27,0)),(VLOOKUP($B19,未改造舰娘!$B:$BR,27,0)))</f>
        <v>#N/A</v>
      </c>
      <c r="AC19" t="e">
        <f>IF(Z19="改造",(VLOOKUP($B19,改造舰娘!$B:$BR,28,0)),(VLOOKUP($B19,未改造舰娘!$B:$BR,28,0)))</f>
        <v>#REF!</v>
      </c>
      <c r="AD19" t="e">
        <f>IF(AA19="改造",(VLOOKUP($B19,改造舰娘!$B:$BR,29,0)),(VLOOKUP($B19,未改造舰娘!$B:$BR,29,0)))</f>
        <v>#N/A</v>
      </c>
      <c r="AE19" t="e">
        <f>IF(AB19="改造",(VLOOKUP($B19,改造舰娘!$B:$BR,30,0)),(VLOOKUP($B19,未改造舰娘!$B:$BR,30,0)))</f>
        <v>#N/A</v>
      </c>
      <c r="AF19" t="e">
        <f>IF(AC19="改造",(VLOOKUP($B19,改造舰娘!$B:$BR,31,0)),(VLOOKUP($B19,未改造舰娘!$B:$BR,31,0)))</f>
        <v>#REF!</v>
      </c>
      <c r="AG19" t="e">
        <f>IF(AD19="改造",(VLOOKUP($B19,改造舰娘!$B:$BR,32,0)),(VLOOKUP($B19,未改造舰娘!$B:$BR,32,0)))</f>
        <v>#N/A</v>
      </c>
      <c r="AH19" t="e">
        <f>IF(AE19="改造",(VLOOKUP($B19,改造舰娘!$B:$BR,33,0)),(VLOOKUP($B19,未改造舰娘!$B:$BR,33,0)))</f>
        <v>#N/A</v>
      </c>
      <c r="AI19" t="e">
        <f>IF(AF19="改造",(VLOOKUP($B19,改造舰娘!$B:$BR,34,0)),(VLOOKUP($B19,未改造舰娘!$B:$BR,34,0)))</f>
        <v>#REF!</v>
      </c>
      <c r="AJ19" t="e">
        <f>IF(AG19="改造",(VLOOKUP($B19,改造舰娘!$B:$BR,35,0)),(VLOOKUP($B19,未改造舰娘!$B:$BR,35,0)))</f>
        <v>#N/A</v>
      </c>
      <c r="AK19" t="e">
        <f>IF(AH19="改造",(VLOOKUP($B19,改造舰娘!$B:$BR,36,0)),(VLOOKUP($B19,未改造舰娘!$B:$BR,36,0)))</f>
        <v>#N/A</v>
      </c>
      <c r="AL19" t="e">
        <f>IF(AI19="改造",(VLOOKUP($B19,改造舰娘!$B:$BR,37,0)),(VLOOKUP($B19,未改造舰娘!$B:$BR,37,0)))</f>
        <v>#REF!</v>
      </c>
      <c r="AM19" t="e">
        <f>IF(AJ19="改造",(VLOOKUP($B19,改造舰娘!$B:$BR,38,0)),(VLOOKUP($B19,未改造舰娘!$B:$BR,38,0)))</f>
        <v>#N/A</v>
      </c>
      <c r="AN19" t="e">
        <f>IF(AK19="改造",(VLOOKUP($B19,改造舰娘!$B:$BR,39,0)),(VLOOKUP($B19,未改造舰娘!$B:$BR,39,0)))</f>
        <v>#N/A</v>
      </c>
      <c r="AO19" t="e">
        <f>IF(AL19="改造",(VLOOKUP($B19,改造舰娘!$B:$BR,40,0)),(VLOOKUP($B19,未改造舰娘!$B:$BR,40,0)))</f>
        <v>#REF!</v>
      </c>
      <c r="AP19" t="e">
        <f>IF(AM19="改造",(VLOOKUP($B19,改造舰娘!$B:$BR,41,0)),(VLOOKUP($B19,未改造舰娘!$B:$BR,41,0)))</f>
        <v>#N/A</v>
      </c>
      <c r="AQ19" t="e">
        <f>IF(AN19="改造",(VLOOKUP($B19,改造舰娘!$B:$BR,42,0)),(VLOOKUP($B19,未改造舰娘!$B:$BR,42,0)))</f>
        <v>#N/A</v>
      </c>
      <c r="AR19" t="e">
        <f>IF(AO19="改造",(VLOOKUP($B19,改造舰娘!$B:$BR,43,0)),(VLOOKUP($B19,未改造舰娘!$B:$BR,43,0)))</f>
        <v>#REF!</v>
      </c>
      <c r="AS19" t="e">
        <f>IF(AP19="改造",(VLOOKUP($B19,改造舰娘!$B:$BR,44,0)),(VLOOKUP($B19,未改造舰娘!$B:$BR,44,0)))</f>
        <v>#N/A</v>
      </c>
      <c r="AT19" t="e">
        <f>IF(AQ19="改造",(VLOOKUP($B19,改造舰娘!$B:$BR,45,0)),(VLOOKUP($B19,未改造舰娘!$B:$BR,45,0)))</f>
        <v>#N/A</v>
      </c>
      <c r="AU19" t="e">
        <f>IF(AR19="改造",(VLOOKUP($B19,改造舰娘!$B:$BR,46,0)),(VLOOKUP($B19,未改造舰娘!$B:$BR,46,0)))</f>
        <v>#REF!</v>
      </c>
      <c r="AV19" t="e">
        <f>IF(AS19="改造",(VLOOKUP($B19,改造舰娘!$B:$BR,47,0)),(VLOOKUP($B19,未改造舰娘!$B:$BR,47,0)))</f>
        <v>#N/A</v>
      </c>
      <c r="AW19" t="e">
        <f>IF(AT19="改造",(VLOOKUP($B19,改造舰娘!$B:$BR,48,0)),(VLOOKUP($B19,未改造舰娘!$B:$BR,48,0)))</f>
        <v>#N/A</v>
      </c>
      <c r="AX19" t="e">
        <f>IF(AU19="改造",(VLOOKUP($B19,改造舰娘!$B:$BR,49,0)),(VLOOKUP($B19,未改造舰娘!$B:$BR,49,0)))</f>
        <v>#REF!</v>
      </c>
      <c r="AY19" t="e">
        <f>IF(AV19="改造",(VLOOKUP($B19,改造舰娘!$B:$BR,50,0)),(VLOOKUP($B19,未改造舰娘!$B:$BR,50,0)))</f>
        <v>#N/A</v>
      </c>
      <c r="AZ19" t="e">
        <f>IF(AW19="改造",(VLOOKUP($B19,改造舰娘!$B:$BR,51,0)),(VLOOKUP($B19,未改造舰娘!$B:$BR,51,0)))</f>
        <v>#N/A</v>
      </c>
      <c r="BA19" t="e">
        <f>IF(AX19="改造",(VLOOKUP($B19,改造舰娘!$B:$BR,52,0)),(VLOOKUP($B19,未改造舰娘!$B:$BR,52,0)))</f>
        <v>#REF!</v>
      </c>
      <c r="BB19" t="e">
        <f>IF(AY19="改造",(VLOOKUP($B19,改造舰娘!$B:$BR,53,0)),(VLOOKUP($B19,未改造舰娘!$B:$BR,53,0)))</f>
        <v>#N/A</v>
      </c>
      <c r="BC19" t="e">
        <f>IF(AZ19="改造",(VLOOKUP($B19,改造舰娘!$B:$BR,54,0)),(VLOOKUP($B19,未改造舰娘!$B:$BR,54,0)))</f>
        <v>#N/A</v>
      </c>
      <c r="BD19" t="e">
        <f>IF(BA19="改造",(VLOOKUP($B19,改造舰娘!$B:$BR,55,0)),(VLOOKUP($B19,未改造舰娘!$B:$BR,55,0)))</f>
        <v>#REF!</v>
      </c>
      <c r="BE19" t="e">
        <f>IF(BB19="改造",(VLOOKUP($B19,改造舰娘!$B:$BR,56,0)),(VLOOKUP($B19,未改造舰娘!$B:$BR,56,0)))</f>
        <v>#N/A</v>
      </c>
      <c r="BF19" t="e">
        <f>IF(BC19="改造",(VLOOKUP($B19,改造舰娘!$B:$BR,57,0)),(VLOOKUP($B19,未改造舰娘!$B:$BR,57,0)))</f>
        <v>#N/A</v>
      </c>
      <c r="BG19" t="e">
        <f>IF(BD19="改造",(VLOOKUP($B19,改造舰娘!$B:$BR,58,0)),(VLOOKUP($B19,未改造舰娘!$B:$BR,58,0)))</f>
        <v>#REF!</v>
      </c>
      <c r="BH19" t="e">
        <f>IF(BE19="改造",(VLOOKUP($B19,改造舰娘!$B:$BR,59,0)),(VLOOKUP($B19,未改造舰娘!$B:$BR,59,0)))</f>
        <v>#N/A</v>
      </c>
      <c r="BI19" t="e">
        <f>IF(BF19="改造",(VLOOKUP($B19,改造舰娘!$B:$BR,60,0)),(VLOOKUP($B19,未改造舰娘!$B:$BR,60,0)))</f>
        <v>#N/A</v>
      </c>
      <c r="BJ19" t="e">
        <f>IF(BG19="改造",(VLOOKUP($B19,改造舰娘!$B:$BR,61,0)),(VLOOKUP($B19,未改造舰娘!$B:$BR,61,0)))</f>
        <v>#REF!</v>
      </c>
      <c r="BK19" t="e">
        <f>IF(BH19="改造",(VLOOKUP($B19,改造舰娘!$B:$BR,62,0)),(VLOOKUP($B19,未改造舰娘!$B:$BR,62,0)))</f>
        <v>#N/A</v>
      </c>
      <c r="BL19" t="e">
        <f>IF(BI19="改造",(VLOOKUP($B19,改造舰娘!$B:$BR,63,0)),(VLOOKUP($B19,未改造舰娘!$B:$BR,63,0)))</f>
        <v>#N/A</v>
      </c>
      <c r="BM19" t="e">
        <f>IF(BJ19="改造",(VLOOKUP($B19,改造舰娘!$B:$BT,64,0)),(VLOOKUP($B19,未改造舰娘!$B:$BT,64,0)))</f>
        <v>#REF!</v>
      </c>
      <c r="BN19" t="e">
        <f>IF(BK19="改造",(VLOOKUP($B19,改造舰娘!$B:$BT,65,0)),(VLOOKUP($B19,未改造舰娘!$B:$BT,65,0)))</f>
        <v>#N/A</v>
      </c>
    </row>
    <row r="20" spans="1:66">
      <c r="A20" s="67">
        <f>舰队模拟用表!A22</f>
        <v>0</v>
      </c>
      <c r="B20" s="67">
        <f>舰队模拟用表!C22</f>
        <v>0</v>
      </c>
      <c r="C20" t="e">
        <f>IF(A20="改造",(VLOOKUP($B20,改造舰娘!$B:$BR,2,0)),(VLOOKUP($B20,未改造舰娘!$B:$BR,2,0)))</f>
        <v>#N/A</v>
      </c>
      <c r="D20" t="e">
        <f>IF(A20="改造",(VLOOKUP($B20,改造舰娘!$B:$BR,3,0)),(VLOOKUP($B20,未改造舰娘!$B:$BR,3,0)))</f>
        <v>#N/A</v>
      </c>
      <c r="E20" t="e">
        <f>IF(B20="改造",(VLOOKUP($B20,改造舰娘!$B:$BR,4,0)),(VLOOKUP($B20,未改造舰娘!$B:$BR,4,0)))</f>
        <v>#N/A</v>
      </c>
      <c r="F20" t="e">
        <f>IF(C20="改造",(VLOOKUP($B20,改造舰娘!$B:$BR,5,0)),(VLOOKUP($B20,未改造舰娘!$B:$BR,5,0)))</f>
        <v>#N/A</v>
      </c>
      <c r="G20" t="e">
        <f>IF(D20="改造",(VLOOKUP($B20,改造舰娘!$B:$BR,6,0)),(VLOOKUP($B20,未改造舰娘!$B:$BR,6,0)))</f>
        <v>#N/A</v>
      </c>
      <c r="H20" t="e">
        <f>IF(E20="改造",(VLOOKUP($B20,改造舰娘!$B:$BR,7,0)),(VLOOKUP($B20,未改造舰娘!$B:$BR,7,0)))</f>
        <v>#N/A</v>
      </c>
      <c r="I20" t="e">
        <f>IF(F20="改造",(VLOOKUP($B20,改造舰娘!$B:$BR,8,0)),(VLOOKUP($B20,未改造舰娘!$B:$BR,8,0)))</f>
        <v>#N/A</v>
      </c>
      <c r="J20" t="e">
        <f>IF(G20="改造",(VLOOKUP($B20,改造舰娘!$B:$BR,9,0)),(VLOOKUP($B20,未改造舰娘!$B:$BR,9,0)))</f>
        <v>#N/A</v>
      </c>
      <c r="K20" t="e">
        <f>IF(H20="改造",(VLOOKUP($B20,改造舰娘!$B:$BR,10,0)),(VLOOKUP($B20,未改造舰娘!$B:$BR,10,0)))</f>
        <v>#N/A</v>
      </c>
      <c r="L20" t="e">
        <f>IF(I20="改造",(VLOOKUP($B20,改造舰娘!$B:$BR,11,0)),(VLOOKUP($B20,未改造舰娘!$B:$BR,11,0)))</f>
        <v>#N/A</v>
      </c>
      <c r="M20" t="e">
        <f>IF(J20="改造",(VLOOKUP($B20,改造舰娘!$B:$BR,12,0)),(VLOOKUP($B20,未改造舰娘!$B:$BR,12,0)))</f>
        <v>#N/A</v>
      </c>
      <c r="N20" t="e">
        <f>IF(#REF!="改造",(VLOOKUP($B20,改造舰娘!$B:$BR,13,0)),(VLOOKUP($B20,未改造舰娘!$B:$BR,13,0)))</f>
        <v>#REF!</v>
      </c>
      <c r="O20" t="e">
        <f>IF(L20="改造",(VLOOKUP($B20,改造舰娘!$B:$BR,14,0)),(VLOOKUP($B20,未改造舰娘!$B:$BR,14,0)))</f>
        <v>#N/A</v>
      </c>
      <c r="P20" t="e">
        <f>IF(M20="改造",(VLOOKUP($B20,改造舰娘!$B:$BR,15,0)),(VLOOKUP($B20,未改造舰娘!$B:$BR,15,0)))</f>
        <v>#N/A</v>
      </c>
      <c r="Q20" t="e">
        <f>IF(N20="改造",(VLOOKUP($B20,改造舰娘!$B:$BR,16,0)),(VLOOKUP($B20,未改造舰娘!$B:$BR,16,0)))</f>
        <v>#REF!</v>
      </c>
      <c r="R20" t="e">
        <f>IF(O20="改造",(VLOOKUP($B20,改造舰娘!$B:$BR,17,0)),(VLOOKUP($B20,未改造舰娘!$B:$BR,17,0)))</f>
        <v>#N/A</v>
      </c>
      <c r="S20" t="e">
        <f>IF(P20="改造",(VLOOKUP($B20,改造舰娘!$B:$BR,18,0)),(VLOOKUP($B20,未改造舰娘!$B:$BR,18,0)))</f>
        <v>#N/A</v>
      </c>
      <c r="T20" t="e">
        <f>IF(Q20="改造",(VLOOKUP($B20,改造舰娘!$B:$BR,19,0)),(VLOOKUP($B20,未改造舰娘!$B:$BR,19,0)))</f>
        <v>#REF!</v>
      </c>
      <c r="U20" t="e">
        <f>IF(R20="改造",(VLOOKUP($B20,改造舰娘!$B:$BR,20,0)),(VLOOKUP($B20,未改造舰娘!$B:$BR,20,0)))</f>
        <v>#N/A</v>
      </c>
      <c r="V20" t="e">
        <f>IF(S20="改造",(VLOOKUP($B20,改造舰娘!$B:$BR,21,0)),(VLOOKUP($B20,未改造舰娘!$B:$BR,21,0)))</f>
        <v>#N/A</v>
      </c>
      <c r="W20" t="e">
        <f>IF(T20="改造",(VLOOKUP($B20,改造舰娘!$B:$BR,22,0)),(VLOOKUP($B20,未改造舰娘!$B:$BR,22,0)))</f>
        <v>#REF!</v>
      </c>
      <c r="X20" t="e">
        <f>IF(U20="改造",(VLOOKUP($B20,改造舰娘!$B:$BR,23,0)),(VLOOKUP($B20,未改造舰娘!$B:$BR,23,0)))</f>
        <v>#N/A</v>
      </c>
      <c r="Y20" t="e">
        <f>IF(V20="改造",(VLOOKUP($B20,改造舰娘!$B:$BR,24,0)),(VLOOKUP($B20,未改造舰娘!$B:$BR,24,0)))</f>
        <v>#N/A</v>
      </c>
      <c r="Z20" t="e">
        <f>IF(W20="改造",(VLOOKUP($B20,改造舰娘!$B:$BR,25,0)),(VLOOKUP($B20,未改造舰娘!$B:$BR,25,0)))</f>
        <v>#REF!</v>
      </c>
      <c r="AA20" t="e">
        <f>IF(X20="改造",(VLOOKUP($B20,改造舰娘!$B:$BR,26,0)),(VLOOKUP($B20,未改造舰娘!$B:$BR,26,0)))</f>
        <v>#N/A</v>
      </c>
      <c r="AB20" t="e">
        <f>IF(Y20="改造",(VLOOKUP($B20,改造舰娘!$B:$BR,27,0)),(VLOOKUP($B20,未改造舰娘!$B:$BR,27,0)))</f>
        <v>#N/A</v>
      </c>
      <c r="AC20" t="e">
        <f>IF(Z20="改造",(VLOOKUP($B20,改造舰娘!$B:$BR,28,0)),(VLOOKUP($B20,未改造舰娘!$B:$BR,28,0)))</f>
        <v>#REF!</v>
      </c>
      <c r="AD20" t="e">
        <f>IF(AA20="改造",(VLOOKUP($B20,改造舰娘!$B:$BR,29,0)),(VLOOKUP($B20,未改造舰娘!$B:$BR,29,0)))</f>
        <v>#N/A</v>
      </c>
      <c r="AE20" t="e">
        <f>IF(AB20="改造",(VLOOKUP($B20,改造舰娘!$B:$BR,30,0)),(VLOOKUP($B20,未改造舰娘!$B:$BR,30,0)))</f>
        <v>#N/A</v>
      </c>
      <c r="AF20" t="e">
        <f>IF(AC20="改造",(VLOOKUP($B20,改造舰娘!$B:$BR,31,0)),(VLOOKUP($B20,未改造舰娘!$B:$BR,31,0)))</f>
        <v>#REF!</v>
      </c>
      <c r="AG20" t="e">
        <f>IF(AD20="改造",(VLOOKUP($B20,改造舰娘!$B:$BR,32,0)),(VLOOKUP($B20,未改造舰娘!$B:$BR,32,0)))</f>
        <v>#N/A</v>
      </c>
      <c r="AH20" t="e">
        <f>IF(AE20="改造",(VLOOKUP($B20,改造舰娘!$B:$BR,33,0)),(VLOOKUP($B20,未改造舰娘!$B:$BR,33,0)))</f>
        <v>#N/A</v>
      </c>
      <c r="AI20" t="e">
        <f>IF(AF20="改造",(VLOOKUP($B20,改造舰娘!$B:$BR,34,0)),(VLOOKUP($B20,未改造舰娘!$B:$BR,34,0)))</f>
        <v>#REF!</v>
      </c>
      <c r="AJ20" t="e">
        <f>IF(AG20="改造",(VLOOKUP($B20,改造舰娘!$B:$BR,35,0)),(VLOOKUP($B20,未改造舰娘!$B:$BR,35,0)))</f>
        <v>#N/A</v>
      </c>
      <c r="AK20" t="e">
        <f>IF(AH20="改造",(VLOOKUP($B20,改造舰娘!$B:$BR,36,0)),(VLOOKUP($B20,未改造舰娘!$B:$BR,36,0)))</f>
        <v>#N/A</v>
      </c>
      <c r="AL20" t="e">
        <f>IF(AI20="改造",(VLOOKUP($B20,改造舰娘!$B:$BR,37,0)),(VLOOKUP($B20,未改造舰娘!$B:$BR,37,0)))</f>
        <v>#REF!</v>
      </c>
      <c r="AM20" t="e">
        <f>IF(AJ20="改造",(VLOOKUP($B20,改造舰娘!$B:$BR,38,0)),(VLOOKUP($B20,未改造舰娘!$B:$BR,38,0)))</f>
        <v>#N/A</v>
      </c>
      <c r="AN20" t="e">
        <f>IF(AK20="改造",(VLOOKUP($B20,改造舰娘!$B:$BR,39,0)),(VLOOKUP($B20,未改造舰娘!$B:$BR,39,0)))</f>
        <v>#N/A</v>
      </c>
      <c r="AO20" t="e">
        <f>IF(AL20="改造",(VLOOKUP($B20,改造舰娘!$B:$BR,40,0)),(VLOOKUP($B20,未改造舰娘!$B:$BR,40,0)))</f>
        <v>#REF!</v>
      </c>
      <c r="AP20" t="e">
        <f>IF(AM20="改造",(VLOOKUP($B20,改造舰娘!$B:$BR,41,0)),(VLOOKUP($B20,未改造舰娘!$B:$BR,41,0)))</f>
        <v>#N/A</v>
      </c>
      <c r="AQ20" t="e">
        <f>IF(AN20="改造",(VLOOKUP($B20,改造舰娘!$B:$BR,42,0)),(VLOOKUP($B20,未改造舰娘!$B:$BR,42,0)))</f>
        <v>#N/A</v>
      </c>
      <c r="AR20" t="e">
        <f>IF(AO20="改造",(VLOOKUP($B20,改造舰娘!$B:$BR,43,0)),(VLOOKUP($B20,未改造舰娘!$B:$BR,43,0)))</f>
        <v>#REF!</v>
      </c>
      <c r="AS20" t="e">
        <f>IF(AP20="改造",(VLOOKUP($B20,改造舰娘!$B:$BR,44,0)),(VLOOKUP($B20,未改造舰娘!$B:$BR,44,0)))</f>
        <v>#N/A</v>
      </c>
      <c r="AT20" t="e">
        <f>IF(AQ20="改造",(VLOOKUP($B20,改造舰娘!$B:$BR,45,0)),(VLOOKUP($B20,未改造舰娘!$B:$BR,45,0)))</f>
        <v>#N/A</v>
      </c>
      <c r="AU20" t="e">
        <f>IF(AR20="改造",(VLOOKUP($B20,改造舰娘!$B:$BR,46,0)),(VLOOKUP($B20,未改造舰娘!$B:$BR,46,0)))</f>
        <v>#REF!</v>
      </c>
      <c r="AV20" t="e">
        <f>IF(AS20="改造",(VLOOKUP($B20,改造舰娘!$B:$BR,47,0)),(VLOOKUP($B20,未改造舰娘!$B:$BR,47,0)))</f>
        <v>#N/A</v>
      </c>
      <c r="AW20" t="e">
        <f>IF(AT20="改造",(VLOOKUP($B20,改造舰娘!$B:$BR,48,0)),(VLOOKUP($B20,未改造舰娘!$B:$BR,48,0)))</f>
        <v>#N/A</v>
      </c>
      <c r="AX20" t="e">
        <f>IF(AU20="改造",(VLOOKUP($B20,改造舰娘!$B:$BR,49,0)),(VLOOKUP($B20,未改造舰娘!$B:$BR,49,0)))</f>
        <v>#REF!</v>
      </c>
      <c r="AY20" t="e">
        <f>IF(AV20="改造",(VLOOKUP($B20,改造舰娘!$B:$BR,50,0)),(VLOOKUP($B20,未改造舰娘!$B:$BR,50,0)))</f>
        <v>#N/A</v>
      </c>
      <c r="AZ20" t="e">
        <f>IF(AW20="改造",(VLOOKUP($B20,改造舰娘!$B:$BR,51,0)),(VLOOKUP($B20,未改造舰娘!$B:$BR,51,0)))</f>
        <v>#N/A</v>
      </c>
      <c r="BA20" t="e">
        <f>IF(AX20="改造",(VLOOKUP($B20,改造舰娘!$B:$BR,52,0)),(VLOOKUP($B20,未改造舰娘!$B:$BR,52,0)))</f>
        <v>#REF!</v>
      </c>
      <c r="BB20" t="e">
        <f>IF(AY20="改造",(VLOOKUP($B20,改造舰娘!$B:$BR,53,0)),(VLOOKUP($B20,未改造舰娘!$B:$BR,53,0)))</f>
        <v>#N/A</v>
      </c>
      <c r="BC20" t="e">
        <f>IF(AZ20="改造",(VLOOKUP($B20,改造舰娘!$B:$BR,54,0)),(VLOOKUP($B20,未改造舰娘!$B:$BR,54,0)))</f>
        <v>#N/A</v>
      </c>
      <c r="BD20" t="e">
        <f>IF(BA20="改造",(VLOOKUP($B20,改造舰娘!$B:$BR,55,0)),(VLOOKUP($B20,未改造舰娘!$B:$BR,55,0)))</f>
        <v>#REF!</v>
      </c>
      <c r="BE20" t="e">
        <f>IF(BB20="改造",(VLOOKUP($B20,改造舰娘!$B:$BR,56,0)),(VLOOKUP($B20,未改造舰娘!$B:$BR,56,0)))</f>
        <v>#N/A</v>
      </c>
      <c r="BF20" t="e">
        <f>IF(BC20="改造",(VLOOKUP($B20,改造舰娘!$B:$BR,57,0)),(VLOOKUP($B20,未改造舰娘!$B:$BR,57,0)))</f>
        <v>#N/A</v>
      </c>
      <c r="BG20" t="e">
        <f>IF(BD20="改造",(VLOOKUP($B20,改造舰娘!$B:$BR,58,0)),(VLOOKUP($B20,未改造舰娘!$B:$BR,58,0)))</f>
        <v>#REF!</v>
      </c>
      <c r="BH20" t="e">
        <f>IF(BE20="改造",(VLOOKUP($B20,改造舰娘!$B:$BR,59,0)),(VLOOKUP($B20,未改造舰娘!$B:$BR,59,0)))</f>
        <v>#N/A</v>
      </c>
      <c r="BI20" t="e">
        <f>IF(BF20="改造",(VLOOKUP($B20,改造舰娘!$B:$BR,60,0)),(VLOOKUP($B20,未改造舰娘!$B:$BR,60,0)))</f>
        <v>#N/A</v>
      </c>
      <c r="BJ20" t="e">
        <f>IF(BG20="改造",(VLOOKUP($B20,改造舰娘!$B:$BR,61,0)),(VLOOKUP($B20,未改造舰娘!$B:$BR,61,0)))</f>
        <v>#REF!</v>
      </c>
      <c r="BK20" t="e">
        <f>IF(BH20="改造",(VLOOKUP($B20,改造舰娘!$B:$BR,62,0)),(VLOOKUP($B20,未改造舰娘!$B:$BR,62,0)))</f>
        <v>#N/A</v>
      </c>
      <c r="BL20" t="e">
        <f>IF(BI20="改造",(VLOOKUP($B20,改造舰娘!$B:$BR,63,0)),(VLOOKUP($B20,未改造舰娘!$B:$BR,63,0)))</f>
        <v>#N/A</v>
      </c>
      <c r="BM20" t="e">
        <f>IF(BJ20="改造",(VLOOKUP($B20,改造舰娘!$B:$BT,64,0)),(VLOOKUP($B20,未改造舰娘!$B:$BT,64,0)))</f>
        <v>#REF!</v>
      </c>
      <c r="BN20" t="e">
        <f>IF(BK20="改造",(VLOOKUP($B20,改造舰娘!$B:$BT,65,0)),(VLOOKUP($B20,未改造舰娘!$B:$BT,65,0)))</f>
        <v>#N/A</v>
      </c>
    </row>
    <row r="21" spans="1:66">
      <c r="A21" s="67" t="str">
        <f>舰队模拟用表!A23</f>
        <v>胡德</v>
      </c>
      <c r="B21" s="67">
        <f>舰队模拟用表!C23</f>
        <v>0</v>
      </c>
      <c r="C21" t="e">
        <f>IF(A21="改造",(VLOOKUP($B21,改造舰娘!$B:$BR,2,0)),(VLOOKUP($B21,未改造舰娘!$B:$BR,2,0)))</f>
        <v>#N/A</v>
      </c>
      <c r="D21" t="e">
        <f>IF(A21="改造",(VLOOKUP($B21,改造舰娘!$B:$BR,3,0)),(VLOOKUP($B21,未改造舰娘!$B:$BR,3,0)))</f>
        <v>#N/A</v>
      </c>
      <c r="E21" t="e">
        <f>IF(B21="改造",(VLOOKUP($B21,改造舰娘!$B:$BR,4,0)),(VLOOKUP($B21,未改造舰娘!$B:$BR,4,0)))</f>
        <v>#N/A</v>
      </c>
      <c r="F21" t="e">
        <f>IF(C21="改造",(VLOOKUP($B21,改造舰娘!$B:$BR,5,0)),(VLOOKUP($B21,未改造舰娘!$B:$BR,5,0)))</f>
        <v>#N/A</v>
      </c>
      <c r="G21" t="e">
        <f>IF(D21="改造",(VLOOKUP($B21,改造舰娘!$B:$BR,6,0)),(VLOOKUP($B21,未改造舰娘!$B:$BR,6,0)))</f>
        <v>#N/A</v>
      </c>
      <c r="H21" t="e">
        <f>IF(E21="改造",(VLOOKUP($B21,改造舰娘!$B:$BR,7,0)),(VLOOKUP($B21,未改造舰娘!$B:$BR,7,0)))</f>
        <v>#N/A</v>
      </c>
      <c r="I21" t="e">
        <f>IF(F21="改造",(VLOOKUP($B21,改造舰娘!$B:$BR,8,0)),(VLOOKUP($B21,未改造舰娘!$B:$BR,8,0)))</f>
        <v>#N/A</v>
      </c>
      <c r="J21" t="e">
        <f>IF(G21="改造",(VLOOKUP($B21,改造舰娘!$B:$BR,9,0)),(VLOOKUP($B21,未改造舰娘!$B:$BR,9,0)))</f>
        <v>#N/A</v>
      </c>
      <c r="K21" t="e">
        <f>IF(H21="改造",(VLOOKUP($B21,改造舰娘!$B:$BR,10,0)),(VLOOKUP($B21,未改造舰娘!$B:$BR,10,0)))</f>
        <v>#N/A</v>
      </c>
      <c r="L21" t="e">
        <f>IF(I21="改造",(VLOOKUP($B21,改造舰娘!$B:$BR,11,0)),(VLOOKUP($B21,未改造舰娘!$B:$BR,11,0)))</f>
        <v>#N/A</v>
      </c>
      <c r="M21" t="e">
        <f>IF(J21="改造",(VLOOKUP($B21,改造舰娘!$B:$BR,12,0)),(VLOOKUP($B21,未改造舰娘!$B:$BR,12,0)))</f>
        <v>#N/A</v>
      </c>
      <c r="N21" t="e">
        <f>IF(#REF!="改造",(VLOOKUP($B21,改造舰娘!$B:$BR,13,0)),(VLOOKUP($B21,未改造舰娘!$B:$BR,13,0)))</f>
        <v>#REF!</v>
      </c>
      <c r="O21" t="e">
        <f>IF(L21="改造",(VLOOKUP($B21,改造舰娘!$B:$BR,14,0)),(VLOOKUP($B21,未改造舰娘!$B:$BR,14,0)))</f>
        <v>#N/A</v>
      </c>
      <c r="P21" t="e">
        <f>IF(M21="改造",(VLOOKUP($B21,改造舰娘!$B:$BR,15,0)),(VLOOKUP($B21,未改造舰娘!$B:$BR,15,0)))</f>
        <v>#N/A</v>
      </c>
      <c r="Q21" t="e">
        <f>IF(N21="改造",(VLOOKUP($B21,改造舰娘!$B:$BR,16,0)),(VLOOKUP($B21,未改造舰娘!$B:$BR,16,0)))</f>
        <v>#REF!</v>
      </c>
      <c r="R21" t="e">
        <f>IF(O21="改造",(VLOOKUP($B21,改造舰娘!$B:$BR,17,0)),(VLOOKUP($B21,未改造舰娘!$B:$BR,17,0)))</f>
        <v>#N/A</v>
      </c>
      <c r="S21" t="e">
        <f>IF(P21="改造",(VLOOKUP($B21,改造舰娘!$B:$BR,18,0)),(VLOOKUP($B21,未改造舰娘!$B:$BR,18,0)))</f>
        <v>#N/A</v>
      </c>
      <c r="T21" t="e">
        <f>IF(Q21="改造",(VLOOKUP($B21,改造舰娘!$B:$BR,19,0)),(VLOOKUP($B21,未改造舰娘!$B:$BR,19,0)))</f>
        <v>#REF!</v>
      </c>
      <c r="U21" t="e">
        <f>IF(R21="改造",(VLOOKUP($B21,改造舰娘!$B:$BR,20,0)),(VLOOKUP($B21,未改造舰娘!$B:$BR,20,0)))</f>
        <v>#N/A</v>
      </c>
      <c r="V21" t="e">
        <f>IF(S21="改造",(VLOOKUP($B21,改造舰娘!$B:$BR,21,0)),(VLOOKUP($B21,未改造舰娘!$B:$BR,21,0)))</f>
        <v>#N/A</v>
      </c>
      <c r="W21" t="e">
        <f>IF(T21="改造",(VLOOKUP($B21,改造舰娘!$B:$BR,22,0)),(VLOOKUP($B21,未改造舰娘!$B:$BR,22,0)))</f>
        <v>#REF!</v>
      </c>
      <c r="X21" t="e">
        <f>IF(U21="改造",(VLOOKUP($B21,改造舰娘!$B:$BR,23,0)),(VLOOKUP($B21,未改造舰娘!$B:$BR,23,0)))</f>
        <v>#N/A</v>
      </c>
      <c r="Y21" t="e">
        <f>IF(V21="改造",(VLOOKUP($B21,改造舰娘!$B:$BR,24,0)),(VLOOKUP($B21,未改造舰娘!$B:$BR,24,0)))</f>
        <v>#N/A</v>
      </c>
      <c r="Z21" t="e">
        <f>IF(W21="改造",(VLOOKUP($B21,改造舰娘!$B:$BR,25,0)),(VLOOKUP($B21,未改造舰娘!$B:$BR,25,0)))</f>
        <v>#REF!</v>
      </c>
      <c r="AA21" t="e">
        <f>IF(X21="改造",(VLOOKUP($B21,改造舰娘!$B:$BR,26,0)),(VLOOKUP($B21,未改造舰娘!$B:$BR,26,0)))</f>
        <v>#N/A</v>
      </c>
      <c r="AB21" t="e">
        <f>IF(Y21="改造",(VLOOKUP($B21,改造舰娘!$B:$BR,27,0)),(VLOOKUP($B21,未改造舰娘!$B:$BR,27,0)))</f>
        <v>#N/A</v>
      </c>
      <c r="AC21" t="e">
        <f>IF(Z21="改造",(VLOOKUP($B21,改造舰娘!$B:$BR,28,0)),(VLOOKUP($B21,未改造舰娘!$B:$BR,28,0)))</f>
        <v>#REF!</v>
      </c>
      <c r="AD21" t="e">
        <f>IF(AA21="改造",(VLOOKUP($B21,改造舰娘!$B:$BR,29,0)),(VLOOKUP($B21,未改造舰娘!$B:$BR,29,0)))</f>
        <v>#N/A</v>
      </c>
      <c r="AE21" t="e">
        <f>IF(AB21="改造",(VLOOKUP($B21,改造舰娘!$B:$BR,30,0)),(VLOOKUP($B21,未改造舰娘!$B:$BR,30,0)))</f>
        <v>#N/A</v>
      </c>
      <c r="AF21" t="e">
        <f>IF(AC21="改造",(VLOOKUP($B21,改造舰娘!$B:$BR,31,0)),(VLOOKUP($B21,未改造舰娘!$B:$BR,31,0)))</f>
        <v>#REF!</v>
      </c>
      <c r="AG21" t="e">
        <f>IF(AD21="改造",(VLOOKUP($B21,改造舰娘!$B:$BR,32,0)),(VLOOKUP($B21,未改造舰娘!$B:$BR,32,0)))</f>
        <v>#N/A</v>
      </c>
      <c r="AH21" t="e">
        <f>IF(AE21="改造",(VLOOKUP($B21,改造舰娘!$B:$BR,33,0)),(VLOOKUP($B21,未改造舰娘!$B:$BR,33,0)))</f>
        <v>#N/A</v>
      </c>
      <c r="AI21" t="e">
        <f>IF(AF21="改造",(VLOOKUP($B21,改造舰娘!$B:$BR,34,0)),(VLOOKUP($B21,未改造舰娘!$B:$BR,34,0)))</f>
        <v>#REF!</v>
      </c>
      <c r="AJ21" t="e">
        <f>IF(AG21="改造",(VLOOKUP($B21,改造舰娘!$B:$BR,35,0)),(VLOOKUP($B21,未改造舰娘!$B:$BR,35,0)))</f>
        <v>#N/A</v>
      </c>
      <c r="AK21" t="e">
        <f>IF(AH21="改造",(VLOOKUP($B21,改造舰娘!$B:$BR,36,0)),(VLOOKUP($B21,未改造舰娘!$B:$BR,36,0)))</f>
        <v>#N/A</v>
      </c>
      <c r="AL21" t="e">
        <f>IF(AI21="改造",(VLOOKUP($B21,改造舰娘!$B:$BR,37,0)),(VLOOKUP($B21,未改造舰娘!$B:$BR,37,0)))</f>
        <v>#REF!</v>
      </c>
      <c r="AM21" t="e">
        <f>IF(AJ21="改造",(VLOOKUP($B21,改造舰娘!$B:$BR,38,0)),(VLOOKUP($B21,未改造舰娘!$B:$BR,38,0)))</f>
        <v>#N/A</v>
      </c>
      <c r="AN21" t="e">
        <f>IF(AK21="改造",(VLOOKUP($B21,改造舰娘!$B:$BR,39,0)),(VLOOKUP($B21,未改造舰娘!$B:$BR,39,0)))</f>
        <v>#N/A</v>
      </c>
      <c r="AO21" t="e">
        <f>IF(AL21="改造",(VLOOKUP($B21,改造舰娘!$B:$BR,40,0)),(VLOOKUP($B21,未改造舰娘!$B:$BR,40,0)))</f>
        <v>#REF!</v>
      </c>
      <c r="AP21" t="e">
        <f>IF(AM21="改造",(VLOOKUP($B21,改造舰娘!$B:$BR,41,0)),(VLOOKUP($B21,未改造舰娘!$B:$BR,41,0)))</f>
        <v>#N/A</v>
      </c>
      <c r="AQ21" t="e">
        <f>IF(AN21="改造",(VLOOKUP($B21,改造舰娘!$B:$BR,42,0)),(VLOOKUP($B21,未改造舰娘!$B:$BR,42,0)))</f>
        <v>#N/A</v>
      </c>
      <c r="AR21" t="e">
        <f>IF(AO21="改造",(VLOOKUP($B21,改造舰娘!$B:$BR,43,0)),(VLOOKUP($B21,未改造舰娘!$B:$BR,43,0)))</f>
        <v>#REF!</v>
      </c>
      <c r="AS21" t="e">
        <f>IF(AP21="改造",(VLOOKUP($B21,改造舰娘!$B:$BR,44,0)),(VLOOKUP($B21,未改造舰娘!$B:$BR,44,0)))</f>
        <v>#N/A</v>
      </c>
      <c r="AT21" t="e">
        <f>IF(AQ21="改造",(VLOOKUP($B21,改造舰娘!$B:$BR,45,0)),(VLOOKUP($B21,未改造舰娘!$B:$BR,45,0)))</f>
        <v>#N/A</v>
      </c>
      <c r="AU21" t="e">
        <f>IF(AR21="改造",(VLOOKUP($B21,改造舰娘!$B:$BR,46,0)),(VLOOKUP($B21,未改造舰娘!$B:$BR,46,0)))</f>
        <v>#REF!</v>
      </c>
      <c r="AV21" t="e">
        <f>IF(AS21="改造",(VLOOKUP($B21,改造舰娘!$B:$BR,47,0)),(VLOOKUP($B21,未改造舰娘!$B:$BR,47,0)))</f>
        <v>#N/A</v>
      </c>
      <c r="AW21" t="e">
        <f>IF(AT21="改造",(VLOOKUP($B21,改造舰娘!$B:$BR,48,0)),(VLOOKUP($B21,未改造舰娘!$B:$BR,48,0)))</f>
        <v>#N/A</v>
      </c>
      <c r="AX21" t="e">
        <f>IF(AU21="改造",(VLOOKUP($B21,改造舰娘!$B:$BR,49,0)),(VLOOKUP($B21,未改造舰娘!$B:$BR,49,0)))</f>
        <v>#REF!</v>
      </c>
      <c r="AY21" t="e">
        <f>IF(AV21="改造",(VLOOKUP($B21,改造舰娘!$B:$BR,50,0)),(VLOOKUP($B21,未改造舰娘!$B:$BR,50,0)))</f>
        <v>#N/A</v>
      </c>
      <c r="AZ21" t="e">
        <f>IF(AW21="改造",(VLOOKUP($B21,改造舰娘!$B:$BR,51,0)),(VLOOKUP($B21,未改造舰娘!$B:$BR,51,0)))</f>
        <v>#N/A</v>
      </c>
      <c r="BA21" t="e">
        <f>IF(AX21="改造",(VLOOKUP($B21,改造舰娘!$B:$BR,52,0)),(VLOOKUP($B21,未改造舰娘!$B:$BR,52,0)))</f>
        <v>#REF!</v>
      </c>
      <c r="BB21" t="e">
        <f>IF(AY21="改造",(VLOOKUP($B21,改造舰娘!$B:$BR,53,0)),(VLOOKUP($B21,未改造舰娘!$B:$BR,53,0)))</f>
        <v>#N/A</v>
      </c>
      <c r="BC21" t="e">
        <f>IF(AZ21="改造",(VLOOKUP($B21,改造舰娘!$B:$BR,54,0)),(VLOOKUP($B21,未改造舰娘!$B:$BR,54,0)))</f>
        <v>#N/A</v>
      </c>
      <c r="BD21" t="e">
        <f>IF(BA21="改造",(VLOOKUP($B21,改造舰娘!$B:$BR,55,0)),(VLOOKUP($B21,未改造舰娘!$B:$BR,55,0)))</f>
        <v>#REF!</v>
      </c>
      <c r="BE21" t="e">
        <f>IF(BB21="改造",(VLOOKUP($B21,改造舰娘!$B:$BR,56,0)),(VLOOKUP($B21,未改造舰娘!$B:$BR,56,0)))</f>
        <v>#N/A</v>
      </c>
      <c r="BF21" t="e">
        <f>IF(BC21="改造",(VLOOKUP($B21,改造舰娘!$B:$BR,57,0)),(VLOOKUP($B21,未改造舰娘!$B:$BR,57,0)))</f>
        <v>#N/A</v>
      </c>
      <c r="BG21" t="e">
        <f>IF(BD21="改造",(VLOOKUP($B21,改造舰娘!$B:$BR,58,0)),(VLOOKUP($B21,未改造舰娘!$B:$BR,58,0)))</f>
        <v>#REF!</v>
      </c>
      <c r="BH21" t="e">
        <f>IF(BE21="改造",(VLOOKUP($B21,改造舰娘!$B:$BR,59,0)),(VLOOKUP($B21,未改造舰娘!$B:$BR,59,0)))</f>
        <v>#N/A</v>
      </c>
      <c r="BI21" t="e">
        <f>IF(BF21="改造",(VLOOKUP($B21,改造舰娘!$B:$BR,60,0)),(VLOOKUP($B21,未改造舰娘!$B:$BR,60,0)))</f>
        <v>#N/A</v>
      </c>
      <c r="BJ21" t="e">
        <f>IF(BG21="改造",(VLOOKUP($B21,改造舰娘!$B:$BR,61,0)),(VLOOKUP($B21,未改造舰娘!$B:$BR,61,0)))</f>
        <v>#REF!</v>
      </c>
      <c r="BK21" t="e">
        <f>IF(BH21="改造",(VLOOKUP($B21,改造舰娘!$B:$BR,62,0)),(VLOOKUP($B21,未改造舰娘!$B:$BR,62,0)))</f>
        <v>#N/A</v>
      </c>
      <c r="BL21" t="e">
        <f>IF(BI21="改造",(VLOOKUP($B21,改造舰娘!$B:$BR,63,0)),(VLOOKUP($B21,未改造舰娘!$B:$BR,63,0)))</f>
        <v>#N/A</v>
      </c>
      <c r="BM21" t="e">
        <f>IF(BJ21="改造",(VLOOKUP($B21,改造舰娘!$B:$BT,64,0)),(VLOOKUP($B21,未改造舰娘!$B:$BT,64,0)))</f>
        <v>#REF!</v>
      </c>
      <c r="BN21" t="e">
        <f>IF(BK21="改造",(VLOOKUP($B21,改造舰娘!$B:$BT,65,0)),(VLOOKUP($B21,未改造舰娘!$B:$BT,65,0)))</f>
        <v>#N/A</v>
      </c>
    </row>
    <row r="22" spans="1:66">
      <c r="A22" s="67" t="str">
        <f>舰队模拟用表!A24</f>
        <v>扶桑</v>
      </c>
      <c r="B22" s="67">
        <f>舰队模拟用表!C24</f>
        <v>0</v>
      </c>
      <c r="C22" t="e">
        <f>IF(A22="改造",(VLOOKUP($B22,改造舰娘!$B:$BR,2,0)),(VLOOKUP($B22,未改造舰娘!$B:$BR,2,0)))</f>
        <v>#N/A</v>
      </c>
      <c r="D22" t="e">
        <f>IF(A22="改造",(VLOOKUP($B22,改造舰娘!$B:$BR,3,0)),(VLOOKUP($B22,未改造舰娘!$B:$BR,3,0)))</f>
        <v>#N/A</v>
      </c>
      <c r="E22" t="e">
        <f>IF(B22="改造",(VLOOKUP($B22,改造舰娘!$B:$BR,4,0)),(VLOOKUP($B22,未改造舰娘!$B:$BR,4,0)))</f>
        <v>#N/A</v>
      </c>
      <c r="F22" t="e">
        <f>IF(C22="改造",(VLOOKUP($B22,改造舰娘!$B:$BR,5,0)),(VLOOKUP($B22,未改造舰娘!$B:$BR,5,0)))</f>
        <v>#N/A</v>
      </c>
      <c r="G22" t="e">
        <f>IF(D22="改造",(VLOOKUP($B22,改造舰娘!$B:$BR,6,0)),(VLOOKUP($B22,未改造舰娘!$B:$BR,6,0)))</f>
        <v>#N/A</v>
      </c>
      <c r="H22" t="e">
        <f>IF(E22="改造",(VLOOKUP($B22,改造舰娘!$B:$BR,7,0)),(VLOOKUP($B22,未改造舰娘!$B:$BR,7,0)))</f>
        <v>#N/A</v>
      </c>
      <c r="I22" t="e">
        <f>IF(F22="改造",(VLOOKUP($B22,改造舰娘!$B:$BR,8,0)),(VLOOKUP($B22,未改造舰娘!$B:$BR,8,0)))</f>
        <v>#N/A</v>
      </c>
      <c r="J22" t="e">
        <f>IF(G22="改造",(VLOOKUP($B22,改造舰娘!$B:$BR,9,0)),(VLOOKUP($B22,未改造舰娘!$B:$BR,9,0)))</f>
        <v>#N/A</v>
      </c>
      <c r="K22" t="e">
        <f>IF(H22="改造",(VLOOKUP($B22,改造舰娘!$B:$BR,10,0)),(VLOOKUP($B22,未改造舰娘!$B:$BR,10,0)))</f>
        <v>#N/A</v>
      </c>
      <c r="L22" t="e">
        <f>IF(I22="改造",(VLOOKUP($B22,改造舰娘!$B:$BR,11,0)),(VLOOKUP($B22,未改造舰娘!$B:$BR,11,0)))</f>
        <v>#N/A</v>
      </c>
      <c r="M22" t="e">
        <f>IF(J22="改造",(VLOOKUP($B22,改造舰娘!$B:$BR,12,0)),(VLOOKUP($B22,未改造舰娘!$B:$BR,12,0)))</f>
        <v>#N/A</v>
      </c>
      <c r="N22" t="e">
        <f>IF(#REF!="改造",(VLOOKUP($B22,改造舰娘!$B:$BR,13,0)),(VLOOKUP($B22,未改造舰娘!$B:$BR,13,0)))</f>
        <v>#REF!</v>
      </c>
      <c r="O22" t="e">
        <f>IF(L22="改造",(VLOOKUP($B22,改造舰娘!$B:$BR,14,0)),(VLOOKUP($B22,未改造舰娘!$B:$BR,14,0)))</f>
        <v>#N/A</v>
      </c>
      <c r="P22" t="e">
        <f>IF(M22="改造",(VLOOKUP($B22,改造舰娘!$B:$BR,15,0)),(VLOOKUP($B22,未改造舰娘!$B:$BR,15,0)))</f>
        <v>#N/A</v>
      </c>
      <c r="Q22" t="e">
        <f>IF(N22="改造",(VLOOKUP($B22,改造舰娘!$B:$BR,16,0)),(VLOOKUP($B22,未改造舰娘!$B:$BR,16,0)))</f>
        <v>#REF!</v>
      </c>
      <c r="R22" t="e">
        <f>IF(O22="改造",(VLOOKUP($B22,改造舰娘!$B:$BR,17,0)),(VLOOKUP($B22,未改造舰娘!$B:$BR,17,0)))</f>
        <v>#N/A</v>
      </c>
      <c r="S22" t="e">
        <f>IF(P22="改造",(VLOOKUP($B22,改造舰娘!$B:$BR,18,0)),(VLOOKUP($B22,未改造舰娘!$B:$BR,18,0)))</f>
        <v>#N/A</v>
      </c>
      <c r="T22" t="e">
        <f>IF(Q22="改造",(VLOOKUP($B22,改造舰娘!$B:$BR,19,0)),(VLOOKUP($B22,未改造舰娘!$B:$BR,19,0)))</f>
        <v>#REF!</v>
      </c>
      <c r="U22" t="e">
        <f>IF(R22="改造",(VLOOKUP($B22,改造舰娘!$B:$BR,20,0)),(VLOOKUP($B22,未改造舰娘!$B:$BR,20,0)))</f>
        <v>#N/A</v>
      </c>
      <c r="V22" t="e">
        <f>IF(S22="改造",(VLOOKUP($B22,改造舰娘!$B:$BR,21,0)),(VLOOKUP($B22,未改造舰娘!$B:$BR,21,0)))</f>
        <v>#N/A</v>
      </c>
      <c r="W22" t="e">
        <f>IF(T22="改造",(VLOOKUP($B22,改造舰娘!$B:$BR,22,0)),(VLOOKUP($B22,未改造舰娘!$B:$BR,22,0)))</f>
        <v>#REF!</v>
      </c>
      <c r="X22" t="e">
        <f>IF(U22="改造",(VLOOKUP($B22,改造舰娘!$B:$BR,23,0)),(VLOOKUP($B22,未改造舰娘!$B:$BR,23,0)))</f>
        <v>#N/A</v>
      </c>
      <c r="Y22" t="e">
        <f>IF(V22="改造",(VLOOKUP($B22,改造舰娘!$B:$BR,24,0)),(VLOOKUP($B22,未改造舰娘!$B:$BR,24,0)))</f>
        <v>#N/A</v>
      </c>
      <c r="Z22" t="e">
        <f>IF(W22="改造",(VLOOKUP($B22,改造舰娘!$B:$BR,25,0)),(VLOOKUP($B22,未改造舰娘!$B:$BR,25,0)))</f>
        <v>#REF!</v>
      </c>
      <c r="AA22" t="e">
        <f>IF(X22="改造",(VLOOKUP($B22,改造舰娘!$B:$BR,26,0)),(VLOOKUP($B22,未改造舰娘!$B:$BR,26,0)))</f>
        <v>#N/A</v>
      </c>
      <c r="AB22" t="e">
        <f>IF(Y22="改造",(VLOOKUP($B22,改造舰娘!$B:$BR,27,0)),(VLOOKUP($B22,未改造舰娘!$B:$BR,27,0)))</f>
        <v>#N/A</v>
      </c>
      <c r="AC22" t="e">
        <f>IF(Z22="改造",(VLOOKUP($B22,改造舰娘!$B:$BR,28,0)),(VLOOKUP($B22,未改造舰娘!$B:$BR,28,0)))</f>
        <v>#REF!</v>
      </c>
      <c r="AD22" t="e">
        <f>IF(AA22="改造",(VLOOKUP($B22,改造舰娘!$B:$BR,29,0)),(VLOOKUP($B22,未改造舰娘!$B:$BR,29,0)))</f>
        <v>#N/A</v>
      </c>
      <c r="AE22" t="e">
        <f>IF(AB22="改造",(VLOOKUP($B22,改造舰娘!$B:$BR,30,0)),(VLOOKUP($B22,未改造舰娘!$B:$BR,30,0)))</f>
        <v>#N/A</v>
      </c>
      <c r="AF22" t="e">
        <f>IF(AC22="改造",(VLOOKUP($B22,改造舰娘!$B:$BR,31,0)),(VLOOKUP($B22,未改造舰娘!$B:$BR,31,0)))</f>
        <v>#REF!</v>
      </c>
      <c r="AG22" t="e">
        <f>IF(AD22="改造",(VLOOKUP($B22,改造舰娘!$B:$BR,32,0)),(VLOOKUP($B22,未改造舰娘!$B:$BR,32,0)))</f>
        <v>#N/A</v>
      </c>
      <c r="AH22" t="e">
        <f>IF(AE22="改造",(VLOOKUP($B22,改造舰娘!$B:$BR,33,0)),(VLOOKUP($B22,未改造舰娘!$B:$BR,33,0)))</f>
        <v>#N/A</v>
      </c>
      <c r="AI22" t="e">
        <f>IF(AF22="改造",(VLOOKUP($B22,改造舰娘!$B:$BR,34,0)),(VLOOKUP($B22,未改造舰娘!$B:$BR,34,0)))</f>
        <v>#REF!</v>
      </c>
      <c r="AJ22" t="e">
        <f>IF(AG22="改造",(VLOOKUP($B22,改造舰娘!$B:$BR,35,0)),(VLOOKUP($B22,未改造舰娘!$B:$BR,35,0)))</f>
        <v>#N/A</v>
      </c>
      <c r="AK22" t="e">
        <f>IF(AH22="改造",(VLOOKUP($B22,改造舰娘!$B:$BR,36,0)),(VLOOKUP($B22,未改造舰娘!$B:$BR,36,0)))</f>
        <v>#N/A</v>
      </c>
      <c r="AL22" t="e">
        <f>IF(AI22="改造",(VLOOKUP($B22,改造舰娘!$B:$BR,37,0)),(VLOOKUP($B22,未改造舰娘!$B:$BR,37,0)))</f>
        <v>#REF!</v>
      </c>
      <c r="AM22" t="e">
        <f>IF(AJ22="改造",(VLOOKUP($B22,改造舰娘!$B:$BR,38,0)),(VLOOKUP($B22,未改造舰娘!$B:$BR,38,0)))</f>
        <v>#N/A</v>
      </c>
      <c r="AN22" t="e">
        <f>IF(AK22="改造",(VLOOKUP($B22,改造舰娘!$B:$BR,39,0)),(VLOOKUP($B22,未改造舰娘!$B:$BR,39,0)))</f>
        <v>#N/A</v>
      </c>
      <c r="AO22" t="e">
        <f>IF(AL22="改造",(VLOOKUP($B22,改造舰娘!$B:$BR,40,0)),(VLOOKUP($B22,未改造舰娘!$B:$BR,40,0)))</f>
        <v>#REF!</v>
      </c>
      <c r="AP22" t="e">
        <f>IF(AM22="改造",(VLOOKUP($B22,改造舰娘!$B:$BR,41,0)),(VLOOKUP($B22,未改造舰娘!$B:$BR,41,0)))</f>
        <v>#N/A</v>
      </c>
      <c r="AQ22" t="e">
        <f>IF(AN22="改造",(VLOOKUP($B22,改造舰娘!$B:$BR,42,0)),(VLOOKUP($B22,未改造舰娘!$B:$BR,42,0)))</f>
        <v>#N/A</v>
      </c>
      <c r="AR22" t="e">
        <f>IF(AO22="改造",(VLOOKUP($B22,改造舰娘!$B:$BR,43,0)),(VLOOKUP($B22,未改造舰娘!$B:$BR,43,0)))</f>
        <v>#REF!</v>
      </c>
      <c r="AS22" t="e">
        <f>IF(AP22="改造",(VLOOKUP($B22,改造舰娘!$B:$BR,44,0)),(VLOOKUP($B22,未改造舰娘!$B:$BR,44,0)))</f>
        <v>#N/A</v>
      </c>
      <c r="AT22" t="e">
        <f>IF(AQ22="改造",(VLOOKUP($B22,改造舰娘!$B:$BR,45,0)),(VLOOKUP($B22,未改造舰娘!$B:$BR,45,0)))</f>
        <v>#N/A</v>
      </c>
      <c r="AU22" t="e">
        <f>IF(AR22="改造",(VLOOKUP($B22,改造舰娘!$B:$BR,46,0)),(VLOOKUP($B22,未改造舰娘!$B:$BR,46,0)))</f>
        <v>#REF!</v>
      </c>
      <c r="AV22" t="e">
        <f>IF(AS22="改造",(VLOOKUP($B22,改造舰娘!$B:$BR,47,0)),(VLOOKUP($B22,未改造舰娘!$B:$BR,47,0)))</f>
        <v>#N/A</v>
      </c>
      <c r="AW22" t="e">
        <f>IF(AT22="改造",(VLOOKUP($B22,改造舰娘!$B:$BR,48,0)),(VLOOKUP($B22,未改造舰娘!$B:$BR,48,0)))</f>
        <v>#N/A</v>
      </c>
      <c r="AX22" t="e">
        <f>IF(AU22="改造",(VLOOKUP($B22,改造舰娘!$B:$BR,49,0)),(VLOOKUP($B22,未改造舰娘!$B:$BR,49,0)))</f>
        <v>#REF!</v>
      </c>
      <c r="AY22" t="e">
        <f>IF(AV22="改造",(VLOOKUP($B22,改造舰娘!$B:$BR,50,0)),(VLOOKUP($B22,未改造舰娘!$B:$BR,50,0)))</f>
        <v>#N/A</v>
      </c>
      <c r="AZ22" t="e">
        <f>IF(AW22="改造",(VLOOKUP($B22,改造舰娘!$B:$BR,51,0)),(VLOOKUP($B22,未改造舰娘!$B:$BR,51,0)))</f>
        <v>#N/A</v>
      </c>
      <c r="BA22" t="e">
        <f>IF(AX22="改造",(VLOOKUP($B22,改造舰娘!$B:$BR,52,0)),(VLOOKUP($B22,未改造舰娘!$B:$BR,52,0)))</f>
        <v>#REF!</v>
      </c>
      <c r="BB22" t="e">
        <f>IF(AY22="改造",(VLOOKUP($B22,改造舰娘!$B:$BR,53,0)),(VLOOKUP($B22,未改造舰娘!$B:$BR,53,0)))</f>
        <v>#N/A</v>
      </c>
      <c r="BC22" t="e">
        <f>IF(AZ22="改造",(VLOOKUP($B22,改造舰娘!$B:$BR,54,0)),(VLOOKUP($B22,未改造舰娘!$B:$BR,54,0)))</f>
        <v>#N/A</v>
      </c>
      <c r="BD22" t="e">
        <f>IF(BA22="改造",(VLOOKUP($B22,改造舰娘!$B:$BR,55,0)),(VLOOKUP($B22,未改造舰娘!$B:$BR,55,0)))</f>
        <v>#REF!</v>
      </c>
      <c r="BE22" t="e">
        <f>IF(BB22="改造",(VLOOKUP($B22,改造舰娘!$B:$BR,56,0)),(VLOOKUP($B22,未改造舰娘!$B:$BR,56,0)))</f>
        <v>#N/A</v>
      </c>
      <c r="BF22" t="e">
        <f>IF(BC22="改造",(VLOOKUP($B22,改造舰娘!$B:$BR,57,0)),(VLOOKUP($B22,未改造舰娘!$B:$BR,57,0)))</f>
        <v>#N/A</v>
      </c>
      <c r="BG22" t="e">
        <f>IF(BD22="改造",(VLOOKUP($B22,改造舰娘!$B:$BR,58,0)),(VLOOKUP($B22,未改造舰娘!$B:$BR,58,0)))</f>
        <v>#REF!</v>
      </c>
      <c r="BH22" t="e">
        <f>IF(BE22="改造",(VLOOKUP($B22,改造舰娘!$B:$BR,59,0)),(VLOOKUP($B22,未改造舰娘!$B:$BR,59,0)))</f>
        <v>#N/A</v>
      </c>
      <c r="BI22" t="e">
        <f>IF(BF22="改造",(VLOOKUP($B22,改造舰娘!$B:$BR,60,0)),(VLOOKUP($B22,未改造舰娘!$B:$BR,60,0)))</f>
        <v>#N/A</v>
      </c>
      <c r="BJ22" t="e">
        <f>IF(BG22="改造",(VLOOKUP($B22,改造舰娘!$B:$BR,61,0)),(VLOOKUP($B22,未改造舰娘!$B:$BR,61,0)))</f>
        <v>#REF!</v>
      </c>
      <c r="BK22" t="e">
        <f>IF(BH22="改造",(VLOOKUP($B22,改造舰娘!$B:$BR,62,0)),(VLOOKUP($B22,未改造舰娘!$B:$BR,62,0)))</f>
        <v>#N/A</v>
      </c>
      <c r="BL22" t="e">
        <f>IF(BI22="改造",(VLOOKUP($B22,改造舰娘!$B:$BR,63,0)),(VLOOKUP($B22,未改造舰娘!$B:$BR,63,0)))</f>
        <v>#N/A</v>
      </c>
      <c r="BM22" t="e">
        <f>IF(BJ22="改造",(VLOOKUP($B22,改造舰娘!$B:$BT,64,0)),(VLOOKUP($B22,未改造舰娘!$B:$BT,64,0)))</f>
        <v>#REF!</v>
      </c>
      <c r="BN22" t="e">
        <f>IF(BK22="改造",(VLOOKUP($B22,改造舰娘!$B:$BT,65,0)),(VLOOKUP($B22,未改造舰娘!$B:$BT,65,0)))</f>
        <v>#N/A</v>
      </c>
    </row>
    <row r="23" spans="1:66">
      <c r="A23" s="67" t="str">
        <f>舰队模拟用表!A25</f>
        <v>山城</v>
      </c>
      <c r="B23" s="67">
        <f>舰队模拟用表!C25</f>
        <v>0</v>
      </c>
      <c r="C23" t="e">
        <f>IF(A23="改造",(VLOOKUP($B23,改造舰娘!$B:$BR,2,0)),(VLOOKUP($B23,未改造舰娘!$B:$BR,2,0)))</f>
        <v>#N/A</v>
      </c>
      <c r="D23" t="e">
        <f>IF(A23="改造",(VLOOKUP($B23,改造舰娘!$B:$BR,3,0)),(VLOOKUP($B23,未改造舰娘!$B:$BR,3,0)))</f>
        <v>#N/A</v>
      </c>
      <c r="E23" t="e">
        <f>IF(B23="改造",(VLOOKUP($B23,改造舰娘!$B:$BR,4,0)),(VLOOKUP($B23,未改造舰娘!$B:$BR,4,0)))</f>
        <v>#N/A</v>
      </c>
      <c r="F23" t="e">
        <f>IF(C23="改造",(VLOOKUP($B23,改造舰娘!$B:$BR,5,0)),(VLOOKUP($B23,未改造舰娘!$B:$BR,5,0)))</f>
        <v>#N/A</v>
      </c>
      <c r="G23" t="e">
        <f>IF(D23="改造",(VLOOKUP($B23,改造舰娘!$B:$BR,6,0)),(VLOOKUP($B23,未改造舰娘!$B:$BR,6,0)))</f>
        <v>#N/A</v>
      </c>
      <c r="H23" t="e">
        <f>IF(E23="改造",(VLOOKUP($B23,改造舰娘!$B:$BR,7,0)),(VLOOKUP($B23,未改造舰娘!$B:$BR,7,0)))</f>
        <v>#N/A</v>
      </c>
      <c r="I23" t="e">
        <f>IF(F23="改造",(VLOOKUP($B23,改造舰娘!$B:$BR,8,0)),(VLOOKUP($B23,未改造舰娘!$B:$BR,8,0)))</f>
        <v>#N/A</v>
      </c>
      <c r="J23" t="e">
        <f>IF(G23="改造",(VLOOKUP($B23,改造舰娘!$B:$BR,9,0)),(VLOOKUP($B23,未改造舰娘!$B:$BR,9,0)))</f>
        <v>#N/A</v>
      </c>
      <c r="K23" t="e">
        <f>IF(H23="改造",(VLOOKUP($B23,改造舰娘!$B:$BR,10,0)),(VLOOKUP($B23,未改造舰娘!$B:$BR,10,0)))</f>
        <v>#N/A</v>
      </c>
      <c r="L23" t="e">
        <f>IF(I23="改造",(VLOOKUP($B23,改造舰娘!$B:$BR,11,0)),(VLOOKUP($B23,未改造舰娘!$B:$BR,11,0)))</f>
        <v>#N/A</v>
      </c>
      <c r="M23" t="e">
        <f>IF(J23="改造",(VLOOKUP($B23,改造舰娘!$B:$BR,12,0)),(VLOOKUP($B23,未改造舰娘!$B:$BR,12,0)))</f>
        <v>#N/A</v>
      </c>
      <c r="N23" t="e">
        <f>IF(#REF!="改造",(VLOOKUP($B23,改造舰娘!$B:$BR,13,0)),(VLOOKUP($B23,未改造舰娘!$B:$BR,13,0)))</f>
        <v>#REF!</v>
      </c>
      <c r="O23" t="e">
        <f>IF(L23="改造",(VLOOKUP($B23,改造舰娘!$B:$BR,14,0)),(VLOOKUP($B23,未改造舰娘!$B:$BR,14,0)))</f>
        <v>#N/A</v>
      </c>
      <c r="P23" t="e">
        <f>IF(M23="改造",(VLOOKUP($B23,改造舰娘!$B:$BR,15,0)),(VLOOKUP($B23,未改造舰娘!$B:$BR,15,0)))</f>
        <v>#N/A</v>
      </c>
      <c r="Q23" t="e">
        <f>IF(N23="改造",(VLOOKUP($B23,改造舰娘!$B:$BR,16,0)),(VLOOKUP($B23,未改造舰娘!$B:$BR,16,0)))</f>
        <v>#REF!</v>
      </c>
      <c r="R23" t="e">
        <f>IF(O23="改造",(VLOOKUP($B23,改造舰娘!$B:$BR,17,0)),(VLOOKUP($B23,未改造舰娘!$B:$BR,17,0)))</f>
        <v>#N/A</v>
      </c>
      <c r="S23" t="e">
        <f>IF(P23="改造",(VLOOKUP($B23,改造舰娘!$B:$BR,18,0)),(VLOOKUP($B23,未改造舰娘!$B:$BR,18,0)))</f>
        <v>#N/A</v>
      </c>
      <c r="T23" t="e">
        <f>IF(Q23="改造",(VLOOKUP($B23,改造舰娘!$B:$BR,19,0)),(VLOOKUP($B23,未改造舰娘!$B:$BR,19,0)))</f>
        <v>#REF!</v>
      </c>
      <c r="U23" t="e">
        <f>IF(R23="改造",(VLOOKUP($B23,改造舰娘!$B:$BR,20,0)),(VLOOKUP($B23,未改造舰娘!$B:$BR,20,0)))</f>
        <v>#N/A</v>
      </c>
      <c r="V23" t="e">
        <f>IF(S23="改造",(VLOOKUP($B23,改造舰娘!$B:$BR,21,0)),(VLOOKUP($B23,未改造舰娘!$B:$BR,21,0)))</f>
        <v>#N/A</v>
      </c>
      <c r="W23" t="e">
        <f>IF(T23="改造",(VLOOKUP($B23,改造舰娘!$B:$BR,22,0)),(VLOOKUP($B23,未改造舰娘!$B:$BR,22,0)))</f>
        <v>#REF!</v>
      </c>
      <c r="X23" t="e">
        <f>IF(U23="改造",(VLOOKUP($B23,改造舰娘!$B:$BR,23,0)),(VLOOKUP($B23,未改造舰娘!$B:$BR,23,0)))</f>
        <v>#N/A</v>
      </c>
      <c r="Y23" t="e">
        <f>IF(V23="改造",(VLOOKUP($B23,改造舰娘!$B:$BR,24,0)),(VLOOKUP($B23,未改造舰娘!$B:$BR,24,0)))</f>
        <v>#N/A</v>
      </c>
      <c r="Z23" t="e">
        <f>IF(W23="改造",(VLOOKUP($B23,改造舰娘!$B:$BR,25,0)),(VLOOKUP($B23,未改造舰娘!$B:$BR,25,0)))</f>
        <v>#REF!</v>
      </c>
      <c r="AA23" t="e">
        <f>IF(X23="改造",(VLOOKUP($B23,改造舰娘!$B:$BR,26,0)),(VLOOKUP($B23,未改造舰娘!$B:$BR,26,0)))</f>
        <v>#N/A</v>
      </c>
      <c r="AB23" t="e">
        <f>IF(Y23="改造",(VLOOKUP($B23,改造舰娘!$B:$BR,27,0)),(VLOOKUP($B23,未改造舰娘!$B:$BR,27,0)))</f>
        <v>#N/A</v>
      </c>
      <c r="AC23" t="e">
        <f>IF(Z23="改造",(VLOOKUP($B23,改造舰娘!$B:$BR,28,0)),(VLOOKUP($B23,未改造舰娘!$B:$BR,28,0)))</f>
        <v>#REF!</v>
      </c>
      <c r="AD23" t="e">
        <f>IF(AA23="改造",(VLOOKUP($B23,改造舰娘!$B:$BR,29,0)),(VLOOKUP($B23,未改造舰娘!$B:$BR,29,0)))</f>
        <v>#N/A</v>
      </c>
      <c r="AE23" t="e">
        <f>IF(AB23="改造",(VLOOKUP($B23,改造舰娘!$B:$BR,30,0)),(VLOOKUP($B23,未改造舰娘!$B:$BR,30,0)))</f>
        <v>#N/A</v>
      </c>
      <c r="AF23" t="e">
        <f>IF(AC23="改造",(VLOOKUP($B23,改造舰娘!$B:$BR,31,0)),(VLOOKUP($B23,未改造舰娘!$B:$BR,31,0)))</f>
        <v>#REF!</v>
      </c>
      <c r="AG23" t="e">
        <f>IF(AD23="改造",(VLOOKUP($B23,改造舰娘!$B:$BR,32,0)),(VLOOKUP($B23,未改造舰娘!$B:$BR,32,0)))</f>
        <v>#N/A</v>
      </c>
      <c r="AH23" t="e">
        <f>IF(AE23="改造",(VLOOKUP($B23,改造舰娘!$B:$BR,33,0)),(VLOOKUP($B23,未改造舰娘!$B:$BR,33,0)))</f>
        <v>#N/A</v>
      </c>
      <c r="AI23" t="e">
        <f>IF(AF23="改造",(VLOOKUP($B23,改造舰娘!$B:$BR,34,0)),(VLOOKUP($B23,未改造舰娘!$B:$BR,34,0)))</f>
        <v>#REF!</v>
      </c>
      <c r="AJ23" t="e">
        <f>IF(AG23="改造",(VLOOKUP($B23,改造舰娘!$B:$BR,35,0)),(VLOOKUP($B23,未改造舰娘!$B:$BR,35,0)))</f>
        <v>#N/A</v>
      </c>
      <c r="AK23" t="e">
        <f>IF(AH23="改造",(VLOOKUP($B23,改造舰娘!$B:$BR,36,0)),(VLOOKUP($B23,未改造舰娘!$B:$BR,36,0)))</f>
        <v>#N/A</v>
      </c>
      <c r="AL23" t="e">
        <f>IF(AI23="改造",(VLOOKUP($B23,改造舰娘!$B:$BR,37,0)),(VLOOKUP($B23,未改造舰娘!$B:$BR,37,0)))</f>
        <v>#REF!</v>
      </c>
      <c r="AM23" t="e">
        <f>IF(AJ23="改造",(VLOOKUP($B23,改造舰娘!$B:$BR,38,0)),(VLOOKUP($B23,未改造舰娘!$B:$BR,38,0)))</f>
        <v>#N/A</v>
      </c>
      <c r="AN23" t="e">
        <f>IF(AK23="改造",(VLOOKUP($B23,改造舰娘!$B:$BR,39,0)),(VLOOKUP($B23,未改造舰娘!$B:$BR,39,0)))</f>
        <v>#N/A</v>
      </c>
      <c r="AO23" t="e">
        <f>IF(AL23="改造",(VLOOKUP($B23,改造舰娘!$B:$BR,40,0)),(VLOOKUP($B23,未改造舰娘!$B:$BR,40,0)))</f>
        <v>#REF!</v>
      </c>
      <c r="AP23" t="e">
        <f>IF(AM23="改造",(VLOOKUP($B23,改造舰娘!$B:$BR,41,0)),(VLOOKUP($B23,未改造舰娘!$B:$BR,41,0)))</f>
        <v>#N/A</v>
      </c>
      <c r="AQ23" t="e">
        <f>IF(AN23="改造",(VLOOKUP($B23,改造舰娘!$B:$BR,42,0)),(VLOOKUP($B23,未改造舰娘!$B:$BR,42,0)))</f>
        <v>#N/A</v>
      </c>
      <c r="AR23" t="e">
        <f>IF(AO23="改造",(VLOOKUP($B23,改造舰娘!$B:$BR,43,0)),(VLOOKUP($B23,未改造舰娘!$B:$BR,43,0)))</f>
        <v>#REF!</v>
      </c>
      <c r="AS23" t="e">
        <f>IF(AP23="改造",(VLOOKUP($B23,改造舰娘!$B:$BR,44,0)),(VLOOKUP($B23,未改造舰娘!$B:$BR,44,0)))</f>
        <v>#N/A</v>
      </c>
      <c r="AT23" t="e">
        <f>IF(AQ23="改造",(VLOOKUP($B23,改造舰娘!$B:$BR,45,0)),(VLOOKUP($B23,未改造舰娘!$B:$BR,45,0)))</f>
        <v>#N/A</v>
      </c>
      <c r="AU23" t="e">
        <f>IF(AR23="改造",(VLOOKUP($B23,改造舰娘!$B:$BR,46,0)),(VLOOKUP($B23,未改造舰娘!$B:$BR,46,0)))</f>
        <v>#REF!</v>
      </c>
      <c r="AV23" t="e">
        <f>IF(AS23="改造",(VLOOKUP($B23,改造舰娘!$B:$BR,47,0)),(VLOOKUP($B23,未改造舰娘!$B:$BR,47,0)))</f>
        <v>#N/A</v>
      </c>
      <c r="AW23" t="e">
        <f>IF(AT23="改造",(VLOOKUP($B23,改造舰娘!$B:$BR,48,0)),(VLOOKUP($B23,未改造舰娘!$B:$BR,48,0)))</f>
        <v>#N/A</v>
      </c>
      <c r="AX23" t="e">
        <f>IF(AU23="改造",(VLOOKUP($B23,改造舰娘!$B:$BR,49,0)),(VLOOKUP($B23,未改造舰娘!$B:$BR,49,0)))</f>
        <v>#REF!</v>
      </c>
      <c r="AY23" t="e">
        <f>IF(AV23="改造",(VLOOKUP($B23,改造舰娘!$B:$BR,50,0)),(VLOOKUP($B23,未改造舰娘!$B:$BR,50,0)))</f>
        <v>#N/A</v>
      </c>
      <c r="AZ23" t="e">
        <f>IF(AW23="改造",(VLOOKUP($B23,改造舰娘!$B:$BR,51,0)),(VLOOKUP($B23,未改造舰娘!$B:$BR,51,0)))</f>
        <v>#N/A</v>
      </c>
      <c r="BA23" t="e">
        <f>IF(AX23="改造",(VLOOKUP($B23,改造舰娘!$B:$BR,52,0)),(VLOOKUP($B23,未改造舰娘!$B:$BR,52,0)))</f>
        <v>#REF!</v>
      </c>
      <c r="BB23" t="e">
        <f>IF(AY23="改造",(VLOOKUP($B23,改造舰娘!$B:$BR,53,0)),(VLOOKUP($B23,未改造舰娘!$B:$BR,53,0)))</f>
        <v>#N/A</v>
      </c>
      <c r="BC23" t="e">
        <f>IF(AZ23="改造",(VLOOKUP($B23,改造舰娘!$B:$BR,54,0)),(VLOOKUP($B23,未改造舰娘!$B:$BR,54,0)))</f>
        <v>#N/A</v>
      </c>
      <c r="BD23" t="e">
        <f>IF(BA23="改造",(VLOOKUP($B23,改造舰娘!$B:$BR,55,0)),(VLOOKUP($B23,未改造舰娘!$B:$BR,55,0)))</f>
        <v>#REF!</v>
      </c>
      <c r="BE23" t="e">
        <f>IF(BB23="改造",(VLOOKUP($B23,改造舰娘!$B:$BR,56,0)),(VLOOKUP($B23,未改造舰娘!$B:$BR,56,0)))</f>
        <v>#N/A</v>
      </c>
      <c r="BF23" t="e">
        <f>IF(BC23="改造",(VLOOKUP($B23,改造舰娘!$B:$BR,57,0)),(VLOOKUP($B23,未改造舰娘!$B:$BR,57,0)))</f>
        <v>#N/A</v>
      </c>
      <c r="BG23" t="e">
        <f>IF(BD23="改造",(VLOOKUP($B23,改造舰娘!$B:$BR,58,0)),(VLOOKUP($B23,未改造舰娘!$B:$BR,58,0)))</f>
        <v>#REF!</v>
      </c>
      <c r="BH23" t="e">
        <f>IF(BE23="改造",(VLOOKUP($B23,改造舰娘!$B:$BR,59,0)),(VLOOKUP($B23,未改造舰娘!$B:$BR,59,0)))</f>
        <v>#N/A</v>
      </c>
      <c r="BI23" t="e">
        <f>IF(BF23="改造",(VLOOKUP($B23,改造舰娘!$B:$BR,60,0)),(VLOOKUP($B23,未改造舰娘!$B:$BR,60,0)))</f>
        <v>#N/A</v>
      </c>
      <c r="BJ23" t="e">
        <f>IF(BG23="改造",(VLOOKUP($B23,改造舰娘!$B:$BR,61,0)),(VLOOKUP($B23,未改造舰娘!$B:$BR,61,0)))</f>
        <v>#REF!</v>
      </c>
      <c r="BK23" t="e">
        <f>IF(BH23="改造",(VLOOKUP($B23,改造舰娘!$B:$BR,62,0)),(VLOOKUP($B23,未改造舰娘!$B:$BR,62,0)))</f>
        <v>#N/A</v>
      </c>
      <c r="BL23" t="e">
        <f>IF(BI23="改造",(VLOOKUP($B23,改造舰娘!$B:$BR,63,0)),(VLOOKUP($B23,未改造舰娘!$B:$BR,63,0)))</f>
        <v>#N/A</v>
      </c>
      <c r="BM23" t="e">
        <f>IF(BJ23="改造",(VLOOKUP($B23,改造舰娘!$B:$BT,64,0)),(VLOOKUP($B23,未改造舰娘!$B:$BT,64,0)))</f>
        <v>#REF!</v>
      </c>
      <c r="BN23" t="e">
        <f>IF(BK23="改造",(VLOOKUP($B23,改造舰娘!$B:$BT,65,0)),(VLOOKUP($B23,未改造舰娘!$B:$BT,65,0)))</f>
        <v>#N/A</v>
      </c>
    </row>
    <row r="24" spans="1:66">
      <c r="A24" s="67" t="str">
        <f>舰队模拟用表!A26</f>
        <v>伊势</v>
      </c>
      <c r="B24" s="67">
        <f>舰队模拟用表!C26</f>
        <v>0</v>
      </c>
      <c r="C24" t="e">
        <f>IF(A24="改造",(VLOOKUP($B24,改造舰娘!$B:$BR,2,0)),(VLOOKUP($B24,未改造舰娘!$B:$BR,2,0)))</f>
        <v>#N/A</v>
      </c>
      <c r="D24" t="e">
        <f>IF(A24="改造",(VLOOKUP($B24,改造舰娘!$B:$BR,3,0)),(VLOOKUP($B24,未改造舰娘!$B:$BR,3,0)))</f>
        <v>#N/A</v>
      </c>
      <c r="E24" t="e">
        <f>IF(B24="改造",(VLOOKUP($B24,改造舰娘!$B:$BR,4,0)),(VLOOKUP($B24,未改造舰娘!$B:$BR,4,0)))</f>
        <v>#N/A</v>
      </c>
      <c r="F24" t="e">
        <f>IF(C24="改造",(VLOOKUP($B24,改造舰娘!$B:$BR,5,0)),(VLOOKUP($B24,未改造舰娘!$B:$BR,5,0)))</f>
        <v>#N/A</v>
      </c>
      <c r="G24" t="e">
        <f>IF(D24="改造",(VLOOKUP($B24,改造舰娘!$B:$BR,6,0)),(VLOOKUP($B24,未改造舰娘!$B:$BR,6,0)))</f>
        <v>#N/A</v>
      </c>
      <c r="H24" t="e">
        <f>IF(E24="改造",(VLOOKUP($B24,改造舰娘!$B:$BR,7,0)),(VLOOKUP($B24,未改造舰娘!$B:$BR,7,0)))</f>
        <v>#N/A</v>
      </c>
      <c r="I24" t="e">
        <f>IF(F24="改造",(VLOOKUP($B24,改造舰娘!$B:$BR,8,0)),(VLOOKUP($B24,未改造舰娘!$B:$BR,8,0)))</f>
        <v>#N/A</v>
      </c>
      <c r="J24" t="e">
        <f>IF(G24="改造",(VLOOKUP($B24,改造舰娘!$B:$BR,9,0)),(VLOOKUP($B24,未改造舰娘!$B:$BR,9,0)))</f>
        <v>#N/A</v>
      </c>
      <c r="K24" t="e">
        <f>IF(H24="改造",(VLOOKUP($B24,改造舰娘!$B:$BR,10,0)),(VLOOKUP($B24,未改造舰娘!$B:$BR,10,0)))</f>
        <v>#N/A</v>
      </c>
      <c r="L24" t="e">
        <f>IF(I24="改造",(VLOOKUP($B24,改造舰娘!$B:$BR,11,0)),(VLOOKUP($B24,未改造舰娘!$B:$BR,11,0)))</f>
        <v>#N/A</v>
      </c>
      <c r="M24" t="e">
        <f>IF(J24="改造",(VLOOKUP($B24,改造舰娘!$B:$BR,12,0)),(VLOOKUP($B24,未改造舰娘!$B:$BR,12,0)))</f>
        <v>#N/A</v>
      </c>
      <c r="N24" t="e">
        <f>IF(#REF!="改造",(VLOOKUP($B24,改造舰娘!$B:$BR,13,0)),(VLOOKUP($B24,未改造舰娘!$B:$BR,13,0)))</f>
        <v>#REF!</v>
      </c>
      <c r="O24" t="e">
        <f>IF(L24="改造",(VLOOKUP($B24,改造舰娘!$B:$BR,14,0)),(VLOOKUP($B24,未改造舰娘!$B:$BR,14,0)))</f>
        <v>#N/A</v>
      </c>
      <c r="P24" t="e">
        <f>IF(M24="改造",(VLOOKUP($B24,改造舰娘!$B:$BR,15,0)),(VLOOKUP($B24,未改造舰娘!$B:$BR,15,0)))</f>
        <v>#N/A</v>
      </c>
      <c r="Q24" t="e">
        <f>IF(N24="改造",(VLOOKUP($B24,改造舰娘!$B:$BR,16,0)),(VLOOKUP($B24,未改造舰娘!$B:$BR,16,0)))</f>
        <v>#REF!</v>
      </c>
      <c r="R24" t="e">
        <f>IF(O24="改造",(VLOOKUP($B24,改造舰娘!$B:$BR,17,0)),(VLOOKUP($B24,未改造舰娘!$B:$BR,17,0)))</f>
        <v>#N/A</v>
      </c>
      <c r="S24" t="e">
        <f>IF(P24="改造",(VLOOKUP($B24,改造舰娘!$B:$BR,18,0)),(VLOOKUP($B24,未改造舰娘!$B:$BR,18,0)))</f>
        <v>#N/A</v>
      </c>
      <c r="T24" t="e">
        <f>IF(Q24="改造",(VLOOKUP($B24,改造舰娘!$B:$BR,19,0)),(VLOOKUP($B24,未改造舰娘!$B:$BR,19,0)))</f>
        <v>#REF!</v>
      </c>
      <c r="U24" t="e">
        <f>IF(R24="改造",(VLOOKUP($B24,改造舰娘!$B:$BR,20,0)),(VLOOKUP($B24,未改造舰娘!$B:$BR,20,0)))</f>
        <v>#N/A</v>
      </c>
      <c r="V24" t="e">
        <f>IF(S24="改造",(VLOOKUP($B24,改造舰娘!$B:$BR,21,0)),(VLOOKUP($B24,未改造舰娘!$B:$BR,21,0)))</f>
        <v>#N/A</v>
      </c>
      <c r="W24" t="e">
        <f>IF(T24="改造",(VLOOKUP($B24,改造舰娘!$B:$BR,22,0)),(VLOOKUP($B24,未改造舰娘!$B:$BR,22,0)))</f>
        <v>#REF!</v>
      </c>
      <c r="X24" t="e">
        <f>IF(U24="改造",(VLOOKUP($B24,改造舰娘!$B:$BR,23,0)),(VLOOKUP($B24,未改造舰娘!$B:$BR,23,0)))</f>
        <v>#N/A</v>
      </c>
      <c r="Y24" t="e">
        <f>IF(V24="改造",(VLOOKUP($B24,改造舰娘!$B:$BR,24,0)),(VLOOKUP($B24,未改造舰娘!$B:$BR,24,0)))</f>
        <v>#N/A</v>
      </c>
      <c r="Z24" t="e">
        <f>IF(W24="改造",(VLOOKUP($B24,改造舰娘!$B:$BR,25,0)),(VLOOKUP($B24,未改造舰娘!$B:$BR,25,0)))</f>
        <v>#REF!</v>
      </c>
      <c r="AA24" t="e">
        <f>IF(X24="改造",(VLOOKUP($B24,改造舰娘!$B:$BR,26,0)),(VLOOKUP($B24,未改造舰娘!$B:$BR,26,0)))</f>
        <v>#N/A</v>
      </c>
      <c r="AB24" t="e">
        <f>IF(Y24="改造",(VLOOKUP($B24,改造舰娘!$B:$BR,27,0)),(VLOOKUP($B24,未改造舰娘!$B:$BR,27,0)))</f>
        <v>#N/A</v>
      </c>
      <c r="AC24" t="e">
        <f>IF(Z24="改造",(VLOOKUP($B24,改造舰娘!$B:$BR,28,0)),(VLOOKUP($B24,未改造舰娘!$B:$BR,28,0)))</f>
        <v>#REF!</v>
      </c>
      <c r="AD24" t="e">
        <f>IF(AA24="改造",(VLOOKUP($B24,改造舰娘!$B:$BR,29,0)),(VLOOKUP($B24,未改造舰娘!$B:$BR,29,0)))</f>
        <v>#N/A</v>
      </c>
      <c r="AE24" t="e">
        <f>IF(AB24="改造",(VLOOKUP($B24,改造舰娘!$B:$BR,30,0)),(VLOOKUP($B24,未改造舰娘!$B:$BR,30,0)))</f>
        <v>#N/A</v>
      </c>
      <c r="AF24" t="e">
        <f>IF(AC24="改造",(VLOOKUP($B24,改造舰娘!$B:$BR,31,0)),(VLOOKUP($B24,未改造舰娘!$B:$BR,31,0)))</f>
        <v>#REF!</v>
      </c>
      <c r="AG24" t="e">
        <f>IF(AD24="改造",(VLOOKUP($B24,改造舰娘!$B:$BR,32,0)),(VLOOKUP($B24,未改造舰娘!$B:$BR,32,0)))</f>
        <v>#N/A</v>
      </c>
      <c r="AH24" t="e">
        <f>IF(AE24="改造",(VLOOKUP($B24,改造舰娘!$B:$BR,33,0)),(VLOOKUP($B24,未改造舰娘!$B:$BR,33,0)))</f>
        <v>#N/A</v>
      </c>
      <c r="AI24" t="e">
        <f>IF(AF24="改造",(VLOOKUP($B24,改造舰娘!$B:$BR,34,0)),(VLOOKUP($B24,未改造舰娘!$B:$BR,34,0)))</f>
        <v>#REF!</v>
      </c>
      <c r="AJ24" t="e">
        <f>IF(AG24="改造",(VLOOKUP($B24,改造舰娘!$B:$BR,35,0)),(VLOOKUP($B24,未改造舰娘!$B:$BR,35,0)))</f>
        <v>#N/A</v>
      </c>
      <c r="AK24" t="e">
        <f>IF(AH24="改造",(VLOOKUP($B24,改造舰娘!$B:$BR,36,0)),(VLOOKUP($B24,未改造舰娘!$B:$BR,36,0)))</f>
        <v>#N/A</v>
      </c>
      <c r="AL24" t="e">
        <f>IF(AI24="改造",(VLOOKUP($B24,改造舰娘!$B:$BR,37,0)),(VLOOKUP($B24,未改造舰娘!$B:$BR,37,0)))</f>
        <v>#REF!</v>
      </c>
      <c r="AM24" t="e">
        <f>IF(AJ24="改造",(VLOOKUP($B24,改造舰娘!$B:$BR,38,0)),(VLOOKUP($B24,未改造舰娘!$B:$BR,38,0)))</f>
        <v>#N/A</v>
      </c>
      <c r="AN24" t="e">
        <f>IF(AK24="改造",(VLOOKUP($B24,改造舰娘!$B:$BR,39,0)),(VLOOKUP($B24,未改造舰娘!$B:$BR,39,0)))</f>
        <v>#N/A</v>
      </c>
      <c r="AO24" t="e">
        <f>IF(AL24="改造",(VLOOKUP($B24,改造舰娘!$B:$BR,40,0)),(VLOOKUP($B24,未改造舰娘!$B:$BR,40,0)))</f>
        <v>#REF!</v>
      </c>
      <c r="AP24" t="e">
        <f>IF(AM24="改造",(VLOOKUP($B24,改造舰娘!$B:$BR,41,0)),(VLOOKUP($B24,未改造舰娘!$B:$BR,41,0)))</f>
        <v>#N/A</v>
      </c>
      <c r="AQ24" t="e">
        <f>IF(AN24="改造",(VLOOKUP($B24,改造舰娘!$B:$BR,42,0)),(VLOOKUP($B24,未改造舰娘!$B:$BR,42,0)))</f>
        <v>#N/A</v>
      </c>
      <c r="AR24" t="e">
        <f>IF(AO24="改造",(VLOOKUP($B24,改造舰娘!$B:$BR,43,0)),(VLOOKUP($B24,未改造舰娘!$B:$BR,43,0)))</f>
        <v>#REF!</v>
      </c>
      <c r="AS24" t="e">
        <f>IF(AP24="改造",(VLOOKUP($B24,改造舰娘!$B:$BR,44,0)),(VLOOKUP($B24,未改造舰娘!$B:$BR,44,0)))</f>
        <v>#N/A</v>
      </c>
      <c r="AT24" t="e">
        <f>IF(AQ24="改造",(VLOOKUP($B24,改造舰娘!$B:$BR,45,0)),(VLOOKUP($B24,未改造舰娘!$B:$BR,45,0)))</f>
        <v>#N/A</v>
      </c>
      <c r="AU24" t="e">
        <f>IF(AR24="改造",(VLOOKUP($B24,改造舰娘!$B:$BR,46,0)),(VLOOKUP($B24,未改造舰娘!$B:$BR,46,0)))</f>
        <v>#REF!</v>
      </c>
      <c r="AV24" t="e">
        <f>IF(AS24="改造",(VLOOKUP($B24,改造舰娘!$B:$BR,47,0)),(VLOOKUP($B24,未改造舰娘!$B:$BR,47,0)))</f>
        <v>#N/A</v>
      </c>
      <c r="AW24" t="e">
        <f>IF(AT24="改造",(VLOOKUP($B24,改造舰娘!$B:$BR,48,0)),(VLOOKUP($B24,未改造舰娘!$B:$BR,48,0)))</f>
        <v>#N/A</v>
      </c>
      <c r="AX24" t="e">
        <f>IF(AU24="改造",(VLOOKUP($B24,改造舰娘!$B:$BR,49,0)),(VLOOKUP($B24,未改造舰娘!$B:$BR,49,0)))</f>
        <v>#REF!</v>
      </c>
      <c r="AY24" t="e">
        <f>IF(AV24="改造",(VLOOKUP($B24,改造舰娘!$B:$BR,50,0)),(VLOOKUP($B24,未改造舰娘!$B:$BR,50,0)))</f>
        <v>#N/A</v>
      </c>
      <c r="AZ24" t="e">
        <f>IF(AW24="改造",(VLOOKUP($B24,改造舰娘!$B:$BR,51,0)),(VLOOKUP($B24,未改造舰娘!$B:$BR,51,0)))</f>
        <v>#N/A</v>
      </c>
      <c r="BA24" t="e">
        <f>IF(AX24="改造",(VLOOKUP($B24,改造舰娘!$B:$BR,52,0)),(VLOOKUP($B24,未改造舰娘!$B:$BR,52,0)))</f>
        <v>#REF!</v>
      </c>
      <c r="BB24" t="e">
        <f>IF(AY24="改造",(VLOOKUP($B24,改造舰娘!$B:$BR,53,0)),(VLOOKUP($B24,未改造舰娘!$B:$BR,53,0)))</f>
        <v>#N/A</v>
      </c>
      <c r="BC24" t="e">
        <f>IF(AZ24="改造",(VLOOKUP($B24,改造舰娘!$B:$BR,54,0)),(VLOOKUP($B24,未改造舰娘!$B:$BR,54,0)))</f>
        <v>#N/A</v>
      </c>
      <c r="BD24" t="e">
        <f>IF(BA24="改造",(VLOOKUP($B24,改造舰娘!$B:$BR,55,0)),(VLOOKUP($B24,未改造舰娘!$B:$BR,55,0)))</f>
        <v>#REF!</v>
      </c>
      <c r="BE24" t="e">
        <f>IF(BB24="改造",(VLOOKUP($B24,改造舰娘!$B:$BR,56,0)),(VLOOKUP($B24,未改造舰娘!$B:$BR,56,0)))</f>
        <v>#N/A</v>
      </c>
      <c r="BF24" t="e">
        <f>IF(BC24="改造",(VLOOKUP($B24,改造舰娘!$B:$BR,57,0)),(VLOOKUP($B24,未改造舰娘!$B:$BR,57,0)))</f>
        <v>#N/A</v>
      </c>
      <c r="BG24" t="e">
        <f>IF(BD24="改造",(VLOOKUP($B24,改造舰娘!$B:$BR,58,0)),(VLOOKUP($B24,未改造舰娘!$B:$BR,58,0)))</f>
        <v>#REF!</v>
      </c>
      <c r="BH24" t="e">
        <f>IF(BE24="改造",(VLOOKUP($B24,改造舰娘!$B:$BR,59,0)),(VLOOKUP($B24,未改造舰娘!$B:$BR,59,0)))</f>
        <v>#N/A</v>
      </c>
      <c r="BI24" t="e">
        <f>IF(BF24="改造",(VLOOKUP($B24,改造舰娘!$B:$BR,60,0)),(VLOOKUP($B24,未改造舰娘!$B:$BR,60,0)))</f>
        <v>#N/A</v>
      </c>
      <c r="BJ24" t="e">
        <f>IF(BG24="改造",(VLOOKUP($B24,改造舰娘!$B:$BR,61,0)),(VLOOKUP($B24,未改造舰娘!$B:$BR,61,0)))</f>
        <v>#REF!</v>
      </c>
      <c r="BK24" t="e">
        <f>IF(BH24="改造",(VLOOKUP($B24,改造舰娘!$B:$BR,62,0)),(VLOOKUP($B24,未改造舰娘!$B:$BR,62,0)))</f>
        <v>#N/A</v>
      </c>
      <c r="BL24" t="e">
        <f>IF(BI24="改造",(VLOOKUP($B24,改造舰娘!$B:$BR,63,0)),(VLOOKUP($B24,未改造舰娘!$B:$BR,63,0)))</f>
        <v>#N/A</v>
      </c>
      <c r="BM24" t="e">
        <f>IF(BJ24="改造",(VLOOKUP($B24,改造舰娘!$B:$BT,64,0)),(VLOOKUP($B24,未改造舰娘!$B:$BT,64,0)))</f>
        <v>#REF!</v>
      </c>
      <c r="BN24" t="e">
        <f>IF(BK24="改造",(VLOOKUP($B24,改造舰娘!$B:$BT,65,0)),(VLOOKUP($B24,未改造舰娘!$B:$BT,65,0)))</f>
        <v>#N/A</v>
      </c>
    </row>
    <row r="25" spans="1:66">
      <c r="A25" s="67" t="str">
        <f>舰队模拟用表!A27</f>
        <v>日向</v>
      </c>
      <c r="B25" s="67">
        <f>舰队模拟用表!C27</f>
        <v>0</v>
      </c>
      <c r="C25" t="e">
        <f>IF(A25="改造",(VLOOKUP($B25,改造舰娘!$B:$BR,2,0)),(VLOOKUP($B25,未改造舰娘!$B:$BR,2,0)))</f>
        <v>#N/A</v>
      </c>
      <c r="D25" t="e">
        <f>IF(A25="改造",(VLOOKUP($B25,改造舰娘!$B:$BR,3,0)),(VLOOKUP($B25,未改造舰娘!$B:$BR,3,0)))</f>
        <v>#N/A</v>
      </c>
      <c r="E25" t="e">
        <f>IF(B25="改造",(VLOOKUP($B25,改造舰娘!$B:$BR,4,0)),(VLOOKUP($B25,未改造舰娘!$B:$BR,4,0)))</f>
        <v>#N/A</v>
      </c>
      <c r="F25" t="e">
        <f>IF(C25="改造",(VLOOKUP($B25,改造舰娘!$B:$BR,5,0)),(VLOOKUP($B25,未改造舰娘!$B:$BR,5,0)))</f>
        <v>#N/A</v>
      </c>
      <c r="G25" t="e">
        <f>IF(D25="改造",(VLOOKUP($B25,改造舰娘!$B:$BR,6,0)),(VLOOKUP($B25,未改造舰娘!$B:$BR,6,0)))</f>
        <v>#N/A</v>
      </c>
      <c r="H25" t="e">
        <f>IF(E25="改造",(VLOOKUP($B25,改造舰娘!$B:$BR,7,0)),(VLOOKUP($B25,未改造舰娘!$B:$BR,7,0)))</f>
        <v>#N/A</v>
      </c>
      <c r="I25" t="e">
        <f>IF(F25="改造",(VLOOKUP($B25,改造舰娘!$B:$BR,8,0)),(VLOOKUP($B25,未改造舰娘!$B:$BR,8,0)))</f>
        <v>#N/A</v>
      </c>
      <c r="J25" t="e">
        <f>IF(G25="改造",(VLOOKUP($B25,改造舰娘!$B:$BR,9,0)),(VLOOKUP($B25,未改造舰娘!$B:$BR,9,0)))</f>
        <v>#N/A</v>
      </c>
      <c r="K25" t="e">
        <f>IF(H25="改造",(VLOOKUP($B25,改造舰娘!$B:$BR,10,0)),(VLOOKUP($B25,未改造舰娘!$B:$BR,10,0)))</f>
        <v>#N/A</v>
      </c>
      <c r="L25" t="e">
        <f>IF(I25="改造",(VLOOKUP($B25,改造舰娘!$B:$BR,11,0)),(VLOOKUP($B25,未改造舰娘!$B:$BR,11,0)))</f>
        <v>#N/A</v>
      </c>
      <c r="M25" t="e">
        <f>IF(J25="改造",(VLOOKUP($B25,改造舰娘!$B:$BR,12,0)),(VLOOKUP($B25,未改造舰娘!$B:$BR,12,0)))</f>
        <v>#N/A</v>
      </c>
      <c r="N25" t="e">
        <f>IF(#REF!="改造",(VLOOKUP($B25,改造舰娘!$B:$BR,13,0)),(VLOOKUP($B25,未改造舰娘!$B:$BR,13,0)))</f>
        <v>#REF!</v>
      </c>
      <c r="O25" t="e">
        <f>IF(L25="改造",(VLOOKUP($B25,改造舰娘!$B:$BR,14,0)),(VLOOKUP($B25,未改造舰娘!$B:$BR,14,0)))</f>
        <v>#N/A</v>
      </c>
      <c r="P25" t="e">
        <f>IF(M25="改造",(VLOOKUP($B25,改造舰娘!$B:$BR,15,0)),(VLOOKUP($B25,未改造舰娘!$B:$BR,15,0)))</f>
        <v>#N/A</v>
      </c>
      <c r="Q25" t="e">
        <f>IF(N25="改造",(VLOOKUP($B25,改造舰娘!$B:$BR,16,0)),(VLOOKUP($B25,未改造舰娘!$B:$BR,16,0)))</f>
        <v>#REF!</v>
      </c>
      <c r="R25" t="e">
        <f>IF(O25="改造",(VLOOKUP($B25,改造舰娘!$B:$BR,17,0)),(VLOOKUP($B25,未改造舰娘!$B:$BR,17,0)))</f>
        <v>#N/A</v>
      </c>
      <c r="S25" t="e">
        <f>IF(P25="改造",(VLOOKUP($B25,改造舰娘!$B:$BR,18,0)),(VLOOKUP($B25,未改造舰娘!$B:$BR,18,0)))</f>
        <v>#N/A</v>
      </c>
      <c r="T25" t="e">
        <f>IF(Q25="改造",(VLOOKUP($B25,改造舰娘!$B:$BR,19,0)),(VLOOKUP($B25,未改造舰娘!$B:$BR,19,0)))</f>
        <v>#REF!</v>
      </c>
      <c r="U25" t="e">
        <f>IF(R25="改造",(VLOOKUP($B25,改造舰娘!$B:$BR,20,0)),(VLOOKUP($B25,未改造舰娘!$B:$BR,20,0)))</f>
        <v>#N/A</v>
      </c>
      <c r="V25" t="e">
        <f>IF(S25="改造",(VLOOKUP($B25,改造舰娘!$B:$BR,21,0)),(VLOOKUP($B25,未改造舰娘!$B:$BR,21,0)))</f>
        <v>#N/A</v>
      </c>
      <c r="W25" t="e">
        <f>IF(T25="改造",(VLOOKUP($B25,改造舰娘!$B:$BR,22,0)),(VLOOKUP($B25,未改造舰娘!$B:$BR,22,0)))</f>
        <v>#REF!</v>
      </c>
      <c r="X25" t="e">
        <f>IF(U25="改造",(VLOOKUP($B25,改造舰娘!$B:$BR,23,0)),(VLOOKUP($B25,未改造舰娘!$B:$BR,23,0)))</f>
        <v>#N/A</v>
      </c>
      <c r="Y25" t="e">
        <f>IF(V25="改造",(VLOOKUP($B25,改造舰娘!$B:$BR,24,0)),(VLOOKUP($B25,未改造舰娘!$B:$BR,24,0)))</f>
        <v>#N/A</v>
      </c>
      <c r="Z25" t="e">
        <f>IF(W25="改造",(VLOOKUP($B25,改造舰娘!$B:$BR,25,0)),(VLOOKUP($B25,未改造舰娘!$B:$BR,25,0)))</f>
        <v>#REF!</v>
      </c>
      <c r="AA25" t="e">
        <f>IF(X25="改造",(VLOOKUP($B25,改造舰娘!$B:$BR,26,0)),(VLOOKUP($B25,未改造舰娘!$B:$BR,26,0)))</f>
        <v>#N/A</v>
      </c>
      <c r="AB25" t="e">
        <f>IF(Y25="改造",(VLOOKUP($B25,改造舰娘!$B:$BR,27,0)),(VLOOKUP($B25,未改造舰娘!$B:$BR,27,0)))</f>
        <v>#N/A</v>
      </c>
      <c r="AC25" t="e">
        <f>IF(Z25="改造",(VLOOKUP($B25,改造舰娘!$B:$BR,28,0)),(VLOOKUP($B25,未改造舰娘!$B:$BR,28,0)))</f>
        <v>#REF!</v>
      </c>
      <c r="AD25" t="e">
        <f>IF(AA25="改造",(VLOOKUP($B25,改造舰娘!$B:$BR,29,0)),(VLOOKUP($B25,未改造舰娘!$B:$BR,29,0)))</f>
        <v>#N/A</v>
      </c>
      <c r="AE25" t="e">
        <f>IF(AB25="改造",(VLOOKUP($B25,改造舰娘!$B:$BR,30,0)),(VLOOKUP($B25,未改造舰娘!$B:$BR,30,0)))</f>
        <v>#N/A</v>
      </c>
      <c r="AF25" t="e">
        <f>IF(AC25="改造",(VLOOKUP($B25,改造舰娘!$B:$BR,31,0)),(VLOOKUP($B25,未改造舰娘!$B:$BR,31,0)))</f>
        <v>#REF!</v>
      </c>
      <c r="AG25" t="e">
        <f>IF(AD25="改造",(VLOOKUP($B25,改造舰娘!$B:$BR,32,0)),(VLOOKUP($B25,未改造舰娘!$B:$BR,32,0)))</f>
        <v>#N/A</v>
      </c>
      <c r="AH25" t="e">
        <f>IF(AE25="改造",(VLOOKUP($B25,改造舰娘!$B:$BR,33,0)),(VLOOKUP($B25,未改造舰娘!$B:$BR,33,0)))</f>
        <v>#N/A</v>
      </c>
      <c r="AI25" t="e">
        <f>IF(AF25="改造",(VLOOKUP($B25,改造舰娘!$B:$BR,34,0)),(VLOOKUP($B25,未改造舰娘!$B:$BR,34,0)))</f>
        <v>#REF!</v>
      </c>
      <c r="AJ25" t="e">
        <f>IF(AG25="改造",(VLOOKUP($B25,改造舰娘!$B:$BR,35,0)),(VLOOKUP($B25,未改造舰娘!$B:$BR,35,0)))</f>
        <v>#N/A</v>
      </c>
      <c r="AK25" t="e">
        <f>IF(AH25="改造",(VLOOKUP($B25,改造舰娘!$B:$BR,36,0)),(VLOOKUP($B25,未改造舰娘!$B:$BR,36,0)))</f>
        <v>#N/A</v>
      </c>
      <c r="AL25" t="e">
        <f>IF(AI25="改造",(VLOOKUP($B25,改造舰娘!$B:$BR,37,0)),(VLOOKUP($B25,未改造舰娘!$B:$BR,37,0)))</f>
        <v>#REF!</v>
      </c>
      <c r="AM25" t="e">
        <f>IF(AJ25="改造",(VLOOKUP($B25,改造舰娘!$B:$BR,38,0)),(VLOOKUP($B25,未改造舰娘!$B:$BR,38,0)))</f>
        <v>#N/A</v>
      </c>
      <c r="AN25" t="e">
        <f>IF(AK25="改造",(VLOOKUP($B25,改造舰娘!$B:$BR,39,0)),(VLOOKUP($B25,未改造舰娘!$B:$BR,39,0)))</f>
        <v>#N/A</v>
      </c>
      <c r="AO25" t="e">
        <f>IF(AL25="改造",(VLOOKUP($B25,改造舰娘!$B:$BR,40,0)),(VLOOKUP($B25,未改造舰娘!$B:$BR,40,0)))</f>
        <v>#REF!</v>
      </c>
      <c r="AP25" t="e">
        <f>IF(AM25="改造",(VLOOKUP($B25,改造舰娘!$B:$BR,41,0)),(VLOOKUP($B25,未改造舰娘!$B:$BR,41,0)))</f>
        <v>#N/A</v>
      </c>
      <c r="AQ25" t="e">
        <f>IF(AN25="改造",(VLOOKUP($B25,改造舰娘!$B:$BR,42,0)),(VLOOKUP($B25,未改造舰娘!$B:$BR,42,0)))</f>
        <v>#N/A</v>
      </c>
      <c r="AR25" t="e">
        <f>IF(AO25="改造",(VLOOKUP($B25,改造舰娘!$B:$BR,43,0)),(VLOOKUP($B25,未改造舰娘!$B:$BR,43,0)))</f>
        <v>#REF!</v>
      </c>
      <c r="AS25" t="e">
        <f>IF(AP25="改造",(VLOOKUP($B25,改造舰娘!$B:$BR,44,0)),(VLOOKUP($B25,未改造舰娘!$B:$BR,44,0)))</f>
        <v>#N/A</v>
      </c>
      <c r="AT25" t="e">
        <f>IF(AQ25="改造",(VLOOKUP($B25,改造舰娘!$B:$BR,45,0)),(VLOOKUP($B25,未改造舰娘!$B:$BR,45,0)))</f>
        <v>#N/A</v>
      </c>
      <c r="AU25" t="e">
        <f>IF(AR25="改造",(VLOOKUP($B25,改造舰娘!$B:$BR,46,0)),(VLOOKUP($B25,未改造舰娘!$B:$BR,46,0)))</f>
        <v>#REF!</v>
      </c>
      <c r="AV25" t="e">
        <f>IF(AS25="改造",(VLOOKUP($B25,改造舰娘!$B:$BR,47,0)),(VLOOKUP($B25,未改造舰娘!$B:$BR,47,0)))</f>
        <v>#N/A</v>
      </c>
      <c r="AW25" t="e">
        <f>IF(AT25="改造",(VLOOKUP($B25,改造舰娘!$B:$BR,48,0)),(VLOOKUP($B25,未改造舰娘!$B:$BR,48,0)))</f>
        <v>#N/A</v>
      </c>
      <c r="AX25" t="e">
        <f>IF(AU25="改造",(VLOOKUP($B25,改造舰娘!$B:$BR,49,0)),(VLOOKUP($B25,未改造舰娘!$B:$BR,49,0)))</f>
        <v>#REF!</v>
      </c>
      <c r="AY25" t="e">
        <f>IF(AV25="改造",(VLOOKUP($B25,改造舰娘!$B:$BR,50,0)),(VLOOKUP($B25,未改造舰娘!$B:$BR,50,0)))</f>
        <v>#N/A</v>
      </c>
      <c r="AZ25" t="e">
        <f>IF(AW25="改造",(VLOOKUP($B25,改造舰娘!$B:$BR,51,0)),(VLOOKUP($B25,未改造舰娘!$B:$BR,51,0)))</f>
        <v>#N/A</v>
      </c>
      <c r="BA25" t="e">
        <f>IF(AX25="改造",(VLOOKUP($B25,改造舰娘!$B:$BR,52,0)),(VLOOKUP($B25,未改造舰娘!$B:$BR,52,0)))</f>
        <v>#REF!</v>
      </c>
      <c r="BB25" t="e">
        <f>IF(AY25="改造",(VLOOKUP($B25,改造舰娘!$B:$BR,53,0)),(VLOOKUP($B25,未改造舰娘!$B:$BR,53,0)))</f>
        <v>#N/A</v>
      </c>
      <c r="BC25" t="e">
        <f>IF(AZ25="改造",(VLOOKUP($B25,改造舰娘!$B:$BR,54,0)),(VLOOKUP($B25,未改造舰娘!$B:$BR,54,0)))</f>
        <v>#N/A</v>
      </c>
      <c r="BD25" t="e">
        <f>IF(BA25="改造",(VLOOKUP($B25,改造舰娘!$B:$BR,55,0)),(VLOOKUP($B25,未改造舰娘!$B:$BR,55,0)))</f>
        <v>#REF!</v>
      </c>
      <c r="BE25" t="e">
        <f>IF(BB25="改造",(VLOOKUP($B25,改造舰娘!$B:$BR,56,0)),(VLOOKUP($B25,未改造舰娘!$B:$BR,56,0)))</f>
        <v>#N/A</v>
      </c>
      <c r="BF25" t="e">
        <f>IF(BC25="改造",(VLOOKUP($B25,改造舰娘!$B:$BR,57,0)),(VLOOKUP($B25,未改造舰娘!$B:$BR,57,0)))</f>
        <v>#N/A</v>
      </c>
      <c r="BG25" t="e">
        <f>IF(BD25="改造",(VLOOKUP($B25,改造舰娘!$B:$BR,58,0)),(VLOOKUP($B25,未改造舰娘!$B:$BR,58,0)))</f>
        <v>#REF!</v>
      </c>
      <c r="BH25" t="e">
        <f>IF(BE25="改造",(VLOOKUP($B25,改造舰娘!$B:$BR,59,0)),(VLOOKUP($B25,未改造舰娘!$B:$BR,59,0)))</f>
        <v>#N/A</v>
      </c>
      <c r="BI25" t="e">
        <f>IF(BF25="改造",(VLOOKUP($B25,改造舰娘!$B:$BR,60,0)),(VLOOKUP($B25,未改造舰娘!$B:$BR,60,0)))</f>
        <v>#N/A</v>
      </c>
      <c r="BJ25" t="e">
        <f>IF(BG25="改造",(VLOOKUP($B25,改造舰娘!$B:$BR,61,0)),(VLOOKUP($B25,未改造舰娘!$B:$BR,61,0)))</f>
        <v>#REF!</v>
      </c>
      <c r="BK25" t="e">
        <f>IF(BH25="改造",(VLOOKUP($B25,改造舰娘!$B:$BR,62,0)),(VLOOKUP($B25,未改造舰娘!$B:$BR,62,0)))</f>
        <v>#N/A</v>
      </c>
      <c r="BL25" t="e">
        <f>IF(BI25="改造",(VLOOKUP($B25,改造舰娘!$B:$BR,63,0)),(VLOOKUP($B25,未改造舰娘!$B:$BR,63,0)))</f>
        <v>#N/A</v>
      </c>
      <c r="BM25" t="e">
        <f>IF(BJ25="改造",(VLOOKUP($B25,改造舰娘!$B:$BT,64,0)),(VLOOKUP($B25,未改造舰娘!$B:$BT,64,0)))</f>
        <v>#REF!</v>
      </c>
      <c r="BN25" t="e">
        <f>IF(BK25="改造",(VLOOKUP($B25,改造舰娘!$B:$BT,65,0)),(VLOOKUP($B25,未改造舰娘!$B:$BT,65,0)))</f>
        <v>#N/A</v>
      </c>
    </row>
    <row r="26" spans="1:66">
      <c r="A26" s="67" t="str">
        <f>舰队模拟用表!A28</f>
        <v>俾斯麦</v>
      </c>
      <c r="B26" s="67">
        <f>舰队模拟用表!C28</f>
        <v>0</v>
      </c>
      <c r="C26" t="e">
        <f>IF(A26="改造",(VLOOKUP($B26,改造舰娘!$B:$BR,2,0)),(VLOOKUP($B26,未改造舰娘!$B:$BR,2,0)))</f>
        <v>#N/A</v>
      </c>
      <c r="D26" t="e">
        <f>IF(A26="改造",(VLOOKUP($B26,改造舰娘!$B:$BR,3,0)),(VLOOKUP($B26,未改造舰娘!$B:$BR,3,0)))</f>
        <v>#N/A</v>
      </c>
      <c r="E26" t="e">
        <f>IF(B26="改造",(VLOOKUP($B26,改造舰娘!$B:$BR,4,0)),(VLOOKUP($B26,未改造舰娘!$B:$BR,4,0)))</f>
        <v>#N/A</v>
      </c>
      <c r="F26" t="e">
        <f>IF(C26="改造",(VLOOKUP($B26,改造舰娘!$B:$BR,5,0)),(VLOOKUP($B26,未改造舰娘!$B:$BR,5,0)))</f>
        <v>#N/A</v>
      </c>
      <c r="G26" t="e">
        <f>IF(D26="改造",(VLOOKUP($B26,改造舰娘!$B:$BR,6,0)),(VLOOKUP($B26,未改造舰娘!$B:$BR,6,0)))</f>
        <v>#N/A</v>
      </c>
      <c r="H26" t="e">
        <f>IF(E26="改造",(VLOOKUP($B26,改造舰娘!$B:$BR,7,0)),(VLOOKUP($B26,未改造舰娘!$B:$BR,7,0)))</f>
        <v>#N/A</v>
      </c>
      <c r="I26" t="e">
        <f>IF(F26="改造",(VLOOKUP($B26,改造舰娘!$B:$BR,8,0)),(VLOOKUP($B26,未改造舰娘!$B:$BR,8,0)))</f>
        <v>#N/A</v>
      </c>
      <c r="J26" t="e">
        <f>IF(G26="改造",(VLOOKUP($B26,改造舰娘!$B:$BR,9,0)),(VLOOKUP($B26,未改造舰娘!$B:$BR,9,0)))</f>
        <v>#N/A</v>
      </c>
      <c r="K26" t="e">
        <f>IF(H26="改造",(VLOOKUP($B26,改造舰娘!$B:$BR,10,0)),(VLOOKUP($B26,未改造舰娘!$B:$BR,10,0)))</f>
        <v>#N/A</v>
      </c>
      <c r="L26" t="e">
        <f>IF(I26="改造",(VLOOKUP($B26,改造舰娘!$B:$BR,11,0)),(VLOOKUP($B26,未改造舰娘!$B:$BR,11,0)))</f>
        <v>#N/A</v>
      </c>
      <c r="M26" t="e">
        <f>IF(J26="改造",(VLOOKUP($B26,改造舰娘!$B:$BR,12,0)),(VLOOKUP($B26,未改造舰娘!$B:$BR,12,0)))</f>
        <v>#N/A</v>
      </c>
      <c r="N26" t="e">
        <f>IF(#REF!="改造",(VLOOKUP($B26,改造舰娘!$B:$BR,13,0)),(VLOOKUP($B26,未改造舰娘!$B:$BR,13,0)))</f>
        <v>#REF!</v>
      </c>
      <c r="O26" t="e">
        <f>IF(L26="改造",(VLOOKUP($B26,改造舰娘!$B:$BR,14,0)),(VLOOKUP($B26,未改造舰娘!$B:$BR,14,0)))</f>
        <v>#N/A</v>
      </c>
      <c r="P26" t="e">
        <f>IF(M26="改造",(VLOOKUP($B26,改造舰娘!$B:$BR,15,0)),(VLOOKUP($B26,未改造舰娘!$B:$BR,15,0)))</f>
        <v>#N/A</v>
      </c>
      <c r="Q26" t="e">
        <f>IF(N26="改造",(VLOOKUP($B26,改造舰娘!$B:$BR,16,0)),(VLOOKUP($B26,未改造舰娘!$B:$BR,16,0)))</f>
        <v>#REF!</v>
      </c>
      <c r="R26" t="e">
        <f>IF(O26="改造",(VLOOKUP($B26,改造舰娘!$B:$BR,17,0)),(VLOOKUP($B26,未改造舰娘!$B:$BR,17,0)))</f>
        <v>#N/A</v>
      </c>
      <c r="S26" t="e">
        <f>IF(P26="改造",(VLOOKUP($B26,改造舰娘!$B:$BR,18,0)),(VLOOKUP($B26,未改造舰娘!$B:$BR,18,0)))</f>
        <v>#N/A</v>
      </c>
      <c r="T26" t="e">
        <f>IF(Q26="改造",(VLOOKUP($B26,改造舰娘!$B:$BR,19,0)),(VLOOKUP($B26,未改造舰娘!$B:$BR,19,0)))</f>
        <v>#REF!</v>
      </c>
      <c r="U26" t="e">
        <f>IF(R26="改造",(VLOOKUP($B26,改造舰娘!$B:$BR,20,0)),(VLOOKUP($B26,未改造舰娘!$B:$BR,20,0)))</f>
        <v>#N/A</v>
      </c>
      <c r="V26" t="e">
        <f>IF(S26="改造",(VLOOKUP($B26,改造舰娘!$B:$BR,21,0)),(VLOOKUP($B26,未改造舰娘!$B:$BR,21,0)))</f>
        <v>#N/A</v>
      </c>
      <c r="W26" t="e">
        <f>IF(T26="改造",(VLOOKUP($B26,改造舰娘!$B:$BR,22,0)),(VLOOKUP($B26,未改造舰娘!$B:$BR,22,0)))</f>
        <v>#REF!</v>
      </c>
      <c r="X26" t="e">
        <f>IF(U26="改造",(VLOOKUP($B26,改造舰娘!$B:$BR,23,0)),(VLOOKUP($B26,未改造舰娘!$B:$BR,23,0)))</f>
        <v>#N/A</v>
      </c>
      <c r="Y26" t="e">
        <f>IF(V26="改造",(VLOOKUP($B26,改造舰娘!$B:$BR,24,0)),(VLOOKUP($B26,未改造舰娘!$B:$BR,24,0)))</f>
        <v>#N/A</v>
      </c>
      <c r="Z26" t="e">
        <f>IF(W26="改造",(VLOOKUP($B26,改造舰娘!$B:$BR,25,0)),(VLOOKUP($B26,未改造舰娘!$B:$BR,25,0)))</f>
        <v>#REF!</v>
      </c>
      <c r="AA26" t="e">
        <f>IF(X26="改造",(VLOOKUP($B26,改造舰娘!$B:$BR,26,0)),(VLOOKUP($B26,未改造舰娘!$B:$BR,26,0)))</f>
        <v>#N/A</v>
      </c>
      <c r="AB26" t="e">
        <f>IF(Y26="改造",(VLOOKUP($B26,改造舰娘!$B:$BR,27,0)),(VLOOKUP($B26,未改造舰娘!$B:$BR,27,0)))</f>
        <v>#N/A</v>
      </c>
      <c r="AC26" t="e">
        <f>IF(Z26="改造",(VLOOKUP($B26,改造舰娘!$B:$BR,28,0)),(VLOOKUP($B26,未改造舰娘!$B:$BR,28,0)))</f>
        <v>#REF!</v>
      </c>
      <c r="AD26" t="e">
        <f>IF(AA26="改造",(VLOOKUP($B26,改造舰娘!$B:$BR,29,0)),(VLOOKUP($B26,未改造舰娘!$B:$BR,29,0)))</f>
        <v>#N/A</v>
      </c>
      <c r="AE26" t="e">
        <f>IF(AB26="改造",(VLOOKUP($B26,改造舰娘!$B:$BR,30,0)),(VLOOKUP($B26,未改造舰娘!$B:$BR,30,0)))</f>
        <v>#N/A</v>
      </c>
      <c r="AF26" t="e">
        <f>IF(AC26="改造",(VLOOKUP($B26,改造舰娘!$B:$BR,31,0)),(VLOOKUP($B26,未改造舰娘!$B:$BR,31,0)))</f>
        <v>#REF!</v>
      </c>
      <c r="AG26" t="e">
        <f>IF(AD26="改造",(VLOOKUP($B26,改造舰娘!$B:$BR,32,0)),(VLOOKUP($B26,未改造舰娘!$B:$BR,32,0)))</f>
        <v>#N/A</v>
      </c>
      <c r="AH26" t="e">
        <f>IF(AE26="改造",(VLOOKUP($B26,改造舰娘!$B:$BR,33,0)),(VLOOKUP($B26,未改造舰娘!$B:$BR,33,0)))</f>
        <v>#N/A</v>
      </c>
      <c r="AI26" t="e">
        <f>IF(AF26="改造",(VLOOKUP($B26,改造舰娘!$B:$BR,34,0)),(VLOOKUP($B26,未改造舰娘!$B:$BR,34,0)))</f>
        <v>#REF!</v>
      </c>
      <c r="AJ26" t="e">
        <f>IF(AG26="改造",(VLOOKUP($B26,改造舰娘!$B:$BR,35,0)),(VLOOKUP($B26,未改造舰娘!$B:$BR,35,0)))</f>
        <v>#N/A</v>
      </c>
      <c r="AK26" t="e">
        <f>IF(AH26="改造",(VLOOKUP($B26,改造舰娘!$B:$BR,36,0)),(VLOOKUP($B26,未改造舰娘!$B:$BR,36,0)))</f>
        <v>#N/A</v>
      </c>
      <c r="AL26" t="e">
        <f>IF(AI26="改造",(VLOOKUP($B26,改造舰娘!$B:$BR,37,0)),(VLOOKUP($B26,未改造舰娘!$B:$BR,37,0)))</f>
        <v>#REF!</v>
      </c>
      <c r="AM26" t="e">
        <f>IF(AJ26="改造",(VLOOKUP($B26,改造舰娘!$B:$BR,38,0)),(VLOOKUP($B26,未改造舰娘!$B:$BR,38,0)))</f>
        <v>#N/A</v>
      </c>
      <c r="AN26" t="e">
        <f>IF(AK26="改造",(VLOOKUP($B26,改造舰娘!$B:$BR,39,0)),(VLOOKUP($B26,未改造舰娘!$B:$BR,39,0)))</f>
        <v>#N/A</v>
      </c>
      <c r="AO26" t="e">
        <f>IF(AL26="改造",(VLOOKUP($B26,改造舰娘!$B:$BR,40,0)),(VLOOKUP($B26,未改造舰娘!$B:$BR,40,0)))</f>
        <v>#REF!</v>
      </c>
      <c r="AP26" t="e">
        <f>IF(AM26="改造",(VLOOKUP($B26,改造舰娘!$B:$BR,41,0)),(VLOOKUP($B26,未改造舰娘!$B:$BR,41,0)))</f>
        <v>#N/A</v>
      </c>
      <c r="AQ26" t="e">
        <f>IF(AN26="改造",(VLOOKUP($B26,改造舰娘!$B:$BR,42,0)),(VLOOKUP($B26,未改造舰娘!$B:$BR,42,0)))</f>
        <v>#N/A</v>
      </c>
      <c r="AR26" t="e">
        <f>IF(AO26="改造",(VLOOKUP($B26,改造舰娘!$B:$BR,43,0)),(VLOOKUP($B26,未改造舰娘!$B:$BR,43,0)))</f>
        <v>#REF!</v>
      </c>
      <c r="AS26" t="e">
        <f>IF(AP26="改造",(VLOOKUP($B26,改造舰娘!$B:$BR,44,0)),(VLOOKUP($B26,未改造舰娘!$B:$BR,44,0)))</f>
        <v>#N/A</v>
      </c>
      <c r="AT26" t="e">
        <f>IF(AQ26="改造",(VLOOKUP($B26,改造舰娘!$B:$BR,45,0)),(VLOOKUP($B26,未改造舰娘!$B:$BR,45,0)))</f>
        <v>#N/A</v>
      </c>
      <c r="AU26" t="e">
        <f>IF(AR26="改造",(VLOOKUP($B26,改造舰娘!$B:$BR,46,0)),(VLOOKUP($B26,未改造舰娘!$B:$BR,46,0)))</f>
        <v>#REF!</v>
      </c>
      <c r="AV26" t="e">
        <f>IF(AS26="改造",(VLOOKUP($B26,改造舰娘!$B:$BR,47,0)),(VLOOKUP($B26,未改造舰娘!$B:$BR,47,0)))</f>
        <v>#N/A</v>
      </c>
      <c r="AW26" t="e">
        <f>IF(AT26="改造",(VLOOKUP($B26,改造舰娘!$B:$BR,48,0)),(VLOOKUP($B26,未改造舰娘!$B:$BR,48,0)))</f>
        <v>#N/A</v>
      </c>
      <c r="AX26" t="e">
        <f>IF(AU26="改造",(VLOOKUP($B26,改造舰娘!$B:$BR,49,0)),(VLOOKUP($B26,未改造舰娘!$B:$BR,49,0)))</f>
        <v>#REF!</v>
      </c>
      <c r="AY26" t="e">
        <f>IF(AV26="改造",(VLOOKUP($B26,改造舰娘!$B:$BR,50,0)),(VLOOKUP($B26,未改造舰娘!$B:$BR,50,0)))</f>
        <v>#N/A</v>
      </c>
      <c r="AZ26" t="e">
        <f>IF(AW26="改造",(VLOOKUP($B26,改造舰娘!$B:$BR,51,0)),(VLOOKUP($B26,未改造舰娘!$B:$BR,51,0)))</f>
        <v>#N/A</v>
      </c>
      <c r="BA26" t="e">
        <f>IF(AX26="改造",(VLOOKUP($B26,改造舰娘!$B:$BR,52,0)),(VLOOKUP($B26,未改造舰娘!$B:$BR,52,0)))</f>
        <v>#REF!</v>
      </c>
      <c r="BB26" t="e">
        <f>IF(AY26="改造",(VLOOKUP($B26,改造舰娘!$B:$BR,53,0)),(VLOOKUP($B26,未改造舰娘!$B:$BR,53,0)))</f>
        <v>#N/A</v>
      </c>
      <c r="BC26" t="e">
        <f>IF(AZ26="改造",(VLOOKUP($B26,改造舰娘!$B:$BR,54,0)),(VLOOKUP($B26,未改造舰娘!$B:$BR,54,0)))</f>
        <v>#N/A</v>
      </c>
      <c r="BD26" t="e">
        <f>IF(BA26="改造",(VLOOKUP($B26,改造舰娘!$B:$BR,55,0)),(VLOOKUP($B26,未改造舰娘!$B:$BR,55,0)))</f>
        <v>#REF!</v>
      </c>
      <c r="BE26" t="e">
        <f>IF(BB26="改造",(VLOOKUP($B26,改造舰娘!$B:$BR,56,0)),(VLOOKUP($B26,未改造舰娘!$B:$BR,56,0)))</f>
        <v>#N/A</v>
      </c>
      <c r="BF26" t="e">
        <f>IF(BC26="改造",(VLOOKUP($B26,改造舰娘!$B:$BR,57,0)),(VLOOKUP($B26,未改造舰娘!$B:$BR,57,0)))</f>
        <v>#N/A</v>
      </c>
      <c r="BG26" t="e">
        <f>IF(BD26="改造",(VLOOKUP($B26,改造舰娘!$B:$BR,58,0)),(VLOOKUP($B26,未改造舰娘!$B:$BR,58,0)))</f>
        <v>#REF!</v>
      </c>
      <c r="BH26" t="e">
        <f>IF(BE26="改造",(VLOOKUP($B26,改造舰娘!$B:$BR,59,0)),(VLOOKUP($B26,未改造舰娘!$B:$BR,59,0)))</f>
        <v>#N/A</v>
      </c>
      <c r="BI26" t="e">
        <f>IF(BF26="改造",(VLOOKUP($B26,改造舰娘!$B:$BR,60,0)),(VLOOKUP($B26,未改造舰娘!$B:$BR,60,0)))</f>
        <v>#N/A</v>
      </c>
      <c r="BJ26" t="e">
        <f>IF(BG26="改造",(VLOOKUP($B26,改造舰娘!$B:$BR,61,0)),(VLOOKUP($B26,未改造舰娘!$B:$BR,61,0)))</f>
        <v>#REF!</v>
      </c>
      <c r="BK26" t="e">
        <f>IF(BH26="改造",(VLOOKUP($B26,改造舰娘!$B:$BR,62,0)),(VLOOKUP($B26,未改造舰娘!$B:$BR,62,0)))</f>
        <v>#N/A</v>
      </c>
      <c r="BL26" t="e">
        <f>IF(BI26="改造",(VLOOKUP($B26,改造舰娘!$B:$BR,63,0)),(VLOOKUP($B26,未改造舰娘!$B:$BR,63,0)))</f>
        <v>#N/A</v>
      </c>
      <c r="BM26" t="e">
        <f>IF(BJ26="改造",(VLOOKUP($B26,改造舰娘!$B:$BT,64,0)),(VLOOKUP($B26,未改造舰娘!$B:$BT,64,0)))</f>
        <v>#REF!</v>
      </c>
      <c r="BN26" t="e">
        <f>IF(BK26="改造",(VLOOKUP($B26,改造舰娘!$B:$BT,65,0)),(VLOOKUP($B26,未改造舰娘!$B:$BT,65,0)))</f>
        <v>#N/A</v>
      </c>
    </row>
    <row r="27" spans="1:66">
      <c r="A27" s="67" t="str">
        <f>舰队模拟用表!A29</f>
        <v>提尔比茨</v>
      </c>
      <c r="B27" s="67">
        <f>舰队模拟用表!C29</f>
        <v>0</v>
      </c>
      <c r="C27" t="e">
        <f>IF(A27="改造",(VLOOKUP($B27,改造舰娘!$B:$BR,2,0)),(VLOOKUP($B27,未改造舰娘!$B:$BR,2,0)))</f>
        <v>#N/A</v>
      </c>
      <c r="D27" t="e">
        <f>IF(A27="改造",(VLOOKUP($B27,改造舰娘!$B:$BR,3,0)),(VLOOKUP($B27,未改造舰娘!$B:$BR,3,0)))</f>
        <v>#N/A</v>
      </c>
      <c r="E27" t="e">
        <f>IF(B27="改造",(VLOOKUP($B27,改造舰娘!$B:$BR,4,0)),(VLOOKUP($B27,未改造舰娘!$B:$BR,4,0)))</f>
        <v>#N/A</v>
      </c>
      <c r="F27" t="e">
        <f>IF(C27="改造",(VLOOKUP($B27,改造舰娘!$B:$BR,5,0)),(VLOOKUP($B27,未改造舰娘!$B:$BR,5,0)))</f>
        <v>#N/A</v>
      </c>
      <c r="G27" t="e">
        <f>IF(D27="改造",(VLOOKUP($B27,改造舰娘!$B:$BR,6,0)),(VLOOKUP($B27,未改造舰娘!$B:$BR,6,0)))</f>
        <v>#N/A</v>
      </c>
      <c r="H27" t="e">
        <f>IF(E27="改造",(VLOOKUP($B27,改造舰娘!$B:$BR,7,0)),(VLOOKUP($B27,未改造舰娘!$B:$BR,7,0)))</f>
        <v>#N/A</v>
      </c>
      <c r="I27" t="e">
        <f>IF(F27="改造",(VLOOKUP($B27,改造舰娘!$B:$BR,8,0)),(VLOOKUP($B27,未改造舰娘!$B:$BR,8,0)))</f>
        <v>#N/A</v>
      </c>
      <c r="J27" t="e">
        <f>IF(G27="改造",(VLOOKUP($B27,改造舰娘!$B:$BR,9,0)),(VLOOKUP($B27,未改造舰娘!$B:$BR,9,0)))</f>
        <v>#N/A</v>
      </c>
      <c r="K27" t="e">
        <f>IF(H27="改造",(VLOOKUP($B27,改造舰娘!$B:$BR,10,0)),(VLOOKUP($B27,未改造舰娘!$B:$BR,10,0)))</f>
        <v>#N/A</v>
      </c>
      <c r="L27" t="e">
        <f>IF(I27="改造",(VLOOKUP($B27,改造舰娘!$B:$BR,11,0)),(VLOOKUP($B27,未改造舰娘!$B:$BR,11,0)))</f>
        <v>#N/A</v>
      </c>
      <c r="M27" t="e">
        <f>IF(J27="改造",(VLOOKUP($B27,改造舰娘!$B:$BR,12,0)),(VLOOKUP($B27,未改造舰娘!$B:$BR,12,0)))</f>
        <v>#N/A</v>
      </c>
      <c r="N27" t="e">
        <f>IF(#REF!="改造",(VLOOKUP($B27,改造舰娘!$B:$BR,13,0)),(VLOOKUP($B27,未改造舰娘!$B:$BR,13,0)))</f>
        <v>#REF!</v>
      </c>
      <c r="O27" t="e">
        <f>IF(L27="改造",(VLOOKUP($B27,改造舰娘!$B:$BR,14,0)),(VLOOKUP($B27,未改造舰娘!$B:$BR,14,0)))</f>
        <v>#N/A</v>
      </c>
      <c r="P27" t="e">
        <f>IF(M27="改造",(VLOOKUP($B27,改造舰娘!$B:$BR,15,0)),(VLOOKUP($B27,未改造舰娘!$B:$BR,15,0)))</f>
        <v>#N/A</v>
      </c>
      <c r="Q27" t="e">
        <f>IF(N27="改造",(VLOOKUP($B27,改造舰娘!$B:$BR,16,0)),(VLOOKUP($B27,未改造舰娘!$B:$BR,16,0)))</f>
        <v>#REF!</v>
      </c>
      <c r="R27" t="e">
        <f>IF(O27="改造",(VLOOKUP($B27,改造舰娘!$B:$BR,17,0)),(VLOOKUP($B27,未改造舰娘!$B:$BR,17,0)))</f>
        <v>#N/A</v>
      </c>
      <c r="S27" t="e">
        <f>IF(P27="改造",(VLOOKUP($B27,改造舰娘!$B:$BR,18,0)),(VLOOKUP($B27,未改造舰娘!$B:$BR,18,0)))</f>
        <v>#N/A</v>
      </c>
      <c r="T27" t="e">
        <f>IF(Q27="改造",(VLOOKUP($B27,改造舰娘!$B:$BR,19,0)),(VLOOKUP($B27,未改造舰娘!$B:$BR,19,0)))</f>
        <v>#REF!</v>
      </c>
      <c r="U27" t="e">
        <f>IF(R27="改造",(VLOOKUP($B27,改造舰娘!$B:$BR,20,0)),(VLOOKUP($B27,未改造舰娘!$B:$BR,20,0)))</f>
        <v>#N/A</v>
      </c>
      <c r="V27" t="e">
        <f>IF(S27="改造",(VLOOKUP($B27,改造舰娘!$B:$BR,21,0)),(VLOOKUP($B27,未改造舰娘!$B:$BR,21,0)))</f>
        <v>#N/A</v>
      </c>
      <c r="W27" t="e">
        <f>IF(T27="改造",(VLOOKUP($B27,改造舰娘!$B:$BR,22,0)),(VLOOKUP($B27,未改造舰娘!$B:$BR,22,0)))</f>
        <v>#REF!</v>
      </c>
      <c r="X27" t="e">
        <f>IF(U27="改造",(VLOOKUP($B27,改造舰娘!$B:$BR,23,0)),(VLOOKUP($B27,未改造舰娘!$B:$BR,23,0)))</f>
        <v>#N/A</v>
      </c>
      <c r="Y27" t="e">
        <f>IF(V27="改造",(VLOOKUP($B27,改造舰娘!$B:$BR,24,0)),(VLOOKUP($B27,未改造舰娘!$B:$BR,24,0)))</f>
        <v>#N/A</v>
      </c>
      <c r="Z27" t="e">
        <f>IF(W27="改造",(VLOOKUP($B27,改造舰娘!$B:$BR,25,0)),(VLOOKUP($B27,未改造舰娘!$B:$BR,25,0)))</f>
        <v>#REF!</v>
      </c>
      <c r="AA27" t="e">
        <f>IF(X27="改造",(VLOOKUP($B27,改造舰娘!$B:$BR,26,0)),(VLOOKUP($B27,未改造舰娘!$B:$BR,26,0)))</f>
        <v>#N/A</v>
      </c>
      <c r="AB27" t="e">
        <f>IF(Y27="改造",(VLOOKUP($B27,改造舰娘!$B:$BR,27,0)),(VLOOKUP($B27,未改造舰娘!$B:$BR,27,0)))</f>
        <v>#N/A</v>
      </c>
      <c r="AC27" t="e">
        <f>IF(Z27="改造",(VLOOKUP($B27,改造舰娘!$B:$BR,28,0)),(VLOOKUP($B27,未改造舰娘!$B:$BR,28,0)))</f>
        <v>#REF!</v>
      </c>
      <c r="AD27" t="e">
        <f>IF(AA27="改造",(VLOOKUP($B27,改造舰娘!$B:$BR,29,0)),(VLOOKUP($B27,未改造舰娘!$B:$BR,29,0)))</f>
        <v>#N/A</v>
      </c>
      <c r="AE27" t="e">
        <f>IF(AB27="改造",(VLOOKUP($B27,改造舰娘!$B:$BR,30,0)),(VLOOKUP($B27,未改造舰娘!$B:$BR,30,0)))</f>
        <v>#N/A</v>
      </c>
      <c r="AF27" t="e">
        <f>IF(AC27="改造",(VLOOKUP($B27,改造舰娘!$B:$BR,31,0)),(VLOOKUP($B27,未改造舰娘!$B:$BR,31,0)))</f>
        <v>#REF!</v>
      </c>
      <c r="AG27" t="e">
        <f>IF(AD27="改造",(VLOOKUP($B27,改造舰娘!$B:$BR,32,0)),(VLOOKUP($B27,未改造舰娘!$B:$BR,32,0)))</f>
        <v>#N/A</v>
      </c>
      <c r="AH27" t="e">
        <f>IF(AE27="改造",(VLOOKUP($B27,改造舰娘!$B:$BR,33,0)),(VLOOKUP($B27,未改造舰娘!$B:$BR,33,0)))</f>
        <v>#N/A</v>
      </c>
      <c r="AI27" t="e">
        <f>IF(AF27="改造",(VLOOKUP($B27,改造舰娘!$B:$BR,34,0)),(VLOOKUP($B27,未改造舰娘!$B:$BR,34,0)))</f>
        <v>#REF!</v>
      </c>
      <c r="AJ27" t="e">
        <f>IF(AG27="改造",(VLOOKUP($B27,改造舰娘!$B:$BR,35,0)),(VLOOKUP($B27,未改造舰娘!$B:$BR,35,0)))</f>
        <v>#N/A</v>
      </c>
      <c r="AK27" t="e">
        <f>IF(AH27="改造",(VLOOKUP($B27,改造舰娘!$B:$BR,36,0)),(VLOOKUP($B27,未改造舰娘!$B:$BR,36,0)))</f>
        <v>#N/A</v>
      </c>
      <c r="AL27" t="e">
        <f>IF(AI27="改造",(VLOOKUP($B27,改造舰娘!$B:$BR,37,0)),(VLOOKUP($B27,未改造舰娘!$B:$BR,37,0)))</f>
        <v>#REF!</v>
      </c>
      <c r="AM27" t="e">
        <f>IF(AJ27="改造",(VLOOKUP($B27,改造舰娘!$B:$BR,38,0)),(VLOOKUP($B27,未改造舰娘!$B:$BR,38,0)))</f>
        <v>#N/A</v>
      </c>
      <c r="AN27" t="e">
        <f>IF(AK27="改造",(VLOOKUP($B27,改造舰娘!$B:$BR,39,0)),(VLOOKUP($B27,未改造舰娘!$B:$BR,39,0)))</f>
        <v>#N/A</v>
      </c>
      <c r="AO27" t="e">
        <f>IF(AL27="改造",(VLOOKUP($B27,改造舰娘!$B:$BR,40,0)),(VLOOKUP($B27,未改造舰娘!$B:$BR,40,0)))</f>
        <v>#REF!</v>
      </c>
      <c r="AP27" t="e">
        <f>IF(AM27="改造",(VLOOKUP($B27,改造舰娘!$B:$BR,41,0)),(VLOOKUP($B27,未改造舰娘!$B:$BR,41,0)))</f>
        <v>#N/A</v>
      </c>
      <c r="AQ27" t="e">
        <f>IF(AN27="改造",(VLOOKUP($B27,改造舰娘!$B:$BR,42,0)),(VLOOKUP($B27,未改造舰娘!$B:$BR,42,0)))</f>
        <v>#N/A</v>
      </c>
      <c r="AR27" t="e">
        <f>IF(AO27="改造",(VLOOKUP($B27,改造舰娘!$B:$BR,43,0)),(VLOOKUP($B27,未改造舰娘!$B:$BR,43,0)))</f>
        <v>#REF!</v>
      </c>
      <c r="AS27" t="e">
        <f>IF(AP27="改造",(VLOOKUP($B27,改造舰娘!$B:$BR,44,0)),(VLOOKUP($B27,未改造舰娘!$B:$BR,44,0)))</f>
        <v>#N/A</v>
      </c>
      <c r="AT27" t="e">
        <f>IF(AQ27="改造",(VLOOKUP($B27,改造舰娘!$B:$BR,45,0)),(VLOOKUP($B27,未改造舰娘!$B:$BR,45,0)))</f>
        <v>#N/A</v>
      </c>
      <c r="AU27" t="e">
        <f>IF(AR27="改造",(VLOOKUP($B27,改造舰娘!$B:$BR,46,0)),(VLOOKUP($B27,未改造舰娘!$B:$BR,46,0)))</f>
        <v>#REF!</v>
      </c>
      <c r="AV27" t="e">
        <f>IF(AS27="改造",(VLOOKUP($B27,改造舰娘!$B:$BR,47,0)),(VLOOKUP($B27,未改造舰娘!$B:$BR,47,0)))</f>
        <v>#N/A</v>
      </c>
      <c r="AW27" t="e">
        <f>IF(AT27="改造",(VLOOKUP($B27,改造舰娘!$B:$BR,48,0)),(VLOOKUP($B27,未改造舰娘!$B:$BR,48,0)))</f>
        <v>#N/A</v>
      </c>
      <c r="AX27" t="e">
        <f>IF(AU27="改造",(VLOOKUP($B27,改造舰娘!$B:$BR,49,0)),(VLOOKUP($B27,未改造舰娘!$B:$BR,49,0)))</f>
        <v>#REF!</v>
      </c>
      <c r="AY27" t="e">
        <f>IF(AV27="改造",(VLOOKUP($B27,改造舰娘!$B:$BR,50,0)),(VLOOKUP($B27,未改造舰娘!$B:$BR,50,0)))</f>
        <v>#N/A</v>
      </c>
      <c r="AZ27" t="e">
        <f>IF(AW27="改造",(VLOOKUP($B27,改造舰娘!$B:$BR,51,0)),(VLOOKUP($B27,未改造舰娘!$B:$BR,51,0)))</f>
        <v>#N/A</v>
      </c>
      <c r="BA27" t="e">
        <f>IF(AX27="改造",(VLOOKUP($B27,改造舰娘!$B:$BR,52,0)),(VLOOKUP($B27,未改造舰娘!$B:$BR,52,0)))</f>
        <v>#REF!</v>
      </c>
      <c r="BB27" t="e">
        <f>IF(AY27="改造",(VLOOKUP($B27,改造舰娘!$B:$BR,53,0)),(VLOOKUP($B27,未改造舰娘!$B:$BR,53,0)))</f>
        <v>#N/A</v>
      </c>
      <c r="BC27" t="e">
        <f>IF(AZ27="改造",(VLOOKUP($B27,改造舰娘!$B:$BR,54,0)),(VLOOKUP($B27,未改造舰娘!$B:$BR,54,0)))</f>
        <v>#N/A</v>
      </c>
      <c r="BD27" t="e">
        <f>IF(BA27="改造",(VLOOKUP($B27,改造舰娘!$B:$BR,55,0)),(VLOOKUP($B27,未改造舰娘!$B:$BR,55,0)))</f>
        <v>#REF!</v>
      </c>
      <c r="BE27" t="e">
        <f>IF(BB27="改造",(VLOOKUP($B27,改造舰娘!$B:$BR,56,0)),(VLOOKUP($B27,未改造舰娘!$B:$BR,56,0)))</f>
        <v>#N/A</v>
      </c>
      <c r="BF27" t="e">
        <f>IF(BC27="改造",(VLOOKUP($B27,改造舰娘!$B:$BR,57,0)),(VLOOKUP($B27,未改造舰娘!$B:$BR,57,0)))</f>
        <v>#N/A</v>
      </c>
      <c r="BG27" t="e">
        <f>IF(BD27="改造",(VLOOKUP($B27,改造舰娘!$B:$BR,58,0)),(VLOOKUP($B27,未改造舰娘!$B:$BR,58,0)))</f>
        <v>#REF!</v>
      </c>
      <c r="BH27" t="e">
        <f>IF(BE27="改造",(VLOOKUP($B27,改造舰娘!$B:$BR,59,0)),(VLOOKUP($B27,未改造舰娘!$B:$BR,59,0)))</f>
        <v>#N/A</v>
      </c>
      <c r="BI27" t="e">
        <f>IF(BF27="改造",(VLOOKUP($B27,改造舰娘!$B:$BR,60,0)),(VLOOKUP($B27,未改造舰娘!$B:$BR,60,0)))</f>
        <v>#N/A</v>
      </c>
      <c r="BJ27" t="e">
        <f>IF(BG27="改造",(VLOOKUP($B27,改造舰娘!$B:$BR,61,0)),(VLOOKUP($B27,未改造舰娘!$B:$BR,61,0)))</f>
        <v>#REF!</v>
      </c>
      <c r="BK27" t="e">
        <f>IF(BH27="改造",(VLOOKUP($B27,改造舰娘!$B:$BR,62,0)),(VLOOKUP($B27,未改造舰娘!$B:$BR,62,0)))</f>
        <v>#N/A</v>
      </c>
      <c r="BL27" t="e">
        <f>IF(BI27="改造",(VLOOKUP($B27,改造舰娘!$B:$BR,63,0)),(VLOOKUP($B27,未改造舰娘!$B:$BR,63,0)))</f>
        <v>#N/A</v>
      </c>
      <c r="BM27" t="e">
        <f>IF(BJ27="改造",(VLOOKUP($B27,改造舰娘!$B:$BT,64,0)),(VLOOKUP($B27,未改造舰娘!$B:$BT,64,0)))</f>
        <v>#REF!</v>
      </c>
      <c r="BN27" t="e">
        <f>IF(BK27="改造",(VLOOKUP($B27,改造舰娘!$B:$BT,65,0)),(VLOOKUP($B27,未改造舰娘!$B:$BT,65,0)))</f>
        <v>#N/A</v>
      </c>
    </row>
    <row r="28" spans="1:66">
      <c r="A28" s="67" t="str">
        <f>舰队模拟用表!A30</f>
        <v>纳尔逊</v>
      </c>
      <c r="B28" s="67">
        <f>舰队模拟用表!C30</f>
        <v>0</v>
      </c>
      <c r="C28" t="e">
        <f>IF(A28="改造",(VLOOKUP($B28,改造舰娘!$B:$BR,2,0)),(VLOOKUP($B28,未改造舰娘!$B:$BR,2,0)))</f>
        <v>#N/A</v>
      </c>
      <c r="D28" t="e">
        <f>IF(A28="改造",(VLOOKUP($B28,改造舰娘!$B:$BR,3,0)),(VLOOKUP($B28,未改造舰娘!$B:$BR,3,0)))</f>
        <v>#N/A</v>
      </c>
      <c r="E28" t="e">
        <f>IF(B28="改造",(VLOOKUP($B28,改造舰娘!$B:$BR,4,0)),(VLOOKUP($B28,未改造舰娘!$B:$BR,4,0)))</f>
        <v>#N/A</v>
      </c>
      <c r="F28" t="e">
        <f>IF(C28="改造",(VLOOKUP($B28,改造舰娘!$B:$BR,5,0)),(VLOOKUP($B28,未改造舰娘!$B:$BR,5,0)))</f>
        <v>#N/A</v>
      </c>
      <c r="G28" t="e">
        <f>IF(D28="改造",(VLOOKUP($B28,改造舰娘!$B:$BR,6,0)),(VLOOKUP($B28,未改造舰娘!$B:$BR,6,0)))</f>
        <v>#N/A</v>
      </c>
      <c r="H28" t="e">
        <f>IF(E28="改造",(VLOOKUP($B28,改造舰娘!$B:$BR,7,0)),(VLOOKUP($B28,未改造舰娘!$B:$BR,7,0)))</f>
        <v>#N/A</v>
      </c>
      <c r="I28" t="e">
        <f>IF(F28="改造",(VLOOKUP($B28,改造舰娘!$B:$BR,8,0)),(VLOOKUP($B28,未改造舰娘!$B:$BR,8,0)))</f>
        <v>#N/A</v>
      </c>
      <c r="J28" t="e">
        <f>IF(G28="改造",(VLOOKUP($B28,改造舰娘!$B:$BR,9,0)),(VLOOKUP($B28,未改造舰娘!$B:$BR,9,0)))</f>
        <v>#N/A</v>
      </c>
      <c r="K28" t="e">
        <f>IF(H28="改造",(VLOOKUP($B28,改造舰娘!$B:$BR,10,0)),(VLOOKUP($B28,未改造舰娘!$B:$BR,10,0)))</f>
        <v>#N/A</v>
      </c>
      <c r="L28" t="e">
        <f>IF(I28="改造",(VLOOKUP($B28,改造舰娘!$B:$BR,11,0)),(VLOOKUP($B28,未改造舰娘!$B:$BR,11,0)))</f>
        <v>#N/A</v>
      </c>
      <c r="M28" t="e">
        <f>IF(J28="改造",(VLOOKUP($B28,改造舰娘!$B:$BR,12,0)),(VLOOKUP($B28,未改造舰娘!$B:$BR,12,0)))</f>
        <v>#N/A</v>
      </c>
      <c r="N28" t="e">
        <f>IF(#REF!="改造",(VLOOKUP($B28,改造舰娘!$B:$BR,13,0)),(VLOOKUP($B28,未改造舰娘!$B:$BR,13,0)))</f>
        <v>#REF!</v>
      </c>
      <c r="O28" t="e">
        <f>IF(L28="改造",(VLOOKUP($B28,改造舰娘!$B:$BR,14,0)),(VLOOKUP($B28,未改造舰娘!$B:$BR,14,0)))</f>
        <v>#N/A</v>
      </c>
      <c r="P28" t="e">
        <f>IF(M28="改造",(VLOOKUP($B28,改造舰娘!$B:$BR,15,0)),(VLOOKUP($B28,未改造舰娘!$B:$BR,15,0)))</f>
        <v>#N/A</v>
      </c>
      <c r="Q28" t="e">
        <f>IF(N28="改造",(VLOOKUP($B28,改造舰娘!$B:$BR,16,0)),(VLOOKUP($B28,未改造舰娘!$B:$BR,16,0)))</f>
        <v>#REF!</v>
      </c>
      <c r="R28" t="e">
        <f>IF(O28="改造",(VLOOKUP($B28,改造舰娘!$B:$BR,17,0)),(VLOOKUP($B28,未改造舰娘!$B:$BR,17,0)))</f>
        <v>#N/A</v>
      </c>
      <c r="S28" t="e">
        <f>IF(P28="改造",(VLOOKUP($B28,改造舰娘!$B:$BR,18,0)),(VLOOKUP($B28,未改造舰娘!$B:$BR,18,0)))</f>
        <v>#N/A</v>
      </c>
      <c r="T28" t="e">
        <f>IF(Q28="改造",(VLOOKUP($B28,改造舰娘!$B:$BR,19,0)),(VLOOKUP($B28,未改造舰娘!$B:$BR,19,0)))</f>
        <v>#REF!</v>
      </c>
      <c r="U28" t="e">
        <f>IF(R28="改造",(VLOOKUP($B28,改造舰娘!$B:$BR,20,0)),(VLOOKUP($B28,未改造舰娘!$B:$BR,20,0)))</f>
        <v>#N/A</v>
      </c>
      <c r="V28" t="e">
        <f>IF(S28="改造",(VLOOKUP($B28,改造舰娘!$B:$BR,21,0)),(VLOOKUP($B28,未改造舰娘!$B:$BR,21,0)))</f>
        <v>#N/A</v>
      </c>
      <c r="W28" t="e">
        <f>IF(T28="改造",(VLOOKUP($B28,改造舰娘!$B:$BR,22,0)),(VLOOKUP($B28,未改造舰娘!$B:$BR,22,0)))</f>
        <v>#REF!</v>
      </c>
      <c r="X28" t="e">
        <f>IF(U28="改造",(VLOOKUP($B28,改造舰娘!$B:$BR,23,0)),(VLOOKUP($B28,未改造舰娘!$B:$BR,23,0)))</f>
        <v>#N/A</v>
      </c>
      <c r="Y28" t="e">
        <f>IF(V28="改造",(VLOOKUP($B28,改造舰娘!$B:$BR,24,0)),(VLOOKUP($B28,未改造舰娘!$B:$BR,24,0)))</f>
        <v>#N/A</v>
      </c>
      <c r="Z28" t="e">
        <f>IF(W28="改造",(VLOOKUP($B28,改造舰娘!$B:$BR,25,0)),(VLOOKUP($B28,未改造舰娘!$B:$BR,25,0)))</f>
        <v>#REF!</v>
      </c>
      <c r="AA28" t="e">
        <f>IF(X28="改造",(VLOOKUP($B28,改造舰娘!$B:$BR,26,0)),(VLOOKUP($B28,未改造舰娘!$B:$BR,26,0)))</f>
        <v>#N/A</v>
      </c>
      <c r="AB28" t="e">
        <f>IF(Y28="改造",(VLOOKUP($B28,改造舰娘!$B:$BR,27,0)),(VLOOKUP($B28,未改造舰娘!$B:$BR,27,0)))</f>
        <v>#N/A</v>
      </c>
      <c r="AC28" t="e">
        <f>IF(Z28="改造",(VLOOKUP($B28,改造舰娘!$B:$BR,28,0)),(VLOOKUP($B28,未改造舰娘!$B:$BR,28,0)))</f>
        <v>#REF!</v>
      </c>
      <c r="AD28" t="e">
        <f>IF(AA28="改造",(VLOOKUP($B28,改造舰娘!$B:$BR,29,0)),(VLOOKUP($B28,未改造舰娘!$B:$BR,29,0)))</f>
        <v>#N/A</v>
      </c>
      <c r="AE28" t="e">
        <f>IF(AB28="改造",(VLOOKUP($B28,改造舰娘!$B:$BR,30,0)),(VLOOKUP($B28,未改造舰娘!$B:$BR,30,0)))</f>
        <v>#N/A</v>
      </c>
      <c r="AF28" t="e">
        <f>IF(AC28="改造",(VLOOKUP($B28,改造舰娘!$B:$BR,31,0)),(VLOOKUP($B28,未改造舰娘!$B:$BR,31,0)))</f>
        <v>#REF!</v>
      </c>
      <c r="AG28" t="e">
        <f>IF(AD28="改造",(VLOOKUP($B28,改造舰娘!$B:$BR,32,0)),(VLOOKUP($B28,未改造舰娘!$B:$BR,32,0)))</f>
        <v>#N/A</v>
      </c>
      <c r="AH28" t="e">
        <f>IF(AE28="改造",(VLOOKUP($B28,改造舰娘!$B:$BR,33,0)),(VLOOKUP($B28,未改造舰娘!$B:$BR,33,0)))</f>
        <v>#N/A</v>
      </c>
      <c r="AI28" t="e">
        <f>IF(AF28="改造",(VLOOKUP($B28,改造舰娘!$B:$BR,34,0)),(VLOOKUP($B28,未改造舰娘!$B:$BR,34,0)))</f>
        <v>#REF!</v>
      </c>
      <c r="AJ28" t="e">
        <f>IF(AG28="改造",(VLOOKUP($B28,改造舰娘!$B:$BR,35,0)),(VLOOKUP($B28,未改造舰娘!$B:$BR,35,0)))</f>
        <v>#N/A</v>
      </c>
      <c r="AK28" t="e">
        <f>IF(AH28="改造",(VLOOKUP($B28,改造舰娘!$B:$BR,36,0)),(VLOOKUP($B28,未改造舰娘!$B:$BR,36,0)))</f>
        <v>#N/A</v>
      </c>
      <c r="AL28" t="e">
        <f>IF(AI28="改造",(VLOOKUP($B28,改造舰娘!$B:$BR,37,0)),(VLOOKUP($B28,未改造舰娘!$B:$BR,37,0)))</f>
        <v>#REF!</v>
      </c>
      <c r="AM28" t="e">
        <f>IF(AJ28="改造",(VLOOKUP($B28,改造舰娘!$B:$BR,38,0)),(VLOOKUP($B28,未改造舰娘!$B:$BR,38,0)))</f>
        <v>#N/A</v>
      </c>
      <c r="AN28" t="e">
        <f>IF(AK28="改造",(VLOOKUP($B28,改造舰娘!$B:$BR,39,0)),(VLOOKUP($B28,未改造舰娘!$B:$BR,39,0)))</f>
        <v>#N/A</v>
      </c>
      <c r="AO28" t="e">
        <f>IF(AL28="改造",(VLOOKUP($B28,改造舰娘!$B:$BR,40,0)),(VLOOKUP($B28,未改造舰娘!$B:$BR,40,0)))</f>
        <v>#REF!</v>
      </c>
      <c r="AP28" t="e">
        <f>IF(AM28="改造",(VLOOKUP($B28,改造舰娘!$B:$BR,41,0)),(VLOOKUP($B28,未改造舰娘!$B:$BR,41,0)))</f>
        <v>#N/A</v>
      </c>
      <c r="AQ28" t="e">
        <f>IF(AN28="改造",(VLOOKUP($B28,改造舰娘!$B:$BR,42,0)),(VLOOKUP($B28,未改造舰娘!$B:$BR,42,0)))</f>
        <v>#N/A</v>
      </c>
      <c r="AR28" t="e">
        <f>IF(AO28="改造",(VLOOKUP($B28,改造舰娘!$B:$BR,43,0)),(VLOOKUP($B28,未改造舰娘!$B:$BR,43,0)))</f>
        <v>#REF!</v>
      </c>
      <c r="AS28" t="e">
        <f>IF(AP28="改造",(VLOOKUP($B28,改造舰娘!$B:$BR,44,0)),(VLOOKUP($B28,未改造舰娘!$B:$BR,44,0)))</f>
        <v>#N/A</v>
      </c>
      <c r="AT28" t="e">
        <f>IF(AQ28="改造",(VLOOKUP($B28,改造舰娘!$B:$BR,45,0)),(VLOOKUP($B28,未改造舰娘!$B:$BR,45,0)))</f>
        <v>#N/A</v>
      </c>
      <c r="AU28" t="e">
        <f>IF(AR28="改造",(VLOOKUP($B28,改造舰娘!$B:$BR,46,0)),(VLOOKUP($B28,未改造舰娘!$B:$BR,46,0)))</f>
        <v>#REF!</v>
      </c>
      <c r="AV28" t="e">
        <f>IF(AS28="改造",(VLOOKUP($B28,改造舰娘!$B:$BR,47,0)),(VLOOKUP($B28,未改造舰娘!$B:$BR,47,0)))</f>
        <v>#N/A</v>
      </c>
      <c r="AW28" t="e">
        <f>IF(AT28="改造",(VLOOKUP($B28,改造舰娘!$B:$BR,48,0)),(VLOOKUP($B28,未改造舰娘!$B:$BR,48,0)))</f>
        <v>#N/A</v>
      </c>
      <c r="AX28" t="e">
        <f>IF(AU28="改造",(VLOOKUP($B28,改造舰娘!$B:$BR,49,0)),(VLOOKUP($B28,未改造舰娘!$B:$BR,49,0)))</f>
        <v>#REF!</v>
      </c>
      <c r="AY28" t="e">
        <f>IF(AV28="改造",(VLOOKUP($B28,改造舰娘!$B:$BR,50,0)),(VLOOKUP($B28,未改造舰娘!$B:$BR,50,0)))</f>
        <v>#N/A</v>
      </c>
      <c r="AZ28" t="e">
        <f>IF(AW28="改造",(VLOOKUP($B28,改造舰娘!$B:$BR,51,0)),(VLOOKUP($B28,未改造舰娘!$B:$BR,51,0)))</f>
        <v>#N/A</v>
      </c>
      <c r="BA28" t="e">
        <f>IF(AX28="改造",(VLOOKUP($B28,改造舰娘!$B:$BR,52,0)),(VLOOKUP($B28,未改造舰娘!$B:$BR,52,0)))</f>
        <v>#REF!</v>
      </c>
      <c r="BB28" t="e">
        <f>IF(AY28="改造",(VLOOKUP($B28,改造舰娘!$B:$BR,53,0)),(VLOOKUP($B28,未改造舰娘!$B:$BR,53,0)))</f>
        <v>#N/A</v>
      </c>
      <c r="BC28" t="e">
        <f>IF(AZ28="改造",(VLOOKUP($B28,改造舰娘!$B:$BR,54,0)),(VLOOKUP($B28,未改造舰娘!$B:$BR,54,0)))</f>
        <v>#N/A</v>
      </c>
      <c r="BD28" t="e">
        <f>IF(BA28="改造",(VLOOKUP($B28,改造舰娘!$B:$BR,55,0)),(VLOOKUP($B28,未改造舰娘!$B:$BR,55,0)))</f>
        <v>#REF!</v>
      </c>
      <c r="BE28" t="e">
        <f>IF(BB28="改造",(VLOOKUP($B28,改造舰娘!$B:$BR,56,0)),(VLOOKUP($B28,未改造舰娘!$B:$BR,56,0)))</f>
        <v>#N/A</v>
      </c>
      <c r="BF28" t="e">
        <f>IF(BC28="改造",(VLOOKUP($B28,改造舰娘!$B:$BR,57,0)),(VLOOKUP($B28,未改造舰娘!$B:$BR,57,0)))</f>
        <v>#N/A</v>
      </c>
      <c r="BG28" t="e">
        <f>IF(BD28="改造",(VLOOKUP($B28,改造舰娘!$B:$BR,58,0)),(VLOOKUP($B28,未改造舰娘!$B:$BR,58,0)))</f>
        <v>#REF!</v>
      </c>
      <c r="BH28" t="e">
        <f>IF(BE28="改造",(VLOOKUP($B28,改造舰娘!$B:$BR,59,0)),(VLOOKUP($B28,未改造舰娘!$B:$BR,59,0)))</f>
        <v>#N/A</v>
      </c>
      <c r="BI28" t="e">
        <f>IF(BF28="改造",(VLOOKUP($B28,改造舰娘!$B:$BR,60,0)),(VLOOKUP($B28,未改造舰娘!$B:$BR,60,0)))</f>
        <v>#N/A</v>
      </c>
      <c r="BJ28" t="e">
        <f>IF(BG28="改造",(VLOOKUP($B28,改造舰娘!$B:$BR,61,0)),(VLOOKUP($B28,未改造舰娘!$B:$BR,61,0)))</f>
        <v>#REF!</v>
      </c>
      <c r="BK28" t="e">
        <f>IF(BH28="改造",(VLOOKUP($B28,改造舰娘!$B:$BR,62,0)),(VLOOKUP($B28,未改造舰娘!$B:$BR,62,0)))</f>
        <v>#N/A</v>
      </c>
      <c r="BL28" t="e">
        <f>IF(BI28="改造",(VLOOKUP($B28,改造舰娘!$B:$BR,63,0)),(VLOOKUP($B28,未改造舰娘!$B:$BR,63,0)))</f>
        <v>#N/A</v>
      </c>
      <c r="BM28" t="e">
        <f>IF(BJ28="改造",(VLOOKUP($B28,改造舰娘!$B:$BT,64,0)),(VLOOKUP($B28,未改造舰娘!$B:$BT,64,0)))</f>
        <v>#REF!</v>
      </c>
      <c r="BN28" t="e">
        <f>IF(BK28="改造",(VLOOKUP($B28,改造舰娘!$B:$BT,65,0)),(VLOOKUP($B28,未改造舰娘!$B:$BT,65,0)))</f>
        <v>#N/A</v>
      </c>
    </row>
    <row r="29" spans="1:66">
      <c r="A29" s="67" t="str">
        <f>舰队模拟用表!A31</f>
        <v>罗德尼</v>
      </c>
      <c r="B29" s="67">
        <f>舰队模拟用表!C31</f>
        <v>0</v>
      </c>
      <c r="C29" t="e">
        <f>IF(A29="改造",(VLOOKUP($B29,改造舰娘!$B:$BR,2,0)),(VLOOKUP($B29,未改造舰娘!$B:$BR,2,0)))</f>
        <v>#N/A</v>
      </c>
      <c r="D29" t="e">
        <f>IF(A29="改造",(VLOOKUP($B29,改造舰娘!$B:$BR,3,0)),(VLOOKUP($B29,未改造舰娘!$B:$BR,3,0)))</f>
        <v>#N/A</v>
      </c>
      <c r="E29" t="e">
        <f>IF(B29="改造",(VLOOKUP($B29,改造舰娘!$B:$BR,4,0)),(VLOOKUP($B29,未改造舰娘!$B:$BR,4,0)))</f>
        <v>#N/A</v>
      </c>
      <c r="F29" t="e">
        <f>IF(C29="改造",(VLOOKUP($B29,改造舰娘!$B:$BR,5,0)),(VLOOKUP($B29,未改造舰娘!$B:$BR,5,0)))</f>
        <v>#N/A</v>
      </c>
      <c r="G29" t="e">
        <f>IF(D29="改造",(VLOOKUP($B29,改造舰娘!$B:$BR,6,0)),(VLOOKUP($B29,未改造舰娘!$B:$BR,6,0)))</f>
        <v>#N/A</v>
      </c>
      <c r="H29" t="e">
        <f>IF(E29="改造",(VLOOKUP($B29,改造舰娘!$B:$BR,7,0)),(VLOOKUP($B29,未改造舰娘!$B:$BR,7,0)))</f>
        <v>#N/A</v>
      </c>
      <c r="I29" t="e">
        <f>IF(F29="改造",(VLOOKUP($B29,改造舰娘!$B:$BR,8,0)),(VLOOKUP($B29,未改造舰娘!$B:$BR,8,0)))</f>
        <v>#N/A</v>
      </c>
      <c r="J29" t="e">
        <f>IF(G29="改造",(VLOOKUP($B29,改造舰娘!$B:$BR,9,0)),(VLOOKUP($B29,未改造舰娘!$B:$BR,9,0)))</f>
        <v>#N/A</v>
      </c>
      <c r="K29" t="e">
        <f>IF(H29="改造",(VLOOKUP($B29,改造舰娘!$B:$BR,10,0)),(VLOOKUP($B29,未改造舰娘!$B:$BR,10,0)))</f>
        <v>#N/A</v>
      </c>
      <c r="L29" t="e">
        <f>IF(I29="改造",(VLOOKUP($B29,改造舰娘!$B:$BR,11,0)),(VLOOKUP($B29,未改造舰娘!$B:$BR,11,0)))</f>
        <v>#N/A</v>
      </c>
      <c r="M29" t="e">
        <f>IF(J29="改造",(VLOOKUP($B29,改造舰娘!$B:$BR,12,0)),(VLOOKUP($B29,未改造舰娘!$B:$BR,12,0)))</f>
        <v>#N/A</v>
      </c>
      <c r="N29" t="e">
        <f>IF(#REF!="改造",(VLOOKUP($B29,改造舰娘!$B:$BR,13,0)),(VLOOKUP($B29,未改造舰娘!$B:$BR,13,0)))</f>
        <v>#REF!</v>
      </c>
      <c r="O29" t="e">
        <f>IF(L29="改造",(VLOOKUP($B29,改造舰娘!$B:$BR,14,0)),(VLOOKUP($B29,未改造舰娘!$B:$BR,14,0)))</f>
        <v>#N/A</v>
      </c>
      <c r="P29" t="e">
        <f>IF(M29="改造",(VLOOKUP($B29,改造舰娘!$B:$BR,15,0)),(VLOOKUP($B29,未改造舰娘!$B:$BR,15,0)))</f>
        <v>#N/A</v>
      </c>
      <c r="Q29" t="e">
        <f>IF(N29="改造",(VLOOKUP($B29,改造舰娘!$B:$BR,16,0)),(VLOOKUP($B29,未改造舰娘!$B:$BR,16,0)))</f>
        <v>#REF!</v>
      </c>
      <c r="R29" t="e">
        <f>IF(O29="改造",(VLOOKUP($B29,改造舰娘!$B:$BR,17,0)),(VLOOKUP($B29,未改造舰娘!$B:$BR,17,0)))</f>
        <v>#N/A</v>
      </c>
      <c r="S29" t="e">
        <f>IF(P29="改造",(VLOOKUP($B29,改造舰娘!$B:$BR,18,0)),(VLOOKUP($B29,未改造舰娘!$B:$BR,18,0)))</f>
        <v>#N/A</v>
      </c>
      <c r="T29" t="e">
        <f>IF(Q29="改造",(VLOOKUP($B29,改造舰娘!$B:$BR,19,0)),(VLOOKUP($B29,未改造舰娘!$B:$BR,19,0)))</f>
        <v>#REF!</v>
      </c>
      <c r="U29" t="e">
        <f>IF(R29="改造",(VLOOKUP($B29,改造舰娘!$B:$BR,20,0)),(VLOOKUP($B29,未改造舰娘!$B:$BR,20,0)))</f>
        <v>#N/A</v>
      </c>
      <c r="V29" t="e">
        <f>IF(S29="改造",(VLOOKUP($B29,改造舰娘!$B:$BR,21,0)),(VLOOKUP($B29,未改造舰娘!$B:$BR,21,0)))</f>
        <v>#N/A</v>
      </c>
      <c r="W29" t="e">
        <f>IF(T29="改造",(VLOOKUP($B29,改造舰娘!$B:$BR,22,0)),(VLOOKUP($B29,未改造舰娘!$B:$BR,22,0)))</f>
        <v>#REF!</v>
      </c>
      <c r="X29" t="e">
        <f>IF(U29="改造",(VLOOKUP($B29,改造舰娘!$B:$BR,23,0)),(VLOOKUP($B29,未改造舰娘!$B:$BR,23,0)))</f>
        <v>#N/A</v>
      </c>
      <c r="Y29" t="e">
        <f>IF(V29="改造",(VLOOKUP($B29,改造舰娘!$B:$BR,24,0)),(VLOOKUP($B29,未改造舰娘!$B:$BR,24,0)))</f>
        <v>#N/A</v>
      </c>
      <c r="Z29" t="e">
        <f>IF(W29="改造",(VLOOKUP($B29,改造舰娘!$B:$BR,25,0)),(VLOOKUP($B29,未改造舰娘!$B:$BR,25,0)))</f>
        <v>#REF!</v>
      </c>
      <c r="AA29" t="e">
        <f>IF(X29="改造",(VLOOKUP($B29,改造舰娘!$B:$BR,26,0)),(VLOOKUP($B29,未改造舰娘!$B:$BR,26,0)))</f>
        <v>#N/A</v>
      </c>
      <c r="AB29" t="e">
        <f>IF(Y29="改造",(VLOOKUP($B29,改造舰娘!$B:$BR,27,0)),(VLOOKUP($B29,未改造舰娘!$B:$BR,27,0)))</f>
        <v>#N/A</v>
      </c>
      <c r="AC29" t="e">
        <f>IF(Z29="改造",(VLOOKUP($B29,改造舰娘!$B:$BR,28,0)),(VLOOKUP($B29,未改造舰娘!$B:$BR,28,0)))</f>
        <v>#REF!</v>
      </c>
      <c r="AD29" t="e">
        <f>IF(AA29="改造",(VLOOKUP($B29,改造舰娘!$B:$BR,29,0)),(VLOOKUP($B29,未改造舰娘!$B:$BR,29,0)))</f>
        <v>#N/A</v>
      </c>
      <c r="AE29" t="e">
        <f>IF(AB29="改造",(VLOOKUP($B29,改造舰娘!$B:$BR,30,0)),(VLOOKUP($B29,未改造舰娘!$B:$BR,30,0)))</f>
        <v>#N/A</v>
      </c>
      <c r="AF29" t="e">
        <f>IF(AC29="改造",(VLOOKUP($B29,改造舰娘!$B:$BR,31,0)),(VLOOKUP($B29,未改造舰娘!$B:$BR,31,0)))</f>
        <v>#REF!</v>
      </c>
      <c r="AG29" t="e">
        <f>IF(AD29="改造",(VLOOKUP($B29,改造舰娘!$B:$BR,32,0)),(VLOOKUP($B29,未改造舰娘!$B:$BR,32,0)))</f>
        <v>#N/A</v>
      </c>
      <c r="AH29" t="e">
        <f>IF(AE29="改造",(VLOOKUP($B29,改造舰娘!$B:$BR,33,0)),(VLOOKUP($B29,未改造舰娘!$B:$BR,33,0)))</f>
        <v>#N/A</v>
      </c>
      <c r="AI29" t="e">
        <f>IF(AF29="改造",(VLOOKUP($B29,改造舰娘!$B:$BR,34,0)),(VLOOKUP($B29,未改造舰娘!$B:$BR,34,0)))</f>
        <v>#REF!</v>
      </c>
      <c r="AJ29" t="e">
        <f>IF(AG29="改造",(VLOOKUP($B29,改造舰娘!$B:$BR,35,0)),(VLOOKUP($B29,未改造舰娘!$B:$BR,35,0)))</f>
        <v>#N/A</v>
      </c>
      <c r="AK29" t="e">
        <f>IF(AH29="改造",(VLOOKUP($B29,改造舰娘!$B:$BR,36,0)),(VLOOKUP($B29,未改造舰娘!$B:$BR,36,0)))</f>
        <v>#N/A</v>
      </c>
      <c r="AL29" t="e">
        <f>IF(AI29="改造",(VLOOKUP($B29,改造舰娘!$B:$BR,37,0)),(VLOOKUP($B29,未改造舰娘!$B:$BR,37,0)))</f>
        <v>#REF!</v>
      </c>
      <c r="AM29" t="e">
        <f>IF(AJ29="改造",(VLOOKUP($B29,改造舰娘!$B:$BR,38,0)),(VLOOKUP($B29,未改造舰娘!$B:$BR,38,0)))</f>
        <v>#N/A</v>
      </c>
      <c r="AN29" t="e">
        <f>IF(AK29="改造",(VLOOKUP($B29,改造舰娘!$B:$BR,39,0)),(VLOOKUP($B29,未改造舰娘!$B:$BR,39,0)))</f>
        <v>#N/A</v>
      </c>
      <c r="AO29" t="e">
        <f>IF(AL29="改造",(VLOOKUP($B29,改造舰娘!$B:$BR,40,0)),(VLOOKUP($B29,未改造舰娘!$B:$BR,40,0)))</f>
        <v>#REF!</v>
      </c>
      <c r="AP29" t="e">
        <f>IF(AM29="改造",(VLOOKUP($B29,改造舰娘!$B:$BR,41,0)),(VLOOKUP($B29,未改造舰娘!$B:$BR,41,0)))</f>
        <v>#N/A</v>
      </c>
      <c r="AQ29" t="e">
        <f>IF(AN29="改造",(VLOOKUP($B29,改造舰娘!$B:$BR,42,0)),(VLOOKUP($B29,未改造舰娘!$B:$BR,42,0)))</f>
        <v>#N/A</v>
      </c>
      <c r="AR29" t="e">
        <f>IF(AO29="改造",(VLOOKUP($B29,改造舰娘!$B:$BR,43,0)),(VLOOKUP($B29,未改造舰娘!$B:$BR,43,0)))</f>
        <v>#REF!</v>
      </c>
      <c r="AS29" t="e">
        <f>IF(AP29="改造",(VLOOKUP($B29,改造舰娘!$B:$BR,44,0)),(VLOOKUP($B29,未改造舰娘!$B:$BR,44,0)))</f>
        <v>#N/A</v>
      </c>
      <c r="AT29" t="e">
        <f>IF(AQ29="改造",(VLOOKUP($B29,改造舰娘!$B:$BR,45,0)),(VLOOKUP($B29,未改造舰娘!$B:$BR,45,0)))</f>
        <v>#N/A</v>
      </c>
      <c r="AU29" t="e">
        <f>IF(AR29="改造",(VLOOKUP($B29,改造舰娘!$B:$BR,46,0)),(VLOOKUP($B29,未改造舰娘!$B:$BR,46,0)))</f>
        <v>#REF!</v>
      </c>
      <c r="AV29" t="e">
        <f>IF(AS29="改造",(VLOOKUP($B29,改造舰娘!$B:$BR,47,0)),(VLOOKUP($B29,未改造舰娘!$B:$BR,47,0)))</f>
        <v>#N/A</v>
      </c>
      <c r="AW29" t="e">
        <f>IF(AT29="改造",(VLOOKUP($B29,改造舰娘!$B:$BR,48,0)),(VLOOKUP($B29,未改造舰娘!$B:$BR,48,0)))</f>
        <v>#N/A</v>
      </c>
      <c r="AX29" t="e">
        <f>IF(AU29="改造",(VLOOKUP($B29,改造舰娘!$B:$BR,49,0)),(VLOOKUP($B29,未改造舰娘!$B:$BR,49,0)))</f>
        <v>#REF!</v>
      </c>
      <c r="AY29" t="e">
        <f>IF(AV29="改造",(VLOOKUP($B29,改造舰娘!$B:$BR,50,0)),(VLOOKUP($B29,未改造舰娘!$B:$BR,50,0)))</f>
        <v>#N/A</v>
      </c>
      <c r="AZ29" t="e">
        <f>IF(AW29="改造",(VLOOKUP($B29,改造舰娘!$B:$BR,51,0)),(VLOOKUP($B29,未改造舰娘!$B:$BR,51,0)))</f>
        <v>#N/A</v>
      </c>
      <c r="BA29" t="e">
        <f>IF(AX29="改造",(VLOOKUP($B29,改造舰娘!$B:$BR,52,0)),(VLOOKUP($B29,未改造舰娘!$B:$BR,52,0)))</f>
        <v>#REF!</v>
      </c>
      <c r="BB29" t="e">
        <f>IF(AY29="改造",(VLOOKUP($B29,改造舰娘!$B:$BR,53,0)),(VLOOKUP($B29,未改造舰娘!$B:$BR,53,0)))</f>
        <v>#N/A</v>
      </c>
      <c r="BC29" t="e">
        <f>IF(AZ29="改造",(VLOOKUP($B29,改造舰娘!$B:$BR,54,0)),(VLOOKUP($B29,未改造舰娘!$B:$BR,54,0)))</f>
        <v>#N/A</v>
      </c>
      <c r="BD29" t="e">
        <f>IF(BA29="改造",(VLOOKUP($B29,改造舰娘!$B:$BR,55,0)),(VLOOKUP($B29,未改造舰娘!$B:$BR,55,0)))</f>
        <v>#REF!</v>
      </c>
      <c r="BE29" t="e">
        <f>IF(BB29="改造",(VLOOKUP($B29,改造舰娘!$B:$BR,56,0)),(VLOOKUP($B29,未改造舰娘!$B:$BR,56,0)))</f>
        <v>#N/A</v>
      </c>
      <c r="BF29" t="e">
        <f>IF(BC29="改造",(VLOOKUP($B29,改造舰娘!$B:$BR,57,0)),(VLOOKUP($B29,未改造舰娘!$B:$BR,57,0)))</f>
        <v>#N/A</v>
      </c>
      <c r="BG29" t="e">
        <f>IF(BD29="改造",(VLOOKUP($B29,改造舰娘!$B:$BR,58,0)),(VLOOKUP($B29,未改造舰娘!$B:$BR,58,0)))</f>
        <v>#REF!</v>
      </c>
      <c r="BH29" t="e">
        <f>IF(BE29="改造",(VLOOKUP($B29,改造舰娘!$B:$BR,59,0)),(VLOOKUP($B29,未改造舰娘!$B:$BR,59,0)))</f>
        <v>#N/A</v>
      </c>
      <c r="BI29" t="e">
        <f>IF(BF29="改造",(VLOOKUP($B29,改造舰娘!$B:$BR,60,0)),(VLOOKUP($B29,未改造舰娘!$B:$BR,60,0)))</f>
        <v>#N/A</v>
      </c>
      <c r="BJ29" t="e">
        <f>IF(BG29="改造",(VLOOKUP($B29,改造舰娘!$B:$BR,61,0)),(VLOOKUP($B29,未改造舰娘!$B:$BR,61,0)))</f>
        <v>#REF!</v>
      </c>
      <c r="BK29" t="e">
        <f>IF(BH29="改造",(VLOOKUP($B29,改造舰娘!$B:$BR,62,0)),(VLOOKUP($B29,未改造舰娘!$B:$BR,62,0)))</f>
        <v>#N/A</v>
      </c>
      <c r="BL29" t="e">
        <f>IF(BI29="改造",(VLOOKUP($B29,改造舰娘!$B:$BR,63,0)),(VLOOKUP($B29,未改造舰娘!$B:$BR,63,0)))</f>
        <v>#N/A</v>
      </c>
      <c r="BM29" t="e">
        <f>IF(BJ29="改造",(VLOOKUP($B29,改造舰娘!$B:$BT,64,0)),(VLOOKUP($B29,未改造舰娘!$B:$BT,64,0)))</f>
        <v>#REF!</v>
      </c>
      <c r="BN29" t="e">
        <f>IF(BK29="改造",(VLOOKUP($B29,改造舰娘!$B:$BT,65,0)),(VLOOKUP($B29,未改造舰娘!$B:$BT,65,0)))</f>
        <v>#N/A</v>
      </c>
    </row>
    <row r="30" spans="1:66">
      <c r="A30" s="67" t="str">
        <f>舰队模拟用表!A32</f>
        <v>威尔士亲王</v>
      </c>
      <c r="B30" s="67">
        <f>舰队模拟用表!C32</f>
        <v>0</v>
      </c>
      <c r="C30" t="e">
        <f>IF(A30="改造",(VLOOKUP($B30,改造舰娘!$B:$BR,2,0)),(VLOOKUP($B30,未改造舰娘!$B:$BR,2,0)))</f>
        <v>#N/A</v>
      </c>
      <c r="D30" t="e">
        <f>IF(A30="改造",(VLOOKUP($B30,改造舰娘!$B:$BR,3,0)),(VLOOKUP($B30,未改造舰娘!$B:$BR,3,0)))</f>
        <v>#N/A</v>
      </c>
      <c r="E30" t="e">
        <f>IF(B30="改造",(VLOOKUP($B30,改造舰娘!$B:$BR,4,0)),(VLOOKUP($B30,未改造舰娘!$B:$BR,4,0)))</f>
        <v>#N/A</v>
      </c>
      <c r="F30" t="e">
        <f>IF(C30="改造",(VLOOKUP($B30,改造舰娘!$B:$BR,5,0)),(VLOOKUP($B30,未改造舰娘!$B:$BR,5,0)))</f>
        <v>#N/A</v>
      </c>
      <c r="G30" t="e">
        <f>IF(D30="改造",(VLOOKUP($B30,改造舰娘!$B:$BR,6,0)),(VLOOKUP($B30,未改造舰娘!$B:$BR,6,0)))</f>
        <v>#N/A</v>
      </c>
      <c r="H30" t="e">
        <f>IF(E30="改造",(VLOOKUP($B30,改造舰娘!$B:$BR,7,0)),(VLOOKUP($B30,未改造舰娘!$B:$BR,7,0)))</f>
        <v>#N/A</v>
      </c>
      <c r="I30" t="e">
        <f>IF(F30="改造",(VLOOKUP($B30,改造舰娘!$B:$BR,8,0)),(VLOOKUP($B30,未改造舰娘!$B:$BR,8,0)))</f>
        <v>#N/A</v>
      </c>
      <c r="J30" t="e">
        <f>IF(G30="改造",(VLOOKUP($B30,改造舰娘!$B:$BR,9,0)),(VLOOKUP($B30,未改造舰娘!$B:$BR,9,0)))</f>
        <v>#N/A</v>
      </c>
      <c r="K30" t="e">
        <f>IF(H30="改造",(VLOOKUP($B30,改造舰娘!$B:$BR,10,0)),(VLOOKUP($B30,未改造舰娘!$B:$BR,10,0)))</f>
        <v>#N/A</v>
      </c>
      <c r="L30" t="e">
        <f>IF(I30="改造",(VLOOKUP($B30,改造舰娘!$B:$BR,11,0)),(VLOOKUP($B30,未改造舰娘!$B:$BR,11,0)))</f>
        <v>#N/A</v>
      </c>
      <c r="M30" t="e">
        <f>IF(J30="改造",(VLOOKUP($B30,改造舰娘!$B:$BR,12,0)),(VLOOKUP($B30,未改造舰娘!$B:$BR,12,0)))</f>
        <v>#N/A</v>
      </c>
      <c r="N30" t="e">
        <f>IF(#REF!="改造",(VLOOKUP($B30,改造舰娘!$B:$BR,13,0)),(VLOOKUP($B30,未改造舰娘!$B:$BR,13,0)))</f>
        <v>#REF!</v>
      </c>
      <c r="O30" t="e">
        <f>IF(L30="改造",(VLOOKUP($B30,改造舰娘!$B:$BR,14,0)),(VLOOKUP($B30,未改造舰娘!$B:$BR,14,0)))</f>
        <v>#N/A</v>
      </c>
      <c r="P30" t="e">
        <f>IF(M30="改造",(VLOOKUP($B30,改造舰娘!$B:$BR,15,0)),(VLOOKUP($B30,未改造舰娘!$B:$BR,15,0)))</f>
        <v>#N/A</v>
      </c>
      <c r="Q30" t="e">
        <f>IF(N30="改造",(VLOOKUP($B30,改造舰娘!$B:$BR,16,0)),(VLOOKUP($B30,未改造舰娘!$B:$BR,16,0)))</f>
        <v>#REF!</v>
      </c>
      <c r="R30" t="e">
        <f>IF(O30="改造",(VLOOKUP($B30,改造舰娘!$B:$BR,17,0)),(VLOOKUP($B30,未改造舰娘!$B:$BR,17,0)))</f>
        <v>#N/A</v>
      </c>
      <c r="S30" t="e">
        <f>IF(P30="改造",(VLOOKUP($B30,改造舰娘!$B:$BR,18,0)),(VLOOKUP($B30,未改造舰娘!$B:$BR,18,0)))</f>
        <v>#N/A</v>
      </c>
      <c r="T30" t="e">
        <f>IF(Q30="改造",(VLOOKUP($B30,改造舰娘!$B:$BR,19,0)),(VLOOKUP($B30,未改造舰娘!$B:$BR,19,0)))</f>
        <v>#REF!</v>
      </c>
      <c r="U30" t="e">
        <f>IF(R30="改造",(VLOOKUP($B30,改造舰娘!$B:$BR,20,0)),(VLOOKUP($B30,未改造舰娘!$B:$BR,20,0)))</f>
        <v>#N/A</v>
      </c>
      <c r="V30" t="e">
        <f>IF(S30="改造",(VLOOKUP($B30,改造舰娘!$B:$BR,21,0)),(VLOOKUP($B30,未改造舰娘!$B:$BR,21,0)))</f>
        <v>#N/A</v>
      </c>
      <c r="W30" t="e">
        <f>IF(T30="改造",(VLOOKUP($B30,改造舰娘!$B:$BR,22,0)),(VLOOKUP($B30,未改造舰娘!$B:$BR,22,0)))</f>
        <v>#REF!</v>
      </c>
      <c r="X30" t="e">
        <f>IF(U30="改造",(VLOOKUP($B30,改造舰娘!$B:$BR,23,0)),(VLOOKUP($B30,未改造舰娘!$B:$BR,23,0)))</f>
        <v>#N/A</v>
      </c>
      <c r="Y30" t="e">
        <f>IF(V30="改造",(VLOOKUP($B30,改造舰娘!$B:$BR,24,0)),(VLOOKUP($B30,未改造舰娘!$B:$BR,24,0)))</f>
        <v>#N/A</v>
      </c>
      <c r="Z30" t="e">
        <f>IF(W30="改造",(VLOOKUP($B30,改造舰娘!$B:$BR,25,0)),(VLOOKUP($B30,未改造舰娘!$B:$BR,25,0)))</f>
        <v>#REF!</v>
      </c>
      <c r="AA30" t="e">
        <f>IF(X30="改造",(VLOOKUP($B30,改造舰娘!$B:$BR,26,0)),(VLOOKUP($B30,未改造舰娘!$B:$BR,26,0)))</f>
        <v>#N/A</v>
      </c>
      <c r="AB30" t="e">
        <f>IF(Y30="改造",(VLOOKUP($B30,改造舰娘!$B:$BR,27,0)),(VLOOKUP($B30,未改造舰娘!$B:$BR,27,0)))</f>
        <v>#N/A</v>
      </c>
      <c r="AC30" t="e">
        <f>IF(Z30="改造",(VLOOKUP($B30,改造舰娘!$B:$BR,28,0)),(VLOOKUP($B30,未改造舰娘!$B:$BR,28,0)))</f>
        <v>#REF!</v>
      </c>
      <c r="AD30" t="e">
        <f>IF(AA30="改造",(VLOOKUP($B30,改造舰娘!$B:$BR,29,0)),(VLOOKUP($B30,未改造舰娘!$B:$BR,29,0)))</f>
        <v>#N/A</v>
      </c>
      <c r="AE30" t="e">
        <f>IF(AB30="改造",(VLOOKUP($B30,改造舰娘!$B:$BR,30,0)),(VLOOKUP($B30,未改造舰娘!$B:$BR,30,0)))</f>
        <v>#N/A</v>
      </c>
      <c r="AF30" t="e">
        <f>IF(AC30="改造",(VLOOKUP($B30,改造舰娘!$B:$BR,31,0)),(VLOOKUP($B30,未改造舰娘!$B:$BR,31,0)))</f>
        <v>#REF!</v>
      </c>
      <c r="AG30" t="e">
        <f>IF(AD30="改造",(VLOOKUP($B30,改造舰娘!$B:$BR,32,0)),(VLOOKUP($B30,未改造舰娘!$B:$BR,32,0)))</f>
        <v>#N/A</v>
      </c>
      <c r="AH30" t="e">
        <f>IF(AE30="改造",(VLOOKUP($B30,改造舰娘!$B:$BR,33,0)),(VLOOKUP($B30,未改造舰娘!$B:$BR,33,0)))</f>
        <v>#N/A</v>
      </c>
      <c r="AI30" t="e">
        <f>IF(AF30="改造",(VLOOKUP($B30,改造舰娘!$B:$BR,34,0)),(VLOOKUP($B30,未改造舰娘!$B:$BR,34,0)))</f>
        <v>#REF!</v>
      </c>
      <c r="AJ30" t="e">
        <f>IF(AG30="改造",(VLOOKUP($B30,改造舰娘!$B:$BR,35,0)),(VLOOKUP($B30,未改造舰娘!$B:$BR,35,0)))</f>
        <v>#N/A</v>
      </c>
      <c r="AK30" t="e">
        <f>IF(AH30="改造",(VLOOKUP($B30,改造舰娘!$B:$BR,36,0)),(VLOOKUP($B30,未改造舰娘!$B:$BR,36,0)))</f>
        <v>#N/A</v>
      </c>
      <c r="AL30" t="e">
        <f>IF(AI30="改造",(VLOOKUP($B30,改造舰娘!$B:$BR,37,0)),(VLOOKUP($B30,未改造舰娘!$B:$BR,37,0)))</f>
        <v>#REF!</v>
      </c>
      <c r="AM30" t="e">
        <f>IF(AJ30="改造",(VLOOKUP($B30,改造舰娘!$B:$BR,38,0)),(VLOOKUP($B30,未改造舰娘!$B:$BR,38,0)))</f>
        <v>#N/A</v>
      </c>
      <c r="AN30" t="e">
        <f>IF(AK30="改造",(VLOOKUP($B30,改造舰娘!$B:$BR,39,0)),(VLOOKUP($B30,未改造舰娘!$B:$BR,39,0)))</f>
        <v>#N/A</v>
      </c>
      <c r="AO30" t="e">
        <f>IF(AL30="改造",(VLOOKUP($B30,改造舰娘!$B:$BR,40,0)),(VLOOKUP($B30,未改造舰娘!$B:$BR,40,0)))</f>
        <v>#REF!</v>
      </c>
      <c r="AP30" t="e">
        <f>IF(AM30="改造",(VLOOKUP($B30,改造舰娘!$B:$BR,41,0)),(VLOOKUP($B30,未改造舰娘!$B:$BR,41,0)))</f>
        <v>#N/A</v>
      </c>
      <c r="AQ30" t="e">
        <f>IF(AN30="改造",(VLOOKUP($B30,改造舰娘!$B:$BR,42,0)),(VLOOKUP($B30,未改造舰娘!$B:$BR,42,0)))</f>
        <v>#N/A</v>
      </c>
      <c r="AR30" t="e">
        <f>IF(AO30="改造",(VLOOKUP($B30,改造舰娘!$B:$BR,43,0)),(VLOOKUP($B30,未改造舰娘!$B:$BR,43,0)))</f>
        <v>#REF!</v>
      </c>
      <c r="AS30" t="e">
        <f>IF(AP30="改造",(VLOOKUP($B30,改造舰娘!$B:$BR,44,0)),(VLOOKUP($B30,未改造舰娘!$B:$BR,44,0)))</f>
        <v>#N/A</v>
      </c>
      <c r="AT30" t="e">
        <f>IF(AQ30="改造",(VLOOKUP($B30,改造舰娘!$B:$BR,45,0)),(VLOOKUP($B30,未改造舰娘!$B:$BR,45,0)))</f>
        <v>#N/A</v>
      </c>
      <c r="AU30" t="e">
        <f>IF(AR30="改造",(VLOOKUP($B30,改造舰娘!$B:$BR,46,0)),(VLOOKUP($B30,未改造舰娘!$B:$BR,46,0)))</f>
        <v>#REF!</v>
      </c>
      <c r="AV30" t="e">
        <f>IF(AS30="改造",(VLOOKUP($B30,改造舰娘!$B:$BR,47,0)),(VLOOKUP($B30,未改造舰娘!$B:$BR,47,0)))</f>
        <v>#N/A</v>
      </c>
      <c r="AW30" t="e">
        <f>IF(AT30="改造",(VLOOKUP($B30,改造舰娘!$B:$BR,48,0)),(VLOOKUP($B30,未改造舰娘!$B:$BR,48,0)))</f>
        <v>#N/A</v>
      </c>
      <c r="AX30" t="e">
        <f>IF(AU30="改造",(VLOOKUP($B30,改造舰娘!$B:$BR,49,0)),(VLOOKUP($B30,未改造舰娘!$B:$BR,49,0)))</f>
        <v>#REF!</v>
      </c>
      <c r="AY30" t="e">
        <f>IF(AV30="改造",(VLOOKUP($B30,改造舰娘!$B:$BR,50,0)),(VLOOKUP($B30,未改造舰娘!$B:$BR,50,0)))</f>
        <v>#N/A</v>
      </c>
      <c r="AZ30" t="e">
        <f>IF(AW30="改造",(VLOOKUP($B30,改造舰娘!$B:$BR,51,0)),(VLOOKUP($B30,未改造舰娘!$B:$BR,51,0)))</f>
        <v>#N/A</v>
      </c>
      <c r="BA30" t="e">
        <f>IF(AX30="改造",(VLOOKUP($B30,改造舰娘!$B:$BR,52,0)),(VLOOKUP($B30,未改造舰娘!$B:$BR,52,0)))</f>
        <v>#REF!</v>
      </c>
      <c r="BB30" t="e">
        <f>IF(AY30="改造",(VLOOKUP($B30,改造舰娘!$B:$BR,53,0)),(VLOOKUP($B30,未改造舰娘!$B:$BR,53,0)))</f>
        <v>#N/A</v>
      </c>
      <c r="BC30" t="e">
        <f>IF(AZ30="改造",(VLOOKUP($B30,改造舰娘!$B:$BR,54,0)),(VLOOKUP($B30,未改造舰娘!$B:$BR,54,0)))</f>
        <v>#N/A</v>
      </c>
      <c r="BD30" t="e">
        <f>IF(BA30="改造",(VLOOKUP($B30,改造舰娘!$B:$BR,55,0)),(VLOOKUP($B30,未改造舰娘!$B:$BR,55,0)))</f>
        <v>#REF!</v>
      </c>
      <c r="BE30" t="e">
        <f>IF(BB30="改造",(VLOOKUP($B30,改造舰娘!$B:$BR,56,0)),(VLOOKUP($B30,未改造舰娘!$B:$BR,56,0)))</f>
        <v>#N/A</v>
      </c>
      <c r="BF30" t="e">
        <f>IF(BC30="改造",(VLOOKUP($B30,改造舰娘!$B:$BR,57,0)),(VLOOKUP($B30,未改造舰娘!$B:$BR,57,0)))</f>
        <v>#N/A</v>
      </c>
      <c r="BG30" t="e">
        <f>IF(BD30="改造",(VLOOKUP($B30,改造舰娘!$B:$BR,58,0)),(VLOOKUP($B30,未改造舰娘!$B:$BR,58,0)))</f>
        <v>#REF!</v>
      </c>
      <c r="BH30" t="e">
        <f>IF(BE30="改造",(VLOOKUP($B30,改造舰娘!$B:$BR,59,0)),(VLOOKUP($B30,未改造舰娘!$B:$BR,59,0)))</f>
        <v>#N/A</v>
      </c>
      <c r="BI30" t="e">
        <f>IF(BF30="改造",(VLOOKUP($B30,改造舰娘!$B:$BR,60,0)),(VLOOKUP($B30,未改造舰娘!$B:$BR,60,0)))</f>
        <v>#N/A</v>
      </c>
      <c r="BJ30" t="e">
        <f>IF(BG30="改造",(VLOOKUP($B30,改造舰娘!$B:$BR,61,0)),(VLOOKUP($B30,未改造舰娘!$B:$BR,61,0)))</f>
        <v>#REF!</v>
      </c>
      <c r="BK30" t="e">
        <f>IF(BH30="改造",(VLOOKUP($B30,改造舰娘!$B:$BR,62,0)),(VLOOKUP($B30,未改造舰娘!$B:$BR,62,0)))</f>
        <v>#N/A</v>
      </c>
      <c r="BL30" t="e">
        <f>IF(BI30="改造",(VLOOKUP($B30,改造舰娘!$B:$BR,63,0)),(VLOOKUP($B30,未改造舰娘!$B:$BR,63,0)))</f>
        <v>#N/A</v>
      </c>
      <c r="BM30" t="e">
        <f>IF(BJ30="改造",(VLOOKUP($B30,改造舰娘!$B:$BT,64,0)),(VLOOKUP($B30,未改造舰娘!$B:$BT,64,0)))</f>
        <v>#REF!</v>
      </c>
      <c r="BN30" t="e">
        <f>IF(BK30="改造",(VLOOKUP($B30,改造舰娘!$B:$BT,65,0)),(VLOOKUP($B30,未改造舰娘!$B:$BT,65,0)))</f>
        <v>#N/A</v>
      </c>
    </row>
    <row r="31" spans="1:66">
      <c r="A31" s="67" t="str">
        <f>舰队模拟用表!A33</f>
        <v>内华达</v>
      </c>
      <c r="B31" s="67">
        <f>舰队模拟用表!C33</f>
        <v>0</v>
      </c>
      <c r="C31" t="e">
        <f>IF(A31="改造",(VLOOKUP($B31,改造舰娘!$B:$BR,2,0)),(VLOOKUP($B31,未改造舰娘!$B:$BR,2,0)))</f>
        <v>#N/A</v>
      </c>
      <c r="D31" t="e">
        <f>IF(A31="改造",(VLOOKUP($B31,改造舰娘!$B:$BR,3,0)),(VLOOKUP($B31,未改造舰娘!$B:$BR,3,0)))</f>
        <v>#N/A</v>
      </c>
      <c r="E31" t="e">
        <f>IF(B31="改造",(VLOOKUP($B31,改造舰娘!$B:$BR,4,0)),(VLOOKUP($B31,未改造舰娘!$B:$BR,4,0)))</f>
        <v>#N/A</v>
      </c>
      <c r="F31" t="e">
        <f>IF(C31="改造",(VLOOKUP($B31,改造舰娘!$B:$BR,5,0)),(VLOOKUP($B31,未改造舰娘!$B:$BR,5,0)))</f>
        <v>#N/A</v>
      </c>
      <c r="G31" t="e">
        <f>IF(D31="改造",(VLOOKUP($B31,改造舰娘!$B:$BR,6,0)),(VLOOKUP($B31,未改造舰娘!$B:$BR,6,0)))</f>
        <v>#N/A</v>
      </c>
      <c r="H31" t="e">
        <f>IF(E31="改造",(VLOOKUP($B31,改造舰娘!$B:$BR,7,0)),(VLOOKUP($B31,未改造舰娘!$B:$BR,7,0)))</f>
        <v>#N/A</v>
      </c>
      <c r="I31" t="e">
        <f>IF(F31="改造",(VLOOKUP($B31,改造舰娘!$B:$BR,8,0)),(VLOOKUP($B31,未改造舰娘!$B:$BR,8,0)))</f>
        <v>#N/A</v>
      </c>
      <c r="J31" t="e">
        <f>IF(G31="改造",(VLOOKUP($B31,改造舰娘!$B:$BR,9,0)),(VLOOKUP($B31,未改造舰娘!$B:$BR,9,0)))</f>
        <v>#N/A</v>
      </c>
      <c r="K31" t="e">
        <f>IF(H31="改造",(VLOOKUP($B31,改造舰娘!$B:$BR,10,0)),(VLOOKUP($B31,未改造舰娘!$B:$BR,10,0)))</f>
        <v>#N/A</v>
      </c>
      <c r="L31" t="e">
        <f>IF(I31="改造",(VLOOKUP($B31,改造舰娘!$B:$BR,11,0)),(VLOOKUP($B31,未改造舰娘!$B:$BR,11,0)))</f>
        <v>#N/A</v>
      </c>
      <c r="M31" t="e">
        <f>IF(J31="改造",(VLOOKUP($B31,改造舰娘!$B:$BR,12,0)),(VLOOKUP($B31,未改造舰娘!$B:$BR,12,0)))</f>
        <v>#N/A</v>
      </c>
      <c r="N31" t="e">
        <f>IF(#REF!="改造",(VLOOKUP($B31,改造舰娘!$B:$BR,13,0)),(VLOOKUP($B31,未改造舰娘!$B:$BR,13,0)))</f>
        <v>#REF!</v>
      </c>
      <c r="O31" t="e">
        <f>IF(L31="改造",(VLOOKUP($B31,改造舰娘!$B:$BR,14,0)),(VLOOKUP($B31,未改造舰娘!$B:$BR,14,0)))</f>
        <v>#N/A</v>
      </c>
      <c r="P31" t="e">
        <f>IF(M31="改造",(VLOOKUP($B31,改造舰娘!$B:$BR,15,0)),(VLOOKUP($B31,未改造舰娘!$B:$BR,15,0)))</f>
        <v>#N/A</v>
      </c>
      <c r="Q31" t="e">
        <f>IF(N31="改造",(VLOOKUP($B31,改造舰娘!$B:$BR,16,0)),(VLOOKUP($B31,未改造舰娘!$B:$BR,16,0)))</f>
        <v>#REF!</v>
      </c>
      <c r="R31" t="e">
        <f>IF(O31="改造",(VLOOKUP($B31,改造舰娘!$B:$BR,17,0)),(VLOOKUP($B31,未改造舰娘!$B:$BR,17,0)))</f>
        <v>#N/A</v>
      </c>
      <c r="S31" t="e">
        <f>IF(P31="改造",(VLOOKUP($B31,改造舰娘!$B:$BR,18,0)),(VLOOKUP($B31,未改造舰娘!$B:$BR,18,0)))</f>
        <v>#N/A</v>
      </c>
      <c r="T31" t="e">
        <f>IF(Q31="改造",(VLOOKUP($B31,改造舰娘!$B:$BR,19,0)),(VLOOKUP($B31,未改造舰娘!$B:$BR,19,0)))</f>
        <v>#REF!</v>
      </c>
      <c r="U31" t="e">
        <f>IF(R31="改造",(VLOOKUP($B31,改造舰娘!$B:$BR,20,0)),(VLOOKUP($B31,未改造舰娘!$B:$BR,20,0)))</f>
        <v>#N/A</v>
      </c>
      <c r="V31" t="e">
        <f>IF(S31="改造",(VLOOKUP($B31,改造舰娘!$B:$BR,21,0)),(VLOOKUP($B31,未改造舰娘!$B:$BR,21,0)))</f>
        <v>#N/A</v>
      </c>
      <c r="W31" t="e">
        <f>IF(T31="改造",(VLOOKUP($B31,改造舰娘!$B:$BR,22,0)),(VLOOKUP($B31,未改造舰娘!$B:$BR,22,0)))</f>
        <v>#REF!</v>
      </c>
      <c r="X31" t="e">
        <f>IF(U31="改造",(VLOOKUP($B31,改造舰娘!$B:$BR,23,0)),(VLOOKUP($B31,未改造舰娘!$B:$BR,23,0)))</f>
        <v>#N/A</v>
      </c>
      <c r="Y31" t="e">
        <f>IF(V31="改造",(VLOOKUP($B31,改造舰娘!$B:$BR,24,0)),(VLOOKUP($B31,未改造舰娘!$B:$BR,24,0)))</f>
        <v>#N/A</v>
      </c>
      <c r="Z31" t="e">
        <f>IF(W31="改造",(VLOOKUP($B31,改造舰娘!$B:$BR,25,0)),(VLOOKUP($B31,未改造舰娘!$B:$BR,25,0)))</f>
        <v>#REF!</v>
      </c>
      <c r="AA31" t="e">
        <f>IF(X31="改造",(VLOOKUP($B31,改造舰娘!$B:$BR,26,0)),(VLOOKUP($B31,未改造舰娘!$B:$BR,26,0)))</f>
        <v>#N/A</v>
      </c>
      <c r="AB31" t="e">
        <f>IF(Y31="改造",(VLOOKUP($B31,改造舰娘!$B:$BR,27,0)),(VLOOKUP($B31,未改造舰娘!$B:$BR,27,0)))</f>
        <v>#N/A</v>
      </c>
      <c r="AC31" t="e">
        <f>IF(Z31="改造",(VLOOKUP($B31,改造舰娘!$B:$BR,28,0)),(VLOOKUP($B31,未改造舰娘!$B:$BR,28,0)))</f>
        <v>#REF!</v>
      </c>
      <c r="AD31" t="e">
        <f>IF(AA31="改造",(VLOOKUP($B31,改造舰娘!$B:$BR,29,0)),(VLOOKUP($B31,未改造舰娘!$B:$BR,29,0)))</f>
        <v>#N/A</v>
      </c>
      <c r="AE31" t="e">
        <f>IF(AB31="改造",(VLOOKUP($B31,改造舰娘!$B:$BR,30,0)),(VLOOKUP($B31,未改造舰娘!$B:$BR,30,0)))</f>
        <v>#N/A</v>
      </c>
      <c r="AF31" t="e">
        <f>IF(AC31="改造",(VLOOKUP($B31,改造舰娘!$B:$BR,31,0)),(VLOOKUP($B31,未改造舰娘!$B:$BR,31,0)))</f>
        <v>#REF!</v>
      </c>
      <c r="AG31" t="e">
        <f>IF(AD31="改造",(VLOOKUP($B31,改造舰娘!$B:$BR,32,0)),(VLOOKUP($B31,未改造舰娘!$B:$BR,32,0)))</f>
        <v>#N/A</v>
      </c>
      <c r="AH31" t="e">
        <f>IF(AE31="改造",(VLOOKUP($B31,改造舰娘!$B:$BR,33,0)),(VLOOKUP($B31,未改造舰娘!$B:$BR,33,0)))</f>
        <v>#N/A</v>
      </c>
      <c r="AI31" t="e">
        <f>IF(AF31="改造",(VLOOKUP($B31,改造舰娘!$B:$BR,34,0)),(VLOOKUP($B31,未改造舰娘!$B:$BR,34,0)))</f>
        <v>#REF!</v>
      </c>
      <c r="AJ31" t="e">
        <f>IF(AG31="改造",(VLOOKUP($B31,改造舰娘!$B:$BR,35,0)),(VLOOKUP($B31,未改造舰娘!$B:$BR,35,0)))</f>
        <v>#N/A</v>
      </c>
      <c r="AK31" t="e">
        <f>IF(AH31="改造",(VLOOKUP($B31,改造舰娘!$B:$BR,36,0)),(VLOOKUP($B31,未改造舰娘!$B:$BR,36,0)))</f>
        <v>#N/A</v>
      </c>
      <c r="AL31" t="e">
        <f>IF(AI31="改造",(VLOOKUP($B31,改造舰娘!$B:$BR,37,0)),(VLOOKUP($B31,未改造舰娘!$B:$BR,37,0)))</f>
        <v>#REF!</v>
      </c>
      <c r="AM31" t="e">
        <f>IF(AJ31="改造",(VLOOKUP($B31,改造舰娘!$B:$BR,38,0)),(VLOOKUP($B31,未改造舰娘!$B:$BR,38,0)))</f>
        <v>#N/A</v>
      </c>
      <c r="AN31" t="e">
        <f>IF(AK31="改造",(VLOOKUP($B31,改造舰娘!$B:$BR,39,0)),(VLOOKUP($B31,未改造舰娘!$B:$BR,39,0)))</f>
        <v>#N/A</v>
      </c>
      <c r="AO31" t="e">
        <f>IF(AL31="改造",(VLOOKUP($B31,改造舰娘!$B:$BR,40,0)),(VLOOKUP($B31,未改造舰娘!$B:$BR,40,0)))</f>
        <v>#REF!</v>
      </c>
      <c r="AP31" t="e">
        <f>IF(AM31="改造",(VLOOKUP($B31,改造舰娘!$B:$BR,41,0)),(VLOOKUP($B31,未改造舰娘!$B:$BR,41,0)))</f>
        <v>#N/A</v>
      </c>
      <c r="AQ31" t="e">
        <f>IF(AN31="改造",(VLOOKUP($B31,改造舰娘!$B:$BR,42,0)),(VLOOKUP($B31,未改造舰娘!$B:$BR,42,0)))</f>
        <v>#N/A</v>
      </c>
      <c r="AR31" t="e">
        <f>IF(AO31="改造",(VLOOKUP($B31,改造舰娘!$B:$BR,43,0)),(VLOOKUP($B31,未改造舰娘!$B:$BR,43,0)))</f>
        <v>#REF!</v>
      </c>
      <c r="AS31" t="e">
        <f>IF(AP31="改造",(VLOOKUP($B31,改造舰娘!$B:$BR,44,0)),(VLOOKUP($B31,未改造舰娘!$B:$BR,44,0)))</f>
        <v>#N/A</v>
      </c>
      <c r="AT31" t="e">
        <f>IF(AQ31="改造",(VLOOKUP($B31,改造舰娘!$B:$BR,45,0)),(VLOOKUP($B31,未改造舰娘!$B:$BR,45,0)))</f>
        <v>#N/A</v>
      </c>
      <c r="AU31" t="e">
        <f>IF(AR31="改造",(VLOOKUP($B31,改造舰娘!$B:$BR,46,0)),(VLOOKUP($B31,未改造舰娘!$B:$BR,46,0)))</f>
        <v>#REF!</v>
      </c>
      <c r="AV31" t="e">
        <f>IF(AS31="改造",(VLOOKUP($B31,改造舰娘!$B:$BR,47,0)),(VLOOKUP($B31,未改造舰娘!$B:$BR,47,0)))</f>
        <v>#N/A</v>
      </c>
      <c r="AW31" t="e">
        <f>IF(AT31="改造",(VLOOKUP($B31,改造舰娘!$B:$BR,48,0)),(VLOOKUP($B31,未改造舰娘!$B:$BR,48,0)))</f>
        <v>#N/A</v>
      </c>
      <c r="AX31" t="e">
        <f>IF(AU31="改造",(VLOOKUP($B31,改造舰娘!$B:$BR,49,0)),(VLOOKUP($B31,未改造舰娘!$B:$BR,49,0)))</f>
        <v>#REF!</v>
      </c>
      <c r="AY31" t="e">
        <f>IF(AV31="改造",(VLOOKUP($B31,改造舰娘!$B:$BR,50,0)),(VLOOKUP($B31,未改造舰娘!$B:$BR,50,0)))</f>
        <v>#N/A</v>
      </c>
      <c r="AZ31" t="e">
        <f>IF(AW31="改造",(VLOOKUP($B31,改造舰娘!$B:$BR,51,0)),(VLOOKUP($B31,未改造舰娘!$B:$BR,51,0)))</f>
        <v>#N/A</v>
      </c>
      <c r="BA31" t="e">
        <f>IF(AX31="改造",(VLOOKUP($B31,改造舰娘!$B:$BR,52,0)),(VLOOKUP($B31,未改造舰娘!$B:$BR,52,0)))</f>
        <v>#REF!</v>
      </c>
      <c r="BB31" t="e">
        <f>IF(AY31="改造",(VLOOKUP($B31,改造舰娘!$B:$BR,53,0)),(VLOOKUP($B31,未改造舰娘!$B:$BR,53,0)))</f>
        <v>#N/A</v>
      </c>
      <c r="BC31" t="e">
        <f>IF(AZ31="改造",(VLOOKUP($B31,改造舰娘!$B:$BR,54,0)),(VLOOKUP($B31,未改造舰娘!$B:$BR,54,0)))</f>
        <v>#N/A</v>
      </c>
      <c r="BD31" t="e">
        <f>IF(BA31="改造",(VLOOKUP($B31,改造舰娘!$B:$BR,55,0)),(VLOOKUP($B31,未改造舰娘!$B:$BR,55,0)))</f>
        <v>#REF!</v>
      </c>
      <c r="BE31" t="e">
        <f>IF(BB31="改造",(VLOOKUP($B31,改造舰娘!$B:$BR,56,0)),(VLOOKUP($B31,未改造舰娘!$B:$BR,56,0)))</f>
        <v>#N/A</v>
      </c>
      <c r="BF31" t="e">
        <f>IF(BC31="改造",(VLOOKUP($B31,改造舰娘!$B:$BR,57,0)),(VLOOKUP($B31,未改造舰娘!$B:$BR,57,0)))</f>
        <v>#N/A</v>
      </c>
      <c r="BG31" t="e">
        <f>IF(BD31="改造",(VLOOKUP($B31,改造舰娘!$B:$BR,58,0)),(VLOOKUP($B31,未改造舰娘!$B:$BR,58,0)))</f>
        <v>#REF!</v>
      </c>
      <c r="BH31" t="e">
        <f>IF(BE31="改造",(VLOOKUP($B31,改造舰娘!$B:$BR,59,0)),(VLOOKUP($B31,未改造舰娘!$B:$BR,59,0)))</f>
        <v>#N/A</v>
      </c>
      <c r="BI31" t="e">
        <f>IF(BF31="改造",(VLOOKUP($B31,改造舰娘!$B:$BR,60,0)),(VLOOKUP($B31,未改造舰娘!$B:$BR,60,0)))</f>
        <v>#N/A</v>
      </c>
      <c r="BJ31" t="e">
        <f>IF(BG31="改造",(VLOOKUP($B31,改造舰娘!$B:$BR,61,0)),(VLOOKUP($B31,未改造舰娘!$B:$BR,61,0)))</f>
        <v>#REF!</v>
      </c>
      <c r="BK31" t="e">
        <f>IF(BH31="改造",(VLOOKUP($B31,改造舰娘!$B:$BR,62,0)),(VLOOKUP($B31,未改造舰娘!$B:$BR,62,0)))</f>
        <v>#N/A</v>
      </c>
      <c r="BL31" t="e">
        <f>IF(BI31="改造",(VLOOKUP($B31,改造舰娘!$B:$BR,63,0)),(VLOOKUP($B31,未改造舰娘!$B:$BR,63,0)))</f>
        <v>#N/A</v>
      </c>
      <c r="BM31" t="e">
        <f>IF(BJ31="改造",(VLOOKUP($B31,改造舰娘!$B:$BT,64,0)),(VLOOKUP($B31,未改造舰娘!$B:$BT,64,0)))</f>
        <v>#REF!</v>
      </c>
      <c r="BN31" t="e">
        <f>IF(BK31="改造",(VLOOKUP($B31,改造舰娘!$B:$BT,65,0)),(VLOOKUP($B31,未改造舰娘!$B:$BT,65,0)))</f>
        <v>#N/A</v>
      </c>
    </row>
  </sheetData>
  <customSheetViews>
    <customSheetView guid="{35D06118-2AA7-4F0A-8D8F-9C671AEEE044}" state="hidden" topLeftCell="AA1">
      <selection activeCell="AQ2" sqref="AQ2"/>
      <pageMargins left="0.7" right="0.7" top="0.75" bottom="0.75" header="0.3" footer="0.3"/>
      <pageSetup paperSize="9" orientation="portrait" r:id="rId1"/>
    </customSheetView>
  </customSheetViews>
  <phoneticPr fontId="34" type="noConversion"/>
  <conditionalFormatting sqref="B1">
    <cfRule type="expression" dxfId="29" priority="25">
      <formula>E1=6</formula>
    </cfRule>
    <cfRule type="expression" dxfId="28" priority="26">
      <formula>E1=4</formula>
    </cfRule>
    <cfRule type="expression" dxfId="27" priority="27">
      <formula>E1=3</formula>
    </cfRule>
    <cfRule type="expression" dxfId="26" priority="28">
      <formula>E1=2</formula>
    </cfRule>
    <cfRule type="expression" dxfId="25" priority="29">
      <formula>E1=1</formula>
    </cfRule>
    <cfRule type="expression" dxfId="24" priority="30">
      <formula>E1=5</formula>
    </cfRule>
  </conditionalFormatting>
  <conditionalFormatting sqref="AK1">
    <cfRule type="expression" dxfId="23" priority="19">
      <formula>BS1=6</formula>
    </cfRule>
    <cfRule type="expression" dxfId="22" priority="20">
      <formula>BS1=5</formula>
    </cfRule>
    <cfRule type="expression" dxfId="21" priority="21">
      <formula>BS1=4</formula>
    </cfRule>
    <cfRule type="expression" dxfId="20" priority="22">
      <formula>BS1=3</formula>
    </cfRule>
    <cfRule type="expression" dxfId="19" priority="23">
      <formula>BS1=2</formula>
    </cfRule>
    <cfRule type="expression" dxfId="18" priority="24">
      <formula>BS1=1</formula>
    </cfRule>
  </conditionalFormatting>
  <conditionalFormatting sqref="AL1">
    <cfRule type="expression" dxfId="17" priority="13">
      <formula>CF1=6</formula>
    </cfRule>
    <cfRule type="expression" dxfId="16" priority="14">
      <formula>CF1=5</formula>
    </cfRule>
    <cfRule type="expression" dxfId="15" priority="15">
      <formula>CF1=4</formula>
    </cfRule>
    <cfRule type="expression" dxfId="14" priority="16">
      <formula>CF1=3</formula>
    </cfRule>
    <cfRule type="expression" dxfId="13" priority="17">
      <formula>CF1=2</formula>
    </cfRule>
    <cfRule type="expression" dxfId="12" priority="18">
      <formula>CF1=1</formula>
    </cfRule>
  </conditionalFormatting>
  <conditionalFormatting sqref="AM1">
    <cfRule type="expression" dxfId="11" priority="7">
      <formula>CS1=6</formula>
    </cfRule>
    <cfRule type="expression" dxfId="10" priority="8">
      <formula>CS1=5</formula>
    </cfRule>
    <cfRule type="expression" dxfId="9" priority="9">
      <formula>CS1=4</formula>
    </cfRule>
    <cfRule type="expression" dxfId="8" priority="10">
      <formula>CS1=3</formula>
    </cfRule>
    <cfRule type="expression" dxfId="7" priority="11">
      <formula>CS1=2</formula>
    </cfRule>
    <cfRule type="expression" dxfId="6" priority="12">
      <formula>CS1=1</formula>
    </cfRule>
  </conditionalFormatting>
  <conditionalFormatting sqref="AN1">
    <cfRule type="expression" dxfId="5" priority="1">
      <formula>DF1=6</formula>
    </cfRule>
    <cfRule type="expression" dxfId="4" priority="2">
      <formula>DF1=5</formula>
    </cfRule>
    <cfRule type="expression" dxfId="3" priority="3">
      <formula>DF1=4</formula>
    </cfRule>
    <cfRule type="expression" dxfId="2" priority="4">
      <formula>DF1=3</formula>
    </cfRule>
    <cfRule type="expression" dxfId="1" priority="5">
      <formula>DF1=2</formula>
    </cfRule>
    <cfRule type="expression" dxfId="0" priority="6">
      <formula>DF1=1</formula>
    </cfRule>
  </conditionalFormatting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3.5"/>
  <sheetData/>
  <phoneticPr fontId="3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24</vt:i4>
      </vt:variant>
      <vt:variant>
        <vt:lpstr>命名范围</vt:lpstr>
      </vt:variant>
      <vt:variant>
        <vt:i4>6</vt:i4>
      </vt:variant>
    </vt:vector>
  </HeadingPairs>
  <TitlesOfParts>
    <vt:vector size="30" baseType="lpstr">
      <vt:lpstr>出征表</vt:lpstr>
      <vt:lpstr>远征表</vt:lpstr>
      <vt:lpstr>公式表</vt:lpstr>
      <vt:lpstr>建造开发表</vt:lpstr>
      <vt:lpstr>打捞表</vt:lpstr>
      <vt:lpstr>深海装备</vt:lpstr>
      <vt:lpstr>特殊、深海</vt:lpstr>
      <vt:lpstr>舰种可用装备类型</vt:lpstr>
      <vt:lpstr>学院技能表</vt:lpstr>
      <vt:lpstr>菜单</vt:lpstr>
      <vt:lpstr>舰娘属性-未改造</vt:lpstr>
      <vt:lpstr>舰娘属性-改造</vt:lpstr>
      <vt:lpstr>舰娘属性-特殊</vt:lpstr>
      <vt:lpstr>普通装备</vt:lpstr>
      <vt:lpstr>深海-装备</vt:lpstr>
      <vt:lpstr>未改造舰娘</vt:lpstr>
      <vt:lpstr>改造舰娘</vt:lpstr>
      <vt:lpstr>装备</vt:lpstr>
      <vt:lpstr>舰队模拟用表</vt:lpstr>
      <vt:lpstr>其他资料</vt:lpstr>
      <vt:lpstr>测试页面</vt:lpstr>
      <vt:lpstr>制作者列表</vt:lpstr>
      <vt:lpstr>基础表1</vt:lpstr>
      <vt:lpstr>Sheet1</vt:lpstr>
      <vt:lpstr>制作者列表!_?tn_80035161_1_dg</vt:lpstr>
      <vt:lpstr>制作者列表!_1</vt:lpstr>
      <vt:lpstr>制作者列表!download</vt:lpstr>
      <vt:lpstr>测试页面!version</vt:lpstr>
      <vt:lpstr>制作者列表!version</vt:lpstr>
      <vt:lpstr>测试页面!version_1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CNM攻略组</dc:creator>
  <cp:lastModifiedBy>凌于翔</cp:lastModifiedBy>
  <dcterms:created xsi:type="dcterms:W3CDTF">2013-05-07T18:19:10Z</dcterms:created>
  <dcterms:modified xsi:type="dcterms:W3CDTF">2022-03-19T12:17:00Z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Settings">
    <vt:lpwstr>B900052003A000</vt:lpwstr>
  </property>
  <property fmtid="{D5CDD505-2E9C-101B-9397-08002B2CF9AE}" pid="3" name="NXPowerLiteVersion">
    <vt:lpwstr>D6.2.10</vt:lpwstr>
  </property>
  <property fmtid="{D5CDD505-2E9C-101B-9397-08002B2CF9AE}" pid="4" name="NXPowerLiteLastOptimized">
    <vt:lpwstr>9513096</vt:lpwstr>
  </property>
  <property fmtid="{D5CDD505-2E9C-101B-9397-08002B2CF9AE}" pid="5" name="KSOProductBuildVer">
    <vt:lpwstr>2052-10.1.0.5866</vt:lpwstr>
  </property>
</Properties>
</file>